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nnections.xml" ContentType="application/vnd.openxmlformats-officedocument.spreadsheetml.connection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queryTables/queryTable1.xml" ContentType="application/vnd.openxmlformats-officedocument.spreadsheetml.queryTable+xml"/>
  <Override PartName="/xl/queryTables/queryTable10.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EstaPasta_de_trabalho" updateLinks="never"/>
  <bookViews>
    <workbookView windowWidth="28800" windowHeight="12330" tabRatio="735" activeTab="1"/>
  </bookViews>
  <sheets>
    <sheet name="Cronograma SFM" sheetId="11" r:id="rId1"/>
    <sheet name="Cronograma PAM" sheetId="13" r:id="rId2"/>
    <sheet name="BDI Edificação" sheetId="8" r:id="rId3"/>
    <sheet name="Grandes Itens" sheetId="9" r:id="rId4"/>
    <sheet name="Cartilha_GLOBAL" sheetId="15" r:id="rId5"/>
    <sheet name="NOVO HORIZONTE" sheetId="20" r:id="rId6"/>
  </sheets>
  <externalReferences>
    <externalReference r:id="rId8"/>
    <externalReference r:id="rId9"/>
  </externalReferences>
  <definedNames>
    <definedName name="_xlnm._FilterDatabase" localSheetId="3" hidden="1">'Grandes Itens'!$A$4:$F$22</definedName>
    <definedName name="_xlnm._FilterDatabase" localSheetId="4" hidden="1">Cartilha_GLOBAL!$A$20:$Y$8089</definedName>
    <definedName name="_xlnm._FilterDatabase" localSheetId="5" hidden="1">'NOVO HORIZONTE'!$A$20:$AA$8098</definedName>
    <definedName name="___xlnm.Print_Area_2" localSheetId="4">#REF!</definedName>
    <definedName name="___xlnm.Print_Area_2" localSheetId="3">#REF!</definedName>
    <definedName name="___xlnm.Print_Area_2" localSheetId="5">#REF!</definedName>
    <definedName name="___xlnm.Print_Area_2">#REF!</definedName>
    <definedName name="___xlnm.Print_Titles_2" localSheetId="4">#REF!</definedName>
    <definedName name="___xlnm.Print_Titles_2" localSheetId="3">#REF!</definedName>
    <definedName name="___xlnm.Print_Titles_2" localSheetId="5">#REF!</definedName>
    <definedName name="___xlnm.Print_Titles_2">#REF!</definedName>
    <definedName name="___xlnm.Print_Titles_3" localSheetId="4">#REF!</definedName>
    <definedName name="___xlnm.Print_Titles_3" localSheetId="5">#REF!</definedName>
    <definedName name="___xlnm.Print_Titles_3">#REF!</definedName>
    <definedName name="__Anonymous_Sheet_DB__0" localSheetId="2">#REF!</definedName>
    <definedName name="__Anonymous_Sheet_DB__0">#REF!</definedName>
    <definedName name="__xlnm.Print_Area_2">#REF!</definedName>
    <definedName name="__xlnm.Print_Area_3">#REF!</definedName>
    <definedName name="__xlnm.Print_Area_3_1">#REF!</definedName>
    <definedName name="__xlnm.Print_Titles_2">#REF!</definedName>
    <definedName name="__xlnm.Print_Titles_3">#REF!</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2">'BDI Edificação'!$A$1:$C$17</definedName>
    <definedName name="_xlnm.Print_Area" localSheetId="4">Cartilha_GLOBAL!$A$15:$J$8082</definedName>
    <definedName name="_xlnm.Print_Area" localSheetId="1">'Cronograma PAM'!$A$1:$T$66</definedName>
    <definedName name="_xlnm.Print_Area" localSheetId="0">'Cronograma SFM'!$B$1:$T$66</definedName>
    <definedName name="_xlnm.Print_Area" localSheetId="3">'Grandes Itens'!$A$1:$G$22</definedName>
    <definedName name="_xlnm.Print_Area" localSheetId="5">'NOVO HORIZONTE'!$A$15:$J$8082</definedName>
    <definedName name="AUDITORIO">#REF!</definedName>
    <definedName name="BBB">#REF!</definedName>
    <definedName name="BD">#REF!</definedName>
    <definedName name="BDI">#REF!</definedName>
    <definedName name="BDI_LIC">#REF!</definedName>
    <definedName name="cfs">#REF!</definedName>
    <definedName name="cot">#REF!</definedName>
    <definedName name="COTAÇÃO">#REF!</definedName>
    <definedName name="crono">#REF!</definedName>
    <definedName name="CRONO_ADD">#REF!</definedName>
    <definedName name="CRONO_RES">#REF!</definedName>
    <definedName name="d" localSheetId="2">[1]proposta!#REF!</definedName>
    <definedName name="d">[1]proposta!#REF!</definedName>
    <definedName name="DadosExternos10" localSheetId="4">Cartilha_GLOBAL!$A$19:$A$2586</definedName>
    <definedName name="DadosExternos10" localSheetId="5">'NOVO HORIZONTE'!$A$19:$A$2586</definedName>
    <definedName name="DadosExternos10_1" localSheetId="4">Cartilha_GLOBAL!$A$19:$A$2649</definedName>
    <definedName name="DadosExternos10_1" localSheetId="5">'NOVO HORIZONTE'!$A$19:$A$2649</definedName>
    <definedName name="DadosExternos10_2" localSheetId="4">Cartilha_GLOBAL!$A$19:$A$2649</definedName>
    <definedName name="DadosExternos10_2" localSheetId="5">'NOVO HORIZONTE'!$A$19:$A$2649</definedName>
    <definedName name="DadosExternos11" localSheetId="4">Cartilha_GLOBAL!$A$19:$A$2586</definedName>
    <definedName name="DadosExternos11" localSheetId="5">'NOVO HORIZONTE'!$A$19:$A$2586</definedName>
    <definedName name="DadosExternos11_1" localSheetId="4">Cartilha_GLOBAL!$A$19:$A$2649</definedName>
    <definedName name="DadosExternos11_1" localSheetId="5">'NOVO HORIZONTE'!$A$19:$A$2649</definedName>
    <definedName name="DadosExternos11_2" localSheetId="4">Cartilha_GLOBAL!$A$19:$A$2649</definedName>
    <definedName name="DadosExternos11_2" localSheetId="5">'NOVO HORIZONTE'!$A$19:$A$2649</definedName>
    <definedName name="DadosExternos12" localSheetId="4">Cartilha_GLOBAL!$A$19:$A$2586</definedName>
    <definedName name="DadosExternos12" localSheetId="5">'NOVO HORIZONTE'!$A$19:$A$2586</definedName>
    <definedName name="DadosExternos12_1" localSheetId="4">Cartilha_GLOBAL!$A$19:$A$2649</definedName>
    <definedName name="DadosExternos12_1" localSheetId="5">'NOVO HORIZONTE'!$A$19:$A$2649</definedName>
    <definedName name="DadosExternos12_2" localSheetId="4">Cartilha_GLOBAL!$A$19:$A$2649</definedName>
    <definedName name="DadosExternos12_2" localSheetId="5">'NOVO HORIZONTE'!$A$19:$A$2649</definedName>
    <definedName name="DadosExternos13" localSheetId="4">Cartilha_GLOBAL!$A$19:$A$2586</definedName>
    <definedName name="DadosExternos13" localSheetId="5">'NOVO HORIZONTE'!$A$19:$A$2586</definedName>
    <definedName name="DadosExternos13_1" localSheetId="4">Cartilha_GLOBAL!$A$19:$A$2649</definedName>
    <definedName name="DadosExternos13_1" localSheetId="5">'NOVO HORIZONTE'!$A$19:$A$2649</definedName>
    <definedName name="DadosExternos13_2" localSheetId="4">Cartilha_GLOBAL!$A$19:$A$2649</definedName>
    <definedName name="DadosExternos13_2" localSheetId="5">'NOVO HORIZONTE'!$A$19:$A$2649</definedName>
    <definedName name="DadosExternos14" localSheetId="4">Cartilha_GLOBAL!$A$19:$A$2586</definedName>
    <definedName name="DadosExternos14" localSheetId="5">'NOVO HORIZONTE'!$A$19:$A$2586</definedName>
    <definedName name="DadosExternos14_1" localSheetId="4">Cartilha_GLOBAL!$A$19:$A$2649</definedName>
    <definedName name="DadosExternos14_1" localSheetId="5">'NOVO HORIZONTE'!$A$19:$A$2649</definedName>
    <definedName name="DadosExternos14_2" localSheetId="4">Cartilha_GLOBAL!$A$19:$A$2649</definedName>
    <definedName name="DadosExternos14_2" localSheetId="5">'NOVO HORIZONTE'!$A$19:$A$2649</definedName>
    <definedName name="DadosExternos15" localSheetId="4">Cartilha_GLOBAL!$A$19:$A$435</definedName>
    <definedName name="DadosExternos15" localSheetId="5">'NOVO HORIZONTE'!$A$19:$A$435</definedName>
    <definedName name="DadosExternos15_1" localSheetId="4">Cartilha_GLOBAL!$A$19:$A$513</definedName>
    <definedName name="DadosExternos15_1" localSheetId="5">'NOVO HORIZONTE'!$A$19:$A$513</definedName>
    <definedName name="DadosExternos15_2" localSheetId="4">Cartilha_GLOBAL!$A$19:$A$513</definedName>
    <definedName name="DadosExternos15_2" localSheetId="5">'NOVO HORIZONTE'!$A$19:$A$513</definedName>
    <definedName name="DadosExternos16" localSheetId="4">Cartilha_GLOBAL!$A$19:$A$435</definedName>
    <definedName name="DadosExternos16" localSheetId="5">'NOVO HORIZONTE'!$A$19:$A$435</definedName>
    <definedName name="DadosExternos16_1" localSheetId="4">Cartilha_GLOBAL!$A$19:$A$513</definedName>
    <definedName name="DadosExternos16_1" localSheetId="5">'NOVO HORIZONTE'!$A$19:$A$513</definedName>
    <definedName name="DadosExternos16_2" localSheetId="4">Cartilha_GLOBAL!$A$19:$A$513</definedName>
    <definedName name="DadosExternos16_2" localSheetId="5">'NOVO HORIZONTE'!$A$19:$A$513</definedName>
    <definedName name="DadosExternos17" localSheetId="4">Cartilha_GLOBAL!$A$19:$A$435</definedName>
    <definedName name="DadosExternos17" localSheetId="5">'NOVO HORIZONTE'!$A$19:$A$435</definedName>
    <definedName name="DadosExternos17_1" localSheetId="4">Cartilha_GLOBAL!$A$19:$A$513</definedName>
    <definedName name="DadosExternos17_1" localSheetId="5">'NOVO HORIZONTE'!$A$19:$A$513</definedName>
    <definedName name="DadosExternos17_2" localSheetId="4">Cartilha_GLOBAL!$A$19:$A$513</definedName>
    <definedName name="DadosExternos17_2" localSheetId="5">'NOVO HORIZONTE'!$A$19:$A$513</definedName>
    <definedName name="DadosExternos18" localSheetId="4">Cartilha_GLOBAL!$A$21:$D$435</definedName>
    <definedName name="DadosExternos18" localSheetId="5">'NOVO HORIZONTE'!$A$21:$D$435</definedName>
    <definedName name="DadosExternos18_1" localSheetId="4">Cartilha_GLOBAL!$A$21:$D$513</definedName>
    <definedName name="DadosExternos18_1" localSheetId="5">'NOVO HORIZONTE'!$A$21:$D$513</definedName>
    <definedName name="DadosExternos18_2" localSheetId="4">Cartilha_GLOBAL!$A$21:$D$513</definedName>
    <definedName name="DadosExternos18_2" localSheetId="5">'NOVO HORIZONTE'!$A$21:$D$513</definedName>
    <definedName name="DadosExternos19" localSheetId="4">Cartilha_GLOBAL!$A$19:$A$2586</definedName>
    <definedName name="DadosExternos19" localSheetId="5">'NOVO HORIZONTE'!$A$19:$A$2586</definedName>
    <definedName name="DadosExternos19_1" localSheetId="4">Cartilha_GLOBAL!$A$19:$A$2649</definedName>
    <definedName name="DadosExternos19_1" localSheetId="5">'NOVO HORIZONTE'!$A$19:$A$2649</definedName>
    <definedName name="DadosExternos19_2" localSheetId="4">Cartilha_GLOBAL!$A$19:$A$2649</definedName>
    <definedName name="DadosExternos19_2" localSheetId="5">'NOVO HORIZONTE'!$A$19:$A$2649</definedName>
    <definedName name="DadosExternos2" localSheetId="4">Cartilha_GLOBAL!$A$19:$A$435</definedName>
    <definedName name="DadosExternos2" localSheetId="5">'NOVO HORIZONTE'!$A$19:$A$435</definedName>
    <definedName name="DadosExternos2_1" localSheetId="4">Cartilha_GLOBAL!$A$19:$A$513</definedName>
    <definedName name="DadosExternos2_1" localSheetId="5">'NOVO HORIZONTE'!$A$19:$A$513</definedName>
    <definedName name="DadosExternos2_2" localSheetId="4">Cartilha_GLOBAL!$A$19:$A$513</definedName>
    <definedName name="DadosExternos2_2" localSheetId="5">'NOVO HORIZONTE'!$A$19:$A$513</definedName>
    <definedName name="DadosExternos20" localSheetId="4">Cartilha_GLOBAL!$A$19:$A$156</definedName>
    <definedName name="DadosExternos20" localSheetId="5">'NOVO HORIZONTE'!$A$19:$A$156</definedName>
    <definedName name="DadosExternos20_1" localSheetId="4">Cartilha_GLOBAL!$A$19:$A$231</definedName>
    <definedName name="DadosExternos20_1" localSheetId="5">'NOVO HORIZONTE'!$A$19:$A$231</definedName>
    <definedName name="DadosExternos20_2" localSheetId="4">Cartilha_GLOBAL!$A$19:$A$231</definedName>
    <definedName name="DadosExternos20_2" localSheetId="5">'NOVO HORIZONTE'!$A$19:$A$231</definedName>
    <definedName name="DadosExternos21" localSheetId="4">Cartilha_GLOBAL!$A$19:$A$156</definedName>
    <definedName name="DadosExternos21" localSheetId="5">'NOVO HORIZONTE'!$A$19:$A$156</definedName>
    <definedName name="DadosExternos21_1" localSheetId="4">Cartilha_GLOBAL!$A$19:$A$231</definedName>
    <definedName name="DadosExternos21_1" localSheetId="5">'NOVO HORIZONTE'!$A$19:$A$231</definedName>
    <definedName name="DadosExternos21_2" localSheetId="4">Cartilha_GLOBAL!$A$19:$A$231</definedName>
    <definedName name="DadosExternos21_2" localSheetId="5">'NOVO HORIZONTE'!$A$19:$A$231</definedName>
    <definedName name="DadosExternos22" localSheetId="4">Cartilha_GLOBAL!$A$19:$A$156</definedName>
    <definedName name="DadosExternos22" localSheetId="5">'NOVO HORIZONTE'!$A$19:$A$156</definedName>
    <definedName name="DadosExternos22_1" localSheetId="4">Cartilha_GLOBAL!$A$19:$A$231</definedName>
    <definedName name="DadosExternos22_1" localSheetId="5">'NOVO HORIZONTE'!$A$19:$A$231</definedName>
    <definedName name="DadosExternos22_2" localSheetId="4">Cartilha_GLOBAL!$A$19:$A$231</definedName>
    <definedName name="DadosExternos22_2" localSheetId="5">'NOVO HORIZONTE'!$A$19:$A$231</definedName>
    <definedName name="DadosExternos23" localSheetId="4">Cartilha_GLOBAL!$A$19:$A$2586</definedName>
    <definedName name="DadosExternos23" localSheetId="5">'NOVO HORIZONTE'!$A$19:$A$2586</definedName>
    <definedName name="DadosExternos23_1" localSheetId="4">Cartilha_GLOBAL!$A$19:$A$2649</definedName>
    <definedName name="DadosExternos23_1" localSheetId="5">'NOVO HORIZONTE'!$A$19:$A$2649</definedName>
    <definedName name="DadosExternos23_2" localSheetId="4">Cartilha_GLOBAL!$A$19:$A$2649</definedName>
    <definedName name="DadosExternos23_2" localSheetId="5">'NOVO HORIZONTE'!$A$19:$A$2649</definedName>
    <definedName name="DadosExternos24" localSheetId="4">Cartilha_GLOBAL!$A$19:$A$2586</definedName>
    <definedName name="DadosExternos24" localSheetId="5">'NOVO HORIZONTE'!$A$19:$A$2586</definedName>
    <definedName name="DadosExternos24_1" localSheetId="4">Cartilha_GLOBAL!$A$19:$A$2649</definedName>
    <definedName name="DadosExternos24_1" localSheetId="5">'NOVO HORIZONTE'!$A$19:$A$2649</definedName>
    <definedName name="DadosExternos24_2" localSheetId="4">Cartilha_GLOBAL!$A$19:$A$2649</definedName>
    <definedName name="DadosExternos24_2" localSheetId="5">'NOVO HORIZONTE'!$A$19:$A$2649</definedName>
    <definedName name="DadosExternos25" localSheetId="4">Cartilha_GLOBAL!$A$19:$A$2586</definedName>
    <definedName name="DadosExternos25" localSheetId="5">'NOVO HORIZONTE'!$A$19:$A$2586</definedName>
    <definedName name="DadosExternos25_1" localSheetId="4">Cartilha_GLOBAL!$A$19:$A$2649</definedName>
    <definedName name="DadosExternos25_1" localSheetId="5">'NOVO HORIZONTE'!$A$19:$A$2649</definedName>
    <definedName name="DadosExternos25_2" localSheetId="4">Cartilha_GLOBAL!$A$19:$A$2649</definedName>
    <definedName name="DadosExternos25_2" localSheetId="5">'NOVO HORIZONTE'!$A$19:$A$2649</definedName>
    <definedName name="DadosExternos26" localSheetId="4">Cartilha_GLOBAL!$A$19:$A$2586</definedName>
    <definedName name="DadosExternos26" localSheetId="5">'NOVO HORIZONTE'!$A$19:$A$2586</definedName>
    <definedName name="DadosExternos26_1" localSheetId="4">Cartilha_GLOBAL!$A$19:$A$2649</definedName>
    <definedName name="DadosExternos26_1" localSheetId="5">'NOVO HORIZONTE'!$A$19:$A$2649</definedName>
    <definedName name="DadosExternos26_2" localSheetId="4">Cartilha_GLOBAL!$A$19:$A$2649</definedName>
    <definedName name="DadosExternos26_2" localSheetId="5">'NOVO HORIZONTE'!$A$19:$A$2649</definedName>
    <definedName name="DadosExternos27" localSheetId="4">Cartilha_GLOBAL!$A$19:$A$2586</definedName>
    <definedName name="DadosExternos27" localSheetId="5">'NOVO HORIZONTE'!$A$19:$A$2586</definedName>
    <definedName name="DadosExternos27_1" localSheetId="4">Cartilha_GLOBAL!$A$19:$A$2649</definedName>
    <definedName name="DadosExternos27_1" localSheetId="5">'NOVO HORIZONTE'!$A$19:$A$2649</definedName>
    <definedName name="DadosExternos27_2" localSheetId="4">Cartilha_GLOBAL!$A$19:$A$2649</definedName>
    <definedName name="DadosExternos27_2" localSheetId="5">'NOVO HORIZONTE'!$A$19:$A$2649</definedName>
    <definedName name="DadosExternos28" localSheetId="4">Cartilha_GLOBAL!$A$19:$A$2586</definedName>
    <definedName name="DadosExternos28" localSheetId="5">'NOVO HORIZONTE'!$A$19:$A$2586</definedName>
    <definedName name="DadosExternos28_1" localSheetId="4">Cartilha_GLOBAL!$A$19:$A$2649</definedName>
    <definedName name="DadosExternos28_1" localSheetId="5">'NOVO HORIZONTE'!$A$19:$A$2649</definedName>
    <definedName name="DadosExternos28_2" localSheetId="4">Cartilha_GLOBAL!$A$19:$A$2649</definedName>
    <definedName name="DadosExternos28_2" localSheetId="5">'NOVO HORIZONTE'!$A$19:$A$2649</definedName>
    <definedName name="DadosExternos29" localSheetId="4">Cartilha_GLOBAL!$A$19:$A$2586</definedName>
    <definedName name="DadosExternos29" localSheetId="5">'NOVO HORIZONTE'!$A$19:$A$2586</definedName>
    <definedName name="DadosExternos29_1" localSheetId="4">Cartilha_GLOBAL!$A$19:$A$2649</definedName>
    <definedName name="DadosExternos29_1" localSheetId="5">'NOVO HORIZONTE'!$A$19:$A$2649</definedName>
    <definedName name="DadosExternos29_2" localSheetId="4">Cartilha_GLOBAL!$A$19:$A$2649</definedName>
    <definedName name="DadosExternos29_2" localSheetId="5">'NOVO HORIZONTE'!$A$19:$A$2649</definedName>
    <definedName name="DadosExternos30" localSheetId="4">Cartilha_GLOBAL!$A$19:$A$2586</definedName>
    <definedName name="DadosExternos30" localSheetId="5">'NOVO HORIZONTE'!$A$19:$A$2586</definedName>
    <definedName name="DadosExternos30_1" localSheetId="4">Cartilha_GLOBAL!$A$19:$A$2649</definedName>
    <definedName name="DadosExternos30_1" localSheetId="5">'NOVO HORIZONTE'!$A$19:$A$2649</definedName>
    <definedName name="DadosExternos30_2" localSheetId="4">Cartilha_GLOBAL!$A$19:$A$2649</definedName>
    <definedName name="DadosExternos30_2" localSheetId="5">'NOVO HORIZONTE'!$A$19:$A$2649</definedName>
    <definedName name="DadosExternos31" localSheetId="4">Cartilha_GLOBAL!$A$19:$A$2586</definedName>
    <definedName name="DadosExternos31" localSheetId="5">'NOVO HORIZONTE'!$A$19:$A$2586</definedName>
    <definedName name="DadosExternos31_1" localSheetId="4">Cartilha_GLOBAL!$A$19:$A$2649</definedName>
    <definedName name="DadosExternos31_1" localSheetId="5">'NOVO HORIZONTE'!$A$19:$A$2649</definedName>
    <definedName name="DadosExternos31_2" localSheetId="4">Cartilha_GLOBAL!$A$19:$A$2649</definedName>
    <definedName name="DadosExternos31_2" localSheetId="5">'NOVO HORIZONTE'!$A$19:$A$2649</definedName>
    <definedName name="DadosExternos32" localSheetId="4">Cartilha_GLOBAL!$A$19:$A$2586</definedName>
    <definedName name="DadosExternos32" localSheetId="5">'NOVO HORIZONTE'!$A$19:$A$2586</definedName>
    <definedName name="DadosExternos32_1" localSheetId="4">Cartilha_GLOBAL!$A$19:$A$2649</definedName>
    <definedName name="DadosExternos32_1" localSheetId="5">'NOVO HORIZONTE'!$A$19:$A$2649</definedName>
    <definedName name="DadosExternos32_2" localSheetId="4">Cartilha_GLOBAL!$A$19:$A$2649</definedName>
    <definedName name="DadosExternos32_2" localSheetId="5">'NOVO HORIZONTE'!$A$19:$A$2649</definedName>
    <definedName name="DadosExternos33" localSheetId="4">Cartilha_GLOBAL!$A$19:$A$2586</definedName>
    <definedName name="DadosExternos33" localSheetId="5">'NOVO HORIZONTE'!$A$19:$A$2586</definedName>
    <definedName name="DadosExternos33_1" localSheetId="4">Cartilha_GLOBAL!$A$19:$A$2649</definedName>
    <definedName name="DadosExternos33_1" localSheetId="5">'NOVO HORIZONTE'!$A$19:$A$2649</definedName>
    <definedName name="DadosExternos33_2" localSheetId="4">Cartilha_GLOBAL!$A$19:$A$2649</definedName>
    <definedName name="DadosExternos33_2" localSheetId="5">'NOVO HORIZONTE'!$A$19:$A$2649</definedName>
    <definedName name="DadosExternos34" localSheetId="4">Cartilha_GLOBAL!$A$19:$A$2586</definedName>
    <definedName name="DadosExternos34" localSheetId="5">'NOVO HORIZONTE'!$A$19:$A$2586</definedName>
    <definedName name="DadosExternos34_1" localSheetId="4">Cartilha_GLOBAL!$A$19:$A$2649</definedName>
    <definedName name="DadosExternos34_1" localSheetId="5">'NOVO HORIZONTE'!$A$19:$A$2649</definedName>
    <definedName name="DadosExternos34_2" localSheetId="4">Cartilha_GLOBAL!$A$19:$A$2649</definedName>
    <definedName name="DadosExternos34_2" localSheetId="5">'NOVO HORIZONTE'!$A$19:$A$2649</definedName>
    <definedName name="DadosExternos5" localSheetId="4">Cartilha_GLOBAL!$A$19:$A$435</definedName>
    <definedName name="DadosExternos5" localSheetId="5">'NOVO HORIZONTE'!$A$19:$A$435</definedName>
    <definedName name="DadosExternos5_1" localSheetId="4">Cartilha_GLOBAL!$A$19:$A$513</definedName>
    <definedName name="DadosExternos5_1" localSheetId="5">'NOVO HORIZONTE'!$A$19:$A$513</definedName>
    <definedName name="DadosExternos5_2" localSheetId="4">Cartilha_GLOBAL!$A$19:$A$513</definedName>
    <definedName name="DadosExternos5_2" localSheetId="5">'NOVO HORIZONTE'!$A$19:$A$513</definedName>
    <definedName name="DadosExternos6" localSheetId="4">Cartilha_GLOBAL!$A$19:$A$435</definedName>
    <definedName name="DadosExternos6" localSheetId="5">'NOVO HORIZONTE'!$A$19:$A$435</definedName>
    <definedName name="DadosExternos6_1" localSheetId="4">Cartilha_GLOBAL!$A$19:$A$513</definedName>
    <definedName name="DadosExternos6_1" localSheetId="5">'NOVO HORIZONTE'!$A$19:$A$513</definedName>
    <definedName name="DadosExternos6_2" localSheetId="4">Cartilha_GLOBAL!$A$19:$A$513</definedName>
    <definedName name="DadosExternos6_2" localSheetId="5">'NOVO HORIZONTE'!$A$19:$A$513</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'[2] '!#REF!</definedName>
    <definedName name="j" localSheetId="4">#REF!</definedName>
    <definedName name="j" localSheetId="3">#REF!</definedName>
    <definedName name="j" localSheetId="5">#REF!</definedName>
    <definedName name="j">#REF!</definedName>
    <definedName name="k">"$#REF!.$A$1:$B$2408"</definedName>
    <definedName name="matriz">'[2] '!#REF!</definedName>
    <definedName name="MINUS" localSheetId="4">#REF!</definedName>
    <definedName name="MINUS" localSheetId="3">#REF!</definedName>
    <definedName name="MINUS" localSheetId="5">#REF!</definedName>
    <definedName name="MINUS">#REF!</definedName>
    <definedName name="Plan1">"$#REF!.$A$1:$B$2408"</definedName>
    <definedName name="PLUS">#REF!</definedName>
    <definedName name="po">#REF!</definedName>
    <definedName name="REF">'[2] '!$F$464:$F$489</definedName>
    <definedName name="rere" localSheetId="4">#REF!</definedName>
    <definedName name="rere" localSheetId="3">#REF!</definedName>
    <definedName name="rere" localSheetId="5">#REF!</definedName>
    <definedName name="rere">#REF!</definedName>
    <definedName name="RODAPÉ" localSheetId="4">[2]Relatório!#REF!</definedName>
    <definedName name="RODAPÉ" localSheetId="5">[2]Relatório!#REF!</definedName>
    <definedName name="RODAPÉ">[2]Relatório!#REF!</definedName>
    <definedName name="rt" localSheetId="4">#REF!</definedName>
    <definedName name="rt" localSheetId="3">#REF!</definedName>
    <definedName name="rt" localSheetId="5">#REF!</definedName>
    <definedName name="rt">#REF!</definedName>
    <definedName name="S10P1" localSheetId="4">#REF!</definedName>
    <definedName name="S10P1" localSheetId="3">#REF!</definedName>
    <definedName name="S10P1" localSheetId="5">#REF!</definedName>
    <definedName name="S10P1">#REF!</definedName>
    <definedName name="S10P10" localSheetId="4">#REF!</definedName>
    <definedName name="S10P10" localSheetId="3">#REF!</definedName>
    <definedName name="S10P10" localSheetId="5">#REF!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#REF!</definedName>
    <definedName name="teste">"$#REF!.$A$1:$B$3278"</definedName>
    <definedName name="_xlnm.Print_Titles" localSheetId="3">'Grandes Itens'!$4:$4</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44525"/>
</workbook>
</file>

<file path=xl/comments1.xml><?xml version="1.0" encoding="utf-8"?>
<comments xmlns="http://schemas.openxmlformats.org/spreadsheetml/2006/main">
  <authors>
    <author>tc={BE82D8B5-37DC-46CA-97FC-AC309FBA9F6F}</author>
  </authors>
  <commentList>
    <comment ref="S2" authorId="0">
      <text>
        <r>
          <rPr>
            <sz val="10"/>
            <rFont val="Arial"/>
            <charset val="134"/>
          </rPr>
          <t>[Comentário encadeado]
Sua versão do Excel permite que você leia este comentário encadeado, no entanto, as edições serão removidas se o arquivo for aberto em uma versão mais recente do Excel. Saiba mais: https://go.microsoft.com/fwlink/?linkid=870924
Comentário:
    Informar o valor do Financiamento do SFM para este projeto.</t>
        </r>
      </text>
    </comment>
  </commentList>
</comments>
</file>

<file path=xl/comments2.xml><?xml version="1.0" encoding="utf-8"?>
<comments xmlns="http://schemas.openxmlformats.org/spreadsheetml/2006/main">
  <authors>
    <author>tc={F8BE8419-96F4-42A1-86E2-79B673C798BD}</author>
  </authors>
  <commentList>
    <comment ref="S2" authorId="0">
      <text>
        <r>
          <rPr>
            <sz val="10"/>
            <rFont val="Arial"/>
            <charset val="134"/>
          </rPr>
          <t xml:space="preserve">[Comentário encadeado]
Sua versão do Excel permite que você leia este comentário encadeado, no entanto, as edições serão removidas se o arquivo for aberto em uma versão mais recente do Excel. Saiba mais: https://go.microsoft.com/fwlink/?linkid=870924
Comentário:
    Informar o valor do Convênio do PAM para este projeto.
</t>
        </r>
      </text>
    </comment>
  </commentList>
</comments>
</file>

<file path=xl/connections.xml><?xml version="1.0" encoding="utf-8"?>
<connections xmlns="http://schemas.openxmlformats.org/spreadsheetml/2006/main">
  <connection id="1" name="Conexão"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 name="Conexão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 name="Conexão10"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 name="Conexão10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 name="Conexão10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 name="Conexão10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 name="Conexão10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 name="Conexão10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 name="Conexão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 name="Conexão110"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 name="Conexão110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 name="Conexão1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 name="Conexão11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4" name="Conexão11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5" name="Conexão11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 name="Conexão11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7" name="Conexão113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8" name="Conexão114"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9" name="Conexão115"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0" name="Conexão1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1" name="Conexão1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2" name="Conexão12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3" name="Conexão12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4" name="Conexão12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5" name="Conexão12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6" name="Conexão1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7" name="Conexão13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8" name="Conexão13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29" name="Conexão13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0" name="Conexão13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1" name="Conexão13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2" name="Conexão14"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3" name="Conexão14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4" name="Conexão14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5" name="Conexão14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6" name="Conexão14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7" name="Conexão14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8" name="Conexão15"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39" name="Conexão15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0" name="Conexão15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1" name="Conexão15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2" name="Conexão15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3" name="Conexão15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4" name="Conexão16"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5" name="Conexão16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6" name="Conexão16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7" name="Conexão16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8" name="Conexão16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49" name="Conexão16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0" name="Conexão17"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1" name="Conexão17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2" name="Conexão17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3" name="Conexão17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4" name="Conexão17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5" name="Conexão17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6" name="Conexão18"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7" name="Conexão18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8" name="Conexão18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59" name="Conexão18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0" name="Conexão18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1" name="Conexão18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2" name="Conexão19"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3" name="Conexão19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4" name="Conexão19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5" name="Conexão19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6" name="Conexão19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7" name="Conexão19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8" name="Conexão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69" name="Conexão20"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0" name="Conexão20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1" name="Conexão20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2" name="Conexão20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3" name="Conexão20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4" name="Conexão20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5" name="Conexão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6" name="Conexão210"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7" name="Conexão210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8" name="Conexão2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79" name="Conexão21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0" name="Conexão21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1" name="Conexão21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2" name="Conexão21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3" name="Conexão214"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4" name="Conexão2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5" name="Conexão2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6" name="Conexão22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7" name="Conexão22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8" name="Conexão22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89" name="Conexão22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0" name="Conexão2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1" name="Conexão23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2" name="Conexão23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3" name="Conexão23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4" name="Conexão23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5" name="Conexão23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6" name="Conexão24"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7" name="Conexão24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8" name="Conexão24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99" name="Conexão24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0" name="Conexão24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1" name="Conexão24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2" name="Conexão25"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3" name="Conexão25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4" name="Conexão25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5" name="Conexão25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6" name="Conexão25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7" name="Conexão25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8" name="Conexão26"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09" name="Conexão26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0" name="Conexão26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1" name="Conexão26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2" name="Conexão26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3" name="Conexão26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4" name="Conexão27"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5" name="Conexão27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6" name="Conexão27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7" name="Conexão27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8" name="Conexão27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19" name="Conexão27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0" name="Conexão28"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1" name="Conexão28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2" name="Conexão29"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3" name="Conexão29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4" name="Conexão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5" name="Conexão30"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6" name="Conexão30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7" name="Conexão3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8" name="Conexão3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29" name="Conexão3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0" name="Conexão3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1" name="Conexão3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2" name="Conexão34"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3" name="Conexão4"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4" name="Conexão4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5" name="Conexão4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6" name="Conexão4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7" name="Conexão4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8" name="Conexão4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39" name="Conexão5"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40" name="Conexão5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41" name="Conexão5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42" name="Conexão5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43" name="Conexão5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44" name="Conexão5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45" name="Conexão6"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13;&#10;FROM SYSADM.G012_GRPITEMPROJ G012_GRPITEMPROJ, SYSADM.G013_ITEMPROJ G013_ITEMPROJ, SYSADM.G014_SUBITEMPROJ G014_SUBITEMPROJ, SYSADM.G015_GRPXITEM G015_GRPXITEM, SYSADM.G016_ITEMXSUBITEM G016_ITEMXSUBITEM&#13;&#10;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mmandType="2"/>
  </connection>
  <connection id="146" name="Conexão6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13;&#10;FROM SYSADM.G012_GRPITEMPROJ G012_GRPITEMPROJ, SYSADM.G013_ITEMPROJ G013_ITEMPROJ, SYSADM.G014_SUBITEMPROJ G014_SUBITEMPROJ, SYSADM.G015_GRPXITEM G015_GRPXITEM, SYSADM.G016_ITEMXSUBITEM G016_ITEMXSUBITEM&#13;&#10;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mmandType="2"/>
  </connection>
  <connection id="147" name="Conexão6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13;&#10;FROM SYSADM.G012_GRPITEMPROJ G012_GRPITEMPROJ, SYSADM.G013_ITEMPROJ G013_ITEMPROJ, SYSADM.G014_SUBITEMPROJ G014_SUBITEMPROJ, SYSADM.G015_GRPXITEM G015_GRPXITEM, SYSADM.G016_ITEMXSUBITEM G016_ITEMXSUBITEM&#13;&#10;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mmandType="2"/>
  </connection>
  <connection id="148" name="Conexão6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13;&#10;FROM SYSADM.G012_GRPITEMPROJ G012_GRPITEMPROJ, SYSADM.G013_ITEMPROJ G013_ITEMPROJ, SYSADM.G014_SUBITEMPROJ G014_SUBITEMPROJ, SYSADM.G015_GRPXITEM G015_GRPXITEM, SYSADM.G016_ITEMXSUBITEM G016_ITEMXSUBITEM&#13;&#10;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mmandType="2"/>
  </connection>
  <connection id="149" name="Conexão6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13;&#10;FROM SYSADM.G012_GRPITEMPROJ G012_GRPITEMPROJ, SYSADM.G013_ITEMPROJ G013_ITEMPROJ, SYSADM.G014_SUBITEMPROJ G014_SUBITEMPROJ, SYSADM.G015_GRPXITEM G015_GRPXITEM, SYSADM.G016_ITEMXSUBITEM G016_ITEMXSUBITEM&#13;&#10;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mmandType="2"/>
  </connection>
  <connection id="150" name="Conexão6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13;&#10;FROM SYSADM.G012_GRPITEMPROJ G012_GRPITEMPROJ, SYSADM.G013_ITEMPROJ G013_ITEMPROJ, SYSADM.G014_SUBITEMPROJ G014_SUBITEMPROJ, SYSADM.G015_GRPXITEM G015_GRPXITEM, SYSADM.G016_ITEMXSUBITEM G016_ITEMXSUBITEM&#13;&#10;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mmandType="2"/>
  </connection>
  <connection id="151" name="Conexão7"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52" name="Conexão7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53" name="Conexão7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54" name="Conexão7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55" name="Conexão7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56" name="Conexão7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57" name="Conexão8"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58" name="Conexão8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59" name="Conexão8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0" name="Conexão8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1" name="Conexão8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2" name="Conexão8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3" name="Conexão9"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4" name="Conexão9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5" name="Conexão91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6" name="Conexão92"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7" name="Conexão921"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 id="168" name="Conexão93" type="1" background="1" savePassword="1" refreshedVersion="2"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13;&#10;FROM SYSADM.G012_GRPITEMPROJ G012_GRPITEMPROJ, SYSADM.G013_ITEMPROJ G013_ITEMPROJ, SYSADM.G014_SUBITEMPROJ G014_SUBITEMPROJ, SYSADM.G015_GRPXITEM G015_GRPXITEM, SYSADM.G016_ITEMXSUBITEM G016_ITEMXSUBITEM&#13;&#10;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mmandType="2"/>
  </connection>
</connections>
</file>

<file path=xl/sharedStrings.xml><?xml version="1.0" encoding="utf-8"?>
<sst xmlns="http://schemas.openxmlformats.org/spreadsheetml/2006/main" count="23804" uniqueCount="8418">
  <si>
    <t>SFM</t>
  </si>
  <si>
    <r>
      <rPr>
        <sz val="10"/>
        <rFont val="Arial"/>
        <charset val="134"/>
      </rPr>
      <t>SECRETARIA DE ESTADO DAS CIDADES -</t>
    </r>
    <r>
      <rPr>
        <b/>
        <sz val="10"/>
        <rFont val="Arial"/>
        <charset val="134"/>
      </rPr>
      <t xml:space="preserve"> </t>
    </r>
    <r>
      <rPr>
        <b/>
        <sz val="12"/>
        <rFont val="Arial"/>
        <charset val="134"/>
      </rPr>
      <t>SECID</t>
    </r>
  </si>
  <si>
    <t>CONSTRUÇÃO CIVIL</t>
  </si>
  <si>
    <t>Município:</t>
  </si>
  <si>
    <t xml:space="preserve">SAM  </t>
  </si>
  <si>
    <t>Edital no Município</t>
  </si>
  <si>
    <t>Procedimento prévio</t>
  </si>
  <si>
    <t>Início previsto da Obra</t>
  </si>
  <si>
    <t>Empréstimo</t>
  </si>
  <si>
    <t>Projeto:</t>
  </si>
  <si>
    <t xml:space="preserve">LOTE nº </t>
  </si>
  <si>
    <t>Data</t>
  </si>
  <si>
    <t>Dias</t>
  </si>
  <si>
    <t>Contrapartida do Proponente</t>
  </si>
  <si>
    <t>Quantidade:</t>
  </si>
  <si>
    <t>CRONOGRAMA FÍSICO FINANCEIRO</t>
  </si>
  <si>
    <t>Valor Total</t>
  </si>
  <si>
    <t>Controle</t>
  </si>
  <si>
    <t>GRUPO</t>
  </si>
  <si>
    <t>SERVIÇOS</t>
  </si>
  <si>
    <t>N</t>
  </si>
  <si>
    <t>PARCELAS (%)</t>
  </si>
  <si>
    <t>TOTAL</t>
  </si>
  <si>
    <t>% S/</t>
  </si>
  <si>
    <t>ITEM</t>
  </si>
  <si>
    <t>ITEM (R$)</t>
  </si>
  <si>
    <t>Data Início</t>
  </si>
  <si>
    <t>Data Fim</t>
  </si>
  <si>
    <t>SERVIÇOS PRELIMINARES E ADMINISTRAÇÃO DA OBRA</t>
  </si>
  <si>
    <t>2</t>
  </si>
  <si>
    <t>MOVIMENTO DE TERRA, DRENAGEM E ÁGUAS PLUVIAIS</t>
  </si>
  <si>
    <t>3</t>
  </si>
  <si>
    <t>FUNDACOES</t>
  </si>
  <si>
    <t>4</t>
  </si>
  <si>
    <t>ESTRUTURAS</t>
  </si>
  <si>
    <t>5</t>
  </si>
  <si>
    <t>ALVENARIA, DIVISÓRIAS, MUROS E FECHOS</t>
  </si>
  <si>
    <t>6</t>
  </si>
  <si>
    <t>COBERTURA</t>
  </si>
  <si>
    <t>7</t>
  </si>
  <si>
    <t>ESQUADRIAS, ACESSORIOS, VIDROS E ESPELHOS</t>
  </si>
  <si>
    <t>8</t>
  </si>
  <si>
    <t>INSTAL. ELETRICAS, TELEFONIA, SISTEMAS DE PROTEÇÃO E VENTILAÇÃO</t>
  </si>
  <si>
    <t>9</t>
  </si>
  <si>
    <t>INSTAL. HIDROSANITÁRIAS, GAS-GLP, INCÊNDIO E APARELHOS</t>
  </si>
  <si>
    <t>10</t>
  </si>
  <si>
    <t>REVESTIMENTOS DE PAREDES E PISOS, IMPERMEABILIZACÕES, PINTURAS E ARGAMASSAS</t>
  </si>
  <si>
    <t>11</t>
  </si>
  <si>
    <t>PAVIMENTACAO E CALCAMENTO, PAISAGISMO E EQUIPAMENTOS EXTERNOS</t>
  </si>
  <si>
    <t>12</t>
  </si>
  <si>
    <t>DIVERSOS (LIMPEZA,ENSAIOS TECNOLÓGICOS, EQUIPAMENTOS)</t>
  </si>
  <si>
    <t>TOTAIS</t>
  </si>
  <si>
    <t>COMPOSIÇÃO DOS RECURSOS (FINANCIAMENTO E CONTRAPARTIDA)</t>
  </si>
  <si>
    <t>PARCELAS</t>
  </si>
  <si>
    <t>Nº DE</t>
  </si>
  <si>
    <t>MESES</t>
  </si>
  <si>
    <t>1T</t>
  </si>
  <si>
    <t xml:space="preserve">SERVIÇOS PRELIMINARES </t>
  </si>
  <si>
    <t>FINANCIAMENTO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</si>
  <si>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</si>
  <si>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</si>
  <si>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</si>
  <si>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</si>
  <si>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</si>
  <si>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</si>
  <si>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</si>
  <si>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</si>
  <si>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</si>
  <si>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</si>
  <si>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</si>
  <si>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</si>
  <si>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</si>
  <si>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</si>
  <si>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</si>
  <si>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MUROS E FECHOS</t>
  </si>
  <si>
    <t>6T</t>
  </si>
  <si>
    <t>6C</t>
  </si>
  <si>
    <t>7T</t>
  </si>
  <si>
    <t xml:space="preserve">ESQUADRIAS, ACESSORIOS, </t>
  </si>
  <si>
    <t>7C</t>
  </si>
  <si>
    <t>VIDROS E ESPELHOS</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</si>
  <si>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</si>
  <si>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</si>
  <si>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</si>
  <si>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</si>
  <si>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</si>
  <si>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</si>
  <si>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</si>
  <si>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</si>
  <si>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</si>
  <si>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</si>
  <si>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</si>
  <si>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</si>
  <si>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</si>
  <si>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</si>
  <si>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</si>
  <si>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</si>
  <si>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</si>
  <si>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</si>
  <si>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</si>
  <si>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</si>
  <si>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T</t>
  </si>
  <si>
    <t>C</t>
  </si>
  <si>
    <t>FATURAMENTO MENSAL PREVISTO</t>
  </si>
  <si>
    <t>MENSAL PARCIAL PREVISTO EM %</t>
  </si>
  <si>
    <t>MENSAL ACUMULADO PREVISTO EM %</t>
  </si>
  <si>
    <t>Resp. Técnico:</t>
  </si>
  <si>
    <t>Assinatura:</t>
  </si>
  <si>
    <t>Prefeito:</t>
  </si>
  <si>
    <t>data:</t>
  </si>
  <si>
    <t>PAM</t>
  </si>
  <si>
    <t>Convênio</t>
  </si>
  <si>
    <t>Repasse do Concedente</t>
  </si>
  <si>
    <t>nº</t>
  </si>
  <si>
    <t>COMPOSIÇÃO DOS RECURSOS (TESOURO E CONTRAPARTIDA)</t>
  </si>
  <si>
    <t>TESOURO</t>
  </si>
  <si>
    <t>ANDERSON ROSSATTO</t>
  </si>
  <si>
    <t>BDI - ACÓRDÃO Nº 2622/2013 – TCU
EDIFICAÇÃO</t>
  </si>
  <si>
    <t>IMPOSTOS</t>
  </si>
  <si>
    <t>ISS =</t>
  </si>
  <si>
    <t>PIS =</t>
  </si>
  <si>
    <t xml:space="preserve"> </t>
  </si>
  <si>
    <t>COFINS =</t>
  </si>
  <si>
    <t>CRPB =</t>
  </si>
  <si>
    <t>TOTAL =</t>
  </si>
  <si>
    <t>TIPO DE SERVIÇO</t>
  </si>
  <si>
    <t>OBRAS</t>
  </si>
  <si>
    <t>MATERIAIS</t>
  </si>
  <si>
    <t/>
  </si>
  <si>
    <t>ADMINISTRAÇÃO CENTRAL</t>
  </si>
  <si>
    <t>RISCOS</t>
  </si>
  <si>
    <t>SEGUROS E GRANTIAS</t>
  </si>
  <si>
    <t>DESPESAS FINANCEIRAS</t>
  </si>
  <si>
    <t>LUCRO</t>
  </si>
  <si>
    <t>BDI (OBRA OU MATERIAIS/EQUIP.)</t>
  </si>
  <si>
    <t>BDI=(((((1+(C8+C9+C10)/100)*(1+C11/100)*(1+C12/100))/(1-C6/100))-1)*100)</t>
  </si>
  <si>
    <t>BDI (OBRA)</t>
  </si>
  <si>
    <r>
      <rPr>
        <sz val="10"/>
        <rFont val="Arial"/>
        <charset val="134"/>
      </rPr>
      <t>←</t>
    </r>
    <r>
      <rPr>
        <sz val="10"/>
        <rFont val="MS Sans Serif"/>
        <charset val="134"/>
      </rPr>
      <t xml:space="preserve"> Digite  "</t>
    </r>
    <r>
      <rPr>
        <b/>
        <sz val="10"/>
        <rFont val="MS Sans Serif"/>
        <charset val="134"/>
      </rPr>
      <t>X</t>
    </r>
    <r>
      <rPr>
        <sz val="10"/>
        <rFont val="MS Sans Serif"/>
        <charset val="134"/>
      </rPr>
      <t>" para obter Valor Total sem BDI</t>
    </r>
  </si>
  <si>
    <t>BDI (MATERIAIS E EQUIPAMENTOS)</t>
  </si>
  <si>
    <t>DIGITE</t>
  </si>
  <si>
    <t>1 - Solicitar o valor do ISS do município</t>
  </si>
  <si>
    <t>%</t>
  </si>
  <si>
    <t>2- Solicitar a "Base de Cálculo" (% de mão de Obra)</t>
  </si>
  <si>
    <t>3- Fórmula de cálculo do ISS</t>
  </si>
  <si>
    <t>=ISS x base de cálculo</t>
  </si>
  <si>
    <t xml:space="preserve">4- Valor do ISS calculado </t>
  </si>
  <si>
    <t>VALORES DO BDI POR TIPO DE OBRA</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</si>
  <si>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</si>
  <si>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</si>
  <si>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</si>
  <si>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</si>
  <si>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</si>
  <si>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</si>
  <si>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</si>
  <si>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</si>
  <si>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</si>
  <si>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PARA ITENS DE MERO FORNECIMENTO DE
MATERIAIS E EQUIPAMENTOS</t>
  </si>
  <si>
    <t>RISCO</t>
  </si>
  <si>
    <t>SEGURO + GARANTIA</t>
  </si>
  <si>
    <t>DESPESA FINANCEIRA</t>
  </si>
  <si>
    <t>BDI PARA ITENS DE MERO FORNECIMENTO DE MATERIAIS E EQUIPAMENTOS</t>
  </si>
  <si>
    <t>PARCELA DO BDI</t>
  </si>
  <si>
    <t>PERCENTUAL DE ADMINISTRAÇÃO LOCAL INSERIDO NO CUSTO DIRETO*</t>
  </si>
  <si>
    <t>*Para verificação da adequabilidade das planilhas orçamentárias das obras públicas utilizar como referência do impacto esperado para os itens associados a administração local no valor total do orçamento, os seguintes valores percentuais abtidos no estudo de que tratam estes autos.</t>
  </si>
  <si>
    <t>GRANDES ITENS</t>
  </si>
  <si>
    <t>( R$ ) - PM
TOTAIS</t>
  </si>
  <si>
    <t>Grandes 
Ìtens  (%)</t>
  </si>
  <si>
    <t>Digitar "B" para arredondar para baixo e "C" para cima, ou "0" para o simples arredondamento do %</t>
  </si>
  <si>
    <t>x</t>
  </si>
  <si>
    <t>TOTAL GERAL</t>
  </si>
  <si>
    <t>Se ficar diferente de 100,00% utilizar as letras "B" ou "C" para ajustar os % para atingir exatamente 100,00%.</t>
  </si>
  <si>
    <t>Experiência:</t>
  </si>
  <si>
    <t>Quantidade
(projeto)</t>
  </si>
  <si>
    <t>Unid</t>
  </si>
  <si>
    <t>Quantidade 
Edital (50%)</t>
  </si>
  <si>
    <t>Construção de Quadra de Esportes</t>
  </si>
  <si>
    <t>m²</t>
  </si>
  <si>
    <t>Tipos de experiência:</t>
  </si>
  <si>
    <t xml:space="preserve">1-Para Construção Civil simples (paredes em alvenaria e estrutura do telhado em madeira):  </t>
  </si>
  <si>
    <r>
      <rPr>
        <sz val="12"/>
        <rFont val="Tahoma"/>
        <charset val="134"/>
      </rPr>
      <t>Construção de Edificações em Alvenaria e Concreto Armado</t>
    </r>
    <r>
      <rPr>
        <b/>
        <sz val="12"/>
        <rFont val="Times New Roman"/>
        <charset val="134"/>
      </rPr>
      <t>.</t>
    </r>
  </si>
  <si>
    <t>2-Para Construção Civil com telhado em estrutura metálica:</t>
  </si>
  <si>
    <r>
      <rPr>
        <sz val="12"/>
        <rFont val="Tahoma"/>
        <charset val="134"/>
      </rPr>
      <t>Construção de Edificações em Alvenaria e Concreto Armado com Cobertura em Estrutura Metálica</t>
    </r>
    <r>
      <rPr>
        <b/>
        <sz val="12"/>
        <rFont val="Times New Roman"/>
        <charset val="134"/>
      </rPr>
      <t>.</t>
    </r>
  </si>
  <si>
    <t>3-Para Construção Civil com outras complexidades:</t>
  </si>
  <si>
    <t>Consultar Camila / Luciana / Pan</t>
  </si>
  <si>
    <t>3-Para Urbanização / Calçadas:</t>
  </si>
  <si>
    <r>
      <rPr>
        <sz val="12"/>
        <rFont val="Tahoma"/>
        <charset val="134"/>
      </rPr>
      <t>Escolher texto relativo ao item mais importante</t>
    </r>
    <r>
      <rPr>
        <b/>
        <sz val="12"/>
        <rFont val="Times New Roman"/>
        <charset val="134"/>
      </rPr>
      <t>.</t>
    </r>
  </si>
  <si>
    <t>(Pode ser Pavimentação ou Construção Civil ou Iluminação).</t>
  </si>
  <si>
    <t>4-Para Campinho ou Quadra Descoberta (com grama sintética):</t>
  </si>
  <si>
    <t xml:space="preserve">Construção de Quadra de Esportes </t>
  </si>
  <si>
    <t>5-Projeto padrão MEU CAMPINHO - Quando o projeto envolve o campo de futebol, inclusive outros módulos::</t>
  </si>
  <si>
    <t>Construção de quadra de esportes</t>
  </si>
  <si>
    <t>6-Projeto padrão MEU CAMPINHO - Quando o projeto é somente implantação de playground/parque infantil:</t>
  </si>
  <si>
    <t>Construção de parque infantil/playground ou áreas de lazer</t>
  </si>
  <si>
    <t>copiar e colar valores</t>
  </si>
  <si>
    <t>Deletar as linhas 1 a 14 para a elaboração da cartilha do EDITAL</t>
  </si>
  <si>
    <t>cartilha</t>
  </si>
  <si>
    <t>ORÇAMENTO COMPARATIVO DE CONSTRUÇÃO CIVIL PELA TABELA</t>
  </si>
  <si>
    <r>
      <rPr>
        <sz val="9"/>
        <color rgb="FF0000FF"/>
        <rFont val="Arial"/>
        <charset val="134"/>
      </rPr>
      <t>Para a elaboração da Cartilha do Edital, o Analista deverá</t>
    </r>
    <r>
      <rPr>
        <b/>
        <sz val="9"/>
        <color rgb="FF0000FF"/>
        <rFont val="Arial"/>
        <charset val="134"/>
      </rPr>
      <t xml:space="preserve"> "Desproteger"</t>
    </r>
    <r>
      <rPr>
        <sz val="9"/>
        <color rgb="FF0000FF"/>
        <rFont val="Arial"/>
        <charset val="134"/>
      </rPr>
      <t xml:space="preserve"> a </t>
    </r>
    <r>
      <rPr>
        <b/>
        <sz val="9"/>
        <color rgb="FF0000FF"/>
        <rFont val="Arial"/>
        <charset val="134"/>
      </rPr>
      <t xml:space="preserve">Cartilha_GLOBAL </t>
    </r>
    <r>
      <rPr>
        <sz val="9"/>
        <color rgb="FF0000FF"/>
        <rFont val="Arial"/>
        <charset val="134"/>
      </rPr>
      <t xml:space="preserve">para poder </t>
    </r>
    <r>
      <rPr>
        <b/>
        <sz val="9"/>
        <color rgb="FF0000FF"/>
        <rFont val="Arial"/>
        <charset val="134"/>
      </rPr>
      <t>"Copiar e Colar Valores"</t>
    </r>
    <r>
      <rPr>
        <sz val="9"/>
        <color rgb="FF0000FF"/>
        <rFont val="Arial"/>
        <charset val="134"/>
      </rPr>
      <t xml:space="preserve"> manter os quantitativos totais e o preço unitário.</t>
    </r>
  </si>
  <si>
    <t>NÃO LANÇAR quantitativos na "Cartilha_GLOBAL", utilizar as pastas das "Partes" para o lançamento das quantidades podendo renomear as pastas.</t>
  </si>
  <si>
    <t xml:space="preserve">CONSTRUÇÃO CIVIL e ILUMINAÇÃO PR   </t>
  </si>
  <si>
    <t xml:space="preserve">    Usar o "0" ou "1" nos "Serviços EXTRAS" na COLUNA "P"</t>
  </si>
  <si>
    <t>BDI (%) - MATERIAIS</t>
  </si>
  <si>
    <t>:</t>
  </si>
  <si>
    <r>
      <rPr>
        <sz val="8"/>
        <color theme="1"/>
        <rFont val="Arial"/>
        <charset val="134"/>
      </rPr>
      <t xml:space="preserve"> marcar "</t>
    </r>
    <r>
      <rPr>
        <b/>
        <sz val="8"/>
        <color theme="1"/>
        <rFont val="Arial"/>
        <charset val="134"/>
      </rPr>
      <t>1</t>
    </r>
    <r>
      <rPr>
        <sz val="8"/>
        <color theme="1"/>
        <rFont val="Arial"/>
        <charset val="134"/>
      </rPr>
      <t>" na coluna "</t>
    </r>
    <r>
      <rPr>
        <b/>
        <sz val="8"/>
        <color theme="1"/>
        <rFont val="Arial"/>
        <charset val="134"/>
      </rPr>
      <t>P</t>
    </r>
    <r>
      <rPr>
        <sz val="8"/>
        <color theme="1"/>
        <rFont val="Arial"/>
        <charset val="134"/>
      </rPr>
      <t xml:space="preserve">" para usar o </t>
    </r>
    <r>
      <rPr>
        <b/>
        <sz val="8"/>
        <color theme="1"/>
        <rFont val="Arial"/>
        <charset val="134"/>
      </rPr>
      <t>BDI de Material</t>
    </r>
  </si>
  <si>
    <t>BDI (%) - SERVIÇOS</t>
  </si>
  <si>
    <r>
      <rPr>
        <sz val="8"/>
        <color theme="1"/>
        <rFont val="Arial"/>
        <charset val="134"/>
      </rPr>
      <t xml:space="preserve"> marcar "</t>
    </r>
    <r>
      <rPr>
        <b/>
        <sz val="8"/>
        <color theme="1"/>
        <rFont val="Arial"/>
        <charset val="134"/>
      </rPr>
      <t>0</t>
    </r>
    <r>
      <rPr>
        <sz val="8"/>
        <color theme="1"/>
        <rFont val="Arial"/>
        <charset val="134"/>
      </rPr>
      <t>" na coluna "</t>
    </r>
    <r>
      <rPr>
        <b/>
        <sz val="8"/>
        <color theme="1"/>
        <rFont val="Arial"/>
        <charset val="134"/>
      </rPr>
      <t>P</t>
    </r>
    <r>
      <rPr>
        <sz val="8"/>
        <color theme="1"/>
        <rFont val="Arial"/>
        <charset val="134"/>
      </rPr>
      <t xml:space="preserve">" para usar o </t>
    </r>
    <r>
      <rPr>
        <b/>
        <sz val="8"/>
        <color theme="1"/>
        <rFont val="Arial"/>
        <charset val="134"/>
      </rPr>
      <t>BDI de Serviços</t>
    </r>
  </si>
  <si>
    <t>PLANILHA DE SERVIÇOS - CONSTRUÇÃO CIVIL</t>
  </si>
  <si>
    <t>PATO BRANCO -PR</t>
  </si>
  <si>
    <t>PRAÇA NOVO HORIZONTE</t>
  </si>
  <si>
    <t xml:space="preserve">Tabela de referência: SINAPI de fevereiro/2023 - sem desoneração
</t>
  </si>
  <si>
    <t>CÓDIGO</t>
  </si>
  <si>
    <t>ORIGEM</t>
  </si>
  <si>
    <t>DESCRIÇÃO DOS SERVIÇOS</t>
  </si>
  <si>
    <t>UD</t>
  </si>
  <si>
    <t>PU TAB</t>
  </si>
  <si>
    <t>PU+BDI</t>
  </si>
  <si>
    <t>ORÇAMENTO</t>
  </si>
  <si>
    <t>FILTROS E IMPRIMIR</t>
  </si>
  <si>
    <t>QUANT</t>
  </si>
  <si>
    <t>UNIT</t>
  </si>
  <si>
    <t>PM
( R$ )</t>
  </si>
  <si>
    <t>ITENS</t>
  </si>
  <si>
    <t>FINAL</t>
  </si>
  <si>
    <t>Original +
Final</t>
  </si>
  <si>
    <t>Linhas da GLOBAL</t>
  </si>
  <si>
    <t>Iluminação</t>
  </si>
  <si>
    <t>Tipo de BDI a ser utilizado nos Serviços EXTRAS</t>
  </si>
  <si>
    <t>Somatória das Vias</t>
  </si>
  <si>
    <t>Diferença entre a Soma e a Multiplicação</t>
  </si>
  <si>
    <t>Após a desunificação das partes para a montagem dos lotes individuais, ACERTE OS CENTAVOS NO GLOBAL DIGITANDO "B" ou "C"</t>
  </si>
  <si>
    <t>ILUM</t>
  </si>
  <si>
    <t>1.1</t>
  </si>
  <si>
    <t>SERVIÇOS PRELIMINARES</t>
  </si>
  <si>
    <t>=SE(G32=0;0;SE(S32=0;ARRED(G32*H32;2);SE(S32="b";ARREDONDAR.PARA.BAIXO(G32*H32;2);ARREDONDAR.PARA.CIMA(G32*H32;2))))</t>
  </si>
  <si>
    <t>1.1.1</t>
  </si>
  <si>
    <t>LIMPEZA DE TERRENO, DESTOCAMENTO E DEMOLIÇÕES</t>
  </si>
  <si>
    <t>003007003</t>
  </si>
  <si>
    <t>SANEPAR - fev/23</t>
  </si>
  <si>
    <t>Demolição manual de concreto simples</t>
  </si>
  <si>
    <t>M3</t>
  </si>
  <si>
    <t>003007004</t>
  </si>
  <si>
    <t>Demolição mecânica de concreto simples</t>
  </si>
  <si>
    <t>003007005</t>
  </si>
  <si>
    <t>Demolição manual de concreto ciclópico</t>
  </si>
  <si>
    <t>003007006</t>
  </si>
  <si>
    <t>Demolição mecânica de concreto ciclópico</t>
  </si>
  <si>
    <t>003007007</t>
  </si>
  <si>
    <t>Demolição manual de concreto armado</t>
  </si>
  <si>
    <t>003007008</t>
  </si>
  <si>
    <t>Demolição mecânica de concreto armado</t>
  </si>
  <si>
    <t>003007009</t>
  </si>
  <si>
    <t>Demolição de Enrocamento</t>
  </si>
  <si>
    <t>SINAPI</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</si>
  <si>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</si>
  <si>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</si>
  <si>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</si>
  <si>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</si>
  <si>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</si>
  <si>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</si>
  <si>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</si>
  <si>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ARGAMASSAS, DE FORMA MANUAL, SEM REAPROVEITAMENTO. AF_12/2017</t>
  </si>
  <si>
    <t>M2</t>
  </si>
  <si>
    <t>DEMOLIÇÃO DE RODAPÉ CERÂMICO, DE FORMA MANUAL, SEM REAPROVEITAMENTO. AF_12/2017</t>
  </si>
  <si>
    <t>M</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</si>
  <si>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</si>
  <si>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</si>
  <si>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</si>
  <si>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</si>
  <si>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</si>
  <si>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</si>
  <si>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</si>
  <si>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</si>
  <si>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</si>
  <si>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</si>
  <si>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</si>
  <si>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</si>
  <si>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</si>
  <si>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</si>
  <si>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INTERRUPTORES/TOMADAS ELÉTRICAS, DE FORMA MANUAL, SEM REAPROVEITAMENTO. AF_12/2017</t>
  </si>
  <si>
    <t>UN</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</si>
  <si>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</si>
  <si>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</si>
  <si>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</si>
  <si>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</si>
  <si>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</si>
  <si>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</si>
  <si>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DER-PR fev/23</t>
  </si>
  <si>
    <t>Desmatamento e limpeza diam. até 30cm</t>
  </si>
  <si>
    <t>m2</t>
  </si>
  <si>
    <t>1.1.2</t>
  </si>
  <si>
    <t>LOCACAO</t>
  </si>
  <si>
    <t>LOCAÇÃO DE PONTO PARA REFERÊNCIA TOPOGRÁFICA. AF_10/2018</t>
  </si>
  <si>
    <t>LOCACAO CONVENCIONAL DE OBRA, UTILIZANDO GABARITO DE TÁBUAS CORRIDAS PONTALETADAS A CADA 2,00M -  2 UTILIZAÇÕES. AF_10/2018</t>
  </si>
  <si>
    <t>LOCAÇÃO DE REDE DE ÁGUA OU ESGOTO. AF_10/2018</t>
  </si>
  <si>
    <t>LOCAÇÃO DE PAVIMENTAÇÃO. AF_10/2018</t>
  </si>
  <si>
    <t>LOCAÇÃO COM CAVALETE COM ALTURA DE 1,00 M - 2 UTILIZAÇÕES. AF_10/2018</t>
  </si>
  <si>
    <t>LOCAÇÃO COM CAVALETE COM ALTURA DE 0,50 M - 2 UTILIZAÇÕES. AF_10/2018</t>
  </si>
  <si>
    <t>MARCAÇÃO DE PONTOS EM GABARITO OU CAVALETE. AF_10/2018</t>
  </si>
  <si>
    <t>1.1.3</t>
  </si>
  <si>
    <t>ANDAIMES</t>
  </si>
  <si>
    <t>COLOCAÇÃO DE TELA EM ANDAIME FACHADEIRO. AF_11/2017</t>
  </si>
  <si>
    <t>COBERTURA PARA PROTEÇÃO DE PEDESTRES SOBRE ESTRUTURA DE ANDAIME, INCLUSIVE MONTAGEM E DESMONTAGEM. AF_11/2017</t>
  </si>
  <si>
    <t>PLATAFORMA DE PROTEÇÃO PRINCIPAL PARA ALVENARIA ESTRUTURAL PARA SER APOIADA EM ANDAIME, INCLUSIVE MONTAGEM E DESMONTAGEM.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</si>
  <si>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</si>
  <si>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</si>
  <si>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</si>
  <si>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1.1.4</t>
  </si>
  <si>
    <t>RETIRADA DE ENTULHO</t>
  </si>
  <si>
    <t>1.1.5</t>
  </si>
  <si>
    <t>DIVERSOS</t>
  </si>
  <si>
    <t>1.2</t>
  </si>
  <si>
    <t>ADMINISTRACAO E CANTEIRO DE OBRAS</t>
  </si>
  <si>
    <t>1.2.1</t>
  </si>
  <si>
    <t>ADMINISTRACAO DE OBRA</t>
  </si>
  <si>
    <t>1.2.1.1</t>
  </si>
  <si>
    <t>ENCARGOS COMPLEMENTARES REFERENCIAL</t>
  </si>
  <si>
    <t>SERVIÇOS TÉCNICOS ESPECIALIZADOS PARA ACOMPANHAMENTO DE EXECUÇÃO DE FUNDAÇÕES PROFUNDAS E ESTRUTURAS DE CONTENÇÃO</t>
  </si>
  <si>
    <t>H</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</si>
  <si>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</si>
  <si>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</si>
  <si>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</si>
  <si>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</si>
  <si>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</si>
  <si>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</si>
  <si>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</si>
  <si>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</si>
  <si>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</si>
  <si>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</si>
  <si>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</si>
  <si>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</si>
  <si>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</si>
  <si>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</si>
  <si>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</si>
  <si>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</si>
  <si>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ENGENHEIRO CIVIL SENIOR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</si>
  <si>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</si>
  <si>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</si>
  <si>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</si>
  <si>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</si>
  <si>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</si>
  <si>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</si>
  <si>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</si>
  <si>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</si>
  <si>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</si>
  <si>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</si>
  <si>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</si>
  <si>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</si>
  <si>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</si>
  <si>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</si>
  <si>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</si>
  <si>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</si>
  <si>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</si>
  <si>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</si>
  <si>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</si>
  <si>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</si>
  <si>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</si>
  <si>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</si>
  <si>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</si>
  <si>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</si>
  <si>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</si>
  <si>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</si>
  <si>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</si>
  <si>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</si>
  <si>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</si>
  <si>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</si>
  <si>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</si>
  <si>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</si>
  <si>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</si>
  <si>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</si>
  <si>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</si>
  <si>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</si>
  <si>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</si>
  <si>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</si>
  <si>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</si>
  <si>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</si>
  <si>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</si>
  <si>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</si>
  <si>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</si>
  <si>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</si>
  <si>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</si>
  <si>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</si>
  <si>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</si>
  <si>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</si>
  <si>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</si>
  <si>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</si>
  <si>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</si>
  <si>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</si>
  <si>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</si>
  <si>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TELHADISTA COM ENCARGOS COMPLEMENTARES</t>
  </si>
  <si>
    <t>1.2.1.2</t>
  </si>
  <si>
    <t>FECHAMENTOS E CONSTRUÇÕES PROVISÓRIAS</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</si>
  <si>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</si>
  <si>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</si>
  <si>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</si>
  <si>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</si>
  <si>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</si>
  <si>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</si>
  <si>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</si>
  <si>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</si>
  <si>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</si>
  <si>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</si>
  <si>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</si>
  <si>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</si>
  <si>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</si>
  <si>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</si>
  <si>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</si>
  <si>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</si>
  <si>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</si>
  <si>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</si>
  <si>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</si>
  <si>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TAPUME COM COMPENSADO DE MADEIRA. AF_05/2018</t>
  </si>
  <si>
    <t>TAPUME COM TELHA METÁLICA. AF_05/2018</t>
  </si>
  <si>
    <t>1.2.1.3</t>
  </si>
  <si>
    <t>LIGACOES PROVISORIAS</t>
  </si>
  <si>
    <t>1.2.2</t>
  </si>
  <si>
    <t>BARRACAO DE OBRA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</si>
  <si>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</si>
  <si>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</si>
  <si>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</si>
  <si>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</si>
  <si>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</si>
  <si>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</si>
  <si>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</si>
  <si>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</si>
  <si>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</si>
  <si>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</si>
  <si>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</si>
  <si>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</si>
  <si>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</si>
  <si>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</si>
  <si>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COMPOSIÇÃO 04298</t>
  </si>
  <si>
    <t>ORSE - jan/23</t>
  </si>
  <si>
    <t>LOCAÇÃO DE CONTAINER - ESCRITÓRIO COM BANHEIRO - 6,20 x 2,40m, EQUIPADO COM AR CONDICIONADO</t>
  </si>
  <si>
    <t>MES</t>
  </si>
  <si>
    <t>COMPOSIÇÃO 10491</t>
  </si>
  <si>
    <t>ALUGUEL DE CONTAINER - BANHEIRO COM 4 CHUVEIROS, 1 LAVATÓRIO, 1 MICTÓRIO E 4 BACIAS - 6,20 x 2,40M</t>
  </si>
  <si>
    <t>COMPOSIÇÃO 04299</t>
  </si>
  <si>
    <t>ALUGUEL DE CONTAINER - ALMOXARIFADO SEM BANHEIRO - 6,00 X 2,40M</t>
  </si>
  <si>
    <t>1.2.3</t>
  </si>
  <si>
    <t>PLACA DE IDENTIFICAÇÃO / LETREIRO</t>
  </si>
  <si>
    <t>COMPOSIÇÃO 00051</t>
  </si>
  <si>
    <t>PLACA DE OBRA 4,00 X 2,00 M, EM CHAPA DE ACO GALVANIZADO, INCLUSIVE ARMAÇÃO EM MADEIRA E PONTALETES</t>
  </si>
  <si>
    <t>COMPOSIÇÃO 11398</t>
  </si>
  <si>
    <t>PLACA DE OBRA TIPO BANNER, 4,00x2,00 M, EM QUADRO DE METALON 20x20 MM E LONA 360 GRS, COM IMPRESSÃO DIGITAL, FIXADA EM ESTRUTURA DE MADEIRA.</t>
  </si>
  <si>
    <t>COMPOSIÇÃO 02555</t>
  </si>
  <si>
    <t>PLACA 20x35cm EM CHAPA ESMALTADA PARA IDENTIFICAÇÃO DE LOGRADOUROS</t>
  </si>
  <si>
    <t>1.2.4</t>
  </si>
  <si>
    <t>SINALIZACAO</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</si>
  <si>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</si>
  <si>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</si>
  <si>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</si>
  <si>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</si>
  <si>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1.2.5</t>
  </si>
  <si>
    <t>TOPOGRAFIA</t>
  </si>
  <si>
    <t>SERVIÇOS EXTRAS - SERVIÇOS PRELIMINARES E ADMINISTRACAO DA OBRA</t>
  </si>
  <si>
    <t>LIMPEZA MECANIZADA DE CAMADA VEGETAL, VEGETAÇÃO E PEQUENAS ÁRVORES (DIÂMETRO DE TRONCO MENOR QUE 0,20 M), COM TRATOR DE ESTEIRAS.AF_05/2018</t>
  </si>
  <si>
    <t>COMPOSIÇÃO 20</t>
  </si>
  <si>
    <t>COMPOSIÇÃO</t>
  </si>
  <si>
    <t>REMOÇÃO DE CERCAMENTO DE MOURÕES E TELA</t>
  </si>
  <si>
    <t>COMPOSIÇÃO 21</t>
  </si>
  <si>
    <t>REMOÇÃO DE LAJOTAS SEM REAPROVEITAMENTO</t>
  </si>
  <si>
    <t>2.1</t>
  </si>
  <si>
    <t>MOVIMENTO DE TERRA</t>
  </si>
  <si>
    <t>2.1.1</t>
  </si>
  <si>
    <t>ESCAVACAO MANUAL</t>
  </si>
  <si>
    <t>ESCAVAÇÃO MANUAL DE VALA COM PROFUNDIDADE MENOR OU IGUAL A 1,30 M. AF_02/2021</t>
  </si>
  <si>
    <t>ESCAVAÇÃO MANUAL DE VIGA DE BORDA PARA RADIER. AF_09/2021</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</si>
  <si>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</si>
  <si>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</si>
  <si>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</si>
  <si>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</si>
  <si>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</si>
  <si>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</si>
  <si>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</si>
  <si>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</si>
  <si>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PREPARO DE FUNDO DE VALA COM LARGURA MENOR QUE 1,5 M (ACERTO DO SOLO NATURAL). AF_08/2020</t>
  </si>
  <si>
    <t>PREPARO DE FUNDO DE VALA COM LARGURA MAIOR OU IGUAL A 1,5 M E MENOR QUE 2,5 M (ACERTO DO SOLO NATURAL). AF_08/2020</t>
  </si>
  <si>
    <t>UMIDIFICAÇÃO DE MATERIAL PARA VALAS COM CAMINHÃO PIPA 10000L. AF_11/2016</t>
  </si>
  <si>
    <t>2.1.2</t>
  </si>
  <si>
    <t>ESCAVACAO MECANICA</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</si>
  <si>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</si>
  <si>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</si>
  <si>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</si>
  <si>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</si>
  <si>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</si>
  <si>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</si>
  <si>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</si>
  <si>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</si>
  <si>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</si>
  <si>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</si>
  <si>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</si>
  <si>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</si>
  <si>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</si>
  <si>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</si>
  <si>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</si>
  <si>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</si>
  <si>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</si>
  <si>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</si>
  <si>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</si>
  <si>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</si>
  <si>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</si>
  <si>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</si>
  <si>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</si>
  <si>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</si>
  <si>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</si>
  <si>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</si>
  <si>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</si>
  <si>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</si>
  <si>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</si>
  <si>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</si>
  <si>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</si>
  <si>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</si>
  <si>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</si>
  <si>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</si>
  <si>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</si>
  <si>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</si>
  <si>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</si>
  <si>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</si>
  <si>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</si>
  <si>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</si>
  <si>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</si>
  <si>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</si>
  <si>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</si>
  <si>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</si>
  <si>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</si>
  <si>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</si>
  <si>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</si>
  <si>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</si>
  <si>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</si>
  <si>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</si>
  <si>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</si>
  <si>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</si>
  <si>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</si>
  <si>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</si>
  <si>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</si>
  <si>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</si>
  <si>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</si>
  <si>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</si>
  <si>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</si>
  <si>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</si>
  <si>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</si>
  <si>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</si>
  <si>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</si>
  <si>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</si>
  <si>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</si>
  <si>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</si>
  <si>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</si>
  <si>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</si>
  <si>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</si>
  <si>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</si>
  <si>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</si>
  <si>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</si>
  <si>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</si>
  <si>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</si>
  <si>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</si>
  <si>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</si>
  <si>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</si>
  <si>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</si>
  <si>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</si>
  <si>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</si>
  <si>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</si>
  <si>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</si>
  <si>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</si>
  <si>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</si>
  <si>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</si>
  <si>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</si>
  <si>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</si>
  <si>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</si>
  <si>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</si>
  <si>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</si>
  <si>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</si>
  <si>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</si>
  <si>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</si>
  <si>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</si>
  <si>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</si>
  <si>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</si>
  <si>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</si>
  <si>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</si>
  <si>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</si>
  <si>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</si>
  <si>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</si>
  <si>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</si>
  <si>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</si>
  <si>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</si>
  <si>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</si>
  <si>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</si>
  <si>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</si>
  <si>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</si>
  <si>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</si>
  <si>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</si>
  <si>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</si>
  <si>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</si>
  <si>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</si>
  <si>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</si>
  <si>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</si>
  <si>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</si>
  <si>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</si>
  <si>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</si>
  <si>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</si>
  <si>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</si>
  <si>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</si>
  <si>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</si>
  <si>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</si>
  <si>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</si>
  <si>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</si>
  <si>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</si>
  <si>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</si>
  <si>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</si>
  <si>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</si>
  <si>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</si>
  <si>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</si>
  <si>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</si>
  <si>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</si>
  <si>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</si>
  <si>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</si>
  <si>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</si>
  <si>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</si>
  <si>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</si>
  <si>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</si>
  <si>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</si>
  <si>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</si>
  <si>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</si>
  <si>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</si>
  <si>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</si>
  <si>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</si>
  <si>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</si>
  <si>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</si>
  <si>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</si>
  <si>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</si>
  <si>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</si>
  <si>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</si>
  <si>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</si>
  <si>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</si>
  <si>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</si>
  <si>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</si>
  <si>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</si>
  <si>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</si>
  <si>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</si>
  <si>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</si>
  <si>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</si>
  <si>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</si>
  <si>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</si>
  <si>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</si>
  <si>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</si>
  <si>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</si>
  <si>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</si>
  <si>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</si>
  <si>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</si>
  <si>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</si>
  <si>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</si>
  <si>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</si>
  <si>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</si>
  <si>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</si>
  <si>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</si>
  <si>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</si>
  <si>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</si>
  <si>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</si>
  <si>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</si>
  <si>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</si>
  <si>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</si>
  <si>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</si>
  <si>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</si>
  <si>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</si>
  <si>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</si>
  <si>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</si>
  <si>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</si>
  <si>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</si>
  <si>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</si>
  <si>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</si>
  <si>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</si>
  <si>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</si>
  <si>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</si>
  <si>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</si>
  <si>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</si>
  <si>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</si>
  <si>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</si>
  <si>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</si>
  <si>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2.1.3</t>
  </si>
  <si>
    <t>ESGOTAMENTO</t>
  </si>
  <si>
    <t>2.1.4</t>
  </si>
  <si>
    <t>ATERRO MANUAL</t>
  </si>
  <si>
    <t>ATERRO MANUAL DE VALAS COM SOLO ARGILO-ARENOSO E COMPACTAÇÃO MECANIZADA. AF_05/2016</t>
  </si>
  <si>
    <t>ATERRO MANUAL DE VALAS COM AREIA PARA ATERRO E COMPACTAÇÃO MECANIZADA. AF_05/2016</t>
  </si>
  <si>
    <t>2.1.5</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</si>
  <si>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</si>
  <si>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</si>
  <si>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</si>
  <si>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</si>
  <si>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</si>
  <si>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</si>
  <si>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</si>
  <si>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</si>
  <si>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</si>
  <si>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</si>
  <si>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</si>
  <si>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</si>
  <si>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</si>
  <si>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</si>
  <si>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</si>
  <si>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</si>
  <si>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</si>
  <si>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</si>
  <si>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</si>
  <si>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</si>
  <si>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</si>
  <si>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</si>
  <si>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</si>
  <si>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</si>
  <si>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</si>
  <si>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2.1.6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</si>
  <si>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</si>
  <si>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</si>
  <si>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</si>
  <si>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</si>
  <si>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</si>
  <si>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</si>
  <si>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</si>
  <si>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</si>
  <si>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</si>
  <si>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</si>
  <si>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</si>
  <si>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</si>
  <si>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</si>
  <si>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</si>
  <si>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</si>
  <si>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</si>
  <si>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</si>
  <si>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</si>
  <si>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</si>
  <si>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</si>
  <si>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</si>
  <si>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</si>
  <si>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</si>
  <si>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</si>
  <si>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2.1.7</t>
  </si>
  <si>
    <t>ESPALHAMENTO</t>
  </si>
  <si>
    <t>2.1.8</t>
  </si>
  <si>
    <t>COMPACTACAO MANUAL</t>
  </si>
  <si>
    <t>REATERRO MANUAL APILOADO COM SOQUETE. AF_10/2017</t>
  </si>
  <si>
    <t>2.1.9</t>
  </si>
  <si>
    <t>COMPACTACAO MECANICA</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</si>
  <si>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</si>
  <si>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</si>
  <si>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</si>
  <si>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</si>
  <si>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</si>
  <si>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</si>
  <si>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</si>
  <si>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</si>
  <si>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</si>
  <si>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</si>
  <si>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</si>
  <si>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</si>
  <si>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</si>
  <si>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</si>
  <si>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2.2</t>
  </si>
  <si>
    <t>TRANSPORTE DE MATERIAIS</t>
  </si>
  <si>
    <t>2.2.1</t>
  </si>
  <si>
    <t>TRANSPORTE COM CAMINHAO</t>
  </si>
  <si>
    <t>2.2.1.1</t>
  </si>
  <si>
    <t>CAPACIDADE 18 METROS CÚBICOS</t>
  </si>
  <si>
    <t>TRANSPORTE COM CAMINHÃO BASCULANTE DE 18 M³, EM VIA URBANA PAVIMENTADA, ADICIONAL PARA DMT EXCEDENTE A 30 KM (UNIDADE: M3XKM). AF_07/2020</t>
  </si>
  <si>
    <t>M3XKM</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</si>
  <si>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</si>
  <si>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</si>
  <si>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</si>
  <si>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</si>
  <si>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TXKM</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</si>
  <si>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</si>
  <si>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</si>
  <si>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</si>
  <si>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2.2.1.2</t>
  </si>
  <si>
    <t>BASCULANTE - CAPACIDADE 14 METROS CÚBICOS</t>
  </si>
  <si>
    <t>TRANSPORTE COM CAMINHÃO BASCULANTE DE 14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</si>
  <si>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</si>
  <si>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</si>
  <si>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</si>
  <si>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</si>
  <si>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</si>
  <si>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</si>
  <si>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</si>
  <si>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</si>
  <si>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</si>
  <si>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</si>
  <si>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</si>
  <si>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</si>
  <si>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</si>
  <si>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</si>
  <si>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</si>
  <si>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2.2.1.3</t>
  </si>
  <si>
    <t>BASCULANTE - CAPACIDADE 10 METROS CÚBICOS</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</si>
  <si>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</si>
  <si>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</si>
  <si>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</si>
  <si>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</si>
  <si>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</si>
  <si>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</si>
  <si>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</si>
  <si>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</si>
  <si>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2.2.1.4</t>
  </si>
  <si>
    <t>BASCULANTE - CAPACIDADE 6 METROS CÚBICOS</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</si>
  <si>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</si>
  <si>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</si>
  <si>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</si>
  <si>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</si>
  <si>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</si>
  <si>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</si>
  <si>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</si>
  <si>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</si>
  <si>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2.2.1.5</t>
  </si>
  <si>
    <t>BASCULANTE - CAPACIDADES DIVERSAS</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</si>
  <si>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</si>
  <si>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</si>
  <si>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</si>
  <si>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</si>
  <si>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</si>
  <si>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</si>
  <si>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</si>
  <si>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</si>
  <si>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</si>
  <si>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</si>
  <si>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</si>
  <si>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</si>
  <si>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</si>
  <si>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</si>
  <si>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</si>
  <si>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</si>
  <si>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</si>
  <si>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</si>
  <si>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</si>
  <si>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</si>
  <si>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</si>
  <si>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CARGA, MANOBRA E DESCARGA MANUAL DE TUBOS PLÁSTICOS, DN 150 MM, EM CAMINHÃO CARROCERIA 9T. AF_06/2021</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</si>
  <si>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</si>
  <si>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</si>
  <si>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</si>
  <si>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</si>
  <si>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</si>
  <si>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</si>
  <si>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</si>
  <si>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</si>
  <si>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</si>
  <si>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</si>
  <si>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</si>
  <si>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</si>
  <si>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</si>
  <si>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</si>
  <si>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</si>
  <si>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</si>
  <si>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</si>
  <si>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</si>
  <si>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</si>
  <si>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</si>
  <si>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</si>
  <si>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</si>
  <si>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</si>
  <si>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</si>
  <si>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</si>
  <si>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</si>
  <si>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</si>
  <si>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</si>
  <si>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</si>
  <si>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</si>
  <si>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</si>
  <si>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</si>
  <si>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</si>
  <si>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</si>
  <si>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</si>
  <si>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</si>
  <si>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</si>
  <si>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</si>
  <si>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</si>
  <si>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</si>
  <si>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</si>
  <si>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</si>
  <si>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</si>
  <si>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</si>
  <si>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</si>
  <si>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</si>
  <si>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</si>
  <si>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</si>
  <si>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</si>
  <si>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</si>
  <si>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</si>
  <si>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</si>
  <si>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</si>
  <si>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</si>
  <si>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</si>
  <si>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</si>
  <si>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</si>
  <si>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</si>
  <si>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</si>
  <si>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</si>
  <si>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</si>
  <si>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</si>
  <si>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</si>
  <si>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</si>
  <si>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</si>
  <si>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</si>
  <si>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</si>
  <si>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</si>
  <si>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2.2.2</t>
  </si>
  <si>
    <t>TRANSPORTES DIVERSOS</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</si>
  <si>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</si>
  <si>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</si>
  <si>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</si>
  <si>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VIDRO (UNIDADE: M2XKM). AF_07/2019</t>
  </si>
  <si>
    <t>M2XKM</t>
  </si>
  <si>
    <t>TRANSPORTE HORIZONTAL MANUAL, DE TELA DE AÇO (UNIDADE: KGXKM). AF_07/2019</t>
  </si>
  <si>
    <t>KGXKM</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</si>
  <si>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</si>
  <si>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</si>
  <si>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</si>
  <si>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TÁBUAS DE MADEIRA COM SEÇÃO TRANSVERSAL DE 2,5 X 25 CM E 2,5 X 30 CM (UNIDADE: MXKM). AF_07/2019</t>
  </si>
  <si>
    <t>MXKM</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</si>
  <si>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</si>
  <si>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</si>
  <si>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</si>
  <si>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</si>
  <si>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</si>
  <si>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</si>
  <si>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</si>
  <si>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</si>
  <si>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</si>
  <si>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</si>
  <si>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UNXKM</t>
  </si>
  <si>
    <t>TRANSPORTE HORIZONTAL MANUAL, DE BANCADA DE MÁRMORE OU GRANITO PARA COZINHA/LAVATÓRIO OU MÁRMORE SINTÉTICO COM CUBA INTEGRADA (UNIDADE: UNIDXKM). AF_07/2019</t>
  </si>
  <si>
    <t>2.2.3</t>
  </si>
  <si>
    <t>TRANSPORTE HORIZONTAL COM CARRINHO</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</si>
  <si>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</si>
  <si>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</si>
  <si>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</si>
  <si>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</si>
  <si>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</si>
  <si>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</si>
  <si>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</si>
  <si>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</si>
  <si>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</si>
  <si>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</si>
  <si>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CARRINHO PLATAFORMA, DE LATA DE 18 LITROS (UNIDADE: LXKM). AF_07/2019</t>
  </si>
  <si>
    <t>LXKM</t>
  </si>
  <si>
    <t>TRANSPORTE HORIZONTAL COM CARRINHO RACIONAL, DE LATA DE 18 LITROS (UNIDADE: LXKM). AF_07/2019</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</si>
  <si>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</si>
  <si>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</si>
  <si>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</si>
  <si>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</si>
  <si>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2.2.4</t>
  </si>
  <si>
    <t>TRANSPORTE MANUAL HORIZONTAL</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</si>
  <si>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</si>
  <si>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</si>
  <si>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</si>
  <si>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</si>
  <si>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</si>
  <si>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</si>
  <si>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</si>
  <si>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</si>
  <si>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</si>
  <si>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</si>
  <si>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</si>
  <si>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</si>
  <si>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</si>
  <si>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</si>
  <si>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</si>
  <si>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</si>
  <si>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</si>
  <si>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</si>
  <si>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</si>
  <si>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</si>
  <si>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</si>
  <si>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</si>
  <si>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</si>
  <si>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</si>
  <si>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</si>
  <si>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2.2.5</t>
  </si>
  <si>
    <t>TRANSPORTE HORIZONTAL COM MANIPULADOR TELSCÓPICO</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</si>
  <si>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</si>
  <si>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</si>
  <si>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</si>
  <si>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</si>
  <si>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</si>
  <si>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</si>
  <si>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</si>
  <si>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2.2.7</t>
  </si>
  <si>
    <t>CARGA E TRANSPORTE HORIZONTAL DE TUBOS</t>
  </si>
  <si>
    <t>2.2.8</t>
  </si>
  <si>
    <t>CARGA E TRANSPORTE HORIZONTAL DE BLOCOS</t>
  </si>
  <si>
    <t>TRANSPORTE HORIZONTAL MANUAL, DE BLOCOS VAZADOS DE CONCRETO OU CERÂMICO DE 19X19X39CM (UNIDADE: BLOCOXKM). AF_07/2019</t>
  </si>
  <si>
    <t>TRANSPORTE HORIZONTAL MANUAL, DE BLOCOS CERÂMICOS FURADOS NA HORIZONTAL DE 9X19X19CM (UNIDADE: BLOCOXKM). AF_07/2019</t>
  </si>
  <si>
    <t>2.2.9</t>
  </si>
  <si>
    <t>CARGA E TRANSPORTE HORIZONTAL DE LATAS</t>
  </si>
  <si>
    <t>2.2.10</t>
  </si>
  <si>
    <t>CARGA E TRANSPORTE HORIZONTAL DE MASSA/GRANEL</t>
  </si>
  <si>
    <t>2.2.11</t>
  </si>
  <si>
    <t>CARGA E TRANSPORTE HORIZONTAL DE PLACAS CERAMICAS</t>
  </si>
  <si>
    <t>2.2.12</t>
  </si>
  <si>
    <t>CARGA E TRANSPORTE HORIZONTAL DE SACOS</t>
  </si>
  <si>
    <t>TRANSPORTE HORIZONTAL COM MANIPULADOR TELESCÓPICO, DE TELHA DE CONCRETO OU CERÂMICA (UNIDADE: M2XKM).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</si>
  <si>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</si>
  <si>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</si>
  <si>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</si>
  <si>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</si>
  <si>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</si>
  <si>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</si>
  <si>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</si>
  <si>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</si>
  <si>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</si>
  <si>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</si>
  <si>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2.2.13</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</si>
  <si>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</si>
  <si>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</si>
  <si>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</si>
  <si>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</si>
  <si>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</si>
  <si>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</si>
  <si>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</si>
  <si>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</si>
  <si>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</si>
  <si>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</si>
  <si>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</si>
  <si>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</si>
  <si>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</si>
  <si>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</si>
  <si>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2.2.14</t>
  </si>
  <si>
    <t>TRANSPORTE VERTICAL - DIVERSOS</t>
  </si>
  <si>
    <t>TRANSPORTE VERTICAL, BANCADA DE MÁRMORE OU GRANITO PARA COZINHA/LAVATÓRIO OU MÁRMORE SINTÉTICO COM CUBA INTEGRADA, MANUAL, 1 PAVIMENTO, (UNIDADE: UNID). AF_07/2019</t>
  </si>
  <si>
    <t>2.2.15</t>
  </si>
  <si>
    <t>CARGA E TRANSPORTE  DE SACOS</t>
  </si>
  <si>
    <t>2.2.16</t>
  </si>
  <si>
    <t>CARGA E TRANSPORTE  DE MADEIRA</t>
  </si>
  <si>
    <t>2.2.17</t>
  </si>
  <si>
    <t>CARGA E TRANSPORTE  DE AÇO</t>
  </si>
  <si>
    <t>2.2.18</t>
  </si>
  <si>
    <t>CARGA E TRANSPORTE VERTICAL DE BLOCOS</t>
  </si>
  <si>
    <t>2.2.19</t>
  </si>
  <si>
    <t>CARGA E TRANSPORTE VERTICAL DE LATAS</t>
  </si>
  <si>
    <t>2.2.20</t>
  </si>
  <si>
    <t>CARGA E TRANSPORTE VERTICAL DE MASSA/GRANEL</t>
  </si>
  <si>
    <t>2.2.21</t>
  </si>
  <si>
    <t>CARGA E TRANSPORTE VERTICAL DE PLACAS CERAMICAS</t>
  </si>
  <si>
    <t>2.2.22</t>
  </si>
  <si>
    <t>CARGA E TRANSPORTE VERTICAL DE SACOS</t>
  </si>
  <si>
    <t>2.2.23</t>
  </si>
  <si>
    <t>CARGA E TRANSPORTE MECANICO</t>
  </si>
  <si>
    <t>2.2.24</t>
  </si>
  <si>
    <t>CARGA MANUAL E TRANSPORTE MECANICO</t>
  </si>
  <si>
    <t>2.3</t>
  </si>
  <si>
    <t>DRENAGEM E AGUAS PLUVIAIS</t>
  </si>
  <si>
    <t>2.3.1</t>
  </si>
  <si>
    <t>MANUTENCAO / REPAROS - DRENAGEM E AGUAS PLUVIAIS</t>
  </si>
  <si>
    <t>2.3.2</t>
  </si>
  <si>
    <t>CANALETAS/CALHAS EM CONCRETO E ALVENARIA</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</si>
  <si>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</si>
  <si>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</si>
  <si>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</si>
  <si>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</si>
  <si>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</si>
  <si>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</si>
  <si>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</si>
  <si>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</si>
  <si>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</si>
  <si>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</si>
  <si>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</si>
  <si>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</si>
  <si>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2.3.3</t>
  </si>
  <si>
    <t>VALETAS</t>
  </si>
  <si>
    <t>2.3.4</t>
  </si>
  <si>
    <t>DRENOS COM AGREGADOS</t>
  </si>
  <si>
    <t>DRENO SUBSUPERFICIAL (SEÇÃO 0,40 X 0,40 M), CEGO, ENCHIMENTO DE BRITA, ENVOLVIDO COM MANTA GEOTÊXTIL. AF_07/2021</t>
  </si>
  <si>
    <t>DRENO SUBSUPERFICIAL (SEÇÃO 0,40 X 0,40 M), CEGO, ENCHIMENTO DE BRITA.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</si>
  <si>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</si>
  <si>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</si>
  <si>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</si>
  <si>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</si>
  <si>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2.3.5</t>
  </si>
  <si>
    <t>DRENOS COM MANTA GEOTEXTIL</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</si>
  <si>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</si>
  <si>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</si>
  <si>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</si>
  <si>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</si>
  <si>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ENSACAMENTO DE AREIA. AF_11/2015</t>
  </si>
  <si>
    <t>2.3.6</t>
  </si>
  <si>
    <t>DRENOS COM TUBOS DE PVC</t>
  </si>
  <si>
    <t>TUBO DE PVC CORRUGADO FLEXÍVEL PERFURADO, DN 100 MM, PARA DRENO - FORNECIMENTO E ASSENTAMENTO.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</si>
  <si>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</si>
  <si>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</si>
  <si>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</si>
  <si>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</si>
  <si>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</si>
  <si>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2.3.7</t>
  </si>
  <si>
    <t>DRENOS COM TUBOS CERÂMICOS</t>
  </si>
  <si>
    <t>2.3.8</t>
  </si>
  <si>
    <t>DRENOS COM TUBOS DE CONCRETO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</si>
  <si>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</si>
  <si>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</si>
  <si>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</si>
  <si>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</si>
  <si>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</si>
  <si>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</si>
  <si>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</si>
  <si>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</si>
  <si>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</si>
  <si>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</si>
  <si>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</si>
  <si>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</si>
  <si>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</si>
  <si>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</si>
  <si>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</si>
  <si>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</si>
  <si>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</si>
  <si>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</si>
  <si>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2.3.9</t>
  </si>
  <si>
    <t xml:space="preserve">TUBOS DE CONCRETO </t>
  </si>
  <si>
    <t>TUBO DE PEAD CORRUGADO PERFURADO, DN 100 MM, PARA DRENO - FORNECIMENTO E ASSENTAMENTO. AF_07/2021</t>
  </si>
  <si>
    <t>TUBO DE CONCRETO SIMPLES POROSO, DN 200 MM, PARA DRENO - FORNECIMENTO E ASSENTAMENTO. AF_07/2021</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</si>
  <si>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</si>
  <si>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</si>
  <si>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</si>
  <si>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</si>
  <si>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</si>
  <si>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</si>
  <si>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</si>
  <si>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</si>
  <si>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</si>
  <si>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</si>
  <si>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</si>
  <si>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</si>
  <si>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</si>
  <si>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</si>
  <si>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</si>
  <si>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</si>
  <si>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</si>
  <si>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</si>
  <si>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</si>
  <si>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</si>
  <si>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</si>
  <si>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</si>
  <si>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</si>
  <si>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</si>
  <si>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</si>
  <si>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</si>
  <si>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</si>
  <si>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</si>
  <si>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</si>
  <si>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</si>
  <si>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</si>
  <si>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</si>
  <si>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</si>
  <si>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</si>
  <si>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</si>
  <si>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</si>
  <si>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</si>
  <si>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</si>
  <si>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</si>
  <si>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</si>
  <si>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</si>
  <si>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</si>
  <si>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2.3.10</t>
  </si>
  <si>
    <t>VERTEDOR</t>
  </si>
  <si>
    <t>2.3.11</t>
  </si>
  <si>
    <t>LEITO FILTRANTE</t>
  </si>
  <si>
    <t>2.4</t>
  </si>
  <si>
    <t>CAIXAS E COMPLEMENTOS</t>
  </si>
  <si>
    <t>2.4.1</t>
  </si>
  <si>
    <t>MANUTENCAO / REPAROS - CAIXAS E COMPLEMENTOS</t>
  </si>
  <si>
    <t>2.4.2</t>
  </si>
  <si>
    <t>TAMPAS</t>
  </si>
  <si>
    <t>2.4.3</t>
  </si>
  <si>
    <t>JUNTAS ARGAMASSADA</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</si>
  <si>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</si>
  <si>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</si>
  <si>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</si>
  <si>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</si>
  <si>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</si>
  <si>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</si>
  <si>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</si>
  <si>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</si>
  <si>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</si>
  <si>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</si>
  <si>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</si>
  <si>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</si>
  <si>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</si>
  <si>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</si>
  <si>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2.4.4</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</si>
  <si>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</si>
  <si>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</si>
  <si>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</si>
  <si>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</si>
  <si>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</si>
  <si>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</si>
  <si>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</si>
  <si>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</si>
  <si>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</si>
  <si>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</si>
  <si>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</si>
  <si>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</si>
  <si>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</si>
  <si>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</si>
  <si>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</si>
  <si>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</si>
  <si>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</si>
  <si>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</si>
  <si>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</si>
  <si>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</si>
  <si>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</si>
  <si>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</si>
  <si>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</si>
  <si>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</si>
  <si>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</si>
  <si>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</si>
  <si>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</si>
  <si>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</si>
  <si>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</si>
  <si>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</si>
  <si>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</si>
  <si>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2.4.5</t>
  </si>
  <si>
    <t>CAIXAS DE INSPECAO</t>
  </si>
  <si>
    <t>2.4.6</t>
  </si>
  <si>
    <t>CAIXAS SIFONADAS</t>
  </si>
  <si>
    <t>CAIXA SIFONADA, PVC, DN 100 X 100 X 50 MM, FORNECIDA E INSTALADA EM RAMAIS DE ENCAMINHAMENTO DE ÁGUA PLUVIAL. AF_06/2022</t>
  </si>
  <si>
    <t>CAIXA SIFONADA, PVC, DN 150 X 185 X 75 MM, FORNECIDA E INSTALADA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</si>
  <si>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</si>
  <si>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</si>
  <si>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 xml:space="preserve">2.4.7 </t>
  </si>
  <si>
    <t>RALOS</t>
  </si>
  <si>
    <t>RALO SIFONADO, PVC, DN 100 X 40 MM, JUNTA SOLDÁVEL, FORNECIDO E INSTALADO EM RAMAIS DE ENCAMINHAMENTO DE ÁGUA PLUVIAL. AF_06/2022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</si>
  <si>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</si>
  <si>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</si>
  <si>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LAVATÓRIO LOUÇA BRANCA COM COLUNA, *44 X 35,5* CM, PADRÃO POPULAR - FORNECIMENTO E INSTALAÇÃO. AF_01/2020</t>
  </si>
  <si>
    <t>2.4.8</t>
  </si>
  <si>
    <t>CAIXAS DE AREIA</t>
  </si>
  <si>
    <t>30.107.000050.SER</t>
  </si>
  <si>
    <t>PINI - fev/23</t>
  </si>
  <si>
    <t>Caixa de inspeção em alvenaria, 1/2 tijolo comum, 0,4 x 0,4 x 0,6 m, revestido internamente com argamassa de cimento e areia inclusive tampa</t>
  </si>
  <si>
    <t>30.107.000055.SER</t>
  </si>
  <si>
    <t>Caixa de inspeção em alvenaria, 1/2 tijolo comum, 0,6 x 0,6 x 0,6 m, revestido internamente com argamassa de cimento e areia inclusive tampa</t>
  </si>
  <si>
    <t>30.107.000060.SER</t>
  </si>
  <si>
    <t>Caixa de inspeção em alvenaria, 1/2 tijolo comum, 0,8 x 0,8 x 0,6 m, revestido internamente com argamassa de cimento e areia inclusive tampa</t>
  </si>
  <si>
    <t>2.4.9</t>
  </si>
  <si>
    <t>CAIXAS COLETORAS</t>
  </si>
  <si>
    <t>CAIXA COM GRELHA DUPLA RETANGULAR, EM CONCRETO PRÉ-MOLDADO, DIMENSÕES INTERNAS: 0,5X2,2X1,0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</si>
  <si>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</si>
  <si>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</si>
  <si>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</si>
  <si>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</si>
  <si>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</si>
  <si>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</si>
  <si>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</si>
  <si>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</si>
  <si>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</si>
  <si>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</si>
  <si>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</si>
  <si>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</si>
  <si>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</si>
  <si>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</si>
  <si>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</si>
  <si>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</si>
  <si>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</si>
  <si>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</si>
  <si>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</si>
  <si>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</si>
  <si>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</si>
  <si>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</si>
  <si>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</si>
  <si>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</si>
  <si>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</si>
  <si>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</si>
  <si>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</si>
  <si>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</si>
  <si>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</si>
  <si>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</si>
  <si>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</si>
  <si>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</si>
  <si>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</si>
  <si>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</si>
  <si>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</si>
  <si>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</si>
  <si>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RETANGULAR PARA DRENAGEM, EM ALVENARIA COM BLOCOS DE CONCRETO, DIMENSÕES INTERNAS = 1,5X2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</si>
  <si>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</si>
  <si>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</si>
  <si>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</si>
  <si>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</si>
  <si>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</si>
  <si>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BASE PARA POÇO DE VISITA RETANGULAR PARA DRENAGEM, EM ALVENARIA COM BLOCOS DE CONCRETO, DIMENSÕES INTERNAS = 1,5X3 M, PROFUNDIDADE = 1,40 M, EXCLUINDO TAMPÃO. AF_12/2020_PA</t>
  </si>
  <si>
    <t>BASE PARA POÇO DE VISITA RETANGULAR PARA DRENAGEM, EM ALVENARIA COM BLOCOS DE CONCRETO, DIMENSÕES INTERNAS = 1X3 M, PROFUNDIDADE = 1,40 M, EXCLUINDO TAMPÃO. AF_12/2020_PA</t>
  </si>
  <si>
    <t>BASE PARA POÇO DE VISITA RETANGULAR PARA DRENAGEM, EM ALVENARIA COM BLOCOS DE CONCRETO, DIMENSÕES INTERNAS = 1X3,5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</si>
  <si>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</si>
  <si>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</si>
  <si>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</si>
  <si>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</si>
  <si>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</si>
  <si>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</si>
  <si>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</si>
  <si>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</si>
  <si>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</si>
  <si>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</si>
  <si>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</si>
  <si>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</si>
  <si>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</si>
  <si>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</si>
  <si>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</si>
  <si>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</si>
  <si>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</si>
  <si>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</si>
  <si>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</si>
  <si>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</si>
  <si>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POÇO DE VISITA CIRCULAR PARA  ESGOTO, EM ALVENARIA COM TIJOLOS CERÂMICOS MACIÇOS, DIÂMETRO INTERNO = 1,0 M, PROFUNDIDADE = 1,40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</si>
  <si>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</si>
  <si>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</si>
  <si>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</si>
  <si>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POCO DE VISITA RETANGULAR PARA ESGOTO E DRENAGEM, EM CONCRETO ESTRUTURAL, DIMENSÕES INTERNAS DE 90X150 M, PROFUNDIDADE DE 1,25 M, EXCLUINDO TAMPÃO. AF_12/2020_PA</t>
  </si>
  <si>
    <t>BASE PARA POÇO DE VISITA CIRCULAR PARA DRENAGEM, EM ALVENARIA COM TIJOLOS CERÂMICOS MACIÇOS, DIÂMETRO INTERNO = 1,2 M, PROFUNDIDADE = 1,40 M, EXCLUINDO TAMPÃO. AF_12/2020_PA</t>
  </si>
  <si>
    <t>BASE PARA POÇO DE VISITA CIRCULAR PARA DRENAGEM, EM ALVENARIA COM TIJOLOS CERÂMICOS MACIÇOS, DIÂMETRO INTERNO = 1,50 M, PROFUNDIDADE = 1,40 M, EXCLUINDO TAMPÃO. AF_12/2020_PA</t>
  </si>
  <si>
    <t>BASE PARA POÇO DE VISITA CIRCULAR PARA DRENAGEM, EM ALVENARIA COM TIJOLOS CERÂMICOS MACIÇOS, DIÂMETRO INTERNO = 0,80 M, PROFUNDIDADE = 1,40 M, EXCLUINDO TAMPÃO. AF_12/2020_PA</t>
  </si>
  <si>
    <t>BASE PARA POÇO DE VISITA CIRCULAR PARA DRENAGEM, EM ALVENARIA COM TIJOLOS CERÂMICOS MACIÇOS, DIÂMETRO INTERNO = 1,0 M, PROFUNDIDADE = 1,40 M, EXCLUINDO TAMPÃO. AF_12/2020_PA</t>
  </si>
  <si>
    <t>BASE PARA POÇO DE VISITA CIRCULAR PARA DRENAGEM, EM CONCRETO PRÉ-MOLDADO, DIÂMETRO INTERNO = 1,20 M, PROFUNDIDADE = 1,60 M, EXCLUINDO TAMPÃO. AF_05/2021_PA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</si>
  <si>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</si>
  <si>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</si>
  <si>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</si>
  <si>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</si>
  <si>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</si>
  <si>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</si>
  <si>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</si>
  <si>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</si>
  <si>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</si>
  <si>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</si>
  <si>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</si>
  <si>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</si>
  <si>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</si>
  <si>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</si>
  <si>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</si>
  <si>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</si>
  <si>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</si>
  <si>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</si>
  <si>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</si>
  <si>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</si>
  <si>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</si>
  <si>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2.4.10</t>
  </si>
  <si>
    <t>CAIXAS COM GRELHA E GRELHAS</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</si>
  <si>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</si>
  <si>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</si>
  <si>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</si>
  <si>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2.4.11</t>
  </si>
  <si>
    <t>DISSIPADOR DE ENERGIA</t>
  </si>
  <si>
    <t>2.4.12</t>
  </si>
  <si>
    <t>BUEIROS / BOCA DE LOBO</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</si>
  <si>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</si>
  <si>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</si>
  <si>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</si>
  <si>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</si>
  <si>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</si>
  <si>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</si>
  <si>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</si>
  <si>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</si>
  <si>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</si>
  <si>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</si>
  <si>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</si>
  <si>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</si>
  <si>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</si>
  <si>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</si>
  <si>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</si>
  <si>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</si>
  <si>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</si>
  <si>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</si>
  <si>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</si>
  <si>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</si>
  <si>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</si>
  <si>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</si>
  <si>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</si>
  <si>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</si>
  <si>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</si>
  <si>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</si>
  <si>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</si>
  <si>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</si>
  <si>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</si>
  <si>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</si>
  <si>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</si>
  <si>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</si>
  <si>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</si>
  <si>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</si>
  <si>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</si>
  <si>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</si>
  <si>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</si>
  <si>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</si>
  <si>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</si>
  <si>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</si>
  <si>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</si>
  <si>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</si>
  <si>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</si>
  <si>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</si>
  <si>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</si>
  <si>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</si>
  <si>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</si>
  <si>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</si>
  <si>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</si>
  <si>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</si>
  <si>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</si>
  <si>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</si>
  <si>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</si>
  <si>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</si>
  <si>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</si>
  <si>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</si>
  <si>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</si>
  <si>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</si>
  <si>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</si>
  <si>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</si>
  <si>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</si>
  <si>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</si>
  <si>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</si>
  <si>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</si>
  <si>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</si>
  <si>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</si>
  <si>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</si>
  <si>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ARMAÇÃO DE MURO ALA E MURO TESTA UTILIZANDO AÇO CA-50 DE 6,3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</si>
  <si>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</si>
  <si>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</si>
  <si>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</si>
  <si>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</si>
  <si>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</si>
  <si>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</si>
  <si>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FABRICAÇÃO, MONTAGEM E DESMONTAGEM DE FÔRMA PARA BOCA PARA BUEIRO, EM CHAPA DE MADEIRA COMPENSADA RESINADA, E = 17 MM, 2 UTILIZAÇÕES. AF_07/2021</t>
  </si>
  <si>
    <t>ARMAÇÃO DE MURO ALA E MURO TESTA UTILIZANDO AÇO CA-50 DE 8 MM - MONTAGEM. AF_07/2021</t>
  </si>
  <si>
    <t>2.4.13</t>
  </si>
  <si>
    <t>POCOS DE VISITA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</si>
  <si>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</si>
  <si>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</si>
  <si>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</si>
  <si>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</si>
  <si>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BASE PARA POÇO DE VISITA CIRCULAR PARA ESGOTO, EM CONCRETO PRÉ-MOLDADO, DIÂMETRO INTERNO = 0,80 M, PROFUNDIDADE = 1,35 M, EXCLUINDO TAMPÃO. AF_12/2020_PA</t>
  </si>
  <si>
    <t>BASE PARA POÇO DE VISITA CIRCULAR PARA ESGOTO, EM CONCRETO PRÉ-MOLDADO, DIÂMETRO INTERNO = 1,0 M, PROFUNDIDADE = 1,35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</si>
  <si>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</si>
  <si>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</si>
  <si>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CIRCULAR PARA DRENAGEM, EM CONCRETO PRÉ-MOLDADO, DIÂMETRO INTERNO = 0,80 M, PROFUNDIDADE = 1,35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</si>
  <si>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</si>
  <si>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</si>
  <si>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</si>
  <si>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</si>
  <si>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</si>
  <si>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</si>
  <si>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</si>
  <si>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</si>
  <si>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</si>
  <si>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</si>
  <si>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</si>
  <si>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</si>
  <si>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</si>
  <si>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</si>
  <si>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</si>
  <si>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</si>
  <si>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</si>
  <si>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</si>
  <si>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</si>
  <si>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</si>
  <si>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</si>
  <si>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</si>
  <si>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</si>
  <si>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</si>
  <si>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</si>
  <si>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</si>
  <si>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</si>
  <si>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</si>
  <si>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</si>
  <si>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</si>
  <si>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</si>
  <si>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</si>
  <si>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</si>
  <si>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</si>
  <si>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</si>
  <si>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</si>
  <si>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</si>
  <si>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</si>
  <si>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</si>
  <si>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</si>
  <si>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</si>
  <si>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</si>
  <si>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</si>
  <si>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</si>
  <si>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</si>
  <si>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</si>
  <si>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</si>
  <si>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</si>
  <si>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</si>
  <si>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</si>
  <si>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</si>
  <si>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</si>
  <si>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</si>
  <si>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</si>
  <si>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</si>
  <si>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</si>
  <si>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</si>
  <si>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</si>
  <si>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</si>
  <si>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</si>
  <si>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</si>
  <si>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</si>
  <si>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</si>
  <si>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</si>
  <si>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</si>
  <si>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</si>
  <si>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</si>
  <si>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</si>
  <si>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</si>
  <si>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</si>
  <si>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</si>
  <si>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</si>
  <si>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</si>
  <si>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</si>
  <si>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</si>
  <si>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</si>
  <si>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</si>
  <si>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</si>
  <si>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2.5</t>
  </si>
  <si>
    <t>CONTENÇÕES</t>
  </si>
  <si>
    <t>2.5.1</t>
  </si>
  <si>
    <t>MUROS DE ARRIMO</t>
  </si>
  <si>
    <t>2.5.2</t>
  </si>
  <si>
    <t>ENROCAMENTO</t>
  </si>
  <si>
    <t>2.5.3</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</si>
  <si>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</si>
  <si>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</si>
  <si>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</si>
  <si>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</si>
  <si>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</si>
  <si>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</si>
  <si>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</si>
  <si>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</si>
  <si>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</si>
  <si>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</si>
  <si>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</si>
  <si>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</si>
  <si>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</si>
  <si>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</si>
  <si>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</si>
  <si>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</si>
  <si>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</si>
  <si>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2.5.4</t>
  </si>
  <si>
    <t>CONTENÇÃO EM PERFIL PRANCHADO/CORTINAS</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</si>
  <si>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</si>
  <si>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</si>
  <si>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</si>
  <si>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</si>
  <si>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</si>
  <si>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</si>
  <si>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</si>
  <si>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</si>
  <si>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</si>
  <si>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</si>
  <si>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</si>
  <si>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</si>
  <si>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</si>
  <si>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2.5.5</t>
  </si>
  <si>
    <t>ENSECADEIRA</t>
  </si>
  <si>
    <t>2.5.6</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</si>
  <si>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</si>
  <si>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</si>
  <si>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</si>
  <si>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</si>
  <si>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</si>
  <si>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</si>
  <si>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</si>
  <si>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</si>
  <si>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</si>
  <si>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</si>
  <si>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</si>
  <si>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</si>
  <si>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</si>
  <si>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</si>
  <si>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</si>
  <si>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</si>
  <si>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</si>
  <si>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</si>
  <si>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</si>
  <si>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</si>
  <si>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</si>
  <si>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2.6</t>
  </si>
  <si>
    <t>AGREGADOS</t>
  </si>
  <si>
    <t>2.6.1</t>
  </si>
  <si>
    <t>AREIA</t>
  </si>
  <si>
    <t>2.6.2</t>
  </si>
  <si>
    <t>BRITA</t>
  </si>
  <si>
    <t>SERVIÇOS EXTRAS - MOVIMENTO DE TERRA, DRENAGEM E ÁGUAS PLUVIAIS</t>
  </si>
  <si>
    <t>TUBO PVC, SÉRIE R, ÁGUA PLUVIAL, DN 150 MM, FORNECIDO E INSTALADO DE ÁGUAS PLUVIAIS. AF_12/2014</t>
  </si>
  <si>
    <t>ESCAVAÇÃO MANUAL DE VALA COM PROFUNDIDADE MENOR OU IGUAL A 1,30 M. AF_02/2021 (Drenagem)</t>
  </si>
  <si>
    <t>REATERRO MANUAL APILOADO COM SOQUETE. AF_10/2017 (Drenagem)</t>
  </si>
  <si>
    <t>COMPOSIÇÃO 55</t>
  </si>
  <si>
    <t xml:space="preserve">EXECUÇÃO E COMPACTAÇÃO DE ATERRO COM SOLO PREDOMINANTEMENTE ARGILOSO - INCLUSIVE SOLO (ARGIILA, COM TRANSPORTE ATÉ 10KM), ESCAVAÇÃO, CARGA E TRANSPORTE. </t>
  </si>
  <si>
    <t>COMPOSIÇÃO 54</t>
  </si>
  <si>
    <t xml:space="preserve"> GRELHA DE CONCRETO DE 30 CM, PARA AGUA PLUVIAL - FORNECIMENTO E INSTALAÇÃO </t>
  </si>
  <si>
    <t>COMPOSIÇÃO 43</t>
  </si>
  <si>
    <t xml:space="preserve">CANALETA DE CONCRETO COM GELHA DE CONCRETO - TIPO MEIA CANA DIAMETRO DE 30 CM, PARA AGUA PLUVIAL - INCLUI ESCAVAÇÃO FORNECIMENTO E INSTALAÇÃO </t>
  </si>
  <si>
    <t>3.1</t>
  </si>
  <si>
    <t>MANUTENCAO / REPAROS - FUNDACOES</t>
  </si>
  <si>
    <t>3.2</t>
  </si>
  <si>
    <t>ESTACA TIPO BROCA</t>
  </si>
  <si>
    <t>3.3</t>
  </si>
  <si>
    <t>ESTACA HÉLICE CONTÍNUA</t>
  </si>
  <si>
    <t>3.4</t>
  </si>
  <si>
    <t>ESTACA RAIZ</t>
  </si>
  <si>
    <t>3.5</t>
  </si>
  <si>
    <t>ESTACA TIPO FRANKI</t>
  </si>
  <si>
    <t>3.5.1</t>
  </si>
  <si>
    <t>ESTACA ESCAVADA MECANICAMENTE</t>
  </si>
  <si>
    <t>3.6</t>
  </si>
  <si>
    <t>ESTACA PRE-MOLDADA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</si>
  <si>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</si>
  <si>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</si>
  <si>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</si>
  <si>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</si>
  <si>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</si>
  <si>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</si>
  <si>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</si>
  <si>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</si>
  <si>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3.7</t>
  </si>
  <si>
    <t>ESTACA COM PERFIL DE ACO</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</si>
  <si>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</si>
  <si>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</si>
  <si>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</si>
  <si>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</si>
  <si>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</si>
  <si>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</si>
  <si>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</si>
  <si>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</si>
  <si>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</si>
  <si>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</si>
  <si>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</si>
  <si>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3.8</t>
  </si>
  <si>
    <t>ESTACA TIPO TUBULAO</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</si>
  <si>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</si>
  <si>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</si>
  <si>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</si>
  <si>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</si>
  <si>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</si>
  <si>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</si>
  <si>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</si>
  <si>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</si>
  <si>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</si>
  <si>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</si>
  <si>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</si>
  <si>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</si>
  <si>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</si>
  <si>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</si>
  <si>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</si>
  <si>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</si>
  <si>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</si>
  <si>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</si>
  <si>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</si>
  <si>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</si>
  <si>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</si>
  <si>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</si>
  <si>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</si>
  <si>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</si>
  <si>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</si>
  <si>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</si>
  <si>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</si>
  <si>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</si>
  <si>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</si>
  <si>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</si>
  <si>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</si>
  <si>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</si>
  <si>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3.9</t>
  </si>
  <si>
    <t>RADIER / OUTROS</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</si>
  <si>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</si>
  <si>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</si>
  <si>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</si>
  <si>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</si>
  <si>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</si>
  <si>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</si>
  <si>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</si>
  <si>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EXECUÇÃO DE RADIER, ESPESSURA DE 25 CM, FCK = 30 MPA, COM USO DE FORMAS EM MADEIRA SERRADA. AF_09/2021</t>
  </si>
  <si>
    <t>EXECUÇÃO DE RADIER, ESPESSURA DE 30 CM, FCK = 30 MPA, COM USO DE FORMAS EM MADEIRA SERRADA.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</si>
  <si>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</si>
  <si>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</si>
  <si>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</si>
  <si>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SERVIÇOS EXTRAS - FUNDACOES</t>
  </si>
  <si>
    <t>4.1</t>
  </si>
  <si>
    <t>FORMAS</t>
  </si>
  <si>
    <t>4.1.1</t>
  </si>
  <si>
    <t>FORMAS PARA FUNDACOES</t>
  </si>
  <si>
    <t>FABRICAÇÃO, MONTAGEM E DESMONTAGEM DE FORMA PARA RADIER, PISO DE CONCRETO OU LAJE SOBRE SOLO, EM MADEIRA SERRADA, 4 UTILIZAÇÕES. AF_09/2021</t>
  </si>
  <si>
    <t>4.1.2</t>
  </si>
  <si>
    <t>FORMAS PARA SUPERESTRUTURA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</si>
  <si>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</si>
  <si>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</si>
  <si>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</si>
  <si>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</si>
  <si>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</si>
  <si>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</si>
  <si>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</si>
  <si>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</si>
  <si>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</si>
  <si>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</si>
  <si>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</si>
  <si>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</si>
  <si>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</si>
  <si>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</si>
  <si>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</si>
  <si>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</si>
  <si>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</si>
  <si>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</si>
  <si>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</si>
  <si>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</si>
  <si>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</si>
  <si>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</si>
  <si>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</si>
  <si>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</si>
  <si>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</si>
  <si>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</si>
  <si>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</si>
  <si>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</si>
  <si>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</si>
  <si>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</si>
  <si>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</si>
  <si>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</si>
  <si>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</si>
  <si>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</si>
  <si>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</si>
  <si>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</si>
  <si>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</si>
  <si>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</si>
  <si>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</si>
  <si>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</si>
  <si>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</si>
  <si>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</si>
  <si>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</si>
  <si>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</si>
  <si>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</si>
  <si>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</si>
  <si>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</si>
  <si>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</si>
  <si>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</si>
  <si>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</si>
  <si>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</si>
  <si>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</si>
  <si>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</si>
  <si>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</si>
  <si>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</si>
  <si>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</si>
  <si>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</si>
  <si>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</si>
  <si>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</si>
  <si>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</si>
  <si>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</si>
  <si>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</si>
  <si>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</si>
  <si>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</si>
  <si>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</si>
  <si>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</si>
  <si>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</si>
  <si>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</si>
  <si>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</si>
  <si>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</si>
  <si>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</si>
  <si>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</si>
  <si>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</si>
  <si>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</si>
  <si>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</si>
  <si>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</si>
  <si>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</si>
  <si>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</si>
  <si>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</si>
  <si>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</si>
  <si>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</si>
  <si>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</si>
  <si>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PILARES CIRCULARES, EM CHAPA DE MADEIRA COMPENSADA RESINADA. AF_06/2017</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</si>
  <si>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</si>
  <si>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</si>
  <si>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</si>
  <si>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</si>
  <si>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</si>
  <si>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</si>
  <si>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</si>
  <si>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</si>
  <si>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</si>
  <si>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</si>
  <si>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</si>
  <si>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</si>
  <si>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</si>
  <si>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</si>
  <si>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</si>
  <si>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</si>
  <si>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</si>
  <si>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</si>
  <si>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</si>
  <si>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</si>
  <si>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</si>
  <si>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</si>
  <si>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</si>
  <si>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</si>
  <si>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</si>
  <si>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</si>
  <si>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</si>
  <si>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</si>
  <si>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</si>
  <si>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</si>
  <si>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</si>
  <si>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</si>
  <si>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</si>
  <si>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</si>
  <si>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</si>
  <si>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</si>
  <si>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</si>
  <si>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</si>
  <si>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</si>
  <si>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</si>
  <si>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</si>
  <si>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</si>
  <si>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</si>
  <si>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</si>
  <si>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</si>
  <si>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</si>
  <si>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</si>
  <si>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</si>
  <si>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</si>
  <si>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</si>
  <si>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</si>
  <si>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</si>
  <si>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</si>
  <si>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</si>
  <si>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</si>
  <si>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</si>
  <si>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</si>
  <si>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</si>
  <si>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</si>
  <si>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</si>
  <si>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</si>
  <si>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</si>
  <si>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</si>
  <si>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</si>
  <si>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</si>
  <si>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</si>
  <si>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</si>
  <si>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</si>
  <si>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</si>
  <si>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</si>
  <si>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</si>
  <si>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</si>
  <si>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</si>
  <si>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</si>
  <si>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</si>
  <si>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</si>
  <si>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</si>
  <si>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</si>
  <si>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</si>
  <si>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</si>
  <si>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</si>
  <si>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</si>
  <si>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</si>
  <si>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</si>
  <si>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</si>
  <si>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</si>
  <si>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</si>
  <si>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</si>
  <si>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</si>
  <si>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</si>
  <si>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</si>
  <si>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</si>
  <si>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</si>
  <si>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</si>
  <si>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</si>
  <si>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</si>
  <si>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</si>
  <si>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</si>
  <si>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</si>
  <si>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</si>
  <si>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</si>
  <si>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</si>
  <si>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</si>
  <si>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</si>
  <si>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</si>
  <si>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</si>
  <si>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</si>
  <si>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</si>
  <si>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</si>
  <si>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</si>
  <si>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</si>
  <si>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</si>
  <si>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</si>
  <si>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</si>
  <si>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</si>
  <si>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</si>
  <si>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</si>
  <si>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</si>
  <si>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MONTAGEM E DESMONTAGEM DE FÔRMA PARA SAPATA, EM MADEIRA SERRADA, E=25 MM, 1 UTILIZAÇÃO. AF_06/2017</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</si>
  <si>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</si>
  <si>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</si>
  <si>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</si>
  <si>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</si>
  <si>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</si>
  <si>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</si>
  <si>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</si>
  <si>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</si>
  <si>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</si>
  <si>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</si>
  <si>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</si>
  <si>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</si>
  <si>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</si>
  <si>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</si>
  <si>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</si>
  <si>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</si>
  <si>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</si>
  <si>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</si>
  <si>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</si>
  <si>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</si>
  <si>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</si>
  <si>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</si>
  <si>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</si>
  <si>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</si>
  <si>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</si>
  <si>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</si>
  <si>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4.1.3</t>
  </si>
  <si>
    <t>ESCORAMENTO DE FORMAS</t>
  </si>
  <si>
    <t>FABRICAÇÃO DE ESCORAS DE VIGA DO TIPO GARFO, EM MADEIRA. AF_09/2020</t>
  </si>
  <si>
    <t>FABRICAÇÃO DE ESCORAS DO TIPO PONTALETE, EM MADEIRA, PARA PÉ-DIREITO SIMPLES. AF_09/2020</t>
  </si>
  <si>
    <t>FABRICAÇÃO DE ESCORAS DO TIPO PONTALETE, EM MADEIRA, PARA PÉ-DIREITO DUPLO. AF_09/2020</t>
  </si>
  <si>
    <t>4.1.4</t>
  </si>
  <si>
    <t>JUNTA DE DILATACAO</t>
  </si>
  <si>
    <t>4.2</t>
  </si>
  <si>
    <t>ARMADURAS</t>
  </si>
  <si>
    <t>4.2.1</t>
  </si>
  <si>
    <t>MANUTENCAO / REPAROS - ARMADURAS</t>
  </si>
  <si>
    <t>4.2.2</t>
  </si>
  <si>
    <t>ARMACAO CA-25</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</si>
  <si>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</si>
  <si>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</si>
  <si>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</si>
  <si>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</si>
  <si>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</si>
  <si>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</si>
  <si>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</si>
  <si>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</si>
  <si>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</si>
  <si>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</si>
  <si>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</si>
  <si>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</si>
  <si>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4.2.3</t>
  </si>
  <si>
    <t>ARMACAO CA-50 e CA-60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</si>
  <si>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</si>
  <si>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</si>
  <si>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</si>
  <si>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</si>
  <si>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</si>
  <si>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</si>
  <si>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</si>
  <si>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</si>
  <si>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</si>
  <si>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</si>
  <si>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</si>
  <si>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</si>
  <si>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</si>
  <si>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</si>
  <si>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</si>
  <si>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</si>
  <si>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</si>
  <si>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</si>
  <si>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</si>
  <si>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</si>
  <si>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</si>
  <si>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</si>
  <si>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</si>
  <si>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</si>
  <si>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</si>
  <si>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</si>
  <si>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</si>
  <si>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</si>
  <si>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</si>
  <si>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</si>
  <si>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</si>
  <si>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</si>
  <si>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</si>
  <si>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</si>
  <si>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</si>
  <si>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</si>
  <si>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</si>
  <si>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</si>
  <si>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</si>
  <si>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</si>
  <si>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</si>
  <si>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</si>
  <si>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</si>
  <si>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</si>
  <si>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</si>
  <si>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</si>
  <si>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</si>
  <si>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</si>
  <si>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</si>
  <si>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</si>
  <si>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</si>
  <si>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</si>
  <si>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</si>
  <si>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4.2.4</t>
  </si>
  <si>
    <t>ARMACAO EM TELAS</t>
  </si>
  <si>
    <t>4.2.5</t>
  </si>
  <si>
    <t>ARMACAO SECUNDARIA</t>
  </si>
  <si>
    <t>4.2.6</t>
  </si>
  <si>
    <t>ARMAÇÃO PARA ALVENARIA ESTRUTURAL</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</si>
  <si>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</si>
  <si>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</si>
  <si>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</si>
  <si>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</si>
  <si>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</si>
  <si>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4.2.7</t>
  </si>
  <si>
    <t>ARMAÇÃO PARA PAREDES DE CONCRETO</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</si>
  <si>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</si>
  <si>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</si>
  <si>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</si>
  <si>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</si>
  <si>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</si>
  <si>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</si>
  <si>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</si>
  <si>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</si>
  <si>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</si>
  <si>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</si>
  <si>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</si>
  <si>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</si>
  <si>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</si>
  <si>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</si>
  <si>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4.2.8</t>
  </si>
  <si>
    <t>PROTENDIDA</t>
  </si>
  <si>
    <t>EXECUÇÃO DE PROTEÇÃO DA CABEÇA DO TIRANTE COM USO DE FÔRMAS EM CHAPA COMPENSADA PLASTIFICADA DE MADEIRA E CONCRETO FCK =15 MPA. AF_07/2016</t>
  </si>
  <si>
    <t>4.2.9</t>
  </si>
  <si>
    <t>ACOS</t>
  </si>
  <si>
    <t>4.2.9.1</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</si>
  <si>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</si>
  <si>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</si>
  <si>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</si>
  <si>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</si>
  <si>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</si>
  <si>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</si>
  <si>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</si>
  <si>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</si>
  <si>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</si>
  <si>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</si>
  <si>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</si>
  <si>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</si>
  <si>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</si>
  <si>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</si>
  <si>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</si>
  <si>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</si>
  <si>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</si>
  <si>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</si>
  <si>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</si>
  <si>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</si>
  <si>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</si>
  <si>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</si>
  <si>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</si>
  <si>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</si>
  <si>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CA-50, DIÂMERO DE 32 MM. AF_06/2022</t>
  </si>
  <si>
    <t>CORTE E DOBRA DE AÇO CA-60, DIÂMETRO DE 5,0 MM, UTILIZADO EM ESTRIBO CONTÍNUO HELICOIDAL. AF_10/2016</t>
  </si>
  <si>
    <t>CORTE E DOBRA DE AÇO CA-50, DIÂMETRO DE 6,3 MM, UTILIZADO EM ESTRIBO CONTÍNUO HELICOIDAL. AF_10/2016</t>
  </si>
  <si>
    <t>4.2.9.2</t>
  </si>
  <si>
    <t>MONTAGEM DE ACO</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</si>
  <si>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</si>
  <si>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</si>
  <si>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</si>
  <si>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</si>
  <si>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</si>
  <si>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</si>
  <si>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</si>
  <si>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</si>
  <si>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</si>
  <si>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</si>
  <si>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</si>
  <si>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4,3</t>
  </si>
  <si>
    <t>CONCRETOS E GRAUTES</t>
  </si>
  <si>
    <t>4.3.1</t>
  </si>
  <si>
    <t>MANUTENCAO / REPAROS - CONCRETOS</t>
  </si>
  <si>
    <t>DEMOLIÇÃO DE LAJES, DE FORMA MANUAL, SEM REAPROVEITAMENTO. AF_12/2017</t>
  </si>
  <si>
    <t>DEMOLIÇÃO DE LAJES, DE FORMA MECANIZADA COM MARTELETE, SEM REAPROVEITAMENTO. AF_12/2017</t>
  </si>
  <si>
    <t>4.3.2</t>
  </si>
  <si>
    <t>NAO ESTRUTURAL PREPARO MECANICO</t>
  </si>
  <si>
    <t>4.3.3</t>
  </si>
  <si>
    <t>ESTRUTURAL PREPARO MECANICO</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</si>
  <si>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</si>
  <si>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</si>
  <si>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</si>
  <si>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</si>
  <si>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</si>
  <si>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</si>
  <si>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</si>
  <si>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</si>
  <si>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</si>
  <si>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</si>
  <si>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</si>
  <si>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</si>
  <si>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</si>
  <si>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</si>
  <si>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</si>
  <si>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</si>
  <si>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</si>
  <si>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</si>
  <si>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</si>
  <si>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</si>
  <si>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</si>
  <si>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</si>
  <si>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</si>
  <si>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</si>
  <si>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</si>
  <si>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</si>
  <si>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4.3.4</t>
  </si>
  <si>
    <t>ESTRUTURAL USINADO</t>
  </si>
  <si>
    <t>4.3.4.1</t>
  </si>
  <si>
    <t>CONCRETAGENS</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</si>
  <si>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</si>
  <si>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</si>
  <si>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</si>
  <si>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</si>
  <si>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</si>
  <si>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</si>
  <si>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</si>
  <si>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</si>
  <si>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</si>
  <si>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</si>
  <si>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</si>
  <si>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</si>
  <si>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</si>
  <si>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</si>
  <si>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</si>
  <si>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</si>
  <si>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</si>
  <si>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</si>
  <si>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</si>
  <si>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</si>
  <si>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</si>
  <si>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</si>
  <si>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</si>
  <si>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</si>
  <si>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</si>
  <si>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CONCRETAGEM DE RADIER, PISO DE CONCRETO OU LAJE SOBRE SOLO, FCK 30 MPA - LANÇAMENTO, ADENSAMENTO E ACABAMENTO. AF_09/2021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</si>
  <si>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</si>
  <si>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</si>
  <si>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</si>
  <si>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</si>
  <si>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</si>
  <si>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</si>
  <si>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</si>
  <si>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</si>
  <si>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</si>
  <si>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</si>
  <si>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</si>
  <si>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</si>
  <si>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</si>
  <si>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</si>
  <si>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</si>
  <si>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</si>
  <si>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4.3.4.2</t>
  </si>
  <si>
    <t>PREPARO, LANCAMENTO E ADENSAMENTO</t>
  </si>
  <si>
    <t>4.3.5</t>
  </si>
  <si>
    <t>GRAUTES</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</si>
  <si>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</si>
  <si>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</si>
  <si>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</si>
  <si>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</si>
  <si>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</si>
  <si>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</si>
  <si>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</si>
  <si>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</si>
  <si>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4.3.6</t>
  </si>
  <si>
    <t>GRAUTEAMENTOS</t>
  </si>
  <si>
    <t>GRAUTEAMENTO VERTICAL EM ALVENARIA ESTRUTURAL. AF_09/2021</t>
  </si>
  <si>
    <t>GRAUTEAMENTO DE CINTA INTERMEDIÁRIA OU DE CONTRAVERGA EM ALVENARIA ESTRUTURAL. AF_09/2021</t>
  </si>
  <si>
    <t>GRAUTEAMENTO DE CINTA SUPERIOR OU DE VERGA EM ALVENARIA ESTRUTURAL. AF_09/2021</t>
  </si>
  <si>
    <t>4.4</t>
  </si>
  <si>
    <t>LASTROS</t>
  </si>
  <si>
    <t>4.4.1</t>
  </si>
  <si>
    <t>AGREGADO</t>
  </si>
  <si>
    <t>4.4.2</t>
  </si>
  <si>
    <t>CONCRETO SIMPLES</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</si>
  <si>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</si>
  <si>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</si>
  <si>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</si>
  <si>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</si>
  <si>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</si>
  <si>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</si>
  <si>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</si>
  <si>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</si>
  <si>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</si>
  <si>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</si>
  <si>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</si>
  <si>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</si>
  <si>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</si>
  <si>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</si>
  <si>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</si>
  <si>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</si>
  <si>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4.4.3</t>
  </si>
  <si>
    <t>LASTRO COM ADITIVO IMPERMEABILIZANTE</t>
  </si>
  <si>
    <t>4.5</t>
  </si>
  <si>
    <t>LAJES PRE-MOLDADAS</t>
  </si>
  <si>
    <t>4.5.1</t>
  </si>
  <si>
    <t>MANUTENCAO / REPAROS - LAJES</t>
  </si>
  <si>
    <t>4.5.2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</si>
  <si>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</si>
  <si>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</si>
  <si>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4.5.3</t>
  </si>
  <si>
    <t>ACABAMENTO DE LAJE</t>
  </si>
  <si>
    <t>4.6</t>
  </si>
  <si>
    <t>ELEMENTOS DIVERSOS</t>
  </si>
  <si>
    <t>4.6.1</t>
  </si>
  <si>
    <t>MANUTENCAO / REPAROS - ELEMENTOS DIVERSOS</t>
  </si>
  <si>
    <t>4.6.2</t>
  </si>
  <si>
    <t>ELEMENTOS ESTRUTURAIS PRÉ-MOLDADOS</t>
  </si>
  <si>
    <t>4.6.2.1</t>
  </si>
  <si>
    <t>CINTA, VERGA E CONTRAVERGA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</si>
  <si>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</si>
  <si>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</si>
  <si>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</si>
  <si>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</si>
  <si>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</si>
  <si>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</si>
  <si>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</si>
  <si>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</si>
  <si>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</si>
  <si>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</si>
  <si>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</si>
  <si>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</si>
  <si>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</si>
  <si>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</si>
  <si>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</si>
  <si>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</si>
  <si>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</si>
  <si>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</si>
  <si>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</si>
  <si>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</si>
  <si>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</si>
  <si>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</si>
  <si>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</si>
  <si>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4.6.3</t>
  </si>
  <si>
    <t>ELEMENTOS ESTRUTURAIS DIVERSOS</t>
  </si>
  <si>
    <t>4.6.3.1</t>
  </si>
  <si>
    <t>ELEMENTOS ESTRUTURAIS DIVERSOS EM MADEIRA</t>
  </si>
  <si>
    <t>4.6.3.2</t>
  </si>
  <si>
    <t>ELEMENTOS ESTRUTURAIS DIVERSOS EM CONCRETO</t>
  </si>
  <si>
    <t>TRATAMENTO DE JUNTA DE DILATAÇÃO, COM TARUGO DE POLIETILENO E SELANTE PU, INCLUSO PREENCHIMENTO COM ESPUMA EXPANSIVA PU. AF_06/2018</t>
  </si>
  <si>
    <t>TRATAMENTO DE JUNTA SERRADA, COM TARUGO DE POLIETILENO E SELANTE À BASE DE SILICONE. AF_06/2018</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</si>
  <si>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</si>
  <si>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</si>
  <si>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</si>
  <si>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</si>
  <si>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</si>
  <si>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</si>
  <si>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</si>
  <si>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</si>
  <si>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</si>
  <si>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</si>
  <si>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</si>
  <si>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</si>
  <si>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</si>
  <si>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</si>
  <si>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</si>
  <si>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</si>
  <si>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</si>
  <si>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</si>
  <si>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</si>
  <si>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</si>
  <si>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</si>
  <si>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</si>
  <si>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</si>
  <si>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</si>
  <si>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</si>
  <si>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</si>
  <si>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</si>
  <si>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</si>
  <si>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</si>
  <si>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</si>
  <si>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</si>
  <si>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</si>
  <si>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</si>
  <si>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</si>
  <si>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</si>
  <si>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</si>
  <si>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</si>
  <si>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</si>
  <si>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</si>
  <si>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</si>
  <si>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</si>
  <si>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</si>
  <si>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</si>
  <si>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</si>
  <si>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</si>
  <si>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</si>
  <si>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</si>
  <si>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</si>
  <si>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4.6.4</t>
  </si>
  <si>
    <t>APARELHOS DE APOIO NEOPRENE</t>
  </si>
  <si>
    <t>SERVIÇOS EXTRAS - ESTRUTURAS</t>
  </si>
  <si>
    <t>FORMA PARA ESTRUTURAS DE CONCRETO (PILAR, VIGA E LAJE) EM CHAPA DE MADEIRA COMPENSADA RESINADA, DE 1,10 X 2,20, ESPESSURA = 12 MM, 02 UTILIZACOES. (FABRICACAO, MONTAGEM E DESMONTAGEM) - (refência SINAPI de dezembro/2013 e corrigido pelo INCC-DI FGV até nov/2022).</t>
  </si>
  <si>
    <t>74141 / 2</t>
  </si>
  <si>
    <t>LAJE PRE-MOLD BETA 12 P/3,5KN/M2 VAO 4,1M INCL VIGOTAS TIJOLOS ARMADURA NEGATIVA CAPEAMENTO 3CM CONCRETO 15MPA ESCORAMENTO MATERIAIS E MAO DE OBRA - (refência SINAPI de junho/2016 e corrigido pelo INCC-DI FGV até nov/2022).</t>
  </si>
  <si>
    <t>COMPOSIÇÃO 1</t>
  </si>
  <si>
    <t>ESCADA EM CONCRETO ARMADO - CONFORME PROJETO ESTRUTURAL</t>
  </si>
  <si>
    <t>UNID</t>
  </si>
  <si>
    <t>COMPOSIÇÃO 44</t>
  </si>
  <si>
    <t xml:space="preserve">LASTRO COM MATERIAL GRANULAR (PEDRA BRITADA N.3) ESPESSURA 3,5CM - FORNECIMENTO E EXECUÇÃO </t>
  </si>
  <si>
    <t>COMPOSIÇÃO 45</t>
  </si>
  <si>
    <t xml:space="preserve">LASTRO COM MATERIAL GRANULAR (PEDRA BRITADA N.0) ESPESSURA 5CM - FORNECIMENTO E EXECUÇÃO </t>
  </si>
  <si>
    <t>5.1</t>
  </si>
  <si>
    <t>ALVENARIA</t>
  </si>
  <si>
    <t>5.1.1</t>
  </si>
  <si>
    <t>MANUTENCAO / REPAROS - ALVENARIA</t>
  </si>
  <si>
    <t>003007001</t>
  </si>
  <si>
    <t>Demolição de alvenaria de tijolos maciços sem reaproveitamento</t>
  </si>
  <si>
    <t>003007002</t>
  </si>
  <si>
    <t>Demolição alvenaria de tijolos furados sem reaproveitamento</t>
  </si>
  <si>
    <t>5.1.2</t>
  </si>
  <si>
    <t>TIJOLOS MACICOS</t>
  </si>
  <si>
    <t>5.1.3</t>
  </si>
  <si>
    <t>TIJOLOS FURADOS</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</si>
  <si>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</si>
  <si>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</si>
  <si>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</si>
  <si>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</si>
  <si>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</si>
  <si>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</si>
  <si>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</si>
  <si>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</si>
  <si>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</si>
  <si>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</si>
  <si>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</si>
  <si>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</si>
  <si>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</si>
  <si>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</si>
  <si>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</si>
  <si>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</si>
  <si>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</si>
  <si>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</si>
  <si>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</si>
  <si>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</si>
  <si>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</si>
  <si>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</si>
  <si>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</si>
  <si>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</si>
  <si>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</si>
  <si>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</si>
  <si>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</si>
  <si>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5.1.4</t>
  </si>
  <si>
    <t>BLOCO DE CONCRETO VEDACAO</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</si>
  <si>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</si>
  <si>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</si>
  <si>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</si>
  <si>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</si>
  <si>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</si>
  <si>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</si>
  <si>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</si>
  <si>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</si>
  <si>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</si>
  <si>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</si>
  <si>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</si>
  <si>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</si>
  <si>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</si>
  <si>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</si>
  <si>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</si>
  <si>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</si>
  <si>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</si>
  <si>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</si>
  <si>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</si>
  <si>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</si>
  <si>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</si>
  <si>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</si>
  <si>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</si>
  <si>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</si>
  <si>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</si>
  <si>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</si>
  <si>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</si>
  <si>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</si>
  <si>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</si>
  <si>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</si>
  <si>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</si>
  <si>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</si>
  <si>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</si>
  <si>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</si>
  <si>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</si>
  <si>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</si>
  <si>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</si>
  <si>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</si>
  <si>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</si>
  <si>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</si>
  <si>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</si>
  <si>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</si>
  <si>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</si>
  <si>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</si>
  <si>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</si>
  <si>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</si>
  <si>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</si>
  <si>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</si>
  <si>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</si>
  <si>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</si>
  <si>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VERTICAL DE 14X19X39CM (ESPESSURA 14CM) DE PAREDES COM ÁREA LÍQUIDA MENOR QUE 6M2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</si>
  <si>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</si>
  <si>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</si>
  <si>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</si>
  <si>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</si>
  <si>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</si>
  <si>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</si>
  <si>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</si>
  <si>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</si>
  <si>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5.1.5</t>
  </si>
  <si>
    <t>BLOCO DE CONCRETO ESTRUTURAL</t>
  </si>
  <si>
    <t>ARMAÇÃO DO SISTEMA DE PAREDES DE CONCRETO, EXECUTADA COMO ARMADURA POSITIVA DE LAJES, TELA Q-159. AF_06/2019</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</si>
  <si>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</si>
  <si>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</si>
  <si>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UTILIZANDO PALHETA. AF_10/2022</t>
  </si>
  <si>
    <t>ALVENARIA DE BLOCOS DE CONCRETO ESTRUTURAL 14X19X39 CM, (ESPESSURA 14 CM), FBK = 4,5 MPA, PARA PAREDES COM ÁREA LÍQUIDA MAIOR OU IGUAL A 6M², SEM VÃOS, UTILIZANDO PALHETA. AF_12/2014</t>
  </si>
  <si>
    <t>ALVENARIA DE BLOCOS DE CONCRETO ESTRUTURAL 14X19X39 CM (ESPESSURA 14 CM), FBK = 14 MPA, UTILIZANDO PALHETA. AF_10/2022</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</si>
  <si>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</si>
  <si>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</si>
  <si>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</si>
  <si>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</si>
  <si>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</si>
  <si>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UTILIZANDO PALHETA. AF_10/2022</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</si>
  <si>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</si>
  <si>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</si>
  <si>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</si>
  <si>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</si>
  <si>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</si>
  <si>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</si>
  <si>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UTILIZANDO COLHER DE PEDREIRO. AF_10/2022</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</si>
  <si>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</si>
  <si>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 MPA, UTILIZANDO COLHER DE PEDREIRO. AF_10/2022</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</si>
  <si>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</si>
  <si>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</si>
  <si>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</si>
  <si>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</si>
  <si>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</si>
  <si>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UTILIZANDO COLHER DE PEDREIRO. AF_10/2022</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</si>
  <si>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</si>
  <si>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 MPA, UTILIZANDO COLHER DE PEDREIRO. AF_10/2022</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</si>
  <si>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</si>
  <si>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</si>
  <si>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</si>
  <si>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</si>
  <si>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</si>
  <si>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5.1.6</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</si>
  <si>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</si>
  <si>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</si>
  <si>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</si>
  <si>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</si>
  <si>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</si>
  <si>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</si>
  <si>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</si>
  <si>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</si>
  <si>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</si>
  <si>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</si>
  <si>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</si>
  <si>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</si>
  <si>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</si>
  <si>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</si>
  <si>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</si>
  <si>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</si>
  <si>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</si>
  <si>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</si>
  <si>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</si>
  <si>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</si>
  <si>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</si>
  <si>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</si>
  <si>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</si>
  <si>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</si>
  <si>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</si>
  <si>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</si>
  <si>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</si>
  <si>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</si>
  <si>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</si>
  <si>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</si>
  <si>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</si>
  <si>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</si>
  <si>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</si>
  <si>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5.1.7</t>
  </si>
  <si>
    <t>BLOCO DE CONCRETO CELULAR</t>
  </si>
  <si>
    <t>5.1.8</t>
  </si>
  <si>
    <t>ELEMENTO VAZADO CERAMICO</t>
  </si>
  <si>
    <t>5.1.9</t>
  </si>
  <si>
    <t>ELEMENTO VAZADO CONCRETO</t>
  </si>
  <si>
    <t>5.1.10</t>
  </si>
  <si>
    <t>BLOCO DE VIDRO</t>
  </si>
  <si>
    <t>5.1.11</t>
  </si>
  <si>
    <t>ALVENARIA EM PEDRA</t>
  </si>
  <si>
    <t>5.1.12</t>
  </si>
  <si>
    <t>ENCUNHAMENTO</t>
  </si>
  <si>
    <t>FIXAÇÃO (ENCUNHAMENTO) DE ALVENARIA DE VEDAÇÃO COM ARGAMASSA APLICADA COM BISNAGA. AF_03/2016</t>
  </si>
  <si>
    <t>FIXAÇÃO (ENCUNHAMENTO) DE ALVENARIA DE VEDAÇÃO COM ARGAMASSA APLICADA COM COLHER. AF_03/2016</t>
  </si>
  <si>
    <t>ALVENARIA DE VEDAÇÃO DE BLOCOS DE GESSO DE 7X50X66CM (ESPESSURA 7CM). AF_05/2020</t>
  </si>
  <si>
    <t>ALVENARIA DE VEDAÇÃO DE BLOCOS DE GESSO DE 10X50X66CM (ESPESSURA 10CM).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</si>
  <si>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</si>
  <si>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</si>
  <si>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</si>
  <si>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</si>
  <si>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</si>
  <si>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</si>
  <si>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</si>
  <si>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</si>
  <si>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</si>
  <si>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</si>
  <si>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</si>
  <si>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</si>
  <si>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</si>
  <si>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</si>
  <si>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</si>
  <si>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</si>
  <si>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</si>
  <si>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</si>
  <si>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</si>
  <si>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</si>
  <si>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</si>
  <si>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</si>
  <si>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</si>
  <si>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</si>
  <si>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</si>
  <si>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</si>
  <si>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</si>
  <si>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</si>
  <si>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</si>
  <si>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</si>
  <si>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</si>
  <si>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</si>
  <si>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</si>
  <si>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</si>
  <si>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</si>
  <si>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</si>
  <si>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</si>
  <si>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</si>
  <si>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</si>
  <si>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</si>
  <si>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FIXAÇÃO (ENCUNHAMENTO) DE ALVENARIA DE VEDAÇÃO COM TIJOLO MACIÇO. AF_03/2016</t>
  </si>
  <si>
    <t>5.1.13</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</si>
  <si>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</si>
  <si>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</si>
  <si>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</si>
  <si>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5.2</t>
  </si>
  <si>
    <t>DIVISORIAS E PAREDES</t>
  </si>
  <si>
    <t>5.2.1</t>
  </si>
  <si>
    <t>MANUTENCAO / REPAROS - DIVISORIAS E PAREDES</t>
  </si>
  <si>
    <t>5.2.2</t>
  </si>
  <si>
    <t>DIVISORIAS</t>
  </si>
  <si>
    <t>DIVISÓRIA FIXA EM VIDRO TEMPERADO 10 MM, SEM ABERTURA.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</si>
  <si>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</si>
  <si>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</si>
  <si>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</si>
  <si>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</si>
  <si>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</si>
  <si>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</si>
  <si>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5.2.3</t>
  </si>
  <si>
    <t>PLACAS DE GESSO</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</si>
  <si>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</si>
  <si>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</si>
  <si>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</si>
  <si>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</si>
  <si>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</si>
  <si>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</si>
  <si>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</si>
  <si>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</si>
  <si>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</si>
  <si>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</si>
  <si>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</si>
  <si>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</si>
  <si>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</si>
  <si>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</si>
  <si>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</si>
  <si>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</si>
  <si>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5.3</t>
  </si>
  <si>
    <t>5.3.1</t>
  </si>
  <si>
    <t>MANUTENCAO / REPAROS - MUROS E FECHOS</t>
  </si>
  <si>
    <t>5.3.2</t>
  </si>
  <si>
    <t>PORTOES EM ACO / FERRO</t>
  </si>
  <si>
    <t>5.3.3</t>
  </si>
  <si>
    <t>PORTOES EM MADEIRA</t>
  </si>
  <si>
    <t>5.3.4</t>
  </si>
  <si>
    <t>CERCAS / MOUROES EM CONCRETO</t>
  </si>
  <si>
    <t>5.3.5</t>
  </si>
  <si>
    <t>CERCAS / MOUROES EM MADEIRA</t>
  </si>
  <si>
    <t>5.3.6</t>
  </si>
  <si>
    <t>ALAMBRADOS</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</si>
  <si>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</si>
  <si>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</si>
  <si>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</si>
  <si>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</si>
  <si>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</si>
  <si>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</si>
  <si>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</si>
  <si>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</si>
  <si>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</si>
  <si>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</si>
  <si>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</si>
  <si>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</si>
  <si>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</si>
  <si>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</si>
  <si>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</si>
  <si>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</si>
  <si>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ALAMBRADO EM MOURÕES DE CONCRETO, COM TELA DE ARAME GALVANIZADO (INCLUSIVE MURETA EM CONCRETO). AF_05/2018</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</si>
  <si>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</si>
  <si>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</si>
  <si>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</si>
  <si>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CONSTRUÇÃO PROVISÓRIA EM MADEIRA</t>
  </si>
  <si>
    <t>SERVIÇOS EXTRAS - ALVENARIA, DIVISÓRIAS, MUROS E FECHOS</t>
  </si>
  <si>
    <t>COTAÇÃO</t>
  </si>
  <si>
    <t xml:space="preserve">ALAMBRADO EM TUBOS DE AÇO GALVANIZADO, COM TELA LOSANGULAR GALVANIZADA (ATÉ ALT=4M) E REDE DE POLIETILENO (ALTURA ENTRE 4M ATÉ 7M) - CONFORME DETALHAMENTO EM PROJETO E MEMORIAL DESCRITIVO DA QUADRA DE GRAMA SINTÉTICA </t>
  </si>
  <si>
    <t xml:space="preserve">ALAMBRADO EM TUBOS DE AÇO GALVANIZADO, COM TELA LOSANGULAR GALVANIZADA - CONFORME DETALHAMENTO EM PROJETO E MEMORIAL DESCRITIVO DA MEIA QUADRA DE BASQUETE </t>
  </si>
  <si>
    <t>GRADIL PARA CERCAMENTO, ESTRUTURADO POR TUBOS DE ACO GALVANIZADO E TELA DE ARAME GALVANIZADO, CONFORME PROJETO.</t>
  </si>
  <si>
    <t>COMPOSIÇÃO 18</t>
  </si>
  <si>
    <t>ALAMBRADO PARA MEIA QUADRA DE BASQUETE, ESTRUTURA DE TUBOS DE AÇO GALVANIZADO H:4,0M E FECHAMENTO EM TELA DE ARAME GALVANIZADO LOSANGULAR, FIO 12 BWG, MALHA 8X8CM - FORNECIMENTO E INSTALAÇÃO</t>
  </si>
  <si>
    <t>COMPOSIÇÃO 37</t>
  </si>
  <si>
    <t>ALAMBRADO EM ESTRUTURA DE TUBOS DE AÇO GALVANIZADO H:6,0M E FECHAMENTO EM TELA DE ARAME GALVANIZADO LOSANGULAR, FIO 12 BWG, MALHA 8X8CM - FORNECIMENTO E INSTALAÇÃO - PARA CAMPO SÃO ROQUE</t>
  </si>
  <si>
    <t>COMPOSIÇÃO 39</t>
  </si>
  <si>
    <t>GRADIL TIPO NYLOFOR3D OU SIMILAR, MALHA 20X5CM, Ø 5MM 250X243 CM, COR AZUL, INCLUSIVE POSTES (SECÇÃO 60X40MM E H=2,43M) E ACESSÓRIOS - FORNECIMENTO E INSTALAÇÃO</t>
  </si>
  <si>
    <t>6.1</t>
  </si>
  <si>
    <t>MANUTENCAO / REPAROS - COBERTURA</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</si>
  <si>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</si>
  <si>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</si>
  <si>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</si>
  <si>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</si>
  <si>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REMOÇÃO DE TELHAS, DE FIBROCIMENTO, METÁLICA E CERÂMICA,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</si>
  <si>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</si>
  <si>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</si>
  <si>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</si>
  <si>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</si>
  <si>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</si>
  <si>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</si>
  <si>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</si>
  <si>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</si>
  <si>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</si>
  <si>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</si>
  <si>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</si>
  <si>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SUBCOBERTURA COM MANTA PLÁSTICA REVESTIDA POR PELÍCULA DE ALUMÍNO, INCLUSO TRANSPORTE VERTICAL. AF_07/2019</t>
  </si>
  <si>
    <t>6.2</t>
  </si>
  <si>
    <t>ESTRUTURA PARA COBERTURA EM MADEIRA</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</si>
  <si>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</si>
  <si>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</si>
  <si>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</si>
  <si>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</si>
  <si>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</si>
  <si>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</si>
  <si>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</si>
  <si>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</si>
  <si>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</si>
  <si>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</si>
  <si>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</si>
  <si>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</si>
  <si>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</si>
  <si>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</si>
  <si>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</si>
  <si>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</si>
  <si>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</si>
  <si>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</si>
  <si>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</si>
  <si>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</si>
  <si>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</si>
  <si>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</si>
  <si>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</si>
  <si>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</si>
  <si>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</si>
  <si>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</si>
  <si>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</si>
  <si>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</si>
  <si>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</si>
  <si>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</si>
  <si>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</si>
  <si>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</si>
  <si>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</si>
  <si>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</si>
  <si>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</si>
  <si>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</si>
  <si>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</si>
  <si>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</si>
  <si>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</si>
  <si>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</si>
  <si>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</si>
  <si>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</si>
  <si>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</si>
  <si>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</si>
  <si>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</si>
  <si>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</si>
  <si>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</si>
  <si>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</si>
  <si>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</si>
  <si>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</si>
  <si>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</si>
  <si>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</si>
  <si>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</si>
  <si>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</si>
  <si>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</si>
  <si>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</si>
  <si>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</si>
  <si>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</si>
  <si>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</si>
  <si>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</si>
  <si>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</si>
  <si>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</si>
  <si>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</si>
  <si>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</si>
  <si>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</si>
  <si>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</si>
  <si>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</si>
  <si>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</si>
  <si>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</si>
  <si>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</si>
  <si>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</si>
  <si>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</si>
  <si>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</si>
  <si>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</si>
  <si>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</si>
  <si>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6.3</t>
  </si>
  <si>
    <t>ESTRUTURA PARA COBERTURA EM ALUMINIO ANODIZADO</t>
  </si>
  <si>
    <t>6.4</t>
  </si>
  <si>
    <t>ESTRUTURA PARA COBERTURA EM ACO</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</si>
  <si>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</si>
  <si>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</si>
  <si>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</si>
  <si>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</si>
  <si>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</si>
  <si>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</si>
  <si>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</si>
  <si>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</si>
  <si>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</si>
  <si>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</si>
  <si>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</si>
  <si>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</si>
  <si>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</si>
  <si>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</si>
  <si>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</si>
  <si>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</si>
  <si>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</si>
  <si>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</si>
  <si>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</si>
  <si>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</si>
  <si>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</si>
  <si>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</si>
  <si>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</si>
  <si>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</si>
  <si>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</si>
  <si>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</si>
  <si>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</si>
  <si>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</si>
  <si>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</si>
  <si>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</si>
  <si>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</si>
  <si>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</si>
  <si>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</si>
  <si>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</si>
  <si>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</si>
  <si>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</si>
  <si>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</si>
  <si>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</si>
  <si>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6.5</t>
  </si>
  <si>
    <t>TELHA METALICA</t>
  </si>
  <si>
    <t>TELHAMENTO COM TELHA DE AÇO/ALUMÍNIO E = 0,5 MM, COM ATÉ 2 ÁGUAS, INCLUSO IÇAMENTO. AF_07/2019</t>
  </si>
  <si>
    <t>TELHAMENTO COM TELHA METÁLICA TERMOACÚSTICA E = 30 MM, COM ATÉ 2 ÁGUAS, INCLUSO IÇAMENTO. AF_07/2019</t>
  </si>
  <si>
    <t>6.6</t>
  </si>
  <si>
    <t>TELHA CERAMICA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</si>
  <si>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</si>
  <si>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</si>
  <si>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</si>
  <si>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</si>
  <si>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</si>
  <si>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</si>
  <si>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</si>
  <si>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</si>
  <si>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</si>
  <si>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</si>
  <si>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</si>
  <si>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</si>
  <si>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</si>
  <si>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</si>
  <si>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</si>
  <si>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6.7</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</si>
  <si>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</si>
  <si>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</si>
  <si>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</si>
  <si>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</si>
  <si>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</si>
  <si>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6.8</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</si>
  <si>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</si>
  <si>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</si>
  <si>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</si>
  <si>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</si>
  <si>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CUMEEIRA PARA TELHA DE FIBROCIMENTO ONDULADA E = 6 MM, INCLUSO ACESSÓRIOS DE FIXAÇÃO E IÇAMENTO. AF_07/2019</t>
  </si>
  <si>
    <t>CUMEEIRA SHED PARA TELHA ONDULADA DE FIBROCIMENTO, E = 6 MM, INCLUSO ACESSÓRIOS DE FIXAÇÃO E IÇAMENTO. AF_07/2019</t>
  </si>
  <si>
    <t>CUMEEIRA PARA TELHA DE FIBROCIMENTO ESTRUTURAL E = 6 MM, INCLUSO ACESSÓRIOS DE FIXAÇÃO E IÇAMENTO. AF_07/2019</t>
  </si>
  <si>
    <t>6.9</t>
  </si>
  <si>
    <t>TELHA FIBRA DE VIDRO/TRANSLUCIDA/VIDRO</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</si>
  <si>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</si>
  <si>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</si>
  <si>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6.10</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</si>
  <si>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</si>
  <si>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</si>
  <si>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</si>
  <si>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</si>
  <si>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</si>
  <si>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</si>
  <si>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</si>
  <si>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</si>
  <si>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</si>
  <si>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</si>
  <si>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</si>
  <si>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</si>
  <si>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</si>
  <si>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</si>
  <si>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</si>
  <si>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6.11</t>
  </si>
  <si>
    <t>CALHAS</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</si>
  <si>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</si>
  <si>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</si>
  <si>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</si>
  <si>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CALHA DE BEIRAL, SEMICIRCULAR DE PVC, DIAMETRO 125 MM, INCLUINDO CABECEIRAS, EMENDAS, BOCAIS, SUPORTES E VEDAÇÕES, EXCLUINDO CONDUTORES, INCLUSO TRANSPORTE VERTICAL. AF_07/2019</t>
  </si>
  <si>
    <t>6.12</t>
  </si>
  <si>
    <t>CONDUTORES</t>
  </si>
  <si>
    <t>6.13</t>
  </si>
  <si>
    <t>RUFOS</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</si>
  <si>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</si>
  <si>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</si>
  <si>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</si>
  <si>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SERVIÇOS EXTRAS - COBERTURA</t>
  </si>
  <si>
    <t>7.1</t>
  </si>
  <si>
    <t>ESQUADRIAS E ACESSORIOS</t>
  </si>
  <si>
    <t>7.1.1</t>
  </si>
  <si>
    <t>MANUTENCAO / REPAROS - ESQUADRIAS E ACESSORIOS</t>
  </si>
  <si>
    <t>TARJETA TIPO LIVRE/OCUPADO PARA PORTA DE BANHEIRO. AF_12/2019</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</si>
  <si>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</si>
  <si>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</si>
  <si>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</si>
  <si>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7.1.2</t>
  </si>
  <si>
    <t>PUXADORES</t>
  </si>
  <si>
    <t>7.1.3</t>
  </si>
  <si>
    <t>PORTAS EM MADEIRA</t>
  </si>
  <si>
    <t>7.1.3.1</t>
  </si>
  <si>
    <t>ALMOFADADAS</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</si>
  <si>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</si>
  <si>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</si>
  <si>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</si>
  <si>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</si>
  <si>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</si>
  <si>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</si>
  <si>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</si>
  <si>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</si>
  <si>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</si>
  <si>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</si>
  <si>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</si>
  <si>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</si>
  <si>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</si>
  <si>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7.1.3.2</t>
  </si>
  <si>
    <t>COMPENSADAS PARA PINTURA</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</si>
  <si>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</si>
  <si>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</si>
  <si>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</si>
  <si>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</si>
  <si>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</si>
  <si>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</si>
  <si>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</si>
  <si>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</si>
  <si>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7.1.3.3</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</si>
  <si>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</si>
  <si>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</si>
  <si>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</si>
  <si>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</si>
  <si>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</si>
  <si>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</si>
  <si>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</si>
  <si>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</si>
  <si>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</si>
  <si>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</si>
  <si>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</si>
  <si>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</si>
  <si>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</si>
  <si>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</si>
  <si>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</si>
  <si>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</si>
  <si>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</si>
  <si>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</si>
  <si>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</si>
  <si>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</si>
  <si>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</si>
  <si>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7.1.3.4</t>
  </si>
  <si>
    <t>MEXICANAS</t>
  </si>
  <si>
    <t>PORTA DE MADEIRA, TIPO MEXICANA, MACIÇA (PESADA OU SUPERPESADA), 80X210CM, ESPESSURA DE 3,5CM,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</si>
  <si>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</si>
  <si>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</si>
  <si>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7.1.3.5</t>
  </si>
  <si>
    <t>PORTA PRONTA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</si>
  <si>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</si>
  <si>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</si>
  <si>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</si>
  <si>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</si>
  <si>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</si>
  <si>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CHAPA DE FIBRA DE EUCALIPTO PARA PINTURA</t>
  </si>
  <si>
    <t>7.1.3.6</t>
  </si>
  <si>
    <t>MACICAS REGIONAIS</t>
  </si>
  <si>
    <t>7.1.3.7</t>
  </si>
  <si>
    <t>MACICAS PARA VIDRO</t>
  </si>
  <si>
    <t>7.1.3.8</t>
  </si>
  <si>
    <t xml:space="preserve">VENEZIANAS </t>
  </si>
  <si>
    <t>PORTA DE MADEIRA TIPO VENEZIANA, 80X210CM, ESPESSURA DE 3CM, INCLUSO DOBRADIÇAS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</si>
  <si>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</si>
  <si>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</si>
  <si>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</si>
  <si>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</si>
  <si>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</si>
  <si>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</si>
  <si>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</si>
  <si>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</si>
  <si>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</si>
  <si>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</si>
  <si>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</si>
  <si>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</si>
  <si>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</si>
  <si>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</si>
  <si>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</si>
  <si>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</si>
  <si>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</si>
  <si>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</si>
  <si>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</si>
  <si>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</si>
  <si>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</si>
  <si>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</si>
  <si>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</si>
  <si>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</si>
  <si>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</si>
  <si>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</si>
  <si>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</si>
  <si>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</si>
  <si>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</si>
  <si>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</si>
  <si>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</si>
  <si>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</si>
  <si>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</si>
  <si>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</si>
  <si>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</si>
  <si>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</si>
  <si>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</si>
  <si>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</si>
  <si>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</si>
  <si>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</si>
  <si>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</si>
  <si>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</si>
  <si>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</si>
  <si>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</si>
  <si>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</si>
  <si>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7.1.3.9</t>
  </si>
  <si>
    <t>VENEZIANAS PARA VIDRO</t>
  </si>
  <si>
    <t>7.1.3.10</t>
  </si>
  <si>
    <t>PARA BANHEIRO</t>
  </si>
  <si>
    <t>7.1.4</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</si>
  <si>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</si>
  <si>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</si>
  <si>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</si>
  <si>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</si>
  <si>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</si>
  <si>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</si>
  <si>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</si>
  <si>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</si>
  <si>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</si>
  <si>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7.1.5</t>
  </si>
  <si>
    <t>COMPLEMENTOS E OUTROS EM MADEIRA</t>
  </si>
  <si>
    <t>BATENTE PARA PORTA DE MADEIRA, PADRÃO POPULAR - FORNECIMENTO E MONTAGEM. AF_12/2019</t>
  </si>
  <si>
    <t>BATENTE PARA PORTA DE MADEIRA, FIXAÇÃO COM ARGAMASSA, PADRÃO POPULAR. FORNECIMENTO E INSTALAÇÃO. AF_12/2019</t>
  </si>
  <si>
    <t>BATENTE PARA PORTA DE MADEIRA, PADRÃO MÉDIO - FORNECIMENTO E MONTAGEM. AF_12/2019</t>
  </si>
  <si>
    <t>BATENTE PARA PORTA DE MADEIRA, FIXAÇÃO COM ARGAMASSA, PADRÃO MÉDIO - FORNECIMENTO E INSTALAÇÃO. AF_12/2019</t>
  </si>
  <si>
    <t>7.1.6</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</si>
  <si>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</si>
  <si>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</si>
  <si>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</si>
  <si>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</si>
  <si>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</si>
  <si>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7.1.7</t>
  </si>
  <si>
    <t>PORTAS EM FERRO/ACO</t>
  </si>
  <si>
    <t>7.1.7.1</t>
  </si>
  <si>
    <t>DE ABRIR</t>
  </si>
  <si>
    <t>PORTA DE FERRO, DE ABRIR, TIPO GRADE COM CHAPA, COM GUARNIÇÕES. AF_12/2019</t>
  </si>
  <si>
    <t>PORTA EM AÇO DE ABRIR PARA VIDRO SEM GUARNIÇÃO, 87X210CM, FIXAÇÃO COM PARAFUSOS, EXCLUSIVE VIDROS - FORNECIMENTO E INSTALAÇÃO. AF_12/2019</t>
  </si>
  <si>
    <t>7.1.7.2</t>
  </si>
  <si>
    <t>TIPO GRADE</t>
  </si>
  <si>
    <t>7.1.7.3</t>
  </si>
  <si>
    <t>TIPO CHAPA</t>
  </si>
  <si>
    <t>7.1.7.4</t>
  </si>
  <si>
    <t>TIPO QUADICULADA</t>
  </si>
  <si>
    <t>7.1.7.5</t>
  </si>
  <si>
    <t>TIPO VENEZIANA</t>
  </si>
  <si>
    <t>PORTA EM AÇO DE ABRIR TIPO VENEZIANA SEM GUARNIÇÃO, 87X210CM, FIXAÇÃO COM PARAFUSOS - FORNECIMENTO E INSTALAÇÃO. AF_12/2019</t>
  </si>
  <si>
    <t>7.1.7.6</t>
  </si>
  <si>
    <t>DE ENROLAR</t>
  </si>
  <si>
    <t>7.1.7.7</t>
  </si>
  <si>
    <t>PANTOGRÁFICA</t>
  </si>
  <si>
    <t>7.1.7.8</t>
  </si>
  <si>
    <t>CORTA-FOGO</t>
  </si>
  <si>
    <t>PORTA CORTA-FOGO 90X210X4CM - FORNECIMENTO E INSTALAÇÃO. AF_12/2019</t>
  </si>
  <si>
    <t>7.1.8</t>
  </si>
  <si>
    <t>PORTÕES</t>
  </si>
  <si>
    <t>7.1.9</t>
  </si>
  <si>
    <t>JANELAS EM FERRO/ACO</t>
  </si>
  <si>
    <t>7.1.9.1</t>
  </si>
  <si>
    <t>BASCULANTES</t>
  </si>
  <si>
    <t>JANELA DE AÇO TIPO BASCULANTE PARA VIDROS, COM BATENTE, FERRAGENS E PINTURA ANTICORROSIVA. EXCLUSIVE VIDROS, ACABAMENTO, ALIZAR E CONTRAMARCO. FORNECIMENTO E INSTALAÇÃO. AF_12/2019</t>
  </si>
  <si>
    <t>7.1.9.2</t>
  </si>
  <si>
    <t>DE CORRER</t>
  </si>
  <si>
    <t>JANELA DE AÇO DE CORRER COM 4 FOLHAS PARA VIDRO, COM BATENTE, FERRAGENS E PINTURA ANTICORROSIVA. EXCLUSIVE VIDROS, ALIZAR E CONTRAMARCO. FORNECIMENTO E INSTALAÇÃO. AF_12/2019</t>
  </si>
  <si>
    <t>7.1.9.3</t>
  </si>
  <si>
    <t>MAXIM AR</t>
  </si>
  <si>
    <t>7.1.10</t>
  </si>
  <si>
    <t>COMPLEMENTOS E OUTROS EM FERRO/ACO</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</si>
  <si>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</si>
  <si>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</si>
  <si>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</si>
  <si>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</si>
  <si>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</si>
  <si>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GRADIL EM FERRO FIXADO EM VÃOS DE JANELAS, FORMADO POR BARRAS CHATAS DE 25X4,8 MM. AF_04/2019</t>
  </si>
  <si>
    <t>CORRIMÃO SIMPLES, DIÂMETRO EXTERNO = 1 1/2, EM AÇO GALVANIZADO. AF_04/2019_PS</t>
  </si>
  <si>
    <t>CORRIMÃO SIMPLES, DIÂMETRO EXTERNO = 1 1/2, EM ALUMÍNIO. AF_04/2019_PS</t>
  </si>
  <si>
    <t>FIXAÇÃO UTILIZANDO PARAFUSO E BUCHA DE NYLON, SOMENTE MÃO DE OBRA. AF_10/2016</t>
  </si>
  <si>
    <t>7.1.11</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</si>
  <si>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</si>
  <si>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</si>
  <si>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</si>
  <si>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</si>
  <si>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</si>
  <si>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</si>
  <si>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</si>
  <si>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7.1.12</t>
  </si>
  <si>
    <t>COMPLEMENTOS E OUTROS EM ALUMINIO</t>
  </si>
  <si>
    <t>GRADIL EM ALUMÍNIO FIXADO EM VÃOS DE JANELAS, FORMADO POR TUBOS DE 3/4". AF_04/2019</t>
  </si>
  <si>
    <t>CONTRAMARCO DE ALUMÍNIO, FIXAÇÃO COM ARGAMASSA - FORNECIMENTO E INSTALAÇÃO. AF_12/2019</t>
  </si>
  <si>
    <t>CONTRAMARCO DE ALUMÍNIO, FIXAÇÃO COM PARAFUSO - FORNECIMENTO E INSTALAÇÃO. AF_12/2019</t>
  </si>
  <si>
    <t>7.1.13</t>
  </si>
  <si>
    <t>FERRAGENS PARA ESQUADRIAS</t>
  </si>
  <si>
    <t>PUXADOR CENTRAL PARA ESQUADRIA DE MADEIRA. AF_12/2019</t>
  </si>
  <si>
    <t>PORTA CADEADO ZINCADO OXIDADO PRETO COM CADEADO DE AÇO INOX, LARGURA DE *50* MM.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</si>
  <si>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</si>
  <si>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</si>
  <si>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</si>
  <si>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</si>
  <si>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</si>
  <si>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</si>
  <si>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</si>
  <si>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</si>
  <si>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</si>
  <si>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</si>
  <si>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</si>
  <si>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</si>
  <si>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</si>
  <si>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7.1.14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</si>
  <si>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</si>
  <si>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</si>
  <si>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</si>
  <si>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</si>
  <si>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</si>
  <si>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</si>
  <si>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</si>
  <si>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</si>
  <si>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</si>
  <si>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</si>
  <si>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</si>
  <si>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</si>
  <si>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</si>
  <si>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7.2</t>
  </si>
  <si>
    <t>7.2.1</t>
  </si>
  <si>
    <t>MANUTENCAO / REPAROS - VIDROS E ESPELHOS</t>
  </si>
  <si>
    <t>7.2.2</t>
  </si>
  <si>
    <t>VIDROS</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</si>
  <si>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</si>
  <si>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</si>
  <si>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</si>
  <si>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</si>
  <si>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</si>
  <si>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</si>
  <si>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</si>
  <si>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</si>
  <si>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</si>
  <si>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</si>
  <si>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</si>
  <si>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</si>
  <si>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</si>
  <si>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</si>
  <si>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</si>
  <si>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</si>
  <si>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</si>
  <si>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</si>
  <si>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</si>
  <si>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</si>
  <si>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</si>
  <si>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</si>
  <si>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</si>
  <si>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</si>
  <si>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</si>
  <si>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</si>
  <si>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</si>
  <si>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</si>
  <si>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</si>
  <si>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</si>
  <si>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</si>
  <si>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</si>
  <si>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</si>
  <si>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</si>
  <si>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</si>
  <si>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7.2.3</t>
  </si>
  <si>
    <t>ESQUADRIAS</t>
  </si>
  <si>
    <t>7.2.4</t>
  </si>
  <si>
    <t>ESPELHOS</t>
  </si>
  <si>
    <t>SERVIÇOS EXTRAS - ESQUADRIAS, ACESSORIOS, VIDROS E ESPELHOS</t>
  </si>
  <si>
    <t>COTAÇÃO 32</t>
  </si>
  <si>
    <t>PORTÃO DE GIRO EM TLA DE ALAMBRADO 7X7 COM FIO 12</t>
  </si>
  <si>
    <t>8.1</t>
  </si>
  <si>
    <t>ELETRIFICACAO E ILUMINACAO PUBLICA</t>
  </si>
  <si>
    <t>8.1.1</t>
  </si>
  <si>
    <t>CONECTORES/LACO DE ROLDANA E ALCA</t>
  </si>
  <si>
    <t>8.1.2</t>
  </si>
  <si>
    <t>ARMACAO SECUNDARIA-b</t>
  </si>
  <si>
    <t>8.1.3</t>
  </si>
  <si>
    <t>SUPORTE E CHUMBADOR PARA POSTE</t>
  </si>
  <si>
    <t>8.1.4</t>
  </si>
  <si>
    <t>TRANSFORMADORES DE DISTRIBUICAO</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</si>
  <si>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</si>
  <si>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</si>
  <si>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</si>
  <si>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</si>
  <si>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</si>
  <si>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</si>
  <si>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</si>
  <si>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</si>
  <si>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</si>
  <si>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</si>
  <si>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</si>
  <si>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</si>
  <si>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8.1.5</t>
  </si>
  <si>
    <t>DIVERSOS P/ DISTRIBUICAO DE ENERGIA</t>
  </si>
  <si>
    <t>8.1.6</t>
  </si>
  <si>
    <t>CHAVES EM GERAL, FUSIVEIS E CONECTORES</t>
  </si>
  <si>
    <t>8.1.7</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</si>
  <si>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</si>
  <si>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</si>
  <si>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</si>
  <si>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</si>
  <si>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</si>
  <si>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</si>
  <si>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</si>
  <si>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</si>
  <si>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</si>
  <si>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</si>
  <si>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</si>
  <si>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</si>
  <si>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</si>
  <si>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</si>
  <si>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</si>
  <si>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</si>
  <si>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</si>
  <si>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</si>
  <si>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</si>
  <si>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</si>
  <si>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</si>
  <si>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</si>
  <si>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</si>
  <si>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</si>
  <si>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</si>
  <si>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</si>
  <si>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</si>
  <si>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</si>
  <si>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</si>
  <si>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</si>
  <si>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</si>
  <si>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</si>
  <si>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</si>
  <si>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</si>
  <si>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</si>
  <si>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</si>
  <si>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</si>
  <si>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</si>
  <si>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</si>
  <si>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</si>
  <si>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</si>
  <si>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</si>
  <si>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</si>
  <si>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</si>
  <si>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</si>
  <si>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</si>
  <si>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</si>
  <si>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8.1.8</t>
  </si>
  <si>
    <t>BRACOS E FIXACÃO</t>
  </si>
  <si>
    <t>8.1.9</t>
  </si>
  <si>
    <t>ILUMINACAO</t>
  </si>
  <si>
    <t>8.2</t>
  </si>
  <si>
    <t>INSTALAÇÕES ELÉTICAS</t>
  </si>
  <si>
    <t>8.2.1</t>
  </si>
  <si>
    <t>MANUTENCAO / REPAROS - INSTALACOES ELETRICAS</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</si>
  <si>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</si>
  <si>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</si>
  <si>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</si>
  <si>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</si>
  <si>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8.2.2</t>
  </si>
  <si>
    <t>ENTRADA DE ENERGIA</t>
  </si>
  <si>
    <t>CAIXA DE PROTEÇÃO PARA MEDIDOR MONOFÁSICO DE EMBUTIR - FORNECIMENTO E INSTALAÇÃO. AF_10/2020</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</si>
  <si>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</si>
  <si>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</si>
  <si>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</si>
  <si>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</si>
  <si>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</si>
  <si>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</si>
  <si>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</si>
  <si>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</si>
  <si>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</si>
  <si>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</si>
  <si>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</si>
  <si>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</si>
  <si>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</si>
  <si>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</si>
  <si>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</si>
  <si>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</si>
  <si>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</si>
  <si>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</si>
  <si>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</si>
  <si>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</si>
  <si>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</si>
  <si>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</si>
  <si>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</si>
  <si>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</si>
  <si>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</si>
  <si>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</si>
  <si>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</si>
  <si>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</si>
  <si>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</si>
  <si>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</si>
  <si>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</si>
  <si>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</si>
  <si>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</si>
  <si>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</si>
  <si>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</si>
  <si>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</si>
  <si>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</si>
  <si>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</si>
  <si>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</si>
  <si>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</si>
  <si>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</si>
  <si>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</si>
  <si>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</si>
  <si>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</si>
  <si>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</si>
  <si>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</si>
  <si>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</si>
  <si>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</si>
  <si>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16.105.000030.SER</t>
  </si>
  <si>
    <t>ENTRADA DE ENERGIA ELÉTRICA, SUBTERRÂNEA, TRIFÁSICA, COM CAIXA DE EMBUTIR, CABO DE 16 MM2 E DISJUNTOR DIN 50A (NÃO INCLUSA MURETA DE ALVENARIA). AF_07/2020</t>
  </si>
  <si>
    <t>16.105.000031.SER</t>
  </si>
  <si>
    <t>ENTRADA DE ENERGIA ELÉTRICA, SUBTERRÂNEA, TRIFÁSICA, COM CAIXA DE EMBUTIR, CABO DE 25 MM2 E DISJUNTOR DIN 50A (NÃO INCLUSA MURETA DE ALVENARIA). AF_07/2020</t>
  </si>
  <si>
    <t>16.105.000032.SER</t>
  </si>
  <si>
    <t>ENTRADA DE ENERGIA ELÉTRICA, SUBTERRÂNEA, TRIFÁSICA, COM CAIXA DE EMBUTIR, CABO DE 35 MM2 E DISJUNTOR DIN 50A (NÃO INCLUSA MURETA DE ALVENARIA). AF_07/2020</t>
  </si>
  <si>
    <t>16.105.000033.SER</t>
  </si>
  <si>
    <t>Entrada de energia em poste próprio da edificação com potência instalada de 15 a 20 KW</t>
  </si>
  <si>
    <t>16.105.000034.SER</t>
  </si>
  <si>
    <t>Entrada de energia em poste próprio da edificação com potência instalada de 20 a 25 KW</t>
  </si>
  <si>
    <t>16.105.000035.SER</t>
  </si>
  <si>
    <t>Entrada de energia em poste próprio da edificação com potência instalada de 25 a 30 KW</t>
  </si>
  <si>
    <t>8.2.3</t>
  </si>
  <si>
    <t>ELETRODUTOS E CONEXÕES</t>
  </si>
  <si>
    <t>8.2.3.1</t>
  </si>
  <si>
    <t>ELETRODUTOS PVC FLEXIVEIS</t>
  </si>
  <si>
    <t>ELETRODUTO PVC 40MM (1 ¼ ) PARA SPDA - FORNECIMENTO E INSTALAÇÃO. AF_12/2017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</si>
  <si>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</si>
  <si>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</si>
  <si>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</si>
  <si>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</si>
  <si>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</si>
  <si>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</si>
  <si>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</si>
  <si>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</si>
  <si>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</si>
  <si>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</si>
  <si>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</si>
  <si>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</si>
  <si>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</si>
  <si>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</si>
  <si>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</si>
  <si>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</si>
  <si>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</si>
  <si>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</si>
  <si>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</si>
  <si>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</si>
  <si>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</si>
  <si>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</si>
  <si>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</si>
  <si>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</si>
  <si>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</si>
  <si>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</si>
  <si>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</si>
  <si>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</si>
  <si>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</si>
  <si>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</si>
  <si>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</si>
  <si>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</si>
  <si>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</si>
  <si>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</si>
  <si>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</si>
  <si>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</si>
  <si>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</si>
  <si>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</si>
  <si>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</si>
  <si>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</si>
  <si>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</si>
  <si>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</si>
  <si>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</si>
  <si>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</si>
  <si>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</si>
  <si>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</si>
  <si>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</si>
  <si>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</si>
  <si>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</si>
  <si>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</si>
  <si>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</si>
  <si>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</si>
  <si>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</si>
  <si>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</si>
  <si>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</si>
  <si>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</si>
  <si>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</si>
  <si>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</si>
  <si>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</si>
  <si>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</si>
  <si>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</si>
  <si>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</si>
  <si>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</si>
  <si>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</si>
  <si>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</si>
  <si>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</si>
  <si>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</si>
  <si>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8.2.3.2</t>
  </si>
  <si>
    <t>ELETRODUTOS PVC RIGIDOS</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</si>
  <si>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</si>
  <si>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</si>
  <si>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</si>
  <si>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</si>
  <si>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</si>
  <si>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</si>
  <si>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</si>
  <si>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</si>
  <si>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</si>
  <si>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</si>
  <si>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</si>
  <si>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</si>
  <si>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</si>
  <si>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</si>
  <si>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</si>
  <si>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</si>
  <si>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</si>
  <si>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</si>
  <si>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</si>
  <si>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</si>
  <si>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</si>
  <si>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</si>
  <si>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</si>
  <si>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</si>
  <si>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</si>
  <si>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</si>
  <si>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</si>
  <si>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</si>
  <si>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PARA ELETRODUTO, PVC, SOLDÁVEL, DN 20 MM (1/2), APARENTE, INSTALADA EM TETO - FORNECIMENTO E INSTALAÇÃO. AF_11/2016_P</t>
  </si>
  <si>
    <t>8.2.3.3</t>
  </si>
  <si>
    <t>ELETRODUTOS ACO GALVANIZADO</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</si>
  <si>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</si>
  <si>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</si>
  <si>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</si>
  <si>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</si>
  <si>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</si>
  <si>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</si>
  <si>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</si>
  <si>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</si>
  <si>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</si>
  <si>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</si>
  <si>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</si>
  <si>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</si>
  <si>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</si>
  <si>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</si>
  <si>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</si>
  <si>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</si>
  <si>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8.2.3.4</t>
  </si>
  <si>
    <t>ELETRODUTOS METALICOS FLEXIVEIS</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</si>
  <si>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</si>
  <si>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</si>
  <si>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</si>
  <si>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</si>
  <si>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</si>
  <si>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</si>
  <si>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</si>
  <si>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</si>
  <si>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</si>
  <si>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</si>
  <si>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</si>
  <si>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</si>
  <si>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</si>
  <si>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8.2.4</t>
  </si>
  <si>
    <t>TERMINAIS E CONECTORES</t>
  </si>
  <si>
    <t>8.2.5</t>
  </si>
  <si>
    <t>CABOS</t>
  </si>
  <si>
    <t>8.2.5.1</t>
  </si>
  <si>
    <t>ISOLAMENTO 450/750V</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</si>
  <si>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</si>
  <si>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</si>
  <si>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</si>
  <si>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</si>
  <si>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</si>
  <si>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</si>
  <si>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</si>
  <si>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</si>
  <si>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8.2.5.2</t>
  </si>
  <si>
    <t>ISOLAMENTO 0,6/1KV</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</si>
  <si>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</si>
  <si>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</si>
  <si>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</si>
  <si>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</si>
  <si>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</si>
  <si>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</si>
  <si>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</si>
  <si>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</si>
  <si>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</si>
  <si>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</si>
  <si>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</si>
  <si>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</si>
  <si>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</si>
  <si>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</si>
  <si>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</si>
  <si>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</si>
  <si>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</si>
  <si>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</si>
  <si>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</si>
  <si>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</si>
  <si>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</si>
  <si>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</si>
  <si>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</si>
  <si>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</si>
  <si>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</si>
  <si>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</si>
  <si>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</si>
  <si>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</si>
  <si>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</si>
  <si>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</si>
  <si>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</si>
  <si>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</si>
  <si>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8.2.6</t>
  </si>
  <si>
    <t>CONDULETES</t>
  </si>
  <si>
    <t>8.2.6.1</t>
  </si>
  <si>
    <t>LIGA DE ALUMINIO</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</si>
  <si>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</si>
  <si>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</si>
  <si>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</si>
  <si>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</si>
  <si>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</si>
  <si>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</si>
  <si>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</si>
  <si>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</si>
  <si>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</si>
  <si>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</si>
  <si>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</si>
  <si>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</si>
  <si>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</si>
  <si>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</si>
  <si>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</si>
  <si>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</si>
  <si>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8.2.6.2</t>
  </si>
  <si>
    <t>PVC</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</si>
  <si>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</si>
  <si>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</si>
  <si>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</si>
  <si>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</si>
  <si>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</si>
  <si>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</si>
  <si>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</si>
  <si>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</si>
  <si>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</si>
  <si>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</si>
  <si>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</si>
  <si>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</si>
  <si>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</si>
  <si>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</si>
  <si>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</si>
  <si>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8.2.7</t>
  </si>
  <si>
    <t>ELETROCALHAS E CANALETAS EM ALUMÍNIO</t>
  </si>
  <si>
    <t>8.2.8</t>
  </si>
  <si>
    <t>CAIXAS</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</si>
  <si>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</si>
  <si>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</si>
  <si>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</si>
  <si>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</si>
  <si>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</si>
  <si>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</si>
  <si>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</si>
  <si>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</si>
  <si>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</si>
  <si>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</si>
  <si>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</si>
  <si>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</si>
  <si>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</si>
  <si>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</si>
  <si>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</si>
  <si>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</si>
  <si>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</si>
  <si>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</si>
  <si>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</si>
  <si>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</si>
  <si>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</si>
  <si>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COM GRELHA SIMPLES RETANGULAR, EM CONCRETO PRÉ-MOLDADO, DIMENSÕES INTERNAS: 0,6X1,0X1,0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</si>
  <si>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</si>
  <si>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</si>
  <si>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COM GRELHA SIMPLES RETANGULAR, EM ALVENARIA COM BLOCOS DE CONCRETO, DIMENSÕES INTERNAS: 0,5X1X1 M. AF_12/2020</t>
  </si>
  <si>
    <t>CAIXA COM GRELHA DUPLA RETANGULAR, EM ALVENARIA COM BLOCOS DE CONCRETO, DIMENSÕES INTERNAS: 0,5X2,2X1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</si>
  <si>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</si>
  <si>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</si>
  <si>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</si>
  <si>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</si>
  <si>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</si>
  <si>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</si>
  <si>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</si>
  <si>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</si>
  <si>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</si>
  <si>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</si>
  <si>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</si>
  <si>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</si>
  <si>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</si>
  <si>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</si>
  <si>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</si>
  <si>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8.2.9</t>
  </si>
  <si>
    <t>QUADROS DE ENERGIA</t>
  </si>
  <si>
    <t>QUADRO DE MEDIÇÃO GERAL DE ENERGIA PARA 1 MEDIDOR DE SOBREPOR - FORNECIMENTO E INSTALAÇÃO. AF_10/2020</t>
  </si>
  <si>
    <t>QUADRO DE MEDIÇÃO GERAL DE ENERGIA PARA BARRAMENTO BLINDADO COM 4 MEDIDORES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</si>
  <si>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</si>
  <si>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</si>
  <si>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</si>
  <si>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</si>
  <si>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</si>
  <si>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</si>
  <si>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</si>
  <si>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</si>
  <si>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</si>
  <si>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</si>
  <si>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</si>
  <si>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</si>
  <si>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8.2.10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</si>
  <si>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</si>
  <si>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</si>
  <si>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</si>
  <si>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</si>
  <si>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</si>
  <si>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8.2.11</t>
  </si>
  <si>
    <t>DISJUNTORES</t>
  </si>
  <si>
    <t>8.2.11.1</t>
  </si>
  <si>
    <t>MONOPOLARES</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</si>
  <si>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</si>
  <si>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</si>
  <si>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</si>
  <si>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</si>
  <si>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</si>
  <si>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</si>
  <si>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</si>
  <si>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MONOPOLAR TIPO NEMA, CORRENTE NOMINAL DE 10 ATÉ 30A - FORNECIMENTO E INSTALAÇÃO. AF_10/2020</t>
  </si>
  <si>
    <t>DISJUNTOR MONOPOLAR TIPO NEMA, CORRENTE NOMINAL DE 35 ATÉ 50A - FORNECIMENTO E INSTALAÇÃO. AF_10/2020</t>
  </si>
  <si>
    <t>8.2.11.2</t>
  </si>
  <si>
    <t>BIPOLARES</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</si>
  <si>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</si>
  <si>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</si>
  <si>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</si>
  <si>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</si>
  <si>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</si>
  <si>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</si>
  <si>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</si>
  <si>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BIPOLAR TIPO NEMA, CORRENTE NOMINAL DE 10 ATÉ 50A - FORNECIMENTO E INSTALAÇÃO. AF_10/2020</t>
  </si>
  <si>
    <t>8.2.11.3</t>
  </si>
  <si>
    <t>TRIPOLARES</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</si>
  <si>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</si>
  <si>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</si>
  <si>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</si>
  <si>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</si>
  <si>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</si>
  <si>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</si>
  <si>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</si>
  <si>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</si>
  <si>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</si>
  <si>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8.2.11.4</t>
  </si>
  <si>
    <t>OUTROS TIPOS DE DISJUNTOR</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</si>
  <si>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</si>
  <si>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</si>
  <si>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</si>
  <si>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</si>
  <si>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</si>
  <si>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</si>
  <si>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</si>
  <si>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</si>
  <si>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</si>
  <si>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8.2.12</t>
  </si>
  <si>
    <t>INTERRUPTORES</t>
  </si>
  <si>
    <t>8.2.12.1</t>
  </si>
  <si>
    <t>SIMPLES</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</si>
  <si>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</si>
  <si>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</si>
  <si>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</si>
  <si>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</si>
  <si>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</si>
  <si>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</si>
  <si>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</si>
  <si>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</si>
  <si>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</si>
  <si>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</si>
  <si>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</si>
  <si>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</si>
  <si>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</si>
  <si>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</si>
  <si>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</si>
  <si>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</si>
  <si>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</si>
  <si>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</si>
  <si>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</si>
  <si>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</si>
  <si>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</si>
  <si>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</si>
  <si>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</si>
  <si>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</si>
  <si>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</si>
  <si>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</si>
  <si>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</si>
  <si>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</si>
  <si>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8.2.12.2</t>
  </si>
  <si>
    <t>PARALELOS</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</si>
  <si>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</si>
  <si>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</si>
  <si>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</si>
  <si>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</si>
  <si>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</si>
  <si>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</si>
  <si>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</si>
  <si>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</si>
  <si>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</si>
  <si>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</si>
  <si>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</si>
  <si>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</si>
  <si>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8.2.12.3</t>
  </si>
  <si>
    <t>INTERMEDIARIO</t>
  </si>
  <si>
    <t>INTERRUPTOR INTERMEDIÁRIO (1 MÓDULO), 10A/250V, SEM SUPORTE E SEM PLACA - FORNECIMENTO E INSTALAÇÃO. AF_09/2017</t>
  </si>
  <si>
    <t>INTERRUPTOR INTERMEDIÁRIO (1 MÓDULO), 10A/250V, INCLUINDO SUPORTE E PLACA - FORNECIMENTO E INSTALAÇÃO. AF_09/2017</t>
  </si>
  <si>
    <t>8.2.12.4</t>
  </si>
  <si>
    <t>BIPOLAR</t>
  </si>
  <si>
    <t>INTERRUPTOR BIPOLAR (1 MÓDULO), 10A/250V, SEM SUPORTE E SEM PLACA - FORNECIMENTO E INSTALAÇÃO. AF_09/2017</t>
  </si>
  <si>
    <t>INTERRUPTOR BIPOLAR (1 MÓDULO), 10A/250V, INCLUINDO SUPORTE E PLACA - FORNECIMENTO E INSTALAÇÃO. AF_09/2017</t>
  </si>
  <si>
    <t>8.2.12.5</t>
  </si>
  <si>
    <t>CONJUGADOS</t>
  </si>
  <si>
    <t>8.2.12.6</t>
  </si>
  <si>
    <t>OUTROS TIPOS DE INTERRUPTOR</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</si>
  <si>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</si>
  <si>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</si>
  <si>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</si>
  <si>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</si>
  <si>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</si>
  <si>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</si>
  <si>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</si>
  <si>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</si>
  <si>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8.2.13</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</si>
  <si>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</si>
  <si>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</si>
  <si>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</si>
  <si>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</si>
  <si>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</si>
  <si>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</si>
  <si>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</si>
  <si>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</si>
  <si>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</si>
  <si>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</si>
  <si>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</si>
  <si>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</si>
  <si>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</si>
  <si>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</si>
  <si>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</si>
  <si>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</si>
  <si>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</si>
  <si>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</si>
  <si>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</si>
  <si>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</si>
  <si>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</si>
  <si>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</si>
  <si>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</si>
  <si>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</si>
  <si>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</si>
  <si>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</si>
  <si>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</si>
  <si>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</si>
  <si>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</si>
  <si>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</si>
  <si>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</si>
  <si>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</si>
  <si>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</si>
  <si>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8.2.14</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</si>
  <si>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</si>
  <si>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</si>
  <si>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</si>
  <si>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</si>
  <si>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</si>
  <si>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</si>
  <si>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</si>
  <si>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</si>
  <si>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8.2.15</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</si>
  <si>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</si>
  <si>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</si>
  <si>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</si>
  <si>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</si>
  <si>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</si>
  <si>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</si>
  <si>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8.2.16</t>
  </si>
  <si>
    <t>CAMPAINHAS E SENSORES</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</si>
  <si>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</si>
  <si>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</si>
  <si>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</si>
  <si>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</si>
  <si>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8.2.17</t>
  </si>
  <si>
    <t>ESPELHOS-b</t>
  </si>
  <si>
    <t>8.2.18</t>
  </si>
  <si>
    <t>LUMINARIAS</t>
  </si>
  <si>
    <t>LUMINÁRIA DE EMERGÊNCIA, COM 30 LÂMPADAS LED DE 2 W, SEM REATOR - FORNECIMENTO E INSTALAÇÃO. AF_02/2020</t>
  </si>
  <si>
    <t>LUMINÁRIA TIPO CALHA, DE SOBREPOR, COM 1 LÂMPADA TUBULAR FLUORESCENTE DE 18 W, COM REATOR DE PARTIDA RÁPIDA - FORNECIMENTO E INSTALAÇÃO. AF_02/2020</t>
  </si>
  <si>
    <t>LUMINÁRIA FECHADA PARA ILUMINAÇÃO PÚBLICA, COM REATOR DE PARTIDA RÁPIDA, COM LÂMPADA VAPOR DE MERCÚRIO 250 W - FORNECIMENTO E INSTALAÇÃO.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</si>
  <si>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</si>
  <si>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</si>
  <si>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</si>
  <si>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</si>
  <si>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</si>
  <si>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</si>
  <si>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</si>
  <si>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</si>
  <si>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</si>
  <si>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</si>
  <si>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</si>
  <si>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8.2.19</t>
  </si>
  <si>
    <t>REFLETORES / PROJETORES</t>
  </si>
  <si>
    <t>REFLETOR RETANGULAR FECHADO, COM LÂMPADA VAPOR METÁLICO 400 W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</si>
  <si>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</si>
  <si>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</si>
  <si>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8.2.20</t>
  </si>
  <si>
    <t>LAMPADAS</t>
  </si>
  <si>
    <t>8.2.20.2</t>
  </si>
  <si>
    <t>FLUORESCENTES</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</si>
  <si>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</si>
  <si>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</si>
  <si>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</si>
  <si>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</si>
  <si>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</si>
  <si>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</si>
  <si>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8.2.20.3</t>
  </si>
  <si>
    <t>VAPOR METALICO</t>
  </si>
  <si>
    <t>LÂMPADA COMPACTA DE VAPOR MERCURIO 125 W, BASE E27 - FORNECIMENTO E INSTALAÇÃO. AF_02/2020</t>
  </si>
  <si>
    <t>LÂMPADA COMPACTA DE VAPOR METÁLICO OVOIDE 150 W, BASE E27 - FORNECIMENTO E INSTALAÇÃO. AF_02/2020</t>
  </si>
  <si>
    <t>LÂMPADA VAPOR DE SÓDIO 150 W - FORNECIMENTO E INSTALAÇÃO. AF_08/2020</t>
  </si>
  <si>
    <t>LÂMPADA VAPOR DE SÓDIO 250 W - FORNECIMENTO E INSTALAÇÃO. AF_08/2020</t>
  </si>
  <si>
    <t>LÂMPADA VAPOR DE SÓDIO 400 W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</si>
  <si>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</si>
  <si>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</si>
  <si>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</si>
  <si>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</si>
  <si>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</si>
  <si>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8.2.20.4</t>
  </si>
  <si>
    <t>MISTAS</t>
  </si>
  <si>
    <t>LÂMPADA MISTA 160 W - FORNECIMENTO E INSTALAÇÃO. AF_08/2020</t>
  </si>
  <si>
    <t>LÂMPADA MISTA 250 W - FORNECIMENTO E INSTALAÇÃO. AF_08/2020</t>
  </si>
  <si>
    <t>LÂMPADA MISTA 500 W - FORNECIMENTO E INSTALAÇÃO. AF_08/2020</t>
  </si>
  <si>
    <t>8.2.20.5</t>
  </si>
  <si>
    <t>LUMINÁRIAS DE LED</t>
  </si>
  <si>
    <t>LUMINÁRIA ESTANQUE COM PROTEÇÃO CONTRA ÁGUA, POEIRA OU IMPACTOS - FORNECIMENTO E INSTALAÇÃO. AF_08/2020</t>
  </si>
  <si>
    <t>LUMINÁRIA ARANDELA TIPO MEIA LUA, DE SOBREPOR, COM 1 LÂMPADA LED DE 6 W, SEM REATOR - FORNECIMENTO E INSTALAÇÃO. AF_02/2020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</si>
  <si>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</si>
  <si>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</si>
  <si>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</si>
  <si>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</si>
  <si>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</si>
  <si>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</si>
  <si>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</si>
  <si>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</si>
  <si>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</si>
  <si>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</si>
  <si>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</si>
  <si>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</si>
  <si>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</si>
  <si>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</si>
  <si>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</si>
  <si>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</si>
  <si>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</si>
  <si>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LÂMPADA COMPACTA DE LED 6 W, BASE E27 - FORNECIMENTO E INSTALAÇÃO. AF_02/2020</t>
  </si>
  <si>
    <t>LÂMPADA COMPACTA DE LED 10 W, BASE E27 - FORNECIMENTO E INSTALAÇÃO. AF_02/2020</t>
  </si>
  <si>
    <t>8.2.21</t>
  </si>
  <si>
    <t>REATORES E OUTROS</t>
  </si>
  <si>
    <t>APARELHO SINALIZADOR DE SAÍDA DE GARAGEM, COM CÉLULA FOTOELÉTRICA - FORNECIMENTO E INSTALAÇÃO. AF_07/2020</t>
  </si>
  <si>
    <t>INSTALAÇÃO DE SINALIZADOR NOTURNO LED. AF_11/2017</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</si>
  <si>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</si>
  <si>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</si>
  <si>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</si>
  <si>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</si>
  <si>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</si>
  <si>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</si>
  <si>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</si>
  <si>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</si>
  <si>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</si>
  <si>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</si>
  <si>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</si>
  <si>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</si>
  <si>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</si>
  <si>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</si>
  <si>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</si>
  <si>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</si>
  <si>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</si>
  <si>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</si>
  <si>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</si>
  <si>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</si>
  <si>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</si>
  <si>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</si>
  <si>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</si>
  <si>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SUBSTITUIÇÃO DE LUMINÁRIA DE VAPOR DE MERCÚRIO/VAPOR DE SÓDIO POR LUMINÁRIA DE LED PARA ILUMINAÇÃO PÚBLICA (NÃO INCLUI FORNECIMENTO). AF_08/2020</t>
  </si>
  <si>
    <t>SUBSTITUIÇÃO DE LÂMPADA PARA ILUMINAÇÃO PÚBLICA (NÃO INCLUI FORNECIMENTO).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</si>
  <si>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</si>
  <si>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</si>
  <si>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</si>
  <si>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</si>
  <si>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</si>
  <si>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</si>
  <si>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8.2.22</t>
  </si>
  <si>
    <t>APARELHOS ELETRICOS</t>
  </si>
  <si>
    <t>8.3</t>
  </si>
  <si>
    <t>SISTEMA DE PROTECAO CONTRA DESCARGAS ATMOSFERICAS - SPDA</t>
  </si>
  <si>
    <t>8.3.1</t>
  </si>
  <si>
    <t>MANUTENCAO / REPAROS - SPDA</t>
  </si>
  <si>
    <t>8.3.2</t>
  </si>
  <si>
    <t>HASTE DE ATERRAMENTO</t>
  </si>
  <si>
    <t>HASTE DE ATERRAMENTO 5/8  PARA SPDA - FORNECIMENTO E INSTALAÇÃO. AF_12/2017</t>
  </si>
  <si>
    <t>HASTE DE ATERRAMENTO 3/4  PARA SPDA - FORNECIMENTO E INSTALAÇÃO. AF_12/2017</t>
  </si>
  <si>
    <t>8.3.3</t>
  </si>
  <si>
    <t>PARA RAIOS / TERMINAL AEREO / MASTRO</t>
  </si>
  <si>
    <t>BASE METÁLICA PARA MASTRO 1 ½  PARA SPDA - FORNECIMENTO E INSTALAÇÃO. AF_12/2017</t>
  </si>
  <si>
    <t>MASTRO 1 ½  PARA SPDA - FORNECIMENTO E INSTALAÇÃO. AF_12/2017</t>
  </si>
  <si>
    <t>8.3.4</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</si>
  <si>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</si>
  <si>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</si>
  <si>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</si>
  <si>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</si>
  <si>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</si>
  <si>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</si>
  <si>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</si>
  <si>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</si>
  <si>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</si>
  <si>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</si>
  <si>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CAPTOR TIPO FRANKLIN PARA SPDA - FORNECIMENTO E INSTALAÇÃO. AF_12/2017</t>
  </si>
  <si>
    <t>SUPORTE ISOLADOR PARA CORDOALHA DE COBRE - FORNECIMENTO E INSTALAÇÃO. AF_12/2017</t>
  </si>
  <si>
    <t>8.4</t>
  </si>
  <si>
    <t>INSTALACOES DE TELEFONIA E LOGICA</t>
  </si>
  <si>
    <t>8.4.1</t>
  </si>
  <si>
    <t>MANUTENCAO / REPAROS - INSTALACOES DE TELEFONIA E LOGICA</t>
  </si>
  <si>
    <t>8.4.2</t>
  </si>
  <si>
    <t>QUADRO DE DISTRIBUICAO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</si>
  <si>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</si>
  <si>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</si>
  <si>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</si>
  <si>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</si>
  <si>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8.4.3</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</si>
  <si>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</si>
  <si>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</si>
  <si>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</si>
  <si>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</si>
  <si>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</si>
  <si>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</si>
  <si>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8.4.4</t>
  </si>
  <si>
    <t>FIOS E CABOS TELEFÔNICOS</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</si>
  <si>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</si>
  <si>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</si>
  <si>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</si>
  <si>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</si>
  <si>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</si>
  <si>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</si>
  <si>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</si>
  <si>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</si>
  <si>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</si>
  <si>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</si>
  <si>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</si>
  <si>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</si>
  <si>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</si>
  <si>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</si>
  <si>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</si>
  <si>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</si>
  <si>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</si>
  <si>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</si>
  <si>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</si>
  <si>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</si>
  <si>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</si>
  <si>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</si>
  <si>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</si>
  <si>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</si>
  <si>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</si>
  <si>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</si>
  <si>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</si>
  <si>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</si>
  <si>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</si>
  <si>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</si>
  <si>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</si>
  <si>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</si>
  <si>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</si>
  <si>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</si>
  <si>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</si>
  <si>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</si>
  <si>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</si>
  <si>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</si>
  <si>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</si>
  <si>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</si>
  <si>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</si>
  <si>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</si>
  <si>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</si>
  <si>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</si>
  <si>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</si>
  <si>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</si>
  <si>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8.4.5</t>
  </si>
  <si>
    <t>TOMADA PARA TELEFONE</t>
  </si>
  <si>
    <t>8.5</t>
  </si>
  <si>
    <t>INSTALACOES PARA SISTEMAS DE VENTILACÃO</t>
  </si>
  <si>
    <t>8.5.1</t>
  </si>
  <si>
    <t>MANUTENCAO / REPAROS - INSTALACOES PARA SISTEMAS DE VENTILACÃO</t>
  </si>
  <si>
    <t>8.5.2</t>
  </si>
  <si>
    <t>AR CONDICIONADO</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</si>
  <si>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</si>
  <si>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</si>
  <si>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</si>
  <si>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</si>
  <si>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</si>
  <si>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</si>
  <si>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</si>
  <si>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</si>
  <si>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</si>
  <si>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</si>
  <si>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</si>
  <si>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</si>
  <si>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</si>
  <si>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</si>
  <si>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</si>
  <si>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</si>
  <si>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</si>
  <si>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</si>
  <si>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</si>
  <si>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</si>
  <si>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</si>
  <si>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</si>
  <si>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</si>
  <si>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</si>
  <si>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</si>
  <si>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</si>
  <si>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</si>
  <si>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</si>
  <si>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</si>
  <si>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</si>
  <si>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</si>
  <si>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</si>
  <si>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</si>
  <si>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</si>
  <si>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</si>
  <si>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</si>
  <si>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</si>
  <si>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</si>
  <si>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</si>
  <si>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</si>
  <si>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</si>
  <si>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</si>
  <si>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</si>
  <si>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</si>
  <si>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</si>
  <si>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</si>
  <si>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</si>
  <si>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</si>
  <si>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</si>
  <si>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SERVIÇOS EXTRAS - INSTALACOES ELETRICAS, TELEFONIA, SISTEMAS DE PROTEÇÃO E VENTILAÇÃO</t>
  </si>
  <si>
    <t>Ref 101660a</t>
  </si>
  <si>
    <t>FORNECIMENTO E INSTALAÇÃO DE LUMINÁRIA PARA ILUMINAÇÃO PÚBLICA EM LED QUE ATENDA AO MÍNIMO EXIGIDO PARA CLASSIFICAÇÃO DE VIA TIPO V1 - SUPER POSTE, COM CERTIFICAÇÃO DE CONFORMIDADE E REGISTRO NO INMETRO; POTÊNCIA MÁXIMA DE 220W; FLUXO LUMINOSO MÍNIMO DE 33.000 LÚMENS; GARANTIA TOTAL DE 5 ANOS E DEMAIS ESPECIFICAÇÕES TÉCNICAS DO TERMO DE REFERÊNCIA</t>
  </si>
  <si>
    <t>1.495,48</t>
  </si>
  <si>
    <t>Ref 101660b</t>
  </si>
  <si>
    <t>FORNECIMENTO E INSTALAÇÃO DE LUMINÁRIA PARA ILUMINAÇÃO PÚBLICA EM LED QUE ATENDA AO MÍNIMO EXIGIDO PARA CLASSIFICAÇÃO DE VIA TIPO V1, COM CERTIFICAÇÃO DE CONFORMIDADE E REGISTRO NO INMETRO; POTÊNCIA MÁXIMA DE 180W; FLUXO LUMINOSO MÍNIMO DE 27.000 LÚMENS; GARANTIA TOTAL DE 5 ANOS E DEMAIS ESPECIFICAÇÕES TÉCNICAS DO TERMO DE REFERÊNCIA</t>
  </si>
  <si>
    <t>Ref 101659</t>
  </si>
  <si>
    <t>FORNECIMENTO E INSTALAÇÃO DE LUMINÁRIA PARA ILUMINAÇÃO PÚBLICA EM LED QUE ATENDA AO MÍNIMO EXIGIDO PARA CLASSIFICAÇÃO DE VIA TIPO V2 (NBR 5101/2018), COM CERTIFICAÇÃO DE CONFORMIDADE E REGISTRO NO INMETRO; POTÊNCIA MÁXIMA DE 120W; FLUXO LUMINOSO MÍNIMO DE 18.000 LÚMENS; GARANTIA TOTAL DE 5 ANOS E DEMAIS ESPECIFICAÇÕES TÉCNICAS DO TERMO DE REFERÊNCIA</t>
  </si>
  <si>
    <t>934,31</t>
  </si>
  <si>
    <t>Ref 101658</t>
  </si>
  <si>
    <t>FORNECIMENTO E INSTALAÇÃO DE LUMINÁRIA PARA ILUMINAÇÃO PÚBLICA EM LED QUE ATENDA AO MÍNIMO EXIGIDO PARA CLASSIFICAÇÃO DE VIA TIPO V3 (NBR 5101/2018), COM CERTIFICAÇÃO DE CONFORMIDADE E REGISTRO NO INMETRO; POTÊNCIA MÁXIMA DE 80W; FLUXO LUMINOSO MÍNIMO DE 12.000 LÚMENS; GARANTIA TOTAL DE 5 ANOS E DEMAIS ESPECIFICAÇÕES TÉCNICAS DO TERMO DE REFERÊNCIA</t>
  </si>
  <si>
    <t>815,43</t>
  </si>
  <si>
    <t>Ref 101657</t>
  </si>
  <si>
    <t>FORNECIMENTO E INSTALAÇÃO DE LUMINÁRIA PARA ILUMINAÇÃO PÚBLICA EM LED QUE ATENDA AO MÍNIMO EXIGIDO PARA CLASSIFICAÇÃO DE VIA TIPO V4 (NBR 5101/2018), COM CERTIFICAÇÃO DE CONFORMIDADE E REGISTRO NO INMETRO; POTÊNCIA MÁXIMA DE 50W; FLUXO LUMINOSO MÍNIMO DE 7.500 LÚMENS; GARANTIA TOTAL DE 5 ANOS E DEMAIS ESPECIFICAÇÕES TÉCNICAS DO TERMO DE REFERÊNCIA</t>
  </si>
  <si>
    <t>624,30</t>
  </si>
  <si>
    <t>Ref 101632</t>
  </si>
  <si>
    <t>FORNECIMENTO E INSTALAÇÃO DE RELÉ FOTO CONTROLADOR ELETRÔNICO, LIGA DE NOITE (LN), FALHA DESLIGADO (FD / FAIL OFF), CONFORME ABNT NBR 5123, EM POLICARBONATO COM PROTEÇÃO UV, CAPACIDADE DE CARGA DE 1000W RESISTIVO, TENSÃO DE FUNCIONAMENTO DE 220V E 60HZ, PROTEÇÃO CONTRA SURTOS DE 5KA, ÍNDICE DE PROTEÇÃO IP 66, TOMADA PADRÃO NEMA COM 3 PINOS EM LATÃO ESTANHADO, FUNCIONAMENTO COM HISTERESE E RETARDO PARA EVITAR ACIONAMENTO POR PICOS DE LUMINOSIDADE TRANSITÓRIOS, COM GARANTIA TOTAL DE 5 ANOS</t>
  </si>
  <si>
    <t>47,39</t>
  </si>
  <si>
    <t>FORNECIMENTO E INSTALAÇÃO DE CABO DE COBRE FLEXÍVEL TIPO HEPR, ISOLAMENTO DE 1 KV, 3 VIAS COM BITOLA 2,5MM²</t>
  </si>
  <si>
    <t>FORNECIMENTO E INSTALAÇÃO DE BRAÇO DE ILUMINAÇÃO PÚBLICA, PADRÃO COPEL, MODELO BR2, CONTENDO TODOS OS COMPONENTES NECESSÁRIOS PARA SUA CORRETA FIXAÇÃO, TAIS COMO PARAFUSOS, PORCAS, CINTAS E ABRAÇADEIRAS, CONFORME TERMO DE REFERÊNCIA</t>
  </si>
  <si>
    <t>FORNECIMENTO E INSTALAÇÃO DE BRAÇO DE ILUMINAÇÃO PÚBLICA, PADRÃO COPEL, MODELO BR3, CONTENDO TODOS OS COMPONENTES NECESSÁRIOS PARA SUA CORRETA FIXAÇÃO, TAIS COMO PARAFUSOS, PORCAS, CINTAS E ABRAÇADEIRAS, CONFORME TERMO DE REFERÊNCIA</t>
  </si>
  <si>
    <t>FORNECIMENTO DE TESTE LM-79, EM LABORATÓRIO INDEPENDENTE E CREDENCIADO PELO INMETRO, PARA CERTIFICAÇÃO DE LUMINÁRIAS PÚBLICAS VIÁRIAS, PARA VERIFICAÇÃO DAS PRINCIPAIS CARACTERISTICAS ELÉTRICAS E FOTOMÉTRICAS DA LUMINÁRIA</t>
  </si>
  <si>
    <t>FORNECIMENTO DE TESTE DE GRAU DE PROTEÇÃO IP, CONFORME PORTARIA Nº 62 DO INMETRO, EM LABORATÓRIO INDEPENDENTE E CREDENCIADO PARA CERTIFICAÇÃO DE LUMINÁRIAS PÚBLICAS VIÁRIAS, PARA VERIFICAÇÃO DO GRAU DE VEDAÇÃO CONTRA ELEMENTOS EXTERNOS, COMO PARTÍCULAS SÓLIDAS, ÁGUA, INSETOS OU CORPOS ESTRANHOS QUE POSSAM DANIFICAR O CORRETO FUNCIONAMENTO DA LUMINÁRIA</t>
  </si>
  <si>
    <t>SERVIÇOS DE RETIRADA E TRANSPORTE DE CONJUNTO DE ILUMINAÇÃO PÚBLICA EXISTENTE, POR PONTO DE IP, INCLUINDO: LUMINÁRIA VIÁRIA COM LÂMPADA HID (LUMINÁRIA, LÂMPADA, REATOR, CAPACITOR, IGNITOR), BRAÇO INADEQUADO, CABOS ELÉTRICOS INUTILIZÁVEIS E CONEXÕES; FIXADOS EM POSTE DA CONCESSIONÁRIA DE ENERGIA ELÉTRICA (ALTURA ATÉ 10M); REALIZAÇÃO DOS PROCEDIMENTOS DE SEGURANÇA NORMATIZADOS E DEMAIS SERVIÇOS NECESSÁRIOS</t>
  </si>
  <si>
    <t>DESCARTE DE CONJUNTO DE ILUMINAÇÃO PÚBLICA EXISTENTE, POR PONTO DE IP, INCLUINDO: LUMINÁRIA VIÁRIA COM LÂMPADA HID (LUMINÁRIA, LÂMPADA, REATOR, CAPACITOR, IGNITOR), BRAÇO INADEQUADO, RELÉ, CABOS ELÉTRICOS INUTILIZÁVEIS E CONEXÕES; COM A EMISSÃO DE CERTIFICADO DE DESTINAÇÃO FINAL - CDF POR EMPRESA CREDENCIADA, CONFORME ESPECIFICADO NO TERMO DE REFERÊNCIA</t>
  </si>
  <si>
    <t>ENTRADA DE ENERGIA ELÉTRICA AÉREA BIFÁSICA 50A COM POSTE DE CONCRETO, INCLUSIVE CABEAMENTO, CAIXA DE PROTEÇÃO PARA MEDIDOR E ATERRAMENTO.</t>
  </si>
  <si>
    <t>03A</t>
  </si>
  <si>
    <t>QD - QUADRO DE DISTRIBUIÇÃO de embutir, dimensões 40x30x20cm, em chapa de aço galvanizado com pintura e tratamento anti-corrosivo, com placa de montagem interna, tampa externa com dispositivo de fecho e cadeado, conforme NBR 5410 e detalhes no projeto.</t>
  </si>
  <si>
    <t xml:space="preserve">MURETA DE ALVENARIA PARA FIXAÇÃO DO QD, CONFORME PROJETO </t>
  </si>
  <si>
    <t xml:space="preserve">CONJUNTO PARA ATERRAMENTO - Solda exotérmica, forma para solda exotérmica, parafuso, porca sextavada e arruelas inox  </t>
  </si>
  <si>
    <t>LUMINÁRIA TIPO PROJETOR COM REATOR E LÂMPADA DE LED - FORNECIMENTO E INSTALAÇÃO CONFORME PROJETO ELÉTRICO</t>
  </si>
  <si>
    <t>POSTE METÁLICO COM ALTURA  DE 4M COM LUMINÁRIA 1 PÉTALA 100 W,CONFORME PROJETO E MEMORIAL DESCRITIVO.</t>
  </si>
  <si>
    <t>ESCAVAÇÃO MANUAL DE VALA COM PROFUNDIDADE MENOR OU IGUAL A 1,30 M. AF_02/2021 (Instalações Elétricas)</t>
  </si>
  <si>
    <t>REATERRO MANUAL APILOADO COM SOQUETE. AF_10/2017 (Instalações Elétricas)</t>
  </si>
  <si>
    <t>COMPOSIÇÃO 13</t>
  </si>
  <si>
    <t>CONTATOR MODULAR BIPOLAR 32A - FORNECIMENTO E INSTALAÇÃO</t>
  </si>
  <si>
    <t>COMPOSIÇÃO 14</t>
  </si>
  <si>
    <t>POSTE CONICO CONTINUO EM ACO GALVANIZADO, RETO, FLANGEADO,  H = 3 M, DIAMETRO INFERIOR = *95* MM, COM LUMINÁRIA LED 80W IP-67</t>
  </si>
  <si>
    <t>COMPOSIÇÃO 15</t>
  </si>
  <si>
    <t>POSTE CONICO CONTINUO EM ACO GALVANIZADO, RETO, FLANGEADO,  H = 6 M, DIAMETRO INFERIOR = *125* MM, COM 3 PROJETORES LED 200W IP-67</t>
  </si>
  <si>
    <t>COMPOSIÇÃO 19</t>
  </si>
  <si>
    <t>CAIXA DE PASSAGEM METÁLICA DE SOBREPOR COM TAMPA PARAFUSADA, 20X20X10CM - FORNECIMENTO E INSTALAÇÃO</t>
  </si>
  <si>
    <t>COMPOSIÇÃO 22</t>
  </si>
  <si>
    <t>POSTE EM AÇO GALVANIZADO, RETO, FLANGEADO, H=4,50M COM DUAS LUMINÁRIAS (H=3,50M E H=4,50M) LED 60W - FORNECIMENTO E INSTALAÇÃO</t>
  </si>
  <si>
    <t>COMPOSIÇÃO 23</t>
  </si>
  <si>
    <t>MURETA DE MEDIÇÃO EM ALVENARIA, 170X75X40CM, COM PINGADEIRA - CONFORME PROJETO PRAÇA PARQUE DO SOM</t>
  </si>
  <si>
    <t>COMPOSIÇÃO 24</t>
  </si>
  <si>
    <t>LUMINÁRIA LED DE BALIZAMENTO DE SOBREPOR 5W - FORNECIMENTO E INSTALAÇÃO</t>
  </si>
  <si>
    <t>COMPOSIÇÃO 29</t>
  </si>
  <si>
    <t>POSTE CONICO CONTINUO EM ACO GALVANIZADO, RETO, FLANGEADO,  H = 4 M, DIAMETRO INFERIOR = *95* MM, COM LUMINÁRIA LED 80W IP-67</t>
  </si>
  <si>
    <t>COMPOSIÇÃO 30</t>
  </si>
  <si>
    <t>POSTE CONICO CONTINUO EM ACO GALVANIZADO, RETO, FLANGEADO,  H = 6 M, DIAMETRO INFERIOR = *125* MM, COM PROJETORES LED 200W IP-67</t>
  </si>
  <si>
    <t>COMPOSIÇÃO 33</t>
  </si>
  <si>
    <t>POSTE EM AÇO GALVANIZADO, RETO, ENGASTADO H=6,00M LIVRE COM TRÊS REFLETORES LED 200W, IP 66 - FORNECIMENTO E INSTALAÇÃO</t>
  </si>
  <si>
    <t>COMPOSIÇÃO 34</t>
  </si>
  <si>
    <t>POSTE EM AÇO GALVANIZADO, RETO, ENGASTADO H=6,00M LIVRE COM CINCO REFLETORES LED 200W, IP 66 - FORNECIMENTO E INSTALAÇÃO</t>
  </si>
  <si>
    <t>COMPOSIÇÃO 32</t>
  </si>
  <si>
    <t>CABO TRIPOLAR DE ALUMÍNIO 10MM - FORNECIMENTO E INSTALAÇÃO</t>
  </si>
  <si>
    <t>COMPOSIÇÃO 35</t>
  </si>
  <si>
    <t>CONECTOR PERFURANTE 1,5-10MM - FORNECIMENTO E INSTALAÇÃO</t>
  </si>
  <si>
    <t>COMPOSIÇÃO 47</t>
  </si>
  <si>
    <t>QUADRO DE PROTEÇÃO E COMANDO - METÁLICO, COM FLANGE, PINTADO ELETROSTATICAMENTE 50X40X35 CM - FORNECIMENTO E INSTALAÇÃO</t>
  </si>
  <si>
    <t>COMPOSIÇÃO 41</t>
  </si>
  <si>
    <t xml:space="preserve">COMPOSIÇÃO </t>
  </si>
  <si>
    <t xml:space="preserve">CABO DE ALUMINIO SINGELO UNIPOLAR 10 MM² - ISOLADO XLPE - 0,6/1kV - FORNECIMENTO E INSTALAÇÃO </t>
  </si>
  <si>
    <t>COMPOSIÇÃO 42</t>
  </si>
  <si>
    <t>CONTATOR MODULAR BIPOLAR 25 A - FORNECIMENTO E INSTALAÇÃO</t>
  </si>
  <si>
    <t>COMPOSIÇÃO 46</t>
  </si>
  <si>
    <t xml:space="preserve">POSTE CONICO CONTINUO EM ACO GALVANIZADO, RETO, FLANGEADO,  H = 4,5, DIAMETRO INFERIOR = *95* MM, COM LUMINÁRIA RUBI TOPO DE POSTE - SOQUETE E-27 PARA LAMPADA DE LED 20W </t>
  </si>
  <si>
    <t>9.1</t>
  </si>
  <si>
    <t>INSTALACOES PARA GAS - GLP</t>
  </si>
  <si>
    <t>9.1.1</t>
  </si>
  <si>
    <t>MANUTENCAO / REPAROS - GLP</t>
  </si>
  <si>
    <t>9.1.2</t>
  </si>
  <si>
    <t>INSTALACOES GAS CENTRAL</t>
  </si>
  <si>
    <t>9.1.3</t>
  </si>
  <si>
    <t>TUBOS DE ACO PRETO</t>
  </si>
  <si>
    <t>TIL (TUBO DE INSPEÇÃO E LIMPEZA) CONDOMINIAL PARA ESGOTO, EM PVC, DN 100 X 100 MM. AF_12/2020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</si>
  <si>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</si>
  <si>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</si>
  <si>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</si>
  <si>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</si>
  <si>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CLASSE MÉDIA, CONEXÃO SOLDADA, DN 25 (1"), INSTALADO EM RAMAIS  E SUB-RAMAIS DE GÁS - FORNECIMENTO E INSTALAÇÃO. AF_10/2020</t>
  </si>
  <si>
    <t>TUBO DE AÇO GALVANIZADO COM COSTURA, CLASSE MÉDIA, DN 100 (4"), CONEXÃO ROSQUEADA,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</si>
  <si>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</si>
  <si>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</si>
  <si>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</si>
  <si>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</si>
  <si>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</si>
  <si>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</si>
  <si>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</si>
  <si>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</si>
  <si>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</si>
  <si>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9.1.4</t>
  </si>
  <si>
    <t>TUBOS DE COBRE</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</si>
  <si>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</si>
  <si>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</si>
  <si>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</si>
  <si>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</si>
  <si>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</si>
  <si>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</si>
  <si>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</si>
  <si>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</si>
  <si>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</si>
  <si>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</si>
  <si>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</si>
  <si>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</si>
  <si>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</si>
  <si>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</si>
  <si>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</si>
  <si>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</si>
  <si>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</si>
  <si>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</si>
  <si>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</si>
  <si>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</si>
  <si>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</si>
  <si>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</si>
  <si>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</si>
  <si>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</si>
  <si>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</si>
  <si>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</si>
  <si>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</si>
  <si>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</si>
  <si>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</si>
  <si>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</si>
  <si>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</si>
  <si>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</si>
  <si>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</si>
  <si>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</si>
  <si>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</si>
  <si>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</si>
  <si>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</si>
  <si>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</si>
  <si>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</si>
  <si>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</si>
  <si>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</si>
  <si>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</si>
  <si>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9.1.5</t>
  </si>
  <si>
    <t>CONEXOES DE COBRE</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</si>
  <si>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</si>
  <si>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</si>
  <si>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</si>
  <si>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</si>
  <si>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</si>
  <si>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</si>
  <si>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</si>
  <si>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</si>
  <si>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</si>
  <si>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</si>
  <si>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</si>
  <si>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</si>
  <si>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</si>
  <si>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</si>
  <si>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</si>
  <si>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</si>
  <si>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</si>
  <si>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</si>
  <si>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</si>
  <si>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</si>
  <si>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</si>
  <si>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</si>
  <si>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</si>
  <si>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</si>
  <si>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</si>
  <si>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</si>
  <si>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</si>
  <si>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</si>
  <si>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</si>
  <si>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</si>
  <si>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</si>
  <si>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</si>
  <si>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</si>
  <si>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</si>
  <si>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</si>
  <si>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</si>
  <si>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</si>
  <si>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</si>
  <si>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</si>
  <si>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</si>
  <si>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</si>
  <si>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</si>
  <si>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</si>
  <si>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</si>
  <si>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</si>
  <si>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</si>
  <si>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</si>
  <si>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</si>
  <si>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</si>
  <si>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</si>
  <si>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</si>
  <si>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CURVA EM COBRE, DN 15 MM, 45 GRAUS, SEM ANEL DE SOLDA, BOLSA X BOLSA,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</si>
  <si>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</si>
  <si>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</si>
  <si>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</si>
  <si>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</si>
  <si>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</si>
  <si>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</si>
  <si>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</si>
  <si>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</si>
  <si>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</si>
  <si>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</si>
  <si>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</si>
  <si>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</si>
  <si>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</si>
  <si>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</si>
  <si>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</si>
  <si>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</si>
  <si>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</si>
  <si>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</si>
  <si>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LUVA PASSANTE EM COBRE, DN 28 MM, SEM ANEL DE SOLDA, INSTALADO EM RAMAL E SUB-RAMAL  DE HIDRÁULICA PREDIAL - FORNECIMENTO E INSTALAÇÃO. AF_04/2022</t>
  </si>
  <si>
    <t>JUNTA DE EXPANSÃO EM COBRE, DN 28 MM, PONTA X PONTA, INSTALADO EM RAMAL E SUB-RAMAL DE HIDRÁULICA PREDIAL - FORNECIMENTO E INSTALAÇÃO. AF_04/2022</t>
  </si>
  <si>
    <t>CURVA EM COBRE, DN 22 MM, 45 GRAUS, SEM ANEL DE SOLDA, BOLSA X BOLSA,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</si>
  <si>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</si>
  <si>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</si>
  <si>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</si>
  <si>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</si>
  <si>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</si>
  <si>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</si>
  <si>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</si>
  <si>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</si>
  <si>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</si>
  <si>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</si>
  <si>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</si>
  <si>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</si>
  <si>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</si>
  <si>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</si>
  <si>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</si>
  <si>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</si>
  <si>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</si>
  <si>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</si>
  <si>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</si>
  <si>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</si>
  <si>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</si>
  <si>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</si>
  <si>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</si>
  <si>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</si>
  <si>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</si>
  <si>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</si>
  <si>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</si>
  <si>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</si>
  <si>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</si>
  <si>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</si>
  <si>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</si>
  <si>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</si>
  <si>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</si>
  <si>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</si>
  <si>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</si>
  <si>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</si>
  <si>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</si>
  <si>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</si>
  <si>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</si>
  <si>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</si>
  <si>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</si>
  <si>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</si>
  <si>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</si>
  <si>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</si>
  <si>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</si>
  <si>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</si>
  <si>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</si>
  <si>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</si>
  <si>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</si>
  <si>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</si>
  <si>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</si>
  <si>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</si>
  <si>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</si>
  <si>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</si>
  <si>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</si>
  <si>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</si>
  <si>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</si>
  <si>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</si>
  <si>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</si>
  <si>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</si>
  <si>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</si>
  <si>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</si>
  <si>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</si>
  <si>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</si>
  <si>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</si>
  <si>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</si>
  <si>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</si>
  <si>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</si>
  <si>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</si>
  <si>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</si>
  <si>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</si>
  <si>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</si>
  <si>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</si>
  <si>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</si>
  <si>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</si>
  <si>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</si>
  <si>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</si>
  <si>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</si>
  <si>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</si>
  <si>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</si>
  <si>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</si>
  <si>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</si>
  <si>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</si>
  <si>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</si>
  <si>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</si>
  <si>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</si>
  <si>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</si>
  <si>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</si>
  <si>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</si>
  <si>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</si>
  <si>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</si>
  <si>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</si>
  <si>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</si>
  <si>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</si>
  <si>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</si>
  <si>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</si>
  <si>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9.2</t>
  </si>
  <si>
    <t>INSTALACOES DE PREVENCAO CONTRA INCENDIOS</t>
  </si>
  <si>
    <t>9.2.1</t>
  </si>
  <si>
    <t>MANUTENCAO / REPAROS - PCI</t>
  </si>
  <si>
    <t>QUEBRA EM ALVENARIA PARA INSTALAÇÃO DE ABRIGO PARA MANGUEIRAS (90X60 CM). AF_05/2015</t>
  </si>
  <si>
    <t>9.2.2</t>
  </si>
  <si>
    <t>MANGUEIRAS</t>
  </si>
  <si>
    <t>CONJUNTO DE MANGUEIRA PARA COMBATE A INCÊNDIO EM FIBRA DE POLIESTER PURA, COM 1.1/2", REVESTIDA INTERNAMENTE, COMPRIMENTO DE 15M - FORNECIMENTO E INSTALAÇÃO. AF_10/2020</t>
  </si>
  <si>
    <t>9.2.3</t>
  </si>
  <si>
    <t>ABRIGOS PARA HIDRANTES</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</si>
  <si>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</si>
  <si>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</si>
  <si>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9.2.4</t>
  </si>
  <si>
    <t>HIDRANTE SUBTERRANEO</t>
  </si>
  <si>
    <t>HIDRANTE SUBTERRÂNEO PREDIAL (COM CURVA LONGA E CAIXA), DN 75 MM - FORNECIMENTO E INSTALAÇÃO. AF_10/2020</t>
  </si>
  <si>
    <t>9.2.5</t>
  </si>
  <si>
    <t>CAIXAS DE INCENDIO</t>
  </si>
  <si>
    <t>CAIXA DE INCÊNDIO 45X75X17CM - FORNECIMENTO E INSTALAÇÃO. AF_10/2020</t>
  </si>
  <si>
    <t>CAIXA DE INCÊNDIO 60X90X17CM - FORNECIMENTO E INSTALAÇÃO. AF_10/2020</t>
  </si>
  <si>
    <t>9.2.6</t>
  </si>
  <si>
    <t>REDE DE ALIMENTAÇÃO PARA HIDRANTES</t>
  </si>
  <si>
    <t>TUBO DE AÇO PRETO SEM COSTURA, CONEXÃO SOLDADA, DN 40 (1 1/2"),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</si>
  <si>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</si>
  <si>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</si>
  <si>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</si>
  <si>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</si>
  <si>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</si>
  <si>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</si>
  <si>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</si>
  <si>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</si>
  <si>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</si>
  <si>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</si>
  <si>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</si>
  <si>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</si>
  <si>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</si>
  <si>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</si>
  <si>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</si>
  <si>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</si>
  <si>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</si>
  <si>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</si>
  <si>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</si>
  <si>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</si>
  <si>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</si>
  <si>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</si>
  <si>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</si>
  <si>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</si>
  <si>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</si>
  <si>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</si>
  <si>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</si>
  <si>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</si>
  <si>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</si>
  <si>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</si>
  <si>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</si>
  <si>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</si>
  <si>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</si>
  <si>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</si>
  <si>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</si>
  <si>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</si>
  <si>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</si>
  <si>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</si>
  <si>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</si>
  <si>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</si>
  <si>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</si>
  <si>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</si>
  <si>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</si>
  <si>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</si>
  <si>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</si>
  <si>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</si>
  <si>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</si>
  <si>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</si>
  <si>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</si>
  <si>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</si>
  <si>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</si>
  <si>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9.2.7</t>
  </si>
  <si>
    <t>TUBOS DE ACO GALVANIZADO</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</si>
  <si>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</si>
  <si>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</si>
  <si>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</si>
  <si>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</si>
  <si>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</si>
  <si>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 (Esperas para estrutura do alambrado)</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</si>
  <si>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</si>
  <si>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</si>
  <si>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</si>
  <si>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</si>
  <si>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</si>
  <si>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</si>
  <si>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</si>
  <si>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</si>
  <si>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</si>
  <si>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</si>
  <si>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</si>
  <si>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</si>
  <si>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</si>
  <si>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</si>
  <si>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</si>
  <si>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9.2.8</t>
  </si>
  <si>
    <t>CONEXOES DE ACO GALVANIZADO</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</si>
  <si>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</si>
  <si>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</si>
  <si>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</si>
  <si>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</si>
  <si>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</si>
  <si>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</si>
  <si>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</si>
  <si>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</si>
  <si>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</si>
  <si>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</si>
  <si>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</si>
  <si>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</si>
  <si>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</si>
  <si>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</si>
  <si>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</si>
  <si>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</si>
  <si>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</si>
  <si>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</si>
  <si>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</si>
  <si>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</si>
  <si>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</si>
  <si>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</si>
  <si>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</si>
  <si>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</si>
  <si>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</si>
  <si>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</si>
  <si>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</si>
  <si>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</si>
  <si>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</si>
  <si>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</si>
  <si>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</si>
  <si>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</si>
  <si>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</si>
  <si>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</si>
  <si>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</si>
  <si>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</si>
  <si>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</si>
  <si>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</si>
  <si>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</si>
  <si>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</si>
  <si>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</si>
  <si>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</si>
  <si>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</si>
  <si>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</si>
  <si>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3/4" X 1/2", CONEXÃO ROSQUEADA, INSTALADO EM RAMAIS E SUB-RAMAIS DE GÁS - FORNECIMENTO E INSTALAÇÃO. AF_10/2020</t>
  </si>
  <si>
    <t>9.2.9</t>
  </si>
  <si>
    <t>SPRINKLER</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</si>
  <si>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</si>
  <si>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</si>
  <si>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</si>
  <si>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</si>
  <si>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</si>
  <si>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</si>
  <si>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</si>
  <si>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</si>
  <si>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</si>
  <si>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</si>
  <si>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</si>
  <si>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</si>
  <si>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</si>
  <si>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</si>
  <si>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</si>
  <si>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</si>
  <si>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</si>
  <si>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</si>
  <si>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</si>
  <si>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</si>
  <si>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</si>
  <si>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</si>
  <si>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</si>
  <si>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</si>
  <si>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</si>
  <si>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</si>
  <si>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</si>
  <si>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</si>
  <si>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</si>
  <si>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</si>
  <si>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</si>
  <si>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</si>
  <si>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</si>
  <si>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</si>
  <si>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</si>
  <si>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</si>
  <si>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</si>
  <si>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</si>
  <si>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</si>
  <si>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</si>
  <si>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</si>
  <si>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</si>
  <si>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</si>
  <si>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</si>
  <si>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</si>
  <si>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</si>
  <si>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</si>
  <si>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</si>
  <si>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</si>
  <si>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</si>
  <si>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</si>
  <si>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</si>
  <si>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9.2.10</t>
  </si>
  <si>
    <t>EXTINTORES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</si>
  <si>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</si>
  <si>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</si>
  <si>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</si>
  <si>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</si>
  <si>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</si>
  <si>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</si>
  <si>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</si>
  <si>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9.3</t>
  </si>
  <si>
    <t>INSTALACOES HIDROSSANITARIAS</t>
  </si>
  <si>
    <t>9.3.1</t>
  </si>
  <si>
    <t>MANUTENCAO / REPAROS - PONTO DE ÁGUA</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</si>
  <si>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</si>
  <si>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</si>
  <si>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</si>
  <si>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</si>
  <si>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</si>
  <si>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</si>
  <si>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</si>
  <si>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</si>
  <si>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</si>
  <si>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</si>
  <si>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</si>
  <si>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</si>
  <si>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</si>
  <si>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</si>
  <si>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</si>
  <si>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</si>
  <si>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</si>
  <si>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</si>
  <si>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</si>
  <si>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</si>
  <si>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</si>
  <si>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</si>
  <si>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</si>
  <si>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</si>
  <si>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</si>
  <si>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</si>
  <si>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</si>
  <si>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</si>
  <si>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</si>
  <si>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</si>
  <si>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</si>
  <si>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</si>
  <si>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</si>
  <si>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</si>
  <si>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</si>
  <si>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</si>
  <si>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</si>
  <si>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</si>
  <si>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</si>
  <si>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</si>
  <si>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</si>
  <si>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</si>
  <si>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</si>
  <si>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</si>
  <si>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</si>
  <si>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</si>
  <si>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</si>
  <si>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</si>
  <si>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</si>
  <si>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</si>
  <si>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</si>
  <si>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</si>
  <si>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</si>
  <si>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</si>
  <si>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</si>
  <si>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</si>
  <si>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</si>
  <si>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PONTO DE CONSUMO TERMINAL DE ÁGUA FRIA (SUBRAMAL) COM TUBULAÇÃO DE PVC, DN 25 MM, INSTALADO EM RAMAL DE ÁGUA, INCLUSOS RASGO E CHUMBAMENTO EM ALVENARIA. AF_12/2014</t>
  </si>
  <si>
    <t>9.3.2</t>
  </si>
  <si>
    <t>ASSENTAMENTO DE TUBOS PPR E  PEX</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</si>
  <si>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</si>
  <si>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</si>
  <si>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</si>
  <si>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</si>
  <si>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</si>
  <si>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</si>
  <si>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</si>
  <si>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</si>
  <si>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</si>
  <si>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</si>
  <si>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</si>
  <si>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</si>
  <si>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</si>
  <si>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</si>
  <si>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</si>
  <si>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</si>
  <si>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</si>
  <si>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</si>
  <si>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</si>
  <si>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</si>
  <si>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</si>
  <si>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</si>
  <si>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</si>
  <si>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</si>
  <si>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</si>
  <si>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</si>
  <si>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</si>
  <si>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</si>
  <si>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</si>
  <si>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</si>
  <si>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</si>
  <si>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</si>
  <si>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</si>
  <si>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</si>
  <si>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</si>
  <si>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</si>
  <si>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</si>
  <si>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</si>
  <si>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</si>
  <si>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</si>
  <si>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</si>
  <si>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</si>
  <si>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</si>
  <si>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</si>
  <si>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</si>
  <si>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</si>
  <si>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</si>
  <si>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</si>
  <si>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</si>
  <si>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</si>
  <si>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9.3.3</t>
  </si>
  <si>
    <t>ASSENTAMENTO DE TUBOS DE PVC</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</si>
  <si>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</si>
  <si>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</si>
  <si>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</si>
  <si>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</si>
  <si>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</si>
  <si>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</si>
  <si>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</si>
  <si>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9.3.4</t>
  </si>
  <si>
    <t>ASSENTAMENTO DE TUBOS DE PVC CORRUGADOS</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</si>
  <si>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</si>
  <si>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</si>
  <si>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</si>
  <si>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</si>
  <si>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</si>
  <si>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</si>
  <si>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</si>
  <si>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</si>
  <si>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9.3.5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</si>
  <si>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</si>
  <si>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</si>
  <si>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</si>
  <si>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</si>
  <si>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</si>
  <si>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</si>
  <si>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</si>
  <si>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</si>
  <si>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</si>
  <si>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</si>
  <si>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</si>
  <si>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</si>
  <si>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</si>
  <si>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</si>
  <si>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</si>
  <si>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</si>
  <si>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</si>
  <si>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</si>
  <si>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</si>
  <si>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</si>
  <si>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</si>
  <si>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</si>
  <si>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</si>
  <si>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</si>
  <si>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</si>
  <si>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</si>
  <si>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</si>
  <si>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</si>
  <si>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</si>
  <si>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</si>
  <si>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</si>
  <si>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</si>
  <si>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</si>
  <si>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</si>
  <si>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</si>
  <si>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</si>
  <si>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</si>
  <si>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9.3.6</t>
  </si>
  <si>
    <t>ASSENTAMENTO DE TUBOS DE PEAD</t>
  </si>
  <si>
    <t>ASSENTAMENTO DE TUBO DE PEAD CORRUGADO DE DUPLA PAREDE PARA REDE COLETORA DE ESGOTO, DN 250 MM, JUNTA ELÁSTICA INTEGRADA (NÃO INCLUI FORNECIMENTO). AF_01/2021</t>
  </si>
  <si>
    <t>ASSENTAMENTO DE TUBO DE FERRO FUNDIDO PARA REDE DE ÁGUA, DN 80 MM, JUNTA FLANGEADA (NÃO INCLUI O FORNECIMENTO). AF_09/2021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</si>
  <si>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</si>
  <si>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</si>
  <si>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</si>
  <si>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</si>
  <si>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</si>
  <si>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9.3.7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</si>
  <si>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</si>
  <si>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</si>
  <si>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</si>
  <si>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</si>
  <si>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</si>
  <si>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</si>
  <si>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</si>
  <si>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</si>
  <si>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</si>
  <si>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</si>
  <si>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</si>
  <si>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</si>
  <si>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</si>
  <si>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</si>
  <si>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</si>
  <si>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</si>
  <si>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</si>
  <si>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</si>
  <si>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</si>
  <si>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</si>
  <si>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</si>
  <si>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</si>
  <si>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</si>
  <si>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</si>
  <si>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</si>
  <si>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</si>
  <si>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</si>
  <si>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</si>
  <si>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</si>
  <si>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</si>
  <si>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</si>
  <si>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</si>
  <si>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</si>
  <si>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</si>
  <si>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</si>
  <si>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</si>
  <si>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</si>
  <si>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</si>
  <si>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</si>
  <si>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</si>
  <si>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</si>
  <si>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</si>
  <si>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</si>
  <si>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</si>
  <si>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</si>
  <si>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</si>
  <si>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</si>
  <si>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</si>
  <si>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</si>
  <si>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</si>
  <si>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</si>
  <si>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</si>
  <si>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</si>
  <si>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</si>
  <si>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</si>
  <si>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</si>
  <si>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</si>
  <si>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</si>
  <si>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</si>
  <si>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</si>
  <si>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</si>
  <si>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</si>
  <si>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</si>
  <si>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</si>
  <si>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</si>
  <si>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</si>
  <si>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</si>
  <si>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</si>
  <si>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</si>
  <si>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</si>
  <si>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</si>
  <si>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</si>
  <si>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</si>
  <si>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</si>
  <si>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</si>
  <si>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</si>
  <si>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</si>
  <si>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</si>
  <si>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</si>
  <si>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</si>
  <si>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</si>
  <si>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</si>
  <si>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</si>
  <si>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</si>
  <si>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</si>
  <si>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</si>
  <si>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</si>
  <si>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</si>
  <si>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</si>
  <si>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</si>
  <si>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</si>
  <si>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</si>
  <si>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</si>
  <si>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</si>
  <si>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</si>
  <si>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</si>
  <si>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9.3.8</t>
  </si>
  <si>
    <t>ASSENTAMENTO DE TUBOS DE AÇO</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</si>
  <si>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</si>
  <si>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</si>
  <si>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</si>
  <si>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</si>
  <si>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</si>
  <si>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</si>
  <si>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</si>
  <si>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</si>
  <si>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</si>
  <si>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</si>
  <si>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</si>
  <si>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</si>
  <si>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</si>
  <si>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</si>
  <si>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</si>
  <si>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</si>
  <si>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</si>
  <si>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</si>
  <si>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</si>
  <si>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</si>
  <si>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</si>
  <si>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</si>
  <si>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</si>
  <si>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</si>
  <si>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</si>
  <si>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</si>
  <si>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</si>
  <si>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</si>
  <si>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</si>
  <si>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</si>
  <si>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</si>
  <si>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</si>
  <si>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</si>
  <si>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</si>
  <si>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</si>
  <si>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</si>
  <si>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</si>
  <si>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</si>
  <si>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</si>
  <si>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</si>
  <si>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</si>
  <si>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</si>
  <si>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</si>
  <si>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</si>
  <si>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</si>
  <si>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</si>
  <si>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</si>
  <si>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</si>
  <si>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</si>
  <si>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</si>
  <si>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</si>
  <si>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</si>
  <si>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</si>
  <si>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</si>
  <si>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</si>
  <si>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</si>
  <si>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</si>
  <si>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</si>
  <si>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9.3.9</t>
  </si>
  <si>
    <t>INSTALACAO DE VALVULAS OU REGISTROS</t>
  </si>
  <si>
    <t>9.3.10</t>
  </si>
  <si>
    <t>INSTALACAO DE BOMBAS, COMPRESSORES E MISTURADORES</t>
  </si>
  <si>
    <t>9.3.11</t>
  </si>
  <si>
    <t xml:space="preserve">REDE DE AGUA </t>
  </si>
  <si>
    <t>9.3.12</t>
  </si>
  <si>
    <t>ENTRADA DE AGUA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</si>
  <si>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</si>
  <si>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</si>
  <si>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</si>
  <si>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</si>
  <si>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</si>
  <si>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</si>
  <si>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</si>
  <si>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</si>
  <si>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</si>
  <si>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</si>
  <si>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</si>
  <si>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</si>
  <si>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</si>
  <si>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</si>
  <si>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</si>
  <si>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</si>
  <si>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</si>
  <si>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</si>
  <si>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9.3.13</t>
  </si>
  <si>
    <t>POCOS</t>
  </si>
  <si>
    <t>9.3.14</t>
  </si>
  <si>
    <t>RESERVATORIOS E COMPLEMENTOS</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</si>
  <si>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</si>
  <si>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</si>
  <si>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</si>
  <si>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</si>
  <si>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</si>
  <si>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</si>
  <si>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</si>
  <si>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</si>
  <si>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</si>
  <si>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</si>
  <si>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</si>
  <si>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</si>
  <si>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</si>
  <si>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</si>
  <si>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</si>
  <si>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</si>
  <si>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</si>
  <si>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</si>
  <si>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</si>
  <si>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</si>
  <si>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</si>
  <si>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</si>
  <si>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FURO EM CAIXA D'ÁGUA COM ESPESSURA DE 6 ATÉ 8 MM E DIÂMETRO DE 100 MM.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</si>
  <si>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</si>
  <si>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</si>
  <si>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</si>
  <si>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</si>
  <si>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</si>
  <si>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</si>
  <si>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</si>
  <si>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</si>
  <si>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</si>
  <si>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</si>
  <si>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</si>
  <si>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</si>
  <si>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</si>
  <si>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</si>
  <si>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9.3.15</t>
  </si>
  <si>
    <t>TUBOS E CONEXÕES PARA RESERVATÓRIOS</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</si>
  <si>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</si>
  <si>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</si>
  <si>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</si>
  <si>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</si>
  <si>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</si>
  <si>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</si>
  <si>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</si>
  <si>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</si>
  <si>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</si>
  <si>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</si>
  <si>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</si>
  <si>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</si>
  <si>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</si>
  <si>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</si>
  <si>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</si>
  <si>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</si>
  <si>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</si>
  <si>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</si>
  <si>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</si>
  <si>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</si>
  <si>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</si>
  <si>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</si>
  <si>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</si>
  <si>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</si>
  <si>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</si>
  <si>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</si>
  <si>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</si>
  <si>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</si>
  <si>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</si>
  <si>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</si>
  <si>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</si>
  <si>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</si>
  <si>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</si>
  <si>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</si>
  <si>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</si>
  <si>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</si>
  <si>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</si>
  <si>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</si>
  <si>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</si>
  <si>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</si>
  <si>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</si>
  <si>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</si>
  <si>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</si>
  <si>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</si>
  <si>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</si>
  <si>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</si>
  <si>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</si>
  <si>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</si>
  <si>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</si>
  <si>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</si>
  <si>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</si>
  <si>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</si>
  <si>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</si>
  <si>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</si>
  <si>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</si>
  <si>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</si>
  <si>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</si>
  <si>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</si>
  <si>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</si>
  <si>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</si>
  <si>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</si>
  <si>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</si>
  <si>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</si>
  <si>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</si>
  <si>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</si>
  <si>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</si>
  <si>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</si>
  <si>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</si>
  <si>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</si>
  <si>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</si>
  <si>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</si>
  <si>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</si>
  <si>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</si>
  <si>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</si>
  <si>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</si>
  <si>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</si>
  <si>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</si>
  <si>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DE INSPEÇÃO, PVC, SERIE R, ÁGUA PLUVIAL, DN 150 X 100 MM, JUNTA ELÁSTICA, FORNECIDO E INSTALADO EM CONDUTORES VERTICAIS DE ÁGUAS PLUVIAIS. AF_06/2022</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</si>
  <si>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</si>
  <si>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</si>
  <si>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</si>
  <si>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</si>
  <si>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</si>
  <si>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</si>
  <si>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</si>
  <si>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</si>
  <si>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</si>
  <si>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</si>
  <si>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</si>
  <si>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</si>
  <si>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</si>
  <si>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</si>
  <si>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</si>
  <si>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</si>
  <si>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</si>
  <si>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</si>
  <si>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</si>
  <si>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</si>
  <si>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</si>
  <si>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</si>
  <si>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</si>
  <si>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</si>
  <si>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</si>
  <si>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</si>
  <si>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</si>
  <si>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</si>
  <si>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</si>
  <si>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</si>
  <si>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</si>
  <si>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</si>
  <si>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</si>
  <si>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</si>
  <si>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</si>
  <si>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</si>
  <si>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</si>
  <si>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9.3.16</t>
  </si>
  <si>
    <t>TUBOS DE PVC - AGUA FRIA</t>
  </si>
  <si>
    <t>9.3.16.1</t>
  </si>
  <si>
    <t>INSTALADO EM RAMAL OU SUB-RAMAL DE ÁGUA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</si>
  <si>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</si>
  <si>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</si>
  <si>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</si>
  <si>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</si>
  <si>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</si>
  <si>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</si>
  <si>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9.3.16.2</t>
  </si>
  <si>
    <t>INSTALADO EM RAMAL DE DISTRIBUIÇÃO</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</si>
  <si>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</si>
  <si>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</si>
  <si>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</si>
  <si>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9.3.16.3</t>
  </si>
  <si>
    <t>INSTALADO EM PRUMADA DE ÁGUA</t>
  </si>
  <si>
    <t>TUBO, PVC, SOLDÁVEL, DN 25MM, INSTALADO EM PRUMADA DE ÁGUA - FORNECIMENTO E INSTALAÇÃO. AF_06/2022</t>
  </si>
  <si>
    <t>TUBO, PVC, SOLDÁVEL, DN 32MM, INSTALADO EM PRUMADA DE ÁGUA - FORNECIMENTO E INSTALAÇÃO. AF_06/2022</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</si>
  <si>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</si>
  <si>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</si>
  <si>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</si>
  <si>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</si>
  <si>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</si>
  <si>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</si>
  <si>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</si>
  <si>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9.3.16.4</t>
  </si>
  <si>
    <t>ASSENTAMENTO DE TUBOS DE PVC - ÁGUA FRIA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</si>
  <si>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</si>
  <si>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</si>
  <si>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</si>
  <si>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</si>
  <si>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</si>
  <si>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</si>
  <si>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9.3.16.5</t>
  </si>
  <si>
    <t>ASSENTAMENTO DE TUBOS DE PVC DE FOFO - ÁGUA FRIA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</si>
  <si>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</si>
  <si>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</si>
  <si>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</si>
  <si>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</si>
  <si>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</si>
  <si>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</si>
  <si>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</si>
  <si>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</si>
  <si>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</si>
  <si>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</si>
  <si>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</si>
  <si>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</si>
  <si>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</si>
  <si>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</si>
  <si>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9.3.17</t>
  </si>
  <si>
    <t>CONEXOES DE PVC - AGUA FRIA</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</si>
  <si>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</si>
  <si>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</si>
  <si>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</si>
  <si>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</si>
  <si>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</si>
  <si>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</si>
  <si>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</si>
  <si>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</si>
  <si>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</si>
  <si>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</si>
  <si>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9.3.18</t>
  </si>
  <si>
    <t>EM RAMAL OU SUB-RAMAL DE ÁGUA</t>
  </si>
  <si>
    <t>ADAPTADOR CURTO COM BOLSA E ROSCA PARA REGISTRO, PVC, SOLDÁVEL, DN 20MM X 1/2 , INSTALADO EM RAMAL OU SUB-RAMAL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</si>
  <si>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</si>
  <si>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RAMAL OU SUB-RAMAL DE ÁGUA - FORNECIMENTO E INSTALAÇÃO. AF_06/2022</t>
  </si>
  <si>
    <t>JOELHO 45 GRAUS, PVC, SOLDÁVEL, DN 20MM, INSTALADO EM RAMAL OU SUB-RAMAL DE ÁGUA - FORNECIMENTO E INSTALAÇÃO. AF_06/2022</t>
  </si>
  <si>
    <t>JOELHO 45 GRAUS, PVC, SOLDÁVEL, DN 25MM, INSTALADO EM RAMAL OU SUB-RAMAL DE ÁGUA - FORNECIMENTO E INSTALAÇÃO. AF_06/2022</t>
  </si>
  <si>
    <t>JOELHO 45 GRAUS, PVC, SOLDÁVEL, DN 32MM, INSTALADO EM RAMAL OU SUB-RAMAL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</si>
  <si>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</si>
  <si>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</si>
  <si>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</si>
  <si>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3/4  INSTALADO EM RAMAL OU SUB-RAMAL DE ÁGUA - FORNECIMENTO E INSTALAÇÃO. AF_06/2022</t>
  </si>
  <si>
    <t>JOELHO 90 GRAUS COM BUCHA DE LATÃO, PVC, SOLDÁVEL, DN 25MM, X 1/2  INSTALADO EM RAMAL OU SUB-RAMAL DE ÁGUA - FORNECIMENTO E INSTALAÇÃO. AF_06/2022</t>
  </si>
  <si>
    <t>CURVA 90 GRAUS, PVC, SOLDÁVEL, DN 20MM, INSTALADO EM RAMAL OU SUB-RAMAL DE ÁGUA - FORNECIMENTO E INSTALAÇÃO. AF_06/2022</t>
  </si>
  <si>
    <t>CURVA 90 GRAUS, PVC, SOLDÁVEL, DN 25MM, INSTALADO EM RAMAL OU SUB-RAMAL DE ÁGUA - FORNECIMENTO E INSTALAÇÃO. AF_06/2022</t>
  </si>
  <si>
    <t>CURVA 90 GRAUS, PVC, SOLDÁVEL, DN 32MM, INSTALADO EM RAMAL OU SUB-RAMAL DE ÁGUA - FORNECIMENTO E INSTALAÇÃO. AF_06/2022</t>
  </si>
  <si>
    <t>CURVA 45 GRAUS, PVC, SOLDÁVEL, DN 20MM, INSTALADO EM RAMAL OU SUB-RAMAL DE ÁGUA - FORNECIMENTO E INSTALAÇÃO. AF_06/2022</t>
  </si>
  <si>
    <t>CURVA 45 GRAUS, PVC, SOLDÁVEL, DN 25MM, INSTALADO EM RAMAL OU SUB-RAMAL DE ÁGUA - FORNECIMENTO E INSTALAÇÃO. AF_06/2022</t>
  </si>
  <si>
    <t>CURVA 45 GRAUS, PVC, SOLDÁVEL, DN 32MM, INSTALADO EM RAMAL OU SUB-RAMAL DE ÁGUA - FORNECIMENTO E INSTALAÇÃO. AF_06/2022</t>
  </si>
  <si>
    <t>CURVA DE TRANSPOSIÇÃO, PVC, SOLDÁVEL, DN 20MM, INSTALADO EM RAMAL OU SUB-RAMAL DE ÁGUA - FORNECIMENTO E INSTALAÇÃO. AF_06/2022</t>
  </si>
  <si>
    <t>CURVA DE TRANSPOSIÇÃO, PVC, SOLDÁVEL, DN 25MM, INSTALADO EM RAMAL OU SUB-RAMAL DE ÁGUA   FORNECIMENTO E INSTALAÇÃO. AF_06/2022</t>
  </si>
  <si>
    <t>CURVA DE TRANSPOSIÇÃO, PVC, SOLDÁVEL, DN 32MM, INSTALADO EM RAMAL OU SUB-RAMAL DE ÁGUA   FORNECIMENTO E INSTALAÇÃO. AF_06/2022</t>
  </si>
  <si>
    <t>LUVA, PVC, SOLDÁVEL, DN 20MM, INSTALADO EM RAMAL OU SUB-RAMAL DE ÁGUA - FORNECIMENTO E INSTALAÇÃO. AF_06/2022</t>
  </si>
  <si>
    <t>LUVA, PVC, SOLDÁVEL, DN 25MM, INSTALADO EM RAMAL OU SUB-RAMAL DE ÁGUA - FORNECIMENTO E INSTALAÇÃO. AF_06/2022</t>
  </si>
  <si>
    <t>LUVA, PVC, SOLDÁVEL, DN 32MM, INSTALADO EM RAMAL OU SUB-RAMAL DE ÁGUA - FORNECIMENTO E INSTALAÇÃO. AF_06/2022</t>
  </si>
  <si>
    <t>LUVA DE CORRER, PVC, SOLDÁVEL, DN 20MM, INSTALADO EM RAMAL OU SUB-RAMAL DE ÁGUA - FORNECIMENTO E INSTALAÇÃO. AF_06/2022</t>
  </si>
  <si>
    <t>LUVA DE CORRER, PVC, SOLDÁVEL, DN 25MM, INSTALADO EM RAMAL OU SUB-RAMAL DE ÁGUA - FORNECIMENTO E INSTALAÇÃO. AF_12/2014</t>
  </si>
  <si>
    <t>LUVA DE CORRER, PVC, SOLDÁVEL, DN 32MM, INSTALADO EM RAMAL OU SUB-RAMAL DE ÁGUA   FORNECIMENTO E INSTALAÇÃO. AF_06/2022</t>
  </si>
  <si>
    <t>LUVA COM BUCHA DE LATÃO, PVC, SOLDÁVEL, DN 32MM X 1 , INSTALADO EM RAMAL OU SUB-RAMAL DE ÁGUA   FORNECIMENTO E INSTALAÇÃO. AF_06/2022</t>
  </si>
  <si>
    <t>LUVA DE REDUÇÃO, PVC, SOLDÁVEL, DN 25MM X 20MM, INSTALADO EM RAMAL OU SUB-RAMAL DE ÁGUA - FORNECIMENTO E INSTALAÇÃO. AF_06/2022</t>
  </si>
  <si>
    <t>LUVA DE REDUÇÃO, PVC, SOLDÁVEL, DN 32MM X 25MM,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</si>
  <si>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</si>
  <si>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 INSTALADO EM RAMAL OU SUB-RAMAL DE ÁGUA - FORNECIMENTO E INSTALAÇÃO. AF_06/2022</t>
  </si>
  <si>
    <t>LUVA SOLDÁVEL E COM ROSCA, PVC, SOLDÁVEL, DN 25MM X 3/4 , INSTALADO EM RAMAL OU SUB-RAMAL DE ÁGUA - FORNECIMENTO E INSTALAÇÃO. AF_06/2022</t>
  </si>
  <si>
    <t>LUVA SOLDÁVEL E COM ROSCA, PVC, SOLDÁVEL, DN 32MM X 1 , INSTALADO EM RAMAL OU SUB-RAMAL DE ÁGUA - FORNECIMENTO E INSTALAÇÃO. AF_06/2022</t>
  </si>
  <si>
    <t>UNIÃO, PVC, SOLDÁVEL, DN 20MM, INSTALADO EM RAMAL OU SUB-RAMAL DE ÁGUA - FORNECIMENTO E INSTALAÇÃO. AF_06/2022</t>
  </si>
  <si>
    <t>UNIÃO, PVC, SOLDÁVEL, DN 25MM, INSTALADO EM RAMAL OU SUB-RAMAL DE ÁGUA - FORNECIMENTO E INSTALAÇÃO. AF_06/2022</t>
  </si>
  <si>
    <t>UNIÃO, PVC, SOLDÁVEL, DN 32MM, INSTALADO EM RAMAL OU SUB-RAMAL DE ÁGUA - FORNECIMENTO E INSTALAÇÃO. AF_06/2022</t>
  </si>
  <si>
    <t>TÊ DE REDUÇÃO, PVC, SOLDÁVEL, DN 25MM X 20MM, INSTALADO EM RAMAL OU SUB-RAMAL DE ÁGUA - FORNECIMENTO E INSTALAÇÃO. AF_06/2022</t>
  </si>
  <si>
    <t>TÊ DE REDUÇÃO, PVC, SOLDÁVEL, DN 32MM X 25MM,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</si>
  <si>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</si>
  <si>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</si>
  <si>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TE, PVC, SOLDÁVEL, DN 32MM, INSTALADO EM RAMAL OU SUB-RAMAL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</si>
  <si>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</si>
  <si>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</si>
  <si>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</si>
  <si>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OU SUB-RAMAL DE ÁGUA - FORNECIMENTO E INSTALAÇÃO. AF_06/2022</t>
  </si>
  <si>
    <t>COTOVELO EM BRONZE/LATÃO, DN 15 MM X 1/2", 90 GRAUS, SEM ANEL DE SOLDA, BOLSA X ROSCA F,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</si>
  <si>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</si>
  <si>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</si>
  <si>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</si>
  <si>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</si>
  <si>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</si>
  <si>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</si>
  <si>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</si>
  <si>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</si>
  <si>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</si>
  <si>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</si>
  <si>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</si>
  <si>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</si>
  <si>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</si>
  <si>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</si>
  <si>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</si>
  <si>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</si>
  <si>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</si>
  <si>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</si>
  <si>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</si>
  <si>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</si>
  <si>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</si>
  <si>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9.3.19</t>
  </si>
  <si>
    <t>EM RAMAL DE DISTRIBUIÇÃO</t>
  </si>
  <si>
    <t>CURVA DE TRANSPOSIÇÃO, PVC, SOLDÁVEL, DN 20MM, INSTALADO EM RAMAL DE DISTRIBUIÇÃO DE ÁGUA   FORNECIMENTO E INSTALAÇÃO. AF_06/2022</t>
  </si>
  <si>
    <t>CURVA DE TRANSPOSIÇÃO, PVC, SOLDÁVEL, DN 25MM, INSTALADO EM RAMAL DE DISTRIBUIÇÃO DE ÁGUA   FORNECIMENTO E INSTALAÇÃO. AF_06/2022</t>
  </si>
  <si>
    <t>LUVA DE CORRER, PVC, SOLDÁVEL, DN 32MM, INSTALADO EM RAMAL DE DISTRIBUIÇÃO DE ÁGUA   FORNECIMENTO E INSTALAÇÃO. AF_06/2022</t>
  </si>
  <si>
    <t>CURVA DE TRANSPOSIÇÃO, PVC, SOLDÁVEL, DN 32MM, INSTALADO EM RAMAL DE DISTRIBUIÇÃO DE ÁGUA   FORNECIMENTO E INSTALAÇÃO. AF_06/2022</t>
  </si>
  <si>
    <t>LUVA COM BUCHA DE LATÃO, PVC, SOLDÁVEL, DN 32MM X 1 , INSTALADO EM RAMAL DE DISTRIBUIÇÃO DE ÁGUA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</si>
  <si>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</si>
  <si>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32MM X 1 , INSTALADO EM RAMAL DE DISTRIBUIÇÃO DE ÁGUA - FORNECIMENTO E INSTALAÇÃO. AF_06/2022</t>
  </si>
  <si>
    <t>JOELHO 90 GRAUS, PVC, SOLDÁVEL, DN 20MM, INSTALADO EM RAMAL DE DISTRIBUIÇÃO DE ÁGUA - FORNECIMENTO E INSTALAÇÃO. AF_06/2022</t>
  </si>
  <si>
    <t>JOELHO 90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</si>
  <si>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</si>
  <si>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</si>
  <si>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20MM, INSTALADO EM RAMAL DE DISTRIBUIÇÃO DE ÁGUA - FORNECIMENTO E INSTALAÇÃO. AF_06/2022</t>
  </si>
  <si>
    <t>JOELHO 45 GRAUS, PVC, SOLDÁVEL, DN 25MM, INSTALADO EM RAMAL DE DISTRIBUIÇÃO DE ÁGUA - FORNECIMENTO E INSTALAÇÃO. AF_06/2022</t>
  </si>
  <si>
    <t>JOELHO 45 GRAUS, PVC, SOLDÁVEL, DN 32MM, INSTALADO EM RAMAL DE DISTRIBUIÇÃO DE ÁGUA - FORNECIMENTO E INSTALAÇÃO. AF_06/2022</t>
  </si>
  <si>
    <t>CURVA 90 GRAUS, PVC, SOLDÁVEL, DN 20MM, INSTALADO EM RAMAL DE DISTRIBUIÇÃO DE ÁGUA - FORNECIMENTO E INSTALAÇÃO. AF_06/2022</t>
  </si>
  <si>
    <t>CURVA 90 GRAUS, PVC, SOLDÁVEL, DN 25MM, INSTALADO EM RAMAL DE DISTRIBUIÇÃO DE ÁGUA - FORNECIMENTO E INSTALAÇÃO. AF_06/2022</t>
  </si>
  <si>
    <t>CURVA 90 GRAUS, PVC, SOLDÁVEL, DN 32MM, INSTALADO EM RAMAL DE DISTRIBUIÇÃO DE ÁGUA - FORNECIMENTO E INSTALAÇÃO. AF_06/2022</t>
  </si>
  <si>
    <t>CURVA 45 GRAUS, PVC, SOLDÁVEL, DN 20MM, INSTALADO EM RAMAL DE DISTRIBUIÇÃO DE ÁGUA - FORNECIMENTO E INSTALAÇÃO. AF_06/2022</t>
  </si>
  <si>
    <t>CURVA 45 GRAUS, PVC, SOLDÁVEL, DN 25MM,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</si>
  <si>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</si>
  <si>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</si>
  <si>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PVC, SOLDÁVEL, DN 25MM, INSTALADO EM RAMAL DE DISTRIBUIÇÃO DE ÁGUA - FORNECIMENTO E INSTALAÇÃO. AF_06/2022</t>
  </si>
  <si>
    <t>LUVA, PVC, SOLDÁVEL, DN 32MM, INSTALADO EM RAMAL DE DISTRIBUIÇÃO DE ÁGUA - FORNECIMENTO E INSTALAÇÃO. AF_06/2022</t>
  </si>
  <si>
    <t>LUVA DE CORRER, PVC, SOLDÁVEL, DN 20MM, INSTALADO EM RAMAL DE DISTRIBUIÇÃO DE ÁGUA - FORNECIMENTO E INSTALAÇÃO. AF_06/2022</t>
  </si>
  <si>
    <t>LUVA DE CORRER, PVC, SOLDÁVEL, DN 25MM, INSTALADO EM RAMAL DE DISTRIBUIÇÃO DE ÁGUA - FORNECIMENTO E INSTALAÇÃO. AF_06/2022</t>
  </si>
  <si>
    <t>LUVA DE REDUÇÃO, PVC, SOLDÁVEL, DN 25MM X 20MM, INSTALADO EM RAMAL DE DISTRIBUIÇÃO DE ÁGUA - FORNECIMENTO E INSTALAÇÃO. AF_06/2022</t>
  </si>
  <si>
    <t>LUVA DE REDUÇÃO, PVC, SOLDÁVEL, DN 32MM X 25MM, INSTALADO EM RAMAL DE DISTRIBUIÇÃO DE ÁGUA - FORNECIMENTO E INSTALAÇÃO. AF_06/2022</t>
  </si>
  <si>
    <t>LUVA DE REDUÇÃO, PVC, SOLDÁVEL, DN 40MM X 32MM, INSTALADO EM RAMAL DE DISTRIBUIÇÃO DE ÁGUA - FORNECIMENTO E INSTALAÇÃO. AF_06/2022</t>
  </si>
  <si>
    <t>LUVA COM BUCHA DE LATÃO, PVC, SOLDÁVEL, DN 25MM X 3/4 , INSTALADO EM RAMAL DE DISTRIBUIÇÃO DE ÁGUA - FORNECIMENTO E INSTALAÇÃO. AF_06/2022</t>
  </si>
  <si>
    <t>LUVA SOLDÁVEL E COM ROSCA, PVC, SOLDÁVEL, DN 32MM X 1 , INSTALADO EM RAMAL DE DISTRIBUIÇÃO DE ÁGUA - FORNECIMENTO E INSTALAÇÃO. AF_06/2022</t>
  </si>
  <si>
    <t>UNIÃO, PVC, SOLDÁVEL, DN 20MM, INSTALADO EM RAMAL DE DISTRIBUIÇÃO DE ÁGUA - FORNECIMENTO E INSTALAÇÃO. AF_06/2022</t>
  </si>
  <si>
    <t>UNIÃO, PVC, SOLDÁVEL, DN 25MM,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</si>
  <si>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</si>
  <si>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</si>
  <si>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</si>
  <si>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TE, PVC, SOLDÁVEL, DN 32MM, INSTALADO EM RAMAL DE DISTRIBUIÇÃO DE ÁGUA - FORNECIMENTO E INSTALAÇÃO. AF_06/2022</t>
  </si>
  <si>
    <t>TÊ DE REDUÇÃO, PVC, SOLDÁVEL, DN 25MM X 20MM, INSTALADO EM RAMAL DE DISTRIBUIÇÃO DE ÁGUA - FORNECIMENTO E INSTALAÇÃO. AF_06/2022</t>
  </si>
  <si>
    <t>TÊ DE REDUÇÃO, PVC, SOLDÁVEL, DN 32MM X 25MM, INSTALADO EM RAMAL DE DISTRIBUIÇÃO DE ÁGUA - FORNECIMENTO E INSTALAÇÃO. AF_06/2022</t>
  </si>
  <si>
    <t>TÊ SOLDÁVEL E COM ROSCA NA BOLSA CENTRAL, PVC, SOLDÁVEL, DN 20MM X 1/2 , INSTALADO EM RAMAL DE DISTRIBUIÇÃO DE ÁGUA - FORNECIMENTO E INSTALAÇÃO. AF_06/2022</t>
  </si>
  <si>
    <t>TÊ COM BUCHA DE LATÃO NA BOLSA CENTRAL, PVC, SOLDÁVEL, DN 32MM X 3/4 , INSTALADO EM RAMAL DE DISTRIBUIÇÃO DE ÁGUA - FORNECIMENTO E INSTALAÇÃO. AF_06/2022</t>
  </si>
  <si>
    <t>9.3.20</t>
  </si>
  <si>
    <t>EM PRUMADA DE ÁGUA</t>
  </si>
  <si>
    <t>CURVA DE TRANSPOSIÇÃO, PVC, SOLDÁVEL, DN 25MM, INSTALADO EM PRUMADA DE ÁGUA  - FORNECIMENTO E INSTALAÇÃO. AF_06/2022</t>
  </si>
  <si>
    <t>LUVA DE CORRER, PVC, SOLDÁVEL, DN 32MM, INSTALADO EM PRUMADA DE ÁGUA - FORNECIMENTO E INSTALAÇÃO. AF_06/2022</t>
  </si>
  <si>
    <t>CURVA DE TRANSPOSIÇÃO, PVC, SOLDÁVEL, DN 32MM, INSTALADO EM PRUMADA DE ÁGUA   FORNECIMENTO E INSTALAÇÃO. AF_06/2022</t>
  </si>
  <si>
    <t>LUVA DE REDUÇÃO, PVC, SOLDÁVEL, DN 50MM X 25MM, INSTALADO EM PRUMADA DE ÁGUA   FORNECIMENTO E INSTALAÇÃO. AF_06/2022</t>
  </si>
  <si>
    <t>LUVA DE CORRER, PVC, SOLDÁVEL, DN 60MM, INSTALADO EM PRUMADA DE ÁGUA   FORNECIMENTO E INSTALAÇÃO. AF_06/2022</t>
  </si>
  <si>
    <t>LUVA SOLDÁVEL E COM BUCHA DE LATÃO, PVC, SOLDÁVEL, DN 32MM X 1 , INSTALADO EM PRUMADA DE ÁGUA   FORNECIMENTO E INSTALAÇÃO. AF_06/2022</t>
  </si>
  <si>
    <t>ADAPTADOR CURTO COM BOLSA E ROSCA PARA REGISTRO, PVC, SOLDÁVEL, DN 32MM X 1 , INSTALADO EM PRUMADA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</si>
  <si>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</si>
  <si>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1.1/4 ,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</si>
  <si>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</si>
  <si>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</si>
  <si>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ADAPTADOR CURTO COM BOLSA E ROSCA PARA REGISTRO, PVC, SOLDÁVEL, DN 60MM X 2 ,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</si>
  <si>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</si>
  <si>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 INSTALADO EM PRUMADA DE ÁGUA - FORNECIMENTO E INSTALAÇÃO. AF_06/2022</t>
  </si>
  <si>
    <t>JOELHO 45 GRAUS, PVC, SOLDÁVEL, DN 25MM, INSTALADO EM PRUMADA DE ÁGUA - FORNECIMENTO E INSTALAÇÃO. AF_06/2022</t>
  </si>
  <si>
    <t>JOELHO 45 GRAUS, PVC, SOLDÁVEL, DN 32MM, INSTALADO EM PRUMADA DE ÁGUA - FORNECIMENTO E INSTALAÇÃO. AF_06/2022</t>
  </si>
  <si>
    <t>JOELHO 45 GRAUS, PVC, SOLDÁVEL, DN 40MM, INSTALADO EM PRUMADA DE ÁGUA - FORNECIMENTO E INSTALAÇÃO. AF_06/2022</t>
  </si>
  <si>
    <t>JOELHO 45 GRAUS, PVC, SOLDÁVEL, DN 50MM, INSTALADO EM PRUMADA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</si>
  <si>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</si>
  <si>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</si>
  <si>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</si>
  <si>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PVC, SOLDÁVEL, DN 25MM, INSTALADO EM PRUMADA DE ÁGUA - FORNECIMENTO E INSTALAÇÃO. AF_06/2022</t>
  </si>
  <si>
    <t>JOELHO 90 GRAUS, PVC, SOLDÁVEL, DN 32MM, INSTALADO EM PRUMADA DE ÁGUA - FORNECIMENTO E INSTALAÇÃO. AF_06/2022</t>
  </si>
  <si>
    <t>JOELHO 90 GRAUS, PVC, SOLDÁVEL, DN 40MM, INSTALADO EM PRUMADA DE ÁGUA - FORNECIMENTO E INSTALAÇÃO. AF_06/2022</t>
  </si>
  <si>
    <t>JOELHO 90 GRAUS, PVC, SOLDÁVEL, DN 50MM, INSTALADO EM PRUMADA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</si>
  <si>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</si>
  <si>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</si>
  <si>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</si>
  <si>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CURVA 90 GRAUS, PVC, SOLDÁVEL, DN 25MM, INSTALADO EM PRUMADA DE ÁGUA - FORNECIMENTO E INSTALAÇÃO. AF_06/2022</t>
  </si>
  <si>
    <t>CURVA 90 GRAUS, PVC, SOLDÁVEL, DN 32MM, INSTALADO EM PRUMADA DE ÁGUA - FORNECIMENTO E INSTALAÇÃO. AF_06/2022</t>
  </si>
  <si>
    <t>CURVA 90 GRAUS, PVC, SOLDÁVEL, DN 40MM, INSTALADO EM PRUMADA DE ÁGUA - FORNECIMENTO E INSTALAÇÃO. AF_06/2022</t>
  </si>
  <si>
    <t>CURVA 90 GRAUS, PVC, SOLDÁVEL, DN 50MM, INSTALADO EM PRUMADA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</si>
  <si>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</si>
  <si>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</si>
  <si>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</si>
  <si>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45 GRAUS, PVC, SOLDÁVEL, DN 25MM, INSTALADO EM PRUMADA DE ÁGUA - FORNECIMENTO E INSTALAÇÃO. AF_06/2022</t>
  </si>
  <si>
    <t>CURVA 45 GRAUS, PVC, SOLDÁVEL, DN 32MM, INSTALADO EM PRUMADA DE ÁGUA - FORNECIMENTO E INSTALAÇÃO. AF_06/2022</t>
  </si>
  <si>
    <t>CURVA 45 GRAUS, PVC, SOLDÁVEL, DN 40MM, INSTALADO EM PRUMADA DE ÁGUA - FORNECIMENTO E INSTALAÇÃO. AF_06/2022</t>
  </si>
  <si>
    <t>CURVA 45 GRAUS, PVC, SOLDÁVEL, DN 50MM, INSTALADO EM PRUMADA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</si>
  <si>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</si>
  <si>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</si>
  <si>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</si>
  <si>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LUVA, PVC, SOLDÁVEL, DN 25MM, INSTALADO EM PRUMADA DE ÁGUA - FORNECIMENTO E INSTALAÇÃO. AF_06/2022</t>
  </si>
  <si>
    <t>LUVA, PVC, SOLDÁVEL, DN 32MM, INSTALADO EM PRUMADA DE ÁGUA - FORNECIMENTO E INSTALAÇÃO. AF_06/2022</t>
  </si>
  <si>
    <t>LUVA, PVC, SOLDÁVEL, DN 40MM, INSTALADO EM PRUMADA DE ÁGUA - FORNECIMENTO E INSTALAÇÃO. AF_06/2022</t>
  </si>
  <si>
    <t>LUVA, PVC, SOLDÁVEL, DN 50MM, INSTALADO EM PRUMADA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</si>
  <si>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</si>
  <si>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</si>
  <si>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</si>
  <si>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LUVA DE CORRER, PVC, SOLDÁVEL, DN 25MM, INSTALADO EM PRUMADA DE ÁGUA - FORNECIMENTO E INSTALAÇÃO. AF_06/2022</t>
  </si>
  <si>
    <t>LUVA DE CORRER, PVC, SOLDÁVEL, DN 50MM, INSTALADO EM PRUMADA DE ÁGUA - FORNECIMENTO E INSTALAÇÃO. AF_06/2022</t>
  </si>
  <si>
    <t>LUVA DE REDUÇÃO, PVC, SOLDÁVEL, DN 32MM X 25MM, INSTALADO EM PRUMADA DE ÁGUA - FORNECIMENTO E INSTALAÇÃO. AF_06/2022</t>
  </si>
  <si>
    <t>LUVA DE REDUÇÃO, PVC, SOLDÁVEL, DN 40MM X 32MM, INSTALADO EM PRUMADA DE ÁGUA - FORNECIMENTO E INSTALAÇÃO. AF_06/2022</t>
  </si>
  <si>
    <t>LUVA DE REDUÇÃO, PVC, SOLDÁVEL, DN 60MM X 50MM, INSTALADO EM PRUMADA DE ÁGUA - FORNECIMENTO E INSTALAÇÃO. AF_06/2022</t>
  </si>
  <si>
    <t>LUVA SOLDÁVEL E COM ROSCA, PVC, SOLDÁVEL, DN 32MM X 1 , INSTALADO EM PRUMADA DE ÁGUA - FORNECIMENTO E INSTALAÇÃO. AF_06/2022</t>
  </si>
  <si>
    <t>LUVA COM ROSCA, PVC, SOLDÁVEL, DN 40MM X 1.1/4 , INSTALADO EM PRUMADA DE ÁGUA - FORNECIMENTO E INSTALAÇÃO. AF_06/2022</t>
  </si>
  <si>
    <t>LUVA COM ROSCA, PVC, SOLDÁVEL, DN 50MM X 1.1/2 , INSTALADO EM PRUMADA DE ÁGUA - FORNECIMENTO E INSTALAÇÃO. AF_06/2022</t>
  </si>
  <si>
    <t>UNIÃO, PVC, SOLDÁVEL, DN 25MM, INSTALADO EM PRUMADA DE ÁGUA - FORNECIMENTO E INSTALAÇÃO. AF_06/2022</t>
  </si>
  <si>
    <t>UNIÃO, PVC, SOLDÁVEL, DN 32MM, INSTALADO EM PRUMADA DE ÁGUA - FORNECIMENTO E INSTALAÇÃO. AF_06/2022</t>
  </si>
  <si>
    <t>UNIÃO, PVC, SOLDÁVEL, DN 40MM, INSTALADO EM PRUMADA DE ÁGUA - FORNECIMENTO E INSTALAÇÃO. AF_06/2022</t>
  </si>
  <si>
    <t>UNIÃO, PVC, SOLDÁVEL, DN 50MM, INSTALADO EM PRUMADA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</si>
  <si>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</si>
  <si>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</si>
  <si>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</si>
  <si>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</si>
  <si>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</si>
  <si>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TE, PVC, SOLDÁVEL, DN 40MM, INSTALADO EM PRUMADA DE ÁGUA - FORNECIMENTO E INSTALAÇÃO. AF_06/2022</t>
  </si>
  <si>
    <t>TE, PVC, SOLDÁVEL, DN 50MM,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</si>
  <si>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</si>
  <si>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</si>
  <si>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</si>
  <si>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TÊ DE REDUÇÃO, PVC, SOLDÁVEL, DN 32MM X 25MM, INSTALADO EM PRUMADA DE ÁGUA - FORNECIMENTO E INSTALAÇÃO. AF_06/2022</t>
  </si>
  <si>
    <t>TÊ DE REDUÇÃO, PVC, SOLDÁVEL, DN 40MM X 32MM,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</si>
  <si>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</si>
  <si>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</si>
  <si>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</si>
  <si>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</si>
  <si>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9.3.21</t>
  </si>
  <si>
    <t>TUBOS DE CPVC - AGUA QUENTE</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</si>
  <si>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</si>
  <si>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</si>
  <si>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</si>
  <si>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</si>
  <si>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</si>
  <si>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RAMAL OU SUB-RAMAL DE ÁGUA   FORNECIMENTO E INSTALAÇÃO. AF_06/2022</t>
  </si>
  <si>
    <t>TUBO, CPVC, SOLDÁVEL, DN 35MM, INSTALADO EM RAMAL DE DISTRIBUIÇÃO DE ÁGUA   FORNECIMENTO E INSTALAÇÃO. AF_06/2022</t>
  </si>
  <si>
    <t>TUBO, CPVC, SOLDÁVEL, DN 54MM, INSTALADO EM PRUMADA DE ÁGUA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</si>
  <si>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</si>
  <si>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</si>
  <si>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</si>
  <si>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</si>
  <si>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</si>
  <si>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</si>
  <si>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</si>
  <si>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</si>
  <si>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</si>
  <si>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</si>
  <si>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</si>
  <si>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9.3.22</t>
  </si>
  <si>
    <t>CONEXOES DE CPVC - AGUA QUENTE</t>
  </si>
  <si>
    <t>ADAPTADOR, CPVC, SOLDÁVEL, DN15MM, INSTALADO EM RAMAL OU SUB-RAMAL DE ÁGUA   FORNECIMENTO E INSTALAÇÃO. AF_06/2022</t>
  </si>
  <si>
    <t>ADAPTADOR, CPVC, SOLDÁVEL, DN22MM, INSTALADO EM RAMAL OU SUB-RAMAL DE ÁGUA   FORNECIMENTO E INSTALAÇÃO. AF_06/2022</t>
  </si>
  <si>
    <t>ADAPTADOR, CPVC, SOLDÁVEL, DN 22MM, INSTALADO EM RAMAL DE DISTRIBUIÇÃO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</si>
  <si>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</si>
  <si>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</si>
  <si>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</si>
  <si>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BUCHA DE REDUÇÃO, CPVC, SOLDÁVEL, DN 28MM X 22MM, INSTALADO EM RAMAL DE DISTRIBUIÇÃO DE ÁGUA - FORNECIMENTO E INSTALAÇÃO. AF_06/2022</t>
  </si>
  <si>
    <t>BUCHA DE REDUÇÃO, CPVC, SOLDÁVEL, DN35MM X 28MM, INSTALADO EM RAMAL DE DISTRIBUIÇÃO DE ÁGUA - FORNECIMENTO E INSTALAÇÃO. AF_06/2022</t>
  </si>
  <si>
    <t>BUCHA DE REDUÇÃO, CPVC, SOLDÁVEL, DN 42MM X 22MM,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</si>
  <si>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</si>
  <si>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</si>
  <si>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90 GRAUS, CPVC, SOLDÁVEL, DN 15MM, INSTALADO EM RAMAL OU SUB-RAMAL DE ÁGUA - FORNECIMENTO E INSTALAÇÃO. AF_06/2022</t>
  </si>
  <si>
    <t>JOELHO 90 GRAUS, CPVC, SOLDÁVEL, DN 22MM, INSTALADO EM RAMAL OU SUB-RAMAL DE ÁGUA - FORNECIMENTO E INSTALAÇÃO. AF_06/2022</t>
  </si>
  <si>
    <t>JOELHO 90 GRAUS, CPVC, SOLDÁVEL, DN 28MM, INSTALADO EM RAMAL OU SUB-RAMAL DE ÁGUA - FORNECIMENTO E INSTALAÇÃO. AF_06/2022</t>
  </si>
  <si>
    <t>JOELHO 90 GRAUS, CPVC, SOLDÁVEL, DN 35MM, INSTALADO EM RAMAL OU SUB-RAMAL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</si>
  <si>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</si>
  <si>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</si>
  <si>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RAMAL DE DISTRIBUIÇÃO DE ÁGUA   FORNECIMENTO E INSTALAÇÃO. AF_06/2022</t>
  </si>
  <si>
    <t>JOELHO 90 GRAUS, CPVC, SOLDÁVEL, DN 35MM, INSTALADO EM PRUMADA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</si>
  <si>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</si>
  <si>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</si>
  <si>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</si>
  <si>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</si>
  <si>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</si>
  <si>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</si>
  <si>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</si>
  <si>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</si>
  <si>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</si>
  <si>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</si>
  <si>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</si>
  <si>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AF_06/2022</t>
  </si>
  <si>
    <t>JOELHO 45 GRAUS, CPVC, SOLDÁVEL, DN 22MM, INSTALADO EM RAMAL OU SUB-RAMAL DE ÁGUA - FORNECIMENTO E INSTALAÇÃO. AF_06/2022</t>
  </si>
  <si>
    <t>JOELHO 45 GRAUS, CPVC, SOLDÁVEL, DN 28MM, INSTALADO EM RAMAL OU SUB-RAMAL DE ÁGUA   FORNECIMENTO E INSTALAÇÃO. AF_06/2022</t>
  </si>
  <si>
    <t>JOELHO 45 GRAUS, CPVC, SOLDÁVEL, DN 35MM,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</si>
  <si>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</si>
  <si>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</si>
  <si>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35MM, INSTALADO EM RAMAL DE DISTRIBUIÇÃO DE ÁGUA   FORNECIMENTO E INSTALAÇÃO. AF_06/2022</t>
  </si>
  <si>
    <t>JOELHO 45 GRAUS, CPVC, SOLDÁVEL, DN 35MM, INSTALADO EM PRUMADA DE ÁGUA -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</si>
  <si>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</si>
  <si>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</si>
  <si>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</si>
  <si>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</si>
  <si>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DE TRANSIÇÃO, 90 GRAUS, CPVC, SOLDÁVEL, DN 22MM X 3/4, INSTALADO EM RAMAL OU SUB-RAMAL DE ÁGUA - FORNECIMENTO E INSTALAÇÃO. AF_06/2022</t>
  </si>
  <si>
    <t>CURVA 90 GRAUS, CPVC, SOLDÁVEL, DN 15MM, INSTALADO EM RAMAL OU SUB-RAMAL DE ÁGUA - FORNECIMENTO E INSTALAÇÃO. AF_06/2022</t>
  </si>
  <si>
    <t>CURVA 90 GRAUS, CPVC, SOLDÁVEL, DN 22MM, INSTALADO EM RAMAL OU SUB-RAMAL DE ÁGUA - FORNECIMENTO E INSTALAÇÃO. AF_06/2022</t>
  </si>
  <si>
    <t>CURVA 90 GRAUS, CPVC, SOLDÁVEL, DN 28MM, INSTALADO EM RAMAL OU SUB-RAMAL DE ÁGUA   FORNECIMENTO E INSTALAÇÃO. AF_06/2022</t>
  </si>
  <si>
    <t>CURVA 90 GRAUS, CPVC, SOLDÁVEL, DN 22MM, INSTALADO EM RAMAL DE DISTRIBUIÇÃO DE ÁGUA - FORNECIMENTO E INSTALAÇÃO. AF_06/2022</t>
  </si>
  <si>
    <t>CURVA 90 GRAUS, CPVC, SOLDÁVEL, DN 28MM, INSTALADO EM RAMAL DE DISTRIBUIÇÃO DE ÁGUA   FORNECIMENTO E INSTALAÇÃO. AF_06/2022</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</si>
  <si>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</si>
  <si>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</si>
  <si>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FORNECIMENTO E INSTALAÇÃO. AF_06/2022</t>
  </si>
  <si>
    <t>CURVA DE TRANSPOSIÇÃO, CPVC, SOLDÁVEL, DN22MM, INSTALADO EM RAMAL OU SUB-RAMAL DE ÁGUA   FORNECIMENTO E INSTALAÇÃO. AF_06/2022</t>
  </si>
  <si>
    <t>CURVA DE TRANSPOSIÇÃO, CPVC, SOLDÁVEL, DN 22MM, INSTALADO EM RAMAL DE DISTRIBUIÇÃO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</si>
  <si>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</si>
  <si>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</si>
  <si>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CPVC, SOLDÁVEL, DN 15MM, INSTALADO EM RAMAL OU SUB-RAMAL DE ÁGUA - FORNECIMENTO E INSTALAÇÃO. AF_06/2022</t>
  </si>
  <si>
    <t>LUVA, CPVC, SOLDÁVEL, DN 22MM, INSTALADO EM RAMAL OU SUB-RAMAL DE ÁGUA   FORNECIMENTO E INSTALAÇÃO. AF_06/2022</t>
  </si>
  <si>
    <t>LUVA DE TRANSIÇÃO, CPVC, SOLDÁVEL, DN 22MM X 25MM, INSTALADO EM RAMAL DE DISTRIBUIÇÃO DE ÁGUA   FORNECIMENTO E INSTALAÇÃO. AF_06/2022</t>
  </si>
  <si>
    <t>LUVA DE TRANSIÇÃO, CPVC, SOLDÁVEL, DN42MM X 1.1/2 , INSTALADO EM PRUMADA DE ÁGUA   FORNECIMENTO E INSTALAÇÃO. AF_06/2022</t>
  </si>
  <si>
    <t>LUVA DE TRANSIÇÃO, CPVC, SOLDÁVEL, DN 54MM X 2 , INSTALADO EM PRUMADA DE ÁGUA   FORNECIMENTO E INSTALAÇÃO. AF_06/2022</t>
  </si>
  <si>
    <t>LUVA, CPVC, SOLDÁVEL, DN 28MM, INSTALADO EM RAMAL OU SUB-RAMAL DE ÁGUA   FORNECIMENTO E INSTALAÇÃO. AF_06/2022</t>
  </si>
  <si>
    <t>LUVA, CPVC, SOLDÁVEL, DN 35MM, INSTALADO EM RAMAL OU SUB-RAMAL DE ÁGUA   FORNECIMENTO E INSTALAÇÃO. AF_06/2022</t>
  </si>
  <si>
    <t>LUVA, CPVC, SOLDÁVEL, DN 22MM, INSTALADO EM RAMAL DE DISTRIBUIÇÃO DE ÁGUA   FORNECIMENTO E INSTALAÇÃO. AF_06/2022</t>
  </si>
  <si>
    <t>LUVA, CPVC, SOLDÁVEL, DN 28MM, INSTALADO EM RAMAL DE DISTRIBUIÇÃO DE ÁGUA   FORNECIMENTO E INSTALAÇÃO. AF_06/2022</t>
  </si>
  <si>
    <t>LUVA, CPVC, SOLDÁVEL, DN 35MM, INSTALADO EM RAMAL DE DISTRIBUIÇÃO DE ÁGUA - FORNECIMENTO E INSTALAÇÃO. AF_06/2022</t>
  </si>
  <si>
    <t>LUVA, CPVC, SOLDÁVEL, DN 35MM, INSTALADO EM PRUMADA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</si>
  <si>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</si>
  <si>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</si>
  <si>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</si>
  <si>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</si>
  <si>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</si>
  <si>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</si>
  <si>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</si>
  <si>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</si>
  <si>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</si>
  <si>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</si>
  <si>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</si>
  <si>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FORNECIMENTO E INSTALAÇÃO. AF_06/2022</t>
  </si>
  <si>
    <t>LUVA DE CORRER, CPVC, SOLDÁVEL, DN 22MM, INSTALADO EM RAMAL OU SUB-RAMAL DE ÁGUA   FORNECIMENTO E INSTALAÇÃO. AF_06/2022</t>
  </si>
  <si>
    <t>LUVA DE CORRER, CPVC, SOLDÁVEL, DN 28MM, INSTALADO EM RAMAL OU SUB-RAMAL DE ÁGUA   FORNECIMENTO E INSTALAÇÃO. AF_06/2022</t>
  </si>
  <si>
    <t>LUVA DE CORRER, CPVC, SOLDÁVEL, DN 35MM, INSTALADO EM RAMAL OU SUB-RAMAL DE ÁGUA   FORNECIMENTO E INSTALAÇÃO. AF_06/2022</t>
  </si>
  <si>
    <t>LUVA DE CORRER, CPVC, SOLDÁVEL, DN 22MM, INSTALADO EM RAMAL DE DISTRIBUIÇÃO DE ÁGUA   FORNECIMENTO E INSTALAÇÃO. AF_12/2014</t>
  </si>
  <si>
    <t>LUVA DE CORRER, CPVC, SOLDÁVEL, DN 28MM, INSTALADO EM RAMAL DE DISTRIBUIÇÃO DE ÁGUA   FORNECIMENTO E INSTALAÇÃO. AF_06/2022</t>
  </si>
  <si>
    <t>LUVA DE CORRER, CPVC, SOLDÁVEL, DN 35MM, INSTALADO EM RAMAL DE DISTRIBUIÇÃO DE ÁGUA - FORNECIMENTO E INSTALAÇÃO. AF_06/2022</t>
  </si>
  <si>
    <t>LUVA DE CORRER, CPVC, SOLDÁVEL, DN 35MM, INSTALADO EM PRUMADA DE ÁGUA   FORNECIMENTO E INSTALAÇÃO. AF_06/2022</t>
  </si>
  <si>
    <t>LUVA DE CORRER, CPVC, SOLDÁVEL, DN 42MM, INSTALADO EM PRUMADA DE ÁGUA   FORNECIMENTO E INSTALAÇÃO. AF_06/2022</t>
  </si>
  <si>
    <t>CONECTOR, CPVC, SOLDÁVEL, DN22MM X 3/4, INSTALADO EM RAMAL OU SUB-RAMAL DE ÁGUA -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</si>
  <si>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</si>
  <si>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</si>
  <si>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OU SUB-RAMAL DE ÁGUA   FORNECIMENTO E INSTALAÇÃO. AF_06/2022</t>
  </si>
  <si>
    <t>CONECTOR, CPVC, SOLDÁVEL, DN 35MM X 1 1/4 , INSTALADO EM RAMAL OU SUB-RAMAL DE ÁGUA   FORNECIMENTO E INSTALAÇÃO. AF_06/2022</t>
  </si>
  <si>
    <t>CONECTOR, CPVC, SOLDÁVEL, DN 28MM X 1 , INSTALADO EM RAMAL DE DISTRIBUIÇÃO DE ÁGUA   FORNECIMENTO E INSTALAÇÃO. AF_06/2022</t>
  </si>
  <si>
    <t>CONECTOR, CPVC, SOLDÁVEL, DN 35MM X 1 1/4 , INSTALADO EM RAMAL DE DISTRIBUIÇÃO DE ÁGUA - FORNECIMENTO E INSTALAÇÃO. AF_06/2022</t>
  </si>
  <si>
    <t>CONECTOR, CPVC, SOLDÁVEL, DN 35MM X 1 1/4 , INSTALADO EM PRUMADA DE ÁGUA   FORNECIMENTO E INSTALAÇÃO. AF_06/2022</t>
  </si>
  <si>
    <t>CONECTOR, CPVC, SOLDÁVEL, DN 42MM X 1.1/2 , INSTALADO EM PRUMADA DE ÁGUA   FORNECIMENTO E INSTALAÇÃO. AF_06/2022</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</si>
  <si>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</si>
  <si>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</si>
  <si>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</si>
  <si>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</si>
  <si>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AF_06/2022</t>
  </si>
  <si>
    <t>TE, CPVC, SOLDÁVEL, DN 22MM, INSTALADO EM RAMAL OU SUB-RAMAL DE ÁGUA - FORNECIMENTO E INSTALAÇÃO. AF_06/2022</t>
  </si>
  <si>
    <t>TÊ, CPVC, SOLDÁVEL, DN28MM, INSTALADO EM RAMAL OU SUB-RAMAL DE ÁGUA   FORNECIMENTO E INSTALAÇÃO. AF_06/2022</t>
  </si>
  <si>
    <t>TÊ, CPVC, SOLDÁVEL, DN35MM, INSTALADO EM RAMAL OU SUB-RAMAL DE ÁGUA   FORNECIMENTO E INSTALAÇÃO. AF_06/2022</t>
  </si>
  <si>
    <t>TE MISTURADOR DE TRANSIÇÃO, CPVC, SOLDÁVEL, DN 22MM X 3/4, INSTALADO EM RAMAL OU SUB-RAMAL DE ÁGUA -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</si>
  <si>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</si>
  <si>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</si>
  <si>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</si>
  <si>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</si>
  <si>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</si>
  <si>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</si>
  <si>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</si>
  <si>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</si>
  <si>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</si>
  <si>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</si>
  <si>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</si>
  <si>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</si>
  <si>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</si>
  <si>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</si>
  <si>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</si>
  <si>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</si>
  <si>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</si>
  <si>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</si>
  <si>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</si>
  <si>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FORNECIMENTO E INSTALAÇÃO. AF_06/2022</t>
  </si>
  <si>
    <t>TÊ MISTURADOR, CPVC, SOLDÁVEL, DN22MM, INSTALADO EM RAMAL OU SUB-RAMAL DE ÁGUA   FORNECIMENTO E INSTALAÇÃO. AF_06/2022</t>
  </si>
  <si>
    <t>TÊ MISTURADOR, CPVC, SOLDÁVEL, DN 22MM, INSTALADO EM RAMAL DE DISTRIBUIÇÃO DE ÁGUA -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</si>
  <si>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</si>
  <si>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</si>
  <si>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</si>
  <si>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</si>
  <si>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</si>
  <si>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</si>
  <si>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DN35MM, INSTALADO EM RAMAL DE DISTRIBUIÇÃO DE ÁGUA - FORNECIMENTO E INSTALAÇÃO. AF_06/2022</t>
  </si>
  <si>
    <t>UNIÃO, CPVC, SOLDÁVEL, DN35MM, INSTALADO EM PRUMADA DE ÁGUA   FORNECIMENTO E INSTALAÇÃO. AF_06/2022</t>
  </si>
  <si>
    <t>UNIÃO, CPVC, SOLDÁVEL, DN42MM, INSTALADO EM PRUMADA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</si>
  <si>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</si>
  <si>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</si>
  <si>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</si>
  <si>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9.3.23</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</si>
  <si>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</si>
  <si>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</si>
  <si>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</si>
  <si>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</si>
  <si>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</si>
  <si>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</si>
  <si>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</si>
  <si>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</si>
  <si>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</si>
  <si>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9.3.24</t>
  </si>
  <si>
    <t>TUBOS DE PVC - ESGOTO E AGUAS PLUVIAIS</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</si>
  <si>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</si>
  <si>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</si>
  <si>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</si>
  <si>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</si>
  <si>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</si>
  <si>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PVC BRANCO PARA REDE COLETORA DE ESGOTO CONDOMINIAL DE PAREDE MACIÇA, DN 100 MM, JUNTA ELÁSTICA - FORNECIMENTO E ASSENTAMENTO. AF_01/2021</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</si>
  <si>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</si>
  <si>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</si>
  <si>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</si>
  <si>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</si>
  <si>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</si>
  <si>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</si>
  <si>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</si>
  <si>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</si>
  <si>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</si>
  <si>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</si>
  <si>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</si>
  <si>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</si>
  <si>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</si>
  <si>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</si>
  <si>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</si>
  <si>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</si>
  <si>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</si>
  <si>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</si>
  <si>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</si>
  <si>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</si>
  <si>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</si>
  <si>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</si>
  <si>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</si>
  <si>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9.3.25</t>
  </si>
  <si>
    <t>CONEXOES DE PVC - ESGOTO E AGUAS PLUVIAIS</t>
  </si>
  <si>
    <t>LUVA SIMPLES, PVC, SÉRIE NORMAL, ESGOTO PREDIAL, DN 150 MM, JUNTA ELÁSTICA, FORNECIDO E INSTALADO EM SUBCOLETOR AÉREO DE ESGOTO SANITÁRIO. AF_08/2022</t>
  </si>
  <si>
    <t>9.3.26</t>
  </si>
  <si>
    <t>EM RAMAL DE DESCARGA OU RAMAL DE ESGOTO SANITÁRIO</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</si>
  <si>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</si>
  <si>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</si>
  <si>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RAMAL DE DESCARGA OU RAMAL DE ESGOTO SANITÁRIO. AF_08/2022</t>
  </si>
  <si>
    <t>JOELHO 45 GRAUS, PVC, SERIE NORMAL, ESGOTO PREDIAL, DN 100 MM, JUNTA ELÁSTICA, FORNECIDO E INSTALADO EM RAMAL DE DESCARGA OU RAMAL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</si>
  <si>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</si>
  <si>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</si>
  <si>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</si>
  <si>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</si>
  <si>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</si>
  <si>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</si>
  <si>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</si>
  <si>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</si>
  <si>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</si>
  <si>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</si>
  <si>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</si>
  <si>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</si>
  <si>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</si>
  <si>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</si>
  <si>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</si>
  <si>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</si>
  <si>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</si>
  <si>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RAMAL DE DESCARGA OU RAMAL DE ESGOTO SANITÁRIO. AF_08/2022</t>
  </si>
  <si>
    <t>LUVA DE PVC, SÉRIE NORMAL, PARA ESGOTO PREDIAL, DN 100 MM, INSTALADA EM DRENO  - FORNECIMENTO E INSTALAÇÃO. AF_07/2021</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</si>
  <si>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</si>
  <si>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</si>
  <si>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</si>
  <si>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</si>
  <si>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</si>
  <si>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</si>
  <si>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</si>
  <si>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</si>
  <si>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</si>
  <si>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</si>
  <si>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</si>
  <si>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9.3.27</t>
  </si>
  <si>
    <t>EM RAMAL PRUMADA DE ESGOTO SANITÁRIO OU VENTILAÇÃO</t>
  </si>
  <si>
    <t>JOELHO 45 GRAUS, PVC, SERIE NORMAL, ESGOTO PREDIAL, DN 50 MM, JUNTA ELÁSTICA, FORNECIDO E INSTALADO EM PRUMADA DE ESGOTO SANITÁRIO OU VENTILAÇÃO. AF_08/2022</t>
  </si>
  <si>
    <t>JOELHO 45 GRAUS, PVC, SERIE NORMAL, ESGOTO PREDIAL, DN 75 MM, JUNTA ELÁSTICA, FORNECIDO E INSTALADO EM PRUMADA DE ESGOTO SANITÁRIO OU VENTILAÇÃO. AF_08/2022</t>
  </si>
  <si>
    <t>JOELHO 45 GRAUS, PVC, SERIE NORMAL, ESGOTO PREDIAL, DN 100 MM, JUNTA ELÁSTICA, FORNECIDO E INSTALADO EM PRUMADA DE ESGOTO SANITÁRIO OU VENTILAÇÃO. AF_08/2022</t>
  </si>
  <si>
    <t>JOELHO 90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</si>
  <si>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</si>
  <si>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</si>
  <si>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</si>
  <si>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</si>
  <si>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</si>
  <si>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50 MM, JUNTA ELÁSTICA, FORNECIDO E INSTALADO EM PRUMADA DE ESGOTO SANITÁRIO OU VENTILAÇÃO. AF_08/2022</t>
  </si>
  <si>
    <t>CURVA LONGA 90 GRAUS, PVC, SERIE NORMAL, ESGOTO PREDIAL, DN 75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</si>
  <si>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</si>
  <si>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</si>
  <si>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</si>
  <si>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</si>
  <si>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</si>
  <si>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PVC, SERIE NORMAL, ESGOTO PREDIAL, DN 75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</si>
  <si>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</si>
  <si>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</si>
  <si>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</si>
  <si>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</si>
  <si>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50 X 50 MM, JUNTA ELÁSTICA, FORNECIDO E INSTALADO EM PRUMADA DE ESGOTO SANITÁRIO OU VENTILAÇÃO. AF_08/2022</t>
  </si>
  <si>
    <t>JUNÇÃO SIMPLES, PVC, SERIE NORMAL, ESGOTO PREDIAL, DN 75 X 75 MM, JUNTA ELÁSTICA, FORNECIDO E INSTALADO EM PRUMADA DE ESGOTO SANITÁRIO OU VENTILAÇÃO. AF_08/2022</t>
  </si>
  <si>
    <t>JUNÇÃO SIMPLES, PVC, SERIE NORMAL, ESGOTO PREDIAL, DN 100 X 100 MM, JUNTA ELÁSTICA, FORNECIDO E INSTALADO EM PRUMADA DE ESGOTO SANITÁRIO OU VENTILAÇÃO. AF_08/2022</t>
  </si>
  <si>
    <t>9.3.28</t>
  </si>
  <si>
    <t>EM SUBCOLETOR AÉREO DE ESGOTO SANITÁRIO</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</si>
  <si>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</si>
  <si>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</si>
  <si>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</si>
  <si>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</si>
  <si>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</si>
  <si>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</si>
  <si>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</si>
  <si>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</si>
  <si>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</si>
  <si>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AF_08/2022</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</si>
  <si>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</si>
  <si>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AF_08/2022</t>
  </si>
  <si>
    <t>JUNÇÃO SIMPLES, PVC, SERIE NORMAL, ESGOTO PREDIAL, DN 150 X 150 MM, JUNTA ELÁSTICA, FORNECIDO E INSTALADO EM SUBCOLETOR AÉREO DE ESGOTO SANITÁRIO. AF_12/2014</t>
  </si>
  <si>
    <t>9.3.29</t>
  </si>
  <si>
    <t>TUBOS DE PVC - ESGOTO E AGUAS PLUVIAIS - SÉRIE R</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</si>
  <si>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</si>
  <si>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</si>
  <si>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</si>
  <si>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</si>
  <si>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</si>
  <si>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</si>
  <si>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</si>
  <si>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</si>
  <si>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</si>
  <si>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</si>
  <si>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9.3.30</t>
  </si>
  <si>
    <t>CONEXOES DE PVC - ESGOTO E AGUAS PLUVIAIS - SÉRIE R</t>
  </si>
  <si>
    <t>9.3.30.1</t>
  </si>
  <si>
    <t>EM RAMAL DE ENCAMINHAMENTO</t>
  </si>
  <si>
    <t>CURVA 87 GRAUS E 30 MINUTOS, PVC, SERIE R, ÁGUA PLUVIAL, DN 75 MM, JUNTA ELÁSTICA, FORNECIDO E INSTALADO EM RAMAL DE ENCAMINHAMENTO. AF_06/2022</t>
  </si>
  <si>
    <t>CURVA 87 GRAUS E 30 MINUTOS, PVC, SERIE R, ÁGUA PLUVIAL, DN 100 MM, JUNTA ELÁSTICA, FORNECIDO E INSTALADO EM RAMAL DE ENCAMINHAMENTO. AF_06/2022</t>
  </si>
  <si>
    <t>BUCHA DE REDUÇÃO LONGA, PVC, SERIE R, ÁGUA PLUVIAL, DN 50 X 40 MM, JUNTA ELÁSTICA, FORNECIDO E INSTALADO EM RAMAL DE ENCAMINHAMENTO. AF_06/2022</t>
  </si>
  <si>
    <t>CURVA 90 GRAUS, PVC, SERIE R, ÁGUA PLUVIAL, DN 100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</si>
  <si>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</si>
  <si>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</si>
  <si>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RAMAL DE ENCAMINHAMENTO. AF_06/2022</t>
  </si>
  <si>
    <t>JOELHO 45 GRAUS, PVC, SERIE R, ÁGUA PLUVIAL, DN 100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</si>
  <si>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</si>
  <si>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</si>
  <si>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RAMAL DE ENCAMINHAMENTO. AF_06/2022</t>
  </si>
  <si>
    <t>JOELHO 90 GRAUS, PVC, SERIE R, ÁGUA PLUVIAL, DN 100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</si>
  <si>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</si>
  <si>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</si>
  <si>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</si>
  <si>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</si>
  <si>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</si>
  <si>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</si>
  <si>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</si>
  <si>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</si>
  <si>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TÊ DE INSPEÇÃO, PVC, SERIE R, ÁGUA PLUVIAL, DN 100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</si>
  <si>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</si>
  <si>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</si>
  <si>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REDUÇÃO EXCÊNTRICA, PVC, SERIE R, ÁGUA PLUVIAL, DN 100 X 75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</si>
  <si>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</si>
  <si>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</si>
  <si>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</si>
  <si>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</si>
  <si>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</si>
  <si>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JUNÇÃO SIMPLES, PVC, SERIE R, ÁGUA PLUVIAL, DN 100 X 75 MM, JUNTA ELÁSTICA, FORNECIDO E INSTALADO EM RAMAL DE ENCAMINHAMENTO. AF_06/2022</t>
  </si>
  <si>
    <t>JUNÇÃO DUPLA, PVC, SERIE R, ÁGUA PLUVIAL, DN 100 X 100 X 100 MM, JUNTA ELÁSTICA, FORNECIDO E INSTALADO EM RAMAL DE ENCAMINHAMENTO. AF_06/2022</t>
  </si>
  <si>
    <t>9.3.30.2</t>
  </si>
  <si>
    <t>EM CONDUTORES VERTICAIS DE ÁGUAS PLUVIAIS</t>
  </si>
  <si>
    <t>JOELHO 45 GRAUS, PVC, SERIE R, ÁGUA PLUVIAL, DN 75 MM, JUNTA ELÁSTICA, FORNECIDO E INSTALADO EM CONDUTORES VERTICAIS DE ÁGUAS PLUVIAIS. AF_06/2022</t>
  </si>
  <si>
    <t>JOELHO 45 GRAUS, PVC, SERIE R, ÁGUA PLUVIAL, DN 100 MM, JUNTA ELÁSTICA, FORNECIDO E INSTALADO EM CONDUTORES VERTICAIS DE ÁGUAS PLUVIAIS. AF_06/2022</t>
  </si>
  <si>
    <t>JOELHO 45 GRAUS, PVC, SERIE R, ÁGUA PLUVIAL, DN 150 MM, JUNTA ELÁSTICA, FORNECIDO E INSTALADO EM CONDUTORES VERTICAIS DE ÁGUAS PLUVIAIS. AF_06/2022</t>
  </si>
  <si>
    <t>JOELHO 90 GRAUS,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</si>
  <si>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</si>
  <si>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</si>
  <si>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</si>
  <si>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</si>
  <si>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</si>
  <si>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</si>
  <si>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</si>
  <si>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</si>
  <si>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JUNÇÃO SIMPLES,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</si>
  <si>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</si>
  <si>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JUNÇÃO SIMPLES, PVC, SERIE R, ÁGUA PLUVIAL, DN 100 X 75 MM, JUNTA ELÁSTICA, FORNECIDO E INSTALADO EM CONDUTORES VERTICAIS DE ÁGUAS PLUVIAIS.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</si>
  <si>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</si>
  <si>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</si>
  <si>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75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</si>
  <si>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</si>
  <si>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</si>
  <si>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TÊ, PVC, SERIE R, ÁGUA PLUVIAL, DN 150 X 150 MM, JUNTA ELÁSTICA, FORNECIDO E INSTALADO EM CONDUTORES VERTICAIS DE ÁGUAS PLUVIAIS. AF_06/2022</t>
  </si>
  <si>
    <t>TÊ,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</si>
  <si>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</si>
  <si>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</si>
  <si>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</si>
  <si>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REDUÇÃO EXCÊNTRICA, PVC, SERIE R, ÁGUA PLUVIAL, DN 150 X 100 MM, JUNTA ELÁSTICA, FORNECIDO E INSTALADO EM CONDUTORES VERTICAIS DE ÁGUAS PLUVIAIS. AF_06/2022</t>
  </si>
  <si>
    <t>9.3.31</t>
  </si>
  <si>
    <t>TUBOS E CONEXÕES DE PVC - DRENOS DE AR-CONDICIONADO</t>
  </si>
  <si>
    <t>TUBO, PVC, SOLDÁVEL, DN 25MM, INSTALADO EM DRENO DE AR-CONDICIONADO - FORNECIMENTO E INSTALAÇÃO.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</si>
  <si>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</si>
  <si>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</si>
  <si>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</si>
  <si>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</si>
  <si>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9.3.32</t>
  </si>
  <si>
    <t>TUBOS CERAMICOS - ESGOTO E AGUAS PLUVIAIS</t>
  </si>
  <si>
    <t>9.3.33</t>
  </si>
  <si>
    <t>SISTEMAS DE TRATAMENTO DE ESGOTO</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</si>
  <si>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</si>
  <si>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</si>
  <si>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</si>
  <si>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</si>
  <si>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</si>
  <si>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</si>
  <si>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</si>
  <si>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</si>
  <si>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</si>
  <si>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</si>
  <si>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</si>
  <si>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</si>
  <si>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</si>
  <si>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</si>
  <si>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</si>
  <si>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</si>
  <si>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</si>
  <si>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</si>
  <si>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</si>
  <si>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</si>
  <si>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</si>
  <si>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</si>
  <si>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</si>
  <si>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</si>
  <si>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</si>
  <si>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</si>
  <si>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</si>
  <si>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</si>
  <si>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</si>
  <si>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</si>
  <si>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</si>
  <si>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</si>
  <si>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</si>
  <si>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</si>
  <si>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</si>
  <si>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</si>
  <si>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</si>
  <si>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</si>
  <si>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</si>
  <si>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</si>
  <si>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</si>
  <si>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</si>
  <si>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</si>
  <si>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</si>
  <si>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</si>
  <si>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</si>
  <si>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INSPEÇÃO PARA ATERRAMENTO, CIRCULAR, EM POLIETILENO, DIÂMETRO INTERNO = 0,3 M. AF_12/2020</t>
  </si>
  <si>
    <t>TAMPA CIRCULAR PARA ESGOTO E DRENAGEM, EM FERRO FUNDIDO, DIÂMETRO INTERNO = 0,6 M. AF_12/2020</t>
  </si>
  <si>
    <t>TAMPA CIRCULAR PARA ESGOTO E DRENAGEM, EM CONCRETO PRÉ-MOLDADO, DIÂMETRO INTERNO = 0,60 M E ALTURA = 0,10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</si>
  <si>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</si>
  <si>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</si>
  <si>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</si>
  <si>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</si>
  <si>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9.3.34</t>
  </si>
  <si>
    <t>CONEXÕES DIVERSAS</t>
  </si>
  <si>
    <t>CURVA 87 GRAUS E 30 MINUTOS, PVC, SERIE R, ÁGUA PLUVIAL, DN 75 MM, JUNTA ELÁSTICA, FORNECIDO E INSTALADO EM CONDUTORES VERTICAIS DE ÁGUAS PLUVIAIS. AF_06/2022</t>
  </si>
  <si>
    <t>CURVA 87 GRAUS E 30 MINUTOS, PVC, SERIE R, ÁGUA PLUVIAL, DN 100 MM, JUNTA ELÁSTICA, FORNECIDO E INSTALADO EM CONDUTORES VERTICAIS DE ÁGUAS PLUVIAIS. AF_06/2022</t>
  </si>
  <si>
    <t>CURVA 87 GRAUS E 30 MINUTOS, PVC, SERIE R, ÁGUA PLUVIAL, DN 150 MM, JUNTA ELÁSTICA, FORNECIDO E INSTALADO EM CONDUTORES VERTICAIS DE ÁGUAS PLUVIAIS.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</si>
  <si>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</si>
  <si>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</si>
  <si>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</si>
  <si>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</si>
  <si>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</si>
  <si>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</si>
  <si>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</si>
  <si>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</si>
  <si>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</si>
  <si>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</si>
  <si>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</si>
  <si>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</si>
  <si>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</si>
  <si>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</si>
  <si>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</si>
  <si>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</si>
  <si>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</si>
  <si>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</si>
  <si>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</si>
  <si>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</si>
  <si>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</si>
  <si>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</si>
  <si>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</si>
  <si>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</si>
  <si>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</si>
  <si>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</si>
  <si>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</si>
  <si>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</si>
  <si>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</si>
  <si>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</si>
  <si>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</si>
  <si>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</si>
  <si>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</si>
  <si>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</si>
  <si>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</si>
  <si>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</si>
  <si>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</si>
  <si>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</si>
  <si>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</si>
  <si>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</si>
  <si>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</si>
  <si>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</si>
  <si>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</si>
  <si>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</si>
  <si>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</si>
  <si>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</si>
  <si>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</si>
  <si>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</si>
  <si>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</si>
  <si>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</si>
  <si>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</si>
  <si>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</si>
  <si>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</si>
  <si>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</si>
  <si>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</si>
  <si>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</si>
  <si>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</si>
  <si>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</si>
  <si>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</si>
  <si>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</si>
  <si>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</si>
  <si>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</si>
  <si>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</si>
  <si>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</si>
  <si>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</si>
  <si>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</si>
  <si>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</si>
  <si>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</si>
  <si>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</si>
  <si>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</si>
  <si>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</si>
  <si>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</si>
  <si>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</si>
  <si>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</si>
  <si>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</si>
  <si>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</si>
  <si>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</si>
  <si>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</si>
  <si>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</si>
  <si>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</si>
  <si>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</si>
  <si>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</si>
  <si>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</si>
  <si>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</si>
  <si>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</si>
  <si>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</si>
  <si>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</si>
  <si>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</si>
  <si>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</si>
  <si>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</si>
  <si>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</si>
  <si>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</si>
  <si>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</si>
  <si>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</si>
  <si>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</si>
  <si>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</si>
  <si>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</si>
  <si>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</si>
  <si>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</si>
  <si>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</si>
  <si>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</si>
  <si>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</si>
  <si>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</si>
  <si>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</si>
  <si>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</si>
  <si>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</si>
  <si>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</si>
  <si>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</si>
  <si>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</si>
  <si>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</si>
  <si>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</si>
  <si>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</si>
  <si>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</si>
  <si>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19,98</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</si>
  <si>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</si>
  <si>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</si>
  <si>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</si>
  <si>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</si>
  <si>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</si>
  <si>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</si>
  <si>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22,07</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</si>
  <si>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</si>
  <si>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</si>
  <si>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</si>
  <si>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</si>
  <si>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33,30</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</si>
  <si>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</si>
  <si>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</si>
  <si>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</si>
  <si>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</si>
  <si>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</si>
  <si>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</si>
  <si>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</si>
  <si>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</si>
  <si>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</si>
  <si>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</si>
  <si>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</si>
  <si>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</si>
  <si>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</si>
  <si>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</si>
  <si>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</si>
  <si>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</si>
  <si>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25,91</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</si>
  <si>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</si>
  <si>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</si>
  <si>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</si>
  <si>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</si>
  <si>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</si>
  <si>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</si>
  <si>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43,80</t>
  </si>
  <si>
    <t>JOELHO 90 GRAUS, PARA INSTALAÇÕES EM PEX, DN 32 MM, CONEXÃO POR CRIMPAGEM   FORNECIMENTO E INSTALAÇÃO. AF_06/2015</t>
  </si>
  <si>
    <t>45,13</t>
  </si>
  <si>
    <t>JOELHO 90 GRAUS, ROSCA FÊMEA TERMINAL, PARA INSTALAÇÕES EM PEX, DN 32 MM X 1", CONEXÃO POR CRIMPAGEM  FORNECIMENTO E INSTALAÇÃO. AF_06/2015</t>
  </si>
  <si>
    <t>54,77</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</si>
  <si>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</si>
  <si>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</si>
  <si>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</si>
  <si>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</si>
  <si>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</si>
  <si>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</si>
  <si>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</si>
  <si>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</si>
  <si>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66,45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</si>
  <si>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</si>
  <si>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</si>
  <si>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</si>
  <si>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</si>
  <si>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</si>
  <si>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</si>
  <si>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</si>
  <si>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</si>
  <si>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</si>
  <si>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</si>
  <si>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178,47</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</si>
  <si>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</si>
  <si>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</si>
  <si>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</si>
  <si>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206,85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</si>
  <si>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</si>
  <si>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</si>
  <si>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</si>
  <si>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</si>
  <si>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</si>
  <si>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</si>
  <si>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</si>
  <si>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</si>
  <si>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</si>
  <si>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</si>
  <si>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</si>
  <si>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</si>
  <si>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</si>
  <si>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</si>
  <si>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</si>
  <si>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</si>
  <si>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</si>
  <si>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</si>
  <si>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</si>
  <si>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</si>
  <si>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</si>
  <si>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</si>
  <si>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</si>
  <si>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</si>
  <si>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</si>
  <si>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</si>
  <si>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</si>
  <si>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</si>
  <si>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</si>
  <si>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</si>
  <si>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</si>
  <si>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</si>
  <si>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</si>
  <si>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</si>
  <si>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</si>
  <si>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</si>
  <si>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</si>
  <si>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</si>
  <si>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</si>
  <si>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</si>
  <si>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</si>
  <si>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</si>
  <si>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</si>
  <si>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</si>
  <si>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</si>
  <si>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</si>
  <si>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</si>
  <si>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</si>
  <si>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</si>
  <si>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</si>
  <si>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</si>
  <si>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</si>
  <si>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</si>
  <si>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</si>
  <si>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</si>
  <si>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</si>
  <si>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</si>
  <si>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</si>
  <si>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</si>
  <si>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</si>
  <si>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</si>
  <si>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</si>
  <si>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</si>
  <si>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</si>
  <si>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</si>
  <si>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</si>
  <si>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</si>
  <si>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</si>
  <si>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</si>
  <si>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</si>
  <si>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</si>
  <si>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</si>
  <si>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</si>
  <si>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</si>
  <si>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</si>
  <si>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</si>
  <si>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</si>
  <si>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</si>
  <si>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</si>
  <si>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</si>
  <si>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</si>
  <si>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</si>
  <si>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</si>
  <si>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</si>
  <si>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</si>
  <si>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</si>
  <si>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</si>
  <si>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</si>
  <si>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</si>
  <si>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</si>
  <si>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</si>
  <si>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</si>
  <si>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</si>
  <si>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</si>
  <si>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</si>
  <si>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</si>
  <si>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</si>
  <si>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</si>
  <si>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</si>
  <si>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</si>
  <si>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</si>
  <si>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</si>
  <si>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</si>
  <si>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</si>
  <si>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KIT CAVALETE PARA GÁS - SEM MEDIDOR OU REGULADOR - ENTRADA INDIVIDUAL PRINCIPAL, EM AÇO GALVANIZADO DN 15 E 25 MM (1/2" E 1") - FORNECIMENTO E INSTALAÇÃO. AF_01/2020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</si>
  <si>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</si>
  <si>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</si>
  <si>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</si>
  <si>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</si>
  <si>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9.3.35</t>
  </si>
  <si>
    <t>TUBOS E CONEXOES CERÂMICOS</t>
  </si>
  <si>
    <t>9.3.35.1</t>
  </si>
  <si>
    <t>LIGACAO DE ESGOTO</t>
  </si>
  <si>
    <t>9.3.35.2</t>
  </si>
  <si>
    <t>TUBOS DE PEAD - ESGOTO</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</si>
  <si>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</si>
  <si>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</si>
  <si>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</si>
  <si>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</si>
  <si>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</si>
  <si>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</si>
  <si>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</si>
  <si>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</si>
  <si>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</si>
  <si>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</si>
  <si>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</si>
  <si>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</si>
  <si>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</si>
  <si>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</si>
  <si>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</si>
  <si>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</si>
  <si>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</si>
  <si>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</si>
  <si>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</si>
  <si>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</si>
  <si>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</si>
  <si>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</si>
  <si>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</si>
  <si>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</si>
  <si>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</si>
  <si>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</si>
  <si>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</si>
  <si>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</si>
  <si>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</si>
  <si>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</si>
  <si>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</si>
  <si>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</si>
  <si>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</si>
  <si>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</si>
  <si>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</si>
  <si>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</si>
  <si>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</si>
  <si>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</si>
  <si>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</si>
  <si>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</si>
  <si>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</si>
  <si>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</si>
  <si>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</si>
  <si>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</si>
  <si>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</si>
  <si>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</si>
  <si>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</si>
  <si>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</si>
  <si>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</si>
  <si>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</si>
  <si>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</si>
  <si>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</si>
  <si>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</si>
  <si>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</si>
  <si>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</si>
  <si>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</si>
  <si>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</si>
  <si>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</si>
  <si>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</si>
  <si>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</si>
  <si>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</si>
  <si>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</si>
  <si>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</si>
  <si>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</si>
  <si>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</si>
  <si>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</si>
  <si>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9.4</t>
  </si>
  <si>
    <t>APARELHOS SANITARIOS, LOUCAS, METAIS E OUTROS</t>
  </si>
  <si>
    <t>9.4.1</t>
  </si>
  <si>
    <t>MANUTENCAO / REPAROS - APARELHOS SANITARIOS, LOUCAS, METAIS E OUTROS</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</si>
  <si>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</si>
  <si>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</si>
  <si>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</si>
  <si>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</si>
  <si>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9.4.2</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</si>
  <si>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</si>
  <si>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</si>
  <si>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</si>
  <si>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</si>
  <si>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</si>
  <si>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</si>
  <si>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</si>
  <si>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</si>
  <si>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</si>
  <si>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</si>
  <si>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</si>
  <si>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</si>
  <si>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9.4.3</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</si>
  <si>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</si>
  <si>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</si>
  <si>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</si>
  <si>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</si>
  <si>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</si>
  <si>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</si>
  <si>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</si>
  <si>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</si>
  <si>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</si>
  <si>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</si>
  <si>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</si>
  <si>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LOUÇA BRANCA COM COLUNA, 30L OU EQUIVALENTE, INCLUSO SIFÃO FLEXÍVEL EM PVC, VÁLVULA METÁLICA E TORNEIRA DE METAL CROMADO PADRÃO MÉDIO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</si>
  <si>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</si>
  <si>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</si>
  <si>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</si>
  <si>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</si>
  <si>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</si>
  <si>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9.4.4</t>
  </si>
  <si>
    <t>CUBAS E PIAS</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</si>
  <si>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</si>
  <si>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</si>
  <si>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</si>
  <si>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</si>
  <si>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</si>
  <si>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</si>
  <si>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56 X 33 X 12 CM - FORNECIMENTO E INSTALAÇÃO. AF_01/2020</t>
  </si>
  <si>
    <t>9.4.5</t>
  </si>
  <si>
    <t>LAVATORIOS</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</si>
  <si>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</si>
  <si>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</si>
  <si>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</si>
  <si>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</si>
  <si>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</si>
  <si>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</si>
  <si>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</si>
  <si>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9.4.6</t>
  </si>
  <si>
    <t>TORNEIRAS E MISTURADORES</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</si>
  <si>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</si>
  <si>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</si>
  <si>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</si>
  <si>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</si>
  <si>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</si>
  <si>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</si>
  <si>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</si>
  <si>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</si>
  <si>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</si>
  <si>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TORNEIRA CROMADA DE MESA PARA LAVATORIO, TIPO MONOCOMANDO. AF_01/2020</t>
  </si>
  <si>
    <t>TORNEIRA CROMADA DE MESA PARA LAVATÓRIO COM SENSOR DE PRESENCA. AF_01/2020</t>
  </si>
  <si>
    <t>APARELHO MISTURADOR DE MESA PARA LAVATÓRIO, PADRÃO MÉDIO - FORNECIMENTO E INSTALAÇÃO. AF_01/2020</t>
  </si>
  <si>
    <t>MISTURADOR MONOCOMANDO PARA CHUVEIRO, BASE BRUTA E ACABAMENTO CROMADO - FORNECIMENTO E INSTALAÇÃO. AF_08/2021</t>
  </si>
  <si>
    <t>9.4.7</t>
  </si>
  <si>
    <t>SIFOES E VALVULAS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</si>
  <si>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</si>
  <si>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</si>
  <si>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</si>
  <si>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</si>
  <si>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</si>
  <si>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</si>
  <si>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9.4.8</t>
  </si>
  <si>
    <t>APARELHOS SANITARIOS</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</si>
  <si>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</si>
  <si>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</si>
  <si>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</si>
  <si>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</si>
  <si>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</si>
  <si>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</si>
  <si>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</si>
  <si>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SIFONADO COM CAIXA ACOPLADA, LOUÇA BRANCA - PADRÃO ALTO - FORNECIMENTO E INSTALAÇÃO. AF_01/2020</t>
  </si>
  <si>
    <t>VASO SANITÁRIO INFANTIL LOUÇA BRANCA - FORNECIMENTO E INSTALACAO. AF_01/2020</t>
  </si>
  <si>
    <t>MICTÓRIO SIFONADO LOUÇA BRANCA  PADRÃO MÉDIO  FORNECIMENTO E INSTALAÇÃO. AF_01/2020</t>
  </si>
  <si>
    <t>MICTÓRIO SIFONADO LOUÇA BRANCA PARA ENTRADA DE ÁGUA EMBUTIDA  PADRÃO ALTO  FORNECIMENTO E INSTALAÇÃO. AF_01/2020</t>
  </si>
  <si>
    <t>ASSENTO SANITÁRIO CONVENCIONAL - FORNECIMENTO E INSTALACAO. AF_01/2020</t>
  </si>
  <si>
    <t>ASSENTO SANITÁRIO INFANTIL - FORNECIMENTO E INSTALACAO. AF_01/2020</t>
  </si>
  <si>
    <t>9.4.9</t>
  </si>
  <si>
    <t>SABONETERIAS E PAPELEIRAS</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</si>
  <si>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</si>
  <si>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</si>
  <si>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</si>
  <si>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</si>
  <si>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</si>
  <si>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</si>
  <si>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</si>
  <si>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</si>
  <si>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</si>
  <si>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PUXADOR PARA PCD, FIXADO NA PORTA - FORNECIMENTO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</si>
  <si>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</si>
  <si>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</si>
  <si>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</si>
  <si>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</si>
  <si>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</si>
  <si>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</si>
  <si>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</si>
  <si>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</si>
  <si>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</si>
  <si>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</si>
  <si>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</si>
  <si>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</si>
  <si>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</si>
  <si>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</si>
  <si>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</si>
  <si>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9.4.10</t>
  </si>
  <si>
    <t>REGISTROS E VALVULAS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</si>
  <si>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</si>
  <si>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</si>
  <si>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</si>
  <si>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</si>
  <si>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</si>
  <si>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</si>
  <si>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</si>
  <si>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</si>
  <si>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</si>
  <si>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</si>
  <si>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</si>
  <si>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</si>
  <si>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</si>
  <si>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</si>
  <si>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</si>
  <si>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</si>
  <si>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</si>
  <si>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</si>
  <si>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</si>
  <si>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</si>
  <si>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</si>
  <si>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</si>
  <si>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</si>
  <si>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</si>
  <si>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</si>
  <si>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</si>
  <si>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</si>
  <si>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</si>
  <si>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</si>
  <si>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</si>
  <si>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</si>
  <si>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</si>
  <si>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</si>
  <si>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</si>
  <si>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</si>
  <si>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</si>
  <si>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</si>
  <si>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</si>
  <si>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</si>
  <si>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</si>
  <si>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</si>
  <si>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</si>
  <si>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</si>
  <si>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</si>
  <si>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</si>
  <si>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EM METAL CROMADO 1.1/2 X 1.1/2 PARA TANQUE OU LAVATÓRIO, COM OU SEM LADRÃO - FORNECIMENTO E INSTALAÇÃO. AF_01/2020</t>
  </si>
  <si>
    <t>VÁLVULA DE DESCARGA METÁLICA, BASE 1 1/4", ACABAMENTO METALICO CROMADO - FORNECIMENTO E INSTALAÇÃO. AF_08/2021</t>
  </si>
  <si>
    <t>VÁLVULA DE DESCARGA METÁLICA, BASE 1 1/2", ACABAMENTO METALICO CROMADO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</si>
  <si>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</si>
  <si>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</si>
  <si>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</si>
  <si>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</si>
  <si>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</si>
  <si>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</si>
  <si>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</si>
  <si>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</si>
  <si>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VERTICAL, DE BRONZE, ROSCÁVEL, 2 1/2" - FORNECIMENTO E INSTALAÇÃO. AF_08/2021</t>
  </si>
  <si>
    <t>VÁLVULA DE RETENÇÃO HORIZONTAL, DE BRONZE, ROSCÁVEL, 1/2"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</si>
  <si>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</si>
  <si>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</si>
  <si>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</si>
  <si>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</si>
  <si>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</si>
  <si>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</si>
  <si>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</si>
  <si>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</si>
  <si>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</si>
  <si>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</si>
  <si>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</si>
  <si>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</si>
  <si>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</si>
  <si>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</si>
  <si>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</si>
  <si>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</si>
  <si>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</si>
  <si>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</si>
  <si>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</si>
  <si>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</si>
  <si>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</si>
  <si>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</si>
  <si>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SUBSTITUIÇÃO DE REGISTRO OU VÁLVULA, ROSCÁVEL, DN  20 MM. AF_08/2021</t>
  </si>
  <si>
    <t>SUBSTITUIÇÃO DE REGISTRO OU VÁLVULA, ROSCÁVEL, DN  25 MM. AF_08/2021</t>
  </si>
  <si>
    <t>SUBSTITUIÇÃO DE REGISTRO OU VÁLVULA, ROSCÁVEL, DN  32 MM. AF_08/2021</t>
  </si>
  <si>
    <t>SERVIÇOS EXTRAS - INSTALACOES HIDROSANITÁRIAS, GAS-GLP, PREVENÇÃO CONTRA INCÊNDIO E APRARELHOS SANITÁRIOS</t>
  </si>
  <si>
    <t>COMPOSIÇÃO 26</t>
  </si>
  <si>
    <t>SUMIDOURO COM PAREDES DE CONCRETO ARMADO FURADO, PREENCHIDO COM BRITA Nº 4, DIÂMETRO 1,0M, H= 1,50M, CONFORME PROJETO PRAÇA PARQUE DO SOM - FORNECIMENTO E INSTALAÇÃO</t>
  </si>
  <si>
    <t>COMPOSIÇÃO 16</t>
  </si>
  <si>
    <t>CANALETA DE CONCRETO PARA DRENAGEM 30X35X60CM, INCLUI GRELHA DE CONCRETO FURADA - FORNECIMENTO E INSTALAÇÃO</t>
  </si>
  <si>
    <t>10.1</t>
  </si>
  <si>
    <t>REVESTIMENTOS E ISOLAMENTOS DE PAREDES E TETOS</t>
  </si>
  <si>
    <t>10.1.1</t>
  </si>
  <si>
    <t>MANUTENCAO / REPAROS - REVESTIMENTOS E ISOLAMENTOS DE PAREDES E TETOS</t>
  </si>
  <si>
    <t>10.1.2</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</si>
  <si>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</si>
  <si>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</si>
  <si>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</si>
  <si>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</si>
  <si>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</si>
  <si>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</si>
  <si>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</si>
  <si>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</si>
  <si>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</si>
  <si>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</si>
  <si>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</si>
  <si>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</si>
  <si>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</si>
  <si>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</si>
  <si>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</si>
  <si>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</si>
  <si>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</si>
  <si>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</si>
  <si>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</si>
  <si>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</si>
  <si>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</si>
  <si>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</si>
  <si>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</si>
  <si>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</si>
  <si>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</si>
  <si>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</si>
  <si>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</si>
  <si>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</si>
  <si>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</si>
  <si>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</si>
  <si>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</si>
  <si>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</si>
  <si>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</si>
  <si>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10.1.3</t>
  </si>
  <si>
    <t>EMBOCO</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</si>
  <si>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</si>
  <si>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</si>
  <si>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</si>
  <si>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</si>
  <si>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</si>
  <si>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</si>
  <si>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</si>
  <si>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</si>
  <si>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</si>
  <si>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</si>
  <si>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</si>
  <si>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</si>
  <si>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</si>
  <si>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</si>
  <si>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</si>
  <si>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</si>
  <si>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</si>
  <si>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</si>
  <si>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</si>
  <si>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</si>
  <si>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</si>
  <si>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</si>
  <si>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</si>
  <si>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</si>
  <si>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</si>
  <si>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</si>
  <si>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</si>
  <si>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</si>
  <si>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</si>
  <si>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</si>
  <si>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</si>
  <si>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</si>
  <si>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</si>
  <si>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</si>
  <si>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</si>
  <si>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</si>
  <si>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</si>
  <si>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</si>
  <si>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</si>
  <si>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</si>
  <si>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</si>
  <si>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</si>
  <si>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</si>
  <si>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</si>
  <si>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</si>
  <si>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</si>
  <si>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</si>
  <si>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</si>
  <si>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</si>
  <si>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</si>
  <si>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</si>
  <si>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</si>
  <si>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</si>
  <si>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</si>
  <si>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</si>
  <si>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</si>
  <si>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</si>
  <si>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</si>
  <si>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</si>
  <si>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</si>
  <si>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</si>
  <si>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</si>
  <si>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</si>
  <si>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10.1.4</t>
  </si>
  <si>
    <t>REBOCO</t>
  </si>
  <si>
    <t>10.1.5</t>
  </si>
  <si>
    <t>BARRA LISA</t>
  </si>
  <si>
    <t>10.1.8</t>
  </si>
  <si>
    <t>PASTILHAS</t>
  </si>
  <si>
    <t>REVESTIMENTO CERÂMICO PARA PAREDES EXTERNAS EM PASTILHAS DE PORCELANA 5 X 5 CM (PLACAS DE 30 X 30 CM), ALINHADAS A PRUMO, APLICADO EM PANOS COM VÃOS. AF_06/2014</t>
  </si>
  <si>
    <t>221,30</t>
  </si>
  <si>
    <t>REVESTIMENTO CERÂMICO PARA PAREDES EXTERNAS EM PASTILHAS DE PORCELANA 5 X 5 CM (PLACAS DE 30 X 30 CM), ALINHADAS A PRUMO, APLICADO EM PANOS SEM VÃOS. AF_06/2014</t>
  </si>
  <si>
    <t>200,72</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</si>
  <si>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</si>
  <si>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</si>
  <si>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</si>
  <si>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306,47</t>
  </si>
  <si>
    <t>REVESTIMENTO CERÂMICO PARA PAREDES EXTERNAS EM PASTILHAS DE PORCELANA 2,5 X 2,5 CM (PLACAS DE 30 X 30 CM), ALINHADAS A PRUMO, APLICADO EM PANOS SEM VÃOS. AF_10/2014</t>
  </si>
  <si>
    <t>281,08</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</si>
  <si>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</si>
  <si>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</si>
  <si>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10.1.9</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</si>
  <si>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</si>
  <si>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</si>
  <si>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</si>
  <si>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</si>
  <si>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</si>
  <si>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</si>
  <si>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</si>
  <si>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</si>
  <si>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</si>
  <si>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</si>
  <si>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</si>
  <si>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</si>
  <si>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</si>
  <si>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</si>
  <si>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</si>
  <si>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</si>
  <si>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</si>
  <si>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</si>
  <si>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</si>
  <si>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10.1.10</t>
  </si>
  <si>
    <t>CERAMICAS - PADRÃO POPULAR</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</si>
  <si>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</si>
  <si>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</si>
  <si>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</si>
  <si>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</si>
  <si>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10.1.11</t>
  </si>
  <si>
    <t>REVESTIMENTO COM PEDRA</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</si>
  <si>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</si>
  <si>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</si>
  <si>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</si>
  <si>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10.1.12</t>
  </si>
  <si>
    <t>REVESTIMENTOS EM PEDRA</t>
  </si>
  <si>
    <t>10.1.13</t>
  </si>
  <si>
    <t>REVESTIMENTOS DIVERSOS</t>
  </si>
  <si>
    <t>10.1.14</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</si>
  <si>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</si>
  <si>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</si>
  <si>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</si>
  <si>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</si>
  <si>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10.1.15</t>
  </si>
  <si>
    <t>FORRO DE GESSO</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</si>
  <si>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</si>
  <si>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</si>
  <si>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</si>
  <si>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</si>
  <si>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</si>
  <si>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</si>
  <si>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</si>
  <si>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10.1.16</t>
  </si>
  <si>
    <t>FORRO DE PVC</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</si>
  <si>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</si>
  <si>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</si>
  <si>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</si>
  <si>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</si>
  <si>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</si>
  <si>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10.1.17</t>
  </si>
  <si>
    <t>FORROS ESPECIAIS</t>
  </si>
  <si>
    <t>10.1.17.1</t>
  </si>
  <si>
    <t>ISOLAMENTO ACÚSTICO</t>
  </si>
  <si>
    <t>10.1.17.2</t>
  </si>
  <si>
    <t>ISOLAMENTO TERMICO</t>
  </si>
  <si>
    <t>10.2</t>
  </si>
  <si>
    <t>IMPERMEABILIZACOES E PROTECOES</t>
  </si>
  <si>
    <t>10.2.1</t>
  </si>
  <si>
    <t>MANUTENCAO / REPAROS - IMPERMEABILIZACOES E PROTECOES</t>
  </si>
  <si>
    <t>10.2.2</t>
  </si>
  <si>
    <t>IMPERMEABILIZACAO COM ARGAMASSAS</t>
  </si>
  <si>
    <t>IMPERMEABILIZAÇÃO DE PISO COM ARGAMASSA DE CIMENTO E AREIA, COM ADITIVO IMPERMEABILIZANTE, E = 2CM. AF_06/2018</t>
  </si>
  <si>
    <t>REFORÇO SUPERFICIAL PARA CONTRAPISOS DE ARGAMASSA SEMI-SECA. AF_07/2021</t>
  </si>
  <si>
    <t>IMPERMEABILIZAÇÃO DE PAREDES COM ARGAMASSA DE CIMENTO E AREIA, COM ADITIVO IMPERMEABILIZANTE, E = 2CM. AF_06/2018</t>
  </si>
  <si>
    <t>IMPERMEABILIZAÇÃO DE FLOREIRA OU VIGA BALDRAME COM ARGAMASSA DE CIMENTO E AREIA, COM ADITIVO IMPERMEABILIZANTE, E = 2 CM. AF_06/2018</t>
  </si>
  <si>
    <t>10.2.3</t>
  </si>
  <si>
    <t>IMPERMEABILIZACAO COM LONAS</t>
  </si>
  <si>
    <t>10.2.4</t>
  </si>
  <si>
    <t>IMPERMEABILIZACAO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</si>
  <si>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</si>
  <si>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</si>
  <si>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</si>
  <si>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10.2.5</t>
  </si>
  <si>
    <t>IMPERMEABILIZACAO COM CIMENTO CRISTALIZANTE</t>
  </si>
  <si>
    <t>10.2.6</t>
  </si>
  <si>
    <t>IMPERMEABILIZACAO COM PINTURAS</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</si>
  <si>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</si>
  <si>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</si>
  <si>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</si>
  <si>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</si>
  <si>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10.2.7</t>
  </si>
  <si>
    <t>MASTIQUES E SELANTES</t>
  </si>
  <si>
    <t>10.2.8</t>
  </si>
  <si>
    <t>JUNTA DE DILATACÃO</t>
  </si>
  <si>
    <t>10.2.9</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</si>
  <si>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</si>
  <si>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</si>
  <si>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</si>
  <si>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</si>
  <si>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</si>
  <si>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</si>
  <si>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</si>
  <si>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</si>
  <si>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</si>
  <si>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</si>
  <si>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</si>
  <si>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</si>
  <si>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10.2.10</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</si>
  <si>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</si>
  <si>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</si>
  <si>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</si>
  <si>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</si>
  <si>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10.3</t>
  </si>
  <si>
    <t>REVESTIMENTO DE PISOS</t>
  </si>
  <si>
    <t>10.3.1</t>
  </si>
  <si>
    <t>MANUTENCAO / REPAROS - REVESTIMENTO DE PISOS</t>
  </si>
  <si>
    <t>10.3.2</t>
  </si>
  <si>
    <t>CONTRAPISO</t>
  </si>
  <si>
    <t>(COMPOSIÇÃO REPRESENTATIVA) DO SERVIÇO DE CONTRAPISO EM ARGAMASSA TRAÇO 1:4 (CIM E AREIA), EM BETONEIRA 400 L, ESPESSURA 3 CM ÁREAS SECAS E 3 CM ÁREAS MOLHADAS, PARA EDIFICAÇÃO HABITACIONAL UNIFAMILIAR (CASA) E EDIFICAÇÃO PÚBLICA PADRÃO. AF_11/2014</t>
  </si>
  <si>
    <t>PREPARO DE CONTRAPISO COM POLITRIZ.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</si>
  <si>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</si>
  <si>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</si>
  <si>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</si>
  <si>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</si>
  <si>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</si>
  <si>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</si>
  <si>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</si>
  <si>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</si>
  <si>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</si>
  <si>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</si>
  <si>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</si>
  <si>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</si>
  <si>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</si>
  <si>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</si>
  <si>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</si>
  <si>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</si>
  <si>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IMPERMEABILIZAÇÃO DE SUPERFÍCIE COM MEMBRANA À BASE DE POLIURETANO, 2 DEMÃOS. AF_06/2018</t>
  </si>
  <si>
    <t>IMPERMEABILIZAÇÃO DE SUPERFÍCIE COM MEMBRANA À BASE DE RESINA ACRÍLICA, 3 DEMÃOS. AF_06/2018</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</si>
  <si>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</si>
  <si>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</si>
  <si>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</si>
  <si>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</si>
  <si>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</si>
  <si>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</si>
  <si>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</si>
  <si>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</si>
  <si>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</si>
  <si>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</si>
  <si>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</si>
  <si>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</si>
  <si>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</si>
  <si>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</si>
  <si>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</si>
  <si>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</si>
  <si>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</si>
  <si>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</si>
  <si>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</si>
  <si>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</si>
  <si>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</si>
  <si>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</si>
  <si>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</si>
  <si>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</si>
  <si>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</si>
  <si>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</si>
  <si>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</si>
  <si>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</si>
  <si>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</si>
  <si>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</si>
  <si>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</si>
  <si>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</si>
  <si>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</si>
  <si>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</si>
  <si>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</si>
  <si>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</si>
  <si>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</si>
  <si>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</si>
  <si>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</si>
  <si>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</si>
  <si>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</si>
  <si>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10.3.3</t>
  </si>
  <si>
    <t>PREPARO E REGULARIZACAO DE PISO</t>
  </si>
  <si>
    <t>10.3.4</t>
  </si>
  <si>
    <t>PISO CIMENTADO</t>
  </si>
  <si>
    <t>PREPARO DO PISO CIMENTADO PARA PINTURA - LIXAMENTO E LIMPEZA. AF_05/2021</t>
  </si>
  <si>
    <t>PISO CIMENTADO, TRAÇO 1:3 (CIMENTO E AREIA), ACABAMENTO LISO, ESPESSURA 4,0 CM, PREPARO MECÂNICO DA ARGAMASSA. AF_09/2020</t>
  </si>
  <si>
    <t>PISO CIMENTADO, TRAÇO 1:3 (CIMENTO E AREIA), ACABAMENTO RÚSTICO, ESPESSURA 4,0 CM, PREPARO MECÂNICO DA ARGAMASSA.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</si>
  <si>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</si>
  <si>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</si>
  <si>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</si>
  <si>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</si>
  <si>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10.3.5</t>
  </si>
  <si>
    <t>PISO EM MADEIRA</t>
  </si>
  <si>
    <t>ENCERAMENTO DE PISO EM MADEIRA. AF_05/2021</t>
  </si>
  <si>
    <t>PISO EM TACO DE MADEIRA 7X42CM, FIXADO COM COLA BASE DE PVA. AF_09/2020</t>
  </si>
  <si>
    <t>ASSOALHO DE MADEIRA. AF_09/2020</t>
  </si>
  <si>
    <t>PISO EM TACO DE MADEIRA 7X21CM, FIXADO COM COLA BASE DE PVA. AF_09/2020</t>
  </si>
  <si>
    <t>10.3.6</t>
  </si>
  <si>
    <t>PISO CERAMICO</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</si>
  <si>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</si>
  <si>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</si>
  <si>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</si>
  <si>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</si>
  <si>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</si>
  <si>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PISO EM LADRILHO HIDRÁULICO APLICADO EM AMBIENTES INTERNOS DE ÁREA MENOR QUE 5 M², INCLUSO APLICAÇÃO DE RESINA. AF_09/2020</t>
  </si>
  <si>
    <t>PISO EM LADRILHO HIDRÁULICO APLICADO EM AMBIENTES INTERNOS DE ÁREA ENTRE 5 E 15 M², INCLUSO APLICAÇÃO DE RESINA.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</si>
  <si>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</si>
  <si>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</si>
  <si>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</si>
  <si>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</si>
  <si>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</si>
  <si>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</si>
  <si>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</si>
  <si>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</si>
  <si>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</si>
  <si>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</si>
  <si>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</si>
  <si>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</si>
  <si>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10.3.7</t>
  </si>
  <si>
    <t>PISO CERAMICO - PADRÃO POPULAR</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</si>
  <si>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</si>
  <si>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</si>
  <si>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</si>
  <si>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10.3.8</t>
  </si>
  <si>
    <t>PISO DE PEDRA E GRANILITE/MARMORITE</t>
  </si>
  <si>
    <t>PISO ELEVADO COM ESTRUTURA EM AÇO, COMPOSTO POR PEDESTAIS E LONGARINAS. AF_09/2020</t>
  </si>
  <si>
    <t>PISO EM PEDRA  ASSENTADO SOBRE ARGAMASSA 1:3 (CIMENTO E AREIA). AF_09/2020</t>
  </si>
  <si>
    <t>PISO EM PEDRA ARDÓSIA ASSENTADO SOBRE ARGAMASSA 1:3 (CIMENTO E AREIA). AF_09/2020</t>
  </si>
  <si>
    <t>PISO EM PEDRA PORTUGUESA ASSENTADO SOBRE ARGAMASSA SECA DE CIMENTO E AREIA, TRAÇO 1:3, REJUNTADO COM CIMENTO COMUM. AF_05/2020</t>
  </si>
  <si>
    <t>PISO EM LADRILHO HIDRÁULICO APLICADO EM AMBIENTES EXTERNOS. AF_05/2020</t>
  </si>
  <si>
    <t>PISO PODOTÁTIL DE ALERTA OU DIRECIONAL, DE BORRACHA, ASSENTADO SOBRE ARGAMASSA. AF_05/2020</t>
  </si>
  <si>
    <t>PISO EM GRANITO APLICADO EM CALÇADAS OU PISOS EXTERNOS. AF_05/2020</t>
  </si>
  <si>
    <t>PISO EM MÁRMORE APLICADO EM CALÇADAS OU PISOS EXTERNOS. AF_05/2020</t>
  </si>
  <si>
    <t>PISO EM GRANITO APLICADO EM AMBIENTES INTERNOS. AF_09/2020</t>
  </si>
  <si>
    <t>PISO EM MÁRMORE APLICADO EM AMBIENTES INTERNOS. AF_09/2020</t>
  </si>
  <si>
    <t>10.3.9</t>
  </si>
  <si>
    <t>PISO VINILICO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</si>
  <si>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</si>
  <si>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</si>
  <si>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</si>
  <si>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</si>
  <si>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</si>
  <si>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</si>
  <si>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10.3.10</t>
  </si>
  <si>
    <t>PISO DE ALTA RESISTENCIA</t>
  </si>
  <si>
    <t>10.3.11</t>
  </si>
  <si>
    <t>PISO EM BLOCO DE CONCRETO</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</si>
  <si>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</si>
  <si>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</si>
  <si>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</si>
  <si>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</si>
  <si>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</si>
  <si>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</si>
  <si>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</si>
  <si>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</si>
  <si>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VIA EM PISO INTERTRAVADO, COM BLOCO RETANGULAR COR NATURAL DE 20 X 10 CM, ESPESSURA 8 CM. AF_12/2015</t>
  </si>
  <si>
    <t>EXECUÇÃO DE PAVIMENTO EM PISO INTERTRAVADO, COM BLOCO RETANGULAR DE 20 X 10 CM, ESPESSURA 10 CM. AF_10/2022</t>
  </si>
  <si>
    <t>EXECUÇÃO DE VIA EM PISO INTERTRAVADO, COM BLOCO RETANGULAR DE 20 X 10 CM, ESPESSURA 10 CM. AF_12/2015</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</si>
  <si>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</si>
  <si>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</si>
  <si>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</si>
  <si>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VIA EM PISO INTERTRAVADO, COM BLOCO 16 FACES DE 22 X 11 CM, ESPESSURA 8 CM. AF_12/2015</t>
  </si>
  <si>
    <t>EXECUÇÃO DE PAVIMENTO EM PISO INTERTRAVADO, COM BLOCO 16 FACES DE 22 X 11 CM, ESPESSURA 10 CM. AF_10/2022</t>
  </si>
  <si>
    <t>EXECUÇÃO DE VIA EM PISO INTERTRAVADO, COM BLOCO 16 FACES DE 22 X 11 CM, ESPESSURA 10 CM. AF_12/2015</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</si>
  <si>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</si>
  <si>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</si>
  <si>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</si>
  <si>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VIA EM PISO INTERTRAVADO, COM BLOCO RETANGULAR COLORIDO DE 20 X 10 CM, ESPESSURA 8 CM. AF_12/2015</t>
  </si>
  <si>
    <t>EXECUÇÃO DE ESCORAS DE CONCRETO PARA CONTENÇÃO DE GUIAS PRÉ-FABRICADAS. AF_06/2016</t>
  </si>
  <si>
    <t>10.3.12</t>
  </si>
  <si>
    <t>PISO DE CONCRETO</t>
  </si>
  <si>
    <t>ACABAMENTO POLIDO PARA PISO DE CONCRETO ARMADO OU LAJE SOBRE SOLO DE ALTA RESISTÊNCIA. AF_09/2021</t>
  </si>
  <si>
    <t>PISO EM CONCRETO 20 MPA PREPARO MECÂNICO, ESPESSURA 7CM. AF_09/2020</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</si>
  <si>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</si>
  <si>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</si>
  <si>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</si>
  <si>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</si>
  <si>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</si>
  <si>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</si>
  <si>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</si>
  <si>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</si>
  <si>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</si>
  <si>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</si>
  <si>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</si>
  <si>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</si>
  <si>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</si>
  <si>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</si>
  <si>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</si>
  <si>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</si>
  <si>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</si>
  <si>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</si>
  <si>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10.3.13</t>
  </si>
  <si>
    <t>SOLEIRAS E RODAPES</t>
  </si>
  <si>
    <t>RODAPÉ EM GRANITO, ALTURA 10 CM. AF_09/2020</t>
  </si>
  <si>
    <t>RODAPÉ EM MADEIRA, ALTURA 7CM, FIXADO COM COLA. AF_09/2020</t>
  </si>
  <si>
    <t>RODAPÉ EM MADEIRA, ALTURA 7CM, FIXADO COM COLA E PARAFUSOS. AF_09/2020</t>
  </si>
  <si>
    <t>RODAPÉ EM ARDÓSIA ALTURA 10CM. AF_09/2020</t>
  </si>
  <si>
    <t>RODAPÉ EM MARMORITE, ALTURA 10CM. AF_09/2020</t>
  </si>
  <si>
    <t>RODAPÉ BORRACHA LISO, ALTURA = 7CM, ESPESSURA = 2 MM, PARA ARGAMASSA. AF_09/2020</t>
  </si>
  <si>
    <t>RODAPÉ EM LADRILHO HIDRÁULICO, ALTURA 7 CM. AF_09/2020</t>
  </si>
  <si>
    <t>RODAPÉ EM POLIESTIRENO, ALTURA 5 CM. AF_09/2020</t>
  </si>
  <si>
    <t>SOLEIRA EM GRANITO, LARGURA 15 CM, ESPESSURA 2,0 CM. AF_09/2020</t>
  </si>
  <si>
    <t>SOLEIRA EM MÁRMORE, LARGURA 15 CM, ESPESSURA 2,0 CM. AF_09/2020</t>
  </si>
  <si>
    <t>RODAPÉ EM MÁRMORE, ALTURA 7 CM. AF_09/2020</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</si>
  <si>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</si>
  <si>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</si>
  <si>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</si>
  <si>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</si>
  <si>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10.3.14</t>
  </si>
  <si>
    <t>JUNTAS EM PISOS</t>
  </si>
  <si>
    <t>10.3.15</t>
  </si>
  <si>
    <t>CARPETE</t>
  </si>
  <si>
    <t>PISO TÊXTIL (CARPETE) EM PLACA. AF_09/2020</t>
  </si>
  <si>
    <t>PISO TÊXTIL (CARPETE) EM MANTA (ROLO) E = 6 A 7 MM. AF_09/2020</t>
  </si>
  <si>
    <t>PISO TÊXTIL (CARPETE) EM MANTA (ROLO) E = 9 A 10 MM. AF_09/2020</t>
  </si>
  <si>
    <t>10.4</t>
  </si>
  <si>
    <t>PINTURAS</t>
  </si>
  <si>
    <t>10.4.1</t>
  </si>
  <si>
    <t>MANUTENCAO / REPAROS - PINTURAS</t>
  </si>
  <si>
    <t>10.4.2</t>
  </si>
  <si>
    <t>EMASSAMENTO</t>
  </si>
  <si>
    <t>JATEAMENTO ABRASIVO COM GRANALHA DE AÇO EM PERFIL METÁLICO EM FÁBRICA. AF_01/2020</t>
  </si>
  <si>
    <t>LIXAMENTO MANUAL EM SUPERFÍCIES METÁLICAS EM OBRA. AF_01/2020</t>
  </si>
  <si>
    <t>COLOCAÇÃO DE FITA PROTETORA PARA PINTURA. AF_01/2020</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</si>
  <si>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</si>
  <si>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</si>
  <si>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</si>
  <si>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</si>
  <si>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10.4.3</t>
  </si>
  <si>
    <t>MASSA ÚNICA</t>
  </si>
  <si>
    <t>APLICAÇÃO MASSA ACRÍLICA PARA MADEIRA, PARA PINTURA COM TINTA DE ACABAMENTO (PIGMENTADA). AF_01/2021</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</si>
  <si>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</si>
  <si>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</si>
  <si>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</si>
  <si>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</si>
  <si>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</si>
  <si>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</si>
  <si>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</si>
  <si>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</si>
  <si>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</si>
  <si>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</si>
  <si>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</si>
  <si>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</si>
  <si>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</si>
  <si>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</si>
  <si>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</si>
  <si>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</si>
  <si>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</si>
  <si>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</si>
  <si>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</si>
  <si>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</si>
  <si>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</si>
  <si>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</si>
  <si>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10.4.4</t>
  </si>
  <si>
    <t>MONOCAMADAS</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</si>
  <si>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</si>
  <si>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</si>
  <si>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</si>
  <si>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</si>
  <si>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</si>
  <si>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</si>
  <si>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</si>
  <si>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</si>
  <si>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</si>
  <si>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</si>
  <si>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</si>
  <si>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</si>
  <si>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</si>
  <si>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</si>
  <si>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</si>
  <si>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</si>
  <si>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</si>
  <si>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</si>
  <si>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</si>
  <si>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</si>
  <si>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</si>
  <si>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</si>
  <si>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</si>
  <si>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</si>
  <si>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</si>
  <si>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</si>
  <si>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</si>
  <si>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</si>
  <si>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10.4.5</t>
  </si>
  <si>
    <t>ESTUQUES</t>
  </si>
  <si>
    <t>ESTUCAMENTO DE PANOS DE FACHADA SEM VÃOS DO SISTEMA DE PAREDES DE CONCRETO EM EDIFICAÇÕES DE MÚLTIPLOS PAVIMENTOS. AF_06/2015</t>
  </si>
  <si>
    <t>ESTUCAMENTO DE DENSIDADE BAIXA DE PANOS DE FACHADA DO SISTEMA DE PAREDES DE CONCRETO EM EDIFICAÇÕES DE MÚLTIPLOS PAVIMENTOS, ACESSO COM PLATAFORMA OU CADEIRINHA, UTILIZAÇÃO DE ARGAMASSA COLANTE. AF_10/2022</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</si>
  <si>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</si>
  <si>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</si>
  <si>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</si>
  <si>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</si>
  <si>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</si>
  <si>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</si>
  <si>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10.4.6</t>
  </si>
  <si>
    <t>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</si>
  <si>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</si>
  <si>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</si>
  <si>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</si>
  <si>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</si>
  <si>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</si>
  <si>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</si>
  <si>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</si>
  <si>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</si>
  <si>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</si>
  <si>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</si>
  <si>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</si>
  <si>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</si>
  <si>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</si>
  <si>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</si>
  <si>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</si>
  <si>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</si>
  <si>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</si>
  <si>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</si>
  <si>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</si>
  <si>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</si>
  <si>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</si>
  <si>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</si>
  <si>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</si>
  <si>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</si>
  <si>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</si>
  <si>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</si>
  <si>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</si>
  <si>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</si>
  <si>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</si>
  <si>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</si>
  <si>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</si>
  <si>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10.4.7</t>
  </si>
  <si>
    <t>FUNDO PREPARADOR</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</si>
  <si>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</si>
  <si>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</si>
  <si>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</si>
  <si>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</si>
  <si>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</si>
  <si>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</si>
  <si>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</si>
  <si>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10.4.8</t>
  </si>
  <si>
    <t>PINTURA EM MADEIRA</t>
  </si>
  <si>
    <t>LIXAMENTO DE MADEIRA PARA APLICAÇÃO DE FUNDO OU PINTURA. AF_01/2021</t>
  </si>
  <si>
    <t>LIXAMENTO DE MASSA PARA MADEIRA. AF_01/2021</t>
  </si>
  <si>
    <t>PINTURA DE RODAPÉ COM TINTA EPÓXI, APLICAÇÃO MANUAL, 2 DEMÃOS, INCLUSÃO PRIMER EPÓXI. AF_05/2021</t>
  </si>
  <si>
    <t>PINTURA DE RODAPÉ EM PEDRA DECORATIVA COM VERNIZ DE POLIURETANO, APLICAÇÃO MANUAL, 3 DEMÃOS. AF_05/2021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</si>
  <si>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</si>
  <si>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</si>
  <si>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</si>
  <si>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</si>
  <si>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</si>
  <si>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</si>
  <si>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</si>
  <si>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</si>
  <si>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</si>
  <si>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</si>
  <si>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</si>
  <si>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</si>
  <si>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</si>
  <si>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</si>
  <si>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</si>
  <si>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</si>
  <si>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</si>
  <si>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</si>
  <si>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</si>
  <si>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</si>
  <si>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</si>
  <si>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</si>
  <si>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</si>
  <si>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</si>
  <si>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</si>
  <si>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</si>
  <si>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</si>
  <si>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</si>
  <si>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</si>
  <si>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</si>
  <si>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</si>
  <si>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</si>
  <si>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</si>
  <si>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</si>
  <si>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</si>
  <si>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</si>
  <si>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</si>
  <si>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</si>
  <si>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</si>
  <si>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</si>
  <si>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</si>
  <si>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</si>
  <si>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</si>
  <si>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</si>
  <si>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</si>
  <si>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</si>
  <si>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</si>
  <si>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</si>
  <si>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</si>
  <si>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</si>
  <si>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</si>
  <si>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</si>
  <si>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</si>
  <si>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</si>
  <si>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</si>
  <si>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</si>
  <si>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</si>
  <si>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</si>
  <si>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</si>
  <si>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</si>
  <si>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</si>
  <si>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</si>
  <si>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</si>
  <si>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</si>
  <si>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10.4.9</t>
  </si>
  <si>
    <t>PINTURA EM SUPERFICIES METALICAS</t>
  </si>
  <si>
    <t>10.4.10</t>
  </si>
  <si>
    <t>PINTURA EM CONCRETO</t>
  </si>
  <si>
    <t>PINTURA DE MEIO-FIO COM TINTA BRANCA A BASE DE CAL (CAIAÇÃO). AF_05/2021</t>
  </si>
  <si>
    <t>10.4.11</t>
  </si>
  <si>
    <t>PINTURA EM PAREDES / ALVENARIA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</si>
  <si>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</si>
  <si>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</si>
  <si>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</si>
  <si>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</si>
  <si>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</si>
  <si>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</si>
  <si>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</si>
  <si>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</si>
  <si>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</si>
  <si>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</si>
  <si>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10.4.12</t>
  </si>
  <si>
    <t>PINTURA EM FACHADAS</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</si>
  <si>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</si>
  <si>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</si>
  <si>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</si>
  <si>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</si>
  <si>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</si>
  <si>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</si>
  <si>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10.4.13</t>
  </si>
  <si>
    <t>PINTURA EM TETOS</t>
  </si>
  <si>
    <t>APLICAÇÃO MANUAL DE PINTURA COM TINTA LÁTEX ACRÍLICA EM TETO, DUAS DEMÃOS. AF_06/2014</t>
  </si>
  <si>
    <t>10.4.14</t>
  </si>
  <si>
    <t>PINTURA EM MOLDURAS</t>
  </si>
  <si>
    <t>APLICAÇÃO MANUAL DE PINTURA COM TINTA TEXTURIZADA ACRÍLICA EM MOLDURAS DE EPS, PRÉ-FABRICADOS, OU OUTROS. AF_06/2014</t>
  </si>
  <si>
    <t>10.4.15</t>
  </si>
  <si>
    <t>PINTURA EM TELHAS</t>
  </si>
  <si>
    <t>10.4.16</t>
  </si>
  <si>
    <t>PINTURA EM PISO</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</si>
  <si>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</si>
  <si>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</si>
  <si>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</si>
  <si>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</si>
  <si>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10.5</t>
  </si>
  <si>
    <t>MADEIRAS E LAMINADOS</t>
  </si>
  <si>
    <t>10.6</t>
  </si>
  <si>
    <t>ARGAMASSAS</t>
  </si>
  <si>
    <t>10.6.1</t>
  </si>
  <si>
    <t>À BASE DE GESSO</t>
  </si>
  <si>
    <t>ARGAMASSA À BASE DE GESSO, MISTURA E PROJEÇÃO DE 1,5 M³/H DE ARGAMASSA. AF_08/2019</t>
  </si>
  <si>
    <t>10.6.2</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</si>
  <si>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</si>
  <si>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</si>
  <si>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</si>
  <si>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</si>
  <si>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</si>
  <si>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10.6.3</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</si>
  <si>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</si>
  <si>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</si>
  <si>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</si>
  <si>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</si>
  <si>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</si>
  <si>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</si>
  <si>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</si>
  <si>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</si>
  <si>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</si>
  <si>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</si>
  <si>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</si>
  <si>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</si>
  <si>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</si>
  <si>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</si>
  <si>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</si>
  <si>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</si>
  <si>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</si>
  <si>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</si>
  <si>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</si>
  <si>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10.6.4</t>
  </si>
  <si>
    <t>CIMENTO E AGREGADO</t>
  </si>
  <si>
    <t>ARGAMASSA TRAÇO 1:1,93 (EM VOLUME DE CIMENTO E AREIA MÉDIA ÚMIDA), FCK 20 MPA, PREPARO MECÂNICO COM MISTURADOR DUPLO HORIZONTAL DE ALTA TURBULÊNCIA. AF_03/2020</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</si>
  <si>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</si>
  <si>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</si>
  <si>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</si>
  <si>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</si>
  <si>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</si>
  <si>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</si>
  <si>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</si>
  <si>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</si>
  <si>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</si>
  <si>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</si>
  <si>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</si>
  <si>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</si>
  <si>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</si>
  <si>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</si>
  <si>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</si>
  <si>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</si>
  <si>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</si>
  <si>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</si>
  <si>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</si>
  <si>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</si>
  <si>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</si>
  <si>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</si>
  <si>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</si>
  <si>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</si>
  <si>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</si>
  <si>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</si>
  <si>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</si>
  <si>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</si>
  <si>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</si>
  <si>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</si>
  <si>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</si>
  <si>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</si>
  <si>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</si>
  <si>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</si>
  <si>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</si>
  <si>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</si>
  <si>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</si>
  <si>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</si>
  <si>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</si>
  <si>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</si>
  <si>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</si>
  <si>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</si>
  <si>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</si>
  <si>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</si>
  <si>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</si>
  <si>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</si>
  <si>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</si>
  <si>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</si>
  <si>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</si>
  <si>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</si>
  <si>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</si>
  <si>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</si>
  <si>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</si>
  <si>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</si>
  <si>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</si>
  <si>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</si>
  <si>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</si>
  <si>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</si>
  <si>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</si>
  <si>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</si>
  <si>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</si>
  <si>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</si>
  <si>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</si>
  <si>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</si>
  <si>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</si>
  <si>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</si>
  <si>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</si>
  <si>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</si>
  <si>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</si>
  <si>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</si>
  <si>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</si>
  <si>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</si>
  <si>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</si>
  <si>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</si>
  <si>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</si>
  <si>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</si>
  <si>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</si>
  <si>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</si>
  <si>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</si>
  <si>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</si>
  <si>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</si>
  <si>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</si>
  <si>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</si>
  <si>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</si>
  <si>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</si>
  <si>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</si>
  <si>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</si>
  <si>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</si>
  <si>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</si>
  <si>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</si>
  <si>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</si>
  <si>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</si>
  <si>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</si>
  <si>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10.6.5</t>
  </si>
  <si>
    <t>CAL E AGREGADO</t>
  </si>
  <si>
    <t>10.6.6</t>
  </si>
  <si>
    <t>CIMENTO, CAL E AGREGADO</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</si>
  <si>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</si>
  <si>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</si>
  <si>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</si>
  <si>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</si>
  <si>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</si>
  <si>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</si>
  <si>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</si>
  <si>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</si>
  <si>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</si>
  <si>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</si>
  <si>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</si>
  <si>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</si>
  <si>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</si>
  <si>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</si>
  <si>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</si>
  <si>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</si>
  <si>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</si>
  <si>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</si>
  <si>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</si>
  <si>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</si>
  <si>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</si>
  <si>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</si>
  <si>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</si>
  <si>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</si>
  <si>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</si>
  <si>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</si>
  <si>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SERVIÇOS EXTRAS - REVESTIMENTOS, IMPERMEABILIZACÕES, PINTURAS E ARGAMASSAS</t>
  </si>
  <si>
    <t>COMPOSIÇÃO 2</t>
  </si>
  <si>
    <t>EXECUÇÃO DE PASSEIO COM PLACAS DE CONCRETO PERMEÁVEL 40X40X6CM - PAGINAÇÃO TRADICIONAL</t>
  </si>
  <si>
    <t>COMPOSIÇÃO 3</t>
  </si>
  <si>
    <t>EXECUÇÃO DE PASSEIO COM PLACAS DE CONCRETO PERMEÁVEL 40X40X6CM - PAGINAÇÃO PADRÃO MUNICÍPIO DE PATO BRANCO</t>
  </si>
  <si>
    <t>COMPOSIÇÃO 4</t>
  </si>
  <si>
    <t>APLICAÇÃO DE PINTURA EM PISO COM TINTA POLIURETANO COM PROTEÇÃO UV (2 DEMÃOS), INCLUSO SELADOR PRIMER EPOXI, CATALISADOR E DILUENTE</t>
  </si>
  <si>
    <t>COMPOSIÇÃO 5</t>
  </si>
  <si>
    <t>FORNECIMENTO E INSTALAÇÃO DE PISO EMBORRACHADO EM PLACAS, ESPESSURA DE 40MM, COLORIDO, COM CHANFROS PARA ESCOAMENTO DA ÁGUA, COLADO COM COLA PU MONOCOMPONENTE</t>
  </si>
  <si>
    <t>COMPOSIÇÃO 6</t>
  </si>
  <si>
    <t>PISO EM PEDRA MIRACEMA ASSENTADO COM ARGAMASSA AC III</t>
  </si>
  <si>
    <t>COMPOSIÇÃO 52</t>
  </si>
  <si>
    <t xml:space="preserve">EXECUÇÃO DE PASSEIO COM PLACAS 40X40X6CM DE CONCRETO PRÉ-MOLDADAS  VIBROPRENSADAS, ASSENTADAS COM ARGAMASSA ACIII </t>
  </si>
  <si>
    <t>COMPOSIÇÃO 53</t>
  </si>
  <si>
    <t xml:space="preserve">EXECUÇÃO DE PASSEIO COM PLACAS  40X40X6CM DE CONCRETO ASSETADO COM ACII - PAGINAÇÃO PADRÃO MUNICÍPIO DE PATO BRANCO </t>
  </si>
  <si>
    <t>11.1</t>
  </si>
  <si>
    <t>PAVIMENTACAO E CALCAMENTO</t>
  </si>
  <si>
    <t>11.1.1</t>
  </si>
  <si>
    <t>MANUTENCAO / REPAROS - PAVIMENTACAO E CALCAMENTO</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</si>
  <si>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</si>
  <si>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</si>
  <si>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</si>
  <si>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</si>
  <si>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</si>
  <si>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</si>
  <si>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JUNTAS DE CONTRAÇÃO PARA PAVIMENTOS DE CONCRETO. AF_04/2022</t>
  </si>
  <si>
    <t>APLICAÇÃO DE GRAXA EM BARRAS DE TRANSFERÊNCIA PARA EXECUÇÃO DE PAVIMENTO DE CONCRETO. AF_04/2022</t>
  </si>
  <si>
    <t>BARRAS DE LIGAÇÃO, AÇO CA-50 DE 10 MM, PARA EXECUÇÃO DE PAVIMENTO DE CONCRETO  FORNECIMENTO E INSTALAÇÃO. AF_04/2022</t>
  </si>
  <si>
    <t>11.1.2</t>
  </si>
  <si>
    <t>REGULARIZACAO</t>
  </si>
  <si>
    <t>REGULARIZAÇÃO E COMPACTAÇÃO DE SUBLEITO DE SOLO  PREDOMINANTEMENTE ARGILOSO. AF_11/2019</t>
  </si>
  <si>
    <t>REGULARIZAÇÃO E COMPACTAÇÃO DE SUBLEITO DE SOLO PREDOMINANTEMENTE ARENOSO.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</si>
  <si>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</si>
  <si>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</si>
  <si>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</si>
  <si>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</si>
  <si>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</si>
  <si>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</si>
  <si>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</si>
  <si>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</si>
  <si>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</si>
  <si>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</si>
  <si>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</si>
  <si>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</si>
  <si>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11.1.4</t>
  </si>
  <si>
    <t>BASE</t>
  </si>
  <si>
    <t>BASE PARA PAVIMENTACAO COM BRITA GRADUADA, INCLUSIVE COMPACTACAO 100% PI</t>
  </si>
  <si>
    <t>m3</t>
  </si>
  <si>
    <t>BASE PARA PAVIMENTACAO COM BRITA CORRIDA, INCLUSIVE COMPACTACAO</t>
  </si>
  <si>
    <t>BASE DE SOLO ARENOSO FINO, COMPACTACAO 100% PI</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</si>
  <si>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</si>
  <si>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</si>
  <si>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</si>
  <si>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</si>
  <si>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PARA PAVIMENTACAO COM MACADAME HIDRAULICO, INCLUSIVE COMPACTACAO</t>
  </si>
  <si>
    <t>11.1.5</t>
  </si>
  <si>
    <t>EMBASAMENTO COM MATERIAL GRANULAR / AGULHAMENTO</t>
  </si>
  <si>
    <t>11.1.6</t>
  </si>
  <si>
    <t>PAVIMENTACAO COM PEDRAS E BLOCOS</t>
  </si>
  <si>
    <t>11.1.7</t>
  </si>
  <si>
    <t>PINTURA DE LIGACAO/IMPRIMACAO</t>
  </si>
  <si>
    <t>EXECUÇÃO DE PINTURA DE LIGAÇÃO COM EMULSÃO ASFÁLTICA RR-2C. AF_11/2019</t>
  </si>
  <si>
    <t>EXECUÇÃO DE PINTURA DE LIGAÇÃO COM EMULSÃO ASFÁLTICA RR-2C, PARA O FECHAMENTO DE VALAS. AF_12/2020</t>
  </si>
  <si>
    <t>11.1.8</t>
  </si>
  <si>
    <t>REVESTIMENTO ASFALTICO E PAVIMENTO DE CONCRETO</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</si>
  <si>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</si>
  <si>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</si>
  <si>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</si>
  <si>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</si>
  <si>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</si>
  <si>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</si>
  <si>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</si>
  <si>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</si>
  <si>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</si>
  <si>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</si>
  <si>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</si>
  <si>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</si>
  <si>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</si>
  <si>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</si>
  <si>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</si>
  <si>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</si>
  <si>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</si>
  <si>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</si>
  <si>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</si>
  <si>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</si>
  <si>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</si>
  <si>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</si>
  <si>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</si>
  <si>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</si>
  <si>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</si>
  <si>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</si>
  <si>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</si>
  <si>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</si>
  <si>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</si>
  <si>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</si>
  <si>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</si>
  <si>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</si>
  <si>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RECOMPOSIÇÃO DE PAVIMENTO EM PISO INTERTRAVADO, COM REAPROVEITAMENTO DOS BLOCOS INTERTRAVADOS, PARA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</si>
  <si>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</si>
  <si>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</si>
  <si>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</si>
  <si>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</si>
  <si>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</si>
  <si>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</si>
  <si>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</si>
  <si>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</si>
  <si>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</si>
  <si>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</si>
  <si>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</si>
  <si>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</si>
  <si>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</si>
  <si>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</si>
  <si>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</si>
  <si>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</si>
  <si>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</si>
  <si>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</si>
  <si>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</si>
  <si>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</si>
  <si>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</si>
  <si>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</si>
  <si>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</si>
  <si>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</si>
  <si>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</si>
  <si>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</si>
  <si>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</si>
  <si>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</si>
  <si>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</si>
  <si>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</si>
  <si>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</si>
  <si>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</si>
  <si>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</si>
  <si>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</si>
  <si>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</si>
  <si>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</si>
  <si>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</si>
  <si>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</si>
  <si>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</si>
  <si>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</si>
  <si>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</si>
  <si>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</si>
  <si>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</si>
  <si>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</si>
  <si>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</si>
  <si>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</si>
  <si>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</si>
  <si>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</si>
  <si>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</si>
  <si>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</si>
  <si>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</si>
  <si>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</si>
  <si>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</si>
  <si>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</si>
  <si>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</si>
  <si>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</si>
  <si>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</si>
  <si>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</si>
  <si>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</si>
  <si>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</si>
  <si>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</si>
  <si>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</si>
  <si>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</si>
  <si>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</si>
  <si>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</si>
  <si>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</si>
  <si>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</si>
  <si>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</si>
  <si>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</si>
  <si>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</si>
  <si>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</si>
  <si>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</si>
  <si>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USINAGEM DE BRITA GRADUADA SIMPLES. AF_03/2020</t>
  </si>
  <si>
    <t>USINAGEM DE BRITA GRADUADA TRATADA COM CIMENTO. AF_03/2020</t>
  </si>
  <si>
    <t>USINAGEM DE CONCRETO PARA COMPACTAÇÃO COM ROLO. AF_03/2020</t>
  </si>
  <si>
    <t>11.1.9</t>
  </si>
  <si>
    <t>MEIO-FIO E SARJETA</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</si>
  <si>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</si>
  <si>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</si>
  <si>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</si>
  <si>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</si>
  <si>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</si>
  <si>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</si>
  <si>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</si>
  <si>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</si>
  <si>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</si>
  <si>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</si>
  <si>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</si>
  <si>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</si>
  <si>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</si>
  <si>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</si>
  <si>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</si>
  <si>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</si>
  <si>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</si>
  <si>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</si>
  <si>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</si>
  <si>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</si>
  <si>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</si>
  <si>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</si>
  <si>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</si>
  <si>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</si>
  <si>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</si>
  <si>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</si>
  <si>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</si>
  <si>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</si>
  <si>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</si>
  <si>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</si>
  <si>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</si>
  <si>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</si>
  <si>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</si>
  <si>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</si>
  <si>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</si>
  <si>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</si>
  <si>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</si>
  <si>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</si>
  <si>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</si>
  <si>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11.1.10</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</si>
  <si>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</si>
  <si>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</si>
  <si>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</si>
  <si>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</si>
  <si>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</si>
  <si>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</si>
  <si>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</si>
  <si>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</si>
  <si>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</si>
  <si>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</si>
  <si>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</si>
  <si>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11.1.11</t>
  </si>
  <si>
    <t>BARREIRA</t>
  </si>
  <si>
    <t>11.2</t>
  </si>
  <si>
    <t>PAISAGISMO E EQUIPAMENTOS EXTERNOS</t>
  </si>
  <si>
    <t>11.2.1</t>
  </si>
  <si>
    <t>MANUTENCAO / REPAROS - PAISAGISMO E EQUIPAMENTOS EXTERNOS</t>
  </si>
  <si>
    <t>REVOLVIMENTO E LIMPEZA MANUAL DE SOLO. AF_05/2018</t>
  </si>
  <si>
    <t>APLICAÇÃO DE ADUBO EM SOLO. AF_05/2018</t>
  </si>
  <si>
    <t>APLICAÇÃO DE CALCÁRIO PARA CORREÇÃO DO PH DO SOLO. AF_05/2018</t>
  </si>
  <si>
    <t>LIMPEZA MANUAL DE VEGETAÇÃO EM TERRENO COM ENXADA.AF_05/2018</t>
  </si>
  <si>
    <t>11.2.2</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</si>
  <si>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</si>
  <si>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</si>
  <si>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</si>
  <si>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</si>
  <si>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</si>
  <si>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</si>
  <si>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BATATAIS EM PLACAS. AF_05/2018</t>
  </si>
  <si>
    <t>PLANTIO DE GRAMA ESMERALDA OU SÃO CARLOS OU CURITIBANA, EM PLACAS. AF_05/2022</t>
  </si>
  <si>
    <t>PLANTIO DE FORRAÇÃO. 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</si>
  <si>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</si>
  <si>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</si>
  <si>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</si>
  <si>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</si>
  <si>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</si>
  <si>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</si>
  <si>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</si>
  <si>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</si>
  <si>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</si>
  <si>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</si>
  <si>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11.2.3</t>
  </si>
  <si>
    <t>INSTALAÇÃO DE ~EQUIPAMENTOS EXTERNOS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</si>
  <si>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</si>
  <si>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</si>
  <si>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</si>
  <si>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</si>
  <si>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</si>
  <si>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</si>
  <si>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</si>
  <si>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</si>
  <si>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</si>
  <si>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</si>
  <si>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</si>
  <si>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</si>
  <si>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</si>
  <si>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</si>
  <si>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</si>
  <si>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</si>
  <si>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</si>
  <si>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</si>
  <si>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</si>
  <si>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</si>
  <si>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</si>
  <si>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</si>
  <si>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</si>
  <si>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SERVIÇOS EXTRAS - PAVIMENTACAO E CALCAMENTO, PAISAGISMO E EQUIPAMENTOS EXTERNOS</t>
  </si>
  <si>
    <t>LASTRO COM MATERIAL GRANULAR (PEDRA BRITADA N.1 E PEDRA BRITADA N.2), APLICADO EM PISOS OU LAJES SOBRE SOLO. AF_07/2019</t>
  </si>
  <si>
    <t>LASTRO COM MATERIAL GRANULAR (PEDRA BRITADA N.2), APLICADO EM PISOS OU LAJES SOBRE SOLO. AF_08/2017</t>
  </si>
  <si>
    <t xml:space="preserve">LASTRO COM MATERIAL GRANULAR (AREIA MÉDIA), APLICADO EM PISOS OU LAJES SOBRE SOLO. AF_07/2019 </t>
  </si>
  <si>
    <t>LASTRO COM PÓ DE PEDRA, APLICADO EM PISOS SOBRE SOLO</t>
  </si>
  <si>
    <t>fevereiro/2023</t>
  </si>
  <si>
    <t>FORNECIMENTO E INSTALAÇÃO DE GRAMA SINTÉTICA, CONFORME DETALHAMENTO EM PROJETO E MEMORIAL DESCRITIVO</t>
  </si>
  <si>
    <t>810250E</t>
  </si>
  <si>
    <t>Fincadinha de concreto - (9x19x39cm-0,0171m3/m)</t>
  </si>
  <si>
    <t>EXECUÇÃO DE PASSEIO EM PISO INTERTRAVADO, COM BLOCO RETANGULAR COR NATURAL DE 20 X 10 CM, ESPESSURA 6 CM. AF_12/2015</t>
  </si>
  <si>
    <t>EXECUÇÃO DE PASSEIO EM PISO INTERTRAVADO DRENANTE, COM BLOCO RETANGULAR COR NATURAL DE 20 X 10 CM, ESPESSURA 6 CM.</t>
  </si>
  <si>
    <t>22.150.000065.SER</t>
  </si>
  <si>
    <t>JUNTA PLÁSTICA PARA PISO MONOLÍTICO 27 X 3 MM</t>
  </si>
  <si>
    <t xml:space="preserve">COTAÇÃO </t>
  </si>
  <si>
    <t>PISO ECOLÓGICO EMBORRACHADO MONOLÍTICO, DRENANTE E PERMEÁVEL, CONFORME ESPECIFICAÇÃO DE PROJETO</t>
  </si>
  <si>
    <t>ESCAVAÇÃO MANUAL DE VALA COM PROFUNDIDADE MENOR OU IGUAL A 1,30 M. AF_02/2021 (Fixação de Equipamentos)</t>
  </si>
  <si>
    <t>CONCRETO FCK = 20MPA, TRAÇO 1:2,7:3 (CIMENTO/ AREIA MÉDIA/ BRITA 1)  - PREPARO MECÂNICO COM BETONEIRA 400 L. AF_07/2016 (Fixação de Equipamentos)</t>
  </si>
  <si>
    <t>COMPOSIÇÃO 02408 + 02427</t>
  </si>
  <si>
    <t>ESTRUTURA METÁLICA DE TRAVES DE FUTEBOL, EM TUBOS DE AÇO GALVANIZADO, DIMENSÕES 4,00 X 2,30 X 1,00 M, COM ACABAMENTO E PINTURA, INCLUSIVE REDE EM FIO 100% NYLON COM PROTEÇÃO UV</t>
  </si>
  <si>
    <t>PAR</t>
  </si>
  <si>
    <t>COMPOSIÇÃO 02449</t>
  </si>
  <si>
    <t>ESTRUTURA METÁLICA DE BASQUETE COM TABELA, ARO E REDE, FIXADA COM CHAPA METÁLICA E PARAFUSOS SOBRE BLOCO DE CONCRETO 20MPA EXECUTADO IN LOCO CONFORME ESPECIFICAÇÕES DE PROJETO</t>
  </si>
  <si>
    <t>COMPOSIÇÃO 02432 + 02429</t>
  </si>
  <si>
    <t>CONJUNTO PARA QUADRA DE VOLEI COM POSTES EM TUBO DE AÇO GALVANIZADO 3”, H=255cm, PINTURA EM TINTA ESMALTE SINTÉTICO, REDE DE NYLON COM 2mm, MALHA 10X10cm E ANTENAS OFICIAIS EM FIBRA DE VIDRO</t>
  </si>
  <si>
    <t>CJ</t>
  </si>
  <si>
    <t>SIMULADOR DE REMO DUPLO</t>
  </si>
  <si>
    <t>SIMULADOR DE CAMINHADA DUPLO</t>
  </si>
  <si>
    <t>SIMULADOR DE CAVALGADA DUPLO</t>
  </si>
  <si>
    <t>ALONGADOR 3 ALTURAS</t>
  </si>
  <si>
    <t>ROTAÇÃO DIAGONAL DUPLO</t>
  </si>
  <si>
    <t>ROTAÇÃO VERTICAL DUPLO</t>
  </si>
  <si>
    <t>ROTAÇÃO VERTICAL COM DIAGONAL DUPLO (A.P.E)</t>
  </si>
  <si>
    <t>ESQUI DUPLO</t>
  </si>
  <si>
    <t>PRESSÃO DE PERNAS DUPLO</t>
  </si>
  <si>
    <t>ELÍPTICO MECÂNICO DUPLO</t>
  </si>
  <si>
    <t>PEITORAL DUPLO COM ARTICULAÇÃO SUPERIOR</t>
  </si>
  <si>
    <t>VOADOR PEITORAL COM DORSAL (A.P.E)</t>
  </si>
  <si>
    <t>REMADA (A.P.E)</t>
  </si>
  <si>
    <t>PLACA ORIENTATIVA</t>
  </si>
  <si>
    <t>BALANÇA DUPLA</t>
  </si>
  <si>
    <t>CARROCEL</t>
  </si>
  <si>
    <t>MULTI INFANTIL 5 FUNÇÕES</t>
  </si>
  <si>
    <t>GANGORRA DUPLA</t>
  </si>
  <si>
    <t>BARRA 2 ALTURAS</t>
  </si>
  <si>
    <t>COTAÇÃO KP102</t>
  </si>
  <si>
    <t>PIRÂMIDE DE CORDAS 4,5M  (EQUIPAM. E FUNDAÇÃO)</t>
  </si>
  <si>
    <t>ESCALADA MEIA-LUA</t>
  </si>
  <si>
    <t>ESCALADA TORCIDA</t>
  </si>
  <si>
    <t>ESCORREGADOR 2M</t>
  </si>
  <si>
    <t>BANCO DE CONCRETO ARMADO SIMPLES CONFORME PROJETO</t>
  </si>
  <si>
    <t>605000G</t>
  </si>
  <si>
    <t>RAMPA PARA PNE COM PISO TÁTIL (NBR 9050)</t>
  </si>
  <si>
    <t>PLANTIO DE GRAMA EM PLACAS. AF_05/2018</t>
  </si>
  <si>
    <t>COMPOSIÇÃO 7</t>
  </si>
  <si>
    <t>MULTI CORDAS - CONFORME MEMORIAL DESCRITIVO - FORNECIMENTO E INSTALAÇÃO</t>
  </si>
  <si>
    <t>COMPOSIÇÃO 8</t>
  </si>
  <si>
    <t>BALANÇO DUPLO PARA PLAYGROUND -  FORNECIMENTO E INSTALAÇÃO</t>
  </si>
  <si>
    <t>COMPOSIÇÃO 9</t>
  </si>
  <si>
    <t>MESA EM CONCRETO COM QUATRO BANCOS PARA JOGOS - CONFORME PROJETO</t>
  </si>
  <si>
    <t>COMPOSIÇÃO 10</t>
  </si>
  <si>
    <t>MESA DE TÊNIS DE MESA EM CONCRETO, 2,70X1,50M, ALTURA DE 0,70M - CONFORME PROJETO</t>
  </si>
  <si>
    <t>COMPOSIÇÃO 11</t>
  </si>
  <si>
    <t>BEBEDOURO EM ALVENARIA, REVESTIDO DE PASTILHAS CERÂMICAS E GRANITO, COM TORNEIRAS DO TIPO PRESSMATIC - CONFORME PROJETO</t>
  </si>
  <si>
    <t>COMPOSIÇÃO 12</t>
  </si>
  <si>
    <t>BANCO DE CONCRETO(CONFORME PROJETO ARQUITETÔNICO) DE CONCRETO ARMADO E REVESTIDO COM MADEIRA ITAÚBA NO ASSENTO - INCLUSO PINTURA</t>
  </si>
  <si>
    <t>COMPOSIÇÃO 25</t>
  </si>
  <si>
    <t>BANCO DE CONCRETO ARMADO CONTÍNUO EM "S"(CONFORME PROJETO ARQUITETÔNICO PRAÇA PARQUE DO SOM) DE CONCRETO ARMADO E REVESTIDO COM MADEIRA ITAÚBA NO ASSENTO - INCLUSO PINTURA E ILUMINAÇÃO</t>
  </si>
  <si>
    <t>COMPOSIÇÃO 27</t>
  </si>
  <si>
    <t>BANCO DE CONCRETO ARMADO TIPO 01 (CONFORME PROJETO ARQUITETÔNICO PRAÇA PARQUE DO SOM) COMPRIMENTO = 2,0M, REVESTIDO COM MADEIRA ITAÚBA NO ASSENTO - INCLUSO PINTURA</t>
  </si>
  <si>
    <t>COMPOSIÇÃO 28</t>
  </si>
  <si>
    <t>PERGOLADO COM PILARES DE CONCRETO E VIGAS E TERÇAS DE MADEIRA ITAÚBA (OU SIMILAR) CONFORME PROJETO PRAÇA PARQUE DO SOM - FORNECIMENTO E INSTALAÇÃO</t>
  </si>
  <si>
    <t>COMPOSIÇÃO 31</t>
  </si>
  <si>
    <t>DECK ELEVADO (H=0,50M) EM MADEIRA PLÁSTICA TIPO ITAÚBA, SOBRE BARROTEAMENTO DE MADEIRA PLÁSTICA, INCLUSO 3 BANCOS EM MADEIRA PLÁSTICA E 27,76 METROS LINEARES DE GUARDA-CORPO, CONFORME PROJETO ARQUITETÔNICO PRAÇA VILA ESPERANÇA - FORNECIMENTO E INSTALAÇÃO</t>
  </si>
  <si>
    <t>COMPOSIÇÃO 38</t>
  </si>
  <si>
    <t>TRAVES DE FUTEBOL, MEDIDAS OFICIAIS 7,32X2,44M EM TUBO DE AÇO GALVANIZADO DE 4", COM RECUOS EM TUBOS DE 1 1/2" (0,80M SUPERIOR, 1,80M INFERIOR E TRAVAMENTO), INCLUI REDE DE NYLON FIO 8,0MM COM PROTEÇÃO UV - FORNECIMENTO E INSTALAÇÃO</t>
  </si>
  <si>
    <t>COMPOSIÇÃO 48</t>
  </si>
  <si>
    <t>PIRÂMIDE DE CORDAS, INCLUSO FUNDAÇÃO - FORNECIMENTO E INSTALAÇÃO</t>
  </si>
  <si>
    <t>COMPOSIÇÃO 49</t>
  </si>
  <si>
    <t>CARROSSEL PARA PLAYGROUND CONFORME PROJETO - FORNECIMENTO E INSTALAÇÃO</t>
  </si>
  <si>
    <t>COMPOSIÇÃO 50</t>
  </si>
  <si>
    <t>GANGORRA PARA PLAYGROUND CONFORME PROJETO - FORNECIMENTO E INSTALAÇÃO</t>
  </si>
  <si>
    <t>COMPOSIÇÃO 51</t>
  </si>
  <si>
    <t>ESCORREGADOR + TÚNEL + ESCALADA COM ESTRUTURA EM CONCRETO ARMADO, INCLUÍDO REVESTIMENTO EMBORRACHADO MONOLÍTICO, ESCORREGADORES E AGARRAS DE RESINA - CONFORME PROJETO</t>
  </si>
  <si>
    <t>COMPOSIÇÃO 40</t>
  </si>
  <si>
    <t>PLAYGROUND TRÊS TORRES - CONFORME PROJETO - FORNECIMENTO E INSTALAÇÃO</t>
  </si>
  <si>
    <t>12.1</t>
  </si>
  <si>
    <t>LIMPEZAS</t>
  </si>
  <si>
    <t>12.1.2</t>
  </si>
  <si>
    <t>LIMPEZA DE PISOS</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</si>
  <si>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</si>
  <si>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</si>
  <si>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</si>
  <si>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</si>
  <si>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</si>
  <si>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</si>
  <si>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</si>
  <si>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</si>
  <si>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</si>
  <si>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</si>
  <si>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</si>
  <si>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</si>
  <si>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</si>
  <si>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</si>
  <si>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</si>
  <si>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</si>
  <si>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</si>
  <si>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</si>
  <si>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</si>
  <si>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</si>
  <si>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</si>
  <si>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</si>
  <si>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</si>
  <si>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</si>
  <si>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</si>
  <si>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12.1.4</t>
  </si>
  <si>
    <t>DRAGAGEM</t>
  </si>
  <si>
    <t>12.2</t>
  </si>
  <si>
    <t>ENSAIOS TECNOLOGICOS</t>
  </si>
  <si>
    <t>12.2.1</t>
  </si>
  <si>
    <t>ENSAIO EM CONCRETO</t>
  </si>
  <si>
    <t>12.2.2</t>
  </si>
  <si>
    <t>ENSAIO EM CIMENTO</t>
  </si>
  <si>
    <t>12.2.3</t>
  </si>
  <si>
    <t>ENSAIO EM AGREGADOS</t>
  </si>
  <si>
    <t>12.2.4</t>
  </si>
  <si>
    <t>ENSAIO EM SOLO</t>
  </si>
  <si>
    <t>12.2.5</t>
  </si>
  <si>
    <t>ENSAIO EM BASE PARA PAVIMENTACAO</t>
  </si>
  <si>
    <t>12.2.6</t>
  </si>
  <si>
    <t>ENSAIO EM REVESTIMENTO ASFALTICO</t>
  </si>
  <si>
    <t>12.2.7</t>
  </si>
  <si>
    <t>ENSAIO EM CONCRETO PARA PAVIMENTACAO</t>
  </si>
  <si>
    <t>12.3</t>
  </si>
  <si>
    <t>EQUIPAMENTOS</t>
  </si>
  <si>
    <t>12.3.2</t>
  </si>
  <si>
    <t xml:space="preserve">BETONEIRAS E MISTURADORES </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</si>
  <si>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</si>
  <si>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</si>
  <si>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</si>
  <si>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</si>
  <si>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</si>
  <si>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</si>
  <si>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</si>
  <si>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</si>
  <si>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</si>
  <si>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</si>
  <si>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</si>
  <si>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</si>
  <si>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</si>
  <si>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</si>
  <si>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</si>
  <si>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</si>
  <si>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</si>
  <si>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</si>
  <si>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</si>
  <si>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</si>
  <si>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</si>
  <si>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</si>
  <si>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</si>
  <si>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DE 600 L, CAPACIDADE DE MISTURA 440 L, MOTOR A DIESEL POTÊNCIA 10 CV, COM CARREGADOR - MATERIAIS NA OPERAÇÃO.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</si>
  <si>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</si>
  <si>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</si>
  <si>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</si>
  <si>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</si>
  <si>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</si>
  <si>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</si>
  <si>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</si>
  <si>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</si>
  <si>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</si>
  <si>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</si>
  <si>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</si>
  <si>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</si>
  <si>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</si>
  <si>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</si>
  <si>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</si>
  <si>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</si>
  <si>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</si>
  <si>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</si>
  <si>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</si>
  <si>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</si>
  <si>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</si>
  <si>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</si>
  <si>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</si>
  <si>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</si>
  <si>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</si>
  <si>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</si>
  <si>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</si>
  <si>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</si>
  <si>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</si>
  <si>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</si>
  <si>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12.3.3</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</si>
  <si>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</si>
  <si>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</si>
  <si>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</si>
  <si>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</si>
  <si>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</si>
  <si>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</si>
  <si>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</si>
  <si>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</si>
  <si>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</si>
  <si>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</si>
  <si>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</si>
  <si>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</si>
  <si>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</si>
  <si>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</si>
  <si>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</si>
  <si>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</si>
  <si>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</si>
  <si>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</si>
  <si>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</si>
  <si>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12.3.4</t>
  </si>
  <si>
    <t>ELEVADOR</t>
  </si>
  <si>
    <t>12.3.5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</si>
  <si>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</si>
  <si>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</si>
  <si>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</si>
  <si>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</si>
  <si>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</si>
  <si>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</si>
  <si>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</si>
  <si>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12.3.6</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</si>
  <si>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</si>
  <si>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</si>
  <si>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</si>
  <si>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</si>
  <si>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</si>
  <si>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</si>
  <si>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</si>
  <si>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12.3.7</t>
  </si>
  <si>
    <t>CORTE DE JUNTAS</t>
  </si>
  <si>
    <t>12.3.8</t>
  </si>
  <si>
    <t>PINTURA DE FAIXAS</t>
  </si>
  <si>
    <t>MÁQUINA DEMARCADORA DE FAIXA DE TRÁFEGO À FRIO, AUTOPROPELIDA, POTÊNCIA 38 HP - CHP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</si>
  <si>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</si>
  <si>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</si>
  <si>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</si>
  <si>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</si>
  <si>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12.3.9</t>
  </si>
  <si>
    <t>PROJETORES DE CONCRETO E ARGAMASSA</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</si>
  <si>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</si>
  <si>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</si>
  <si>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</si>
  <si>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</si>
  <si>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</si>
  <si>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</si>
  <si>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</si>
  <si>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</si>
  <si>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</si>
  <si>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</si>
  <si>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</si>
  <si>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</si>
  <si>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</si>
  <si>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</si>
  <si>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</si>
  <si>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</si>
  <si>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</si>
  <si>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</si>
  <si>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</si>
  <si>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</si>
  <si>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</si>
  <si>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</si>
  <si>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</si>
  <si>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</si>
  <si>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</si>
  <si>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</si>
  <si>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</si>
  <si>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</si>
  <si>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</si>
  <si>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</si>
  <si>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</si>
  <si>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</si>
  <si>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</si>
  <si>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</si>
  <si>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</si>
  <si>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</si>
  <si>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</si>
  <si>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</si>
  <si>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</si>
  <si>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</si>
  <si>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</si>
  <si>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</si>
  <si>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</si>
  <si>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</si>
  <si>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</si>
  <si>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</si>
  <si>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</si>
  <si>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</si>
  <si>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</si>
  <si>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</si>
  <si>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12.3.10</t>
  </si>
  <si>
    <t>MÁQUINA DE PINTURA</t>
  </si>
  <si>
    <t>PULVERIZADOR DE TINTA ELÉTRICO/MÁQUINA DE PINTURA AIRLESS, VAZÃO 2 L/MIN - MATERIAIS NA OPERAÇÃO. AF_08/2016</t>
  </si>
  <si>
    <t>12.3.11</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</si>
  <si>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</si>
  <si>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</si>
  <si>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</si>
  <si>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</si>
  <si>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</si>
  <si>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</si>
  <si>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</si>
  <si>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12.3.12</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</si>
  <si>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</si>
  <si>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</si>
  <si>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</si>
  <si>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</si>
  <si>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</si>
  <si>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</si>
  <si>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12.3.13</t>
  </si>
  <si>
    <t>LIMPEZA DE GALERIAS</t>
  </si>
  <si>
    <t>12.3.14</t>
  </si>
  <si>
    <t>EQUIPAMENTO DE SOLDA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</si>
  <si>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</si>
  <si>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</si>
  <si>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</si>
  <si>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</si>
  <si>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</si>
  <si>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</si>
  <si>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</si>
  <si>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</si>
  <si>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</si>
  <si>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</si>
  <si>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</si>
  <si>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</si>
  <si>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12.3.15</t>
  </si>
  <si>
    <t>EXTRUSORA</t>
  </si>
  <si>
    <t>12.3.16</t>
  </si>
  <si>
    <t>ESPAGIDOR</t>
  </si>
  <si>
    <t>ESPARGIDOR DE ASFALTO PRESSURIZADO COM TANQUE DE 2500 L, REBOCÁVEL COM MOTOR A GASOLINA POTÊNCIA 3,4 HP - DEPRECIAÇÃO. AF_07/2014</t>
  </si>
  <si>
    <t>ESPARGIDOR DE ASFALTO PRESSURIZADO COM TANQUE DE 2500 L, REBOCÁVEL COM MOTOR A GASOLINA POTÊNCIA 3,4 HP - JUROS. AF_07/2014</t>
  </si>
  <si>
    <t>12.3.17</t>
  </si>
  <si>
    <t>MANÔMETROS</t>
  </si>
  <si>
    <t>MANÔMETRO 0 A 200 PSI (0 A 14 KGF/CM2), D = 50MM - FORNECIMENTO E INSTALAÇÃO. AF_10/2020</t>
  </si>
  <si>
    <t>12.3.18</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</si>
  <si>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</si>
  <si>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</si>
  <si>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</si>
  <si>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</si>
  <si>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</si>
  <si>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</si>
  <si>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</si>
  <si>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12.3.19</t>
  </si>
  <si>
    <t>BOMBAS</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</si>
  <si>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</si>
  <si>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</si>
  <si>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</si>
  <si>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</si>
  <si>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</si>
  <si>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</si>
  <si>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</si>
  <si>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</si>
  <si>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</si>
  <si>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</si>
  <si>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</si>
  <si>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</si>
  <si>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</si>
  <si>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</si>
  <si>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</si>
  <si>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</si>
  <si>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</si>
  <si>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</si>
  <si>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</si>
  <si>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</si>
  <si>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</si>
  <si>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</si>
  <si>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</si>
  <si>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</si>
  <si>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</si>
  <si>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</si>
  <si>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</si>
  <si>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</si>
  <si>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</si>
  <si>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</si>
  <si>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</si>
  <si>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</si>
  <si>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</si>
  <si>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</si>
  <si>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</si>
  <si>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</si>
  <si>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</si>
  <si>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</si>
  <si>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</si>
  <si>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</si>
  <si>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</si>
  <si>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</si>
  <si>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</si>
  <si>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</si>
  <si>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</si>
  <si>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</si>
  <si>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</si>
  <si>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</si>
  <si>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</si>
  <si>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</si>
  <si>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</si>
  <si>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</si>
  <si>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</si>
  <si>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</si>
  <si>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</si>
  <si>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</si>
  <si>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</si>
  <si>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</si>
  <si>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</si>
  <si>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</si>
  <si>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</si>
  <si>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12.3.20</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</si>
  <si>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</si>
  <si>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</si>
  <si>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</si>
  <si>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</si>
  <si>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</si>
  <si>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</si>
  <si>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</si>
  <si>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</si>
  <si>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</si>
  <si>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</si>
  <si>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</si>
  <si>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</si>
  <si>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</si>
  <si>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</si>
  <si>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</si>
  <si>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</si>
  <si>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</si>
  <si>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</si>
  <si>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</si>
  <si>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</si>
  <si>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</si>
  <si>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</si>
  <si>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</si>
  <si>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</si>
  <si>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</si>
  <si>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</si>
  <si>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</si>
  <si>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</si>
  <si>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</si>
  <si>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</si>
  <si>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</si>
  <si>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12.3.21</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</si>
  <si>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</si>
  <si>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</si>
  <si>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</si>
  <si>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</si>
  <si>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</si>
  <si>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</si>
  <si>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</si>
  <si>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</si>
  <si>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</si>
  <si>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</si>
  <si>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</si>
  <si>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</si>
  <si>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</si>
  <si>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</si>
  <si>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</si>
  <si>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</si>
  <si>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</si>
  <si>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</si>
  <si>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</si>
  <si>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</si>
  <si>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</si>
  <si>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</si>
  <si>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</si>
  <si>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</si>
  <si>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</si>
  <si>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</si>
  <si>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</si>
  <si>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</si>
  <si>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</si>
  <si>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</si>
  <si>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</si>
  <si>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12.3.22</t>
  </si>
  <si>
    <t>VEÍCULO UTILITARIO</t>
  </si>
  <si>
    <t>12.3.23</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</si>
  <si>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</si>
  <si>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</si>
  <si>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</si>
  <si>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</si>
  <si>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</si>
  <si>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</si>
  <si>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12.3.24</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</si>
  <si>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</si>
  <si>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</si>
  <si>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</si>
  <si>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</si>
  <si>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</si>
  <si>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</si>
  <si>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</si>
  <si>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12.3.25</t>
  </si>
  <si>
    <t>FRESADORAS</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</si>
  <si>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</si>
  <si>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</si>
  <si>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</si>
  <si>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</si>
  <si>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</si>
  <si>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</si>
  <si>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</si>
  <si>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</si>
  <si>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</si>
  <si>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</si>
  <si>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</si>
  <si>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</si>
  <si>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</si>
  <si>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</si>
  <si>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12.3.26</t>
  </si>
  <si>
    <t>GUINDASTES E LANCAS ELEVATORIAS</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</si>
  <si>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</si>
  <si>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</si>
  <si>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</si>
  <si>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</si>
  <si>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</si>
  <si>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</si>
  <si>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</si>
  <si>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</si>
  <si>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</si>
  <si>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</si>
  <si>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</si>
  <si>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</si>
  <si>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</si>
  <si>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</si>
  <si>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</si>
  <si>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</si>
  <si>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</si>
  <si>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</si>
  <si>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</si>
  <si>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</si>
  <si>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</si>
  <si>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</si>
  <si>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</si>
  <si>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</si>
  <si>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</si>
  <si>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</si>
  <si>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</si>
  <si>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</si>
  <si>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</si>
  <si>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</si>
  <si>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</si>
  <si>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</si>
  <si>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</si>
  <si>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</si>
  <si>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12.3.27</t>
  </si>
  <si>
    <t>CAMINHONETES</t>
  </si>
  <si>
    <t>CAMINHONETE COM MOTOR A DIESEL, POTÊNCIA 180 CV, CABINE DUPLA, 4X4 - CHI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</si>
  <si>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</si>
  <si>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</si>
  <si>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</si>
  <si>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</si>
  <si>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</si>
  <si>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</si>
  <si>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</si>
  <si>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</si>
  <si>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</si>
  <si>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</si>
  <si>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</si>
  <si>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12.3.28</t>
  </si>
  <si>
    <t>CAMINHOES</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</si>
  <si>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</si>
  <si>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</si>
  <si>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</si>
  <si>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</si>
  <si>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</si>
  <si>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</si>
  <si>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</si>
  <si>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</si>
  <si>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</si>
  <si>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</si>
  <si>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</si>
  <si>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</si>
  <si>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</si>
  <si>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</si>
  <si>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</si>
  <si>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</si>
  <si>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</si>
  <si>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</si>
  <si>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</si>
  <si>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</si>
  <si>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</si>
  <si>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</si>
  <si>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</si>
  <si>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</si>
  <si>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</si>
  <si>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</si>
  <si>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</si>
  <si>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</si>
  <si>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</si>
  <si>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</si>
  <si>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</si>
  <si>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</si>
  <si>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</si>
  <si>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</si>
  <si>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</si>
  <si>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</si>
  <si>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</si>
  <si>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</si>
  <si>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</si>
  <si>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</si>
  <si>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</si>
  <si>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</si>
  <si>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</si>
  <si>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</si>
  <si>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</si>
  <si>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</si>
  <si>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</si>
  <si>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</si>
  <si>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</si>
  <si>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</si>
  <si>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</si>
  <si>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</si>
  <si>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</si>
  <si>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</si>
  <si>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</si>
  <si>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</si>
  <si>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</si>
  <si>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</si>
  <si>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</si>
  <si>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</si>
  <si>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</si>
  <si>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</si>
  <si>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</si>
  <si>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</si>
  <si>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</si>
  <si>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</si>
  <si>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</si>
  <si>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</si>
  <si>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</si>
  <si>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</si>
  <si>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</si>
  <si>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</si>
  <si>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</si>
  <si>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</si>
  <si>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</si>
  <si>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</si>
  <si>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</si>
  <si>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</si>
  <si>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</si>
  <si>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</si>
  <si>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</si>
  <si>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</si>
  <si>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</si>
  <si>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</si>
  <si>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</si>
  <si>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</si>
  <si>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</si>
  <si>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</si>
  <si>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</si>
  <si>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</si>
  <si>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</si>
  <si>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</si>
  <si>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</si>
  <si>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</si>
  <si>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</si>
  <si>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</si>
  <si>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</si>
  <si>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</si>
  <si>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</si>
  <si>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</si>
  <si>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</si>
  <si>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</si>
  <si>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</si>
  <si>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</si>
  <si>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</si>
  <si>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</si>
  <si>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</si>
  <si>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</si>
  <si>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</si>
  <si>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</si>
  <si>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</si>
  <si>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</si>
  <si>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</si>
  <si>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</si>
  <si>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</si>
  <si>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</si>
  <si>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12.3.29</t>
  </si>
  <si>
    <t>CAMINHOES-b</t>
  </si>
  <si>
    <t>CAMINHONETE COM MOTOR A DIESEL, POTÊNCIA 180 CV, CABINE DUPLA, 4X4 - CHP DIURNO. AF_11/2015</t>
  </si>
  <si>
    <t>CAMINHONETE CABINE SIMPLES COM MOTOR 1.6 FLEX, CÂMBIO MANUAL, POTÊNCIA 101/104 CV, 2 PORTAS - CHP DIURNO. AF_11/2015</t>
  </si>
  <si>
    <t>12.3.30</t>
  </si>
  <si>
    <t>MINICARREGADEIRAS</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</si>
  <si>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</si>
  <si>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</si>
  <si>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</si>
  <si>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</si>
  <si>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</si>
  <si>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</si>
  <si>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12.3.31</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</si>
  <si>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</si>
  <si>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</si>
  <si>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</si>
  <si>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</si>
  <si>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</si>
  <si>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12.3.32</t>
  </si>
  <si>
    <t>RETROESCAVADEIRAS</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</si>
  <si>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</si>
  <si>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</si>
  <si>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</si>
  <si>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</si>
  <si>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</si>
  <si>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</si>
  <si>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</si>
  <si>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</si>
  <si>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</si>
  <si>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</si>
  <si>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</si>
  <si>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</si>
  <si>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</si>
  <si>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</si>
  <si>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</si>
  <si>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</si>
  <si>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</si>
  <si>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</si>
  <si>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12.3.33</t>
  </si>
  <si>
    <t>ESCAVADEIRAS</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</si>
  <si>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</si>
  <si>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</si>
  <si>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</si>
  <si>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</si>
  <si>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</si>
  <si>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</si>
  <si>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</si>
  <si>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</si>
  <si>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</si>
  <si>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</si>
  <si>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</si>
  <si>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</si>
  <si>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</si>
  <si>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</si>
  <si>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</si>
  <si>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</si>
  <si>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</si>
  <si>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</si>
  <si>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</si>
  <si>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</si>
  <si>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</si>
  <si>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</si>
  <si>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</si>
  <si>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</si>
  <si>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</si>
  <si>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</si>
  <si>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</si>
  <si>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</si>
  <si>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</si>
  <si>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</si>
  <si>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12.3.34</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</si>
  <si>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</si>
  <si>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</si>
  <si>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</si>
  <si>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</si>
  <si>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</si>
  <si>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</si>
  <si>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</si>
  <si>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</si>
  <si>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</si>
  <si>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12.3.35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</si>
  <si>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</si>
  <si>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</si>
  <si>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</si>
  <si>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</si>
  <si>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</si>
  <si>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</si>
  <si>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</si>
  <si>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</si>
  <si>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</si>
  <si>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</si>
  <si>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</si>
  <si>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12.3.36</t>
  </si>
  <si>
    <t>MARTELOS PERFURADORES / DEMOLIDORES</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</si>
  <si>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</si>
  <si>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</si>
  <si>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</si>
  <si>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</si>
  <si>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</si>
  <si>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</si>
  <si>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</si>
  <si>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</si>
  <si>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</si>
  <si>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</si>
  <si>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</si>
  <si>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</si>
  <si>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</si>
  <si>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</si>
  <si>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</si>
  <si>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12.3.37</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</si>
  <si>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</si>
  <si>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</si>
  <si>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</si>
  <si>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</si>
  <si>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</si>
  <si>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</si>
  <si>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</si>
  <si>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12.3.38</t>
  </si>
  <si>
    <t>CARREGADORAS</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</si>
  <si>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</si>
  <si>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</si>
  <si>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</si>
  <si>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</si>
  <si>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</si>
  <si>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</si>
  <si>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</si>
  <si>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</si>
  <si>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12.3.39</t>
  </si>
  <si>
    <t>COMPACTADORES</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</si>
  <si>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</si>
  <si>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</si>
  <si>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</si>
  <si>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</si>
  <si>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</si>
  <si>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</si>
  <si>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</si>
  <si>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</si>
  <si>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</si>
  <si>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</si>
  <si>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</si>
  <si>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</si>
  <si>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</si>
  <si>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</si>
  <si>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</si>
  <si>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</si>
  <si>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</si>
  <si>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</si>
  <si>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</si>
  <si>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</si>
  <si>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</si>
  <si>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</si>
  <si>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</si>
  <si>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</si>
  <si>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</si>
  <si>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</si>
  <si>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</si>
  <si>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</si>
  <si>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</si>
  <si>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</si>
  <si>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</si>
  <si>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</si>
  <si>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</si>
  <si>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</si>
  <si>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</si>
  <si>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</si>
  <si>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</si>
  <si>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</si>
  <si>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</si>
  <si>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</si>
  <si>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</si>
  <si>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</si>
  <si>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</si>
  <si>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</si>
  <si>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</si>
  <si>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</si>
  <si>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</si>
  <si>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DESEMPENADEIRA DE CONCRETO, PESO DE 78 KG, 4 PÁS, MOTOR A GASOLINA, POTÊNCIA 5,5 HP - CHP DIURNO. AF_09/2016</t>
  </si>
  <si>
    <t>DESEMPENADEIRA DE CONCRETO, PESO DE 78 KG, 4 PÁS, MOTOR A GASOLINA, POTÊNCIA 5,5 HP - CHI DIURNO.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</si>
  <si>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</si>
  <si>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</si>
  <si>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</si>
  <si>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</si>
  <si>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</si>
  <si>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</si>
  <si>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</si>
  <si>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</si>
  <si>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</si>
  <si>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</si>
  <si>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</si>
  <si>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</si>
  <si>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</si>
  <si>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</si>
  <si>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</si>
  <si>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</si>
  <si>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</si>
  <si>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</si>
  <si>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</si>
  <si>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</si>
  <si>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</si>
  <si>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</si>
  <si>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12.3.40</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</si>
  <si>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</si>
  <si>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</si>
  <si>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</si>
  <si>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</si>
  <si>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</si>
  <si>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</si>
  <si>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</si>
  <si>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12.3.41</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</si>
  <si>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</si>
  <si>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</si>
  <si>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</si>
  <si>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</si>
  <si>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</si>
  <si>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</si>
  <si>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</si>
  <si>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12.3.42</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</si>
  <si>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</si>
  <si>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</si>
  <si>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</si>
  <si>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</si>
  <si>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12.3.43</t>
  </si>
  <si>
    <t>12.3.44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</si>
  <si>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</si>
  <si>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</si>
  <si>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</si>
  <si>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</si>
  <si>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</si>
  <si>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</si>
  <si>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12.3.45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</si>
  <si>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</si>
  <si>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</si>
  <si>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</si>
  <si>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</si>
  <si>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</si>
  <si>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</si>
  <si>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</si>
  <si>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</si>
  <si>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</si>
  <si>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</si>
  <si>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</si>
  <si>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</si>
  <si>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</si>
  <si>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12.3.47</t>
  </si>
  <si>
    <t>USINAS</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</si>
  <si>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</si>
  <si>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</si>
  <si>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</si>
  <si>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</si>
  <si>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</si>
  <si>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</si>
  <si>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</si>
  <si>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</si>
  <si>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</si>
  <si>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</si>
  <si>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</si>
  <si>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</si>
  <si>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</si>
  <si>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</si>
  <si>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</si>
  <si>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</si>
  <si>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</si>
  <si>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</si>
  <si>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</si>
  <si>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</si>
  <si>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</si>
  <si>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</si>
  <si>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</si>
  <si>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</si>
  <si>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</si>
  <si>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</si>
  <si>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</si>
  <si>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</si>
  <si>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</si>
  <si>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</si>
  <si>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</si>
  <si>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</si>
  <si>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</si>
  <si>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</si>
  <si>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</si>
  <si>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</si>
  <si>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</si>
  <si>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</si>
  <si>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PERFURATRIZES</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</si>
  <si>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</si>
  <si>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</si>
  <si>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</si>
  <si>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</si>
  <si>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</si>
  <si>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</si>
  <si>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</si>
  <si>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</si>
  <si>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</si>
  <si>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</si>
  <si>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</si>
  <si>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</si>
  <si>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</si>
  <si>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</si>
  <si>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</si>
  <si>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</si>
  <si>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</si>
  <si>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</si>
  <si>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</si>
  <si>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</si>
  <si>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</si>
  <si>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</si>
  <si>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</si>
  <si>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</si>
  <si>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</si>
  <si>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</si>
  <si>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</si>
  <si>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</si>
  <si>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</si>
  <si>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</si>
  <si>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</si>
  <si>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</si>
  <si>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</si>
  <si>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</si>
  <si>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</si>
  <si>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</si>
  <si>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</si>
  <si>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</si>
  <si>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</si>
  <si>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</si>
  <si>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</si>
  <si>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</si>
  <si>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</si>
  <si>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</si>
  <si>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</si>
  <si>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</si>
  <si>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</si>
  <si>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</si>
  <si>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12.3.48</t>
  </si>
  <si>
    <t>DISTRIBUIDORES</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</si>
  <si>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</si>
  <si>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</si>
  <si>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</si>
  <si>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</si>
  <si>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</si>
  <si>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</si>
  <si>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</si>
  <si>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</si>
  <si>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</si>
  <si>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</si>
  <si>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</si>
  <si>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</si>
  <si>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</si>
  <si>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</si>
  <si>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</si>
  <si>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</si>
  <si>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</si>
  <si>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12.3.49</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</si>
  <si>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</si>
  <si>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</si>
  <si>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</si>
  <si>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</si>
  <si>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</si>
  <si>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</si>
  <si>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</si>
  <si>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</si>
  <si>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</si>
  <si>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</si>
  <si>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</si>
  <si>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</si>
  <si>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12.3.50</t>
  </si>
  <si>
    <t>ESPARGIDORES</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</si>
  <si>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</si>
  <si>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</si>
  <si>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</si>
  <si>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</si>
  <si>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</si>
  <si>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12.3.51</t>
  </si>
  <si>
    <t>VASSOURAS</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</si>
  <si>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</si>
  <si>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</si>
  <si>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</si>
  <si>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</si>
  <si>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</si>
  <si>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12.3.52</t>
  </si>
  <si>
    <t>EQUIPAMENTO PARA LAMA ASFALTICA</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</si>
  <si>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</si>
  <si>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</si>
  <si>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</si>
  <si>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</si>
  <si>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12.3.53</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</si>
  <si>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</si>
  <si>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</si>
  <si>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</si>
  <si>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</si>
  <si>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</si>
  <si>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</si>
  <si>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</si>
  <si>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12.3.54</t>
  </si>
  <si>
    <t>CURSOS DE CAPACITAÇÃO</t>
  </si>
  <si>
    <t>SERVIÇOS EXTRAS - DIVERSOS (LIMPEZA,ENSAIOS TECNOLÓGICOS, EQUIPAMENTOS)</t>
  </si>
  <si>
    <t>LIMPEZA FINAL DE OBRA</t>
  </si>
  <si>
    <r>
      <rPr>
        <b/>
        <sz val="8"/>
        <rFont val="Arial"/>
        <charset val="134"/>
      </rPr>
      <t xml:space="preserve">CÁLCULO DO </t>
    </r>
    <r>
      <rPr>
        <b/>
        <i/>
        <u/>
        <sz val="8"/>
        <rFont val="Arial"/>
        <charset val="134"/>
      </rPr>
      <t>BDI</t>
    </r>
    <r>
      <rPr>
        <b/>
        <sz val="8"/>
        <rFont val="Arial"/>
        <charset val="134"/>
      </rPr>
      <t xml:space="preserve"> - RESOLUÇÃO CONJUNTA SEIL/DER Nº 001/2012</t>
    </r>
  </si>
  <si>
    <t>Digite a OPÇÃO
"1" para "Área Final";
"2" para "Luminárias" e 
"3" para Potência Instalada".</t>
  </si>
  <si>
    <t>1 - CUSTO DIRETO -  SEM BDI  (R$) .................................................................................................</t>
  </si>
  <si>
    <t>..............................................</t>
  </si>
  <si>
    <t>2 - TAXA DE BDI DESTA OBRA   (%)  ...............................................................................................</t>
  </si>
  <si>
    <t>3 - CUSTO GLOBAL DESTA OBRA - COM BDI  (R$)  ......................................................................</t>
  </si>
  <si>
    <t>BDI (%) - BETUMES / MATERIAIS</t>
  </si>
  <si>
    <t>PRAÇA NOVO HORIZONTE - PRIORIDADE Nº 68</t>
  </si>
  <si>
    <t>Ilumina_PR (não apagar)</t>
  </si>
  <si>
    <r>
      <rPr>
        <sz val="9"/>
        <rFont val="Arial"/>
        <charset val="134"/>
      </rPr>
      <t xml:space="preserve">Digitar "B" para arredondar para baixo e "C" para cima, ou "0" para o simples arredondamento do valor do </t>
    </r>
    <r>
      <rPr>
        <b/>
        <sz val="9"/>
        <rFont val="Arial"/>
        <charset val="134"/>
      </rPr>
      <t>Paranacidade</t>
    </r>
  </si>
  <si>
    <t>Ajuste Manual dos centavos entre a Soma e a multiplicação</t>
  </si>
  <si>
    <t>c</t>
  </si>
  <si>
    <t>B</t>
  </si>
  <si>
    <t>b</t>
  </si>
  <si>
    <t>.................................................</t>
  </si>
</sst>
</file>

<file path=xl/styles.xml><?xml version="1.0" encoding="utf-8"?>
<styleSheet xmlns="http://schemas.openxmlformats.org/spreadsheetml/2006/main" xmlns:xr9="http://schemas.microsoft.com/office/spreadsheetml/2016/revision9">
  <numFmts count="15">
    <numFmt numFmtId="176" formatCode="_(* #,##0.00_);_(* \(#,##0.00\);_(* &quot;-&quot;??_);_(@_)"/>
    <numFmt numFmtId="177" formatCode="_-&quot;R$&quot;\ * #,##0.00_-;\-&quot;R$&quot;\ * #,##0.00_-;_-&quot;R$&quot;\ * &quot;-&quot;??_-;_-@_-"/>
    <numFmt numFmtId="178" formatCode="_-* #,##0_-;\-* #,##0_-;_-* &quot;-&quot;_-;_-@_-"/>
    <numFmt numFmtId="179" formatCode="_-&quot;R$&quot;\ * #,##0_-;\-&quot;R$&quot;\ * #,##0_-;_-&quot;R$&quot;\ * &quot;-&quot;_-;_-@_-"/>
    <numFmt numFmtId="180" formatCode="_-* #,##0.00_-;\-* #,##0.00_-;_-* &quot;-&quot;??_-;_-@_-"/>
    <numFmt numFmtId="181" formatCode="#,##0.00;\-#,##0.00"/>
    <numFmt numFmtId="182" formatCode="dd/mm/yyyy\ \-\ ddd"/>
    <numFmt numFmtId="183" formatCode="_(#,##0.00_);[Red]_(\(#,##0.00\);_(&quot;-&quot;_);_(@_)"/>
    <numFmt numFmtId="184" formatCode="#,##0.00\ &quot;/m2&quot;_);[Red]\(#,##0.00\ &quot;/m2&quot;\)"/>
    <numFmt numFmtId="185" formatCode="&quot;R$&quot;#,##0.00_);\(&quot;R$&quot;#,##0.00\)"/>
    <numFmt numFmtId="186" formatCode="0.0%"/>
    <numFmt numFmtId="187" formatCode="#,##0.00\ &quot;m2&quot;"/>
    <numFmt numFmtId="188" formatCode="d/m/yy;@"/>
    <numFmt numFmtId="189" formatCode="#,##0.00;[Red]\-#,##0.00"/>
    <numFmt numFmtId="190" formatCode="#,##0_ ;[Red]\-#,##0\ "/>
  </numFmts>
  <fonts count="86">
    <font>
      <sz val="10"/>
      <name val="Arial"/>
      <charset val="134"/>
    </font>
    <font>
      <sz val="16"/>
      <name val="Arial"/>
      <charset val="134"/>
    </font>
    <font>
      <sz val="8"/>
      <color rgb="FFFF0000"/>
      <name val="Arial"/>
      <charset val="134"/>
    </font>
    <font>
      <sz val="8"/>
      <name val="Arial"/>
      <charset val="134"/>
    </font>
    <font>
      <b/>
      <sz val="14"/>
      <color rgb="FF0000FF"/>
      <name val="Arial"/>
      <charset val="134"/>
    </font>
    <font>
      <sz val="8"/>
      <color indexed="9"/>
      <name val="Arial"/>
      <charset val="134"/>
    </font>
    <font>
      <b/>
      <sz val="8"/>
      <name val="Arial"/>
      <charset val="134"/>
    </font>
    <font>
      <b/>
      <sz val="8"/>
      <color indexed="10"/>
      <name val="Arial"/>
      <charset val="134"/>
    </font>
    <font>
      <b/>
      <sz val="16"/>
      <name val="Arial"/>
      <charset val="134"/>
    </font>
    <font>
      <b/>
      <sz val="8"/>
      <color theme="1"/>
      <name val="Arial"/>
      <charset val="134"/>
    </font>
    <font>
      <sz val="8"/>
      <color theme="1"/>
      <name val="Arial"/>
      <charset val="134"/>
    </font>
    <font>
      <b/>
      <sz val="8"/>
      <color rgb="FF0000FF"/>
      <name val="Arial"/>
      <charset val="134"/>
    </font>
    <font>
      <b/>
      <sz val="8"/>
      <color indexed="8"/>
      <name val="Arial"/>
      <charset val="134"/>
    </font>
    <font>
      <b/>
      <sz val="10"/>
      <name val="Arial"/>
      <charset val="134"/>
    </font>
    <font>
      <sz val="9"/>
      <name val="Arial"/>
      <charset val="134"/>
    </font>
    <font>
      <b/>
      <sz val="8"/>
      <color theme="0"/>
      <name val="Arial"/>
      <charset val="134"/>
    </font>
    <font>
      <sz val="8"/>
      <color indexed="8"/>
      <name val="Arial"/>
      <charset val="134"/>
    </font>
    <font>
      <b/>
      <sz val="8"/>
      <color indexed="12"/>
      <name val="Arial"/>
      <charset val="134"/>
    </font>
    <font>
      <b/>
      <sz val="8"/>
      <color indexed="60"/>
      <name val="Arial"/>
      <charset val="134"/>
    </font>
    <font>
      <sz val="8"/>
      <color theme="0"/>
      <name val="Arial"/>
      <charset val="134"/>
    </font>
    <font>
      <b/>
      <sz val="10"/>
      <color indexed="10"/>
      <name val="Arial"/>
      <charset val="134"/>
    </font>
    <font>
      <b/>
      <sz val="10"/>
      <color theme="1"/>
      <name val="Arial"/>
      <charset val="134"/>
    </font>
    <font>
      <b/>
      <sz val="16"/>
      <color theme="1"/>
      <name val="Arial"/>
      <charset val="134"/>
    </font>
    <font>
      <sz val="16"/>
      <color theme="1"/>
      <name val="Arial"/>
      <charset val="134"/>
    </font>
    <font>
      <b/>
      <sz val="11"/>
      <name val="Arial"/>
      <charset val="134"/>
    </font>
    <font>
      <b/>
      <sz val="9"/>
      <color rgb="FF0000FF"/>
      <name val="Arial"/>
      <charset val="134"/>
    </font>
    <font>
      <sz val="9"/>
      <color theme="1"/>
      <name val="Arial"/>
      <charset val="134"/>
    </font>
    <font>
      <sz val="10"/>
      <color rgb="FF0000FF"/>
      <name val="Arial"/>
      <charset val="134"/>
    </font>
    <font>
      <sz val="8"/>
      <color theme="10"/>
      <name val="Arial"/>
      <charset val="134"/>
    </font>
    <font>
      <sz val="10"/>
      <color theme="1"/>
      <name val="Arial"/>
      <charset val="134"/>
    </font>
    <font>
      <b/>
      <sz val="14"/>
      <color theme="1"/>
      <name val="Arial"/>
      <charset val="134"/>
    </font>
    <font>
      <b/>
      <sz val="10"/>
      <color indexed="8"/>
      <name val="Arial"/>
      <charset val="134"/>
    </font>
    <font>
      <sz val="10"/>
      <color theme="0"/>
      <name val="Arial"/>
      <charset val="134"/>
    </font>
    <font>
      <b/>
      <sz val="10"/>
      <color rgb="FF0000FF"/>
      <name val="Arial"/>
      <charset val="134"/>
    </font>
    <font>
      <sz val="12"/>
      <name val="Arial"/>
      <charset val="134"/>
    </font>
    <font>
      <sz val="12"/>
      <name val="Times New Roman"/>
      <charset val="134"/>
    </font>
    <font>
      <sz val="12"/>
      <name val="Tahoma"/>
      <charset val="134"/>
    </font>
    <font>
      <b/>
      <sz val="12"/>
      <name val="Times New Roman"/>
      <charset val="134"/>
    </font>
    <font>
      <sz val="10"/>
      <name val="MS Sans Serif"/>
      <charset val="134"/>
    </font>
    <font>
      <sz val="8"/>
      <name val="MS Sans Serif"/>
      <charset val="134"/>
    </font>
    <font>
      <b/>
      <sz val="11"/>
      <name val="Calibri"/>
      <charset val="134"/>
    </font>
    <font>
      <b/>
      <sz val="14"/>
      <name val="Arial"/>
      <charset val="134"/>
    </font>
    <font>
      <sz val="14"/>
      <name val="Arial"/>
      <charset val="134"/>
    </font>
    <font>
      <b/>
      <sz val="10"/>
      <name val="MS Sans Serif"/>
      <charset val="134"/>
    </font>
    <font>
      <sz val="11"/>
      <name val="Calibri"/>
      <charset val="134"/>
    </font>
    <font>
      <sz val="10"/>
      <name val="Algerian"/>
      <charset val="134"/>
    </font>
    <font>
      <sz val="14"/>
      <color rgb="FF0000FF"/>
      <name val="Arial"/>
      <charset val="134"/>
    </font>
    <font>
      <b/>
      <sz val="10"/>
      <color rgb="FFFF0000"/>
      <name val="MS Sans Serif"/>
      <charset val="134"/>
    </font>
    <font>
      <b/>
      <sz val="12"/>
      <color rgb="FFFF0000"/>
      <name val="Arial"/>
      <charset val="134"/>
    </font>
    <font>
      <b/>
      <sz val="14"/>
      <color rgb="FFFF0000"/>
      <name val="Arial"/>
      <charset val="134"/>
    </font>
    <font>
      <sz val="14"/>
      <color theme="3" tint="0.399975585192419"/>
      <name val="Arial"/>
      <charset val="134"/>
    </font>
    <font>
      <b/>
      <sz val="8"/>
      <name val="MS Sans Serif"/>
      <charset val="134"/>
    </font>
    <font>
      <b/>
      <sz val="20"/>
      <name val="Arial"/>
      <charset val="134"/>
    </font>
    <font>
      <sz val="10"/>
      <name val="Times New Roman"/>
      <charset val="134"/>
    </font>
    <font>
      <b/>
      <sz val="10"/>
      <name val="Times New Roman"/>
      <charset val="134"/>
    </font>
    <font>
      <sz val="8"/>
      <name val="Times New Roman"/>
      <charset val="134"/>
    </font>
    <font>
      <sz val="8"/>
      <color indexed="9"/>
      <name val="Times New Roman"/>
      <charset val="134"/>
    </font>
    <font>
      <sz val="8"/>
      <color indexed="12"/>
      <name val="Arial"/>
      <charset val="134"/>
    </font>
    <font>
      <b/>
      <sz val="8"/>
      <name val="Times New Roman"/>
      <charset val="134"/>
    </font>
    <font>
      <sz val="10"/>
      <color theme="1"/>
      <name val="Calibri"/>
      <charset val="134"/>
      <scheme val="minor"/>
    </font>
    <font>
      <u/>
      <sz val="10"/>
      <color theme="10"/>
      <name val="Arial"/>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indexed="8"/>
      <name val="Calibri"/>
      <charset val="134"/>
    </font>
    <font>
      <sz val="11"/>
      <color theme="1"/>
      <name val="Calibri"/>
      <charset val="134"/>
      <scheme val="minor"/>
    </font>
    <font>
      <sz val="12"/>
      <color theme="1"/>
      <name val="Arial"/>
      <charset val="134"/>
    </font>
    <font>
      <b/>
      <sz val="9"/>
      <name val="Arial"/>
      <charset val="134"/>
    </font>
    <font>
      <b/>
      <i/>
      <u/>
      <sz val="8"/>
      <name val="Arial"/>
      <charset val="134"/>
    </font>
    <font>
      <sz val="9"/>
      <color rgb="FF0000FF"/>
      <name val="Arial"/>
      <charset val="134"/>
    </font>
    <font>
      <b/>
      <sz val="12"/>
      <name val="Arial"/>
      <charset val="134"/>
    </font>
  </fonts>
  <fills count="42">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indexed="9"/>
        <bgColor indexed="64"/>
      </patternFill>
    </fill>
    <fill>
      <patternFill patternType="solid">
        <fgColor rgb="FFCCFFCC"/>
        <bgColor indexed="64"/>
      </patternFill>
    </fill>
    <fill>
      <patternFill patternType="solid">
        <fgColor rgb="FFFFFF9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indexed="42"/>
        <bgColor indexed="64"/>
      </patternFill>
    </fill>
    <fill>
      <patternFill patternType="solid">
        <fgColor theme="0"/>
        <bgColor indexed="64"/>
      </patternFill>
    </fill>
    <fill>
      <patternFill patternType="solid">
        <fgColor rgb="FF00FF00"/>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2"/>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s>
  <borders count="156">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right style="medium">
        <color auto="1"/>
      </right>
      <top/>
      <bottom/>
      <diagonal/>
    </border>
    <border>
      <left style="thin">
        <color auto="1"/>
      </left>
      <right style="hair">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thin">
        <color auto="1"/>
      </bottom>
      <diagonal/>
    </border>
    <border>
      <left/>
      <right style="medium">
        <color auto="1"/>
      </right>
      <top style="thin">
        <color auto="1"/>
      </top>
      <bottom style="thin">
        <color auto="1"/>
      </bottom>
      <diagonal/>
    </border>
    <border>
      <left style="hair">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top/>
      <bottom/>
      <diagonal/>
    </border>
    <border>
      <left/>
      <right style="thin">
        <color auto="1"/>
      </right>
      <top style="thin">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style="medium">
        <color auto="1"/>
      </right>
      <top/>
      <bottom style="thin">
        <color auto="1"/>
      </bottom>
      <diagonal/>
    </border>
    <border>
      <left/>
      <right/>
      <top style="thin">
        <color auto="1"/>
      </top>
      <bottom/>
      <diagonal/>
    </border>
    <border>
      <left style="medium">
        <color auto="1"/>
      </left>
      <right style="thin">
        <color auto="1"/>
      </right>
      <top style="thin">
        <color auto="1"/>
      </top>
      <bottom/>
      <diagonal/>
    </border>
    <border>
      <left/>
      <right style="dotted">
        <color auto="1"/>
      </right>
      <top style="medium">
        <color auto="1"/>
      </top>
      <bottom style="medium">
        <color auto="1"/>
      </bottom>
      <diagonal/>
    </border>
    <border>
      <left style="dotted">
        <color auto="1"/>
      </left>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dotted">
        <color auto="1"/>
      </left>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medium">
        <color auto="1"/>
      </left>
      <right/>
      <top style="hair">
        <color auto="1"/>
      </top>
      <bottom style="dashDotDot">
        <color auto="1"/>
      </bottom>
      <diagonal/>
    </border>
    <border>
      <left/>
      <right/>
      <top style="hair">
        <color auto="1"/>
      </top>
      <bottom style="dashDotDot">
        <color auto="1"/>
      </bottom>
      <diagonal/>
    </border>
    <border>
      <left/>
      <right style="hair">
        <color auto="1"/>
      </right>
      <top style="hair">
        <color auto="1"/>
      </top>
      <bottom style="dashDotDot">
        <color auto="1"/>
      </bottom>
      <diagonal/>
    </border>
    <border>
      <left style="hair">
        <color auto="1"/>
      </left>
      <right style="hair">
        <color auto="1"/>
      </right>
      <top/>
      <bottom style="dashDotDot">
        <color auto="1"/>
      </bottom>
      <diagonal/>
    </border>
    <border>
      <left style="hair">
        <color auto="1"/>
      </left>
      <right style="hair">
        <color auto="1"/>
      </right>
      <top style="hair">
        <color auto="1"/>
      </top>
      <bottom style="dashDotDot">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thin">
        <color auto="1"/>
      </top>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hair">
        <color auto="1"/>
      </right>
      <top/>
      <bottom style="medium">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medium">
        <color auto="1"/>
      </left>
      <right style="dashDotDot">
        <color auto="1"/>
      </right>
      <top style="medium">
        <color auto="1"/>
      </top>
      <bottom style="thin">
        <color auto="1"/>
      </bottom>
      <diagonal/>
    </border>
    <border>
      <left style="dashDotDot">
        <color auto="1"/>
      </left>
      <right style="thin">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double">
        <color auto="1"/>
      </top>
      <bottom style="thin">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style="medium">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medium">
        <color auto="1"/>
      </left>
      <right style="thin">
        <color auto="1"/>
      </right>
      <top style="double">
        <color auto="1"/>
      </top>
      <bottom/>
      <diagonal/>
    </border>
    <border>
      <left/>
      <right style="dashDotDot">
        <color auto="1"/>
      </right>
      <top style="medium">
        <color auto="1"/>
      </top>
      <bottom/>
      <diagonal/>
    </border>
    <border>
      <left style="hair">
        <color auto="1"/>
      </left>
      <right style="thin">
        <color auto="1"/>
      </right>
      <top style="thin">
        <color auto="1"/>
      </top>
      <bottom style="thin">
        <color auto="1"/>
      </bottom>
      <diagonal/>
    </border>
    <border>
      <left style="hair">
        <color auto="1"/>
      </left>
      <right style="thin">
        <color auto="1"/>
      </right>
      <top/>
      <bottom style="medium">
        <color auto="1"/>
      </bottom>
      <diagonal/>
    </border>
    <border>
      <left style="double">
        <color auto="1"/>
      </left>
      <right style="thin">
        <color auto="1"/>
      </right>
      <top style="thin">
        <color auto="1"/>
      </top>
      <bottom style="thin">
        <color auto="1"/>
      </bottom>
      <diagonal/>
    </border>
    <border>
      <left style="hair">
        <color auto="1"/>
      </left>
      <right style="medium">
        <color auto="1"/>
      </right>
      <top style="thin">
        <color auto="1"/>
      </top>
      <bottom style="thin">
        <color auto="1"/>
      </bottom>
      <diagonal/>
    </border>
    <border>
      <left style="double">
        <color auto="1"/>
      </left>
      <right style="thin">
        <color auto="1"/>
      </right>
      <top style="thin">
        <color auto="1"/>
      </top>
      <bottom style="medium">
        <color auto="1"/>
      </bottom>
      <diagonal/>
    </border>
    <border>
      <left style="double">
        <color auto="1"/>
      </left>
      <right style="thin">
        <color auto="1"/>
      </right>
      <top style="medium">
        <color auto="1"/>
      </top>
      <bottom style="thin">
        <color auto="1"/>
      </bottom>
      <diagonal/>
    </border>
    <border>
      <left style="hair">
        <color auto="1"/>
      </left>
      <right style="medium">
        <color auto="1"/>
      </right>
      <top style="medium">
        <color auto="1"/>
      </top>
      <bottom style="thin">
        <color auto="1"/>
      </bottom>
      <diagonal/>
    </border>
    <border>
      <left/>
      <right style="double">
        <color auto="1"/>
      </right>
      <top style="thin">
        <color auto="1"/>
      </top>
      <bottom style="thin">
        <color auto="1"/>
      </bottom>
      <diagonal/>
    </border>
    <border>
      <left style="double">
        <color auto="1"/>
      </left>
      <right style="thin">
        <color auto="1"/>
      </right>
      <top/>
      <bottom/>
      <diagonal/>
    </border>
    <border>
      <left style="thin">
        <color auto="1"/>
      </left>
      <right style="double">
        <color auto="1"/>
      </right>
      <top style="thin">
        <color auto="1"/>
      </top>
      <bottom style="double">
        <color auto="1"/>
      </bottom>
      <diagonal/>
    </border>
    <border>
      <left style="double">
        <color auto="1"/>
      </left>
      <right style="thin">
        <color auto="1"/>
      </right>
      <top/>
      <bottom style="double">
        <color auto="1"/>
      </bottom>
      <diagonal/>
    </border>
    <border>
      <left style="thin">
        <color auto="1"/>
      </left>
      <right style="medium">
        <color auto="1"/>
      </right>
      <top/>
      <bottom style="double">
        <color auto="1"/>
      </bottom>
      <diagonal/>
    </border>
    <border>
      <left/>
      <right style="double">
        <color auto="1"/>
      </right>
      <top/>
      <bottom style="thin">
        <color auto="1"/>
      </bottom>
      <diagonal/>
    </border>
    <border>
      <left style="double">
        <color auto="1"/>
      </left>
      <right style="thin">
        <color auto="1"/>
      </right>
      <top/>
      <bottom style="thin">
        <color auto="1"/>
      </bottom>
      <diagonal/>
    </border>
    <border>
      <left/>
      <right style="medium">
        <color auto="1"/>
      </right>
      <top style="thin">
        <color auto="1"/>
      </top>
      <bottom style="double">
        <color auto="1"/>
      </bottom>
      <diagonal/>
    </border>
    <border>
      <left style="double">
        <color auto="1"/>
      </left>
      <right style="thin">
        <color auto="1"/>
      </right>
      <top style="double">
        <color auto="1"/>
      </top>
      <bottom style="double">
        <color auto="1"/>
      </bottom>
      <diagonal/>
    </border>
    <border>
      <left/>
      <right style="medium">
        <color auto="1"/>
      </right>
      <top style="double">
        <color auto="1"/>
      </top>
      <bottom style="double">
        <color auto="1"/>
      </bottom>
      <diagonal/>
    </border>
    <border>
      <left/>
      <right style="double">
        <color auto="1"/>
      </right>
      <top style="thin">
        <color auto="1"/>
      </top>
      <bottom style="double">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diagonal/>
    </border>
    <border>
      <left style="thin">
        <color auto="1"/>
      </left>
      <right style="double">
        <color auto="1"/>
      </right>
      <top/>
      <bottom/>
      <diagonal/>
    </border>
    <border>
      <left style="double">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double">
        <color auto="1"/>
      </right>
      <top style="double">
        <color auto="1"/>
      </top>
      <bottom style="double">
        <color auto="1"/>
      </bottom>
      <diagonal/>
    </border>
    <border>
      <left style="double">
        <color auto="1"/>
      </left>
      <right/>
      <top/>
      <bottom/>
      <diagonal/>
    </border>
    <border>
      <left style="thin">
        <color auto="1"/>
      </left>
      <right style="medium">
        <color auto="1"/>
      </right>
      <top style="double">
        <color auto="1"/>
      </top>
      <bottom style="double">
        <color auto="1"/>
      </bottom>
      <diagonal/>
    </border>
    <border>
      <left style="thin">
        <color auto="1"/>
      </left>
      <right style="double">
        <color auto="1"/>
      </right>
      <top style="double">
        <color auto="1"/>
      </top>
      <bottom style="medium">
        <color auto="1"/>
      </bottom>
      <diagonal/>
    </border>
    <border>
      <left style="double">
        <color auto="1"/>
      </left>
      <right style="thin">
        <color auto="1"/>
      </right>
      <top style="thin">
        <color auto="1"/>
      </top>
      <bottom/>
      <diagonal/>
    </border>
    <border>
      <left style="thin">
        <color auto="1"/>
      </left>
      <right style="medium">
        <color auto="1"/>
      </right>
      <top style="double">
        <color auto="1"/>
      </top>
      <bottom/>
      <diagonal/>
    </border>
    <border>
      <left/>
      <right style="dashDotDot">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3">
    <xf numFmtId="0" fontId="0" fillId="0" borderId="0"/>
    <xf numFmtId="176" fontId="0" fillId="0" borderId="0" applyFont="0" applyFill="0" applyBorder="0" applyAlignment="0" applyProtection="0"/>
    <xf numFmtId="177" fontId="59" fillId="0" borderId="0" applyFont="0" applyFill="0" applyBorder="0" applyAlignment="0" applyProtection="0">
      <alignment vertical="center"/>
    </xf>
    <xf numFmtId="9" fontId="0" fillId="0" borderId="0" applyFont="0" applyFill="0" applyBorder="0" applyAlignment="0" applyProtection="0"/>
    <xf numFmtId="178" fontId="59" fillId="0" borderId="0" applyFont="0" applyFill="0" applyBorder="0" applyAlignment="0" applyProtection="0">
      <alignment vertical="center"/>
    </xf>
    <xf numFmtId="179" fontId="59" fillId="0" borderId="0" applyFont="0" applyFill="0" applyBorder="0" applyAlignment="0" applyProtection="0">
      <alignment vertical="center"/>
    </xf>
    <xf numFmtId="0" fontId="60" fillId="0" borderId="0" applyNumberFormat="0" applyFill="0" applyBorder="0" applyAlignment="0" applyProtection="0"/>
    <xf numFmtId="0" fontId="61" fillId="0" borderId="0" applyNumberFormat="0" applyFill="0" applyBorder="0" applyAlignment="0" applyProtection="0">
      <alignment vertical="center"/>
    </xf>
    <xf numFmtId="0" fontId="59" fillId="18" borderId="148" applyNumberFormat="0" applyFon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149" applyNumberFormat="0" applyFill="0" applyAlignment="0" applyProtection="0">
      <alignment vertical="center"/>
    </xf>
    <xf numFmtId="0" fontId="66" fillId="0" borderId="149" applyNumberFormat="0" applyFill="0" applyAlignment="0" applyProtection="0">
      <alignment vertical="center"/>
    </xf>
    <xf numFmtId="0" fontId="67" fillId="0" borderId="150" applyNumberFormat="0" applyFill="0" applyAlignment="0" applyProtection="0">
      <alignment vertical="center"/>
    </xf>
    <xf numFmtId="0" fontId="67" fillId="0" borderId="0" applyNumberFormat="0" applyFill="0" applyBorder="0" applyAlignment="0" applyProtection="0">
      <alignment vertical="center"/>
    </xf>
    <xf numFmtId="0" fontId="68" fillId="19" borderId="151" applyNumberFormat="0" applyAlignment="0" applyProtection="0">
      <alignment vertical="center"/>
    </xf>
    <xf numFmtId="0" fontId="69" fillId="20" borderId="152" applyNumberFormat="0" applyAlignment="0" applyProtection="0">
      <alignment vertical="center"/>
    </xf>
    <xf numFmtId="0" fontId="70" fillId="20" borderId="151" applyNumberFormat="0" applyAlignment="0" applyProtection="0">
      <alignment vertical="center"/>
    </xf>
    <xf numFmtId="0" fontId="71" fillId="21" borderId="153" applyNumberFormat="0" applyAlignment="0" applyProtection="0">
      <alignment vertical="center"/>
    </xf>
    <xf numFmtId="0" fontId="72" fillId="0" borderId="154" applyNumberFormat="0" applyFill="0" applyAlignment="0" applyProtection="0">
      <alignment vertical="center"/>
    </xf>
    <xf numFmtId="0" fontId="73" fillId="0" borderId="155" applyNumberFormat="0" applyFill="0" applyAlignment="0" applyProtection="0">
      <alignment vertical="center"/>
    </xf>
    <xf numFmtId="0" fontId="74" fillId="22" borderId="0" applyNumberFormat="0" applyBorder="0" applyAlignment="0" applyProtection="0">
      <alignment vertical="center"/>
    </xf>
    <xf numFmtId="0" fontId="75" fillId="23" borderId="0" applyNumberFormat="0" applyBorder="0" applyAlignment="0" applyProtection="0">
      <alignment vertical="center"/>
    </xf>
    <xf numFmtId="0" fontId="76" fillId="24" borderId="0" applyNumberFormat="0" applyBorder="0" applyAlignment="0" applyProtection="0">
      <alignment vertical="center"/>
    </xf>
    <xf numFmtId="0" fontId="77" fillId="25" borderId="0" applyNumberFormat="0" applyBorder="0" applyAlignment="0" applyProtection="0">
      <alignment vertical="center"/>
    </xf>
    <xf numFmtId="0" fontId="78" fillId="26" borderId="0" applyNumberFormat="0" applyBorder="0" applyAlignment="0" applyProtection="0">
      <alignment vertical="center"/>
    </xf>
    <xf numFmtId="0" fontId="78" fillId="27" borderId="0" applyNumberFormat="0" applyBorder="0" applyAlignment="0" applyProtection="0">
      <alignment vertical="center"/>
    </xf>
    <xf numFmtId="0" fontId="77" fillId="13" borderId="0" applyNumberFormat="0" applyBorder="0" applyAlignment="0" applyProtection="0">
      <alignment vertical="center"/>
    </xf>
    <xf numFmtId="0" fontId="77" fillId="28" borderId="0" applyNumberFormat="0" applyBorder="0" applyAlignment="0" applyProtection="0">
      <alignment vertical="center"/>
    </xf>
    <xf numFmtId="0" fontId="78" fillId="29" borderId="0" applyNumberFormat="0" applyBorder="0" applyAlignment="0" applyProtection="0">
      <alignment vertical="center"/>
    </xf>
    <xf numFmtId="0" fontId="78" fillId="30" borderId="0" applyNumberFormat="0" applyBorder="0" applyAlignment="0" applyProtection="0">
      <alignment vertical="center"/>
    </xf>
    <xf numFmtId="0" fontId="77" fillId="31" borderId="0" applyNumberFormat="0" applyBorder="0" applyAlignment="0" applyProtection="0">
      <alignment vertical="center"/>
    </xf>
    <xf numFmtId="0" fontId="77" fillId="32" borderId="0" applyNumberFormat="0" applyBorder="0" applyAlignment="0" applyProtection="0">
      <alignment vertical="center"/>
    </xf>
    <xf numFmtId="0" fontId="78" fillId="33" borderId="0" applyNumberFormat="0" applyBorder="0" applyAlignment="0" applyProtection="0">
      <alignment vertical="center"/>
    </xf>
    <xf numFmtId="0" fontId="78" fillId="16" borderId="0" applyNumberFormat="0" applyBorder="0" applyAlignment="0" applyProtection="0">
      <alignment vertical="center"/>
    </xf>
    <xf numFmtId="0" fontId="77" fillId="34" borderId="0" applyNumberFormat="0" applyBorder="0" applyAlignment="0" applyProtection="0">
      <alignment vertical="center"/>
    </xf>
    <xf numFmtId="0" fontId="77" fillId="35" borderId="0" applyNumberFormat="0" applyBorder="0" applyAlignment="0" applyProtection="0">
      <alignment vertical="center"/>
    </xf>
    <xf numFmtId="0" fontId="78" fillId="36" borderId="0" applyNumberFormat="0" applyBorder="0" applyAlignment="0" applyProtection="0">
      <alignment vertical="center"/>
    </xf>
    <xf numFmtId="0" fontId="78" fillId="37" borderId="0" applyNumberFormat="0" applyBorder="0" applyAlignment="0" applyProtection="0">
      <alignment vertical="center"/>
    </xf>
    <xf numFmtId="0" fontId="77" fillId="38" borderId="0" applyNumberFormat="0" applyBorder="0" applyAlignment="0" applyProtection="0">
      <alignment vertical="center"/>
    </xf>
    <xf numFmtId="0" fontId="77" fillId="39" borderId="0" applyNumberFormat="0" applyBorder="0" applyAlignment="0" applyProtection="0">
      <alignment vertical="center"/>
    </xf>
    <xf numFmtId="0" fontId="78" fillId="17" borderId="0" applyNumberFormat="0" applyBorder="0" applyAlignment="0" applyProtection="0">
      <alignment vertical="center"/>
    </xf>
    <xf numFmtId="0" fontId="78" fillId="12" borderId="0" applyNumberFormat="0" applyBorder="0" applyAlignment="0" applyProtection="0">
      <alignment vertical="center"/>
    </xf>
    <xf numFmtId="0" fontId="77" fillId="40" borderId="0" applyNumberFormat="0" applyBorder="0" applyAlignment="0" applyProtection="0">
      <alignment vertical="center"/>
    </xf>
    <xf numFmtId="0" fontId="77" fillId="41" borderId="0" applyNumberFormat="0" applyBorder="0" applyAlignment="0" applyProtection="0">
      <alignment vertical="center"/>
    </xf>
    <xf numFmtId="0" fontId="78" fillId="8" borderId="0" applyNumberFormat="0" applyBorder="0" applyAlignment="0" applyProtection="0">
      <alignment vertical="center"/>
    </xf>
    <xf numFmtId="0" fontId="78" fillId="7" borderId="0" applyNumberFormat="0" applyBorder="0" applyAlignment="0" applyProtection="0">
      <alignment vertical="center"/>
    </xf>
    <xf numFmtId="0" fontId="77" fillId="14" borderId="0" applyNumberFormat="0" applyBorder="0" applyAlignment="0" applyProtection="0">
      <alignment vertical="center"/>
    </xf>
    <xf numFmtId="0" fontId="79" fillId="0" borderId="0"/>
    <xf numFmtId="0" fontId="0" fillId="0" borderId="0"/>
    <xf numFmtId="0" fontId="3" fillId="0" borderId="0"/>
    <xf numFmtId="0" fontId="3" fillId="0" borderId="0"/>
    <xf numFmtId="0" fontId="80" fillId="0" borderId="0"/>
    <xf numFmtId="0" fontId="38" fillId="0" borderId="0"/>
    <xf numFmtId="0" fontId="0" fillId="0" borderId="0"/>
    <xf numFmtId="0" fontId="3" fillId="0" borderId="0"/>
    <xf numFmtId="0" fontId="81" fillId="0" borderId="0"/>
    <xf numFmtId="0" fontId="3" fillId="0" borderId="0"/>
    <xf numFmtId="0" fontId="80" fillId="0" borderId="0"/>
    <xf numFmtId="0" fontId="80" fillId="0" borderId="0"/>
    <xf numFmtId="0" fontId="0" fillId="0" borderId="0"/>
    <xf numFmtId="9" fontId="3" fillId="0" borderId="0" applyFont="0" applyFill="0" applyBorder="0" applyAlignment="0" applyProtection="0"/>
    <xf numFmtId="9" fontId="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0" fillId="0" borderId="0" applyFont="0" applyFill="0" applyBorder="0" applyAlignment="0" applyProtection="0"/>
  </cellStyleXfs>
  <cellXfs count="812">
    <xf numFmtId="0" fontId="0" fillId="0" borderId="0" xfId="0"/>
    <xf numFmtId="0" fontId="1" fillId="0" borderId="0" xfId="0" applyFont="1"/>
    <xf numFmtId="0" fontId="2" fillId="0" borderId="0" xfId="0" applyFont="1"/>
    <xf numFmtId="0" fontId="3" fillId="0" borderId="0" xfId="0" applyFont="1" applyAlignment="1">
      <alignment vertical="center"/>
    </xf>
    <xf numFmtId="0" fontId="3" fillId="0" borderId="0" xfId="0" applyFont="1" applyAlignment="1">
      <alignment horizontal="right" vertical="center"/>
    </xf>
    <xf numFmtId="0" fontId="3" fillId="0" borderId="0" xfId="0" applyFont="1"/>
    <xf numFmtId="0" fontId="3" fillId="0" borderId="0" xfId="0" applyFont="1" applyAlignment="1">
      <alignment horizontal="center"/>
    </xf>
    <xf numFmtId="0" fontId="3" fillId="0" borderId="0" xfId="0" applyFont="1" applyAlignment="1">
      <alignment horizontal="center" vertical="center"/>
    </xf>
    <xf numFmtId="0" fontId="4" fillId="2" borderId="0" xfId="0" applyFont="1" applyFill="1" applyAlignment="1">
      <alignment vertical="center"/>
    </xf>
    <xf numFmtId="0" fontId="3" fillId="2" borderId="0" xfId="0" applyFont="1" applyFill="1" applyAlignment="1">
      <alignment vertical="center"/>
    </xf>
    <xf numFmtId="0" fontId="3" fillId="2" borderId="0" xfId="0" applyFont="1" applyFill="1" applyAlignment="1">
      <alignment horizontal="right" vertical="center"/>
    </xf>
    <xf numFmtId="0" fontId="3" fillId="3" borderId="0" xfId="0" applyFont="1" applyFill="1" applyAlignment="1">
      <alignment vertical="center"/>
    </xf>
    <xf numFmtId="0" fontId="3" fillId="3" borderId="1" xfId="0" applyFont="1" applyFill="1" applyBorder="1" applyAlignment="1">
      <alignment horizontal="center" vertical="center"/>
    </xf>
    <xf numFmtId="0" fontId="3" fillId="3" borderId="1" xfId="0" applyFont="1" applyFill="1" applyBorder="1" applyAlignment="1">
      <alignment vertical="center"/>
    </xf>
    <xf numFmtId="0" fontId="3" fillId="0" borderId="2" xfId="0" applyFont="1" applyBorder="1" applyAlignment="1">
      <alignment vertical="center"/>
    </xf>
    <xf numFmtId="49" fontId="3" fillId="0" borderId="3" xfId="0" applyNumberFormat="1" applyFont="1" applyBorder="1" applyAlignment="1">
      <alignment vertical="center"/>
    </xf>
    <xf numFmtId="181" fontId="5" fillId="0" borderId="3" xfId="1" applyNumberFormat="1" applyFont="1" applyFill="1" applyBorder="1" applyAlignment="1" applyProtection="1">
      <alignment vertical="center"/>
    </xf>
    <xf numFmtId="0" fontId="3" fillId="0" borderId="3" xfId="61" applyFont="1" applyBorder="1" applyAlignment="1">
      <alignment horizontal="center" vertical="center"/>
    </xf>
    <xf numFmtId="0" fontId="3" fillId="0" borderId="3" xfId="61" applyFont="1" applyBorder="1" applyAlignment="1">
      <alignment horizontal="right" vertical="center"/>
    </xf>
    <xf numFmtId="0" fontId="3" fillId="0" borderId="3" xfId="61" applyFont="1" applyBorder="1" applyAlignment="1">
      <alignment vertical="center"/>
    </xf>
    <xf numFmtId="0" fontId="6" fillId="0" borderId="3" xfId="61" applyFont="1" applyBorder="1" applyAlignment="1">
      <alignment vertical="center"/>
    </xf>
    <xf numFmtId="0" fontId="6" fillId="0" borderId="4" xfId="61" applyFont="1" applyBorder="1" applyAlignment="1">
      <alignment vertical="center"/>
    </xf>
    <xf numFmtId="49" fontId="6" fillId="0" borderId="0" xfId="61" applyNumberFormat="1" applyFont="1" applyAlignment="1">
      <alignment vertical="center"/>
    </xf>
    <xf numFmtId="0" fontId="7" fillId="4" borderId="0" xfId="61" applyFont="1" applyFill="1" applyAlignment="1">
      <alignment vertical="center"/>
    </xf>
    <xf numFmtId="0" fontId="6" fillId="0" borderId="0" xfId="61" applyFont="1" applyAlignment="1">
      <alignment horizontal="right" vertical="center"/>
    </xf>
    <xf numFmtId="0" fontId="6" fillId="0" borderId="0" xfId="61" applyFont="1" applyAlignment="1">
      <alignment vertical="center"/>
    </xf>
    <xf numFmtId="0" fontId="6" fillId="0" borderId="0" xfId="61" applyFont="1" applyAlignment="1">
      <alignment horizontal="centerContinuous" vertical="center"/>
    </xf>
    <xf numFmtId="0" fontId="3" fillId="0" borderId="4" xfId="0" applyFont="1" applyBorder="1" applyAlignment="1">
      <alignment vertical="center"/>
    </xf>
    <xf numFmtId="49" fontId="3" fillId="0" borderId="0" xfId="0" applyNumberFormat="1" applyFont="1" applyAlignment="1">
      <alignment vertical="center"/>
    </xf>
    <xf numFmtId="4" fontId="5" fillId="0" borderId="0" xfId="61" applyNumberFormat="1" applyFont="1" applyAlignment="1">
      <alignment vertical="center"/>
    </xf>
    <xf numFmtId="0" fontId="3" fillId="0" borderId="0" xfId="61" applyFont="1" applyAlignment="1">
      <alignment horizontal="center" vertical="center"/>
    </xf>
    <xf numFmtId="0" fontId="3" fillId="0" borderId="0" xfId="61" applyFont="1" applyAlignment="1">
      <alignment horizontal="right" vertical="center"/>
    </xf>
    <xf numFmtId="0" fontId="3" fillId="0" borderId="0" xfId="61" applyFont="1" applyAlignment="1">
      <alignment vertical="center"/>
    </xf>
    <xf numFmtId="0" fontId="6" fillId="0" borderId="0" xfId="61" applyFont="1" applyAlignment="1">
      <alignment horizontal="center" vertical="center"/>
    </xf>
    <xf numFmtId="0" fontId="6" fillId="0" borderId="0" xfId="61" applyFont="1" applyAlignment="1">
      <alignment horizontal="left" vertical="center"/>
    </xf>
    <xf numFmtId="0" fontId="3" fillId="0" borderId="4" xfId="0" applyFont="1" applyBorder="1" applyAlignment="1">
      <alignment horizontal="center" vertical="center"/>
    </xf>
    <xf numFmtId="49" fontId="3" fillId="0" borderId="0" xfId="0" applyNumberFormat="1" applyFont="1" applyAlignment="1">
      <alignment horizontal="center" vertical="center"/>
    </xf>
    <xf numFmtId="10" fontId="6" fillId="0" borderId="5" xfId="3" applyNumberFormat="1" applyFont="1" applyFill="1" applyBorder="1" applyAlignment="1" applyProtection="1">
      <alignment horizontal="center" vertical="center"/>
    </xf>
    <xf numFmtId="0" fontId="3" fillId="0" borderId="6" xfId="0" applyFont="1" applyBorder="1" applyAlignment="1">
      <alignment vertical="center"/>
    </xf>
    <xf numFmtId="49" fontId="3" fillId="0" borderId="1" xfId="0" applyNumberFormat="1" applyFont="1" applyBorder="1" applyAlignment="1">
      <alignment vertical="center"/>
    </xf>
    <xf numFmtId="0" fontId="6" fillId="0" borderId="1" xfId="61" applyFont="1" applyBorder="1" applyAlignment="1">
      <alignment horizontal="right" vertical="center"/>
    </xf>
    <xf numFmtId="0" fontId="6" fillId="0" borderId="1" xfId="61" applyFont="1" applyBorder="1" applyAlignment="1">
      <alignment horizontal="center" vertical="center"/>
    </xf>
    <xf numFmtId="10" fontId="6" fillId="0" borderId="1" xfId="61" applyNumberFormat="1" applyFont="1" applyBorder="1" applyAlignment="1">
      <alignment horizontal="right" vertical="center"/>
    </xf>
    <xf numFmtId="0" fontId="3" fillId="0" borderId="1" xfId="61" applyFont="1" applyBorder="1" applyAlignment="1">
      <alignment vertical="center"/>
    </xf>
    <xf numFmtId="10" fontId="6" fillId="0" borderId="1" xfId="61" applyNumberFormat="1" applyFont="1" applyBorder="1" applyAlignment="1">
      <alignment horizontal="left" vertical="center"/>
    </xf>
    <xf numFmtId="0" fontId="8" fillId="0" borderId="7" xfId="0" applyFont="1" applyBorder="1" applyAlignment="1">
      <alignment horizontal="centerContinuous" vertical="center"/>
    </xf>
    <xf numFmtId="49" fontId="8" fillId="0" borderId="8" xfId="0" applyNumberFormat="1" applyFont="1" applyBorder="1" applyAlignment="1">
      <alignment horizontal="centerContinuous" vertical="center"/>
    </xf>
    <xf numFmtId="0" fontId="8" fillId="0" borderId="8" xfId="0" applyFont="1" applyBorder="1" applyAlignment="1">
      <alignment horizontal="centerContinuous" vertical="center" wrapText="1"/>
    </xf>
    <xf numFmtId="0" fontId="8" fillId="0" borderId="8" xfId="0" applyFont="1" applyBorder="1" applyAlignment="1">
      <alignment horizontal="right" vertical="center" wrapText="1"/>
    </xf>
    <xf numFmtId="0" fontId="1" fillId="4" borderId="8" xfId="0" applyFont="1" applyFill="1" applyBorder="1" applyAlignment="1">
      <alignment horizontal="centerContinuous" vertical="center"/>
    </xf>
    <xf numFmtId="0" fontId="1" fillId="0" borderId="8" xfId="0" applyFont="1" applyBorder="1" applyAlignment="1">
      <alignment horizontal="centerContinuous"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wrapText="1"/>
    </xf>
    <xf numFmtId="0" fontId="6" fillId="0" borderId="11" xfId="0" applyFont="1" applyBorder="1" applyAlignment="1">
      <alignment horizontal="left" vertical="center"/>
    </xf>
    <xf numFmtId="0" fontId="6" fillId="0" borderId="11" xfId="0" applyFont="1" applyBorder="1" applyAlignment="1">
      <alignment horizontal="right" vertical="center" wrapText="1"/>
    </xf>
    <xf numFmtId="0" fontId="6" fillId="0" borderId="12" xfId="0" applyFont="1" applyBorder="1" applyAlignment="1">
      <alignment horizontal="left" vertical="center"/>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vertical="center" wrapText="1"/>
      <protection locked="0"/>
    </xf>
    <xf numFmtId="0" fontId="6" fillId="0" borderId="14" xfId="0" applyFont="1" applyBorder="1" applyAlignment="1">
      <alignment horizontal="left" vertical="center"/>
    </xf>
    <xf numFmtId="0" fontId="6" fillId="0" borderId="14" xfId="0" applyFont="1" applyBorder="1" applyAlignment="1">
      <alignment horizontal="right" vertical="center" wrapText="1"/>
    </xf>
    <xf numFmtId="0" fontId="6" fillId="0" borderId="14" xfId="0" applyFont="1" applyBorder="1" applyAlignment="1">
      <alignment vertical="center" wrapText="1"/>
    </xf>
    <xf numFmtId="0" fontId="9" fillId="0" borderId="15" xfId="0" applyFont="1" applyBorder="1" applyAlignment="1">
      <alignment horizontal="left" vertical="center"/>
    </xf>
    <xf numFmtId="0" fontId="6" fillId="0" borderId="16" xfId="0" applyFont="1" applyBorder="1" applyAlignment="1" applyProtection="1">
      <alignment horizontal="left" vertical="center"/>
      <protection locked="0"/>
    </xf>
    <xf numFmtId="0" fontId="6" fillId="0" borderId="16" xfId="0" applyFont="1" applyBorder="1" applyAlignment="1" applyProtection="1">
      <alignment vertical="center" wrapText="1"/>
      <protection locked="0"/>
    </xf>
    <xf numFmtId="0" fontId="6" fillId="0" borderId="16" xfId="0" applyFont="1" applyBorder="1" applyAlignment="1">
      <alignment horizontal="left" vertical="center"/>
    </xf>
    <xf numFmtId="0" fontId="6" fillId="0" borderId="16" xfId="0" applyFont="1" applyBorder="1" applyAlignment="1">
      <alignment horizontal="right" vertical="center" wrapText="1"/>
    </xf>
    <xf numFmtId="0" fontId="6" fillId="0" borderId="16" xfId="0" applyFont="1" applyBorder="1" applyAlignment="1">
      <alignment vertical="center" wrapText="1"/>
    </xf>
    <xf numFmtId="0" fontId="6" fillId="0" borderId="17" xfId="0" applyFont="1" applyBorder="1" applyAlignment="1">
      <alignment horizontal="left" vertical="center" wrapText="1"/>
    </xf>
    <xf numFmtId="49" fontId="6" fillId="0" borderId="3" xfId="0" applyNumberFormat="1" applyFont="1" applyBorder="1" applyAlignment="1">
      <alignment horizontal="center" vertical="center" wrapText="1"/>
    </xf>
    <xf numFmtId="0" fontId="6" fillId="0" borderId="18" xfId="0" applyFont="1" applyBorder="1" applyAlignment="1">
      <alignment horizontal="centerContinuous" vertical="center" wrapText="1"/>
    </xf>
    <xf numFmtId="1" fontId="6" fillId="0" borderId="19" xfId="0" applyNumberFormat="1" applyFont="1" applyBorder="1" applyAlignment="1">
      <alignment horizontal="center" vertical="center" wrapText="1"/>
    </xf>
    <xf numFmtId="176" fontId="6" fillId="0" borderId="19" xfId="0" applyNumberFormat="1" applyFont="1" applyBorder="1" applyAlignment="1">
      <alignment horizontal="right" vertical="center"/>
    </xf>
    <xf numFmtId="176" fontId="6" fillId="0" borderId="20" xfId="0" applyNumberFormat="1" applyFont="1" applyBorder="1" applyAlignment="1">
      <alignment horizontal="center" vertical="center"/>
    </xf>
    <xf numFmtId="4" fontId="6" fillId="4" borderId="21" xfId="0" applyNumberFormat="1" applyFont="1" applyFill="1" applyBorder="1" applyAlignment="1">
      <alignment horizontal="centerContinuous" vertical="center"/>
    </xf>
    <xf numFmtId="176" fontId="6" fillId="0" borderId="11" xfId="1" applyFont="1" applyFill="1" applyBorder="1" applyAlignment="1" applyProtection="1">
      <alignment horizontal="centerContinuous" vertical="center"/>
    </xf>
    <xf numFmtId="0" fontId="6" fillId="0" borderId="22" xfId="0" applyFont="1" applyBorder="1" applyAlignment="1">
      <alignment horizontal="left" vertical="center" wrapText="1"/>
    </xf>
    <xf numFmtId="49" fontId="6" fillId="0" borderId="1" xfId="0" applyNumberFormat="1" applyFont="1" applyBorder="1" applyAlignment="1">
      <alignment horizontal="center" vertical="center" wrapText="1"/>
    </xf>
    <xf numFmtId="0" fontId="3" fillId="0" borderId="15" xfId="0" applyFont="1" applyBorder="1" applyAlignment="1">
      <alignment vertical="center"/>
    </xf>
    <xf numFmtId="1" fontId="6" fillId="0" borderId="23" xfId="0" applyNumberFormat="1" applyFont="1" applyBorder="1" applyAlignment="1">
      <alignment horizontal="center" vertical="center" wrapText="1"/>
    </xf>
    <xf numFmtId="176" fontId="6" fillId="0" borderId="15" xfId="0" applyNumberFormat="1" applyFont="1" applyBorder="1" applyAlignment="1">
      <alignment horizontal="right" vertical="center"/>
    </xf>
    <xf numFmtId="176" fontId="6" fillId="0" borderId="24" xfId="0" applyNumberFormat="1" applyFont="1" applyBorder="1" applyAlignment="1">
      <alignment horizontal="center" vertical="center"/>
    </xf>
    <xf numFmtId="176" fontId="6" fillId="4" borderId="25" xfId="1" applyFont="1" applyFill="1" applyBorder="1" applyAlignment="1" applyProtection="1">
      <alignment horizontal="center" vertical="center"/>
    </xf>
    <xf numFmtId="176" fontId="6" fillId="0" borderId="26" xfId="1" applyFont="1" applyFill="1" applyBorder="1" applyAlignment="1" applyProtection="1">
      <alignment horizontal="center" vertical="center"/>
    </xf>
    <xf numFmtId="0" fontId="9" fillId="0" borderId="27" xfId="0" applyFont="1" applyBorder="1" applyAlignment="1">
      <alignment horizontal="center" vertical="center" wrapText="1"/>
    </xf>
    <xf numFmtId="49" fontId="9" fillId="0" borderId="28" xfId="0" applyNumberFormat="1" applyFont="1" applyBorder="1" applyAlignment="1">
      <alignment horizontal="center" vertical="center"/>
    </xf>
    <xf numFmtId="0" fontId="9" fillId="0" borderId="29" xfId="0" applyFont="1" applyBorder="1" applyAlignment="1">
      <alignment vertical="center"/>
    </xf>
    <xf numFmtId="0" fontId="10" fillId="0" borderId="28" xfId="0" applyFont="1" applyBorder="1" applyAlignment="1">
      <alignment horizontal="center" vertical="center"/>
    </xf>
    <xf numFmtId="176" fontId="10" fillId="0" borderId="30" xfId="1" applyFont="1" applyBorder="1" applyAlignment="1" applyProtection="1">
      <alignment horizontal="right" vertical="center"/>
    </xf>
    <xf numFmtId="176" fontId="9" fillId="0" borderId="31" xfId="1" applyFont="1" applyBorder="1" applyAlignment="1" applyProtection="1">
      <alignment vertical="center"/>
    </xf>
    <xf numFmtId="176" fontId="9" fillId="0" borderId="8" xfId="1" applyFont="1" applyFill="1" applyBorder="1" applyAlignment="1" applyProtection="1">
      <alignment horizontal="center" vertical="center"/>
    </xf>
    <xf numFmtId="0" fontId="9" fillId="0" borderId="32" xfId="0" applyFont="1" applyBorder="1" applyAlignment="1">
      <alignment horizontal="center" vertical="center" wrapText="1"/>
    </xf>
    <xf numFmtId="49" fontId="10" fillId="0" borderId="33" xfId="0" applyNumberFormat="1" applyFont="1" applyBorder="1" applyAlignment="1">
      <alignment horizontal="center" vertical="center"/>
    </xf>
    <xf numFmtId="0" fontId="9" fillId="0" borderId="34" xfId="0" applyFont="1" applyBorder="1" applyAlignment="1">
      <alignment horizontal="left" vertical="center" wrapText="1"/>
    </xf>
    <xf numFmtId="0" fontId="10" fillId="0" borderId="35" xfId="0" applyFont="1" applyBorder="1" applyAlignment="1">
      <alignment horizontal="center" vertical="center"/>
    </xf>
    <xf numFmtId="176" fontId="10" fillId="0" borderId="36" xfId="1" applyFont="1" applyBorder="1" applyAlignment="1" applyProtection="1">
      <alignment horizontal="right" vertical="center" wrapText="1"/>
    </xf>
    <xf numFmtId="176" fontId="10" fillId="0" borderId="37" xfId="1" applyFont="1" applyBorder="1" applyAlignment="1" applyProtection="1">
      <alignment vertical="center" wrapText="1"/>
    </xf>
    <xf numFmtId="176" fontId="9" fillId="0" borderId="36" xfId="1" applyFont="1" applyFill="1" applyBorder="1" applyAlignment="1" applyProtection="1">
      <alignment horizontal="center" vertical="center"/>
    </xf>
    <xf numFmtId="176" fontId="9" fillId="0" borderId="14" xfId="1" applyFont="1" applyFill="1" applyBorder="1" applyAlignment="1" applyProtection="1">
      <alignment horizontal="center" vertical="center"/>
    </xf>
    <xf numFmtId="0" fontId="9" fillId="0" borderId="38" xfId="0" applyFont="1" applyBorder="1" applyAlignment="1">
      <alignment horizontal="center" vertical="center" wrapText="1"/>
    </xf>
    <xf numFmtId="49" fontId="10" fillId="0" borderId="35" xfId="0" applyNumberFormat="1" applyFont="1" applyBorder="1" applyAlignment="1">
      <alignment horizontal="center" vertical="center"/>
    </xf>
    <xf numFmtId="0" fontId="10" fillId="0" borderId="39" xfId="0" applyFont="1" applyBorder="1" applyAlignment="1">
      <alignment horizontal="center" vertical="center"/>
    </xf>
    <xf numFmtId="176" fontId="10" fillId="0" borderId="40" xfId="1" applyFont="1" applyBorder="1" applyAlignment="1" applyProtection="1">
      <alignment vertical="center" wrapText="1"/>
    </xf>
    <xf numFmtId="0" fontId="10" fillId="0" borderId="38" xfId="0" applyFont="1" applyBorder="1" applyAlignment="1">
      <alignment horizontal="center" vertical="center" wrapText="1"/>
    </xf>
    <xf numFmtId="0" fontId="10" fillId="0" borderId="36" xfId="0" applyFont="1" applyBorder="1" applyAlignment="1">
      <alignment horizontal="left" vertical="center" wrapText="1"/>
    </xf>
    <xf numFmtId="176" fontId="10" fillId="0" borderId="36" xfId="1" applyFont="1" applyFill="1" applyBorder="1" applyAlignment="1" applyProtection="1">
      <alignment horizontal="right" vertical="center" wrapText="1"/>
    </xf>
    <xf numFmtId="176" fontId="10" fillId="5" borderId="41" xfId="1" applyFont="1" applyFill="1" applyBorder="1" applyAlignment="1" applyProtection="1">
      <alignment vertical="center"/>
      <protection locked="0"/>
    </xf>
    <xf numFmtId="176" fontId="10" fillId="0" borderId="35" xfId="1" applyFont="1" applyFill="1" applyBorder="1" applyAlignment="1" applyProtection="1">
      <alignment vertical="center"/>
    </xf>
    <xf numFmtId="176" fontId="10" fillId="5" borderId="35" xfId="1" applyFont="1" applyFill="1" applyBorder="1" applyAlignment="1" applyProtection="1">
      <alignment vertical="center"/>
      <protection locked="0"/>
    </xf>
    <xf numFmtId="0" fontId="10" fillId="0" borderId="36" xfId="1" applyNumberFormat="1" applyFont="1" applyBorder="1" applyAlignment="1" applyProtection="1">
      <alignment horizontal="right" vertical="center" wrapText="1"/>
    </xf>
    <xf numFmtId="0" fontId="10" fillId="0" borderId="35" xfId="0" applyFont="1" applyBorder="1" applyAlignment="1">
      <alignment horizontal="center" vertical="center" wrapText="1"/>
    </xf>
    <xf numFmtId="0" fontId="3" fillId="0" borderId="20" xfId="0" applyFont="1" applyBorder="1" applyAlignment="1">
      <alignment vertical="center"/>
    </xf>
    <xf numFmtId="0" fontId="3" fillId="4" borderId="0" xfId="0" applyFont="1" applyFill="1" applyAlignment="1">
      <alignment vertical="center"/>
    </xf>
    <xf numFmtId="0" fontId="3" fillId="0" borderId="0" xfId="61" applyFont="1" applyAlignment="1">
      <alignment horizontal="left" vertical="center"/>
    </xf>
    <xf numFmtId="0" fontId="3" fillId="0" borderId="42" xfId="0" applyFont="1" applyBorder="1" applyAlignment="1">
      <alignment vertical="center"/>
    </xf>
    <xf numFmtId="176" fontId="3" fillId="0" borderId="42" xfId="1" applyFont="1" applyFill="1" applyBorder="1" applyAlignment="1" applyProtection="1">
      <alignment horizontal="center" vertical="center"/>
    </xf>
    <xf numFmtId="0" fontId="1" fillId="4" borderId="31" xfId="0" applyFont="1" applyFill="1" applyBorder="1" applyAlignment="1">
      <alignment horizontal="centerContinuous" vertical="center"/>
    </xf>
    <xf numFmtId="49" fontId="1" fillId="4" borderId="0" xfId="0" applyNumberFormat="1" applyFont="1" applyFill="1" applyAlignment="1">
      <alignment horizontal="center" vertical="center"/>
    </xf>
    <xf numFmtId="0" fontId="1" fillId="0" borderId="0" xfId="0" applyFont="1" applyAlignment="1">
      <alignment horizontal="center"/>
    </xf>
    <xf numFmtId="0" fontId="6" fillId="0" borderId="43" xfId="0" applyFont="1" applyBorder="1" applyAlignment="1">
      <alignment horizontal="left" vertical="center"/>
    </xf>
    <xf numFmtId="0" fontId="6" fillId="0" borderId="44" xfId="0" applyFont="1" applyBorder="1" applyAlignment="1">
      <alignment horizontal="center" vertical="center"/>
    </xf>
    <xf numFmtId="49" fontId="3" fillId="4" borderId="0" xfId="0" applyNumberFormat="1" applyFont="1" applyFill="1" applyAlignment="1">
      <alignment horizontal="center" vertical="center"/>
    </xf>
    <xf numFmtId="0" fontId="6" fillId="0" borderId="45" xfId="0" applyFont="1" applyBorder="1" applyAlignment="1">
      <alignment horizontal="left" vertical="center"/>
    </xf>
    <xf numFmtId="0" fontId="6" fillId="0" borderId="46" xfId="0" applyFont="1" applyBorder="1" applyAlignment="1">
      <alignment horizontal="center" vertical="center"/>
    </xf>
    <xf numFmtId="0" fontId="11" fillId="0" borderId="16" xfId="0" applyFont="1" applyBorder="1" applyAlignment="1">
      <alignment horizontal="right" vertical="center"/>
    </xf>
    <xf numFmtId="182" fontId="11" fillId="0" borderId="47" xfId="0" applyNumberFormat="1" applyFont="1" applyBorder="1" applyAlignment="1">
      <alignment horizontal="center" vertical="center"/>
    </xf>
    <xf numFmtId="4" fontId="6" fillId="4" borderId="11" xfId="0" applyNumberFormat="1" applyFont="1" applyFill="1" applyBorder="1" applyAlignment="1">
      <alignment horizontal="centerContinuous" vertical="center"/>
    </xf>
    <xf numFmtId="4" fontId="6" fillId="4" borderId="44" xfId="0" applyNumberFormat="1" applyFont="1" applyFill="1" applyBorder="1" applyAlignment="1">
      <alignment horizontal="centerContinuous" vertical="center"/>
    </xf>
    <xf numFmtId="0" fontId="12" fillId="0" borderId="48" xfId="0" applyFont="1" applyBorder="1" applyAlignment="1">
      <alignment horizontal="centerContinuous" vertical="center"/>
    </xf>
    <xf numFmtId="0" fontId="12" fillId="0" borderId="14" xfId="0" applyFont="1" applyBorder="1" applyAlignment="1">
      <alignment horizontal="centerContinuous" vertical="center"/>
    </xf>
    <xf numFmtId="0" fontId="12" fillId="0" borderId="49" xfId="0" applyFont="1" applyBorder="1" applyAlignment="1">
      <alignment horizontal="centerContinuous" vertical="center"/>
    </xf>
    <xf numFmtId="0" fontId="3" fillId="0" borderId="49" xfId="0" applyFont="1" applyBorder="1"/>
    <xf numFmtId="4" fontId="6" fillId="4" borderId="50" xfId="0" applyNumberFormat="1" applyFont="1" applyFill="1" applyBorder="1" applyAlignment="1">
      <alignment horizontal="center" vertical="center" wrapText="1"/>
    </xf>
    <xf numFmtId="4" fontId="6" fillId="4" borderId="51" xfId="0" applyNumberFormat="1" applyFont="1" applyFill="1" applyBorder="1" applyAlignment="1">
      <alignment horizontal="center" vertical="center" wrapText="1"/>
    </xf>
    <xf numFmtId="0" fontId="6" fillId="0" borderId="49" xfId="0" applyFont="1" applyBorder="1" applyAlignment="1">
      <alignment horizontal="center" vertical="center" textRotation="90" wrapText="1"/>
    </xf>
    <xf numFmtId="0" fontId="6" fillId="0" borderId="35" xfId="0" applyFont="1" applyBorder="1" applyAlignment="1">
      <alignment horizontal="center" vertical="center" textRotation="90" wrapText="1"/>
    </xf>
    <xf numFmtId="176" fontId="9" fillId="0" borderId="28" xfId="1" applyFont="1" applyBorder="1" applyAlignment="1" applyProtection="1">
      <alignment vertical="center"/>
    </xf>
    <xf numFmtId="176" fontId="6" fillId="0" borderId="52" xfId="1" applyFont="1" applyBorder="1" applyAlignment="1" applyProtection="1">
      <alignment vertical="center"/>
    </xf>
    <xf numFmtId="0" fontId="13" fillId="0" borderId="0" xfId="0" applyFont="1" applyAlignment="1">
      <alignment horizontal="center"/>
    </xf>
    <xf numFmtId="0" fontId="0" fillId="0" borderId="0" xfId="0" applyFont="1" applyAlignment="1">
      <alignment horizontal="center"/>
    </xf>
    <xf numFmtId="4" fontId="3" fillId="6" borderId="35" xfId="0" applyNumberFormat="1" applyFont="1" applyFill="1" applyBorder="1" applyAlignment="1">
      <alignment horizontal="center" vertical="center"/>
    </xf>
    <xf numFmtId="176" fontId="9" fillId="0" borderId="49" xfId="1" applyFont="1" applyBorder="1" applyAlignment="1" applyProtection="1">
      <alignment vertical="center"/>
    </xf>
    <xf numFmtId="176" fontId="3" fillId="4" borderId="53" xfId="1" applyFont="1" applyFill="1" applyBorder="1" applyAlignment="1" applyProtection="1">
      <alignment vertical="center"/>
    </xf>
    <xf numFmtId="176" fontId="10" fillId="4" borderId="35" xfId="1" applyFont="1" applyFill="1" applyBorder="1" applyAlignment="1" applyProtection="1">
      <alignment vertical="center"/>
    </xf>
    <xf numFmtId="4" fontId="3" fillId="0" borderId="0" xfId="0" applyNumberFormat="1" applyFont="1"/>
    <xf numFmtId="0" fontId="6" fillId="0" borderId="0" xfId="0" applyFont="1" applyAlignment="1">
      <alignment horizontal="center" vertical="center"/>
    </xf>
    <xf numFmtId="4" fontId="3" fillId="4" borderId="0" xfId="0" applyNumberFormat="1" applyFont="1" applyFill="1" applyAlignment="1">
      <alignment horizontal="right" vertical="center"/>
    </xf>
    <xf numFmtId="0" fontId="1" fillId="0" borderId="0" xfId="0" applyFont="1" applyAlignment="1">
      <alignment horizontal="center" vertical="center"/>
    </xf>
    <xf numFmtId="0" fontId="14" fillId="7" borderId="36" xfId="51" applyFont="1" applyFill="1" applyBorder="1" applyAlignment="1">
      <alignment horizontal="center" vertical="center" wrapText="1"/>
    </xf>
    <xf numFmtId="0" fontId="14" fillId="7" borderId="49" xfId="51" applyFont="1" applyFill="1" applyBorder="1" applyAlignment="1">
      <alignment horizontal="center" vertical="center" wrapText="1"/>
    </xf>
    <xf numFmtId="183" fontId="3" fillId="8" borderId="35" xfId="0" applyNumberFormat="1" applyFont="1" applyFill="1" applyBorder="1" applyAlignment="1">
      <alignment horizontal="center" vertical="center" wrapText="1"/>
    </xf>
    <xf numFmtId="2" fontId="3" fillId="0" borderId="0" xfId="0" applyNumberFormat="1" applyFont="1"/>
    <xf numFmtId="0" fontId="0" fillId="7" borderId="35" xfId="51" applyFont="1" applyFill="1" applyBorder="1" applyAlignment="1" applyProtection="1">
      <alignment horizontal="center" vertical="center"/>
      <protection locked="0"/>
    </xf>
    <xf numFmtId="0" fontId="3" fillId="8" borderId="35" xfId="0" applyFont="1" applyFill="1" applyBorder="1" applyAlignment="1">
      <alignment horizontal="center" vertical="center"/>
    </xf>
    <xf numFmtId="0" fontId="9" fillId="0" borderId="48" xfId="0" applyFont="1" applyBorder="1" applyAlignment="1">
      <alignment horizontal="center" vertical="center" wrapText="1"/>
    </xf>
    <xf numFmtId="0" fontId="9" fillId="0" borderId="36" xfId="0" applyFont="1" applyBorder="1" applyAlignment="1">
      <alignment vertical="center" wrapText="1"/>
    </xf>
    <xf numFmtId="0" fontId="10" fillId="0" borderId="49" xfId="0" applyFont="1" applyBorder="1" applyAlignment="1">
      <alignment horizontal="center" vertical="center"/>
    </xf>
    <xf numFmtId="176" fontId="10" fillId="0" borderId="34" xfId="1" applyFont="1" applyBorder="1" applyAlignment="1" applyProtection="1">
      <alignment horizontal="right" vertical="center" wrapText="1"/>
    </xf>
    <xf numFmtId="0" fontId="10" fillId="0" borderId="48" xfId="0" applyFont="1" applyBorder="1" applyAlignment="1">
      <alignment horizontal="center" vertical="center" wrapText="1"/>
    </xf>
    <xf numFmtId="0" fontId="10" fillId="0" borderId="54" xfId="0" applyFont="1" applyBorder="1" applyAlignment="1">
      <alignment horizontal="left" vertical="center" wrapText="1"/>
    </xf>
    <xf numFmtId="49" fontId="10" fillId="0" borderId="48" xfId="0" applyNumberFormat="1" applyFont="1" applyBorder="1" applyAlignment="1">
      <alignment horizontal="center" vertical="center" wrapText="1"/>
    </xf>
    <xf numFmtId="0" fontId="9" fillId="0" borderId="36" xfId="0" applyFont="1" applyBorder="1" applyAlignment="1">
      <alignment horizontal="left" vertical="center" wrapText="1"/>
    </xf>
    <xf numFmtId="176" fontId="10" fillId="0" borderId="35" xfId="1" applyFont="1" applyBorder="1" applyAlignment="1" applyProtection="1">
      <alignment horizontal="right" vertical="center" wrapText="1"/>
    </xf>
    <xf numFmtId="0" fontId="10" fillId="0" borderId="48" xfId="0" applyFont="1" applyBorder="1" applyAlignment="1" applyProtection="1">
      <alignment horizontal="center" vertical="center" wrapText="1"/>
      <protection locked="0"/>
    </xf>
    <xf numFmtId="0" fontId="10" fillId="0" borderId="35" xfId="0" applyFont="1" applyBorder="1" applyAlignment="1" applyProtection="1">
      <alignment horizontal="center" vertical="center"/>
      <protection locked="0"/>
    </xf>
    <xf numFmtId="0" fontId="10" fillId="0" borderId="54" xfId="0" applyFont="1" applyBorder="1" applyAlignment="1" applyProtection="1">
      <alignment horizontal="left" vertical="center" wrapText="1"/>
      <protection locked="0"/>
    </xf>
    <xf numFmtId="0" fontId="10" fillId="0" borderId="55" xfId="0" applyFont="1" applyBorder="1" applyAlignment="1" applyProtection="1">
      <alignment horizontal="center" vertical="center"/>
      <protection locked="0"/>
    </xf>
    <xf numFmtId="176" fontId="10" fillId="0" borderId="36" xfId="1" applyFont="1" applyFill="1" applyBorder="1" applyAlignment="1" applyProtection="1">
      <alignment horizontal="right" vertical="center" wrapText="1"/>
      <protection locked="0"/>
    </xf>
    <xf numFmtId="176" fontId="10" fillId="0" borderId="40" xfId="1" applyFont="1" applyFill="1" applyBorder="1" applyAlignment="1" applyProtection="1">
      <alignment vertical="center" wrapText="1"/>
    </xf>
    <xf numFmtId="176" fontId="10" fillId="5" borderId="55" xfId="1" applyFont="1" applyFill="1" applyBorder="1" applyAlignment="1" applyProtection="1">
      <alignment vertical="center"/>
      <protection locked="0"/>
    </xf>
    <xf numFmtId="176" fontId="10" fillId="0" borderId="55" xfId="1" applyFont="1" applyFill="1" applyBorder="1" applyAlignment="1" applyProtection="1">
      <alignment vertical="center"/>
    </xf>
    <xf numFmtId="0" fontId="10" fillId="0" borderId="56" xfId="0" applyFont="1" applyBorder="1" applyAlignment="1" applyProtection="1">
      <alignment horizontal="center" vertical="center" wrapText="1"/>
      <protection locked="0"/>
    </xf>
    <xf numFmtId="0" fontId="10" fillId="0" borderId="55" xfId="0" applyFont="1" applyBorder="1" applyAlignment="1" applyProtection="1">
      <alignment horizontal="left" vertical="center" wrapText="1"/>
      <protection locked="0"/>
    </xf>
    <xf numFmtId="176" fontId="10" fillId="0" borderId="54" xfId="1" applyFont="1" applyFill="1" applyBorder="1" applyAlignment="1" applyProtection="1">
      <alignment horizontal="right" vertical="center" wrapText="1"/>
      <protection locked="0"/>
    </xf>
    <xf numFmtId="176" fontId="10" fillId="0" borderId="57" xfId="1" applyFont="1" applyFill="1" applyBorder="1" applyAlignment="1" applyProtection="1">
      <alignment vertical="center" wrapText="1"/>
    </xf>
    <xf numFmtId="176" fontId="10" fillId="0" borderId="30" xfId="1" applyFont="1" applyFill="1" applyBorder="1" applyAlignment="1" applyProtection="1">
      <alignment horizontal="right" vertical="center"/>
    </xf>
    <xf numFmtId="176" fontId="9" fillId="0" borderId="31" xfId="1" applyFont="1" applyFill="1" applyBorder="1" applyAlignment="1" applyProtection="1">
      <alignment vertical="center"/>
    </xf>
    <xf numFmtId="0" fontId="9" fillId="0" borderId="34" xfId="0" applyFont="1" applyBorder="1" applyAlignment="1">
      <alignment vertical="center" wrapText="1"/>
    </xf>
    <xf numFmtId="0" fontId="10" fillId="0" borderId="41" xfId="0" applyFont="1" applyBorder="1" applyAlignment="1">
      <alignment horizontal="center" vertical="center"/>
    </xf>
    <xf numFmtId="176" fontId="10" fillId="0" borderId="34" xfId="1" applyFont="1" applyFill="1" applyBorder="1" applyAlignment="1" applyProtection="1">
      <alignment horizontal="right" vertical="center" wrapText="1"/>
    </xf>
    <xf numFmtId="176" fontId="9" fillId="0" borderId="34" xfId="1" applyFont="1" applyFill="1" applyBorder="1" applyAlignment="1" applyProtection="1">
      <alignment horizontal="center" vertical="center"/>
    </xf>
    <xf numFmtId="176" fontId="9" fillId="0" borderId="33" xfId="1" applyFont="1" applyFill="1" applyBorder="1" applyAlignment="1" applyProtection="1">
      <alignment horizontal="center" vertical="center"/>
    </xf>
    <xf numFmtId="176" fontId="10" fillId="0" borderId="37" xfId="1" applyFont="1" applyFill="1" applyBorder="1" applyAlignment="1" applyProtection="1">
      <alignment vertical="center" wrapText="1"/>
    </xf>
    <xf numFmtId="4" fontId="0" fillId="4" borderId="0" xfId="0" applyNumberFormat="1" applyFont="1" applyFill="1" applyAlignment="1">
      <alignment horizontal="right"/>
    </xf>
    <xf numFmtId="176" fontId="10" fillId="4" borderId="36" xfId="1" applyFont="1" applyFill="1" applyBorder="1" applyAlignment="1" applyProtection="1">
      <alignment vertical="center"/>
    </xf>
    <xf numFmtId="176" fontId="10" fillId="4" borderId="55" xfId="1" applyFont="1" applyFill="1" applyBorder="1" applyAlignment="1" applyProtection="1">
      <alignment vertical="center"/>
    </xf>
    <xf numFmtId="176" fontId="9" fillId="0" borderId="41" xfId="1" applyFont="1" applyBorder="1" applyAlignment="1" applyProtection="1">
      <alignment vertical="center"/>
    </xf>
    <xf numFmtId="176" fontId="10" fillId="0" borderId="14" xfId="1" applyFont="1" applyFill="1" applyBorder="1" applyAlignment="1" applyProtection="1">
      <alignment vertical="center"/>
    </xf>
    <xf numFmtId="176" fontId="10" fillId="4" borderId="49" xfId="1" applyFont="1" applyFill="1" applyBorder="1" applyAlignment="1" applyProtection="1">
      <alignment vertical="center"/>
    </xf>
    <xf numFmtId="0" fontId="3" fillId="0" borderId="35" xfId="0" applyFont="1" applyBorder="1" applyAlignment="1">
      <alignment horizontal="center" vertical="center"/>
    </xf>
    <xf numFmtId="176" fontId="10" fillId="0" borderId="49" xfId="1" applyFont="1" applyBorder="1" applyAlignment="1" applyProtection="1">
      <alignment vertical="center"/>
    </xf>
    <xf numFmtId="176" fontId="3" fillId="0" borderId="53" xfId="1" applyFont="1" applyBorder="1" applyAlignment="1" applyProtection="1">
      <alignment vertical="center"/>
    </xf>
    <xf numFmtId="0" fontId="10" fillId="0" borderId="55" xfId="0" applyFont="1" applyBorder="1" applyAlignment="1">
      <alignment horizontal="center" vertical="center"/>
    </xf>
    <xf numFmtId="176" fontId="10" fillId="0" borderId="35" xfId="1" applyFont="1" applyFill="1" applyBorder="1" applyAlignment="1" applyProtection="1">
      <alignment horizontal="right" vertical="center" wrapText="1"/>
    </xf>
    <xf numFmtId="176" fontId="10" fillId="4" borderId="34" xfId="1" applyFont="1" applyFill="1" applyBorder="1" applyAlignment="1" applyProtection="1">
      <alignment vertical="center"/>
    </xf>
    <xf numFmtId="176" fontId="10" fillId="0" borderId="33" xfId="1" applyFont="1" applyFill="1" applyBorder="1" applyAlignment="1" applyProtection="1">
      <alignment vertical="center"/>
    </xf>
    <xf numFmtId="176" fontId="10" fillId="0" borderId="33" xfId="1" applyFont="1" applyFill="1" applyBorder="1" applyAlignment="1" applyProtection="1">
      <alignment vertical="center" wrapText="1"/>
    </xf>
    <xf numFmtId="176" fontId="10" fillId="0" borderId="53" xfId="1" applyFont="1" applyFill="1" applyBorder="1" applyAlignment="1" applyProtection="1">
      <alignment vertical="center" wrapText="1"/>
    </xf>
    <xf numFmtId="176" fontId="10" fillId="5" borderId="39" xfId="1" applyFont="1" applyFill="1" applyBorder="1" applyAlignment="1" applyProtection="1">
      <alignment vertical="center"/>
      <protection locked="0"/>
    </xf>
    <xf numFmtId="176" fontId="9" fillId="0" borderId="14" xfId="1" applyFont="1" applyFill="1" applyBorder="1" applyAlignment="1" applyProtection="1">
      <alignment horizontal="right" vertical="center" wrapText="1"/>
    </xf>
    <xf numFmtId="176" fontId="9" fillId="0" borderId="37" xfId="1" applyFont="1" applyFill="1" applyBorder="1" applyAlignment="1" applyProtection="1">
      <alignment vertical="center" wrapText="1"/>
    </xf>
    <xf numFmtId="0" fontId="9" fillId="0" borderId="58" xfId="0" applyFont="1" applyBorder="1" applyAlignment="1">
      <alignment horizontal="left" vertical="center" wrapText="1"/>
    </xf>
    <xf numFmtId="176" fontId="9" fillId="0" borderId="0" xfId="1" applyFont="1" applyFill="1" applyAlignment="1" applyProtection="1">
      <alignment horizontal="right" vertical="center" wrapText="1"/>
    </xf>
    <xf numFmtId="176" fontId="9" fillId="0" borderId="40" xfId="1" applyFont="1" applyFill="1" applyBorder="1" applyAlignment="1" applyProtection="1">
      <alignment vertical="center" wrapText="1"/>
    </xf>
    <xf numFmtId="176" fontId="10" fillId="0" borderId="0" xfId="1" applyFont="1" applyFill="1" applyAlignment="1" applyProtection="1">
      <alignment vertical="center"/>
    </xf>
    <xf numFmtId="176" fontId="10" fillId="5" borderId="33" xfId="1" applyFont="1" applyFill="1" applyBorder="1" applyAlignment="1" applyProtection="1">
      <alignment vertical="center"/>
      <protection locked="0"/>
    </xf>
    <xf numFmtId="176" fontId="10" fillId="4" borderId="0" xfId="1" applyFont="1" applyFill="1" applyAlignment="1" applyProtection="1">
      <alignment vertical="center"/>
    </xf>
    <xf numFmtId="176" fontId="10" fillId="0" borderId="59" xfId="1" applyFont="1" applyBorder="1" applyAlignment="1" applyProtection="1">
      <alignment vertical="center"/>
    </xf>
    <xf numFmtId="176" fontId="10" fillId="0" borderId="39" xfId="1" applyFont="1" applyFill="1" applyBorder="1" applyAlignment="1" applyProtection="1">
      <alignment horizontal="right" vertical="center"/>
    </xf>
    <xf numFmtId="176" fontId="10" fillId="0" borderId="36" xfId="1" applyFont="1" applyFill="1" applyBorder="1" applyAlignment="1" applyProtection="1">
      <alignment vertical="center"/>
    </xf>
    <xf numFmtId="176" fontId="10" fillId="0" borderId="39" xfId="1" applyFont="1" applyFill="1" applyBorder="1" applyAlignment="1" applyProtection="1">
      <alignment vertical="center"/>
    </xf>
    <xf numFmtId="0" fontId="9" fillId="0" borderId="21" xfId="0" applyFont="1" applyBorder="1" applyAlignment="1">
      <alignment horizontal="center" vertical="center" wrapText="1"/>
    </xf>
    <xf numFmtId="0" fontId="9" fillId="0" borderId="60" xfId="0" applyFont="1" applyBorder="1" applyAlignment="1">
      <alignment horizontal="left" vertical="center" wrapText="1"/>
    </xf>
    <xf numFmtId="0" fontId="10" fillId="0" borderId="61" xfId="0" applyFont="1" applyBorder="1" applyAlignment="1">
      <alignment horizontal="center" vertical="center"/>
    </xf>
    <xf numFmtId="176" fontId="9" fillId="0" borderId="62" xfId="1" applyFont="1" applyFill="1" applyBorder="1" applyAlignment="1" applyProtection="1">
      <alignment horizontal="right" vertical="center" wrapText="1"/>
    </xf>
    <xf numFmtId="176" fontId="9" fillId="0" borderId="63" xfId="1" applyFont="1" applyFill="1" applyBorder="1" applyAlignment="1" applyProtection="1">
      <alignment vertical="center" wrapText="1"/>
    </xf>
    <xf numFmtId="176" fontId="10" fillId="0" borderId="60" xfId="1" applyFont="1" applyFill="1" applyBorder="1" applyAlignment="1" applyProtection="1">
      <alignment vertical="center"/>
    </xf>
    <xf numFmtId="176" fontId="10" fillId="0" borderId="11" xfId="1" applyFont="1" applyFill="1" applyBorder="1" applyAlignment="1" applyProtection="1">
      <alignment vertical="center"/>
    </xf>
    <xf numFmtId="0" fontId="10" fillId="0" borderId="34" xfId="0" applyFont="1" applyBorder="1" applyAlignment="1">
      <alignment horizontal="center" vertical="center"/>
    </xf>
    <xf numFmtId="176" fontId="9" fillId="0" borderId="39" xfId="1" applyFont="1" applyFill="1" applyBorder="1" applyAlignment="1" applyProtection="1">
      <alignment horizontal="right" vertical="center" wrapText="1"/>
    </xf>
    <xf numFmtId="176" fontId="9" fillId="0" borderId="35" xfId="1" applyFont="1" applyFill="1" applyBorder="1" applyAlignment="1" applyProtection="1">
      <alignment horizontal="right" vertical="center" wrapText="1"/>
    </xf>
    <xf numFmtId="176" fontId="10" fillId="4" borderId="61" xfId="1" applyFont="1" applyFill="1" applyBorder="1" applyAlignment="1" applyProtection="1">
      <alignment vertical="center"/>
    </xf>
    <xf numFmtId="49" fontId="9" fillId="0" borderId="36" xfId="0" applyNumberFormat="1" applyFont="1" applyBorder="1" applyAlignment="1">
      <alignment horizontal="left" vertical="center" wrapText="1"/>
    </xf>
    <xf numFmtId="49" fontId="10" fillId="0" borderId="35" xfId="0" applyNumberFormat="1" applyFont="1" applyBorder="1" applyAlignment="1" applyProtection="1">
      <alignment horizontal="center" vertical="center"/>
      <protection locked="0"/>
    </xf>
    <xf numFmtId="176" fontId="10" fillId="0" borderId="35" xfId="1" applyFont="1" applyFill="1" applyBorder="1" applyAlignment="1" applyProtection="1">
      <alignment horizontal="right" vertical="center"/>
    </xf>
    <xf numFmtId="0" fontId="9" fillId="0" borderId="4" xfId="0" applyFont="1" applyBorder="1" applyAlignment="1">
      <alignment horizontal="center" vertical="center" wrapText="1"/>
    </xf>
    <xf numFmtId="0" fontId="10" fillId="0" borderId="62" xfId="0" applyFont="1" applyBorder="1" applyAlignment="1">
      <alignment horizontal="center" vertical="center"/>
    </xf>
    <xf numFmtId="176" fontId="9" fillId="0" borderId="11" xfId="1" applyFont="1" applyFill="1" applyBorder="1" applyAlignment="1" applyProtection="1">
      <alignment horizontal="right" vertical="center" wrapText="1"/>
    </xf>
    <xf numFmtId="4" fontId="3" fillId="0" borderId="0" xfId="0" applyNumberFormat="1" applyFont="1" applyAlignment="1">
      <alignment horizontal="right" vertical="center"/>
    </xf>
    <xf numFmtId="176" fontId="10" fillId="5" borderId="36" xfId="1" applyFont="1" applyFill="1" applyBorder="1" applyAlignment="1" applyProtection="1">
      <alignment vertical="center"/>
      <protection locked="0"/>
    </xf>
    <xf numFmtId="176" fontId="10" fillId="5" borderId="14" xfId="1" applyFont="1" applyFill="1" applyBorder="1" applyAlignment="1" applyProtection="1">
      <alignment vertical="center"/>
      <protection locked="0"/>
    </xf>
    <xf numFmtId="0" fontId="10" fillId="0" borderId="64" xfId="0" applyFont="1" applyBorder="1" applyAlignment="1">
      <alignment horizontal="center" vertical="center"/>
    </xf>
    <xf numFmtId="176" fontId="9" fillId="0" borderId="53" xfId="1" applyFont="1" applyFill="1" applyBorder="1" applyAlignment="1" applyProtection="1">
      <alignment vertical="center" wrapText="1"/>
    </xf>
    <xf numFmtId="4" fontId="2" fillId="0" borderId="0" xfId="0" applyNumberFormat="1" applyFont="1" applyAlignment="1">
      <alignment horizontal="right" vertical="center"/>
    </xf>
    <xf numFmtId="176" fontId="2" fillId="4" borderId="53" xfId="1" applyFont="1" applyFill="1" applyBorder="1" applyAlignment="1" applyProtection="1">
      <alignment vertical="center"/>
    </xf>
    <xf numFmtId="4" fontId="3" fillId="6" borderId="39" xfId="0" applyNumberFormat="1" applyFont="1" applyFill="1" applyBorder="1" applyAlignment="1">
      <alignment horizontal="center" vertical="center"/>
    </xf>
    <xf numFmtId="49" fontId="9" fillId="0" borderId="35" xfId="0" applyNumberFormat="1" applyFont="1" applyBorder="1" applyAlignment="1">
      <alignment horizontal="center" vertical="center"/>
    </xf>
    <xf numFmtId="0" fontId="10" fillId="0" borderId="59" xfId="0" applyFont="1" applyBorder="1" applyAlignment="1">
      <alignment horizontal="center" vertical="center"/>
    </xf>
    <xf numFmtId="0" fontId="9" fillId="0" borderId="36"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58" xfId="0" applyFont="1" applyBorder="1" applyAlignment="1">
      <alignment horizontal="left" vertical="center" wrapText="1"/>
    </xf>
    <xf numFmtId="176" fontId="10" fillId="9" borderId="39" xfId="1" applyFont="1" applyFill="1" applyBorder="1" applyAlignment="1" applyProtection="1">
      <alignment vertical="center"/>
      <protection locked="0"/>
    </xf>
    <xf numFmtId="176" fontId="10" fillId="9" borderId="35" xfId="1" applyFont="1" applyFill="1" applyBorder="1" applyAlignment="1" applyProtection="1">
      <alignment vertical="center"/>
      <protection locked="0"/>
    </xf>
    <xf numFmtId="0" fontId="10" fillId="0" borderId="65" xfId="0" applyFont="1" applyBorder="1" applyAlignment="1">
      <alignment horizontal="center" vertical="center" wrapText="1"/>
    </xf>
    <xf numFmtId="0" fontId="10" fillId="0" borderId="66" xfId="0" applyFont="1" applyBorder="1" applyAlignment="1">
      <alignment horizontal="center" vertical="center" wrapText="1"/>
    </xf>
    <xf numFmtId="0" fontId="10" fillId="0" borderId="66" xfId="0" applyFont="1" applyBorder="1" applyAlignment="1">
      <alignment horizontal="left" vertical="center" wrapText="1"/>
    </xf>
    <xf numFmtId="0" fontId="10" fillId="0" borderId="50" xfId="0" applyFont="1" applyBorder="1" applyAlignment="1">
      <alignment horizontal="center" vertical="center"/>
    </xf>
    <xf numFmtId="176" fontId="10" fillId="0" borderId="51" xfId="1" applyFont="1" applyFill="1" applyBorder="1" applyAlignment="1" applyProtection="1">
      <alignment vertical="center" wrapText="1"/>
    </xf>
    <xf numFmtId="0" fontId="15" fillId="0" borderId="27" xfId="0" applyFont="1" applyBorder="1" applyAlignment="1">
      <alignment horizontal="center" vertical="center"/>
    </xf>
    <xf numFmtId="49" fontId="6" fillId="0" borderId="28" xfId="0" applyNumberFormat="1" applyFont="1" applyBorder="1" applyAlignment="1">
      <alignment horizontal="center" vertical="center"/>
    </xf>
    <xf numFmtId="0" fontId="12" fillId="0" borderId="29" xfId="0" applyFont="1" applyBorder="1" applyAlignment="1">
      <alignment vertical="center"/>
    </xf>
    <xf numFmtId="0" fontId="16" fillId="10" borderId="8" xfId="0" applyFont="1" applyFill="1" applyBorder="1" applyAlignment="1">
      <alignment horizontal="center" vertical="center"/>
    </xf>
    <xf numFmtId="176" fontId="16" fillId="10" borderId="8" xfId="1" applyFont="1" applyFill="1" applyBorder="1" applyAlignment="1" applyProtection="1">
      <alignment horizontal="right" vertical="center"/>
    </xf>
    <xf numFmtId="176" fontId="17" fillId="10" borderId="8" xfId="1" applyFont="1" applyFill="1" applyBorder="1" applyAlignment="1" applyProtection="1">
      <alignment vertical="center"/>
    </xf>
    <xf numFmtId="176" fontId="6" fillId="10" borderId="8" xfId="1" applyFont="1" applyFill="1" applyBorder="1" applyAlignment="1" applyProtection="1">
      <alignment horizontal="center" vertical="center"/>
    </xf>
    <xf numFmtId="176" fontId="6" fillId="0" borderId="8" xfId="1" applyFont="1" applyFill="1" applyBorder="1" applyAlignment="1" applyProtection="1">
      <alignment horizontal="center" vertical="center"/>
    </xf>
    <xf numFmtId="0" fontId="15" fillId="0" borderId="7" xfId="0" applyFont="1" applyBorder="1" applyAlignment="1">
      <alignment horizontal="center" vertical="center"/>
    </xf>
    <xf numFmtId="49" fontId="6" fillId="0" borderId="30" xfId="0" applyNumberFormat="1" applyFont="1" applyBorder="1" applyAlignment="1">
      <alignment horizontal="center" vertical="center"/>
    </xf>
    <xf numFmtId="0" fontId="18" fillId="0" borderId="8" xfId="61" applyFont="1" applyBorder="1" applyAlignment="1">
      <alignment vertical="center"/>
    </xf>
    <xf numFmtId="1" fontId="3" fillId="0" borderId="8" xfId="0" applyNumberFormat="1" applyFont="1" applyBorder="1" applyAlignment="1">
      <alignment horizontal="center" vertical="center"/>
    </xf>
    <xf numFmtId="176" fontId="3" fillId="0" borderId="8" xfId="0" applyNumberFormat="1" applyFont="1" applyBorder="1" applyAlignment="1">
      <alignment horizontal="right" vertical="center"/>
    </xf>
    <xf numFmtId="0" fontId="6" fillId="0" borderId="21" xfId="0" applyFont="1" applyBorder="1" applyAlignment="1">
      <alignment vertical="center"/>
    </xf>
    <xf numFmtId="49" fontId="6" fillId="0" borderId="11" xfId="0" applyNumberFormat="1" applyFont="1" applyBorder="1" applyAlignment="1">
      <alignment vertical="center"/>
    </xf>
    <xf numFmtId="0" fontId="3" fillId="0" borderId="11" xfId="0" applyFont="1" applyBorder="1" applyAlignment="1">
      <alignment vertical="center"/>
    </xf>
    <xf numFmtId="0" fontId="3" fillId="0" borderId="3" xfId="0" applyFont="1" applyBorder="1" applyAlignment="1">
      <alignment vertical="center"/>
    </xf>
    <xf numFmtId="0" fontId="3" fillId="0" borderId="3" xfId="0" applyFont="1" applyBorder="1" applyAlignment="1">
      <alignment horizontal="right" vertical="center"/>
    </xf>
    <xf numFmtId="0" fontId="6" fillId="0" borderId="4" xfId="0" applyFont="1" applyBorder="1" applyAlignment="1">
      <alignment horizontal="left" vertical="center"/>
    </xf>
    <xf numFmtId="49" fontId="6" fillId="0" borderId="0" xfId="0" applyNumberFormat="1" applyFont="1" applyAlignment="1">
      <alignment horizontal="left" vertical="center"/>
    </xf>
    <xf numFmtId="0" fontId="3" fillId="0" borderId="1" xfId="0" applyFont="1" applyBorder="1" applyAlignment="1">
      <alignment vertical="center"/>
    </xf>
    <xf numFmtId="0" fontId="3" fillId="0" borderId="1" xfId="0" applyFont="1" applyBorder="1" applyAlignment="1">
      <alignment horizontal="right" vertical="center"/>
    </xf>
    <xf numFmtId="176" fontId="3" fillId="0" borderId="1" xfId="1" applyFont="1" applyBorder="1" applyAlignment="1" applyProtection="1">
      <alignment vertical="center"/>
    </xf>
    <xf numFmtId="176" fontId="3" fillId="0" borderId="1" xfId="1" applyFont="1" applyFill="1" applyBorder="1" applyAlignment="1" applyProtection="1">
      <alignment vertical="center"/>
    </xf>
    <xf numFmtId="180" fontId="19" fillId="0" borderId="0" xfId="0" applyNumberFormat="1" applyFont="1" applyAlignment="1">
      <alignment vertical="center"/>
    </xf>
    <xf numFmtId="4" fontId="15" fillId="0" borderId="0" xfId="1" applyNumberFormat="1" applyFont="1" applyFill="1" applyBorder="1" applyAlignment="1" applyProtection="1">
      <alignment vertical="center"/>
    </xf>
    <xf numFmtId="176" fontId="15" fillId="0" borderId="0" xfId="1" applyFont="1" applyFill="1" applyAlignment="1" applyProtection="1">
      <alignment horizontal="centerContinuous" vertical="center"/>
    </xf>
    <xf numFmtId="176" fontId="19" fillId="0" borderId="0" xfId="1" applyFont="1" applyFill="1" applyAlignment="1" applyProtection="1">
      <alignment horizontal="centerContinuous" vertical="center"/>
    </xf>
    <xf numFmtId="0" fontId="3" fillId="0" borderId="0" xfId="0" applyFont="1" applyAlignment="1">
      <alignment horizontal="left" vertical="center"/>
    </xf>
    <xf numFmtId="176" fontId="19" fillId="0" borderId="0" xfId="1" applyFont="1" applyFill="1" applyAlignment="1" applyProtection="1">
      <alignment horizontal="right" vertical="center"/>
    </xf>
    <xf numFmtId="176" fontId="3" fillId="0" borderId="0" xfId="1" applyFont="1" applyFill="1" applyAlignment="1" applyProtection="1">
      <alignment horizontal="left" vertical="center"/>
    </xf>
    <xf numFmtId="0" fontId="19" fillId="0" borderId="0" xfId="0" applyFont="1" applyAlignment="1">
      <alignment vertical="center"/>
    </xf>
    <xf numFmtId="0" fontId="19" fillId="0" borderId="0" xfId="0" applyFont="1" applyAlignment="1">
      <alignment horizontal="right" vertical="center"/>
    </xf>
    <xf numFmtId="176" fontId="6" fillId="10" borderId="28" xfId="1" applyFont="1" applyFill="1" applyBorder="1" applyAlignment="1" applyProtection="1">
      <alignment vertical="center"/>
    </xf>
    <xf numFmtId="176" fontId="6" fillId="0" borderId="0" xfId="0" applyNumberFormat="1" applyFont="1" applyAlignment="1">
      <alignment vertical="center"/>
    </xf>
    <xf numFmtId="176" fontId="3" fillId="0" borderId="31" xfId="0" applyNumberFormat="1" applyFont="1" applyBorder="1" applyAlignment="1">
      <alignment horizontal="right" vertical="center"/>
    </xf>
    <xf numFmtId="0" fontId="5" fillId="0" borderId="0" xfId="0" applyFont="1" applyAlignment="1">
      <alignment horizontal="center" vertical="center"/>
    </xf>
    <xf numFmtId="4" fontId="6" fillId="9" borderId="35" xfId="0" applyNumberFormat="1" applyFont="1" applyFill="1" applyBorder="1" applyAlignment="1">
      <alignment vertical="center"/>
    </xf>
    <xf numFmtId="10" fontId="6" fillId="9" borderId="35" xfId="0" applyNumberFormat="1" applyFont="1" applyFill="1" applyBorder="1" applyAlignment="1">
      <alignment vertical="center"/>
    </xf>
    <xf numFmtId="176" fontId="3" fillId="0" borderId="24" xfId="1" applyFont="1" applyBorder="1" applyAlignment="1" applyProtection="1">
      <alignment vertical="center"/>
    </xf>
    <xf numFmtId="0" fontId="10" fillId="0" borderId="0" xfId="0" applyFont="1" applyAlignment="1">
      <alignment vertical="center"/>
    </xf>
    <xf numFmtId="0" fontId="10" fillId="2" borderId="0" xfId="0" applyFont="1" applyFill="1" applyAlignment="1">
      <alignment vertical="center"/>
    </xf>
    <xf numFmtId="0" fontId="6" fillId="11" borderId="0" xfId="0" applyFont="1" applyFill="1" applyAlignment="1">
      <alignment vertical="center"/>
    </xf>
    <xf numFmtId="0" fontId="6" fillId="11" borderId="1" xfId="0" applyFont="1" applyFill="1" applyBorder="1" applyAlignment="1">
      <alignment horizontal="center" vertical="center"/>
    </xf>
    <xf numFmtId="0" fontId="6" fillId="11" borderId="1" xfId="0" applyFont="1" applyFill="1" applyBorder="1" applyAlignment="1">
      <alignment vertical="center"/>
    </xf>
    <xf numFmtId="0" fontId="10" fillId="0" borderId="3" xfId="61" applyFont="1" applyBorder="1" applyAlignment="1">
      <alignment vertical="center"/>
    </xf>
    <xf numFmtId="0" fontId="9" fillId="0" borderId="3" xfId="61" applyFont="1" applyBorder="1" applyAlignment="1">
      <alignment vertical="center"/>
    </xf>
    <xf numFmtId="0" fontId="20" fillId="4" borderId="0" xfId="61" applyFont="1" applyFill="1" applyAlignment="1">
      <alignment vertical="center"/>
    </xf>
    <xf numFmtId="0" fontId="9" fillId="0" borderId="0" xfId="61" applyFont="1" applyAlignment="1">
      <alignment vertical="center"/>
    </xf>
    <xf numFmtId="0" fontId="21" fillId="0" borderId="0" xfId="61" applyFont="1" applyAlignment="1">
      <alignment vertical="center"/>
    </xf>
    <xf numFmtId="0" fontId="9" fillId="0" borderId="0" xfId="61" applyFont="1" applyAlignment="1">
      <alignment horizontal="centerContinuous" vertical="center"/>
    </xf>
    <xf numFmtId="0" fontId="10" fillId="0" borderId="0" xfId="61" applyFont="1" applyAlignment="1">
      <alignment vertical="center"/>
    </xf>
    <xf numFmtId="0" fontId="11" fillId="3" borderId="0" xfId="61" applyFont="1" applyFill="1" applyAlignment="1">
      <alignment horizontal="center" vertical="center" wrapText="1"/>
    </xf>
    <xf numFmtId="0" fontId="10" fillId="0" borderId="0" xfId="0" applyFont="1" applyAlignment="1">
      <alignment vertical="top" wrapText="1"/>
    </xf>
    <xf numFmtId="0" fontId="9" fillId="12" borderId="2" xfId="61" applyFont="1" applyFill="1" applyBorder="1" applyAlignment="1">
      <alignment vertical="center"/>
    </xf>
    <xf numFmtId="0" fontId="9" fillId="12" borderId="3" xfId="61" applyFont="1" applyFill="1" applyBorder="1" applyAlignment="1">
      <alignment vertical="center"/>
    </xf>
    <xf numFmtId="0" fontId="10" fillId="12" borderId="3" xfId="0" applyFont="1" applyFill="1" applyBorder="1" applyAlignment="1">
      <alignment vertical="top" wrapText="1"/>
    </xf>
    <xf numFmtId="10" fontId="6" fillId="0" borderId="21" xfId="3" applyNumberFormat="1" applyFont="1" applyFill="1" applyBorder="1" applyAlignment="1" applyProtection="1">
      <alignment horizontal="center" vertical="center"/>
    </xf>
    <xf numFmtId="0" fontId="10" fillId="12" borderId="38" xfId="61" applyFont="1" applyFill="1" applyBorder="1" applyAlignment="1">
      <alignment vertical="center"/>
    </xf>
    <xf numFmtId="0" fontId="9" fillId="12" borderId="33" xfId="61" applyFont="1" applyFill="1" applyBorder="1" applyAlignment="1">
      <alignment vertical="center"/>
    </xf>
    <xf numFmtId="0" fontId="10" fillId="12" borderId="33" xfId="0" applyFont="1" applyFill="1" applyBorder="1" applyAlignment="1">
      <alignment vertical="top" wrapText="1"/>
    </xf>
    <xf numFmtId="10" fontId="6" fillId="0" borderId="6" xfId="3" applyNumberFormat="1" applyFont="1" applyFill="1" applyBorder="1" applyAlignment="1" applyProtection="1">
      <alignment horizontal="center" vertical="center"/>
    </xf>
    <xf numFmtId="0" fontId="10" fillId="12" borderId="6" xfId="61" applyFont="1" applyFill="1" applyBorder="1" applyAlignment="1">
      <alignment vertical="center"/>
    </xf>
    <xf numFmtId="0" fontId="9" fillId="12" borderId="1" xfId="61" applyFont="1" applyFill="1" applyBorder="1" applyAlignment="1">
      <alignment vertical="center"/>
    </xf>
    <xf numFmtId="0" fontId="10" fillId="12" borderId="1" xfId="0" applyFont="1" applyFill="1" applyBorder="1" applyAlignment="1">
      <alignment vertical="top" wrapText="1"/>
    </xf>
    <xf numFmtId="0" fontId="10" fillId="0" borderId="1" xfId="61" applyFont="1" applyBorder="1" applyAlignment="1">
      <alignment vertical="center"/>
    </xf>
    <xf numFmtId="10" fontId="9" fillId="0" borderId="1" xfId="61" applyNumberFormat="1" applyFont="1" applyBorder="1" applyAlignment="1">
      <alignment horizontal="left" vertical="center"/>
    </xf>
    <xf numFmtId="0" fontId="22" fillId="0" borderId="8" xfId="0" applyFont="1" applyBorder="1" applyAlignment="1">
      <alignment horizontal="centerContinuous" vertical="center" wrapText="1"/>
    </xf>
    <xf numFmtId="0" fontId="23" fillId="0" borderId="8" xfId="0" applyFont="1" applyBorder="1" applyAlignment="1">
      <alignment horizontal="centerContinuous" vertical="center"/>
    </xf>
    <xf numFmtId="0" fontId="6" fillId="5" borderId="10" xfId="0" applyFont="1" applyFill="1" applyBorder="1" applyAlignment="1" applyProtection="1">
      <alignment horizontal="left" vertical="center"/>
      <protection locked="0"/>
    </xf>
    <xf numFmtId="0" fontId="6" fillId="5" borderId="11" xfId="0" applyFont="1" applyFill="1" applyBorder="1" applyAlignment="1" applyProtection="1">
      <alignment horizontal="left" vertical="center" wrapText="1"/>
      <protection locked="0"/>
    </xf>
    <xf numFmtId="0" fontId="9" fillId="0" borderId="11" xfId="0" applyFont="1" applyBorder="1" applyAlignment="1">
      <alignment horizontal="left" vertical="center" wrapText="1"/>
    </xf>
    <xf numFmtId="0" fontId="9" fillId="0" borderId="11" xfId="0" applyFont="1" applyBorder="1" applyAlignment="1">
      <alignment horizontal="left" vertical="center"/>
    </xf>
    <xf numFmtId="0" fontId="9" fillId="0" borderId="14" xfId="0" applyFont="1" applyBorder="1" applyAlignment="1">
      <alignment vertical="center" wrapText="1"/>
    </xf>
    <xf numFmtId="0" fontId="9" fillId="0" borderId="14" xfId="0" applyFont="1" applyBorder="1" applyAlignment="1">
      <alignment horizontal="left" vertical="center"/>
    </xf>
    <xf numFmtId="0" fontId="9" fillId="0" borderId="34" xfId="0" applyFont="1" applyBorder="1" applyAlignment="1">
      <alignment horizontal="left" vertical="center"/>
    </xf>
    <xf numFmtId="0" fontId="9" fillId="0" borderId="16" xfId="0" applyFont="1" applyBorder="1" applyAlignment="1">
      <alignment vertical="center" wrapText="1"/>
    </xf>
    <xf numFmtId="0" fontId="9" fillId="0" borderId="16" xfId="0" applyFont="1" applyBorder="1" applyAlignment="1">
      <alignment horizontal="left" vertical="center"/>
    </xf>
    <xf numFmtId="0" fontId="6" fillId="0" borderId="17" xfId="0" applyFont="1" applyBorder="1" applyAlignment="1">
      <alignment horizontal="center" vertical="center" wrapText="1"/>
    </xf>
    <xf numFmtId="176" fontId="9" fillId="0" borderId="20" xfId="0" applyNumberFormat="1" applyFont="1" applyBorder="1" applyAlignment="1">
      <alignment horizontal="center" vertical="center"/>
    </xf>
    <xf numFmtId="4" fontId="9" fillId="0" borderId="21" xfId="0" applyNumberFormat="1" applyFont="1" applyBorder="1" applyAlignment="1">
      <alignment horizontal="centerContinuous" vertical="center"/>
    </xf>
    <xf numFmtId="176" fontId="9" fillId="0" borderId="11" xfId="1" applyFont="1" applyFill="1" applyBorder="1" applyAlignment="1" applyProtection="1">
      <alignment horizontal="centerContinuous" vertical="center"/>
    </xf>
    <xf numFmtId="176" fontId="9" fillId="0" borderId="24" xfId="0" applyNumberFormat="1" applyFont="1" applyBorder="1" applyAlignment="1">
      <alignment horizontal="center" vertical="center"/>
    </xf>
    <xf numFmtId="176" fontId="9" fillId="0" borderId="25" xfId="1" applyFont="1" applyFill="1" applyBorder="1" applyAlignment="1" applyProtection="1">
      <alignment horizontal="center" vertical="center"/>
    </xf>
    <xf numFmtId="176" fontId="9" fillId="0" borderId="26" xfId="1" applyFont="1" applyFill="1" applyBorder="1" applyAlignment="1" applyProtection="1">
      <alignment horizontal="center" vertical="center"/>
    </xf>
    <xf numFmtId="0" fontId="10" fillId="0" borderId="8" xfId="0" applyFont="1" applyBorder="1" applyAlignment="1">
      <alignment horizontal="center" vertical="center"/>
    </xf>
    <xf numFmtId="176" fontId="10" fillId="0" borderId="8" xfId="1" applyFont="1" applyBorder="1" applyAlignment="1" applyProtection="1">
      <alignment horizontal="right" vertical="center"/>
    </xf>
    <xf numFmtId="0" fontId="10" fillId="0" borderId="14" xfId="0" applyFont="1" applyBorder="1" applyAlignment="1">
      <alignment horizontal="center" vertical="center"/>
    </xf>
    <xf numFmtId="176" fontId="10" fillId="0" borderId="14" xfId="1" applyFont="1" applyBorder="1" applyAlignment="1" applyProtection="1">
      <alignment horizontal="right" vertical="center" wrapText="1"/>
    </xf>
    <xf numFmtId="0" fontId="10" fillId="0" borderId="33" xfId="0" applyFont="1" applyBorder="1" applyAlignment="1">
      <alignment horizontal="center" vertical="center"/>
    </xf>
    <xf numFmtId="176" fontId="10" fillId="0" borderId="41" xfId="1" applyFont="1" applyFill="1" applyBorder="1" applyAlignment="1" applyProtection="1">
      <alignment vertical="center"/>
    </xf>
    <xf numFmtId="0" fontId="24" fillId="13" borderId="0" xfId="0" applyFont="1" applyFill="1" applyAlignment="1">
      <alignment horizontal="center" vertical="center" textRotation="90" wrapText="1"/>
    </xf>
    <xf numFmtId="0" fontId="10" fillId="0" borderId="0" xfId="61" applyFont="1" applyAlignment="1">
      <alignment horizontal="left" vertical="center"/>
    </xf>
    <xf numFmtId="0" fontId="25" fillId="2" borderId="0" xfId="0" applyFont="1" applyFill="1" applyAlignment="1">
      <alignment horizontal="center" vertical="center" wrapText="1"/>
    </xf>
    <xf numFmtId="0" fontId="3" fillId="0" borderId="42" xfId="0" applyFont="1" applyBorder="1" applyAlignment="1">
      <alignment vertical="top" wrapText="1"/>
    </xf>
    <xf numFmtId="0" fontId="10" fillId="12" borderId="20" xfId="0" applyFont="1" applyFill="1" applyBorder="1" applyAlignment="1">
      <alignment vertical="top" wrapText="1"/>
    </xf>
    <xf numFmtId="0" fontId="10" fillId="12" borderId="67" xfId="0" applyFont="1" applyFill="1" applyBorder="1" applyAlignment="1">
      <alignment vertical="top" wrapText="1"/>
    </xf>
    <xf numFmtId="0" fontId="10" fillId="12" borderId="24" xfId="0" applyFont="1" applyFill="1" applyBorder="1" applyAlignment="1">
      <alignment vertical="top" wrapText="1"/>
    </xf>
    <xf numFmtId="0" fontId="23" fillId="4" borderId="8" xfId="0" applyFont="1" applyFill="1" applyBorder="1" applyAlignment="1">
      <alignment horizontal="centerContinuous" vertical="center"/>
    </xf>
    <xf numFmtId="0" fontId="9" fillId="4" borderId="43" xfId="0" applyFont="1" applyFill="1" applyBorder="1" applyAlignment="1">
      <alignment horizontal="left" vertical="center"/>
    </xf>
    <xf numFmtId="0" fontId="6" fillId="9" borderId="44" xfId="0" applyFont="1" applyFill="1" applyBorder="1" applyAlignment="1" applyProtection="1">
      <alignment horizontal="center" vertical="center"/>
      <protection locked="0"/>
    </xf>
    <xf numFmtId="0" fontId="9" fillId="4" borderId="45" xfId="0" applyFont="1" applyFill="1" applyBorder="1" applyAlignment="1">
      <alignment horizontal="left" vertical="center"/>
    </xf>
    <xf numFmtId="0" fontId="6" fillId="9" borderId="46" xfId="0" applyFont="1" applyFill="1" applyBorder="1" applyAlignment="1" applyProtection="1">
      <alignment horizontal="center" vertical="center"/>
      <protection locked="0"/>
    </xf>
    <xf numFmtId="182" fontId="11" fillId="5" borderId="47" xfId="0" applyNumberFormat="1" applyFont="1" applyFill="1" applyBorder="1" applyAlignment="1" applyProtection="1">
      <alignment horizontal="center" vertical="center"/>
      <protection locked="0"/>
    </xf>
    <xf numFmtId="4" fontId="9" fillId="4" borderId="11" xfId="0" applyNumberFormat="1" applyFont="1" applyFill="1" applyBorder="1" applyAlignment="1">
      <alignment horizontal="centerContinuous" vertical="center"/>
    </xf>
    <xf numFmtId="4" fontId="9" fillId="4" borderId="50" xfId="0" applyNumberFormat="1" applyFont="1" applyFill="1" applyBorder="1" applyAlignment="1">
      <alignment horizontal="center" vertical="center" wrapText="1"/>
    </xf>
    <xf numFmtId="0" fontId="6" fillId="12" borderId="35" xfId="0" applyFont="1" applyFill="1" applyBorder="1" applyAlignment="1">
      <alignment horizontal="center" vertical="center" textRotation="90" wrapText="1"/>
    </xf>
    <xf numFmtId="0" fontId="26" fillId="12" borderId="35" xfId="0" applyFont="1" applyFill="1" applyBorder="1" applyAlignment="1" applyProtection="1">
      <alignment horizontal="center" vertical="center"/>
      <protection locked="0"/>
    </xf>
    <xf numFmtId="10" fontId="3" fillId="0" borderId="0" xfId="3" applyNumberFormat="1" applyFont="1" applyProtection="1"/>
    <xf numFmtId="0" fontId="0" fillId="8" borderId="35" xfId="0" applyFont="1" applyFill="1" applyBorder="1" applyAlignment="1">
      <alignment horizontal="center" vertical="center" wrapText="1"/>
    </xf>
    <xf numFmtId="183" fontId="0" fillId="8" borderId="35" xfId="0" applyNumberFormat="1" applyFont="1" applyFill="1" applyBorder="1" applyAlignment="1">
      <alignment horizontal="center" vertical="center" wrapText="1"/>
    </xf>
    <xf numFmtId="0" fontId="3" fillId="14" borderId="35" xfId="0"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Font="1"/>
    <xf numFmtId="183" fontId="27" fillId="0" borderId="0" xfId="68" applyNumberFormat="1" applyFont="1" applyFill="1" applyAlignment="1" applyProtection="1">
      <alignment horizontal="right" vertical="center"/>
    </xf>
    <xf numFmtId="183" fontId="27" fillId="0" borderId="0" xfId="0" applyNumberFormat="1" applyFont="1" applyAlignment="1">
      <alignment horizontal="right" vertical="center"/>
    </xf>
    <xf numFmtId="176" fontId="3" fillId="0" borderId="0" xfId="1" applyFont="1"/>
    <xf numFmtId="176" fontId="10" fillId="0" borderId="33" xfId="1" applyFont="1" applyBorder="1" applyAlignment="1" applyProtection="1">
      <alignment horizontal="right" vertical="center" wrapText="1"/>
    </xf>
    <xf numFmtId="0" fontId="10" fillId="5" borderId="48" xfId="0" applyFont="1" applyFill="1" applyBorder="1" applyAlignment="1" applyProtection="1">
      <alignment horizontal="center" vertical="center" wrapText="1"/>
      <protection locked="0"/>
    </xf>
    <xf numFmtId="0" fontId="10" fillId="5" borderId="35" xfId="0" applyFont="1" applyFill="1" applyBorder="1" applyAlignment="1" applyProtection="1">
      <alignment horizontal="center" vertical="center"/>
      <protection locked="0"/>
    </xf>
    <xf numFmtId="0" fontId="10" fillId="5" borderId="54" xfId="0" applyFont="1" applyFill="1" applyBorder="1" applyAlignment="1" applyProtection="1">
      <alignment horizontal="left" vertical="center" wrapText="1"/>
      <protection locked="0"/>
    </xf>
    <xf numFmtId="0" fontId="10" fillId="5" borderId="55" xfId="0" applyFont="1" applyFill="1" applyBorder="1" applyAlignment="1" applyProtection="1">
      <alignment horizontal="center" vertical="center"/>
      <protection locked="0"/>
    </xf>
    <xf numFmtId="176" fontId="10" fillId="5" borderId="36" xfId="1" applyFont="1" applyFill="1" applyBorder="1" applyAlignment="1" applyProtection="1">
      <alignment horizontal="right" vertical="center" wrapText="1"/>
      <protection locked="0"/>
    </xf>
    <xf numFmtId="0" fontId="10" fillId="5" borderId="56" xfId="0" applyFont="1" applyFill="1" applyBorder="1" applyAlignment="1" applyProtection="1">
      <alignment horizontal="center" vertical="center" wrapText="1"/>
      <protection locked="0"/>
    </xf>
    <xf numFmtId="0" fontId="10" fillId="5" borderId="55" xfId="0" applyFont="1" applyFill="1" applyBorder="1" applyAlignment="1" applyProtection="1">
      <alignment horizontal="left" vertical="center" wrapText="1"/>
      <protection locked="0"/>
    </xf>
    <xf numFmtId="176" fontId="10" fillId="5" borderId="54" xfId="1" applyFont="1" applyFill="1" applyBorder="1" applyAlignment="1" applyProtection="1">
      <alignment horizontal="right" vertical="center" wrapText="1"/>
      <protection locked="0"/>
    </xf>
    <xf numFmtId="176" fontId="10" fillId="0" borderId="57" xfId="1" applyFont="1" applyBorder="1" applyAlignment="1" applyProtection="1">
      <alignment vertical="center" wrapText="1"/>
    </xf>
    <xf numFmtId="10" fontId="26" fillId="0" borderId="0" xfId="3" applyNumberFormat="1" applyFont="1" applyProtection="1"/>
    <xf numFmtId="176" fontId="10" fillId="4" borderId="54" xfId="1" applyFont="1" applyFill="1" applyBorder="1" applyAlignment="1" applyProtection="1">
      <alignment vertical="center"/>
    </xf>
    <xf numFmtId="0" fontId="10" fillId="0" borderId="68" xfId="0" applyFont="1" applyBorder="1" applyAlignment="1">
      <alignment horizontal="center" vertical="center"/>
    </xf>
    <xf numFmtId="176" fontId="9" fillId="0" borderId="14" xfId="1" applyFont="1" applyBorder="1" applyAlignment="1" applyProtection="1">
      <alignment horizontal="right" vertical="center" wrapText="1"/>
    </xf>
    <xf numFmtId="176" fontId="9" fillId="0" borderId="37" xfId="1" applyFont="1" applyBorder="1" applyAlignment="1" applyProtection="1">
      <alignment vertical="center" wrapText="1"/>
    </xf>
    <xf numFmtId="176" fontId="9" fillId="0" borderId="0" xfId="1" applyFont="1" applyAlignment="1" applyProtection="1">
      <alignment horizontal="right" vertical="center" wrapText="1"/>
    </xf>
    <xf numFmtId="176" fontId="9" fillId="0" borderId="40" xfId="1" applyFont="1" applyBorder="1" applyAlignment="1" applyProtection="1">
      <alignment vertical="center" wrapText="1"/>
    </xf>
    <xf numFmtId="176" fontId="10" fillId="0" borderId="39" xfId="1" applyFont="1" applyBorder="1" applyAlignment="1" applyProtection="1">
      <alignment horizontal="right" vertical="center"/>
    </xf>
    <xf numFmtId="176" fontId="10" fillId="0" borderId="0" xfId="1" applyFont="1" applyAlignment="1" applyProtection="1">
      <alignment vertical="center"/>
    </xf>
    <xf numFmtId="176" fontId="9" fillId="0" borderId="62" xfId="1" applyFont="1" applyBorder="1" applyAlignment="1" applyProtection="1">
      <alignment horizontal="right" vertical="center" wrapText="1"/>
    </xf>
    <xf numFmtId="176" fontId="9" fillId="0" borderId="63" xfId="1" applyFont="1" applyBorder="1" applyAlignment="1" applyProtection="1">
      <alignment vertical="center" wrapText="1"/>
    </xf>
    <xf numFmtId="176" fontId="9" fillId="0" borderId="39" xfId="1" applyFont="1" applyBorder="1" applyAlignment="1" applyProtection="1">
      <alignment horizontal="right" vertical="center" wrapText="1"/>
    </xf>
    <xf numFmtId="176" fontId="9" fillId="0" borderId="35" xfId="1" applyFont="1" applyBorder="1" applyAlignment="1" applyProtection="1">
      <alignment horizontal="right" vertical="center" wrapText="1"/>
    </xf>
    <xf numFmtId="49" fontId="10" fillId="5" borderId="35" xfId="0" applyNumberFormat="1" applyFont="1" applyFill="1" applyBorder="1" applyAlignment="1" applyProtection="1">
      <alignment horizontal="center" vertical="center"/>
      <protection locked="0"/>
    </xf>
    <xf numFmtId="176" fontId="10" fillId="0" borderId="35" xfId="1" applyFont="1" applyBorder="1" applyAlignment="1" applyProtection="1">
      <alignment horizontal="right" vertical="center"/>
    </xf>
    <xf numFmtId="176" fontId="9" fillId="0" borderId="11" xfId="1" applyFont="1" applyBorder="1" applyAlignment="1" applyProtection="1">
      <alignment horizontal="right" vertical="center" wrapText="1"/>
    </xf>
    <xf numFmtId="176" fontId="9" fillId="0" borderId="53" xfId="1" applyFont="1" applyBorder="1" applyAlignment="1" applyProtection="1">
      <alignment vertical="center" wrapText="1"/>
    </xf>
    <xf numFmtId="0" fontId="3" fillId="5" borderId="35" xfId="0" applyFont="1" applyFill="1" applyBorder="1" applyAlignment="1" applyProtection="1">
      <alignment horizontal="center" vertical="center"/>
      <protection locked="0"/>
    </xf>
    <xf numFmtId="0" fontId="28" fillId="5" borderId="54" xfId="6" applyFont="1" applyFill="1" applyBorder="1" applyAlignment="1" applyProtection="1">
      <alignment horizontal="left" vertical="center" wrapText="1"/>
      <protection locked="0"/>
    </xf>
    <xf numFmtId="0" fontId="3" fillId="0" borderId="46" xfId="61" applyFont="1" applyBorder="1" applyAlignment="1">
      <alignment vertical="center" wrapText="1"/>
    </xf>
    <xf numFmtId="0" fontId="10" fillId="0" borderId="35" xfId="0" applyFont="1" applyBorder="1" applyAlignment="1">
      <alignment horizontal="left" vertical="center" wrapText="1"/>
    </xf>
    <xf numFmtId="0" fontId="10" fillId="5" borderId="69" xfId="0" applyFont="1" applyFill="1" applyBorder="1" applyAlignment="1" applyProtection="1">
      <alignment horizontal="center" vertical="center" wrapText="1"/>
      <protection locked="0"/>
    </xf>
    <xf numFmtId="0" fontId="10" fillId="5" borderId="54" xfId="0" applyFont="1" applyFill="1" applyBorder="1" applyAlignment="1" applyProtection="1">
      <alignment horizontal="center" vertical="center" wrapText="1"/>
      <protection locked="0"/>
    </xf>
    <xf numFmtId="176" fontId="10" fillId="0" borderId="53" xfId="1" applyFont="1" applyBorder="1" applyAlignment="1" applyProtection="1">
      <alignment vertical="center" wrapText="1"/>
    </xf>
    <xf numFmtId="176" fontId="10" fillId="0" borderId="69" xfId="1" applyFont="1" applyFill="1" applyBorder="1" applyAlignment="1" applyProtection="1">
      <alignment vertical="center"/>
    </xf>
    <xf numFmtId="0" fontId="6" fillId="0" borderId="27" xfId="0" applyFont="1" applyBorder="1" applyAlignment="1">
      <alignment horizontal="center" vertical="center"/>
    </xf>
    <xf numFmtId="176" fontId="9" fillId="10" borderId="8" xfId="1" applyFont="1" applyFill="1" applyBorder="1" applyAlignment="1" applyProtection="1">
      <alignment vertical="center"/>
    </xf>
    <xf numFmtId="0" fontId="29" fillId="0" borderId="0" xfId="0" applyFont="1"/>
    <xf numFmtId="0" fontId="6" fillId="0" borderId="7" xfId="0" applyFont="1" applyBorder="1" applyAlignment="1">
      <alignment horizontal="center" vertical="center"/>
    </xf>
    <xf numFmtId="49" fontId="6" fillId="0" borderId="7" xfId="0" applyNumberFormat="1" applyFont="1" applyBorder="1" applyAlignment="1">
      <alignment horizontal="center" vertical="center"/>
    </xf>
    <xf numFmtId="0" fontId="18" fillId="0" borderId="7" xfId="61" applyFont="1" applyBorder="1" applyAlignment="1">
      <alignment vertical="center"/>
    </xf>
    <xf numFmtId="0" fontId="3" fillId="0" borderId="28" xfId="0" applyFont="1" applyBorder="1" applyAlignment="1">
      <alignment horizontal="right" vertical="center"/>
    </xf>
    <xf numFmtId="4" fontId="9" fillId="0" borderId="8" xfId="0" applyNumberFormat="1" applyFont="1" applyBorder="1" applyAlignment="1">
      <alignment horizontal="centerContinuous" vertical="center" wrapText="1"/>
    </xf>
    <xf numFmtId="2" fontId="9" fillId="0" borderId="70" xfId="1" applyNumberFormat="1" applyFont="1" applyFill="1" applyBorder="1" applyAlignment="1" applyProtection="1">
      <alignment horizontal="centerContinuous" vertical="center" wrapText="1"/>
    </xf>
    <xf numFmtId="176" fontId="21" fillId="5" borderId="3" xfId="1" applyFont="1" applyFill="1" applyBorder="1" applyAlignment="1" applyProtection="1">
      <alignment vertical="center"/>
      <protection locked="0"/>
    </xf>
    <xf numFmtId="0" fontId="10" fillId="0" borderId="3" xfId="0" applyFont="1" applyBorder="1" applyAlignment="1">
      <alignment vertical="center"/>
    </xf>
    <xf numFmtId="0" fontId="10" fillId="0" borderId="1" xfId="0" applyFont="1" applyBorder="1" applyAlignment="1">
      <alignment vertical="center"/>
    </xf>
    <xf numFmtId="176" fontId="10" fillId="0" borderId="1" xfId="1" applyFont="1" applyFill="1" applyBorder="1" applyAlignment="1" applyProtection="1">
      <alignment vertical="center"/>
    </xf>
    <xf numFmtId="180" fontId="10" fillId="0" borderId="0" xfId="0" applyNumberFormat="1" applyFont="1" applyAlignment="1">
      <alignment vertical="center"/>
    </xf>
    <xf numFmtId="0" fontId="10" fillId="0" borderId="0" xfId="0" applyFont="1" applyAlignment="1">
      <alignment horizontal="left" vertical="center"/>
    </xf>
    <xf numFmtId="176" fontId="10" fillId="0" borderId="0" xfId="1" applyFont="1" applyFill="1" applyAlignment="1" applyProtection="1">
      <alignment horizontal="left" vertical="center"/>
    </xf>
    <xf numFmtId="176" fontId="9" fillId="10" borderId="28" xfId="1" applyFont="1" applyFill="1" applyBorder="1" applyAlignment="1" applyProtection="1">
      <alignment vertical="center"/>
    </xf>
    <xf numFmtId="176" fontId="9" fillId="0" borderId="0" xfId="0" applyNumberFormat="1" applyFont="1" applyAlignment="1">
      <alignment vertical="center"/>
    </xf>
    <xf numFmtId="4" fontId="9" fillId="0" borderId="28" xfId="0" applyNumberFormat="1" applyFont="1" applyBorder="1" applyAlignment="1">
      <alignment horizontal="center" vertical="center"/>
    </xf>
    <xf numFmtId="184" fontId="13" fillId="5" borderId="52" xfId="0" applyNumberFormat="1" applyFont="1" applyFill="1" applyBorder="1" applyAlignment="1" applyProtection="1">
      <alignment horizontal="center" vertical="center"/>
      <protection locked="0"/>
    </xf>
    <xf numFmtId="0" fontId="26" fillId="2" borderId="35" xfId="0" applyFont="1" applyFill="1" applyBorder="1" applyAlignment="1" applyProtection="1">
      <alignment horizontal="center" vertical="center"/>
      <protection locked="0"/>
    </xf>
    <xf numFmtId="10" fontId="3" fillId="0" borderId="0" xfId="3" applyNumberFormat="1" applyFont="1" applyAlignment="1" applyProtection="1">
      <alignment horizontal="left" vertical="top" wrapText="1"/>
    </xf>
    <xf numFmtId="4" fontId="9" fillId="9" borderId="35" xfId="0" applyNumberFormat="1" applyFont="1" applyFill="1" applyBorder="1" applyAlignment="1">
      <alignment vertical="center"/>
    </xf>
    <xf numFmtId="10" fontId="9" fillId="9" borderId="35" xfId="0" applyNumberFormat="1" applyFont="1" applyFill="1" applyBorder="1" applyAlignment="1">
      <alignment vertical="center"/>
    </xf>
    <xf numFmtId="176" fontId="10" fillId="0" borderId="1" xfId="1" applyFont="1" applyBorder="1" applyAlignment="1" applyProtection="1">
      <alignment vertical="center"/>
    </xf>
    <xf numFmtId="0" fontId="0" fillId="0" borderId="0" xfId="51" applyFont="1" applyAlignment="1">
      <alignment vertical="center"/>
    </xf>
    <xf numFmtId="0" fontId="0" fillId="0" borderId="0" xfId="55" applyAlignment="1">
      <alignment vertical="center"/>
    </xf>
    <xf numFmtId="0" fontId="0" fillId="0" borderId="0" xfId="51" applyFont="1" applyAlignment="1">
      <alignment horizontal="left" vertical="center"/>
    </xf>
    <xf numFmtId="0" fontId="0" fillId="0" borderId="0" xfId="51" applyFont="1"/>
    <xf numFmtId="49" fontId="30" fillId="0" borderId="7" xfId="51" applyNumberFormat="1" applyFont="1" applyBorder="1" applyAlignment="1">
      <alignment horizontal="centerContinuous" vertical="center"/>
    </xf>
    <xf numFmtId="49" fontId="21" fillId="0" borderId="8" xfId="51" applyNumberFormat="1" applyFont="1" applyBorder="1" applyAlignment="1">
      <alignment horizontal="centerContinuous" vertical="center"/>
    </xf>
    <xf numFmtId="0" fontId="0" fillId="0" borderId="8" xfId="51" applyFont="1" applyBorder="1" applyAlignment="1">
      <alignment horizontal="centerContinuous" vertical="center"/>
    </xf>
    <xf numFmtId="0" fontId="0" fillId="0" borderId="31" xfId="51" applyFont="1" applyBorder="1" applyAlignment="1">
      <alignment horizontal="centerContinuous" vertical="center"/>
    </xf>
    <xf numFmtId="49" fontId="13" fillId="4" borderId="9" xfId="51" applyNumberFormat="1" applyFont="1" applyFill="1" applyBorder="1" applyAlignment="1">
      <alignment horizontal="left" vertical="center"/>
    </xf>
    <xf numFmtId="0" fontId="13" fillId="10" borderId="71" xfId="51" applyFont="1" applyFill="1" applyBorder="1" applyAlignment="1">
      <alignment horizontal="left" vertical="center"/>
    </xf>
    <xf numFmtId="0" fontId="13" fillId="10" borderId="11" xfId="51" applyFont="1" applyFill="1" applyBorder="1" applyAlignment="1">
      <alignment horizontal="left" vertical="center"/>
    </xf>
    <xf numFmtId="0" fontId="13" fillId="10" borderId="33" xfId="51" applyFont="1" applyFill="1" applyBorder="1" applyAlignment="1">
      <alignment horizontal="left" vertical="center"/>
    </xf>
    <xf numFmtId="0" fontId="13" fillId="10" borderId="72" xfId="51" applyFont="1" applyFill="1" applyBorder="1" applyAlignment="1">
      <alignment horizontal="left" vertical="center"/>
    </xf>
    <xf numFmtId="0" fontId="13" fillId="10" borderId="73" xfId="51" applyFont="1" applyFill="1" applyBorder="1" applyAlignment="1">
      <alignment horizontal="center" vertical="center"/>
    </xf>
    <xf numFmtId="49" fontId="13" fillId="4" borderId="74" xfId="51" applyNumberFormat="1" applyFont="1" applyFill="1" applyBorder="1" applyAlignment="1">
      <alignment horizontal="left" vertical="center"/>
    </xf>
    <xf numFmtId="0" fontId="13" fillId="10" borderId="75" xfId="51" applyFont="1" applyFill="1" applyBorder="1" applyAlignment="1">
      <alignment horizontal="left" vertical="center"/>
    </xf>
    <xf numFmtId="0" fontId="13" fillId="10" borderId="1" xfId="51" applyFont="1" applyFill="1" applyBorder="1" applyAlignment="1">
      <alignment horizontal="left" vertical="center"/>
    </xf>
    <xf numFmtId="0" fontId="13" fillId="10" borderId="76" xfId="51" applyFont="1" applyFill="1" applyBorder="1" applyAlignment="1">
      <alignment horizontal="left" vertical="center"/>
    </xf>
    <xf numFmtId="0" fontId="13" fillId="10" borderId="76" xfId="51" applyFont="1" applyFill="1" applyBorder="1" applyAlignment="1">
      <alignment horizontal="center" vertical="center"/>
    </xf>
    <xf numFmtId="0" fontId="0" fillId="0" borderId="7" xfId="51" applyFont="1" applyBorder="1" applyAlignment="1">
      <alignment horizontal="left" vertical="center"/>
    </xf>
    <xf numFmtId="0" fontId="0" fillId="0" borderId="8" xfId="51" applyFont="1" applyBorder="1" applyAlignment="1">
      <alignment horizontal="left" vertical="center"/>
    </xf>
    <xf numFmtId="0" fontId="0" fillId="0" borderId="8" xfId="61" applyBorder="1" applyAlignment="1">
      <alignment vertical="center"/>
    </xf>
    <xf numFmtId="185" fontId="13" fillId="0" borderId="31" xfId="61" applyNumberFormat="1" applyFont="1" applyBorder="1" applyAlignment="1">
      <alignment horizontal="center" vertical="center"/>
    </xf>
    <xf numFmtId="185" fontId="13" fillId="0" borderId="52" xfId="61" applyNumberFormat="1" applyFont="1" applyBorder="1" applyAlignment="1">
      <alignment horizontal="center" vertical="center" wrapText="1"/>
    </xf>
    <xf numFmtId="0" fontId="13" fillId="0" borderId="31" xfId="51" applyFont="1" applyBorder="1" applyAlignment="1">
      <alignment horizontal="center" vertical="center" wrapText="1"/>
    </xf>
    <xf numFmtId="49" fontId="13" fillId="0" borderId="17" xfId="51" applyNumberFormat="1" applyFont="1" applyBorder="1" applyAlignment="1">
      <alignment horizontal="center" vertical="center"/>
    </xf>
    <xf numFmtId="0" fontId="31" fillId="0" borderId="3" xfId="51" applyFont="1" applyBorder="1" applyAlignment="1">
      <alignment vertical="center"/>
    </xf>
    <xf numFmtId="0" fontId="0" fillId="0" borderId="3" xfId="51" applyFont="1" applyBorder="1" applyAlignment="1">
      <alignment vertical="center"/>
    </xf>
    <xf numFmtId="4" fontId="13" fillId="0" borderId="20" xfId="61" applyNumberFormat="1" applyFont="1" applyBorder="1" applyAlignment="1">
      <alignment vertical="center"/>
    </xf>
    <xf numFmtId="176" fontId="13" fillId="15" borderId="31" xfId="1" applyFont="1" applyFill="1" applyBorder="1" applyAlignment="1" applyProtection="1">
      <alignment vertical="center"/>
    </xf>
    <xf numFmtId="10" fontId="0" fillId="0" borderId="31" xfId="62" applyNumberFormat="1" applyFont="1" applyFill="1" applyBorder="1" applyAlignment="1" applyProtection="1">
      <alignment vertical="center"/>
    </xf>
    <xf numFmtId="49" fontId="13" fillId="0" borderId="27" xfId="51" applyNumberFormat="1" applyFont="1" applyBorder="1" applyAlignment="1">
      <alignment horizontal="center" vertical="center"/>
    </xf>
    <xf numFmtId="0" fontId="31" fillId="0" borderId="8" xfId="51" applyFont="1" applyBorder="1" applyAlignment="1">
      <alignment vertical="center"/>
    </xf>
    <xf numFmtId="0" fontId="0" fillId="0" borderId="8" xfId="51" applyFont="1" applyBorder="1" applyAlignment="1">
      <alignment vertical="center"/>
    </xf>
    <xf numFmtId="4" fontId="13" fillId="0" borderId="31" xfId="61" applyNumberFormat="1" applyFont="1" applyBorder="1" applyAlignment="1">
      <alignment vertical="center"/>
    </xf>
    <xf numFmtId="0" fontId="31" fillId="0" borderId="0" xfId="51" applyFont="1" applyAlignment="1">
      <alignment vertical="center"/>
    </xf>
    <xf numFmtId="0" fontId="31" fillId="0" borderId="1" xfId="51" applyFont="1" applyBorder="1" applyAlignment="1">
      <alignment vertical="center"/>
    </xf>
    <xf numFmtId="0" fontId="0" fillId="0" borderId="1" xfId="51" applyFont="1" applyBorder="1" applyAlignment="1">
      <alignment vertical="center"/>
    </xf>
    <xf numFmtId="0" fontId="0" fillId="0" borderId="4" xfId="51" applyFont="1" applyBorder="1" applyAlignment="1">
      <alignment vertical="center"/>
    </xf>
    <xf numFmtId="176" fontId="0" fillId="0" borderId="42" xfId="1" applyFont="1" applyBorder="1" applyAlignment="1" applyProtection="1">
      <alignment vertical="center"/>
    </xf>
    <xf numFmtId="0" fontId="32" fillId="0" borderId="7" xfId="51" applyFont="1" applyBorder="1" applyAlignment="1">
      <alignment horizontal="left" vertical="center"/>
    </xf>
    <xf numFmtId="0" fontId="32" fillId="0" borderId="8" xfId="51" applyFont="1" applyBorder="1" applyAlignment="1">
      <alignment horizontal="left" vertical="center"/>
    </xf>
    <xf numFmtId="0" fontId="13" fillId="0" borderId="8" xfId="61" applyFont="1" applyBorder="1" applyAlignment="1">
      <alignment horizontal="left" vertical="center"/>
    </xf>
    <xf numFmtId="10" fontId="13" fillId="0" borderId="31" xfId="62" applyNumberFormat="1" applyFont="1" applyFill="1" applyBorder="1" applyAlignment="1" applyProtection="1">
      <alignment vertical="center"/>
    </xf>
    <xf numFmtId="0" fontId="13" fillId="0" borderId="77" xfId="51" applyFont="1" applyBorder="1" applyAlignment="1">
      <alignment horizontal="left" vertical="center"/>
    </xf>
    <xf numFmtId="0" fontId="0" fillId="0" borderId="78" xfId="51" applyFont="1" applyBorder="1" applyAlignment="1">
      <alignment horizontal="left" vertical="center"/>
    </xf>
    <xf numFmtId="0" fontId="13" fillId="0" borderId="79" xfId="61" applyFont="1" applyBorder="1" applyAlignment="1">
      <alignment horizontal="center" vertical="center" wrapText="1"/>
    </xf>
    <xf numFmtId="4" fontId="13" fillId="0" borderId="80" xfId="61" applyNumberFormat="1" applyFont="1" applyBorder="1" applyAlignment="1">
      <alignment horizontal="center" vertical="center" wrapText="1"/>
    </xf>
    <xf numFmtId="0" fontId="0" fillId="0" borderId="20" xfId="51" applyFont="1" applyBorder="1" applyAlignment="1">
      <alignment vertical="center"/>
    </xf>
    <xf numFmtId="0" fontId="13" fillId="5" borderId="81" xfId="61" applyFont="1" applyFill="1" applyBorder="1" applyAlignment="1" applyProtection="1">
      <alignment vertical="center" wrapText="1"/>
      <protection locked="0"/>
    </xf>
    <xf numFmtId="0" fontId="0" fillId="5" borderId="82" xfId="50" applyFill="1" applyBorder="1" applyAlignment="1" applyProtection="1">
      <alignment vertical="center" wrapText="1"/>
      <protection locked="0"/>
    </xf>
    <xf numFmtId="0" fontId="0" fillId="5" borderId="83" xfId="50" applyFill="1" applyBorder="1" applyAlignment="1" applyProtection="1">
      <alignment vertical="center" wrapText="1"/>
      <protection locked="0"/>
    </xf>
    <xf numFmtId="176" fontId="13" fillId="3" borderId="84" xfId="68" applyFont="1" applyFill="1" applyBorder="1" applyAlignment="1" applyProtection="1">
      <alignment horizontal="center" vertical="center"/>
      <protection locked="0"/>
    </xf>
    <xf numFmtId="0" fontId="13" fillId="5" borderId="84" xfId="61" applyFont="1" applyFill="1" applyBorder="1" applyAlignment="1" applyProtection="1">
      <alignment horizontal="center" vertical="center"/>
      <protection locked="0"/>
    </xf>
    <xf numFmtId="4" fontId="13" fillId="16" borderId="85" xfId="68" applyNumberFormat="1" applyFont="1" applyFill="1" applyBorder="1" applyAlignment="1" applyProtection="1">
      <alignment horizontal="center" vertical="center"/>
    </xf>
    <xf numFmtId="0" fontId="0" fillId="0" borderId="42" xfId="51" applyFont="1" applyBorder="1" applyAlignment="1">
      <alignment vertical="center"/>
    </xf>
    <xf numFmtId="0" fontId="0" fillId="0" borderId="6" xfId="51" applyFont="1" applyBorder="1" applyAlignment="1">
      <alignment horizontal="left" vertical="center"/>
    </xf>
    <xf numFmtId="0" fontId="0" fillId="0" borderId="1" xfId="51" applyFont="1" applyBorder="1" applyAlignment="1">
      <alignment horizontal="left" vertical="center"/>
    </xf>
    <xf numFmtId="0" fontId="0" fillId="0" borderId="24" xfId="51" applyFont="1" applyBorder="1" applyAlignment="1">
      <alignment vertical="center"/>
    </xf>
    <xf numFmtId="0" fontId="0" fillId="0" borderId="8" xfId="51" applyFont="1" applyBorder="1" applyAlignment="1">
      <alignment horizontal="left"/>
    </xf>
    <xf numFmtId="0" fontId="0" fillId="0" borderId="8" xfId="51" applyFont="1" applyBorder="1"/>
    <xf numFmtId="0" fontId="13" fillId="0" borderId="8" xfId="51" applyFont="1" applyBorder="1" applyAlignment="1">
      <alignment horizontal="right" vertical="center"/>
    </xf>
    <xf numFmtId="182" fontId="33" fillId="0" borderId="5" xfId="0" applyNumberFormat="1" applyFont="1" applyBorder="1" applyAlignment="1">
      <alignment horizontal="center" vertical="center"/>
    </xf>
    <xf numFmtId="0" fontId="34" fillId="0" borderId="0" xfId="51" applyFont="1" applyAlignment="1">
      <alignment horizontal="left" vertical="center"/>
    </xf>
    <xf numFmtId="0" fontId="35" fillId="0" borderId="0" xfId="0" applyFont="1"/>
    <xf numFmtId="0" fontId="36" fillId="0" borderId="0" xfId="0" applyFont="1" applyAlignment="1">
      <alignment vertical="center"/>
    </xf>
    <xf numFmtId="0" fontId="35" fillId="0" borderId="0" xfId="0" applyFont="1" applyAlignment="1">
      <alignment vertical="center"/>
    </xf>
    <xf numFmtId="0" fontId="37" fillId="0" borderId="0" xfId="0" applyFont="1" applyAlignment="1">
      <alignment vertical="center"/>
    </xf>
    <xf numFmtId="0" fontId="13" fillId="0" borderId="0" xfId="51" applyFont="1"/>
    <xf numFmtId="0" fontId="0" fillId="5" borderId="35" xfId="51" applyFont="1" applyFill="1" applyBorder="1" applyAlignment="1" applyProtection="1">
      <alignment horizontal="center" vertical="center"/>
      <protection locked="0"/>
    </xf>
    <xf numFmtId="0" fontId="13" fillId="0" borderId="0" xfId="51" applyFont="1" applyAlignment="1">
      <alignment vertical="center"/>
    </xf>
    <xf numFmtId="0" fontId="38" fillId="0" borderId="0" xfId="54" applyAlignment="1">
      <alignment vertical="center"/>
    </xf>
    <xf numFmtId="0" fontId="39" fillId="0" borderId="0" xfId="54" applyFont="1" applyAlignment="1">
      <alignment vertical="center"/>
    </xf>
    <xf numFmtId="0" fontId="38" fillId="0" borderId="0" xfId="54"/>
    <xf numFmtId="0" fontId="8" fillId="0" borderId="7" xfId="54" applyFont="1" applyBorder="1" applyAlignment="1">
      <alignment horizontal="center" vertical="center" wrapText="1"/>
    </xf>
    <xf numFmtId="0" fontId="3" fillId="0" borderId="8" xfId="56" applyBorder="1" applyAlignment="1">
      <alignment horizontal="center" vertical="center" wrapText="1"/>
    </xf>
    <xf numFmtId="0" fontId="3" fillId="0" borderId="31" xfId="56" applyBorder="1" applyAlignment="1">
      <alignment horizontal="center" vertical="center" wrapText="1"/>
    </xf>
    <xf numFmtId="0" fontId="40" fillId="0" borderId="0" xfId="51" applyFont="1" applyAlignment="1">
      <alignment vertical="center"/>
    </xf>
    <xf numFmtId="0" fontId="41" fillId="0" borderId="86" xfId="54" applyFont="1" applyBorder="1" applyAlignment="1">
      <alignment horizontal="center" vertical="center" wrapText="1"/>
    </xf>
    <xf numFmtId="2" fontId="42" fillId="0" borderId="48" xfId="54" applyNumberFormat="1" applyFont="1" applyBorder="1" applyAlignment="1">
      <alignment horizontal="right" vertical="center"/>
    </xf>
    <xf numFmtId="2" fontId="42" fillId="5" borderId="46" xfId="54" applyNumberFormat="1" applyFont="1" applyFill="1" applyBorder="1" applyAlignment="1" applyProtection="1">
      <alignment horizontal="center" vertical="center"/>
      <protection locked="0"/>
    </xf>
    <xf numFmtId="0" fontId="43" fillId="0" borderId="0" xfId="54" applyFont="1" applyAlignment="1">
      <alignment vertical="center"/>
    </xf>
    <xf numFmtId="0" fontId="41" fillId="0" borderId="87" xfId="54" applyFont="1" applyBorder="1" applyAlignment="1">
      <alignment horizontal="center" vertical="center" wrapText="1"/>
    </xf>
    <xf numFmtId="2" fontId="42" fillId="0" borderId="46" xfId="54" applyNumberFormat="1" applyFont="1" applyBorder="1" applyAlignment="1">
      <alignment horizontal="center" vertical="center"/>
    </xf>
    <xf numFmtId="2" fontId="42" fillId="0" borderId="56" xfId="54" applyNumberFormat="1" applyFont="1" applyBorder="1" applyAlignment="1">
      <alignment horizontal="right" vertical="center"/>
    </xf>
    <xf numFmtId="2" fontId="42" fillId="0" borderId="88" xfId="54" applyNumberFormat="1" applyFont="1" applyBorder="1" applyAlignment="1">
      <alignment horizontal="center" vertical="center"/>
    </xf>
    <xf numFmtId="0" fontId="3" fillId="0" borderId="76" xfId="56" applyBorder="1" applyAlignment="1">
      <alignment vertical="center" wrapText="1"/>
    </xf>
    <xf numFmtId="0" fontId="41" fillId="0" borderId="7" xfId="54" applyFont="1" applyBorder="1" applyAlignment="1">
      <alignment horizontal="right" vertical="center"/>
    </xf>
    <xf numFmtId="2" fontId="41" fillId="0" borderId="31" xfId="54" applyNumberFormat="1" applyFont="1" applyBorder="1" applyAlignment="1">
      <alignment horizontal="center" vertical="center"/>
    </xf>
    <xf numFmtId="2" fontId="38" fillId="0" borderId="0" xfId="54" applyNumberFormat="1" applyAlignment="1">
      <alignment vertical="center"/>
    </xf>
    <xf numFmtId="0" fontId="41" fillId="0" borderId="38" xfId="54" applyFont="1" applyBorder="1" applyAlignment="1">
      <alignment vertical="center"/>
    </xf>
    <xf numFmtId="2" fontId="42" fillId="0" borderId="89" xfId="54" applyNumberFormat="1" applyFont="1" applyBorder="1" applyAlignment="1">
      <alignment horizontal="center" vertical="center"/>
    </xf>
    <xf numFmtId="2" fontId="42" fillId="0" borderId="67" xfId="54" applyNumberFormat="1" applyFont="1" applyBorder="1" applyAlignment="1">
      <alignment horizontal="center" vertical="center"/>
    </xf>
    <xf numFmtId="2" fontId="42" fillId="5" borderId="32" xfId="54" applyNumberFormat="1" applyFont="1" applyFill="1" applyBorder="1" applyAlignment="1" applyProtection="1">
      <alignment horizontal="center" vertical="center"/>
      <protection locked="0"/>
    </xf>
    <xf numFmtId="2" fontId="42" fillId="5" borderId="67" xfId="54" applyNumberFormat="1" applyFont="1" applyFill="1" applyBorder="1" applyAlignment="1" applyProtection="1">
      <alignment horizontal="center" vertical="center"/>
      <protection locked="0"/>
    </xf>
    <xf numFmtId="176" fontId="38" fillId="0" borderId="0" xfId="68" applyFont="1" applyFill="1" applyAlignment="1" applyProtection="1">
      <alignment vertical="center"/>
    </xf>
    <xf numFmtId="0" fontId="41" fillId="0" borderId="48" xfId="54" applyFont="1" applyBorder="1" applyAlignment="1">
      <alignment vertical="center"/>
    </xf>
    <xf numFmtId="2" fontId="42" fillId="5" borderId="65" xfId="54" applyNumberFormat="1" applyFont="1" applyFill="1" applyBorder="1" applyAlignment="1" applyProtection="1">
      <alignment horizontal="center" vertical="center"/>
      <protection locked="0"/>
    </xf>
    <xf numFmtId="0" fontId="41" fillId="0" borderId="74" xfId="54" applyFont="1" applyBorder="1" applyAlignment="1">
      <alignment vertical="center"/>
    </xf>
    <xf numFmtId="2" fontId="42" fillId="5" borderId="25" xfId="54" applyNumberFormat="1" applyFont="1" applyFill="1" applyBorder="1" applyAlignment="1" applyProtection="1">
      <alignment horizontal="center" vertical="center"/>
      <protection locked="0"/>
    </xf>
    <xf numFmtId="2" fontId="42" fillId="5" borderId="90" xfId="54" applyNumberFormat="1" applyFont="1" applyFill="1" applyBorder="1" applyAlignment="1" applyProtection="1">
      <alignment horizontal="center" vertical="center"/>
      <protection locked="0"/>
    </xf>
    <xf numFmtId="0" fontId="41" fillId="0" borderId="5" xfId="54" applyFont="1" applyBorder="1" applyAlignment="1">
      <alignment vertical="center"/>
    </xf>
    <xf numFmtId="2" fontId="41" fillId="0" borderId="28" xfId="54" applyNumberFormat="1" applyFont="1" applyBorder="1" applyAlignment="1">
      <alignment horizontal="center" vertical="center"/>
    </xf>
    <xf numFmtId="0" fontId="44" fillId="0" borderId="0" xfId="51" applyFont="1" applyAlignment="1">
      <alignment vertical="center"/>
    </xf>
    <xf numFmtId="0" fontId="13" fillId="0" borderId="7" xfId="54" applyFont="1" applyBorder="1" applyAlignment="1">
      <alignment horizontal="left" vertical="center"/>
    </xf>
    <xf numFmtId="0" fontId="13" fillId="0" borderId="8" xfId="54" applyFont="1" applyBorder="1" applyAlignment="1">
      <alignment horizontal="left" vertical="center"/>
    </xf>
    <xf numFmtId="0" fontId="3" fillId="0" borderId="31" xfId="51" applyBorder="1" applyAlignment="1">
      <alignment horizontal="left" vertical="center"/>
    </xf>
    <xf numFmtId="0" fontId="4" fillId="0" borderId="27" xfId="54" applyFont="1" applyBorder="1" applyAlignment="1">
      <alignment vertical="center"/>
    </xf>
    <xf numFmtId="10" fontId="4" fillId="0" borderId="7" xfId="54" applyNumberFormat="1" applyFont="1" applyBorder="1" applyAlignment="1">
      <alignment horizontal="centerContinuous" vertical="center"/>
    </xf>
    <xf numFmtId="9" fontId="4" fillId="0" borderId="31" xfId="54" applyNumberFormat="1" applyFont="1" applyBorder="1" applyAlignment="1">
      <alignment horizontal="centerContinuous" vertical="center"/>
    </xf>
    <xf numFmtId="0" fontId="45" fillId="0" borderId="5" xfId="54" applyFont="1" applyBorder="1" applyAlignment="1">
      <alignment horizontal="center" vertical="center"/>
    </xf>
    <xf numFmtId="0" fontId="38" fillId="0" borderId="0" xfId="54" applyFont="1" applyAlignment="1">
      <alignment vertical="center"/>
    </xf>
    <xf numFmtId="0" fontId="46" fillId="0" borderId="0" xfId="54" applyFont="1" applyAlignment="1">
      <alignment vertical="center"/>
    </xf>
    <xf numFmtId="186" fontId="38" fillId="0" borderId="0" xfId="54" applyNumberFormat="1" applyAlignment="1">
      <alignment vertical="center"/>
    </xf>
    <xf numFmtId="0" fontId="47" fillId="0" borderId="0" xfId="54" applyFont="1" applyAlignment="1">
      <alignment vertical="center"/>
    </xf>
    <xf numFmtId="0" fontId="42" fillId="0" borderId="0" xfId="54" applyFont="1" applyAlignment="1">
      <alignment vertical="center"/>
    </xf>
    <xf numFmtId="0" fontId="3" fillId="0" borderId="0" xfId="54" applyFont="1" applyAlignment="1">
      <alignment vertical="center"/>
    </xf>
    <xf numFmtId="0" fontId="13" fillId="0" borderId="0" xfId="54" applyFont="1" applyAlignment="1">
      <alignment vertical="center"/>
    </xf>
    <xf numFmtId="0" fontId="48" fillId="0" borderId="0" xfId="54" applyFont="1" applyAlignment="1">
      <alignment horizontal="center" vertical="center"/>
    </xf>
    <xf numFmtId="0" fontId="6" fillId="0" borderId="0" xfId="54" applyFont="1" applyAlignment="1">
      <alignment vertical="center"/>
    </xf>
    <xf numFmtId="176" fontId="49" fillId="5" borderId="5" xfId="68" applyFont="1" applyFill="1" applyBorder="1" applyAlignment="1" applyProtection="1">
      <alignment horizontal="right" vertical="center"/>
      <protection locked="0"/>
    </xf>
    <xf numFmtId="2" fontId="50" fillId="0" borderId="0" xfId="54" applyNumberFormat="1" applyFont="1" applyAlignment="1">
      <alignment horizontal="left" vertical="center"/>
    </xf>
    <xf numFmtId="2" fontId="50" fillId="0" borderId="35" xfId="54" applyNumberFormat="1" applyFont="1" applyBorder="1" applyAlignment="1">
      <alignment horizontal="right" vertical="center"/>
    </xf>
    <xf numFmtId="2" fontId="50" fillId="2" borderId="35" xfId="54" applyNumberFormat="1" applyFont="1" applyFill="1" applyBorder="1" applyAlignment="1">
      <alignment horizontal="right" vertical="center"/>
    </xf>
    <xf numFmtId="0" fontId="51" fillId="0" borderId="0" xfId="54" applyFont="1" applyAlignment="1">
      <alignment vertical="center"/>
    </xf>
    <xf numFmtId="0" fontId="13" fillId="0" borderId="2" xfId="54" applyFont="1" applyBorder="1" applyAlignment="1">
      <alignment horizontal="center" vertical="center" wrapText="1"/>
    </xf>
    <xf numFmtId="0" fontId="6" fillId="0" borderId="3" xfId="56" applyFont="1" applyBorder="1" applyAlignment="1">
      <alignment horizontal="center" vertical="center" wrapText="1"/>
    </xf>
    <xf numFmtId="0" fontId="6" fillId="0" borderId="20" xfId="56" applyFont="1" applyBorder="1" applyAlignment="1">
      <alignment horizontal="center" vertical="center" wrapText="1"/>
    </xf>
    <xf numFmtId="0" fontId="13" fillId="0" borderId="5" xfId="54" applyFont="1" applyBorder="1" applyAlignment="1">
      <alignment horizontal="center" vertical="center"/>
    </xf>
    <xf numFmtId="0" fontId="13" fillId="0" borderId="28" xfId="54" applyFont="1" applyBorder="1" applyAlignment="1">
      <alignment horizontal="center" vertical="center"/>
    </xf>
    <xf numFmtId="0" fontId="13" fillId="0" borderId="30" xfId="54" applyFont="1" applyBorder="1" applyAlignment="1">
      <alignment horizontal="center" vertical="center"/>
    </xf>
    <xf numFmtId="0" fontId="13" fillId="0" borderId="52" xfId="54" applyFont="1" applyBorder="1" applyAlignment="1">
      <alignment horizontal="center" vertical="center"/>
    </xf>
    <xf numFmtId="0" fontId="0" fillId="0" borderId="72" xfId="54" applyFont="1" applyBorder="1" applyAlignment="1">
      <alignment vertical="center" wrapText="1"/>
    </xf>
    <xf numFmtId="10" fontId="0" fillId="0" borderId="41" xfId="54" applyNumberFormat="1" applyFont="1" applyBorder="1" applyAlignment="1">
      <alignment horizontal="center" vertical="center"/>
    </xf>
    <xf numFmtId="10" fontId="0" fillId="0" borderId="39" xfId="54" applyNumberFormat="1" applyFont="1" applyBorder="1" applyAlignment="1">
      <alignment horizontal="center" vertical="center"/>
    </xf>
    <xf numFmtId="10" fontId="0" fillId="0" borderId="40" xfId="54" applyNumberFormat="1" applyFont="1" applyBorder="1" applyAlignment="1">
      <alignment horizontal="center" vertical="center"/>
    </xf>
    <xf numFmtId="0" fontId="0" fillId="0" borderId="91" xfId="54" applyFont="1" applyBorder="1" applyAlignment="1">
      <alignment vertical="center" wrapText="1"/>
    </xf>
    <xf numFmtId="10" fontId="0" fillId="0" borderId="49" xfId="54" applyNumberFormat="1" applyFont="1" applyBorder="1" applyAlignment="1">
      <alignment horizontal="center" vertical="center"/>
    </xf>
    <xf numFmtId="10" fontId="0" fillId="0" borderId="35" xfId="54" applyNumberFormat="1" applyFont="1" applyBorder="1" applyAlignment="1">
      <alignment horizontal="center" vertical="center"/>
    </xf>
    <xf numFmtId="10" fontId="0" fillId="0" borderId="37" xfId="54" applyNumberFormat="1" applyFont="1" applyBorder="1" applyAlignment="1">
      <alignment horizontal="center" vertical="center"/>
    </xf>
    <xf numFmtId="0" fontId="0" fillId="0" borderId="92" xfId="54" applyFont="1" applyBorder="1" applyAlignment="1">
      <alignment vertical="center" wrapText="1"/>
    </xf>
    <xf numFmtId="10" fontId="0" fillId="0" borderId="26" xfId="54" applyNumberFormat="1" applyFont="1" applyBorder="1" applyAlignment="1">
      <alignment horizontal="center" vertical="center"/>
    </xf>
    <xf numFmtId="10" fontId="0" fillId="0" borderId="50" xfId="54" applyNumberFormat="1" applyFont="1" applyBorder="1" applyAlignment="1">
      <alignment horizontal="center" vertical="center"/>
    </xf>
    <xf numFmtId="10" fontId="0" fillId="0" borderId="51" xfId="54" applyNumberFormat="1" applyFont="1" applyBorder="1" applyAlignment="1">
      <alignment horizontal="center" vertical="center"/>
    </xf>
    <xf numFmtId="0" fontId="39" fillId="0" borderId="0" xfId="54" applyFont="1" applyAlignment="1">
      <alignment vertical="center" wrapText="1"/>
    </xf>
    <xf numFmtId="0" fontId="13" fillId="0" borderId="86" xfId="54" applyFont="1" applyBorder="1" applyAlignment="1">
      <alignment horizontal="center" vertical="center" wrapText="1"/>
    </xf>
    <xf numFmtId="0" fontId="3" fillId="0" borderId="76" xfId="56" applyBorder="1" applyAlignment="1">
      <alignment horizontal="center" vertical="center" wrapText="1"/>
    </xf>
    <xf numFmtId="10" fontId="0" fillId="0" borderId="93" xfId="54" applyNumberFormat="1" applyFont="1" applyBorder="1" applyAlignment="1">
      <alignment horizontal="center" vertical="center"/>
    </xf>
    <xf numFmtId="10" fontId="0" fillId="0" borderId="15" xfId="54" applyNumberFormat="1" applyFont="1" applyBorder="1" applyAlignment="1">
      <alignment horizontal="center" vertical="center"/>
    </xf>
    <xf numFmtId="10" fontId="0" fillId="0" borderId="94" xfId="54" applyNumberFormat="1" applyFont="1" applyBorder="1" applyAlignment="1">
      <alignment horizontal="center" vertical="center"/>
    </xf>
    <xf numFmtId="0" fontId="13" fillId="0" borderId="86" xfId="54" applyFont="1" applyBorder="1" applyAlignment="1">
      <alignment vertical="center" wrapText="1"/>
    </xf>
    <xf numFmtId="0" fontId="13" fillId="0" borderId="7" xfId="54" applyFont="1" applyBorder="1" applyAlignment="1">
      <alignment horizontal="center" vertical="center" wrapText="1"/>
    </xf>
    <xf numFmtId="0" fontId="13" fillId="0" borderId="8" xfId="56" applyFont="1" applyBorder="1" applyAlignment="1">
      <alignment horizontal="center" vertical="center" wrapText="1"/>
    </xf>
    <xf numFmtId="0" fontId="13" fillId="0" borderId="31" xfId="56" applyFont="1" applyBorder="1" applyAlignment="1">
      <alignment horizontal="center" vertical="center" wrapText="1"/>
    </xf>
    <xf numFmtId="0" fontId="13" fillId="0" borderId="76" xfId="56" applyFont="1" applyBorder="1" applyAlignment="1">
      <alignment vertical="center" wrapText="1"/>
    </xf>
    <xf numFmtId="0" fontId="13" fillId="0" borderId="76" xfId="56" applyFont="1" applyBorder="1" applyAlignment="1">
      <alignment horizontal="center" vertical="center" wrapText="1"/>
    </xf>
    <xf numFmtId="0" fontId="13" fillId="0" borderId="93" xfId="54" applyFont="1" applyBorder="1" applyAlignment="1">
      <alignment horizontal="center" vertical="center"/>
    </xf>
    <xf numFmtId="0" fontId="13" fillId="0" borderId="15" xfId="54" applyFont="1" applyBorder="1" applyAlignment="1">
      <alignment horizontal="center" vertical="center"/>
    </xf>
    <xf numFmtId="0" fontId="13" fillId="0" borderId="94" xfId="54" applyFont="1" applyBorder="1" applyAlignment="1">
      <alignment horizontal="center" vertical="center"/>
    </xf>
    <xf numFmtId="10" fontId="39" fillId="0" borderId="0" xfId="54" applyNumberFormat="1" applyFont="1" applyAlignment="1">
      <alignment vertical="center"/>
    </xf>
    <xf numFmtId="10" fontId="38" fillId="0" borderId="0" xfId="54" applyNumberFormat="1" applyAlignment="1">
      <alignment vertical="center"/>
    </xf>
    <xf numFmtId="0" fontId="13" fillId="0" borderId="5" xfId="54" applyFont="1" applyBorder="1" applyAlignment="1">
      <alignment vertical="center" wrapText="1"/>
    </xf>
    <xf numFmtId="0" fontId="47" fillId="0" borderId="0" xfId="54" applyFont="1"/>
    <xf numFmtId="0" fontId="13" fillId="0" borderId="8" xfId="54" applyFont="1" applyBorder="1" applyAlignment="1">
      <alignment horizontal="center" vertical="center" wrapText="1"/>
    </xf>
    <xf numFmtId="0" fontId="13" fillId="0" borderId="31" xfId="54" applyFont="1" applyBorder="1" applyAlignment="1">
      <alignment horizontal="center" vertical="center" wrapText="1"/>
    </xf>
    <xf numFmtId="0" fontId="0" fillId="0" borderId="0" xfId="54" applyFont="1" applyAlignment="1">
      <alignment horizontal="justify" vertical="center" wrapText="1"/>
    </xf>
    <xf numFmtId="0" fontId="0" fillId="0" borderId="0" xfId="56" applyFont="1" applyAlignment="1">
      <alignment horizontal="justify" vertical="center" wrapText="1"/>
    </xf>
    <xf numFmtId="0" fontId="3" fillId="0" borderId="0" xfId="56" applyAlignment="1">
      <alignment horizontal="justify" vertical="center" wrapText="1"/>
    </xf>
    <xf numFmtId="0" fontId="0" fillId="0" borderId="0" xfId="55" applyProtection="1">
      <protection locked="0"/>
    </xf>
    <xf numFmtId="0" fontId="0" fillId="0" borderId="0" xfId="55"/>
    <xf numFmtId="0" fontId="8" fillId="4" borderId="21" xfId="55" applyFont="1" applyFill="1" applyBorder="1" applyAlignment="1">
      <alignment horizontal="center" wrapText="1"/>
    </xf>
    <xf numFmtId="0" fontId="0" fillId="4" borderId="11" xfId="55" applyFill="1" applyBorder="1" applyAlignment="1">
      <alignment horizontal="left" vertical="center" indent="3"/>
    </xf>
    <xf numFmtId="0" fontId="8" fillId="4" borderId="11" xfId="55" applyFont="1" applyFill="1" applyBorder="1" applyAlignment="1">
      <alignment horizontal="centerContinuous"/>
    </xf>
    <xf numFmtId="0" fontId="0" fillId="4" borderId="11" xfId="55" applyFill="1" applyBorder="1" applyAlignment="1">
      <alignment horizontal="left"/>
    </xf>
    <xf numFmtId="0" fontId="52" fillId="4" borderId="3" xfId="55" applyFont="1" applyFill="1" applyBorder="1" applyAlignment="1">
      <alignment vertical="center"/>
    </xf>
    <xf numFmtId="0" fontId="0" fillId="4" borderId="3" xfId="55" applyFill="1" applyBorder="1"/>
    <xf numFmtId="0" fontId="13" fillId="4" borderId="12" xfId="55" applyFont="1" applyFill="1" applyBorder="1" applyAlignment="1">
      <alignment horizontal="left" vertical="center"/>
    </xf>
    <xf numFmtId="2" fontId="13" fillId="0" borderId="13" xfId="55" applyNumberFormat="1" applyFont="1" applyBorder="1" applyAlignment="1">
      <alignment horizontal="left" vertical="center"/>
    </xf>
    <xf numFmtId="0" fontId="13" fillId="0" borderId="14" xfId="55" applyFont="1" applyBorder="1" applyAlignment="1">
      <alignment horizontal="left" vertical="center"/>
    </xf>
    <xf numFmtId="0" fontId="13" fillId="0" borderId="45" xfId="55" applyFont="1" applyBorder="1" applyAlignment="1">
      <alignment horizontal="left" vertical="center"/>
    </xf>
    <xf numFmtId="1" fontId="13" fillId="0" borderId="49" xfId="55" applyNumberFormat="1" applyFont="1" applyBorder="1" applyAlignment="1">
      <alignment horizontal="center" vertical="center"/>
    </xf>
    <xf numFmtId="0" fontId="6" fillId="0" borderId="45" xfId="55" applyFont="1" applyBorder="1" applyAlignment="1">
      <alignment horizontal="centerContinuous" vertical="center"/>
    </xf>
    <xf numFmtId="0" fontId="13" fillId="4" borderId="95" xfId="55" applyFont="1" applyFill="1" applyBorder="1" applyAlignment="1">
      <alignment horizontal="left" vertical="center"/>
    </xf>
    <xf numFmtId="49" fontId="13" fillId="0" borderId="96" xfId="55" applyNumberFormat="1" applyFont="1" applyBorder="1" applyAlignment="1">
      <alignment vertical="center"/>
    </xf>
    <xf numFmtId="0" fontId="13" fillId="0" borderId="1" xfId="55" applyFont="1" applyBorder="1" applyAlignment="1">
      <alignment vertical="center"/>
    </xf>
    <xf numFmtId="0" fontId="13" fillId="0" borderId="1" xfId="55" applyFont="1" applyBorder="1" applyAlignment="1">
      <alignment horizontal="left" vertical="center"/>
    </xf>
    <xf numFmtId="0" fontId="13" fillId="0" borderId="97" xfId="55" applyFont="1" applyBorder="1" applyAlignment="1">
      <alignment horizontal="left" vertical="center"/>
    </xf>
    <xf numFmtId="1" fontId="13" fillId="0" borderId="93" xfId="55" applyNumberFormat="1" applyFont="1" applyBorder="1" applyAlignment="1">
      <alignment horizontal="center" vertical="center"/>
    </xf>
    <xf numFmtId="0" fontId="6" fillId="0" borderId="97" xfId="55" applyFont="1" applyBorder="1" applyAlignment="1">
      <alignment horizontal="center" vertical="center"/>
    </xf>
    <xf numFmtId="0" fontId="13" fillId="4" borderId="98" xfId="55" applyFont="1" applyFill="1" applyBorder="1" applyAlignment="1">
      <alignment horizontal="left"/>
    </xf>
    <xf numFmtId="187" fontId="13" fillId="5" borderId="99" xfId="55" applyNumberFormat="1" applyFont="1" applyFill="1" applyBorder="1" applyAlignment="1" applyProtection="1">
      <alignment horizontal="left" indent="1"/>
      <protection locked="0"/>
    </xf>
    <xf numFmtId="0" fontId="42" fillId="4" borderId="60" xfId="55" applyFont="1" applyFill="1" applyBorder="1" applyAlignment="1">
      <alignment horizontal="center"/>
    </xf>
    <xf numFmtId="0" fontId="41" fillId="4" borderId="61" xfId="55" applyFont="1" applyFill="1" applyBorder="1" applyAlignment="1">
      <alignment horizontal="centerContinuous"/>
    </xf>
    <xf numFmtId="0" fontId="42" fillId="4" borderId="3" xfId="55" applyFont="1" applyFill="1" applyBorder="1" applyAlignment="1">
      <alignment horizontal="centerContinuous"/>
    </xf>
    <xf numFmtId="0" fontId="53" fillId="4" borderId="69" xfId="55" applyFont="1" applyFill="1" applyBorder="1" applyAlignment="1">
      <alignment horizontal="center"/>
    </xf>
    <xf numFmtId="0" fontId="53" fillId="4" borderId="54" xfId="55" applyFont="1" applyFill="1" applyBorder="1" applyAlignment="1">
      <alignment horizontal="left"/>
    </xf>
    <xf numFmtId="0" fontId="53" fillId="4" borderId="68" xfId="55" applyFont="1" applyFill="1" applyBorder="1" applyAlignment="1">
      <alignment horizontal="centerContinuous"/>
    </xf>
    <xf numFmtId="0" fontId="54" fillId="4" borderId="35" xfId="55" applyFont="1" applyFill="1" applyBorder="1" applyAlignment="1">
      <alignment horizontal="center"/>
    </xf>
    <xf numFmtId="0" fontId="53" fillId="4" borderId="36" xfId="55" applyFont="1" applyFill="1" applyBorder="1" applyAlignment="1">
      <alignment horizontal="centerContinuous"/>
    </xf>
    <xf numFmtId="0" fontId="53" fillId="4" borderId="14" xfId="55" applyFont="1" applyFill="1" applyBorder="1" applyAlignment="1">
      <alignment horizontal="centerContinuous"/>
    </xf>
    <xf numFmtId="0" fontId="53" fillId="4" borderId="100" xfId="55" applyFont="1" applyFill="1" applyBorder="1" applyAlignment="1">
      <alignment horizontal="center"/>
    </xf>
    <xf numFmtId="0" fontId="53" fillId="4" borderId="101" xfId="55" applyFont="1" applyFill="1" applyBorder="1"/>
    <xf numFmtId="0" fontId="53" fillId="4" borderId="102" xfId="55" applyFont="1" applyFill="1" applyBorder="1"/>
    <xf numFmtId="1" fontId="13" fillId="5" borderId="103" xfId="55" applyNumberFormat="1" applyFont="1" applyFill="1" applyBorder="1" applyAlignment="1" applyProtection="1">
      <alignment horizontal="center"/>
      <protection locked="0"/>
    </xf>
    <xf numFmtId="0" fontId="53" fillId="4" borderId="103" xfId="55" applyFont="1" applyFill="1" applyBorder="1" applyAlignment="1">
      <alignment horizontal="center"/>
    </xf>
    <xf numFmtId="0" fontId="54" fillId="4" borderId="101" xfId="55" applyFont="1" applyFill="1" applyBorder="1" applyAlignment="1">
      <alignment textRotation="180"/>
    </xf>
    <xf numFmtId="188" fontId="53" fillId="4" borderId="103" xfId="55" applyNumberFormat="1" applyFont="1" applyFill="1" applyBorder="1" applyAlignment="1">
      <alignment horizontal="center"/>
    </xf>
    <xf numFmtId="0" fontId="3" fillId="0" borderId="0" xfId="55" applyFont="1"/>
    <xf numFmtId="49" fontId="55" fillId="4" borderId="104" xfId="55" applyNumberFormat="1" applyFont="1" applyFill="1" applyBorder="1" applyAlignment="1">
      <alignment horizontal="center"/>
    </xf>
    <xf numFmtId="49" fontId="55" fillId="4" borderId="34" xfId="55" applyNumberFormat="1" applyFont="1" applyFill="1" applyBorder="1" applyAlignment="1">
      <alignment horizontal="left"/>
    </xf>
    <xf numFmtId="49" fontId="55" fillId="4" borderId="41" xfId="55" applyNumberFormat="1" applyFont="1" applyFill="1" applyBorder="1" applyAlignment="1">
      <alignment horizontal="left"/>
    </xf>
    <xf numFmtId="0" fontId="56" fillId="4" borderId="35" xfId="55" applyFont="1" applyFill="1" applyBorder="1"/>
    <xf numFmtId="0" fontId="55" fillId="5" borderId="41" xfId="55" applyFont="1" applyFill="1" applyBorder="1" applyAlignment="1" applyProtection="1">
      <alignment horizontal="center"/>
      <protection locked="0"/>
    </xf>
    <xf numFmtId="49" fontId="55" fillId="4" borderId="32" xfId="55" applyNumberFormat="1" applyFont="1" applyFill="1" applyBorder="1" applyAlignment="1">
      <alignment horizontal="center"/>
    </xf>
    <xf numFmtId="0" fontId="55" fillId="4" borderId="65" xfId="55" applyFont="1" applyFill="1" applyBorder="1" applyAlignment="1">
      <alignment horizontal="center"/>
    </xf>
    <xf numFmtId="0" fontId="55" fillId="4" borderId="34" xfId="55" applyFont="1" applyFill="1" applyBorder="1"/>
    <xf numFmtId="0" fontId="55" fillId="4" borderId="41" xfId="55" applyFont="1" applyFill="1" applyBorder="1" applyAlignment="1">
      <alignment horizontal="center"/>
    </xf>
    <xf numFmtId="0" fontId="55" fillId="4" borderId="49" xfId="55" applyFont="1" applyFill="1" applyBorder="1" applyAlignment="1">
      <alignment horizontal="center"/>
    </xf>
    <xf numFmtId="0" fontId="0" fillId="4" borderId="105" xfId="55" applyFill="1" applyBorder="1"/>
    <xf numFmtId="0" fontId="0" fillId="4" borderId="106" xfId="55" applyFill="1" applyBorder="1"/>
    <xf numFmtId="0" fontId="3" fillId="4" borderId="106" xfId="55" applyFont="1" applyFill="1" applyBorder="1"/>
    <xf numFmtId="0" fontId="0" fillId="4" borderId="107" xfId="55" applyFill="1" applyBorder="1"/>
    <xf numFmtId="0" fontId="13" fillId="4" borderId="108" xfId="55" applyFont="1" applyFill="1" applyBorder="1" applyAlignment="1">
      <alignment horizontal="centerContinuous"/>
    </xf>
    <xf numFmtId="0" fontId="0" fillId="4" borderId="108" xfId="55" applyFill="1" applyBorder="1" applyAlignment="1">
      <alignment horizontal="centerContinuous"/>
    </xf>
    <xf numFmtId="0" fontId="3" fillId="4" borderId="108" xfId="55" applyFont="1" applyFill="1" applyBorder="1"/>
    <xf numFmtId="0" fontId="41" fillId="4" borderId="38" xfId="55" applyFont="1" applyFill="1" applyBorder="1" applyAlignment="1">
      <alignment horizontal="centerContinuous"/>
    </xf>
    <xf numFmtId="0" fontId="42" fillId="4" borderId="33" xfId="55" applyFont="1" applyFill="1" applyBorder="1" applyAlignment="1">
      <alignment horizontal="centerContinuous"/>
    </xf>
    <xf numFmtId="0" fontId="3" fillId="4" borderId="33" xfId="55" applyFont="1" applyFill="1" applyBorder="1" applyAlignment="1">
      <alignment horizontal="centerContinuous"/>
    </xf>
    <xf numFmtId="0" fontId="0" fillId="4" borderId="100" xfId="55" applyFill="1" applyBorder="1" applyAlignment="1">
      <alignment horizontal="center"/>
    </xf>
    <xf numFmtId="0" fontId="0" fillId="4" borderId="102" xfId="55" applyFill="1" applyBorder="1" applyAlignment="1">
      <alignment horizontal="center"/>
    </xf>
    <xf numFmtId="0" fontId="3" fillId="4" borderId="102" xfId="55" applyFont="1" applyFill="1" applyBorder="1" applyAlignment="1">
      <alignment horizontal="centerContinuous"/>
    </xf>
    <xf numFmtId="0" fontId="0" fillId="4" borderId="104" xfId="55" applyFill="1" applyBorder="1" applyAlignment="1">
      <alignment horizontal="center"/>
    </xf>
    <xf numFmtId="0" fontId="0" fillId="4" borderId="109" xfId="55" applyFill="1" applyBorder="1" applyAlignment="1">
      <alignment horizontal="center"/>
    </xf>
    <xf numFmtId="0" fontId="0" fillId="4" borderId="110" xfId="55" applyFill="1" applyBorder="1" applyAlignment="1">
      <alignment horizontal="center"/>
    </xf>
    <xf numFmtId="0" fontId="3" fillId="4" borderId="110" xfId="55" applyFont="1" applyFill="1" applyBorder="1" applyAlignment="1">
      <alignment horizontal="center"/>
    </xf>
    <xf numFmtId="0" fontId="3" fillId="4" borderId="65" xfId="55" applyFont="1" applyFill="1" applyBorder="1" applyAlignment="1">
      <alignment horizontal="center"/>
    </xf>
    <xf numFmtId="49" fontId="3" fillId="4" borderId="55" xfId="55" applyNumberFormat="1" applyFont="1" applyFill="1" applyBorder="1"/>
    <xf numFmtId="0" fontId="3" fillId="4" borderId="49" xfId="55" applyFont="1" applyFill="1" applyBorder="1"/>
    <xf numFmtId="0" fontId="3" fillId="4" borderId="35" xfId="55" applyFont="1" applyFill="1" applyBorder="1" applyAlignment="1">
      <alignment horizontal="center" vertical="center"/>
    </xf>
    <xf numFmtId="189" fontId="3" fillId="4" borderId="35" xfId="55" applyNumberFormat="1" applyFont="1" applyFill="1" applyBorder="1"/>
    <xf numFmtId="0" fontId="3" fillId="4" borderId="39" xfId="55" applyFont="1" applyFill="1" applyBorder="1"/>
    <xf numFmtId="1" fontId="3" fillId="4" borderId="55" xfId="55" applyNumberFormat="1" applyFont="1" applyFill="1" applyBorder="1"/>
    <xf numFmtId="0" fontId="3" fillId="4" borderId="35" xfId="55" applyFont="1" applyFill="1" applyBorder="1"/>
    <xf numFmtId="1" fontId="3" fillId="4" borderId="39" xfId="55" applyNumberFormat="1" applyFont="1" applyFill="1" applyBorder="1"/>
    <xf numFmtId="0" fontId="3" fillId="4" borderId="48" xfId="55" applyFont="1" applyFill="1" applyBorder="1" applyAlignment="1">
      <alignment horizontal="center"/>
    </xf>
    <xf numFmtId="0" fontId="3" fillId="4" borderId="14" xfId="55" applyFont="1" applyFill="1" applyBorder="1"/>
    <xf numFmtId="0" fontId="3" fillId="4" borderId="14" xfId="55" applyFont="1" applyFill="1" applyBorder="1" applyAlignment="1">
      <alignment horizontal="center" vertical="center"/>
    </xf>
    <xf numFmtId="189" fontId="3" fillId="4" borderId="14" xfId="55" applyNumberFormat="1" applyFont="1" applyFill="1" applyBorder="1"/>
    <xf numFmtId="0" fontId="3" fillId="4" borderId="39" xfId="55" applyFont="1" applyFill="1" applyBorder="1" applyAlignment="1">
      <alignment horizontal="center" vertical="center"/>
    </xf>
    <xf numFmtId="189" fontId="3" fillId="4" borderId="39" xfId="55" applyNumberFormat="1" applyFont="1" applyFill="1" applyBorder="1"/>
    <xf numFmtId="0" fontId="3" fillId="4" borderId="64" xfId="55" applyFont="1" applyFill="1" applyBorder="1"/>
    <xf numFmtId="0" fontId="3" fillId="4" borderId="64" xfId="55" applyFont="1" applyFill="1" applyBorder="1" applyAlignment="1">
      <alignment horizontal="center" vertical="center"/>
    </xf>
    <xf numFmtId="0" fontId="3" fillId="4" borderId="48" xfId="55" applyFont="1" applyFill="1" applyBorder="1"/>
    <xf numFmtId="0" fontId="13" fillId="4" borderId="100" xfId="55" applyFont="1" applyFill="1" applyBorder="1" applyAlignment="1">
      <alignment horizontal="centerContinuous"/>
    </xf>
    <xf numFmtId="0" fontId="0" fillId="4" borderId="111" xfId="55" applyFill="1" applyBorder="1" applyAlignment="1">
      <alignment horizontal="centerContinuous"/>
    </xf>
    <xf numFmtId="0" fontId="0" fillId="4" borderId="111" xfId="55" applyFill="1" applyBorder="1" applyAlignment="1">
      <alignment horizontal="center" vertical="center"/>
    </xf>
    <xf numFmtId="189" fontId="57" fillId="4" borderId="111" xfId="55" applyNumberFormat="1" applyFont="1" applyFill="1" applyBorder="1"/>
    <xf numFmtId="0" fontId="13" fillId="4" borderId="112" xfId="55" applyFont="1" applyFill="1" applyBorder="1" applyAlignment="1">
      <alignment horizontal="centerContinuous"/>
    </xf>
    <xf numFmtId="0" fontId="0" fillId="4" borderId="113" xfId="55" applyFill="1" applyBorder="1" applyAlignment="1">
      <alignment horizontal="centerContinuous"/>
    </xf>
    <xf numFmtId="0" fontId="0" fillId="4" borderId="113" xfId="55" applyFill="1" applyBorder="1" applyAlignment="1">
      <alignment horizontal="center" vertical="center"/>
    </xf>
    <xf numFmtId="10" fontId="57" fillId="4" borderId="113" xfId="63" applyNumberFormat="1" applyFont="1" applyFill="1" applyBorder="1" applyProtection="1"/>
    <xf numFmtId="0" fontId="13" fillId="4" borderId="114" xfId="55" applyFont="1" applyFill="1" applyBorder="1" applyAlignment="1">
      <alignment horizontal="centerContinuous"/>
    </xf>
    <xf numFmtId="0" fontId="0" fillId="4" borderId="109" xfId="55" applyFill="1" applyBorder="1" applyAlignment="1">
      <alignment horizontal="centerContinuous"/>
    </xf>
    <xf numFmtId="0" fontId="0" fillId="4" borderId="109" xfId="55" applyFill="1" applyBorder="1" applyAlignment="1">
      <alignment horizontal="center" vertical="center"/>
    </xf>
    <xf numFmtId="10" fontId="57" fillId="4" borderId="109" xfId="63" applyNumberFormat="1" applyFont="1" applyFill="1" applyBorder="1" applyProtection="1"/>
    <xf numFmtId="0" fontId="13" fillId="17" borderId="2" xfId="55" applyFont="1" applyFill="1" applyBorder="1" applyAlignment="1" applyProtection="1">
      <alignment horizontal="left" vertical="top"/>
      <protection locked="0"/>
    </xf>
    <xf numFmtId="0" fontId="13" fillId="17" borderId="3" xfId="55" applyFont="1" applyFill="1" applyBorder="1" applyProtection="1">
      <protection locked="0"/>
    </xf>
    <xf numFmtId="0" fontId="13" fillId="17" borderId="115" xfId="55" applyFont="1" applyFill="1" applyBorder="1" applyProtection="1">
      <protection locked="0"/>
    </xf>
    <xf numFmtId="0" fontId="13" fillId="17" borderId="3" xfId="55" applyFont="1" applyFill="1" applyBorder="1" applyAlignment="1" applyProtection="1">
      <alignment horizontal="left" vertical="top"/>
      <protection locked="0"/>
    </xf>
    <xf numFmtId="0" fontId="13" fillId="17" borderId="3" xfId="55" applyFont="1" applyFill="1" applyBorder="1" applyAlignment="1" applyProtection="1">
      <alignment horizontal="centerContinuous" vertical="center"/>
      <protection locked="0"/>
    </xf>
    <xf numFmtId="0" fontId="0" fillId="4" borderId="11" xfId="55" applyFill="1" applyBorder="1"/>
    <xf numFmtId="49" fontId="6" fillId="0" borderId="49" xfId="55" applyNumberFormat="1" applyFont="1" applyBorder="1" applyAlignment="1">
      <alignment horizontal="centerContinuous" vertical="center"/>
    </xf>
    <xf numFmtId="49" fontId="6" fillId="0" borderId="116" xfId="55" applyNumberFormat="1" applyFont="1" applyBorder="1" applyAlignment="1">
      <alignment horizontal="centerContinuous" vertical="center"/>
    </xf>
    <xf numFmtId="0" fontId="6" fillId="4" borderId="36" xfId="55" applyFont="1" applyFill="1" applyBorder="1" applyAlignment="1">
      <alignment horizontal="centerContinuous" vertical="center"/>
    </xf>
    <xf numFmtId="58" fontId="6" fillId="5" borderId="93" xfId="55" applyNumberFormat="1" applyFont="1" applyFill="1" applyBorder="1" applyAlignment="1" applyProtection="1">
      <alignment horizontal="center" vertical="center"/>
      <protection locked="0"/>
    </xf>
    <xf numFmtId="1" fontId="6" fillId="5" borderId="93" xfId="55" applyNumberFormat="1" applyFont="1" applyFill="1" applyBorder="1" applyAlignment="1" applyProtection="1">
      <alignment horizontal="center" vertical="center"/>
      <protection locked="0"/>
    </xf>
    <xf numFmtId="58" fontId="6" fillId="0" borderId="117" xfId="55" applyNumberFormat="1" applyFont="1" applyBorder="1" applyAlignment="1">
      <alignment horizontal="center" vertical="center"/>
    </xf>
    <xf numFmtId="0" fontId="6" fillId="4" borderId="23" xfId="55" applyFont="1" applyFill="1" applyBorder="1" applyAlignment="1">
      <alignment horizontal="centerContinuous" vertical="center"/>
    </xf>
    <xf numFmtId="0" fontId="6" fillId="4" borderId="60" xfId="55" applyFont="1" applyFill="1" applyBorder="1" applyAlignment="1">
      <alignment horizontal="centerContinuous"/>
    </xf>
    <xf numFmtId="0" fontId="53" fillId="4" borderId="49" xfId="55" applyFont="1" applyFill="1" applyBorder="1" applyAlignment="1">
      <alignment horizontal="centerContinuous"/>
    </xf>
    <xf numFmtId="0" fontId="53" fillId="4" borderId="41" xfId="55" applyFont="1" applyFill="1" applyBorder="1" applyAlignment="1">
      <alignment horizontal="centerContinuous"/>
    </xf>
    <xf numFmtId="0" fontId="55" fillId="4" borderId="35" xfId="55" applyFont="1" applyFill="1" applyBorder="1" applyAlignment="1">
      <alignment horizontal="center"/>
    </xf>
    <xf numFmtId="189" fontId="57" fillId="4" borderId="64" xfId="55" applyNumberFormat="1" applyFont="1" applyFill="1" applyBorder="1"/>
    <xf numFmtId="0" fontId="13" fillId="17" borderId="20" xfId="55" applyFont="1" applyFill="1" applyBorder="1" applyAlignment="1" applyProtection="1">
      <alignment horizontal="centerContinuous" vertical="center"/>
      <protection locked="0"/>
    </xf>
    <xf numFmtId="0" fontId="13" fillId="4" borderId="2" xfId="55" applyFont="1" applyFill="1" applyBorder="1" applyAlignment="1" applyProtection="1">
      <alignment horizontal="left" vertical="top"/>
      <protection locked="0"/>
    </xf>
    <xf numFmtId="0" fontId="13" fillId="4" borderId="3" xfId="55" applyFont="1" applyFill="1" applyBorder="1" applyProtection="1">
      <protection locked="0"/>
    </xf>
    <xf numFmtId="0" fontId="13" fillId="0" borderId="115" xfId="55" applyFont="1" applyBorder="1" applyProtection="1">
      <protection locked="0"/>
    </xf>
    <xf numFmtId="0" fontId="13" fillId="4" borderId="3" xfId="55" applyFont="1" applyFill="1" applyBorder="1" applyAlignment="1" applyProtection="1">
      <alignment horizontal="left"/>
      <protection locked="0"/>
    </xf>
    <xf numFmtId="0" fontId="13" fillId="4" borderId="3" xfId="55" applyFont="1" applyFill="1" applyBorder="1" applyAlignment="1" applyProtection="1">
      <alignment horizontal="centerContinuous" vertical="center"/>
      <protection locked="0"/>
    </xf>
    <xf numFmtId="0" fontId="13" fillId="4" borderId="20" xfId="55" applyFont="1" applyFill="1" applyBorder="1" applyProtection="1">
      <protection locked="0"/>
    </xf>
    <xf numFmtId="0" fontId="0" fillId="4" borderId="20" xfId="55" applyFill="1" applyBorder="1"/>
    <xf numFmtId="0" fontId="6" fillId="4" borderId="14" xfId="55" applyFont="1" applyFill="1" applyBorder="1" applyAlignment="1">
      <alignment horizontal="centerContinuous" vertical="center"/>
    </xf>
    <xf numFmtId="177" fontId="6" fillId="5" borderId="118" xfId="55" applyNumberFormat="1" applyFont="1" applyFill="1" applyBorder="1" applyAlignment="1" applyProtection="1">
      <alignment horizontal="center" vertical="center"/>
      <protection locked="0"/>
    </xf>
    <xf numFmtId="10" fontId="6" fillId="0" borderId="119" xfId="63" applyNumberFormat="1" applyFont="1" applyFill="1" applyBorder="1" applyAlignment="1" applyProtection="1">
      <alignment horizontal="center" vertical="center"/>
    </xf>
    <xf numFmtId="0" fontId="6" fillId="4" borderId="16" xfId="55" applyFont="1" applyFill="1" applyBorder="1" applyAlignment="1">
      <alignment horizontal="centerContinuous" vertical="center"/>
    </xf>
    <xf numFmtId="0" fontId="6" fillId="4" borderId="1" xfId="55" applyFont="1" applyFill="1" applyBorder="1" applyAlignment="1">
      <alignment horizontal="centerContinuous" vertical="center"/>
    </xf>
    <xf numFmtId="177" fontId="6" fillId="0" borderId="120" xfId="55" applyNumberFormat="1" applyFont="1" applyBorder="1" applyAlignment="1">
      <alignment horizontal="center" vertical="center"/>
    </xf>
    <xf numFmtId="10" fontId="6" fillId="0" borderId="47" xfId="63" applyNumberFormat="1" applyFont="1" applyFill="1" applyBorder="1" applyAlignment="1" applyProtection="1">
      <alignment horizontal="center" vertical="center"/>
    </xf>
    <xf numFmtId="0" fontId="6" fillId="4" borderId="11" xfId="55" applyFont="1" applyFill="1" applyBorder="1" applyAlignment="1">
      <alignment horizontal="centerContinuous"/>
    </xf>
    <xf numFmtId="189" fontId="57" fillId="4" borderId="121" xfId="55" applyNumberFormat="1" applyFont="1" applyFill="1" applyBorder="1"/>
    <xf numFmtId="10" fontId="3" fillId="0" borderId="122" xfId="63" applyNumberFormat="1" applyFont="1" applyFill="1" applyBorder="1" applyProtection="1"/>
    <xf numFmtId="0" fontId="53" fillId="4" borderId="123" xfId="55" applyFont="1" applyFill="1" applyBorder="1" applyAlignment="1">
      <alignment horizontal="centerContinuous"/>
    </xf>
    <xf numFmtId="0" fontId="53" fillId="4" borderId="68" xfId="55" applyFont="1" applyFill="1" applyBorder="1" applyAlignment="1">
      <alignment horizontal="center"/>
    </xf>
    <xf numFmtId="0" fontId="53" fillId="4" borderId="124" xfId="55" applyFont="1" applyFill="1" applyBorder="1" applyAlignment="1">
      <alignment horizontal="center"/>
    </xf>
    <xf numFmtId="0" fontId="53" fillId="4" borderId="53" xfId="55" applyFont="1" applyFill="1" applyBorder="1" applyAlignment="1">
      <alignment horizontal="center"/>
    </xf>
    <xf numFmtId="0" fontId="13" fillId="3" borderId="5" xfId="55" applyFont="1" applyFill="1" applyBorder="1" applyAlignment="1">
      <alignment horizontal="center"/>
    </xf>
    <xf numFmtId="0" fontId="53" fillId="4" borderId="125" xfId="55" applyFont="1" applyFill="1" applyBorder="1" applyAlignment="1">
      <alignment horizontal="center"/>
    </xf>
    <xf numFmtId="0" fontId="53" fillId="4" borderId="102" xfId="55" applyFont="1" applyFill="1" applyBorder="1" applyAlignment="1">
      <alignment horizontal="center"/>
    </xf>
    <xf numFmtId="0" fontId="53" fillId="4" borderId="126" xfId="55" applyFont="1" applyFill="1" applyBorder="1" applyAlignment="1">
      <alignment horizontal="center"/>
    </xf>
    <xf numFmtId="0" fontId="53" fillId="4" borderId="127" xfId="55" applyFont="1" applyFill="1" applyBorder="1" applyAlignment="1">
      <alignment horizontal="center"/>
    </xf>
    <xf numFmtId="188" fontId="53" fillId="4" borderId="125" xfId="55" applyNumberFormat="1" applyFont="1" applyFill="1" applyBorder="1" applyAlignment="1">
      <alignment horizontal="center"/>
    </xf>
    <xf numFmtId="188" fontId="53" fillId="4" borderId="102" xfId="55" applyNumberFormat="1" applyFont="1" applyFill="1" applyBorder="1" applyAlignment="1">
      <alignment horizontal="center"/>
    </xf>
    <xf numFmtId="0" fontId="55" fillId="5" borderId="128" xfId="55" applyFont="1" applyFill="1" applyBorder="1" applyAlignment="1" applyProtection="1">
      <alignment horizontal="center"/>
      <protection locked="0"/>
    </xf>
    <xf numFmtId="0" fontId="55" fillId="4" borderId="33" xfId="55" applyFont="1" applyFill="1" applyBorder="1" applyAlignment="1">
      <alignment horizontal="center"/>
    </xf>
    <xf numFmtId="189" fontId="58" fillId="0" borderId="129" xfId="55" applyNumberFormat="1" applyFont="1" applyBorder="1" applyAlignment="1">
      <alignment horizontal="right"/>
    </xf>
    <xf numFmtId="2" fontId="55" fillId="4" borderId="40" xfId="55" applyNumberFormat="1" applyFont="1" applyFill="1" applyBorder="1"/>
    <xf numFmtId="0" fontId="0" fillId="0" borderId="0" xfId="55" applyAlignment="1">
      <alignment horizontal="center"/>
    </xf>
    <xf numFmtId="0" fontId="55" fillId="4" borderId="39" xfId="55" applyFont="1" applyFill="1" applyBorder="1" applyAlignment="1">
      <alignment horizontal="center"/>
    </xf>
    <xf numFmtId="189" fontId="55" fillId="9" borderId="39" xfId="55" applyNumberFormat="1" applyFont="1" applyFill="1" applyBorder="1" applyAlignment="1">
      <alignment horizontal="right"/>
    </xf>
    <xf numFmtId="189" fontId="3" fillId="4" borderId="106" xfId="55" applyNumberFormat="1" applyFont="1" applyFill="1" applyBorder="1"/>
    <xf numFmtId="0" fontId="3" fillId="4" borderId="130" xfId="55" applyFont="1" applyFill="1" applyBorder="1"/>
    <xf numFmtId="189" fontId="57" fillId="4" borderId="131" xfId="55" applyNumberFormat="1" applyFont="1" applyFill="1" applyBorder="1"/>
    <xf numFmtId="0" fontId="57" fillId="4" borderId="132" xfId="55" applyFont="1" applyFill="1" applyBorder="1"/>
    <xf numFmtId="0" fontId="3" fillId="4" borderId="67" xfId="55" applyFont="1" applyFill="1" applyBorder="1" applyAlignment="1">
      <alignment horizontal="centerContinuous"/>
    </xf>
    <xf numFmtId="0" fontId="3" fillId="4" borderId="133" xfId="55" applyFont="1" applyFill="1" applyBorder="1" applyAlignment="1">
      <alignment horizontal="centerContinuous"/>
    </xf>
    <xf numFmtId="0" fontId="3" fillId="4" borderId="124" xfId="55" applyFont="1" applyFill="1" applyBorder="1" applyAlignment="1">
      <alignment horizontal="center"/>
    </xf>
    <xf numFmtId="0" fontId="3" fillId="4" borderId="53" xfId="55" applyFont="1" applyFill="1" applyBorder="1" applyAlignment="1">
      <alignment horizontal="center"/>
    </xf>
    <xf numFmtId="0" fontId="3" fillId="4" borderId="134" xfId="55" applyFont="1" applyFill="1" applyBorder="1" applyAlignment="1">
      <alignment horizontal="center"/>
    </xf>
    <xf numFmtId="0" fontId="53" fillId="4" borderId="33" xfId="55" applyFont="1" applyFill="1" applyBorder="1" applyAlignment="1">
      <alignment horizontal="center"/>
    </xf>
    <xf numFmtId="0" fontId="3" fillId="4" borderId="129" xfId="55" applyFont="1" applyFill="1" applyBorder="1" applyAlignment="1">
      <alignment horizontal="center"/>
    </xf>
    <xf numFmtId="0" fontId="3" fillId="4" borderId="40" xfId="55" applyFont="1" applyFill="1" applyBorder="1" applyAlignment="1">
      <alignment horizontal="center"/>
    </xf>
    <xf numFmtId="189" fontId="3" fillId="4" borderId="135" xfId="55" applyNumberFormat="1" applyFont="1" applyFill="1" applyBorder="1"/>
    <xf numFmtId="190" fontId="3" fillId="4" borderId="33" xfId="55" applyNumberFormat="1" applyFont="1" applyFill="1" applyBorder="1" applyAlignment="1">
      <alignment horizontal="center"/>
    </xf>
    <xf numFmtId="189" fontId="3" fillId="4" borderId="118" xfId="55" applyNumberFormat="1" applyFont="1" applyFill="1" applyBorder="1"/>
    <xf numFmtId="10" fontId="3" fillId="4" borderId="37" xfId="63" applyNumberFormat="1" applyFont="1" applyFill="1" applyBorder="1" applyProtection="1"/>
    <xf numFmtId="190" fontId="3" fillId="4" borderId="14" xfId="55" applyNumberFormat="1" applyFont="1" applyFill="1" applyBorder="1" applyAlignment="1">
      <alignment horizontal="center"/>
    </xf>
    <xf numFmtId="189" fontId="0" fillId="0" borderId="0" xfId="55" applyNumberFormat="1"/>
    <xf numFmtId="9" fontId="3" fillId="4" borderId="46" xfId="63" applyFont="1" applyFill="1" applyBorder="1" applyProtection="1"/>
    <xf numFmtId="189" fontId="3" fillId="4" borderId="136" xfId="55" applyNumberFormat="1" applyFont="1" applyFill="1" applyBorder="1"/>
    <xf numFmtId="189" fontId="3" fillId="4" borderId="137" xfId="55" applyNumberFormat="1" applyFont="1" applyFill="1" applyBorder="1"/>
    <xf numFmtId="189" fontId="3" fillId="4" borderId="129" xfId="55" applyNumberFormat="1" applyFont="1" applyFill="1" applyBorder="1"/>
    <xf numFmtId="10" fontId="3" fillId="4" borderId="40" xfId="63" applyNumberFormat="1" applyFont="1" applyFill="1" applyBorder="1" applyProtection="1"/>
    <xf numFmtId="189" fontId="3" fillId="4" borderId="33" xfId="55" applyNumberFormat="1" applyFont="1" applyFill="1" applyBorder="1"/>
    <xf numFmtId="189" fontId="3" fillId="4" borderId="68" xfId="55" applyNumberFormat="1" applyFont="1" applyFill="1" applyBorder="1"/>
    <xf numFmtId="9" fontId="3" fillId="4" borderId="88" xfId="63" applyFont="1" applyFill="1" applyBorder="1" applyProtection="1"/>
    <xf numFmtId="189" fontId="57" fillId="4" borderId="138" xfId="55" applyNumberFormat="1" applyFont="1" applyFill="1" applyBorder="1"/>
    <xf numFmtId="189" fontId="57" fillId="4" borderId="0" xfId="55" applyNumberFormat="1" applyFont="1" applyFill="1"/>
    <xf numFmtId="189" fontId="57" fillId="4" borderId="139" xfId="55" applyNumberFormat="1" applyFont="1" applyFill="1" applyBorder="1"/>
    <xf numFmtId="10" fontId="57" fillId="4" borderId="140" xfId="63" applyNumberFormat="1" applyFont="1" applyFill="1" applyBorder="1" applyProtection="1"/>
    <xf numFmtId="10" fontId="57" fillId="4" borderId="141" xfId="63" applyNumberFormat="1" applyFont="1" applyFill="1" applyBorder="1" applyProtection="1"/>
    <xf numFmtId="10" fontId="57" fillId="4" borderId="142" xfId="63" applyNumberFormat="1" applyFont="1" applyFill="1" applyBorder="1" applyProtection="1"/>
    <xf numFmtId="10" fontId="57" fillId="4" borderId="143" xfId="63" applyNumberFormat="1" applyFont="1" applyFill="1" applyBorder="1" applyProtection="1"/>
    <xf numFmtId="10" fontId="57" fillId="4" borderId="144" xfId="63" applyNumberFormat="1" applyFont="1" applyFill="1" applyBorder="1" applyProtection="1"/>
    <xf numFmtId="10" fontId="57" fillId="4" borderId="0" xfId="63" applyNumberFormat="1" applyFont="1" applyFill="1" applyBorder="1" applyProtection="1"/>
    <xf numFmtId="189" fontId="17" fillId="0" borderId="145" xfId="55" applyNumberFormat="1" applyFont="1" applyBorder="1" applyAlignment="1">
      <alignment horizontal="center"/>
    </xf>
    <xf numFmtId="10" fontId="17" fillId="0" borderId="146" xfId="63" applyNumberFormat="1" applyFont="1" applyFill="1" applyBorder="1" applyAlignment="1" applyProtection="1">
      <alignment horizontal="center"/>
    </xf>
    <xf numFmtId="0" fontId="0" fillId="17" borderId="3" xfId="55" applyFill="1" applyBorder="1" applyProtection="1">
      <protection locked="0"/>
    </xf>
    <xf numFmtId="0" fontId="0" fillId="17" borderId="20" xfId="55" applyFill="1" applyBorder="1" applyProtection="1">
      <protection locked="0"/>
    </xf>
    <xf numFmtId="0" fontId="0" fillId="17" borderId="6" xfId="55" applyFill="1" applyBorder="1" applyAlignment="1" applyProtection="1">
      <alignment horizontal="centerContinuous" vertical="center" wrapText="1"/>
      <protection locked="0"/>
    </xf>
    <xf numFmtId="0" fontId="0" fillId="17" borderId="1" xfId="55" applyFill="1" applyBorder="1" applyProtection="1">
      <protection locked="0"/>
    </xf>
    <xf numFmtId="0" fontId="0" fillId="17" borderId="147" xfId="55" applyFill="1" applyBorder="1" applyProtection="1">
      <protection locked="0"/>
    </xf>
    <xf numFmtId="0" fontId="0" fillId="17" borderId="1" xfId="55" applyFill="1" applyBorder="1" applyAlignment="1" applyProtection="1">
      <alignment horizontal="centerContinuous" vertical="center" wrapText="1"/>
      <protection locked="0"/>
    </xf>
    <xf numFmtId="0" fontId="0" fillId="17" borderId="1" xfId="55" applyFill="1" applyBorder="1" applyAlignment="1" applyProtection="1">
      <alignment horizontal="left" vertical="center"/>
      <protection locked="0"/>
    </xf>
    <xf numFmtId="0" fontId="0" fillId="0" borderId="7" xfId="55" applyBorder="1" applyAlignment="1" applyProtection="1">
      <alignment vertical="center"/>
      <protection locked="0"/>
    </xf>
    <xf numFmtId="0" fontId="0" fillId="0" borderId="8" xfId="55" applyBorder="1" applyProtection="1">
      <protection locked="0"/>
    </xf>
    <xf numFmtId="0" fontId="0" fillId="17" borderId="24" xfId="55" applyFill="1" applyBorder="1" applyAlignment="1" applyProtection="1">
      <alignment horizontal="centerContinuous" vertical="center"/>
      <protection locked="0"/>
    </xf>
    <xf numFmtId="0" fontId="0" fillId="4" borderId="6" xfId="55" applyFill="1" applyBorder="1" applyAlignment="1" applyProtection="1">
      <alignment horizontal="centerContinuous" vertical="center"/>
      <protection locked="0"/>
    </xf>
    <xf numFmtId="58" fontId="0" fillId="4" borderId="1" xfId="55" applyNumberFormat="1" applyFill="1" applyBorder="1" applyAlignment="1" applyProtection="1">
      <alignment horizontal="center" vertical="center"/>
      <protection locked="0"/>
    </xf>
    <xf numFmtId="0" fontId="0" fillId="4" borderId="1" xfId="55" applyFill="1" applyBorder="1" applyAlignment="1" applyProtection="1">
      <alignment horizontal="centerContinuous"/>
      <protection locked="0"/>
    </xf>
    <xf numFmtId="0" fontId="0" fillId="0" borderId="147" xfId="55" applyBorder="1" applyProtection="1">
      <protection locked="0"/>
    </xf>
    <xf numFmtId="0" fontId="0" fillId="4" borderId="1" xfId="55" applyFill="1" applyBorder="1" applyAlignment="1" applyProtection="1">
      <alignment horizontal="centerContinuous" vertical="center" wrapText="1"/>
      <protection locked="0"/>
    </xf>
    <xf numFmtId="0" fontId="0" fillId="4" borderId="1" xfId="55" applyFill="1" applyBorder="1" applyAlignment="1" applyProtection="1">
      <alignment vertical="center"/>
      <protection locked="0"/>
    </xf>
    <xf numFmtId="17" fontId="0" fillId="4" borderId="24" xfId="55" applyNumberFormat="1" applyFill="1" applyBorder="1" applyAlignment="1" applyProtection="1">
      <alignment horizontal="center" vertical="center"/>
      <protection locked="0"/>
    </xf>
    <xf numFmtId="17" fontId="0" fillId="17" borderId="1" xfId="55" applyNumberFormat="1" applyFill="1" applyBorder="1" applyAlignment="1" applyProtection="1">
      <alignment horizontal="center" vertical="center"/>
      <protection locked="0"/>
    </xf>
    <xf numFmtId="58" fontId="13" fillId="17" borderId="1" xfId="55" applyNumberFormat="1" applyFont="1" applyFill="1" applyBorder="1" applyAlignment="1" applyProtection="1">
      <alignment horizontal="center" vertical="center"/>
      <protection locked="0"/>
    </xf>
    <xf numFmtId="17" fontId="0" fillId="17" borderId="24" xfId="55" applyNumberFormat="1" applyFill="1" applyBorder="1" applyAlignment="1" applyProtection="1">
      <alignment horizontal="center" vertical="center"/>
      <protection locked="0"/>
    </xf>
    <xf numFmtId="0" fontId="13" fillId="0" borderId="31" xfId="51" applyFont="1" applyBorder="1" applyAlignment="1">
      <alignment horizontal="right" vertical="center"/>
    </xf>
    <xf numFmtId="182" fontId="33" fillId="0" borderId="7" xfId="0" applyNumberFormat="1" applyFont="1" applyBorder="1" applyAlignment="1">
      <alignment horizontal="centerContinuous" vertical="center"/>
    </xf>
    <xf numFmtId="0" fontId="0" fillId="0" borderId="31" xfId="55" applyBorder="1" applyAlignment="1" applyProtection="1">
      <alignment horizontal="centerContinuous" vertical="center"/>
      <protection locked="0"/>
    </xf>
    <xf numFmtId="0" fontId="13" fillId="0" borderId="13" xfId="55" applyFont="1" applyBorder="1" applyAlignment="1">
      <alignment horizontal="left" vertical="center"/>
    </xf>
    <xf numFmtId="0" fontId="13" fillId="0" borderId="96" xfId="55" applyFont="1" applyBorder="1" applyAlignment="1">
      <alignment vertical="center"/>
    </xf>
    <xf numFmtId="0" fontId="0" fillId="4" borderId="111" xfId="55" applyFill="1" applyBorder="1"/>
    <xf numFmtId="0" fontId="0" fillId="4" borderId="113" xfId="55" applyFill="1" applyBorder="1"/>
    <xf numFmtId="0" fontId="0" fillId="4" borderId="109" xfId="55" applyFill="1" applyBorder="1"/>
    <xf numFmtId="0" fontId="6" fillId="0" borderId="45" xfId="55" applyFont="1" applyBorder="1" applyAlignment="1">
      <alignment horizontal="left" vertical="center"/>
    </xf>
    <xf numFmtId="58" fontId="6" fillId="5" borderId="117" xfId="55" applyNumberFormat="1" applyFont="1" applyFill="1" applyBorder="1" applyAlignment="1" applyProtection="1">
      <alignment horizontal="center" vertical="center"/>
      <protection locked="0"/>
    </xf>
    <xf numFmtId="1" fontId="6" fillId="0" borderId="93" xfId="55" applyNumberFormat="1" applyFont="1" applyBorder="1" applyAlignment="1">
      <alignment horizontal="center" vertical="center"/>
    </xf>
    <xf numFmtId="0" fontId="0" fillId="4" borderId="11" xfId="55" applyFill="1" applyBorder="1" applyAlignment="1" quotePrefix="1">
      <alignment horizontal="left" vertical="center" indent="3"/>
    </xf>
    <xf numFmtId="0" fontId="38" fillId="0" borderId="0" xfId="54" applyAlignment="1" quotePrefix="1">
      <alignment vertical="center"/>
    </xf>
    <xf numFmtId="0" fontId="13" fillId="0" borderId="7" xfId="54" applyFont="1" applyBorder="1" applyAlignment="1" quotePrefix="1">
      <alignment horizontal="left" vertical="center"/>
    </xf>
    <xf numFmtId="2" fontId="50" fillId="0" borderId="35" xfId="54" applyNumberFormat="1" applyFont="1" applyBorder="1" applyAlignment="1" quotePrefix="1">
      <alignment horizontal="right" vertical="center"/>
    </xf>
    <xf numFmtId="0" fontId="3" fillId="0" borderId="0" xfId="0" applyFont="1" quotePrefix="1"/>
    <xf numFmtId="0" fontId="10" fillId="0" borderId="38" xfId="0" applyFont="1" applyBorder="1" applyAlignment="1" quotePrefix="1">
      <alignment horizontal="center" vertical="center" wrapText="1"/>
    </xf>
    <xf numFmtId="0" fontId="9" fillId="0" borderId="36" xfId="0" applyFont="1" applyBorder="1" applyAlignment="1" quotePrefix="1">
      <alignment horizontal="left" vertical="center" wrapText="1"/>
    </xf>
  </cellXfs>
  <cellStyles count="73">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 name="Excel Built-in Normal" xfId="49"/>
    <cellStyle name="Normal 11 2" xfId="50"/>
    <cellStyle name="Normal 2" xfId="51"/>
    <cellStyle name="Normal 2 2" xfId="52"/>
    <cellStyle name="Normal 3" xfId="53"/>
    <cellStyle name="Normal 3 2" xfId="54"/>
    <cellStyle name="Normal 3 3" xfId="55"/>
    <cellStyle name="Normal 4" xfId="56"/>
    <cellStyle name="Normal 4 10" xfId="57"/>
    <cellStyle name="Normal 4 2" xfId="58"/>
    <cellStyle name="Normal 70" xfId="59"/>
    <cellStyle name="Normal 70 2" xfId="60"/>
    <cellStyle name="Normal_ORÇAMENTO" xfId="61"/>
    <cellStyle name="Porcentagem 2" xfId="62"/>
    <cellStyle name="Porcentagem 3" xfId="63"/>
    <cellStyle name="Porcentagem 6" xfId="64"/>
    <cellStyle name="Porcentagem 6 2" xfId="65"/>
    <cellStyle name="Vírgula 11" xfId="66"/>
    <cellStyle name="Vírgula 11 2" xfId="67"/>
    <cellStyle name="Vírgula 2" xfId="68"/>
    <cellStyle name="Vírgula 2 2" xfId="69"/>
    <cellStyle name="Vírgula 2 2 2" xfId="70"/>
    <cellStyle name="Vírgula 2 3" xfId="71"/>
    <cellStyle name="Vírgula 3" xfId="72"/>
  </cellStyles>
  <tableStyles count="0" defaultTableStyle="TableStyleMedium2" defaultPivotStyle="PivotStyleLight16"/>
  <colors>
    <mruColors>
      <color rgb="00CCFFCC"/>
      <color rgb="000000FF"/>
      <color rgb="00FFFF99"/>
      <color rgb="00EBF1D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2.xml"/><Relationship Id="rId8" Type="http://schemas.openxmlformats.org/officeDocument/2006/relationships/externalLink" Target="externalLinks/externalLink1.xml"/><Relationship Id="rId7" Type="http://schemas.openxmlformats.org/officeDocument/2006/relationships/connections" Target="connections.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149502</xdr:colOff>
      <xdr:row>5</xdr:row>
      <xdr:rowOff>48452</xdr:rowOff>
    </xdr:from>
    <xdr:ext cx="2451653" cy="953466"/>
    <xdr:sp>
      <xdr:nvSpPr>
        <xdr:cNvPr id="2" name="CaixaDeTexto 1"/>
        <xdr:cNvSpPr txBox="1"/>
      </xdr:nvSpPr>
      <xdr:spPr>
        <a:xfrm>
          <a:off x="149225" y="953135"/>
          <a:ext cx="2451735" cy="953135"/>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pt-BR" sz="1100"/>
            <a:t>Ao inserir </a:t>
          </a:r>
          <a:r>
            <a:rPr lang="pt-BR" sz="1100" b="1"/>
            <a:t>um novo serviço </a:t>
          </a:r>
          <a:r>
            <a:rPr lang="pt-BR" sz="1100"/>
            <a:t>na área</a:t>
          </a:r>
          <a:r>
            <a:rPr lang="pt-BR" sz="1100" baseline="0"/>
            <a:t> dos "</a:t>
          </a:r>
          <a:r>
            <a:rPr lang="pt-BR" sz="1100" b="1" baseline="0"/>
            <a:t>SERVIÇOS EXTRAS</a:t>
          </a:r>
          <a:r>
            <a:rPr lang="pt-BR" sz="1100" baseline="0"/>
            <a:t>", deverá ser inserida apenas na "</a:t>
          </a:r>
          <a:r>
            <a:rPr lang="pt-BR" sz="1100" b="1" baseline="0"/>
            <a:t>Cartilha_GLOBAL</a:t>
          </a:r>
          <a:r>
            <a:rPr lang="pt-BR" sz="1100" baseline="0"/>
            <a:t>", que automaticamente será mostradas nas demais pastas do projeto.</a:t>
          </a:r>
          <a:endParaRPr lang="pt-BR" sz="1100"/>
        </a:p>
      </xdr:txBody>
    </xdr:sp>
    <xdr:clientData fPrintsWithSheet="0" fLocksWithSheet="0"/>
  </xdr:oneCellAnchor>
  <xdr:oneCellAnchor>
    <xdr:from>
      <xdr:col>2</xdr:col>
      <xdr:colOff>614570</xdr:colOff>
      <xdr:row>5</xdr:row>
      <xdr:rowOff>48452</xdr:rowOff>
    </xdr:from>
    <xdr:ext cx="2791238" cy="1297919"/>
    <xdr:sp>
      <xdr:nvSpPr>
        <xdr:cNvPr id="3" name="CaixaDeTexto 2"/>
        <xdr:cNvSpPr txBox="1"/>
      </xdr:nvSpPr>
      <xdr:spPr>
        <a:xfrm>
          <a:off x="2652395" y="953135"/>
          <a:ext cx="2791460" cy="1297940"/>
        </a:xfrm>
        <a:prstGeom prst="rect">
          <a:avLst/>
        </a:prstGeom>
        <a:solidFill>
          <a:schemeClr val="accent3">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pt-BR" sz="1100">
              <a:solidFill>
                <a:srgbClr val="0000FF"/>
              </a:solidFill>
            </a:rPr>
            <a:t>Em caso de preços de </a:t>
          </a:r>
          <a:r>
            <a:rPr lang="pt-BR" sz="1100" b="1">
              <a:solidFill>
                <a:srgbClr val="0000FF"/>
              </a:solidFill>
            </a:rPr>
            <a:t>COTAÇÕES realizadas </a:t>
          </a:r>
          <a:r>
            <a:rPr lang="pt-BR" sz="1100">
              <a:solidFill>
                <a:srgbClr val="0000FF"/>
              </a:solidFill>
            </a:rPr>
            <a:t>pelos municípios, </a:t>
          </a:r>
          <a:r>
            <a:rPr lang="pt-BR" sz="1100" b="1">
              <a:solidFill>
                <a:srgbClr val="FF0000"/>
              </a:solidFill>
            </a:rPr>
            <a:t>não poderá usar o código e origem oficial desta tabela</a:t>
          </a:r>
          <a:r>
            <a:rPr lang="pt-BR" sz="1100">
              <a:solidFill>
                <a:srgbClr val="0000FF"/>
              </a:solidFill>
            </a:rPr>
            <a:t>. Deverá ser criado um novo serviço na área dos  "</a:t>
          </a:r>
          <a:r>
            <a:rPr lang="pt-BR" sz="1100" b="1">
              <a:solidFill>
                <a:srgbClr val="0000FF"/>
              </a:solidFill>
            </a:rPr>
            <a:t>SERVIÇOS EXTRAS</a:t>
          </a:r>
          <a:r>
            <a:rPr lang="pt-BR" sz="1100">
              <a:solidFill>
                <a:srgbClr val="0000FF"/>
              </a:solidFill>
            </a:rPr>
            <a:t>" no respectivo grande item,</a:t>
          </a:r>
          <a:r>
            <a:rPr lang="pt-BR" sz="1100" baseline="0">
              <a:solidFill>
                <a:srgbClr val="0000FF"/>
              </a:solidFill>
            </a:rPr>
            <a:t> podendo usar o mesmo descritivo, porém c</a:t>
          </a:r>
          <a:r>
            <a:rPr lang="pt-BR" sz="1100">
              <a:solidFill>
                <a:srgbClr val="0000FF"/>
              </a:solidFill>
            </a:rPr>
            <a:t>om o </a:t>
          </a:r>
          <a:r>
            <a:rPr lang="pt-BR" sz="1100" b="1">
              <a:solidFill>
                <a:srgbClr val="0000FF"/>
              </a:solidFill>
            </a:rPr>
            <a:t>código e origem da cotação realizada</a:t>
          </a:r>
          <a:r>
            <a:rPr lang="pt-BR" sz="1100">
              <a:solidFill>
                <a:srgbClr val="0000FF"/>
              </a:solidFill>
            </a:rPr>
            <a:t>.</a:t>
          </a:r>
          <a:endParaRPr lang="pt-BR" sz="1100">
            <a:solidFill>
              <a:srgbClr val="0000FF"/>
            </a:solidFill>
          </a:endParaRPr>
        </a:p>
      </xdr:txBody>
    </xdr:sp>
    <xdr:clientData fPrintsWithSheet="0" fLocksWithSheet="0"/>
  </xdr:oneCellAnchor>
  <xdr:twoCellAnchor>
    <xdr:from>
      <xdr:col>16</xdr:col>
      <xdr:colOff>581026</xdr:colOff>
      <xdr:row>10</xdr:row>
      <xdr:rowOff>9525</xdr:rowOff>
    </xdr:from>
    <xdr:to>
      <xdr:col>18</xdr:col>
      <xdr:colOff>476250</xdr:colOff>
      <xdr:row>18</xdr:row>
      <xdr:rowOff>28575</xdr:rowOff>
    </xdr:to>
    <xdr:sp>
      <xdr:nvSpPr>
        <xdr:cNvPr id="4" name="CaixaDeTexto 3"/>
        <xdr:cNvSpPr txBox="1"/>
      </xdr:nvSpPr>
      <xdr:spPr>
        <a:xfrm>
          <a:off x="16278225" y="1704975"/>
          <a:ext cx="1666875" cy="16383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50"/>
            <a:t>Havendo diferença entre a Multiplicação e a Somatórias das Partes, os ajustes serão na ordem das pastas do projeto em cada linha do orçamento.</a:t>
          </a:r>
          <a:endParaRPr lang="pt-BR" sz="105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182217</xdr:colOff>
      <xdr:row>5</xdr:row>
      <xdr:rowOff>107675</xdr:rowOff>
    </xdr:from>
    <xdr:ext cx="2451653" cy="953466"/>
    <xdr:sp>
      <xdr:nvSpPr>
        <xdr:cNvPr id="2" name="CaixaDeTexto 1"/>
        <xdr:cNvSpPr txBox="1"/>
      </xdr:nvSpPr>
      <xdr:spPr>
        <a:xfrm>
          <a:off x="181610" y="1012190"/>
          <a:ext cx="2451735" cy="953770"/>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pt-BR" sz="1100"/>
            <a:t>Ao inserir </a:t>
          </a:r>
          <a:r>
            <a:rPr lang="pt-BR" sz="1100" b="1"/>
            <a:t>um novo serviço </a:t>
          </a:r>
          <a:r>
            <a:rPr lang="pt-BR" sz="1100"/>
            <a:t>na área</a:t>
          </a:r>
          <a:r>
            <a:rPr lang="pt-BR" sz="1100" baseline="0"/>
            <a:t> dos "</a:t>
          </a:r>
          <a:r>
            <a:rPr lang="pt-BR" sz="1100" b="1" baseline="0"/>
            <a:t>SERVIÇOS EXTRAS</a:t>
          </a:r>
          <a:r>
            <a:rPr lang="pt-BR" sz="1100" baseline="0"/>
            <a:t>", deverá ser inserida apenas na "</a:t>
          </a:r>
          <a:r>
            <a:rPr lang="pt-BR" sz="1100" b="1" baseline="0"/>
            <a:t>Cartilha_GLOBAL</a:t>
          </a:r>
          <a:r>
            <a:rPr lang="pt-BR" sz="1100" baseline="0"/>
            <a:t>", que automaticamente será mostradas nas demais pastas do projeto.</a:t>
          </a:r>
          <a:endParaRPr lang="pt-BR" sz="1100"/>
        </a:p>
      </xdr:txBody>
    </xdr:sp>
    <xdr:clientData fPrintsWithSheet="0" fLocksWithSheet="0"/>
  </xdr:oneCellAnchor>
  <xdr:oneCellAnchor>
    <xdr:from>
      <xdr:col>2</xdr:col>
      <xdr:colOff>637760</xdr:colOff>
      <xdr:row>5</xdr:row>
      <xdr:rowOff>107675</xdr:rowOff>
    </xdr:from>
    <xdr:ext cx="2791238" cy="1297919"/>
    <xdr:sp>
      <xdr:nvSpPr>
        <xdr:cNvPr id="3" name="CaixaDeTexto 2"/>
        <xdr:cNvSpPr txBox="1"/>
      </xdr:nvSpPr>
      <xdr:spPr>
        <a:xfrm>
          <a:off x="2675890" y="1012190"/>
          <a:ext cx="2790825" cy="1297940"/>
        </a:xfrm>
        <a:prstGeom prst="rect">
          <a:avLst/>
        </a:prstGeom>
        <a:solidFill>
          <a:schemeClr val="accent3">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pt-BR" sz="1100">
              <a:solidFill>
                <a:srgbClr val="0000FF"/>
              </a:solidFill>
            </a:rPr>
            <a:t>Em caso de preços de </a:t>
          </a:r>
          <a:r>
            <a:rPr lang="pt-BR" sz="1100" b="1">
              <a:solidFill>
                <a:srgbClr val="0000FF"/>
              </a:solidFill>
            </a:rPr>
            <a:t>COTAÇÕES realizadas </a:t>
          </a:r>
          <a:r>
            <a:rPr lang="pt-BR" sz="1100">
              <a:solidFill>
                <a:srgbClr val="0000FF"/>
              </a:solidFill>
            </a:rPr>
            <a:t>pelos municípios, </a:t>
          </a:r>
          <a:r>
            <a:rPr lang="pt-BR" sz="1100" b="1">
              <a:solidFill>
                <a:srgbClr val="FF0000"/>
              </a:solidFill>
            </a:rPr>
            <a:t>não poderá usar o código e origem oficial desta tabela</a:t>
          </a:r>
          <a:r>
            <a:rPr lang="pt-BR" sz="1100">
              <a:solidFill>
                <a:srgbClr val="0000FF"/>
              </a:solidFill>
            </a:rPr>
            <a:t>. Deverá ser criado um novo serviço na área dos  "</a:t>
          </a:r>
          <a:r>
            <a:rPr lang="pt-BR" sz="1100" b="1">
              <a:solidFill>
                <a:srgbClr val="0000FF"/>
              </a:solidFill>
            </a:rPr>
            <a:t>SERVIÇOS EXTRAS</a:t>
          </a:r>
          <a:r>
            <a:rPr lang="pt-BR" sz="1100">
              <a:solidFill>
                <a:srgbClr val="0000FF"/>
              </a:solidFill>
            </a:rPr>
            <a:t>" no respectivo grande item,</a:t>
          </a:r>
          <a:r>
            <a:rPr lang="pt-BR" sz="1100" baseline="0">
              <a:solidFill>
                <a:srgbClr val="0000FF"/>
              </a:solidFill>
            </a:rPr>
            <a:t> podendo usar o mesmo descritivo, porém c</a:t>
          </a:r>
          <a:r>
            <a:rPr lang="pt-BR" sz="1100">
              <a:solidFill>
                <a:srgbClr val="0000FF"/>
              </a:solidFill>
            </a:rPr>
            <a:t>om o </a:t>
          </a:r>
          <a:r>
            <a:rPr lang="pt-BR" sz="1100" b="1">
              <a:solidFill>
                <a:srgbClr val="0000FF"/>
              </a:solidFill>
            </a:rPr>
            <a:t>código e origem da cotação realizada</a:t>
          </a:r>
          <a:r>
            <a:rPr lang="pt-BR" sz="1100">
              <a:solidFill>
                <a:srgbClr val="0000FF"/>
              </a:solidFill>
            </a:rPr>
            <a:t>.</a:t>
          </a:r>
          <a:endParaRPr lang="pt-BR" sz="1100">
            <a:solidFill>
              <a:srgbClr val="0000FF"/>
            </a:solidFill>
          </a:endParaRPr>
        </a:p>
      </xdr:txBody>
    </xdr:sp>
    <xdr:clientData fPrintsWithSheet="0" fLocksWithSheet="0"/>
  </xdr:oneCellAnchor>
  <xdr:twoCellAnchor editAs="oneCell">
    <xdr:from>
      <xdr:col>5</xdr:col>
      <xdr:colOff>619125</xdr:colOff>
      <xdr:row>5</xdr:row>
      <xdr:rowOff>171450</xdr:rowOff>
    </xdr:from>
    <xdr:to>
      <xdr:col>8</xdr:col>
      <xdr:colOff>847725</xdr:colOff>
      <xdr:row>11</xdr:row>
      <xdr:rowOff>161925</xdr:rowOff>
    </xdr:to>
    <xdr:sp>
      <xdr:nvSpPr>
        <xdr:cNvPr id="4" name="Balão de Fala: Retângulo 3"/>
        <xdr:cNvSpPr/>
      </xdr:nvSpPr>
      <xdr:spPr>
        <a:xfrm>
          <a:off x="8991600" y="1076325"/>
          <a:ext cx="2295525" cy="1133475"/>
        </a:xfrm>
        <a:prstGeom prst="wedgeRectCallout">
          <a:avLst>
            <a:gd name="adj1" fmla="val -33435"/>
            <a:gd name="adj2" fmla="val 133928"/>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ctr"/>
          <a:r>
            <a:rPr lang="pt-BR" sz="1200" b="0">
              <a:solidFill>
                <a:srgbClr val="0000FF"/>
              </a:solidFill>
              <a:latin typeface="Tahoma" panose="020B0604030504040204" pitchFamily="34" charset="0"/>
              <a:ea typeface="Tahoma" panose="020B0604030504040204" pitchFamily="34" charset="0"/>
              <a:cs typeface="Tahoma" panose="020B0604030504040204" pitchFamily="34" charset="0"/>
            </a:rPr>
            <a:t>Utilizar a função </a:t>
          </a:r>
          <a:endParaRPr lang="pt-BR" sz="1200" b="0">
            <a:solidFill>
              <a:srgbClr val="0000FF"/>
            </a:solidFill>
            <a:latin typeface="Tahoma" panose="020B0604030504040204" pitchFamily="34" charset="0"/>
            <a:ea typeface="Tahoma" panose="020B0604030504040204" pitchFamily="34" charset="0"/>
            <a:cs typeface="Tahoma" panose="020B0604030504040204" pitchFamily="34" charset="0"/>
          </a:endParaRPr>
        </a:p>
        <a:p>
          <a:pPr algn="ctr"/>
          <a:r>
            <a:rPr lang="pt-BR" sz="1200" b="1">
              <a:solidFill>
                <a:srgbClr val="0000FF"/>
              </a:solidFill>
              <a:latin typeface="Tahoma" panose="020B0604030504040204" pitchFamily="34" charset="0"/>
              <a:ea typeface="Tahoma" panose="020B0604030504040204" pitchFamily="34" charset="0"/>
              <a:cs typeface="Tahoma" panose="020B0604030504040204" pitchFamily="34" charset="0"/>
            </a:rPr>
            <a:t>"=ARRED( ;2)"</a:t>
          </a:r>
          <a:endParaRPr lang="pt-BR" sz="1200" b="1">
            <a:solidFill>
              <a:srgbClr val="0000FF"/>
            </a:solidFill>
            <a:latin typeface="Tahoma" panose="020B0604030504040204" pitchFamily="34" charset="0"/>
            <a:ea typeface="Tahoma" panose="020B0604030504040204" pitchFamily="34" charset="0"/>
            <a:cs typeface="Tahoma" panose="020B0604030504040204" pitchFamily="34" charset="0"/>
          </a:endParaRPr>
        </a:p>
        <a:p>
          <a:pPr algn="ctr"/>
          <a:r>
            <a:rPr lang="pt-BR" sz="1200" b="1">
              <a:solidFill>
                <a:srgbClr val="0000FF"/>
              </a:solidFill>
              <a:latin typeface="Tahoma" panose="020B0604030504040204" pitchFamily="34" charset="0"/>
              <a:ea typeface="Tahoma" panose="020B0604030504040204" pitchFamily="34" charset="0"/>
              <a:cs typeface="Tahoma" panose="020B0604030504040204" pitchFamily="34" charset="0"/>
            </a:rPr>
            <a:t>com 2 casas decimais </a:t>
          </a:r>
          <a:endParaRPr lang="pt-BR" sz="1200" b="1">
            <a:solidFill>
              <a:srgbClr val="0000FF"/>
            </a:solidFill>
            <a:latin typeface="Tahoma" panose="020B0604030504040204" pitchFamily="34" charset="0"/>
            <a:ea typeface="Tahoma" panose="020B0604030504040204" pitchFamily="34" charset="0"/>
            <a:cs typeface="Tahoma" panose="020B0604030504040204" pitchFamily="34" charset="0"/>
          </a:endParaRPr>
        </a:p>
        <a:p>
          <a:pPr algn="ctr"/>
          <a:r>
            <a:rPr lang="pt-BR" sz="1200" b="0">
              <a:solidFill>
                <a:srgbClr val="0000FF"/>
              </a:solidFill>
              <a:latin typeface="Tahoma" panose="020B0604030504040204" pitchFamily="34" charset="0"/>
              <a:ea typeface="Tahoma" panose="020B0604030504040204" pitchFamily="34" charset="0"/>
              <a:cs typeface="Tahoma" panose="020B0604030504040204" pitchFamily="34" charset="0"/>
            </a:rPr>
            <a:t>para calcular os quantitativos</a:t>
          </a:r>
          <a:endParaRPr lang="pt-BR" sz="1200" b="0">
            <a:solidFill>
              <a:srgbClr val="0000FF"/>
            </a:solidFill>
            <a:latin typeface="Tahoma" panose="020B0604030504040204" pitchFamily="34" charset="0"/>
            <a:ea typeface="Tahoma" panose="020B0604030504040204" pitchFamily="34" charset="0"/>
            <a:cs typeface="Tahoma" panose="020B0604030504040204" pitchFamily="34" charset="0"/>
          </a:endParaRPr>
        </a:p>
        <a:p>
          <a:pPr algn="ctr"/>
          <a:r>
            <a:rPr lang="pt-BR" sz="1200" b="0">
              <a:solidFill>
                <a:schemeClr val="tx2">
                  <a:lumMod val="75000"/>
                </a:schemeClr>
              </a:solidFill>
              <a:latin typeface="Tahoma" panose="020B0604030504040204" pitchFamily="34" charset="0"/>
              <a:ea typeface="Tahoma" panose="020B0604030504040204" pitchFamily="34" charset="0"/>
              <a:cs typeface="Tahoma" panose="020B0604030504040204" pitchFamily="34" charset="0"/>
            </a:rPr>
            <a:t>Ex: </a:t>
          </a:r>
          <a:r>
            <a:rPr lang="pt-BR" sz="1200" b="1">
              <a:solidFill>
                <a:schemeClr val="tx2">
                  <a:lumMod val="75000"/>
                </a:schemeClr>
              </a:solidFill>
              <a:latin typeface="Tahoma" panose="020B0604030504040204" pitchFamily="34" charset="0"/>
              <a:ea typeface="Tahoma" panose="020B0604030504040204" pitchFamily="34" charset="0"/>
              <a:cs typeface="Tahoma" panose="020B0604030504040204" pitchFamily="34" charset="0"/>
            </a:rPr>
            <a:t>=ARRED(23,45*0,05;2)</a:t>
          </a:r>
          <a:endParaRPr lang="pt-BR" sz="1200" b="1">
            <a:solidFill>
              <a:schemeClr val="tx2">
                <a:lumMod val="75000"/>
              </a:schemeClr>
            </a:solidFill>
            <a:latin typeface="Tahoma" panose="020B0604030504040204" pitchFamily="34" charset="0"/>
            <a:ea typeface="Tahoma" panose="020B0604030504040204" pitchFamily="34" charset="0"/>
            <a:cs typeface="Tahoma" panose="020B0604030504040204" pitchFamily="34" charset="0"/>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uy\_01%20Reequil&#237;brio%20-%20arquivos%20revisados\Realinamento%20SET%202017-INCC-mensal%20ANP-DNIT%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CC"/>
      <sheetName val="ANP após 2015"/>
      <sheetName val="percentuais por insumo"/>
      <sheetName val="TESTE"/>
      <sheetName val="proposta"/>
      <sheetName val="2017 SEM"/>
      <sheetName val="R1"/>
      <sheetName val="R2"/>
      <sheetName val="R3"/>
      <sheetName val="R4"/>
      <sheetName val="R5"/>
      <sheetName val="R6"/>
      <sheetName val="R7"/>
      <sheetName val="R8 saldo"/>
      <sheetName val="SOMA"/>
      <sheetName val="resumo"/>
      <sheetName val="Composição TCPOW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 val="cotações"/>
      <sheetName val="insumos"/>
      <sheetName val="serviços"/>
      <sheetName val="Teor"/>
      <sheetName val="compos1"/>
      <sheetName val="propos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queryTables/queryTable1.xml><?xml version="1.0" encoding="utf-8"?>
<queryTable xmlns="http://schemas.openxmlformats.org/spreadsheetml/2006/main" name="DadosExternos13" preserveFormatting="0" connectionId="4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xml><?xml version="1.0" encoding="utf-8"?>
<queryTable xmlns="http://schemas.openxmlformats.org/spreadsheetml/2006/main" name="DadosExternos15_2" preserveFormatting="0" connectionId="12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0.xml><?xml version="1.0" encoding="utf-8"?>
<queryTable xmlns="http://schemas.openxmlformats.org/spreadsheetml/2006/main" name="DadosExternos30_1" preserveFormatting="0" connectionId="9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1.xml><?xml version="1.0" encoding="utf-8"?>
<queryTable xmlns="http://schemas.openxmlformats.org/spreadsheetml/2006/main" name="DadosExternos13" preserveFormatting="0" connectionId="4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2.xml><?xml version="1.0" encoding="utf-8"?>
<queryTable xmlns="http://schemas.openxmlformats.org/spreadsheetml/2006/main" name="DadosExternos19_2" preserveFormatting="0" connectionId="6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3.xml><?xml version="1.0" encoding="utf-8"?>
<queryTable xmlns="http://schemas.openxmlformats.org/spreadsheetml/2006/main" name="DadosExternos5_2" preserveFormatting="0" connectionId="1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4.xml><?xml version="1.0" encoding="utf-8"?>
<queryTable xmlns="http://schemas.openxmlformats.org/spreadsheetml/2006/main" name="DadosExternos28" preserveFormatting="0" connectionId="8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5.xml><?xml version="1.0" encoding="utf-8"?>
<queryTable xmlns="http://schemas.openxmlformats.org/spreadsheetml/2006/main" name="DadosExternos18_1" preserveFormatting="0" connectionId="147" autoFormatId="16" applyNumberFormats="0" applyBorderFormats="0" applyFontFormats="1" applyPatternFormats="1" applyAlignmentFormats="0" applyWidthHeightFormats="0">
  <queryTableRefresh preserveSortFilterLayout="0" nextId="5">
    <queryTableFields count="4">
      <queryTableField id="1" dataBound="0"/>
      <queryTableField id="2" dataBound="0"/>
      <queryTableField id="3" dataBound="0"/>
      <queryTableField id="4" dataBound="0"/>
    </queryTableFields>
  </queryTableRefresh>
</queryTable>
</file>

<file path=xl/queryTables/queryTable106.xml><?xml version="1.0" encoding="utf-8"?>
<queryTable xmlns="http://schemas.openxmlformats.org/spreadsheetml/2006/main" name="DadosExternos33_1" preserveFormatting="0" connectionId="11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7.xml><?xml version="1.0" encoding="utf-8"?>
<queryTable xmlns="http://schemas.openxmlformats.org/spreadsheetml/2006/main" name="DadosExternos23_1" preserveFormatting="0" connectionId="2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8.xml><?xml version="1.0" encoding="utf-8"?>
<queryTable xmlns="http://schemas.openxmlformats.org/spreadsheetml/2006/main" name="DadosExternos26" preserveFormatting="0" connectionId="6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9.xml><?xml version="1.0" encoding="utf-8"?>
<queryTable xmlns="http://schemas.openxmlformats.org/spreadsheetml/2006/main" name="DadosExternos22_2" preserveFormatting="0" connectionId="16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xml><?xml version="1.0" encoding="utf-8"?>
<queryTable xmlns="http://schemas.openxmlformats.org/spreadsheetml/2006/main" name="DadosExternos21" preserveFormatting="0" connectionId="15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0.xml><?xml version="1.0" encoding="utf-8"?>
<queryTable xmlns="http://schemas.openxmlformats.org/spreadsheetml/2006/main" name="DadosExternos29_1" preserveFormatting="0" connectionId="8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1.xml><?xml version="1.0" encoding="utf-8"?>
<queryTable xmlns="http://schemas.openxmlformats.org/spreadsheetml/2006/main" name="DadosExternos22" preserveFormatting="0" connectionId="16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2.xml><?xml version="1.0" encoding="utf-8"?>
<queryTable xmlns="http://schemas.openxmlformats.org/spreadsheetml/2006/main" name="DadosExternos15_1" preserveFormatting="0" connectionId="12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3.xml><?xml version="1.0" encoding="utf-8"?>
<queryTable xmlns="http://schemas.openxmlformats.org/spreadsheetml/2006/main" name="DadosExternos2" preserveFormatting="0" connectionId="13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4.xml><?xml version="1.0" encoding="utf-8"?>
<queryTable xmlns="http://schemas.openxmlformats.org/spreadsheetml/2006/main" name="DadosExternos14_2" preserveFormatting="0" connectionId="5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5.xml><?xml version="1.0" encoding="utf-8"?>
<queryTable xmlns="http://schemas.openxmlformats.org/spreadsheetml/2006/main" name="DadosExternos27" preserveFormatting="0" connectionId="7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6.xml><?xml version="1.0" encoding="utf-8"?>
<queryTable xmlns="http://schemas.openxmlformats.org/spreadsheetml/2006/main" name="DadosExternos14" preserveFormatting="0" connectionId="5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7.xml><?xml version="1.0" encoding="utf-8"?>
<queryTable xmlns="http://schemas.openxmlformats.org/spreadsheetml/2006/main" name="DadosExternos11_1" preserveFormatting="0" connectionId="3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8.xml><?xml version="1.0" encoding="utf-8"?>
<queryTable xmlns="http://schemas.openxmlformats.org/spreadsheetml/2006/main" name="DadosExternos27_2" preserveFormatting="0" connectionId="7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9.xml><?xml version="1.0" encoding="utf-8"?>
<queryTable xmlns="http://schemas.openxmlformats.org/spreadsheetml/2006/main" name="DadosExternos10_1" preserveFormatting="0" connectionId="2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xml><?xml version="1.0" encoding="utf-8"?>
<queryTable xmlns="http://schemas.openxmlformats.org/spreadsheetml/2006/main" name="DadosExternos23_2" preserveFormatting="0" connectionId="2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0.xml><?xml version="1.0" encoding="utf-8"?>
<queryTable xmlns="http://schemas.openxmlformats.org/spreadsheetml/2006/main" name="DadosExternos28_1" preserveFormatting="0" connectionId="7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1.xml><?xml version="1.0" encoding="utf-8"?>
<queryTable xmlns="http://schemas.openxmlformats.org/spreadsheetml/2006/main" name="DadosExternos23" preserveFormatting="0" connectionId="2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2.xml><?xml version="1.0" encoding="utf-8"?>
<queryTable xmlns="http://schemas.openxmlformats.org/spreadsheetml/2006/main" name="DadosExternos24_1" preserveFormatting="0" connectionId="1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3.xml><?xml version="1.0" encoding="utf-8"?>
<queryTable xmlns="http://schemas.openxmlformats.org/spreadsheetml/2006/main" name="DadosExternos11_2" preserveFormatting="0" connectionId="3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4.xml><?xml version="1.0" encoding="utf-8"?>
<queryTable xmlns="http://schemas.openxmlformats.org/spreadsheetml/2006/main" name="DadosExternos28_2" preserveFormatting="0" connectionId="8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5.xml><?xml version="1.0" encoding="utf-8"?>
<queryTable xmlns="http://schemas.openxmlformats.org/spreadsheetml/2006/main" name="DadosExternos25" preserveFormatting="0" connectionId="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6.xml><?xml version="1.0" encoding="utf-8"?>
<queryTable xmlns="http://schemas.openxmlformats.org/spreadsheetml/2006/main" name="DadosExternos2_2" preserveFormatting="0" connectionId="12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7.xml><?xml version="1.0" encoding="utf-8"?>
<queryTable xmlns="http://schemas.openxmlformats.org/spreadsheetml/2006/main" name="DadosExternos21" preserveFormatting="0" connectionId="16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8.xml><?xml version="1.0" encoding="utf-8"?>
<queryTable xmlns="http://schemas.openxmlformats.org/spreadsheetml/2006/main" name="DadosExternos33_2" preserveFormatting="0" connectionId="11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9.xml><?xml version="1.0" encoding="utf-8"?>
<queryTable xmlns="http://schemas.openxmlformats.org/spreadsheetml/2006/main" name="DadosExternos20_2" preserveFormatting="0" connectionId="15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xml><?xml version="1.0" encoding="utf-8"?>
<queryTable xmlns="http://schemas.openxmlformats.org/spreadsheetml/2006/main" name="DadosExternos13_1" preserveFormatting="0" connectionId="4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0.xml><?xml version="1.0" encoding="utf-8"?>
<queryTable xmlns="http://schemas.openxmlformats.org/spreadsheetml/2006/main" name="DadosExternos21_2" preserveFormatting="0" connectionId="16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1.xml><?xml version="1.0" encoding="utf-8"?>
<queryTable xmlns="http://schemas.openxmlformats.org/spreadsheetml/2006/main" name="DadosExternos31" preserveFormatting="0" connectionId="10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2.xml><?xml version="1.0" encoding="utf-8"?>
<queryTable xmlns="http://schemas.openxmlformats.org/spreadsheetml/2006/main" name="DadosExternos34" preserveFormatting="0" connectionId="11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3.xml><?xml version="1.0" encoding="utf-8"?>
<queryTable xmlns="http://schemas.openxmlformats.org/spreadsheetml/2006/main" name="DadosExternos17" preserveFormatting="0" connectionId="14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4.xml><?xml version="1.0" encoding="utf-8"?>
<queryTable xmlns="http://schemas.openxmlformats.org/spreadsheetml/2006/main" name="DadosExternos33" preserveFormatting="0" connectionId="11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5.xml><?xml version="1.0" encoding="utf-8"?>
<queryTable xmlns="http://schemas.openxmlformats.org/spreadsheetml/2006/main" name="DadosExternos6_1" preserveFormatting="0" connectionId="12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6.xml><?xml version="1.0" encoding="utf-8"?>
<queryTable xmlns="http://schemas.openxmlformats.org/spreadsheetml/2006/main" name="DadosExternos17_1" preserveFormatting="0" connectionId="14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7.xml><?xml version="1.0" encoding="utf-8"?>
<queryTable xmlns="http://schemas.openxmlformats.org/spreadsheetml/2006/main" name="DadosExternos32_2" preserveFormatting="0" connectionId="10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8.xml><?xml version="1.0" encoding="utf-8"?>
<queryTable xmlns="http://schemas.openxmlformats.org/spreadsheetml/2006/main" name="DadosExternos16" preserveFormatting="0" connectionId="13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9.xml><?xml version="1.0" encoding="utf-8"?>
<queryTable xmlns="http://schemas.openxmlformats.org/spreadsheetml/2006/main" name="DadosExternos10" preserveFormatting="0" connectionId="3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xml><?xml version="1.0" encoding="utf-8"?>
<queryTable xmlns="http://schemas.openxmlformats.org/spreadsheetml/2006/main" name="DadosExternos31_2" preserveFormatting="0" connectionId="9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0.xml><?xml version="1.0" encoding="utf-8"?>
<queryTable xmlns="http://schemas.openxmlformats.org/spreadsheetml/2006/main" name="DadosExternos22_1" preserveFormatting="0" connectionId="16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1.xml><?xml version="1.0" encoding="utf-8"?>
<queryTable xmlns="http://schemas.openxmlformats.org/spreadsheetml/2006/main" name="DadosExternos31_2" preserveFormatting="0" connectionId="1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2.xml><?xml version="1.0" encoding="utf-8"?>
<queryTable xmlns="http://schemas.openxmlformats.org/spreadsheetml/2006/main" name="DadosExternos16_2" preserveFormatting="0" connectionId="13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3.xml><?xml version="1.0" encoding="utf-8"?>
<queryTable xmlns="http://schemas.openxmlformats.org/spreadsheetml/2006/main" name="DadosExternos34_2" preserveFormatting="0" connectionId="11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4.xml><?xml version="1.0" encoding="utf-8"?>
<queryTable xmlns="http://schemas.openxmlformats.org/spreadsheetml/2006/main" name="DadosExternos34_1" preserveFormatting="0" connectionId="11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5.xml><?xml version="1.0" encoding="utf-8"?>
<queryTable xmlns="http://schemas.openxmlformats.org/spreadsheetml/2006/main" name="DadosExternos12" preserveFormatting="0" connectionId="4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6.xml><?xml version="1.0" encoding="utf-8"?>
<queryTable xmlns="http://schemas.openxmlformats.org/spreadsheetml/2006/main" name="DadosExternos16_1" preserveFormatting="0" connectionId="13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7.xml><?xml version="1.0" encoding="utf-8"?>
<queryTable xmlns="http://schemas.openxmlformats.org/spreadsheetml/2006/main" name="DadosExternos31_1" preserveFormatting="0" connectionId="9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8.xml><?xml version="1.0" encoding="utf-8"?>
<queryTable xmlns="http://schemas.openxmlformats.org/spreadsheetml/2006/main" name="DadosExternos5" preserveFormatting="0" connectionId="1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9.xml><?xml version="1.0" encoding="utf-8"?>
<queryTable xmlns="http://schemas.openxmlformats.org/spreadsheetml/2006/main" name="DadosExternos5_1" preserveFormatting="0" connectionId="1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xml><?xml version="1.0" encoding="utf-8"?>
<queryTable xmlns="http://schemas.openxmlformats.org/spreadsheetml/2006/main" name="DadosExternos17_2" preserveFormatting="0" connectionId="14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0.xml><?xml version="1.0" encoding="utf-8"?>
<queryTable xmlns="http://schemas.openxmlformats.org/spreadsheetml/2006/main" name="DadosExternos2_1" preserveFormatting="0" connectionId="12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1.xml><?xml version="1.0" encoding="utf-8"?>
<queryTable xmlns="http://schemas.openxmlformats.org/spreadsheetml/2006/main" name="DadosExternos18_2" preserveFormatting="0" connectionId="149" autoFormatId="16" applyNumberFormats="0" applyBorderFormats="0" applyFontFormats="1" applyPatternFormats="1" applyAlignmentFormats="0" applyWidthHeightFormats="0">
  <queryTableRefresh preserveSortFilterLayout="0" nextId="5">
    <queryTableFields count="4">
      <queryTableField id="1" dataBound="0"/>
      <queryTableField id="2" dataBound="0"/>
      <queryTableField id="3" dataBound="0"/>
      <queryTableField id="4" dataBound="0"/>
    </queryTableFields>
  </queryTableRefresh>
</queryTable>
</file>

<file path=xl/queryTables/queryTable152.xml><?xml version="1.0" encoding="utf-8"?>
<queryTable xmlns="http://schemas.openxmlformats.org/spreadsheetml/2006/main" name="DadosExternos14_1" preserveFormatting="0" connectionId="5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3.xml><?xml version="1.0" encoding="utf-8"?>
<queryTable xmlns="http://schemas.openxmlformats.org/spreadsheetml/2006/main" name="DadosExternos13_2" preserveFormatting="0" connectionId="4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4.xml><?xml version="1.0" encoding="utf-8"?>
<queryTable xmlns="http://schemas.openxmlformats.org/spreadsheetml/2006/main" name="DadosExternos27_1" preserveFormatting="0" connectionId="7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5.xml><?xml version="1.0" encoding="utf-8"?>
<queryTable xmlns="http://schemas.openxmlformats.org/spreadsheetml/2006/main" name="DadosExternos32" preserveFormatting="0" connectionId="10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6.xml><?xml version="1.0" encoding="utf-8"?>
<queryTable xmlns="http://schemas.openxmlformats.org/spreadsheetml/2006/main" name="DadosExternos26_1" preserveFormatting="0" connectionId="6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7.xml><?xml version="1.0" encoding="utf-8"?>
<queryTable xmlns="http://schemas.openxmlformats.org/spreadsheetml/2006/main" name="DadosExternos29_2" preserveFormatting="0" connectionId="8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8.xml><?xml version="1.0" encoding="utf-8"?>
<queryTable xmlns="http://schemas.openxmlformats.org/spreadsheetml/2006/main" name="DadosExternos24_2" preserveFormatting="0" connectionId="1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9.xml><?xml version="1.0" encoding="utf-8"?>
<queryTable xmlns="http://schemas.openxmlformats.org/spreadsheetml/2006/main" name="DadosExternos19" preserveFormatting="0" connectionId="6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xml><?xml version="1.0" encoding="utf-8"?>
<queryTable xmlns="http://schemas.openxmlformats.org/spreadsheetml/2006/main" name="DadosExternos13_2" preserveFormatting="0" connectionId="4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0.xml><?xml version="1.0" encoding="utf-8"?>
<queryTable xmlns="http://schemas.openxmlformats.org/spreadsheetml/2006/main" name="DadosExternos30_2" preserveFormatting="0" connectionId="9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1.xml><?xml version="1.0" encoding="utf-8"?>
<queryTable xmlns="http://schemas.openxmlformats.org/spreadsheetml/2006/main" name="DadosExternos15_2" preserveFormatting="0" connectionId="13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2.xml><?xml version="1.0" encoding="utf-8"?>
<queryTable xmlns="http://schemas.openxmlformats.org/spreadsheetml/2006/main" name="DadosExternos23_2" preserveFormatting="0" connectionId="2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3.xml><?xml version="1.0" encoding="utf-8"?>
<queryTable xmlns="http://schemas.openxmlformats.org/spreadsheetml/2006/main" name="DadosExternos13_1" preserveFormatting="0" connectionId="4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4.xml><?xml version="1.0" encoding="utf-8"?>
<queryTable xmlns="http://schemas.openxmlformats.org/spreadsheetml/2006/main" name="DadosExternos24" preserveFormatting="0" connectionId="1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5.xml><?xml version="1.0" encoding="utf-8"?>
<queryTable xmlns="http://schemas.openxmlformats.org/spreadsheetml/2006/main" name="DadosExternos20_1" preserveFormatting="0" connectionId="15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6.xml><?xml version="1.0" encoding="utf-8"?>
<queryTable xmlns="http://schemas.openxmlformats.org/spreadsheetml/2006/main" name="DadosExternos10_2" preserveFormatting="0" connectionId="3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7.xml><?xml version="1.0" encoding="utf-8"?>
<queryTable xmlns="http://schemas.openxmlformats.org/spreadsheetml/2006/main" name="DadosExternos20" preserveFormatting="0" connectionId="15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8.xml><?xml version="1.0" encoding="utf-8"?>
<queryTable xmlns="http://schemas.openxmlformats.org/spreadsheetml/2006/main" name="DadosExternos26_2" preserveFormatting="0" connectionId="6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7.xml><?xml version="1.0" encoding="utf-8"?>
<queryTable xmlns="http://schemas.openxmlformats.org/spreadsheetml/2006/main" name="DadosExternos26_2" preserveFormatting="0" connectionId="6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8.xml><?xml version="1.0" encoding="utf-8"?>
<queryTable xmlns="http://schemas.openxmlformats.org/spreadsheetml/2006/main" name="DadosExternos6_2" preserveFormatting="0" connectionId="7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9.xml><?xml version="1.0" encoding="utf-8"?>
<queryTable xmlns="http://schemas.openxmlformats.org/spreadsheetml/2006/main" name="DadosExternos30" preserveFormatting="0" connectionId="9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xml><?xml version="1.0" encoding="utf-8"?>
<queryTable xmlns="http://schemas.openxmlformats.org/spreadsheetml/2006/main" name="DadosExternos25_1" preserveFormatting="0" connectionId="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0.xml><?xml version="1.0" encoding="utf-8"?>
<queryTable xmlns="http://schemas.openxmlformats.org/spreadsheetml/2006/main" name="DadosExternos21_2" preserveFormatting="0" connectionId="16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1.xml><?xml version="1.0" encoding="utf-8"?>
<queryTable xmlns="http://schemas.openxmlformats.org/spreadsheetml/2006/main" name="DadosExternos11_2" preserveFormatting="0" connectionId="3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2.xml><?xml version="1.0" encoding="utf-8"?>
<queryTable xmlns="http://schemas.openxmlformats.org/spreadsheetml/2006/main" name="DadosExternos29_1" preserveFormatting="0" connectionId="8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3.xml><?xml version="1.0" encoding="utf-8"?>
<queryTable xmlns="http://schemas.openxmlformats.org/spreadsheetml/2006/main" name="DadosExternos30_2" preserveFormatting="0" connectionId="9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4.xml><?xml version="1.0" encoding="utf-8"?>
<queryTable xmlns="http://schemas.openxmlformats.org/spreadsheetml/2006/main" name="DadosExternos27" preserveFormatting="0" connectionId="6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5.xml><?xml version="1.0" encoding="utf-8"?>
<queryTable xmlns="http://schemas.openxmlformats.org/spreadsheetml/2006/main" name="DadosExternos27_2" preserveFormatting="0" connectionId="7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6.xml><?xml version="1.0" encoding="utf-8"?>
<queryTable xmlns="http://schemas.openxmlformats.org/spreadsheetml/2006/main" name="DadosExternos33_1" preserveFormatting="0" connectionId="10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7.xml><?xml version="1.0" encoding="utf-8"?>
<queryTable xmlns="http://schemas.openxmlformats.org/spreadsheetml/2006/main" name="DadosExternos33" preserveFormatting="0" connectionId="10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8.xml><?xml version="1.0" encoding="utf-8"?>
<queryTable xmlns="http://schemas.openxmlformats.org/spreadsheetml/2006/main" name="DadosExternos28_2" preserveFormatting="0" connectionId="8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9.xml><?xml version="1.0" encoding="utf-8"?>
<queryTable xmlns="http://schemas.openxmlformats.org/spreadsheetml/2006/main" name="DadosExternos26" preserveFormatting="0" connectionId="6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xml><?xml version="1.0" encoding="utf-8"?>
<queryTable xmlns="http://schemas.openxmlformats.org/spreadsheetml/2006/main" name="DadosExternos14_1" preserveFormatting="0" connectionId="5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0.xml><?xml version="1.0" encoding="utf-8"?>
<queryTable xmlns="http://schemas.openxmlformats.org/spreadsheetml/2006/main" name="DadosExternos17_1" preserveFormatting="0" connectionId="14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1.xml><?xml version="1.0" encoding="utf-8"?>
<queryTable xmlns="http://schemas.openxmlformats.org/spreadsheetml/2006/main" name="DadosExternos24_2" preserveFormatting="0" connectionId="1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2.xml><?xml version="1.0" encoding="utf-8"?>
<queryTable xmlns="http://schemas.openxmlformats.org/spreadsheetml/2006/main" name="DadosExternos19" preserveFormatting="0" connectionId="5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3.xml><?xml version="1.0" encoding="utf-8"?>
<queryTable xmlns="http://schemas.openxmlformats.org/spreadsheetml/2006/main" name="DadosExternos29" preserveFormatting="0" connectionId="8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4.xml><?xml version="1.0" encoding="utf-8"?>
<queryTable xmlns="http://schemas.openxmlformats.org/spreadsheetml/2006/main" name="DadosExternos15" preserveFormatting="0" connectionId="12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5.xml><?xml version="1.0" encoding="utf-8"?>
<queryTable xmlns="http://schemas.openxmlformats.org/spreadsheetml/2006/main" name="DadosExternos18_2" preserveFormatting="0" connectionId="148" autoFormatId="16" applyNumberFormats="0" applyBorderFormats="0" applyFontFormats="1" applyPatternFormats="1" applyAlignmentFormats="0" applyWidthHeightFormats="0">
  <queryTableRefresh preserveSortFilterLayout="0" nextId="5">
    <queryTableFields count="4">
      <queryTableField id="1" dataBound="0"/>
      <queryTableField id="2" dataBound="0"/>
      <queryTableField id="3" dataBound="0"/>
      <queryTableField id="4" dataBound="0"/>
    </queryTableFields>
  </queryTableRefresh>
</queryTable>
</file>

<file path=xl/queryTables/queryTable36.xml><?xml version="1.0" encoding="utf-8"?>
<queryTable xmlns="http://schemas.openxmlformats.org/spreadsheetml/2006/main" name="DadosExternos22_2" preserveFormatting="0" connectionId="16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7.xml><?xml version="1.0" encoding="utf-8"?>
<queryTable xmlns="http://schemas.openxmlformats.org/spreadsheetml/2006/main" name="DadosExternos18" preserveFormatting="0" connectionId="145" autoFormatId="16" applyNumberFormats="0" applyBorderFormats="0" applyFontFormats="1" applyPatternFormats="1" applyAlignmentFormats="0" applyWidthHeightFormats="0">
  <queryTableRefresh preserveSortFilterLayout="0" nextId="5">
    <queryTableFields count="4">
      <queryTableField id="1" dataBound="0"/>
      <queryTableField id="2" dataBound="0"/>
      <queryTableField id="3" dataBound="0"/>
      <queryTableField id="4" dataBound="0"/>
    </queryTableFields>
  </queryTableRefresh>
</queryTable>
</file>

<file path=xl/queryTables/queryTable38.xml><?xml version="1.0" encoding="utf-8"?>
<queryTable xmlns="http://schemas.openxmlformats.org/spreadsheetml/2006/main" name="DadosExternos12_1" preserveFormatting="0" connectionId="3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9.xml><?xml version="1.0" encoding="utf-8"?>
<queryTable xmlns="http://schemas.openxmlformats.org/spreadsheetml/2006/main" name="DadosExternos5" preserveFormatting="0" connectionId="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xml><?xml version="1.0" encoding="utf-8"?>
<queryTable xmlns="http://schemas.openxmlformats.org/spreadsheetml/2006/main" name="DadosExternos11_1" preserveFormatting="0" connectionId="3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0.xml><?xml version="1.0" encoding="utf-8"?>
<queryTable xmlns="http://schemas.openxmlformats.org/spreadsheetml/2006/main" name="DadosExternos19_2" preserveFormatting="0" connectionId="5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1.xml><?xml version="1.0" encoding="utf-8"?>
<queryTable xmlns="http://schemas.openxmlformats.org/spreadsheetml/2006/main" name="DadosExternos28" preserveFormatting="0" connectionId="7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2.xml><?xml version="1.0" encoding="utf-8"?>
<queryTable xmlns="http://schemas.openxmlformats.org/spreadsheetml/2006/main" name="DadosExternos31" preserveFormatting="0" connectionId="9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3.xml><?xml version="1.0" encoding="utf-8"?>
<queryTable xmlns="http://schemas.openxmlformats.org/spreadsheetml/2006/main" name="DadosExternos31_1" preserveFormatting="0" connectionId="9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4.xml><?xml version="1.0" encoding="utf-8"?>
<queryTable xmlns="http://schemas.openxmlformats.org/spreadsheetml/2006/main" name="DadosExternos5_2" preserveFormatting="0" connectionId="1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5.xml><?xml version="1.0" encoding="utf-8"?>
<queryTable xmlns="http://schemas.openxmlformats.org/spreadsheetml/2006/main" name="DadosExternos24" preserveFormatting="0" connectionId="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6.xml><?xml version="1.0" encoding="utf-8"?>
<queryTable xmlns="http://schemas.openxmlformats.org/spreadsheetml/2006/main" name="DadosExternos16_2" preserveFormatting="0" connectionId="13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7.xml><?xml version="1.0" encoding="utf-8"?>
<queryTable xmlns="http://schemas.openxmlformats.org/spreadsheetml/2006/main" name="DadosExternos10_2" preserveFormatting="0" connectionId="2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8.xml><?xml version="1.0" encoding="utf-8"?>
<queryTable xmlns="http://schemas.openxmlformats.org/spreadsheetml/2006/main" name="DadosExternos19_1" preserveFormatting="0" connectionId="5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9.xml><?xml version="1.0" encoding="utf-8"?>
<queryTable xmlns="http://schemas.openxmlformats.org/spreadsheetml/2006/main" name="DadosExternos12_2" preserveFormatting="0" connectionId="4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xml><?xml version="1.0" encoding="utf-8"?>
<queryTable xmlns="http://schemas.openxmlformats.org/spreadsheetml/2006/main" name="DadosExternos2" preserveFormatting="0" connectionId="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0.xml><?xml version="1.0" encoding="utf-8"?>
<queryTable xmlns="http://schemas.openxmlformats.org/spreadsheetml/2006/main" name="DadosExternos29_2" preserveFormatting="0" connectionId="8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1.xml><?xml version="1.0" encoding="utf-8"?>
<queryTable xmlns="http://schemas.openxmlformats.org/spreadsheetml/2006/main" name="DadosExternos20_1" preserveFormatting="0" connectionId="15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2.xml><?xml version="1.0" encoding="utf-8"?>
<queryTable xmlns="http://schemas.openxmlformats.org/spreadsheetml/2006/main" name="DadosExternos10_1" preserveFormatting="0" connectionId="2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3.xml><?xml version="1.0" encoding="utf-8"?>
<queryTable xmlns="http://schemas.openxmlformats.org/spreadsheetml/2006/main" name="DadosExternos12" preserveFormatting="0" connectionId="3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4.xml><?xml version="1.0" encoding="utf-8"?>
<queryTable xmlns="http://schemas.openxmlformats.org/spreadsheetml/2006/main" name="DadosExternos20" preserveFormatting="0" connectionId="15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5.xml><?xml version="1.0" encoding="utf-8"?>
<queryTable xmlns="http://schemas.openxmlformats.org/spreadsheetml/2006/main" name="DadosExternos25_2" preserveFormatting="0" connectionId="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6.xml><?xml version="1.0" encoding="utf-8"?>
<queryTable xmlns="http://schemas.openxmlformats.org/spreadsheetml/2006/main" name="DadosExternos2_1" preserveFormatting="0" connectionId="12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7.xml><?xml version="1.0" encoding="utf-8"?>
<queryTable xmlns="http://schemas.openxmlformats.org/spreadsheetml/2006/main" name="DadosExternos16" preserveFormatting="0" connectionId="13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8.xml><?xml version="1.0" encoding="utf-8"?>
<queryTable xmlns="http://schemas.openxmlformats.org/spreadsheetml/2006/main" name="DadosExternos20_2" preserveFormatting="0" connectionId="15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9.xml><?xml version="1.0" encoding="utf-8"?>
<queryTable xmlns="http://schemas.openxmlformats.org/spreadsheetml/2006/main" name="DadosExternos27_1" preserveFormatting="0" connectionId="7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xml><?xml version="1.0" encoding="utf-8"?>
<queryTable xmlns="http://schemas.openxmlformats.org/spreadsheetml/2006/main" name="DadosExternos5_1" preserveFormatting="0" connectionId="1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0.xml><?xml version="1.0" encoding="utf-8"?>
<queryTable xmlns="http://schemas.openxmlformats.org/spreadsheetml/2006/main" name="DadosExternos24_1" preserveFormatting="0" connectionId="1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1.xml><?xml version="1.0" encoding="utf-8"?>
<queryTable xmlns="http://schemas.openxmlformats.org/spreadsheetml/2006/main" name="DadosExternos25" preserveFormatting="0" connectionId="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2.xml><?xml version="1.0" encoding="utf-8"?>
<queryTable xmlns="http://schemas.openxmlformats.org/spreadsheetml/2006/main" name="DadosExternos10" preserveFormatting="0" connectionId="26"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3.xml><?xml version="1.0" encoding="utf-8"?>
<queryTable xmlns="http://schemas.openxmlformats.org/spreadsheetml/2006/main" name="DadosExternos33_2" preserveFormatting="0" connectionId="11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4.xml><?xml version="1.0" encoding="utf-8"?>
<queryTable xmlns="http://schemas.openxmlformats.org/spreadsheetml/2006/main" name="DadosExternos34" preserveFormatting="0" connectionId="11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5.xml><?xml version="1.0" encoding="utf-8"?>
<queryTable xmlns="http://schemas.openxmlformats.org/spreadsheetml/2006/main" name="DadosExternos15_1" preserveFormatting="0" connectionId="12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6.xml><?xml version="1.0" encoding="utf-8"?>
<queryTable xmlns="http://schemas.openxmlformats.org/spreadsheetml/2006/main" name="DadosExternos14" preserveFormatting="0" connectionId="5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7.xml><?xml version="1.0" encoding="utf-8"?>
<queryTable xmlns="http://schemas.openxmlformats.org/spreadsheetml/2006/main" name="DadosExternos6" preserveFormatting="0" connectionId="6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8.xml><?xml version="1.0" encoding="utf-8"?>
<queryTable xmlns="http://schemas.openxmlformats.org/spreadsheetml/2006/main" name="DadosExternos18_1" preserveFormatting="0" connectionId="146" autoFormatId="16" applyNumberFormats="0" applyBorderFormats="0" applyFontFormats="1" applyPatternFormats="1" applyAlignmentFormats="0" applyWidthHeightFormats="0">
  <queryTableRefresh preserveSortFilterLayout="0" nextId="5">
    <queryTableFields count="4">
      <queryTableField id="1" dataBound="0"/>
      <queryTableField id="2" dataBound="0"/>
      <queryTableField id="3" dataBound="0"/>
      <queryTableField id="4" dataBound="0"/>
    </queryTableFields>
  </queryTableRefresh>
</queryTable>
</file>

<file path=xl/queryTables/queryTable69.xml><?xml version="1.0" encoding="utf-8"?>
<queryTable xmlns="http://schemas.openxmlformats.org/spreadsheetml/2006/main" name="DadosExternos16_1" preserveFormatting="0" connectionId="13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xml><?xml version="1.0" encoding="utf-8"?>
<queryTable xmlns="http://schemas.openxmlformats.org/spreadsheetml/2006/main" name="DadosExternos28_1" preserveFormatting="0" connectionId="7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0.xml><?xml version="1.0" encoding="utf-8"?>
<queryTable xmlns="http://schemas.openxmlformats.org/spreadsheetml/2006/main" name="DadosExternos2_2" preserveFormatting="0" connectionId="12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1.xml><?xml version="1.0" encoding="utf-8"?>
<queryTable xmlns="http://schemas.openxmlformats.org/spreadsheetml/2006/main" name="DadosExternos34_1" preserveFormatting="0" connectionId="11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2.xml><?xml version="1.0" encoding="utf-8"?>
<queryTable xmlns="http://schemas.openxmlformats.org/spreadsheetml/2006/main" name="DadosExternos22" preserveFormatting="0" connectionId="16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3.xml><?xml version="1.0" encoding="utf-8"?>
<queryTable xmlns="http://schemas.openxmlformats.org/spreadsheetml/2006/main" name="DadosExternos34_2" preserveFormatting="0" connectionId="11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4.xml><?xml version="1.0" encoding="utf-8"?>
<queryTable xmlns="http://schemas.openxmlformats.org/spreadsheetml/2006/main" name="DadosExternos32_1" preserveFormatting="0" connectionId="10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5.xml><?xml version="1.0" encoding="utf-8"?>
<queryTable xmlns="http://schemas.openxmlformats.org/spreadsheetml/2006/main" name="DadosExternos32_2" preserveFormatting="0" connectionId="10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6.xml><?xml version="1.0" encoding="utf-8"?>
<queryTable xmlns="http://schemas.openxmlformats.org/spreadsheetml/2006/main" name="DadosExternos32" preserveFormatting="0" connectionId="10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7.xml><?xml version="1.0" encoding="utf-8"?>
<queryTable xmlns="http://schemas.openxmlformats.org/spreadsheetml/2006/main" name="DadosExternos6_1" preserveFormatting="0" connectionId="12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8.xml><?xml version="1.0" encoding="utf-8"?>
<queryTable xmlns="http://schemas.openxmlformats.org/spreadsheetml/2006/main" name="DadosExternos14_2" preserveFormatting="0" connectionId="5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9.xml><?xml version="1.0" encoding="utf-8"?>
<queryTable xmlns="http://schemas.openxmlformats.org/spreadsheetml/2006/main" name="DadosExternos11" preserveFormatting="0" connectionId="3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xml><?xml version="1.0" encoding="utf-8"?>
<queryTable xmlns="http://schemas.openxmlformats.org/spreadsheetml/2006/main" name="DadosExternos17" preserveFormatting="0" connectionId="13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0.xml><?xml version="1.0" encoding="utf-8"?>
<queryTable xmlns="http://schemas.openxmlformats.org/spreadsheetml/2006/main" name="DadosExternos23_1" preserveFormatting="0" connectionId="2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1.xml><?xml version="1.0" encoding="utf-8"?>
<queryTable xmlns="http://schemas.openxmlformats.org/spreadsheetml/2006/main" name="DadosExternos30_1" preserveFormatting="0" connectionId="9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2.xml><?xml version="1.0" encoding="utf-8"?>
<queryTable xmlns="http://schemas.openxmlformats.org/spreadsheetml/2006/main" name="DadosExternos26_1" preserveFormatting="0" connectionId="6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3.xml><?xml version="1.0" encoding="utf-8"?>
<queryTable xmlns="http://schemas.openxmlformats.org/spreadsheetml/2006/main" name="DadosExternos22_1" preserveFormatting="0" connectionId="16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4.xml><?xml version="1.0" encoding="utf-8"?>
<queryTable xmlns="http://schemas.openxmlformats.org/spreadsheetml/2006/main" name="DadosExternos21_1" preserveFormatting="0" connectionId="15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5.xml><?xml version="1.0" encoding="utf-8"?>
<queryTable xmlns="http://schemas.openxmlformats.org/spreadsheetml/2006/main" name="DadosExternos17_2" preserveFormatting="0" connectionId="14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6.xml><?xml version="1.0" encoding="utf-8"?>
<queryTable xmlns="http://schemas.openxmlformats.org/spreadsheetml/2006/main" name="DadosExternos29" preserveFormatting="0" connectionId="8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7.xml><?xml version="1.0" encoding="utf-8"?>
<queryTable xmlns="http://schemas.openxmlformats.org/spreadsheetml/2006/main" name="DadosExternos25_2" preserveFormatting="0" connectionId="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8.xml><?xml version="1.0" encoding="utf-8"?>
<queryTable xmlns="http://schemas.openxmlformats.org/spreadsheetml/2006/main" name="DadosExternos6_2" preserveFormatting="0" connectionId="7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9.xml><?xml version="1.0" encoding="utf-8"?>
<queryTable xmlns="http://schemas.openxmlformats.org/spreadsheetml/2006/main" name="DadosExternos15" preserveFormatting="0" connectionId="13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xml><?xml version="1.0" encoding="utf-8"?>
<queryTable xmlns="http://schemas.openxmlformats.org/spreadsheetml/2006/main" name="DadosExternos23" preserveFormatting="0" connectionId="2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0.xml><?xml version="1.0" encoding="utf-8"?>
<queryTable xmlns="http://schemas.openxmlformats.org/spreadsheetml/2006/main" name="DadosExternos19_1" preserveFormatting="0" connectionId="58"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1.xml><?xml version="1.0" encoding="utf-8"?>
<queryTable xmlns="http://schemas.openxmlformats.org/spreadsheetml/2006/main" name="DadosExternos30" preserveFormatting="0" connectionId="9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2.xml><?xml version="1.0" encoding="utf-8"?>
<queryTable xmlns="http://schemas.openxmlformats.org/spreadsheetml/2006/main" name="DadosExternos32_1" preserveFormatting="0" connectionId="104"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3.xml><?xml version="1.0" encoding="utf-8"?>
<queryTable xmlns="http://schemas.openxmlformats.org/spreadsheetml/2006/main" name="DadosExternos11" preserveFormatting="0" connectionId="37"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4.xml><?xml version="1.0" encoding="utf-8"?>
<queryTable xmlns="http://schemas.openxmlformats.org/spreadsheetml/2006/main" name="DadosExternos12_1" preserveFormatting="0" connectionId="4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5.xml><?xml version="1.0" encoding="utf-8"?>
<queryTable xmlns="http://schemas.openxmlformats.org/spreadsheetml/2006/main" name="DadosExternos12_2" preserveFormatting="0" connectionId="42"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6.xml><?xml version="1.0" encoding="utf-8"?>
<queryTable xmlns="http://schemas.openxmlformats.org/spreadsheetml/2006/main" name="DadosExternos21_1" preserveFormatting="0" connectionId="159"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7.xml><?xml version="1.0" encoding="utf-8"?>
<queryTable xmlns="http://schemas.openxmlformats.org/spreadsheetml/2006/main" name="DadosExternos6" preserveFormatting="0" connectionId="83"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8.xml><?xml version="1.0" encoding="utf-8"?>
<queryTable xmlns="http://schemas.openxmlformats.org/spreadsheetml/2006/main" name="DadosExternos25_1" preserveFormatting="0" connectionId="5"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9.xml><?xml version="1.0" encoding="utf-8"?>
<queryTable xmlns="http://schemas.openxmlformats.org/spreadsheetml/2006/main" name="DadosExternos18" preserveFormatting="0" connectionId="150" autoFormatId="16" applyNumberFormats="0" applyBorderFormats="0" applyFontFormats="1" applyPatternFormats="1" applyAlignmentFormats="0" applyWidthHeightFormats="0">
  <queryTableRefresh preserveSortFilterLayout="0" nextId="5">
    <queryTableFields count="4">
      <queryTableField id="1" dataBound="0"/>
      <queryTableField id="2" dataBound="0"/>
      <queryTableField id="3" dataBound="0"/>
      <queryTableField id="4" dataBound="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lnDef>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9" Type="http://schemas.openxmlformats.org/officeDocument/2006/relationships/queryTable" Target="../queryTables/queryTable8.xml"/><Relationship Id="rId85" Type="http://schemas.openxmlformats.org/officeDocument/2006/relationships/queryTable" Target="../queryTables/queryTable84.xml"/><Relationship Id="rId84" Type="http://schemas.openxmlformats.org/officeDocument/2006/relationships/queryTable" Target="../queryTables/queryTable83.xml"/><Relationship Id="rId83" Type="http://schemas.openxmlformats.org/officeDocument/2006/relationships/queryTable" Target="../queryTables/queryTable82.xml"/><Relationship Id="rId82" Type="http://schemas.openxmlformats.org/officeDocument/2006/relationships/queryTable" Target="../queryTables/queryTable81.xml"/><Relationship Id="rId81" Type="http://schemas.openxmlformats.org/officeDocument/2006/relationships/queryTable" Target="../queryTables/queryTable80.xml"/><Relationship Id="rId80" Type="http://schemas.openxmlformats.org/officeDocument/2006/relationships/queryTable" Target="../queryTables/queryTable79.xml"/><Relationship Id="rId8" Type="http://schemas.openxmlformats.org/officeDocument/2006/relationships/queryTable" Target="../queryTables/queryTable7.xml"/><Relationship Id="rId79" Type="http://schemas.openxmlformats.org/officeDocument/2006/relationships/queryTable" Target="../queryTables/queryTable78.xml"/><Relationship Id="rId78" Type="http://schemas.openxmlformats.org/officeDocument/2006/relationships/queryTable" Target="../queryTables/queryTable77.xml"/><Relationship Id="rId77" Type="http://schemas.openxmlformats.org/officeDocument/2006/relationships/queryTable" Target="../queryTables/queryTable76.xml"/><Relationship Id="rId76" Type="http://schemas.openxmlformats.org/officeDocument/2006/relationships/queryTable" Target="../queryTables/queryTable75.xml"/><Relationship Id="rId75" Type="http://schemas.openxmlformats.org/officeDocument/2006/relationships/queryTable" Target="../queryTables/queryTable74.xml"/><Relationship Id="rId74" Type="http://schemas.openxmlformats.org/officeDocument/2006/relationships/queryTable" Target="../queryTables/queryTable73.xml"/><Relationship Id="rId73" Type="http://schemas.openxmlformats.org/officeDocument/2006/relationships/queryTable" Target="../queryTables/queryTable72.xml"/><Relationship Id="rId72" Type="http://schemas.openxmlformats.org/officeDocument/2006/relationships/queryTable" Target="../queryTables/queryTable71.xml"/><Relationship Id="rId71" Type="http://schemas.openxmlformats.org/officeDocument/2006/relationships/queryTable" Target="../queryTables/queryTable70.xml"/><Relationship Id="rId70" Type="http://schemas.openxmlformats.org/officeDocument/2006/relationships/queryTable" Target="../queryTables/queryTable69.xml"/><Relationship Id="rId7" Type="http://schemas.openxmlformats.org/officeDocument/2006/relationships/queryTable" Target="../queryTables/queryTable6.xml"/><Relationship Id="rId69" Type="http://schemas.openxmlformats.org/officeDocument/2006/relationships/queryTable" Target="../queryTables/queryTable68.xml"/><Relationship Id="rId68" Type="http://schemas.openxmlformats.org/officeDocument/2006/relationships/queryTable" Target="../queryTables/queryTable67.xml"/><Relationship Id="rId67" Type="http://schemas.openxmlformats.org/officeDocument/2006/relationships/queryTable" Target="../queryTables/queryTable66.xml"/><Relationship Id="rId66" Type="http://schemas.openxmlformats.org/officeDocument/2006/relationships/queryTable" Target="../queryTables/queryTable65.xml"/><Relationship Id="rId65" Type="http://schemas.openxmlformats.org/officeDocument/2006/relationships/queryTable" Target="../queryTables/queryTable64.xml"/><Relationship Id="rId64" Type="http://schemas.openxmlformats.org/officeDocument/2006/relationships/queryTable" Target="../queryTables/queryTable63.xml"/><Relationship Id="rId63" Type="http://schemas.openxmlformats.org/officeDocument/2006/relationships/queryTable" Target="../queryTables/queryTable62.xml"/><Relationship Id="rId62" Type="http://schemas.openxmlformats.org/officeDocument/2006/relationships/queryTable" Target="../queryTables/queryTable61.xml"/><Relationship Id="rId61" Type="http://schemas.openxmlformats.org/officeDocument/2006/relationships/queryTable" Target="../queryTables/queryTable60.xml"/><Relationship Id="rId60" Type="http://schemas.openxmlformats.org/officeDocument/2006/relationships/queryTable" Target="../queryTables/queryTable59.xml"/><Relationship Id="rId6" Type="http://schemas.openxmlformats.org/officeDocument/2006/relationships/queryTable" Target="../queryTables/queryTable5.xml"/><Relationship Id="rId59" Type="http://schemas.openxmlformats.org/officeDocument/2006/relationships/queryTable" Target="../queryTables/queryTable58.xml"/><Relationship Id="rId58" Type="http://schemas.openxmlformats.org/officeDocument/2006/relationships/queryTable" Target="../queryTables/queryTable57.xml"/><Relationship Id="rId57" Type="http://schemas.openxmlformats.org/officeDocument/2006/relationships/queryTable" Target="../queryTables/queryTable56.xml"/><Relationship Id="rId56" Type="http://schemas.openxmlformats.org/officeDocument/2006/relationships/queryTable" Target="../queryTables/queryTable55.xml"/><Relationship Id="rId55" Type="http://schemas.openxmlformats.org/officeDocument/2006/relationships/queryTable" Target="../queryTables/queryTable54.xml"/><Relationship Id="rId54" Type="http://schemas.openxmlformats.org/officeDocument/2006/relationships/queryTable" Target="../queryTables/queryTable53.xml"/><Relationship Id="rId53" Type="http://schemas.openxmlformats.org/officeDocument/2006/relationships/queryTable" Target="../queryTables/queryTable52.xml"/><Relationship Id="rId52" Type="http://schemas.openxmlformats.org/officeDocument/2006/relationships/queryTable" Target="../queryTables/queryTable51.xml"/><Relationship Id="rId51" Type="http://schemas.openxmlformats.org/officeDocument/2006/relationships/queryTable" Target="../queryTables/queryTable50.xml"/><Relationship Id="rId50" Type="http://schemas.openxmlformats.org/officeDocument/2006/relationships/queryTable" Target="../queryTables/queryTable49.xml"/><Relationship Id="rId5" Type="http://schemas.openxmlformats.org/officeDocument/2006/relationships/queryTable" Target="../queryTables/queryTable4.xml"/><Relationship Id="rId49" Type="http://schemas.openxmlformats.org/officeDocument/2006/relationships/queryTable" Target="../queryTables/queryTable48.xml"/><Relationship Id="rId48" Type="http://schemas.openxmlformats.org/officeDocument/2006/relationships/queryTable" Target="../queryTables/queryTable47.xml"/><Relationship Id="rId47" Type="http://schemas.openxmlformats.org/officeDocument/2006/relationships/queryTable" Target="../queryTables/queryTable46.xml"/><Relationship Id="rId46" Type="http://schemas.openxmlformats.org/officeDocument/2006/relationships/queryTable" Target="../queryTables/queryTable45.xml"/><Relationship Id="rId45" Type="http://schemas.openxmlformats.org/officeDocument/2006/relationships/queryTable" Target="../queryTables/queryTable44.xml"/><Relationship Id="rId44" Type="http://schemas.openxmlformats.org/officeDocument/2006/relationships/queryTable" Target="../queryTables/queryTable43.xml"/><Relationship Id="rId43" Type="http://schemas.openxmlformats.org/officeDocument/2006/relationships/queryTable" Target="../queryTables/queryTable42.xml"/><Relationship Id="rId42" Type="http://schemas.openxmlformats.org/officeDocument/2006/relationships/queryTable" Target="../queryTables/queryTable41.xml"/><Relationship Id="rId41" Type="http://schemas.openxmlformats.org/officeDocument/2006/relationships/queryTable" Target="../queryTables/queryTable40.xml"/><Relationship Id="rId40" Type="http://schemas.openxmlformats.org/officeDocument/2006/relationships/queryTable" Target="../queryTables/queryTable39.xml"/><Relationship Id="rId4" Type="http://schemas.openxmlformats.org/officeDocument/2006/relationships/queryTable" Target="../queryTables/queryTable3.xml"/><Relationship Id="rId39" Type="http://schemas.openxmlformats.org/officeDocument/2006/relationships/queryTable" Target="../queryTables/queryTable38.xml"/><Relationship Id="rId38" Type="http://schemas.openxmlformats.org/officeDocument/2006/relationships/queryTable" Target="../queryTables/queryTable37.xml"/><Relationship Id="rId37" Type="http://schemas.openxmlformats.org/officeDocument/2006/relationships/queryTable" Target="../queryTables/queryTable36.xml"/><Relationship Id="rId36" Type="http://schemas.openxmlformats.org/officeDocument/2006/relationships/queryTable" Target="../queryTables/queryTable35.xml"/><Relationship Id="rId35" Type="http://schemas.openxmlformats.org/officeDocument/2006/relationships/queryTable" Target="../queryTables/queryTable34.xml"/><Relationship Id="rId34" Type="http://schemas.openxmlformats.org/officeDocument/2006/relationships/queryTable" Target="../queryTables/queryTable33.xml"/><Relationship Id="rId33" Type="http://schemas.openxmlformats.org/officeDocument/2006/relationships/queryTable" Target="../queryTables/queryTable32.xml"/><Relationship Id="rId32" Type="http://schemas.openxmlformats.org/officeDocument/2006/relationships/queryTable" Target="../queryTables/queryTable31.xml"/><Relationship Id="rId31" Type="http://schemas.openxmlformats.org/officeDocument/2006/relationships/queryTable" Target="../queryTables/queryTable30.xml"/><Relationship Id="rId30" Type="http://schemas.openxmlformats.org/officeDocument/2006/relationships/queryTable" Target="../queryTables/queryTable29.xml"/><Relationship Id="rId3" Type="http://schemas.openxmlformats.org/officeDocument/2006/relationships/queryTable" Target="../queryTables/queryTable2.xml"/><Relationship Id="rId29" Type="http://schemas.openxmlformats.org/officeDocument/2006/relationships/queryTable" Target="../queryTables/queryTable28.xml"/><Relationship Id="rId28" Type="http://schemas.openxmlformats.org/officeDocument/2006/relationships/queryTable" Target="../queryTables/queryTable27.xml"/><Relationship Id="rId27" Type="http://schemas.openxmlformats.org/officeDocument/2006/relationships/queryTable" Target="../queryTables/queryTable26.xml"/><Relationship Id="rId26" Type="http://schemas.openxmlformats.org/officeDocument/2006/relationships/queryTable" Target="../queryTables/queryTable25.xml"/><Relationship Id="rId25" Type="http://schemas.openxmlformats.org/officeDocument/2006/relationships/queryTable" Target="../queryTables/queryTable24.xml"/><Relationship Id="rId24" Type="http://schemas.openxmlformats.org/officeDocument/2006/relationships/queryTable" Target="../queryTables/queryTable23.xml"/><Relationship Id="rId23" Type="http://schemas.openxmlformats.org/officeDocument/2006/relationships/queryTable" Target="../queryTables/queryTable22.xml"/><Relationship Id="rId22" Type="http://schemas.openxmlformats.org/officeDocument/2006/relationships/queryTable" Target="../queryTables/queryTable21.xml"/><Relationship Id="rId21" Type="http://schemas.openxmlformats.org/officeDocument/2006/relationships/queryTable" Target="../queryTables/queryTable20.xml"/><Relationship Id="rId20" Type="http://schemas.openxmlformats.org/officeDocument/2006/relationships/queryTable" Target="../queryTables/queryTable19.xml"/><Relationship Id="rId2" Type="http://schemas.openxmlformats.org/officeDocument/2006/relationships/queryTable" Target="../queryTables/queryTable1.xml"/><Relationship Id="rId19" Type="http://schemas.openxmlformats.org/officeDocument/2006/relationships/queryTable" Target="../queryTables/queryTable18.xml"/><Relationship Id="rId18" Type="http://schemas.openxmlformats.org/officeDocument/2006/relationships/queryTable" Target="../queryTables/queryTable17.xml"/><Relationship Id="rId17" Type="http://schemas.openxmlformats.org/officeDocument/2006/relationships/queryTable" Target="../queryTables/queryTable16.xml"/><Relationship Id="rId16" Type="http://schemas.openxmlformats.org/officeDocument/2006/relationships/queryTable" Target="../queryTables/queryTable15.xml"/><Relationship Id="rId15" Type="http://schemas.openxmlformats.org/officeDocument/2006/relationships/queryTable" Target="../queryTables/queryTable14.xml"/><Relationship Id="rId14" Type="http://schemas.openxmlformats.org/officeDocument/2006/relationships/queryTable" Target="../queryTables/queryTable13.xml"/><Relationship Id="rId13" Type="http://schemas.openxmlformats.org/officeDocument/2006/relationships/queryTable" Target="../queryTables/queryTable12.xml"/><Relationship Id="rId12" Type="http://schemas.openxmlformats.org/officeDocument/2006/relationships/queryTable" Target="../queryTables/queryTable11.xml"/><Relationship Id="rId11" Type="http://schemas.openxmlformats.org/officeDocument/2006/relationships/queryTable" Target="../queryTables/queryTable10.xml"/><Relationship Id="rId10" Type="http://schemas.openxmlformats.org/officeDocument/2006/relationships/queryTable" Target="../queryTables/queryTable9.x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9" Type="http://schemas.openxmlformats.org/officeDocument/2006/relationships/queryTable" Target="../queryTables/queryTable92.xml"/><Relationship Id="rId85" Type="http://schemas.openxmlformats.org/officeDocument/2006/relationships/queryTable" Target="../queryTables/queryTable168.xml"/><Relationship Id="rId84" Type="http://schemas.openxmlformats.org/officeDocument/2006/relationships/queryTable" Target="../queryTables/queryTable167.xml"/><Relationship Id="rId83" Type="http://schemas.openxmlformats.org/officeDocument/2006/relationships/queryTable" Target="../queryTables/queryTable166.xml"/><Relationship Id="rId82" Type="http://schemas.openxmlformats.org/officeDocument/2006/relationships/queryTable" Target="../queryTables/queryTable165.xml"/><Relationship Id="rId81" Type="http://schemas.openxmlformats.org/officeDocument/2006/relationships/queryTable" Target="../queryTables/queryTable164.xml"/><Relationship Id="rId80" Type="http://schemas.openxmlformats.org/officeDocument/2006/relationships/queryTable" Target="../queryTables/queryTable163.xml"/><Relationship Id="rId8" Type="http://schemas.openxmlformats.org/officeDocument/2006/relationships/queryTable" Target="../queryTables/queryTable91.xml"/><Relationship Id="rId79" Type="http://schemas.openxmlformats.org/officeDocument/2006/relationships/queryTable" Target="../queryTables/queryTable162.xml"/><Relationship Id="rId78" Type="http://schemas.openxmlformats.org/officeDocument/2006/relationships/queryTable" Target="../queryTables/queryTable161.xml"/><Relationship Id="rId77" Type="http://schemas.openxmlformats.org/officeDocument/2006/relationships/queryTable" Target="../queryTables/queryTable160.xml"/><Relationship Id="rId76" Type="http://schemas.openxmlformats.org/officeDocument/2006/relationships/queryTable" Target="../queryTables/queryTable159.xml"/><Relationship Id="rId75" Type="http://schemas.openxmlformats.org/officeDocument/2006/relationships/queryTable" Target="../queryTables/queryTable158.xml"/><Relationship Id="rId74" Type="http://schemas.openxmlformats.org/officeDocument/2006/relationships/queryTable" Target="../queryTables/queryTable157.xml"/><Relationship Id="rId73" Type="http://schemas.openxmlformats.org/officeDocument/2006/relationships/queryTable" Target="../queryTables/queryTable156.xml"/><Relationship Id="rId72" Type="http://schemas.openxmlformats.org/officeDocument/2006/relationships/queryTable" Target="../queryTables/queryTable155.xml"/><Relationship Id="rId71" Type="http://schemas.openxmlformats.org/officeDocument/2006/relationships/queryTable" Target="../queryTables/queryTable154.xml"/><Relationship Id="rId70" Type="http://schemas.openxmlformats.org/officeDocument/2006/relationships/queryTable" Target="../queryTables/queryTable153.xml"/><Relationship Id="rId7" Type="http://schemas.openxmlformats.org/officeDocument/2006/relationships/queryTable" Target="../queryTables/queryTable90.xml"/><Relationship Id="rId69" Type="http://schemas.openxmlformats.org/officeDocument/2006/relationships/queryTable" Target="../queryTables/queryTable152.xml"/><Relationship Id="rId68" Type="http://schemas.openxmlformats.org/officeDocument/2006/relationships/queryTable" Target="../queryTables/queryTable151.xml"/><Relationship Id="rId67" Type="http://schemas.openxmlformats.org/officeDocument/2006/relationships/queryTable" Target="../queryTables/queryTable150.xml"/><Relationship Id="rId66" Type="http://schemas.openxmlformats.org/officeDocument/2006/relationships/queryTable" Target="../queryTables/queryTable149.xml"/><Relationship Id="rId65" Type="http://schemas.openxmlformats.org/officeDocument/2006/relationships/queryTable" Target="../queryTables/queryTable148.xml"/><Relationship Id="rId64" Type="http://schemas.openxmlformats.org/officeDocument/2006/relationships/queryTable" Target="../queryTables/queryTable147.xml"/><Relationship Id="rId63" Type="http://schemas.openxmlformats.org/officeDocument/2006/relationships/queryTable" Target="../queryTables/queryTable146.xml"/><Relationship Id="rId62" Type="http://schemas.openxmlformats.org/officeDocument/2006/relationships/queryTable" Target="../queryTables/queryTable145.xml"/><Relationship Id="rId61" Type="http://schemas.openxmlformats.org/officeDocument/2006/relationships/queryTable" Target="../queryTables/queryTable144.xml"/><Relationship Id="rId60" Type="http://schemas.openxmlformats.org/officeDocument/2006/relationships/queryTable" Target="../queryTables/queryTable143.xml"/><Relationship Id="rId6" Type="http://schemas.openxmlformats.org/officeDocument/2006/relationships/queryTable" Target="../queryTables/queryTable89.xml"/><Relationship Id="rId59" Type="http://schemas.openxmlformats.org/officeDocument/2006/relationships/queryTable" Target="../queryTables/queryTable142.xml"/><Relationship Id="rId58" Type="http://schemas.openxmlformats.org/officeDocument/2006/relationships/queryTable" Target="../queryTables/queryTable141.xml"/><Relationship Id="rId57" Type="http://schemas.openxmlformats.org/officeDocument/2006/relationships/queryTable" Target="../queryTables/queryTable140.xml"/><Relationship Id="rId56" Type="http://schemas.openxmlformats.org/officeDocument/2006/relationships/queryTable" Target="../queryTables/queryTable139.xml"/><Relationship Id="rId55" Type="http://schemas.openxmlformats.org/officeDocument/2006/relationships/queryTable" Target="../queryTables/queryTable138.xml"/><Relationship Id="rId54" Type="http://schemas.openxmlformats.org/officeDocument/2006/relationships/queryTable" Target="../queryTables/queryTable137.xml"/><Relationship Id="rId53" Type="http://schemas.openxmlformats.org/officeDocument/2006/relationships/queryTable" Target="../queryTables/queryTable136.xml"/><Relationship Id="rId52" Type="http://schemas.openxmlformats.org/officeDocument/2006/relationships/queryTable" Target="../queryTables/queryTable135.xml"/><Relationship Id="rId51" Type="http://schemas.openxmlformats.org/officeDocument/2006/relationships/queryTable" Target="../queryTables/queryTable134.xml"/><Relationship Id="rId50" Type="http://schemas.openxmlformats.org/officeDocument/2006/relationships/queryTable" Target="../queryTables/queryTable133.xml"/><Relationship Id="rId5" Type="http://schemas.openxmlformats.org/officeDocument/2006/relationships/queryTable" Target="../queryTables/queryTable88.xml"/><Relationship Id="rId49" Type="http://schemas.openxmlformats.org/officeDocument/2006/relationships/queryTable" Target="../queryTables/queryTable132.xml"/><Relationship Id="rId48" Type="http://schemas.openxmlformats.org/officeDocument/2006/relationships/queryTable" Target="../queryTables/queryTable131.xml"/><Relationship Id="rId47" Type="http://schemas.openxmlformats.org/officeDocument/2006/relationships/queryTable" Target="../queryTables/queryTable130.xml"/><Relationship Id="rId46" Type="http://schemas.openxmlformats.org/officeDocument/2006/relationships/queryTable" Target="../queryTables/queryTable129.xml"/><Relationship Id="rId45" Type="http://schemas.openxmlformats.org/officeDocument/2006/relationships/queryTable" Target="../queryTables/queryTable128.xml"/><Relationship Id="rId44" Type="http://schemas.openxmlformats.org/officeDocument/2006/relationships/queryTable" Target="../queryTables/queryTable127.xml"/><Relationship Id="rId43" Type="http://schemas.openxmlformats.org/officeDocument/2006/relationships/queryTable" Target="../queryTables/queryTable126.xml"/><Relationship Id="rId42" Type="http://schemas.openxmlformats.org/officeDocument/2006/relationships/queryTable" Target="../queryTables/queryTable125.xml"/><Relationship Id="rId41" Type="http://schemas.openxmlformats.org/officeDocument/2006/relationships/queryTable" Target="../queryTables/queryTable124.xml"/><Relationship Id="rId40" Type="http://schemas.openxmlformats.org/officeDocument/2006/relationships/queryTable" Target="../queryTables/queryTable123.xml"/><Relationship Id="rId4" Type="http://schemas.openxmlformats.org/officeDocument/2006/relationships/queryTable" Target="../queryTables/queryTable87.xml"/><Relationship Id="rId39" Type="http://schemas.openxmlformats.org/officeDocument/2006/relationships/queryTable" Target="../queryTables/queryTable122.xml"/><Relationship Id="rId38" Type="http://schemas.openxmlformats.org/officeDocument/2006/relationships/queryTable" Target="../queryTables/queryTable121.xml"/><Relationship Id="rId37" Type="http://schemas.openxmlformats.org/officeDocument/2006/relationships/queryTable" Target="../queryTables/queryTable120.xml"/><Relationship Id="rId36" Type="http://schemas.openxmlformats.org/officeDocument/2006/relationships/queryTable" Target="../queryTables/queryTable119.xml"/><Relationship Id="rId35" Type="http://schemas.openxmlformats.org/officeDocument/2006/relationships/queryTable" Target="../queryTables/queryTable118.xml"/><Relationship Id="rId34" Type="http://schemas.openxmlformats.org/officeDocument/2006/relationships/queryTable" Target="../queryTables/queryTable117.xml"/><Relationship Id="rId33" Type="http://schemas.openxmlformats.org/officeDocument/2006/relationships/queryTable" Target="../queryTables/queryTable116.xml"/><Relationship Id="rId32" Type="http://schemas.openxmlformats.org/officeDocument/2006/relationships/queryTable" Target="../queryTables/queryTable115.xml"/><Relationship Id="rId31" Type="http://schemas.openxmlformats.org/officeDocument/2006/relationships/queryTable" Target="../queryTables/queryTable114.xml"/><Relationship Id="rId30" Type="http://schemas.openxmlformats.org/officeDocument/2006/relationships/queryTable" Target="../queryTables/queryTable113.xml"/><Relationship Id="rId3" Type="http://schemas.openxmlformats.org/officeDocument/2006/relationships/queryTable" Target="../queryTables/queryTable86.xml"/><Relationship Id="rId29" Type="http://schemas.openxmlformats.org/officeDocument/2006/relationships/queryTable" Target="../queryTables/queryTable112.xml"/><Relationship Id="rId28" Type="http://schemas.openxmlformats.org/officeDocument/2006/relationships/queryTable" Target="../queryTables/queryTable111.xml"/><Relationship Id="rId27" Type="http://schemas.openxmlformats.org/officeDocument/2006/relationships/queryTable" Target="../queryTables/queryTable110.xml"/><Relationship Id="rId26" Type="http://schemas.openxmlformats.org/officeDocument/2006/relationships/queryTable" Target="../queryTables/queryTable109.xml"/><Relationship Id="rId25" Type="http://schemas.openxmlformats.org/officeDocument/2006/relationships/queryTable" Target="../queryTables/queryTable108.xml"/><Relationship Id="rId24" Type="http://schemas.openxmlformats.org/officeDocument/2006/relationships/queryTable" Target="../queryTables/queryTable107.xml"/><Relationship Id="rId23" Type="http://schemas.openxmlformats.org/officeDocument/2006/relationships/queryTable" Target="../queryTables/queryTable106.xml"/><Relationship Id="rId22" Type="http://schemas.openxmlformats.org/officeDocument/2006/relationships/queryTable" Target="../queryTables/queryTable105.xml"/><Relationship Id="rId21" Type="http://schemas.openxmlformats.org/officeDocument/2006/relationships/queryTable" Target="../queryTables/queryTable104.xml"/><Relationship Id="rId20" Type="http://schemas.openxmlformats.org/officeDocument/2006/relationships/queryTable" Target="../queryTables/queryTable103.xml"/><Relationship Id="rId2" Type="http://schemas.openxmlformats.org/officeDocument/2006/relationships/queryTable" Target="../queryTables/queryTable85.xml"/><Relationship Id="rId19" Type="http://schemas.openxmlformats.org/officeDocument/2006/relationships/queryTable" Target="../queryTables/queryTable102.xml"/><Relationship Id="rId18" Type="http://schemas.openxmlformats.org/officeDocument/2006/relationships/queryTable" Target="../queryTables/queryTable101.xml"/><Relationship Id="rId17" Type="http://schemas.openxmlformats.org/officeDocument/2006/relationships/queryTable" Target="../queryTables/queryTable100.xml"/><Relationship Id="rId16" Type="http://schemas.openxmlformats.org/officeDocument/2006/relationships/queryTable" Target="../queryTables/queryTable99.xml"/><Relationship Id="rId15" Type="http://schemas.openxmlformats.org/officeDocument/2006/relationships/queryTable" Target="../queryTables/queryTable98.xml"/><Relationship Id="rId14" Type="http://schemas.openxmlformats.org/officeDocument/2006/relationships/queryTable" Target="../queryTables/queryTable97.xml"/><Relationship Id="rId13" Type="http://schemas.openxmlformats.org/officeDocument/2006/relationships/queryTable" Target="../queryTables/queryTable96.xml"/><Relationship Id="rId12" Type="http://schemas.openxmlformats.org/officeDocument/2006/relationships/queryTable" Target="../queryTables/queryTable95.xml"/><Relationship Id="rId11" Type="http://schemas.openxmlformats.org/officeDocument/2006/relationships/queryTable" Target="../queryTables/queryTable94.xml"/><Relationship Id="rId10" Type="http://schemas.openxmlformats.org/officeDocument/2006/relationships/queryTable" Target="../queryTables/queryTable93.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66"/>
  <sheetViews>
    <sheetView showGridLines="0" showZeros="0" topLeftCell="B1" workbookViewId="0">
      <selection activeCell="F14" sqref="F14"/>
    </sheetView>
  </sheetViews>
  <sheetFormatPr defaultColWidth="9.14285714285714" defaultRowHeight="12.75"/>
  <cols>
    <col min="1" max="1" width="4.28571428571429" style="594" hidden="1" customWidth="1"/>
    <col min="2" max="2" width="12.5714285714286" style="594" customWidth="1"/>
    <col min="3" max="3" width="37.5714285714286" style="594" customWidth="1"/>
    <col min="4" max="4" width="32.1428571428571" style="594" customWidth="1"/>
    <col min="5" max="5" width="3.28571428571429" style="594" customWidth="1"/>
    <col min="6" max="17" width="10.5714285714286" style="594" customWidth="1"/>
    <col min="18" max="18" width="7.14285714285714" style="594" customWidth="1"/>
    <col min="19" max="19" width="16.7142857142857" style="594" customWidth="1"/>
    <col min="20" max="20" width="9.71428571428571" style="594" customWidth="1"/>
    <col min="21" max="21" width="2.28571428571429" style="594" customWidth="1"/>
    <col min="22" max="22" width="1.71428571428571" style="594" customWidth="1"/>
    <col min="23" max="258" width="9.14285714285714" style="594"/>
    <col min="259" max="259" width="11.2857142857143" style="594" customWidth="1"/>
    <col min="260" max="260" width="67.7142857142857" style="594" customWidth="1"/>
    <col min="261" max="261" width="3.28571428571429" style="594" customWidth="1"/>
    <col min="262" max="274" width="10.7142857142857" style="594" customWidth="1"/>
    <col min="275" max="275" width="7.28571428571429" style="594" customWidth="1"/>
    <col min="276" max="514" width="9.14285714285714" style="594"/>
    <col min="515" max="515" width="11.2857142857143" style="594" customWidth="1"/>
    <col min="516" max="516" width="67.7142857142857" style="594" customWidth="1"/>
    <col min="517" max="517" width="3.28571428571429" style="594" customWidth="1"/>
    <col min="518" max="530" width="10.7142857142857" style="594" customWidth="1"/>
    <col min="531" max="531" width="7.28571428571429" style="594" customWidth="1"/>
    <col min="532" max="770" width="9.14285714285714" style="594"/>
    <col min="771" max="771" width="11.2857142857143" style="594" customWidth="1"/>
    <col min="772" max="772" width="67.7142857142857" style="594" customWidth="1"/>
    <col min="773" max="773" width="3.28571428571429" style="594" customWidth="1"/>
    <col min="774" max="786" width="10.7142857142857" style="594" customWidth="1"/>
    <col min="787" max="787" width="7.28571428571429" style="594" customWidth="1"/>
    <col min="788" max="1026" width="9.14285714285714" style="594"/>
    <col min="1027" max="1027" width="11.2857142857143" style="594" customWidth="1"/>
    <col min="1028" max="1028" width="67.7142857142857" style="594" customWidth="1"/>
    <col min="1029" max="1029" width="3.28571428571429" style="594" customWidth="1"/>
    <col min="1030" max="1042" width="10.7142857142857" style="594" customWidth="1"/>
    <col min="1043" max="1043" width="7.28571428571429" style="594" customWidth="1"/>
    <col min="1044" max="1282" width="9.14285714285714" style="594"/>
    <col min="1283" max="1283" width="11.2857142857143" style="594" customWidth="1"/>
    <col min="1284" max="1284" width="67.7142857142857" style="594" customWidth="1"/>
    <col min="1285" max="1285" width="3.28571428571429" style="594" customWidth="1"/>
    <col min="1286" max="1298" width="10.7142857142857" style="594" customWidth="1"/>
    <col min="1299" max="1299" width="7.28571428571429" style="594" customWidth="1"/>
    <col min="1300" max="1538" width="9.14285714285714" style="594"/>
    <col min="1539" max="1539" width="11.2857142857143" style="594" customWidth="1"/>
    <col min="1540" max="1540" width="67.7142857142857" style="594" customWidth="1"/>
    <col min="1541" max="1541" width="3.28571428571429" style="594" customWidth="1"/>
    <col min="1542" max="1554" width="10.7142857142857" style="594" customWidth="1"/>
    <col min="1555" max="1555" width="7.28571428571429" style="594" customWidth="1"/>
    <col min="1556" max="1794" width="9.14285714285714" style="594"/>
    <col min="1795" max="1795" width="11.2857142857143" style="594" customWidth="1"/>
    <col min="1796" max="1796" width="67.7142857142857" style="594" customWidth="1"/>
    <col min="1797" max="1797" width="3.28571428571429" style="594" customWidth="1"/>
    <col min="1798" max="1810" width="10.7142857142857" style="594" customWidth="1"/>
    <col min="1811" max="1811" width="7.28571428571429" style="594" customWidth="1"/>
    <col min="1812" max="2050" width="9.14285714285714" style="594"/>
    <col min="2051" max="2051" width="11.2857142857143" style="594" customWidth="1"/>
    <col min="2052" max="2052" width="67.7142857142857" style="594" customWidth="1"/>
    <col min="2053" max="2053" width="3.28571428571429" style="594" customWidth="1"/>
    <col min="2054" max="2066" width="10.7142857142857" style="594" customWidth="1"/>
    <col min="2067" max="2067" width="7.28571428571429" style="594" customWidth="1"/>
    <col min="2068" max="2306" width="9.14285714285714" style="594"/>
    <col min="2307" max="2307" width="11.2857142857143" style="594" customWidth="1"/>
    <col min="2308" max="2308" width="67.7142857142857" style="594" customWidth="1"/>
    <col min="2309" max="2309" width="3.28571428571429" style="594" customWidth="1"/>
    <col min="2310" max="2322" width="10.7142857142857" style="594" customWidth="1"/>
    <col min="2323" max="2323" width="7.28571428571429" style="594" customWidth="1"/>
    <col min="2324" max="2562" width="9.14285714285714" style="594"/>
    <col min="2563" max="2563" width="11.2857142857143" style="594" customWidth="1"/>
    <col min="2564" max="2564" width="67.7142857142857" style="594" customWidth="1"/>
    <col min="2565" max="2565" width="3.28571428571429" style="594" customWidth="1"/>
    <col min="2566" max="2578" width="10.7142857142857" style="594" customWidth="1"/>
    <col min="2579" max="2579" width="7.28571428571429" style="594" customWidth="1"/>
    <col min="2580" max="2818" width="9.14285714285714" style="594"/>
    <col min="2819" max="2819" width="11.2857142857143" style="594" customWidth="1"/>
    <col min="2820" max="2820" width="67.7142857142857" style="594" customWidth="1"/>
    <col min="2821" max="2821" width="3.28571428571429" style="594" customWidth="1"/>
    <col min="2822" max="2834" width="10.7142857142857" style="594" customWidth="1"/>
    <col min="2835" max="2835" width="7.28571428571429" style="594" customWidth="1"/>
    <col min="2836" max="3074" width="9.14285714285714" style="594"/>
    <col min="3075" max="3075" width="11.2857142857143" style="594" customWidth="1"/>
    <col min="3076" max="3076" width="67.7142857142857" style="594" customWidth="1"/>
    <col min="3077" max="3077" width="3.28571428571429" style="594" customWidth="1"/>
    <col min="3078" max="3090" width="10.7142857142857" style="594" customWidth="1"/>
    <col min="3091" max="3091" width="7.28571428571429" style="594" customWidth="1"/>
    <col min="3092" max="3330" width="9.14285714285714" style="594"/>
    <col min="3331" max="3331" width="11.2857142857143" style="594" customWidth="1"/>
    <col min="3332" max="3332" width="67.7142857142857" style="594" customWidth="1"/>
    <col min="3333" max="3333" width="3.28571428571429" style="594" customWidth="1"/>
    <col min="3334" max="3346" width="10.7142857142857" style="594" customWidth="1"/>
    <col min="3347" max="3347" width="7.28571428571429" style="594" customWidth="1"/>
    <col min="3348" max="3586" width="9.14285714285714" style="594"/>
    <col min="3587" max="3587" width="11.2857142857143" style="594" customWidth="1"/>
    <col min="3588" max="3588" width="67.7142857142857" style="594" customWidth="1"/>
    <col min="3589" max="3589" width="3.28571428571429" style="594" customWidth="1"/>
    <col min="3590" max="3602" width="10.7142857142857" style="594" customWidth="1"/>
    <col min="3603" max="3603" width="7.28571428571429" style="594" customWidth="1"/>
    <col min="3604" max="3842" width="9.14285714285714" style="594"/>
    <col min="3843" max="3843" width="11.2857142857143" style="594" customWidth="1"/>
    <col min="3844" max="3844" width="67.7142857142857" style="594" customWidth="1"/>
    <col min="3845" max="3845" width="3.28571428571429" style="594" customWidth="1"/>
    <col min="3846" max="3858" width="10.7142857142857" style="594" customWidth="1"/>
    <col min="3859" max="3859" width="7.28571428571429" style="594" customWidth="1"/>
    <col min="3860" max="4098" width="9.14285714285714" style="594"/>
    <col min="4099" max="4099" width="11.2857142857143" style="594" customWidth="1"/>
    <col min="4100" max="4100" width="67.7142857142857" style="594" customWidth="1"/>
    <col min="4101" max="4101" width="3.28571428571429" style="594" customWidth="1"/>
    <col min="4102" max="4114" width="10.7142857142857" style="594" customWidth="1"/>
    <col min="4115" max="4115" width="7.28571428571429" style="594" customWidth="1"/>
    <col min="4116" max="4354" width="9.14285714285714" style="594"/>
    <col min="4355" max="4355" width="11.2857142857143" style="594" customWidth="1"/>
    <col min="4356" max="4356" width="67.7142857142857" style="594" customWidth="1"/>
    <col min="4357" max="4357" width="3.28571428571429" style="594" customWidth="1"/>
    <col min="4358" max="4370" width="10.7142857142857" style="594" customWidth="1"/>
    <col min="4371" max="4371" width="7.28571428571429" style="594" customWidth="1"/>
    <col min="4372" max="4610" width="9.14285714285714" style="594"/>
    <col min="4611" max="4611" width="11.2857142857143" style="594" customWidth="1"/>
    <col min="4612" max="4612" width="67.7142857142857" style="594" customWidth="1"/>
    <col min="4613" max="4613" width="3.28571428571429" style="594" customWidth="1"/>
    <col min="4614" max="4626" width="10.7142857142857" style="594" customWidth="1"/>
    <col min="4627" max="4627" width="7.28571428571429" style="594" customWidth="1"/>
    <col min="4628" max="4866" width="9.14285714285714" style="594"/>
    <col min="4867" max="4867" width="11.2857142857143" style="594" customWidth="1"/>
    <col min="4868" max="4868" width="67.7142857142857" style="594" customWidth="1"/>
    <col min="4869" max="4869" width="3.28571428571429" style="594" customWidth="1"/>
    <col min="4870" max="4882" width="10.7142857142857" style="594" customWidth="1"/>
    <col min="4883" max="4883" width="7.28571428571429" style="594" customWidth="1"/>
    <col min="4884" max="5122" width="9.14285714285714" style="594"/>
    <col min="5123" max="5123" width="11.2857142857143" style="594" customWidth="1"/>
    <col min="5124" max="5124" width="67.7142857142857" style="594" customWidth="1"/>
    <col min="5125" max="5125" width="3.28571428571429" style="594" customWidth="1"/>
    <col min="5126" max="5138" width="10.7142857142857" style="594" customWidth="1"/>
    <col min="5139" max="5139" width="7.28571428571429" style="594" customWidth="1"/>
    <col min="5140" max="5378" width="9.14285714285714" style="594"/>
    <col min="5379" max="5379" width="11.2857142857143" style="594" customWidth="1"/>
    <col min="5380" max="5380" width="67.7142857142857" style="594" customWidth="1"/>
    <col min="5381" max="5381" width="3.28571428571429" style="594" customWidth="1"/>
    <col min="5382" max="5394" width="10.7142857142857" style="594" customWidth="1"/>
    <col min="5395" max="5395" width="7.28571428571429" style="594" customWidth="1"/>
    <col min="5396" max="5634" width="9.14285714285714" style="594"/>
    <col min="5635" max="5635" width="11.2857142857143" style="594" customWidth="1"/>
    <col min="5636" max="5636" width="67.7142857142857" style="594" customWidth="1"/>
    <col min="5637" max="5637" width="3.28571428571429" style="594" customWidth="1"/>
    <col min="5638" max="5650" width="10.7142857142857" style="594" customWidth="1"/>
    <col min="5651" max="5651" width="7.28571428571429" style="594" customWidth="1"/>
    <col min="5652" max="5890" width="9.14285714285714" style="594"/>
    <col min="5891" max="5891" width="11.2857142857143" style="594" customWidth="1"/>
    <col min="5892" max="5892" width="67.7142857142857" style="594" customWidth="1"/>
    <col min="5893" max="5893" width="3.28571428571429" style="594" customWidth="1"/>
    <col min="5894" max="5906" width="10.7142857142857" style="594" customWidth="1"/>
    <col min="5907" max="5907" width="7.28571428571429" style="594" customWidth="1"/>
    <col min="5908" max="6146" width="9.14285714285714" style="594"/>
    <col min="6147" max="6147" width="11.2857142857143" style="594" customWidth="1"/>
    <col min="6148" max="6148" width="67.7142857142857" style="594" customWidth="1"/>
    <col min="6149" max="6149" width="3.28571428571429" style="594" customWidth="1"/>
    <col min="6150" max="6162" width="10.7142857142857" style="594" customWidth="1"/>
    <col min="6163" max="6163" width="7.28571428571429" style="594" customWidth="1"/>
    <col min="6164" max="6402" width="9.14285714285714" style="594"/>
    <col min="6403" max="6403" width="11.2857142857143" style="594" customWidth="1"/>
    <col min="6404" max="6404" width="67.7142857142857" style="594" customWidth="1"/>
    <col min="6405" max="6405" width="3.28571428571429" style="594" customWidth="1"/>
    <col min="6406" max="6418" width="10.7142857142857" style="594" customWidth="1"/>
    <col min="6419" max="6419" width="7.28571428571429" style="594" customWidth="1"/>
    <col min="6420" max="6658" width="9.14285714285714" style="594"/>
    <col min="6659" max="6659" width="11.2857142857143" style="594" customWidth="1"/>
    <col min="6660" max="6660" width="67.7142857142857" style="594" customWidth="1"/>
    <col min="6661" max="6661" width="3.28571428571429" style="594" customWidth="1"/>
    <col min="6662" max="6674" width="10.7142857142857" style="594" customWidth="1"/>
    <col min="6675" max="6675" width="7.28571428571429" style="594" customWidth="1"/>
    <col min="6676" max="6914" width="9.14285714285714" style="594"/>
    <col min="6915" max="6915" width="11.2857142857143" style="594" customWidth="1"/>
    <col min="6916" max="6916" width="67.7142857142857" style="594" customWidth="1"/>
    <col min="6917" max="6917" width="3.28571428571429" style="594" customWidth="1"/>
    <col min="6918" max="6930" width="10.7142857142857" style="594" customWidth="1"/>
    <col min="6931" max="6931" width="7.28571428571429" style="594" customWidth="1"/>
    <col min="6932" max="7170" width="9.14285714285714" style="594"/>
    <col min="7171" max="7171" width="11.2857142857143" style="594" customWidth="1"/>
    <col min="7172" max="7172" width="67.7142857142857" style="594" customWidth="1"/>
    <col min="7173" max="7173" width="3.28571428571429" style="594" customWidth="1"/>
    <col min="7174" max="7186" width="10.7142857142857" style="594" customWidth="1"/>
    <col min="7187" max="7187" width="7.28571428571429" style="594" customWidth="1"/>
    <col min="7188" max="7426" width="9.14285714285714" style="594"/>
    <col min="7427" max="7427" width="11.2857142857143" style="594" customWidth="1"/>
    <col min="7428" max="7428" width="67.7142857142857" style="594" customWidth="1"/>
    <col min="7429" max="7429" width="3.28571428571429" style="594" customWidth="1"/>
    <col min="7430" max="7442" width="10.7142857142857" style="594" customWidth="1"/>
    <col min="7443" max="7443" width="7.28571428571429" style="594" customWidth="1"/>
    <col min="7444" max="7682" width="9.14285714285714" style="594"/>
    <col min="7683" max="7683" width="11.2857142857143" style="594" customWidth="1"/>
    <col min="7684" max="7684" width="67.7142857142857" style="594" customWidth="1"/>
    <col min="7685" max="7685" width="3.28571428571429" style="594" customWidth="1"/>
    <col min="7686" max="7698" width="10.7142857142857" style="594" customWidth="1"/>
    <col min="7699" max="7699" width="7.28571428571429" style="594" customWidth="1"/>
    <col min="7700" max="7938" width="9.14285714285714" style="594"/>
    <col min="7939" max="7939" width="11.2857142857143" style="594" customWidth="1"/>
    <col min="7940" max="7940" width="67.7142857142857" style="594" customWidth="1"/>
    <col min="7941" max="7941" width="3.28571428571429" style="594" customWidth="1"/>
    <col min="7942" max="7954" width="10.7142857142857" style="594" customWidth="1"/>
    <col min="7955" max="7955" width="7.28571428571429" style="594" customWidth="1"/>
    <col min="7956" max="8194" width="9.14285714285714" style="594"/>
    <col min="8195" max="8195" width="11.2857142857143" style="594" customWidth="1"/>
    <col min="8196" max="8196" width="67.7142857142857" style="594" customWidth="1"/>
    <col min="8197" max="8197" width="3.28571428571429" style="594" customWidth="1"/>
    <col min="8198" max="8210" width="10.7142857142857" style="594" customWidth="1"/>
    <col min="8211" max="8211" width="7.28571428571429" style="594" customWidth="1"/>
    <col min="8212" max="8450" width="9.14285714285714" style="594"/>
    <col min="8451" max="8451" width="11.2857142857143" style="594" customWidth="1"/>
    <col min="8452" max="8452" width="67.7142857142857" style="594" customWidth="1"/>
    <col min="8453" max="8453" width="3.28571428571429" style="594" customWidth="1"/>
    <col min="8454" max="8466" width="10.7142857142857" style="594" customWidth="1"/>
    <col min="8467" max="8467" width="7.28571428571429" style="594" customWidth="1"/>
    <col min="8468" max="8706" width="9.14285714285714" style="594"/>
    <col min="8707" max="8707" width="11.2857142857143" style="594" customWidth="1"/>
    <col min="8708" max="8708" width="67.7142857142857" style="594" customWidth="1"/>
    <col min="8709" max="8709" width="3.28571428571429" style="594" customWidth="1"/>
    <col min="8710" max="8722" width="10.7142857142857" style="594" customWidth="1"/>
    <col min="8723" max="8723" width="7.28571428571429" style="594" customWidth="1"/>
    <col min="8724" max="8962" width="9.14285714285714" style="594"/>
    <col min="8963" max="8963" width="11.2857142857143" style="594" customWidth="1"/>
    <col min="8964" max="8964" width="67.7142857142857" style="594" customWidth="1"/>
    <col min="8965" max="8965" width="3.28571428571429" style="594" customWidth="1"/>
    <col min="8966" max="8978" width="10.7142857142857" style="594" customWidth="1"/>
    <col min="8979" max="8979" width="7.28571428571429" style="594" customWidth="1"/>
    <col min="8980" max="9218" width="9.14285714285714" style="594"/>
    <col min="9219" max="9219" width="11.2857142857143" style="594" customWidth="1"/>
    <col min="9220" max="9220" width="67.7142857142857" style="594" customWidth="1"/>
    <col min="9221" max="9221" width="3.28571428571429" style="594" customWidth="1"/>
    <col min="9222" max="9234" width="10.7142857142857" style="594" customWidth="1"/>
    <col min="9235" max="9235" width="7.28571428571429" style="594" customWidth="1"/>
    <col min="9236" max="9474" width="9.14285714285714" style="594"/>
    <col min="9475" max="9475" width="11.2857142857143" style="594" customWidth="1"/>
    <col min="9476" max="9476" width="67.7142857142857" style="594" customWidth="1"/>
    <col min="9477" max="9477" width="3.28571428571429" style="594" customWidth="1"/>
    <col min="9478" max="9490" width="10.7142857142857" style="594" customWidth="1"/>
    <col min="9491" max="9491" width="7.28571428571429" style="594" customWidth="1"/>
    <col min="9492" max="9730" width="9.14285714285714" style="594"/>
    <col min="9731" max="9731" width="11.2857142857143" style="594" customWidth="1"/>
    <col min="9732" max="9732" width="67.7142857142857" style="594" customWidth="1"/>
    <col min="9733" max="9733" width="3.28571428571429" style="594" customWidth="1"/>
    <col min="9734" max="9746" width="10.7142857142857" style="594" customWidth="1"/>
    <col min="9747" max="9747" width="7.28571428571429" style="594" customWidth="1"/>
    <col min="9748" max="9986" width="9.14285714285714" style="594"/>
    <col min="9987" max="9987" width="11.2857142857143" style="594" customWidth="1"/>
    <col min="9988" max="9988" width="67.7142857142857" style="594" customWidth="1"/>
    <col min="9989" max="9989" width="3.28571428571429" style="594" customWidth="1"/>
    <col min="9990" max="10002" width="10.7142857142857" style="594" customWidth="1"/>
    <col min="10003" max="10003" width="7.28571428571429" style="594" customWidth="1"/>
    <col min="10004" max="10242" width="9.14285714285714" style="594"/>
    <col min="10243" max="10243" width="11.2857142857143" style="594" customWidth="1"/>
    <col min="10244" max="10244" width="67.7142857142857" style="594" customWidth="1"/>
    <col min="10245" max="10245" width="3.28571428571429" style="594" customWidth="1"/>
    <col min="10246" max="10258" width="10.7142857142857" style="594" customWidth="1"/>
    <col min="10259" max="10259" width="7.28571428571429" style="594" customWidth="1"/>
    <col min="10260" max="10498" width="9.14285714285714" style="594"/>
    <col min="10499" max="10499" width="11.2857142857143" style="594" customWidth="1"/>
    <col min="10500" max="10500" width="67.7142857142857" style="594" customWidth="1"/>
    <col min="10501" max="10501" width="3.28571428571429" style="594" customWidth="1"/>
    <col min="10502" max="10514" width="10.7142857142857" style="594" customWidth="1"/>
    <col min="10515" max="10515" width="7.28571428571429" style="594" customWidth="1"/>
    <col min="10516" max="10754" width="9.14285714285714" style="594"/>
    <col min="10755" max="10755" width="11.2857142857143" style="594" customWidth="1"/>
    <col min="10756" max="10756" width="67.7142857142857" style="594" customWidth="1"/>
    <col min="10757" max="10757" width="3.28571428571429" style="594" customWidth="1"/>
    <col min="10758" max="10770" width="10.7142857142857" style="594" customWidth="1"/>
    <col min="10771" max="10771" width="7.28571428571429" style="594" customWidth="1"/>
    <col min="10772" max="11010" width="9.14285714285714" style="594"/>
    <col min="11011" max="11011" width="11.2857142857143" style="594" customWidth="1"/>
    <col min="11012" max="11012" width="67.7142857142857" style="594" customWidth="1"/>
    <col min="11013" max="11013" width="3.28571428571429" style="594" customWidth="1"/>
    <col min="11014" max="11026" width="10.7142857142857" style="594" customWidth="1"/>
    <col min="11027" max="11027" width="7.28571428571429" style="594" customWidth="1"/>
    <col min="11028" max="11266" width="9.14285714285714" style="594"/>
    <col min="11267" max="11267" width="11.2857142857143" style="594" customWidth="1"/>
    <col min="11268" max="11268" width="67.7142857142857" style="594" customWidth="1"/>
    <col min="11269" max="11269" width="3.28571428571429" style="594" customWidth="1"/>
    <col min="11270" max="11282" width="10.7142857142857" style="594" customWidth="1"/>
    <col min="11283" max="11283" width="7.28571428571429" style="594" customWidth="1"/>
    <col min="11284" max="11522" width="9.14285714285714" style="594"/>
    <col min="11523" max="11523" width="11.2857142857143" style="594" customWidth="1"/>
    <col min="11524" max="11524" width="67.7142857142857" style="594" customWidth="1"/>
    <col min="11525" max="11525" width="3.28571428571429" style="594" customWidth="1"/>
    <col min="11526" max="11538" width="10.7142857142857" style="594" customWidth="1"/>
    <col min="11539" max="11539" width="7.28571428571429" style="594" customWidth="1"/>
    <col min="11540" max="11778" width="9.14285714285714" style="594"/>
    <col min="11779" max="11779" width="11.2857142857143" style="594" customWidth="1"/>
    <col min="11780" max="11780" width="67.7142857142857" style="594" customWidth="1"/>
    <col min="11781" max="11781" width="3.28571428571429" style="594" customWidth="1"/>
    <col min="11782" max="11794" width="10.7142857142857" style="594" customWidth="1"/>
    <col min="11795" max="11795" width="7.28571428571429" style="594" customWidth="1"/>
    <col min="11796" max="12034" width="9.14285714285714" style="594"/>
    <col min="12035" max="12035" width="11.2857142857143" style="594" customWidth="1"/>
    <col min="12036" max="12036" width="67.7142857142857" style="594" customWidth="1"/>
    <col min="12037" max="12037" width="3.28571428571429" style="594" customWidth="1"/>
    <col min="12038" max="12050" width="10.7142857142857" style="594" customWidth="1"/>
    <col min="12051" max="12051" width="7.28571428571429" style="594" customWidth="1"/>
    <col min="12052" max="12290" width="9.14285714285714" style="594"/>
    <col min="12291" max="12291" width="11.2857142857143" style="594" customWidth="1"/>
    <col min="12292" max="12292" width="67.7142857142857" style="594" customWidth="1"/>
    <col min="12293" max="12293" width="3.28571428571429" style="594" customWidth="1"/>
    <col min="12294" max="12306" width="10.7142857142857" style="594" customWidth="1"/>
    <col min="12307" max="12307" width="7.28571428571429" style="594" customWidth="1"/>
    <col min="12308" max="12546" width="9.14285714285714" style="594"/>
    <col min="12547" max="12547" width="11.2857142857143" style="594" customWidth="1"/>
    <col min="12548" max="12548" width="67.7142857142857" style="594" customWidth="1"/>
    <col min="12549" max="12549" width="3.28571428571429" style="594" customWidth="1"/>
    <col min="12550" max="12562" width="10.7142857142857" style="594" customWidth="1"/>
    <col min="12563" max="12563" width="7.28571428571429" style="594" customWidth="1"/>
    <col min="12564" max="12802" width="9.14285714285714" style="594"/>
    <col min="12803" max="12803" width="11.2857142857143" style="594" customWidth="1"/>
    <col min="12804" max="12804" width="67.7142857142857" style="594" customWidth="1"/>
    <col min="12805" max="12805" width="3.28571428571429" style="594" customWidth="1"/>
    <col min="12806" max="12818" width="10.7142857142857" style="594" customWidth="1"/>
    <col min="12819" max="12819" width="7.28571428571429" style="594" customWidth="1"/>
    <col min="12820" max="13058" width="9.14285714285714" style="594"/>
    <col min="13059" max="13059" width="11.2857142857143" style="594" customWidth="1"/>
    <col min="13060" max="13060" width="67.7142857142857" style="594" customWidth="1"/>
    <col min="13061" max="13061" width="3.28571428571429" style="594" customWidth="1"/>
    <col min="13062" max="13074" width="10.7142857142857" style="594" customWidth="1"/>
    <col min="13075" max="13075" width="7.28571428571429" style="594" customWidth="1"/>
    <col min="13076" max="13314" width="9.14285714285714" style="594"/>
    <col min="13315" max="13315" width="11.2857142857143" style="594" customWidth="1"/>
    <col min="13316" max="13316" width="67.7142857142857" style="594" customWidth="1"/>
    <col min="13317" max="13317" width="3.28571428571429" style="594" customWidth="1"/>
    <col min="13318" max="13330" width="10.7142857142857" style="594" customWidth="1"/>
    <col min="13331" max="13331" width="7.28571428571429" style="594" customWidth="1"/>
    <col min="13332" max="13570" width="9.14285714285714" style="594"/>
    <col min="13571" max="13571" width="11.2857142857143" style="594" customWidth="1"/>
    <col min="13572" max="13572" width="67.7142857142857" style="594" customWidth="1"/>
    <col min="13573" max="13573" width="3.28571428571429" style="594" customWidth="1"/>
    <col min="13574" max="13586" width="10.7142857142857" style="594" customWidth="1"/>
    <col min="13587" max="13587" width="7.28571428571429" style="594" customWidth="1"/>
    <col min="13588" max="13826" width="9.14285714285714" style="594"/>
    <col min="13827" max="13827" width="11.2857142857143" style="594" customWidth="1"/>
    <col min="13828" max="13828" width="67.7142857142857" style="594" customWidth="1"/>
    <col min="13829" max="13829" width="3.28571428571429" style="594" customWidth="1"/>
    <col min="13830" max="13842" width="10.7142857142857" style="594" customWidth="1"/>
    <col min="13843" max="13843" width="7.28571428571429" style="594" customWidth="1"/>
    <col min="13844" max="14082" width="9.14285714285714" style="594"/>
    <col min="14083" max="14083" width="11.2857142857143" style="594" customWidth="1"/>
    <col min="14084" max="14084" width="67.7142857142857" style="594" customWidth="1"/>
    <col min="14085" max="14085" width="3.28571428571429" style="594" customWidth="1"/>
    <col min="14086" max="14098" width="10.7142857142857" style="594" customWidth="1"/>
    <col min="14099" max="14099" width="7.28571428571429" style="594" customWidth="1"/>
    <col min="14100" max="14338" width="9.14285714285714" style="594"/>
    <col min="14339" max="14339" width="11.2857142857143" style="594" customWidth="1"/>
    <col min="14340" max="14340" width="67.7142857142857" style="594" customWidth="1"/>
    <col min="14341" max="14341" width="3.28571428571429" style="594" customWidth="1"/>
    <col min="14342" max="14354" width="10.7142857142857" style="594" customWidth="1"/>
    <col min="14355" max="14355" width="7.28571428571429" style="594" customWidth="1"/>
    <col min="14356" max="14594" width="9.14285714285714" style="594"/>
    <col min="14595" max="14595" width="11.2857142857143" style="594" customWidth="1"/>
    <col min="14596" max="14596" width="67.7142857142857" style="594" customWidth="1"/>
    <col min="14597" max="14597" width="3.28571428571429" style="594" customWidth="1"/>
    <col min="14598" max="14610" width="10.7142857142857" style="594" customWidth="1"/>
    <col min="14611" max="14611" width="7.28571428571429" style="594" customWidth="1"/>
    <col min="14612" max="14850" width="9.14285714285714" style="594"/>
    <col min="14851" max="14851" width="11.2857142857143" style="594" customWidth="1"/>
    <col min="14852" max="14852" width="67.7142857142857" style="594" customWidth="1"/>
    <col min="14853" max="14853" width="3.28571428571429" style="594" customWidth="1"/>
    <col min="14854" max="14866" width="10.7142857142857" style="594" customWidth="1"/>
    <col min="14867" max="14867" width="7.28571428571429" style="594" customWidth="1"/>
    <col min="14868" max="15106" width="9.14285714285714" style="594"/>
    <col min="15107" max="15107" width="11.2857142857143" style="594" customWidth="1"/>
    <col min="15108" max="15108" width="67.7142857142857" style="594" customWidth="1"/>
    <col min="15109" max="15109" width="3.28571428571429" style="594" customWidth="1"/>
    <col min="15110" max="15122" width="10.7142857142857" style="594" customWidth="1"/>
    <col min="15123" max="15123" width="7.28571428571429" style="594" customWidth="1"/>
    <col min="15124" max="15362" width="9.14285714285714" style="594"/>
    <col min="15363" max="15363" width="11.2857142857143" style="594" customWidth="1"/>
    <col min="15364" max="15364" width="67.7142857142857" style="594" customWidth="1"/>
    <col min="15365" max="15365" width="3.28571428571429" style="594" customWidth="1"/>
    <col min="15366" max="15378" width="10.7142857142857" style="594" customWidth="1"/>
    <col min="15379" max="15379" width="7.28571428571429" style="594" customWidth="1"/>
    <col min="15380" max="15618" width="9.14285714285714" style="594"/>
    <col min="15619" max="15619" width="11.2857142857143" style="594" customWidth="1"/>
    <col min="15620" max="15620" width="67.7142857142857" style="594" customWidth="1"/>
    <col min="15621" max="15621" width="3.28571428571429" style="594" customWidth="1"/>
    <col min="15622" max="15634" width="10.7142857142857" style="594" customWidth="1"/>
    <col min="15635" max="15635" width="7.28571428571429" style="594" customWidth="1"/>
    <col min="15636" max="15874" width="9.14285714285714" style="594"/>
    <col min="15875" max="15875" width="11.2857142857143" style="594" customWidth="1"/>
    <col min="15876" max="15876" width="67.7142857142857" style="594" customWidth="1"/>
    <col min="15877" max="15877" width="3.28571428571429" style="594" customWidth="1"/>
    <col min="15878" max="15890" width="10.7142857142857" style="594" customWidth="1"/>
    <col min="15891" max="15891" width="7.28571428571429" style="594" customWidth="1"/>
    <col min="15892" max="16130" width="9.14285714285714" style="594"/>
    <col min="16131" max="16131" width="11.2857142857143" style="594" customWidth="1"/>
    <col min="16132" max="16132" width="67.7142857142857" style="594" customWidth="1"/>
    <col min="16133" max="16133" width="3.28571428571429" style="594" customWidth="1"/>
    <col min="16134" max="16146" width="10.7142857142857" style="594" customWidth="1"/>
    <col min="16147" max="16147" width="7.28571428571429" style="594" customWidth="1"/>
    <col min="16148" max="16384" width="9.14285714285714" style="594"/>
  </cols>
  <sheetData>
    <row r="1" ht="26.25" spans="2:20">
      <c r="B1" s="595" t="s">
        <v>0</v>
      </c>
      <c r="C1" s="812" t="s">
        <v>1</v>
      </c>
      <c r="D1" s="596"/>
      <c r="E1" s="597"/>
      <c r="F1" s="598"/>
      <c r="G1" s="599" t="s">
        <v>2</v>
      </c>
      <c r="H1" s="600"/>
      <c r="I1" s="600"/>
      <c r="J1" s="600"/>
      <c r="K1" s="600"/>
      <c r="L1" s="600"/>
      <c r="M1" s="600"/>
      <c r="N1" s="695"/>
      <c r="O1" s="695"/>
      <c r="P1" s="600"/>
      <c r="Q1" s="600"/>
      <c r="R1" s="600"/>
      <c r="S1" s="600"/>
      <c r="T1" s="715"/>
    </row>
    <row r="2" s="426" customFormat="1" ht="18" customHeight="1" spans="2:20">
      <c r="B2" s="601" t="s">
        <v>3</v>
      </c>
      <c r="C2" s="804" t="str">
        <f>'Grandes Itens'!B2</f>
        <v>PATO BRANCO -PR</v>
      </c>
      <c r="D2" s="603"/>
      <c r="E2" s="603"/>
      <c r="F2" s="604" t="s">
        <v>4</v>
      </c>
      <c r="G2" s="605">
        <f>'Grandes Itens'!F2</f>
        <v>68</v>
      </c>
      <c r="H2" s="606" t="s">
        <v>5</v>
      </c>
      <c r="I2" s="696"/>
      <c r="J2" s="606" t="s">
        <v>6</v>
      </c>
      <c r="K2" s="696"/>
      <c r="L2" s="606" t="s">
        <v>7</v>
      </c>
      <c r="M2" s="697"/>
      <c r="N2" s="809"/>
      <c r="O2" s="696"/>
      <c r="P2" s="698" t="s">
        <v>8</v>
      </c>
      <c r="Q2" s="716"/>
      <c r="R2" s="716"/>
      <c r="S2" s="717">
        <v>0</v>
      </c>
      <c r="T2" s="718">
        <f>IF(S4=0,0,S2/S4)</f>
        <v>0</v>
      </c>
    </row>
    <row r="3" s="426" customFormat="1" ht="18" customHeight="1" spans="2:20">
      <c r="B3" s="607" t="s">
        <v>9</v>
      </c>
      <c r="C3" s="805" t="str">
        <f>'Grandes Itens'!B3</f>
        <v>PRAÇA NOVO HORIZONTE</v>
      </c>
      <c r="D3" s="609"/>
      <c r="E3" s="610"/>
      <c r="F3" s="611" t="s">
        <v>10</v>
      </c>
      <c r="G3" s="612">
        <f>'Grandes Itens'!F3</f>
        <v>1</v>
      </c>
      <c r="H3" s="613" t="s">
        <v>11</v>
      </c>
      <c r="I3" s="699">
        <f ca="1">TODAY()</f>
        <v>45251</v>
      </c>
      <c r="J3" s="613" t="s">
        <v>12</v>
      </c>
      <c r="K3" s="700">
        <f>80-10</f>
        <v>70</v>
      </c>
      <c r="L3" s="613" t="s">
        <v>11</v>
      </c>
      <c r="M3" s="810">
        <f ca="1">I3+K3+10</f>
        <v>45331</v>
      </c>
      <c r="N3" s="613"/>
      <c r="O3" s="811"/>
      <c r="P3" s="702" t="s">
        <v>13</v>
      </c>
      <c r="Q3" s="719"/>
      <c r="R3" s="720"/>
      <c r="S3" s="721">
        <f>S29-S2</f>
        <v>588984.1</v>
      </c>
      <c r="T3" s="722">
        <f>IF(S3=0,0,1-T2)</f>
        <v>1</v>
      </c>
    </row>
    <row r="4" ht="21" customHeight="1" spans="2:23">
      <c r="B4" s="614" t="s">
        <v>14</v>
      </c>
      <c r="C4" s="615"/>
      <c r="D4" s="616"/>
      <c r="E4" s="617" t="s">
        <v>15</v>
      </c>
      <c r="F4" s="618"/>
      <c r="G4" s="618"/>
      <c r="H4" s="618"/>
      <c r="I4" s="618"/>
      <c r="J4" s="618"/>
      <c r="K4" s="618"/>
      <c r="L4" s="618"/>
      <c r="M4" s="618"/>
      <c r="N4" s="618"/>
      <c r="O4" s="618"/>
      <c r="P4" s="703" t="s">
        <v>16</v>
      </c>
      <c r="Q4" s="723"/>
      <c r="R4" s="723"/>
      <c r="S4" s="724">
        <f>SUM(S2:S3)</f>
        <v>588984.1</v>
      </c>
      <c r="T4" s="725">
        <f>SUM(T2:T3)</f>
        <v>1</v>
      </c>
      <c r="W4" s="594" t="s">
        <v>17</v>
      </c>
    </row>
    <row r="5" customHeight="1" spans="2:23">
      <c r="B5" s="619" t="s">
        <v>18</v>
      </c>
      <c r="C5" s="620" t="s">
        <v>19</v>
      </c>
      <c r="D5" s="621"/>
      <c r="E5" s="622" t="s">
        <v>20</v>
      </c>
      <c r="F5" s="623" t="s">
        <v>21</v>
      </c>
      <c r="G5" s="624"/>
      <c r="H5" s="624"/>
      <c r="I5" s="624"/>
      <c r="J5" s="624"/>
      <c r="K5" s="624"/>
      <c r="L5" s="624"/>
      <c r="M5" s="704"/>
      <c r="N5" s="704"/>
      <c r="O5" s="704"/>
      <c r="P5" s="705"/>
      <c r="Q5" s="726"/>
      <c r="R5" s="727"/>
      <c r="S5" s="728" t="s">
        <v>22</v>
      </c>
      <c r="T5" s="729" t="s">
        <v>23</v>
      </c>
      <c r="W5" s="730" t="str">
        <f>IF(S4=S61,"OK","erro")</f>
        <v>erro</v>
      </c>
    </row>
    <row r="6" ht="13.5" spans="2:20">
      <c r="B6" s="625" t="s">
        <v>24</v>
      </c>
      <c r="C6" s="626"/>
      <c r="D6" s="627"/>
      <c r="E6" s="628">
        <v>8</v>
      </c>
      <c r="F6" s="629">
        <f>IF(E6=0,0,1)</f>
        <v>1</v>
      </c>
      <c r="G6" s="629">
        <f>IF($E$6&lt;2,0,2)</f>
        <v>2</v>
      </c>
      <c r="H6" s="629">
        <f>IF($E$6&lt;3,0,3)</f>
        <v>3</v>
      </c>
      <c r="I6" s="629">
        <f>IF($E$6&lt;4,0,4)</f>
        <v>4</v>
      </c>
      <c r="J6" s="629">
        <f>IF($E$6&lt;5,0,5)</f>
        <v>5</v>
      </c>
      <c r="K6" s="629">
        <f>IF($E$6&lt;6,0,6)</f>
        <v>6</v>
      </c>
      <c r="L6" s="629">
        <f>IF($E$6&lt;7,0,7)</f>
        <v>7</v>
      </c>
      <c r="M6" s="629">
        <f>IF($E$6&lt;8,0,8)</f>
        <v>8</v>
      </c>
      <c r="N6" s="629">
        <f>IF($E$6&lt;9,0,9)</f>
        <v>0</v>
      </c>
      <c r="O6" s="629">
        <f>IF($E$6&lt;10,0,10)</f>
        <v>0</v>
      </c>
      <c r="P6" s="629">
        <f>IF($E$6&lt;11,0,11)</f>
        <v>0</v>
      </c>
      <c r="Q6" s="731">
        <f>IF($E$6&lt;12,0,12)</f>
        <v>0</v>
      </c>
      <c r="R6" s="732"/>
      <c r="S6" s="733" t="s">
        <v>25</v>
      </c>
      <c r="T6" s="734" t="s">
        <v>22</v>
      </c>
    </row>
    <row r="7" ht="14.25" spans="2:20">
      <c r="B7" s="625"/>
      <c r="C7" s="626" t="s">
        <v>26</v>
      </c>
      <c r="D7" s="627"/>
      <c r="E7" s="630"/>
      <c r="F7" s="631">
        <f ca="1">IF(E6=0,0,M3)</f>
        <v>45331</v>
      </c>
      <c r="G7" s="631">
        <f ca="1" t="shared" ref="G7:Q7" si="0">IF(G6=0,0,F8+1)</f>
        <v>45362</v>
      </c>
      <c r="H7" s="631">
        <f ca="1" t="shared" si="0"/>
        <v>45393</v>
      </c>
      <c r="I7" s="631">
        <f ca="1" t="shared" si="0"/>
        <v>45424</v>
      </c>
      <c r="J7" s="631">
        <f ca="1" t="shared" si="0"/>
        <v>45455</v>
      </c>
      <c r="K7" s="631">
        <f ca="1" t="shared" si="0"/>
        <v>45486</v>
      </c>
      <c r="L7" s="631">
        <f ca="1" t="shared" si="0"/>
        <v>45517</v>
      </c>
      <c r="M7" s="631">
        <f ca="1" t="shared" si="0"/>
        <v>45548</v>
      </c>
      <c r="N7" s="631">
        <f ca="1" t="shared" si="0"/>
        <v>0</v>
      </c>
      <c r="O7" s="631">
        <f ca="1" t="shared" si="0"/>
        <v>0</v>
      </c>
      <c r="P7" s="631">
        <f ca="1" t="shared" si="0"/>
        <v>0</v>
      </c>
      <c r="Q7" s="735">
        <f ca="1" t="shared" si="0"/>
        <v>0</v>
      </c>
      <c r="R7" s="736"/>
      <c r="S7" s="733"/>
      <c r="T7" s="734"/>
    </row>
    <row r="8" ht="14.25" spans="2:20">
      <c r="B8" s="625"/>
      <c r="C8" s="626" t="s">
        <v>27</v>
      </c>
      <c r="D8" s="627"/>
      <c r="E8" s="630"/>
      <c r="F8" s="631">
        <f ca="1">IF(E6=0,0,F7+30)</f>
        <v>45361</v>
      </c>
      <c r="G8" s="631">
        <f ca="1" t="shared" ref="G8:Q8" si="1">IF(G6=0,0,G7+30)</f>
        <v>45392</v>
      </c>
      <c r="H8" s="631">
        <f ca="1" t="shared" si="1"/>
        <v>45423</v>
      </c>
      <c r="I8" s="631">
        <f ca="1" t="shared" si="1"/>
        <v>45454</v>
      </c>
      <c r="J8" s="631">
        <f ca="1" t="shared" si="1"/>
        <v>45485</v>
      </c>
      <c r="K8" s="631">
        <f ca="1" t="shared" si="1"/>
        <v>45516</v>
      </c>
      <c r="L8" s="631">
        <f ca="1" t="shared" si="1"/>
        <v>45547</v>
      </c>
      <c r="M8" s="631">
        <f ca="1" t="shared" si="1"/>
        <v>45578</v>
      </c>
      <c r="N8" s="631">
        <f ca="1" t="shared" si="1"/>
        <v>0</v>
      </c>
      <c r="O8" s="631">
        <f ca="1" t="shared" si="1"/>
        <v>0</v>
      </c>
      <c r="P8" s="631">
        <f ca="1" t="shared" si="1"/>
        <v>0</v>
      </c>
      <c r="Q8" s="735">
        <f ca="1" t="shared" si="1"/>
        <v>0</v>
      </c>
      <c r="R8" s="736"/>
      <c r="S8" s="733"/>
      <c r="T8" s="734"/>
    </row>
    <row r="9" ht="13.5" spans="1:23">
      <c r="A9" s="632" t="str">
        <f t="shared" ref="A9:A20" si="2">CONCATENATE($E$6,"|",B9)</f>
        <v>8|1</v>
      </c>
      <c r="B9" s="633">
        <v>1</v>
      </c>
      <c r="C9" s="634" t="s">
        <v>28</v>
      </c>
      <c r="D9" s="635"/>
      <c r="E9" s="636">
        <v>1</v>
      </c>
      <c r="F9" s="637"/>
      <c r="G9" s="637"/>
      <c r="H9" s="637"/>
      <c r="I9" s="637"/>
      <c r="J9" s="637"/>
      <c r="K9" s="637"/>
      <c r="L9" s="637"/>
      <c r="M9" s="637"/>
      <c r="N9" s="637"/>
      <c r="O9" s="637"/>
      <c r="P9" s="637"/>
      <c r="Q9" s="737"/>
      <c r="R9" s="738"/>
      <c r="S9" s="739">
        <f>'Grandes Itens'!F5</f>
        <v>33271.61</v>
      </c>
      <c r="T9" s="740">
        <f t="shared" ref="T9:T27" si="3">IF($S$29=0,0,(S9/$S$29)*100)</f>
        <v>5.64898271447396</v>
      </c>
      <c r="W9" s="741">
        <f t="shared" ref="W9:W20" si="4">SUM(F9:Q9)</f>
        <v>0</v>
      </c>
    </row>
    <row r="10" spans="1:23">
      <c r="A10" s="632" t="str">
        <f t="shared" si="2"/>
        <v>8|2</v>
      </c>
      <c r="B10" s="638" t="s">
        <v>29</v>
      </c>
      <c r="C10" s="634" t="s">
        <v>30</v>
      </c>
      <c r="D10" s="635"/>
      <c r="E10" s="636">
        <v>2</v>
      </c>
      <c r="F10" s="637"/>
      <c r="G10" s="637"/>
      <c r="H10" s="637"/>
      <c r="I10" s="637"/>
      <c r="J10" s="637"/>
      <c r="K10" s="637"/>
      <c r="L10" s="637"/>
      <c r="M10" s="637"/>
      <c r="N10" s="637"/>
      <c r="O10" s="637"/>
      <c r="P10" s="637"/>
      <c r="Q10" s="737"/>
      <c r="R10" s="738"/>
      <c r="S10" s="739">
        <f>'Grandes Itens'!F6</f>
        <v>18873.77</v>
      </c>
      <c r="T10" s="740">
        <f t="shared" si="3"/>
        <v>3.20446171636891</v>
      </c>
      <c r="W10" s="741">
        <f t="shared" si="4"/>
        <v>0</v>
      </c>
    </row>
    <row r="11" spans="1:23">
      <c r="A11" s="632" t="str">
        <f t="shared" si="2"/>
        <v>8|3</v>
      </c>
      <c r="B11" s="638" t="s">
        <v>31</v>
      </c>
      <c r="C11" s="634" t="s">
        <v>32</v>
      </c>
      <c r="D11" s="635"/>
      <c r="E11" s="636">
        <v>3</v>
      </c>
      <c r="F11" s="637"/>
      <c r="G11" s="637"/>
      <c r="H11" s="637"/>
      <c r="I11" s="637"/>
      <c r="J11" s="637"/>
      <c r="K11" s="637"/>
      <c r="L11" s="637"/>
      <c r="M11" s="637"/>
      <c r="N11" s="637"/>
      <c r="O11" s="637"/>
      <c r="P11" s="637"/>
      <c r="Q11" s="737"/>
      <c r="R11" s="738"/>
      <c r="S11" s="739">
        <f>'Grandes Itens'!F7</f>
        <v>1626.32</v>
      </c>
      <c r="T11" s="740">
        <f t="shared" si="3"/>
        <v>0.276122903827115</v>
      </c>
      <c r="W11" s="741">
        <f t="shared" si="4"/>
        <v>0</v>
      </c>
    </row>
    <row r="12" spans="1:23">
      <c r="A12" s="632" t="str">
        <f t="shared" si="2"/>
        <v>8|4</v>
      </c>
      <c r="B12" s="638" t="s">
        <v>33</v>
      </c>
      <c r="C12" s="634" t="s">
        <v>34</v>
      </c>
      <c r="D12" s="635"/>
      <c r="E12" s="636">
        <v>4</v>
      </c>
      <c r="F12" s="637"/>
      <c r="G12" s="637"/>
      <c r="H12" s="637"/>
      <c r="I12" s="637"/>
      <c r="J12" s="637"/>
      <c r="K12" s="637"/>
      <c r="L12" s="637"/>
      <c r="M12" s="637"/>
      <c r="N12" s="637"/>
      <c r="O12" s="637"/>
      <c r="P12" s="637"/>
      <c r="Q12" s="737"/>
      <c r="R12" s="738"/>
      <c r="S12" s="739">
        <f>'Grandes Itens'!F8</f>
        <v>38420.64</v>
      </c>
      <c r="T12" s="740">
        <f t="shared" si="3"/>
        <v>6.52320495578743</v>
      </c>
      <c r="W12" s="741">
        <f t="shared" si="4"/>
        <v>0</v>
      </c>
    </row>
    <row r="13" spans="1:23">
      <c r="A13" s="632" t="str">
        <f t="shared" si="2"/>
        <v>8|5</v>
      </c>
      <c r="B13" s="638" t="s">
        <v>35</v>
      </c>
      <c r="C13" s="634" t="s">
        <v>36</v>
      </c>
      <c r="D13" s="635"/>
      <c r="E13" s="636">
        <v>5</v>
      </c>
      <c r="F13" s="637"/>
      <c r="G13" s="637"/>
      <c r="H13" s="637"/>
      <c r="I13" s="637"/>
      <c r="J13" s="637"/>
      <c r="K13" s="637"/>
      <c r="L13" s="637"/>
      <c r="M13" s="637"/>
      <c r="N13" s="637"/>
      <c r="O13" s="637"/>
      <c r="P13" s="637"/>
      <c r="Q13" s="737"/>
      <c r="R13" s="738"/>
      <c r="S13" s="739">
        <f>'Grandes Itens'!F9</f>
        <v>16370.32</v>
      </c>
      <c r="T13" s="740">
        <f t="shared" si="3"/>
        <v>2.77941628644984</v>
      </c>
      <c r="W13" s="741">
        <f t="shared" si="4"/>
        <v>0</v>
      </c>
    </row>
    <row r="14" spans="1:23">
      <c r="A14" s="632" t="str">
        <f t="shared" si="2"/>
        <v>8|6</v>
      </c>
      <c r="B14" s="638" t="s">
        <v>37</v>
      </c>
      <c r="C14" s="634" t="s">
        <v>38</v>
      </c>
      <c r="D14" s="635"/>
      <c r="E14" s="636">
        <v>3</v>
      </c>
      <c r="F14" s="637"/>
      <c r="G14" s="637"/>
      <c r="H14" s="637"/>
      <c r="I14" s="637"/>
      <c r="J14" s="637"/>
      <c r="K14" s="637"/>
      <c r="L14" s="637"/>
      <c r="M14" s="637"/>
      <c r="N14" s="637"/>
      <c r="O14" s="637"/>
      <c r="P14" s="637"/>
      <c r="Q14" s="737"/>
      <c r="R14" s="738"/>
      <c r="S14" s="739">
        <f>'Grandes Itens'!F10</f>
        <v>0</v>
      </c>
      <c r="T14" s="740">
        <f t="shared" si="3"/>
        <v>0</v>
      </c>
      <c r="W14" s="741">
        <f t="shared" si="4"/>
        <v>0</v>
      </c>
    </row>
    <row r="15" spans="1:23">
      <c r="A15" s="632" t="str">
        <f t="shared" si="2"/>
        <v>8|7</v>
      </c>
      <c r="B15" s="638" t="s">
        <v>39</v>
      </c>
      <c r="C15" s="634" t="s">
        <v>40</v>
      </c>
      <c r="D15" s="635"/>
      <c r="E15" s="636">
        <v>5</v>
      </c>
      <c r="F15" s="637"/>
      <c r="G15" s="637"/>
      <c r="H15" s="637"/>
      <c r="I15" s="637"/>
      <c r="J15" s="637"/>
      <c r="K15" s="637"/>
      <c r="L15" s="637"/>
      <c r="M15" s="637"/>
      <c r="N15" s="637"/>
      <c r="O15" s="637"/>
      <c r="P15" s="637"/>
      <c r="Q15" s="737"/>
      <c r="R15" s="738"/>
      <c r="S15" s="739">
        <f>'Grandes Itens'!F11</f>
        <v>1502.05</v>
      </c>
      <c r="T15" s="740">
        <f t="shared" si="3"/>
        <v>0.255023862274041</v>
      </c>
      <c r="W15" s="741">
        <f t="shared" si="4"/>
        <v>0</v>
      </c>
    </row>
    <row r="16" spans="1:23">
      <c r="A16" s="632" t="str">
        <f t="shared" si="2"/>
        <v>8|8</v>
      </c>
      <c r="B16" s="638" t="s">
        <v>41</v>
      </c>
      <c r="C16" s="634" t="s">
        <v>42</v>
      </c>
      <c r="D16" s="635"/>
      <c r="E16" s="636">
        <v>6</v>
      </c>
      <c r="F16" s="637"/>
      <c r="G16" s="637"/>
      <c r="H16" s="637"/>
      <c r="I16" s="637"/>
      <c r="J16" s="637"/>
      <c r="K16" s="637"/>
      <c r="L16" s="637"/>
      <c r="M16" s="637"/>
      <c r="N16" s="637"/>
      <c r="O16" s="637"/>
      <c r="P16" s="637"/>
      <c r="Q16" s="737"/>
      <c r="R16" s="738"/>
      <c r="S16" s="739">
        <f>'Grandes Itens'!F12</f>
        <v>66814.44</v>
      </c>
      <c r="T16" s="740">
        <f t="shared" si="3"/>
        <v>11.3440142102308</v>
      </c>
      <c r="W16" s="741">
        <f t="shared" si="4"/>
        <v>0</v>
      </c>
    </row>
    <row r="17" spans="1:23">
      <c r="A17" s="632" t="str">
        <f t="shared" si="2"/>
        <v>8|9</v>
      </c>
      <c r="B17" s="638" t="s">
        <v>43</v>
      </c>
      <c r="C17" s="634" t="s">
        <v>44</v>
      </c>
      <c r="D17" s="635"/>
      <c r="E17" s="636">
        <v>6</v>
      </c>
      <c r="F17" s="637"/>
      <c r="G17" s="637"/>
      <c r="H17" s="637"/>
      <c r="I17" s="637"/>
      <c r="J17" s="637"/>
      <c r="K17" s="637"/>
      <c r="L17" s="637"/>
      <c r="M17" s="637"/>
      <c r="N17" s="637"/>
      <c r="O17" s="637"/>
      <c r="P17" s="637"/>
      <c r="Q17" s="737"/>
      <c r="R17" s="738"/>
      <c r="S17" s="739">
        <f>'Grandes Itens'!F13</f>
        <v>22896.51</v>
      </c>
      <c r="T17" s="740">
        <f t="shared" si="3"/>
        <v>3.88745808248474</v>
      </c>
      <c r="W17" s="741">
        <f t="shared" si="4"/>
        <v>0</v>
      </c>
    </row>
    <row r="18" spans="1:23">
      <c r="A18" s="632" t="str">
        <f t="shared" si="2"/>
        <v>8|10</v>
      </c>
      <c r="B18" s="638" t="s">
        <v>45</v>
      </c>
      <c r="C18" s="634" t="s">
        <v>46</v>
      </c>
      <c r="D18" s="635"/>
      <c r="E18" s="636"/>
      <c r="F18" s="637"/>
      <c r="G18" s="637"/>
      <c r="H18" s="637"/>
      <c r="I18" s="637"/>
      <c r="J18" s="637"/>
      <c r="K18" s="637"/>
      <c r="L18" s="637"/>
      <c r="M18" s="637"/>
      <c r="N18" s="637"/>
      <c r="O18" s="637"/>
      <c r="P18" s="637"/>
      <c r="Q18" s="737"/>
      <c r="R18" s="738"/>
      <c r="S18" s="739">
        <f>'Grandes Itens'!F14</f>
        <v>179301.77</v>
      </c>
      <c r="T18" s="740">
        <f t="shared" si="3"/>
        <v>30.4425484491007</v>
      </c>
      <c r="W18" s="741">
        <f t="shared" si="4"/>
        <v>0</v>
      </c>
    </row>
    <row r="19" spans="1:23">
      <c r="A19" s="632" t="str">
        <f t="shared" si="2"/>
        <v>8|11</v>
      </c>
      <c r="B19" s="638" t="s">
        <v>47</v>
      </c>
      <c r="C19" s="634" t="s">
        <v>48</v>
      </c>
      <c r="D19" s="635"/>
      <c r="E19" s="636"/>
      <c r="F19" s="637"/>
      <c r="G19" s="637"/>
      <c r="H19" s="637"/>
      <c r="I19" s="637"/>
      <c r="J19" s="637"/>
      <c r="K19" s="637"/>
      <c r="L19" s="637"/>
      <c r="M19" s="637"/>
      <c r="N19" s="637"/>
      <c r="O19" s="637"/>
      <c r="P19" s="637"/>
      <c r="Q19" s="737"/>
      <c r="R19" s="738"/>
      <c r="S19" s="739">
        <f>'Grandes Itens'!F15</f>
        <v>209614.83</v>
      </c>
      <c r="T19" s="740">
        <f t="shared" si="3"/>
        <v>35.5892170943154</v>
      </c>
      <c r="W19" s="741">
        <f t="shared" si="4"/>
        <v>0</v>
      </c>
    </row>
    <row r="20" spans="1:23">
      <c r="A20" s="632" t="str">
        <f t="shared" si="2"/>
        <v>8|12</v>
      </c>
      <c r="B20" s="638" t="s">
        <v>49</v>
      </c>
      <c r="C20" s="634" t="s">
        <v>50</v>
      </c>
      <c r="D20" s="635"/>
      <c r="E20" s="636"/>
      <c r="F20" s="637"/>
      <c r="G20" s="637"/>
      <c r="H20" s="637"/>
      <c r="I20" s="637"/>
      <c r="J20" s="637"/>
      <c r="K20" s="637"/>
      <c r="L20" s="637"/>
      <c r="M20" s="637"/>
      <c r="N20" s="637"/>
      <c r="O20" s="637"/>
      <c r="P20" s="637"/>
      <c r="Q20" s="737"/>
      <c r="R20" s="738"/>
      <c r="S20" s="739">
        <f>'Grandes Itens'!F16</f>
        <v>291.84</v>
      </c>
      <c r="T20" s="740">
        <f t="shared" si="3"/>
        <v>0.0495497246869652</v>
      </c>
      <c r="W20" s="741">
        <f t="shared" si="4"/>
        <v>0</v>
      </c>
    </row>
    <row r="21" hidden="1" spans="2:20">
      <c r="B21" s="639"/>
      <c r="C21" s="640"/>
      <c r="D21" s="640"/>
      <c r="E21" s="636"/>
      <c r="F21" s="641" t="e">
        <f>IF(F$6=0,0,VLOOKUP($A21,#REF!,F$6+4,FALSE))</f>
        <v>#REF!</v>
      </c>
      <c r="G21" s="642"/>
      <c r="H21" s="642"/>
      <c r="I21" s="642"/>
      <c r="J21" s="642"/>
      <c r="K21" s="706"/>
      <c r="L21" s="706"/>
      <c r="M21" s="706"/>
      <c r="N21" s="706"/>
      <c r="O21" s="706"/>
      <c r="P21" s="706"/>
      <c r="Q21" s="706"/>
      <c r="R21" s="742"/>
      <c r="S21" s="743"/>
      <c r="T21" s="740">
        <f t="shared" si="3"/>
        <v>0</v>
      </c>
    </row>
    <row r="22" hidden="1" spans="2:20">
      <c r="B22" s="639"/>
      <c r="C22" s="640"/>
      <c r="D22" s="640"/>
      <c r="E22" s="636"/>
      <c r="F22" s="641" t="e">
        <f>IF(F$6=0,0,VLOOKUP($A22,#REF!,F$6+4,FALSE))</f>
        <v>#REF!</v>
      </c>
      <c r="G22" s="642"/>
      <c r="H22" s="642"/>
      <c r="I22" s="642"/>
      <c r="J22" s="642"/>
      <c r="K22" s="706"/>
      <c r="L22" s="706"/>
      <c r="M22" s="706"/>
      <c r="N22" s="706"/>
      <c r="O22" s="706"/>
      <c r="P22" s="706"/>
      <c r="Q22" s="706"/>
      <c r="R22" s="742"/>
      <c r="S22" s="743"/>
      <c r="T22" s="740">
        <f t="shared" si="3"/>
        <v>0</v>
      </c>
    </row>
    <row r="23" hidden="1" spans="2:20">
      <c r="B23" s="639"/>
      <c r="C23" s="640"/>
      <c r="D23" s="640"/>
      <c r="E23" s="636"/>
      <c r="F23" s="641" t="e">
        <f>IF(F$6=0,0,VLOOKUP($A23,#REF!,F$6+4,FALSE))</f>
        <v>#REF!</v>
      </c>
      <c r="G23" s="642"/>
      <c r="H23" s="642"/>
      <c r="I23" s="642"/>
      <c r="J23" s="642"/>
      <c r="K23" s="706"/>
      <c r="L23" s="706"/>
      <c r="M23" s="706"/>
      <c r="N23" s="706"/>
      <c r="O23" s="706"/>
      <c r="P23" s="706"/>
      <c r="Q23" s="706"/>
      <c r="R23" s="742"/>
      <c r="S23" s="743"/>
      <c r="T23" s="740">
        <f t="shared" si="3"/>
        <v>0</v>
      </c>
    </row>
    <row r="24" hidden="1" spans="2:20">
      <c r="B24" s="639"/>
      <c r="C24" s="640"/>
      <c r="D24" s="640"/>
      <c r="E24" s="636"/>
      <c r="F24" s="641" t="e">
        <f>IF(F$6=0,0,VLOOKUP($A24,#REF!,F$6+4,FALSE))</f>
        <v>#REF!</v>
      </c>
      <c r="G24" s="642"/>
      <c r="H24" s="642"/>
      <c r="I24" s="642"/>
      <c r="J24" s="642"/>
      <c r="K24" s="706"/>
      <c r="L24" s="706"/>
      <c r="M24" s="706"/>
      <c r="N24" s="706"/>
      <c r="O24" s="706"/>
      <c r="P24" s="706"/>
      <c r="Q24" s="706"/>
      <c r="R24" s="742"/>
      <c r="S24" s="743"/>
      <c r="T24" s="740">
        <f t="shared" si="3"/>
        <v>0</v>
      </c>
    </row>
    <row r="25" hidden="1" spans="2:20">
      <c r="B25" s="639"/>
      <c r="C25" s="640"/>
      <c r="D25" s="640"/>
      <c r="E25" s="636"/>
      <c r="F25" s="641" t="e">
        <f>IF(F$6=0,0,VLOOKUP($A25,#REF!,F$6+4,FALSE))</f>
        <v>#REF!</v>
      </c>
      <c r="G25" s="642"/>
      <c r="H25" s="642"/>
      <c r="I25" s="642"/>
      <c r="J25" s="642"/>
      <c r="K25" s="706"/>
      <c r="L25" s="706"/>
      <c r="M25" s="706"/>
      <c r="N25" s="706"/>
      <c r="O25" s="706"/>
      <c r="P25" s="706"/>
      <c r="Q25" s="706"/>
      <c r="R25" s="742"/>
      <c r="S25" s="743"/>
      <c r="T25" s="740">
        <f t="shared" si="3"/>
        <v>0</v>
      </c>
    </row>
    <row r="26" hidden="1" spans="2:20">
      <c r="B26" s="639"/>
      <c r="C26" s="640"/>
      <c r="D26" s="640"/>
      <c r="E26" s="636"/>
      <c r="F26" s="641" t="e">
        <f>IF(F$6=0,0,VLOOKUP($A26,#REF!,F$6+4,FALSE))</f>
        <v>#REF!</v>
      </c>
      <c r="G26" s="642"/>
      <c r="H26" s="642"/>
      <c r="I26" s="642"/>
      <c r="J26" s="642"/>
      <c r="K26" s="706"/>
      <c r="L26" s="706"/>
      <c r="M26" s="706"/>
      <c r="N26" s="706"/>
      <c r="O26" s="706"/>
      <c r="P26" s="706"/>
      <c r="Q26" s="706"/>
      <c r="R26" s="742"/>
      <c r="S26" s="743"/>
      <c r="T26" s="740">
        <f t="shared" si="3"/>
        <v>0</v>
      </c>
    </row>
    <row r="27" hidden="1" spans="2:20">
      <c r="B27" s="639"/>
      <c r="C27" s="640"/>
      <c r="D27" s="640"/>
      <c r="E27" s="636"/>
      <c r="F27" s="641" t="e">
        <f>IF(F$6=0,0,VLOOKUP($A27,#REF!,F$6+4,FALSE))</f>
        <v>#REF!</v>
      </c>
      <c r="G27" s="642"/>
      <c r="H27" s="642"/>
      <c r="I27" s="642"/>
      <c r="J27" s="642"/>
      <c r="K27" s="706"/>
      <c r="L27" s="706"/>
      <c r="M27" s="706"/>
      <c r="N27" s="706"/>
      <c r="O27" s="706"/>
      <c r="P27" s="706"/>
      <c r="Q27" s="706"/>
      <c r="R27" s="742"/>
      <c r="S27" s="743"/>
      <c r="T27" s="740">
        <f t="shared" si="3"/>
        <v>0</v>
      </c>
    </row>
    <row r="28" ht="13.5" spans="2:20">
      <c r="B28" s="643"/>
      <c r="C28" s="644"/>
      <c r="D28" s="644"/>
      <c r="E28" s="644"/>
      <c r="F28" s="645"/>
      <c r="G28" s="645"/>
      <c r="H28" s="645"/>
      <c r="I28" s="645"/>
      <c r="J28" s="645"/>
      <c r="K28" s="645"/>
      <c r="L28" s="645"/>
      <c r="M28" s="645"/>
      <c r="N28" s="645"/>
      <c r="O28" s="645"/>
      <c r="P28" s="645"/>
      <c r="Q28" s="645"/>
      <c r="R28" s="645"/>
      <c r="S28" s="744"/>
      <c r="T28" s="745"/>
    </row>
    <row r="29" ht="18" customHeight="1" spans="2:20">
      <c r="B29" s="646"/>
      <c r="C29" s="647" t="s">
        <v>51</v>
      </c>
      <c r="D29" s="647" t="s">
        <v>51</v>
      </c>
      <c r="E29" s="648"/>
      <c r="F29" s="649"/>
      <c r="G29" s="649"/>
      <c r="H29" s="649"/>
      <c r="I29" s="649"/>
      <c r="J29" s="649"/>
      <c r="K29" s="649"/>
      <c r="L29" s="649"/>
      <c r="M29" s="649"/>
      <c r="N29" s="649"/>
      <c r="O29" s="649"/>
      <c r="P29" s="649"/>
      <c r="Q29" s="649"/>
      <c r="R29" s="649"/>
      <c r="S29" s="746">
        <f>SUM(S9:S28)</f>
        <v>588984.1</v>
      </c>
      <c r="T29" s="747">
        <f>SUM(T9:T27)</f>
        <v>100</v>
      </c>
    </row>
    <row r="30" ht="18.75" spans="2:20">
      <c r="B30" s="650" t="s">
        <v>52</v>
      </c>
      <c r="C30" s="651"/>
      <c r="D30" s="651"/>
      <c r="E30" s="651"/>
      <c r="F30" s="652"/>
      <c r="G30" s="652"/>
      <c r="H30" s="652"/>
      <c r="I30" s="652"/>
      <c r="J30" s="652"/>
      <c r="K30" s="652"/>
      <c r="L30" s="652"/>
      <c r="M30" s="652"/>
      <c r="N30" s="652"/>
      <c r="O30" s="652"/>
      <c r="P30" s="652"/>
      <c r="Q30" s="652"/>
      <c r="R30" s="652"/>
      <c r="S30" s="652"/>
      <c r="T30" s="748"/>
    </row>
    <row r="31" ht="13.5" spans="2:20">
      <c r="B31" s="653" t="s">
        <v>24</v>
      </c>
      <c r="C31" s="654"/>
      <c r="D31" s="654"/>
      <c r="E31" s="654"/>
      <c r="F31" s="655" t="s">
        <v>53</v>
      </c>
      <c r="G31" s="655"/>
      <c r="H31" s="655"/>
      <c r="I31" s="655"/>
      <c r="J31" s="655"/>
      <c r="K31" s="655"/>
      <c r="L31" s="655"/>
      <c r="M31" s="655"/>
      <c r="N31" s="655"/>
      <c r="O31" s="655"/>
      <c r="P31" s="655"/>
      <c r="Q31" s="749"/>
      <c r="R31" s="727" t="s">
        <v>54</v>
      </c>
      <c r="S31" s="750" t="s">
        <v>22</v>
      </c>
      <c r="T31" s="751" t="s">
        <v>23</v>
      </c>
    </row>
    <row r="32" ht="13.5" spans="2:20">
      <c r="B32" s="656"/>
      <c r="C32" s="657"/>
      <c r="D32" s="658"/>
      <c r="E32" s="658"/>
      <c r="F32" s="659">
        <f t="shared" ref="F32:Q32" si="5">F6</f>
        <v>1</v>
      </c>
      <c r="G32" s="659">
        <f t="shared" si="5"/>
        <v>2</v>
      </c>
      <c r="H32" s="659">
        <f t="shared" si="5"/>
        <v>3</v>
      </c>
      <c r="I32" s="659">
        <f t="shared" si="5"/>
        <v>4</v>
      </c>
      <c r="J32" s="659">
        <f t="shared" si="5"/>
        <v>5</v>
      </c>
      <c r="K32" s="659">
        <f t="shared" si="5"/>
        <v>6</v>
      </c>
      <c r="L32" s="659">
        <f t="shared" si="5"/>
        <v>7</v>
      </c>
      <c r="M32" s="659">
        <f t="shared" si="5"/>
        <v>8</v>
      </c>
      <c r="N32" s="659">
        <f t="shared" si="5"/>
        <v>0</v>
      </c>
      <c r="O32" s="659">
        <f t="shared" si="5"/>
        <v>0</v>
      </c>
      <c r="P32" s="659">
        <f t="shared" si="5"/>
        <v>0</v>
      </c>
      <c r="Q32" s="752">
        <f t="shared" si="5"/>
        <v>0</v>
      </c>
      <c r="R32" s="753" t="s">
        <v>55</v>
      </c>
      <c r="S32" s="754" t="s">
        <v>24</v>
      </c>
      <c r="T32" s="755" t="s">
        <v>24</v>
      </c>
    </row>
    <row r="33" spans="2:20">
      <c r="B33" s="660" t="s">
        <v>56</v>
      </c>
      <c r="C33" s="661" t="s">
        <v>57</v>
      </c>
      <c r="D33" s="662" t="s">
        <v>58</v>
      </c>
      <c r="E33" s="667" t="s">
        <v>59</v>
      </c>
      <c r="F33" s="664">
        <f t="shared" ref="F33:Q33" si="6">((F9/100)*$S$9)*$T$2</f>
        <v>0</v>
      </c>
      <c r="G33" s="664">
        <f t="shared" si="6"/>
        <v>0</v>
      </c>
      <c r="H33" s="664">
        <f t="shared" si="6"/>
        <v>0</v>
      </c>
      <c r="I33" s="664">
        <f t="shared" si="6"/>
        <v>0</v>
      </c>
      <c r="J33" s="664">
        <f t="shared" si="6"/>
        <v>0</v>
      </c>
      <c r="K33" s="664">
        <f t="shared" si="6"/>
        <v>0</v>
      </c>
      <c r="L33" s="664">
        <f t="shared" si="6"/>
        <v>0</v>
      </c>
      <c r="M33" s="664">
        <f t="shared" si="6"/>
        <v>0</v>
      </c>
      <c r="N33" s="664">
        <f t="shared" si="6"/>
        <v>0</v>
      </c>
      <c r="O33" s="664">
        <f t="shared" si="6"/>
        <v>0</v>
      </c>
      <c r="P33" s="664">
        <f t="shared" si="6"/>
        <v>0</v>
      </c>
      <c r="Q33" s="756">
        <f t="shared" si="6"/>
        <v>0</v>
      </c>
      <c r="R33" s="757">
        <f t="shared" ref="R33:R56" si="7">COUNTIF(F33:Q33,"&gt;0")</f>
        <v>0</v>
      </c>
      <c r="S33" s="758">
        <f t="shared" ref="S33:S56" si="8">SUM(F33:Q33)</f>
        <v>0</v>
      </c>
      <c r="T33" s="759">
        <f t="shared" ref="T33:T56" si="9">IF($S$61=0,0,(S33/$S$61))</f>
        <v>0</v>
      </c>
    </row>
    <row r="34" spans="2:21">
      <c r="B34" s="660" t="s">
        <v>60</v>
      </c>
      <c r="C34" s="665" t="s">
        <v>61</v>
      </c>
      <c r="D34" s="662" t="s">
        <v>62</v>
      </c>
      <c r="E34" s="667" t="s">
        <v>59</v>
      </c>
      <c r="F34" s="664">
        <f>((F9/100)*$S$9)*T3</f>
        <v>0</v>
      </c>
      <c r="G34" s="664">
        <f t="shared" ref="G34:Q34" si="10">((G9/100)*$S$9)*$T$3</f>
        <v>0</v>
      </c>
      <c r="H34" s="664">
        <f t="shared" si="10"/>
        <v>0</v>
      </c>
      <c r="I34" s="664">
        <f t="shared" si="10"/>
        <v>0</v>
      </c>
      <c r="J34" s="664">
        <f t="shared" si="10"/>
        <v>0</v>
      </c>
      <c r="K34" s="664">
        <f t="shared" si="10"/>
        <v>0</v>
      </c>
      <c r="L34" s="664">
        <f t="shared" si="10"/>
        <v>0</v>
      </c>
      <c r="M34" s="664">
        <f t="shared" si="10"/>
        <v>0</v>
      </c>
      <c r="N34" s="664">
        <f t="shared" si="10"/>
        <v>0</v>
      </c>
      <c r="O34" s="664">
        <f t="shared" si="10"/>
        <v>0</v>
      </c>
      <c r="P34" s="664">
        <f t="shared" si="10"/>
        <v>0</v>
      </c>
      <c r="Q34" s="756">
        <f t="shared" si="10"/>
        <v>0</v>
      </c>
      <c r="R34" s="760">
        <f t="shared" si="7"/>
        <v>0</v>
      </c>
      <c r="S34" s="758">
        <f t="shared" si="8"/>
        <v>0</v>
      </c>
      <c r="T34" s="759">
        <f t="shared" si="9"/>
        <v>0</v>
      </c>
      <c r="U34" s="761"/>
    </row>
    <row r="35" spans="2:20">
      <c r="B35" s="660" t="s">
        <v>63</v>
      </c>
      <c r="C35" s="666" t="s">
        <v>64</v>
      </c>
      <c r="D35" s="667" t="s">
        <v>58</v>
      </c>
      <c r="E35" s="667" t="s">
        <v>59</v>
      </c>
      <c r="F35" s="664">
        <f t="shared" ref="F35:Q35" si="11">((F10/100)*$S$10)*$T$2</f>
        <v>0</v>
      </c>
      <c r="G35" s="664">
        <f t="shared" si="11"/>
        <v>0</v>
      </c>
      <c r="H35" s="664">
        <f t="shared" si="11"/>
        <v>0</v>
      </c>
      <c r="I35" s="664">
        <f t="shared" si="11"/>
        <v>0</v>
      </c>
      <c r="J35" s="664">
        <f t="shared" si="11"/>
        <v>0</v>
      </c>
      <c r="K35" s="664">
        <f t="shared" si="11"/>
        <v>0</v>
      </c>
      <c r="L35" s="664">
        <f t="shared" si="11"/>
        <v>0</v>
      </c>
      <c r="M35" s="664">
        <f t="shared" si="11"/>
        <v>0</v>
      </c>
      <c r="N35" s="664">
        <f t="shared" si="11"/>
        <v>0</v>
      </c>
      <c r="O35" s="664">
        <f t="shared" si="11"/>
        <v>0</v>
      </c>
      <c r="P35" s="664">
        <f t="shared" si="11"/>
        <v>0</v>
      </c>
      <c r="Q35" s="756">
        <f t="shared" si="11"/>
        <v>0</v>
      </c>
      <c r="R35" s="760">
        <f t="shared" si="7"/>
        <v>0</v>
      </c>
      <c r="S35" s="758">
        <f t="shared" si="8"/>
        <v>0</v>
      </c>
      <c r="T35" s="759">
        <f t="shared" si="9"/>
        <v>0</v>
      </c>
    </row>
    <row r="36" spans="2:21">
      <c r="B36" s="660" t="s">
        <v>65</v>
      </c>
      <c r="C36" s="668" t="s">
        <v>66</v>
      </c>
      <c r="D36" s="667" t="s">
        <v>62</v>
      </c>
      <c r="E36" s="667" t="s">
        <v>59</v>
      </c>
      <c r="F36" s="664">
        <f t="shared" ref="F36:Q36" si="12">((F10/100)*$S$10)*$T$3</f>
        <v>0</v>
      </c>
      <c r="G36" s="664">
        <f t="shared" si="12"/>
        <v>0</v>
      </c>
      <c r="H36" s="664">
        <f t="shared" si="12"/>
        <v>0</v>
      </c>
      <c r="I36" s="664">
        <f t="shared" si="12"/>
        <v>0</v>
      </c>
      <c r="J36" s="664">
        <f t="shared" si="12"/>
        <v>0</v>
      </c>
      <c r="K36" s="664">
        <f t="shared" si="12"/>
        <v>0</v>
      </c>
      <c r="L36" s="664">
        <f t="shared" si="12"/>
        <v>0</v>
      </c>
      <c r="M36" s="664">
        <f t="shared" si="12"/>
        <v>0</v>
      </c>
      <c r="N36" s="664">
        <f t="shared" si="12"/>
        <v>0</v>
      </c>
      <c r="O36" s="664">
        <f t="shared" si="12"/>
        <v>0</v>
      </c>
      <c r="P36" s="664">
        <f t="shared" si="12"/>
        <v>0</v>
      </c>
      <c r="Q36" s="756">
        <f t="shared" si="12"/>
        <v>0</v>
      </c>
      <c r="R36" s="760">
        <f t="shared" si="7"/>
        <v>0</v>
      </c>
      <c r="S36" s="758">
        <f t="shared" si="8"/>
        <v>0</v>
      </c>
      <c r="T36" s="759">
        <f t="shared" si="9"/>
        <v>0</v>
      </c>
      <c r="U36" s="761"/>
    </row>
    <row r="37" spans="2:20">
      <c r="B37" s="660" t="s">
        <v>67</v>
      </c>
      <c r="C37" s="666" t="s">
        <v>32</v>
      </c>
      <c r="D37" s="667" t="s">
        <v>58</v>
      </c>
      <c r="E37" s="667" t="s">
        <v>59</v>
      </c>
      <c r="F37" s="664">
        <f t="shared" ref="F37:Q37" si="13">((F11/100)*$S$11)*$T$2</f>
        <v>0</v>
      </c>
      <c r="G37" s="664">
        <f t="shared" si="13"/>
        <v>0</v>
      </c>
      <c r="H37" s="664">
        <f t="shared" si="13"/>
        <v>0</v>
      </c>
      <c r="I37" s="664">
        <f t="shared" si="13"/>
        <v>0</v>
      </c>
      <c r="J37" s="664">
        <f t="shared" si="13"/>
        <v>0</v>
      </c>
      <c r="K37" s="664">
        <f t="shared" si="13"/>
        <v>0</v>
      </c>
      <c r="L37" s="664">
        <f t="shared" si="13"/>
        <v>0</v>
      </c>
      <c r="M37" s="664">
        <f t="shared" si="13"/>
        <v>0</v>
      </c>
      <c r="N37" s="664">
        <f t="shared" si="13"/>
        <v>0</v>
      </c>
      <c r="O37" s="664">
        <f t="shared" si="13"/>
        <v>0</v>
      </c>
      <c r="P37" s="664">
        <f t="shared" si="13"/>
        <v>0</v>
      </c>
      <c r="Q37" s="756">
        <f t="shared" si="13"/>
        <v>0</v>
      </c>
      <c r="R37" s="760">
        <f t="shared" si="7"/>
        <v>0</v>
      </c>
      <c r="S37" s="758">
        <f t="shared" si="8"/>
        <v>0</v>
      </c>
      <c r="T37" s="759">
        <f t="shared" si="9"/>
        <v>0</v>
      </c>
    </row>
    <row r="38" spans="2:21">
      <c r="B38" s="660" t="s">
        <v>68</v>
      </c>
      <c r="C38" s="668"/>
      <c r="D38" s="667" t="s">
        <v>62</v>
      </c>
      <c r="E38" s="667" t="s">
        <v>59</v>
      </c>
      <c r="F38" s="664">
        <f t="shared" ref="F38:Q38" si="14">((F11/100)*$S$11)*$T$3</f>
        <v>0</v>
      </c>
      <c r="G38" s="664">
        <f t="shared" si="14"/>
        <v>0</v>
      </c>
      <c r="H38" s="664">
        <f t="shared" si="14"/>
        <v>0</v>
      </c>
      <c r="I38" s="664">
        <f t="shared" si="14"/>
        <v>0</v>
      </c>
      <c r="J38" s="664">
        <f t="shared" si="14"/>
        <v>0</v>
      </c>
      <c r="K38" s="664">
        <f t="shared" si="14"/>
        <v>0</v>
      </c>
      <c r="L38" s="664">
        <f t="shared" si="14"/>
        <v>0</v>
      </c>
      <c r="M38" s="664">
        <f t="shared" si="14"/>
        <v>0</v>
      </c>
      <c r="N38" s="664">
        <f t="shared" si="14"/>
        <v>0</v>
      </c>
      <c r="O38" s="664">
        <f t="shared" si="14"/>
        <v>0</v>
      </c>
      <c r="P38" s="664">
        <f t="shared" si="14"/>
        <v>0</v>
      </c>
      <c r="Q38" s="756">
        <f t="shared" si="14"/>
        <v>0</v>
      </c>
      <c r="R38" s="760">
        <f t="shared" si="7"/>
        <v>0</v>
      </c>
      <c r="S38" s="758">
        <f t="shared" si="8"/>
        <v>0</v>
      </c>
      <c r="T38" s="759">
        <f t="shared" si="9"/>
        <v>0</v>
      </c>
      <c r="U38" s="761"/>
    </row>
    <row r="39" spans="2:20">
      <c r="B39" s="660" t="s">
        <v>69</v>
      </c>
      <c r="C39" s="666" t="s">
        <v>34</v>
      </c>
      <c r="D39" s="667" t="s">
        <v>58</v>
      </c>
      <c r="E39" s="667" t="s">
        <v>59</v>
      </c>
      <c r="F39" s="664">
        <f>((F12/100)*$S$12)*T2</f>
        <v>0</v>
      </c>
      <c r="G39" s="664">
        <f t="shared" ref="G39:Q39" si="15">((G12/100)*$S$12)*$T$2</f>
        <v>0</v>
      </c>
      <c r="H39" s="664">
        <f t="shared" si="15"/>
        <v>0</v>
      </c>
      <c r="I39" s="664">
        <f t="shared" si="15"/>
        <v>0</v>
      </c>
      <c r="J39" s="664">
        <f t="shared" si="15"/>
        <v>0</v>
      </c>
      <c r="K39" s="664">
        <f t="shared" si="15"/>
        <v>0</v>
      </c>
      <c r="L39" s="664">
        <f t="shared" si="15"/>
        <v>0</v>
      </c>
      <c r="M39" s="664">
        <f t="shared" si="15"/>
        <v>0</v>
      </c>
      <c r="N39" s="664">
        <f t="shared" si="15"/>
        <v>0</v>
      </c>
      <c r="O39" s="664">
        <f t="shared" si="15"/>
        <v>0</v>
      </c>
      <c r="P39" s="664">
        <f t="shared" si="15"/>
        <v>0</v>
      </c>
      <c r="Q39" s="756">
        <f t="shared" si="15"/>
        <v>0</v>
      </c>
      <c r="R39" s="760">
        <f t="shared" si="7"/>
        <v>0</v>
      </c>
      <c r="S39" s="758">
        <f t="shared" si="8"/>
        <v>0</v>
      </c>
      <c r="T39" s="759">
        <f t="shared" si="9"/>
        <v>0</v>
      </c>
    </row>
    <row r="40" spans="2:21">
      <c r="B40" s="660" t="s">
        <v>70</v>
      </c>
      <c r="C40" s="668"/>
      <c r="D40" s="667" t="s">
        <v>62</v>
      </c>
      <c r="E40" s="667" t="s">
        <v>59</v>
      </c>
      <c r="F40" s="664">
        <f t="shared" ref="F40:Q40" si="16">((F12/100)*$S$12)*$T$3</f>
        <v>0</v>
      </c>
      <c r="G40" s="664">
        <f t="shared" si="16"/>
        <v>0</v>
      </c>
      <c r="H40" s="664">
        <f t="shared" si="16"/>
        <v>0</v>
      </c>
      <c r="I40" s="664">
        <f t="shared" si="16"/>
        <v>0</v>
      </c>
      <c r="J40" s="664">
        <f t="shared" si="16"/>
        <v>0</v>
      </c>
      <c r="K40" s="664">
        <f t="shared" si="16"/>
        <v>0</v>
      </c>
      <c r="L40" s="664">
        <f t="shared" si="16"/>
        <v>0</v>
      </c>
      <c r="M40" s="664">
        <f t="shared" si="16"/>
        <v>0</v>
      </c>
      <c r="N40" s="664">
        <f t="shared" si="16"/>
        <v>0</v>
      </c>
      <c r="O40" s="664">
        <f t="shared" si="16"/>
        <v>0</v>
      </c>
      <c r="P40" s="664">
        <f t="shared" si="16"/>
        <v>0</v>
      </c>
      <c r="Q40" s="756">
        <f t="shared" si="16"/>
        <v>0</v>
      </c>
      <c r="R40" s="760">
        <f t="shared" si="7"/>
        <v>0</v>
      </c>
      <c r="S40" s="758">
        <f t="shared" si="8"/>
        <v>0</v>
      </c>
      <c r="T40" s="759">
        <f t="shared" si="9"/>
        <v>0</v>
      </c>
      <c r="U40" s="761"/>
    </row>
    <row r="41" spans="2:20">
      <c r="B41" s="660" t="s">
        <v>71</v>
      </c>
      <c r="C41" s="666" t="s">
        <v>72</v>
      </c>
      <c r="D41" s="667" t="s">
        <v>58</v>
      </c>
      <c r="E41" s="667" t="s">
        <v>59</v>
      </c>
      <c r="F41" s="664">
        <f t="shared" ref="F41:Q41" si="17">((F13/100)*$S$13)*$T$2</f>
        <v>0</v>
      </c>
      <c r="G41" s="664">
        <f t="shared" si="17"/>
        <v>0</v>
      </c>
      <c r="H41" s="664">
        <f t="shared" si="17"/>
        <v>0</v>
      </c>
      <c r="I41" s="664">
        <f t="shared" si="17"/>
        <v>0</v>
      </c>
      <c r="J41" s="664">
        <f t="shared" si="17"/>
        <v>0</v>
      </c>
      <c r="K41" s="664">
        <f t="shared" si="17"/>
        <v>0</v>
      </c>
      <c r="L41" s="664">
        <f t="shared" si="17"/>
        <v>0</v>
      </c>
      <c r="M41" s="664">
        <f t="shared" si="17"/>
        <v>0</v>
      </c>
      <c r="N41" s="664">
        <f t="shared" si="17"/>
        <v>0</v>
      </c>
      <c r="O41" s="664">
        <f t="shared" si="17"/>
        <v>0</v>
      </c>
      <c r="P41" s="664">
        <f t="shared" si="17"/>
        <v>0</v>
      </c>
      <c r="Q41" s="756">
        <f t="shared" si="17"/>
        <v>0</v>
      </c>
      <c r="R41" s="760">
        <f t="shared" si="7"/>
        <v>0</v>
      </c>
      <c r="S41" s="758">
        <f t="shared" si="8"/>
        <v>0</v>
      </c>
      <c r="T41" s="759">
        <f t="shared" si="9"/>
        <v>0</v>
      </c>
    </row>
    <row r="42" spans="2:21">
      <c r="B42" s="660" t="s">
        <v>73</v>
      </c>
      <c r="C42" s="668" t="s">
        <v>74</v>
      </c>
      <c r="D42" s="667" t="s">
        <v>62</v>
      </c>
      <c r="E42" s="667" t="s">
        <v>59</v>
      </c>
      <c r="F42" s="664">
        <f t="shared" ref="F42:Q42" si="18">((F13/100)*$S$13)*$T$3</f>
        <v>0</v>
      </c>
      <c r="G42" s="664">
        <f t="shared" si="18"/>
        <v>0</v>
      </c>
      <c r="H42" s="664">
        <f t="shared" si="18"/>
        <v>0</v>
      </c>
      <c r="I42" s="664">
        <f t="shared" si="18"/>
        <v>0</v>
      </c>
      <c r="J42" s="664">
        <f t="shared" si="18"/>
        <v>0</v>
      </c>
      <c r="K42" s="664">
        <f t="shared" si="18"/>
        <v>0</v>
      </c>
      <c r="L42" s="664">
        <f t="shared" si="18"/>
        <v>0</v>
      </c>
      <c r="M42" s="664">
        <f t="shared" si="18"/>
        <v>0</v>
      </c>
      <c r="N42" s="664">
        <f t="shared" si="18"/>
        <v>0</v>
      </c>
      <c r="O42" s="664">
        <f t="shared" si="18"/>
        <v>0</v>
      </c>
      <c r="P42" s="664">
        <f t="shared" si="18"/>
        <v>0</v>
      </c>
      <c r="Q42" s="756">
        <f t="shared" si="18"/>
        <v>0</v>
      </c>
      <c r="R42" s="760">
        <f t="shared" si="7"/>
        <v>0</v>
      </c>
      <c r="S42" s="758">
        <f t="shared" si="8"/>
        <v>0</v>
      </c>
      <c r="T42" s="759">
        <f t="shared" si="9"/>
        <v>0</v>
      </c>
      <c r="U42" s="761"/>
    </row>
    <row r="43" spans="2:20">
      <c r="B43" s="660" t="s">
        <v>75</v>
      </c>
      <c r="C43" s="666" t="s">
        <v>38</v>
      </c>
      <c r="D43" s="667" t="s">
        <v>58</v>
      </c>
      <c r="E43" s="667" t="s">
        <v>59</v>
      </c>
      <c r="F43" s="664">
        <f t="shared" ref="F43:Q43" si="19">((F14/100)*$S$14)*$T$2</f>
        <v>0</v>
      </c>
      <c r="G43" s="664">
        <f t="shared" si="19"/>
        <v>0</v>
      </c>
      <c r="H43" s="664">
        <f t="shared" si="19"/>
        <v>0</v>
      </c>
      <c r="I43" s="664">
        <f t="shared" si="19"/>
        <v>0</v>
      </c>
      <c r="J43" s="664">
        <f t="shared" si="19"/>
        <v>0</v>
      </c>
      <c r="K43" s="664">
        <f t="shared" si="19"/>
        <v>0</v>
      </c>
      <c r="L43" s="664">
        <f t="shared" si="19"/>
        <v>0</v>
      </c>
      <c r="M43" s="664">
        <f t="shared" si="19"/>
        <v>0</v>
      </c>
      <c r="N43" s="664">
        <f t="shared" si="19"/>
        <v>0</v>
      </c>
      <c r="O43" s="664">
        <f t="shared" si="19"/>
        <v>0</v>
      </c>
      <c r="P43" s="664">
        <f t="shared" si="19"/>
        <v>0</v>
      </c>
      <c r="Q43" s="756">
        <f t="shared" si="19"/>
        <v>0</v>
      </c>
      <c r="R43" s="760">
        <f t="shared" si="7"/>
        <v>0</v>
      </c>
      <c r="S43" s="758">
        <f t="shared" si="8"/>
        <v>0</v>
      </c>
      <c r="T43" s="759">
        <f t="shared" si="9"/>
        <v>0</v>
      </c>
    </row>
    <row r="44" spans="2:21">
      <c r="B44" s="660" t="s">
        <v>76</v>
      </c>
      <c r="C44" s="668"/>
      <c r="D44" s="667" t="s">
        <v>62</v>
      </c>
      <c r="E44" s="667" t="s">
        <v>59</v>
      </c>
      <c r="F44" s="664">
        <f t="shared" ref="F44:Q44" si="20">((F14/100)*$S$14)*$T$3</f>
        <v>0</v>
      </c>
      <c r="G44" s="664">
        <f t="shared" si="20"/>
        <v>0</v>
      </c>
      <c r="H44" s="664">
        <f t="shared" si="20"/>
        <v>0</v>
      </c>
      <c r="I44" s="664">
        <f t="shared" si="20"/>
        <v>0</v>
      </c>
      <c r="J44" s="664">
        <f t="shared" si="20"/>
        <v>0</v>
      </c>
      <c r="K44" s="664">
        <f t="shared" si="20"/>
        <v>0</v>
      </c>
      <c r="L44" s="664">
        <f t="shared" si="20"/>
        <v>0</v>
      </c>
      <c r="M44" s="664">
        <f t="shared" si="20"/>
        <v>0</v>
      </c>
      <c r="N44" s="664">
        <f t="shared" si="20"/>
        <v>0</v>
      </c>
      <c r="O44" s="664">
        <f t="shared" si="20"/>
        <v>0</v>
      </c>
      <c r="P44" s="664">
        <f t="shared" si="20"/>
        <v>0</v>
      </c>
      <c r="Q44" s="756">
        <f t="shared" si="20"/>
        <v>0</v>
      </c>
      <c r="R44" s="760">
        <f t="shared" si="7"/>
        <v>0</v>
      </c>
      <c r="S44" s="758">
        <f t="shared" si="8"/>
        <v>0</v>
      </c>
      <c r="T44" s="759">
        <f t="shared" si="9"/>
        <v>0</v>
      </c>
      <c r="U44" s="761"/>
    </row>
    <row r="45" spans="2:20">
      <c r="B45" s="660" t="s">
        <v>77</v>
      </c>
      <c r="C45" s="666" t="s">
        <v>78</v>
      </c>
      <c r="D45" s="667" t="s">
        <v>58</v>
      </c>
      <c r="E45" s="667" t="s">
        <v>59</v>
      </c>
      <c r="F45" s="664">
        <f t="shared" ref="F45:Q45" si="21">((F15/100)*$S$15)*$T$2</f>
        <v>0</v>
      </c>
      <c r="G45" s="664">
        <f t="shared" si="21"/>
        <v>0</v>
      </c>
      <c r="H45" s="664">
        <f t="shared" si="21"/>
        <v>0</v>
      </c>
      <c r="I45" s="664">
        <f t="shared" si="21"/>
        <v>0</v>
      </c>
      <c r="J45" s="664">
        <f t="shared" si="21"/>
        <v>0</v>
      </c>
      <c r="K45" s="664">
        <f t="shared" si="21"/>
        <v>0</v>
      </c>
      <c r="L45" s="664">
        <f t="shared" si="21"/>
        <v>0</v>
      </c>
      <c r="M45" s="664">
        <f t="shared" si="21"/>
        <v>0</v>
      </c>
      <c r="N45" s="664">
        <f t="shared" si="21"/>
        <v>0</v>
      </c>
      <c r="O45" s="664">
        <f t="shared" si="21"/>
        <v>0</v>
      </c>
      <c r="P45" s="664">
        <f t="shared" si="21"/>
        <v>0</v>
      </c>
      <c r="Q45" s="756">
        <f t="shared" si="21"/>
        <v>0</v>
      </c>
      <c r="R45" s="760">
        <f t="shared" si="7"/>
        <v>0</v>
      </c>
      <c r="S45" s="758">
        <f t="shared" si="8"/>
        <v>0</v>
      </c>
      <c r="T45" s="759">
        <f t="shared" si="9"/>
        <v>0</v>
      </c>
    </row>
    <row r="46" spans="2:21">
      <c r="B46" s="660" t="s">
        <v>79</v>
      </c>
      <c r="C46" s="668" t="s">
        <v>80</v>
      </c>
      <c r="D46" s="667" t="s">
        <v>62</v>
      </c>
      <c r="E46" s="667" t="s">
        <v>59</v>
      </c>
      <c r="F46" s="664">
        <f t="shared" ref="F46:Q46" si="22">((F15/100)*$S$15)*$T$3</f>
        <v>0</v>
      </c>
      <c r="G46" s="664">
        <f t="shared" si="22"/>
        <v>0</v>
      </c>
      <c r="H46" s="664">
        <f t="shared" si="22"/>
        <v>0</v>
      </c>
      <c r="I46" s="664">
        <f t="shared" si="22"/>
        <v>0</v>
      </c>
      <c r="J46" s="664">
        <f t="shared" si="22"/>
        <v>0</v>
      </c>
      <c r="K46" s="664">
        <f t="shared" si="22"/>
        <v>0</v>
      </c>
      <c r="L46" s="664">
        <f t="shared" si="22"/>
        <v>0</v>
      </c>
      <c r="M46" s="664">
        <f t="shared" si="22"/>
        <v>0</v>
      </c>
      <c r="N46" s="664">
        <f t="shared" si="22"/>
        <v>0</v>
      </c>
      <c r="O46" s="664">
        <f t="shared" si="22"/>
        <v>0</v>
      </c>
      <c r="P46" s="664">
        <f t="shared" si="22"/>
        <v>0</v>
      </c>
      <c r="Q46" s="756">
        <f t="shared" si="22"/>
        <v>0</v>
      </c>
      <c r="R46" s="760">
        <f t="shared" si="7"/>
        <v>0</v>
      </c>
      <c r="S46" s="758">
        <f t="shared" si="8"/>
        <v>0</v>
      </c>
      <c r="T46" s="759">
        <f t="shared" si="9"/>
        <v>0</v>
      </c>
      <c r="U46" s="761"/>
    </row>
    <row r="47" spans="2:20">
      <c r="B47" s="660" t="s">
        <v>81</v>
      </c>
      <c r="C47" s="666" t="s">
        <v>82</v>
      </c>
      <c r="D47" s="667" t="s">
        <v>58</v>
      </c>
      <c r="E47" s="667" t="s">
        <v>59</v>
      </c>
      <c r="F47" s="664">
        <f t="shared" ref="F47:Q47" si="23">((F16/100)*$S$16)*$T$2</f>
        <v>0</v>
      </c>
      <c r="G47" s="664">
        <f t="shared" si="23"/>
        <v>0</v>
      </c>
      <c r="H47" s="664">
        <f t="shared" si="23"/>
        <v>0</v>
      </c>
      <c r="I47" s="664">
        <f t="shared" si="23"/>
        <v>0</v>
      </c>
      <c r="J47" s="664">
        <f t="shared" si="23"/>
        <v>0</v>
      </c>
      <c r="K47" s="664">
        <f t="shared" si="23"/>
        <v>0</v>
      </c>
      <c r="L47" s="664">
        <f t="shared" si="23"/>
        <v>0</v>
      </c>
      <c r="M47" s="664">
        <f t="shared" si="23"/>
        <v>0</v>
      </c>
      <c r="N47" s="664">
        <f t="shared" si="23"/>
        <v>0</v>
      </c>
      <c r="O47" s="664">
        <f t="shared" si="23"/>
        <v>0</v>
      </c>
      <c r="P47" s="664">
        <f t="shared" si="23"/>
        <v>0</v>
      </c>
      <c r="Q47" s="756">
        <f t="shared" si="23"/>
        <v>0</v>
      </c>
      <c r="R47" s="760">
        <f t="shared" si="7"/>
        <v>0</v>
      </c>
      <c r="S47" s="758">
        <f t="shared" si="8"/>
        <v>0</v>
      </c>
      <c r="T47" s="759">
        <f t="shared" si="9"/>
        <v>0</v>
      </c>
    </row>
    <row r="48" spans="2:21">
      <c r="B48" s="660" t="s">
        <v>83</v>
      </c>
      <c r="C48" s="668" t="s">
        <v>84</v>
      </c>
      <c r="D48" s="667" t="s">
        <v>62</v>
      </c>
      <c r="E48" s="667" t="s">
        <v>59</v>
      </c>
      <c r="F48" s="664">
        <f t="shared" ref="F48:Q48" si="24">((F16/100)*$S$16)*$T$3</f>
        <v>0</v>
      </c>
      <c r="G48" s="664">
        <f t="shared" si="24"/>
        <v>0</v>
      </c>
      <c r="H48" s="664">
        <f t="shared" si="24"/>
        <v>0</v>
      </c>
      <c r="I48" s="664">
        <f t="shared" si="24"/>
        <v>0</v>
      </c>
      <c r="J48" s="664">
        <f t="shared" si="24"/>
        <v>0</v>
      </c>
      <c r="K48" s="664">
        <f t="shared" si="24"/>
        <v>0</v>
      </c>
      <c r="L48" s="664">
        <f t="shared" si="24"/>
        <v>0</v>
      </c>
      <c r="M48" s="664">
        <f t="shared" si="24"/>
        <v>0</v>
      </c>
      <c r="N48" s="664">
        <f t="shared" si="24"/>
        <v>0</v>
      </c>
      <c r="O48" s="664">
        <f t="shared" si="24"/>
        <v>0</v>
      </c>
      <c r="P48" s="664">
        <f t="shared" si="24"/>
        <v>0</v>
      </c>
      <c r="Q48" s="756">
        <f t="shared" si="24"/>
        <v>0</v>
      </c>
      <c r="R48" s="760">
        <f t="shared" si="7"/>
        <v>0</v>
      </c>
      <c r="S48" s="758">
        <f t="shared" si="8"/>
        <v>0</v>
      </c>
      <c r="T48" s="759">
        <f t="shared" si="9"/>
        <v>0</v>
      </c>
      <c r="U48" s="761"/>
    </row>
    <row r="49" spans="2:20">
      <c r="B49" s="660" t="s">
        <v>85</v>
      </c>
      <c r="C49" s="666" t="s">
        <v>86</v>
      </c>
      <c r="D49" s="667" t="s">
        <v>58</v>
      </c>
      <c r="E49" s="667" t="s">
        <v>59</v>
      </c>
      <c r="F49" s="664">
        <f t="shared" ref="F49:Q49" si="25">((F17/100)*$S$17)*$T$2</f>
        <v>0</v>
      </c>
      <c r="G49" s="664">
        <f t="shared" si="25"/>
        <v>0</v>
      </c>
      <c r="H49" s="664">
        <f t="shared" si="25"/>
        <v>0</v>
      </c>
      <c r="I49" s="664">
        <f t="shared" si="25"/>
        <v>0</v>
      </c>
      <c r="J49" s="664">
        <f t="shared" si="25"/>
        <v>0</v>
      </c>
      <c r="K49" s="664">
        <f t="shared" si="25"/>
        <v>0</v>
      </c>
      <c r="L49" s="664">
        <f t="shared" si="25"/>
        <v>0</v>
      </c>
      <c r="M49" s="664">
        <f t="shared" si="25"/>
        <v>0</v>
      </c>
      <c r="N49" s="664">
        <f t="shared" si="25"/>
        <v>0</v>
      </c>
      <c r="O49" s="664">
        <f t="shared" si="25"/>
        <v>0</v>
      </c>
      <c r="P49" s="664">
        <f t="shared" si="25"/>
        <v>0</v>
      </c>
      <c r="Q49" s="756">
        <f t="shared" si="25"/>
        <v>0</v>
      </c>
      <c r="R49" s="760">
        <f t="shared" si="7"/>
        <v>0</v>
      </c>
      <c r="S49" s="758">
        <f t="shared" si="8"/>
        <v>0</v>
      </c>
      <c r="T49" s="759">
        <f t="shared" si="9"/>
        <v>0</v>
      </c>
    </row>
    <row r="50" spans="2:21">
      <c r="B50" s="660" t="s">
        <v>87</v>
      </c>
      <c r="C50" s="668" t="s">
        <v>88</v>
      </c>
      <c r="D50" s="667" t="s">
        <v>62</v>
      </c>
      <c r="E50" s="667" t="s">
        <v>59</v>
      </c>
      <c r="F50" s="664">
        <f t="shared" ref="F50:Q50" si="26">((F17/100)*$S$17)*$T$3</f>
        <v>0</v>
      </c>
      <c r="G50" s="664">
        <f t="shared" si="26"/>
        <v>0</v>
      </c>
      <c r="H50" s="664">
        <f t="shared" si="26"/>
        <v>0</v>
      </c>
      <c r="I50" s="664">
        <f t="shared" si="26"/>
        <v>0</v>
      </c>
      <c r="J50" s="664">
        <f t="shared" si="26"/>
        <v>0</v>
      </c>
      <c r="K50" s="664">
        <f t="shared" si="26"/>
        <v>0</v>
      </c>
      <c r="L50" s="664">
        <f t="shared" si="26"/>
        <v>0</v>
      </c>
      <c r="M50" s="664">
        <f t="shared" si="26"/>
        <v>0</v>
      </c>
      <c r="N50" s="664">
        <f t="shared" si="26"/>
        <v>0</v>
      </c>
      <c r="O50" s="664">
        <f t="shared" si="26"/>
        <v>0</v>
      </c>
      <c r="P50" s="664">
        <f t="shared" si="26"/>
        <v>0</v>
      </c>
      <c r="Q50" s="756">
        <f t="shared" si="26"/>
        <v>0</v>
      </c>
      <c r="R50" s="760">
        <f t="shared" si="7"/>
        <v>0</v>
      </c>
      <c r="S50" s="758">
        <f t="shared" si="8"/>
        <v>0</v>
      </c>
      <c r="T50" s="759">
        <f t="shared" si="9"/>
        <v>0</v>
      </c>
      <c r="U50" s="761"/>
    </row>
    <row r="51" spans="2:20">
      <c r="B51" s="660" t="s">
        <v>89</v>
      </c>
      <c r="C51" s="666" t="s">
        <v>90</v>
      </c>
      <c r="D51" s="667" t="s">
        <v>58</v>
      </c>
      <c r="E51" s="667" t="s">
        <v>59</v>
      </c>
      <c r="F51" s="664">
        <f t="shared" ref="F51:Q51" si="27">((F18/100)*$S$18)*$T$2</f>
        <v>0</v>
      </c>
      <c r="G51" s="664">
        <f t="shared" si="27"/>
        <v>0</v>
      </c>
      <c r="H51" s="664">
        <f t="shared" si="27"/>
        <v>0</v>
      </c>
      <c r="I51" s="664">
        <f t="shared" si="27"/>
        <v>0</v>
      </c>
      <c r="J51" s="664">
        <f t="shared" si="27"/>
        <v>0</v>
      </c>
      <c r="K51" s="664">
        <f t="shared" si="27"/>
        <v>0</v>
      </c>
      <c r="L51" s="664">
        <f t="shared" si="27"/>
        <v>0</v>
      </c>
      <c r="M51" s="664">
        <f t="shared" si="27"/>
        <v>0</v>
      </c>
      <c r="N51" s="664">
        <f t="shared" si="27"/>
        <v>0</v>
      </c>
      <c r="O51" s="664">
        <f t="shared" si="27"/>
        <v>0</v>
      </c>
      <c r="P51" s="664">
        <f t="shared" si="27"/>
        <v>0</v>
      </c>
      <c r="Q51" s="756">
        <f t="shared" si="27"/>
        <v>0</v>
      </c>
      <c r="R51" s="760">
        <f t="shared" si="7"/>
        <v>0</v>
      </c>
      <c r="S51" s="758">
        <f t="shared" si="8"/>
        <v>0</v>
      </c>
      <c r="T51" s="759">
        <f t="shared" si="9"/>
        <v>0</v>
      </c>
    </row>
    <row r="52" spans="2:21">
      <c r="B52" s="660" t="s">
        <v>91</v>
      </c>
      <c r="C52" s="668" t="s">
        <v>92</v>
      </c>
      <c r="D52" s="667" t="s">
        <v>62</v>
      </c>
      <c r="E52" s="667" t="s">
        <v>59</v>
      </c>
      <c r="F52" s="664">
        <f t="shared" ref="F52:Q52" si="28">((F18/100)*$S$18)*$T$3</f>
        <v>0</v>
      </c>
      <c r="G52" s="664">
        <f t="shared" si="28"/>
        <v>0</v>
      </c>
      <c r="H52" s="664">
        <f t="shared" si="28"/>
        <v>0</v>
      </c>
      <c r="I52" s="664">
        <f t="shared" si="28"/>
        <v>0</v>
      </c>
      <c r="J52" s="664">
        <f t="shared" si="28"/>
        <v>0</v>
      </c>
      <c r="K52" s="664">
        <f t="shared" si="28"/>
        <v>0</v>
      </c>
      <c r="L52" s="664">
        <f t="shared" si="28"/>
        <v>0</v>
      </c>
      <c r="M52" s="664">
        <f t="shared" si="28"/>
        <v>0</v>
      </c>
      <c r="N52" s="664">
        <f t="shared" si="28"/>
        <v>0</v>
      </c>
      <c r="O52" s="664">
        <f t="shared" si="28"/>
        <v>0</v>
      </c>
      <c r="P52" s="664">
        <f t="shared" si="28"/>
        <v>0</v>
      </c>
      <c r="Q52" s="756">
        <f t="shared" si="28"/>
        <v>0</v>
      </c>
      <c r="R52" s="760">
        <f t="shared" si="7"/>
        <v>0</v>
      </c>
      <c r="S52" s="758">
        <f t="shared" si="8"/>
        <v>0</v>
      </c>
      <c r="T52" s="759">
        <f t="shared" si="9"/>
        <v>0</v>
      </c>
      <c r="U52" s="761"/>
    </row>
    <row r="53" spans="2:20">
      <c r="B53" s="660" t="s">
        <v>93</v>
      </c>
      <c r="C53" s="666" t="s">
        <v>94</v>
      </c>
      <c r="D53" s="667" t="s">
        <v>58</v>
      </c>
      <c r="E53" s="667" t="s">
        <v>59</v>
      </c>
      <c r="F53" s="664">
        <f t="shared" ref="F53:Q53" si="29">((F19/100)*$S$19)*$T$2</f>
        <v>0</v>
      </c>
      <c r="G53" s="664">
        <f t="shared" si="29"/>
        <v>0</v>
      </c>
      <c r="H53" s="664">
        <f t="shared" si="29"/>
        <v>0</v>
      </c>
      <c r="I53" s="664">
        <f t="shared" si="29"/>
        <v>0</v>
      </c>
      <c r="J53" s="664">
        <f t="shared" si="29"/>
        <v>0</v>
      </c>
      <c r="K53" s="664">
        <f t="shared" si="29"/>
        <v>0</v>
      </c>
      <c r="L53" s="664">
        <f t="shared" si="29"/>
        <v>0</v>
      </c>
      <c r="M53" s="664">
        <f t="shared" si="29"/>
        <v>0</v>
      </c>
      <c r="N53" s="664">
        <f t="shared" si="29"/>
        <v>0</v>
      </c>
      <c r="O53" s="664">
        <f t="shared" si="29"/>
        <v>0</v>
      </c>
      <c r="P53" s="664">
        <f t="shared" si="29"/>
        <v>0</v>
      </c>
      <c r="Q53" s="664">
        <f t="shared" si="29"/>
        <v>0</v>
      </c>
      <c r="R53" s="760">
        <f t="shared" si="7"/>
        <v>0</v>
      </c>
      <c r="S53" s="758">
        <f t="shared" si="8"/>
        <v>0</v>
      </c>
      <c r="T53" s="759">
        <f t="shared" si="9"/>
        <v>0</v>
      </c>
    </row>
    <row r="54" spans="2:21">
      <c r="B54" s="660" t="s">
        <v>95</v>
      </c>
      <c r="C54" s="668" t="s">
        <v>96</v>
      </c>
      <c r="D54" s="667" t="s">
        <v>62</v>
      </c>
      <c r="E54" s="667" t="s">
        <v>59</v>
      </c>
      <c r="F54" s="664">
        <f t="shared" ref="F54:Q54" si="30">((F19/100)*$S$19)*$T$3</f>
        <v>0</v>
      </c>
      <c r="G54" s="664">
        <f t="shared" si="30"/>
        <v>0</v>
      </c>
      <c r="H54" s="664">
        <f t="shared" si="30"/>
        <v>0</v>
      </c>
      <c r="I54" s="664">
        <f t="shared" si="30"/>
        <v>0</v>
      </c>
      <c r="J54" s="664">
        <f t="shared" si="30"/>
        <v>0</v>
      </c>
      <c r="K54" s="664">
        <f t="shared" si="30"/>
        <v>0</v>
      </c>
      <c r="L54" s="664">
        <f t="shared" si="30"/>
        <v>0</v>
      </c>
      <c r="M54" s="664">
        <f t="shared" si="30"/>
        <v>0</v>
      </c>
      <c r="N54" s="664">
        <f t="shared" si="30"/>
        <v>0</v>
      </c>
      <c r="O54" s="664">
        <f t="shared" si="30"/>
        <v>0</v>
      </c>
      <c r="P54" s="664">
        <f t="shared" si="30"/>
        <v>0</v>
      </c>
      <c r="Q54" s="664">
        <f t="shared" si="30"/>
        <v>0</v>
      </c>
      <c r="R54" s="760">
        <f t="shared" si="7"/>
        <v>0</v>
      </c>
      <c r="S54" s="758">
        <f t="shared" si="8"/>
        <v>0</v>
      </c>
      <c r="T54" s="759">
        <f t="shared" si="9"/>
        <v>0</v>
      </c>
      <c r="U54" s="761"/>
    </row>
    <row r="55" spans="2:20">
      <c r="B55" s="660" t="s">
        <v>97</v>
      </c>
      <c r="C55" s="666" t="s">
        <v>98</v>
      </c>
      <c r="D55" s="667" t="s">
        <v>58</v>
      </c>
      <c r="E55" s="667" t="s">
        <v>59</v>
      </c>
      <c r="F55" s="664">
        <f t="shared" ref="F55:Q55" si="31">((F20/100)*$S$20)*$T$2</f>
        <v>0</v>
      </c>
      <c r="G55" s="664">
        <f t="shared" si="31"/>
        <v>0</v>
      </c>
      <c r="H55" s="664">
        <f t="shared" si="31"/>
        <v>0</v>
      </c>
      <c r="I55" s="664">
        <f t="shared" si="31"/>
        <v>0</v>
      </c>
      <c r="J55" s="664">
        <f t="shared" si="31"/>
        <v>0</v>
      </c>
      <c r="K55" s="664">
        <f t="shared" si="31"/>
        <v>0</v>
      </c>
      <c r="L55" s="664">
        <f t="shared" si="31"/>
        <v>0</v>
      </c>
      <c r="M55" s="664">
        <f t="shared" si="31"/>
        <v>0</v>
      </c>
      <c r="N55" s="664">
        <f t="shared" si="31"/>
        <v>0</v>
      </c>
      <c r="O55" s="664">
        <f t="shared" si="31"/>
        <v>0</v>
      </c>
      <c r="P55" s="664">
        <f t="shared" si="31"/>
        <v>0</v>
      </c>
      <c r="Q55" s="756">
        <f t="shared" si="31"/>
        <v>0</v>
      </c>
      <c r="R55" s="760">
        <f t="shared" si="7"/>
        <v>0</v>
      </c>
      <c r="S55" s="758">
        <f t="shared" si="8"/>
        <v>0</v>
      </c>
      <c r="T55" s="759">
        <f t="shared" si="9"/>
        <v>0</v>
      </c>
    </row>
    <row r="56" spans="2:21">
      <c r="B56" s="660" t="s">
        <v>99</v>
      </c>
      <c r="C56" s="668" t="s">
        <v>100</v>
      </c>
      <c r="D56" s="667" t="s">
        <v>62</v>
      </c>
      <c r="E56" s="667" t="s">
        <v>59</v>
      </c>
      <c r="F56" s="664">
        <f t="shared" ref="F56:Q56" si="32">((F20/100)*$S$20)*$T$3</f>
        <v>0</v>
      </c>
      <c r="G56" s="664">
        <f t="shared" si="32"/>
        <v>0</v>
      </c>
      <c r="H56" s="664">
        <f t="shared" si="32"/>
        <v>0</v>
      </c>
      <c r="I56" s="664">
        <f t="shared" si="32"/>
        <v>0</v>
      </c>
      <c r="J56" s="664">
        <f t="shared" si="32"/>
        <v>0</v>
      </c>
      <c r="K56" s="664">
        <f t="shared" si="32"/>
        <v>0</v>
      </c>
      <c r="L56" s="664">
        <f t="shared" si="32"/>
        <v>0</v>
      </c>
      <c r="M56" s="664">
        <f t="shared" si="32"/>
        <v>0</v>
      </c>
      <c r="N56" s="664">
        <f t="shared" si="32"/>
        <v>0</v>
      </c>
      <c r="O56" s="664">
        <f t="shared" si="32"/>
        <v>0</v>
      </c>
      <c r="P56" s="664">
        <f t="shared" si="32"/>
        <v>0</v>
      </c>
      <c r="Q56" s="756">
        <f t="shared" si="32"/>
        <v>0</v>
      </c>
      <c r="R56" s="760">
        <f t="shared" si="7"/>
        <v>0</v>
      </c>
      <c r="S56" s="758">
        <f t="shared" si="8"/>
        <v>0</v>
      </c>
      <c r="T56" s="759">
        <f t="shared" si="9"/>
        <v>0</v>
      </c>
      <c r="U56" s="761"/>
    </row>
    <row r="57" spans="2:20">
      <c r="B57" s="669"/>
      <c r="C57" s="670"/>
      <c r="D57" s="670"/>
      <c r="E57" s="670"/>
      <c r="F57" s="672"/>
      <c r="G57" s="672"/>
      <c r="H57" s="672"/>
      <c r="I57" s="672"/>
      <c r="J57" s="672"/>
      <c r="K57" s="672"/>
      <c r="L57" s="672"/>
      <c r="M57" s="672"/>
      <c r="N57" s="672"/>
      <c r="O57" s="672"/>
      <c r="P57" s="672"/>
      <c r="Q57" s="672"/>
      <c r="R57" s="672"/>
      <c r="S57" s="672"/>
      <c r="T57" s="762"/>
    </row>
    <row r="58" spans="2:20">
      <c r="B58" s="660" t="s">
        <v>101</v>
      </c>
      <c r="C58" s="666" t="s">
        <v>51</v>
      </c>
      <c r="D58" s="665" t="s">
        <v>58</v>
      </c>
      <c r="E58" s="665" t="s">
        <v>59</v>
      </c>
      <c r="F58" s="674">
        <f t="shared" ref="F58:Q58" si="33">SUMIF($D$33:$D$56,"FINANCIAMENTO",F$33:F$56)</f>
        <v>0</v>
      </c>
      <c r="G58" s="674">
        <f t="shared" si="33"/>
        <v>0</v>
      </c>
      <c r="H58" s="674">
        <f t="shared" si="33"/>
        <v>0</v>
      </c>
      <c r="I58" s="674">
        <f t="shared" si="33"/>
        <v>0</v>
      </c>
      <c r="J58" s="674">
        <f t="shared" si="33"/>
        <v>0</v>
      </c>
      <c r="K58" s="674">
        <f t="shared" si="33"/>
        <v>0</v>
      </c>
      <c r="L58" s="674">
        <f t="shared" si="33"/>
        <v>0</v>
      </c>
      <c r="M58" s="674">
        <f t="shared" si="33"/>
        <v>0</v>
      </c>
      <c r="N58" s="674">
        <f t="shared" si="33"/>
        <v>0</v>
      </c>
      <c r="O58" s="674">
        <f t="shared" si="33"/>
        <v>0</v>
      </c>
      <c r="P58" s="674">
        <f t="shared" si="33"/>
        <v>0</v>
      </c>
      <c r="Q58" s="763">
        <f t="shared" si="33"/>
        <v>0</v>
      </c>
      <c r="R58" s="764"/>
      <c r="S58" s="765">
        <f>SUMIF($D$33:$D$56,"FINANCIAMENTO",S$33:S$56)</f>
        <v>0</v>
      </c>
      <c r="T58" s="766">
        <f>SUMIF($D$33:$D$56,"FINANCIAMENTO",T$33:T$56)</f>
        <v>0</v>
      </c>
    </row>
    <row r="59" spans="2:20">
      <c r="B59" s="660" t="s">
        <v>102</v>
      </c>
      <c r="C59" s="668"/>
      <c r="D59" s="675" t="s">
        <v>62</v>
      </c>
      <c r="E59" s="675" t="s">
        <v>59</v>
      </c>
      <c r="F59" s="674">
        <f t="shared" ref="F59:Q59" si="34">SUMIF($D$33:$D$56,"CONTRAPARTIDA",F$33:F$56)</f>
        <v>0</v>
      </c>
      <c r="G59" s="674">
        <f t="shared" si="34"/>
        <v>0</v>
      </c>
      <c r="H59" s="674">
        <f t="shared" si="34"/>
        <v>0</v>
      </c>
      <c r="I59" s="674">
        <f t="shared" si="34"/>
        <v>0</v>
      </c>
      <c r="J59" s="674">
        <f t="shared" si="34"/>
        <v>0</v>
      </c>
      <c r="K59" s="674">
        <f t="shared" si="34"/>
        <v>0</v>
      </c>
      <c r="L59" s="674">
        <f t="shared" si="34"/>
        <v>0</v>
      </c>
      <c r="M59" s="674">
        <f t="shared" si="34"/>
        <v>0</v>
      </c>
      <c r="N59" s="674">
        <f t="shared" si="34"/>
        <v>0</v>
      </c>
      <c r="O59" s="674">
        <f t="shared" si="34"/>
        <v>0</v>
      </c>
      <c r="P59" s="674">
        <f t="shared" si="34"/>
        <v>0</v>
      </c>
      <c r="Q59" s="763">
        <f t="shared" si="34"/>
        <v>0</v>
      </c>
      <c r="R59" s="767"/>
      <c r="S59" s="765">
        <f>SUMIF($D$33:$D$56,"CONTRAPARTIDA",S$33:S$56)</f>
        <v>0</v>
      </c>
      <c r="T59" s="766">
        <f>SUMIF($D$33:$D$56,"CONTRAPARTIDA",T$33:T$56)</f>
        <v>0</v>
      </c>
    </row>
    <row r="60" spans="2:20">
      <c r="B60" s="677"/>
      <c r="C60" s="670"/>
      <c r="D60" s="670"/>
      <c r="E60" s="670"/>
      <c r="F60" s="672"/>
      <c r="G60" s="672"/>
      <c r="H60" s="672"/>
      <c r="I60" s="672"/>
      <c r="J60" s="672"/>
      <c r="K60" s="672"/>
      <c r="L60" s="672"/>
      <c r="M60" s="672"/>
      <c r="N60" s="672"/>
      <c r="O60" s="672"/>
      <c r="P60" s="672"/>
      <c r="Q60" s="672"/>
      <c r="R60" s="672"/>
      <c r="S60" s="768"/>
      <c r="T60" s="769"/>
    </row>
    <row r="61" ht="15" customHeight="1" spans="2:20">
      <c r="B61" s="678" t="s">
        <v>103</v>
      </c>
      <c r="C61" s="679"/>
      <c r="D61" s="679"/>
      <c r="E61" s="806" t="s">
        <v>59</v>
      </c>
      <c r="F61" s="681">
        <f t="shared" ref="F61:Q61" si="35">SUM(F58:F59)</f>
        <v>0</v>
      </c>
      <c r="G61" s="681">
        <f t="shared" si="35"/>
        <v>0</v>
      </c>
      <c r="H61" s="681">
        <f t="shared" si="35"/>
        <v>0</v>
      </c>
      <c r="I61" s="681">
        <f t="shared" si="35"/>
        <v>0</v>
      </c>
      <c r="J61" s="681">
        <f t="shared" si="35"/>
        <v>0</v>
      </c>
      <c r="K61" s="681">
        <f t="shared" si="35"/>
        <v>0</v>
      </c>
      <c r="L61" s="707">
        <f t="shared" si="35"/>
        <v>0</v>
      </c>
      <c r="M61" s="707">
        <f t="shared" si="35"/>
        <v>0</v>
      </c>
      <c r="N61" s="707">
        <f t="shared" si="35"/>
        <v>0</v>
      </c>
      <c r="O61" s="707">
        <f t="shared" si="35"/>
        <v>0</v>
      </c>
      <c r="P61" s="707">
        <f t="shared" si="35"/>
        <v>0</v>
      </c>
      <c r="Q61" s="770">
        <f t="shared" si="35"/>
        <v>0</v>
      </c>
      <c r="R61" s="771"/>
      <c r="S61" s="772">
        <f>SUM(F61:Q61)</f>
        <v>0</v>
      </c>
      <c r="T61" s="773">
        <f>SUM(T58:T59)</f>
        <v>0</v>
      </c>
    </row>
    <row r="62" ht="15" customHeight="1" spans="2:20">
      <c r="B62" s="682" t="s">
        <v>104</v>
      </c>
      <c r="C62" s="683"/>
      <c r="D62" s="683"/>
      <c r="E62" s="807" t="s">
        <v>59</v>
      </c>
      <c r="F62" s="685">
        <f t="shared" ref="F62:Q62" si="36">IF($S$61=0,0,F61/$S$61)</f>
        <v>0</v>
      </c>
      <c r="G62" s="685">
        <f t="shared" si="36"/>
        <v>0</v>
      </c>
      <c r="H62" s="685">
        <f t="shared" si="36"/>
        <v>0</v>
      </c>
      <c r="I62" s="685">
        <f t="shared" si="36"/>
        <v>0</v>
      </c>
      <c r="J62" s="685">
        <f t="shared" si="36"/>
        <v>0</v>
      </c>
      <c r="K62" s="685">
        <f t="shared" si="36"/>
        <v>0</v>
      </c>
      <c r="L62" s="685">
        <f t="shared" si="36"/>
        <v>0</v>
      </c>
      <c r="M62" s="685">
        <f t="shared" si="36"/>
        <v>0</v>
      </c>
      <c r="N62" s="685">
        <f t="shared" si="36"/>
        <v>0</v>
      </c>
      <c r="O62" s="685">
        <f t="shared" si="36"/>
        <v>0</v>
      </c>
      <c r="P62" s="685">
        <f t="shared" si="36"/>
        <v>0</v>
      </c>
      <c r="Q62" s="774">
        <f t="shared" si="36"/>
        <v>0</v>
      </c>
      <c r="R62" s="775"/>
      <c r="S62" s="772">
        <f>S58+S59</f>
        <v>0</v>
      </c>
      <c r="T62" s="776">
        <f>SUM(F62:Q62)</f>
        <v>0</v>
      </c>
    </row>
    <row r="63" ht="15" customHeight="1" spans="2:20">
      <c r="B63" s="686" t="s">
        <v>105</v>
      </c>
      <c r="C63" s="687"/>
      <c r="D63" s="687"/>
      <c r="E63" s="808" t="s">
        <v>59</v>
      </c>
      <c r="F63" s="689">
        <f>F62</f>
        <v>0</v>
      </c>
      <c r="G63" s="689">
        <f t="shared" ref="G63:Q63" si="37">IF(G61=0,0,F63+G62)</f>
        <v>0</v>
      </c>
      <c r="H63" s="689">
        <f t="shared" si="37"/>
        <v>0</v>
      </c>
      <c r="I63" s="689">
        <f t="shared" si="37"/>
        <v>0</v>
      </c>
      <c r="J63" s="689">
        <f t="shared" si="37"/>
        <v>0</v>
      </c>
      <c r="K63" s="689">
        <f t="shared" si="37"/>
        <v>0</v>
      </c>
      <c r="L63" s="689">
        <f t="shared" si="37"/>
        <v>0</v>
      </c>
      <c r="M63" s="689">
        <f t="shared" si="37"/>
        <v>0</v>
      </c>
      <c r="N63" s="689">
        <f t="shared" si="37"/>
        <v>0</v>
      </c>
      <c r="O63" s="689">
        <f t="shared" si="37"/>
        <v>0</v>
      </c>
      <c r="P63" s="689">
        <f t="shared" si="37"/>
        <v>0</v>
      </c>
      <c r="Q63" s="777">
        <f t="shared" si="37"/>
        <v>0</v>
      </c>
      <c r="R63" s="778"/>
      <c r="S63" s="779" t="str">
        <f>IF(S61=S62,"OK","CORRIGIR")</f>
        <v>OK</v>
      </c>
      <c r="T63" s="780" t="str">
        <f>IF(T61=T62,"OK","CORRIGIR")</f>
        <v>OK</v>
      </c>
    </row>
    <row r="64" ht="15" customHeight="1" spans="2:20">
      <c r="B64" s="690" t="s">
        <v>106</v>
      </c>
      <c r="C64" s="691"/>
      <c r="D64" s="692"/>
      <c r="E64" s="693"/>
      <c r="F64" s="691" t="s">
        <v>107</v>
      </c>
      <c r="G64" s="694"/>
      <c r="H64" s="694"/>
      <c r="I64" s="708"/>
      <c r="J64" s="709" t="s">
        <v>108</v>
      </c>
      <c r="K64" s="710"/>
      <c r="L64" s="710"/>
      <c r="M64" s="711"/>
      <c r="N64" s="712" t="s">
        <v>107</v>
      </c>
      <c r="O64" s="713"/>
      <c r="P64" s="714"/>
      <c r="Q64" s="691" t="s">
        <v>109</v>
      </c>
      <c r="R64" s="781"/>
      <c r="S64" s="781"/>
      <c r="T64" s="782"/>
    </row>
    <row r="65" ht="60" customHeight="1" spans="2:20">
      <c r="B65" s="783"/>
      <c r="C65" s="784"/>
      <c r="D65" s="785"/>
      <c r="E65" s="786"/>
      <c r="F65" s="786"/>
      <c r="G65" s="787"/>
      <c r="H65" s="786"/>
      <c r="I65" s="790"/>
      <c r="J65" s="791"/>
      <c r="K65" s="792"/>
      <c r="L65" s="793"/>
      <c r="M65" s="794"/>
      <c r="N65" s="795"/>
      <c r="O65" s="796"/>
      <c r="P65" s="797"/>
      <c r="Q65" s="798"/>
      <c r="R65" s="799"/>
      <c r="S65" s="799"/>
      <c r="T65" s="800"/>
    </row>
    <row r="66" s="593" customFormat="1" ht="18" customHeight="1" spans="2:20">
      <c r="B66" s="788" t="str">
        <f>Cartilha_GLOBAL!$A$18</f>
        <v>Tabela de referência: SINAPI de fevereiro/2023 - sem desoneração
</v>
      </c>
      <c r="C66" s="789"/>
      <c r="D66" s="789"/>
      <c r="E66" s="789"/>
      <c r="F66" s="789"/>
      <c r="G66" s="789"/>
      <c r="H66" s="789"/>
      <c r="I66" s="789"/>
      <c r="J66" s="789"/>
      <c r="K66" s="789"/>
      <c r="L66" s="789"/>
      <c r="M66" s="789"/>
      <c r="N66" s="789"/>
      <c r="O66" s="789"/>
      <c r="P66" s="789"/>
      <c r="Q66" s="789"/>
      <c r="R66" s="801">
        <f>Cartilha_GLOBAL!$I$18</f>
        <v>0</v>
      </c>
      <c r="S66" s="802">
        <f>Cartilha_GLOBAL!$J$18</f>
        <v>45196</v>
      </c>
      <c r="T66" s="803"/>
    </row>
  </sheetData>
  <sheetProtection algorithmName="SHA-512" hashValue="/6vtw5WySAycfa/XV2i3YKYKFpNZDZfYCl8BJK1hgH8V84D4MKlFuFsYsSNeycdQfvWka4CT/7ctOCs4KnbJ1w==" saltValue="h3dMWzehlVpzMtdcPqNbFQ==" spinCount="100000" sheet="1" formatColumns="0" formatRows="0" deleteRows="0" objects="1" scenarios="1"/>
  <printOptions horizontalCentered="1"/>
  <pageMargins left="1.18110236220472" right="0.78740157480315" top="1.18110236220472" bottom="0.78740157480315" header="0.511811023622047" footer="0.511811023622047"/>
  <pageSetup paperSize="9" scale="51" orientation="landscape"/>
  <headerFooter alignWithMargins="0"/>
  <ignoredErrors>
    <ignoredError sqref="B10:B20"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66"/>
  <sheetViews>
    <sheetView showGridLines="0" showZeros="0" tabSelected="1" topLeftCell="D1" workbookViewId="0">
      <selection activeCell="Z53" sqref="Y53:Z53"/>
    </sheetView>
  </sheetViews>
  <sheetFormatPr defaultColWidth="9.14285714285714" defaultRowHeight="12.75"/>
  <cols>
    <col min="1" max="1" width="4.28571428571429" style="594" hidden="1" customWidth="1"/>
    <col min="2" max="2" width="12.5714285714286" style="594" customWidth="1"/>
    <col min="3" max="3" width="37.7142857142857" style="594" customWidth="1"/>
    <col min="4" max="4" width="31.8571428571429" style="594" customWidth="1"/>
    <col min="5" max="5" width="3.28571428571429" style="594" customWidth="1"/>
    <col min="6" max="8" width="10.5714285714286" style="594" customWidth="1"/>
    <col min="9" max="9" width="11.4285714285714" style="594" customWidth="1"/>
    <col min="10" max="17" width="10.5714285714286" style="594" customWidth="1"/>
    <col min="18" max="18" width="7.14285714285714" style="594" customWidth="1"/>
    <col min="19" max="19" width="14.5714285714286" style="594" customWidth="1"/>
    <col min="20" max="20" width="7.28571428571429" style="594" customWidth="1"/>
    <col min="21" max="21" width="2.28571428571429" style="594" customWidth="1"/>
    <col min="22" max="22" width="1.71428571428571" style="594" customWidth="1"/>
    <col min="23" max="258" width="9.14285714285714" style="594"/>
    <col min="259" max="259" width="11.2857142857143" style="594" customWidth="1"/>
    <col min="260" max="260" width="67.7142857142857" style="594" customWidth="1"/>
    <col min="261" max="261" width="3.28571428571429" style="594" customWidth="1"/>
    <col min="262" max="274" width="10.7142857142857" style="594" customWidth="1"/>
    <col min="275" max="275" width="7.28571428571429" style="594" customWidth="1"/>
    <col min="276" max="514" width="9.14285714285714" style="594"/>
    <col min="515" max="515" width="11.2857142857143" style="594" customWidth="1"/>
    <col min="516" max="516" width="67.7142857142857" style="594" customWidth="1"/>
    <col min="517" max="517" width="3.28571428571429" style="594" customWidth="1"/>
    <col min="518" max="530" width="10.7142857142857" style="594" customWidth="1"/>
    <col min="531" max="531" width="7.28571428571429" style="594" customWidth="1"/>
    <col min="532" max="770" width="9.14285714285714" style="594"/>
    <col min="771" max="771" width="11.2857142857143" style="594" customWidth="1"/>
    <col min="772" max="772" width="67.7142857142857" style="594" customWidth="1"/>
    <col min="773" max="773" width="3.28571428571429" style="594" customWidth="1"/>
    <col min="774" max="786" width="10.7142857142857" style="594" customWidth="1"/>
    <col min="787" max="787" width="7.28571428571429" style="594" customWidth="1"/>
    <col min="788" max="1026" width="9.14285714285714" style="594"/>
    <col min="1027" max="1027" width="11.2857142857143" style="594" customWidth="1"/>
    <col min="1028" max="1028" width="67.7142857142857" style="594" customWidth="1"/>
    <col min="1029" max="1029" width="3.28571428571429" style="594" customWidth="1"/>
    <col min="1030" max="1042" width="10.7142857142857" style="594" customWidth="1"/>
    <col min="1043" max="1043" width="7.28571428571429" style="594" customWidth="1"/>
    <col min="1044" max="1282" width="9.14285714285714" style="594"/>
    <col min="1283" max="1283" width="11.2857142857143" style="594" customWidth="1"/>
    <col min="1284" max="1284" width="67.7142857142857" style="594" customWidth="1"/>
    <col min="1285" max="1285" width="3.28571428571429" style="594" customWidth="1"/>
    <col min="1286" max="1298" width="10.7142857142857" style="594" customWidth="1"/>
    <col min="1299" max="1299" width="7.28571428571429" style="594" customWidth="1"/>
    <col min="1300" max="1538" width="9.14285714285714" style="594"/>
    <col min="1539" max="1539" width="11.2857142857143" style="594" customWidth="1"/>
    <col min="1540" max="1540" width="67.7142857142857" style="594" customWidth="1"/>
    <col min="1541" max="1541" width="3.28571428571429" style="594" customWidth="1"/>
    <col min="1542" max="1554" width="10.7142857142857" style="594" customWidth="1"/>
    <col min="1555" max="1555" width="7.28571428571429" style="594" customWidth="1"/>
    <col min="1556" max="1794" width="9.14285714285714" style="594"/>
    <col min="1795" max="1795" width="11.2857142857143" style="594" customWidth="1"/>
    <col min="1796" max="1796" width="67.7142857142857" style="594" customWidth="1"/>
    <col min="1797" max="1797" width="3.28571428571429" style="594" customWidth="1"/>
    <col min="1798" max="1810" width="10.7142857142857" style="594" customWidth="1"/>
    <col min="1811" max="1811" width="7.28571428571429" style="594" customWidth="1"/>
    <col min="1812" max="2050" width="9.14285714285714" style="594"/>
    <col min="2051" max="2051" width="11.2857142857143" style="594" customWidth="1"/>
    <col min="2052" max="2052" width="67.7142857142857" style="594" customWidth="1"/>
    <col min="2053" max="2053" width="3.28571428571429" style="594" customWidth="1"/>
    <col min="2054" max="2066" width="10.7142857142857" style="594" customWidth="1"/>
    <col min="2067" max="2067" width="7.28571428571429" style="594" customWidth="1"/>
    <col min="2068" max="2306" width="9.14285714285714" style="594"/>
    <col min="2307" max="2307" width="11.2857142857143" style="594" customWidth="1"/>
    <col min="2308" max="2308" width="67.7142857142857" style="594" customWidth="1"/>
    <col min="2309" max="2309" width="3.28571428571429" style="594" customWidth="1"/>
    <col min="2310" max="2322" width="10.7142857142857" style="594" customWidth="1"/>
    <col min="2323" max="2323" width="7.28571428571429" style="594" customWidth="1"/>
    <col min="2324" max="2562" width="9.14285714285714" style="594"/>
    <col min="2563" max="2563" width="11.2857142857143" style="594" customWidth="1"/>
    <col min="2564" max="2564" width="67.7142857142857" style="594" customWidth="1"/>
    <col min="2565" max="2565" width="3.28571428571429" style="594" customWidth="1"/>
    <col min="2566" max="2578" width="10.7142857142857" style="594" customWidth="1"/>
    <col min="2579" max="2579" width="7.28571428571429" style="594" customWidth="1"/>
    <col min="2580" max="2818" width="9.14285714285714" style="594"/>
    <col min="2819" max="2819" width="11.2857142857143" style="594" customWidth="1"/>
    <col min="2820" max="2820" width="67.7142857142857" style="594" customWidth="1"/>
    <col min="2821" max="2821" width="3.28571428571429" style="594" customWidth="1"/>
    <col min="2822" max="2834" width="10.7142857142857" style="594" customWidth="1"/>
    <col min="2835" max="2835" width="7.28571428571429" style="594" customWidth="1"/>
    <col min="2836" max="3074" width="9.14285714285714" style="594"/>
    <col min="3075" max="3075" width="11.2857142857143" style="594" customWidth="1"/>
    <col min="3076" max="3076" width="67.7142857142857" style="594" customWidth="1"/>
    <col min="3077" max="3077" width="3.28571428571429" style="594" customWidth="1"/>
    <col min="3078" max="3090" width="10.7142857142857" style="594" customWidth="1"/>
    <col min="3091" max="3091" width="7.28571428571429" style="594" customWidth="1"/>
    <col min="3092" max="3330" width="9.14285714285714" style="594"/>
    <col min="3331" max="3331" width="11.2857142857143" style="594" customWidth="1"/>
    <col min="3332" max="3332" width="67.7142857142857" style="594" customWidth="1"/>
    <col min="3333" max="3333" width="3.28571428571429" style="594" customWidth="1"/>
    <col min="3334" max="3346" width="10.7142857142857" style="594" customWidth="1"/>
    <col min="3347" max="3347" width="7.28571428571429" style="594" customWidth="1"/>
    <col min="3348" max="3586" width="9.14285714285714" style="594"/>
    <col min="3587" max="3587" width="11.2857142857143" style="594" customWidth="1"/>
    <col min="3588" max="3588" width="67.7142857142857" style="594" customWidth="1"/>
    <col min="3589" max="3589" width="3.28571428571429" style="594" customWidth="1"/>
    <col min="3590" max="3602" width="10.7142857142857" style="594" customWidth="1"/>
    <col min="3603" max="3603" width="7.28571428571429" style="594" customWidth="1"/>
    <col min="3604" max="3842" width="9.14285714285714" style="594"/>
    <col min="3843" max="3843" width="11.2857142857143" style="594" customWidth="1"/>
    <col min="3844" max="3844" width="67.7142857142857" style="594" customWidth="1"/>
    <col min="3845" max="3845" width="3.28571428571429" style="594" customWidth="1"/>
    <col min="3846" max="3858" width="10.7142857142857" style="594" customWidth="1"/>
    <col min="3859" max="3859" width="7.28571428571429" style="594" customWidth="1"/>
    <col min="3860" max="4098" width="9.14285714285714" style="594"/>
    <col min="4099" max="4099" width="11.2857142857143" style="594" customWidth="1"/>
    <col min="4100" max="4100" width="67.7142857142857" style="594" customWidth="1"/>
    <col min="4101" max="4101" width="3.28571428571429" style="594" customWidth="1"/>
    <col min="4102" max="4114" width="10.7142857142857" style="594" customWidth="1"/>
    <col min="4115" max="4115" width="7.28571428571429" style="594" customWidth="1"/>
    <col min="4116" max="4354" width="9.14285714285714" style="594"/>
    <col min="4355" max="4355" width="11.2857142857143" style="594" customWidth="1"/>
    <col min="4356" max="4356" width="67.7142857142857" style="594" customWidth="1"/>
    <col min="4357" max="4357" width="3.28571428571429" style="594" customWidth="1"/>
    <col min="4358" max="4370" width="10.7142857142857" style="594" customWidth="1"/>
    <col min="4371" max="4371" width="7.28571428571429" style="594" customWidth="1"/>
    <col min="4372" max="4610" width="9.14285714285714" style="594"/>
    <col min="4611" max="4611" width="11.2857142857143" style="594" customWidth="1"/>
    <col min="4612" max="4612" width="67.7142857142857" style="594" customWidth="1"/>
    <col min="4613" max="4613" width="3.28571428571429" style="594" customWidth="1"/>
    <col min="4614" max="4626" width="10.7142857142857" style="594" customWidth="1"/>
    <col min="4627" max="4627" width="7.28571428571429" style="594" customWidth="1"/>
    <col min="4628" max="4866" width="9.14285714285714" style="594"/>
    <col min="4867" max="4867" width="11.2857142857143" style="594" customWidth="1"/>
    <col min="4868" max="4868" width="67.7142857142857" style="594" customWidth="1"/>
    <col min="4869" max="4869" width="3.28571428571429" style="594" customWidth="1"/>
    <col min="4870" max="4882" width="10.7142857142857" style="594" customWidth="1"/>
    <col min="4883" max="4883" width="7.28571428571429" style="594" customWidth="1"/>
    <col min="4884" max="5122" width="9.14285714285714" style="594"/>
    <col min="5123" max="5123" width="11.2857142857143" style="594" customWidth="1"/>
    <col min="5124" max="5124" width="67.7142857142857" style="594" customWidth="1"/>
    <col min="5125" max="5125" width="3.28571428571429" style="594" customWidth="1"/>
    <col min="5126" max="5138" width="10.7142857142857" style="594" customWidth="1"/>
    <col min="5139" max="5139" width="7.28571428571429" style="594" customWidth="1"/>
    <col min="5140" max="5378" width="9.14285714285714" style="594"/>
    <col min="5379" max="5379" width="11.2857142857143" style="594" customWidth="1"/>
    <col min="5380" max="5380" width="67.7142857142857" style="594" customWidth="1"/>
    <col min="5381" max="5381" width="3.28571428571429" style="594" customWidth="1"/>
    <col min="5382" max="5394" width="10.7142857142857" style="594" customWidth="1"/>
    <col min="5395" max="5395" width="7.28571428571429" style="594" customWidth="1"/>
    <col min="5396" max="5634" width="9.14285714285714" style="594"/>
    <col min="5635" max="5635" width="11.2857142857143" style="594" customWidth="1"/>
    <col min="5636" max="5636" width="67.7142857142857" style="594" customWidth="1"/>
    <col min="5637" max="5637" width="3.28571428571429" style="594" customWidth="1"/>
    <col min="5638" max="5650" width="10.7142857142857" style="594" customWidth="1"/>
    <col min="5651" max="5651" width="7.28571428571429" style="594" customWidth="1"/>
    <col min="5652" max="5890" width="9.14285714285714" style="594"/>
    <col min="5891" max="5891" width="11.2857142857143" style="594" customWidth="1"/>
    <col min="5892" max="5892" width="67.7142857142857" style="594" customWidth="1"/>
    <col min="5893" max="5893" width="3.28571428571429" style="594" customWidth="1"/>
    <col min="5894" max="5906" width="10.7142857142857" style="594" customWidth="1"/>
    <col min="5907" max="5907" width="7.28571428571429" style="594" customWidth="1"/>
    <col min="5908" max="6146" width="9.14285714285714" style="594"/>
    <col min="6147" max="6147" width="11.2857142857143" style="594" customWidth="1"/>
    <col min="6148" max="6148" width="67.7142857142857" style="594" customWidth="1"/>
    <col min="6149" max="6149" width="3.28571428571429" style="594" customWidth="1"/>
    <col min="6150" max="6162" width="10.7142857142857" style="594" customWidth="1"/>
    <col min="6163" max="6163" width="7.28571428571429" style="594" customWidth="1"/>
    <col min="6164" max="6402" width="9.14285714285714" style="594"/>
    <col min="6403" max="6403" width="11.2857142857143" style="594" customWidth="1"/>
    <col min="6404" max="6404" width="67.7142857142857" style="594" customWidth="1"/>
    <col min="6405" max="6405" width="3.28571428571429" style="594" customWidth="1"/>
    <col min="6406" max="6418" width="10.7142857142857" style="594" customWidth="1"/>
    <col min="6419" max="6419" width="7.28571428571429" style="594" customWidth="1"/>
    <col min="6420" max="6658" width="9.14285714285714" style="594"/>
    <col min="6659" max="6659" width="11.2857142857143" style="594" customWidth="1"/>
    <col min="6660" max="6660" width="67.7142857142857" style="594" customWidth="1"/>
    <col min="6661" max="6661" width="3.28571428571429" style="594" customWidth="1"/>
    <col min="6662" max="6674" width="10.7142857142857" style="594" customWidth="1"/>
    <col min="6675" max="6675" width="7.28571428571429" style="594" customWidth="1"/>
    <col min="6676" max="6914" width="9.14285714285714" style="594"/>
    <col min="6915" max="6915" width="11.2857142857143" style="594" customWidth="1"/>
    <col min="6916" max="6916" width="67.7142857142857" style="594" customWidth="1"/>
    <col min="6917" max="6917" width="3.28571428571429" style="594" customWidth="1"/>
    <col min="6918" max="6930" width="10.7142857142857" style="594" customWidth="1"/>
    <col min="6931" max="6931" width="7.28571428571429" style="594" customWidth="1"/>
    <col min="6932" max="7170" width="9.14285714285714" style="594"/>
    <col min="7171" max="7171" width="11.2857142857143" style="594" customWidth="1"/>
    <col min="7172" max="7172" width="67.7142857142857" style="594" customWidth="1"/>
    <col min="7173" max="7173" width="3.28571428571429" style="594" customWidth="1"/>
    <col min="7174" max="7186" width="10.7142857142857" style="594" customWidth="1"/>
    <col min="7187" max="7187" width="7.28571428571429" style="594" customWidth="1"/>
    <col min="7188" max="7426" width="9.14285714285714" style="594"/>
    <col min="7427" max="7427" width="11.2857142857143" style="594" customWidth="1"/>
    <col min="7428" max="7428" width="67.7142857142857" style="594" customWidth="1"/>
    <col min="7429" max="7429" width="3.28571428571429" style="594" customWidth="1"/>
    <col min="7430" max="7442" width="10.7142857142857" style="594" customWidth="1"/>
    <col min="7443" max="7443" width="7.28571428571429" style="594" customWidth="1"/>
    <col min="7444" max="7682" width="9.14285714285714" style="594"/>
    <col min="7683" max="7683" width="11.2857142857143" style="594" customWidth="1"/>
    <col min="7684" max="7684" width="67.7142857142857" style="594" customWidth="1"/>
    <col min="7685" max="7685" width="3.28571428571429" style="594" customWidth="1"/>
    <col min="7686" max="7698" width="10.7142857142857" style="594" customWidth="1"/>
    <col min="7699" max="7699" width="7.28571428571429" style="594" customWidth="1"/>
    <col min="7700" max="7938" width="9.14285714285714" style="594"/>
    <col min="7939" max="7939" width="11.2857142857143" style="594" customWidth="1"/>
    <col min="7940" max="7940" width="67.7142857142857" style="594" customWidth="1"/>
    <col min="7941" max="7941" width="3.28571428571429" style="594" customWidth="1"/>
    <col min="7942" max="7954" width="10.7142857142857" style="594" customWidth="1"/>
    <col min="7955" max="7955" width="7.28571428571429" style="594" customWidth="1"/>
    <col min="7956" max="8194" width="9.14285714285714" style="594"/>
    <col min="8195" max="8195" width="11.2857142857143" style="594" customWidth="1"/>
    <col min="8196" max="8196" width="67.7142857142857" style="594" customWidth="1"/>
    <col min="8197" max="8197" width="3.28571428571429" style="594" customWidth="1"/>
    <col min="8198" max="8210" width="10.7142857142857" style="594" customWidth="1"/>
    <col min="8211" max="8211" width="7.28571428571429" style="594" customWidth="1"/>
    <col min="8212" max="8450" width="9.14285714285714" style="594"/>
    <col min="8451" max="8451" width="11.2857142857143" style="594" customWidth="1"/>
    <col min="8452" max="8452" width="67.7142857142857" style="594" customWidth="1"/>
    <col min="8453" max="8453" width="3.28571428571429" style="594" customWidth="1"/>
    <col min="8454" max="8466" width="10.7142857142857" style="594" customWidth="1"/>
    <col min="8467" max="8467" width="7.28571428571429" style="594" customWidth="1"/>
    <col min="8468" max="8706" width="9.14285714285714" style="594"/>
    <col min="8707" max="8707" width="11.2857142857143" style="594" customWidth="1"/>
    <col min="8708" max="8708" width="67.7142857142857" style="594" customWidth="1"/>
    <col min="8709" max="8709" width="3.28571428571429" style="594" customWidth="1"/>
    <col min="8710" max="8722" width="10.7142857142857" style="594" customWidth="1"/>
    <col min="8723" max="8723" width="7.28571428571429" style="594" customWidth="1"/>
    <col min="8724" max="8962" width="9.14285714285714" style="594"/>
    <col min="8963" max="8963" width="11.2857142857143" style="594" customWidth="1"/>
    <col min="8964" max="8964" width="67.7142857142857" style="594" customWidth="1"/>
    <col min="8965" max="8965" width="3.28571428571429" style="594" customWidth="1"/>
    <col min="8966" max="8978" width="10.7142857142857" style="594" customWidth="1"/>
    <col min="8979" max="8979" width="7.28571428571429" style="594" customWidth="1"/>
    <col min="8980" max="9218" width="9.14285714285714" style="594"/>
    <col min="9219" max="9219" width="11.2857142857143" style="594" customWidth="1"/>
    <col min="9220" max="9220" width="67.7142857142857" style="594" customWidth="1"/>
    <col min="9221" max="9221" width="3.28571428571429" style="594" customWidth="1"/>
    <col min="9222" max="9234" width="10.7142857142857" style="594" customWidth="1"/>
    <col min="9235" max="9235" width="7.28571428571429" style="594" customWidth="1"/>
    <col min="9236" max="9474" width="9.14285714285714" style="594"/>
    <col min="9475" max="9475" width="11.2857142857143" style="594" customWidth="1"/>
    <col min="9476" max="9476" width="67.7142857142857" style="594" customWidth="1"/>
    <col min="9477" max="9477" width="3.28571428571429" style="594" customWidth="1"/>
    <col min="9478" max="9490" width="10.7142857142857" style="594" customWidth="1"/>
    <col min="9491" max="9491" width="7.28571428571429" style="594" customWidth="1"/>
    <col min="9492" max="9730" width="9.14285714285714" style="594"/>
    <col min="9731" max="9731" width="11.2857142857143" style="594" customWidth="1"/>
    <col min="9732" max="9732" width="67.7142857142857" style="594" customWidth="1"/>
    <col min="9733" max="9733" width="3.28571428571429" style="594" customWidth="1"/>
    <col min="9734" max="9746" width="10.7142857142857" style="594" customWidth="1"/>
    <col min="9747" max="9747" width="7.28571428571429" style="594" customWidth="1"/>
    <col min="9748" max="9986" width="9.14285714285714" style="594"/>
    <col min="9987" max="9987" width="11.2857142857143" style="594" customWidth="1"/>
    <col min="9988" max="9988" width="67.7142857142857" style="594" customWidth="1"/>
    <col min="9989" max="9989" width="3.28571428571429" style="594" customWidth="1"/>
    <col min="9990" max="10002" width="10.7142857142857" style="594" customWidth="1"/>
    <col min="10003" max="10003" width="7.28571428571429" style="594" customWidth="1"/>
    <col min="10004" max="10242" width="9.14285714285714" style="594"/>
    <col min="10243" max="10243" width="11.2857142857143" style="594" customWidth="1"/>
    <col min="10244" max="10244" width="67.7142857142857" style="594" customWidth="1"/>
    <col min="10245" max="10245" width="3.28571428571429" style="594" customWidth="1"/>
    <col min="10246" max="10258" width="10.7142857142857" style="594" customWidth="1"/>
    <col min="10259" max="10259" width="7.28571428571429" style="594" customWidth="1"/>
    <col min="10260" max="10498" width="9.14285714285714" style="594"/>
    <col min="10499" max="10499" width="11.2857142857143" style="594" customWidth="1"/>
    <col min="10500" max="10500" width="67.7142857142857" style="594" customWidth="1"/>
    <col min="10501" max="10501" width="3.28571428571429" style="594" customWidth="1"/>
    <col min="10502" max="10514" width="10.7142857142857" style="594" customWidth="1"/>
    <col min="10515" max="10515" width="7.28571428571429" style="594" customWidth="1"/>
    <col min="10516" max="10754" width="9.14285714285714" style="594"/>
    <col min="10755" max="10755" width="11.2857142857143" style="594" customWidth="1"/>
    <col min="10756" max="10756" width="67.7142857142857" style="594" customWidth="1"/>
    <col min="10757" max="10757" width="3.28571428571429" style="594" customWidth="1"/>
    <col min="10758" max="10770" width="10.7142857142857" style="594" customWidth="1"/>
    <col min="10771" max="10771" width="7.28571428571429" style="594" customWidth="1"/>
    <col min="10772" max="11010" width="9.14285714285714" style="594"/>
    <col min="11011" max="11011" width="11.2857142857143" style="594" customWidth="1"/>
    <col min="11012" max="11012" width="67.7142857142857" style="594" customWidth="1"/>
    <col min="11013" max="11013" width="3.28571428571429" style="594" customWidth="1"/>
    <col min="11014" max="11026" width="10.7142857142857" style="594" customWidth="1"/>
    <col min="11027" max="11027" width="7.28571428571429" style="594" customWidth="1"/>
    <col min="11028" max="11266" width="9.14285714285714" style="594"/>
    <col min="11267" max="11267" width="11.2857142857143" style="594" customWidth="1"/>
    <col min="11268" max="11268" width="67.7142857142857" style="594" customWidth="1"/>
    <col min="11269" max="11269" width="3.28571428571429" style="594" customWidth="1"/>
    <col min="11270" max="11282" width="10.7142857142857" style="594" customWidth="1"/>
    <col min="11283" max="11283" width="7.28571428571429" style="594" customWidth="1"/>
    <col min="11284" max="11522" width="9.14285714285714" style="594"/>
    <col min="11523" max="11523" width="11.2857142857143" style="594" customWidth="1"/>
    <col min="11524" max="11524" width="67.7142857142857" style="594" customWidth="1"/>
    <col min="11525" max="11525" width="3.28571428571429" style="594" customWidth="1"/>
    <col min="11526" max="11538" width="10.7142857142857" style="594" customWidth="1"/>
    <col min="11539" max="11539" width="7.28571428571429" style="594" customWidth="1"/>
    <col min="11540" max="11778" width="9.14285714285714" style="594"/>
    <col min="11779" max="11779" width="11.2857142857143" style="594" customWidth="1"/>
    <col min="11780" max="11780" width="67.7142857142857" style="594" customWidth="1"/>
    <col min="11781" max="11781" width="3.28571428571429" style="594" customWidth="1"/>
    <col min="11782" max="11794" width="10.7142857142857" style="594" customWidth="1"/>
    <col min="11795" max="11795" width="7.28571428571429" style="594" customWidth="1"/>
    <col min="11796" max="12034" width="9.14285714285714" style="594"/>
    <col min="12035" max="12035" width="11.2857142857143" style="594" customWidth="1"/>
    <col min="12036" max="12036" width="67.7142857142857" style="594" customWidth="1"/>
    <col min="12037" max="12037" width="3.28571428571429" style="594" customWidth="1"/>
    <col min="12038" max="12050" width="10.7142857142857" style="594" customWidth="1"/>
    <col min="12051" max="12051" width="7.28571428571429" style="594" customWidth="1"/>
    <col min="12052" max="12290" width="9.14285714285714" style="594"/>
    <col min="12291" max="12291" width="11.2857142857143" style="594" customWidth="1"/>
    <col min="12292" max="12292" width="67.7142857142857" style="594" customWidth="1"/>
    <col min="12293" max="12293" width="3.28571428571429" style="594" customWidth="1"/>
    <col min="12294" max="12306" width="10.7142857142857" style="594" customWidth="1"/>
    <col min="12307" max="12307" width="7.28571428571429" style="594" customWidth="1"/>
    <col min="12308" max="12546" width="9.14285714285714" style="594"/>
    <col min="12547" max="12547" width="11.2857142857143" style="594" customWidth="1"/>
    <col min="12548" max="12548" width="67.7142857142857" style="594" customWidth="1"/>
    <col min="12549" max="12549" width="3.28571428571429" style="594" customWidth="1"/>
    <col min="12550" max="12562" width="10.7142857142857" style="594" customWidth="1"/>
    <col min="12563" max="12563" width="7.28571428571429" style="594" customWidth="1"/>
    <col min="12564" max="12802" width="9.14285714285714" style="594"/>
    <col min="12803" max="12803" width="11.2857142857143" style="594" customWidth="1"/>
    <col min="12804" max="12804" width="67.7142857142857" style="594" customWidth="1"/>
    <col min="12805" max="12805" width="3.28571428571429" style="594" customWidth="1"/>
    <col min="12806" max="12818" width="10.7142857142857" style="594" customWidth="1"/>
    <col min="12819" max="12819" width="7.28571428571429" style="594" customWidth="1"/>
    <col min="12820" max="13058" width="9.14285714285714" style="594"/>
    <col min="13059" max="13059" width="11.2857142857143" style="594" customWidth="1"/>
    <col min="13060" max="13060" width="67.7142857142857" style="594" customWidth="1"/>
    <col min="13061" max="13061" width="3.28571428571429" style="594" customWidth="1"/>
    <col min="13062" max="13074" width="10.7142857142857" style="594" customWidth="1"/>
    <col min="13075" max="13075" width="7.28571428571429" style="594" customWidth="1"/>
    <col min="13076" max="13314" width="9.14285714285714" style="594"/>
    <col min="13315" max="13315" width="11.2857142857143" style="594" customWidth="1"/>
    <col min="13316" max="13316" width="67.7142857142857" style="594" customWidth="1"/>
    <col min="13317" max="13317" width="3.28571428571429" style="594" customWidth="1"/>
    <col min="13318" max="13330" width="10.7142857142857" style="594" customWidth="1"/>
    <col min="13331" max="13331" width="7.28571428571429" style="594" customWidth="1"/>
    <col min="13332" max="13570" width="9.14285714285714" style="594"/>
    <col min="13571" max="13571" width="11.2857142857143" style="594" customWidth="1"/>
    <col min="13572" max="13572" width="67.7142857142857" style="594" customWidth="1"/>
    <col min="13573" max="13573" width="3.28571428571429" style="594" customWidth="1"/>
    <col min="13574" max="13586" width="10.7142857142857" style="594" customWidth="1"/>
    <col min="13587" max="13587" width="7.28571428571429" style="594" customWidth="1"/>
    <col min="13588" max="13826" width="9.14285714285714" style="594"/>
    <col min="13827" max="13827" width="11.2857142857143" style="594" customWidth="1"/>
    <col min="13828" max="13828" width="67.7142857142857" style="594" customWidth="1"/>
    <col min="13829" max="13829" width="3.28571428571429" style="594" customWidth="1"/>
    <col min="13830" max="13842" width="10.7142857142857" style="594" customWidth="1"/>
    <col min="13843" max="13843" width="7.28571428571429" style="594" customWidth="1"/>
    <col min="13844" max="14082" width="9.14285714285714" style="594"/>
    <col min="14083" max="14083" width="11.2857142857143" style="594" customWidth="1"/>
    <col min="14084" max="14084" width="67.7142857142857" style="594" customWidth="1"/>
    <col min="14085" max="14085" width="3.28571428571429" style="594" customWidth="1"/>
    <col min="14086" max="14098" width="10.7142857142857" style="594" customWidth="1"/>
    <col min="14099" max="14099" width="7.28571428571429" style="594" customWidth="1"/>
    <col min="14100" max="14338" width="9.14285714285714" style="594"/>
    <col min="14339" max="14339" width="11.2857142857143" style="594" customWidth="1"/>
    <col min="14340" max="14340" width="67.7142857142857" style="594" customWidth="1"/>
    <col min="14341" max="14341" width="3.28571428571429" style="594" customWidth="1"/>
    <col min="14342" max="14354" width="10.7142857142857" style="594" customWidth="1"/>
    <col min="14355" max="14355" width="7.28571428571429" style="594" customWidth="1"/>
    <col min="14356" max="14594" width="9.14285714285714" style="594"/>
    <col min="14595" max="14595" width="11.2857142857143" style="594" customWidth="1"/>
    <col min="14596" max="14596" width="67.7142857142857" style="594" customWidth="1"/>
    <col min="14597" max="14597" width="3.28571428571429" style="594" customWidth="1"/>
    <col min="14598" max="14610" width="10.7142857142857" style="594" customWidth="1"/>
    <col min="14611" max="14611" width="7.28571428571429" style="594" customWidth="1"/>
    <col min="14612" max="14850" width="9.14285714285714" style="594"/>
    <col min="14851" max="14851" width="11.2857142857143" style="594" customWidth="1"/>
    <col min="14852" max="14852" width="67.7142857142857" style="594" customWidth="1"/>
    <col min="14853" max="14853" width="3.28571428571429" style="594" customWidth="1"/>
    <col min="14854" max="14866" width="10.7142857142857" style="594" customWidth="1"/>
    <col min="14867" max="14867" width="7.28571428571429" style="594" customWidth="1"/>
    <col min="14868" max="15106" width="9.14285714285714" style="594"/>
    <col min="15107" max="15107" width="11.2857142857143" style="594" customWidth="1"/>
    <col min="15108" max="15108" width="67.7142857142857" style="594" customWidth="1"/>
    <col min="15109" max="15109" width="3.28571428571429" style="594" customWidth="1"/>
    <col min="15110" max="15122" width="10.7142857142857" style="594" customWidth="1"/>
    <col min="15123" max="15123" width="7.28571428571429" style="594" customWidth="1"/>
    <col min="15124" max="15362" width="9.14285714285714" style="594"/>
    <col min="15363" max="15363" width="11.2857142857143" style="594" customWidth="1"/>
    <col min="15364" max="15364" width="67.7142857142857" style="594" customWidth="1"/>
    <col min="15365" max="15365" width="3.28571428571429" style="594" customWidth="1"/>
    <col min="15366" max="15378" width="10.7142857142857" style="594" customWidth="1"/>
    <col min="15379" max="15379" width="7.28571428571429" style="594" customWidth="1"/>
    <col min="15380" max="15618" width="9.14285714285714" style="594"/>
    <col min="15619" max="15619" width="11.2857142857143" style="594" customWidth="1"/>
    <col min="15620" max="15620" width="67.7142857142857" style="594" customWidth="1"/>
    <col min="15621" max="15621" width="3.28571428571429" style="594" customWidth="1"/>
    <col min="15622" max="15634" width="10.7142857142857" style="594" customWidth="1"/>
    <col min="15635" max="15635" width="7.28571428571429" style="594" customWidth="1"/>
    <col min="15636" max="15874" width="9.14285714285714" style="594"/>
    <col min="15875" max="15875" width="11.2857142857143" style="594" customWidth="1"/>
    <col min="15876" max="15876" width="67.7142857142857" style="594" customWidth="1"/>
    <col min="15877" max="15877" width="3.28571428571429" style="594" customWidth="1"/>
    <col min="15878" max="15890" width="10.7142857142857" style="594" customWidth="1"/>
    <col min="15891" max="15891" width="7.28571428571429" style="594" customWidth="1"/>
    <col min="15892" max="16130" width="9.14285714285714" style="594"/>
    <col min="16131" max="16131" width="11.2857142857143" style="594" customWidth="1"/>
    <col min="16132" max="16132" width="67.7142857142857" style="594" customWidth="1"/>
    <col min="16133" max="16133" width="3.28571428571429" style="594" customWidth="1"/>
    <col min="16134" max="16146" width="10.7142857142857" style="594" customWidth="1"/>
    <col min="16147" max="16147" width="7.28571428571429" style="594" customWidth="1"/>
    <col min="16148" max="16384" width="9.14285714285714" style="594"/>
  </cols>
  <sheetData>
    <row r="1" ht="26.25" spans="2:20">
      <c r="B1" s="595" t="s">
        <v>110</v>
      </c>
      <c r="C1" s="812" t="s">
        <v>1</v>
      </c>
      <c r="D1" s="596"/>
      <c r="E1" s="597"/>
      <c r="F1" s="598"/>
      <c r="G1" s="599" t="s">
        <v>2</v>
      </c>
      <c r="H1" s="600"/>
      <c r="I1" s="600"/>
      <c r="J1" s="600"/>
      <c r="K1" s="600"/>
      <c r="L1" s="600"/>
      <c r="M1" s="600"/>
      <c r="N1" s="695"/>
      <c r="O1" s="695"/>
      <c r="P1" s="600"/>
      <c r="Q1" s="600"/>
      <c r="R1" s="600"/>
      <c r="S1" s="600"/>
      <c r="T1" s="715"/>
    </row>
    <row r="2" s="426" customFormat="1" ht="18" customHeight="1" spans="2:20">
      <c r="B2" s="601" t="s">
        <v>3</v>
      </c>
      <c r="C2" s="602" t="str">
        <f>'Grandes Itens'!B2</f>
        <v>PATO BRANCO -PR</v>
      </c>
      <c r="D2" s="603"/>
      <c r="E2" s="603"/>
      <c r="F2" s="604" t="s">
        <v>4</v>
      </c>
      <c r="G2" s="605">
        <f>'Grandes Itens'!F2</f>
        <v>68</v>
      </c>
      <c r="H2" s="606" t="s">
        <v>5</v>
      </c>
      <c r="I2" s="696"/>
      <c r="J2" s="606" t="s">
        <v>6</v>
      </c>
      <c r="K2" s="696"/>
      <c r="L2" s="606" t="s">
        <v>7</v>
      </c>
      <c r="M2" s="697"/>
      <c r="N2" s="606" t="s">
        <v>111</v>
      </c>
      <c r="O2" s="696"/>
      <c r="P2" s="698" t="s">
        <v>112</v>
      </c>
      <c r="Q2" s="716"/>
      <c r="R2" s="716"/>
      <c r="S2" s="717">
        <v>511652.58</v>
      </c>
      <c r="T2" s="718">
        <f>IF(S4=0,0,S2/S4)</f>
        <v>0.868703552438852</v>
      </c>
    </row>
    <row r="3" s="426" customFormat="1" ht="18" customHeight="1" spans="2:20">
      <c r="B3" s="607" t="s">
        <v>9</v>
      </c>
      <c r="C3" s="608" t="str">
        <f>'Grandes Itens'!B3</f>
        <v>PRAÇA NOVO HORIZONTE</v>
      </c>
      <c r="D3" s="609"/>
      <c r="E3" s="610"/>
      <c r="F3" s="611" t="s">
        <v>10</v>
      </c>
      <c r="G3" s="612">
        <f>'Grandes Itens'!F3</f>
        <v>1</v>
      </c>
      <c r="H3" s="613" t="s">
        <v>11</v>
      </c>
      <c r="I3" s="699">
        <f ca="1">TODAY()</f>
        <v>45251</v>
      </c>
      <c r="J3" s="613" t="s">
        <v>12</v>
      </c>
      <c r="K3" s="700">
        <f>80-10</f>
        <v>70</v>
      </c>
      <c r="L3" s="613" t="s">
        <v>11</v>
      </c>
      <c r="M3" s="701">
        <f ca="1">I3+K3+10</f>
        <v>45331</v>
      </c>
      <c r="N3" s="613" t="s">
        <v>113</v>
      </c>
      <c r="O3" s="700"/>
      <c r="P3" s="702" t="s">
        <v>13</v>
      </c>
      <c r="Q3" s="719"/>
      <c r="R3" s="720"/>
      <c r="S3" s="721">
        <f>S29-S2</f>
        <v>77331.52</v>
      </c>
      <c r="T3" s="722">
        <f>IF(S3=0,0,1-T2)</f>
        <v>0.131296447561148</v>
      </c>
    </row>
    <row r="4" ht="18.75" spans="2:23">
      <c r="B4" s="614" t="s">
        <v>14</v>
      </c>
      <c r="C4" s="615">
        <v>1100</v>
      </c>
      <c r="D4" s="616"/>
      <c r="E4" s="617" t="s">
        <v>15</v>
      </c>
      <c r="F4" s="618"/>
      <c r="G4" s="618"/>
      <c r="H4" s="618"/>
      <c r="I4" s="618"/>
      <c r="J4" s="618"/>
      <c r="K4" s="618"/>
      <c r="L4" s="618"/>
      <c r="M4" s="618"/>
      <c r="N4" s="618"/>
      <c r="O4" s="618"/>
      <c r="P4" s="703" t="s">
        <v>16</v>
      </c>
      <c r="Q4" s="723"/>
      <c r="R4" s="723"/>
      <c r="S4" s="724">
        <f>SUM(S2:S3)</f>
        <v>588984.1</v>
      </c>
      <c r="T4" s="725">
        <f>SUM(T2:T3)</f>
        <v>1</v>
      </c>
      <c r="W4" s="594" t="s">
        <v>17</v>
      </c>
    </row>
    <row r="5" customHeight="1" spans="2:23">
      <c r="B5" s="619" t="s">
        <v>18</v>
      </c>
      <c r="C5" s="620" t="s">
        <v>19</v>
      </c>
      <c r="D5" s="621"/>
      <c r="E5" s="622" t="s">
        <v>20</v>
      </c>
      <c r="F5" s="623" t="s">
        <v>21</v>
      </c>
      <c r="G5" s="624"/>
      <c r="H5" s="624"/>
      <c r="I5" s="624"/>
      <c r="J5" s="624"/>
      <c r="K5" s="624"/>
      <c r="L5" s="624"/>
      <c r="M5" s="704"/>
      <c r="N5" s="704"/>
      <c r="O5" s="704"/>
      <c r="P5" s="705"/>
      <c r="Q5" s="726"/>
      <c r="R5" s="727"/>
      <c r="S5" s="728" t="s">
        <v>22</v>
      </c>
      <c r="T5" s="729" t="s">
        <v>23</v>
      </c>
      <c r="W5" s="730" t="str">
        <f>IF(S4=S61,"OK","erro")</f>
        <v>OK</v>
      </c>
    </row>
    <row r="6" ht="13.5" spans="2:20">
      <c r="B6" s="625" t="s">
        <v>24</v>
      </c>
      <c r="C6" s="626"/>
      <c r="D6" s="627"/>
      <c r="E6" s="628">
        <v>6</v>
      </c>
      <c r="F6" s="629">
        <f>IF(E6=0,0,1)</f>
        <v>1</v>
      </c>
      <c r="G6" s="629">
        <f>IF($E$6&lt;2,0,2)</f>
        <v>2</v>
      </c>
      <c r="H6" s="629">
        <f>IF($E$6&lt;3,0,3)</f>
        <v>3</v>
      </c>
      <c r="I6" s="629">
        <f>IF($E$6&lt;4,0,4)</f>
        <v>4</v>
      </c>
      <c r="J6" s="629">
        <f>IF($E$6&lt;5,0,5)</f>
        <v>5</v>
      </c>
      <c r="K6" s="629">
        <f>IF($E$6&lt;6,0,6)</f>
        <v>6</v>
      </c>
      <c r="L6" s="629">
        <f>IF($E$6&lt;7,0,7)</f>
        <v>0</v>
      </c>
      <c r="M6" s="629">
        <f>IF($E$6&lt;8,0,8)</f>
        <v>0</v>
      </c>
      <c r="N6" s="629">
        <f>IF($E$6&lt;9,0,9)</f>
        <v>0</v>
      </c>
      <c r="O6" s="629">
        <f>IF($E$6&lt;10,0,10)</f>
        <v>0</v>
      </c>
      <c r="P6" s="629">
        <f>IF($E$6&lt;11,0,11)</f>
        <v>0</v>
      </c>
      <c r="Q6" s="731">
        <f>IF($E$6&lt;12,0,12)</f>
        <v>0</v>
      </c>
      <c r="R6" s="732"/>
      <c r="S6" s="733" t="s">
        <v>25</v>
      </c>
      <c r="T6" s="734" t="s">
        <v>22</v>
      </c>
    </row>
    <row r="7" ht="14.25" spans="2:20">
      <c r="B7" s="625"/>
      <c r="C7" s="626" t="s">
        <v>26</v>
      </c>
      <c r="D7" s="627"/>
      <c r="E7" s="630"/>
      <c r="F7" s="631">
        <f ca="1">IF(E6=0,0,M3)</f>
        <v>45331</v>
      </c>
      <c r="G7" s="631">
        <f ca="1" t="shared" ref="G7:Q7" si="0">IF(G6=0,0,F8+1)</f>
        <v>45362</v>
      </c>
      <c r="H7" s="631">
        <f ca="1" t="shared" si="0"/>
        <v>45393</v>
      </c>
      <c r="I7" s="631">
        <f ca="1" t="shared" si="0"/>
        <v>45424</v>
      </c>
      <c r="J7" s="631">
        <f ca="1" t="shared" si="0"/>
        <v>45455</v>
      </c>
      <c r="K7" s="631">
        <f ca="1" t="shared" si="0"/>
        <v>45486</v>
      </c>
      <c r="L7" s="631">
        <f ca="1" t="shared" si="0"/>
        <v>0</v>
      </c>
      <c r="M7" s="631">
        <f ca="1" t="shared" si="0"/>
        <v>0</v>
      </c>
      <c r="N7" s="631">
        <f ca="1" t="shared" si="0"/>
        <v>0</v>
      </c>
      <c r="O7" s="631">
        <f ca="1" t="shared" si="0"/>
        <v>0</v>
      </c>
      <c r="P7" s="631">
        <f ca="1" t="shared" si="0"/>
        <v>0</v>
      </c>
      <c r="Q7" s="735">
        <f ca="1" t="shared" si="0"/>
        <v>0</v>
      </c>
      <c r="R7" s="736"/>
      <c r="S7" s="733"/>
      <c r="T7" s="734"/>
    </row>
    <row r="8" ht="14.25" spans="2:20">
      <c r="B8" s="625"/>
      <c r="C8" s="626" t="s">
        <v>27</v>
      </c>
      <c r="D8" s="627"/>
      <c r="E8" s="630"/>
      <c r="F8" s="631">
        <f ca="1">IF(E6=0,0,F7+30)</f>
        <v>45361</v>
      </c>
      <c r="G8" s="631">
        <f ca="1" t="shared" ref="G8:Q8" si="1">IF(G6=0,0,G7+30)</f>
        <v>45392</v>
      </c>
      <c r="H8" s="631">
        <f ca="1" t="shared" si="1"/>
        <v>45423</v>
      </c>
      <c r="I8" s="631">
        <f ca="1" t="shared" si="1"/>
        <v>45454</v>
      </c>
      <c r="J8" s="631">
        <f ca="1" t="shared" si="1"/>
        <v>45485</v>
      </c>
      <c r="K8" s="631">
        <f ca="1" t="shared" si="1"/>
        <v>45516</v>
      </c>
      <c r="L8" s="631">
        <f ca="1" t="shared" si="1"/>
        <v>0</v>
      </c>
      <c r="M8" s="631">
        <f ca="1" t="shared" si="1"/>
        <v>0</v>
      </c>
      <c r="N8" s="631">
        <f ca="1" t="shared" si="1"/>
        <v>0</v>
      </c>
      <c r="O8" s="631">
        <f ca="1" t="shared" si="1"/>
        <v>0</v>
      </c>
      <c r="P8" s="631">
        <f ca="1" t="shared" si="1"/>
        <v>0</v>
      </c>
      <c r="Q8" s="735">
        <f ca="1" t="shared" si="1"/>
        <v>0</v>
      </c>
      <c r="R8" s="736"/>
      <c r="S8" s="733"/>
      <c r="T8" s="734"/>
    </row>
    <row r="9" ht="13.5" spans="1:23">
      <c r="A9" s="632" t="str">
        <f t="shared" ref="A9:A20" si="2">CONCATENATE($E$6,"|",B9)</f>
        <v>6|1</v>
      </c>
      <c r="B9" s="633">
        <v>1</v>
      </c>
      <c r="C9" s="634" t="s">
        <v>28</v>
      </c>
      <c r="D9" s="635"/>
      <c r="E9" s="636">
        <v>1</v>
      </c>
      <c r="F9" s="637">
        <v>100</v>
      </c>
      <c r="G9" s="637"/>
      <c r="H9" s="637"/>
      <c r="I9" s="637"/>
      <c r="J9" s="637"/>
      <c r="K9" s="637"/>
      <c r="L9" s="637"/>
      <c r="M9" s="637"/>
      <c r="N9" s="637"/>
      <c r="O9" s="637"/>
      <c r="P9" s="637"/>
      <c r="Q9" s="737"/>
      <c r="R9" s="738"/>
      <c r="S9" s="739">
        <f>'Grandes Itens'!F5</f>
        <v>33271.61</v>
      </c>
      <c r="T9" s="740">
        <f t="shared" ref="T9:T27" si="3">IF($S$29=0,0,(S9/$S$29)*100)</f>
        <v>5.64898271447396</v>
      </c>
      <c r="W9" s="741">
        <f t="shared" ref="W9:W20" si="4">SUM(F9:Q9)</f>
        <v>100</v>
      </c>
    </row>
    <row r="10" spans="1:23">
      <c r="A10" s="632" t="str">
        <f t="shared" si="2"/>
        <v>6|2</v>
      </c>
      <c r="B10" s="638" t="s">
        <v>29</v>
      </c>
      <c r="C10" s="634" t="s">
        <v>30</v>
      </c>
      <c r="D10" s="635"/>
      <c r="E10" s="636">
        <v>2</v>
      </c>
      <c r="F10" s="637">
        <v>100</v>
      </c>
      <c r="G10" s="637"/>
      <c r="H10" s="637"/>
      <c r="I10" s="637"/>
      <c r="J10" s="637"/>
      <c r="K10" s="637"/>
      <c r="L10" s="637"/>
      <c r="M10" s="637"/>
      <c r="N10" s="637"/>
      <c r="O10" s="637"/>
      <c r="P10" s="637"/>
      <c r="Q10" s="737"/>
      <c r="R10" s="738"/>
      <c r="S10" s="739">
        <f>'Grandes Itens'!F6</f>
        <v>18873.77</v>
      </c>
      <c r="T10" s="740">
        <f t="shared" si="3"/>
        <v>3.20446171636891</v>
      </c>
      <c r="W10" s="741">
        <f t="shared" si="4"/>
        <v>100</v>
      </c>
    </row>
    <row r="11" spans="1:23">
      <c r="A11" s="632" t="str">
        <f t="shared" si="2"/>
        <v>6|3</v>
      </c>
      <c r="B11" s="638" t="s">
        <v>31</v>
      </c>
      <c r="C11" s="634" t="s">
        <v>32</v>
      </c>
      <c r="D11" s="635"/>
      <c r="E11" s="636">
        <v>3</v>
      </c>
      <c r="F11" s="637"/>
      <c r="G11" s="637">
        <v>100</v>
      </c>
      <c r="H11" s="637"/>
      <c r="I11" s="637"/>
      <c r="J11" s="637"/>
      <c r="K11" s="637"/>
      <c r="L11" s="637"/>
      <c r="M11" s="637"/>
      <c r="N11" s="637"/>
      <c r="O11" s="637"/>
      <c r="P11" s="637"/>
      <c r="Q11" s="737"/>
      <c r="R11" s="738"/>
      <c r="S11" s="739">
        <f>'Grandes Itens'!F7</f>
        <v>1626.32</v>
      </c>
      <c r="T11" s="740">
        <f t="shared" si="3"/>
        <v>0.276122903827115</v>
      </c>
      <c r="W11" s="741">
        <f t="shared" si="4"/>
        <v>100</v>
      </c>
    </row>
    <row r="12" spans="1:23">
      <c r="A12" s="632" t="str">
        <f t="shared" si="2"/>
        <v>6|4</v>
      </c>
      <c r="B12" s="638" t="s">
        <v>33</v>
      </c>
      <c r="C12" s="634" t="s">
        <v>34</v>
      </c>
      <c r="D12" s="635"/>
      <c r="E12" s="636">
        <v>4</v>
      </c>
      <c r="F12" s="637"/>
      <c r="G12" s="637">
        <v>100</v>
      </c>
      <c r="H12" s="637"/>
      <c r="I12" s="637"/>
      <c r="J12" s="637"/>
      <c r="K12" s="637"/>
      <c r="L12" s="637"/>
      <c r="M12" s="637"/>
      <c r="N12" s="637"/>
      <c r="O12" s="637"/>
      <c r="P12" s="637"/>
      <c r="Q12" s="737"/>
      <c r="R12" s="738"/>
      <c r="S12" s="739">
        <f>'Grandes Itens'!F8</f>
        <v>38420.64</v>
      </c>
      <c r="T12" s="740">
        <f t="shared" si="3"/>
        <v>6.52320495578743</v>
      </c>
      <c r="W12" s="741">
        <f t="shared" si="4"/>
        <v>100</v>
      </c>
    </row>
    <row r="13" spans="1:23">
      <c r="A13" s="632" t="str">
        <f t="shared" si="2"/>
        <v>6|5</v>
      </c>
      <c r="B13" s="638" t="s">
        <v>35</v>
      </c>
      <c r="C13" s="634" t="s">
        <v>36</v>
      </c>
      <c r="D13" s="635"/>
      <c r="E13" s="636">
        <v>5</v>
      </c>
      <c r="F13" s="637"/>
      <c r="G13" s="637">
        <v>20</v>
      </c>
      <c r="H13" s="637">
        <v>25</v>
      </c>
      <c r="I13" s="637">
        <v>20</v>
      </c>
      <c r="J13" s="637">
        <v>20</v>
      </c>
      <c r="K13" s="637">
        <v>15</v>
      </c>
      <c r="L13" s="637"/>
      <c r="M13" s="637"/>
      <c r="N13" s="637"/>
      <c r="O13" s="637"/>
      <c r="P13" s="637"/>
      <c r="Q13" s="737"/>
      <c r="R13" s="738"/>
      <c r="S13" s="739">
        <f>'Grandes Itens'!F9</f>
        <v>16370.32</v>
      </c>
      <c r="T13" s="740">
        <f t="shared" si="3"/>
        <v>2.77941628644984</v>
      </c>
      <c r="W13" s="741">
        <f t="shared" si="4"/>
        <v>100</v>
      </c>
    </row>
    <row r="14" spans="1:23">
      <c r="A14" s="632" t="str">
        <f t="shared" si="2"/>
        <v>6|6</v>
      </c>
      <c r="B14" s="638" t="s">
        <v>37</v>
      </c>
      <c r="C14" s="634" t="s">
        <v>38</v>
      </c>
      <c r="D14" s="635"/>
      <c r="E14" s="636">
        <v>3</v>
      </c>
      <c r="F14" s="637"/>
      <c r="G14" s="637"/>
      <c r="H14" s="637"/>
      <c r="I14" s="637"/>
      <c r="J14" s="637"/>
      <c r="K14" s="637"/>
      <c r="L14" s="637"/>
      <c r="M14" s="637"/>
      <c r="N14" s="637"/>
      <c r="O14" s="637"/>
      <c r="P14" s="637"/>
      <c r="Q14" s="737"/>
      <c r="R14" s="738"/>
      <c r="S14" s="739">
        <f>'Grandes Itens'!F10</f>
        <v>0</v>
      </c>
      <c r="T14" s="740">
        <f t="shared" si="3"/>
        <v>0</v>
      </c>
      <c r="W14" s="741">
        <f t="shared" si="4"/>
        <v>0</v>
      </c>
    </row>
    <row r="15" spans="1:23">
      <c r="A15" s="632" t="str">
        <f t="shared" si="2"/>
        <v>6|7</v>
      </c>
      <c r="B15" s="638" t="s">
        <v>39</v>
      </c>
      <c r="C15" s="634" t="s">
        <v>40</v>
      </c>
      <c r="D15" s="635"/>
      <c r="E15" s="636">
        <v>5</v>
      </c>
      <c r="F15" s="637"/>
      <c r="G15" s="637"/>
      <c r="H15" s="637"/>
      <c r="I15" s="637"/>
      <c r="J15" s="637"/>
      <c r="K15" s="637">
        <v>100</v>
      </c>
      <c r="L15" s="637"/>
      <c r="M15" s="637"/>
      <c r="N15" s="637"/>
      <c r="O15" s="637"/>
      <c r="P15" s="637"/>
      <c r="Q15" s="737"/>
      <c r="R15" s="738"/>
      <c r="S15" s="739">
        <f>'Grandes Itens'!F11</f>
        <v>1502.05</v>
      </c>
      <c r="T15" s="740">
        <f t="shared" si="3"/>
        <v>0.255023862274041</v>
      </c>
      <c r="W15" s="741">
        <f t="shared" si="4"/>
        <v>100</v>
      </c>
    </row>
    <row r="16" spans="1:23">
      <c r="A16" s="632" t="str">
        <f t="shared" si="2"/>
        <v>6|8</v>
      </c>
      <c r="B16" s="638" t="s">
        <v>41</v>
      </c>
      <c r="C16" s="634" t="s">
        <v>42</v>
      </c>
      <c r="D16" s="635"/>
      <c r="E16" s="636">
        <v>6</v>
      </c>
      <c r="F16" s="637"/>
      <c r="G16" s="637">
        <v>20</v>
      </c>
      <c r="H16" s="637">
        <v>20</v>
      </c>
      <c r="I16" s="637">
        <v>20</v>
      </c>
      <c r="J16" s="637">
        <v>20</v>
      </c>
      <c r="K16" s="637">
        <v>20</v>
      </c>
      <c r="L16" s="637"/>
      <c r="M16" s="637"/>
      <c r="N16" s="637"/>
      <c r="O16" s="637"/>
      <c r="P16" s="637"/>
      <c r="Q16" s="737"/>
      <c r="R16" s="738"/>
      <c r="S16" s="739">
        <f>'Grandes Itens'!F12</f>
        <v>66814.44</v>
      </c>
      <c r="T16" s="740">
        <f t="shared" si="3"/>
        <v>11.3440142102308</v>
      </c>
      <c r="W16" s="741">
        <f t="shared" si="4"/>
        <v>100</v>
      </c>
    </row>
    <row r="17" spans="1:23">
      <c r="A17" s="632" t="str">
        <f t="shared" si="2"/>
        <v>6|9</v>
      </c>
      <c r="B17" s="638" t="s">
        <v>43</v>
      </c>
      <c r="C17" s="634" t="s">
        <v>44</v>
      </c>
      <c r="D17" s="635"/>
      <c r="E17" s="636">
        <v>6</v>
      </c>
      <c r="F17" s="637">
        <v>5</v>
      </c>
      <c r="G17" s="637">
        <v>5</v>
      </c>
      <c r="H17" s="637">
        <v>25</v>
      </c>
      <c r="I17" s="637">
        <v>25</v>
      </c>
      <c r="J17" s="637">
        <v>20</v>
      </c>
      <c r="K17" s="637">
        <v>20</v>
      </c>
      <c r="L17" s="637"/>
      <c r="M17" s="637"/>
      <c r="N17" s="637"/>
      <c r="O17" s="637"/>
      <c r="P17" s="637"/>
      <c r="Q17" s="737"/>
      <c r="R17" s="738"/>
      <c r="S17" s="739">
        <f>'Grandes Itens'!F13</f>
        <v>22896.51</v>
      </c>
      <c r="T17" s="740">
        <f t="shared" si="3"/>
        <v>3.88745808248474</v>
      </c>
      <c r="W17" s="741">
        <f t="shared" si="4"/>
        <v>100</v>
      </c>
    </row>
    <row r="18" spans="1:23">
      <c r="A18" s="632" t="str">
        <f t="shared" si="2"/>
        <v>6|10</v>
      </c>
      <c r="B18" s="638" t="s">
        <v>45</v>
      </c>
      <c r="C18" s="634" t="s">
        <v>46</v>
      </c>
      <c r="D18" s="635"/>
      <c r="E18" s="636"/>
      <c r="F18" s="637">
        <v>5</v>
      </c>
      <c r="G18" s="637">
        <v>10</v>
      </c>
      <c r="H18" s="637">
        <v>20</v>
      </c>
      <c r="I18" s="637">
        <v>25</v>
      </c>
      <c r="J18" s="637">
        <v>20</v>
      </c>
      <c r="K18" s="637">
        <v>20</v>
      </c>
      <c r="L18" s="637"/>
      <c r="M18" s="637"/>
      <c r="N18" s="637"/>
      <c r="O18" s="637"/>
      <c r="P18" s="637"/>
      <c r="Q18" s="737"/>
      <c r="R18" s="738"/>
      <c r="S18" s="739">
        <f>'Grandes Itens'!F14</f>
        <v>179301.77</v>
      </c>
      <c r="T18" s="740">
        <f t="shared" si="3"/>
        <v>30.4425484491007</v>
      </c>
      <c r="W18" s="741">
        <f t="shared" si="4"/>
        <v>100</v>
      </c>
    </row>
    <row r="19" spans="1:23">
      <c r="A19" s="632" t="str">
        <f t="shared" si="2"/>
        <v>6|11</v>
      </c>
      <c r="B19" s="638" t="s">
        <v>47</v>
      </c>
      <c r="C19" s="634" t="s">
        <v>48</v>
      </c>
      <c r="D19" s="635"/>
      <c r="E19" s="636"/>
      <c r="F19" s="637">
        <v>20</v>
      </c>
      <c r="G19" s="637">
        <v>15</v>
      </c>
      <c r="H19" s="637">
        <v>15</v>
      </c>
      <c r="I19" s="637">
        <v>15</v>
      </c>
      <c r="J19" s="637">
        <v>15</v>
      </c>
      <c r="K19" s="637">
        <v>20</v>
      </c>
      <c r="L19" s="637"/>
      <c r="M19" s="637"/>
      <c r="N19" s="637"/>
      <c r="O19" s="637"/>
      <c r="P19" s="637"/>
      <c r="Q19" s="737"/>
      <c r="R19" s="738"/>
      <c r="S19" s="739">
        <f>'Grandes Itens'!F15</f>
        <v>209614.83</v>
      </c>
      <c r="T19" s="740">
        <f t="shared" si="3"/>
        <v>35.5892170943154</v>
      </c>
      <c r="W19" s="741">
        <f t="shared" si="4"/>
        <v>100</v>
      </c>
    </row>
    <row r="20" spans="1:23">
      <c r="A20" s="632" t="str">
        <f t="shared" si="2"/>
        <v>6|12</v>
      </c>
      <c r="B20" s="638" t="s">
        <v>49</v>
      </c>
      <c r="C20" s="634" t="s">
        <v>50</v>
      </c>
      <c r="D20" s="635"/>
      <c r="E20" s="636"/>
      <c r="F20" s="637"/>
      <c r="G20" s="637"/>
      <c r="H20" s="637"/>
      <c r="I20" s="637"/>
      <c r="J20" s="637"/>
      <c r="K20" s="637">
        <v>100</v>
      </c>
      <c r="L20" s="637"/>
      <c r="M20" s="637"/>
      <c r="N20" s="637"/>
      <c r="O20" s="637"/>
      <c r="P20" s="637"/>
      <c r="Q20" s="737"/>
      <c r="R20" s="738"/>
      <c r="S20" s="739">
        <f>'Grandes Itens'!F16</f>
        <v>291.84</v>
      </c>
      <c r="T20" s="740">
        <f t="shared" si="3"/>
        <v>0.0495497246869652</v>
      </c>
      <c r="W20" s="741">
        <f t="shared" si="4"/>
        <v>100</v>
      </c>
    </row>
    <row r="21" hidden="1" spans="2:20">
      <c r="B21" s="639"/>
      <c r="C21" s="640"/>
      <c r="D21" s="640"/>
      <c r="E21" s="636"/>
      <c r="F21" s="641" t="e">
        <f>IF(F$6=0,0,VLOOKUP($A21,#REF!,F$6+4,FALSE))</f>
        <v>#REF!</v>
      </c>
      <c r="G21" s="642"/>
      <c r="H21" s="642"/>
      <c r="I21" s="642"/>
      <c r="J21" s="642"/>
      <c r="K21" s="706"/>
      <c r="L21" s="706"/>
      <c r="M21" s="706"/>
      <c r="N21" s="706"/>
      <c r="O21" s="706"/>
      <c r="P21" s="706"/>
      <c r="Q21" s="706"/>
      <c r="R21" s="742"/>
      <c r="S21" s="743"/>
      <c r="T21" s="740">
        <f t="shared" si="3"/>
        <v>0</v>
      </c>
    </row>
    <row r="22" hidden="1" spans="2:20">
      <c r="B22" s="639"/>
      <c r="C22" s="640"/>
      <c r="D22" s="640"/>
      <c r="E22" s="636"/>
      <c r="F22" s="641" t="e">
        <f>IF(F$6=0,0,VLOOKUP($A22,#REF!,F$6+4,FALSE))</f>
        <v>#REF!</v>
      </c>
      <c r="G22" s="642"/>
      <c r="H22" s="642"/>
      <c r="I22" s="642"/>
      <c r="J22" s="642"/>
      <c r="K22" s="706"/>
      <c r="L22" s="706"/>
      <c r="M22" s="706"/>
      <c r="N22" s="706"/>
      <c r="O22" s="706"/>
      <c r="P22" s="706"/>
      <c r="Q22" s="706"/>
      <c r="R22" s="742"/>
      <c r="S22" s="743"/>
      <c r="T22" s="740">
        <f t="shared" si="3"/>
        <v>0</v>
      </c>
    </row>
    <row r="23" hidden="1" spans="2:20">
      <c r="B23" s="639"/>
      <c r="C23" s="640"/>
      <c r="D23" s="640"/>
      <c r="E23" s="636"/>
      <c r="F23" s="641" t="e">
        <f>IF(F$6=0,0,VLOOKUP($A23,#REF!,F$6+4,FALSE))</f>
        <v>#REF!</v>
      </c>
      <c r="G23" s="642"/>
      <c r="H23" s="642"/>
      <c r="I23" s="642"/>
      <c r="J23" s="642"/>
      <c r="K23" s="706"/>
      <c r="L23" s="706"/>
      <c r="M23" s="706"/>
      <c r="N23" s="706"/>
      <c r="O23" s="706"/>
      <c r="P23" s="706"/>
      <c r="Q23" s="706"/>
      <c r="R23" s="742"/>
      <c r="S23" s="743"/>
      <c r="T23" s="740">
        <f t="shared" si="3"/>
        <v>0</v>
      </c>
    </row>
    <row r="24" hidden="1" spans="2:20">
      <c r="B24" s="639"/>
      <c r="C24" s="640"/>
      <c r="D24" s="640"/>
      <c r="E24" s="636"/>
      <c r="F24" s="641" t="e">
        <f>IF(F$6=0,0,VLOOKUP($A24,#REF!,F$6+4,FALSE))</f>
        <v>#REF!</v>
      </c>
      <c r="G24" s="642"/>
      <c r="H24" s="642"/>
      <c r="I24" s="642"/>
      <c r="J24" s="642"/>
      <c r="K24" s="706"/>
      <c r="L24" s="706"/>
      <c r="M24" s="706"/>
      <c r="N24" s="706"/>
      <c r="O24" s="706"/>
      <c r="P24" s="706"/>
      <c r="Q24" s="706"/>
      <c r="R24" s="742"/>
      <c r="S24" s="743"/>
      <c r="T24" s="740">
        <f t="shared" si="3"/>
        <v>0</v>
      </c>
    </row>
    <row r="25" hidden="1" spans="2:20">
      <c r="B25" s="639"/>
      <c r="C25" s="640"/>
      <c r="D25" s="640"/>
      <c r="E25" s="636"/>
      <c r="F25" s="641" t="e">
        <f>IF(F$6=0,0,VLOOKUP($A25,#REF!,F$6+4,FALSE))</f>
        <v>#REF!</v>
      </c>
      <c r="G25" s="642"/>
      <c r="H25" s="642"/>
      <c r="I25" s="642"/>
      <c r="J25" s="642"/>
      <c r="K25" s="706"/>
      <c r="L25" s="706"/>
      <c r="M25" s="706"/>
      <c r="N25" s="706"/>
      <c r="O25" s="706"/>
      <c r="P25" s="706"/>
      <c r="Q25" s="706"/>
      <c r="R25" s="742"/>
      <c r="S25" s="743"/>
      <c r="T25" s="740">
        <f t="shared" si="3"/>
        <v>0</v>
      </c>
    </row>
    <row r="26" hidden="1" spans="2:20">
      <c r="B26" s="639"/>
      <c r="C26" s="640"/>
      <c r="D26" s="640"/>
      <c r="E26" s="636"/>
      <c r="F26" s="641" t="e">
        <f>IF(F$6=0,0,VLOOKUP($A26,#REF!,F$6+4,FALSE))</f>
        <v>#REF!</v>
      </c>
      <c r="G26" s="642"/>
      <c r="H26" s="642"/>
      <c r="I26" s="642"/>
      <c r="J26" s="642"/>
      <c r="K26" s="706"/>
      <c r="L26" s="706"/>
      <c r="M26" s="706"/>
      <c r="N26" s="706"/>
      <c r="O26" s="706"/>
      <c r="P26" s="706"/>
      <c r="Q26" s="706"/>
      <c r="R26" s="742"/>
      <c r="S26" s="743"/>
      <c r="T26" s="740">
        <f t="shared" si="3"/>
        <v>0</v>
      </c>
    </row>
    <row r="27" hidden="1" spans="2:20">
      <c r="B27" s="639"/>
      <c r="C27" s="640"/>
      <c r="D27" s="640"/>
      <c r="E27" s="636"/>
      <c r="F27" s="641" t="e">
        <f>IF(F$6=0,0,VLOOKUP($A27,#REF!,F$6+4,FALSE))</f>
        <v>#REF!</v>
      </c>
      <c r="G27" s="642"/>
      <c r="H27" s="642"/>
      <c r="I27" s="642"/>
      <c r="J27" s="642"/>
      <c r="K27" s="706"/>
      <c r="L27" s="706"/>
      <c r="M27" s="706"/>
      <c r="N27" s="706"/>
      <c r="O27" s="706"/>
      <c r="P27" s="706"/>
      <c r="Q27" s="706"/>
      <c r="R27" s="742"/>
      <c r="S27" s="743"/>
      <c r="T27" s="740">
        <f t="shared" si="3"/>
        <v>0</v>
      </c>
    </row>
    <row r="28" ht="13.5" spans="2:20">
      <c r="B28" s="643"/>
      <c r="C28" s="644"/>
      <c r="D28" s="644"/>
      <c r="E28" s="644"/>
      <c r="F28" s="645"/>
      <c r="G28" s="645"/>
      <c r="H28" s="645"/>
      <c r="I28" s="645"/>
      <c r="J28" s="645"/>
      <c r="K28" s="645"/>
      <c r="L28" s="645"/>
      <c r="M28" s="645"/>
      <c r="N28" s="645"/>
      <c r="O28" s="645"/>
      <c r="P28" s="645"/>
      <c r="Q28" s="645"/>
      <c r="R28" s="645"/>
      <c r="S28" s="744"/>
      <c r="T28" s="745"/>
    </row>
    <row r="29" ht="18" customHeight="1" spans="2:20">
      <c r="B29" s="646"/>
      <c r="C29" s="647" t="s">
        <v>51</v>
      </c>
      <c r="D29" s="647" t="s">
        <v>51</v>
      </c>
      <c r="E29" s="648"/>
      <c r="F29" s="649"/>
      <c r="G29" s="649"/>
      <c r="H29" s="649"/>
      <c r="I29" s="649"/>
      <c r="J29" s="649"/>
      <c r="K29" s="649"/>
      <c r="L29" s="649"/>
      <c r="M29" s="649"/>
      <c r="N29" s="649"/>
      <c r="O29" s="649"/>
      <c r="P29" s="649"/>
      <c r="Q29" s="649"/>
      <c r="R29" s="649"/>
      <c r="S29" s="746">
        <f>SUM(S9:S28)</f>
        <v>588984.1</v>
      </c>
      <c r="T29" s="747">
        <f>SUM(T9:T27)</f>
        <v>100</v>
      </c>
    </row>
    <row r="30" ht="18.75" spans="2:20">
      <c r="B30" s="650" t="s">
        <v>114</v>
      </c>
      <c r="C30" s="651"/>
      <c r="D30" s="651"/>
      <c r="E30" s="651"/>
      <c r="F30" s="652"/>
      <c r="G30" s="652"/>
      <c r="H30" s="652"/>
      <c r="I30" s="652"/>
      <c r="J30" s="652"/>
      <c r="K30" s="652"/>
      <c r="L30" s="652"/>
      <c r="M30" s="652"/>
      <c r="N30" s="652"/>
      <c r="O30" s="652"/>
      <c r="P30" s="652"/>
      <c r="Q30" s="652"/>
      <c r="R30" s="652"/>
      <c r="S30" s="652"/>
      <c r="T30" s="748"/>
    </row>
    <row r="31" ht="13.5" spans="2:20">
      <c r="B31" s="653" t="s">
        <v>24</v>
      </c>
      <c r="C31" s="654"/>
      <c r="D31" s="654"/>
      <c r="E31" s="654"/>
      <c r="F31" s="655" t="s">
        <v>53</v>
      </c>
      <c r="G31" s="655"/>
      <c r="H31" s="655"/>
      <c r="I31" s="655"/>
      <c r="J31" s="655"/>
      <c r="K31" s="655"/>
      <c r="L31" s="655"/>
      <c r="M31" s="655"/>
      <c r="N31" s="655"/>
      <c r="O31" s="655"/>
      <c r="P31" s="655"/>
      <c r="Q31" s="749"/>
      <c r="R31" s="727" t="s">
        <v>54</v>
      </c>
      <c r="S31" s="750" t="s">
        <v>22</v>
      </c>
      <c r="T31" s="751" t="s">
        <v>23</v>
      </c>
    </row>
    <row r="32" ht="13.5" spans="2:20">
      <c r="B32" s="656"/>
      <c r="C32" s="657"/>
      <c r="D32" s="658"/>
      <c r="E32" s="658"/>
      <c r="F32" s="659">
        <f t="shared" ref="F32:Q32" si="5">F6</f>
        <v>1</v>
      </c>
      <c r="G32" s="659">
        <f t="shared" si="5"/>
        <v>2</v>
      </c>
      <c r="H32" s="659">
        <f t="shared" si="5"/>
        <v>3</v>
      </c>
      <c r="I32" s="659">
        <f t="shared" si="5"/>
        <v>4</v>
      </c>
      <c r="J32" s="659">
        <f t="shared" si="5"/>
        <v>5</v>
      </c>
      <c r="K32" s="659">
        <f t="shared" si="5"/>
        <v>6</v>
      </c>
      <c r="L32" s="659">
        <f t="shared" si="5"/>
        <v>0</v>
      </c>
      <c r="M32" s="659">
        <f t="shared" si="5"/>
        <v>0</v>
      </c>
      <c r="N32" s="659">
        <f t="shared" si="5"/>
        <v>0</v>
      </c>
      <c r="O32" s="659">
        <f t="shared" si="5"/>
        <v>0</v>
      </c>
      <c r="P32" s="659">
        <f t="shared" si="5"/>
        <v>0</v>
      </c>
      <c r="Q32" s="752">
        <f t="shared" si="5"/>
        <v>0</v>
      </c>
      <c r="R32" s="753" t="s">
        <v>55</v>
      </c>
      <c r="S32" s="754" t="s">
        <v>24</v>
      </c>
      <c r="T32" s="755" t="s">
        <v>24</v>
      </c>
    </row>
    <row r="33" spans="2:20">
      <c r="B33" s="660" t="s">
        <v>56</v>
      </c>
      <c r="C33" s="661" t="s">
        <v>57</v>
      </c>
      <c r="D33" s="662" t="s">
        <v>115</v>
      </c>
      <c r="E33" s="663" t="s">
        <v>59</v>
      </c>
      <c r="F33" s="664">
        <f t="shared" ref="F33:Q33" si="6">((F9/100)*$S$9)*$T$2</f>
        <v>28903.16580236</v>
      </c>
      <c r="G33" s="664">
        <f t="shared" si="6"/>
        <v>0</v>
      </c>
      <c r="H33" s="664">
        <f t="shared" si="6"/>
        <v>0</v>
      </c>
      <c r="I33" s="664">
        <f t="shared" si="6"/>
        <v>0</v>
      </c>
      <c r="J33" s="664">
        <f t="shared" si="6"/>
        <v>0</v>
      </c>
      <c r="K33" s="664">
        <f t="shared" si="6"/>
        <v>0</v>
      </c>
      <c r="L33" s="664">
        <f t="shared" si="6"/>
        <v>0</v>
      </c>
      <c r="M33" s="664">
        <f t="shared" si="6"/>
        <v>0</v>
      </c>
      <c r="N33" s="664">
        <f t="shared" si="6"/>
        <v>0</v>
      </c>
      <c r="O33" s="664">
        <f t="shared" si="6"/>
        <v>0</v>
      </c>
      <c r="P33" s="664">
        <f t="shared" si="6"/>
        <v>0</v>
      </c>
      <c r="Q33" s="756">
        <f t="shared" si="6"/>
        <v>0</v>
      </c>
      <c r="R33" s="757">
        <f t="shared" ref="R33:R56" si="7">COUNTIF(F33:Q33,"&gt;0")</f>
        <v>1</v>
      </c>
      <c r="S33" s="758">
        <f t="shared" ref="S33:S56" si="8">SUM(F33:Q33)</f>
        <v>28903.16580236</v>
      </c>
      <c r="T33" s="759">
        <f t="shared" ref="T33:T56" si="9">IF($S$61=0,0,(S33/$S$61))</f>
        <v>0.0490729135172919</v>
      </c>
    </row>
    <row r="34" spans="2:21">
      <c r="B34" s="660" t="s">
        <v>60</v>
      </c>
      <c r="C34" s="665" t="s">
        <v>61</v>
      </c>
      <c r="D34" s="662" t="s">
        <v>62</v>
      </c>
      <c r="E34" s="663" t="s">
        <v>59</v>
      </c>
      <c r="F34" s="664">
        <f>((F9/100)*$S$9)*T3</f>
        <v>4368.44419763997</v>
      </c>
      <c r="G34" s="664">
        <f t="shared" ref="G34:Q34" si="10">((G9/100)*$S$9)*$T$3</f>
        <v>0</v>
      </c>
      <c r="H34" s="664">
        <f t="shared" si="10"/>
        <v>0</v>
      </c>
      <c r="I34" s="664">
        <f t="shared" si="10"/>
        <v>0</v>
      </c>
      <c r="J34" s="664">
        <f t="shared" si="10"/>
        <v>0</v>
      </c>
      <c r="K34" s="664">
        <f t="shared" si="10"/>
        <v>0</v>
      </c>
      <c r="L34" s="664">
        <f t="shared" si="10"/>
        <v>0</v>
      </c>
      <c r="M34" s="664">
        <f t="shared" si="10"/>
        <v>0</v>
      </c>
      <c r="N34" s="664">
        <f t="shared" si="10"/>
        <v>0</v>
      </c>
      <c r="O34" s="664">
        <f t="shared" si="10"/>
        <v>0</v>
      </c>
      <c r="P34" s="664">
        <f t="shared" si="10"/>
        <v>0</v>
      </c>
      <c r="Q34" s="756">
        <f t="shared" si="10"/>
        <v>0</v>
      </c>
      <c r="R34" s="760">
        <f t="shared" si="7"/>
        <v>1</v>
      </c>
      <c r="S34" s="758">
        <f t="shared" si="8"/>
        <v>4368.44419763997</v>
      </c>
      <c r="T34" s="759">
        <f t="shared" si="9"/>
        <v>0.00741691362744761</v>
      </c>
      <c r="U34" s="761"/>
    </row>
    <row r="35" spans="2:20">
      <c r="B35" s="660" t="s">
        <v>63</v>
      </c>
      <c r="C35" s="666" t="s">
        <v>64</v>
      </c>
      <c r="D35" s="667" t="s">
        <v>115</v>
      </c>
      <c r="E35" s="663" t="s">
        <v>59</v>
      </c>
      <c r="F35" s="664">
        <f t="shared" ref="F35:Q35" si="11">((F10/100)*$S$10)*$T$2</f>
        <v>16395.7110469138</v>
      </c>
      <c r="G35" s="664">
        <f t="shared" si="11"/>
        <v>0</v>
      </c>
      <c r="H35" s="664">
        <f t="shared" si="11"/>
        <v>0</v>
      </c>
      <c r="I35" s="664">
        <f t="shared" si="11"/>
        <v>0</v>
      </c>
      <c r="J35" s="664">
        <f t="shared" si="11"/>
        <v>0</v>
      </c>
      <c r="K35" s="664">
        <f t="shared" si="11"/>
        <v>0</v>
      </c>
      <c r="L35" s="664">
        <f t="shared" si="11"/>
        <v>0</v>
      </c>
      <c r="M35" s="664">
        <f t="shared" si="11"/>
        <v>0</v>
      </c>
      <c r="N35" s="664">
        <f t="shared" si="11"/>
        <v>0</v>
      </c>
      <c r="O35" s="664">
        <f t="shared" si="11"/>
        <v>0</v>
      </c>
      <c r="P35" s="664">
        <f t="shared" si="11"/>
        <v>0</v>
      </c>
      <c r="Q35" s="756">
        <f t="shared" si="11"/>
        <v>0</v>
      </c>
      <c r="R35" s="760">
        <f t="shared" si="7"/>
        <v>1</v>
      </c>
      <c r="S35" s="758">
        <f t="shared" si="8"/>
        <v>16395.7110469138</v>
      </c>
      <c r="T35" s="759">
        <f t="shared" si="9"/>
        <v>0.0278372727666398</v>
      </c>
    </row>
    <row r="36" spans="2:21">
      <c r="B36" s="660" t="s">
        <v>65</v>
      </c>
      <c r="C36" s="668" t="s">
        <v>66</v>
      </c>
      <c r="D36" s="667" t="s">
        <v>62</v>
      </c>
      <c r="E36" s="663" t="s">
        <v>59</v>
      </c>
      <c r="F36" s="664">
        <f t="shared" ref="F36:Q36" si="12">((F10/100)*$S$10)*$T$3</f>
        <v>2478.05895308617</v>
      </c>
      <c r="G36" s="664">
        <f t="shared" si="12"/>
        <v>0</v>
      </c>
      <c r="H36" s="664">
        <f t="shared" si="12"/>
        <v>0</v>
      </c>
      <c r="I36" s="664">
        <f t="shared" si="12"/>
        <v>0</v>
      </c>
      <c r="J36" s="664">
        <f t="shared" si="12"/>
        <v>0</v>
      </c>
      <c r="K36" s="664">
        <f t="shared" si="12"/>
        <v>0</v>
      </c>
      <c r="L36" s="664">
        <f t="shared" si="12"/>
        <v>0</v>
      </c>
      <c r="M36" s="664">
        <f t="shared" si="12"/>
        <v>0</v>
      </c>
      <c r="N36" s="664">
        <f t="shared" si="12"/>
        <v>0</v>
      </c>
      <c r="O36" s="664">
        <f t="shared" si="12"/>
        <v>0</v>
      </c>
      <c r="P36" s="664">
        <f t="shared" si="12"/>
        <v>0</v>
      </c>
      <c r="Q36" s="756">
        <f t="shared" si="12"/>
        <v>0</v>
      </c>
      <c r="R36" s="760">
        <f t="shared" si="7"/>
        <v>1</v>
      </c>
      <c r="S36" s="758">
        <f t="shared" si="8"/>
        <v>2478.05895308617</v>
      </c>
      <c r="T36" s="759">
        <f t="shared" si="9"/>
        <v>0.00420734439704937</v>
      </c>
      <c r="U36" s="761"/>
    </row>
    <row r="37" spans="2:20">
      <c r="B37" s="660" t="s">
        <v>67</v>
      </c>
      <c r="C37" s="666" t="s">
        <v>32</v>
      </c>
      <c r="D37" s="667" t="s">
        <v>115</v>
      </c>
      <c r="E37" s="663" t="s">
        <v>59</v>
      </c>
      <c r="F37" s="664">
        <f t="shared" ref="F37:Q37" si="13">((F11/100)*$S$11)*$T$2</f>
        <v>0</v>
      </c>
      <c r="G37" s="664">
        <f t="shared" si="13"/>
        <v>1412.78996140235</v>
      </c>
      <c r="H37" s="664">
        <f t="shared" si="13"/>
        <v>0</v>
      </c>
      <c r="I37" s="664">
        <f t="shared" si="13"/>
        <v>0</v>
      </c>
      <c r="J37" s="664">
        <f t="shared" si="13"/>
        <v>0</v>
      </c>
      <c r="K37" s="664">
        <f t="shared" si="13"/>
        <v>0</v>
      </c>
      <c r="L37" s="664">
        <f t="shared" si="13"/>
        <v>0</v>
      </c>
      <c r="M37" s="664">
        <f t="shared" si="13"/>
        <v>0</v>
      </c>
      <c r="N37" s="664">
        <f t="shared" si="13"/>
        <v>0</v>
      </c>
      <c r="O37" s="664">
        <f t="shared" si="13"/>
        <v>0</v>
      </c>
      <c r="P37" s="664">
        <f t="shared" si="13"/>
        <v>0</v>
      </c>
      <c r="Q37" s="756">
        <f t="shared" si="13"/>
        <v>0</v>
      </c>
      <c r="R37" s="760">
        <f t="shared" si="7"/>
        <v>1</v>
      </c>
      <c r="S37" s="758">
        <f t="shared" si="8"/>
        <v>1412.78996140235</v>
      </c>
      <c r="T37" s="759">
        <f t="shared" si="9"/>
        <v>0.00239868947464346</v>
      </c>
    </row>
    <row r="38" spans="2:21">
      <c r="B38" s="660" t="s">
        <v>68</v>
      </c>
      <c r="C38" s="668"/>
      <c r="D38" s="667" t="s">
        <v>62</v>
      </c>
      <c r="E38" s="663" t="s">
        <v>59</v>
      </c>
      <c r="F38" s="664">
        <f t="shared" ref="F38:Q38" si="14">((F11/100)*$S$11)*$T$3</f>
        <v>0</v>
      </c>
      <c r="G38" s="664">
        <f t="shared" si="14"/>
        <v>213.530038597646</v>
      </c>
      <c r="H38" s="664">
        <f t="shared" si="14"/>
        <v>0</v>
      </c>
      <c r="I38" s="664">
        <f t="shared" si="14"/>
        <v>0</v>
      </c>
      <c r="J38" s="664">
        <f t="shared" si="14"/>
        <v>0</v>
      </c>
      <c r="K38" s="664">
        <f t="shared" si="14"/>
        <v>0</v>
      </c>
      <c r="L38" s="664">
        <f t="shared" si="14"/>
        <v>0</v>
      </c>
      <c r="M38" s="664">
        <f t="shared" si="14"/>
        <v>0</v>
      </c>
      <c r="N38" s="664">
        <f t="shared" si="14"/>
        <v>0</v>
      </c>
      <c r="O38" s="664">
        <f t="shared" si="14"/>
        <v>0</v>
      </c>
      <c r="P38" s="664">
        <f t="shared" si="14"/>
        <v>0</v>
      </c>
      <c r="Q38" s="756">
        <f t="shared" si="14"/>
        <v>0</v>
      </c>
      <c r="R38" s="760">
        <f t="shared" si="7"/>
        <v>1</v>
      </c>
      <c r="S38" s="758">
        <f t="shared" si="8"/>
        <v>213.530038597646</v>
      </c>
      <c r="T38" s="759">
        <f t="shared" si="9"/>
        <v>0.000362539563627687</v>
      </c>
      <c r="U38" s="761"/>
    </row>
    <row r="39" spans="2:20">
      <c r="B39" s="660" t="s">
        <v>69</v>
      </c>
      <c r="C39" s="666" t="s">
        <v>34</v>
      </c>
      <c r="D39" s="667" t="s">
        <v>115</v>
      </c>
      <c r="E39" s="663" t="s">
        <v>59</v>
      </c>
      <c r="F39" s="664">
        <f>((F12/100)*$S$12)*T2</f>
        <v>0</v>
      </c>
      <c r="G39" s="664">
        <f t="shared" ref="G39:Q39" si="15">((G12/100)*$S$12)*$T$2</f>
        <v>33376.1464549743</v>
      </c>
      <c r="H39" s="664">
        <f t="shared" si="15"/>
        <v>0</v>
      </c>
      <c r="I39" s="664">
        <f t="shared" si="15"/>
        <v>0</v>
      </c>
      <c r="J39" s="664">
        <f t="shared" si="15"/>
        <v>0</v>
      </c>
      <c r="K39" s="664">
        <f t="shared" si="15"/>
        <v>0</v>
      </c>
      <c r="L39" s="664">
        <f t="shared" si="15"/>
        <v>0</v>
      </c>
      <c r="M39" s="664">
        <f t="shared" si="15"/>
        <v>0</v>
      </c>
      <c r="N39" s="664">
        <f t="shared" si="15"/>
        <v>0</v>
      </c>
      <c r="O39" s="664">
        <f t="shared" si="15"/>
        <v>0</v>
      </c>
      <c r="P39" s="664">
        <f t="shared" si="15"/>
        <v>0</v>
      </c>
      <c r="Q39" s="756">
        <f t="shared" si="15"/>
        <v>0</v>
      </c>
      <c r="R39" s="760">
        <f t="shared" si="7"/>
        <v>1</v>
      </c>
      <c r="S39" s="758">
        <f t="shared" si="8"/>
        <v>33376.1464549743</v>
      </c>
      <c r="T39" s="759">
        <f t="shared" si="9"/>
        <v>0.0566673131837927</v>
      </c>
    </row>
    <row r="40" spans="2:21">
      <c r="B40" s="660" t="s">
        <v>70</v>
      </c>
      <c r="C40" s="668"/>
      <c r="D40" s="667" t="s">
        <v>62</v>
      </c>
      <c r="E40" s="663" t="s">
        <v>59</v>
      </c>
      <c r="F40" s="664">
        <f t="shared" ref="F40:Q40" si="16">((F12/100)*$S$12)*$T$3</f>
        <v>0</v>
      </c>
      <c r="G40" s="664">
        <f t="shared" si="16"/>
        <v>5044.49354502575</v>
      </c>
      <c r="H40" s="664">
        <f t="shared" si="16"/>
        <v>0</v>
      </c>
      <c r="I40" s="664">
        <f t="shared" si="16"/>
        <v>0</v>
      </c>
      <c r="J40" s="664">
        <f t="shared" si="16"/>
        <v>0</v>
      </c>
      <c r="K40" s="664">
        <f t="shared" si="16"/>
        <v>0</v>
      </c>
      <c r="L40" s="664">
        <f t="shared" si="16"/>
        <v>0</v>
      </c>
      <c r="M40" s="664">
        <f t="shared" si="16"/>
        <v>0</v>
      </c>
      <c r="N40" s="664">
        <f t="shared" si="16"/>
        <v>0</v>
      </c>
      <c r="O40" s="664">
        <f t="shared" si="16"/>
        <v>0</v>
      </c>
      <c r="P40" s="664">
        <f t="shared" si="16"/>
        <v>0</v>
      </c>
      <c r="Q40" s="756">
        <f t="shared" si="16"/>
        <v>0</v>
      </c>
      <c r="R40" s="760">
        <f t="shared" si="7"/>
        <v>1</v>
      </c>
      <c r="S40" s="758">
        <f t="shared" si="8"/>
        <v>5044.49354502575</v>
      </c>
      <c r="T40" s="759">
        <f t="shared" si="9"/>
        <v>0.00856473637408165</v>
      </c>
      <c r="U40" s="761"/>
    </row>
    <row r="41" spans="2:20">
      <c r="B41" s="660" t="s">
        <v>71</v>
      </c>
      <c r="C41" s="666" t="s">
        <v>72</v>
      </c>
      <c r="D41" s="667" t="s">
        <v>115</v>
      </c>
      <c r="E41" s="663" t="s">
        <v>59</v>
      </c>
      <c r="F41" s="664">
        <f t="shared" ref="F41:Q41" si="17">((F13/100)*$S$13)*$T$2</f>
        <v>0</v>
      </c>
      <c r="G41" s="664">
        <f t="shared" si="17"/>
        <v>2844.19102771216</v>
      </c>
      <c r="H41" s="664">
        <f t="shared" si="17"/>
        <v>3555.2387846402</v>
      </c>
      <c r="I41" s="664">
        <f t="shared" si="17"/>
        <v>2844.19102771216</v>
      </c>
      <c r="J41" s="664">
        <f t="shared" si="17"/>
        <v>2844.19102771216</v>
      </c>
      <c r="K41" s="664">
        <f t="shared" si="17"/>
        <v>2133.14327078412</v>
      </c>
      <c r="L41" s="664">
        <f t="shared" si="17"/>
        <v>0</v>
      </c>
      <c r="M41" s="664">
        <f t="shared" si="17"/>
        <v>0</v>
      </c>
      <c r="N41" s="664">
        <f t="shared" si="17"/>
        <v>0</v>
      </c>
      <c r="O41" s="664">
        <f t="shared" si="17"/>
        <v>0</v>
      </c>
      <c r="P41" s="664">
        <f t="shared" si="17"/>
        <v>0</v>
      </c>
      <c r="Q41" s="756">
        <f t="shared" si="17"/>
        <v>0</v>
      </c>
      <c r="R41" s="760">
        <f t="shared" si="7"/>
        <v>5</v>
      </c>
      <c r="S41" s="758">
        <f t="shared" si="8"/>
        <v>14220.9551385608</v>
      </c>
      <c r="T41" s="759">
        <f t="shared" si="9"/>
        <v>0.0241448880174538</v>
      </c>
    </row>
    <row r="42" spans="2:21">
      <c r="B42" s="660" t="s">
        <v>73</v>
      </c>
      <c r="C42" s="668" t="s">
        <v>74</v>
      </c>
      <c r="D42" s="667" t="s">
        <v>62</v>
      </c>
      <c r="E42" s="663" t="s">
        <v>59</v>
      </c>
      <c r="F42" s="664">
        <f t="shared" ref="F42:Q42" si="18">((F13/100)*$S$13)*$T$3</f>
        <v>0</v>
      </c>
      <c r="G42" s="664">
        <f t="shared" si="18"/>
        <v>429.872972287843</v>
      </c>
      <c r="H42" s="664">
        <f t="shared" si="18"/>
        <v>537.341215359803</v>
      </c>
      <c r="I42" s="664">
        <f t="shared" si="18"/>
        <v>429.872972287843</v>
      </c>
      <c r="J42" s="664">
        <f t="shared" si="18"/>
        <v>429.872972287843</v>
      </c>
      <c r="K42" s="664">
        <f t="shared" si="18"/>
        <v>322.404729215882</v>
      </c>
      <c r="L42" s="664">
        <f t="shared" si="18"/>
        <v>0</v>
      </c>
      <c r="M42" s="664">
        <f t="shared" si="18"/>
        <v>0</v>
      </c>
      <c r="N42" s="664">
        <f t="shared" si="18"/>
        <v>0</v>
      </c>
      <c r="O42" s="664">
        <f t="shared" si="18"/>
        <v>0</v>
      </c>
      <c r="P42" s="664">
        <f t="shared" si="18"/>
        <v>0</v>
      </c>
      <c r="Q42" s="756">
        <f t="shared" si="18"/>
        <v>0</v>
      </c>
      <c r="R42" s="760">
        <f t="shared" si="7"/>
        <v>5</v>
      </c>
      <c r="S42" s="758">
        <f t="shared" si="8"/>
        <v>2149.36486143921</v>
      </c>
      <c r="T42" s="759">
        <f t="shared" si="9"/>
        <v>0.00364927484704462</v>
      </c>
      <c r="U42" s="761"/>
    </row>
    <row r="43" spans="2:20">
      <c r="B43" s="660" t="s">
        <v>75</v>
      </c>
      <c r="C43" s="666" t="s">
        <v>38</v>
      </c>
      <c r="D43" s="667" t="s">
        <v>115</v>
      </c>
      <c r="E43" s="663" t="s">
        <v>59</v>
      </c>
      <c r="F43" s="664">
        <f t="shared" ref="F43:Q43" si="19">((F14/100)*$S$14)*$T$2</f>
        <v>0</v>
      </c>
      <c r="G43" s="664">
        <f t="shared" si="19"/>
        <v>0</v>
      </c>
      <c r="H43" s="664">
        <f t="shared" si="19"/>
        <v>0</v>
      </c>
      <c r="I43" s="664">
        <f t="shared" si="19"/>
        <v>0</v>
      </c>
      <c r="J43" s="664">
        <f t="shared" si="19"/>
        <v>0</v>
      </c>
      <c r="K43" s="664">
        <f t="shared" si="19"/>
        <v>0</v>
      </c>
      <c r="L43" s="664">
        <f t="shared" si="19"/>
        <v>0</v>
      </c>
      <c r="M43" s="664">
        <f t="shared" si="19"/>
        <v>0</v>
      </c>
      <c r="N43" s="664">
        <f t="shared" si="19"/>
        <v>0</v>
      </c>
      <c r="O43" s="664">
        <f t="shared" si="19"/>
        <v>0</v>
      </c>
      <c r="P43" s="664">
        <f t="shared" si="19"/>
        <v>0</v>
      </c>
      <c r="Q43" s="756">
        <f t="shared" si="19"/>
        <v>0</v>
      </c>
      <c r="R43" s="760">
        <f t="shared" si="7"/>
        <v>0</v>
      </c>
      <c r="S43" s="758">
        <f t="shared" si="8"/>
        <v>0</v>
      </c>
      <c r="T43" s="759">
        <f t="shared" si="9"/>
        <v>0</v>
      </c>
    </row>
    <row r="44" spans="2:21">
      <c r="B44" s="660" t="s">
        <v>76</v>
      </c>
      <c r="C44" s="668"/>
      <c r="D44" s="667" t="s">
        <v>62</v>
      </c>
      <c r="E44" s="663" t="s">
        <v>59</v>
      </c>
      <c r="F44" s="664">
        <f t="shared" ref="F44:Q44" si="20">((F14/100)*$S$14)*$T$3</f>
        <v>0</v>
      </c>
      <c r="G44" s="664">
        <f t="shared" si="20"/>
        <v>0</v>
      </c>
      <c r="H44" s="664">
        <f t="shared" si="20"/>
        <v>0</v>
      </c>
      <c r="I44" s="664">
        <f t="shared" si="20"/>
        <v>0</v>
      </c>
      <c r="J44" s="664">
        <f t="shared" si="20"/>
        <v>0</v>
      </c>
      <c r="K44" s="664">
        <f t="shared" si="20"/>
        <v>0</v>
      </c>
      <c r="L44" s="664">
        <f t="shared" si="20"/>
        <v>0</v>
      </c>
      <c r="M44" s="664">
        <f t="shared" si="20"/>
        <v>0</v>
      </c>
      <c r="N44" s="664">
        <f t="shared" si="20"/>
        <v>0</v>
      </c>
      <c r="O44" s="664">
        <f t="shared" si="20"/>
        <v>0</v>
      </c>
      <c r="P44" s="664">
        <f t="shared" si="20"/>
        <v>0</v>
      </c>
      <c r="Q44" s="756">
        <f t="shared" si="20"/>
        <v>0</v>
      </c>
      <c r="R44" s="760">
        <f t="shared" si="7"/>
        <v>0</v>
      </c>
      <c r="S44" s="758">
        <f t="shared" si="8"/>
        <v>0</v>
      </c>
      <c r="T44" s="759">
        <f t="shared" si="9"/>
        <v>0</v>
      </c>
      <c r="U44" s="761"/>
    </row>
    <row r="45" spans="2:20">
      <c r="B45" s="660" t="s">
        <v>77</v>
      </c>
      <c r="C45" s="666" t="s">
        <v>78</v>
      </c>
      <c r="D45" s="667" t="s">
        <v>115</v>
      </c>
      <c r="E45" s="663" t="s">
        <v>59</v>
      </c>
      <c r="F45" s="664">
        <f t="shared" ref="F45:Q45" si="21">((F15/100)*$S$15)*$T$2</f>
        <v>0</v>
      </c>
      <c r="G45" s="664">
        <f t="shared" si="21"/>
        <v>0</v>
      </c>
      <c r="H45" s="664">
        <f t="shared" si="21"/>
        <v>0</v>
      </c>
      <c r="I45" s="664">
        <f t="shared" si="21"/>
        <v>0</v>
      </c>
      <c r="J45" s="664">
        <f t="shared" si="21"/>
        <v>0</v>
      </c>
      <c r="K45" s="664">
        <f t="shared" si="21"/>
        <v>1304.83617094078</v>
      </c>
      <c r="L45" s="664">
        <f t="shared" si="21"/>
        <v>0</v>
      </c>
      <c r="M45" s="664">
        <f t="shared" si="21"/>
        <v>0</v>
      </c>
      <c r="N45" s="664">
        <f t="shared" si="21"/>
        <v>0</v>
      </c>
      <c r="O45" s="664">
        <f t="shared" si="21"/>
        <v>0</v>
      </c>
      <c r="P45" s="664">
        <f t="shared" si="21"/>
        <v>0</v>
      </c>
      <c r="Q45" s="756">
        <f t="shared" si="21"/>
        <v>0</v>
      </c>
      <c r="R45" s="760">
        <f t="shared" si="7"/>
        <v>1</v>
      </c>
      <c r="S45" s="758">
        <f t="shared" si="8"/>
        <v>1304.83617094078</v>
      </c>
      <c r="T45" s="759">
        <f t="shared" si="9"/>
        <v>0.00221540135114136</v>
      </c>
    </row>
    <row r="46" spans="2:21">
      <c r="B46" s="660" t="s">
        <v>79</v>
      </c>
      <c r="C46" s="668" t="s">
        <v>80</v>
      </c>
      <c r="D46" s="667" t="s">
        <v>62</v>
      </c>
      <c r="E46" s="663" t="s">
        <v>59</v>
      </c>
      <c r="F46" s="664">
        <f t="shared" ref="F46:Q46" si="22">((F15/100)*$S$15)*$T$3</f>
        <v>0</v>
      </c>
      <c r="G46" s="664">
        <f t="shared" si="22"/>
        <v>0</v>
      </c>
      <c r="H46" s="664">
        <f t="shared" si="22"/>
        <v>0</v>
      </c>
      <c r="I46" s="664">
        <f t="shared" si="22"/>
        <v>0</v>
      </c>
      <c r="J46" s="664">
        <f t="shared" si="22"/>
        <v>0</v>
      </c>
      <c r="K46" s="664">
        <f t="shared" si="22"/>
        <v>197.213829059222</v>
      </c>
      <c r="L46" s="664">
        <f t="shared" si="22"/>
        <v>0</v>
      </c>
      <c r="M46" s="664">
        <f t="shared" si="22"/>
        <v>0</v>
      </c>
      <c r="N46" s="664">
        <f t="shared" si="22"/>
        <v>0</v>
      </c>
      <c r="O46" s="664">
        <f t="shared" si="22"/>
        <v>0</v>
      </c>
      <c r="P46" s="664">
        <f t="shared" si="22"/>
        <v>0</v>
      </c>
      <c r="Q46" s="756">
        <f t="shared" si="22"/>
        <v>0</v>
      </c>
      <c r="R46" s="760">
        <f t="shared" si="7"/>
        <v>1</v>
      </c>
      <c r="S46" s="758">
        <f t="shared" si="8"/>
        <v>197.213829059222</v>
      </c>
      <c r="T46" s="759">
        <f t="shared" si="9"/>
        <v>0.000334837271599051</v>
      </c>
      <c r="U46" s="761"/>
    </row>
    <row r="47" spans="2:20">
      <c r="B47" s="660" t="s">
        <v>81</v>
      </c>
      <c r="C47" s="666" t="s">
        <v>82</v>
      </c>
      <c r="D47" s="667" t="s">
        <v>115</v>
      </c>
      <c r="E47" s="663" t="s">
        <v>59</v>
      </c>
      <c r="F47" s="664">
        <f t="shared" ref="F47:Q47" si="23">((F16/100)*$S$16)*$T$2</f>
        <v>0</v>
      </c>
      <c r="G47" s="664">
        <f t="shared" si="23"/>
        <v>11608.3882764425</v>
      </c>
      <c r="H47" s="664">
        <f t="shared" si="23"/>
        <v>11608.3882764425</v>
      </c>
      <c r="I47" s="664">
        <f t="shared" si="23"/>
        <v>11608.3882764425</v>
      </c>
      <c r="J47" s="664">
        <f t="shared" si="23"/>
        <v>11608.3882764425</v>
      </c>
      <c r="K47" s="664">
        <f t="shared" si="23"/>
        <v>11608.3882764425</v>
      </c>
      <c r="L47" s="664">
        <f t="shared" si="23"/>
        <v>0</v>
      </c>
      <c r="M47" s="664">
        <f t="shared" si="23"/>
        <v>0</v>
      </c>
      <c r="N47" s="664">
        <f t="shared" si="23"/>
        <v>0</v>
      </c>
      <c r="O47" s="664">
        <f t="shared" si="23"/>
        <v>0</v>
      </c>
      <c r="P47" s="664">
        <f t="shared" si="23"/>
        <v>0</v>
      </c>
      <c r="Q47" s="756">
        <f t="shared" si="23"/>
        <v>0</v>
      </c>
      <c r="R47" s="760">
        <f t="shared" si="7"/>
        <v>5</v>
      </c>
      <c r="S47" s="758">
        <f t="shared" si="8"/>
        <v>58041.9413822125</v>
      </c>
      <c r="T47" s="759">
        <f t="shared" si="9"/>
        <v>0.0985458544334432</v>
      </c>
    </row>
    <row r="48" spans="2:21">
      <c r="B48" s="660" t="s">
        <v>83</v>
      </c>
      <c r="C48" s="668" t="s">
        <v>84</v>
      </c>
      <c r="D48" s="667" t="s">
        <v>62</v>
      </c>
      <c r="E48" s="663" t="s">
        <v>59</v>
      </c>
      <c r="F48" s="664">
        <f t="shared" ref="F48:Q48" si="24">((F16/100)*$S$16)*$T$3</f>
        <v>0</v>
      </c>
      <c r="G48" s="664">
        <f t="shared" si="24"/>
        <v>1754.49972355749</v>
      </c>
      <c r="H48" s="664">
        <f t="shared" si="24"/>
        <v>1754.49972355749</v>
      </c>
      <c r="I48" s="664">
        <f t="shared" si="24"/>
        <v>1754.49972355749</v>
      </c>
      <c r="J48" s="664">
        <f t="shared" si="24"/>
        <v>1754.49972355749</v>
      </c>
      <c r="K48" s="664">
        <f t="shared" si="24"/>
        <v>1754.49972355749</v>
      </c>
      <c r="L48" s="664">
        <f t="shared" si="24"/>
        <v>0</v>
      </c>
      <c r="M48" s="664">
        <f t="shared" si="24"/>
        <v>0</v>
      </c>
      <c r="N48" s="664">
        <f t="shared" si="24"/>
        <v>0</v>
      </c>
      <c r="O48" s="664">
        <f t="shared" si="24"/>
        <v>0</v>
      </c>
      <c r="P48" s="664">
        <f t="shared" si="24"/>
        <v>0</v>
      </c>
      <c r="Q48" s="756">
        <f t="shared" si="24"/>
        <v>0</v>
      </c>
      <c r="R48" s="760">
        <f t="shared" si="7"/>
        <v>5</v>
      </c>
      <c r="S48" s="758">
        <f t="shared" si="8"/>
        <v>8772.49861778747</v>
      </c>
      <c r="T48" s="759">
        <f t="shared" si="9"/>
        <v>0.0148942876688649</v>
      </c>
      <c r="U48" s="761"/>
    </row>
    <row r="49" spans="2:20">
      <c r="B49" s="660" t="s">
        <v>85</v>
      </c>
      <c r="C49" s="666" t="s">
        <v>86</v>
      </c>
      <c r="D49" s="667" t="s">
        <v>115</v>
      </c>
      <c r="E49" s="663" t="s">
        <v>59</v>
      </c>
      <c r="F49" s="664">
        <f t="shared" ref="F49:Q49" si="25">((F17/100)*$S$17)*$T$2</f>
        <v>994.513978772585</v>
      </c>
      <c r="G49" s="664">
        <f t="shared" si="25"/>
        <v>994.513978772585</v>
      </c>
      <c r="H49" s="664">
        <f t="shared" si="25"/>
        <v>4972.56989386292</v>
      </c>
      <c r="I49" s="664">
        <f t="shared" si="25"/>
        <v>4972.56989386292</v>
      </c>
      <c r="J49" s="664">
        <f t="shared" si="25"/>
        <v>3978.05591509034</v>
      </c>
      <c r="K49" s="664">
        <f t="shared" si="25"/>
        <v>3978.05591509034</v>
      </c>
      <c r="L49" s="664">
        <f t="shared" si="25"/>
        <v>0</v>
      </c>
      <c r="M49" s="664">
        <f t="shared" si="25"/>
        <v>0</v>
      </c>
      <c r="N49" s="664">
        <f t="shared" si="25"/>
        <v>0</v>
      </c>
      <c r="O49" s="664">
        <f t="shared" si="25"/>
        <v>0</v>
      </c>
      <c r="P49" s="664">
        <f t="shared" si="25"/>
        <v>0</v>
      </c>
      <c r="Q49" s="756">
        <f t="shared" si="25"/>
        <v>0</v>
      </c>
      <c r="R49" s="760">
        <f t="shared" si="7"/>
        <v>6</v>
      </c>
      <c r="S49" s="758">
        <f t="shared" si="8"/>
        <v>19890.2795754517</v>
      </c>
      <c r="T49" s="759">
        <f t="shared" si="9"/>
        <v>0.0337704864621162</v>
      </c>
    </row>
    <row r="50" spans="2:21">
      <c r="B50" s="660" t="s">
        <v>87</v>
      </c>
      <c r="C50" s="668" t="s">
        <v>88</v>
      </c>
      <c r="D50" s="667" t="s">
        <v>62</v>
      </c>
      <c r="E50" s="663" t="s">
        <v>59</v>
      </c>
      <c r="F50" s="664">
        <f t="shared" ref="F50:Q50" si="26">((F17/100)*$S$17)*$T$3</f>
        <v>150.311521227415</v>
      </c>
      <c r="G50" s="664">
        <f t="shared" si="26"/>
        <v>150.311521227415</v>
      </c>
      <c r="H50" s="664">
        <f t="shared" si="26"/>
        <v>751.557606137075</v>
      </c>
      <c r="I50" s="664">
        <f t="shared" si="26"/>
        <v>751.557606137075</v>
      </c>
      <c r="J50" s="664">
        <f t="shared" si="26"/>
        <v>601.24608490966</v>
      </c>
      <c r="K50" s="664">
        <f t="shared" si="26"/>
        <v>601.24608490966</v>
      </c>
      <c r="L50" s="664">
        <f t="shared" si="26"/>
        <v>0</v>
      </c>
      <c r="M50" s="664">
        <f t="shared" si="26"/>
        <v>0</v>
      </c>
      <c r="N50" s="664">
        <f t="shared" si="26"/>
        <v>0</v>
      </c>
      <c r="O50" s="664">
        <f t="shared" si="26"/>
        <v>0</v>
      </c>
      <c r="P50" s="664">
        <f t="shared" si="26"/>
        <v>0</v>
      </c>
      <c r="Q50" s="756">
        <f t="shared" si="26"/>
        <v>0</v>
      </c>
      <c r="R50" s="760">
        <f t="shared" si="7"/>
        <v>6</v>
      </c>
      <c r="S50" s="758">
        <f t="shared" si="8"/>
        <v>3006.2304245483</v>
      </c>
      <c r="T50" s="759">
        <f t="shared" si="9"/>
        <v>0.00510409436273119</v>
      </c>
      <c r="U50" s="761"/>
    </row>
    <row r="51" spans="2:20">
      <c r="B51" s="660" t="s">
        <v>89</v>
      </c>
      <c r="C51" s="666" t="s">
        <v>90</v>
      </c>
      <c r="D51" s="667" t="s">
        <v>115</v>
      </c>
      <c r="E51" s="663" t="s">
        <v>59</v>
      </c>
      <c r="F51" s="664">
        <f t="shared" ref="F51:Q51" si="27">((F18/100)*$S$18)*$T$2</f>
        <v>7788.0042278787</v>
      </c>
      <c r="G51" s="664">
        <f t="shared" si="27"/>
        <v>15576.0084557574</v>
      </c>
      <c r="H51" s="664">
        <f t="shared" si="27"/>
        <v>31152.0169115148</v>
      </c>
      <c r="I51" s="664">
        <f t="shared" si="27"/>
        <v>38940.0211393935</v>
      </c>
      <c r="J51" s="664">
        <f t="shared" si="27"/>
        <v>31152.0169115148</v>
      </c>
      <c r="K51" s="664">
        <f t="shared" si="27"/>
        <v>31152.0169115148</v>
      </c>
      <c r="L51" s="664">
        <f t="shared" si="27"/>
        <v>0</v>
      </c>
      <c r="M51" s="664">
        <f t="shared" si="27"/>
        <v>0</v>
      </c>
      <c r="N51" s="664">
        <f t="shared" si="27"/>
        <v>0</v>
      </c>
      <c r="O51" s="664">
        <f t="shared" si="27"/>
        <v>0</v>
      </c>
      <c r="P51" s="664">
        <f t="shared" si="27"/>
        <v>0</v>
      </c>
      <c r="Q51" s="756">
        <f t="shared" si="27"/>
        <v>0</v>
      </c>
      <c r="R51" s="760">
        <f t="shared" si="7"/>
        <v>6</v>
      </c>
      <c r="S51" s="758">
        <f t="shared" si="8"/>
        <v>155760.084557574</v>
      </c>
      <c r="T51" s="759">
        <f t="shared" si="9"/>
        <v>0.264455499830257</v>
      </c>
    </row>
    <row r="52" spans="2:21">
      <c r="B52" s="660" t="s">
        <v>91</v>
      </c>
      <c r="C52" s="668" t="s">
        <v>92</v>
      </c>
      <c r="D52" s="667" t="s">
        <v>62</v>
      </c>
      <c r="E52" s="663" t="s">
        <v>59</v>
      </c>
      <c r="F52" s="664">
        <f t="shared" ref="F52:Q52" si="28">((F18/100)*$S$18)*$T$3</f>
        <v>1177.0842721213</v>
      </c>
      <c r="G52" s="664">
        <f t="shared" si="28"/>
        <v>2354.1685442426</v>
      </c>
      <c r="H52" s="664">
        <f t="shared" si="28"/>
        <v>4708.3370884852</v>
      </c>
      <c r="I52" s="664">
        <f t="shared" si="28"/>
        <v>5885.42136060651</v>
      </c>
      <c r="J52" s="664">
        <f t="shared" si="28"/>
        <v>4708.3370884852</v>
      </c>
      <c r="K52" s="664">
        <f t="shared" si="28"/>
        <v>4708.3370884852</v>
      </c>
      <c r="L52" s="664">
        <f t="shared" si="28"/>
        <v>0</v>
      </c>
      <c r="M52" s="664">
        <f t="shared" si="28"/>
        <v>0</v>
      </c>
      <c r="N52" s="664">
        <f t="shared" si="28"/>
        <v>0</v>
      </c>
      <c r="O52" s="664">
        <f t="shared" si="28"/>
        <v>0</v>
      </c>
      <c r="P52" s="664">
        <f t="shared" si="28"/>
        <v>0</v>
      </c>
      <c r="Q52" s="756">
        <f t="shared" si="28"/>
        <v>0</v>
      </c>
      <c r="R52" s="760">
        <f t="shared" si="7"/>
        <v>6</v>
      </c>
      <c r="S52" s="758">
        <f t="shared" si="8"/>
        <v>23541.685442426</v>
      </c>
      <c r="T52" s="759">
        <f t="shared" si="9"/>
        <v>0.0399699846607506</v>
      </c>
      <c r="U52" s="761"/>
    </row>
    <row r="53" spans="2:20">
      <c r="B53" s="660" t="s">
        <v>93</v>
      </c>
      <c r="C53" s="666" t="s">
        <v>94</v>
      </c>
      <c r="D53" s="667" t="s">
        <v>115</v>
      </c>
      <c r="E53" s="663" t="s">
        <v>59</v>
      </c>
      <c r="F53" s="664">
        <f t="shared" ref="F53:Q53" si="29">((F19/100)*$S$19)*$T$2</f>
        <v>36418.6294929732</v>
      </c>
      <c r="G53" s="664">
        <f t="shared" si="29"/>
        <v>27313.9721197299</v>
      </c>
      <c r="H53" s="664">
        <f t="shared" si="29"/>
        <v>27313.9721197299</v>
      </c>
      <c r="I53" s="664">
        <f t="shared" si="29"/>
        <v>27313.9721197299</v>
      </c>
      <c r="J53" s="664">
        <f t="shared" si="29"/>
        <v>27313.9721197299</v>
      </c>
      <c r="K53" s="664">
        <f t="shared" si="29"/>
        <v>36418.6294929732</v>
      </c>
      <c r="L53" s="664">
        <f t="shared" si="29"/>
        <v>0</v>
      </c>
      <c r="M53" s="664">
        <f t="shared" si="29"/>
        <v>0</v>
      </c>
      <c r="N53" s="664">
        <f t="shared" si="29"/>
        <v>0</v>
      </c>
      <c r="O53" s="664">
        <f t="shared" si="29"/>
        <v>0</v>
      </c>
      <c r="P53" s="664">
        <f t="shared" si="29"/>
        <v>0</v>
      </c>
      <c r="Q53" s="664">
        <f t="shared" si="29"/>
        <v>0</v>
      </c>
      <c r="R53" s="760">
        <f t="shared" si="7"/>
        <v>6</v>
      </c>
      <c r="S53" s="758">
        <f t="shared" si="8"/>
        <v>182093.147464866</v>
      </c>
      <c r="T53" s="759">
        <f t="shared" si="9"/>
        <v>0.309164793183493</v>
      </c>
    </row>
    <row r="54" spans="2:21">
      <c r="B54" s="660" t="s">
        <v>95</v>
      </c>
      <c r="C54" s="668" t="s">
        <v>96</v>
      </c>
      <c r="D54" s="667" t="s">
        <v>62</v>
      </c>
      <c r="E54" s="663" t="s">
        <v>59</v>
      </c>
      <c r="F54" s="664">
        <f t="shared" ref="F54:Q54" si="30">((F19/100)*$S$19)*$T$3</f>
        <v>5504.33650702679</v>
      </c>
      <c r="G54" s="664">
        <f t="shared" si="30"/>
        <v>4128.25238027009</v>
      </c>
      <c r="H54" s="664">
        <f t="shared" si="30"/>
        <v>4128.25238027009</v>
      </c>
      <c r="I54" s="664">
        <f t="shared" si="30"/>
        <v>4128.25238027009</v>
      </c>
      <c r="J54" s="664">
        <f t="shared" si="30"/>
        <v>4128.25238027009</v>
      </c>
      <c r="K54" s="664">
        <f t="shared" si="30"/>
        <v>5504.33650702679</v>
      </c>
      <c r="L54" s="664">
        <f t="shared" si="30"/>
        <v>0</v>
      </c>
      <c r="M54" s="664">
        <f t="shared" si="30"/>
        <v>0</v>
      </c>
      <c r="N54" s="664">
        <f t="shared" si="30"/>
        <v>0</v>
      </c>
      <c r="O54" s="664">
        <f t="shared" si="30"/>
        <v>0</v>
      </c>
      <c r="P54" s="664">
        <f t="shared" si="30"/>
        <v>0</v>
      </c>
      <c r="Q54" s="664">
        <f t="shared" si="30"/>
        <v>0</v>
      </c>
      <c r="R54" s="760">
        <f t="shared" si="7"/>
        <v>6</v>
      </c>
      <c r="S54" s="758">
        <f t="shared" si="8"/>
        <v>27521.682535134</v>
      </c>
      <c r="T54" s="759">
        <f t="shared" si="9"/>
        <v>0.046727377759661</v>
      </c>
      <c r="U54" s="761"/>
    </row>
    <row r="55" spans="2:20">
      <c r="B55" s="660" t="s">
        <v>97</v>
      </c>
      <c r="C55" s="666" t="s">
        <v>98</v>
      </c>
      <c r="D55" s="667" t="s">
        <v>115</v>
      </c>
      <c r="E55" s="663" t="s">
        <v>59</v>
      </c>
      <c r="F55" s="664">
        <f t="shared" ref="F55:Q55" si="31">((F20/100)*$S$20)*$T$2</f>
        <v>0</v>
      </c>
      <c r="G55" s="664">
        <f t="shared" si="31"/>
        <v>0</v>
      </c>
      <c r="H55" s="664">
        <f t="shared" si="31"/>
        <v>0</v>
      </c>
      <c r="I55" s="664">
        <f t="shared" si="31"/>
        <v>0</v>
      </c>
      <c r="J55" s="664">
        <f t="shared" si="31"/>
        <v>0</v>
      </c>
      <c r="K55" s="664">
        <f t="shared" si="31"/>
        <v>253.522444743755</v>
      </c>
      <c r="L55" s="664">
        <f t="shared" si="31"/>
        <v>0</v>
      </c>
      <c r="M55" s="664">
        <f t="shared" si="31"/>
        <v>0</v>
      </c>
      <c r="N55" s="664">
        <f t="shared" si="31"/>
        <v>0</v>
      </c>
      <c r="O55" s="664">
        <f t="shared" si="31"/>
        <v>0</v>
      </c>
      <c r="P55" s="664">
        <f t="shared" si="31"/>
        <v>0</v>
      </c>
      <c r="Q55" s="756">
        <f t="shared" si="31"/>
        <v>0</v>
      </c>
      <c r="R55" s="760">
        <f t="shared" si="7"/>
        <v>1</v>
      </c>
      <c r="S55" s="758">
        <f t="shared" si="8"/>
        <v>253.522444743755</v>
      </c>
      <c r="T55" s="759">
        <f t="shared" si="9"/>
        <v>0.000430440218579338</v>
      </c>
    </row>
    <row r="56" spans="2:21">
      <c r="B56" s="660" t="s">
        <v>99</v>
      </c>
      <c r="C56" s="668" t="s">
        <v>100</v>
      </c>
      <c r="D56" s="667" t="s">
        <v>62</v>
      </c>
      <c r="E56" s="663" t="s">
        <v>59</v>
      </c>
      <c r="F56" s="664">
        <f t="shared" ref="F56:Q56" si="32">((F20/100)*$S$20)*$T$3</f>
        <v>0</v>
      </c>
      <c r="G56" s="664">
        <f t="shared" si="32"/>
        <v>0</v>
      </c>
      <c r="H56" s="664">
        <f t="shared" si="32"/>
        <v>0</v>
      </c>
      <c r="I56" s="664">
        <f t="shared" si="32"/>
        <v>0</v>
      </c>
      <c r="J56" s="664">
        <f t="shared" si="32"/>
        <v>0</v>
      </c>
      <c r="K56" s="664">
        <f t="shared" si="32"/>
        <v>38.3175552562454</v>
      </c>
      <c r="L56" s="664">
        <f t="shared" si="32"/>
        <v>0</v>
      </c>
      <c r="M56" s="664">
        <f t="shared" si="32"/>
        <v>0</v>
      </c>
      <c r="N56" s="664">
        <f t="shared" si="32"/>
        <v>0</v>
      </c>
      <c r="O56" s="664">
        <f t="shared" si="32"/>
        <v>0</v>
      </c>
      <c r="P56" s="664">
        <f t="shared" si="32"/>
        <v>0</v>
      </c>
      <c r="Q56" s="756">
        <f t="shared" si="32"/>
        <v>0</v>
      </c>
      <c r="R56" s="760">
        <f t="shared" si="7"/>
        <v>1</v>
      </c>
      <c r="S56" s="758">
        <f t="shared" si="8"/>
        <v>38.3175552562454</v>
      </c>
      <c r="T56" s="759">
        <f t="shared" si="9"/>
        <v>6.50570282903145e-5</v>
      </c>
      <c r="U56" s="761"/>
    </row>
    <row r="57" spans="2:20">
      <c r="B57" s="669"/>
      <c r="C57" s="670"/>
      <c r="D57" s="670"/>
      <c r="E57" s="671"/>
      <c r="F57" s="672"/>
      <c r="G57" s="672"/>
      <c r="H57" s="672"/>
      <c r="I57" s="672"/>
      <c r="J57" s="672"/>
      <c r="K57" s="672"/>
      <c r="L57" s="672"/>
      <c r="M57" s="672"/>
      <c r="N57" s="672"/>
      <c r="O57" s="672"/>
      <c r="P57" s="672"/>
      <c r="Q57" s="672"/>
      <c r="R57" s="672"/>
      <c r="S57" s="672"/>
      <c r="T57" s="762"/>
    </row>
    <row r="58" spans="2:20">
      <c r="B58" s="660" t="s">
        <v>101</v>
      </c>
      <c r="C58" s="666" t="s">
        <v>51</v>
      </c>
      <c r="D58" s="665" t="s">
        <v>115</v>
      </c>
      <c r="E58" s="673" t="s">
        <v>59</v>
      </c>
      <c r="F58" s="674">
        <f t="shared" ref="F58:Q58" si="33">SUMIF($D$33:$D$56,"TESOURO",F$33:F$56)</f>
        <v>90500.0245488983</v>
      </c>
      <c r="G58" s="674">
        <f t="shared" si="33"/>
        <v>93126.0102747912</v>
      </c>
      <c r="H58" s="674">
        <f t="shared" si="33"/>
        <v>78602.1859861903</v>
      </c>
      <c r="I58" s="674">
        <f t="shared" si="33"/>
        <v>85679.142457141</v>
      </c>
      <c r="J58" s="674">
        <f t="shared" si="33"/>
        <v>76896.6242504897</v>
      </c>
      <c r="K58" s="674">
        <f t="shared" si="33"/>
        <v>86848.5924824895</v>
      </c>
      <c r="L58" s="674">
        <f t="shared" si="33"/>
        <v>0</v>
      </c>
      <c r="M58" s="674">
        <f t="shared" si="33"/>
        <v>0</v>
      </c>
      <c r="N58" s="674">
        <f t="shared" si="33"/>
        <v>0</v>
      </c>
      <c r="O58" s="674">
        <f t="shared" si="33"/>
        <v>0</v>
      </c>
      <c r="P58" s="674">
        <f t="shared" si="33"/>
        <v>0</v>
      </c>
      <c r="Q58" s="763">
        <f t="shared" si="33"/>
        <v>0</v>
      </c>
      <c r="R58" s="764"/>
      <c r="S58" s="765">
        <f>SUMIF($D$33:$D$56,"TESOURO",S$33:S$56)</f>
        <v>511652.58</v>
      </c>
      <c r="T58" s="766">
        <f>SUMIF($D$33:$D$56,"TESOURO",T$33:T$56)</f>
        <v>0.868703552438852</v>
      </c>
    </row>
    <row r="59" spans="2:20">
      <c r="B59" s="660" t="s">
        <v>102</v>
      </c>
      <c r="C59" s="668"/>
      <c r="D59" s="675" t="s">
        <v>62</v>
      </c>
      <c r="E59" s="676" t="s">
        <v>59</v>
      </c>
      <c r="F59" s="674">
        <f t="shared" ref="F59:Q59" si="34">SUMIF($D$33:$D$56,"CONTRAPARTIDA",F$33:F$56)</f>
        <v>13678.2354511016</v>
      </c>
      <c r="G59" s="674">
        <f t="shared" si="34"/>
        <v>14075.1287252088</v>
      </c>
      <c r="H59" s="674">
        <f t="shared" si="34"/>
        <v>11879.9880138097</v>
      </c>
      <c r="I59" s="674">
        <f t="shared" si="34"/>
        <v>12949.604042859</v>
      </c>
      <c r="J59" s="674">
        <f t="shared" si="34"/>
        <v>11622.2082495103</v>
      </c>
      <c r="K59" s="674">
        <f t="shared" si="34"/>
        <v>13126.3555175105</v>
      </c>
      <c r="L59" s="674">
        <f t="shared" si="34"/>
        <v>0</v>
      </c>
      <c r="M59" s="674">
        <f t="shared" si="34"/>
        <v>0</v>
      </c>
      <c r="N59" s="674">
        <f t="shared" si="34"/>
        <v>0</v>
      </c>
      <c r="O59" s="674">
        <f t="shared" si="34"/>
        <v>0</v>
      </c>
      <c r="P59" s="674">
        <f t="shared" si="34"/>
        <v>0</v>
      </c>
      <c r="Q59" s="763">
        <f t="shared" si="34"/>
        <v>0</v>
      </c>
      <c r="R59" s="767"/>
      <c r="S59" s="765">
        <f>SUMIF($D$33:$D$56,"CONTRAPARTIDA",S$33:S$56)</f>
        <v>77331.5199999999</v>
      </c>
      <c r="T59" s="766">
        <f>SUMIF($D$33:$D$56,"CONTRAPARTIDA",T$33:T$56)</f>
        <v>0.131296447561148</v>
      </c>
    </row>
    <row r="60" spans="2:20">
      <c r="B60" s="677"/>
      <c r="C60" s="670"/>
      <c r="D60" s="670"/>
      <c r="E60" s="671"/>
      <c r="F60" s="672"/>
      <c r="G60" s="672"/>
      <c r="H60" s="672"/>
      <c r="I60" s="672"/>
      <c r="J60" s="672"/>
      <c r="K60" s="672"/>
      <c r="L60" s="672"/>
      <c r="M60" s="672"/>
      <c r="N60" s="672"/>
      <c r="O60" s="672"/>
      <c r="P60" s="672"/>
      <c r="Q60" s="672"/>
      <c r="R60" s="672"/>
      <c r="S60" s="768"/>
      <c r="T60" s="769"/>
    </row>
    <row r="61" ht="15" customHeight="1" spans="2:20">
      <c r="B61" s="678" t="s">
        <v>103</v>
      </c>
      <c r="C61" s="679"/>
      <c r="D61" s="679"/>
      <c r="E61" s="680" t="s">
        <v>59</v>
      </c>
      <c r="F61" s="681">
        <f t="shared" ref="F61:Q61" si="35">SUM(F58:F59)</f>
        <v>104178.26</v>
      </c>
      <c r="G61" s="681">
        <f t="shared" si="35"/>
        <v>107201.139</v>
      </c>
      <c r="H61" s="681">
        <f t="shared" si="35"/>
        <v>90482.174</v>
      </c>
      <c r="I61" s="681">
        <f t="shared" si="35"/>
        <v>98628.7465</v>
      </c>
      <c r="J61" s="681">
        <f t="shared" si="35"/>
        <v>88518.8325</v>
      </c>
      <c r="K61" s="681">
        <f t="shared" si="35"/>
        <v>99974.948</v>
      </c>
      <c r="L61" s="707">
        <f t="shared" si="35"/>
        <v>0</v>
      </c>
      <c r="M61" s="707">
        <f t="shared" si="35"/>
        <v>0</v>
      </c>
      <c r="N61" s="707">
        <f t="shared" si="35"/>
        <v>0</v>
      </c>
      <c r="O61" s="707">
        <f t="shared" si="35"/>
        <v>0</v>
      </c>
      <c r="P61" s="707">
        <f t="shared" si="35"/>
        <v>0</v>
      </c>
      <c r="Q61" s="770">
        <f t="shared" si="35"/>
        <v>0</v>
      </c>
      <c r="R61" s="771"/>
      <c r="S61" s="772">
        <f>SUM(F61:Q61)</f>
        <v>588984.1</v>
      </c>
      <c r="T61" s="773">
        <f>SUM(T58:T59)</f>
        <v>1</v>
      </c>
    </row>
    <row r="62" ht="15" customHeight="1" spans="2:20">
      <c r="B62" s="682" t="s">
        <v>104</v>
      </c>
      <c r="C62" s="683"/>
      <c r="D62" s="683"/>
      <c r="E62" s="684" t="s">
        <v>59</v>
      </c>
      <c r="F62" s="685">
        <f t="shared" ref="F62:Q62" si="36">IF($S$61=0,0,F61/$S$61)</f>
        <v>0.176877881762852</v>
      </c>
      <c r="G62" s="685">
        <f t="shared" si="36"/>
        <v>0.182010242721323</v>
      </c>
      <c r="H62" s="685">
        <f t="shared" si="36"/>
        <v>0.153624136882473</v>
      </c>
      <c r="I62" s="685">
        <f t="shared" si="36"/>
        <v>0.167455702963798</v>
      </c>
      <c r="J62" s="685">
        <f t="shared" si="36"/>
        <v>0.150290699698005</v>
      </c>
      <c r="K62" s="685">
        <f t="shared" si="36"/>
        <v>0.169741335971548</v>
      </c>
      <c r="L62" s="685">
        <f t="shared" si="36"/>
        <v>0</v>
      </c>
      <c r="M62" s="685">
        <f t="shared" si="36"/>
        <v>0</v>
      </c>
      <c r="N62" s="685">
        <f t="shared" si="36"/>
        <v>0</v>
      </c>
      <c r="O62" s="685">
        <f t="shared" si="36"/>
        <v>0</v>
      </c>
      <c r="P62" s="685">
        <f t="shared" si="36"/>
        <v>0</v>
      </c>
      <c r="Q62" s="774">
        <f t="shared" si="36"/>
        <v>0</v>
      </c>
      <c r="R62" s="775"/>
      <c r="S62" s="772">
        <f>S58+S59</f>
        <v>588984.1</v>
      </c>
      <c r="T62" s="776">
        <f>SUM(F62:Q62)</f>
        <v>1</v>
      </c>
    </row>
    <row r="63" ht="15" customHeight="1" spans="2:20">
      <c r="B63" s="686" t="s">
        <v>105</v>
      </c>
      <c r="C63" s="687"/>
      <c r="D63" s="687"/>
      <c r="E63" s="688" t="s">
        <v>59</v>
      </c>
      <c r="F63" s="689">
        <f>F62</f>
        <v>0.176877881762852</v>
      </c>
      <c r="G63" s="689">
        <f t="shared" ref="G63:Q63" si="37">IF(G61=0,0,F63+G62)</f>
        <v>0.358888124484175</v>
      </c>
      <c r="H63" s="689">
        <f t="shared" si="37"/>
        <v>0.512512261366648</v>
      </c>
      <c r="I63" s="689">
        <f t="shared" si="37"/>
        <v>0.679967964330446</v>
      </c>
      <c r="J63" s="689">
        <f t="shared" si="37"/>
        <v>0.830258664028452</v>
      </c>
      <c r="K63" s="689">
        <f t="shared" si="37"/>
        <v>1</v>
      </c>
      <c r="L63" s="689">
        <f t="shared" si="37"/>
        <v>0</v>
      </c>
      <c r="M63" s="689">
        <f t="shared" si="37"/>
        <v>0</v>
      </c>
      <c r="N63" s="689">
        <f t="shared" si="37"/>
        <v>0</v>
      </c>
      <c r="O63" s="689">
        <f t="shared" si="37"/>
        <v>0</v>
      </c>
      <c r="P63" s="689">
        <f t="shared" si="37"/>
        <v>0</v>
      </c>
      <c r="Q63" s="777">
        <f t="shared" si="37"/>
        <v>0</v>
      </c>
      <c r="R63" s="778"/>
      <c r="S63" s="779" t="str">
        <f>IF(S61=S62,"OK","CORRIGIR")</f>
        <v>OK</v>
      </c>
      <c r="T63" s="780" t="str">
        <f>IF(T61=T62,"OK","CORRIGIR")</f>
        <v>OK</v>
      </c>
    </row>
    <row r="64" ht="15" customHeight="1" spans="2:20">
      <c r="B64" s="690" t="s">
        <v>106</v>
      </c>
      <c r="C64" s="691"/>
      <c r="D64" s="692"/>
      <c r="E64" s="693"/>
      <c r="F64" s="691" t="s">
        <v>107</v>
      </c>
      <c r="G64" s="694"/>
      <c r="H64" s="694"/>
      <c r="I64" s="708"/>
      <c r="J64" s="709" t="s">
        <v>108</v>
      </c>
      <c r="K64" s="710"/>
      <c r="L64" s="710"/>
      <c r="M64" s="711"/>
      <c r="N64" s="712" t="s">
        <v>107</v>
      </c>
      <c r="O64" s="713"/>
      <c r="P64" s="714"/>
      <c r="Q64" s="691" t="s">
        <v>109</v>
      </c>
      <c r="R64" s="781"/>
      <c r="S64" s="781"/>
      <c r="T64" s="782"/>
    </row>
    <row r="65" ht="60" customHeight="1" spans="2:20">
      <c r="B65" s="783"/>
      <c r="C65" s="784" t="s">
        <v>116</v>
      </c>
      <c r="D65" s="785"/>
      <c r="E65" s="786"/>
      <c r="F65" s="786"/>
      <c r="G65" s="787"/>
      <c r="H65" s="786"/>
      <c r="I65" s="790"/>
      <c r="J65" s="791"/>
      <c r="K65" s="792"/>
      <c r="L65" s="793"/>
      <c r="M65" s="794"/>
      <c r="N65" s="795"/>
      <c r="O65" s="796"/>
      <c r="P65" s="797"/>
      <c r="Q65" s="798"/>
      <c r="R65" s="799"/>
      <c r="S65" s="799">
        <v>45209</v>
      </c>
      <c r="T65" s="800"/>
    </row>
    <row r="66" s="593" customFormat="1" ht="18" customHeight="1" spans="2:20">
      <c r="B66" s="788" t="str">
        <f>Cartilha_GLOBAL!$A$18</f>
        <v>Tabela de referência: SINAPI de fevereiro/2023 - sem desoneração
</v>
      </c>
      <c r="C66" s="789"/>
      <c r="D66" s="789"/>
      <c r="E66" s="789"/>
      <c r="F66" s="789"/>
      <c r="G66" s="789"/>
      <c r="H66" s="789"/>
      <c r="I66" s="789"/>
      <c r="J66" s="789"/>
      <c r="K66" s="789"/>
      <c r="L66" s="789"/>
      <c r="M66" s="789"/>
      <c r="N66" s="789"/>
      <c r="O66" s="789"/>
      <c r="P66" s="789"/>
      <c r="Q66" s="789"/>
      <c r="R66" s="801">
        <f>Cartilha_GLOBAL!$I$18</f>
        <v>0</v>
      </c>
      <c r="S66" s="802">
        <f>Cartilha_GLOBAL!$J$18</f>
        <v>45196</v>
      </c>
      <c r="T66" s="803"/>
    </row>
  </sheetData>
  <sheetProtection algorithmName="SHA-512" hashValue="VgWBdTFNGEkXvR5GOAhcLok/RnloS3m/dmfhhFOnBNH27W7S4m4sTfToW+yxQxU65/tlFJN8qFjq9SLT0OMqTw==" saltValue="Cro0WUis3jc4nEOwBBD0Nw==" spinCount="100000" sheet="1" formatColumns="0" formatRows="0" deleteRows="0" objects="1" scenarios="1"/>
  <printOptions horizontalCentered="1" verticalCentered="1"/>
  <pageMargins left="0.590551181102362" right="0.590551181102362" top="0.78740157480315" bottom="0.78740157480315" header="0.511811023622047" footer="0.511811023622047"/>
  <pageSetup paperSize="9" scale="55" orientation="landscape"/>
  <headerFooter alignWithMargins="0"/>
  <ignoredErrors>
    <ignoredError sqref="C2:R3;W18:W20;Q33:Q63"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65"/>
  <sheetViews>
    <sheetView showGridLines="0" workbookViewId="0">
      <selection activeCell="H25" sqref="H25"/>
    </sheetView>
  </sheetViews>
  <sheetFormatPr defaultColWidth="11.4285714285714" defaultRowHeight="12.75"/>
  <cols>
    <col min="1" max="1" width="51.4285714285714" style="497" customWidth="1"/>
    <col min="2" max="3" width="20.1428571428571" style="497" customWidth="1"/>
    <col min="4" max="8" width="10.4285714285714" style="496" customWidth="1"/>
    <col min="9" max="19" width="10.4285714285714" style="498" customWidth="1"/>
    <col min="20" max="257" width="11.4285714285714" style="498"/>
    <col min="258" max="258" width="37.1428571428571" style="498" customWidth="1"/>
    <col min="259" max="259" width="34.1428571428571" style="498" customWidth="1"/>
    <col min="260" max="513" width="11.4285714285714" style="498"/>
    <col min="514" max="514" width="37.1428571428571" style="498" customWidth="1"/>
    <col min="515" max="515" width="34.1428571428571" style="498" customWidth="1"/>
    <col min="516" max="769" width="11.4285714285714" style="498"/>
    <col min="770" max="770" width="37.1428571428571" style="498" customWidth="1"/>
    <col min="771" max="771" width="34.1428571428571" style="498" customWidth="1"/>
    <col min="772" max="1025" width="11.4285714285714" style="498"/>
    <col min="1026" max="1026" width="37.1428571428571" style="498" customWidth="1"/>
    <col min="1027" max="1027" width="34.1428571428571" style="498" customWidth="1"/>
    <col min="1028" max="1281" width="11.4285714285714" style="498"/>
    <col min="1282" max="1282" width="37.1428571428571" style="498" customWidth="1"/>
    <col min="1283" max="1283" width="34.1428571428571" style="498" customWidth="1"/>
    <col min="1284" max="1537" width="11.4285714285714" style="498"/>
    <col min="1538" max="1538" width="37.1428571428571" style="498" customWidth="1"/>
    <col min="1539" max="1539" width="34.1428571428571" style="498" customWidth="1"/>
    <col min="1540" max="1793" width="11.4285714285714" style="498"/>
    <col min="1794" max="1794" width="37.1428571428571" style="498" customWidth="1"/>
    <col min="1795" max="1795" width="34.1428571428571" style="498" customWidth="1"/>
    <col min="1796" max="2049" width="11.4285714285714" style="498"/>
    <col min="2050" max="2050" width="37.1428571428571" style="498" customWidth="1"/>
    <col min="2051" max="2051" width="34.1428571428571" style="498" customWidth="1"/>
    <col min="2052" max="2305" width="11.4285714285714" style="498"/>
    <col min="2306" max="2306" width="37.1428571428571" style="498" customWidth="1"/>
    <col min="2307" max="2307" width="34.1428571428571" style="498" customWidth="1"/>
    <col min="2308" max="2561" width="11.4285714285714" style="498"/>
    <col min="2562" max="2562" width="37.1428571428571" style="498" customWidth="1"/>
    <col min="2563" max="2563" width="34.1428571428571" style="498" customWidth="1"/>
    <col min="2564" max="2817" width="11.4285714285714" style="498"/>
    <col min="2818" max="2818" width="37.1428571428571" style="498" customWidth="1"/>
    <col min="2819" max="2819" width="34.1428571428571" style="498" customWidth="1"/>
    <col min="2820" max="3073" width="11.4285714285714" style="498"/>
    <col min="3074" max="3074" width="37.1428571428571" style="498" customWidth="1"/>
    <col min="3075" max="3075" width="34.1428571428571" style="498" customWidth="1"/>
    <col min="3076" max="3329" width="11.4285714285714" style="498"/>
    <col min="3330" max="3330" width="37.1428571428571" style="498" customWidth="1"/>
    <col min="3331" max="3331" width="34.1428571428571" style="498" customWidth="1"/>
    <col min="3332" max="3585" width="11.4285714285714" style="498"/>
    <col min="3586" max="3586" width="37.1428571428571" style="498" customWidth="1"/>
    <col min="3587" max="3587" width="34.1428571428571" style="498" customWidth="1"/>
    <col min="3588" max="3841" width="11.4285714285714" style="498"/>
    <col min="3842" max="3842" width="37.1428571428571" style="498" customWidth="1"/>
    <col min="3843" max="3843" width="34.1428571428571" style="498" customWidth="1"/>
    <col min="3844" max="4097" width="11.4285714285714" style="498"/>
    <col min="4098" max="4098" width="37.1428571428571" style="498" customWidth="1"/>
    <col min="4099" max="4099" width="34.1428571428571" style="498" customWidth="1"/>
    <col min="4100" max="4353" width="11.4285714285714" style="498"/>
    <col min="4354" max="4354" width="37.1428571428571" style="498" customWidth="1"/>
    <col min="4355" max="4355" width="34.1428571428571" style="498" customWidth="1"/>
    <col min="4356" max="4609" width="11.4285714285714" style="498"/>
    <col min="4610" max="4610" width="37.1428571428571" style="498" customWidth="1"/>
    <col min="4611" max="4611" width="34.1428571428571" style="498" customWidth="1"/>
    <col min="4612" max="4865" width="11.4285714285714" style="498"/>
    <col min="4866" max="4866" width="37.1428571428571" style="498" customWidth="1"/>
    <col min="4867" max="4867" width="34.1428571428571" style="498" customWidth="1"/>
    <col min="4868" max="5121" width="11.4285714285714" style="498"/>
    <col min="5122" max="5122" width="37.1428571428571" style="498" customWidth="1"/>
    <col min="5123" max="5123" width="34.1428571428571" style="498" customWidth="1"/>
    <col min="5124" max="5377" width="11.4285714285714" style="498"/>
    <col min="5378" max="5378" width="37.1428571428571" style="498" customWidth="1"/>
    <col min="5379" max="5379" width="34.1428571428571" style="498" customWidth="1"/>
    <col min="5380" max="5633" width="11.4285714285714" style="498"/>
    <col min="5634" max="5634" width="37.1428571428571" style="498" customWidth="1"/>
    <col min="5635" max="5635" width="34.1428571428571" style="498" customWidth="1"/>
    <col min="5636" max="5889" width="11.4285714285714" style="498"/>
    <col min="5890" max="5890" width="37.1428571428571" style="498" customWidth="1"/>
    <col min="5891" max="5891" width="34.1428571428571" style="498" customWidth="1"/>
    <col min="5892" max="6145" width="11.4285714285714" style="498"/>
    <col min="6146" max="6146" width="37.1428571428571" style="498" customWidth="1"/>
    <col min="6147" max="6147" width="34.1428571428571" style="498" customWidth="1"/>
    <col min="6148" max="6401" width="11.4285714285714" style="498"/>
    <col min="6402" max="6402" width="37.1428571428571" style="498" customWidth="1"/>
    <col min="6403" max="6403" width="34.1428571428571" style="498" customWidth="1"/>
    <col min="6404" max="6657" width="11.4285714285714" style="498"/>
    <col min="6658" max="6658" width="37.1428571428571" style="498" customWidth="1"/>
    <col min="6659" max="6659" width="34.1428571428571" style="498" customWidth="1"/>
    <col min="6660" max="6913" width="11.4285714285714" style="498"/>
    <col min="6914" max="6914" width="37.1428571428571" style="498" customWidth="1"/>
    <col min="6915" max="6915" width="34.1428571428571" style="498" customWidth="1"/>
    <col min="6916" max="7169" width="11.4285714285714" style="498"/>
    <col min="7170" max="7170" width="37.1428571428571" style="498" customWidth="1"/>
    <col min="7171" max="7171" width="34.1428571428571" style="498" customWidth="1"/>
    <col min="7172" max="7425" width="11.4285714285714" style="498"/>
    <col min="7426" max="7426" width="37.1428571428571" style="498" customWidth="1"/>
    <col min="7427" max="7427" width="34.1428571428571" style="498" customWidth="1"/>
    <col min="7428" max="7681" width="11.4285714285714" style="498"/>
    <col min="7682" max="7682" width="37.1428571428571" style="498" customWidth="1"/>
    <col min="7683" max="7683" width="34.1428571428571" style="498" customWidth="1"/>
    <col min="7684" max="7937" width="11.4285714285714" style="498"/>
    <col min="7938" max="7938" width="37.1428571428571" style="498" customWidth="1"/>
    <col min="7939" max="7939" width="34.1428571428571" style="498" customWidth="1"/>
    <col min="7940" max="8193" width="11.4285714285714" style="498"/>
    <col min="8194" max="8194" width="37.1428571428571" style="498" customWidth="1"/>
    <col min="8195" max="8195" width="34.1428571428571" style="498" customWidth="1"/>
    <col min="8196" max="8449" width="11.4285714285714" style="498"/>
    <col min="8450" max="8450" width="37.1428571428571" style="498" customWidth="1"/>
    <col min="8451" max="8451" width="34.1428571428571" style="498" customWidth="1"/>
    <col min="8452" max="8705" width="11.4285714285714" style="498"/>
    <col min="8706" max="8706" width="37.1428571428571" style="498" customWidth="1"/>
    <col min="8707" max="8707" width="34.1428571428571" style="498" customWidth="1"/>
    <col min="8708" max="8961" width="11.4285714285714" style="498"/>
    <col min="8962" max="8962" width="37.1428571428571" style="498" customWidth="1"/>
    <col min="8963" max="8963" width="34.1428571428571" style="498" customWidth="1"/>
    <col min="8964" max="9217" width="11.4285714285714" style="498"/>
    <col min="9218" max="9218" width="37.1428571428571" style="498" customWidth="1"/>
    <col min="9219" max="9219" width="34.1428571428571" style="498" customWidth="1"/>
    <col min="9220" max="9473" width="11.4285714285714" style="498"/>
    <col min="9474" max="9474" width="37.1428571428571" style="498" customWidth="1"/>
    <col min="9475" max="9475" width="34.1428571428571" style="498" customWidth="1"/>
    <col min="9476" max="9729" width="11.4285714285714" style="498"/>
    <col min="9730" max="9730" width="37.1428571428571" style="498" customWidth="1"/>
    <col min="9731" max="9731" width="34.1428571428571" style="498" customWidth="1"/>
    <col min="9732" max="9985" width="11.4285714285714" style="498"/>
    <col min="9986" max="9986" width="37.1428571428571" style="498" customWidth="1"/>
    <col min="9987" max="9987" width="34.1428571428571" style="498" customWidth="1"/>
    <col min="9988" max="10241" width="11.4285714285714" style="498"/>
    <col min="10242" max="10242" width="37.1428571428571" style="498" customWidth="1"/>
    <col min="10243" max="10243" width="34.1428571428571" style="498" customWidth="1"/>
    <col min="10244" max="10497" width="11.4285714285714" style="498"/>
    <col min="10498" max="10498" width="37.1428571428571" style="498" customWidth="1"/>
    <col min="10499" max="10499" width="34.1428571428571" style="498" customWidth="1"/>
    <col min="10500" max="10753" width="11.4285714285714" style="498"/>
    <col min="10754" max="10754" width="37.1428571428571" style="498" customWidth="1"/>
    <col min="10755" max="10755" width="34.1428571428571" style="498" customWidth="1"/>
    <col min="10756" max="11009" width="11.4285714285714" style="498"/>
    <col min="11010" max="11010" width="37.1428571428571" style="498" customWidth="1"/>
    <col min="11011" max="11011" width="34.1428571428571" style="498" customWidth="1"/>
    <col min="11012" max="11265" width="11.4285714285714" style="498"/>
    <col min="11266" max="11266" width="37.1428571428571" style="498" customWidth="1"/>
    <col min="11267" max="11267" width="34.1428571428571" style="498" customWidth="1"/>
    <col min="11268" max="11521" width="11.4285714285714" style="498"/>
    <col min="11522" max="11522" width="37.1428571428571" style="498" customWidth="1"/>
    <col min="11523" max="11523" width="34.1428571428571" style="498" customWidth="1"/>
    <col min="11524" max="11777" width="11.4285714285714" style="498"/>
    <col min="11778" max="11778" width="37.1428571428571" style="498" customWidth="1"/>
    <col min="11779" max="11779" width="34.1428571428571" style="498" customWidth="1"/>
    <col min="11780" max="12033" width="11.4285714285714" style="498"/>
    <col min="12034" max="12034" width="37.1428571428571" style="498" customWidth="1"/>
    <col min="12035" max="12035" width="34.1428571428571" style="498" customWidth="1"/>
    <col min="12036" max="12289" width="11.4285714285714" style="498"/>
    <col min="12290" max="12290" width="37.1428571428571" style="498" customWidth="1"/>
    <col min="12291" max="12291" width="34.1428571428571" style="498" customWidth="1"/>
    <col min="12292" max="12545" width="11.4285714285714" style="498"/>
    <col min="12546" max="12546" width="37.1428571428571" style="498" customWidth="1"/>
    <col min="12547" max="12547" width="34.1428571428571" style="498" customWidth="1"/>
    <col min="12548" max="12801" width="11.4285714285714" style="498"/>
    <col min="12802" max="12802" width="37.1428571428571" style="498" customWidth="1"/>
    <col min="12803" max="12803" width="34.1428571428571" style="498" customWidth="1"/>
    <col min="12804" max="13057" width="11.4285714285714" style="498"/>
    <col min="13058" max="13058" width="37.1428571428571" style="498" customWidth="1"/>
    <col min="13059" max="13059" width="34.1428571428571" style="498" customWidth="1"/>
    <col min="13060" max="13313" width="11.4285714285714" style="498"/>
    <col min="13314" max="13314" width="37.1428571428571" style="498" customWidth="1"/>
    <col min="13315" max="13315" width="34.1428571428571" style="498" customWidth="1"/>
    <col min="13316" max="13569" width="11.4285714285714" style="498"/>
    <col min="13570" max="13570" width="37.1428571428571" style="498" customWidth="1"/>
    <col min="13571" max="13571" width="34.1428571428571" style="498" customWidth="1"/>
    <col min="13572" max="13825" width="11.4285714285714" style="498"/>
    <col min="13826" max="13826" width="37.1428571428571" style="498" customWidth="1"/>
    <col min="13827" max="13827" width="34.1428571428571" style="498" customWidth="1"/>
    <col min="13828" max="14081" width="11.4285714285714" style="498"/>
    <col min="14082" max="14082" width="37.1428571428571" style="498" customWidth="1"/>
    <col min="14083" max="14083" width="34.1428571428571" style="498" customWidth="1"/>
    <col min="14084" max="14337" width="11.4285714285714" style="498"/>
    <col min="14338" max="14338" width="37.1428571428571" style="498" customWidth="1"/>
    <col min="14339" max="14339" width="34.1428571428571" style="498" customWidth="1"/>
    <col min="14340" max="14593" width="11.4285714285714" style="498"/>
    <col min="14594" max="14594" width="37.1428571428571" style="498" customWidth="1"/>
    <col min="14595" max="14595" width="34.1428571428571" style="498" customWidth="1"/>
    <col min="14596" max="14849" width="11.4285714285714" style="498"/>
    <col min="14850" max="14850" width="37.1428571428571" style="498" customWidth="1"/>
    <col min="14851" max="14851" width="34.1428571428571" style="498" customWidth="1"/>
    <col min="14852" max="15105" width="11.4285714285714" style="498"/>
    <col min="15106" max="15106" width="37.1428571428571" style="498" customWidth="1"/>
    <col min="15107" max="15107" width="34.1428571428571" style="498" customWidth="1"/>
    <col min="15108" max="15361" width="11.4285714285714" style="498"/>
    <col min="15362" max="15362" width="37.1428571428571" style="498" customWidth="1"/>
    <col min="15363" max="15363" width="34.1428571428571" style="498" customWidth="1"/>
    <col min="15364" max="15617" width="11.4285714285714" style="498"/>
    <col min="15618" max="15618" width="37.1428571428571" style="498" customWidth="1"/>
    <col min="15619" max="15619" width="34.1428571428571" style="498" customWidth="1"/>
    <col min="15620" max="15873" width="11.4285714285714" style="498"/>
    <col min="15874" max="15874" width="37.1428571428571" style="498" customWidth="1"/>
    <col min="15875" max="15875" width="34.1428571428571" style="498" customWidth="1"/>
    <col min="15876" max="16129" width="11.4285714285714" style="498"/>
    <col min="16130" max="16130" width="37.1428571428571" style="498" customWidth="1"/>
    <col min="16131" max="16131" width="34.1428571428571" style="498" customWidth="1"/>
    <col min="16132" max="16384" width="11.4285714285714" style="498"/>
  </cols>
  <sheetData>
    <row r="1" ht="48" customHeight="1" spans="1:4">
      <c r="A1" s="499" t="s">
        <v>117</v>
      </c>
      <c r="B1" s="500"/>
      <c r="C1" s="501"/>
      <c r="D1" s="502"/>
    </row>
    <row r="2" ht="20.1" customHeight="1" spans="1:5">
      <c r="A2" s="503" t="s">
        <v>118</v>
      </c>
      <c r="B2" s="504" t="s">
        <v>119</v>
      </c>
      <c r="C2" s="505">
        <f>B24</f>
        <v>0.7</v>
      </c>
      <c r="E2" s="506"/>
    </row>
    <row r="3" ht="20.1" customHeight="1" spans="1:5">
      <c r="A3" s="507"/>
      <c r="B3" s="504" t="s">
        <v>120</v>
      </c>
      <c r="C3" s="508">
        <v>0.65</v>
      </c>
      <c r="E3" s="496" t="s">
        <v>121</v>
      </c>
    </row>
    <row r="4" ht="20.1" customHeight="1" spans="1:3">
      <c r="A4" s="507"/>
      <c r="B4" s="504" t="s">
        <v>122</v>
      </c>
      <c r="C4" s="508">
        <v>3</v>
      </c>
    </row>
    <row r="5" ht="20.1" customHeight="1" spans="1:5">
      <c r="A5" s="507"/>
      <c r="B5" s="509" t="s">
        <v>123</v>
      </c>
      <c r="C5" s="510">
        <v>0</v>
      </c>
      <c r="E5" s="496" t="s">
        <v>121</v>
      </c>
    </row>
    <row r="6" ht="20.1" customHeight="1" spans="1:6">
      <c r="A6" s="511"/>
      <c r="B6" s="512" t="s">
        <v>124</v>
      </c>
      <c r="C6" s="513">
        <f>SUM(C2:C5)</f>
        <v>4.35</v>
      </c>
      <c r="F6" s="514"/>
    </row>
    <row r="7" ht="20.1" customHeight="1" spans="1:7">
      <c r="A7" s="515" t="s">
        <v>125</v>
      </c>
      <c r="B7" s="516" t="s">
        <v>126</v>
      </c>
      <c r="C7" s="517" t="s">
        <v>127</v>
      </c>
      <c r="G7" s="813" t="s">
        <v>128</v>
      </c>
    </row>
    <row r="8" ht="20.1" customHeight="1" spans="1:5">
      <c r="A8" s="515" t="s">
        <v>129</v>
      </c>
      <c r="B8" s="518">
        <v>4.77</v>
      </c>
      <c r="C8" s="519">
        <v>3.45</v>
      </c>
      <c r="E8" s="520"/>
    </row>
    <row r="9" ht="20.1" customHeight="1" spans="1:5">
      <c r="A9" s="521" t="s">
        <v>130</v>
      </c>
      <c r="B9" s="522">
        <v>0.97</v>
      </c>
      <c r="C9" s="505">
        <v>0.85</v>
      </c>
      <c r="E9" s="520"/>
    </row>
    <row r="10" ht="20.1" customHeight="1" spans="1:5">
      <c r="A10" s="521" t="s">
        <v>131</v>
      </c>
      <c r="B10" s="522">
        <v>0.84</v>
      </c>
      <c r="C10" s="505">
        <v>0.48</v>
      </c>
      <c r="E10" s="520"/>
    </row>
    <row r="11" ht="20.1" customHeight="1" spans="1:5">
      <c r="A11" s="521" t="s">
        <v>132</v>
      </c>
      <c r="B11" s="522">
        <v>1.26</v>
      </c>
      <c r="C11" s="505">
        <v>0.85</v>
      </c>
      <c r="E11" s="520"/>
    </row>
    <row r="12" ht="20.1" customHeight="1" spans="1:5">
      <c r="A12" s="523" t="s">
        <v>133</v>
      </c>
      <c r="B12" s="524">
        <v>8.78</v>
      </c>
      <c r="C12" s="525">
        <v>5.11</v>
      </c>
      <c r="E12" s="520"/>
    </row>
    <row r="13" ht="20.1" customHeight="1" spans="1:4">
      <c r="A13" s="526" t="s">
        <v>134</v>
      </c>
      <c r="B13" s="527">
        <f>(((((1+(B8+B9+B10)/100)*(1+B11/100)*(1+B12/100))/(1-C6/100))-1)*100)</f>
        <v>22.7376260558285</v>
      </c>
      <c r="C13" s="513">
        <f>(((((1+(C8+C9+C10)/100)*(1+C11/100)*(1+C12/100))/(1-(C3+C4+C5)/100))-1)*100)</f>
        <v>15.2780479429164</v>
      </c>
      <c r="D13" s="528"/>
    </row>
    <row r="14" ht="20.1" customHeight="1" spans="1:4">
      <c r="A14" s="814" t="s">
        <v>135</v>
      </c>
      <c r="B14" s="530"/>
      <c r="C14" s="531"/>
      <c r="D14" s="528"/>
    </row>
    <row r="15" ht="20.1" customHeight="1" spans="1:6">
      <c r="A15" s="532" t="s">
        <v>136</v>
      </c>
      <c r="B15" s="533">
        <f>IF(D15="X",0,ROUND(B13,2)/100)</f>
        <v>0.2274</v>
      </c>
      <c r="C15" s="534"/>
      <c r="D15" s="535"/>
      <c r="E15" s="536" t="s">
        <v>137</v>
      </c>
      <c r="F15" s="498"/>
    </row>
    <row r="16" ht="9.95" customHeight="1" spans="1:4">
      <c r="A16" s="537"/>
      <c r="B16" s="537"/>
      <c r="C16" s="537"/>
      <c r="D16" s="528"/>
    </row>
    <row r="17" ht="18.75" spans="1:13">
      <c r="A17" s="532" t="s">
        <v>138</v>
      </c>
      <c r="B17" s="533">
        <f>IF(D15="X",0,ROUND(C13,2)/100)</f>
        <v>0.1528</v>
      </c>
      <c r="C17" s="534"/>
      <c r="E17" s="538"/>
      <c r="F17" s="539"/>
      <c r="G17" s="539"/>
      <c r="H17" s="539"/>
      <c r="I17" s="587"/>
      <c r="J17" s="587"/>
      <c r="K17" s="587"/>
      <c r="L17" s="587"/>
      <c r="M17" s="587"/>
    </row>
    <row r="18" ht="6.6" customHeight="1" spans="1:3">
      <c r="A18" s="540"/>
      <c r="B18" s="540"/>
      <c r="C18" s="540"/>
    </row>
    <row r="19" spans="1:3">
      <c r="A19" s="541"/>
      <c r="B19" s="541"/>
      <c r="C19" s="541"/>
    </row>
    <row r="20" ht="16.5" spans="1:3">
      <c r="A20" s="542"/>
      <c r="B20" s="543" t="s">
        <v>139</v>
      </c>
      <c r="C20" s="541"/>
    </row>
    <row r="21" ht="18.75" spans="1:5">
      <c r="A21" s="544" t="s">
        <v>140</v>
      </c>
      <c r="B21" s="545">
        <v>2</v>
      </c>
      <c r="C21" s="546" t="s">
        <v>141</v>
      </c>
      <c r="E21" s="506"/>
    </row>
    <row r="22" ht="18.75" spans="1:5">
      <c r="A22" s="544" t="s">
        <v>142</v>
      </c>
      <c r="B22" s="545">
        <v>35</v>
      </c>
      <c r="C22" s="546" t="s">
        <v>141</v>
      </c>
      <c r="E22" s="506"/>
    </row>
    <row r="23" ht="18" spans="1:3">
      <c r="A23" s="544" t="s">
        <v>143</v>
      </c>
      <c r="B23" s="815" t="s">
        <v>144</v>
      </c>
      <c r="C23" s="546" t="s">
        <v>141</v>
      </c>
    </row>
    <row r="24" ht="18" spans="1:3">
      <c r="A24" s="544" t="s">
        <v>145</v>
      </c>
      <c r="B24" s="548">
        <f>ROUND(B21*B22/100,4)</f>
        <v>0.7</v>
      </c>
      <c r="C24" s="546" t="s">
        <v>141</v>
      </c>
    </row>
    <row r="25" ht="13.5" spans="1:1">
      <c r="A25" s="549"/>
    </row>
    <row r="26" ht="13.5" spans="1:4">
      <c r="A26" s="550" t="s">
        <v>146</v>
      </c>
      <c r="B26" s="551"/>
      <c r="C26" s="551"/>
      <c r="D26" s="552"/>
    </row>
    <row r="27" ht="13.5" spans="1:4">
      <c r="A27" s="553" t="s">
        <v>147</v>
      </c>
      <c r="B27" s="554" t="s">
        <v>148</v>
      </c>
      <c r="C27" s="555" t="s">
        <v>149</v>
      </c>
      <c r="D27" s="556" t="s">
        <v>150</v>
      </c>
    </row>
    <row r="28" spans="1:4">
      <c r="A28" s="557" t="s">
        <v>151</v>
      </c>
      <c r="B28" s="558">
        <v>0.2034</v>
      </c>
      <c r="C28" s="559">
        <v>0.2212</v>
      </c>
      <c r="D28" s="560">
        <v>0.25</v>
      </c>
    </row>
    <row r="29" spans="1:4">
      <c r="A29" s="561" t="s">
        <v>152</v>
      </c>
      <c r="B29" s="562">
        <v>0.196</v>
      </c>
      <c r="C29" s="563">
        <v>0.2095</v>
      </c>
      <c r="D29" s="564">
        <v>0.2423</v>
      </c>
    </row>
    <row r="30" ht="38.25" spans="1:4">
      <c r="A30" s="561" t="s">
        <v>153</v>
      </c>
      <c r="B30" s="562">
        <v>0.2076</v>
      </c>
      <c r="C30" s="563">
        <v>0.2418</v>
      </c>
      <c r="D30" s="564">
        <v>0.2644</v>
      </c>
    </row>
    <row r="31" ht="25.5" spans="1:4">
      <c r="A31" s="561" t="s">
        <v>154</v>
      </c>
      <c r="B31" s="562">
        <v>0.24</v>
      </c>
      <c r="C31" s="563">
        <v>0.2584</v>
      </c>
      <c r="D31" s="564">
        <v>0.2786</v>
      </c>
    </row>
    <row r="32" ht="13.5" spans="1:4">
      <c r="A32" s="565" t="s">
        <v>155</v>
      </c>
      <c r="B32" s="566">
        <v>0.228</v>
      </c>
      <c r="C32" s="567">
        <v>0.2748</v>
      </c>
      <c r="D32" s="568">
        <v>0.3095</v>
      </c>
    </row>
    <row r="33" spans="1:1">
      <c r="A33" s="569"/>
    </row>
    <row r="34" ht="13.5" spans="1:1">
      <c r="A34" s="569"/>
    </row>
    <row r="35" ht="13.5" spans="1:4">
      <c r="A35" s="570" t="s">
        <v>156</v>
      </c>
      <c r="B35" s="554" t="s">
        <v>148</v>
      </c>
      <c r="C35" s="555" t="s">
        <v>149</v>
      </c>
      <c r="D35" s="556" t="s">
        <v>150</v>
      </c>
    </row>
    <row r="36" ht="13.5" spans="1:4">
      <c r="A36" s="571"/>
      <c r="B36" s="572">
        <v>0.111</v>
      </c>
      <c r="C36" s="573">
        <v>0.1402</v>
      </c>
      <c r="D36" s="574">
        <v>0.168</v>
      </c>
    </row>
    <row r="37" spans="1:1">
      <c r="A37" s="569"/>
    </row>
    <row r="38" ht="13.5" spans="1:1">
      <c r="A38" s="569"/>
    </row>
    <row r="39" ht="13.5" customHeight="1" spans="1:16">
      <c r="A39" s="575" t="s">
        <v>147</v>
      </c>
      <c r="B39" s="576" t="s">
        <v>129</v>
      </c>
      <c r="C39" s="577"/>
      <c r="D39" s="578"/>
      <c r="E39" s="576" t="s">
        <v>157</v>
      </c>
      <c r="F39" s="577"/>
      <c r="G39" s="578"/>
      <c r="H39" s="576" t="s">
        <v>158</v>
      </c>
      <c r="I39" s="577"/>
      <c r="J39" s="578"/>
      <c r="K39" s="576" t="s">
        <v>159</v>
      </c>
      <c r="L39" s="588"/>
      <c r="M39" s="589"/>
      <c r="N39" s="576" t="s">
        <v>133</v>
      </c>
      <c r="O39" s="588"/>
      <c r="P39" s="589"/>
    </row>
    <row r="40" ht="13.5" spans="1:16">
      <c r="A40" s="579"/>
      <c r="B40" s="554" t="s">
        <v>148</v>
      </c>
      <c r="C40" s="555" t="s">
        <v>149</v>
      </c>
      <c r="D40" s="556" t="s">
        <v>150</v>
      </c>
      <c r="E40" s="554" t="s">
        <v>148</v>
      </c>
      <c r="F40" s="555" t="s">
        <v>149</v>
      </c>
      <c r="G40" s="556" t="s">
        <v>150</v>
      </c>
      <c r="H40" s="554" t="s">
        <v>148</v>
      </c>
      <c r="I40" s="555" t="s">
        <v>149</v>
      </c>
      <c r="J40" s="556" t="s">
        <v>150</v>
      </c>
      <c r="K40" s="554" t="s">
        <v>148</v>
      </c>
      <c r="L40" s="555" t="s">
        <v>149</v>
      </c>
      <c r="M40" s="556" t="s">
        <v>150</v>
      </c>
      <c r="N40" s="554" t="s">
        <v>148</v>
      </c>
      <c r="O40" s="555" t="s">
        <v>149</v>
      </c>
      <c r="P40" s="556" t="s">
        <v>150</v>
      </c>
    </row>
    <row r="41" spans="1:16">
      <c r="A41" s="557" t="s">
        <v>151</v>
      </c>
      <c r="B41" s="558">
        <v>0.03</v>
      </c>
      <c r="C41" s="559">
        <v>0.04</v>
      </c>
      <c r="D41" s="560">
        <v>0.055</v>
      </c>
      <c r="E41" s="558">
        <v>0.0097</v>
      </c>
      <c r="F41" s="559">
        <v>0.0127</v>
      </c>
      <c r="G41" s="560">
        <v>0.0127</v>
      </c>
      <c r="H41" s="558">
        <v>0.008</v>
      </c>
      <c r="I41" s="559">
        <v>0.008</v>
      </c>
      <c r="J41" s="560">
        <v>0.01</v>
      </c>
      <c r="K41" s="558">
        <v>0.0059</v>
      </c>
      <c r="L41" s="559">
        <v>0.0123</v>
      </c>
      <c r="M41" s="560">
        <v>0.0139</v>
      </c>
      <c r="N41" s="558">
        <v>0.0616</v>
      </c>
      <c r="O41" s="559">
        <v>0.074</v>
      </c>
      <c r="P41" s="560">
        <v>0.0896</v>
      </c>
    </row>
    <row r="42" spans="1:16">
      <c r="A42" s="561" t="s">
        <v>152</v>
      </c>
      <c r="B42" s="562">
        <v>0.038</v>
      </c>
      <c r="C42" s="563">
        <v>0.0401</v>
      </c>
      <c r="D42" s="564">
        <v>0.0467</v>
      </c>
      <c r="E42" s="562">
        <v>0.005</v>
      </c>
      <c r="F42" s="563">
        <v>0.0056</v>
      </c>
      <c r="G42" s="564">
        <v>0.0097</v>
      </c>
      <c r="H42" s="562">
        <v>0.0032</v>
      </c>
      <c r="I42" s="563">
        <v>0.004</v>
      </c>
      <c r="J42" s="564">
        <v>0.0074</v>
      </c>
      <c r="K42" s="562">
        <v>0.0102</v>
      </c>
      <c r="L42" s="563">
        <v>0.0111</v>
      </c>
      <c r="M42" s="564">
        <v>0.0121</v>
      </c>
      <c r="N42" s="562">
        <v>0.0664</v>
      </c>
      <c r="O42" s="563">
        <v>0.073</v>
      </c>
      <c r="P42" s="564">
        <v>0.0869</v>
      </c>
    </row>
    <row r="43" ht="38.25" spans="1:16">
      <c r="A43" s="561" t="s">
        <v>153</v>
      </c>
      <c r="B43" s="562">
        <v>0.0343</v>
      </c>
      <c r="C43" s="563">
        <v>0.0493</v>
      </c>
      <c r="D43" s="564">
        <v>0.0671</v>
      </c>
      <c r="E43" s="562">
        <v>0.01</v>
      </c>
      <c r="F43" s="563">
        <v>0.0139</v>
      </c>
      <c r="G43" s="564">
        <v>0.0174</v>
      </c>
      <c r="H43" s="562">
        <v>0.0028</v>
      </c>
      <c r="I43" s="563">
        <v>0.0049</v>
      </c>
      <c r="J43" s="564">
        <v>0.0075</v>
      </c>
      <c r="K43" s="562">
        <v>0.0094</v>
      </c>
      <c r="L43" s="563">
        <v>0.0099</v>
      </c>
      <c r="M43" s="564">
        <v>0.0117</v>
      </c>
      <c r="N43" s="562">
        <v>0.0674</v>
      </c>
      <c r="O43" s="563">
        <v>0.0804</v>
      </c>
      <c r="P43" s="564">
        <v>0.094</v>
      </c>
    </row>
    <row r="44" ht="25.5" spans="1:16">
      <c r="A44" s="561" t="s">
        <v>154</v>
      </c>
      <c r="B44" s="562">
        <v>0.0529</v>
      </c>
      <c r="C44" s="563">
        <v>0.0592</v>
      </c>
      <c r="D44" s="564">
        <v>0.0793</v>
      </c>
      <c r="E44" s="562">
        <v>0.01</v>
      </c>
      <c r="F44" s="563">
        <v>0.0148</v>
      </c>
      <c r="G44" s="564">
        <v>0.0197</v>
      </c>
      <c r="H44" s="562">
        <v>0.0025</v>
      </c>
      <c r="I44" s="563">
        <v>0.0051</v>
      </c>
      <c r="J44" s="564">
        <v>0.0056</v>
      </c>
      <c r="K44" s="562">
        <v>0.0101</v>
      </c>
      <c r="L44" s="563">
        <v>0.0107</v>
      </c>
      <c r="M44" s="564">
        <v>0.0111</v>
      </c>
      <c r="N44" s="562">
        <v>0.08</v>
      </c>
      <c r="O44" s="563">
        <v>0.0831</v>
      </c>
      <c r="P44" s="564">
        <v>0.0951</v>
      </c>
    </row>
    <row r="45" ht="13.5" spans="1:16">
      <c r="A45" s="565" t="s">
        <v>155</v>
      </c>
      <c r="B45" s="566">
        <v>0.04</v>
      </c>
      <c r="C45" s="567">
        <v>0.0552</v>
      </c>
      <c r="D45" s="568">
        <v>0.0785</v>
      </c>
      <c r="E45" s="566">
        <v>0.0146</v>
      </c>
      <c r="F45" s="567">
        <v>0.0232</v>
      </c>
      <c r="G45" s="568">
        <v>0.0316</v>
      </c>
      <c r="H45" s="566">
        <v>0.0081</v>
      </c>
      <c r="I45" s="567">
        <v>0.0122</v>
      </c>
      <c r="J45" s="568">
        <v>0.0199</v>
      </c>
      <c r="K45" s="566">
        <v>0.0094</v>
      </c>
      <c r="L45" s="567">
        <v>0.0102</v>
      </c>
      <c r="M45" s="568">
        <v>0.0133</v>
      </c>
      <c r="N45" s="566">
        <v>0.0714</v>
      </c>
      <c r="O45" s="567">
        <v>0.084</v>
      </c>
      <c r="P45" s="568">
        <v>0.1043</v>
      </c>
    </row>
    <row r="47" ht="13.5"/>
    <row r="48" ht="13.5" spans="1:8">
      <c r="A48" s="576" t="s">
        <v>160</v>
      </c>
      <c r="B48" s="500"/>
      <c r="C48" s="500"/>
      <c r="D48" s="501"/>
      <c r="H48" s="498"/>
    </row>
    <row r="49" ht="13.5" spans="1:8">
      <c r="A49" s="580" t="s">
        <v>161</v>
      </c>
      <c r="B49" s="581" t="s">
        <v>148</v>
      </c>
      <c r="C49" s="582" t="s">
        <v>149</v>
      </c>
      <c r="D49" s="583" t="s">
        <v>150</v>
      </c>
      <c r="H49" s="498"/>
    </row>
    <row r="50" spans="1:8">
      <c r="A50" s="557" t="s">
        <v>129</v>
      </c>
      <c r="B50" s="558">
        <v>0.015</v>
      </c>
      <c r="C50" s="559">
        <v>0.0345</v>
      </c>
      <c r="D50" s="560">
        <v>0.0449</v>
      </c>
      <c r="H50" s="498"/>
    </row>
    <row r="51" spans="1:8">
      <c r="A51" s="561" t="s">
        <v>158</v>
      </c>
      <c r="B51" s="562">
        <v>0.003</v>
      </c>
      <c r="C51" s="563">
        <v>0.0048</v>
      </c>
      <c r="D51" s="564">
        <v>0.0082</v>
      </c>
      <c r="H51" s="498"/>
    </row>
    <row r="52" spans="1:8">
      <c r="A52" s="561" t="s">
        <v>157</v>
      </c>
      <c r="B52" s="562">
        <v>0.0056</v>
      </c>
      <c r="C52" s="563">
        <v>0.0085</v>
      </c>
      <c r="D52" s="564">
        <v>0.0089</v>
      </c>
      <c r="H52" s="498"/>
    </row>
    <row r="53" spans="1:8">
      <c r="A53" s="561" t="s">
        <v>159</v>
      </c>
      <c r="B53" s="562">
        <v>0.0085</v>
      </c>
      <c r="C53" s="563">
        <v>0.0085</v>
      </c>
      <c r="D53" s="564">
        <v>0.0111</v>
      </c>
      <c r="H53" s="498"/>
    </row>
    <row r="54" ht="13.5" spans="1:8">
      <c r="A54" s="565" t="s">
        <v>133</v>
      </c>
      <c r="B54" s="566">
        <v>0.035</v>
      </c>
      <c r="C54" s="567">
        <v>0.0511</v>
      </c>
      <c r="D54" s="568">
        <v>0.0622</v>
      </c>
      <c r="H54" s="498"/>
    </row>
    <row r="55" spans="3:5">
      <c r="C55" s="584"/>
      <c r="E55" s="585"/>
    </row>
    <row r="56" ht="13.5"/>
    <row r="57" ht="13.5" spans="1:4">
      <c r="A57" s="576" t="s">
        <v>162</v>
      </c>
      <c r="B57" s="500"/>
      <c r="C57" s="500"/>
      <c r="D57" s="501"/>
    </row>
    <row r="58" ht="13.5" spans="1:4">
      <c r="A58" s="586" t="s">
        <v>147</v>
      </c>
      <c r="B58" s="554" t="s">
        <v>148</v>
      </c>
      <c r="C58" s="555" t="s">
        <v>149</v>
      </c>
      <c r="D58" s="556" t="s">
        <v>150</v>
      </c>
    </row>
    <row r="59" spans="1:4">
      <c r="A59" s="557" t="s">
        <v>151</v>
      </c>
      <c r="B59" s="558">
        <v>0.0349</v>
      </c>
      <c r="C59" s="559">
        <v>0.0623</v>
      </c>
      <c r="D59" s="560">
        <v>0.0887</v>
      </c>
    </row>
    <row r="60" spans="1:4">
      <c r="A60" s="561" t="s">
        <v>152</v>
      </c>
      <c r="B60" s="562">
        <v>0.0198</v>
      </c>
      <c r="C60" s="563">
        <v>0.0699</v>
      </c>
      <c r="D60" s="564">
        <v>0.1068</v>
      </c>
    </row>
    <row r="61" ht="38.25" spans="1:4">
      <c r="A61" s="561" t="s">
        <v>153</v>
      </c>
      <c r="B61" s="562">
        <v>0.0413</v>
      </c>
      <c r="C61" s="563">
        <v>0.0764</v>
      </c>
      <c r="D61" s="564">
        <v>0.1089</v>
      </c>
    </row>
    <row r="62" s="496" customFormat="1" ht="25.5" spans="1:16">
      <c r="A62" s="561" t="s">
        <v>154</v>
      </c>
      <c r="B62" s="562">
        <v>0.0185</v>
      </c>
      <c r="C62" s="563">
        <v>0.0505</v>
      </c>
      <c r="D62" s="564">
        <v>0.0745</v>
      </c>
      <c r="I62" s="498"/>
      <c r="J62" s="498"/>
      <c r="K62" s="498"/>
      <c r="L62" s="498"/>
      <c r="M62" s="498"/>
      <c r="N62" s="498"/>
      <c r="O62" s="498"/>
      <c r="P62" s="498"/>
    </row>
    <row r="63" s="496" customFormat="1" ht="13.5" spans="1:16">
      <c r="A63" s="565" t="s">
        <v>155</v>
      </c>
      <c r="B63" s="566">
        <v>0.0623</v>
      </c>
      <c r="C63" s="567">
        <v>0.0748</v>
      </c>
      <c r="D63" s="568">
        <v>0.0909</v>
      </c>
      <c r="I63" s="498"/>
      <c r="J63" s="498"/>
      <c r="K63" s="498"/>
      <c r="L63" s="498"/>
      <c r="M63" s="498"/>
      <c r="N63" s="498"/>
      <c r="O63" s="498"/>
      <c r="P63" s="498"/>
    </row>
    <row r="65" s="496" customFormat="1" ht="40.5" customHeight="1" spans="1:16">
      <c r="A65" s="590" t="s">
        <v>163</v>
      </c>
      <c r="B65" s="591"/>
      <c r="C65" s="591"/>
      <c r="D65" s="592"/>
      <c r="I65" s="498"/>
      <c r="J65" s="498"/>
      <c r="K65" s="498"/>
      <c r="L65" s="498"/>
      <c r="M65" s="498"/>
      <c r="N65" s="498"/>
      <c r="O65" s="498"/>
      <c r="P65" s="498"/>
    </row>
  </sheetData>
  <sheetProtection algorithmName="SHA-512" hashValue="FC0/1aPohmItJhvzY8vQ9pROI3eIsXlkHedRvR1e/CnWXOo6p/rkjq/iFj3Gvsu8X7wdbnJNGXRhH7m+wFvHsQ==" saltValue="g8Jjgyb8R0BnTgcV4ksDqQ==" spinCount="100000" sheet="1" deleteRows="0" objects="1" scenarios="1"/>
  <mergeCells count="14">
    <mergeCell ref="A1:C1"/>
    <mergeCell ref="A14:C14"/>
    <mergeCell ref="A26:D26"/>
    <mergeCell ref="B39:D39"/>
    <mergeCell ref="E39:G39"/>
    <mergeCell ref="H39:J39"/>
    <mergeCell ref="K39:M39"/>
    <mergeCell ref="N39:P39"/>
    <mergeCell ref="A48:D48"/>
    <mergeCell ref="A57:D57"/>
    <mergeCell ref="A65:D65"/>
    <mergeCell ref="A2:A6"/>
    <mergeCell ref="A35:A36"/>
    <mergeCell ref="A39:A40"/>
  </mergeCells>
  <printOptions horizontalCentered="1"/>
  <pageMargins left="1.18110236220472" right="0.78740157480315" top="1.18110236220472" bottom="1.18110236220472" header="0.511811023622047" footer="0.511811023622047"/>
  <pageSetup paperSize="9" scale="89" orientation="portrait"/>
  <headerFooter alignWithMargins="0"/>
  <ignoredErrors>
    <ignoredError sqref="C2" unlocked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6"/>
  <sheetViews>
    <sheetView showGridLines="0" workbookViewId="0">
      <selection activeCell="E22" sqref="E22"/>
    </sheetView>
  </sheetViews>
  <sheetFormatPr defaultColWidth="9.28571428571429" defaultRowHeight="12.75"/>
  <cols>
    <col min="1" max="1" width="12.8571428571429" style="427" customWidth="1"/>
    <col min="2" max="2" width="41.4285714285714" style="427" customWidth="1"/>
    <col min="3" max="3" width="24.7142857142857" style="425" customWidth="1"/>
    <col min="4" max="4" width="14.5714285714286" style="425" customWidth="1"/>
    <col min="5" max="5" width="16.2857142857143" style="425" customWidth="1"/>
    <col min="6" max="6" width="19.2857142857143" style="425" customWidth="1"/>
    <col min="7" max="7" width="11.2857142857143" style="425" customWidth="1"/>
    <col min="8" max="16384" width="9.28571428571429" style="428"/>
  </cols>
  <sheetData>
    <row r="1" ht="24.75" customHeight="1" spans="1:6">
      <c r="A1" s="429" t="s">
        <v>164</v>
      </c>
      <c r="B1" s="430"/>
      <c r="C1" s="431"/>
      <c r="D1" s="431"/>
      <c r="E1" s="431"/>
      <c r="F1" s="432"/>
    </row>
    <row r="2" ht="18" customHeight="1" spans="1:6">
      <c r="A2" s="433" t="s">
        <v>3</v>
      </c>
      <c r="B2" s="434" t="str">
        <f>Cartilha_GLOBAL!B16</f>
        <v>PATO BRANCO -PR</v>
      </c>
      <c r="C2" s="435"/>
      <c r="D2" s="436"/>
      <c r="E2" s="437" t="s">
        <v>4</v>
      </c>
      <c r="F2" s="438">
        <f>Cartilha_GLOBAL!J16</f>
        <v>68</v>
      </c>
    </row>
    <row r="3" ht="18" customHeight="1" spans="1:6">
      <c r="A3" s="439" t="s">
        <v>9</v>
      </c>
      <c r="B3" s="440" t="str">
        <f>Cartilha_GLOBAL!B17</f>
        <v>PRAÇA NOVO HORIZONTE</v>
      </c>
      <c r="C3" s="441"/>
      <c r="D3" s="441"/>
      <c r="E3" s="442" t="s">
        <v>10</v>
      </c>
      <c r="F3" s="443">
        <f>Cartilha_GLOBAL!J17</f>
        <v>1</v>
      </c>
    </row>
    <row r="4" ht="26.25" spans="1:10">
      <c r="A4" s="444"/>
      <c r="B4" s="445"/>
      <c r="C4" s="446"/>
      <c r="D4" s="446"/>
      <c r="E4" s="447"/>
      <c r="F4" s="448" t="s">
        <v>165</v>
      </c>
      <c r="G4" s="449" t="s">
        <v>166</v>
      </c>
      <c r="J4" s="493" t="s">
        <v>167</v>
      </c>
    </row>
    <row r="5" s="425" customFormat="1" ht="15" customHeight="1" spans="1:10">
      <c r="A5" s="450">
        <v>1</v>
      </c>
      <c r="B5" s="451" t="s">
        <v>28</v>
      </c>
      <c r="C5" s="452"/>
      <c r="D5" s="452"/>
      <c r="E5" s="453"/>
      <c r="F5" s="454">
        <f>Cartilha_GLOBAL!J21</f>
        <v>33271.61</v>
      </c>
      <c r="G5" s="455">
        <f t="shared" ref="G5:G16" si="0">IF(F5=0,0,IF(J5=0,ROUND(F5/$F$18,4),IF(J5="b",ROUNDDOWN(F5/$F$18,4),ROUNDUP(F5/$F$18,4))))</f>
        <v>0.0565</v>
      </c>
      <c r="J5" s="494"/>
    </row>
    <row r="6" s="425" customFormat="1" ht="15" customHeight="1" spans="1:10">
      <c r="A6" s="456" t="s">
        <v>29</v>
      </c>
      <c r="B6" s="457" t="s">
        <v>30</v>
      </c>
      <c r="C6" s="458"/>
      <c r="D6" s="458"/>
      <c r="E6" s="459"/>
      <c r="F6" s="454">
        <f>Cartilha_GLOBAL!J228</f>
        <v>18873.77</v>
      </c>
      <c r="G6" s="455">
        <f t="shared" si="0"/>
        <v>0.032</v>
      </c>
      <c r="J6" s="494"/>
    </row>
    <row r="7" s="425" customFormat="1" ht="15" customHeight="1" spans="1:10">
      <c r="A7" s="456" t="s">
        <v>31</v>
      </c>
      <c r="B7" s="457" t="s">
        <v>32</v>
      </c>
      <c r="C7" s="458"/>
      <c r="D7" s="458"/>
      <c r="E7" s="459"/>
      <c r="F7" s="454">
        <f>Cartilha_GLOBAL!J1327</f>
        <v>1626.32</v>
      </c>
      <c r="G7" s="455">
        <f t="shared" si="0"/>
        <v>0.0028</v>
      </c>
      <c r="J7" s="494"/>
    </row>
    <row r="8" s="425" customFormat="1" ht="15" customHeight="1" spans="1:10">
      <c r="A8" s="456" t="s">
        <v>33</v>
      </c>
      <c r="B8" s="460" t="s">
        <v>34</v>
      </c>
      <c r="E8" s="459"/>
      <c r="F8" s="454">
        <f>Cartilha_GLOBAL!J1441</f>
        <v>38420.64</v>
      </c>
      <c r="G8" s="455">
        <f t="shared" si="0"/>
        <v>0.0652</v>
      </c>
      <c r="J8" s="494"/>
    </row>
    <row r="9" s="425" customFormat="1" ht="15" customHeight="1" spans="1:10">
      <c r="A9" s="456" t="s">
        <v>35</v>
      </c>
      <c r="B9" s="457" t="s">
        <v>36</v>
      </c>
      <c r="C9" s="458"/>
      <c r="D9" s="458"/>
      <c r="E9" s="459"/>
      <c r="F9" s="454">
        <f>Cartilha_GLOBAL!J2104</f>
        <v>16370.32</v>
      </c>
      <c r="G9" s="455">
        <f t="shared" si="0"/>
        <v>0.0278</v>
      </c>
      <c r="J9" s="494"/>
    </row>
    <row r="10" s="425" customFormat="1" ht="15" customHeight="1" spans="1:10">
      <c r="A10" s="456" t="s">
        <v>37</v>
      </c>
      <c r="B10" s="457" t="s">
        <v>38</v>
      </c>
      <c r="C10" s="458"/>
      <c r="D10" s="458"/>
      <c r="E10" s="459"/>
      <c r="F10" s="454">
        <f>Cartilha_GLOBAL!J2450</f>
        <v>0</v>
      </c>
      <c r="G10" s="455">
        <f t="shared" si="0"/>
        <v>0</v>
      </c>
      <c r="J10" s="494"/>
    </row>
    <row r="11" s="425" customFormat="1" ht="15" customHeight="1" spans="1:10">
      <c r="A11" s="456" t="s">
        <v>39</v>
      </c>
      <c r="B11" s="461" t="s">
        <v>40</v>
      </c>
      <c r="C11" s="462"/>
      <c r="D11" s="462"/>
      <c r="E11" s="459"/>
      <c r="F11" s="454">
        <f>Cartilha_GLOBAL!J2681</f>
        <v>1502.05</v>
      </c>
      <c r="G11" s="455">
        <f t="shared" si="0"/>
        <v>0.0026</v>
      </c>
      <c r="J11" s="494"/>
    </row>
    <row r="12" s="425" customFormat="1" ht="15" customHeight="1" spans="1:10">
      <c r="A12" s="456" t="s">
        <v>41</v>
      </c>
      <c r="B12" s="461" t="s">
        <v>42</v>
      </c>
      <c r="C12" s="462"/>
      <c r="D12" s="462"/>
      <c r="E12" s="459"/>
      <c r="F12" s="454">
        <f>Cartilha_GLOBAL!J2966</f>
        <v>66814.44</v>
      </c>
      <c r="G12" s="455">
        <f t="shared" si="0"/>
        <v>0.1134</v>
      </c>
      <c r="J12" s="494"/>
    </row>
    <row r="13" s="425" customFormat="1" ht="15" customHeight="1" spans="1:10">
      <c r="A13" s="456" t="s">
        <v>43</v>
      </c>
      <c r="B13" s="461" t="s">
        <v>44</v>
      </c>
      <c r="C13" s="462"/>
      <c r="D13" s="462"/>
      <c r="E13" s="459"/>
      <c r="F13" s="454">
        <f>Cartilha_GLOBAL!J3800</f>
        <v>22896.51</v>
      </c>
      <c r="G13" s="455">
        <f t="shared" si="0"/>
        <v>0.0389</v>
      </c>
      <c r="J13" s="494"/>
    </row>
    <row r="14" s="425" customFormat="1" ht="15" customHeight="1" spans="1:10">
      <c r="A14" s="456" t="s">
        <v>45</v>
      </c>
      <c r="B14" s="461" t="s">
        <v>46</v>
      </c>
      <c r="C14" s="462"/>
      <c r="D14" s="462"/>
      <c r="E14" s="459"/>
      <c r="F14" s="454">
        <f>Cartilha_GLOBAL!J6000</f>
        <v>179301.77</v>
      </c>
      <c r="G14" s="455">
        <f t="shared" si="0"/>
        <v>0.3044</v>
      </c>
      <c r="J14" s="494"/>
    </row>
    <row r="15" s="425" customFormat="1" ht="15" customHeight="1" spans="1:10">
      <c r="A15" s="456" t="s">
        <v>47</v>
      </c>
      <c r="B15" s="461" t="s">
        <v>48</v>
      </c>
      <c r="C15" s="462"/>
      <c r="D15" s="462"/>
      <c r="E15" s="459"/>
      <c r="F15" s="454">
        <f>Cartilha_GLOBAL!J6794</f>
        <v>209614.83</v>
      </c>
      <c r="G15" s="455">
        <f t="shared" si="0"/>
        <v>0.3559</v>
      </c>
      <c r="J15" s="494"/>
    </row>
    <row r="16" s="425" customFormat="1" ht="15" customHeight="1" spans="1:10">
      <c r="A16" s="456" t="s">
        <v>49</v>
      </c>
      <c r="B16" s="461" t="s">
        <v>50</v>
      </c>
      <c r="C16" s="462"/>
      <c r="D16" s="462"/>
      <c r="E16" s="459"/>
      <c r="F16" s="454">
        <f>Cartilha_GLOBAL!J7114</f>
        <v>291.84</v>
      </c>
      <c r="G16" s="455">
        <f t="shared" si="0"/>
        <v>0.0005</v>
      </c>
      <c r="J16" s="494"/>
    </row>
    <row r="17" ht="7.15" customHeight="1" spans="1:6">
      <c r="A17" s="463"/>
      <c r="B17" s="425"/>
      <c r="F17" s="464"/>
    </row>
    <row r="18" s="425" customFormat="1" ht="15" customHeight="1" spans="1:9">
      <c r="A18" s="465" t="s">
        <v>168</v>
      </c>
      <c r="B18" s="466"/>
      <c r="C18" s="467" t="s">
        <v>169</v>
      </c>
      <c r="D18" s="467"/>
      <c r="E18" s="459"/>
      <c r="F18" s="454">
        <f>SUM(F5:F16)</f>
        <v>588984.1</v>
      </c>
      <c r="G18" s="468">
        <f>SUM(G5:G17)</f>
        <v>1</v>
      </c>
      <c r="I18" s="495" t="s">
        <v>170</v>
      </c>
    </row>
    <row r="19" ht="31.9" customHeight="1" spans="1:7">
      <c r="A19" s="469" t="s">
        <v>171</v>
      </c>
      <c r="B19" s="470"/>
      <c r="C19" s="452"/>
      <c r="D19" s="471" t="s">
        <v>172</v>
      </c>
      <c r="E19" s="471" t="s">
        <v>173</v>
      </c>
      <c r="F19" s="472" t="s">
        <v>174</v>
      </c>
      <c r="G19" s="473"/>
    </row>
    <row r="20" ht="18" customHeight="1" spans="1:7">
      <c r="A20" s="474" t="s">
        <v>175</v>
      </c>
      <c r="B20" s="475"/>
      <c r="C20" s="476"/>
      <c r="D20" s="477">
        <v>14260</v>
      </c>
      <c r="E20" s="478" t="s">
        <v>176</v>
      </c>
      <c r="F20" s="479">
        <f>ROUND(D20*0.5,-0.01)</f>
        <v>7130</v>
      </c>
      <c r="G20" s="480"/>
    </row>
    <row r="21" ht="13.5" spans="1:7">
      <c r="A21" s="481"/>
      <c r="B21" s="482"/>
      <c r="C21" s="462"/>
      <c r="D21" s="462"/>
      <c r="E21" s="462"/>
      <c r="F21" s="462"/>
      <c r="G21" s="483"/>
    </row>
    <row r="22" s="426" customFormat="1" ht="18" customHeight="1" spans="1:6">
      <c r="A22" s="444"/>
      <c r="B22" s="484"/>
      <c r="C22" s="485"/>
      <c r="D22" s="485"/>
      <c r="E22" s="486">
        <f>Cartilha_GLOBAL!I18</f>
        <v>0</v>
      </c>
      <c r="F22" s="487">
        <f>Cartilha_GLOBAL!J18</f>
        <v>45196</v>
      </c>
    </row>
    <row r="24" ht="19.5" customHeight="1" spans="1:1">
      <c r="A24" s="488" t="s">
        <v>177</v>
      </c>
    </row>
    <row r="26" ht="15.75" spans="1:1">
      <c r="A26" s="489" t="s">
        <v>178</v>
      </c>
    </row>
    <row r="27" ht="15.75" spans="1:1">
      <c r="A27" s="490" t="s">
        <v>179</v>
      </c>
    </row>
    <row r="28" ht="15" spans="1:1">
      <c r="A28" s="490"/>
    </row>
    <row r="29" ht="15.75" spans="1:1">
      <c r="A29" s="491" t="s">
        <v>180</v>
      </c>
    </row>
    <row r="30" ht="15.75" spans="1:1">
      <c r="A30" s="490" t="s">
        <v>181</v>
      </c>
    </row>
    <row r="32" ht="15.75" spans="1:1">
      <c r="A32" s="491" t="s">
        <v>182</v>
      </c>
    </row>
    <row r="33" ht="15" spans="1:1">
      <c r="A33" s="490" t="s">
        <v>183</v>
      </c>
    </row>
    <row r="35" ht="15.75" spans="1:1">
      <c r="A35" s="491" t="s">
        <v>184</v>
      </c>
    </row>
    <row r="36" ht="15.75" spans="1:1">
      <c r="A36" s="491" t="s">
        <v>185</v>
      </c>
    </row>
    <row r="37" ht="15.75" spans="1:1">
      <c r="A37" s="492" t="s">
        <v>186</v>
      </c>
    </row>
    <row r="39" ht="15.75" spans="1:1">
      <c r="A39" s="491" t="s">
        <v>187</v>
      </c>
    </row>
    <row r="40" ht="15" spans="1:1">
      <c r="A40" s="490" t="s">
        <v>188</v>
      </c>
    </row>
    <row r="42" ht="15.75" spans="1:1">
      <c r="A42" s="491" t="s">
        <v>189</v>
      </c>
    </row>
    <row r="43" ht="15" spans="1:1">
      <c r="A43" s="490" t="s">
        <v>190</v>
      </c>
    </row>
    <row r="45" ht="15.75" spans="1:1">
      <c r="A45" s="491" t="s">
        <v>191</v>
      </c>
    </row>
    <row r="46" ht="15" spans="1:1">
      <c r="A46" s="490" t="s">
        <v>192</v>
      </c>
    </row>
  </sheetData>
  <sheetProtection algorithmName="SHA-512" hashValue="LFzp6Im7omEYyF7i9UBYNkYgRaUgPZ/tc6NgLbwhj+M1JwEfTNN1MawvyDqQoFI0BuS6COLqV4JnHhDDr+kKeg==" saltValue="SuLIOz4irSO+v7OvWnO4sw==" spinCount="100000" sheet="1" formatColumns="0" formatRows="0" autoFilter="0" objects="1" scenarios="1"/>
  <autoFilter ref="A4:F22">
    <extLst/>
  </autoFilter>
  <mergeCells count="1">
    <mergeCell ref="A20:C20"/>
  </mergeCells>
  <printOptions horizontalCentered="1"/>
  <pageMargins left="1.18110236220472" right="0.78740157480315" top="1.18110236220472" bottom="0.78740157480315" header="0.511811023622047" footer="0.511811023622047"/>
  <pageSetup paperSize="9" scale="90" orientation="landscape"/>
  <headerFooter alignWithMargins="0"/>
  <ignoredErrors>
    <ignoredError sqref="F17:F20;F2:F3;B2:B3"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pageSetUpPr fitToPage="1"/>
  </sheetPr>
  <dimension ref="A1:T8101"/>
  <sheetViews>
    <sheetView showGridLines="0" showZeros="0" workbookViewId="0">
      <selection activeCell="I18" sqref="I18"/>
    </sheetView>
  </sheetViews>
  <sheetFormatPr defaultColWidth="13.2857142857143" defaultRowHeight="11.25"/>
  <cols>
    <col min="1" max="1" width="16" style="3" customWidth="1"/>
    <col min="2" max="2" width="14.5714285714286" style="3" customWidth="1"/>
    <col min="3" max="3" width="77.1428571428571" style="3" customWidth="1"/>
    <col min="4" max="4" width="7.57142857142857" style="3" customWidth="1"/>
    <col min="5" max="5" width="10.2857142857143" style="4" customWidth="1"/>
    <col min="6" max="6" width="10.1428571428571" style="288" customWidth="1"/>
    <col min="7" max="7" width="10.4285714285714" style="288" customWidth="1"/>
    <col min="8" max="8" width="11.5714285714286" style="288" customWidth="1"/>
    <col min="9" max="9" width="16.7142857142857" style="288" customWidth="1"/>
    <col min="10" max="10" width="16" style="3" customWidth="1"/>
    <col min="11" max="13" width="7" style="3" customWidth="1"/>
    <col min="14" max="14" width="7.85714285714286" style="3" customWidth="1"/>
    <col min="15" max="15" width="7.57142857142857" style="5" customWidth="1"/>
    <col min="16" max="16" width="8.57142857142857" style="5" customWidth="1"/>
    <col min="17" max="17" width="13.2857142857143" style="6" customWidth="1"/>
    <col min="18" max="18" width="13.2857142857143" style="5" customWidth="1"/>
    <col min="19" max="19" width="25.2857142857143" style="5" customWidth="1" outlineLevel="1"/>
    <col min="20" max="25" width="13.2857142857143" style="5" customWidth="1" outlineLevel="1"/>
    <col min="26" max="16384" width="13.2857142857143" style="5"/>
  </cols>
  <sheetData>
    <row r="1" ht="24" customHeight="1" spans="1:16">
      <c r="A1" s="8" t="s">
        <v>193</v>
      </c>
      <c r="B1" s="9"/>
      <c r="C1" s="9"/>
      <c r="D1" s="9"/>
      <c r="E1" s="10"/>
      <c r="F1" s="289"/>
      <c r="G1" s="289"/>
      <c r="H1" s="289"/>
      <c r="K1" s="8" t="s">
        <v>193</v>
      </c>
      <c r="L1" s="9"/>
      <c r="M1" s="9"/>
      <c r="N1" s="9"/>
      <c r="O1" s="9"/>
      <c r="P1" s="339" t="s">
        <v>194</v>
      </c>
    </row>
    <row r="2" spans="16:16">
      <c r="P2" s="339"/>
    </row>
    <row r="3" ht="12" spans="1:16">
      <c r="A3" s="290"/>
      <c r="B3" s="290"/>
      <c r="C3" s="291" t="s">
        <v>195</v>
      </c>
      <c r="D3" s="292"/>
      <c r="F3" s="3"/>
      <c r="G3" s="290" t="s">
        <v>195</v>
      </c>
      <c r="H3" s="290"/>
      <c r="I3" s="290"/>
      <c r="J3" s="290" t="s">
        <v>195</v>
      </c>
      <c r="P3" s="339"/>
    </row>
    <row r="4" spans="1:16">
      <c r="A4" s="14"/>
      <c r="B4" s="15"/>
      <c r="C4" s="16">
        <v>758976.469999999</v>
      </c>
      <c r="D4" s="17"/>
      <c r="E4" s="18"/>
      <c r="F4" s="293"/>
      <c r="G4" s="294"/>
      <c r="H4" s="294"/>
      <c r="I4" s="293"/>
      <c r="J4" s="111"/>
      <c r="K4" s="112"/>
      <c r="L4" s="112"/>
      <c r="M4" s="112"/>
      <c r="N4" s="112"/>
      <c r="P4" s="339"/>
    </row>
    <row r="5" ht="12.75" customHeight="1" spans="1:16">
      <c r="A5" s="21" t="s">
        <v>196</v>
      </c>
      <c r="B5" s="22"/>
      <c r="D5" s="295" t="str">
        <f>A18</f>
        <v>Tabela de referência: SINAPI de fevereiro/2023 - sem desoneração
</v>
      </c>
      <c r="E5" s="24"/>
      <c r="F5" s="296"/>
      <c r="G5" s="297"/>
      <c r="H5" s="298"/>
      <c r="I5" s="340"/>
      <c r="J5" s="114"/>
      <c r="K5" s="112"/>
      <c r="L5" s="341" t="s">
        <v>197</v>
      </c>
      <c r="M5" s="341"/>
      <c r="N5" s="341"/>
      <c r="P5" s="339"/>
    </row>
    <row r="6" spans="1:16">
      <c r="A6" s="27"/>
      <c r="B6" s="28"/>
      <c r="C6" s="29">
        <v>1622472.98999999</v>
      </c>
      <c r="D6" s="30"/>
      <c r="E6" s="31"/>
      <c r="F6" s="299"/>
      <c r="G6" s="296"/>
      <c r="H6" s="296"/>
      <c r="I6" s="299"/>
      <c r="J6" s="114"/>
      <c r="K6" s="112"/>
      <c r="L6" s="341"/>
      <c r="M6" s="341"/>
      <c r="N6" s="341"/>
      <c r="P6" s="339"/>
    </row>
    <row r="7" ht="12.75" customHeight="1" spans="1:16">
      <c r="A7" s="27"/>
      <c r="B7" s="28"/>
      <c r="C7" s="24"/>
      <c r="D7" s="300" t="s">
        <v>198</v>
      </c>
      <c r="E7" s="300"/>
      <c r="F7" s="300"/>
      <c r="G7" s="300"/>
      <c r="H7" s="300"/>
      <c r="I7" s="300"/>
      <c r="J7" s="342"/>
      <c r="K7" s="112"/>
      <c r="L7" s="341"/>
      <c r="M7" s="341"/>
      <c r="N7" s="341"/>
      <c r="P7" s="339"/>
    </row>
    <row r="8" ht="12.75" customHeight="1" spans="1:16">
      <c r="A8" s="27"/>
      <c r="B8" s="28"/>
      <c r="C8" s="24"/>
      <c r="D8" s="300"/>
      <c r="E8" s="300"/>
      <c r="F8" s="300"/>
      <c r="G8" s="300"/>
      <c r="H8" s="300"/>
      <c r="I8" s="300"/>
      <c r="J8" s="342"/>
      <c r="K8" s="112"/>
      <c r="L8" s="341"/>
      <c r="M8" s="341"/>
      <c r="N8" s="341"/>
      <c r="P8" s="339"/>
    </row>
    <row r="9" ht="12.75" customHeight="1" spans="1:16">
      <c r="A9" s="27"/>
      <c r="B9" s="28"/>
      <c r="C9" s="24"/>
      <c r="D9" s="300"/>
      <c r="E9" s="300"/>
      <c r="F9" s="300"/>
      <c r="G9" s="300"/>
      <c r="H9" s="300"/>
      <c r="I9" s="300"/>
      <c r="J9" s="342"/>
      <c r="K9" s="112"/>
      <c r="L9" s="341"/>
      <c r="M9" s="341"/>
      <c r="N9" s="341"/>
      <c r="P9" s="339"/>
    </row>
    <row r="10" ht="12.75" customHeight="1" spans="1:16">
      <c r="A10" s="27"/>
      <c r="B10" s="28"/>
      <c r="C10" s="24"/>
      <c r="D10" s="33"/>
      <c r="E10" s="25"/>
      <c r="F10" s="296"/>
      <c r="G10" s="296"/>
      <c r="H10" s="301"/>
      <c r="I10" s="301"/>
      <c r="J10" s="342"/>
      <c r="K10" s="112"/>
      <c r="L10" s="341"/>
      <c r="M10" s="341"/>
      <c r="N10" s="341"/>
      <c r="P10" s="339"/>
    </row>
    <row r="11" ht="13.5" customHeight="1" spans="1:16">
      <c r="A11" s="35"/>
      <c r="B11" s="36"/>
      <c r="C11" s="24"/>
      <c r="D11" s="24" t="s">
        <v>199</v>
      </c>
      <c r="F11" s="302" t="s">
        <v>200</v>
      </c>
      <c r="G11" s="303"/>
      <c r="H11" s="304"/>
      <c r="I11" s="343"/>
      <c r="J11" s="342"/>
      <c r="K11" s="112"/>
      <c r="L11" s="341"/>
      <c r="M11" s="341"/>
      <c r="N11" s="341"/>
      <c r="P11" s="339"/>
    </row>
    <row r="12" ht="13.5" customHeight="1" spans="1:16">
      <c r="A12" s="27"/>
      <c r="B12" s="28"/>
      <c r="C12" s="24" t="s">
        <v>201</v>
      </c>
      <c r="D12" s="33" t="s">
        <v>202</v>
      </c>
      <c r="E12" s="305">
        <f>'BDI Edificação'!B17</f>
        <v>0.1528</v>
      </c>
      <c r="F12" s="306" t="s">
        <v>203</v>
      </c>
      <c r="G12" s="307"/>
      <c r="H12" s="308"/>
      <c r="I12" s="344"/>
      <c r="J12" s="342"/>
      <c r="K12" s="112"/>
      <c r="L12" s="341"/>
      <c r="M12" s="341"/>
      <c r="N12" s="341"/>
      <c r="P12" s="339"/>
    </row>
    <row r="13" ht="12" customHeight="1" spans="1:19">
      <c r="A13" s="27"/>
      <c r="B13" s="28"/>
      <c r="C13" s="24" t="s">
        <v>204</v>
      </c>
      <c r="D13" s="33" t="s">
        <v>202</v>
      </c>
      <c r="E13" s="309">
        <f>'BDI Edificação'!B15</f>
        <v>0.2274</v>
      </c>
      <c r="F13" s="310" t="s">
        <v>205</v>
      </c>
      <c r="G13" s="311"/>
      <c r="H13" s="312"/>
      <c r="I13" s="345"/>
      <c r="J13" s="342"/>
      <c r="K13" s="112"/>
      <c r="L13" s="341"/>
      <c r="M13" s="341"/>
      <c r="N13" s="341"/>
      <c r="P13" s="339"/>
      <c r="R13"/>
      <c r="S13"/>
    </row>
    <row r="14" ht="13.5" customHeight="1" spans="1:19">
      <c r="A14" s="38"/>
      <c r="B14" s="39"/>
      <c r="C14" s="40"/>
      <c r="D14" s="41"/>
      <c r="E14" s="42"/>
      <c r="F14" s="313"/>
      <c r="G14" s="314"/>
      <c r="H14" s="301"/>
      <c r="I14" s="301"/>
      <c r="J14" s="342"/>
      <c r="K14" s="112"/>
      <c r="L14" s="112"/>
      <c r="M14" s="112"/>
      <c r="N14" s="112"/>
      <c r="P14" s="339"/>
      <c r="R14"/>
      <c r="S14"/>
    </row>
    <row r="15" s="1" customFormat="1" ht="21" spans="1:19">
      <c r="A15" s="45" t="s">
        <v>206</v>
      </c>
      <c r="B15" s="46"/>
      <c r="C15" s="47"/>
      <c r="D15" s="47"/>
      <c r="E15" s="48"/>
      <c r="F15" s="315"/>
      <c r="G15" s="316"/>
      <c r="H15" s="316"/>
      <c r="I15" s="346"/>
      <c r="J15" s="116"/>
      <c r="K15" s="117"/>
      <c r="L15" s="117"/>
      <c r="M15" s="117"/>
      <c r="N15" s="117"/>
      <c r="Q15" s="118"/>
      <c r="R15"/>
      <c r="S15"/>
    </row>
    <row r="16" ht="18" customHeight="1" spans="1:19">
      <c r="A16" s="51" t="s">
        <v>3</v>
      </c>
      <c r="B16" s="317" t="s">
        <v>207</v>
      </c>
      <c r="C16" s="318"/>
      <c r="D16" s="54"/>
      <c r="E16" s="55"/>
      <c r="F16" s="319"/>
      <c r="G16" s="320"/>
      <c r="H16" s="320"/>
      <c r="I16" s="347" t="s">
        <v>4</v>
      </c>
      <c r="J16" s="348">
        <v>68</v>
      </c>
      <c r="K16" s="121"/>
      <c r="L16" s="121"/>
      <c r="M16" s="121"/>
      <c r="N16" s="121"/>
      <c r="R16"/>
      <c r="S16"/>
    </row>
    <row r="17" ht="18" customHeight="1" spans="1:19">
      <c r="A17" s="56" t="s">
        <v>9</v>
      </c>
      <c r="B17" s="57" t="s">
        <v>208</v>
      </c>
      <c r="C17" s="58"/>
      <c r="D17" s="59"/>
      <c r="E17" s="60"/>
      <c r="F17" s="321"/>
      <c r="G17" s="322"/>
      <c r="H17" s="322"/>
      <c r="I17" s="349" t="s">
        <v>10</v>
      </c>
      <c r="J17" s="350">
        <v>1</v>
      </c>
      <c r="K17" s="121"/>
      <c r="L17" s="121"/>
      <c r="M17" s="121"/>
      <c r="N17" s="121"/>
      <c r="R17"/>
      <c r="S17"/>
    </row>
    <row r="18" ht="18" customHeight="1" spans="1:19">
      <c r="A18" s="323" t="s">
        <v>209</v>
      </c>
      <c r="B18" s="63"/>
      <c r="C18" s="64"/>
      <c r="D18" s="65"/>
      <c r="E18" s="66"/>
      <c r="F18" s="324"/>
      <c r="G18" s="325"/>
      <c r="H18" s="325"/>
      <c r="I18" s="124"/>
      <c r="J18" s="351">
        <v>45196</v>
      </c>
      <c r="K18" s="121"/>
      <c r="L18" s="121"/>
      <c r="M18" s="121"/>
      <c r="N18" s="121"/>
      <c r="R18"/>
      <c r="S18"/>
    </row>
    <row r="19" customHeight="1" spans="1:19">
      <c r="A19" s="326" t="s">
        <v>210</v>
      </c>
      <c r="B19" s="69" t="s">
        <v>211</v>
      </c>
      <c r="C19" s="70" t="s">
        <v>212</v>
      </c>
      <c r="D19" s="71" t="s">
        <v>213</v>
      </c>
      <c r="E19" s="72" t="s">
        <v>214</v>
      </c>
      <c r="F19" s="327" t="s">
        <v>215</v>
      </c>
      <c r="G19" s="328" t="s">
        <v>216</v>
      </c>
      <c r="H19" s="329"/>
      <c r="I19" s="352"/>
      <c r="J19" s="127"/>
      <c r="K19" s="128" t="s">
        <v>217</v>
      </c>
      <c r="L19" s="129"/>
      <c r="M19" s="130"/>
      <c r="N19" s="129"/>
      <c r="O19" s="131"/>
      <c r="R19"/>
      <c r="S19"/>
    </row>
    <row r="20" ht="58.5" customHeight="1" spans="1:20">
      <c r="A20" s="76"/>
      <c r="B20" s="77"/>
      <c r="C20" s="78"/>
      <c r="D20" s="79"/>
      <c r="E20" s="80"/>
      <c r="F20" s="330"/>
      <c r="G20" s="331" t="s">
        <v>218</v>
      </c>
      <c r="H20" s="332" t="s">
        <v>219</v>
      </c>
      <c r="I20" s="353" t="s">
        <v>220</v>
      </c>
      <c r="J20" s="133" t="s">
        <v>165</v>
      </c>
      <c r="K20" s="134" t="s">
        <v>221</v>
      </c>
      <c r="L20" s="134" t="s">
        <v>222</v>
      </c>
      <c r="M20" s="135" t="s">
        <v>223</v>
      </c>
      <c r="N20" s="135" t="s">
        <v>224</v>
      </c>
      <c r="O20" s="135" t="s">
        <v>225</v>
      </c>
      <c r="P20" s="354" t="s">
        <v>226</v>
      </c>
      <c r="Q20" s="357" t="s">
        <v>227</v>
      </c>
      <c r="R20" s="358" t="s">
        <v>228</v>
      </c>
      <c r="S20" s="359" t="s">
        <v>229</v>
      </c>
      <c r="T20" s="360"/>
    </row>
    <row r="21" ht="13.5" spans="1:18">
      <c r="A21" s="84">
        <v>1</v>
      </c>
      <c r="B21" s="85"/>
      <c r="C21" s="86" t="s">
        <v>28</v>
      </c>
      <c r="D21" s="333"/>
      <c r="E21" s="334"/>
      <c r="F21" s="89"/>
      <c r="G21" s="90"/>
      <c r="H21" s="90"/>
      <c r="I21" s="136"/>
      <c r="J21" s="137">
        <f>SUM(I24:I227)</f>
        <v>33271.61</v>
      </c>
      <c r="K21" s="138" t="str">
        <f>IF(OR(E21&gt;0,J21&gt;0),"X","")</f>
        <v>X</v>
      </c>
      <c r="L21" s="139" t="str">
        <f>IF(K21="X","x",IF(K21="xx","x",IF(I21&gt;0,"x","")))</f>
        <v>x</v>
      </c>
      <c r="M21" s="139" t="str">
        <f>IF(K21="X","x",IF(K21="xx","x",IF(OR(D21&gt;0,I21&gt;0),"x","")))</f>
        <v>x</v>
      </c>
      <c r="N21" s="7" t="str">
        <f t="shared" ref="N21:N84" si="0">M21</f>
        <v>x</v>
      </c>
      <c r="O21" s="140" t="s">
        <v>230</v>
      </c>
      <c r="P21" s="5">
        <v>0</v>
      </c>
      <c r="Q21" s="361"/>
      <c r="R21" s="361"/>
    </row>
    <row r="22" ht="12.75" spans="1:19">
      <c r="A22" s="91" t="s">
        <v>231</v>
      </c>
      <c r="B22" s="92"/>
      <c r="C22" s="93" t="s">
        <v>232</v>
      </c>
      <c r="D22" s="335"/>
      <c r="E22" s="336"/>
      <c r="F22" s="96"/>
      <c r="G22" s="97"/>
      <c r="H22" s="98"/>
      <c r="I22" s="141"/>
      <c r="J22" s="142"/>
      <c r="K22" s="138" t="str">
        <f>IF(OR(SUM(I23:I78)&gt;0,SUM(I23:I78)&gt;0),"xx","")</f>
        <v>xx</v>
      </c>
      <c r="L22" s="139" t="str">
        <f>IF(K22="X","x",IF(K22="xx","x",IF(I22&gt;0,"x","")))</f>
        <v>x</v>
      </c>
      <c r="M22" s="139" t="str">
        <f>IF(K22="X","x",IF(K22="xx","x",IF(OR(D22&gt;0,I22&gt;0),"x","")))</f>
        <v>x</v>
      </c>
      <c r="N22" s="7" t="str">
        <f t="shared" si="0"/>
        <v>x</v>
      </c>
      <c r="P22" s="5">
        <v>0</v>
      </c>
      <c r="Q22" s="362"/>
      <c r="R22" s="363"/>
      <c r="S22" s="816" t="s">
        <v>233</v>
      </c>
    </row>
    <row r="23" ht="12.75" hidden="1" spans="1:18">
      <c r="A23" s="99" t="s">
        <v>234</v>
      </c>
      <c r="B23" s="100"/>
      <c r="C23" s="93" t="s">
        <v>235</v>
      </c>
      <c r="D23" s="337"/>
      <c r="E23" s="336"/>
      <c r="F23" s="102"/>
      <c r="G23" s="97"/>
      <c r="H23" s="98"/>
      <c r="I23" s="141"/>
      <c r="J23" s="142"/>
      <c r="K23" s="138" t="str">
        <f>IF(OR(SUM(I24:I61)&gt;0,SUM(I24:I61)&gt;0),"xx","")</f>
        <v/>
      </c>
      <c r="L23" s="139" t="str">
        <f>IF(K23="X","x",IF(K23="xx","x",IF(I23&gt;0,"x","")))</f>
        <v/>
      </c>
      <c r="M23" s="139" t="str">
        <f>IF(K23="X","x",IF(K23="xx","x",IF(OR(D23&gt;0,I23&gt;0),"x","")))</f>
        <v/>
      </c>
      <c r="N23" s="7" t="str">
        <f t="shared" si="0"/>
        <v/>
      </c>
      <c r="P23" s="5">
        <v>0</v>
      </c>
      <c r="Q23" s="362"/>
      <c r="R23" s="363"/>
    </row>
    <row r="24" ht="12.75" hidden="1" spans="1:19">
      <c r="A24" s="817" t="s">
        <v>236</v>
      </c>
      <c r="B24" s="94" t="s">
        <v>237</v>
      </c>
      <c r="C24" s="104" t="s">
        <v>238</v>
      </c>
      <c r="D24" s="94" t="s">
        <v>239</v>
      </c>
      <c r="E24" s="95">
        <v>337.26</v>
      </c>
      <c r="F24" s="96">
        <f t="shared" ref="F24:F87" si="1">IF(E24=0,0,IF(P24=0,ROUND(E24*(1+E$13),2),ROUND(E24*(1+E$12),2)))</f>
        <v>413.95</v>
      </c>
      <c r="G24" s="338">
        <f>ROUND(SUM('NOVO HORIZONTE'!G24),2)</f>
        <v>0</v>
      </c>
      <c r="H24" s="107">
        <f t="shared" ref="H24:H88" si="2">IF(G24=0,0,F24)</f>
        <v>0</v>
      </c>
      <c r="I24" s="143">
        <f t="shared" ref="I24:I87" si="3">IF(ISBLANK(G24),0,ROUND(G24*H24,2))</f>
        <v>0</v>
      </c>
      <c r="J24" s="142"/>
      <c r="K24" s="138"/>
      <c r="L24" s="139" t="str">
        <f t="shared" ref="L24:L87" si="4">IF(K24="X","x",IF(K24="xx","x",IF(I24&gt;0,"x","")))</f>
        <v/>
      </c>
      <c r="M24" s="7" t="str">
        <f t="shared" ref="M24:M87" si="5">IF(K24="X","x",IF(K24="xx","x",IF(I24&gt;0,"x","")))</f>
        <v/>
      </c>
      <c r="N24" s="7" t="str">
        <f t="shared" si="0"/>
        <v/>
      </c>
      <c r="O24" s="144"/>
      <c r="P24" s="355">
        <v>0</v>
      </c>
      <c r="Q24" s="362">
        <f>SUM('NOVO HORIZONTE'!I24)</f>
        <v>0</v>
      </c>
      <c r="R24" s="363">
        <f t="shared" ref="R24:R87" si="6">I24-Q24</f>
        <v>0</v>
      </c>
      <c r="S24" s="153">
        <f>IF(R24=0,0,IF(R24&gt;0,"c","b"))</f>
        <v>0</v>
      </c>
    </row>
    <row r="25" ht="12.75" hidden="1" spans="1:20">
      <c r="A25" s="817" t="s">
        <v>240</v>
      </c>
      <c r="B25" s="94" t="s">
        <v>237</v>
      </c>
      <c r="C25" s="104" t="s">
        <v>241</v>
      </c>
      <c r="D25" s="94" t="s">
        <v>239</v>
      </c>
      <c r="E25" s="95">
        <v>466.31</v>
      </c>
      <c r="F25" s="96">
        <f t="shared" si="1"/>
        <v>572.35</v>
      </c>
      <c r="G25" s="107">
        <f>ROUND(SUM('NOVO HORIZONTE'!G25),2)</f>
        <v>0</v>
      </c>
      <c r="H25" s="107">
        <f t="shared" si="2"/>
        <v>0</v>
      </c>
      <c r="I25" s="143">
        <f t="shared" si="3"/>
        <v>0</v>
      </c>
      <c r="J25" s="142"/>
      <c r="K25" s="138"/>
      <c r="L25" s="139" t="str">
        <f t="shared" si="4"/>
        <v/>
      </c>
      <c r="M25" s="7" t="str">
        <f t="shared" si="5"/>
        <v/>
      </c>
      <c r="N25" s="7" t="str">
        <f t="shared" si="0"/>
        <v/>
      </c>
      <c r="O25" s="144"/>
      <c r="P25" s="355">
        <v>0</v>
      </c>
      <c r="Q25" s="362">
        <f>SUM('NOVO HORIZONTE'!I25)</f>
        <v>0</v>
      </c>
      <c r="R25" s="363">
        <f t="shared" si="6"/>
        <v>0</v>
      </c>
      <c r="S25" s="153">
        <f t="shared" ref="S25:S88" si="7">IF(R25=0,0,IF(R25&gt;0,"c","b"))</f>
        <v>0</v>
      </c>
      <c r="T25" s="364"/>
    </row>
    <row r="26" ht="12.75" hidden="1" spans="1:20">
      <c r="A26" s="817" t="s">
        <v>242</v>
      </c>
      <c r="B26" s="94" t="s">
        <v>237</v>
      </c>
      <c r="C26" s="104" t="s">
        <v>243</v>
      </c>
      <c r="D26" s="94" t="s">
        <v>239</v>
      </c>
      <c r="E26" s="95">
        <v>505.91</v>
      </c>
      <c r="F26" s="96">
        <f t="shared" si="1"/>
        <v>620.95</v>
      </c>
      <c r="G26" s="107">
        <f>ROUND(SUM('NOVO HORIZONTE'!G26),2)</f>
        <v>0</v>
      </c>
      <c r="H26" s="107">
        <f t="shared" si="2"/>
        <v>0</v>
      </c>
      <c r="I26" s="143">
        <f t="shared" si="3"/>
        <v>0</v>
      </c>
      <c r="J26" s="142"/>
      <c r="K26" s="138"/>
      <c r="L26" s="139" t="str">
        <f t="shared" si="4"/>
        <v/>
      </c>
      <c r="M26" s="7" t="str">
        <f t="shared" si="5"/>
        <v/>
      </c>
      <c r="N26" s="7" t="str">
        <f t="shared" si="0"/>
        <v/>
      </c>
      <c r="O26" s="144"/>
      <c r="P26" s="355">
        <v>0</v>
      </c>
      <c r="Q26" s="362">
        <f>SUM('NOVO HORIZONTE'!I26)</f>
        <v>0</v>
      </c>
      <c r="R26" s="363">
        <f t="shared" si="6"/>
        <v>0</v>
      </c>
      <c r="S26" s="153">
        <f t="shared" si="7"/>
        <v>0</v>
      </c>
      <c r="T26" s="364"/>
    </row>
    <row r="27" ht="12.75" hidden="1" spans="1:20">
      <c r="A27" s="817" t="s">
        <v>244</v>
      </c>
      <c r="B27" s="94" t="s">
        <v>237</v>
      </c>
      <c r="C27" s="104" t="s">
        <v>245</v>
      </c>
      <c r="D27" s="94" t="s">
        <v>239</v>
      </c>
      <c r="E27" s="95">
        <v>699.46</v>
      </c>
      <c r="F27" s="96">
        <f t="shared" si="1"/>
        <v>858.52</v>
      </c>
      <c r="G27" s="107">
        <f>ROUND(SUM('NOVO HORIZONTE'!G27),2)</f>
        <v>0</v>
      </c>
      <c r="H27" s="107">
        <f t="shared" si="2"/>
        <v>0</v>
      </c>
      <c r="I27" s="143">
        <f t="shared" si="3"/>
        <v>0</v>
      </c>
      <c r="J27" s="142"/>
      <c r="K27" s="145"/>
      <c r="L27" s="7" t="str">
        <f t="shared" si="4"/>
        <v/>
      </c>
      <c r="M27" s="7" t="str">
        <f t="shared" si="5"/>
        <v/>
      </c>
      <c r="N27" s="7" t="str">
        <f t="shared" si="0"/>
        <v/>
      </c>
      <c r="O27" s="144"/>
      <c r="P27" s="355">
        <v>0</v>
      </c>
      <c r="Q27" s="362">
        <f>SUM('NOVO HORIZONTE'!I27)</f>
        <v>0</v>
      </c>
      <c r="R27" s="363">
        <f t="shared" si="6"/>
        <v>0</v>
      </c>
      <c r="S27" s="153">
        <f t="shared" si="7"/>
        <v>0</v>
      </c>
      <c r="T27" s="364"/>
    </row>
    <row r="28" ht="12.75" hidden="1" spans="1:20">
      <c r="A28" s="817" t="s">
        <v>246</v>
      </c>
      <c r="B28" s="94" t="s">
        <v>237</v>
      </c>
      <c r="C28" s="104" t="s">
        <v>247</v>
      </c>
      <c r="D28" s="94" t="s">
        <v>239</v>
      </c>
      <c r="E28" s="95">
        <v>674.54</v>
      </c>
      <c r="F28" s="96">
        <f t="shared" si="1"/>
        <v>827.93</v>
      </c>
      <c r="G28" s="107">
        <f>ROUND(SUM('NOVO HORIZONTE'!G28),2)</f>
        <v>0</v>
      </c>
      <c r="H28" s="107">
        <f t="shared" si="2"/>
        <v>0</v>
      </c>
      <c r="I28" s="143">
        <f t="shared" si="3"/>
        <v>0</v>
      </c>
      <c r="J28" s="142"/>
      <c r="K28" s="145"/>
      <c r="L28" s="7" t="str">
        <f t="shared" si="4"/>
        <v/>
      </c>
      <c r="M28" s="7" t="str">
        <f t="shared" si="5"/>
        <v/>
      </c>
      <c r="N28" s="7" t="str">
        <f t="shared" si="0"/>
        <v/>
      </c>
      <c r="O28" s="144"/>
      <c r="P28" s="355">
        <v>0</v>
      </c>
      <c r="Q28" s="362">
        <f>SUM('NOVO HORIZONTE'!I28)</f>
        <v>0</v>
      </c>
      <c r="R28" s="363">
        <f t="shared" si="6"/>
        <v>0</v>
      </c>
      <c r="S28" s="153">
        <f t="shared" si="7"/>
        <v>0</v>
      </c>
      <c r="T28" s="364"/>
    </row>
    <row r="29" ht="12.75" hidden="1" spans="1:20">
      <c r="A29" s="817" t="s">
        <v>248</v>
      </c>
      <c r="B29" s="94" t="s">
        <v>237</v>
      </c>
      <c r="C29" s="104" t="s">
        <v>249</v>
      </c>
      <c r="D29" s="94" t="s">
        <v>239</v>
      </c>
      <c r="E29" s="95">
        <v>932.62</v>
      </c>
      <c r="F29" s="96">
        <f t="shared" si="1"/>
        <v>1144.7</v>
      </c>
      <c r="G29" s="107">
        <f>ROUND(SUM('NOVO HORIZONTE'!G29),2)</f>
        <v>0</v>
      </c>
      <c r="H29" s="107">
        <f t="shared" si="2"/>
        <v>0</v>
      </c>
      <c r="I29" s="143">
        <f t="shared" si="3"/>
        <v>0</v>
      </c>
      <c r="J29" s="142"/>
      <c r="K29" s="145"/>
      <c r="L29" s="7" t="str">
        <f t="shared" si="4"/>
        <v/>
      </c>
      <c r="M29" s="7" t="str">
        <f t="shared" si="5"/>
        <v/>
      </c>
      <c r="N29" s="7" t="str">
        <f t="shared" si="0"/>
        <v/>
      </c>
      <c r="O29" s="144"/>
      <c r="P29" s="355">
        <v>0</v>
      </c>
      <c r="Q29" s="362">
        <f>SUM('NOVO HORIZONTE'!I29)</f>
        <v>0</v>
      </c>
      <c r="R29" s="363">
        <f t="shared" si="6"/>
        <v>0</v>
      </c>
      <c r="S29" s="153">
        <f t="shared" si="7"/>
        <v>0</v>
      </c>
      <c r="T29" s="364"/>
    </row>
    <row r="30" ht="12.75" hidden="1" spans="1:20">
      <c r="A30" s="817" t="s">
        <v>250</v>
      </c>
      <c r="B30" s="94" t="s">
        <v>237</v>
      </c>
      <c r="C30" s="104" t="s">
        <v>251</v>
      </c>
      <c r="D30" s="94" t="s">
        <v>239</v>
      </c>
      <c r="E30" s="95">
        <v>168.63</v>
      </c>
      <c r="F30" s="96">
        <f t="shared" si="1"/>
        <v>206.98</v>
      </c>
      <c r="G30" s="107">
        <f>ROUND(SUM('NOVO HORIZONTE'!G30),2)</f>
        <v>0</v>
      </c>
      <c r="H30" s="107">
        <f t="shared" si="2"/>
        <v>0</v>
      </c>
      <c r="I30" s="143">
        <f t="shared" si="3"/>
        <v>0</v>
      </c>
      <c r="J30" s="142"/>
      <c r="K30" s="145"/>
      <c r="L30" s="7" t="str">
        <f t="shared" si="4"/>
        <v/>
      </c>
      <c r="M30" s="7" t="str">
        <f t="shared" si="5"/>
        <v/>
      </c>
      <c r="N30" s="7" t="str">
        <f t="shared" si="0"/>
        <v/>
      </c>
      <c r="O30" s="144"/>
      <c r="P30" s="355">
        <v>0</v>
      </c>
      <c r="Q30" s="362">
        <f>SUM('NOVO HORIZONTE'!I30)</f>
        <v>0</v>
      </c>
      <c r="R30" s="363">
        <f t="shared" si="6"/>
        <v>0</v>
      </c>
      <c r="S30" s="153">
        <f t="shared" si="7"/>
        <v>0</v>
      </c>
      <c r="T30" s="364"/>
    </row>
    <row r="31" ht="22.5" hidden="1" spans="1:20">
      <c r="A31" s="103">
        <v>97621</v>
      </c>
      <c r="B31" s="94" t="s">
        <v>252</v>
      </c>
      <c r="C31" s="104" t="s">
        <v>253</v>
      </c>
      <c r="D31" s="94" t="s">
        <v>239</v>
      </c>
      <c r="E31" s="95">
        <v>134.83</v>
      </c>
      <c r="F31" s="96">
        <f t="shared" si="1"/>
        <v>165.49</v>
      </c>
      <c r="G31" s="107">
        <f>ROUND(SUM('NOVO HORIZONTE'!G31),2)</f>
        <v>0</v>
      </c>
      <c r="H31" s="107">
        <f t="shared" si="2"/>
        <v>0</v>
      </c>
      <c r="I31" s="143">
        <f t="shared" si="3"/>
        <v>0</v>
      </c>
      <c r="J31" s="142"/>
      <c r="K31" s="146"/>
      <c r="L31" s="7" t="str">
        <f t="shared" si="4"/>
        <v/>
      </c>
      <c r="M31" s="7" t="str">
        <f t="shared" si="5"/>
        <v/>
      </c>
      <c r="N31" s="7" t="str">
        <f t="shared" si="0"/>
        <v/>
      </c>
      <c r="O31" s="144"/>
      <c r="P31" s="355">
        <v>0</v>
      </c>
      <c r="Q31" s="362">
        <f>SUM('NOVO HORIZONTE'!I31)</f>
        <v>0</v>
      </c>
      <c r="R31" s="363">
        <f t="shared" si="6"/>
        <v>0</v>
      </c>
      <c r="S31" s="153">
        <f t="shared" si="7"/>
        <v>0</v>
      </c>
      <c r="T31" s="364"/>
    </row>
    <row r="32" ht="22.5" hidden="1" spans="1:20">
      <c r="A32" s="103">
        <v>97622</v>
      </c>
      <c r="B32" s="94" t="s">
        <v>252</v>
      </c>
      <c r="C32" s="104" t="s">
        <v>254</v>
      </c>
      <c r="D32" s="94" t="s">
        <v>239</v>
      </c>
      <c r="E32" s="95">
        <v>65.71</v>
      </c>
      <c r="F32" s="96">
        <f t="shared" si="1"/>
        <v>80.65</v>
      </c>
      <c r="G32" s="107">
        <f>ROUND(SUM('NOVO HORIZONTE'!G32),2)</f>
        <v>0</v>
      </c>
      <c r="H32" s="107">
        <f t="shared" si="2"/>
        <v>0</v>
      </c>
      <c r="I32" s="143">
        <f>IF(G32=0,0,IF(R32=0,ROUND(G32*H32,2),IF(S32&lt;0,ROUNDDOWN(G32*H32,2),ROUNDUP(G32*H32,2))))</f>
        <v>0</v>
      </c>
      <c r="J32" s="142"/>
      <c r="K32" s="146"/>
      <c r="L32" s="7" t="str">
        <f t="shared" si="4"/>
        <v/>
      </c>
      <c r="M32" s="7" t="str">
        <f t="shared" si="5"/>
        <v/>
      </c>
      <c r="N32" s="7" t="str">
        <f t="shared" si="0"/>
        <v/>
      </c>
      <c r="O32" s="144"/>
      <c r="P32" s="355">
        <v>0</v>
      </c>
      <c r="Q32" s="362">
        <f>SUM('NOVO HORIZONTE'!I32)</f>
        <v>0</v>
      </c>
      <c r="R32" s="363">
        <f t="shared" si="6"/>
        <v>0</v>
      </c>
      <c r="S32" s="153">
        <f t="shared" si="7"/>
        <v>0</v>
      </c>
      <c r="T32" s="364"/>
    </row>
    <row r="33" ht="22.5" hidden="1" spans="1:20">
      <c r="A33" s="103">
        <v>97623</v>
      </c>
      <c r="B33" s="94" t="s">
        <v>252</v>
      </c>
      <c r="C33" s="104" t="s">
        <v>255</v>
      </c>
      <c r="D33" s="94" t="s">
        <v>239</v>
      </c>
      <c r="E33" s="95">
        <v>201.31</v>
      </c>
      <c r="F33" s="96">
        <f t="shared" si="1"/>
        <v>247.09</v>
      </c>
      <c r="G33" s="107">
        <f>ROUND(SUM('NOVO HORIZONTE'!G33),2)</f>
        <v>0</v>
      </c>
      <c r="H33" s="107">
        <f t="shared" si="2"/>
        <v>0</v>
      </c>
      <c r="I33" s="143">
        <f t="shared" si="3"/>
        <v>0</v>
      </c>
      <c r="J33" s="142"/>
      <c r="K33" s="146"/>
      <c r="L33" s="7" t="str">
        <f t="shared" si="4"/>
        <v/>
      </c>
      <c r="M33" s="7" t="str">
        <f t="shared" si="5"/>
        <v/>
      </c>
      <c r="N33" s="7" t="str">
        <f t="shared" si="0"/>
        <v/>
      </c>
      <c r="O33" s="144"/>
      <c r="P33" s="355">
        <v>0</v>
      </c>
      <c r="Q33" s="362">
        <f>SUM('NOVO HORIZONTE'!I33)</f>
        <v>0</v>
      </c>
      <c r="R33" s="363">
        <f t="shared" si="6"/>
        <v>0</v>
      </c>
      <c r="S33" s="153">
        <f t="shared" si="7"/>
        <v>0</v>
      </c>
      <c r="T33" s="364"/>
    </row>
    <row r="34" ht="22.5" hidden="1" spans="1:20">
      <c r="A34" s="103">
        <v>97624</v>
      </c>
      <c r="B34" s="94" t="s">
        <v>252</v>
      </c>
      <c r="C34" s="104" t="s">
        <v>256</v>
      </c>
      <c r="D34" s="94" t="s">
        <v>239</v>
      </c>
      <c r="E34" s="95">
        <v>123.54</v>
      </c>
      <c r="F34" s="96">
        <f t="shared" si="1"/>
        <v>151.63</v>
      </c>
      <c r="G34" s="107">
        <f>ROUND(SUM('NOVO HORIZONTE'!G34),2)</f>
        <v>0</v>
      </c>
      <c r="H34" s="107">
        <f t="shared" si="2"/>
        <v>0</v>
      </c>
      <c r="I34" s="143">
        <f t="shared" si="3"/>
        <v>0</v>
      </c>
      <c r="J34" s="142"/>
      <c r="K34" s="146"/>
      <c r="L34" s="7" t="str">
        <f t="shared" si="4"/>
        <v/>
      </c>
      <c r="M34" s="7" t="str">
        <f t="shared" si="5"/>
        <v/>
      </c>
      <c r="N34" s="7" t="str">
        <f t="shared" si="0"/>
        <v/>
      </c>
      <c r="O34" s="144"/>
      <c r="P34" s="355">
        <v>0</v>
      </c>
      <c r="Q34" s="362">
        <f>SUM('NOVO HORIZONTE'!I34)</f>
        <v>0</v>
      </c>
      <c r="R34" s="363">
        <f t="shared" si="6"/>
        <v>0</v>
      </c>
      <c r="S34" s="153">
        <f t="shared" si="7"/>
        <v>0</v>
      </c>
      <c r="T34" s="364"/>
    </row>
    <row r="35" ht="22.5" hidden="1" spans="1:20">
      <c r="A35" s="103">
        <v>97625</v>
      </c>
      <c r="B35" s="94" t="s">
        <v>252</v>
      </c>
      <c r="C35" s="104" t="s">
        <v>257</v>
      </c>
      <c r="D35" s="94" t="s">
        <v>239</v>
      </c>
      <c r="E35" s="95">
        <v>57.31</v>
      </c>
      <c r="F35" s="96">
        <f t="shared" si="1"/>
        <v>70.34</v>
      </c>
      <c r="G35" s="107">
        <f>ROUND(SUM('NOVO HORIZONTE'!G35),2)</f>
        <v>0</v>
      </c>
      <c r="H35" s="107">
        <f t="shared" si="2"/>
        <v>0</v>
      </c>
      <c r="I35" s="143">
        <f t="shared" si="3"/>
        <v>0</v>
      </c>
      <c r="J35" s="142"/>
      <c r="K35" s="146"/>
      <c r="L35" s="7" t="str">
        <f t="shared" si="4"/>
        <v/>
      </c>
      <c r="M35" s="7" t="str">
        <f t="shared" si="5"/>
        <v/>
      </c>
      <c r="N35" s="7" t="str">
        <f t="shared" si="0"/>
        <v/>
      </c>
      <c r="O35" s="144"/>
      <c r="P35" s="355">
        <v>0</v>
      </c>
      <c r="Q35" s="362">
        <f>SUM('NOVO HORIZONTE'!I35)</f>
        <v>0</v>
      </c>
      <c r="R35" s="363">
        <f t="shared" si="6"/>
        <v>0</v>
      </c>
      <c r="S35" s="153">
        <f t="shared" si="7"/>
        <v>0</v>
      </c>
      <c r="T35" s="364"/>
    </row>
    <row r="36" ht="22.5" hidden="1" spans="1:20">
      <c r="A36" s="103">
        <v>97626</v>
      </c>
      <c r="B36" s="94" t="s">
        <v>252</v>
      </c>
      <c r="C36" s="104" t="s">
        <v>258</v>
      </c>
      <c r="D36" s="94" t="s">
        <v>239</v>
      </c>
      <c r="E36" s="95">
        <v>701.12</v>
      </c>
      <c r="F36" s="96">
        <f t="shared" si="1"/>
        <v>860.55</v>
      </c>
      <c r="G36" s="107">
        <f>ROUND(SUM('NOVO HORIZONTE'!G36),2)</f>
        <v>0</v>
      </c>
      <c r="H36" s="107">
        <f t="shared" si="2"/>
        <v>0</v>
      </c>
      <c r="I36" s="143">
        <f t="shared" si="3"/>
        <v>0</v>
      </c>
      <c r="J36" s="142"/>
      <c r="K36" s="146"/>
      <c r="L36" s="7" t="str">
        <f t="shared" si="4"/>
        <v/>
      </c>
      <c r="M36" s="7" t="str">
        <f t="shared" si="5"/>
        <v/>
      </c>
      <c r="N36" s="7" t="str">
        <f t="shared" si="0"/>
        <v/>
      </c>
      <c r="O36" s="144"/>
      <c r="P36" s="355">
        <v>0</v>
      </c>
      <c r="Q36" s="362">
        <f>SUM('NOVO HORIZONTE'!I36)</f>
        <v>0</v>
      </c>
      <c r="R36" s="363">
        <f t="shared" si="6"/>
        <v>0</v>
      </c>
      <c r="S36" s="153">
        <f t="shared" si="7"/>
        <v>0</v>
      </c>
      <c r="T36" s="364"/>
    </row>
    <row r="37" ht="22.5" hidden="1" spans="1:20">
      <c r="A37" s="103">
        <v>97627</v>
      </c>
      <c r="B37" s="94" t="s">
        <v>252</v>
      </c>
      <c r="C37" s="104" t="s">
        <v>259</v>
      </c>
      <c r="D37" s="94" t="s">
        <v>239</v>
      </c>
      <c r="E37" s="95">
        <v>331.45</v>
      </c>
      <c r="F37" s="96">
        <f t="shared" si="1"/>
        <v>406.82</v>
      </c>
      <c r="G37" s="107">
        <f>ROUND(SUM('NOVO HORIZONTE'!G37),2)</f>
        <v>0</v>
      </c>
      <c r="H37" s="107">
        <f t="shared" si="2"/>
        <v>0</v>
      </c>
      <c r="I37" s="143">
        <f t="shared" si="3"/>
        <v>0</v>
      </c>
      <c r="J37" s="142"/>
      <c r="K37" s="146"/>
      <c r="L37" s="7" t="str">
        <f t="shared" si="4"/>
        <v/>
      </c>
      <c r="M37" s="7" t="str">
        <f t="shared" si="5"/>
        <v/>
      </c>
      <c r="N37" s="7" t="str">
        <f t="shared" si="0"/>
        <v/>
      </c>
      <c r="O37" s="144"/>
      <c r="P37" s="355">
        <v>0</v>
      </c>
      <c r="Q37" s="362">
        <f>SUM('NOVO HORIZONTE'!I37)</f>
        <v>0</v>
      </c>
      <c r="R37" s="363">
        <f t="shared" si="6"/>
        <v>0</v>
      </c>
      <c r="S37" s="153">
        <f t="shared" si="7"/>
        <v>0</v>
      </c>
      <c r="T37" s="364"/>
    </row>
    <row r="38" ht="12.75" hidden="1" spans="1:20">
      <c r="A38" s="103">
        <v>97631</v>
      </c>
      <c r="B38" s="94" t="s">
        <v>252</v>
      </c>
      <c r="C38" s="104" t="s">
        <v>260</v>
      </c>
      <c r="D38" s="94" t="s">
        <v>261</v>
      </c>
      <c r="E38" s="95">
        <v>3.85</v>
      </c>
      <c r="F38" s="96">
        <f t="shared" si="1"/>
        <v>4.73</v>
      </c>
      <c r="G38" s="107">
        <f>ROUND(SUM('NOVO HORIZONTE'!G38),2)</f>
        <v>0</v>
      </c>
      <c r="H38" s="107">
        <f t="shared" si="2"/>
        <v>0</v>
      </c>
      <c r="I38" s="143">
        <f t="shared" si="3"/>
        <v>0</v>
      </c>
      <c r="J38" s="142"/>
      <c r="K38" s="146"/>
      <c r="L38" s="7" t="str">
        <f t="shared" si="4"/>
        <v/>
      </c>
      <c r="M38" s="7" t="str">
        <f t="shared" si="5"/>
        <v/>
      </c>
      <c r="N38" s="7" t="str">
        <f t="shared" si="0"/>
        <v/>
      </c>
      <c r="O38" s="144"/>
      <c r="P38" s="355">
        <v>0</v>
      </c>
      <c r="Q38" s="362">
        <f>SUM('NOVO HORIZONTE'!I38)</f>
        <v>0</v>
      </c>
      <c r="R38" s="363">
        <f t="shared" si="6"/>
        <v>0</v>
      </c>
      <c r="S38" s="153">
        <f t="shared" si="7"/>
        <v>0</v>
      </c>
      <c r="T38" s="364"/>
    </row>
    <row r="39" ht="12.75" hidden="1" spans="1:20">
      <c r="A39" s="103">
        <v>97632</v>
      </c>
      <c r="B39" s="94" t="s">
        <v>252</v>
      </c>
      <c r="C39" s="104" t="s">
        <v>262</v>
      </c>
      <c r="D39" s="94" t="s">
        <v>263</v>
      </c>
      <c r="E39" s="95">
        <v>3.01</v>
      </c>
      <c r="F39" s="96">
        <f t="shared" si="1"/>
        <v>3.69</v>
      </c>
      <c r="G39" s="107">
        <f>ROUND(SUM('NOVO HORIZONTE'!G39),2)</f>
        <v>0</v>
      </c>
      <c r="H39" s="107">
        <f t="shared" si="2"/>
        <v>0</v>
      </c>
      <c r="I39" s="143">
        <f t="shared" si="3"/>
        <v>0</v>
      </c>
      <c r="J39" s="142"/>
      <c r="K39" s="146"/>
      <c r="L39" s="7" t="str">
        <f t="shared" si="4"/>
        <v/>
      </c>
      <c r="M39" s="7" t="str">
        <f t="shared" si="5"/>
        <v/>
      </c>
      <c r="N39" s="7" t="str">
        <f t="shared" si="0"/>
        <v/>
      </c>
      <c r="O39" s="144"/>
      <c r="P39" s="355">
        <v>0</v>
      </c>
      <c r="Q39" s="362">
        <f>SUM('NOVO HORIZONTE'!I39)</f>
        <v>0</v>
      </c>
      <c r="R39" s="363">
        <f t="shared" si="6"/>
        <v>0</v>
      </c>
      <c r="S39" s="153">
        <f t="shared" si="7"/>
        <v>0</v>
      </c>
      <c r="T39" s="364"/>
    </row>
    <row r="40" ht="12.75" hidden="1" spans="1:20">
      <c r="A40" s="103">
        <v>97633</v>
      </c>
      <c r="B40" s="94" t="s">
        <v>252</v>
      </c>
      <c r="C40" s="104" t="s">
        <v>264</v>
      </c>
      <c r="D40" s="94" t="s">
        <v>261</v>
      </c>
      <c r="E40" s="95">
        <v>26.33</v>
      </c>
      <c r="F40" s="96">
        <f t="shared" si="1"/>
        <v>32.32</v>
      </c>
      <c r="G40" s="107">
        <f>ROUND(SUM('NOVO HORIZONTE'!G40),2)</f>
        <v>0</v>
      </c>
      <c r="H40" s="107">
        <f t="shared" si="2"/>
        <v>0</v>
      </c>
      <c r="I40" s="143">
        <f t="shared" si="3"/>
        <v>0</v>
      </c>
      <c r="J40" s="142"/>
      <c r="K40" s="146"/>
      <c r="L40" s="7" t="str">
        <f t="shared" si="4"/>
        <v/>
      </c>
      <c r="M40" s="7" t="str">
        <f t="shared" si="5"/>
        <v/>
      </c>
      <c r="N40" s="7" t="str">
        <f t="shared" si="0"/>
        <v/>
      </c>
      <c r="O40" s="144"/>
      <c r="P40" s="355">
        <v>0</v>
      </c>
      <c r="Q40" s="362">
        <f>SUM('NOVO HORIZONTE'!I40)</f>
        <v>0</v>
      </c>
      <c r="R40" s="363">
        <f t="shared" si="6"/>
        <v>0</v>
      </c>
      <c r="S40" s="153">
        <f t="shared" si="7"/>
        <v>0</v>
      </c>
      <c r="T40" s="364"/>
    </row>
    <row r="41" ht="22.5" hidden="1" spans="1:20">
      <c r="A41" s="103">
        <v>97634</v>
      </c>
      <c r="B41" s="94" t="s">
        <v>252</v>
      </c>
      <c r="C41" s="104" t="s">
        <v>265</v>
      </c>
      <c r="D41" s="94" t="s">
        <v>261</v>
      </c>
      <c r="E41" s="95">
        <v>14.28</v>
      </c>
      <c r="F41" s="96">
        <f t="shared" si="1"/>
        <v>17.53</v>
      </c>
      <c r="G41" s="107">
        <f>ROUND(SUM('NOVO HORIZONTE'!G41),2)</f>
        <v>0</v>
      </c>
      <c r="H41" s="107">
        <f t="shared" si="2"/>
        <v>0</v>
      </c>
      <c r="I41" s="143">
        <f t="shared" si="3"/>
        <v>0</v>
      </c>
      <c r="J41" s="142"/>
      <c r="K41" s="146"/>
      <c r="L41" s="7" t="str">
        <f t="shared" si="4"/>
        <v/>
      </c>
      <c r="M41" s="7" t="str">
        <f t="shared" si="5"/>
        <v/>
      </c>
      <c r="N41" s="7" t="str">
        <f t="shared" si="0"/>
        <v/>
      </c>
      <c r="O41" s="144"/>
      <c r="P41" s="355">
        <v>0</v>
      </c>
      <c r="Q41" s="362">
        <f>SUM('NOVO HORIZONTE'!I41)</f>
        <v>0</v>
      </c>
      <c r="R41" s="363">
        <f t="shared" si="6"/>
        <v>0</v>
      </c>
      <c r="S41" s="153">
        <f t="shared" si="7"/>
        <v>0</v>
      </c>
      <c r="T41" s="364"/>
    </row>
    <row r="42" ht="12.75" hidden="1" spans="1:20">
      <c r="A42" s="103">
        <v>97635</v>
      </c>
      <c r="B42" s="94" t="s">
        <v>252</v>
      </c>
      <c r="C42" s="104" t="s">
        <v>266</v>
      </c>
      <c r="D42" s="94" t="s">
        <v>261</v>
      </c>
      <c r="E42" s="95">
        <v>17.1</v>
      </c>
      <c r="F42" s="96">
        <f t="shared" si="1"/>
        <v>20.99</v>
      </c>
      <c r="G42" s="107">
        <f>ROUND(SUM('NOVO HORIZONTE'!G42),2)</f>
        <v>0</v>
      </c>
      <c r="H42" s="107">
        <f t="shared" si="2"/>
        <v>0</v>
      </c>
      <c r="I42" s="143">
        <f t="shared" si="3"/>
        <v>0</v>
      </c>
      <c r="J42" s="142"/>
      <c r="K42" s="146"/>
      <c r="L42" s="7" t="str">
        <f t="shared" si="4"/>
        <v/>
      </c>
      <c r="M42" s="7" t="str">
        <f t="shared" si="5"/>
        <v/>
      </c>
      <c r="N42" s="7" t="str">
        <f t="shared" si="0"/>
        <v/>
      </c>
      <c r="O42" s="144"/>
      <c r="P42" s="355">
        <v>0</v>
      </c>
      <c r="Q42" s="362">
        <f>SUM('NOVO HORIZONTE'!I42)</f>
        <v>0</v>
      </c>
      <c r="R42" s="363">
        <f t="shared" si="6"/>
        <v>0</v>
      </c>
      <c r="S42" s="153">
        <f t="shared" si="7"/>
        <v>0</v>
      </c>
      <c r="T42" s="364"/>
    </row>
    <row r="43" ht="22.5" hidden="1" spans="1:20">
      <c r="A43" s="103">
        <v>97636</v>
      </c>
      <c r="B43" s="94" t="s">
        <v>252</v>
      </c>
      <c r="C43" s="104" t="s">
        <v>267</v>
      </c>
      <c r="D43" s="94" t="s">
        <v>261</v>
      </c>
      <c r="E43" s="95">
        <v>20.37</v>
      </c>
      <c r="F43" s="96">
        <f t="shared" si="1"/>
        <v>25</v>
      </c>
      <c r="G43" s="107">
        <f>ROUND(SUM('NOVO HORIZONTE'!G43),2)</f>
        <v>0</v>
      </c>
      <c r="H43" s="107">
        <f t="shared" si="2"/>
        <v>0</v>
      </c>
      <c r="I43" s="143">
        <f t="shared" si="3"/>
        <v>0</v>
      </c>
      <c r="J43" s="142"/>
      <c r="K43" s="146"/>
      <c r="L43" s="7" t="str">
        <f t="shared" si="4"/>
        <v/>
      </c>
      <c r="M43" s="7" t="str">
        <f t="shared" si="5"/>
        <v/>
      </c>
      <c r="N43" s="7" t="str">
        <f t="shared" si="0"/>
        <v/>
      </c>
      <c r="O43" s="144"/>
      <c r="P43" s="355">
        <v>0</v>
      </c>
      <c r="Q43" s="362">
        <f>SUM('NOVO HORIZONTE'!I43)</f>
        <v>0</v>
      </c>
      <c r="R43" s="363">
        <f t="shared" si="6"/>
        <v>0</v>
      </c>
      <c r="S43" s="153">
        <f t="shared" si="7"/>
        <v>0</v>
      </c>
      <c r="T43" s="364"/>
    </row>
    <row r="44" ht="22.5" hidden="1" spans="1:20">
      <c r="A44" s="103">
        <v>97637</v>
      </c>
      <c r="B44" s="94" t="s">
        <v>252</v>
      </c>
      <c r="C44" s="104" t="s">
        <v>268</v>
      </c>
      <c r="D44" s="94" t="s">
        <v>261</v>
      </c>
      <c r="E44" s="95">
        <v>3.22</v>
      </c>
      <c r="F44" s="96">
        <f t="shared" si="1"/>
        <v>3.95</v>
      </c>
      <c r="G44" s="107">
        <f>ROUND(SUM('NOVO HORIZONTE'!G44),2)</f>
        <v>0</v>
      </c>
      <c r="H44" s="107">
        <f t="shared" si="2"/>
        <v>0</v>
      </c>
      <c r="I44" s="143">
        <f t="shared" si="3"/>
        <v>0</v>
      </c>
      <c r="J44" s="142"/>
      <c r="K44" s="146"/>
      <c r="L44" s="7" t="str">
        <f t="shared" si="4"/>
        <v/>
      </c>
      <c r="M44" s="7" t="str">
        <f t="shared" si="5"/>
        <v/>
      </c>
      <c r="N44" s="7" t="str">
        <f t="shared" si="0"/>
        <v/>
      </c>
      <c r="O44" s="144"/>
      <c r="P44" s="355">
        <v>0</v>
      </c>
      <c r="Q44" s="362">
        <f>SUM('NOVO HORIZONTE'!I44)</f>
        <v>0</v>
      </c>
      <c r="R44" s="363">
        <f t="shared" si="6"/>
        <v>0</v>
      </c>
      <c r="S44" s="153">
        <f t="shared" si="7"/>
        <v>0</v>
      </c>
      <c r="T44" s="364"/>
    </row>
    <row r="45" ht="22.5" hidden="1" spans="1:20">
      <c r="A45" s="103">
        <v>97638</v>
      </c>
      <c r="B45" s="94" t="s">
        <v>252</v>
      </c>
      <c r="C45" s="104" t="s">
        <v>269</v>
      </c>
      <c r="D45" s="94" t="s">
        <v>261</v>
      </c>
      <c r="E45" s="95">
        <v>9.37</v>
      </c>
      <c r="F45" s="96">
        <f t="shared" si="1"/>
        <v>11.5</v>
      </c>
      <c r="G45" s="107">
        <f>ROUND(SUM('NOVO HORIZONTE'!G45),2)</f>
        <v>0</v>
      </c>
      <c r="H45" s="107">
        <f t="shared" si="2"/>
        <v>0</v>
      </c>
      <c r="I45" s="143">
        <f t="shared" si="3"/>
        <v>0</v>
      </c>
      <c r="J45" s="142"/>
      <c r="K45" s="146"/>
      <c r="L45" s="7" t="str">
        <f t="shared" si="4"/>
        <v/>
      </c>
      <c r="M45" s="7" t="str">
        <f t="shared" si="5"/>
        <v/>
      </c>
      <c r="N45" s="7" t="str">
        <f t="shared" si="0"/>
        <v/>
      </c>
      <c r="O45" s="144"/>
      <c r="P45" s="355">
        <v>0</v>
      </c>
      <c r="Q45" s="362">
        <f>SUM('NOVO HORIZONTE'!I45)</f>
        <v>0</v>
      </c>
      <c r="R45" s="363">
        <f t="shared" si="6"/>
        <v>0</v>
      </c>
      <c r="S45" s="153">
        <f t="shared" si="7"/>
        <v>0</v>
      </c>
      <c r="T45" s="364"/>
    </row>
    <row r="46" ht="22.5" hidden="1" spans="1:20">
      <c r="A46" s="103">
        <v>97639</v>
      </c>
      <c r="B46" s="94" t="s">
        <v>252</v>
      </c>
      <c r="C46" s="104" t="s">
        <v>270</v>
      </c>
      <c r="D46" s="94" t="s">
        <v>261</v>
      </c>
      <c r="E46" s="95">
        <v>23.28</v>
      </c>
      <c r="F46" s="96">
        <f t="shared" si="1"/>
        <v>28.57</v>
      </c>
      <c r="G46" s="107">
        <f>ROUND(SUM('NOVO HORIZONTE'!G46),2)</f>
        <v>0</v>
      </c>
      <c r="H46" s="107">
        <f t="shared" si="2"/>
        <v>0</v>
      </c>
      <c r="I46" s="143">
        <f t="shared" si="3"/>
        <v>0</v>
      </c>
      <c r="J46" s="142"/>
      <c r="K46" s="146"/>
      <c r="L46" s="7" t="str">
        <f t="shared" si="4"/>
        <v/>
      </c>
      <c r="M46" s="7" t="str">
        <f t="shared" si="5"/>
        <v/>
      </c>
      <c r="N46" s="7" t="str">
        <f t="shared" si="0"/>
        <v/>
      </c>
      <c r="O46" s="144"/>
      <c r="P46" s="355">
        <v>0</v>
      </c>
      <c r="Q46" s="362">
        <f>SUM('NOVO HORIZONTE'!I46)</f>
        <v>0</v>
      </c>
      <c r="R46" s="363">
        <f t="shared" si="6"/>
        <v>0</v>
      </c>
      <c r="S46" s="153">
        <f t="shared" si="7"/>
        <v>0</v>
      </c>
      <c r="T46" s="364"/>
    </row>
    <row r="47" ht="22.5" hidden="1" spans="1:20">
      <c r="A47" s="103">
        <v>97640</v>
      </c>
      <c r="B47" s="94" t="s">
        <v>252</v>
      </c>
      <c r="C47" s="104" t="s">
        <v>271</v>
      </c>
      <c r="D47" s="94" t="s">
        <v>261</v>
      </c>
      <c r="E47" s="95">
        <v>2.03</v>
      </c>
      <c r="F47" s="96">
        <f t="shared" si="1"/>
        <v>2.49</v>
      </c>
      <c r="G47" s="107">
        <f>ROUND(SUM('NOVO HORIZONTE'!G47),2)</f>
        <v>0</v>
      </c>
      <c r="H47" s="107">
        <f t="shared" si="2"/>
        <v>0</v>
      </c>
      <c r="I47" s="143">
        <f t="shared" si="3"/>
        <v>0</v>
      </c>
      <c r="J47" s="142"/>
      <c r="K47" s="146"/>
      <c r="L47" s="7" t="str">
        <f t="shared" si="4"/>
        <v/>
      </c>
      <c r="M47" s="7" t="str">
        <f t="shared" si="5"/>
        <v/>
      </c>
      <c r="N47" s="7" t="str">
        <f t="shared" si="0"/>
        <v/>
      </c>
      <c r="O47" s="144"/>
      <c r="P47" s="355">
        <v>0</v>
      </c>
      <c r="Q47" s="362">
        <f>SUM('NOVO HORIZONTE'!I47)</f>
        <v>0</v>
      </c>
      <c r="R47" s="363">
        <f t="shared" si="6"/>
        <v>0</v>
      </c>
      <c r="S47" s="153">
        <f t="shared" si="7"/>
        <v>0</v>
      </c>
      <c r="T47" s="364"/>
    </row>
    <row r="48" ht="12.75" hidden="1" spans="1:20">
      <c r="A48" s="103">
        <v>97641</v>
      </c>
      <c r="B48" s="94" t="s">
        <v>252</v>
      </c>
      <c r="C48" s="104" t="s">
        <v>272</v>
      </c>
      <c r="D48" s="94" t="s">
        <v>261</v>
      </c>
      <c r="E48" s="95">
        <v>5.73</v>
      </c>
      <c r="F48" s="96">
        <f t="shared" si="1"/>
        <v>7.03</v>
      </c>
      <c r="G48" s="107">
        <f>ROUND(SUM('NOVO HORIZONTE'!G48),2)</f>
        <v>0</v>
      </c>
      <c r="H48" s="107">
        <f t="shared" si="2"/>
        <v>0</v>
      </c>
      <c r="I48" s="143">
        <f t="shared" si="3"/>
        <v>0</v>
      </c>
      <c r="J48" s="142"/>
      <c r="K48" s="146"/>
      <c r="L48" s="7" t="str">
        <f t="shared" si="4"/>
        <v/>
      </c>
      <c r="M48" s="7" t="str">
        <f t="shared" si="5"/>
        <v/>
      </c>
      <c r="N48" s="7" t="str">
        <f t="shared" si="0"/>
        <v/>
      </c>
      <c r="O48" s="144"/>
      <c r="P48" s="355">
        <v>0</v>
      </c>
      <c r="Q48" s="362">
        <f>SUM('NOVO HORIZONTE'!I48)</f>
        <v>0</v>
      </c>
      <c r="R48" s="363">
        <f t="shared" si="6"/>
        <v>0</v>
      </c>
      <c r="S48" s="153">
        <f t="shared" si="7"/>
        <v>0</v>
      </c>
      <c r="T48" s="364"/>
    </row>
    <row r="49" ht="22.5" hidden="1" spans="1:20">
      <c r="A49" s="103">
        <v>97642</v>
      </c>
      <c r="B49" s="94" t="s">
        <v>252</v>
      </c>
      <c r="C49" s="104" t="s">
        <v>273</v>
      </c>
      <c r="D49" s="94" t="s">
        <v>261</v>
      </c>
      <c r="E49" s="95">
        <v>3.63</v>
      </c>
      <c r="F49" s="96">
        <f t="shared" si="1"/>
        <v>4.46</v>
      </c>
      <c r="G49" s="107">
        <f>ROUND(SUM('NOVO HORIZONTE'!G49),2)</f>
        <v>0</v>
      </c>
      <c r="H49" s="107">
        <f t="shared" si="2"/>
        <v>0</v>
      </c>
      <c r="I49" s="143">
        <f t="shared" si="3"/>
        <v>0</v>
      </c>
      <c r="J49" s="142"/>
      <c r="K49" s="146"/>
      <c r="L49" s="7" t="str">
        <f t="shared" si="4"/>
        <v/>
      </c>
      <c r="M49" s="7" t="str">
        <f t="shared" si="5"/>
        <v/>
      </c>
      <c r="N49" s="7" t="str">
        <f t="shared" si="0"/>
        <v/>
      </c>
      <c r="O49" s="144"/>
      <c r="P49" s="355">
        <v>0</v>
      </c>
      <c r="Q49" s="362">
        <f>SUM('NOVO HORIZONTE'!I49)</f>
        <v>0</v>
      </c>
      <c r="R49" s="363">
        <f t="shared" si="6"/>
        <v>0</v>
      </c>
      <c r="S49" s="153">
        <f t="shared" si="7"/>
        <v>0</v>
      </c>
      <c r="T49" s="364"/>
    </row>
    <row r="50" ht="22.5" hidden="1" spans="1:20">
      <c r="A50" s="103">
        <v>97643</v>
      </c>
      <c r="B50" s="94" t="s">
        <v>252</v>
      </c>
      <c r="C50" s="104" t="s">
        <v>274</v>
      </c>
      <c r="D50" s="94" t="s">
        <v>261</v>
      </c>
      <c r="E50" s="95">
        <v>28.53</v>
      </c>
      <c r="F50" s="96">
        <f t="shared" si="1"/>
        <v>35.02</v>
      </c>
      <c r="G50" s="107">
        <f>ROUND(SUM('NOVO HORIZONTE'!G50),2)</f>
        <v>0</v>
      </c>
      <c r="H50" s="107">
        <f t="shared" si="2"/>
        <v>0</v>
      </c>
      <c r="I50" s="143">
        <f t="shared" si="3"/>
        <v>0</v>
      </c>
      <c r="J50" s="142"/>
      <c r="K50" s="146"/>
      <c r="L50" s="7" t="str">
        <f t="shared" si="4"/>
        <v/>
      </c>
      <c r="M50" s="7" t="str">
        <f t="shared" si="5"/>
        <v/>
      </c>
      <c r="N50" s="7" t="str">
        <f t="shared" si="0"/>
        <v/>
      </c>
      <c r="O50" s="144"/>
      <c r="P50" s="355">
        <v>0</v>
      </c>
      <c r="Q50" s="362">
        <f>SUM('NOVO HORIZONTE'!I50)</f>
        <v>0</v>
      </c>
      <c r="R50" s="363">
        <f t="shared" si="6"/>
        <v>0</v>
      </c>
      <c r="S50" s="153">
        <f t="shared" si="7"/>
        <v>0</v>
      </c>
      <c r="T50" s="364"/>
    </row>
    <row r="51" ht="12.75" hidden="1" spans="1:20">
      <c r="A51" s="103">
        <v>97644</v>
      </c>
      <c r="B51" s="94" t="s">
        <v>252</v>
      </c>
      <c r="C51" s="104" t="s">
        <v>275</v>
      </c>
      <c r="D51" s="94" t="s">
        <v>261</v>
      </c>
      <c r="E51" s="95">
        <v>10.76</v>
      </c>
      <c r="F51" s="96">
        <f t="shared" si="1"/>
        <v>13.21</v>
      </c>
      <c r="G51" s="107">
        <f>ROUND(SUM('NOVO HORIZONTE'!G51),2)</f>
        <v>0</v>
      </c>
      <c r="H51" s="107">
        <f t="shared" si="2"/>
        <v>0</v>
      </c>
      <c r="I51" s="143">
        <f t="shared" si="3"/>
        <v>0</v>
      </c>
      <c r="J51" s="142"/>
      <c r="K51" s="146"/>
      <c r="L51" s="7" t="str">
        <f t="shared" si="4"/>
        <v/>
      </c>
      <c r="M51" s="7" t="str">
        <f t="shared" si="5"/>
        <v/>
      </c>
      <c r="N51" s="7" t="str">
        <f t="shared" si="0"/>
        <v/>
      </c>
      <c r="O51" s="144"/>
      <c r="P51" s="355">
        <v>0</v>
      </c>
      <c r="Q51" s="362">
        <f>SUM('NOVO HORIZONTE'!I51)</f>
        <v>0</v>
      </c>
      <c r="R51" s="363">
        <f t="shared" si="6"/>
        <v>0</v>
      </c>
      <c r="S51" s="153">
        <f t="shared" si="7"/>
        <v>0</v>
      </c>
      <c r="T51" s="364"/>
    </row>
    <row r="52" ht="12.75" hidden="1" spans="1:20">
      <c r="A52" s="103">
        <v>97645</v>
      </c>
      <c r="B52" s="94" t="s">
        <v>252</v>
      </c>
      <c r="C52" s="104" t="s">
        <v>276</v>
      </c>
      <c r="D52" s="94" t="s">
        <v>261</v>
      </c>
      <c r="E52" s="95">
        <v>37.98</v>
      </c>
      <c r="F52" s="96">
        <f t="shared" si="1"/>
        <v>46.62</v>
      </c>
      <c r="G52" s="107">
        <f>ROUND(SUM('NOVO HORIZONTE'!G52),2)</f>
        <v>0</v>
      </c>
      <c r="H52" s="107">
        <f t="shared" si="2"/>
        <v>0</v>
      </c>
      <c r="I52" s="143">
        <f t="shared" si="3"/>
        <v>0</v>
      </c>
      <c r="J52" s="142"/>
      <c r="K52" s="146"/>
      <c r="L52" s="7" t="str">
        <f t="shared" si="4"/>
        <v/>
      </c>
      <c r="M52" s="7" t="str">
        <f t="shared" si="5"/>
        <v/>
      </c>
      <c r="N52" s="7" t="str">
        <f t="shared" si="0"/>
        <v/>
      </c>
      <c r="O52" s="144"/>
      <c r="P52" s="355">
        <v>0</v>
      </c>
      <c r="Q52" s="362">
        <f>SUM('NOVO HORIZONTE'!I52)</f>
        <v>0</v>
      </c>
      <c r="R52" s="363">
        <f t="shared" si="6"/>
        <v>0</v>
      </c>
      <c r="S52" s="153">
        <f t="shared" si="7"/>
        <v>0</v>
      </c>
      <c r="T52" s="364"/>
    </row>
    <row r="53" ht="22.5" hidden="1" spans="1:20">
      <c r="A53" s="103">
        <v>97648</v>
      </c>
      <c r="B53" s="94" t="s">
        <v>252</v>
      </c>
      <c r="C53" s="104" t="s">
        <v>277</v>
      </c>
      <c r="D53" s="94" t="s">
        <v>261</v>
      </c>
      <c r="E53" s="95">
        <v>2.3</v>
      </c>
      <c r="F53" s="96">
        <f t="shared" si="1"/>
        <v>2.82</v>
      </c>
      <c r="G53" s="107">
        <f>ROUND(SUM('NOVO HORIZONTE'!G53),2)</f>
        <v>0</v>
      </c>
      <c r="H53" s="107">
        <f t="shared" si="2"/>
        <v>0</v>
      </c>
      <c r="I53" s="143">
        <f t="shared" si="3"/>
        <v>0</v>
      </c>
      <c r="J53" s="142"/>
      <c r="K53" s="146"/>
      <c r="L53" s="7" t="str">
        <f t="shared" si="4"/>
        <v/>
      </c>
      <c r="M53" s="7" t="str">
        <f t="shared" si="5"/>
        <v/>
      </c>
      <c r="N53" s="7" t="str">
        <f t="shared" si="0"/>
        <v/>
      </c>
      <c r="O53" s="144"/>
      <c r="P53" s="355">
        <v>0</v>
      </c>
      <c r="Q53" s="362">
        <f>SUM('NOVO HORIZONTE'!I53)</f>
        <v>0</v>
      </c>
      <c r="R53" s="363">
        <f t="shared" si="6"/>
        <v>0</v>
      </c>
      <c r="S53" s="153">
        <f t="shared" si="7"/>
        <v>0</v>
      </c>
      <c r="T53" s="364"/>
    </row>
    <row r="54" ht="22.5" hidden="1" spans="1:20">
      <c r="A54" s="103">
        <v>97660</v>
      </c>
      <c r="B54" s="94" t="s">
        <v>252</v>
      </c>
      <c r="C54" s="104" t="s">
        <v>278</v>
      </c>
      <c r="D54" s="94" t="s">
        <v>279</v>
      </c>
      <c r="E54" s="95">
        <v>0.77</v>
      </c>
      <c r="F54" s="96">
        <f t="shared" si="1"/>
        <v>0.95</v>
      </c>
      <c r="G54" s="107">
        <f>ROUND(SUM('NOVO HORIZONTE'!G54),2)</f>
        <v>0</v>
      </c>
      <c r="H54" s="107">
        <f t="shared" si="2"/>
        <v>0</v>
      </c>
      <c r="I54" s="143">
        <f t="shared" si="3"/>
        <v>0</v>
      </c>
      <c r="J54" s="142"/>
      <c r="K54" s="146"/>
      <c r="L54" s="7" t="str">
        <f t="shared" si="4"/>
        <v/>
      </c>
      <c r="M54" s="7" t="str">
        <f t="shared" si="5"/>
        <v/>
      </c>
      <c r="N54" s="7" t="str">
        <f t="shared" si="0"/>
        <v/>
      </c>
      <c r="O54" s="144"/>
      <c r="P54" s="355">
        <v>0</v>
      </c>
      <c r="Q54" s="362">
        <f>SUM('NOVO HORIZONTE'!I54)</f>
        <v>0</v>
      </c>
      <c r="R54" s="363">
        <f t="shared" si="6"/>
        <v>0</v>
      </c>
      <c r="S54" s="153">
        <f t="shared" si="7"/>
        <v>0</v>
      </c>
      <c r="T54" s="364"/>
    </row>
    <row r="55" ht="12.75" hidden="1" spans="1:20">
      <c r="A55" s="103">
        <v>97661</v>
      </c>
      <c r="B55" s="94" t="s">
        <v>252</v>
      </c>
      <c r="C55" s="104" t="s">
        <v>280</v>
      </c>
      <c r="D55" s="94" t="s">
        <v>263</v>
      </c>
      <c r="E55" s="95">
        <v>0.78</v>
      </c>
      <c r="F55" s="96">
        <f t="shared" si="1"/>
        <v>0.96</v>
      </c>
      <c r="G55" s="107">
        <f>ROUND(SUM('NOVO HORIZONTE'!G55),2)</f>
        <v>0</v>
      </c>
      <c r="H55" s="107">
        <f t="shared" si="2"/>
        <v>0</v>
      </c>
      <c r="I55" s="143">
        <f t="shared" si="3"/>
        <v>0</v>
      </c>
      <c r="J55" s="142"/>
      <c r="K55" s="146"/>
      <c r="L55" s="7" t="str">
        <f t="shared" si="4"/>
        <v/>
      </c>
      <c r="M55" s="7" t="str">
        <f t="shared" si="5"/>
        <v/>
      </c>
      <c r="N55" s="7" t="str">
        <f t="shared" si="0"/>
        <v/>
      </c>
      <c r="O55" s="144"/>
      <c r="P55" s="355">
        <v>0</v>
      </c>
      <c r="Q55" s="362">
        <f>SUM('NOVO HORIZONTE'!I55)</f>
        <v>0</v>
      </c>
      <c r="R55" s="363">
        <f t="shared" si="6"/>
        <v>0</v>
      </c>
      <c r="S55" s="153">
        <f t="shared" si="7"/>
        <v>0</v>
      </c>
      <c r="T55" s="364"/>
    </row>
    <row r="56" ht="22.5" hidden="1" spans="1:20">
      <c r="A56" s="103">
        <v>97662</v>
      </c>
      <c r="B56" s="94" t="s">
        <v>252</v>
      </c>
      <c r="C56" s="104" t="s">
        <v>281</v>
      </c>
      <c r="D56" s="94" t="s">
        <v>263</v>
      </c>
      <c r="E56" s="95">
        <v>0.57</v>
      </c>
      <c r="F56" s="96">
        <f t="shared" si="1"/>
        <v>0.7</v>
      </c>
      <c r="G56" s="107">
        <f>ROUND(SUM('NOVO HORIZONTE'!G56),2)</f>
        <v>0</v>
      </c>
      <c r="H56" s="107">
        <f t="shared" si="2"/>
        <v>0</v>
      </c>
      <c r="I56" s="143">
        <f t="shared" si="3"/>
        <v>0</v>
      </c>
      <c r="J56" s="142"/>
      <c r="K56" s="146"/>
      <c r="L56" s="7" t="str">
        <f t="shared" si="4"/>
        <v/>
      </c>
      <c r="M56" s="7" t="str">
        <f t="shared" si="5"/>
        <v/>
      </c>
      <c r="N56" s="7" t="str">
        <f t="shared" si="0"/>
        <v/>
      </c>
      <c r="O56" s="144"/>
      <c r="P56" s="355">
        <v>0</v>
      </c>
      <c r="Q56" s="362">
        <f>SUM('NOVO HORIZONTE'!I56)</f>
        <v>0</v>
      </c>
      <c r="R56" s="363">
        <f t="shared" si="6"/>
        <v>0</v>
      </c>
      <c r="S56" s="153">
        <f t="shared" si="7"/>
        <v>0</v>
      </c>
      <c r="T56" s="364"/>
    </row>
    <row r="57" ht="12.75" hidden="1" spans="1:20">
      <c r="A57" s="103">
        <v>97663</v>
      </c>
      <c r="B57" s="94" t="s">
        <v>252</v>
      </c>
      <c r="C57" s="104" t="s">
        <v>282</v>
      </c>
      <c r="D57" s="94" t="s">
        <v>279</v>
      </c>
      <c r="E57" s="95">
        <v>14.23</v>
      </c>
      <c r="F57" s="96">
        <f t="shared" si="1"/>
        <v>17.47</v>
      </c>
      <c r="G57" s="107">
        <f>ROUND(SUM('NOVO HORIZONTE'!G57),2)</f>
        <v>0</v>
      </c>
      <c r="H57" s="107">
        <f t="shared" si="2"/>
        <v>0</v>
      </c>
      <c r="I57" s="143">
        <f t="shared" si="3"/>
        <v>0</v>
      </c>
      <c r="J57" s="142"/>
      <c r="K57" s="146"/>
      <c r="L57" s="7" t="str">
        <f t="shared" si="4"/>
        <v/>
      </c>
      <c r="M57" s="7" t="str">
        <f t="shared" si="5"/>
        <v/>
      </c>
      <c r="N57" s="7" t="str">
        <f t="shared" si="0"/>
        <v/>
      </c>
      <c r="O57" s="144"/>
      <c r="P57" s="355">
        <v>0</v>
      </c>
      <c r="Q57" s="362">
        <f>SUM('NOVO HORIZONTE'!I57)</f>
        <v>0</v>
      </c>
      <c r="R57" s="363">
        <f t="shared" si="6"/>
        <v>0</v>
      </c>
      <c r="S57" s="153">
        <f t="shared" si="7"/>
        <v>0</v>
      </c>
      <c r="T57" s="364"/>
    </row>
    <row r="58" ht="12.75" hidden="1" spans="1:20">
      <c r="A58" s="103">
        <v>97664</v>
      </c>
      <c r="B58" s="94" t="s">
        <v>252</v>
      </c>
      <c r="C58" s="104" t="s">
        <v>283</v>
      </c>
      <c r="D58" s="94" t="s">
        <v>279</v>
      </c>
      <c r="E58" s="95">
        <v>1.77</v>
      </c>
      <c r="F58" s="96">
        <f t="shared" si="1"/>
        <v>2.17</v>
      </c>
      <c r="G58" s="107">
        <f>ROUND(SUM('NOVO HORIZONTE'!G58),2)</f>
        <v>0</v>
      </c>
      <c r="H58" s="107">
        <f t="shared" si="2"/>
        <v>0</v>
      </c>
      <c r="I58" s="143">
        <f t="shared" si="3"/>
        <v>0</v>
      </c>
      <c r="J58" s="142"/>
      <c r="K58" s="146"/>
      <c r="L58" s="7" t="str">
        <f t="shared" si="4"/>
        <v/>
      </c>
      <c r="M58" s="7" t="str">
        <f t="shared" si="5"/>
        <v/>
      </c>
      <c r="N58" s="7" t="str">
        <f t="shared" si="0"/>
        <v/>
      </c>
      <c r="O58" s="144"/>
      <c r="P58" s="355">
        <v>0</v>
      </c>
      <c r="Q58" s="362">
        <f>SUM('NOVO HORIZONTE'!I58)</f>
        <v>0</v>
      </c>
      <c r="R58" s="363">
        <f t="shared" si="6"/>
        <v>0</v>
      </c>
      <c r="S58" s="153">
        <f t="shared" si="7"/>
        <v>0</v>
      </c>
      <c r="T58" s="364"/>
    </row>
    <row r="59" ht="12.75" hidden="1" spans="1:20">
      <c r="A59" s="103">
        <v>97665</v>
      </c>
      <c r="B59" s="94" t="s">
        <v>252</v>
      </c>
      <c r="C59" s="104" t="s">
        <v>284</v>
      </c>
      <c r="D59" s="94" t="s">
        <v>279</v>
      </c>
      <c r="E59" s="95">
        <v>1.5</v>
      </c>
      <c r="F59" s="96">
        <f t="shared" si="1"/>
        <v>1.84</v>
      </c>
      <c r="G59" s="107">
        <f>ROUND(SUM('NOVO HORIZONTE'!G59),2)</f>
        <v>0</v>
      </c>
      <c r="H59" s="107">
        <f t="shared" si="2"/>
        <v>0</v>
      </c>
      <c r="I59" s="143">
        <f t="shared" si="3"/>
        <v>0</v>
      </c>
      <c r="J59" s="142"/>
      <c r="K59" s="146"/>
      <c r="L59" s="7" t="str">
        <f t="shared" si="4"/>
        <v/>
      </c>
      <c r="M59" s="7" t="str">
        <f t="shared" si="5"/>
        <v/>
      </c>
      <c r="N59" s="7" t="str">
        <f t="shared" si="0"/>
        <v/>
      </c>
      <c r="O59" s="144"/>
      <c r="P59" s="355">
        <v>0</v>
      </c>
      <c r="Q59" s="362">
        <f>SUM('NOVO HORIZONTE'!I59)</f>
        <v>0</v>
      </c>
      <c r="R59" s="363">
        <f t="shared" si="6"/>
        <v>0</v>
      </c>
      <c r="S59" s="153">
        <f t="shared" si="7"/>
        <v>0</v>
      </c>
      <c r="T59" s="364"/>
    </row>
    <row r="60" ht="12.75" hidden="1" spans="1:20">
      <c r="A60" s="103">
        <v>97666</v>
      </c>
      <c r="B60" s="94" t="s">
        <v>252</v>
      </c>
      <c r="C60" s="104" t="s">
        <v>285</v>
      </c>
      <c r="D60" s="94" t="s">
        <v>279</v>
      </c>
      <c r="E60" s="95">
        <v>10.37</v>
      </c>
      <c r="F60" s="96">
        <f t="shared" si="1"/>
        <v>12.73</v>
      </c>
      <c r="G60" s="107">
        <f>ROUND(SUM('NOVO HORIZONTE'!G60),2)</f>
        <v>0</v>
      </c>
      <c r="H60" s="107">
        <f t="shared" si="2"/>
        <v>0</v>
      </c>
      <c r="I60" s="143">
        <f t="shared" si="3"/>
        <v>0</v>
      </c>
      <c r="J60" s="142"/>
      <c r="K60" s="146"/>
      <c r="L60" s="7" t="str">
        <f t="shared" si="4"/>
        <v/>
      </c>
      <c r="M60" s="7" t="str">
        <f t="shared" si="5"/>
        <v/>
      </c>
      <c r="N60" s="7" t="str">
        <f t="shared" si="0"/>
        <v/>
      </c>
      <c r="O60" s="144"/>
      <c r="P60" s="355">
        <v>0</v>
      </c>
      <c r="Q60" s="362">
        <f>SUM('NOVO HORIZONTE'!I60)</f>
        <v>0</v>
      </c>
      <c r="R60" s="363">
        <f t="shared" si="6"/>
        <v>0</v>
      </c>
      <c r="S60" s="153">
        <f t="shared" si="7"/>
        <v>0</v>
      </c>
      <c r="T60" s="364"/>
    </row>
    <row r="61" ht="12.75" hidden="1" spans="1:20">
      <c r="A61" s="103">
        <v>400000</v>
      </c>
      <c r="B61" s="110" t="s">
        <v>286</v>
      </c>
      <c r="C61" s="104" t="s">
        <v>287</v>
      </c>
      <c r="D61" s="94" t="s">
        <v>288</v>
      </c>
      <c r="E61" s="95">
        <v>1.14</v>
      </c>
      <c r="F61" s="96">
        <f t="shared" si="1"/>
        <v>1.4</v>
      </c>
      <c r="G61" s="107">
        <f>ROUND(SUM('NOVO HORIZONTE'!G61),2)</f>
        <v>0</v>
      </c>
      <c r="H61" s="107">
        <f t="shared" si="2"/>
        <v>0</v>
      </c>
      <c r="I61" s="143">
        <f t="shared" si="3"/>
        <v>0</v>
      </c>
      <c r="J61" s="142"/>
      <c r="L61" s="7" t="str">
        <f t="shared" si="4"/>
        <v/>
      </c>
      <c r="M61" s="7" t="str">
        <f t="shared" si="5"/>
        <v/>
      </c>
      <c r="N61" s="7" t="str">
        <f t="shared" si="0"/>
        <v/>
      </c>
      <c r="O61" s="144"/>
      <c r="P61" s="355">
        <v>0</v>
      </c>
      <c r="Q61" s="362">
        <f>SUM('NOVO HORIZONTE'!I61)</f>
        <v>0</v>
      </c>
      <c r="R61" s="363">
        <f t="shared" si="6"/>
        <v>0</v>
      </c>
      <c r="S61" s="153">
        <f t="shared" si="7"/>
        <v>0</v>
      </c>
      <c r="T61" s="364"/>
    </row>
    <row r="62" ht="12.75" spans="1:20">
      <c r="A62" s="99" t="s">
        <v>289</v>
      </c>
      <c r="B62" s="94"/>
      <c r="C62" s="93" t="s">
        <v>290</v>
      </c>
      <c r="D62" s="335"/>
      <c r="E62" s="336">
        <v>0</v>
      </c>
      <c r="F62" s="96">
        <f t="shared" si="1"/>
        <v>0</v>
      </c>
      <c r="G62" s="97">
        <f>ROUND(SUM('NOVO HORIZONTE'!G62),2)</f>
        <v>0</v>
      </c>
      <c r="H62" s="98">
        <f t="shared" si="2"/>
        <v>0</v>
      </c>
      <c r="I62" s="141">
        <f t="shared" si="3"/>
        <v>0</v>
      </c>
      <c r="J62" s="142"/>
      <c r="K62" s="138" t="str">
        <f>IF(OR(SUM(I63:I69)&gt;0,SUM(I63:I69)&gt;0),"xx","")</f>
        <v>xx</v>
      </c>
      <c r="L62" s="7" t="str">
        <f t="shared" si="4"/>
        <v>x</v>
      </c>
      <c r="M62" s="7" t="str">
        <f t="shared" si="5"/>
        <v>x</v>
      </c>
      <c r="N62" s="7" t="str">
        <f t="shared" si="0"/>
        <v>x</v>
      </c>
      <c r="O62" s="144"/>
      <c r="P62" s="356"/>
      <c r="Q62" s="362">
        <f>SUM('NOVO HORIZONTE'!I62)</f>
        <v>0</v>
      </c>
      <c r="R62" s="363">
        <f t="shared" si="6"/>
        <v>0</v>
      </c>
      <c r="S62" s="153">
        <f t="shared" si="7"/>
        <v>0</v>
      </c>
      <c r="T62" s="364"/>
    </row>
    <row r="63" ht="12.75" hidden="1" spans="1:20">
      <c r="A63" s="103">
        <v>99058</v>
      </c>
      <c r="B63" s="94" t="s">
        <v>252</v>
      </c>
      <c r="C63" s="104" t="s">
        <v>291</v>
      </c>
      <c r="D63" s="94" t="s">
        <v>279</v>
      </c>
      <c r="E63" s="95">
        <v>8.72</v>
      </c>
      <c r="F63" s="96">
        <f t="shared" si="1"/>
        <v>10.7</v>
      </c>
      <c r="G63" s="107">
        <f>ROUND(SUM('NOVO HORIZONTE'!G63),2)</f>
        <v>0</v>
      </c>
      <c r="H63" s="107">
        <f t="shared" si="2"/>
        <v>0</v>
      </c>
      <c r="I63" s="143">
        <f t="shared" si="3"/>
        <v>0</v>
      </c>
      <c r="J63" s="142"/>
      <c r="K63" s="146"/>
      <c r="L63" s="7" t="str">
        <f t="shared" si="4"/>
        <v/>
      </c>
      <c r="M63" s="7" t="str">
        <f t="shared" si="5"/>
        <v/>
      </c>
      <c r="N63" s="7" t="str">
        <f t="shared" si="0"/>
        <v/>
      </c>
      <c r="O63" s="144"/>
      <c r="P63" s="355">
        <v>0</v>
      </c>
      <c r="Q63" s="362">
        <f>SUM('NOVO HORIZONTE'!I63)</f>
        <v>0</v>
      </c>
      <c r="R63" s="363">
        <f t="shared" si="6"/>
        <v>0</v>
      </c>
      <c r="S63" s="153">
        <f t="shared" si="7"/>
        <v>0</v>
      </c>
      <c r="T63" s="364"/>
    </row>
    <row r="64" ht="22.5" spans="1:20">
      <c r="A64" s="103">
        <v>99059</v>
      </c>
      <c r="B64" s="94" t="s">
        <v>252</v>
      </c>
      <c r="C64" s="104" t="s">
        <v>292</v>
      </c>
      <c r="D64" s="94" t="s">
        <v>263</v>
      </c>
      <c r="E64" s="95">
        <v>67.7</v>
      </c>
      <c r="F64" s="96">
        <f t="shared" si="1"/>
        <v>83.09</v>
      </c>
      <c r="G64" s="107">
        <f>ROUND(SUM('NOVO HORIZONTE'!G64),2)</f>
        <v>222.47</v>
      </c>
      <c r="H64" s="107">
        <f t="shared" si="2"/>
        <v>83.09</v>
      </c>
      <c r="I64" s="143">
        <f>IF(ISBLANK(G64),0,ROUNDUP(G64*H64,2))</f>
        <v>18485.04</v>
      </c>
      <c r="J64" s="142"/>
      <c r="K64" s="146"/>
      <c r="L64" s="7" t="str">
        <f t="shared" si="4"/>
        <v>x</v>
      </c>
      <c r="M64" s="7" t="str">
        <f t="shared" si="5"/>
        <v>x</v>
      </c>
      <c r="N64" s="7" t="str">
        <f t="shared" si="0"/>
        <v>x</v>
      </c>
      <c r="P64" s="355">
        <v>0</v>
      </c>
      <c r="Q64" s="362">
        <f>SUM('NOVO HORIZONTE'!I64)</f>
        <v>18485.04</v>
      </c>
      <c r="R64" s="363">
        <f t="shared" si="6"/>
        <v>0</v>
      </c>
      <c r="S64" s="153">
        <f t="shared" si="7"/>
        <v>0</v>
      </c>
      <c r="T64" s="364"/>
    </row>
    <row r="65" ht="12.75" hidden="1" spans="1:20">
      <c r="A65" s="103">
        <v>99063</v>
      </c>
      <c r="B65" s="94" t="s">
        <v>252</v>
      </c>
      <c r="C65" s="104" t="s">
        <v>293</v>
      </c>
      <c r="D65" s="94" t="s">
        <v>263</v>
      </c>
      <c r="E65" s="95">
        <v>6.15</v>
      </c>
      <c r="F65" s="96">
        <f t="shared" si="1"/>
        <v>7.55</v>
      </c>
      <c r="G65" s="107">
        <f>ROUND(SUM('NOVO HORIZONTE'!G65),2)</f>
        <v>0</v>
      </c>
      <c r="H65" s="107">
        <f t="shared" si="2"/>
        <v>0</v>
      </c>
      <c r="I65" s="143">
        <f t="shared" si="3"/>
        <v>0</v>
      </c>
      <c r="J65" s="142"/>
      <c r="K65" s="146"/>
      <c r="L65" s="7" t="str">
        <f t="shared" si="4"/>
        <v/>
      </c>
      <c r="M65" s="7" t="str">
        <f t="shared" si="5"/>
        <v/>
      </c>
      <c r="N65" s="7" t="str">
        <f t="shared" si="0"/>
        <v/>
      </c>
      <c r="O65" s="144"/>
      <c r="P65" s="355">
        <v>0</v>
      </c>
      <c r="Q65" s="362">
        <f>SUM('NOVO HORIZONTE'!I65)</f>
        <v>0</v>
      </c>
      <c r="R65" s="363">
        <f t="shared" si="6"/>
        <v>0</v>
      </c>
      <c r="S65" s="153">
        <f t="shared" si="7"/>
        <v>0</v>
      </c>
      <c r="T65" s="364"/>
    </row>
    <row r="66" ht="12.75" hidden="1" spans="1:20">
      <c r="A66" s="103">
        <v>99064</v>
      </c>
      <c r="B66" s="94" t="s">
        <v>252</v>
      </c>
      <c r="C66" s="104" t="s">
        <v>294</v>
      </c>
      <c r="D66" s="94" t="s">
        <v>263</v>
      </c>
      <c r="E66" s="95">
        <v>0.43</v>
      </c>
      <c r="F66" s="96">
        <f t="shared" si="1"/>
        <v>0.53</v>
      </c>
      <c r="G66" s="107">
        <f>ROUND(SUM('NOVO HORIZONTE'!G66),2)</f>
        <v>0</v>
      </c>
      <c r="H66" s="107">
        <f t="shared" si="2"/>
        <v>0</v>
      </c>
      <c r="I66" s="143">
        <f t="shared" si="3"/>
        <v>0</v>
      </c>
      <c r="J66" s="142"/>
      <c r="K66" s="146"/>
      <c r="L66" s="7" t="str">
        <f t="shared" si="4"/>
        <v/>
      </c>
      <c r="M66" s="7" t="str">
        <f t="shared" si="5"/>
        <v/>
      </c>
      <c r="N66" s="7" t="str">
        <f t="shared" si="0"/>
        <v/>
      </c>
      <c r="O66" s="144"/>
      <c r="P66" s="355">
        <v>0</v>
      </c>
      <c r="Q66" s="362">
        <f>SUM('NOVO HORIZONTE'!I66)</f>
        <v>0</v>
      </c>
      <c r="R66" s="363">
        <f t="shared" si="6"/>
        <v>0</v>
      </c>
      <c r="S66" s="153">
        <f t="shared" si="7"/>
        <v>0</v>
      </c>
      <c r="T66" s="364"/>
    </row>
    <row r="67" ht="12.75" hidden="1" spans="1:20">
      <c r="A67" s="103">
        <v>99060</v>
      </c>
      <c r="B67" s="94" t="s">
        <v>252</v>
      </c>
      <c r="C67" s="104" t="s">
        <v>295</v>
      </c>
      <c r="D67" s="94" t="s">
        <v>279</v>
      </c>
      <c r="E67" s="95">
        <v>186.42</v>
      </c>
      <c r="F67" s="96">
        <f t="shared" si="1"/>
        <v>228.81</v>
      </c>
      <c r="G67" s="107">
        <f>ROUND(SUM('NOVO HORIZONTE'!G67),2)</f>
        <v>0</v>
      </c>
      <c r="H67" s="107">
        <f t="shared" si="2"/>
        <v>0</v>
      </c>
      <c r="I67" s="143">
        <f t="shared" si="3"/>
        <v>0</v>
      </c>
      <c r="J67" s="142"/>
      <c r="K67" s="146"/>
      <c r="L67" s="7" t="str">
        <f t="shared" si="4"/>
        <v/>
      </c>
      <c r="M67" s="7" t="str">
        <f t="shared" si="5"/>
        <v/>
      </c>
      <c r="N67" s="7" t="str">
        <f t="shared" si="0"/>
        <v/>
      </c>
      <c r="O67" s="144"/>
      <c r="P67" s="355">
        <v>0</v>
      </c>
      <c r="Q67" s="362">
        <f>SUM('NOVO HORIZONTE'!I67)</f>
        <v>0</v>
      </c>
      <c r="R67" s="363">
        <f t="shared" si="6"/>
        <v>0</v>
      </c>
      <c r="S67" s="153">
        <f t="shared" si="7"/>
        <v>0</v>
      </c>
      <c r="T67" s="364"/>
    </row>
    <row r="68" ht="12.75" hidden="1" spans="1:20">
      <c r="A68" s="103">
        <v>99061</v>
      </c>
      <c r="B68" s="94" t="s">
        <v>252</v>
      </c>
      <c r="C68" s="104" t="s">
        <v>296</v>
      </c>
      <c r="D68" s="94" t="s">
        <v>279</v>
      </c>
      <c r="E68" s="95">
        <v>123.11</v>
      </c>
      <c r="F68" s="96">
        <f t="shared" si="1"/>
        <v>151.11</v>
      </c>
      <c r="G68" s="107">
        <f>ROUND(SUM('NOVO HORIZONTE'!G68),2)</f>
        <v>0</v>
      </c>
      <c r="H68" s="107">
        <f t="shared" si="2"/>
        <v>0</v>
      </c>
      <c r="I68" s="143">
        <f t="shared" si="3"/>
        <v>0</v>
      </c>
      <c r="J68" s="142"/>
      <c r="K68" s="146"/>
      <c r="L68" s="7" t="str">
        <f t="shared" si="4"/>
        <v/>
      </c>
      <c r="M68" s="7" t="str">
        <f t="shared" si="5"/>
        <v/>
      </c>
      <c r="N68" s="7" t="str">
        <f t="shared" si="0"/>
        <v/>
      </c>
      <c r="O68" s="144"/>
      <c r="P68" s="355">
        <v>0</v>
      </c>
      <c r="Q68" s="362">
        <f>SUM('NOVO HORIZONTE'!I68)</f>
        <v>0</v>
      </c>
      <c r="R68" s="363">
        <f t="shared" si="6"/>
        <v>0</v>
      </c>
      <c r="S68" s="153">
        <f t="shared" si="7"/>
        <v>0</v>
      </c>
      <c r="T68" s="364"/>
    </row>
    <row r="69" ht="12.75" hidden="1" spans="1:20">
      <c r="A69" s="103">
        <v>99062</v>
      </c>
      <c r="B69" s="94" t="s">
        <v>252</v>
      </c>
      <c r="C69" s="104" t="s">
        <v>297</v>
      </c>
      <c r="D69" s="94" t="s">
        <v>279</v>
      </c>
      <c r="E69" s="95">
        <v>2.98</v>
      </c>
      <c r="F69" s="96">
        <f t="shared" si="1"/>
        <v>3.66</v>
      </c>
      <c r="G69" s="107">
        <f>ROUND(SUM('NOVO HORIZONTE'!G69),2)</f>
        <v>0</v>
      </c>
      <c r="H69" s="107">
        <f t="shared" si="2"/>
        <v>0</v>
      </c>
      <c r="I69" s="143">
        <f t="shared" si="3"/>
        <v>0</v>
      </c>
      <c r="J69" s="142"/>
      <c r="K69" s="146"/>
      <c r="L69" s="7" t="str">
        <f t="shared" si="4"/>
        <v/>
      </c>
      <c r="M69" s="7" t="str">
        <f t="shared" si="5"/>
        <v/>
      </c>
      <c r="N69" s="7" t="str">
        <f t="shared" si="0"/>
        <v/>
      </c>
      <c r="O69" s="144"/>
      <c r="P69" s="355">
        <v>0</v>
      </c>
      <c r="Q69" s="362">
        <f>SUM('NOVO HORIZONTE'!I69)</f>
        <v>0</v>
      </c>
      <c r="R69" s="363">
        <f t="shared" si="6"/>
        <v>0</v>
      </c>
      <c r="S69" s="153">
        <f t="shared" si="7"/>
        <v>0</v>
      </c>
      <c r="T69" s="364"/>
    </row>
    <row r="70" ht="12.75" hidden="1" spans="1:20">
      <c r="A70" s="99" t="s">
        <v>298</v>
      </c>
      <c r="B70" s="94"/>
      <c r="C70" s="93" t="s">
        <v>299</v>
      </c>
      <c r="D70" s="335"/>
      <c r="E70" s="336">
        <v>0</v>
      </c>
      <c r="F70" s="96">
        <f t="shared" si="1"/>
        <v>0</v>
      </c>
      <c r="G70" s="97">
        <f>ROUND(SUM('NOVO HORIZONTE'!G70),2)</f>
        <v>0</v>
      </c>
      <c r="H70" s="98">
        <f t="shared" si="2"/>
        <v>0</v>
      </c>
      <c r="I70" s="141">
        <f t="shared" si="3"/>
        <v>0</v>
      </c>
      <c r="J70" s="142"/>
      <c r="K70" s="138" t="str">
        <f>IF(OR(SUM(I71:I76)&gt;0,SUM(I71:I76)&gt;0),"xx","")</f>
        <v/>
      </c>
      <c r="L70" s="7" t="str">
        <f t="shared" si="4"/>
        <v/>
      </c>
      <c r="M70" s="7" t="str">
        <f t="shared" si="5"/>
        <v/>
      </c>
      <c r="N70" s="7" t="str">
        <f t="shared" si="0"/>
        <v/>
      </c>
      <c r="O70" s="144"/>
      <c r="P70" s="356"/>
      <c r="Q70" s="362">
        <f>SUM('NOVO HORIZONTE'!I70)</f>
        <v>0</v>
      </c>
      <c r="R70" s="363">
        <f t="shared" si="6"/>
        <v>0</v>
      </c>
      <c r="S70" s="153">
        <f t="shared" si="7"/>
        <v>0</v>
      </c>
      <c r="T70" s="364"/>
    </row>
    <row r="71" ht="12.75" hidden="1" spans="1:20">
      <c r="A71" s="103">
        <v>97062</v>
      </c>
      <c r="B71" s="94" t="s">
        <v>252</v>
      </c>
      <c r="C71" s="104" t="s">
        <v>300</v>
      </c>
      <c r="D71" s="94" t="s">
        <v>261</v>
      </c>
      <c r="E71" s="95">
        <v>7.19</v>
      </c>
      <c r="F71" s="96">
        <f t="shared" si="1"/>
        <v>8.83</v>
      </c>
      <c r="G71" s="107">
        <f>ROUND(SUM('NOVO HORIZONTE'!G71),2)</f>
        <v>0</v>
      </c>
      <c r="H71" s="107">
        <f t="shared" si="2"/>
        <v>0</v>
      </c>
      <c r="I71" s="143">
        <f t="shared" si="3"/>
        <v>0</v>
      </c>
      <c r="J71" s="142"/>
      <c r="K71" s="146"/>
      <c r="L71" s="7" t="str">
        <f t="shared" si="4"/>
        <v/>
      </c>
      <c r="M71" s="7" t="str">
        <f t="shared" si="5"/>
        <v/>
      </c>
      <c r="N71" s="7" t="str">
        <f t="shared" si="0"/>
        <v/>
      </c>
      <c r="O71" s="144"/>
      <c r="P71" s="355">
        <v>0</v>
      </c>
      <c r="Q71" s="362">
        <f>SUM('NOVO HORIZONTE'!I71)</f>
        <v>0</v>
      </c>
      <c r="R71" s="363">
        <f t="shared" si="6"/>
        <v>0</v>
      </c>
      <c r="S71" s="153">
        <f t="shared" si="7"/>
        <v>0</v>
      </c>
      <c r="T71" s="364"/>
    </row>
    <row r="72" ht="22.5" hidden="1" spans="1:20">
      <c r="A72" s="103">
        <v>97066</v>
      </c>
      <c r="B72" s="94" t="s">
        <v>252</v>
      </c>
      <c r="C72" s="104" t="s">
        <v>301</v>
      </c>
      <c r="D72" s="94" t="s">
        <v>261</v>
      </c>
      <c r="E72" s="95">
        <v>105.82</v>
      </c>
      <c r="F72" s="96">
        <f t="shared" si="1"/>
        <v>129.88</v>
      </c>
      <c r="G72" s="107">
        <f>ROUND(SUM('NOVO HORIZONTE'!G72),2)</f>
        <v>0</v>
      </c>
      <c r="H72" s="107">
        <f t="shared" si="2"/>
        <v>0</v>
      </c>
      <c r="I72" s="143">
        <f t="shared" si="3"/>
        <v>0</v>
      </c>
      <c r="J72" s="142"/>
      <c r="K72" s="146"/>
      <c r="L72" s="7" t="str">
        <f t="shared" si="4"/>
        <v/>
      </c>
      <c r="M72" s="7" t="str">
        <f t="shared" si="5"/>
        <v/>
      </c>
      <c r="N72" s="7" t="str">
        <f t="shared" si="0"/>
        <v/>
      </c>
      <c r="O72" s="144"/>
      <c r="P72" s="355">
        <v>0</v>
      </c>
      <c r="Q72" s="362">
        <f>SUM('NOVO HORIZONTE'!I72)</f>
        <v>0</v>
      </c>
      <c r="R72" s="363">
        <f t="shared" si="6"/>
        <v>0</v>
      </c>
      <c r="S72" s="153">
        <f t="shared" si="7"/>
        <v>0</v>
      </c>
      <c r="T72" s="364"/>
    </row>
    <row r="73" ht="22.5" hidden="1" spans="1:20">
      <c r="A73" s="103">
        <v>97067</v>
      </c>
      <c r="B73" s="94" t="s">
        <v>252</v>
      </c>
      <c r="C73" s="104" t="s">
        <v>302</v>
      </c>
      <c r="D73" s="94" t="s">
        <v>263</v>
      </c>
      <c r="E73" s="95">
        <v>904.91</v>
      </c>
      <c r="F73" s="96">
        <f t="shared" si="1"/>
        <v>1110.69</v>
      </c>
      <c r="G73" s="107">
        <f>ROUND(SUM('NOVO HORIZONTE'!G73),2)</f>
        <v>0</v>
      </c>
      <c r="H73" s="107">
        <f t="shared" si="2"/>
        <v>0</v>
      </c>
      <c r="I73" s="143">
        <f t="shared" si="3"/>
        <v>0</v>
      </c>
      <c r="J73" s="142"/>
      <c r="K73" s="146"/>
      <c r="L73" s="7" t="str">
        <f t="shared" si="4"/>
        <v/>
      </c>
      <c r="M73" s="7" t="str">
        <f t="shared" si="5"/>
        <v/>
      </c>
      <c r="N73" s="7" t="str">
        <f t="shared" si="0"/>
        <v/>
      </c>
      <c r="O73" s="144"/>
      <c r="P73" s="355">
        <v>0</v>
      </c>
      <c r="Q73" s="362">
        <f>SUM('NOVO HORIZONTE'!I73)</f>
        <v>0</v>
      </c>
      <c r="R73" s="363">
        <f t="shared" si="6"/>
        <v>0</v>
      </c>
      <c r="S73" s="153">
        <f t="shared" si="7"/>
        <v>0</v>
      </c>
      <c r="T73" s="364"/>
    </row>
    <row r="74" ht="22.5" hidden="1" spans="1:20">
      <c r="A74" s="103">
        <v>97063</v>
      </c>
      <c r="B74" s="94" t="s">
        <v>252</v>
      </c>
      <c r="C74" s="104" t="s">
        <v>303</v>
      </c>
      <c r="D74" s="94" t="s">
        <v>261</v>
      </c>
      <c r="E74" s="95">
        <v>12.8</v>
      </c>
      <c r="F74" s="96">
        <f t="shared" si="1"/>
        <v>15.71</v>
      </c>
      <c r="G74" s="107">
        <f>ROUND(SUM('NOVO HORIZONTE'!G74),2)</f>
        <v>0</v>
      </c>
      <c r="H74" s="107">
        <f t="shared" si="2"/>
        <v>0</v>
      </c>
      <c r="I74" s="143">
        <f t="shared" si="3"/>
        <v>0</v>
      </c>
      <c r="J74" s="142"/>
      <c r="K74" s="146"/>
      <c r="L74" s="7" t="str">
        <f t="shared" si="4"/>
        <v/>
      </c>
      <c r="M74" s="7" t="str">
        <f t="shared" si="5"/>
        <v/>
      </c>
      <c r="N74" s="7" t="str">
        <f t="shared" si="0"/>
        <v/>
      </c>
      <c r="O74" s="144"/>
      <c r="P74" s="355">
        <v>0</v>
      </c>
      <c r="Q74" s="362">
        <f>SUM('NOVO HORIZONTE'!I74)</f>
        <v>0</v>
      </c>
      <c r="R74" s="363">
        <f t="shared" si="6"/>
        <v>0</v>
      </c>
      <c r="S74" s="153">
        <f t="shared" si="7"/>
        <v>0</v>
      </c>
      <c r="T74" s="364"/>
    </row>
    <row r="75" ht="22.5" hidden="1" spans="1:20">
      <c r="A75" s="103">
        <v>97064</v>
      </c>
      <c r="B75" s="94" t="s">
        <v>252</v>
      </c>
      <c r="C75" s="104" t="s">
        <v>304</v>
      </c>
      <c r="D75" s="94" t="s">
        <v>263</v>
      </c>
      <c r="E75" s="95">
        <v>23.53</v>
      </c>
      <c r="F75" s="96">
        <f t="shared" si="1"/>
        <v>28.88</v>
      </c>
      <c r="G75" s="107">
        <f>ROUND(SUM('NOVO HORIZONTE'!G75),2)</f>
        <v>0</v>
      </c>
      <c r="H75" s="107">
        <f t="shared" si="2"/>
        <v>0</v>
      </c>
      <c r="I75" s="143">
        <f t="shared" si="3"/>
        <v>0</v>
      </c>
      <c r="J75" s="142"/>
      <c r="K75" s="146"/>
      <c r="L75" s="7" t="str">
        <f t="shared" si="4"/>
        <v/>
      </c>
      <c r="M75" s="7" t="str">
        <f t="shared" si="5"/>
        <v/>
      </c>
      <c r="N75" s="7" t="str">
        <f t="shared" si="0"/>
        <v/>
      </c>
      <c r="O75" s="144"/>
      <c r="P75" s="355">
        <v>0</v>
      </c>
      <c r="Q75" s="362">
        <f>SUM('NOVO HORIZONTE'!I75)</f>
        <v>0</v>
      </c>
      <c r="R75" s="363">
        <f t="shared" si="6"/>
        <v>0</v>
      </c>
      <c r="S75" s="153">
        <f t="shared" si="7"/>
        <v>0</v>
      </c>
      <c r="T75" s="364"/>
    </row>
    <row r="76" ht="22.5" hidden="1" spans="1:20">
      <c r="A76" s="103">
        <v>97065</v>
      </c>
      <c r="B76" s="94" t="s">
        <v>252</v>
      </c>
      <c r="C76" s="104" t="s">
        <v>305</v>
      </c>
      <c r="D76" s="94" t="s">
        <v>239</v>
      </c>
      <c r="E76" s="95">
        <v>8.09</v>
      </c>
      <c r="F76" s="96">
        <f t="shared" si="1"/>
        <v>9.93</v>
      </c>
      <c r="G76" s="107">
        <f>ROUND(SUM('NOVO HORIZONTE'!G76),2)</f>
        <v>0</v>
      </c>
      <c r="H76" s="107">
        <f t="shared" si="2"/>
        <v>0</v>
      </c>
      <c r="I76" s="143">
        <f t="shared" si="3"/>
        <v>0</v>
      </c>
      <c r="J76" s="142"/>
      <c r="K76" s="146"/>
      <c r="L76" s="7" t="str">
        <f t="shared" si="4"/>
        <v/>
      </c>
      <c r="M76" s="7" t="str">
        <f t="shared" si="5"/>
        <v/>
      </c>
      <c r="N76" s="7" t="str">
        <f t="shared" si="0"/>
        <v/>
      </c>
      <c r="O76" s="144"/>
      <c r="P76" s="355">
        <v>0</v>
      </c>
      <c r="Q76" s="362">
        <f>SUM('NOVO HORIZONTE'!I76)</f>
        <v>0</v>
      </c>
      <c r="R76" s="363">
        <f t="shared" si="6"/>
        <v>0</v>
      </c>
      <c r="S76" s="153">
        <f t="shared" si="7"/>
        <v>0</v>
      </c>
      <c r="T76" s="364"/>
    </row>
    <row r="77" ht="12.75" hidden="1" spans="1:20">
      <c r="A77" s="99" t="s">
        <v>306</v>
      </c>
      <c r="B77" s="94"/>
      <c r="C77" s="93" t="s">
        <v>307</v>
      </c>
      <c r="D77" s="335">
        <v>0</v>
      </c>
      <c r="E77" s="336">
        <v>0</v>
      </c>
      <c r="F77" s="96">
        <f t="shared" si="1"/>
        <v>0</v>
      </c>
      <c r="G77" s="97">
        <f>ROUND(SUM('NOVO HORIZONTE'!G77),2)</f>
        <v>0</v>
      </c>
      <c r="H77" s="98">
        <f t="shared" si="2"/>
        <v>0</v>
      </c>
      <c r="I77" s="141">
        <f t="shared" si="3"/>
        <v>0</v>
      </c>
      <c r="J77" s="142"/>
      <c r="K77" s="138" t="str">
        <f>IF(OR(SUM(I77)&gt;0,SUM(I77)&gt;0),"xx","")</f>
        <v/>
      </c>
      <c r="L77" s="7" t="str">
        <f t="shared" si="4"/>
        <v/>
      </c>
      <c r="M77" s="7" t="str">
        <f t="shared" si="5"/>
        <v/>
      </c>
      <c r="N77" s="7" t="str">
        <f t="shared" si="0"/>
        <v/>
      </c>
      <c r="O77" s="144"/>
      <c r="P77" s="356"/>
      <c r="Q77" s="362">
        <f>SUM('NOVO HORIZONTE'!I77)</f>
        <v>0</v>
      </c>
      <c r="R77" s="363">
        <f t="shared" si="6"/>
        <v>0</v>
      </c>
      <c r="S77" s="153">
        <f t="shared" si="7"/>
        <v>0</v>
      </c>
      <c r="T77" s="364"/>
    </row>
    <row r="78" ht="12.75" hidden="1" spans="1:20">
      <c r="A78" s="99" t="s">
        <v>308</v>
      </c>
      <c r="B78" s="94"/>
      <c r="C78" s="93" t="s">
        <v>309</v>
      </c>
      <c r="D78" s="335">
        <v>0</v>
      </c>
      <c r="E78" s="336">
        <v>0</v>
      </c>
      <c r="F78" s="96">
        <f t="shared" si="1"/>
        <v>0</v>
      </c>
      <c r="G78" s="97">
        <f>ROUND(SUM('NOVO HORIZONTE'!G78),2)</f>
        <v>0</v>
      </c>
      <c r="H78" s="98">
        <f t="shared" si="2"/>
        <v>0</v>
      </c>
      <c r="I78" s="141">
        <f t="shared" si="3"/>
        <v>0</v>
      </c>
      <c r="J78" s="142"/>
      <c r="K78" s="138" t="str">
        <f>IF(OR(SUM(I78)&gt;0,SUM(I78)&gt;0),"xx","")</f>
        <v/>
      </c>
      <c r="L78" s="7" t="str">
        <f t="shared" si="4"/>
        <v/>
      </c>
      <c r="M78" s="7" t="str">
        <f t="shared" si="5"/>
        <v/>
      </c>
      <c r="N78" s="7" t="str">
        <f t="shared" si="0"/>
        <v/>
      </c>
      <c r="O78" s="144"/>
      <c r="P78" s="356"/>
      <c r="Q78" s="362">
        <f>SUM('NOVO HORIZONTE'!I78)</f>
        <v>0</v>
      </c>
      <c r="R78" s="363">
        <f t="shared" si="6"/>
        <v>0</v>
      </c>
      <c r="S78" s="153">
        <f t="shared" si="7"/>
        <v>0</v>
      </c>
      <c r="T78" s="364"/>
    </row>
    <row r="79" ht="12.75" spans="1:20">
      <c r="A79" s="154" t="s">
        <v>310</v>
      </c>
      <c r="B79" s="94"/>
      <c r="C79" s="155" t="s">
        <v>311</v>
      </c>
      <c r="D79" s="335">
        <v>0</v>
      </c>
      <c r="E79" s="365">
        <v>0</v>
      </c>
      <c r="F79" s="102">
        <f t="shared" si="1"/>
        <v>0</v>
      </c>
      <c r="G79" s="97">
        <f>ROUND(SUM('NOVO HORIZONTE'!G79),2)</f>
        <v>0</v>
      </c>
      <c r="H79" s="98">
        <f t="shared" si="2"/>
        <v>0</v>
      </c>
      <c r="I79" s="141">
        <f t="shared" si="3"/>
        <v>0</v>
      </c>
      <c r="J79" s="142"/>
      <c r="K79" s="138" t="str">
        <f>IF(OR(SUM(I81:I204)&gt;0,SUM(I81:I204)&gt;0),"xx","")</f>
        <v>xx</v>
      </c>
      <c r="L79" s="7" t="str">
        <f t="shared" si="4"/>
        <v>x</v>
      </c>
      <c r="M79" s="7" t="str">
        <f t="shared" si="5"/>
        <v>x</v>
      </c>
      <c r="N79" s="7" t="str">
        <f t="shared" si="0"/>
        <v>x</v>
      </c>
      <c r="O79" s="140" t="s">
        <v>230</v>
      </c>
      <c r="P79" s="356"/>
      <c r="Q79" s="362">
        <f>SUM('NOVO HORIZONTE'!I79)</f>
        <v>0</v>
      </c>
      <c r="R79" s="363">
        <f t="shared" si="6"/>
        <v>0</v>
      </c>
      <c r="S79" s="153">
        <f t="shared" si="7"/>
        <v>0</v>
      </c>
      <c r="T79" s="364"/>
    </row>
    <row r="80" ht="12.75" hidden="1" spans="1:20">
      <c r="A80" s="154" t="s">
        <v>312</v>
      </c>
      <c r="B80" s="94"/>
      <c r="C80" s="155" t="s">
        <v>313</v>
      </c>
      <c r="D80" s="335">
        <v>0</v>
      </c>
      <c r="E80" s="365">
        <v>0</v>
      </c>
      <c r="F80" s="102">
        <f t="shared" si="1"/>
        <v>0</v>
      </c>
      <c r="G80" s="97">
        <f>ROUND(SUM('NOVO HORIZONTE'!G80),2)</f>
        <v>0</v>
      </c>
      <c r="H80" s="98">
        <f t="shared" si="2"/>
        <v>0</v>
      </c>
      <c r="I80" s="141">
        <f t="shared" si="3"/>
        <v>0</v>
      </c>
      <c r="J80" s="142"/>
      <c r="K80" s="138" t="str">
        <f>IF(OR(SUM(I82:I176)&gt;0,SUM(I82:I176)&gt;0),"xx","")</f>
        <v/>
      </c>
      <c r="L80" s="7" t="str">
        <f t="shared" si="4"/>
        <v/>
      </c>
      <c r="M80" s="7" t="str">
        <f t="shared" si="5"/>
        <v/>
      </c>
      <c r="N80" s="7" t="str">
        <f t="shared" si="0"/>
        <v/>
      </c>
      <c r="O80" s="144"/>
      <c r="P80" s="356"/>
      <c r="Q80" s="362">
        <f>SUM('NOVO HORIZONTE'!I80)</f>
        <v>0</v>
      </c>
      <c r="R80" s="363">
        <f t="shared" si="6"/>
        <v>0</v>
      </c>
      <c r="S80" s="153">
        <f t="shared" si="7"/>
        <v>0</v>
      </c>
      <c r="T80" s="364"/>
    </row>
    <row r="81" ht="12.75" hidden="1" spans="1:20">
      <c r="A81" s="154" t="s">
        <v>314</v>
      </c>
      <c r="B81" s="94"/>
      <c r="C81" s="155" t="s">
        <v>315</v>
      </c>
      <c r="D81" s="335">
        <v>0</v>
      </c>
      <c r="E81" s="336">
        <v>0</v>
      </c>
      <c r="F81" s="96">
        <f t="shared" si="1"/>
        <v>0</v>
      </c>
      <c r="G81" s="97">
        <f>ROUND(SUM('NOVO HORIZONTE'!G81),2)</f>
        <v>0</v>
      </c>
      <c r="H81" s="98">
        <f t="shared" si="2"/>
        <v>0</v>
      </c>
      <c r="I81" s="141">
        <f t="shared" si="3"/>
        <v>0</v>
      </c>
      <c r="J81" s="142"/>
      <c r="K81" s="138" t="str">
        <f>IF(OR(SUM(I82:I153)&gt;0,SUM(I82:I153)&gt;0),"xx","")</f>
        <v/>
      </c>
      <c r="L81" s="7" t="str">
        <f t="shared" si="4"/>
        <v/>
      </c>
      <c r="M81" s="7" t="str">
        <f t="shared" si="5"/>
        <v/>
      </c>
      <c r="N81" s="7" t="str">
        <f t="shared" si="0"/>
        <v/>
      </c>
      <c r="O81" s="144"/>
      <c r="P81" s="356"/>
      <c r="Q81" s="362">
        <f>SUM('NOVO HORIZONTE'!I81)</f>
        <v>0</v>
      </c>
      <c r="R81" s="363">
        <f t="shared" si="6"/>
        <v>0</v>
      </c>
      <c r="S81" s="153">
        <f t="shared" si="7"/>
        <v>0</v>
      </c>
      <c r="T81" s="364"/>
    </row>
    <row r="82" ht="22.5" hidden="1" spans="1:20">
      <c r="A82" s="158">
        <v>95967</v>
      </c>
      <c r="B82" s="94" t="s">
        <v>252</v>
      </c>
      <c r="C82" s="104" t="s">
        <v>316</v>
      </c>
      <c r="D82" s="94" t="s">
        <v>317</v>
      </c>
      <c r="E82" s="95">
        <v>168</v>
      </c>
      <c r="F82" s="96">
        <f t="shared" si="1"/>
        <v>206.2</v>
      </c>
      <c r="G82" s="107">
        <f>ROUND(SUM('NOVO HORIZONTE'!G82),2)</f>
        <v>0</v>
      </c>
      <c r="H82" s="107">
        <f t="shared" si="2"/>
        <v>0</v>
      </c>
      <c r="I82" s="143">
        <f t="shared" si="3"/>
        <v>0</v>
      </c>
      <c r="J82" s="142"/>
      <c r="K82" s="146"/>
      <c r="L82" s="7" t="str">
        <f t="shared" si="4"/>
        <v/>
      </c>
      <c r="M82" s="7" t="str">
        <f t="shared" si="5"/>
        <v/>
      </c>
      <c r="N82" s="7" t="str">
        <f t="shared" si="0"/>
        <v/>
      </c>
      <c r="O82" s="144"/>
      <c r="P82" s="355">
        <v>0</v>
      </c>
      <c r="Q82" s="362">
        <f>SUM('NOVO HORIZONTE'!I82)</f>
        <v>0</v>
      </c>
      <c r="R82" s="363">
        <f t="shared" si="6"/>
        <v>0</v>
      </c>
      <c r="S82" s="153">
        <f t="shared" si="7"/>
        <v>0</v>
      </c>
      <c r="T82" s="364"/>
    </row>
    <row r="83" ht="12.75" hidden="1" spans="1:20">
      <c r="A83" s="158">
        <v>88238</v>
      </c>
      <c r="B83" s="94" t="s">
        <v>252</v>
      </c>
      <c r="C83" s="104" t="s">
        <v>318</v>
      </c>
      <c r="D83" s="94" t="s">
        <v>317</v>
      </c>
      <c r="E83" s="95">
        <v>25.1</v>
      </c>
      <c r="F83" s="96">
        <f t="shared" si="1"/>
        <v>30.81</v>
      </c>
      <c r="G83" s="107">
        <f>ROUND(SUM('NOVO HORIZONTE'!G83),2)</f>
        <v>0</v>
      </c>
      <c r="H83" s="107">
        <f t="shared" si="2"/>
        <v>0</v>
      </c>
      <c r="I83" s="143">
        <f t="shared" si="3"/>
        <v>0</v>
      </c>
      <c r="J83" s="142"/>
      <c r="K83" s="146"/>
      <c r="L83" s="7" t="str">
        <f t="shared" si="4"/>
        <v/>
      </c>
      <c r="M83" s="7" t="str">
        <f t="shared" si="5"/>
        <v/>
      </c>
      <c r="N83" s="7" t="str">
        <f t="shared" si="0"/>
        <v/>
      </c>
      <c r="O83" s="144"/>
      <c r="P83" s="355">
        <v>0</v>
      </c>
      <c r="Q83" s="362">
        <f>SUM('NOVO HORIZONTE'!I83)</f>
        <v>0</v>
      </c>
      <c r="R83" s="363">
        <f t="shared" si="6"/>
        <v>0</v>
      </c>
      <c r="S83" s="153">
        <f t="shared" si="7"/>
        <v>0</v>
      </c>
      <c r="T83" s="364"/>
    </row>
    <row r="84" ht="12.75" hidden="1" spans="1:20">
      <c r="A84" s="158">
        <v>88239</v>
      </c>
      <c r="B84" s="94" t="s">
        <v>252</v>
      </c>
      <c r="C84" s="104" t="s">
        <v>319</v>
      </c>
      <c r="D84" s="94" t="s">
        <v>317</v>
      </c>
      <c r="E84" s="95">
        <v>26.45</v>
      </c>
      <c r="F84" s="96">
        <f t="shared" si="1"/>
        <v>32.46</v>
      </c>
      <c r="G84" s="107">
        <f>ROUND(SUM('NOVO HORIZONTE'!G84),2)</f>
        <v>0</v>
      </c>
      <c r="H84" s="107">
        <f t="shared" si="2"/>
        <v>0</v>
      </c>
      <c r="I84" s="143">
        <f t="shared" si="3"/>
        <v>0</v>
      </c>
      <c r="J84" s="142"/>
      <c r="K84" s="146"/>
      <c r="L84" s="7" t="str">
        <f t="shared" si="4"/>
        <v/>
      </c>
      <c r="M84" s="7" t="str">
        <f t="shared" si="5"/>
        <v/>
      </c>
      <c r="N84" s="7" t="str">
        <f t="shared" si="0"/>
        <v/>
      </c>
      <c r="O84" s="144"/>
      <c r="P84" s="355">
        <v>0</v>
      </c>
      <c r="Q84" s="362">
        <f>SUM('NOVO HORIZONTE'!I84)</f>
        <v>0</v>
      </c>
      <c r="R84" s="363">
        <f t="shared" si="6"/>
        <v>0</v>
      </c>
      <c r="S84" s="153">
        <f t="shared" si="7"/>
        <v>0</v>
      </c>
      <c r="T84" s="364"/>
    </row>
    <row r="85" ht="12.75" hidden="1" spans="1:20">
      <c r="A85" s="158">
        <v>88240</v>
      </c>
      <c r="B85" s="94" t="s">
        <v>252</v>
      </c>
      <c r="C85" s="104" t="s">
        <v>320</v>
      </c>
      <c r="D85" s="94" t="s">
        <v>317</v>
      </c>
      <c r="E85" s="95">
        <v>23.02</v>
      </c>
      <c r="F85" s="96">
        <f t="shared" si="1"/>
        <v>28.25</v>
      </c>
      <c r="G85" s="107">
        <f>ROUND(SUM('NOVO HORIZONTE'!G85),2)</f>
        <v>0</v>
      </c>
      <c r="H85" s="107">
        <f t="shared" si="2"/>
        <v>0</v>
      </c>
      <c r="I85" s="143">
        <f t="shared" si="3"/>
        <v>0</v>
      </c>
      <c r="J85" s="142"/>
      <c r="K85" s="146"/>
      <c r="L85" s="7" t="str">
        <f t="shared" si="4"/>
        <v/>
      </c>
      <c r="M85" s="7" t="str">
        <f t="shared" si="5"/>
        <v/>
      </c>
      <c r="N85" s="7" t="str">
        <f t="shared" ref="N85:N148" si="8">M85</f>
        <v/>
      </c>
      <c r="O85" s="144"/>
      <c r="P85" s="355">
        <v>0</v>
      </c>
      <c r="Q85" s="362">
        <f>SUM('NOVO HORIZONTE'!I85)</f>
        <v>0</v>
      </c>
      <c r="R85" s="363">
        <f t="shared" si="6"/>
        <v>0</v>
      </c>
      <c r="S85" s="153">
        <f t="shared" si="7"/>
        <v>0</v>
      </c>
      <c r="T85" s="364"/>
    </row>
    <row r="86" ht="12.75" hidden="1" spans="1:20">
      <c r="A86" s="158">
        <v>88241</v>
      </c>
      <c r="B86" s="94" t="s">
        <v>252</v>
      </c>
      <c r="C86" s="104" t="s">
        <v>321</v>
      </c>
      <c r="D86" s="94" t="s">
        <v>317</v>
      </c>
      <c r="E86" s="95">
        <v>26.57</v>
      </c>
      <c r="F86" s="96">
        <f t="shared" si="1"/>
        <v>32.61</v>
      </c>
      <c r="G86" s="107">
        <f>ROUND(SUM('NOVO HORIZONTE'!G86),2)</f>
        <v>0</v>
      </c>
      <c r="H86" s="107">
        <f t="shared" si="2"/>
        <v>0</v>
      </c>
      <c r="I86" s="143">
        <f t="shared" si="3"/>
        <v>0</v>
      </c>
      <c r="J86" s="142"/>
      <c r="K86" s="146"/>
      <c r="L86" s="7" t="str">
        <f t="shared" si="4"/>
        <v/>
      </c>
      <c r="M86" s="7" t="str">
        <f t="shared" si="5"/>
        <v/>
      </c>
      <c r="N86" s="7" t="str">
        <f t="shared" si="8"/>
        <v/>
      </c>
      <c r="O86" s="144"/>
      <c r="P86" s="355">
        <v>0</v>
      </c>
      <c r="Q86" s="362">
        <f>SUM('NOVO HORIZONTE'!I86)</f>
        <v>0</v>
      </c>
      <c r="R86" s="363">
        <f t="shared" si="6"/>
        <v>0</v>
      </c>
      <c r="S86" s="153">
        <f t="shared" si="7"/>
        <v>0</v>
      </c>
      <c r="T86" s="364"/>
    </row>
    <row r="87" ht="12.75" hidden="1" spans="1:20">
      <c r="A87" s="158">
        <v>88242</v>
      </c>
      <c r="B87" s="94" t="s">
        <v>252</v>
      </c>
      <c r="C87" s="104" t="s">
        <v>322</v>
      </c>
      <c r="D87" s="94" t="s">
        <v>317</v>
      </c>
      <c r="E87" s="95">
        <v>25.16</v>
      </c>
      <c r="F87" s="96">
        <f t="shared" si="1"/>
        <v>30.88</v>
      </c>
      <c r="G87" s="107">
        <f>ROUND(SUM('NOVO HORIZONTE'!G87),2)</f>
        <v>0</v>
      </c>
      <c r="H87" s="107">
        <f t="shared" si="2"/>
        <v>0</v>
      </c>
      <c r="I87" s="143">
        <f t="shared" si="3"/>
        <v>0</v>
      </c>
      <c r="J87" s="142"/>
      <c r="K87" s="146"/>
      <c r="L87" s="7" t="str">
        <f t="shared" si="4"/>
        <v/>
      </c>
      <c r="M87" s="7" t="str">
        <f t="shared" si="5"/>
        <v/>
      </c>
      <c r="N87" s="7" t="str">
        <f t="shared" si="8"/>
        <v/>
      </c>
      <c r="O87" s="144"/>
      <c r="P87" s="355">
        <v>0</v>
      </c>
      <c r="Q87" s="362">
        <f>SUM('NOVO HORIZONTE'!I87)</f>
        <v>0</v>
      </c>
      <c r="R87" s="363">
        <f t="shared" si="6"/>
        <v>0</v>
      </c>
      <c r="S87" s="153">
        <f t="shared" si="7"/>
        <v>0</v>
      </c>
      <c r="T87" s="364"/>
    </row>
    <row r="88" ht="12.75" hidden="1" spans="1:20">
      <c r="A88" s="158">
        <v>88243</v>
      </c>
      <c r="B88" s="94" t="s">
        <v>252</v>
      </c>
      <c r="C88" s="104" t="s">
        <v>323</v>
      </c>
      <c r="D88" s="94" t="s">
        <v>317</v>
      </c>
      <c r="E88" s="95">
        <v>26.4</v>
      </c>
      <c r="F88" s="96">
        <f t="shared" ref="F88:F151" si="9">IF(E88=0,0,IF(P88=0,ROUND(E88*(1+E$13),2),ROUND(E88*(1+E$12),2)))</f>
        <v>32.4</v>
      </c>
      <c r="G88" s="107">
        <f>ROUND(SUM('NOVO HORIZONTE'!G88),2)</f>
        <v>0</v>
      </c>
      <c r="H88" s="107">
        <f t="shared" si="2"/>
        <v>0</v>
      </c>
      <c r="I88" s="143">
        <f t="shared" ref="I88:I151" si="10">IF(ISBLANK(G88),0,ROUND(G88*H88,2))</f>
        <v>0</v>
      </c>
      <c r="J88" s="142"/>
      <c r="K88" s="146"/>
      <c r="L88" s="7" t="str">
        <f t="shared" ref="L88:L151" si="11">IF(K88="X","x",IF(K88="xx","x",IF(I88&gt;0,"x","")))</f>
        <v/>
      </c>
      <c r="M88" s="7" t="str">
        <f t="shared" ref="M88:M151" si="12">IF(K88="X","x",IF(K88="xx","x",IF(I88&gt;0,"x","")))</f>
        <v/>
      </c>
      <c r="N88" s="7" t="str">
        <f t="shared" si="8"/>
        <v/>
      </c>
      <c r="O88" s="144"/>
      <c r="P88" s="355">
        <v>0</v>
      </c>
      <c r="Q88" s="362">
        <f>SUM('NOVO HORIZONTE'!I88)</f>
        <v>0</v>
      </c>
      <c r="R88" s="363">
        <f t="shared" ref="R88:R151" si="13">I88-Q88</f>
        <v>0</v>
      </c>
      <c r="S88" s="153">
        <f t="shared" si="7"/>
        <v>0</v>
      </c>
      <c r="T88" s="364"/>
    </row>
    <row r="89" ht="12.75" hidden="1" spans="1:20">
      <c r="A89" s="158">
        <v>88245</v>
      </c>
      <c r="B89" s="94" t="s">
        <v>252</v>
      </c>
      <c r="C89" s="104" t="s">
        <v>324</v>
      </c>
      <c r="D89" s="94" t="s">
        <v>317</v>
      </c>
      <c r="E89" s="95">
        <v>32.31</v>
      </c>
      <c r="F89" s="96">
        <f t="shared" si="9"/>
        <v>39.66</v>
      </c>
      <c r="G89" s="107">
        <f>ROUND(SUM('NOVO HORIZONTE'!G89),2)</f>
        <v>0</v>
      </c>
      <c r="H89" s="107">
        <f t="shared" ref="H89:H152" si="14">IF(G89=0,0,F89)</f>
        <v>0</v>
      </c>
      <c r="I89" s="143">
        <f t="shared" si="10"/>
        <v>0</v>
      </c>
      <c r="J89" s="142"/>
      <c r="K89" s="146"/>
      <c r="L89" s="7" t="str">
        <f t="shared" si="11"/>
        <v/>
      </c>
      <c r="M89" s="7" t="str">
        <f t="shared" si="12"/>
        <v/>
      </c>
      <c r="N89" s="7" t="str">
        <f t="shared" si="8"/>
        <v/>
      </c>
      <c r="O89" s="144"/>
      <c r="P89" s="355">
        <v>0</v>
      </c>
      <c r="Q89" s="362">
        <f>SUM('NOVO HORIZONTE'!I89)</f>
        <v>0</v>
      </c>
      <c r="R89" s="363">
        <f t="shared" si="13"/>
        <v>0</v>
      </c>
      <c r="S89" s="153">
        <f t="shared" ref="S89:S152" si="15">IF(R89=0,0,IF(R89&gt;0,"c","b"))</f>
        <v>0</v>
      </c>
      <c r="T89" s="364"/>
    </row>
    <row r="90" ht="12.75" hidden="1" spans="1:20">
      <c r="A90" s="158">
        <v>88246</v>
      </c>
      <c r="B90" s="94" t="s">
        <v>252</v>
      </c>
      <c r="C90" s="104" t="s">
        <v>325</v>
      </c>
      <c r="D90" s="94" t="s">
        <v>317</v>
      </c>
      <c r="E90" s="95">
        <v>29.35</v>
      </c>
      <c r="F90" s="96">
        <f t="shared" si="9"/>
        <v>36.02</v>
      </c>
      <c r="G90" s="107">
        <f>ROUND(SUM('NOVO HORIZONTE'!G90),2)</f>
        <v>0</v>
      </c>
      <c r="H90" s="107">
        <f t="shared" si="14"/>
        <v>0</v>
      </c>
      <c r="I90" s="143">
        <f t="shared" si="10"/>
        <v>0</v>
      </c>
      <c r="J90" s="142"/>
      <c r="K90" s="146"/>
      <c r="L90" s="7" t="str">
        <f t="shared" si="11"/>
        <v/>
      </c>
      <c r="M90" s="7" t="str">
        <f t="shared" si="12"/>
        <v/>
      </c>
      <c r="N90" s="7" t="str">
        <f t="shared" si="8"/>
        <v/>
      </c>
      <c r="O90" s="144"/>
      <c r="P90" s="355">
        <v>0</v>
      </c>
      <c r="Q90" s="362">
        <f>SUM('NOVO HORIZONTE'!I90)</f>
        <v>0</v>
      </c>
      <c r="R90" s="363">
        <f t="shared" si="13"/>
        <v>0</v>
      </c>
      <c r="S90" s="153">
        <f t="shared" si="15"/>
        <v>0</v>
      </c>
      <c r="T90" s="364"/>
    </row>
    <row r="91" ht="12.75" hidden="1" spans="1:20">
      <c r="A91" s="158">
        <v>88247</v>
      </c>
      <c r="B91" s="94" t="s">
        <v>252</v>
      </c>
      <c r="C91" s="104" t="s">
        <v>326</v>
      </c>
      <c r="D91" s="94" t="s">
        <v>317</v>
      </c>
      <c r="E91" s="95">
        <v>27.06</v>
      </c>
      <c r="F91" s="96">
        <f t="shared" si="9"/>
        <v>33.21</v>
      </c>
      <c r="G91" s="107">
        <f>ROUND(SUM('NOVO HORIZONTE'!G91),2)</f>
        <v>0</v>
      </c>
      <c r="H91" s="107">
        <f t="shared" si="14"/>
        <v>0</v>
      </c>
      <c r="I91" s="143">
        <f t="shared" si="10"/>
        <v>0</v>
      </c>
      <c r="J91" s="142"/>
      <c r="K91" s="146"/>
      <c r="L91" s="7" t="str">
        <f t="shared" si="11"/>
        <v/>
      </c>
      <c r="M91" s="7" t="str">
        <f t="shared" si="12"/>
        <v/>
      </c>
      <c r="N91" s="7" t="str">
        <f t="shared" si="8"/>
        <v/>
      </c>
      <c r="O91" s="144"/>
      <c r="P91" s="355">
        <v>0</v>
      </c>
      <c r="Q91" s="362">
        <f>SUM('NOVO HORIZONTE'!I91)</f>
        <v>0</v>
      </c>
      <c r="R91" s="363">
        <f t="shared" si="13"/>
        <v>0</v>
      </c>
      <c r="S91" s="153">
        <f t="shared" si="15"/>
        <v>0</v>
      </c>
      <c r="T91" s="364"/>
    </row>
    <row r="92" ht="12.75" hidden="1" spans="1:20">
      <c r="A92" s="158">
        <v>88248</v>
      </c>
      <c r="B92" s="94" t="s">
        <v>252</v>
      </c>
      <c r="C92" s="104" t="s">
        <v>327</v>
      </c>
      <c r="D92" s="94" t="s">
        <v>317</v>
      </c>
      <c r="E92" s="95">
        <v>26.01</v>
      </c>
      <c r="F92" s="96">
        <f t="shared" si="9"/>
        <v>31.92</v>
      </c>
      <c r="G92" s="107">
        <f>ROUND(SUM('NOVO HORIZONTE'!G92),2)</f>
        <v>0</v>
      </c>
      <c r="H92" s="107">
        <f t="shared" si="14"/>
        <v>0</v>
      </c>
      <c r="I92" s="143">
        <f t="shared" si="10"/>
        <v>0</v>
      </c>
      <c r="J92" s="142"/>
      <c r="K92" s="146"/>
      <c r="L92" s="7" t="str">
        <f t="shared" si="11"/>
        <v/>
      </c>
      <c r="M92" s="7" t="str">
        <f t="shared" si="12"/>
        <v/>
      </c>
      <c r="N92" s="7" t="str">
        <f t="shared" si="8"/>
        <v/>
      </c>
      <c r="O92" s="144"/>
      <c r="P92" s="355">
        <v>0</v>
      </c>
      <c r="Q92" s="362">
        <f>SUM('NOVO HORIZONTE'!I92)</f>
        <v>0</v>
      </c>
      <c r="R92" s="363">
        <f t="shared" si="13"/>
        <v>0</v>
      </c>
      <c r="S92" s="153">
        <f t="shared" si="15"/>
        <v>0</v>
      </c>
      <c r="T92" s="364"/>
    </row>
    <row r="93" ht="12.75" hidden="1" spans="1:20">
      <c r="A93" s="158">
        <v>88249</v>
      </c>
      <c r="B93" s="94" t="s">
        <v>252</v>
      </c>
      <c r="C93" s="104" t="s">
        <v>328</v>
      </c>
      <c r="D93" s="94" t="s">
        <v>317</v>
      </c>
      <c r="E93" s="95">
        <v>28.01</v>
      </c>
      <c r="F93" s="96">
        <f t="shared" si="9"/>
        <v>34.38</v>
      </c>
      <c r="G93" s="107">
        <f>ROUND(SUM('NOVO HORIZONTE'!G93),2)</f>
        <v>0</v>
      </c>
      <c r="H93" s="107">
        <f t="shared" si="14"/>
        <v>0</v>
      </c>
      <c r="I93" s="143">
        <f t="shared" si="10"/>
        <v>0</v>
      </c>
      <c r="J93" s="142"/>
      <c r="K93" s="146"/>
      <c r="L93" s="7" t="str">
        <f t="shared" si="11"/>
        <v/>
      </c>
      <c r="M93" s="7" t="str">
        <f t="shared" si="12"/>
        <v/>
      </c>
      <c r="N93" s="7" t="str">
        <f t="shared" si="8"/>
        <v/>
      </c>
      <c r="O93" s="144"/>
      <c r="P93" s="355">
        <v>0</v>
      </c>
      <c r="Q93" s="362">
        <f>SUM('NOVO HORIZONTE'!I93)</f>
        <v>0</v>
      </c>
      <c r="R93" s="363">
        <f t="shared" si="13"/>
        <v>0</v>
      </c>
      <c r="S93" s="153">
        <f t="shared" si="15"/>
        <v>0</v>
      </c>
      <c r="T93" s="364"/>
    </row>
    <row r="94" ht="12.75" hidden="1" spans="1:20">
      <c r="A94" s="158">
        <v>88250</v>
      </c>
      <c r="B94" s="94" t="s">
        <v>252</v>
      </c>
      <c r="C94" s="104" t="s">
        <v>329</v>
      </c>
      <c r="D94" s="94" t="s">
        <v>317</v>
      </c>
      <c r="E94" s="95">
        <v>22.95</v>
      </c>
      <c r="F94" s="96">
        <f t="shared" si="9"/>
        <v>28.17</v>
      </c>
      <c r="G94" s="107">
        <f>ROUND(SUM('NOVO HORIZONTE'!G94),2)</f>
        <v>0</v>
      </c>
      <c r="H94" s="107">
        <f t="shared" si="14"/>
        <v>0</v>
      </c>
      <c r="I94" s="143">
        <f t="shared" si="10"/>
        <v>0</v>
      </c>
      <c r="J94" s="142"/>
      <c r="K94" s="146"/>
      <c r="L94" s="7" t="str">
        <f t="shared" si="11"/>
        <v/>
      </c>
      <c r="M94" s="7" t="str">
        <f t="shared" si="12"/>
        <v/>
      </c>
      <c r="N94" s="7" t="str">
        <f t="shared" si="8"/>
        <v/>
      </c>
      <c r="O94" s="144"/>
      <c r="P94" s="355">
        <v>0</v>
      </c>
      <c r="Q94" s="362">
        <f>SUM('NOVO HORIZONTE'!I94)</f>
        <v>0</v>
      </c>
      <c r="R94" s="363">
        <f t="shared" si="13"/>
        <v>0</v>
      </c>
      <c r="S94" s="153">
        <f t="shared" si="15"/>
        <v>0</v>
      </c>
      <c r="T94" s="364"/>
    </row>
    <row r="95" ht="12.75" hidden="1" spans="1:20">
      <c r="A95" s="158">
        <v>88251</v>
      </c>
      <c r="B95" s="94" t="s">
        <v>252</v>
      </c>
      <c r="C95" s="104" t="s">
        <v>330</v>
      </c>
      <c r="D95" s="94" t="s">
        <v>317</v>
      </c>
      <c r="E95" s="95">
        <v>26.57</v>
      </c>
      <c r="F95" s="96">
        <f t="shared" si="9"/>
        <v>32.61</v>
      </c>
      <c r="G95" s="107">
        <f>ROUND(SUM('NOVO HORIZONTE'!G95),2)</f>
        <v>0</v>
      </c>
      <c r="H95" s="107">
        <f t="shared" si="14"/>
        <v>0</v>
      </c>
      <c r="I95" s="143">
        <f t="shared" si="10"/>
        <v>0</v>
      </c>
      <c r="J95" s="142"/>
      <c r="K95" s="146"/>
      <c r="L95" s="7" t="str">
        <f t="shared" si="11"/>
        <v/>
      </c>
      <c r="M95" s="7" t="str">
        <f t="shared" si="12"/>
        <v/>
      </c>
      <c r="N95" s="7" t="str">
        <f t="shared" si="8"/>
        <v/>
      </c>
      <c r="O95" s="144"/>
      <c r="P95" s="355">
        <v>0</v>
      </c>
      <c r="Q95" s="362">
        <f>SUM('NOVO HORIZONTE'!I95)</f>
        <v>0</v>
      </c>
      <c r="R95" s="363">
        <f t="shared" si="13"/>
        <v>0</v>
      </c>
      <c r="S95" s="153">
        <f t="shared" si="15"/>
        <v>0</v>
      </c>
      <c r="T95" s="364"/>
    </row>
    <row r="96" ht="12.75" hidden="1" spans="1:20">
      <c r="A96" s="158">
        <v>88252</v>
      </c>
      <c r="B96" s="94" t="s">
        <v>252</v>
      </c>
      <c r="C96" s="104" t="s">
        <v>331</v>
      </c>
      <c r="D96" s="94" t="s">
        <v>317</v>
      </c>
      <c r="E96" s="95">
        <v>24.95</v>
      </c>
      <c r="F96" s="96">
        <f t="shared" si="9"/>
        <v>30.62</v>
      </c>
      <c r="G96" s="107">
        <f>ROUND(SUM('NOVO HORIZONTE'!G96),2)</f>
        <v>0</v>
      </c>
      <c r="H96" s="107">
        <f t="shared" si="14"/>
        <v>0</v>
      </c>
      <c r="I96" s="143">
        <f t="shared" si="10"/>
        <v>0</v>
      </c>
      <c r="J96" s="142"/>
      <c r="K96" s="146"/>
      <c r="L96" s="7" t="str">
        <f t="shared" si="11"/>
        <v/>
      </c>
      <c r="M96" s="7" t="str">
        <f t="shared" si="12"/>
        <v/>
      </c>
      <c r="N96" s="7" t="str">
        <f t="shared" si="8"/>
        <v/>
      </c>
      <c r="O96" s="144"/>
      <c r="P96" s="355">
        <v>0</v>
      </c>
      <c r="Q96" s="362">
        <f>SUM('NOVO HORIZONTE'!I96)</f>
        <v>0</v>
      </c>
      <c r="R96" s="363">
        <f t="shared" si="13"/>
        <v>0</v>
      </c>
      <c r="S96" s="153">
        <f t="shared" si="15"/>
        <v>0</v>
      </c>
      <c r="T96" s="364"/>
    </row>
    <row r="97" ht="12.75" hidden="1" spans="1:20">
      <c r="A97" s="158">
        <v>88253</v>
      </c>
      <c r="B97" s="94" t="s">
        <v>252</v>
      </c>
      <c r="C97" s="104" t="s">
        <v>332</v>
      </c>
      <c r="D97" s="94" t="s">
        <v>317</v>
      </c>
      <c r="E97" s="95">
        <v>12.9</v>
      </c>
      <c r="F97" s="96">
        <f t="shared" si="9"/>
        <v>15.83</v>
      </c>
      <c r="G97" s="107">
        <f>ROUND(SUM('NOVO HORIZONTE'!G97),2)</f>
        <v>0</v>
      </c>
      <c r="H97" s="107">
        <f t="shared" si="14"/>
        <v>0</v>
      </c>
      <c r="I97" s="143">
        <f t="shared" si="10"/>
        <v>0</v>
      </c>
      <c r="J97" s="142"/>
      <c r="K97" s="146"/>
      <c r="L97" s="7" t="str">
        <f t="shared" si="11"/>
        <v/>
      </c>
      <c r="M97" s="7" t="str">
        <f t="shared" si="12"/>
        <v/>
      </c>
      <c r="N97" s="7" t="str">
        <f t="shared" si="8"/>
        <v/>
      </c>
      <c r="O97" s="144"/>
      <c r="P97" s="355">
        <v>0</v>
      </c>
      <c r="Q97" s="362">
        <f>SUM('NOVO HORIZONTE'!I97)</f>
        <v>0</v>
      </c>
      <c r="R97" s="363">
        <f t="shared" si="13"/>
        <v>0</v>
      </c>
      <c r="S97" s="153">
        <f t="shared" si="15"/>
        <v>0</v>
      </c>
      <c r="T97" s="364"/>
    </row>
    <row r="98" ht="12.75" hidden="1" spans="1:20">
      <c r="A98" s="158">
        <v>88255</v>
      </c>
      <c r="B98" s="94" t="s">
        <v>252</v>
      </c>
      <c r="C98" s="104" t="s">
        <v>333</v>
      </c>
      <c r="D98" s="94" t="s">
        <v>317</v>
      </c>
      <c r="E98" s="95">
        <v>40.09</v>
      </c>
      <c r="F98" s="96">
        <f t="shared" si="9"/>
        <v>49.21</v>
      </c>
      <c r="G98" s="107">
        <f>ROUND(SUM('NOVO HORIZONTE'!G98),2)</f>
        <v>0</v>
      </c>
      <c r="H98" s="107">
        <f t="shared" si="14"/>
        <v>0</v>
      </c>
      <c r="I98" s="143">
        <f t="shared" si="10"/>
        <v>0</v>
      </c>
      <c r="J98" s="142"/>
      <c r="K98" s="146"/>
      <c r="L98" s="7" t="str">
        <f t="shared" si="11"/>
        <v/>
      </c>
      <c r="M98" s="7" t="str">
        <f t="shared" si="12"/>
        <v/>
      </c>
      <c r="N98" s="7" t="str">
        <f t="shared" si="8"/>
        <v/>
      </c>
      <c r="O98" s="144"/>
      <c r="P98" s="355">
        <v>0</v>
      </c>
      <c r="Q98" s="362">
        <f>SUM('NOVO HORIZONTE'!I98)</f>
        <v>0</v>
      </c>
      <c r="R98" s="363">
        <f t="shared" si="13"/>
        <v>0</v>
      </c>
      <c r="S98" s="153">
        <f t="shared" si="15"/>
        <v>0</v>
      </c>
      <c r="T98" s="364"/>
    </row>
    <row r="99" ht="12.75" hidden="1" spans="1:20">
      <c r="A99" s="158">
        <v>101373</v>
      </c>
      <c r="B99" s="94" t="s">
        <v>252</v>
      </c>
      <c r="C99" s="104" t="s">
        <v>334</v>
      </c>
      <c r="D99" s="94" t="s">
        <v>317</v>
      </c>
      <c r="E99" s="95">
        <v>175.23</v>
      </c>
      <c r="F99" s="96">
        <f t="shared" si="9"/>
        <v>215.08</v>
      </c>
      <c r="G99" s="107">
        <f>ROUND(SUM('NOVO HORIZONTE'!G99),2)</f>
        <v>0</v>
      </c>
      <c r="H99" s="107">
        <f t="shared" si="14"/>
        <v>0</v>
      </c>
      <c r="I99" s="143">
        <f t="shared" si="10"/>
        <v>0</v>
      </c>
      <c r="J99" s="142"/>
      <c r="K99" s="146"/>
      <c r="L99" s="7" t="str">
        <f t="shared" si="11"/>
        <v/>
      </c>
      <c r="M99" s="7" t="str">
        <f t="shared" si="12"/>
        <v/>
      </c>
      <c r="N99" s="7" t="str">
        <f t="shared" si="8"/>
        <v/>
      </c>
      <c r="O99" s="144"/>
      <c r="P99" s="355">
        <v>0</v>
      </c>
      <c r="Q99" s="362">
        <f>SUM('NOVO HORIZONTE'!I99)</f>
        <v>0</v>
      </c>
      <c r="R99" s="363">
        <f t="shared" si="13"/>
        <v>0</v>
      </c>
      <c r="S99" s="153">
        <f t="shared" si="15"/>
        <v>0</v>
      </c>
      <c r="T99" s="364"/>
    </row>
    <row r="100" ht="12.75" hidden="1" spans="1:20">
      <c r="A100" s="158">
        <v>88256</v>
      </c>
      <c r="B100" s="94" t="s">
        <v>252</v>
      </c>
      <c r="C100" s="104" t="s">
        <v>335</v>
      </c>
      <c r="D100" s="94" t="s">
        <v>317</v>
      </c>
      <c r="E100" s="95">
        <v>32.39</v>
      </c>
      <c r="F100" s="96">
        <f t="shared" si="9"/>
        <v>39.76</v>
      </c>
      <c r="G100" s="107">
        <f>ROUND(SUM('NOVO HORIZONTE'!G100),2)</f>
        <v>0</v>
      </c>
      <c r="H100" s="107">
        <f t="shared" si="14"/>
        <v>0</v>
      </c>
      <c r="I100" s="143">
        <f t="shared" si="10"/>
        <v>0</v>
      </c>
      <c r="J100" s="142"/>
      <c r="K100" s="146"/>
      <c r="L100" s="7" t="str">
        <f t="shared" si="11"/>
        <v/>
      </c>
      <c r="M100" s="7" t="str">
        <f t="shared" si="12"/>
        <v/>
      </c>
      <c r="N100" s="7" t="str">
        <f t="shared" si="8"/>
        <v/>
      </c>
      <c r="O100" s="144"/>
      <c r="P100" s="355">
        <v>0</v>
      </c>
      <c r="Q100" s="362">
        <f>SUM('NOVO HORIZONTE'!I100)</f>
        <v>0</v>
      </c>
      <c r="R100" s="363">
        <f t="shared" si="13"/>
        <v>0</v>
      </c>
      <c r="S100" s="153">
        <f t="shared" si="15"/>
        <v>0</v>
      </c>
      <c r="T100" s="364"/>
    </row>
    <row r="101" ht="12.75" hidden="1" spans="1:20">
      <c r="A101" s="158">
        <v>88257</v>
      </c>
      <c r="B101" s="94" t="s">
        <v>252</v>
      </c>
      <c r="C101" s="104" t="s">
        <v>336</v>
      </c>
      <c r="D101" s="94" t="s">
        <v>317</v>
      </c>
      <c r="E101" s="95">
        <v>28.5</v>
      </c>
      <c r="F101" s="96">
        <f t="shared" si="9"/>
        <v>34.98</v>
      </c>
      <c r="G101" s="107">
        <f>ROUND(SUM('NOVO HORIZONTE'!G101),2)</f>
        <v>0</v>
      </c>
      <c r="H101" s="107">
        <f t="shared" si="14"/>
        <v>0</v>
      </c>
      <c r="I101" s="143">
        <f t="shared" si="10"/>
        <v>0</v>
      </c>
      <c r="J101" s="142"/>
      <c r="K101" s="146"/>
      <c r="L101" s="7" t="str">
        <f t="shared" si="11"/>
        <v/>
      </c>
      <c r="M101" s="7" t="str">
        <f t="shared" si="12"/>
        <v/>
      </c>
      <c r="N101" s="7" t="str">
        <f t="shared" si="8"/>
        <v/>
      </c>
      <c r="O101" s="144"/>
      <c r="P101" s="355">
        <v>0</v>
      </c>
      <c r="Q101" s="362">
        <f>SUM('NOVO HORIZONTE'!I101)</f>
        <v>0</v>
      </c>
      <c r="R101" s="363">
        <f t="shared" si="13"/>
        <v>0</v>
      </c>
      <c r="S101" s="153">
        <f t="shared" si="15"/>
        <v>0</v>
      </c>
      <c r="T101" s="364"/>
    </row>
    <row r="102" ht="12.75" hidden="1" spans="1:20">
      <c r="A102" s="158">
        <v>88260</v>
      </c>
      <c r="B102" s="94" t="s">
        <v>252</v>
      </c>
      <c r="C102" s="104" t="s">
        <v>337</v>
      </c>
      <c r="D102" s="94" t="s">
        <v>317</v>
      </c>
      <c r="E102" s="95">
        <v>28.61</v>
      </c>
      <c r="F102" s="96">
        <f t="shared" si="9"/>
        <v>35.12</v>
      </c>
      <c r="G102" s="107">
        <f>ROUND(SUM('NOVO HORIZONTE'!G102),2)</f>
        <v>0</v>
      </c>
      <c r="H102" s="107">
        <f t="shared" si="14"/>
        <v>0</v>
      </c>
      <c r="I102" s="143">
        <f t="shared" si="10"/>
        <v>0</v>
      </c>
      <c r="J102" s="142"/>
      <c r="K102" s="146"/>
      <c r="L102" s="7" t="str">
        <f t="shared" si="11"/>
        <v/>
      </c>
      <c r="M102" s="7" t="str">
        <f t="shared" si="12"/>
        <v/>
      </c>
      <c r="N102" s="7" t="str">
        <f t="shared" si="8"/>
        <v/>
      </c>
      <c r="O102" s="144"/>
      <c r="P102" s="355">
        <v>0</v>
      </c>
      <c r="Q102" s="362">
        <f>SUM('NOVO HORIZONTE'!I102)</f>
        <v>0</v>
      </c>
      <c r="R102" s="363">
        <f t="shared" si="13"/>
        <v>0</v>
      </c>
      <c r="S102" s="153">
        <f t="shared" si="15"/>
        <v>0</v>
      </c>
      <c r="T102" s="364"/>
    </row>
    <row r="103" ht="12.75" hidden="1" spans="1:20">
      <c r="A103" s="158">
        <v>88261</v>
      </c>
      <c r="B103" s="94" t="s">
        <v>252</v>
      </c>
      <c r="C103" s="104" t="s">
        <v>338</v>
      </c>
      <c r="D103" s="94" t="s">
        <v>317</v>
      </c>
      <c r="E103" s="95">
        <v>30.78</v>
      </c>
      <c r="F103" s="96">
        <f t="shared" si="9"/>
        <v>37.78</v>
      </c>
      <c r="G103" s="107">
        <f>ROUND(SUM('NOVO HORIZONTE'!G103),2)</f>
        <v>0</v>
      </c>
      <c r="H103" s="107">
        <f t="shared" si="14"/>
        <v>0</v>
      </c>
      <c r="I103" s="143">
        <f t="shared" si="10"/>
        <v>0</v>
      </c>
      <c r="J103" s="142"/>
      <c r="K103" s="146"/>
      <c r="L103" s="7" t="str">
        <f t="shared" si="11"/>
        <v/>
      </c>
      <c r="M103" s="7" t="str">
        <f t="shared" si="12"/>
        <v/>
      </c>
      <c r="N103" s="7" t="str">
        <f t="shared" si="8"/>
        <v/>
      </c>
      <c r="O103" s="144"/>
      <c r="P103" s="355">
        <v>0</v>
      </c>
      <c r="Q103" s="362">
        <f>SUM('NOVO HORIZONTE'!I103)</f>
        <v>0</v>
      </c>
      <c r="R103" s="363">
        <f t="shared" si="13"/>
        <v>0</v>
      </c>
      <c r="S103" s="153">
        <f t="shared" si="15"/>
        <v>0</v>
      </c>
      <c r="T103" s="364"/>
    </row>
    <row r="104" ht="12.75" hidden="1" spans="1:20">
      <c r="A104" s="158">
        <v>88262</v>
      </c>
      <c r="B104" s="94" t="s">
        <v>252</v>
      </c>
      <c r="C104" s="104" t="s">
        <v>339</v>
      </c>
      <c r="D104" s="94" t="s">
        <v>317</v>
      </c>
      <c r="E104" s="95">
        <v>32.13</v>
      </c>
      <c r="F104" s="96">
        <f t="shared" si="9"/>
        <v>39.44</v>
      </c>
      <c r="G104" s="107">
        <f>ROUND(SUM('NOVO HORIZONTE'!G104),2)</f>
        <v>0</v>
      </c>
      <c r="H104" s="107">
        <f t="shared" si="14"/>
        <v>0</v>
      </c>
      <c r="I104" s="143">
        <f t="shared" si="10"/>
        <v>0</v>
      </c>
      <c r="J104" s="142"/>
      <c r="K104" s="146"/>
      <c r="L104" s="7" t="str">
        <f t="shared" si="11"/>
        <v/>
      </c>
      <c r="M104" s="7" t="str">
        <f t="shared" si="12"/>
        <v/>
      </c>
      <c r="N104" s="7" t="str">
        <f t="shared" si="8"/>
        <v/>
      </c>
      <c r="O104" s="144"/>
      <c r="P104" s="355">
        <v>0</v>
      </c>
      <c r="Q104" s="362">
        <f>SUM('NOVO HORIZONTE'!I104)</f>
        <v>0</v>
      </c>
      <c r="R104" s="363">
        <f t="shared" si="13"/>
        <v>0</v>
      </c>
      <c r="S104" s="153">
        <f t="shared" si="15"/>
        <v>0</v>
      </c>
      <c r="T104" s="364"/>
    </row>
    <row r="105" ht="12.75" hidden="1" spans="1:20">
      <c r="A105" s="158">
        <v>88263</v>
      </c>
      <c r="B105" s="94" t="s">
        <v>252</v>
      </c>
      <c r="C105" s="104" t="s">
        <v>340</v>
      </c>
      <c r="D105" s="94" t="s">
        <v>317</v>
      </c>
      <c r="E105" s="95">
        <v>22.69</v>
      </c>
      <c r="F105" s="96">
        <f t="shared" si="9"/>
        <v>27.85</v>
      </c>
      <c r="G105" s="107">
        <f>ROUND(SUM('NOVO HORIZONTE'!G105),2)</f>
        <v>0</v>
      </c>
      <c r="H105" s="107">
        <f t="shared" si="14"/>
        <v>0</v>
      </c>
      <c r="I105" s="143">
        <f t="shared" si="10"/>
        <v>0</v>
      </c>
      <c r="J105" s="142"/>
      <c r="K105" s="146"/>
      <c r="L105" s="7" t="str">
        <f t="shared" si="11"/>
        <v/>
      </c>
      <c r="M105" s="7" t="str">
        <f t="shared" si="12"/>
        <v/>
      </c>
      <c r="N105" s="7" t="str">
        <f t="shared" si="8"/>
        <v/>
      </c>
      <c r="O105" s="144"/>
      <c r="P105" s="355">
        <v>0</v>
      </c>
      <c r="Q105" s="362">
        <f>SUM('NOVO HORIZONTE'!I105)</f>
        <v>0</v>
      </c>
      <c r="R105" s="363">
        <f t="shared" si="13"/>
        <v>0</v>
      </c>
      <c r="S105" s="153">
        <f t="shared" si="15"/>
        <v>0</v>
      </c>
      <c r="T105" s="364"/>
    </row>
    <row r="106" ht="12.75" hidden="1" spans="1:20">
      <c r="A106" s="158">
        <v>88264</v>
      </c>
      <c r="B106" s="94" t="s">
        <v>252</v>
      </c>
      <c r="C106" s="104" t="s">
        <v>341</v>
      </c>
      <c r="D106" s="94" t="s">
        <v>317</v>
      </c>
      <c r="E106" s="95">
        <v>32.95</v>
      </c>
      <c r="F106" s="96">
        <f t="shared" si="9"/>
        <v>40.44</v>
      </c>
      <c r="G106" s="107">
        <f>ROUND(SUM('NOVO HORIZONTE'!G106),2)</f>
        <v>0</v>
      </c>
      <c r="H106" s="107">
        <f t="shared" si="14"/>
        <v>0</v>
      </c>
      <c r="I106" s="143">
        <f t="shared" si="10"/>
        <v>0</v>
      </c>
      <c r="J106" s="142"/>
      <c r="K106" s="146"/>
      <c r="L106" s="7" t="str">
        <f t="shared" si="11"/>
        <v/>
      </c>
      <c r="M106" s="7" t="str">
        <f t="shared" si="12"/>
        <v/>
      </c>
      <c r="N106" s="7" t="str">
        <f t="shared" si="8"/>
        <v/>
      </c>
      <c r="O106" s="144"/>
      <c r="P106" s="355">
        <v>0</v>
      </c>
      <c r="Q106" s="362">
        <f>SUM('NOVO HORIZONTE'!I106)</f>
        <v>0</v>
      </c>
      <c r="R106" s="363">
        <f t="shared" si="13"/>
        <v>0</v>
      </c>
      <c r="S106" s="153">
        <f t="shared" si="15"/>
        <v>0</v>
      </c>
      <c r="T106" s="364"/>
    </row>
    <row r="107" ht="12.75" hidden="1" spans="1:20">
      <c r="A107" s="158">
        <v>88265</v>
      </c>
      <c r="B107" s="94" t="s">
        <v>252</v>
      </c>
      <c r="C107" s="104" t="s">
        <v>342</v>
      </c>
      <c r="D107" s="94" t="s">
        <v>317</v>
      </c>
      <c r="E107" s="95">
        <v>35.38</v>
      </c>
      <c r="F107" s="96">
        <f t="shared" si="9"/>
        <v>43.43</v>
      </c>
      <c r="G107" s="107">
        <f>ROUND(SUM('NOVO HORIZONTE'!G107),2)</f>
        <v>0</v>
      </c>
      <c r="H107" s="107">
        <f t="shared" si="14"/>
        <v>0</v>
      </c>
      <c r="I107" s="143">
        <f t="shared" si="10"/>
        <v>0</v>
      </c>
      <c r="J107" s="142"/>
      <c r="K107" s="146"/>
      <c r="L107" s="7" t="str">
        <f t="shared" si="11"/>
        <v/>
      </c>
      <c r="M107" s="7" t="str">
        <f t="shared" si="12"/>
        <v/>
      </c>
      <c r="N107" s="7" t="str">
        <f t="shared" si="8"/>
        <v/>
      </c>
      <c r="O107" s="144"/>
      <c r="P107" s="355">
        <v>0</v>
      </c>
      <c r="Q107" s="362">
        <f>SUM('NOVO HORIZONTE'!I107)</f>
        <v>0</v>
      </c>
      <c r="R107" s="363">
        <f t="shared" si="13"/>
        <v>0</v>
      </c>
      <c r="S107" s="153">
        <f t="shared" si="15"/>
        <v>0</v>
      </c>
      <c r="T107" s="364"/>
    </row>
    <row r="108" ht="12.75" hidden="1" spans="1:20">
      <c r="A108" s="158">
        <v>88266</v>
      </c>
      <c r="B108" s="94" t="s">
        <v>252</v>
      </c>
      <c r="C108" s="104" t="s">
        <v>343</v>
      </c>
      <c r="D108" s="94" t="s">
        <v>317</v>
      </c>
      <c r="E108" s="95">
        <v>39.22</v>
      </c>
      <c r="F108" s="96">
        <f t="shared" si="9"/>
        <v>48.14</v>
      </c>
      <c r="G108" s="107">
        <f>ROUND(SUM('NOVO HORIZONTE'!G108),2)</f>
        <v>0</v>
      </c>
      <c r="H108" s="107">
        <f t="shared" si="14"/>
        <v>0</v>
      </c>
      <c r="I108" s="143">
        <f t="shared" si="10"/>
        <v>0</v>
      </c>
      <c r="J108" s="142"/>
      <c r="K108" s="146"/>
      <c r="L108" s="7" t="str">
        <f t="shared" si="11"/>
        <v/>
      </c>
      <c r="M108" s="7" t="str">
        <f t="shared" si="12"/>
        <v/>
      </c>
      <c r="N108" s="7" t="str">
        <f t="shared" si="8"/>
        <v/>
      </c>
      <c r="O108" s="144"/>
      <c r="P108" s="355">
        <v>0</v>
      </c>
      <c r="Q108" s="362">
        <f>SUM('NOVO HORIZONTE'!I108)</f>
        <v>0</v>
      </c>
      <c r="R108" s="363">
        <f t="shared" si="13"/>
        <v>0</v>
      </c>
      <c r="S108" s="153">
        <f t="shared" si="15"/>
        <v>0</v>
      </c>
      <c r="T108" s="364"/>
    </row>
    <row r="109" ht="12.75" hidden="1" spans="1:20">
      <c r="A109" s="158">
        <v>88267</v>
      </c>
      <c r="B109" s="94" t="s">
        <v>252</v>
      </c>
      <c r="C109" s="104" t="s">
        <v>344</v>
      </c>
      <c r="D109" s="94" t="s">
        <v>317</v>
      </c>
      <c r="E109" s="95">
        <v>31.79</v>
      </c>
      <c r="F109" s="96">
        <f t="shared" si="9"/>
        <v>39.02</v>
      </c>
      <c r="G109" s="107">
        <f>ROUND(SUM('NOVO HORIZONTE'!G109),2)</f>
        <v>0</v>
      </c>
      <c r="H109" s="107">
        <f t="shared" si="14"/>
        <v>0</v>
      </c>
      <c r="I109" s="143">
        <f t="shared" si="10"/>
        <v>0</v>
      </c>
      <c r="J109" s="142"/>
      <c r="K109" s="146"/>
      <c r="L109" s="7" t="str">
        <f t="shared" si="11"/>
        <v/>
      </c>
      <c r="M109" s="7" t="str">
        <f t="shared" si="12"/>
        <v/>
      </c>
      <c r="N109" s="7" t="str">
        <f t="shared" si="8"/>
        <v/>
      </c>
      <c r="O109" s="144"/>
      <c r="P109" s="355">
        <v>0</v>
      </c>
      <c r="Q109" s="362">
        <f>SUM('NOVO HORIZONTE'!I109)</f>
        <v>0</v>
      </c>
      <c r="R109" s="363">
        <f t="shared" si="13"/>
        <v>0</v>
      </c>
      <c r="S109" s="153">
        <f t="shared" si="15"/>
        <v>0</v>
      </c>
      <c r="T109" s="364"/>
    </row>
    <row r="110" ht="12.75" hidden="1" spans="1:20">
      <c r="A110" s="158">
        <v>88269</v>
      </c>
      <c r="B110" s="94" t="s">
        <v>252</v>
      </c>
      <c r="C110" s="104" t="s">
        <v>345</v>
      </c>
      <c r="D110" s="94" t="s">
        <v>317</v>
      </c>
      <c r="E110" s="95">
        <v>31.16</v>
      </c>
      <c r="F110" s="96">
        <f t="shared" si="9"/>
        <v>38.25</v>
      </c>
      <c r="G110" s="107">
        <f>ROUND(SUM('NOVO HORIZONTE'!G110),2)</f>
        <v>0</v>
      </c>
      <c r="H110" s="107">
        <f t="shared" si="14"/>
        <v>0</v>
      </c>
      <c r="I110" s="143">
        <f t="shared" si="10"/>
        <v>0</v>
      </c>
      <c r="J110" s="142"/>
      <c r="K110" s="146"/>
      <c r="L110" s="7" t="str">
        <f t="shared" si="11"/>
        <v/>
      </c>
      <c r="M110" s="7" t="str">
        <f t="shared" si="12"/>
        <v/>
      </c>
      <c r="N110" s="7" t="str">
        <f t="shared" si="8"/>
        <v/>
      </c>
      <c r="O110" s="144"/>
      <c r="P110" s="355">
        <v>0</v>
      </c>
      <c r="Q110" s="362">
        <f>SUM('NOVO HORIZONTE'!I110)</f>
        <v>0</v>
      </c>
      <c r="R110" s="363">
        <f t="shared" si="13"/>
        <v>0</v>
      </c>
      <c r="S110" s="153">
        <f t="shared" si="15"/>
        <v>0</v>
      </c>
      <c r="T110" s="364"/>
    </row>
    <row r="111" ht="12.75" hidden="1" spans="1:20">
      <c r="A111" s="158">
        <v>88270</v>
      </c>
      <c r="B111" s="94" t="s">
        <v>252</v>
      </c>
      <c r="C111" s="104" t="s">
        <v>346</v>
      </c>
      <c r="D111" s="94" t="s">
        <v>317</v>
      </c>
      <c r="E111" s="95">
        <v>32.55</v>
      </c>
      <c r="F111" s="96">
        <f t="shared" si="9"/>
        <v>39.95</v>
      </c>
      <c r="G111" s="107">
        <f>ROUND(SUM('NOVO HORIZONTE'!G111),2)</f>
        <v>0</v>
      </c>
      <c r="H111" s="107">
        <f t="shared" si="14"/>
        <v>0</v>
      </c>
      <c r="I111" s="143">
        <f t="shared" si="10"/>
        <v>0</v>
      </c>
      <c r="J111" s="142"/>
      <c r="K111" s="146"/>
      <c r="L111" s="7" t="str">
        <f t="shared" si="11"/>
        <v/>
      </c>
      <c r="M111" s="7" t="str">
        <f t="shared" si="12"/>
        <v/>
      </c>
      <c r="N111" s="7" t="str">
        <f t="shared" si="8"/>
        <v/>
      </c>
      <c r="O111" s="144"/>
      <c r="P111" s="355">
        <v>0</v>
      </c>
      <c r="Q111" s="362">
        <f>SUM('NOVO HORIZONTE'!I111)</f>
        <v>0</v>
      </c>
      <c r="R111" s="363">
        <f t="shared" si="13"/>
        <v>0</v>
      </c>
      <c r="S111" s="153">
        <f t="shared" si="15"/>
        <v>0</v>
      </c>
      <c r="T111" s="364"/>
    </row>
    <row r="112" ht="12.75" hidden="1" spans="1:20">
      <c r="A112" s="158">
        <v>88273</v>
      </c>
      <c r="B112" s="94" t="s">
        <v>252</v>
      </c>
      <c r="C112" s="104" t="s">
        <v>347</v>
      </c>
      <c r="D112" s="94" t="s">
        <v>317</v>
      </c>
      <c r="E112" s="95">
        <v>30.16</v>
      </c>
      <c r="F112" s="96">
        <f t="shared" si="9"/>
        <v>37.02</v>
      </c>
      <c r="G112" s="107">
        <f>ROUND(SUM('NOVO HORIZONTE'!G112),2)</f>
        <v>0</v>
      </c>
      <c r="H112" s="107">
        <f t="shared" si="14"/>
        <v>0</v>
      </c>
      <c r="I112" s="143">
        <f t="shared" si="10"/>
        <v>0</v>
      </c>
      <c r="J112" s="142"/>
      <c r="K112" s="146"/>
      <c r="L112" s="7" t="str">
        <f t="shared" si="11"/>
        <v/>
      </c>
      <c r="M112" s="7" t="str">
        <f t="shared" si="12"/>
        <v/>
      </c>
      <c r="N112" s="7" t="str">
        <f t="shared" si="8"/>
        <v/>
      </c>
      <c r="O112" s="144"/>
      <c r="P112" s="355">
        <v>0</v>
      </c>
      <c r="Q112" s="362">
        <f>SUM('NOVO HORIZONTE'!I112)</f>
        <v>0</v>
      </c>
      <c r="R112" s="363">
        <f t="shared" si="13"/>
        <v>0</v>
      </c>
      <c r="S112" s="153">
        <f t="shared" si="15"/>
        <v>0</v>
      </c>
      <c r="T112" s="364"/>
    </row>
    <row r="113" ht="12.75" hidden="1" spans="1:20">
      <c r="A113" s="158">
        <v>88274</v>
      </c>
      <c r="B113" s="94" t="s">
        <v>252</v>
      </c>
      <c r="C113" s="104" t="s">
        <v>348</v>
      </c>
      <c r="D113" s="94" t="s">
        <v>317</v>
      </c>
      <c r="E113" s="95">
        <v>35.71</v>
      </c>
      <c r="F113" s="96">
        <f t="shared" si="9"/>
        <v>43.83</v>
      </c>
      <c r="G113" s="107">
        <f>ROUND(SUM('NOVO HORIZONTE'!G113),2)</f>
        <v>0</v>
      </c>
      <c r="H113" s="107">
        <f t="shared" si="14"/>
        <v>0</v>
      </c>
      <c r="I113" s="143">
        <f t="shared" si="10"/>
        <v>0</v>
      </c>
      <c r="J113" s="142"/>
      <c r="K113" s="146"/>
      <c r="L113" s="7" t="str">
        <f t="shared" si="11"/>
        <v/>
      </c>
      <c r="M113" s="7" t="str">
        <f t="shared" si="12"/>
        <v/>
      </c>
      <c r="N113" s="7" t="str">
        <f t="shared" si="8"/>
        <v/>
      </c>
      <c r="O113" s="144"/>
      <c r="P113" s="355">
        <v>0</v>
      </c>
      <c r="Q113" s="362">
        <f>SUM('NOVO HORIZONTE'!I113)</f>
        <v>0</v>
      </c>
      <c r="R113" s="363">
        <f t="shared" si="13"/>
        <v>0</v>
      </c>
      <c r="S113" s="153">
        <f t="shared" si="15"/>
        <v>0</v>
      </c>
      <c r="T113" s="364"/>
    </row>
    <row r="114" ht="12.75" hidden="1" spans="1:20">
      <c r="A114" s="158">
        <v>88275</v>
      </c>
      <c r="B114" s="94" t="s">
        <v>252</v>
      </c>
      <c r="C114" s="104" t="s">
        <v>349</v>
      </c>
      <c r="D114" s="94" t="s">
        <v>317</v>
      </c>
      <c r="E114" s="95">
        <v>35.05</v>
      </c>
      <c r="F114" s="96">
        <f t="shared" si="9"/>
        <v>43.02</v>
      </c>
      <c r="G114" s="107">
        <f>ROUND(SUM('NOVO HORIZONTE'!G114),2)</f>
        <v>0</v>
      </c>
      <c r="H114" s="107">
        <f t="shared" si="14"/>
        <v>0</v>
      </c>
      <c r="I114" s="143">
        <f t="shared" si="10"/>
        <v>0</v>
      </c>
      <c r="J114" s="142"/>
      <c r="K114" s="146"/>
      <c r="L114" s="7" t="str">
        <f t="shared" si="11"/>
        <v/>
      </c>
      <c r="M114" s="7" t="str">
        <f t="shared" si="12"/>
        <v/>
      </c>
      <c r="N114" s="7" t="str">
        <f t="shared" si="8"/>
        <v/>
      </c>
      <c r="O114" s="144"/>
      <c r="P114" s="355">
        <v>0</v>
      </c>
      <c r="Q114" s="362">
        <f>SUM('NOVO HORIZONTE'!I114)</f>
        <v>0</v>
      </c>
      <c r="R114" s="363">
        <f t="shared" si="13"/>
        <v>0</v>
      </c>
      <c r="S114" s="153">
        <f t="shared" si="15"/>
        <v>0</v>
      </c>
      <c r="T114" s="364"/>
    </row>
    <row r="115" ht="12.75" hidden="1" spans="1:20">
      <c r="A115" s="158">
        <v>88277</v>
      </c>
      <c r="B115" s="94" t="s">
        <v>252</v>
      </c>
      <c r="C115" s="104" t="s">
        <v>350</v>
      </c>
      <c r="D115" s="94" t="s">
        <v>317</v>
      </c>
      <c r="E115" s="95">
        <v>35.15</v>
      </c>
      <c r="F115" s="96">
        <f t="shared" si="9"/>
        <v>43.14</v>
      </c>
      <c r="G115" s="107">
        <f>ROUND(SUM('NOVO HORIZONTE'!G115),2)</f>
        <v>0</v>
      </c>
      <c r="H115" s="107">
        <f t="shared" si="14"/>
        <v>0</v>
      </c>
      <c r="I115" s="143">
        <f t="shared" si="10"/>
        <v>0</v>
      </c>
      <c r="J115" s="142"/>
      <c r="K115" s="146"/>
      <c r="L115" s="7" t="str">
        <f t="shared" si="11"/>
        <v/>
      </c>
      <c r="M115" s="7" t="str">
        <f t="shared" si="12"/>
        <v/>
      </c>
      <c r="N115" s="7" t="str">
        <f t="shared" si="8"/>
        <v/>
      </c>
      <c r="O115" s="144"/>
      <c r="P115" s="355">
        <v>0</v>
      </c>
      <c r="Q115" s="362">
        <f>SUM('NOVO HORIZONTE'!I115)</f>
        <v>0</v>
      </c>
      <c r="R115" s="363">
        <f t="shared" si="13"/>
        <v>0</v>
      </c>
      <c r="S115" s="153">
        <f t="shared" si="15"/>
        <v>0</v>
      </c>
      <c r="T115" s="364"/>
    </row>
    <row r="116" ht="12.75" hidden="1" spans="1:20">
      <c r="A116" s="158">
        <v>88278</v>
      </c>
      <c r="B116" s="94" t="s">
        <v>252</v>
      </c>
      <c r="C116" s="104" t="s">
        <v>351</v>
      </c>
      <c r="D116" s="94" t="s">
        <v>317</v>
      </c>
      <c r="E116" s="95">
        <v>29.7</v>
      </c>
      <c r="F116" s="96">
        <f t="shared" si="9"/>
        <v>36.45</v>
      </c>
      <c r="G116" s="107">
        <f>ROUND(SUM('NOVO HORIZONTE'!G116),2)</f>
        <v>0</v>
      </c>
      <c r="H116" s="107">
        <f t="shared" si="14"/>
        <v>0</v>
      </c>
      <c r="I116" s="143">
        <f t="shared" si="10"/>
        <v>0</v>
      </c>
      <c r="J116" s="142"/>
      <c r="K116" s="146"/>
      <c r="L116" s="7" t="str">
        <f t="shared" si="11"/>
        <v/>
      </c>
      <c r="M116" s="7" t="str">
        <f t="shared" si="12"/>
        <v/>
      </c>
      <c r="N116" s="7" t="str">
        <f t="shared" si="8"/>
        <v/>
      </c>
      <c r="O116" s="144"/>
      <c r="P116" s="355">
        <v>0</v>
      </c>
      <c r="Q116" s="362">
        <f>SUM('NOVO HORIZONTE'!I116)</f>
        <v>0</v>
      </c>
      <c r="R116" s="363">
        <f t="shared" si="13"/>
        <v>0</v>
      </c>
      <c r="S116" s="153">
        <f t="shared" si="15"/>
        <v>0</v>
      </c>
      <c r="T116" s="364"/>
    </row>
    <row r="117" ht="12.75" hidden="1" spans="1:20">
      <c r="A117" s="158">
        <v>88279</v>
      </c>
      <c r="B117" s="94" t="s">
        <v>252</v>
      </c>
      <c r="C117" s="104" t="s">
        <v>352</v>
      </c>
      <c r="D117" s="94" t="s">
        <v>317</v>
      </c>
      <c r="E117" s="95">
        <v>39.39</v>
      </c>
      <c r="F117" s="96">
        <f t="shared" si="9"/>
        <v>48.35</v>
      </c>
      <c r="G117" s="107">
        <f>ROUND(SUM('NOVO HORIZONTE'!G117),2)</f>
        <v>0</v>
      </c>
      <c r="H117" s="107">
        <f t="shared" si="14"/>
        <v>0</v>
      </c>
      <c r="I117" s="143">
        <f t="shared" si="10"/>
        <v>0</v>
      </c>
      <c r="J117" s="142"/>
      <c r="K117" s="146"/>
      <c r="L117" s="7" t="str">
        <f t="shared" si="11"/>
        <v/>
      </c>
      <c r="M117" s="7" t="str">
        <f t="shared" si="12"/>
        <v/>
      </c>
      <c r="N117" s="7" t="str">
        <f t="shared" si="8"/>
        <v/>
      </c>
      <c r="O117" s="144"/>
      <c r="P117" s="355">
        <v>0</v>
      </c>
      <c r="Q117" s="362">
        <f>SUM('NOVO HORIZONTE'!I117)</f>
        <v>0</v>
      </c>
      <c r="R117" s="363">
        <f t="shared" si="13"/>
        <v>0</v>
      </c>
      <c r="S117" s="153">
        <f t="shared" si="15"/>
        <v>0</v>
      </c>
      <c r="T117" s="364"/>
    </row>
    <row r="118" ht="12.75" hidden="1" spans="1:20">
      <c r="A118" s="158">
        <v>88281</v>
      </c>
      <c r="B118" s="94" t="s">
        <v>252</v>
      </c>
      <c r="C118" s="104" t="s">
        <v>353</v>
      </c>
      <c r="D118" s="94" t="s">
        <v>317</v>
      </c>
      <c r="E118" s="95">
        <v>26.03</v>
      </c>
      <c r="F118" s="96">
        <f t="shared" si="9"/>
        <v>31.95</v>
      </c>
      <c r="G118" s="107">
        <f>ROUND(SUM('NOVO HORIZONTE'!G118),2)</f>
        <v>0</v>
      </c>
      <c r="H118" s="107">
        <f t="shared" si="14"/>
        <v>0</v>
      </c>
      <c r="I118" s="143">
        <f t="shared" si="10"/>
        <v>0</v>
      </c>
      <c r="J118" s="142"/>
      <c r="K118" s="146"/>
      <c r="L118" s="7" t="str">
        <f t="shared" si="11"/>
        <v/>
      </c>
      <c r="M118" s="7" t="str">
        <f t="shared" si="12"/>
        <v/>
      </c>
      <c r="N118" s="7" t="str">
        <f t="shared" si="8"/>
        <v/>
      </c>
      <c r="O118" s="144"/>
      <c r="P118" s="355">
        <v>0</v>
      </c>
      <c r="Q118" s="362">
        <f>SUM('NOVO HORIZONTE'!I118)</f>
        <v>0</v>
      </c>
      <c r="R118" s="363">
        <f t="shared" si="13"/>
        <v>0</v>
      </c>
      <c r="S118" s="153">
        <f t="shared" si="15"/>
        <v>0</v>
      </c>
      <c r="T118" s="364"/>
    </row>
    <row r="119" ht="12.75" hidden="1" spans="1:20">
      <c r="A119" s="158">
        <v>88282</v>
      </c>
      <c r="B119" s="94" t="s">
        <v>252</v>
      </c>
      <c r="C119" s="104" t="s">
        <v>354</v>
      </c>
      <c r="D119" s="94" t="s">
        <v>317</v>
      </c>
      <c r="E119" s="95">
        <v>27.2</v>
      </c>
      <c r="F119" s="96">
        <f t="shared" si="9"/>
        <v>33.39</v>
      </c>
      <c r="G119" s="107">
        <f>ROUND(SUM('NOVO HORIZONTE'!G119),2)</f>
        <v>0</v>
      </c>
      <c r="H119" s="107">
        <f t="shared" si="14"/>
        <v>0</v>
      </c>
      <c r="I119" s="143">
        <f t="shared" si="10"/>
        <v>0</v>
      </c>
      <c r="J119" s="142"/>
      <c r="K119" s="146"/>
      <c r="L119" s="7" t="str">
        <f t="shared" si="11"/>
        <v/>
      </c>
      <c r="M119" s="7" t="str">
        <f t="shared" si="12"/>
        <v/>
      </c>
      <c r="N119" s="7" t="str">
        <f t="shared" si="8"/>
        <v/>
      </c>
      <c r="O119" s="144"/>
      <c r="P119" s="355">
        <v>0</v>
      </c>
      <c r="Q119" s="362">
        <f>SUM('NOVO HORIZONTE'!I119)</f>
        <v>0</v>
      </c>
      <c r="R119" s="363">
        <f t="shared" si="13"/>
        <v>0</v>
      </c>
      <c r="S119" s="153">
        <f t="shared" si="15"/>
        <v>0</v>
      </c>
      <c r="T119" s="364"/>
    </row>
    <row r="120" ht="12.75" hidden="1" spans="1:20">
      <c r="A120" s="158">
        <v>88283</v>
      </c>
      <c r="B120" s="94" t="s">
        <v>252</v>
      </c>
      <c r="C120" s="104" t="s">
        <v>355</v>
      </c>
      <c r="D120" s="94" t="s">
        <v>317</v>
      </c>
      <c r="E120" s="95">
        <v>34.08</v>
      </c>
      <c r="F120" s="96">
        <f t="shared" si="9"/>
        <v>41.83</v>
      </c>
      <c r="G120" s="107">
        <f>ROUND(SUM('NOVO HORIZONTE'!G120),2)</f>
        <v>0</v>
      </c>
      <c r="H120" s="107">
        <f t="shared" si="14"/>
        <v>0</v>
      </c>
      <c r="I120" s="143">
        <f t="shared" si="10"/>
        <v>0</v>
      </c>
      <c r="J120" s="142"/>
      <c r="K120" s="146"/>
      <c r="L120" s="7" t="str">
        <f t="shared" si="11"/>
        <v/>
      </c>
      <c r="M120" s="7" t="str">
        <f t="shared" si="12"/>
        <v/>
      </c>
      <c r="N120" s="7" t="str">
        <f t="shared" si="8"/>
        <v/>
      </c>
      <c r="O120" s="144"/>
      <c r="P120" s="355">
        <v>0</v>
      </c>
      <c r="Q120" s="362">
        <f>SUM('NOVO HORIZONTE'!I120)</f>
        <v>0</v>
      </c>
      <c r="R120" s="363">
        <f t="shared" si="13"/>
        <v>0</v>
      </c>
      <c r="S120" s="153">
        <f t="shared" si="15"/>
        <v>0</v>
      </c>
      <c r="T120" s="364"/>
    </row>
    <row r="121" ht="12.75" hidden="1" spans="1:20">
      <c r="A121" s="158">
        <v>88284</v>
      </c>
      <c r="B121" s="94" t="s">
        <v>252</v>
      </c>
      <c r="C121" s="104" t="s">
        <v>356</v>
      </c>
      <c r="D121" s="94" t="s">
        <v>317</v>
      </c>
      <c r="E121" s="95">
        <v>29.06</v>
      </c>
      <c r="F121" s="96">
        <f t="shared" si="9"/>
        <v>35.67</v>
      </c>
      <c r="G121" s="107">
        <f>ROUND(SUM('NOVO HORIZONTE'!G121),2)</f>
        <v>0</v>
      </c>
      <c r="H121" s="107">
        <f t="shared" si="14"/>
        <v>0</v>
      </c>
      <c r="I121" s="143">
        <f t="shared" si="10"/>
        <v>0</v>
      </c>
      <c r="J121" s="142"/>
      <c r="K121" s="146"/>
      <c r="L121" s="7" t="str">
        <f t="shared" si="11"/>
        <v/>
      </c>
      <c r="M121" s="7" t="str">
        <f t="shared" si="12"/>
        <v/>
      </c>
      <c r="N121" s="7" t="str">
        <f t="shared" si="8"/>
        <v/>
      </c>
      <c r="O121" s="144"/>
      <c r="P121" s="355">
        <v>0</v>
      </c>
      <c r="Q121" s="362">
        <f>SUM('NOVO HORIZONTE'!I121)</f>
        <v>0</v>
      </c>
      <c r="R121" s="363">
        <f t="shared" si="13"/>
        <v>0</v>
      </c>
      <c r="S121" s="153">
        <f t="shared" si="15"/>
        <v>0</v>
      </c>
      <c r="T121" s="364"/>
    </row>
    <row r="122" ht="12.75" hidden="1" spans="1:20">
      <c r="A122" s="158">
        <v>88285</v>
      </c>
      <c r="B122" s="94" t="s">
        <v>252</v>
      </c>
      <c r="C122" s="104" t="s">
        <v>357</v>
      </c>
      <c r="D122" s="94" t="s">
        <v>317</v>
      </c>
      <c r="E122" s="95">
        <v>29.89</v>
      </c>
      <c r="F122" s="96">
        <f t="shared" si="9"/>
        <v>36.69</v>
      </c>
      <c r="G122" s="107">
        <f>ROUND(SUM('NOVO HORIZONTE'!G122),2)</f>
        <v>0</v>
      </c>
      <c r="H122" s="107">
        <f t="shared" si="14"/>
        <v>0</v>
      </c>
      <c r="I122" s="143">
        <f t="shared" si="10"/>
        <v>0</v>
      </c>
      <c r="J122" s="142"/>
      <c r="K122" s="146"/>
      <c r="L122" s="7" t="str">
        <f t="shared" si="11"/>
        <v/>
      </c>
      <c r="M122" s="7" t="str">
        <f t="shared" si="12"/>
        <v/>
      </c>
      <c r="N122" s="7" t="str">
        <f t="shared" si="8"/>
        <v/>
      </c>
      <c r="O122" s="144"/>
      <c r="P122" s="355">
        <v>0</v>
      </c>
      <c r="Q122" s="362">
        <f>SUM('NOVO HORIZONTE'!I122)</f>
        <v>0</v>
      </c>
      <c r="R122" s="363">
        <f t="shared" si="13"/>
        <v>0</v>
      </c>
      <c r="S122" s="153">
        <f t="shared" si="15"/>
        <v>0</v>
      </c>
      <c r="T122" s="364"/>
    </row>
    <row r="123" ht="12.75" hidden="1" spans="1:20">
      <c r="A123" s="158">
        <v>88286</v>
      </c>
      <c r="B123" s="94" t="s">
        <v>252</v>
      </c>
      <c r="C123" s="104" t="s">
        <v>358</v>
      </c>
      <c r="D123" s="94" t="s">
        <v>317</v>
      </c>
      <c r="E123" s="95">
        <v>30.78</v>
      </c>
      <c r="F123" s="96">
        <f t="shared" si="9"/>
        <v>37.78</v>
      </c>
      <c r="G123" s="107">
        <f>ROUND(SUM('NOVO HORIZONTE'!G123),2)</f>
        <v>0</v>
      </c>
      <c r="H123" s="107">
        <f t="shared" si="14"/>
        <v>0</v>
      </c>
      <c r="I123" s="143">
        <f t="shared" si="10"/>
        <v>0</v>
      </c>
      <c r="J123" s="142"/>
      <c r="K123" s="146"/>
      <c r="L123" s="7" t="str">
        <f t="shared" si="11"/>
        <v/>
      </c>
      <c r="M123" s="7" t="str">
        <f t="shared" si="12"/>
        <v/>
      </c>
      <c r="N123" s="7" t="str">
        <f t="shared" si="8"/>
        <v/>
      </c>
      <c r="O123" s="144"/>
      <c r="P123" s="355">
        <v>0</v>
      </c>
      <c r="Q123" s="362">
        <f>SUM('NOVO HORIZONTE'!I123)</f>
        <v>0</v>
      </c>
      <c r="R123" s="363">
        <f t="shared" si="13"/>
        <v>0</v>
      </c>
      <c r="S123" s="153">
        <f t="shared" si="15"/>
        <v>0</v>
      </c>
      <c r="T123" s="364"/>
    </row>
    <row r="124" ht="12.75" hidden="1" spans="1:20">
      <c r="A124" s="158">
        <v>88288</v>
      </c>
      <c r="B124" s="94" t="s">
        <v>252</v>
      </c>
      <c r="C124" s="104" t="s">
        <v>359</v>
      </c>
      <c r="D124" s="94" t="s">
        <v>317</v>
      </c>
      <c r="E124" s="95">
        <v>15.94</v>
      </c>
      <c r="F124" s="96">
        <f t="shared" si="9"/>
        <v>19.56</v>
      </c>
      <c r="G124" s="107">
        <f>ROUND(SUM('NOVO HORIZONTE'!G124),2)</f>
        <v>0</v>
      </c>
      <c r="H124" s="107">
        <f t="shared" si="14"/>
        <v>0</v>
      </c>
      <c r="I124" s="143">
        <f t="shared" si="10"/>
        <v>0</v>
      </c>
      <c r="J124" s="142"/>
      <c r="K124" s="146"/>
      <c r="L124" s="7" t="str">
        <f t="shared" si="11"/>
        <v/>
      </c>
      <c r="M124" s="7" t="str">
        <f t="shared" si="12"/>
        <v/>
      </c>
      <c r="N124" s="7" t="str">
        <f t="shared" si="8"/>
        <v/>
      </c>
      <c r="O124" s="144"/>
      <c r="P124" s="355">
        <v>0</v>
      </c>
      <c r="Q124" s="362">
        <f>SUM('NOVO HORIZONTE'!I124)</f>
        <v>0</v>
      </c>
      <c r="R124" s="363">
        <f t="shared" si="13"/>
        <v>0</v>
      </c>
      <c r="S124" s="153">
        <f t="shared" si="15"/>
        <v>0</v>
      </c>
      <c r="T124" s="364"/>
    </row>
    <row r="125" ht="12.75" hidden="1" spans="1:20">
      <c r="A125" s="158">
        <v>88291</v>
      </c>
      <c r="B125" s="94" t="s">
        <v>252</v>
      </c>
      <c r="C125" s="104" t="s">
        <v>360</v>
      </c>
      <c r="D125" s="94" t="s">
        <v>317</v>
      </c>
      <c r="E125" s="95">
        <v>25.25</v>
      </c>
      <c r="F125" s="96">
        <f t="shared" si="9"/>
        <v>30.99</v>
      </c>
      <c r="G125" s="107">
        <f>ROUND(SUM('NOVO HORIZONTE'!G125),2)</f>
        <v>0</v>
      </c>
      <c r="H125" s="107">
        <f t="shared" si="14"/>
        <v>0</v>
      </c>
      <c r="I125" s="143">
        <f t="shared" si="10"/>
        <v>0</v>
      </c>
      <c r="J125" s="142"/>
      <c r="K125" s="146"/>
      <c r="L125" s="7" t="str">
        <f t="shared" si="11"/>
        <v/>
      </c>
      <c r="M125" s="7" t="str">
        <f t="shared" si="12"/>
        <v/>
      </c>
      <c r="N125" s="7" t="str">
        <f t="shared" si="8"/>
        <v/>
      </c>
      <c r="O125" s="144"/>
      <c r="P125" s="355">
        <v>0</v>
      </c>
      <c r="Q125" s="362">
        <f>SUM('NOVO HORIZONTE'!I125)</f>
        <v>0</v>
      </c>
      <c r="R125" s="363">
        <f t="shared" si="13"/>
        <v>0</v>
      </c>
      <c r="S125" s="153">
        <f t="shared" si="15"/>
        <v>0</v>
      </c>
      <c r="T125" s="364"/>
    </row>
    <row r="126" ht="12.75" hidden="1" spans="1:20">
      <c r="A126" s="158">
        <v>88292</v>
      </c>
      <c r="B126" s="94" t="s">
        <v>252</v>
      </c>
      <c r="C126" s="104" t="s">
        <v>361</v>
      </c>
      <c r="D126" s="94" t="s">
        <v>317</v>
      </c>
      <c r="E126" s="95">
        <v>26.91</v>
      </c>
      <c r="F126" s="96">
        <f t="shared" si="9"/>
        <v>33.03</v>
      </c>
      <c r="G126" s="107">
        <f>ROUND(SUM('NOVO HORIZONTE'!G126),2)</f>
        <v>0</v>
      </c>
      <c r="H126" s="107">
        <f t="shared" si="14"/>
        <v>0</v>
      </c>
      <c r="I126" s="143">
        <f t="shared" si="10"/>
        <v>0</v>
      </c>
      <c r="J126" s="142"/>
      <c r="K126" s="146"/>
      <c r="L126" s="7" t="str">
        <f t="shared" si="11"/>
        <v/>
      </c>
      <c r="M126" s="7" t="str">
        <f t="shared" si="12"/>
        <v/>
      </c>
      <c r="N126" s="7" t="str">
        <f t="shared" si="8"/>
        <v/>
      </c>
      <c r="O126" s="144"/>
      <c r="P126" s="355">
        <v>0</v>
      </c>
      <c r="Q126" s="362">
        <f>SUM('NOVO HORIZONTE'!I126)</f>
        <v>0</v>
      </c>
      <c r="R126" s="363">
        <f t="shared" si="13"/>
        <v>0</v>
      </c>
      <c r="S126" s="153">
        <f t="shared" si="15"/>
        <v>0</v>
      </c>
      <c r="T126" s="364"/>
    </row>
    <row r="127" ht="12.75" hidden="1" spans="1:20">
      <c r="A127" s="158">
        <v>88293</v>
      </c>
      <c r="B127" s="94" t="s">
        <v>252</v>
      </c>
      <c r="C127" s="104" t="s">
        <v>362</v>
      </c>
      <c r="D127" s="94" t="s">
        <v>317</v>
      </c>
      <c r="E127" s="95">
        <v>29.53</v>
      </c>
      <c r="F127" s="96">
        <f t="shared" si="9"/>
        <v>36.25</v>
      </c>
      <c r="G127" s="107">
        <f>ROUND(SUM('NOVO HORIZONTE'!G127),2)</f>
        <v>0</v>
      </c>
      <c r="H127" s="107">
        <f t="shared" si="14"/>
        <v>0</v>
      </c>
      <c r="I127" s="143">
        <f t="shared" si="10"/>
        <v>0</v>
      </c>
      <c r="J127" s="142"/>
      <c r="K127" s="146"/>
      <c r="L127" s="7" t="str">
        <f t="shared" si="11"/>
        <v/>
      </c>
      <c r="M127" s="7" t="str">
        <f t="shared" si="12"/>
        <v/>
      </c>
      <c r="N127" s="7" t="str">
        <f t="shared" si="8"/>
        <v/>
      </c>
      <c r="O127" s="144"/>
      <c r="P127" s="355">
        <v>0</v>
      </c>
      <c r="Q127" s="362">
        <f>SUM('NOVO HORIZONTE'!I127)</f>
        <v>0</v>
      </c>
      <c r="R127" s="363">
        <f t="shared" si="13"/>
        <v>0</v>
      </c>
      <c r="S127" s="153">
        <f t="shared" si="15"/>
        <v>0</v>
      </c>
      <c r="T127" s="364"/>
    </row>
    <row r="128" ht="12.75" hidden="1" spans="1:20">
      <c r="A128" s="158">
        <v>88294</v>
      </c>
      <c r="B128" s="94" t="s">
        <v>252</v>
      </c>
      <c r="C128" s="104" t="s">
        <v>363</v>
      </c>
      <c r="D128" s="94" t="s">
        <v>317</v>
      </c>
      <c r="E128" s="95">
        <v>31.81</v>
      </c>
      <c r="F128" s="96">
        <f t="shared" si="9"/>
        <v>39.04</v>
      </c>
      <c r="G128" s="107">
        <f>ROUND(SUM('NOVO HORIZONTE'!G128),2)</f>
        <v>0</v>
      </c>
      <c r="H128" s="107">
        <f t="shared" si="14"/>
        <v>0</v>
      </c>
      <c r="I128" s="143">
        <f t="shared" si="10"/>
        <v>0</v>
      </c>
      <c r="J128" s="142"/>
      <c r="K128" s="146"/>
      <c r="L128" s="7" t="str">
        <f t="shared" si="11"/>
        <v/>
      </c>
      <c r="M128" s="7" t="str">
        <f t="shared" si="12"/>
        <v/>
      </c>
      <c r="N128" s="7" t="str">
        <f t="shared" si="8"/>
        <v/>
      </c>
      <c r="O128" s="144"/>
      <c r="P128" s="355">
        <v>0</v>
      </c>
      <c r="Q128" s="362">
        <f>SUM('NOVO HORIZONTE'!I128)</f>
        <v>0</v>
      </c>
      <c r="R128" s="363">
        <f t="shared" si="13"/>
        <v>0</v>
      </c>
      <c r="S128" s="153">
        <f t="shared" si="15"/>
        <v>0</v>
      </c>
      <c r="T128" s="364"/>
    </row>
    <row r="129" ht="12.75" hidden="1" spans="1:20">
      <c r="A129" s="158">
        <v>88295</v>
      </c>
      <c r="B129" s="94" t="s">
        <v>252</v>
      </c>
      <c r="C129" s="104" t="s">
        <v>364</v>
      </c>
      <c r="D129" s="94" t="s">
        <v>317</v>
      </c>
      <c r="E129" s="95">
        <v>29.86</v>
      </c>
      <c r="F129" s="96">
        <f t="shared" si="9"/>
        <v>36.65</v>
      </c>
      <c r="G129" s="107">
        <f>ROUND(SUM('NOVO HORIZONTE'!G129),2)</f>
        <v>0</v>
      </c>
      <c r="H129" s="107">
        <f t="shared" si="14"/>
        <v>0</v>
      </c>
      <c r="I129" s="143">
        <f t="shared" si="10"/>
        <v>0</v>
      </c>
      <c r="J129" s="142"/>
      <c r="K129" s="146"/>
      <c r="L129" s="7" t="str">
        <f t="shared" si="11"/>
        <v/>
      </c>
      <c r="M129" s="7" t="str">
        <f t="shared" si="12"/>
        <v/>
      </c>
      <c r="N129" s="7" t="str">
        <f t="shared" si="8"/>
        <v/>
      </c>
      <c r="O129" s="144"/>
      <c r="P129" s="355">
        <v>0</v>
      </c>
      <c r="Q129" s="362">
        <f>SUM('NOVO HORIZONTE'!I129)</f>
        <v>0</v>
      </c>
      <c r="R129" s="363">
        <f t="shared" si="13"/>
        <v>0</v>
      </c>
      <c r="S129" s="153">
        <f t="shared" si="15"/>
        <v>0</v>
      </c>
      <c r="T129" s="364"/>
    </row>
    <row r="130" ht="12.75" hidden="1" spans="1:20">
      <c r="A130" s="158">
        <v>88297</v>
      </c>
      <c r="B130" s="94" t="s">
        <v>252</v>
      </c>
      <c r="C130" s="104" t="s">
        <v>365</v>
      </c>
      <c r="D130" s="94" t="s">
        <v>317</v>
      </c>
      <c r="E130" s="95">
        <v>31.39</v>
      </c>
      <c r="F130" s="96">
        <f t="shared" si="9"/>
        <v>38.53</v>
      </c>
      <c r="G130" s="107">
        <f>ROUND(SUM('NOVO HORIZONTE'!G130),2)</f>
        <v>0</v>
      </c>
      <c r="H130" s="107">
        <f t="shared" si="14"/>
        <v>0</v>
      </c>
      <c r="I130" s="143">
        <f t="shared" si="10"/>
        <v>0</v>
      </c>
      <c r="J130" s="142"/>
      <c r="K130" s="146"/>
      <c r="L130" s="7" t="str">
        <f t="shared" si="11"/>
        <v/>
      </c>
      <c r="M130" s="7" t="str">
        <f t="shared" si="12"/>
        <v/>
      </c>
      <c r="N130" s="7" t="str">
        <f t="shared" si="8"/>
        <v/>
      </c>
      <c r="O130" s="144"/>
      <c r="P130" s="355">
        <v>0</v>
      </c>
      <c r="Q130" s="362">
        <f>SUM('NOVO HORIZONTE'!I130)</f>
        <v>0</v>
      </c>
      <c r="R130" s="363">
        <f t="shared" si="13"/>
        <v>0</v>
      </c>
      <c r="S130" s="153">
        <f t="shared" si="15"/>
        <v>0</v>
      </c>
      <c r="T130" s="364"/>
    </row>
    <row r="131" ht="12.75" hidden="1" spans="1:20">
      <c r="A131" s="158">
        <v>88298</v>
      </c>
      <c r="B131" s="94" t="s">
        <v>252</v>
      </c>
      <c r="C131" s="104" t="s">
        <v>366</v>
      </c>
      <c r="D131" s="94" t="s">
        <v>317</v>
      </c>
      <c r="E131" s="95">
        <v>26.49</v>
      </c>
      <c r="F131" s="96">
        <f t="shared" si="9"/>
        <v>32.51</v>
      </c>
      <c r="G131" s="107">
        <f>ROUND(SUM('NOVO HORIZONTE'!G131),2)</f>
        <v>0</v>
      </c>
      <c r="H131" s="107">
        <f t="shared" si="14"/>
        <v>0</v>
      </c>
      <c r="I131" s="143">
        <f t="shared" si="10"/>
        <v>0</v>
      </c>
      <c r="J131" s="142"/>
      <c r="K131" s="146"/>
      <c r="L131" s="7" t="str">
        <f t="shared" si="11"/>
        <v/>
      </c>
      <c r="M131" s="7" t="str">
        <f t="shared" si="12"/>
        <v/>
      </c>
      <c r="N131" s="7" t="str">
        <f t="shared" si="8"/>
        <v/>
      </c>
      <c r="O131" s="144"/>
      <c r="P131" s="355">
        <v>0</v>
      </c>
      <c r="Q131" s="362">
        <f>SUM('NOVO HORIZONTE'!I131)</f>
        <v>0</v>
      </c>
      <c r="R131" s="363">
        <f t="shared" si="13"/>
        <v>0</v>
      </c>
      <c r="S131" s="153">
        <f t="shared" si="15"/>
        <v>0</v>
      </c>
      <c r="T131" s="364"/>
    </row>
    <row r="132" ht="12.75" hidden="1" spans="1:20">
      <c r="A132" s="158">
        <v>88299</v>
      </c>
      <c r="B132" s="94" t="s">
        <v>252</v>
      </c>
      <c r="C132" s="104" t="s">
        <v>367</v>
      </c>
      <c r="D132" s="94" t="s">
        <v>317</v>
      </c>
      <c r="E132" s="95">
        <v>29.93</v>
      </c>
      <c r="F132" s="96">
        <f t="shared" si="9"/>
        <v>36.74</v>
      </c>
      <c r="G132" s="107">
        <f>ROUND(SUM('NOVO HORIZONTE'!G132),2)</f>
        <v>0</v>
      </c>
      <c r="H132" s="107">
        <f t="shared" si="14"/>
        <v>0</v>
      </c>
      <c r="I132" s="143">
        <f t="shared" si="10"/>
        <v>0</v>
      </c>
      <c r="J132" s="142"/>
      <c r="K132" s="146"/>
      <c r="L132" s="7" t="str">
        <f t="shared" si="11"/>
        <v/>
      </c>
      <c r="M132" s="7" t="str">
        <f t="shared" si="12"/>
        <v/>
      </c>
      <c r="N132" s="7" t="str">
        <f t="shared" si="8"/>
        <v/>
      </c>
      <c r="O132" s="144"/>
      <c r="P132" s="355">
        <v>0</v>
      </c>
      <c r="Q132" s="362">
        <f>SUM('NOVO HORIZONTE'!I132)</f>
        <v>0</v>
      </c>
      <c r="R132" s="363">
        <f t="shared" si="13"/>
        <v>0</v>
      </c>
      <c r="S132" s="153">
        <f t="shared" si="15"/>
        <v>0</v>
      </c>
      <c r="T132" s="364"/>
    </row>
    <row r="133" ht="12.75" hidden="1" spans="1:20">
      <c r="A133" s="158">
        <v>88300</v>
      </c>
      <c r="B133" s="94" t="s">
        <v>252</v>
      </c>
      <c r="C133" s="104" t="s">
        <v>368</v>
      </c>
      <c r="D133" s="94" t="s">
        <v>317</v>
      </c>
      <c r="E133" s="95">
        <v>35.2</v>
      </c>
      <c r="F133" s="96">
        <f t="shared" si="9"/>
        <v>43.2</v>
      </c>
      <c r="G133" s="107">
        <f>ROUND(SUM('NOVO HORIZONTE'!G133),2)</f>
        <v>0</v>
      </c>
      <c r="H133" s="107">
        <f t="shared" si="14"/>
        <v>0</v>
      </c>
      <c r="I133" s="143">
        <f t="shared" si="10"/>
        <v>0</v>
      </c>
      <c r="J133" s="142"/>
      <c r="K133" s="146"/>
      <c r="L133" s="7" t="str">
        <f t="shared" si="11"/>
        <v/>
      </c>
      <c r="M133" s="7" t="str">
        <f t="shared" si="12"/>
        <v/>
      </c>
      <c r="N133" s="7" t="str">
        <f t="shared" si="8"/>
        <v/>
      </c>
      <c r="O133" s="144"/>
      <c r="P133" s="355">
        <v>0</v>
      </c>
      <c r="Q133" s="362">
        <f>SUM('NOVO HORIZONTE'!I133)</f>
        <v>0</v>
      </c>
      <c r="R133" s="363">
        <f t="shared" si="13"/>
        <v>0</v>
      </c>
      <c r="S133" s="153">
        <f t="shared" si="15"/>
        <v>0</v>
      </c>
      <c r="T133" s="364"/>
    </row>
    <row r="134" ht="12.75" hidden="1" spans="1:20">
      <c r="A134" s="158">
        <v>88301</v>
      </c>
      <c r="B134" s="94" t="s">
        <v>252</v>
      </c>
      <c r="C134" s="104" t="s">
        <v>369</v>
      </c>
      <c r="D134" s="94" t="s">
        <v>317</v>
      </c>
      <c r="E134" s="95">
        <v>30.26</v>
      </c>
      <c r="F134" s="96">
        <f t="shared" si="9"/>
        <v>37.14</v>
      </c>
      <c r="G134" s="107">
        <f>ROUND(SUM('NOVO HORIZONTE'!G134),2)</f>
        <v>0</v>
      </c>
      <c r="H134" s="107">
        <f t="shared" si="14"/>
        <v>0</v>
      </c>
      <c r="I134" s="143">
        <f t="shared" si="10"/>
        <v>0</v>
      </c>
      <c r="J134" s="142"/>
      <c r="K134" s="146"/>
      <c r="L134" s="7" t="str">
        <f t="shared" si="11"/>
        <v/>
      </c>
      <c r="M134" s="7" t="str">
        <f t="shared" si="12"/>
        <v/>
      </c>
      <c r="N134" s="7" t="str">
        <f t="shared" si="8"/>
        <v/>
      </c>
      <c r="O134" s="144"/>
      <c r="P134" s="355">
        <v>0</v>
      </c>
      <c r="Q134" s="362">
        <f>SUM('NOVO HORIZONTE'!I134)</f>
        <v>0</v>
      </c>
      <c r="R134" s="363">
        <f t="shared" si="13"/>
        <v>0</v>
      </c>
      <c r="S134" s="153">
        <f t="shared" si="15"/>
        <v>0</v>
      </c>
      <c r="T134" s="364"/>
    </row>
    <row r="135" ht="12.75" hidden="1" spans="1:20">
      <c r="A135" s="158">
        <v>88302</v>
      </c>
      <c r="B135" s="94" t="s">
        <v>252</v>
      </c>
      <c r="C135" s="104" t="s">
        <v>370</v>
      </c>
      <c r="D135" s="94" t="s">
        <v>317</v>
      </c>
      <c r="E135" s="95">
        <v>30.67</v>
      </c>
      <c r="F135" s="96">
        <f t="shared" si="9"/>
        <v>37.64</v>
      </c>
      <c r="G135" s="107">
        <f>ROUND(SUM('NOVO HORIZONTE'!G135),2)</f>
        <v>0</v>
      </c>
      <c r="H135" s="107">
        <f t="shared" si="14"/>
        <v>0</v>
      </c>
      <c r="I135" s="143">
        <f t="shared" si="10"/>
        <v>0</v>
      </c>
      <c r="J135" s="142"/>
      <c r="K135" s="146"/>
      <c r="L135" s="7" t="str">
        <f t="shared" si="11"/>
        <v/>
      </c>
      <c r="M135" s="7" t="str">
        <f t="shared" si="12"/>
        <v/>
      </c>
      <c r="N135" s="7" t="str">
        <f t="shared" si="8"/>
        <v/>
      </c>
      <c r="O135" s="144"/>
      <c r="P135" s="355">
        <v>0</v>
      </c>
      <c r="Q135" s="362">
        <f>SUM('NOVO HORIZONTE'!I135)</f>
        <v>0</v>
      </c>
      <c r="R135" s="363">
        <f t="shared" si="13"/>
        <v>0</v>
      </c>
      <c r="S135" s="153">
        <f t="shared" si="15"/>
        <v>0</v>
      </c>
      <c r="T135" s="364"/>
    </row>
    <row r="136" ht="12.75" hidden="1" spans="1:20">
      <c r="A136" s="158">
        <v>88303</v>
      </c>
      <c r="B136" s="94" t="s">
        <v>252</v>
      </c>
      <c r="C136" s="104" t="s">
        <v>371</v>
      </c>
      <c r="D136" s="94" t="s">
        <v>317</v>
      </c>
      <c r="E136" s="95">
        <v>27.59</v>
      </c>
      <c r="F136" s="96">
        <f t="shared" si="9"/>
        <v>33.86</v>
      </c>
      <c r="G136" s="107">
        <f>ROUND(SUM('NOVO HORIZONTE'!G136),2)</f>
        <v>0</v>
      </c>
      <c r="H136" s="107">
        <f t="shared" si="14"/>
        <v>0</v>
      </c>
      <c r="I136" s="143">
        <f t="shared" si="10"/>
        <v>0</v>
      </c>
      <c r="J136" s="142"/>
      <c r="K136" s="146"/>
      <c r="L136" s="7" t="str">
        <f t="shared" si="11"/>
        <v/>
      </c>
      <c r="M136" s="7" t="str">
        <f t="shared" si="12"/>
        <v/>
      </c>
      <c r="N136" s="7" t="str">
        <f t="shared" si="8"/>
        <v/>
      </c>
      <c r="O136" s="144"/>
      <c r="P136" s="355">
        <v>0</v>
      </c>
      <c r="Q136" s="362">
        <f>SUM('NOVO HORIZONTE'!I136)</f>
        <v>0</v>
      </c>
      <c r="R136" s="363">
        <f t="shared" si="13"/>
        <v>0</v>
      </c>
      <c r="S136" s="153">
        <f t="shared" si="15"/>
        <v>0</v>
      </c>
      <c r="T136" s="364"/>
    </row>
    <row r="137" ht="12.75" hidden="1" spans="1:20">
      <c r="A137" s="158">
        <v>88304</v>
      </c>
      <c r="B137" s="94" t="s">
        <v>252</v>
      </c>
      <c r="C137" s="104" t="s">
        <v>372</v>
      </c>
      <c r="D137" s="94" t="s">
        <v>317</v>
      </c>
      <c r="E137" s="95">
        <v>27.27</v>
      </c>
      <c r="F137" s="96">
        <f t="shared" si="9"/>
        <v>33.47</v>
      </c>
      <c r="G137" s="107">
        <f>ROUND(SUM('NOVO HORIZONTE'!G137),2)</f>
        <v>0</v>
      </c>
      <c r="H137" s="107">
        <f t="shared" si="14"/>
        <v>0</v>
      </c>
      <c r="I137" s="143">
        <f t="shared" si="10"/>
        <v>0</v>
      </c>
      <c r="J137" s="142"/>
      <c r="K137" s="146"/>
      <c r="L137" s="7" t="str">
        <f t="shared" si="11"/>
        <v/>
      </c>
      <c r="M137" s="7" t="str">
        <f t="shared" si="12"/>
        <v/>
      </c>
      <c r="N137" s="7" t="str">
        <f t="shared" si="8"/>
        <v/>
      </c>
      <c r="O137" s="144"/>
      <c r="P137" s="355">
        <v>0</v>
      </c>
      <c r="Q137" s="362">
        <f>SUM('NOVO HORIZONTE'!I137)</f>
        <v>0</v>
      </c>
      <c r="R137" s="363">
        <f t="shared" si="13"/>
        <v>0</v>
      </c>
      <c r="S137" s="153">
        <f t="shared" si="15"/>
        <v>0</v>
      </c>
      <c r="T137" s="364"/>
    </row>
    <row r="138" ht="12.75" hidden="1" spans="1:20">
      <c r="A138" s="158">
        <v>88306</v>
      </c>
      <c r="B138" s="94" t="s">
        <v>252</v>
      </c>
      <c r="C138" s="104" t="s">
        <v>373</v>
      </c>
      <c r="D138" s="94" t="s">
        <v>317</v>
      </c>
      <c r="E138" s="95">
        <v>29.17</v>
      </c>
      <c r="F138" s="96">
        <f t="shared" si="9"/>
        <v>35.8</v>
      </c>
      <c r="G138" s="107">
        <f>ROUND(SUM('NOVO HORIZONTE'!G138),2)</f>
        <v>0</v>
      </c>
      <c r="H138" s="107">
        <f t="shared" si="14"/>
        <v>0</v>
      </c>
      <c r="I138" s="143">
        <f t="shared" si="10"/>
        <v>0</v>
      </c>
      <c r="J138" s="142"/>
      <c r="K138" s="146"/>
      <c r="L138" s="7" t="str">
        <f t="shared" si="11"/>
        <v/>
      </c>
      <c r="M138" s="7" t="str">
        <f t="shared" si="12"/>
        <v/>
      </c>
      <c r="N138" s="7" t="str">
        <f t="shared" si="8"/>
        <v/>
      </c>
      <c r="O138" s="144"/>
      <c r="P138" s="355">
        <v>0</v>
      </c>
      <c r="Q138" s="362">
        <f>SUM('NOVO HORIZONTE'!I138)</f>
        <v>0</v>
      </c>
      <c r="R138" s="363">
        <f t="shared" si="13"/>
        <v>0</v>
      </c>
      <c r="S138" s="153">
        <f t="shared" si="15"/>
        <v>0</v>
      </c>
      <c r="T138" s="364"/>
    </row>
    <row r="139" ht="12.75" hidden="1" spans="1:20">
      <c r="A139" s="158">
        <v>88307</v>
      </c>
      <c r="B139" s="94" t="s">
        <v>252</v>
      </c>
      <c r="C139" s="104" t="s">
        <v>374</v>
      </c>
      <c r="D139" s="94" t="s">
        <v>317</v>
      </c>
      <c r="E139" s="95">
        <v>29.12</v>
      </c>
      <c r="F139" s="96">
        <f t="shared" si="9"/>
        <v>35.74</v>
      </c>
      <c r="G139" s="107">
        <f>ROUND(SUM('NOVO HORIZONTE'!G139),2)</f>
        <v>0</v>
      </c>
      <c r="H139" s="107">
        <f t="shared" si="14"/>
        <v>0</v>
      </c>
      <c r="I139" s="143">
        <f t="shared" si="10"/>
        <v>0</v>
      </c>
      <c r="J139" s="142"/>
      <c r="K139" s="146"/>
      <c r="L139" s="7" t="str">
        <f t="shared" si="11"/>
        <v/>
      </c>
      <c r="M139" s="7" t="str">
        <f t="shared" si="12"/>
        <v/>
      </c>
      <c r="N139" s="7" t="str">
        <f t="shared" si="8"/>
        <v/>
      </c>
      <c r="O139" s="144"/>
      <c r="P139" s="355">
        <v>0</v>
      </c>
      <c r="Q139" s="362">
        <f>SUM('NOVO HORIZONTE'!I139)</f>
        <v>0</v>
      </c>
      <c r="R139" s="363">
        <f t="shared" si="13"/>
        <v>0</v>
      </c>
      <c r="S139" s="153">
        <f t="shared" si="15"/>
        <v>0</v>
      </c>
      <c r="T139" s="364"/>
    </row>
    <row r="140" ht="12.75" hidden="1" spans="1:20">
      <c r="A140" s="158">
        <v>88308</v>
      </c>
      <c r="B140" s="94" t="s">
        <v>252</v>
      </c>
      <c r="C140" s="104" t="s">
        <v>375</v>
      </c>
      <c r="D140" s="94" t="s">
        <v>317</v>
      </c>
      <c r="E140" s="95">
        <v>32.39</v>
      </c>
      <c r="F140" s="96">
        <f t="shared" si="9"/>
        <v>39.76</v>
      </c>
      <c r="G140" s="107">
        <f>ROUND(SUM('NOVO HORIZONTE'!G140),2)</f>
        <v>0</v>
      </c>
      <c r="H140" s="107">
        <f t="shared" si="14"/>
        <v>0</v>
      </c>
      <c r="I140" s="143">
        <f t="shared" si="10"/>
        <v>0</v>
      </c>
      <c r="J140" s="142"/>
      <c r="K140" s="146"/>
      <c r="L140" s="7" t="str">
        <f t="shared" si="11"/>
        <v/>
      </c>
      <c r="M140" s="7" t="str">
        <f t="shared" si="12"/>
        <v/>
      </c>
      <c r="N140" s="7" t="str">
        <f t="shared" si="8"/>
        <v/>
      </c>
      <c r="O140" s="144"/>
      <c r="P140" s="355">
        <v>0</v>
      </c>
      <c r="Q140" s="362">
        <f>SUM('NOVO HORIZONTE'!I140)</f>
        <v>0</v>
      </c>
      <c r="R140" s="363">
        <f t="shared" si="13"/>
        <v>0</v>
      </c>
      <c r="S140" s="153">
        <f t="shared" si="15"/>
        <v>0</v>
      </c>
      <c r="T140" s="364"/>
    </row>
    <row r="141" ht="12.75" hidden="1" spans="1:20">
      <c r="A141" s="158">
        <v>88309</v>
      </c>
      <c r="B141" s="94" t="s">
        <v>252</v>
      </c>
      <c r="C141" s="104" t="s">
        <v>376</v>
      </c>
      <c r="D141" s="94" t="s">
        <v>317</v>
      </c>
      <c r="E141" s="95">
        <v>32.55</v>
      </c>
      <c r="F141" s="96">
        <f t="shared" si="9"/>
        <v>39.95</v>
      </c>
      <c r="G141" s="107">
        <f>ROUND(SUM('NOVO HORIZONTE'!G141),2)</f>
        <v>0</v>
      </c>
      <c r="H141" s="107">
        <f t="shared" si="14"/>
        <v>0</v>
      </c>
      <c r="I141" s="143">
        <f t="shared" si="10"/>
        <v>0</v>
      </c>
      <c r="J141" s="142"/>
      <c r="K141" s="146"/>
      <c r="L141" s="7" t="str">
        <f t="shared" si="11"/>
        <v/>
      </c>
      <c r="M141" s="7" t="str">
        <f t="shared" si="12"/>
        <v/>
      </c>
      <c r="N141" s="7" t="str">
        <f t="shared" si="8"/>
        <v/>
      </c>
      <c r="O141" s="144"/>
      <c r="P141" s="355">
        <v>0</v>
      </c>
      <c r="Q141" s="362">
        <f>SUM('NOVO HORIZONTE'!I141)</f>
        <v>0</v>
      </c>
      <c r="R141" s="363">
        <f t="shared" si="13"/>
        <v>0</v>
      </c>
      <c r="S141" s="153">
        <f t="shared" si="15"/>
        <v>0</v>
      </c>
      <c r="T141" s="364"/>
    </row>
    <row r="142" ht="12.75" hidden="1" spans="1:20">
      <c r="A142" s="158">
        <v>88310</v>
      </c>
      <c r="B142" s="94" t="s">
        <v>252</v>
      </c>
      <c r="C142" s="104" t="s">
        <v>377</v>
      </c>
      <c r="D142" s="94" t="s">
        <v>317</v>
      </c>
      <c r="E142" s="95">
        <v>33.74</v>
      </c>
      <c r="F142" s="96">
        <f t="shared" si="9"/>
        <v>41.41</v>
      </c>
      <c r="G142" s="107">
        <f>ROUND(SUM('NOVO HORIZONTE'!G142),2)</f>
        <v>0</v>
      </c>
      <c r="H142" s="107">
        <f t="shared" si="14"/>
        <v>0</v>
      </c>
      <c r="I142" s="143">
        <f t="shared" si="10"/>
        <v>0</v>
      </c>
      <c r="J142" s="142"/>
      <c r="K142" s="146"/>
      <c r="L142" s="7" t="str">
        <f t="shared" si="11"/>
        <v/>
      </c>
      <c r="M142" s="7" t="str">
        <f t="shared" si="12"/>
        <v/>
      </c>
      <c r="N142" s="7" t="str">
        <f t="shared" si="8"/>
        <v/>
      </c>
      <c r="O142" s="144"/>
      <c r="P142" s="355">
        <v>0</v>
      </c>
      <c r="Q142" s="362">
        <f>SUM('NOVO HORIZONTE'!I142)</f>
        <v>0</v>
      </c>
      <c r="R142" s="363">
        <f t="shared" si="13"/>
        <v>0</v>
      </c>
      <c r="S142" s="153">
        <f t="shared" si="15"/>
        <v>0</v>
      </c>
      <c r="T142" s="364"/>
    </row>
    <row r="143" ht="12.75" hidden="1" spans="1:20">
      <c r="A143" s="158">
        <v>88311</v>
      </c>
      <c r="B143" s="94" t="s">
        <v>252</v>
      </c>
      <c r="C143" s="104" t="s">
        <v>378</v>
      </c>
      <c r="D143" s="94" t="s">
        <v>317</v>
      </c>
      <c r="E143" s="95">
        <v>33.01</v>
      </c>
      <c r="F143" s="96">
        <f t="shared" si="9"/>
        <v>40.52</v>
      </c>
      <c r="G143" s="107">
        <f>ROUND(SUM('NOVO HORIZONTE'!G143),2)</f>
        <v>0</v>
      </c>
      <c r="H143" s="107">
        <f t="shared" si="14"/>
        <v>0</v>
      </c>
      <c r="I143" s="143">
        <f t="shared" si="10"/>
        <v>0</v>
      </c>
      <c r="J143" s="142"/>
      <c r="K143" s="146"/>
      <c r="L143" s="7" t="str">
        <f t="shared" si="11"/>
        <v/>
      </c>
      <c r="M143" s="7" t="str">
        <f t="shared" si="12"/>
        <v/>
      </c>
      <c r="N143" s="7" t="str">
        <f t="shared" si="8"/>
        <v/>
      </c>
      <c r="O143" s="144"/>
      <c r="P143" s="355">
        <v>0</v>
      </c>
      <c r="Q143" s="362">
        <f>SUM('NOVO HORIZONTE'!I143)</f>
        <v>0</v>
      </c>
      <c r="R143" s="363">
        <f t="shared" si="13"/>
        <v>0</v>
      </c>
      <c r="S143" s="153">
        <f t="shared" si="15"/>
        <v>0</v>
      </c>
      <c r="T143" s="364"/>
    </row>
    <row r="144" ht="12.75" hidden="1" spans="1:20">
      <c r="A144" s="158">
        <v>88312</v>
      </c>
      <c r="B144" s="94" t="s">
        <v>252</v>
      </c>
      <c r="C144" s="104" t="s">
        <v>379</v>
      </c>
      <c r="D144" s="94" t="s">
        <v>317</v>
      </c>
      <c r="E144" s="95">
        <v>33.74</v>
      </c>
      <c r="F144" s="96">
        <f t="shared" si="9"/>
        <v>41.41</v>
      </c>
      <c r="G144" s="107">
        <f>ROUND(SUM('NOVO HORIZONTE'!G144),2)</f>
        <v>0</v>
      </c>
      <c r="H144" s="107">
        <f t="shared" si="14"/>
        <v>0</v>
      </c>
      <c r="I144" s="143">
        <f t="shared" si="10"/>
        <v>0</v>
      </c>
      <c r="J144" s="142"/>
      <c r="K144" s="146"/>
      <c r="L144" s="7" t="str">
        <f t="shared" si="11"/>
        <v/>
      </c>
      <c r="M144" s="7" t="str">
        <f t="shared" si="12"/>
        <v/>
      </c>
      <c r="N144" s="7" t="str">
        <f t="shared" si="8"/>
        <v/>
      </c>
      <c r="O144" s="144"/>
      <c r="P144" s="355">
        <v>0</v>
      </c>
      <c r="Q144" s="362">
        <f>SUM('NOVO HORIZONTE'!I144)</f>
        <v>0</v>
      </c>
      <c r="R144" s="363">
        <f t="shared" si="13"/>
        <v>0</v>
      </c>
      <c r="S144" s="153">
        <f t="shared" si="15"/>
        <v>0</v>
      </c>
      <c r="T144" s="364"/>
    </row>
    <row r="145" ht="12.75" hidden="1" spans="1:20">
      <c r="A145" s="158">
        <v>88313</v>
      </c>
      <c r="B145" s="94" t="s">
        <v>252</v>
      </c>
      <c r="C145" s="104" t="s">
        <v>380</v>
      </c>
      <c r="D145" s="94" t="s">
        <v>317</v>
      </c>
      <c r="E145" s="95">
        <v>24.96</v>
      </c>
      <c r="F145" s="96">
        <f t="shared" si="9"/>
        <v>30.64</v>
      </c>
      <c r="G145" s="107">
        <f>ROUND(SUM('NOVO HORIZONTE'!G145),2)</f>
        <v>0</v>
      </c>
      <c r="H145" s="107">
        <f t="shared" si="14"/>
        <v>0</v>
      </c>
      <c r="I145" s="143">
        <f t="shared" si="10"/>
        <v>0</v>
      </c>
      <c r="J145" s="142"/>
      <c r="K145" s="146"/>
      <c r="L145" s="7" t="str">
        <f t="shared" si="11"/>
        <v/>
      </c>
      <c r="M145" s="7" t="str">
        <f t="shared" si="12"/>
        <v/>
      </c>
      <c r="N145" s="7" t="str">
        <f t="shared" si="8"/>
        <v/>
      </c>
      <c r="O145" s="144"/>
      <c r="P145" s="355">
        <v>0</v>
      </c>
      <c r="Q145" s="362">
        <f>SUM('NOVO HORIZONTE'!I145)</f>
        <v>0</v>
      </c>
      <c r="R145" s="363">
        <f t="shared" si="13"/>
        <v>0</v>
      </c>
      <c r="S145" s="153">
        <f t="shared" si="15"/>
        <v>0</v>
      </c>
      <c r="T145" s="364"/>
    </row>
    <row r="146" ht="12.75" hidden="1" spans="1:20">
      <c r="A146" s="158">
        <v>88314</v>
      </c>
      <c r="B146" s="94" t="s">
        <v>252</v>
      </c>
      <c r="C146" s="104" t="s">
        <v>381</v>
      </c>
      <c r="D146" s="94" t="s">
        <v>317</v>
      </c>
      <c r="E146" s="95">
        <v>22.84</v>
      </c>
      <c r="F146" s="96">
        <f t="shared" si="9"/>
        <v>28.03</v>
      </c>
      <c r="G146" s="107">
        <f>ROUND(SUM('NOVO HORIZONTE'!G146),2)</f>
        <v>0</v>
      </c>
      <c r="H146" s="107">
        <f t="shared" si="14"/>
        <v>0</v>
      </c>
      <c r="I146" s="143">
        <f t="shared" si="10"/>
        <v>0</v>
      </c>
      <c r="J146" s="142"/>
      <c r="K146" s="146"/>
      <c r="L146" s="7" t="str">
        <f t="shared" si="11"/>
        <v/>
      </c>
      <c r="M146" s="7" t="str">
        <f t="shared" si="12"/>
        <v/>
      </c>
      <c r="N146" s="7" t="str">
        <f t="shared" si="8"/>
        <v/>
      </c>
      <c r="O146" s="144"/>
      <c r="P146" s="355">
        <v>0</v>
      </c>
      <c r="Q146" s="362">
        <f>SUM('NOVO HORIZONTE'!I146)</f>
        <v>0</v>
      </c>
      <c r="R146" s="363">
        <f t="shared" si="13"/>
        <v>0</v>
      </c>
      <c r="S146" s="153">
        <f t="shared" si="15"/>
        <v>0</v>
      </c>
      <c r="T146" s="364"/>
    </row>
    <row r="147" ht="12.75" hidden="1" spans="1:20">
      <c r="A147" s="158">
        <v>88315</v>
      </c>
      <c r="B147" s="94" t="s">
        <v>252</v>
      </c>
      <c r="C147" s="104" t="s">
        <v>382</v>
      </c>
      <c r="D147" s="94" t="s">
        <v>317</v>
      </c>
      <c r="E147" s="95">
        <v>32.31</v>
      </c>
      <c r="F147" s="96">
        <f t="shared" si="9"/>
        <v>39.66</v>
      </c>
      <c r="G147" s="107">
        <f>ROUND(SUM('NOVO HORIZONTE'!G147),2)</f>
        <v>0</v>
      </c>
      <c r="H147" s="107">
        <f t="shared" si="14"/>
        <v>0</v>
      </c>
      <c r="I147" s="143">
        <f t="shared" si="10"/>
        <v>0</v>
      </c>
      <c r="J147" s="142"/>
      <c r="K147" s="146"/>
      <c r="L147" s="7" t="str">
        <f t="shared" si="11"/>
        <v/>
      </c>
      <c r="M147" s="7" t="str">
        <f t="shared" si="12"/>
        <v/>
      </c>
      <c r="N147" s="7" t="str">
        <f t="shared" si="8"/>
        <v/>
      </c>
      <c r="O147" s="144"/>
      <c r="P147" s="355">
        <v>0</v>
      </c>
      <c r="Q147" s="362">
        <f>SUM('NOVO HORIZONTE'!I147)</f>
        <v>0</v>
      </c>
      <c r="R147" s="363">
        <f t="shared" si="13"/>
        <v>0</v>
      </c>
      <c r="S147" s="153">
        <f t="shared" si="15"/>
        <v>0</v>
      </c>
      <c r="T147" s="364"/>
    </row>
    <row r="148" ht="12.75" hidden="1" spans="1:20">
      <c r="A148" s="158">
        <v>88316</v>
      </c>
      <c r="B148" s="94" t="s">
        <v>252</v>
      </c>
      <c r="C148" s="104" t="s">
        <v>383</v>
      </c>
      <c r="D148" s="94" t="s">
        <v>317</v>
      </c>
      <c r="E148" s="95">
        <v>25.12</v>
      </c>
      <c r="F148" s="96">
        <f t="shared" si="9"/>
        <v>30.83</v>
      </c>
      <c r="G148" s="107">
        <f>ROUND(SUM('NOVO HORIZONTE'!G148),2)</f>
        <v>0</v>
      </c>
      <c r="H148" s="107">
        <f t="shared" si="14"/>
        <v>0</v>
      </c>
      <c r="I148" s="143">
        <f t="shared" si="10"/>
        <v>0</v>
      </c>
      <c r="J148" s="142"/>
      <c r="K148" s="146"/>
      <c r="L148" s="7" t="str">
        <f t="shared" si="11"/>
        <v/>
      </c>
      <c r="M148" s="7" t="str">
        <f t="shared" si="12"/>
        <v/>
      </c>
      <c r="N148" s="7" t="str">
        <f t="shared" si="8"/>
        <v/>
      </c>
      <c r="O148" s="144"/>
      <c r="P148" s="355">
        <v>0</v>
      </c>
      <c r="Q148" s="362">
        <f>SUM('NOVO HORIZONTE'!I148)</f>
        <v>0</v>
      </c>
      <c r="R148" s="363">
        <f t="shared" si="13"/>
        <v>0</v>
      </c>
      <c r="S148" s="153">
        <f t="shared" si="15"/>
        <v>0</v>
      </c>
      <c r="T148" s="364"/>
    </row>
    <row r="149" ht="12.75" hidden="1" spans="1:20">
      <c r="A149" s="158">
        <v>88317</v>
      </c>
      <c r="B149" s="94" t="s">
        <v>252</v>
      </c>
      <c r="C149" s="104" t="s">
        <v>384</v>
      </c>
      <c r="D149" s="94" t="s">
        <v>317</v>
      </c>
      <c r="E149" s="95">
        <v>33.83</v>
      </c>
      <c r="F149" s="96">
        <f t="shared" si="9"/>
        <v>41.52</v>
      </c>
      <c r="G149" s="107">
        <f>ROUND(SUM('NOVO HORIZONTE'!G149),2)</f>
        <v>0</v>
      </c>
      <c r="H149" s="107">
        <f t="shared" si="14"/>
        <v>0</v>
      </c>
      <c r="I149" s="143">
        <f t="shared" si="10"/>
        <v>0</v>
      </c>
      <c r="J149" s="142"/>
      <c r="K149" s="146"/>
      <c r="L149" s="7" t="str">
        <f t="shared" si="11"/>
        <v/>
      </c>
      <c r="M149" s="7" t="str">
        <f t="shared" si="12"/>
        <v/>
      </c>
      <c r="N149" s="7" t="str">
        <f t="shared" ref="N149:N212" si="16">M149</f>
        <v/>
      </c>
      <c r="O149" s="144"/>
      <c r="P149" s="355">
        <v>0</v>
      </c>
      <c r="Q149" s="362">
        <f>SUM('NOVO HORIZONTE'!I149)</f>
        <v>0</v>
      </c>
      <c r="R149" s="363">
        <f t="shared" si="13"/>
        <v>0</v>
      </c>
      <c r="S149" s="153">
        <f t="shared" si="15"/>
        <v>0</v>
      </c>
      <c r="T149" s="364"/>
    </row>
    <row r="150" ht="12.75" hidden="1" spans="1:20">
      <c r="A150" s="158">
        <v>88318</v>
      </c>
      <c r="B150" s="94" t="s">
        <v>252</v>
      </c>
      <c r="C150" s="104" t="s">
        <v>385</v>
      </c>
      <c r="D150" s="94" t="s">
        <v>317</v>
      </c>
      <c r="E150" s="95">
        <v>29.04</v>
      </c>
      <c r="F150" s="96">
        <f t="shared" si="9"/>
        <v>35.64</v>
      </c>
      <c r="G150" s="107">
        <f>ROUND(SUM('NOVO HORIZONTE'!G150),2)</f>
        <v>0</v>
      </c>
      <c r="H150" s="107">
        <f t="shared" si="14"/>
        <v>0</v>
      </c>
      <c r="I150" s="143">
        <f t="shared" si="10"/>
        <v>0</v>
      </c>
      <c r="J150" s="142"/>
      <c r="K150" s="146"/>
      <c r="L150" s="7" t="str">
        <f t="shared" si="11"/>
        <v/>
      </c>
      <c r="M150" s="7" t="str">
        <f t="shared" si="12"/>
        <v/>
      </c>
      <c r="N150" s="7" t="str">
        <f t="shared" si="16"/>
        <v/>
      </c>
      <c r="O150" s="144"/>
      <c r="P150" s="355">
        <v>0</v>
      </c>
      <c r="Q150" s="362">
        <f>SUM('NOVO HORIZONTE'!I150)</f>
        <v>0</v>
      </c>
      <c r="R150" s="363">
        <f t="shared" si="13"/>
        <v>0</v>
      </c>
      <c r="S150" s="153">
        <f t="shared" si="15"/>
        <v>0</v>
      </c>
      <c r="T150" s="364"/>
    </row>
    <row r="151" ht="12.75" hidden="1" spans="1:20">
      <c r="A151" s="158">
        <v>88320</v>
      </c>
      <c r="B151" s="94" t="s">
        <v>252</v>
      </c>
      <c r="C151" s="104" t="s">
        <v>386</v>
      </c>
      <c r="D151" s="94" t="s">
        <v>317</v>
      </c>
      <c r="E151" s="95">
        <v>32.13</v>
      </c>
      <c r="F151" s="96">
        <f t="shared" si="9"/>
        <v>39.44</v>
      </c>
      <c r="G151" s="107">
        <f>ROUND(SUM('NOVO HORIZONTE'!G151),2)</f>
        <v>0</v>
      </c>
      <c r="H151" s="107">
        <f t="shared" si="14"/>
        <v>0</v>
      </c>
      <c r="I151" s="143">
        <f t="shared" si="10"/>
        <v>0</v>
      </c>
      <c r="J151" s="142"/>
      <c r="K151" s="146"/>
      <c r="L151" s="7" t="str">
        <f t="shared" si="11"/>
        <v/>
      </c>
      <c r="M151" s="7" t="str">
        <f t="shared" si="12"/>
        <v/>
      </c>
      <c r="N151" s="7" t="str">
        <f t="shared" si="16"/>
        <v/>
      </c>
      <c r="O151" s="144"/>
      <c r="P151" s="355">
        <v>0</v>
      </c>
      <c r="Q151" s="362">
        <f>SUM('NOVO HORIZONTE'!I151)</f>
        <v>0</v>
      </c>
      <c r="R151" s="363">
        <f t="shared" si="13"/>
        <v>0</v>
      </c>
      <c r="S151" s="153">
        <f t="shared" si="15"/>
        <v>0</v>
      </c>
      <c r="T151" s="364"/>
    </row>
    <row r="152" ht="12.75" hidden="1" spans="1:20">
      <c r="A152" s="158">
        <v>88321</v>
      </c>
      <c r="B152" s="94" t="s">
        <v>252</v>
      </c>
      <c r="C152" s="104" t="s">
        <v>387</v>
      </c>
      <c r="D152" s="94" t="s">
        <v>317</v>
      </c>
      <c r="E152" s="95">
        <v>37.64</v>
      </c>
      <c r="F152" s="96">
        <f t="shared" ref="F152:F215" si="17">IF(E152=0,0,IF(P152=0,ROUND(E152*(1+E$13),2),ROUND(E152*(1+E$12),2)))</f>
        <v>46.2</v>
      </c>
      <c r="G152" s="107">
        <f>ROUND(SUM('NOVO HORIZONTE'!G152),2)</f>
        <v>0</v>
      </c>
      <c r="H152" s="107">
        <f t="shared" si="14"/>
        <v>0</v>
      </c>
      <c r="I152" s="143">
        <f t="shared" ref="I152:I215" si="18">IF(ISBLANK(G152),0,ROUND(G152*H152,2))</f>
        <v>0</v>
      </c>
      <c r="J152" s="142"/>
      <c r="K152" s="146"/>
      <c r="L152" s="7" t="str">
        <f t="shared" ref="L152:L215" si="19">IF(K152="X","x",IF(K152="xx","x",IF(I152&gt;0,"x","")))</f>
        <v/>
      </c>
      <c r="M152" s="7" t="str">
        <f t="shared" ref="M152:M215" si="20">IF(K152="X","x",IF(K152="xx","x",IF(I152&gt;0,"x","")))</f>
        <v/>
      </c>
      <c r="N152" s="7" t="str">
        <f t="shared" si="16"/>
        <v/>
      </c>
      <c r="O152" s="144"/>
      <c r="P152" s="355">
        <v>0</v>
      </c>
      <c r="Q152" s="362">
        <f>SUM('NOVO HORIZONTE'!I152)</f>
        <v>0</v>
      </c>
      <c r="R152" s="363">
        <f t="shared" ref="R152:R215" si="21">I152-Q152</f>
        <v>0</v>
      </c>
      <c r="S152" s="153">
        <f t="shared" si="15"/>
        <v>0</v>
      </c>
      <c r="T152" s="364"/>
    </row>
    <row r="153" ht="12.75" hidden="1" spans="1:20">
      <c r="A153" s="158">
        <v>88323</v>
      </c>
      <c r="B153" s="94" t="s">
        <v>252</v>
      </c>
      <c r="C153" s="104" t="s">
        <v>388</v>
      </c>
      <c r="D153" s="94" t="s">
        <v>317</v>
      </c>
      <c r="E153" s="95">
        <v>31.81</v>
      </c>
      <c r="F153" s="96">
        <f t="shared" si="17"/>
        <v>39.04</v>
      </c>
      <c r="G153" s="107">
        <f>ROUND(SUM('NOVO HORIZONTE'!G153),2)</f>
        <v>0</v>
      </c>
      <c r="H153" s="107">
        <f t="shared" ref="H153:H216" si="22">IF(G153=0,0,F153)</f>
        <v>0</v>
      </c>
      <c r="I153" s="143">
        <f t="shared" si="18"/>
        <v>0</v>
      </c>
      <c r="J153" s="142"/>
      <c r="K153" s="146"/>
      <c r="L153" s="7" t="str">
        <f t="shared" si="19"/>
        <v/>
      </c>
      <c r="M153" s="7" t="str">
        <f t="shared" si="20"/>
        <v/>
      </c>
      <c r="N153" s="7" t="str">
        <f t="shared" si="16"/>
        <v/>
      </c>
      <c r="O153" s="144"/>
      <c r="P153" s="355">
        <v>0</v>
      </c>
      <c r="Q153" s="362">
        <f>SUM('NOVO HORIZONTE'!I153)</f>
        <v>0</v>
      </c>
      <c r="R153" s="363">
        <f t="shared" si="21"/>
        <v>0</v>
      </c>
      <c r="S153" s="153">
        <f t="shared" ref="S153:S216" si="23">IF(R153=0,0,IF(R153&gt;0,"c","b"))</f>
        <v>0</v>
      </c>
      <c r="T153" s="364"/>
    </row>
    <row r="154" ht="12.75" hidden="1" spans="1:20">
      <c r="A154" s="154" t="s">
        <v>389</v>
      </c>
      <c r="B154" s="94"/>
      <c r="C154" s="155" t="s">
        <v>390</v>
      </c>
      <c r="D154" s="335">
        <v>0</v>
      </c>
      <c r="E154" s="336">
        <v>0</v>
      </c>
      <c r="F154" s="96">
        <f t="shared" si="17"/>
        <v>0</v>
      </c>
      <c r="G154" s="97">
        <f>ROUND(SUM('NOVO HORIZONTE'!G154),2)</f>
        <v>0</v>
      </c>
      <c r="H154" s="98">
        <f t="shared" si="22"/>
        <v>0</v>
      </c>
      <c r="I154" s="141">
        <f t="shared" si="18"/>
        <v>0</v>
      </c>
      <c r="J154" s="142"/>
      <c r="K154" s="138" t="str">
        <f>IF(OR(SUM(I155:I175)&gt;0,SUM(I155:I175)&gt;0),"xx","")</f>
        <v/>
      </c>
      <c r="L154" s="7" t="str">
        <f t="shared" si="19"/>
        <v/>
      </c>
      <c r="M154" s="7" t="str">
        <f t="shared" si="20"/>
        <v/>
      </c>
      <c r="N154" s="7" t="str">
        <f t="shared" si="16"/>
        <v/>
      </c>
      <c r="O154" s="144"/>
      <c r="P154" s="356"/>
      <c r="Q154" s="362">
        <f>SUM('NOVO HORIZONTE'!I154)</f>
        <v>0</v>
      </c>
      <c r="R154" s="363">
        <f t="shared" si="21"/>
        <v>0</v>
      </c>
      <c r="S154" s="153">
        <f t="shared" si="23"/>
        <v>0</v>
      </c>
      <c r="T154" s="364"/>
    </row>
    <row r="155" ht="22.5" hidden="1" spans="1:20">
      <c r="A155" s="158">
        <v>98441</v>
      </c>
      <c r="B155" s="94" t="s">
        <v>252</v>
      </c>
      <c r="C155" s="104" t="s">
        <v>391</v>
      </c>
      <c r="D155" s="94" t="s">
        <v>261</v>
      </c>
      <c r="E155" s="95">
        <v>176.35</v>
      </c>
      <c r="F155" s="96">
        <f t="shared" si="17"/>
        <v>216.45</v>
      </c>
      <c r="G155" s="107">
        <f>ROUND(SUM('NOVO HORIZONTE'!G155),2)</f>
        <v>0</v>
      </c>
      <c r="H155" s="107">
        <f t="shared" si="22"/>
        <v>0</v>
      </c>
      <c r="I155" s="143">
        <f t="shared" si="18"/>
        <v>0</v>
      </c>
      <c r="J155" s="142"/>
      <c r="K155" s="146"/>
      <c r="L155" s="7" t="str">
        <f t="shared" si="19"/>
        <v/>
      </c>
      <c r="M155" s="7" t="str">
        <f t="shared" si="20"/>
        <v/>
      </c>
      <c r="N155" s="7" t="str">
        <f t="shared" si="16"/>
        <v/>
      </c>
      <c r="O155" s="144"/>
      <c r="P155" s="355">
        <v>0</v>
      </c>
      <c r="Q155" s="362">
        <f>SUM('NOVO HORIZONTE'!I155)</f>
        <v>0</v>
      </c>
      <c r="R155" s="363">
        <f t="shared" si="21"/>
        <v>0</v>
      </c>
      <c r="S155" s="153">
        <f t="shared" si="23"/>
        <v>0</v>
      </c>
      <c r="T155" s="364"/>
    </row>
    <row r="156" ht="22.5" hidden="1" spans="1:20">
      <c r="A156" s="158">
        <v>98442</v>
      </c>
      <c r="B156" s="94" t="s">
        <v>252</v>
      </c>
      <c r="C156" s="104" t="s">
        <v>392</v>
      </c>
      <c r="D156" s="94" t="s">
        <v>261</v>
      </c>
      <c r="E156" s="95">
        <v>180.34</v>
      </c>
      <c r="F156" s="96">
        <f t="shared" si="17"/>
        <v>221.35</v>
      </c>
      <c r="G156" s="107">
        <f>ROUND(SUM('NOVO HORIZONTE'!G156),2)</f>
        <v>0</v>
      </c>
      <c r="H156" s="107">
        <f t="shared" si="22"/>
        <v>0</v>
      </c>
      <c r="I156" s="143">
        <f t="shared" si="18"/>
        <v>0</v>
      </c>
      <c r="J156" s="142"/>
      <c r="K156" s="146"/>
      <c r="L156" s="7" t="str">
        <f t="shared" si="19"/>
        <v/>
      </c>
      <c r="M156" s="7" t="str">
        <f t="shared" si="20"/>
        <v/>
      </c>
      <c r="N156" s="7" t="str">
        <f t="shared" si="16"/>
        <v/>
      </c>
      <c r="O156" s="144"/>
      <c r="P156" s="355">
        <v>0</v>
      </c>
      <c r="Q156" s="362">
        <f>SUM('NOVO HORIZONTE'!I156)</f>
        <v>0</v>
      </c>
      <c r="R156" s="363">
        <f t="shared" si="21"/>
        <v>0</v>
      </c>
      <c r="S156" s="153">
        <f t="shared" si="23"/>
        <v>0</v>
      </c>
      <c r="T156" s="364"/>
    </row>
    <row r="157" ht="22.5" hidden="1" spans="1:20">
      <c r="A157" s="158">
        <v>98443</v>
      </c>
      <c r="B157" s="94" t="s">
        <v>252</v>
      </c>
      <c r="C157" s="104" t="s">
        <v>393</v>
      </c>
      <c r="D157" s="94" t="s">
        <v>261</v>
      </c>
      <c r="E157" s="95">
        <v>153.05</v>
      </c>
      <c r="F157" s="96">
        <f t="shared" si="17"/>
        <v>187.85</v>
      </c>
      <c r="G157" s="107">
        <f>ROUND(SUM('NOVO HORIZONTE'!G157),2)</f>
        <v>0</v>
      </c>
      <c r="H157" s="107">
        <f t="shared" si="22"/>
        <v>0</v>
      </c>
      <c r="I157" s="143">
        <f t="shared" si="18"/>
        <v>0</v>
      </c>
      <c r="J157" s="142"/>
      <c r="K157" s="146"/>
      <c r="L157" s="7" t="str">
        <f t="shared" si="19"/>
        <v/>
      </c>
      <c r="M157" s="7" t="str">
        <f t="shared" si="20"/>
        <v/>
      </c>
      <c r="N157" s="7" t="str">
        <f t="shared" si="16"/>
        <v/>
      </c>
      <c r="O157" s="144"/>
      <c r="P157" s="355">
        <v>0</v>
      </c>
      <c r="Q157" s="362">
        <f>SUM('NOVO HORIZONTE'!I157)</f>
        <v>0</v>
      </c>
      <c r="R157" s="363">
        <f t="shared" si="21"/>
        <v>0</v>
      </c>
      <c r="S157" s="153">
        <f t="shared" si="23"/>
        <v>0</v>
      </c>
      <c r="T157" s="364"/>
    </row>
    <row r="158" ht="22.5" hidden="1" spans="1:20">
      <c r="A158" s="158">
        <v>98444</v>
      </c>
      <c r="B158" s="94" t="s">
        <v>252</v>
      </c>
      <c r="C158" s="104" t="s">
        <v>394</v>
      </c>
      <c r="D158" s="94" t="s">
        <v>261</v>
      </c>
      <c r="E158" s="95">
        <v>155.89</v>
      </c>
      <c r="F158" s="96">
        <f t="shared" si="17"/>
        <v>191.34</v>
      </c>
      <c r="G158" s="107">
        <f>ROUND(SUM('NOVO HORIZONTE'!G158),2)</f>
        <v>0</v>
      </c>
      <c r="H158" s="107">
        <f t="shared" si="22"/>
        <v>0</v>
      </c>
      <c r="I158" s="143">
        <f t="shared" si="18"/>
        <v>0</v>
      </c>
      <c r="J158" s="142"/>
      <c r="K158" s="146"/>
      <c r="L158" s="7" t="str">
        <f t="shared" si="19"/>
        <v/>
      </c>
      <c r="M158" s="7" t="str">
        <f t="shared" si="20"/>
        <v/>
      </c>
      <c r="N158" s="7" t="str">
        <f t="shared" si="16"/>
        <v/>
      </c>
      <c r="O158" s="144"/>
      <c r="P158" s="355">
        <v>0</v>
      </c>
      <c r="Q158" s="362">
        <f>SUM('NOVO HORIZONTE'!I158)</f>
        <v>0</v>
      </c>
      <c r="R158" s="363">
        <f t="shared" si="21"/>
        <v>0</v>
      </c>
      <c r="S158" s="153">
        <f t="shared" si="23"/>
        <v>0</v>
      </c>
      <c r="T158" s="364"/>
    </row>
    <row r="159" ht="22.5" hidden="1" spans="1:20">
      <c r="A159" s="158">
        <v>98445</v>
      </c>
      <c r="B159" s="94" t="s">
        <v>252</v>
      </c>
      <c r="C159" s="104" t="s">
        <v>395</v>
      </c>
      <c r="D159" s="94" t="s">
        <v>261</v>
      </c>
      <c r="E159" s="95">
        <v>215.56</v>
      </c>
      <c r="F159" s="96">
        <f t="shared" si="17"/>
        <v>264.58</v>
      </c>
      <c r="G159" s="107">
        <f>ROUND(SUM('NOVO HORIZONTE'!G159),2)</f>
        <v>0</v>
      </c>
      <c r="H159" s="107">
        <f t="shared" si="22"/>
        <v>0</v>
      </c>
      <c r="I159" s="143">
        <f t="shared" si="18"/>
        <v>0</v>
      </c>
      <c r="J159" s="142"/>
      <c r="K159" s="146"/>
      <c r="L159" s="7" t="str">
        <f t="shared" si="19"/>
        <v/>
      </c>
      <c r="M159" s="7" t="str">
        <f t="shared" si="20"/>
        <v/>
      </c>
      <c r="N159" s="7" t="str">
        <f t="shared" si="16"/>
        <v/>
      </c>
      <c r="O159" s="144"/>
      <c r="P159" s="355">
        <v>0</v>
      </c>
      <c r="Q159" s="362">
        <f>SUM('NOVO HORIZONTE'!I159)</f>
        <v>0</v>
      </c>
      <c r="R159" s="363">
        <f t="shared" si="21"/>
        <v>0</v>
      </c>
      <c r="S159" s="153">
        <f t="shared" si="23"/>
        <v>0</v>
      </c>
      <c r="T159" s="364"/>
    </row>
    <row r="160" ht="22.5" hidden="1" spans="1:20">
      <c r="A160" s="158">
        <v>98446</v>
      </c>
      <c r="B160" s="94" t="s">
        <v>252</v>
      </c>
      <c r="C160" s="104" t="s">
        <v>396</v>
      </c>
      <c r="D160" s="94" t="s">
        <v>261</v>
      </c>
      <c r="E160" s="95">
        <v>280.49</v>
      </c>
      <c r="F160" s="96">
        <f t="shared" si="17"/>
        <v>344.27</v>
      </c>
      <c r="G160" s="107">
        <f>ROUND(SUM('NOVO HORIZONTE'!G160),2)</f>
        <v>0</v>
      </c>
      <c r="H160" s="107">
        <f t="shared" si="22"/>
        <v>0</v>
      </c>
      <c r="I160" s="143">
        <f t="shared" si="18"/>
        <v>0</v>
      </c>
      <c r="J160" s="142"/>
      <c r="K160" s="146"/>
      <c r="L160" s="7" t="str">
        <f t="shared" si="19"/>
        <v/>
      </c>
      <c r="M160" s="7" t="str">
        <f t="shared" si="20"/>
        <v/>
      </c>
      <c r="N160" s="7" t="str">
        <f t="shared" si="16"/>
        <v/>
      </c>
      <c r="O160" s="144"/>
      <c r="P160" s="355">
        <v>0</v>
      </c>
      <c r="Q160" s="362">
        <f>SUM('NOVO HORIZONTE'!I160)</f>
        <v>0</v>
      </c>
      <c r="R160" s="363">
        <f t="shared" si="21"/>
        <v>0</v>
      </c>
      <c r="S160" s="153">
        <f t="shared" si="23"/>
        <v>0</v>
      </c>
      <c r="T160" s="364"/>
    </row>
    <row r="161" ht="22.5" hidden="1" spans="1:20">
      <c r="A161" s="158">
        <v>98447</v>
      </c>
      <c r="B161" s="94" t="s">
        <v>252</v>
      </c>
      <c r="C161" s="104" t="s">
        <v>397</v>
      </c>
      <c r="D161" s="94" t="s">
        <v>261</v>
      </c>
      <c r="E161" s="95">
        <v>183.04</v>
      </c>
      <c r="F161" s="96">
        <f t="shared" si="17"/>
        <v>224.66</v>
      </c>
      <c r="G161" s="107">
        <f>ROUND(SUM('NOVO HORIZONTE'!G161),2)</f>
        <v>0</v>
      </c>
      <c r="H161" s="107">
        <f t="shared" si="22"/>
        <v>0</v>
      </c>
      <c r="I161" s="143">
        <f t="shared" si="18"/>
        <v>0</v>
      </c>
      <c r="J161" s="142"/>
      <c r="K161" s="146"/>
      <c r="L161" s="7" t="str">
        <f t="shared" si="19"/>
        <v/>
      </c>
      <c r="M161" s="7" t="str">
        <f t="shared" si="20"/>
        <v/>
      </c>
      <c r="N161" s="7" t="str">
        <f t="shared" si="16"/>
        <v/>
      </c>
      <c r="O161" s="144"/>
      <c r="P161" s="355">
        <v>0</v>
      </c>
      <c r="Q161" s="362">
        <f>SUM('NOVO HORIZONTE'!I161)</f>
        <v>0</v>
      </c>
      <c r="R161" s="363">
        <f t="shared" si="21"/>
        <v>0</v>
      </c>
      <c r="S161" s="153">
        <f t="shared" si="23"/>
        <v>0</v>
      </c>
      <c r="T161" s="364"/>
    </row>
    <row r="162" ht="22.5" hidden="1" spans="1:20">
      <c r="A162" s="158">
        <v>98448</v>
      </c>
      <c r="B162" s="94" t="s">
        <v>252</v>
      </c>
      <c r="C162" s="104" t="s">
        <v>398</v>
      </c>
      <c r="D162" s="94" t="s">
        <v>261</v>
      </c>
      <c r="E162" s="95">
        <v>233.73</v>
      </c>
      <c r="F162" s="96">
        <f t="shared" si="17"/>
        <v>286.88</v>
      </c>
      <c r="G162" s="107">
        <f>ROUND(SUM('NOVO HORIZONTE'!G162),2)</f>
        <v>0</v>
      </c>
      <c r="H162" s="107">
        <f t="shared" si="22"/>
        <v>0</v>
      </c>
      <c r="I162" s="143">
        <f t="shared" si="18"/>
        <v>0</v>
      </c>
      <c r="J162" s="142"/>
      <c r="K162" s="146"/>
      <c r="L162" s="7" t="str">
        <f t="shared" si="19"/>
        <v/>
      </c>
      <c r="M162" s="7" t="str">
        <f t="shared" si="20"/>
        <v/>
      </c>
      <c r="N162" s="7" t="str">
        <f t="shared" si="16"/>
        <v/>
      </c>
      <c r="O162" s="144"/>
      <c r="P162" s="355">
        <v>0</v>
      </c>
      <c r="Q162" s="362">
        <f>SUM('NOVO HORIZONTE'!I162)</f>
        <v>0</v>
      </c>
      <c r="R162" s="363">
        <f t="shared" si="21"/>
        <v>0</v>
      </c>
      <c r="S162" s="153">
        <f t="shared" si="23"/>
        <v>0</v>
      </c>
      <c r="T162" s="364"/>
    </row>
    <row r="163" ht="22.5" hidden="1" spans="1:20">
      <c r="A163" s="158">
        <v>98449</v>
      </c>
      <c r="B163" s="94" t="s">
        <v>252</v>
      </c>
      <c r="C163" s="104" t="s">
        <v>399</v>
      </c>
      <c r="D163" s="94" t="s">
        <v>261</v>
      </c>
      <c r="E163" s="95">
        <v>214.54</v>
      </c>
      <c r="F163" s="96">
        <f t="shared" si="17"/>
        <v>263.33</v>
      </c>
      <c r="G163" s="107">
        <f>ROUND(SUM('NOVO HORIZONTE'!G163),2)</f>
        <v>0</v>
      </c>
      <c r="H163" s="107">
        <f t="shared" si="22"/>
        <v>0</v>
      </c>
      <c r="I163" s="143">
        <f t="shared" si="18"/>
        <v>0</v>
      </c>
      <c r="J163" s="142"/>
      <c r="K163" s="146"/>
      <c r="L163" s="7" t="str">
        <f t="shared" si="19"/>
        <v/>
      </c>
      <c r="M163" s="7" t="str">
        <f t="shared" si="20"/>
        <v/>
      </c>
      <c r="N163" s="7" t="str">
        <f t="shared" si="16"/>
        <v/>
      </c>
      <c r="O163" s="144"/>
      <c r="P163" s="355">
        <v>0</v>
      </c>
      <c r="Q163" s="362">
        <f>SUM('NOVO HORIZONTE'!I163)</f>
        <v>0</v>
      </c>
      <c r="R163" s="363">
        <f t="shared" si="21"/>
        <v>0</v>
      </c>
      <c r="S163" s="153">
        <f t="shared" si="23"/>
        <v>0</v>
      </c>
      <c r="T163" s="364"/>
    </row>
    <row r="164" ht="22.5" hidden="1" spans="1:20">
      <c r="A164" s="158">
        <v>98450</v>
      </c>
      <c r="B164" s="94" t="s">
        <v>252</v>
      </c>
      <c r="C164" s="104" t="s">
        <v>400</v>
      </c>
      <c r="D164" s="94" t="s">
        <v>261</v>
      </c>
      <c r="E164" s="95">
        <v>220.34</v>
      </c>
      <c r="F164" s="96">
        <f t="shared" si="17"/>
        <v>270.45</v>
      </c>
      <c r="G164" s="107">
        <f>ROUND(SUM('NOVO HORIZONTE'!G164),2)</f>
        <v>0</v>
      </c>
      <c r="H164" s="107">
        <f t="shared" si="22"/>
        <v>0</v>
      </c>
      <c r="I164" s="143">
        <f t="shared" si="18"/>
        <v>0</v>
      </c>
      <c r="J164" s="142"/>
      <c r="K164" s="146"/>
      <c r="L164" s="7" t="str">
        <f t="shared" si="19"/>
        <v/>
      </c>
      <c r="M164" s="7" t="str">
        <f t="shared" si="20"/>
        <v/>
      </c>
      <c r="N164" s="7" t="str">
        <f t="shared" si="16"/>
        <v/>
      </c>
      <c r="O164" s="144"/>
      <c r="P164" s="355">
        <v>0</v>
      </c>
      <c r="Q164" s="362">
        <f>SUM('NOVO HORIZONTE'!I164)</f>
        <v>0</v>
      </c>
      <c r="R164" s="363">
        <f t="shared" si="21"/>
        <v>0</v>
      </c>
      <c r="S164" s="153">
        <f t="shared" si="23"/>
        <v>0</v>
      </c>
      <c r="T164" s="364"/>
    </row>
    <row r="165" ht="22.5" hidden="1" spans="1:20">
      <c r="A165" s="158">
        <v>98451</v>
      </c>
      <c r="B165" s="94" t="s">
        <v>252</v>
      </c>
      <c r="C165" s="104" t="s">
        <v>401</v>
      </c>
      <c r="D165" s="94" t="s">
        <v>261</v>
      </c>
      <c r="E165" s="95">
        <v>187.82</v>
      </c>
      <c r="F165" s="96">
        <f t="shared" si="17"/>
        <v>230.53</v>
      </c>
      <c r="G165" s="107">
        <f>ROUND(SUM('NOVO HORIZONTE'!G165),2)</f>
        <v>0</v>
      </c>
      <c r="H165" s="107">
        <f t="shared" si="22"/>
        <v>0</v>
      </c>
      <c r="I165" s="143">
        <f t="shared" si="18"/>
        <v>0</v>
      </c>
      <c r="J165" s="142"/>
      <c r="K165" s="146"/>
      <c r="L165" s="7" t="str">
        <f t="shared" si="19"/>
        <v/>
      </c>
      <c r="M165" s="7" t="str">
        <f t="shared" si="20"/>
        <v/>
      </c>
      <c r="N165" s="7" t="str">
        <f t="shared" si="16"/>
        <v/>
      </c>
      <c r="O165" s="144"/>
      <c r="P165" s="355">
        <v>0</v>
      </c>
      <c r="Q165" s="362">
        <f>SUM('NOVO HORIZONTE'!I165)</f>
        <v>0</v>
      </c>
      <c r="R165" s="363">
        <f t="shared" si="21"/>
        <v>0</v>
      </c>
      <c r="S165" s="153">
        <f t="shared" si="23"/>
        <v>0</v>
      </c>
      <c r="T165" s="364"/>
    </row>
    <row r="166" ht="22.5" hidden="1" spans="1:20">
      <c r="A166" s="158">
        <v>98452</v>
      </c>
      <c r="B166" s="94" t="s">
        <v>252</v>
      </c>
      <c r="C166" s="104" t="s">
        <v>402</v>
      </c>
      <c r="D166" s="94" t="s">
        <v>261</v>
      </c>
      <c r="E166" s="95">
        <v>191.32</v>
      </c>
      <c r="F166" s="96">
        <f t="shared" si="17"/>
        <v>234.83</v>
      </c>
      <c r="G166" s="107">
        <f>ROUND(SUM('NOVO HORIZONTE'!G166),2)</f>
        <v>0</v>
      </c>
      <c r="H166" s="107">
        <f t="shared" si="22"/>
        <v>0</v>
      </c>
      <c r="I166" s="143">
        <f t="shared" si="18"/>
        <v>0</v>
      </c>
      <c r="J166" s="142"/>
      <c r="K166" s="146"/>
      <c r="L166" s="7" t="str">
        <f t="shared" si="19"/>
        <v/>
      </c>
      <c r="M166" s="7" t="str">
        <f t="shared" si="20"/>
        <v/>
      </c>
      <c r="N166" s="7" t="str">
        <f t="shared" si="16"/>
        <v/>
      </c>
      <c r="O166" s="144"/>
      <c r="P166" s="355">
        <v>0</v>
      </c>
      <c r="Q166" s="362">
        <f>SUM('NOVO HORIZONTE'!I166)</f>
        <v>0</v>
      </c>
      <c r="R166" s="363">
        <f t="shared" si="21"/>
        <v>0</v>
      </c>
      <c r="S166" s="153">
        <f t="shared" si="23"/>
        <v>0</v>
      </c>
      <c r="T166" s="364"/>
    </row>
    <row r="167" ht="22.5" hidden="1" spans="1:20">
      <c r="A167" s="158">
        <v>98453</v>
      </c>
      <c r="B167" s="94" t="s">
        <v>252</v>
      </c>
      <c r="C167" s="104" t="s">
        <v>403</v>
      </c>
      <c r="D167" s="94" t="s">
        <v>261</v>
      </c>
      <c r="E167" s="95">
        <v>260.54</v>
      </c>
      <c r="F167" s="96">
        <f t="shared" si="17"/>
        <v>319.79</v>
      </c>
      <c r="G167" s="107">
        <f>ROUND(SUM('NOVO HORIZONTE'!G167),2)</f>
        <v>0</v>
      </c>
      <c r="H167" s="107">
        <f t="shared" si="22"/>
        <v>0</v>
      </c>
      <c r="I167" s="143">
        <f t="shared" si="18"/>
        <v>0</v>
      </c>
      <c r="J167" s="142"/>
      <c r="K167" s="146"/>
      <c r="L167" s="7" t="str">
        <f t="shared" si="19"/>
        <v/>
      </c>
      <c r="M167" s="7" t="str">
        <f t="shared" si="20"/>
        <v/>
      </c>
      <c r="N167" s="7" t="str">
        <f t="shared" si="16"/>
        <v/>
      </c>
      <c r="O167" s="144"/>
      <c r="P167" s="355">
        <v>0</v>
      </c>
      <c r="Q167" s="362">
        <f>SUM('NOVO HORIZONTE'!I167)</f>
        <v>0</v>
      </c>
      <c r="R167" s="363">
        <f t="shared" si="21"/>
        <v>0</v>
      </c>
      <c r="S167" s="153">
        <f t="shared" si="23"/>
        <v>0</v>
      </c>
      <c r="T167" s="364"/>
    </row>
    <row r="168" ht="22.5" hidden="1" spans="1:20">
      <c r="A168" s="158">
        <v>98454</v>
      </c>
      <c r="B168" s="94" t="s">
        <v>252</v>
      </c>
      <c r="C168" s="104" t="s">
        <v>404</v>
      </c>
      <c r="D168" s="94" t="s">
        <v>261</v>
      </c>
      <c r="E168" s="95">
        <v>342.03</v>
      </c>
      <c r="F168" s="96">
        <f t="shared" si="17"/>
        <v>419.81</v>
      </c>
      <c r="G168" s="107">
        <f>ROUND(SUM('NOVO HORIZONTE'!G168),2)</f>
        <v>0</v>
      </c>
      <c r="H168" s="107">
        <f t="shared" si="22"/>
        <v>0</v>
      </c>
      <c r="I168" s="143">
        <f t="shared" si="18"/>
        <v>0</v>
      </c>
      <c r="J168" s="142"/>
      <c r="K168" s="146"/>
      <c r="L168" s="7" t="str">
        <f t="shared" si="19"/>
        <v/>
      </c>
      <c r="M168" s="7" t="str">
        <f t="shared" si="20"/>
        <v/>
      </c>
      <c r="N168" s="7" t="str">
        <f t="shared" si="16"/>
        <v/>
      </c>
      <c r="O168" s="144"/>
      <c r="P168" s="355">
        <v>0</v>
      </c>
      <c r="Q168" s="362">
        <f>SUM('NOVO HORIZONTE'!I168)</f>
        <v>0</v>
      </c>
      <c r="R168" s="363">
        <f t="shared" si="21"/>
        <v>0</v>
      </c>
      <c r="S168" s="153">
        <f t="shared" si="23"/>
        <v>0</v>
      </c>
      <c r="T168" s="364"/>
    </row>
    <row r="169" ht="22.5" hidden="1" spans="1:20">
      <c r="A169" s="158">
        <v>98455</v>
      </c>
      <c r="B169" s="94" t="s">
        <v>252</v>
      </c>
      <c r="C169" s="104" t="s">
        <v>405</v>
      </c>
      <c r="D169" s="94" t="s">
        <v>261</v>
      </c>
      <c r="E169" s="95">
        <v>224.6</v>
      </c>
      <c r="F169" s="96">
        <f t="shared" si="17"/>
        <v>275.67</v>
      </c>
      <c r="G169" s="107">
        <f>ROUND(SUM('NOVO HORIZONTE'!G169),2)</f>
        <v>0</v>
      </c>
      <c r="H169" s="107">
        <f t="shared" si="22"/>
        <v>0</v>
      </c>
      <c r="I169" s="143">
        <f t="shared" si="18"/>
        <v>0</v>
      </c>
      <c r="J169" s="142"/>
      <c r="K169" s="146"/>
      <c r="L169" s="7" t="str">
        <f t="shared" si="19"/>
        <v/>
      </c>
      <c r="M169" s="7" t="str">
        <f t="shared" si="20"/>
        <v/>
      </c>
      <c r="N169" s="7" t="str">
        <f t="shared" si="16"/>
        <v/>
      </c>
      <c r="O169" s="144"/>
      <c r="P169" s="355">
        <v>0</v>
      </c>
      <c r="Q169" s="362">
        <f>SUM('NOVO HORIZONTE'!I169)</f>
        <v>0</v>
      </c>
      <c r="R169" s="363">
        <f t="shared" si="21"/>
        <v>0</v>
      </c>
      <c r="S169" s="153">
        <f t="shared" si="23"/>
        <v>0</v>
      </c>
      <c r="T169" s="364"/>
    </row>
    <row r="170" ht="22.5" hidden="1" spans="1:20">
      <c r="A170" s="158">
        <v>98456</v>
      </c>
      <c r="B170" s="94" t="s">
        <v>252</v>
      </c>
      <c r="C170" s="104" t="s">
        <v>406</v>
      </c>
      <c r="D170" s="94" t="s">
        <v>261</v>
      </c>
      <c r="E170" s="95">
        <v>290.7</v>
      </c>
      <c r="F170" s="96">
        <f t="shared" si="17"/>
        <v>356.81</v>
      </c>
      <c r="G170" s="107">
        <f>ROUND(SUM('NOVO HORIZONTE'!G170),2)</f>
        <v>0</v>
      </c>
      <c r="H170" s="107">
        <f t="shared" si="22"/>
        <v>0</v>
      </c>
      <c r="I170" s="143">
        <f t="shared" si="18"/>
        <v>0</v>
      </c>
      <c r="J170" s="142"/>
      <c r="K170" s="146"/>
      <c r="L170" s="7" t="str">
        <f t="shared" si="19"/>
        <v/>
      </c>
      <c r="M170" s="7" t="str">
        <f t="shared" si="20"/>
        <v/>
      </c>
      <c r="N170" s="7" t="str">
        <f t="shared" si="16"/>
        <v/>
      </c>
      <c r="O170" s="144"/>
      <c r="P170" s="355">
        <v>0</v>
      </c>
      <c r="Q170" s="362">
        <f>SUM('NOVO HORIZONTE'!I170)</f>
        <v>0</v>
      </c>
      <c r="R170" s="363">
        <f t="shared" si="21"/>
        <v>0</v>
      </c>
      <c r="S170" s="153">
        <f t="shared" si="23"/>
        <v>0</v>
      </c>
      <c r="T170" s="364"/>
    </row>
    <row r="171" ht="12.75" hidden="1" spans="1:20">
      <c r="A171" s="158">
        <v>98460</v>
      </c>
      <c r="B171" s="94" t="s">
        <v>252</v>
      </c>
      <c r="C171" s="104" t="s">
        <v>407</v>
      </c>
      <c r="D171" s="94" t="s">
        <v>261</v>
      </c>
      <c r="E171" s="95">
        <v>199.1</v>
      </c>
      <c r="F171" s="96">
        <f t="shared" si="17"/>
        <v>244.38</v>
      </c>
      <c r="G171" s="107">
        <f>ROUND(SUM('NOVO HORIZONTE'!G171),2)</f>
        <v>0</v>
      </c>
      <c r="H171" s="107">
        <f t="shared" si="22"/>
        <v>0</v>
      </c>
      <c r="I171" s="143">
        <f t="shared" si="18"/>
        <v>0</v>
      </c>
      <c r="J171" s="142"/>
      <c r="K171" s="146"/>
      <c r="L171" s="7" t="str">
        <f t="shared" si="19"/>
        <v/>
      </c>
      <c r="M171" s="7" t="str">
        <f t="shared" si="20"/>
        <v/>
      </c>
      <c r="N171" s="7" t="str">
        <f t="shared" si="16"/>
        <v/>
      </c>
      <c r="O171" s="144"/>
      <c r="P171" s="355">
        <v>0</v>
      </c>
      <c r="Q171" s="362">
        <f>SUM('NOVO HORIZONTE'!I171)</f>
        <v>0</v>
      </c>
      <c r="R171" s="363">
        <f t="shared" si="21"/>
        <v>0</v>
      </c>
      <c r="S171" s="153">
        <f t="shared" si="23"/>
        <v>0</v>
      </c>
      <c r="T171" s="364"/>
    </row>
    <row r="172" ht="22.5" hidden="1" spans="1:20">
      <c r="A172" s="158">
        <v>98461</v>
      </c>
      <c r="B172" s="94" t="s">
        <v>252</v>
      </c>
      <c r="C172" s="104" t="s">
        <v>408</v>
      </c>
      <c r="D172" s="94" t="s">
        <v>279</v>
      </c>
      <c r="E172" s="95">
        <v>6520.89</v>
      </c>
      <c r="F172" s="96">
        <f t="shared" si="17"/>
        <v>8003.74</v>
      </c>
      <c r="G172" s="107">
        <f>ROUND(SUM('NOVO HORIZONTE'!G172),2)</f>
        <v>0</v>
      </c>
      <c r="H172" s="107">
        <f t="shared" si="22"/>
        <v>0</v>
      </c>
      <c r="I172" s="143">
        <f t="shared" si="18"/>
        <v>0</v>
      </c>
      <c r="J172" s="142"/>
      <c r="K172" s="146"/>
      <c r="L172" s="7" t="str">
        <f t="shared" si="19"/>
        <v/>
      </c>
      <c r="M172" s="7" t="str">
        <f t="shared" si="20"/>
        <v/>
      </c>
      <c r="N172" s="7" t="str">
        <f t="shared" si="16"/>
        <v/>
      </c>
      <c r="O172" s="144"/>
      <c r="P172" s="355">
        <v>0</v>
      </c>
      <c r="Q172" s="362">
        <f>SUM('NOVO HORIZONTE'!I172)</f>
        <v>0</v>
      </c>
      <c r="R172" s="363">
        <f t="shared" si="21"/>
        <v>0</v>
      </c>
      <c r="S172" s="153">
        <f t="shared" si="23"/>
        <v>0</v>
      </c>
      <c r="T172" s="364"/>
    </row>
    <row r="173" ht="22.5" hidden="1" spans="1:20">
      <c r="A173" s="158">
        <v>98462</v>
      </c>
      <c r="B173" s="94" t="s">
        <v>252</v>
      </c>
      <c r="C173" s="104" t="s">
        <v>409</v>
      </c>
      <c r="D173" s="94" t="s">
        <v>279</v>
      </c>
      <c r="E173" s="95">
        <v>9793.46</v>
      </c>
      <c r="F173" s="96">
        <f t="shared" si="17"/>
        <v>12020.49</v>
      </c>
      <c r="G173" s="107">
        <f>ROUND(SUM('NOVO HORIZONTE'!G173),2)</f>
        <v>0</v>
      </c>
      <c r="H173" s="107">
        <f t="shared" si="22"/>
        <v>0</v>
      </c>
      <c r="I173" s="143">
        <f t="shared" si="18"/>
        <v>0</v>
      </c>
      <c r="J173" s="142"/>
      <c r="K173" s="146"/>
      <c r="L173" s="7" t="str">
        <f t="shared" si="19"/>
        <v/>
      </c>
      <c r="M173" s="7" t="str">
        <f t="shared" si="20"/>
        <v/>
      </c>
      <c r="N173" s="7" t="str">
        <f t="shared" si="16"/>
        <v/>
      </c>
      <c r="O173" s="144"/>
      <c r="P173" s="355">
        <v>0</v>
      </c>
      <c r="Q173" s="362">
        <f>SUM('NOVO HORIZONTE'!I173)</f>
        <v>0</v>
      </c>
      <c r="R173" s="363">
        <f t="shared" si="21"/>
        <v>0</v>
      </c>
      <c r="S173" s="153">
        <f t="shared" si="23"/>
        <v>0</v>
      </c>
      <c r="T173" s="364"/>
    </row>
    <row r="174" ht="12.75" hidden="1" spans="1:20">
      <c r="A174" s="158">
        <v>98458</v>
      </c>
      <c r="B174" s="94" t="s">
        <v>252</v>
      </c>
      <c r="C174" s="104" t="s">
        <v>410</v>
      </c>
      <c r="D174" s="94" t="s">
        <v>261</v>
      </c>
      <c r="E174" s="95">
        <v>169.65</v>
      </c>
      <c r="F174" s="96">
        <f t="shared" si="17"/>
        <v>208.23</v>
      </c>
      <c r="G174" s="107">
        <f>ROUND(SUM('NOVO HORIZONTE'!G174),2)</f>
        <v>0</v>
      </c>
      <c r="H174" s="107">
        <f t="shared" si="22"/>
        <v>0</v>
      </c>
      <c r="I174" s="143">
        <f t="shared" si="18"/>
        <v>0</v>
      </c>
      <c r="J174" s="142"/>
      <c r="K174" s="146"/>
      <c r="L174" s="7" t="str">
        <f t="shared" si="19"/>
        <v/>
      </c>
      <c r="M174" s="7" t="str">
        <f t="shared" si="20"/>
        <v/>
      </c>
      <c r="N174" s="7" t="str">
        <f t="shared" si="16"/>
        <v/>
      </c>
      <c r="O174" s="144"/>
      <c r="P174" s="355">
        <v>0</v>
      </c>
      <c r="Q174" s="362">
        <f>SUM('NOVO HORIZONTE'!I174)</f>
        <v>0</v>
      </c>
      <c r="R174" s="363">
        <f t="shared" si="21"/>
        <v>0</v>
      </c>
      <c r="S174" s="153">
        <f t="shared" si="23"/>
        <v>0</v>
      </c>
      <c r="T174" s="364"/>
    </row>
    <row r="175" ht="12.75" hidden="1" spans="1:20">
      <c r="A175" s="158">
        <v>98459</v>
      </c>
      <c r="B175" s="94" t="s">
        <v>252</v>
      </c>
      <c r="C175" s="104" t="s">
        <v>411</v>
      </c>
      <c r="D175" s="94" t="s">
        <v>261</v>
      </c>
      <c r="E175" s="95">
        <v>142.43</v>
      </c>
      <c r="F175" s="96">
        <f t="shared" si="17"/>
        <v>174.82</v>
      </c>
      <c r="G175" s="107">
        <f>ROUND(SUM('NOVO HORIZONTE'!G175),2)</f>
        <v>0</v>
      </c>
      <c r="H175" s="107">
        <f t="shared" si="22"/>
        <v>0</v>
      </c>
      <c r="I175" s="143">
        <f t="shared" si="18"/>
        <v>0</v>
      </c>
      <c r="J175" s="142"/>
      <c r="K175" s="146"/>
      <c r="L175" s="7" t="str">
        <f t="shared" si="19"/>
        <v/>
      </c>
      <c r="M175" s="7" t="str">
        <f t="shared" si="20"/>
        <v/>
      </c>
      <c r="N175" s="7" t="str">
        <f t="shared" si="16"/>
        <v/>
      </c>
      <c r="O175" s="144"/>
      <c r="P175" s="355">
        <v>0</v>
      </c>
      <c r="Q175" s="362">
        <f>SUM('NOVO HORIZONTE'!I175)</f>
        <v>0</v>
      </c>
      <c r="R175" s="363">
        <f t="shared" si="21"/>
        <v>0</v>
      </c>
      <c r="S175" s="153">
        <f t="shared" si="23"/>
        <v>0</v>
      </c>
      <c r="T175" s="364"/>
    </row>
    <row r="176" ht="12.75" hidden="1" spans="1:20">
      <c r="A176" s="154" t="s">
        <v>412</v>
      </c>
      <c r="B176" s="94"/>
      <c r="C176" s="155" t="s">
        <v>413</v>
      </c>
      <c r="D176" s="335">
        <v>0</v>
      </c>
      <c r="E176" s="336">
        <v>0</v>
      </c>
      <c r="F176" s="96">
        <f t="shared" si="17"/>
        <v>0</v>
      </c>
      <c r="G176" s="97">
        <f>ROUND(SUM('NOVO HORIZONTE'!G176),2)</f>
        <v>0</v>
      </c>
      <c r="H176" s="98">
        <f t="shared" si="22"/>
        <v>0</v>
      </c>
      <c r="I176" s="141">
        <f t="shared" si="18"/>
        <v>0</v>
      </c>
      <c r="J176" s="142"/>
      <c r="K176" s="138" t="str">
        <f>IF(OR(SUM(I176)&gt;0,SUM(I176)&gt;0),"xx","")</f>
        <v/>
      </c>
      <c r="L176" s="7" t="str">
        <f t="shared" si="19"/>
        <v/>
      </c>
      <c r="M176" s="7" t="str">
        <f t="shared" si="20"/>
        <v/>
      </c>
      <c r="N176" s="7" t="str">
        <f t="shared" si="16"/>
        <v/>
      </c>
      <c r="O176" s="144"/>
      <c r="P176" s="356"/>
      <c r="Q176" s="362">
        <f>SUM('NOVO HORIZONTE'!I176)</f>
        <v>0</v>
      </c>
      <c r="R176" s="363">
        <f t="shared" si="21"/>
        <v>0</v>
      </c>
      <c r="S176" s="153">
        <f t="shared" si="23"/>
        <v>0</v>
      </c>
      <c r="T176" s="364"/>
    </row>
    <row r="177" ht="12.75" spans="1:20">
      <c r="A177" s="154" t="s">
        <v>414</v>
      </c>
      <c r="B177" s="94"/>
      <c r="C177" s="155" t="s">
        <v>415</v>
      </c>
      <c r="D177" s="335">
        <v>0</v>
      </c>
      <c r="E177" s="336">
        <v>0</v>
      </c>
      <c r="F177" s="96">
        <f t="shared" si="17"/>
        <v>0</v>
      </c>
      <c r="G177" s="97">
        <f>ROUND(SUM('NOVO HORIZONTE'!G177),2)</f>
        <v>0</v>
      </c>
      <c r="H177" s="98">
        <f t="shared" si="22"/>
        <v>0</v>
      </c>
      <c r="I177" s="141">
        <f t="shared" si="18"/>
        <v>0</v>
      </c>
      <c r="J177" s="142"/>
      <c r="K177" s="138" t="str">
        <f>IF(OR(SUM(I178:I194)&gt;0,SUM(I178:I194)&gt;0),"xx","")</f>
        <v>xx</v>
      </c>
      <c r="L177" s="7" t="str">
        <f t="shared" si="19"/>
        <v>x</v>
      </c>
      <c r="M177" s="7" t="str">
        <f t="shared" si="20"/>
        <v>x</v>
      </c>
      <c r="N177" s="7" t="str">
        <f t="shared" si="16"/>
        <v>x</v>
      </c>
      <c r="O177" s="144"/>
      <c r="P177" s="356"/>
      <c r="Q177" s="362">
        <f>SUM('NOVO HORIZONTE'!I177)</f>
        <v>0</v>
      </c>
      <c r="R177" s="363">
        <f t="shared" si="21"/>
        <v>0</v>
      </c>
      <c r="S177" s="153">
        <f t="shared" si="23"/>
        <v>0</v>
      </c>
      <c r="T177" s="364"/>
    </row>
    <row r="178" ht="22.5" hidden="1" spans="1:20">
      <c r="A178" s="158">
        <v>93206</v>
      </c>
      <c r="B178" s="94" t="s">
        <v>252</v>
      </c>
      <c r="C178" s="104" t="s">
        <v>416</v>
      </c>
      <c r="D178" s="94" t="s">
        <v>261</v>
      </c>
      <c r="E178" s="95">
        <v>1250.01</v>
      </c>
      <c r="F178" s="96">
        <f t="shared" si="17"/>
        <v>1534.26</v>
      </c>
      <c r="G178" s="107">
        <f>ROUND(SUM('NOVO HORIZONTE'!G178),2)</f>
        <v>0</v>
      </c>
      <c r="H178" s="107">
        <f t="shared" si="22"/>
        <v>0</v>
      </c>
      <c r="I178" s="143">
        <f t="shared" si="18"/>
        <v>0</v>
      </c>
      <c r="J178" s="142"/>
      <c r="K178" s="146"/>
      <c r="L178" s="7" t="str">
        <f t="shared" si="19"/>
        <v/>
      </c>
      <c r="M178" s="7" t="str">
        <f t="shared" si="20"/>
        <v/>
      </c>
      <c r="N178" s="7" t="str">
        <f t="shared" si="16"/>
        <v/>
      </c>
      <c r="O178" s="144"/>
      <c r="P178" s="355">
        <v>0</v>
      </c>
      <c r="Q178" s="362">
        <f>SUM('NOVO HORIZONTE'!I178)</f>
        <v>0</v>
      </c>
      <c r="R178" s="363">
        <f t="shared" si="21"/>
        <v>0</v>
      </c>
      <c r="S178" s="153">
        <f t="shared" si="23"/>
        <v>0</v>
      </c>
      <c r="T178" s="364"/>
    </row>
    <row r="179" ht="22.5" hidden="1" spans="1:20">
      <c r="A179" s="158">
        <v>93207</v>
      </c>
      <c r="B179" s="94" t="s">
        <v>252</v>
      </c>
      <c r="C179" s="104" t="s">
        <v>417</v>
      </c>
      <c r="D179" s="94" t="s">
        <v>261</v>
      </c>
      <c r="E179" s="95">
        <v>1277.23</v>
      </c>
      <c r="F179" s="96">
        <f t="shared" si="17"/>
        <v>1567.67</v>
      </c>
      <c r="G179" s="107">
        <f>ROUND(SUM('NOVO HORIZONTE'!G179),2)</f>
        <v>0</v>
      </c>
      <c r="H179" s="107">
        <f t="shared" si="22"/>
        <v>0</v>
      </c>
      <c r="I179" s="143">
        <f t="shared" si="18"/>
        <v>0</v>
      </c>
      <c r="J179" s="142"/>
      <c r="K179" s="146"/>
      <c r="L179" s="7" t="str">
        <f t="shared" si="19"/>
        <v/>
      </c>
      <c r="M179" s="7" t="str">
        <f t="shared" si="20"/>
        <v/>
      </c>
      <c r="N179" s="7" t="str">
        <f t="shared" si="16"/>
        <v/>
      </c>
      <c r="O179" s="144"/>
      <c r="P179" s="355">
        <v>0</v>
      </c>
      <c r="Q179" s="362">
        <f>SUM('NOVO HORIZONTE'!I179)</f>
        <v>0</v>
      </c>
      <c r="R179" s="363">
        <f t="shared" si="21"/>
        <v>0</v>
      </c>
      <c r="S179" s="153">
        <f t="shared" si="23"/>
        <v>0</v>
      </c>
      <c r="T179" s="364"/>
    </row>
    <row r="180" ht="22.5" hidden="1" spans="1:20">
      <c r="A180" s="158">
        <v>93208</v>
      </c>
      <c r="B180" s="94" t="s">
        <v>252</v>
      </c>
      <c r="C180" s="104" t="s">
        <v>418</v>
      </c>
      <c r="D180" s="94" t="s">
        <v>261</v>
      </c>
      <c r="E180" s="95">
        <v>1089.81</v>
      </c>
      <c r="F180" s="96">
        <f t="shared" si="17"/>
        <v>1337.63</v>
      </c>
      <c r="G180" s="107">
        <f>ROUND(SUM('NOVO HORIZONTE'!G180),2)</f>
        <v>0</v>
      </c>
      <c r="H180" s="107">
        <f t="shared" si="22"/>
        <v>0</v>
      </c>
      <c r="I180" s="143">
        <f t="shared" si="18"/>
        <v>0</v>
      </c>
      <c r="J180" s="142"/>
      <c r="K180" s="146"/>
      <c r="L180" s="7" t="str">
        <f t="shared" si="19"/>
        <v/>
      </c>
      <c r="M180" s="7" t="str">
        <f t="shared" si="20"/>
        <v/>
      </c>
      <c r="N180" s="7" t="str">
        <f t="shared" si="16"/>
        <v/>
      </c>
      <c r="O180" s="144"/>
      <c r="P180" s="355">
        <v>0</v>
      </c>
      <c r="Q180" s="362">
        <f>SUM('NOVO HORIZONTE'!I180)</f>
        <v>0</v>
      </c>
      <c r="R180" s="363">
        <f t="shared" si="21"/>
        <v>0</v>
      </c>
      <c r="S180" s="153">
        <f t="shared" si="23"/>
        <v>0</v>
      </c>
      <c r="T180" s="364"/>
    </row>
    <row r="181" ht="22.5" hidden="1" spans="1:20">
      <c r="A181" s="158">
        <v>93209</v>
      </c>
      <c r="B181" s="94" t="s">
        <v>252</v>
      </c>
      <c r="C181" s="104" t="s">
        <v>419</v>
      </c>
      <c r="D181" s="94" t="s">
        <v>261</v>
      </c>
      <c r="E181" s="95">
        <v>1083.07</v>
      </c>
      <c r="F181" s="96">
        <f t="shared" si="17"/>
        <v>1329.36</v>
      </c>
      <c r="G181" s="107">
        <f>ROUND(SUM('NOVO HORIZONTE'!G181),2)</f>
        <v>0</v>
      </c>
      <c r="H181" s="107">
        <f t="shared" si="22"/>
        <v>0</v>
      </c>
      <c r="I181" s="143">
        <f t="shared" si="18"/>
        <v>0</v>
      </c>
      <c r="J181" s="142"/>
      <c r="K181" s="146"/>
      <c r="L181" s="7" t="str">
        <f t="shared" si="19"/>
        <v/>
      </c>
      <c r="M181" s="7" t="str">
        <f t="shared" si="20"/>
        <v/>
      </c>
      <c r="N181" s="7" t="str">
        <f t="shared" si="16"/>
        <v/>
      </c>
      <c r="O181" s="144"/>
      <c r="P181" s="355">
        <v>0</v>
      </c>
      <c r="Q181" s="362">
        <f>SUM('NOVO HORIZONTE'!I181)</f>
        <v>0</v>
      </c>
      <c r="R181" s="363">
        <f t="shared" si="21"/>
        <v>0</v>
      </c>
      <c r="S181" s="153">
        <f t="shared" si="23"/>
        <v>0</v>
      </c>
      <c r="T181" s="364"/>
    </row>
    <row r="182" ht="22.5" hidden="1" spans="1:20">
      <c r="A182" s="158">
        <v>93210</v>
      </c>
      <c r="B182" s="94" t="s">
        <v>252</v>
      </c>
      <c r="C182" s="104" t="s">
        <v>420</v>
      </c>
      <c r="D182" s="94" t="s">
        <v>261</v>
      </c>
      <c r="E182" s="95">
        <v>674.35</v>
      </c>
      <c r="F182" s="96">
        <f t="shared" si="17"/>
        <v>827.7</v>
      </c>
      <c r="G182" s="107">
        <f>ROUND(SUM('NOVO HORIZONTE'!G182),2)</f>
        <v>0</v>
      </c>
      <c r="H182" s="107">
        <f t="shared" si="22"/>
        <v>0</v>
      </c>
      <c r="I182" s="143">
        <f t="shared" si="18"/>
        <v>0</v>
      </c>
      <c r="J182" s="142"/>
      <c r="K182" s="146"/>
      <c r="L182" s="7" t="str">
        <f t="shared" si="19"/>
        <v/>
      </c>
      <c r="M182" s="7" t="str">
        <f t="shared" si="20"/>
        <v/>
      </c>
      <c r="N182" s="7" t="str">
        <f t="shared" si="16"/>
        <v/>
      </c>
      <c r="O182" s="144"/>
      <c r="P182" s="355">
        <v>0</v>
      </c>
      <c r="Q182" s="362">
        <f>SUM('NOVO HORIZONTE'!I182)</f>
        <v>0</v>
      </c>
      <c r="R182" s="363">
        <f t="shared" si="21"/>
        <v>0</v>
      </c>
      <c r="S182" s="153">
        <f t="shared" si="23"/>
        <v>0</v>
      </c>
      <c r="T182" s="364"/>
    </row>
    <row r="183" ht="22.5" hidden="1" spans="1:20">
      <c r="A183" s="158">
        <v>93211</v>
      </c>
      <c r="B183" s="94" t="s">
        <v>252</v>
      </c>
      <c r="C183" s="104" t="s">
        <v>421</v>
      </c>
      <c r="D183" s="94" t="s">
        <v>261</v>
      </c>
      <c r="E183" s="95">
        <v>659.69</v>
      </c>
      <c r="F183" s="96">
        <f t="shared" si="17"/>
        <v>809.7</v>
      </c>
      <c r="G183" s="107">
        <f>ROUND(SUM('NOVO HORIZONTE'!G183),2)</f>
        <v>0</v>
      </c>
      <c r="H183" s="107">
        <f t="shared" si="22"/>
        <v>0</v>
      </c>
      <c r="I183" s="143">
        <f t="shared" si="18"/>
        <v>0</v>
      </c>
      <c r="J183" s="142"/>
      <c r="K183" s="146"/>
      <c r="L183" s="7" t="str">
        <f t="shared" si="19"/>
        <v/>
      </c>
      <c r="M183" s="7" t="str">
        <f t="shared" si="20"/>
        <v/>
      </c>
      <c r="N183" s="7" t="str">
        <f t="shared" si="16"/>
        <v/>
      </c>
      <c r="O183" s="144"/>
      <c r="P183" s="355">
        <v>0</v>
      </c>
      <c r="Q183" s="362">
        <f>SUM('NOVO HORIZONTE'!I183)</f>
        <v>0</v>
      </c>
      <c r="R183" s="363">
        <f t="shared" si="21"/>
        <v>0</v>
      </c>
      <c r="S183" s="153">
        <f t="shared" si="23"/>
        <v>0</v>
      </c>
      <c r="T183" s="364"/>
    </row>
    <row r="184" ht="22.5" hidden="1" spans="1:20">
      <c r="A184" s="158">
        <v>93212</v>
      </c>
      <c r="B184" s="94" t="s">
        <v>252</v>
      </c>
      <c r="C184" s="104" t="s">
        <v>422</v>
      </c>
      <c r="D184" s="94" t="s">
        <v>261</v>
      </c>
      <c r="E184" s="95">
        <v>1145.14</v>
      </c>
      <c r="F184" s="96">
        <f t="shared" si="17"/>
        <v>1405.54</v>
      </c>
      <c r="G184" s="107">
        <f>ROUND(SUM('NOVO HORIZONTE'!G184),2)</f>
        <v>0</v>
      </c>
      <c r="H184" s="107">
        <f t="shared" si="22"/>
        <v>0</v>
      </c>
      <c r="I184" s="143">
        <f t="shared" si="18"/>
        <v>0</v>
      </c>
      <c r="J184" s="142"/>
      <c r="K184" s="146"/>
      <c r="L184" s="7" t="str">
        <f t="shared" si="19"/>
        <v/>
      </c>
      <c r="M184" s="7" t="str">
        <f t="shared" si="20"/>
        <v/>
      </c>
      <c r="N184" s="7" t="str">
        <f t="shared" si="16"/>
        <v/>
      </c>
      <c r="O184" s="144"/>
      <c r="P184" s="355">
        <v>0</v>
      </c>
      <c r="Q184" s="362">
        <f>SUM('NOVO HORIZONTE'!I184)</f>
        <v>0</v>
      </c>
      <c r="R184" s="363">
        <f t="shared" si="21"/>
        <v>0</v>
      </c>
      <c r="S184" s="153">
        <f t="shared" si="23"/>
        <v>0</v>
      </c>
      <c r="T184" s="364"/>
    </row>
    <row r="185" ht="22.5" hidden="1" spans="1:20">
      <c r="A185" s="158">
        <v>93213</v>
      </c>
      <c r="B185" s="94" t="s">
        <v>252</v>
      </c>
      <c r="C185" s="104" t="s">
        <v>423</v>
      </c>
      <c r="D185" s="94" t="s">
        <v>261</v>
      </c>
      <c r="E185" s="95">
        <v>1125.19</v>
      </c>
      <c r="F185" s="96">
        <f t="shared" si="17"/>
        <v>1381.06</v>
      </c>
      <c r="G185" s="107">
        <f>ROUND(SUM('NOVO HORIZONTE'!G185),2)</f>
        <v>0</v>
      </c>
      <c r="H185" s="107">
        <f t="shared" si="22"/>
        <v>0</v>
      </c>
      <c r="I185" s="143">
        <f t="shared" si="18"/>
        <v>0</v>
      </c>
      <c r="J185" s="142"/>
      <c r="K185" s="146"/>
      <c r="L185" s="7" t="str">
        <f t="shared" si="19"/>
        <v/>
      </c>
      <c r="M185" s="7" t="str">
        <f t="shared" si="20"/>
        <v/>
      </c>
      <c r="N185" s="7" t="str">
        <f t="shared" si="16"/>
        <v/>
      </c>
      <c r="O185" s="144"/>
      <c r="P185" s="355">
        <v>0</v>
      </c>
      <c r="Q185" s="362">
        <f>SUM('NOVO HORIZONTE'!I185)</f>
        <v>0</v>
      </c>
      <c r="R185" s="363">
        <f t="shared" si="21"/>
        <v>0</v>
      </c>
      <c r="S185" s="153">
        <f t="shared" si="23"/>
        <v>0</v>
      </c>
      <c r="T185" s="364"/>
    </row>
    <row r="186" ht="22.5" hidden="1" spans="1:20">
      <c r="A186" s="158">
        <v>93214</v>
      </c>
      <c r="B186" s="94" t="s">
        <v>252</v>
      </c>
      <c r="C186" s="104" t="s">
        <v>424</v>
      </c>
      <c r="D186" s="94" t="s">
        <v>279</v>
      </c>
      <c r="E186" s="95">
        <v>7442.17</v>
      </c>
      <c r="F186" s="96">
        <f t="shared" si="17"/>
        <v>9134.52</v>
      </c>
      <c r="G186" s="107">
        <f>ROUND(SUM('NOVO HORIZONTE'!G186),2)</f>
        <v>0</v>
      </c>
      <c r="H186" s="107">
        <f t="shared" si="22"/>
        <v>0</v>
      </c>
      <c r="I186" s="143">
        <f t="shared" si="18"/>
        <v>0</v>
      </c>
      <c r="J186" s="142"/>
      <c r="K186" s="146"/>
      <c r="L186" s="7" t="str">
        <f t="shared" si="19"/>
        <v/>
      </c>
      <c r="M186" s="7" t="str">
        <f t="shared" si="20"/>
        <v/>
      </c>
      <c r="N186" s="7" t="str">
        <f t="shared" si="16"/>
        <v/>
      </c>
      <c r="O186" s="144"/>
      <c r="P186" s="355">
        <v>0</v>
      </c>
      <c r="Q186" s="362">
        <f>SUM('NOVO HORIZONTE'!I186)</f>
        <v>0</v>
      </c>
      <c r="R186" s="363">
        <f t="shared" si="21"/>
        <v>0</v>
      </c>
      <c r="S186" s="153">
        <f t="shared" si="23"/>
        <v>0</v>
      </c>
      <c r="T186" s="364"/>
    </row>
    <row r="187" ht="22.5" hidden="1" spans="1:20">
      <c r="A187" s="158">
        <v>93243</v>
      </c>
      <c r="B187" s="94" t="s">
        <v>252</v>
      </c>
      <c r="C187" s="104" t="s">
        <v>425</v>
      </c>
      <c r="D187" s="94" t="s">
        <v>279</v>
      </c>
      <c r="E187" s="95">
        <v>11366.82</v>
      </c>
      <c r="F187" s="96">
        <f t="shared" si="17"/>
        <v>13951.63</v>
      </c>
      <c r="G187" s="107">
        <f>ROUND(SUM('NOVO HORIZONTE'!G187),2)</f>
        <v>0</v>
      </c>
      <c r="H187" s="107">
        <f t="shared" si="22"/>
        <v>0</v>
      </c>
      <c r="I187" s="143">
        <f t="shared" si="18"/>
        <v>0</v>
      </c>
      <c r="J187" s="142"/>
      <c r="K187" s="146"/>
      <c r="L187" s="7" t="str">
        <f t="shared" si="19"/>
        <v/>
      </c>
      <c r="M187" s="7" t="str">
        <f t="shared" si="20"/>
        <v/>
      </c>
      <c r="N187" s="7" t="str">
        <f t="shared" si="16"/>
        <v/>
      </c>
      <c r="O187" s="144"/>
      <c r="P187" s="355">
        <v>0</v>
      </c>
      <c r="Q187" s="362">
        <f>SUM('NOVO HORIZONTE'!I187)</f>
        <v>0</v>
      </c>
      <c r="R187" s="363">
        <f t="shared" si="21"/>
        <v>0</v>
      </c>
      <c r="S187" s="153">
        <f t="shared" si="23"/>
        <v>0</v>
      </c>
      <c r="T187" s="364"/>
    </row>
    <row r="188" ht="22.5" hidden="1" spans="1:20">
      <c r="A188" s="158">
        <v>93582</v>
      </c>
      <c r="B188" s="94" t="s">
        <v>252</v>
      </c>
      <c r="C188" s="104" t="s">
        <v>426</v>
      </c>
      <c r="D188" s="94" t="s">
        <v>261</v>
      </c>
      <c r="E188" s="95">
        <v>315.79</v>
      </c>
      <c r="F188" s="96">
        <f t="shared" si="17"/>
        <v>387.6</v>
      </c>
      <c r="G188" s="107">
        <f>ROUND(SUM('NOVO HORIZONTE'!G188),2)</f>
        <v>0</v>
      </c>
      <c r="H188" s="107">
        <f t="shared" si="22"/>
        <v>0</v>
      </c>
      <c r="I188" s="143">
        <f t="shared" si="18"/>
        <v>0</v>
      </c>
      <c r="J188" s="142"/>
      <c r="K188" s="146"/>
      <c r="L188" s="7" t="str">
        <f t="shared" si="19"/>
        <v/>
      </c>
      <c r="M188" s="7" t="str">
        <f t="shared" si="20"/>
        <v/>
      </c>
      <c r="N188" s="7" t="str">
        <f t="shared" si="16"/>
        <v/>
      </c>
      <c r="O188" s="144"/>
      <c r="P188" s="355">
        <v>0</v>
      </c>
      <c r="Q188" s="362">
        <f>SUM('NOVO HORIZONTE'!I188)</f>
        <v>0</v>
      </c>
      <c r="R188" s="363">
        <f t="shared" si="21"/>
        <v>0</v>
      </c>
      <c r="S188" s="153">
        <f t="shared" si="23"/>
        <v>0</v>
      </c>
      <c r="T188" s="364"/>
    </row>
    <row r="189" ht="22.5" hidden="1" spans="1:20">
      <c r="A189" s="158">
        <v>93583</v>
      </c>
      <c r="B189" s="94" t="s">
        <v>252</v>
      </c>
      <c r="C189" s="104" t="s">
        <v>427</v>
      </c>
      <c r="D189" s="94" t="s">
        <v>261</v>
      </c>
      <c r="E189" s="95">
        <v>501.95</v>
      </c>
      <c r="F189" s="96">
        <f t="shared" si="17"/>
        <v>616.09</v>
      </c>
      <c r="G189" s="107">
        <f>ROUND(SUM('NOVO HORIZONTE'!G189),2)</f>
        <v>0</v>
      </c>
      <c r="H189" s="107">
        <f t="shared" si="22"/>
        <v>0</v>
      </c>
      <c r="I189" s="143">
        <f t="shared" si="18"/>
        <v>0</v>
      </c>
      <c r="J189" s="142"/>
      <c r="K189" s="146"/>
      <c r="L189" s="7" t="str">
        <f t="shared" si="19"/>
        <v/>
      </c>
      <c r="M189" s="7" t="str">
        <f t="shared" si="20"/>
        <v/>
      </c>
      <c r="N189" s="7" t="str">
        <f t="shared" si="16"/>
        <v/>
      </c>
      <c r="O189" s="144"/>
      <c r="P189" s="355">
        <v>0</v>
      </c>
      <c r="Q189" s="362">
        <f>SUM('NOVO HORIZONTE'!I189)</f>
        <v>0</v>
      </c>
      <c r="R189" s="363">
        <f t="shared" si="21"/>
        <v>0</v>
      </c>
      <c r="S189" s="153">
        <f t="shared" si="23"/>
        <v>0</v>
      </c>
      <c r="T189" s="364"/>
    </row>
    <row r="190" ht="22.5" hidden="1" spans="1:20">
      <c r="A190" s="158">
        <v>93584</v>
      </c>
      <c r="B190" s="94" t="s">
        <v>252</v>
      </c>
      <c r="C190" s="104" t="s">
        <v>428</v>
      </c>
      <c r="D190" s="94" t="s">
        <v>261</v>
      </c>
      <c r="E190" s="95">
        <v>1118.9</v>
      </c>
      <c r="F190" s="96">
        <f t="shared" si="17"/>
        <v>1373.34</v>
      </c>
      <c r="G190" s="107">
        <f>ROUND(SUM('NOVO HORIZONTE'!G190),2)</f>
        <v>0</v>
      </c>
      <c r="H190" s="107">
        <f t="shared" si="22"/>
        <v>0</v>
      </c>
      <c r="I190" s="143">
        <f t="shared" si="18"/>
        <v>0</v>
      </c>
      <c r="J190" s="142"/>
      <c r="K190" s="146"/>
      <c r="L190" s="7" t="str">
        <f t="shared" si="19"/>
        <v/>
      </c>
      <c r="M190" s="7" t="str">
        <f t="shared" si="20"/>
        <v/>
      </c>
      <c r="N190" s="7" t="str">
        <f t="shared" si="16"/>
        <v/>
      </c>
      <c r="O190" s="144"/>
      <c r="P190" s="355">
        <v>0</v>
      </c>
      <c r="Q190" s="362">
        <f>SUM('NOVO HORIZONTE'!I190)</f>
        <v>0</v>
      </c>
      <c r="R190" s="363">
        <f t="shared" si="21"/>
        <v>0</v>
      </c>
      <c r="S190" s="153">
        <f t="shared" si="23"/>
        <v>0</v>
      </c>
      <c r="T190" s="364"/>
    </row>
    <row r="191" ht="22.5" hidden="1" spans="1:20">
      <c r="A191" s="158">
        <v>93585</v>
      </c>
      <c r="B191" s="94" t="s">
        <v>252</v>
      </c>
      <c r="C191" s="104" t="s">
        <v>429</v>
      </c>
      <c r="D191" s="94" t="s">
        <v>261</v>
      </c>
      <c r="E191" s="95">
        <v>1339.13</v>
      </c>
      <c r="F191" s="96">
        <f t="shared" si="17"/>
        <v>1643.65</v>
      </c>
      <c r="G191" s="107">
        <f>ROUND(SUM('NOVO HORIZONTE'!G191),2)</f>
        <v>0</v>
      </c>
      <c r="H191" s="107">
        <f t="shared" si="22"/>
        <v>0</v>
      </c>
      <c r="I191" s="143">
        <f t="shared" si="18"/>
        <v>0</v>
      </c>
      <c r="J191" s="142"/>
      <c r="K191" s="146"/>
      <c r="L191" s="7" t="str">
        <f t="shared" si="19"/>
        <v/>
      </c>
      <c r="M191" s="7" t="str">
        <f t="shared" si="20"/>
        <v/>
      </c>
      <c r="N191" s="7" t="str">
        <f t="shared" si="16"/>
        <v/>
      </c>
      <c r="O191" s="144"/>
      <c r="P191" s="355">
        <v>0</v>
      </c>
      <c r="Q191" s="362">
        <f>SUM('NOVO HORIZONTE'!I191)</f>
        <v>0</v>
      </c>
      <c r="R191" s="363">
        <f t="shared" si="21"/>
        <v>0</v>
      </c>
      <c r="S191" s="153">
        <f t="shared" si="23"/>
        <v>0</v>
      </c>
      <c r="T191" s="364"/>
    </row>
    <row r="192" ht="12.75" spans="1:20">
      <c r="A192" s="160" t="s">
        <v>430</v>
      </c>
      <c r="B192" s="164" t="s">
        <v>431</v>
      </c>
      <c r="C192" s="104" t="s">
        <v>432</v>
      </c>
      <c r="D192" s="94" t="s">
        <v>433</v>
      </c>
      <c r="E192" s="95">
        <v>1431.69</v>
      </c>
      <c r="F192" s="96">
        <f t="shared" si="17"/>
        <v>1757.26</v>
      </c>
      <c r="G192" s="107">
        <f>ROUND(SUM('NOVO HORIZONTE'!G192),2)</f>
        <v>6</v>
      </c>
      <c r="H192" s="107">
        <f t="shared" si="22"/>
        <v>1757.26</v>
      </c>
      <c r="I192" s="143">
        <f t="shared" si="18"/>
        <v>10543.56</v>
      </c>
      <c r="J192" s="142"/>
      <c r="L192" s="7" t="str">
        <f t="shared" si="19"/>
        <v>x</v>
      </c>
      <c r="M192" s="7" t="str">
        <f t="shared" si="20"/>
        <v>x</v>
      </c>
      <c r="N192" s="7" t="str">
        <f t="shared" si="16"/>
        <v>x</v>
      </c>
      <c r="O192" s="144"/>
      <c r="P192" s="355">
        <v>0</v>
      </c>
      <c r="Q192" s="362">
        <f>SUM('NOVO HORIZONTE'!I192)</f>
        <v>10543.56</v>
      </c>
      <c r="R192" s="363">
        <f t="shared" si="21"/>
        <v>0</v>
      </c>
      <c r="S192" s="153">
        <f t="shared" si="23"/>
        <v>0</v>
      </c>
      <c r="T192" s="364"/>
    </row>
    <row r="193" ht="22.5" hidden="1" spans="1:20">
      <c r="A193" s="160" t="s">
        <v>434</v>
      </c>
      <c r="B193" s="164" t="s">
        <v>431</v>
      </c>
      <c r="C193" s="104" t="s">
        <v>435</v>
      </c>
      <c r="D193" s="94" t="s">
        <v>433</v>
      </c>
      <c r="E193" s="95">
        <v>1651.95</v>
      </c>
      <c r="F193" s="96">
        <f t="shared" si="17"/>
        <v>2027.6</v>
      </c>
      <c r="G193" s="107">
        <f>ROUND(SUM('NOVO HORIZONTE'!G193),2)</f>
        <v>0</v>
      </c>
      <c r="H193" s="107">
        <f t="shared" si="22"/>
        <v>0</v>
      </c>
      <c r="I193" s="143">
        <f t="shared" si="18"/>
        <v>0</v>
      </c>
      <c r="J193" s="142"/>
      <c r="L193" s="7" t="str">
        <f t="shared" si="19"/>
        <v/>
      </c>
      <c r="M193" s="7" t="str">
        <f t="shared" si="20"/>
        <v/>
      </c>
      <c r="N193" s="7" t="str">
        <f t="shared" si="16"/>
        <v/>
      </c>
      <c r="P193" s="355">
        <v>0</v>
      </c>
      <c r="Q193" s="362">
        <f>SUM('NOVO HORIZONTE'!I193)</f>
        <v>0</v>
      </c>
      <c r="R193" s="363">
        <f t="shared" si="21"/>
        <v>0</v>
      </c>
      <c r="S193" s="153">
        <f t="shared" si="23"/>
        <v>0</v>
      </c>
      <c r="T193" s="364"/>
    </row>
    <row r="194" ht="12.75" hidden="1" spans="1:20">
      <c r="A194" s="160" t="s">
        <v>436</v>
      </c>
      <c r="B194" s="164" t="s">
        <v>431</v>
      </c>
      <c r="C194" s="104" t="s">
        <v>437</v>
      </c>
      <c r="D194" s="94" t="s">
        <v>433</v>
      </c>
      <c r="E194" s="95">
        <v>1101.3</v>
      </c>
      <c r="F194" s="96">
        <f t="shared" si="17"/>
        <v>1351.74</v>
      </c>
      <c r="G194" s="107">
        <f>ROUND(SUM('NOVO HORIZONTE'!G194),2)</f>
        <v>0</v>
      </c>
      <c r="H194" s="107">
        <f t="shared" si="22"/>
        <v>0</v>
      </c>
      <c r="I194" s="143">
        <f t="shared" si="18"/>
        <v>0</v>
      </c>
      <c r="J194" s="142"/>
      <c r="L194" s="7" t="str">
        <f t="shared" si="19"/>
        <v/>
      </c>
      <c r="M194" s="7" t="str">
        <f t="shared" si="20"/>
        <v/>
      </c>
      <c r="N194" s="7" t="str">
        <f t="shared" si="16"/>
        <v/>
      </c>
      <c r="O194" s="144"/>
      <c r="P194" s="355">
        <v>0</v>
      </c>
      <c r="Q194" s="362">
        <f>SUM('NOVO HORIZONTE'!I194)</f>
        <v>0</v>
      </c>
      <c r="R194" s="363">
        <f t="shared" si="21"/>
        <v>0</v>
      </c>
      <c r="S194" s="153">
        <f t="shared" si="23"/>
        <v>0</v>
      </c>
      <c r="T194" s="364"/>
    </row>
    <row r="195" ht="12.75" spans="1:20">
      <c r="A195" s="154" t="s">
        <v>438</v>
      </c>
      <c r="B195" s="94"/>
      <c r="C195" s="155" t="s">
        <v>439</v>
      </c>
      <c r="D195" s="335">
        <v>0</v>
      </c>
      <c r="E195" s="336">
        <v>0</v>
      </c>
      <c r="F195" s="96">
        <f t="shared" si="17"/>
        <v>0</v>
      </c>
      <c r="G195" s="97">
        <f>ROUND(SUM('NOVO HORIZONTE'!G195),2)</f>
        <v>0</v>
      </c>
      <c r="H195" s="98">
        <f t="shared" si="22"/>
        <v>0</v>
      </c>
      <c r="I195" s="141">
        <f t="shared" si="18"/>
        <v>0</v>
      </c>
      <c r="J195" s="142"/>
      <c r="K195" s="138" t="str">
        <f>IF(OR(SUM(I196:I198)&gt;0,SUM(I196:I198)&gt;0),"xx","")</f>
        <v>xx</v>
      </c>
      <c r="L195" s="7" t="str">
        <f t="shared" si="19"/>
        <v>x</v>
      </c>
      <c r="M195" s="7" t="str">
        <f t="shared" si="20"/>
        <v>x</v>
      </c>
      <c r="N195" s="7" t="str">
        <f t="shared" si="16"/>
        <v>x</v>
      </c>
      <c r="O195" s="140" t="s">
        <v>230</v>
      </c>
      <c r="P195" s="356"/>
      <c r="Q195" s="362">
        <f>SUM('NOVO HORIZONTE'!I195)</f>
        <v>0</v>
      </c>
      <c r="R195" s="363">
        <f t="shared" si="21"/>
        <v>0</v>
      </c>
      <c r="S195" s="153">
        <f t="shared" si="23"/>
        <v>0</v>
      </c>
      <c r="T195" s="364"/>
    </row>
    <row r="196" ht="22.5" spans="1:20">
      <c r="A196" s="158" t="s">
        <v>440</v>
      </c>
      <c r="B196" s="164" t="s">
        <v>431</v>
      </c>
      <c r="C196" s="104" t="s">
        <v>441</v>
      </c>
      <c r="D196" s="94" t="s">
        <v>279</v>
      </c>
      <c r="E196" s="95">
        <v>2990.88</v>
      </c>
      <c r="F196" s="102">
        <f t="shared" si="17"/>
        <v>3671.01</v>
      </c>
      <c r="G196" s="107">
        <f>ROUND(SUM('NOVO HORIZONTE'!G196),2)</f>
        <v>1</v>
      </c>
      <c r="H196" s="107">
        <f t="shared" si="22"/>
        <v>3671.01</v>
      </c>
      <c r="I196" s="143">
        <f t="shared" si="18"/>
        <v>3671.01</v>
      </c>
      <c r="J196" s="142"/>
      <c r="L196" s="7" t="str">
        <f t="shared" si="19"/>
        <v>x</v>
      </c>
      <c r="M196" s="7" t="str">
        <f t="shared" si="20"/>
        <v>x</v>
      </c>
      <c r="N196" s="7" t="str">
        <f t="shared" si="16"/>
        <v>x</v>
      </c>
      <c r="O196" s="140" t="s">
        <v>230</v>
      </c>
      <c r="P196" s="355"/>
      <c r="Q196" s="362">
        <f>SUM('NOVO HORIZONTE'!I196)</f>
        <v>3671.01</v>
      </c>
      <c r="R196" s="363">
        <f t="shared" si="21"/>
        <v>0</v>
      </c>
      <c r="S196" s="153">
        <f t="shared" si="23"/>
        <v>0</v>
      </c>
      <c r="T196" s="364"/>
    </row>
    <row r="197" ht="22.5" hidden="1" spans="1:20">
      <c r="A197" s="158" t="s">
        <v>442</v>
      </c>
      <c r="B197" s="164" t="s">
        <v>431</v>
      </c>
      <c r="C197" s="104" t="s">
        <v>443</v>
      </c>
      <c r="D197" s="94" t="s">
        <v>279</v>
      </c>
      <c r="E197" s="95">
        <v>2542.72</v>
      </c>
      <c r="F197" s="102">
        <f t="shared" si="17"/>
        <v>3120.93</v>
      </c>
      <c r="G197" s="107">
        <f>ROUND(SUM('NOVO HORIZONTE'!G197),2)</f>
        <v>0</v>
      </c>
      <c r="H197" s="107">
        <f t="shared" si="22"/>
        <v>0</v>
      </c>
      <c r="I197" s="143">
        <f t="shared" si="18"/>
        <v>0</v>
      </c>
      <c r="J197" s="142"/>
      <c r="L197" s="7" t="str">
        <f t="shared" si="19"/>
        <v/>
      </c>
      <c r="M197" s="7" t="str">
        <f t="shared" si="20"/>
        <v/>
      </c>
      <c r="N197" s="7" t="str">
        <f t="shared" si="16"/>
        <v/>
      </c>
      <c r="O197" s="144"/>
      <c r="P197" s="355">
        <v>0</v>
      </c>
      <c r="Q197" s="362">
        <f>SUM('NOVO HORIZONTE'!I197)</f>
        <v>0</v>
      </c>
      <c r="R197" s="363">
        <f t="shared" si="21"/>
        <v>0</v>
      </c>
      <c r="S197" s="153">
        <f t="shared" si="23"/>
        <v>0</v>
      </c>
      <c r="T197" s="364"/>
    </row>
    <row r="198" ht="12.75" hidden="1" spans="1:20">
      <c r="A198" s="158" t="s">
        <v>444</v>
      </c>
      <c r="B198" s="164" t="s">
        <v>431</v>
      </c>
      <c r="C198" s="104" t="s">
        <v>445</v>
      </c>
      <c r="D198" s="94" t="s">
        <v>279</v>
      </c>
      <c r="E198" s="95">
        <v>98.05</v>
      </c>
      <c r="F198" s="96">
        <f t="shared" si="17"/>
        <v>120.35</v>
      </c>
      <c r="G198" s="107">
        <f>ROUND(SUM('NOVO HORIZONTE'!G198),2)</f>
        <v>0</v>
      </c>
      <c r="H198" s="107">
        <f t="shared" si="22"/>
        <v>0</v>
      </c>
      <c r="I198" s="143">
        <f t="shared" si="18"/>
        <v>0</v>
      </c>
      <c r="J198" s="142"/>
      <c r="L198" s="7" t="str">
        <f t="shared" si="19"/>
        <v/>
      </c>
      <c r="M198" s="7" t="str">
        <f t="shared" si="20"/>
        <v/>
      </c>
      <c r="N198" s="7" t="str">
        <f t="shared" si="16"/>
        <v/>
      </c>
      <c r="O198" s="144"/>
      <c r="P198" s="355">
        <v>0</v>
      </c>
      <c r="Q198" s="362">
        <f>SUM('NOVO HORIZONTE'!I198)</f>
        <v>0</v>
      </c>
      <c r="R198" s="363">
        <f t="shared" si="21"/>
        <v>0</v>
      </c>
      <c r="S198" s="153">
        <f t="shared" si="23"/>
        <v>0</v>
      </c>
      <c r="T198" s="364"/>
    </row>
    <row r="199" ht="12.75" hidden="1" spans="1:20">
      <c r="A199" s="154" t="s">
        <v>446</v>
      </c>
      <c r="B199" s="94"/>
      <c r="C199" s="155" t="s">
        <v>447</v>
      </c>
      <c r="D199" s="335">
        <v>0</v>
      </c>
      <c r="E199" s="336">
        <v>0</v>
      </c>
      <c r="F199" s="96">
        <f t="shared" si="17"/>
        <v>0</v>
      </c>
      <c r="G199" s="97">
        <f>ROUND(SUM('NOVO HORIZONTE'!G199),2)</f>
        <v>0</v>
      </c>
      <c r="H199" s="98">
        <f t="shared" si="22"/>
        <v>0</v>
      </c>
      <c r="I199" s="141">
        <f t="shared" si="18"/>
        <v>0</v>
      </c>
      <c r="J199" s="142"/>
      <c r="K199" s="138" t="str">
        <f>IF(OR(SUM(I200:I203)&gt;0,SUM(I200:I203)&gt;0),"xx","")</f>
        <v/>
      </c>
      <c r="L199" s="7" t="str">
        <f t="shared" si="19"/>
        <v/>
      </c>
      <c r="M199" s="7" t="str">
        <f t="shared" si="20"/>
        <v/>
      </c>
      <c r="N199" s="7" t="str">
        <f t="shared" si="16"/>
        <v/>
      </c>
      <c r="O199" s="144"/>
      <c r="P199" s="375"/>
      <c r="Q199" s="362">
        <f>SUM('NOVO HORIZONTE'!I199)</f>
        <v>0</v>
      </c>
      <c r="R199" s="363">
        <f t="shared" si="21"/>
        <v>0</v>
      </c>
      <c r="S199" s="153">
        <f t="shared" si="23"/>
        <v>0</v>
      </c>
      <c r="T199" s="364"/>
    </row>
    <row r="200" ht="22.5" hidden="1" spans="1:20">
      <c r="A200" s="160">
        <v>103694</v>
      </c>
      <c r="B200" s="110" t="s">
        <v>252</v>
      </c>
      <c r="C200" s="104" t="s">
        <v>448</v>
      </c>
      <c r="D200" s="94" t="s">
        <v>279</v>
      </c>
      <c r="E200" s="95">
        <v>111.41</v>
      </c>
      <c r="F200" s="96">
        <f t="shared" si="17"/>
        <v>136.74</v>
      </c>
      <c r="G200" s="107">
        <f>ROUND(SUM('NOVO HORIZONTE'!G200),2)</f>
        <v>0</v>
      </c>
      <c r="H200" s="107">
        <f t="shared" si="22"/>
        <v>0</v>
      </c>
      <c r="I200" s="143">
        <f t="shared" si="18"/>
        <v>0</v>
      </c>
      <c r="J200" s="142"/>
      <c r="K200" s="183"/>
      <c r="L200" s="7" t="str">
        <f t="shared" si="19"/>
        <v/>
      </c>
      <c r="M200" s="7" t="str">
        <f t="shared" si="20"/>
        <v/>
      </c>
      <c r="N200" s="7" t="str">
        <f t="shared" si="16"/>
        <v/>
      </c>
      <c r="O200" s="144"/>
      <c r="P200" s="355">
        <v>0</v>
      </c>
      <c r="Q200" s="362">
        <f>SUM('NOVO HORIZONTE'!I200)</f>
        <v>0</v>
      </c>
      <c r="R200" s="363">
        <f t="shared" si="21"/>
        <v>0</v>
      </c>
      <c r="S200" s="153">
        <f t="shared" si="23"/>
        <v>0</v>
      </c>
      <c r="T200" s="364"/>
    </row>
    <row r="201" ht="22.5" hidden="1" spans="1:20">
      <c r="A201" s="160">
        <v>103695</v>
      </c>
      <c r="B201" s="110" t="s">
        <v>252</v>
      </c>
      <c r="C201" s="104" t="s">
        <v>449</v>
      </c>
      <c r="D201" s="94" t="s">
        <v>279</v>
      </c>
      <c r="E201" s="95">
        <v>99.82</v>
      </c>
      <c r="F201" s="96">
        <f t="shared" si="17"/>
        <v>122.52</v>
      </c>
      <c r="G201" s="107">
        <f>ROUND(SUM('NOVO HORIZONTE'!G201),2)</f>
        <v>0</v>
      </c>
      <c r="H201" s="107">
        <f t="shared" si="22"/>
        <v>0</v>
      </c>
      <c r="I201" s="143">
        <f t="shared" si="18"/>
        <v>0</v>
      </c>
      <c r="J201" s="142"/>
      <c r="K201" s="183"/>
      <c r="L201" s="7" t="str">
        <f t="shared" si="19"/>
        <v/>
      </c>
      <c r="M201" s="7" t="str">
        <f t="shared" si="20"/>
        <v/>
      </c>
      <c r="N201" s="7" t="str">
        <f t="shared" si="16"/>
        <v/>
      </c>
      <c r="O201" s="144"/>
      <c r="P201" s="355">
        <v>0</v>
      </c>
      <c r="Q201" s="362">
        <f>SUM('NOVO HORIZONTE'!I201)</f>
        <v>0</v>
      </c>
      <c r="R201" s="363">
        <f t="shared" si="21"/>
        <v>0</v>
      </c>
      <c r="S201" s="153">
        <f t="shared" si="23"/>
        <v>0</v>
      </c>
      <c r="T201" s="364"/>
    </row>
    <row r="202" ht="22.5" hidden="1" spans="1:20">
      <c r="A202" s="160">
        <v>103696</v>
      </c>
      <c r="B202" s="110" t="s">
        <v>252</v>
      </c>
      <c r="C202" s="104" t="s">
        <v>450</v>
      </c>
      <c r="D202" s="94" t="s">
        <v>279</v>
      </c>
      <c r="E202" s="95">
        <v>143.82</v>
      </c>
      <c r="F202" s="96">
        <f t="shared" si="17"/>
        <v>176.52</v>
      </c>
      <c r="G202" s="107">
        <f>ROUND(SUM('NOVO HORIZONTE'!G202),2)</f>
        <v>0</v>
      </c>
      <c r="H202" s="107">
        <f t="shared" si="22"/>
        <v>0</v>
      </c>
      <c r="I202" s="143">
        <f t="shared" si="18"/>
        <v>0</v>
      </c>
      <c r="J202" s="142"/>
      <c r="K202" s="183"/>
      <c r="L202" s="7" t="str">
        <f t="shared" si="19"/>
        <v/>
      </c>
      <c r="M202" s="7" t="str">
        <f t="shared" si="20"/>
        <v/>
      </c>
      <c r="N202" s="7" t="str">
        <f t="shared" si="16"/>
        <v/>
      </c>
      <c r="O202" s="144"/>
      <c r="P202" s="355">
        <v>0</v>
      </c>
      <c r="Q202" s="362">
        <f>SUM('NOVO HORIZONTE'!I202)</f>
        <v>0</v>
      </c>
      <c r="R202" s="363">
        <f t="shared" si="21"/>
        <v>0</v>
      </c>
      <c r="S202" s="153">
        <f t="shared" si="23"/>
        <v>0</v>
      </c>
      <c r="T202" s="364"/>
    </row>
    <row r="203" ht="22.5" hidden="1" spans="1:20">
      <c r="A203" s="160">
        <v>103697</v>
      </c>
      <c r="B203" s="110" t="s">
        <v>252</v>
      </c>
      <c r="C203" s="104" t="s">
        <v>451</v>
      </c>
      <c r="D203" s="94" t="s">
        <v>279</v>
      </c>
      <c r="E203" s="95">
        <v>132.23</v>
      </c>
      <c r="F203" s="96">
        <f t="shared" si="17"/>
        <v>162.3</v>
      </c>
      <c r="G203" s="107">
        <f>ROUND(SUM('NOVO HORIZONTE'!G203),2)</f>
        <v>0</v>
      </c>
      <c r="H203" s="107">
        <f t="shared" si="22"/>
        <v>0</v>
      </c>
      <c r="I203" s="143">
        <f t="shared" si="18"/>
        <v>0</v>
      </c>
      <c r="J203" s="142"/>
      <c r="K203" s="183"/>
      <c r="L203" s="7" t="str">
        <f t="shared" si="19"/>
        <v/>
      </c>
      <c r="M203" s="7" t="str">
        <f t="shared" si="20"/>
        <v/>
      </c>
      <c r="N203" s="7" t="str">
        <f t="shared" si="16"/>
        <v/>
      </c>
      <c r="O203" s="144"/>
      <c r="P203" s="355">
        <v>0</v>
      </c>
      <c r="Q203" s="362">
        <f>SUM('NOVO HORIZONTE'!I203)</f>
        <v>0</v>
      </c>
      <c r="R203" s="363">
        <f t="shared" si="21"/>
        <v>0</v>
      </c>
      <c r="S203" s="153">
        <f t="shared" si="23"/>
        <v>0</v>
      </c>
      <c r="T203" s="364"/>
    </row>
    <row r="204" ht="12.75" hidden="1" spans="1:20">
      <c r="A204" s="154" t="s">
        <v>452</v>
      </c>
      <c r="B204" s="94"/>
      <c r="C204" s="155" t="s">
        <v>453</v>
      </c>
      <c r="D204" s="335">
        <v>0</v>
      </c>
      <c r="E204" s="336">
        <v>0</v>
      </c>
      <c r="F204" s="96">
        <f t="shared" si="17"/>
        <v>0</v>
      </c>
      <c r="G204" s="97">
        <f>ROUND(SUM('NOVO HORIZONTE'!G204),2)</f>
        <v>0</v>
      </c>
      <c r="H204" s="98">
        <f t="shared" si="22"/>
        <v>0</v>
      </c>
      <c r="I204" s="141">
        <f t="shared" si="18"/>
        <v>0</v>
      </c>
      <c r="J204" s="142"/>
      <c r="K204" s="138" t="str">
        <f>IF(OR(SUM(I204)&gt;0,SUM(I204)&gt;0),"xx","")</f>
        <v/>
      </c>
      <c r="L204" s="7" t="str">
        <f t="shared" si="19"/>
        <v/>
      </c>
      <c r="M204" s="7" t="str">
        <f t="shared" si="20"/>
        <v/>
      </c>
      <c r="N204" s="7" t="str">
        <f t="shared" si="16"/>
        <v/>
      </c>
      <c r="O204" s="144"/>
      <c r="P204" s="375"/>
      <c r="Q204" s="362">
        <f>SUM('NOVO HORIZONTE'!I204)</f>
        <v>0</v>
      </c>
      <c r="R204" s="363">
        <f t="shared" si="21"/>
        <v>0</v>
      </c>
      <c r="S204" s="153">
        <f t="shared" si="23"/>
        <v>0</v>
      </c>
      <c r="T204" s="364"/>
    </row>
    <row r="205" ht="12.75" spans="1:20">
      <c r="A205" s="158" t="s">
        <v>168</v>
      </c>
      <c r="B205" s="94"/>
      <c r="C205" s="161" t="s">
        <v>454</v>
      </c>
      <c r="D205" s="335">
        <v>0</v>
      </c>
      <c r="E205" s="336">
        <v>0</v>
      </c>
      <c r="F205" s="102">
        <f t="shared" si="17"/>
        <v>0</v>
      </c>
      <c r="G205" s="98">
        <f>ROUND(SUM('NOVO HORIZONTE'!G205),2)</f>
        <v>0</v>
      </c>
      <c r="H205" s="98">
        <f t="shared" si="22"/>
        <v>0</v>
      </c>
      <c r="I205" s="141">
        <f t="shared" si="18"/>
        <v>0</v>
      </c>
      <c r="J205" s="142"/>
      <c r="K205" s="138" t="str">
        <f>IF(OR(SUM(I206:I227)&gt;0,SUM(I206:I227)&gt;0),"xx","")</f>
        <v>xx</v>
      </c>
      <c r="L205" s="7" t="str">
        <f t="shared" si="19"/>
        <v>x</v>
      </c>
      <c r="M205" s="7" t="str">
        <f t="shared" si="20"/>
        <v>x</v>
      </c>
      <c r="N205" s="7" t="str">
        <f t="shared" si="16"/>
        <v>x</v>
      </c>
      <c r="O205" s="144"/>
      <c r="P205" s="375"/>
      <c r="Q205" s="362">
        <f>SUM('NOVO HORIZONTE'!I205)</f>
        <v>0</v>
      </c>
      <c r="R205" s="363">
        <f t="shared" si="21"/>
        <v>0</v>
      </c>
      <c r="S205" s="153">
        <f t="shared" si="23"/>
        <v>0</v>
      </c>
      <c r="T205" s="364"/>
    </row>
    <row r="206" ht="23.25" spans="1:20">
      <c r="A206" s="163">
        <v>98525</v>
      </c>
      <c r="B206" s="164" t="s">
        <v>252</v>
      </c>
      <c r="C206" s="165" t="s">
        <v>455</v>
      </c>
      <c r="D206" s="166" t="s">
        <v>261</v>
      </c>
      <c r="E206" s="95">
        <v>0.42</v>
      </c>
      <c r="F206" s="102">
        <f t="shared" si="17"/>
        <v>0.52</v>
      </c>
      <c r="G206" s="170">
        <f>ROUND(SUM('NOVO HORIZONTE'!G206),2)</f>
        <v>1100</v>
      </c>
      <c r="H206" s="170">
        <f t="shared" si="22"/>
        <v>0.52</v>
      </c>
      <c r="I206" s="184">
        <f t="shared" si="18"/>
        <v>572</v>
      </c>
      <c r="J206" s="142"/>
      <c r="K206" s="146"/>
      <c r="L206" s="7" t="str">
        <f t="shared" si="19"/>
        <v>x</v>
      </c>
      <c r="M206" s="7" t="str">
        <f t="shared" si="20"/>
        <v>x</v>
      </c>
      <c r="N206" s="7" t="str">
        <f t="shared" si="16"/>
        <v>x</v>
      </c>
      <c r="O206" s="144"/>
      <c r="P206" s="355">
        <v>0</v>
      </c>
      <c r="Q206" s="362">
        <f>SUM('NOVO HORIZONTE'!I206)</f>
        <v>572</v>
      </c>
      <c r="R206" s="363">
        <f t="shared" si="21"/>
        <v>0</v>
      </c>
      <c r="S206" s="153">
        <f t="shared" si="23"/>
        <v>0</v>
      </c>
      <c r="T206" s="364"/>
    </row>
    <row r="207" ht="12.75" hidden="1" spans="1:20">
      <c r="A207" s="366" t="s">
        <v>456</v>
      </c>
      <c r="B207" s="367" t="s">
        <v>457</v>
      </c>
      <c r="C207" s="368" t="s">
        <v>458</v>
      </c>
      <c r="D207" s="369" t="s">
        <v>263</v>
      </c>
      <c r="E207" s="370">
        <v>18.1</v>
      </c>
      <c r="F207" s="102">
        <f t="shared" si="17"/>
        <v>22.22</v>
      </c>
      <c r="G207" s="170">
        <f>ROUND(SUM('NOVO HORIZONTE'!G207),2)</f>
        <v>0</v>
      </c>
      <c r="H207" s="170">
        <f t="shared" si="22"/>
        <v>0</v>
      </c>
      <c r="I207" s="184">
        <f t="shared" si="18"/>
        <v>0</v>
      </c>
      <c r="J207" s="142"/>
      <c r="K207" s="146"/>
      <c r="L207" s="7" t="str">
        <f t="shared" si="19"/>
        <v/>
      </c>
      <c r="M207" s="7" t="str">
        <f t="shared" si="20"/>
        <v/>
      </c>
      <c r="N207" s="7" t="str">
        <f t="shared" si="16"/>
        <v/>
      </c>
      <c r="O207" s="144"/>
      <c r="P207" s="355"/>
      <c r="Q207" s="362">
        <f>SUM('NOVO HORIZONTE'!I207)</f>
        <v>0</v>
      </c>
      <c r="R207" s="363">
        <f t="shared" si="21"/>
        <v>0</v>
      </c>
      <c r="S207" s="153">
        <f t="shared" si="23"/>
        <v>0</v>
      </c>
      <c r="T207" s="364"/>
    </row>
    <row r="208" ht="12.75" hidden="1" spans="1:20">
      <c r="A208" s="366" t="s">
        <v>459</v>
      </c>
      <c r="B208" s="367" t="s">
        <v>457</v>
      </c>
      <c r="C208" s="368" t="s">
        <v>460</v>
      </c>
      <c r="D208" s="369" t="s">
        <v>261</v>
      </c>
      <c r="E208" s="370">
        <v>6.28</v>
      </c>
      <c r="F208" s="102">
        <f t="shared" si="17"/>
        <v>7.71</v>
      </c>
      <c r="G208" s="170">
        <f>ROUND(SUM('NOVO HORIZONTE'!G208),2)</f>
        <v>0</v>
      </c>
      <c r="H208" s="170">
        <f t="shared" si="22"/>
        <v>0</v>
      </c>
      <c r="I208" s="184">
        <f t="shared" si="18"/>
        <v>0</v>
      </c>
      <c r="J208" s="142"/>
      <c r="K208" s="146"/>
      <c r="L208" s="7" t="str">
        <f t="shared" si="19"/>
        <v/>
      </c>
      <c r="M208" s="7" t="str">
        <f t="shared" si="20"/>
        <v/>
      </c>
      <c r="N208" s="7" t="str">
        <f t="shared" si="16"/>
        <v/>
      </c>
      <c r="O208" s="144"/>
      <c r="P208" s="355"/>
      <c r="Q208" s="362">
        <f>SUM('NOVO HORIZONTE'!I208)</f>
        <v>0</v>
      </c>
      <c r="R208" s="363">
        <f t="shared" si="21"/>
        <v>0</v>
      </c>
      <c r="S208" s="153">
        <f t="shared" si="23"/>
        <v>0</v>
      </c>
      <c r="T208" s="364"/>
    </row>
    <row r="209" ht="12.75" hidden="1" spans="1:20">
      <c r="A209" s="366"/>
      <c r="B209" s="367"/>
      <c r="C209" s="368"/>
      <c r="D209" s="369"/>
      <c r="E209" s="370"/>
      <c r="F209" s="102">
        <f t="shared" si="17"/>
        <v>0</v>
      </c>
      <c r="G209" s="170">
        <f>ROUND(SUM('NOVO HORIZONTE'!G209),2)</f>
        <v>0</v>
      </c>
      <c r="H209" s="170">
        <f t="shared" si="22"/>
        <v>0</v>
      </c>
      <c r="I209" s="184">
        <f t="shared" si="18"/>
        <v>0</v>
      </c>
      <c r="J209" s="142"/>
      <c r="K209" s="146"/>
      <c r="L209" s="7" t="str">
        <f t="shared" si="19"/>
        <v/>
      </c>
      <c r="M209" s="7" t="str">
        <f t="shared" si="20"/>
        <v/>
      </c>
      <c r="N209" s="7" t="str">
        <f t="shared" si="16"/>
        <v/>
      </c>
      <c r="O209" s="144"/>
      <c r="P209" s="355"/>
      <c r="Q209" s="362">
        <f>SUM('NOVO HORIZONTE'!I209)</f>
        <v>0</v>
      </c>
      <c r="R209" s="363">
        <f t="shared" si="21"/>
        <v>0</v>
      </c>
      <c r="S209" s="153">
        <f t="shared" si="23"/>
        <v>0</v>
      </c>
      <c r="T209" s="364"/>
    </row>
    <row r="210" ht="12.75" hidden="1" spans="1:20">
      <c r="A210" s="366"/>
      <c r="B210" s="367"/>
      <c r="C210" s="368"/>
      <c r="D210" s="369"/>
      <c r="E210" s="370"/>
      <c r="F210" s="102">
        <f t="shared" si="17"/>
        <v>0</v>
      </c>
      <c r="G210" s="170">
        <f>ROUND(SUM('NOVO HORIZONTE'!G210),2)</f>
        <v>0</v>
      </c>
      <c r="H210" s="170">
        <f t="shared" si="22"/>
        <v>0</v>
      </c>
      <c r="I210" s="184">
        <f t="shared" si="18"/>
        <v>0</v>
      </c>
      <c r="J210" s="142"/>
      <c r="K210" s="146"/>
      <c r="L210" s="7" t="str">
        <f t="shared" si="19"/>
        <v/>
      </c>
      <c r="M210" s="7" t="str">
        <f t="shared" si="20"/>
        <v/>
      </c>
      <c r="N210" s="7" t="str">
        <f t="shared" si="16"/>
        <v/>
      </c>
      <c r="O210" s="144"/>
      <c r="P210" s="355"/>
      <c r="Q210" s="362">
        <f>SUM('NOVO HORIZONTE'!I210)</f>
        <v>0</v>
      </c>
      <c r="R210" s="363">
        <f t="shared" si="21"/>
        <v>0</v>
      </c>
      <c r="S210" s="153">
        <f t="shared" si="23"/>
        <v>0</v>
      </c>
      <c r="T210" s="364"/>
    </row>
    <row r="211" ht="12.75" hidden="1" spans="1:20">
      <c r="A211" s="366"/>
      <c r="B211" s="367"/>
      <c r="C211" s="368"/>
      <c r="D211" s="369"/>
      <c r="E211" s="370"/>
      <c r="F211" s="102">
        <f t="shared" si="17"/>
        <v>0</v>
      </c>
      <c r="G211" s="170">
        <f>ROUND(SUM('NOVO HORIZONTE'!G211),2)</f>
        <v>0</v>
      </c>
      <c r="H211" s="170">
        <f t="shared" si="22"/>
        <v>0</v>
      </c>
      <c r="I211" s="184">
        <f t="shared" si="18"/>
        <v>0</v>
      </c>
      <c r="J211" s="142"/>
      <c r="K211" s="146"/>
      <c r="L211" s="7" t="str">
        <f t="shared" si="19"/>
        <v/>
      </c>
      <c r="M211" s="7" t="str">
        <f t="shared" si="20"/>
        <v/>
      </c>
      <c r="N211" s="7" t="str">
        <f t="shared" si="16"/>
        <v/>
      </c>
      <c r="O211" s="144"/>
      <c r="P211" s="355"/>
      <c r="Q211" s="362">
        <f>SUM('NOVO HORIZONTE'!I211)</f>
        <v>0</v>
      </c>
      <c r="R211" s="363">
        <f t="shared" si="21"/>
        <v>0</v>
      </c>
      <c r="S211" s="153">
        <f t="shared" si="23"/>
        <v>0</v>
      </c>
      <c r="T211" s="364"/>
    </row>
    <row r="212" ht="12.75" hidden="1" spans="1:20">
      <c r="A212" s="366"/>
      <c r="B212" s="367"/>
      <c r="C212" s="368"/>
      <c r="D212" s="369"/>
      <c r="E212" s="370"/>
      <c r="F212" s="102">
        <f t="shared" si="17"/>
        <v>0</v>
      </c>
      <c r="G212" s="170">
        <f>ROUND(SUM('NOVO HORIZONTE'!G212),2)</f>
        <v>0</v>
      </c>
      <c r="H212" s="170">
        <f t="shared" si="22"/>
        <v>0</v>
      </c>
      <c r="I212" s="184">
        <f t="shared" si="18"/>
        <v>0</v>
      </c>
      <c r="J212" s="142"/>
      <c r="K212" s="146"/>
      <c r="L212" s="7" t="str">
        <f t="shared" si="19"/>
        <v/>
      </c>
      <c r="M212" s="7" t="str">
        <f t="shared" si="20"/>
        <v/>
      </c>
      <c r="N212" s="7" t="str">
        <f t="shared" si="16"/>
        <v/>
      </c>
      <c r="O212" s="144"/>
      <c r="P212" s="355"/>
      <c r="Q212" s="362">
        <f>SUM('NOVO HORIZONTE'!I212)</f>
        <v>0</v>
      </c>
      <c r="R212" s="363">
        <f t="shared" si="21"/>
        <v>0</v>
      </c>
      <c r="S212" s="153">
        <f t="shared" si="23"/>
        <v>0</v>
      </c>
      <c r="T212" s="364"/>
    </row>
    <row r="213" ht="12.75" hidden="1" spans="1:20">
      <c r="A213" s="366"/>
      <c r="B213" s="367"/>
      <c r="C213" s="368"/>
      <c r="D213" s="369"/>
      <c r="E213" s="370"/>
      <c r="F213" s="102">
        <f t="shared" si="17"/>
        <v>0</v>
      </c>
      <c r="G213" s="170">
        <f>ROUND(SUM('NOVO HORIZONTE'!G213),2)</f>
        <v>0</v>
      </c>
      <c r="H213" s="170">
        <f t="shared" si="22"/>
        <v>0</v>
      </c>
      <c r="I213" s="184">
        <f t="shared" si="18"/>
        <v>0</v>
      </c>
      <c r="J213" s="142"/>
      <c r="K213" s="146"/>
      <c r="L213" s="7" t="str">
        <f t="shared" si="19"/>
        <v/>
      </c>
      <c r="M213" s="7" t="str">
        <f t="shared" si="20"/>
        <v/>
      </c>
      <c r="N213" s="7" t="str">
        <f t="shared" ref="N213:N276" si="24">M213</f>
        <v/>
      </c>
      <c r="O213" s="144"/>
      <c r="P213" s="355"/>
      <c r="Q213" s="362">
        <f>SUM('NOVO HORIZONTE'!I213)</f>
        <v>0</v>
      </c>
      <c r="R213" s="363">
        <f t="shared" si="21"/>
        <v>0</v>
      </c>
      <c r="S213" s="153">
        <f t="shared" si="23"/>
        <v>0</v>
      </c>
      <c r="T213" s="364"/>
    </row>
    <row r="214" ht="12.75" hidden="1" spans="1:20">
      <c r="A214" s="366"/>
      <c r="B214" s="367"/>
      <c r="C214" s="368"/>
      <c r="D214" s="369"/>
      <c r="E214" s="370"/>
      <c r="F214" s="102">
        <f t="shared" si="17"/>
        <v>0</v>
      </c>
      <c r="G214" s="170">
        <f>ROUND(SUM('NOVO HORIZONTE'!G214),2)</f>
        <v>0</v>
      </c>
      <c r="H214" s="170">
        <f t="shared" si="22"/>
        <v>0</v>
      </c>
      <c r="I214" s="184">
        <f t="shared" si="18"/>
        <v>0</v>
      </c>
      <c r="J214" s="142"/>
      <c r="K214" s="146"/>
      <c r="L214" s="7" t="str">
        <f t="shared" si="19"/>
        <v/>
      </c>
      <c r="M214" s="7" t="str">
        <f t="shared" si="20"/>
        <v/>
      </c>
      <c r="N214" s="7" t="str">
        <f t="shared" si="24"/>
        <v/>
      </c>
      <c r="O214" s="144"/>
      <c r="P214" s="355"/>
      <c r="Q214" s="362">
        <f>SUM('NOVO HORIZONTE'!I214)</f>
        <v>0</v>
      </c>
      <c r="R214" s="363">
        <f t="shared" si="21"/>
        <v>0</v>
      </c>
      <c r="S214" s="153">
        <f t="shared" si="23"/>
        <v>0</v>
      </c>
      <c r="T214" s="364"/>
    </row>
    <row r="215" ht="12.75" hidden="1" spans="1:20">
      <c r="A215" s="366"/>
      <c r="B215" s="367"/>
      <c r="C215" s="368"/>
      <c r="D215" s="369"/>
      <c r="E215" s="370"/>
      <c r="F215" s="102">
        <f t="shared" si="17"/>
        <v>0</v>
      </c>
      <c r="G215" s="170">
        <f>ROUND(SUM('NOVO HORIZONTE'!G215),2)</f>
        <v>0</v>
      </c>
      <c r="H215" s="170">
        <f t="shared" si="22"/>
        <v>0</v>
      </c>
      <c r="I215" s="184">
        <f t="shared" si="18"/>
        <v>0</v>
      </c>
      <c r="J215" s="142"/>
      <c r="K215" s="146"/>
      <c r="L215" s="7" t="str">
        <f t="shared" si="19"/>
        <v/>
      </c>
      <c r="M215" s="7" t="str">
        <f t="shared" si="20"/>
        <v/>
      </c>
      <c r="N215" s="7" t="str">
        <f t="shared" si="24"/>
        <v/>
      </c>
      <c r="O215" s="144"/>
      <c r="P215" s="355"/>
      <c r="Q215" s="362">
        <f>SUM('NOVO HORIZONTE'!I215)</f>
        <v>0</v>
      </c>
      <c r="R215" s="363">
        <f t="shared" si="21"/>
        <v>0</v>
      </c>
      <c r="S215" s="153">
        <f t="shared" si="23"/>
        <v>0</v>
      </c>
      <c r="T215" s="364"/>
    </row>
    <row r="216" ht="12.75" hidden="1" spans="1:20">
      <c r="A216" s="366"/>
      <c r="B216" s="367"/>
      <c r="C216" s="368"/>
      <c r="D216" s="369"/>
      <c r="E216" s="370"/>
      <c r="F216" s="102">
        <f t="shared" ref="F216:F279" si="25">IF(E216=0,0,IF(P216=0,ROUND(E216*(1+E$13),2),ROUND(E216*(1+E$12),2)))</f>
        <v>0</v>
      </c>
      <c r="G216" s="170">
        <f>ROUND(SUM('NOVO HORIZONTE'!G216),2)</f>
        <v>0</v>
      </c>
      <c r="H216" s="170">
        <f t="shared" si="22"/>
        <v>0</v>
      </c>
      <c r="I216" s="184">
        <f t="shared" ref="I216:I279" si="26">IF(ISBLANK(G216),0,ROUND(G216*H216,2))</f>
        <v>0</v>
      </c>
      <c r="J216" s="142"/>
      <c r="K216" s="146"/>
      <c r="L216" s="7" t="str">
        <f t="shared" ref="L216:L279" si="27">IF(K216="X","x",IF(K216="xx","x",IF(I216&gt;0,"x","")))</f>
        <v/>
      </c>
      <c r="M216" s="7" t="str">
        <f t="shared" ref="M216:M279" si="28">IF(K216="X","x",IF(K216="xx","x",IF(I216&gt;0,"x","")))</f>
        <v/>
      </c>
      <c r="N216" s="7" t="str">
        <f t="shared" si="24"/>
        <v/>
      </c>
      <c r="O216" s="144"/>
      <c r="P216" s="355"/>
      <c r="Q216" s="362">
        <f>SUM('NOVO HORIZONTE'!I216)</f>
        <v>0</v>
      </c>
      <c r="R216" s="363">
        <f t="shared" ref="R216:R279" si="29">I216-Q216</f>
        <v>0</v>
      </c>
      <c r="S216" s="153">
        <f t="shared" si="23"/>
        <v>0</v>
      </c>
      <c r="T216" s="364"/>
    </row>
    <row r="217" ht="12.75" hidden="1" spans="1:20">
      <c r="A217" s="366"/>
      <c r="B217" s="367"/>
      <c r="C217" s="368"/>
      <c r="D217" s="369"/>
      <c r="E217" s="370"/>
      <c r="F217" s="102">
        <f t="shared" si="25"/>
        <v>0</v>
      </c>
      <c r="G217" s="170">
        <f>ROUND(SUM('NOVO HORIZONTE'!G217),2)</f>
        <v>0</v>
      </c>
      <c r="H217" s="170">
        <f t="shared" ref="H217:H280" si="30">IF(G217=0,0,F217)</f>
        <v>0</v>
      </c>
      <c r="I217" s="184">
        <f t="shared" si="26"/>
        <v>0</v>
      </c>
      <c r="J217" s="142"/>
      <c r="K217" s="146"/>
      <c r="L217" s="7" t="str">
        <f t="shared" si="27"/>
        <v/>
      </c>
      <c r="M217" s="7" t="str">
        <f t="shared" si="28"/>
        <v/>
      </c>
      <c r="N217" s="7" t="str">
        <f t="shared" si="24"/>
        <v/>
      </c>
      <c r="O217" s="144"/>
      <c r="P217" s="355"/>
      <c r="Q217" s="362">
        <f>SUM('NOVO HORIZONTE'!I217)</f>
        <v>0</v>
      </c>
      <c r="R217" s="363">
        <f t="shared" si="29"/>
        <v>0</v>
      </c>
      <c r="S217" s="153">
        <f t="shared" ref="S217:S280" si="31">IF(R217=0,0,IF(R217&gt;0,"c","b"))</f>
        <v>0</v>
      </c>
      <c r="T217" s="364"/>
    </row>
    <row r="218" ht="12.75" hidden="1" spans="1:20">
      <c r="A218" s="366"/>
      <c r="B218" s="367"/>
      <c r="C218" s="368"/>
      <c r="D218" s="369"/>
      <c r="E218" s="370"/>
      <c r="F218" s="102">
        <f t="shared" si="25"/>
        <v>0</v>
      </c>
      <c r="G218" s="170">
        <f>ROUND(SUM('NOVO HORIZONTE'!G218),2)</f>
        <v>0</v>
      </c>
      <c r="H218" s="170">
        <f t="shared" si="30"/>
        <v>0</v>
      </c>
      <c r="I218" s="184">
        <f t="shared" si="26"/>
        <v>0</v>
      </c>
      <c r="J218" s="142"/>
      <c r="K218" s="146"/>
      <c r="L218" s="7" t="str">
        <f t="shared" si="27"/>
        <v/>
      </c>
      <c r="M218" s="7" t="str">
        <f t="shared" si="28"/>
        <v/>
      </c>
      <c r="N218" s="7" t="str">
        <f t="shared" si="24"/>
        <v/>
      </c>
      <c r="O218" s="144"/>
      <c r="P218" s="355"/>
      <c r="Q218" s="362">
        <f>SUM('NOVO HORIZONTE'!I218)</f>
        <v>0</v>
      </c>
      <c r="R218" s="363">
        <f t="shared" si="29"/>
        <v>0</v>
      </c>
      <c r="S218" s="153">
        <f t="shared" si="31"/>
        <v>0</v>
      </c>
      <c r="T218" s="364"/>
    </row>
    <row r="219" ht="12.75" hidden="1" spans="1:20">
      <c r="A219" s="366"/>
      <c r="B219" s="367"/>
      <c r="C219" s="368"/>
      <c r="D219" s="369"/>
      <c r="E219" s="370"/>
      <c r="F219" s="102">
        <f t="shared" si="25"/>
        <v>0</v>
      </c>
      <c r="G219" s="170">
        <f>ROUND(SUM('NOVO HORIZONTE'!G219),2)</f>
        <v>0</v>
      </c>
      <c r="H219" s="170">
        <f t="shared" si="30"/>
        <v>0</v>
      </c>
      <c r="I219" s="184">
        <f t="shared" si="26"/>
        <v>0</v>
      </c>
      <c r="J219" s="142"/>
      <c r="K219" s="146"/>
      <c r="L219" s="7" t="str">
        <f t="shared" si="27"/>
        <v/>
      </c>
      <c r="M219" s="7" t="str">
        <f t="shared" si="28"/>
        <v/>
      </c>
      <c r="N219" s="7" t="str">
        <f t="shared" si="24"/>
        <v/>
      </c>
      <c r="O219" s="144"/>
      <c r="P219" s="355"/>
      <c r="Q219" s="362">
        <f>SUM('NOVO HORIZONTE'!I219)</f>
        <v>0</v>
      </c>
      <c r="R219" s="363">
        <f t="shared" si="29"/>
        <v>0</v>
      </c>
      <c r="S219" s="153">
        <f t="shared" si="31"/>
        <v>0</v>
      </c>
      <c r="T219" s="364"/>
    </row>
    <row r="220" ht="12.75" hidden="1" spans="1:20">
      <c r="A220" s="366"/>
      <c r="B220" s="367"/>
      <c r="C220" s="368"/>
      <c r="D220" s="369"/>
      <c r="E220" s="370"/>
      <c r="F220" s="102">
        <f t="shared" si="25"/>
        <v>0</v>
      </c>
      <c r="G220" s="170">
        <f>ROUND(SUM('NOVO HORIZONTE'!G220),2)</f>
        <v>0</v>
      </c>
      <c r="H220" s="170">
        <f t="shared" si="30"/>
        <v>0</v>
      </c>
      <c r="I220" s="184">
        <f t="shared" si="26"/>
        <v>0</v>
      </c>
      <c r="J220" s="142"/>
      <c r="K220" s="146"/>
      <c r="L220" s="7" t="str">
        <f t="shared" si="27"/>
        <v/>
      </c>
      <c r="M220" s="7" t="str">
        <f t="shared" si="28"/>
        <v/>
      </c>
      <c r="N220" s="7" t="str">
        <f t="shared" si="24"/>
        <v/>
      </c>
      <c r="O220" s="144"/>
      <c r="P220" s="355"/>
      <c r="Q220" s="362">
        <f>SUM('NOVO HORIZONTE'!I220)</f>
        <v>0</v>
      </c>
      <c r="R220" s="363">
        <f t="shared" si="29"/>
        <v>0</v>
      </c>
      <c r="S220" s="153">
        <f t="shared" si="31"/>
        <v>0</v>
      </c>
      <c r="T220" s="364"/>
    </row>
    <row r="221" ht="12.75" hidden="1" spans="1:20">
      <c r="A221" s="366"/>
      <c r="B221" s="367"/>
      <c r="C221" s="368"/>
      <c r="D221" s="369"/>
      <c r="E221" s="370"/>
      <c r="F221" s="102">
        <f t="shared" si="25"/>
        <v>0</v>
      </c>
      <c r="G221" s="170">
        <f>ROUND(SUM('NOVO HORIZONTE'!G221),2)</f>
        <v>0</v>
      </c>
      <c r="H221" s="170">
        <f t="shared" si="30"/>
        <v>0</v>
      </c>
      <c r="I221" s="184">
        <f t="shared" si="26"/>
        <v>0</v>
      </c>
      <c r="J221" s="142"/>
      <c r="K221" s="146"/>
      <c r="L221" s="7" t="str">
        <f t="shared" si="27"/>
        <v/>
      </c>
      <c r="M221" s="7" t="str">
        <f t="shared" si="28"/>
        <v/>
      </c>
      <c r="N221" s="7" t="str">
        <f t="shared" si="24"/>
        <v/>
      </c>
      <c r="O221" s="144"/>
      <c r="P221" s="355"/>
      <c r="Q221" s="362">
        <f>SUM('NOVO HORIZONTE'!I221)</f>
        <v>0</v>
      </c>
      <c r="R221" s="363">
        <f t="shared" si="29"/>
        <v>0</v>
      </c>
      <c r="S221" s="153">
        <f t="shared" si="31"/>
        <v>0</v>
      </c>
      <c r="T221" s="364"/>
    </row>
    <row r="222" ht="12.75" hidden="1" spans="1:20">
      <c r="A222" s="366"/>
      <c r="B222" s="367"/>
      <c r="C222" s="368"/>
      <c r="D222" s="369"/>
      <c r="E222" s="370"/>
      <c r="F222" s="102">
        <f t="shared" si="25"/>
        <v>0</v>
      </c>
      <c r="G222" s="170">
        <f>ROUND(SUM('NOVO HORIZONTE'!G222),2)</f>
        <v>0</v>
      </c>
      <c r="H222" s="170">
        <f t="shared" si="30"/>
        <v>0</v>
      </c>
      <c r="I222" s="184">
        <f t="shared" si="26"/>
        <v>0</v>
      </c>
      <c r="J222" s="142"/>
      <c r="K222" s="146"/>
      <c r="L222" s="7" t="str">
        <f t="shared" si="27"/>
        <v/>
      </c>
      <c r="M222" s="7" t="str">
        <f t="shared" si="28"/>
        <v/>
      </c>
      <c r="N222" s="7" t="str">
        <f t="shared" si="24"/>
        <v/>
      </c>
      <c r="O222" s="144"/>
      <c r="P222" s="355"/>
      <c r="Q222" s="362">
        <f>SUM('NOVO HORIZONTE'!I222)</f>
        <v>0</v>
      </c>
      <c r="R222" s="363">
        <f t="shared" si="29"/>
        <v>0</v>
      </c>
      <c r="S222" s="153">
        <f t="shared" si="31"/>
        <v>0</v>
      </c>
      <c r="T222" s="364"/>
    </row>
    <row r="223" ht="12.75" hidden="1" spans="1:20">
      <c r="A223" s="366"/>
      <c r="B223" s="367"/>
      <c r="C223" s="368"/>
      <c r="D223" s="369"/>
      <c r="E223" s="370"/>
      <c r="F223" s="102">
        <f t="shared" si="25"/>
        <v>0</v>
      </c>
      <c r="G223" s="170">
        <f>ROUND(SUM('NOVO HORIZONTE'!G223),2)</f>
        <v>0</v>
      </c>
      <c r="H223" s="170">
        <f t="shared" si="30"/>
        <v>0</v>
      </c>
      <c r="I223" s="184">
        <f t="shared" si="26"/>
        <v>0</v>
      </c>
      <c r="J223" s="142"/>
      <c r="K223" s="146"/>
      <c r="L223" s="7" t="str">
        <f t="shared" si="27"/>
        <v/>
      </c>
      <c r="M223" s="7" t="str">
        <f t="shared" si="28"/>
        <v/>
      </c>
      <c r="N223" s="7" t="str">
        <f t="shared" si="24"/>
        <v/>
      </c>
      <c r="O223" s="144"/>
      <c r="P223" s="355"/>
      <c r="Q223" s="362">
        <f>SUM('NOVO HORIZONTE'!I223)</f>
        <v>0</v>
      </c>
      <c r="R223" s="363">
        <f t="shared" si="29"/>
        <v>0</v>
      </c>
      <c r="S223" s="153">
        <f t="shared" si="31"/>
        <v>0</v>
      </c>
      <c r="T223" s="364"/>
    </row>
    <row r="224" ht="12.75" hidden="1" spans="1:20">
      <c r="A224" s="366"/>
      <c r="B224" s="367"/>
      <c r="C224" s="368"/>
      <c r="D224" s="369"/>
      <c r="E224" s="370"/>
      <c r="F224" s="102">
        <f t="shared" si="25"/>
        <v>0</v>
      </c>
      <c r="G224" s="170">
        <f>ROUND(SUM('NOVO HORIZONTE'!G224),2)</f>
        <v>0</v>
      </c>
      <c r="H224" s="170">
        <f t="shared" si="30"/>
        <v>0</v>
      </c>
      <c r="I224" s="184">
        <f t="shared" si="26"/>
        <v>0</v>
      </c>
      <c r="J224" s="142"/>
      <c r="K224" s="146"/>
      <c r="L224" s="7" t="str">
        <f t="shared" si="27"/>
        <v/>
      </c>
      <c r="M224" s="7" t="str">
        <f t="shared" si="28"/>
        <v/>
      </c>
      <c r="N224" s="7" t="str">
        <f t="shared" si="24"/>
        <v/>
      </c>
      <c r="O224" s="144"/>
      <c r="P224" s="355"/>
      <c r="Q224" s="362">
        <f>SUM('NOVO HORIZONTE'!I224)</f>
        <v>0</v>
      </c>
      <c r="R224" s="363">
        <f t="shared" si="29"/>
        <v>0</v>
      </c>
      <c r="S224" s="153">
        <f t="shared" si="31"/>
        <v>0</v>
      </c>
      <c r="T224" s="364"/>
    </row>
    <row r="225" ht="12.75" hidden="1" spans="1:20">
      <c r="A225" s="366"/>
      <c r="B225" s="367"/>
      <c r="C225" s="368"/>
      <c r="D225" s="369"/>
      <c r="E225" s="370"/>
      <c r="F225" s="102">
        <f t="shared" si="25"/>
        <v>0</v>
      </c>
      <c r="G225" s="170">
        <f>ROUND(SUM('NOVO HORIZONTE'!G225),2)</f>
        <v>0</v>
      </c>
      <c r="H225" s="170">
        <f t="shared" si="30"/>
        <v>0</v>
      </c>
      <c r="I225" s="184">
        <f t="shared" si="26"/>
        <v>0</v>
      </c>
      <c r="J225" s="142"/>
      <c r="K225" s="146"/>
      <c r="L225" s="7" t="str">
        <f t="shared" si="27"/>
        <v/>
      </c>
      <c r="M225" s="7" t="str">
        <f t="shared" si="28"/>
        <v/>
      </c>
      <c r="N225" s="7" t="str">
        <f t="shared" si="24"/>
        <v/>
      </c>
      <c r="O225" s="144"/>
      <c r="P225" s="355"/>
      <c r="Q225" s="362">
        <f>SUM('NOVO HORIZONTE'!I225)</f>
        <v>0</v>
      </c>
      <c r="R225" s="363">
        <f t="shared" si="29"/>
        <v>0</v>
      </c>
      <c r="S225" s="153">
        <f t="shared" si="31"/>
        <v>0</v>
      </c>
      <c r="T225" s="364"/>
    </row>
    <row r="226" ht="12.75" hidden="1" spans="1:20">
      <c r="A226" s="366"/>
      <c r="B226" s="367"/>
      <c r="C226" s="368"/>
      <c r="D226" s="369"/>
      <c r="E226" s="370"/>
      <c r="F226" s="102">
        <f t="shared" si="25"/>
        <v>0</v>
      </c>
      <c r="G226" s="170">
        <f>ROUND(SUM('NOVO HORIZONTE'!G226),2)</f>
        <v>0</v>
      </c>
      <c r="H226" s="170">
        <f t="shared" si="30"/>
        <v>0</v>
      </c>
      <c r="I226" s="184">
        <f t="shared" si="26"/>
        <v>0</v>
      </c>
      <c r="J226" s="142"/>
      <c r="K226" s="146"/>
      <c r="L226" s="7" t="str">
        <f t="shared" si="27"/>
        <v/>
      </c>
      <c r="M226" s="7" t="str">
        <f t="shared" si="28"/>
        <v/>
      </c>
      <c r="N226" s="7" t="str">
        <f t="shared" si="24"/>
        <v/>
      </c>
      <c r="O226" s="144"/>
      <c r="P226" s="355"/>
      <c r="Q226" s="362">
        <f>SUM('NOVO HORIZONTE'!I226)</f>
        <v>0</v>
      </c>
      <c r="R226" s="363">
        <f t="shared" si="29"/>
        <v>0</v>
      </c>
      <c r="S226" s="153">
        <f t="shared" si="31"/>
        <v>0</v>
      </c>
      <c r="T226" s="364"/>
    </row>
    <row r="227" ht="13.5" hidden="1" spans="1:20">
      <c r="A227" s="371"/>
      <c r="B227" s="369"/>
      <c r="C227" s="372"/>
      <c r="D227" s="369"/>
      <c r="E227" s="373"/>
      <c r="F227" s="374">
        <f t="shared" si="25"/>
        <v>0</v>
      </c>
      <c r="G227" s="170">
        <f>ROUND(SUM('NOVO HORIZONTE'!G227),2)</f>
        <v>0</v>
      </c>
      <c r="H227" s="170">
        <f t="shared" si="30"/>
        <v>0</v>
      </c>
      <c r="I227" s="376">
        <f t="shared" si="26"/>
        <v>0</v>
      </c>
      <c r="J227" s="142"/>
      <c r="K227" s="146"/>
      <c r="L227" s="7" t="str">
        <f t="shared" si="27"/>
        <v/>
      </c>
      <c r="M227" s="7" t="str">
        <f t="shared" si="28"/>
        <v/>
      </c>
      <c r="N227" s="7" t="str">
        <f t="shared" si="24"/>
        <v/>
      </c>
      <c r="O227" s="144"/>
      <c r="P227" s="355"/>
      <c r="Q227" s="362">
        <f>SUM('NOVO HORIZONTE'!I227)</f>
        <v>0</v>
      </c>
      <c r="R227" s="363">
        <f t="shared" si="29"/>
        <v>0</v>
      </c>
      <c r="S227" s="153">
        <f t="shared" si="31"/>
        <v>0</v>
      </c>
      <c r="T227" s="364"/>
    </row>
    <row r="228" ht="13.5" spans="1:20">
      <c r="A228" s="84" t="s">
        <v>29</v>
      </c>
      <c r="B228" s="85"/>
      <c r="C228" s="86" t="s">
        <v>30</v>
      </c>
      <c r="D228" s="333">
        <v>0</v>
      </c>
      <c r="E228" s="334"/>
      <c r="F228" s="89">
        <f t="shared" si="25"/>
        <v>0</v>
      </c>
      <c r="G228" s="90">
        <f>ROUND(SUM('NOVO HORIZONTE'!G228),2)</f>
        <v>0</v>
      </c>
      <c r="H228" s="90">
        <f t="shared" si="30"/>
        <v>0</v>
      </c>
      <c r="I228" s="136">
        <f t="shared" si="26"/>
        <v>0</v>
      </c>
      <c r="J228" s="137">
        <f>SUM(I231:I1326)</f>
        <v>18873.77</v>
      </c>
      <c r="K228" s="145" t="str">
        <f>IF(OR(E228&gt;0,J228&gt;0),"X","")</f>
        <v>X</v>
      </c>
      <c r="L228" s="7" t="str">
        <f t="shared" si="27"/>
        <v>x</v>
      </c>
      <c r="M228" s="7" t="str">
        <f t="shared" si="28"/>
        <v>x</v>
      </c>
      <c r="N228" s="7" t="str">
        <f t="shared" si="24"/>
        <v>x</v>
      </c>
      <c r="O228" s="144"/>
      <c r="P228" s="375"/>
      <c r="Q228" s="362">
        <f>SUM('NOVO HORIZONTE'!I228)</f>
        <v>0</v>
      </c>
      <c r="R228" s="363">
        <f t="shared" si="29"/>
        <v>0</v>
      </c>
      <c r="S228" s="153">
        <f t="shared" si="31"/>
        <v>0</v>
      </c>
      <c r="T228" s="364"/>
    </row>
    <row r="229" ht="12.75" spans="1:20">
      <c r="A229" s="99" t="s">
        <v>461</v>
      </c>
      <c r="B229" s="94"/>
      <c r="C229" s="177" t="s">
        <v>462</v>
      </c>
      <c r="D229" s="337">
        <v>0</v>
      </c>
      <c r="E229" s="365">
        <v>0</v>
      </c>
      <c r="F229" s="102">
        <f t="shared" si="25"/>
        <v>0</v>
      </c>
      <c r="G229" s="180">
        <f>ROUND(SUM('NOVO HORIZONTE'!G229),2)</f>
        <v>0</v>
      </c>
      <c r="H229" s="181">
        <f t="shared" si="30"/>
        <v>0</v>
      </c>
      <c r="I229" s="186">
        <f t="shared" si="26"/>
        <v>0</v>
      </c>
      <c r="J229" s="142"/>
      <c r="K229" s="145" t="str">
        <f>IF(OR(SUM(I230:I513)&gt;0,SUM(I230:I513)&gt;0),"xx","")</f>
        <v>xx</v>
      </c>
      <c r="L229" s="7" t="str">
        <f t="shared" si="27"/>
        <v>x</v>
      </c>
      <c r="M229" s="7" t="str">
        <f t="shared" si="28"/>
        <v>x</v>
      </c>
      <c r="N229" s="7" t="str">
        <f t="shared" si="24"/>
        <v>x</v>
      </c>
      <c r="O229" s="144"/>
      <c r="P229" s="375"/>
      <c r="Q229" s="362">
        <f>SUM('NOVO HORIZONTE'!I229)</f>
        <v>0</v>
      </c>
      <c r="R229" s="363">
        <f t="shared" si="29"/>
        <v>0</v>
      </c>
      <c r="S229" s="153">
        <f t="shared" si="31"/>
        <v>0</v>
      </c>
      <c r="T229" s="364"/>
    </row>
    <row r="230" ht="12.75" hidden="1" spans="1:20">
      <c r="A230" s="99" t="s">
        <v>463</v>
      </c>
      <c r="B230" s="94"/>
      <c r="C230" s="177" t="s">
        <v>464</v>
      </c>
      <c r="D230" s="337">
        <v>0</v>
      </c>
      <c r="E230" s="365">
        <v>0</v>
      </c>
      <c r="F230" s="102">
        <f t="shared" si="25"/>
        <v>0</v>
      </c>
      <c r="G230" s="180">
        <f>ROUND(SUM('NOVO HORIZONTE'!G230),2)</f>
        <v>0</v>
      </c>
      <c r="H230" s="181">
        <f t="shared" si="30"/>
        <v>0</v>
      </c>
      <c r="I230" s="186">
        <f t="shared" si="26"/>
        <v>0</v>
      </c>
      <c r="J230" s="142"/>
      <c r="K230" s="145" t="str">
        <f>IF(OR(SUM(I231:I243)&gt;0,SUM(I231:I243)&gt;0),"xx","")</f>
        <v/>
      </c>
      <c r="L230" s="7" t="str">
        <f t="shared" si="27"/>
        <v/>
      </c>
      <c r="M230" s="7" t="str">
        <f t="shared" si="28"/>
        <v/>
      </c>
      <c r="N230" s="7" t="str">
        <f t="shared" si="24"/>
        <v/>
      </c>
      <c r="O230" s="144"/>
      <c r="P230" s="375"/>
      <c r="Q230" s="362">
        <f>SUM('NOVO HORIZONTE'!I230)</f>
        <v>0</v>
      </c>
      <c r="R230" s="363">
        <f t="shared" si="29"/>
        <v>0</v>
      </c>
      <c r="S230" s="153">
        <f t="shared" si="31"/>
        <v>0</v>
      </c>
      <c r="T230" s="364"/>
    </row>
    <row r="231" ht="12.75" hidden="1" spans="1:20">
      <c r="A231" s="158">
        <v>93358</v>
      </c>
      <c r="B231" s="94" t="s">
        <v>252</v>
      </c>
      <c r="C231" s="104" t="s">
        <v>465</v>
      </c>
      <c r="D231" s="94" t="s">
        <v>239</v>
      </c>
      <c r="E231" s="95">
        <v>99.37</v>
      </c>
      <c r="F231" s="96">
        <f t="shared" si="25"/>
        <v>121.97</v>
      </c>
      <c r="G231" s="107">
        <f>ROUND(SUM('NOVO HORIZONTE'!G231),2)</f>
        <v>0</v>
      </c>
      <c r="H231" s="107">
        <f t="shared" si="30"/>
        <v>0</v>
      </c>
      <c r="I231" s="143">
        <f t="shared" si="26"/>
        <v>0</v>
      </c>
      <c r="J231" s="142"/>
      <c r="K231" s="146"/>
      <c r="L231" s="7" t="str">
        <f t="shared" si="27"/>
        <v/>
      </c>
      <c r="M231" s="7" t="str">
        <f t="shared" si="28"/>
        <v/>
      </c>
      <c r="N231" s="7" t="str">
        <f t="shared" si="24"/>
        <v/>
      </c>
      <c r="O231" s="144"/>
      <c r="P231" s="355">
        <v>0</v>
      </c>
      <c r="Q231" s="362">
        <f>SUM('NOVO HORIZONTE'!I231)</f>
        <v>0</v>
      </c>
      <c r="R231" s="363">
        <f t="shared" si="29"/>
        <v>0</v>
      </c>
      <c r="S231" s="153">
        <f t="shared" si="31"/>
        <v>0</v>
      </c>
      <c r="T231" s="364"/>
    </row>
    <row r="232" ht="12.75" hidden="1" spans="1:20">
      <c r="A232" s="158">
        <v>97082</v>
      </c>
      <c r="B232" s="94" t="s">
        <v>252</v>
      </c>
      <c r="C232" s="104" t="s">
        <v>466</v>
      </c>
      <c r="D232" s="94" t="s">
        <v>239</v>
      </c>
      <c r="E232" s="95">
        <v>72.94</v>
      </c>
      <c r="F232" s="96">
        <f t="shared" si="25"/>
        <v>89.53</v>
      </c>
      <c r="G232" s="107">
        <f>ROUND(SUM('NOVO HORIZONTE'!G232),2)</f>
        <v>0</v>
      </c>
      <c r="H232" s="107">
        <f t="shared" si="30"/>
        <v>0</v>
      </c>
      <c r="I232" s="143">
        <f t="shared" si="26"/>
        <v>0</v>
      </c>
      <c r="J232" s="142"/>
      <c r="K232" s="146"/>
      <c r="L232" s="7" t="str">
        <f t="shared" si="27"/>
        <v/>
      </c>
      <c r="M232" s="7" t="str">
        <f t="shared" si="28"/>
        <v/>
      </c>
      <c r="N232" s="7" t="str">
        <f t="shared" si="24"/>
        <v/>
      </c>
      <c r="O232" s="144"/>
      <c r="P232" s="355">
        <v>0</v>
      </c>
      <c r="Q232" s="362">
        <f>SUM('NOVO HORIZONTE'!I232)</f>
        <v>0</v>
      </c>
      <c r="R232" s="363">
        <f t="shared" si="29"/>
        <v>0</v>
      </c>
      <c r="S232" s="153">
        <f t="shared" si="31"/>
        <v>0</v>
      </c>
      <c r="T232" s="364"/>
    </row>
    <row r="233" ht="22.5" hidden="1" spans="1:20">
      <c r="A233" s="158">
        <v>101618</v>
      </c>
      <c r="B233" s="94" t="s">
        <v>252</v>
      </c>
      <c r="C233" s="104" t="s">
        <v>467</v>
      </c>
      <c r="D233" s="94" t="s">
        <v>239</v>
      </c>
      <c r="E233" s="95">
        <v>242.32</v>
      </c>
      <c r="F233" s="96">
        <f t="shared" si="25"/>
        <v>297.42</v>
      </c>
      <c r="G233" s="107">
        <f>ROUND(SUM('NOVO HORIZONTE'!G233),2)</f>
        <v>0</v>
      </c>
      <c r="H233" s="107">
        <f t="shared" si="30"/>
        <v>0</v>
      </c>
      <c r="I233" s="143">
        <f t="shared" si="26"/>
        <v>0</v>
      </c>
      <c r="J233" s="142"/>
      <c r="K233" s="146"/>
      <c r="L233" s="7" t="str">
        <f t="shared" si="27"/>
        <v/>
      </c>
      <c r="M233" s="7" t="str">
        <f t="shared" si="28"/>
        <v/>
      </c>
      <c r="N233" s="7" t="str">
        <f t="shared" si="24"/>
        <v/>
      </c>
      <c r="O233" s="144"/>
      <c r="P233" s="355">
        <v>0</v>
      </c>
      <c r="Q233" s="362">
        <f>SUM('NOVO HORIZONTE'!I233)</f>
        <v>0</v>
      </c>
      <c r="R233" s="363">
        <f t="shared" si="29"/>
        <v>0</v>
      </c>
      <c r="S233" s="153">
        <f t="shared" si="31"/>
        <v>0</v>
      </c>
      <c r="T233" s="364"/>
    </row>
    <row r="234" ht="22.5" hidden="1" spans="1:20">
      <c r="A234" s="158">
        <v>101619</v>
      </c>
      <c r="B234" s="94" t="s">
        <v>252</v>
      </c>
      <c r="C234" s="104" t="s">
        <v>468</v>
      </c>
      <c r="D234" s="94" t="s">
        <v>239</v>
      </c>
      <c r="E234" s="95">
        <v>257.52</v>
      </c>
      <c r="F234" s="96">
        <f t="shared" si="25"/>
        <v>316.08</v>
      </c>
      <c r="G234" s="107">
        <f>ROUND(SUM('NOVO HORIZONTE'!G234),2)</f>
        <v>0</v>
      </c>
      <c r="H234" s="107">
        <f t="shared" si="30"/>
        <v>0</v>
      </c>
      <c r="I234" s="143">
        <f t="shared" si="26"/>
        <v>0</v>
      </c>
      <c r="J234" s="142"/>
      <c r="K234" s="146"/>
      <c r="L234" s="7" t="str">
        <f t="shared" si="27"/>
        <v/>
      </c>
      <c r="M234" s="7" t="str">
        <f t="shared" si="28"/>
        <v/>
      </c>
      <c r="N234" s="7" t="str">
        <f t="shared" si="24"/>
        <v/>
      </c>
      <c r="O234" s="144"/>
      <c r="P234" s="355">
        <v>0</v>
      </c>
      <c r="Q234" s="362">
        <f>SUM('NOVO HORIZONTE'!I234)</f>
        <v>0</v>
      </c>
      <c r="R234" s="363">
        <f t="shared" si="29"/>
        <v>0</v>
      </c>
      <c r="S234" s="153">
        <f t="shared" si="31"/>
        <v>0</v>
      </c>
      <c r="T234" s="364"/>
    </row>
    <row r="235" ht="22.5" hidden="1" spans="1:20">
      <c r="A235" s="158">
        <v>101620</v>
      </c>
      <c r="B235" s="94" t="s">
        <v>252</v>
      </c>
      <c r="C235" s="104" t="s">
        <v>469</v>
      </c>
      <c r="D235" s="94" t="s">
        <v>239</v>
      </c>
      <c r="E235" s="95">
        <v>212.62</v>
      </c>
      <c r="F235" s="96">
        <f t="shared" si="25"/>
        <v>260.97</v>
      </c>
      <c r="G235" s="107">
        <f>ROUND(SUM('NOVO HORIZONTE'!G235),2)</f>
        <v>0</v>
      </c>
      <c r="H235" s="107">
        <f t="shared" si="30"/>
        <v>0</v>
      </c>
      <c r="I235" s="143">
        <f t="shared" si="26"/>
        <v>0</v>
      </c>
      <c r="J235" s="142"/>
      <c r="K235" s="146"/>
      <c r="L235" s="7" t="str">
        <f t="shared" si="27"/>
        <v/>
      </c>
      <c r="M235" s="7" t="str">
        <f t="shared" si="28"/>
        <v/>
      </c>
      <c r="N235" s="7" t="str">
        <f t="shared" si="24"/>
        <v/>
      </c>
      <c r="O235" s="144"/>
      <c r="P235" s="355">
        <v>0</v>
      </c>
      <c r="Q235" s="362">
        <f>SUM('NOVO HORIZONTE'!I235)</f>
        <v>0</v>
      </c>
      <c r="R235" s="363">
        <f t="shared" si="29"/>
        <v>0</v>
      </c>
      <c r="S235" s="153">
        <f t="shared" si="31"/>
        <v>0</v>
      </c>
      <c r="T235" s="364"/>
    </row>
    <row r="236" ht="22.5" hidden="1" spans="1:20">
      <c r="A236" s="158">
        <v>101621</v>
      </c>
      <c r="B236" s="94" t="s">
        <v>252</v>
      </c>
      <c r="C236" s="104" t="s">
        <v>470</v>
      </c>
      <c r="D236" s="94" t="s">
        <v>239</v>
      </c>
      <c r="E236" s="95">
        <v>227.82</v>
      </c>
      <c r="F236" s="96">
        <f t="shared" si="25"/>
        <v>279.63</v>
      </c>
      <c r="G236" s="107">
        <f>ROUND(SUM('NOVO HORIZONTE'!G236),2)</f>
        <v>0</v>
      </c>
      <c r="H236" s="107">
        <f t="shared" si="30"/>
        <v>0</v>
      </c>
      <c r="I236" s="143">
        <f t="shared" si="26"/>
        <v>0</v>
      </c>
      <c r="J236" s="142"/>
      <c r="K236" s="146"/>
      <c r="L236" s="7" t="str">
        <f t="shared" si="27"/>
        <v/>
      </c>
      <c r="M236" s="7" t="str">
        <f t="shared" si="28"/>
        <v/>
      </c>
      <c r="N236" s="7" t="str">
        <f t="shared" si="24"/>
        <v/>
      </c>
      <c r="O236" s="144"/>
      <c r="P236" s="355">
        <v>0</v>
      </c>
      <c r="Q236" s="362">
        <f>SUM('NOVO HORIZONTE'!I236)</f>
        <v>0</v>
      </c>
      <c r="R236" s="363">
        <f t="shared" si="29"/>
        <v>0</v>
      </c>
      <c r="S236" s="153">
        <f t="shared" si="31"/>
        <v>0</v>
      </c>
      <c r="T236" s="364"/>
    </row>
    <row r="237" ht="22.5" hidden="1" spans="1:20">
      <c r="A237" s="158">
        <v>101622</v>
      </c>
      <c r="B237" s="94" t="s">
        <v>252</v>
      </c>
      <c r="C237" s="104" t="s">
        <v>471</v>
      </c>
      <c r="D237" s="94" t="s">
        <v>239</v>
      </c>
      <c r="E237" s="95">
        <v>200.29</v>
      </c>
      <c r="F237" s="96">
        <f t="shared" si="25"/>
        <v>245.84</v>
      </c>
      <c r="G237" s="107">
        <f>ROUND(SUM('NOVO HORIZONTE'!G237),2)</f>
        <v>0</v>
      </c>
      <c r="H237" s="107">
        <f t="shared" si="30"/>
        <v>0</v>
      </c>
      <c r="I237" s="143">
        <f t="shared" si="26"/>
        <v>0</v>
      </c>
      <c r="J237" s="142"/>
      <c r="K237" s="146"/>
      <c r="L237" s="7" t="str">
        <f t="shared" si="27"/>
        <v/>
      </c>
      <c r="M237" s="7" t="str">
        <f t="shared" si="28"/>
        <v/>
      </c>
      <c r="N237" s="7" t="str">
        <f t="shared" si="24"/>
        <v/>
      </c>
      <c r="O237" s="144"/>
      <c r="P237" s="355">
        <v>0</v>
      </c>
      <c r="Q237" s="362">
        <f>SUM('NOVO HORIZONTE'!I237)</f>
        <v>0</v>
      </c>
      <c r="R237" s="363">
        <f t="shared" si="29"/>
        <v>0</v>
      </c>
      <c r="S237" s="153">
        <f t="shared" si="31"/>
        <v>0</v>
      </c>
      <c r="T237" s="364"/>
    </row>
    <row r="238" ht="22.5" hidden="1" spans="1:20">
      <c r="A238" s="158">
        <v>101623</v>
      </c>
      <c r="B238" s="94" t="s">
        <v>252</v>
      </c>
      <c r="C238" s="104" t="s">
        <v>472</v>
      </c>
      <c r="D238" s="94" t="s">
        <v>239</v>
      </c>
      <c r="E238" s="95">
        <v>205.7</v>
      </c>
      <c r="F238" s="96">
        <f t="shared" si="25"/>
        <v>252.48</v>
      </c>
      <c r="G238" s="107">
        <f>ROUND(SUM('NOVO HORIZONTE'!G238),2)</f>
        <v>0</v>
      </c>
      <c r="H238" s="107">
        <f t="shared" si="30"/>
        <v>0</v>
      </c>
      <c r="I238" s="143">
        <f t="shared" si="26"/>
        <v>0</v>
      </c>
      <c r="J238" s="142"/>
      <c r="K238" s="146"/>
      <c r="L238" s="7" t="str">
        <f t="shared" si="27"/>
        <v/>
      </c>
      <c r="M238" s="7" t="str">
        <f t="shared" si="28"/>
        <v/>
      </c>
      <c r="N238" s="7" t="str">
        <f t="shared" si="24"/>
        <v/>
      </c>
      <c r="O238" s="144"/>
      <c r="P238" s="355">
        <v>0</v>
      </c>
      <c r="Q238" s="362">
        <f>SUM('NOVO HORIZONTE'!I238)</f>
        <v>0</v>
      </c>
      <c r="R238" s="363">
        <f t="shared" si="29"/>
        <v>0</v>
      </c>
      <c r="S238" s="153">
        <f t="shared" si="31"/>
        <v>0</v>
      </c>
      <c r="T238" s="364"/>
    </row>
    <row r="239" ht="22.5" hidden="1" spans="1:20">
      <c r="A239" s="158">
        <v>101624</v>
      </c>
      <c r="B239" s="94" t="s">
        <v>252</v>
      </c>
      <c r="C239" s="104" t="s">
        <v>473</v>
      </c>
      <c r="D239" s="94" t="s">
        <v>239</v>
      </c>
      <c r="E239" s="95">
        <v>156.23</v>
      </c>
      <c r="F239" s="96">
        <f t="shared" si="25"/>
        <v>191.76</v>
      </c>
      <c r="G239" s="107">
        <f>ROUND(SUM('NOVO HORIZONTE'!G239),2)</f>
        <v>0</v>
      </c>
      <c r="H239" s="107">
        <f t="shared" si="30"/>
        <v>0</v>
      </c>
      <c r="I239" s="143">
        <f t="shared" si="26"/>
        <v>0</v>
      </c>
      <c r="J239" s="142"/>
      <c r="K239" s="146"/>
      <c r="L239" s="7" t="str">
        <f t="shared" si="27"/>
        <v/>
      </c>
      <c r="M239" s="7" t="str">
        <f t="shared" si="28"/>
        <v/>
      </c>
      <c r="N239" s="7" t="str">
        <f t="shared" si="24"/>
        <v/>
      </c>
      <c r="O239" s="144"/>
      <c r="P239" s="355">
        <v>0</v>
      </c>
      <c r="Q239" s="362">
        <f>SUM('NOVO HORIZONTE'!I239)</f>
        <v>0</v>
      </c>
      <c r="R239" s="363">
        <f t="shared" si="29"/>
        <v>0</v>
      </c>
      <c r="S239" s="153">
        <f t="shared" si="31"/>
        <v>0</v>
      </c>
      <c r="T239" s="364"/>
    </row>
    <row r="240" ht="22.5" hidden="1" spans="1:20">
      <c r="A240" s="158">
        <v>101625</v>
      </c>
      <c r="B240" s="94" t="s">
        <v>252</v>
      </c>
      <c r="C240" s="104" t="s">
        <v>474</v>
      </c>
      <c r="D240" s="94" t="s">
        <v>239</v>
      </c>
      <c r="E240" s="95">
        <v>157.05</v>
      </c>
      <c r="F240" s="96">
        <f t="shared" si="25"/>
        <v>192.76</v>
      </c>
      <c r="G240" s="107">
        <f>ROUND(SUM('NOVO HORIZONTE'!G240),2)</f>
        <v>0</v>
      </c>
      <c r="H240" s="107">
        <f t="shared" si="30"/>
        <v>0</v>
      </c>
      <c r="I240" s="143">
        <f t="shared" si="26"/>
        <v>0</v>
      </c>
      <c r="J240" s="142"/>
      <c r="K240" s="146"/>
      <c r="L240" s="7" t="str">
        <f t="shared" si="27"/>
        <v/>
      </c>
      <c r="M240" s="7" t="str">
        <f t="shared" si="28"/>
        <v/>
      </c>
      <c r="N240" s="7" t="str">
        <f t="shared" si="24"/>
        <v/>
      </c>
      <c r="O240" s="144"/>
      <c r="P240" s="355">
        <v>0</v>
      </c>
      <c r="Q240" s="362">
        <f>SUM('NOVO HORIZONTE'!I240)</f>
        <v>0</v>
      </c>
      <c r="R240" s="363">
        <f t="shared" si="29"/>
        <v>0</v>
      </c>
      <c r="S240" s="153">
        <f t="shared" si="31"/>
        <v>0</v>
      </c>
      <c r="T240" s="364"/>
    </row>
    <row r="241" ht="22.5" hidden="1" spans="1:20">
      <c r="A241" s="158">
        <v>101616</v>
      </c>
      <c r="B241" s="94" t="s">
        <v>252</v>
      </c>
      <c r="C241" s="104" t="s">
        <v>475</v>
      </c>
      <c r="D241" s="94" t="s">
        <v>261</v>
      </c>
      <c r="E241" s="95">
        <v>7.4</v>
      </c>
      <c r="F241" s="96">
        <f t="shared" si="25"/>
        <v>9.08</v>
      </c>
      <c r="G241" s="107">
        <f>ROUND(SUM('NOVO HORIZONTE'!G241),2)</f>
        <v>0</v>
      </c>
      <c r="H241" s="107">
        <f t="shared" si="30"/>
        <v>0</v>
      </c>
      <c r="I241" s="143">
        <f t="shared" si="26"/>
        <v>0</v>
      </c>
      <c r="J241" s="142"/>
      <c r="K241" s="146"/>
      <c r="L241" s="7" t="str">
        <f t="shared" si="27"/>
        <v/>
      </c>
      <c r="M241" s="7" t="str">
        <f t="shared" si="28"/>
        <v/>
      </c>
      <c r="N241" s="7" t="str">
        <f t="shared" si="24"/>
        <v/>
      </c>
      <c r="O241" s="144"/>
      <c r="P241" s="355">
        <v>0</v>
      </c>
      <c r="Q241" s="362">
        <f>SUM('NOVO HORIZONTE'!I241)</f>
        <v>0</v>
      </c>
      <c r="R241" s="363">
        <f t="shared" si="29"/>
        <v>0</v>
      </c>
      <c r="S241" s="153">
        <f t="shared" si="31"/>
        <v>0</v>
      </c>
      <c r="T241" s="364"/>
    </row>
    <row r="242" ht="22.5" hidden="1" spans="1:20">
      <c r="A242" s="158">
        <v>101617</v>
      </c>
      <c r="B242" s="94" t="s">
        <v>252</v>
      </c>
      <c r="C242" s="104" t="s">
        <v>476</v>
      </c>
      <c r="D242" s="94" t="s">
        <v>261</v>
      </c>
      <c r="E242" s="95">
        <v>3.66</v>
      </c>
      <c r="F242" s="96">
        <f t="shared" si="25"/>
        <v>4.49</v>
      </c>
      <c r="G242" s="107">
        <f>ROUND(SUM('NOVO HORIZONTE'!G242),2)</f>
        <v>0</v>
      </c>
      <c r="H242" s="107">
        <f t="shared" si="30"/>
        <v>0</v>
      </c>
      <c r="I242" s="143">
        <f t="shared" si="26"/>
        <v>0</v>
      </c>
      <c r="J242" s="142"/>
      <c r="K242" s="146"/>
      <c r="L242" s="7" t="str">
        <f t="shared" si="27"/>
        <v/>
      </c>
      <c r="M242" s="7" t="str">
        <f t="shared" si="28"/>
        <v/>
      </c>
      <c r="N242" s="7" t="str">
        <f t="shared" si="24"/>
        <v/>
      </c>
      <c r="O242" s="144"/>
      <c r="P242" s="355">
        <v>0</v>
      </c>
      <c r="Q242" s="362">
        <f>SUM('NOVO HORIZONTE'!I242)</f>
        <v>0</v>
      </c>
      <c r="R242" s="363">
        <f t="shared" si="29"/>
        <v>0</v>
      </c>
      <c r="S242" s="153">
        <f t="shared" si="31"/>
        <v>0</v>
      </c>
      <c r="T242" s="364"/>
    </row>
    <row r="243" ht="12.75" hidden="1" spans="1:20">
      <c r="A243" s="158">
        <v>95606</v>
      </c>
      <c r="B243" s="94" t="s">
        <v>252</v>
      </c>
      <c r="C243" s="104" t="s">
        <v>477</v>
      </c>
      <c r="D243" s="94" t="s">
        <v>239</v>
      </c>
      <c r="E243" s="95">
        <v>2.26</v>
      </c>
      <c r="F243" s="96">
        <f t="shared" si="25"/>
        <v>2.77</v>
      </c>
      <c r="G243" s="107">
        <f>ROUND(SUM('NOVO HORIZONTE'!G243),2)</f>
        <v>0</v>
      </c>
      <c r="H243" s="107">
        <f t="shared" si="30"/>
        <v>0</v>
      </c>
      <c r="I243" s="143">
        <f t="shared" si="26"/>
        <v>0</v>
      </c>
      <c r="J243" s="142"/>
      <c r="K243" s="146"/>
      <c r="L243" s="7" t="str">
        <f t="shared" si="27"/>
        <v/>
      </c>
      <c r="M243" s="7" t="str">
        <f t="shared" si="28"/>
        <v/>
      </c>
      <c r="N243" s="7" t="str">
        <f t="shared" si="24"/>
        <v/>
      </c>
      <c r="O243" s="144"/>
      <c r="P243" s="355">
        <v>0</v>
      </c>
      <c r="Q243" s="362">
        <f>SUM('NOVO HORIZONTE'!I243)</f>
        <v>0</v>
      </c>
      <c r="R243" s="363">
        <f t="shared" si="29"/>
        <v>0</v>
      </c>
      <c r="S243" s="153">
        <f t="shared" si="31"/>
        <v>0</v>
      </c>
      <c r="T243" s="364"/>
    </row>
    <row r="244" ht="12.75" spans="1:20">
      <c r="A244" s="154" t="s">
        <v>478</v>
      </c>
      <c r="B244" s="94"/>
      <c r="C244" s="177" t="s">
        <v>479</v>
      </c>
      <c r="D244" s="335">
        <v>0</v>
      </c>
      <c r="E244" s="336">
        <v>0</v>
      </c>
      <c r="F244" s="96">
        <f t="shared" si="25"/>
        <v>0</v>
      </c>
      <c r="G244" s="180">
        <f>ROUND(SUM('NOVO HORIZONTE'!G244),2)</f>
        <v>0</v>
      </c>
      <c r="H244" s="181">
        <f t="shared" si="30"/>
        <v>0</v>
      </c>
      <c r="I244" s="186">
        <f t="shared" si="26"/>
        <v>0</v>
      </c>
      <c r="J244" s="142"/>
      <c r="K244" s="145" t="str">
        <f>IF(OR(SUM(I245:I441)&gt;0,SUM(I245:I441)&gt;0),"xx","")</f>
        <v>xx</v>
      </c>
      <c r="L244" s="7" t="str">
        <f t="shared" si="27"/>
        <v>x</v>
      </c>
      <c r="M244" s="7" t="str">
        <f t="shared" si="28"/>
        <v>x</v>
      </c>
      <c r="N244" s="7" t="str">
        <f t="shared" si="24"/>
        <v>x</v>
      </c>
      <c r="O244" s="144"/>
      <c r="P244" s="375"/>
      <c r="Q244" s="362">
        <f>SUM('NOVO HORIZONTE'!I244)</f>
        <v>0</v>
      </c>
      <c r="R244" s="363">
        <f t="shared" si="29"/>
        <v>0</v>
      </c>
      <c r="S244" s="153">
        <f t="shared" si="31"/>
        <v>0</v>
      </c>
      <c r="T244" s="364"/>
    </row>
    <row r="245" ht="33.75" hidden="1" spans="1:20">
      <c r="A245" s="158">
        <v>102276</v>
      </c>
      <c r="B245" s="94" t="s">
        <v>252</v>
      </c>
      <c r="C245" s="104" t="s">
        <v>480</v>
      </c>
      <c r="D245" s="94" t="s">
        <v>239</v>
      </c>
      <c r="E245" s="95">
        <v>13.59</v>
      </c>
      <c r="F245" s="96">
        <f t="shared" si="25"/>
        <v>16.68</v>
      </c>
      <c r="G245" s="107">
        <f>ROUND(SUM('NOVO HORIZONTE'!G245),2)</f>
        <v>0</v>
      </c>
      <c r="H245" s="107">
        <f t="shared" si="30"/>
        <v>0</v>
      </c>
      <c r="I245" s="143">
        <f t="shared" si="26"/>
        <v>0</v>
      </c>
      <c r="J245" s="142"/>
      <c r="K245" s="146"/>
      <c r="L245" s="7" t="str">
        <f t="shared" si="27"/>
        <v/>
      </c>
      <c r="M245" s="7" t="str">
        <f t="shared" si="28"/>
        <v/>
      </c>
      <c r="N245" s="7" t="str">
        <f t="shared" si="24"/>
        <v/>
      </c>
      <c r="O245" s="144"/>
      <c r="P245" s="355">
        <v>0</v>
      </c>
      <c r="Q245" s="362">
        <f>SUM('NOVO HORIZONTE'!I245)</f>
        <v>0</v>
      </c>
      <c r="R245" s="363">
        <f t="shared" si="29"/>
        <v>0</v>
      </c>
      <c r="S245" s="153">
        <f t="shared" si="31"/>
        <v>0</v>
      </c>
      <c r="T245" s="364"/>
    </row>
    <row r="246" ht="33.75" hidden="1" spans="1:20">
      <c r="A246" s="158">
        <v>102277</v>
      </c>
      <c r="B246" s="94" t="s">
        <v>252</v>
      </c>
      <c r="C246" s="104" t="s">
        <v>481</v>
      </c>
      <c r="D246" s="94" t="s">
        <v>239</v>
      </c>
      <c r="E246" s="95">
        <v>10.74</v>
      </c>
      <c r="F246" s="96">
        <f t="shared" si="25"/>
        <v>13.18</v>
      </c>
      <c r="G246" s="107">
        <f>ROUND(SUM('NOVO HORIZONTE'!G246),2)</f>
        <v>0</v>
      </c>
      <c r="H246" s="107">
        <f t="shared" si="30"/>
        <v>0</v>
      </c>
      <c r="I246" s="143">
        <f t="shared" si="26"/>
        <v>0</v>
      </c>
      <c r="J246" s="142"/>
      <c r="K246" s="146"/>
      <c r="L246" s="7" t="str">
        <f t="shared" si="27"/>
        <v/>
      </c>
      <c r="M246" s="7" t="str">
        <f t="shared" si="28"/>
        <v/>
      </c>
      <c r="N246" s="7" t="str">
        <f t="shared" si="24"/>
        <v/>
      </c>
      <c r="O246" s="144"/>
      <c r="P246" s="355">
        <v>0</v>
      </c>
      <c r="Q246" s="362">
        <f>SUM('NOVO HORIZONTE'!I246)</f>
        <v>0</v>
      </c>
      <c r="R246" s="363">
        <f t="shared" si="29"/>
        <v>0</v>
      </c>
      <c r="S246" s="153">
        <f t="shared" si="31"/>
        <v>0</v>
      </c>
      <c r="T246" s="364"/>
    </row>
    <row r="247" ht="33.75" hidden="1" spans="1:20">
      <c r="A247" s="158">
        <v>102278</v>
      </c>
      <c r="B247" s="94" t="s">
        <v>252</v>
      </c>
      <c r="C247" s="104" t="s">
        <v>482</v>
      </c>
      <c r="D247" s="94" t="s">
        <v>239</v>
      </c>
      <c r="E247" s="95">
        <v>10.48</v>
      </c>
      <c r="F247" s="96">
        <f t="shared" si="25"/>
        <v>12.86</v>
      </c>
      <c r="G247" s="107">
        <f>ROUND(SUM('NOVO HORIZONTE'!G247),2)</f>
        <v>0</v>
      </c>
      <c r="H247" s="107">
        <f t="shared" si="30"/>
        <v>0</v>
      </c>
      <c r="I247" s="143">
        <f t="shared" si="26"/>
        <v>0</v>
      </c>
      <c r="J247" s="142"/>
      <c r="K247" s="146"/>
      <c r="L247" s="7" t="str">
        <f t="shared" si="27"/>
        <v/>
      </c>
      <c r="M247" s="7" t="str">
        <f t="shared" si="28"/>
        <v/>
      </c>
      <c r="N247" s="7" t="str">
        <f t="shared" si="24"/>
        <v/>
      </c>
      <c r="O247" s="144"/>
      <c r="P247" s="355">
        <v>0</v>
      </c>
      <c r="Q247" s="362">
        <f>SUM('NOVO HORIZONTE'!I247)</f>
        <v>0</v>
      </c>
      <c r="R247" s="363">
        <f t="shared" si="29"/>
        <v>0</v>
      </c>
      <c r="S247" s="153">
        <f t="shared" si="31"/>
        <v>0</v>
      </c>
      <c r="T247" s="364"/>
    </row>
    <row r="248" ht="33.75" hidden="1" spans="1:20">
      <c r="A248" s="158">
        <v>102279</v>
      </c>
      <c r="B248" s="94" t="s">
        <v>252</v>
      </c>
      <c r="C248" s="104" t="s">
        <v>483</v>
      </c>
      <c r="D248" s="94" t="s">
        <v>239</v>
      </c>
      <c r="E248" s="95">
        <v>7.5</v>
      </c>
      <c r="F248" s="96">
        <f t="shared" si="25"/>
        <v>9.21</v>
      </c>
      <c r="G248" s="107">
        <f>ROUND(SUM('NOVO HORIZONTE'!G248),2)</f>
        <v>0</v>
      </c>
      <c r="H248" s="107">
        <f t="shared" si="30"/>
        <v>0</v>
      </c>
      <c r="I248" s="143">
        <f t="shared" si="26"/>
        <v>0</v>
      </c>
      <c r="J248" s="142"/>
      <c r="K248" s="146"/>
      <c r="L248" s="7" t="str">
        <f t="shared" si="27"/>
        <v/>
      </c>
      <c r="M248" s="7" t="str">
        <f t="shared" si="28"/>
        <v/>
      </c>
      <c r="N248" s="7" t="str">
        <f t="shared" si="24"/>
        <v/>
      </c>
      <c r="O248" s="144"/>
      <c r="P248" s="355">
        <v>0</v>
      </c>
      <c r="Q248" s="362">
        <f>SUM('NOVO HORIZONTE'!I248)</f>
        <v>0</v>
      </c>
      <c r="R248" s="363">
        <f t="shared" si="29"/>
        <v>0</v>
      </c>
      <c r="S248" s="153">
        <f t="shared" si="31"/>
        <v>0</v>
      </c>
      <c r="T248" s="364"/>
    </row>
    <row r="249" ht="33.75" hidden="1" spans="1:20">
      <c r="A249" s="158">
        <v>102280</v>
      </c>
      <c r="B249" s="94" t="s">
        <v>252</v>
      </c>
      <c r="C249" s="104" t="s">
        <v>484</v>
      </c>
      <c r="D249" s="94" t="s">
        <v>239</v>
      </c>
      <c r="E249" s="95">
        <v>5.92</v>
      </c>
      <c r="F249" s="96">
        <f t="shared" si="25"/>
        <v>7.27</v>
      </c>
      <c r="G249" s="107">
        <f>ROUND(SUM('NOVO HORIZONTE'!G249),2)</f>
        <v>0</v>
      </c>
      <c r="H249" s="107">
        <f t="shared" si="30"/>
        <v>0</v>
      </c>
      <c r="I249" s="143">
        <f t="shared" si="26"/>
        <v>0</v>
      </c>
      <c r="J249" s="142"/>
      <c r="K249" s="146"/>
      <c r="L249" s="7" t="str">
        <f t="shared" si="27"/>
        <v/>
      </c>
      <c r="M249" s="7" t="str">
        <f t="shared" si="28"/>
        <v/>
      </c>
      <c r="N249" s="7" t="str">
        <f t="shared" si="24"/>
        <v/>
      </c>
      <c r="O249" s="144"/>
      <c r="P249" s="355">
        <v>0</v>
      </c>
      <c r="Q249" s="362">
        <f>SUM('NOVO HORIZONTE'!I249)</f>
        <v>0</v>
      </c>
      <c r="R249" s="363">
        <f t="shared" si="29"/>
        <v>0</v>
      </c>
      <c r="S249" s="153">
        <f t="shared" si="31"/>
        <v>0</v>
      </c>
      <c r="T249" s="364"/>
    </row>
    <row r="250" ht="33.75" hidden="1" spans="1:20">
      <c r="A250" s="158">
        <v>102281</v>
      </c>
      <c r="B250" s="94" t="s">
        <v>252</v>
      </c>
      <c r="C250" s="104" t="s">
        <v>485</v>
      </c>
      <c r="D250" s="94" t="s">
        <v>239</v>
      </c>
      <c r="E250" s="95">
        <v>5.77</v>
      </c>
      <c r="F250" s="96">
        <f t="shared" si="25"/>
        <v>7.08</v>
      </c>
      <c r="G250" s="107">
        <f>ROUND(SUM('NOVO HORIZONTE'!G250),2)</f>
        <v>0</v>
      </c>
      <c r="H250" s="107">
        <f t="shared" si="30"/>
        <v>0</v>
      </c>
      <c r="I250" s="143">
        <f t="shared" si="26"/>
        <v>0</v>
      </c>
      <c r="J250" s="142"/>
      <c r="K250" s="146"/>
      <c r="L250" s="7" t="str">
        <f t="shared" si="27"/>
        <v/>
      </c>
      <c r="M250" s="7" t="str">
        <f t="shared" si="28"/>
        <v/>
      </c>
      <c r="N250" s="7" t="str">
        <f t="shared" si="24"/>
        <v/>
      </c>
      <c r="O250" s="144"/>
      <c r="P250" s="355">
        <v>0</v>
      </c>
      <c r="Q250" s="362">
        <f>SUM('NOVO HORIZONTE'!I250)</f>
        <v>0</v>
      </c>
      <c r="R250" s="363">
        <f t="shared" si="29"/>
        <v>0</v>
      </c>
      <c r="S250" s="153">
        <f t="shared" si="31"/>
        <v>0</v>
      </c>
      <c r="T250" s="364"/>
    </row>
    <row r="251" ht="33.75" hidden="1" spans="1:20">
      <c r="A251" s="158">
        <v>102282</v>
      </c>
      <c r="B251" s="94" t="s">
        <v>252</v>
      </c>
      <c r="C251" s="104" t="s">
        <v>486</v>
      </c>
      <c r="D251" s="94" t="s">
        <v>239</v>
      </c>
      <c r="E251" s="95">
        <v>15.1</v>
      </c>
      <c r="F251" s="96">
        <f t="shared" si="25"/>
        <v>18.53</v>
      </c>
      <c r="G251" s="107">
        <f>ROUND(SUM('NOVO HORIZONTE'!G251),2)</f>
        <v>0</v>
      </c>
      <c r="H251" s="107">
        <f t="shared" si="30"/>
        <v>0</v>
      </c>
      <c r="I251" s="143">
        <f t="shared" si="26"/>
        <v>0</v>
      </c>
      <c r="J251" s="142"/>
      <c r="K251" s="146"/>
      <c r="L251" s="7" t="str">
        <f t="shared" si="27"/>
        <v/>
      </c>
      <c r="M251" s="7" t="str">
        <f t="shared" si="28"/>
        <v/>
      </c>
      <c r="N251" s="7" t="str">
        <f t="shared" si="24"/>
        <v/>
      </c>
      <c r="O251" s="144"/>
      <c r="P251" s="355">
        <v>0</v>
      </c>
      <c r="Q251" s="362">
        <f>SUM('NOVO HORIZONTE'!I251)</f>
        <v>0</v>
      </c>
      <c r="R251" s="363">
        <f t="shared" si="29"/>
        <v>0</v>
      </c>
      <c r="S251" s="153">
        <f t="shared" si="31"/>
        <v>0</v>
      </c>
      <c r="T251" s="364"/>
    </row>
    <row r="252" ht="33.75" hidden="1" spans="1:20">
      <c r="A252" s="158">
        <v>102283</v>
      </c>
      <c r="B252" s="94" t="s">
        <v>252</v>
      </c>
      <c r="C252" s="104" t="s">
        <v>487</v>
      </c>
      <c r="D252" s="94" t="s">
        <v>239</v>
      </c>
      <c r="E252" s="95">
        <v>13.41</v>
      </c>
      <c r="F252" s="96">
        <f t="shared" si="25"/>
        <v>16.46</v>
      </c>
      <c r="G252" s="107">
        <f>ROUND(SUM('NOVO HORIZONTE'!G252),2)</f>
        <v>0</v>
      </c>
      <c r="H252" s="107">
        <f t="shared" si="30"/>
        <v>0</v>
      </c>
      <c r="I252" s="143">
        <f t="shared" si="26"/>
        <v>0</v>
      </c>
      <c r="J252" s="142"/>
      <c r="K252" s="146"/>
      <c r="L252" s="7" t="str">
        <f t="shared" si="27"/>
        <v/>
      </c>
      <c r="M252" s="7" t="str">
        <f t="shared" si="28"/>
        <v/>
      </c>
      <c r="N252" s="7" t="str">
        <f t="shared" si="24"/>
        <v/>
      </c>
      <c r="O252" s="144"/>
      <c r="P252" s="355">
        <v>0</v>
      </c>
      <c r="Q252" s="362">
        <f>SUM('NOVO HORIZONTE'!I252)</f>
        <v>0</v>
      </c>
      <c r="R252" s="363">
        <f t="shared" si="29"/>
        <v>0</v>
      </c>
      <c r="S252" s="153">
        <f t="shared" si="31"/>
        <v>0</v>
      </c>
      <c r="T252" s="364"/>
    </row>
    <row r="253" ht="33.75" hidden="1" spans="1:20">
      <c r="A253" s="158">
        <v>102284</v>
      </c>
      <c r="B253" s="94" t="s">
        <v>252</v>
      </c>
      <c r="C253" s="104" t="s">
        <v>488</v>
      </c>
      <c r="D253" s="94" t="s">
        <v>239</v>
      </c>
      <c r="E253" s="95">
        <v>12.99</v>
      </c>
      <c r="F253" s="96">
        <f t="shared" si="25"/>
        <v>15.94</v>
      </c>
      <c r="G253" s="107">
        <f>ROUND(SUM('NOVO HORIZONTE'!G253),2)</f>
        <v>0</v>
      </c>
      <c r="H253" s="107">
        <f t="shared" si="30"/>
        <v>0</v>
      </c>
      <c r="I253" s="143">
        <f t="shared" si="26"/>
        <v>0</v>
      </c>
      <c r="J253" s="142"/>
      <c r="K253" s="146"/>
      <c r="L253" s="7" t="str">
        <f t="shared" si="27"/>
        <v/>
      </c>
      <c r="M253" s="7" t="str">
        <f t="shared" si="28"/>
        <v/>
      </c>
      <c r="N253" s="7" t="str">
        <f t="shared" si="24"/>
        <v/>
      </c>
      <c r="O253" s="144"/>
      <c r="P253" s="355">
        <v>0</v>
      </c>
      <c r="Q253" s="362">
        <f>SUM('NOVO HORIZONTE'!I253)</f>
        <v>0</v>
      </c>
      <c r="R253" s="363">
        <f t="shared" si="29"/>
        <v>0</v>
      </c>
      <c r="S253" s="153">
        <f t="shared" si="31"/>
        <v>0</v>
      </c>
      <c r="T253" s="364"/>
    </row>
    <row r="254" ht="33.75" hidden="1" spans="1:20">
      <c r="A254" s="158">
        <v>102285</v>
      </c>
      <c r="B254" s="94" t="s">
        <v>252</v>
      </c>
      <c r="C254" s="104" t="s">
        <v>489</v>
      </c>
      <c r="D254" s="94" t="s">
        <v>239</v>
      </c>
      <c r="E254" s="95">
        <v>12.28</v>
      </c>
      <c r="F254" s="96">
        <f t="shared" si="25"/>
        <v>15.07</v>
      </c>
      <c r="G254" s="107">
        <f>ROUND(SUM('NOVO HORIZONTE'!G254),2)</f>
        <v>0</v>
      </c>
      <c r="H254" s="107">
        <f t="shared" si="30"/>
        <v>0</v>
      </c>
      <c r="I254" s="143">
        <f t="shared" si="26"/>
        <v>0</v>
      </c>
      <c r="J254" s="142"/>
      <c r="K254" s="146"/>
      <c r="L254" s="7" t="str">
        <f t="shared" si="27"/>
        <v/>
      </c>
      <c r="M254" s="7" t="str">
        <f t="shared" si="28"/>
        <v/>
      </c>
      <c r="N254" s="7" t="str">
        <f t="shared" si="24"/>
        <v/>
      </c>
      <c r="O254" s="144"/>
      <c r="P254" s="355">
        <v>0</v>
      </c>
      <c r="Q254" s="362">
        <f>SUM('NOVO HORIZONTE'!I254)</f>
        <v>0</v>
      </c>
      <c r="R254" s="363">
        <f t="shared" si="29"/>
        <v>0</v>
      </c>
      <c r="S254" s="153">
        <f t="shared" si="31"/>
        <v>0</v>
      </c>
      <c r="T254" s="364"/>
    </row>
    <row r="255" ht="33.75" hidden="1" spans="1:20">
      <c r="A255" s="158">
        <v>102286</v>
      </c>
      <c r="B255" s="94" t="s">
        <v>252</v>
      </c>
      <c r="C255" s="104" t="s">
        <v>490</v>
      </c>
      <c r="D255" s="94" t="s">
        <v>239</v>
      </c>
      <c r="E255" s="95">
        <v>11.94</v>
      </c>
      <c r="F255" s="96">
        <f t="shared" si="25"/>
        <v>14.66</v>
      </c>
      <c r="G255" s="107">
        <f>ROUND(SUM('NOVO HORIZONTE'!G255),2)</f>
        <v>0</v>
      </c>
      <c r="H255" s="107">
        <f t="shared" si="30"/>
        <v>0</v>
      </c>
      <c r="I255" s="143">
        <f t="shared" si="26"/>
        <v>0</v>
      </c>
      <c r="J255" s="142"/>
      <c r="K255" s="146"/>
      <c r="L255" s="7" t="str">
        <f t="shared" si="27"/>
        <v/>
      </c>
      <c r="M255" s="7" t="str">
        <f t="shared" si="28"/>
        <v/>
      </c>
      <c r="N255" s="7" t="str">
        <f t="shared" si="24"/>
        <v/>
      </c>
      <c r="O255" s="144"/>
      <c r="P255" s="355">
        <v>0</v>
      </c>
      <c r="Q255" s="362">
        <f>SUM('NOVO HORIZONTE'!I255)</f>
        <v>0</v>
      </c>
      <c r="R255" s="363">
        <f t="shared" si="29"/>
        <v>0</v>
      </c>
      <c r="S255" s="153">
        <f t="shared" si="31"/>
        <v>0</v>
      </c>
      <c r="T255" s="364"/>
    </row>
    <row r="256" ht="33.75" hidden="1" spans="1:20">
      <c r="A256" s="158">
        <v>102287</v>
      </c>
      <c r="B256" s="94" t="s">
        <v>252</v>
      </c>
      <c r="C256" s="104" t="s">
        <v>491</v>
      </c>
      <c r="D256" s="94" t="s">
        <v>239</v>
      </c>
      <c r="E256" s="95">
        <v>11.64</v>
      </c>
      <c r="F256" s="96">
        <f t="shared" si="25"/>
        <v>14.29</v>
      </c>
      <c r="G256" s="107">
        <f>ROUND(SUM('NOVO HORIZONTE'!G256),2)</f>
        <v>0</v>
      </c>
      <c r="H256" s="107">
        <f t="shared" si="30"/>
        <v>0</v>
      </c>
      <c r="I256" s="143">
        <f t="shared" si="26"/>
        <v>0</v>
      </c>
      <c r="J256" s="142"/>
      <c r="K256" s="146"/>
      <c r="L256" s="7" t="str">
        <f t="shared" si="27"/>
        <v/>
      </c>
      <c r="M256" s="7" t="str">
        <f t="shared" si="28"/>
        <v/>
      </c>
      <c r="N256" s="7" t="str">
        <f t="shared" si="24"/>
        <v/>
      </c>
      <c r="O256" s="144"/>
      <c r="P256" s="355">
        <v>0</v>
      </c>
      <c r="Q256" s="362">
        <f>SUM('NOVO HORIZONTE'!I256)</f>
        <v>0</v>
      </c>
      <c r="R256" s="363">
        <f t="shared" si="29"/>
        <v>0</v>
      </c>
      <c r="S256" s="153">
        <f t="shared" si="31"/>
        <v>0</v>
      </c>
      <c r="T256" s="364"/>
    </row>
    <row r="257" ht="33.75" hidden="1" spans="1:20">
      <c r="A257" s="158">
        <v>102288</v>
      </c>
      <c r="B257" s="94" t="s">
        <v>252</v>
      </c>
      <c r="C257" s="104" t="s">
        <v>492</v>
      </c>
      <c r="D257" s="94" t="s">
        <v>239</v>
      </c>
      <c r="E257" s="95">
        <v>11.17</v>
      </c>
      <c r="F257" s="96">
        <f t="shared" si="25"/>
        <v>13.71</v>
      </c>
      <c r="G257" s="107">
        <f>ROUND(SUM('NOVO HORIZONTE'!G257),2)</f>
        <v>0</v>
      </c>
      <c r="H257" s="107">
        <f t="shared" si="30"/>
        <v>0</v>
      </c>
      <c r="I257" s="143">
        <f t="shared" si="26"/>
        <v>0</v>
      </c>
      <c r="J257" s="142"/>
      <c r="K257" s="146"/>
      <c r="L257" s="7" t="str">
        <f t="shared" si="27"/>
        <v/>
      </c>
      <c r="M257" s="7" t="str">
        <f t="shared" si="28"/>
        <v/>
      </c>
      <c r="N257" s="7" t="str">
        <f t="shared" si="24"/>
        <v/>
      </c>
      <c r="O257" s="144"/>
      <c r="P257" s="355">
        <v>0</v>
      </c>
      <c r="Q257" s="362">
        <f>SUM('NOVO HORIZONTE'!I257)</f>
        <v>0</v>
      </c>
      <c r="R257" s="363">
        <f t="shared" si="29"/>
        <v>0</v>
      </c>
      <c r="S257" s="153">
        <f t="shared" si="31"/>
        <v>0</v>
      </c>
      <c r="T257" s="364"/>
    </row>
    <row r="258" ht="33.75" hidden="1" spans="1:20">
      <c r="A258" s="158">
        <v>102289</v>
      </c>
      <c r="B258" s="94" t="s">
        <v>252</v>
      </c>
      <c r="C258" s="104" t="s">
        <v>493</v>
      </c>
      <c r="D258" s="94" t="s">
        <v>239</v>
      </c>
      <c r="E258" s="95">
        <v>10.91</v>
      </c>
      <c r="F258" s="96">
        <f t="shared" si="25"/>
        <v>13.39</v>
      </c>
      <c r="G258" s="107">
        <f>ROUND(SUM('NOVO HORIZONTE'!G258),2)</f>
        <v>0</v>
      </c>
      <c r="H258" s="107">
        <f t="shared" si="30"/>
        <v>0</v>
      </c>
      <c r="I258" s="143">
        <f t="shared" si="26"/>
        <v>0</v>
      </c>
      <c r="J258" s="142"/>
      <c r="K258" s="146"/>
      <c r="L258" s="7" t="str">
        <f t="shared" si="27"/>
        <v/>
      </c>
      <c r="M258" s="7" t="str">
        <f t="shared" si="28"/>
        <v/>
      </c>
      <c r="N258" s="7" t="str">
        <f t="shared" si="24"/>
        <v/>
      </c>
      <c r="O258" s="144"/>
      <c r="P258" s="355">
        <v>0</v>
      </c>
      <c r="Q258" s="362">
        <f>SUM('NOVO HORIZONTE'!I258)</f>
        <v>0</v>
      </c>
      <c r="R258" s="363">
        <f t="shared" si="29"/>
        <v>0</v>
      </c>
      <c r="S258" s="153">
        <f t="shared" si="31"/>
        <v>0</v>
      </c>
      <c r="T258" s="364"/>
    </row>
    <row r="259" ht="33.75" hidden="1" spans="1:20">
      <c r="A259" s="158">
        <v>102290</v>
      </c>
      <c r="B259" s="94" t="s">
        <v>252</v>
      </c>
      <c r="C259" s="104" t="s">
        <v>494</v>
      </c>
      <c r="D259" s="94" t="s">
        <v>239</v>
      </c>
      <c r="E259" s="95">
        <v>8.33</v>
      </c>
      <c r="F259" s="96">
        <f t="shared" si="25"/>
        <v>10.22</v>
      </c>
      <c r="G259" s="107">
        <f>ROUND(SUM('NOVO HORIZONTE'!G259),2)</f>
        <v>0</v>
      </c>
      <c r="H259" s="107">
        <f t="shared" si="30"/>
        <v>0</v>
      </c>
      <c r="I259" s="143">
        <f t="shared" si="26"/>
        <v>0</v>
      </c>
      <c r="J259" s="142"/>
      <c r="K259" s="146"/>
      <c r="L259" s="7" t="str">
        <f t="shared" si="27"/>
        <v/>
      </c>
      <c r="M259" s="7" t="str">
        <f t="shared" si="28"/>
        <v/>
      </c>
      <c r="N259" s="7" t="str">
        <f t="shared" si="24"/>
        <v/>
      </c>
      <c r="O259" s="144"/>
      <c r="P259" s="355">
        <v>0</v>
      </c>
      <c r="Q259" s="362">
        <f>SUM('NOVO HORIZONTE'!I259)</f>
        <v>0</v>
      </c>
      <c r="R259" s="363">
        <f t="shared" si="29"/>
        <v>0</v>
      </c>
      <c r="S259" s="153">
        <f t="shared" si="31"/>
        <v>0</v>
      </c>
      <c r="T259" s="364"/>
    </row>
    <row r="260" ht="33.75" hidden="1" spans="1:20">
      <c r="A260" s="158">
        <v>102291</v>
      </c>
      <c r="B260" s="94" t="s">
        <v>252</v>
      </c>
      <c r="C260" s="104" t="s">
        <v>495</v>
      </c>
      <c r="D260" s="94" t="s">
        <v>239</v>
      </c>
      <c r="E260" s="95">
        <v>7.4</v>
      </c>
      <c r="F260" s="96">
        <f t="shared" si="25"/>
        <v>9.08</v>
      </c>
      <c r="G260" s="107">
        <f>ROUND(SUM('NOVO HORIZONTE'!G260),2)</f>
        <v>0</v>
      </c>
      <c r="H260" s="107">
        <f t="shared" si="30"/>
        <v>0</v>
      </c>
      <c r="I260" s="143">
        <f t="shared" si="26"/>
        <v>0</v>
      </c>
      <c r="J260" s="142"/>
      <c r="K260" s="146"/>
      <c r="L260" s="7" t="str">
        <f t="shared" si="27"/>
        <v/>
      </c>
      <c r="M260" s="7" t="str">
        <f t="shared" si="28"/>
        <v/>
      </c>
      <c r="N260" s="7" t="str">
        <f t="shared" si="24"/>
        <v/>
      </c>
      <c r="O260" s="144"/>
      <c r="P260" s="355">
        <v>0</v>
      </c>
      <c r="Q260" s="362">
        <f>SUM('NOVO HORIZONTE'!I260)</f>
        <v>0</v>
      </c>
      <c r="R260" s="363">
        <f t="shared" si="29"/>
        <v>0</v>
      </c>
      <c r="S260" s="153">
        <f t="shared" si="31"/>
        <v>0</v>
      </c>
      <c r="T260" s="364"/>
    </row>
    <row r="261" ht="33.75" hidden="1" spans="1:20">
      <c r="A261" s="158">
        <v>102292</v>
      </c>
      <c r="B261" s="94" t="s">
        <v>252</v>
      </c>
      <c r="C261" s="104" t="s">
        <v>496</v>
      </c>
      <c r="D261" s="94" t="s">
        <v>239</v>
      </c>
      <c r="E261" s="95">
        <v>7.17</v>
      </c>
      <c r="F261" s="96">
        <f t="shared" si="25"/>
        <v>8.8</v>
      </c>
      <c r="G261" s="107">
        <f>ROUND(SUM('NOVO HORIZONTE'!G261),2)</f>
        <v>0</v>
      </c>
      <c r="H261" s="107">
        <f t="shared" si="30"/>
        <v>0</v>
      </c>
      <c r="I261" s="143">
        <f t="shared" si="26"/>
        <v>0</v>
      </c>
      <c r="J261" s="142"/>
      <c r="K261" s="146"/>
      <c r="L261" s="7" t="str">
        <f t="shared" si="27"/>
        <v/>
      </c>
      <c r="M261" s="7" t="str">
        <f t="shared" si="28"/>
        <v/>
      </c>
      <c r="N261" s="7" t="str">
        <f t="shared" si="24"/>
        <v/>
      </c>
      <c r="O261" s="144"/>
      <c r="P261" s="355">
        <v>0</v>
      </c>
      <c r="Q261" s="362">
        <f>SUM('NOVO HORIZONTE'!I261)</f>
        <v>0</v>
      </c>
      <c r="R261" s="363">
        <f t="shared" si="29"/>
        <v>0</v>
      </c>
      <c r="S261" s="153">
        <f t="shared" si="31"/>
        <v>0</v>
      </c>
      <c r="T261" s="364"/>
    </row>
    <row r="262" ht="33.75" hidden="1" spans="1:20">
      <c r="A262" s="158">
        <v>102293</v>
      </c>
      <c r="B262" s="94" t="s">
        <v>252</v>
      </c>
      <c r="C262" s="104" t="s">
        <v>497</v>
      </c>
      <c r="D262" s="94" t="s">
        <v>239</v>
      </c>
      <c r="E262" s="95">
        <v>6.78</v>
      </c>
      <c r="F262" s="96">
        <f t="shared" si="25"/>
        <v>8.32</v>
      </c>
      <c r="G262" s="107">
        <f>ROUND(SUM('NOVO HORIZONTE'!G262),2)</f>
        <v>0</v>
      </c>
      <c r="H262" s="107">
        <f t="shared" si="30"/>
        <v>0</v>
      </c>
      <c r="I262" s="143">
        <f t="shared" si="26"/>
        <v>0</v>
      </c>
      <c r="J262" s="142"/>
      <c r="K262" s="146"/>
      <c r="L262" s="7" t="str">
        <f t="shared" si="27"/>
        <v/>
      </c>
      <c r="M262" s="7" t="str">
        <f t="shared" si="28"/>
        <v/>
      </c>
      <c r="N262" s="7" t="str">
        <f t="shared" si="24"/>
        <v/>
      </c>
      <c r="O262" s="144"/>
      <c r="P262" s="355">
        <v>0</v>
      </c>
      <c r="Q262" s="362">
        <f>SUM('NOVO HORIZONTE'!I262)</f>
        <v>0</v>
      </c>
      <c r="R262" s="363">
        <f t="shared" si="29"/>
        <v>0</v>
      </c>
      <c r="S262" s="153">
        <f t="shared" si="31"/>
        <v>0</v>
      </c>
      <c r="T262" s="364"/>
    </row>
    <row r="263" ht="33.75" hidden="1" spans="1:20">
      <c r="A263" s="158">
        <v>102294</v>
      </c>
      <c r="B263" s="94" t="s">
        <v>252</v>
      </c>
      <c r="C263" s="104" t="s">
        <v>498</v>
      </c>
      <c r="D263" s="94" t="s">
        <v>239</v>
      </c>
      <c r="E263" s="95">
        <v>6.6</v>
      </c>
      <c r="F263" s="96">
        <f t="shared" si="25"/>
        <v>8.1</v>
      </c>
      <c r="G263" s="107">
        <f>ROUND(SUM('NOVO HORIZONTE'!G263),2)</f>
        <v>0</v>
      </c>
      <c r="H263" s="107">
        <f t="shared" si="30"/>
        <v>0</v>
      </c>
      <c r="I263" s="143">
        <f t="shared" si="26"/>
        <v>0</v>
      </c>
      <c r="J263" s="142"/>
      <c r="K263" s="146"/>
      <c r="L263" s="7" t="str">
        <f t="shared" si="27"/>
        <v/>
      </c>
      <c r="M263" s="7" t="str">
        <f t="shared" si="28"/>
        <v/>
      </c>
      <c r="N263" s="7" t="str">
        <f t="shared" si="24"/>
        <v/>
      </c>
      <c r="O263" s="144"/>
      <c r="P263" s="355">
        <v>0</v>
      </c>
      <c r="Q263" s="362">
        <f>SUM('NOVO HORIZONTE'!I263)</f>
        <v>0</v>
      </c>
      <c r="R263" s="363">
        <f t="shared" si="29"/>
        <v>0</v>
      </c>
      <c r="S263" s="153">
        <f t="shared" si="31"/>
        <v>0</v>
      </c>
      <c r="T263" s="364"/>
    </row>
    <row r="264" ht="33.75" hidden="1" spans="1:20">
      <c r="A264" s="158">
        <v>102295</v>
      </c>
      <c r="B264" s="94" t="s">
        <v>252</v>
      </c>
      <c r="C264" s="104" t="s">
        <v>499</v>
      </c>
      <c r="D264" s="94" t="s">
        <v>239</v>
      </c>
      <c r="E264" s="95">
        <v>6.41</v>
      </c>
      <c r="F264" s="96">
        <f t="shared" si="25"/>
        <v>7.87</v>
      </c>
      <c r="G264" s="107">
        <f>ROUND(SUM('NOVO HORIZONTE'!G264),2)</f>
        <v>0</v>
      </c>
      <c r="H264" s="107">
        <f t="shared" si="30"/>
        <v>0</v>
      </c>
      <c r="I264" s="143">
        <f t="shared" si="26"/>
        <v>0</v>
      </c>
      <c r="J264" s="142"/>
      <c r="K264" s="146"/>
      <c r="L264" s="7" t="str">
        <f t="shared" si="27"/>
        <v/>
      </c>
      <c r="M264" s="7" t="str">
        <f t="shared" si="28"/>
        <v/>
      </c>
      <c r="N264" s="7" t="str">
        <f t="shared" si="24"/>
        <v/>
      </c>
      <c r="O264" s="144"/>
      <c r="P264" s="355">
        <v>0</v>
      </c>
      <c r="Q264" s="362">
        <f>SUM('NOVO HORIZONTE'!I264)</f>
        <v>0</v>
      </c>
      <c r="R264" s="363">
        <f t="shared" si="29"/>
        <v>0</v>
      </c>
      <c r="S264" s="153">
        <f t="shared" si="31"/>
        <v>0</v>
      </c>
      <c r="T264" s="364"/>
    </row>
    <row r="265" ht="33.75" hidden="1" spans="1:20">
      <c r="A265" s="158">
        <v>102296</v>
      </c>
      <c r="B265" s="94" t="s">
        <v>252</v>
      </c>
      <c r="C265" s="104" t="s">
        <v>500</v>
      </c>
      <c r="D265" s="94" t="s">
        <v>239</v>
      </c>
      <c r="E265" s="95">
        <v>6.16</v>
      </c>
      <c r="F265" s="96">
        <f t="shared" si="25"/>
        <v>7.56</v>
      </c>
      <c r="G265" s="107">
        <f>ROUND(SUM('NOVO HORIZONTE'!G265),2)</f>
        <v>0</v>
      </c>
      <c r="H265" s="107">
        <f t="shared" si="30"/>
        <v>0</v>
      </c>
      <c r="I265" s="143">
        <f t="shared" si="26"/>
        <v>0</v>
      </c>
      <c r="J265" s="142"/>
      <c r="K265" s="146"/>
      <c r="L265" s="7" t="str">
        <f t="shared" si="27"/>
        <v/>
      </c>
      <c r="M265" s="7" t="str">
        <f t="shared" si="28"/>
        <v/>
      </c>
      <c r="N265" s="7" t="str">
        <f t="shared" si="24"/>
        <v/>
      </c>
      <c r="O265" s="144"/>
      <c r="P265" s="355">
        <v>0</v>
      </c>
      <c r="Q265" s="362">
        <f>SUM('NOVO HORIZONTE'!I265)</f>
        <v>0</v>
      </c>
      <c r="R265" s="363">
        <f t="shared" si="29"/>
        <v>0</v>
      </c>
      <c r="S265" s="153">
        <f t="shared" si="31"/>
        <v>0</v>
      </c>
      <c r="T265" s="364"/>
    </row>
    <row r="266" ht="33.75" hidden="1" spans="1:20">
      <c r="A266" s="158">
        <v>102297</v>
      </c>
      <c r="B266" s="94" t="s">
        <v>252</v>
      </c>
      <c r="C266" s="104" t="s">
        <v>501</v>
      </c>
      <c r="D266" s="94" t="s">
        <v>239</v>
      </c>
      <c r="E266" s="95">
        <v>6.02</v>
      </c>
      <c r="F266" s="96">
        <f t="shared" si="25"/>
        <v>7.39</v>
      </c>
      <c r="G266" s="107">
        <f>ROUND(SUM('NOVO HORIZONTE'!G266),2)</f>
        <v>0</v>
      </c>
      <c r="H266" s="107">
        <f t="shared" si="30"/>
        <v>0</v>
      </c>
      <c r="I266" s="143">
        <f t="shared" si="26"/>
        <v>0</v>
      </c>
      <c r="J266" s="142"/>
      <c r="K266" s="146"/>
      <c r="L266" s="7" t="str">
        <f t="shared" si="27"/>
        <v/>
      </c>
      <c r="M266" s="7" t="str">
        <f t="shared" si="28"/>
        <v/>
      </c>
      <c r="N266" s="7" t="str">
        <f t="shared" si="24"/>
        <v/>
      </c>
      <c r="O266" s="144"/>
      <c r="P266" s="355">
        <v>0</v>
      </c>
      <c r="Q266" s="362">
        <f>SUM('NOVO HORIZONTE'!I266)</f>
        <v>0</v>
      </c>
      <c r="R266" s="363">
        <f t="shared" si="29"/>
        <v>0</v>
      </c>
      <c r="S266" s="153">
        <f t="shared" si="31"/>
        <v>0</v>
      </c>
      <c r="T266" s="364"/>
    </row>
    <row r="267" ht="33.75" hidden="1" spans="1:20">
      <c r="A267" s="158">
        <v>102298</v>
      </c>
      <c r="B267" s="94" t="s">
        <v>252</v>
      </c>
      <c r="C267" s="104" t="s">
        <v>502</v>
      </c>
      <c r="D267" s="94" t="s">
        <v>239</v>
      </c>
      <c r="E267" s="95">
        <v>18.06</v>
      </c>
      <c r="F267" s="96">
        <f t="shared" si="25"/>
        <v>22.17</v>
      </c>
      <c r="G267" s="107">
        <f>ROUND(SUM('NOVO HORIZONTE'!G267),2)</f>
        <v>0</v>
      </c>
      <c r="H267" s="107">
        <f t="shared" si="30"/>
        <v>0</v>
      </c>
      <c r="I267" s="143">
        <f t="shared" si="26"/>
        <v>0</v>
      </c>
      <c r="J267" s="142"/>
      <c r="K267" s="146"/>
      <c r="L267" s="7" t="str">
        <f t="shared" si="27"/>
        <v/>
      </c>
      <c r="M267" s="7" t="str">
        <f t="shared" si="28"/>
        <v/>
      </c>
      <c r="N267" s="7" t="str">
        <f t="shared" si="24"/>
        <v/>
      </c>
      <c r="O267" s="144"/>
      <c r="P267" s="355">
        <v>0</v>
      </c>
      <c r="Q267" s="362">
        <f>SUM('NOVO HORIZONTE'!I267)</f>
        <v>0</v>
      </c>
      <c r="R267" s="363">
        <f t="shared" si="29"/>
        <v>0</v>
      </c>
      <c r="S267" s="153">
        <f t="shared" si="31"/>
        <v>0</v>
      </c>
      <c r="T267" s="364"/>
    </row>
    <row r="268" ht="33.75" hidden="1" spans="1:20">
      <c r="A268" s="158">
        <v>102299</v>
      </c>
      <c r="B268" s="94" t="s">
        <v>252</v>
      </c>
      <c r="C268" s="104" t="s">
        <v>503</v>
      </c>
      <c r="D268" s="94" t="s">
        <v>239</v>
      </c>
      <c r="E268" s="95">
        <v>15.34</v>
      </c>
      <c r="F268" s="96">
        <f t="shared" si="25"/>
        <v>18.83</v>
      </c>
      <c r="G268" s="107">
        <f>ROUND(SUM('NOVO HORIZONTE'!G268),2)</f>
        <v>0</v>
      </c>
      <c r="H268" s="107">
        <f t="shared" si="30"/>
        <v>0</v>
      </c>
      <c r="I268" s="143">
        <f t="shared" si="26"/>
        <v>0</v>
      </c>
      <c r="J268" s="142"/>
      <c r="K268" s="146"/>
      <c r="L268" s="7" t="str">
        <f t="shared" si="27"/>
        <v/>
      </c>
      <c r="M268" s="7" t="str">
        <f t="shared" si="28"/>
        <v/>
      </c>
      <c r="N268" s="7" t="str">
        <f t="shared" si="24"/>
        <v/>
      </c>
      <c r="O268" s="144"/>
      <c r="P268" s="355">
        <v>0</v>
      </c>
      <c r="Q268" s="362">
        <f>SUM('NOVO HORIZONTE'!I268)</f>
        <v>0</v>
      </c>
      <c r="R268" s="363">
        <f t="shared" si="29"/>
        <v>0</v>
      </c>
      <c r="S268" s="153">
        <f t="shared" si="31"/>
        <v>0</v>
      </c>
      <c r="T268" s="364"/>
    </row>
    <row r="269" ht="33.75" hidden="1" spans="1:20">
      <c r="A269" s="158">
        <v>102300</v>
      </c>
      <c r="B269" s="94" t="s">
        <v>252</v>
      </c>
      <c r="C269" s="104" t="s">
        <v>504</v>
      </c>
      <c r="D269" s="94" t="s">
        <v>239</v>
      </c>
      <c r="E269" s="95">
        <v>15.15</v>
      </c>
      <c r="F269" s="96">
        <f t="shared" si="25"/>
        <v>18.6</v>
      </c>
      <c r="G269" s="107">
        <f>ROUND(SUM('NOVO HORIZONTE'!G269),2)</f>
        <v>0</v>
      </c>
      <c r="H269" s="107">
        <f t="shared" si="30"/>
        <v>0</v>
      </c>
      <c r="I269" s="143">
        <f t="shared" si="26"/>
        <v>0</v>
      </c>
      <c r="J269" s="142"/>
      <c r="K269" s="146"/>
      <c r="L269" s="7" t="str">
        <f t="shared" si="27"/>
        <v/>
      </c>
      <c r="M269" s="7" t="str">
        <f t="shared" si="28"/>
        <v/>
      </c>
      <c r="N269" s="7" t="str">
        <f t="shared" si="24"/>
        <v/>
      </c>
      <c r="O269" s="144"/>
      <c r="P269" s="355">
        <v>0</v>
      </c>
      <c r="Q269" s="362">
        <f>SUM('NOVO HORIZONTE'!I269)</f>
        <v>0</v>
      </c>
      <c r="R269" s="363">
        <f t="shared" si="29"/>
        <v>0</v>
      </c>
      <c r="S269" s="153">
        <f t="shared" si="31"/>
        <v>0</v>
      </c>
      <c r="T269" s="364"/>
    </row>
    <row r="270" ht="33.75" hidden="1" spans="1:20">
      <c r="A270" s="158">
        <v>102301</v>
      </c>
      <c r="B270" s="94" t="s">
        <v>252</v>
      </c>
      <c r="C270" s="104" t="s">
        <v>505</v>
      </c>
      <c r="D270" s="94" t="s">
        <v>239</v>
      </c>
      <c r="E270" s="95">
        <v>13.78</v>
      </c>
      <c r="F270" s="96">
        <f t="shared" si="25"/>
        <v>16.91</v>
      </c>
      <c r="G270" s="107">
        <f>ROUND(SUM('NOVO HORIZONTE'!G270),2)</f>
        <v>0</v>
      </c>
      <c r="H270" s="107">
        <f t="shared" si="30"/>
        <v>0</v>
      </c>
      <c r="I270" s="143">
        <f t="shared" si="26"/>
        <v>0</v>
      </c>
      <c r="J270" s="142"/>
      <c r="K270" s="146"/>
      <c r="L270" s="7" t="str">
        <f t="shared" si="27"/>
        <v/>
      </c>
      <c r="M270" s="7" t="str">
        <f t="shared" si="28"/>
        <v/>
      </c>
      <c r="N270" s="7" t="str">
        <f t="shared" si="24"/>
        <v/>
      </c>
      <c r="O270" s="144"/>
      <c r="P270" s="355">
        <v>0</v>
      </c>
      <c r="Q270" s="362">
        <f>SUM('NOVO HORIZONTE'!I270)</f>
        <v>0</v>
      </c>
      <c r="R270" s="363">
        <f t="shared" si="29"/>
        <v>0</v>
      </c>
      <c r="S270" s="153">
        <f t="shared" si="31"/>
        <v>0</v>
      </c>
      <c r="T270" s="364"/>
    </row>
    <row r="271" ht="33.75" hidden="1" spans="1:20">
      <c r="A271" s="158">
        <v>102302</v>
      </c>
      <c r="B271" s="94" t="s">
        <v>252</v>
      </c>
      <c r="C271" s="104" t="s">
        <v>506</v>
      </c>
      <c r="D271" s="94" t="s">
        <v>239</v>
      </c>
      <c r="E271" s="95">
        <v>9.96</v>
      </c>
      <c r="F271" s="96">
        <f t="shared" si="25"/>
        <v>12.22</v>
      </c>
      <c r="G271" s="107">
        <f>ROUND(SUM('NOVO HORIZONTE'!G271),2)</f>
        <v>0</v>
      </c>
      <c r="H271" s="107">
        <f t="shared" si="30"/>
        <v>0</v>
      </c>
      <c r="I271" s="143">
        <f t="shared" si="26"/>
        <v>0</v>
      </c>
      <c r="J271" s="142"/>
      <c r="K271" s="146"/>
      <c r="L271" s="7" t="str">
        <f t="shared" si="27"/>
        <v/>
      </c>
      <c r="M271" s="7" t="str">
        <f t="shared" si="28"/>
        <v/>
      </c>
      <c r="N271" s="7" t="str">
        <f t="shared" si="24"/>
        <v/>
      </c>
      <c r="O271" s="144"/>
      <c r="P271" s="355">
        <v>0</v>
      </c>
      <c r="Q271" s="362">
        <f>SUM('NOVO HORIZONTE'!I271)</f>
        <v>0</v>
      </c>
      <c r="R271" s="363">
        <f t="shared" si="29"/>
        <v>0</v>
      </c>
      <c r="S271" s="153">
        <f t="shared" si="31"/>
        <v>0</v>
      </c>
      <c r="T271" s="364"/>
    </row>
    <row r="272" ht="33.75" hidden="1" spans="1:20">
      <c r="A272" s="158">
        <v>102303</v>
      </c>
      <c r="B272" s="94" t="s">
        <v>252</v>
      </c>
      <c r="C272" s="104" t="s">
        <v>507</v>
      </c>
      <c r="D272" s="94" t="s">
        <v>239</v>
      </c>
      <c r="E272" s="95">
        <v>8.46</v>
      </c>
      <c r="F272" s="96">
        <f t="shared" si="25"/>
        <v>10.38</v>
      </c>
      <c r="G272" s="107">
        <f>ROUND(SUM('NOVO HORIZONTE'!G272),2)</f>
        <v>0</v>
      </c>
      <c r="H272" s="107">
        <f t="shared" si="30"/>
        <v>0</v>
      </c>
      <c r="I272" s="143">
        <f t="shared" si="26"/>
        <v>0</v>
      </c>
      <c r="J272" s="142"/>
      <c r="K272" s="146"/>
      <c r="L272" s="7" t="str">
        <f t="shared" si="27"/>
        <v/>
      </c>
      <c r="M272" s="7" t="str">
        <f t="shared" si="28"/>
        <v/>
      </c>
      <c r="N272" s="7" t="str">
        <f t="shared" si="24"/>
        <v/>
      </c>
      <c r="O272" s="144"/>
      <c r="P272" s="355">
        <v>0</v>
      </c>
      <c r="Q272" s="362">
        <f>SUM('NOVO HORIZONTE'!I272)</f>
        <v>0</v>
      </c>
      <c r="R272" s="363">
        <f t="shared" si="29"/>
        <v>0</v>
      </c>
      <c r="S272" s="153">
        <f t="shared" si="31"/>
        <v>0</v>
      </c>
      <c r="T272" s="364"/>
    </row>
    <row r="273" ht="33.75" hidden="1" spans="1:20">
      <c r="A273" s="158">
        <v>102304</v>
      </c>
      <c r="B273" s="94" t="s">
        <v>252</v>
      </c>
      <c r="C273" s="104" t="s">
        <v>508</v>
      </c>
      <c r="D273" s="94" t="s">
        <v>239</v>
      </c>
      <c r="E273" s="95">
        <v>8.34</v>
      </c>
      <c r="F273" s="96">
        <f t="shared" si="25"/>
        <v>10.24</v>
      </c>
      <c r="G273" s="107">
        <f>ROUND(SUM('NOVO HORIZONTE'!G273),2)</f>
        <v>0</v>
      </c>
      <c r="H273" s="107">
        <f t="shared" si="30"/>
        <v>0</v>
      </c>
      <c r="I273" s="143">
        <f t="shared" si="26"/>
        <v>0</v>
      </c>
      <c r="J273" s="142"/>
      <c r="K273" s="146"/>
      <c r="L273" s="7" t="str">
        <f t="shared" si="27"/>
        <v/>
      </c>
      <c r="M273" s="7" t="str">
        <f t="shared" si="28"/>
        <v/>
      </c>
      <c r="N273" s="7" t="str">
        <f t="shared" si="24"/>
        <v/>
      </c>
      <c r="O273" s="144"/>
      <c r="P273" s="355">
        <v>0</v>
      </c>
      <c r="Q273" s="362">
        <f>SUM('NOVO HORIZONTE'!I273)</f>
        <v>0</v>
      </c>
      <c r="R273" s="363">
        <f t="shared" si="29"/>
        <v>0</v>
      </c>
      <c r="S273" s="153">
        <f t="shared" si="31"/>
        <v>0</v>
      </c>
      <c r="T273" s="364"/>
    </row>
    <row r="274" ht="33.75" hidden="1" spans="1:20">
      <c r="A274" s="158">
        <v>102305</v>
      </c>
      <c r="B274" s="94" t="s">
        <v>252</v>
      </c>
      <c r="C274" s="104" t="s">
        <v>509</v>
      </c>
      <c r="D274" s="94" t="s">
        <v>239</v>
      </c>
      <c r="E274" s="95">
        <v>7.6</v>
      </c>
      <c r="F274" s="96">
        <f t="shared" si="25"/>
        <v>9.33</v>
      </c>
      <c r="G274" s="107">
        <f>ROUND(SUM('NOVO HORIZONTE'!G274),2)</f>
        <v>0</v>
      </c>
      <c r="H274" s="107">
        <f t="shared" si="30"/>
        <v>0</v>
      </c>
      <c r="I274" s="143">
        <f t="shared" si="26"/>
        <v>0</v>
      </c>
      <c r="J274" s="142"/>
      <c r="K274" s="146"/>
      <c r="L274" s="7" t="str">
        <f t="shared" si="27"/>
        <v/>
      </c>
      <c r="M274" s="7" t="str">
        <f t="shared" si="28"/>
        <v/>
      </c>
      <c r="N274" s="7" t="str">
        <f t="shared" si="24"/>
        <v/>
      </c>
      <c r="O274" s="144"/>
      <c r="P274" s="355">
        <v>0</v>
      </c>
      <c r="Q274" s="362">
        <f>SUM('NOVO HORIZONTE'!I274)</f>
        <v>0</v>
      </c>
      <c r="R274" s="363">
        <f t="shared" si="29"/>
        <v>0</v>
      </c>
      <c r="S274" s="153">
        <f t="shared" si="31"/>
        <v>0</v>
      </c>
      <c r="T274" s="364"/>
    </row>
    <row r="275" ht="33.75" hidden="1" spans="1:20">
      <c r="A275" s="158">
        <v>102306</v>
      </c>
      <c r="B275" s="94" t="s">
        <v>252</v>
      </c>
      <c r="C275" s="104" t="s">
        <v>510</v>
      </c>
      <c r="D275" s="94" t="s">
        <v>239</v>
      </c>
      <c r="E275" s="95">
        <v>17.01</v>
      </c>
      <c r="F275" s="96">
        <f t="shared" si="25"/>
        <v>20.88</v>
      </c>
      <c r="G275" s="107">
        <f>ROUND(SUM('NOVO HORIZONTE'!G275),2)</f>
        <v>0</v>
      </c>
      <c r="H275" s="107">
        <f t="shared" si="30"/>
        <v>0</v>
      </c>
      <c r="I275" s="143">
        <f t="shared" si="26"/>
        <v>0</v>
      </c>
      <c r="J275" s="142"/>
      <c r="K275" s="146"/>
      <c r="L275" s="7" t="str">
        <f t="shared" si="27"/>
        <v/>
      </c>
      <c r="M275" s="7" t="str">
        <f t="shared" si="28"/>
        <v/>
      </c>
      <c r="N275" s="7" t="str">
        <f t="shared" si="24"/>
        <v/>
      </c>
      <c r="O275" s="144"/>
      <c r="P275" s="355">
        <v>0</v>
      </c>
      <c r="Q275" s="362">
        <f>SUM('NOVO HORIZONTE'!I275)</f>
        <v>0</v>
      </c>
      <c r="R275" s="363">
        <f t="shared" si="29"/>
        <v>0</v>
      </c>
      <c r="S275" s="153">
        <f t="shared" si="31"/>
        <v>0</v>
      </c>
      <c r="T275" s="364"/>
    </row>
    <row r="276" ht="33.75" hidden="1" spans="1:20">
      <c r="A276" s="158">
        <v>102307</v>
      </c>
      <c r="B276" s="94" t="s">
        <v>252</v>
      </c>
      <c r="C276" s="104" t="s">
        <v>511</v>
      </c>
      <c r="D276" s="94" t="s">
        <v>239</v>
      </c>
      <c r="E276" s="95">
        <v>15.09</v>
      </c>
      <c r="F276" s="96">
        <f t="shared" si="25"/>
        <v>18.52</v>
      </c>
      <c r="G276" s="107">
        <f>ROUND(SUM('NOVO HORIZONTE'!G276),2)</f>
        <v>0</v>
      </c>
      <c r="H276" s="107">
        <f t="shared" si="30"/>
        <v>0</v>
      </c>
      <c r="I276" s="143">
        <f t="shared" si="26"/>
        <v>0</v>
      </c>
      <c r="J276" s="142"/>
      <c r="K276" s="146"/>
      <c r="L276" s="7" t="str">
        <f t="shared" si="27"/>
        <v/>
      </c>
      <c r="M276" s="7" t="str">
        <f t="shared" si="28"/>
        <v/>
      </c>
      <c r="N276" s="7" t="str">
        <f t="shared" si="24"/>
        <v/>
      </c>
      <c r="O276" s="144"/>
      <c r="P276" s="355">
        <v>0</v>
      </c>
      <c r="Q276" s="362">
        <f>SUM('NOVO HORIZONTE'!I276)</f>
        <v>0</v>
      </c>
      <c r="R276" s="363">
        <f t="shared" si="29"/>
        <v>0</v>
      </c>
      <c r="S276" s="153">
        <f t="shared" si="31"/>
        <v>0</v>
      </c>
      <c r="T276" s="364"/>
    </row>
    <row r="277" ht="33.75" hidden="1" spans="1:20">
      <c r="A277" s="158">
        <v>102308</v>
      </c>
      <c r="B277" s="94" t="s">
        <v>252</v>
      </c>
      <c r="C277" s="104" t="s">
        <v>512</v>
      </c>
      <c r="D277" s="94" t="s">
        <v>239</v>
      </c>
      <c r="E277" s="95">
        <v>14.64</v>
      </c>
      <c r="F277" s="96">
        <f t="shared" si="25"/>
        <v>17.97</v>
      </c>
      <c r="G277" s="107">
        <f>ROUND(SUM('NOVO HORIZONTE'!G277),2)</f>
        <v>0</v>
      </c>
      <c r="H277" s="107">
        <f t="shared" si="30"/>
        <v>0</v>
      </c>
      <c r="I277" s="143">
        <f t="shared" si="26"/>
        <v>0</v>
      </c>
      <c r="J277" s="142"/>
      <c r="K277" s="146"/>
      <c r="L277" s="7" t="str">
        <f t="shared" si="27"/>
        <v/>
      </c>
      <c r="M277" s="7" t="str">
        <f t="shared" si="28"/>
        <v/>
      </c>
      <c r="N277" s="7" t="str">
        <f t="shared" ref="N277:N340" si="32">M277</f>
        <v/>
      </c>
      <c r="O277" s="144"/>
      <c r="P277" s="355">
        <v>0</v>
      </c>
      <c r="Q277" s="362">
        <f>SUM('NOVO HORIZONTE'!I277)</f>
        <v>0</v>
      </c>
      <c r="R277" s="363">
        <f t="shared" si="29"/>
        <v>0</v>
      </c>
      <c r="S277" s="153">
        <f t="shared" si="31"/>
        <v>0</v>
      </c>
      <c r="T277" s="364"/>
    </row>
    <row r="278" ht="33.75" hidden="1" spans="1:20">
      <c r="A278" s="158">
        <v>102309</v>
      </c>
      <c r="B278" s="94" t="s">
        <v>252</v>
      </c>
      <c r="C278" s="104" t="s">
        <v>513</v>
      </c>
      <c r="D278" s="94" t="s">
        <v>239</v>
      </c>
      <c r="E278" s="95">
        <v>13.86</v>
      </c>
      <c r="F278" s="96">
        <f t="shared" si="25"/>
        <v>17.01</v>
      </c>
      <c r="G278" s="107">
        <f>ROUND(SUM('NOVO HORIZONTE'!G278),2)</f>
        <v>0</v>
      </c>
      <c r="H278" s="107">
        <f t="shared" si="30"/>
        <v>0</v>
      </c>
      <c r="I278" s="143">
        <f t="shared" si="26"/>
        <v>0</v>
      </c>
      <c r="J278" s="142"/>
      <c r="K278" s="146"/>
      <c r="L278" s="7" t="str">
        <f t="shared" si="27"/>
        <v/>
      </c>
      <c r="M278" s="7" t="str">
        <f t="shared" si="28"/>
        <v/>
      </c>
      <c r="N278" s="7" t="str">
        <f t="shared" si="32"/>
        <v/>
      </c>
      <c r="O278" s="144"/>
      <c r="P278" s="355">
        <v>0</v>
      </c>
      <c r="Q278" s="362">
        <f>SUM('NOVO HORIZONTE'!I278)</f>
        <v>0</v>
      </c>
      <c r="R278" s="363">
        <f t="shared" si="29"/>
        <v>0</v>
      </c>
      <c r="S278" s="153">
        <f t="shared" si="31"/>
        <v>0</v>
      </c>
      <c r="T278" s="364"/>
    </row>
    <row r="279" ht="33.75" hidden="1" spans="1:20">
      <c r="A279" s="158">
        <v>102310</v>
      </c>
      <c r="B279" s="94" t="s">
        <v>252</v>
      </c>
      <c r="C279" s="104" t="s">
        <v>514</v>
      </c>
      <c r="D279" s="94" t="s">
        <v>239</v>
      </c>
      <c r="E279" s="95">
        <v>13.43</v>
      </c>
      <c r="F279" s="96">
        <f t="shared" si="25"/>
        <v>16.48</v>
      </c>
      <c r="G279" s="107">
        <f>ROUND(SUM('NOVO HORIZONTE'!G279),2)</f>
        <v>0</v>
      </c>
      <c r="H279" s="107">
        <f t="shared" si="30"/>
        <v>0</v>
      </c>
      <c r="I279" s="143">
        <f t="shared" si="26"/>
        <v>0</v>
      </c>
      <c r="J279" s="142"/>
      <c r="K279" s="146"/>
      <c r="L279" s="7" t="str">
        <f t="shared" si="27"/>
        <v/>
      </c>
      <c r="M279" s="7" t="str">
        <f t="shared" si="28"/>
        <v/>
      </c>
      <c r="N279" s="7" t="str">
        <f t="shared" si="32"/>
        <v/>
      </c>
      <c r="O279" s="144"/>
      <c r="P279" s="355">
        <v>0</v>
      </c>
      <c r="Q279" s="362">
        <f>SUM('NOVO HORIZONTE'!I279)</f>
        <v>0</v>
      </c>
      <c r="R279" s="363">
        <f t="shared" si="29"/>
        <v>0</v>
      </c>
      <c r="S279" s="153">
        <f t="shared" si="31"/>
        <v>0</v>
      </c>
      <c r="T279" s="364"/>
    </row>
    <row r="280" ht="33.75" hidden="1" spans="1:20">
      <c r="A280" s="158">
        <v>102311</v>
      </c>
      <c r="B280" s="94" t="s">
        <v>252</v>
      </c>
      <c r="C280" s="104" t="s">
        <v>515</v>
      </c>
      <c r="D280" s="94" t="s">
        <v>239</v>
      </c>
      <c r="E280" s="95">
        <v>13.08</v>
      </c>
      <c r="F280" s="96">
        <f t="shared" ref="F280:F343" si="33">IF(E280=0,0,IF(P280=0,ROUND(E280*(1+E$13),2),ROUND(E280*(1+E$12),2)))</f>
        <v>16.05</v>
      </c>
      <c r="G280" s="107">
        <f>ROUND(SUM('NOVO HORIZONTE'!G280),2)</f>
        <v>0</v>
      </c>
      <c r="H280" s="107">
        <f t="shared" si="30"/>
        <v>0</v>
      </c>
      <c r="I280" s="143">
        <f t="shared" ref="I280:I343" si="34">IF(ISBLANK(G280),0,ROUND(G280*H280,2))</f>
        <v>0</v>
      </c>
      <c r="J280" s="142"/>
      <c r="K280" s="146"/>
      <c r="L280" s="7" t="str">
        <f t="shared" ref="L280:L343" si="35">IF(K280="X","x",IF(K280="xx","x",IF(I280&gt;0,"x","")))</f>
        <v/>
      </c>
      <c r="M280" s="7" t="str">
        <f t="shared" ref="M280:M343" si="36">IF(K280="X","x",IF(K280="xx","x",IF(I280&gt;0,"x","")))</f>
        <v/>
      </c>
      <c r="N280" s="7" t="str">
        <f t="shared" si="32"/>
        <v/>
      </c>
      <c r="O280" s="144"/>
      <c r="P280" s="355">
        <v>0</v>
      </c>
      <c r="Q280" s="362">
        <f>SUM('NOVO HORIZONTE'!I280)</f>
        <v>0</v>
      </c>
      <c r="R280" s="363">
        <f t="shared" ref="R280:R343" si="37">I280-Q280</f>
        <v>0</v>
      </c>
      <c r="S280" s="153">
        <f t="shared" si="31"/>
        <v>0</v>
      </c>
      <c r="T280" s="364"/>
    </row>
    <row r="281" ht="33.75" hidden="1" spans="1:20">
      <c r="A281" s="158">
        <v>102312</v>
      </c>
      <c r="B281" s="94" t="s">
        <v>252</v>
      </c>
      <c r="C281" s="104" t="s">
        <v>516</v>
      </c>
      <c r="D281" s="94" t="s">
        <v>239</v>
      </c>
      <c r="E281" s="95">
        <v>12.57</v>
      </c>
      <c r="F281" s="96">
        <f t="shared" si="33"/>
        <v>15.43</v>
      </c>
      <c r="G281" s="107">
        <f>ROUND(SUM('NOVO HORIZONTE'!G281),2)</f>
        <v>0</v>
      </c>
      <c r="H281" s="107">
        <f t="shared" ref="H281:H344" si="38">IF(G281=0,0,F281)</f>
        <v>0</v>
      </c>
      <c r="I281" s="143">
        <f t="shared" si="34"/>
        <v>0</v>
      </c>
      <c r="J281" s="142"/>
      <c r="K281" s="146"/>
      <c r="L281" s="7" t="str">
        <f t="shared" si="35"/>
        <v/>
      </c>
      <c r="M281" s="7" t="str">
        <f t="shared" si="36"/>
        <v/>
      </c>
      <c r="N281" s="7" t="str">
        <f t="shared" si="32"/>
        <v/>
      </c>
      <c r="O281" s="144"/>
      <c r="P281" s="355">
        <v>0</v>
      </c>
      <c r="Q281" s="362">
        <f>SUM('NOVO HORIZONTE'!I281)</f>
        <v>0</v>
      </c>
      <c r="R281" s="363">
        <f t="shared" si="37"/>
        <v>0</v>
      </c>
      <c r="S281" s="153">
        <f t="shared" ref="S281:S344" si="39">IF(R281=0,0,IF(R281&gt;0,"c","b"))</f>
        <v>0</v>
      </c>
      <c r="T281" s="364"/>
    </row>
    <row r="282" ht="33.75" hidden="1" spans="1:20">
      <c r="A282" s="158">
        <v>102313</v>
      </c>
      <c r="B282" s="94" t="s">
        <v>252</v>
      </c>
      <c r="C282" s="104" t="s">
        <v>517</v>
      </c>
      <c r="D282" s="94" t="s">
        <v>239</v>
      </c>
      <c r="E282" s="95">
        <v>12.28</v>
      </c>
      <c r="F282" s="96">
        <f t="shared" si="33"/>
        <v>15.07</v>
      </c>
      <c r="G282" s="107">
        <f>ROUND(SUM('NOVO HORIZONTE'!G282),2)</f>
        <v>0</v>
      </c>
      <c r="H282" s="107">
        <f t="shared" si="38"/>
        <v>0</v>
      </c>
      <c r="I282" s="143">
        <f t="shared" si="34"/>
        <v>0</v>
      </c>
      <c r="J282" s="142"/>
      <c r="K282" s="146"/>
      <c r="L282" s="7" t="str">
        <f t="shared" si="35"/>
        <v/>
      </c>
      <c r="M282" s="7" t="str">
        <f t="shared" si="36"/>
        <v/>
      </c>
      <c r="N282" s="7" t="str">
        <f t="shared" si="32"/>
        <v/>
      </c>
      <c r="O282" s="144"/>
      <c r="P282" s="355">
        <v>0</v>
      </c>
      <c r="Q282" s="362">
        <f>SUM('NOVO HORIZONTE'!I282)</f>
        <v>0</v>
      </c>
      <c r="R282" s="363">
        <f t="shared" si="37"/>
        <v>0</v>
      </c>
      <c r="S282" s="153">
        <f t="shared" si="39"/>
        <v>0</v>
      </c>
      <c r="T282" s="364"/>
    </row>
    <row r="283" ht="33.75" hidden="1" spans="1:20">
      <c r="A283" s="158">
        <v>102314</v>
      </c>
      <c r="B283" s="94" t="s">
        <v>252</v>
      </c>
      <c r="C283" s="104" t="s">
        <v>518</v>
      </c>
      <c r="D283" s="94" t="s">
        <v>239</v>
      </c>
      <c r="E283" s="95">
        <v>9.39</v>
      </c>
      <c r="F283" s="96">
        <f t="shared" si="33"/>
        <v>11.53</v>
      </c>
      <c r="G283" s="107">
        <f>ROUND(SUM('NOVO HORIZONTE'!G283),2)</f>
        <v>0</v>
      </c>
      <c r="H283" s="107">
        <f t="shared" si="38"/>
        <v>0</v>
      </c>
      <c r="I283" s="143">
        <f t="shared" si="34"/>
        <v>0</v>
      </c>
      <c r="J283" s="142"/>
      <c r="K283" s="146"/>
      <c r="L283" s="7" t="str">
        <f t="shared" si="35"/>
        <v/>
      </c>
      <c r="M283" s="7" t="str">
        <f t="shared" si="36"/>
        <v/>
      </c>
      <c r="N283" s="7" t="str">
        <f t="shared" si="32"/>
        <v/>
      </c>
      <c r="O283" s="144"/>
      <c r="P283" s="355">
        <v>0</v>
      </c>
      <c r="Q283" s="362">
        <f>SUM('NOVO HORIZONTE'!I283)</f>
        <v>0</v>
      </c>
      <c r="R283" s="363">
        <f t="shared" si="37"/>
        <v>0</v>
      </c>
      <c r="S283" s="153">
        <f t="shared" si="39"/>
        <v>0</v>
      </c>
      <c r="T283" s="364"/>
    </row>
    <row r="284" ht="33.75" hidden="1" spans="1:20">
      <c r="A284" s="158">
        <v>102315</v>
      </c>
      <c r="B284" s="94" t="s">
        <v>252</v>
      </c>
      <c r="C284" s="104" t="s">
        <v>519</v>
      </c>
      <c r="D284" s="94" t="s">
        <v>239</v>
      </c>
      <c r="E284" s="95">
        <v>8.33</v>
      </c>
      <c r="F284" s="96">
        <f t="shared" si="33"/>
        <v>10.22</v>
      </c>
      <c r="G284" s="107">
        <f>ROUND(SUM('NOVO HORIZONTE'!G284),2)</f>
        <v>0</v>
      </c>
      <c r="H284" s="107">
        <f t="shared" si="38"/>
        <v>0</v>
      </c>
      <c r="I284" s="143">
        <f t="shared" si="34"/>
        <v>0</v>
      </c>
      <c r="J284" s="142"/>
      <c r="K284" s="146"/>
      <c r="L284" s="7" t="str">
        <f t="shared" si="35"/>
        <v/>
      </c>
      <c r="M284" s="7" t="str">
        <f t="shared" si="36"/>
        <v/>
      </c>
      <c r="N284" s="7" t="str">
        <f t="shared" si="32"/>
        <v/>
      </c>
      <c r="O284" s="144"/>
      <c r="P284" s="355">
        <v>0</v>
      </c>
      <c r="Q284" s="362">
        <f>SUM('NOVO HORIZONTE'!I284)</f>
        <v>0</v>
      </c>
      <c r="R284" s="363">
        <f t="shared" si="37"/>
        <v>0</v>
      </c>
      <c r="S284" s="153">
        <f t="shared" si="39"/>
        <v>0</v>
      </c>
      <c r="T284" s="364"/>
    </row>
    <row r="285" ht="33.75" hidden="1" spans="1:20">
      <c r="A285" s="158">
        <v>102316</v>
      </c>
      <c r="B285" s="94" t="s">
        <v>252</v>
      </c>
      <c r="C285" s="104" t="s">
        <v>520</v>
      </c>
      <c r="D285" s="94" t="s">
        <v>239</v>
      </c>
      <c r="E285" s="95">
        <v>8.07</v>
      </c>
      <c r="F285" s="96">
        <f t="shared" si="33"/>
        <v>9.91</v>
      </c>
      <c r="G285" s="107">
        <f>ROUND(SUM('NOVO HORIZONTE'!G285),2)</f>
        <v>0</v>
      </c>
      <c r="H285" s="107">
        <f t="shared" si="38"/>
        <v>0</v>
      </c>
      <c r="I285" s="143">
        <f t="shared" si="34"/>
        <v>0</v>
      </c>
      <c r="J285" s="142"/>
      <c r="K285" s="146"/>
      <c r="L285" s="7" t="str">
        <f t="shared" si="35"/>
        <v/>
      </c>
      <c r="M285" s="7" t="str">
        <f t="shared" si="36"/>
        <v/>
      </c>
      <c r="N285" s="7" t="str">
        <f t="shared" si="32"/>
        <v/>
      </c>
      <c r="O285" s="144"/>
      <c r="P285" s="355">
        <v>0</v>
      </c>
      <c r="Q285" s="362">
        <f>SUM('NOVO HORIZONTE'!I285)</f>
        <v>0</v>
      </c>
      <c r="R285" s="363">
        <f t="shared" si="37"/>
        <v>0</v>
      </c>
      <c r="S285" s="153">
        <f t="shared" si="39"/>
        <v>0</v>
      </c>
      <c r="T285" s="364"/>
    </row>
    <row r="286" ht="33.75" hidden="1" spans="1:20">
      <c r="A286" s="158">
        <v>102317</v>
      </c>
      <c r="B286" s="94" t="s">
        <v>252</v>
      </c>
      <c r="C286" s="104" t="s">
        <v>521</v>
      </c>
      <c r="D286" s="94" t="s">
        <v>239</v>
      </c>
      <c r="E286" s="95">
        <v>7.62</v>
      </c>
      <c r="F286" s="96">
        <f t="shared" si="33"/>
        <v>9.35</v>
      </c>
      <c r="G286" s="107">
        <f>ROUND(SUM('NOVO HORIZONTE'!G286),2)</f>
        <v>0</v>
      </c>
      <c r="H286" s="107">
        <f t="shared" si="38"/>
        <v>0</v>
      </c>
      <c r="I286" s="143">
        <f t="shared" si="34"/>
        <v>0</v>
      </c>
      <c r="J286" s="142"/>
      <c r="K286" s="146"/>
      <c r="L286" s="7" t="str">
        <f t="shared" si="35"/>
        <v/>
      </c>
      <c r="M286" s="7" t="str">
        <f t="shared" si="36"/>
        <v/>
      </c>
      <c r="N286" s="7" t="str">
        <f t="shared" si="32"/>
        <v/>
      </c>
      <c r="O286" s="144"/>
      <c r="P286" s="355">
        <v>0</v>
      </c>
      <c r="Q286" s="362">
        <f>SUM('NOVO HORIZONTE'!I286)</f>
        <v>0</v>
      </c>
      <c r="R286" s="363">
        <f t="shared" si="37"/>
        <v>0</v>
      </c>
      <c r="S286" s="153">
        <f t="shared" si="39"/>
        <v>0</v>
      </c>
      <c r="T286" s="364"/>
    </row>
    <row r="287" ht="33.75" hidden="1" spans="1:20">
      <c r="A287" s="158">
        <v>102318</v>
      </c>
      <c r="B287" s="94" t="s">
        <v>252</v>
      </c>
      <c r="C287" s="104" t="s">
        <v>522</v>
      </c>
      <c r="D287" s="94" t="s">
        <v>239</v>
      </c>
      <c r="E287" s="95">
        <v>7.42</v>
      </c>
      <c r="F287" s="96">
        <f t="shared" si="33"/>
        <v>9.11</v>
      </c>
      <c r="G287" s="107">
        <f>ROUND(SUM('NOVO HORIZONTE'!G287),2)</f>
        <v>0</v>
      </c>
      <c r="H287" s="107">
        <f t="shared" si="38"/>
        <v>0</v>
      </c>
      <c r="I287" s="143">
        <f t="shared" si="34"/>
        <v>0</v>
      </c>
      <c r="J287" s="142"/>
      <c r="K287" s="146"/>
      <c r="L287" s="7" t="str">
        <f t="shared" si="35"/>
        <v/>
      </c>
      <c r="M287" s="7" t="str">
        <f t="shared" si="36"/>
        <v/>
      </c>
      <c r="N287" s="7" t="str">
        <f t="shared" si="32"/>
        <v/>
      </c>
      <c r="O287" s="144"/>
      <c r="P287" s="355">
        <v>0</v>
      </c>
      <c r="Q287" s="362">
        <f>SUM('NOVO HORIZONTE'!I287)</f>
        <v>0</v>
      </c>
      <c r="R287" s="363">
        <f t="shared" si="37"/>
        <v>0</v>
      </c>
      <c r="S287" s="153">
        <f t="shared" si="39"/>
        <v>0</v>
      </c>
      <c r="T287" s="364"/>
    </row>
    <row r="288" ht="33.75" hidden="1" spans="1:20">
      <c r="A288" s="158">
        <v>102319</v>
      </c>
      <c r="B288" s="94" t="s">
        <v>252</v>
      </c>
      <c r="C288" s="104" t="s">
        <v>523</v>
      </c>
      <c r="D288" s="94" t="s">
        <v>239</v>
      </c>
      <c r="E288" s="95">
        <v>7.21</v>
      </c>
      <c r="F288" s="96">
        <f t="shared" si="33"/>
        <v>8.85</v>
      </c>
      <c r="G288" s="107">
        <f>ROUND(SUM('NOVO HORIZONTE'!G288),2)</f>
        <v>0</v>
      </c>
      <c r="H288" s="107">
        <f t="shared" si="38"/>
        <v>0</v>
      </c>
      <c r="I288" s="143">
        <f t="shared" si="34"/>
        <v>0</v>
      </c>
      <c r="J288" s="142"/>
      <c r="K288" s="146"/>
      <c r="L288" s="7" t="str">
        <f t="shared" si="35"/>
        <v/>
      </c>
      <c r="M288" s="7" t="str">
        <f t="shared" si="36"/>
        <v/>
      </c>
      <c r="N288" s="7" t="str">
        <f t="shared" si="32"/>
        <v/>
      </c>
      <c r="O288" s="144"/>
      <c r="P288" s="355">
        <v>0</v>
      </c>
      <c r="Q288" s="362">
        <f>SUM('NOVO HORIZONTE'!I288)</f>
        <v>0</v>
      </c>
      <c r="R288" s="363">
        <f t="shared" si="37"/>
        <v>0</v>
      </c>
      <c r="S288" s="153">
        <f t="shared" si="39"/>
        <v>0</v>
      </c>
      <c r="T288" s="364"/>
    </row>
    <row r="289" ht="33.75" hidden="1" spans="1:20">
      <c r="A289" s="158">
        <v>102320</v>
      </c>
      <c r="B289" s="94" t="s">
        <v>252</v>
      </c>
      <c r="C289" s="104" t="s">
        <v>524</v>
      </c>
      <c r="D289" s="94" t="s">
        <v>239</v>
      </c>
      <c r="E289" s="95">
        <v>6.93</v>
      </c>
      <c r="F289" s="96">
        <f t="shared" si="33"/>
        <v>8.51</v>
      </c>
      <c r="G289" s="107">
        <f>ROUND(SUM('NOVO HORIZONTE'!G289),2)</f>
        <v>0</v>
      </c>
      <c r="H289" s="107">
        <f t="shared" si="38"/>
        <v>0</v>
      </c>
      <c r="I289" s="143">
        <f t="shared" si="34"/>
        <v>0</v>
      </c>
      <c r="J289" s="142"/>
      <c r="K289" s="146"/>
      <c r="L289" s="7" t="str">
        <f t="shared" si="35"/>
        <v/>
      </c>
      <c r="M289" s="7" t="str">
        <f t="shared" si="36"/>
        <v/>
      </c>
      <c r="N289" s="7" t="str">
        <f t="shared" si="32"/>
        <v/>
      </c>
      <c r="O289" s="144"/>
      <c r="P289" s="355">
        <v>0</v>
      </c>
      <c r="Q289" s="362">
        <f>SUM('NOVO HORIZONTE'!I289)</f>
        <v>0</v>
      </c>
      <c r="R289" s="363">
        <f t="shared" si="37"/>
        <v>0</v>
      </c>
      <c r="S289" s="153">
        <f t="shared" si="39"/>
        <v>0</v>
      </c>
      <c r="T289" s="364"/>
    </row>
    <row r="290" ht="33.75" hidden="1" spans="1:20">
      <c r="A290" s="158">
        <v>102321</v>
      </c>
      <c r="B290" s="94" t="s">
        <v>252</v>
      </c>
      <c r="C290" s="104" t="s">
        <v>525</v>
      </c>
      <c r="D290" s="94" t="s">
        <v>239</v>
      </c>
      <c r="E290" s="95">
        <v>6.79</v>
      </c>
      <c r="F290" s="96">
        <f t="shared" si="33"/>
        <v>8.33</v>
      </c>
      <c r="G290" s="107">
        <f>ROUND(SUM('NOVO HORIZONTE'!G290),2)</f>
        <v>0</v>
      </c>
      <c r="H290" s="107">
        <f t="shared" si="38"/>
        <v>0</v>
      </c>
      <c r="I290" s="143">
        <f t="shared" si="34"/>
        <v>0</v>
      </c>
      <c r="J290" s="142"/>
      <c r="K290" s="146"/>
      <c r="L290" s="7" t="str">
        <f t="shared" si="35"/>
        <v/>
      </c>
      <c r="M290" s="7" t="str">
        <f t="shared" si="36"/>
        <v/>
      </c>
      <c r="N290" s="7" t="str">
        <f t="shared" si="32"/>
        <v/>
      </c>
      <c r="O290" s="144"/>
      <c r="P290" s="355">
        <v>0</v>
      </c>
      <c r="Q290" s="362">
        <f>SUM('NOVO HORIZONTE'!I290)</f>
        <v>0</v>
      </c>
      <c r="R290" s="363">
        <f t="shared" si="37"/>
        <v>0</v>
      </c>
      <c r="S290" s="153">
        <f t="shared" si="39"/>
        <v>0</v>
      </c>
      <c r="T290" s="364"/>
    </row>
    <row r="291" ht="33.75" hidden="1" spans="1:20">
      <c r="A291" s="158">
        <v>102322</v>
      </c>
      <c r="B291" s="94" t="s">
        <v>252</v>
      </c>
      <c r="C291" s="104" t="s">
        <v>526</v>
      </c>
      <c r="D291" s="94" t="s">
        <v>239</v>
      </c>
      <c r="E291" s="95">
        <v>20.32</v>
      </c>
      <c r="F291" s="96">
        <f t="shared" si="33"/>
        <v>24.94</v>
      </c>
      <c r="G291" s="107">
        <f>ROUND(SUM('NOVO HORIZONTE'!G291),2)</f>
        <v>0</v>
      </c>
      <c r="H291" s="107">
        <f t="shared" si="38"/>
        <v>0</v>
      </c>
      <c r="I291" s="143">
        <f t="shared" si="34"/>
        <v>0</v>
      </c>
      <c r="J291" s="142"/>
      <c r="K291" s="146"/>
      <c r="L291" s="7" t="str">
        <f t="shared" si="35"/>
        <v/>
      </c>
      <c r="M291" s="7" t="str">
        <f t="shared" si="36"/>
        <v/>
      </c>
      <c r="N291" s="7" t="str">
        <f t="shared" si="32"/>
        <v/>
      </c>
      <c r="O291" s="144"/>
      <c r="P291" s="355">
        <v>0</v>
      </c>
      <c r="Q291" s="362">
        <f>SUM('NOVO HORIZONTE'!I291)</f>
        <v>0</v>
      </c>
      <c r="R291" s="363">
        <f t="shared" si="37"/>
        <v>0</v>
      </c>
      <c r="S291" s="153">
        <f t="shared" si="39"/>
        <v>0</v>
      </c>
      <c r="T291" s="364"/>
    </row>
    <row r="292" ht="33.75" hidden="1" spans="1:20">
      <c r="A292" s="158">
        <v>102323</v>
      </c>
      <c r="B292" s="94" t="s">
        <v>252</v>
      </c>
      <c r="C292" s="104" t="s">
        <v>527</v>
      </c>
      <c r="D292" s="94" t="s">
        <v>239</v>
      </c>
      <c r="E292" s="95">
        <v>17.26</v>
      </c>
      <c r="F292" s="96">
        <f t="shared" si="33"/>
        <v>21.18</v>
      </c>
      <c r="G292" s="107">
        <f>ROUND(SUM('NOVO HORIZONTE'!G292),2)</f>
        <v>0</v>
      </c>
      <c r="H292" s="107">
        <f t="shared" si="38"/>
        <v>0</v>
      </c>
      <c r="I292" s="143">
        <f t="shared" si="34"/>
        <v>0</v>
      </c>
      <c r="J292" s="142"/>
      <c r="K292" s="146"/>
      <c r="L292" s="7" t="str">
        <f t="shared" si="35"/>
        <v/>
      </c>
      <c r="M292" s="7" t="str">
        <f t="shared" si="36"/>
        <v/>
      </c>
      <c r="N292" s="7" t="str">
        <f t="shared" si="32"/>
        <v/>
      </c>
      <c r="O292" s="144"/>
      <c r="P292" s="355">
        <v>0</v>
      </c>
      <c r="Q292" s="362">
        <f>SUM('NOVO HORIZONTE'!I292)</f>
        <v>0</v>
      </c>
      <c r="R292" s="363">
        <f t="shared" si="37"/>
        <v>0</v>
      </c>
      <c r="S292" s="153">
        <f t="shared" si="39"/>
        <v>0</v>
      </c>
      <c r="T292" s="364"/>
    </row>
    <row r="293" ht="33.75" hidden="1" spans="1:20">
      <c r="A293" s="158">
        <v>102324</v>
      </c>
      <c r="B293" s="94" t="s">
        <v>252</v>
      </c>
      <c r="C293" s="104" t="s">
        <v>528</v>
      </c>
      <c r="D293" s="94" t="s">
        <v>239</v>
      </c>
      <c r="E293" s="95">
        <v>17.04</v>
      </c>
      <c r="F293" s="96">
        <f t="shared" si="33"/>
        <v>20.91</v>
      </c>
      <c r="G293" s="107">
        <f>ROUND(SUM('NOVO HORIZONTE'!G293),2)</f>
        <v>0</v>
      </c>
      <c r="H293" s="107">
        <f t="shared" si="38"/>
        <v>0</v>
      </c>
      <c r="I293" s="143">
        <f t="shared" si="34"/>
        <v>0</v>
      </c>
      <c r="J293" s="142"/>
      <c r="K293" s="146"/>
      <c r="L293" s="7" t="str">
        <f t="shared" si="35"/>
        <v/>
      </c>
      <c r="M293" s="7" t="str">
        <f t="shared" si="36"/>
        <v/>
      </c>
      <c r="N293" s="7" t="str">
        <f t="shared" si="32"/>
        <v/>
      </c>
      <c r="O293" s="144"/>
      <c r="P293" s="355">
        <v>0</v>
      </c>
      <c r="Q293" s="362">
        <f>SUM('NOVO HORIZONTE'!I293)</f>
        <v>0</v>
      </c>
      <c r="R293" s="363">
        <f t="shared" si="37"/>
        <v>0</v>
      </c>
      <c r="S293" s="153">
        <f t="shared" si="39"/>
        <v>0</v>
      </c>
      <c r="T293" s="364"/>
    </row>
    <row r="294" ht="33.75" hidden="1" spans="1:20">
      <c r="A294" s="158">
        <v>102325</v>
      </c>
      <c r="B294" s="94" t="s">
        <v>252</v>
      </c>
      <c r="C294" s="104" t="s">
        <v>529</v>
      </c>
      <c r="D294" s="94" t="s">
        <v>239</v>
      </c>
      <c r="E294" s="95">
        <v>15.52</v>
      </c>
      <c r="F294" s="96">
        <f t="shared" si="33"/>
        <v>19.05</v>
      </c>
      <c r="G294" s="107">
        <f>ROUND(SUM('NOVO HORIZONTE'!G294),2)</f>
        <v>0</v>
      </c>
      <c r="H294" s="107">
        <f t="shared" si="38"/>
        <v>0</v>
      </c>
      <c r="I294" s="143">
        <f t="shared" si="34"/>
        <v>0</v>
      </c>
      <c r="J294" s="142"/>
      <c r="K294" s="146"/>
      <c r="L294" s="7" t="str">
        <f t="shared" si="35"/>
        <v/>
      </c>
      <c r="M294" s="7" t="str">
        <f t="shared" si="36"/>
        <v/>
      </c>
      <c r="N294" s="7" t="str">
        <f t="shared" si="32"/>
        <v/>
      </c>
      <c r="O294" s="144"/>
      <c r="P294" s="355">
        <v>0</v>
      </c>
      <c r="Q294" s="362">
        <f>SUM('NOVO HORIZONTE'!I294)</f>
        <v>0</v>
      </c>
      <c r="R294" s="363">
        <f t="shared" si="37"/>
        <v>0</v>
      </c>
      <c r="S294" s="153">
        <f t="shared" si="39"/>
        <v>0</v>
      </c>
      <c r="T294" s="364"/>
    </row>
    <row r="295" ht="33.75" hidden="1" spans="1:20">
      <c r="A295" s="158">
        <v>102326</v>
      </c>
      <c r="B295" s="94" t="s">
        <v>252</v>
      </c>
      <c r="C295" s="104" t="s">
        <v>530</v>
      </c>
      <c r="D295" s="94" t="s">
        <v>239</v>
      </c>
      <c r="E295" s="95">
        <v>11.23</v>
      </c>
      <c r="F295" s="96">
        <f t="shared" si="33"/>
        <v>13.78</v>
      </c>
      <c r="G295" s="107">
        <f>ROUND(SUM('NOVO HORIZONTE'!G295),2)</f>
        <v>0</v>
      </c>
      <c r="H295" s="107">
        <f t="shared" si="38"/>
        <v>0</v>
      </c>
      <c r="I295" s="143">
        <f t="shared" si="34"/>
        <v>0</v>
      </c>
      <c r="J295" s="142"/>
      <c r="K295" s="146"/>
      <c r="L295" s="7" t="str">
        <f t="shared" si="35"/>
        <v/>
      </c>
      <c r="M295" s="7" t="str">
        <f t="shared" si="36"/>
        <v/>
      </c>
      <c r="N295" s="7" t="str">
        <f t="shared" si="32"/>
        <v/>
      </c>
      <c r="O295" s="144"/>
      <c r="P295" s="355">
        <v>0</v>
      </c>
      <c r="Q295" s="362">
        <f>SUM('NOVO HORIZONTE'!I295)</f>
        <v>0</v>
      </c>
      <c r="R295" s="363">
        <f t="shared" si="37"/>
        <v>0</v>
      </c>
      <c r="S295" s="153">
        <f t="shared" si="39"/>
        <v>0</v>
      </c>
      <c r="T295" s="364"/>
    </row>
    <row r="296" ht="33.75" hidden="1" spans="1:20">
      <c r="A296" s="158">
        <v>102327</v>
      </c>
      <c r="B296" s="94" t="s">
        <v>252</v>
      </c>
      <c r="C296" s="104" t="s">
        <v>531</v>
      </c>
      <c r="D296" s="94" t="s">
        <v>239</v>
      </c>
      <c r="E296" s="95">
        <v>9.53</v>
      </c>
      <c r="F296" s="96">
        <f t="shared" si="33"/>
        <v>11.7</v>
      </c>
      <c r="G296" s="107">
        <f>ROUND(SUM('NOVO HORIZONTE'!G296),2)</f>
        <v>0</v>
      </c>
      <c r="H296" s="107">
        <f t="shared" si="38"/>
        <v>0</v>
      </c>
      <c r="I296" s="143">
        <f t="shared" si="34"/>
        <v>0</v>
      </c>
      <c r="J296" s="142"/>
      <c r="K296" s="146"/>
      <c r="L296" s="7" t="str">
        <f t="shared" si="35"/>
        <v/>
      </c>
      <c r="M296" s="7" t="str">
        <f t="shared" si="36"/>
        <v/>
      </c>
      <c r="N296" s="7" t="str">
        <f t="shared" si="32"/>
        <v/>
      </c>
      <c r="O296" s="144"/>
      <c r="P296" s="355">
        <v>0</v>
      </c>
      <c r="Q296" s="362">
        <f>SUM('NOVO HORIZONTE'!I296)</f>
        <v>0</v>
      </c>
      <c r="R296" s="363">
        <f t="shared" si="37"/>
        <v>0</v>
      </c>
      <c r="S296" s="153">
        <f t="shared" si="39"/>
        <v>0</v>
      </c>
      <c r="T296" s="364"/>
    </row>
    <row r="297" ht="33.75" hidden="1" spans="1:20">
      <c r="A297" s="158">
        <v>102328</v>
      </c>
      <c r="B297" s="94" t="s">
        <v>252</v>
      </c>
      <c r="C297" s="104" t="s">
        <v>532</v>
      </c>
      <c r="D297" s="94" t="s">
        <v>239</v>
      </c>
      <c r="E297" s="95">
        <v>9.39</v>
      </c>
      <c r="F297" s="96">
        <f t="shared" si="33"/>
        <v>11.53</v>
      </c>
      <c r="G297" s="107">
        <f>ROUND(SUM('NOVO HORIZONTE'!G297),2)</f>
        <v>0</v>
      </c>
      <c r="H297" s="107">
        <f t="shared" si="38"/>
        <v>0</v>
      </c>
      <c r="I297" s="143">
        <f t="shared" si="34"/>
        <v>0</v>
      </c>
      <c r="J297" s="142"/>
      <c r="K297" s="146"/>
      <c r="L297" s="7" t="str">
        <f t="shared" si="35"/>
        <v/>
      </c>
      <c r="M297" s="7" t="str">
        <f t="shared" si="36"/>
        <v/>
      </c>
      <c r="N297" s="7" t="str">
        <f t="shared" si="32"/>
        <v/>
      </c>
      <c r="O297" s="144"/>
      <c r="P297" s="355">
        <v>0</v>
      </c>
      <c r="Q297" s="362">
        <f>SUM('NOVO HORIZONTE'!I297)</f>
        <v>0</v>
      </c>
      <c r="R297" s="363">
        <f t="shared" si="37"/>
        <v>0</v>
      </c>
      <c r="S297" s="153">
        <f t="shared" si="39"/>
        <v>0</v>
      </c>
      <c r="T297" s="364"/>
    </row>
    <row r="298" ht="33.75" hidden="1" spans="1:20">
      <c r="A298" s="158">
        <v>102329</v>
      </c>
      <c r="B298" s="94" t="s">
        <v>252</v>
      </c>
      <c r="C298" s="104" t="s">
        <v>533</v>
      </c>
      <c r="D298" s="94" t="s">
        <v>239</v>
      </c>
      <c r="E298" s="95">
        <v>8.56</v>
      </c>
      <c r="F298" s="96">
        <f t="shared" si="33"/>
        <v>10.51</v>
      </c>
      <c r="G298" s="107">
        <f>ROUND(SUM('NOVO HORIZONTE'!G298),2)</f>
        <v>0</v>
      </c>
      <c r="H298" s="107">
        <f t="shared" si="38"/>
        <v>0</v>
      </c>
      <c r="I298" s="143">
        <f t="shared" si="34"/>
        <v>0</v>
      </c>
      <c r="J298" s="142"/>
      <c r="K298" s="146"/>
      <c r="L298" s="7" t="str">
        <f t="shared" si="35"/>
        <v/>
      </c>
      <c r="M298" s="7" t="str">
        <f t="shared" si="36"/>
        <v/>
      </c>
      <c r="N298" s="7" t="str">
        <f t="shared" si="32"/>
        <v/>
      </c>
      <c r="O298" s="144"/>
      <c r="P298" s="355">
        <v>0</v>
      </c>
      <c r="Q298" s="362">
        <f>SUM('NOVO HORIZONTE'!I298)</f>
        <v>0</v>
      </c>
      <c r="R298" s="363">
        <f t="shared" si="37"/>
        <v>0</v>
      </c>
      <c r="S298" s="153">
        <f t="shared" si="39"/>
        <v>0</v>
      </c>
      <c r="T298" s="364"/>
    </row>
    <row r="299" ht="33.75" hidden="1" spans="1:20">
      <c r="A299" s="158">
        <v>90082</v>
      </c>
      <c r="B299" s="94" t="s">
        <v>252</v>
      </c>
      <c r="C299" s="104" t="s">
        <v>534</v>
      </c>
      <c r="D299" s="94" t="s">
        <v>239</v>
      </c>
      <c r="E299" s="95">
        <v>12.08</v>
      </c>
      <c r="F299" s="96">
        <f t="shared" si="33"/>
        <v>14.83</v>
      </c>
      <c r="G299" s="107">
        <f>ROUND(SUM('NOVO HORIZONTE'!G299),2)</f>
        <v>0</v>
      </c>
      <c r="H299" s="107">
        <f t="shared" si="38"/>
        <v>0</v>
      </c>
      <c r="I299" s="143">
        <f t="shared" si="34"/>
        <v>0</v>
      </c>
      <c r="J299" s="142"/>
      <c r="K299" s="146"/>
      <c r="L299" s="7" t="str">
        <f t="shared" si="35"/>
        <v/>
      </c>
      <c r="M299" s="7" t="str">
        <f t="shared" si="36"/>
        <v/>
      </c>
      <c r="N299" s="7" t="str">
        <f t="shared" si="32"/>
        <v/>
      </c>
      <c r="O299" s="144"/>
      <c r="P299" s="355">
        <v>0</v>
      </c>
      <c r="Q299" s="362">
        <f>SUM('NOVO HORIZONTE'!I299)</f>
        <v>0</v>
      </c>
      <c r="R299" s="363">
        <f t="shared" si="37"/>
        <v>0</v>
      </c>
      <c r="S299" s="153">
        <f t="shared" si="39"/>
        <v>0</v>
      </c>
      <c r="T299" s="364"/>
    </row>
    <row r="300" ht="33.75" hidden="1" spans="1:20">
      <c r="A300" s="158">
        <v>90084</v>
      </c>
      <c r="B300" s="94" t="s">
        <v>252</v>
      </c>
      <c r="C300" s="104" t="s">
        <v>535</v>
      </c>
      <c r="D300" s="94" t="s">
        <v>239</v>
      </c>
      <c r="E300" s="95">
        <v>11.71</v>
      </c>
      <c r="F300" s="96">
        <f t="shared" si="33"/>
        <v>14.37</v>
      </c>
      <c r="G300" s="107">
        <f>ROUND(SUM('NOVO HORIZONTE'!G300),2)</f>
        <v>0</v>
      </c>
      <c r="H300" s="107">
        <f t="shared" si="38"/>
        <v>0</v>
      </c>
      <c r="I300" s="143">
        <f t="shared" si="34"/>
        <v>0</v>
      </c>
      <c r="J300" s="142"/>
      <c r="K300" s="146"/>
      <c r="L300" s="7" t="str">
        <f t="shared" si="35"/>
        <v/>
      </c>
      <c r="M300" s="7" t="str">
        <f t="shared" si="36"/>
        <v/>
      </c>
      <c r="N300" s="7" t="str">
        <f t="shared" si="32"/>
        <v/>
      </c>
      <c r="O300" s="144"/>
      <c r="P300" s="355">
        <v>0</v>
      </c>
      <c r="Q300" s="362">
        <f>SUM('NOVO HORIZONTE'!I300)</f>
        <v>0</v>
      </c>
      <c r="R300" s="363">
        <f t="shared" si="37"/>
        <v>0</v>
      </c>
      <c r="S300" s="153">
        <f t="shared" si="39"/>
        <v>0</v>
      </c>
      <c r="T300" s="364"/>
    </row>
    <row r="301" ht="33.75" hidden="1" spans="1:20">
      <c r="A301" s="158">
        <v>90086</v>
      </c>
      <c r="B301" s="94" t="s">
        <v>252</v>
      </c>
      <c r="C301" s="104" t="s">
        <v>536</v>
      </c>
      <c r="D301" s="94" t="s">
        <v>239</v>
      </c>
      <c r="E301" s="95">
        <v>11.06</v>
      </c>
      <c r="F301" s="96">
        <f t="shared" si="33"/>
        <v>13.58</v>
      </c>
      <c r="G301" s="107">
        <f>ROUND(SUM('NOVO HORIZONTE'!G301),2)</f>
        <v>0</v>
      </c>
      <c r="H301" s="107">
        <f t="shared" si="38"/>
        <v>0</v>
      </c>
      <c r="I301" s="143">
        <f t="shared" si="34"/>
        <v>0</v>
      </c>
      <c r="J301" s="142"/>
      <c r="K301" s="146"/>
      <c r="L301" s="7" t="str">
        <f t="shared" si="35"/>
        <v/>
      </c>
      <c r="M301" s="7" t="str">
        <f t="shared" si="36"/>
        <v/>
      </c>
      <c r="N301" s="7" t="str">
        <f t="shared" si="32"/>
        <v/>
      </c>
      <c r="O301" s="144"/>
      <c r="P301" s="355">
        <v>0</v>
      </c>
      <c r="Q301" s="362">
        <f>SUM('NOVO HORIZONTE'!I301)</f>
        <v>0</v>
      </c>
      <c r="R301" s="363">
        <f t="shared" si="37"/>
        <v>0</v>
      </c>
      <c r="S301" s="153">
        <f t="shared" si="39"/>
        <v>0</v>
      </c>
      <c r="T301" s="364"/>
    </row>
    <row r="302" ht="33.75" hidden="1" spans="1:20">
      <c r="A302" s="158">
        <v>90087</v>
      </c>
      <c r="B302" s="94" t="s">
        <v>252</v>
      </c>
      <c r="C302" s="104" t="s">
        <v>537</v>
      </c>
      <c r="D302" s="94" t="s">
        <v>239</v>
      </c>
      <c r="E302" s="95">
        <v>10.05</v>
      </c>
      <c r="F302" s="96">
        <f t="shared" si="33"/>
        <v>12.34</v>
      </c>
      <c r="G302" s="107">
        <f>ROUND(SUM('NOVO HORIZONTE'!G302),2)</f>
        <v>0</v>
      </c>
      <c r="H302" s="107">
        <f t="shared" si="38"/>
        <v>0</v>
      </c>
      <c r="I302" s="143">
        <f t="shared" si="34"/>
        <v>0</v>
      </c>
      <c r="J302" s="142"/>
      <c r="K302" s="146"/>
      <c r="L302" s="7" t="str">
        <f t="shared" si="35"/>
        <v/>
      </c>
      <c r="M302" s="7" t="str">
        <f t="shared" si="36"/>
        <v/>
      </c>
      <c r="N302" s="7" t="str">
        <f t="shared" si="32"/>
        <v/>
      </c>
      <c r="O302" s="144"/>
      <c r="P302" s="355">
        <v>0</v>
      </c>
      <c r="Q302" s="362">
        <f>SUM('NOVO HORIZONTE'!I302)</f>
        <v>0</v>
      </c>
      <c r="R302" s="363">
        <f t="shared" si="37"/>
        <v>0</v>
      </c>
      <c r="S302" s="153">
        <f t="shared" si="39"/>
        <v>0</v>
      </c>
      <c r="T302" s="364"/>
    </row>
    <row r="303" ht="33.75" hidden="1" spans="1:20">
      <c r="A303" s="158">
        <v>90090</v>
      </c>
      <c r="B303" s="94" t="s">
        <v>252</v>
      </c>
      <c r="C303" s="104" t="s">
        <v>538</v>
      </c>
      <c r="D303" s="94" t="s">
        <v>239</v>
      </c>
      <c r="E303" s="95">
        <v>9.83</v>
      </c>
      <c r="F303" s="96">
        <f t="shared" si="33"/>
        <v>12.07</v>
      </c>
      <c r="G303" s="107">
        <f>ROUND(SUM('NOVO HORIZONTE'!G303),2)</f>
        <v>0</v>
      </c>
      <c r="H303" s="107">
        <f t="shared" si="38"/>
        <v>0</v>
      </c>
      <c r="I303" s="143">
        <f t="shared" si="34"/>
        <v>0</v>
      </c>
      <c r="J303" s="142"/>
      <c r="K303" s="146"/>
      <c r="L303" s="7" t="str">
        <f t="shared" si="35"/>
        <v/>
      </c>
      <c r="M303" s="7" t="str">
        <f t="shared" si="36"/>
        <v/>
      </c>
      <c r="N303" s="7" t="str">
        <f t="shared" si="32"/>
        <v/>
      </c>
      <c r="O303" s="144"/>
      <c r="P303" s="355">
        <v>0</v>
      </c>
      <c r="Q303" s="362">
        <f>SUM('NOVO HORIZONTE'!I303)</f>
        <v>0</v>
      </c>
      <c r="R303" s="363">
        <f t="shared" si="37"/>
        <v>0</v>
      </c>
      <c r="S303" s="153">
        <f t="shared" si="39"/>
        <v>0</v>
      </c>
      <c r="T303" s="364"/>
    </row>
    <row r="304" ht="33.75" hidden="1" spans="1:20">
      <c r="A304" s="158">
        <v>90091</v>
      </c>
      <c r="B304" s="94" t="s">
        <v>252</v>
      </c>
      <c r="C304" s="104" t="s">
        <v>539</v>
      </c>
      <c r="D304" s="94" t="s">
        <v>239</v>
      </c>
      <c r="E304" s="95">
        <v>6.54</v>
      </c>
      <c r="F304" s="96">
        <f t="shared" si="33"/>
        <v>8.03</v>
      </c>
      <c r="G304" s="107">
        <f>ROUND(SUM('NOVO HORIZONTE'!G304),2)</f>
        <v>0</v>
      </c>
      <c r="H304" s="107">
        <f t="shared" si="38"/>
        <v>0</v>
      </c>
      <c r="I304" s="143">
        <f t="shared" si="34"/>
        <v>0</v>
      </c>
      <c r="J304" s="142"/>
      <c r="K304" s="146"/>
      <c r="L304" s="7" t="str">
        <f t="shared" si="35"/>
        <v/>
      </c>
      <c r="M304" s="7" t="str">
        <f t="shared" si="36"/>
        <v/>
      </c>
      <c r="N304" s="7" t="str">
        <f t="shared" si="32"/>
        <v/>
      </c>
      <c r="O304" s="144"/>
      <c r="P304" s="355">
        <v>0</v>
      </c>
      <c r="Q304" s="362">
        <f>SUM('NOVO HORIZONTE'!I304)</f>
        <v>0</v>
      </c>
      <c r="R304" s="363">
        <f t="shared" si="37"/>
        <v>0</v>
      </c>
      <c r="S304" s="153">
        <f t="shared" si="39"/>
        <v>0</v>
      </c>
      <c r="T304" s="364"/>
    </row>
    <row r="305" ht="33.75" hidden="1" spans="1:20">
      <c r="A305" s="158">
        <v>90092</v>
      </c>
      <c r="B305" s="94" t="s">
        <v>252</v>
      </c>
      <c r="C305" s="104" t="s">
        <v>540</v>
      </c>
      <c r="D305" s="94" t="s">
        <v>239</v>
      </c>
      <c r="E305" s="95">
        <v>6.45</v>
      </c>
      <c r="F305" s="96">
        <f t="shared" si="33"/>
        <v>7.92</v>
      </c>
      <c r="G305" s="107">
        <f>ROUND(SUM('NOVO HORIZONTE'!G305),2)</f>
        <v>0</v>
      </c>
      <c r="H305" s="107">
        <f t="shared" si="38"/>
        <v>0</v>
      </c>
      <c r="I305" s="143">
        <f t="shared" si="34"/>
        <v>0</v>
      </c>
      <c r="J305" s="142"/>
      <c r="K305" s="146"/>
      <c r="L305" s="7" t="str">
        <f t="shared" si="35"/>
        <v/>
      </c>
      <c r="M305" s="7" t="str">
        <f t="shared" si="36"/>
        <v/>
      </c>
      <c r="N305" s="7" t="str">
        <f t="shared" si="32"/>
        <v/>
      </c>
      <c r="O305" s="144"/>
      <c r="P305" s="355">
        <v>0</v>
      </c>
      <c r="Q305" s="362">
        <f>SUM('NOVO HORIZONTE'!I305)</f>
        <v>0</v>
      </c>
      <c r="R305" s="363">
        <f t="shared" si="37"/>
        <v>0</v>
      </c>
      <c r="S305" s="153">
        <f t="shared" si="39"/>
        <v>0</v>
      </c>
      <c r="T305" s="364"/>
    </row>
    <row r="306" ht="33.75" hidden="1" spans="1:20">
      <c r="A306" s="158">
        <v>90094</v>
      </c>
      <c r="B306" s="94" t="s">
        <v>252</v>
      </c>
      <c r="C306" s="104" t="s">
        <v>541</v>
      </c>
      <c r="D306" s="94" t="s">
        <v>239</v>
      </c>
      <c r="E306" s="95">
        <v>6.11</v>
      </c>
      <c r="F306" s="96">
        <f t="shared" si="33"/>
        <v>7.5</v>
      </c>
      <c r="G306" s="107">
        <f>ROUND(SUM('NOVO HORIZONTE'!G306),2)</f>
        <v>0</v>
      </c>
      <c r="H306" s="107">
        <f t="shared" si="38"/>
        <v>0</v>
      </c>
      <c r="I306" s="143">
        <f t="shared" si="34"/>
        <v>0</v>
      </c>
      <c r="J306" s="142"/>
      <c r="K306" s="146"/>
      <c r="L306" s="7" t="str">
        <f t="shared" si="35"/>
        <v/>
      </c>
      <c r="M306" s="7" t="str">
        <f t="shared" si="36"/>
        <v/>
      </c>
      <c r="N306" s="7" t="str">
        <f t="shared" si="32"/>
        <v/>
      </c>
      <c r="O306" s="144"/>
      <c r="P306" s="355">
        <v>0</v>
      </c>
      <c r="Q306" s="362">
        <f>SUM('NOVO HORIZONTE'!I306)</f>
        <v>0</v>
      </c>
      <c r="R306" s="363">
        <f t="shared" si="37"/>
        <v>0</v>
      </c>
      <c r="S306" s="153">
        <f t="shared" si="39"/>
        <v>0</v>
      </c>
      <c r="T306" s="364"/>
    </row>
    <row r="307" ht="33.75" hidden="1" spans="1:20">
      <c r="A307" s="158">
        <v>90095</v>
      </c>
      <c r="B307" s="94" t="s">
        <v>252</v>
      </c>
      <c r="C307" s="104" t="s">
        <v>542</v>
      </c>
      <c r="D307" s="94" t="s">
        <v>239</v>
      </c>
      <c r="E307" s="95">
        <v>5.52</v>
      </c>
      <c r="F307" s="96">
        <f t="shared" si="33"/>
        <v>6.78</v>
      </c>
      <c r="G307" s="107">
        <f>ROUND(SUM('NOVO HORIZONTE'!G307),2)</f>
        <v>0</v>
      </c>
      <c r="H307" s="107">
        <f t="shared" si="38"/>
        <v>0</v>
      </c>
      <c r="I307" s="143">
        <f t="shared" si="34"/>
        <v>0</v>
      </c>
      <c r="J307" s="142"/>
      <c r="K307" s="146"/>
      <c r="L307" s="7" t="str">
        <f t="shared" si="35"/>
        <v/>
      </c>
      <c r="M307" s="7" t="str">
        <f t="shared" si="36"/>
        <v/>
      </c>
      <c r="N307" s="7" t="str">
        <f t="shared" si="32"/>
        <v/>
      </c>
      <c r="O307" s="144"/>
      <c r="P307" s="355">
        <v>0</v>
      </c>
      <c r="Q307" s="362">
        <f>SUM('NOVO HORIZONTE'!I307)</f>
        <v>0</v>
      </c>
      <c r="R307" s="363">
        <f t="shared" si="37"/>
        <v>0</v>
      </c>
      <c r="S307" s="153">
        <f t="shared" si="39"/>
        <v>0</v>
      </c>
      <c r="T307" s="364"/>
    </row>
    <row r="308" ht="33.75" hidden="1" spans="1:20">
      <c r="A308" s="158">
        <v>90098</v>
      </c>
      <c r="B308" s="94" t="s">
        <v>252</v>
      </c>
      <c r="C308" s="104" t="s">
        <v>543</v>
      </c>
      <c r="D308" s="94" t="s">
        <v>239</v>
      </c>
      <c r="E308" s="95">
        <v>5.43</v>
      </c>
      <c r="F308" s="96">
        <f t="shared" si="33"/>
        <v>6.66</v>
      </c>
      <c r="G308" s="107">
        <f>ROUND(SUM('NOVO HORIZONTE'!G308),2)</f>
        <v>0</v>
      </c>
      <c r="H308" s="107">
        <f t="shared" si="38"/>
        <v>0</v>
      </c>
      <c r="I308" s="143">
        <f t="shared" si="34"/>
        <v>0</v>
      </c>
      <c r="J308" s="142"/>
      <c r="K308" s="146"/>
      <c r="L308" s="7" t="str">
        <f t="shared" si="35"/>
        <v/>
      </c>
      <c r="M308" s="7" t="str">
        <f t="shared" si="36"/>
        <v/>
      </c>
      <c r="N308" s="7" t="str">
        <f t="shared" si="32"/>
        <v/>
      </c>
      <c r="O308" s="144"/>
      <c r="P308" s="355">
        <v>0</v>
      </c>
      <c r="Q308" s="362">
        <f>SUM('NOVO HORIZONTE'!I308)</f>
        <v>0</v>
      </c>
      <c r="R308" s="363">
        <f t="shared" si="37"/>
        <v>0</v>
      </c>
      <c r="S308" s="153">
        <f t="shared" si="39"/>
        <v>0</v>
      </c>
      <c r="T308" s="364"/>
    </row>
    <row r="309" ht="33.75" spans="1:20">
      <c r="A309" s="158">
        <v>90099</v>
      </c>
      <c r="B309" s="94" t="s">
        <v>252</v>
      </c>
      <c r="C309" s="104" t="s">
        <v>544</v>
      </c>
      <c r="D309" s="94" t="s">
        <v>239</v>
      </c>
      <c r="E309" s="95">
        <v>16.26</v>
      </c>
      <c r="F309" s="96">
        <f t="shared" si="33"/>
        <v>19.96</v>
      </c>
      <c r="G309" s="107">
        <f>ROUND(SUM('NOVO HORIZONTE'!G309),2)</f>
        <v>9.65</v>
      </c>
      <c r="H309" s="107">
        <f t="shared" si="38"/>
        <v>19.96</v>
      </c>
      <c r="I309" s="143">
        <f>IF(ISBLANK(G309),0,ROUNDUP(G309*H309,2))</f>
        <v>192.62</v>
      </c>
      <c r="J309" s="142"/>
      <c r="K309" s="146"/>
      <c r="L309" s="7" t="str">
        <f t="shared" si="35"/>
        <v>x</v>
      </c>
      <c r="M309" s="7" t="str">
        <f t="shared" si="36"/>
        <v>x</v>
      </c>
      <c r="N309" s="7" t="str">
        <f t="shared" si="32"/>
        <v>x</v>
      </c>
      <c r="O309" s="144"/>
      <c r="P309" s="355">
        <v>0</v>
      </c>
      <c r="Q309" s="362">
        <f>SUM('NOVO HORIZONTE'!I309)</f>
        <v>192.62</v>
      </c>
      <c r="R309" s="363">
        <f t="shared" si="37"/>
        <v>0</v>
      </c>
      <c r="S309" s="153">
        <f>IF(R309=0,0,IF(R309&gt;0,"B","C"))</f>
        <v>0</v>
      </c>
      <c r="T309" s="364"/>
    </row>
    <row r="310" ht="33.75" hidden="1" spans="1:20">
      <c r="A310" s="158">
        <v>90100</v>
      </c>
      <c r="B310" s="94" t="s">
        <v>252</v>
      </c>
      <c r="C310" s="104" t="s">
        <v>545</v>
      </c>
      <c r="D310" s="94" t="s">
        <v>239</v>
      </c>
      <c r="E310" s="95">
        <v>13.8</v>
      </c>
      <c r="F310" s="96">
        <f t="shared" si="33"/>
        <v>16.94</v>
      </c>
      <c r="G310" s="107">
        <f>ROUND(SUM('NOVO HORIZONTE'!G310),2)</f>
        <v>0</v>
      </c>
      <c r="H310" s="107">
        <f t="shared" si="38"/>
        <v>0</v>
      </c>
      <c r="I310" s="143">
        <f t="shared" si="34"/>
        <v>0</v>
      </c>
      <c r="J310" s="142"/>
      <c r="K310" s="146"/>
      <c r="L310" s="7" t="str">
        <f t="shared" si="35"/>
        <v/>
      </c>
      <c r="M310" s="7" t="str">
        <f t="shared" si="36"/>
        <v/>
      </c>
      <c r="N310" s="7" t="str">
        <f t="shared" si="32"/>
        <v/>
      </c>
      <c r="O310" s="144"/>
      <c r="P310" s="355">
        <v>0</v>
      </c>
      <c r="Q310" s="362">
        <f>SUM('NOVO HORIZONTE'!I310)</f>
        <v>0</v>
      </c>
      <c r="R310" s="363">
        <f t="shared" si="37"/>
        <v>0</v>
      </c>
      <c r="S310" s="153">
        <f t="shared" si="39"/>
        <v>0</v>
      </c>
      <c r="T310" s="364"/>
    </row>
    <row r="311" ht="33.75" hidden="1" spans="1:20">
      <c r="A311" s="158">
        <v>90101</v>
      </c>
      <c r="B311" s="94" t="s">
        <v>252</v>
      </c>
      <c r="C311" s="104" t="s">
        <v>546</v>
      </c>
      <c r="D311" s="94" t="s">
        <v>239</v>
      </c>
      <c r="E311" s="95">
        <v>13.63</v>
      </c>
      <c r="F311" s="96">
        <f t="shared" si="33"/>
        <v>16.73</v>
      </c>
      <c r="G311" s="107">
        <f>ROUND(SUM('NOVO HORIZONTE'!G311),2)</f>
        <v>0</v>
      </c>
      <c r="H311" s="107">
        <f t="shared" si="38"/>
        <v>0</v>
      </c>
      <c r="I311" s="143">
        <f t="shared" si="34"/>
        <v>0</v>
      </c>
      <c r="J311" s="142"/>
      <c r="K311" s="146"/>
      <c r="L311" s="7" t="str">
        <f t="shared" si="35"/>
        <v/>
      </c>
      <c r="M311" s="7" t="str">
        <f t="shared" si="36"/>
        <v/>
      </c>
      <c r="N311" s="7" t="str">
        <f t="shared" si="32"/>
        <v/>
      </c>
      <c r="O311" s="144"/>
      <c r="P311" s="355">
        <v>0</v>
      </c>
      <c r="Q311" s="362">
        <f>SUM('NOVO HORIZONTE'!I311)</f>
        <v>0</v>
      </c>
      <c r="R311" s="363">
        <f t="shared" si="37"/>
        <v>0</v>
      </c>
      <c r="S311" s="153">
        <f t="shared" si="39"/>
        <v>0</v>
      </c>
      <c r="T311" s="364"/>
    </row>
    <row r="312" ht="33.75" hidden="1" spans="1:20">
      <c r="A312" s="158">
        <v>90102</v>
      </c>
      <c r="B312" s="94" t="s">
        <v>252</v>
      </c>
      <c r="C312" s="104" t="s">
        <v>547</v>
      </c>
      <c r="D312" s="94" t="s">
        <v>239</v>
      </c>
      <c r="E312" s="95">
        <v>12.4</v>
      </c>
      <c r="F312" s="96">
        <f t="shared" si="33"/>
        <v>15.22</v>
      </c>
      <c r="G312" s="107">
        <f>ROUND(SUM('NOVO HORIZONTE'!G312),2)</f>
        <v>0</v>
      </c>
      <c r="H312" s="107">
        <f t="shared" si="38"/>
        <v>0</v>
      </c>
      <c r="I312" s="143">
        <f t="shared" si="34"/>
        <v>0</v>
      </c>
      <c r="J312" s="142"/>
      <c r="K312" s="146"/>
      <c r="L312" s="7" t="str">
        <f t="shared" si="35"/>
        <v/>
      </c>
      <c r="M312" s="7" t="str">
        <f t="shared" si="36"/>
        <v/>
      </c>
      <c r="N312" s="7" t="str">
        <f t="shared" si="32"/>
        <v/>
      </c>
      <c r="O312" s="144"/>
      <c r="P312" s="355">
        <v>0</v>
      </c>
      <c r="Q312" s="362">
        <f>SUM('NOVO HORIZONTE'!I312)</f>
        <v>0</v>
      </c>
      <c r="R312" s="363">
        <f t="shared" si="37"/>
        <v>0</v>
      </c>
      <c r="S312" s="153">
        <f t="shared" si="39"/>
        <v>0</v>
      </c>
      <c r="T312" s="364"/>
    </row>
    <row r="313" ht="33.75" hidden="1" spans="1:20">
      <c r="A313" s="158">
        <v>90105</v>
      </c>
      <c r="B313" s="94" t="s">
        <v>252</v>
      </c>
      <c r="C313" s="104" t="s">
        <v>548</v>
      </c>
      <c r="D313" s="94" t="s">
        <v>239</v>
      </c>
      <c r="E313" s="95">
        <v>8.96</v>
      </c>
      <c r="F313" s="96">
        <f t="shared" si="33"/>
        <v>11</v>
      </c>
      <c r="G313" s="107">
        <f>ROUND(SUM('NOVO HORIZONTE'!G313),2)</f>
        <v>0</v>
      </c>
      <c r="H313" s="107">
        <f t="shared" si="38"/>
        <v>0</v>
      </c>
      <c r="I313" s="143">
        <f t="shared" si="34"/>
        <v>0</v>
      </c>
      <c r="J313" s="142"/>
      <c r="K313" s="146"/>
      <c r="L313" s="7" t="str">
        <f t="shared" si="35"/>
        <v/>
      </c>
      <c r="M313" s="7" t="str">
        <f t="shared" si="36"/>
        <v/>
      </c>
      <c r="N313" s="7" t="str">
        <f t="shared" si="32"/>
        <v/>
      </c>
      <c r="O313" s="144"/>
      <c r="P313" s="355">
        <v>0</v>
      </c>
      <c r="Q313" s="362">
        <f>SUM('NOVO HORIZONTE'!I313)</f>
        <v>0</v>
      </c>
      <c r="R313" s="363">
        <f t="shared" si="37"/>
        <v>0</v>
      </c>
      <c r="S313" s="153">
        <f t="shared" si="39"/>
        <v>0</v>
      </c>
      <c r="T313" s="364"/>
    </row>
    <row r="314" ht="33.75" hidden="1" spans="1:20">
      <c r="A314" s="158">
        <v>90106</v>
      </c>
      <c r="B314" s="94" t="s">
        <v>252</v>
      </c>
      <c r="C314" s="104" t="s">
        <v>549</v>
      </c>
      <c r="D314" s="94" t="s">
        <v>239</v>
      </c>
      <c r="E314" s="95">
        <v>7.61</v>
      </c>
      <c r="F314" s="96">
        <f t="shared" si="33"/>
        <v>9.34</v>
      </c>
      <c r="G314" s="107">
        <f>ROUND(SUM('NOVO HORIZONTE'!G314),2)</f>
        <v>0</v>
      </c>
      <c r="H314" s="107">
        <f t="shared" si="38"/>
        <v>0</v>
      </c>
      <c r="I314" s="143">
        <f t="shared" si="34"/>
        <v>0</v>
      </c>
      <c r="J314" s="142"/>
      <c r="K314" s="146"/>
      <c r="L314" s="7" t="str">
        <f t="shared" si="35"/>
        <v/>
      </c>
      <c r="M314" s="7" t="str">
        <f t="shared" si="36"/>
        <v/>
      </c>
      <c r="N314" s="7" t="str">
        <f t="shared" si="32"/>
        <v/>
      </c>
      <c r="O314" s="144"/>
      <c r="P314" s="355">
        <v>0</v>
      </c>
      <c r="Q314" s="362">
        <f>SUM('NOVO HORIZONTE'!I314)</f>
        <v>0</v>
      </c>
      <c r="R314" s="363">
        <f t="shared" si="37"/>
        <v>0</v>
      </c>
      <c r="S314" s="153">
        <f t="shared" si="39"/>
        <v>0</v>
      </c>
      <c r="T314" s="364"/>
    </row>
    <row r="315" ht="33.75" hidden="1" spans="1:20">
      <c r="A315" s="158">
        <v>90107</v>
      </c>
      <c r="B315" s="94" t="s">
        <v>252</v>
      </c>
      <c r="C315" s="104" t="s">
        <v>550</v>
      </c>
      <c r="D315" s="94" t="s">
        <v>239</v>
      </c>
      <c r="E315" s="95">
        <v>7.51</v>
      </c>
      <c r="F315" s="96">
        <f t="shared" si="33"/>
        <v>9.22</v>
      </c>
      <c r="G315" s="107">
        <f>ROUND(SUM('NOVO HORIZONTE'!G315),2)</f>
        <v>0</v>
      </c>
      <c r="H315" s="107">
        <f t="shared" si="38"/>
        <v>0</v>
      </c>
      <c r="I315" s="143">
        <f t="shared" si="34"/>
        <v>0</v>
      </c>
      <c r="J315" s="142"/>
      <c r="K315" s="146"/>
      <c r="L315" s="7" t="str">
        <f t="shared" si="35"/>
        <v/>
      </c>
      <c r="M315" s="7" t="str">
        <f t="shared" si="36"/>
        <v/>
      </c>
      <c r="N315" s="7" t="str">
        <f t="shared" si="32"/>
        <v/>
      </c>
      <c r="O315" s="144"/>
      <c r="P315" s="355">
        <v>0</v>
      </c>
      <c r="Q315" s="362">
        <f>SUM('NOVO HORIZONTE'!I315)</f>
        <v>0</v>
      </c>
      <c r="R315" s="363">
        <f t="shared" si="37"/>
        <v>0</v>
      </c>
      <c r="S315" s="153">
        <f t="shared" si="39"/>
        <v>0</v>
      </c>
      <c r="T315" s="364"/>
    </row>
    <row r="316" ht="33.75" hidden="1" spans="1:20">
      <c r="A316" s="158">
        <v>90108</v>
      </c>
      <c r="B316" s="94" t="s">
        <v>252</v>
      </c>
      <c r="C316" s="104" t="s">
        <v>551</v>
      </c>
      <c r="D316" s="94" t="s">
        <v>239</v>
      </c>
      <c r="E316" s="95">
        <v>6.84</v>
      </c>
      <c r="F316" s="96">
        <f t="shared" si="33"/>
        <v>8.4</v>
      </c>
      <c r="G316" s="107">
        <f>ROUND(SUM('NOVO HORIZONTE'!G316),2)</f>
        <v>0</v>
      </c>
      <c r="H316" s="107">
        <f t="shared" si="38"/>
        <v>0</v>
      </c>
      <c r="I316" s="143">
        <f t="shared" si="34"/>
        <v>0</v>
      </c>
      <c r="J316" s="142"/>
      <c r="K316" s="146"/>
      <c r="L316" s="7" t="str">
        <f t="shared" si="35"/>
        <v/>
      </c>
      <c r="M316" s="7" t="str">
        <f t="shared" si="36"/>
        <v/>
      </c>
      <c r="N316" s="7" t="str">
        <f t="shared" si="32"/>
        <v/>
      </c>
      <c r="O316" s="144"/>
      <c r="P316" s="355">
        <v>0</v>
      </c>
      <c r="Q316" s="362">
        <f>SUM('NOVO HORIZONTE'!I316)</f>
        <v>0</v>
      </c>
      <c r="R316" s="363">
        <f t="shared" si="37"/>
        <v>0</v>
      </c>
      <c r="S316" s="153">
        <f t="shared" si="39"/>
        <v>0</v>
      </c>
      <c r="T316" s="364"/>
    </row>
    <row r="317" ht="22.5" hidden="1" spans="1:20">
      <c r="A317" s="158">
        <v>96520</v>
      </c>
      <c r="B317" s="94" t="s">
        <v>252</v>
      </c>
      <c r="C317" s="104" t="s">
        <v>552</v>
      </c>
      <c r="D317" s="94" t="s">
        <v>239</v>
      </c>
      <c r="E317" s="95">
        <v>113.47</v>
      </c>
      <c r="F317" s="96">
        <f t="shared" si="33"/>
        <v>139.27</v>
      </c>
      <c r="G317" s="107">
        <f>ROUND(SUM('NOVO HORIZONTE'!G317),2)</f>
        <v>0</v>
      </c>
      <c r="H317" s="107">
        <f t="shared" si="38"/>
        <v>0</v>
      </c>
      <c r="I317" s="143">
        <f t="shared" si="34"/>
        <v>0</v>
      </c>
      <c r="J317" s="142"/>
      <c r="K317" s="146"/>
      <c r="L317" s="7" t="str">
        <f t="shared" si="35"/>
        <v/>
      </c>
      <c r="M317" s="7" t="str">
        <f t="shared" si="36"/>
        <v/>
      </c>
      <c r="N317" s="7" t="str">
        <f t="shared" si="32"/>
        <v/>
      </c>
      <c r="O317" s="144"/>
      <c r="P317" s="355">
        <v>0</v>
      </c>
      <c r="Q317" s="362">
        <f>SUM('NOVO HORIZONTE'!I317)</f>
        <v>0</v>
      </c>
      <c r="R317" s="363">
        <f t="shared" si="37"/>
        <v>0</v>
      </c>
      <c r="S317" s="153">
        <f t="shared" si="39"/>
        <v>0</v>
      </c>
      <c r="T317" s="364"/>
    </row>
    <row r="318" ht="22.5" hidden="1" spans="1:20">
      <c r="A318" s="158">
        <v>96521</v>
      </c>
      <c r="B318" s="94" t="s">
        <v>252</v>
      </c>
      <c r="C318" s="104" t="s">
        <v>553</v>
      </c>
      <c r="D318" s="94" t="s">
        <v>239</v>
      </c>
      <c r="E318" s="95">
        <v>46.99</v>
      </c>
      <c r="F318" s="96">
        <f t="shared" si="33"/>
        <v>57.68</v>
      </c>
      <c r="G318" s="107">
        <f>ROUND(SUM('NOVO HORIZONTE'!G318),2)</f>
        <v>0</v>
      </c>
      <c r="H318" s="107">
        <f t="shared" si="38"/>
        <v>0</v>
      </c>
      <c r="I318" s="143">
        <f t="shared" si="34"/>
        <v>0</v>
      </c>
      <c r="J318" s="142"/>
      <c r="K318" s="146"/>
      <c r="L318" s="7" t="str">
        <f t="shared" si="35"/>
        <v/>
      </c>
      <c r="M318" s="7" t="str">
        <f t="shared" si="36"/>
        <v/>
      </c>
      <c r="N318" s="7" t="str">
        <f t="shared" si="32"/>
        <v/>
      </c>
      <c r="O318" s="144"/>
      <c r="P318" s="355">
        <v>0</v>
      </c>
      <c r="Q318" s="362">
        <f>SUM('NOVO HORIZONTE'!I318)</f>
        <v>0</v>
      </c>
      <c r="R318" s="363">
        <f t="shared" si="37"/>
        <v>0</v>
      </c>
      <c r="S318" s="153">
        <f t="shared" si="39"/>
        <v>0</v>
      </c>
      <c r="T318" s="364"/>
    </row>
    <row r="319" ht="22.5" spans="1:20">
      <c r="A319" s="158">
        <v>101114</v>
      </c>
      <c r="B319" s="94" t="s">
        <v>252</v>
      </c>
      <c r="C319" s="104" t="s">
        <v>554</v>
      </c>
      <c r="D319" s="94" t="s">
        <v>239</v>
      </c>
      <c r="E319" s="95">
        <v>4.37</v>
      </c>
      <c r="F319" s="96">
        <f t="shared" si="33"/>
        <v>5.36</v>
      </c>
      <c r="G319" s="107">
        <f>ROUND(SUM('NOVO HORIZONTE'!G319),2)</f>
        <v>67.36</v>
      </c>
      <c r="H319" s="107">
        <f t="shared" si="38"/>
        <v>5.36</v>
      </c>
      <c r="I319" s="143">
        <f t="shared" si="34"/>
        <v>361.05</v>
      </c>
      <c r="J319" s="142"/>
      <c r="K319" s="146"/>
      <c r="L319" s="7" t="str">
        <f t="shared" si="35"/>
        <v>x</v>
      </c>
      <c r="M319" s="7" t="str">
        <f t="shared" si="36"/>
        <v>x</v>
      </c>
      <c r="N319" s="7" t="str">
        <f t="shared" si="32"/>
        <v>x</v>
      </c>
      <c r="O319" s="144"/>
      <c r="P319" s="355">
        <v>0</v>
      </c>
      <c r="Q319" s="362">
        <f>SUM('NOVO HORIZONTE'!I319)</f>
        <v>361.05</v>
      </c>
      <c r="R319" s="363">
        <f t="shared" si="37"/>
        <v>0</v>
      </c>
      <c r="S319" s="153">
        <f t="shared" si="39"/>
        <v>0</v>
      </c>
      <c r="T319" s="364"/>
    </row>
    <row r="320" ht="22.5" hidden="1" spans="1:20">
      <c r="A320" s="158">
        <v>101115</v>
      </c>
      <c r="B320" s="94" t="s">
        <v>252</v>
      </c>
      <c r="C320" s="104" t="s">
        <v>555</v>
      </c>
      <c r="D320" s="94" t="s">
        <v>239</v>
      </c>
      <c r="E320" s="95">
        <v>3.63</v>
      </c>
      <c r="F320" s="96">
        <f t="shared" si="33"/>
        <v>4.46</v>
      </c>
      <c r="G320" s="107">
        <f>ROUND(SUM('NOVO HORIZONTE'!G320),2)</f>
        <v>0</v>
      </c>
      <c r="H320" s="107">
        <f t="shared" si="38"/>
        <v>0</v>
      </c>
      <c r="I320" s="143">
        <f t="shared" si="34"/>
        <v>0</v>
      </c>
      <c r="J320" s="142"/>
      <c r="K320" s="146"/>
      <c r="L320" s="7" t="str">
        <f t="shared" si="35"/>
        <v/>
      </c>
      <c r="M320" s="7" t="str">
        <f t="shared" si="36"/>
        <v/>
      </c>
      <c r="N320" s="7" t="str">
        <f t="shared" si="32"/>
        <v/>
      </c>
      <c r="O320" s="144"/>
      <c r="P320" s="355">
        <v>0</v>
      </c>
      <c r="Q320" s="362">
        <f>SUM('NOVO HORIZONTE'!I320)</f>
        <v>0</v>
      </c>
      <c r="R320" s="363">
        <f t="shared" si="37"/>
        <v>0</v>
      </c>
      <c r="S320" s="153">
        <f t="shared" si="39"/>
        <v>0</v>
      </c>
      <c r="T320" s="364"/>
    </row>
    <row r="321" ht="22.5" hidden="1" spans="1:20">
      <c r="A321" s="158">
        <v>101116</v>
      </c>
      <c r="B321" s="94" t="s">
        <v>252</v>
      </c>
      <c r="C321" s="104" t="s">
        <v>556</v>
      </c>
      <c r="D321" s="94" t="s">
        <v>239</v>
      </c>
      <c r="E321" s="95">
        <v>2.25</v>
      </c>
      <c r="F321" s="96">
        <f t="shared" si="33"/>
        <v>2.76</v>
      </c>
      <c r="G321" s="107">
        <f>ROUND(SUM('NOVO HORIZONTE'!G321),2)</f>
        <v>0</v>
      </c>
      <c r="H321" s="107">
        <f t="shared" si="38"/>
        <v>0</v>
      </c>
      <c r="I321" s="143">
        <f t="shared" si="34"/>
        <v>0</v>
      </c>
      <c r="J321" s="142"/>
      <c r="K321" s="146"/>
      <c r="L321" s="7" t="str">
        <f t="shared" si="35"/>
        <v/>
      </c>
      <c r="M321" s="7" t="str">
        <f t="shared" si="36"/>
        <v/>
      </c>
      <c r="N321" s="7" t="str">
        <f t="shared" si="32"/>
        <v/>
      </c>
      <c r="O321" s="144"/>
      <c r="P321" s="355">
        <v>0</v>
      </c>
      <c r="Q321" s="362">
        <f>SUM('NOVO HORIZONTE'!I321)</f>
        <v>0</v>
      </c>
      <c r="R321" s="363">
        <f t="shared" si="37"/>
        <v>0</v>
      </c>
      <c r="S321" s="153">
        <f t="shared" si="39"/>
        <v>0</v>
      </c>
      <c r="T321" s="364"/>
    </row>
    <row r="322" ht="22.5" hidden="1" spans="1:20">
      <c r="A322" s="158">
        <v>101117</v>
      </c>
      <c r="B322" s="94" t="s">
        <v>252</v>
      </c>
      <c r="C322" s="104" t="s">
        <v>557</v>
      </c>
      <c r="D322" s="94" t="s">
        <v>239</v>
      </c>
      <c r="E322" s="95">
        <v>3.07</v>
      </c>
      <c r="F322" s="96">
        <f t="shared" si="33"/>
        <v>3.77</v>
      </c>
      <c r="G322" s="107">
        <f>ROUND(SUM('NOVO HORIZONTE'!G322),2)</f>
        <v>0</v>
      </c>
      <c r="H322" s="107">
        <f t="shared" si="38"/>
        <v>0</v>
      </c>
      <c r="I322" s="143">
        <f t="shared" si="34"/>
        <v>0</v>
      </c>
      <c r="J322" s="142"/>
      <c r="K322" s="146"/>
      <c r="L322" s="7" t="str">
        <f t="shared" si="35"/>
        <v/>
      </c>
      <c r="M322" s="7" t="str">
        <f t="shared" si="36"/>
        <v/>
      </c>
      <c r="N322" s="7" t="str">
        <f t="shared" si="32"/>
        <v/>
      </c>
      <c r="O322" s="144"/>
      <c r="P322" s="355">
        <v>0</v>
      </c>
      <c r="Q322" s="362">
        <f>SUM('NOVO HORIZONTE'!I322)</f>
        <v>0</v>
      </c>
      <c r="R322" s="363">
        <f t="shared" si="37"/>
        <v>0</v>
      </c>
      <c r="S322" s="153">
        <f t="shared" si="39"/>
        <v>0</v>
      </c>
      <c r="T322" s="364"/>
    </row>
    <row r="323" ht="22.5" hidden="1" spans="1:20">
      <c r="A323" s="158">
        <v>101118</v>
      </c>
      <c r="B323" s="94" t="s">
        <v>252</v>
      </c>
      <c r="C323" s="104" t="s">
        <v>558</v>
      </c>
      <c r="D323" s="94" t="s">
        <v>239</v>
      </c>
      <c r="E323" s="95">
        <v>3.76</v>
      </c>
      <c r="F323" s="96">
        <f t="shared" si="33"/>
        <v>4.62</v>
      </c>
      <c r="G323" s="107">
        <f>ROUND(SUM('NOVO HORIZONTE'!G323),2)</f>
        <v>0</v>
      </c>
      <c r="H323" s="107">
        <f t="shared" si="38"/>
        <v>0</v>
      </c>
      <c r="I323" s="143">
        <f t="shared" si="34"/>
        <v>0</v>
      </c>
      <c r="J323" s="142"/>
      <c r="K323" s="146"/>
      <c r="L323" s="7" t="str">
        <f t="shared" si="35"/>
        <v/>
      </c>
      <c r="M323" s="7" t="str">
        <f t="shared" si="36"/>
        <v/>
      </c>
      <c r="N323" s="7" t="str">
        <f t="shared" si="32"/>
        <v/>
      </c>
      <c r="O323" s="144"/>
      <c r="P323" s="355">
        <v>0</v>
      </c>
      <c r="Q323" s="362">
        <f>SUM('NOVO HORIZONTE'!I323)</f>
        <v>0</v>
      </c>
      <c r="R323" s="363">
        <f t="shared" si="37"/>
        <v>0</v>
      </c>
      <c r="S323" s="153">
        <f t="shared" si="39"/>
        <v>0</v>
      </c>
      <c r="T323" s="364"/>
    </row>
    <row r="324" ht="22.5" hidden="1" spans="1:20">
      <c r="A324" s="158">
        <v>101119</v>
      </c>
      <c r="B324" s="94" t="s">
        <v>252</v>
      </c>
      <c r="C324" s="104" t="s">
        <v>559</v>
      </c>
      <c r="D324" s="94" t="s">
        <v>239</v>
      </c>
      <c r="E324" s="95">
        <v>8.36</v>
      </c>
      <c r="F324" s="96">
        <f t="shared" si="33"/>
        <v>10.26</v>
      </c>
      <c r="G324" s="107">
        <f>ROUND(SUM('NOVO HORIZONTE'!G324),2)</f>
        <v>0</v>
      </c>
      <c r="H324" s="107">
        <f t="shared" si="38"/>
        <v>0</v>
      </c>
      <c r="I324" s="143">
        <f t="shared" si="34"/>
        <v>0</v>
      </c>
      <c r="J324" s="142"/>
      <c r="K324" s="146"/>
      <c r="L324" s="7" t="str">
        <f t="shared" si="35"/>
        <v/>
      </c>
      <c r="M324" s="7" t="str">
        <f t="shared" si="36"/>
        <v/>
      </c>
      <c r="N324" s="7" t="str">
        <f t="shared" si="32"/>
        <v/>
      </c>
      <c r="O324" s="144"/>
      <c r="P324" s="355">
        <v>0</v>
      </c>
      <c r="Q324" s="362">
        <f>SUM('NOVO HORIZONTE'!I324)</f>
        <v>0</v>
      </c>
      <c r="R324" s="363">
        <f t="shared" si="37"/>
        <v>0</v>
      </c>
      <c r="S324" s="153">
        <f t="shared" si="39"/>
        <v>0</v>
      </c>
      <c r="T324" s="364"/>
    </row>
    <row r="325" ht="22.5" hidden="1" spans="1:20">
      <c r="A325" s="158">
        <v>101120</v>
      </c>
      <c r="B325" s="94" t="s">
        <v>252</v>
      </c>
      <c r="C325" s="104" t="s">
        <v>560</v>
      </c>
      <c r="D325" s="94" t="s">
        <v>239</v>
      </c>
      <c r="E325" s="95">
        <v>6.96</v>
      </c>
      <c r="F325" s="96">
        <f t="shared" si="33"/>
        <v>8.54</v>
      </c>
      <c r="G325" s="107">
        <f>ROUND(SUM('NOVO HORIZONTE'!G325),2)</f>
        <v>0</v>
      </c>
      <c r="H325" s="107">
        <f t="shared" si="38"/>
        <v>0</v>
      </c>
      <c r="I325" s="143">
        <f t="shared" si="34"/>
        <v>0</v>
      </c>
      <c r="J325" s="142"/>
      <c r="K325" s="146"/>
      <c r="L325" s="7" t="str">
        <f t="shared" si="35"/>
        <v/>
      </c>
      <c r="M325" s="7" t="str">
        <f t="shared" si="36"/>
        <v/>
      </c>
      <c r="N325" s="7" t="str">
        <f t="shared" si="32"/>
        <v/>
      </c>
      <c r="O325" s="144"/>
      <c r="P325" s="355">
        <v>0</v>
      </c>
      <c r="Q325" s="362">
        <f>SUM('NOVO HORIZONTE'!I325)</f>
        <v>0</v>
      </c>
      <c r="R325" s="363">
        <f t="shared" si="37"/>
        <v>0</v>
      </c>
      <c r="S325" s="153">
        <f t="shared" si="39"/>
        <v>0</v>
      </c>
      <c r="T325" s="364"/>
    </row>
    <row r="326" ht="22.5" hidden="1" spans="1:20">
      <c r="A326" s="158">
        <v>101121</v>
      </c>
      <c r="B326" s="94" t="s">
        <v>252</v>
      </c>
      <c r="C326" s="104" t="s">
        <v>561</v>
      </c>
      <c r="D326" s="94" t="s">
        <v>239</v>
      </c>
      <c r="E326" s="95">
        <v>4.34</v>
      </c>
      <c r="F326" s="96">
        <f t="shared" si="33"/>
        <v>5.33</v>
      </c>
      <c r="G326" s="107">
        <f>ROUND(SUM('NOVO HORIZONTE'!G326),2)</f>
        <v>0</v>
      </c>
      <c r="H326" s="107">
        <f t="shared" si="38"/>
        <v>0</v>
      </c>
      <c r="I326" s="143">
        <f t="shared" si="34"/>
        <v>0</v>
      </c>
      <c r="J326" s="142"/>
      <c r="K326" s="146"/>
      <c r="L326" s="7" t="str">
        <f t="shared" si="35"/>
        <v/>
      </c>
      <c r="M326" s="7" t="str">
        <f t="shared" si="36"/>
        <v/>
      </c>
      <c r="N326" s="7" t="str">
        <f t="shared" si="32"/>
        <v/>
      </c>
      <c r="O326" s="144"/>
      <c r="P326" s="355">
        <v>0</v>
      </c>
      <c r="Q326" s="362">
        <f>SUM('NOVO HORIZONTE'!I326)</f>
        <v>0</v>
      </c>
      <c r="R326" s="363">
        <f t="shared" si="37"/>
        <v>0</v>
      </c>
      <c r="S326" s="153">
        <f t="shared" si="39"/>
        <v>0</v>
      </c>
      <c r="T326" s="364"/>
    </row>
    <row r="327" ht="22.5" hidden="1" spans="1:20">
      <c r="A327" s="158">
        <v>101122</v>
      </c>
      <c r="B327" s="94" t="s">
        <v>252</v>
      </c>
      <c r="C327" s="104" t="s">
        <v>562</v>
      </c>
      <c r="D327" s="94" t="s">
        <v>239</v>
      </c>
      <c r="E327" s="95">
        <v>5.86</v>
      </c>
      <c r="F327" s="96">
        <f t="shared" si="33"/>
        <v>7.19</v>
      </c>
      <c r="G327" s="107">
        <f>ROUND(SUM('NOVO HORIZONTE'!G327),2)</f>
        <v>0</v>
      </c>
      <c r="H327" s="107">
        <f t="shared" si="38"/>
        <v>0</v>
      </c>
      <c r="I327" s="143">
        <f t="shared" si="34"/>
        <v>0</v>
      </c>
      <c r="J327" s="142"/>
      <c r="K327" s="146"/>
      <c r="L327" s="7" t="str">
        <f t="shared" si="35"/>
        <v/>
      </c>
      <c r="M327" s="7" t="str">
        <f t="shared" si="36"/>
        <v/>
      </c>
      <c r="N327" s="7" t="str">
        <f t="shared" si="32"/>
        <v/>
      </c>
      <c r="O327" s="144"/>
      <c r="P327" s="355">
        <v>0</v>
      </c>
      <c r="Q327" s="362">
        <f>SUM('NOVO HORIZONTE'!I327)</f>
        <v>0</v>
      </c>
      <c r="R327" s="363">
        <f t="shared" si="37"/>
        <v>0</v>
      </c>
      <c r="S327" s="153">
        <f t="shared" si="39"/>
        <v>0</v>
      </c>
      <c r="T327" s="364"/>
    </row>
    <row r="328" ht="22.5" hidden="1" spans="1:20">
      <c r="A328" s="158">
        <v>101123</v>
      </c>
      <c r="B328" s="94" t="s">
        <v>252</v>
      </c>
      <c r="C328" s="104" t="s">
        <v>563</v>
      </c>
      <c r="D328" s="94" t="s">
        <v>239</v>
      </c>
      <c r="E328" s="95">
        <v>7.18</v>
      </c>
      <c r="F328" s="96">
        <f t="shared" si="33"/>
        <v>8.81</v>
      </c>
      <c r="G328" s="107">
        <f>ROUND(SUM('NOVO HORIZONTE'!G328),2)</f>
        <v>0</v>
      </c>
      <c r="H328" s="107">
        <f t="shared" si="38"/>
        <v>0</v>
      </c>
      <c r="I328" s="143">
        <f t="shared" si="34"/>
        <v>0</v>
      </c>
      <c r="J328" s="142"/>
      <c r="K328" s="146"/>
      <c r="L328" s="7" t="str">
        <f t="shared" si="35"/>
        <v/>
      </c>
      <c r="M328" s="7" t="str">
        <f t="shared" si="36"/>
        <v/>
      </c>
      <c r="N328" s="7" t="str">
        <f t="shared" si="32"/>
        <v/>
      </c>
      <c r="O328" s="144"/>
      <c r="P328" s="355">
        <v>0</v>
      </c>
      <c r="Q328" s="362">
        <f>SUM('NOVO HORIZONTE'!I328)</f>
        <v>0</v>
      </c>
      <c r="R328" s="363">
        <f t="shared" si="37"/>
        <v>0</v>
      </c>
      <c r="S328" s="153">
        <f t="shared" si="39"/>
        <v>0</v>
      </c>
      <c r="T328" s="364"/>
    </row>
    <row r="329" ht="22.5" hidden="1" spans="1:20">
      <c r="A329" s="158">
        <v>101124</v>
      </c>
      <c r="B329" s="94" t="s">
        <v>252</v>
      </c>
      <c r="C329" s="104" t="s">
        <v>564</v>
      </c>
      <c r="D329" s="94" t="s">
        <v>239</v>
      </c>
      <c r="E329" s="95">
        <v>14.98</v>
      </c>
      <c r="F329" s="96">
        <f t="shared" si="33"/>
        <v>18.39</v>
      </c>
      <c r="G329" s="107">
        <f>ROUND(SUM('NOVO HORIZONTE'!G329),2)</f>
        <v>0</v>
      </c>
      <c r="H329" s="107">
        <f t="shared" si="38"/>
        <v>0</v>
      </c>
      <c r="I329" s="143">
        <f t="shared" si="34"/>
        <v>0</v>
      </c>
      <c r="J329" s="142"/>
      <c r="K329" s="146"/>
      <c r="L329" s="7" t="str">
        <f t="shared" si="35"/>
        <v/>
      </c>
      <c r="M329" s="7" t="str">
        <f t="shared" si="36"/>
        <v/>
      </c>
      <c r="N329" s="7" t="str">
        <f t="shared" si="32"/>
        <v/>
      </c>
      <c r="O329" s="144"/>
      <c r="P329" s="355">
        <v>0</v>
      </c>
      <c r="Q329" s="362">
        <f>SUM('NOVO HORIZONTE'!I329)</f>
        <v>0</v>
      </c>
      <c r="R329" s="363">
        <f t="shared" si="37"/>
        <v>0</v>
      </c>
      <c r="S329" s="153">
        <f t="shared" si="39"/>
        <v>0</v>
      </c>
      <c r="T329" s="364"/>
    </row>
    <row r="330" ht="22.5" hidden="1" spans="1:20">
      <c r="A330" s="158">
        <v>101125</v>
      </c>
      <c r="B330" s="94" t="s">
        <v>252</v>
      </c>
      <c r="C330" s="104" t="s">
        <v>565</v>
      </c>
      <c r="D330" s="94" t="s">
        <v>239</v>
      </c>
      <c r="E330" s="95">
        <v>14.24</v>
      </c>
      <c r="F330" s="96">
        <f t="shared" si="33"/>
        <v>17.48</v>
      </c>
      <c r="G330" s="107">
        <f>ROUND(SUM('NOVO HORIZONTE'!G330),2)</f>
        <v>0</v>
      </c>
      <c r="H330" s="107">
        <f t="shared" si="38"/>
        <v>0</v>
      </c>
      <c r="I330" s="143">
        <f t="shared" si="34"/>
        <v>0</v>
      </c>
      <c r="J330" s="142"/>
      <c r="K330" s="146"/>
      <c r="L330" s="7" t="str">
        <f t="shared" si="35"/>
        <v/>
      </c>
      <c r="M330" s="7" t="str">
        <f t="shared" si="36"/>
        <v/>
      </c>
      <c r="N330" s="7" t="str">
        <f t="shared" si="32"/>
        <v/>
      </c>
      <c r="O330" s="144"/>
      <c r="P330" s="355">
        <v>0</v>
      </c>
      <c r="Q330" s="362">
        <f>SUM('NOVO HORIZONTE'!I330)</f>
        <v>0</v>
      </c>
      <c r="R330" s="363">
        <f t="shared" si="37"/>
        <v>0</v>
      </c>
      <c r="S330" s="153">
        <f t="shared" si="39"/>
        <v>0</v>
      </c>
      <c r="T330" s="364"/>
    </row>
    <row r="331" ht="22.5" hidden="1" spans="1:20">
      <c r="A331" s="158">
        <v>101126</v>
      </c>
      <c r="B331" s="94" t="s">
        <v>252</v>
      </c>
      <c r="C331" s="104" t="s">
        <v>566</v>
      </c>
      <c r="D331" s="94" t="s">
        <v>239</v>
      </c>
      <c r="E331" s="95">
        <v>12.86</v>
      </c>
      <c r="F331" s="96">
        <f t="shared" si="33"/>
        <v>15.78</v>
      </c>
      <c r="G331" s="107">
        <f>ROUND(SUM('NOVO HORIZONTE'!G331),2)</f>
        <v>0</v>
      </c>
      <c r="H331" s="107">
        <f t="shared" si="38"/>
        <v>0</v>
      </c>
      <c r="I331" s="143">
        <f t="shared" si="34"/>
        <v>0</v>
      </c>
      <c r="J331" s="142"/>
      <c r="K331" s="146"/>
      <c r="L331" s="7" t="str">
        <f t="shared" si="35"/>
        <v/>
      </c>
      <c r="M331" s="7" t="str">
        <f t="shared" si="36"/>
        <v/>
      </c>
      <c r="N331" s="7" t="str">
        <f t="shared" si="32"/>
        <v/>
      </c>
      <c r="O331" s="144"/>
      <c r="P331" s="355">
        <v>0</v>
      </c>
      <c r="Q331" s="362">
        <f>SUM('NOVO HORIZONTE'!I331)</f>
        <v>0</v>
      </c>
      <c r="R331" s="363">
        <f t="shared" si="37"/>
        <v>0</v>
      </c>
      <c r="S331" s="153">
        <f t="shared" si="39"/>
        <v>0</v>
      </c>
      <c r="T331" s="364"/>
    </row>
    <row r="332" ht="22.5" hidden="1" spans="1:20">
      <c r="A332" s="158">
        <v>101127</v>
      </c>
      <c r="B332" s="94" t="s">
        <v>252</v>
      </c>
      <c r="C332" s="104" t="s">
        <v>567</v>
      </c>
      <c r="D332" s="94" t="s">
        <v>239</v>
      </c>
      <c r="E332" s="95">
        <v>13.68</v>
      </c>
      <c r="F332" s="96">
        <f t="shared" si="33"/>
        <v>16.79</v>
      </c>
      <c r="G332" s="107">
        <f>ROUND(SUM('NOVO HORIZONTE'!G332),2)</f>
        <v>0</v>
      </c>
      <c r="H332" s="107">
        <f t="shared" si="38"/>
        <v>0</v>
      </c>
      <c r="I332" s="143">
        <f t="shared" si="34"/>
        <v>0</v>
      </c>
      <c r="J332" s="142"/>
      <c r="K332" s="146"/>
      <c r="L332" s="7" t="str">
        <f t="shared" si="35"/>
        <v/>
      </c>
      <c r="M332" s="7" t="str">
        <f t="shared" si="36"/>
        <v/>
      </c>
      <c r="N332" s="7" t="str">
        <f t="shared" si="32"/>
        <v/>
      </c>
      <c r="O332" s="144"/>
      <c r="P332" s="355">
        <v>0</v>
      </c>
      <c r="Q332" s="362">
        <f>SUM('NOVO HORIZONTE'!I332)</f>
        <v>0</v>
      </c>
      <c r="R332" s="363">
        <f t="shared" si="37"/>
        <v>0</v>
      </c>
      <c r="S332" s="153">
        <f t="shared" si="39"/>
        <v>0</v>
      </c>
      <c r="T332" s="364"/>
    </row>
    <row r="333" ht="22.5" hidden="1" spans="1:20">
      <c r="A333" s="158">
        <v>101128</v>
      </c>
      <c r="B333" s="94" t="s">
        <v>252</v>
      </c>
      <c r="C333" s="104" t="s">
        <v>568</v>
      </c>
      <c r="D333" s="94" t="s">
        <v>239</v>
      </c>
      <c r="E333" s="95">
        <v>14.37</v>
      </c>
      <c r="F333" s="96">
        <f t="shared" si="33"/>
        <v>17.64</v>
      </c>
      <c r="G333" s="107">
        <f>ROUND(SUM('NOVO HORIZONTE'!G333),2)</f>
        <v>0</v>
      </c>
      <c r="H333" s="107">
        <f t="shared" si="38"/>
        <v>0</v>
      </c>
      <c r="I333" s="143">
        <f t="shared" si="34"/>
        <v>0</v>
      </c>
      <c r="J333" s="142"/>
      <c r="K333" s="146"/>
      <c r="L333" s="7" t="str">
        <f t="shared" si="35"/>
        <v/>
      </c>
      <c r="M333" s="7" t="str">
        <f t="shared" si="36"/>
        <v/>
      </c>
      <c r="N333" s="7" t="str">
        <f t="shared" si="32"/>
        <v/>
      </c>
      <c r="O333" s="144"/>
      <c r="P333" s="355">
        <v>0</v>
      </c>
      <c r="Q333" s="362">
        <f>SUM('NOVO HORIZONTE'!I333)</f>
        <v>0</v>
      </c>
      <c r="R333" s="363">
        <f t="shared" si="37"/>
        <v>0</v>
      </c>
      <c r="S333" s="153">
        <f t="shared" si="39"/>
        <v>0</v>
      </c>
      <c r="T333" s="364"/>
    </row>
    <row r="334" ht="22.5" hidden="1" spans="1:20">
      <c r="A334" s="158">
        <v>101129</v>
      </c>
      <c r="B334" s="94" t="s">
        <v>252</v>
      </c>
      <c r="C334" s="104" t="s">
        <v>569</v>
      </c>
      <c r="D334" s="94" t="s">
        <v>239</v>
      </c>
      <c r="E334" s="95">
        <v>19.39</v>
      </c>
      <c r="F334" s="96">
        <f t="shared" si="33"/>
        <v>23.8</v>
      </c>
      <c r="G334" s="107">
        <f>ROUND(SUM('NOVO HORIZONTE'!G334),2)</f>
        <v>0</v>
      </c>
      <c r="H334" s="107">
        <f t="shared" si="38"/>
        <v>0</v>
      </c>
      <c r="I334" s="143">
        <f t="shared" si="34"/>
        <v>0</v>
      </c>
      <c r="J334" s="142"/>
      <c r="K334" s="146"/>
      <c r="L334" s="7" t="str">
        <f t="shared" si="35"/>
        <v/>
      </c>
      <c r="M334" s="7" t="str">
        <f t="shared" si="36"/>
        <v/>
      </c>
      <c r="N334" s="7" t="str">
        <f t="shared" si="32"/>
        <v/>
      </c>
      <c r="O334" s="144"/>
      <c r="P334" s="355">
        <v>0</v>
      </c>
      <c r="Q334" s="362">
        <f>SUM('NOVO HORIZONTE'!I334)</f>
        <v>0</v>
      </c>
      <c r="R334" s="363">
        <f t="shared" si="37"/>
        <v>0</v>
      </c>
      <c r="S334" s="153">
        <f t="shared" si="39"/>
        <v>0</v>
      </c>
      <c r="T334" s="364"/>
    </row>
    <row r="335" ht="22.5" hidden="1" spans="1:20">
      <c r="A335" s="158">
        <v>101130</v>
      </c>
      <c r="B335" s="94" t="s">
        <v>252</v>
      </c>
      <c r="C335" s="104" t="s">
        <v>570</v>
      </c>
      <c r="D335" s="94" t="s">
        <v>239</v>
      </c>
      <c r="E335" s="95">
        <v>17.99</v>
      </c>
      <c r="F335" s="96">
        <f t="shared" si="33"/>
        <v>22.08</v>
      </c>
      <c r="G335" s="107">
        <f>ROUND(SUM('NOVO HORIZONTE'!G335),2)</f>
        <v>0</v>
      </c>
      <c r="H335" s="107">
        <f t="shared" si="38"/>
        <v>0</v>
      </c>
      <c r="I335" s="143">
        <f t="shared" si="34"/>
        <v>0</v>
      </c>
      <c r="J335" s="142"/>
      <c r="K335" s="146"/>
      <c r="L335" s="7" t="str">
        <f t="shared" si="35"/>
        <v/>
      </c>
      <c r="M335" s="7" t="str">
        <f t="shared" si="36"/>
        <v/>
      </c>
      <c r="N335" s="7" t="str">
        <f t="shared" si="32"/>
        <v/>
      </c>
      <c r="O335" s="144"/>
      <c r="P335" s="355">
        <v>0</v>
      </c>
      <c r="Q335" s="362">
        <f>SUM('NOVO HORIZONTE'!I335)</f>
        <v>0</v>
      </c>
      <c r="R335" s="363">
        <f t="shared" si="37"/>
        <v>0</v>
      </c>
      <c r="S335" s="153">
        <f t="shared" si="39"/>
        <v>0</v>
      </c>
      <c r="T335" s="364"/>
    </row>
    <row r="336" ht="22.5" hidden="1" spans="1:20">
      <c r="A336" s="158">
        <v>101131</v>
      </c>
      <c r="B336" s="94" t="s">
        <v>252</v>
      </c>
      <c r="C336" s="104" t="s">
        <v>571</v>
      </c>
      <c r="D336" s="94" t="s">
        <v>239</v>
      </c>
      <c r="E336" s="95">
        <v>15.37</v>
      </c>
      <c r="F336" s="96">
        <f t="shared" si="33"/>
        <v>18.87</v>
      </c>
      <c r="G336" s="107">
        <f>ROUND(SUM('NOVO HORIZONTE'!G336),2)</f>
        <v>0</v>
      </c>
      <c r="H336" s="107">
        <f t="shared" si="38"/>
        <v>0</v>
      </c>
      <c r="I336" s="143">
        <f t="shared" si="34"/>
        <v>0</v>
      </c>
      <c r="J336" s="142"/>
      <c r="K336" s="146"/>
      <c r="L336" s="7" t="str">
        <f t="shared" si="35"/>
        <v/>
      </c>
      <c r="M336" s="7" t="str">
        <f t="shared" si="36"/>
        <v/>
      </c>
      <c r="N336" s="7" t="str">
        <f t="shared" si="32"/>
        <v/>
      </c>
      <c r="O336" s="144"/>
      <c r="P336" s="355">
        <v>0</v>
      </c>
      <c r="Q336" s="362">
        <f>SUM('NOVO HORIZONTE'!I336)</f>
        <v>0</v>
      </c>
      <c r="R336" s="363">
        <f t="shared" si="37"/>
        <v>0</v>
      </c>
      <c r="S336" s="153">
        <f t="shared" si="39"/>
        <v>0</v>
      </c>
      <c r="T336" s="364"/>
    </row>
    <row r="337" ht="22.5" hidden="1" spans="1:20">
      <c r="A337" s="158">
        <v>101132</v>
      </c>
      <c r="B337" s="94" t="s">
        <v>252</v>
      </c>
      <c r="C337" s="104" t="s">
        <v>572</v>
      </c>
      <c r="D337" s="94" t="s">
        <v>239</v>
      </c>
      <c r="E337" s="95">
        <v>16.89</v>
      </c>
      <c r="F337" s="96">
        <f t="shared" si="33"/>
        <v>20.73</v>
      </c>
      <c r="G337" s="107">
        <f>ROUND(SUM('NOVO HORIZONTE'!G337),2)</f>
        <v>0</v>
      </c>
      <c r="H337" s="107">
        <f t="shared" si="38"/>
        <v>0</v>
      </c>
      <c r="I337" s="143">
        <f t="shared" si="34"/>
        <v>0</v>
      </c>
      <c r="J337" s="142"/>
      <c r="K337" s="146"/>
      <c r="L337" s="7" t="str">
        <f t="shared" si="35"/>
        <v/>
      </c>
      <c r="M337" s="7" t="str">
        <f t="shared" si="36"/>
        <v/>
      </c>
      <c r="N337" s="7" t="str">
        <f t="shared" si="32"/>
        <v/>
      </c>
      <c r="O337" s="144"/>
      <c r="P337" s="355">
        <v>0</v>
      </c>
      <c r="Q337" s="362">
        <f>SUM('NOVO HORIZONTE'!I337)</f>
        <v>0</v>
      </c>
      <c r="R337" s="363">
        <f t="shared" si="37"/>
        <v>0</v>
      </c>
      <c r="S337" s="153">
        <f t="shared" si="39"/>
        <v>0</v>
      </c>
      <c r="T337" s="364"/>
    </row>
    <row r="338" ht="22.5" hidden="1" spans="1:20">
      <c r="A338" s="158">
        <v>101133</v>
      </c>
      <c r="B338" s="94" t="s">
        <v>252</v>
      </c>
      <c r="C338" s="104" t="s">
        <v>573</v>
      </c>
      <c r="D338" s="94" t="s">
        <v>239</v>
      </c>
      <c r="E338" s="95">
        <v>18.21</v>
      </c>
      <c r="F338" s="96">
        <f t="shared" si="33"/>
        <v>22.35</v>
      </c>
      <c r="G338" s="107">
        <f>ROUND(SUM('NOVO HORIZONTE'!G338),2)</f>
        <v>0</v>
      </c>
      <c r="H338" s="107">
        <f t="shared" si="38"/>
        <v>0</v>
      </c>
      <c r="I338" s="143">
        <f t="shared" si="34"/>
        <v>0</v>
      </c>
      <c r="J338" s="142"/>
      <c r="K338" s="146"/>
      <c r="L338" s="7" t="str">
        <f t="shared" si="35"/>
        <v/>
      </c>
      <c r="M338" s="7" t="str">
        <f t="shared" si="36"/>
        <v/>
      </c>
      <c r="N338" s="7" t="str">
        <f t="shared" si="32"/>
        <v/>
      </c>
      <c r="O338" s="144"/>
      <c r="P338" s="355">
        <v>0</v>
      </c>
      <c r="Q338" s="362">
        <f>SUM('NOVO HORIZONTE'!I338)</f>
        <v>0</v>
      </c>
      <c r="R338" s="363">
        <f t="shared" si="37"/>
        <v>0</v>
      </c>
      <c r="S338" s="153">
        <f t="shared" si="39"/>
        <v>0</v>
      </c>
      <c r="T338" s="364"/>
    </row>
    <row r="339" ht="33.75" hidden="1" spans="1:20">
      <c r="A339" s="158">
        <v>101134</v>
      </c>
      <c r="B339" s="94" t="s">
        <v>252</v>
      </c>
      <c r="C339" s="104" t="s">
        <v>574</v>
      </c>
      <c r="D339" s="94" t="s">
        <v>239</v>
      </c>
      <c r="E339" s="95">
        <v>15.63</v>
      </c>
      <c r="F339" s="96">
        <f t="shared" si="33"/>
        <v>19.18</v>
      </c>
      <c r="G339" s="107">
        <f>ROUND(SUM('NOVO HORIZONTE'!G339),2)</f>
        <v>0</v>
      </c>
      <c r="H339" s="107">
        <f t="shared" si="38"/>
        <v>0</v>
      </c>
      <c r="I339" s="143">
        <f t="shared" si="34"/>
        <v>0</v>
      </c>
      <c r="J339" s="142"/>
      <c r="K339" s="146"/>
      <c r="L339" s="7" t="str">
        <f t="shared" si="35"/>
        <v/>
      </c>
      <c r="M339" s="7" t="str">
        <f t="shared" si="36"/>
        <v/>
      </c>
      <c r="N339" s="7" t="str">
        <f t="shared" si="32"/>
        <v/>
      </c>
      <c r="O339" s="144"/>
      <c r="P339" s="355">
        <v>0</v>
      </c>
      <c r="Q339" s="362">
        <f>SUM('NOVO HORIZONTE'!I339)</f>
        <v>0</v>
      </c>
      <c r="R339" s="363">
        <f t="shared" si="37"/>
        <v>0</v>
      </c>
      <c r="S339" s="153">
        <f t="shared" si="39"/>
        <v>0</v>
      </c>
      <c r="T339" s="364"/>
    </row>
    <row r="340" ht="33.75" hidden="1" spans="1:20">
      <c r="A340" s="158">
        <v>101135</v>
      </c>
      <c r="B340" s="94" t="s">
        <v>252</v>
      </c>
      <c r="C340" s="104" t="s">
        <v>575</v>
      </c>
      <c r="D340" s="94" t="s">
        <v>239</v>
      </c>
      <c r="E340" s="95">
        <v>14.89</v>
      </c>
      <c r="F340" s="96">
        <f t="shared" si="33"/>
        <v>18.28</v>
      </c>
      <c r="G340" s="107">
        <f>ROUND(SUM('NOVO HORIZONTE'!G340),2)</f>
        <v>0</v>
      </c>
      <c r="H340" s="107">
        <f t="shared" si="38"/>
        <v>0</v>
      </c>
      <c r="I340" s="143">
        <f t="shared" si="34"/>
        <v>0</v>
      </c>
      <c r="J340" s="142"/>
      <c r="K340" s="146"/>
      <c r="L340" s="7" t="str">
        <f t="shared" si="35"/>
        <v/>
      </c>
      <c r="M340" s="7" t="str">
        <f t="shared" si="36"/>
        <v/>
      </c>
      <c r="N340" s="7" t="str">
        <f t="shared" si="32"/>
        <v/>
      </c>
      <c r="O340" s="144"/>
      <c r="P340" s="355">
        <v>0</v>
      </c>
      <c r="Q340" s="362">
        <f>SUM('NOVO HORIZONTE'!I340)</f>
        <v>0</v>
      </c>
      <c r="R340" s="363">
        <f t="shared" si="37"/>
        <v>0</v>
      </c>
      <c r="S340" s="153">
        <f t="shared" si="39"/>
        <v>0</v>
      </c>
      <c r="T340" s="364"/>
    </row>
    <row r="341" ht="33.75" hidden="1" spans="1:20">
      <c r="A341" s="158">
        <v>101136</v>
      </c>
      <c r="B341" s="94" t="s">
        <v>252</v>
      </c>
      <c r="C341" s="104" t="s">
        <v>576</v>
      </c>
      <c r="D341" s="94" t="s">
        <v>239</v>
      </c>
      <c r="E341" s="95">
        <v>13.51</v>
      </c>
      <c r="F341" s="96">
        <f t="shared" si="33"/>
        <v>16.58</v>
      </c>
      <c r="G341" s="107">
        <f>ROUND(SUM('NOVO HORIZONTE'!G341),2)</f>
        <v>0</v>
      </c>
      <c r="H341" s="107">
        <f t="shared" si="38"/>
        <v>0</v>
      </c>
      <c r="I341" s="143">
        <f t="shared" si="34"/>
        <v>0</v>
      </c>
      <c r="J341" s="142"/>
      <c r="K341" s="146"/>
      <c r="L341" s="7" t="str">
        <f t="shared" si="35"/>
        <v/>
      </c>
      <c r="M341" s="7" t="str">
        <f t="shared" si="36"/>
        <v/>
      </c>
      <c r="N341" s="7" t="str">
        <f t="shared" ref="N341:N404" si="40">M341</f>
        <v/>
      </c>
      <c r="O341" s="144"/>
      <c r="P341" s="355">
        <v>0</v>
      </c>
      <c r="Q341" s="362">
        <f>SUM('NOVO HORIZONTE'!I341)</f>
        <v>0</v>
      </c>
      <c r="R341" s="363">
        <f t="shared" si="37"/>
        <v>0</v>
      </c>
      <c r="S341" s="153">
        <f t="shared" si="39"/>
        <v>0</v>
      </c>
      <c r="T341" s="364"/>
    </row>
    <row r="342" ht="33.75" hidden="1" spans="1:20">
      <c r="A342" s="158">
        <v>101137</v>
      </c>
      <c r="B342" s="94" t="s">
        <v>252</v>
      </c>
      <c r="C342" s="104" t="s">
        <v>577</v>
      </c>
      <c r="D342" s="94" t="s">
        <v>239</v>
      </c>
      <c r="E342" s="95">
        <v>14.33</v>
      </c>
      <c r="F342" s="96">
        <f t="shared" si="33"/>
        <v>17.59</v>
      </c>
      <c r="G342" s="107">
        <f>ROUND(SUM('NOVO HORIZONTE'!G342),2)</f>
        <v>0</v>
      </c>
      <c r="H342" s="107">
        <f t="shared" si="38"/>
        <v>0</v>
      </c>
      <c r="I342" s="143">
        <f t="shared" si="34"/>
        <v>0</v>
      </c>
      <c r="J342" s="142"/>
      <c r="K342" s="146"/>
      <c r="L342" s="7" t="str">
        <f t="shared" si="35"/>
        <v/>
      </c>
      <c r="M342" s="7" t="str">
        <f t="shared" si="36"/>
        <v/>
      </c>
      <c r="N342" s="7" t="str">
        <f t="shared" si="40"/>
        <v/>
      </c>
      <c r="O342" s="144"/>
      <c r="P342" s="355">
        <v>0</v>
      </c>
      <c r="Q342" s="362">
        <f>SUM('NOVO HORIZONTE'!I342)</f>
        <v>0</v>
      </c>
      <c r="R342" s="363">
        <f t="shared" si="37"/>
        <v>0</v>
      </c>
      <c r="S342" s="153">
        <f t="shared" si="39"/>
        <v>0</v>
      </c>
      <c r="T342" s="364"/>
    </row>
    <row r="343" ht="33.75" hidden="1" spans="1:20">
      <c r="A343" s="158">
        <v>101138</v>
      </c>
      <c r="B343" s="94" t="s">
        <v>252</v>
      </c>
      <c r="C343" s="104" t="s">
        <v>578</v>
      </c>
      <c r="D343" s="94" t="s">
        <v>239</v>
      </c>
      <c r="E343" s="95">
        <v>15.02</v>
      </c>
      <c r="F343" s="96">
        <f t="shared" si="33"/>
        <v>18.44</v>
      </c>
      <c r="G343" s="107">
        <f>ROUND(SUM('NOVO HORIZONTE'!G343),2)</f>
        <v>0</v>
      </c>
      <c r="H343" s="107">
        <f t="shared" si="38"/>
        <v>0</v>
      </c>
      <c r="I343" s="143">
        <f t="shared" si="34"/>
        <v>0</v>
      </c>
      <c r="J343" s="142"/>
      <c r="K343" s="146"/>
      <c r="L343" s="7" t="str">
        <f t="shared" si="35"/>
        <v/>
      </c>
      <c r="M343" s="7" t="str">
        <f t="shared" si="36"/>
        <v/>
      </c>
      <c r="N343" s="7" t="str">
        <f t="shared" si="40"/>
        <v/>
      </c>
      <c r="O343" s="144"/>
      <c r="P343" s="355">
        <v>0</v>
      </c>
      <c r="Q343" s="362">
        <f>SUM('NOVO HORIZONTE'!I343)</f>
        <v>0</v>
      </c>
      <c r="R343" s="363">
        <f t="shared" si="37"/>
        <v>0</v>
      </c>
      <c r="S343" s="153">
        <f t="shared" si="39"/>
        <v>0</v>
      </c>
      <c r="T343" s="364"/>
    </row>
    <row r="344" ht="33.75" hidden="1" spans="1:20">
      <c r="A344" s="158">
        <v>101139</v>
      </c>
      <c r="B344" s="94" t="s">
        <v>252</v>
      </c>
      <c r="C344" s="104" t="s">
        <v>579</v>
      </c>
      <c r="D344" s="94" t="s">
        <v>239</v>
      </c>
      <c r="E344" s="95">
        <v>20.06</v>
      </c>
      <c r="F344" s="96">
        <f t="shared" ref="F344:F407" si="41">IF(E344=0,0,IF(P344=0,ROUND(E344*(1+E$13),2),ROUND(E344*(1+E$12),2)))</f>
        <v>24.62</v>
      </c>
      <c r="G344" s="107">
        <f>ROUND(SUM('NOVO HORIZONTE'!G344),2)</f>
        <v>0</v>
      </c>
      <c r="H344" s="107">
        <f t="shared" si="38"/>
        <v>0</v>
      </c>
      <c r="I344" s="143">
        <f t="shared" ref="I344:I407" si="42">IF(ISBLANK(G344),0,ROUND(G344*H344,2))</f>
        <v>0</v>
      </c>
      <c r="J344" s="142"/>
      <c r="K344" s="146"/>
      <c r="L344" s="7" t="str">
        <f t="shared" ref="L344:L407" si="43">IF(K344="X","x",IF(K344="xx","x",IF(I344&gt;0,"x","")))</f>
        <v/>
      </c>
      <c r="M344" s="7" t="str">
        <f t="shared" ref="M344:M407" si="44">IF(K344="X","x",IF(K344="xx","x",IF(I344&gt;0,"x","")))</f>
        <v/>
      </c>
      <c r="N344" s="7" t="str">
        <f t="shared" si="40"/>
        <v/>
      </c>
      <c r="O344" s="144"/>
      <c r="P344" s="355">
        <v>0</v>
      </c>
      <c r="Q344" s="362">
        <f>SUM('NOVO HORIZONTE'!I344)</f>
        <v>0</v>
      </c>
      <c r="R344" s="363">
        <f t="shared" ref="R344:R407" si="45">I344-Q344</f>
        <v>0</v>
      </c>
      <c r="S344" s="153">
        <f t="shared" si="39"/>
        <v>0</v>
      </c>
      <c r="T344" s="364"/>
    </row>
    <row r="345" ht="33.75" hidden="1" spans="1:20">
      <c r="A345" s="158">
        <v>101140</v>
      </c>
      <c r="B345" s="94" t="s">
        <v>252</v>
      </c>
      <c r="C345" s="104" t="s">
        <v>580</v>
      </c>
      <c r="D345" s="94" t="s">
        <v>239</v>
      </c>
      <c r="E345" s="95">
        <v>18.66</v>
      </c>
      <c r="F345" s="96">
        <f t="shared" si="41"/>
        <v>22.9</v>
      </c>
      <c r="G345" s="107">
        <f>ROUND(SUM('NOVO HORIZONTE'!G345),2)</f>
        <v>0</v>
      </c>
      <c r="H345" s="107">
        <f t="shared" ref="H345:H408" si="46">IF(G345=0,0,F345)</f>
        <v>0</v>
      </c>
      <c r="I345" s="143">
        <f t="shared" si="42"/>
        <v>0</v>
      </c>
      <c r="J345" s="142"/>
      <c r="K345" s="146"/>
      <c r="L345" s="7" t="str">
        <f t="shared" si="43"/>
        <v/>
      </c>
      <c r="M345" s="7" t="str">
        <f t="shared" si="44"/>
        <v/>
      </c>
      <c r="N345" s="7" t="str">
        <f t="shared" si="40"/>
        <v/>
      </c>
      <c r="O345" s="144"/>
      <c r="P345" s="355">
        <v>0</v>
      </c>
      <c r="Q345" s="362">
        <f>SUM('NOVO HORIZONTE'!I345)</f>
        <v>0</v>
      </c>
      <c r="R345" s="363">
        <f t="shared" si="45"/>
        <v>0</v>
      </c>
      <c r="S345" s="153">
        <f t="shared" ref="S345:S408" si="47">IF(R345=0,0,IF(R345&gt;0,"c","b"))</f>
        <v>0</v>
      </c>
      <c r="T345" s="364"/>
    </row>
    <row r="346" ht="33.75" hidden="1" spans="1:20">
      <c r="A346" s="158">
        <v>101141</v>
      </c>
      <c r="B346" s="94" t="s">
        <v>252</v>
      </c>
      <c r="C346" s="104" t="s">
        <v>581</v>
      </c>
      <c r="D346" s="94" t="s">
        <v>239</v>
      </c>
      <c r="E346" s="95">
        <v>16.04</v>
      </c>
      <c r="F346" s="96">
        <f t="shared" si="41"/>
        <v>19.69</v>
      </c>
      <c r="G346" s="107">
        <f>ROUND(SUM('NOVO HORIZONTE'!G346),2)</f>
        <v>0</v>
      </c>
      <c r="H346" s="107">
        <f t="shared" si="46"/>
        <v>0</v>
      </c>
      <c r="I346" s="143">
        <f t="shared" si="42"/>
        <v>0</v>
      </c>
      <c r="J346" s="142"/>
      <c r="K346" s="146"/>
      <c r="L346" s="7" t="str">
        <f t="shared" si="43"/>
        <v/>
      </c>
      <c r="M346" s="7" t="str">
        <f t="shared" si="44"/>
        <v/>
      </c>
      <c r="N346" s="7" t="str">
        <f t="shared" si="40"/>
        <v/>
      </c>
      <c r="O346" s="144"/>
      <c r="P346" s="355">
        <v>0</v>
      </c>
      <c r="Q346" s="362">
        <f>SUM('NOVO HORIZONTE'!I346)</f>
        <v>0</v>
      </c>
      <c r="R346" s="363">
        <f t="shared" si="45"/>
        <v>0</v>
      </c>
      <c r="S346" s="153">
        <f t="shared" si="47"/>
        <v>0</v>
      </c>
      <c r="T346" s="364"/>
    </row>
    <row r="347" ht="33.75" hidden="1" spans="1:20">
      <c r="A347" s="158">
        <v>101142</v>
      </c>
      <c r="B347" s="94" t="s">
        <v>252</v>
      </c>
      <c r="C347" s="104" t="s">
        <v>582</v>
      </c>
      <c r="D347" s="94" t="s">
        <v>239</v>
      </c>
      <c r="E347" s="95">
        <v>17.56</v>
      </c>
      <c r="F347" s="96">
        <f t="shared" si="41"/>
        <v>21.55</v>
      </c>
      <c r="G347" s="107">
        <f>ROUND(SUM('NOVO HORIZONTE'!G347),2)</f>
        <v>0</v>
      </c>
      <c r="H347" s="107">
        <f t="shared" si="46"/>
        <v>0</v>
      </c>
      <c r="I347" s="143">
        <f t="shared" si="42"/>
        <v>0</v>
      </c>
      <c r="J347" s="142"/>
      <c r="K347" s="146"/>
      <c r="L347" s="7" t="str">
        <f t="shared" si="43"/>
        <v/>
      </c>
      <c r="M347" s="7" t="str">
        <f t="shared" si="44"/>
        <v/>
      </c>
      <c r="N347" s="7" t="str">
        <f t="shared" si="40"/>
        <v/>
      </c>
      <c r="O347" s="144"/>
      <c r="P347" s="355">
        <v>0</v>
      </c>
      <c r="Q347" s="362">
        <f>SUM('NOVO HORIZONTE'!I347)</f>
        <v>0</v>
      </c>
      <c r="R347" s="363">
        <f t="shared" si="45"/>
        <v>0</v>
      </c>
      <c r="S347" s="153">
        <f t="shared" si="47"/>
        <v>0</v>
      </c>
      <c r="T347" s="364"/>
    </row>
    <row r="348" ht="33.75" hidden="1" spans="1:20">
      <c r="A348" s="158">
        <v>101143</v>
      </c>
      <c r="B348" s="94" t="s">
        <v>252</v>
      </c>
      <c r="C348" s="104" t="s">
        <v>583</v>
      </c>
      <c r="D348" s="94" t="s">
        <v>239</v>
      </c>
      <c r="E348" s="95">
        <v>18.88</v>
      </c>
      <c r="F348" s="96">
        <f t="shared" si="41"/>
        <v>23.17</v>
      </c>
      <c r="G348" s="107">
        <f>ROUND(SUM('NOVO HORIZONTE'!G348),2)</f>
        <v>0</v>
      </c>
      <c r="H348" s="107">
        <f t="shared" si="46"/>
        <v>0</v>
      </c>
      <c r="I348" s="143">
        <f t="shared" si="42"/>
        <v>0</v>
      </c>
      <c r="J348" s="142"/>
      <c r="K348" s="146"/>
      <c r="L348" s="7" t="str">
        <f t="shared" si="43"/>
        <v/>
      </c>
      <c r="M348" s="7" t="str">
        <f t="shared" si="44"/>
        <v/>
      </c>
      <c r="N348" s="7" t="str">
        <f t="shared" si="40"/>
        <v/>
      </c>
      <c r="O348" s="144"/>
      <c r="P348" s="355">
        <v>0</v>
      </c>
      <c r="Q348" s="362">
        <f>SUM('NOVO HORIZONTE'!I348)</f>
        <v>0</v>
      </c>
      <c r="R348" s="363">
        <f t="shared" si="45"/>
        <v>0</v>
      </c>
      <c r="S348" s="153">
        <f t="shared" si="47"/>
        <v>0</v>
      </c>
      <c r="T348" s="364"/>
    </row>
    <row r="349" ht="33.75" hidden="1" spans="1:20">
      <c r="A349" s="158">
        <v>101144</v>
      </c>
      <c r="B349" s="94" t="s">
        <v>252</v>
      </c>
      <c r="C349" s="104" t="s">
        <v>584</v>
      </c>
      <c r="D349" s="94" t="s">
        <v>239</v>
      </c>
      <c r="E349" s="95">
        <v>15.65</v>
      </c>
      <c r="F349" s="96">
        <f t="shared" si="41"/>
        <v>19.21</v>
      </c>
      <c r="G349" s="107">
        <f>ROUND(SUM('NOVO HORIZONTE'!G349),2)</f>
        <v>0</v>
      </c>
      <c r="H349" s="107">
        <f t="shared" si="46"/>
        <v>0</v>
      </c>
      <c r="I349" s="143">
        <f t="shared" si="42"/>
        <v>0</v>
      </c>
      <c r="J349" s="142"/>
      <c r="K349" s="146"/>
      <c r="L349" s="7" t="str">
        <f t="shared" si="43"/>
        <v/>
      </c>
      <c r="M349" s="7" t="str">
        <f t="shared" si="44"/>
        <v/>
      </c>
      <c r="N349" s="7" t="str">
        <f t="shared" si="40"/>
        <v/>
      </c>
      <c r="O349" s="144"/>
      <c r="P349" s="355">
        <v>0</v>
      </c>
      <c r="Q349" s="362">
        <f>SUM('NOVO HORIZONTE'!I349)</f>
        <v>0</v>
      </c>
      <c r="R349" s="363">
        <f t="shared" si="45"/>
        <v>0</v>
      </c>
      <c r="S349" s="153">
        <f t="shared" si="47"/>
        <v>0</v>
      </c>
      <c r="T349" s="364"/>
    </row>
    <row r="350" ht="33.75" hidden="1" spans="1:20">
      <c r="A350" s="158">
        <v>101145</v>
      </c>
      <c r="B350" s="94" t="s">
        <v>252</v>
      </c>
      <c r="C350" s="104" t="s">
        <v>585</v>
      </c>
      <c r="D350" s="94" t="s">
        <v>239</v>
      </c>
      <c r="E350" s="95">
        <v>14.91</v>
      </c>
      <c r="F350" s="96">
        <f t="shared" si="41"/>
        <v>18.3</v>
      </c>
      <c r="G350" s="107">
        <f>ROUND(SUM('NOVO HORIZONTE'!G350),2)</f>
        <v>0</v>
      </c>
      <c r="H350" s="107">
        <f t="shared" si="46"/>
        <v>0</v>
      </c>
      <c r="I350" s="143">
        <f t="shared" si="42"/>
        <v>0</v>
      </c>
      <c r="J350" s="142"/>
      <c r="K350" s="146"/>
      <c r="L350" s="7" t="str">
        <f t="shared" si="43"/>
        <v/>
      </c>
      <c r="M350" s="7" t="str">
        <f t="shared" si="44"/>
        <v/>
      </c>
      <c r="N350" s="7" t="str">
        <f t="shared" si="40"/>
        <v/>
      </c>
      <c r="O350" s="144"/>
      <c r="P350" s="355">
        <v>0</v>
      </c>
      <c r="Q350" s="362">
        <f>SUM('NOVO HORIZONTE'!I350)</f>
        <v>0</v>
      </c>
      <c r="R350" s="363">
        <f t="shared" si="45"/>
        <v>0</v>
      </c>
      <c r="S350" s="153">
        <f t="shared" si="47"/>
        <v>0</v>
      </c>
      <c r="T350" s="364"/>
    </row>
    <row r="351" ht="33.75" hidden="1" spans="1:20">
      <c r="A351" s="158">
        <v>101146</v>
      </c>
      <c r="B351" s="94" t="s">
        <v>252</v>
      </c>
      <c r="C351" s="104" t="s">
        <v>586</v>
      </c>
      <c r="D351" s="94" t="s">
        <v>239</v>
      </c>
      <c r="E351" s="95">
        <v>13.53</v>
      </c>
      <c r="F351" s="96">
        <f t="shared" si="41"/>
        <v>16.61</v>
      </c>
      <c r="G351" s="107">
        <f>ROUND(SUM('NOVO HORIZONTE'!G351),2)</f>
        <v>0</v>
      </c>
      <c r="H351" s="107">
        <f t="shared" si="46"/>
        <v>0</v>
      </c>
      <c r="I351" s="143">
        <f t="shared" si="42"/>
        <v>0</v>
      </c>
      <c r="J351" s="142"/>
      <c r="K351" s="146"/>
      <c r="L351" s="7" t="str">
        <f t="shared" si="43"/>
        <v/>
      </c>
      <c r="M351" s="7" t="str">
        <f t="shared" si="44"/>
        <v/>
      </c>
      <c r="N351" s="7" t="str">
        <f t="shared" si="40"/>
        <v/>
      </c>
      <c r="O351" s="144"/>
      <c r="P351" s="355">
        <v>0</v>
      </c>
      <c r="Q351" s="362">
        <f>SUM('NOVO HORIZONTE'!I351)</f>
        <v>0</v>
      </c>
      <c r="R351" s="363">
        <f t="shared" si="45"/>
        <v>0</v>
      </c>
      <c r="S351" s="153">
        <f t="shared" si="47"/>
        <v>0</v>
      </c>
      <c r="T351" s="364"/>
    </row>
    <row r="352" ht="33.75" hidden="1" spans="1:20">
      <c r="A352" s="158">
        <v>101147</v>
      </c>
      <c r="B352" s="94" t="s">
        <v>252</v>
      </c>
      <c r="C352" s="104" t="s">
        <v>587</v>
      </c>
      <c r="D352" s="94" t="s">
        <v>239</v>
      </c>
      <c r="E352" s="95">
        <v>14.35</v>
      </c>
      <c r="F352" s="96">
        <f t="shared" si="41"/>
        <v>17.61</v>
      </c>
      <c r="G352" s="107">
        <f>ROUND(SUM('NOVO HORIZONTE'!G352),2)</f>
        <v>0</v>
      </c>
      <c r="H352" s="107">
        <f t="shared" si="46"/>
        <v>0</v>
      </c>
      <c r="I352" s="143">
        <f t="shared" si="42"/>
        <v>0</v>
      </c>
      <c r="J352" s="142"/>
      <c r="K352" s="146"/>
      <c r="L352" s="7" t="str">
        <f t="shared" si="43"/>
        <v/>
      </c>
      <c r="M352" s="7" t="str">
        <f t="shared" si="44"/>
        <v/>
      </c>
      <c r="N352" s="7" t="str">
        <f t="shared" si="40"/>
        <v/>
      </c>
      <c r="O352" s="144"/>
      <c r="P352" s="355">
        <v>0</v>
      </c>
      <c r="Q352" s="362">
        <f>SUM('NOVO HORIZONTE'!I352)</f>
        <v>0</v>
      </c>
      <c r="R352" s="363">
        <f t="shared" si="45"/>
        <v>0</v>
      </c>
      <c r="S352" s="153">
        <f t="shared" si="47"/>
        <v>0</v>
      </c>
      <c r="T352" s="364"/>
    </row>
    <row r="353" ht="33.75" hidden="1" spans="1:20">
      <c r="A353" s="158">
        <v>101148</v>
      </c>
      <c r="B353" s="94" t="s">
        <v>252</v>
      </c>
      <c r="C353" s="104" t="s">
        <v>588</v>
      </c>
      <c r="D353" s="94" t="s">
        <v>239</v>
      </c>
      <c r="E353" s="95">
        <v>15.04</v>
      </c>
      <c r="F353" s="96">
        <f t="shared" si="41"/>
        <v>18.46</v>
      </c>
      <c r="G353" s="107">
        <f>ROUND(SUM('NOVO HORIZONTE'!G353),2)</f>
        <v>0</v>
      </c>
      <c r="H353" s="107">
        <f t="shared" si="46"/>
        <v>0</v>
      </c>
      <c r="I353" s="143">
        <f t="shared" si="42"/>
        <v>0</v>
      </c>
      <c r="J353" s="142"/>
      <c r="K353" s="146"/>
      <c r="L353" s="7" t="str">
        <f t="shared" si="43"/>
        <v/>
      </c>
      <c r="M353" s="7" t="str">
        <f t="shared" si="44"/>
        <v/>
      </c>
      <c r="N353" s="7" t="str">
        <f t="shared" si="40"/>
        <v/>
      </c>
      <c r="O353" s="144"/>
      <c r="P353" s="355">
        <v>0</v>
      </c>
      <c r="Q353" s="362">
        <f>SUM('NOVO HORIZONTE'!I353)</f>
        <v>0</v>
      </c>
      <c r="R353" s="363">
        <f t="shared" si="45"/>
        <v>0</v>
      </c>
      <c r="S353" s="153">
        <f t="shared" si="47"/>
        <v>0</v>
      </c>
      <c r="T353" s="364"/>
    </row>
    <row r="354" ht="33.75" hidden="1" spans="1:20">
      <c r="A354" s="158">
        <v>101149</v>
      </c>
      <c r="B354" s="94" t="s">
        <v>252</v>
      </c>
      <c r="C354" s="104" t="s">
        <v>589</v>
      </c>
      <c r="D354" s="94" t="s">
        <v>239</v>
      </c>
      <c r="E354" s="95">
        <v>20.1</v>
      </c>
      <c r="F354" s="96">
        <f t="shared" si="41"/>
        <v>24.67</v>
      </c>
      <c r="G354" s="107">
        <f>ROUND(SUM('NOVO HORIZONTE'!G354),2)</f>
        <v>0</v>
      </c>
      <c r="H354" s="107">
        <f t="shared" si="46"/>
        <v>0</v>
      </c>
      <c r="I354" s="143">
        <f t="shared" si="42"/>
        <v>0</v>
      </c>
      <c r="J354" s="142"/>
      <c r="K354" s="146"/>
      <c r="L354" s="7" t="str">
        <f t="shared" si="43"/>
        <v/>
      </c>
      <c r="M354" s="7" t="str">
        <f t="shared" si="44"/>
        <v/>
      </c>
      <c r="N354" s="7" t="str">
        <f t="shared" si="40"/>
        <v/>
      </c>
      <c r="O354" s="144"/>
      <c r="P354" s="355">
        <v>0</v>
      </c>
      <c r="Q354" s="362">
        <f>SUM('NOVO HORIZONTE'!I354)</f>
        <v>0</v>
      </c>
      <c r="R354" s="363">
        <f t="shared" si="45"/>
        <v>0</v>
      </c>
      <c r="S354" s="153">
        <f t="shared" si="47"/>
        <v>0</v>
      </c>
      <c r="T354" s="364"/>
    </row>
    <row r="355" ht="33.75" hidden="1" spans="1:20">
      <c r="A355" s="158">
        <v>101150</v>
      </c>
      <c r="B355" s="94" t="s">
        <v>252</v>
      </c>
      <c r="C355" s="104" t="s">
        <v>590</v>
      </c>
      <c r="D355" s="94" t="s">
        <v>239</v>
      </c>
      <c r="E355" s="95">
        <v>18.7</v>
      </c>
      <c r="F355" s="96">
        <f t="shared" si="41"/>
        <v>22.95</v>
      </c>
      <c r="G355" s="107">
        <f>ROUND(SUM('NOVO HORIZONTE'!G355),2)</f>
        <v>0</v>
      </c>
      <c r="H355" s="107">
        <f t="shared" si="46"/>
        <v>0</v>
      </c>
      <c r="I355" s="143">
        <f t="shared" si="42"/>
        <v>0</v>
      </c>
      <c r="J355" s="142"/>
      <c r="K355" s="146"/>
      <c r="L355" s="7" t="str">
        <f t="shared" si="43"/>
        <v/>
      </c>
      <c r="M355" s="7" t="str">
        <f t="shared" si="44"/>
        <v/>
      </c>
      <c r="N355" s="7" t="str">
        <f t="shared" si="40"/>
        <v/>
      </c>
      <c r="O355" s="144"/>
      <c r="P355" s="355">
        <v>0</v>
      </c>
      <c r="Q355" s="362">
        <f>SUM('NOVO HORIZONTE'!I355)</f>
        <v>0</v>
      </c>
      <c r="R355" s="363">
        <f t="shared" si="45"/>
        <v>0</v>
      </c>
      <c r="S355" s="153">
        <f t="shared" si="47"/>
        <v>0</v>
      </c>
      <c r="T355" s="364"/>
    </row>
    <row r="356" ht="33.75" hidden="1" spans="1:20">
      <c r="A356" s="158">
        <v>101151</v>
      </c>
      <c r="B356" s="94" t="s">
        <v>252</v>
      </c>
      <c r="C356" s="104" t="s">
        <v>591</v>
      </c>
      <c r="D356" s="94" t="s">
        <v>239</v>
      </c>
      <c r="E356" s="95">
        <v>16.08</v>
      </c>
      <c r="F356" s="96">
        <f t="shared" si="41"/>
        <v>19.74</v>
      </c>
      <c r="G356" s="107">
        <f>ROUND(SUM('NOVO HORIZONTE'!G356),2)</f>
        <v>0</v>
      </c>
      <c r="H356" s="107">
        <f t="shared" si="46"/>
        <v>0</v>
      </c>
      <c r="I356" s="143">
        <f t="shared" si="42"/>
        <v>0</v>
      </c>
      <c r="J356" s="142"/>
      <c r="K356" s="146"/>
      <c r="L356" s="7" t="str">
        <f t="shared" si="43"/>
        <v/>
      </c>
      <c r="M356" s="7" t="str">
        <f t="shared" si="44"/>
        <v/>
      </c>
      <c r="N356" s="7" t="str">
        <f t="shared" si="40"/>
        <v/>
      </c>
      <c r="O356" s="144"/>
      <c r="P356" s="355">
        <v>0</v>
      </c>
      <c r="Q356" s="362">
        <f>SUM('NOVO HORIZONTE'!I356)</f>
        <v>0</v>
      </c>
      <c r="R356" s="363">
        <f t="shared" si="45"/>
        <v>0</v>
      </c>
      <c r="S356" s="153">
        <f t="shared" si="47"/>
        <v>0</v>
      </c>
      <c r="T356" s="364"/>
    </row>
    <row r="357" ht="33.75" hidden="1" spans="1:20">
      <c r="A357" s="158">
        <v>101152</v>
      </c>
      <c r="B357" s="94" t="s">
        <v>252</v>
      </c>
      <c r="C357" s="104" t="s">
        <v>592</v>
      </c>
      <c r="D357" s="94" t="s">
        <v>239</v>
      </c>
      <c r="E357" s="95">
        <v>17.6</v>
      </c>
      <c r="F357" s="96">
        <f t="shared" si="41"/>
        <v>21.6</v>
      </c>
      <c r="G357" s="107">
        <f>ROUND(SUM('NOVO HORIZONTE'!G357),2)</f>
        <v>0</v>
      </c>
      <c r="H357" s="107">
        <f t="shared" si="46"/>
        <v>0</v>
      </c>
      <c r="I357" s="143">
        <f t="shared" si="42"/>
        <v>0</v>
      </c>
      <c r="J357" s="142"/>
      <c r="K357" s="146"/>
      <c r="L357" s="7" t="str">
        <f t="shared" si="43"/>
        <v/>
      </c>
      <c r="M357" s="7" t="str">
        <f t="shared" si="44"/>
        <v/>
      </c>
      <c r="N357" s="7" t="str">
        <f t="shared" si="40"/>
        <v/>
      </c>
      <c r="O357" s="144"/>
      <c r="P357" s="355">
        <v>0</v>
      </c>
      <c r="Q357" s="362">
        <f>SUM('NOVO HORIZONTE'!I357)</f>
        <v>0</v>
      </c>
      <c r="R357" s="363">
        <f t="shared" si="45"/>
        <v>0</v>
      </c>
      <c r="S357" s="153">
        <f t="shared" si="47"/>
        <v>0</v>
      </c>
      <c r="T357" s="364"/>
    </row>
    <row r="358" ht="33.75" hidden="1" spans="1:20">
      <c r="A358" s="158">
        <v>101153</v>
      </c>
      <c r="B358" s="94" t="s">
        <v>252</v>
      </c>
      <c r="C358" s="104" t="s">
        <v>593</v>
      </c>
      <c r="D358" s="94" t="s">
        <v>239</v>
      </c>
      <c r="E358" s="95">
        <v>18.92</v>
      </c>
      <c r="F358" s="96">
        <f t="shared" si="41"/>
        <v>23.22</v>
      </c>
      <c r="G358" s="107">
        <f>ROUND(SUM('NOVO HORIZONTE'!G358),2)</f>
        <v>0</v>
      </c>
      <c r="H358" s="107">
        <f t="shared" si="46"/>
        <v>0</v>
      </c>
      <c r="I358" s="143">
        <f t="shared" si="42"/>
        <v>0</v>
      </c>
      <c r="J358" s="142"/>
      <c r="K358" s="146"/>
      <c r="L358" s="7" t="str">
        <f t="shared" si="43"/>
        <v/>
      </c>
      <c r="M358" s="7" t="str">
        <f t="shared" si="44"/>
        <v/>
      </c>
      <c r="N358" s="7" t="str">
        <f t="shared" si="40"/>
        <v/>
      </c>
      <c r="O358" s="144"/>
      <c r="P358" s="355">
        <v>0</v>
      </c>
      <c r="Q358" s="362">
        <f>SUM('NOVO HORIZONTE'!I358)</f>
        <v>0</v>
      </c>
      <c r="R358" s="363">
        <f t="shared" si="45"/>
        <v>0</v>
      </c>
      <c r="S358" s="153">
        <f t="shared" si="47"/>
        <v>0</v>
      </c>
      <c r="T358" s="364"/>
    </row>
    <row r="359" ht="22.5" hidden="1" spans="1:20">
      <c r="A359" s="158">
        <v>102354</v>
      </c>
      <c r="B359" s="94" t="s">
        <v>252</v>
      </c>
      <c r="C359" s="104" t="s">
        <v>594</v>
      </c>
      <c r="D359" s="94" t="s">
        <v>239</v>
      </c>
      <c r="E359" s="95">
        <v>157.05</v>
      </c>
      <c r="F359" s="96">
        <f t="shared" si="41"/>
        <v>192.76</v>
      </c>
      <c r="G359" s="107">
        <f>ROUND(SUM('NOVO HORIZONTE'!G359),2)</f>
        <v>0</v>
      </c>
      <c r="H359" s="107">
        <f t="shared" si="46"/>
        <v>0</v>
      </c>
      <c r="I359" s="143">
        <f t="shared" si="42"/>
        <v>0</v>
      </c>
      <c r="J359" s="142"/>
      <c r="K359" s="146"/>
      <c r="L359" s="7" t="str">
        <f t="shared" si="43"/>
        <v/>
      </c>
      <c r="M359" s="7" t="str">
        <f t="shared" si="44"/>
        <v/>
      </c>
      <c r="N359" s="7" t="str">
        <f t="shared" si="40"/>
        <v/>
      </c>
      <c r="O359" s="144"/>
      <c r="P359" s="355">
        <v>0</v>
      </c>
      <c r="Q359" s="362">
        <f>SUM('NOVO HORIZONTE'!I359)</f>
        <v>0</v>
      </c>
      <c r="R359" s="363">
        <f t="shared" si="45"/>
        <v>0</v>
      </c>
      <c r="S359" s="153">
        <f t="shared" si="47"/>
        <v>0</v>
      </c>
      <c r="T359" s="364"/>
    </row>
    <row r="360" ht="22.5" hidden="1" spans="1:20">
      <c r="A360" s="158">
        <v>102355</v>
      </c>
      <c r="B360" s="94" t="s">
        <v>252</v>
      </c>
      <c r="C360" s="104" t="s">
        <v>595</v>
      </c>
      <c r="D360" s="94" t="s">
        <v>239</v>
      </c>
      <c r="E360" s="95">
        <v>185.44</v>
      </c>
      <c r="F360" s="96">
        <f t="shared" si="41"/>
        <v>227.61</v>
      </c>
      <c r="G360" s="107">
        <f>ROUND(SUM('NOVO HORIZONTE'!G360),2)</f>
        <v>0</v>
      </c>
      <c r="H360" s="107">
        <f t="shared" si="46"/>
        <v>0</v>
      </c>
      <c r="I360" s="143">
        <f t="shared" si="42"/>
        <v>0</v>
      </c>
      <c r="J360" s="142"/>
      <c r="K360" s="146"/>
      <c r="L360" s="7" t="str">
        <f t="shared" si="43"/>
        <v/>
      </c>
      <c r="M360" s="7" t="str">
        <f t="shared" si="44"/>
        <v/>
      </c>
      <c r="N360" s="7" t="str">
        <f t="shared" si="40"/>
        <v/>
      </c>
      <c r="O360" s="144"/>
      <c r="P360" s="355">
        <v>0</v>
      </c>
      <c r="Q360" s="362">
        <f>SUM('NOVO HORIZONTE'!I360)</f>
        <v>0</v>
      </c>
      <c r="R360" s="363">
        <f t="shared" si="45"/>
        <v>0</v>
      </c>
      <c r="S360" s="153">
        <f t="shared" si="47"/>
        <v>0</v>
      </c>
      <c r="T360" s="364"/>
    </row>
    <row r="361" ht="22.5" hidden="1" spans="1:20">
      <c r="A361" s="158">
        <v>102360</v>
      </c>
      <c r="B361" s="94" t="s">
        <v>252</v>
      </c>
      <c r="C361" s="104" t="s">
        <v>596</v>
      </c>
      <c r="D361" s="94" t="s">
        <v>239</v>
      </c>
      <c r="E361" s="95">
        <v>25.45</v>
      </c>
      <c r="F361" s="96">
        <f t="shared" si="41"/>
        <v>31.24</v>
      </c>
      <c r="G361" s="107">
        <f>ROUND(SUM('NOVO HORIZONTE'!G361),2)</f>
        <v>0</v>
      </c>
      <c r="H361" s="107">
        <f t="shared" si="46"/>
        <v>0</v>
      </c>
      <c r="I361" s="143">
        <f t="shared" si="42"/>
        <v>0</v>
      </c>
      <c r="J361" s="142"/>
      <c r="K361" s="146"/>
      <c r="L361" s="7" t="str">
        <f t="shared" si="43"/>
        <v/>
      </c>
      <c r="M361" s="7" t="str">
        <f t="shared" si="44"/>
        <v/>
      </c>
      <c r="N361" s="7" t="str">
        <f t="shared" si="40"/>
        <v/>
      </c>
      <c r="O361" s="144"/>
      <c r="P361" s="355">
        <v>0</v>
      </c>
      <c r="Q361" s="362">
        <f>SUM('NOVO HORIZONTE'!I361)</f>
        <v>0</v>
      </c>
      <c r="R361" s="363">
        <f t="shared" si="45"/>
        <v>0</v>
      </c>
      <c r="S361" s="153">
        <f t="shared" si="47"/>
        <v>0</v>
      </c>
      <c r="T361" s="364"/>
    </row>
    <row r="362" ht="22.5" hidden="1" spans="1:20">
      <c r="A362" s="158">
        <v>102361</v>
      </c>
      <c r="B362" s="94" t="s">
        <v>252</v>
      </c>
      <c r="C362" s="104" t="s">
        <v>597</v>
      </c>
      <c r="D362" s="94" t="s">
        <v>239</v>
      </c>
      <c r="E362" s="95">
        <v>36.3</v>
      </c>
      <c r="F362" s="96">
        <f t="shared" si="41"/>
        <v>44.55</v>
      </c>
      <c r="G362" s="107">
        <f>ROUND(SUM('NOVO HORIZONTE'!G362),2)</f>
        <v>0</v>
      </c>
      <c r="H362" s="107">
        <f t="shared" si="46"/>
        <v>0</v>
      </c>
      <c r="I362" s="143">
        <f t="shared" si="42"/>
        <v>0</v>
      </c>
      <c r="J362" s="142"/>
      <c r="K362" s="146"/>
      <c r="L362" s="7" t="str">
        <f t="shared" si="43"/>
        <v/>
      </c>
      <c r="M362" s="7" t="str">
        <f t="shared" si="44"/>
        <v/>
      </c>
      <c r="N362" s="7" t="str">
        <f t="shared" si="40"/>
        <v/>
      </c>
      <c r="O362" s="144"/>
      <c r="P362" s="355">
        <v>0</v>
      </c>
      <c r="Q362" s="362">
        <f>SUM('NOVO HORIZONTE'!I362)</f>
        <v>0</v>
      </c>
      <c r="R362" s="363">
        <f t="shared" si="45"/>
        <v>0</v>
      </c>
      <c r="S362" s="153">
        <f t="shared" si="47"/>
        <v>0</v>
      </c>
      <c r="T362" s="364"/>
    </row>
    <row r="363" ht="45" hidden="1" spans="1:20">
      <c r="A363" s="158">
        <v>101206</v>
      </c>
      <c r="B363" s="94" t="s">
        <v>252</v>
      </c>
      <c r="C363" s="104" t="s">
        <v>598</v>
      </c>
      <c r="D363" s="94" t="s">
        <v>239</v>
      </c>
      <c r="E363" s="95">
        <v>12.51</v>
      </c>
      <c r="F363" s="96">
        <f t="shared" si="41"/>
        <v>15.35</v>
      </c>
      <c r="G363" s="107">
        <f>ROUND(SUM('NOVO HORIZONTE'!G363),2)</f>
        <v>0</v>
      </c>
      <c r="H363" s="107">
        <f t="shared" si="46"/>
        <v>0</v>
      </c>
      <c r="I363" s="143">
        <f t="shared" si="42"/>
        <v>0</v>
      </c>
      <c r="J363" s="142"/>
      <c r="K363" s="146"/>
      <c r="L363" s="7" t="str">
        <f t="shared" si="43"/>
        <v/>
      </c>
      <c r="M363" s="7" t="str">
        <f t="shared" si="44"/>
        <v/>
      </c>
      <c r="N363" s="7" t="str">
        <f t="shared" si="40"/>
        <v/>
      </c>
      <c r="O363" s="144"/>
      <c r="P363" s="355">
        <v>0</v>
      </c>
      <c r="Q363" s="362">
        <f>SUM('NOVO HORIZONTE'!I363)</f>
        <v>0</v>
      </c>
      <c r="R363" s="363">
        <f t="shared" si="45"/>
        <v>0</v>
      </c>
      <c r="S363" s="153">
        <f t="shared" si="47"/>
        <v>0</v>
      </c>
      <c r="T363" s="364"/>
    </row>
    <row r="364" ht="45" hidden="1" spans="1:20">
      <c r="A364" s="158">
        <v>101207</v>
      </c>
      <c r="B364" s="94" t="s">
        <v>252</v>
      </c>
      <c r="C364" s="104" t="s">
        <v>599</v>
      </c>
      <c r="D364" s="94" t="s">
        <v>239</v>
      </c>
      <c r="E364" s="95">
        <v>10.9</v>
      </c>
      <c r="F364" s="96">
        <f t="shared" si="41"/>
        <v>13.38</v>
      </c>
      <c r="G364" s="107">
        <f>ROUND(SUM('NOVO HORIZONTE'!G364),2)</f>
        <v>0</v>
      </c>
      <c r="H364" s="107">
        <f t="shared" si="46"/>
        <v>0</v>
      </c>
      <c r="I364" s="143">
        <f t="shared" si="42"/>
        <v>0</v>
      </c>
      <c r="J364" s="142"/>
      <c r="K364" s="146"/>
      <c r="L364" s="7" t="str">
        <f t="shared" si="43"/>
        <v/>
      </c>
      <c r="M364" s="7" t="str">
        <f t="shared" si="44"/>
        <v/>
      </c>
      <c r="N364" s="7" t="str">
        <f t="shared" si="40"/>
        <v/>
      </c>
      <c r="O364" s="144"/>
      <c r="P364" s="355">
        <v>0</v>
      </c>
      <c r="Q364" s="362">
        <f>SUM('NOVO HORIZONTE'!I364)</f>
        <v>0</v>
      </c>
      <c r="R364" s="363">
        <f t="shared" si="45"/>
        <v>0</v>
      </c>
      <c r="S364" s="153">
        <f t="shared" si="47"/>
        <v>0</v>
      </c>
      <c r="T364" s="364"/>
    </row>
    <row r="365" ht="45" hidden="1" spans="1:20">
      <c r="A365" s="158">
        <v>101208</v>
      </c>
      <c r="B365" s="94" t="s">
        <v>252</v>
      </c>
      <c r="C365" s="104" t="s">
        <v>600</v>
      </c>
      <c r="D365" s="94" t="s">
        <v>239</v>
      </c>
      <c r="E365" s="95">
        <v>10.58</v>
      </c>
      <c r="F365" s="96">
        <f t="shared" si="41"/>
        <v>12.99</v>
      </c>
      <c r="G365" s="107">
        <f>ROUND(SUM('NOVO HORIZONTE'!G365),2)</f>
        <v>0</v>
      </c>
      <c r="H365" s="107">
        <f t="shared" si="46"/>
        <v>0</v>
      </c>
      <c r="I365" s="143">
        <f t="shared" si="42"/>
        <v>0</v>
      </c>
      <c r="J365" s="142"/>
      <c r="K365" s="146"/>
      <c r="L365" s="7" t="str">
        <f t="shared" si="43"/>
        <v/>
      </c>
      <c r="M365" s="7" t="str">
        <f t="shared" si="44"/>
        <v/>
      </c>
      <c r="N365" s="7" t="str">
        <f t="shared" si="40"/>
        <v/>
      </c>
      <c r="O365" s="144"/>
      <c r="P365" s="355">
        <v>0</v>
      </c>
      <c r="Q365" s="362">
        <f>SUM('NOVO HORIZONTE'!I365)</f>
        <v>0</v>
      </c>
      <c r="R365" s="363">
        <f t="shared" si="45"/>
        <v>0</v>
      </c>
      <c r="S365" s="153">
        <f t="shared" si="47"/>
        <v>0</v>
      </c>
      <c r="T365" s="364"/>
    </row>
    <row r="366" ht="45" hidden="1" spans="1:20">
      <c r="A366" s="158">
        <v>101209</v>
      </c>
      <c r="B366" s="94" t="s">
        <v>252</v>
      </c>
      <c r="C366" s="104" t="s">
        <v>601</v>
      </c>
      <c r="D366" s="94" t="s">
        <v>239</v>
      </c>
      <c r="E366" s="95">
        <v>9.83</v>
      </c>
      <c r="F366" s="96">
        <f t="shared" si="41"/>
        <v>12.07</v>
      </c>
      <c r="G366" s="107">
        <f>ROUND(SUM('NOVO HORIZONTE'!G366),2)</f>
        <v>0</v>
      </c>
      <c r="H366" s="107">
        <f t="shared" si="46"/>
        <v>0</v>
      </c>
      <c r="I366" s="143">
        <f t="shared" si="42"/>
        <v>0</v>
      </c>
      <c r="J366" s="142"/>
      <c r="K366" s="146"/>
      <c r="L366" s="7" t="str">
        <f t="shared" si="43"/>
        <v/>
      </c>
      <c r="M366" s="7" t="str">
        <f t="shared" si="44"/>
        <v/>
      </c>
      <c r="N366" s="7" t="str">
        <f t="shared" si="40"/>
        <v/>
      </c>
      <c r="O366" s="144"/>
      <c r="P366" s="355">
        <v>0</v>
      </c>
      <c r="Q366" s="362">
        <f>SUM('NOVO HORIZONTE'!I366)</f>
        <v>0</v>
      </c>
      <c r="R366" s="363">
        <f t="shared" si="45"/>
        <v>0</v>
      </c>
      <c r="S366" s="153">
        <f t="shared" si="47"/>
        <v>0</v>
      </c>
      <c r="T366" s="364"/>
    </row>
    <row r="367" ht="45" hidden="1" spans="1:20">
      <c r="A367" s="158">
        <v>101210</v>
      </c>
      <c r="B367" s="94" t="s">
        <v>252</v>
      </c>
      <c r="C367" s="104" t="s">
        <v>602</v>
      </c>
      <c r="D367" s="94" t="s">
        <v>239</v>
      </c>
      <c r="E367" s="95">
        <v>17.44</v>
      </c>
      <c r="F367" s="96">
        <f t="shared" si="41"/>
        <v>21.41</v>
      </c>
      <c r="G367" s="107">
        <f>ROUND(SUM('NOVO HORIZONTE'!G367),2)</f>
        <v>0</v>
      </c>
      <c r="H367" s="107">
        <f t="shared" si="46"/>
        <v>0</v>
      </c>
      <c r="I367" s="143">
        <f t="shared" si="42"/>
        <v>0</v>
      </c>
      <c r="J367" s="142"/>
      <c r="K367" s="146"/>
      <c r="L367" s="7" t="str">
        <f t="shared" si="43"/>
        <v/>
      </c>
      <c r="M367" s="7" t="str">
        <f t="shared" si="44"/>
        <v/>
      </c>
      <c r="N367" s="7" t="str">
        <f t="shared" si="40"/>
        <v/>
      </c>
      <c r="O367" s="144"/>
      <c r="P367" s="355">
        <v>0</v>
      </c>
      <c r="Q367" s="362">
        <f>SUM('NOVO HORIZONTE'!I367)</f>
        <v>0</v>
      </c>
      <c r="R367" s="363">
        <f t="shared" si="45"/>
        <v>0</v>
      </c>
      <c r="S367" s="153">
        <f t="shared" si="47"/>
        <v>0</v>
      </c>
      <c r="T367" s="364"/>
    </row>
    <row r="368" ht="33.75" hidden="1" spans="1:20">
      <c r="A368" s="158">
        <v>101211</v>
      </c>
      <c r="B368" s="94" t="s">
        <v>252</v>
      </c>
      <c r="C368" s="104" t="s">
        <v>603</v>
      </c>
      <c r="D368" s="94" t="s">
        <v>239</v>
      </c>
      <c r="E368" s="95">
        <v>18.71</v>
      </c>
      <c r="F368" s="96">
        <f t="shared" si="41"/>
        <v>22.96</v>
      </c>
      <c r="G368" s="107">
        <f>ROUND(SUM('NOVO HORIZONTE'!G368),2)</f>
        <v>0</v>
      </c>
      <c r="H368" s="107">
        <f t="shared" si="46"/>
        <v>0</v>
      </c>
      <c r="I368" s="143">
        <f t="shared" si="42"/>
        <v>0</v>
      </c>
      <c r="J368" s="142"/>
      <c r="K368" s="146"/>
      <c r="L368" s="7" t="str">
        <f t="shared" si="43"/>
        <v/>
      </c>
      <c r="M368" s="7" t="str">
        <f t="shared" si="44"/>
        <v/>
      </c>
      <c r="N368" s="7" t="str">
        <f t="shared" si="40"/>
        <v/>
      </c>
      <c r="O368" s="144"/>
      <c r="P368" s="355">
        <v>0</v>
      </c>
      <c r="Q368" s="362">
        <f>SUM('NOVO HORIZONTE'!I368)</f>
        <v>0</v>
      </c>
      <c r="R368" s="363">
        <f t="shared" si="45"/>
        <v>0</v>
      </c>
      <c r="S368" s="153">
        <f t="shared" si="47"/>
        <v>0</v>
      </c>
      <c r="T368" s="364"/>
    </row>
    <row r="369" ht="33.75" hidden="1" spans="1:20">
      <c r="A369" s="158">
        <v>101212</v>
      </c>
      <c r="B369" s="94" t="s">
        <v>252</v>
      </c>
      <c r="C369" s="104" t="s">
        <v>604</v>
      </c>
      <c r="D369" s="94" t="s">
        <v>239</v>
      </c>
      <c r="E369" s="95">
        <v>21.78</v>
      </c>
      <c r="F369" s="96">
        <f t="shared" si="41"/>
        <v>26.73</v>
      </c>
      <c r="G369" s="107">
        <f>ROUND(SUM('NOVO HORIZONTE'!G369),2)</f>
        <v>0</v>
      </c>
      <c r="H369" s="107">
        <f t="shared" si="46"/>
        <v>0</v>
      </c>
      <c r="I369" s="143">
        <f t="shared" si="42"/>
        <v>0</v>
      </c>
      <c r="J369" s="142"/>
      <c r="K369" s="146"/>
      <c r="L369" s="7" t="str">
        <f t="shared" si="43"/>
        <v/>
      </c>
      <c r="M369" s="7" t="str">
        <f t="shared" si="44"/>
        <v/>
      </c>
      <c r="N369" s="7" t="str">
        <f t="shared" si="40"/>
        <v/>
      </c>
      <c r="O369" s="144"/>
      <c r="P369" s="355">
        <v>0</v>
      </c>
      <c r="Q369" s="362">
        <f>SUM('NOVO HORIZONTE'!I369)</f>
        <v>0</v>
      </c>
      <c r="R369" s="363">
        <f t="shared" si="45"/>
        <v>0</v>
      </c>
      <c r="S369" s="153">
        <f t="shared" si="47"/>
        <v>0</v>
      </c>
      <c r="T369" s="364"/>
    </row>
    <row r="370" ht="33.75" hidden="1" spans="1:20">
      <c r="A370" s="158">
        <v>101213</v>
      </c>
      <c r="B370" s="94" t="s">
        <v>252</v>
      </c>
      <c r="C370" s="104" t="s">
        <v>605</v>
      </c>
      <c r="D370" s="94" t="s">
        <v>239</v>
      </c>
      <c r="E370" s="95">
        <v>24.31</v>
      </c>
      <c r="F370" s="96">
        <f t="shared" si="41"/>
        <v>29.84</v>
      </c>
      <c r="G370" s="107">
        <f>ROUND(SUM('NOVO HORIZONTE'!G370),2)</f>
        <v>0</v>
      </c>
      <c r="H370" s="107">
        <f t="shared" si="46"/>
        <v>0</v>
      </c>
      <c r="I370" s="143">
        <f t="shared" si="42"/>
        <v>0</v>
      </c>
      <c r="J370" s="142"/>
      <c r="K370" s="146"/>
      <c r="L370" s="7" t="str">
        <f t="shared" si="43"/>
        <v/>
      </c>
      <c r="M370" s="7" t="str">
        <f t="shared" si="44"/>
        <v/>
      </c>
      <c r="N370" s="7" t="str">
        <f t="shared" si="40"/>
        <v/>
      </c>
      <c r="O370" s="144"/>
      <c r="P370" s="355">
        <v>0</v>
      </c>
      <c r="Q370" s="362">
        <f>SUM('NOVO HORIZONTE'!I370)</f>
        <v>0</v>
      </c>
      <c r="R370" s="363">
        <f t="shared" si="45"/>
        <v>0</v>
      </c>
      <c r="S370" s="153">
        <f t="shared" si="47"/>
        <v>0</v>
      </c>
      <c r="T370" s="364"/>
    </row>
    <row r="371" ht="33.75" hidden="1" spans="1:20">
      <c r="A371" s="158">
        <v>101214</v>
      </c>
      <c r="B371" s="94" t="s">
        <v>252</v>
      </c>
      <c r="C371" s="104" t="s">
        <v>606</v>
      </c>
      <c r="D371" s="94" t="s">
        <v>239</v>
      </c>
      <c r="E371" s="95">
        <v>29.36</v>
      </c>
      <c r="F371" s="96">
        <f t="shared" si="41"/>
        <v>36.04</v>
      </c>
      <c r="G371" s="107">
        <f>ROUND(SUM('NOVO HORIZONTE'!G371),2)</f>
        <v>0</v>
      </c>
      <c r="H371" s="107">
        <f t="shared" si="46"/>
        <v>0</v>
      </c>
      <c r="I371" s="143">
        <f t="shared" si="42"/>
        <v>0</v>
      </c>
      <c r="J371" s="142"/>
      <c r="K371" s="146"/>
      <c r="L371" s="7" t="str">
        <f t="shared" si="43"/>
        <v/>
      </c>
      <c r="M371" s="7" t="str">
        <f t="shared" si="44"/>
        <v/>
      </c>
      <c r="N371" s="7" t="str">
        <f t="shared" si="40"/>
        <v/>
      </c>
      <c r="O371" s="144"/>
      <c r="P371" s="355">
        <v>0</v>
      </c>
      <c r="Q371" s="362">
        <f>SUM('NOVO HORIZONTE'!I371)</f>
        <v>0</v>
      </c>
      <c r="R371" s="363">
        <f t="shared" si="45"/>
        <v>0</v>
      </c>
      <c r="S371" s="153">
        <f t="shared" si="47"/>
        <v>0</v>
      </c>
      <c r="T371" s="364"/>
    </row>
    <row r="372" ht="45" hidden="1" spans="1:20">
      <c r="A372" s="158">
        <v>101215</v>
      </c>
      <c r="B372" s="94" t="s">
        <v>252</v>
      </c>
      <c r="C372" s="104" t="s">
        <v>607</v>
      </c>
      <c r="D372" s="94" t="s">
        <v>239</v>
      </c>
      <c r="E372" s="95">
        <v>16.79</v>
      </c>
      <c r="F372" s="96">
        <f t="shared" si="41"/>
        <v>20.61</v>
      </c>
      <c r="G372" s="107">
        <f>ROUND(SUM('NOVO HORIZONTE'!G372),2)</f>
        <v>0</v>
      </c>
      <c r="H372" s="107">
        <f t="shared" si="46"/>
        <v>0</v>
      </c>
      <c r="I372" s="143">
        <f t="shared" si="42"/>
        <v>0</v>
      </c>
      <c r="J372" s="142"/>
      <c r="K372" s="146"/>
      <c r="L372" s="7" t="str">
        <f t="shared" si="43"/>
        <v/>
      </c>
      <c r="M372" s="7" t="str">
        <f t="shared" si="44"/>
        <v/>
      </c>
      <c r="N372" s="7" t="str">
        <f t="shared" si="40"/>
        <v/>
      </c>
      <c r="O372" s="144"/>
      <c r="P372" s="355">
        <v>0</v>
      </c>
      <c r="Q372" s="362">
        <f>SUM('NOVO HORIZONTE'!I372)</f>
        <v>0</v>
      </c>
      <c r="R372" s="363">
        <f t="shared" si="45"/>
        <v>0</v>
      </c>
      <c r="S372" s="153">
        <f t="shared" si="47"/>
        <v>0</v>
      </c>
      <c r="T372" s="364"/>
    </row>
    <row r="373" ht="33.75" hidden="1" spans="1:20">
      <c r="A373" s="158">
        <v>101216</v>
      </c>
      <c r="B373" s="94" t="s">
        <v>252</v>
      </c>
      <c r="C373" s="104" t="s">
        <v>608</v>
      </c>
      <c r="D373" s="94" t="s">
        <v>239</v>
      </c>
      <c r="E373" s="95">
        <v>17.6</v>
      </c>
      <c r="F373" s="96">
        <f t="shared" si="41"/>
        <v>21.6</v>
      </c>
      <c r="G373" s="107">
        <f>ROUND(SUM('NOVO HORIZONTE'!G373),2)</f>
        <v>0</v>
      </c>
      <c r="H373" s="107">
        <f t="shared" si="46"/>
        <v>0</v>
      </c>
      <c r="I373" s="143">
        <f t="shared" si="42"/>
        <v>0</v>
      </c>
      <c r="J373" s="142"/>
      <c r="K373" s="146"/>
      <c r="L373" s="7" t="str">
        <f t="shared" si="43"/>
        <v/>
      </c>
      <c r="M373" s="7" t="str">
        <f t="shared" si="44"/>
        <v/>
      </c>
      <c r="N373" s="7" t="str">
        <f t="shared" si="40"/>
        <v/>
      </c>
      <c r="O373" s="144"/>
      <c r="P373" s="355">
        <v>0</v>
      </c>
      <c r="Q373" s="362">
        <f>SUM('NOVO HORIZONTE'!I373)</f>
        <v>0</v>
      </c>
      <c r="R373" s="363">
        <f t="shared" si="45"/>
        <v>0</v>
      </c>
      <c r="S373" s="153">
        <f t="shared" si="47"/>
        <v>0</v>
      </c>
      <c r="T373" s="364"/>
    </row>
    <row r="374" ht="33.75" hidden="1" spans="1:20">
      <c r="A374" s="158">
        <v>101217</v>
      </c>
      <c r="B374" s="94" t="s">
        <v>252</v>
      </c>
      <c r="C374" s="104" t="s">
        <v>609</v>
      </c>
      <c r="D374" s="94" t="s">
        <v>239</v>
      </c>
      <c r="E374" s="95">
        <v>20.45</v>
      </c>
      <c r="F374" s="96">
        <f t="shared" si="41"/>
        <v>25.1</v>
      </c>
      <c r="G374" s="107">
        <f>ROUND(SUM('NOVO HORIZONTE'!G374),2)</f>
        <v>0</v>
      </c>
      <c r="H374" s="107">
        <f t="shared" si="46"/>
        <v>0</v>
      </c>
      <c r="I374" s="143">
        <f t="shared" si="42"/>
        <v>0</v>
      </c>
      <c r="J374" s="142"/>
      <c r="K374" s="146"/>
      <c r="L374" s="7" t="str">
        <f t="shared" si="43"/>
        <v/>
      </c>
      <c r="M374" s="7" t="str">
        <f t="shared" si="44"/>
        <v/>
      </c>
      <c r="N374" s="7" t="str">
        <f t="shared" si="40"/>
        <v/>
      </c>
      <c r="O374" s="144"/>
      <c r="P374" s="355">
        <v>0</v>
      </c>
      <c r="Q374" s="362">
        <f>SUM('NOVO HORIZONTE'!I374)</f>
        <v>0</v>
      </c>
      <c r="R374" s="363">
        <f t="shared" si="45"/>
        <v>0</v>
      </c>
      <c r="S374" s="153">
        <f t="shared" si="47"/>
        <v>0</v>
      </c>
      <c r="T374" s="364"/>
    </row>
    <row r="375" ht="33.75" hidden="1" spans="1:20">
      <c r="A375" s="158">
        <v>101218</v>
      </c>
      <c r="B375" s="94" t="s">
        <v>252</v>
      </c>
      <c r="C375" s="104" t="s">
        <v>610</v>
      </c>
      <c r="D375" s="94" t="s">
        <v>239</v>
      </c>
      <c r="E375" s="95">
        <v>21.65</v>
      </c>
      <c r="F375" s="96">
        <f t="shared" si="41"/>
        <v>26.57</v>
      </c>
      <c r="G375" s="107">
        <f>ROUND(SUM('NOVO HORIZONTE'!G375),2)</f>
        <v>0</v>
      </c>
      <c r="H375" s="107">
        <f t="shared" si="46"/>
        <v>0</v>
      </c>
      <c r="I375" s="143">
        <f t="shared" si="42"/>
        <v>0</v>
      </c>
      <c r="J375" s="142"/>
      <c r="K375" s="146"/>
      <c r="L375" s="7" t="str">
        <f t="shared" si="43"/>
        <v/>
      </c>
      <c r="M375" s="7" t="str">
        <f t="shared" si="44"/>
        <v/>
      </c>
      <c r="N375" s="7" t="str">
        <f t="shared" si="40"/>
        <v/>
      </c>
      <c r="O375" s="144"/>
      <c r="P375" s="355">
        <v>0</v>
      </c>
      <c r="Q375" s="362">
        <f>SUM('NOVO HORIZONTE'!I375)</f>
        <v>0</v>
      </c>
      <c r="R375" s="363">
        <f t="shared" si="45"/>
        <v>0</v>
      </c>
      <c r="S375" s="153">
        <f t="shared" si="47"/>
        <v>0</v>
      </c>
      <c r="T375" s="364"/>
    </row>
    <row r="376" ht="33.75" hidden="1" spans="1:20">
      <c r="A376" s="158">
        <v>101219</v>
      </c>
      <c r="B376" s="94" t="s">
        <v>252</v>
      </c>
      <c r="C376" s="104" t="s">
        <v>611</v>
      </c>
      <c r="D376" s="94" t="s">
        <v>239</v>
      </c>
      <c r="E376" s="95">
        <v>26.22</v>
      </c>
      <c r="F376" s="96">
        <f t="shared" si="41"/>
        <v>32.18</v>
      </c>
      <c r="G376" s="107">
        <f>ROUND(SUM('NOVO HORIZONTE'!G376),2)</f>
        <v>0</v>
      </c>
      <c r="H376" s="107">
        <f t="shared" si="46"/>
        <v>0</v>
      </c>
      <c r="I376" s="143">
        <f t="shared" si="42"/>
        <v>0</v>
      </c>
      <c r="J376" s="142"/>
      <c r="K376" s="146"/>
      <c r="L376" s="7" t="str">
        <f t="shared" si="43"/>
        <v/>
      </c>
      <c r="M376" s="7" t="str">
        <f t="shared" si="44"/>
        <v/>
      </c>
      <c r="N376" s="7" t="str">
        <f t="shared" si="40"/>
        <v/>
      </c>
      <c r="O376" s="144"/>
      <c r="P376" s="355">
        <v>0</v>
      </c>
      <c r="Q376" s="362">
        <f>SUM('NOVO HORIZONTE'!I376)</f>
        <v>0</v>
      </c>
      <c r="R376" s="363">
        <f t="shared" si="45"/>
        <v>0</v>
      </c>
      <c r="S376" s="153">
        <f t="shared" si="47"/>
        <v>0</v>
      </c>
      <c r="T376" s="364"/>
    </row>
    <row r="377" ht="45" hidden="1" spans="1:20">
      <c r="A377" s="158">
        <v>101220</v>
      </c>
      <c r="B377" s="94" t="s">
        <v>252</v>
      </c>
      <c r="C377" s="104" t="s">
        <v>612</v>
      </c>
      <c r="D377" s="94" t="s">
        <v>239</v>
      </c>
      <c r="E377" s="95">
        <v>16.41</v>
      </c>
      <c r="F377" s="96">
        <f t="shared" si="41"/>
        <v>20.14</v>
      </c>
      <c r="G377" s="107">
        <f>ROUND(SUM('NOVO HORIZONTE'!G377),2)</f>
        <v>0</v>
      </c>
      <c r="H377" s="107">
        <f t="shared" si="46"/>
        <v>0</v>
      </c>
      <c r="I377" s="143">
        <f t="shared" si="42"/>
        <v>0</v>
      </c>
      <c r="J377" s="142"/>
      <c r="K377" s="146"/>
      <c r="L377" s="7" t="str">
        <f t="shared" si="43"/>
        <v/>
      </c>
      <c r="M377" s="7" t="str">
        <f t="shared" si="44"/>
        <v/>
      </c>
      <c r="N377" s="7" t="str">
        <f t="shared" si="40"/>
        <v/>
      </c>
      <c r="O377" s="144"/>
      <c r="P377" s="355">
        <v>0</v>
      </c>
      <c r="Q377" s="362">
        <f>SUM('NOVO HORIZONTE'!I377)</f>
        <v>0</v>
      </c>
      <c r="R377" s="363">
        <f t="shared" si="45"/>
        <v>0</v>
      </c>
      <c r="S377" s="153">
        <f t="shared" si="47"/>
        <v>0</v>
      </c>
      <c r="T377" s="364"/>
    </row>
    <row r="378" ht="33.75" hidden="1" spans="1:20">
      <c r="A378" s="158">
        <v>101221</v>
      </c>
      <c r="B378" s="94" t="s">
        <v>252</v>
      </c>
      <c r="C378" s="104" t="s">
        <v>613</v>
      </c>
      <c r="D378" s="94" t="s">
        <v>239</v>
      </c>
      <c r="E378" s="95">
        <v>17.36</v>
      </c>
      <c r="F378" s="96">
        <f t="shared" si="41"/>
        <v>21.31</v>
      </c>
      <c r="G378" s="107">
        <f>ROUND(SUM('NOVO HORIZONTE'!G378),2)</f>
        <v>0</v>
      </c>
      <c r="H378" s="107">
        <f t="shared" si="46"/>
        <v>0</v>
      </c>
      <c r="I378" s="143">
        <f t="shared" si="42"/>
        <v>0</v>
      </c>
      <c r="J378" s="142"/>
      <c r="K378" s="146"/>
      <c r="L378" s="7" t="str">
        <f t="shared" si="43"/>
        <v/>
      </c>
      <c r="M378" s="7" t="str">
        <f t="shared" si="44"/>
        <v/>
      </c>
      <c r="N378" s="7" t="str">
        <f t="shared" si="40"/>
        <v/>
      </c>
      <c r="O378" s="144"/>
      <c r="P378" s="355">
        <v>0</v>
      </c>
      <c r="Q378" s="362">
        <f>SUM('NOVO HORIZONTE'!I378)</f>
        <v>0</v>
      </c>
      <c r="R378" s="363">
        <f t="shared" si="45"/>
        <v>0</v>
      </c>
      <c r="S378" s="153">
        <f t="shared" si="47"/>
        <v>0</v>
      </c>
      <c r="T378" s="364"/>
    </row>
    <row r="379" ht="33.75" hidden="1" spans="1:20">
      <c r="A379" s="158">
        <v>101222</v>
      </c>
      <c r="B379" s="94" t="s">
        <v>252</v>
      </c>
      <c r="C379" s="104" t="s">
        <v>614</v>
      </c>
      <c r="D379" s="94" t="s">
        <v>239</v>
      </c>
      <c r="E379" s="95">
        <v>20.15</v>
      </c>
      <c r="F379" s="96">
        <f t="shared" si="41"/>
        <v>24.73</v>
      </c>
      <c r="G379" s="107">
        <f>ROUND(SUM('NOVO HORIZONTE'!G379),2)</f>
        <v>0</v>
      </c>
      <c r="H379" s="107">
        <f t="shared" si="46"/>
        <v>0</v>
      </c>
      <c r="I379" s="143">
        <f t="shared" si="42"/>
        <v>0</v>
      </c>
      <c r="J379" s="142"/>
      <c r="K379" s="146"/>
      <c r="L379" s="7" t="str">
        <f t="shared" si="43"/>
        <v/>
      </c>
      <c r="M379" s="7" t="str">
        <f t="shared" si="44"/>
        <v/>
      </c>
      <c r="N379" s="7" t="str">
        <f t="shared" si="40"/>
        <v/>
      </c>
      <c r="O379" s="144"/>
      <c r="P379" s="355">
        <v>0</v>
      </c>
      <c r="Q379" s="362">
        <f>SUM('NOVO HORIZONTE'!I379)</f>
        <v>0</v>
      </c>
      <c r="R379" s="363">
        <f t="shared" si="45"/>
        <v>0</v>
      </c>
      <c r="S379" s="153">
        <f t="shared" si="47"/>
        <v>0</v>
      </c>
      <c r="T379" s="364"/>
    </row>
    <row r="380" ht="33.75" hidden="1" spans="1:20">
      <c r="A380" s="158">
        <v>101223</v>
      </c>
      <c r="B380" s="94" t="s">
        <v>252</v>
      </c>
      <c r="C380" s="104" t="s">
        <v>615</v>
      </c>
      <c r="D380" s="94" t="s">
        <v>239</v>
      </c>
      <c r="E380" s="95">
        <v>22.4</v>
      </c>
      <c r="F380" s="96">
        <f t="shared" si="41"/>
        <v>27.49</v>
      </c>
      <c r="G380" s="107">
        <f>ROUND(SUM('NOVO HORIZONTE'!G380),2)</f>
        <v>0</v>
      </c>
      <c r="H380" s="107">
        <f t="shared" si="46"/>
        <v>0</v>
      </c>
      <c r="I380" s="143">
        <f t="shared" si="42"/>
        <v>0</v>
      </c>
      <c r="J380" s="142"/>
      <c r="K380" s="146"/>
      <c r="L380" s="7" t="str">
        <f t="shared" si="43"/>
        <v/>
      </c>
      <c r="M380" s="7" t="str">
        <f t="shared" si="44"/>
        <v/>
      </c>
      <c r="N380" s="7" t="str">
        <f t="shared" si="40"/>
        <v/>
      </c>
      <c r="O380" s="144"/>
      <c r="P380" s="355">
        <v>0</v>
      </c>
      <c r="Q380" s="362">
        <f>SUM('NOVO HORIZONTE'!I380)</f>
        <v>0</v>
      </c>
      <c r="R380" s="363">
        <f t="shared" si="45"/>
        <v>0</v>
      </c>
      <c r="S380" s="153">
        <f t="shared" si="47"/>
        <v>0</v>
      </c>
      <c r="T380" s="364"/>
    </row>
    <row r="381" ht="33.75" hidden="1" spans="1:20">
      <c r="A381" s="158">
        <v>101224</v>
      </c>
      <c r="B381" s="94" t="s">
        <v>252</v>
      </c>
      <c r="C381" s="104" t="s">
        <v>616</v>
      </c>
      <c r="D381" s="94" t="s">
        <v>239</v>
      </c>
      <c r="E381" s="95">
        <v>28.03</v>
      </c>
      <c r="F381" s="96">
        <f t="shared" si="41"/>
        <v>34.4</v>
      </c>
      <c r="G381" s="107">
        <f>ROUND(SUM('NOVO HORIZONTE'!G381),2)</f>
        <v>0</v>
      </c>
      <c r="H381" s="107">
        <f t="shared" si="46"/>
        <v>0</v>
      </c>
      <c r="I381" s="143">
        <f t="shared" si="42"/>
        <v>0</v>
      </c>
      <c r="J381" s="142"/>
      <c r="K381" s="146"/>
      <c r="L381" s="7" t="str">
        <f t="shared" si="43"/>
        <v/>
      </c>
      <c r="M381" s="7" t="str">
        <f t="shared" si="44"/>
        <v/>
      </c>
      <c r="N381" s="7" t="str">
        <f t="shared" si="40"/>
        <v/>
      </c>
      <c r="O381" s="144"/>
      <c r="P381" s="355">
        <v>0</v>
      </c>
      <c r="Q381" s="362">
        <f>SUM('NOVO HORIZONTE'!I381)</f>
        <v>0</v>
      </c>
      <c r="R381" s="363">
        <f t="shared" si="45"/>
        <v>0</v>
      </c>
      <c r="S381" s="153">
        <f t="shared" si="47"/>
        <v>0</v>
      </c>
      <c r="T381" s="364"/>
    </row>
    <row r="382" ht="45" hidden="1" spans="1:20">
      <c r="A382" s="158">
        <v>101225</v>
      </c>
      <c r="B382" s="94" t="s">
        <v>252</v>
      </c>
      <c r="C382" s="104" t="s">
        <v>617</v>
      </c>
      <c r="D382" s="94" t="s">
        <v>239</v>
      </c>
      <c r="E382" s="95">
        <v>15.09</v>
      </c>
      <c r="F382" s="96">
        <f t="shared" si="41"/>
        <v>18.52</v>
      </c>
      <c r="G382" s="107">
        <f>ROUND(SUM('NOVO HORIZONTE'!G382),2)</f>
        <v>0</v>
      </c>
      <c r="H382" s="107">
        <f t="shared" si="46"/>
        <v>0</v>
      </c>
      <c r="I382" s="143">
        <f t="shared" si="42"/>
        <v>0</v>
      </c>
      <c r="J382" s="142"/>
      <c r="K382" s="146"/>
      <c r="L382" s="7" t="str">
        <f t="shared" si="43"/>
        <v/>
      </c>
      <c r="M382" s="7" t="str">
        <f t="shared" si="44"/>
        <v/>
      </c>
      <c r="N382" s="7" t="str">
        <f t="shared" si="40"/>
        <v/>
      </c>
      <c r="O382" s="144"/>
      <c r="P382" s="355">
        <v>0</v>
      </c>
      <c r="Q382" s="362">
        <f>SUM('NOVO HORIZONTE'!I382)</f>
        <v>0</v>
      </c>
      <c r="R382" s="363">
        <f t="shared" si="45"/>
        <v>0</v>
      </c>
      <c r="S382" s="153">
        <f t="shared" si="47"/>
        <v>0</v>
      </c>
      <c r="T382" s="364"/>
    </row>
    <row r="383" ht="33.75" hidden="1" spans="1:20">
      <c r="A383" s="158">
        <v>101226</v>
      </c>
      <c r="B383" s="94" t="s">
        <v>252</v>
      </c>
      <c r="C383" s="104" t="s">
        <v>618</v>
      </c>
      <c r="D383" s="94" t="s">
        <v>239</v>
      </c>
      <c r="E383" s="95">
        <v>15.91</v>
      </c>
      <c r="F383" s="96">
        <f t="shared" si="41"/>
        <v>19.53</v>
      </c>
      <c r="G383" s="107">
        <f>ROUND(SUM('NOVO HORIZONTE'!G383),2)</f>
        <v>0</v>
      </c>
      <c r="H383" s="107">
        <f t="shared" si="46"/>
        <v>0</v>
      </c>
      <c r="I383" s="143">
        <f t="shared" si="42"/>
        <v>0</v>
      </c>
      <c r="J383" s="142"/>
      <c r="K383" s="146"/>
      <c r="L383" s="7" t="str">
        <f t="shared" si="43"/>
        <v/>
      </c>
      <c r="M383" s="7" t="str">
        <f t="shared" si="44"/>
        <v/>
      </c>
      <c r="N383" s="7" t="str">
        <f t="shared" si="40"/>
        <v/>
      </c>
      <c r="O383" s="144"/>
      <c r="P383" s="355">
        <v>0</v>
      </c>
      <c r="Q383" s="362">
        <f>SUM('NOVO HORIZONTE'!I383)</f>
        <v>0</v>
      </c>
      <c r="R383" s="363">
        <f t="shared" si="45"/>
        <v>0</v>
      </c>
      <c r="S383" s="153">
        <f t="shared" si="47"/>
        <v>0</v>
      </c>
      <c r="T383" s="364"/>
    </row>
    <row r="384" ht="33.75" hidden="1" spans="1:20">
      <c r="A384" s="158">
        <v>101227</v>
      </c>
      <c r="B384" s="94" t="s">
        <v>252</v>
      </c>
      <c r="C384" s="104" t="s">
        <v>619</v>
      </c>
      <c r="D384" s="94" t="s">
        <v>239</v>
      </c>
      <c r="E384" s="95">
        <v>18.42</v>
      </c>
      <c r="F384" s="96">
        <f t="shared" si="41"/>
        <v>22.61</v>
      </c>
      <c r="G384" s="107">
        <f>ROUND(SUM('NOVO HORIZONTE'!G384),2)</f>
        <v>0</v>
      </c>
      <c r="H384" s="107">
        <f t="shared" si="46"/>
        <v>0</v>
      </c>
      <c r="I384" s="143">
        <f t="shared" si="42"/>
        <v>0</v>
      </c>
      <c r="J384" s="142"/>
      <c r="K384" s="146"/>
      <c r="L384" s="7" t="str">
        <f t="shared" si="43"/>
        <v/>
      </c>
      <c r="M384" s="7" t="str">
        <f t="shared" si="44"/>
        <v/>
      </c>
      <c r="N384" s="7" t="str">
        <f t="shared" si="40"/>
        <v/>
      </c>
      <c r="O384" s="144"/>
      <c r="P384" s="355">
        <v>0</v>
      </c>
      <c r="Q384" s="362">
        <f>SUM('NOVO HORIZONTE'!I384)</f>
        <v>0</v>
      </c>
      <c r="R384" s="363">
        <f t="shared" si="45"/>
        <v>0</v>
      </c>
      <c r="S384" s="153">
        <f t="shared" si="47"/>
        <v>0</v>
      </c>
      <c r="T384" s="364"/>
    </row>
    <row r="385" ht="33.75" hidden="1" spans="1:20">
      <c r="A385" s="158">
        <v>101228</v>
      </c>
      <c r="B385" s="94" t="s">
        <v>252</v>
      </c>
      <c r="C385" s="104" t="s">
        <v>620</v>
      </c>
      <c r="D385" s="94" t="s">
        <v>239</v>
      </c>
      <c r="E385" s="95">
        <v>19.66</v>
      </c>
      <c r="F385" s="96">
        <f t="shared" si="41"/>
        <v>24.13</v>
      </c>
      <c r="G385" s="107">
        <f>ROUND(SUM('NOVO HORIZONTE'!G385),2)</f>
        <v>0</v>
      </c>
      <c r="H385" s="107">
        <f t="shared" si="46"/>
        <v>0</v>
      </c>
      <c r="I385" s="143">
        <f t="shared" si="42"/>
        <v>0</v>
      </c>
      <c r="J385" s="142"/>
      <c r="K385" s="146"/>
      <c r="L385" s="7" t="str">
        <f t="shared" si="43"/>
        <v/>
      </c>
      <c r="M385" s="7" t="str">
        <f t="shared" si="44"/>
        <v/>
      </c>
      <c r="N385" s="7" t="str">
        <f t="shared" si="40"/>
        <v/>
      </c>
      <c r="O385" s="144"/>
      <c r="P385" s="355">
        <v>0</v>
      </c>
      <c r="Q385" s="362">
        <f>SUM('NOVO HORIZONTE'!I385)</f>
        <v>0</v>
      </c>
      <c r="R385" s="363">
        <f t="shared" si="45"/>
        <v>0</v>
      </c>
      <c r="S385" s="153">
        <f t="shared" si="47"/>
        <v>0</v>
      </c>
      <c r="T385" s="364"/>
    </row>
    <row r="386" ht="33.75" hidden="1" spans="1:20">
      <c r="A386" s="158">
        <v>101229</v>
      </c>
      <c r="B386" s="94" t="s">
        <v>252</v>
      </c>
      <c r="C386" s="104" t="s">
        <v>621</v>
      </c>
      <c r="D386" s="94" t="s">
        <v>239</v>
      </c>
      <c r="E386" s="95">
        <v>24.74</v>
      </c>
      <c r="F386" s="96">
        <f t="shared" si="41"/>
        <v>30.37</v>
      </c>
      <c r="G386" s="107">
        <f>ROUND(SUM('NOVO HORIZONTE'!G386),2)</f>
        <v>0</v>
      </c>
      <c r="H386" s="107">
        <f t="shared" si="46"/>
        <v>0</v>
      </c>
      <c r="I386" s="143">
        <f t="shared" si="42"/>
        <v>0</v>
      </c>
      <c r="J386" s="142"/>
      <c r="K386" s="146"/>
      <c r="L386" s="7" t="str">
        <f t="shared" si="43"/>
        <v/>
      </c>
      <c r="M386" s="7" t="str">
        <f t="shared" si="44"/>
        <v/>
      </c>
      <c r="N386" s="7" t="str">
        <f t="shared" si="40"/>
        <v/>
      </c>
      <c r="O386" s="144"/>
      <c r="P386" s="355">
        <v>0</v>
      </c>
      <c r="Q386" s="362">
        <f>SUM('NOVO HORIZONTE'!I386)</f>
        <v>0</v>
      </c>
      <c r="R386" s="363">
        <f t="shared" si="45"/>
        <v>0</v>
      </c>
      <c r="S386" s="153">
        <f t="shared" si="47"/>
        <v>0</v>
      </c>
      <c r="T386" s="364"/>
    </row>
    <row r="387" ht="45" hidden="1" spans="1:20">
      <c r="A387" s="158">
        <v>101230</v>
      </c>
      <c r="B387" s="94" t="s">
        <v>252</v>
      </c>
      <c r="C387" s="104" t="s">
        <v>622</v>
      </c>
      <c r="D387" s="94" t="s">
        <v>239</v>
      </c>
      <c r="E387" s="95">
        <v>11.04</v>
      </c>
      <c r="F387" s="96">
        <f t="shared" si="41"/>
        <v>13.55</v>
      </c>
      <c r="G387" s="107">
        <f>ROUND(SUM('NOVO HORIZONTE'!G387),2)</f>
        <v>0</v>
      </c>
      <c r="H387" s="107">
        <f t="shared" si="46"/>
        <v>0</v>
      </c>
      <c r="I387" s="143">
        <f t="shared" si="42"/>
        <v>0</v>
      </c>
      <c r="J387" s="142"/>
      <c r="K387" s="146"/>
      <c r="L387" s="7" t="str">
        <f t="shared" si="43"/>
        <v/>
      </c>
      <c r="M387" s="7" t="str">
        <f t="shared" si="44"/>
        <v/>
      </c>
      <c r="N387" s="7" t="str">
        <f t="shared" si="40"/>
        <v/>
      </c>
      <c r="O387" s="144"/>
      <c r="P387" s="355">
        <v>0</v>
      </c>
      <c r="Q387" s="362">
        <f>SUM('NOVO HORIZONTE'!I387)</f>
        <v>0</v>
      </c>
      <c r="R387" s="363">
        <f t="shared" si="45"/>
        <v>0</v>
      </c>
      <c r="S387" s="153">
        <f t="shared" si="47"/>
        <v>0</v>
      </c>
      <c r="T387" s="364"/>
    </row>
    <row r="388" ht="45" hidden="1" spans="1:20">
      <c r="A388" s="158">
        <v>101231</v>
      </c>
      <c r="B388" s="94" t="s">
        <v>252</v>
      </c>
      <c r="C388" s="104" t="s">
        <v>623</v>
      </c>
      <c r="D388" s="94" t="s">
        <v>239</v>
      </c>
      <c r="E388" s="95">
        <v>10.52</v>
      </c>
      <c r="F388" s="96">
        <f t="shared" si="41"/>
        <v>12.91</v>
      </c>
      <c r="G388" s="107">
        <f>ROUND(SUM('NOVO HORIZONTE'!G388),2)</f>
        <v>0</v>
      </c>
      <c r="H388" s="107">
        <f t="shared" si="46"/>
        <v>0</v>
      </c>
      <c r="I388" s="143">
        <f t="shared" si="42"/>
        <v>0</v>
      </c>
      <c r="J388" s="142"/>
      <c r="K388" s="146"/>
      <c r="L388" s="7" t="str">
        <f t="shared" si="43"/>
        <v/>
      </c>
      <c r="M388" s="7" t="str">
        <f t="shared" si="44"/>
        <v/>
      </c>
      <c r="N388" s="7" t="str">
        <f t="shared" si="40"/>
        <v/>
      </c>
      <c r="O388" s="144"/>
      <c r="P388" s="355">
        <v>0</v>
      </c>
      <c r="Q388" s="362">
        <f>SUM('NOVO HORIZONTE'!I388)</f>
        <v>0</v>
      </c>
      <c r="R388" s="363">
        <f t="shared" si="45"/>
        <v>0</v>
      </c>
      <c r="S388" s="153">
        <f t="shared" si="47"/>
        <v>0</v>
      </c>
      <c r="T388" s="364"/>
    </row>
    <row r="389" ht="45" hidden="1" spans="1:20">
      <c r="A389" s="158">
        <v>101232</v>
      </c>
      <c r="B389" s="94" t="s">
        <v>252</v>
      </c>
      <c r="C389" s="104" t="s">
        <v>624</v>
      </c>
      <c r="D389" s="94" t="s">
        <v>239</v>
      </c>
      <c r="E389" s="95">
        <v>9.44</v>
      </c>
      <c r="F389" s="96">
        <f t="shared" si="41"/>
        <v>11.59</v>
      </c>
      <c r="G389" s="107">
        <f>ROUND(SUM('NOVO HORIZONTE'!G389),2)</f>
        <v>0</v>
      </c>
      <c r="H389" s="107">
        <f t="shared" si="46"/>
        <v>0</v>
      </c>
      <c r="I389" s="143">
        <f t="shared" si="42"/>
        <v>0</v>
      </c>
      <c r="J389" s="142"/>
      <c r="K389" s="146"/>
      <c r="L389" s="7" t="str">
        <f t="shared" si="43"/>
        <v/>
      </c>
      <c r="M389" s="7" t="str">
        <f t="shared" si="44"/>
        <v/>
      </c>
      <c r="N389" s="7" t="str">
        <f t="shared" si="40"/>
        <v/>
      </c>
      <c r="O389" s="144"/>
      <c r="P389" s="355">
        <v>0</v>
      </c>
      <c r="Q389" s="362">
        <f>SUM('NOVO HORIZONTE'!I389)</f>
        <v>0</v>
      </c>
      <c r="R389" s="363">
        <f t="shared" si="45"/>
        <v>0</v>
      </c>
      <c r="S389" s="153">
        <f t="shared" si="47"/>
        <v>0</v>
      </c>
      <c r="T389" s="364"/>
    </row>
    <row r="390" ht="45" hidden="1" spans="1:20">
      <c r="A390" s="158">
        <v>101233</v>
      </c>
      <c r="B390" s="94" t="s">
        <v>252</v>
      </c>
      <c r="C390" s="104" t="s">
        <v>625</v>
      </c>
      <c r="D390" s="94" t="s">
        <v>239</v>
      </c>
      <c r="E390" s="95">
        <v>8.71</v>
      </c>
      <c r="F390" s="96">
        <f t="shared" si="41"/>
        <v>10.69</v>
      </c>
      <c r="G390" s="107">
        <f>ROUND(SUM('NOVO HORIZONTE'!G390),2)</f>
        <v>0</v>
      </c>
      <c r="H390" s="107">
        <f t="shared" si="46"/>
        <v>0</v>
      </c>
      <c r="I390" s="143">
        <f t="shared" si="42"/>
        <v>0</v>
      </c>
      <c r="J390" s="142"/>
      <c r="K390" s="146"/>
      <c r="L390" s="7" t="str">
        <f t="shared" si="43"/>
        <v/>
      </c>
      <c r="M390" s="7" t="str">
        <f t="shared" si="44"/>
        <v/>
      </c>
      <c r="N390" s="7" t="str">
        <f t="shared" si="40"/>
        <v/>
      </c>
      <c r="O390" s="144"/>
      <c r="P390" s="355">
        <v>0</v>
      </c>
      <c r="Q390" s="362">
        <f>SUM('NOVO HORIZONTE'!I390)</f>
        <v>0</v>
      </c>
      <c r="R390" s="363">
        <f t="shared" si="45"/>
        <v>0</v>
      </c>
      <c r="S390" s="153">
        <f t="shared" si="47"/>
        <v>0</v>
      </c>
      <c r="T390" s="364"/>
    </row>
    <row r="391" ht="45" hidden="1" spans="1:20">
      <c r="A391" s="158">
        <v>101234</v>
      </c>
      <c r="B391" s="94" t="s">
        <v>252</v>
      </c>
      <c r="C391" s="104" t="s">
        <v>626</v>
      </c>
      <c r="D391" s="94" t="s">
        <v>239</v>
      </c>
      <c r="E391" s="95">
        <v>17.06</v>
      </c>
      <c r="F391" s="96">
        <f t="shared" si="41"/>
        <v>20.94</v>
      </c>
      <c r="G391" s="107">
        <f>ROUND(SUM('NOVO HORIZONTE'!G391),2)</f>
        <v>0</v>
      </c>
      <c r="H391" s="107">
        <f t="shared" si="46"/>
        <v>0</v>
      </c>
      <c r="I391" s="143">
        <f t="shared" si="42"/>
        <v>0</v>
      </c>
      <c r="J391" s="142"/>
      <c r="K391" s="146"/>
      <c r="L391" s="7" t="str">
        <f t="shared" si="43"/>
        <v/>
      </c>
      <c r="M391" s="7" t="str">
        <f t="shared" si="44"/>
        <v/>
      </c>
      <c r="N391" s="7" t="str">
        <f t="shared" si="40"/>
        <v/>
      </c>
      <c r="O391" s="144"/>
      <c r="P391" s="355">
        <v>0</v>
      </c>
      <c r="Q391" s="362">
        <f>SUM('NOVO HORIZONTE'!I391)</f>
        <v>0</v>
      </c>
      <c r="R391" s="363">
        <f t="shared" si="45"/>
        <v>0</v>
      </c>
      <c r="S391" s="153">
        <f t="shared" si="47"/>
        <v>0</v>
      </c>
      <c r="T391" s="364"/>
    </row>
    <row r="392" ht="33.75" hidden="1" spans="1:20">
      <c r="A392" s="158">
        <v>101235</v>
      </c>
      <c r="B392" s="94" t="s">
        <v>252</v>
      </c>
      <c r="C392" s="104" t="s">
        <v>627</v>
      </c>
      <c r="D392" s="94" t="s">
        <v>239</v>
      </c>
      <c r="E392" s="95">
        <v>17.98</v>
      </c>
      <c r="F392" s="96">
        <f t="shared" si="41"/>
        <v>22.07</v>
      </c>
      <c r="G392" s="107">
        <f>ROUND(SUM('NOVO HORIZONTE'!G392),2)</f>
        <v>0</v>
      </c>
      <c r="H392" s="107">
        <f t="shared" si="46"/>
        <v>0</v>
      </c>
      <c r="I392" s="143">
        <f t="shared" si="42"/>
        <v>0</v>
      </c>
      <c r="J392" s="142"/>
      <c r="K392" s="146"/>
      <c r="L392" s="7" t="str">
        <f t="shared" si="43"/>
        <v/>
      </c>
      <c r="M392" s="7" t="str">
        <f t="shared" si="44"/>
        <v/>
      </c>
      <c r="N392" s="7" t="str">
        <f t="shared" si="40"/>
        <v/>
      </c>
      <c r="O392" s="144"/>
      <c r="P392" s="355">
        <v>0</v>
      </c>
      <c r="Q392" s="362">
        <f>SUM('NOVO HORIZONTE'!I392)</f>
        <v>0</v>
      </c>
      <c r="R392" s="363">
        <f t="shared" si="45"/>
        <v>0</v>
      </c>
      <c r="S392" s="153">
        <f t="shared" si="47"/>
        <v>0</v>
      </c>
      <c r="T392" s="364"/>
    </row>
    <row r="393" ht="33.75" hidden="1" spans="1:20">
      <c r="A393" s="158">
        <v>101236</v>
      </c>
      <c r="B393" s="94" t="s">
        <v>252</v>
      </c>
      <c r="C393" s="104" t="s">
        <v>628</v>
      </c>
      <c r="D393" s="94" t="s">
        <v>239</v>
      </c>
      <c r="E393" s="95">
        <v>20.9</v>
      </c>
      <c r="F393" s="96">
        <f t="shared" si="41"/>
        <v>25.65</v>
      </c>
      <c r="G393" s="107">
        <f>ROUND(SUM('NOVO HORIZONTE'!G393),2)</f>
        <v>0</v>
      </c>
      <c r="H393" s="107">
        <f t="shared" si="46"/>
        <v>0</v>
      </c>
      <c r="I393" s="143">
        <f t="shared" si="42"/>
        <v>0</v>
      </c>
      <c r="J393" s="142"/>
      <c r="K393" s="146"/>
      <c r="L393" s="7" t="str">
        <f t="shared" si="43"/>
        <v/>
      </c>
      <c r="M393" s="7" t="str">
        <f t="shared" si="44"/>
        <v/>
      </c>
      <c r="N393" s="7" t="str">
        <f t="shared" si="40"/>
        <v/>
      </c>
      <c r="O393" s="144"/>
      <c r="P393" s="355">
        <v>0</v>
      </c>
      <c r="Q393" s="362">
        <f>SUM('NOVO HORIZONTE'!I393)</f>
        <v>0</v>
      </c>
      <c r="R393" s="363">
        <f t="shared" si="45"/>
        <v>0</v>
      </c>
      <c r="S393" s="153">
        <f t="shared" si="47"/>
        <v>0</v>
      </c>
      <c r="T393" s="364"/>
    </row>
    <row r="394" ht="33.75" hidden="1" spans="1:20">
      <c r="A394" s="158">
        <v>101237</v>
      </c>
      <c r="B394" s="94" t="s">
        <v>252</v>
      </c>
      <c r="C394" s="104" t="s">
        <v>629</v>
      </c>
      <c r="D394" s="94" t="s">
        <v>239</v>
      </c>
      <c r="E394" s="95">
        <v>22.28</v>
      </c>
      <c r="F394" s="96">
        <f t="shared" si="41"/>
        <v>27.35</v>
      </c>
      <c r="G394" s="107">
        <f>ROUND(SUM('NOVO HORIZONTE'!G394),2)</f>
        <v>0</v>
      </c>
      <c r="H394" s="107">
        <f t="shared" si="46"/>
        <v>0</v>
      </c>
      <c r="I394" s="143">
        <f t="shared" si="42"/>
        <v>0</v>
      </c>
      <c r="J394" s="142"/>
      <c r="K394" s="146"/>
      <c r="L394" s="7" t="str">
        <f t="shared" si="43"/>
        <v/>
      </c>
      <c r="M394" s="7" t="str">
        <f t="shared" si="44"/>
        <v/>
      </c>
      <c r="N394" s="7" t="str">
        <f t="shared" si="40"/>
        <v/>
      </c>
      <c r="O394" s="144"/>
      <c r="P394" s="355">
        <v>0</v>
      </c>
      <c r="Q394" s="362">
        <f>SUM('NOVO HORIZONTE'!I394)</f>
        <v>0</v>
      </c>
      <c r="R394" s="363">
        <f t="shared" si="45"/>
        <v>0</v>
      </c>
      <c r="S394" s="153">
        <f t="shared" si="47"/>
        <v>0</v>
      </c>
      <c r="T394" s="364"/>
    </row>
    <row r="395" ht="33.75" hidden="1" spans="1:20">
      <c r="A395" s="158">
        <v>101238</v>
      </c>
      <c r="B395" s="94" t="s">
        <v>252</v>
      </c>
      <c r="C395" s="104" t="s">
        <v>630</v>
      </c>
      <c r="D395" s="94" t="s">
        <v>239</v>
      </c>
      <c r="E395" s="95">
        <v>28.12</v>
      </c>
      <c r="F395" s="96">
        <f t="shared" si="41"/>
        <v>34.51</v>
      </c>
      <c r="G395" s="107">
        <f>ROUND(SUM('NOVO HORIZONTE'!G395),2)</f>
        <v>0</v>
      </c>
      <c r="H395" s="107">
        <f t="shared" si="46"/>
        <v>0</v>
      </c>
      <c r="I395" s="143">
        <f t="shared" si="42"/>
        <v>0</v>
      </c>
      <c r="J395" s="142"/>
      <c r="K395" s="146"/>
      <c r="L395" s="7" t="str">
        <f t="shared" si="43"/>
        <v/>
      </c>
      <c r="M395" s="7" t="str">
        <f t="shared" si="44"/>
        <v/>
      </c>
      <c r="N395" s="7" t="str">
        <f t="shared" si="40"/>
        <v/>
      </c>
      <c r="O395" s="144"/>
      <c r="P395" s="355">
        <v>0</v>
      </c>
      <c r="Q395" s="362">
        <f>SUM('NOVO HORIZONTE'!I395)</f>
        <v>0</v>
      </c>
      <c r="R395" s="363">
        <f t="shared" si="45"/>
        <v>0</v>
      </c>
      <c r="S395" s="153">
        <f t="shared" si="47"/>
        <v>0</v>
      </c>
      <c r="T395" s="364"/>
    </row>
    <row r="396" ht="45" hidden="1" spans="1:20">
      <c r="A396" s="158">
        <v>101239</v>
      </c>
      <c r="B396" s="94" t="s">
        <v>252</v>
      </c>
      <c r="C396" s="104" t="s">
        <v>631</v>
      </c>
      <c r="D396" s="94" t="s">
        <v>239</v>
      </c>
      <c r="E396" s="95">
        <v>15.05</v>
      </c>
      <c r="F396" s="96">
        <f t="shared" si="41"/>
        <v>18.47</v>
      </c>
      <c r="G396" s="107">
        <f>ROUND(SUM('NOVO HORIZONTE'!G396),2)</f>
        <v>0</v>
      </c>
      <c r="H396" s="107">
        <f t="shared" si="46"/>
        <v>0</v>
      </c>
      <c r="I396" s="143">
        <f t="shared" si="42"/>
        <v>0</v>
      </c>
      <c r="J396" s="142"/>
      <c r="K396" s="146"/>
      <c r="L396" s="7" t="str">
        <f t="shared" si="43"/>
        <v/>
      </c>
      <c r="M396" s="7" t="str">
        <f t="shared" si="44"/>
        <v/>
      </c>
      <c r="N396" s="7" t="str">
        <f t="shared" si="40"/>
        <v/>
      </c>
      <c r="O396" s="144"/>
      <c r="P396" s="355">
        <v>0</v>
      </c>
      <c r="Q396" s="362">
        <f>SUM('NOVO HORIZONTE'!I396)</f>
        <v>0</v>
      </c>
      <c r="R396" s="363">
        <f t="shared" si="45"/>
        <v>0</v>
      </c>
      <c r="S396" s="153">
        <f t="shared" si="47"/>
        <v>0</v>
      </c>
      <c r="T396" s="364"/>
    </row>
    <row r="397" ht="33.75" hidden="1" spans="1:20">
      <c r="A397" s="158">
        <v>101240</v>
      </c>
      <c r="B397" s="94" t="s">
        <v>252</v>
      </c>
      <c r="C397" s="104" t="s">
        <v>632</v>
      </c>
      <c r="D397" s="94" t="s">
        <v>239</v>
      </c>
      <c r="E397" s="95">
        <v>15.89</v>
      </c>
      <c r="F397" s="96">
        <f t="shared" si="41"/>
        <v>19.5</v>
      </c>
      <c r="G397" s="107">
        <f>ROUND(SUM('NOVO HORIZONTE'!G397),2)</f>
        <v>0</v>
      </c>
      <c r="H397" s="107">
        <f t="shared" si="46"/>
        <v>0</v>
      </c>
      <c r="I397" s="143">
        <f t="shared" si="42"/>
        <v>0</v>
      </c>
      <c r="J397" s="142"/>
      <c r="K397" s="146"/>
      <c r="L397" s="7" t="str">
        <f t="shared" si="43"/>
        <v/>
      </c>
      <c r="M397" s="7" t="str">
        <f t="shared" si="44"/>
        <v/>
      </c>
      <c r="N397" s="7" t="str">
        <f t="shared" si="40"/>
        <v/>
      </c>
      <c r="O397" s="144"/>
      <c r="P397" s="355">
        <v>0</v>
      </c>
      <c r="Q397" s="362">
        <f>SUM('NOVO HORIZONTE'!I397)</f>
        <v>0</v>
      </c>
      <c r="R397" s="363">
        <f t="shared" si="45"/>
        <v>0</v>
      </c>
      <c r="S397" s="153">
        <f t="shared" si="47"/>
        <v>0</v>
      </c>
      <c r="T397" s="364"/>
    </row>
    <row r="398" ht="33.75" hidden="1" spans="1:20">
      <c r="A398" s="158">
        <v>101241</v>
      </c>
      <c r="B398" s="94" t="s">
        <v>252</v>
      </c>
      <c r="C398" s="104" t="s">
        <v>633</v>
      </c>
      <c r="D398" s="94" t="s">
        <v>239</v>
      </c>
      <c r="E398" s="95">
        <v>18.53</v>
      </c>
      <c r="F398" s="96">
        <f t="shared" si="41"/>
        <v>22.74</v>
      </c>
      <c r="G398" s="107">
        <f>ROUND(SUM('NOVO HORIZONTE'!G398),2)</f>
        <v>0</v>
      </c>
      <c r="H398" s="107">
        <f t="shared" si="46"/>
        <v>0</v>
      </c>
      <c r="I398" s="143">
        <f t="shared" si="42"/>
        <v>0</v>
      </c>
      <c r="J398" s="142"/>
      <c r="K398" s="146"/>
      <c r="L398" s="7" t="str">
        <f t="shared" si="43"/>
        <v/>
      </c>
      <c r="M398" s="7" t="str">
        <f t="shared" si="44"/>
        <v/>
      </c>
      <c r="N398" s="7" t="str">
        <f t="shared" si="40"/>
        <v/>
      </c>
      <c r="O398" s="144"/>
      <c r="P398" s="355">
        <v>0</v>
      </c>
      <c r="Q398" s="362">
        <f>SUM('NOVO HORIZONTE'!I398)</f>
        <v>0</v>
      </c>
      <c r="R398" s="363">
        <f t="shared" si="45"/>
        <v>0</v>
      </c>
      <c r="S398" s="153">
        <f t="shared" si="47"/>
        <v>0</v>
      </c>
      <c r="T398" s="364"/>
    </row>
    <row r="399" ht="33.75" hidden="1" spans="1:20">
      <c r="A399" s="158">
        <v>101242</v>
      </c>
      <c r="B399" s="94" t="s">
        <v>252</v>
      </c>
      <c r="C399" s="104" t="s">
        <v>634</v>
      </c>
      <c r="D399" s="94" t="s">
        <v>239</v>
      </c>
      <c r="E399" s="95">
        <v>20.68</v>
      </c>
      <c r="F399" s="96">
        <f t="shared" si="41"/>
        <v>25.38</v>
      </c>
      <c r="G399" s="107">
        <f>ROUND(SUM('NOVO HORIZONTE'!G399),2)</f>
        <v>0</v>
      </c>
      <c r="H399" s="107">
        <f t="shared" si="46"/>
        <v>0</v>
      </c>
      <c r="I399" s="143">
        <f t="shared" si="42"/>
        <v>0</v>
      </c>
      <c r="J399" s="142"/>
      <c r="K399" s="146"/>
      <c r="L399" s="7" t="str">
        <f t="shared" si="43"/>
        <v/>
      </c>
      <c r="M399" s="7" t="str">
        <f t="shared" si="44"/>
        <v/>
      </c>
      <c r="N399" s="7" t="str">
        <f t="shared" si="40"/>
        <v/>
      </c>
      <c r="O399" s="144"/>
      <c r="P399" s="355">
        <v>0</v>
      </c>
      <c r="Q399" s="362">
        <f>SUM('NOVO HORIZONTE'!I399)</f>
        <v>0</v>
      </c>
      <c r="R399" s="363">
        <f t="shared" si="45"/>
        <v>0</v>
      </c>
      <c r="S399" s="153">
        <f t="shared" si="47"/>
        <v>0</v>
      </c>
      <c r="T399" s="364"/>
    </row>
    <row r="400" ht="33.75" hidden="1" spans="1:20">
      <c r="A400" s="158">
        <v>101243</v>
      </c>
      <c r="B400" s="94" t="s">
        <v>252</v>
      </c>
      <c r="C400" s="104" t="s">
        <v>635</v>
      </c>
      <c r="D400" s="94" t="s">
        <v>239</v>
      </c>
      <c r="E400" s="95">
        <v>25.05</v>
      </c>
      <c r="F400" s="96">
        <f t="shared" si="41"/>
        <v>30.75</v>
      </c>
      <c r="G400" s="107">
        <f>ROUND(SUM('NOVO HORIZONTE'!G400),2)</f>
        <v>0</v>
      </c>
      <c r="H400" s="107">
        <f t="shared" si="46"/>
        <v>0</v>
      </c>
      <c r="I400" s="143">
        <f t="shared" si="42"/>
        <v>0</v>
      </c>
      <c r="J400" s="142"/>
      <c r="K400" s="146"/>
      <c r="L400" s="7" t="str">
        <f t="shared" si="43"/>
        <v/>
      </c>
      <c r="M400" s="7" t="str">
        <f t="shared" si="44"/>
        <v/>
      </c>
      <c r="N400" s="7" t="str">
        <f t="shared" si="40"/>
        <v/>
      </c>
      <c r="O400" s="144"/>
      <c r="P400" s="355">
        <v>0</v>
      </c>
      <c r="Q400" s="362">
        <f>SUM('NOVO HORIZONTE'!I400)</f>
        <v>0</v>
      </c>
      <c r="R400" s="363">
        <f t="shared" si="45"/>
        <v>0</v>
      </c>
      <c r="S400" s="153">
        <f t="shared" si="47"/>
        <v>0</v>
      </c>
      <c r="T400" s="364"/>
    </row>
    <row r="401" ht="45" hidden="1" spans="1:20">
      <c r="A401" s="158">
        <v>101244</v>
      </c>
      <c r="B401" s="94" t="s">
        <v>252</v>
      </c>
      <c r="C401" s="104" t="s">
        <v>636</v>
      </c>
      <c r="D401" s="94" t="s">
        <v>239</v>
      </c>
      <c r="E401" s="95">
        <v>15.74</v>
      </c>
      <c r="F401" s="96">
        <f t="shared" si="41"/>
        <v>19.32</v>
      </c>
      <c r="G401" s="107">
        <f>ROUND(SUM('NOVO HORIZONTE'!G401),2)</f>
        <v>0</v>
      </c>
      <c r="H401" s="107">
        <f t="shared" si="46"/>
        <v>0</v>
      </c>
      <c r="I401" s="143">
        <f t="shared" si="42"/>
        <v>0</v>
      </c>
      <c r="J401" s="142"/>
      <c r="K401" s="146"/>
      <c r="L401" s="7" t="str">
        <f t="shared" si="43"/>
        <v/>
      </c>
      <c r="M401" s="7" t="str">
        <f t="shared" si="44"/>
        <v/>
      </c>
      <c r="N401" s="7" t="str">
        <f t="shared" si="40"/>
        <v/>
      </c>
      <c r="O401" s="144"/>
      <c r="P401" s="355">
        <v>0</v>
      </c>
      <c r="Q401" s="362">
        <f>SUM('NOVO HORIZONTE'!I401)</f>
        <v>0</v>
      </c>
      <c r="R401" s="363">
        <f t="shared" si="45"/>
        <v>0</v>
      </c>
      <c r="S401" s="153">
        <f t="shared" si="47"/>
        <v>0</v>
      </c>
      <c r="T401" s="364"/>
    </row>
    <row r="402" ht="33.75" hidden="1" spans="1:20">
      <c r="A402" s="158">
        <v>101245</v>
      </c>
      <c r="B402" s="94" t="s">
        <v>252</v>
      </c>
      <c r="C402" s="104" t="s">
        <v>637</v>
      </c>
      <c r="D402" s="94" t="s">
        <v>239</v>
      </c>
      <c r="E402" s="95">
        <v>16.67</v>
      </c>
      <c r="F402" s="96">
        <f t="shared" si="41"/>
        <v>20.46</v>
      </c>
      <c r="G402" s="107">
        <f>ROUND(SUM('NOVO HORIZONTE'!G402),2)</f>
        <v>0</v>
      </c>
      <c r="H402" s="107">
        <f t="shared" si="46"/>
        <v>0</v>
      </c>
      <c r="I402" s="143">
        <f t="shared" si="42"/>
        <v>0</v>
      </c>
      <c r="J402" s="142"/>
      <c r="K402" s="146"/>
      <c r="L402" s="7" t="str">
        <f t="shared" si="43"/>
        <v/>
      </c>
      <c r="M402" s="7" t="str">
        <f t="shared" si="44"/>
        <v/>
      </c>
      <c r="N402" s="7" t="str">
        <f t="shared" si="40"/>
        <v/>
      </c>
      <c r="O402" s="144"/>
      <c r="P402" s="355">
        <v>0</v>
      </c>
      <c r="Q402" s="362">
        <f>SUM('NOVO HORIZONTE'!I402)</f>
        <v>0</v>
      </c>
      <c r="R402" s="363">
        <f t="shared" si="45"/>
        <v>0</v>
      </c>
      <c r="S402" s="153">
        <f t="shared" si="47"/>
        <v>0</v>
      </c>
      <c r="T402" s="364"/>
    </row>
    <row r="403" ht="33.75" hidden="1" spans="1:20">
      <c r="A403" s="158">
        <v>101246</v>
      </c>
      <c r="B403" s="94" t="s">
        <v>252</v>
      </c>
      <c r="C403" s="104" t="s">
        <v>638</v>
      </c>
      <c r="D403" s="94" t="s">
        <v>239</v>
      </c>
      <c r="E403" s="95">
        <v>19.34</v>
      </c>
      <c r="F403" s="96">
        <f t="shared" si="41"/>
        <v>23.74</v>
      </c>
      <c r="G403" s="107">
        <f>ROUND(SUM('NOVO HORIZONTE'!G403),2)</f>
        <v>0</v>
      </c>
      <c r="H403" s="107">
        <f t="shared" si="46"/>
        <v>0</v>
      </c>
      <c r="I403" s="143">
        <f t="shared" si="42"/>
        <v>0</v>
      </c>
      <c r="J403" s="142"/>
      <c r="K403" s="146"/>
      <c r="L403" s="7" t="str">
        <f t="shared" si="43"/>
        <v/>
      </c>
      <c r="M403" s="7" t="str">
        <f t="shared" si="44"/>
        <v/>
      </c>
      <c r="N403" s="7" t="str">
        <f t="shared" si="40"/>
        <v/>
      </c>
      <c r="O403" s="144"/>
      <c r="P403" s="355">
        <v>0</v>
      </c>
      <c r="Q403" s="362">
        <f>SUM('NOVO HORIZONTE'!I403)</f>
        <v>0</v>
      </c>
      <c r="R403" s="363">
        <f t="shared" si="45"/>
        <v>0</v>
      </c>
      <c r="S403" s="153">
        <f t="shared" si="47"/>
        <v>0</v>
      </c>
      <c r="T403" s="364"/>
    </row>
    <row r="404" ht="33.75" hidden="1" spans="1:20">
      <c r="A404" s="158">
        <v>101247</v>
      </c>
      <c r="B404" s="94" t="s">
        <v>252</v>
      </c>
      <c r="C404" s="104" t="s">
        <v>639</v>
      </c>
      <c r="D404" s="94" t="s">
        <v>239</v>
      </c>
      <c r="E404" s="95">
        <v>21.46</v>
      </c>
      <c r="F404" s="96">
        <f t="shared" si="41"/>
        <v>26.34</v>
      </c>
      <c r="G404" s="107">
        <f>ROUND(SUM('NOVO HORIZONTE'!G404),2)</f>
        <v>0</v>
      </c>
      <c r="H404" s="107">
        <f t="shared" si="46"/>
        <v>0</v>
      </c>
      <c r="I404" s="143">
        <f t="shared" si="42"/>
        <v>0</v>
      </c>
      <c r="J404" s="142"/>
      <c r="K404" s="146"/>
      <c r="L404" s="7" t="str">
        <f t="shared" si="43"/>
        <v/>
      </c>
      <c r="M404" s="7" t="str">
        <f t="shared" si="44"/>
        <v/>
      </c>
      <c r="N404" s="7" t="str">
        <f t="shared" si="40"/>
        <v/>
      </c>
      <c r="O404" s="144"/>
      <c r="P404" s="355">
        <v>0</v>
      </c>
      <c r="Q404" s="362">
        <f>SUM('NOVO HORIZONTE'!I404)</f>
        <v>0</v>
      </c>
      <c r="R404" s="363">
        <f t="shared" si="45"/>
        <v>0</v>
      </c>
      <c r="S404" s="153">
        <f t="shared" si="47"/>
        <v>0</v>
      </c>
      <c r="T404" s="364"/>
    </row>
    <row r="405" ht="45" hidden="1" spans="1:20">
      <c r="A405" s="158">
        <v>101248</v>
      </c>
      <c r="B405" s="94" t="s">
        <v>252</v>
      </c>
      <c r="C405" s="104" t="s">
        <v>640</v>
      </c>
      <c r="D405" s="94" t="s">
        <v>239</v>
      </c>
      <c r="E405" s="95">
        <v>26.83</v>
      </c>
      <c r="F405" s="96">
        <f t="shared" si="41"/>
        <v>32.93</v>
      </c>
      <c r="G405" s="107">
        <f>ROUND(SUM('NOVO HORIZONTE'!G405),2)</f>
        <v>0</v>
      </c>
      <c r="H405" s="107">
        <f t="shared" si="46"/>
        <v>0</v>
      </c>
      <c r="I405" s="143">
        <f t="shared" si="42"/>
        <v>0</v>
      </c>
      <c r="J405" s="142"/>
      <c r="K405" s="146"/>
      <c r="L405" s="7" t="str">
        <f t="shared" si="43"/>
        <v/>
      </c>
      <c r="M405" s="7" t="str">
        <f t="shared" si="44"/>
        <v/>
      </c>
      <c r="N405" s="7" t="str">
        <f t="shared" ref="N405:N468" si="48">M405</f>
        <v/>
      </c>
      <c r="O405" s="144"/>
      <c r="P405" s="355">
        <v>0</v>
      </c>
      <c r="Q405" s="362">
        <f>SUM('NOVO HORIZONTE'!I405)</f>
        <v>0</v>
      </c>
      <c r="R405" s="363">
        <f t="shared" si="45"/>
        <v>0</v>
      </c>
      <c r="S405" s="153">
        <f t="shared" si="47"/>
        <v>0</v>
      </c>
      <c r="T405" s="364"/>
    </row>
    <row r="406" ht="45" hidden="1" spans="1:20">
      <c r="A406" s="158">
        <v>101249</v>
      </c>
      <c r="B406" s="94" t="s">
        <v>252</v>
      </c>
      <c r="C406" s="104" t="s">
        <v>641</v>
      </c>
      <c r="D406" s="94" t="s">
        <v>239</v>
      </c>
      <c r="E406" s="95">
        <v>13.73</v>
      </c>
      <c r="F406" s="96">
        <f t="shared" si="41"/>
        <v>16.85</v>
      </c>
      <c r="G406" s="107">
        <f>ROUND(SUM('NOVO HORIZONTE'!G406),2)</f>
        <v>0</v>
      </c>
      <c r="H406" s="107">
        <f t="shared" si="46"/>
        <v>0</v>
      </c>
      <c r="I406" s="143">
        <f t="shared" si="42"/>
        <v>0</v>
      </c>
      <c r="J406" s="142"/>
      <c r="K406" s="146"/>
      <c r="L406" s="7" t="str">
        <f t="shared" si="43"/>
        <v/>
      </c>
      <c r="M406" s="7" t="str">
        <f t="shared" si="44"/>
        <v/>
      </c>
      <c r="N406" s="7" t="str">
        <f t="shared" si="48"/>
        <v/>
      </c>
      <c r="O406" s="144"/>
      <c r="P406" s="355">
        <v>0</v>
      </c>
      <c r="Q406" s="362">
        <f>SUM('NOVO HORIZONTE'!I406)</f>
        <v>0</v>
      </c>
      <c r="R406" s="363">
        <f t="shared" si="45"/>
        <v>0</v>
      </c>
      <c r="S406" s="153">
        <f t="shared" si="47"/>
        <v>0</v>
      </c>
      <c r="T406" s="364"/>
    </row>
    <row r="407" ht="33.75" hidden="1" spans="1:20">
      <c r="A407" s="158">
        <v>101250</v>
      </c>
      <c r="B407" s="94" t="s">
        <v>252</v>
      </c>
      <c r="C407" s="104" t="s">
        <v>642</v>
      </c>
      <c r="D407" s="94" t="s">
        <v>239</v>
      </c>
      <c r="E407" s="95">
        <v>15.23</v>
      </c>
      <c r="F407" s="96">
        <f t="shared" si="41"/>
        <v>18.69</v>
      </c>
      <c r="G407" s="107">
        <f>ROUND(SUM('NOVO HORIZONTE'!G407),2)</f>
        <v>0</v>
      </c>
      <c r="H407" s="107">
        <f t="shared" si="46"/>
        <v>0</v>
      </c>
      <c r="I407" s="143">
        <f t="shared" si="42"/>
        <v>0</v>
      </c>
      <c r="J407" s="142"/>
      <c r="K407" s="146"/>
      <c r="L407" s="7" t="str">
        <f t="shared" si="43"/>
        <v/>
      </c>
      <c r="M407" s="7" t="str">
        <f t="shared" si="44"/>
        <v/>
      </c>
      <c r="N407" s="7" t="str">
        <f t="shared" si="48"/>
        <v/>
      </c>
      <c r="O407" s="144"/>
      <c r="P407" s="355">
        <v>0</v>
      </c>
      <c r="Q407" s="362">
        <f>SUM('NOVO HORIZONTE'!I407)</f>
        <v>0</v>
      </c>
      <c r="R407" s="363">
        <f t="shared" si="45"/>
        <v>0</v>
      </c>
      <c r="S407" s="153">
        <f t="shared" si="47"/>
        <v>0</v>
      </c>
      <c r="T407" s="364"/>
    </row>
    <row r="408" ht="33.75" hidden="1" spans="1:20">
      <c r="A408" s="158">
        <v>101251</v>
      </c>
      <c r="B408" s="94" t="s">
        <v>252</v>
      </c>
      <c r="C408" s="104" t="s">
        <v>643</v>
      </c>
      <c r="D408" s="94" t="s">
        <v>239</v>
      </c>
      <c r="E408" s="95">
        <v>17.36</v>
      </c>
      <c r="F408" s="96">
        <f t="shared" ref="F408:F471" si="49">IF(E408=0,0,IF(P408=0,ROUND(E408*(1+E$13),2),ROUND(E408*(1+E$12),2)))</f>
        <v>21.31</v>
      </c>
      <c r="G408" s="107">
        <f>ROUND(SUM('NOVO HORIZONTE'!G408),2)</f>
        <v>0</v>
      </c>
      <c r="H408" s="107">
        <f t="shared" si="46"/>
        <v>0</v>
      </c>
      <c r="I408" s="143">
        <f t="shared" ref="I408:I471" si="50">IF(ISBLANK(G408),0,ROUND(G408*H408,2))</f>
        <v>0</v>
      </c>
      <c r="J408" s="142"/>
      <c r="K408" s="146"/>
      <c r="L408" s="7" t="str">
        <f t="shared" ref="L408:L471" si="51">IF(K408="X","x",IF(K408="xx","x",IF(I408&gt;0,"x","")))</f>
        <v/>
      </c>
      <c r="M408" s="7" t="str">
        <f t="shared" ref="M408:M471" si="52">IF(K408="X","x",IF(K408="xx","x",IF(I408&gt;0,"x","")))</f>
        <v/>
      </c>
      <c r="N408" s="7" t="str">
        <f t="shared" si="48"/>
        <v/>
      </c>
      <c r="O408" s="144"/>
      <c r="P408" s="355">
        <v>0</v>
      </c>
      <c r="Q408" s="362">
        <f>SUM('NOVO HORIZONTE'!I408)</f>
        <v>0</v>
      </c>
      <c r="R408" s="363">
        <f t="shared" ref="R408:R471" si="53">I408-Q408</f>
        <v>0</v>
      </c>
      <c r="S408" s="153">
        <f t="shared" si="47"/>
        <v>0</v>
      </c>
      <c r="T408" s="364"/>
    </row>
    <row r="409" ht="33.75" hidden="1" spans="1:20">
      <c r="A409" s="158">
        <v>101252</v>
      </c>
      <c r="B409" s="94" t="s">
        <v>252</v>
      </c>
      <c r="C409" s="104" t="s">
        <v>644</v>
      </c>
      <c r="D409" s="94" t="s">
        <v>239</v>
      </c>
      <c r="E409" s="95">
        <v>18.82</v>
      </c>
      <c r="F409" s="96">
        <f t="shared" si="49"/>
        <v>23.1</v>
      </c>
      <c r="G409" s="107">
        <f>ROUND(SUM('NOVO HORIZONTE'!G409),2)</f>
        <v>0</v>
      </c>
      <c r="H409" s="107">
        <f t="shared" ref="H409:H472" si="54">IF(G409=0,0,F409)</f>
        <v>0</v>
      </c>
      <c r="I409" s="143">
        <f t="shared" si="50"/>
        <v>0</v>
      </c>
      <c r="J409" s="142"/>
      <c r="K409" s="146"/>
      <c r="L409" s="7" t="str">
        <f t="shared" si="51"/>
        <v/>
      </c>
      <c r="M409" s="7" t="str">
        <f t="shared" si="52"/>
        <v/>
      </c>
      <c r="N409" s="7" t="str">
        <f t="shared" si="48"/>
        <v/>
      </c>
      <c r="O409" s="144"/>
      <c r="P409" s="355">
        <v>0</v>
      </c>
      <c r="Q409" s="362">
        <f>SUM('NOVO HORIZONTE'!I409)</f>
        <v>0</v>
      </c>
      <c r="R409" s="363">
        <f t="shared" si="53"/>
        <v>0</v>
      </c>
      <c r="S409" s="153">
        <f t="shared" ref="S409:S472" si="55">IF(R409=0,0,IF(R409&gt;0,"c","b"))</f>
        <v>0</v>
      </c>
      <c r="T409" s="364"/>
    </row>
    <row r="410" ht="33.75" hidden="1" spans="1:20">
      <c r="A410" s="158">
        <v>101253</v>
      </c>
      <c r="B410" s="94" t="s">
        <v>252</v>
      </c>
      <c r="C410" s="104" t="s">
        <v>645</v>
      </c>
      <c r="D410" s="94" t="s">
        <v>239</v>
      </c>
      <c r="E410" s="95">
        <v>23.67</v>
      </c>
      <c r="F410" s="96">
        <f t="shared" si="49"/>
        <v>29.05</v>
      </c>
      <c r="G410" s="107">
        <f>ROUND(SUM('NOVO HORIZONTE'!G410),2)</f>
        <v>0</v>
      </c>
      <c r="H410" s="107">
        <f t="shared" si="54"/>
        <v>0</v>
      </c>
      <c r="I410" s="143">
        <f t="shared" si="50"/>
        <v>0</v>
      </c>
      <c r="J410" s="142"/>
      <c r="K410" s="146"/>
      <c r="L410" s="7" t="str">
        <f t="shared" si="51"/>
        <v/>
      </c>
      <c r="M410" s="7" t="str">
        <f t="shared" si="52"/>
        <v/>
      </c>
      <c r="N410" s="7" t="str">
        <f t="shared" si="48"/>
        <v/>
      </c>
      <c r="O410" s="144"/>
      <c r="P410" s="355">
        <v>0</v>
      </c>
      <c r="Q410" s="362">
        <f>SUM('NOVO HORIZONTE'!I410)</f>
        <v>0</v>
      </c>
      <c r="R410" s="363">
        <f t="shared" si="53"/>
        <v>0</v>
      </c>
      <c r="S410" s="153">
        <f t="shared" si="55"/>
        <v>0</v>
      </c>
      <c r="T410" s="364"/>
    </row>
    <row r="411" ht="45" hidden="1" spans="1:20">
      <c r="A411" s="158">
        <v>101254</v>
      </c>
      <c r="B411" s="94" t="s">
        <v>252</v>
      </c>
      <c r="C411" s="104" t="s">
        <v>646</v>
      </c>
      <c r="D411" s="94" t="s">
        <v>239</v>
      </c>
      <c r="E411" s="95">
        <v>12.7</v>
      </c>
      <c r="F411" s="96">
        <f t="shared" si="49"/>
        <v>15.59</v>
      </c>
      <c r="G411" s="107">
        <f>ROUND(SUM('NOVO HORIZONTE'!G411),2)</f>
        <v>0</v>
      </c>
      <c r="H411" s="107">
        <f t="shared" si="54"/>
        <v>0</v>
      </c>
      <c r="I411" s="143">
        <f t="shared" si="50"/>
        <v>0</v>
      </c>
      <c r="J411" s="142"/>
      <c r="K411" s="146"/>
      <c r="L411" s="7" t="str">
        <f t="shared" si="51"/>
        <v/>
      </c>
      <c r="M411" s="7" t="str">
        <f t="shared" si="52"/>
        <v/>
      </c>
      <c r="N411" s="7" t="str">
        <f t="shared" si="48"/>
        <v/>
      </c>
      <c r="O411" s="144"/>
      <c r="P411" s="355">
        <v>0</v>
      </c>
      <c r="Q411" s="362">
        <f>SUM('NOVO HORIZONTE'!I411)</f>
        <v>0</v>
      </c>
      <c r="R411" s="363">
        <f t="shared" si="53"/>
        <v>0</v>
      </c>
      <c r="S411" s="153">
        <f t="shared" si="55"/>
        <v>0</v>
      </c>
      <c r="T411" s="364"/>
    </row>
    <row r="412" ht="45" hidden="1" spans="1:20">
      <c r="A412" s="158">
        <v>101255</v>
      </c>
      <c r="B412" s="94" t="s">
        <v>252</v>
      </c>
      <c r="C412" s="104" t="s">
        <v>647</v>
      </c>
      <c r="D412" s="94" t="s">
        <v>239</v>
      </c>
      <c r="E412" s="95">
        <v>11.23</v>
      </c>
      <c r="F412" s="96">
        <f t="shared" si="49"/>
        <v>13.78</v>
      </c>
      <c r="G412" s="107">
        <f>ROUND(SUM('NOVO HORIZONTE'!G412),2)</f>
        <v>0</v>
      </c>
      <c r="H412" s="107">
        <f t="shared" si="54"/>
        <v>0</v>
      </c>
      <c r="I412" s="143">
        <f t="shared" si="50"/>
        <v>0</v>
      </c>
      <c r="J412" s="142"/>
      <c r="K412" s="146"/>
      <c r="L412" s="7" t="str">
        <f t="shared" si="51"/>
        <v/>
      </c>
      <c r="M412" s="7" t="str">
        <f t="shared" si="52"/>
        <v/>
      </c>
      <c r="N412" s="7" t="str">
        <f t="shared" si="48"/>
        <v/>
      </c>
      <c r="O412" s="144"/>
      <c r="P412" s="355">
        <v>0</v>
      </c>
      <c r="Q412" s="362">
        <f>SUM('NOVO HORIZONTE'!I412)</f>
        <v>0</v>
      </c>
      <c r="R412" s="363">
        <f t="shared" si="53"/>
        <v>0</v>
      </c>
      <c r="S412" s="153">
        <f t="shared" si="55"/>
        <v>0</v>
      </c>
      <c r="T412" s="364"/>
    </row>
    <row r="413" ht="45" hidden="1" spans="1:20">
      <c r="A413" s="158">
        <v>101256</v>
      </c>
      <c r="B413" s="94" t="s">
        <v>252</v>
      </c>
      <c r="C413" s="104" t="s">
        <v>648</v>
      </c>
      <c r="D413" s="94" t="s">
        <v>239</v>
      </c>
      <c r="E413" s="95">
        <v>19.46</v>
      </c>
      <c r="F413" s="96">
        <f t="shared" si="49"/>
        <v>23.89</v>
      </c>
      <c r="G413" s="107">
        <f>ROUND(SUM('NOVO HORIZONTE'!G413),2)</f>
        <v>0</v>
      </c>
      <c r="H413" s="107">
        <f t="shared" si="54"/>
        <v>0</v>
      </c>
      <c r="I413" s="143">
        <f t="shared" si="50"/>
        <v>0</v>
      </c>
      <c r="J413" s="142"/>
      <c r="K413" s="146"/>
      <c r="L413" s="7" t="str">
        <f t="shared" si="51"/>
        <v/>
      </c>
      <c r="M413" s="7" t="str">
        <f t="shared" si="52"/>
        <v/>
      </c>
      <c r="N413" s="7" t="str">
        <f t="shared" si="48"/>
        <v/>
      </c>
      <c r="O413" s="144"/>
      <c r="P413" s="355">
        <v>0</v>
      </c>
      <c r="Q413" s="362">
        <f>SUM('NOVO HORIZONTE'!I413)</f>
        <v>0</v>
      </c>
      <c r="R413" s="363">
        <f t="shared" si="53"/>
        <v>0</v>
      </c>
      <c r="S413" s="153">
        <f t="shared" si="55"/>
        <v>0</v>
      </c>
      <c r="T413" s="364"/>
    </row>
    <row r="414" ht="33.75" hidden="1" spans="1:20">
      <c r="A414" s="158">
        <v>101257</v>
      </c>
      <c r="B414" s="94" t="s">
        <v>252</v>
      </c>
      <c r="C414" s="104" t="s">
        <v>649</v>
      </c>
      <c r="D414" s="94" t="s">
        <v>239</v>
      </c>
      <c r="E414" s="95">
        <v>20.52</v>
      </c>
      <c r="F414" s="96">
        <f t="shared" si="49"/>
        <v>25.19</v>
      </c>
      <c r="G414" s="107">
        <f>ROUND(SUM('NOVO HORIZONTE'!G414),2)</f>
        <v>0</v>
      </c>
      <c r="H414" s="107">
        <f t="shared" si="54"/>
        <v>0</v>
      </c>
      <c r="I414" s="143">
        <f t="shared" si="50"/>
        <v>0</v>
      </c>
      <c r="J414" s="142"/>
      <c r="K414" s="146"/>
      <c r="L414" s="7" t="str">
        <f t="shared" si="51"/>
        <v/>
      </c>
      <c r="M414" s="7" t="str">
        <f t="shared" si="52"/>
        <v/>
      </c>
      <c r="N414" s="7" t="str">
        <f t="shared" si="48"/>
        <v/>
      </c>
      <c r="O414" s="144"/>
      <c r="P414" s="355">
        <v>0</v>
      </c>
      <c r="Q414" s="362">
        <f>SUM('NOVO HORIZONTE'!I414)</f>
        <v>0</v>
      </c>
      <c r="R414" s="363">
        <f t="shared" si="53"/>
        <v>0</v>
      </c>
      <c r="S414" s="153">
        <f t="shared" si="55"/>
        <v>0</v>
      </c>
      <c r="T414" s="364"/>
    </row>
    <row r="415" ht="33.75" hidden="1" spans="1:20">
      <c r="A415" s="158">
        <v>101258</v>
      </c>
      <c r="B415" s="94" t="s">
        <v>252</v>
      </c>
      <c r="C415" s="104" t="s">
        <v>650</v>
      </c>
      <c r="D415" s="94" t="s">
        <v>239</v>
      </c>
      <c r="E415" s="95">
        <v>23.76</v>
      </c>
      <c r="F415" s="96">
        <f t="shared" si="49"/>
        <v>29.16</v>
      </c>
      <c r="G415" s="107">
        <f>ROUND(SUM('NOVO HORIZONTE'!G415),2)</f>
        <v>0</v>
      </c>
      <c r="H415" s="107">
        <f t="shared" si="54"/>
        <v>0</v>
      </c>
      <c r="I415" s="143">
        <f t="shared" si="50"/>
        <v>0</v>
      </c>
      <c r="J415" s="142"/>
      <c r="K415" s="146"/>
      <c r="L415" s="7" t="str">
        <f t="shared" si="51"/>
        <v/>
      </c>
      <c r="M415" s="7" t="str">
        <f t="shared" si="52"/>
        <v/>
      </c>
      <c r="N415" s="7" t="str">
        <f t="shared" si="48"/>
        <v/>
      </c>
      <c r="O415" s="144"/>
      <c r="P415" s="355">
        <v>0</v>
      </c>
      <c r="Q415" s="362">
        <f>SUM('NOVO HORIZONTE'!I415)</f>
        <v>0</v>
      </c>
      <c r="R415" s="363">
        <f t="shared" si="53"/>
        <v>0</v>
      </c>
      <c r="S415" s="153">
        <f t="shared" si="55"/>
        <v>0</v>
      </c>
      <c r="T415" s="364"/>
    </row>
    <row r="416" ht="33.75" hidden="1" spans="1:20">
      <c r="A416" s="158">
        <v>101259</v>
      </c>
      <c r="B416" s="94" t="s">
        <v>252</v>
      </c>
      <c r="C416" s="104" t="s">
        <v>651</v>
      </c>
      <c r="D416" s="94" t="s">
        <v>239</v>
      </c>
      <c r="E416" s="95">
        <v>26.35</v>
      </c>
      <c r="F416" s="96">
        <f t="shared" si="49"/>
        <v>32.34</v>
      </c>
      <c r="G416" s="107">
        <f>ROUND(SUM('NOVO HORIZONTE'!G416),2)</f>
        <v>0</v>
      </c>
      <c r="H416" s="107">
        <f t="shared" si="54"/>
        <v>0</v>
      </c>
      <c r="I416" s="143">
        <f t="shared" si="50"/>
        <v>0</v>
      </c>
      <c r="J416" s="142"/>
      <c r="K416" s="146"/>
      <c r="L416" s="7" t="str">
        <f t="shared" si="51"/>
        <v/>
      </c>
      <c r="M416" s="7" t="str">
        <f t="shared" si="52"/>
        <v/>
      </c>
      <c r="N416" s="7" t="str">
        <f t="shared" si="48"/>
        <v/>
      </c>
      <c r="O416" s="144"/>
      <c r="P416" s="355">
        <v>0</v>
      </c>
      <c r="Q416" s="362">
        <f>SUM('NOVO HORIZONTE'!I416)</f>
        <v>0</v>
      </c>
      <c r="R416" s="363">
        <f t="shared" si="53"/>
        <v>0</v>
      </c>
      <c r="S416" s="153">
        <f t="shared" si="55"/>
        <v>0</v>
      </c>
      <c r="T416" s="364"/>
    </row>
    <row r="417" ht="33.75" hidden="1" spans="1:20">
      <c r="A417" s="158">
        <v>101260</v>
      </c>
      <c r="B417" s="94" t="s">
        <v>252</v>
      </c>
      <c r="C417" s="104" t="s">
        <v>652</v>
      </c>
      <c r="D417" s="94" t="s">
        <v>239</v>
      </c>
      <c r="E417" s="95">
        <v>32.87</v>
      </c>
      <c r="F417" s="96">
        <f t="shared" si="49"/>
        <v>40.34</v>
      </c>
      <c r="G417" s="107">
        <f>ROUND(SUM('NOVO HORIZONTE'!G417),2)</f>
        <v>0</v>
      </c>
      <c r="H417" s="107">
        <f t="shared" si="54"/>
        <v>0</v>
      </c>
      <c r="I417" s="143">
        <f t="shared" si="50"/>
        <v>0</v>
      </c>
      <c r="J417" s="142"/>
      <c r="K417" s="146"/>
      <c r="L417" s="7" t="str">
        <f t="shared" si="51"/>
        <v/>
      </c>
      <c r="M417" s="7" t="str">
        <f t="shared" si="52"/>
        <v/>
      </c>
      <c r="N417" s="7" t="str">
        <f t="shared" si="48"/>
        <v/>
      </c>
      <c r="O417" s="144"/>
      <c r="P417" s="355">
        <v>0</v>
      </c>
      <c r="Q417" s="362">
        <f>SUM('NOVO HORIZONTE'!I417)</f>
        <v>0</v>
      </c>
      <c r="R417" s="363">
        <f t="shared" si="53"/>
        <v>0</v>
      </c>
      <c r="S417" s="153">
        <f t="shared" si="55"/>
        <v>0</v>
      </c>
      <c r="T417" s="364"/>
    </row>
    <row r="418" ht="45" hidden="1" spans="1:20">
      <c r="A418" s="158">
        <v>101261</v>
      </c>
      <c r="B418" s="94" t="s">
        <v>252</v>
      </c>
      <c r="C418" s="104" t="s">
        <v>653</v>
      </c>
      <c r="D418" s="94" t="s">
        <v>239</v>
      </c>
      <c r="E418" s="95">
        <v>18.39</v>
      </c>
      <c r="F418" s="96">
        <f t="shared" si="49"/>
        <v>22.57</v>
      </c>
      <c r="G418" s="107">
        <f>ROUND(SUM('NOVO HORIZONTE'!G418),2)</f>
        <v>0</v>
      </c>
      <c r="H418" s="107">
        <f t="shared" si="54"/>
        <v>0</v>
      </c>
      <c r="I418" s="143">
        <f t="shared" si="50"/>
        <v>0</v>
      </c>
      <c r="J418" s="142"/>
      <c r="K418" s="146"/>
      <c r="L418" s="7" t="str">
        <f t="shared" si="51"/>
        <v/>
      </c>
      <c r="M418" s="7" t="str">
        <f t="shared" si="52"/>
        <v/>
      </c>
      <c r="N418" s="7" t="str">
        <f t="shared" si="48"/>
        <v/>
      </c>
      <c r="O418" s="144"/>
      <c r="P418" s="355">
        <v>0</v>
      </c>
      <c r="Q418" s="362">
        <f>SUM('NOVO HORIZONTE'!I418)</f>
        <v>0</v>
      </c>
      <c r="R418" s="363">
        <f t="shared" si="53"/>
        <v>0</v>
      </c>
      <c r="S418" s="153">
        <f t="shared" si="55"/>
        <v>0</v>
      </c>
      <c r="T418" s="364"/>
    </row>
    <row r="419" ht="33.75" hidden="1" spans="1:20">
      <c r="A419" s="158">
        <v>101262</v>
      </c>
      <c r="B419" s="94" t="s">
        <v>252</v>
      </c>
      <c r="C419" s="104" t="s">
        <v>654</v>
      </c>
      <c r="D419" s="94" t="s">
        <v>239</v>
      </c>
      <c r="E419" s="95">
        <v>19.43</v>
      </c>
      <c r="F419" s="96">
        <f t="shared" si="49"/>
        <v>23.85</v>
      </c>
      <c r="G419" s="107">
        <f>ROUND(SUM('NOVO HORIZONTE'!G419),2)</f>
        <v>0</v>
      </c>
      <c r="H419" s="107">
        <f t="shared" si="54"/>
        <v>0</v>
      </c>
      <c r="I419" s="143">
        <f t="shared" si="50"/>
        <v>0</v>
      </c>
      <c r="J419" s="142"/>
      <c r="K419" s="146"/>
      <c r="L419" s="7" t="str">
        <f t="shared" si="51"/>
        <v/>
      </c>
      <c r="M419" s="7" t="str">
        <f t="shared" si="52"/>
        <v/>
      </c>
      <c r="N419" s="7" t="str">
        <f t="shared" si="48"/>
        <v/>
      </c>
      <c r="O419" s="144"/>
      <c r="P419" s="355">
        <v>0</v>
      </c>
      <c r="Q419" s="362">
        <f>SUM('NOVO HORIZONTE'!I419)</f>
        <v>0</v>
      </c>
      <c r="R419" s="363">
        <f t="shared" si="53"/>
        <v>0</v>
      </c>
      <c r="S419" s="153">
        <f t="shared" si="55"/>
        <v>0</v>
      </c>
      <c r="T419" s="364"/>
    </row>
    <row r="420" ht="33.75" hidden="1" spans="1:20">
      <c r="A420" s="158">
        <v>101263</v>
      </c>
      <c r="B420" s="94" t="s">
        <v>252</v>
      </c>
      <c r="C420" s="104" t="s">
        <v>655</v>
      </c>
      <c r="D420" s="94" t="s">
        <v>239</v>
      </c>
      <c r="E420" s="95">
        <v>22.43</v>
      </c>
      <c r="F420" s="96">
        <f t="shared" si="49"/>
        <v>27.53</v>
      </c>
      <c r="G420" s="107">
        <f>ROUND(SUM('NOVO HORIZONTE'!G420),2)</f>
        <v>0</v>
      </c>
      <c r="H420" s="107">
        <f t="shared" si="54"/>
        <v>0</v>
      </c>
      <c r="I420" s="143">
        <f t="shared" si="50"/>
        <v>0</v>
      </c>
      <c r="J420" s="142"/>
      <c r="K420" s="146"/>
      <c r="L420" s="7" t="str">
        <f t="shared" si="51"/>
        <v/>
      </c>
      <c r="M420" s="7" t="str">
        <f t="shared" si="52"/>
        <v/>
      </c>
      <c r="N420" s="7" t="str">
        <f t="shared" si="48"/>
        <v/>
      </c>
      <c r="O420" s="144"/>
      <c r="P420" s="355">
        <v>0</v>
      </c>
      <c r="Q420" s="362">
        <f>SUM('NOVO HORIZONTE'!I420)</f>
        <v>0</v>
      </c>
      <c r="R420" s="363">
        <f t="shared" si="53"/>
        <v>0</v>
      </c>
      <c r="S420" s="153">
        <f t="shared" si="55"/>
        <v>0</v>
      </c>
      <c r="T420" s="364"/>
    </row>
    <row r="421" ht="33.75" hidden="1" spans="1:20">
      <c r="A421" s="158">
        <v>101264</v>
      </c>
      <c r="B421" s="94" t="s">
        <v>252</v>
      </c>
      <c r="C421" s="104" t="s">
        <v>656</v>
      </c>
      <c r="D421" s="94" t="s">
        <v>239</v>
      </c>
      <c r="E421" s="95">
        <v>24.84</v>
      </c>
      <c r="F421" s="96">
        <f t="shared" si="49"/>
        <v>30.49</v>
      </c>
      <c r="G421" s="107">
        <f>ROUND(SUM('NOVO HORIZONTE'!G421),2)</f>
        <v>0</v>
      </c>
      <c r="H421" s="107">
        <f t="shared" si="54"/>
        <v>0</v>
      </c>
      <c r="I421" s="143">
        <f t="shared" si="50"/>
        <v>0</v>
      </c>
      <c r="J421" s="142"/>
      <c r="K421" s="146"/>
      <c r="L421" s="7" t="str">
        <f t="shared" si="51"/>
        <v/>
      </c>
      <c r="M421" s="7" t="str">
        <f t="shared" si="52"/>
        <v/>
      </c>
      <c r="N421" s="7" t="str">
        <f t="shared" si="48"/>
        <v/>
      </c>
      <c r="O421" s="144"/>
      <c r="P421" s="355">
        <v>0</v>
      </c>
      <c r="Q421" s="362">
        <f>SUM('NOVO HORIZONTE'!I421)</f>
        <v>0</v>
      </c>
      <c r="R421" s="363">
        <f t="shared" si="53"/>
        <v>0</v>
      </c>
      <c r="S421" s="153">
        <f t="shared" si="55"/>
        <v>0</v>
      </c>
      <c r="T421" s="364"/>
    </row>
    <row r="422" ht="45" hidden="1" spans="1:20">
      <c r="A422" s="158">
        <v>101265</v>
      </c>
      <c r="B422" s="94" t="s">
        <v>252</v>
      </c>
      <c r="C422" s="104" t="s">
        <v>657</v>
      </c>
      <c r="D422" s="94" t="s">
        <v>239</v>
      </c>
      <c r="E422" s="95">
        <v>30.91</v>
      </c>
      <c r="F422" s="96">
        <f t="shared" si="49"/>
        <v>37.94</v>
      </c>
      <c r="G422" s="107">
        <f>ROUND(SUM('NOVO HORIZONTE'!G422),2)</f>
        <v>0</v>
      </c>
      <c r="H422" s="107">
        <f t="shared" si="54"/>
        <v>0</v>
      </c>
      <c r="I422" s="143">
        <f t="shared" si="50"/>
        <v>0</v>
      </c>
      <c r="J422" s="142"/>
      <c r="K422" s="146"/>
      <c r="L422" s="7" t="str">
        <f t="shared" si="51"/>
        <v/>
      </c>
      <c r="M422" s="7" t="str">
        <f t="shared" si="52"/>
        <v/>
      </c>
      <c r="N422" s="7" t="str">
        <f t="shared" si="48"/>
        <v/>
      </c>
      <c r="O422" s="144"/>
      <c r="P422" s="355">
        <v>0</v>
      </c>
      <c r="Q422" s="362">
        <f>SUM('NOVO HORIZONTE'!I422)</f>
        <v>0</v>
      </c>
      <c r="R422" s="363">
        <f t="shared" si="53"/>
        <v>0</v>
      </c>
      <c r="S422" s="153">
        <f t="shared" si="55"/>
        <v>0</v>
      </c>
      <c r="T422" s="364"/>
    </row>
    <row r="423" ht="45" hidden="1" spans="1:20">
      <c r="A423" s="158">
        <v>101266</v>
      </c>
      <c r="B423" s="94" t="s">
        <v>252</v>
      </c>
      <c r="C423" s="104" t="s">
        <v>658</v>
      </c>
      <c r="D423" s="94" t="s">
        <v>239</v>
      </c>
      <c r="E423" s="95">
        <v>11.3</v>
      </c>
      <c r="F423" s="96">
        <f t="shared" si="49"/>
        <v>13.87</v>
      </c>
      <c r="G423" s="107">
        <f>ROUND(SUM('NOVO HORIZONTE'!G423),2)</f>
        <v>0</v>
      </c>
      <c r="H423" s="107">
        <f t="shared" si="54"/>
        <v>0</v>
      </c>
      <c r="I423" s="143">
        <f t="shared" si="50"/>
        <v>0</v>
      </c>
      <c r="J423" s="142"/>
      <c r="K423" s="146"/>
      <c r="L423" s="7" t="str">
        <f t="shared" si="51"/>
        <v/>
      </c>
      <c r="M423" s="7" t="str">
        <f t="shared" si="52"/>
        <v/>
      </c>
      <c r="N423" s="7" t="str">
        <f t="shared" si="48"/>
        <v/>
      </c>
      <c r="O423" s="144"/>
      <c r="P423" s="355">
        <v>0</v>
      </c>
      <c r="Q423" s="362">
        <f>SUM('NOVO HORIZONTE'!I423)</f>
        <v>0</v>
      </c>
      <c r="R423" s="363">
        <f t="shared" si="53"/>
        <v>0</v>
      </c>
      <c r="S423" s="153">
        <f t="shared" si="55"/>
        <v>0</v>
      </c>
      <c r="T423" s="364"/>
    </row>
    <row r="424" ht="45" hidden="1" spans="1:20">
      <c r="A424" s="158">
        <v>101267</v>
      </c>
      <c r="B424" s="94" t="s">
        <v>252</v>
      </c>
      <c r="C424" s="104" t="s">
        <v>659</v>
      </c>
      <c r="D424" s="94" t="s">
        <v>239</v>
      </c>
      <c r="E424" s="95">
        <v>10.82</v>
      </c>
      <c r="F424" s="96">
        <f t="shared" si="49"/>
        <v>13.28</v>
      </c>
      <c r="G424" s="107">
        <f>ROUND(SUM('NOVO HORIZONTE'!G424),2)</f>
        <v>0</v>
      </c>
      <c r="H424" s="107">
        <f t="shared" si="54"/>
        <v>0</v>
      </c>
      <c r="I424" s="143">
        <f t="shared" si="50"/>
        <v>0</v>
      </c>
      <c r="J424" s="142"/>
      <c r="K424" s="146"/>
      <c r="L424" s="7" t="str">
        <f t="shared" si="51"/>
        <v/>
      </c>
      <c r="M424" s="7" t="str">
        <f t="shared" si="52"/>
        <v/>
      </c>
      <c r="N424" s="7" t="str">
        <f t="shared" si="48"/>
        <v/>
      </c>
      <c r="O424" s="144"/>
      <c r="P424" s="355">
        <v>0</v>
      </c>
      <c r="Q424" s="362">
        <f>SUM('NOVO HORIZONTE'!I424)</f>
        <v>0</v>
      </c>
      <c r="R424" s="363">
        <f t="shared" si="53"/>
        <v>0</v>
      </c>
      <c r="S424" s="153">
        <f t="shared" si="55"/>
        <v>0</v>
      </c>
      <c r="T424" s="364"/>
    </row>
    <row r="425" ht="45" hidden="1" spans="1:20">
      <c r="A425" s="158">
        <v>101268</v>
      </c>
      <c r="B425" s="94" t="s">
        <v>252</v>
      </c>
      <c r="C425" s="104" t="s">
        <v>660</v>
      </c>
      <c r="D425" s="94" t="s">
        <v>239</v>
      </c>
      <c r="E425" s="95">
        <v>17.71</v>
      </c>
      <c r="F425" s="96">
        <f t="shared" si="49"/>
        <v>21.74</v>
      </c>
      <c r="G425" s="107">
        <f>ROUND(SUM('NOVO HORIZONTE'!G425),2)</f>
        <v>0</v>
      </c>
      <c r="H425" s="107">
        <f t="shared" si="54"/>
        <v>0</v>
      </c>
      <c r="I425" s="143">
        <f t="shared" si="50"/>
        <v>0</v>
      </c>
      <c r="J425" s="142"/>
      <c r="K425" s="146"/>
      <c r="L425" s="7" t="str">
        <f t="shared" si="51"/>
        <v/>
      </c>
      <c r="M425" s="7" t="str">
        <f t="shared" si="52"/>
        <v/>
      </c>
      <c r="N425" s="7" t="str">
        <f t="shared" si="48"/>
        <v/>
      </c>
      <c r="O425" s="144"/>
      <c r="P425" s="355">
        <v>0</v>
      </c>
      <c r="Q425" s="362">
        <f>SUM('NOVO HORIZONTE'!I425)</f>
        <v>0</v>
      </c>
      <c r="R425" s="363">
        <f t="shared" si="53"/>
        <v>0</v>
      </c>
      <c r="S425" s="153">
        <f t="shared" si="55"/>
        <v>0</v>
      </c>
      <c r="T425" s="364"/>
    </row>
    <row r="426" ht="33.75" hidden="1" spans="1:20">
      <c r="A426" s="158">
        <v>101269</v>
      </c>
      <c r="B426" s="94" t="s">
        <v>252</v>
      </c>
      <c r="C426" s="104" t="s">
        <v>661</v>
      </c>
      <c r="D426" s="94" t="s">
        <v>239</v>
      </c>
      <c r="E426" s="95">
        <v>19.66</v>
      </c>
      <c r="F426" s="96">
        <f t="shared" si="49"/>
        <v>24.13</v>
      </c>
      <c r="G426" s="107">
        <f>ROUND(SUM('NOVO HORIZONTE'!G426),2)</f>
        <v>0</v>
      </c>
      <c r="H426" s="107">
        <f t="shared" si="54"/>
        <v>0</v>
      </c>
      <c r="I426" s="143">
        <f t="shared" si="50"/>
        <v>0</v>
      </c>
      <c r="J426" s="142"/>
      <c r="K426" s="146"/>
      <c r="L426" s="7" t="str">
        <f t="shared" si="51"/>
        <v/>
      </c>
      <c r="M426" s="7" t="str">
        <f t="shared" si="52"/>
        <v/>
      </c>
      <c r="N426" s="7" t="str">
        <f t="shared" si="48"/>
        <v/>
      </c>
      <c r="O426" s="144"/>
      <c r="P426" s="355">
        <v>0</v>
      </c>
      <c r="Q426" s="362">
        <f>SUM('NOVO HORIZONTE'!I426)</f>
        <v>0</v>
      </c>
      <c r="R426" s="363">
        <f t="shared" si="53"/>
        <v>0</v>
      </c>
      <c r="S426" s="153">
        <f t="shared" si="55"/>
        <v>0</v>
      </c>
      <c r="T426" s="364"/>
    </row>
    <row r="427" ht="33.75" hidden="1" spans="1:20">
      <c r="A427" s="158">
        <v>101270</v>
      </c>
      <c r="B427" s="94" t="s">
        <v>252</v>
      </c>
      <c r="C427" s="104" t="s">
        <v>662</v>
      </c>
      <c r="D427" s="94" t="s">
        <v>239</v>
      </c>
      <c r="E427" s="95">
        <v>22.74</v>
      </c>
      <c r="F427" s="96">
        <f t="shared" si="49"/>
        <v>27.91</v>
      </c>
      <c r="G427" s="107">
        <f>ROUND(SUM('NOVO HORIZONTE'!G427),2)</f>
        <v>0</v>
      </c>
      <c r="H427" s="107">
        <f t="shared" si="54"/>
        <v>0</v>
      </c>
      <c r="I427" s="143">
        <f t="shared" si="50"/>
        <v>0</v>
      </c>
      <c r="J427" s="142"/>
      <c r="K427" s="146"/>
      <c r="L427" s="7" t="str">
        <f t="shared" si="51"/>
        <v/>
      </c>
      <c r="M427" s="7" t="str">
        <f t="shared" si="52"/>
        <v/>
      </c>
      <c r="N427" s="7" t="str">
        <f t="shared" si="48"/>
        <v/>
      </c>
      <c r="O427" s="144"/>
      <c r="P427" s="355">
        <v>0</v>
      </c>
      <c r="Q427" s="362">
        <f>SUM('NOVO HORIZONTE'!I427)</f>
        <v>0</v>
      </c>
      <c r="R427" s="363">
        <f t="shared" si="53"/>
        <v>0</v>
      </c>
      <c r="S427" s="153">
        <f t="shared" si="55"/>
        <v>0</v>
      </c>
      <c r="T427" s="364"/>
    </row>
    <row r="428" ht="33.75" hidden="1" spans="1:20">
      <c r="A428" s="158">
        <v>101271</v>
      </c>
      <c r="B428" s="94" t="s">
        <v>252</v>
      </c>
      <c r="C428" s="104" t="s">
        <v>663</v>
      </c>
      <c r="D428" s="94" t="s">
        <v>239</v>
      </c>
      <c r="E428" s="95">
        <v>25.19</v>
      </c>
      <c r="F428" s="96">
        <f t="shared" si="49"/>
        <v>30.92</v>
      </c>
      <c r="G428" s="107">
        <f>ROUND(SUM('NOVO HORIZONTE'!G428),2)</f>
        <v>0</v>
      </c>
      <c r="H428" s="107">
        <f t="shared" si="54"/>
        <v>0</v>
      </c>
      <c r="I428" s="143">
        <f t="shared" si="50"/>
        <v>0</v>
      </c>
      <c r="J428" s="142"/>
      <c r="K428" s="146"/>
      <c r="L428" s="7" t="str">
        <f t="shared" si="51"/>
        <v/>
      </c>
      <c r="M428" s="7" t="str">
        <f t="shared" si="52"/>
        <v/>
      </c>
      <c r="N428" s="7" t="str">
        <f t="shared" si="48"/>
        <v/>
      </c>
      <c r="O428" s="144"/>
      <c r="P428" s="355">
        <v>0</v>
      </c>
      <c r="Q428" s="362">
        <f>SUM('NOVO HORIZONTE'!I428)</f>
        <v>0</v>
      </c>
      <c r="R428" s="363">
        <f t="shared" si="53"/>
        <v>0</v>
      </c>
      <c r="S428" s="153">
        <f t="shared" si="55"/>
        <v>0</v>
      </c>
      <c r="T428" s="364"/>
    </row>
    <row r="429" ht="45" hidden="1" spans="1:20">
      <c r="A429" s="158">
        <v>101272</v>
      </c>
      <c r="B429" s="94" t="s">
        <v>252</v>
      </c>
      <c r="C429" s="104" t="s">
        <v>664</v>
      </c>
      <c r="D429" s="94" t="s">
        <v>239</v>
      </c>
      <c r="E429" s="95">
        <v>31.38</v>
      </c>
      <c r="F429" s="96">
        <f t="shared" si="49"/>
        <v>38.52</v>
      </c>
      <c r="G429" s="107">
        <f>ROUND(SUM('NOVO HORIZONTE'!G429),2)</f>
        <v>0</v>
      </c>
      <c r="H429" s="107">
        <f t="shared" si="54"/>
        <v>0</v>
      </c>
      <c r="I429" s="143">
        <f t="shared" si="50"/>
        <v>0</v>
      </c>
      <c r="J429" s="142"/>
      <c r="K429" s="146"/>
      <c r="L429" s="7" t="str">
        <f t="shared" si="51"/>
        <v/>
      </c>
      <c r="M429" s="7" t="str">
        <f t="shared" si="52"/>
        <v/>
      </c>
      <c r="N429" s="7" t="str">
        <f t="shared" si="48"/>
        <v/>
      </c>
      <c r="O429" s="144"/>
      <c r="P429" s="355">
        <v>0</v>
      </c>
      <c r="Q429" s="362">
        <f>SUM('NOVO HORIZONTE'!I429)</f>
        <v>0</v>
      </c>
      <c r="R429" s="363">
        <f t="shared" si="53"/>
        <v>0</v>
      </c>
      <c r="S429" s="153">
        <f t="shared" si="55"/>
        <v>0</v>
      </c>
      <c r="T429" s="364"/>
    </row>
    <row r="430" ht="45" hidden="1" spans="1:20">
      <c r="A430" s="158">
        <v>101273</v>
      </c>
      <c r="B430" s="94" t="s">
        <v>252</v>
      </c>
      <c r="C430" s="104" t="s">
        <v>665</v>
      </c>
      <c r="D430" s="94" t="s">
        <v>239</v>
      </c>
      <c r="E430" s="95">
        <v>16.88</v>
      </c>
      <c r="F430" s="96">
        <f t="shared" si="49"/>
        <v>20.72</v>
      </c>
      <c r="G430" s="107">
        <f>ROUND(SUM('NOVO HORIZONTE'!G430),2)</f>
        <v>0</v>
      </c>
      <c r="H430" s="107">
        <f t="shared" si="54"/>
        <v>0</v>
      </c>
      <c r="I430" s="143">
        <f t="shared" si="50"/>
        <v>0</v>
      </c>
      <c r="J430" s="142"/>
      <c r="K430" s="146"/>
      <c r="L430" s="7" t="str">
        <f t="shared" si="51"/>
        <v/>
      </c>
      <c r="M430" s="7" t="str">
        <f t="shared" si="52"/>
        <v/>
      </c>
      <c r="N430" s="7" t="str">
        <f t="shared" si="48"/>
        <v/>
      </c>
      <c r="O430" s="144"/>
      <c r="P430" s="355">
        <v>0</v>
      </c>
      <c r="Q430" s="362">
        <f>SUM('NOVO HORIZONTE'!I430)</f>
        <v>0</v>
      </c>
      <c r="R430" s="363">
        <f t="shared" si="53"/>
        <v>0</v>
      </c>
      <c r="S430" s="153">
        <f t="shared" si="55"/>
        <v>0</v>
      </c>
      <c r="T430" s="364"/>
    </row>
    <row r="431" ht="33.75" hidden="1" spans="1:20">
      <c r="A431" s="158">
        <v>101274</v>
      </c>
      <c r="B431" s="94" t="s">
        <v>252</v>
      </c>
      <c r="C431" s="104" t="s">
        <v>666</v>
      </c>
      <c r="D431" s="94" t="s">
        <v>239</v>
      </c>
      <c r="E431" s="95">
        <v>18.64</v>
      </c>
      <c r="F431" s="96">
        <f t="shared" si="49"/>
        <v>22.88</v>
      </c>
      <c r="G431" s="107">
        <f>ROUND(SUM('NOVO HORIZONTE'!G431),2)</f>
        <v>0</v>
      </c>
      <c r="H431" s="107">
        <f t="shared" si="54"/>
        <v>0</v>
      </c>
      <c r="I431" s="143">
        <f t="shared" si="50"/>
        <v>0</v>
      </c>
      <c r="J431" s="142"/>
      <c r="K431" s="146"/>
      <c r="L431" s="7" t="str">
        <f t="shared" si="51"/>
        <v/>
      </c>
      <c r="M431" s="7" t="str">
        <f t="shared" si="52"/>
        <v/>
      </c>
      <c r="N431" s="7" t="str">
        <f t="shared" si="48"/>
        <v/>
      </c>
      <c r="O431" s="144"/>
      <c r="P431" s="355">
        <v>0</v>
      </c>
      <c r="Q431" s="362">
        <f>SUM('NOVO HORIZONTE'!I431)</f>
        <v>0</v>
      </c>
      <c r="R431" s="363">
        <f t="shared" si="53"/>
        <v>0</v>
      </c>
      <c r="S431" s="153">
        <f t="shared" si="55"/>
        <v>0</v>
      </c>
      <c r="T431" s="364"/>
    </row>
    <row r="432" ht="33.75" hidden="1" spans="1:20">
      <c r="A432" s="158">
        <v>101275</v>
      </c>
      <c r="B432" s="94" t="s">
        <v>252</v>
      </c>
      <c r="C432" s="104" t="s">
        <v>667</v>
      </c>
      <c r="D432" s="94" t="s">
        <v>239</v>
      </c>
      <c r="E432" s="95">
        <v>21.56</v>
      </c>
      <c r="F432" s="96">
        <f t="shared" si="49"/>
        <v>26.46</v>
      </c>
      <c r="G432" s="107">
        <f>ROUND(SUM('NOVO HORIZONTE'!G432),2)</f>
        <v>0</v>
      </c>
      <c r="H432" s="107">
        <f t="shared" si="54"/>
        <v>0</v>
      </c>
      <c r="I432" s="143">
        <f t="shared" si="50"/>
        <v>0</v>
      </c>
      <c r="J432" s="142"/>
      <c r="K432" s="146"/>
      <c r="L432" s="7" t="str">
        <f t="shared" si="51"/>
        <v/>
      </c>
      <c r="M432" s="7" t="str">
        <f t="shared" si="52"/>
        <v/>
      </c>
      <c r="N432" s="7" t="str">
        <f t="shared" si="48"/>
        <v/>
      </c>
      <c r="O432" s="144"/>
      <c r="P432" s="355">
        <v>0</v>
      </c>
      <c r="Q432" s="362">
        <f>SUM('NOVO HORIZONTE'!I432)</f>
        <v>0</v>
      </c>
      <c r="R432" s="363">
        <f t="shared" si="53"/>
        <v>0</v>
      </c>
      <c r="S432" s="153">
        <f t="shared" si="55"/>
        <v>0</v>
      </c>
      <c r="T432" s="364"/>
    </row>
    <row r="433" ht="33.75" hidden="1" spans="1:20">
      <c r="A433" s="158">
        <v>101276</v>
      </c>
      <c r="B433" s="94" t="s">
        <v>252</v>
      </c>
      <c r="C433" s="104" t="s">
        <v>668</v>
      </c>
      <c r="D433" s="94" t="s">
        <v>239</v>
      </c>
      <c r="E433" s="95">
        <v>23.81</v>
      </c>
      <c r="F433" s="96">
        <f t="shared" si="49"/>
        <v>29.22</v>
      </c>
      <c r="G433" s="107">
        <f>ROUND(SUM('NOVO HORIZONTE'!G433),2)</f>
        <v>0</v>
      </c>
      <c r="H433" s="107">
        <f t="shared" si="54"/>
        <v>0</v>
      </c>
      <c r="I433" s="143">
        <f t="shared" si="50"/>
        <v>0</v>
      </c>
      <c r="J433" s="142"/>
      <c r="K433" s="146"/>
      <c r="L433" s="7" t="str">
        <f t="shared" si="51"/>
        <v/>
      </c>
      <c r="M433" s="7" t="str">
        <f t="shared" si="52"/>
        <v/>
      </c>
      <c r="N433" s="7" t="str">
        <f t="shared" si="48"/>
        <v/>
      </c>
      <c r="O433" s="144"/>
      <c r="P433" s="355">
        <v>0</v>
      </c>
      <c r="Q433" s="362">
        <f>SUM('NOVO HORIZONTE'!I433)</f>
        <v>0</v>
      </c>
      <c r="R433" s="363">
        <f t="shared" si="53"/>
        <v>0</v>
      </c>
      <c r="S433" s="153">
        <f t="shared" si="55"/>
        <v>0</v>
      </c>
      <c r="T433" s="364"/>
    </row>
    <row r="434" ht="45" hidden="1" spans="1:20">
      <c r="A434" s="158">
        <v>101277</v>
      </c>
      <c r="B434" s="94" t="s">
        <v>252</v>
      </c>
      <c r="C434" s="104" t="s">
        <v>669</v>
      </c>
      <c r="D434" s="94" t="s">
        <v>239</v>
      </c>
      <c r="E434" s="95">
        <v>30.36</v>
      </c>
      <c r="F434" s="96">
        <f t="shared" si="49"/>
        <v>37.26</v>
      </c>
      <c r="G434" s="107">
        <f>ROUND(SUM('NOVO HORIZONTE'!G434),2)</f>
        <v>0</v>
      </c>
      <c r="H434" s="107">
        <f t="shared" si="54"/>
        <v>0</v>
      </c>
      <c r="I434" s="143">
        <f t="shared" si="50"/>
        <v>0</v>
      </c>
      <c r="J434" s="142"/>
      <c r="K434" s="146"/>
      <c r="L434" s="7" t="str">
        <f t="shared" si="51"/>
        <v/>
      </c>
      <c r="M434" s="7" t="str">
        <f t="shared" si="52"/>
        <v/>
      </c>
      <c r="N434" s="7" t="str">
        <f t="shared" si="48"/>
        <v/>
      </c>
      <c r="O434" s="144"/>
      <c r="P434" s="355">
        <v>0</v>
      </c>
      <c r="Q434" s="362">
        <f>SUM('NOVO HORIZONTE'!I434)</f>
        <v>0</v>
      </c>
      <c r="R434" s="363">
        <f t="shared" si="53"/>
        <v>0</v>
      </c>
      <c r="S434" s="153">
        <f t="shared" si="55"/>
        <v>0</v>
      </c>
      <c r="T434" s="364"/>
    </row>
    <row r="435" ht="22.5" hidden="1" spans="1:20">
      <c r="A435" s="158">
        <v>96522</v>
      </c>
      <c r="B435" s="94" t="s">
        <v>252</v>
      </c>
      <c r="C435" s="104" t="s">
        <v>670</v>
      </c>
      <c r="D435" s="94" t="s">
        <v>239</v>
      </c>
      <c r="E435" s="95">
        <v>181.02</v>
      </c>
      <c r="F435" s="96">
        <f t="shared" si="49"/>
        <v>222.18</v>
      </c>
      <c r="G435" s="107">
        <f>ROUND(SUM('NOVO HORIZONTE'!G435),2)</f>
        <v>0</v>
      </c>
      <c r="H435" s="107">
        <f t="shared" si="54"/>
        <v>0</v>
      </c>
      <c r="I435" s="143">
        <f t="shared" si="50"/>
        <v>0</v>
      </c>
      <c r="J435" s="142"/>
      <c r="K435" s="146"/>
      <c r="L435" s="7" t="str">
        <f t="shared" si="51"/>
        <v/>
      </c>
      <c r="M435" s="7" t="str">
        <f t="shared" si="52"/>
        <v/>
      </c>
      <c r="N435" s="7" t="str">
        <f t="shared" si="48"/>
        <v/>
      </c>
      <c r="O435" s="144"/>
      <c r="P435" s="355">
        <v>0</v>
      </c>
      <c r="Q435" s="362">
        <f>SUM('NOVO HORIZONTE'!I435)</f>
        <v>0</v>
      </c>
      <c r="R435" s="363">
        <f t="shared" si="53"/>
        <v>0</v>
      </c>
      <c r="S435" s="153">
        <f t="shared" si="55"/>
        <v>0</v>
      </c>
      <c r="T435" s="364"/>
    </row>
    <row r="436" ht="22.5" hidden="1" spans="1:20">
      <c r="A436" s="158">
        <v>96523</v>
      </c>
      <c r="B436" s="94" t="s">
        <v>252</v>
      </c>
      <c r="C436" s="104" t="s">
        <v>671</v>
      </c>
      <c r="D436" s="94" t="s">
        <v>239</v>
      </c>
      <c r="E436" s="95">
        <v>115.39</v>
      </c>
      <c r="F436" s="96">
        <f t="shared" si="49"/>
        <v>141.63</v>
      </c>
      <c r="G436" s="107">
        <f>ROUND(SUM('NOVO HORIZONTE'!G436),2)</f>
        <v>0</v>
      </c>
      <c r="H436" s="107">
        <f t="shared" si="54"/>
        <v>0</v>
      </c>
      <c r="I436" s="143">
        <f t="shared" si="50"/>
        <v>0</v>
      </c>
      <c r="J436" s="142"/>
      <c r="K436" s="146"/>
      <c r="L436" s="7" t="str">
        <f t="shared" si="51"/>
        <v/>
      </c>
      <c r="M436" s="7" t="str">
        <f t="shared" si="52"/>
        <v/>
      </c>
      <c r="N436" s="7" t="str">
        <f t="shared" si="48"/>
        <v/>
      </c>
      <c r="O436" s="144"/>
      <c r="P436" s="355">
        <v>0</v>
      </c>
      <c r="Q436" s="362">
        <f>SUM('NOVO HORIZONTE'!I436)</f>
        <v>0</v>
      </c>
      <c r="R436" s="363">
        <f t="shared" si="53"/>
        <v>0</v>
      </c>
      <c r="S436" s="153">
        <f t="shared" si="55"/>
        <v>0</v>
      </c>
      <c r="T436" s="364"/>
    </row>
    <row r="437" ht="22.5" hidden="1" spans="1:20">
      <c r="A437" s="158">
        <v>96524</v>
      </c>
      <c r="B437" s="94" t="s">
        <v>252</v>
      </c>
      <c r="C437" s="104" t="s">
        <v>672</v>
      </c>
      <c r="D437" s="94" t="s">
        <v>239</v>
      </c>
      <c r="E437" s="95">
        <v>213.72</v>
      </c>
      <c r="F437" s="96">
        <f t="shared" si="49"/>
        <v>262.32</v>
      </c>
      <c r="G437" s="107">
        <f>ROUND(SUM('NOVO HORIZONTE'!G437),2)</f>
        <v>0</v>
      </c>
      <c r="H437" s="107">
        <f t="shared" si="54"/>
        <v>0</v>
      </c>
      <c r="I437" s="143">
        <f t="shared" si="50"/>
        <v>0</v>
      </c>
      <c r="J437" s="142"/>
      <c r="K437" s="146"/>
      <c r="L437" s="7" t="str">
        <f t="shared" si="51"/>
        <v/>
      </c>
      <c r="M437" s="7" t="str">
        <f t="shared" si="52"/>
        <v/>
      </c>
      <c r="N437" s="7" t="str">
        <f t="shared" si="48"/>
        <v/>
      </c>
      <c r="O437" s="144"/>
      <c r="P437" s="355">
        <v>0</v>
      </c>
      <c r="Q437" s="362">
        <f>SUM('NOVO HORIZONTE'!I437)</f>
        <v>0</v>
      </c>
      <c r="R437" s="363">
        <f t="shared" si="53"/>
        <v>0</v>
      </c>
      <c r="S437" s="153">
        <f t="shared" si="55"/>
        <v>0</v>
      </c>
      <c r="T437" s="364"/>
    </row>
    <row r="438" ht="22.5" hidden="1" spans="1:20">
      <c r="A438" s="158">
        <v>96525</v>
      </c>
      <c r="B438" s="94" t="s">
        <v>252</v>
      </c>
      <c r="C438" s="104" t="s">
        <v>673</v>
      </c>
      <c r="D438" s="94" t="s">
        <v>239</v>
      </c>
      <c r="E438" s="95">
        <v>44.28</v>
      </c>
      <c r="F438" s="96">
        <f t="shared" si="49"/>
        <v>54.35</v>
      </c>
      <c r="G438" s="107">
        <f>ROUND(SUM('NOVO HORIZONTE'!G438),2)</f>
        <v>0</v>
      </c>
      <c r="H438" s="107">
        <f t="shared" si="54"/>
        <v>0</v>
      </c>
      <c r="I438" s="143">
        <f t="shared" si="50"/>
        <v>0</v>
      </c>
      <c r="J438" s="142"/>
      <c r="K438" s="146"/>
      <c r="L438" s="7" t="str">
        <f t="shared" si="51"/>
        <v/>
      </c>
      <c r="M438" s="7" t="str">
        <f t="shared" si="52"/>
        <v/>
      </c>
      <c r="N438" s="7" t="str">
        <f t="shared" si="48"/>
        <v/>
      </c>
      <c r="O438" s="144"/>
      <c r="P438" s="355">
        <v>0</v>
      </c>
      <c r="Q438" s="362">
        <f>SUM('NOVO HORIZONTE'!I438)</f>
        <v>0</v>
      </c>
      <c r="R438" s="363">
        <f t="shared" si="53"/>
        <v>0</v>
      </c>
      <c r="S438" s="153">
        <f t="shared" si="55"/>
        <v>0</v>
      </c>
      <c r="T438" s="364"/>
    </row>
    <row r="439" ht="22.5" hidden="1" spans="1:20">
      <c r="A439" s="158">
        <v>96526</v>
      </c>
      <c r="B439" s="94" t="s">
        <v>252</v>
      </c>
      <c r="C439" s="104" t="s">
        <v>674</v>
      </c>
      <c r="D439" s="94" t="s">
        <v>239</v>
      </c>
      <c r="E439" s="95">
        <v>365.66</v>
      </c>
      <c r="F439" s="96">
        <f t="shared" si="49"/>
        <v>448.81</v>
      </c>
      <c r="G439" s="107">
        <f>ROUND(SUM('NOVO HORIZONTE'!G439),2)</f>
        <v>0</v>
      </c>
      <c r="H439" s="107">
        <f t="shared" si="54"/>
        <v>0</v>
      </c>
      <c r="I439" s="143">
        <f t="shared" si="50"/>
        <v>0</v>
      </c>
      <c r="J439" s="142"/>
      <c r="K439" s="146"/>
      <c r="L439" s="7" t="str">
        <f t="shared" si="51"/>
        <v/>
      </c>
      <c r="M439" s="7" t="str">
        <f t="shared" si="52"/>
        <v/>
      </c>
      <c r="N439" s="7" t="str">
        <f t="shared" si="48"/>
        <v/>
      </c>
      <c r="O439" s="144"/>
      <c r="P439" s="355">
        <v>0</v>
      </c>
      <c r="Q439" s="362">
        <f>SUM('NOVO HORIZONTE'!I439)</f>
        <v>0</v>
      </c>
      <c r="R439" s="363">
        <f t="shared" si="53"/>
        <v>0</v>
      </c>
      <c r="S439" s="153">
        <f t="shared" si="55"/>
        <v>0</v>
      </c>
      <c r="T439" s="364"/>
    </row>
    <row r="440" ht="22.5" hidden="1" spans="1:20">
      <c r="A440" s="158">
        <v>96527</v>
      </c>
      <c r="B440" s="94" t="s">
        <v>252</v>
      </c>
      <c r="C440" s="104" t="s">
        <v>675</v>
      </c>
      <c r="D440" s="94" t="s">
        <v>239</v>
      </c>
      <c r="E440" s="95">
        <v>151.43</v>
      </c>
      <c r="F440" s="96">
        <f t="shared" si="49"/>
        <v>185.87</v>
      </c>
      <c r="G440" s="107">
        <f>ROUND(SUM('NOVO HORIZONTE'!G440),2)</f>
        <v>0</v>
      </c>
      <c r="H440" s="107">
        <f t="shared" si="54"/>
        <v>0</v>
      </c>
      <c r="I440" s="143">
        <f t="shared" si="50"/>
        <v>0</v>
      </c>
      <c r="J440" s="142"/>
      <c r="K440" s="146"/>
      <c r="L440" s="7" t="str">
        <f t="shared" si="51"/>
        <v/>
      </c>
      <c r="M440" s="7" t="str">
        <f t="shared" si="52"/>
        <v/>
      </c>
      <c r="N440" s="7" t="str">
        <f t="shared" si="48"/>
        <v/>
      </c>
      <c r="O440" s="144"/>
      <c r="P440" s="355">
        <v>0</v>
      </c>
      <c r="Q440" s="362">
        <f>SUM('NOVO HORIZONTE'!I440)</f>
        <v>0</v>
      </c>
      <c r="R440" s="363">
        <f t="shared" si="53"/>
        <v>0</v>
      </c>
      <c r="S440" s="153">
        <f t="shared" si="55"/>
        <v>0</v>
      </c>
      <c r="T440" s="364"/>
    </row>
    <row r="441" ht="22.5" hidden="1" spans="1:20">
      <c r="A441" s="158">
        <v>96528</v>
      </c>
      <c r="B441" s="94" t="s">
        <v>252</v>
      </c>
      <c r="C441" s="104" t="s">
        <v>676</v>
      </c>
      <c r="D441" s="94" t="s">
        <v>261</v>
      </c>
      <c r="E441" s="95">
        <v>249.24</v>
      </c>
      <c r="F441" s="96">
        <f t="shared" si="49"/>
        <v>305.92</v>
      </c>
      <c r="G441" s="107">
        <f>ROUND(SUM('NOVO HORIZONTE'!G441),2)</f>
        <v>0</v>
      </c>
      <c r="H441" s="107">
        <f t="shared" si="54"/>
        <v>0</v>
      </c>
      <c r="I441" s="143">
        <f t="shared" si="50"/>
        <v>0</v>
      </c>
      <c r="J441" s="142"/>
      <c r="K441" s="146"/>
      <c r="L441" s="7" t="str">
        <f t="shared" si="51"/>
        <v/>
      </c>
      <c r="M441" s="7" t="str">
        <f t="shared" si="52"/>
        <v/>
      </c>
      <c r="N441" s="7" t="str">
        <f t="shared" si="48"/>
        <v/>
      </c>
      <c r="O441" s="144"/>
      <c r="P441" s="355">
        <v>0</v>
      </c>
      <c r="Q441" s="362">
        <f>SUM('NOVO HORIZONTE'!I441)</f>
        <v>0</v>
      </c>
      <c r="R441" s="363">
        <f t="shared" si="53"/>
        <v>0</v>
      </c>
      <c r="S441" s="153">
        <f t="shared" si="55"/>
        <v>0</v>
      </c>
      <c r="T441" s="364"/>
    </row>
    <row r="442" ht="12.75" hidden="1" spans="1:20">
      <c r="A442" s="154" t="s">
        <v>677</v>
      </c>
      <c r="B442" s="94"/>
      <c r="C442" s="177" t="s">
        <v>678</v>
      </c>
      <c r="D442" s="335">
        <v>0</v>
      </c>
      <c r="E442" s="336">
        <v>0</v>
      </c>
      <c r="F442" s="96">
        <f t="shared" si="49"/>
        <v>0</v>
      </c>
      <c r="G442" s="180">
        <f>ROUND(SUM('NOVO HORIZONTE'!G442),2)</f>
        <v>0</v>
      </c>
      <c r="H442" s="181">
        <f t="shared" si="54"/>
        <v>0</v>
      </c>
      <c r="I442" s="186">
        <f t="shared" si="50"/>
        <v>0</v>
      </c>
      <c r="J442" s="142"/>
      <c r="K442" s="145" t="str">
        <f>IF(OR(SUM(I442)&gt;0,SUM(I442)&gt;0),"xx","")</f>
        <v/>
      </c>
      <c r="L442" s="7" t="str">
        <f t="shared" si="51"/>
        <v/>
      </c>
      <c r="M442" s="7" t="str">
        <f t="shared" si="52"/>
        <v/>
      </c>
      <c r="N442" s="7" t="str">
        <f t="shared" si="48"/>
        <v/>
      </c>
      <c r="O442" s="144"/>
      <c r="P442" s="375"/>
      <c r="Q442" s="362">
        <f>SUM('NOVO HORIZONTE'!I442)</f>
        <v>0</v>
      </c>
      <c r="R442" s="363">
        <f t="shared" si="53"/>
        <v>0</v>
      </c>
      <c r="S442" s="153">
        <f t="shared" si="55"/>
        <v>0</v>
      </c>
      <c r="T442" s="364"/>
    </row>
    <row r="443" ht="12.75" hidden="1" spans="1:20">
      <c r="A443" s="154" t="s">
        <v>679</v>
      </c>
      <c r="B443" s="94"/>
      <c r="C443" s="177" t="s">
        <v>680</v>
      </c>
      <c r="D443" s="335">
        <v>0</v>
      </c>
      <c r="E443" s="336">
        <v>0</v>
      </c>
      <c r="F443" s="96">
        <f t="shared" si="49"/>
        <v>0</v>
      </c>
      <c r="G443" s="180">
        <f>ROUND(SUM('NOVO HORIZONTE'!G443),2)</f>
        <v>0</v>
      </c>
      <c r="H443" s="181">
        <f t="shared" si="54"/>
        <v>0</v>
      </c>
      <c r="I443" s="186">
        <f t="shared" si="50"/>
        <v>0</v>
      </c>
      <c r="J443" s="142"/>
      <c r="K443" s="145" t="str">
        <f>IF(OR(SUM(I444:I445)&gt;0,SUM(I444:I445)&gt;0),"xx","")</f>
        <v/>
      </c>
      <c r="L443" s="7" t="str">
        <f t="shared" si="51"/>
        <v/>
      </c>
      <c r="M443" s="7" t="str">
        <f t="shared" si="52"/>
        <v/>
      </c>
      <c r="N443" s="7" t="str">
        <f t="shared" si="48"/>
        <v/>
      </c>
      <c r="O443" s="144"/>
      <c r="P443" s="375"/>
      <c r="Q443" s="362">
        <f>SUM('NOVO HORIZONTE'!I443)</f>
        <v>0</v>
      </c>
      <c r="R443" s="363">
        <f t="shared" si="53"/>
        <v>0</v>
      </c>
      <c r="S443" s="153">
        <f t="shared" si="55"/>
        <v>0</v>
      </c>
      <c r="T443" s="364"/>
    </row>
    <row r="444" ht="12.75" hidden="1" spans="1:20">
      <c r="A444" s="158">
        <v>94319</v>
      </c>
      <c r="B444" s="94" t="s">
        <v>252</v>
      </c>
      <c r="C444" s="104" t="s">
        <v>681</v>
      </c>
      <c r="D444" s="94" t="s">
        <v>239</v>
      </c>
      <c r="E444" s="95">
        <v>84.12</v>
      </c>
      <c r="F444" s="96">
        <f t="shared" si="49"/>
        <v>103.25</v>
      </c>
      <c r="G444" s="107">
        <f>ROUND(SUM('NOVO HORIZONTE'!G444),2)</f>
        <v>0</v>
      </c>
      <c r="H444" s="107">
        <f t="shared" si="54"/>
        <v>0</v>
      </c>
      <c r="I444" s="143">
        <f t="shared" si="50"/>
        <v>0</v>
      </c>
      <c r="J444" s="142"/>
      <c r="K444" s="146"/>
      <c r="L444" s="7" t="str">
        <f t="shared" si="51"/>
        <v/>
      </c>
      <c r="M444" s="7" t="str">
        <f t="shared" si="52"/>
        <v/>
      </c>
      <c r="N444" s="7" t="str">
        <f t="shared" si="48"/>
        <v/>
      </c>
      <c r="O444" s="144"/>
      <c r="P444" s="355">
        <v>0</v>
      </c>
      <c r="Q444" s="362">
        <f>SUM('NOVO HORIZONTE'!I444)</f>
        <v>0</v>
      </c>
      <c r="R444" s="363">
        <f t="shared" si="53"/>
        <v>0</v>
      </c>
      <c r="S444" s="153">
        <f t="shared" si="55"/>
        <v>0</v>
      </c>
      <c r="T444" s="364"/>
    </row>
    <row r="445" ht="12.75" hidden="1" spans="1:20">
      <c r="A445" s="158">
        <v>94342</v>
      </c>
      <c r="B445" s="94" t="s">
        <v>252</v>
      </c>
      <c r="C445" s="104" t="s">
        <v>682</v>
      </c>
      <c r="D445" s="94" t="s">
        <v>239</v>
      </c>
      <c r="E445" s="95">
        <v>91.57</v>
      </c>
      <c r="F445" s="96">
        <f t="shared" si="49"/>
        <v>112.39</v>
      </c>
      <c r="G445" s="107">
        <f>ROUND(SUM('NOVO HORIZONTE'!G445),2)</f>
        <v>0</v>
      </c>
      <c r="H445" s="107">
        <f t="shared" si="54"/>
        <v>0</v>
      </c>
      <c r="I445" s="143">
        <f t="shared" si="50"/>
        <v>0</v>
      </c>
      <c r="J445" s="142"/>
      <c r="K445" s="146"/>
      <c r="L445" s="7" t="str">
        <f t="shared" si="51"/>
        <v/>
      </c>
      <c r="M445" s="7" t="str">
        <f t="shared" si="52"/>
        <v/>
      </c>
      <c r="N445" s="7" t="str">
        <f t="shared" si="48"/>
        <v/>
      </c>
      <c r="O445" s="144"/>
      <c r="P445" s="355">
        <v>0</v>
      </c>
      <c r="Q445" s="362">
        <f>SUM('NOVO HORIZONTE'!I445)</f>
        <v>0</v>
      </c>
      <c r="R445" s="363">
        <f t="shared" si="53"/>
        <v>0</v>
      </c>
      <c r="S445" s="153">
        <f t="shared" si="55"/>
        <v>0</v>
      </c>
      <c r="T445" s="364"/>
    </row>
    <row r="446" ht="12.75" spans="1:20">
      <c r="A446" s="154" t="s">
        <v>683</v>
      </c>
      <c r="B446" s="94"/>
      <c r="C446" s="177" t="s">
        <v>684</v>
      </c>
      <c r="D446" s="335">
        <v>0</v>
      </c>
      <c r="E446" s="336">
        <v>0</v>
      </c>
      <c r="F446" s="96">
        <f t="shared" si="49"/>
        <v>0</v>
      </c>
      <c r="G446" s="180">
        <f>ROUND(SUM('NOVO HORIZONTE'!G446),2)</f>
        <v>0</v>
      </c>
      <c r="H446" s="181">
        <f t="shared" si="54"/>
        <v>0</v>
      </c>
      <c r="I446" s="186">
        <f t="shared" si="50"/>
        <v>0</v>
      </c>
      <c r="J446" s="142"/>
      <c r="K446" s="145" t="str">
        <f>IF(OR(SUM(I447:I471)&gt;0,SUM(I447:I471)&gt;0),"xx","")</f>
        <v>xx</v>
      </c>
      <c r="L446" s="7" t="str">
        <f t="shared" si="51"/>
        <v>x</v>
      </c>
      <c r="M446" s="7" t="str">
        <f t="shared" si="52"/>
        <v>x</v>
      </c>
      <c r="N446" s="7" t="str">
        <f t="shared" si="48"/>
        <v>x</v>
      </c>
      <c r="O446" s="144"/>
      <c r="P446" s="375"/>
      <c r="Q446" s="362">
        <f>SUM('NOVO HORIZONTE'!I446)</f>
        <v>0</v>
      </c>
      <c r="R446" s="363">
        <f t="shared" si="53"/>
        <v>0</v>
      </c>
      <c r="S446" s="153">
        <f t="shared" si="55"/>
        <v>0</v>
      </c>
      <c r="T446" s="364"/>
    </row>
    <row r="447" ht="33.75" hidden="1" spans="1:20">
      <c r="A447" s="158">
        <v>94304</v>
      </c>
      <c r="B447" s="94" t="s">
        <v>252</v>
      </c>
      <c r="C447" s="104" t="s">
        <v>685</v>
      </c>
      <c r="D447" s="94" t="s">
        <v>239</v>
      </c>
      <c r="E447" s="95">
        <v>69.87</v>
      </c>
      <c r="F447" s="96">
        <f t="shared" si="49"/>
        <v>85.76</v>
      </c>
      <c r="G447" s="107">
        <f>ROUND(SUM('NOVO HORIZONTE'!G447),2)</f>
        <v>0</v>
      </c>
      <c r="H447" s="107">
        <f t="shared" si="54"/>
        <v>0</v>
      </c>
      <c r="I447" s="143">
        <f t="shared" si="50"/>
        <v>0</v>
      </c>
      <c r="J447" s="142"/>
      <c r="K447" s="146"/>
      <c r="L447" s="7" t="str">
        <f t="shared" si="51"/>
        <v/>
      </c>
      <c r="M447" s="7" t="str">
        <f t="shared" si="52"/>
        <v/>
      </c>
      <c r="N447" s="7" t="str">
        <f t="shared" si="48"/>
        <v/>
      </c>
      <c r="O447" s="144"/>
      <c r="P447" s="355">
        <v>0</v>
      </c>
      <c r="Q447" s="362">
        <f>SUM('NOVO HORIZONTE'!I447)</f>
        <v>0</v>
      </c>
      <c r="R447" s="363">
        <f t="shared" si="53"/>
        <v>0</v>
      </c>
      <c r="S447" s="153">
        <f t="shared" si="55"/>
        <v>0</v>
      </c>
      <c r="T447" s="364"/>
    </row>
    <row r="448" ht="33.75" hidden="1" spans="1:20">
      <c r="A448" s="158">
        <v>94305</v>
      </c>
      <c r="B448" s="94" t="s">
        <v>252</v>
      </c>
      <c r="C448" s="104" t="s">
        <v>686</v>
      </c>
      <c r="D448" s="94" t="s">
        <v>239</v>
      </c>
      <c r="E448" s="95">
        <v>65.45</v>
      </c>
      <c r="F448" s="96">
        <f t="shared" si="49"/>
        <v>80.33</v>
      </c>
      <c r="G448" s="107">
        <f>ROUND(SUM('NOVO HORIZONTE'!G448),2)</f>
        <v>0</v>
      </c>
      <c r="H448" s="107">
        <f t="shared" si="54"/>
        <v>0</v>
      </c>
      <c r="I448" s="143">
        <f t="shared" si="50"/>
        <v>0</v>
      </c>
      <c r="J448" s="142"/>
      <c r="K448" s="146"/>
      <c r="L448" s="7" t="str">
        <f t="shared" si="51"/>
        <v/>
      </c>
      <c r="M448" s="7" t="str">
        <f t="shared" si="52"/>
        <v/>
      </c>
      <c r="N448" s="7" t="str">
        <f t="shared" si="48"/>
        <v/>
      </c>
      <c r="O448" s="144"/>
      <c r="P448" s="355">
        <v>0</v>
      </c>
      <c r="Q448" s="362">
        <f>SUM('NOVO HORIZONTE'!I448)</f>
        <v>0</v>
      </c>
      <c r="R448" s="363">
        <f t="shared" si="53"/>
        <v>0</v>
      </c>
      <c r="S448" s="153">
        <f t="shared" si="55"/>
        <v>0</v>
      </c>
      <c r="T448" s="364"/>
    </row>
    <row r="449" ht="33.75" hidden="1" spans="1:20">
      <c r="A449" s="158">
        <v>94306</v>
      </c>
      <c r="B449" s="94" t="s">
        <v>252</v>
      </c>
      <c r="C449" s="104" t="s">
        <v>687</v>
      </c>
      <c r="D449" s="94" t="s">
        <v>239</v>
      </c>
      <c r="E449" s="95">
        <v>59.88</v>
      </c>
      <c r="F449" s="96">
        <f t="shared" si="49"/>
        <v>73.5</v>
      </c>
      <c r="G449" s="107">
        <f>ROUND(SUM('NOVO HORIZONTE'!G449),2)</f>
        <v>0</v>
      </c>
      <c r="H449" s="107">
        <f t="shared" si="54"/>
        <v>0</v>
      </c>
      <c r="I449" s="143">
        <f t="shared" si="50"/>
        <v>0</v>
      </c>
      <c r="J449" s="142"/>
      <c r="K449" s="146"/>
      <c r="L449" s="7" t="str">
        <f t="shared" si="51"/>
        <v/>
      </c>
      <c r="M449" s="7" t="str">
        <f t="shared" si="52"/>
        <v/>
      </c>
      <c r="N449" s="7" t="str">
        <f t="shared" si="48"/>
        <v/>
      </c>
      <c r="O449" s="144"/>
      <c r="P449" s="355">
        <v>0</v>
      </c>
      <c r="Q449" s="362">
        <f>SUM('NOVO HORIZONTE'!I449)</f>
        <v>0</v>
      </c>
      <c r="R449" s="363">
        <f t="shared" si="53"/>
        <v>0</v>
      </c>
      <c r="S449" s="153">
        <f t="shared" si="55"/>
        <v>0</v>
      </c>
      <c r="T449" s="364"/>
    </row>
    <row r="450" ht="33.75" hidden="1" spans="1:20">
      <c r="A450" s="158">
        <v>94307</v>
      </c>
      <c r="B450" s="94" t="s">
        <v>252</v>
      </c>
      <c r="C450" s="104" t="s">
        <v>688</v>
      </c>
      <c r="D450" s="94" t="s">
        <v>239</v>
      </c>
      <c r="E450" s="95">
        <v>61.15</v>
      </c>
      <c r="F450" s="96">
        <f t="shared" si="49"/>
        <v>75.06</v>
      </c>
      <c r="G450" s="107">
        <f>ROUND(SUM('NOVO HORIZONTE'!G450),2)</f>
        <v>0</v>
      </c>
      <c r="H450" s="107">
        <f t="shared" si="54"/>
        <v>0</v>
      </c>
      <c r="I450" s="143">
        <f t="shared" si="50"/>
        <v>0</v>
      </c>
      <c r="J450" s="142"/>
      <c r="K450" s="146"/>
      <c r="L450" s="7" t="str">
        <f t="shared" si="51"/>
        <v/>
      </c>
      <c r="M450" s="7" t="str">
        <f t="shared" si="52"/>
        <v/>
      </c>
      <c r="N450" s="7" t="str">
        <f t="shared" si="48"/>
        <v/>
      </c>
      <c r="O450" s="144"/>
      <c r="P450" s="355">
        <v>0</v>
      </c>
      <c r="Q450" s="362">
        <f>SUM('NOVO HORIZONTE'!I450)</f>
        <v>0</v>
      </c>
      <c r="R450" s="363">
        <f t="shared" si="53"/>
        <v>0</v>
      </c>
      <c r="S450" s="153">
        <f t="shared" si="55"/>
        <v>0</v>
      </c>
      <c r="T450" s="364"/>
    </row>
    <row r="451" ht="33.75" hidden="1" spans="1:20">
      <c r="A451" s="158">
        <v>94308</v>
      </c>
      <c r="B451" s="94" t="s">
        <v>252</v>
      </c>
      <c r="C451" s="104" t="s">
        <v>689</v>
      </c>
      <c r="D451" s="94" t="s">
        <v>239</v>
      </c>
      <c r="E451" s="95">
        <v>57.75</v>
      </c>
      <c r="F451" s="96">
        <f t="shared" si="49"/>
        <v>70.88</v>
      </c>
      <c r="G451" s="107">
        <f>ROUND(SUM('NOVO HORIZONTE'!G451),2)</f>
        <v>0</v>
      </c>
      <c r="H451" s="107">
        <f t="shared" si="54"/>
        <v>0</v>
      </c>
      <c r="I451" s="143">
        <f t="shared" si="50"/>
        <v>0</v>
      </c>
      <c r="J451" s="142"/>
      <c r="K451" s="146"/>
      <c r="L451" s="7" t="str">
        <f t="shared" si="51"/>
        <v/>
      </c>
      <c r="M451" s="7" t="str">
        <f t="shared" si="52"/>
        <v/>
      </c>
      <c r="N451" s="7" t="str">
        <f t="shared" si="48"/>
        <v/>
      </c>
      <c r="O451" s="144"/>
      <c r="P451" s="355">
        <v>0</v>
      </c>
      <c r="Q451" s="362">
        <f>SUM('NOVO HORIZONTE'!I451)</f>
        <v>0</v>
      </c>
      <c r="R451" s="363">
        <f t="shared" si="53"/>
        <v>0</v>
      </c>
      <c r="S451" s="153">
        <f t="shared" si="55"/>
        <v>0</v>
      </c>
      <c r="T451" s="364"/>
    </row>
    <row r="452" ht="33.75" hidden="1" spans="1:20">
      <c r="A452" s="158">
        <v>94309</v>
      </c>
      <c r="B452" s="94" t="s">
        <v>252</v>
      </c>
      <c r="C452" s="104" t="s">
        <v>690</v>
      </c>
      <c r="D452" s="94" t="s">
        <v>239</v>
      </c>
      <c r="E452" s="95">
        <v>59.28</v>
      </c>
      <c r="F452" s="96">
        <f t="shared" si="49"/>
        <v>72.76</v>
      </c>
      <c r="G452" s="107">
        <f>ROUND(SUM('NOVO HORIZONTE'!G452),2)</f>
        <v>0</v>
      </c>
      <c r="H452" s="107">
        <f t="shared" si="54"/>
        <v>0</v>
      </c>
      <c r="I452" s="143">
        <f t="shared" si="50"/>
        <v>0</v>
      </c>
      <c r="J452" s="142"/>
      <c r="K452" s="146"/>
      <c r="L452" s="7" t="str">
        <f t="shared" si="51"/>
        <v/>
      </c>
      <c r="M452" s="7" t="str">
        <f t="shared" si="52"/>
        <v/>
      </c>
      <c r="N452" s="7" t="str">
        <f t="shared" si="48"/>
        <v/>
      </c>
      <c r="O452" s="144"/>
      <c r="P452" s="355">
        <v>0</v>
      </c>
      <c r="Q452" s="362">
        <f>SUM('NOVO HORIZONTE'!I452)</f>
        <v>0</v>
      </c>
      <c r="R452" s="363">
        <f t="shared" si="53"/>
        <v>0</v>
      </c>
      <c r="S452" s="153">
        <f t="shared" si="55"/>
        <v>0</v>
      </c>
      <c r="T452" s="364"/>
    </row>
    <row r="453" ht="33.75" hidden="1" spans="1:20">
      <c r="A453" s="158">
        <v>94310</v>
      </c>
      <c r="B453" s="94" t="s">
        <v>252</v>
      </c>
      <c r="C453" s="104" t="s">
        <v>691</v>
      </c>
      <c r="D453" s="94" t="s">
        <v>239</v>
      </c>
      <c r="E453" s="95">
        <v>56.68</v>
      </c>
      <c r="F453" s="96">
        <f t="shared" si="49"/>
        <v>69.57</v>
      </c>
      <c r="G453" s="107">
        <f>ROUND(SUM('NOVO HORIZONTE'!G453),2)</f>
        <v>0</v>
      </c>
      <c r="H453" s="107">
        <f t="shared" si="54"/>
        <v>0</v>
      </c>
      <c r="I453" s="143">
        <f t="shared" si="50"/>
        <v>0</v>
      </c>
      <c r="J453" s="142"/>
      <c r="K453" s="146"/>
      <c r="L453" s="7" t="str">
        <f t="shared" si="51"/>
        <v/>
      </c>
      <c r="M453" s="7" t="str">
        <f t="shared" si="52"/>
        <v/>
      </c>
      <c r="N453" s="7" t="str">
        <f t="shared" si="48"/>
        <v/>
      </c>
      <c r="O453" s="144"/>
      <c r="P453" s="355">
        <v>0</v>
      </c>
      <c r="Q453" s="362">
        <f>SUM('NOVO HORIZONTE'!I453)</f>
        <v>0</v>
      </c>
      <c r="R453" s="363">
        <f t="shared" si="53"/>
        <v>0</v>
      </c>
      <c r="S453" s="153">
        <f t="shared" si="55"/>
        <v>0</v>
      </c>
      <c r="T453" s="364"/>
    </row>
    <row r="454" ht="33.75" hidden="1" spans="1:20">
      <c r="A454" s="158">
        <v>94315</v>
      </c>
      <c r="B454" s="94" t="s">
        <v>252</v>
      </c>
      <c r="C454" s="104" t="s">
        <v>692</v>
      </c>
      <c r="D454" s="94" t="s">
        <v>239</v>
      </c>
      <c r="E454" s="95">
        <v>78.21</v>
      </c>
      <c r="F454" s="96">
        <f t="shared" si="49"/>
        <v>95.99</v>
      </c>
      <c r="G454" s="107">
        <f>ROUND(SUM('NOVO HORIZONTE'!G454),2)</f>
        <v>0</v>
      </c>
      <c r="H454" s="107">
        <f t="shared" si="54"/>
        <v>0</v>
      </c>
      <c r="I454" s="143">
        <f t="shared" si="50"/>
        <v>0</v>
      </c>
      <c r="J454" s="142"/>
      <c r="K454" s="146"/>
      <c r="L454" s="7" t="str">
        <f t="shared" si="51"/>
        <v/>
      </c>
      <c r="M454" s="7" t="str">
        <f t="shared" si="52"/>
        <v/>
      </c>
      <c r="N454" s="7" t="str">
        <f t="shared" si="48"/>
        <v/>
      </c>
      <c r="O454" s="144"/>
      <c r="P454" s="355">
        <v>0</v>
      </c>
      <c r="Q454" s="362">
        <f>SUM('NOVO HORIZONTE'!I454)</f>
        <v>0</v>
      </c>
      <c r="R454" s="363">
        <f t="shared" si="53"/>
        <v>0</v>
      </c>
      <c r="S454" s="153">
        <f t="shared" si="55"/>
        <v>0</v>
      </c>
      <c r="T454" s="364"/>
    </row>
    <row r="455" ht="33.75" hidden="1" spans="1:20">
      <c r="A455" s="158">
        <v>94316</v>
      </c>
      <c r="B455" s="94" t="s">
        <v>252</v>
      </c>
      <c r="C455" s="104" t="s">
        <v>693</v>
      </c>
      <c r="D455" s="94" t="s">
        <v>239</v>
      </c>
      <c r="E455" s="95">
        <v>68.11</v>
      </c>
      <c r="F455" s="96">
        <f t="shared" si="49"/>
        <v>83.6</v>
      </c>
      <c r="G455" s="107">
        <f>ROUND(SUM('NOVO HORIZONTE'!G455),2)</f>
        <v>0</v>
      </c>
      <c r="H455" s="107">
        <f t="shared" si="54"/>
        <v>0</v>
      </c>
      <c r="I455" s="143">
        <f t="shared" si="50"/>
        <v>0</v>
      </c>
      <c r="J455" s="142"/>
      <c r="K455" s="146"/>
      <c r="L455" s="7" t="str">
        <f t="shared" si="51"/>
        <v/>
      </c>
      <c r="M455" s="7" t="str">
        <f t="shared" si="52"/>
        <v/>
      </c>
      <c r="N455" s="7" t="str">
        <f t="shared" si="48"/>
        <v/>
      </c>
      <c r="O455" s="144"/>
      <c r="P455" s="355">
        <v>0</v>
      </c>
      <c r="Q455" s="362">
        <f>SUM('NOVO HORIZONTE'!I455)</f>
        <v>0</v>
      </c>
      <c r="R455" s="363">
        <f t="shared" si="53"/>
        <v>0</v>
      </c>
      <c r="S455" s="153">
        <f t="shared" si="55"/>
        <v>0</v>
      </c>
      <c r="T455" s="364"/>
    </row>
    <row r="456" ht="33.75" hidden="1" spans="1:20">
      <c r="A456" s="158">
        <v>94317</v>
      </c>
      <c r="B456" s="94" t="s">
        <v>252</v>
      </c>
      <c r="C456" s="104" t="s">
        <v>694</v>
      </c>
      <c r="D456" s="94" t="s">
        <v>239</v>
      </c>
      <c r="E456" s="95">
        <v>63.65</v>
      </c>
      <c r="F456" s="96">
        <f t="shared" si="49"/>
        <v>78.12</v>
      </c>
      <c r="G456" s="107">
        <f>ROUND(SUM('NOVO HORIZONTE'!G456),2)</f>
        <v>0</v>
      </c>
      <c r="H456" s="107">
        <f t="shared" si="54"/>
        <v>0</v>
      </c>
      <c r="I456" s="143">
        <f t="shared" si="50"/>
        <v>0</v>
      </c>
      <c r="J456" s="142"/>
      <c r="K456" s="146"/>
      <c r="L456" s="7" t="str">
        <f t="shared" si="51"/>
        <v/>
      </c>
      <c r="M456" s="7" t="str">
        <f t="shared" si="52"/>
        <v/>
      </c>
      <c r="N456" s="7" t="str">
        <f t="shared" si="48"/>
        <v/>
      </c>
      <c r="O456" s="144"/>
      <c r="P456" s="355">
        <v>0</v>
      </c>
      <c r="Q456" s="362">
        <f>SUM('NOVO HORIZONTE'!I456)</f>
        <v>0</v>
      </c>
      <c r="R456" s="363">
        <f t="shared" si="53"/>
        <v>0</v>
      </c>
      <c r="S456" s="153">
        <f t="shared" si="55"/>
        <v>0</v>
      </c>
      <c r="T456" s="364"/>
    </row>
    <row r="457" ht="33.75" hidden="1" spans="1:20">
      <c r="A457" s="158">
        <v>94318</v>
      </c>
      <c r="B457" s="94" t="s">
        <v>252</v>
      </c>
      <c r="C457" s="104" t="s">
        <v>695</v>
      </c>
      <c r="D457" s="94" t="s">
        <v>239</v>
      </c>
      <c r="E457" s="95">
        <v>57.88</v>
      </c>
      <c r="F457" s="96">
        <f t="shared" si="49"/>
        <v>71.04</v>
      </c>
      <c r="G457" s="107">
        <f>ROUND(SUM('NOVO HORIZONTE'!G457),2)</f>
        <v>0</v>
      </c>
      <c r="H457" s="107">
        <f t="shared" si="54"/>
        <v>0</v>
      </c>
      <c r="I457" s="143">
        <f t="shared" si="50"/>
        <v>0</v>
      </c>
      <c r="J457" s="142"/>
      <c r="K457" s="146"/>
      <c r="L457" s="7" t="str">
        <f t="shared" si="51"/>
        <v/>
      </c>
      <c r="M457" s="7" t="str">
        <f t="shared" si="52"/>
        <v/>
      </c>
      <c r="N457" s="7" t="str">
        <f t="shared" si="48"/>
        <v/>
      </c>
      <c r="O457" s="144"/>
      <c r="P457" s="355">
        <v>0</v>
      </c>
      <c r="Q457" s="362">
        <f>SUM('NOVO HORIZONTE'!I457)</f>
        <v>0</v>
      </c>
      <c r="R457" s="363">
        <f t="shared" si="53"/>
        <v>0</v>
      </c>
      <c r="S457" s="153">
        <f t="shared" si="55"/>
        <v>0</v>
      </c>
      <c r="T457" s="364"/>
    </row>
    <row r="458" ht="12.75" hidden="1" spans="1:20">
      <c r="A458" s="158">
        <v>94319</v>
      </c>
      <c r="B458" s="94" t="s">
        <v>252</v>
      </c>
      <c r="C458" s="104" t="s">
        <v>681</v>
      </c>
      <c r="D458" s="94" t="s">
        <v>239</v>
      </c>
      <c r="E458" s="95">
        <v>84.12</v>
      </c>
      <c r="F458" s="96">
        <f t="shared" si="49"/>
        <v>103.25</v>
      </c>
      <c r="G458" s="107">
        <f>ROUND(SUM('NOVO HORIZONTE'!G458),2)</f>
        <v>0</v>
      </c>
      <c r="H458" s="107">
        <f t="shared" si="54"/>
        <v>0</v>
      </c>
      <c r="I458" s="143">
        <f t="shared" si="50"/>
        <v>0</v>
      </c>
      <c r="J458" s="142"/>
      <c r="K458" s="146"/>
      <c r="L458" s="7" t="str">
        <f t="shared" si="51"/>
        <v/>
      </c>
      <c r="M458" s="7" t="str">
        <f t="shared" si="52"/>
        <v/>
      </c>
      <c r="N458" s="7" t="str">
        <f t="shared" si="48"/>
        <v/>
      </c>
      <c r="O458" s="144"/>
      <c r="P458" s="355">
        <v>0</v>
      </c>
      <c r="Q458" s="362">
        <f>SUM('NOVO HORIZONTE'!I458)</f>
        <v>0</v>
      </c>
      <c r="R458" s="363">
        <f t="shared" si="53"/>
        <v>0</v>
      </c>
      <c r="S458" s="153">
        <f t="shared" si="55"/>
        <v>0</v>
      </c>
      <c r="T458" s="364"/>
    </row>
    <row r="459" ht="33.75" hidden="1" spans="1:20">
      <c r="A459" s="158">
        <v>94327</v>
      </c>
      <c r="B459" s="94" t="s">
        <v>252</v>
      </c>
      <c r="C459" s="104" t="s">
        <v>696</v>
      </c>
      <c r="D459" s="94" t="s">
        <v>239</v>
      </c>
      <c r="E459" s="95">
        <v>77.32</v>
      </c>
      <c r="F459" s="96">
        <f t="shared" si="49"/>
        <v>94.9</v>
      </c>
      <c r="G459" s="107">
        <f>ROUND(SUM('NOVO HORIZONTE'!G459),2)</f>
        <v>0</v>
      </c>
      <c r="H459" s="107">
        <f t="shared" si="54"/>
        <v>0</v>
      </c>
      <c r="I459" s="143">
        <f t="shared" si="50"/>
        <v>0</v>
      </c>
      <c r="J459" s="142"/>
      <c r="K459" s="146"/>
      <c r="L459" s="7" t="str">
        <f t="shared" si="51"/>
        <v/>
      </c>
      <c r="M459" s="7" t="str">
        <f t="shared" si="52"/>
        <v/>
      </c>
      <c r="N459" s="7" t="str">
        <f t="shared" si="48"/>
        <v/>
      </c>
      <c r="O459" s="144"/>
      <c r="P459" s="355">
        <v>0</v>
      </c>
      <c r="Q459" s="362">
        <f>SUM('NOVO HORIZONTE'!I459)</f>
        <v>0</v>
      </c>
      <c r="R459" s="363">
        <f t="shared" si="53"/>
        <v>0</v>
      </c>
      <c r="S459" s="153">
        <f t="shared" si="55"/>
        <v>0</v>
      </c>
      <c r="T459" s="364"/>
    </row>
    <row r="460" ht="33.75" hidden="1" spans="1:20">
      <c r="A460" s="158">
        <v>94328</v>
      </c>
      <c r="B460" s="94" t="s">
        <v>252</v>
      </c>
      <c r="C460" s="104" t="s">
        <v>697</v>
      </c>
      <c r="D460" s="94" t="s">
        <v>239</v>
      </c>
      <c r="E460" s="95">
        <v>72.9</v>
      </c>
      <c r="F460" s="96">
        <f t="shared" si="49"/>
        <v>89.48</v>
      </c>
      <c r="G460" s="107">
        <f>ROUND(SUM('NOVO HORIZONTE'!G460),2)</f>
        <v>0</v>
      </c>
      <c r="H460" s="107">
        <f t="shared" si="54"/>
        <v>0</v>
      </c>
      <c r="I460" s="143">
        <f t="shared" si="50"/>
        <v>0</v>
      </c>
      <c r="J460" s="142"/>
      <c r="K460" s="146"/>
      <c r="L460" s="7" t="str">
        <f t="shared" si="51"/>
        <v/>
      </c>
      <c r="M460" s="7" t="str">
        <f t="shared" si="52"/>
        <v/>
      </c>
      <c r="N460" s="7" t="str">
        <f t="shared" si="48"/>
        <v/>
      </c>
      <c r="O460" s="144"/>
      <c r="P460" s="355">
        <v>0</v>
      </c>
      <c r="Q460" s="362">
        <f>SUM('NOVO HORIZONTE'!I460)</f>
        <v>0</v>
      </c>
      <c r="R460" s="363">
        <f t="shared" si="53"/>
        <v>0</v>
      </c>
      <c r="S460" s="153">
        <f t="shared" si="55"/>
        <v>0</v>
      </c>
      <c r="T460" s="364"/>
    </row>
    <row r="461" ht="33.75" hidden="1" spans="1:20">
      <c r="A461" s="158">
        <v>94329</v>
      </c>
      <c r="B461" s="94" t="s">
        <v>252</v>
      </c>
      <c r="C461" s="104" t="s">
        <v>698</v>
      </c>
      <c r="D461" s="94" t="s">
        <v>239</v>
      </c>
      <c r="E461" s="95">
        <v>67.33</v>
      </c>
      <c r="F461" s="96">
        <f t="shared" si="49"/>
        <v>82.64</v>
      </c>
      <c r="G461" s="107">
        <f>ROUND(SUM('NOVO HORIZONTE'!G461),2)</f>
        <v>0</v>
      </c>
      <c r="H461" s="107">
        <f t="shared" si="54"/>
        <v>0</v>
      </c>
      <c r="I461" s="143">
        <f t="shared" si="50"/>
        <v>0</v>
      </c>
      <c r="J461" s="142"/>
      <c r="K461" s="146"/>
      <c r="L461" s="7" t="str">
        <f t="shared" si="51"/>
        <v/>
      </c>
      <c r="M461" s="7" t="str">
        <f t="shared" si="52"/>
        <v/>
      </c>
      <c r="N461" s="7" t="str">
        <f t="shared" si="48"/>
        <v/>
      </c>
      <c r="O461" s="144"/>
      <c r="P461" s="355">
        <v>0</v>
      </c>
      <c r="Q461" s="362">
        <f>SUM('NOVO HORIZONTE'!I461)</f>
        <v>0</v>
      </c>
      <c r="R461" s="363">
        <f t="shared" si="53"/>
        <v>0</v>
      </c>
      <c r="S461" s="153">
        <f t="shared" si="55"/>
        <v>0</v>
      </c>
      <c r="T461" s="364"/>
    </row>
    <row r="462" ht="33.75" hidden="1" spans="1:20">
      <c r="A462" s="158">
        <v>94330</v>
      </c>
      <c r="B462" s="94" t="s">
        <v>252</v>
      </c>
      <c r="C462" s="104" t="s">
        <v>699</v>
      </c>
      <c r="D462" s="94" t="s">
        <v>239</v>
      </c>
      <c r="E462" s="95">
        <v>68.6</v>
      </c>
      <c r="F462" s="96">
        <f t="shared" si="49"/>
        <v>84.2</v>
      </c>
      <c r="G462" s="107">
        <f>ROUND(SUM('NOVO HORIZONTE'!G462),2)</f>
        <v>0</v>
      </c>
      <c r="H462" s="107">
        <f t="shared" si="54"/>
        <v>0</v>
      </c>
      <c r="I462" s="143">
        <f t="shared" si="50"/>
        <v>0</v>
      </c>
      <c r="J462" s="142"/>
      <c r="K462" s="146"/>
      <c r="L462" s="7" t="str">
        <f t="shared" si="51"/>
        <v/>
      </c>
      <c r="M462" s="7" t="str">
        <f t="shared" si="52"/>
        <v/>
      </c>
      <c r="N462" s="7" t="str">
        <f t="shared" si="48"/>
        <v/>
      </c>
      <c r="O462" s="144"/>
      <c r="P462" s="355">
        <v>0</v>
      </c>
      <c r="Q462" s="362">
        <f>SUM('NOVO HORIZONTE'!I462)</f>
        <v>0</v>
      </c>
      <c r="R462" s="363">
        <f t="shared" si="53"/>
        <v>0</v>
      </c>
      <c r="S462" s="153">
        <f t="shared" si="55"/>
        <v>0</v>
      </c>
      <c r="T462" s="364"/>
    </row>
    <row r="463" ht="33.75" hidden="1" spans="1:20">
      <c r="A463" s="158">
        <v>94331</v>
      </c>
      <c r="B463" s="94" t="s">
        <v>252</v>
      </c>
      <c r="C463" s="104" t="s">
        <v>700</v>
      </c>
      <c r="D463" s="94" t="s">
        <v>239</v>
      </c>
      <c r="E463" s="95">
        <v>65.2</v>
      </c>
      <c r="F463" s="96">
        <f t="shared" si="49"/>
        <v>80.03</v>
      </c>
      <c r="G463" s="107">
        <f>ROUND(SUM('NOVO HORIZONTE'!G463),2)</f>
        <v>0</v>
      </c>
      <c r="H463" s="107">
        <f t="shared" si="54"/>
        <v>0</v>
      </c>
      <c r="I463" s="143">
        <f t="shared" si="50"/>
        <v>0</v>
      </c>
      <c r="J463" s="142"/>
      <c r="K463" s="146"/>
      <c r="L463" s="7" t="str">
        <f t="shared" si="51"/>
        <v/>
      </c>
      <c r="M463" s="7" t="str">
        <f t="shared" si="52"/>
        <v/>
      </c>
      <c r="N463" s="7" t="str">
        <f t="shared" si="48"/>
        <v/>
      </c>
      <c r="O463" s="144"/>
      <c r="P463" s="355">
        <v>0</v>
      </c>
      <c r="Q463" s="362">
        <f>SUM('NOVO HORIZONTE'!I463)</f>
        <v>0</v>
      </c>
      <c r="R463" s="363">
        <f t="shared" si="53"/>
        <v>0</v>
      </c>
      <c r="S463" s="153">
        <f t="shared" si="55"/>
        <v>0</v>
      </c>
      <c r="T463" s="364"/>
    </row>
    <row r="464" ht="33.75" hidden="1" spans="1:20">
      <c r="A464" s="158">
        <v>94332</v>
      </c>
      <c r="B464" s="94" t="s">
        <v>252</v>
      </c>
      <c r="C464" s="104" t="s">
        <v>701</v>
      </c>
      <c r="D464" s="94" t="s">
        <v>239</v>
      </c>
      <c r="E464" s="95">
        <v>66.73</v>
      </c>
      <c r="F464" s="96">
        <f t="shared" si="49"/>
        <v>81.9</v>
      </c>
      <c r="G464" s="107">
        <f>ROUND(SUM('NOVO HORIZONTE'!G464),2)</f>
        <v>0</v>
      </c>
      <c r="H464" s="107">
        <f t="shared" si="54"/>
        <v>0</v>
      </c>
      <c r="I464" s="143">
        <f t="shared" si="50"/>
        <v>0</v>
      </c>
      <c r="J464" s="142"/>
      <c r="K464" s="146"/>
      <c r="L464" s="7" t="str">
        <f t="shared" si="51"/>
        <v/>
      </c>
      <c r="M464" s="7" t="str">
        <f t="shared" si="52"/>
        <v/>
      </c>
      <c r="N464" s="7" t="str">
        <f t="shared" si="48"/>
        <v/>
      </c>
      <c r="O464" s="144"/>
      <c r="P464" s="355">
        <v>0</v>
      </c>
      <c r="Q464" s="362">
        <f>SUM('NOVO HORIZONTE'!I464)</f>
        <v>0</v>
      </c>
      <c r="R464" s="363">
        <f t="shared" si="53"/>
        <v>0</v>
      </c>
      <c r="S464" s="153">
        <f t="shared" si="55"/>
        <v>0</v>
      </c>
      <c r="T464" s="364"/>
    </row>
    <row r="465" ht="33.75" hidden="1" spans="1:20">
      <c r="A465" s="158">
        <v>94333</v>
      </c>
      <c r="B465" s="94" t="s">
        <v>252</v>
      </c>
      <c r="C465" s="104" t="s">
        <v>702</v>
      </c>
      <c r="D465" s="94" t="s">
        <v>239</v>
      </c>
      <c r="E465" s="95">
        <v>64.13</v>
      </c>
      <c r="F465" s="96">
        <f t="shared" si="49"/>
        <v>78.71</v>
      </c>
      <c r="G465" s="107">
        <f>ROUND(SUM('NOVO HORIZONTE'!G465),2)</f>
        <v>0</v>
      </c>
      <c r="H465" s="107">
        <f t="shared" si="54"/>
        <v>0</v>
      </c>
      <c r="I465" s="143">
        <f t="shared" si="50"/>
        <v>0</v>
      </c>
      <c r="J465" s="142"/>
      <c r="K465" s="146"/>
      <c r="L465" s="7" t="str">
        <f t="shared" si="51"/>
        <v/>
      </c>
      <c r="M465" s="7" t="str">
        <f t="shared" si="52"/>
        <v/>
      </c>
      <c r="N465" s="7" t="str">
        <f t="shared" si="48"/>
        <v/>
      </c>
      <c r="O465" s="144"/>
      <c r="P465" s="355">
        <v>0</v>
      </c>
      <c r="Q465" s="362">
        <f>SUM('NOVO HORIZONTE'!I465)</f>
        <v>0</v>
      </c>
      <c r="R465" s="363">
        <f t="shared" si="53"/>
        <v>0</v>
      </c>
      <c r="S465" s="153">
        <f t="shared" si="55"/>
        <v>0</v>
      </c>
      <c r="T465" s="364"/>
    </row>
    <row r="466" ht="33.75" hidden="1" spans="1:20">
      <c r="A466" s="158">
        <v>94338</v>
      </c>
      <c r="B466" s="94" t="s">
        <v>252</v>
      </c>
      <c r="C466" s="104" t="s">
        <v>703</v>
      </c>
      <c r="D466" s="94" t="s">
        <v>239</v>
      </c>
      <c r="E466" s="95">
        <v>85.66</v>
      </c>
      <c r="F466" s="96">
        <f t="shared" si="49"/>
        <v>105.14</v>
      </c>
      <c r="G466" s="107">
        <f>ROUND(SUM('NOVO HORIZONTE'!G466),2)</f>
        <v>0</v>
      </c>
      <c r="H466" s="107">
        <f t="shared" si="54"/>
        <v>0</v>
      </c>
      <c r="I466" s="143">
        <f t="shared" si="50"/>
        <v>0</v>
      </c>
      <c r="J466" s="142"/>
      <c r="K466" s="146"/>
      <c r="L466" s="7" t="str">
        <f t="shared" si="51"/>
        <v/>
      </c>
      <c r="M466" s="7" t="str">
        <f t="shared" si="52"/>
        <v/>
      </c>
      <c r="N466" s="7" t="str">
        <f t="shared" si="48"/>
        <v/>
      </c>
      <c r="O466" s="144"/>
      <c r="P466" s="355">
        <v>0</v>
      </c>
      <c r="Q466" s="362">
        <f>SUM('NOVO HORIZONTE'!I466)</f>
        <v>0</v>
      </c>
      <c r="R466" s="363">
        <f t="shared" si="53"/>
        <v>0</v>
      </c>
      <c r="S466" s="153">
        <f t="shared" si="55"/>
        <v>0</v>
      </c>
      <c r="T466" s="364"/>
    </row>
    <row r="467" ht="33.75" hidden="1" spans="1:20">
      <c r="A467" s="158">
        <v>94339</v>
      </c>
      <c r="B467" s="94" t="s">
        <v>252</v>
      </c>
      <c r="C467" s="104" t="s">
        <v>704</v>
      </c>
      <c r="D467" s="94" t="s">
        <v>239</v>
      </c>
      <c r="E467" s="95">
        <v>75.56</v>
      </c>
      <c r="F467" s="96">
        <f t="shared" si="49"/>
        <v>92.74</v>
      </c>
      <c r="G467" s="107">
        <f>ROUND(SUM('NOVO HORIZONTE'!G467),2)</f>
        <v>0</v>
      </c>
      <c r="H467" s="107">
        <f t="shared" si="54"/>
        <v>0</v>
      </c>
      <c r="I467" s="143">
        <f t="shared" si="50"/>
        <v>0</v>
      </c>
      <c r="J467" s="142"/>
      <c r="K467" s="146"/>
      <c r="L467" s="7" t="str">
        <f t="shared" si="51"/>
        <v/>
      </c>
      <c r="M467" s="7" t="str">
        <f t="shared" si="52"/>
        <v/>
      </c>
      <c r="N467" s="7" t="str">
        <f t="shared" si="48"/>
        <v/>
      </c>
      <c r="O467" s="144"/>
      <c r="P467" s="355">
        <v>0</v>
      </c>
      <c r="Q467" s="362">
        <f>SUM('NOVO HORIZONTE'!I467)</f>
        <v>0</v>
      </c>
      <c r="R467" s="363">
        <f t="shared" si="53"/>
        <v>0</v>
      </c>
      <c r="S467" s="153">
        <f t="shared" si="55"/>
        <v>0</v>
      </c>
      <c r="T467" s="364"/>
    </row>
    <row r="468" ht="33.75" hidden="1" spans="1:20">
      <c r="A468" s="158">
        <v>94340</v>
      </c>
      <c r="B468" s="94" t="s">
        <v>252</v>
      </c>
      <c r="C468" s="104" t="s">
        <v>705</v>
      </c>
      <c r="D468" s="94" t="s">
        <v>239</v>
      </c>
      <c r="E468" s="95">
        <v>71.1</v>
      </c>
      <c r="F468" s="96">
        <f t="shared" si="49"/>
        <v>87.27</v>
      </c>
      <c r="G468" s="107">
        <f>ROUND(SUM('NOVO HORIZONTE'!G468),2)</f>
        <v>0</v>
      </c>
      <c r="H468" s="107">
        <f t="shared" si="54"/>
        <v>0</v>
      </c>
      <c r="I468" s="143">
        <f t="shared" si="50"/>
        <v>0</v>
      </c>
      <c r="J468" s="142"/>
      <c r="K468" s="146"/>
      <c r="L468" s="7" t="str">
        <f t="shared" si="51"/>
        <v/>
      </c>
      <c r="M468" s="7" t="str">
        <f t="shared" si="52"/>
        <v/>
      </c>
      <c r="N468" s="7" t="str">
        <f t="shared" si="48"/>
        <v/>
      </c>
      <c r="O468" s="144"/>
      <c r="P468" s="355">
        <v>0</v>
      </c>
      <c r="Q468" s="362">
        <f>SUM('NOVO HORIZONTE'!I468)</f>
        <v>0</v>
      </c>
      <c r="R468" s="363">
        <f t="shared" si="53"/>
        <v>0</v>
      </c>
      <c r="S468" s="153">
        <f t="shared" si="55"/>
        <v>0</v>
      </c>
      <c r="T468" s="364"/>
    </row>
    <row r="469" ht="33.75" hidden="1" spans="1:20">
      <c r="A469" s="158">
        <v>94341</v>
      </c>
      <c r="B469" s="94" t="s">
        <v>252</v>
      </c>
      <c r="C469" s="104" t="s">
        <v>706</v>
      </c>
      <c r="D469" s="94" t="s">
        <v>239</v>
      </c>
      <c r="E469" s="95">
        <v>65.33</v>
      </c>
      <c r="F469" s="96">
        <f t="shared" si="49"/>
        <v>80.19</v>
      </c>
      <c r="G469" s="107">
        <f>ROUND(SUM('NOVO HORIZONTE'!G469),2)</f>
        <v>0</v>
      </c>
      <c r="H469" s="107">
        <f t="shared" si="54"/>
        <v>0</v>
      </c>
      <c r="I469" s="143">
        <f t="shared" si="50"/>
        <v>0</v>
      </c>
      <c r="J469" s="142"/>
      <c r="K469" s="146"/>
      <c r="L469" s="7" t="str">
        <f t="shared" si="51"/>
        <v/>
      </c>
      <c r="M469" s="7" t="str">
        <f t="shared" si="52"/>
        <v/>
      </c>
      <c r="N469" s="7" t="str">
        <f t="shared" ref="N469:N532" si="56">M469</f>
        <v/>
      </c>
      <c r="O469" s="144"/>
      <c r="P469" s="355">
        <v>0</v>
      </c>
      <c r="Q469" s="362">
        <f>SUM('NOVO HORIZONTE'!I469)</f>
        <v>0</v>
      </c>
      <c r="R469" s="363">
        <f t="shared" si="53"/>
        <v>0</v>
      </c>
      <c r="S469" s="153">
        <f t="shared" si="55"/>
        <v>0</v>
      </c>
      <c r="T469" s="364"/>
    </row>
    <row r="470" ht="22.5" spans="1:20">
      <c r="A470" s="158">
        <v>96385</v>
      </c>
      <c r="B470" s="94" t="s">
        <v>252</v>
      </c>
      <c r="C470" s="104" t="s">
        <v>707</v>
      </c>
      <c r="D470" s="94" t="s">
        <v>239</v>
      </c>
      <c r="E470" s="95">
        <v>12.04</v>
      </c>
      <c r="F470" s="96">
        <f t="shared" si="49"/>
        <v>14.78</v>
      </c>
      <c r="G470" s="107">
        <f>ROUND(SUM('NOVO HORIZONTE'!G470),2)</f>
        <v>84.2</v>
      </c>
      <c r="H470" s="107">
        <f t="shared" si="54"/>
        <v>14.78</v>
      </c>
      <c r="I470" s="143">
        <f t="shared" si="50"/>
        <v>1244.48</v>
      </c>
      <c r="J470" s="142"/>
      <c r="K470" s="146"/>
      <c r="L470" s="7" t="str">
        <f t="shared" si="51"/>
        <v>x</v>
      </c>
      <c r="M470" s="7" t="str">
        <f t="shared" si="52"/>
        <v>x</v>
      </c>
      <c r="N470" s="7" t="str">
        <f t="shared" si="56"/>
        <v>x</v>
      </c>
      <c r="O470" s="144"/>
      <c r="P470" s="355">
        <v>0</v>
      </c>
      <c r="Q470" s="362">
        <f>SUM('NOVO HORIZONTE'!I470)</f>
        <v>1244.48</v>
      </c>
      <c r="R470" s="363">
        <f t="shared" si="53"/>
        <v>0</v>
      </c>
      <c r="S470" s="153">
        <f t="shared" si="55"/>
        <v>0</v>
      </c>
      <c r="T470" s="364"/>
    </row>
    <row r="471" ht="22.5" hidden="1" spans="1:20">
      <c r="A471" s="158">
        <v>96386</v>
      </c>
      <c r="B471" s="94" t="s">
        <v>252</v>
      </c>
      <c r="C471" s="104" t="s">
        <v>708</v>
      </c>
      <c r="D471" s="94" t="s">
        <v>239</v>
      </c>
      <c r="E471" s="95">
        <v>8.6</v>
      </c>
      <c r="F471" s="96">
        <f t="shared" si="49"/>
        <v>10.56</v>
      </c>
      <c r="G471" s="107">
        <f>ROUND(SUM('NOVO HORIZONTE'!G471),2)</f>
        <v>0</v>
      </c>
      <c r="H471" s="107">
        <f t="shared" si="54"/>
        <v>0</v>
      </c>
      <c r="I471" s="143">
        <f t="shared" si="50"/>
        <v>0</v>
      </c>
      <c r="J471" s="142"/>
      <c r="K471" s="146"/>
      <c r="L471" s="7" t="str">
        <f t="shared" si="51"/>
        <v/>
      </c>
      <c r="M471" s="7" t="str">
        <f t="shared" si="52"/>
        <v/>
      </c>
      <c r="N471" s="7" t="str">
        <f t="shared" si="56"/>
        <v/>
      </c>
      <c r="O471" s="144"/>
      <c r="P471" s="355">
        <v>0</v>
      </c>
      <c r="Q471" s="362">
        <f>SUM('NOVO HORIZONTE'!I471)</f>
        <v>0</v>
      </c>
      <c r="R471" s="363">
        <f t="shared" si="53"/>
        <v>0</v>
      </c>
      <c r="S471" s="153">
        <f t="shared" si="55"/>
        <v>0</v>
      </c>
      <c r="T471" s="364"/>
    </row>
    <row r="472" ht="12.75" spans="1:20">
      <c r="A472" s="154" t="s">
        <v>709</v>
      </c>
      <c r="B472" s="94"/>
      <c r="C472" s="177" t="s">
        <v>710</v>
      </c>
      <c r="D472" s="335">
        <v>0</v>
      </c>
      <c r="E472" s="336">
        <v>0</v>
      </c>
      <c r="F472" s="96">
        <f t="shared" ref="F472:F535" si="57">IF(E472=0,0,IF(P472=0,ROUND(E472*(1+E$13),2),ROUND(E472*(1+E$12),2)))</f>
        <v>0</v>
      </c>
      <c r="G472" s="180">
        <f>ROUND(SUM('NOVO HORIZONTE'!G472),2)</f>
        <v>0</v>
      </c>
      <c r="H472" s="181">
        <f t="shared" si="54"/>
        <v>0</v>
      </c>
      <c r="I472" s="186">
        <f t="shared" ref="I472:I535" si="58">IF(ISBLANK(G472),0,ROUND(G472*H472,2))</f>
        <v>0</v>
      </c>
      <c r="J472" s="142"/>
      <c r="K472" s="145" t="str">
        <f>IF(OR(SUM(I473:I495)&gt;0,SUM(I473:I495)&gt;0),"xx","")</f>
        <v>xx</v>
      </c>
      <c r="L472" s="7" t="str">
        <f t="shared" ref="L472:L535" si="59">IF(K472="X","x",IF(K472="xx","x",IF(I472&gt;0,"x","")))</f>
        <v>x</v>
      </c>
      <c r="M472" s="7" t="str">
        <f t="shared" ref="M472:M535" si="60">IF(K472="X","x",IF(K472="xx","x",IF(I472&gt;0,"x","")))</f>
        <v>x</v>
      </c>
      <c r="N472" s="7" t="str">
        <f t="shared" si="56"/>
        <v>x</v>
      </c>
      <c r="O472" s="144"/>
      <c r="P472" s="375"/>
      <c r="Q472" s="362">
        <f>SUM('NOVO HORIZONTE'!I472)</f>
        <v>0</v>
      </c>
      <c r="R472" s="363">
        <f t="shared" ref="R472:R535" si="61">I472-Q472</f>
        <v>0</v>
      </c>
      <c r="S472" s="153">
        <f t="shared" si="55"/>
        <v>0</v>
      </c>
      <c r="T472" s="364"/>
    </row>
    <row r="473" ht="33.75" hidden="1" spans="1:20">
      <c r="A473" s="158">
        <v>93360</v>
      </c>
      <c r="B473" s="94" t="s">
        <v>252</v>
      </c>
      <c r="C473" s="104" t="s">
        <v>711</v>
      </c>
      <c r="D473" s="94" t="s">
        <v>239</v>
      </c>
      <c r="E473" s="95">
        <v>24.67</v>
      </c>
      <c r="F473" s="96">
        <f t="shared" si="57"/>
        <v>30.28</v>
      </c>
      <c r="G473" s="107">
        <f>ROUND(SUM('NOVO HORIZONTE'!G473),2)</f>
        <v>0</v>
      </c>
      <c r="H473" s="107">
        <f t="shared" ref="H473:H536" si="62">IF(G473=0,0,F473)</f>
        <v>0</v>
      </c>
      <c r="I473" s="143">
        <f t="shared" si="58"/>
        <v>0</v>
      </c>
      <c r="J473" s="142"/>
      <c r="K473" s="146"/>
      <c r="L473" s="7" t="str">
        <f t="shared" si="59"/>
        <v/>
      </c>
      <c r="M473" s="7" t="str">
        <f t="shared" si="60"/>
        <v/>
      </c>
      <c r="N473" s="7" t="str">
        <f t="shared" si="56"/>
        <v/>
      </c>
      <c r="O473" s="144"/>
      <c r="P473" s="355">
        <v>0</v>
      </c>
      <c r="Q473" s="362">
        <f>SUM('NOVO HORIZONTE'!I473)</f>
        <v>0</v>
      </c>
      <c r="R473" s="363">
        <f t="shared" si="61"/>
        <v>0</v>
      </c>
      <c r="S473" s="153">
        <f t="shared" ref="S473:S536" si="63">IF(R473=0,0,IF(R473&gt;0,"c","b"))</f>
        <v>0</v>
      </c>
      <c r="T473" s="364"/>
    </row>
    <row r="474" ht="33.75" hidden="1" spans="1:20">
      <c r="A474" s="158">
        <v>93361</v>
      </c>
      <c r="B474" s="94" t="s">
        <v>252</v>
      </c>
      <c r="C474" s="104" t="s">
        <v>712</v>
      </c>
      <c r="D474" s="94" t="s">
        <v>239</v>
      </c>
      <c r="E474" s="95">
        <v>20.38</v>
      </c>
      <c r="F474" s="96">
        <f t="shared" si="57"/>
        <v>25.01</v>
      </c>
      <c r="G474" s="107">
        <f>ROUND(SUM('NOVO HORIZONTE'!G474),2)</f>
        <v>0</v>
      </c>
      <c r="H474" s="107">
        <f t="shared" si="62"/>
        <v>0</v>
      </c>
      <c r="I474" s="143">
        <f t="shared" si="58"/>
        <v>0</v>
      </c>
      <c r="J474" s="142"/>
      <c r="K474" s="146"/>
      <c r="L474" s="7" t="str">
        <f t="shared" si="59"/>
        <v/>
      </c>
      <c r="M474" s="7" t="str">
        <f t="shared" si="60"/>
        <v/>
      </c>
      <c r="N474" s="7" t="str">
        <f t="shared" si="56"/>
        <v/>
      </c>
      <c r="O474" s="144"/>
      <c r="P474" s="355">
        <v>0</v>
      </c>
      <c r="Q474" s="362">
        <f>SUM('NOVO HORIZONTE'!I474)</f>
        <v>0</v>
      </c>
      <c r="R474" s="363">
        <f t="shared" si="61"/>
        <v>0</v>
      </c>
      <c r="S474" s="153">
        <f t="shared" si="63"/>
        <v>0</v>
      </c>
      <c r="T474" s="364"/>
    </row>
    <row r="475" ht="33.75" hidden="1" spans="1:20">
      <c r="A475" s="158">
        <v>93362</v>
      </c>
      <c r="B475" s="94" t="s">
        <v>252</v>
      </c>
      <c r="C475" s="104" t="s">
        <v>713</v>
      </c>
      <c r="D475" s="94" t="s">
        <v>239</v>
      </c>
      <c r="E475" s="95">
        <v>14.71</v>
      </c>
      <c r="F475" s="96">
        <f t="shared" si="57"/>
        <v>18.06</v>
      </c>
      <c r="G475" s="107">
        <f>ROUND(SUM('NOVO HORIZONTE'!G475),2)</f>
        <v>0</v>
      </c>
      <c r="H475" s="107">
        <f t="shared" si="62"/>
        <v>0</v>
      </c>
      <c r="I475" s="143">
        <f t="shared" si="58"/>
        <v>0</v>
      </c>
      <c r="J475" s="142"/>
      <c r="K475" s="146"/>
      <c r="L475" s="7" t="str">
        <f t="shared" si="59"/>
        <v/>
      </c>
      <c r="M475" s="7" t="str">
        <f t="shared" si="60"/>
        <v/>
      </c>
      <c r="N475" s="7" t="str">
        <f t="shared" si="56"/>
        <v/>
      </c>
      <c r="O475" s="144"/>
      <c r="P475" s="355">
        <v>0</v>
      </c>
      <c r="Q475" s="362">
        <f>SUM('NOVO HORIZONTE'!I475)</f>
        <v>0</v>
      </c>
      <c r="R475" s="363">
        <f t="shared" si="61"/>
        <v>0</v>
      </c>
      <c r="S475" s="153">
        <f t="shared" si="63"/>
        <v>0</v>
      </c>
      <c r="T475" s="364"/>
    </row>
    <row r="476" ht="33.75" hidden="1" spans="1:20">
      <c r="A476" s="158">
        <v>93363</v>
      </c>
      <c r="B476" s="94" t="s">
        <v>252</v>
      </c>
      <c r="C476" s="104" t="s">
        <v>714</v>
      </c>
      <c r="D476" s="94" t="s">
        <v>239</v>
      </c>
      <c r="E476" s="95">
        <v>15.95</v>
      </c>
      <c r="F476" s="96">
        <f t="shared" si="57"/>
        <v>19.58</v>
      </c>
      <c r="G476" s="107">
        <f>ROUND(SUM('NOVO HORIZONTE'!G476),2)</f>
        <v>0</v>
      </c>
      <c r="H476" s="107">
        <f t="shared" si="62"/>
        <v>0</v>
      </c>
      <c r="I476" s="143">
        <f t="shared" si="58"/>
        <v>0</v>
      </c>
      <c r="J476" s="142"/>
      <c r="K476" s="146"/>
      <c r="L476" s="7" t="str">
        <f t="shared" si="59"/>
        <v/>
      </c>
      <c r="M476" s="7" t="str">
        <f t="shared" si="60"/>
        <v/>
      </c>
      <c r="N476" s="7" t="str">
        <f t="shared" si="56"/>
        <v/>
      </c>
      <c r="O476" s="144"/>
      <c r="P476" s="355">
        <v>0</v>
      </c>
      <c r="Q476" s="362">
        <f>SUM('NOVO HORIZONTE'!I476)</f>
        <v>0</v>
      </c>
      <c r="R476" s="363">
        <f t="shared" si="61"/>
        <v>0</v>
      </c>
      <c r="S476" s="153">
        <f t="shared" si="63"/>
        <v>0</v>
      </c>
      <c r="T476" s="364"/>
    </row>
    <row r="477" ht="33.75" hidden="1" spans="1:20">
      <c r="A477" s="158">
        <v>93364</v>
      </c>
      <c r="B477" s="94" t="s">
        <v>252</v>
      </c>
      <c r="C477" s="104" t="s">
        <v>715</v>
      </c>
      <c r="D477" s="94" t="s">
        <v>239</v>
      </c>
      <c r="E477" s="95">
        <v>12.55</v>
      </c>
      <c r="F477" s="96">
        <f t="shared" si="57"/>
        <v>15.4</v>
      </c>
      <c r="G477" s="107">
        <f>ROUND(SUM('NOVO HORIZONTE'!G477),2)</f>
        <v>0</v>
      </c>
      <c r="H477" s="107">
        <f t="shared" si="62"/>
        <v>0</v>
      </c>
      <c r="I477" s="143">
        <f t="shared" si="58"/>
        <v>0</v>
      </c>
      <c r="J477" s="142"/>
      <c r="K477" s="146"/>
      <c r="L477" s="7" t="str">
        <f t="shared" si="59"/>
        <v/>
      </c>
      <c r="M477" s="7" t="str">
        <f t="shared" si="60"/>
        <v/>
      </c>
      <c r="N477" s="7" t="str">
        <f t="shared" si="56"/>
        <v/>
      </c>
      <c r="O477" s="144"/>
      <c r="P477" s="355">
        <v>0</v>
      </c>
      <c r="Q477" s="362">
        <f>SUM('NOVO HORIZONTE'!I477)</f>
        <v>0</v>
      </c>
      <c r="R477" s="363">
        <f t="shared" si="61"/>
        <v>0</v>
      </c>
      <c r="S477" s="153">
        <f t="shared" si="63"/>
        <v>0</v>
      </c>
      <c r="T477" s="364"/>
    </row>
    <row r="478" ht="33.75" hidden="1" spans="1:20">
      <c r="A478" s="158">
        <v>93365</v>
      </c>
      <c r="B478" s="94" t="s">
        <v>252</v>
      </c>
      <c r="C478" s="104" t="s">
        <v>716</v>
      </c>
      <c r="D478" s="94" t="s">
        <v>239</v>
      </c>
      <c r="E478" s="95">
        <v>13.99</v>
      </c>
      <c r="F478" s="96">
        <f t="shared" si="57"/>
        <v>17.17</v>
      </c>
      <c r="G478" s="107">
        <f>ROUND(SUM('NOVO HORIZONTE'!G478),2)</f>
        <v>0</v>
      </c>
      <c r="H478" s="107">
        <f t="shared" si="62"/>
        <v>0</v>
      </c>
      <c r="I478" s="143">
        <f t="shared" si="58"/>
        <v>0</v>
      </c>
      <c r="J478" s="142"/>
      <c r="K478" s="146"/>
      <c r="L478" s="7" t="str">
        <f t="shared" si="59"/>
        <v/>
      </c>
      <c r="M478" s="7" t="str">
        <f t="shared" si="60"/>
        <v/>
      </c>
      <c r="N478" s="7" t="str">
        <f t="shared" si="56"/>
        <v/>
      </c>
      <c r="O478" s="144"/>
      <c r="P478" s="355">
        <v>0</v>
      </c>
      <c r="Q478" s="362">
        <f>SUM('NOVO HORIZONTE'!I478)</f>
        <v>0</v>
      </c>
      <c r="R478" s="363">
        <f t="shared" si="61"/>
        <v>0</v>
      </c>
      <c r="S478" s="153">
        <f t="shared" si="63"/>
        <v>0</v>
      </c>
      <c r="T478" s="364"/>
    </row>
    <row r="479" ht="33.75" hidden="1" spans="1:20">
      <c r="A479" s="158">
        <v>93366</v>
      </c>
      <c r="B479" s="94" t="s">
        <v>252</v>
      </c>
      <c r="C479" s="104" t="s">
        <v>717</v>
      </c>
      <c r="D479" s="94" t="s">
        <v>239</v>
      </c>
      <c r="E479" s="95">
        <v>11.5</v>
      </c>
      <c r="F479" s="96">
        <f t="shared" si="57"/>
        <v>14.12</v>
      </c>
      <c r="G479" s="107">
        <f>ROUND(SUM('NOVO HORIZONTE'!G479),2)</f>
        <v>0</v>
      </c>
      <c r="H479" s="107">
        <f t="shared" si="62"/>
        <v>0</v>
      </c>
      <c r="I479" s="143">
        <f t="shared" si="58"/>
        <v>0</v>
      </c>
      <c r="J479" s="142"/>
      <c r="K479" s="146"/>
      <c r="L479" s="7" t="str">
        <f t="shared" si="59"/>
        <v/>
      </c>
      <c r="M479" s="7" t="str">
        <f t="shared" si="60"/>
        <v/>
      </c>
      <c r="N479" s="7" t="str">
        <f t="shared" si="56"/>
        <v/>
      </c>
      <c r="O479" s="144"/>
      <c r="P479" s="355">
        <v>0</v>
      </c>
      <c r="Q479" s="362">
        <f>SUM('NOVO HORIZONTE'!I479)</f>
        <v>0</v>
      </c>
      <c r="R479" s="363">
        <f t="shared" si="61"/>
        <v>0</v>
      </c>
      <c r="S479" s="153">
        <f t="shared" si="63"/>
        <v>0</v>
      </c>
      <c r="T479" s="364"/>
    </row>
    <row r="480" ht="33.75" hidden="1" spans="1:20">
      <c r="A480" s="158">
        <v>93367</v>
      </c>
      <c r="B480" s="94" t="s">
        <v>252</v>
      </c>
      <c r="C480" s="104" t="s">
        <v>718</v>
      </c>
      <c r="D480" s="94" t="s">
        <v>239</v>
      </c>
      <c r="E480" s="95">
        <v>23.07</v>
      </c>
      <c r="F480" s="96">
        <f t="shared" si="57"/>
        <v>28.32</v>
      </c>
      <c r="G480" s="107">
        <f>ROUND(SUM('NOVO HORIZONTE'!G480),2)</f>
        <v>0</v>
      </c>
      <c r="H480" s="107">
        <f t="shared" si="62"/>
        <v>0</v>
      </c>
      <c r="I480" s="143">
        <f t="shared" si="58"/>
        <v>0</v>
      </c>
      <c r="J480" s="142"/>
      <c r="K480" s="146"/>
      <c r="L480" s="7" t="str">
        <f t="shared" si="59"/>
        <v/>
      </c>
      <c r="M480" s="7" t="str">
        <f t="shared" si="60"/>
        <v/>
      </c>
      <c r="N480" s="7" t="str">
        <f t="shared" si="56"/>
        <v/>
      </c>
      <c r="O480" s="144"/>
      <c r="P480" s="355">
        <v>0</v>
      </c>
      <c r="Q480" s="362">
        <f>SUM('NOVO HORIZONTE'!I480)</f>
        <v>0</v>
      </c>
      <c r="R480" s="363">
        <f t="shared" si="61"/>
        <v>0</v>
      </c>
      <c r="S480" s="153">
        <f t="shared" si="63"/>
        <v>0</v>
      </c>
      <c r="T480" s="364"/>
    </row>
    <row r="481" ht="33.75" hidden="1" spans="1:20">
      <c r="A481" s="158">
        <v>93368</v>
      </c>
      <c r="B481" s="94" t="s">
        <v>252</v>
      </c>
      <c r="C481" s="104" t="s">
        <v>719</v>
      </c>
      <c r="D481" s="94" t="s">
        <v>239</v>
      </c>
      <c r="E481" s="95">
        <v>18.68</v>
      </c>
      <c r="F481" s="96">
        <f t="shared" si="57"/>
        <v>22.93</v>
      </c>
      <c r="G481" s="107">
        <f>ROUND(SUM('NOVO HORIZONTE'!G481),2)</f>
        <v>0</v>
      </c>
      <c r="H481" s="107">
        <f t="shared" si="62"/>
        <v>0</v>
      </c>
      <c r="I481" s="143">
        <f t="shared" si="58"/>
        <v>0</v>
      </c>
      <c r="J481" s="142"/>
      <c r="K481" s="146"/>
      <c r="L481" s="7" t="str">
        <f t="shared" si="59"/>
        <v/>
      </c>
      <c r="M481" s="7" t="str">
        <f t="shared" si="60"/>
        <v/>
      </c>
      <c r="N481" s="7" t="str">
        <f t="shared" si="56"/>
        <v/>
      </c>
      <c r="O481" s="144"/>
      <c r="P481" s="355">
        <v>0</v>
      </c>
      <c r="Q481" s="362">
        <f>SUM('NOVO HORIZONTE'!I481)</f>
        <v>0</v>
      </c>
      <c r="R481" s="363">
        <f t="shared" si="61"/>
        <v>0</v>
      </c>
      <c r="S481" s="153">
        <f t="shared" si="63"/>
        <v>0</v>
      </c>
      <c r="T481" s="364"/>
    </row>
    <row r="482" ht="33.75" hidden="1" spans="1:20">
      <c r="A482" s="158">
        <v>93369</v>
      </c>
      <c r="B482" s="94" t="s">
        <v>252</v>
      </c>
      <c r="C482" s="104" t="s">
        <v>720</v>
      </c>
      <c r="D482" s="94" t="s">
        <v>239</v>
      </c>
      <c r="E482" s="95">
        <v>13.11</v>
      </c>
      <c r="F482" s="96">
        <f t="shared" si="57"/>
        <v>16.09</v>
      </c>
      <c r="G482" s="107">
        <f>ROUND(SUM('NOVO HORIZONTE'!G482),2)</f>
        <v>0</v>
      </c>
      <c r="H482" s="107">
        <f t="shared" si="62"/>
        <v>0</v>
      </c>
      <c r="I482" s="143">
        <f t="shared" si="58"/>
        <v>0</v>
      </c>
      <c r="J482" s="142"/>
      <c r="K482" s="146"/>
      <c r="L482" s="7" t="str">
        <f t="shared" si="59"/>
        <v/>
      </c>
      <c r="M482" s="7" t="str">
        <f t="shared" si="60"/>
        <v/>
      </c>
      <c r="N482" s="7" t="str">
        <f t="shared" si="56"/>
        <v/>
      </c>
      <c r="O482" s="144"/>
      <c r="P482" s="355">
        <v>0</v>
      </c>
      <c r="Q482" s="362">
        <f>SUM('NOVO HORIZONTE'!I482)</f>
        <v>0</v>
      </c>
      <c r="R482" s="363">
        <f t="shared" si="61"/>
        <v>0</v>
      </c>
      <c r="S482" s="153">
        <f t="shared" si="63"/>
        <v>0</v>
      </c>
      <c r="T482" s="364"/>
    </row>
    <row r="483" ht="33.75" hidden="1" spans="1:20">
      <c r="A483" s="158">
        <v>93370</v>
      </c>
      <c r="B483" s="94" t="s">
        <v>252</v>
      </c>
      <c r="C483" s="104" t="s">
        <v>721</v>
      </c>
      <c r="D483" s="94" t="s">
        <v>239</v>
      </c>
      <c r="E483" s="95">
        <v>14.39</v>
      </c>
      <c r="F483" s="96">
        <f t="shared" si="57"/>
        <v>17.66</v>
      </c>
      <c r="G483" s="107">
        <f>ROUND(SUM('NOVO HORIZONTE'!G483),2)</f>
        <v>0</v>
      </c>
      <c r="H483" s="107">
        <f t="shared" si="62"/>
        <v>0</v>
      </c>
      <c r="I483" s="143">
        <f t="shared" si="58"/>
        <v>0</v>
      </c>
      <c r="J483" s="142"/>
      <c r="K483" s="146"/>
      <c r="L483" s="7" t="str">
        <f t="shared" si="59"/>
        <v/>
      </c>
      <c r="M483" s="7" t="str">
        <f t="shared" si="60"/>
        <v/>
      </c>
      <c r="N483" s="7" t="str">
        <f t="shared" si="56"/>
        <v/>
      </c>
      <c r="O483" s="144"/>
      <c r="P483" s="355">
        <v>0</v>
      </c>
      <c r="Q483" s="362">
        <f>SUM('NOVO HORIZONTE'!I483)</f>
        <v>0</v>
      </c>
      <c r="R483" s="363">
        <f t="shared" si="61"/>
        <v>0</v>
      </c>
      <c r="S483" s="153">
        <f t="shared" si="63"/>
        <v>0</v>
      </c>
      <c r="T483" s="364"/>
    </row>
    <row r="484" ht="33.75" hidden="1" spans="1:20">
      <c r="A484" s="158">
        <v>93371</v>
      </c>
      <c r="B484" s="94" t="s">
        <v>252</v>
      </c>
      <c r="C484" s="104" t="s">
        <v>722</v>
      </c>
      <c r="D484" s="94" t="s">
        <v>239</v>
      </c>
      <c r="E484" s="95">
        <v>10.98</v>
      </c>
      <c r="F484" s="96">
        <f t="shared" si="57"/>
        <v>13.48</v>
      </c>
      <c r="G484" s="107">
        <f>ROUND(SUM('NOVO HORIZONTE'!G484),2)</f>
        <v>0</v>
      </c>
      <c r="H484" s="107">
        <f t="shared" si="62"/>
        <v>0</v>
      </c>
      <c r="I484" s="143">
        <f t="shared" si="58"/>
        <v>0</v>
      </c>
      <c r="J484" s="142"/>
      <c r="K484" s="146"/>
      <c r="L484" s="7" t="str">
        <f t="shared" si="59"/>
        <v/>
      </c>
      <c r="M484" s="7" t="str">
        <f t="shared" si="60"/>
        <v/>
      </c>
      <c r="N484" s="7" t="str">
        <f t="shared" si="56"/>
        <v/>
      </c>
      <c r="O484" s="144"/>
      <c r="P484" s="355">
        <v>0</v>
      </c>
      <c r="Q484" s="362">
        <f>SUM('NOVO HORIZONTE'!I484)</f>
        <v>0</v>
      </c>
      <c r="R484" s="363">
        <f t="shared" si="61"/>
        <v>0</v>
      </c>
      <c r="S484" s="153">
        <f t="shared" si="63"/>
        <v>0</v>
      </c>
      <c r="T484" s="364"/>
    </row>
    <row r="485" ht="33.75" hidden="1" spans="1:20">
      <c r="A485" s="158">
        <v>93372</v>
      </c>
      <c r="B485" s="94" t="s">
        <v>252</v>
      </c>
      <c r="C485" s="104" t="s">
        <v>723</v>
      </c>
      <c r="D485" s="94" t="s">
        <v>239</v>
      </c>
      <c r="E485" s="95">
        <v>12.52</v>
      </c>
      <c r="F485" s="96">
        <f t="shared" si="57"/>
        <v>15.37</v>
      </c>
      <c r="G485" s="107">
        <f>ROUND(SUM('NOVO HORIZONTE'!G485),2)</f>
        <v>0</v>
      </c>
      <c r="H485" s="107">
        <f t="shared" si="62"/>
        <v>0</v>
      </c>
      <c r="I485" s="143">
        <f t="shared" si="58"/>
        <v>0</v>
      </c>
      <c r="J485" s="142"/>
      <c r="K485" s="146"/>
      <c r="L485" s="7" t="str">
        <f t="shared" si="59"/>
        <v/>
      </c>
      <c r="M485" s="7" t="str">
        <f t="shared" si="60"/>
        <v/>
      </c>
      <c r="N485" s="7" t="str">
        <f t="shared" si="56"/>
        <v/>
      </c>
      <c r="O485" s="144"/>
      <c r="P485" s="355">
        <v>0</v>
      </c>
      <c r="Q485" s="362">
        <f>SUM('NOVO HORIZONTE'!I485)</f>
        <v>0</v>
      </c>
      <c r="R485" s="363">
        <f t="shared" si="61"/>
        <v>0</v>
      </c>
      <c r="S485" s="153">
        <f t="shared" si="63"/>
        <v>0</v>
      </c>
      <c r="T485" s="364"/>
    </row>
    <row r="486" ht="33.75" hidden="1" spans="1:20">
      <c r="A486" s="158">
        <v>93373</v>
      </c>
      <c r="B486" s="94" t="s">
        <v>252</v>
      </c>
      <c r="C486" s="104" t="s">
        <v>724</v>
      </c>
      <c r="D486" s="94" t="s">
        <v>239</v>
      </c>
      <c r="E486" s="95">
        <v>9.94</v>
      </c>
      <c r="F486" s="96">
        <f t="shared" si="57"/>
        <v>12.2</v>
      </c>
      <c r="G486" s="107">
        <f>ROUND(SUM('NOVO HORIZONTE'!G486),2)</f>
        <v>0</v>
      </c>
      <c r="H486" s="107">
        <f t="shared" si="62"/>
        <v>0</v>
      </c>
      <c r="I486" s="143">
        <f t="shared" si="58"/>
        <v>0</v>
      </c>
      <c r="J486" s="142"/>
      <c r="K486" s="146"/>
      <c r="L486" s="7" t="str">
        <f t="shared" si="59"/>
        <v/>
      </c>
      <c r="M486" s="7" t="str">
        <f t="shared" si="60"/>
        <v/>
      </c>
      <c r="N486" s="7" t="str">
        <f t="shared" si="56"/>
        <v/>
      </c>
      <c r="O486" s="144"/>
      <c r="P486" s="355">
        <v>0</v>
      </c>
      <c r="Q486" s="362">
        <f>SUM('NOVO HORIZONTE'!I486)</f>
        <v>0</v>
      </c>
      <c r="R486" s="363">
        <f t="shared" si="61"/>
        <v>0</v>
      </c>
      <c r="S486" s="153">
        <f t="shared" si="63"/>
        <v>0</v>
      </c>
      <c r="T486" s="364"/>
    </row>
    <row r="487" ht="33.75" hidden="1" spans="1:20">
      <c r="A487" s="158">
        <v>93374</v>
      </c>
      <c r="B487" s="94" t="s">
        <v>252</v>
      </c>
      <c r="C487" s="104" t="s">
        <v>725</v>
      </c>
      <c r="D487" s="94" t="s">
        <v>239</v>
      </c>
      <c r="E487" s="95">
        <v>28.42</v>
      </c>
      <c r="F487" s="96">
        <f t="shared" si="57"/>
        <v>34.88</v>
      </c>
      <c r="G487" s="107">
        <f>ROUND(SUM('NOVO HORIZONTE'!G487),2)</f>
        <v>0</v>
      </c>
      <c r="H487" s="107">
        <f t="shared" si="62"/>
        <v>0</v>
      </c>
      <c r="I487" s="143">
        <f t="shared" si="58"/>
        <v>0</v>
      </c>
      <c r="J487" s="142"/>
      <c r="K487" s="146"/>
      <c r="L487" s="7" t="str">
        <f t="shared" si="59"/>
        <v/>
      </c>
      <c r="M487" s="7" t="str">
        <f t="shared" si="60"/>
        <v/>
      </c>
      <c r="N487" s="7" t="str">
        <f t="shared" si="56"/>
        <v/>
      </c>
      <c r="O487" s="144"/>
      <c r="P487" s="355">
        <v>0</v>
      </c>
      <c r="Q487" s="362">
        <f>SUM('NOVO HORIZONTE'!I487)</f>
        <v>0</v>
      </c>
      <c r="R487" s="363">
        <f t="shared" si="61"/>
        <v>0</v>
      </c>
      <c r="S487" s="153">
        <f t="shared" si="63"/>
        <v>0</v>
      </c>
      <c r="T487" s="364"/>
    </row>
    <row r="488" ht="33.75" hidden="1" spans="1:20">
      <c r="A488" s="158">
        <v>93375</v>
      </c>
      <c r="B488" s="94" t="s">
        <v>252</v>
      </c>
      <c r="C488" s="104" t="s">
        <v>726</v>
      </c>
      <c r="D488" s="94" t="s">
        <v>239</v>
      </c>
      <c r="E488" s="95">
        <v>21.91</v>
      </c>
      <c r="F488" s="96">
        <f t="shared" si="57"/>
        <v>26.89</v>
      </c>
      <c r="G488" s="107">
        <f>ROUND(SUM('NOVO HORIZONTE'!G488),2)</f>
        <v>0</v>
      </c>
      <c r="H488" s="107">
        <f t="shared" si="62"/>
        <v>0</v>
      </c>
      <c r="I488" s="143">
        <f t="shared" si="58"/>
        <v>0</v>
      </c>
      <c r="J488" s="142"/>
      <c r="K488" s="146"/>
      <c r="L488" s="7" t="str">
        <f t="shared" si="59"/>
        <v/>
      </c>
      <c r="M488" s="7" t="str">
        <f t="shared" si="60"/>
        <v/>
      </c>
      <c r="N488" s="7" t="str">
        <f t="shared" si="56"/>
        <v/>
      </c>
      <c r="O488" s="144"/>
      <c r="P488" s="355">
        <v>0</v>
      </c>
      <c r="Q488" s="362">
        <f>SUM('NOVO HORIZONTE'!I488)</f>
        <v>0</v>
      </c>
      <c r="R488" s="363">
        <f t="shared" si="61"/>
        <v>0</v>
      </c>
      <c r="S488" s="153">
        <f t="shared" si="63"/>
        <v>0</v>
      </c>
      <c r="T488" s="364"/>
    </row>
    <row r="489" ht="33.75" hidden="1" spans="1:20">
      <c r="A489" s="158">
        <v>93376</v>
      </c>
      <c r="B489" s="94" t="s">
        <v>252</v>
      </c>
      <c r="C489" s="104" t="s">
        <v>727</v>
      </c>
      <c r="D489" s="94" t="s">
        <v>239</v>
      </c>
      <c r="E489" s="95">
        <v>17.87</v>
      </c>
      <c r="F489" s="96">
        <f t="shared" si="57"/>
        <v>21.93</v>
      </c>
      <c r="G489" s="107">
        <f>ROUND(SUM('NOVO HORIZONTE'!G489),2)</f>
        <v>0</v>
      </c>
      <c r="H489" s="107">
        <f t="shared" si="62"/>
        <v>0</v>
      </c>
      <c r="I489" s="143">
        <f t="shared" si="58"/>
        <v>0</v>
      </c>
      <c r="J489" s="142"/>
      <c r="K489" s="146"/>
      <c r="L489" s="7" t="str">
        <f t="shared" si="59"/>
        <v/>
      </c>
      <c r="M489" s="7" t="str">
        <f t="shared" si="60"/>
        <v/>
      </c>
      <c r="N489" s="7" t="str">
        <f t="shared" si="56"/>
        <v/>
      </c>
      <c r="O489" s="144"/>
      <c r="P489" s="355">
        <v>0</v>
      </c>
      <c r="Q489" s="362">
        <f>SUM('NOVO HORIZONTE'!I489)</f>
        <v>0</v>
      </c>
      <c r="R489" s="363">
        <f t="shared" si="61"/>
        <v>0</v>
      </c>
      <c r="S489" s="153">
        <f t="shared" si="63"/>
        <v>0</v>
      </c>
      <c r="T489" s="364"/>
    </row>
    <row r="490" ht="33.75" hidden="1" spans="1:20">
      <c r="A490" s="158">
        <v>93377</v>
      </c>
      <c r="B490" s="94" t="s">
        <v>252</v>
      </c>
      <c r="C490" s="104" t="s">
        <v>728</v>
      </c>
      <c r="D490" s="94" t="s">
        <v>239</v>
      </c>
      <c r="E490" s="95">
        <v>11.83</v>
      </c>
      <c r="F490" s="96">
        <f t="shared" si="57"/>
        <v>14.52</v>
      </c>
      <c r="G490" s="107">
        <f>ROUND(SUM('NOVO HORIZONTE'!G490),2)</f>
        <v>0</v>
      </c>
      <c r="H490" s="107">
        <f t="shared" si="62"/>
        <v>0</v>
      </c>
      <c r="I490" s="143">
        <f t="shared" si="58"/>
        <v>0</v>
      </c>
      <c r="J490" s="142"/>
      <c r="K490" s="146"/>
      <c r="L490" s="7" t="str">
        <f t="shared" si="59"/>
        <v/>
      </c>
      <c r="M490" s="7" t="str">
        <f t="shared" si="60"/>
        <v/>
      </c>
      <c r="N490" s="7" t="str">
        <f t="shared" si="56"/>
        <v/>
      </c>
      <c r="O490" s="144"/>
      <c r="P490" s="355">
        <v>0</v>
      </c>
      <c r="Q490" s="362">
        <f>SUM('NOVO HORIZONTE'!I490)</f>
        <v>0</v>
      </c>
      <c r="R490" s="363">
        <f t="shared" si="61"/>
        <v>0</v>
      </c>
      <c r="S490" s="153">
        <f t="shared" si="63"/>
        <v>0</v>
      </c>
      <c r="T490" s="364"/>
    </row>
    <row r="491" ht="33.75" hidden="1" spans="1:20">
      <c r="A491" s="158">
        <v>93378</v>
      </c>
      <c r="B491" s="94" t="s">
        <v>252</v>
      </c>
      <c r="C491" s="104" t="s">
        <v>729</v>
      </c>
      <c r="D491" s="94" t="s">
        <v>239</v>
      </c>
      <c r="E491" s="95">
        <v>26.69</v>
      </c>
      <c r="F491" s="96">
        <f t="shared" si="57"/>
        <v>32.76</v>
      </c>
      <c r="G491" s="107">
        <f>ROUND(SUM('NOVO HORIZONTE'!G491),2)</f>
        <v>0</v>
      </c>
      <c r="H491" s="107">
        <f t="shared" si="62"/>
        <v>0</v>
      </c>
      <c r="I491" s="143">
        <f t="shared" si="58"/>
        <v>0</v>
      </c>
      <c r="J491" s="142"/>
      <c r="K491" s="146"/>
      <c r="L491" s="7" t="str">
        <f t="shared" si="59"/>
        <v/>
      </c>
      <c r="M491" s="7" t="str">
        <f t="shared" si="60"/>
        <v/>
      </c>
      <c r="N491" s="7" t="str">
        <f t="shared" si="56"/>
        <v/>
      </c>
      <c r="O491" s="144"/>
      <c r="P491" s="355">
        <v>0</v>
      </c>
      <c r="Q491" s="362">
        <f>SUM('NOVO HORIZONTE'!I491)</f>
        <v>0</v>
      </c>
      <c r="R491" s="363">
        <f t="shared" si="61"/>
        <v>0</v>
      </c>
      <c r="S491" s="153">
        <f t="shared" si="63"/>
        <v>0</v>
      </c>
      <c r="T491" s="364"/>
    </row>
    <row r="492" ht="33.75" hidden="1" spans="1:20">
      <c r="A492" s="158">
        <v>93379</v>
      </c>
      <c r="B492" s="94" t="s">
        <v>252</v>
      </c>
      <c r="C492" s="104" t="s">
        <v>730</v>
      </c>
      <c r="D492" s="94" t="s">
        <v>239</v>
      </c>
      <c r="E492" s="95">
        <v>20.59</v>
      </c>
      <c r="F492" s="96">
        <f t="shared" si="57"/>
        <v>25.27</v>
      </c>
      <c r="G492" s="107">
        <f>ROUND(SUM('NOVO HORIZONTE'!G492),2)</f>
        <v>0</v>
      </c>
      <c r="H492" s="107">
        <f t="shared" si="62"/>
        <v>0</v>
      </c>
      <c r="I492" s="143">
        <f t="shared" si="58"/>
        <v>0</v>
      </c>
      <c r="J492" s="142"/>
      <c r="K492" s="146"/>
      <c r="L492" s="7" t="str">
        <f t="shared" si="59"/>
        <v/>
      </c>
      <c r="M492" s="7" t="str">
        <f t="shared" si="60"/>
        <v/>
      </c>
      <c r="N492" s="7" t="str">
        <f t="shared" si="56"/>
        <v/>
      </c>
      <c r="O492" s="144"/>
      <c r="P492" s="355">
        <v>0</v>
      </c>
      <c r="Q492" s="362">
        <f>SUM('NOVO HORIZONTE'!I492)</f>
        <v>0</v>
      </c>
      <c r="R492" s="363">
        <f t="shared" si="61"/>
        <v>0</v>
      </c>
      <c r="S492" s="153">
        <f t="shared" si="63"/>
        <v>0</v>
      </c>
      <c r="T492" s="364"/>
    </row>
    <row r="493" ht="33.75" hidden="1" spans="1:20">
      <c r="A493" s="158">
        <v>93380</v>
      </c>
      <c r="B493" s="94" t="s">
        <v>252</v>
      </c>
      <c r="C493" s="104" t="s">
        <v>731</v>
      </c>
      <c r="D493" s="94" t="s">
        <v>239</v>
      </c>
      <c r="E493" s="95">
        <v>16.86</v>
      </c>
      <c r="F493" s="96">
        <f t="shared" si="57"/>
        <v>20.69</v>
      </c>
      <c r="G493" s="107">
        <f>ROUND(SUM('NOVO HORIZONTE'!G493),2)</f>
        <v>0</v>
      </c>
      <c r="H493" s="107">
        <f t="shared" si="62"/>
        <v>0</v>
      </c>
      <c r="I493" s="143">
        <f t="shared" si="58"/>
        <v>0</v>
      </c>
      <c r="J493" s="142"/>
      <c r="K493" s="146"/>
      <c r="L493" s="7" t="str">
        <f t="shared" si="59"/>
        <v/>
      </c>
      <c r="M493" s="7" t="str">
        <f t="shared" si="60"/>
        <v/>
      </c>
      <c r="N493" s="7" t="str">
        <f t="shared" si="56"/>
        <v/>
      </c>
      <c r="O493" s="144"/>
      <c r="P493" s="355">
        <v>0</v>
      </c>
      <c r="Q493" s="362">
        <f>SUM('NOVO HORIZONTE'!I493)</f>
        <v>0</v>
      </c>
      <c r="R493" s="363">
        <f t="shared" si="61"/>
        <v>0</v>
      </c>
      <c r="S493" s="153">
        <f t="shared" si="63"/>
        <v>0</v>
      </c>
      <c r="T493" s="364"/>
    </row>
    <row r="494" ht="33.75" hidden="1" spans="1:20">
      <c r="A494" s="158">
        <v>93381</v>
      </c>
      <c r="B494" s="94" t="s">
        <v>252</v>
      </c>
      <c r="C494" s="104" t="s">
        <v>732</v>
      </c>
      <c r="D494" s="94" t="s">
        <v>239</v>
      </c>
      <c r="E494" s="95">
        <v>11.12</v>
      </c>
      <c r="F494" s="96">
        <f t="shared" si="57"/>
        <v>13.65</v>
      </c>
      <c r="G494" s="107">
        <f>ROUND(SUM('NOVO HORIZONTE'!G494),2)</f>
        <v>0</v>
      </c>
      <c r="H494" s="107">
        <f t="shared" si="62"/>
        <v>0</v>
      </c>
      <c r="I494" s="143">
        <f t="shared" si="58"/>
        <v>0</v>
      </c>
      <c r="J494" s="142"/>
      <c r="K494" s="146"/>
      <c r="L494" s="7" t="str">
        <f t="shared" si="59"/>
        <v/>
      </c>
      <c r="M494" s="7" t="str">
        <f t="shared" si="60"/>
        <v/>
      </c>
      <c r="N494" s="7" t="str">
        <f t="shared" si="56"/>
        <v/>
      </c>
      <c r="O494" s="144"/>
      <c r="P494" s="355">
        <v>0</v>
      </c>
      <c r="Q494" s="362">
        <f>SUM('NOVO HORIZONTE'!I494)</f>
        <v>0</v>
      </c>
      <c r="R494" s="363">
        <f t="shared" si="61"/>
        <v>0</v>
      </c>
      <c r="S494" s="153">
        <f t="shared" si="63"/>
        <v>0</v>
      </c>
      <c r="T494" s="364"/>
    </row>
    <row r="495" ht="12.75" spans="1:20">
      <c r="A495" s="158">
        <v>93382</v>
      </c>
      <c r="B495" s="94" t="s">
        <v>252</v>
      </c>
      <c r="C495" s="104" t="s">
        <v>733</v>
      </c>
      <c r="D495" s="94" t="s">
        <v>239</v>
      </c>
      <c r="E495" s="95">
        <v>37.35</v>
      </c>
      <c r="F495" s="96">
        <f t="shared" si="57"/>
        <v>45.84</v>
      </c>
      <c r="G495" s="107">
        <f>ROUND(SUM('NOVO HORIZONTE'!G495),2)</f>
        <v>7.91</v>
      </c>
      <c r="H495" s="107">
        <f t="shared" si="62"/>
        <v>45.84</v>
      </c>
      <c r="I495" s="143">
        <f t="shared" si="58"/>
        <v>362.59</v>
      </c>
      <c r="J495" s="142"/>
      <c r="K495" s="146"/>
      <c r="L495" s="7" t="str">
        <f t="shared" si="59"/>
        <v>x</v>
      </c>
      <c r="M495" s="7" t="str">
        <f t="shared" si="60"/>
        <v>x</v>
      </c>
      <c r="N495" s="7" t="str">
        <f t="shared" si="56"/>
        <v>x</v>
      </c>
      <c r="O495" s="144"/>
      <c r="P495" s="355">
        <v>0</v>
      </c>
      <c r="Q495" s="362">
        <f>SUM('NOVO HORIZONTE'!I495)</f>
        <v>362.59</v>
      </c>
      <c r="R495" s="363">
        <f t="shared" si="61"/>
        <v>0</v>
      </c>
      <c r="S495" s="153">
        <f t="shared" si="63"/>
        <v>0</v>
      </c>
      <c r="T495" s="364"/>
    </row>
    <row r="496" ht="12.75" hidden="1" spans="1:20">
      <c r="A496" s="154" t="s">
        <v>734</v>
      </c>
      <c r="B496" s="94"/>
      <c r="C496" s="177" t="s">
        <v>735</v>
      </c>
      <c r="D496" s="335">
        <v>0</v>
      </c>
      <c r="E496" s="336">
        <v>0</v>
      </c>
      <c r="F496" s="96">
        <f t="shared" si="57"/>
        <v>0</v>
      </c>
      <c r="G496" s="180">
        <f>ROUND(SUM('NOVO HORIZONTE'!G496),2)</f>
        <v>0</v>
      </c>
      <c r="H496" s="181">
        <f t="shared" si="62"/>
        <v>0</v>
      </c>
      <c r="I496" s="186">
        <f t="shared" si="58"/>
        <v>0</v>
      </c>
      <c r="J496" s="142"/>
      <c r="K496" s="145" t="str">
        <f>IF(OR(SUM(I496)&gt;0,SUM(I496)&gt;0),"xx","")</f>
        <v/>
      </c>
      <c r="L496" s="7" t="str">
        <f t="shared" si="59"/>
        <v/>
      </c>
      <c r="M496" s="7" t="str">
        <f t="shared" si="60"/>
        <v/>
      </c>
      <c r="N496" s="7" t="str">
        <f t="shared" si="56"/>
        <v/>
      </c>
      <c r="O496" s="144"/>
      <c r="P496" s="375"/>
      <c r="Q496" s="362">
        <f>SUM('NOVO HORIZONTE'!I496)</f>
        <v>0</v>
      </c>
      <c r="R496" s="363">
        <f t="shared" si="61"/>
        <v>0</v>
      </c>
      <c r="S496" s="153">
        <f t="shared" si="63"/>
        <v>0</v>
      </c>
      <c r="T496" s="364"/>
    </row>
    <row r="497" ht="12.75" hidden="1" spans="1:20">
      <c r="A497" s="154" t="s">
        <v>736</v>
      </c>
      <c r="B497" s="94"/>
      <c r="C497" s="177" t="s">
        <v>737</v>
      </c>
      <c r="D497" s="335">
        <v>0</v>
      </c>
      <c r="E497" s="336">
        <v>0</v>
      </c>
      <c r="F497" s="96">
        <f t="shared" si="57"/>
        <v>0</v>
      </c>
      <c r="G497" s="180">
        <f>ROUND(SUM('NOVO HORIZONTE'!G497),2)</f>
        <v>0</v>
      </c>
      <c r="H497" s="181">
        <f t="shared" si="62"/>
        <v>0</v>
      </c>
      <c r="I497" s="186">
        <f t="shared" si="58"/>
        <v>0</v>
      </c>
      <c r="J497" s="142"/>
      <c r="K497" s="145" t="str">
        <f>IF(OR(SUM(I498)&gt;0,SUM(I498:I498)&gt;0),"xx","")</f>
        <v/>
      </c>
      <c r="L497" s="7" t="str">
        <f t="shared" si="59"/>
        <v/>
      </c>
      <c r="M497" s="7" t="str">
        <f t="shared" si="60"/>
        <v/>
      </c>
      <c r="N497" s="7" t="str">
        <f t="shared" si="56"/>
        <v/>
      </c>
      <c r="O497" s="144"/>
      <c r="P497" s="375"/>
      <c r="Q497" s="362">
        <f>SUM('NOVO HORIZONTE'!I497)</f>
        <v>0</v>
      </c>
      <c r="R497" s="363">
        <f t="shared" si="61"/>
        <v>0</v>
      </c>
      <c r="S497" s="153">
        <f t="shared" si="63"/>
        <v>0</v>
      </c>
      <c r="T497" s="364"/>
    </row>
    <row r="498" ht="12.75" hidden="1" spans="1:20">
      <c r="A498" s="158">
        <v>96995</v>
      </c>
      <c r="B498" s="94" t="s">
        <v>252</v>
      </c>
      <c r="C498" s="104" t="s">
        <v>738</v>
      </c>
      <c r="D498" s="94" t="s">
        <v>239</v>
      </c>
      <c r="E498" s="95">
        <v>60.25</v>
      </c>
      <c r="F498" s="96">
        <f t="shared" si="57"/>
        <v>73.95</v>
      </c>
      <c r="G498" s="107">
        <f>ROUND(SUM('NOVO HORIZONTE'!G498),2)</f>
        <v>0</v>
      </c>
      <c r="H498" s="107">
        <f t="shared" si="62"/>
        <v>0</v>
      </c>
      <c r="I498" s="143">
        <f t="shared" si="58"/>
        <v>0</v>
      </c>
      <c r="J498" s="142"/>
      <c r="K498" s="146"/>
      <c r="L498" s="7" t="str">
        <f t="shared" si="59"/>
        <v/>
      </c>
      <c r="M498" s="7" t="str">
        <f t="shared" si="60"/>
        <v/>
      </c>
      <c r="N498" s="7" t="str">
        <f t="shared" si="56"/>
        <v/>
      </c>
      <c r="O498" s="144"/>
      <c r="P498" s="355">
        <v>0</v>
      </c>
      <c r="Q498" s="362">
        <f>SUM('NOVO HORIZONTE'!I498)</f>
        <v>0</v>
      </c>
      <c r="R498" s="363">
        <f t="shared" si="61"/>
        <v>0</v>
      </c>
      <c r="S498" s="153">
        <f t="shared" si="63"/>
        <v>0</v>
      </c>
      <c r="T498" s="364"/>
    </row>
    <row r="499" ht="12.75" hidden="1" spans="1:20">
      <c r="A499" s="154" t="s">
        <v>739</v>
      </c>
      <c r="B499" s="94"/>
      <c r="C499" s="177" t="s">
        <v>740</v>
      </c>
      <c r="D499" s="335">
        <v>0</v>
      </c>
      <c r="E499" s="336">
        <v>0</v>
      </c>
      <c r="F499" s="96">
        <f t="shared" si="57"/>
        <v>0</v>
      </c>
      <c r="G499" s="180">
        <f>ROUND(SUM('NOVO HORIZONTE'!G499),2)</f>
        <v>0</v>
      </c>
      <c r="H499" s="181">
        <f t="shared" si="62"/>
        <v>0</v>
      </c>
      <c r="I499" s="186">
        <f t="shared" si="58"/>
        <v>0</v>
      </c>
      <c r="J499" s="142"/>
      <c r="K499" s="145" t="str">
        <f>IF(OR(SUM(I500:I513)&gt;0,SUM(I500:I513)&gt;0),"xx","")</f>
        <v/>
      </c>
      <c r="L499" s="7" t="str">
        <f t="shared" si="59"/>
        <v/>
      </c>
      <c r="M499" s="7" t="str">
        <f t="shared" si="60"/>
        <v/>
      </c>
      <c r="N499" s="7" t="str">
        <f t="shared" si="56"/>
        <v/>
      </c>
      <c r="O499" s="144"/>
      <c r="P499" s="375"/>
      <c r="Q499" s="362">
        <f>SUM('NOVO HORIZONTE'!I499)</f>
        <v>0</v>
      </c>
      <c r="R499" s="363">
        <f t="shared" si="61"/>
        <v>0</v>
      </c>
      <c r="S499" s="153">
        <f t="shared" si="63"/>
        <v>0</v>
      </c>
      <c r="T499" s="364"/>
    </row>
    <row r="500" ht="33.75" hidden="1" spans="1:20">
      <c r="A500" s="158">
        <v>101767</v>
      </c>
      <c r="B500" s="94" t="s">
        <v>252</v>
      </c>
      <c r="C500" s="104" t="s">
        <v>741</v>
      </c>
      <c r="D500" s="94" t="s">
        <v>239</v>
      </c>
      <c r="E500" s="95">
        <v>29.45</v>
      </c>
      <c r="F500" s="96">
        <f t="shared" si="57"/>
        <v>36.15</v>
      </c>
      <c r="G500" s="107">
        <f>ROUND(SUM('NOVO HORIZONTE'!G500),2)</f>
        <v>0</v>
      </c>
      <c r="H500" s="107">
        <f t="shared" si="62"/>
        <v>0</v>
      </c>
      <c r="I500" s="143">
        <f t="shared" si="58"/>
        <v>0</v>
      </c>
      <c r="J500" s="142"/>
      <c r="K500" s="146"/>
      <c r="L500" s="7" t="str">
        <f t="shared" si="59"/>
        <v/>
      </c>
      <c r="M500" s="7" t="str">
        <f t="shared" si="60"/>
        <v/>
      </c>
      <c r="N500" s="7" t="str">
        <f t="shared" si="56"/>
        <v/>
      </c>
      <c r="O500" s="144"/>
      <c r="P500" s="355">
        <v>0</v>
      </c>
      <c r="Q500" s="362">
        <f>SUM('NOVO HORIZONTE'!I500)</f>
        <v>0</v>
      </c>
      <c r="R500" s="363">
        <f t="shared" si="61"/>
        <v>0</v>
      </c>
      <c r="S500" s="153">
        <f t="shared" si="63"/>
        <v>0</v>
      </c>
      <c r="T500" s="364"/>
    </row>
    <row r="501" ht="33.75" hidden="1" spans="1:20">
      <c r="A501" s="158">
        <v>101768</v>
      </c>
      <c r="B501" s="94" t="s">
        <v>252</v>
      </c>
      <c r="C501" s="104" t="s">
        <v>742</v>
      </c>
      <c r="D501" s="94" t="s">
        <v>239</v>
      </c>
      <c r="E501" s="95">
        <v>44.25</v>
      </c>
      <c r="F501" s="96">
        <f t="shared" si="57"/>
        <v>54.31</v>
      </c>
      <c r="G501" s="107">
        <f>ROUND(SUM('NOVO HORIZONTE'!G501),2)</f>
        <v>0</v>
      </c>
      <c r="H501" s="107">
        <f t="shared" si="62"/>
        <v>0</v>
      </c>
      <c r="I501" s="143">
        <f t="shared" si="58"/>
        <v>0</v>
      </c>
      <c r="J501" s="142"/>
      <c r="K501" s="146"/>
      <c r="L501" s="7" t="str">
        <f t="shared" si="59"/>
        <v/>
      </c>
      <c r="M501" s="7" t="str">
        <f t="shared" si="60"/>
        <v/>
      </c>
      <c r="N501" s="7" t="str">
        <f t="shared" si="56"/>
        <v/>
      </c>
      <c r="O501" s="144"/>
      <c r="P501" s="355">
        <v>0</v>
      </c>
      <c r="Q501" s="362">
        <f>SUM('NOVO HORIZONTE'!I501)</f>
        <v>0</v>
      </c>
      <c r="R501" s="363">
        <f t="shared" si="61"/>
        <v>0</v>
      </c>
      <c r="S501" s="153">
        <f t="shared" si="63"/>
        <v>0</v>
      </c>
      <c r="T501" s="364"/>
    </row>
    <row r="502" ht="33.75" hidden="1" spans="1:20">
      <c r="A502" s="158">
        <v>96388</v>
      </c>
      <c r="B502" s="94" t="s">
        <v>252</v>
      </c>
      <c r="C502" s="104" t="s">
        <v>743</v>
      </c>
      <c r="D502" s="94" t="s">
        <v>239</v>
      </c>
      <c r="E502" s="95">
        <v>12.16</v>
      </c>
      <c r="F502" s="96">
        <f t="shared" si="57"/>
        <v>14.93</v>
      </c>
      <c r="G502" s="107">
        <f>ROUND(SUM('NOVO HORIZONTE'!G502),2)</f>
        <v>0</v>
      </c>
      <c r="H502" s="107">
        <f t="shared" si="62"/>
        <v>0</v>
      </c>
      <c r="I502" s="143">
        <f t="shared" si="58"/>
        <v>0</v>
      </c>
      <c r="J502" s="142"/>
      <c r="K502" s="146"/>
      <c r="L502" s="7" t="str">
        <f t="shared" si="59"/>
        <v/>
      </c>
      <c r="M502" s="7" t="str">
        <f t="shared" si="60"/>
        <v/>
      </c>
      <c r="N502" s="7" t="str">
        <f t="shared" si="56"/>
        <v/>
      </c>
      <c r="O502" s="144"/>
      <c r="P502" s="355">
        <v>0</v>
      </c>
      <c r="Q502" s="362">
        <f>SUM('NOVO HORIZONTE'!I502)</f>
        <v>0</v>
      </c>
      <c r="R502" s="363">
        <f t="shared" si="61"/>
        <v>0</v>
      </c>
      <c r="S502" s="153">
        <f t="shared" si="63"/>
        <v>0</v>
      </c>
      <c r="T502" s="364"/>
    </row>
    <row r="503" ht="33.75" hidden="1" spans="1:20">
      <c r="A503" s="158">
        <v>96389</v>
      </c>
      <c r="B503" s="94" t="s">
        <v>252</v>
      </c>
      <c r="C503" s="104" t="s">
        <v>744</v>
      </c>
      <c r="D503" s="94" t="s">
        <v>239</v>
      </c>
      <c r="E503" s="95">
        <v>49.29</v>
      </c>
      <c r="F503" s="96">
        <f t="shared" si="57"/>
        <v>60.5</v>
      </c>
      <c r="G503" s="107">
        <f>ROUND(SUM('NOVO HORIZONTE'!G503),2)</f>
        <v>0</v>
      </c>
      <c r="H503" s="107">
        <f t="shared" si="62"/>
        <v>0</v>
      </c>
      <c r="I503" s="143">
        <f t="shared" si="58"/>
        <v>0</v>
      </c>
      <c r="J503" s="142"/>
      <c r="K503" s="146"/>
      <c r="L503" s="7" t="str">
        <f t="shared" si="59"/>
        <v/>
      </c>
      <c r="M503" s="7" t="str">
        <f t="shared" si="60"/>
        <v/>
      </c>
      <c r="N503" s="7" t="str">
        <f t="shared" si="56"/>
        <v/>
      </c>
      <c r="O503" s="144"/>
      <c r="P503" s="355">
        <v>0</v>
      </c>
      <c r="Q503" s="362">
        <f>SUM('NOVO HORIZONTE'!I503)</f>
        <v>0</v>
      </c>
      <c r="R503" s="363">
        <f t="shared" si="61"/>
        <v>0</v>
      </c>
      <c r="S503" s="153">
        <f t="shared" si="63"/>
        <v>0</v>
      </c>
      <c r="T503" s="364"/>
    </row>
    <row r="504" ht="33.75" hidden="1" spans="1:20">
      <c r="A504" s="158">
        <v>96390</v>
      </c>
      <c r="B504" s="94" t="s">
        <v>252</v>
      </c>
      <c r="C504" s="104" t="s">
        <v>745</v>
      </c>
      <c r="D504" s="94" t="s">
        <v>239</v>
      </c>
      <c r="E504" s="95">
        <v>76.93</v>
      </c>
      <c r="F504" s="96">
        <f t="shared" si="57"/>
        <v>94.42</v>
      </c>
      <c r="G504" s="107">
        <f>ROUND(SUM('NOVO HORIZONTE'!G504),2)</f>
        <v>0</v>
      </c>
      <c r="H504" s="107">
        <f t="shared" si="62"/>
        <v>0</v>
      </c>
      <c r="I504" s="143">
        <f t="shared" si="58"/>
        <v>0</v>
      </c>
      <c r="J504" s="142"/>
      <c r="K504" s="146"/>
      <c r="L504" s="7" t="str">
        <f t="shared" si="59"/>
        <v/>
      </c>
      <c r="M504" s="7" t="str">
        <f t="shared" si="60"/>
        <v/>
      </c>
      <c r="N504" s="7" t="str">
        <f t="shared" si="56"/>
        <v/>
      </c>
      <c r="O504" s="144"/>
      <c r="P504" s="355">
        <v>0</v>
      </c>
      <c r="Q504" s="362">
        <f>SUM('NOVO HORIZONTE'!I504)</f>
        <v>0</v>
      </c>
      <c r="R504" s="363">
        <f t="shared" si="61"/>
        <v>0</v>
      </c>
      <c r="S504" s="153">
        <f t="shared" si="63"/>
        <v>0</v>
      </c>
      <c r="T504" s="364"/>
    </row>
    <row r="505" ht="33.75" hidden="1" spans="1:20">
      <c r="A505" s="158">
        <v>96391</v>
      </c>
      <c r="B505" s="94" t="s">
        <v>252</v>
      </c>
      <c r="C505" s="104" t="s">
        <v>746</v>
      </c>
      <c r="D505" s="94" t="s">
        <v>239</v>
      </c>
      <c r="E505" s="95">
        <v>106.61</v>
      </c>
      <c r="F505" s="96">
        <f t="shared" si="57"/>
        <v>130.85</v>
      </c>
      <c r="G505" s="107">
        <f>ROUND(SUM('NOVO HORIZONTE'!G505),2)</f>
        <v>0</v>
      </c>
      <c r="H505" s="107">
        <f t="shared" si="62"/>
        <v>0</v>
      </c>
      <c r="I505" s="143">
        <f t="shared" si="58"/>
        <v>0</v>
      </c>
      <c r="J505" s="142"/>
      <c r="K505" s="146"/>
      <c r="L505" s="7" t="str">
        <f t="shared" si="59"/>
        <v/>
      </c>
      <c r="M505" s="7" t="str">
        <f t="shared" si="60"/>
        <v/>
      </c>
      <c r="N505" s="7" t="str">
        <f t="shared" si="56"/>
        <v/>
      </c>
      <c r="O505" s="144"/>
      <c r="P505" s="355">
        <v>0</v>
      </c>
      <c r="Q505" s="362">
        <f>SUM('NOVO HORIZONTE'!I505)</f>
        <v>0</v>
      </c>
      <c r="R505" s="363">
        <f t="shared" si="61"/>
        <v>0</v>
      </c>
      <c r="S505" s="153">
        <f t="shared" si="63"/>
        <v>0</v>
      </c>
      <c r="T505" s="364"/>
    </row>
    <row r="506" ht="33.75" hidden="1" spans="1:20">
      <c r="A506" s="158">
        <v>96392</v>
      </c>
      <c r="B506" s="94" t="s">
        <v>252</v>
      </c>
      <c r="C506" s="104" t="s">
        <v>747</v>
      </c>
      <c r="D506" s="94" t="s">
        <v>239</v>
      </c>
      <c r="E506" s="95">
        <v>135.04</v>
      </c>
      <c r="F506" s="96">
        <f t="shared" si="57"/>
        <v>165.75</v>
      </c>
      <c r="G506" s="107">
        <f>ROUND(SUM('NOVO HORIZONTE'!G506),2)</f>
        <v>0</v>
      </c>
      <c r="H506" s="107">
        <f t="shared" si="62"/>
        <v>0</v>
      </c>
      <c r="I506" s="143">
        <f t="shared" si="58"/>
        <v>0</v>
      </c>
      <c r="J506" s="142"/>
      <c r="K506" s="146"/>
      <c r="L506" s="7" t="str">
        <f t="shared" si="59"/>
        <v/>
      </c>
      <c r="M506" s="7" t="str">
        <f t="shared" si="60"/>
        <v/>
      </c>
      <c r="N506" s="7" t="str">
        <f t="shared" si="56"/>
        <v/>
      </c>
      <c r="O506" s="144"/>
      <c r="P506" s="355">
        <v>0</v>
      </c>
      <c r="Q506" s="362">
        <f>SUM('NOVO HORIZONTE'!I506)</f>
        <v>0</v>
      </c>
      <c r="R506" s="363">
        <f t="shared" si="61"/>
        <v>0</v>
      </c>
      <c r="S506" s="153">
        <f t="shared" si="63"/>
        <v>0</v>
      </c>
      <c r="T506" s="364"/>
    </row>
    <row r="507" ht="22.5" hidden="1" spans="1:20">
      <c r="A507" s="158">
        <v>96396</v>
      </c>
      <c r="B507" s="94" t="s">
        <v>252</v>
      </c>
      <c r="C507" s="104" t="s">
        <v>748</v>
      </c>
      <c r="D507" s="94" t="s">
        <v>239</v>
      </c>
      <c r="E507" s="95">
        <v>112.95</v>
      </c>
      <c r="F507" s="96">
        <f t="shared" si="57"/>
        <v>138.63</v>
      </c>
      <c r="G507" s="107">
        <f>ROUND(SUM('NOVO HORIZONTE'!G507),2)</f>
        <v>0</v>
      </c>
      <c r="H507" s="107">
        <f t="shared" si="62"/>
        <v>0</v>
      </c>
      <c r="I507" s="143">
        <f t="shared" si="58"/>
        <v>0</v>
      </c>
      <c r="J507" s="142"/>
      <c r="K507" s="146"/>
      <c r="L507" s="7" t="str">
        <f t="shared" si="59"/>
        <v/>
      </c>
      <c r="M507" s="7" t="str">
        <f t="shared" si="60"/>
        <v/>
      </c>
      <c r="N507" s="7" t="str">
        <f t="shared" si="56"/>
        <v/>
      </c>
      <c r="O507" s="144"/>
      <c r="P507" s="355">
        <v>0</v>
      </c>
      <c r="Q507" s="362">
        <f>SUM('NOVO HORIZONTE'!I507)</f>
        <v>0</v>
      </c>
      <c r="R507" s="363">
        <f t="shared" si="61"/>
        <v>0</v>
      </c>
      <c r="S507" s="153">
        <f t="shared" si="63"/>
        <v>0</v>
      </c>
      <c r="T507" s="364"/>
    </row>
    <row r="508" ht="22.5" hidden="1" spans="1:20">
      <c r="A508" s="158">
        <v>96397</v>
      </c>
      <c r="B508" s="94" t="s">
        <v>252</v>
      </c>
      <c r="C508" s="104" t="s">
        <v>749</v>
      </c>
      <c r="D508" s="94" t="s">
        <v>239</v>
      </c>
      <c r="E508" s="95">
        <v>170.85</v>
      </c>
      <c r="F508" s="96">
        <f t="shared" si="57"/>
        <v>209.7</v>
      </c>
      <c r="G508" s="107">
        <f>ROUND(SUM('NOVO HORIZONTE'!G508),2)</f>
        <v>0</v>
      </c>
      <c r="H508" s="107">
        <f t="shared" si="62"/>
        <v>0</v>
      </c>
      <c r="I508" s="143">
        <f t="shared" si="58"/>
        <v>0</v>
      </c>
      <c r="J508" s="142"/>
      <c r="K508" s="146"/>
      <c r="L508" s="7" t="str">
        <f t="shared" si="59"/>
        <v/>
      </c>
      <c r="M508" s="7" t="str">
        <f t="shared" si="60"/>
        <v/>
      </c>
      <c r="N508" s="7" t="str">
        <f t="shared" si="56"/>
        <v/>
      </c>
      <c r="O508" s="144"/>
      <c r="P508" s="355">
        <v>0</v>
      </c>
      <c r="Q508" s="362">
        <f>SUM('NOVO HORIZONTE'!I508)</f>
        <v>0</v>
      </c>
      <c r="R508" s="363">
        <f t="shared" si="61"/>
        <v>0</v>
      </c>
      <c r="S508" s="153">
        <f t="shared" si="63"/>
        <v>0</v>
      </c>
      <c r="T508" s="364"/>
    </row>
    <row r="509" ht="22.5" hidden="1" spans="1:20">
      <c r="A509" s="158">
        <v>96398</v>
      </c>
      <c r="B509" s="94" t="s">
        <v>252</v>
      </c>
      <c r="C509" s="104" t="s">
        <v>750</v>
      </c>
      <c r="D509" s="94" t="s">
        <v>239</v>
      </c>
      <c r="E509" s="95">
        <v>246.41</v>
      </c>
      <c r="F509" s="96">
        <f t="shared" si="57"/>
        <v>302.44</v>
      </c>
      <c r="G509" s="107">
        <f>ROUND(SUM('NOVO HORIZONTE'!G509),2)</f>
        <v>0</v>
      </c>
      <c r="H509" s="107">
        <f t="shared" si="62"/>
        <v>0</v>
      </c>
      <c r="I509" s="143">
        <f t="shared" si="58"/>
        <v>0</v>
      </c>
      <c r="J509" s="142"/>
      <c r="K509" s="146"/>
      <c r="L509" s="7" t="str">
        <f t="shared" si="59"/>
        <v/>
      </c>
      <c r="M509" s="7" t="str">
        <f t="shared" si="60"/>
        <v/>
      </c>
      <c r="N509" s="7" t="str">
        <f t="shared" si="56"/>
        <v/>
      </c>
      <c r="O509" s="144"/>
      <c r="P509" s="355">
        <v>0</v>
      </c>
      <c r="Q509" s="362">
        <f>SUM('NOVO HORIZONTE'!I509)</f>
        <v>0</v>
      </c>
      <c r="R509" s="363">
        <f t="shared" si="61"/>
        <v>0</v>
      </c>
      <c r="S509" s="153">
        <f t="shared" si="63"/>
        <v>0</v>
      </c>
      <c r="T509" s="364"/>
    </row>
    <row r="510" ht="22.5" hidden="1" spans="1:20">
      <c r="A510" s="158">
        <v>96399</v>
      </c>
      <c r="B510" s="94" t="s">
        <v>252</v>
      </c>
      <c r="C510" s="104" t="s">
        <v>751</v>
      </c>
      <c r="D510" s="94" t="s">
        <v>239</v>
      </c>
      <c r="E510" s="95">
        <v>78.56</v>
      </c>
      <c r="F510" s="96">
        <f t="shared" si="57"/>
        <v>96.42</v>
      </c>
      <c r="G510" s="107">
        <f>ROUND(SUM('NOVO HORIZONTE'!G510),2)</f>
        <v>0</v>
      </c>
      <c r="H510" s="107">
        <f t="shared" si="62"/>
        <v>0</v>
      </c>
      <c r="I510" s="143">
        <f t="shared" si="58"/>
        <v>0</v>
      </c>
      <c r="J510" s="142"/>
      <c r="K510" s="146"/>
      <c r="L510" s="7" t="str">
        <f t="shared" si="59"/>
        <v/>
      </c>
      <c r="M510" s="7" t="str">
        <f t="shared" si="60"/>
        <v/>
      </c>
      <c r="N510" s="7" t="str">
        <f t="shared" si="56"/>
        <v/>
      </c>
      <c r="O510" s="144"/>
      <c r="P510" s="355">
        <v>0</v>
      </c>
      <c r="Q510" s="362">
        <f>SUM('NOVO HORIZONTE'!I510)</f>
        <v>0</v>
      </c>
      <c r="R510" s="363">
        <f t="shared" si="61"/>
        <v>0</v>
      </c>
      <c r="S510" s="153">
        <f t="shared" si="63"/>
        <v>0</v>
      </c>
      <c r="T510" s="364"/>
    </row>
    <row r="511" ht="22.5" hidden="1" spans="1:20">
      <c r="A511" s="158">
        <v>96400</v>
      </c>
      <c r="B511" s="94" t="s">
        <v>252</v>
      </c>
      <c r="C511" s="104" t="s">
        <v>752</v>
      </c>
      <c r="D511" s="94" t="s">
        <v>239</v>
      </c>
      <c r="E511" s="95">
        <v>103.58</v>
      </c>
      <c r="F511" s="96">
        <f t="shared" si="57"/>
        <v>127.13</v>
      </c>
      <c r="G511" s="107">
        <f>ROUND(SUM('NOVO HORIZONTE'!G511),2)</f>
        <v>0</v>
      </c>
      <c r="H511" s="107">
        <f t="shared" si="62"/>
        <v>0</v>
      </c>
      <c r="I511" s="143">
        <f t="shared" si="58"/>
        <v>0</v>
      </c>
      <c r="J511" s="142"/>
      <c r="K511" s="146"/>
      <c r="L511" s="7" t="str">
        <f t="shared" si="59"/>
        <v/>
      </c>
      <c r="M511" s="7" t="str">
        <f t="shared" si="60"/>
        <v/>
      </c>
      <c r="N511" s="7" t="str">
        <f t="shared" si="56"/>
        <v/>
      </c>
      <c r="O511" s="144"/>
      <c r="P511" s="355">
        <v>0</v>
      </c>
      <c r="Q511" s="362">
        <f>SUM('NOVO HORIZONTE'!I511)</f>
        <v>0</v>
      </c>
      <c r="R511" s="363">
        <f t="shared" si="61"/>
        <v>0</v>
      </c>
      <c r="S511" s="153">
        <f t="shared" si="63"/>
        <v>0</v>
      </c>
      <c r="T511" s="364"/>
    </row>
    <row r="512" ht="22.5" hidden="1" spans="1:20">
      <c r="A512" s="158">
        <v>97083</v>
      </c>
      <c r="B512" s="94" t="s">
        <v>252</v>
      </c>
      <c r="C512" s="104" t="s">
        <v>753</v>
      </c>
      <c r="D512" s="94" t="s">
        <v>261</v>
      </c>
      <c r="E512" s="95">
        <v>3.87</v>
      </c>
      <c r="F512" s="96">
        <f t="shared" si="57"/>
        <v>4.75</v>
      </c>
      <c r="G512" s="107">
        <f>ROUND(SUM('NOVO HORIZONTE'!G512),2)</f>
        <v>0</v>
      </c>
      <c r="H512" s="107">
        <f t="shared" si="62"/>
        <v>0</v>
      </c>
      <c r="I512" s="143">
        <f t="shared" si="58"/>
        <v>0</v>
      </c>
      <c r="J512" s="142"/>
      <c r="K512" s="145"/>
      <c r="L512" s="7" t="str">
        <f t="shared" si="59"/>
        <v/>
      </c>
      <c r="M512" s="7" t="str">
        <f t="shared" si="60"/>
        <v/>
      </c>
      <c r="N512" s="7" t="str">
        <f t="shared" si="56"/>
        <v/>
      </c>
      <c r="O512" s="144"/>
      <c r="P512" s="355">
        <v>0</v>
      </c>
      <c r="Q512" s="362">
        <f>SUM('NOVO HORIZONTE'!I512)</f>
        <v>0</v>
      </c>
      <c r="R512" s="363">
        <f t="shared" si="61"/>
        <v>0</v>
      </c>
      <c r="S512" s="153">
        <f t="shared" si="63"/>
        <v>0</v>
      </c>
      <c r="T512" s="364"/>
    </row>
    <row r="513" ht="22.5" hidden="1" spans="1:20">
      <c r="A513" s="158">
        <v>97084</v>
      </c>
      <c r="B513" s="94" t="s">
        <v>252</v>
      </c>
      <c r="C513" s="104" t="s">
        <v>754</v>
      </c>
      <c r="D513" s="94" t="s">
        <v>261</v>
      </c>
      <c r="E513" s="95">
        <v>0.8</v>
      </c>
      <c r="F513" s="96">
        <f t="shared" si="57"/>
        <v>0.98</v>
      </c>
      <c r="G513" s="107">
        <f>ROUND(SUM('NOVO HORIZONTE'!G513),2)</f>
        <v>0</v>
      </c>
      <c r="H513" s="107">
        <f t="shared" si="62"/>
        <v>0</v>
      </c>
      <c r="I513" s="143">
        <f t="shared" si="58"/>
        <v>0</v>
      </c>
      <c r="J513" s="142"/>
      <c r="K513" s="145"/>
      <c r="L513" s="7" t="str">
        <f t="shared" si="59"/>
        <v/>
      </c>
      <c r="M513" s="7" t="str">
        <f t="shared" si="60"/>
        <v/>
      </c>
      <c r="N513" s="7" t="str">
        <f t="shared" si="56"/>
        <v/>
      </c>
      <c r="O513" s="144"/>
      <c r="P513" s="355">
        <v>0</v>
      </c>
      <c r="Q513" s="362">
        <f>SUM('NOVO HORIZONTE'!I513)</f>
        <v>0</v>
      </c>
      <c r="R513" s="363">
        <f t="shared" si="61"/>
        <v>0</v>
      </c>
      <c r="S513" s="153">
        <f t="shared" si="63"/>
        <v>0</v>
      </c>
      <c r="T513" s="364"/>
    </row>
    <row r="514" ht="12.75" hidden="1" spans="1:20">
      <c r="A514" s="154" t="s">
        <v>755</v>
      </c>
      <c r="B514" s="94"/>
      <c r="C514" s="161" t="s">
        <v>756</v>
      </c>
      <c r="D514" s="335">
        <v>0</v>
      </c>
      <c r="E514" s="336">
        <v>0</v>
      </c>
      <c r="F514" s="96">
        <f t="shared" si="57"/>
        <v>0</v>
      </c>
      <c r="G514" s="180">
        <f>ROUND(SUM('NOVO HORIZONTE'!G514),2)</f>
        <v>0</v>
      </c>
      <c r="H514" s="181">
        <f t="shared" si="62"/>
        <v>0</v>
      </c>
      <c r="I514" s="186">
        <f t="shared" si="58"/>
        <v>0</v>
      </c>
      <c r="J514" s="142"/>
      <c r="K514" s="145" t="str">
        <f>IF(OR(SUM(I516:I765)&gt;0,SUM(I516:I765)&gt;0),"xx","")</f>
        <v/>
      </c>
      <c r="L514" s="7" t="str">
        <f t="shared" si="59"/>
        <v/>
      </c>
      <c r="M514" s="7" t="str">
        <f t="shared" si="60"/>
        <v/>
      </c>
      <c r="N514" s="7" t="str">
        <f t="shared" si="56"/>
        <v/>
      </c>
      <c r="O514" s="144"/>
      <c r="P514" s="375"/>
      <c r="Q514" s="362">
        <f>SUM('NOVO HORIZONTE'!I514)</f>
        <v>0</v>
      </c>
      <c r="R514" s="363">
        <f t="shared" si="61"/>
        <v>0</v>
      </c>
      <c r="S514" s="153">
        <f t="shared" si="63"/>
        <v>0</v>
      </c>
      <c r="T514" s="364"/>
    </row>
    <row r="515" ht="12.75" hidden="1" spans="1:20">
      <c r="A515" s="154" t="s">
        <v>757</v>
      </c>
      <c r="B515" s="94"/>
      <c r="C515" s="161" t="s">
        <v>758</v>
      </c>
      <c r="D515" s="335">
        <v>0</v>
      </c>
      <c r="E515" s="336">
        <v>0</v>
      </c>
      <c r="F515" s="96">
        <f t="shared" si="57"/>
        <v>0</v>
      </c>
      <c r="G515" s="180">
        <f>ROUND(SUM('NOVO HORIZONTE'!G515),2)</f>
        <v>0</v>
      </c>
      <c r="H515" s="181">
        <f t="shared" si="62"/>
        <v>0</v>
      </c>
      <c r="I515" s="186">
        <f t="shared" si="58"/>
        <v>0</v>
      </c>
      <c r="J515" s="142"/>
      <c r="K515" s="145" t="str">
        <f>IF(OR(SUM(I517:I650)&gt;0,SUM(I517:I650)&gt;0),"xx","")</f>
        <v/>
      </c>
      <c r="L515" s="7" t="str">
        <f t="shared" si="59"/>
        <v/>
      </c>
      <c r="M515" s="7" t="str">
        <f t="shared" si="60"/>
        <v/>
      </c>
      <c r="N515" s="7" t="str">
        <f t="shared" si="56"/>
        <v/>
      </c>
      <c r="O515" s="144"/>
      <c r="P515" s="375"/>
      <c r="Q515" s="362">
        <f>SUM('NOVO HORIZONTE'!I515)</f>
        <v>0</v>
      </c>
      <c r="R515" s="363">
        <f t="shared" si="61"/>
        <v>0</v>
      </c>
      <c r="S515" s="153">
        <f t="shared" si="63"/>
        <v>0</v>
      </c>
      <c r="T515" s="364"/>
    </row>
    <row r="516" ht="12.75" hidden="1" spans="1:20">
      <c r="A516" s="154" t="s">
        <v>759</v>
      </c>
      <c r="B516" s="94"/>
      <c r="C516" s="161" t="s">
        <v>760</v>
      </c>
      <c r="D516" s="335">
        <v>0</v>
      </c>
      <c r="E516" s="336">
        <v>0</v>
      </c>
      <c r="F516" s="96">
        <f t="shared" si="57"/>
        <v>0</v>
      </c>
      <c r="G516" s="180">
        <f>ROUND(SUM('NOVO HORIZONTE'!G516),2)</f>
        <v>0</v>
      </c>
      <c r="H516" s="181">
        <f t="shared" si="62"/>
        <v>0</v>
      </c>
      <c r="I516" s="186">
        <f t="shared" si="58"/>
        <v>0</v>
      </c>
      <c r="J516" s="142"/>
      <c r="K516" s="145" t="str">
        <f>IF(OR(SUM(I517:I524)&gt;0,SUM(I517:I524)&gt;0),"xx","")</f>
        <v/>
      </c>
      <c r="L516" s="7" t="str">
        <f t="shared" si="59"/>
        <v/>
      </c>
      <c r="M516" s="7" t="str">
        <f t="shared" si="60"/>
        <v/>
      </c>
      <c r="N516" s="7" t="str">
        <f t="shared" si="56"/>
        <v/>
      </c>
      <c r="O516" s="144"/>
      <c r="P516" s="375"/>
      <c r="Q516" s="362">
        <f>SUM('NOVO HORIZONTE'!I516)</f>
        <v>0</v>
      </c>
      <c r="R516" s="363">
        <f t="shared" si="61"/>
        <v>0</v>
      </c>
      <c r="S516" s="153">
        <f t="shared" si="63"/>
        <v>0</v>
      </c>
      <c r="T516" s="364"/>
    </row>
    <row r="517" ht="22.5" hidden="1" spans="1:20">
      <c r="A517" s="158">
        <v>95427</v>
      </c>
      <c r="B517" s="94" t="s">
        <v>252</v>
      </c>
      <c r="C517" s="104" t="s">
        <v>761</v>
      </c>
      <c r="D517" s="94" t="s">
        <v>762</v>
      </c>
      <c r="E517" s="95">
        <v>0.73</v>
      </c>
      <c r="F517" s="96">
        <f t="shared" si="57"/>
        <v>0.9</v>
      </c>
      <c r="G517" s="107">
        <f>ROUND(SUM('NOVO HORIZONTE'!G517),2)</f>
        <v>0</v>
      </c>
      <c r="H517" s="107">
        <f t="shared" si="62"/>
        <v>0</v>
      </c>
      <c r="I517" s="143">
        <f t="shared" si="58"/>
        <v>0</v>
      </c>
      <c r="J517" s="142"/>
      <c r="K517" s="146"/>
      <c r="L517" s="7" t="str">
        <f t="shared" si="59"/>
        <v/>
      </c>
      <c r="M517" s="7" t="str">
        <f t="shared" si="60"/>
        <v/>
      </c>
      <c r="N517" s="7" t="str">
        <f t="shared" si="56"/>
        <v/>
      </c>
      <c r="O517" s="144"/>
      <c r="P517" s="355">
        <v>0</v>
      </c>
      <c r="Q517" s="362">
        <f>SUM('NOVO HORIZONTE'!I517)</f>
        <v>0</v>
      </c>
      <c r="R517" s="363">
        <f t="shared" si="61"/>
        <v>0</v>
      </c>
      <c r="S517" s="153">
        <f t="shared" si="63"/>
        <v>0</v>
      </c>
      <c r="T517" s="364"/>
    </row>
    <row r="518" ht="22.5" hidden="1" spans="1:20">
      <c r="A518" s="158">
        <v>95877</v>
      </c>
      <c r="B518" s="94" t="s">
        <v>252</v>
      </c>
      <c r="C518" s="104" t="s">
        <v>763</v>
      </c>
      <c r="D518" s="94" t="s">
        <v>762</v>
      </c>
      <c r="E518" s="95">
        <v>1.8</v>
      </c>
      <c r="F518" s="96">
        <f t="shared" si="57"/>
        <v>2.21</v>
      </c>
      <c r="G518" s="107">
        <f>ROUND(SUM('NOVO HORIZONTE'!G518),2)</f>
        <v>0</v>
      </c>
      <c r="H518" s="107">
        <f t="shared" si="62"/>
        <v>0</v>
      </c>
      <c r="I518" s="143">
        <f t="shared" si="58"/>
        <v>0</v>
      </c>
      <c r="J518" s="142"/>
      <c r="K518" s="146"/>
      <c r="L518" s="7" t="str">
        <f t="shared" si="59"/>
        <v/>
      </c>
      <c r="M518" s="7" t="str">
        <f t="shared" si="60"/>
        <v/>
      </c>
      <c r="N518" s="7" t="str">
        <f t="shared" si="56"/>
        <v/>
      </c>
      <c r="O518" s="144"/>
      <c r="P518" s="355">
        <v>0</v>
      </c>
      <c r="Q518" s="362">
        <f>SUM('NOVO HORIZONTE'!I518)</f>
        <v>0</v>
      </c>
      <c r="R518" s="363">
        <f t="shared" si="61"/>
        <v>0</v>
      </c>
      <c r="S518" s="153">
        <f t="shared" si="63"/>
        <v>0</v>
      </c>
      <c r="T518" s="364"/>
    </row>
    <row r="519" ht="22.5" hidden="1" spans="1:20">
      <c r="A519" s="158">
        <v>95426</v>
      </c>
      <c r="B519" s="94" t="s">
        <v>252</v>
      </c>
      <c r="C519" s="104" t="s">
        <v>764</v>
      </c>
      <c r="D519" s="94" t="s">
        <v>762</v>
      </c>
      <c r="E519" s="95">
        <v>1.96</v>
      </c>
      <c r="F519" s="96">
        <f t="shared" si="57"/>
        <v>2.41</v>
      </c>
      <c r="G519" s="107">
        <f>ROUND(SUM('NOVO HORIZONTE'!G519),2)</f>
        <v>0</v>
      </c>
      <c r="H519" s="107">
        <f t="shared" si="62"/>
        <v>0</v>
      </c>
      <c r="I519" s="143">
        <f t="shared" si="58"/>
        <v>0</v>
      </c>
      <c r="J519" s="142"/>
      <c r="K519" s="146"/>
      <c r="L519" s="7" t="str">
        <f t="shared" si="59"/>
        <v/>
      </c>
      <c r="M519" s="7" t="str">
        <f t="shared" si="60"/>
        <v/>
      </c>
      <c r="N519" s="7" t="str">
        <f t="shared" si="56"/>
        <v/>
      </c>
      <c r="O519" s="144"/>
      <c r="P519" s="355">
        <v>0</v>
      </c>
      <c r="Q519" s="362">
        <f>SUM('NOVO HORIZONTE'!I519)</f>
        <v>0</v>
      </c>
      <c r="R519" s="363">
        <f t="shared" si="61"/>
        <v>0</v>
      </c>
      <c r="S519" s="153">
        <f t="shared" si="63"/>
        <v>0</v>
      </c>
      <c r="T519" s="364"/>
    </row>
    <row r="520" ht="22.5" hidden="1" spans="1:20">
      <c r="A520" s="158">
        <v>95425</v>
      </c>
      <c r="B520" s="94" t="s">
        <v>252</v>
      </c>
      <c r="C520" s="104" t="s">
        <v>765</v>
      </c>
      <c r="D520" s="94" t="s">
        <v>762</v>
      </c>
      <c r="E520" s="95">
        <v>2.28</v>
      </c>
      <c r="F520" s="96">
        <f t="shared" si="57"/>
        <v>2.8</v>
      </c>
      <c r="G520" s="107">
        <f>ROUND(SUM('NOVO HORIZONTE'!G520),2)</f>
        <v>0</v>
      </c>
      <c r="H520" s="107">
        <f t="shared" si="62"/>
        <v>0</v>
      </c>
      <c r="I520" s="143">
        <f t="shared" si="58"/>
        <v>0</v>
      </c>
      <c r="J520" s="142"/>
      <c r="K520" s="146"/>
      <c r="L520" s="7" t="str">
        <f t="shared" si="59"/>
        <v/>
      </c>
      <c r="M520" s="7" t="str">
        <f t="shared" si="60"/>
        <v/>
      </c>
      <c r="N520" s="7" t="str">
        <f t="shared" si="56"/>
        <v/>
      </c>
      <c r="O520" s="144"/>
      <c r="P520" s="355">
        <v>0</v>
      </c>
      <c r="Q520" s="362">
        <f>SUM('NOVO HORIZONTE'!I520)</f>
        <v>0</v>
      </c>
      <c r="R520" s="363">
        <f t="shared" si="61"/>
        <v>0</v>
      </c>
      <c r="S520" s="153">
        <f t="shared" si="63"/>
        <v>0</v>
      </c>
      <c r="T520" s="364"/>
    </row>
    <row r="521" ht="22.5" hidden="1" spans="1:20">
      <c r="A521" s="158">
        <v>95430</v>
      </c>
      <c r="B521" s="94" t="s">
        <v>252</v>
      </c>
      <c r="C521" s="104" t="s">
        <v>766</v>
      </c>
      <c r="D521" s="94" t="s">
        <v>767</v>
      </c>
      <c r="E521" s="95">
        <v>0.46</v>
      </c>
      <c r="F521" s="96">
        <f t="shared" si="57"/>
        <v>0.56</v>
      </c>
      <c r="G521" s="107">
        <f>ROUND(SUM('NOVO HORIZONTE'!G521),2)</f>
        <v>0</v>
      </c>
      <c r="H521" s="107">
        <f t="shared" si="62"/>
        <v>0</v>
      </c>
      <c r="I521" s="143">
        <f t="shared" si="58"/>
        <v>0</v>
      </c>
      <c r="J521" s="142"/>
      <c r="K521" s="146"/>
      <c r="L521" s="7" t="str">
        <f t="shared" si="59"/>
        <v/>
      </c>
      <c r="M521" s="7" t="str">
        <f t="shared" si="60"/>
        <v/>
      </c>
      <c r="N521" s="7" t="str">
        <f t="shared" si="56"/>
        <v/>
      </c>
      <c r="O521" s="144"/>
      <c r="P521" s="355">
        <v>0</v>
      </c>
      <c r="Q521" s="362">
        <f>SUM('NOVO HORIZONTE'!I521)</f>
        <v>0</v>
      </c>
      <c r="R521" s="363">
        <f t="shared" si="61"/>
        <v>0</v>
      </c>
      <c r="S521" s="153">
        <f t="shared" si="63"/>
        <v>0</v>
      </c>
      <c r="T521" s="364"/>
    </row>
    <row r="522" ht="22.5" hidden="1" spans="1:20">
      <c r="A522" s="158">
        <v>95880</v>
      </c>
      <c r="B522" s="94" t="s">
        <v>252</v>
      </c>
      <c r="C522" s="104" t="s">
        <v>768</v>
      </c>
      <c r="D522" s="94" t="s">
        <v>767</v>
      </c>
      <c r="E522" s="95">
        <v>1.2</v>
      </c>
      <c r="F522" s="96">
        <f t="shared" si="57"/>
        <v>1.47</v>
      </c>
      <c r="G522" s="107">
        <f>ROUND(SUM('NOVO HORIZONTE'!G522),2)</f>
        <v>0</v>
      </c>
      <c r="H522" s="107">
        <f t="shared" si="62"/>
        <v>0</v>
      </c>
      <c r="I522" s="143">
        <f t="shared" si="58"/>
        <v>0</v>
      </c>
      <c r="J522" s="142"/>
      <c r="K522" s="146"/>
      <c r="L522" s="7" t="str">
        <f t="shared" si="59"/>
        <v/>
      </c>
      <c r="M522" s="7" t="str">
        <f t="shared" si="60"/>
        <v/>
      </c>
      <c r="N522" s="7" t="str">
        <f t="shared" si="56"/>
        <v/>
      </c>
      <c r="O522" s="144"/>
      <c r="P522" s="355">
        <v>0</v>
      </c>
      <c r="Q522" s="362">
        <f>SUM('NOVO HORIZONTE'!I522)</f>
        <v>0</v>
      </c>
      <c r="R522" s="363">
        <f t="shared" si="61"/>
        <v>0</v>
      </c>
      <c r="S522" s="153">
        <f t="shared" si="63"/>
        <v>0</v>
      </c>
      <c r="T522" s="364"/>
    </row>
    <row r="523" ht="22.5" hidden="1" spans="1:20">
      <c r="A523" s="158">
        <v>95429</v>
      </c>
      <c r="B523" s="94" t="s">
        <v>252</v>
      </c>
      <c r="C523" s="104" t="s">
        <v>769</v>
      </c>
      <c r="D523" s="94" t="s">
        <v>767</v>
      </c>
      <c r="E523" s="95">
        <v>1.32</v>
      </c>
      <c r="F523" s="96">
        <f t="shared" si="57"/>
        <v>1.62</v>
      </c>
      <c r="G523" s="107">
        <f>ROUND(SUM('NOVO HORIZONTE'!G523),2)</f>
        <v>0</v>
      </c>
      <c r="H523" s="107">
        <f t="shared" si="62"/>
        <v>0</v>
      </c>
      <c r="I523" s="143">
        <f t="shared" si="58"/>
        <v>0</v>
      </c>
      <c r="J523" s="142"/>
      <c r="K523" s="146"/>
      <c r="L523" s="7" t="str">
        <f t="shared" si="59"/>
        <v/>
      </c>
      <c r="M523" s="7" t="str">
        <f t="shared" si="60"/>
        <v/>
      </c>
      <c r="N523" s="7" t="str">
        <f t="shared" si="56"/>
        <v/>
      </c>
      <c r="O523" s="144"/>
      <c r="P523" s="355">
        <v>0</v>
      </c>
      <c r="Q523" s="362">
        <f>SUM('NOVO HORIZONTE'!I523)</f>
        <v>0</v>
      </c>
      <c r="R523" s="363">
        <f t="shared" si="61"/>
        <v>0</v>
      </c>
      <c r="S523" s="153">
        <f t="shared" si="63"/>
        <v>0</v>
      </c>
      <c r="T523" s="364"/>
    </row>
    <row r="524" ht="22.5" hidden="1" spans="1:20">
      <c r="A524" s="158">
        <v>95428</v>
      </c>
      <c r="B524" s="94" t="s">
        <v>252</v>
      </c>
      <c r="C524" s="104" t="s">
        <v>770</v>
      </c>
      <c r="D524" s="94" t="s">
        <v>767</v>
      </c>
      <c r="E524" s="95">
        <v>1.53</v>
      </c>
      <c r="F524" s="96">
        <f t="shared" si="57"/>
        <v>1.88</v>
      </c>
      <c r="G524" s="107">
        <f>ROUND(SUM('NOVO HORIZONTE'!G524),2)</f>
        <v>0</v>
      </c>
      <c r="H524" s="107">
        <f t="shared" si="62"/>
        <v>0</v>
      </c>
      <c r="I524" s="143">
        <f t="shared" si="58"/>
        <v>0</v>
      </c>
      <c r="J524" s="142"/>
      <c r="K524" s="146"/>
      <c r="L524" s="7" t="str">
        <f t="shared" si="59"/>
        <v/>
      </c>
      <c r="M524" s="7" t="str">
        <f t="shared" si="60"/>
        <v/>
      </c>
      <c r="N524" s="7" t="str">
        <f t="shared" si="56"/>
        <v/>
      </c>
      <c r="O524" s="144"/>
      <c r="P524" s="355">
        <v>0</v>
      </c>
      <c r="Q524" s="362">
        <f>SUM('NOVO HORIZONTE'!I524)</f>
        <v>0</v>
      </c>
      <c r="R524" s="363">
        <f t="shared" si="61"/>
        <v>0</v>
      </c>
      <c r="S524" s="153">
        <f t="shared" si="63"/>
        <v>0</v>
      </c>
      <c r="T524" s="364"/>
    </row>
    <row r="525" ht="12.75" hidden="1" spans="1:20">
      <c r="A525" s="154" t="s">
        <v>771</v>
      </c>
      <c r="B525" s="94"/>
      <c r="C525" s="161" t="s">
        <v>772</v>
      </c>
      <c r="D525" s="335">
        <v>0</v>
      </c>
      <c r="E525" s="336">
        <v>0</v>
      </c>
      <c r="F525" s="96">
        <f t="shared" si="57"/>
        <v>0</v>
      </c>
      <c r="G525" s="180">
        <f>ROUND(SUM('NOVO HORIZONTE'!G525),2)</f>
        <v>0</v>
      </c>
      <c r="H525" s="181">
        <f t="shared" si="62"/>
        <v>0</v>
      </c>
      <c r="I525" s="186">
        <f t="shared" si="58"/>
        <v>0</v>
      </c>
      <c r="J525" s="142"/>
      <c r="K525" s="145" t="str">
        <f>IF(OR(SUM(I526:I541)&gt;0,SUM(I526:I541)&gt;0),"xx","")</f>
        <v/>
      </c>
      <c r="L525" s="7" t="str">
        <f t="shared" si="59"/>
        <v/>
      </c>
      <c r="M525" s="7" t="str">
        <f t="shared" si="60"/>
        <v/>
      </c>
      <c r="N525" s="7" t="str">
        <f t="shared" si="56"/>
        <v/>
      </c>
      <c r="O525" s="144"/>
      <c r="P525" s="375"/>
      <c r="Q525" s="362">
        <f>SUM('NOVO HORIZONTE'!I525)</f>
        <v>0</v>
      </c>
      <c r="R525" s="363">
        <f t="shared" si="61"/>
        <v>0</v>
      </c>
      <c r="S525" s="153">
        <f t="shared" si="63"/>
        <v>0</v>
      </c>
      <c r="T525" s="364"/>
    </row>
    <row r="526" ht="22.5" hidden="1" spans="1:20">
      <c r="A526" s="158">
        <v>93593</v>
      </c>
      <c r="B526" s="94" t="s">
        <v>252</v>
      </c>
      <c r="C526" s="104" t="s">
        <v>773</v>
      </c>
      <c r="D526" s="94" t="s">
        <v>762</v>
      </c>
      <c r="E526" s="95">
        <v>0.85</v>
      </c>
      <c r="F526" s="96">
        <f t="shared" si="57"/>
        <v>1.04</v>
      </c>
      <c r="G526" s="107">
        <f>ROUND(SUM('NOVO HORIZONTE'!G526),2)</f>
        <v>0</v>
      </c>
      <c r="H526" s="107">
        <f t="shared" si="62"/>
        <v>0</v>
      </c>
      <c r="I526" s="143">
        <f t="shared" si="58"/>
        <v>0</v>
      </c>
      <c r="J526" s="142"/>
      <c r="K526" s="145"/>
      <c r="L526" s="7" t="str">
        <f t="shared" si="59"/>
        <v/>
      </c>
      <c r="M526" s="7" t="str">
        <f t="shared" si="60"/>
        <v/>
      </c>
      <c r="N526" s="7" t="str">
        <f t="shared" si="56"/>
        <v/>
      </c>
      <c r="O526" s="144"/>
      <c r="P526" s="355">
        <v>0</v>
      </c>
      <c r="Q526" s="362">
        <f>SUM('NOVO HORIZONTE'!I526)</f>
        <v>0</v>
      </c>
      <c r="R526" s="363">
        <f t="shared" si="61"/>
        <v>0</v>
      </c>
      <c r="S526" s="153">
        <f t="shared" si="63"/>
        <v>0</v>
      </c>
      <c r="T526" s="364"/>
    </row>
    <row r="527" ht="22.5" hidden="1" spans="1:20">
      <c r="A527" s="158">
        <v>100937</v>
      </c>
      <c r="B527" s="94" t="s">
        <v>252</v>
      </c>
      <c r="C527" s="104" t="s">
        <v>774</v>
      </c>
      <c r="D527" s="94" t="s">
        <v>762</v>
      </c>
      <c r="E527" s="95">
        <v>8.59</v>
      </c>
      <c r="F527" s="96">
        <f t="shared" si="57"/>
        <v>10.54</v>
      </c>
      <c r="G527" s="107">
        <f>ROUND(SUM('NOVO HORIZONTE'!G527),2)</f>
        <v>0</v>
      </c>
      <c r="H527" s="107">
        <f t="shared" si="62"/>
        <v>0</v>
      </c>
      <c r="I527" s="143">
        <f t="shared" si="58"/>
        <v>0</v>
      </c>
      <c r="J527" s="142"/>
      <c r="K527" s="146"/>
      <c r="L527" s="7" t="str">
        <f t="shared" si="59"/>
        <v/>
      </c>
      <c r="M527" s="7" t="str">
        <f t="shared" si="60"/>
        <v/>
      </c>
      <c r="N527" s="7" t="str">
        <f t="shared" si="56"/>
        <v/>
      </c>
      <c r="O527" s="144"/>
      <c r="P527" s="355">
        <v>0</v>
      </c>
      <c r="Q527" s="362">
        <f>SUM('NOVO HORIZONTE'!I527)</f>
        <v>0</v>
      </c>
      <c r="R527" s="363">
        <f t="shared" si="61"/>
        <v>0</v>
      </c>
      <c r="S527" s="153">
        <f t="shared" si="63"/>
        <v>0</v>
      </c>
      <c r="T527" s="364"/>
    </row>
    <row r="528" ht="22.5" hidden="1" spans="1:20">
      <c r="A528" s="158">
        <v>100938</v>
      </c>
      <c r="B528" s="94" t="s">
        <v>252</v>
      </c>
      <c r="C528" s="104" t="s">
        <v>775</v>
      </c>
      <c r="D528" s="94" t="s">
        <v>762</v>
      </c>
      <c r="E528" s="95">
        <v>7.23</v>
      </c>
      <c r="F528" s="96">
        <f t="shared" si="57"/>
        <v>8.87</v>
      </c>
      <c r="G528" s="107">
        <f>ROUND(SUM('NOVO HORIZONTE'!G528),2)</f>
        <v>0</v>
      </c>
      <c r="H528" s="107">
        <f t="shared" si="62"/>
        <v>0</v>
      </c>
      <c r="I528" s="143">
        <f t="shared" si="58"/>
        <v>0</v>
      </c>
      <c r="J528" s="142"/>
      <c r="K528" s="146"/>
      <c r="L528" s="7" t="str">
        <f t="shared" si="59"/>
        <v/>
      </c>
      <c r="M528" s="7" t="str">
        <f t="shared" si="60"/>
        <v/>
      </c>
      <c r="N528" s="7" t="str">
        <f t="shared" si="56"/>
        <v/>
      </c>
      <c r="O528" s="144"/>
      <c r="P528" s="355">
        <v>0</v>
      </c>
      <c r="Q528" s="362">
        <f>SUM('NOVO HORIZONTE'!I528)</f>
        <v>0</v>
      </c>
      <c r="R528" s="363">
        <f t="shared" si="61"/>
        <v>0</v>
      </c>
      <c r="S528" s="153">
        <f t="shared" si="63"/>
        <v>0</v>
      </c>
      <c r="T528" s="364"/>
    </row>
    <row r="529" ht="22.5" hidden="1" spans="1:20">
      <c r="A529" s="158">
        <v>100939</v>
      </c>
      <c r="B529" s="94" t="s">
        <v>252</v>
      </c>
      <c r="C529" s="104" t="s">
        <v>776</v>
      </c>
      <c r="D529" s="94" t="s">
        <v>762</v>
      </c>
      <c r="E529" s="95">
        <v>6.37</v>
      </c>
      <c r="F529" s="96">
        <f t="shared" si="57"/>
        <v>7.82</v>
      </c>
      <c r="G529" s="107">
        <f>ROUND(SUM('NOVO HORIZONTE'!G529),2)</f>
        <v>0</v>
      </c>
      <c r="H529" s="107">
        <f t="shared" si="62"/>
        <v>0</v>
      </c>
      <c r="I529" s="143">
        <f t="shared" si="58"/>
        <v>0</v>
      </c>
      <c r="J529" s="142"/>
      <c r="K529" s="146"/>
      <c r="L529" s="7" t="str">
        <f t="shared" si="59"/>
        <v/>
      </c>
      <c r="M529" s="7" t="str">
        <f t="shared" si="60"/>
        <v/>
      </c>
      <c r="N529" s="7" t="str">
        <f t="shared" si="56"/>
        <v/>
      </c>
      <c r="O529" s="144"/>
      <c r="P529" s="355">
        <v>0</v>
      </c>
      <c r="Q529" s="362">
        <f>SUM('NOVO HORIZONTE'!I529)</f>
        <v>0</v>
      </c>
      <c r="R529" s="363">
        <f t="shared" si="61"/>
        <v>0</v>
      </c>
      <c r="S529" s="153">
        <f t="shared" si="63"/>
        <v>0</v>
      </c>
      <c r="T529" s="364"/>
    </row>
    <row r="530" ht="22.5" hidden="1" spans="1:20">
      <c r="A530" s="158">
        <v>100940</v>
      </c>
      <c r="B530" s="94" t="s">
        <v>252</v>
      </c>
      <c r="C530" s="104" t="s">
        <v>777</v>
      </c>
      <c r="D530" s="94" t="s">
        <v>762</v>
      </c>
      <c r="E530" s="95">
        <v>5.46</v>
      </c>
      <c r="F530" s="96">
        <f t="shared" si="57"/>
        <v>6.7</v>
      </c>
      <c r="G530" s="107">
        <f>ROUND(SUM('NOVO HORIZONTE'!G530),2)</f>
        <v>0</v>
      </c>
      <c r="H530" s="107">
        <f t="shared" si="62"/>
        <v>0</v>
      </c>
      <c r="I530" s="143">
        <f t="shared" si="58"/>
        <v>0</v>
      </c>
      <c r="J530" s="142"/>
      <c r="K530" s="146"/>
      <c r="L530" s="7" t="str">
        <f t="shared" si="59"/>
        <v/>
      </c>
      <c r="M530" s="7" t="str">
        <f t="shared" si="60"/>
        <v/>
      </c>
      <c r="N530" s="7" t="str">
        <f t="shared" si="56"/>
        <v/>
      </c>
      <c r="O530" s="144"/>
      <c r="P530" s="355">
        <v>0</v>
      </c>
      <c r="Q530" s="362">
        <f>SUM('NOVO HORIZONTE'!I530)</f>
        <v>0</v>
      </c>
      <c r="R530" s="363">
        <f t="shared" si="61"/>
        <v>0</v>
      </c>
      <c r="S530" s="153">
        <f t="shared" si="63"/>
        <v>0</v>
      </c>
      <c r="T530" s="364"/>
    </row>
    <row r="531" ht="22.5" hidden="1" spans="1:20">
      <c r="A531" s="158">
        <v>100941</v>
      </c>
      <c r="B531" s="94" t="s">
        <v>252</v>
      </c>
      <c r="C531" s="104" t="s">
        <v>778</v>
      </c>
      <c r="D531" s="94" t="s">
        <v>767</v>
      </c>
      <c r="E531" s="95">
        <v>5.72</v>
      </c>
      <c r="F531" s="96">
        <f t="shared" si="57"/>
        <v>7.02</v>
      </c>
      <c r="G531" s="107">
        <f>ROUND(SUM('NOVO HORIZONTE'!G531),2)</f>
        <v>0</v>
      </c>
      <c r="H531" s="107">
        <f t="shared" si="62"/>
        <v>0</v>
      </c>
      <c r="I531" s="143">
        <f t="shared" si="58"/>
        <v>0</v>
      </c>
      <c r="J531" s="142"/>
      <c r="K531" s="146"/>
      <c r="L531" s="7" t="str">
        <f t="shared" si="59"/>
        <v/>
      </c>
      <c r="M531" s="7" t="str">
        <f t="shared" si="60"/>
        <v/>
      </c>
      <c r="N531" s="7" t="str">
        <f t="shared" si="56"/>
        <v/>
      </c>
      <c r="O531" s="144"/>
      <c r="P531" s="355">
        <v>0</v>
      </c>
      <c r="Q531" s="362">
        <f>SUM('NOVO HORIZONTE'!I531)</f>
        <v>0</v>
      </c>
      <c r="R531" s="363">
        <f t="shared" si="61"/>
        <v>0</v>
      </c>
      <c r="S531" s="153">
        <f t="shared" si="63"/>
        <v>0</v>
      </c>
      <c r="T531" s="364"/>
    </row>
    <row r="532" ht="22.5" hidden="1" spans="1:20">
      <c r="A532" s="158">
        <v>100942</v>
      </c>
      <c r="B532" s="94" t="s">
        <v>252</v>
      </c>
      <c r="C532" s="104" t="s">
        <v>779</v>
      </c>
      <c r="D532" s="94" t="s">
        <v>767</v>
      </c>
      <c r="E532" s="95">
        <v>4.81</v>
      </c>
      <c r="F532" s="96">
        <f t="shared" si="57"/>
        <v>5.9</v>
      </c>
      <c r="G532" s="107">
        <f>ROUND(SUM('NOVO HORIZONTE'!G532),2)</f>
        <v>0</v>
      </c>
      <c r="H532" s="107">
        <f t="shared" si="62"/>
        <v>0</v>
      </c>
      <c r="I532" s="143">
        <f t="shared" si="58"/>
        <v>0</v>
      </c>
      <c r="J532" s="142"/>
      <c r="K532" s="146"/>
      <c r="L532" s="7" t="str">
        <f t="shared" si="59"/>
        <v/>
      </c>
      <c r="M532" s="7" t="str">
        <f t="shared" si="60"/>
        <v/>
      </c>
      <c r="N532" s="7" t="str">
        <f t="shared" si="56"/>
        <v/>
      </c>
      <c r="O532" s="144"/>
      <c r="P532" s="355">
        <v>0</v>
      </c>
      <c r="Q532" s="362">
        <f>SUM('NOVO HORIZONTE'!I532)</f>
        <v>0</v>
      </c>
      <c r="R532" s="363">
        <f t="shared" si="61"/>
        <v>0</v>
      </c>
      <c r="S532" s="153">
        <f t="shared" si="63"/>
        <v>0</v>
      </c>
      <c r="T532" s="364"/>
    </row>
    <row r="533" ht="22.5" hidden="1" spans="1:20">
      <c r="A533" s="158">
        <v>100943</v>
      </c>
      <c r="B533" s="94" t="s">
        <v>252</v>
      </c>
      <c r="C533" s="104" t="s">
        <v>780</v>
      </c>
      <c r="D533" s="94" t="s">
        <v>767</v>
      </c>
      <c r="E533" s="95">
        <v>4.23</v>
      </c>
      <c r="F533" s="96">
        <f t="shared" si="57"/>
        <v>5.19</v>
      </c>
      <c r="G533" s="107">
        <f>ROUND(SUM('NOVO HORIZONTE'!G533),2)</f>
        <v>0</v>
      </c>
      <c r="H533" s="107">
        <f t="shared" si="62"/>
        <v>0</v>
      </c>
      <c r="I533" s="143">
        <f t="shared" si="58"/>
        <v>0</v>
      </c>
      <c r="J533" s="142"/>
      <c r="K533" s="146"/>
      <c r="L533" s="7" t="str">
        <f t="shared" si="59"/>
        <v/>
      </c>
      <c r="M533" s="7" t="str">
        <f t="shared" si="60"/>
        <v/>
      </c>
      <c r="N533" s="7" t="str">
        <f t="shared" ref="N533:N596" si="64">M533</f>
        <v/>
      </c>
      <c r="O533" s="144"/>
      <c r="P533" s="355">
        <v>0</v>
      </c>
      <c r="Q533" s="362">
        <f>SUM('NOVO HORIZONTE'!I533)</f>
        <v>0</v>
      </c>
      <c r="R533" s="363">
        <f t="shared" si="61"/>
        <v>0</v>
      </c>
      <c r="S533" s="153">
        <f t="shared" si="63"/>
        <v>0</v>
      </c>
      <c r="T533" s="364"/>
    </row>
    <row r="534" ht="22.5" hidden="1" spans="1:20">
      <c r="A534" s="158">
        <v>100944</v>
      </c>
      <c r="B534" s="94" t="s">
        <v>252</v>
      </c>
      <c r="C534" s="104" t="s">
        <v>781</v>
      </c>
      <c r="D534" s="94" t="s">
        <v>767</v>
      </c>
      <c r="E534" s="95">
        <v>3.64</v>
      </c>
      <c r="F534" s="96">
        <f t="shared" si="57"/>
        <v>4.47</v>
      </c>
      <c r="G534" s="107">
        <f>ROUND(SUM('NOVO HORIZONTE'!G534),2)</f>
        <v>0</v>
      </c>
      <c r="H534" s="107">
        <f t="shared" si="62"/>
        <v>0</v>
      </c>
      <c r="I534" s="143">
        <f t="shared" si="58"/>
        <v>0</v>
      </c>
      <c r="J534" s="142"/>
      <c r="K534" s="146"/>
      <c r="L534" s="7" t="str">
        <f t="shared" si="59"/>
        <v/>
      </c>
      <c r="M534" s="7" t="str">
        <f t="shared" si="60"/>
        <v/>
      </c>
      <c r="N534" s="7" t="str">
        <f t="shared" si="64"/>
        <v/>
      </c>
      <c r="O534" s="144"/>
      <c r="P534" s="355">
        <v>0</v>
      </c>
      <c r="Q534" s="362">
        <f>SUM('NOVO HORIZONTE'!I534)</f>
        <v>0</v>
      </c>
      <c r="R534" s="363">
        <f t="shared" si="61"/>
        <v>0</v>
      </c>
      <c r="S534" s="153">
        <f t="shared" si="63"/>
        <v>0</v>
      </c>
      <c r="T534" s="364"/>
    </row>
    <row r="535" ht="22.5" hidden="1" spans="1:20">
      <c r="A535" s="158">
        <v>95876</v>
      </c>
      <c r="B535" s="94" t="s">
        <v>252</v>
      </c>
      <c r="C535" s="104" t="s">
        <v>782</v>
      </c>
      <c r="D535" s="94" t="s">
        <v>762</v>
      </c>
      <c r="E535" s="95">
        <v>2.09</v>
      </c>
      <c r="F535" s="96">
        <f t="shared" si="57"/>
        <v>2.57</v>
      </c>
      <c r="G535" s="107">
        <f>ROUND(SUM('NOVO HORIZONTE'!G535),2)</f>
        <v>0</v>
      </c>
      <c r="H535" s="107">
        <f t="shared" si="62"/>
        <v>0</v>
      </c>
      <c r="I535" s="143">
        <f t="shared" si="58"/>
        <v>0</v>
      </c>
      <c r="J535" s="142"/>
      <c r="K535" s="146"/>
      <c r="L535" s="7" t="str">
        <f t="shared" si="59"/>
        <v/>
      </c>
      <c r="M535" s="7" t="str">
        <f t="shared" si="60"/>
        <v/>
      </c>
      <c r="N535" s="7" t="str">
        <f t="shared" si="64"/>
        <v/>
      </c>
      <c r="O535" s="144"/>
      <c r="P535" s="355">
        <v>0</v>
      </c>
      <c r="Q535" s="362">
        <f>SUM('NOVO HORIZONTE'!I535)</f>
        <v>0</v>
      </c>
      <c r="R535" s="363">
        <f t="shared" si="61"/>
        <v>0</v>
      </c>
      <c r="S535" s="153">
        <f t="shared" si="63"/>
        <v>0</v>
      </c>
      <c r="T535" s="364"/>
    </row>
    <row r="536" ht="22.5" hidden="1" spans="1:20">
      <c r="A536" s="158">
        <v>93592</v>
      </c>
      <c r="B536" s="94" t="s">
        <v>252</v>
      </c>
      <c r="C536" s="104" t="s">
        <v>783</v>
      </c>
      <c r="D536" s="94" t="s">
        <v>762</v>
      </c>
      <c r="E536" s="95">
        <v>2.31</v>
      </c>
      <c r="F536" s="96">
        <f t="shared" ref="F536:F599" si="65">IF(E536=0,0,IF(P536=0,ROUND(E536*(1+E$13),2),ROUND(E536*(1+E$12),2)))</f>
        <v>2.84</v>
      </c>
      <c r="G536" s="107">
        <f>ROUND(SUM('NOVO HORIZONTE'!G536),2)</f>
        <v>0</v>
      </c>
      <c r="H536" s="107">
        <f t="shared" si="62"/>
        <v>0</v>
      </c>
      <c r="I536" s="143">
        <f t="shared" ref="I536:I599" si="66">IF(ISBLANK(G536),0,ROUND(G536*H536,2))</f>
        <v>0</v>
      </c>
      <c r="J536" s="142"/>
      <c r="K536" s="145"/>
      <c r="L536" s="7" t="str">
        <f t="shared" ref="L536:L599" si="67">IF(K536="X","x",IF(K536="xx","x",IF(I536&gt;0,"x","")))</f>
        <v/>
      </c>
      <c r="M536" s="7" t="str">
        <f t="shared" ref="M536:M599" si="68">IF(K536="X","x",IF(K536="xx","x",IF(I536&gt;0,"x","")))</f>
        <v/>
      </c>
      <c r="N536" s="7" t="str">
        <f t="shared" si="64"/>
        <v/>
      </c>
      <c r="O536" s="144"/>
      <c r="P536" s="355">
        <v>0</v>
      </c>
      <c r="Q536" s="362">
        <f>SUM('NOVO HORIZONTE'!I536)</f>
        <v>0</v>
      </c>
      <c r="R536" s="363">
        <f t="shared" ref="R536:R599" si="69">I536-Q536</f>
        <v>0</v>
      </c>
      <c r="S536" s="153">
        <f t="shared" si="63"/>
        <v>0</v>
      </c>
      <c r="T536" s="364"/>
    </row>
    <row r="537" ht="22.5" hidden="1" spans="1:20">
      <c r="A537" s="158">
        <v>93591</v>
      </c>
      <c r="B537" s="94" t="s">
        <v>252</v>
      </c>
      <c r="C537" s="104" t="s">
        <v>784</v>
      </c>
      <c r="D537" s="94" t="s">
        <v>762</v>
      </c>
      <c r="E537" s="95">
        <v>2.66</v>
      </c>
      <c r="F537" s="96">
        <f t="shared" si="65"/>
        <v>3.26</v>
      </c>
      <c r="G537" s="107">
        <f>ROUND(SUM('NOVO HORIZONTE'!G537),2)</f>
        <v>0</v>
      </c>
      <c r="H537" s="107">
        <f t="shared" ref="H537:H600" si="70">IF(G537=0,0,F537)</f>
        <v>0</v>
      </c>
      <c r="I537" s="143">
        <f t="shared" si="66"/>
        <v>0</v>
      </c>
      <c r="J537" s="142"/>
      <c r="K537" s="146"/>
      <c r="L537" s="7" t="str">
        <f t="shared" si="67"/>
        <v/>
      </c>
      <c r="M537" s="7" t="str">
        <f t="shared" si="68"/>
        <v/>
      </c>
      <c r="N537" s="7" t="str">
        <f t="shared" si="64"/>
        <v/>
      </c>
      <c r="O537" s="144"/>
      <c r="P537" s="355">
        <v>0</v>
      </c>
      <c r="Q537" s="362">
        <f>SUM('NOVO HORIZONTE'!I537)</f>
        <v>0</v>
      </c>
      <c r="R537" s="363">
        <f t="shared" si="69"/>
        <v>0</v>
      </c>
      <c r="S537" s="153">
        <f t="shared" ref="S537:S600" si="71">IF(R537=0,0,IF(R537&gt;0,"c","b"))</f>
        <v>0</v>
      </c>
      <c r="T537" s="364"/>
    </row>
    <row r="538" ht="22.5" hidden="1" spans="1:20">
      <c r="A538" s="158">
        <v>93599</v>
      </c>
      <c r="B538" s="94" t="s">
        <v>252</v>
      </c>
      <c r="C538" s="104" t="s">
        <v>785</v>
      </c>
      <c r="D538" s="94" t="s">
        <v>767</v>
      </c>
      <c r="E538" s="95">
        <v>0.56</v>
      </c>
      <c r="F538" s="96">
        <f t="shared" si="65"/>
        <v>0.69</v>
      </c>
      <c r="G538" s="107">
        <f>ROUND(SUM('NOVO HORIZONTE'!G538),2)</f>
        <v>0</v>
      </c>
      <c r="H538" s="107">
        <f t="shared" si="70"/>
        <v>0</v>
      </c>
      <c r="I538" s="143">
        <f t="shared" si="66"/>
        <v>0</v>
      </c>
      <c r="J538" s="142"/>
      <c r="K538" s="145"/>
      <c r="L538" s="7" t="str">
        <f t="shared" si="67"/>
        <v/>
      </c>
      <c r="M538" s="7" t="str">
        <f t="shared" si="68"/>
        <v/>
      </c>
      <c r="N538" s="7" t="str">
        <f t="shared" si="64"/>
        <v/>
      </c>
      <c r="O538" s="144"/>
      <c r="P538" s="355">
        <v>0</v>
      </c>
      <c r="Q538" s="362">
        <f>SUM('NOVO HORIZONTE'!I538)</f>
        <v>0</v>
      </c>
      <c r="R538" s="363">
        <f t="shared" si="69"/>
        <v>0</v>
      </c>
      <c r="S538" s="153">
        <f t="shared" si="71"/>
        <v>0</v>
      </c>
      <c r="T538" s="364"/>
    </row>
    <row r="539" ht="22.5" hidden="1" spans="1:20">
      <c r="A539" s="158">
        <v>95879</v>
      </c>
      <c r="B539" s="94" t="s">
        <v>252</v>
      </c>
      <c r="C539" s="104" t="s">
        <v>786</v>
      </c>
      <c r="D539" s="94" t="s">
        <v>767</v>
      </c>
      <c r="E539" s="95">
        <v>1.41</v>
      </c>
      <c r="F539" s="96">
        <f t="shared" si="65"/>
        <v>1.73</v>
      </c>
      <c r="G539" s="107">
        <f>ROUND(SUM('NOVO HORIZONTE'!G539),2)</f>
        <v>0</v>
      </c>
      <c r="H539" s="107">
        <f t="shared" si="70"/>
        <v>0</v>
      </c>
      <c r="I539" s="143">
        <f t="shared" si="66"/>
        <v>0</v>
      </c>
      <c r="J539" s="142"/>
      <c r="K539" s="146"/>
      <c r="L539" s="7" t="str">
        <f t="shared" si="67"/>
        <v/>
      </c>
      <c r="M539" s="7" t="str">
        <f t="shared" si="68"/>
        <v/>
      </c>
      <c r="N539" s="7" t="str">
        <f t="shared" si="64"/>
        <v/>
      </c>
      <c r="O539" s="144"/>
      <c r="P539" s="355">
        <v>0</v>
      </c>
      <c r="Q539" s="362">
        <f>SUM('NOVO HORIZONTE'!I539)</f>
        <v>0</v>
      </c>
      <c r="R539" s="363">
        <f t="shared" si="69"/>
        <v>0</v>
      </c>
      <c r="S539" s="153">
        <f t="shared" si="71"/>
        <v>0</v>
      </c>
      <c r="T539" s="364"/>
    </row>
    <row r="540" ht="22.5" hidden="1" spans="1:20">
      <c r="A540" s="158">
        <v>93598</v>
      </c>
      <c r="B540" s="94" t="s">
        <v>252</v>
      </c>
      <c r="C540" s="104" t="s">
        <v>787</v>
      </c>
      <c r="D540" s="94" t="s">
        <v>767</v>
      </c>
      <c r="E540" s="95">
        <v>1.53</v>
      </c>
      <c r="F540" s="96">
        <f t="shared" si="65"/>
        <v>1.88</v>
      </c>
      <c r="G540" s="107">
        <f>ROUND(SUM('NOVO HORIZONTE'!G540),2)</f>
        <v>0</v>
      </c>
      <c r="H540" s="107">
        <f t="shared" si="70"/>
        <v>0</v>
      </c>
      <c r="I540" s="143">
        <f t="shared" si="66"/>
        <v>0</v>
      </c>
      <c r="J540" s="142"/>
      <c r="K540" s="145"/>
      <c r="L540" s="7" t="str">
        <f t="shared" si="67"/>
        <v/>
      </c>
      <c r="M540" s="7" t="str">
        <f t="shared" si="68"/>
        <v/>
      </c>
      <c r="N540" s="7" t="str">
        <f t="shared" si="64"/>
        <v/>
      </c>
      <c r="O540" s="144"/>
      <c r="P540" s="355">
        <v>0</v>
      </c>
      <c r="Q540" s="362">
        <f>SUM('NOVO HORIZONTE'!I540)</f>
        <v>0</v>
      </c>
      <c r="R540" s="363">
        <f t="shared" si="69"/>
        <v>0</v>
      </c>
      <c r="S540" s="153">
        <f t="shared" si="71"/>
        <v>0</v>
      </c>
      <c r="T540" s="364"/>
    </row>
    <row r="541" ht="22.5" hidden="1" spans="1:20">
      <c r="A541" s="158">
        <v>93597</v>
      </c>
      <c r="B541" s="94" t="s">
        <v>252</v>
      </c>
      <c r="C541" s="104" t="s">
        <v>788</v>
      </c>
      <c r="D541" s="94" t="s">
        <v>767</v>
      </c>
      <c r="E541" s="95">
        <v>1.76</v>
      </c>
      <c r="F541" s="96">
        <f t="shared" si="65"/>
        <v>2.16</v>
      </c>
      <c r="G541" s="107">
        <f>ROUND(SUM('NOVO HORIZONTE'!G541),2)</f>
        <v>0</v>
      </c>
      <c r="H541" s="107">
        <f t="shared" si="70"/>
        <v>0</v>
      </c>
      <c r="I541" s="143">
        <f t="shared" si="66"/>
        <v>0</v>
      </c>
      <c r="J541" s="142"/>
      <c r="K541" s="146"/>
      <c r="L541" s="7" t="str">
        <f t="shared" si="67"/>
        <v/>
      </c>
      <c r="M541" s="7" t="str">
        <f t="shared" si="68"/>
        <v/>
      </c>
      <c r="N541" s="7" t="str">
        <f t="shared" si="64"/>
        <v/>
      </c>
      <c r="O541" s="144"/>
      <c r="P541" s="355">
        <v>0</v>
      </c>
      <c r="Q541" s="362">
        <f>SUM('NOVO HORIZONTE'!I541)</f>
        <v>0</v>
      </c>
      <c r="R541" s="363">
        <f t="shared" si="69"/>
        <v>0</v>
      </c>
      <c r="S541" s="153">
        <f t="shared" si="71"/>
        <v>0</v>
      </c>
      <c r="T541" s="364"/>
    </row>
    <row r="542" ht="12.75" hidden="1" spans="1:20">
      <c r="A542" s="154" t="s">
        <v>789</v>
      </c>
      <c r="B542" s="94"/>
      <c r="C542" s="161" t="s">
        <v>790</v>
      </c>
      <c r="D542" s="335">
        <v>0</v>
      </c>
      <c r="E542" s="336">
        <v>0</v>
      </c>
      <c r="F542" s="96">
        <f t="shared" si="65"/>
        <v>0</v>
      </c>
      <c r="G542" s="180">
        <f>ROUND(SUM('NOVO HORIZONTE'!G542),2)</f>
        <v>0</v>
      </c>
      <c r="H542" s="181">
        <f t="shared" si="70"/>
        <v>0</v>
      </c>
      <c r="I542" s="186">
        <f t="shared" si="66"/>
        <v>0</v>
      </c>
      <c r="J542" s="142"/>
      <c r="K542" s="145" t="str">
        <f>IF(OR(SUM(I543:I550)&gt;0,SUM(I543:I550)&gt;0),"xx","")</f>
        <v/>
      </c>
      <c r="L542" s="7" t="str">
        <f t="shared" si="67"/>
        <v/>
      </c>
      <c r="M542" s="7" t="str">
        <f t="shared" si="68"/>
        <v/>
      </c>
      <c r="N542" s="7" t="str">
        <f t="shared" si="64"/>
        <v/>
      </c>
      <c r="O542" s="144"/>
      <c r="P542" s="375"/>
      <c r="Q542" s="362">
        <f>SUM('NOVO HORIZONTE'!I542)</f>
        <v>0</v>
      </c>
      <c r="R542" s="363">
        <f t="shared" si="69"/>
        <v>0</v>
      </c>
      <c r="S542" s="153">
        <f t="shared" si="71"/>
        <v>0</v>
      </c>
      <c r="T542" s="364"/>
    </row>
    <row r="543" ht="22.5" hidden="1" spans="1:20">
      <c r="A543" s="158">
        <v>93590</v>
      </c>
      <c r="B543" s="94" t="s">
        <v>252</v>
      </c>
      <c r="C543" s="104" t="s">
        <v>791</v>
      </c>
      <c r="D543" s="94" t="s">
        <v>762</v>
      </c>
      <c r="E543" s="95">
        <v>0.94</v>
      </c>
      <c r="F543" s="96">
        <f t="shared" si="65"/>
        <v>1.15</v>
      </c>
      <c r="G543" s="107">
        <f>ROUND(SUM('NOVO HORIZONTE'!G543),2)</f>
        <v>0</v>
      </c>
      <c r="H543" s="107">
        <f t="shared" si="70"/>
        <v>0</v>
      </c>
      <c r="I543" s="143">
        <f t="shared" si="66"/>
        <v>0</v>
      </c>
      <c r="J543" s="142"/>
      <c r="K543" s="146"/>
      <c r="L543" s="7" t="str">
        <f t="shared" si="67"/>
        <v/>
      </c>
      <c r="M543" s="7" t="str">
        <f t="shared" si="68"/>
        <v/>
      </c>
      <c r="N543" s="7" t="str">
        <f t="shared" si="64"/>
        <v/>
      </c>
      <c r="O543" s="144"/>
      <c r="P543" s="355">
        <v>0</v>
      </c>
      <c r="Q543" s="362">
        <f>SUM('NOVO HORIZONTE'!I543)</f>
        <v>0</v>
      </c>
      <c r="R543" s="363">
        <f t="shared" si="69"/>
        <v>0</v>
      </c>
      <c r="S543" s="153">
        <f t="shared" si="71"/>
        <v>0</v>
      </c>
      <c r="T543" s="364"/>
    </row>
    <row r="544" ht="22.5" hidden="1" spans="1:20">
      <c r="A544" s="158">
        <v>95875</v>
      </c>
      <c r="B544" s="94" t="s">
        <v>252</v>
      </c>
      <c r="C544" s="104" t="s">
        <v>792</v>
      </c>
      <c r="D544" s="94" t="s">
        <v>762</v>
      </c>
      <c r="E544" s="95">
        <v>2.4</v>
      </c>
      <c r="F544" s="96">
        <f t="shared" si="65"/>
        <v>2.95</v>
      </c>
      <c r="G544" s="107">
        <f>ROUND(SUM('NOVO HORIZONTE'!G544),2)</f>
        <v>0</v>
      </c>
      <c r="H544" s="107">
        <f t="shared" si="70"/>
        <v>0</v>
      </c>
      <c r="I544" s="143">
        <f t="shared" si="66"/>
        <v>0</v>
      </c>
      <c r="J544" s="142"/>
      <c r="K544" s="145"/>
      <c r="L544" s="7" t="str">
        <f t="shared" si="67"/>
        <v/>
      </c>
      <c r="M544" s="7" t="str">
        <f t="shared" si="68"/>
        <v/>
      </c>
      <c r="N544" s="7" t="str">
        <f t="shared" si="64"/>
        <v/>
      </c>
      <c r="O544" s="144"/>
      <c r="P544" s="355">
        <v>0</v>
      </c>
      <c r="Q544" s="362">
        <f>SUM('NOVO HORIZONTE'!I544)</f>
        <v>0</v>
      </c>
      <c r="R544" s="363">
        <f t="shared" si="69"/>
        <v>0</v>
      </c>
      <c r="S544" s="153">
        <f t="shared" si="71"/>
        <v>0</v>
      </c>
      <c r="T544" s="364"/>
    </row>
    <row r="545" ht="22.5" hidden="1" spans="1:20">
      <c r="A545" s="158">
        <v>93589</v>
      </c>
      <c r="B545" s="94" t="s">
        <v>252</v>
      </c>
      <c r="C545" s="104" t="s">
        <v>793</v>
      </c>
      <c r="D545" s="94" t="s">
        <v>762</v>
      </c>
      <c r="E545" s="95">
        <v>2.6</v>
      </c>
      <c r="F545" s="96">
        <f t="shared" si="65"/>
        <v>3.19</v>
      </c>
      <c r="G545" s="107">
        <f>ROUND(SUM('NOVO HORIZONTE'!G545),2)</f>
        <v>0</v>
      </c>
      <c r="H545" s="107">
        <f t="shared" si="70"/>
        <v>0</v>
      </c>
      <c r="I545" s="143">
        <f t="shared" si="66"/>
        <v>0</v>
      </c>
      <c r="J545" s="142"/>
      <c r="K545" s="146"/>
      <c r="L545" s="7" t="str">
        <f t="shared" si="67"/>
        <v/>
      </c>
      <c r="M545" s="7" t="str">
        <f t="shared" si="68"/>
        <v/>
      </c>
      <c r="N545" s="7" t="str">
        <f t="shared" si="64"/>
        <v/>
      </c>
      <c r="O545" s="144"/>
      <c r="P545" s="355">
        <v>0</v>
      </c>
      <c r="Q545" s="362">
        <f>SUM('NOVO HORIZONTE'!I545)</f>
        <v>0</v>
      </c>
      <c r="R545" s="363">
        <f t="shared" si="69"/>
        <v>0</v>
      </c>
      <c r="S545" s="153">
        <f t="shared" si="71"/>
        <v>0</v>
      </c>
      <c r="T545" s="364"/>
    </row>
    <row r="546" ht="22.5" hidden="1" spans="1:20">
      <c r="A546" s="158">
        <v>93588</v>
      </c>
      <c r="B546" s="94" t="s">
        <v>252</v>
      </c>
      <c r="C546" s="104" t="s">
        <v>794</v>
      </c>
      <c r="D546" s="94" t="s">
        <v>762</v>
      </c>
      <c r="E546" s="95">
        <v>3.03</v>
      </c>
      <c r="F546" s="96">
        <f t="shared" si="65"/>
        <v>3.72</v>
      </c>
      <c r="G546" s="107">
        <f>ROUND(SUM('NOVO HORIZONTE'!G546),2)</f>
        <v>0</v>
      </c>
      <c r="H546" s="107">
        <f t="shared" si="70"/>
        <v>0</v>
      </c>
      <c r="I546" s="143">
        <f t="shared" si="66"/>
        <v>0</v>
      </c>
      <c r="J546" s="142"/>
      <c r="K546" s="145"/>
      <c r="L546" s="7" t="str">
        <f t="shared" si="67"/>
        <v/>
      </c>
      <c r="M546" s="7" t="str">
        <f t="shared" si="68"/>
        <v/>
      </c>
      <c r="N546" s="7" t="str">
        <f t="shared" si="64"/>
        <v/>
      </c>
      <c r="O546" s="144"/>
      <c r="P546" s="355">
        <v>0</v>
      </c>
      <c r="Q546" s="362">
        <f>SUM('NOVO HORIZONTE'!I546)</f>
        <v>0</v>
      </c>
      <c r="R546" s="363">
        <f t="shared" si="69"/>
        <v>0</v>
      </c>
      <c r="S546" s="153">
        <f t="shared" si="71"/>
        <v>0</v>
      </c>
      <c r="T546" s="364"/>
    </row>
    <row r="547" ht="22.5" hidden="1" spans="1:20">
      <c r="A547" s="158">
        <v>93596</v>
      </c>
      <c r="B547" s="94" t="s">
        <v>252</v>
      </c>
      <c r="C547" s="104" t="s">
        <v>795</v>
      </c>
      <c r="D547" s="94" t="s">
        <v>767</v>
      </c>
      <c r="E547" s="95">
        <v>0.63</v>
      </c>
      <c r="F547" s="96">
        <f t="shared" si="65"/>
        <v>0.77</v>
      </c>
      <c r="G547" s="107">
        <f>ROUND(SUM('NOVO HORIZONTE'!G547),2)</f>
        <v>0</v>
      </c>
      <c r="H547" s="107">
        <f t="shared" si="70"/>
        <v>0</v>
      </c>
      <c r="I547" s="143">
        <f t="shared" si="66"/>
        <v>0</v>
      </c>
      <c r="J547" s="142"/>
      <c r="K547" s="146"/>
      <c r="L547" s="7" t="str">
        <f t="shared" si="67"/>
        <v/>
      </c>
      <c r="M547" s="7" t="str">
        <f t="shared" si="68"/>
        <v/>
      </c>
      <c r="N547" s="7" t="str">
        <f t="shared" si="64"/>
        <v/>
      </c>
      <c r="O547" s="144"/>
      <c r="P547" s="355">
        <v>0</v>
      </c>
      <c r="Q547" s="362">
        <f>SUM('NOVO HORIZONTE'!I547)</f>
        <v>0</v>
      </c>
      <c r="R547" s="363">
        <f t="shared" si="69"/>
        <v>0</v>
      </c>
      <c r="S547" s="153">
        <f t="shared" si="71"/>
        <v>0</v>
      </c>
      <c r="T547" s="364"/>
    </row>
    <row r="548" ht="22.5" hidden="1" spans="1:20">
      <c r="A548" s="158">
        <v>95878</v>
      </c>
      <c r="B548" s="94" t="s">
        <v>252</v>
      </c>
      <c r="C548" s="104" t="s">
        <v>796</v>
      </c>
      <c r="D548" s="94" t="s">
        <v>767</v>
      </c>
      <c r="E548" s="95">
        <v>1.61</v>
      </c>
      <c r="F548" s="96">
        <f t="shared" si="65"/>
        <v>1.98</v>
      </c>
      <c r="G548" s="107">
        <f>ROUND(SUM('NOVO HORIZONTE'!G548),2)</f>
        <v>0</v>
      </c>
      <c r="H548" s="107">
        <f t="shared" si="70"/>
        <v>0</v>
      </c>
      <c r="I548" s="143">
        <f t="shared" si="66"/>
        <v>0</v>
      </c>
      <c r="J548" s="142"/>
      <c r="K548" s="145"/>
      <c r="L548" s="7" t="str">
        <f t="shared" si="67"/>
        <v/>
      </c>
      <c r="M548" s="7" t="str">
        <f t="shared" si="68"/>
        <v/>
      </c>
      <c r="N548" s="7" t="str">
        <f t="shared" si="64"/>
        <v/>
      </c>
      <c r="O548" s="144"/>
      <c r="P548" s="355">
        <v>0</v>
      </c>
      <c r="Q548" s="362">
        <f>SUM('NOVO HORIZONTE'!I548)</f>
        <v>0</v>
      </c>
      <c r="R548" s="363">
        <f t="shared" si="69"/>
        <v>0</v>
      </c>
      <c r="S548" s="153">
        <f t="shared" si="71"/>
        <v>0</v>
      </c>
      <c r="T548" s="364"/>
    </row>
    <row r="549" ht="22.5" hidden="1" spans="1:20">
      <c r="A549" s="158">
        <v>93595</v>
      </c>
      <c r="B549" s="94" t="s">
        <v>252</v>
      </c>
      <c r="C549" s="104" t="s">
        <v>797</v>
      </c>
      <c r="D549" s="94" t="s">
        <v>767</v>
      </c>
      <c r="E549" s="95">
        <v>1.75</v>
      </c>
      <c r="F549" s="96">
        <f t="shared" si="65"/>
        <v>2.15</v>
      </c>
      <c r="G549" s="107">
        <f>ROUND(SUM('NOVO HORIZONTE'!G549),2)</f>
        <v>0</v>
      </c>
      <c r="H549" s="107">
        <f t="shared" si="70"/>
        <v>0</v>
      </c>
      <c r="I549" s="143">
        <f t="shared" si="66"/>
        <v>0</v>
      </c>
      <c r="J549" s="142"/>
      <c r="K549" s="146"/>
      <c r="L549" s="7" t="str">
        <f t="shared" si="67"/>
        <v/>
      </c>
      <c r="M549" s="7" t="str">
        <f t="shared" si="68"/>
        <v/>
      </c>
      <c r="N549" s="7" t="str">
        <f t="shared" si="64"/>
        <v/>
      </c>
      <c r="O549" s="144"/>
      <c r="P549" s="355">
        <v>0</v>
      </c>
      <c r="Q549" s="362">
        <f>SUM('NOVO HORIZONTE'!I549)</f>
        <v>0</v>
      </c>
      <c r="R549" s="363">
        <f t="shared" si="69"/>
        <v>0</v>
      </c>
      <c r="S549" s="153">
        <f t="shared" si="71"/>
        <v>0</v>
      </c>
      <c r="T549" s="364"/>
    </row>
    <row r="550" ht="22.5" hidden="1" spans="1:20">
      <c r="A550" s="158">
        <v>93594</v>
      </c>
      <c r="B550" s="94" t="s">
        <v>252</v>
      </c>
      <c r="C550" s="104" t="s">
        <v>798</v>
      </c>
      <c r="D550" s="94" t="s">
        <v>767</v>
      </c>
      <c r="E550" s="95">
        <v>2.02</v>
      </c>
      <c r="F550" s="96">
        <f t="shared" si="65"/>
        <v>2.48</v>
      </c>
      <c r="G550" s="107">
        <f>ROUND(SUM('NOVO HORIZONTE'!G550),2)</f>
        <v>0</v>
      </c>
      <c r="H550" s="107">
        <f t="shared" si="70"/>
        <v>0</v>
      </c>
      <c r="I550" s="143">
        <f t="shared" si="66"/>
        <v>0</v>
      </c>
      <c r="J550" s="142"/>
      <c r="K550" s="145"/>
      <c r="L550" s="7" t="str">
        <f t="shared" si="67"/>
        <v/>
      </c>
      <c r="M550" s="7" t="str">
        <f t="shared" si="68"/>
        <v/>
      </c>
      <c r="N550" s="7" t="str">
        <f t="shared" si="64"/>
        <v/>
      </c>
      <c r="O550" s="144"/>
      <c r="P550" s="355">
        <v>0</v>
      </c>
      <c r="Q550" s="362">
        <f>SUM('NOVO HORIZONTE'!I550)</f>
        <v>0</v>
      </c>
      <c r="R550" s="363">
        <f t="shared" si="69"/>
        <v>0</v>
      </c>
      <c r="S550" s="153">
        <f t="shared" si="71"/>
        <v>0</v>
      </c>
      <c r="T550" s="364"/>
    </row>
    <row r="551" ht="12.75" hidden="1" spans="1:20">
      <c r="A551" s="154" t="s">
        <v>799</v>
      </c>
      <c r="B551" s="94"/>
      <c r="C551" s="161" t="s">
        <v>800</v>
      </c>
      <c r="D551" s="335">
        <v>0</v>
      </c>
      <c r="E551" s="336">
        <v>0</v>
      </c>
      <c r="F551" s="96">
        <f t="shared" si="65"/>
        <v>0</v>
      </c>
      <c r="G551" s="180">
        <f>ROUND(SUM('NOVO HORIZONTE'!G551),2)</f>
        <v>0</v>
      </c>
      <c r="H551" s="181">
        <f t="shared" si="70"/>
        <v>0</v>
      </c>
      <c r="I551" s="186">
        <f t="shared" si="66"/>
        <v>0</v>
      </c>
      <c r="J551" s="142"/>
      <c r="K551" s="145" t="str">
        <f>IF(OR(SUM(I552:I559)&gt;0,SUM(I552:I559)&gt;0),"xx","")</f>
        <v/>
      </c>
      <c r="L551" s="7" t="str">
        <f t="shared" si="67"/>
        <v/>
      </c>
      <c r="M551" s="7" t="str">
        <f t="shared" si="68"/>
        <v/>
      </c>
      <c r="N551" s="7" t="str">
        <f t="shared" si="64"/>
        <v/>
      </c>
      <c r="O551" s="144"/>
      <c r="P551" s="375"/>
      <c r="Q551" s="362">
        <f>SUM('NOVO HORIZONTE'!I551)</f>
        <v>0</v>
      </c>
      <c r="R551" s="363">
        <f t="shared" si="69"/>
        <v>0</v>
      </c>
      <c r="S551" s="153">
        <f t="shared" si="71"/>
        <v>0</v>
      </c>
      <c r="T551" s="364"/>
    </row>
    <row r="552" ht="22.5" hidden="1" spans="1:20">
      <c r="A552" s="158">
        <v>97912</v>
      </c>
      <c r="B552" s="94" t="s">
        <v>252</v>
      </c>
      <c r="C552" s="104" t="s">
        <v>801</v>
      </c>
      <c r="D552" s="94" t="s">
        <v>762</v>
      </c>
      <c r="E552" s="95">
        <v>3.59</v>
      </c>
      <c r="F552" s="96">
        <f t="shared" si="65"/>
        <v>4.41</v>
      </c>
      <c r="G552" s="107">
        <f>ROUND(SUM('NOVO HORIZONTE'!G552),2)</f>
        <v>0</v>
      </c>
      <c r="H552" s="107">
        <f t="shared" si="70"/>
        <v>0</v>
      </c>
      <c r="I552" s="143">
        <f t="shared" si="66"/>
        <v>0</v>
      </c>
      <c r="J552" s="142"/>
      <c r="K552" s="146"/>
      <c r="L552" s="7" t="str">
        <f t="shared" si="67"/>
        <v/>
      </c>
      <c r="M552" s="7" t="str">
        <f t="shared" si="68"/>
        <v/>
      </c>
      <c r="N552" s="7" t="str">
        <f t="shared" si="64"/>
        <v/>
      </c>
      <c r="O552" s="144"/>
      <c r="P552" s="355">
        <v>0</v>
      </c>
      <c r="Q552" s="362">
        <f>SUM('NOVO HORIZONTE'!I552)</f>
        <v>0</v>
      </c>
      <c r="R552" s="363">
        <f t="shared" si="69"/>
        <v>0</v>
      </c>
      <c r="S552" s="153">
        <f t="shared" si="71"/>
        <v>0</v>
      </c>
      <c r="T552" s="364"/>
    </row>
    <row r="553" ht="22.5" hidden="1" spans="1:20">
      <c r="A553" s="158">
        <v>97913</v>
      </c>
      <c r="B553" s="94" t="s">
        <v>252</v>
      </c>
      <c r="C553" s="104" t="s">
        <v>802</v>
      </c>
      <c r="D553" s="94" t="s">
        <v>762</v>
      </c>
      <c r="E553" s="95">
        <v>3.13</v>
      </c>
      <c r="F553" s="96">
        <f t="shared" si="65"/>
        <v>3.84</v>
      </c>
      <c r="G553" s="107">
        <f>ROUND(SUM('NOVO HORIZONTE'!G553),2)</f>
        <v>0</v>
      </c>
      <c r="H553" s="107">
        <f t="shared" si="70"/>
        <v>0</v>
      </c>
      <c r="I553" s="143">
        <f t="shared" si="66"/>
        <v>0</v>
      </c>
      <c r="J553" s="142"/>
      <c r="K553" s="146"/>
      <c r="L553" s="7" t="str">
        <f t="shared" si="67"/>
        <v/>
      </c>
      <c r="M553" s="7" t="str">
        <f t="shared" si="68"/>
        <v/>
      </c>
      <c r="N553" s="7" t="str">
        <f t="shared" si="64"/>
        <v/>
      </c>
      <c r="O553" s="144"/>
      <c r="P553" s="355">
        <v>0</v>
      </c>
      <c r="Q553" s="362">
        <f>SUM('NOVO HORIZONTE'!I553)</f>
        <v>0</v>
      </c>
      <c r="R553" s="363">
        <f t="shared" si="69"/>
        <v>0</v>
      </c>
      <c r="S553" s="153">
        <f t="shared" si="71"/>
        <v>0</v>
      </c>
      <c r="T553" s="364"/>
    </row>
    <row r="554" ht="22.5" hidden="1" spans="1:20">
      <c r="A554" s="158">
        <v>97914</v>
      </c>
      <c r="B554" s="94" t="s">
        <v>252</v>
      </c>
      <c r="C554" s="104" t="s">
        <v>803</v>
      </c>
      <c r="D554" s="94" t="s">
        <v>762</v>
      </c>
      <c r="E554" s="95">
        <v>2.86</v>
      </c>
      <c r="F554" s="96">
        <f t="shared" si="65"/>
        <v>3.51</v>
      </c>
      <c r="G554" s="107">
        <f>ROUND(SUM('NOVO HORIZONTE'!G554),2)</f>
        <v>0</v>
      </c>
      <c r="H554" s="107">
        <f t="shared" si="70"/>
        <v>0</v>
      </c>
      <c r="I554" s="143">
        <f t="shared" si="66"/>
        <v>0</v>
      </c>
      <c r="J554" s="142"/>
      <c r="K554" s="146"/>
      <c r="L554" s="7" t="str">
        <f t="shared" si="67"/>
        <v/>
      </c>
      <c r="M554" s="7" t="str">
        <f t="shared" si="68"/>
        <v/>
      </c>
      <c r="N554" s="7" t="str">
        <f t="shared" si="64"/>
        <v/>
      </c>
      <c r="O554" s="144"/>
      <c r="P554" s="355">
        <v>0</v>
      </c>
      <c r="Q554" s="362">
        <f>SUM('NOVO HORIZONTE'!I554)</f>
        <v>0</v>
      </c>
      <c r="R554" s="363">
        <f t="shared" si="69"/>
        <v>0</v>
      </c>
      <c r="S554" s="153">
        <f t="shared" si="71"/>
        <v>0</v>
      </c>
      <c r="T554" s="364"/>
    </row>
    <row r="555" ht="22.5" hidden="1" spans="1:20">
      <c r="A555" s="158">
        <v>97915</v>
      </c>
      <c r="B555" s="94" t="s">
        <v>252</v>
      </c>
      <c r="C555" s="104" t="s">
        <v>804</v>
      </c>
      <c r="D555" s="94" t="s">
        <v>762</v>
      </c>
      <c r="E555" s="95">
        <v>1.15</v>
      </c>
      <c r="F555" s="96">
        <f t="shared" si="65"/>
        <v>1.41</v>
      </c>
      <c r="G555" s="107">
        <f>ROUND(SUM('NOVO HORIZONTE'!G555),2)</f>
        <v>0</v>
      </c>
      <c r="H555" s="107">
        <f t="shared" si="70"/>
        <v>0</v>
      </c>
      <c r="I555" s="143">
        <f t="shared" si="66"/>
        <v>0</v>
      </c>
      <c r="J555" s="142"/>
      <c r="K555" s="146"/>
      <c r="L555" s="7" t="str">
        <f t="shared" si="67"/>
        <v/>
      </c>
      <c r="M555" s="7" t="str">
        <f t="shared" si="68"/>
        <v/>
      </c>
      <c r="N555" s="7" t="str">
        <f t="shared" si="64"/>
        <v/>
      </c>
      <c r="O555" s="144"/>
      <c r="P555" s="355">
        <v>0</v>
      </c>
      <c r="Q555" s="362">
        <f>SUM('NOVO HORIZONTE'!I555)</f>
        <v>0</v>
      </c>
      <c r="R555" s="363">
        <f t="shared" si="69"/>
        <v>0</v>
      </c>
      <c r="S555" s="153">
        <f t="shared" si="71"/>
        <v>0</v>
      </c>
      <c r="T555" s="364"/>
    </row>
    <row r="556" ht="22.5" hidden="1" spans="1:20">
      <c r="A556" s="158">
        <v>97916</v>
      </c>
      <c r="B556" s="94" t="s">
        <v>252</v>
      </c>
      <c r="C556" s="104" t="s">
        <v>805</v>
      </c>
      <c r="D556" s="94" t="s">
        <v>767</v>
      </c>
      <c r="E556" s="95">
        <v>2.4</v>
      </c>
      <c r="F556" s="96">
        <f t="shared" si="65"/>
        <v>2.95</v>
      </c>
      <c r="G556" s="107">
        <f>ROUND(SUM('NOVO HORIZONTE'!G556),2)</f>
        <v>0</v>
      </c>
      <c r="H556" s="107">
        <f t="shared" si="70"/>
        <v>0</v>
      </c>
      <c r="I556" s="143">
        <f t="shared" si="66"/>
        <v>0</v>
      </c>
      <c r="J556" s="142"/>
      <c r="K556" s="146"/>
      <c r="L556" s="7" t="str">
        <f t="shared" si="67"/>
        <v/>
      </c>
      <c r="M556" s="7" t="str">
        <f t="shared" si="68"/>
        <v/>
      </c>
      <c r="N556" s="7" t="str">
        <f t="shared" si="64"/>
        <v/>
      </c>
      <c r="O556" s="144"/>
      <c r="P556" s="355">
        <v>0</v>
      </c>
      <c r="Q556" s="362">
        <f>SUM('NOVO HORIZONTE'!I556)</f>
        <v>0</v>
      </c>
      <c r="R556" s="363">
        <f t="shared" si="69"/>
        <v>0</v>
      </c>
      <c r="S556" s="153">
        <f t="shared" si="71"/>
        <v>0</v>
      </c>
      <c r="T556" s="364"/>
    </row>
    <row r="557" ht="22.5" hidden="1" spans="1:20">
      <c r="A557" s="158">
        <v>97917</v>
      </c>
      <c r="B557" s="94" t="s">
        <v>252</v>
      </c>
      <c r="C557" s="104" t="s">
        <v>806</v>
      </c>
      <c r="D557" s="94" t="s">
        <v>767</v>
      </c>
      <c r="E557" s="95">
        <v>2.07</v>
      </c>
      <c r="F557" s="96">
        <f t="shared" si="65"/>
        <v>2.54</v>
      </c>
      <c r="G557" s="107">
        <f>ROUND(SUM('NOVO HORIZONTE'!G557),2)</f>
        <v>0</v>
      </c>
      <c r="H557" s="107">
        <f t="shared" si="70"/>
        <v>0</v>
      </c>
      <c r="I557" s="143">
        <f t="shared" si="66"/>
        <v>0</v>
      </c>
      <c r="J557" s="142"/>
      <c r="K557" s="146"/>
      <c r="L557" s="7" t="str">
        <f t="shared" si="67"/>
        <v/>
      </c>
      <c r="M557" s="7" t="str">
        <f t="shared" si="68"/>
        <v/>
      </c>
      <c r="N557" s="7" t="str">
        <f t="shared" si="64"/>
        <v/>
      </c>
      <c r="O557" s="144"/>
      <c r="P557" s="355">
        <v>0</v>
      </c>
      <c r="Q557" s="362">
        <f>SUM('NOVO HORIZONTE'!I557)</f>
        <v>0</v>
      </c>
      <c r="R557" s="363">
        <f t="shared" si="69"/>
        <v>0</v>
      </c>
      <c r="S557" s="153">
        <f t="shared" si="71"/>
        <v>0</v>
      </c>
      <c r="T557" s="364"/>
    </row>
    <row r="558" ht="22.5" hidden="1" spans="1:20">
      <c r="A558" s="158">
        <v>97918</v>
      </c>
      <c r="B558" s="94" t="s">
        <v>252</v>
      </c>
      <c r="C558" s="104" t="s">
        <v>807</v>
      </c>
      <c r="D558" s="94" t="s">
        <v>767</v>
      </c>
      <c r="E558" s="95">
        <v>1.91</v>
      </c>
      <c r="F558" s="96">
        <f t="shared" si="65"/>
        <v>2.34</v>
      </c>
      <c r="G558" s="107">
        <f>ROUND(SUM('NOVO HORIZONTE'!G558),2)</f>
        <v>0</v>
      </c>
      <c r="H558" s="107">
        <f t="shared" si="70"/>
        <v>0</v>
      </c>
      <c r="I558" s="143">
        <f t="shared" si="66"/>
        <v>0</v>
      </c>
      <c r="J558" s="142"/>
      <c r="K558" s="146"/>
      <c r="L558" s="7" t="str">
        <f t="shared" si="67"/>
        <v/>
      </c>
      <c r="M558" s="7" t="str">
        <f t="shared" si="68"/>
        <v/>
      </c>
      <c r="N558" s="7" t="str">
        <f t="shared" si="64"/>
        <v/>
      </c>
      <c r="O558" s="144"/>
      <c r="P558" s="355">
        <v>0</v>
      </c>
      <c r="Q558" s="362">
        <f>SUM('NOVO HORIZONTE'!I558)</f>
        <v>0</v>
      </c>
      <c r="R558" s="363">
        <f t="shared" si="69"/>
        <v>0</v>
      </c>
      <c r="S558" s="153">
        <f t="shared" si="71"/>
        <v>0</v>
      </c>
      <c r="T558" s="364"/>
    </row>
    <row r="559" ht="22.5" hidden="1" spans="1:20">
      <c r="A559" s="158">
        <v>97919</v>
      </c>
      <c r="B559" s="94" t="s">
        <v>252</v>
      </c>
      <c r="C559" s="104" t="s">
        <v>808</v>
      </c>
      <c r="D559" s="94" t="s">
        <v>767</v>
      </c>
      <c r="E559" s="95">
        <v>0.76</v>
      </c>
      <c r="F559" s="96">
        <f t="shared" si="65"/>
        <v>0.93</v>
      </c>
      <c r="G559" s="107">
        <f>ROUND(SUM('NOVO HORIZONTE'!G559),2)</f>
        <v>0</v>
      </c>
      <c r="H559" s="107">
        <f t="shared" si="70"/>
        <v>0</v>
      </c>
      <c r="I559" s="143">
        <f t="shared" si="66"/>
        <v>0</v>
      </c>
      <c r="J559" s="142"/>
      <c r="K559" s="146"/>
      <c r="L559" s="7" t="str">
        <f t="shared" si="67"/>
        <v/>
      </c>
      <c r="M559" s="7" t="str">
        <f t="shared" si="68"/>
        <v/>
      </c>
      <c r="N559" s="7" t="str">
        <f t="shared" si="64"/>
        <v/>
      </c>
      <c r="O559" s="144"/>
      <c r="P559" s="355">
        <v>0</v>
      </c>
      <c r="Q559" s="362">
        <f>SUM('NOVO HORIZONTE'!I559)</f>
        <v>0</v>
      </c>
      <c r="R559" s="363">
        <f t="shared" si="69"/>
        <v>0</v>
      </c>
      <c r="S559" s="153">
        <f t="shared" si="71"/>
        <v>0</v>
      </c>
      <c r="T559" s="364"/>
    </row>
    <row r="560" ht="12.75" hidden="1" spans="1:20">
      <c r="A560" s="154" t="s">
        <v>809</v>
      </c>
      <c r="B560" s="94"/>
      <c r="C560" s="161" t="s">
        <v>810</v>
      </c>
      <c r="D560" s="335">
        <v>0</v>
      </c>
      <c r="E560" s="336">
        <v>0</v>
      </c>
      <c r="F560" s="96">
        <f t="shared" si="65"/>
        <v>0</v>
      </c>
      <c r="G560" s="180">
        <f>ROUND(SUM('NOVO HORIZONTE'!G560),2)</f>
        <v>0</v>
      </c>
      <c r="H560" s="181">
        <f t="shared" si="70"/>
        <v>0</v>
      </c>
      <c r="I560" s="186">
        <f t="shared" si="66"/>
        <v>0</v>
      </c>
      <c r="J560" s="142"/>
      <c r="K560" s="145" t="str">
        <f>IF(OR(SUM(I561:I650)&gt;0,SUM(I561:I650)&gt;0),"xx","")</f>
        <v/>
      </c>
      <c r="L560" s="7" t="str">
        <f t="shared" si="67"/>
        <v/>
      </c>
      <c r="M560" s="7" t="str">
        <f t="shared" si="68"/>
        <v/>
      </c>
      <c r="N560" s="7" t="str">
        <f t="shared" si="64"/>
        <v/>
      </c>
      <c r="O560" s="144"/>
      <c r="P560" s="375"/>
      <c r="Q560" s="362">
        <f>SUM('NOVO HORIZONTE'!I560)</f>
        <v>0</v>
      </c>
      <c r="R560" s="363">
        <f t="shared" si="69"/>
        <v>0</v>
      </c>
      <c r="S560" s="153">
        <f t="shared" si="71"/>
        <v>0</v>
      </c>
      <c r="T560" s="364"/>
    </row>
    <row r="561" ht="22.5" hidden="1" spans="1:20">
      <c r="A561" s="158">
        <v>100945</v>
      </c>
      <c r="B561" s="94" t="s">
        <v>252</v>
      </c>
      <c r="C561" s="104" t="s">
        <v>811</v>
      </c>
      <c r="D561" s="94" t="s">
        <v>767</v>
      </c>
      <c r="E561" s="95">
        <v>2.73</v>
      </c>
      <c r="F561" s="96">
        <f t="shared" si="65"/>
        <v>3.35</v>
      </c>
      <c r="G561" s="107">
        <f>ROUND(SUM('NOVO HORIZONTE'!G561),2)</f>
        <v>0</v>
      </c>
      <c r="H561" s="107">
        <f t="shared" si="70"/>
        <v>0</v>
      </c>
      <c r="I561" s="143">
        <f t="shared" si="66"/>
        <v>0</v>
      </c>
      <c r="J561" s="142"/>
      <c r="K561" s="146"/>
      <c r="L561" s="7" t="str">
        <f t="shared" si="67"/>
        <v/>
      </c>
      <c r="M561" s="7" t="str">
        <f t="shared" si="68"/>
        <v/>
      </c>
      <c r="N561" s="7" t="str">
        <f t="shared" si="64"/>
        <v/>
      </c>
      <c r="O561" s="144"/>
      <c r="P561" s="355">
        <v>0</v>
      </c>
      <c r="Q561" s="362">
        <f>SUM('NOVO HORIZONTE'!I561)</f>
        <v>0</v>
      </c>
      <c r="R561" s="363">
        <f t="shared" si="69"/>
        <v>0</v>
      </c>
      <c r="S561" s="153">
        <f t="shared" si="71"/>
        <v>0</v>
      </c>
      <c r="T561" s="364"/>
    </row>
    <row r="562" ht="22.5" hidden="1" spans="1:20">
      <c r="A562" s="158">
        <v>100946</v>
      </c>
      <c r="B562" s="94" t="s">
        <v>252</v>
      </c>
      <c r="C562" s="104" t="s">
        <v>812</v>
      </c>
      <c r="D562" s="94" t="s">
        <v>767</v>
      </c>
      <c r="E562" s="95">
        <v>2.36</v>
      </c>
      <c r="F562" s="96">
        <f t="shared" si="65"/>
        <v>2.9</v>
      </c>
      <c r="G562" s="107">
        <f>ROUND(SUM('NOVO HORIZONTE'!G562),2)</f>
        <v>0</v>
      </c>
      <c r="H562" s="107">
        <f t="shared" si="70"/>
        <v>0</v>
      </c>
      <c r="I562" s="143">
        <f t="shared" si="66"/>
        <v>0</v>
      </c>
      <c r="J562" s="142"/>
      <c r="K562" s="146"/>
      <c r="L562" s="7" t="str">
        <f t="shared" si="67"/>
        <v/>
      </c>
      <c r="M562" s="7" t="str">
        <f t="shared" si="68"/>
        <v/>
      </c>
      <c r="N562" s="7" t="str">
        <f t="shared" si="64"/>
        <v/>
      </c>
      <c r="O562" s="144"/>
      <c r="P562" s="355">
        <v>0</v>
      </c>
      <c r="Q562" s="362">
        <f>SUM('NOVO HORIZONTE'!I562)</f>
        <v>0</v>
      </c>
      <c r="R562" s="363">
        <f t="shared" si="69"/>
        <v>0</v>
      </c>
      <c r="S562" s="153">
        <f t="shared" si="71"/>
        <v>0</v>
      </c>
      <c r="T562" s="364"/>
    </row>
    <row r="563" ht="22.5" hidden="1" spans="1:20">
      <c r="A563" s="158">
        <v>100947</v>
      </c>
      <c r="B563" s="94" t="s">
        <v>252</v>
      </c>
      <c r="C563" s="104" t="s">
        <v>813</v>
      </c>
      <c r="D563" s="94" t="s">
        <v>767</v>
      </c>
      <c r="E563" s="95">
        <v>2.17</v>
      </c>
      <c r="F563" s="96">
        <f t="shared" si="65"/>
        <v>2.66</v>
      </c>
      <c r="G563" s="107">
        <f>ROUND(SUM('NOVO HORIZONTE'!G563),2)</f>
        <v>0</v>
      </c>
      <c r="H563" s="107">
        <f t="shared" si="70"/>
        <v>0</v>
      </c>
      <c r="I563" s="143">
        <f t="shared" si="66"/>
        <v>0</v>
      </c>
      <c r="J563" s="142"/>
      <c r="K563" s="146"/>
      <c r="L563" s="7" t="str">
        <f t="shared" si="67"/>
        <v/>
      </c>
      <c r="M563" s="7" t="str">
        <f t="shared" si="68"/>
        <v/>
      </c>
      <c r="N563" s="7" t="str">
        <f t="shared" si="64"/>
        <v/>
      </c>
      <c r="O563" s="144"/>
      <c r="P563" s="355">
        <v>0</v>
      </c>
      <c r="Q563" s="362">
        <f>SUM('NOVO HORIZONTE'!I563)</f>
        <v>0</v>
      </c>
      <c r="R563" s="363">
        <f t="shared" si="69"/>
        <v>0</v>
      </c>
      <c r="S563" s="153">
        <f t="shared" si="71"/>
        <v>0</v>
      </c>
      <c r="T563" s="364"/>
    </row>
    <row r="564" ht="22.5" hidden="1" spans="1:20">
      <c r="A564" s="158">
        <v>100948</v>
      </c>
      <c r="B564" s="94" t="s">
        <v>252</v>
      </c>
      <c r="C564" s="104" t="s">
        <v>814</v>
      </c>
      <c r="D564" s="94" t="s">
        <v>767</v>
      </c>
      <c r="E564" s="95">
        <v>0.86</v>
      </c>
      <c r="F564" s="96">
        <f t="shared" si="65"/>
        <v>1.06</v>
      </c>
      <c r="G564" s="107">
        <f>ROUND(SUM('NOVO HORIZONTE'!G564),2)</f>
        <v>0</v>
      </c>
      <c r="H564" s="107">
        <f t="shared" si="70"/>
        <v>0</v>
      </c>
      <c r="I564" s="143">
        <f t="shared" si="66"/>
        <v>0</v>
      </c>
      <c r="J564" s="142"/>
      <c r="K564" s="146"/>
      <c r="L564" s="7" t="str">
        <f t="shared" si="67"/>
        <v/>
      </c>
      <c r="M564" s="7" t="str">
        <f t="shared" si="68"/>
        <v/>
      </c>
      <c r="N564" s="7" t="str">
        <f t="shared" si="64"/>
        <v/>
      </c>
      <c r="O564" s="144"/>
      <c r="P564" s="355">
        <v>0</v>
      </c>
      <c r="Q564" s="362">
        <f>SUM('NOVO HORIZONTE'!I564)</f>
        <v>0</v>
      </c>
      <c r="R564" s="363">
        <f t="shared" si="69"/>
        <v>0</v>
      </c>
      <c r="S564" s="153">
        <f t="shared" si="71"/>
        <v>0</v>
      </c>
      <c r="T564" s="364"/>
    </row>
    <row r="565" ht="22.5" hidden="1" spans="1:20">
      <c r="A565" s="158">
        <v>100949</v>
      </c>
      <c r="B565" s="94" t="s">
        <v>252</v>
      </c>
      <c r="C565" s="104" t="s">
        <v>815</v>
      </c>
      <c r="D565" s="94" t="s">
        <v>767</v>
      </c>
      <c r="E565" s="95">
        <v>6.51</v>
      </c>
      <c r="F565" s="96">
        <f t="shared" si="65"/>
        <v>7.99</v>
      </c>
      <c r="G565" s="107">
        <f>ROUND(SUM('NOVO HORIZONTE'!G565),2)</f>
        <v>0</v>
      </c>
      <c r="H565" s="107">
        <f t="shared" si="70"/>
        <v>0</v>
      </c>
      <c r="I565" s="143">
        <f t="shared" si="66"/>
        <v>0</v>
      </c>
      <c r="J565" s="142"/>
      <c r="K565" s="146"/>
      <c r="L565" s="7" t="str">
        <f t="shared" si="67"/>
        <v/>
      </c>
      <c r="M565" s="7" t="str">
        <f t="shared" si="68"/>
        <v/>
      </c>
      <c r="N565" s="7" t="str">
        <f t="shared" si="64"/>
        <v/>
      </c>
      <c r="O565" s="144"/>
      <c r="P565" s="355">
        <v>0</v>
      </c>
      <c r="Q565" s="362">
        <f>SUM('NOVO HORIZONTE'!I565)</f>
        <v>0</v>
      </c>
      <c r="R565" s="363">
        <f t="shared" si="69"/>
        <v>0</v>
      </c>
      <c r="S565" s="153">
        <f t="shared" si="71"/>
        <v>0</v>
      </c>
      <c r="T565" s="364"/>
    </row>
    <row r="566" ht="22.5" hidden="1" spans="1:20">
      <c r="A566" s="158">
        <v>100950</v>
      </c>
      <c r="B566" s="94" t="s">
        <v>252</v>
      </c>
      <c r="C566" s="104" t="s">
        <v>816</v>
      </c>
      <c r="D566" s="94" t="s">
        <v>767</v>
      </c>
      <c r="E566" s="95">
        <v>3.46</v>
      </c>
      <c r="F566" s="96">
        <f t="shared" si="65"/>
        <v>4.25</v>
      </c>
      <c r="G566" s="107">
        <f>ROUND(SUM('NOVO HORIZONTE'!G566),2)</f>
        <v>0</v>
      </c>
      <c r="H566" s="107">
        <f t="shared" si="70"/>
        <v>0</v>
      </c>
      <c r="I566" s="143">
        <f t="shared" si="66"/>
        <v>0</v>
      </c>
      <c r="J566" s="142"/>
      <c r="K566" s="146"/>
      <c r="L566" s="7" t="str">
        <f t="shared" si="67"/>
        <v/>
      </c>
      <c r="M566" s="7" t="str">
        <f t="shared" si="68"/>
        <v/>
      </c>
      <c r="N566" s="7" t="str">
        <f t="shared" si="64"/>
        <v/>
      </c>
      <c r="O566" s="144"/>
      <c r="P566" s="355">
        <v>0</v>
      </c>
      <c r="Q566" s="362">
        <f>SUM('NOVO HORIZONTE'!I566)</f>
        <v>0</v>
      </c>
      <c r="R566" s="363">
        <f t="shared" si="69"/>
        <v>0</v>
      </c>
      <c r="S566" s="153">
        <f t="shared" si="71"/>
        <v>0</v>
      </c>
      <c r="T566" s="364"/>
    </row>
    <row r="567" ht="22.5" hidden="1" spans="1:20">
      <c r="A567" s="158">
        <v>100951</v>
      </c>
      <c r="B567" s="94" t="s">
        <v>252</v>
      </c>
      <c r="C567" s="104" t="s">
        <v>817</v>
      </c>
      <c r="D567" s="94" t="s">
        <v>767</v>
      </c>
      <c r="E567" s="95">
        <v>2.99</v>
      </c>
      <c r="F567" s="96">
        <f t="shared" si="65"/>
        <v>3.67</v>
      </c>
      <c r="G567" s="107">
        <f>ROUND(SUM('NOVO HORIZONTE'!G567),2)</f>
        <v>0</v>
      </c>
      <c r="H567" s="107">
        <f t="shared" si="70"/>
        <v>0</v>
      </c>
      <c r="I567" s="143">
        <f t="shared" si="66"/>
        <v>0</v>
      </c>
      <c r="J567" s="142"/>
      <c r="K567" s="146"/>
      <c r="L567" s="7" t="str">
        <f t="shared" si="67"/>
        <v/>
      </c>
      <c r="M567" s="7" t="str">
        <f t="shared" si="68"/>
        <v/>
      </c>
      <c r="N567" s="7" t="str">
        <f t="shared" si="64"/>
        <v/>
      </c>
      <c r="O567" s="144"/>
      <c r="P567" s="355">
        <v>0</v>
      </c>
      <c r="Q567" s="362">
        <f>SUM('NOVO HORIZONTE'!I567)</f>
        <v>0</v>
      </c>
      <c r="R567" s="363">
        <f t="shared" si="69"/>
        <v>0</v>
      </c>
      <c r="S567" s="153">
        <f t="shared" si="71"/>
        <v>0</v>
      </c>
      <c r="T567" s="364"/>
    </row>
    <row r="568" ht="22.5" hidden="1" spans="1:20">
      <c r="A568" s="158">
        <v>100952</v>
      </c>
      <c r="B568" s="94" t="s">
        <v>252</v>
      </c>
      <c r="C568" s="104" t="s">
        <v>818</v>
      </c>
      <c r="D568" s="94" t="s">
        <v>767</v>
      </c>
      <c r="E568" s="95">
        <v>2.76</v>
      </c>
      <c r="F568" s="96">
        <f t="shared" si="65"/>
        <v>3.39</v>
      </c>
      <c r="G568" s="107">
        <f>ROUND(SUM('NOVO HORIZONTE'!G568),2)</f>
        <v>0</v>
      </c>
      <c r="H568" s="107">
        <f t="shared" si="70"/>
        <v>0</v>
      </c>
      <c r="I568" s="143">
        <f t="shared" si="66"/>
        <v>0</v>
      </c>
      <c r="J568" s="142"/>
      <c r="K568" s="146"/>
      <c r="L568" s="7" t="str">
        <f t="shared" si="67"/>
        <v/>
      </c>
      <c r="M568" s="7" t="str">
        <f t="shared" si="68"/>
        <v/>
      </c>
      <c r="N568" s="7" t="str">
        <f t="shared" si="64"/>
        <v/>
      </c>
      <c r="O568" s="144"/>
      <c r="P568" s="355">
        <v>0</v>
      </c>
      <c r="Q568" s="362">
        <f>SUM('NOVO HORIZONTE'!I568)</f>
        <v>0</v>
      </c>
      <c r="R568" s="363">
        <f t="shared" si="69"/>
        <v>0</v>
      </c>
      <c r="S568" s="153">
        <f t="shared" si="71"/>
        <v>0</v>
      </c>
      <c r="T568" s="364"/>
    </row>
    <row r="569" ht="33.75" hidden="1" spans="1:20">
      <c r="A569" s="158">
        <v>100953</v>
      </c>
      <c r="B569" s="94" t="s">
        <v>252</v>
      </c>
      <c r="C569" s="104" t="s">
        <v>819</v>
      </c>
      <c r="D569" s="94" t="s">
        <v>767</v>
      </c>
      <c r="E569" s="95">
        <v>1.09</v>
      </c>
      <c r="F569" s="96">
        <f t="shared" si="65"/>
        <v>1.34</v>
      </c>
      <c r="G569" s="107">
        <f>ROUND(SUM('NOVO HORIZONTE'!G569),2)</f>
        <v>0</v>
      </c>
      <c r="H569" s="107">
        <f t="shared" si="70"/>
        <v>0</v>
      </c>
      <c r="I569" s="143">
        <f t="shared" si="66"/>
        <v>0</v>
      </c>
      <c r="J569" s="142"/>
      <c r="K569" s="146"/>
      <c r="L569" s="7" t="str">
        <f t="shared" si="67"/>
        <v/>
      </c>
      <c r="M569" s="7" t="str">
        <f t="shared" si="68"/>
        <v/>
      </c>
      <c r="N569" s="7" t="str">
        <f t="shared" si="64"/>
        <v/>
      </c>
      <c r="O569" s="144"/>
      <c r="P569" s="355">
        <v>0</v>
      </c>
      <c r="Q569" s="362">
        <f>SUM('NOVO HORIZONTE'!I569)</f>
        <v>0</v>
      </c>
      <c r="R569" s="363">
        <f t="shared" si="69"/>
        <v>0</v>
      </c>
      <c r="S569" s="153">
        <f t="shared" si="71"/>
        <v>0</v>
      </c>
      <c r="T569" s="364"/>
    </row>
    <row r="570" ht="22.5" hidden="1" spans="1:20">
      <c r="A570" s="158">
        <v>100954</v>
      </c>
      <c r="B570" s="94" t="s">
        <v>252</v>
      </c>
      <c r="C570" s="104" t="s">
        <v>820</v>
      </c>
      <c r="D570" s="94" t="s">
        <v>767</v>
      </c>
      <c r="E570" s="95">
        <v>8.25</v>
      </c>
      <c r="F570" s="96">
        <f t="shared" si="65"/>
        <v>10.13</v>
      </c>
      <c r="G570" s="107">
        <f>ROUND(SUM('NOVO HORIZONTE'!G570),2)</f>
        <v>0</v>
      </c>
      <c r="H570" s="107">
        <f t="shared" si="70"/>
        <v>0</v>
      </c>
      <c r="I570" s="143">
        <f t="shared" si="66"/>
        <v>0</v>
      </c>
      <c r="J570" s="142"/>
      <c r="K570" s="146"/>
      <c r="L570" s="7" t="str">
        <f t="shared" si="67"/>
        <v/>
      </c>
      <c r="M570" s="7" t="str">
        <f t="shared" si="68"/>
        <v/>
      </c>
      <c r="N570" s="7" t="str">
        <f t="shared" si="64"/>
        <v/>
      </c>
      <c r="O570" s="144"/>
      <c r="P570" s="355">
        <v>0</v>
      </c>
      <c r="Q570" s="362">
        <f>SUM('NOVO HORIZONTE'!I570)</f>
        <v>0</v>
      </c>
      <c r="R570" s="363">
        <f t="shared" si="69"/>
        <v>0</v>
      </c>
      <c r="S570" s="153">
        <f t="shared" si="71"/>
        <v>0</v>
      </c>
      <c r="T570" s="364"/>
    </row>
    <row r="571" ht="33.75" hidden="1" spans="1:20">
      <c r="A571" s="158">
        <v>100973</v>
      </c>
      <c r="B571" s="94" t="s">
        <v>252</v>
      </c>
      <c r="C571" s="104" t="s">
        <v>821</v>
      </c>
      <c r="D571" s="94" t="s">
        <v>239</v>
      </c>
      <c r="E571" s="95">
        <v>8.77</v>
      </c>
      <c r="F571" s="96">
        <f t="shared" si="65"/>
        <v>10.76</v>
      </c>
      <c r="G571" s="107">
        <f>ROUND(SUM('NOVO HORIZONTE'!G571),2)</f>
        <v>0</v>
      </c>
      <c r="H571" s="107">
        <f t="shared" si="70"/>
        <v>0</v>
      </c>
      <c r="I571" s="143">
        <f t="shared" si="66"/>
        <v>0</v>
      </c>
      <c r="J571" s="142"/>
      <c r="K571" s="146"/>
      <c r="L571" s="7" t="str">
        <f t="shared" si="67"/>
        <v/>
      </c>
      <c r="M571" s="7" t="str">
        <f t="shared" si="68"/>
        <v/>
      </c>
      <c r="N571" s="7" t="str">
        <f t="shared" si="64"/>
        <v/>
      </c>
      <c r="O571" s="144"/>
      <c r="P571" s="355">
        <v>0</v>
      </c>
      <c r="Q571" s="362">
        <f>SUM('NOVO HORIZONTE'!I571)</f>
        <v>0</v>
      </c>
      <c r="R571" s="363">
        <f t="shared" si="69"/>
        <v>0</v>
      </c>
      <c r="S571" s="153">
        <f t="shared" si="71"/>
        <v>0</v>
      </c>
      <c r="T571" s="364"/>
    </row>
    <row r="572" ht="33.75" hidden="1" spans="1:20">
      <c r="A572" s="158">
        <v>100974</v>
      </c>
      <c r="B572" s="94" t="s">
        <v>252</v>
      </c>
      <c r="C572" s="104" t="s">
        <v>822</v>
      </c>
      <c r="D572" s="94" t="s">
        <v>239</v>
      </c>
      <c r="E572" s="95">
        <v>8.49</v>
      </c>
      <c r="F572" s="96">
        <f t="shared" si="65"/>
        <v>10.42</v>
      </c>
      <c r="G572" s="107">
        <f>ROUND(SUM('NOVO HORIZONTE'!G572),2)</f>
        <v>0</v>
      </c>
      <c r="H572" s="107">
        <f t="shared" si="70"/>
        <v>0</v>
      </c>
      <c r="I572" s="143">
        <f t="shared" si="66"/>
        <v>0</v>
      </c>
      <c r="J572" s="142"/>
      <c r="K572" s="146"/>
      <c r="L572" s="7" t="str">
        <f t="shared" si="67"/>
        <v/>
      </c>
      <c r="M572" s="7" t="str">
        <f t="shared" si="68"/>
        <v/>
      </c>
      <c r="N572" s="7" t="str">
        <f t="shared" si="64"/>
        <v/>
      </c>
      <c r="O572" s="144"/>
      <c r="P572" s="355">
        <v>0</v>
      </c>
      <c r="Q572" s="362">
        <f>SUM('NOVO HORIZONTE'!I572)</f>
        <v>0</v>
      </c>
      <c r="R572" s="363">
        <f t="shared" si="69"/>
        <v>0</v>
      </c>
      <c r="S572" s="153">
        <f t="shared" si="71"/>
        <v>0</v>
      </c>
      <c r="T572" s="364"/>
    </row>
    <row r="573" ht="33.75" hidden="1" spans="1:20">
      <c r="A573" s="158">
        <v>100975</v>
      </c>
      <c r="B573" s="94" t="s">
        <v>252</v>
      </c>
      <c r="C573" s="104" t="s">
        <v>823</v>
      </c>
      <c r="D573" s="94" t="s">
        <v>239</v>
      </c>
      <c r="E573" s="95">
        <v>8.57</v>
      </c>
      <c r="F573" s="96">
        <f t="shared" si="65"/>
        <v>10.52</v>
      </c>
      <c r="G573" s="107">
        <f>ROUND(SUM('NOVO HORIZONTE'!G573),2)</f>
        <v>0</v>
      </c>
      <c r="H573" s="107">
        <f t="shared" si="70"/>
        <v>0</v>
      </c>
      <c r="I573" s="143">
        <f t="shared" si="66"/>
        <v>0</v>
      </c>
      <c r="J573" s="142"/>
      <c r="K573" s="146"/>
      <c r="L573" s="7" t="str">
        <f t="shared" si="67"/>
        <v/>
      </c>
      <c r="M573" s="7" t="str">
        <f t="shared" si="68"/>
        <v/>
      </c>
      <c r="N573" s="7" t="str">
        <f t="shared" si="64"/>
        <v/>
      </c>
      <c r="O573" s="144"/>
      <c r="P573" s="355">
        <v>0</v>
      </c>
      <c r="Q573" s="362">
        <f>SUM('NOVO HORIZONTE'!I573)</f>
        <v>0</v>
      </c>
      <c r="R573" s="363">
        <f t="shared" si="69"/>
        <v>0</v>
      </c>
      <c r="S573" s="153">
        <f t="shared" si="71"/>
        <v>0</v>
      </c>
      <c r="T573" s="364"/>
    </row>
    <row r="574" ht="22.5" hidden="1" spans="1:20">
      <c r="A574" s="158">
        <v>102330</v>
      </c>
      <c r="B574" s="94" t="s">
        <v>252</v>
      </c>
      <c r="C574" s="104" t="s">
        <v>824</v>
      </c>
      <c r="D574" s="94" t="s">
        <v>767</v>
      </c>
      <c r="E574" s="95">
        <v>1.36</v>
      </c>
      <c r="F574" s="96">
        <f t="shared" si="65"/>
        <v>1.67</v>
      </c>
      <c r="G574" s="107">
        <f>ROUND(SUM('NOVO HORIZONTE'!G574),2)</f>
        <v>0</v>
      </c>
      <c r="H574" s="107">
        <f t="shared" si="70"/>
        <v>0</v>
      </c>
      <c r="I574" s="143">
        <f t="shared" si="66"/>
        <v>0</v>
      </c>
      <c r="J574" s="142"/>
      <c r="K574" s="146"/>
      <c r="L574" s="7" t="str">
        <f t="shared" si="67"/>
        <v/>
      </c>
      <c r="M574" s="7" t="str">
        <f t="shared" si="68"/>
        <v/>
      </c>
      <c r="N574" s="7" t="str">
        <f t="shared" si="64"/>
        <v/>
      </c>
      <c r="O574" s="144"/>
      <c r="P574" s="355">
        <v>0</v>
      </c>
      <c r="Q574" s="362">
        <f>SUM('NOVO HORIZONTE'!I574)</f>
        <v>0</v>
      </c>
      <c r="R574" s="363">
        <f t="shared" si="69"/>
        <v>0</v>
      </c>
      <c r="S574" s="153">
        <f t="shared" si="71"/>
        <v>0</v>
      </c>
      <c r="T574" s="364"/>
    </row>
    <row r="575" ht="22.5" hidden="1" spans="1:20">
      <c r="A575" s="158">
        <v>102331</v>
      </c>
      <c r="B575" s="94" t="s">
        <v>252</v>
      </c>
      <c r="C575" s="104" t="s">
        <v>825</v>
      </c>
      <c r="D575" s="94" t="s">
        <v>767</v>
      </c>
      <c r="E575" s="95">
        <v>0.53</v>
      </c>
      <c r="F575" s="96">
        <f t="shared" si="65"/>
        <v>0.65</v>
      </c>
      <c r="G575" s="107">
        <f>ROUND(SUM('NOVO HORIZONTE'!G575),2)</f>
        <v>0</v>
      </c>
      <c r="H575" s="107">
        <f t="shared" si="70"/>
        <v>0</v>
      </c>
      <c r="I575" s="143">
        <f t="shared" si="66"/>
        <v>0</v>
      </c>
      <c r="J575" s="142"/>
      <c r="K575" s="146"/>
      <c r="L575" s="7" t="str">
        <f t="shared" si="67"/>
        <v/>
      </c>
      <c r="M575" s="7" t="str">
        <f t="shared" si="68"/>
        <v/>
      </c>
      <c r="N575" s="7" t="str">
        <f t="shared" si="64"/>
        <v/>
      </c>
      <c r="O575" s="144"/>
      <c r="P575" s="355">
        <v>0</v>
      </c>
      <c r="Q575" s="362">
        <f>SUM('NOVO HORIZONTE'!I575)</f>
        <v>0</v>
      </c>
      <c r="R575" s="363">
        <f t="shared" si="69"/>
        <v>0</v>
      </c>
      <c r="S575" s="153">
        <f t="shared" si="71"/>
        <v>0</v>
      </c>
      <c r="T575" s="364"/>
    </row>
    <row r="576" ht="22.5" hidden="1" spans="1:20">
      <c r="A576" s="158">
        <v>102332</v>
      </c>
      <c r="B576" s="94" t="s">
        <v>252</v>
      </c>
      <c r="C576" s="104" t="s">
        <v>826</v>
      </c>
      <c r="D576" s="94" t="s">
        <v>767</v>
      </c>
      <c r="E576" s="95">
        <v>1.78</v>
      </c>
      <c r="F576" s="96">
        <f t="shared" si="65"/>
        <v>2.18</v>
      </c>
      <c r="G576" s="107">
        <f>ROUND(SUM('NOVO HORIZONTE'!G576),2)</f>
        <v>0</v>
      </c>
      <c r="H576" s="107">
        <f t="shared" si="70"/>
        <v>0</v>
      </c>
      <c r="I576" s="143">
        <f t="shared" si="66"/>
        <v>0</v>
      </c>
      <c r="J576" s="142"/>
      <c r="K576" s="146"/>
      <c r="L576" s="7" t="str">
        <f t="shared" si="67"/>
        <v/>
      </c>
      <c r="M576" s="7" t="str">
        <f t="shared" si="68"/>
        <v/>
      </c>
      <c r="N576" s="7" t="str">
        <f t="shared" si="64"/>
        <v/>
      </c>
      <c r="O576" s="144"/>
      <c r="P576" s="355">
        <v>0</v>
      </c>
      <c r="Q576" s="362">
        <f>SUM('NOVO HORIZONTE'!I576)</f>
        <v>0</v>
      </c>
      <c r="R576" s="363">
        <f t="shared" si="69"/>
        <v>0</v>
      </c>
      <c r="S576" s="153">
        <f t="shared" si="71"/>
        <v>0</v>
      </c>
      <c r="T576" s="364"/>
    </row>
    <row r="577" ht="22.5" hidden="1" spans="1:20">
      <c r="A577" s="158">
        <v>102333</v>
      </c>
      <c r="B577" s="94" t="s">
        <v>252</v>
      </c>
      <c r="C577" s="104" t="s">
        <v>827</v>
      </c>
      <c r="D577" s="94" t="s">
        <v>767</v>
      </c>
      <c r="E577" s="95">
        <v>0.71</v>
      </c>
      <c r="F577" s="96">
        <f t="shared" si="65"/>
        <v>0.87</v>
      </c>
      <c r="G577" s="107">
        <f>ROUND(SUM('NOVO HORIZONTE'!G577),2)</f>
        <v>0</v>
      </c>
      <c r="H577" s="107">
        <f t="shared" si="70"/>
        <v>0</v>
      </c>
      <c r="I577" s="143">
        <f t="shared" si="66"/>
        <v>0</v>
      </c>
      <c r="J577" s="142"/>
      <c r="K577" s="146"/>
      <c r="L577" s="7" t="str">
        <f t="shared" si="67"/>
        <v/>
      </c>
      <c r="M577" s="7" t="str">
        <f t="shared" si="68"/>
        <v/>
      </c>
      <c r="N577" s="7" t="str">
        <f t="shared" si="64"/>
        <v/>
      </c>
      <c r="O577" s="144"/>
      <c r="P577" s="355">
        <v>0</v>
      </c>
      <c r="Q577" s="362">
        <f>SUM('NOVO HORIZONTE'!I577)</f>
        <v>0</v>
      </c>
      <c r="R577" s="363">
        <f t="shared" si="69"/>
        <v>0</v>
      </c>
      <c r="S577" s="153">
        <f t="shared" si="71"/>
        <v>0</v>
      </c>
      <c r="T577" s="364"/>
    </row>
    <row r="578" ht="22.5" hidden="1" spans="1:20">
      <c r="A578" s="158">
        <v>100965</v>
      </c>
      <c r="B578" s="94" t="s">
        <v>252</v>
      </c>
      <c r="C578" s="104" t="s">
        <v>828</v>
      </c>
      <c r="D578" s="94" t="s">
        <v>767</v>
      </c>
      <c r="E578" s="95">
        <v>1.7</v>
      </c>
      <c r="F578" s="96">
        <f t="shared" si="65"/>
        <v>2.09</v>
      </c>
      <c r="G578" s="107">
        <f>ROUND(SUM('NOVO HORIZONTE'!G578),2)</f>
        <v>0</v>
      </c>
      <c r="H578" s="107">
        <f t="shared" si="70"/>
        <v>0</v>
      </c>
      <c r="I578" s="143">
        <f t="shared" si="66"/>
        <v>0</v>
      </c>
      <c r="J578" s="142"/>
      <c r="K578" s="146"/>
      <c r="L578" s="7" t="str">
        <f t="shared" si="67"/>
        <v/>
      </c>
      <c r="M578" s="7" t="str">
        <f t="shared" si="68"/>
        <v/>
      </c>
      <c r="N578" s="7" t="str">
        <f t="shared" si="64"/>
        <v/>
      </c>
      <c r="O578" s="144"/>
      <c r="P578" s="355">
        <v>0</v>
      </c>
      <c r="Q578" s="362">
        <f>SUM('NOVO HORIZONTE'!I578)</f>
        <v>0</v>
      </c>
      <c r="R578" s="363">
        <f t="shared" si="69"/>
        <v>0</v>
      </c>
      <c r="S578" s="153">
        <f t="shared" si="71"/>
        <v>0</v>
      </c>
      <c r="T578" s="364"/>
    </row>
    <row r="579" ht="22.5" hidden="1" spans="1:20">
      <c r="A579" s="158">
        <v>100966</v>
      </c>
      <c r="B579" s="94" t="s">
        <v>252</v>
      </c>
      <c r="C579" s="104" t="s">
        <v>829</v>
      </c>
      <c r="D579" s="94" t="s">
        <v>767</v>
      </c>
      <c r="E579" s="95">
        <v>1.46</v>
      </c>
      <c r="F579" s="96">
        <f t="shared" si="65"/>
        <v>1.79</v>
      </c>
      <c r="G579" s="107">
        <f>ROUND(SUM('NOVO HORIZONTE'!G579),2)</f>
        <v>0</v>
      </c>
      <c r="H579" s="107">
        <f t="shared" si="70"/>
        <v>0</v>
      </c>
      <c r="I579" s="143">
        <f t="shared" si="66"/>
        <v>0</v>
      </c>
      <c r="J579" s="142"/>
      <c r="K579" s="146"/>
      <c r="L579" s="7" t="str">
        <f t="shared" si="67"/>
        <v/>
      </c>
      <c r="M579" s="7" t="str">
        <f t="shared" si="68"/>
        <v/>
      </c>
      <c r="N579" s="7" t="str">
        <f t="shared" si="64"/>
        <v/>
      </c>
      <c r="O579" s="144"/>
      <c r="P579" s="355">
        <v>0</v>
      </c>
      <c r="Q579" s="362">
        <f>SUM('NOVO HORIZONTE'!I579)</f>
        <v>0</v>
      </c>
      <c r="R579" s="363">
        <f t="shared" si="69"/>
        <v>0</v>
      </c>
      <c r="S579" s="153">
        <f t="shared" si="71"/>
        <v>0</v>
      </c>
      <c r="T579" s="364"/>
    </row>
    <row r="580" ht="22.5" hidden="1" spans="1:20">
      <c r="A580" s="158">
        <v>100969</v>
      </c>
      <c r="B580" s="94" t="s">
        <v>252</v>
      </c>
      <c r="C580" s="104" t="s">
        <v>830</v>
      </c>
      <c r="D580" s="94" t="s">
        <v>767</v>
      </c>
      <c r="E580" s="95">
        <v>2.24</v>
      </c>
      <c r="F580" s="96">
        <f t="shared" si="65"/>
        <v>2.75</v>
      </c>
      <c r="G580" s="107">
        <f>ROUND(SUM('NOVO HORIZONTE'!G580),2)</f>
        <v>0</v>
      </c>
      <c r="H580" s="107">
        <f t="shared" si="70"/>
        <v>0</v>
      </c>
      <c r="I580" s="143">
        <f t="shared" si="66"/>
        <v>0</v>
      </c>
      <c r="J580" s="142"/>
      <c r="K580" s="146"/>
      <c r="L580" s="7" t="str">
        <f t="shared" si="67"/>
        <v/>
      </c>
      <c r="M580" s="7" t="str">
        <f t="shared" si="68"/>
        <v/>
      </c>
      <c r="N580" s="7" t="str">
        <f t="shared" si="64"/>
        <v/>
      </c>
      <c r="O580" s="144"/>
      <c r="P580" s="355">
        <v>0</v>
      </c>
      <c r="Q580" s="362">
        <f>SUM('NOVO HORIZONTE'!I580)</f>
        <v>0</v>
      </c>
      <c r="R580" s="363">
        <f t="shared" si="69"/>
        <v>0</v>
      </c>
      <c r="S580" s="153">
        <f t="shared" si="71"/>
        <v>0</v>
      </c>
      <c r="T580" s="364"/>
    </row>
    <row r="581" ht="22.5" hidden="1" spans="1:20">
      <c r="A581" s="158">
        <v>100970</v>
      </c>
      <c r="B581" s="94" t="s">
        <v>252</v>
      </c>
      <c r="C581" s="104" t="s">
        <v>831</v>
      </c>
      <c r="D581" s="94" t="s">
        <v>767</v>
      </c>
      <c r="E581" s="95">
        <v>1.89</v>
      </c>
      <c r="F581" s="96">
        <f t="shared" si="65"/>
        <v>2.32</v>
      </c>
      <c r="G581" s="107">
        <f>ROUND(SUM('NOVO HORIZONTE'!G581),2)</f>
        <v>0</v>
      </c>
      <c r="H581" s="107">
        <f t="shared" si="70"/>
        <v>0</v>
      </c>
      <c r="I581" s="143">
        <f t="shared" si="66"/>
        <v>0</v>
      </c>
      <c r="J581" s="142"/>
      <c r="K581" s="146"/>
      <c r="L581" s="7" t="str">
        <f t="shared" si="67"/>
        <v/>
      </c>
      <c r="M581" s="7" t="str">
        <f t="shared" si="68"/>
        <v/>
      </c>
      <c r="N581" s="7" t="str">
        <f t="shared" si="64"/>
        <v/>
      </c>
      <c r="O581" s="144"/>
      <c r="P581" s="355">
        <v>0</v>
      </c>
      <c r="Q581" s="362">
        <f>SUM('NOVO HORIZONTE'!I581)</f>
        <v>0</v>
      </c>
      <c r="R581" s="363">
        <f t="shared" si="69"/>
        <v>0</v>
      </c>
      <c r="S581" s="153">
        <f t="shared" si="71"/>
        <v>0</v>
      </c>
      <c r="T581" s="364"/>
    </row>
    <row r="582" ht="22.5" hidden="1" spans="1:20">
      <c r="A582" s="158">
        <v>102568</v>
      </c>
      <c r="B582" s="94" t="s">
        <v>252</v>
      </c>
      <c r="C582" s="104" t="s">
        <v>832</v>
      </c>
      <c r="D582" s="94" t="s">
        <v>101</v>
      </c>
      <c r="E582" s="95">
        <v>291.59</v>
      </c>
      <c r="F582" s="96">
        <f t="shared" si="65"/>
        <v>357.9</v>
      </c>
      <c r="G582" s="107">
        <f>ROUND(SUM('NOVO HORIZONTE'!G582),2)</f>
        <v>0</v>
      </c>
      <c r="H582" s="107">
        <f t="shared" si="70"/>
        <v>0</v>
      </c>
      <c r="I582" s="143">
        <f t="shared" si="66"/>
        <v>0</v>
      </c>
      <c r="J582" s="142"/>
      <c r="K582" s="146"/>
      <c r="L582" s="7" t="str">
        <f t="shared" si="67"/>
        <v/>
      </c>
      <c r="M582" s="7" t="str">
        <f t="shared" si="68"/>
        <v/>
      </c>
      <c r="N582" s="7" t="str">
        <f t="shared" si="64"/>
        <v/>
      </c>
      <c r="O582" s="144"/>
      <c r="P582" s="355">
        <v>0</v>
      </c>
      <c r="Q582" s="362">
        <f>SUM('NOVO HORIZONTE'!I582)</f>
        <v>0</v>
      </c>
      <c r="R582" s="363">
        <f t="shared" si="69"/>
        <v>0</v>
      </c>
      <c r="S582" s="153">
        <f t="shared" si="71"/>
        <v>0</v>
      </c>
      <c r="T582" s="364"/>
    </row>
    <row r="583" ht="22.5" hidden="1" spans="1:20">
      <c r="A583" s="158">
        <v>101019</v>
      </c>
      <c r="B583" s="94" t="s">
        <v>252</v>
      </c>
      <c r="C583" s="104" t="s">
        <v>833</v>
      </c>
      <c r="D583" s="94" t="s">
        <v>101</v>
      </c>
      <c r="E583" s="95">
        <v>587.5</v>
      </c>
      <c r="F583" s="96">
        <f t="shared" si="65"/>
        <v>721.1</v>
      </c>
      <c r="G583" s="107">
        <f>ROUND(SUM('NOVO HORIZONTE'!G583),2)</f>
        <v>0</v>
      </c>
      <c r="H583" s="107">
        <f t="shared" si="70"/>
        <v>0</v>
      </c>
      <c r="I583" s="143">
        <f t="shared" si="66"/>
        <v>0</v>
      </c>
      <c r="J583" s="142"/>
      <c r="K583" s="146"/>
      <c r="L583" s="7" t="str">
        <f t="shared" si="67"/>
        <v/>
      </c>
      <c r="M583" s="7" t="str">
        <f t="shared" si="68"/>
        <v/>
      </c>
      <c r="N583" s="7" t="str">
        <f t="shared" si="64"/>
        <v/>
      </c>
      <c r="O583" s="144"/>
      <c r="P583" s="355">
        <v>0</v>
      </c>
      <c r="Q583" s="362">
        <f>SUM('NOVO HORIZONTE'!I583)</f>
        <v>0</v>
      </c>
      <c r="R583" s="363">
        <f t="shared" si="69"/>
        <v>0</v>
      </c>
      <c r="S583" s="153">
        <f t="shared" si="71"/>
        <v>0</v>
      </c>
      <c r="T583" s="364"/>
    </row>
    <row r="584" ht="22.5" hidden="1" spans="1:20">
      <c r="A584" s="158">
        <v>101479</v>
      </c>
      <c r="B584" s="94" t="s">
        <v>252</v>
      </c>
      <c r="C584" s="104" t="s">
        <v>834</v>
      </c>
      <c r="D584" s="94" t="s">
        <v>101</v>
      </c>
      <c r="E584" s="95">
        <v>171.16</v>
      </c>
      <c r="F584" s="96">
        <f t="shared" si="65"/>
        <v>210.08</v>
      </c>
      <c r="G584" s="107">
        <f>ROUND(SUM('NOVO HORIZONTE'!G584),2)</f>
        <v>0</v>
      </c>
      <c r="H584" s="107">
        <f t="shared" si="70"/>
        <v>0</v>
      </c>
      <c r="I584" s="143">
        <f t="shared" si="66"/>
        <v>0</v>
      </c>
      <c r="J584" s="142"/>
      <c r="K584" s="146"/>
      <c r="L584" s="7" t="str">
        <f t="shared" si="67"/>
        <v/>
      </c>
      <c r="M584" s="7" t="str">
        <f t="shared" si="68"/>
        <v/>
      </c>
      <c r="N584" s="7" t="str">
        <f t="shared" si="64"/>
        <v/>
      </c>
      <c r="O584" s="144"/>
      <c r="P584" s="355">
        <v>0</v>
      </c>
      <c r="Q584" s="362">
        <f>SUM('NOVO HORIZONTE'!I584)</f>
        <v>0</v>
      </c>
      <c r="R584" s="363">
        <f t="shared" si="69"/>
        <v>0</v>
      </c>
      <c r="S584" s="153">
        <f t="shared" si="71"/>
        <v>0</v>
      </c>
      <c r="T584" s="364"/>
    </row>
    <row r="585" ht="33.75" hidden="1" spans="1:20">
      <c r="A585" s="158">
        <v>100976</v>
      </c>
      <c r="B585" s="94" t="s">
        <v>252</v>
      </c>
      <c r="C585" s="104" t="s">
        <v>835</v>
      </c>
      <c r="D585" s="94" t="s">
        <v>239</v>
      </c>
      <c r="E585" s="95">
        <v>8.43</v>
      </c>
      <c r="F585" s="96">
        <f t="shared" si="65"/>
        <v>10.35</v>
      </c>
      <c r="G585" s="107">
        <f>ROUND(SUM('NOVO HORIZONTE'!G585),2)</f>
        <v>0</v>
      </c>
      <c r="H585" s="107">
        <f t="shared" si="70"/>
        <v>0</v>
      </c>
      <c r="I585" s="143">
        <f t="shared" si="66"/>
        <v>0</v>
      </c>
      <c r="J585" s="142"/>
      <c r="K585" s="146"/>
      <c r="L585" s="7" t="str">
        <f t="shared" si="67"/>
        <v/>
      </c>
      <c r="M585" s="7" t="str">
        <f t="shared" si="68"/>
        <v/>
      </c>
      <c r="N585" s="7" t="str">
        <f t="shared" si="64"/>
        <v/>
      </c>
      <c r="O585" s="144"/>
      <c r="P585" s="355">
        <v>0</v>
      </c>
      <c r="Q585" s="362">
        <f>SUM('NOVO HORIZONTE'!I585)</f>
        <v>0</v>
      </c>
      <c r="R585" s="363">
        <f t="shared" si="69"/>
        <v>0</v>
      </c>
      <c r="S585" s="153">
        <f t="shared" si="71"/>
        <v>0</v>
      </c>
      <c r="T585" s="364"/>
    </row>
    <row r="586" ht="33.75" hidden="1" spans="1:20">
      <c r="A586" s="158">
        <v>100977</v>
      </c>
      <c r="B586" s="94" t="s">
        <v>252</v>
      </c>
      <c r="C586" s="104" t="s">
        <v>836</v>
      </c>
      <c r="D586" s="94" t="s">
        <v>239</v>
      </c>
      <c r="E586" s="95">
        <v>7.56</v>
      </c>
      <c r="F586" s="96">
        <f t="shared" si="65"/>
        <v>9.28</v>
      </c>
      <c r="G586" s="107">
        <f>ROUND(SUM('NOVO HORIZONTE'!G586),2)</f>
        <v>0</v>
      </c>
      <c r="H586" s="107">
        <f t="shared" si="70"/>
        <v>0</v>
      </c>
      <c r="I586" s="143">
        <f t="shared" si="66"/>
        <v>0</v>
      </c>
      <c r="J586" s="142"/>
      <c r="K586" s="146"/>
      <c r="L586" s="7" t="str">
        <f t="shared" si="67"/>
        <v/>
      </c>
      <c r="M586" s="7" t="str">
        <f t="shared" si="68"/>
        <v/>
      </c>
      <c r="N586" s="7" t="str">
        <f t="shared" si="64"/>
        <v/>
      </c>
      <c r="O586" s="144"/>
      <c r="P586" s="355">
        <v>0</v>
      </c>
      <c r="Q586" s="362">
        <f>SUM('NOVO HORIZONTE'!I586)</f>
        <v>0</v>
      </c>
      <c r="R586" s="363">
        <f t="shared" si="69"/>
        <v>0</v>
      </c>
      <c r="S586" s="153">
        <f t="shared" si="71"/>
        <v>0</v>
      </c>
      <c r="T586" s="364"/>
    </row>
    <row r="587" ht="33.75" hidden="1" spans="1:20">
      <c r="A587" s="158">
        <v>100978</v>
      </c>
      <c r="B587" s="94" t="s">
        <v>252</v>
      </c>
      <c r="C587" s="104" t="s">
        <v>837</v>
      </c>
      <c r="D587" s="94" t="s">
        <v>239</v>
      </c>
      <c r="E587" s="95">
        <v>6.83</v>
      </c>
      <c r="F587" s="96">
        <f t="shared" si="65"/>
        <v>8.38</v>
      </c>
      <c r="G587" s="107">
        <f>ROUND(SUM('NOVO HORIZONTE'!G587),2)</f>
        <v>0</v>
      </c>
      <c r="H587" s="107">
        <f t="shared" si="70"/>
        <v>0</v>
      </c>
      <c r="I587" s="143">
        <f t="shared" si="66"/>
        <v>0</v>
      </c>
      <c r="J587" s="142"/>
      <c r="K587" s="146"/>
      <c r="L587" s="7" t="str">
        <f t="shared" si="67"/>
        <v/>
      </c>
      <c r="M587" s="7" t="str">
        <f t="shared" si="68"/>
        <v/>
      </c>
      <c r="N587" s="7" t="str">
        <f t="shared" si="64"/>
        <v/>
      </c>
      <c r="O587" s="144"/>
      <c r="P587" s="355">
        <v>0</v>
      </c>
      <c r="Q587" s="362">
        <f>SUM('NOVO HORIZONTE'!I587)</f>
        <v>0</v>
      </c>
      <c r="R587" s="363">
        <f t="shared" si="69"/>
        <v>0</v>
      </c>
      <c r="S587" s="153">
        <f t="shared" si="71"/>
        <v>0</v>
      </c>
      <c r="T587" s="364"/>
    </row>
    <row r="588" ht="33.75" hidden="1" spans="1:20">
      <c r="A588" s="158">
        <v>100979</v>
      </c>
      <c r="B588" s="94" t="s">
        <v>252</v>
      </c>
      <c r="C588" s="104" t="s">
        <v>838</v>
      </c>
      <c r="D588" s="94" t="s">
        <v>239</v>
      </c>
      <c r="E588" s="95">
        <v>6.57</v>
      </c>
      <c r="F588" s="96">
        <f t="shared" si="65"/>
        <v>8.06</v>
      </c>
      <c r="G588" s="107">
        <f>ROUND(SUM('NOVO HORIZONTE'!G588),2)</f>
        <v>0</v>
      </c>
      <c r="H588" s="107">
        <f t="shared" si="70"/>
        <v>0</v>
      </c>
      <c r="I588" s="143">
        <f t="shared" si="66"/>
        <v>0</v>
      </c>
      <c r="J588" s="142"/>
      <c r="K588" s="146"/>
      <c r="L588" s="7" t="str">
        <f t="shared" si="67"/>
        <v/>
      </c>
      <c r="M588" s="7" t="str">
        <f t="shared" si="68"/>
        <v/>
      </c>
      <c r="N588" s="7" t="str">
        <f t="shared" si="64"/>
        <v/>
      </c>
      <c r="O588" s="144"/>
      <c r="P588" s="355">
        <v>0</v>
      </c>
      <c r="Q588" s="362">
        <f>SUM('NOVO HORIZONTE'!I588)</f>
        <v>0</v>
      </c>
      <c r="R588" s="363">
        <f t="shared" si="69"/>
        <v>0</v>
      </c>
      <c r="S588" s="153">
        <f t="shared" si="71"/>
        <v>0</v>
      </c>
      <c r="T588" s="364"/>
    </row>
    <row r="589" ht="33.75" hidden="1" spans="1:20">
      <c r="A589" s="158">
        <v>100980</v>
      </c>
      <c r="B589" s="94" t="s">
        <v>252</v>
      </c>
      <c r="C589" s="104" t="s">
        <v>839</v>
      </c>
      <c r="D589" s="94" t="s">
        <v>239</v>
      </c>
      <c r="E589" s="95">
        <v>6.25</v>
      </c>
      <c r="F589" s="96">
        <f t="shared" si="65"/>
        <v>7.67</v>
      </c>
      <c r="G589" s="107">
        <f>ROUND(SUM('NOVO HORIZONTE'!G589),2)</f>
        <v>0</v>
      </c>
      <c r="H589" s="107">
        <f t="shared" si="70"/>
        <v>0</v>
      </c>
      <c r="I589" s="143">
        <f t="shared" si="66"/>
        <v>0</v>
      </c>
      <c r="J589" s="142"/>
      <c r="K589" s="146"/>
      <c r="L589" s="7" t="str">
        <f t="shared" si="67"/>
        <v/>
      </c>
      <c r="M589" s="7" t="str">
        <f t="shared" si="68"/>
        <v/>
      </c>
      <c r="N589" s="7" t="str">
        <f t="shared" si="64"/>
        <v/>
      </c>
      <c r="O589" s="144"/>
      <c r="P589" s="355">
        <v>0</v>
      </c>
      <c r="Q589" s="362">
        <f>SUM('NOVO HORIZONTE'!I589)</f>
        <v>0</v>
      </c>
      <c r="R589" s="363">
        <f t="shared" si="69"/>
        <v>0</v>
      </c>
      <c r="S589" s="153">
        <f t="shared" si="71"/>
        <v>0</v>
      </c>
      <c r="T589" s="364"/>
    </row>
    <row r="590" ht="33.75" hidden="1" spans="1:20">
      <c r="A590" s="158">
        <v>100981</v>
      </c>
      <c r="B590" s="94" t="s">
        <v>252</v>
      </c>
      <c r="C590" s="104" t="s">
        <v>840</v>
      </c>
      <c r="D590" s="94" t="s">
        <v>239</v>
      </c>
      <c r="E590" s="95">
        <v>9.25</v>
      </c>
      <c r="F590" s="96">
        <f t="shared" si="65"/>
        <v>11.35</v>
      </c>
      <c r="G590" s="107">
        <f>ROUND(SUM('NOVO HORIZONTE'!G590),2)</f>
        <v>0</v>
      </c>
      <c r="H590" s="107">
        <f t="shared" si="70"/>
        <v>0</v>
      </c>
      <c r="I590" s="143">
        <f t="shared" si="66"/>
        <v>0</v>
      </c>
      <c r="J590" s="142"/>
      <c r="K590" s="146"/>
      <c r="L590" s="7" t="str">
        <f t="shared" si="67"/>
        <v/>
      </c>
      <c r="M590" s="7" t="str">
        <f t="shared" si="68"/>
        <v/>
      </c>
      <c r="N590" s="7" t="str">
        <f t="shared" si="64"/>
        <v/>
      </c>
      <c r="O590" s="144"/>
      <c r="P590" s="355">
        <v>0</v>
      </c>
      <c r="Q590" s="362">
        <f>SUM('NOVO HORIZONTE'!I590)</f>
        <v>0</v>
      </c>
      <c r="R590" s="363">
        <f t="shared" si="69"/>
        <v>0</v>
      </c>
      <c r="S590" s="153">
        <f t="shared" si="71"/>
        <v>0</v>
      </c>
      <c r="T590" s="364"/>
    </row>
    <row r="591" ht="33.75" hidden="1" spans="1:20">
      <c r="A591" s="158">
        <v>100982</v>
      </c>
      <c r="B591" s="94" t="s">
        <v>252</v>
      </c>
      <c r="C591" s="104" t="s">
        <v>841</v>
      </c>
      <c r="D591" s="94" t="s">
        <v>239</v>
      </c>
      <c r="E591" s="95">
        <v>8.89</v>
      </c>
      <c r="F591" s="96">
        <f t="shared" si="65"/>
        <v>10.91</v>
      </c>
      <c r="G591" s="107">
        <f>ROUND(SUM('NOVO HORIZONTE'!G591),2)</f>
        <v>0</v>
      </c>
      <c r="H591" s="107">
        <f t="shared" si="70"/>
        <v>0</v>
      </c>
      <c r="I591" s="143">
        <f t="shared" si="66"/>
        <v>0</v>
      </c>
      <c r="J591" s="142"/>
      <c r="K591" s="146"/>
      <c r="L591" s="7" t="str">
        <f t="shared" si="67"/>
        <v/>
      </c>
      <c r="M591" s="7" t="str">
        <f t="shared" si="68"/>
        <v/>
      </c>
      <c r="N591" s="7" t="str">
        <f t="shared" si="64"/>
        <v/>
      </c>
      <c r="O591" s="144"/>
      <c r="P591" s="355">
        <v>0</v>
      </c>
      <c r="Q591" s="362">
        <f>SUM('NOVO HORIZONTE'!I591)</f>
        <v>0</v>
      </c>
      <c r="R591" s="363">
        <f t="shared" si="69"/>
        <v>0</v>
      </c>
      <c r="S591" s="153">
        <f t="shared" si="71"/>
        <v>0</v>
      </c>
      <c r="T591" s="364"/>
    </row>
    <row r="592" ht="33.75" hidden="1" spans="1:20">
      <c r="A592" s="158">
        <v>100983</v>
      </c>
      <c r="B592" s="94" t="s">
        <v>252</v>
      </c>
      <c r="C592" s="104" t="s">
        <v>842</v>
      </c>
      <c r="D592" s="94" t="s">
        <v>239</v>
      </c>
      <c r="E592" s="95">
        <v>8.93</v>
      </c>
      <c r="F592" s="96">
        <f t="shared" si="65"/>
        <v>10.96</v>
      </c>
      <c r="G592" s="107">
        <f>ROUND(SUM('NOVO HORIZONTE'!G592),2)</f>
        <v>0</v>
      </c>
      <c r="H592" s="107">
        <f t="shared" si="70"/>
        <v>0</v>
      </c>
      <c r="I592" s="143">
        <f t="shared" si="66"/>
        <v>0</v>
      </c>
      <c r="J592" s="142"/>
      <c r="K592" s="146"/>
      <c r="L592" s="7" t="str">
        <f t="shared" si="67"/>
        <v/>
      </c>
      <c r="M592" s="7" t="str">
        <f t="shared" si="68"/>
        <v/>
      </c>
      <c r="N592" s="7" t="str">
        <f t="shared" si="64"/>
        <v/>
      </c>
      <c r="O592" s="144"/>
      <c r="P592" s="355">
        <v>0</v>
      </c>
      <c r="Q592" s="362">
        <f>SUM('NOVO HORIZONTE'!I592)</f>
        <v>0</v>
      </c>
      <c r="R592" s="363">
        <f t="shared" si="69"/>
        <v>0</v>
      </c>
      <c r="S592" s="153">
        <f t="shared" si="71"/>
        <v>0</v>
      </c>
      <c r="T592" s="364"/>
    </row>
    <row r="593" ht="33.75" hidden="1" spans="1:20">
      <c r="A593" s="158">
        <v>100984</v>
      </c>
      <c r="B593" s="94" t="s">
        <v>252</v>
      </c>
      <c r="C593" s="104" t="s">
        <v>843</v>
      </c>
      <c r="D593" s="94" t="s">
        <v>239</v>
      </c>
      <c r="E593" s="95">
        <v>8.78</v>
      </c>
      <c r="F593" s="96">
        <f t="shared" si="65"/>
        <v>10.78</v>
      </c>
      <c r="G593" s="107">
        <f>ROUND(SUM('NOVO HORIZONTE'!G593),2)</f>
        <v>0</v>
      </c>
      <c r="H593" s="107">
        <f t="shared" si="70"/>
        <v>0</v>
      </c>
      <c r="I593" s="143">
        <f t="shared" si="66"/>
        <v>0</v>
      </c>
      <c r="J593" s="142"/>
      <c r="K593" s="146"/>
      <c r="L593" s="7" t="str">
        <f t="shared" si="67"/>
        <v/>
      </c>
      <c r="M593" s="7" t="str">
        <f t="shared" si="68"/>
        <v/>
      </c>
      <c r="N593" s="7" t="str">
        <f t="shared" si="64"/>
        <v/>
      </c>
      <c r="O593" s="144"/>
      <c r="P593" s="355">
        <v>0</v>
      </c>
      <c r="Q593" s="362">
        <f>SUM('NOVO HORIZONTE'!I593)</f>
        <v>0</v>
      </c>
      <c r="R593" s="363">
        <f t="shared" si="69"/>
        <v>0</v>
      </c>
      <c r="S593" s="153">
        <f t="shared" si="71"/>
        <v>0</v>
      </c>
      <c r="T593" s="364"/>
    </row>
    <row r="594" ht="12.75" hidden="1" spans="1:20">
      <c r="A594" s="158">
        <v>100985</v>
      </c>
      <c r="B594" s="94" t="s">
        <v>252</v>
      </c>
      <c r="C594" s="104" t="s">
        <v>844</v>
      </c>
      <c r="D594" s="94" t="s">
        <v>239</v>
      </c>
      <c r="E594" s="95">
        <v>7.21</v>
      </c>
      <c r="F594" s="96">
        <f t="shared" si="65"/>
        <v>8.85</v>
      </c>
      <c r="G594" s="107">
        <f>ROUND(SUM('NOVO HORIZONTE'!G594),2)</f>
        <v>0</v>
      </c>
      <c r="H594" s="107">
        <f t="shared" si="70"/>
        <v>0</v>
      </c>
      <c r="I594" s="143">
        <f t="shared" si="66"/>
        <v>0</v>
      </c>
      <c r="J594" s="142"/>
      <c r="K594" s="146"/>
      <c r="L594" s="7" t="str">
        <f t="shared" si="67"/>
        <v/>
      </c>
      <c r="M594" s="7" t="str">
        <f t="shared" si="68"/>
        <v/>
      </c>
      <c r="N594" s="7" t="str">
        <f t="shared" si="64"/>
        <v/>
      </c>
      <c r="O594" s="144"/>
      <c r="P594" s="355">
        <v>0</v>
      </c>
      <c r="Q594" s="362">
        <f>SUM('NOVO HORIZONTE'!I594)</f>
        <v>0</v>
      </c>
      <c r="R594" s="363">
        <f t="shared" si="69"/>
        <v>0</v>
      </c>
      <c r="S594" s="153">
        <f t="shared" si="71"/>
        <v>0</v>
      </c>
      <c r="T594" s="364"/>
    </row>
    <row r="595" ht="12.75" hidden="1" spans="1:20">
      <c r="A595" s="158">
        <v>100986</v>
      </c>
      <c r="B595" s="94" t="s">
        <v>252</v>
      </c>
      <c r="C595" s="104" t="s">
        <v>845</v>
      </c>
      <c r="D595" s="94" t="s">
        <v>239</v>
      </c>
      <c r="E595" s="95">
        <v>8.74</v>
      </c>
      <c r="F595" s="96">
        <f t="shared" si="65"/>
        <v>10.73</v>
      </c>
      <c r="G595" s="107">
        <f>ROUND(SUM('NOVO HORIZONTE'!G595),2)</f>
        <v>0</v>
      </c>
      <c r="H595" s="107">
        <f t="shared" si="70"/>
        <v>0</v>
      </c>
      <c r="I595" s="143">
        <f t="shared" si="66"/>
        <v>0</v>
      </c>
      <c r="J595" s="142"/>
      <c r="K595" s="146"/>
      <c r="L595" s="7" t="str">
        <f t="shared" si="67"/>
        <v/>
      </c>
      <c r="M595" s="7" t="str">
        <f t="shared" si="68"/>
        <v/>
      </c>
      <c r="N595" s="7" t="str">
        <f t="shared" si="64"/>
        <v/>
      </c>
      <c r="O595" s="144"/>
      <c r="P595" s="355">
        <v>0</v>
      </c>
      <c r="Q595" s="362">
        <f>SUM('NOVO HORIZONTE'!I595)</f>
        <v>0</v>
      </c>
      <c r="R595" s="363">
        <f t="shared" si="69"/>
        <v>0</v>
      </c>
      <c r="S595" s="153">
        <f t="shared" si="71"/>
        <v>0</v>
      </c>
      <c r="T595" s="364"/>
    </row>
    <row r="596" ht="12.75" hidden="1" spans="1:20">
      <c r="A596" s="158">
        <v>100987</v>
      </c>
      <c r="B596" s="94" t="s">
        <v>252</v>
      </c>
      <c r="C596" s="104" t="s">
        <v>846</v>
      </c>
      <c r="D596" s="94" t="s">
        <v>239</v>
      </c>
      <c r="E596" s="95">
        <v>10.09</v>
      </c>
      <c r="F596" s="96">
        <f t="shared" si="65"/>
        <v>12.38</v>
      </c>
      <c r="G596" s="107">
        <f>ROUND(SUM('NOVO HORIZONTE'!G596),2)</f>
        <v>0</v>
      </c>
      <c r="H596" s="107">
        <f t="shared" si="70"/>
        <v>0</v>
      </c>
      <c r="I596" s="143">
        <f t="shared" si="66"/>
        <v>0</v>
      </c>
      <c r="J596" s="142"/>
      <c r="K596" s="146"/>
      <c r="L596" s="7" t="str">
        <f t="shared" si="67"/>
        <v/>
      </c>
      <c r="M596" s="7" t="str">
        <f t="shared" si="68"/>
        <v/>
      </c>
      <c r="N596" s="7" t="str">
        <f t="shared" si="64"/>
        <v/>
      </c>
      <c r="O596" s="144"/>
      <c r="P596" s="355">
        <v>0</v>
      </c>
      <c r="Q596" s="362">
        <f>SUM('NOVO HORIZONTE'!I596)</f>
        <v>0</v>
      </c>
      <c r="R596" s="363">
        <f t="shared" si="69"/>
        <v>0</v>
      </c>
      <c r="S596" s="153">
        <f t="shared" si="71"/>
        <v>0</v>
      </c>
      <c r="T596" s="364"/>
    </row>
    <row r="597" ht="12.75" hidden="1" spans="1:20">
      <c r="A597" s="158">
        <v>100988</v>
      </c>
      <c r="B597" s="94" t="s">
        <v>252</v>
      </c>
      <c r="C597" s="104" t="s">
        <v>847</v>
      </c>
      <c r="D597" s="94" t="s">
        <v>239</v>
      </c>
      <c r="E597" s="95">
        <v>10.74</v>
      </c>
      <c r="F597" s="96">
        <f t="shared" si="65"/>
        <v>13.18</v>
      </c>
      <c r="G597" s="107">
        <f>ROUND(SUM('NOVO HORIZONTE'!G597),2)</f>
        <v>0</v>
      </c>
      <c r="H597" s="107">
        <f t="shared" si="70"/>
        <v>0</v>
      </c>
      <c r="I597" s="143">
        <f t="shared" si="66"/>
        <v>0</v>
      </c>
      <c r="J597" s="142"/>
      <c r="K597" s="146"/>
      <c r="L597" s="7" t="str">
        <f t="shared" si="67"/>
        <v/>
      </c>
      <c r="M597" s="7" t="str">
        <f t="shared" si="68"/>
        <v/>
      </c>
      <c r="N597" s="7" t="str">
        <f t="shared" ref="N597:N660" si="72">M597</f>
        <v/>
      </c>
      <c r="O597" s="144"/>
      <c r="P597" s="355">
        <v>0</v>
      </c>
      <c r="Q597" s="362">
        <f>SUM('NOVO HORIZONTE'!I597)</f>
        <v>0</v>
      </c>
      <c r="R597" s="363">
        <f t="shared" si="69"/>
        <v>0</v>
      </c>
      <c r="S597" s="153">
        <f t="shared" si="71"/>
        <v>0</v>
      </c>
      <c r="T597" s="364"/>
    </row>
    <row r="598" ht="33.75" hidden="1" spans="1:20">
      <c r="A598" s="158">
        <v>100989</v>
      </c>
      <c r="B598" s="94" t="s">
        <v>252</v>
      </c>
      <c r="C598" s="104" t="s">
        <v>848</v>
      </c>
      <c r="D598" s="94" t="s">
        <v>101</v>
      </c>
      <c r="E598" s="95">
        <v>5.86</v>
      </c>
      <c r="F598" s="96">
        <f t="shared" si="65"/>
        <v>7.19</v>
      </c>
      <c r="G598" s="107">
        <f>ROUND(SUM('NOVO HORIZONTE'!G598),2)</f>
        <v>0</v>
      </c>
      <c r="H598" s="107">
        <f t="shared" si="70"/>
        <v>0</v>
      </c>
      <c r="I598" s="143">
        <f t="shared" si="66"/>
        <v>0</v>
      </c>
      <c r="J598" s="142"/>
      <c r="K598" s="146"/>
      <c r="L598" s="7" t="str">
        <f t="shared" si="67"/>
        <v/>
      </c>
      <c r="M598" s="7" t="str">
        <f t="shared" si="68"/>
        <v/>
      </c>
      <c r="N598" s="7" t="str">
        <f t="shared" si="72"/>
        <v/>
      </c>
      <c r="O598" s="144"/>
      <c r="P598" s="355">
        <v>0</v>
      </c>
      <c r="Q598" s="362">
        <f>SUM('NOVO HORIZONTE'!I598)</f>
        <v>0</v>
      </c>
      <c r="R598" s="363">
        <f t="shared" si="69"/>
        <v>0</v>
      </c>
      <c r="S598" s="153">
        <f t="shared" si="71"/>
        <v>0</v>
      </c>
      <c r="T598" s="364"/>
    </row>
    <row r="599" ht="33.75" hidden="1" spans="1:20">
      <c r="A599" s="158">
        <v>100990</v>
      </c>
      <c r="B599" s="94" t="s">
        <v>252</v>
      </c>
      <c r="C599" s="104" t="s">
        <v>849</v>
      </c>
      <c r="D599" s="94" t="s">
        <v>101</v>
      </c>
      <c r="E599" s="95">
        <v>5.66</v>
      </c>
      <c r="F599" s="96">
        <f t="shared" si="65"/>
        <v>6.95</v>
      </c>
      <c r="G599" s="107">
        <f>ROUND(SUM('NOVO HORIZONTE'!G599),2)</f>
        <v>0</v>
      </c>
      <c r="H599" s="107">
        <f t="shared" si="70"/>
        <v>0</v>
      </c>
      <c r="I599" s="143">
        <f t="shared" si="66"/>
        <v>0</v>
      </c>
      <c r="J599" s="142"/>
      <c r="K599" s="146"/>
      <c r="L599" s="7" t="str">
        <f t="shared" si="67"/>
        <v/>
      </c>
      <c r="M599" s="7" t="str">
        <f t="shared" si="68"/>
        <v/>
      </c>
      <c r="N599" s="7" t="str">
        <f t="shared" si="72"/>
        <v/>
      </c>
      <c r="O599" s="144"/>
      <c r="P599" s="355">
        <v>0</v>
      </c>
      <c r="Q599" s="362">
        <f>SUM('NOVO HORIZONTE'!I599)</f>
        <v>0</v>
      </c>
      <c r="R599" s="363">
        <f t="shared" si="69"/>
        <v>0</v>
      </c>
      <c r="S599" s="153">
        <f t="shared" si="71"/>
        <v>0</v>
      </c>
      <c r="T599" s="364"/>
    </row>
    <row r="600" ht="33.75" hidden="1" spans="1:20">
      <c r="A600" s="158">
        <v>100991</v>
      </c>
      <c r="B600" s="94" t="s">
        <v>252</v>
      </c>
      <c r="C600" s="104" t="s">
        <v>850</v>
      </c>
      <c r="D600" s="94" t="s">
        <v>101</v>
      </c>
      <c r="E600" s="95">
        <v>5.73</v>
      </c>
      <c r="F600" s="96">
        <f t="shared" ref="F600:F663" si="73">IF(E600=0,0,IF(P600=0,ROUND(E600*(1+E$13),2),ROUND(E600*(1+E$12),2)))</f>
        <v>7.03</v>
      </c>
      <c r="G600" s="107">
        <f>ROUND(SUM('NOVO HORIZONTE'!G600),2)</f>
        <v>0</v>
      </c>
      <c r="H600" s="107">
        <f t="shared" si="70"/>
        <v>0</v>
      </c>
      <c r="I600" s="143">
        <f t="shared" ref="I600:I663" si="74">IF(ISBLANK(G600),0,ROUND(G600*H600,2))</f>
        <v>0</v>
      </c>
      <c r="J600" s="142"/>
      <c r="K600" s="146"/>
      <c r="L600" s="7" t="str">
        <f t="shared" ref="L600:L663" si="75">IF(K600="X","x",IF(K600="xx","x",IF(I600&gt;0,"x","")))</f>
        <v/>
      </c>
      <c r="M600" s="7" t="str">
        <f t="shared" ref="M600:M663" si="76">IF(K600="X","x",IF(K600="xx","x",IF(I600&gt;0,"x","")))</f>
        <v/>
      </c>
      <c r="N600" s="7" t="str">
        <f t="shared" si="72"/>
        <v/>
      </c>
      <c r="O600" s="144"/>
      <c r="P600" s="355">
        <v>0</v>
      </c>
      <c r="Q600" s="362">
        <f>SUM('NOVO HORIZONTE'!I600)</f>
        <v>0</v>
      </c>
      <c r="R600" s="363">
        <f t="shared" ref="R600:R663" si="77">I600-Q600</f>
        <v>0</v>
      </c>
      <c r="S600" s="153">
        <f t="shared" si="71"/>
        <v>0</v>
      </c>
      <c r="T600" s="364"/>
    </row>
    <row r="601" ht="33.75" hidden="1" spans="1:20">
      <c r="A601" s="158">
        <v>100992</v>
      </c>
      <c r="B601" s="94" t="s">
        <v>252</v>
      </c>
      <c r="C601" s="104" t="s">
        <v>851</v>
      </c>
      <c r="D601" s="94" t="s">
        <v>101</v>
      </c>
      <c r="E601" s="95">
        <v>5.62</v>
      </c>
      <c r="F601" s="96">
        <f t="shared" si="73"/>
        <v>6.9</v>
      </c>
      <c r="G601" s="107">
        <f>ROUND(SUM('NOVO HORIZONTE'!G601),2)</f>
        <v>0</v>
      </c>
      <c r="H601" s="107">
        <f t="shared" ref="H601:H664" si="78">IF(G601=0,0,F601)</f>
        <v>0</v>
      </c>
      <c r="I601" s="143">
        <f t="shared" si="74"/>
        <v>0</v>
      </c>
      <c r="J601" s="142"/>
      <c r="K601" s="146"/>
      <c r="L601" s="7" t="str">
        <f t="shared" si="75"/>
        <v/>
      </c>
      <c r="M601" s="7" t="str">
        <f t="shared" si="76"/>
        <v/>
      </c>
      <c r="N601" s="7" t="str">
        <f t="shared" si="72"/>
        <v/>
      </c>
      <c r="O601" s="144"/>
      <c r="P601" s="355">
        <v>0</v>
      </c>
      <c r="Q601" s="362">
        <f>SUM('NOVO HORIZONTE'!I601)</f>
        <v>0</v>
      </c>
      <c r="R601" s="363">
        <f t="shared" si="77"/>
        <v>0</v>
      </c>
      <c r="S601" s="153">
        <f t="shared" ref="S601:S664" si="79">IF(R601=0,0,IF(R601&gt;0,"c","b"))</f>
        <v>0</v>
      </c>
      <c r="T601" s="364"/>
    </row>
    <row r="602" ht="33.75" hidden="1" spans="1:20">
      <c r="A602" s="158">
        <v>100993</v>
      </c>
      <c r="B602" s="94" t="s">
        <v>252</v>
      </c>
      <c r="C602" s="104" t="s">
        <v>852</v>
      </c>
      <c r="D602" s="94" t="s">
        <v>101</v>
      </c>
      <c r="E602" s="95">
        <v>5.04</v>
      </c>
      <c r="F602" s="96">
        <f t="shared" si="73"/>
        <v>6.19</v>
      </c>
      <c r="G602" s="107">
        <f>ROUND(SUM('NOVO HORIZONTE'!G602),2)</f>
        <v>0</v>
      </c>
      <c r="H602" s="107">
        <f t="shared" si="78"/>
        <v>0</v>
      </c>
      <c r="I602" s="143">
        <f t="shared" si="74"/>
        <v>0</v>
      </c>
      <c r="J602" s="142"/>
      <c r="K602" s="146"/>
      <c r="L602" s="7" t="str">
        <f t="shared" si="75"/>
        <v/>
      </c>
      <c r="M602" s="7" t="str">
        <f t="shared" si="76"/>
        <v/>
      </c>
      <c r="N602" s="7" t="str">
        <f t="shared" si="72"/>
        <v/>
      </c>
      <c r="O602" s="144"/>
      <c r="P602" s="355">
        <v>0</v>
      </c>
      <c r="Q602" s="362">
        <f>SUM('NOVO HORIZONTE'!I602)</f>
        <v>0</v>
      </c>
      <c r="R602" s="363">
        <f t="shared" si="77"/>
        <v>0</v>
      </c>
      <c r="S602" s="153">
        <f t="shared" si="79"/>
        <v>0</v>
      </c>
      <c r="T602" s="364"/>
    </row>
    <row r="603" ht="33.75" hidden="1" spans="1:20">
      <c r="A603" s="158">
        <v>100994</v>
      </c>
      <c r="B603" s="94" t="s">
        <v>252</v>
      </c>
      <c r="C603" s="104" t="s">
        <v>853</v>
      </c>
      <c r="D603" s="94" t="s">
        <v>101</v>
      </c>
      <c r="E603" s="95">
        <v>4.53</v>
      </c>
      <c r="F603" s="96">
        <f t="shared" si="73"/>
        <v>5.56</v>
      </c>
      <c r="G603" s="107">
        <f>ROUND(SUM('NOVO HORIZONTE'!G603),2)</f>
        <v>0</v>
      </c>
      <c r="H603" s="107">
        <f t="shared" si="78"/>
        <v>0</v>
      </c>
      <c r="I603" s="143">
        <f t="shared" si="74"/>
        <v>0</v>
      </c>
      <c r="J603" s="142"/>
      <c r="K603" s="146"/>
      <c r="L603" s="7" t="str">
        <f t="shared" si="75"/>
        <v/>
      </c>
      <c r="M603" s="7" t="str">
        <f t="shared" si="76"/>
        <v/>
      </c>
      <c r="N603" s="7" t="str">
        <f t="shared" si="72"/>
        <v/>
      </c>
      <c r="O603" s="144"/>
      <c r="P603" s="355">
        <v>0</v>
      </c>
      <c r="Q603" s="362">
        <f>SUM('NOVO HORIZONTE'!I603)</f>
        <v>0</v>
      </c>
      <c r="R603" s="363">
        <f t="shared" si="77"/>
        <v>0</v>
      </c>
      <c r="S603" s="153">
        <f t="shared" si="79"/>
        <v>0</v>
      </c>
      <c r="T603" s="364"/>
    </row>
    <row r="604" ht="33.75" hidden="1" spans="1:20">
      <c r="A604" s="158">
        <v>100995</v>
      </c>
      <c r="B604" s="94" t="s">
        <v>252</v>
      </c>
      <c r="C604" s="104" t="s">
        <v>854</v>
      </c>
      <c r="D604" s="94" t="s">
        <v>101</v>
      </c>
      <c r="E604" s="95">
        <v>4.39</v>
      </c>
      <c r="F604" s="96">
        <f t="shared" si="73"/>
        <v>5.39</v>
      </c>
      <c r="G604" s="107">
        <f>ROUND(SUM('NOVO HORIZONTE'!G604),2)</f>
        <v>0</v>
      </c>
      <c r="H604" s="107">
        <f t="shared" si="78"/>
        <v>0</v>
      </c>
      <c r="I604" s="143">
        <f t="shared" si="74"/>
        <v>0</v>
      </c>
      <c r="J604" s="142"/>
      <c r="K604" s="146"/>
      <c r="L604" s="7" t="str">
        <f t="shared" si="75"/>
        <v/>
      </c>
      <c r="M604" s="7" t="str">
        <f t="shared" si="76"/>
        <v/>
      </c>
      <c r="N604" s="7" t="str">
        <f t="shared" si="72"/>
        <v/>
      </c>
      <c r="O604" s="144"/>
      <c r="P604" s="355">
        <v>0</v>
      </c>
      <c r="Q604" s="362">
        <f>SUM('NOVO HORIZONTE'!I604)</f>
        <v>0</v>
      </c>
      <c r="R604" s="363">
        <f t="shared" si="77"/>
        <v>0</v>
      </c>
      <c r="S604" s="153">
        <f t="shared" si="79"/>
        <v>0</v>
      </c>
      <c r="T604" s="364"/>
    </row>
    <row r="605" ht="33.75" hidden="1" spans="1:20">
      <c r="A605" s="158">
        <v>100996</v>
      </c>
      <c r="B605" s="94" t="s">
        <v>252</v>
      </c>
      <c r="C605" s="104" t="s">
        <v>855</v>
      </c>
      <c r="D605" s="94" t="s">
        <v>101</v>
      </c>
      <c r="E605" s="95">
        <v>4.16</v>
      </c>
      <c r="F605" s="96">
        <f t="shared" si="73"/>
        <v>5.11</v>
      </c>
      <c r="G605" s="107">
        <f>ROUND(SUM('NOVO HORIZONTE'!G605),2)</f>
        <v>0</v>
      </c>
      <c r="H605" s="107">
        <f t="shared" si="78"/>
        <v>0</v>
      </c>
      <c r="I605" s="143">
        <f t="shared" si="74"/>
        <v>0</v>
      </c>
      <c r="J605" s="142"/>
      <c r="K605" s="146"/>
      <c r="L605" s="7" t="str">
        <f t="shared" si="75"/>
        <v/>
      </c>
      <c r="M605" s="7" t="str">
        <f t="shared" si="76"/>
        <v/>
      </c>
      <c r="N605" s="7" t="str">
        <f t="shared" si="72"/>
        <v/>
      </c>
      <c r="O605" s="144"/>
      <c r="P605" s="355">
        <v>0</v>
      </c>
      <c r="Q605" s="362">
        <f>SUM('NOVO HORIZONTE'!I605)</f>
        <v>0</v>
      </c>
      <c r="R605" s="363">
        <f t="shared" si="77"/>
        <v>0</v>
      </c>
      <c r="S605" s="153">
        <f t="shared" si="79"/>
        <v>0</v>
      </c>
      <c r="T605" s="364"/>
    </row>
    <row r="606" ht="33.75" hidden="1" spans="1:20">
      <c r="A606" s="158">
        <v>100997</v>
      </c>
      <c r="B606" s="94" t="s">
        <v>252</v>
      </c>
      <c r="C606" s="104" t="s">
        <v>856</v>
      </c>
      <c r="D606" s="94" t="s">
        <v>101</v>
      </c>
      <c r="E606" s="95">
        <v>6.18</v>
      </c>
      <c r="F606" s="96">
        <f t="shared" si="73"/>
        <v>7.59</v>
      </c>
      <c r="G606" s="107">
        <f>ROUND(SUM('NOVO HORIZONTE'!G606),2)</f>
        <v>0</v>
      </c>
      <c r="H606" s="107">
        <f t="shared" si="78"/>
        <v>0</v>
      </c>
      <c r="I606" s="143">
        <f t="shared" si="74"/>
        <v>0</v>
      </c>
      <c r="J606" s="142"/>
      <c r="K606" s="146"/>
      <c r="L606" s="7" t="str">
        <f t="shared" si="75"/>
        <v/>
      </c>
      <c r="M606" s="7" t="str">
        <f t="shared" si="76"/>
        <v/>
      </c>
      <c r="N606" s="7" t="str">
        <f t="shared" si="72"/>
        <v/>
      </c>
      <c r="O606" s="144"/>
      <c r="P606" s="355">
        <v>0</v>
      </c>
      <c r="Q606" s="362">
        <f>SUM('NOVO HORIZONTE'!I606)</f>
        <v>0</v>
      </c>
      <c r="R606" s="363">
        <f t="shared" si="77"/>
        <v>0</v>
      </c>
      <c r="S606" s="153">
        <f t="shared" si="79"/>
        <v>0</v>
      </c>
      <c r="T606" s="364"/>
    </row>
    <row r="607" ht="33.75" hidden="1" spans="1:20">
      <c r="A607" s="158">
        <v>100998</v>
      </c>
      <c r="B607" s="94" t="s">
        <v>252</v>
      </c>
      <c r="C607" s="104" t="s">
        <v>857</v>
      </c>
      <c r="D607" s="94" t="s">
        <v>101</v>
      </c>
      <c r="E607" s="95">
        <v>5.93</v>
      </c>
      <c r="F607" s="96">
        <f t="shared" si="73"/>
        <v>7.28</v>
      </c>
      <c r="G607" s="107">
        <f>ROUND(SUM('NOVO HORIZONTE'!G607),2)</f>
        <v>0</v>
      </c>
      <c r="H607" s="107">
        <f t="shared" si="78"/>
        <v>0</v>
      </c>
      <c r="I607" s="143">
        <f t="shared" si="74"/>
        <v>0</v>
      </c>
      <c r="J607" s="142"/>
      <c r="K607" s="146"/>
      <c r="L607" s="7" t="str">
        <f t="shared" si="75"/>
        <v/>
      </c>
      <c r="M607" s="7" t="str">
        <f t="shared" si="76"/>
        <v/>
      </c>
      <c r="N607" s="7" t="str">
        <f t="shared" si="72"/>
        <v/>
      </c>
      <c r="O607" s="144"/>
      <c r="P607" s="355">
        <v>0</v>
      </c>
      <c r="Q607" s="362">
        <f>SUM('NOVO HORIZONTE'!I607)</f>
        <v>0</v>
      </c>
      <c r="R607" s="363">
        <f t="shared" si="77"/>
        <v>0</v>
      </c>
      <c r="S607" s="153">
        <f t="shared" si="79"/>
        <v>0</v>
      </c>
      <c r="T607" s="364"/>
    </row>
    <row r="608" ht="33.75" hidden="1" spans="1:20">
      <c r="A608" s="158">
        <v>100999</v>
      </c>
      <c r="B608" s="94" t="s">
        <v>252</v>
      </c>
      <c r="C608" s="104" t="s">
        <v>858</v>
      </c>
      <c r="D608" s="94" t="s">
        <v>101</v>
      </c>
      <c r="E608" s="95">
        <v>5.98</v>
      </c>
      <c r="F608" s="96">
        <f t="shared" si="73"/>
        <v>7.34</v>
      </c>
      <c r="G608" s="107">
        <f>ROUND(SUM('NOVO HORIZONTE'!G608),2)</f>
        <v>0</v>
      </c>
      <c r="H608" s="107">
        <f t="shared" si="78"/>
        <v>0</v>
      </c>
      <c r="I608" s="143">
        <f t="shared" si="74"/>
        <v>0</v>
      </c>
      <c r="J608" s="142"/>
      <c r="K608" s="146"/>
      <c r="L608" s="7" t="str">
        <f t="shared" si="75"/>
        <v/>
      </c>
      <c r="M608" s="7" t="str">
        <f t="shared" si="76"/>
        <v/>
      </c>
      <c r="N608" s="7" t="str">
        <f t="shared" si="72"/>
        <v/>
      </c>
      <c r="O608" s="144"/>
      <c r="P608" s="355">
        <v>0</v>
      </c>
      <c r="Q608" s="362">
        <f>SUM('NOVO HORIZONTE'!I608)</f>
        <v>0</v>
      </c>
      <c r="R608" s="363">
        <f t="shared" si="77"/>
        <v>0</v>
      </c>
      <c r="S608" s="153">
        <f t="shared" si="79"/>
        <v>0</v>
      </c>
      <c r="T608" s="364"/>
    </row>
    <row r="609" ht="33.75" hidden="1" spans="1:20">
      <c r="A609" s="158">
        <v>101000</v>
      </c>
      <c r="B609" s="94" t="s">
        <v>252</v>
      </c>
      <c r="C609" s="104" t="s">
        <v>859</v>
      </c>
      <c r="D609" s="94" t="s">
        <v>101</v>
      </c>
      <c r="E609" s="95">
        <v>5.86</v>
      </c>
      <c r="F609" s="96">
        <f t="shared" si="73"/>
        <v>7.19</v>
      </c>
      <c r="G609" s="107">
        <f>ROUND(SUM('NOVO HORIZONTE'!G609),2)</f>
        <v>0</v>
      </c>
      <c r="H609" s="107">
        <f t="shared" si="78"/>
        <v>0</v>
      </c>
      <c r="I609" s="143">
        <f t="shared" si="74"/>
        <v>0</v>
      </c>
      <c r="J609" s="142"/>
      <c r="K609" s="146"/>
      <c r="L609" s="7" t="str">
        <f t="shared" si="75"/>
        <v/>
      </c>
      <c r="M609" s="7" t="str">
        <f t="shared" si="76"/>
        <v/>
      </c>
      <c r="N609" s="7" t="str">
        <f t="shared" si="72"/>
        <v/>
      </c>
      <c r="O609" s="144"/>
      <c r="P609" s="355">
        <v>0</v>
      </c>
      <c r="Q609" s="362">
        <f>SUM('NOVO HORIZONTE'!I609)</f>
        <v>0</v>
      </c>
      <c r="R609" s="363">
        <f t="shared" si="77"/>
        <v>0</v>
      </c>
      <c r="S609" s="153">
        <f t="shared" si="79"/>
        <v>0</v>
      </c>
      <c r="T609" s="364"/>
    </row>
    <row r="610" ht="12.75" hidden="1" spans="1:20">
      <c r="A610" s="158">
        <v>101001</v>
      </c>
      <c r="B610" s="94" t="s">
        <v>252</v>
      </c>
      <c r="C610" s="104" t="s">
        <v>860</v>
      </c>
      <c r="D610" s="94" t="s">
        <v>101</v>
      </c>
      <c r="E610" s="95">
        <v>4.82</v>
      </c>
      <c r="F610" s="96">
        <f t="shared" si="73"/>
        <v>5.92</v>
      </c>
      <c r="G610" s="107">
        <f>ROUND(SUM('NOVO HORIZONTE'!G610),2)</f>
        <v>0</v>
      </c>
      <c r="H610" s="107">
        <f t="shared" si="78"/>
        <v>0</v>
      </c>
      <c r="I610" s="143">
        <f t="shared" si="74"/>
        <v>0</v>
      </c>
      <c r="J610" s="142"/>
      <c r="K610" s="146"/>
      <c r="L610" s="7" t="str">
        <f t="shared" si="75"/>
        <v/>
      </c>
      <c r="M610" s="7" t="str">
        <f t="shared" si="76"/>
        <v/>
      </c>
      <c r="N610" s="7" t="str">
        <f t="shared" si="72"/>
        <v/>
      </c>
      <c r="O610" s="144"/>
      <c r="P610" s="355">
        <v>0</v>
      </c>
      <c r="Q610" s="362">
        <f>SUM('NOVO HORIZONTE'!I610)</f>
        <v>0</v>
      </c>
      <c r="R610" s="363">
        <f t="shared" si="77"/>
        <v>0</v>
      </c>
      <c r="S610" s="153">
        <f t="shared" si="79"/>
        <v>0</v>
      </c>
      <c r="T610" s="364"/>
    </row>
    <row r="611" ht="12.75" hidden="1" spans="1:20">
      <c r="A611" s="158">
        <v>101002</v>
      </c>
      <c r="B611" s="94" t="s">
        <v>252</v>
      </c>
      <c r="C611" s="104" t="s">
        <v>861</v>
      </c>
      <c r="D611" s="94" t="s">
        <v>101</v>
      </c>
      <c r="E611" s="95">
        <v>5.81</v>
      </c>
      <c r="F611" s="96">
        <f t="shared" si="73"/>
        <v>7.13</v>
      </c>
      <c r="G611" s="107">
        <f>ROUND(SUM('NOVO HORIZONTE'!G611),2)</f>
        <v>0</v>
      </c>
      <c r="H611" s="107">
        <f t="shared" si="78"/>
        <v>0</v>
      </c>
      <c r="I611" s="143">
        <f t="shared" si="74"/>
        <v>0</v>
      </c>
      <c r="J611" s="142"/>
      <c r="K611" s="146"/>
      <c r="L611" s="7" t="str">
        <f t="shared" si="75"/>
        <v/>
      </c>
      <c r="M611" s="7" t="str">
        <f t="shared" si="76"/>
        <v/>
      </c>
      <c r="N611" s="7" t="str">
        <f t="shared" si="72"/>
        <v/>
      </c>
      <c r="O611" s="144"/>
      <c r="P611" s="355">
        <v>0</v>
      </c>
      <c r="Q611" s="362">
        <f>SUM('NOVO HORIZONTE'!I611)</f>
        <v>0</v>
      </c>
      <c r="R611" s="363">
        <f t="shared" si="77"/>
        <v>0</v>
      </c>
      <c r="S611" s="153">
        <f t="shared" si="79"/>
        <v>0</v>
      </c>
      <c r="T611" s="364"/>
    </row>
    <row r="612" ht="12.75" hidden="1" spans="1:20">
      <c r="A612" s="158">
        <v>101003</v>
      </c>
      <c r="B612" s="94" t="s">
        <v>252</v>
      </c>
      <c r="C612" s="104" t="s">
        <v>862</v>
      </c>
      <c r="D612" s="94" t="s">
        <v>101</v>
      </c>
      <c r="E612" s="95">
        <v>6.71</v>
      </c>
      <c r="F612" s="96">
        <f t="shared" si="73"/>
        <v>8.24</v>
      </c>
      <c r="G612" s="107">
        <f>ROUND(SUM('NOVO HORIZONTE'!G612),2)</f>
        <v>0</v>
      </c>
      <c r="H612" s="107">
        <f t="shared" si="78"/>
        <v>0</v>
      </c>
      <c r="I612" s="143">
        <f t="shared" si="74"/>
        <v>0</v>
      </c>
      <c r="J612" s="142"/>
      <c r="K612" s="146"/>
      <c r="L612" s="7" t="str">
        <f t="shared" si="75"/>
        <v/>
      </c>
      <c r="M612" s="7" t="str">
        <f t="shared" si="76"/>
        <v/>
      </c>
      <c r="N612" s="7" t="str">
        <f t="shared" si="72"/>
        <v/>
      </c>
      <c r="O612" s="144"/>
      <c r="P612" s="355">
        <v>0</v>
      </c>
      <c r="Q612" s="362">
        <f>SUM('NOVO HORIZONTE'!I612)</f>
        <v>0</v>
      </c>
      <c r="R612" s="363">
        <f t="shared" si="77"/>
        <v>0</v>
      </c>
      <c r="S612" s="153">
        <f t="shared" si="79"/>
        <v>0</v>
      </c>
      <c r="T612" s="364"/>
    </row>
    <row r="613" ht="12.75" hidden="1" spans="1:20">
      <c r="A613" s="158">
        <v>101004</v>
      </c>
      <c r="B613" s="94" t="s">
        <v>252</v>
      </c>
      <c r="C613" s="104" t="s">
        <v>863</v>
      </c>
      <c r="D613" s="94" t="s">
        <v>101</v>
      </c>
      <c r="E613" s="95">
        <v>7.16</v>
      </c>
      <c r="F613" s="96">
        <f t="shared" si="73"/>
        <v>8.79</v>
      </c>
      <c r="G613" s="107">
        <f>ROUND(SUM('NOVO HORIZONTE'!G613),2)</f>
        <v>0</v>
      </c>
      <c r="H613" s="107">
        <f t="shared" si="78"/>
        <v>0</v>
      </c>
      <c r="I613" s="143">
        <f t="shared" si="74"/>
        <v>0</v>
      </c>
      <c r="J613" s="142"/>
      <c r="K613" s="146"/>
      <c r="L613" s="7" t="str">
        <f t="shared" si="75"/>
        <v/>
      </c>
      <c r="M613" s="7" t="str">
        <f t="shared" si="76"/>
        <v/>
      </c>
      <c r="N613" s="7" t="str">
        <f t="shared" si="72"/>
        <v/>
      </c>
      <c r="O613" s="144"/>
      <c r="P613" s="355">
        <v>0</v>
      </c>
      <c r="Q613" s="362">
        <f>SUM('NOVO HORIZONTE'!I613)</f>
        <v>0</v>
      </c>
      <c r="R613" s="363">
        <f t="shared" si="77"/>
        <v>0</v>
      </c>
      <c r="S613" s="153">
        <f t="shared" si="79"/>
        <v>0</v>
      </c>
      <c r="T613" s="364"/>
    </row>
    <row r="614" ht="12.75" hidden="1" spans="1:20">
      <c r="A614" s="158">
        <v>101005</v>
      </c>
      <c r="B614" s="94" t="s">
        <v>252</v>
      </c>
      <c r="C614" s="104" t="s">
        <v>864</v>
      </c>
      <c r="D614" s="94" t="s">
        <v>239</v>
      </c>
      <c r="E614" s="95">
        <v>18.03</v>
      </c>
      <c r="F614" s="96">
        <f t="shared" si="73"/>
        <v>22.13</v>
      </c>
      <c r="G614" s="107">
        <f>ROUND(SUM('NOVO HORIZONTE'!G614),2)</f>
        <v>0</v>
      </c>
      <c r="H614" s="107">
        <f t="shared" si="78"/>
        <v>0</v>
      </c>
      <c r="I614" s="143">
        <f t="shared" si="74"/>
        <v>0</v>
      </c>
      <c r="J614" s="142"/>
      <c r="K614" s="146"/>
      <c r="L614" s="7" t="str">
        <f t="shared" si="75"/>
        <v/>
      </c>
      <c r="M614" s="7" t="str">
        <f t="shared" si="76"/>
        <v/>
      </c>
      <c r="N614" s="7" t="str">
        <f t="shared" si="72"/>
        <v/>
      </c>
      <c r="O614" s="144"/>
      <c r="P614" s="355">
        <v>0</v>
      </c>
      <c r="Q614" s="362">
        <f>SUM('NOVO HORIZONTE'!I614)</f>
        <v>0</v>
      </c>
      <c r="R614" s="363">
        <f t="shared" si="77"/>
        <v>0</v>
      </c>
      <c r="S614" s="153">
        <f t="shared" si="79"/>
        <v>0</v>
      </c>
      <c r="T614" s="364"/>
    </row>
    <row r="615" ht="12.75" hidden="1" spans="1:20">
      <c r="A615" s="158">
        <v>101006</v>
      </c>
      <c r="B615" s="94" t="s">
        <v>252</v>
      </c>
      <c r="C615" s="104" t="s">
        <v>865</v>
      </c>
      <c r="D615" s="94" t="s">
        <v>239</v>
      </c>
      <c r="E615" s="95">
        <v>20.05</v>
      </c>
      <c r="F615" s="96">
        <f t="shared" si="73"/>
        <v>24.61</v>
      </c>
      <c r="G615" s="107">
        <f>ROUND(SUM('NOVO HORIZONTE'!G615),2)</f>
        <v>0</v>
      </c>
      <c r="H615" s="107">
        <f t="shared" si="78"/>
        <v>0</v>
      </c>
      <c r="I615" s="143">
        <f t="shared" si="74"/>
        <v>0</v>
      </c>
      <c r="J615" s="142"/>
      <c r="K615" s="146"/>
      <c r="L615" s="7" t="str">
        <f t="shared" si="75"/>
        <v/>
      </c>
      <c r="M615" s="7" t="str">
        <f t="shared" si="76"/>
        <v/>
      </c>
      <c r="N615" s="7" t="str">
        <f t="shared" si="72"/>
        <v/>
      </c>
      <c r="O615" s="144"/>
      <c r="P615" s="355">
        <v>0</v>
      </c>
      <c r="Q615" s="362">
        <f>SUM('NOVO HORIZONTE'!I615)</f>
        <v>0</v>
      </c>
      <c r="R615" s="363">
        <f t="shared" si="77"/>
        <v>0</v>
      </c>
      <c r="S615" s="153">
        <f t="shared" si="79"/>
        <v>0</v>
      </c>
      <c r="T615" s="364"/>
    </row>
    <row r="616" ht="12.75" hidden="1" spans="1:20">
      <c r="A616" s="158">
        <v>101007</v>
      </c>
      <c r="B616" s="94" t="s">
        <v>252</v>
      </c>
      <c r="C616" s="104" t="s">
        <v>866</v>
      </c>
      <c r="D616" s="94" t="s">
        <v>239</v>
      </c>
      <c r="E616" s="95">
        <v>5.23</v>
      </c>
      <c r="F616" s="96">
        <f t="shared" si="73"/>
        <v>6.42</v>
      </c>
      <c r="G616" s="107">
        <f>ROUND(SUM('NOVO HORIZONTE'!G616),2)</f>
        <v>0</v>
      </c>
      <c r="H616" s="107">
        <f t="shared" si="78"/>
        <v>0</v>
      </c>
      <c r="I616" s="143">
        <f t="shared" si="74"/>
        <v>0</v>
      </c>
      <c r="J616" s="142"/>
      <c r="K616" s="146"/>
      <c r="L616" s="7" t="str">
        <f t="shared" si="75"/>
        <v/>
      </c>
      <c r="M616" s="7" t="str">
        <f t="shared" si="76"/>
        <v/>
      </c>
      <c r="N616" s="7" t="str">
        <f t="shared" si="72"/>
        <v/>
      </c>
      <c r="O616" s="144"/>
      <c r="P616" s="355">
        <v>0</v>
      </c>
      <c r="Q616" s="362">
        <f>SUM('NOVO HORIZONTE'!I616)</f>
        <v>0</v>
      </c>
      <c r="R616" s="363">
        <f t="shared" si="77"/>
        <v>0</v>
      </c>
      <c r="S616" s="153">
        <f t="shared" si="79"/>
        <v>0</v>
      </c>
      <c r="T616" s="364"/>
    </row>
    <row r="617" ht="12.75" hidden="1" spans="1:20">
      <c r="A617" s="158">
        <v>101008</v>
      </c>
      <c r="B617" s="94" t="s">
        <v>252</v>
      </c>
      <c r="C617" s="104" t="s">
        <v>867</v>
      </c>
      <c r="D617" s="94" t="s">
        <v>239</v>
      </c>
      <c r="E617" s="95">
        <v>5.3</v>
      </c>
      <c r="F617" s="96">
        <f t="shared" si="73"/>
        <v>6.51</v>
      </c>
      <c r="G617" s="107">
        <f>ROUND(SUM('NOVO HORIZONTE'!G617),2)</f>
        <v>0</v>
      </c>
      <c r="H617" s="107">
        <f t="shared" si="78"/>
        <v>0</v>
      </c>
      <c r="I617" s="143">
        <f t="shared" si="74"/>
        <v>0</v>
      </c>
      <c r="J617" s="142"/>
      <c r="K617" s="146"/>
      <c r="L617" s="7" t="str">
        <f t="shared" si="75"/>
        <v/>
      </c>
      <c r="M617" s="7" t="str">
        <f t="shared" si="76"/>
        <v/>
      </c>
      <c r="N617" s="7" t="str">
        <f t="shared" si="72"/>
        <v/>
      </c>
      <c r="O617" s="144"/>
      <c r="P617" s="355">
        <v>0</v>
      </c>
      <c r="Q617" s="362">
        <f>SUM('NOVO HORIZONTE'!I617)</f>
        <v>0</v>
      </c>
      <c r="R617" s="363">
        <f t="shared" si="77"/>
        <v>0</v>
      </c>
      <c r="S617" s="153">
        <f t="shared" si="79"/>
        <v>0</v>
      </c>
      <c r="T617" s="364"/>
    </row>
    <row r="618" ht="22.5" hidden="1" spans="1:20">
      <c r="A618" s="158">
        <v>101009</v>
      </c>
      <c r="B618" s="94" t="s">
        <v>252</v>
      </c>
      <c r="C618" s="104" t="s">
        <v>868</v>
      </c>
      <c r="D618" s="94" t="s">
        <v>101</v>
      </c>
      <c r="E618" s="95">
        <v>41.81</v>
      </c>
      <c r="F618" s="96">
        <f t="shared" si="73"/>
        <v>51.32</v>
      </c>
      <c r="G618" s="107">
        <f>ROUND(SUM('NOVO HORIZONTE'!G618),2)</f>
        <v>0</v>
      </c>
      <c r="H618" s="107">
        <f t="shared" si="78"/>
        <v>0</v>
      </c>
      <c r="I618" s="143">
        <f t="shared" si="74"/>
        <v>0</v>
      </c>
      <c r="J618" s="142"/>
      <c r="K618" s="146"/>
      <c r="L618" s="7" t="str">
        <f t="shared" si="75"/>
        <v/>
      </c>
      <c r="M618" s="7" t="str">
        <f t="shared" si="76"/>
        <v/>
      </c>
      <c r="N618" s="7" t="str">
        <f t="shared" si="72"/>
        <v/>
      </c>
      <c r="O618" s="144"/>
      <c r="P618" s="355">
        <v>0</v>
      </c>
      <c r="Q618" s="362">
        <f>SUM('NOVO HORIZONTE'!I618)</f>
        <v>0</v>
      </c>
      <c r="R618" s="363">
        <f t="shared" si="77"/>
        <v>0</v>
      </c>
      <c r="S618" s="153">
        <f t="shared" si="79"/>
        <v>0</v>
      </c>
      <c r="T618" s="364"/>
    </row>
    <row r="619" ht="22.5" hidden="1" spans="1:20">
      <c r="A619" s="158">
        <v>101010</v>
      </c>
      <c r="B619" s="94" t="s">
        <v>252</v>
      </c>
      <c r="C619" s="104" t="s">
        <v>869</v>
      </c>
      <c r="D619" s="94" t="s">
        <v>101</v>
      </c>
      <c r="E619" s="95">
        <v>26.32</v>
      </c>
      <c r="F619" s="96">
        <f t="shared" si="73"/>
        <v>32.31</v>
      </c>
      <c r="G619" s="107">
        <f>ROUND(SUM('NOVO HORIZONTE'!G619),2)</f>
        <v>0</v>
      </c>
      <c r="H619" s="107">
        <f t="shared" si="78"/>
        <v>0</v>
      </c>
      <c r="I619" s="143">
        <f t="shared" si="74"/>
        <v>0</v>
      </c>
      <c r="J619" s="142"/>
      <c r="K619" s="146"/>
      <c r="L619" s="7" t="str">
        <f t="shared" si="75"/>
        <v/>
      </c>
      <c r="M619" s="7" t="str">
        <f t="shared" si="76"/>
        <v/>
      </c>
      <c r="N619" s="7" t="str">
        <f t="shared" si="72"/>
        <v/>
      </c>
      <c r="O619" s="144"/>
      <c r="P619" s="355">
        <v>0</v>
      </c>
      <c r="Q619" s="362">
        <f>SUM('NOVO HORIZONTE'!I619)</f>
        <v>0</v>
      </c>
      <c r="R619" s="363">
        <f t="shared" si="77"/>
        <v>0</v>
      </c>
      <c r="S619" s="153">
        <f t="shared" si="79"/>
        <v>0</v>
      </c>
      <c r="T619" s="364"/>
    </row>
    <row r="620" ht="22.5" hidden="1" spans="1:20">
      <c r="A620" s="158">
        <v>101013</v>
      </c>
      <c r="B620" s="94" t="s">
        <v>252</v>
      </c>
      <c r="C620" s="104" t="s">
        <v>870</v>
      </c>
      <c r="D620" s="94" t="s">
        <v>101</v>
      </c>
      <c r="E620" s="95">
        <v>45.34</v>
      </c>
      <c r="F620" s="96">
        <f t="shared" si="73"/>
        <v>55.65</v>
      </c>
      <c r="G620" s="107">
        <f>ROUND(SUM('NOVO HORIZONTE'!G620),2)</f>
        <v>0</v>
      </c>
      <c r="H620" s="107">
        <f t="shared" si="78"/>
        <v>0</v>
      </c>
      <c r="I620" s="143">
        <f t="shared" si="74"/>
        <v>0</v>
      </c>
      <c r="J620" s="142"/>
      <c r="K620" s="146"/>
      <c r="L620" s="7" t="str">
        <f t="shared" si="75"/>
        <v/>
      </c>
      <c r="M620" s="7" t="str">
        <f t="shared" si="76"/>
        <v/>
      </c>
      <c r="N620" s="7" t="str">
        <f t="shared" si="72"/>
        <v/>
      </c>
      <c r="O620" s="144"/>
      <c r="P620" s="355">
        <v>0</v>
      </c>
      <c r="Q620" s="362">
        <f>SUM('NOVO HORIZONTE'!I620)</f>
        <v>0</v>
      </c>
      <c r="R620" s="363">
        <f t="shared" si="77"/>
        <v>0</v>
      </c>
      <c r="S620" s="153">
        <f t="shared" si="79"/>
        <v>0</v>
      </c>
      <c r="T620" s="364"/>
    </row>
    <row r="621" ht="22.5" hidden="1" spans="1:20">
      <c r="A621" s="158">
        <v>101014</v>
      </c>
      <c r="B621" s="94" t="s">
        <v>252</v>
      </c>
      <c r="C621" s="104" t="s">
        <v>871</v>
      </c>
      <c r="D621" s="94" t="s">
        <v>101</v>
      </c>
      <c r="E621" s="95">
        <v>41.54</v>
      </c>
      <c r="F621" s="96">
        <f t="shared" si="73"/>
        <v>50.99</v>
      </c>
      <c r="G621" s="107">
        <f>ROUND(SUM('NOVO HORIZONTE'!G621),2)</f>
        <v>0</v>
      </c>
      <c r="H621" s="107">
        <f t="shared" si="78"/>
        <v>0</v>
      </c>
      <c r="I621" s="143">
        <f t="shared" si="74"/>
        <v>0</v>
      </c>
      <c r="J621" s="142"/>
      <c r="K621" s="146"/>
      <c r="L621" s="7" t="str">
        <f t="shared" si="75"/>
        <v/>
      </c>
      <c r="M621" s="7" t="str">
        <f t="shared" si="76"/>
        <v/>
      </c>
      <c r="N621" s="7" t="str">
        <f t="shared" si="72"/>
        <v/>
      </c>
      <c r="O621" s="144"/>
      <c r="P621" s="355">
        <v>0</v>
      </c>
      <c r="Q621" s="362">
        <f>SUM('NOVO HORIZONTE'!I621)</f>
        <v>0</v>
      </c>
      <c r="R621" s="363">
        <f t="shared" si="77"/>
        <v>0</v>
      </c>
      <c r="S621" s="153">
        <f t="shared" si="79"/>
        <v>0</v>
      </c>
      <c r="T621" s="364"/>
    </row>
    <row r="622" ht="22.5" hidden="1" spans="1:20">
      <c r="A622" s="158">
        <v>101015</v>
      </c>
      <c r="B622" s="94" t="s">
        <v>252</v>
      </c>
      <c r="C622" s="104" t="s">
        <v>872</v>
      </c>
      <c r="D622" s="94" t="s">
        <v>101</v>
      </c>
      <c r="E622" s="95">
        <v>34.13</v>
      </c>
      <c r="F622" s="96">
        <f t="shared" si="73"/>
        <v>41.89</v>
      </c>
      <c r="G622" s="107">
        <f>ROUND(SUM('NOVO HORIZONTE'!G622),2)</f>
        <v>0</v>
      </c>
      <c r="H622" s="107">
        <f t="shared" si="78"/>
        <v>0</v>
      </c>
      <c r="I622" s="143">
        <f t="shared" si="74"/>
        <v>0</v>
      </c>
      <c r="J622" s="142"/>
      <c r="K622" s="146"/>
      <c r="L622" s="7" t="str">
        <f t="shared" si="75"/>
        <v/>
      </c>
      <c r="M622" s="7" t="str">
        <f t="shared" si="76"/>
        <v/>
      </c>
      <c r="N622" s="7" t="str">
        <f t="shared" si="72"/>
        <v/>
      </c>
      <c r="O622" s="144"/>
      <c r="P622" s="355">
        <v>0</v>
      </c>
      <c r="Q622" s="362">
        <f>SUM('NOVO HORIZONTE'!I622)</f>
        <v>0</v>
      </c>
      <c r="R622" s="363">
        <f t="shared" si="77"/>
        <v>0</v>
      </c>
      <c r="S622" s="153">
        <f t="shared" si="79"/>
        <v>0</v>
      </c>
      <c r="T622" s="364"/>
    </row>
    <row r="623" ht="22.5" hidden="1" spans="1:20">
      <c r="A623" s="158">
        <v>101016</v>
      </c>
      <c r="B623" s="94" t="s">
        <v>252</v>
      </c>
      <c r="C623" s="104" t="s">
        <v>873</v>
      </c>
      <c r="D623" s="94" t="s">
        <v>101</v>
      </c>
      <c r="E623" s="95">
        <v>39.5</v>
      </c>
      <c r="F623" s="96">
        <f t="shared" si="73"/>
        <v>48.48</v>
      </c>
      <c r="G623" s="107">
        <f>ROUND(SUM('NOVO HORIZONTE'!G623),2)</f>
        <v>0</v>
      </c>
      <c r="H623" s="107">
        <f t="shared" si="78"/>
        <v>0</v>
      </c>
      <c r="I623" s="143">
        <f t="shared" si="74"/>
        <v>0</v>
      </c>
      <c r="J623" s="142"/>
      <c r="K623" s="146"/>
      <c r="L623" s="7" t="str">
        <f t="shared" si="75"/>
        <v/>
      </c>
      <c r="M623" s="7" t="str">
        <f t="shared" si="76"/>
        <v/>
      </c>
      <c r="N623" s="7" t="str">
        <f t="shared" si="72"/>
        <v/>
      </c>
      <c r="O623" s="144"/>
      <c r="P623" s="355">
        <v>0</v>
      </c>
      <c r="Q623" s="362">
        <f>SUM('NOVO HORIZONTE'!I623)</f>
        <v>0</v>
      </c>
      <c r="R623" s="363">
        <f t="shared" si="77"/>
        <v>0</v>
      </c>
      <c r="S623" s="153">
        <f t="shared" si="79"/>
        <v>0</v>
      </c>
      <c r="T623" s="364"/>
    </row>
    <row r="624" ht="22.5" hidden="1" spans="1:20">
      <c r="A624" s="158">
        <v>101017</v>
      </c>
      <c r="B624" s="94" t="s">
        <v>252</v>
      </c>
      <c r="C624" s="104" t="s">
        <v>874</v>
      </c>
      <c r="D624" s="94" t="s">
        <v>101</v>
      </c>
      <c r="E624" s="95">
        <v>29.96</v>
      </c>
      <c r="F624" s="96">
        <f t="shared" si="73"/>
        <v>36.77</v>
      </c>
      <c r="G624" s="107">
        <f>ROUND(SUM('NOVO HORIZONTE'!G624),2)</f>
        <v>0</v>
      </c>
      <c r="H624" s="107">
        <f t="shared" si="78"/>
        <v>0</v>
      </c>
      <c r="I624" s="143">
        <f t="shared" si="74"/>
        <v>0</v>
      </c>
      <c r="J624" s="142"/>
      <c r="K624" s="146"/>
      <c r="L624" s="7" t="str">
        <f t="shared" si="75"/>
        <v/>
      </c>
      <c r="M624" s="7" t="str">
        <f t="shared" si="76"/>
        <v/>
      </c>
      <c r="N624" s="7" t="str">
        <f t="shared" si="72"/>
        <v/>
      </c>
      <c r="O624" s="144"/>
      <c r="P624" s="355">
        <v>0</v>
      </c>
      <c r="Q624" s="362">
        <f>SUM('NOVO HORIZONTE'!I624)</f>
        <v>0</v>
      </c>
      <c r="R624" s="363">
        <f t="shared" si="77"/>
        <v>0</v>
      </c>
      <c r="S624" s="153">
        <f t="shared" si="79"/>
        <v>0</v>
      </c>
      <c r="T624" s="364"/>
    </row>
    <row r="625" ht="22.5" hidden="1" spans="1:20">
      <c r="A625" s="158">
        <v>101018</v>
      </c>
      <c r="B625" s="94" t="s">
        <v>252</v>
      </c>
      <c r="C625" s="104" t="s">
        <v>875</v>
      </c>
      <c r="D625" s="94" t="s">
        <v>101</v>
      </c>
      <c r="E625" s="95">
        <v>24.61</v>
      </c>
      <c r="F625" s="96">
        <f t="shared" si="73"/>
        <v>30.21</v>
      </c>
      <c r="G625" s="107">
        <f>ROUND(SUM('NOVO HORIZONTE'!G625),2)</f>
        <v>0</v>
      </c>
      <c r="H625" s="107">
        <f t="shared" si="78"/>
        <v>0</v>
      </c>
      <c r="I625" s="143">
        <f t="shared" si="74"/>
        <v>0</v>
      </c>
      <c r="J625" s="142"/>
      <c r="K625" s="146"/>
      <c r="L625" s="7" t="str">
        <f t="shared" si="75"/>
        <v/>
      </c>
      <c r="M625" s="7" t="str">
        <f t="shared" si="76"/>
        <v/>
      </c>
      <c r="N625" s="7" t="str">
        <f t="shared" si="72"/>
        <v/>
      </c>
      <c r="O625" s="144"/>
      <c r="P625" s="355">
        <v>0</v>
      </c>
      <c r="Q625" s="362">
        <f>SUM('NOVO HORIZONTE'!I625)</f>
        <v>0</v>
      </c>
      <c r="R625" s="363">
        <f t="shared" si="77"/>
        <v>0</v>
      </c>
      <c r="S625" s="153">
        <f t="shared" si="79"/>
        <v>0</v>
      </c>
      <c r="T625" s="364"/>
    </row>
    <row r="626" ht="22.5" hidden="1" spans="1:20">
      <c r="A626" s="158">
        <v>101463</v>
      </c>
      <c r="B626" s="94" t="s">
        <v>252</v>
      </c>
      <c r="C626" s="104" t="s">
        <v>876</v>
      </c>
      <c r="D626" s="94" t="s">
        <v>101</v>
      </c>
      <c r="E626" s="95">
        <v>45.47</v>
      </c>
      <c r="F626" s="96">
        <f t="shared" si="73"/>
        <v>55.81</v>
      </c>
      <c r="G626" s="107">
        <f>ROUND(SUM('NOVO HORIZONTE'!G626),2)</f>
        <v>0</v>
      </c>
      <c r="H626" s="107">
        <f t="shared" si="78"/>
        <v>0</v>
      </c>
      <c r="I626" s="143">
        <f t="shared" si="74"/>
        <v>0</v>
      </c>
      <c r="J626" s="142"/>
      <c r="K626" s="146"/>
      <c r="L626" s="7" t="str">
        <f t="shared" si="75"/>
        <v/>
      </c>
      <c r="M626" s="7" t="str">
        <f t="shared" si="76"/>
        <v/>
      </c>
      <c r="N626" s="7" t="str">
        <f t="shared" si="72"/>
        <v/>
      </c>
      <c r="O626" s="144"/>
      <c r="P626" s="355">
        <v>0</v>
      </c>
      <c r="Q626" s="362">
        <f>SUM('NOVO HORIZONTE'!I626)</f>
        <v>0</v>
      </c>
      <c r="R626" s="363">
        <f t="shared" si="77"/>
        <v>0</v>
      </c>
      <c r="S626" s="153">
        <f t="shared" si="79"/>
        <v>0</v>
      </c>
      <c r="T626" s="364"/>
    </row>
    <row r="627" ht="22.5" hidden="1" spans="1:20">
      <c r="A627" s="158">
        <v>101464</v>
      </c>
      <c r="B627" s="94" t="s">
        <v>252</v>
      </c>
      <c r="C627" s="104" t="s">
        <v>877</v>
      </c>
      <c r="D627" s="94" t="s">
        <v>101</v>
      </c>
      <c r="E627" s="95">
        <v>34.93</v>
      </c>
      <c r="F627" s="96">
        <f t="shared" si="73"/>
        <v>42.87</v>
      </c>
      <c r="G627" s="107">
        <f>ROUND(SUM('NOVO HORIZONTE'!G627),2)</f>
        <v>0</v>
      </c>
      <c r="H627" s="107">
        <f t="shared" si="78"/>
        <v>0</v>
      </c>
      <c r="I627" s="143">
        <f t="shared" si="74"/>
        <v>0</v>
      </c>
      <c r="J627" s="142"/>
      <c r="K627" s="146"/>
      <c r="L627" s="7" t="str">
        <f t="shared" si="75"/>
        <v/>
      </c>
      <c r="M627" s="7" t="str">
        <f t="shared" si="76"/>
        <v/>
      </c>
      <c r="N627" s="7" t="str">
        <f t="shared" si="72"/>
        <v/>
      </c>
      <c r="O627" s="144"/>
      <c r="P627" s="355">
        <v>0</v>
      </c>
      <c r="Q627" s="362">
        <f>SUM('NOVO HORIZONTE'!I627)</f>
        <v>0</v>
      </c>
      <c r="R627" s="363">
        <f t="shared" si="77"/>
        <v>0</v>
      </c>
      <c r="S627" s="153">
        <f t="shared" si="79"/>
        <v>0</v>
      </c>
      <c r="T627" s="364"/>
    </row>
    <row r="628" ht="22.5" hidden="1" spans="1:20">
      <c r="A628" s="158">
        <v>101465</v>
      </c>
      <c r="B628" s="94" t="s">
        <v>252</v>
      </c>
      <c r="C628" s="104" t="s">
        <v>878</v>
      </c>
      <c r="D628" s="94" t="s">
        <v>101</v>
      </c>
      <c r="E628" s="95">
        <v>26.7</v>
      </c>
      <c r="F628" s="96">
        <f t="shared" si="73"/>
        <v>32.77</v>
      </c>
      <c r="G628" s="107">
        <f>ROUND(SUM('NOVO HORIZONTE'!G628),2)</f>
        <v>0</v>
      </c>
      <c r="H628" s="107">
        <f t="shared" si="78"/>
        <v>0</v>
      </c>
      <c r="I628" s="143">
        <f t="shared" si="74"/>
        <v>0</v>
      </c>
      <c r="J628" s="142"/>
      <c r="K628" s="146"/>
      <c r="L628" s="7" t="str">
        <f t="shared" si="75"/>
        <v/>
      </c>
      <c r="M628" s="7" t="str">
        <f t="shared" si="76"/>
        <v/>
      </c>
      <c r="N628" s="7" t="str">
        <f t="shared" si="72"/>
        <v/>
      </c>
      <c r="O628" s="144"/>
      <c r="P628" s="355">
        <v>0</v>
      </c>
      <c r="Q628" s="362">
        <f>SUM('NOVO HORIZONTE'!I628)</f>
        <v>0</v>
      </c>
      <c r="R628" s="363">
        <f t="shared" si="77"/>
        <v>0</v>
      </c>
      <c r="S628" s="153">
        <f t="shared" si="79"/>
        <v>0</v>
      </c>
      <c r="T628" s="364"/>
    </row>
    <row r="629" ht="22.5" hidden="1" spans="1:20">
      <c r="A629" s="158">
        <v>101466</v>
      </c>
      <c r="B629" s="94" t="s">
        <v>252</v>
      </c>
      <c r="C629" s="104" t="s">
        <v>879</v>
      </c>
      <c r="D629" s="94" t="s">
        <v>101</v>
      </c>
      <c r="E629" s="95">
        <v>21.71</v>
      </c>
      <c r="F629" s="96">
        <f t="shared" si="73"/>
        <v>26.65</v>
      </c>
      <c r="G629" s="107">
        <f>ROUND(SUM('NOVO HORIZONTE'!G629),2)</f>
        <v>0</v>
      </c>
      <c r="H629" s="107">
        <f t="shared" si="78"/>
        <v>0</v>
      </c>
      <c r="I629" s="143">
        <f t="shared" si="74"/>
        <v>0</v>
      </c>
      <c r="J629" s="142"/>
      <c r="K629" s="146"/>
      <c r="L629" s="7" t="str">
        <f t="shared" si="75"/>
        <v/>
      </c>
      <c r="M629" s="7" t="str">
        <f t="shared" si="76"/>
        <v/>
      </c>
      <c r="N629" s="7" t="str">
        <f t="shared" si="72"/>
        <v/>
      </c>
      <c r="O629" s="144"/>
      <c r="P629" s="355">
        <v>0</v>
      </c>
      <c r="Q629" s="362">
        <f>SUM('NOVO HORIZONTE'!I629)</f>
        <v>0</v>
      </c>
      <c r="R629" s="363">
        <f t="shared" si="77"/>
        <v>0</v>
      </c>
      <c r="S629" s="153">
        <f t="shared" si="79"/>
        <v>0</v>
      </c>
      <c r="T629" s="364"/>
    </row>
    <row r="630" ht="22.5" hidden="1" spans="1:20">
      <c r="A630" s="158">
        <v>101467</v>
      </c>
      <c r="B630" s="94" t="s">
        <v>252</v>
      </c>
      <c r="C630" s="104" t="s">
        <v>880</v>
      </c>
      <c r="D630" s="94" t="s">
        <v>101</v>
      </c>
      <c r="E630" s="95">
        <v>18.18</v>
      </c>
      <c r="F630" s="96">
        <f t="shared" si="73"/>
        <v>22.31</v>
      </c>
      <c r="G630" s="107">
        <f>ROUND(SUM('NOVO HORIZONTE'!G630),2)</f>
        <v>0</v>
      </c>
      <c r="H630" s="107">
        <f t="shared" si="78"/>
        <v>0</v>
      </c>
      <c r="I630" s="143">
        <f t="shared" si="74"/>
        <v>0</v>
      </c>
      <c r="J630" s="142"/>
      <c r="K630" s="146"/>
      <c r="L630" s="7" t="str">
        <f t="shared" si="75"/>
        <v/>
      </c>
      <c r="M630" s="7" t="str">
        <f t="shared" si="76"/>
        <v/>
      </c>
      <c r="N630" s="7" t="str">
        <f t="shared" si="72"/>
        <v/>
      </c>
      <c r="O630" s="144"/>
      <c r="P630" s="355">
        <v>0</v>
      </c>
      <c r="Q630" s="362">
        <f>SUM('NOVO HORIZONTE'!I630)</f>
        <v>0</v>
      </c>
      <c r="R630" s="363">
        <f t="shared" si="77"/>
        <v>0</v>
      </c>
      <c r="S630" s="153">
        <f t="shared" si="79"/>
        <v>0</v>
      </c>
      <c r="T630" s="364"/>
    </row>
    <row r="631" ht="22.5" hidden="1" spans="1:20">
      <c r="A631" s="158">
        <v>101468</v>
      </c>
      <c r="B631" s="94" t="s">
        <v>252</v>
      </c>
      <c r="C631" s="104" t="s">
        <v>881</v>
      </c>
      <c r="D631" s="94" t="s">
        <v>101</v>
      </c>
      <c r="E631" s="95">
        <v>16.62</v>
      </c>
      <c r="F631" s="96">
        <f t="shared" si="73"/>
        <v>20.4</v>
      </c>
      <c r="G631" s="107">
        <f>ROUND(SUM('NOVO HORIZONTE'!G631),2)</f>
        <v>0</v>
      </c>
      <c r="H631" s="107">
        <f t="shared" si="78"/>
        <v>0</v>
      </c>
      <c r="I631" s="143">
        <f t="shared" si="74"/>
        <v>0</v>
      </c>
      <c r="J631" s="142"/>
      <c r="K631" s="146"/>
      <c r="L631" s="7" t="str">
        <f t="shared" si="75"/>
        <v/>
      </c>
      <c r="M631" s="7" t="str">
        <f t="shared" si="76"/>
        <v/>
      </c>
      <c r="N631" s="7" t="str">
        <f t="shared" si="72"/>
        <v/>
      </c>
      <c r="O631" s="144"/>
      <c r="P631" s="355">
        <v>0</v>
      </c>
      <c r="Q631" s="362">
        <f>SUM('NOVO HORIZONTE'!I631)</f>
        <v>0</v>
      </c>
      <c r="R631" s="363">
        <f t="shared" si="77"/>
        <v>0</v>
      </c>
      <c r="S631" s="153">
        <f t="shared" si="79"/>
        <v>0</v>
      </c>
      <c r="T631" s="364"/>
    </row>
    <row r="632" ht="22.5" hidden="1" spans="1:20">
      <c r="A632" s="158">
        <v>101469</v>
      </c>
      <c r="B632" s="94" t="s">
        <v>252</v>
      </c>
      <c r="C632" s="104" t="s">
        <v>882</v>
      </c>
      <c r="D632" s="94" t="s">
        <v>101</v>
      </c>
      <c r="E632" s="95">
        <v>37.21</v>
      </c>
      <c r="F632" s="96">
        <f t="shared" si="73"/>
        <v>45.67</v>
      </c>
      <c r="G632" s="107">
        <f>ROUND(SUM('NOVO HORIZONTE'!G632),2)</f>
        <v>0</v>
      </c>
      <c r="H632" s="107">
        <f t="shared" si="78"/>
        <v>0</v>
      </c>
      <c r="I632" s="143">
        <f t="shared" si="74"/>
        <v>0</v>
      </c>
      <c r="J632" s="142"/>
      <c r="K632" s="146"/>
      <c r="L632" s="7" t="str">
        <f t="shared" si="75"/>
        <v/>
      </c>
      <c r="M632" s="7" t="str">
        <f t="shared" si="76"/>
        <v/>
      </c>
      <c r="N632" s="7" t="str">
        <f t="shared" si="72"/>
        <v/>
      </c>
      <c r="O632" s="144"/>
      <c r="P632" s="355">
        <v>0</v>
      </c>
      <c r="Q632" s="362">
        <f>SUM('NOVO HORIZONTE'!I632)</f>
        <v>0</v>
      </c>
      <c r="R632" s="363">
        <f t="shared" si="77"/>
        <v>0</v>
      </c>
      <c r="S632" s="153">
        <f t="shared" si="79"/>
        <v>0</v>
      </c>
      <c r="T632" s="364"/>
    </row>
    <row r="633" ht="22.5" hidden="1" spans="1:20">
      <c r="A633" s="158">
        <v>101470</v>
      </c>
      <c r="B633" s="94" t="s">
        <v>252</v>
      </c>
      <c r="C633" s="104" t="s">
        <v>883</v>
      </c>
      <c r="D633" s="94" t="s">
        <v>101</v>
      </c>
      <c r="E633" s="95">
        <v>29.53</v>
      </c>
      <c r="F633" s="96">
        <f t="shared" si="73"/>
        <v>36.25</v>
      </c>
      <c r="G633" s="107">
        <f>ROUND(SUM('NOVO HORIZONTE'!G633),2)</f>
        <v>0</v>
      </c>
      <c r="H633" s="107">
        <f t="shared" si="78"/>
        <v>0</v>
      </c>
      <c r="I633" s="143">
        <f t="shared" si="74"/>
        <v>0</v>
      </c>
      <c r="J633" s="142"/>
      <c r="K633" s="146"/>
      <c r="L633" s="7" t="str">
        <f t="shared" si="75"/>
        <v/>
      </c>
      <c r="M633" s="7" t="str">
        <f t="shared" si="76"/>
        <v/>
      </c>
      <c r="N633" s="7" t="str">
        <f t="shared" si="72"/>
        <v/>
      </c>
      <c r="O633" s="144"/>
      <c r="P633" s="355">
        <v>0</v>
      </c>
      <c r="Q633" s="362">
        <f>SUM('NOVO HORIZONTE'!I633)</f>
        <v>0</v>
      </c>
      <c r="R633" s="363">
        <f t="shared" si="77"/>
        <v>0</v>
      </c>
      <c r="S633" s="153">
        <f t="shared" si="79"/>
        <v>0</v>
      </c>
      <c r="T633" s="364"/>
    </row>
    <row r="634" ht="22.5" hidden="1" spans="1:20">
      <c r="A634" s="158">
        <v>101471</v>
      </c>
      <c r="B634" s="94" t="s">
        <v>252</v>
      </c>
      <c r="C634" s="104" t="s">
        <v>884</v>
      </c>
      <c r="D634" s="94" t="s">
        <v>101</v>
      </c>
      <c r="E634" s="95">
        <v>25.34</v>
      </c>
      <c r="F634" s="96">
        <f t="shared" si="73"/>
        <v>31.1</v>
      </c>
      <c r="G634" s="107">
        <f>ROUND(SUM('NOVO HORIZONTE'!G634),2)</f>
        <v>0</v>
      </c>
      <c r="H634" s="107">
        <f t="shared" si="78"/>
        <v>0</v>
      </c>
      <c r="I634" s="143">
        <f t="shared" si="74"/>
        <v>0</v>
      </c>
      <c r="J634" s="142"/>
      <c r="K634" s="146"/>
      <c r="L634" s="7" t="str">
        <f t="shared" si="75"/>
        <v/>
      </c>
      <c r="M634" s="7" t="str">
        <f t="shared" si="76"/>
        <v/>
      </c>
      <c r="N634" s="7" t="str">
        <f t="shared" si="72"/>
        <v/>
      </c>
      <c r="O634" s="144"/>
      <c r="P634" s="355">
        <v>0</v>
      </c>
      <c r="Q634" s="362">
        <f>SUM('NOVO HORIZONTE'!I634)</f>
        <v>0</v>
      </c>
      <c r="R634" s="363">
        <f t="shared" si="77"/>
        <v>0</v>
      </c>
      <c r="S634" s="153">
        <f t="shared" si="79"/>
        <v>0</v>
      </c>
      <c r="T634" s="364"/>
    </row>
    <row r="635" ht="22.5" hidden="1" spans="1:20">
      <c r="A635" s="158">
        <v>101472</v>
      </c>
      <c r="B635" s="94" t="s">
        <v>252</v>
      </c>
      <c r="C635" s="104" t="s">
        <v>885</v>
      </c>
      <c r="D635" s="94" t="s">
        <v>101</v>
      </c>
      <c r="E635" s="95">
        <v>19.73</v>
      </c>
      <c r="F635" s="96">
        <f t="shared" si="73"/>
        <v>24.22</v>
      </c>
      <c r="G635" s="107">
        <f>ROUND(SUM('NOVO HORIZONTE'!G635),2)</f>
        <v>0</v>
      </c>
      <c r="H635" s="107">
        <f t="shared" si="78"/>
        <v>0</v>
      </c>
      <c r="I635" s="143">
        <f t="shared" si="74"/>
        <v>0</v>
      </c>
      <c r="J635" s="142"/>
      <c r="K635" s="146"/>
      <c r="L635" s="7" t="str">
        <f t="shared" si="75"/>
        <v/>
      </c>
      <c r="M635" s="7" t="str">
        <f t="shared" si="76"/>
        <v/>
      </c>
      <c r="N635" s="7" t="str">
        <f t="shared" si="72"/>
        <v/>
      </c>
      <c r="O635" s="144"/>
      <c r="P635" s="355">
        <v>0</v>
      </c>
      <c r="Q635" s="362">
        <f>SUM('NOVO HORIZONTE'!I635)</f>
        <v>0</v>
      </c>
      <c r="R635" s="363">
        <f t="shared" si="77"/>
        <v>0</v>
      </c>
      <c r="S635" s="153">
        <f t="shared" si="79"/>
        <v>0</v>
      </c>
      <c r="T635" s="364"/>
    </row>
    <row r="636" ht="22.5" hidden="1" spans="1:20">
      <c r="A636" s="158">
        <v>101473</v>
      </c>
      <c r="B636" s="94" t="s">
        <v>252</v>
      </c>
      <c r="C636" s="104" t="s">
        <v>886</v>
      </c>
      <c r="D636" s="94" t="s">
        <v>101</v>
      </c>
      <c r="E636" s="95">
        <v>28.4</v>
      </c>
      <c r="F636" s="96">
        <f t="shared" si="73"/>
        <v>34.86</v>
      </c>
      <c r="G636" s="107">
        <f>ROUND(SUM('NOVO HORIZONTE'!G636),2)</f>
        <v>0</v>
      </c>
      <c r="H636" s="107">
        <f t="shared" si="78"/>
        <v>0</v>
      </c>
      <c r="I636" s="143">
        <f t="shared" si="74"/>
        <v>0</v>
      </c>
      <c r="J636" s="142"/>
      <c r="K636" s="146"/>
      <c r="L636" s="7" t="str">
        <f t="shared" si="75"/>
        <v/>
      </c>
      <c r="M636" s="7" t="str">
        <f t="shared" si="76"/>
        <v/>
      </c>
      <c r="N636" s="7" t="str">
        <f t="shared" si="72"/>
        <v/>
      </c>
      <c r="O636" s="144"/>
      <c r="P636" s="355">
        <v>0</v>
      </c>
      <c r="Q636" s="362">
        <f>SUM('NOVO HORIZONTE'!I636)</f>
        <v>0</v>
      </c>
      <c r="R636" s="363">
        <f t="shared" si="77"/>
        <v>0</v>
      </c>
      <c r="S636" s="153">
        <f t="shared" si="79"/>
        <v>0</v>
      </c>
      <c r="T636" s="364"/>
    </row>
    <row r="637" ht="22.5" hidden="1" spans="1:20">
      <c r="A637" s="158">
        <v>101474</v>
      </c>
      <c r="B637" s="94" t="s">
        <v>252</v>
      </c>
      <c r="C637" s="104" t="s">
        <v>887</v>
      </c>
      <c r="D637" s="94" t="s">
        <v>101</v>
      </c>
      <c r="E637" s="95">
        <v>20.32</v>
      </c>
      <c r="F637" s="96">
        <f t="shared" si="73"/>
        <v>24.94</v>
      </c>
      <c r="G637" s="107">
        <f>ROUND(SUM('NOVO HORIZONTE'!G637),2)</f>
        <v>0</v>
      </c>
      <c r="H637" s="107">
        <f t="shared" si="78"/>
        <v>0</v>
      </c>
      <c r="I637" s="143">
        <f t="shared" si="74"/>
        <v>0</v>
      </c>
      <c r="J637" s="142"/>
      <c r="K637" s="146"/>
      <c r="L637" s="7" t="str">
        <f t="shared" si="75"/>
        <v/>
      </c>
      <c r="M637" s="7" t="str">
        <f t="shared" si="76"/>
        <v/>
      </c>
      <c r="N637" s="7" t="str">
        <f t="shared" si="72"/>
        <v/>
      </c>
      <c r="O637" s="144"/>
      <c r="P637" s="355">
        <v>0</v>
      </c>
      <c r="Q637" s="362">
        <f>SUM('NOVO HORIZONTE'!I637)</f>
        <v>0</v>
      </c>
      <c r="R637" s="363">
        <f t="shared" si="77"/>
        <v>0</v>
      </c>
      <c r="S637" s="153">
        <f t="shared" si="79"/>
        <v>0</v>
      </c>
      <c r="T637" s="364"/>
    </row>
    <row r="638" ht="22.5" hidden="1" spans="1:20">
      <c r="A638" s="158">
        <v>101475</v>
      </c>
      <c r="B638" s="94" t="s">
        <v>252</v>
      </c>
      <c r="C638" s="104" t="s">
        <v>888</v>
      </c>
      <c r="D638" s="94" t="s">
        <v>101</v>
      </c>
      <c r="E638" s="95">
        <v>18.02</v>
      </c>
      <c r="F638" s="96">
        <f t="shared" si="73"/>
        <v>22.12</v>
      </c>
      <c r="G638" s="107">
        <f>ROUND(SUM('NOVO HORIZONTE'!G638),2)</f>
        <v>0</v>
      </c>
      <c r="H638" s="107">
        <f t="shared" si="78"/>
        <v>0</v>
      </c>
      <c r="I638" s="143">
        <f t="shared" si="74"/>
        <v>0</v>
      </c>
      <c r="J638" s="142"/>
      <c r="K638" s="146"/>
      <c r="L638" s="7" t="str">
        <f t="shared" si="75"/>
        <v/>
      </c>
      <c r="M638" s="7" t="str">
        <f t="shared" si="76"/>
        <v/>
      </c>
      <c r="N638" s="7" t="str">
        <f t="shared" si="72"/>
        <v/>
      </c>
      <c r="O638" s="144"/>
      <c r="P638" s="355">
        <v>0</v>
      </c>
      <c r="Q638" s="362">
        <f>SUM('NOVO HORIZONTE'!I638)</f>
        <v>0</v>
      </c>
      <c r="R638" s="363">
        <f t="shared" si="77"/>
        <v>0</v>
      </c>
      <c r="S638" s="153">
        <f t="shared" si="79"/>
        <v>0</v>
      </c>
      <c r="T638" s="364"/>
    </row>
    <row r="639" ht="22.5" hidden="1" spans="1:20">
      <c r="A639" s="158">
        <v>101476</v>
      </c>
      <c r="B639" s="94" t="s">
        <v>252</v>
      </c>
      <c r="C639" s="104" t="s">
        <v>889</v>
      </c>
      <c r="D639" s="94" t="s">
        <v>101</v>
      </c>
      <c r="E639" s="95">
        <v>16.07</v>
      </c>
      <c r="F639" s="96">
        <f t="shared" si="73"/>
        <v>19.72</v>
      </c>
      <c r="G639" s="107">
        <f>ROUND(SUM('NOVO HORIZONTE'!G639),2)</f>
        <v>0</v>
      </c>
      <c r="H639" s="107">
        <f t="shared" si="78"/>
        <v>0</v>
      </c>
      <c r="I639" s="143">
        <f t="shared" si="74"/>
        <v>0</v>
      </c>
      <c r="J639" s="142"/>
      <c r="K639" s="146"/>
      <c r="L639" s="7" t="str">
        <f t="shared" si="75"/>
        <v/>
      </c>
      <c r="M639" s="7" t="str">
        <f t="shared" si="76"/>
        <v/>
      </c>
      <c r="N639" s="7" t="str">
        <f t="shared" si="72"/>
        <v/>
      </c>
      <c r="O639" s="144"/>
      <c r="P639" s="355">
        <v>0</v>
      </c>
      <c r="Q639" s="362">
        <f>SUM('NOVO HORIZONTE'!I639)</f>
        <v>0</v>
      </c>
      <c r="R639" s="363">
        <f t="shared" si="77"/>
        <v>0</v>
      </c>
      <c r="S639" s="153">
        <f t="shared" si="79"/>
        <v>0</v>
      </c>
      <c r="T639" s="364"/>
    </row>
    <row r="640" ht="22.5" hidden="1" spans="1:20">
      <c r="A640" s="158">
        <v>101477</v>
      </c>
      <c r="B640" s="94" t="s">
        <v>252</v>
      </c>
      <c r="C640" s="104" t="s">
        <v>890</v>
      </c>
      <c r="D640" s="94" t="s">
        <v>101</v>
      </c>
      <c r="E640" s="95">
        <v>13.16</v>
      </c>
      <c r="F640" s="96">
        <f t="shared" si="73"/>
        <v>16.15</v>
      </c>
      <c r="G640" s="107">
        <f>ROUND(SUM('NOVO HORIZONTE'!G640),2)</f>
        <v>0</v>
      </c>
      <c r="H640" s="107">
        <f t="shared" si="78"/>
        <v>0</v>
      </c>
      <c r="I640" s="143">
        <f t="shared" si="74"/>
        <v>0</v>
      </c>
      <c r="J640" s="142"/>
      <c r="K640" s="146"/>
      <c r="L640" s="7" t="str">
        <f t="shared" si="75"/>
        <v/>
      </c>
      <c r="M640" s="7" t="str">
        <f t="shared" si="76"/>
        <v/>
      </c>
      <c r="N640" s="7" t="str">
        <f t="shared" si="72"/>
        <v/>
      </c>
      <c r="O640" s="144"/>
      <c r="P640" s="355">
        <v>0</v>
      </c>
      <c r="Q640" s="362">
        <f>SUM('NOVO HORIZONTE'!I640)</f>
        <v>0</v>
      </c>
      <c r="R640" s="363">
        <f t="shared" si="77"/>
        <v>0</v>
      </c>
      <c r="S640" s="153">
        <f t="shared" si="79"/>
        <v>0</v>
      </c>
      <c r="T640" s="364"/>
    </row>
    <row r="641" ht="22.5" hidden="1" spans="1:20">
      <c r="A641" s="158">
        <v>101478</v>
      </c>
      <c r="B641" s="94" t="s">
        <v>252</v>
      </c>
      <c r="C641" s="104" t="s">
        <v>891</v>
      </c>
      <c r="D641" s="94" t="s">
        <v>101</v>
      </c>
      <c r="E641" s="95">
        <v>11.2</v>
      </c>
      <c r="F641" s="96">
        <f t="shared" si="73"/>
        <v>13.75</v>
      </c>
      <c r="G641" s="107">
        <f>ROUND(SUM('NOVO HORIZONTE'!G641),2)</f>
        <v>0</v>
      </c>
      <c r="H641" s="107">
        <f t="shared" si="78"/>
        <v>0</v>
      </c>
      <c r="I641" s="143">
        <f t="shared" si="74"/>
        <v>0</v>
      </c>
      <c r="J641" s="142"/>
      <c r="K641" s="146"/>
      <c r="L641" s="7" t="str">
        <f t="shared" si="75"/>
        <v/>
      </c>
      <c r="M641" s="7" t="str">
        <f t="shared" si="76"/>
        <v/>
      </c>
      <c r="N641" s="7" t="str">
        <f t="shared" si="72"/>
        <v/>
      </c>
      <c r="O641" s="144"/>
      <c r="P641" s="355">
        <v>0</v>
      </c>
      <c r="Q641" s="362">
        <f>SUM('NOVO HORIZONTE'!I641)</f>
        <v>0</v>
      </c>
      <c r="R641" s="363">
        <f t="shared" si="77"/>
        <v>0</v>
      </c>
      <c r="S641" s="153">
        <f t="shared" si="79"/>
        <v>0</v>
      </c>
      <c r="T641" s="364"/>
    </row>
    <row r="642" ht="22.5" hidden="1" spans="1:20">
      <c r="A642" s="158">
        <v>101480</v>
      </c>
      <c r="B642" s="94" t="s">
        <v>252</v>
      </c>
      <c r="C642" s="104" t="s">
        <v>892</v>
      </c>
      <c r="D642" s="94" t="s">
        <v>101</v>
      </c>
      <c r="E642" s="95">
        <v>66.56</v>
      </c>
      <c r="F642" s="96">
        <f t="shared" si="73"/>
        <v>81.7</v>
      </c>
      <c r="G642" s="107">
        <f>ROUND(SUM('NOVO HORIZONTE'!G642),2)</f>
        <v>0</v>
      </c>
      <c r="H642" s="107">
        <f t="shared" si="78"/>
        <v>0</v>
      </c>
      <c r="I642" s="143">
        <f t="shared" si="74"/>
        <v>0</v>
      </c>
      <c r="J642" s="142"/>
      <c r="K642" s="146"/>
      <c r="L642" s="7" t="str">
        <f t="shared" si="75"/>
        <v/>
      </c>
      <c r="M642" s="7" t="str">
        <f t="shared" si="76"/>
        <v/>
      </c>
      <c r="N642" s="7" t="str">
        <f t="shared" si="72"/>
        <v/>
      </c>
      <c r="O642" s="144"/>
      <c r="P642" s="355">
        <v>0</v>
      </c>
      <c r="Q642" s="362">
        <f>SUM('NOVO HORIZONTE'!I642)</f>
        <v>0</v>
      </c>
      <c r="R642" s="363">
        <f t="shared" si="77"/>
        <v>0</v>
      </c>
      <c r="S642" s="153">
        <f t="shared" si="79"/>
        <v>0</v>
      </c>
      <c r="T642" s="364"/>
    </row>
    <row r="643" ht="22.5" hidden="1" spans="1:20">
      <c r="A643" s="158">
        <v>101481</v>
      </c>
      <c r="B643" s="94" t="s">
        <v>252</v>
      </c>
      <c r="C643" s="104" t="s">
        <v>893</v>
      </c>
      <c r="D643" s="94" t="s">
        <v>101</v>
      </c>
      <c r="E643" s="95">
        <v>48.07</v>
      </c>
      <c r="F643" s="96">
        <f t="shared" si="73"/>
        <v>59</v>
      </c>
      <c r="G643" s="107">
        <f>ROUND(SUM('NOVO HORIZONTE'!G643),2)</f>
        <v>0</v>
      </c>
      <c r="H643" s="107">
        <f t="shared" si="78"/>
        <v>0</v>
      </c>
      <c r="I643" s="143">
        <f t="shared" si="74"/>
        <v>0</v>
      </c>
      <c r="J643" s="142"/>
      <c r="K643" s="146"/>
      <c r="L643" s="7" t="str">
        <f t="shared" si="75"/>
        <v/>
      </c>
      <c r="M643" s="7" t="str">
        <f t="shared" si="76"/>
        <v/>
      </c>
      <c r="N643" s="7" t="str">
        <f t="shared" si="72"/>
        <v/>
      </c>
      <c r="O643" s="144"/>
      <c r="P643" s="355">
        <v>0</v>
      </c>
      <c r="Q643" s="362">
        <f>SUM('NOVO HORIZONTE'!I643)</f>
        <v>0</v>
      </c>
      <c r="R643" s="363">
        <f t="shared" si="77"/>
        <v>0</v>
      </c>
      <c r="S643" s="153">
        <f t="shared" si="79"/>
        <v>0</v>
      </c>
      <c r="T643" s="364"/>
    </row>
    <row r="644" ht="22.5" hidden="1" spans="1:20">
      <c r="A644" s="158">
        <v>101482</v>
      </c>
      <c r="B644" s="94" t="s">
        <v>252</v>
      </c>
      <c r="C644" s="104" t="s">
        <v>894</v>
      </c>
      <c r="D644" s="94" t="s">
        <v>101</v>
      </c>
      <c r="E644" s="95">
        <v>35.93</v>
      </c>
      <c r="F644" s="96">
        <f t="shared" si="73"/>
        <v>44.1</v>
      </c>
      <c r="G644" s="107">
        <f>ROUND(SUM('NOVO HORIZONTE'!G644),2)</f>
        <v>0</v>
      </c>
      <c r="H644" s="107">
        <f t="shared" si="78"/>
        <v>0</v>
      </c>
      <c r="I644" s="143">
        <f t="shared" si="74"/>
        <v>0</v>
      </c>
      <c r="J644" s="142"/>
      <c r="K644" s="146"/>
      <c r="L644" s="7" t="str">
        <f t="shared" si="75"/>
        <v/>
      </c>
      <c r="M644" s="7" t="str">
        <f t="shared" si="76"/>
        <v/>
      </c>
      <c r="N644" s="7" t="str">
        <f t="shared" si="72"/>
        <v/>
      </c>
      <c r="O644" s="144"/>
      <c r="P644" s="355">
        <v>0</v>
      </c>
      <c r="Q644" s="362">
        <f>SUM('NOVO HORIZONTE'!I644)</f>
        <v>0</v>
      </c>
      <c r="R644" s="363">
        <f t="shared" si="77"/>
        <v>0</v>
      </c>
      <c r="S644" s="153">
        <f t="shared" si="79"/>
        <v>0</v>
      </c>
      <c r="T644" s="364"/>
    </row>
    <row r="645" ht="22.5" hidden="1" spans="1:20">
      <c r="A645" s="158">
        <v>101483</v>
      </c>
      <c r="B645" s="94" t="s">
        <v>252</v>
      </c>
      <c r="C645" s="104" t="s">
        <v>895</v>
      </c>
      <c r="D645" s="94" t="s">
        <v>101</v>
      </c>
      <c r="E645" s="95">
        <v>37.28</v>
      </c>
      <c r="F645" s="96">
        <f t="shared" si="73"/>
        <v>45.76</v>
      </c>
      <c r="G645" s="107">
        <f>ROUND(SUM('NOVO HORIZONTE'!G645),2)</f>
        <v>0</v>
      </c>
      <c r="H645" s="107">
        <f t="shared" si="78"/>
        <v>0</v>
      </c>
      <c r="I645" s="143">
        <f t="shared" si="74"/>
        <v>0</v>
      </c>
      <c r="J645" s="142"/>
      <c r="K645" s="146"/>
      <c r="L645" s="7" t="str">
        <f t="shared" si="75"/>
        <v/>
      </c>
      <c r="M645" s="7" t="str">
        <f t="shared" si="76"/>
        <v/>
      </c>
      <c r="N645" s="7" t="str">
        <f t="shared" si="72"/>
        <v/>
      </c>
      <c r="O645" s="144"/>
      <c r="P645" s="355">
        <v>0</v>
      </c>
      <c r="Q645" s="362">
        <f>SUM('NOVO HORIZONTE'!I645)</f>
        <v>0</v>
      </c>
      <c r="R645" s="363">
        <f t="shared" si="77"/>
        <v>0</v>
      </c>
      <c r="S645" s="153">
        <f t="shared" si="79"/>
        <v>0</v>
      </c>
      <c r="T645" s="364"/>
    </row>
    <row r="646" ht="22.5" hidden="1" spans="1:20">
      <c r="A646" s="158">
        <v>101484</v>
      </c>
      <c r="B646" s="94" t="s">
        <v>252</v>
      </c>
      <c r="C646" s="104" t="s">
        <v>896</v>
      </c>
      <c r="D646" s="94" t="s">
        <v>101</v>
      </c>
      <c r="E646" s="95">
        <v>193.26</v>
      </c>
      <c r="F646" s="96">
        <f t="shared" si="73"/>
        <v>237.21</v>
      </c>
      <c r="G646" s="107">
        <f>ROUND(SUM('NOVO HORIZONTE'!G646),2)</f>
        <v>0</v>
      </c>
      <c r="H646" s="107">
        <f t="shared" si="78"/>
        <v>0</v>
      </c>
      <c r="I646" s="143">
        <f t="shared" si="74"/>
        <v>0</v>
      </c>
      <c r="J646" s="142"/>
      <c r="K646" s="146"/>
      <c r="L646" s="7" t="str">
        <f t="shared" si="75"/>
        <v/>
      </c>
      <c r="M646" s="7" t="str">
        <f t="shared" si="76"/>
        <v/>
      </c>
      <c r="N646" s="7" t="str">
        <f t="shared" si="72"/>
        <v/>
      </c>
      <c r="O646" s="144"/>
      <c r="P646" s="355">
        <v>0</v>
      </c>
      <c r="Q646" s="362">
        <f>SUM('NOVO HORIZONTE'!I646)</f>
        <v>0</v>
      </c>
      <c r="R646" s="363">
        <f t="shared" si="77"/>
        <v>0</v>
      </c>
      <c r="S646" s="153">
        <f t="shared" si="79"/>
        <v>0</v>
      </c>
      <c r="T646" s="364"/>
    </row>
    <row r="647" ht="22.5" hidden="1" spans="1:20">
      <c r="A647" s="158">
        <v>101485</v>
      </c>
      <c r="B647" s="94" t="s">
        <v>252</v>
      </c>
      <c r="C647" s="104" t="s">
        <v>897</v>
      </c>
      <c r="D647" s="94" t="s">
        <v>101</v>
      </c>
      <c r="E647" s="95">
        <v>148.34</v>
      </c>
      <c r="F647" s="96">
        <f t="shared" si="73"/>
        <v>182.07</v>
      </c>
      <c r="G647" s="107">
        <f>ROUND(SUM('NOVO HORIZONTE'!G647),2)</f>
        <v>0</v>
      </c>
      <c r="H647" s="107">
        <f t="shared" si="78"/>
        <v>0</v>
      </c>
      <c r="I647" s="143">
        <f t="shared" si="74"/>
        <v>0</v>
      </c>
      <c r="J647" s="142"/>
      <c r="K647" s="146"/>
      <c r="L647" s="7" t="str">
        <f t="shared" si="75"/>
        <v/>
      </c>
      <c r="M647" s="7" t="str">
        <f t="shared" si="76"/>
        <v/>
      </c>
      <c r="N647" s="7" t="str">
        <f t="shared" si="72"/>
        <v/>
      </c>
      <c r="O647" s="144"/>
      <c r="P647" s="355">
        <v>0</v>
      </c>
      <c r="Q647" s="362">
        <f>SUM('NOVO HORIZONTE'!I647)</f>
        <v>0</v>
      </c>
      <c r="R647" s="363">
        <f t="shared" si="77"/>
        <v>0</v>
      </c>
      <c r="S647" s="153">
        <f t="shared" si="79"/>
        <v>0</v>
      </c>
      <c r="T647" s="364"/>
    </row>
    <row r="648" ht="22.5" hidden="1" spans="1:20">
      <c r="A648" s="158">
        <v>101486</v>
      </c>
      <c r="B648" s="94" t="s">
        <v>252</v>
      </c>
      <c r="C648" s="104" t="s">
        <v>898</v>
      </c>
      <c r="D648" s="94" t="s">
        <v>101</v>
      </c>
      <c r="E648" s="95">
        <v>133.62</v>
      </c>
      <c r="F648" s="96">
        <f t="shared" si="73"/>
        <v>164.01</v>
      </c>
      <c r="G648" s="107">
        <f>ROUND(SUM('NOVO HORIZONTE'!G648),2)</f>
        <v>0</v>
      </c>
      <c r="H648" s="107">
        <f t="shared" si="78"/>
        <v>0</v>
      </c>
      <c r="I648" s="143">
        <f t="shared" si="74"/>
        <v>0</v>
      </c>
      <c r="J648" s="142"/>
      <c r="K648" s="146"/>
      <c r="L648" s="7" t="str">
        <f t="shared" si="75"/>
        <v/>
      </c>
      <c r="M648" s="7" t="str">
        <f t="shared" si="76"/>
        <v/>
      </c>
      <c r="N648" s="7" t="str">
        <f t="shared" si="72"/>
        <v/>
      </c>
      <c r="O648" s="144"/>
      <c r="P648" s="355">
        <v>0</v>
      </c>
      <c r="Q648" s="362">
        <f>SUM('NOVO HORIZONTE'!I648)</f>
        <v>0</v>
      </c>
      <c r="R648" s="363">
        <f t="shared" si="77"/>
        <v>0</v>
      </c>
      <c r="S648" s="153">
        <f t="shared" si="79"/>
        <v>0</v>
      </c>
      <c r="T648" s="364"/>
    </row>
    <row r="649" ht="22.5" hidden="1" spans="1:20">
      <c r="A649" s="158">
        <v>101487</v>
      </c>
      <c r="B649" s="94" t="s">
        <v>252</v>
      </c>
      <c r="C649" s="104" t="s">
        <v>899</v>
      </c>
      <c r="D649" s="94" t="s">
        <v>101</v>
      </c>
      <c r="E649" s="95">
        <v>97.84</v>
      </c>
      <c r="F649" s="96">
        <f t="shared" si="73"/>
        <v>120.09</v>
      </c>
      <c r="G649" s="107">
        <f>ROUND(SUM('NOVO HORIZONTE'!G649),2)</f>
        <v>0</v>
      </c>
      <c r="H649" s="107">
        <f t="shared" si="78"/>
        <v>0</v>
      </c>
      <c r="I649" s="143">
        <f t="shared" si="74"/>
        <v>0</v>
      </c>
      <c r="J649" s="142"/>
      <c r="K649" s="146"/>
      <c r="L649" s="7" t="str">
        <f t="shared" si="75"/>
        <v/>
      </c>
      <c r="M649" s="7" t="str">
        <f t="shared" si="76"/>
        <v/>
      </c>
      <c r="N649" s="7" t="str">
        <f t="shared" si="72"/>
        <v/>
      </c>
      <c r="O649" s="144"/>
      <c r="P649" s="355">
        <v>0</v>
      </c>
      <c r="Q649" s="362">
        <f>SUM('NOVO HORIZONTE'!I649)</f>
        <v>0</v>
      </c>
      <c r="R649" s="363">
        <f t="shared" si="77"/>
        <v>0</v>
      </c>
      <c r="S649" s="153">
        <f t="shared" si="79"/>
        <v>0</v>
      </c>
      <c r="T649" s="364"/>
    </row>
    <row r="650" ht="22.5" hidden="1" spans="1:20">
      <c r="A650" s="158">
        <v>101488</v>
      </c>
      <c r="B650" s="94" t="s">
        <v>252</v>
      </c>
      <c r="C650" s="104" t="s">
        <v>900</v>
      </c>
      <c r="D650" s="94" t="s">
        <v>101</v>
      </c>
      <c r="E650" s="95">
        <v>84.66</v>
      </c>
      <c r="F650" s="96">
        <f t="shared" si="73"/>
        <v>103.91</v>
      </c>
      <c r="G650" s="107">
        <f>ROUND(SUM('NOVO HORIZONTE'!G650),2)</f>
        <v>0</v>
      </c>
      <c r="H650" s="107">
        <f t="shared" si="78"/>
        <v>0</v>
      </c>
      <c r="I650" s="143">
        <f t="shared" si="74"/>
        <v>0</v>
      </c>
      <c r="J650" s="142"/>
      <c r="K650" s="146"/>
      <c r="L650" s="7" t="str">
        <f t="shared" si="75"/>
        <v/>
      </c>
      <c r="M650" s="7" t="str">
        <f t="shared" si="76"/>
        <v/>
      </c>
      <c r="N650" s="7" t="str">
        <f t="shared" si="72"/>
        <v/>
      </c>
      <c r="O650" s="144"/>
      <c r="P650" s="355">
        <v>0</v>
      </c>
      <c r="Q650" s="362">
        <f>SUM('NOVO HORIZONTE'!I650)</f>
        <v>0</v>
      </c>
      <c r="R650" s="363">
        <f t="shared" si="77"/>
        <v>0</v>
      </c>
      <c r="S650" s="153">
        <f t="shared" si="79"/>
        <v>0</v>
      </c>
      <c r="T650" s="364"/>
    </row>
    <row r="651" ht="12.75" hidden="1" spans="1:20">
      <c r="A651" s="154" t="s">
        <v>901</v>
      </c>
      <c r="B651" s="94"/>
      <c r="C651" s="161" t="s">
        <v>902</v>
      </c>
      <c r="D651" s="335">
        <v>0</v>
      </c>
      <c r="E651" s="336">
        <v>0</v>
      </c>
      <c r="F651" s="96">
        <f t="shared" si="73"/>
        <v>0</v>
      </c>
      <c r="G651" s="180">
        <f>ROUND(SUM('NOVO HORIZONTE'!G651),2)</f>
        <v>0</v>
      </c>
      <c r="H651" s="181">
        <f t="shared" si="78"/>
        <v>0</v>
      </c>
      <c r="I651" s="186">
        <f t="shared" si="74"/>
        <v>0</v>
      </c>
      <c r="J651" s="142"/>
      <c r="K651" s="145" t="str">
        <f>IF(OR(SUM(I652:I671)&gt;0,SUM(I652:I671)&gt;0),"xx","")</f>
        <v/>
      </c>
      <c r="L651" s="7" t="str">
        <f t="shared" si="75"/>
        <v/>
      </c>
      <c r="M651" s="7" t="str">
        <f t="shared" si="76"/>
        <v/>
      </c>
      <c r="N651" s="7" t="str">
        <f t="shared" si="72"/>
        <v/>
      </c>
      <c r="O651" s="144"/>
      <c r="P651" s="375"/>
      <c r="Q651" s="362">
        <f>SUM('NOVO HORIZONTE'!I651)</f>
        <v>0</v>
      </c>
      <c r="R651" s="363">
        <f t="shared" si="77"/>
        <v>0</v>
      </c>
      <c r="S651" s="153">
        <f t="shared" si="79"/>
        <v>0</v>
      </c>
      <c r="T651" s="364"/>
    </row>
    <row r="652" ht="12.75" hidden="1" spans="1:20">
      <c r="A652" s="158">
        <v>100205</v>
      </c>
      <c r="B652" s="94" t="s">
        <v>252</v>
      </c>
      <c r="C652" s="104" t="s">
        <v>903</v>
      </c>
      <c r="D652" s="94" t="s">
        <v>762</v>
      </c>
      <c r="E652" s="95">
        <v>1715.85</v>
      </c>
      <c r="F652" s="96">
        <f t="shared" si="73"/>
        <v>2106.03</v>
      </c>
      <c r="G652" s="107">
        <f>ROUND(SUM('NOVO HORIZONTE'!G652),2)</f>
        <v>0</v>
      </c>
      <c r="H652" s="107">
        <f t="shared" si="78"/>
        <v>0</v>
      </c>
      <c r="I652" s="143">
        <f t="shared" si="74"/>
        <v>0</v>
      </c>
      <c r="J652" s="142"/>
      <c r="K652" s="146"/>
      <c r="L652" s="7" t="str">
        <f t="shared" si="75"/>
        <v/>
      </c>
      <c r="M652" s="7" t="str">
        <f t="shared" si="76"/>
        <v/>
      </c>
      <c r="N652" s="7" t="str">
        <f t="shared" si="72"/>
        <v/>
      </c>
      <c r="O652" s="144"/>
      <c r="P652" s="355">
        <v>0</v>
      </c>
      <c r="Q652" s="362">
        <f>SUM('NOVO HORIZONTE'!I652)</f>
        <v>0</v>
      </c>
      <c r="R652" s="363">
        <f t="shared" si="77"/>
        <v>0</v>
      </c>
      <c r="S652" s="153">
        <f t="shared" si="79"/>
        <v>0</v>
      </c>
      <c r="T652" s="364"/>
    </row>
    <row r="653" ht="12.75" hidden="1" spans="1:20">
      <c r="A653" s="158">
        <v>100206</v>
      </c>
      <c r="B653" s="94" t="s">
        <v>252</v>
      </c>
      <c r="C653" s="104" t="s">
        <v>904</v>
      </c>
      <c r="D653" s="94" t="s">
        <v>762</v>
      </c>
      <c r="E653" s="95">
        <v>1240.27</v>
      </c>
      <c r="F653" s="96">
        <f t="shared" si="73"/>
        <v>1522.31</v>
      </c>
      <c r="G653" s="107">
        <f>ROUND(SUM('NOVO HORIZONTE'!G653),2)</f>
        <v>0</v>
      </c>
      <c r="H653" s="107">
        <f t="shared" si="78"/>
        <v>0</v>
      </c>
      <c r="I653" s="143">
        <f t="shared" si="74"/>
        <v>0</v>
      </c>
      <c r="J653" s="142"/>
      <c r="K653" s="146"/>
      <c r="L653" s="7" t="str">
        <f t="shared" si="75"/>
        <v/>
      </c>
      <c r="M653" s="7" t="str">
        <f t="shared" si="76"/>
        <v/>
      </c>
      <c r="N653" s="7" t="str">
        <f t="shared" si="72"/>
        <v/>
      </c>
      <c r="O653" s="144"/>
      <c r="P653" s="355">
        <v>0</v>
      </c>
      <c r="Q653" s="362">
        <f>SUM('NOVO HORIZONTE'!I653)</f>
        <v>0</v>
      </c>
      <c r="R653" s="363">
        <f t="shared" si="77"/>
        <v>0</v>
      </c>
      <c r="S653" s="153">
        <f t="shared" si="79"/>
        <v>0</v>
      </c>
      <c r="T653" s="364"/>
    </row>
    <row r="654" ht="12.75" hidden="1" spans="1:20">
      <c r="A654" s="158">
        <v>100207</v>
      </c>
      <c r="B654" s="94" t="s">
        <v>252</v>
      </c>
      <c r="C654" s="104" t="s">
        <v>905</v>
      </c>
      <c r="D654" s="94" t="s">
        <v>762</v>
      </c>
      <c r="E654" s="95">
        <v>465.45</v>
      </c>
      <c r="F654" s="96">
        <f t="shared" si="73"/>
        <v>571.29</v>
      </c>
      <c r="G654" s="107">
        <f>ROUND(SUM('NOVO HORIZONTE'!G654),2)</f>
        <v>0</v>
      </c>
      <c r="H654" s="107">
        <f t="shared" si="78"/>
        <v>0</v>
      </c>
      <c r="I654" s="143">
        <f t="shared" si="74"/>
        <v>0</v>
      </c>
      <c r="J654" s="142"/>
      <c r="K654" s="146"/>
      <c r="L654" s="7" t="str">
        <f t="shared" si="75"/>
        <v/>
      </c>
      <c r="M654" s="7" t="str">
        <f t="shared" si="76"/>
        <v/>
      </c>
      <c r="N654" s="7" t="str">
        <f t="shared" si="72"/>
        <v/>
      </c>
      <c r="O654" s="144"/>
      <c r="P654" s="355">
        <v>0</v>
      </c>
      <c r="Q654" s="362">
        <f>SUM('NOVO HORIZONTE'!I654)</f>
        <v>0</v>
      </c>
      <c r="R654" s="363">
        <f t="shared" si="77"/>
        <v>0</v>
      </c>
      <c r="S654" s="153">
        <f t="shared" si="79"/>
        <v>0</v>
      </c>
      <c r="T654" s="364"/>
    </row>
    <row r="655" ht="12.75" hidden="1" spans="1:20">
      <c r="A655" s="158">
        <v>100271</v>
      </c>
      <c r="B655" s="94" t="s">
        <v>252</v>
      </c>
      <c r="C655" s="104" t="s">
        <v>906</v>
      </c>
      <c r="D655" s="94" t="s">
        <v>907</v>
      </c>
      <c r="E655" s="95">
        <v>73.37</v>
      </c>
      <c r="F655" s="96">
        <f t="shared" si="73"/>
        <v>90.05</v>
      </c>
      <c r="G655" s="107">
        <f>ROUND(SUM('NOVO HORIZONTE'!G655),2)</f>
        <v>0</v>
      </c>
      <c r="H655" s="107">
        <f t="shared" si="78"/>
        <v>0</v>
      </c>
      <c r="I655" s="143">
        <f t="shared" si="74"/>
        <v>0</v>
      </c>
      <c r="J655" s="142"/>
      <c r="K655" s="146"/>
      <c r="L655" s="7" t="str">
        <f t="shared" si="75"/>
        <v/>
      </c>
      <c r="M655" s="7" t="str">
        <f t="shared" si="76"/>
        <v/>
      </c>
      <c r="N655" s="7" t="str">
        <f t="shared" si="72"/>
        <v/>
      </c>
      <c r="O655" s="144"/>
      <c r="P655" s="355">
        <v>0</v>
      </c>
      <c r="Q655" s="362">
        <f>SUM('NOVO HORIZONTE'!I655)</f>
        <v>0</v>
      </c>
      <c r="R655" s="363">
        <f t="shared" si="77"/>
        <v>0</v>
      </c>
      <c r="S655" s="153">
        <f t="shared" si="79"/>
        <v>0</v>
      </c>
      <c r="T655" s="364"/>
    </row>
    <row r="656" ht="12.75" hidden="1" spans="1:20">
      <c r="A656" s="158">
        <v>100273</v>
      </c>
      <c r="B656" s="94" t="s">
        <v>252</v>
      </c>
      <c r="C656" s="104" t="s">
        <v>908</v>
      </c>
      <c r="D656" s="94" t="s">
        <v>909</v>
      </c>
      <c r="E656" s="95">
        <v>3.82</v>
      </c>
      <c r="F656" s="96">
        <f t="shared" si="73"/>
        <v>4.69</v>
      </c>
      <c r="G656" s="107">
        <f>ROUND(SUM('NOVO HORIZONTE'!G656),2)</f>
        <v>0</v>
      </c>
      <c r="H656" s="107">
        <f t="shared" si="78"/>
        <v>0</v>
      </c>
      <c r="I656" s="143">
        <f t="shared" si="74"/>
        <v>0</v>
      </c>
      <c r="J656" s="142"/>
      <c r="K656" s="146"/>
      <c r="L656" s="7" t="str">
        <f t="shared" si="75"/>
        <v/>
      </c>
      <c r="M656" s="7" t="str">
        <f t="shared" si="76"/>
        <v/>
      </c>
      <c r="N656" s="7" t="str">
        <f t="shared" si="72"/>
        <v/>
      </c>
      <c r="O656" s="144"/>
      <c r="P656" s="355">
        <v>0</v>
      </c>
      <c r="Q656" s="362">
        <f>SUM('NOVO HORIZONTE'!I656)</f>
        <v>0</v>
      </c>
      <c r="R656" s="363">
        <f t="shared" si="77"/>
        <v>0</v>
      </c>
      <c r="S656" s="153">
        <f t="shared" si="79"/>
        <v>0</v>
      </c>
      <c r="T656" s="364"/>
    </row>
    <row r="657" ht="12.75" hidden="1" spans="1:20">
      <c r="A657" s="158">
        <v>100274</v>
      </c>
      <c r="B657" s="94" t="s">
        <v>252</v>
      </c>
      <c r="C657" s="104" t="s">
        <v>910</v>
      </c>
      <c r="D657" s="94" t="s">
        <v>907</v>
      </c>
      <c r="E657" s="95">
        <v>32.62</v>
      </c>
      <c r="F657" s="96">
        <f t="shared" si="73"/>
        <v>40.04</v>
      </c>
      <c r="G657" s="107">
        <f>ROUND(SUM('NOVO HORIZONTE'!G657),2)</f>
        <v>0</v>
      </c>
      <c r="H657" s="107">
        <f t="shared" si="78"/>
        <v>0</v>
      </c>
      <c r="I657" s="143">
        <f t="shared" si="74"/>
        <v>0</v>
      </c>
      <c r="J657" s="142"/>
      <c r="K657" s="146"/>
      <c r="L657" s="7" t="str">
        <f t="shared" si="75"/>
        <v/>
      </c>
      <c r="M657" s="7" t="str">
        <f t="shared" si="76"/>
        <v/>
      </c>
      <c r="N657" s="7" t="str">
        <f t="shared" si="72"/>
        <v/>
      </c>
      <c r="O657" s="144"/>
      <c r="P657" s="355">
        <v>0</v>
      </c>
      <c r="Q657" s="362">
        <f>SUM('NOVO HORIZONTE'!I657)</f>
        <v>0</v>
      </c>
      <c r="R657" s="363">
        <f t="shared" si="77"/>
        <v>0</v>
      </c>
      <c r="S657" s="153">
        <f t="shared" si="79"/>
        <v>0</v>
      </c>
      <c r="T657" s="364"/>
    </row>
    <row r="658" ht="22.5" hidden="1" spans="1:20">
      <c r="A658" s="158">
        <v>100275</v>
      </c>
      <c r="B658" s="94" t="s">
        <v>252</v>
      </c>
      <c r="C658" s="104" t="s">
        <v>911</v>
      </c>
      <c r="D658" s="94" t="s">
        <v>907</v>
      </c>
      <c r="E658" s="95">
        <v>21.09</v>
      </c>
      <c r="F658" s="96">
        <f t="shared" si="73"/>
        <v>25.89</v>
      </c>
      <c r="G658" s="107">
        <f>ROUND(SUM('NOVO HORIZONTE'!G658),2)</f>
        <v>0</v>
      </c>
      <c r="H658" s="107">
        <f t="shared" si="78"/>
        <v>0</v>
      </c>
      <c r="I658" s="143">
        <f t="shared" si="74"/>
        <v>0</v>
      </c>
      <c r="J658" s="142"/>
      <c r="K658" s="146"/>
      <c r="L658" s="7" t="str">
        <f t="shared" si="75"/>
        <v/>
      </c>
      <c r="M658" s="7" t="str">
        <f t="shared" si="76"/>
        <v/>
      </c>
      <c r="N658" s="7" t="str">
        <f t="shared" si="72"/>
        <v/>
      </c>
      <c r="O658" s="144"/>
      <c r="P658" s="355">
        <v>0</v>
      </c>
      <c r="Q658" s="362">
        <f>SUM('NOVO HORIZONTE'!I658)</f>
        <v>0</v>
      </c>
      <c r="R658" s="363">
        <f t="shared" si="77"/>
        <v>0</v>
      </c>
      <c r="S658" s="153">
        <f t="shared" si="79"/>
        <v>0</v>
      </c>
      <c r="T658" s="364"/>
    </row>
    <row r="659" ht="22.5" hidden="1" spans="1:20">
      <c r="A659" s="158">
        <v>100276</v>
      </c>
      <c r="B659" s="94" t="s">
        <v>252</v>
      </c>
      <c r="C659" s="104" t="s">
        <v>912</v>
      </c>
      <c r="D659" s="94" t="s">
        <v>907</v>
      </c>
      <c r="E659" s="95">
        <v>38.49</v>
      </c>
      <c r="F659" s="96">
        <f t="shared" si="73"/>
        <v>47.24</v>
      </c>
      <c r="G659" s="107">
        <f>ROUND(SUM('NOVO HORIZONTE'!G659),2)</f>
        <v>0</v>
      </c>
      <c r="H659" s="107">
        <f t="shared" si="78"/>
        <v>0</v>
      </c>
      <c r="I659" s="143">
        <f t="shared" si="74"/>
        <v>0</v>
      </c>
      <c r="J659" s="142"/>
      <c r="K659" s="146"/>
      <c r="L659" s="7" t="str">
        <f t="shared" si="75"/>
        <v/>
      </c>
      <c r="M659" s="7" t="str">
        <f t="shared" si="76"/>
        <v/>
      </c>
      <c r="N659" s="7" t="str">
        <f t="shared" si="72"/>
        <v/>
      </c>
      <c r="O659" s="144"/>
      <c r="P659" s="355">
        <v>0</v>
      </c>
      <c r="Q659" s="362">
        <f>SUM('NOVO HORIZONTE'!I659)</f>
        <v>0</v>
      </c>
      <c r="R659" s="363">
        <f t="shared" si="77"/>
        <v>0</v>
      </c>
      <c r="S659" s="153">
        <f t="shared" si="79"/>
        <v>0</v>
      </c>
      <c r="T659" s="364"/>
    </row>
    <row r="660" ht="22.5" hidden="1" spans="1:20">
      <c r="A660" s="158">
        <v>100255</v>
      </c>
      <c r="B660" s="94" t="s">
        <v>252</v>
      </c>
      <c r="C660" s="104" t="s">
        <v>913</v>
      </c>
      <c r="D660" s="94" t="s">
        <v>914</v>
      </c>
      <c r="E660" s="95">
        <v>15.6</v>
      </c>
      <c r="F660" s="96">
        <f t="shared" si="73"/>
        <v>19.15</v>
      </c>
      <c r="G660" s="107">
        <f>ROUND(SUM('NOVO HORIZONTE'!G660),2)</f>
        <v>0</v>
      </c>
      <c r="H660" s="107">
        <f t="shared" si="78"/>
        <v>0</v>
      </c>
      <c r="I660" s="143">
        <f t="shared" si="74"/>
        <v>0</v>
      </c>
      <c r="J660" s="142"/>
      <c r="K660" s="146"/>
      <c r="L660" s="7" t="str">
        <f t="shared" si="75"/>
        <v/>
      </c>
      <c r="M660" s="7" t="str">
        <f t="shared" si="76"/>
        <v/>
      </c>
      <c r="N660" s="7" t="str">
        <f t="shared" si="72"/>
        <v/>
      </c>
      <c r="O660" s="144"/>
      <c r="P660" s="355">
        <v>0</v>
      </c>
      <c r="Q660" s="362">
        <f>SUM('NOVO HORIZONTE'!I660)</f>
        <v>0</v>
      </c>
      <c r="R660" s="363">
        <f t="shared" si="77"/>
        <v>0</v>
      </c>
      <c r="S660" s="153">
        <f t="shared" si="79"/>
        <v>0</v>
      </c>
      <c r="T660" s="364"/>
    </row>
    <row r="661" ht="22.5" hidden="1" spans="1:20">
      <c r="A661" s="158">
        <v>100256</v>
      </c>
      <c r="B661" s="94" t="s">
        <v>252</v>
      </c>
      <c r="C661" s="104" t="s">
        <v>915</v>
      </c>
      <c r="D661" s="94" t="s">
        <v>914</v>
      </c>
      <c r="E661" s="95">
        <v>10.4</v>
      </c>
      <c r="F661" s="96">
        <f t="shared" si="73"/>
        <v>12.76</v>
      </c>
      <c r="G661" s="107">
        <f>ROUND(SUM('NOVO HORIZONTE'!G661),2)</f>
        <v>0</v>
      </c>
      <c r="H661" s="107">
        <f t="shared" si="78"/>
        <v>0</v>
      </c>
      <c r="I661" s="143">
        <f t="shared" si="74"/>
        <v>0</v>
      </c>
      <c r="J661" s="142"/>
      <c r="K661" s="146"/>
      <c r="L661" s="7" t="str">
        <f t="shared" si="75"/>
        <v/>
      </c>
      <c r="M661" s="7" t="str">
        <f t="shared" si="76"/>
        <v/>
      </c>
      <c r="N661" s="7" t="str">
        <f t="shared" ref="N661:N724" si="80">M661</f>
        <v/>
      </c>
      <c r="O661" s="144"/>
      <c r="P661" s="355">
        <v>0</v>
      </c>
      <c r="Q661" s="362">
        <f>SUM('NOVO HORIZONTE'!I661)</f>
        <v>0</v>
      </c>
      <c r="R661" s="363">
        <f t="shared" si="77"/>
        <v>0</v>
      </c>
      <c r="S661" s="153">
        <f t="shared" si="79"/>
        <v>0</v>
      </c>
      <c r="T661" s="364"/>
    </row>
    <row r="662" ht="22.5" hidden="1" spans="1:20">
      <c r="A662" s="158">
        <v>100257</v>
      </c>
      <c r="B662" s="94" t="s">
        <v>252</v>
      </c>
      <c r="C662" s="104" t="s">
        <v>916</v>
      </c>
      <c r="D662" s="94" t="s">
        <v>914</v>
      </c>
      <c r="E662" s="95">
        <v>6.24</v>
      </c>
      <c r="F662" s="96">
        <f t="shared" si="73"/>
        <v>7.66</v>
      </c>
      <c r="G662" s="107">
        <f>ROUND(SUM('NOVO HORIZONTE'!G662),2)</f>
        <v>0</v>
      </c>
      <c r="H662" s="107">
        <f t="shared" si="78"/>
        <v>0</v>
      </c>
      <c r="I662" s="143">
        <f t="shared" si="74"/>
        <v>0</v>
      </c>
      <c r="J662" s="142"/>
      <c r="K662" s="146"/>
      <c r="L662" s="7" t="str">
        <f t="shared" si="75"/>
        <v/>
      </c>
      <c r="M662" s="7" t="str">
        <f t="shared" si="76"/>
        <v/>
      </c>
      <c r="N662" s="7" t="str">
        <f t="shared" si="80"/>
        <v/>
      </c>
      <c r="O662" s="144"/>
      <c r="P662" s="355">
        <v>0</v>
      </c>
      <c r="Q662" s="362">
        <f>SUM('NOVO HORIZONTE'!I662)</f>
        <v>0</v>
      </c>
      <c r="R662" s="363">
        <f t="shared" si="77"/>
        <v>0</v>
      </c>
      <c r="S662" s="153">
        <f t="shared" si="79"/>
        <v>0</v>
      </c>
      <c r="T662" s="364"/>
    </row>
    <row r="663" ht="22.5" hidden="1" spans="1:20">
      <c r="A663" s="158">
        <v>100258</v>
      </c>
      <c r="B663" s="94" t="s">
        <v>252</v>
      </c>
      <c r="C663" s="104" t="s">
        <v>917</v>
      </c>
      <c r="D663" s="94" t="s">
        <v>914</v>
      </c>
      <c r="E663" s="95">
        <v>15.6</v>
      </c>
      <c r="F663" s="96">
        <f t="shared" si="73"/>
        <v>19.15</v>
      </c>
      <c r="G663" s="107">
        <f>ROUND(SUM('NOVO HORIZONTE'!G663),2)</f>
        <v>0</v>
      </c>
      <c r="H663" s="107">
        <f t="shared" si="78"/>
        <v>0</v>
      </c>
      <c r="I663" s="143">
        <f t="shared" si="74"/>
        <v>0</v>
      </c>
      <c r="J663" s="142"/>
      <c r="K663" s="146"/>
      <c r="L663" s="7" t="str">
        <f t="shared" si="75"/>
        <v/>
      </c>
      <c r="M663" s="7" t="str">
        <f t="shared" si="76"/>
        <v/>
      </c>
      <c r="N663" s="7" t="str">
        <f t="shared" si="80"/>
        <v/>
      </c>
      <c r="O663" s="144"/>
      <c r="P663" s="355">
        <v>0</v>
      </c>
      <c r="Q663" s="362">
        <f>SUM('NOVO HORIZONTE'!I663)</f>
        <v>0</v>
      </c>
      <c r="R663" s="363">
        <f t="shared" si="77"/>
        <v>0</v>
      </c>
      <c r="S663" s="153">
        <f t="shared" si="79"/>
        <v>0</v>
      </c>
      <c r="T663" s="364"/>
    </row>
    <row r="664" ht="22.5" hidden="1" spans="1:20">
      <c r="A664" s="158">
        <v>100259</v>
      </c>
      <c r="B664" s="94" t="s">
        <v>252</v>
      </c>
      <c r="C664" s="104" t="s">
        <v>918</v>
      </c>
      <c r="D664" s="94" t="s">
        <v>914</v>
      </c>
      <c r="E664" s="95">
        <v>30.73</v>
      </c>
      <c r="F664" s="96">
        <f t="shared" ref="F664:F727" si="81">IF(E664=0,0,IF(P664=0,ROUND(E664*(1+E$13),2),ROUND(E664*(1+E$12),2)))</f>
        <v>37.72</v>
      </c>
      <c r="G664" s="107">
        <f>ROUND(SUM('NOVO HORIZONTE'!G664),2)</f>
        <v>0</v>
      </c>
      <c r="H664" s="107">
        <f t="shared" si="78"/>
        <v>0</v>
      </c>
      <c r="I664" s="143">
        <f t="shared" ref="I664:I727" si="82">IF(ISBLANK(G664),0,ROUND(G664*H664,2))</f>
        <v>0</v>
      </c>
      <c r="J664" s="142"/>
      <c r="K664" s="146"/>
      <c r="L664" s="7" t="str">
        <f t="shared" ref="L664:L727" si="83">IF(K664="X","x",IF(K664="xx","x",IF(I664&gt;0,"x","")))</f>
        <v/>
      </c>
      <c r="M664" s="7" t="str">
        <f t="shared" ref="M664:M727" si="84">IF(K664="X","x",IF(K664="xx","x",IF(I664&gt;0,"x","")))</f>
        <v/>
      </c>
      <c r="N664" s="7" t="str">
        <f t="shared" si="80"/>
        <v/>
      </c>
      <c r="O664" s="144"/>
      <c r="P664" s="355">
        <v>0</v>
      </c>
      <c r="Q664" s="362">
        <f>SUM('NOVO HORIZONTE'!I664)</f>
        <v>0</v>
      </c>
      <c r="R664" s="363">
        <f t="shared" ref="R664:R727" si="85">I664-Q664</f>
        <v>0</v>
      </c>
      <c r="S664" s="153">
        <f t="shared" si="79"/>
        <v>0</v>
      </c>
      <c r="T664" s="364"/>
    </row>
    <row r="665" ht="22.5" hidden="1" spans="1:20">
      <c r="A665" s="158">
        <v>100260</v>
      </c>
      <c r="B665" s="94" t="s">
        <v>252</v>
      </c>
      <c r="C665" s="104" t="s">
        <v>919</v>
      </c>
      <c r="D665" s="94" t="s">
        <v>909</v>
      </c>
      <c r="E665" s="95">
        <v>10.13</v>
      </c>
      <c r="F665" s="96">
        <f t="shared" si="81"/>
        <v>12.43</v>
      </c>
      <c r="G665" s="107">
        <f>ROUND(SUM('NOVO HORIZONTE'!G665),2)</f>
        <v>0</v>
      </c>
      <c r="H665" s="107">
        <f t="shared" ref="H665:H728" si="86">IF(G665=0,0,F665)</f>
        <v>0</v>
      </c>
      <c r="I665" s="143">
        <f t="shared" si="82"/>
        <v>0</v>
      </c>
      <c r="J665" s="142"/>
      <c r="K665" s="146"/>
      <c r="L665" s="7" t="str">
        <f t="shared" si="83"/>
        <v/>
      </c>
      <c r="M665" s="7" t="str">
        <f t="shared" si="84"/>
        <v/>
      </c>
      <c r="N665" s="7" t="str">
        <f t="shared" si="80"/>
        <v/>
      </c>
      <c r="O665" s="144"/>
      <c r="P665" s="355">
        <v>0</v>
      </c>
      <c r="Q665" s="362">
        <f>SUM('NOVO HORIZONTE'!I665)</f>
        <v>0</v>
      </c>
      <c r="R665" s="363">
        <f t="shared" si="85"/>
        <v>0</v>
      </c>
      <c r="S665" s="153">
        <f t="shared" ref="S665:S728" si="87">IF(R665=0,0,IF(R665&gt;0,"c","b"))</f>
        <v>0</v>
      </c>
      <c r="T665" s="364"/>
    </row>
    <row r="666" ht="22.5" hidden="1" spans="1:20">
      <c r="A666" s="158">
        <v>100261</v>
      </c>
      <c r="B666" s="94" t="s">
        <v>252</v>
      </c>
      <c r="C666" s="104" t="s">
        <v>920</v>
      </c>
      <c r="D666" s="94" t="s">
        <v>909</v>
      </c>
      <c r="E666" s="95">
        <v>6.36</v>
      </c>
      <c r="F666" s="96">
        <f t="shared" si="81"/>
        <v>7.81</v>
      </c>
      <c r="G666" s="107">
        <f>ROUND(SUM('NOVO HORIZONTE'!G666),2)</f>
        <v>0</v>
      </c>
      <c r="H666" s="107">
        <f t="shared" si="86"/>
        <v>0</v>
      </c>
      <c r="I666" s="143">
        <f t="shared" si="82"/>
        <v>0</v>
      </c>
      <c r="J666" s="142"/>
      <c r="K666" s="146"/>
      <c r="L666" s="7" t="str">
        <f t="shared" si="83"/>
        <v/>
      </c>
      <c r="M666" s="7" t="str">
        <f t="shared" si="84"/>
        <v/>
      </c>
      <c r="N666" s="7" t="str">
        <f t="shared" si="80"/>
        <v/>
      </c>
      <c r="O666" s="144"/>
      <c r="P666" s="355">
        <v>0</v>
      </c>
      <c r="Q666" s="362">
        <f>SUM('NOVO HORIZONTE'!I666)</f>
        <v>0</v>
      </c>
      <c r="R666" s="363">
        <f t="shared" si="85"/>
        <v>0</v>
      </c>
      <c r="S666" s="153">
        <f t="shared" si="87"/>
        <v>0</v>
      </c>
      <c r="T666" s="364"/>
    </row>
    <row r="667" ht="22.5" hidden="1" spans="1:20">
      <c r="A667" s="158">
        <v>100262</v>
      </c>
      <c r="B667" s="94" t="s">
        <v>252</v>
      </c>
      <c r="C667" s="104" t="s">
        <v>921</v>
      </c>
      <c r="D667" s="94" t="s">
        <v>909</v>
      </c>
      <c r="E667" s="95">
        <v>3.94</v>
      </c>
      <c r="F667" s="96">
        <f t="shared" si="81"/>
        <v>4.84</v>
      </c>
      <c r="G667" s="107">
        <f>ROUND(SUM('NOVO HORIZONTE'!G667),2)</f>
        <v>0</v>
      </c>
      <c r="H667" s="107">
        <f t="shared" si="86"/>
        <v>0</v>
      </c>
      <c r="I667" s="143">
        <f t="shared" si="82"/>
        <v>0</v>
      </c>
      <c r="J667" s="142"/>
      <c r="K667" s="146"/>
      <c r="L667" s="7" t="str">
        <f t="shared" si="83"/>
        <v/>
      </c>
      <c r="M667" s="7" t="str">
        <f t="shared" si="84"/>
        <v/>
      </c>
      <c r="N667" s="7" t="str">
        <f t="shared" si="80"/>
        <v/>
      </c>
      <c r="O667" s="144"/>
      <c r="P667" s="355">
        <v>0</v>
      </c>
      <c r="Q667" s="362">
        <f>SUM('NOVO HORIZONTE'!I667)</f>
        <v>0</v>
      </c>
      <c r="R667" s="363">
        <f t="shared" si="85"/>
        <v>0</v>
      </c>
      <c r="S667" s="153">
        <f t="shared" si="87"/>
        <v>0</v>
      </c>
      <c r="T667" s="364"/>
    </row>
    <row r="668" ht="22.5" hidden="1" spans="1:20">
      <c r="A668" s="158">
        <v>100263</v>
      </c>
      <c r="B668" s="94" t="s">
        <v>252</v>
      </c>
      <c r="C668" s="104" t="s">
        <v>922</v>
      </c>
      <c r="D668" s="94" t="s">
        <v>909</v>
      </c>
      <c r="E668" s="95">
        <v>2.52</v>
      </c>
      <c r="F668" s="96">
        <f t="shared" si="81"/>
        <v>3.09</v>
      </c>
      <c r="G668" s="107">
        <f>ROUND(SUM('NOVO HORIZONTE'!G668),2)</f>
        <v>0</v>
      </c>
      <c r="H668" s="107">
        <f t="shared" si="86"/>
        <v>0</v>
      </c>
      <c r="I668" s="143">
        <f t="shared" si="82"/>
        <v>0</v>
      </c>
      <c r="J668" s="142"/>
      <c r="K668" s="146"/>
      <c r="L668" s="7" t="str">
        <f t="shared" si="83"/>
        <v/>
      </c>
      <c r="M668" s="7" t="str">
        <f t="shared" si="84"/>
        <v/>
      </c>
      <c r="N668" s="7" t="str">
        <f t="shared" si="80"/>
        <v/>
      </c>
      <c r="O668" s="144"/>
      <c r="P668" s="355">
        <v>0</v>
      </c>
      <c r="Q668" s="362">
        <f>SUM('NOVO HORIZONTE'!I668)</f>
        <v>0</v>
      </c>
      <c r="R668" s="363">
        <f t="shared" si="85"/>
        <v>0</v>
      </c>
      <c r="S668" s="153">
        <f t="shared" si="87"/>
        <v>0</v>
      </c>
      <c r="T668" s="364"/>
    </row>
    <row r="669" ht="12.75" hidden="1" spans="1:20">
      <c r="A669" s="158">
        <v>100264</v>
      </c>
      <c r="B669" s="94" t="s">
        <v>252</v>
      </c>
      <c r="C669" s="104" t="s">
        <v>923</v>
      </c>
      <c r="D669" s="94" t="s">
        <v>907</v>
      </c>
      <c r="E669" s="95">
        <v>46.03</v>
      </c>
      <c r="F669" s="96">
        <f t="shared" si="81"/>
        <v>56.5</v>
      </c>
      <c r="G669" s="107">
        <f>ROUND(SUM('NOVO HORIZONTE'!G669),2)</f>
        <v>0</v>
      </c>
      <c r="H669" s="107">
        <f t="shared" si="86"/>
        <v>0</v>
      </c>
      <c r="I669" s="143">
        <f t="shared" si="82"/>
        <v>0</v>
      </c>
      <c r="J669" s="142"/>
      <c r="K669" s="146"/>
      <c r="L669" s="7" t="str">
        <f t="shared" si="83"/>
        <v/>
      </c>
      <c r="M669" s="7" t="str">
        <f t="shared" si="84"/>
        <v/>
      </c>
      <c r="N669" s="7" t="str">
        <f t="shared" si="80"/>
        <v/>
      </c>
      <c r="O669" s="144"/>
      <c r="P669" s="355">
        <v>0</v>
      </c>
      <c r="Q669" s="362">
        <f>SUM('NOVO HORIZONTE'!I669)</f>
        <v>0</v>
      </c>
      <c r="R669" s="363">
        <f t="shared" si="85"/>
        <v>0</v>
      </c>
      <c r="S669" s="153">
        <f t="shared" si="87"/>
        <v>0</v>
      </c>
      <c r="T669" s="364"/>
    </row>
    <row r="670" ht="12.75" hidden="1" spans="1:20">
      <c r="A670" s="158">
        <v>100266</v>
      </c>
      <c r="B670" s="94" t="s">
        <v>252</v>
      </c>
      <c r="C670" s="104" t="s">
        <v>924</v>
      </c>
      <c r="D670" s="94" t="s">
        <v>925</v>
      </c>
      <c r="E670" s="95">
        <v>97.83</v>
      </c>
      <c r="F670" s="96">
        <f t="shared" si="81"/>
        <v>120.08</v>
      </c>
      <c r="G670" s="107">
        <f>ROUND(SUM('NOVO HORIZONTE'!G670),2)</f>
        <v>0</v>
      </c>
      <c r="H670" s="107">
        <f t="shared" si="86"/>
        <v>0</v>
      </c>
      <c r="I670" s="143">
        <f t="shared" si="82"/>
        <v>0</v>
      </c>
      <c r="J670" s="142"/>
      <c r="K670" s="146"/>
      <c r="L670" s="7" t="str">
        <f t="shared" si="83"/>
        <v/>
      </c>
      <c r="M670" s="7" t="str">
        <f t="shared" si="84"/>
        <v/>
      </c>
      <c r="N670" s="7" t="str">
        <f t="shared" si="80"/>
        <v/>
      </c>
      <c r="O670" s="144"/>
      <c r="P670" s="355">
        <v>0</v>
      </c>
      <c r="Q670" s="362">
        <f>SUM('NOVO HORIZONTE'!I670)</f>
        <v>0</v>
      </c>
      <c r="R670" s="363">
        <f t="shared" si="85"/>
        <v>0</v>
      </c>
      <c r="S670" s="153">
        <f t="shared" si="87"/>
        <v>0</v>
      </c>
      <c r="T670" s="364"/>
    </row>
    <row r="671" ht="22.5" hidden="1" spans="1:20">
      <c r="A671" s="158">
        <v>100268</v>
      </c>
      <c r="B671" s="94" t="s">
        <v>252</v>
      </c>
      <c r="C671" s="104" t="s">
        <v>926</v>
      </c>
      <c r="D671" s="94" t="s">
        <v>925</v>
      </c>
      <c r="E671" s="95">
        <v>97.83</v>
      </c>
      <c r="F671" s="96">
        <f t="shared" si="81"/>
        <v>120.08</v>
      </c>
      <c r="G671" s="107">
        <f>ROUND(SUM('NOVO HORIZONTE'!G671),2)</f>
        <v>0</v>
      </c>
      <c r="H671" s="107">
        <f t="shared" si="86"/>
        <v>0</v>
      </c>
      <c r="I671" s="143">
        <f t="shared" si="82"/>
        <v>0</v>
      </c>
      <c r="J671" s="142"/>
      <c r="K671" s="146"/>
      <c r="L671" s="7" t="str">
        <f t="shared" si="83"/>
        <v/>
      </c>
      <c r="M671" s="7" t="str">
        <f t="shared" si="84"/>
        <v/>
      </c>
      <c r="N671" s="7" t="str">
        <f t="shared" si="80"/>
        <v/>
      </c>
      <c r="O671" s="144"/>
      <c r="P671" s="355">
        <v>0</v>
      </c>
      <c r="Q671" s="362">
        <f>SUM('NOVO HORIZONTE'!I671)</f>
        <v>0</v>
      </c>
      <c r="R671" s="363">
        <f t="shared" si="85"/>
        <v>0</v>
      </c>
      <c r="S671" s="153">
        <f t="shared" si="87"/>
        <v>0</v>
      </c>
      <c r="T671" s="364"/>
    </row>
    <row r="672" ht="12.75" hidden="1" spans="1:20">
      <c r="A672" s="154" t="s">
        <v>927</v>
      </c>
      <c r="B672" s="94"/>
      <c r="C672" s="161" t="s">
        <v>928</v>
      </c>
      <c r="D672" s="335">
        <v>0</v>
      </c>
      <c r="E672" s="336">
        <v>0</v>
      </c>
      <c r="F672" s="96">
        <f t="shared" si="81"/>
        <v>0</v>
      </c>
      <c r="G672" s="180">
        <f>ROUND(SUM('NOVO HORIZONTE'!G672),2)</f>
        <v>0</v>
      </c>
      <c r="H672" s="181">
        <f t="shared" si="86"/>
        <v>0</v>
      </c>
      <c r="I672" s="186">
        <f t="shared" si="82"/>
        <v>0</v>
      </c>
      <c r="J672" s="142"/>
      <c r="K672" s="145" t="str">
        <f>IF(OR(SUM(I673:I688)&gt;0,SUM(I673:I688)&gt;0),"xx","")</f>
        <v/>
      </c>
      <c r="L672" s="7" t="str">
        <f t="shared" si="83"/>
        <v/>
      </c>
      <c r="M672" s="7" t="str">
        <f t="shared" si="84"/>
        <v/>
      </c>
      <c r="N672" s="7" t="str">
        <f t="shared" si="80"/>
        <v/>
      </c>
      <c r="O672" s="144"/>
      <c r="P672" s="375"/>
      <c r="Q672" s="362">
        <f>SUM('NOVO HORIZONTE'!I672)</f>
        <v>0</v>
      </c>
      <c r="R672" s="363">
        <f t="shared" si="85"/>
        <v>0</v>
      </c>
      <c r="S672" s="153">
        <f t="shared" si="87"/>
        <v>0</v>
      </c>
      <c r="T672" s="364"/>
    </row>
    <row r="673" ht="22.5" hidden="1" spans="1:20">
      <c r="A673" s="158">
        <v>100210</v>
      </c>
      <c r="B673" s="94" t="s">
        <v>252</v>
      </c>
      <c r="C673" s="104" t="s">
        <v>929</v>
      </c>
      <c r="D673" s="94" t="s">
        <v>925</v>
      </c>
      <c r="E673" s="95">
        <v>20.91</v>
      </c>
      <c r="F673" s="96">
        <f t="shared" si="81"/>
        <v>25.66</v>
      </c>
      <c r="G673" s="107">
        <f>ROUND(SUM('NOVO HORIZONTE'!G673),2)</f>
        <v>0</v>
      </c>
      <c r="H673" s="107">
        <f t="shared" si="86"/>
        <v>0</v>
      </c>
      <c r="I673" s="143">
        <f t="shared" si="82"/>
        <v>0</v>
      </c>
      <c r="J673" s="142"/>
      <c r="K673" s="145"/>
      <c r="L673" s="7" t="str">
        <f t="shared" si="83"/>
        <v/>
      </c>
      <c r="M673" s="7" t="str">
        <f t="shared" si="84"/>
        <v/>
      </c>
      <c r="N673" s="7" t="str">
        <f t="shared" si="80"/>
        <v/>
      </c>
      <c r="O673" s="144"/>
      <c r="P673" s="355">
        <v>0</v>
      </c>
      <c r="Q673" s="362">
        <f>SUM('NOVO HORIZONTE'!I673)</f>
        <v>0</v>
      </c>
      <c r="R673" s="363">
        <f t="shared" si="85"/>
        <v>0</v>
      </c>
      <c r="S673" s="153">
        <f t="shared" si="87"/>
        <v>0</v>
      </c>
      <c r="T673" s="364"/>
    </row>
    <row r="674" ht="22.5" hidden="1" spans="1:20">
      <c r="A674" s="158">
        <v>100211</v>
      </c>
      <c r="B674" s="94" t="s">
        <v>252</v>
      </c>
      <c r="C674" s="104" t="s">
        <v>930</v>
      </c>
      <c r="D674" s="94" t="s">
        <v>925</v>
      </c>
      <c r="E674" s="95">
        <v>8.07</v>
      </c>
      <c r="F674" s="96">
        <f t="shared" si="81"/>
        <v>9.91</v>
      </c>
      <c r="G674" s="107">
        <f>ROUND(SUM('NOVO HORIZONTE'!G674),2)</f>
        <v>0</v>
      </c>
      <c r="H674" s="107">
        <f t="shared" si="86"/>
        <v>0</v>
      </c>
      <c r="I674" s="143">
        <f t="shared" si="82"/>
        <v>0</v>
      </c>
      <c r="J674" s="142"/>
      <c r="K674" s="145"/>
      <c r="L674" s="7" t="str">
        <f t="shared" si="83"/>
        <v/>
      </c>
      <c r="M674" s="7" t="str">
        <f t="shared" si="84"/>
        <v/>
      </c>
      <c r="N674" s="7" t="str">
        <f t="shared" si="80"/>
        <v/>
      </c>
      <c r="O674" s="144"/>
      <c r="P674" s="355">
        <v>0</v>
      </c>
      <c r="Q674" s="362">
        <f>SUM('NOVO HORIZONTE'!I674)</f>
        <v>0</v>
      </c>
      <c r="R674" s="363">
        <f t="shared" si="85"/>
        <v>0</v>
      </c>
      <c r="S674" s="153">
        <f t="shared" si="87"/>
        <v>0</v>
      </c>
      <c r="T674" s="364"/>
    </row>
    <row r="675" ht="22.5" hidden="1" spans="1:20">
      <c r="A675" s="158">
        <v>100212</v>
      </c>
      <c r="B675" s="94" t="s">
        <v>252</v>
      </c>
      <c r="C675" s="104" t="s">
        <v>931</v>
      </c>
      <c r="D675" s="94" t="s">
        <v>925</v>
      </c>
      <c r="E675" s="95">
        <v>8.91</v>
      </c>
      <c r="F675" s="96">
        <f t="shared" si="81"/>
        <v>10.94</v>
      </c>
      <c r="G675" s="107">
        <f>ROUND(SUM('NOVO HORIZONTE'!G675),2)</f>
        <v>0</v>
      </c>
      <c r="H675" s="107">
        <f t="shared" si="86"/>
        <v>0</v>
      </c>
      <c r="I675" s="143">
        <f t="shared" si="82"/>
        <v>0</v>
      </c>
      <c r="J675" s="142"/>
      <c r="K675" s="145"/>
      <c r="L675" s="7" t="str">
        <f t="shared" si="83"/>
        <v/>
      </c>
      <c r="M675" s="7" t="str">
        <f t="shared" si="84"/>
        <v/>
      </c>
      <c r="N675" s="7" t="str">
        <f t="shared" si="80"/>
        <v/>
      </c>
      <c r="O675" s="144"/>
      <c r="P675" s="355">
        <v>0</v>
      </c>
      <c r="Q675" s="362">
        <f>SUM('NOVO HORIZONTE'!I675)</f>
        <v>0</v>
      </c>
      <c r="R675" s="363">
        <f t="shared" si="85"/>
        <v>0</v>
      </c>
      <c r="S675" s="153">
        <f t="shared" si="87"/>
        <v>0</v>
      </c>
      <c r="T675" s="364"/>
    </row>
    <row r="676" ht="22.5" hidden="1" spans="1:20">
      <c r="A676" s="158">
        <v>100213</v>
      </c>
      <c r="B676" s="94" t="s">
        <v>252</v>
      </c>
      <c r="C676" s="104" t="s">
        <v>932</v>
      </c>
      <c r="D676" s="94" t="s">
        <v>925</v>
      </c>
      <c r="E676" s="95">
        <v>3.2</v>
      </c>
      <c r="F676" s="96">
        <f t="shared" si="81"/>
        <v>3.93</v>
      </c>
      <c r="G676" s="107">
        <f>ROUND(SUM('NOVO HORIZONTE'!G676),2)</f>
        <v>0</v>
      </c>
      <c r="H676" s="107">
        <f t="shared" si="86"/>
        <v>0</v>
      </c>
      <c r="I676" s="143">
        <f t="shared" si="82"/>
        <v>0</v>
      </c>
      <c r="J676" s="142"/>
      <c r="K676" s="145"/>
      <c r="L676" s="7" t="str">
        <f t="shared" si="83"/>
        <v/>
      </c>
      <c r="M676" s="7" t="str">
        <f t="shared" si="84"/>
        <v/>
      </c>
      <c r="N676" s="7" t="str">
        <f t="shared" si="80"/>
        <v/>
      </c>
      <c r="O676" s="144"/>
      <c r="P676" s="355">
        <v>0</v>
      </c>
      <c r="Q676" s="362">
        <f>SUM('NOVO HORIZONTE'!I676)</f>
        <v>0</v>
      </c>
      <c r="R676" s="363">
        <f t="shared" si="85"/>
        <v>0</v>
      </c>
      <c r="S676" s="153">
        <f t="shared" si="87"/>
        <v>0</v>
      </c>
      <c r="T676" s="364"/>
    </row>
    <row r="677" ht="22.5" hidden="1" spans="1:20">
      <c r="A677" s="158">
        <v>100214</v>
      </c>
      <c r="B677" s="94" t="s">
        <v>252</v>
      </c>
      <c r="C677" s="104" t="s">
        <v>933</v>
      </c>
      <c r="D677" s="94" t="s">
        <v>925</v>
      </c>
      <c r="E677" s="95">
        <v>4.91</v>
      </c>
      <c r="F677" s="96">
        <f t="shared" si="81"/>
        <v>6.03</v>
      </c>
      <c r="G677" s="107">
        <f>ROUND(SUM('NOVO HORIZONTE'!G677),2)</f>
        <v>0</v>
      </c>
      <c r="H677" s="107">
        <f t="shared" si="86"/>
        <v>0</v>
      </c>
      <c r="I677" s="143">
        <f t="shared" si="82"/>
        <v>0</v>
      </c>
      <c r="J677" s="142"/>
      <c r="K677" s="145"/>
      <c r="L677" s="7" t="str">
        <f t="shared" si="83"/>
        <v/>
      </c>
      <c r="M677" s="7" t="str">
        <f t="shared" si="84"/>
        <v/>
      </c>
      <c r="N677" s="7" t="str">
        <f t="shared" si="80"/>
        <v/>
      </c>
      <c r="O677" s="144"/>
      <c r="P677" s="355">
        <v>0</v>
      </c>
      <c r="Q677" s="362">
        <f>SUM('NOVO HORIZONTE'!I677)</f>
        <v>0</v>
      </c>
      <c r="R677" s="363">
        <f t="shared" si="85"/>
        <v>0</v>
      </c>
      <c r="S677" s="153">
        <f t="shared" si="87"/>
        <v>0</v>
      </c>
      <c r="T677" s="364"/>
    </row>
    <row r="678" ht="22.5" hidden="1" spans="1:20">
      <c r="A678" s="158">
        <v>100215</v>
      </c>
      <c r="B678" s="94" t="s">
        <v>252</v>
      </c>
      <c r="C678" s="104" t="s">
        <v>934</v>
      </c>
      <c r="D678" s="94" t="s">
        <v>925</v>
      </c>
      <c r="E678" s="95">
        <v>4.21</v>
      </c>
      <c r="F678" s="96">
        <f t="shared" si="81"/>
        <v>5.17</v>
      </c>
      <c r="G678" s="107">
        <f>ROUND(SUM('NOVO HORIZONTE'!G678),2)</f>
        <v>0</v>
      </c>
      <c r="H678" s="107">
        <f t="shared" si="86"/>
        <v>0</v>
      </c>
      <c r="I678" s="143">
        <f t="shared" si="82"/>
        <v>0</v>
      </c>
      <c r="J678" s="142"/>
      <c r="K678" s="145"/>
      <c r="L678" s="7" t="str">
        <f t="shared" si="83"/>
        <v/>
      </c>
      <c r="M678" s="7" t="str">
        <f t="shared" si="84"/>
        <v/>
      </c>
      <c r="N678" s="7" t="str">
        <f t="shared" si="80"/>
        <v/>
      </c>
      <c r="O678" s="144"/>
      <c r="P678" s="355">
        <v>0</v>
      </c>
      <c r="Q678" s="362">
        <f>SUM('NOVO HORIZONTE'!I678)</f>
        <v>0</v>
      </c>
      <c r="R678" s="363">
        <f t="shared" si="85"/>
        <v>0</v>
      </c>
      <c r="S678" s="153">
        <f t="shared" si="87"/>
        <v>0</v>
      </c>
      <c r="T678" s="364"/>
    </row>
    <row r="679" ht="22.5" hidden="1" spans="1:20">
      <c r="A679" s="158">
        <v>100216</v>
      </c>
      <c r="B679" s="94" t="s">
        <v>252</v>
      </c>
      <c r="C679" s="104" t="s">
        <v>935</v>
      </c>
      <c r="D679" s="94" t="s">
        <v>925</v>
      </c>
      <c r="E679" s="95">
        <v>1.13</v>
      </c>
      <c r="F679" s="96">
        <f t="shared" si="81"/>
        <v>1.39</v>
      </c>
      <c r="G679" s="107">
        <f>ROUND(SUM('NOVO HORIZONTE'!G679),2)</f>
        <v>0</v>
      </c>
      <c r="H679" s="107">
        <f t="shared" si="86"/>
        <v>0</v>
      </c>
      <c r="I679" s="143">
        <f t="shared" si="82"/>
        <v>0</v>
      </c>
      <c r="J679" s="142"/>
      <c r="K679" s="145"/>
      <c r="L679" s="7" t="str">
        <f t="shared" si="83"/>
        <v/>
      </c>
      <c r="M679" s="7" t="str">
        <f t="shared" si="84"/>
        <v/>
      </c>
      <c r="N679" s="7" t="str">
        <f t="shared" si="80"/>
        <v/>
      </c>
      <c r="O679" s="144"/>
      <c r="P679" s="355">
        <v>0</v>
      </c>
      <c r="Q679" s="362">
        <f>SUM('NOVO HORIZONTE'!I679)</f>
        <v>0</v>
      </c>
      <c r="R679" s="363">
        <f t="shared" si="85"/>
        <v>0</v>
      </c>
      <c r="S679" s="153">
        <f t="shared" si="87"/>
        <v>0</v>
      </c>
      <c r="T679" s="364"/>
    </row>
    <row r="680" ht="22.5" hidden="1" spans="1:20">
      <c r="A680" s="158">
        <v>100221</v>
      </c>
      <c r="B680" s="94" t="s">
        <v>252</v>
      </c>
      <c r="C680" s="104" t="s">
        <v>936</v>
      </c>
      <c r="D680" s="94" t="s">
        <v>907</v>
      </c>
      <c r="E680" s="95">
        <v>36.96</v>
      </c>
      <c r="F680" s="96">
        <f t="shared" si="81"/>
        <v>45.36</v>
      </c>
      <c r="G680" s="107">
        <f>ROUND(SUM('NOVO HORIZONTE'!G680),2)</f>
        <v>0</v>
      </c>
      <c r="H680" s="107">
        <f t="shared" si="86"/>
        <v>0</v>
      </c>
      <c r="I680" s="143">
        <f t="shared" si="82"/>
        <v>0</v>
      </c>
      <c r="J680" s="142"/>
      <c r="K680" s="145"/>
      <c r="L680" s="7" t="str">
        <f t="shared" si="83"/>
        <v/>
      </c>
      <c r="M680" s="7" t="str">
        <f t="shared" si="84"/>
        <v/>
      </c>
      <c r="N680" s="7" t="str">
        <f t="shared" si="80"/>
        <v/>
      </c>
      <c r="O680" s="144"/>
      <c r="P680" s="355">
        <v>0</v>
      </c>
      <c r="Q680" s="362">
        <f>SUM('NOVO HORIZONTE'!I680)</f>
        <v>0</v>
      </c>
      <c r="R680" s="363">
        <f t="shared" si="85"/>
        <v>0</v>
      </c>
      <c r="S680" s="153">
        <f t="shared" si="87"/>
        <v>0</v>
      </c>
      <c r="T680" s="364"/>
    </row>
    <row r="681" ht="22.5" hidden="1" spans="1:20">
      <c r="A681" s="158">
        <v>100222</v>
      </c>
      <c r="B681" s="94" t="s">
        <v>252</v>
      </c>
      <c r="C681" s="104" t="s">
        <v>937</v>
      </c>
      <c r="D681" s="94" t="s">
        <v>907</v>
      </c>
      <c r="E681" s="95">
        <v>14</v>
      </c>
      <c r="F681" s="96">
        <f t="shared" si="81"/>
        <v>17.18</v>
      </c>
      <c r="G681" s="107">
        <f>ROUND(SUM('NOVO HORIZONTE'!G681),2)</f>
        <v>0</v>
      </c>
      <c r="H681" s="107">
        <f t="shared" si="86"/>
        <v>0</v>
      </c>
      <c r="I681" s="143">
        <f t="shared" si="82"/>
        <v>0</v>
      </c>
      <c r="J681" s="142"/>
      <c r="K681" s="145"/>
      <c r="L681" s="7" t="str">
        <f t="shared" si="83"/>
        <v/>
      </c>
      <c r="M681" s="7" t="str">
        <f t="shared" si="84"/>
        <v/>
      </c>
      <c r="N681" s="7" t="str">
        <f t="shared" si="80"/>
        <v/>
      </c>
      <c r="O681" s="144"/>
      <c r="P681" s="355">
        <v>0</v>
      </c>
      <c r="Q681" s="362">
        <f>SUM('NOVO HORIZONTE'!I681)</f>
        <v>0</v>
      </c>
      <c r="R681" s="363">
        <f t="shared" si="85"/>
        <v>0</v>
      </c>
      <c r="S681" s="153">
        <f t="shared" si="87"/>
        <v>0</v>
      </c>
      <c r="T681" s="364"/>
    </row>
    <row r="682" ht="22.5" hidden="1" spans="1:20">
      <c r="A682" s="158">
        <v>100223</v>
      </c>
      <c r="B682" s="94" t="s">
        <v>252</v>
      </c>
      <c r="C682" s="104" t="s">
        <v>938</v>
      </c>
      <c r="D682" s="94" t="s">
        <v>907</v>
      </c>
      <c r="E682" s="95">
        <v>6.55</v>
      </c>
      <c r="F682" s="96">
        <f t="shared" si="81"/>
        <v>8.04</v>
      </c>
      <c r="G682" s="107">
        <f>ROUND(SUM('NOVO HORIZONTE'!G682),2)</f>
        <v>0</v>
      </c>
      <c r="H682" s="107">
        <f t="shared" si="86"/>
        <v>0</v>
      </c>
      <c r="I682" s="143">
        <f t="shared" si="82"/>
        <v>0</v>
      </c>
      <c r="J682" s="142"/>
      <c r="K682" s="145"/>
      <c r="L682" s="7" t="str">
        <f t="shared" si="83"/>
        <v/>
      </c>
      <c r="M682" s="7" t="str">
        <f t="shared" si="84"/>
        <v/>
      </c>
      <c r="N682" s="7" t="str">
        <f t="shared" si="80"/>
        <v/>
      </c>
      <c r="O682" s="144"/>
      <c r="P682" s="355">
        <v>0</v>
      </c>
      <c r="Q682" s="362">
        <f>SUM('NOVO HORIZONTE'!I682)</f>
        <v>0</v>
      </c>
      <c r="R682" s="363">
        <f t="shared" si="85"/>
        <v>0</v>
      </c>
      <c r="S682" s="153">
        <f t="shared" si="87"/>
        <v>0</v>
      </c>
      <c r="T682" s="364"/>
    </row>
    <row r="683" ht="22.5" hidden="1" spans="1:20">
      <c r="A683" s="158">
        <v>100226</v>
      </c>
      <c r="B683" s="94" t="s">
        <v>252</v>
      </c>
      <c r="C683" s="104" t="s">
        <v>939</v>
      </c>
      <c r="D683" s="94" t="s">
        <v>940</v>
      </c>
      <c r="E683" s="95">
        <v>0.8</v>
      </c>
      <c r="F683" s="96">
        <f t="shared" si="81"/>
        <v>0.98</v>
      </c>
      <c r="G683" s="107">
        <f>ROUND(SUM('NOVO HORIZONTE'!G683),2)</f>
        <v>0</v>
      </c>
      <c r="H683" s="107">
        <f t="shared" si="86"/>
        <v>0</v>
      </c>
      <c r="I683" s="143">
        <f t="shared" si="82"/>
        <v>0</v>
      </c>
      <c r="J683" s="142"/>
      <c r="K683" s="145"/>
      <c r="L683" s="7" t="str">
        <f t="shared" si="83"/>
        <v/>
      </c>
      <c r="M683" s="7" t="str">
        <f t="shared" si="84"/>
        <v/>
      </c>
      <c r="N683" s="7" t="str">
        <f t="shared" si="80"/>
        <v/>
      </c>
      <c r="O683" s="144"/>
      <c r="P683" s="355">
        <v>0</v>
      </c>
      <c r="Q683" s="362">
        <f>SUM('NOVO HORIZONTE'!I683)</f>
        <v>0</v>
      </c>
      <c r="R683" s="363">
        <f t="shared" si="85"/>
        <v>0</v>
      </c>
      <c r="S683" s="153">
        <f t="shared" si="87"/>
        <v>0</v>
      </c>
      <c r="T683" s="364"/>
    </row>
    <row r="684" ht="22.5" hidden="1" spans="1:20">
      <c r="A684" s="158">
        <v>100227</v>
      </c>
      <c r="B684" s="94" t="s">
        <v>252</v>
      </c>
      <c r="C684" s="104" t="s">
        <v>941</v>
      </c>
      <c r="D684" s="94" t="s">
        <v>940</v>
      </c>
      <c r="E684" s="95">
        <v>1.19</v>
      </c>
      <c r="F684" s="96">
        <f t="shared" si="81"/>
        <v>1.46</v>
      </c>
      <c r="G684" s="107">
        <f>ROUND(SUM('NOVO HORIZONTE'!G684),2)</f>
        <v>0</v>
      </c>
      <c r="H684" s="107">
        <f t="shared" si="86"/>
        <v>0</v>
      </c>
      <c r="I684" s="143">
        <f t="shared" si="82"/>
        <v>0</v>
      </c>
      <c r="J684" s="142"/>
      <c r="K684" s="145"/>
      <c r="L684" s="7" t="str">
        <f t="shared" si="83"/>
        <v/>
      </c>
      <c r="M684" s="7" t="str">
        <f t="shared" si="84"/>
        <v/>
      </c>
      <c r="N684" s="7" t="str">
        <f t="shared" si="80"/>
        <v/>
      </c>
      <c r="O684" s="144"/>
      <c r="P684" s="355">
        <v>0</v>
      </c>
      <c r="Q684" s="362">
        <f>SUM('NOVO HORIZONTE'!I684)</f>
        <v>0</v>
      </c>
      <c r="R684" s="363">
        <f t="shared" si="85"/>
        <v>0</v>
      </c>
      <c r="S684" s="153">
        <f t="shared" si="87"/>
        <v>0</v>
      </c>
      <c r="T684" s="364"/>
    </row>
    <row r="685" ht="33.75" hidden="1" spans="1:20">
      <c r="A685" s="158">
        <v>100270</v>
      </c>
      <c r="B685" s="94" t="s">
        <v>252</v>
      </c>
      <c r="C685" s="104" t="s">
        <v>942</v>
      </c>
      <c r="D685" s="94" t="s">
        <v>925</v>
      </c>
      <c r="E685" s="95">
        <v>73.33</v>
      </c>
      <c r="F685" s="96">
        <f t="shared" si="81"/>
        <v>90.01</v>
      </c>
      <c r="G685" s="107">
        <f>ROUND(SUM('NOVO HORIZONTE'!G685),2)</f>
        <v>0</v>
      </c>
      <c r="H685" s="107">
        <f t="shared" si="86"/>
        <v>0</v>
      </c>
      <c r="I685" s="143">
        <f t="shared" si="82"/>
        <v>0</v>
      </c>
      <c r="J685" s="142"/>
      <c r="K685" s="145"/>
      <c r="L685" s="7" t="str">
        <f t="shared" si="83"/>
        <v/>
      </c>
      <c r="M685" s="7" t="str">
        <f t="shared" si="84"/>
        <v/>
      </c>
      <c r="N685" s="7" t="str">
        <f t="shared" si="80"/>
        <v/>
      </c>
      <c r="O685" s="144"/>
      <c r="P685" s="355">
        <v>0</v>
      </c>
      <c r="Q685" s="362">
        <f>SUM('NOVO HORIZONTE'!I685)</f>
        <v>0</v>
      </c>
      <c r="R685" s="363">
        <f t="shared" si="85"/>
        <v>0</v>
      </c>
      <c r="S685" s="153">
        <f t="shared" si="87"/>
        <v>0</v>
      </c>
      <c r="T685" s="364"/>
    </row>
    <row r="686" ht="22.5" hidden="1" spans="1:20">
      <c r="A686" s="158">
        <v>100280</v>
      </c>
      <c r="B686" s="94" t="s">
        <v>252</v>
      </c>
      <c r="C686" s="104" t="s">
        <v>943</v>
      </c>
      <c r="D686" s="94" t="s">
        <v>925</v>
      </c>
      <c r="E686" s="95">
        <v>21.49</v>
      </c>
      <c r="F686" s="96">
        <f t="shared" si="81"/>
        <v>26.38</v>
      </c>
      <c r="G686" s="107">
        <f>ROUND(SUM('NOVO HORIZONTE'!G686),2)</f>
        <v>0</v>
      </c>
      <c r="H686" s="107">
        <f t="shared" si="86"/>
        <v>0</v>
      </c>
      <c r="I686" s="143">
        <f t="shared" si="82"/>
        <v>0</v>
      </c>
      <c r="J686" s="142"/>
      <c r="K686" s="145"/>
      <c r="L686" s="7" t="str">
        <f t="shared" si="83"/>
        <v/>
      </c>
      <c r="M686" s="7" t="str">
        <f t="shared" si="84"/>
        <v/>
      </c>
      <c r="N686" s="7" t="str">
        <f t="shared" si="80"/>
        <v/>
      </c>
      <c r="O686" s="144"/>
      <c r="P686" s="355">
        <v>0</v>
      </c>
      <c r="Q686" s="362">
        <f>SUM('NOVO HORIZONTE'!I686)</f>
        <v>0</v>
      </c>
      <c r="R686" s="363">
        <f t="shared" si="85"/>
        <v>0</v>
      </c>
      <c r="S686" s="153">
        <f t="shared" si="87"/>
        <v>0</v>
      </c>
      <c r="T686" s="364"/>
    </row>
    <row r="687" ht="22.5" hidden="1" spans="1:20">
      <c r="A687" s="158">
        <v>100283</v>
      </c>
      <c r="B687" s="94" t="s">
        <v>252</v>
      </c>
      <c r="C687" s="104" t="s">
        <v>944</v>
      </c>
      <c r="D687" s="94" t="s">
        <v>907</v>
      </c>
      <c r="E687" s="95">
        <v>29.61</v>
      </c>
      <c r="F687" s="96">
        <f t="shared" si="81"/>
        <v>36.34</v>
      </c>
      <c r="G687" s="107">
        <f>ROUND(SUM('NOVO HORIZONTE'!G687),2)</f>
        <v>0</v>
      </c>
      <c r="H687" s="107">
        <f t="shared" si="86"/>
        <v>0</v>
      </c>
      <c r="I687" s="143">
        <f t="shared" si="82"/>
        <v>0</v>
      </c>
      <c r="J687" s="142"/>
      <c r="K687" s="145"/>
      <c r="L687" s="7" t="str">
        <f t="shared" si="83"/>
        <v/>
      </c>
      <c r="M687" s="7" t="str">
        <f t="shared" si="84"/>
        <v/>
      </c>
      <c r="N687" s="7" t="str">
        <f t="shared" si="80"/>
        <v/>
      </c>
      <c r="O687" s="144"/>
      <c r="P687" s="355">
        <v>0</v>
      </c>
      <c r="Q687" s="362">
        <f>SUM('NOVO HORIZONTE'!I687)</f>
        <v>0</v>
      </c>
      <c r="R687" s="363">
        <f t="shared" si="85"/>
        <v>0</v>
      </c>
      <c r="S687" s="153">
        <f t="shared" si="87"/>
        <v>0</v>
      </c>
      <c r="T687" s="364"/>
    </row>
    <row r="688" ht="22.5" hidden="1" spans="1:20">
      <c r="A688" s="158">
        <v>100286</v>
      </c>
      <c r="B688" s="94" t="s">
        <v>252</v>
      </c>
      <c r="C688" s="104" t="s">
        <v>945</v>
      </c>
      <c r="D688" s="94" t="s">
        <v>914</v>
      </c>
      <c r="E688" s="95">
        <v>16.04</v>
      </c>
      <c r="F688" s="96">
        <f t="shared" si="81"/>
        <v>19.69</v>
      </c>
      <c r="G688" s="107">
        <f>ROUND(SUM('NOVO HORIZONTE'!G688),2)</f>
        <v>0</v>
      </c>
      <c r="H688" s="107">
        <f t="shared" si="86"/>
        <v>0</v>
      </c>
      <c r="I688" s="143">
        <f t="shared" si="82"/>
        <v>0</v>
      </c>
      <c r="J688" s="142"/>
      <c r="K688" s="145"/>
      <c r="L688" s="7" t="str">
        <f t="shared" si="83"/>
        <v/>
      </c>
      <c r="M688" s="7" t="str">
        <f t="shared" si="84"/>
        <v/>
      </c>
      <c r="N688" s="7" t="str">
        <f t="shared" si="80"/>
        <v/>
      </c>
      <c r="O688" s="144"/>
      <c r="P688" s="355">
        <v>0</v>
      </c>
      <c r="Q688" s="362">
        <f>SUM('NOVO HORIZONTE'!I688)</f>
        <v>0</v>
      </c>
      <c r="R688" s="363">
        <f t="shared" si="85"/>
        <v>0</v>
      </c>
      <c r="S688" s="153">
        <f t="shared" si="87"/>
        <v>0</v>
      </c>
      <c r="T688" s="364"/>
    </row>
    <row r="689" ht="12.75" hidden="1" spans="1:20">
      <c r="A689" s="154" t="s">
        <v>946</v>
      </c>
      <c r="B689" s="94"/>
      <c r="C689" s="161" t="s">
        <v>947</v>
      </c>
      <c r="D689" s="335">
        <v>0</v>
      </c>
      <c r="E689" s="336">
        <v>0</v>
      </c>
      <c r="F689" s="96">
        <f t="shared" si="81"/>
        <v>0</v>
      </c>
      <c r="G689" s="180">
        <f>ROUND(SUM('NOVO HORIZONTE'!G689),2)</f>
        <v>0</v>
      </c>
      <c r="H689" s="181">
        <f t="shared" si="86"/>
        <v>0</v>
      </c>
      <c r="I689" s="186">
        <f t="shared" si="82"/>
        <v>0</v>
      </c>
      <c r="J689" s="142"/>
      <c r="K689" s="145" t="str">
        <f>IF(OR(SUM(I690:I714)&gt;0,SUM(I690:I714)&gt;0),"xx","")</f>
        <v/>
      </c>
      <c r="L689" s="7" t="str">
        <f t="shared" si="83"/>
        <v/>
      </c>
      <c r="M689" s="7" t="str">
        <f t="shared" si="84"/>
        <v/>
      </c>
      <c r="N689" s="7" t="str">
        <f t="shared" si="80"/>
        <v/>
      </c>
      <c r="O689" s="144"/>
      <c r="P689" s="375"/>
      <c r="Q689" s="362">
        <f>SUM('NOVO HORIZONTE'!I689)</f>
        <v>0</v>
      </c>
      <c r="R689" s="363">
        <f t="shared" si="85"/>
        <v>0</v>
      </c>
      <c r="S689" s="153">
        <f t="shared" si="87"/>
        <v>0</v>
      </c>
      <c r="T689" s="364"/>
    </row>
    <row r="690" ht="22.5" hidden="1" spans="1:20">
      <c r="A690" s="158">
        <v>100220</v>
      </c>
      <c r="B690" s="94" t="s">
        <v>252</v>
      </c>
      <c r="C690" s="104" t="s">
        <v>948</v>
      </c>
      <c r="D690" s="94" t="s">
        <v>907</v>
      </c>
      <c r="E690" s="95">
        <v>32.61</v>
      </c>
      <c r="F690" s="96">
        <f t="shared" si="81"/>
        <v>40.03</v>
      </c>
      <c r="G690" s="107">
        <f>ROUND(SUM('NOVO HORIZONTE'!G690),2)</f>
        <v>0</v>
      </c>
      <c r="H690" s="107">
        <f t="shared" si="86"/>
        <v>0</v>
      </c>
      <c r="I690" s="143">
        <f t="shared" si="82"/>
        <v>0</v>
      </c>
      <c r="J690" s="142"/>
      <c r="K690" s="145"/>
      <c r="L690" s="7" t="str">
        <f t="shared" si="83"/>
        <v/>
      </c>
      <c r="M690" s="7" t="str">
        <f t="shared" si="84"/>
        <v/>
      </c>
      <c r="N690" s="7" t="str">
        <f t="shared" si="80"/>
        <v/>
      </c>
      <c r="O690" s="144"/>
      <c r="P690" s="355">
        <v>0</v>
      </c>
      <c r="Q690" s="362">
        <f>SUM('NOVO HORIZONTE'!I690)</f>
        <v>0</v>
      </c>
      <c r="R690" s="363">
        <f t="shared" si="85"/>
        <v>0</v>
      </c>
      <c r="S690" s="153">
        <f t="shared" si="87"/>
        <v>0</v>
      </c>
      <c r="T690" s="364"/>
    </row>
    <row r="691" ht="12.75" hidden="1" spans="1:20">
      <c r="A691" s="158">
        <v>100225</v>
      </c>
      <c r="B691" s="94" t="s">
        <v>252</v>
      </c>
      <c r="C691" s="104" t="s">
        <v>949</v>
      </c>
      <c r="D691" s="94" t="s">
        <v>940</v>
      </c>
      <c r="E691" s="95">
        <v>2.56</v>
      </c>
      <c r="F691" s="96">
        <f t="shared" si="81"/>
        <v>3.14</v>
      </c>
      <c r="G691" s="107">
        <f>ROUND(SUM('NOVO HORIZONTE'!G691),2)</f>
        <v>0</v>
      </c>
      <c r="H691" s="107">
        <f t="shared" si="86"/>
        <v>0</v>
      </c>
      <c r="I691" s="143">
        <f t="shared" si="82"/>
        <v>0</v>
      </c>
      <c r="J691" s="142"/>
      <c r="K691" s="145"/>
      <c r="L691" s="7" t="str">
        <f t="shared" si="83"/>
        <v/>
      </c>
      <c r="M691" s="7" t="str">
        <f t="shared" si="84"/>
        <v/>
      </c>
      <c r="N691" s="7" t="str">
        <f t="shared" si="80"/>
        <v/>
      </c>
      <c r="O691" s="144"/>
      <c r="P691" s="355">
        <v>0</v>
      </c>
      <c r="Q691" s="362">
        <f>SUM('NOVO HORIZONTE'!I691)</f>
        <v>0</v>
      </c>
      <c r="R691" s="363">
        <f t="shared" si="85"/>
        <v>0</v>
      </c>
      <c r="S691" s="153">
        <f t="shared" si="87"/>
        <v>0</v>
      </c>
      <c r="T691" s="364"/>
    </row>
    <row r="692" ht="22.5" hidden="1" spans="1:20">
      <c r="A692" s="158">
        <v>100236</v>
      </c>
      <c r="B692" s="94" t="s">
        <v>252</v>
      </c>
      <c r="C692" s="104" t="s">
        <v>950</v>
      </c>
      <c r="D692" s="94" t="s">
        <v>914</v>
      </c>
      <c r="E692" s="95">
        <v>3.25</v>
      </c>
      <c r="F692" s="96">
        <f t="shared" si="81"/>
        <v>3.99</v>
      </c>
      <c r="G692" s="107">
        <f>ROUND(SUM('NOVO HORIZONTE'!G692),2)</f>
        <v>0</v>
      </c>
      <c r="H692" s="107">
        <f t="shared" si="86"/>
        <v>0</v>
      </c>
      <c r="I692" s="143">
        <f t="shared" si="82"/>
        <v>0</v>
      </c>
      <c r="J692" s="142"/>
      <c r="K692" s="145"/>
      <c r="L692" s="7" t="str">
        <f t="shared" si="83"/>
        <v/>
      </c>
      <c r="M692" s="7" t="str">
        <f t="shared" si="84"/>
        <v/>
      </c>
      <c r="N692" s="7" t="str">
        <f t="shared" si="80"/>
        <v/>
      </c>
      <c r="O692" s="144"/>
      <c r="P692" s="355">
        <v>0</v>
      </c>
      <c r="Q692" s="362">
        <f>SUM('NOVO HORIZONTE'!I692)</f>
        <v>0</v>
      </c>
      <c r="R692" s="363">
        <f t="shared" si="85"/>
        <v>0</v>
      </c>
      <c r="S692" s="153">
        <f t="shared" si="87"/>
        <v>0</v>
      </c>
      <c r="T692" s="364"/>
    </row>
    <row r="693" ht="22.5" hidden="1" spans="1:20">
      <c r="A693" s="158">
        <v>100237</v>
      </c>
      <c r="B693" s="94" t="s">
        <v>252</v>
      </c>
      <c r="C693" s="104" t="s">
        <v>951</v>
      </c>
      <c r="D693" s="94" t="s">
        <v>914</v>
      </c>
      <c r="E693" s="95">
        <v>3.9</v>
      </c>
      <c r="F693" s="96">
        <f t="shared" si="81"/>
        <v>4.79</v>
      </c>
      <c r="G693" s="107">
        <f>ROUND(SUM('NOVO HORIZONTE'!G693),2)</f>
        <v>0</v>
      </c>
      <c r="H693" s="107">
        <f t="shared" si="86"/>
        <v>0</v>
      </c>
      <c r="I693" s="143">
        <f t="shared" si="82"/>
        <v>0</v>
      </c>
      <c r="J693" s="142"/>
      <c r="K693" s="145"/>
      <c r="L693" s="7" t="str">
        <f t="shared" si="83"/>
        <v/>
      </c>
      <c r="M693" s="7" t="str">
        <f t="shared" si="84"/>
        <v/>
      </c>
      <c r="N693" s="7" t="str">
        <f t="shared" si="80"/>
        <v/>
      </c>
      <c r="O693" s="144"/>
      <c r="P693" s="355">
        <v>0</v>
      </c>
      <c r="Q693" s="362">
        <f>SUM('NOVO HORIZONTE'!I693)</f>
        <v>0</v>
      </c>
      <c r="R693" s="363">
        <f t="shared" si="85"/>
        <v>0</v>
      </c>
      <c r="S693" s="153">
        <f t="shared" si="87"/>
        <v>0</v>
      </c>
      <c r="T693" s="364"/>
    </row>
    <row r="694" ht="22.5" hidden="1" spans="1:20">
      <c r="A694" s="158">
        <v>100238</v>
      </c>
      <c r="B694" s="94" t="s">
        <v>252</v>
      </c>
      <c r="C694" s="104" t="s">
        <v>952</v>
      </c>
      <c r="D694" s="94" t="s">
        <v>914</v>
      </c>
      <c r="E694" s="95">
        <v>6.24</v>
      </c>
      <c r="F694" s="96">
        <f t="shared" si="81"/>
        <v>7.66</v>
      </c>
      <c r="G694" s="107">
        <f>ROUND(SUM('NOVO HORIZONTE'!G694),2)</f>
        <v>0</v>
      </c>
      <c r="H694" s="107">
        <f t="shared" si="86"/>
        <v>0</v>
      </c>
      <c r="I694" s="143">
        <f t="shared" si="82"/>
        <v>0</v>
      </c>
      <c r="J694" s="142"/>
      <c r="K694" s="145"/>
      <c r="L694" s="7" t="str">
        <f t="shared" si="83"/>
        <v/>
      </c>
      <c r="M694" s="7" t="str">
        <f t="shared" si="84"/>
        <v/>
      </c>
      <c r="N694" s="7" t="str">
        <f t="shared" si="80"/>
        <v/>
      </c>
      <c r="O694" s="144"/>
      <c r="P694" s="355">
        <v>0</v>
      </c>
      <c r="Q694" s="362">
        <f>SUM('NOVO HORIZONTE'!I694)</f>
        <v>0</v>
      </c>
      <c r="R694" s="363">
        <f t="shared" si="85"/>
        <v>0</v>
      </c>
      <c r="S694" s="153">
        <f t="shared" si="87"/>
        <v>0</v>
      </c>
      <c r="T694" s="364"/>
    </row>
    <row r="695" ht="22.5" hidden="1" spans="1:20">
      <c r="A695" s="158">
        <v>100239</v>
      </c>
      <c r="B695" s="94" t="s">
        <v>252</v>
      </c>
      <c r="C695" s="104" t="s">
        <v>953</v>
      </c>
      <c r="D695" s="94" t="s">
        <v>914</v>
      </c>
      <c r="E695" s="95">
        <v>7.8</v>
      </c>
      <c r="F695" s="96">
        <f t="shared" si="81"/>
        <v>9.57</v>
      </c>
      <c r="G695" s="107">
        <f>ROUND(SUM('NOVO HORIZONTE'!G695),2)</f>
        <v>0</v>
      </c>
      <c r="H695" s="107">
        <f t="shared" si="86"/>
        <v>0</v>
      </c>
      <c r="I695" s="143">
        <f t="shared" si="82"/>
        <v>0</v>
      </c>
      <c r="J695" s="142"/>
      <c r="K695" s="145"/>
      <c r="L695" s="7" t="str">
        <f t="shared" si="83"/>
        <v/>
      </c>
      <c r="M695" s="7" t="str">
        <f t="shared" si="84"/>
        <v/>
      </c>
      <c r="N695" s="7" t="str">
        <f t="shared" si="80"/>
        <v/>
      </c>
      <c r="O695" s="144"/>
      <c r="P695" s="355">
        <v>0</v>
      </c>
      <c r="Q695" s="362">
        <f>SUM('NOVO HORIZONTE'!I695)</f>
        <v>0</v>
      </c>
      <c r="R695" s="363">
        <f t="shared" si="85"/>
        <v>0</v>
      </c>
      <c r="S695" s="153">
        <f t="shared" si="87"/>
        <v>0</v>
      </c>
      <c r="T695" s="364"/>
    </row>
    <row r="696" ht="22.5" hidden="1" spans="1:20">
      <c r="A696" s="158">
        <v>100240</v>
      </c>
      <c r="B696" s="94" t="s">
        <v>252</v>
      </c>
      <c r="C696" s="104" t="s">
        <v>954</v>
      </c>
      <c r="D696" s="94" t="s">
        <v>914</v>
      </c>
      <c r="E696" s="95">
        <v>4.67</v>
      </c>
      <c r="F696" s="96">
        <f t="shared" si="81"/>
        <v>5.73</v>
      </c>
      <c r="G696" s="107">
        <f>ROUND(SUM('NOVO HORIZONTE'!G696),2)</f>
        <v>0</v>
      </c>
      <c r="H696" s="107">
        <f t="shared" si="86"/>
        <v>0</v>
      </c>
      <c r="I696" s="143">
        <f t="shared" si="82"/>
        <v>0</v>
      </c>
      <c r="J696" s="142"/>
      <c r="K696" s="145"/>
      <c r="L696" s="7" t="str">
        <f t="shared" si="83"/>
        <v/>
      </c>
      <c r="M696" s="7" t="str">
        <f t="shared" si="84"/>
        <v/>
      </c>
      <c r="N696" s="7" t="str">
        <f t="shared" si="80"/>
        <v/>
      </c>
      <c r="O696" s="144"/>
      <c r="P696" s="355">
        <v>0</v>
      </c>
      <c r="Q696" s="362">
        <f>SUM('NOVO HORIZONTE'!I696)</f>
        <v>0</v>
      </c>
      <c r="R696" s="363">
        <f t="shared" si="85"/>
        <v>0</v>
      </c>
      <c r="S696" s="153">
        <f t="shared" si="87"/>
        <v>0</v>
      </c>
      <c r="T696" s="364"/>
    </row>
    <row r="697" ht="22.5" hidden="1" spans="1:20">
      <c r="A697" s="158">
        <v>100241</v>
      </c>
      <c r="B697" s="94" t="s">
        <v>252</v>
      </c>
      <c r="C697" s="104" t="s">
        <v>955</v>
      </c>
      <c r="D697" s="94" t="s">
        <v>914</v>
      </c>
      <c r="E697" s="95">
        <v>7.8</v>
      </c>
      <c r="F697" s="96">
        <f t="shared" si="81"/>
        <v>9.57</v>
      </c>
      <c r="G697" s="107">
        <f>ROUND(SUM('NOVO HORIZONTE'!G697),2)</f>
        <v>0</v>
      </c>
      <c r="H697" s="107">
        <f t="shared" si="86"/>
        <v>0</v>
      </c>
      <c r="I697" s="143">
        <f t="shared" si="82"/>
        <v>0</v>
      </c>
      <c r="J697" s="142"/>
      <c r="K697" s="145"/>
      <c r="L697" s="7" t="str">
        <f t="shared" si="83"/>
        <v/>
      </c>
      <c r="M697" s="7" t="str">
        <f t="shared" si="84"/>
        <v/>
      </c>
      <c r="N697" s="7" t="str">
        <f t="shared" si="80"/>
        <v/>
      </c>
      <c r="O697" s="144"/>
      <c r="P697" s="355">
        <v>0</v>
      </c>
      <c r="Q697" s="362">
        <f>SUM('NOVO HORIZONTE'!I697)</f>
        <v>0</v>
      </c>
      <c r="R697" s="363">
        <f t="shared" si="85"/>
        <v>0</v>
      </c>
      <c r="S697" s="153">
        <f t="shared" si="87"/>
        <v>0</v>
      </c>
      <c r="T697" s="364"/>
    </row>
    <row r="698" ht="22.5" hidden="1" spans="1:20">
      <c r="A698" s="158">
        <v>100242</v>
      </c>
      <c r="B698" s="94" t="s">
        <v>252</v>
      </c>
      <c r="C698" s="104" t="s">
        <v>956</v>
      </c>
      <c r="D698" s="94" t="s">
        <v>914</v>
      </c>
      <c r="E698" s="95">
        <v>23.05</v>
      </c>
      <c r="F698" s="96">
        <f t="shared" si="81"/>
        <v>28.29</v>
      </c>
      <c r="G698" s="107">
        <f>ROUND(SUM('NOVO HORIZONTE'!G698),2)</f>
        <v>0</v>
      </c>
      <c r="H698" s="107">
        <f t="shared" si="86"/>
        <v>0</v>
      </c>
      <c r="I698" s="143">
        <f t="shared" si="82"/>
        <v>0</v>
      </c>
      <c r="J698" s="142"/>
      <c r="K698" s="145"/>
      <c r="L698" s="7" t="str">
        <f t="shared" si="83"/>
        <v/>
      </c>
      <c r="M698" s="7" t="str">
        <f t="shared" si="84"/>
        <v/>
      </c>
      <c r="N698" s="7" t="str">
        <f t="shared" si="80"/>
        <v/>
      </c>
      <c r="O698" s="144"/>
      <c r="P698" s="355">
        <v>0</v>
      </c>
      <c r="Q698" s="362">
        <f>SUM('NOVO HORIZONTE'!I698)</f>
        <v>0</v>
      </c>
      <c r="R698" s="363">
        <f t="shared" si="85"/>
        <v>0</v>
      </c>
      <c r="S698" s="153">
        <f t="shared" si="87"/>
        <v>0</v>
      </c>
      <c r="T698" s="364"/>
    </row>
    <row r="699" ht="22.5" hidden="1" spans="1:20">
      <c r="A699" s="158">
        <v>100243</v>
      </c>
      <c r="B699" s="94" t="s">
        <v>252</v>
      </c>
      <c r="C699" s="104" t="s">
        <v>957</v>
      </c>
      <c r="D699" s="94" t="s">
        <v>914</v>
      </c>
      <c r="E699" s="95">
        <v>3.74</v>
      </c>
      <c r="F699" s="96">
        <f t="shared" si="81"/>
        <v>4.59</v>
      </c>
      <c r="G699" s="107">
        <f>ROUND(SUM('NOVO HORIZONTE'!G699),2)</f>
        <v>0</v>
      </c>
      <c r="H699" s="107">
        <f t="shared" si="86"/>
        <v>0</v>
      </c>
      <c r="I699" s="143">
        <f t="shared" si="82"/>
        <v>0</v>
      </c>
      <c r="J699" s="142"/>
      <c r="K699" s="145"/>
      <c r="L699" s="7" t="str">
        <f t="shared" si="83"/>
        <v/>
      </c>
      <c r="M699" s="7" t="str">
        <f t="shared" si="84"/>
        <v/>
      </c>
      <c r="N699" s="7" t="str">
        <f t="shared" si="80"/>
        <v/>
      </c>
      <c r="O699" s="144"/>
      <c r="P699" s="355">
        <v>0</v>
      </c>
      <c r="Q699" s="362">
        <f>SUM('NOVO HORIZONTE'!I699)</f>
        <v>0</v>
      </c>
      <c r="R699" s="363">
        <f t="shared" si="85"/>
        <v>0</v>
      </c>
      <c r="S699" s="153">
        <f t="shared" si="87"/>
        <v>0</v>
      </c>
      <c r="T699" s="364"/>
    </row>
    <row r="700" ht="22.5" hidden="1" spans="1:20">
      <c r="A700" s="158">
        <v>100244</v>
      </c>
      <c r="B700" s="94" t="s">
        <v>252</v>
      </c>
      <c r="C700" s="104" t="s">
        <v>958</v>
      </c>
      <c r="D700" s="94" t="s">
        <v>914</v>
      </c>
      <c r="E700" s="95">
        <v>4.67</v>
      </c>
      <c r="F700" s="96">
        <f t="shared" si="81"/>
        <v>5.73</v>
      </c>
      <c r="G700" s="107">
        <f>ROUND(SUM('NOVO HORIZONTE'!G700),2)</f>
        <v>0</v>
      </c>
      <c r="H700" s="107">
        <f t="shared" si="86"/>
        <v>0</v>
      </c>
      <c r="I700" s="143">
        <f t="shared" si="82"/>
        <v>0</v>
      </c>
      <c r="J700" s="142"/>
      <c r="K700" s="145"/>
      <c r="L700" s="7" t="str">
        <f t="shared" si="83"/>
        <v/>
      </c>
      <c r="M700" s="7" t="str">
        <f t="shared" si="84"/>
        <v/>
      </c>
      <c r="N700" s="7" t="str">
        <f t="shared" si="80"/>
        <v/>
      </c>
      <c r="O700" s="144"/>
      <c r="P700" s="355">
        <v>0</v>
      </c>
      <c r="Q700" s="362">
        <f>SUM('NOVO HORIZONTE'!I700)</f>
        <v>0</v>
      </c>
      <c r="R700" s="363">
        <f t="shared" si="85"/>
        <v>0</v>
      </c>
      <c r="S700" s="153">
        <f t="shared" si="87"/>
        <v>0</v>
      </c>
      <c r="T700" s="364"/>
    </row>
    <row r="701" ht="22.5" hidden="1" spans="1:20">
      <c r="A701" s="158">
        <v>100245</v>
      </c>
      <c r="B701" s="94" t="s">
        <v>252</v>
      </c>
      <c r="C701" s="104" t="s">
        <v>959</v>
      </c>
      <c r="D701" s="94" t="s">
        <v>914</v>
      </c>
      <c r="E701" s="95">
        <v>9.36</v>
      </c>
      <c r="F701" s="96">
        <f t="shared" si="81"/>
        <v>11.49</v>
      </c>
      <c r="G701" s="107">
        <f>ROUND(SUM('NOVO HORIZONTE'!G701),2)</f>
        <v>0</v>
      </c>
      <c r="H701" s="107">
        <f t="shared" si="86"/>
        <v>0</v>
      </c>
      <c r="I701" s="143">
        <f t="shared" si="82"/>
        <v>0</v>
      </c>
      <c r="J701" s="142"/>
      <c r="K701" s="145"/>
      <c r="L701" s="7" t="str">
        <f t="shared" si="83"/>
        <v/>
      </c>
      <c r="M701" s="7" t="str">
        <f t="shared" si="84"/>
        <v/>
      </c>
      <c r="N701" s="7" t="str">
        <f t="shared" si="80"/>
        <v/>
      </c>
      <c r="O701" s="144"/>
      <c r="P701" s="355">
        <v>0</v>
      </c>
      <c r="Q701" s="362">
        <f>SUM('NOVO HORIZONTE'!I701)</f>
        <v>0</v>
      </c>
      <c r="R701" s="363">
        <f t="shared" si="85"/>
        <v>0</v>
      </c>
      <c r="S701" s="153">
        <f t="shared" si="87"/>
        <v>0</v>
      </c>
      <c r="T701" s="364"/>
    </row>
    <row r="702" ht="33.75" hidden="1" spans="1:20">
      <c r="A702" s="158">
        <v>100246</v>
      </c>
      <c r="B702" s="94" t="s">
        <v>252</v>
      </c>
      <c r="C702" s="104" t="s">
        <v>960</v>
      </c>
      <c r="D702" s="94" t="s">
        <v>914</v>
      </c>
      <c r="E702" s="95">
        <v>3.11</v>
      </c>
      <c r="F702" s="96">
        <f t="shared" si="81"/>
        <v>3.82</v>
      </c>
      <c r="G702" s="107">
        <f>ROUND(SUM('NOVO HORIZONTE'!G702),2)</f>
        <v>0</v>
      </c>
      <c r="H702" s="107">
        <f t="shared" si="86"/>
        <v>0</v>
      </c>
      <c r="I702" s="143">
        <f t="shared" si="82"/>
        <v>0</v>
      </c>
      <c r="J702" s="142"/>
      <c r="K702" s="145"/>
      <c r="L702" s="7" t="str">
        <f t="shared" si="83"/>
        <v/>
      </c>
      <c r="M702" s="7" t="str">
        <f t="shared" si="84"/>
        <v/>
      </c>
      <c r="N702" s="7" t="str">
        <f t="shared" si="80"/>
        <v/>
      </c>
      <c r="O702" s="144"/>
      <c r="P702" s="355">
        <v>0</v>
      </c>
      <c r="Q702" s="362">
        <f>SUM('NOVO HORIZONTE'!I702)</f>
        <v>0</v>
      </c>
      <c r="R702" s="363">
        <f t="shared" si="85"/>
        <v>0</v>
      </c>
      <c r="S702" s="153">
        <f t="shared" si="87"/>
        <v>0</v>
      </c>
      <c r="T702" s="364"/>
    </row>
    <row r="703" ht="33.75" hidden="1" spans="1:20">
      <c r="A703" s="158">
        <v>100247</v>
      </c>
      <c r="B703" s="94" t="s">
        <v>252</v>
      </c>
      <c r="C703" s="104" t="s">
        <v>961</v>
      </c>
      <c r="D703" s="94" t="s">
        <v>914</v>
      </c>
      <c r="E703" s="95">
        <v>3.9</v>
      </c>
      <c r="F703" s="96">
        <f t="shared" si="81"/>
        <v>4.79</v>
      </c>
      <c r="G703" s="107">
        <f>ROUND(SUM('NOVO HORIZONTE'!G703),2)</f>
        <v>0</v>
      </c>
      <c r="H703" s="107">
        <f t="shared" si="86"/>
        <v>0</v>
      </c>
      <c r="I703" s="143">
        <f t="shared" si="82"/>
        <v>0</v>
      </c>
      <c r="J703" s="142"/>
      <c r="K703" s="145"/>
      <c r="L703" s="7" t="str">
        <f t="shared" si="83"/>
        <v/>
      </c>
      <c r="M703" s="7" t="str">
        <f t="shared" si="84"/>
        <v/>
      </c>
      <c r="N703" s="7" t="str">
        <f t="shared" si="80"/>
        <v/>
      </c>
      <c r="O703" s="144"/>
      <c r="P703" s="355">
        <v>0</v>
      </c>
      <c r="Q703" s="362">
        <f>SUM('NOVO HORIZONTE'!I703)</f>
        <v>0</v>
      </c>
      <c r="R703" s="363">
        <f t="shared" si="85"/>
        <v>0</v>
      </c>
      <c r="S703" s="153">
        <f t="shared" si="87"/>
        <v>0</v>
      </c>
      <c r="T703" s="364"/>
    </row>
    <row r="704" ht="33.75" hidden="1" spans="1:20">
      <c r="A704" s="158">
        <v>100248</v>
      </c>
      <c r="B704" s="94" t="s">
        <v>252</v>
      </c>
      <c r="C704" s="104" t="s">
        <v>962</v>
      </c>
      <c r="D704" s="94" t="s">
        <v>914</v>
      </c>
      <c r="E704" s="95">
        <v>15.36</v>
      </c>
      <c r="F704" s="96">
        <f t="shared" si="81"/>
        <v>18.85</v>
      </c>
      <c r="G704" s="107">
        <f>ROUND(SUM('NOVO HORIZONTE'!G704),2)</f>
        <v>0</v>
      </c>
      <c r="H704" s="107">
        <f t="shared" si="86"/>
        <v>0</v>
      </c>
      <c r="I704" s="143">
        <f t="shared" si="82"/>
        <v>0</v>
      </c>
      <c r="J704" s="142"/>
      <c r="K704" s="145"/>
      <c r="L704" s="7" t="str">
        <f t="shared" si="83"/>
        <v/>
      </c>
      <c r="M704" s="7" t="str">
        <f t="shared" si="84"/>
        <v/>
      </c>
      <c r="N704" s="7" t="str">
        <f t="shared" si="80"/>
        <v/>
      </c>
      <c r="O704" s="144"/>
      <c r="P704" s="355">
        <v>0</v>
      </c>
      <c r="Q704" s="362">
        <f>SUM('NOVO HORIZONTE'!I704)</f>
        <v>0</v>
      </c>
      <c r="R704" s="363">
        <f t="shared" si="85"/>
        <v>0</v>
      </c>
      <c r="S704" s="153">
        <f t="shared" si="87"/>
        <v>0</v>
      </c>
      <c r="T704" s="364"/>
    </row>
    <row r="705" ht="22.5" hidden="1" spans="1:20">
      <c r="A705" s="158">
        <v>100249</v>
      </c>
      <c r="B705" s="94" t="s">
        <v>252</v>
      </c>
      <c r="C705" s="104" t="s">
        <v>963</v>
      </c>
      <c r="D705" s="94" t="s">
        <v>914</v>
      </c>
      <c r="E705" s="95">
        <v>3.11</v>
      </c>
      <c r="F705" s="96">
        <f t="shared" si="81"/>
        <v>3.82</v>
      </c>
      <c r="G705" s="107">
        <f>ROUND(SUM('NOVO HORIZONTE'!G705),2)</f>
        <v>0</v>
      </c>
      <c r="H705" s="107">
        <f t="shared" si="86"/>
        <v>0</v>
      </c>
      <c r="I705" s="143">
        <f t="shared" si="82"/>
        <v>0</v>
      </c>
      <c r="J705" s="142"/>
      <c r="K705" s="145"/>
      <c r="L705" s="7" t="str">
        <f t="shared" si="83"/>
        <v/>
      </c>
      <c r="M705" s="7" t="str">
        <f t="shared" si="84"/>
        <v/>
      </c>
      <c r="N705" s="7" t="str">
        <f t="shared" si="80"/>
        <v/>
      </c>
      <c r="O705" s="144"/>
      <c r="P705" s="355">
        <v>0</v>
      </c>
      <c r="Q705" s="362">
        <f>SUM('NOVO HORIZONTE'!I705)</f>
        <v>0</v>
      </c>
      <c r="R705" s="363">
        <f t="shared" si="85"/>
        <v>0</v>
      </c>
      <c r="S705" s="153">
        <f t="shared" si="87"/>
        <v>0</v>
      </c>
      <c r="T705" s="364"/>
    </row>
    <row r="706" ht="33.75" hidden="1" spans="1:20">
      <c r="A706" s="158">
        <v>100250</v>
      </c>
      <c r="B706" s="94" t="s">
        <v>252</v>
      </c>
      <c r="C706" s="104" t="s">
        <v>964</v>
      </c>
      <c r="D706" s="94" t="s">
        <v>914</v>
      </c>
      <c r="E706" s="95">
        <v>5.19</v>
      </c>
      <c r="F706" s="96">
        <f t="shared" si="81"/>
        <v>6.37</v>
      </c>
      <c r="G706" s="107">
        <f>ROUND(SUM('NOVO HORIZONTE'!G706),2)</f>
        <v>0</v>
      </c>
      <c r="H706" s="107">
        <f t="shared" si="86"/>
        <v>0</v>
      </c>
      <c r="I706" s="143">
        <f t="shared" si="82"/>
        <v>0</v>
      </c>
      <c r="J706" s="142"/>
      <c r="K706" s="145"/>
      <c r="L706" s="7" t="str">
        <f t="shared" si="83"/>
        <v/>
      </c>
      <c r="M706" s="7" t="str">
        <f t="shared" si="84"/>
        <v/>
      </c>
      <c r="N706" s="7" t="str">
        <f t="shared" si="80"/>
        <v/>
      </c>
      <c r="O706" s="144"/>
      <c r="P706" s="355">
        <v>0</v>
      </c>
      <c r="Q706" s="362">
        <f>SUM('NOVO HORIZONTE'!I706)</f>
        <v>0</v>
      </c>
      <c r="R706" s="363">
        <f t="shared" si="85"/>
        <v>0</v>
      </c>
      <c r="S706" s="153">
        <f t="shared" si="87"/>
        <v>0</v>
      </c>
      <c r="T706" s="364"/>
    </row>
    <row r="707" ht="33.75" hidden="1" spans="1:20">
      <c r="A707" s="158">
        <v>100251</v>
      </c>
      <c r="B707" s="94" t="s">
        <v>252</v>
      </c>
      <c r="C707" s="104" t="s">
        <v>965</v>
      </c>
      <c r="D707" s="94" t="s">
        <v>914</v>
      </c>
      <c r="E707" s="95">
        <v>15.36</v>
      </c>
      <c r="F707" s="96">
        <f t="shared" si="81"/>
        <v>18.85</v>
      </c>
      <c r="G707" s="107">
        <f>ROUND(SUM('NOVO HORIZONTE'!G707),2)</f>
        <v>0</v>
      </c>
      <c r="H707" s="107">
        <f t="shared" si="86"/>
        <v>0</v>
      </c>
      <c r="I707" s="143">
        <f t="shared" si="82"/>
        <v>0</v>
      </c>
      <c r="J707" s="142"/>
      <c r="K707" s="145"/>
      <c r="L707" s="7" t="str">
        <f t="shared" si="83"/>
        <v/>
      </c>
      <c r="M707" s="7" t="str">
        <f t="shared" si="84"/>
        <v/>
      </c>
      <c r="N707" s="7" t="str">
        <f t="shared" si="80"/>
        <v/>
      </c>
      <c r="O707" s="144"/>
      <c r="P707" s="355">
        <v>0</v>
      </c>
      <c r="Q707" s="362">
        <f>SUM('NOVO HORIZONTE'!I707)</f>
        <v>0</v>
      </c>
      <c r="R707" s="363">
        <f t="shared" si="85"/>
        <v>0</v>
      </c>
      <c r="S707" s="153">
        <f t="shared" si="87"/>
        <v>0</v>
      </c>
      <c r="T707" s="364"/>
    </row>
    <row r="708" ht="33.75" hidden="1" spans="1:20">
      <c r="A708" s="158">
        <v>100252</v>
      </c>
      <c r="B708" s="94" t="s">
        <v>252</v>
      </c>
      <c r="C708" s="104" t="s">
        <v>966</v>
      </c>
      <c r="D708" s="94" t="s">
        <v>914</v>
      </c>
      <c r="E708" s="95">
        <v>23.05</v>
      </c>
      <c r="F708" s="96">
        <f t="shared" si="81"/>
        <v>28.29</v>
      </c>
      <c r="G708" s="107">
        <f>ROUND(SUM('NOVO HORIZONTE'!G708),2)</f>
        <v>0</v>
      </c>
      <c r="H708" s="107">
        <f t="shared" si="86"/>
        <v>0</v>
      </c>
      <c r="I708" s="143">
        <f t="shared" si="82"/>
        <v>0</v>
      </c>
      <c r="J708" s="142"/>
      <c r="K708" s="145"/>
      <c r="L708" s="7" t="str">
        <f t="shared" si="83"/>
        <v/>
      </c>
      <c r="M708" s="7" t="str">
        <f t="shared" si="84"/>
        <v/>
      </c>
      <c r="N708" s="7" t="str">
        <f t="shared" si="80"/>
        <v/>
      </c>
      <c r="O708" s="144"/>
      <c r="P708" s="355">
        <v>0</v>
      </c>
      <c r="Q708" s="362">
        <f>SUM('NOVO HORIZONTE'!I708)</f>
        <v>0</v>
      </c>
      <c r="R708" s="363">
        <f t="shared" si="85"/>
        <v>0</v>
      </c>
      <c r="S708" s="153">
        <f t="shared" si="87"/>
        <v>0</v>
      </c>
      <c r="T708" s="364"/>
    </row>
    <row r="709" ht="33.75" hidden="1" spans="1:20">
      <c r="A709" s="158">
        <v>100253</v>
      </c>
      <c r="B709" s="94" t="s">
        <v>252</v>
      </c>
      <c r="C709" s="104" t="s">
        <v>967</v>
      </c>
      <c r="D709" s="94" t="s">
        <v>914</v>
      </c>
      <c r="E709" s="95">
        <v>30.73</v>
      </c>
      <c r="F709" s="96">
        <f t="shared" si="81"/>
        <v>37.72</v>
      </c>
      <c r="G709" s="107">
        <f>ROUND(SUM('NOVO HORIZONTE'!G709),2)</f>
        <v>0</v>
      </c>
      <c r="H709" s="107">
        <f t="shared" si="86"/>
        <v>0</v>
      </c>
      <c r="I709" s="143">
        <f t="shared" si="82"/>
        <v>0</v>
      </c>
      <c r="J709" s="142"/>
      <c r="K709" s="145"/>
      <c r="L709" s="7" t="str">
        <f t="shared" si="83"/>
        <v/>
      </c>
      <c r="M709" s="7" t="str">
        <f t="shared" si="84"/>
        <v/>
      </c>
      <c r="N709" s="7" t="str">
        <f t="shared" si="80"/>
        <v/>
      </c>
      <c r="O709" s="144"/>
      <c r="P709" s="355">
        <v>0</v>
      </c>
      <c r="Q709" s="362">
        <f>SUM('NOVO HORIZONTE'!I709)</f>
        <v>0</v>
      </c>
      <c r="R709" s="363">
        <f t="shared" si="85"/>
        <v>0</v>
      </c>
      <c r="S709" s="153">
        <f t="shared" si="87"/>
        <v>0</v>
      </c>
      <c r="T709" s="364"/>
    </row>
    <row r="710" ht="33.75" hidden="1" spans="1:20">
      <c r="A710" s="158">
        <v>100254</v>
      </c>
      <c r="B710" s="94" t="s">
        <v>252</v>
      </c>
      <c r="C710" s="104" t="s">
        <v>968</v>
      </c>
      <c r="D710" s="94" t="s">
        <v>914</v>
      </c>
      <c r="E710" s="95">
        <v>46.1</v>
      </c>
      <c r="F710" s="96">
        <f t="shared" si="81"/>
        <v>56.58</v>
      </c>
      <c r="G710" s="107">
        <f>ROUND(SUM('NOVO HORIZONTE'!G710),2)</f>
        <v>0</v>
      </c>
      <c r="H710" s="107">
        <f t="shared" si="86"/>
        <v>0</v>
      </c>
      <c r="I710" s="143">
        <f t="shared" si="82"/>
        <v>0</v>
      </c>
      <c r="J710" s="142"/>
      <c r="K710" s="145"/>
      <c r="L710" s="7" t="str">
        <f t="shared" si="83"/>
        <v/>
      </c>
      <c r="M710" s="7" t="str">
        <f t="shared" si="84"/>
        <v/>
      </c>
      <c r="N710" s="7" t="str">
        <f t="shared" si="80"/>
        <v/>
      </c>
      <c r="O710" s="144"/>
      <c r="P710" s="355">
        <v>0</v>
      </c>
      <c r="Q710" s="362">
        <f>SUM('NOVO HORIZONTE'!I710)</f>
        <v>0</v>
      </c>
      <c r="R710" s="363">
        <f t="shared" si="85"/>
        <v>0</v>
      </c>
      <c r="S710" s="153">
        <f t="shared" si="87"/>
        <v>0</v>
      </c>
      <c r="T710" s="364"/>
    </row>
    <row r="711" ht="22.5" hidden="1" spans="1:20">
      <c r="A711" s="158">
        <v>100278</v>
      </c>
      <c r="B711" s="94" t="s">
        <v>252</v>
      </c>
      <c r="C711" s="104" t="s">
        <v>969</v>
      </c>
      <c r="D711" s="94" t="s">
        <v>925</v>
      </c>
      <c r="E711" s="95">
        <v>46.8</v>
      </c>
      <c r="F711" s="96">
        <f t="shared" si="81"/>
        <v>57.44</v>
      </c>
      <c r="G711" s="107">
        <f>ROUND(SUM('NOVO HORIZONTE'!G711),2)</f>
        <v>0</v>
      </c>
      <c r="H711" s="107">
        <f t="shared" si="86"/>
        <v>0</v>
      </c>
      <c r="I711" s="143">
        <f t="shared" si="82"/>
        <v>0</v>
      </c>
      <c r="J711" s="142"/>
      <c r="K711" s="145"/>
      <c r="L711" s="7" t="str">
        <f t="shared" si="83"/>
        <v/>
      </c>
      <c r="M711" s="7" t="str">
        <f t="shared" si="84"/>
        <v/>
      </c>
      <c r="N711" s="7" t="str">
        <f t="shared" si="80"/>
        <v/>
      </c>
      <c r="O711" s="144"/>
      <c r="P711" s="355">
        <v>0</v>
      </c>
      <c r="Q711" s="362">
        <f>SUM('NOVO HORIZONTE'!I711)</f>
        <v>0</v>
      </c>
      <c r="R711" s="363">
        <f t="shared" si="85"/>
        <v>0</v>
      </c>
      <c r="S711" s="153">
        <f t="shared" si="87"/>
        <v>0</v>
      </c>
      <c r="T711" s="364"/>
    </row>
    <row r="712" ht="22.5" hidden="1" spans="1:20">
      <c r="A712" s="158">
        <v>100282</v>
      </c>
      <c r="B712" s="94" t="s">
        <v>252</v>
      </c>
      <c r="C712" s="104" t="s">
        <v>970</v>
      </c>
      <c r="D712" s="94" t="s">
        <v>907</v>
      </c>
      <c r="E712" s="95">
        <v>183.29</v>
      </c>
      <c r="F712" s="96">
        <f t="shared" si="81"/>
        <v>224.97</v>
      </c>
      <c r="G712" s="107">
        <f>ROUND(SUM('NOVO HORIZONTE'!G712),2)</f>
        <v>0</v>
      </c>
      <c r="H712" s="107">
        <f t="shared" si="86"/>
        <v>0</v>
      </c>
      <c r="I712" s="143">
        <f t="shared" si="82"/>
        <v>0</v>
      </c>
      <c r="J712" s="142"/>
      <c r="K712" s="145"/>
      <c r="L712" s="7" t="str">
        <f t="shared" si="83"/>
        <v/>
      </c>
      <c r="M712" s="7" t="str">
        <f t="shared" si="84"/>
        <v/>
      </c>
      <c r="N712" s="7" t="str">
        <f t="shared" si="80"/>
        <v/>
      </c>
      <c r="O712" s="144"/>
      <c r="P712" s="355">
        <v>0</v>
      </c>
      <c r="Q712" s="362">
        <f>SUM('NOVO HORIZONTE'!I712)</f>
        <v>0</v>
      </c>
      <c r="R712" s="363">
        <f t="shared" si="85"/>
        <v>0</v>
      </c>
      <c r="S712" s="153">
        <f t="shared" si="87"/>
        <v>0</v>
      </c>
      <c r="T712" s="364"/>
    </row>
    <row r="713" ht="12.75" hidden="1" spans="1:20">
      <c r="A713" s="158">
        <v>100285</v>
      </c>
      <c r="B713" s="94" t="s">
        <v>252</v>
      </c>
      <c r="C713" s="104" t="s">
        <v>971</v>
      </c>
      <c r="D713" s="94" t="s">
        <v>914</v>
      </c>
      <c r="E713" s="95">
        <v>49.24</v>
      </c>
      <c r="F713" s="96">
        <f t="shared" si="81"/>
        <v>60.44</v>
      </c>
      <c r="G713" s="107">
        <f>ROUND(SUM('NOVO HORIZONTE'!G713),2)</f>
        <v>0</v>
      </c>
      <c r="H713" s="107">
        <f t="shared" si="86"/>
        <v>0</v>
      </c>
      <c r="I713" s="143">
        <f t="shared" si="82"/>
        <v>0</v>
      </c>
      <c r="J713" s="142"/>
      <c r="K713" s="145"/>
      <c r="L713" s="7" t="str">
        <f t="shared" si="83"/>
        <v/>
      </c>
      <c r="M713" s="7" t="str">
        <f t="shared" si="84"/>
        <v/>
      </c>
      <c r="N713" s="7" t="str">
        <f t="shared" si="80"/>
        <v/>
      </c>
      <c r="O713" s="144"/>
      <c r="P713" s="355">
        <v>0</v>
      </c>
      <c r="Q713" s="362">
        <f>SUM('NOVO HORIZONTE'!I713)</f>
        <v>0</v>
      </c>
      <c r="R713" s="363">
        <f t="shared" si="85"/>
        <v>0</v>
      </c>
      <c r="S713" s="153">
        <f t="shared" si="87"/>
        <v>0</v>
      </c>
      <c r="T713" s="364"/>
    </row>
    <row r="714" ht="22.5" hidden="1" spans="1:20">
      <c r="A714" s="158">
        <v>100287</v>
      </c>
      <c r="B714" s="94" t="s">
        <v>252</v>
      </c>
      <c r="C714" s="104" t="s">
        <v>972</v>
      </c>
      <c r="D714" s="94" t="s">
        <v>914</v>
      </c>
      <c r="E714" s="95">
        <v>15.36</v>
      </c>
      <c r="F714" s="96">
        <f t="shared" si="81"/>
        <v>18.85</v>
      </c>
      <c r="G714" s="107">
        <f>ROUND(SUM('NOVO HORIZONTE'!G714),2)</f>
        <v>0</v>
      </c>
      <c r="H714" s="107">
        <f t="shared" si="86"/>
        <v>0</v>
      </c>
      <c r="I714" s="143">
        <f t="shared" si="82"/>
        <v>0</v>
      </c>
      <c r="J714" s="142"/>
      <c r="K714" s="145"/>
      <c r="L714" s="7" t="str">
        <f t="shared" si="83"/>
        <v/>
      </c>
      <c r="M714" s="7" t="str">
        <f t="shared" si="84"/>
        <v/>
      </c>
      <c r="N714" s="7" t="str">
        <f t="shared" si="80"/>
        <v/>
      </c>
      <c r="O714" s="144"/>
      <c r="P714" s="355">
        <v>0</v>
      </c>
      <c r="Q714" s="362">
        <f>SUM('NOVO HORIZONTE'!I714)</f>
        <v>0</v>
      </c>
      <c r="R714" s="363">
        <f t="shared" si="85"/>
        <v>0</v>
      </c>
      <c r="S714" s="153">
        <f t="shared" si="87"/>
        <v>0</v>
      </c>
      <c r="T714" s="364"/>
    </row>
    <row r="715" ht="12.75" hidden="1" spans="1:20">
      <c r="A715" s="154" t="s">
        <v>973</v>
      </c>
      <c r="B715" s="94"/>
      <c r="C715" s="161" t="s">
        <v>974</v>
      </c>
      <c r="D715" s="335">
        <v>0</v>
      </c>
      <c r="E715" s="336">
        <v>0</v>
      </c>
      <c r="F715" s="96">
        <f t="shared" si="81"/>
        <v>0</v>
      </c>
      <c r="G715" s="180">
        <f>ROUND(SUM('NOVO HORIZONTE'!G715),2)</f>
        <v>0</v>
      </c>
      <c r="H715" s="181">
        <f t="shared" si="86"/>
        <v>0</v>
      </c>
      <c r="I715" s="186">
        <f t="shared" si="82"/>
        <v>0</v>
      </c>
      <c r="J715" s="142"/>
      <c r="K715" s="145" t="str">
        <f>IF(OR(SUM(I716:I722)&gt;0,SUM(I716:I722)&gt;0),"xx","")</f>
        <v/>
      </c>
      <c r="L715" s="7" t="str">
        <f t="shared" si="83"/>
        <v/>
      </c>
      <c r="M715" s="7" t="str">
        <f t="shared" si="84"/>
        <v/>
      </c>
      <c r="N715" s="7" t="str">
        <f t="shared" si="80"/>
        <v/>
      </c>
      <c r="O715" s="144"/>
      <c r="P715" s="375"/>
      <c r="Q715" s="362">
        <f>SUM('NOVO HORIZONTE'!I715)</f>
        <v>0</v>
      </c>
      <c r="R715" s="363">
        <f t="shared" si="85"/>
        <v>0</v>
      </c>
      <c r="S715" s="153">
        <f t="shared" si="87"/>
        <v>0</v>
      </c>
      <c r="T715" s="364"/>
    </row>
    <row r="716" ht="22.5" hidden="1" spans="1:20">
      <c r="A716" s="158">
        <v>100217</v>
      </c>
      <c r="B716" s="94" t="s">
        <v>252</v>
      </c>
      <c r="C716" s="104" t="s">
        <v>975</v>
      </c>
      <c r="D716" s="94" t="s">
        <v>925</v>
      </c>
      <c r="E716" s="95">
        <v>2.84</v>
      </c>
      <c r="F716" s="96">
        <f t="shared" si="81"/>
        <v>3.49</v>
      </c>
      <c r="G716" s="107">
        <f>ROUND(SUM('NOVO HORIZONTE'!G716),2)</f>
        <v>0</v>
      </c>
      <c r="H716" s="107">
        <f t="shared" si="86"/>
        <v>0</v>
      </c>
      <c r="I716" s="143">
        <f t="shared" si="82"/>
        <v>0</v>
      </c>
      <c r="J716" s="142"/>
      <c r="K716" s="145"/>
      <c r="L716" s="7" t="str">
        <f t="shared" si="83"/>
        <v/>
      </c>
      <c r="M716" s="7" t="str">
        <f t="shared" si="84"/>
        <v/>
      </c>
      <c r="N716" s="7" t="str">
        <f t="shared" si="80"/>
        <v/>
      </c>
      <c r="O716" s="144"/>
      <c r="P716" s="355">
        <v>0</v>
      </c>
      <c r="Q716" s="362">
        <f>SUM('NOVO HORIZONTE'!I716)</f>
        <v>0</v>
      </c>
      <c r="R716" s="363">
        <f t="shared" si="85"/>
        <v>0</v>
      </c>
      <c r="S716" s="153">
        <f t="shared" si="87"/>
        <v>0</v>
      </c>
      <c r="T716" s="364"/>
    </row>
    <row r="717" ht="22.5" hidden="1" spans="1:20">
      <c r="A717" s="158">
        <v>100218</v>
      </c>
      <c r="B717" s="94" t="s">
        <v>252</v>
      </c>
      <c r="C717" s="104" t="s">
        <v>976</v>
      </c>
      <c r="D717" s="94" t="s">
        <v>925</v>
      </c>
      <c r="E717" s="95">
        <v>1.93</v>
      </c>
      <c r="F717" s="96">
        <f t="shared" si="81"/>
        <v>2.37</v>
      </c>
      <c r="G717" s="107">
        <f>ROUND(SUM('NOVO HORIZONTE'!G717),2)</f>
        <v>0</v>
      </c>
      <c r="H717" s="107">
        <f t="shared" si="86"/>
        <v>0</v>
      </c>
      <c r="I717" s="143">
        <f t="shared" si="82"/>
        <v>0</v>
      </c>
      <c r="J717" s="142"/>
      <c r="K717" s="145"/>
      <c r="L717" s="7" t="str">
        <f t="shared" si="83"/>
        <v/>
      </c>
      <c r="M717" s="7" t="str">
        <f t="shared" si="84"/>
        <v/>
      </c>
      <c r="N717" s="7" t="str">
        <f t="shared" si="80"/>
        <v/>
      </c>
      <c r="O717" s="144"/>
      <c r="P717" s="355">
        <v>0</v>
      </c>
      <c r="Q717" s="362">
        <f>SUM('NOVO HORIZONTE'!I717)</f>
        <v>0</v>
      </c>
      <c r="R717" s="363">
        <f t="shared" si="85"/>
        <v>0</v>
      </c>
      <c r="S717" s="153">
        <f t="shared" si="87"/>
        <v>0</v>
      </c>
      <c r="T717" s="364"/>
    </row>
    <row r="718" ht="22.5" hidden="1" spans="1:20">
      <c r="A718" s="158">
        <v>100219</v>
      </c>
      <c r="B718" s="94" t="s">
        <v>252</v>
      </c>
      <c r="C718" s="104" t="s">
        <v>977</v>
      </c>
      <c r="D718" s="94" t="s">
        <v>925</v>
      </c>
      <c r="E718" s="95">
        <v>0.42</v>
      </c>
      <c r="F718" s="96">
        <f t="shared" si="81"/>
        <v>0.52</v>
      </c>
      <c r="G718" s="107">
        <f>ROUND(SUM('NOVO HORIZONTE'!G718),2)</f>
        <v>0</v>
      </c>
      <c r="H718" s="107">
        <f t="shared" si="86"/>
        <v>0</v>
      </c>
      <c r="I718" s="143">
        <f t="shared" si="82"/>
        <v>0</v>
      </c>
      <c r="J718" s="142"/>
      <c r="K718" s="145"/>
      <c r="L718" s="7" t="str">
        <f t="shared" si="83"/>
        <v/>
      </c>
      <c r="M718" s="7" t="str">
        <f t="shared" si="84"/>
        <v/>
      </c>
      <c r="N718" s="7" t="str">
        <f t="shared" si="80"/>
        <v/>
      </c>
      <c r="O718" s="144"/>
      <c r="P718" s="355">
        <v>0</v>
      </c>
      <c r="Q718" s="362">
        <f>SUM('NOVO HORIZONTE'!I718)</f>
        <v>0</v>
      </c>
      <c r="R718" s="363">
        <f t="shared" si="85"/>
        <v>0</v>
      </c>
      <c r="S718" s="153">
        <f t="shared" si="87"/>
        <v>0</v>
      </c>
      <c r="T718" s="364"/>
    </row>
    <row r="719" ht="22.5" hidden="1" spans="1:20">
      <c r="A719" s="158">
        <v>100224</v>
      </c>
      <c r="B719" s="94" t="s">
        <v>252</v>
      </c>
      <c r="C719" s="104" t="s">
        <v>978</v>
      </c>
      <c r="D719" s="94" t="s">
        <v>907</v>
      </c>
      <c r="E719" s="95">
        <v>2.84</v>
      </c>
      <c r="F719" s="96">
        <f t="shared" si="81"/>
        <v>3.49</v>
      </c>
      <c r="G719" s="107">
        <f>ROUND(SUM('NOVO HORIZONTE'!G719),2)</f>
        <v>0</v>
      </c>
      <c r="H719" s="107">
        <f t="shared" si="86"/>
        <v>0</v>
      </c>
      <c r="I719" s="143">
        <f t="shared" si="82"/>
        <v>0</v>
      </c>
      <c r="J719" s="142"/>
      <c r="K719" s="145"/>
      <c r="L719" s="7" t="str">
        <f t="shared" si="83"/>
        <v/>
      </c>
      <c r="M719" s="7" t="str">
        <f t="shared" si="84"/>
        <v/>
      </c>
      <c r="N719" s="7" t="str">
        <f t="shared" si="80"/>
        <v/>
      </c>
      <c r="O719" s="144"/>
      <c r="P719" s="355">
        <v>0</v>
      </c>
      <c r="Q719" s="362">
        <f>SUM('NOVO HORIZONTE'!I719)</f>
        <v>0</v>
      </c>
      <c r="R719" s="363">
        <f t="shared" si="85"/>
        <v>0</v>
      </c>
      <c r="S719" s="153">
        <f t="shared" si="87"/>
        <v>0</v>
      </c>
      <c r="T719" s="364"/>
    </row>
    <row r="720" ht="22.5" hidden="1" spans="1:20">
      <c r="A720" s="158">
        <v>100228</v>
      </c>
      <c r="B720" s="94" t="s">
        <v>252</v>
      </c>
      <c r="C720" s="104" t="s">
        <v>979</v>
      </c>
      <c r="D720" s="94" t="s">
        <v>940</v>
      </c>
      <c r="E720" s="95">
        <v>0.28</v>
      </c>
      <c r="F720" s="96">
        <f t="shared" si="81"/>
        <v>0.34</v>
      </c>
      <c r="G720" s="107">
        <f>ROUND(SUM('NOVO HORIZONTE'!G720),2)</f>
        <v>0</v>
      </c>
      <c r="H720" s="107">
        <f t="shared" si="86"/>
        <v>0</v>
      </c>
      <c r="I720" s="143">
        <f t="shared" si="82"/>
        <v>0</v>
      </c>
      <c r="J720" s="142"/>
      <c r="K720" s="145"/>
      <c r="L720" s="7" t="str">
        <f t="shared" si="83"/>
        <v/>
      </c>
      <c r="M720" s="7" t="str">
        <f t="shared" si="84"/>
        <v/>
      </c>
      <c r="N720" s="7" t="str">
        <f t="shared" si="80"/>
        <v/>
      </c>
      <c r="O720" s="144"/>
      <c r="P720" s="355">
        <v>0</v>
      </c>
      <c r="Q720" s="362">
        <f>SUM('NOVO HORIZONTE'!I720)</f>
        <v>0</v>
      </c>
      <c r="R720" s="363">
        <f t="shared" si="85"/>
        <v>0</v>
      </c>
      <c r="S720" s="153">
        <f t="shared" si="87"/>
        <v>0</v>
      </c>
      <c r="T720" s="364"/>
    </row>
    <row r="721" ht="33.75" hidden="1" spans="1:20">
      <c r="A721" s="158">
        <v>100277</v>
      </c>
      <c r="B721" s="94" t="s">
        <v>252</v>
      </c>
      <c r="C721" s="104" t="s">
        <v>980</v>
      </c>
      <c r="D721" s="94" t="s">
        <v>907</v>
      </c>
      <c r="E721" s="95">
        <v>1.81</v>
      </c>
      <c r="F721" s="96">
        <f t="shared" si="81"/>
        <v>2.22</v>
      </c>
      <c r="G721" s="107">
        <f>ROUND(SUM('NOVO HORIZONTE'!G721),2)</f>
        <v>0</v>
      </c>
      <c r="H721" s="107">
        <f t="shared" si="86"/>
        <v>0</v>
      </c>
      <c r="I721" s="143">
        <f t="shared" si="82"/>
        <v>0</v>
      </c>
      <c r="J721" s="142"/>
      <c r="K721" s="145"/>
      <c r="L721" s="7" t="str">
        <f t="shared" si="83"/>
        <v/>
      </c>
      <c r="M721" s="7" t="str">
        <f t="shared" si="84"/>
        <v/>
      </c>
      <c r="N721" s="7" t="str">
        <f t="shared" si="80"/>
        <v/>
      </c>
      <c r="O721" s="144"/>
      <c r="P721" s="355">
        <v>0</v>
      </c>
      <c r="Q721" s="362">
        <f>SUM('NOVO HORIZONTE'!I721)</f>
        <v>0</v>
      </c>
      <c r="R721" s="363">
        <f t="shared" si="85"/>
        <v>0</v>
      </c>
      <c r="S721" s="153">
        <f t="shared" si="87"/>
        <v>0</v>
      </c>
      <c r="T721" s="364"/>
    </row>
    <row r="722" ht="22.5" hidden="1" spans="1:20">
      <c r="A722" s="158">
        <v>100281</v>
      </c>
      <c r="B722" s="94" t="s">
        <v>252</v>
      </c>
      <c r="C722" s="104" t="s">
        <v>981</v>
      </c>
      <c r="D722" s="94" t="s">
        <v>925</v>
      </c>
      <c r="E722" s="95">
        <v>3.48</v>
      </c>
      <c r="F722" s="96">
        <f t="shared" si="81"/>
        <v>4.27</v>
      </c>
      <c r="G722" s="107">
        <f>ROUND(SUM('NOVO HORIZONTE'!G722),2)</f>
        <v>0</v>
      </c>
      <c r="H722" s="107">
        <f t="shared" si="86"/>
        <v>0</v>
      </c>
      <c r="I722" s="143">
        <f t="shared" si="82"/>
        <v>0</v>
      </c>
      <c r="J722" s="142"/>
      <c r="K722" s="145"/>
      <c r="L722" s="7" t="str">
        <f t="shared" si="83"/>
        <v/>
      </c>
      <c r="M722" s="7" t="str">
        <f t="shared" si="84"/>
        <v/>
      </c>
      <c r="N722" s="7" t="str">
        <f t="shared" si="80"/>
        <v/>
      </c>
      <c r="O722" s="144"/>
      <c r="P722" s="355">
        <v>0</v>
      </c>
      <c r="Q722" s="362">
        <f>SUM('NOVO HORIZONTE'!I722)</f>
        <v>0</v>
      </c>
      <c r="R722" s="363">
        <f t="shared" si="85"/>
        <v>0</v>
      </c>
      <c r="S722" s="153">
        <f t="shared" si="87"/>
        <v>0</v>
      </c>
      <c r="T722" s="364"/>
    </row>
    <row r="723" ht="12.75" hidden="1" spans="1:20">
      <c r="A723" s="154" t="s">
        <v>982</v>
      </c>
      <c r="B723" s="94"/>
      <c r="C723" s="161" t="s">
        <v>983</v>
      </c>
      <c r="D723" s="335">
        <v>0</v>
      </c>
      <c r="E723" s="336">
        <v>0</v>
      </c>
      <c r="F723" s="96">
        <f t="shared" si="81"/>
        <v>0</v>
      </c>
      <c r="G723" s="180">
        <f>ROUND(SUM('NOVO HORIZONTE'!G723),2)</f>
        <v>0</v>
      </c>
      <c r="H723" s="181">
        <f t="shared" si="86"/>
        <v>0</v>
      </c>
      <c r="I723" s="186">
        <f t="shared" si="82"/>
        <v>0</v>
      </c>
      <c r="J723" s="142"/>
      <c r="K723" s="145" t="str">
        <f>IF(OR(SUM(I723)&gt;0,SUM(I723)&gt;0),"xx","")</f>
        <v/>
      </c>
      <c r="L723" s="7" t="str">
        <f t="shared" si="83"/>
        <v/>
      </c>
      <c r="M723" s="7" t="str">
        <f t="shared" si="84"/>
        <v/>
      </c>
      <c r="N723" s="7" t="str">
        <f t="shared" si="80"/>
        <v/>
      </c>
      <c r="O723" s="144"/>
      <c r="P723" s="375"/>
      <c r="Q723" s="362">
        <f>SUM('NOVO HORIZONTE'!I723)</f>
        <v>0</v>
      </c>
      <c r="R723" s="363">
        <f t="shared" si="85"/>
        <v>0</v>
      </c>
      <c r="S723" s="153">
        <f t="shared" si="87"/>
        <v>0</v>
      </c>
      <c r="T723" s="364"/>
    </row>
    <row r="724" ht="12.75" hidden="1" spans="1:20">
      <c r="A724" s="154" t="s">
        <v>984</v>
      </c>
      <c r="B724" s="94"/>
      <c r="C724" s="161" t="s">
        <v>985</v>
      </c>
      <c r="D724" s="335">
        <v>0</v>
      </c>
      <c r="E724" s="336">
        <v>0</v>
      </c>
      <c r="F724" s="96">
        <f t="shared" si="81"/>
        <v>0</v>
      </c>
      <c r="G724" s="180">
        <f>ROUND(SUM('NOVO HORIZONTE'!G724),2)</f>
        <v>0</v>
      </c>
      <c r="H724" s="181">
        <f t="shared" si="86"/>
        <v>0</v>
      </c>
      <c r="I724" s="186">
        <f t="shared" si="82"/>
        <v>0</v>
      </c>
      <c r="J724" s="142"/>
      <c r="K724" s="145" t="str">
        <f>IF(OR(SUM(I725:I726)&gt;0,SUM(I725:I726)&gt;0),"xx","")</f>
        <v/>
      </c>
      <c r="L724" s="7" t="str">
        <f t="shared" si="83"/>
        <v/>
      </c>
      <c r="M724" s="7" t="str">
        <f t="shared" si="84"/>
        <v/>
      </c>
      <c r="N724" s="7" t="str">
        <f t="shared" si="80"/>
        <v/>
      </c>
      <c r="O724" s="144"/>
      <c r="P724" s="375"/>
      <c r="Q724" s="362">
        <f>SUM('NOVO HORIZONTE'!I724)</f>
        <v>0</v>
      </c>
      <c r="R724" s="363">
        <f t="shared" si="85"/>
        <v>0</v>
      </c>
      <c r="S724" s="153">
        <f t="shared" si="87"/>
        <v>0</v>
      </c>
      <c r="T724" s="364"/>
    </row>
    <row r="725" ht="22.5" hidden="1" spans="1:20">
      <c r="A725" s="158">
        <v>100208</v>
      </c>
      <c r="B725" s="94" t="s">
        <v>252</v>
      </c>
      <c r="C725" s="104" t="s">
        <v>986</v>
      </c>
      <c r="D725" s="94" t="s">
        <v>925</v>
      </c>
      <c r="E725" s="95">
        <v>22.7</v>
      </c>
      <c r="F725" s="96">
        <f t="shared" si="81"/>
        <v>27.86</v>
      </c>
      <c r="G725" s="107">
        <f>ROUND(SUM('NOVO HORIZONTE'!G725),2)</f>
        <v>0</v>
      </c>
      <c r="H725" s="107">
        <f t="shared" si="86"/>
        <v>0</v>
      </c>
      <c r="I725" s="143">
        <f t="shared" si="82"/>
        <v>0</v>
      </c>
      <c r="J725" s="142"/>
      <c r="K725" s="145"/>
      <c r="L725" s="7" t="str">
        <f t="shared" si="83"/>
        <v/>
      </c>
      <c r="M725" s="7" t="str">
        <f t="shared" si="84"/>
        <v/>
      </c>
      <c r="N725" s="7" t="str">
        <f t="shared" ref="N725:N788" si="88">M725</f>
        <v/>
      </c>
      <c r="O725" s="144"/>
      <c r="P725" s="355">
        <v>0</v>
      </c>
      <c r="Q725" s="362">
        <f>SUM('NOVO HORIZONTE'!I725)</f>
        <v>0</v>
      </c>
      <c r="R725" s="363">
        <f t="shared" si="85"/>
        <v>0</v>
      </c>
      <c r="S725" s="153">
        <f t="shared" si="87"/>
        <v>0</v>
      </c>
      <c r="T725" s="364"/>
    </row>
    <row r="726" ht="22.5" hidden="1" spans="1:20">
      <c r="A726" s="158">
        <v>100209</v>
      </c>
      <c r="B726" s="94" t="s">
        <v>252</v>
      </c>
      <c r="C726" s="104" t="s">
        <v>987</v>
      </c>
      <c r="D726" s="94" t="s">
        <v>925</v>
      </c>
      <c r="E726" s="95">
        <v>11.35</v>
      </c>
      <c r="F726" s="96">
        <f t="shared" si="81"/>
        <v>13.93</v>
      </c>
      <c r="G726" s="107">
        <f>ROUND(SUM('NOVO HORIZONTE'!G726),2)</f>
        <v>0</v>
      </c>
      <c r="H726" s="107">
        <f t="shared" si="86"/>
        <v>0</v>
      </c>
      <c r="I726" s="143">
        <f t="shared" si="82"/>
        <v>0</v>
      </c>
      <c r="J726" s="142"/>
      <c r="K726" s="145"/>
      <c r="L726" s="7" t="str">
        <f t="shared" si="83"/>
        <v/>
      </c>
      <c r="M726" s="7" t="str">
        <f t="shared" si="84"/>
        <v/>
      </c>
      <c r="N726" s="7" t="str">
        <f t="shared" si="88"/>
        <v/>
      </c>
      <c r="O726" s="144"/>
      <c r="P726" s="355">
        <v>0</v>
      </c>
      <c r="Q726" s="362">
        <f>SUM('NOVO HORIZONTE'!I726)</f>
        <v>0</v>
      </c>
      <c r="R726" s="363">
        <f t="shared" si="85"/>
        <v>0</v>
      </c>
      <c r="S726" s="153">
        <f t="shared" si="87"/>
        <v>0</v>
      </c>
      <c r="T726" s="364"/>
    </row>
    <row r="727" ht="12.75" hidden="1" spans="1:20">
      <c r="A727" s="154" t="s">
        <v>988</v>
      </c>
      <c r="B727" s="94"/>
      <c r="C727" s="161" t="s">
        <v>989</v>
      </c>
      <c r="D727" s="335">
        <v>0</v>
      </c>
      <c r="E727" s="336">
        <v>0</v>
      </c>
      <c r="F727" s="96">
        <f t="shared" si="81"/>
        <v>0</v>
      </c>
      <c r="G727" s="180">
        <f>ROUND(SUM('NOVO HORIZONTE'!G727),2)</f>
        <v>0</v>
      </c>
      <c r="H727" s="181">
        <f t="shared" si="86"/>
        <v>0</v>
      </c>
      <c r="I727" s="186">
        <f t="shared" si="82"/>
        <v>0</v>
      </c>
      <c r="J727" s="142"/>
      <c r="K727" s="145" t="str">
        <f>IF(OR(SUM(I727)&gt;0,SUM(I727)&gt;0),"xx","")</f>
        <v/>
      </c>
      <c r="L727" s="7" t="str">
        <f t="shared" si="83"/>
        <v/>
      </c>
      <c r="M727" s="7" t="str">
        <f t="shared" si="84"/>
        <v/>
      </c>
      <c r="N727" s="7" t="str">
        <f t="shared" si="88"/>
        <v/>
      </c>
      <c r="O727" s="144"/>
      <c r="P727" s="375"/>
      <c r="Q727" s="362">
        <f>SUM('NOVO HORIZONTE'!I727)</f>
        <v>0</v>
      </c>
      <c r="R727" s="363">
        <f t="shared" si="85"/>
        <v>0</v>
      </c>
      <c r="S727" s="153">
        <f t="shared" si="87"/>
        <v>0</v>
      </c>
      <c r="T727" s="364"/>
    </row>
    <row r="728" ht="12.75" hidden="1" spans="1:20">
      <c r="A728" s="154" t="s">
        <v>990</v>
      </c>
      <c r="B728" s="94"/>
      <c r="C728" s="161" t="s">
        <v>991</v>
      </c>
      <c r="D728" s="335">
        <v>0</v>
      </c>
      <c r="E728" s="336">
        <v>0</v>
      </c>
      <c r="F728" s="96">
        <f t="shared" ref="F728:F791" si="89">IF(E728=0,0,IF(P728=0,ROUND(E728*(1+E$13),2),ROUND(E728*(1+E$12),2)))</f>
        <v>0</v>
      </c>
      <c r="G728" s="180">
        <f>ROUND(SUM('NOVO HORIZONTE'!G728),2)</f>
        <v>0</v>
      </c>
      <c r="H728" s="181">
        <f t="shared" si="86"/>
        <v>0</v>
      </c>
      <c r="I728" s="186">
        <f t="shared" ref="I728:I791" si="90">IF(ISBLANK(G728),0,ROUND(G728*H728,2))</f>
        <v>0</v>
      </c>
      <c r="J728" s="142"/>
      <c r="K728" s="145" t="str">
        <f>IF(OR(SUM(I728)&gt;0,SUM(I728)&gt;0),"xx","")</f>
        <v/>
      </c>
      <c r="L728" s="7" t="str">
        <f t="shared" ref="L728:L791" si="91">IF(K728="X","x",IF(K728="xx","x",IF(I728&gt;0,"x","")))</f>
        <v/>
      </c>
      <c r="M728" s="7" t="str">
        <f t="shared" ref="M728:M791" si="92">IF(K728="X","x",IF(K728="xx","x",IF(I728&gt;0,"x","")))</f>
        <v/>
      </c>
      <c r="N728" s="7" t="str">
        <f t="shared" si="88"/>
        <v/>
      </c>
      <c r="O728" s="144"/>
      <c r="P728" s="375"/>
      <c r="Q728" s="362">
        <f>SUM('NOVO HORIZONTE'!I728)</f>
        <v>0</v>
      </c>
      <c r="R728" s="363">
        <f t="shared" ref="R728:R791" si="93">I728-Q728</f>
        <v>0</v>
      </c>
      <c r="S728" s="153">
        <f t="shared" si="87"/>
        <v>0</v>
      </c>
      <c r="T728" s="364"/>
    </row>
    <row r="729" ht="12.75" hidden="1" spans="1:20">
      <c r="A729" s="154" t="s">
        <v>992</v>
      </c>
      <c r="B729" s="94"/>
      <c r="C729" s="161" t="s">
        <v>993</v>
      </c>
      <c r="D729" s="335">
        <v>0</v>
      </c>
      <c r="E729" s="336">
        <v>0</v>
      </c>
      <c r="F729" s="96">
        <f t="shared" si="89"/>
        <v>0</v>
      </c>
      <c r="G729" s="180">
        <f>ROUND(SUM('NOVO HORIZONTE'!G729),2)</f>
        <v>0</v>
      </c>
      <c r="H729" s="181">
        <f t="shared" ref="H729:H792" si="94">IF(G729=0,0,F729)</f>
        <v>0</v>
      </c>
      <c r="I729" s="186">
        <f t="shared" si="90"/>
        <v>0</v>
      </c>
      <c r="J729" s="142"/>
      <c r="K729" s="145" t="str">
        <f>IF(OR(SUM(I729)&gt;0,SUM(I729)&gt;0),"xx","")</f>
        <v/>
      </c>
      <c r="L729" s="7" t="str">
        <f t="shared" si="91"/>
        <v/>
      </c>
      <c r="M729" s="7" t="str">
        <f t="shared" si="92"/>
        <v/>
      </c>
      <c r="N729" s="7" t="str">
        <f t="shared" si="88"/>
        <v/>
      </c>
      <c r="O729" s="144"/>
      <c r="P729" s="375"/>
      <c r="Q729" s="362">
        <f>SUM('NOVO HORIZONTE'!I729)</f>
        <v>0</v>
      </c>
      <c r="R729" s="363">
        <f t="shared" si="93"/>
        <v>0</v>
      </c>
      <c r="S729" s="153">
        <f t="shared" ref="S729:S792" si="95">IF(R729=0,0,IF(R729&gt;0,"c","b"))</f>
        <v>0</v>
      </c>
      <c r="T729" s="364"/>
    </row>
    <row r="730" ht="12.75" hidden="1" spans="1:20">
      <c r="A730" s="154" t="s">
        <v>994</v>
      </c>
      <c r="B730" s="94"/>
      <c r="C730" s="161" t="s">
        <v>995</v>
      </c>
      <c r="D730" s="335">
        <v>0</v>
      </c>
      <c r="E730" s="336">
        <v>0</v>
      </c>
      <c r="F730" s="96">
        <f t="shared" si="89"/>
        <v>0</v>
      </c>
      <c r="G730" s="180">
        <f>ROUND(SUM('NOVO HORIZONTE'!G730),2)</f>
        <v>0</v>
      </c>
      <c r="H730" s="181">
        <f t="shared" si="94"/>
        <v>0</v>
      </c>
      <c r="I730" s="186">
        <f t="shared" si="90"/>
        <v>0</v>
      </c>
      <c r="J730" s="142"/>
      <c r="K730" s="145" t="str">
        <f>IF(OR(SUM(I731:I741)&gt;0,SUM(I731:I741)&gt;0),"xx","")</f>
        <v/>
      </c>
      <c r="L730" s="7" t="str">
        <f t="shared" si="91"/>
        <v/>
      </c>
      <c r="M730" s="7" t="str">
        <f t="shared" si="92"/>
        <v/>
      </c>
      <c r="N730" s="7" t="str">
        <f t="shared" si="88"/>
        <v/>
      </c>
      <c r="O730" s="144"/>
      <c r="P730" s="375"/>
      <c r="Q730" s="362">
        <f>SUM('NOVO HORIZONTE'!I730)</f>
        <v>0</v>
      </c>
      <c r="R730" s="363">
        <f t="shared" si="93"/>
        <v>0</v>
      </c>
      <c r="S730" s="153">
        <f t="shared" si="95"/>
        <v>0</v>
      </c>
      <c r="T730" s="364"/>
    </row>
    <row r="731" ht="22.5" hidden="1" spans="1:20">
      <c r="A731" s="158">
        <v>100284</v>
      </c>
      <c r="B731" s="94" t="s">
        <v>252</v>
      </c>
      <c r="C731" s="104" t="s">
        <v>996</v>
      </c>
      <c r="D731" s="94" t="s">
        <v>907</v>
      </c>
      <c r="E731" s="95">
        <v>10.18</v>
      </c>
      <c r="F731" s="96">
        <f t="shared" si="89"/>
        <v>12.49</v>
      </c>
      <c r="G731" s="107">
        <f>ROUND(SUM('NOVO HORIZONTE'!G731),2)</f>
        <v>0</v>
      </c>
      <c r="H731" s="107">
        <f t="shared" si="94"/>
        <v>0</v>
      </c>
      <c r="I731" s="143">
        <f t="shared" si="90"/>
        <v>0</v>
      </c>
      <c r="J731" s="142"/>
      <c r="K731" s="145"/>
      <c r="L731" s="7" t="str">
        <f t="shared" si="91"/>
        <v/>
      </c>
      <c r="M731" s="7" t="str">
        <f t="shared" si="92"/>
        <v/>
      </c>
      <c r="N731" s="7" t="str">
        <f t="shared" si="88"/>
        <v/>
      </c>
      <c r="O731" s="144"/>
      <c r="P731" s="355">
        <v>0</v>
      </c>
      <c r="Q731" s="362">
        <f>SUM('NOVO HORIZONTE'!I731)</f>
        <v>0</v>
      </c>
      <c r="R731" s="363">
        <f t="shared" si="93"/>
        <v>0</v>
      </c>
      <c r="S731" s="153">
        <f t="shared" si="95"/>
        <v>0</v>
      </c>
      <c r="T731" s="364"/>
    </row>
    <row r="732" ht="12.75" hidden="1" spans="1:20">
      <c r="A732" s="158">
        <v>100195</v>
      </c>
      <c r="B732" s="94" t="s">
        <v>252</v>
      </c>
      <c r="C732" s="104" t="s">
        <v>997</v>
      </c>
      <c r="D732" s="94" t="s">
        <v>909</v>
      </c>
      <c r="E732" s="95">
        <v>0.92</v>
      </c>
      <c r="F732" s="96">
        <f t="shared" si="89"/>
        <v>1.13</v>
      </c>
      <c r="G732" s="107">
        <f>ROUND(SUM('NOVO HORIZONTE'!G732),2)</f>
        <v>0</v>
      </c>
      <c r="H732" s="107">
        <f t="shared" si="94"/>
        <v>0</v>
      </c>
      <c r="I732" s="143">
        <f t="shared" si="90"/>
        <v>0</v>
      </c>
      <c r="J732" s="142"/>
      <c r="K732" s="145"/>
      <c r="L732" s="7" t="str">
        <f t="shared" si="91"/>
        <v/>
      </c>
      <c r="M732" s="7" t="str">
        <f t="shared" si="92"/>
        <v/>
      </c>
      <c r="N732" s="7" t="str">
        <f t="shared" si="88"/>
        <v/>
      </c>
      <c r="O732" s="144"/>
      <c r="P732" s="355">
        <v>0</v>
      </c>
      <c r="Q732" s="362">
        <f>SUM('NOVO HORIZONTE'!I732)</f>
        <v>0</v>
      </c>
      <c r="R732" s="363">
        <f t="shared" si="93"/>
        <v>0</v>
      </c>
      <c r="S732" s="153">
        <f t="shared" si="95"/>
        <v>0</v>
      </c>
      <c r="T732" s="364"/>
    </row>
    <row r="733" ht="12.75" hidden="1" spans="1:20">
      <c r="A733" s="158">
        <v>100196</v>
      </c>
      <c r="B733" s="94" t="s">
        <v>252</v>
      </c>
      <c r="C733" s="104" t="s">
        <v>998</v>
      </c>
      <c r="D733" s="94" t="s">
        <v>909</v>
      </c>
      <c r="E733" s="95">
        <v>1.53</v>
      </c>
      <c r="F733" s="96">
        <f t="shared" si="89"/>
        <v>1.88</v>
      </c>
      <c r="G733" s="107">
        <f>ROUND(SUM('NOVO HORIZONTE'!G733),2)</f>
        <v>0</v>
      </c>
      <c r="H733" s="107">
        <f t="shared" si="94"/>
        <v>0</v>
      </c>
      <c r="I733" s="143">
        <f t="shared" si="90"/>
        <v>0</v>
      </c>
      <c r="J733" s="142"/>
      <c r="K733" s="145"/>
      <c r="L733" s="7" t="str">
        <f t="shared" si="91"/>
        <v/>
      </c>
      <c r="M733" s="7" t="str">
        <f t="shared" si="92"/>
        <v/>
      </c>
      <c r="N733" s="7" t="str">
        <f t="shared" si="88"/>
        <v/>
      </c>
      <c r="O733" s="144"/>
      <c r="P733" s="355">
        <v>0</v>
      </c>
      <c r="Q733" s="362">
        <f>SUM('NOVO HORIZONTE'!I733)</f>
        <v>0</v>
      </c>
      <c r="R733" s="363">
        <f t="shared" si="93"/>
        <v>0</v>
      </c>
      <c r="S733" s="153">
        <f t="shared" si="95"/>
        <v>0</v>
      </c>
      <c r="T733" s="364"/>
    </row>
    <row r="734" ht="12.75" hidden="1" spans="1:20">
      <c r="A734" s="158">
        <v>100197</v>
      </c>
      <c r="B734" s="94" t="s">
        <v>252</v>
      </c>
      <c r="C734" s="104" t="s">
        <v>999</v>
      </c>
      <c r="D734" s="94" t="s">
        <v>909</v>
      </c>
      <c r="E734" s="95">
        <v>2.3</v>
      </c>
      <c r="F734" s="96">
        <f t="shared" si="89"/>
        <v>2.82</v>
      </c>
      <c r="G734" s="107">
        <f>ROUND(SUM('NOVO HORIZONTE'!G734),2)</f>
        <v>0</v>
      </c>
      <c r="H734" s="107">
        <f t="shared" si="94"/>
        <v>0</v>
      </c>
      <c r="I734" s="143">
        <f t="shared" si="90"/>
        <v>0</v>
      </c>
      <c r="J734" s="142"/>
      <c r="K734" s="145"/>
      <c r="L734" s="7" t="str">
        <f t="shared" si="91"/>
        <v/>
      </c>
      <c r="M734" s="7" t="str">
        <f t="shared" si="92"/>
        <v/>
      </c>
      <c r="N734" s="7" t="str">
        <f t="shared" si="88"/>
        <v/>
      </c>
      <c r="O734" s="144"/>
      <c r="P734" s="355">
        <v>0</v>
      </c>
      <c r="Q734" s="362">
        <f>SUM('NOVO HORIZONTE'!I734)</f>
        <v>0</v>
      </c>
      <c r="R734" s="363">
        <f t="shared" si="93"/>
        <v>0</v>
      </c>
      <c r="S734" s="153">
        <f t="shared" si="95"/>
        <v>0</v>
      </c>
      <c r="T734" s="364"/>
    </row>
    <row r="735" ht="22.5" hidden="1" spans="1:20">
      <c r="A735" s="158">
        <v>100198</v>
      </c>
      <c r="B735" s="94" t="s">
        <v>252</v>
      </c>
      <c r="C735" s="104" t="s">
        <v>1000</v>
      </c>
      <c r="D735" s="94" t="s">
        <v>909</v>
      </c>
      <c r="E735" s="95">
        <v>0.32</v>
      </c>
      <c r="F735" s="96">
        <f t="shared" si="89"/>
        <v>0.39</v>
      </c>
      <c r="G735" s="107">
        <f>ROUND(SUM('NOVO HORIZONTE'!G735),2)</f>
        <v>0</v>
      </c>
      <c r="H735" s="107">
        <f t="shared" si="94"/>
        <v>0</v>
      </c>
      <c r="I735" s="143">
        <f t="shared" si="90"/>
        <v>0</v>
      </c>
      <c r="J735" s="142"/>
      <c r="K735" s="145"/>
      <c r="L735" s="7" t="str">
        <f t="shared" si="91"/>
        <v/>
      </c>
      <c r="M735" s="7" t="str">
        <f t="shared" si="92"/>
        <v/>
      </c>
      <c r="N735" s="7" t="str">
        <f t="shared" si="88"/>
        <v/>
      </c>
      <c r="O735" s="144"/>
      <c r="P735" s="355">
        <v>0</v>
      </c>
      <c r="Q735" s="362">
        <f>SUM('NOVO HORIZONTE'!I735)</f>
        <v>0</v>
      </c>
      <c r="R735" s="363">
        <f t="shared" si="93"/>
        <v>0</v>
      </c>
      <c r="S735" s="153">
        <f t="shared" si="95"/>
        <v>0</v>
      </c>
      <c r="T735" s="364"/>
    </row>
    <row r="736" ht="22.5" hidden="1" spans="1:20">
      <c r="A736" s="158">
        <v>100199</v>
      </c>
      <c r="B736" s="94" t="s">
        <v>252</v>
      </c>
      <c r="C736" s="104" t="s">
        <v>1001</v>
      </c>
      <c r="D736" s="94" t="s">
        <v>909</v>
      </c>
      <c r="E736" s="95">
        <v>0.38</v>
      </c>
      <c r="F736" s="96">
        <f t="shared" si="89"/>
        <v>0.47</v>
      </c>
      <c r="G736" s="107">
        <f>ROUND(SUM('NOVO HORIZONTE'!G736),2)</f>
        <v>0</v>
      </c>
      <c r="H736" s="107">
        <f t="shared" si="94"/>
        <v>0</v>
      </c>
      <c r="I736" s="143">
        <f t="shared" si="90"/>
        <v>0</v>
      </c>
      <c r="J736" s="142"/>
      <c r="K736" s="145"/>
      <c r="L736" s="7" t="str">
        <f t="shared" si="91"/>
        <v/>
      </c>
      <c r="M736" s="7" t="str">
        <f t="shared" si="92"/>
        <v/>
      </c>
      <c r="N736" s="7" t="str">
        <f t="shared" si="88"/>
        <v/>
      </c>
      <c r="O736" s="144"/>
      <c r="P736" s="355">
        <v>0</v>
      </c>
      <c r="Q736" s="362">
        <f>SUM('NOVO HORIZONTE'!I736)</f>
        <v>0</v>
      </c>
      <c r="R736" s="363">
        <f t="shared" si="93"/>
        <v>0</v>
      </c>
      <c r="S736" s="153">
        <f t="shared" si="95"/>
        <v>0</v>
      </c>
      <c r="T736" s="364"/>
    </row>
    <row r="737" ht="22.5" hidden="1" spans="1:20">
      <c r="A737" s="158">
        <v>100200</v>
      </c>
      <c r="B737" s="94" t="s">
        <v>252</v>
      </c>
      <c r="C737" s="104" t="s">
        <v>1002</v>
      </c>
      <c r="D737" s="94" t="s">
        <v>909</v>
      </c>
      <c r="E737" s="95">
        <v>0.47</v>
      </c>
      <c r="F737" s="96">
        <f t="shared" si="89"/>
        <v>0.58</v>
      </c>
      <c r="G737" s="107">
        <f>ROUND(SUM('NOVO HORIZONTE'!G737),2)</f>
        <v>0</v>
      </c>
      <c r="H737" s="107">
        <f t="shared" si="94"/>
        <v>0</v>
      </c>
      <c r="I737" s="143">
        <f t="shared" si="90"/>
        <v>0</v>
      </c>
      <c r="J737" s="142"/>
      <c r="K737" s="145"/>
      <c r="L737" s="7" t="str">
        <f t="shared" si="91"/>
        <v/>
      </c>
      <c r="M737" s="7" t="str">
        <f t="shared" si="92"/>
        <v/>
      </c>
      <c r="N737" s="7" t="str">
        <f t="shared" si="88"/>
        <v/>
      </c>
      <c r="O737" s="144"/>
      <c r="P737" s="355">
        <v>0</v>
      </c>
      <c r="Q737" s="362">
        <f>SUM('NOVO HORIZONTE'!I737)</f>
        <v>0</v>
      </c>
      <c r="R737" s="363">
        <f t="shared" si="93"/>
        <v>0</v>
      </c>
      <c r="S737" s="153">
        <f t="shared" si="95"/>
        <v>0</v>
      </c>
      <c r="T737" s="364"/>
    </row>
    <row r="738" ht="12.75" hidden="1" spans="1:20">
      <c r="A738" s="158">
        <v>100201</v>
      </c>
      <c r="B738" s="94" t="s">
        <v>252</v>
      </c>
      <c r="C738" s="104" t="s">
        <v>1003</v>
      </c>
      <c r="D738" s="94" t="s">
        <v>909</v>
      </c>
      <c r="E738" s="95">
        <v>0.93</v>
      </c>
      <c r="F738" s="96">
        <f t="shared" si="89"/>
        <v>1.14</v>
      </c>
      <c r="G738" s="107">
        <f>ROUND(SUM('NOVO HORIZONTE'!G738),2)</f>
        <v>0</v>
      </c>
      <c r="H738" s="107">
        <f t="shared" si="94"/>
        <v>0</v>
      </c>
      <c r="I738" s="143">
        <f t="shared" si="90"/>
        <v>0</v>
      </c>
      <c r="J738" s="142"/>
      <c r="K738" s="145"/>
      <c r="L738" s="7" t="str">
        <f t="shared" si="91"/>
        <v/>
      </c>
      <c r="M738" s="7" t="str">
        <f t="shared" si="92"/>
        <v/>
      </c>
      <c r="N738" s="7" t="str">
        <f t="shared" si="88"/>
        <v/>
      </c>
      <c r="O738" s="144"/>
      <c r="P738" s="355">
        <v>0</v>
      </c>
      <c r="Q738" s="362">
        <f>SUM('NOVO HORIZONTE'!I738)</f>
        <v>0</v>
      </c>
      <c r="R738" s="363">
        <f t="shared" si="93"/>
        <v>0</v>
      </c>
      <c r="S738" s="153">
        <f t="shared" si="95"/>
        <v>0</v>
      </c>
      <c r="T738" s="364"/>
    </row>
    <row r="739" ht="12.75" hidden="1" spans="1:20">
      <c r="A739" s="158">
        <v>100202</v>
      </c>
      <c r="B739" s="94" t="s">
        <v>252</v>
      </c>
      <c r="C739" s="104" t="s">
        <v>1004</v>
      </c>
      <c r="D739" s="94" t="s">
        <v>909</v>
      </c>
      <c r="E739" s="95">
        <v>1.09</v>
      </c>
      <c r="F739" s="96">
        <f t="shared" si="89"/>
        <v>1.34</v>
      </c>
      <c r="G739" s="107">
        <f>ROUND(SUM('NOVO HORIZONTE'!G739),2)</f>
        <v>0</v>
      </c>
      <c r="H739" s="107">
        <f t="shared" si="94"/>
        <v>0</v>
      </c>
      <c r="I739" s="143">
        <f t="shared" si="90"/>
        <v>0</v>
      </c>
      <c r="J739" s="142"/>
      <c r="K739" s="145"/>
      <c r="L739" s="7" t="str">
        <f t="shared" si="91"/>
        <v/>
      </c>
      <c r="M739" s="7" t="str">
        <f t="shared" si="92"/>
        <v/>
      </c>
      <c r="N739" s="7" t="str">
        <f t="shared" si="88"/>
        <v/>
      </c>
      <c r="O739" s="144"/>
      <c r="P739" s="355">
        <v>0</v>
      </c>
      <c r="Q739" s="362">
        <f>SUM('NOVO HORIZONTE'!I739)</f>
        <v>0</v>
      </c>
      <c r="R739" s="363">
        <f t="shared" si="93"/>
        <v>0</v>
      </c>
      <c r="S739" s="153">
        <f t="shared" si="95"/>
        <v>0</v>
      </c>
      <c r="T739" s="364"/>
    </row>
    <row r="740" ht="12.75" hidden="1" spans="1:20">
      <c r="A740" s="158">
        <v>100203</v>
      </c>
      <c r="B740" s="94" t="s">
        <v>252</v>
      </c>
      <c r="C740" s="104" t="s">
        <v>1005</v>
      </c>
      <c r="D740" s="94" t="s">
        <v>909</v>
      </c>
      <c r="E740" s="95">
        <v>1.29</v>
      </c>
      <c r="F740" s="96">
        <f t="shared" si="89"/>
        <v>1.58</v>
      </c>
      <c r="G740" s="107">
        <f>ROUND(SUM('NOVO HORIZONTE'!G740),2)</f>
        <v>0</v>
      </c>
      <c r="H740" s="107">
        <f t="shared" si="94"/>
        <v>0</v>
      </c>
      <c r="I740" s="143">
        <f t="shared" si="90"/>
        <v>0</v>
      </c>
      <c r="J740" s="142"/>
      <c r="K740" s="145"/>
      <c r="L740" s="7" t="str">
        <f t="shared" si="91"/>
        <v/>
      </c>
      <c r="M740" s="7" t="str">
        <f t="shared" si="92"/>
        <v/>
      </c>
      <c r="N740" s="7" t="str">
        <f t="shared" si="88"/>
        <v/>
      </c>
      <c r="O740" s="144"/>
      <c r="P740" s="355">
        <v>0</v>
      </c>
      <c r="Q740" s="362">
        <f>SUM('NOVO HORIZONTE'!I740)</f>
        <v>0</v>
      </c>
      <c r="R740" s="363">
        <f t="shared" si="93"/>
        <v>0</v>
      </c>
      <c r="S740" s="153">
        <f t="shared" si="95"/>
        <v>0</v>
      </c>
      <c r="T740" s="364"/>
    </row>
    <row r="741" ht="22.5" hidden="1" spans="1:20">
      <c r="A741" s="158">
        <v>100204</v>
      </c>
      <c r="B741" s="94" t="s">
        <v>252</v>
      </c>
      <c r="C741" s="104" t="s">
        <v>1006</v>
      </c>
      <c r="D741" s="94" t="s">
        <v>909</v>
      </c>
      <c r="E741" s="95">
        <v>0.1</v>
      </c>
      <c r="F741" s="96">
        <f t="shared" si="89"/>
        <v>0.12</v>
      </c>
      <c r="G741" s="107">
        <f>ROUND(SUM('NOVO HORIZONTE'!G741),2)</f>
        <v>0</v>
      </c>
      <c r="H741" s="107">
        <f t="shared" si="94"/>
        <v>0</v>
      </c>
      <c r="I741" s="143">
        <f t="shared" si="90"/>
        <v>0</v>
      </c>
      <c r="J741" s="142"/>
      <c r="K741" s="145"/>
      <c r="L741" s="7" t="str">
        <f t="shared" si="91"/>
        <v/>
      </c>
      <c r="M741" s="7" t="str">
        <f t="shared" si="92"/>
        <v/>
      </c>
      <c r="N741" s="7" t="str">
        <f t="shared" si="88"/>
        <v/>
      </c>
      <c r="O741" s="144"/>
      <c r="P741" s="355">
        <v>0</v>
      </c>
      <c r="Q741" s="362">
        <f>SUM('NOVO HORIZONTE'!I741)</f>
        <v>0</v>
      </c>
      <c r="R741" s="363">
        <f t="shared" si="93"/>
        <v>0</v>
      </c>
      <c r="S741" s="153">
        <f t="shared" si="95"/>
        <v>0</v>
      </c>
      <c r="T741" s="364"/>
    </row>
    <row r="742" ht="12.75" hidden="1" spans="1:20">
      <c r="A742" s="154" t="s">
        <v>1007</v>
      </c>
      <c r="B742" s="94"/>
      <c r="C742" s="161" t="s">
        <v>1008</v>
      </c>
      <c r="D742" s="335">
        <v>0</v>
      </c>
      <c r="E742" s="336">
        <v>0</v>
      </c>
      <c r="F742" s="96">
        <f t="shared" si="89"/>
        <v>0</v>
      </c>
      <c r="G742" s="180">
        <f>ROUND(SUM('NOVO HORIZONTE'!G742),2)</f>
        <v>0</v>
      </c>
      <c r="H742" s="181">
        <f t="shared" si="94"/>
        <v>0</v>
      </c>
      <c r="I742" s="186">
        <f t="shared" si="90"/>
        <v>0</v>
      </c>
      <c r="J742" s="142"/>
      <c r="K742" s="145" t="str">
        <f>IF(OR(SUM(I743:I753)&gt;0,SUM(I743:I753)&gt;0),"xx","")</f>
        <v/>
      </c>
      <c r="L742" s="7" t="str">
        <f t="shared" si="91"/>
        <v/>
      </c>
      <c r="M742" s="7" t="str">
        <f t="shared" si="92"/>
        <v/>
      </c>
      <c r="N742" s="7" t="str">
        <f t="shared" si="88"/>
        <v/>
      </c>
      <c r="O742" s="144"/>
      <c r="P742" s="375"/>
      <c r="Q742" s="362">
        <f>SUM('NOVO HORIZONTE'!I742)</f>
        <v>0</v>
      </c>
      <c r="R742" s="363">
        <f t="shared" si="93"/>
        <v>0</v>
      </c>
      <c r="S742" s="153">
        <f t="shared" si="95"/>
        <v>0</v>
      </c>
      <c r="T742" s="364"/>
    </row>
    <row r="743" ht="12.75" hidden="1" spans="1:20">
      <c r="A743" s="158">
        <v>100229</v>
      </c>
      <c r="B743" s="94" t="s">
        <v>252</v>
      </c>
      <c r="C743" s="104" t="s">
        <v>1009</v>
      </c>
      <c r="D743" s="94" t="s">
        <v>1010</v>
      </c>
      <c r="E743" s="95">
        <v>0.01</v>
      </c>
      <c r="F743" s="96">
        <f t="shared" si="89"/>
        <v>0.01</v>
      </c>
      <c r="G743" s="107">
        <f>ROUND(SUM('NOVO HORIZONTE'!G743),2)</f>
        <v>0</v>
      </c>
      <c r="H743" s="107">
        <f t="shared" si="94"/>
        <v>0</v>
      </c>
      <c r="I743" s="143">
        <f t="shared" si="90"/>
        <v>0</v>
      </c>
      <c r="J743" s="142"/>
      <c r="K743" s="145"/>
      <c r="L743" s="7" t="str">
        <f t="shared" si="91"/>
        <v/>
      </c>
      <c r="M743" s="7" t="str">
        <f t="shared" si="92"/>
        <v/>
      </c>
      <c r="N743" s="7" t="str">
        <f t="shared" si="88"/>
        <v/>
      </c>
      <c r="O743" s="144"/>
      <c r="P743" s="355">
        <v>0</v>
      </c>
      <c r="Q743" s="362">
        <f>SUM('NOVO HORIZONTE'!I743)</f>
        <v>0</v>
      </c>
      <c r="R743" s="363">
        <f t="shared" si="93"/>
        <v>0</v>
      </c>
      <c r="S743" s="153">
        <f t="shared" si="95"/>
        <v>0</v>
      </c>
      <c r="T743" s="364"/>
    </row>
    <row r="744" ht="12.75" hidden="1" spans="1:20">
      <c r="A744" s="158">
        <v>100230</v>
      </c>
      <c r="B744" s="94" t="s">
        <v>252</v>
      </c>
      <c r="C744" s="104" t="s">
        <v>1011</v>
      </c>
      <c r="D744" s="94" t="s">
        <v>1010</v>
      </c>
      <c r="E744" s="95">
        <v>0.03</v>
      </c>
      <c r="F744" s="96">
        <f t="shared" si="89"/>
        <v>0.04</v>
      </c>
      <c r="G744" s="107">
        <f>ROUND(SUM('NOVO HORIZONTE'!G744),2)</f>
        <v>0</v>
      </c>
      <c r="H744" s="107">
        <f t="shared" si="94"/>
        <v>0</v>
      </c>
      <c r="I744" s="143">
        <f t="shared" si="90"/>
        <v>0</v>
      </c>
      <c r="J744" s="142"/>
      <c r="K744" s="145"/>
      <c r="L744" s="7" t="str">
        <f t="shared" si="91"/>
        <v/>
      </c>
      <c r="M744" s="7" t="str">
        <f t="shared" si="92"/>
        <v/>
      </c>
      <c r="N744" s="7" t="str">
        <f t="shared" si="88"/>
        <v/>
      </c>
      <c r="O744" s="144"/>
      <c r="P744" s="355">
        <v>0</v>
      </c>
      <c r="Q744" s="362">
        <f>SUM('NOVO HORIZONTE'!I744)</f>
        <v>0</v>
      </c>
      <c r="R744" s="363">
        <f t="shared" si="93"/>
        <v>0</v>
      </c>
      <c r="S744" s="153">
        <f t="shared" si="95"/>
        <v>0</v>
      </c>
      <c r="T744" s="364"/>
    </row>
    <row r="745" ht="12.75" hidden="1" spans="1:20">
      <c r="A745" s="158">
        <v>100231</v>
      </c>
      <c r="B745" s="94" t="s">
        <v>252</v>
      </c>
      <c r="C745" s="104" t="s">
        <v>1012</v>
      </c>
      <c r="D745" s="94" t="s">
        <v>1010</v>
      </c>
      <c r="E745" s="95">
        <v>0.04</v>
      </c>
      <c r="F745" s="96">
        <f t="shared" si="89"/>
        <v>0.05</v>
      </c>
      <c r="G745" s="107">
        <f>ROUND(SUM('NOVO HORIZONTE'!G745),2)</f>
        <v>0</v>
      </c>
      <c r="H745" s="107">
        <f t="shared" si="94"/>
        <v>0</v>
      </c>
      <c r="I745" s="143">
        <f t="shared" si="90"/>
        <v>0</v>
      </c>
      <c r="J745" s="142"/>
      <c r="K745" s="145"/>
      <c r="L745" s="7" t="str">
        <f t="shared" si="91"/>
        <v/>
      </c>
      <c r="M745" s="7" t="str">
        <f t="shared" si="92"/>
        <v/>
      </c>
      <c r="N745" s="7" t="str">
        <f t="shared" si="88"/>
        <v/>
      </c>
      <c r="O745" s="144"/>
      <c r="P745" s="355">
        <v>0</v>
      </c>
      <c r="Q745" s="362">
        <f>SUM('NOVO HORIZONTE'!I745)</f>
        <v>0</v>
      </c>
      <c r="R745" s="363">
        <f t="shared" si="93"/>
        <v>0</v>
      </c>
      <c r="S745" s="153">
        <f t="shared" si="95"/>
        <v>0</v>
      </c>
      <c r="T745" s="364"/>
    </row>
    <row r="746" ht="22.5" hidden="1" spans="1:20">
      <c r="A746" s="158">
        <v>100232</v>
      </c>
      <c r="B746" s="94" t="s">
        <v>252</v>
      </c>
      <c r="C746" s="104" t="s">
        <v>1013</v>
      </c>
      <c r="D746" s="94" t="s">
        <v>279</v>
      </c>
      <c r="E746" s="95">
        <v>0.43</v>
      </c>
      <c r="F746" s="96">
        <f t="shared" si="89"/>
        <v>0.53</v>
      </c>
      <c r="G746" s="107">
        <f>ROUND(SUM('NOVO HORIZONTE'!G746),2)</f>
        <v>0</v>
      </c>
      <c r="H746" s="107">
        <f t="shared" si="94"/>
        <v>0</v>
      </c>
      <c r="I746" s="143">
        <f t="shared" si="90"/>
        <v>0</v>
      </c>
      <c r="J746" s="142"/>
      <c r="K746" s="145"/>
      <c r="L746" s="7" t="str">
        <f t="shared" si="91"/>
        <v/>
      </c>
      <c r="M746" s="7" t="str">
        <f t="shared" si="92"/>
        <v/>
      </c>
      <c r="N746" s="7" t="str">
        <f t="shared" si="88"/>
        <v/>
      </c>
      <c r="O746" s="144"/>
      <c r="P746" s="355">
        <v>0</v>
      </c>
      <c r="Q746" s="362">
        <f>SUM('NOVO HORIZONTE'!I746)</f>
        <v>0</v>
      </c>
      <c r="R746" s="363">
        <f t="shared" si="93"/>
        <v>0</v>
      </c>
      <c r="S746" s="153">
        <f t="shared" si="95"/>
        <v>0</v>
      </c>
      <c r="T746" s="364"/>
    </row>
    <row r="747" ht="22.5" hidden="1" spans="1:20">
      <c r="A747" s="158">
        <v>100233</v>
      </c>
      <c r="B747" s="94" t="s">
        <v>252</v>
      </c>
      <c r="C747" s="104" t="s">
        <v>1014</v>
      </c>
      <c r="D747" s="94" t="s">
        <v>279</v>
      </c>
      <c r="E747" s="95">
        <v>0.21</v>
      </c>
      <c r="F747" s="96">
        <f t="shared" si="89"/>
        <v>0.26</v>
      </c>
      <c r="G747" s="107">
        <f>ROUND(SUM('NOVO HORIZONTE'!G747),2)</f>
        <v>0</v>
      </c>
      <c r="H747" s="107">
        <f t="shared" si="94"/>
        <v>0</v>
      </c>
      <c r="I747" s="143">
        <f t="shared" si="90"/>
        <v>0</v>
      </c>
      <c r="J747" s="142"/>
      <c r="K747" s="145"/>
      <c r="L747" s="7" t="str">
        <f t="shared" si="91"/>
        <v/>
      </c>
      <c r="M747" s="7" t="str">
        <f t="shared" si="92"/>
        <v/>
      </c>
      <c r="N747" s="7" t="str">
        <f t="shared" si="88"/>
        <v/>
      </c>
      <c r="O747" s="144"/>
      <c r="P747" s="355">
        <v>0</v>
      </c>
      <c r="Q747" s="362">
        <f>SUM('NOVO HORIZONTE'!I747)</f>
        <v>0</v>
      </c>
      <c r="R747" s="363">
        <f t="shared" si="93"/>
        <v>0</v>
      </c>
      <c r="S747" s="153">
        <f t="shared" si="95"/>
        <v>0</v>
      </c>
      <c r="T747" s="364"/>
    </row>
    <row r="748" ht="22.5" hidden="1" spans="1:20">
      <c r="A748" s="158">
        <v>100234</v>
      </c>
      <c r="B748" s="94" t="s">
        <v>252</v>
      </c>
      <c r="C748" s="104" t="s">
        <v>1015</v>
      </c>
      <c r="D748" s="94" t="s">
        <v>261</v>
      </c>
      <c r="E748" s="95">
        <v>0.64</v>
      </c>
      <c r="F748" s="96">
        <f t="shared" si="89"/>
        <v>0.79</v>
      </c>
      <c r="G748" s="107">
        <f>ROUND(SUM('NOVO HORIZONTE'!G748),2)</f>
        <v>0</v>
      </c>
      <c r="H748" s="107">
        <f t="shared" si="94"/>
        <v>0</v>
      </c>
      <c r="I748" s="143">
        <f t="shared" si="90"/>
        <v>0</v>
      </c>
      <c r="J748" s="142"/>
      <c r="K748" s="145"/>
      <c r="L748" s="7" t="str">
        <f t="shared" si="91"/>
        <v/>
      </c>
      <c r="M748" s="7" t="str">
        <f t="shared" si="92"/>
        <v/>
      </c>
      <c r="N748" s="7" t="str">
        <f t="shared" si="88"/>
        <v/>
      </c>
      <c r="O748" s="144"/>
      <c r="P748" s="355">
        <v>0</v>
      </c>
      <c r="Q748" s="362">
        <f>SUM('NOVO HORIZONTE'!I748)</f>
        <v>0</v>
      </c>
      <c r="R748" s="363">
        <f t="shared" si="93"/>
        <v>0</v>
      </c>
      <c r="S748" s="153">
        <f t="shared" si="95"/>
        <v>0</v>
      </c>
      <c r="T748" s="364"/>
    </row>
    <row r="749" ht="12.75" hidden="1" spans="1:20">
      <c r="A749" s="158">
        <v>100235</v>
      </c>
      <c r="B749" s="94" t="s">
        <v>252</v>
      </c>
      <c r="C749" s="104" t="s">
        <v>1016</v>
      </c>
      <c r="D749" s="94" t="s">
        <v>1017</v>
      </c>
      <c r="E749" s="95">
        <v>0.05</v>
      </c>
      <c r="F749" s="96">
        <f t="shared" si="89"/>
        <v>0.06</v>
      </c>
      <c r="G749" s="107">
        <f>ROUND(SUM('NOVO HORIZONTE'!G749),2)</f>
        <v>0</v>
      </c>
      <c r="H749" s="107">
        <f t="shared" si="94"/>
        <v>0</v>
      </c>
      <c r="I749" s="143">
        <f t="shared" si="90"/>
        <v>0</v>
      </c>
      <c r="J749" s="142"/>
      <c r="K749" s="145"/>
      <c r="L749" s="7" t="str">
        <f t="shared" si="91"/>
        <v/>
      </c>
      <c r="M749" s="7" t="str">
        <f t="shared" si="92"/>
        <v/>
      </c>
      <c r="N749" s="7" t="str">
        <f t="shared" si="88"/>
        <v/>
      </c>
      <c r="O749" s="144"/>
      <c r="P749" s="355">
        <v>0</v>
      </c>
      <c r="Q749" s="362">
        <f>SUM('NOVO HORIZONTE'!I749)</f>
        <v>0</v>
      </c>
      <c r="R749" s="363">
        <f t="shared" si="93"/>
        <v>0</v>
      </c>
      <c r="S749" s="153">
        <f t="shared" si="95"/>
        <v>0</v>
      </c>
      <c r="T749" s="364"/>
    </row>
    <row r="750" ht="12.75" hidden="1" spans="1:20">
      <c r="A750" s="158">
        <v>100265</v>
      </c>
      <c r="B750" s="94" t="s">
        <v>252</v>
      </c>
      <c r="C750" s="104" t="s">
        <v>1018</v>
      </c>
      <c r="D750" s="94" t="s">
        <v>261</v>
      </c>
      <c r="E750" s="95">
        <v>0.96</v>
      </c>
      <c r="F750" s="96">
        <f t="shared" si="89"/>
        <v>1.18</v>
      </c>
      <c r="G750" s="107">
        <f>ROUND(SUM('NOVO HORIZONTE'!G750),2)</f>
        <v>0</v>
      </c>
      <c r="H750" s="107">
        <f t="shared" si="94"/>
        <v>0</v>
      </c>
      <c r="I750" s="143">
        <f t="shared" si="90"/>
        <v>0</v>
      </c>
      <c r="J750" s="142"/>
      <c r="K750" s="145"/>
      <c r="L750" s="7" t="str">
        <f t="shared" si="91"/>
        <v/>
      </c>
      <c r="M750" s="7" t="str">
        <f t="shared" si="92"/>
        <v/>
      </c>
      <c r="N750" s="7" t="str">
        <f t="shared" si="88"/>
        <v/>
      </c>
      <c r="O750" s="144"/>
      <c r="P750" s="355">
        <v>0</v>
      </c>
      <c r="Q750" s="362">
        <f>SUM('NOVO HORIZONTE'!I750)</f>
        <v>0</v>
      </c>
      <c r="R750" s="363">
        <f t="shared" si="93"/>
        <v>0</v>
      </c>
      <c r="S750" s="153">
        <f t="shared" si="95"/>
        <v>0</v>
      </c>
      <c r="T750" s="364"/>
    </row>
    <row r="751" ht="12.75" hidden="1" spans="1:20">
      <c r="A751" s="158">
        <v>100267</v>
      </c>
      <c r="B751" s="94" t="s">
        <v>252</v>
      </c>
      <c r="C751" s="104" t="s">
        <v>1019</v>
      </c>
      <c r="D751" s="94" t="s">
        <v>279</v>
      </c>
      <c r="E751" s="95">
        <v>1.93</v>
      </c>
      <c r="F751" s="96">
        <f t="shared" si="89"/>
        <v>2.37</v>
      </c>
      <c r="G751" s="107">
        <f>ROUND(SUM('NOVO HORIZONTE'!G751),2)</f>
        <v>0</v>
      </c>
      <c r="H751" s="107">
        <f t="shared" si="94"/>
        <v>0</v>
      </c>
      <c r="I751" s="143">
        <f t="shared" si="90"/>
        <v>0</v>
      </c>
      <c r="J751" s="142"/>
      <c r="K751" s="145"/>
      <c r="L751" s="7" t="str">
        <f t="shared" si="91"/>
        <v/>
      </c>
      <c r="M751" s="7" t="str">
        <f t="shared" si="92"/>
        <v/>
      </c>
      <c r="N751" s="7" t="str">
        <f t="shared" si="88"/>
        <v/>
      </c>
      <c r="O751" s="144"/>
      <c r="P751" s="355">
        <v>0</v>
      </c>
      <c r="Q751" s="362">
        <f>SUM('NOVO HORIZONTE'!I751)</f>
        <v>0</v>
      </c>
      <c r="R751" s="363">
        <f t="shared" si="93"/>
        <v>0</v>
      </c>
      <c r="S751" s="153">
        <f t="shared" si="95"/>
        <v>0</v>
      </c>
      <c r="T751" s="364"/>
    </row>
    <row r="752" ht="12.75" hidden="1" spans="1:20">
      <c r="A752" s="158">
        <v>100272</v>
      </c>
      <c r="B752" s="94" t="s">
        <v>252</v>
      </c>
      <c r="C752" s="104" t="s">
        <v>1020</v>
      </c>
      <c r="D752" s="94" t="s">
        <v>261</v>
      </c>
      <c r="E752" s="95">
        <v>1.45</v>
      </c>
      <c r="F752" s="96">
        <f t="shared" si="89"/>
        <v>1.78</v>
      </c>
      <c r="G752" s="107">
        <f>ROUND(SUM('NOVO HORIZONTE'!G752),2)</f>
        <v>0</v>
      </c>
      <c r="H752" s="107">
        <f t="shared" si="94"/>
        <v>0</v>
      </c>
      <c r="I752" s="143">
        <f t="shared" si="90"/>
        <v>0</v>
      </c>
      <c r="J752" s="142"/>
      <c r="K752" s="145"/>
      <c r="L752" s="7" t="str">
        <f t="shared" si="91"/>
        <v/>
      </c>
      <c r="M752" s="7" t="str">
        <f t="shared" si="92"/>
        <v/>
      </c>
      <c r="N752" s="7" t="str">
        <f t="shared" si="88"/>
        <v/>
      </c>
      <c r="O752" s="144"/>
      <c r="P752" s="355">
        <v>0</v>
      </c>
      <c r="Q752" s="362">
        <f>SUM('NOVO HORIZONTE'!I752)</f>
        <v>0</v>
      </c>
      <c r="R752" s="363">
        <f t="shared" si="93"/>
        <v>0</v>
      </c>
      <c r="S752" s="153">
        <f t="shared" si="95"/>
        <v>0</v>
      </c>
      <c r="T752" s="364"/>
    </row>
    <row r="753" ht="22.5" hidden="1" spans="1:20">
      <c r="A753" s="158">
        <v>100279</v>
      </c>
      <c r="B753" s="94" t="s">
        <v>252</v>
      </c>
      <c r="C753" s="104" t="s">
        <v>1021</v>
      </c>
      <c r="D753" s="94" t="s">
        <v>279</v>
      </c>
      <c r="E753" s="95">
        <v>0.9</v>
      </c>
      <c r="F753" s="96">
        <f t="shared" si="89"/>
        <v>1.1</v>
      </c>
      <c r="G753" s="107">
        <f>ROUND(SUM('NOVO HORIZONTE'!G753),2)</f>
        <v>0</v>
      </c>
      <c r="H753" s="107">
        <f t="shared" si="94"/>
        <v>0</v>
      </c>
      <c r="I753" s="143">
        <f t="shared" si="90"/>
        <v>0</v>
      </c>
      <c r="J753" s="142"/>
      <c r="K753" s="145"/>
      <c r="L753" s="7" t="str">
        <f t="shared" si="91"/>
        <v/>
      </c>
      <c r="M753" s="7" t="str">
        <f t="shared" si="92"/>
        <v/>
      </c>
      <c r="N753" s="7" t="str">
        <f t="shared" si="88"/>
        <v/>
      </c>
      <c r="O753" s="144"/>
      <c r="P753" s="355">
        <v>0</v>
      </c>
      <c r="Q753" s="362">
        <f>SUM('NOVO HORIZONTE'!I753)</f>
        <v>0</v>
      </c>
      <c r="R753" s="363">
        <f t="shared" si="93"/>
        <v>0</v>
      </c>
      <c r="S753" s="153">
        <f t="shared" si="95"/>
        <v>0</v>
      </c>
      <c r="T753" s="364"/>
    </row>
    <row r="754" ht="12.75" hidden="1" spans="1:20">
      <c r="A754" s="154" t="s">
        <v>1022</v>
      </c>
      <c r="B754" s="94"/>
      <c r="C754" s="161" t="s">
        <v>1023</v>
      </c>
      <c r="D754" s="335">
        <v>0</v>
      </c>
      <c r="E754" s="336">
        <v>0</v>
      </c>
      <c r="F754" s="96">
        <f t="shared" si="89"/>
        <v>0</v>
      </c>
      <c r="G754" s="180">
        <f>ROUND(SUM('NOVO HORIZONTE'!G754),2)</f>
        <v>0</v>
      </c>
      <c r="H754" s="181">
        <f t="shared" si="94"/>
        <v>0</v>
      </c>
      <c r="I754" s="186">
        <f t="shared" si="90"/>
        <v>0</v>
      </c>
      <c r="J754" s="142"/>
      <c r="K754" s="145" t="str">
        <f>IF(OR(SUM(I755)&gt;0,SUM(I755:I755)&gt;0),"xx","")</f>
        <v/>
      </c>
      <c r="L754" s="7" t="str">
        <f t="shared" si="91"/>
        <v/>
      </c>
      <c r="M754" s="7" t="str">
        <f t="shared" si="92"/>
        <v/>
      </c>
      <c r="N754" s="7" t="str">
        <f t="shared" si="88"/>
        <v/>
      </c>
      <c r="O754" s="144"/>
      <c r="P754" s="375"/>
      <c r="Q754" s="362">
        <f>SUM('NOVO HORIZONTE'!I754)</f>
        <v>0</v>
      </c>
      <c r="R754" s="363">
        <f t="shared" si="93"/>
        <v>0</v>
      </c>
      <c r="S754" s="153">
        <f t="shared" si="95"/>
        <v>0</v>
      </c>
      <c r="T754" s="364"/>
    </row>
    <row r="755" ht="22.5" hidden="1" spans="1:20">
      <c r="A755" s="158">
        <v>100269</v>
      </c>
      <c r="B755" s="94" t="s">
        <v>252</v>
      </c>
      <c r="C755" s="104" t="s">
        <v>1024</v>
      </c>
      <c r="D755" s="94" t="s">
        <v>279</v>
      </c>
      <c r="E755" s="95">
        <v>1.93</v>
      </c>
      <c r="F755" s="96">
        <f t="shared" si="89"/>
        <v>2.37</v>
      </c>
      <c r="G755" s="107">
        <f>ROUND(SUM('NOVO HORIZONTE'!G755),2)</f>
        <v>0</v>
      </c>
      <c r="H755" s="107">
        <f t="shared" si="94"/>
        <v>0</v>
      </c>
      <c r="I755" s="143">
        <f t="shared" si="90"/>
        <v>0</v>
      </c>
      <c r="J755" s="142"/>
      <c r="K755" s="145"/>
      <c r="L755" s="7" t="str">
        <f t="shared" si="91"/>
        <v/>
      </c>
      <c r="M755" s="7" t="str">
        <f t="shared" si="92"/>
        <v/>
      </c>
      <c r="N755" s="7" t="str">
        <f t="shared" si="88"/>
        <v/>
      </c>
      <c r="O755" s="144"/>
      <c r="P755" s="355">
        <v>0</v>
      </c>
      <c r="Q755" s="362">
        <f>SUM('NOVO HORIZONTE'!I755)</f>
        <v>0</v>
      </c>
      <c r="R755" s="363">
        <f t="shared" si="93"/>
        <v>0</v>
      </c>
      <c r="S755" s="153">
        <f t="shared" si="95"/>
        <v>0</v>
      </c>
      <c r="T755" s="364"/>
    </row>
    <row r="756" ht="12.75" hidden="1" spans="1:20">
      <c r="A756" s="154" t="s">
        <v>1025</v>
      </c>
      <c r="B756" s="94"/>
      <c r="C756" s="161" t="s">
        <v>1026</v>
      </c>
      <c r="D756" s="335">
        <v>0</v>
      </c>
      <c r="E756" s="336">
        <v>0</v>
      </c>
      <c r="F756" s="96">
        <f t="shared" si="89"/>
        <v>0</v>
      </c>
      <c r="G756" s="180">
        <f>ROUND(SUM('NOVO HORIZONTE'!G756),2)</f>
        <v>0</v>
      </c>
      <c r="H756" s="181">
        <f t="shared" si="94"/>
        <v>0</v>
      </c>
      <c r="I756" s="186">
        <f t="shared" si="90"/>
        <v>0</v>
      </c>
      <c r="J756" s="142"/>
      <c r="K756" s="145" t="str">
        <f>IF(OR(SUM(I756)&gt;0,SUM(I756)&gt;0),"xx","")</f>
        <v/>
      </c>
      <c r="L756" s="7" t="str">
        <f t="shared" si="91"/>
        <v/>
      </c>
      <c r="M756" s="7" t="str">
        <f t="shared" si="92"/>
        <v/>
      </c>
      <c r="N756" s="7" t="str">
        <f t="shared" si="88"/>
        <v/>
      </c>
      <c r="O756" s="144"/>
      <c r="P756" s="375"/>
      <c r="Q756" s="362">
        <f>SUM('NOVO HORIZONTE'!I756)</f>
        <v>0</v>
      </c>
      <c r="R756" s="363">
        <f t="shared" si="93"/>
        <v>0</v>
      </c>
      <c r="S756" s="153">
        <f t="shared" si="95"/>
        <v>0</v>
      </c>
      <c r="T756" s="364"/>
    </row>
    <row r="757" ht="12.75" hidden="1" spans="1:20">
      <c r="A757" s="154" t="s">
        <v>1027</v>
      </c>
      <c r="B757" s="94"/>
      <c r="C757" s="161" t="s">
        <v>1028</v>
      </c>
      <c r="D757" s="335">
        <v>0</v>
      </c>
      <c r="E757" s="336">
        <v>0</v>
      </c>
      <c r="F757" s="96">
        <f t="shared" si="89"/>
        <v>0</v>
      </c>
      <c r="G757" s="180">
        <f>ROUND(SUM('NOVO HORIZONTE'!G757),2)</f>
        <v>0</v>
      </c>
      <c r="H757" s="181">
        <f t="shared" si="94"/>
        <v>0</v>
      </c>
      <c r="I757" s="186">
        <f t="shared" si="90"/>
        <v>0</v>
      </c>
      <c r="J757" s="142"/>
      <c r="K757" s="145" t="str">
        <f>IF(OR(SUM(I757)&gt;0,SUM(I757)&gt;0),"xx","")</f>
        <v/>
      </c>
      <c r="L757" s="7" t="str">
        <f t="shared" si="91"/>
        <v/>
      </c>
      <c r="M757" s="7" t="str">
        <f t="shared" si="92"/>
        <v/>
      </c>
      <c r="N757" s="7" t="str">
        <f t="shared" si="88"/>
        <v/>
      </c>
      <c r="O757" s="144"/>
      <c r="P757" s="375"/>
      <c r="Q757" s="362">
        <f>SUM('NOVO HORIZONTE'!I757)</f>
        <v>0</v>
      </c>
      <c r="R757" s="363">
        <f t="shared" si="93"/>
        <v>0</v>
      </c>
      <c r="S757" s="153">
        <f t="shared" si="95"/>
        <v>0</v>
      </c>
      <c r="T757" s="364"/>
    </row>
    <row r="758" ht="12.75" hidden="1" spans="1:20">
      <c r="A758" s="154" t="s">
        <v>1029</v>
      </c>
      <c r="B758" s="94"/>
      <c r="C758" s="161" t="s">
        <v>1030</v>
      </c>
      <c r="D758" s="335">
        <v>0</v>
      </c>
      <c r="E758" s="336">
        <v>0</v>
      </c>
      <c r="F758" s="96">
        <f t="shared" si="89"/>
        <v>0</v>
      </c>
      <c r="G758" s="180">
        <f>ROUND(SUM('NOVO HORIZONTE'!G758),2)</f>
        <v>0</v>
      </c>
      <c r="H758" s="181">
        <f t="shared" si="94"/>
        <v>0</v>
      </c>
      <c r="I758" s="186">
        <f t="shared" si="90"/>
        <v>0</v>
      </c>
      <c r="J758" s="142"/>
      <c r="K758" s="145" t="str">
        <f t="shared" ref="K758:K765" si="96">IF(OR(SUM(I758)&gt;0,SUM(I758)&gt;0),"xx","")</f>
        <v/>
      </c>
      <c r="L758" s="7" t="str">
        <f t="shared" si="91"/>
        <v/>
      </c>
      <c r="M758" s="7" t="str">
        <f t="shared" si="92"/>
        <v/>
      </c>
      <c r="N758" s="7" t="str">
        <f t="shared" si="88"/>
        <v/>
      </c>
      <c r="O758" s="144"/>
      <c r="P758" s="375"/>
      <c r="Q758" s="362">
        <f>SUM('NOVO HORIZONTE'!I758)</f>
        <v>0</v>
      </c>
      <c r="R758" s="363">
        <f t="shared" si="93"/>
        <v>0</v>
      </c>
      <c r="S758" s="153">
        <f t="shared" si="95"/>
        <v>0</v>
      </c>
      <c r="T758" s="364"/>
    </row>
    <row r="759" ht="12.75" hidden="1" spans="1:20">
      <c r="A759" s="154" t="s">
        <v>1031</v>
      </c>
      <c r="B759" s="94"/>
      <c r="C759" s="161" t="s">
        <v>1032</v>
      </c>
      <c r="D759" s="335">
        <v>0</v>
      </c>
      <c r="E759" s="336">
        <v>0</v>
      </c>
      <c r="F759" s="96">
        <f t="shared" si="89"/>
        <v>0</v>
      </c>
      <c r="G759" s="180">
        <f>ROUND(SUM('NOVO HORIZONTE'!G759),2)</f>
        <v>0</v>
      </c>
      <c r="H759" s="181">
        <f t="shared" si="94"/>
        <v>0</v>
      </c>
      <c r="I759" s="186">
        <f t="shared" si="90"/>
        <v>0</v>
      </c>
      <c r="J759" s="142"/>
      <c r="K759" s="145" t="str">
        <f t="shared" si="96"/>
        <v/>
      </c>
      <c r="L759" s="7" t="str">
        <f t="shared" si="91"/>
        <v/>
      </c>
      <c r="M759" s="7" t="str">
        <f t="shared" si="92"/>
        <v/>
      </c>
      <c r="N759" s="7" t="str">
        <f t="shared" si="88"/>
        <v/>
      </c>
      <c r="O759" s="144"/>
      <c r="P759" s="375"/>
      <c r="Q759" s="362">
        <f>SUM('NOVO HORIZONTE'!I759)</f>
        <v>0</v>
      </c>
      <c r="R759" s="363">
        <f t="shared" si="93"/>
        <v>0</v>
      </c>
      <c r="S759" s="153">
        <f t="shared" si="95"/>
        <v>0</v>
      </c>
      <c r="T759" s="364"/>
    </row>
    <row r="760" ht="12.75" hidden="1" spans="1:20">
      <c r="A760" s="154" t="s">
        <v>1033</v>
      </c>
      <c r="B760" s="94"/>
      <c r="C760" s="161" t="s">
        <v>1034</v>
      </c>
      <c r="D760" s="335">
        <v>0</v>
      </c>
      <c r="E760" s="336">
        <v>0</v>
      </c>
      <c r="F760" s="96">
        <f t="shared" si="89"/>
        <v>0</v>
      </c>
      <c r="G760" s="180">
        <f>ROUND(SUM('NOVO HORIZONTE'!G760),2)</f>
        <v>0</v>
      </c>
      <c r="H760" s="181">
        <f t="shared" si="94"/>
        <v>0</v>
      </c>
      <c r="I760" s="186">
        <f t="shared" si="90"/>
        <v>0</v>
      </c>
      <c r="J760" s="142"/>
      <c r="K760" s="145" t="str">
        <f t="shared" si="96"/>
        <v/>
      </c>
      <c r="L760" s="7" t="str">
        <f t="shared" si="91"/>
        <v/>
      </c>
      <c r="M760" s="7" t="str">
        <f t="shared" si="92"/>
        <v/>
      </c>
      <c r="N760" s="7" t="str">
        <f t="shared" si="88"/>
        <v/>
      </c>
      <c r="O760" s="144"/>
      <c r="P760" s="375"/>
      <c r="Q760" s="362">
        <f>SUM('NOVO HORIZONTE'!I760)</f>
        <v>0</v>
      </c>
      <c r="R760" s="363">
        <f t="shared" si="93"/>
        <v>0</v>
      </c>
      <c r="S760" s="153">
        <f t="shared" si="95"/>
        <v>0</v>
      </c>
      <c r="T760" s="364"/>
    </row>
    <row r="761" ht="12.75" hidden="1" spans="1:20">
      <c r="A761" s="154" t="s">
        <v>1035</v>
      </c>
      <c r="B761" s="94"/>
      <c r="C761" s="161" t="s">
        <v>1036</v>
      </c>
      <c r="D761" s="335">
        <v>0</v>
      </c>
      <c r="E761" s="336">
        <v>0</v>
      </c>
      <c r="F761" s="96">
        <f t="shared" si="89"/>
        <v>0</v>
      </c>
      <c r="G761" s="180">
        <f>ROUND(SUM('NOVO HORIZONTE'!G761),2)</f>
        <v>0</v>
      </c>
      <c r="H761" s="181">
        <f t="shared" si="94"/>
        <v>0</v>
      </c>
      <c r="I761" s="186">
        <f t="shared" si="90"/>
        <v>0</v>
      </c>
      <c r="J761" s="142"/>
      <c r="K761" s="145" t="str">
        <f t="shared" si="96"/>
        <v/>
      </c>
      <c r="L761" s="7" t="str">
        <f t="shared" si="91"/>
        <v/>
      </c>
      <c r="M761" s="7" t="str">
        <f t="shared" si="92"/>
        <v/>
      </c>
      <c r="N761" s="7" t="str">
        <f t="shared" si="88"/>
        <v/>
      </c>
      <c r="O761" s="144"/>
      <c r="P761" s="375"/>
      <c r="Q761" s="362">
        <f>SUM('NOVO HORIZONTE'!I761)</f>
        <v>0</v>
      </c>
      <c r="R761" s="363">
        <f t="shared" si="93"/>
        <v>0</v>
      </c>
      <c r="S761" s="153">
        <f t="shared" si="95"/>
        <v>0</v>
      </c>
      <c r="T761" s="364"/>
    </row>
    <row r="762" ht="12.75" hidden="1" spans="1:20">
      <c r="A762" s="154" t="s">
        <v>1037</v>
      </c>
      <c r="B762" s="94"/>
      <c r="C762" s="161" t="s">
        <v>1038</v>
      </c>
      <c r="D762" s="335">
        <v>0</v>
      </c>
      <c r="E762" s="336">
        <v>0</v>
      </c>
      <c r="F762" s="96">
        <f t="shared" si="89"/>
        <v>0</v>
      </c>
      <c r="G762" s="180">
        <f>ROUND(SUM('NOVO HORIZONTE'!G762),2)</f>
        <v>0</v>
      </c>
      <c r="H762" s="181">
        <f t="shared" si="94"/>
        <v>0</v>
      </c>
      <c r="I762" s="186">
        <f t="shared" si="90"/>
        <v>0</v>
      </c>
      <c r="J762" s="142"/>
      <c r="K762" s="145" t="str">
        <f t="shared" si="96"/>
        <v/>
      </c>
      <c r="L762" s="7" t="str">
        <f t="shared" si="91"/>
        <v/>
      </c>
      <c r="M762" s="7" t="str">
        <f t="shared" si="92"/>
        <v/>
      </c>
      <c r="N762" s="7" t="str">
        <f t="shared" si="88"/>
        <v/>
      </c>
      <c r="O762" s="144"/>
      <c r="P762" s="375"/>
      <c r="Q762" s="362">
        <f>SUM('NOVO HORIZONTE'!I762)</f>
        <v>0</v>
      </c>
      <c r="R762" s="363">
        <f t="shared" si="93"/>
        <v>0</v>
      </c>
      <c r="S762" s="153">
        <f t="shared" si="95"/>
        <v>0</v>
      </c>
      <c r="T762" s="364"/>
    </row>
    <row r="763" ht="12.75" hidden="1" spans="1:20">
      <c r="A763" s="154" t="s">
        <v>1039</v>
      </c>
      <c r="B763" s="94"/>
      <c r="C763" s="161" t="s">
        <v>1040</v>
      </c>
      <c r="D763" s="335">
        <v>0</v>
      </c>
      <c r="E763" s="336">
        <v>0</v>
      </c>
      <c r="F763" s="96">
        <f t="shared" si="89"/>
        <v>0</v>
      </c>
      <c r="G763" s="180">
        <f>ROUND(SUM('NOVO HORIZONTE'!G763),2)</f>
        <v>0</v>
      </c>
      <c r="H763" s="181">
        <f t="shared" si="94"/>
        <v>0</v>
      </c>
      <c r="I763" s="186">
        <f t="shared" si="90"/>
        <v>0</v>
      </c>
      <c r="J763" s="142"/>
      <c r="K763" s="145" t="str">
        <f t="shared" si="96"/>
        <v/>
      </c>
      <c r="L763" s="7" t="str">
        <f t="shared" si="91"/>
        <v/>
      </c>
      <c r="M763" s="7" t="str">
        <f t="shared" si="92"/>
        <v/>
      </c>
      <c r="N763" s="7" t="str">
        <f t="shared" si="88"/>
        <v/>
      </c>
      <c r="O763" s="144"/>
      <c r="P763" s="375"/>
      <c r="Q763" s="362">
        <f>SUM('NOVO HORIZONTE'!I763)</f>
        <v>0</v>
      </c>
      <c r="R763" s="363">
        <f t="shared" si="93"/>
        <v>0</v>
      </c>
      <c r="S763" s="153">
        <f t="shared" si="95"/>
        <v>0</v>
      </c>
      <c r="T763" s="364"/>
    </row>
    <row r="764" ht="12.75" hidden="1" spans="1:20">
      <c r="A764" s="154" t="s">
        <v>1041</v>
      </c>
      <c r="B764" s="94"/>
      <c r="C764" s="161" t="s">
        <v>1042</v>
      </c>
      <c r="D764" s="335">
        <v>0</v>
      </c>
      <c r="E764" s="336">
        <v>0</v>
      </c>
      <c r="F764" s="96">
        <f t="shared" si="89"/>
        <v>0</v>
      </c>
      <c r="G764" s="180">
        <f>ROUND(SUM('NOVO HORIZONTE'!G764),2)</f>
        <v>0</v>
      </c>
      <c r="H764" s="181">
        <f t="shared" si="94"/>
        <v>0</v>
      </c>
      <c r="I764" s="186">
        <f t="shared" si="90"/>
        <v>0</v>
      </c>
      <c r="J764" s="142"/>
      <c r="K764" s="145" t="str">
        <f t="shared" si="96"/>
        <v/>
      </c>
      <c r="L764" s="7" t="str">
        <f t="shared" si="91"/>
        <v/>
      </c>
      <c r="M764" s="7" t="str">
        <f t="shared" si="92"/>
        <v/>
      </c>
      <c r="N764" s="7" t="str">
        <f t="shared" si="88"/>
        <v/>
      </c>
      <c r="O764" s="144"/>
      <c r="P764" s="375"/>
      <c r="Q764" s="362">
        <f>SUM('NOVO HORIZONTE'!I764)</f>
        <v>0</v>
      </c>
      <c r="R764" s="363">
        <f t="shared" si="93"/>
        <v>0</v>
      </c>
      <c r="S764" s="153">
        <f t="shared" si="95"/>
        <v>0</v>
      </c>
      <c r="T764" s="364"/>
    </row>
    <row r="765" ht="12.75" hidden="1" spans="1:20">
      <c r="A765" s="154" t="s">
        <v>1043</v>
      </c>
      <c r="B765" s="94"/>
      <c r="C765" s="161" t="s">
        <v>1044</v>
      </c>
      <c r="D765" s="335">
        <v>0</v>
      </c>
      <c r="E765" s="336">
        <v>0</v>
      </c>
      <c r="F765" s="96">
        <f t="shared" si="89"/>
        <v>0</v>
      </c>
      <c r="G765" s="180">
        <f>ROUND(SUM('NOVO HORIZONTE'!G765),2)</f>
        <v>0</v>
      </c>
      <c r="H765" s="181">
        <f t="shared" si="94"/>
        <v>0</v>
      </c>
      <c r="I765" s="186">
        <f t="shared" si="90"/>
        <v>0</v>
      </c>
      <c r="J765" s="142"/>
      <c r="K765" s="145" t="str">
        <f t="shared" si="96"/>
        <v/>
      </c>
      <c r="L765" s="7" t="str">
        <f t="shared" si="91"/>
        <v/>
      </c>
      <c r="M765" s="7" t="str">
        <f t="shared" si="92"/>
        <v/>
      </c>
      <c r="N765" s="7" t="str">
        <f t="shared" si="88"/>
        <v/>
      </c>
      <c r="O765" s="144"/>
      <c r="P765" s="375"/>
      <c r="Q765" s="362">
        <f>SUM('NOVO HORIZONTE'!I765)</f>
        <v>0</v>
      </c>
      <c r="R765" s="363">
        <f t="shared" si="93"/>
        <v>0</v>
      </c>
      <c r="S765" s="153">
        <f t="shared" si="95"/>
        <v>0</v>
      </c>
      <c r="T765" s="364"/>
    </row>
    <row r="766" ht="12.75" spans="1:20">
      <c r="A766" s="154" t="s">
        <v>1045</v>
      </c>
      <c r="B766" s="94"/>
      <c r="C766" s="161" t="s">
        <v>1046</v>
      </c>
      <c r="D766" s="335">
        <v>0</v>
      </c>
      <c r="E766" s="336">
        <v>0</v>
      </c>
      <c r="F766" s="96">
        <f t="shared" si="89"/>
        <v>0</v>
      </c>
      <c r="G766" s="180">
        <f>ROUND(SUM('NOVO HORIZONTE'!G766),2)</f>
        <v>0</v>
      </c>
      <c r="H766" s="181">
        <f t="shared" si="94"/>
        <v>0</v>
      </c>
      <c r="I766" s="186">
        <f t="shared" si="90"/>
        <v>0</v>
      </c>
      <c r="J766" s="142"/>
      <c r="K766" s="145" t="str">
        <f>IF(OR(SUM(I766:I869)&gt;0,SUM(I766:I869)&gt;0),"xx","")</f>
        <v>xx</v>
      </c>
      <c r="L766" s="7" t="str">
        <f t="shared" si="91"/>
        <v>x</v>
      </c>
      <c r="M766" s="7" t="str">
        <f t="shared" si="92"/>
        <v>x</v>
      </c>
      <c r="N766" s="7" t="str">
        <f t="shared" si="88"/>
        <v>x</v>
      </c>
      <c r="O766" s="144"/>
      <c r="P766" s="375"/>
      <c r="Q766" s="362">
        <f>SUM('NOVO HORIZONTE'!I766)</f>
        <v>0</v>
      </c>
      <c r="R766" s="363">
        <f t="shared" si="93"/>
        <v>0</v>
      </c>
      <c r="S766" s="153">
        <f t="shared" si="95"/>
        <v>0</v>
      </c>
      <c r="T766" s="364"/>
    </row>
    <row r="767" ht="12.75" hidden="1" spans="1:20">
      <c r="A767" s="154" t="s">
        <v>1047</v>
      </c>
      <c r="B767" s="94"/>
      <c r="C767" s="161" t="s">
        <v>1048</v>
      </c>
      <c r="D767" s="335">
        <v>0</v>
      </c>
      <c r="E767" s="336">
        <v>0</v>
      </c>
      <c r="F767" s="96">
        <f t="shared" si="89"/>
        <v>0</v>
      </c>
      <c r="G767" s="180">
        <f>ROUND(SUM('NOVO HORIZONTE'!G767),2)</f>
        <v>0</v>
      </c>
      <c r="H767" s="181">
        <f t="shared" si="94"/>
        <v>0</v>
      </c>
      <c r="I767" s="186">
        <f t="shared" si="90"/>
        <v>0</v>
      </c>
      <c r="J767" s="142"/>
      <c r="K767" s="145" t="str">
        <f>IF(OR(SUM(I767)&gt;0,SUM(I767)&gt;0),"xx","")</f>
        <v/>
      </c>
      <c r="L767" s="7" t="str">
        <f t="shared" si="91"/>
        <v/>
      </c>
      <c r="M767" s="7" t="str">
        <f t="shared" si="92"/>
        <v/>
      </c>
      <c r="N767" s="7" t="str">
        <f t="shared" si="88"/>
        <v/>
      </c>
      <c r="O767" s="144"/>
      <c r="P767" s="375"/>
      <c r="Q767" s="362">
        <f>SUM('NOVO HORIZONTE'!I767)</f>
        <v>0</v>
      </c>
      <c r="R767" s="363">
        <f t="shared" si="93"/>
        <v>0</v>
      </c>
      <c r="S767" s="153">
        <f t="shared" si="95"/>
        <v>0</v>
      </c>
      <c r="T767" s="364"/>
    </row>
    <row r="768" ht="12.75" hidden="1" spans="1:20">
      <c r="A768" s="154" t="s">
        <v>1049</v>
      </c>
      <c r="B768" s="94"/>
      <c r="C768" s="161" t="s">
        <v>1050</v>
      </c>
      <c r="D768" s="335">
        <v>0</v>
      </c>
      <c r="E768" s="336">
        <v>0</v>
      </c>
      <c r="F768" s="96">
        <f t="shared" si="89"/>
        <v>0</v>
      </c>
      <c r="G768" s="180">
        <f>ROUND(SUM('NOVO HORIZONTE'!G768),2)</f>
        <v>0</v>
      </c>
      <c r="H768" s="181">
        <f t="shared" si="94"/>
        <v>0</v>
      </c>
      <c r="I768" s="186">
        <f t="shared" si="90"/>
        <v>0</v>
      </c>
      <c r="J768" s="142"/>
      <c r="K768" s="145" t="str">
        <f>IF(OR(SUM(I768:I780)&gt;0,SUM(I768:I780)&gt;0),"xx","")</f>
        <v/>
      </c>
      <c r="L768" s="7" t="str">
        <f t="shared" si="91"/>
        <v/>
      </c>
      <c r="M768" s="7" t="str">
        <f t="shared" si="92"/>
        <v/>
      </c>
      <c r="N768" s="7" t="str">
        <f t="shared" si="88"/>
        <v/>
      </c>
      <c r="O768" s="144"/>
      <c r="P768" s="375"/>
      <c r="Q768" s="362">
        <f>SUM('NOVO HORIZONTE'!I768)</f>
        <v>0</v>
      </c>
      <c r="R768" s="363">
        <f t="shared" si="93"/>
        <v>0</v>
      </c>
      <c r="S768" s="153">
        <f t="shared" si="95"/>
        <v>0</v>
      </c>
      <c r="T768" s="364"/>
    </row>
    <row r="769" ht="22.5" hidden="1" spans="1:20">
      <c r="A769" s="158">
        <v>102989</v>
      </c>
      <c r="B769" s="94" t="s">
        <v>252</v>
      </c>
      <c r="C769" s="104" t="s">
        <v>1051</v>
      </c>
      <c r="D769" s="94" t="s">
        <v>263</v>
      </c>
      <c r="E769" s="95">
        <v>26.49</v>
      </c>
      <c r="F769" s="96">
        <f t="shared" si="89"/>
        <v>32.51</v>
      </c>
      <c r="G769" s="107">
        <f>ROUND(SUM('NOVO HORIZONTE'!G769),2)</f>
        <v>0</v>
      </c>
      <c r="H769" s="107">
        <f t="shared" si="94"/>
        <v>0</v>
      </c>
      <c r="I769" s="143">
        <f t="shared" si="90"/>
        <v>0</v>
      </c>
      <c r="J769" s="142"/>
      <c r="K769" s="146"/>
      <c r="L769" s="7" t="str">
        <f t="shared" si="91"/>
        <v/>
      </c>
      <c r="M769" s="7" t="str">
        <f t="shared" si="92"/>
        <v/>
      </c>
      <c r="N769" s="7" t="str">
        <f t="shared" si="88"/>
        <v/>
      </c>
      <c r="O769" s="144"/>
      <c r="P769" s="355">
        <v>0</v>
      </c>
      <c r="Q769" s="362">
        <f>SUM('NOVO HORIZONTE'!I769)</f>
        <v>0</v>
      </c>
      <c r="R769" s="363">
        <f t="shared" si="93"/>
        <v>0</v>
      </c>
      <c r="S769" s="153">
        <f t="shared" si="95"/>
        <v>0</v>
      </c>
      <c r="T769" s="364"/>
    </row>
    <row r="770" ht="22.5" hidden="1" spans="1:20">
      <c r="A770" s="158">
        <v>102990</v>
      </c>
      <c r="B770" s="94" t="s">
        <v>252</v>
      </c>
      <c r="C770" s="104" t="s">
        <v>1052</v>
      </c>
      <c r="D770" s="94" t="s">
        <v>263</v>
      </c>
      <c r="E770" s="95">
        <v>31.99</v>
      </c>
      <c r="F770" s="96">
        <f t="shared" si="89"/>
        <v>39.26</v>
      </c>
      <c r="G770" s="107">
        <f>ROUND(SUM('NOVO HORIZONTE'!G770),2)</f>
        <v>0</v>
      </c>
      <c r="H770" s="107">
        <f t="shared" si="94"/>
        <v>0</v>
      </c>
      <c r="I770" s="143">
        <f t="shared" si="90"/>
        <v>0</v>
      </c>
      <c r="J770" s="142"/>
      <c r="K770" s="146"/>
      <c r="L770" s="7" t="str">
        <f t="shared" si="91"/>
        <v/>
      </c>
      <c r="M770" s="7" t="str">
        <f t="shared" si="92"/>
        <v/>
      </c>
      <c r="N770" s="7" t="str">
        <f t="shared" si="88"/>
        <v/>
      </c>
      <c r="O770" s="144"/>
      <c r="P770" s="355">
        <v>0</v>
      </c>
      <c r="Q770" s="362">
        <f>SUM('NOVO HORIZONTE'!I770)</f>
        <v>0</v>
      </c>
      <c r="R770" s="363">
        <f t="shared" si="93"/>
        <v>0</v>
      </c>
      <c r="S770" s="153">
        <f t="shared" si="95"/>
        <v>0</v>
      </c>
      <c r="T770" s="364"/>
    </row>
    <row r="771" ht="22.5" hidden="1" spans="1:20">
      <c r="A771" s="158">
        <v>102991</v>
      </c>
      <c r="B771" s="94" t="s">
        <v>252</v>
      </c>
      <c r="C771" s="104" t="s">
        <v>1053</v>
      </c>
      <c r="D771" s="94" t="s">
        <v>263</v>
      </c>
      <c r="E771" s="95">
        <v>41.13</v>
      </c>
      <c r="F771" s="96">
        <f t="shared" si="89"/>
        <v>50.48</v>
      </c>
      <c r="G771" s="107">
        <f>ROUND(SUM('NOVO HORIZONTE'!G771),2)</f>
        <v>0</v>
      </c>
      <c r="H771" s="107">
        <f t="shared" si="94"/>
        <v>0</v>
      </c>
      <c r="I771" s="143">
        <f t="shared" si="90"/>
        <v>0</v>
      </c>
      <c r="J771" s="142"/>
      <c r="K771" s="146"/>
      <c r="L771" s="7" t="str">
        <f t="shared" si="91"/>
        <v/>
      </c>
      <c r="M771" s="7" t="str">
        <f t="shared" si="92"/>
        <v/>
      </c>
      <c r="N771" s="7" t="str">
        <f t="shared" si="88"/>
        <v/>
      </c>
      <c r="O771" s="144"/>
      <c r="P771" s="355">
        <v>0</v>
      </c>
      <c r="Q771" s="362">
        <f>SUM('NOVO HORIZONTE'!I771)</f>
        <v>0</v>
      </c>
      <c r="R771" s="363">
        <f t="shared" si="93"/>
        <v>0</v>
      </c>
      <c r="S771" s="153">
        <f t="shared" si="95"/>
        <v>0</v>
      </c>
      <c r="T771" s="364"/>
    </row>
    <row r="772" ht="22.5" hidden="1" spans="1:20">
      <c r="A772" s="158">
        <v>102992</v>
      </c>
      <c r="B772" s="94" t="s">
        <v>252</v>
      </c>
      <c r="C772" s="104" t="s">
        <v>1054</v>
      </c>
      <c r="D772" s="94" t="s">
        <v>263</v>
      </c>
      <c r="E772" s="95">
        <v>56</v>
      </c>
      <c r="F772" s="96">
        <f t="shared" si="89"/>
        <v>68.73</v>
      </c>
      <c r="G772" s="107">
        <f>ROUND(SUM('NOVO HORIZONTE'!G772),2)</f>
        <v>0</v>
      </c>
      <c r="H772" s="107">
        <f t="shared" si="94"/>
        <v>0</v>
      </c>
      <c r="I772" s="143">
        <f t="shared" si="90"/>
        <v>0</v>
      </c>
      <c r="J772" s="142"/>
      <c r="K772" s="146"/>
      <c r="L772" s="7" t="str">
        <f t="shared" si="91"/>
        <v/>
      </c>
      <c r="M772" s="7" t="str">
        <f t="shared" si="92"/>
        <v/>
      </c>
      <c r="N772" s="7" t="str">
        <f t="shared" si="88"/>
        <v/>
      </c>
      <c r="O772" s="144"/>
      <c r="P772" s="355">
        <v>0</v>
      </c>
      <c r="Q772" s="362">
        <f>SUM('NOVO HORIZONTE'!I772)</f>
        <v>0</v>
      </c>
      <c r="R772" s="363">
        <f t="shared" si="93"/>
        <v>0</v>
      </c>
      <c r="S772" s="153">
        <f t="shared" si="95"/>
        <v>0</v>
      </c>
      <c r="T772" s="364"/>
    </row>
    <row r="773" ht="22.5" hidden="1" spans="1:20">
      <c r="A773" s="158">
        <v>102993</v>
      </c>
      <c r="B773" s="94" t="s">
        <v>252</v>
      </c>
      <c r="C773" s="104" t="s">
        <v>1055</v>
      </c>
      <c r="D773" s="94" t="s">
        <v>263</v>
      </c>
      <c r="E773" s="95">
        <v>73.39</v>
      </c>
      <c r="F773" s="96">
        <f t="shared" si="89"/>
        <v>90.08</v>
      </c>
      <c r="G773" s="107">
        <f>ROUND(SUM('NOVO HORIZONTE'!G773),2)</f>
        <v>0</v>
      </c>
      <c r="H773" s="107">
        <f t="shared" si="94"/>
        <v>0</v>
      </c>
      <c r="I773" s="143">
        <f t="shared" si="90"/>
        <v>0</v>
      </c>
      <c r="J773" s="142"/>
      <c r="K773" s="146"/>
      <c r="L773" s="7" t="str">
        <f t="shared" si="91"/>
        <v/>
      </c>
      <c r="M773" s="7" t="str">
        <f t="shared" si="92"/>
        <v/>
      </c>
      <c r="N773" s="7" t="str">
        <f t="shared" si="88"/>
        <v/>
      </c>
      <c r="O773" s="144"/>
      <c r="P773" s="355">
        <v>0</v>
      </c>
      <c r="Q773" s="362">
        <f>SUM('NOVO HORIZONTE'!I773)</f>
        <v>0</v>
      </c>
      <c r="R773" s="363">
        <f t="shared" si="93"/>
        <v>0</v>
      </c>
      <c r="S773" s="153">
        <f t="shared" si="95"/>
        <v>0</v>
      </c>
      <c r="T773" s="364"/>
    </row>
    <row r="774" ht="22.5" hidden="1" spans="1:20">
      <c r="A774" s="158">
        <v>102994</v>
      </c>
      <c r="B774" s="94" t="s">
        <v>252</v>
      </c>
      <c r="C774" s="104" t="s">
        <v>1056</v>
      </c>
      <c r="D774" s="94" t="s">
        <v>263</v>
      </c>
      <c r="E774" s="95">
        <v>114.79</v>
      </c>
      <c r="F774" s="96">
        <f t="shared" si="89"/>
        <v>140.89</v>
      </c>
      <c r="G774" s="107">
        <f>ROUND(SUM('NOVO HORIZONTE'!G774),2)</f>
        <v>0</v>
      </c>
      <c r="H774" s="107">
        <f t="shared" si="94"/>
        <v>0</v>
      </c>
      <c r="I774" s="143">
        <f t="shared" si="90"/>
        <v>0</v>
      </c>
      <c r="J774" s="142"/>
      <c r="K774" s="146"/>
      <c r="L774" s="7" t="str">
        <f t="shared" si="91"/>
        <v/>
      </c>
      <c r="M774" s="7" t="str">
        <f t="shared" si="92"/>
        <v/>
      </c>
      <c r="N774" s="7" t="str">
        <f t="shared" si="88"/>
        <v/>
      </c>
      <c r="O774" s="144"/>
      <c r="P774" s="355">
        <v>0</v>
      </c>
      <c r="Q774" s="362">
        <f>SUM('NOVO HORIZONTE'!I774)</f>
        <v>0</v>
      </c>
      <c r="R774" s="363">
        <f t="shared" si="93"/>
        <v>0</v>
      </c>
      <c r="S774" s="153">
        <f t="shared" si="95"/>
        <v>0</v>
      </c>
      <c r="T774" s="364"/>
    </row>
    <row r="775" ht="22.5" hidden="1" spans="1:20">
      <c r="A775" s="158">
        <v>102995</v>
      </c>
      <c r="B775" s="94" t="s">
        <v>252</v>
      </c>
      <c r="C775" s="104" t="s">
        <v>1057</v>
      </c>
      <c r="D775" s="94" t="s">
        <v>263</v>
      </c>
      <c r="E775" s="95">
        <v>50.52</v>
      </c>
      <c r="F775" s="96">
        <f t="shared" si="89"/>
        <v>62.01</v>
      </c>
      <c r="G775" s="107">
        <f>ROUND(SUM('NOVO HORIZONTE'!G775),2)</f>
        <v>0</v>
      </c>
      <c r="H775" s="107">
        <f t="shared" si="94"/>
        <v>0</v>
      </c>
      <c r="I775" s="143">
        <f t="shared" si="90"/>
        <v>0</v>
      </c>
      <c r="J775" s="142"/>
      <c r="K775" s="146"/>
      <c r="L775" s="7" t="str">
        <f t="shared" si="91"/>
        <v/>
      </c>
      <c r="M775" s="7" t="str">
        <f t="shared" si="92"/>
        <v/>
      </c>
      <c r="N775" s="7" t="str">
        <f t="shared" si="88"/>
        <v/>
      </c>
      <c r="O775" s="144"/>
      <c r="P775" s="355">
        <v>0</v>
      </c>
      <c r="Q775" s="362">
        <f>SUM('NOVO HORIZONTE'!I775)</f>
        <v>0</v>
      </c>
      <c r="R775" s="363">
        <f t="shared" si="93"/>
        <v>0</v>
      </c>
      <c r="S775" s="153">
        <f t="shared" si="95"/>
        <v>0</v>
      </c>
      <c r="T775" s="364"/>
    </row>
    <row r="776" ht="22.5" hidden="1" spans="1:20">
      <c r="A776" s="158">
        <v>102996</v>
      </c>
      <c r="B776" s="94" t="s">
        <v>252</v>
      </c>
      <c r="C776" s="104" t="s">
        <v>1058</v>
      </c>
      <c r="D776" s="94" t="s">
        <v>263</v>
      </c>
      <c r="E776" s="95">
        <v>71.27</v>
      </c>
      <c r="F776" s="96">
        <f t="shared" si="89"/>
        <v>87.48</v>
      </c>
      <c r="G776" s="107">
        <f>ROUND(SUM('NOVO HORIZONTE'!G776),2)</f>
        <v>0</v>
      </c>
      <c r="H776" s="107">
        <f t="shared" si="94"/>
        <v>0</v>
      </c>
      <c r="I776" s="143">
        <f t="shared" si="90"/>
        <v>0</v>
      </c>
      <c r="J776" s="142"/>
      <c r="K776" s="146"/>
      <c r="L776" s="7" t="str">
        <f t="shared" si="91"/>
        <v/>
      </c>
      <c r="M776" s="7" t="str">
        <f t="shared" si="92"/>
        <v/>
      </c>
      <c r="N776" s="7" t="str">
        <f t="shared" si="88"/>
        <v/>
      </c>
      <c r="O776" s="144"/>
      <c r="P776" s="355">
        <v>0</v>
      </c>
      <c r="Q776" s="362">
        <f>SUM('NOVO HORIZONTE'!I776)</f>
        <v>0</v>
      </c>
      <c r="R776" s="363">
        <f t="shared" si="93"/>
        <v>0</v>
      </c>
      <c r="S776" s="153">
        <f t="shared" si="95"/>
        <v>0</v>
      </c>
      <c r="T776" s="364"/>
    </row>
    <row r="777" ht="22.5" hidden="1" spans="1:20">
      <c r="A777" s="158">
        <v>102997</v>
      </c>
      <c r="B777" s="94" t="s">
        <v>252</v>
      </c>
      <c r="C777" s="104" t="s">
        <v>1059</v>
      </c>
      <c r="D777" s="94" t="s">
        <v>263</v>
      </c>
      <c r="E777" s="95">
        <v>93.81</v>
      </c>
      <c r="F777" s="96">
        <f t="shared" si="89"/>
        <v>115.14</v>
      </c>
      <c r="G777" s="107">
        <f>ROUND(SUM('NOVO HORIZONTE'!G777),2)</f>
        <v>0</v>
      </c>
      <c r="H777" s="107">
        <f t="shared" si="94"/>
        <v>0</v>
      </c>
      <c r="I777" s="143">
        <f t="shared" si="90"/>
        <v>0</v>
      </c>
      <c r="J777" s="142"/>
      <c r="K777" s="146"/>
      <c r="L777" s="7" t="str">
        <f t="shared" si="91"/>
        <v/>
      </c>
      <c r="M777" s="7" t="str">
        <f t="shared" si="92"/>
        <v/>
      </c>
      <c r="N777" s="7" t="str">
        <f t="shared" si="88"/>
        <v/>
      </c>
      <c r="O777" s="144"/>
      <c r="P777" s="355">
        <v>0</v>
      </c>
      <c r="Q777" s="362">
        <f>SUM('NOVO HORIZONTE'!I777)</f>
        <v>0</v>
      </c>
      <c r="R777" s="363">
        <f t="shared" si="93"/>
        <v>0</v>
      </c>
      <c r="S777" s="153">
        <f t="shared" si="95"/>
        <v>0</v>
      </c>
      <c r="T777" s="364"/>
    </row>
    <row r="778" ht="22.5" hidden="1" spans="1:20">
      <c r="A778" s="158">
        <v>102998</v>
      </c>
      <c r="B778" s="94" t="s">
        <v>252</v>
      </c>
      <c r="C778" s="104" t="s">
        <v>1060</v>
      </c>
      <c r="D778" s="94" t="s">
        <v>263</v>
      </c>
      <c r="E778" s="95">
        <v>90.07</v>
      </c>
      <c r="F778" s="96">
        <f t="shared" si="89"/>
        <v>110.55</v>
      </c>
      <c r="G778" s="107">
        <f>ROUND(SUM('NOVO HORIZONTE'!G778),2)</f>
        <v>0</v>
      </c>
      <c r="H778" s="107">
        <f t="shared" si="94"/>
        <v>0</v>
      </c>
      <c r="I778" s="143">
        <f t="shared" si="90"/>
        <v>0</v>
      </c>
      <c r="J778" s="142"/>
      <c r="K778" s="146"/>
      <c r="L778" s="7" t="str">
        <f t="shared" si="91"/>
        <v/>
      </c>
      <c r="M778" s="7" t="str">
        <f t="shared" si="92"/>
        <v/>
      </c>
      <c r="N778" s="7" t="str">
        <f t="shared" si="88"/>
        <v/>
      </c>
      <c r="O778" s="144"/>
      <c r="P778" s="355">
        <v>0</v>
      </c>
      <c r="Q778" s="362">
        <f>SUM('NOVO HORIZONTE'!I778)</f>
        <v>0</v>
      </c>
      <c r="R778" s="363">
        <f t="shared" si="93"/>
        <v>0</v>
      </c>
      <c r="S778" s="153">
        <f t="shared" si="95"/>
        <v>0</v>
      </c>
      <c r="T778" s="364"/>
    </row>
    <row r="779" ht="22.5" hidden="1" spans="1:20">
      <c r="A779" s="158">
        <v>102999</v>
      </c>
      <c r="B779" s="94" t="s">
        <v>252</v>
      </c>
      <c r="C779" s="104" t="s">
        <v>1061</v>
      </c>
      <c r="D779" s="94" t="s">
        <v>263</v>
      </c>
      <c r="E779" s="95">
        <v>113.87</v>
      </c>
      <c r="F779" s="96">
        <f t="shared" si="89"/>
        <v>139.76</v>
      </c>
      <c r="G779" s="107">
        <f>ROUND(SUM('NOVO HORIZONTE'!G779),2)</f>
        <v>0</v>
      </c>
      <c r="H779" s="107">
        <f t="shared" si="94"/>
        <v>0</v>
      </c>
      <c r="I779" s="143">
        <f t="shared" si="90"/>
        <v>0</v>
      </c>
      <c r="J779" s="142"/>
      <c r="K779" s="146"/>
      <c r="L779" s="7" t="str">
        <f t="shared" si="91"/>
        <v/>
      </c>
      <c r="M779" s="7" t="str">
        <f t="shared" si="92"/>
        <v/>
      </c>
      <c r="N779" s="7" t="str">
        <f t="shared" si="88"/>
        <v/>
      </c>
      <c r="O779" s="144"/>
      <c r="P779" s="355">
        <v>0</v>
      </c>
      <c r="Q779" s="362">
        <f>SUM('NOVO HORIZONTE'!I779)</f>
        <v>0</v>
      </c>
      <c r="R779" s="363">
        <f t="shared" si="93"/>
        <v>0</v>
      </c>
      <c r="S779" s="153">
        <f t="shared" si="95"/>
        <v>0</v>
      </c>
      <c r="T779" s="364"/>
    </row>
    <row r="780" ht="22.5" hidden="1" spans="1:20">
      <c r="A780" s="158">
        <v>103000</v>
      </c>
      <c r="B780" s="94" t="s">
        <v>252</v>
      </c>
      <c r="C780" s="104" t="s">
        <v>1062</v>
      </c>
      <c r="D780" s="94" t="s">
        <v>263</v>
      </c>
      <c r="E780" s="95">
        <v>114.34</v>
      </c>
      <c r="F780" s="96">
        <f t="shared" si="89"/>
        <v>140.34</v>
      </c>
      <c r="G780" s="107">
        <f>ROUND(SUM('NOVO HORIZONTE'!G780),2)</f>
        <v>0</v>
      </c>
      <c r="H780" s="107">
        <f t="shared" si="94"/>
        <v>0</v>
      </c>
      <c r="I780" s="143">
        <f t="shared" si="90"/>
        <v>0</v>
      </c>
      <c r="J780" s="142"/>
      <c r="K780" s="146"/>
      <c r="L780" s="7" t="str">
        <f t="shared" si="91"/>
        <v/>
      </c>
      <c r="M780" s="7" t="str">
        <f t="shared" si="92"/>
        <v/>
      </c>
      <c r="N780" s="7" t="str">
        <f t="shared" si="88"/>
        <v/>
      </c>
      <c r="O780" s="144"/>
      <c r="P780" s="355">
        <v>0</v>
      </c>
      <c r="Q780" s="362">
        <f>SUM('NOVO HORIZONTE'!I780)</f>
        <v>0</v>
      </c>
      <c r="R780" s="363">
        <f t="shared" si="93"/>
        <v>0</v>
      </c>
      <c r="S780" s="153">
        <f t="shared" si="95"/>
        <v>0</v>
      </c>
      <c r="T780" s="364"/>
    </row>
    <row r="781" ht="12.75" hidden="1" spans="1:20">
      <c r="A781" s="154" t="s">
        <v>1063</v>
      </c>
      <c r="B781" s="94"/>
      <c r="C781" s="161" t="s">
        <v>1064</v>
      </c>
      <c r="D781" s="335">
        <v>0</v>
      </c>
      <c r="E781" s="336">
        <v>0</v>
      </c>
      <c r="F781" s="96">
        <f t="shared" si="89"/>
        <v>0</v>
      </c>
      <c r="G781" s="187">
        <f>ROUND(SUM('NOVO HORIZONTE'!G781),2)</f>
        <v>0</v>
      </c>
      <c r="H781" s="187">
        <f t="shared" si="94"/>
        <v>0</v>
      </c>
      <c r="I781" s="188">
        <f t="shared" si="90"/>
        <v>0</v>
      </c>
      <c r="J781" s="142"/>
      <c r="K781" s="145" t="str">
        <f>IF(OR(SUM(I781)&gt;0,SUM(I781)&gt;0),"xx","")</f>
        <v/>
      </c>
      <c r="L781" s="7" t="str">
        <f t="shared" si="91"/>
        <v/>
      </c>
      <c r="M781" s="7" t="str">
        <f t="shared" si="92"/>
        <v/>
      </c>
      <c r="N781" s="7" t="str">
        <f t="shared" si="88"/>
        <v/>
      </c>
      <c r="O781" s="144"/>
      <c r="P781" s="375"/>
      <c r="Q781" s="362">
        <f>SUM('NOVO HORIZONTE'!I781)</f>
        <v>0</v>
      </c>
      <c r="R781" s="363">
        <f t="shared" si="93"/>
        <v>0</v>
      </c>
      <c r="S781" s="153">
        <f t="shared" si="95"/>
        <v>0</v>
      </c>
      <c r="T781" s="364"/>
    </row>
    <row r="782" ht="12.75" hidden="1" spans="1:20">
      <c r="A782" s="154" t="s">
        <v>1065</v>
      </c>
      <c r="B782" s="94"/>
      <c r="C782" s="161" t="s">
        <v>1066</v>
      </c>
      <c r="D782" s="335">
        <v>0</v>
      </c>
      <c r="E782" s="336">
        <v>0</v>
      </c>
      <c r="F782" s="96">
        <f t="shared" si="89"/>
        <v>0</v>
      </c>
      <c r="G782" s="187">
        <f>ROUND(SUM('NOVO HORIZONTE'!G782),2)</f>
        <v>0</v>
      </c>
      <c r="H782" s="187">
        <f t="shared" si="94"/>
        <v>0</v>
      </c>
      <c r="I782" s="188">
        <f t="shared" si="90"/>
        <v>0</v>
      </c>
      <c r="J782" s="142"/>
      <c r="K782" s="145" t="str">
        <f>IF(OR(SUM(I783:I788)&gt;0,SUM(I783:I788)&gt;0),"xx","")</f>
        <v/>
      </c>
      <c r="L782" s="7" t="str">
        <f t="shared" si="91"/>
        <v/>
      </c>
      <c r="M782" s="7" t="str">
        <f t="shared" si="92"/>
        <v/>
      </c>
      <c r="N782" s="7" t="str">
        <f t="shared" si="88"/>
        <v/>
      </c>
      <c r="O782" s="144"/>
      <c r="P782" s="375"/>
      <c r="Q782" s="362">
        <f>SUM('NOVO HORIZONTE'!I782)</f>
        <v>0</v>
      </c>
      <c r="R782" s="363">
        <f t="shared" si="93"/>
        <v>0</v>
      </c>
      <c r="S782" s="153">
        <f t="shared" si="95"/>
        <v>0</v>
      </c>
      <c r="T782" s="364"/>
    </row>
    <row r="783" ht="22.5" hidden="1" spans="1:20">
      <c r="A783" s="158">
        <v>102664</v>
      </c>
      <c r="B783" s="94" t="s">
        <v>252</v>
      </c>
      <c r="C783" s="104" t="s">
        <v>1067</v>
      </c>
      <c r="D783" s="94" t="s">
        <v>263</v>
      </c>
      <c r="E783" s="95">
        <v>41.7</v>
      </c>
      <c r="F783" s="96">
        <f t="shared" si="89"/>
        <v>51.18</v>
      </c>
      <c r="G783" s="107">
        <f>ROUND(SUM('NOVO HORIZONTE'!G783),2)</f>
        <v>0</v>
      </c>
      <c r="H783" s="107">
        <f t="shared" si="94"/>
        <v>0</v>
      </c>
      <c r="I783" s="143">
        <f t="shared" si="90"/>
        <v>0</v>
      </c>
      <c r="J783" s="142"/>
      <c r="K783" s="145"/>
      <c r="L783" s="7" t="str">
        <f t="shared" si="91"/>
        <v/>
      </c>
      <c r="M783" s="7" t="str">
        <f t="shared" si="92"/>
        <v/>
      </c>
      <c r="N783" s="7" t="str">
        <f t="shared" si="88"/>
        <v/>
      </c>
      <c r="O783" s="144"/>
      <c r="P783" s="355">
        <v>0</v>
      </c>
      <c r="Q783" s="362">
        <f>SUM('NOVO HORIZONTE'!I783)</f>
        <v>0</v>
      </c>
      <c r="R783" s="363">
        <f t="shared" si="93"/>
        <v>0</v>
      </c>
      <c r="S783" s="153">
        <f t="shared" si="95"/>
        <v>0</v>
      </c>
      <c r="T783" s="364"/>
    </row>
    <row r="784" ht="12.75" hidden="1" spans="1:20">
      <c r="A784" s="158">
        <v>102665</v>
      </c>
      <c r="B784" s="94" t="s">
        <v>252</v>
      </c>
      <c r="C784" s="104" t="s">
        <v>1068</v>
      </c>
      <c r="D784" s="94" t="s">
        <v>263</v>
      </c>
      <c r="E784" s="95">
        <v>18.4</v>
      </c>
      <c r="F784" s="96">
        <f t="shared" si="89"/>
        <v>22.58</v>
      </c>
      <c r="G784" s="107">
        <f>ROUND(SUM('NOVO HORIZONTE'!G784),2)</f>
        <v>0</v>
      </c>
      <c r="H784" s="107">
        <f t="shared" si="94"/>
        <v>0</v>
      </c>
      <c r="I784" s="143">
        <f t="shared" si="90"/>
        <v>0</v>
      </c>
      <c r="J784" s="142"/>
      <c r="K784" s="145"/>
      <c r="L784" s="7" t="str">
        <f t="shared" si="91"/>
        <v/>
      </c>
      <c r="M784" s="7" t="str">
        <f t="shared" si="92"/>
        <v/>
      </c>
      <c r="N784" s="7" t="str">
        <f t="shared" si="88"/>
        <v/>
      </c>
      <c r="O784" s="144"/>
      <c r="P784" s="355">
        <v>0</v>
      </c>
      <c r="Q784" s="362">
        <f>SUM('NOVO HORIZONTE'!I784)</f>
        <v>0</v>
      </c>
      <c r="R784" s="363">
        <f t="shared" si="93"/>
        <v>0</v>
      </c>
      <c r="S784" s="153">
        <f t="shared" si="95"/>
        <v>0</v>
      </c>
      <c r="T784" s="364"/>
    </row>
    <row r="785" ht="12.75" hidden="1" spans="1:20">
      <c r="A785" s="158">
        <v>102716</v>
      </c>
      <c r="B785" s="94" t="s">
        <v>252</v>
      </c>
      <c r="C785" s="104" t="s">
        <v>1069</v>
      </c>
      <c r="D785" s="94" t="s">
        <v>239</v>
      </c>
      <c r="E785" s="95">
        <v>122.31</v>
      </c>
      <c r="F785" s="96">
        <f t="shared" si="89"/>
        <v>150.12</v>
      </c>
      <c r="G785" s="107">
        <f>ROUND(SUM('NOVO HORIZONTE'!G785),2)</f>
        <v>0</v>
      </c>
      <c r="H785" s="107">
        <f t="shared" si="94"/>
        <v>0</v>
      </c>
      <c r="I785" s="143">
        <f t="shared" si="90"/>
        <v>0</v>
      </c>
      <c r="J785" s="142"/>
      <c r="K785" s="145"/>
      <c r="L785" s="7" t="str">
        <f t="shared" si="91"/>
        <v/>
      </c>
      <c r="M785" s="7" t="str">
        <f t="shared" si="92"/>
        <v/>
      </c>
      <c r="N785" s="7" t="str">
        <f t="shared" si="88"/>
        <v/>
      </c>
      <c r="O785" s="144"/>
      <c r="P785" s="355">
        <v>0</v>
      </c>
      <c r="Q785" s="362">
        <f>SUM('NOVO HORIZONTE'!I785)</f>
        <v>0</v>
      </c>
      <c r="R785" s="363">
        <f t="shared" si="93"/>
        <v>0</v>
      </c>
      <c r="S785" s="153">
        <f t="shared" si="95"/>
        <v>0</v>
      </c>
      <c r="T785" s="364"/>
    </row>
    <row r="786" ht="12.75" hidden="1" spans="1:20">
      <c r="A786" s="158">
        <v>102717</v>
      </c>
      <c r="B786" s="94" t="s">
        <v>252</v>
      </c>
      <c r="C786" s="104" t="s">
        <v>1070</v>
      </c>
      <c r="D786" s="94" t="s">
        <v>239</v>
      </c>
      <c r="E786" s="95">
        <v>93.12</v>
      </c>
      <c r="F786" s="96">
        <f t="shared" si="89"/>
        <v>114.3</v>
      </c>
      <c r="G786" s="107">
        <f>ROUND(SUM('NOVO HORIZONTE'!G786),2)</f>
        <v>0</v>
      </c>
      <c r="H786" s="107">
        <f t="shared" si="94"/>
        <v>0</v>
      </c>
      <c r="I786" s="143">
        <f t="shared" si="90"/>
        <v>0</v>
      </c>
      <c r="J786" s="142"/>
      <c r="K786" s="145"/>
      <c r="L786" s="7" t="str">
        <f t="shared" si="91"/>
        <v/>
      </c>
      <c r="M786" s="7" t="str">
        <f t="shared" si="92"/>
        <v/>
      </c>
      <c r="N786" s="7" t="str">
        <f t="shared" si="88"/>
        <v/>
      </c>
      <c r="O786" s="144"/>
      <c r="P786" s="355">
        <v>0</v>
      </c>
      <c r="Q786" s="362">
        <f>SUM('NOVO HORIZONTE'!I786)</f>
        <v>0</v>
      </c>
      <c r="R786" s="363">
        <f t="shared" si="93"/>
        <v>0</v>
      </c>
      <c r="S786" s="153">
        <f t="shared" si="95"/>
        <v>0</v>
      </c>
      <c r="T786" s="364"/>
    </row>
    <row r="787" ht="12.75" hidden="1" spans="1:20">
      <c r="A787" s="158">
        <v>102718</v>
      </c>
      <c r="B787" s="94" t="s">
        <v>252</v>
      </c>
      <c r="C787" s="104" t="s">
        <v>1071</v>
      </c>
      <c r="D787" s="94" t="s">
        <v>239</v>
      </c>
      <c r="E787" s="95">
        <v>136.69</v>
      </c>
      <c r="F787" s="96">
        <f t="shared" si="89"/>
        <v>167.77</v>
      </c>
      <c r="G787" s="107">
        <f>ROUND(SUM('NOVO HORIZONTE'!G787),2)</f>
        <v>0</v>
      </c>
      <c r="H787" s="107">
        <f t="shared" si="94"/>
        <v>0</v>
      </c>
      <c r="I787" s="143">
        <f t="shared" si="90"/>
        <v>0</v>
      </c>
      <c r="J787" s="142"/>
      <c r="K787" s="145"/>
      <c r="L787" s="7" t="str">
        <f t="shared" si="91"/>
        <v/>
      </c>
      <c r="M787" s="7" t="str">
        <f t="shared" si="92"/>
        <v/>
      </c>
      <c r="N787" s="7" t="str">
        <f t="shared" si="88"/>
        <v/>
      </c>
      <c r="O787" s="144"/>
      <c r="P787" s="355">
        <v>0</v>
      </c>
      <c r="Q787" s="362">
        <f>SUM('NOVO HORIZONTE'!I787)</f>
        <v>0</v>
      </c>
      <c r="R787" s="363">
        <f t="shared" si="93"/>
        <v>0</v>
      </c>
      <c r="S787" s="153">
        <f t="shared" si="95"/>
        <v>0</v>
      </c>
      <c r="T787" s="364"/>
    </row>
    <row r="788" ht="12.75" hidden="1" spans="1:20">
      <c r="A788" s="158">
        <v>102719</v>
      </c>
      <c r="B788" s="94" t="s">
        <v>252</v>
      </c>
      <c r="C788" s="104" t="s">
        <v>1072</v>
      </c>
      <c r="D788" s="94" t="s">
        <v>239</v>
      </c>
      <c r="E788" s="95">
        <v>107.5</v>
      </c>
      <c r="F788" s="96">
        <f t="shared" si="89"/>
        <v>131.95</v>
      </c>
      <c r="G788" s="107">
        <f>ROUND(SUM('NOVO HORIZONTE'!G788),2)</f>
        <v>0</v>
      </c>
      <c r="H788" s="107">
        <f t="shared" si="94"/>
        <v>0</v>
      </c>
      <c r="I788" s="143">
        <f t="shared" si="90"/>
        <v>0</v>
      </c>
      <c r="J788" s="142"/>
      <c r="K788" s="145"/>
      <c r="L788" s="7" t="str">
        <f t="shared" si="91"/>
        <v/>
      </c>
      <c r="M788" s="7" t="str">
        <f t="shared" si="92"/>
        <v/>
      </c>
      <c r="N788" s="7" t="str">
        <f t="shared" si="88"/>
        <v/>
      </c>
      <c r="O788" s="144"/>
      <c r="P788" s="355">
        <v>0</v>
      </c>
      <c r="Q788" s="362">
        <f>SUM('NOVO HORIZONTE'!I788)</f>
        <v>0</v>
      </c>
      <c r="R788" s="363">
        <f t="shared" si="93"/>
        <v>0</v>
      </c>
      <c r="S788" s="153">
        <f t="shared" si="95"/>
        <v>0</v>
      </c>
      <c r="T788" s="364"/>
    </row>
    <row r="789" ht="12.75" spans="1:20">
      <c r="A789" s="154" t="s">
        <v>1073</v>
      </c>
      <c r="B789" s="94"/>
      <c r="C789" s="161" t="s">
        <v>1074</v>
      </c>
      <c r="D789" s="335">
        <v>0</v>
      </c>
      <c r="E789" s="336">
        <v>0</v>
      </c>
      <c r="F789" s="96">
        <f t="shared" si="89"/>
        <v>0</v>
      </c>
      <c r="G789" s="187">
        <f>ROUND(SUM('NOVO HORIZONTE'!G789),2)</f>
        <v>0</v>
      </c>
      <c r="H789" s="187">
        <f t="shared" si="94"/>
        <v>0</v>
      </c>
      <c r="I789" s="188">
        <f t="shared" si="90"/>
        <v>0</v>
      </c>
      <c r="J789" s="142"/>
      <c r="K789" s="145" t="str">
        <f>IF(OR(SUM(I790:I795)&gt;0,SUM(I790:I795)&gt;0),"xx","")</f>
        <v>xx</v>
      </c>
      <c r="L789" s="7" t="str">
        <f t="shared" si="91"/>
        <v>x</v>
      </c>
      <c r="M789" s="7" t="str">
        <f t="shared" si="92"/>
        <v>x</v>
      </c>
      <c r="N789" s="7" t="str">
        <f t="shared" ref="N789:N852" si="97">M789</f>
        <v>x</v>
      </c>
      <c r="O789" s="144"/>
      <c r="P789" s="375"/>
      <c r="Q789" s="362">
        <f>SUM('NOVO HORIZONTE'!I789)</f>
        <v>0</v>
      </c>
      <c r="R789" s="363">
        <f t="shared" si="93"/>
        <v>0</v>
      </c>
      <c r="S789" s="153">
        <f t="shared" si="95"/>
        <v>0</v>
      </c>
      <c r="T789" s="364"/>
    </row>
    <row r="790" ht="22.5" spans="1:20">
      <c r="A790" s="158">
        <v>102712</v>
      </c>
      <c r="B790" s="94" t="s">
        <v>252</v>
      </c>
      <c r="C790" s="104" t="s">
        <v>1075</v>
      </c>
      <c r="D790" s="94" t="s">
        <v>261</v>
      </c>
      <c r="E790" s="95">
        <v>9.11</v>
      </c>
      <c r="F790" s="96">
        <f t="shared" si="89"/>
        <v>11.18</v>
      </c>
      <c r="G790" s="107">
        <f>ROUND(SUM('NOVO HORIZONTE'!G790),2)</f>
        <v>180</v>
      </c>
      <c r="H790" s="107">
        <f t="shared" si="94"/>
        <v>11.18</v>
      </c>
      <c r="I790" s="143">
        <f t="shared" si="90"/>
        <v>2012.4</v>
      </c>
      <c r="J790" s="142"/>
      <c r="K790" s="146"/>
      <c r="L790" s="7" t="str">
        <f t="shared" si="91"/>
        <v>x</v>
      </c>
      <c r="M790" s="7" t="str">
        <f t="shared" si="92"/>
        <v>x</v>
      </c>
      <c r="N790" s="7" t="str">
        <f t="shared" si="97"/>
        <v>x</v>
      </c>
      <c r="O790" s="144"/>
      <c r="P790" s="355">
        <v>0</v>
      </c>
      <c r="Q790" s="362">
        <f>SUM('NOVO HORIZONTE'!I790)</f>
        <v>2012.4</v>
      </c>
      <c r="R790" s="363">
        <f t="shared" si="93"/>
        <v>0</v>
      </c>
      <c r="S790" s="153">
        <f t="shared" si="95"/>
        <v>0</v>
      </c>
      <c r="T790" s="364"/>
    </row>
    <row r="791" ht="22.5" hidden="1" spans="1:20">
      <c r="A791" s="158">
        <v>102713</v>
      </c>
      <c r="B791" s="94" t="s">
        <v>252</v>
      </c>
      <c r="C791" s="104" t="s">
        <v>1076</v>
      </c>
      <c r="D791" s="94" t="s">
        <v>261</v>
      </c>
      <c r="E791" s="95">
        <v>12.5</v>
      </c>
      <c r="F791" s="96">
        <f t="shared" si="89"/>
        <v>15.34</v>
      </c>
      <c r="G791" s="107">
        <f>ROUND(SUM('NOVO HORIZONTE'!G791),2)</f>
        <v>0</v>
      </c>
      <c r="H791" s="107">
        <f t="shared" si="94"/>
        <v>0</v>
      </c>
      <c r="I791" s="143">
        <f t="shared" si="90"/>
        <v>0</v>
      </c>
      <c r="J791" s="142"/>
      <c r="K791" s="146"/>
      <c r="L791" s="7" t="str">
        <f t="shared" si="91"/>
        <v/>
      </c>
      <c r="M791" s="7" t="str">
        <f t="shared" si="92"/>
        <v/>
      </c>
      <c r="N791" s="7" t="str">
        <f t="shared" si="97"/>
        <v/>
      </c>
      <c r="O791" s="144"/>
      <c r="P791" s="355">
        <v>0</v>
      </c>
      <c r="Q791" s="362">
        <f>SUM('NOVO HORIZONTE'!I791)</f>
        <v>0</v>
      </c>
      <c r="R791" s="363">
        <f t="shared" si="93"/>
        <v>0</v>
      </c>
      <c r="S791" s="153">
        <f t="shared" si="95"/>
        <v>0</v>
      </c>
      <c r="T791" s="364"/>
    </row>
    <row r="792" ht="22.5" hidden="1" spans="1:20">
      <c r="A792" s="158">
        <v>102715</v>
      </c>
      <c r="B792" s="94" t="s">
        <v>252</v>
      </c>
      <c r="C792" s="104" t="s">
        <v>1077</v>
      </c>
      <c r="D792" s="94" t="s">
        <v>261</v>
      </c>
      <c r="E792" s="95">
        <v>24.65</v>
      </c>
      <c r="F792" s="96">
        <f t="shared" ref="F792:F855" si="98">IF(E792=0,0,IF(P792=0,ROUND(E792*(1+E$13),2),ROUND(E792*(1+E$12),2)))</f>
        <v>30.26</v>
      </c>
      <c r="G792" s="107">
        <f>ROUND(SUM('NOVO HORIZONTE'!G792),2)</f>
        <v>0</v>
      </c>
      <c r="H792" s="107">
        <f t="shared" si="94"/>
        <v>0</v>
      </c>
      <c r="I792" s="143">
        <f t="shared" ref="I792:I855" si="99">IF(ISBLANK(G792),0,ROUND(G792*H792,2))</f>
        <v>0</v>
      </c>
      <c r="J792" s="142"/>
      <c r="K792" s="146"/>
      <c r="L792" s="7" t="str">
        <f t="shared" ref="L792:L855" si="100">IF(K792="X","x",IF(K792="xx","x",IF(I792&gt;0,"x","")))</f>
        <v/>
      </c>
      <c r="M792" s="7" t="str">
        <f t="shared" ref="M792:M855" si="101">IF(K792="X","x",IF(K792="xx","x",IF(I792&gt;0,"x","")))</f>
        <v/>
      </c>
      <c r="N792" s="7" t="str">
        <f t="shared" si="97"/>
        <v/>
      </c>
      <c r="O792" s="144"/>
      <c r="P792" s="355">
        <v>0</v>
      </c>
      <c r="Q792" s="362">
        <f>SUM('NOVO HORIZONTE'!I792)</f>
        <v>0</v>
      </c>
      <c r="R792" s="363">
        <f t="shared" ref="R792:R855" si="102">I792-Q792</f>
        <v>0</v>
      </c>
      <c r="S792" s="153">
        <f t="shared" si="95"/>
        <v>0</v>
      </c>
      <c r="T792" s="364"/>
    </row>
    <row r="793" ht="22.5" hidden="1" spans="1:20">
      <c r="A793" s="158">
        <v>103666</v>
      </c>
      <c r="B793" s="94" t="s">
        <v>252</v>
      </c>
      <c r="C793" s="104" t="s">
        <v>1078</v>
      </c>
      <c r="D793" s="94" t="s">
        <v>317</v>
      </c>
      <c r="E793" s="95">
        <v>90.32</v>
      </c>
      <c r="F793" s="96">
        <f t="shared" si="98"/>
        <v>110.86</v>
      </c>
      <c r="G793" s="107">
        <f>ROUND(SUM('NOVO HORIZONTE'!G793),2)</f>
        <v>0</v>
      </c>
      <c r="H793" s="107">
        <f t="shared" ref="H793:H856" si="103">IF(G793=0,0,F793)</f>
        <v>0</v>
      </c>
      <c r="I793" s="143">
        <f t="shared" si="99"/>
        <v>0</v>
      </c>
      <c r="J793" s="142"/>
      <c r="K793" s="146"/>
      <c r="L793" s="7" t="str">
        <f t="shared" si="100"/>
        <v/>
      </c>
      <c r="M793" s="7" t="str">
        <f t="shared" si="101"/>
        <v/>
      </c>
      <c r="N793" s="7" t="str">
        <f t="shared" si="97"/>
        <v/>
      </c>
      <c r="O793" s="144"/>
      <c r="P793" s="355">
        <v>0</v>
      </c>
      <c r="Q793" s="362">
        <f>SUM('NOVO HORIZONTE'!I793)</f>
        <v>0</v>
      </c>
      <c r="R793" s="363">
        <f t="shared" si="102"/>
        <v>0</v>
      </c>
      <c r="S793" s="153">
        <f t="shared" ref="S793:S856" si="104">IF(R793=0,0,IF(R793&gt;0,"c","b"))</f>
        <v>0</v>
      </c>
      <c r="T793" s="364"/>
    </row>
    <row r="794" ht="22.5" hidden="1" spans="1:20">
      <c r="A794" s="158">
        <v>103653</v>
      </c>
      <c r="B794" s="94" t="s">
        <v>252</v>
      </c>
      <c r="C794" s="104" t="s">
        <v>1078</v>
      </c>
      <c r="D794" s="94" t="s">
        <v>261</v>
      </c>
      <c r="E794" s="95">
        <v>29.42</v>
      </c>
      <c r="F794" s="96">
        <f t="shared" si="98"/>
        <v>36.11</v>
      </c>
      <c r="G794" s="107">
        <f>ROUND(SUM('NOVO HORIZONTE'!G794),2)</f>
        <v>0</v>
      </c>
      <c r="H794" s="107">
        <f t="shared" si="103"/>
        <v>0</v>
      </c>
      <c r="I794" s="143">
        <f t="shared" si="99"/>
        <v>0</v>
      </c>
      <c r="J794" s="142"/>
      <c r="K794" s="146"/>
      <c r="L794" s="7" t="str">
        <f t="shared" si="100"/>
        <v/>
      </c>
      <c r="M794" s="7" t="str">
        <f t="shared" si="101"/>
        <v/>
      </c>
      <c r="N794" s="7" t="str">
        <f t="shared" si="97"/>
        <v/>
      </c>
      <c r="O794" s="144"/>
      <c r="P794" s="355">
        <v>0</v>
      </c>
      <c r="Q794" s="362">
        <f>SUM('NOVO HORIZONTE'!I794)</f>
        <v>0</v>
      </c>
      <c r="R794" s="363">
        <f t="shared" si="102"/>
        <v>0</v>
      </c>
      <c r="S794" s="153">
        <f t="shared" si="104"/>
        <v>0</v>
      </c>
      <c r="T794" s="364"/>
    </row>
    <row r="795" ht="12.75" hidden="1" spans="1:20">
      <c r="A795" s="158">
        <v>92123</v>
      </c>
      <c r="B795" s="94" t="s">
        <v>252</v>
      </c>
      <c r="C795" s="104" t="s">
        <v>1079</v>
      </c>
      <c r="D795" s="94" t="s">
        <v>239</v>
      </c>
      <c r="E795" s="95">
        <v>55.78</v>
      </c>
      <c r="F795" s="96">
        <f t="shared" si="98"/>
        <v>68.46</v>
      </c>
      <c r="G795" s="107">
        <f>ROUND(SUM('NOVO HORIZONTE'!G795),2)</f>
        <v>0</v>
      </c>
      <c r="H795" s="107">
        <f t="shared" si="103"/>
        <v>0</v>
      </c>
      <c r="I795" s="143">
        <f t="shared" si="99"/>
        <v>0</v>
      </c>
      <c r="J795" s="142"/>
      <c r="K795" s="146"/>
      <c r="L795" s="7" t="str">
        <f t="shared" si="100"/>
        <v/>
      </c>
      <c r="M795" s="7" t="str">
        <f t="shared" si="101"/>
        <v/>
      </c>
      <c r="N795" s="7" t="str">
        <f t="shared" si="97"/>
        <v/>
      </c>
      <c r="O795" s="144"/>
      <c r="P795" s="355">
        <v>0</v>
      </c>
      <c r="Q795" s="362">
        <f>SUM('NOVO HORIZONTE'!I795)</f>
        <v>0</v>
      </c>
      <c r="R795" s="363">
        <f t="shared" si="102"/>
        <v>0</v>
      </c>
      <c r="S795" s="153">
        <f t="shared" si="104"/>
        <v>0</v>
      </c>
      <c r="T795" s="364"/>
    </row>
    <row r="796" ht="12.75" spans="1:20">
      <c r="A796" s="154" t="s">
        <v>1080</v>
      </c>
      <c r="B796" s="94"/>
      <c r="C796" s="161" t="s">
        <v>1081</v>
      </c>
      <c r="D796" s="335">
        <v>0</v>
      </c>
      <c r="E796" s="336">
        <v>0</v>
      </c>
      <c r="F796" s="96">
        <f t="shared" si="98"/>
        <v>0</v>
      </c>
      <c r="G796" s="187">
        <f>ROUND(SUM('NOVO HORIZONTE'!G796),2)</f>
        <v>0</v>
      </c>
      <c r="H796" s="187">
        <f t="shared" si="103"/>
        <v>0</v>
      </c>
      <c r="I796" s="188">
        <f t="shared" si="99"/>
        <v>0</v>
      </c>
      <c r="J796" s="142"/>
      <c r="K796" s="145" t="str">
        <f>IF(OR(SUM(I797:I802)&gt;0,SUM(I797:I802)&gt;0),"xx","")</f>
        <v>xx</v>
      </c>
      <c r="L796" s="7" t="str">
        <f t="shared" si="100"/>
        <v>x</v>
      </c>
      <c r="M796" s="7" t="str">
        <f t="shared" si="101"/>
        <v>x</v>
      </c>
      <c r="N796" s="7" t="str">
        <f t="shared" si="97"/>
        <v>x</v>
      </c>
      <c r="O796" s="144"/>
      <c r="P796" s="375"/>
      <c r="Q796" s="362">
        <f>SUM('NOVO HORIZONTE'!I796)</f>
        <v>0</v>
      </c>
      <c r="R796" s="363">
        <f t="shared" si="102"/>
        <v>0</v>
      </c>
      <c r="S796" s="153">
        <f t="shared" si="104"/>
        <v>0</v>
      </c>
      <c r="T796" s="364"/>
    </row>
    <row r="797" ht="27.95" hidden="1" customHeight="1" spans="1:20">
      <c r="A797" s="158">
        <v>102706</v>
      </c>
      <c r="B797" s="94" t="s">
        <v>252</v>
      </c>
      <c r="C797" s="104" t="s">
        <v>1082</v>
      </c>
      <c r="D797" s="94" t="s">
        <v>263</v>
      </c>
      <c r="E797" s="95">
        <v>14.77</v>
      </c>
      <c r="F797" s="96">
        <f t="shared" si="98"/>
        <v>18.13</v>
      </c>
      <c r="G797" s="107">
        <f>ROUND(SUM('NOVO HORIZONTE'!G797),2)</f>
        <v>0</v>
      </c>
      <c r="H797" s="107">
        <f t="shared" si="103"/>
        <v>0</v>
      </c>
      <c r="I797" s="143">
        <f t="shared" si="99"/>
        <v>0</v>
      </c>
      <c r="J797" s="142"/>
      <c r="K797" s="146"/>
      <c r="L797" s="7" t="str">
        <f t="shared" si="100"/>
        <v/>
      </c>
      <c r="M797" s="7" t="str">
        <f t="shared" si="101"/>
        <v/>
      </c>
      <c r="N797" s="7" t="str">
        <f t="shared" si="97"/>
        <v/>
      </c>
      <c r="O797" s="144"/>
      <c r="P797" s="355">
        <v>0</v>
      </c>
      <c r="Q797" s="362">
        <f>SUM('NOVO HORIZONTE'!I797)</f>
        <v>0</v>
      </c>
      <c r="R797" s="363">
        <f t="shared" si="102"/>
        <v>0</v>
      </c>
      <c r="S797" s="153">
        <f t="shared" si="104"/>
        <v>0</v>
      </c>
      <c r="T797" s="364"/>
    </row>
    <row r="798" ht="22.5" spans="1:20">
      <c r="A798" s="158">
        <v>102722</v>
      </c>
      <c r="B798" s="94" t="s">
        <v>252</v>
      </c>
      <c r="C798" s="104" t="s">
        <v>1083</v>
      </c>
      <c r="D798" s="94" t="s">
        <v>263</v>
      </c>
      <c r="E798" s="95">
        <v>52.44</v>
      </c>
      <c r="F798" s="96">
        <f t="shared" si="98"/>
        <v>64.36</v>
      </c>
      <c r="G798" s="107">
        <f>ROUND(SUM('NOVO HORIZONTE'!G798),2)</f>
        <v>56.65</v>
      </c>
      <c r="H798" s="107">
        <f t="shared" si="103"/>
        <v>64.36</v>
      </c>
      <c r="I798" s="143">
        <f t="shared" si="99"/>
        <v>3645.99</v>
      </c>
      <c r="J798" s="142"/>
      <c r="K798" s="146"/>
      <c r="L798" s="7" t="str">
        <f t="shared" si="100"/>
        <v>x</v>
      </c>
      <c r="M798" s="7" t="str">
        <f t="shared" si="101"/>
        <v>x</v>
      </c>
      <c r="N798" s="7" t="str">
        <f t="shared" si="97"/>
        <v>x</v>
      </c>
      <c r="O798" s="144"/>
      <c r="P798" s="355">
        <v>0</v>
      </c>
      <c r="Q798" s="362">
        <f>SUM('NOVO HORIZONTE'!I798)</f>
        <v>3645.99</v>
      </c>
      <c r="R798" s="363">
        <f t="shared" si="102"/>
        <v>0</v>
      </c>
      <c r="S798" s="153">
        <f t="shared" si="104"/>
        <v>0</v>
      </c>
      <c r="T798" s="364"/>
    </row>
    <row r="799" ht="22.5" hidden="1" spans="1:20">
      <c r="A799" s="158">
        <v>102723</v>
      </c>
      <c r="B799" s="94" t="s">
        <v>252</v>
      </c>
      <c r="C799" s="104" t="s">
        <v>1084</v>
      </c>
      <c r="D799" s="94" t="s">
        <v>263</v>
      </c>
      <c r="E799" s="95">
        <v>52.97</v>
      </c>
      <c r="F799" s="96">
        <f t="shared" si="98"/>
        <v>65.02</v>
      </c>
      <c r="G799" s="107">
        <f>ROUND(SUM('NOVO HORIZONTE'!G799),2)</f>
        <v>0</v>
      </c>
      <c r="H799" s="107">
        <f t="shared" si="103"/>
        <v>0</v>
      </c>
      <c r="I799" s="143">
        <f t="shared" si="99"/>
        <v>0</v>
      </c>
      <c r="J799" s="142"/>
      <c r="K799" s="146"/>
      <c r="L799" s="7" t="str">
        <f t="shared" si="100"/>
        <v/>
      </c>
      <c r="M799" s="7" t="str">
        <f t="shared" si="101"/>
        <v/>
      </c>
      <c r="N799" s="7" t="str">
        <f t="shared" si="97"/>
        <v/>
      </c>
      <c r="O799" s="144"/>
      <c r="P799" s="355">
        <v>0</v>
      </c>
      <c r="Q799" s="362">
        <f>SUM('NOVO HORIZONTE'!I799)</f>
        <v>0</v>
      </c>
      <c r="R799" s="363">
        <f t="shared" si="102"/>
        <v>0</v>
      </c>
      <c r="S799" s="153">
        <f t="shared" si="104"/>
        <v>0</v>
      </c>
      <c r="T799" s="364"/>
    </row>
    <row r="800" ht="12.75" hidden="1" spans="1:20">
      <c r="A800" s="158">
        <v>102724</v>
      </c>
      <c r="B800" s="94" t="s">
        <v>252</v>
      </c>
      <c r="C800" s="104" t="s">
        <v>1085</v>
      </c>
      <c r="D800" s="94" t="s">
        <v>279</v>
      </c>
      <c r="E800" s="95">
        <v>30.37</v>
      </c>
      <c r="F800" s="96">
        <f t="shared" si="98"/>
        <v>37.28</v>
      </c>
      <c r="G800" s="107">
        <f>ROUND(SUM('NOVO HORIZONTE'!G800),2)</f>
        <v>0</v>
      </c>
      <c r="H800" s="107">
        <f t="shared" si="103"/>
        <v>0</v>
      </c>
      <c r="I800" s="143">
        <f t="shared" si="99"/>
        <v>0</v>
      </c>
      <c r="J800" s="142"/>
      <c r="K800" s="146"/>
      <c r="L800" s="7" t="str">
        <f t="shared" si="100"/>
        <v/>
      </c>
      <c r="M800" s="7" t="str">
        <f t="shared" si="101"/>
        <v/>
      </c>
      <c r="N800" s="7" t="str">
        <f t="shared" si="97"/>
        <v/>
      </c>
      <c r="O800" s="144"/>
      <c r="P800" s="355">
        <v>0</v>
      </c>
      <c r="Q800" s="362">
        <f>SUM('NOVO HORIZONTE'!I800)</f>
        <v>0</v>
      </c>
      <c r="R800" s="363">
        <f t="shared" si="102"/>
        <v>0</v>
      </c>
      <c r="S800" s="153">
        <f t="shared" si="104"/>
        <v>0</v>
      </c>
      <c r="T800" s="364"/>
    </row>
    <row r="801" ht="12.75" hidden="1" spans="1:20">
      <c r="A801" s="158">
        <v>102725</v>
      </c>
      <c r="B801" s="94" t="s">
        <v>252</v>
      </c>
      <c r="C801" s="104" t="s">
        <v>1086</v>
      </c>
      <c r="D801" s="94" t="s">
        <v>279</v>
      </c>
      <c r="E801" s="95">
        <v>29.69</v>
      </c>
      <c r="F801" s="96">
        <f t="shared" si="98"/>
        <v>36.44</v>
      </c>
      <c r="G801" s="107">
        <f>ROUND(SUM('NOVO HORIZONTE'!G801),2)</f>
        <v>0</v>
      </c>
      <c r="H801" s="107">
        <f t="shared" si="103"/>
        <v>0</v>
      </c>
      <c r="I801" s="143">
        <f t="shared" si="99"/>
        <v>0</v>
      </c>
      <c r="J801" s="142"/>
      <c r="K801" s="146"/>
      <c r="L801" s="7" t="str">
        <f t="shared" si="100"/>
        <v/>
      </c>
      <c r="M801" s="7" t="str">
        <f t="shared" si="101"/>
        <v/>
      </c>
      <c r="N801" s="7" t="str">
        <f t="shared" si="97"/>
        <v/>
      </c>
      <c r="O801" s="144"/>
      <c r="P801" s="355">
        <v>0</v>
      </c>
      <c r="Q801" s="362">
        <f>SUM('NOVO HORIZONTE'!I801)</f>
        <v>0</v>
      </c>
      <c r="R801" s="363">
        <f t="shared" si="102"/>
        <v>0</v>
      </c>
      <c r="S801" s="153">
        <f t="shared" si="104"/>
        <v>0</v>
      </c>
      <c r="T801" s="364"/>
    </row>
    <row r="802" ht="12.75" hidden="1" spans="1:20">
      <c r="A802" s="158">
        <v>102726</v>
      </c>
      <c r="B802" s="94" t="s">
        <v>252</v>
      </c>
      <c r="C802" s="104" t="s">
        <v>1087</v>
      </c>
      <c r="D802" s="94" t="s">
        <v>279</v>
      </c>
      <c r="E802" s="95">
        <v>27.68</v>
      </c>
      <c r="F802" s="96">
        <f t="shared" si="98"/>
        <v>33.97</v>
      </c>
      <c r="G802" s="107">
        <f>ROUND(SUM('NOVO HORIZONTE'!G802),2)</f>
        <v>0</v>
      </c>
      <c r="H802" s="107">
        <f t="shared" si="103"/>
        <v>0</v>
      </c>
      <c r="I802" s="143">
        <f t="shared" si="99"/>
        <v>0</v>
      </c>
      <c r="J802" s="142"/>
      <c r="K802" s="146"/>
      <c r="L802" s="7" t="str">
        <f t="shared" si="100"/>
        <v/>
      </c>
      <c r="M802" s="7" t="str">
        <f t="shared" si="101"/>
        <v/>
      </c>
      <c r="N802" s="7" t="str">
        <f t="shared" si="97"/>
        <v/>
      </c>
      <c r="O802" s="144"/>
      <c r="P802" s="355">
        <v>0</v>
      </c>
      <c r="Q802" s="362">
        <f>SUM('NOVO HORIZONTE'!I802)</f>
        <v>0</v>
      </c>
      <c r="R802" s="363">
        <f t="shared" si="102"/>
        <v>0</v>
      </c>
      <c r="S802" s="153">
        <f t="shared" si="104"/>
        <v>0</v>
      </c>
      <c r="T802" s="364"/>
    </row>
    <row r="803" ht="12.75" hidden="1" spans="1:20">
      <c r="A803" s="154" t="s">
        <v>1088</v>
      </c>
      <c r="B803" s="94"/>
      <c r="C803" s="161" t="s">
        <v>1089</v>
      </c>
      <c r="D803" s="335">
        <v>0</v>
      </c>
      <c r="E803" s="336">
        <v>0</v>
      </c>
      <c r="F803" s="96">
        <f t="shared" si="98"/>
        <v>0</v>
      </c>
      <c r="G803" s="187">
        <f>ROUND(SUM('NOVO HORIZONTE'!G803),2)</f>
        <v>0</v>
      </c>
      <c r="H803" s="187">
        <f t="shared" si="103"/>
        <v>0</v>
      </c>
      <c r="I803" s="188">
        <f t="shared" si="99"/>
        <v>0</v>
      </c>
      <c r="J803" s="142"/>
      <c r="K803" s="145" t="str">
        <f>IF(OR(SUM(I803)&gt;0,SUM(I803)&gt;0),"xx","")</f>
        <v/>
      </c>
      <c r="L803" s="7" t="str">
        <f t="shared" si="100"/>
        <v/>
      </c>
      <c r="M803" s="7" t="str">
        <f t="shared" si="101"/>
        <v/>
      </c>
      <c r="N803" s="7" t="str">
        <f t="shared" si="97"/>
        <v/>
      </c>
      <c r="O803" s="144"/>
      <c r="P803" s="375"/>
      <c r="Q803" s="362">
        <f>SUM('NOVO HORIZONTE'!I803)</f>
        <v>0</v>
      </c>
      <c r="R803" s="363">
        <f t="shared" si="102"/>
        <v>0</v>
      </c>
      <c r="S803" s="153">
        <f t="shared" si="104"/>
        <v>0</v>
      </c>
      <c r="T803" s="364"/>
    </row>
    <row r="804" ht="12.75" hidden="1" spans="1:20">
      <c r="A804" s="154" t="s">
        <v>1090</v>
      </c>
      <c r="B804" s="94"/>
      <c r="C804" s="161" t="s">
        <v>1091</v>
      </c>
      <c r="D804" s="335">
        <v>0</v>
      </c>
      <c r="E804" s="336">
        <v>0</v>
      </c>
      <c r="F804" s="96">
        <f t="shared" si="98"/>
        <v>0</v>
      </c>
      <c r="G804" s="187">
        <f>ROUND(SUM('NOVO HORIZONTE'!G804),2)</f>
        <v>0</v>
      </c>
      <c r="H804" s="187">
        <f t="shared" si="103"/>
        <v>0</v>
      </c>
      <c r="I804" s="188">
        <f t="shared" si="99"/>
        <v>0</v>
      </c>
      <c r="J804" s="142"/>
      <c r="K804" s="145" t="str">
        <f>IF(OR(SUM(I804:I822)&gt;0,SUM(I804:I822)&gt;0),"xx","")</f>
        <v/>
      </c>
      <c r="L804" s="7" t="str">
        <f t="shared" si="100"/>
        <v/>
      </c>
      <c r="M804" s="7" t="str">
        <f t="shared" si="101"/>
        <v/>
      </c>
      <c r="N804" s="7" t="str">
        <f t="shared" si="97"/>
        <v/>
      </c>
      <c r="O804" s="144"/>
      <c r="P804" s="375"/>
      <c r="Q804" s="362">
        <f>SUM('NOVO HORIZONTE'!I804)</f>
        <v>0</v>
      </c>
      <c r="R804" s="363">
        <f t="shared" si="102"/>
        <v>0</v>
      </c>
      <c r="S804" s="153">
        <f t="shared" si="104"/>
        <v>0</v>
      </c>
      <c r="T804" s="364"/>
    </row>
    <row r="805" ht="22.5" hidden="1" spans="1:20">
      <c r="A805" s="158">
        <v>102661</v>
      </c>
      <c r="B805" s="94" t="s">
        <v>252</v>
      </c>
      <c r="C805" s="104" t="s">
        <v>1092</v>
      </c>
      <c r="D805" s="94" t="s">
        <v>263</v>
      </c>
      <c r="E805" s="95">
        <v>34.3</v>
      </c>
      <c r="F805" s="96">
        <f t="shared" si="98"/>
        <v>42.1</v>
      </c>
      <c r="G805" s="107">
        <f>ROUND(SUM('NOVO HORIZONTE'!G805),2)</f>
        <v>0</v>
      </c>
      <c r="H805" s="107">
        <f t="shared" si="103"/>
        <v>0</v>
      </c>
      <c r="I805" s="143">
        <f t="shared" si="99"/>
        <v>0</v>
      </c>
      <c r="J805" s="142"/>
      <c r="K805" s="145"/>
      <c r="L805" s="7" t="str">
        <f t="shared" si="100"/>
        <v/>
      </c>
      <c r="M805" s="7" t="str">
        <f t="shared" si="101"/>
        <v/>
      </c>
      <c r="N805" s="7" t="str">
        <f t="shared" si="97"/>
        <v/>
      </c>
      <c r="O805" s="144"/>
      <c r="P805" s="355">
        <v>0</v>
      </c>
      <c r="Q805" s="362">
        <f>SUM('NOVO HORIZONTE'!I805)</f>
        <v>0</v>
      </c>
      <c r="R805" s="363">
        <f t="shared" si="102"/>
        <v>0</v>
      </c>
      <c r="S805" s="153">
        <f t="shared" si="104"/>
        <v>0</v>
      </c>
      <c r="T805" s="364"/>
    </row>
    <row r="806" ht="22.5" hidden="1" spans="1:20">
      <c r="A806" s="158">
        <v>102663</v>
      </c>
      <c r="B806" s="94" t="s">
        <v>252</v>
      </c>
      <c r="C806" s="104" t="s">
        <v>1093</v>
      </c>
      <c r="D806" s="94" t="s">
        <v>263</v>
      </c>
      <c r="E806" s="95">
        <v>43.35</v>
      </c>
      <c r="F806" s="96">
        <f t="shared" si="98"/>
        <v>53.21</v>
      </c>
      <c r="G806" s="107">
        <f>ROUND(SUM('NOVO HORIZONTE'!G806),2)</f>
        <v>0</v>
      </c>
      <c r="H806" s="107">
        <f t="shared" si="103"/>
        <v>0</v>
      </c>
      <c r="I806" s="143">
        <f t="shared" si="99"/>
        <v>0</v>
      </c>
      <c r="J806" s="142"/>
      <c r="K806" s="145"/>
      <c r="L806" s="7" t="str">
        <f t="shared" si="100"/>
        <v/>
      </c>
      <c r="M806" s="7" t="str">
        <f t="shared" si="101"/>
        <v/>
      </c>
      <c r="N806" s="7" t="str">
        <f t="shared" si="97"/>
        <v/>
      </c>
      <c r="O806" s="144"/>
      <c r="P806" s="355">
        <v>0</v>
      </c>
      <c r="Q806" s="362">
        <f>SUM('NOVO HORIZONTE'!I806)</f>
        <v>0</v>
      </c>
      <c r="R806" s="363">
        <f t="shared" si="102"/>
        <v>0</v>
      </c>
      <c r="S806" s="153">
        <f t="shared" si="104"/>
        <v>0</v>
      </c>
      <c r="T806" s="364"/>
    </row>
    <row r="807" ht="22.5" hidden="1" spans="1:20">
      <c r="A807" s="158">
        <v>102666</v>
      </c>
      <c r="B807" s="94" t="s">
        <v>252</v>
      </c>
      <c r="C807" s="104" t="s">
        <v>1094</v>
      </c>
      <c r="D807" s="94" t="s">
        <v>263</v>
      </c>
      <c r="E807" s="95">
        <v>53.15</v>
      </c>
      <c r="F807" s="96">
        <f t="shared" si="98"/>
        <v>65.24</v>
      </c>
      <c r="G807" s="107">
        <f>ROUND(SUM('NOVO HORIZONTE'!G807),2)</f>
        <v>0</v>
      </c>
      <c r="H807" s="107">
        <f t="shared" si="103"/>
        <v>0</v>
      </c>
      <c r="I807" s="143">
        <f t="shared" si="99"/>
        <v>0</v>
      </c>
      <c r="J807" s="142"/>
      <c r="K807" s="145"/>
      <c r="L807" s="7" t="str">
        <f t="shared" si="100"/>
        <v/>
      </c>
      <c r="M807" s="7" t="str">
        <f t="shared" si="101"/>
        <v/>
      </c>
      <c r="N807" s="7" t="str">
        <f t="shared" si="97"/>
        <v/>
      </c>
      <c r="O807" s="144"/>
      <c r="P807" s="355">
        <v>0</v>
      </c>
      <c r="Q807" s="362">
        <f>SUM('NOVO HORIZONTE'!I807)</f>
        <v>0</v>
      </c>
      <c r="R807" s="363">
        <f t="shared" si="102"/>
        <v>0</v>
      </c>
      <c r="S807" s="153">
        <f t="shared" si="104"/>
        <v>0</v>
      </c>
      <c r="T807" s="364"/>
    </row>
    <row r="808" ht="22.5" hidden="1" spans="1:20">
      <c r="A808" s="158">
        <v>102669</v>
      </c>
      <c r="B808" s="94" t="s">
        <v>252</v>
      </c>
      <c r="C808" s="104" t="s">
        <v>1095</v>
      </c>
      <c r="D808" s="94" t="s">
        <v>263</v>
      </c>
      <c r="E808" s="95">
        <v>62.91</v>
      </c>
      <c r="F808" s="96">
        <f t="shared" si="98"/>
        <v>77.22</v>
      </c>
      <c r="G808" s="107">
        <f>ROUND(SUM('NOVO HORIZONTE'!G808),2)</f>
        <v>0</v>
      </c>
      <c r="H808" s="107">
        <f t="shared" si="103"/>
        <v>0</v>
      </c>
      <c r="I808" s="143">
        <f t="shared" si="99"/>
        <v>0</v>
      </c>
      <c r="J808" s="142"/>
      <c r="K808" s="145"/>
      <c r="L808" s="7" t="str">
        <f t="shared" si="100"/>
        <v/>
      </c>
      <c r="M808" s="7" t="str">
        <f t="shared" si="101"/>
        <v/>
      </c>
      <c r="N808" s="7" t="str">
        <f t="shared" si="97"/>
        <v/>
      </c>
      <c r="O808" s="144"/>
      <c r="P808" s="355">
        <v>0</v>
      </c>
      <c r="Q808" s="362">
        <f>SUM('NOVO HORIZONTE'!I808)</f>
        <v>0</v>
      </c>
      <c r="R808" s="363">
        <f t="shared" si="102"/>
        <v>0</v>
      </c>
      <c r="S808" s="153">
        <f t="shared" si="104"/>
        <v>0</v>
      </c>
      <c r="T808" s="364"/>
    </row>
    <row r="809" ht="22.5" hidden="1" spans="1:20">
      <c r="A809" s="158">
        <v>102670</v>
      </c>
      <c r="B809" s="94" t="s">
        <v>252</v>
      </c>
      <c r="C809" s="104" t="s">
        <v>1096</v>
      </c>
      <c r="D809" s="94" t="s">
        <v>263</v>
      </c>
      <c r="E809" s="95">
        <v>99.76</v>
      </c>
      <c r="F809" s="96">
        <f t="shared" si="98"/>
        <v>122.45</v>
      </c>
      <c r="G809" s="107">
        <f>ROUND(SUM('NOVO HORIZONTE'!G809),2)</f>
        <v>0</v>
      </c>
      <c r="H809" s="107">
        <f t="shared" si="103"/>
        <v>0</v>
      </c>
      <c r="I809" s="143">
        <f t="shared" si="99"/>
        <v>0</v>
      </c>
      <c r="J809" s="142"/>
      <c r="K809" s="145"/>
      <c r="L809" s="7" t="str">
        <f t="shared" si="100"/>
        <v/>
      </c>
      <c r="M809" s="7" t="str">
        <f t="shared" si="101"/>
        <v/>
      </c>
      <c r="N809" s="7" t="str">
        <f t="shared" si="97"/>
        <v/>
      </c>
      <c r="O809" s="144"/>
      <c r="P809" s="355">
        <v>0</v>
      </c>
      <c r="Q809" s="362">
        <f>SUM('NOVO HORIZONTE'!I809)</f>
        <v>0</v>
      </c>
      <c r="R809" s="363">
        <f t="shared" si="102"/>
        <v>0</v>
      </c>
      <c r="S809" s="153">
        <f t="shared" si="104"/>
        <v>0</v>
      </c>
      <c r="T809" s="364"/>
    </row>
    <row r="810" ht="22.5" hidden="1" spans="1:20">
      <c r="A810" s="158">
        <v>102673</v>
      </c>
      <c r="B810" s="94" t="s">
        <v>252</v>
      </c>
      <c r="C810" s="104" t="s">
        <v>1097</v>
      </c>
      <c r="D810" s="94" t="s">
        <v>263</v>
      </c>
      <c r="E810" s="95">
        <v>136.86</v>
      </c>
      <c r="F810" s="96">
        <f t="shared" si="98"/>
        <v>167.98</v>
      </c>
      <c r="G810" s="107">
        <f>ROUND(SUM('NOVO HORIZONTE'!G810),2)</f>
        <v>0</v>
      </c>
      <c r="H810" s="107">
        <f t="shared" si="103"/>
        <v>0</v>
      </c>
      <c r="I810" s="143">
        <f t="shared" si="99"/>
        <v>0</v>
      </c>
      <c r="J810" s="142"/>
      <c r="K810" s="145"/>
      <c r="L810" s="7" t="str">
        <f t="shared" si="100"/>
        <v/>
      </c>
      <c r="M810" s="7" t="str">
        <f t="shared" si="101"/>
        <v/>
      </c>
      <c r="N810" s="7" t="str">
        <f t="shared" si="97"/>
        <v/>
      </c>
      <c r="O810" s="144"/>
      <c r="P810" s="355">
        <v>0</v>
      </c>
      <c r="Q810" s="362">
        <f>SUM('NOVO HORIZONTE'!I810)</f>
        <v>0</v>
      </c>
      <c r="R810" s="363">
        <f t="shared" si="102"/>
        <v>0</v>
      </c>
      <c r="S810" s="153">
        <f t="shared" si="104"/>
        <v>0</v>
      </c>
      <c r="T810" s="364"/>
    </row>
    <row r="811" ht="22.5" hidden="1" spans="1:20">
      <c r="A811" s="158">
        <v>102674</v>
      </c>
      <c r="B811" s="94" t="s">
        <v>252</v>
      </c>
      <c r="C811" s="104" t="s">
        <v>1098</v>
      </c>
      <c r="D811" s="94" t="s">
        <v>263</v>
      </c>
      <c r="E811" s="95">
        <v>105.37</v>
      </c>
      <c r="F811" s="96">
        <f t="shared" si="98"/>
        <v>129.33</v>
      </c>
      <c r="G811" s="107">
        <f>ROUND(SUM('NOVO HORIZONTE'!G811),2)</f>
        <v>0</v>
      </c>
      <c r="H811" s="107">
        <f t="shared" si="103"/>
        <v>0</v>
      </c>
      <c r="I811" s="143">
        <f t="shared" si="99"/>
        <v>0</v>
      </c>
      <c r="J811" s="142"/>
      <c r="K811" s="145"/>
      <c r="L811" s="7" t="str">
        <f t="shared" si="100"/>
        <v/>
      </c>
      <c r="M811" s="7" t="str">
        <f t="shared" si="101"/>
        <v/>
      </c>
      <c r="N811" s="7" t="str">
        <f t="shared" si="97"/>
        <v/>
      </c>
      <c r="O811" s="144"/>
      <c r="P811" s="355">
        <v>0</v>
      </c>
      <c r="Q811" s="362">
        <f>SUM('NOVO HORIZONTE'!I811)</f>
        <v>0</v>
      </c>
      <c r="R811" s="363">
        <f t="shared" si="102"/>
        <v>0</v>
      </c>
      <c r="S811" s="153">
        <f t="shared" si="104"/>
        <v>0</v>
      </c>
      <c r="T811" s="364"/>
    </row>
    <row r="812" ht="22.5" hidden="1" spans="1:20">
      <c r="A812" s="158">
        <v>102677</v>
      </c>
      <c r="B812" s="94" t="s">
        <v>252</v>
      </c>
      <c r="C812" s="104" t="s">
        <v>1099</v>
      </c>
      <c r="D812" s="94" t="s">
        <v>263</v>
      </c>
      <c r="E812" s="95">
        <v>120.58</v>
      </c>
      <c r="F812" s="96">
        <f t="shared" si="98"/>
        <v>148</v>
      </c>
      <c r="G812" s="107">
        <f>ROUND(SUM('NOVO HORIZONTE'!G812),2)</f>
        <v>0</v>
      </c>
      <c r="H812" s="107">
        <f t="shared" si="103"/>
        <v>0</v>
      </c>
      <c r="I812" s="143">
        <f t="shared" si="99"/>
        <v>0</v>
      </c>
      <c r="J812" s="142"/>
      <c r="K812" s="145"/>
      <c r="L812" s="7" t="str">
        <f t="shared" si="100"/>
        <v/>
      </c>
      <c r="M812" s="7" t="str">
        <f t="shared" si="101"/>
        <v/>
      </c>
      <c r="N812" s="7" t="str">
        <f t="shared" si="97"/>
        <v/>
      </c>
      <c r="O812" s="144"/>
      <c r="P812" s="355">
        <v>0</v>
      </c>
      <c r="Q812" s="362">
        <f>SUM('NOVO HORIZONTE'!I812)</f>
        <v>0</v>
      </c>
      <c r="R812" s="363">
        <f t="shared" si="102"/>
        <v>0</v>
      </c>
      <c r="S812" s="153">
        <f t="shared" si="104"/>
        <v>0</v>
      </c>
      <c r="T812" s="364"/>
    </row>
    <row r="813" ht="22.5" hidden="1" spans="1:20">
      <c r="A813" s="158">
        <v>102678</v>
      </c>
      <c r="B813" s="94" t="s">
        <v>252</v>
      </c>
      <c r="C813" s="104" t="s">
        <v>1100</v>
      </c>
      <c r="D813" s="94" t="s">
        <v>263</v>
      </c>
      <c r="E813" s="95">
        <v>114.33</v>
      </c>
      <c r="F813" s="96">
        <f t="shared" si="98"/>
        <v>140.33</v>
      </c>
      <c r="G813" s="107">
        <f>ROUND(SUM('NOVO HORIZONTE'!G813),2)</f>
        <v>0</v>
      </c>
      <c r="H813" s="107">
        <f t="shared" si="103"/>
        <v>0</v>
      </c>
      <c r="I813" s="143">
        <f t="shared" si="99"/>
        <v>0</v>
      </c>
      <c r="J813" s="142"/>
      <c r="K813" s="145"/>
      <c r="L813" s="7" t="str">
        <f t="shared" si="100"/>
        <v/>
      </c>
      <c r="M813" s="7" t="str">
        <f t="shared" si="101"/>
        <v/>
      </c>
      <c r="N813" s="7" t="str">
        <f t="shared" si="97"/>
        <v/>
      </c>
      <c r="O813" s="144"/>
      <c r="P813" s="355">
        <v>0</v>
      </c>
      <c r="Q813" s="362">
        <f>SUM('NOVO HORIZONTE'!I813)</f>
        <v>0</v>
      </c>
      <c r="R813" s="363">
        <f t="shared" si="102"/>
        <v>0</v>
      </c>
      <c r="S813" s="153">
        <f t="shared" si="104"/>
        <v>0</v>
      </c>
      <c r="T813" s="364"/>
    </row>
    <row r="814" ht="22.5" hidden="1" spans="1:20">
      <c r="A814" s="158">
        <v>102679</v>
      </c>
      <c r="B814" s="94" t="s">
        <v>252</v>
      </c>
      <c r="C814" s="104" t="s">
        <v>1101</v>
      </c>
      <c r="D814" s="94" t="s">
        <v>263</v>
      </c>
      <c r="E814" s="95">
        <v>117.69</v>
      </c>
      <c r="F814" s="96">
        <f t="shared" si="98"/>
        <v>144.45</v>
      </c>
      <c r="G814" s="107">
        <f>ROUND(SUM('NOVO HORIZONTE'!G814),2)</f>
        <v>0</v>
      </c>
      <c r="H814" s="107">
        <f t="shared" si="103"/>
        <v>0</v>
      </c>
      <c r="I814" s="143">
        <f t="shared" si="99"/>
        <v>0</v>
      </c>
      <c r="J814" s="142"/>
      <c r="K814" s="145"/>
      <c r="L814" s="7" t="str">
        <f t="shared" si="100"/>
        <v/>
      </c>
      <c r="M814" s="7" t="str">
        <f t="shared" si="101"/>
        <v/>
      </c>
      <c r="N814" s="7" t="str">
        <f t="shared" si="97"/>
        <v/>
      </c>
      <c r="O814" s="144"/>
      <c r="P814" s="355">
        <v>0</v>
      </c>
      <c r="Q814" s="362">
        <f>SUM('NOVO HORIZONTE'!I814)</f>
        <v>0</v>
      </c>
      <c r="R814" s="363">
        <f t="shared" si="102"/>
        <v>0</v>
      </c>
      <c r="S814" s="153">
        <f t="shared" si="104"/>
        <v>0</v>
      </c>
      <c r="T814" s="364"/>
    </row>
    <row r="815" ht="22.5" hidden="1" spans="1:20">
      <c r="A815" s="158">
        <v>102680</v>
      </c>
      <c r="B815" s="94" t="s">
        <v>252</v>
      </c>
      <c r="C815" s="104" t="s">
        <v>1102</v>
      </c>
      <c r="D815" s="94" t="s">
        <v>263</v>
      </c>
      <c r="E815" s="95">
        <v>127.04</v>
      </c>
      <c r="F815" s="96">
        <f t="shared" si="98"/>
        <v>155.93</v>
      </c>
      <c r="G815" s="107">
        <f>ROUND(SUM('NOVO HORIZONTE'!G815),2)</f>
        <v>0</v>
      </c>
      <c r="H815" s="107">
        <f t="shared" si="103"/>
        <v>0</v>
      </c>
      <c r="I815" s="143">
        <f t="shared" si="99"/>
        <v>0</v>
      </c>
      <c r="J815" s="142"/>
      <c r="K815" s="145"/>
      <c r="L815" s="7" t="str">
        <f t="shared" si="100"/>
        <v/>
      </c>
      <c r="M815" s="7" t="str">
        <f t="shared" si="101"/>
        <v/>
      </c>
      <c r="N815" s="7" t="str">
        <f t="shared" si="97"/>
        <v/>
      </c>
      <c r="O815" s="144"/>
      <c r="P815" s="355">
        <v>0</v>
      </c>
      <c r="Q815" s="362">
        <f>SUM('NOVO HORIZONTE'!I815)</f>
        <v>0</v>
      </c>
      <c r="R815" s="363">
        <f t="shared" si="102"/>
        <v>0</v>
      </c>
      <c r="S815" s="153">
        <f t="shared" si="104"/>
        <v>0</v>
      </c>
      <c r="T815" s="364"/>
    </row>
    <row r="816" ht="22.5" hidden="1" spans="1:20">
      <c r="A816" s="158">
        <v>102683</v>
      </c>
      <c r="B816" s="94" t="s">
        <v>252</v>
      </c>
      <c r="C816" s="104" t="s">
        <v>1103</v>
      </c>
      <c r="D816" s="94" t="s">
        <v>263</v>
      </c>
      <c r="E816" s="95">
        <v>147.45</v>
      </c>
      <c r="F816" s="96">
        <f t="shared" si="98"/>
        <v>180.98</v>
      </c>
      <c r="G816" s="107">
        <f>ROUND(SUM('NOVO HORIZONTE'!G816),2)</f>
        <v>0</v>
      </c>
      <c r="H816" s="107">
        <f t="shared" si="103"/>
        <v>0</v>
      </c>
      <c r="I816" s="143">
        <f t="shared" si="99"/>
        <v>0</v>
      </c>
      <c r="J816" s="142"/>
      <c r="K816" s="145"/>
      <c r="L816" s="7" t="str">
        <f t="shared" si="100"/>
        <v/>
      </c>
      <c r="M816" s="7" t="str">
        <f t="shared" si="101"/>
        <v/>
      </c>
      <c r="N816" s="7" t="str">
        <f t="shared" si="97"/>
        <v/>
      </c>
      <c r="O816" s="144"/>
      <c r="P816" s="355">
        <v>0</v>
      </c>
      <c r="Q816" s="362">
        <f>SUM('NOVO HORIZONTE'!I816)</f>
        <v>0</v>
      </c>
      <c r="R816" s="363">
        <f t="shared" si="102"/>
        <v>0</v>
      </c>
      <c r="S816" s="153">
        <f t="shared" si="104"/>
        <v>0</v>
      </c>
      <c r="T816" s="364"/>
    </row>
    <row r="817" ht="22.5" hidden="1" spans="1:20">
      <c r="A817" s="158">
        <v>102684</v>
      </c>
      <c r="B817" s="94" t="s">
        <v>252</v>
      </c>
      <c r="C817" s="104" t="s">
        <v>1104</v>
      </c>
      <c r="D817" s="94" t="s">
        <v>263</v>
      </c>
      <c r="E817" s="95">
        <v>130.4</v>
      </c>
      <c r="F817" s="96">
        <f t="shared" si="98"/>
        <v>160.05</v>
      </c>
      <c r="G817" s="107">
        <f>ROUND(SUM('NOVO HORIZONTE'!G817),2)</f>
        <v>0</v>
      </c>
      <c r="H817" s="107">
        <f t="shared" si="103"/>
        <v>0</v>
      </c>
      <c r="I817" s="143">
        <f t="shared" si="99"/>
        <v>0</v>
      </c>
      <c r="J817" s="142"/>
      <c r="K817" s="145"/>
      <c r="L817" s="7" t="str">
        <f t="shared" si="100"/>
        <v/>
      </c>
      <c r="M817" s="7" t="str">
        <f t="shared" si="101"/>
        <v/>
      </c>
      <c r="N817" s="7" t="str">
        <f t="shared" si="97"/>
        <v/>
      </c>
      <c r="O817" s="144"/>
      <c r="P817" s="355">
        <v>0</v>
      </c>
      <c r="Q817" s="362">
        <f>SUM('NOVO HORIZONTE'!I817)</f>
        <v>0</v>
      </c>
      <c r="R817" s="363">
        <f t="shared" si="102"/>
        <v>0</v>
      </c>
      <c r="S817" s="153">
        <f t="shared" si="104"/>
        <v>0</v>
      </c>
      <c r="T817" s="364"/>
    </row>
    <row r="818" ht="22.5" hidden="1" spans="1:20">
      <c r="A818" s="158">
        <v>102687</v>
      </c>
      <c r="B818" s="94" t="s">
        <v>252</v>
      </c>
      <c r="C818" s="104" t="s">
        <v>1105</v>
      </c>
      <c r="D818" s="94" t="s">
        <v>263</v>
      </c>
      <c r="E818" s="95">
        <v>146.3</v>
      </c>
      <c r="F818" s="96">
        <f t="shared" si="98"/>
        <v>179.57</v>
      </c>
      <c r="G818" s="107">
        <f>ROUND(SUM('NOVO HORIZONTE'!G818),2)</f>
        <v>0</v>
      </c>
      <c r="H818" s="107">
        <f t="shared" si="103"/>
        <v>0</v>
      </c>
      <c r="I818" s="143">
        <f t="shared" si="99"/>
        <v>0</v>
      </c>
      <c r="J818" s="142"/>
      <c r="K818" s="145"/>
      <c r="L818" s="7" t="str">
        <f t="shared" si="100"/>
        <v/>
      </c>
      <c r="M818" s="7" t="str">
        <f t="shared" si="101"/>
        <v/>
      </c>
      <c r="N818" s="7" t="str">
        <f t="shared" si="97"/>
        <v/>
      </c>
      <c r="O818" s="144"/>
      <c r="P818" s="355">
        <v>0</v>
      </c>
      <c r="Q818" s="362">
        <f>SUM('NOVO HORIZONTE'!I818)</f>
        <v>0</v>
      </c>
      <c r="R818" s="363">
        <f t="shared" si="102"/>
        <v>0</v>
      </c>
      <c r="S818" s="153">
        <f t="shared" si="104"/>
        <v>0</v>
      </c>
      <c r="T818" s="364"/>
    </row>
    <row r="819" ht="22.5" hidden="1" spans="1:20">
      <c r="A819" s="158">
        <v>102688</v>
      </c>
      <c r="B819" s="94" t="s">
        <v>252</v>
      </c>
      <c r="C819" s="104" t="s">
        <v>1106</v>
      </c>
      <c r="D819" s="94" t="s">
        <v>263</v>
      </c>
      <c r="E819" s="95">
        <v>40.93</v>
      </c>
      <c r="F819" s="96">
        <f t="shared" si="98"/>
        <v>50.24</v>
      </c>
      <c r="G819" s="107">
        <f>ROUND(SUM('NOVO HORIZONTE'!G819),2)</f>
        <v>0</v>
      </c>
      <c r="H819" s="107">
        <f t="shared" si="103"/>
        <v>0</v>
      </c>
      <c r="I819" s="143">
        <f t="shared" si="99"/>
        <v>0</v>
      </c>
      <c r="J819" s="142"/>
      <c r="K819" s="145"/>
      <c r="L819" s="7" t="str">
        <f t="shared" si="100"/>
        <v/>
      </c>
      <c r="M819" s="7" t="str">
        <f t="shared" si="101"/>
        <v/>
      </c>
      <c r="N819" s="7" t="str">
        <f t="shared" si="97"/>
        <v/>
      </c>
      <c r="O819" s="144"/>
      <c r="P819" s="355">
        <v>0</v>
      </c>
      <c r="Q819" s="362">
        <f>SUM('NOVO HORIZONTE'!I819)</f>
        <v>0</v>
      </c>
      <c r="R819" s="363">
        <f t="shared" si="102"/>
        <v>0</v>
      </c>
      <c r="S819" s="153">
        <f t="shared" si="104"/>
        <v>0</v>
      </c>
      <c r="T819" s="364"/>
    </row>
    <row r="820" ht="22.5" hidden="1" spans="1:20">
      <c r="A820" s="158">
        <v>102690</v>
      </c>
      <c r="B820" s="94" t="s">
        <v>252</v>
      </c>
      <c r="C820" s="104" t="s">
        <v>1107</v>
      </c>
      <c r="D820" s="94" t="s">
        <v>263</v>
      </c>
      <c r="E820" s="95">
        <v>59.78</v>
      </c>
      <c r="F820" s="96">
        <f t="shared" si="98"/>
        <v>73.37</v>
      </c>
      <c r="G820" s="107">
        <f>ROUND(SUM('NOVO HORIZONTE'!G820),2)</f>
        <v>0</v>
      </c>
      <c r="H820" s="107">
        <f t="shared" si="103"/>
        <v>0</v>
      </c>
      <c r="I820" s="143">
        <f t="shared" si="99"/>
        <v>0</v>
      </c>
      <c r="J820" s="142"/>
      <c r="K820" s="145"/>
      <c r="L820" s="7" t="str">
        <f t="shared" si="100"/>
        <v/>
      </c>
      <c r="M820" s="7" t="str">
        <f t="shared" si="101"/>
        <v/>
      </c>
      <c r="N820" s="7" t="str">
        <f t="shared" si="97"/>
        <v/>
      </c>
      <c r="O820" s="144"/>
      <c r="P820" s="355">
        <v>0</v>
      </c>
      <c r="Q820" s="362">
        <f>SUM('NOVO HORIZONTE'!I820)</f>
        <v>0</v>
      </c>
      <c r="R820" s="363">
        <f t="shared" si="102"/>
        <v>0</v>
      </c>
      <c r="S820" s="153">
        <f t="shared" si="104"/>
        <v>0</v>
      </c>
      <c r="T820" s="364"/>
    </row>
    <row r="821" ht="22.5" hidden="1" spans="1:20">
      <c r="A821" s="158">
        <v>102694</v>
      </c>
      <c r="B821" s="94" t="s">
        <v>252</v>
      </c>
      <c r="C821" s="104" t="s">
        <v>1108</v>
      </c>
      <c r="D821" s="94" t="s">
        <v>263</v>
      </c>
      <c r="E821" s="95">
        <v>73.28</v>
      </c>
      <c r="F821" s="96">
        <f t="shared" si="98"/>
        <v>89.94</v>
      </c>
      <c r="G821" s="107">
        <f>ROUND(SUM('NOVO HORIZONTE'!G821),2)</f>
        <v>0</v>
      </c>
      <c r="H821" s="107">
        <f t="shared" si="103"/>
        <v>0</v>
      </c>
      <c r="I821" s="143">
        <f t="shared" si="99"/>
        <v>0</v>
      </c>
      <c r="J821" s="142"/>
      <c r="K821" s="145"/>
      <c r="L821" s="7" t="str">
        <f t="shared" si="100"/>
        <v/>
      </c>
      <c r="M821" s="7" t="str">
        <f t="shared" si="101"/>
        <v/>
      </c>
      <c r="N821" s="7" t="str">
        <f t="shared" si="97"/>
        <v/>
      </c>
      <c r="O821" s="144"/>
      <c r="P821" s="355">
        <v>0</v>
      </c>
      <c r="Q821" s="362">
        <f>SUM('NOVO HORIZONTE'!I821)</f>
        <v>0</v>
      </c>
      <c r="R821" s="363">
        <f t="shared" si="102"/>
        <v>0</v>
      </c>
      <c r="S821" s="153">
        <f t="shared" si="104"/>
        <v>0</v>
      </c>
      <c r="T821" s="364"/>
    </row>
    <row r="822" ht="22.5" hidden="1" spans="1:20">
      <c r="A822" s="158">
        <v>102697</v>
      </c>
      <c r="B822" s="94" t="s">
        <v>252</v>
      </c>
      <c r="C822" s="104" t="s">
        <v>1109</v>
      </c>
      <c r="D822" s="94" t="s">
        <v>263</v>
      </c>
      <c r="E822" s="95">
        <v>93.76</v>
      </c>
      <c r="F822" s="96">
        <f t="shared" si="98"/>
        <v>115.08</v>
      </c>
      <c r="G822" s="107">
        <f>ROUND(SUM('NOVO HORIZONTE'!G822),2)</f>
        <v>0</v>
      </c>
      <c r="H822" s="107">
        <f t="shared" si="103"/>
        <v>0</v>
      </c>
      <c r="I822" s="143">
        <f t="shared" si="99"/>
        <v>0</v>
      </c>
      <c r="J822" s="142"/>
      <c r="K822" s="145"/>
      <c r="L822" s="7" t="str">
        <f t="shared" si="100"/>
        <v/>
      </c>
      <c r="M822" s="7" t="str">
        <f t="shared" si="101"/>
        <v/>
      </c>
      <c r="N822" s="7" t="str">
        <f t="shared" si="97"/>
        <v/>
      </c>
      <c r="O822" s="144"/>
      <c r="P822" s="355">
        <v>0</v>
      </c>
      <c r="Q822" s="362">
        <f>SUM('NOVO HORIZONTE'!I822)</f>
        <v>0</v>
      </c>
      <c r="R822" s="363">
        <f t="shared" si="102"/>
        <v>0</v>
      </c>
      <c r="S822" s="153">
        <f t="shared" si="104"/>
        <v>0</v>
      </c>
      <c r="T822" s="364"/>
    </row>
    <row r="823" ht="12.75" hidden="1" spans="1:20">
      <c r="A823" s="154" t="s">
        <v>1110</v>
      </c>
      <c r="B823" s="94"/>
      <c r="C823" s="161" t="s">
        <v>1111</v>
      </c>
      <c r="D823" s="335">
        <v>0</v>
      </c>
      <c r="E823" s="336">
        <v>0</v>
      </c>
      <c r="F823" s="96">
        <f t="shared" si="98"/>
        <v>0</v>
      </c>
      <c r="G823" s="187">
        <f>ROUND(SUM('NOVO HORIZONTE'!G823),2)</f>
        <v>0</v>
      </c>
      <c r="H823" s="187">
        <f t="shared" si="103"/>
        <v>0</v>
      </c>
      <c r="I823" s="188">
        <f t="shared" si="99"/>
        <v>0</v>
      </c>
      <c r="J823" s="142"/>
      <c r="K823" s="145" t="str">
        <f>IF(OR(SUM(I824:I867)&gt;0,SUM(I824:I867)&gt;0),"xx","")</f>
        <v/>
      </c>
      <c r="L823" s="7" t="str">
        <f t="shared" si="100"/>
        <v/>
      </c>
      <c r="M823" s="7" t="str">
        <f t="shared" si="101"/>
        <v/>
      </c>
      <c r="N823" s="7" t="str">
        <f t="shared" si="97"/>
        <v/>
      </c>
      <c r="O823" s="144"/>
      <c r="P823" s="375"/>
      <c r="Q823" s="362">
        <f>SUM('NOVO HORIZONTE'!I823)</f>
        <v>0</v>
      </c>
      <c r="R823" s="363">
        <f t="shared" si="102"/>
        <v>0</v>
      </c>
      <c r="S823" s="153">
        <f t="shared" si="104"/>
        <v>0</v>
      </c>
      <c r="T823" s="364"/>
    </row>
    <row r="824" ht="22.5" hidden="1" spans="1:20">
      <c r="A824" s="158">
        <v>102704</v>
      </c>
      <c r="B824" s="94" t="s">
        <v>252</v>
      </c>
      <c r="C824" s="104" t="s">
        <v>1112</v>
      </c>
      <c r="D824" s="94" t="s">
        <v>263</v>
      </c>
      <c r="E824" s="95">
        <v>11.87</v>
      </c>
      <c r="F824" s="96">
        <f t="shared" si="98"/>
        <v>14.57</v>
      </c>
      <c r="G824" s="107">
        <f>ROUND(SUM('NOVO HORIZONTE'!G824),2)</f>
        <v>0</v>
      </c>
      <c r="H824" s="107">
        <f t="shared" si="103"/>
        <v>0</v>
      </c>
      <c r="I824" s="143">
        <f t="shared" si="99"/>
        <v>0</v>
      </c>
      <c r="J824" s="142"/>
      <c r="K824" s="146"/>
      <c r="L824" s="7" t="str">
        <f t="shared" si="100"/>
        <v/>
      </c>
      <c r="M824" s="7" t="str">
        <f t="shared" si="101"/>
        <v/>
      </c>
      <c r="N824" s="7" t="str">
        <f t="shared" si="97"/>
        <v/>
      </c>
      <c r="O824" s="144"/>
      <c r="P824" s="355">
        <v>0</v>
      </c>
      <c r="Q824" s="362">
        <f>SUM('NOVO HORIZONTE'!I824)</f>
        <v>0</v>
      </c>
      <c r="R824" s="363">
        <f t="shared" si="102"/>
        <v>0</v>
      </c>
      <c r="S824" s="153">
        <f t="shared" si="104"/>
        <v>0</v>
      </c>
      <c r="T824" s="364"/>
    </row>
    <row r="825" ht="22.5" hidden="1" spans="1:20">
      <c r="A825" s="158">
        <v>102707</v>
      </c>
      <c r="B825" s="94" t="s">
        <v>252</v>
      </c>
      <c r="C825" s="104" t="s">
        <v>1113</v>
      </c>
      <c r="D825" s="94" t="s">
        <v>263</v>
      </c>
      <c r="E825" s="95">
        <v>24.58</v>
      </c>
      <c r="F825" s="96">
        <f t="shared" si="98"/>
        <v>30.17</v>
      </c>
      <c r="G825" s="107">
        <f>ROUND(SUM('NOVO HORIZONTE'!G825),2)</f>
        <v>0</v>
      </c>
      <c r="H825" s="107">
        <f t="shared" si="103"/>
        <v>0</v>
      </c>
      <c r="I825" s="143">
        <f t="shared" si="99"/>
        <v>0</v>
      </c>
      <c r="J825" s="142"/>
      <c r="K825" s="146"/>
      <c r="L825" s="7" t="str">
        <f t="shared" si="100"/>
        <v/>
      </c>
      <c r="M825" s="7" t="str">
        <f t="shared" si="101"/>
        <v/>
      </c>
      <c r="N825" s="7" t="str">
        <f t="shared" si="97"/>
        <v/>
      </c>
      <c r="O825" s="144"/>
      <c r="P825" s="355">
        <v>0</v>
      </c>
      <c r="Q825" s="362">
        <f>SUM('NOVO HORIZONTE'!I825)</f>
        <v>0</v>
      </c>
      <c r="R825" s="363">
        <f t="shared" si="102"/>
        <v>0</v>
      </c>
      <c r="S825" s="153">
        <f t="shared" si="104"/>
        <v>0</v>
      </c>
      <c r="T825" s="364"/>
    </row>
    <row r="826" ht="33.75" hidden="1" spans="1:20">
      <c r="A826" s="158">
        <v>95567</v>
      </c>
      <c r="B826" s="94" t="s">
        <v>252</v>
      </c>
      <c r="C826" s="104" t="s">
        <v>1114</v>
      </c>
      <c r="D826" s="94" t="s">
        <v>263</v>
      </c>
      <c r="E826" s="95">
        <v>75.88</v>
      </c>
      <c r="F826" s="96">
        <f t="shared" si="98"/>
        <v>93.14</v>
      </c>
      <c r="G826" s="107">
        <f>ROUND(SUM('NOVO HORIZONTE'!G826),2)</f>
        <v>0</v>
      </c>
      <c r="H826" s="107">
        <f t="shared" si="103"/>
        <v>0</v>
      </c>
      <c r="I826" s="143">
        <f t="shared" si="99"/>
        <v>0</v>
      </c>
      <c r="J826" s="142"/>
      <c r="K826" s="146"/>
      <c r="L826" s="7" t="str">
        <f t="shared" si="100"/>
        <v/>
      </c>
      <c r="M826" s="7" t="str">
        <f t="shared" si="101"/>
        <v/>
      </c>
      <c r="N826" s="7" t="str">
        <f t="shared" si="97"/>
        <v/>
      </c>
      <c r="O826" s="144"/>
      <c r="P826" s="355">
        <v>0</v>
      </c>
      <c r="Q826" s="362">
        <f>SUM('NOVO HORIZONTE'!I826)</f>
        <v>0</v>
      </c>
      <c r="R826" s="363">
        <f t="shared" si="102"/>
        <v>0</v>
      </c>
      <c r="S826" s="153">
        <f t="shared" si="104"/>
        <v>0</v>
      </c>
      <c r="T826" s="364"/>
    </row>
    <row r="827" ht="33.75" hidden="1" spans="1:20">
      <c r="A827" s="158">
        <v>95565</v>
      </c>
      <c r="B827" s="94" t="s">
        <v>252</v>
      </c>
      <c r="C827" s="104" t="s">
        <v>1115</v>
      </c>
      <c r="D827" s="94" t="s">
        <v>263</v>
      </c>
      <c r="E827" s="95">
        <v>121.99</v>
      </c>
      <c r="F827" s="96">
        <f t="shared" si="98"/>
        <v>149.73</v>
      </c>
      <c r="G827" s="107">
        <f>ROUND(SUM('NOVO HORIZONTE'!G827),2)</f>
        <v>0</v>
      </c>
      <c r="H827" s="107">
        <f t="shared" si="103"/>
        <v>0</v>
      </c>
      <c r="I827" s="143">
        <f t="shared" si="99"/>
        <v>0</v>
      </c>
      <c r="J827" s="142"/>
      <c r="K827" s="146"/>
      <c r="L827" s="7" t="str">
        <f t="shared" si="100"/>
        <v/>
      </c>
      <c r="M827" s="7" t="str">
        <f t="shared" si="101"/>
        <v/>
      </c>
      <c r="N827" s="7" t="str">
        <f t="shared" si="97"/>
        <v/>
      </c>
      <c r="O827" s="144"/>
      <c r="P827" s="355">
        <v>0</v>
      </c>
      <c r="Q827" s="362">
        <f>SUM('NOVO HORIZONTE'!I827)</f>
        <v>0</v>
      </c>
      <c r="R827" s="363">
        <f t="shared" si="102"/>
        <v>0</v>
      </c>
      <c r="S827" s="153">
        <f t="shared" si="104"/>
        <v>0</v>
      </c>
      <c r="T827" s="364"/>
    </row>
    <row r="828" ht="33.75" hidden="1" spans="1:20">
      <c r="A828" s="158">
        <v>95566</v>
      </c>
      <c r="B828" s="94" t="s">
        <v>252</v>
      </c>
      <c r="C828" s="104" t="s">
        <v>1116</v>
      </c>
      <c r="D828" s="94" t="s">
        <v>263</v>
      </c>
      <c r="E828" s="95">
        <v>130.98</v>
      </c>
      <c r="F828" s="96">
        <f t="shared" si="98"/>
        <v>160.76</v>
      </c>
      <c r="G828" s="107">
        <f>ROUND(SUM('NOVO HORIZONTE'!G828),2)</f>
        <v>0</v>
      </c>
      <c r="H828" s="107">
        <f t="shared" si="103"/>
        <v>0</v>
      </c>
      <c r="I828" s="143">
        <f t="shared" si="99"/>
        <v>0</v>
      </c>
      <c r="J828" s="142"/>
      <c r="K828" s="146"/>
      <c r="L828" s="7" t="str">
        <f t="shared" si="100"/>
        <v/>
      </c>
      <c r="M828" s="7" t="str">
        <f t="shared" si="101"/>
        <v/>
      </c>
      <c r="N828" s="7" t="str">
        <f t="shared" si="97"/>
        <v/>
      </c>
      <c r="O828" s="144"/>
      <c r="P828" s="355">
        <v>0</v>
      </c>
      <c r="Q828" s="362">
        <f>SUM('NOVO HORIZONTE'!I828)</f>
        <v>0</v>
      </c>
      <c r="R828" s="363">
        <f t="shared" si="102"/>
        <v>0</v>
      </c>
      <c r="S828" s="153">
        <f t="shared" si="104"/>
        <v>0</v>
      </c>
      <c r="T828" s="364"/>
    </row>
    <row r="829" ht="33.75" hidden="1" spans="1:20">
      <c r="A829" s="158">
        <v>95568</v>
      </c>
      <c r="B829" s="94" t="s">
        <v>252</v>
      </c>
      <c r="C829" s="104" t="s">
        <v>1117</v>
      </c>
      <c r="D829" s="94" t="s">
        <v>263</v>
      </c>
      <c r="E829" s="95">
        <v>94.32</v>
      </c>
      <c r="F829" s="96">
        <f t="shared" si="98"/>
        <v>115.77</v>
      </c>
      <c r="G829" s="107">
        <f>ROUND(SUM('NOVO HORIZONTE'!G829),2)</f>
        <v>0</v>
      </c>
      <c r="H829" s="107">
        <f t="shared" si="103"/>
        <v>0</v>
      </c>
      <c r="I829" s="143">
        <f t="shared" si="99"/>
        <v>0</v>
      </c>
      <c r="J829" s="142"/>
      <c r="K829" s="146"/>
      <c r="L829" s="7" t="str">
        <f t="shared" si="100"/>
        <v/>
      </c>
      <c r="M829" s="7" t="str">
        <f t="shared" si="101"/>
        <v/>
      </c>
      <c r="N829" s="7" t="str">
        <f t="shared" si="97"/>
        <v/>
      </c>
      <c r="O829" s="144"/>
      <c r="P829" s="355">
        <v>0</v>
      </c>
      <c r="Q829" s="362">
        <f>SUM('NOVO HORIZONTE'!I829)</f>
        <v>0</v>
      </c>
      <c r="R829" s="363">
        <f t="shared" si="102"/>
        <v>0</v>
      </c>
      <c r="S829" s="153">
        <f t="shared" si="104"/>
        <v>0</v>
      </c>
      <c r="T829" s="364"/>
    </row>
    <row r="830" ht="33.75" hidden="1" spans="1:20">
      <c r="A830" s="158">
        <v>95569</v>
      </c>
      <c r="B830" s="94" t="s">
        <v>252</v>
      </c>
      <c r="C830" s="104" t="s">
        <v>1118</v>
      </c>
      <c r="D830" s="94" t="s">
        <v>263</v>
      </c>
      <c r="E830" s="95">
        <v>124.13</v>
      </c>
      <c r="F830" s="96">
        <f t="shared" si="98"/>
        <v>152.36</v>
      </c>
      <c r="G830" s="107">
        <f>ROUND(SUM('NOVO HORIZONTE'!G830),2)</f>
        <v>0</v>
      </c>
      <c r="H830" s="107">
        <f t="shared" si="103"/>
        <v>0</v>
      </c>
      <c r="I830" s="143">
        <f t="shared" si="99"/>
        <v>0</v>
      </c>
      <c r="J830" s="142"/>
      <c r="K830" s="146"/>
      <c r="L830" s="7" t="str">
        <f t="shared" si="100"/>
        <v/>
      </c>
      <c r="M830" s="7" t="str">
        <f t="shared" si="101"/>
        <v/>
      </c>
      <c r="N830" s="7" t="str">
        <f t="shared" si="97"/>
        <v/>
      </c>
      <c r="O830" s="144"/>
      <c r="P830" s="355">
        <v>0</v>
      </c>
      <c r="Q830" s="362">
        <f>SUM('NOVO HORIZONTE'!I830)</f>
        <v>0</v>
      </c>
      <c r="R830" s="363">
        <f t="shared" si="102"/>
        <v>0</v>
      </c>
      <c r="S830" s="153">
        <f t="shared" si="104"/>
        <v>0</v>
      </c>
      <c r="T830" s="364"/>
    </row>
    <row r="831" ht="33.75" hidden="1" spans="1:20">
      <c r="A831" s="158">
        <v>95570</v>
      </c>
      <c r="B831" s="94" t="s">
        <v>252</v>
      </c>
      <c r="C831" s="104" t="s">
        <v>1119</v>
      </c>
      <c r="D831" s="94" t="s">
        <v>263</v>
      </c>
      <c r="E831" s="95">
        <v>84.87</v>
      </c>
      <c r="F831" s="96">
        <f t="shared" si="98"/>
        <v>104.17</v>
      </c>
      <c r="G831" s="107">
        <f>ROUND(SUM('NOVO HORIZONTE'!G831),2)</f>
        <v>0</v>
      </c>
      <c r="H831" s="107">
        <f t="shared" si="103"/>
        <v>0</v>
      </c>
      <c r="I831" s="143">
        <f t="shared" si="99"/>
        <v>0</v>
      </c>
      <c r="J831" s="142"/>
      <c r="K831" s="146"/>
      <c r="L831" s="7" t="str">
        <f t="shared" si="100"/>
        <v/>
      </c>
      <c r="M831" s="7" t="str">
        <f t="shared" si="101"/>
        <v/>
      </c>
      <c r="N831" s="7" t="str">
        <f t="shared" si="97"/>
        <v/>
      </c>
      <c r="O831" s="144"/>
      <c r="P831" s="355">
        <v>0</v>
      </c>
      <c r="Q831" s="362">
        <f>SUM('NOVO HORIZONTE'!I831)</f>
        <v>0</v>
      </c>
      <c r="R831" s="363">
        <f t="shared" si="102"/>
        <v>0</v>
      </c>
      <c r="S831" s="153">
        <f t="shared" si="104"/>
        <v>0</v>
      </c>
      <c r="T831" s="364"/>
    </row>
    <row r="832" ht="33.75" hidden="1" spans="1:20">
      <c r="A832" s="158">
        <v>95571</v>
      </c>
      <c r="B832" s="94" t="s">
        <v>252</v>
      </c>
      <c r="C832" s="104" t="s">
        <v>1120</v>
      </c>
      <c r="D832" s="94" t="s">
        <v>263</v>
      </c>
      <c r="E832" s="95">
        <v>105.82</v>
      </c>
      <c r="F832" s="96">
        <f t="shared" si="98"/>
        <v>129.88</v>
      </c>
      <c r="G832" s="107">
        <f>ROUND(SUM('NOVO HORIZONTE'!G832),2)</f>
        <v>0</v>
      </c>
      <c r="H832" s="107">
        <f t="shared" si="103"/>
        <v>0</v>
      </c>
      <c r="I832" s="143">
        <f t="shared" si="99"/>
        <v>0</v>
      </c>
      <c r="J832" s="142"/>
      <c r="K832" s="146"/>
      <c r="L832" s="7" t="str">
        <f t="shared" si="100"/>
        <v/>
      </c>
      <c r="M832" s="7" t="str">
        <f t="shared" si="101"/>
        <v/>
      </c>
      <c r="N832" s="7" t="str">
        <f t="shared" si="97"/>
        <v/>
      </c>
      <c r="O832" s="144"/>
      <c r="P832" s="355">
        <v>0</v>
      </c>
      <c r="Q832" s="362">
        <f>SUM('NOVO HORIZONTE'!I832)</f>
        <v>0</v>
      </c>
      <c r="R832" s="363">
        <f t="shared" si="102"/>
        <v>0</v>
      </c>
      <c r="S832" s="153">
        <f t="shared" si="104"/>
        <v>0</v>
      </c>
      <c r="T832" s="364"/>
    </row>
    <row r="833" ht="33.75" hidden="1" spans="1:20">
      <c r="A833" s="158">
        <v>95572</v>
      </c>
      <c r="B833" s="94" t="s">
        <v>252</v>
      </c>
      <c r="C833" s="104" t="s">
        <v>1121</v>
      </c>
      <c r="D833" s="94" t="s">
        <v>263</v>
      </c>
      <c r="E833" s="95">
        <v>138.38</v>
      </c>
      <c r="F833" s="96">
        <f t="shared" si="98"/>
        <v>169.85</v>
      </c>
      <c r="G833" s="107">
        <f>ROUND(SUM('NOVO HORIZONTE'!G833),2)</f>
        <v>0</v>
      </c>
      <c r="H833" s="107">
        <f t="shared" si="103"/>
        <v>0</v>
      </c>
      <c r="I833" s="143">
        <f t="shared" si="99"/>
        <v>0</v>
      </c>
      <c r="J833" s="142"/>
      <c r="K833" s="146"/>
      <c r="L833" s="7" t="str">
        <f t="shared" si="100"/>
        <v/>
      </c>
      <c r="M833" s="7" t="str">
        <f t="shared" si="101"/>
        <v/>
      </c>
      <c r="N833" s="7" t="str">
        <f t="shared" si="97"/>
        <v/>
      </c>
      <c r="O833" s="144"/>
      <c r="P833" s="355">
        <v>0</v>
      </c>
      <c r="Q833" s="362">
        <f>SUM('NOVO HORIZONTE'!I833)</f>
        <v>0</v>
      </c>
      <c r="R833" s="363">
        <f t="shared" si="102"/>
        <v>0</v>
      </c>
      <c r="S833" s="153">
        <f t="shared" si="104"/>
        <v>0</v>
      </c>
      <c r="T833" s="364"/>
    </row>
    <row r="834" ht="33.75" hidden="1" spans="1:20">
      <c r="A834" s="158">
        <v>92833</v>
      </c>
      <c r="B834" s="94" t="s">
        <v>252</v>
      </c>
      <c r="C834" s="104" t="s">
        <v>1122</v>
      </c>
      <c r="D834" s="94" t="s">
        <v>263</v>
      </c>
      <c r="E834" s="95">
        <v>154.75</v>
      </c>
      <c r="F834" s="96">
        <f t="shared" si="98"/>
        <v>189.94</v>
      </c>
      <c r="G834" s="107">
        <f>ROUND(SUM('NOVO HORIZONTE'!G834),2)</f>
        <v>0</v>
      </c>
      <c r="H834" s="107">
        <f t="shared" si="103"/>
        <v>0</v>
      </c>
      <c r="I834" s="143">
        <f t="shared" si="99"/>
        <v>0</v>
      </c>
      <c r="J834" s="142"/>
      <c r="K834" s="146"/>
      <c r="L834" s="7" t="str">
        <f t="shared" si="100"/>
        <v/>
      </c>
      <c r="M834" s="7" t="str">
        <f t="shared" si="101"/>
        <v/>
      </c>
      <c r="N834" s="7" t="str">
        <f t="shared" si="97"/>
        <v/>
      </c>
      <c r="O834" s="144"/>
      <c r="P834" s="355">
        <v>0</v>
      </c>
      <c r="Q834" s="362">
        <f>SUM('NOVO HORIZONTE'!I834)</f>
        <v>0</v>
      </c>
      <c r="R834" s="363">
        <f t="shared" si="102"/>
        <v>0</v>
      </c>
      <c r="S834" s="153">
        <f t="shared" si="104"/>
        <v>0</v>
      </c>
      <c r="T834" s="364"/>
    </row>
    <row r="835" ht="33.75" hidden="1" spans="1:20">
      <c r="A835" s="158">
        <v>92835</v>
      </c>
      <c r="B835" s="94" t="s">
        <v>252</v>
      </c>
      <c r="C835" s="104" t="s">
        <v>1123</v>
      </c>
      <c r="D835" s="94" t="s">
        <v>263</v>
      </c>
      <c r="E835" s="95">
        <v>162.88</v>
      </c>
      <c r="F835" s="96">
        <f t="shared" si="98"/>
        <v>199.92</v>
      </c>
      <c r="G835" s="107">
        <f>ROUND(SUM('NOVO HORIZONTE'!G835),2)</f>
        <v>0</v>
      </c>
      <c r="H835" s="107">
        <f t="shared" si="103"/>
        <v>0</v>
      </c>
      <c r="I835" s="143">
        <f t="shared" si="99"/>
        <v>0</v>
      </c>
      <c r="J835" s="142"/>
      <c r="K835" s="146"/>
      <c r="L835" s="7" t="str">
        <f t="shared" si="100"/>
        <v/>
      </c>
      <c r="M835" s="7" t="str">
        <f t="shared" si="101"/>
        <v/>
      </c>
      <c r="N835" s="7" t="str">
        <f t="shared" si="97"/>
        <v/>
      </c>
      <c r="O835" s="144"/>
      <c r="P835" s="355">
        <v>0</v>
      </c>
      <c r="Q835" s="362">
        <f>SUM('NOVO HORIZONTE'!I835)</f>
        <v>0</v>
      </c>
      <c r="R835" s="363">
        <f t="shared" si="102"/>
        <v>0</v>
      </c>
      <c r="S835" s="153">
        <f t="shared" si="104"/>
        <v>0</v>
      </c>
      <c r="T835" s="364"/>
    </row>
    <row r="836" ht="33.75" hidden="1" spans="1:20">
      <c r="A836" s="158">
        <v>92837</v>
      </c>
      <c r="B836" s="94" t="s">
        <v>252</v>
      </c>
      <c r="C836" s="104" t="s">
        <v>1124</v>
      </c>
      <c r="D836" s="94" t="s">
        <v>263</v>
      </c>
      <c r="E836" s="95">
        <v>285.4</v>
      </c>
      <c r="F836" s="96">
        <f t="shared" si="98"/>
        <v>350.3</v>
      </c>
      <c r="G836" s="107">
        <f>ROUND(SUM('NOVO HORIZONTE'!G836),2)</f>
        <v>0</v>
      </c>
      <c r="H836" s="107">
        <f t="shared" si="103"/>
        <v>0</v>
      </c>
      <c r="I836" s="143">
        <f t="shared" si="99"/>
        <v>0</v>
      </c>
      <c r="J836" s="142"/>
      <c r="K836" s="146"/>
      <c r="L836" s="7" t="str">
        <f t="shared" si="100"/>
        <v/>
      </c>
      <c r="M836" s="7" t="str">
        <f t="shared" si="101"/>
        <v/>
      </c>
      <c r="N836" s="7" t="str">
        <f t="shared" si="97"/>
        <v/>
      </c>
      <c r="O836" s="144"/>
      <c r="P836" s="355">
        <v>0</v>
      </c>
      <c r="Q836" s="362">
        <f>SUM('NOVO HORIZONTE'!I836)</f>
        <v>0</v>
      </c>
      <c r="R836" s="363">
        <f t="shared" si="102"/>
        <v>0</v>
      </c>
      <c r="S836" s="153">
        <f t="shared" si="104"/>
        <v>0</v>
      </c>
      <c r="T836" s="364"/>
    </row>
    <row r="837" ht="33.75" hidden="1" spans="1:20">
      <c r="A837" s="158">
        <v>92839</v>
      </c>
      <c r="B837" s="94" t="s">
        <v>252</v>
      </c>
      <c r="C837" s="104" t="s">
        <v>1125</v>
      </c>
      <c r="D837" s="94" t="s">
        <v>263</v>
      </c>
      <c r="E837" s="95">
        <v>348.98</v>
      </c>
      <c r="F837" s="96">
        <f t="shared" si="98"/>
        <v>428.34</v>
      </c>
      <c r="G837" s="107">
        <f>ROUND(SUM('NOVO HORIZONTE'!G837),2)</f>
        <v>0</v>
      </c>
      <c r="H837" s="107">
        <f t="shared" si="103"/>
        <v>0</v>
      </c>
      <c r="I837" s="143">
        <f t="shared" si="99"/>
        <v>0</v>
      </c>
      <c r="J837" s="142"/>
      <c r="K837" s="146"/>
      <c r="L837" s="7" t="str">
        <f t="shared" si="100"/>
        <v/>
      </c>
      <c r="M837" s="7" t="str">
        <f t="shared" si="101"/>
        <v/>
      </c>
      <c r="N837" s="7" t="str">
        <f t="shared" si="97"/>
        <v/>
      </c>
      <c r="O837" s="144"/>
      <c r="P837" s="355">
        <v>0</v>
      </c>
      <c r="Q837" s="362">
        <f>SUM('NOVO HORIZONTE'!I837)</f>
        <v>0</v>
      </c>
      <c r="R837" s="363">
        <f t="shared" si="102"/>
        <v>0</v>
      </c>
      <c r="S837" s="153">
        <f t="shared" si="104"/>
        <v>0</v>
      </c>
      <c r="T837" s="364"/>
    </row>
    <row r="838" ht="33.75" hidden="1" spans="1:20">
      <c r="A838" s="158">
        <v>92841</v>
      </c>
      <c r="B838" s="94" t="s">
        <v>252</v>
      </c>
      <c r="C838" s="104" t="s">
        <v>1126</v>
      </c>
      <c r="D838" s="94" t="s">
        <v>263</v>
      </c>
      <c r="E838" s="95">
        <v>453.64</v>
      </c>
      <c r="F838" s="96">
        <f t="shared" si="98"/>
        <v>556.8</v>
      </c>
      <c r="G838" s="107">
        <f>ROUND(SUM('NOVO HORIZONTE'!G838),2)</f>
        <v>0</v>
      </c>
      <c r="H838" s="107">
        <f t="shared" si="103"/>
        <v>0</v>
      </c>
      <c r="I838" s="143">
        <f t="shared" si="99"/>
        <v>0</v>
      </c>
      <c r="J838" s="142"/>
      <c r="K838" s="146"/>
      <c r="L838" s="7" t="str">
        <f t="shared" si="100"/>
        <v/>
      </c>
      <c r="M838" s="7" t="str">
        <f t="shared" si="101"/>
        <v/>
      </c>
      <c r="N838" s="7" t="str">
        <f t="shared" si="97"/>
        <v/>
      </c>
      <c r="O838" s="144"/>
      <c r="P838" s="355">
        <v>0</v>
      </c>
      <c r="Q838" s="362">
        <f>SUM('NOVO HORIZONTE'!I838)</f>
        <v>0</v>
      </c>
      <c r="R838" s="363">
        <f t="shared" si="102"/>
        <v>0</v>
      </c>
      <c r="S838" s="153">
        <f t="shared" si="104"/>
        <v>0</v>
      </c>
      <c r="T838" s="364"/>
    </row>
    <row r="839" ht="33.75" hidden="1" spans="1:20">
      <c r="A839" s="158">
        <v>92843</v>
      </c>
      <c r="B839" s="94" t="s">
        <v>252</v>
      </c>
      <c r="C839" s="104" t="s">
        <v>1127</v>
      </c>
      <c r="D839" s="94" t="s">
        <v>263</v>
      </c>
      <c r="E839" s="95">
        <v>470.67</v>
      </c>
      <c r="F839" s="96">
        <f t="shared" si="98"/>
        <v>577.7</v>
      </c>
      <c r="G839" s="107">
        <f>ROUND(SUM('NOVO HORIZONTE'!G839),2)</f>
        <v>0</v>
      </c>
      <c r="H839" s="107">
        <f t="shared" si="103"/>
        <v>0</v>
      </c>
      <c r="I839" s="143">
        <f t="shared" si="99"/>
        <v>0</v>
      </c>
      <c r="J839" s="142"/>
      <c r="K839" s="146"/>
      <c r="L839" s="7" t="str">
        <f t="shared" si="100"/>
        <v/>
      </c>
      <c r="M839" s="7" t="str">
        <f t="shared" si="101"/>
        <v/>
      </c>
      <c r="N839" s="7" t="str">
        <f t="shared" si="97"/>
        <v/>
      </c>
      <c r="O839" s="144"/>
      <c r="P839" s="355">
        <v>0</v>
      </c>
      <c r="Q839" s="362">
        <f>SUM('NOVO HORIZONTE'!I839)</f>
        <v>0</v>
      </c>
      <c r="R839" s="363">
        <f t="shared" si="102"/>
        <v>0</v>
      </c>
      <c r="S839" s="153">
        <f t="shared" si="104"/>
        <v>0</v>
      </c>
      <c r="T839" s="364"/>
    </row>
    <row r="840" ht="33.75" hidden="1" spans="1:20">
      <c r="A840" s="158">
        <v>92845</v>
      </c>
      <c r="B840" s="94" t="s">
        <v>252</v>
      </c>
      <c r="C840" s="104" t="s">
        <v>1128</v>
      </c>
      <c r="D840" s="94" t="s">
        <v>263</v>
      </c>
      <c r="E840" s="95">
        <v>694.23</v>
      </c>
      <c r="F840" s="96">
        <f t="shared" si="98"/>
        <v>852.1</v>
      </c>
      <c r="G840" s="107">
        <f>ROUND(SUM('NOVO HORIZONTE'!G840),2)</f>
        <v>0</v>
      </c>
      <c r="H840" s="107">
        <f t="shared" si="103"/>
        <v>0</v>
      </c>
      <c r="I840" s="143">
        <f t="shared" si="99"/>
        <v>0</v>
      </c>
      <c r="J840" s="142"/>
      <c r="K840" s="146"/>
      <c r="L840" s="7" t="str">
        <f t="shared" si="100"/>
        <v/>
      </c>
      <c r="M840" s="7" t="str">
        <f t="shared" si="101"/>
        <v/>
      </c>
      <c r="N840" s="7" t="str">
        <f t="shared" si="97"/>
        <v/>
      </c>
      <c r="O840" s="144"/>
      <c r="P840" s="355">
        <v>0</v>
      </c>
      <c r="Q840" s="362">
        <f>SUM('NOVO HORIZONTE'!I840)</f>
        <v>0</v>
      </c>
      <c r="R840" s="363">
        <f t="shared" si="102"/>
        <v>0</v>
      </c>
      <c r="S840" s="153">
        <f t="shared" si="104"/>
        <v>0</v>
      </c>
      <c r="T840" s="364"/>
    </row>
    <row r="841" ht="33.75" hidden="1" spans="1:20">
      <c r="A841" s="158">
        <v>92859</v>
      </c>
      <c r="B841" s="94" t="s">
        <v>252</v>
      </c>
      <c r="C841" s="104" t="s">
        <v>1129</v>
      </c>
      <c r="D841" s="94" t="s">
        <v>263</v>
      </c>
      <c r="E841" s="95">
        <v>492.39</v>
      </c>
      <c r="F841" s="96">
        <f t="shared" si="98"/>
        <v>604.36</v>
      </c>
      <c r="G841" s="107">
        <f>ROUND(SUM('NOVO HORIZONTE'!G841),2)</f>
        <v>0</v>
      </c>
      <c r="H841" s="107">
        <f t="shared" si="103"/>
        <v>0</v>
      </c>
      <c r="I841" s="143">
        <f t="shared" si="99"/>
        <v>0</v>
      </c>
      <c r="J841" s="142"/>
      <c r="K841" s="146"/>
      <c r="L841" s="7" t="str">
        <f t="shared" si="100"/>
        <v/>
      </c>
      <c r="M841" s="7" t="str">
        <f t="shared" si="101"/>
        <v/>
      </c>
      <c r="N841" s="7" t="str">
        <f t="shared" si="97"/>
        <v/>
      </c>
      <c r="O841" s="144"/>
      <c r="P841" s="355">
        <v>0</v>
      </c>
      <c r="Q841" s="362">
        <f>SUM('NOVO HORIZONTE'!I841)</f>
        <v>0</v>
      </c>
      <c r="R841" s="363">
        <f t="shared" si="102"/>
        <v>0</v>
      </c>
      <c r="S841" s="153">
        <f t="shared" si="104"/>
        <v>0</v>
      </c>
      <c r="T841" s="364"/>
    </row>
    <row r="842" ht="33.75" hidden="1" spans="1:20">
      <c r="A842" s="158">
        <v>92861</v>
      </c>
      <c r="B842" s="94" t="s">
        <v>252</v>
      </c>
      <c r="C842" s="104" t="s">
        <v>1130</v>
      </c>
      <c r="D842" s="94" t="s">
        <v>263</v>
      </c>
      <c r="E842" s="95">
        <v>718.65</v>
      </c>
      <c r="F842" s="96">
        <f t="shared" si="98"/>
        <v>882.07</v>
      </c>
      <c r="G842" s="107">
        <f>ROUND(SUM('NOVO HORIZONTE'!G842),2)</f>
        <v>0</v>
      </c>
      <c r="H842" s="107">
        <f t="shared" si="103"/>
        <v>0</v>
      </c>
      <c r="I842" s="143">
        <f t="shared" si="99"/>
        <v>0</v>
      </c>
      <c r="J842" s="142"/>
      <c r="K842" s="146"/>
      <c r="L842" s="7" t="str">
        <f t="shared" si="100"/>
        <v/>
      </c>
      <c r="M842" s="7" t="str">
        <f t="shared" si="101"/>
        <v/>
      </c>
      <c r="N842" s="7" t="str">
        <f t="shared" si="97"/>
        <v/>
      </c>
      <c r="O842" s="144"/>
      <c r="P842" s="355">
        <v>0</v>
      </c>
      <c r="Q842" s="362">
        <f>SUM('NOVO HORIZONTE'!I842)</f>
        <v>0</v>
      </c>
      <c r="R842" s="363">
        <f t="shared" si="102"/>
        <v>0</v>
      </c>
      <c r="S842" s="153">
        <f t="shared" si="104"/>
        <v>0</v>
      </c>
      <c r="T842" s="364"/>
    </row>
    <row r="843" ht="33.75" hidden="1" spans="1:20">
      <c r="A843" s="158">
        <v>92847</v>
      </c>
      <c r="B843" s="94" t="s">
        <v>252</v>
      </c>
      <c r="C843" s="104" t="s">
        <v>1131</v>
      </c>
      <c r="D843" s="94" t="s">
        <v>263</v>
      </c>
      <c r="E843" s="95">
        <v>714.1</v>
      </c>
      <c r="F843" s="96">
        <f t="shared" si="98"/>
        <v>876.49</v>
      </c>
      <c r="G843" s="107">
        <f>ROUND(SUM('NOVO HORIZONTE'!G843),2)</f>
        <v>0</v>
      </c>
      <c r="H843" s="107">
        <f t="shared" si="103"/>
        <v>0</v>
      </c>
      <c r="I843" s="143">
        <f t="shared" si="99"/>
        <v>0</v>
      </c>
      <c r="J843" s="142"/>
      <c r="K843" s="146"/>
      <c r="L843" s="7" t="str">
        <f t="shared" si="100"/>
        <v/>
      </c>
      <c r="M843" s="7" t="str">
        <f t="shared" si="101"/>
        <v/>
      </c>
      <c r="N843" s="7" t="str">
        <f t="shared" si="97"/>
        <v/>
      </c>
      <c r="O843" s="144"/>
      <c r="P843" s="355">
        <v>0</v>
      </c>
      <c r="Q843" s="362">
        <f>SUM('NOVO HORIZONTE'!I843)</f>
        <v>0</v>
      </c>
      <c r="R843" s="363">
        <f t="shared" si="102"/>
        <v>0</v>
      </c>
      <c r="S843" s="153">
        <f t="shared" si="104"/>
        <v>0</v>
      </c>
      <c r="T843" s="364"/>
    </row>
    <row r="844" ht="33.75" hidden="1" spans="1:20">
      <c r="A844" s="158">
        <v>92849</v>
      </c>
      <c r="B844" s="94" t="s">
        <v>252</v>
      </c>
      <c r="C844" s="104" t="s">
        <v>1132</v>
      </c>
      <c r="D844" s="94" t="s">
        <v>263</v>
      </c>
      <c r="E844" s="95">
        <v>163.98</v>
      </c>
      <c r="F844" s="96">
        <f t="shared" si="98"/>
        <v>201.27</v>
      </c>
      <c r="G844" s="107">
        <f>ROUND(SUM('NOVO HORIZONTE'!G844),2)</f>
        <v>0</v>
      </c>
      <c r="H844" s="107">
        <f t="shared" si="103"/>
        <v>0</v>
      </c>
      <c r="I844" s="143">
        <f t="shared" si="99"/>
        <v>0</v>
      </c>
      <c r="J844" s="142"/>
      <c r="K844" s="146"/>
      <c r="L844" s="7" t="str">
        <f t="shared" si="100"/>
        <v/>
      </c>
      <c r="M844" s="7" t="str">
        <f t="shared" si="101"/>
        <v/>
      </c>
      <c r="N844" s="7" t="str">
        <f t="shared" si="97"/>
        <v/>
      </c>
      <c r="O844" s="144"/>
      <c r="P844" s="355">
        <v>0</v>
      </c>
      <c r="Q844" s="362">
        <f>SUM('NOVO HORIZONTE'!I844)</f>
        <v>0</v>
      </c>
      <c r="R844" s="363">
        <f t="shared" si="102"/>
        <v>0</v>
      </c>
      <c r="S844" s="153">
        <f t="shared" si="104"/>
        <v>0</v>
      </c>
      <c r="T844" s="364"/>
    </row>
    <row r="845" ht="33.75" hidden="1" spans="1:20">
      <c r="A845" s="158">
        <v>92851</v>
      </c>
      <c r="B845" s="94" t="s">
        <v>252</v>
      </c>
      <c r="C845" s="104" t="s">
        <v>1133</v>
      </c>
      <c r="D845" s="94" t="s">
        <v>263</v>
      </c>
      <c r="E845" s="95">
        <v>174.4</v>
      </c>
      <c r="F845" s="96">
        <f t="shared" si="98"/>
        <v>214.06</v>
      </c>
      <c r="G845" s="107">
        <f>ROUND(SUM('NOVO HORIZONTE'!G845),2)</f>
        <v>0</v>
      </c>
      <c r="H845" s="107">
        <f t="shared" si="103"/>
        <v>0</v>
      </c>
      <c r="I845" s="143">
        <f t="shared" si="99"/>
        <v>0</v>
      </c>
      <c r="J845" s="142"/>
      <c r="K845" s="146"/>
      <c r="L845" s="7" t="str">
        <f t="shared" si="100"/>
        <v/>
      </c>
      <c r="M845" s="7" t="str">
        <f t="shared" si="101"/>
        <v/>
      </c>
      <c r="N845" s="7" t="str">
        <f t="shared" si="97"/>
        <v/>
      </c>
      <c r="O845" s="144"/>
      <c r="P845" s="355">
        <v>0</v>
      </c>
      <c r="Q845" s="362">
        <f>SUM('NOVO HORIZONTE'!I845)</f>
        <v>0</v>
      </c>
      <c r="R845" s="363">
        <f t="shared" si="102"/>
        <v>0</v>
      </c>
      <c r="S845" s="153">
        <f t="shared" si="104"/>
        <v>0</v>
      </c>
      <c r="T845" s="364"/>
    </row>
    <row r="846" ht="33.75" hidden="1" spans="1:20">
      <c r="A846" s="158">
        <v>92853</v>
      </c>
      <c r="B846" s="94" t="s">
        <v>252</v>
      </c>
      <c r="C846" s="104" t="s">
        <v>1134</v>
      </c>
      <c r="D846" s="94" t="s">
        <v>263</v>
      </c>
      <c r="E846" s="95">
        <v>299.65</v>
      </c>
      <c r="F846" s="96">
        <f t="shared" si="98"/>
        <v>367.79</v>
      </c>
      <c r="G846" s="107">
        <f>ROUND(SUM('NOVO HORIZONTE'!G846),2)</f>
        <v>0</v>
      </c>
      <c r="H846" s="107">
        <f t="shared" si="103"/>
        <v>0</v>
      </c>
      <c r="I846" s="143">
        <f t="shared" si="99"/>
        <v>0</v>
      </c>
      <c r="J846" s="142"/>
      <c r="K846" s="146"/>
      <c r="L846" s="7" t="str">
        <f t="shared" si="100"/>
        <v/>
      </c>
      <c r="M846" s="7" t="str">
        <f t="shared" si="101"/>
        <v/>
      </c>
      <c r="N846" s="7" t="str">
        <f t="shared" si="97"/>
        <v/>
      </c>
      <c r="O846" s="144"/>
      <c r="P846" s="355">
        <v>0</v>
      </c>
      <c r="Q846" s="362">
        <f>SUM('NOVO HORIZONTE'!I846)</f>
        <v>0</v>
      </c>
      <c r="R846" s="363">
        <f t="shared" si="102"/>
        <v>0</v>
      </c>
      <c r="S846" s="153">
        <f t="shared" si="104"/>
        <v>0</v>
      </c>
      <c r="T846" s="364"/>
    </row>
    <row r="847" ht="33.75" hidden="1" spans="1:20">
      <c r="A847" s="158">
        <v>92855</v>
      </c>
      <c r="B847" s="94" t="s">
        <v>252</v>
      </c>
      <c r="C847" s="104" t="s">
        <v>1135</v>
      </c>
      <c r="D847" s="94" t="s">
        <v>263</v>
      </c>
      <c r="E847" s="95">
        <v>365.68</v>
      </c>
      <c r="F847" s="96">
        <f t="shared" si="98"/>
        <v>448.84</v>
      </c>
      <c r="G847" s="107">
        <f>ROUND(SUM('NOVO HORIZONTE'!G847),2)</f>
        <v>0</v>
      </c>
      <c r="H847" s="107">
        <f t="shared" si="103"/>
        <v>0</v>
      </c>
      <c r="I847" s="143">
        <f t="shared" si="99"/>
        <v>0</v>
      </c>
      <c r="J847" s="142"/>
      <c r="K847" s="146"/>
      <c r="L847" s="7" t="str">
        <f t="shared" si="100"/>
        <v/>
      </c>
      <c r="M847" s="7" t="str">
        <f t="shared" si="101"/>
        <v/>
      </c>
      <c r="N847" s="7" t="str">
        <f t="shared" si="97"/>
        <v/>
      </c>
      <c r="O847" s="144"/>
      <c r="P847" s="355">
        <v>0</v>
      </c>
      <c r="Q847" s="362">
        <f>SUM('NOVO HORIZONTE'!I847)</f>
        <v>0</v>
      </c>
      <c r="R847" s="363">
        <f t="shared" si="102"/>
        <v>0</v>
      </c>
      <c r="S847" s="153">
        <f t="shared" si="104"/>
        <v>0</v>
      </c>
      <c r="T847" s="364"/>
    </row>
    <row r="848" ht="33.75" hidden="1" spans="1:20">
      <c r="A848" s="158">
        <v>92857</v>
      </c>
      <c r="B848" s="94" t="s">
        <v>252</v>
      </c>
      <c r="C848" s="104" t="s">
        <v>1136</v>
      </c>
      <c r="D848" s="94" t="s">
        <v>263</v>
      </c>
      <c r="E848" s="95">
        <v>472.8</v>
      </c>
      <c r="F848" s="96">
        <f t="shared" si="98"/>
        <v>580.31</v>
      </c>
      <c r="G848" s="107">
        <f>ROUND(SUM('NOVO HORIZONTE'!G848),2)</f>
        <v>0</v>
      </c>
      <c r="H848" s="107">
        <f t="shared" si="103"/>
        <v>0</v>
      </c>
      <c r="I848" s="143">
        <f t="shared" si="99"/>
        <v>0</v>
      </c>
      <c r="J848" s="142"/>
      <c r="K848" s="146"/>
      <c r="L848" s="7" t="str">
        <f t="shared" si="100"/>
        <v/>
      </c>
      <c r="M848" s="7" t="str">
        <f t="shared" si="101"/>
        <v/>
      </c>
      <c r="N848" s="7" t="str">
        <f t="shared" si="97"/>
        <v/>
      </c>
      <c r="O848" s="144"/>
      <c r="P848" s="355">
        <v>0</v>
      </c>
      <c r="Q848" s="362">
        <f>SUM('NOVO HORIZONTE'!I848)</f>
        <v>0</v>
      </c>
      <c r="R848" s="363">
        <f t="shared" si="102"/>
        <v>0</v>
      </c>
      <c r="S848" s="153">
        <f t="shared" si="104"/>
        <v>0</v>
      </c>
      <c r="T848" s="364"/>
    </row>
    <row r="849" ht="33.75" hidden="1" spans="1:20">
      <c r="A849" s="158">
        <v>92863</v>
      </c>
      <c r="B849" s="94" t="s">
        <v>252</v>
      </c>
      <c r="C849" s="104" t="s">
        <v>1137</v>
      </c>
      <c r="D849" s="94" t="s">
        <v>263</v>
      </c>
      <c r="E849" s="95">
        <v>740.94</v>
      </c>
      <c r="F849" s="96">
        <f t="shared" si="98"/>
        <v>909.43</v>
      </c>
      <c r="G849" s="107">
        <f>ROUND(SUM('NOVO HORIZONTE'!G849),2)</f>
        <v>0</v>
      </c>
      <c r="H849" s="107">
        <f t="shared" si="103"/>
        <v>0</v>
      </c>
      <c r="I849" s="143">
        <f t="shared" si="99"/>
        <v>0</v>
      </c>
      <c r="J849" s="142"/>
      <c r="K849" s="146"/>
      <c r="L849" s="7" t="str">
        <f t="shared" si="100"/>
        <v/>
      </c>
      <c r="M849" s="7" t="str">
        <f t="shared" si="101"/>
        <v/>
      </c>
      <c r="N849" s="7" t="str">
        <f t="shared" si="97"/>
        <v/>
      </c>
      <c r="O849" s="144"/>
      <c r="P849" s="355">
        <v>0</v>
      </c>
      <c r="Q849" s="362">
        <f>SUM('NOVO HORIZONTE'!I849)</f>
        <v>0</v>
      </c>
      <c r="R849" s="363">
        <f t="shared" si="102"/>
        <v>0</v>
      </c>
      <c r="S849" s="153">
        <f t="shared" si="104"/>
        <v>0</v>
      </c>
      <c r="T849" s="364"/>
    </row>
    <row r="850" ht="33.75" hidden="1" spans="1:20">
      <c r="A850" s="158">
        <v>92210</v>
      </c>
      <c r="B850" s="94" t="s">
        <v>252</v>
      </c>
      <c r="C850" s="104" t="s">
        <v>1138</v>
      </c>
      <c r="D850" s="94" t="s">
        <v>263</v>
      </c>
      <c r="E850" s="95">
        <v>144.79</v>
      </c>
      <c r="F850" s="96">
        <f t="shared" si="98"/>
        <v>177.72</v>
      </c>
      <c r="G850" s="107">
        <f>ROUND(SUM('NOVO HORIZONTE'!G850),2)</f>
        <v>0</v>
      </c>
      <c r="H850" s="107">
        <f t="shared" si="103"/>
        <v>0</v>
      </c>
      <c r="I850" s="143">
        <f t="shared" si="99"/>
        <v>0</v>
      </c>
      <c r="J850" s="142"/>
      <c r="K850" s="146"/>
      <c r="L850" s="7" t="str">
        <f t="shared" si="100"/>
        <v/>
      </c>
      <c r="M850" s="7" t="str">
        <f t="shared" si="101"/>
        <v/>
      </c>
      <c r="N850" s="7" t="str">
        <f t="shared" si="97"/>
        <v/>
      </c>
      <c r="O850" s="144"/>
      <c r="P850" s="355">
        <v>0</v>
      </c>
      <c r="Q850" s="362">
        <f>SUM('NOVO HORIZONTE'!I850)</f>
        <v>0</v>
      </c>
      <c r="R850" s="363">
        <f t="shared" si="102"/>
        <v>0</v>
      </c>
      <c r="S850" s="153">
        <f t="shared" si="104"/>
        <v>0</v>
      </c>
      <c r="T850" s="364"/>
    </row>
    <row r="851" ht="33.75" hidden="1" spans="1:20">
      <c r="A851" s="158">
        <v>92211</v>
      </c>
      <c r="B851" s="94" t="s">
        <v>252</v>
      </c>
      <c r="C851" s="104" t="s">
        <v>1139</v>
      </c>
      <c r="D851" s="94" t="s">
        <v>263</v>
      </c>
      <c r="E851" s="95">
        <v>174.29</v>
      </c>
      <c r="F851" s="96">
        <f t="shared" si="98"/>
        <v>213.92</v>
      </c>
      <c r="G851" s="107">
        <f>ROUND(SUM('NOVO HORIZONTE'!G851),2)</f>
        <v>0</v>
      </c>
      <c r="H851" s="107">
        <f t="shared" si="103"/>
        <v>0</v>
      </c>
      <c r="I851" s="143">
        <f t="shared" si="99"/>
        <v>0</v>
      </c>
      <c r="J851" s="142"/>
      <c r="K851" s="146"/>
      <c r="L851" s="7" t="str">
        <f t="shared" si="100"/>
        <v/>
      </c>
      <c r="M851" s="7" t="str">
        <f t="shared" si="101"/>
        <v/>
      </c>
      <c r="N851" s="7" t="str">
        <f t="shared" si="97"/>
        <v/>
      </c>
      <c r="O851" s="144"/>
      <c r="P851" s="355">
        <v>0</v>
      </c>
      <c r="Q851" s="362">
        <f>SUM('NOVO HORIZONTE'!I851)</f>
        <v>0</v>
      </c>
      <c r="R851" s="363">
        <f t="shared" si="102"/>
        <v>0</v>
      </c>
      <c r="S851" s="153">
        <f t="shared" si="104"/>
        <v>0</v>
      </c>
      <c r="T851" s="364"/>
    </row>
    <row r="852" ht="33.75" hidden="1" spans="1:20">
      <c r="A852" s="158">
        <v>92212</v>
      </c>
      <c r="B852" s="94" t="s">
        <v>252</v>
      </c>
      <c r="C852" s="104" t="s">
        <v>1140</v>
      </c>
      <c r="D852" s="94" t="s">
        <v>263</v>
      </c>
      <c r="E852" s="95">
        <v>251.01</v>
      </c>
      <c r="F852" s="96">
        <f t="shared" si="98"/>
        <v>308.09</v>
      </c>
      <c r="G852" s="107">
        <f>ROUND(SUM('NOVO HORIZONTE'!G852),2)</f>
        <v>0</v>
      </c>
      <c r="H852" s="107">
        <f t="shared" si="103"/>
        <v>0</v>
      </c>
      <c r="I852" s="143">
        <f t="shared" si="99"/>
        <v>0</v>
      </c>
      <c r="J852" s="142"/>
      <c r="K852" s="146"/>
      <c r="L852" s="7" t="str">
        <f t="shared" si="100"/>
        <v/>
      </c>
      <c r="M852" s="7" t="str">
        <f t="shared" si="101"/>
        <v/>
      </c>
      <c r="N852" s="7" t="str">
        <f t="shared" si="97"/>
        <v/>
      </c>
      <c r="O852" s="144"/>
      <c r="P852" s="355">
        <v>0</v>
      </c>
      <c r="Q852" s="362">
        <f>SUM('NOVO HORIZONTE'!I852)</f>
        <v>0</v>
      </c>
      <c r="R852" s="363">
        <f t="shared" si="102"/>
        <v>0</v>
      </c>
      <c r="S852" s="153">
        <f t="shared" si="104"/>
        <v>0</v>
      </c>
      <c r="T852" s="364"/>
    </row>
    <row r="853" ht="33.75" hidden="1" spans="1:20">
      <c r="A853" s="158">
        <v>92213</v>
      </c>
      <c r="B853" s="94" t="s">
        <v>252</v>
      </c>
      <c r="C853" s="104" t="s">
        <v>1141</v>
      </c>
      <c r="D853" s="94" t="s">
        <v>263</v>
      </c>
      <c r="E853" s="95">
        <v>324.36</v>
      </c>
      <c r="F853" s="96">
        <f t="shared" si="98"/>
        <v>398.12</v>
      </c>
      <c r="G853" s="107">
        <f>ROUND(SUM('NOVO HORIZONTE'!G853),2)</f>
        <v>0</v>
      </c>
      <c r="H853" s="107">
        <f t="shared" si="103"/>
        <v>0</v>
      </c>
      <c r="I853" s="143">
        <f t="shared" si="99"/>
        <v>0</v>
      </c>
      <c r="J853" s="142"/>
      <c r="K853" s="146"/>
      <c r="L853" s="7" t="str">
        <f t="shared" si="100"/>
        <v/>
      </c>
      <c r="M853" s="7" t="str">
        <f t="shared" si="101"/>
        <v/>
      </c>
      <c r="N853" s="7" t="str">
        <f t="shared" ref="N853:N916" si="105">M853</f>
        <v/>
      </c>
      <c r="O853" s="144"/>
      <c r="P853" s="355">
        <v>0</v>
      </c>
      <c r="Q853" s="362">
        <f>SUM('NOVO HORIZONTE'!I853)</f>
        <v>0</v>
      </c>
      <c r="R853" s="363">
        <f t="shared" si="102"/>
        <v>0</v>
      </c>
      <c r="S853" s="153">
        <f t="shared" si="104"/>
        <v>0</v>
      </c>
      <c r="T853" s="364"/>
    </row>
    <row r="854" ht="33.75" hidden="1" spans="1:20">
      <c r="A854" s="158">
        <v>92214</v>
      </c>
      <c r="B854" s="94" t="s">
        <v>252</v>
      </c>
      <c r="C854" s="104" t="s">
        <v>1142</v>
      </c>
      <c r="D854" s="94" t="s">
        <v>263</v>
      </c>
      <c r="E854" s="95">
        <v>389.52</v>
      </c>
      <c r="F854" s="96">
        <f t="shared" si="98"/>
        <v>478.1</v>
      </c>
      <c r="G854" s="107">
        <f>ROUND(SUM('NOVO HORIZONTE'!G854),2)</f>
        <v>0</v>
      </c>
      <c r="H854" s="107">
        <f t="shared" si="103"/>
        <v>0</v>
      </c>
      <c r="I854" s="143">
        <f t="shared" si="99"/>
        <v>0</v>
      </c>
      <c r="J854" s="142"/>
      <c r="K854" s="146"/>
      <c r="L854" s="7" t="str">
        <f t="shared" si="100"/>
        <v/>
      </c>
      <c r="M854" s="7" t="str">
        <f t="shared" si="101"/>
        <v/>
      </c>
      <c r="N854" s="7" t="str">
        <f t="shared" si="105"/>
        <v/>
      </c>
      <c r="O854" s="144"/>
      <c r="P854" s="355">
        <v>0</v>
      </c>
      <c r="Q854" s="362">
        <f>SUM('NOVO HORIZONTE'!I854)</f>
        <v>0</v>
      </c>
      <c r="R854" s="363">
        <f t="shared" si="102"/>
        <v>0</v>
      </c>
      <c r="S854" s="153">
        <f t="shared" si="104"/>
        <v>0</v>
      </c>
      <c r="T854" s="364"/>
    </row>
    <row r="855" ht="33.75" hidden="1" spans="1:20">
      <c r="A855" s="158">
        <v>92215</v>
      </c>
      <c r="B855" s="94" t="s">
        <v>252</v>
      </c>
      <c r="C855" s="104" t="s">
        <v>1143</v>
      </c>
      <c r="D855" s="94" t="s">
        <v>263</v>
      </c>
      <c r="E855" s="95">
        <v>446.63</v>
      </c>
      <c r="F855" s="96">
        <f t="shared" si="98"/>
        <v>548.19</v>
      </c>
      <c r="G855" s="107">
        <f>ROUND(SUM('NOVO HORIZONTE'!G855),2)</f>
        <v>0</v>
      </c>
      <c r="H855" s="107">
        <f t="shared" si="103"/>
        <v>0</v>
      </c>
      <c r="I855" s="143">
        <f t="shared" si="99"/>
        <v>0</v>
      </c>
      <c r="J855" s="142"/>
      <c r="K855" s="146"/>
      <c r="L855" s="7" t="str">
        <f t="shared" si="100"/>
        <v/>
      </c>
      <c r="M855" s="7" t="str">
        <f t="shared" si="101"/>
        <v/>
      </c>
      <c r="N855" s="7" t="str">
        <f t="shared" si="105"/>
        <v/>
      </c>
      <c r="O855" s="144"/>
      <c r="P855" s="355">
        <v>0</v>
      </c>
      <c r="Q855" s="362">
        <f>SUM('NOVO HORIZONTE'!I855)</f>
        <v>0</v>
      </c>
      <c r="R855" s="363">
        <f t="shared" si="102"/>
        <v>0</v>
      </c>
      <c r="S855" s="153">
        <f t="shared" si="104"/>
        <v>0</v>
      </c>
      <c r="T855" s="364"/>
    </row>
    <row r="856" ht="33.75" hidden="1" spans="1:20">
      <c r="A856" s="158">
        <v>92216</v>
      </c>
      <c r="B856" s="94" t="s">
        <v>252</v>
      </c>
      <c r="C856" s="104" t="s">
        <v>1144</v>
      </c>
      <c r="D856" s="94" t="s">
        <v>263</v>
      </c>
      <c r="E856" s="95">
        <v>471.26</v>
      </c>
      <c r="F856" s="96">
        <f t="shared" ref="F856:F919" si="106">IF(E856=0,0,IF(P856=0,ROUND(E856*(1+E$13),2),ROUND(E856*(1+E$12),2)))</f>
        <v>578.42</v>
      </c>
      <c r="G856" s="107">
        <f>ROUND(SUM('NOVO HORIZONTE'!G856),2)</f>
        <v>0</v>
      </c>
      <c r="H856" s="107">
        <f t="shared" si="103"/>
        <v>0</v>
      </c>
      <c r="I856" s="143">
        <f t="shared" ref="I856:I919" si="107">IF(ISBLANK(G856),0,ROUND(G856*H856,2))</f>
        <v>0</v>
      </c>
      <c r="J856" s="142"/>
      <c r="K856" s="146"/>
      <c r="L856" s="7" t="str">
        <f t="shared" ref="L856:L919" si="108">IF(K856="X","x",IF(K856="xx","x",IF(I856&gt;0,"x","")))</f>
        <v/>
      </c>
      <c r="M856" s="7" t="str">
        <f t="shared" ref="M856:M919" si="109">IF(K856="X","x",IF(K856="xx","x",IF(I856&gt;0,"x","")))</f>
        <v/>
      </c>
      <c r="N856" s="7" t="str">
        <f t="shared" si="105"/>
        <v/>
      </c>
      <c r="O856" s="144"/>
      <c r="P856" s="355">
        <v>0</v>
      </c>
      <c r="Q856" s="362">
        <f>SUM('NOVO HORIZONTE'!I856)</f>
        <v>0</v>
      </c>
      <c r="R856" s="363">
        <f t="shared" ref="R856:R919" si="110">I856-Q856</f>
        <v>0</v>
      </c>
      <c r="S856" s="153">
        <f t="shared" si="104"/>
        <v>0</v>
      </c>
      <c r="T856" s="364"/>
    </row>
    <row r="857" ht="33.75" hidden="1" spans="1:20">
      <c r="A857" s="158">
        <v>92219</v>
      </c>
      <c r="B857" s="94" t="s">
        <v>252</v>
      </c>
      <c r="C857" s="104" t="s">
        <v>1145</v>
      </c>
      <c r="D857" s="94" t="s">
        <v>263</v>
      </c>
      <c r="E857" s="95">
        <v>156.29</v>
      </c>
      <c r="F857" s="96">
        <f t="shared" si="106"/>
        <v>191.83</v>
      </c>
      <c r="G857" s="107">
        <f>ROUND(SUM('NOVO HORIZONTE'!G857),2)</f>
        <v>0</v>
      </c>
      <c r="H857" s="107">
        <f t="shared" ref="H857:H920" si="111">IF(G857=0,0,F857)</f>
        <v>0</v>
      </c>
      <c r="I857" s="143">
        <f t="shared" si="107"/>
        <v>0</v>
      </c>
      <c r="J857" s="142"/>
      <c r="K857" s="146"/>
      <c r="L857" s="7" t="str">
        <f t="shared" si="108"/>
        <v/>
      </c>
      <c r="M857" s="7" t="str">
        <f t="shared" si="109"/>
        <v/>
      </c>
      <c r="N857" s="7" t="str">
        <f t="shared" si="105"/>
        <v/>
      </c>
      <c r="O857" s="144"/>
      <c r="P857" s="355">
        <v>0</v>
      </c>
      <c r="Q857" s="362">
        <f>SUM('NOVO HORIZONTE'!I857)</f>
        <v>0</v>
      </c>
      <c r="R857" s="363">
        <f t="shared" si="110"/>
        <v>0</v>
      </c>
      <c r="S857" s="153">
        <f t="shared" ref="S857:S920" si="112">IF(R857=0,0,IF(R857&gt;0,"c","b"))</f>
        <v>0</v>
      </c>
      <c r="T857" s="364"/>
    </row>
    <row r="858" ht="33.75" hidden="1" spans="1:20">
      <c r="A858" s="158">
        <v>92220</v>
      </c>
      <c r="B858" s="94" t="s">
        <v>252</v>
      </c>
      <c r="C858" s="104" t="s">
        <v>1146</v>
      </c>
      <c r="D858" s="94" t="s">
        <v>263</v>
      </c>
      <c r="E858" s="95">
        <v>188.54</v>
      </c>
      <c r="F858" s="96">
        <f t="shared" si="106"/>
        <v>231.41</v>
      </c>
      <c r="G858" s="107">
        <f>ROUND(SUM('NOVO HORIZONTE'!G858),2)</f>
        <v>0</v>
      </c>
      <c r="H858" s="107">
        <f t="shared" si="111"/>
        <v>0</v>
      </c>
      <c r="I858" s="143">
        <f t="shared" si="107"/>
        <v>0</v>
      </c>
      <c r="J858" s="142"/>
      <c r="K858" s="146"/>
      <c r="L858" s="7" t="str">
        <f t="shared" si="108"/>
        <v/>
      </c>
      <c r="M858" s="7" t="str">
        <f t="shared" si="109"/>
        <v/>
      </c>
      <c r="N858" s="7" t="str">
        <f t="shared" si="105"/>
        <v/>
      </c>
      <c r="O858" s="144"/>
      <c r="P858" s="355">
        <v>0</v>
      </c>
      <c r="Q858" s="362">
        <f>SUM('NOVO HORIZONTE'!I858)</f>
        <v>0</v>
      </c>
      <c r="R858" s="363">
        <f t="shared" si="110"/>
        <v>0</v>
      </c>
      <c r="S858" s="153">
        <f t="shared" si="112"/>
        <v>0</v>
      </c>
      <c r="T858" s="364"/>
    </row>
    <row r="859" ht="33.75" hidden="1" spans="1:20">
      <c r="A859" s="158">
        <v>92221</v>
      </c>
      <c r="B859" s="94" t="s">
        <v>252</v>
      </c>
      <c r="C859" s="104" t="s">
        <v>1147</v>
      </c>
      <c r="D859" s="94" t="s">
        <v>263</v>
      </c>
      <c r="E859" s="95">
        <v>267.71</v>
      </c>
      <c r="F859" s="96">
        <f t="shared" si="106"/>
        <v>328.59</v>
      </c>
      <c r="G859" s="107">
        <f>ROUND(SUM('NOVO HORIZONTE'!G859),2)</f>
        <v>0</v>
      </c>
      <c r="H859" s="107">
        <f t="shared" si="111"/>
        <v>0</v>
      </c>
      <c r="I859" s="143">
        <f t="shared" si="107"/>
        <v>0</v>
      </c>
      <c r="J859" s="142"/>
      <c r="K859" s="146"/>
      <c r="L859" s="7" t="str">
        <f t="shared" si="108"/>
        <v/>
      </c>
      <c r="M859" s="7" t="str">
        <f t="shared" si="109"/>
        <v/>
      </c>
      <c r="N859" s="7" t="str">
        <f t="shared" si="105"/>
        <v/>
      </c>
      <c r="O859" s="144"/>
      <c r="P859" s="355">
        <v>0</v>
      </c>
      <c r="Q859" s="362">
        <f>SUM('NOVO HORIZONTE'!I859)</f>
        <v>0</v>
      </c>
      <c r="R859" s="363">
        <f t="shared" si="110"/>
        <v>0</v>
      </c>
      <c r="S859" s="153">
        <f t="shared" si="112"/>
        <v>0</v>
      </c>
      <c r="T859" s="364"/>
    </row>
    <row r="860" ht="33.75" hidden="1" spans="1:20">
      <c r="A860" s="158">
        <v>92222</v>
      </c>
      <c r="B860" s="94" t="s">
        <v>252</v>
      </c>
      <c r="C860" s="104" t="s">
        <v>1148</v>
      </c>
      <c r="D860" s="94" t="s">
        <v>263</v>
      </c>
      <c r="E860" s="95">
        <v>343.75</v>
      </c>
      <c r="F860" s="96">
        <f t="shared" si="106"/>
        <v>421.92</v>
      </c>
      <c r="G860" s="107">
        <f>ROUND(SUM('NOVO HORIZONTE'!G860),2)</f>
        <v>0</v>
      </c>
      <c r="H860" s="107">
        <f t="shared" si="111"/>
        <v>0</v>
      </c>
      <c r="I860" s="143">
        <f t="shared" si="107"/>
        <v>0</v>
      </c>
      <c r="J860" s="142"/>
      <c r="K860" s="146"/>
      <c r="L860" s="7" t="str">
        <f t="shared" si="108"/>
        <v/>
      </c>
      <c r="M860" s="7" t="str">
        <f t="shared" si="109"/>
        <v/>
      </c>
      <c r="N860" s="7" t="str">
        <f t="shared" si="105"/>
        <v/>
      </c>
      <c r="O860" s="144"/>
      <c r="P860" s="355">
        <v>0</v>
      </c>
      <c r="Q860" s="362">
        <f>SUM('NOVO HORIZONTE'!I860)</f>
        <v>0</v>
      </c>
      <c r="R860" s="363">
        <f t="shared" si="110"/>
        <v>0</v>
      </c>
      <c r="S860" s="153">
        <f t="shared" si="112"/>
        <v>0</v>
      </c>
      <c r="T860" s="364"/>
    </row>
    <row r="861" ht="33.75" hidden="1" spans="1:20">
      <c r="A861" s="158">
        <v>92223</v>
      </c>
      <c r="B861" s="94" t="s">
        <v>252</v>
      </c>
      <c r="C861" s="104" t="s">
        <v>1149</v>
      </c>
      <c r="D861" s="94" t="s">
        <v>263</v>
      </c>
      <c r="E861" s="95">
        <v>411.22</v>
      </c>
      <c r="F861" s="96">
        <f t="shared" si="106"/>
        <v>504.73</v>
      </c>
      <c r="G861" s="107">
        <f>ROUND(SUM('NOVO HORIZONTE'!G861),2)</f>
        <v>0</v>
      </c>
      <c r="H861" s="107">
        <f t="shared" si="111"/>
        <v>0</v>
      </c>
      <c r="I861" s="143">
        <f t="shared" si="107"/>
        <v>0</v>
      </c>
      <c r="J861" s="142"/>
      <c r="K861" s="146"/>
      <c r="L861" s="7" t="str">
        <f t="shared" si="108"/>
        <v/>
      </c>
      <c r="M861" s="7" t="str">
        <f t="shared" si="109"/>
        <v/>
      </c>
      <c r="N861" s="7" t="str">
        <f t="shared" si="105"/>
        <v/>
      </c>
      <c r="O861" s="144"/>
      <c r="P861" s="355">
        <v>0</v>
      </c>
      <c r="Q861" s="362">
        <f>SUM('NOVO HORIZONTE'!I861)</f>
        <v>0</v>
      </c>
      <c r="R861" s="363">
        <f t="shared" si="110"/>
        <v>0</v>
      </c>
      <c r="S861" s="153">
        <f t="shared" si="112"/>
        <v>0</v>
      </c>
      <c r="T861" s="364"/>
    </row>
    <row r="862" ht="33.75" hidden="1" spans="1:20">
      <c r="A862" s="158">
        <v>92224</v>
      </c>
      <c r="B862" s="94" t="s">
        <v>252</v>
      </c>
      <c r="C862" s="104" t="s">
        <v>1150</v>
      </c>
      <c r="D862" s="94" t="s">
        <v>263</v>
      </c>
      <c r="E862" s="95">
        <v>470.73</v>
      </c>
      <c r="F862" s="96">
        <f t="shared" si="106"/>
        <v>577.77</v>
      </c>
      <c r="G862" s="107">
        <f>ROUND(SUM('NOVO HORIZONTE'!G862),2)</f>
        <v>0</v>
      </c>
      <c r="H862" s="107">
        <f t="shared" si="111"/>
        <v>0</v>
      </c>
      <c r="I862" s="143">
        <f t="shared" si="107"/>
        <v>0</v>
      </c>
      <c r="J862" s="142"/>
      <c r="K862" s="146"/>
      <c r="L862" s="7" t="str">
        <f t="shared" si="108"/>
        <v/>
      </c>
      <c r="M862" s="7" t="str">
        <f t="shared" si="109"/>
        <v/>
      </c>
      <c r="N862" s="7" t="str">
        <f t="shared" si="105"/>
        <v/>
      </c>
      <c r="O862" s="144"/>
      <c r="P862" s="355">
        <v>0</v>
      </c>
      <c r="Q862" s="362">
        <f>SUM('NOVO HORIZONTE'!I862)</f>
        <v>0</v>
      </c>
      <c r="R862" s="363">
        <f t="shared" si="110"/>
        <v>0</v>
      </c>
      <c r="S862" s="153">
        <f t="shared" si="112"/>
        <v>0</v>
      </c>
      <c r="T862" s="364"/>
    </row>
    <row r="863" ht="33.75" hidden="1" spans="1:20">
      <c r="A863" s="158">
        <v>92226</v>
      </c>
      <c r="B863" s="94" t="s">
        <v>252</v>
      </c>
      <c r="C863" s="104" t="s">
        <v>1151</v>
      </c>
      <c r="D863" s="94" t="s">
        <v>263</v>
      </c>
      <c r="E863" s="95">
        <v>498.23</v>
      </c>
      <c r="F863" s="96">
        <f t="shared" si="106"/>
        <v>611.53</v>
      </c>
      <c r="G863" s="107">
        <f>ROUND(SUM('NOVO HORIZONTE'!G863),2)</f>
        <v>0</v>
      </c>
      <c r="H863" s="107">
        <f t="shared" si="111"/>
        <v>0</v>
      </c>
      <c r="I863" s="143">
        <f t="shared" si="107"/>
        <v>0</v>
      </c>
      <c r="J863" s="142"/>
      <c r="K863" s="146"/>
      <c r="L863" s="7" t="str">
        <f t="shared" si="108"/>
        <v/>
      </c>
      <c r="M863" s="7" t="str">
        <f t="shared" si="109"/>
        <v/>
      </c>
      <c r="N863" s="7" t="str">
        <f t="shared" si="105"/>
        <v/>
      </c>
      <c r="O863" s="144"/>
      <c r="P863" s="355">
        <v>0</v>
      </c>
      <c r="Q863" s="362">
        <f>SUM('NOVO HORIZONTE'!I863)</f>
        <v>0</v>
      </c>
      <c r="R863" s="363">
        <f t="shared" si="110"/>
        <v>0</v>
      </c>
      <c r="S863" s="153">
        <f t="shared" si="112"/>
        <v>0</v>
      </c>
      <c r="T863" s="364"/>
    </row>
    <row r="864" ht="33.75" hidden="1" spans="1:20">
      <c r="A864" s="158">
        <v>92816</v>
      </c>
      <c r="B864" s="94" t="s">
        <v>252</v>
      </c>
      <c r="C864" s="104" t="s">
        <v>1152</v>
      </c>
      <c r="D864" s="94" t="s">
        <v>263</v>
      </c>
      <c r="E864" s="95">
        <v>667.53</v>
      </c>
      <c r="F864" s="96">
        <f t="shared" si="106"/>
        <v>819.33</v>
      </c>
      <c r="G864" s="107">
        <f>ROUND(SUM('NOVO HORIZONTE'!G864),2)</f>
        <v>0</v>
      </c>
      <c r="H864" s="107">
        <f t="shared" si="111"/>
        <v>0</v>
      </c>
      <c r="I864" s="143">
        <f t="shared" si="107"/>
        <v>0</v>
      </c>
      <c r="J864" s="142"/>
      <c r="K864" s="146"/>
      <c r="L864" s="7" t="str">
        <f t="shared" si="108"/>
        <v/>
      </c>
      <c r="M864" s="7" t="str">
        <f t="shared" si="109"/>
        <v/>
      </c>
      <c r="N864" s="7" t="str">
        <f t="shared" si="105"/>
        <v/>
      </c>
      <c r="O864" s="144"/>
      <c r="P864" s="355">
        <v>0</v>
      </c>
      <c r="Q864" s="362">
        <f>SUM('NOVO HORIZONTE'!I864)</f>
        <v>0</v>
      </c>
      <c r="R864" s="363">
        <f t="shared" si="110"/>
        <v>0</v>
      </c>
      <c r="S864" s="153">
        <f t="shared" si="112"/>
        <v>0</v>
      </c>
      <c r="T864" s="364"/>
    </row>
    <row r="865" ht="33.75" hidden="1" spans="1:20">
      <c r="A865" s="158">
        <v>92818</v>
      </c>
      <c r="B865" s="94" t="s">
        <v>252</v>
      </c>
      <c r="C865" s="104" t="s">
        <v>1153</v>
      </c>
      <c r="D865" s="94" t="s">
        <v>263</v>
      </c>
      <c r="E865" s="95">
        <v>947.82</v>
      </c>
      <c r="F865" s="96">
        <f t="shared" si="106"/>
        <v>1163.35</v>
      </c>
      <c r="G865" s="107">
        <f>ROUND(SUM('NOVO HORIZONTE'!G865),2)</f>
        <v>0</v>
      </c>
      <c r="H865" s="107">
        <f t="shared" si="111"/>
        <v>0</v>
      </c>
      <c r="I865" s="143">
        <f t="shared" si="107"/>
        <v>0</v>
      </c>
      <c r="J865" s="142"/>
      <c r="K865" s="146"/>
      <c r="L865" s="7" t="str">
        <f t="shared" si="108"/>
        <v/>
      </c>
      <c r="M865" s="7" t="str">
        <f t="shared" si="109"/>
        <v/>
      </c>
      <c r="N865" s="7" t="str">
        <f t="shared" si="105"/>
        <v/>
      </c>
      <c r="O865" s="144"/>
      <c r="P865" s="355">
        <v>0</v>
      </c>
      <c r="Q865" s="362">
        <f>SUM('NOVO HORIZONTE'!I865)</f>
        <v>0</v>
      </c>
      <c r="R865" s="363">
        <f t="shared" si="110"/>
        <v>0</v>
      </c>
      <c r="S865" s="153">
        <f t="shared" si="112"/>
        <v>0</v>
      </c>
      <c r="T865" s="364"/>
    </row>
    <row r="866" ht="33.75" hidden="1" spans="1:20">
      <c r="A866" s="158">
        <v>92829</v>
      </c>
      <c r="B866" s="94" t="s">
        <v>252</v>
      </c>
      <c r="C866" s="104" t="s">
        <v>1154</v>
      </c>
      <c r="D866" s="94" t="s">
        <v>263</v>
      </c>
      <c r="E866" s="95">
        <v>699.37</v>
      </c>
      <c r="F866" s="96">
        <f t="shared" si="106"/>
        <v>858.41</v>
      </c>
      <c r="G866" s="107">
        <f>ROUND(SUM('NOVO HORIZONTE'!G866),2)</f>
        <v>0</v>
      </c>
      <c r="H866" s="107">
        <f t="shared" si="111"/>
        <v>0</v>
      </c>
      <c r="I866" s="143">
        <f t="shared" si="107"/>
        <v>0</v>
      </c>
      <c r="J866" s="142"/>
      <c r="K866" s="145"/>
      <c r="L866" s="7" t="str">
        <f t="shared" si="108"/>
        <v/>
      </c>
      <c r="M866" s="7" t="str">
        <f t="shared" si="109"/>
        <v/>
      </c>
      <c r="N866" s="7" t="str">
        <f t="shared" si="105"/>
        <v/>
      </c>
      <c r="O866" s="144"/>
      <c r="P866" s="355">
        <v>0</v>
      </c>
      <c r="Q866" s="362">
        <f>SUM('NOVO HORIZONTE'!I866)</f>
        <v>0</v>
      </c>
      <c r="R866" s="363">
        <f t="shared" si="110"/>
        <v>0</v>
      </c>
      <c r="S866" s="153">
        <f t="shared" si="112"/>
        <v>0</v>
      </c>
      <c r="T866" s="364"/>
    </row>
    <row r="867" ht="33.75" hidden="1" spans="1:20">
      <c r="A867" s="158">
        <v>92831</v>
      </c>
      <c r="B867" s="94" t="s">
        <v>252</v>
      </c>
      <c r="C867" s="104" t="s">
        <v>1155</v>
      </c>
      <c r="D867" s="94" t="s">
        <v>263</v>
      </c>
      <c r="E867" s="95">
        <v>986.99</v>
      </c>
      <c r="F867" s="96">
        <f t="shared" si="106"/>
        <v>1211.43</v>
      </c>
      <c r="G867" s="107">
        <f>ROUND(SUM('NOVO HORIZONTE'!G867),2)</f>
        <v>0</v>
      </c>
      <c r="H867" s="107">
        <f t="shared" si="111"/>
        <v>0</v>
      </c>
      <c r="I867" s="143">
        <f t="shared" si="107"/>
        <v>0</v>
      </c>
      <c r="J867" s="142"/>
      <c r="K867" s="146"/>
      <c r="L867" s="7" t="str">
        <f t="shared" si="108"/>
        <v/>
      </c>
      <c r="M867" s="7" t="str">
        <f t="shared" si="109"/>
        <v/>
      </c>
      <c r="N867" s="7" t="str">
        <f t="shared" si="105"/>
        <v/>
      </c>
      <c r="O867" s="144"/>
      <c r="P867" s="355">
        <v>0</v>
      </c>
      <c r="Q867" s="362">
        <f>SUM('NOVO HORIZONTE'!I867)</f>
        <v>0</v>
      </c>
      <c r="R867" s="363">
        <f t="shared" si="110"/>
        <v>0</v>
      </c>
      <c r="S867" s="153">
        <f t="shared" si="112"/>
        <v>0</v>
      </c>
      <c r="T867" s="364"/>
    </row>
    <row r="868" ht="12.75" hidden="1" spans="1:20">
      <c r="A868" s="154" t="s">
        <v>1156</v>
      </c>
      <c r="B868" s="94"/>
      <c r="C868" s="161" t="s">
        <v>1157</v>
      </c>
      <c r="D868" s="335">
        <v>0</v>
      </c>
      <c r="E868" s="336">
        <v>0</v>
      </c>
      <c r="F868" s="96">
        <f t="shared" si="106"/>
        <v>0</v>
      </c>
      <c r="G868" s="187">
        <f>ROUND(SUM('NOVO HORIZONTE'!G868),2)</f>
        <v>0</v>
      </c>
      <c r="H868" s="187">
        <f t="shared" si="111"/>
        <v>0</v>
      </c>
      <c r="I868" s="188">
        <f t="shared" si="107"/>
        <v>0</v>
      </c>
      <c r="J868" s="142"/>
      <c r="K868" s="145" t="str">
        <f>IF(OR(SUM(I868)&gt;0,SUM(I868)&gt;0),"xx","")</f>
        <v/>
      </c>
      <c r="L868" s="7" t="str">
        <f t="shared" si="108"/>
        <v/>
      </c>
      <c r="M868" s="7" t="str">
        <f t="shared" si="109"/>
        <v/>
      </c>
      <c r="N868" s="7" t="str">
        <f t="shared" si="105"/>
        <v/>
      </c>
      <c r="O868" s="144"/>
      <c r="P868" s="375"/>
      <c r="Q868" s="362">
        <f>SUM('NOVO HORIZONTE'!I868)</f>
        <v>0</v>
      </c>
      <c r="R868" s="363">
        <f t="shared" si="110"/>
        <v>0</v>
      </c>
      <c r="S868" s="153">
        <f t="shared" si="112"/>
        <v>0</v>
      </c>
      <c r="T868" s="364"/>
    </row>
    <row r="869" ht="12.75" hidden="1" spans="1:20">
      <c r="A869" s="154" t="s">
        <v>1158</v>
      </c>
      <c r="B869" s="94"/>
      <c r="C869" s="161" t="s">
        <v>1159</v>
      </c>
      <c r="D869" s="335">
        <v>0</v>
      </c>
      <c r="E869" s="336">
        <v>0</v>
      </c>
      <c r="F869" s="96">
        <f t="shared" si="106"/>
        <v>0</v>
      </c>
      <c r="G869" s="187">
        <f>ROUND(SUM('NOVO HORIZONTE'!G869),2)</f>
        <v>0</v>
      </c>
      <c r="H869" s="187">
        <f t="shared" si="111"/>
        <v>0</v>
      </c>
      <c r="I869" s="188">
        <f t="shared" si="107"/>
        <v>0</v>
      </c>
      <c r="J869" s="142"/>
      <c r="K869" s="145" t="str">
        <f>IF(OR(SUM(I869)&gt;0,SUM(I869)&gt;0),"xx","")</f>
        <v/>
      </c>
      <c r="L869" s="7" t="str">
        <f t="shared" si="108"/>
        <v/>
      </c>
      <c r="M869" s="7" t="str">
        <f t="shared" si="109"/>
        <v/>
      </c>
      <c r="N869" s="7" t="str">
        <f t="shared" si="105"/>
        <v/>
      </c>
      <c r="O869" s="144"/>
      <c r="P869" s="375"/>
      <c r="Q869" s="362">
        <f>SUM('NOVO HORIZONTE'!I869)</f>
        <v>0</v>
      </c>
      <c r="R869" s="363">
        <f t="shared" si="110"/>
        <v>0</v>
      </c>
      <c r="S869" s="153">
        <f t="shared" si="112"/>
        <v>0</v>
      </c>
      <c r="T869" s="364"/>
    </row>
    <row r="870" ht="12.75" hidden="1" spans="1:20">
      <c r="A870" s="154" t="s">
        <v>1160</v>
      </c>
      <c r="B870" s="94"/>
      <c r="C870" s="161" t="s">
        <v>1161</v>
      </c>
      <c r="D870" s="335">
        <v>0</v>
      </c>
      <c r="E870" s="336">
        <v>0</v>
      </c>
      <c r="F870" s="96">
        <f t="shared" si="106"/>
        <v>0</v>
      </c>
      <c r="G870" s="187">
        <f>ROUND(SUM('NOVO HORIZONTE'!G870),2)</f>
        <v>0</v>
      </c>
      <c r="H870" s="187">
        <f t="shared" si="111"/>
        <v>0</v>
      </c>
      <c r="I870" s="188">
        <f t="shared" si="107"/>
        <v>0</v>
      </c>
      <c r="J870" s="142"/>
      <c r="K870" s="145" t="str">
        <f>IF(OR(SUM(I871:I1201)&gt;0,SUM(I871:I1201)&gt;0),"xx","")</f>
        <v/>
      </c>
      <c r="L870" s="7" t="str">
        <f t="shared" si="108"/>
        <v/>
      </c>
      <c r="M870" s="7" t="str">
        <f t="shared" si="109"/>
        <v/>
      </c>
      <c r="N870" s="7" t="str">
        <f t="shared" si="105"/>
        <v/>
      </c>
      <c r="O870" s="144"/>
      <c r="P870" s="375"/>
      <c r="Q870" s="362">
        <f>SUM('NOVO HORIZONTE'!I870)</f>
        <v>0</v>
      </c>
      <c r="R870" s="363">
        <f t="shared" si="110"/>
        <v>0</v>
      </c>
      <c r="S870" s="153">
        <f t="shared" si="112"/>
        <v>0</v>
      </c>
      <c r="T870" s="364"/>
    </row>
    <row r="871" ht="12.75" hidden="1" spans="1:20">
      <c r="A871" s="154" t="s">
        <v>1162</v>
      </c>
      <c r="B871" s="94"/>
      <c r="C871" s="161" t="s">
        <v>1163</v>
      </c>
      <c r="D871" s="335">
        <v>0</v>
      </c>
      <c r="E871" s="336">
        <v>0</v>
      </c>
      <c r="F871" s="96">
        <f t="shared" si="106"/>
        <v>0</v>
      </c>
      <c r="G871" s="187">
        <f>ROUND(SUM('NOVO HORIZONTE'!G871),2)</f>
        <v>0</v>
      </c>
      <c r="H871" s="187">
        <f t="shared" si="111"/>
        <v>0</v>
      </c>
      <c r="I871" s="188">
        <f t="shared" si="107"/>
        <v>0</v>
      </c>
      <c r="J871" s="142"/>
      <c r="K871" s="145" t="str">
        <f>IF(OR(SUM(I871)&gt;0,SUM(I871)&gt;0),"xx","")</f>
        <v/>
      </c>
      <c r="L871" s="7" t="str">
        <f t="shared" si="108"/>
        <v/>
      </c>
      <c r="M871" s="7" t="str">
        <f t="shared" si="109"/>
        <v/>
      </c>
      <c r="N871" s="7" t="str">
        <f t="shared" si="105"/>
        <v/>
      </c>
      <c r="O871" s="144"/>
      <c r="P871" s="375"/>
      <c r="Q871" s="362">
        <f>SUM('NOVO HORIZONTE'!I871)</f>
        <v>0</v>
      </c>
      <c r="R871" s="363">
        <f t="shared" si="110"/>
        <v>0</v>
      </c>
      <c r="S871" s="153">
        <f t="shared" si="112"/>
        <v>0</v>
      </c>
      <c r="T871" s="364"/>
    </row>
    <row r="872" ht="12.75" hidden="1" spans="1:20">
      <c r="A872" s="154" t="s">
        <v>1164</v>
      </c>
      <c r="B872" s="94"/>
      <c r="C872" s="161" t="s">
        <v>1165</v>
      </c>
      <c r="D872" s="335">
        <v>0</v>
      </c>
      <c r="E872" s="336">
        <v>0</v>
      </c>
      <c r="F872" s="96">
        <f t="shared" si="106"/>
        <v>0</v>
      </c>
      <c r="G872" s="187">
        <f>ROUND(SUM('NOVO HORIZONTE'!G872),2)</f>
        <v>0</v>
      </c>
      <c r="H872" s="187">
        <f t="shared" si="111"/>
        <v>0</v>
      </c>
      <c r="I872" s="188">
        <f t="shared" si="107"/>
        <v>0</v>
      </c>
      <c r="J872" s="142"/>
      <c r="K872" s="145" t="str">
        <f>IF(OR(SUM(I872)&gt;0,SUM(I872)&gt;0),"xx","")</f>
        <v/>
      </c>
      <c r="L872" s="7" t="str">
        <f t="shared" si="108"/>
        <v/>
      </c>
      <c r="M872" s="7" t="str">
        <f t="shared" si="109"/>
        <v/>
      </c>
      <c r="N872" s="7" t="str">
        <f t="shared" si="105"/>
        <v/>
      </c>
      <c r="O872" s="144"/>
      <c r="P872" s="375"/>
      <c r="Q872" s="362">
        <f>SUM('NOVO HORIZONTE'!I872)</f>
        <v>0</v>
      </c>
      <c r="R872" s="363">
        <f t="shared" si="110"/>
        <v>0</v>
      </c>
      <c r="S872" s="153">
        <f t="shared" si="112"/>
        <v>0</v>
      </c>
      <c r="T872" s="364"/>
    </row>
    <row r="873" ht="12.75" hidden="1" spans="1:20">
      <c r="A873" s="154" t="s">
        <v>1166</v>
      </c>
      <c r="B873" s="94"/>
      <c r="C873" s="161" t="s">
        <v>1167</v>
      </c>
      <c r="D873" s="335">
        <v>0</v>
      </c>
      <c r="E873" s="336">
        <v>0</v>
      </c>
      <c r="F873" s="96">
        <f t="shared" si="106"/>
        <v>0</v>
      </c>
      <c r="G873" s="187">
        <f>ROUND(SUM('NOVO HORIZONTE'!G873),2)</f>
        <v>0</v>
      </c>
      <c r="H873" s="187">
        <f t="shared" si="111"/>
        <v>0</v>
      </c>
      <c r="I873" s="188">
        <f t="shared" si="107"/>
        <v>0</v>
      </c>
      <c r="J873" s="142"/>
      <c r="K873" s="145" t="str">
        <f>IF(OR(SUM(I874:I887)&gt;0,SUM(I874:I887)&gt;0),"xx","")</f>
        <v/>
      </c>
      <c r="L873" s="7" t="str">
        <f t="shared" si="108"/>
        <v/>
      </c>
      <c r="M873" s="7" t="str">
        <f t="shared" si="109"/>
        <v/>
      </c>
      <c r="N873" s="7" t="str">
        <f t="shared" si="105"/>
        <v/>
      </c>
      <c r="O873" s="144"/>
      <c r="P873" s="375"/>
      <c r="Q873" s="362">
        <f>SUM('NOVO HORIZONTE'!I873)</f>
        <v>0</v>
      </c>
      <c r="R873" s="363">
        <f t="shared" si="110"/>
        <v>0</v>
      </c>
      <c r="S873" s="153">
        <f t="shared" si="112"/>
        <v>0</v>
      </c>
      <c r="T873" s="364"/>
    </row>
    <row r="874" ht="22.5" hidden="1" spans="1:20">
      <c r="A874" s="158">
        <v>102265</v>
      </c>
      <c r="B874" s="94" t="s">
        <v>252</v>
      </c>
      <c r="C874" s="104" t="s">
        <v>1168</v>
      </c>
      <c r="D874" s="94" t="s">
        <v>279</v>
      </c>
      <c r="E874" s="95">
        <v>121.28</v>
      </c>
      <c r="F874" s="96">
        <f t="shared" si="106"/>
        <v>148.86</v>
      </c>
      <c r="G874" s="107">
        <f>ROUND(SUM('NOVO HORIZONTE'!G874),2)</f>
        <v>0</v>
      </c>
      <c r="H874" s="107">
        <f t="shared" si="111"/>
        <v>0</v>
      </c>
      <c r="I874" s="143">
        <f t="shared" si="107"/>
        <v>0</v>
      </c>
      <c r="J874" s="142"/>
      <c r="K874" s="146"/>
      <c r="L874" s="7" t="str">
        <f t="shared" si="108"/>
        <v/>
      </c>
      <c r="M874" s="7" t="str">
        <f t="shared" si="109"/>
        <v/>
      </c>
      <c r="N874" s="7" t="str">
        <f t="shared" si="105"/>
        <v/>
      </c>
      <c r="O874" s="144"/>
      <c r="P874" s="355">
        <v>0</v>
      </c>
      <c r="Q874" s="362">
        <f>SUM('NOVO HORIZONTE'!I874)</f>
        <v>0</v>
      </c>
      <c r="R874" s="363">
        <f t="shared" si="110"/>
        <v>0</v>
      </c>
      <c r="S874" s="153">
        <f t="shared" si="112"/>
        <v>0</v>
      </c>
      <c r="T874" s="364"/>
    </row>
    <row r="875" ht="22.5" hidden="1" spans="1:20">
      <c r="A875" s="158">
        <v>102266</v>
      </c>
      <c r="B875" s="94" t="s">
        <v>252</v>
      </c>
      <c r="C875" s="104" t="s">
        <v>1169</v>
      </c>
      <c r="D875" s="94" t="s">
        <v>279</v>
      </c>
      <c r="E875" s="95">
        <v>134.47</v>
      </c>
      <c r="F875" s="96">
        <f t="shared" si="106"/>
        <v>165.05</v>
      </c>
      <c r="G875" s="107">
        <f>ROUND(SUM('NOVO HORIZONTE'!G875),2)</f>
        <v>0</v>
      </c>
      <c r="H875" s="107">
        <f t="shared" si="111"/>
        <v>0</v>
      </c>
      <c r="I875" s="143">
        <f t="shared" si="107"/>
        <v>0</v>
      </c>
      <c r="J875" s="142"/>
      <c r="K875" s="146"/>
      <c r="L875" s="7" t="str">
        <f t="shared" si="108"/>
        <v/>
      </c>
      <c r="M875" s="7" t="str">
        <f t="shared" si="109"/>
        <v/>
      </c>
      <c r="N875" s="7" t="str">
        <f t="shared" si="105"/>
        <v/>
      </c>
      <c r="O875" s="144"/>
      <c r="P875" s="355">
        <v>0</v>
      </c>
      <c r="Q875" s="362">
        <f>SUM('NOVO HORIZONTE'!I875)</f>
        <v>0</v>
      </c>
      <c r="R875" s="363">
        <f t="shared" si="110"/>
        <v>0</v>
      </c>
      <c r="S875" s="153">
        <f t="shared" si="112"/>
        <v>0</v>
      </c>
      <c r="T875" s="364"/>
    </row>
    <row r="876" ht="22.5" hidden="1" spans="1:20">
      <c r="A876" s="158">
        <v>102267</v>
      </c>
      <c r="B876" s="94" t="s">
        <v>252</v>
      </c>
      <c r="C876" s="104" t="s">
        <v>1170</v>
      </c>
      <c r="D876" s="94" t="s">
        <v>279</v>
      </c>
      <c r="E876" s="95">
        <v>154.33</v>
      </c>
      <c r="F876" s="96">
        <f t="shared" si="106"/>
        <v>189.42</v>
      </c>
      <c r="G876" s="107">
        <f>ROUND(SUM('NOVO HORIZONTE'!G876),2)</f>
        <v>0</v>
      </c>
      <c r="H876" s="107">
        <f t="shared" si="111"/>
        <v>0</v>
      </c>
      <c r="I876" s="143">
        <f t="shared" si="107"/>
        <v>0</v>
      </c>
      <c r="J876" s="142"/>
      <c r="K876" s="146"/>
      <c r="L876" s="7" t="str">
        <f t="shared" si="108"/>
        <v/>
      </c>
      <c r="M876" s="7" t="str">
        <f t="shared" si="109"/>
        <v/>
      </c>
      <c r="N876" s="7" t="str">
        <f t="shared" si="105"/>
        <v/>
      </c>
      <c r="O876" s="144"/>
      <c r="P876" s="355">
        <v>0</v>
      </c>
      <c r="Q876" s="362">
        <f>SUM('NOVO HORIZONTE'!I876)</f>
        <v>0</v>
      </c>
      <c r="R876" s="363">
        <f t="shared" si="110"/>
        <v>0</v>
      </c>
      <c r="S876" s="153">
        <f t="shared" si="112"/>
        <v>0</v>
      </c>
      <c r="T876" s="364"/>
    </row>
    <row r="877" ht="22.5" hidden="1" spans="1:20">
      <c r="A877" s="158">
        <v>102268</v>
      </c>
      <c r="B877" s="94" t="s">
        <v>252</v>
      </c>
      <c r="C877" s="104" t="s">
        <v>1171</v>
      </c>
      <c r="D877" s="94" t="s">
        <v>279</v>
      </c>
      <c r="E877" s="95">
        <v>174.12</v>
      </c>
      <c r="F877" s="96">
        <f t="shared" si="106"/>
        <v>213.71</v>
      </c>
      <c r="G877" s="107">
        <f>ROUND(SUM('NOVO HORIZONTE'!G877),2)</f>
        <v>0</v>
      </c>
      <c r="H877" s="107">
        <f t="shared" si="111"/>
        <v>0</v>
      </c>
      <c r="I877" s="143">
        <f t="shared" si="107"/>
        <v>0</v>
      </c>
      <c r="J877" s="142"/>
      <c r="K877" s="146"/>
      <c r="L877" s="7" t="str">
        <f t="shared" si="108"/>
        <v/>
      </c>
      <c r="M877" s="7" t="str">
        <f t="shared" si="109"/>
        <v/>
      </c>
      <c r="N877" s="7" t="str">
        <f t="shared" si="105"/>
        <v/>
      </c>
      <c r="O877" s="144"/>
      <c r="P877" s="355">
        <v>0</v>
      </c>
      <c r="Q877" s="362">
        <f>SUM('NOVO HORIZONTE'!I877)</f>
        <v>0</v>
      </c>
      <c r="R877" s="363">
        <f t="shared" si="110"/>
        <v>0</v>
      </c>
      <c r="S877" s="153">
        <f t="shared" si="112"/>
        <v>0</v>
      </c>
      <c r="T877" s="364"/>
    </row>
    <row r="878" ht="22.5" hidden="1" spans="1:20">
      <c r="A878" s="158">
        <v>102269</v>
      </c>
      <c r="B878" s="94" t="s">
        <v>252</v>
      </c>
      <c r="C878" s="104" t="s">
        <v>1172</v>
      </c>
      <c r="D878" s="94" t="s">
        <v>279</v>
      </c>
      <c r="E878" s="95">
        <v>213.72</v>
      </c>
      <c r="F878" s="96">
        <f t="shared" si="106"/>
        <v>262.32</v>
      </c>
      <c r="G878" s="107">
        <f>ROUND(SUM('NOVO HORIZONTE'!G878),2)</f>
        <v>0</v>
      </c>
      <c r="H878" s="107">
        <f t="shared" si="111"/>
        <v>0</v>
      </c>
      <c r="I878" s="143">
        <f t="shared" si="107"/>
        <v>0</v>
      </c>
      <c r="J878" s="142"/>
      <c r="K878" s="146"/>
      <c r="L878" s="7" t="str">
        <f t="shared" si="108"/>
        <v/>
      </c>
      <c r="M878" s="7" t="str">
        <f t="shared" si="109"/>
        <v/>
      </c>
      <c r="N878" s="7" t="str">
        <f t="shared" si="105"/>
        <v/>
      </c>
      <c r="O878" s="144"/>
      <c r="P878" s="355">
        <v>0</v>
      </c>
      <c r="Q878" s="362">
        <f>SUM('NOVO HORIZONTE'!I878)</f>
        <v>0</v>
      </c>
      <c r="R878" s="363">
        <f t="shared" si="110"/>
        <v>0</v>
      </c>
      <c r="S878" s="153">
        <f t="shared" si="112"/>
        <v>0</v>
      </c>
      <c r="T878" s="364"/>
    </row>
    <row r="879" ht="22.5" hidden="1" spans="1:20">
      <c r="A879" s="158">
        <v>90724</v>
      </c>
      <c r="B879" s="94" t="s">
        <v>252</v>
      </c>
      <c r="C879" s="104" t="s">
        <v>1173</v>
      </c>
      <c r="D879" s="94" t="s">
        <v>279</v>
      </c>
      <c r="E879" s="95">
        <v>28.81</v>
      </c>
      <c r="F879" s="96">
        <f t="shared" si="106"/>
        <v>35.36</v>
      </c>
      <c r="G879" s="107">
        <f>ROUND(SUM('NOVO HORIZONTE'!G879),2)</f>
        <v>0</v>
      </c>
      <c r="H879" s="107">
        <f t="shared" si="111"/>
        <v>0</v>
      </c>
      <c r="I879" s="143">
        <f t="shared" si="107"/>
        <v>0</v>
      </c>
      <c r="J879" s="142"/>
      <c r="K879" s="146"/>
      <c r="L879" s="7" t="str">
        <f t="shared" si="108"/>
        <v/>
      </c>
      <c r="M879" s="7" t="str">
        <f t="shared" si="109"/>
        <v/>
      </c>
      <c r="N879" s="7" t="str">
        <f t="shared" si="105"/>
        <v/>
      </c>
      <c r="O879" s="144"/>
      <c r="P879" s="355">
        <v>0</v>
      </c>
      <c r="Q879" s="362">
        <f>SUM('NOVO HORIZONTE'!I879)</f>
        <v>0</v>
      </c>
      <c r="R879" s="363">
        <f t="shared" si="110"/>
        <v>0</v>
      </c>
      <c r="S879" s="153">
        <f t="shared" si="112"/>
        <v>0</v>
      </c>
      <c r="T879" s="364"/>
    </row>
    <row r="880" ht="22.5" hidden="1" spans="1:20">
      <c r="A880" s="158">
        <v>90725</v>
      </c>
      <c r="B880" s="94" t="s">
        <v>252</v>
      </c>
      <c r="C880" s="104" t="s">
        <v>1174</v>
      </c>
      <c r="D880" s="94" t="s">
        <v>279</v>
      </c>
      <c r="E880" s="95">
        <v>35.41</v>
      </c>
      <c r="F880" s="96">
        <f t="shared" si="106"/>
        <v>43.46</v>
      </c>
      <c r="G880" s="107">
        <f>ROUND(SUM('NOVO HORIZONTE'!G880),2)</f>
        <v>0</v>
      </c>
      <c r="H880" s="107">
        <f t="shared" si="111"/>
        <v>0</v>
      </c>
      <c r="I880" s="143">
        <f t="shared" si="107"/>
        <v>0</v>
      </c>
      <c r="J880" s="142"/>
      <c r="K880" s="146"/>
      <c r="L880" s="7" t="str">
        <f t="shared" si="108"/>
        <v/>
      </c>
      <c r="M880" s="7" t="str">
        <f t="shared" si="109"/>
        <v/>
      </c>
      <c r="N880" s="7" t="str">
        <f t="shared" si="105"/>
        <v/>
      </c>
      <c r="O880" s="144"/>
      <c r="P880" s="355">
        <v>0</v>
      </c>
      <c r="Q880" s="362">
        <f>SUM('NOVO HORIZONTE'!I880)</f>
        <v>0</v>
      </c>
      <c r="R880" s="363">
        <f t="shared" si="110"/>
        <v>0</v>
      </c>
      <c r="S880" s="153">
        <f t="shared" si="112"/>
        <v>0</v>
      </c>
      <c r="T880" s="364"/>
    </row>
    <row r="881" ht="22.5" hidden="1" spans="1:20">
      <c r="A881" s="158">
        <v>90726</v>
      </c>
      <c r="B881" s="94" t="s">
        <v>252</v>
      </c>
      <c r="C881" s="104" t="s">
        <v>1175</v>
      </c>
      <c r="D881" s="94" t="s">
        <v>279</v>
      </c>
      <c r="E881" s="95">
        <v>42.07</v>
      </c>
      <c r="F881" s="96">
        <f t="shared" si="106"/>
        <v>51.64</v>
      </c>
      <c r="G881" s="107">
        <f>ROUND(SUM('NOVO HORIZONTE'!G881),2)</f>
        <v>0</v>
      </c>
      <c r="H881" s="107">
        <f t="shared" si="111"/>
        <v>0</v>
      </c>
      <c r="I881" s="143">
        <f t="shared" si="107"/>
        <v>0</v>
      </c>
      <c r="J881" s="142"/>
      <c r="K881" s="146"/>
      <c r="L881" s="7" t="str">
        <f t="shared" si="108"/>
        <v/>
      </c>
      <c r="M881" s="7" t="str">
        <f t="shared" si="109"/>
        <v/>
      </c>
      <c r="N881" s="7" t="str">
        <f t="shared" si="105"/>
        <v/>
      </c>
      <c r="O881" s="144"/>
      <c r="P881" s="355">
        <v>0</v>
      </c>
      <c r="Q881" s="362">
        <f>SUM('NOVO HORIZONTE'!I881)</f>
        <v>0</v>
      </c>
      <c r="R881" s="363">
        <f t="shared" si="110"/>
        <v>0</v>
      </c>
      <c r="S881" s="153">
        <f t="shared" si="112"/>
        <v>0</v>
      </c>
      <c r="T881" s="364"/>
    </row>
    <row r="882" ht="22.5" hidden="1" spans="1:20">
      <c r="A882" s="158">
        <v>90727</v>
      </c>
      <c r="B882" s="94" t="s">
        <v>252</v>
      </c>
      <c r="C882" s="104" t="s">
        <v>1176</v>
      </c>
      <c r="D882" s="94" t="s">
        <v>279</v>
      </c>
      <c r="E882" s="95">
        <v>48.67</v>
      </c>
      <c r="F882" s="96">
        <f t="shared" si="106"/>
        <v>59.74</v>
      </c>
      <c r="G882" s="107">
        <f>ROUND(SUM('NOVO HORIZONTE'!G882),2)</f>
        <v>0</v>
      </c>
      <c r="H882" s="107">
        <f t="shared" si="111"/>
        <v>0</v>
      </c>
      <c r="I882" s="143">
        <f t="shared" si="107"/>
        <v>0</v>
      </c>
      <c r="J882" s="142"/>
      <c r="K882" s="146"/>
      <c r="L882" s="7" t="str">
        <f t="shared" si="108"/>
        <v/>
      </c>
      <c r="M882" s="7" t="str">
        <f t="shared" si="109"/>
        <v/>
      </c>
      <c r="N882" s="7" t="str">
        <f t="shared" si="105"/>
        <v/>
      </c>
      <c r="O882" s="144"/>
      <c r="P882" s="355">
        <v>0</v>
      </c>
      <c r="Q882" s="362">
        <f>SUM('NOVO HORIZONTE'!I882)</f>
        <v>0</v>
      </c>
      <c r="R882" s="363">
        <f t="shared" si="110"/>
        <v>0</v>
      </c>
      <c r="S882" s="153">
        <f t="shared" si="112"/>
        <v>0</v>
      </c>
      <c r="T882" s="364"/>
    </row>
    <row r="883" ht="22.5" hidden="1" spans="1:20">
      <c r="A883" s="158">
        <v>90728</v>
      </c>
      <c r="B883" s="94" t="s">
        <v>252</v>
      </c>
      <c r="C883" s="104" t="s">
        <v>1177</v>
      </c>
      <c r="D883" s="94" t="s">
        <v>279</v>
      </c>
      <c r="E883" s="95">
        <v>55.28</v>
      </c>
      <c r="F883" s="96">
        <f t="shared" si="106"/>
        <v>67.85</v>
      </c>
      <c r="G883" s="107">
        <f>ROUND(SUM('NOVO HORIZONTE'!G883),2)</f>
        <v>0</v>
      </c>
      <c r="H883" s="107">
        <f t="shared" si="111"/>
        <v>0</v>
      </c>
      <c r="I883" s="143">
        <f t="shared" si="107"/>
        <v>0</v>
      </c>
      <c r="J883" s="142"/>
      <c r="K883" s="146"/>
      <c r="L883" s="7" t="str">
        <f t="shared" si="108"/>
        <v/>
      </c>
      <c r="M883" s="7" t="str">
        <f t="shared" si="109"/>
        <v/>
      </c>
      <c r="N883" s="7" t="str">
        <f t="shared" si="105"/>
        <v/>
      </c>
      <c r="O883" s="144"/>
      <c r="P883" s="355">
        <v>0</v>
      </c>
      <c r="Q883" s="362">
        <f>SUM('NOVO HORIZONTE'!I883)</f>
        <v>0</v>
      </c>
      <c r="R883" s="363">
        <f t="shared" si="110"/>
        <v>0</v>
      </c>
      <c r="S883" s="153">
        <f t="shared" si="112"/>
        <v>0</v>
      </c>
      <c r="T883" s="364"/>
    </row>
    <row r="884" ht="22.5" hidden="1" spans="1:20">
      <c r="A884" s="158">
        <v>90729</v>
      </c>
      <c r="B884" s="94" t="s">
        <v>252</v>
      </c>
      <c r="C884" s="104" t="s">
        <v>1178</v>
      </c>
      <c r="D884" s="94" t="s">
        <v>279</v>
      </c>
      <c r="E884" s="95">
        <v>61.88</v>
      </c>
      <c r="F884" s="96">
        <f t="shared" si="106"/>
        <v>75.95</v>
      </c>
      <c r="G884" s="107">
        <f>ROUND(SUM('NOVO HORIZONTE'!G884),2)</f>
        <v>0</v>
      </c>
      <c r="H884" s="107">
        <f t="shared" si="111"/>
        <v>0</v>
      </c>
      <c r="I884" s="143">
        <f t="shared" si="107"/>
        <v>0</v>
      </c>
      <c r="J884" s="142"/>
      <c r="K884" s="146"/>
      <c r="L884" s="7" t="str">
        <f t="shared" si="108"/>
        <v/>
      </c>
      <c r="M884" s="7" t="str">
        <f t="shared" si="109"/>
        <v/>
      </c>
      <c r="N884" s="7" t="str">
        <f t="shared" si="105"/>
        <v/>
      </c>
      <c r="O884" s="144"/>
      <c r="P884" s="355">
        <v>0</v>
      </c>
      <c r="Q884" s="362">
        <f>SUM('NOVO HORIZONTE'!I884)</f>
        <v>0</v>
      </c>
      <c r="R884" s="363">
        <f t="shared" si="110"/>
        <v>0</v>
      </c>
      <c r="S884" s="153">
        <f t="shared" si="112"/>
        <v>0</v>
      </c>
      <c r="T884" s="364"/>
    </row>
    <row r="885" ht="22.5" hidden="1" spans="1:20">
      <c r="A885" s="158">
        <v>90730</v>
      </c>
      <c r="B885" s="94" t="s">
        <v>252</v>
      </c>
      <c r="C885" s="104" t="s">
        <v>1179</v>
      </c>
      <c r="D885" s="94" t="s">
        <v>279</v>
      </c>
      <c r="E885" s="95">
        <v>68.48</v>
      </c>
      <c r="F885" s="96">
        <f t="shared" si="106"/>
        <v>84.05</v>
      </c>
      <c r="G885" s="107">
        <f>ROUND(SUM('NOVO HORIZONTE'!G885),2)</f>
        <v>0</v>
      </c>
      <c r="H885" s="107">
        <f t="shared" si="111"/>
        <v>0</v>
      </c>
      <c r="I885" s="143">
        <f t="shared" si="107"/>
        <v>0</v>
      </c>
      <c r="J885" s="142"/>
      <c r="K885" s="146"/>
      <c r="L885" s="7" t="str">
        <f t="shared" si="108"/>
        <v/>
      </c>
      <c r="M885" s="7" t="str">
        <f t="shared" si="109"/>
        <v/>
      </c>
      <c r="N885" s="7" t="str">
        <f t="shared" si="105"/>
        <v/>
      </c>
      <c r="O885" s="144"/>
      <c r="P885" s="355">
        <v>0</v>
      </c>
      <c r="Q885" s="362">
        <f>SUM('NOVO HORIZONTE'!I885)</f>
        <v>0</v>
      </c>
      <c r="R885" s="363">
        <f t="shared" si="110"/>
        <v>0</v>
      </c>
      <c r="S885" s="153">
        <f t="shared" si="112"/>
        <v>0</v>
      </c>
      <c r="T885" s="364"/>
    </row>
    <row r="886" ht="22.5" hidden="1" spans="1:20">
      <c r="A886" s="158">
        <v>90731</v>
      </c>
      <c r="B886" s="94" t="s">
        <v>252</v>
      </c>
      <c r="C886" s="104" t="s">
        <v>1180</v>
      </c>
      <c r="D886" s="94" t="s">
        <v>279</v>
      </c>
      <c r="E886" s="95">
        <v>75.08</v>
      </c>
      <c r="F886" s="96">
        <f t="shared" si="106"/>
        <v>92.15</v>
      </c>
      <c r="G886" s="107">
        <f>ROUND(SUM('NOVO HORIZONTE'!G886),2)</f>
        <v>0</v>
      </c>
      <c r="H886" s="107">
        <f t="shared" si="111"/>
        <v>0</v>
      </c>
      <c r="I886" s="143">
        <f t="shared" si="107"/>
        <v>0</v>
      </c>
      <c r="J886" s="142"/>
      <c r="K886" s="146"/>
      <c r="L886" s="7" t="str">
        <f t="shared" si="108"/>
        <v/>
      </c>
      <c r="M886" s="7" t="str">
        <f t="shared" si="109"/>
        <v/>
      </c>
      <c r="N886" s="7" t="str">
        <f t="shared" si="105"/>
        <v/>
      </c>
      <c r="O886" s="144"/>
      <c r="P886" s="355">
        <v>0</v>
      </c>
      <c r="Q886" s="362">
        <f>SUM('NOVO HORIZONTE'!I886)</f>
        <v>0</v>
      </c>
      <c r="R886" s="363">
        <f t="shared" si="110"/>
        <v>0</v>
      </c>
      <c r="S886" s="153">
        <f t="shared" si="112"/>
        <v>0</v>
      </c>
      <c r="T886" s="364"/>
    </row>
    <row r="887" ht="22.5" hidden="1" spans="1:20">
      <c r="A887" s="158">
        <v>90732</v>
      </c>
      <c r="B887" s="94" t="s">
        <v>252</v>
      </c>
      <c r="C887" s="104" t="s">
        <v>1181</v>
      </c>
      <c r="D887" s="94" t="s">
        <v>279</v>
      </c>
      <c r="E887" s="95">
        <v>94.87</v>
      </c>
      <c r="F887" s="96">
        <f t="shared" si="106"/>
        <v>116.44</v>
      </c>
      <c r="G887" s="107">
        <f>ROUND(SUM('NOVO HORIZONTE'!G887),2)</f>
        <v>0</v>
      </c>
      <c r="H887" s="107">
        <f t="shared" si="111"/>
        <v>0</v>
      </c>
      <c r="I887" s="143">
        <f t="shared" si="107"/>
        <v>0</v>
      </c>
      <c r="J887" s="142"/>
      <c r="K887" s="146"/>
      <c r="L887" s="7" t="str">
        <f t="shared" si="108"/>
        <v/>
      </c>
      <c r="M887" s="7" t="str">
        <f t="shared" si="109"/>
        <v/>
      </c>
      <c r="N887" s="7" t="str">
        <f t="shared" si="105"/>
        <v/>
      </c>
      <c r="O887" s="144"/>
      <c r="P887" s="355">
        <v>0</v>
      </c>
      <c r="Q887" s="362">
        <f>SUM('NOVO HORIZONTE'!I887)</f>
        <v>0</v>
      </c>
      <c r="R887" s="363">
        <f t="shared" si="110"/>
        <v>0</v>
      </c>
      <c r="S887" s="153">
        <f t="shared" si="112"/>
        <v>0</v>
      </c>
      <c r="T887" s="364"/>
    </row>
    <row r="888" ht="12.75" hidden="1" spans="1:20">
      <c r="A888" s="154" t="s">
        <v>1182</v>
      </c>
      <c r="B888" s="94"/>
      <c r="C888" s="161" t="s">
        <v>1183</v>
      </c>
      <c r="D888" s="335">
        <v>0</v>
      </c>
      <c r="E888" s="336">
        <v>0</v>
      </c>
      <c r="F888" s="96">
        <f t="shared" si="106"/>
        <v>0</v>
      </c>
      <c r="G888" s="187">
        <f>ROUND(SUM('NOVO HORIZONTE'!G888),2)</f>
        <v>0</v>
      </c>
      <c r="H888" s="187">
        <f t="shared" si="111"/>
        <v>0</v>
      </c>
      <c r="I888" s="188">
        <f t="shared" si="107"/>
        <v>0</v>
      </c>
      <c r="J888" s="142"/>
      <c r="K888" s="145" t="str">
        <f>IF(OR(SUM(I889:I918)&gt;0,SUM(I889:I918)&gt;0),"xx","")</f>
        <v/>
      </c>
      <c r="L888" s="7" t="str">
        <f t="shared" si="108"/>
        <v/>
      </c>
      <c r="M888" s="7" t="str">
        <f t="shared" si="109"/>
        <v/>
      </c>
      <c r="N888" s="7" t="str">
        <f t="shared" si="105"/>
        <v/>
      </c>
      <c r="O888" s="144"/>
      <c r="P888" s="375"/>
      <c r="Q888" s="362">
        <f>SUM('NOVO HORIZONTE'!I888)</f>
        <v>0</v>
      </c>
      <c r="R888" s="363">
        <f t="shared" si="110"/>
        <v>0</v>
      </c>
      <c r="S888" s="153">
        <f t="shared" si="112"/>
        <v>0</v>
      </c>
      <c r="T888" s="364"/>
    </row>
    <row r="889" ht="22.5" hidden="1" spans="1:20">
      <c r="A889" s="158">
        <v>98102</v>
      </c>
      <c r="B889" s="94" t="s">
        <v>252</v>
      </c>
      <c r="C889" s="104" t="s">
        <v>1184</v>
      </c>
      <c r="D889" s="94" t="s">
        <v>279</v>
      </c>
      <c r="E889" s="95">
        <v>125.31</v>
      </c>
      <c r="F889" s="96">
        <f t="shared" si="106"/>
        <v>153.81</v>
      </c>
      <c r="G889" s="107">
        <f>ROUND(SUM('NOVO HORIZONTE'!G889),2)</f>
        <v>0</v>
      </c>
      <c r="H889" s="107">
        <f t="shared" si="111"/>
        <v>0</v>
      </c>
      <c r="I889" s="143">
        <f t="shared" si="107"/>
        <v>0</v>
      </c>
      <c r="J889" s="142"/>
      <c r="K889" s="146"/>
      <c r="L889" s="7" t="str">
        <f t="shared" si="108"/>
        <v/>
      </c>
      <c r="M889" s="7" t="str">
        <f t="shared" si="109"/>
        <v/>
      </c>
      <c r="N889" s="7" t="str">
        <f t="shared" si="105"/>
        <v/>
      </c>
      <c r="O889" s="144"/>
      <c r="P889" s="355">
        <v>0</v>
      </c>
      <c r="Q889" s="362">
        <f>SUM('NOVO HORIZONTE'!I889)</f>
        <v>0</v>
      </c>
      <c r="R889" s="363">
        <f t="shared" si="110"/>
        <v>0</v>
      </c>
      <c r="S889" s="153">
        <f t="shared" si="112"/>
        <v>0</v>
      </c>
      <c r="T889" s="364"/>
    </row>
    <row r="890" ht="22.5" hidden="1" spans="1:20">
      <c r="A890" s="158">
        <v>98104</v>
      </c>
      <c r="B890" s="94" t="s">
        <v>252</v>
      </c>
      <c r="C890" s="104" t="s">
        <v>1185</v>
      </c>
      <c r="D890" s="94" t="s">
        <v>279</v>
      </c>
      <c r="E890" s="95">
        <v>394.67</v>
      </c>
      <c r="F890" s="96">
        <f t="shared" si="106"/>
        <v>484.42</v>
      </c>
      <c r="G890" s="107">
        <f>ROUND(SUM('NOVO HORIZONTE'!G890),2)</f>
        <v>0</v>
      </c>
      <c r="H890" s="107">
        <f t="shared" si="111"/>
        <v>0</v>
      </c>
      <c r="I890" s="143">
        <f t="shared" si="107"/>
        <v>0</v>
      </c>
      <c r="J890" s="142"/>
      <c r="K890" s="145"/>
      <c r="L890" s="7" t="str">
        <f t="shared" si="108"/>
        <v/>
      </c>
      <c r="M890" s="7" t="str">
        <f t="shared" si="109"/>
        <v/>
      </c>
      <c r="N890" s="7" t="str">
        <f t="shared" si="105"/>
        <v/>
      </c>
      <c r="O890" s="144"/>
      <c r="P890" s="355">
        <v>0</v>
      </c>
      <c r="Q890" s="362">
        <f>SUM('NOVO HORIZONTE'!I890)</f>
        <v>0</v>
      </c>
      <c r="R890" s="363">
        <f t="shared" si="110"/>
        <v>0</v>
      </c>
      <c r="S890" s="153">
        <f t="shared" si="112"/>
        <v>0</v>
      </c>
      <c r="T890" s="364"/>
    </row>
    <row r="891" ht="22.5" hidden="1" spans="1:20">
      <c r="A891" s="158">
        <v>98105</v>
      </c>
      <c r="B891" s="94" t="s">
        <v>252</v>
      </c>
      <c r="C891" s="104" t="s">
        <v>1186</v>
      </c>
      <c r="D891" s="94" t="s">
        <v>279</v>
      </c>
      <c r="E891" s="95">
        <v>686.33</v>
      </c>
      <c r="F891" s="96">
        <f t="shared" si="106"/>
        <v>842.4</v>
      </c>
      <c r="G891" s="107">
        <f>ROUND(SUM('NOVO HORIZONTE'!G891),2)</f>
        <v>0</v>
      </c>
      <c r="H891" s="107">
        <f t="shared" si="111"/>
        <v>0</v>
      </c>
      <c r="I891" s="143">
        <f t="shared" si="107"/>
        <v>0</v>
      </c>
      <c r="J891" s="142"/>
      <c r="K891" s="145"/>
      <c r="L891" s="7" t="str">
        <f t="shared" si="108"/>
        <v/>
      </c>
      <c r="M891" s="7" t="str">
        <f t="shared" si="109"/>
        <v/>
      </c>
      <c r="N891" s="7" t="str">
        <f t="shared" si="105"/>
        <v/>
      </c>
      <c r="O891" s="144"/>
      <c r="P891" s="355">
        <v>0</v>
      </c>
      <c r="Q891" s="362">
        <f>SUM('NOVO HORIZONTE'!I891)</f>
        <v>0</v>
      </c>
      <c r="R891" s="363">
        <f t="shared" si="110"/>
        <v>0</v>
      </c>
      <c r="S891" s="153">
        <f t="shared" si="112"/>
        <v>0</v>
      </c>
      <c r="T891" s="364"/>
    </row>
    <row r="892" ht="33.75" hidden="1" spans="1:20">
      <c r="A892" s="158">
        <v>98106</v>
      </c>
      <c r="B892" s="94" t="s">
        <v>252</v>
      </c>
      <c r="C892" s="104" t="s">
        <v>1187</v>
      </c>
      <c r="D892" s="94" t="s">
        <v>279</v>
      </c>
      <c r="E892" s="95">
        <v>1131.84</v>
      </c>
      <c r="F892" s="96">
        <f t="shared" si="106"/>
        <v>1389.22</v>
      </c>
      <c r="G892" s="107">
        <f>ROUND(SUM('NOVO HORIZONTE'!G892),2)</f>
        <v>0</v>
      </c>
      <c r="H892" s="107">
        <f t="shared" si="111"/>
        <v>0</v>
      </c>
      <c r="I892" s="143">
        <f t="shared" si="107"/>
        <v>0</v>
      </c>
      <c r="J892" s="142"/>
      <c r="K892" s="145"/>
      <c r="L892" s="7" t="str">
        <f t="shared" si="108"/>
        <v/>
      </c>
      <c r="M892" s="7" t="str">
        <f t="shared" si="109"/>
        <v/>
      </c>
      <c r="N892" s="7" t="str">
        <f t="shared" si="105"/>
        <v/>
      </c>
      <c r="O892" s="144"/>
      <c r="P892" s="355">
        <v>0</v>
      </c>
      <c r="Q892" s="362">
        <f>SUM('NOVO HORIZONTE'!I892)</f>
        <v>0</v>
      </c>
      <c r="R892" s="363">
        <f t="shared" si="110"/>
        <v>0</v>
      </c>
      <c r="S892" s="153">
        <f t="shared" si="112"/>
        <v>0</v>
      </c>
      <c r="T892" s="364"/>
    </row>
    <row r="893" ht="22.5" hidden="1" spans="1:20">
      <c r="A893" s="158">
        <v>98107</v>
      </c>
      <c r="B893" s="94" t="s">
        <v>252</v>
      </c>
      <c r="C893" s="104" t="s">
        <v>1188</v>
      </c>
      <c r="D893" s="94" t="s">
        <v>279</v>
      </c>
      <c r="E893" s="95">
        <v>280.64</v>
      </c>
      <c r="F893" s="96">
        <f t="shared" si="106"/>
        <v>344.46</v>
      </c>
      <c r="G893" s="107">
        <f>ROUND(SUM('NOVO HORIZONTE'!G893),2)</f>
        <v>0</v>
      </c>
      <c r="H893" s="107">
        <f t="shared" si="111"/>
        <v>0</v>
      </c>
      <c r="I893" s="143">
        <f t="shared" si="107"/>
        <v>0</v>
      </c>
      <c r="J893" s="142"/>
      <c r="K893" s="145"/>
      <c r="L893" s="7" t="str">
        <f t="shared" si="108"/>
        <v/>
      </c>
      <c r="M893" s="7" t="str">
        <f t="shared" si="109"/>
        <v/>
      </c>
      <c r="N893" s="7" t="str">
        <f t="shared" si="105"/>
        <v/>
      </c>
      <c r="O893" s="144"/>
      <c r="P893" s="355">
        <v>0</v>
      </c>
      <c r="Q893" s="362">
        <f>SUM('NOVO HORIZONTE'!I893)</f>
        <v>0</v>
      </c>
      <c r="R893" s="363">
        <f t="shared" si="110"/>
        <v>0</v>
      </c>
      <c r="S893" s="153">
        <f t="shared" si="112"/>
        <v>0</v>
      </c>
      <c r="T893" s="364"/>
    </row>
    <row r="894" ht="22.5" hidden="1" spans="1:20">
      <c r="A894" s="158">
        <v>98108</v>
      </c>
      <c r="B894" s="94" t="s">
        <v>252</v>
      </c>
      <c r="C894" s="104" t="s">
        <v>1189</v>
      </c>
      <c r="D894" s="94" t="s">
        <v>279</v>
      </c>
      <c r="E894" s="95">
        <v>502.26</v>
      </c>
      <c r="F894" s="96">
        <f t="shared" si="106"/>
        <v>616.47</v>
      </c>
      <c r="G894" s="107">
        <f>ROUND(SUM('NOVO HORIZONTE'!G894),2)</f>
        <v>0</v>
      </c>
      <c r="H894" s="107">
        <f t="shared" si="111"/>
        <v>0</v>
      </c>
      <c r="I894" s="143">
        <f t="shared" si="107"/>
        <v>0</v>
      </c>
      <c r="J894" s="142"/>
      <c r="K894" s="145"/>
      <c r="L894" s="7" t="str">
        <f t="shared" si="108"/>
        <v/>
      </c>
      <c r="M894" s="7" t="str">
        <f t="shared" si="109"/>
        <v/>
      </c>
      <c r="N894" s="7" t="str">
        <f t="shared" si="105"/>
        <v/>
      </c>
      <c r="O894" s="144"/>
      <c r="P894" s="355">
        <v>0</v>
      </c>
      <c r="Q894" s="362">
        <f>SUM('NOVO HORIZONTE'!I894)</f>
        <v>0</v>
      </c>
      <c r="R894" s="363">
        <f t="shared" si="110"/>
        <v>0</v>
      </c>
      <c r="S894" s="153">
        <f t="shared" si="112"/>
        <v>0</v>
      </c>
      <c r="T894" s="364"/>
    </row>
    <row r="895" ht="33.75" hidden="1" spans="1:20">
      <c r="A895" s="158">
        <v>98109</v>
      </c>
      <c r="B895" s="94" t="s">
        <v>252</v>
      </c>
      <c r="C895" s="104" t="s">
        <v>1190</v>
      </c>
      <c r="D895" s="94" t="s">
        <v>279</v>
      </c>
      <c r="E895" s="95">
        <v>813.15</v>
      </c>
      <c r="F895" s="96">
        <f t="shared" si="106"/>
        <v>998.06</v>
      </c>
      <c r="G895" s="107">
        <f>ROUND(SUM('NOVO HORIZONTE'!G895),2)</f>
        <v>0</v>
      </c>
      <c r="H895" s="107">
        <f t="shared" si="111"/>
        <v>0</v>
      </c>
      <c r="I895" s="143">
        <f t="shared" si="107"/>
        <v>0</v>
      </c>
      <c r="J895" s="142"/>
      <c r="K895" s="145"/>
      <c r="L895" s="7" t="str">
        <f t="shared" si="108"/>
        <v/>
      </c>
      <c r="M895" s="7" t="str">
        <f t="shared" si="109"/>
        <v/>
      </c>
      <c r="N895" s="7" t="str">
        <f t="shared" si="105"/>
        <v/>
      </c>
      <c r="O895" s="144"/>
      <c r="P895" s="355">
        <v>0</v>
      </c>
      <c r="Q895" s="362">
        <f>SUM('NOVO HORIZONTE'!I895)</f>
        <v>0</v>
      </c>
      <c r="R895" s="363">
        <f t="shared" si="110"/>
        <v>0</v>
      </c>
      <c r="S895" s="153">
        <f t="shared" si="112"/>
        <v>0</v>
      </c>
      <c r="T895" s="364"/>
    </row>
    <row r="896" ht="22.5" hidden="1" spans="1:20">
      <c r="A896" s="158">
        <v>98110</v>
      </c>
      <c r="B896" s="94" t="s">
        <v>252</v>
      </c>
      <c r="C896" s="104" t="s">
        <v>1191</v>
      </c>
      <c r="D896" s="94" t="s">
        <v>279</v>
      </c>
      <c r="E896" s="95">
        <v>388.86</v>
      </c>
      <c r="F896" s="96">
        <f t="shared" si="106"/>
        <v>477.29</v>
      </c>
      <c r="G896" s="107">
        <f>ROUND(SUM('NOVO HORIZONTE'!G896),2)</f>
        <v>0</v>
      </c>
      <c r="H896" s="107">
        <f t="shared" si="111"/>
        <v>0</v>
      </c>
      <c r="I896" s="143">
        <f t="shared" si="107"/>
        <v>0</v>
      </c>
      <c r="J896" s="142"/>
      <c r="K896" s="145"/>
      <c r="L896" s="7" t="str">
        <f t="shared" si="108"/>
        <v/>
      </c>
      <c r="M896" s="7" t="str">
        <f t="shared" si="109"/>
        <v/>
      </c>
      <c r="N896" s="7" t="str">
        <f t="shared" si="105"/>
        <v/>
      </c>
      <c r="O896" s="144"/>
      <c r="P896" s="355">
        <v>0</v>
      </c>
      <c r="Q896" s="362">
        <f>SUM('NOVO HORIZONTE'!I896)</f>
        <v>0</v>
      </c>
      <c r="R896" s="363">
        <f t="shared" si="110"/>
        <v>0</v>
      </c>
      <c r="S896" s="153">
        <f t="shared" si="112"/>
        <v>0</v>
      </c>
      <c r="T896" s="364"/>
    </row>
    <row r="897" ht="22.5" hidden="1" spans="1:20">
      <c r="A897" s="158">
        <v>97895</v>
      </c>
      <c r="B897" s="94" t="s">
        <v>252</v>
      </c>
      <c r="C897" s="104" t="s">
        <v>1192</v>
      </c>
      <c r="D897" s="94" t="s">
        <v>279</v>
      </c>
      <c r="E897" s="95">
        <v>130.07</v>
      </c>
      <c r="F897" s="96">
        <f t="shared" si="106"/>
        <v>159.65</v>
      </c>
      <c r="G897" s="107">
        <f>ROUND(SUM('NOVO HORIZONTE'!G897),2)</f>
        <v>0</v>
      </c>
      <c r="H897" s="107">
        <f t="shared" si="111"/>
        <v>0</v>
      </c>
      <c r="I897" s="143">
        <f t="shared" si="107"/>
        <v>0</v>
      </c>
      <c r="J897" s="142"/>
      <c r="K897" s="145"/>
      <c r="L897" s="7" t="str">
        <f t="shared" si="108"/>
        <v/>
      </c>
      <c r="M897" s="7" t="str">
        <f t="shared" si="109"/>
        <v/>
      </c>
      <c r="N897" s="7" t="str">
        <f t="shared" si="105"/>
        <v/>
      </c>
      <c r="O897" s="144"/>
      <c r="P897" s="355">
        <v>0</v>
      </c>
      <c r="Q897" s="362">
        <f>SUM('NOVO HORIZONTE'!I897)</f>
        <v>0</v>
      </c>
      <c r="R897" s="363">
        <f t="shared" si="110"/>
        <v>0</v>
      </c>
      <c r="S897" s="153">
        <f t="shared" si="112"/>
        <v>0</v>
      </c>
      <c r="T897" s="364"/>
    </row>
    <row r="898" ht="22.5" hidden="1" spans="1:20">
      <c r="A898" s="158">
        <v>97896</v>
      </c>
      <c r="B898" s="94" t="s">
        <v>252</v>
      </c>
      <c r="C898" s="104" t="s">
        <v>1193</v>
      </c>
      <c r="D898" s="94" t="s">
        <v>279</v>
      </c>
      <c r="E898" s="95">
        <v>241.99</v>
      </c>
      <c r="F898" s="96">
        <f t="shared" si="106"/>
        <v>297.02</v>
      </c>
      <c r="G898" s="107">
        <f>ROUND(SUM('NOVO HORIZONTE'!G898),2)</f>
        <v>0</v>
      </c>
      <c r="H898" s="107">
        <f t="shared" si="111"/>
        <v>0</v>
      </c>
      <c r="I898" s="143">
        <f t="shared" si="107"/>
        <v>0</v>
      </c>
      <c r="J898" s="142"/>
      <c r="K898" s="145"/>
      <c r="L898" s="7" t="str">
        <f t="shared" si="108"/>
        <v/>
      </c>
      <c r="M898" s="7" t="str">
        <f t="shared" si="109"/>
        <v/>
      </c>
      <c r="N898" s="7" t="str">
        <f t="shared" si="105"/>
        <v/>
      </c>
      <c r="O898" s="144"/>
      <c r="P898" s="355">
        <v>0</v>
      </c>
      <c r="Q898" s="362">
        <f>SUM('NOVO HORIZONTE'!I898)</f>
        <v>0</v>
      </c>
      <c r="R898" s="363">
        <f t="shared" si="110"/>
        <v>0</v>
      </c>
      <c r="S898" s="153">
        <f t="shared" si="112"/>
        <v>0</v>
      </c>
      <c r="T898" s="364"/>
    </row>
    <row r="899" ht="22.5" hidden="1" spans="1:20">
      <c r="A899" s="158">
        <v>97897</v>
      </c>
      <c r="B899" s="94" t="s">
        <v>252</v>
      </c>
      <c r="C899" s="104" t="s">
        <v>1194</v>
      </c>
      <c r="D899" s="94" t="s">
        <v>279</v>
      </c>
      <c r="E899" s="95">
        <v>316.6</v>
      </c>
      <c r="F899" s="96">
        <f t="shared" si="106"/>
        <v>388.59</v>
      </c>
      <c r="G899" s="107">
        <f>ROUND(SUM('NOVO HORIZONTE'!G899),2)</f>
        <v>0</v>
      </c>
      <c r="H899" s="107">
        <f t="shared" si="111"/>
        <v>0</v>
      </c>
      <c r="I899" s="143">
        <f t="shared" si="107"/>
        <v>0</v>
      </c>
      <c r="J899" s="142"/>
      <c r="K899" s="145"/>
      <c r="L899" s="7" t="str">
        <f t="shared" si="108"/>
        <v/>
      </c>
      <c r="M899" s="7" t="str">
        <f t="shared" si="109"/>
        <v/>
      </c>
      <c r="N899" s="7" t="str">
        <f t="shared" si="105"/>
        <v/>
      </c>
      <c r="O899" s="144"/>
      <c r="P899" s="355">
        <v>0</v>
      </c>
      <c r="Q899" s="362">
        <f>SUM('NOVO HORIZONTE'!I899)</f>
        <v>0</v>
      </c>
      <c r="R899" s="363">
        <f t="shared" si="110"/>
        <v>0</v>
      </c>
      <c r="S899" s="153">
        <f t="shared" si="112"/>
        <v>0</v>
      </c>
      <c r="T899" s="364"/>
    </row>
    <row r="900" ht="22.5" hidden="1" spans="1:20">
      <c r="A900" s="158">
        <v>97898</v>
      </c>
      <c r="B900" s="94" t="s">
        <v>252</v>
      </c>
      <c r="C900" s="104" t="s">
        <v>1195</v>
      </c>
      <c r="D900" s="94" t="s">
        <v>279</v>
      </c>
      <c r="E900" s="95">
        <v>658.34</v>
      </c>
      <c r="F900" s="96">
        <f t="shared" si="106"/>
        <v>808.05</v>
      </c>
      <c r="G900" s="107">
        <f>ROUND(SUM('NOVO HORIZONTE'!G900),2)</f>
        <v>0</v>
      </c>
      <c r="H900" s="107">
        <f t="shared" si="111"/>
        <v>0</v>
      </c>
      <c r="I900" s="143">
        <f t="shared" si="107"/>
        <v>0</v>
      </c>
      <c r="J900" s="142"/>
      <c r="K900" s="145"/>
      <c r="L900" s="7" t="str">
        <f t="shared" si="108"/>
        <v/>
      </c>
      <c r="M900" s="7" t="str">
        <f t="shared" si="109"/>
        <v/>
      </c>
      <c r="N900" s="7" t="str">
        <f t="shared" si="105"/>
        <v/>
      </c>
      <c r="O900" s="144"/>
      <c r="P900" s="355">
        <v>0</v>
      </c>
      <c r="Q900" s="362">
        <f>SUM('NOVO HORIZONTE'!I900)</f>
        <v>0</v>
      </c>
      <c r="R900" s="363">
        <f t="shared" si="110"/>
        <v>0</v>
      </c>
      <c r="S900" s="153">
        <f t="shared" si="112"/>
        <v>0</v>
      </c>
      <c r="T900" s="364"/>
    </row>
    <row r="901" ht="22.5" hidden="1" spans="1:20">
      <c r="A901" s="158">
        <v>97900</v>
      </c>
      <c r="B901" s="94" t="s">
        <v>252</v>
      </c>
      <c r="C901" s="104" t="s">
        <v>1196</v>
      </c>
      <c r="D901" s="94" t="s">
        <v>279</v>
      </c>
      <c r="E901" s="95">
        <v>198.67</v>
      </c>
      <c r="F901" s="96">
        <f t="shared" si="106"/>
        <v>243.85</v>
      </c>
      <c r="G901" s="107">
        <f>ROUND(SUM('NOVO HORIZONTE'!G901),2)</f>
        <v>0</v>
      </c>
      <c r="H901" s="107">
        <f t="shared" si="111"/>
        <v>0</v>
      </c>
      <c r="I901" s="143">
        <f t="shared" si="107"/>
        <v>0</v>
      </c>
      <c r="J901" s="142"/>
      <c r="K901" s="145"/>
      <c r="L901" s="7" t="str">
        <f t="shared" si="108"/>
        <v/>
      </c>
      <c r="M901" s="7" t="str">
        <f t="shared" si="109"/>
        <v/>
      </c>
      <c r="N901" s="7" t="str">
        <f t="shared" si="105"/>
        <v/>
      </c>
      <c r="O901" s="144"/>
      <c r="P901" s="355">
        <v>0</v>
      </c>
      <c r="Q901" s="362">
        <f>SUM('NOVO HORIZONTE'!I901)</f>
        <v>0</v>
      </c>
      <c r="R901" s="363">
        <f t="shared" si="110"/>
        <v>0</v>
      </c>
      <c r="S901" s="153">
        <f t="shared" si="112"/>
        <v>0</v>
      </c>
      <c r="T901" s="364"/>
    </row>
    <row r="902" ht="22.5" hidden="1" spans="1:20">
      <c r="A902" s="158">
        <v>97901</v>
      </c>
      <c r="B902" s="94" t="s">
        <v>252</v>
      </c>
      <c r="C902" s="104" t="s">
        <v>1197</v>
      </c>
      <c r="D902" s="94" t="s">
        <v>279</v>
      </c>
      <c r="E902" s="95">
        <v>311.82</v>
      </c>
      <c r="F902" s="96">
        <f t="shared" si="106"/>
        <v>382.73</v>
      </c>
      <c r="G902" s="107">
        <f>ROUND(SUM('NOVO HORIZONTE'!G902),2)</f>
        <v>0</v>
      </c>
      <c r="H902" s="107">
        <f t="shared" si="111"/>
        <v>0</v>
      </c>
      <c r="I902" s="143">
        <f t="shared" si="107"/>
        <v>0</v>
      </c>
      <c r="J902" s="142"/>
      <c r="K902" s="145"/>
      <c r="L902" s="7" t="str">
        <f t="shared" si="108"/>
        <v/>
      </c>
      <c r="M902" s="7" t="str">
        <f t="shared" si="109"/>
        <v/>
      </c>
      <c r="N902" s="7" t="str">
        <f t="shared" si="105"/>
        <v/>
      </c>
      <c r="O902" s="144"/>
      <c r="P902" s="355">
        <v>0</v>
      </c>
      <c r="Q902" s="362">
        <f>SUM('NOVO HORIZONTE'!I902)</f>
        <v>0</v>
      </c>
      <c r="R902" s="363">
        <f t="shared" si="110"/>
        <v>0</v>
      </c>
      <c r="S902" s="153">
        <f t="shared" si="112"/>
        <v>0</v>
      </c>
      <c r="T902" s="364"/>
    </row>
    <row r="903" ht="22.5" hidden="1" spans="1:20">
      <c r="A903" s="158">
        <v>97902</v>
      </c>
      <c r="B903" s="94" t="s">
        <v>252</v>
      </c>
      <c r="C903" s="104" t="s">
        <v>1198</v>
      </c>
      <c r="D903" s="94" t="s">
        <v>279</v>
      </c>
      <c r="E903" s="95">
        <v>603.53</v>
      </c>
      <c r="F903" s="96">
        <f t="shared" si="106"/>
        <v>740.77</v>
      </c>
      <c r="G903" s="107">
        <f>ROUND(SUM('NOVO HORIZONTE'!G903),2)</f>
        <v>0</v>
      </c>
      <c r="H903" s="107">
        <f t="shared" si="111"/>
        <v>0</v>
      </c>
      <c r="I903" s="143">
        <f t="shared" si="107"/>
        <v>0</v>
      </c>
      <c r="J903" s="142"/>
      <c r="K903" s="145"/>
      <c r="L903" s="7" t="str">
        <f t="shared" si="108"/>
        <v/>
      </c>
      <c r="M903" s="7" t="str">
        <f t="shared" si="109"/>
        <v/>
      </c>
      <c r="N903" s="7" t="str">
        <f t="shared" si="105"/>
        <v/>
      </c>
      <c r="O903" s="144"/>
      <c r="P903" s="355">
        <v>0</v>
      </c>
      <c r="Q903" s="362">
        <f>SUM('NOVO HORIZONTE'!I903)</f>
        <v>0</v>
      </c>
      <c r="R903" s="363">
        <f t="shared" si="110"/>
        <v>0</v>
      </c>
      <c r="S903" s="153">
        <f t="shared" si="112"/>
        <v>0</v>
      </c>
      <c r="T903" s="364"/>
    </row>
    <row r="904" ht="22.5" hidden="1" spans="1:20">
      <c r="A904" s="158">
        <v>97903</v>
      </c>
      <c r="B904" s="94" t="s">
        <v>252</v>
      </c>
      <c r="C904" s="104" t="s">
        <v>1199</v>
      </c>
      <c r="D904" s="94" t="s">
        <v>279</v>
      </c>
      <c r="E904" s="95">
        <v>837.38</v>
      </c>
      <c r="F904" s="96">
        <f t="shared" si="106"/>
        <v>1027.8</v>
      </c>
      <c r="G904" s="107">
        <f>ROUND(SUM('NOVO HORIZONTE'!G904),2)</f>
        <v>0</v>
      </c>
      <c r="H904" s="107">
        <f t="shared" si="111"/>
        <v>0</v>
      </c>
      <c r="I904" s="143">
        <f t="shared" si="107"/>
        <v>0</v>
      </c>
      <c r="J904" s="142"/>
      <c r="K904" s="145"/>
      <c r="L904" s="7" t="str">
        <f t="shared" si="108"/>
        <v/>
      </c>
      <c r="M904" s="7" t="str">
        <f t="shared" si="109"/>
        <v/>
      </c>
      <c r="N904" s="7" t="str">
        <f t="shared" si="105"/>
        <v/>
      </c>
      <c r="O904" s="144"/>
      <c r="P904" s="355">
        <v>0</v>
      </c>
      <c r="Q904" s="362">
        <f>SUM('NOVO HORIZONTE'!I904)</f>
        <v>0</v>
      </c>
      <c r="R904" s="363">
        <f t="shared" si="110"/>
        <v>0</v>
      </c>
      <c r="S904" s="153">
        <f t="shared" si="112"/>
        <v>0</v>
      </c>
      <c r="T904" s="364"/>
    </row>
    <row r="905" ht="22.5" hidden="1" spans="1:20">
      <c r="A905" s="158">
        <v>97904</v>
      </c>
      <c r="B905" s="94" t="s">
        <v>252</v>
      </c>
      <c r="C905" s="104" t="s">
        <v>1200</v>
      </c>
      <c r="D905" s="94" t="s">
        <v>279</v>
      </c>
      <c r="E905" s="95">
        <v>980.03</v>
      </c>
      <c r="F905" s="96">
        <f t="shared" si="106"/>
        <v>1202.89</v>
      </c>
      <c r="G905" s="107">
        <f>ROUND(SUM('NOVO HORIZONTE'!G905),2)</f>
        <v>0</v>
      </c>
      <c r="H905" s="107">
        <f t="shared" si="111"/>
        <v>0</v>
      </c>
      <c r="I905" s="143">
        <f t="shared" si="107"/>
        <v>0</v>
      </c>
      <c r="J905" s="142"/>
      <c r="K905" s="145"/>
      <c r="L905" s="7" t="str">
        <f t="shared" si="108"/>
        <v/>
      </c>
      <c r="M905" s="7" t="str">
        <f t="shared" si="109"/>
        <v/>
      </c>
      <c r="N905" s="7" t="str">
        <f t="shared" si="105"/>
        <v/>
      </c>
      <c r="O905" s="144"/>
      <c r="P905" s="355">
        <v>0</v>
      </c>
      <c r="Q905" s="362">
        <f>SUM('NOVO HORIZONTE'!I905)</f>
        <v>0</v>
      </c>
      <c r="R905" s="363">
        <f t="shared" si="110"/>
        <v>0</v>
      </c>
      <c r="S905" s="153">
        <f t="shared" si="112"/>
        <v>0</v>
      </c>
      <c r="T905" s="364"/>
    </row>
    <row r="906" ht="22.5" hidden="1" spans="1:20">
      <c r="A906" s="158">
        <v>97905</v>
      </c>
      <c r="B906" s="94" t="s">
        <v>252</v>
      </c>
      <c r="C906" s="104" t="s">
        <v>1201</v>
      </c>
      <c r="D906" s="94" t="s">
        <v>279</v>
      </c>
      <c r="E906" s="95">
        <v>247.72</v>
      </c>
      <c r="F906" s="96">
        <f t="shared" si="106"/>
        <v>304.05</v>
      </c>
      <c r="G906" s="107">
        <f>ROUND(SUM('NOVO HORIZONTE'!G906),2)</f>
        <v>0</v>
      </c>
      <c r="H906" s="107">
        <f t="shared" si="111"/>
        <v>0</v>
      </c>
      <c r="I906" s="143">
        <f t="shared" si="107"/>
        <v>0</v>
      </c>
      <c r="J906" s="142"/>
      <c r="K906" s="145"/>
      <c r="L906" s="7" t="str">
        <f t="shared" si="108"/>
        <v/>
      </c>
      <c r="M906" s="7" t="str">
        <f t="shared" si="109"/>
        <v/>
      </c>
      <c r="N906" s="7" t="str">
        <f t="shared" si="105"/>
        <v/>
      </c>
      <c r="O906" s="144"/>
      <c r="P906" s="355">
        <v>0</v>
      </c>
      <c r="Q906" s="362">
        <f>SUM('NOVO HORIZONTE'!I906)</f>
        <v>0</v>
      </c>
      <c r="R906" s="363">
        <f t="shared" si="110"/>
        <v>0</v>
      </c>
      <c r="S906" s="153">
        <f t="shared" si="112"/>
        <v>0</v>
      </c>
      <c r="T906" s="364"/>
    </row>
    <row r="907" ht="22.5" hidden="1" spans="1:20">
      <c r="A907" s="158">
        <v>97906</v>
      </c>
      <c r="B907" s="94" t="s">
        <v>252</v>
      </c>
      <c r="C907" s="104" t="s">
        <v>1202</v>
      </c>
      <c r="D907" s="94" t="s">
        <v>279</v>
      </c>
      <c r="E907" s="95">
        <v>456.33</v>
      </c>
      <c r="F907" s="96">
        <f t="shared" si="106"/>
        <v>560.1</v>
      </c>
      <c r="G907" s="107">
        <f>ROUND(SUM('NOVO HORIZONTE'!G907),2)</f>
        <v>0</v>
      </c>
      <c r="H907" s="107">
        <f t="shared" si="111"/>
        <v>0</v>
      </c>
      <c r="I907" s="143">
        <f t="shared" si="107"/>
        <v>0</v>
      </c>
      <c r="J907" s="142"/>
      <c r="K907" s="145"/>
      <c r="L907" s="7" t="str">
        <f t="shared" si="108"/>
        <v/>
      </c>
      <c r="M907" s="7" t="str">
        <f t="shared" si="109"/>
        <v/>
      </c>
      <c r="N907" s="7" t="str">
        <f t="shared" si="105"/>
        <v/>
      </c>
      <c r="O907" s="144"/>
      <c r="P907" s="355">
        <v>0</v>
      </c>
      <c r="Q907" s="362">
        <f>SUM('NOVO HORIZONTE'!I907)</f>
        <v>0</v>
      </c>
      <c r="R907" s="363">
        <f t="shared" si="110"/>
        <v>0</v>
      </c>
      <c r="S907" s="153">
        <f t="shared" si="112"/>
        <v>0</v>
      </c>
      <c r="T907" s="364"/>
    </row>
    <row r="908" ht="22.5" hidden="1" spans="1:20">
      <c r="A908" s="158">
        <v>97907</v>
      </c>
      <c r="B908" s="94" t="s">
        <v>252</v>
      </c>
      <c r="C908" s="104" t="s">
        <v>1203</v>
      </c>
      <c r="D908" s="94" t="s">
        <v>279</v>
      </c>
      <c r="E908" s="95">
        <v>649.56</v>
      </c>
      <c r="F908" s="96">
        <f t="shared" si="106"/>
        <v>797.27</v>
      </c>
      <c r="G908" s="107">
        <f>ROUND(SUM('NOVO HORIZONTE'!G908),2)</f>
        <v>0</v>
      </c>
      <c r="H908" s="107">
        <f t="shared" si="111"/>
        <v>0</v>
      </c>
      <c r="I908" s="143">
        <f t="shared" si="107"/>
        <v>0</v>
      </c>
      <c r="J908" s="142"/>
      <c r="K908" s="145"/>
      <c r="L908" s="7" t="str">
        <f t="shared" si="108"/>
        <v/>
      </c>
      <c r="M908" s="7" t="str">
        <f t="shared" si="109"/>
        <v/>
      </c>
      <c r="N908" s="7" t="str">
        <f t="shared" si="105"/>
        <v/>
      </c>
      <c r="O908" s="144"/>
      <c r="P908" s="355">
        <v>0</v>
      </c>
      <c r="Q908" s="362">
        <f>SUM('NOVO HORIZONTE'!I908)</f>
        <v>0</v>
      </c>
      <c r="R908" s="363">
        <f t="shared" si="110"/>
        <v>0</v>
      </c>
      <c r="S908" s="153">
        <f t="shared" si="112"/>
        <v>0</v>
      </c>
      <c r="T908" s="364"/>
    </row>
    <row r="909" ht="22.5" hidden="1" spans="1:20">
      <c r="A909" s="158">
        <v>97908</v>
      </c>
      <c r="B909" s="94" t="s">
        <v>252</v>
      </c>
      <c r="C909" s="104" t="s">
        <v>1204</v>
      </c>
      <c r="D909" s="94" t="s">
        <v>279</v>
      </c>
      <c r="E909" s="95">
        <v>757.78</v>
      </c>
      <c r="F909" s="96">
        <f t="shared" si="106"/>
        <v>930.1</v>
      </c>
      <c r="G909" s="107">
        <f>ROUND(SUM('NOVO HORIZONTE'!G909),2)</f>
        <v>0</v>
      </c>
      <c r="H909" s="107">
        <f t="shared" si="111"/>
        <v>0</v>
      </c>
      <c r="I909" s="143">
        <f t="shared" si="107"/>
        <v>0</v>
      </c>
      <c r="J909" s="142"/>
      <c r="K909" s="145"/>
      <c r="L909" s="7" t="str">
        <f t="shared" si="108"/>
        <v/>
      </c>
      <c r="M909" s="7" t="str">
        <f t="shared" si="109"/>
        <v/>
      </c>
      <c r="N909" s="7" t="str">
        <f t="shared" si="105"/>
        <v/>
      </c>
      <c r="O909" s="144"/>
      <c r="P909" s="355">
        <v>0</v>
      </c>
      <c r="Q909" s="362">
        <f>SUM('NOVO HORIZONTE'!I909)</f>
        <v>0</v>
      </c>
      <c r="R909" s="363">
        <f t="shared" si="110"/>
        <v>0</v>
      </c>
      <c r="S909" s="153">
        <f t="shared" si="112"/>
        <v>0</v>
      </c>
      <c r="T909" s="364"/>
    </row>
    <row r="910" ht="22.5" hidden="1" spans="1:20">
      <c r="A910" s="158">
        <v>99250</v>
      </c>
      <c r="B910" s="94" t="s">
        <v>252</v>
      </c>
      <c r="C910" s="104" t="s">
        <v>1205</v>
      </c>
      <c r="D910" s="94" t="s">
        <v>279</v>
      </c>
      <c r="E910" s="95">
        <v>194.27</v>
      </c>
      <c r="F910" s="96">
        <f t="shared" si="106"/>
        <v>238.45</v>
      </c>
      <c r="G910" s="107">
        <f>ROUND(SUM('NOVO HORIZONTE'!G910),2)</f>
        <v>0</v>
      </c>
      <c r="H910" s="107">
        <f t="shared" si="111"/>
        <v>0</v>
      </c>
      <c r="I910" s="143">
        <f t="shared" si="107"/>
        <v>0</v>
      </c>
      <c r="J910" s="142"/>
      <c r="K910" s="145"/>
      <c r="L910" s="7" t="str">
        <f t="shared" si="108"/>
        <v/>
      </c>
      <c r="M910" s="7" t="str">
        <f t="shared" si="109"/>
        <v/>
      </c>
      <c r="N910" s="7" t="str">
        <f t="shared" si="105"/>
        <v/>
      </c>
      <c r="O910" s="144"/>
      <c r="P910" s="355">
        <v>0</v>
      </c>
      <c r="Q910" s="362">
        <f>SUM('NOVO HORIZONTE'!I910)</f>
        <v>0</v>
      </c>
      <c r="R910" s="363">
        <f t="shared" si="110"/>
        <v>0</v>
      </c>
      <c r="S910" s="153">
        <f t="shared" si="112"/>
        <v>0</v>
      </c>
      <c r="T910" s="364"/>
    </row>
    <row r="911" ht="22.5" hidden="1" spans="1:20">
      <c r="A911" s="158">
        <v>99251</v>
      </c>
      <c r="B911" s="94" t="s">
        <v>252</v>
      </c>
      <c r="C911" s="104" t="s">
        <v>1206</v>
      </c>
      <c r="D911" s="94" t="s">
        <v>279</v>
      </c>
      <c r="E911" s="95">
        <v>304.27</v>
      </c>
      <c r="F911" s="96">
        <f t="shared" si="106"/>
        <v>373.46</v>
      </c>
      <c r="G911" s="107">
        <f>ROUND(SUM('NOVO HORIZONTE'!G911),2)</f>
        <v>0</v>
      </c>
      <c r="H911" s="107">
        <f t="shared" si="111"/>
        <v>0</v>
      </c>
      <c r="I911" s="143">
        <f t="shared" si="107"/>
        <v>0</v>
      </c>
      <c r="J911" s="142"/>
      <c r="K911" s="145"/>
      <c r="L911" s="7" t="str">
        <f t="shared" si="108"/>
        <v/>
      </c>
      <c r="M911" s="7" t="str">
        <f t="shared" si="109"/>
        <v/>
      </c>
      <c r="N911" s="7" t="str">
        <f t="shared" si="105"/>
        <v/>
      </c>
      <c r="O911" s="144"/>
      <c r="P911" s="355">
        <v>0</v>
      </c>
      <c r="Q911" s="362">
        <f>SUM('NOVO HORIZONTE'!I911)</f>
        <v>0</v>
      </c>
      <c r="R911" s="363">
        <f t="shared" si="110"/>
        <v>0</v>
      </c>
      <c r="S911" s="153">
        <f t="shared" si="112"/>
        <v>0</v>
      </c>
      <c r="T911" s="364"/>
    </row>
    <row r="912" ht="22.5" hidden="1" spans="1:20">
      <c r="A912" s="158">
        <v>99253</v>
      </c>
      <c r="B912" s="94" t="s">
        <v>252</v>
      </c>
      <c r="C912" s="104" t="s">
        <v>1207</v>
      </c>
      <c r="D912" s="94" t="s">
        <v>279</v>
      </c>
      <c r="E912" s="95">
        <v>586.58</v>
      </c>
      <c r="F912" s="96">
        <f t="shared" si="106"/>
        <v>719.97</v>
      </c>
      <c r="G912" s="107">
        <f>ROUND(SUM('NOVO HORIZONTE'!G912),2)</f>
        <v>0</v>
      </c>
      <c r="H912" s="107">
        <f t="shared" si="111"/>
        <v>0</v>
      </c>
      <c r="I912" s="143">
        <f t="shared" si="107"/>
        <v>0</v>
      </c>
      <c r="J912" s="142"/>
      <c r="K912" s="145"/>
      <c r="L912" s="7" t="str">
        <f t="shared" si="108"/>
        <v/>
      </c>
      <c r="M912" s="7" t="str">
        <f t="shared" si="109"/>
        <v/>
      </c>
      <c r="N912" s="7" t="str">
        <f t="shared" si="105"/>
        <v/>
      </c>
      <c r="O912" s="144"/>
      <c r="P912" s="355">
        <v>0</v>
      </c>
      <c r="Q912" s="362">
        <f>SUM('NOVO HORIZONTE'!I912)</f>
        <v>0</v>
      </c>
      <c r="R912" s="363">
        <f t="shared" si="110"/>
        <v>0</v>
      </c>
      <c r="S912" s="153">
        <f t="shared" si="112"/>
        <v>0</v>
      </c>
      <c r="T912" s="364"/>
    </row>
    <row r="913" ht="22.5" hidden="1" spans="1:20">
      <c r="A913" s="158">
        <v>99255</v>
      </c>
      <c r="B913" s="94" t="s">
        <v>252</v>
      </c>
      <c r="C913" s="104" t="s">
        <v>1208</v>
      </c>
      <c r="D913" s="94" t="s">
        <v>279</v>
      </c>
      <c r="E913" s="95">
        <v>814.14</v>
      </c>
      <c r="F913" s="96">
        <f t="shared" si="106"/>
        <v>999.28</v>
      </c>
      <c r="G913" s="107">
        <f>ROUND(SUM('NOVO HORIZONTE'!G913),2)</f>
        <v>0</v>
      </c>
      <c r="H913" s="107">
        <f t="shared" si="111"/>
        <v>0</v>
      </c>
      <c r="I913" s="143">
        <f t="shared" si="107"/>
        <v>0</v>
      </c>
      <c r="J913" s="142"/>
      <c r="K913" s="145"/>
      <c r="L913" s="7" t="str">
        <f t="shared" si="108"/>
        <v/>
      </c>
      <c r="M913" s="7" t="str">
        <f t="shared" si="109"/>
        <v/>
      </c>
      <c r="N913" s="7" t="str">
        <f t="shared" si="105"/>
        <v/>
      </c>
      <c r="O913" s="144"/>
      <c r="P913" s="355">
        <v>0</v>
      </c>
      <c r="Q913" s="362">
        <f>SUM('NOVO HORIZONTE'!I913)</f>
        <v>0</v>
      </c>
      <c r="R913" s="363">
        <f t="shared" si="110"/>
        <v>0</v>
      </c>
      <c r="S913" s="153">
        <f t="shared" si="112"/>
        <v>0</v>
      </c>
      <c r="T913" s="364"/>
    </row>
    <row r="914" ht="22.5" hidden="1" spans="1:20">
      <c r="A914" s="158">
        <v>99257</v>
      </c>
      <c r="B914" s="94" t="s">
        <v>252</v>
      </c>
      <c r="C914" s="104" t="s">
        <v>1209</v>
      </c>
      <c r="D914" s="94" t="s">
        <v>279</v>
      </c>
      <c r="E914" s="95">
        <v>949.98</v>
      </c>
      <c r="F914" s="96">
        <f t="shared" si="106"/>
        <v>1166.01</v>
      </c>
      <c r="G914" s="107">
        <f>ROUND(SUM('NOVO HORIZONTE'!G914),2)</f>
        <v>0</v>
      </c>
      <c r="H914" s="107">
        <f t="shared" si="111"/>
        <v>0</v>
      </c>
      <c r="I914" s="143">
        <f t="shared" si="107"/>
        <v>0</v>
      </c>
      <c r="J914" s="142"/>
      <c r="K914" s="145"/>
      <c r="L914" s="7" t="str">
        <f t="shared" si="108"/>
        <v/>
      </c>
      <c r="M914" s="7" t="str">
        <f t="shared" si="109"/>
        <v/>
      </c>
      <c r="N914" s="7" t="str">
        <f t="shared" si="105"/>
        <v/>
      </c>
      <c r="O914" s="144"/>
      <c r="P914" s="355">
        <v>0</v>
      </c>
      <c r="Q914" s="362">
        <f>SUM('NOVO HORIZONTE'!I914)</f>
        <v>0</v>
      </c>
      <c r="R914" s="363">
        <f t="shared" si="110"/>
        <v>0</v>
      </c>
      <c r="S914" s="153">
        <f t="shared" si="112"/>
        <v>0</v>
      </c>
      <c r="T914" s="364"/>
    </row>
    <row r="915" ht="22.5" hidden="1" spans="1:20">
      <c r="A915" s="158">
        <v>99258</v>
      </c>
      <c r="B915" s="94" t="s">
        <v>252</v>
      </c>
      <c r="C915" s="104" t="s">
        <v>1210</v>
      </c>
      <c r="D915" s="94" t="s">
        <v>279</v>
      </c>
      <c r="E915" s="95">
        <v>242.93</v>
      </c>
      <c r="F915" s="96">
        <f t="shared" si="106"/>
        <v>298.17</v>
      </c>
      <c r="G915" s="107">
        <f>ROUND(SUM('NOVO HORIZONTE'!G915),2)</f>
        <v>0</v>
      </c>
      <c r="H915" s="107">
        <f t="shared" si="111"/>
        <v>0</v>
      </c>
      <c r="I915" s="143">
        <f t="shared" si="107"/>
        <v>0</v>
      </c>
      <c r="J915" s="142"/>
      <c r="K915" s="145"/>
      <c r="L915" s="7" t="str">
        <f t="shared" si="108"/>
        <v/>
      </c>
      <c r="M915" s="7" t="str">
        <f t="shared" si="109"/>
        <v/>
      </c>
      <c r="N915" s="7" t="str">
        <f t="shared" si="105"/>
        <v/>
      </c>
      <c r="O915" s="144"/>
      <c r="P915" s="355">
        <v>0</v>
      </c>
      <c r="Q915" s="362">
        <f>SUM('NOVO HORIZONTE'!I915)</f>
        <v>0</v>
      </c>
      <c r="R915" s="363">
        <f t="shared" si="110"/>
        <v>0</v>
      </c>
      <c r="S915" s="153">
        <f t="shared" si="112"/>
        <v>0</v>
      </c>
      <c r="T915" s="364"/>
    </row>
    <row r="916" ht="22.5" hidden="1" spans="1:20">
      <c r="A916" s="158">
        <v>99260</v>
      </c>
      <c r="B916" s="94" t="s">
        <v>252</v>
      </c>
      <c r="C916" s="104" t="s">
        <v>1211</v>
      </c>
      <c r="D916" s="94" t="s">
        <v>279</v>
      </c>
      <c r="E916" s="95">
        <v>445.66</v>
      </c>
      <c r="F916" s="96">
        <f t="shared" si="106"/>
        <v>547</v>
      </c>
      <c r="G916" s="107">
        <f>ROUND(SUM('NOVO HORIZONTE'!G916),2)</f>
        <v>0</v>
      </c>
      <c r="H916" s="107">
        <f t="shared" si="111"/>
        <v>0</v>
      </c>
      <c r="I916" s="143">
        <f t="shared" si="107"/>
        <v>0</v>
      </c>
      <c r="J916" s="142"/>
      <c r="K916" s="145"/>
      <c r="L916" s="7" t="str">
        <f t="shared" si="108"/>
        <v/>
      </c>
      <c r="M916" s="7" t="str">
        <f t="shared" si="109"/>
        <v/>
      </c>
      <c r="N916" s="7" t="str">
        <f t="shared" si="105"/>
        <v/>
      </c>
      <c r="O916" s="144"/>
      <c r="P916" s="355">
        <v>0</v>
      </c>
      <c r="Q916" s="362">
        <f>SUM('NOVO HORIZONTE'!I916)</f>
        <v>0</v>
      </c>
      <c r="R916" s="363">
        <f t="shared" si="110"/>
        <v>0</v>
      </c>
      <c r="S916" s="153">
        <f t="shared" si="112"/>
        <v>0</v>
      </c>
      <c r="T916" s="364"/>
    </row>
    <row r="917" ht="22.5" hidden="1" spans="1:20">
      <c r="A917" s="158">
        <v>99262</v>
      </c>
      <c r="B917" s="94" t="s">
        <v>252</v>
      </c>
      <c r="C917" s="104" t="s">
        <v>1212</v>
      </c>
      <c r="D917" s="94" t="s">
        <v>279</v>
      </c>
      <c r="E917" s="95">
        <v>634.32</v>
      </c>
      <c r="F917" s="96">
        <f t="shared" si="106"/>
        <v>778.56</v>
      </c>
      <c r="G917" s="107">
        <f>ROUND(SUM('NOVO HORIZONTE'!G917),2)</f>
        <v>0</v>
      </c>
      <c r="H917" s="107">
        <f t="shared" si="111"/>
        <v>0</v>
      </c>
      <c r="I917" s="143">
        <f t="shared" si="107"/>
        <v>0</v>
      </c>
      <c r="J917" s="142"/>
      <c r="K917" s="145"/>
      <c r="L917" s="7" t="str">
        <f t="shared" si="108"/>
        <v/>
      </c>
      <c r="M917" s="7" t="str">
        <f t="shared" si="109"/>
        <v/>
      </c>
      <c r="N917" s="7" t="str">
        <f t="shared" ref="N917:N980" si="113">M917</f>
        <v/>
      </c>
      <c r="O917" s="144"/>
      <c r="P917" s="355">
        <v>0</v>
      </c>
      <c r="Q917" s="362">
        <f>SUM('NOVO HORIZONTE'!I917)</f>
        <v>0</v>
      </c>
      <c r="R917" s="363">
        <f t="shared" si="110"/>
        <v>0</v>
      </c>
      <c r="S917" s="153">
        <f t="shared" si="112"/>
        <v>0</v>
      </c>
      <c r="T917" s="364"/>
    </row>
    <row r="918" ht="22.5" hidden="1" spans="1:20">
      <c r="A918" s="158">
        <v>99264</v>
      </c>
      <c r="B918" s="94" t="s">
        <v>252</v>
      </c>
      <c r="C918" s="104" t="s">
        <v>1213</v>
      </c>
      <c r="D918" s="94" t="s">
        <v>279</v>
      </c>
      <c r="E918" s="95">
        <v>737.2</v>
      </c>
      <c r="F918" s="96">
        <f t="shared" si="106"/>
        <v>904.84</v>
      </c>
      <c r="G918" s="107">
        <f>ROUND(SUM('NOVO HORIZONTE'!G918),2)</f>
        <v>0</v>
      </c>
      <c r="H918" s="107">
        <f t="shared" si="111"/>
        <v>0</v>
      </c>
      <c r="I918" s="143">
        <f t="shared" si="107"/>
        <v>0</v>
      </c>
      <c r="J918" s="142"/>
      <c r="K918" s="145"/>
      <c r="L918" s="7" t="str">
        <f t="shared" si="108"/>
        <v/>
      </c>
      <c r="M918" s="7" t="str">
        <f t="shared" si="109"/>
        <v/>
      </c>
      <c r="N918" s="7" t="str">
        <f t="shared" si="113"/>
        <v/>
      </c>
      <c r="O918" s="144"/>
      <c r="P918" s="355">
        <v>0</v>
      </c>
      <c r="Q918" s="362">
        <f>SUM('NOVO HORIZONTE'!I918)</f>
        <v>0</v>
      </c>
      <c r="R918" s="363">
        <f t="shared" si="110"/>
        <v>0</v>
      </c>
      <c r="S918" s="153">
        <f t="shared" si="112"/>
        <v>0</v>
      </c>
      <c r="T918" s="364"/>
    </row>
    <row r="919" ht="12.75" hidden="1" spans="1:20">
      <c r="A919" s="154" t="s">
        <v>1214</v>
      </c>
      <c r="B919" s="94"/>
      <c r="C919" s="161" t="s">
        <v>1215</v>
      </c>
      <c r="D919" s="335">
        <v>0</v>
      </c>
      <c r="E919" s="336">
        <v>0</v>
      </c>
      <c r="F919" s="96">
        <f t="shared" si="106"/>
        <v>0</v>
      </c>
      <c r="G919" s="187">
        <f>ROUND(SUM('NOVO HORIZONTE'!G919),2)</f>
        <v>0</v>
      </c>
      <c r="H919" s="187">
        <f t="shared" si="111"/>
        <v>0</v>
      </c>
      <c r="I919" s="188">
        <f t="shared" si="107"/>
        <v>0</v>
      </c>
      <c r="J919" s="142"/>
      <c r="K919" s="145" t="str">
        <f>IF(OR(SUM(I919)&gt;0,SUM(I919)&gt;0),"xx","")</f>
        <v/>
      </c>
      <c r="L919" s="7" t="str">
        <f t="shared" si="108"/>
        <v/>
      </c>
      <c r="M919" s="7" t="str">
        <f t="shared" si="109"/>
        <v/>
      </c>
      <c r="N919" s="7" t="str">
        <f t="shared" si="113"/>
        <v/>
      </c>
      <c r="O919" s="144"/>
      <c r="P919" s="375"/>
      <c r="Q919" s="362">
        <f>SUM('NOVO HORIZONTE'!I919)</f>
        <v>0</v>
      </c>
      <c r="R919" s="363">
        <f t="shared" si="110"/>
        <v>0</v>
      </c>
      <c r="S919" s="153">
        <f t="shared" si="112"/>
        <v>0</v>
      </c>
      <c r="T919" s="364"/>
    </row>
    <row r="920" ht="12.75" hidden="1" spans="1:20">
      <c r="A920" s="154" t="s">
        <v>1216</v>
      </c>
      <c r="B920" s="94"/>
      <c r="C920" s="161" t="s">
        <v>1217</v>
      </c>
      <c r="D920" s="335">
        <v>0</v>
      </c>
      <c r="E920" s="336">
        <v>0</v>
      </c>
      <c r="F920" s="96">
        <f t="shared" ref="F920:F983" si="114">IF(E920=0,0,IF(P920=0,ROUND(E920*(1+E$13),2),ROUND(E920*(1+E$12),2)))</f>
        <v>0</v>
      </c>
      <c r="G920" s="187">
        <f>ROUND(SUM('NOVO HORIZONTE'!G920),2)</f>
        <v>0</v>
      </c>
      <c r="H920" s="187">
        <f t="shared" si="111"/>
        <v>0</v>
      </c>
      <c r="I920" s="188">
        <f t="shared" ref="I920:I983" si="115">IF(ISBLANK(G920),0,ROUND(G920*H920,2))</f>
        <v>0</v>
      </c>
      <c r="J920" s="142"/>
      <c r="K920" s="145" t="str">
        <f>IF(OR(SUM(I921:I924)&gt;0,SUM(I921:I924)&gt;0),"xx","")</f>
        <v/>
      </c>
      <c r="L920" s="7" t="str">
        <f t="shared" ref="L920:L983" si="116">IF(K920="X","x",IF(K920="xx","x",IF(I920&gt;0,"x","")))</f>
        <v/>
      </c>
      <c r="M920" s="7" t="str">
        <f t="shared" ref="M920:M983" si="117">IF(K920="X","x",IF(K920="xx","x",IF(I920&gt;0,"x","")))</f>
        <v/>
      </c>
      <c r="N920" s="7" t="str">
        <f t="shared" si="113"/>
        <v/>
      </c>
      <c r="O920" s="144"/>
      <c r="P920" s="375"/>
      <c r="Q920" s="362">
        <f>SUM('NOVO HORIZONTE'!I920)</f>
        <v>0</v>
      </c>
      <c r="R920" s="363">
        <f t="shared" ref="R920:R983" si="118">I920-Q920</f>
        <v>0</v>
      </c>
      <c r="S920" s="153">
        <f t="shared" si="112"/>
        <v>0</v>
      </c>
      <c r="T920" s="364"/>
    </row>
    <row r="921" ht="22.5" hidden="1" spans="1:20">
      <c r="A921" s="158">
        <v>89482</v>
      </c>
      <c r="B921" s="94" t="s">
        <v>252</v>
      </c>
      <c r="C921" s="104" t="s">
        <v>1218</v>
      </c>
      <c r="D921" s="94" t="s">
        <v>279</v>
      </c>
      <c r="E921" s="95">
        <v>41.97</v>
      </c>
      <c r="F921" s="96">
        <f t="shared" si="114"/>
        <v>51.51</v>
      </c>
      <c r="G921" s="107">
        <f>ROUND(SUM('NOVO HORIZONTE'!G921),2)</f>
        <v>0</v>
      </c>
      <c r="H921" s="107">
        <f t="shared" ref="H921:H984" si="119">IF(G921=0,0,F921)</f>
        <v>0</v>
      </c>
      <c r="I921" s="143">
        <f t="shared" si="115"/>
        <v>0</v>
      </c>
      <c r="J921" s="142"/>
      <c r="K921" s="146"/>
      <c r="L921" s="7" t="str">
        <f t="shared" si="116"/>
        <v/>
      </c>
      <c r="M921" s="7" t="str">
        <f t="shared" si="117"/>
        <v/>
      </c>
      <c r="N921" s="7" t="str">
        <f t="shared" si="113"/>
        <v/>
      </c>
      <c r="O921" s="144"/>
      <c r="P921" s="355">
        <v>0</v>
      </c>
      <c r="Q921" s="362">
        <f>SUM('NOVO HORIZONTE'!I921)</f>
        <v>0</v>
      </c>
      <c r="R921" s="363">
        <f t="shared" si="118"/>
        <v>0</v>
      </c>
      <c r="S921" s="153">
        <f t="shared" ref="S921:S984" si="120">IF(R921=0,0,IF(R921&gt;0,"c","b"))</f>
        <v>0</v>
      </c>
      <c r="T921" s="364"/>
    </row>
    <row r="922" ht="22.5" hidden="1" spans="1:20">
      <c r="A922" s="158">
        <v>89491</v>
      </c>
      <c r="B922" s="94" t="s">
        <v>252</v>
      </c>
      <c r="C922" s="104" t="s">
        <v>1219</v>
      </c>
      <c r="D922" s="94" t="s">
        <v>279</v>
      </c>
      <c r="E922" s="95">
        <v>103.83</v>
      </c>
      <c r="F922" s="96">
        <f t="shared" si="114"/>
        <v>127.44</v>
      </c>
      <c r="G922" s="107">
        <f>ROUND(SUM('NOVO HORIZONTE'!G922),2)</f>
        <v>0</v>
      </c>
      <c r="H922" s="107">
        <f t="shared" si="119"/>
        <v>0</v>
      </c>
      <c r="I922" s="143">
        <f t="shared" si="115"/>
        <v>0</v>
      </c>
      <c r="J922" s="142"/>
      <c r="K922" s="146"/>
      <c r="L922" s="7" t="str">
        <f t="shared" si="116"/>
        <v/>
      </c>
      <c r="M922" s="7" t="str">
        <f t="shared" si="117"/>
        <v/>
      </c>
      <c r="N922" s="7" t="str">
        <f t="shared" si="113"/>
        <v/>
      </c>
      <c r="O922" s="144"/>
      <c r="P922" s="355">
        <v>0</v>
      </c>
      <c r="Q922" s="362">
        <f>SUM('NOVO HORIZONTE'!I922)</f>
        <v>0</v>
      </c>
      <c r="R922" s="363">
        <f t="shared" si="118"/>
        <v>0</v>
      </c>
      <c r="S922" s="153">
        <f t="shared" si="120"/>
        <v>0</v>
      </c>
      <c r="T922" s="364"/>
    </row>
    <row r="923" ht="22.5" hidden="1" spans="1:20">
      <c r="A923" s="158">
        <v>89707</v>
      </c>
      <c r="B923" s="94" t="s">
        <v>252</v>
      </c>
      <c r="C923" s="104" t="s">
        <v>1220</v>
      </c>
      <c r="D923" s="94" t="s">
        <v>279</v>
      </c>
      <c r="E923" s="95">
        <v>52.47</v>
      </c>
      <c r="F923" s="96">
        <f t="shared" si="114"/>
        <v>64.4</v>
      </c>
      <c r="G923" s="107">
        <f>ROUND(SUM('NOVO HORIZONTE'!G923),2)</f>
        <v>0</v>
      </c>
      <c r="H923" s="107">
        <f t="shared" si="119"/>
        <v>0</v>
      </c>
      <c r="I923" s="143">
        <f t="shared" si="115"/>
        <v>0</v>
      </c>
      <c r="J923" s="142"/>
      <c r="K923" s="146"/>
      <c r="L923" s="7" t="str">
        <f t="shared" si="116"/>
        <v/>
      </c>
      <c r="M923" s="7" t="str">
        <f t="shared" si="117"/>
        <v/>
      </c>
      <c r="N923" s="7" t="str">
        <f t="shared" si="113"/>
        <v/>
      </c>
      <c r="O923" s="144"/>
      <c r="P923" s="355">
        <v>0</v>
      </c>
      <c r="Q923" s="362">
        <f>SUM('NOVO HORIZONTE'!I923)</f>
        <v>0</v>
      </c>
      <c r="R923" s="363">
        <f t="shared" si="118"/>
        <v>0</v>
      </c>
      <c r="S923" s="153">
        <f t="shared" si="120"/>
        <v>0</v>
      </c>
      <c r="T923" s="364"/>
    </row>
    <row r="924" ht="22.5" hidden="1" spans="1:20">
      <c r="A924" s="158">
        <v>89708</v>
      </c>
      <c r="B924" s="94" t="s">
        <v>252</v>
      </c>
      <c r="C924" s="104" t="s">
        <v>1221</v>
      </c>
      <c r="D924" s="94" t="s">
        <v>279</v>
      </c>
      <c r="E924" s="95">
        <v>108.74</v>
      </c>
      <c r="F924" s="96">
        <f t="shared" si="114"/>
        <v>133.47</v>
      </c>
      <c r="G924" s="107">
        <f>ROUND(SUM('NOVO HORIZONTE'!G924),2)</f>
        <v>0</v>
      </c>
      <c r="H924" s="107">
        <f t="shared" si="119"/>
        <v>0</v>
      </c>
      <c r="I924" s="143">
        <f t="shared" si="115"/>
        <v>0</v>
      </c>
      <c r="J924" s="142"/>
      <c r="K924" s="146"/>
      <c r="L924" s="7" t="str">
        <f t="shared" si="116"/>
        <v/>
      </c>
      <c r="M924" s="7" t="str">
        <f t="shared" si="117"/>
        <v/>
      </c>
      <c r="N924" s="7" t="str">
        <f t="shared" si="113"/>
        <v/>
      </c>
      <c r="O924" s="144"/>
      <c r="P924" s="355">
        <v>0</v>
      </c>
      <c r="Q924" s="362">
        <f>SUM('NOVO HORIZONTE'!I924)</f>
        <v>0</v>
      </c>
      <c r="R924" s="363">
        <f t="shared" si="118"/>
        <v>0</v>
      </c>
      <c r="S924" s="153">
        <f t="shared" si="120"/>
        <v>0</v>
      </c>
      <c r="T924" s="364"/>
    </row>
    <row r="925" ht="12.75" hidden="1" spans="1:20">
      <c r="A925" s="154" t="s">
        <v>1222</v>
      </c>
      <c r="B925" s="94"/>
      <c r="C925" s="161" t="s">
        <v>1223</v>
      </c>
      <c r="D925" s="335">
        <v>0</v>
      </c>
      <c r="E925" s="336">
        <v>0</v>
      </c>
      <c r="F925" s="96">
        <f t="shared" si="114"/>
        <v>0</v>
      </c>
      <c r="G925" s="187">
        <f>ROUND(SUM('NOVO HORIZONTE'!G925),2)</f>
        <v>0</v>
      </c>
      <c r="H925" s="187">
        <f t="shared" si="119"/>
        <v>0</v>
      </c>
      <c r="I925" s="190">
        <f t="shared" si="115"/>
        <v>0</v>
      </c>
      <c r="J925" s="191"/>
      <c r="K925" s="145" t="str">
        <f>IF(OR(SUM(I926:I929)&gt;0,SUM(I926:I929)&gt;0),"xx","")</f>
        <v/>
      </c>
      <c r="L925" s="7" t="str">
        <f t="shared" si="116"/>
        <v/>
      </c>
      <c r="M925" s="7" t="str">
        <f t="shared" si="117"/>
        <v/>
      </c>
      <c r="N925" s="7" t="str">
        <f t="shared" si="113"/>
        <v/>
      </c>
      <c r="O925" s="144"/>
      <c r="P925" s="375"/>
      <c r="Q925" s="362">
        <f>SUM('NOVO HORIZONTE'!I925)</f>
        <v>0</v>
      </c>
      <c r="R925" s="363">
        <f t="shared" si="118"/>
        <v>0</v>
      </c>
      <c r="S925" s="153">
        <f t="shared" si="120"/>
        <v>0</v>
      </c>
      <c r="T925" s="364"/>
    </row>
    <row r="926" ht="22.5" hidden="1" spans="1:20">
      <c r="A926" s="158">
        <v>89495</v>
      </c>
      <c r="B926" s="94" t="s">
        <v>252</v>
      </c>
      <c r="C926" s="104" t="s">
        <v>1224</v>
      </c>
      <c r="D926" s="94" t="s">
        <v>279</v>
      </c>
      <c r="E926" s="95">
        <v>19.24</v>
      </c>
      <c r="F926" s="96">
        <f t="shared" si="114"/>
        <v>23.62</v>
      </c>
      <c r="G926" s="107">
        <f>ROUND(SUM('NOVO HORIZONTE'!G926),2)</f>
        <v>0</v>
      </c>
      <c r="H926" s="107">
        <f t="shared" si="119"/>
        <v>0</v>
      </c>
      <c r="I926" s="143">
        <f t="shared" si="115"/>
        <v>0</v>
      </c>
      <c r="J926" s="142"/>
      <c r="K926" s="146"/>
      <c r="L926" s="7" t="str">
        <f t="shared" si="116"/>
        <v/>
      </c>
      <c r="M926" s="7" t="str">
        <f t="shared" si="117"/>
        <v/>
      </c>
      <c r="N926" s="7" t="str">
        <f t="shared" si="113"/>
        <v/>
      </c>
      <c r="O926" s="144"/>
      <c r="P926" s="355">
        <v>0</v>
      </c>
      <c r="Q926" s="362">
        <f>SUM('NOVO HORIZONTE'!I926)</f>
        <v>0</v>
      </c>
      <c r="R926" s="363">
        <f t="shared" si="118"/>
        <v>0</v>
      </c>
      <c r="S926" s="153">
        <f t="shared" si="120"/>
        <v>0</v>
      </c>
      <c r="T926" s="364"/>
    </row>
    <row r="927" ht="22.5" hidden="1" spans="1:20">
      <c r="A927" s="158">
        <v>89709</v>
      </c>
      <c r="B927" s="94" t="s">
        <v>252</v>
      </c>
      <c r="C927" s="104" t="s">
        <v>1225</v>
      </c>
      <c r="D927" s="94" t="s">
        <v>279</v>
      </c>
      <c r="E927" s="95">
        <v>22.37</v>
      </c>
      <c r="F927" s="96">
        <f t="shared" si="114"/>
        <v>27.46</v>
      </c>
      <c r="G927" s="107">
        <f>ROUND(SUM('NOVO HORIZONTE'!G927),2)</f>
        <v>0</v>
      </c>
      <c r="H927" s="107">
        <f t="shared" si="119"/>
        <v>0</v>
      </c>
      <c r="I927" s="143">
        <f t="shared" si="115"/>
        <v>0</v>
      </c>
      <c r="J927" s="142"/>
      <c r="K927" s="146"/>
      <c r="L927" s="7" t="str">
        <f t="shared" si="116"/>
        <v/>
      </c>
      <c r="M927" s="7" t="str">
        <f t="shared" si="117"/>
        <v/>
      </c>
      <c r="N927" s="7" t="str">
        <f t="shared" si="113"/>
        <v/>
      </c>
      <c r="O927" s="144"/>
      <c r="P927" s="355">
        <v>0</v>
      </c>
      <c r="Q927" s="362">
        <f>SUM('NOVO HORIZONTE'!I927)</f>
        <v>0</v>
      </c>
      <c r="R927" s="363">
        <f t="shared" si="118"/>
        <v>0</v>
      </c>
      <c r="S927" s="153">
        <f t="shared" si="120"/>
        <v>0</v>
      </c>
      <c r="T927" s="364"/>
    </row>
    <row r="928" ht="22.5" hidden="1" spans="1:20">
      <c r="A928" s="158">
        <v>89710</v>
      </c>
      <c r="B928" s="94" t="s">
        <v>252</v>
      </c>
      <c r="C928" s="104" t="s">
        <v>1226</v>
      </c>
      <c r="D928" s="94" t="s">
        <v>279</v>
      </c>
      <c r="E928" s="95">
        <v>19.84</v>
      </c>
      <c r="F928" s="96">
        <f t="shared" si="114"/>
        <v>24.35</v>
      </c>
      <c r="G928" s="107">
        <f>ROUND(SUM('NOVO HORIZONTE'!G928),2)</f>
        <v>0</v>
      </c>
      <c r="H928" s="107">
        <f t="shared" si="119"/>
        <v>0</v>
      </c>
      <c r="I928" s="143">
        <f t="shared" si="115"/>
        <v>0</v>
      </c>
      <c r="J928" s="142"/>
      <c r="K928" s="146"/>
      <c r="L928" s="7" t="str">
        <f t="shared" si="116"/>
        <v/>
      </c>
      <c r="M928" s="7" t="str">
        <f t="shared" si="117"/>
        <v/>
      </c>
      <c r="N928" s="7" t="str">
        <f t="shared" si="113"/>
        <v/>
      </c>
      <c r="O928" s="144"/>
      <c r="P928" s="355">
        <v>0</v>
      </c>
      <c r="Q928" s="362">
        <f>SUM('NOVO HORIZONTE'!I928)</f>
        <v>0</v>
      </c>
      <c r="R928" s="363">
        <f t="shared" si="118"/>
        <v>0</v>
      </c>
      <c r="S928" s="153">
        <f t="shared" si="120"/>
        <v>0</v>
      </c>
      <c r="T928" s="364"/>
    </row>
    <row r="929" ht="22.5" hidden="1" spans="1:20">
      <c r="A929" s="158">
        <v>86902</v>
      </c>
      <c r="B929" s="94" t="s">
        <v>252</v>
      </c>
      <c r="C929" s="104" t="s">
        <v>1227</v>
      </c>
      <c r="D929" s="94" t="s">
        <v>279</v>
      </c>
      <c r="E929" s="95">
        <v>310.59</v>
      </c>
      <c r="F929" s="96">
        <f t="shared" si="114"/>
        <v>381.22</v>
      </c>
      <c r="G929" s="107">
        <f>ROUND(SUM('NOVO HORIZONTE'!G929),2)</f>
        <v>0</v>
      </c>
      <c r="H929" s="107">
        <f t="shared" si="119"/>
        <v>0</v>
      </c>
      <c r="I929" s="143">
        <f t="shared" si="115"/>
        <v>0</v>
      </c>
      <c r="J929" s="142"/>
      <c r="K929" s="146"/>
      <c r="L929" s="7" t="str">
        <f t="shared" si="116"/>
        <v/>
      </c>
      <c r="M929" s="7" t="str">
        <f t="shared" si="117"/>
        <v/>
      </c>
      <c r="N929" s="7" t="str">
        <f t="shared" si="113"/>
        <v/>
      </c>
      <c r="O929" s="144"/>
      <c r="P929" s="355">
        <v>0</v>
      </c>
      <c r="Q929" s="362">
        <f>SUM('NOVO HORIZONTE'!I929)</f>
        <v>0</v>
      </c>
      <c r="R929" s="363">
        <f t="shared" si="118"/>
        <v>0</v>
      </c>
      <c r="S929" s="153">
        <f t="shared" si="120"/>
        <v>0</v>
      </c>
      <c r="T929" s="364"/>
    </row>
    <row r="930" ht="12.75" hidden="1" spans="1:20">
      <c r="A930" s="154" t="s">
        <v>1228</v>
      </c>
      <c r="B930" s="94"/>
      <c r="C930" s="161" t="s">
        <v>1229</v>
      </c>
      <c r="D930" s="335">
        <v>0</v>
      </c>
      <c r="E930" s="336">
        <v>0</v>
      </c>
      <c r="F930" s="96">
        <f t="shared" si="114"/>
        <v>0</v>
      </c>
      <c r="G930" s="187">
        <f>ROUND(SUM('NOVO HORIZONTE'!G930),2)</f>
        <v>0</v>
      </c>
      <c r="H930" s="187">
        <f t="shared" si="119"/>
        <v>0</v>
      </c>
      <c r="I930" s="188">
        <f t="shared" si="115"/>
        <v>0</v>
      </c>
      <c r="J930" s="142"/>
      <c r="K930" s="145" t="str">
        <f>IF(OR(SUM(I931:I933)&gt;0,SUM(I931:I933)&gt;0),"xx","")</f>
        <v/>
      </c>
      <c r="L930" s="7" t="str">
        <f t="shared" si="116"/>
        <v/>
      </c>
      <c r="M930" s="7" t="str">
        <f t="shared" si="117"/>
        <v/>
      </c>
      <c r="N930" s="7" t="str">
        <f t="shared" si="113"/>
        <v/>
      </c>
      <c r="O930" s="144"/>
      <c r="P930" s="375"/>
      <c r="Q930" s="362">
        <f>SUM('NOVO HORIZONTE'!I930)</f>
        <v>0</v>
      </c>
      <c r="R930" s="363">
        <f t="shared" si="118"/>
        <v>0</v>
      </c>
      <c r="S930" s="153">
        <f t="shared" si="120"/>
        <v>0</v>
      </c>
      <c r="T930" s="364"/>
    </row>
    <row r="931" ht="22.5" hidden="1" spans="1:20">
      <c r="A931" s="158" t="s">
        <v>1230</v>
      </c>
      <c r="B931" s="189" t="s">
        <v>1231</v>
      </c>
      <c r="C931" s="104" t="s">
        <v>1232</v>
      </c>
      <c r="D931" s="94" t="s">
        <v>279</v>
      </c>
      <c r="E931" s="95">
        <v>338.29</v>
      </c>
      <c r="F931" s="96">
        <f t="shared" si="114"/>
        <v>415.22</v>
      </c>
      <c r="G931" s="107">
        <f>ROUND(SUM('NOVO HORIZONTE'!G931),2)</f>
        <v>0</v>
      </c>
      <c r="H931" s="107">
        <f t="shared" si="119"/>
        <v>0</v>
      </c>
      <c r="I931" s="143">
        <f t="shared" si="115"/>
        <v>0</v>
      </c>
      <c r="J931" s="142"/>
      <c r="L931" s="7" t="str">
        <f t="shared" si="116"/>
        <v/>
      </c>
      <c r="M931" s="7" t="str">
        <f t="shared" si="117"/>
        <v/>
      </c>
      <c r="N931" s="7" t="str">
        <f t="shared" si="113"/>
        <v/>
      </c>
      <c r="O931" s="144"/>
      <c r="P931" s="355">
        <v>0</v>
      </c>
      <c r="Q931" s="362">
        <f>SUM('NOVO HORIZONTE'!I931)</f>
        <v>0</v>
      </c>
      <c r="R931" s="363">
        <f t="shared" si="118"/>
        <v>0</v>
      </c>
      <c r="S931" s="153">
        <f t="shared" si="120"/>
        <v>0</v>
      </c>
      <c r="T931" s="364"/>
    </row>
    <row r="932" ht="22.5" hidden="1" spans="1:20">
      <c r="A932" s="158" t="s">
        <v>1233</v>
      </c>
      <c r="B932" s="189" t="s">
        <v>1231</v>
      </c>
      <c r="C932" s="104" t="s">
        <v>1234</v>
      </c>
      <c r="D932" s="94" t="s">
        <v>279</v>
      </c>
      <c r="E932" s="95">
        <v>524.78</v>
      </c>
      <c r="F932" s="96">
        <f t="shared" si="114"/>
        <v>644.11</v>
      </c>
      <c r="G932" s="107">
        <f>ROUND(SUM('NOVO HORIZONTE'!G932),2)</f>
        <v>0</v>
      </c>
      <c r="H932" s="107">
        <f t="shared" si="119"/>
        <v>0</v>
      </c>
      <c r="I932" s="143">
        <f t="shared" si="115"/>
        <v>0</v>
      </c>
      <c r="J932" s="142"/>
      <c r="L932" s="7" t="str">
        <f t="shared" si="116"/>
        <v/>
      </c>
      <c r="M932" s="7" t="str">
        <f t="shared" si="117"/>
        <v/>
      </c>
      <c r="N932" s="7" t="str">
        <f t="shared" si="113"/>
        <v/>
      </c>
      <c r="O932" s="144"/>
      <c r="P932" s="355">
        <v>0</v>
      </c>
      <c r="Q932" s="362">
        <f>SUM('NOVO HORIZONTE'!I932)</f>
        <v>0</v>
      </c>
      <c r="R932" s="363">
        <f t="shared" si="118"/>
        <v>0</v>
      </c>
      <c r="S932" s="153">
        <f t="shared" si="120"/>
        <v>0</v>
      </c>
      <c r="T932" s="364"/>
    </row>
    <row r="933" ht="22.5" hidden="1" spans="1:20">
      <c r="A933" s="158" t="s">
        <v>1235</v>
      </c>
      <c r="B933" s="189" t="s">
        <v>1231</v>
      </c>
      <c r="C933" s="104" t="s">
        <v>1236</v>
      </c>
      <c r="D933" s="94" t="s">
        <v>279</v>
      </c>
      <c r="E933" s="95">
        <v>733.77</v>
      </c>
      <c r="F933" s="96">
        <f t="shared" si="114"/>
        <v>900.63</v>
      </c>
      <c r="G933" s="107">
        <f>ROUND(SUM('NOVO HORIZONTE'!G933),2)</f>
        <v>0</v>
      </c>
      <c r="H933" s="107">
        <f t="shared" si="119"/>
        <v>0</v>
      </c>
      <c r="I933" s="143">
        <f t="shared" si="115"/>
        <v>0</v>
      </c>
      <c r="J933" s="142"/>
      <c r="L933" s="7" t="str">
        <f t="shared" si="116"/>
        <v/>
      </c>
      <c r="M933" s="7" t="str">
        <f t="shared" si="117"/>
        <v/>
      </c>
      <c r="N933" s="7" t="str">
        <f t="shared" si="113"/>
        <v/>
      </c>
      <c r="O933" s="144"/>
      <c r="P933" s="355">
        <v>0</v>
      </c>
      <c r="Q933" s="362">
        <f>SUM('NOVO HORIZONTE'!I933)</f>
        <v>0</v>
      </c>
      <c r="R933" s="363">
        <f t="shared" si="118"/>
        <v>0</v>
      </c>
      <c r="S933" s="153">
        <f t="shared" si="120"/>
        <v>0</v>
      </c>
      <c r="T933" s="364"/>
    </row>
    <row r="934" ht="12.75" hidden="1" spans="1:20">
      <c r="A934" s="154" t="s">
        <v>1237</v>
      </c>
      <c r="B934" s="94"/>
      <c r="C934" s="161" t="s">
        <v>1238</v>
      </c>
      <c r="D934" s="335">
        <v>0</v>
      </c>
      <c r="E934" s="336">
        <v>0</v>
      </c>
      <c r="F934" s="96">
        <f t="shared" si="114"/>
        <v>0</v>
      </c>
      <c r="G934" s="187">
        <f>ROUND(SUM('NOVO HORIZONTE'!G934),2)</f>
        <v>0</v>
      </c>
      <c r="H934" s="187">
        <f t="shared" si="119"/>
        <v>0</v>
      </c>
      <c r="I934" s="188">
        <f t="shared" si="115"/>
        <v>0</v>
      </c>
      <c r="J934" s="142"/>
      <c r="K934" s="145" t="str">
        <f>IF(OR(SUM(I935:I1031)&gt;0,SUM(I935:I1031)&gt;0),"xx","")</f>
        <v/>
      </c>
      <c r="L934" s="7" t="str">
        <f t="shared" si="116"/>
        <v/>
      </c>
      <c r="M934" s="7" t="str">
        <f t="shared" si="117"/>
        <v/>
      </c>
      <c r="N934" s="7" t="str">
        <f t="shared" si="113"/>
        <v/>
      </c>
      <c r="O934" s="144"/>
      <c r="P934" s="375"/>
      <c r="Q934" s="362">
        <f>SUM('NOVO HORIZONTE'!I934)</f>
        <v>0</v>
      </c>
      <c r="R934" s="363">
        <f t="shared" si="118"/>
        <v>0</v>
      </c>
      <c r="S934" s="153">
        <f t="shared" si="120"/>
        <v>0</v>
      </c>
      <c r="T934" s="364"/>
    </row>
    <row r="935" ht="22.5" hidden="1" spans="1:20">
      <c r="A935" s="158">
        <v>97934</v>
      </c>
      <c r="B935" s="94" t="s">
        <v>252</v>
      </c>
      <c r="C935" s="104" t="s">
        <v>1239</v>
      </c>
      <c r="D935" s="94" t="s">
        <v>279</v>
      </c>
      <c r="E935" s="95">
        <v>2137.39</v>
      </c>
      <c r="F935" s="96">
        <f t="shared" si="114"/>
        <v>2623.43</v>
      </c>
      <c r="G935" s="107">
        <f>ROUND(SUM('NOVO HORIZONTE'!G935),2)</f>
        <v>0</v>
      </c>
      <c r="H935" s="107">
        <f t="shared" si="119"/>
        <v>0</v>
      </c>
      <c r="I935" s="143">
        <f t="shared" si="115"/>
        <v>0</v>
      </c>
      <c r="J935" s="142"/>
      <c r="K935" s="146"/>
      <c r="L935" s="7" t="str">
        <f t="shared" si="116"/>
        <v/>
      </c>
      <c r="M935" s="7" t="str">
        <f t="shared" si="117"/>
        <v/>
      </c>
      <c r="N935" s="7" t="str">
        <f t="shared" si="113"/>
        <v/>
      </c>
      <c r="O935" s="144"/>
      <c r="P935" s="355">
        <v>0</v>
      </c>
      <c r="Q935" s="362">
        <f>SUM('NOVO HORIZONTE'!I935)</f>
        <v>0</v>
      </c>
      <c r="R935" s="363">
        <f t="shared" si="118"/>
        <v>0</v>
      </c>
      <c r="S935" s="153">
        <f t="shared" si="120"/>
        <v>0</v>
      </c>
      <c r="T935" s="364"/>
    </row>
    <row r="936" ht="22.5" hidden="1" spans="1:20">
      <c r="A936" s="158">
        <v>101800</v>
      </c>
      <c r="B936" s="94" t="s">
        <v>252</v>
      </c>
      <c r="C936" s="104" t="s">
        <v>1240</v>
      </c>
      <c r="D936" s="94" t="s">
        <v>279</v>
      </c>
      <c r="E936" s="95">
        <v>1608.12</v>
      </c>
      <c r="F936" s="96">
        <f t="shared" si="114"/>
        <v>1973.81</v>
      </c>
      <c r="G936" s="107">
        <f>ROUND(SUM('NOVO HORIZONTE'!G936),2)</f>
        <v>0</v>
      </c>
      <c r="H936" s="107">
        <f t="shared" si="119"/>
        <v>0</v>
      </c>
      <c r="I936" s="143">
        <f t="shared" si="115"/>
        <v>0</v>
      </c>
      <c r="J936" s="142"/>
      <c r="K936" s="146"/>
      <c r="L936" s="7" t="str">
        <f t="shared" si="116"/>
        <v/>
      </c>
      <c r="M936" s="7" t="str">
        <f t="shared" si="117"/>
        <v/>
      </c>
      <c r="N936" s="7" t="str">
        <f t="shared" si="113"/>
        <v/>
      </c>
      <c r="O936" s="144"/>
      <c r="P936" s="355">
        <v>0</v>
      </c>
      <c r="Q936" s="362">
        <f>SUM('NOVO HORIZONTE'!I936)</f>
        <v>0</v>
      </c>
      <c r="R936" s="363">
        <f t="shared" si="118"/>
        <v>0</v>
      </c>
      <c r="S936" s="153">
        <f t="shared" si="120"/>
        <v>0</v>
      </c>
      <c r="T936" s="364"/>
    </row>
    <row r="937" ht="22.5" hidden="1" spans="1:20">
      <c r="A937" s="158">
        <v>101801</v>
      </c>
      <c r="B937" s="94" t="s">
        <v>252</v>
      </c>
      <c r="C937" s="104" t="s">
        <v>1241</v>
      </c>
      <c r="D937" s="94" t="s">
        <v>279</v>
      </c>
      <c r="E937" s="95">
        <v>1101.62</v>
      </c>
      <c r="F937" s="96">
        <f t="shared" si="114"/>
        <v>1352.13</v>
      </c>
      <c r="G937" s="107">
        <f>ROUND(SUM('NOVO HORIZONTE'!G937),2)</f>
        <v>0</v>
      </c>
      <c r="H937" s="107">
        <f t="shared" si="119"/>
        <v>0</v>
      </c>
      <c r="I937" s="143">
        <f t="shared" si="115"/>
        <v>0</v>
      </c>
      <c r="J937" s="142"/>
      <c r="K937" s="146"/>
      <c r="L937" s="7" t="str">
        <f t="shared" si="116"/>
        <v/>
      </c>
      <c r="M937" s="7" t="str">
        <f t="shared" si="117"/>
        <v/>
      </c>
      <c r="N937" s="7" t="str">
        <f t="shared" si="113"/>
        <v/>
      </c>
      <c r="O937" s="144"/>
      <c r="P937" s="355">
        <v>0</v>
      </c>
      <c r="Q937" s="362">
        <f>SUM('NOVO HORIZONTE'!I937)</f>
        <v>0</v>
      </c>
      <c r="R937" s="363">
        <f t="shared" si="118"/>
        <v>0</v>
      </c>
      <c r="S937" s="153">
        <f t="shared" si="120"/>
        <v>0</v>
      </c>
      <c r="T937" s="364"/>
    </row>
    <row r="938" ht="22.5" hidden="1" spans="1:20">
      <c r="A938" s="158">
        <v>101806</v>
      </c>
      <c r="B938" s="94" t="s">
        <v>252</v>
      </c>
      <c r="C938" s="104" t="s">
        <v>1242</v>
      </c>
      <c r="D938" s="94" t="s">
        <v>279</v>
      </c>
      <c r="E938" s="95">
        <v>584.87</v>
      </c>
      <c r="F938" s="96">
        <f t="shared" si="114"/>
        <v>717.87</v>
      </c>
      <c r="G938" s="107">
        <f>ROUND(SUM('NOVO HORIZONTE'!G938),2)</f>
        <v>0</v>
      </c>
      <c r="H938" s="107">
        <f t="shared" si="119"/>
        <v>0</v>
      </c>
      <c r="I938" s="143">
        <f t="shared" si="115"/>
        <v>0</v>
      </c>
      <c r="J938" s="142"/>
      <c r="K938" s="146"/>
      <c r="L938" s="7" t="str">
        <f t="shared" si="116"/>
        <v/>
      </c>
      <c r="M938" s="7" t="str">
        <f t="shared" si="117"/>
        <v/>
      </c>
      <c r="N938" s="7" t="str">
        <f t="shared" si="113"/>
        <v/>
      </c>
      <c r="O938" s="144"/>
      <c r="P938" s="355">
        <v>0</v>
      </c>
      <c r="Q938" s="362">
        <f>SUM('NOVO HORIZONTE'!I938)</f>
        <v>0</v>
      </c>
      <c r="R938" s="363">
        <f t="shared" si="118"/>
        <v>0</v>
      </c>
      <c r="S938" s="153">
        <f t="shared" si="120"/>
        <v>0</v>
      </c>
      <c r="T938" s="364"/>
    </row>
    <row r="939" ht="22.5" hidden="1" spans="1:20">
      <c r="A939" s="158">
        <v>103005</v>
      </c>
      <c r="B939" s="94" t="s">
        <v>252</v>
      </c>
      <c r="C939" s="104" t="s">
        <v>1243</v>
      </c>
      <c r="D939" s="94" t="s">
        <v>279</v>
      </c>
      <c r="E939" s="95">
        <v>641.3</v>
      </c>
      <c r="F939" s="96">
        <f t="shared" si="114"/>
        <v>787.13</v>
      </c>
      <c r="G939" s="107">
        <f>ROUND(SUM('NOVO HORIZONTE'!G939),2)</f>
        <v>0</v>
      </c>
      <c r="H939" s="107">
        <f t="shared" si="119"/>
        <v>0</v>
      </c>
      <c r="I939" s="143">
        <f t="shared" si="115"/>
        <v>0</v>
      </c>
      <c r="J939" s="142"/>
      <c r="K939" s="146"/>
      <c r="L939" s="7" t="str">
        <f t="shared" si="116"/>
        <v/>
      </c>
      <c r="M939" s="7" t="str">
        <f t="shared" si="117"/>
        <v/>
      </c>
      <c r="N939" s="7" t="str">
        <f t="shared" si="113"/>
        <v/>
      </c>
      <c r="O939" s="144"/>
      <c r="P939" s="355">
        <v>0</v>
      </c>
      <c r="Q939" s="362">
        <f>SUM('NOVO HORIZONTE'!I939)</f>
        <v>0</v>
      </c>
      <c r="R939" s="363">
        <f t="shared" si="118"/>
        <v>0</v>
      </c>
      <c r="S939" s="153">
        <f t="shared" si="120"/>
        <v>0</v>
      </c>
      <c r="T939" s="364"/>
    </row>
    <row r="940" ht="22.5" hidden="1" spans="1:20">
      <c r="A940" s="158">
        <v>103006</v>
      </c>
      <c r="B940" s="94" t="s">
        <v>252</v>
      </c>
      <c r="C940" s="104" t="s">
        <v>1244</v>
      </c>
      <c r="D940" s="94" t="s">
        <v>279</v>
      </c>
      <c r="E940" s="95">
        <v>875.48</v>
      </c>
      <c r="F940" s="96">
        <f t="shared" si="114"/>
        <v>1074.56</v>
      </c>
      <c r="G940" s="107">
        <f>ROUND(SUM('NOVO HORIZONTE'!G940),2)</f>
        <v>0</v>
      </c>
      <c r="H940" s="107">
        <f t="shared" si="119"/>
        <v>0</v>
      </c>
      <c r="I940" s="143">
        <f t="shared" si="115"/>
        <v>0</v>
      </c>
      <c r="J940" s="142"/>
      <c r="K940" s="146"/>
      <c r="L940" s="7" t="str">
        <f t="shared" si="116"/>
        <v/>
      </c>
      <c r="M940" s="7" t="str">
        <f t="shared" si="117"/>
        <v/>
      </c>
      <c r="N940" s="7" t="str">
        <f t="shared" si="113"/>
        <v/>
      </c>
      <c r="O940" s="144"/>
      <c r="P940" s="355">
        <v>0</v>
      </c>
      <c r="Q940" s="362">
        <f>SUM('NOVO HORIZONTE'!I940)</f>
        <v>0</v>
      </c>
      <c r="R940" s="363">
        <f t="shared" si="118"/>
        <v>0</v>
      </c>
      <c r="S940" s="153">
        <f t="shared" si="120"/>
        <v>0</v>
      </c>
      <c r="T940" s="364"/>
    </row>
    <row r="941" ht="22.5" hidden="1" spans="1:20">
      <c r="A941" s="158">
        <v>103007</v>
      </c>
      <c r="B941" s="94" t="s">
        <v>252</v>
      </c>
      <c r="C941" s="104" t="s">
        <v>1245</v>
      </c>
      <c r="D941" s="94" t="s">
        <v>279</v>
      </c>
      <c r="E941" s="95">
        <v>1159.04</v>
      </c>
      <c r="F941" s="96">
        <f t="shared" si="114"/>
        <v>1422.61</v>
      </c>
      <c r="G941" s="107">
        <f>ROUND(SUM('NOVO HORIZONTE'!G941),2)</f>
        <v>0</v>
      </c>
      <c r="H941" s="107">
        <f t="shared" si="119"/>
        <v>0</v>
      </c>
      <c r="I941" s="143">
        <f t="shared" si="115"/>
        <v>0</v>
      </c>
      <c r="J941" s="142"/>
      <c r="K941" s="146"/>
      <c r="L941" s="7" t="str">
        <f t="shared" si="116"/>
        <v/>
      </c>
      <c r="M941" s="7" t="str">
        <f t="shared" si="117"/>
        <v/>
      </c>
      <c r="N941" s="7" t="str">
        <f t="shared" si="113"/>
        <v/>
      </c>
      <c r="O941" s="144"/>
      <c r="P941" s="355">
        <v>0</v>
      </c>
      <c r="Q941" s="362">
        <f>SUM('NOVO HORIZONTE'!I941)</f>
        <v>0</v>
      </c>
      <c r="R941" s="363">
        <f t="shared" si="118"/>
        <v>0</v>
      </c>
      <c r="S941" s="153">
        <f t="shared" si="120"/>
        <v>0</v>
      </c>
      <c r="T941" s="364"/>
    </row>
    <row r="942" ht="22.5" hidden="1" spans="1:20">
      <c r="A942" s="158">
        <v>101807</v>
      </c>
      <c r="B942" s="94" t="s">
        <v>252</v>
      </c>
      <c r="C942" s="104" t="s">
        <v>1246</v>
      </c>
      <c r="D942" s="94" t="s">
        <v>279</v>
      </c>
      <c r="E942" s="95">
        <v>516.72</v>
      </c>
      <c r="F942" s="96">
        <f t="shared" si="114"/>
        <v>634.22</v>
      </c>
      <c r="G942" s="107">
        <f>ROUND(SUM('NOVO HORIZONTE'!G942),2)</f>
        <v>0</v>
      </c>
      <c r="H942" s="107">
        <f t="shared" si="119"/>
        <v>0</v>
      </c>
      <c r="I942" s="143">
        <f t="shared" si="115"/>
        <v>0</v>
      </c>
      <c r="J942" s="142"/>
      <c r="K942" s="146"/>
      <c r="L942" s="7" t="str">
        <f t="shared" si="116"/>
        <v/>
      </c>
      <c r="M942" s="7" t="str">
        <f t="shared" si="117"/>
        <v/>
      </c>
      <c r="N942" s="7" t="str">
        <f t="shared" si="113"/>
        <v/>
      </c>
      <c r="O942" s="144"/>
      <c r="P942" s="355">
        <v>0</v>
      </c>
      <c r="Q942" s="362">
        <f>SUM('NOVO HORIZONTE'!I942)</f>
        <v>0</v>
      </c>
      <c r="R942" s="363">
        <f t="shared" si="118"/>
        <v>0</v>
      </c>
      <c r="S942" s="153">
        <f t="shared" si="120"/>
        <v>0</v>
      </c>
      <c r="T942" s="364"/>
    </row>
    <row r="943" ht="22.5" hidden="1" spans="1:20">
      <c r="A943" s="158">
        <v>101808</v>
      </c>
      <c r="B943" s="94" t="s">
        <v>252</v>
      </c>
      <c r="C943" s="104" t="s">
        <v>1247</v>
      </c>
      <c r="D943" s="94" t="s">
        <v>279</v>
      </c>
      <c r="E943" s="95">
        <v>417.43</v>
      </c>
      <c r="F943" s="96">
        <f t="shared" si="114"/>
        <v>512.35</v>
      </c>
      <c r="G943" s="107">
        <f>ROUND(SUM('NOVO HORIZONTE'!G943),2)</f>
        <v>0</v>
      </c>
      <c r="H943" s="107">
        <f t="shared" si="119"/>
        <v>0</v>
      </c>
      <c r="I943" s="143">
        <f t="shared" si="115"/>
        <v>0</v>
      </c>
      <c r="J943" s="142"/>
      <c r="K943" s="146"/>
      <c r="L943" s="7" t="str">
        <f t="shared" si="116"/>
        <v/>
      </c>
      <c r="M943" s="7" t="str">
        <f t="shared" si="117"/>
        <v/>
      </c>
      <c r="N943" s="7" t="str">
        <f t="shared" si="113"/>
        <v/>
      </c>
      <c r="O943" s="144"/>
      <c r="P943" s="355">
        <v>0</v>
      </c>
      <c r="Q943" s="362">
        <f>SUM('NOVO HORIZONTE'!I943)</f>
        <v>0</v>
      </c>
      <c r="R943" s="363">
        <f t="shared" si="118"/>
        <v>0</v>
      </c>
      <c r="S943" s="153">
        <f t="shared" si="120"/>
        <v>0</v>
      </c>
      <c r="T943" s="364"/>
    </row>
    <row r="944" ht="22.5" hidden="1" spans="1:20">
      <c r="A944" s="158">
        <v>97994</v>
      </c>
      <c r="B944" s="94" t="s">
        <v>252</v>
      </c>
      <c r="C944" s="104" t="s">
        <v>1248</v>
      </c>
      <c r="D944" s="94" t="s">
        <v>279</v>
      </c>
      <c r="E944" s="95">
        <v>2614.61</v>
      </c>
      <c r="F944" s="96">
        <f t="shared" si="114"/>
        <v>3209.17</v>
      </c>
      <c r="G944" s="107">
        <f>ROUND(SUM('NOVO HORIZONTE'!G944),2)</f>
        <v>0</v>
      </c>
      <c r="H944" s="107">
        <f t="shared" si="119"/>
        <v>0</v>
      </c>
      <c r="I944" s="143">
        <f t="shared" si="115"/>
        <v>0</v>
      </c>
      <c r="J944" s="142"/>
      <c r="K944" s="146"/>
      <c r="L944" s="7" t="str">
        <f t="shared" si="116"/>
        <v/>
      </c>
      <c r="M944" s="7" t="str">
        <f t="shared" si="117"/>
        <v/>
      </c>
      <c r="N944" s="7" t="str">
        <f t="shared" si="113"/>
        <v/>
      </c>
      <c r="O944" s="144"/>
      <c r="P944" s="355">
        <v>0</v>
      </c>
      <c r="Q944" s="362">
        <f>SUM('NOVO HORIZONTE'!I944)</f>
        <v>0</v>
      </c>
      <c r="R944" s="363">
        <f t="shared" si="118"/>
        <v>0</v>
      </c>
      <c r="S944" s="153">
        <f t="shared" si="120"/>
        <v>0</v>
      </c>
      <c r="T944" s="364"/>
    </row>
    <row r="945" ht="22.5" hidden="1" spans="1:20">
      <c r="A945" s="158">
        <v>97996</v>
      </c>
      <c r="B945" s="94" t="s">
        <v>252</v>
      </c>
      <c r="C945" s="104" t="s">
        <v>1249</v>
      </c>
      <c r="D945" s="94" t="s">
        <v>279</v>
      </c>
      <c r="E945" s="95">
        <v>3304.13</v>
      </c>
      <c r="F945" s="96">
        <f t="shared" si="114"/>
        <v>4055.49</v>
      </c>
      <c r="G945" s="107">
        <f>ROUND(SUM('NOVO HORIZONTE'!G945),2)</f>
        <v>0</v>
      </c>
      <c r="H945" s="107">
        <f t="shared" si="119"/>
        <v>0</v>
      </c>
      <c r="I945" s="143">
        <f t="shared" si="115"/>
        <v>0</v>
      </c>
      <c r="J945" s="142"/>
      <c r="K945" s="146"/>
      <c r="L945" s="7" t="str">
        <f t="shared" si="116"/>
        <v/>
      </c>
      <c r="M945" s="7" t="str">
        <f t="shared" si="117"/>
        <v/>
      </c>
      <c r="N945" s="7" t="str">
        <f t="shared" si="113"/>
        <v/>
      </c>
      <c r="O945" s="144"/>
      <c r="P945" s="355">
        <v>0</v>
      </c>
      <c r="Q945" s="362">
        <f>SUM('NOVO HORIZONTE'!I945)</f>
        <v>0</v>
      </c>
      <c r="R945" s="363">
        <f t="shared" si="118"/>
        <v>0</v>
      </c>
      <c r="S945" s="153">
        <f t="shared" si="120"/>
        <v>0</v>
      </c>
      <c r="T945" s="364"/>
    </row>
    <row r="946" ht="22.5" hidden="1" spans="1:20">
      <c r="A946" s="158">
        <v>98002</v>
      </c>
      <c r="B946" s="94" t="s">
        <v>252</v>
      </c>
      <c r="C946" s="104" t="s">
        <v>1250</v>
      </c>
      <c r="D946" s="94" t="s">
        <v>279</v>
      </c>
      <c r="E946" s="95">
        <v>5411.33</v>
      </c>
      <c r="F946" s="96">
        <f t="shared" si="114"/>
        <v>6641.87</v>
      </c>
      <c r="G946" s="107">
        <f>ROUND(SUM('NOVO HORIZONTE'!G946),2)</f>
        <v>0</v>
      </c>
      <c r="H946" s="107">
        <f t="shared" si="119"/>
        <v>0</v>
      </c>
      <c r="I946" s="143">
        <f t="shared" si="115"/>
        <v>0</v>
      </c>
      <c r="J946" s="142"/>
      <c r="K946" s="146"/>
      <c r="L946" s="7" t="str">
        <f t="shared" si="116"/>
        <v/>
      </c>
      <c r="M946" s="7" t="str">
        <f t="shared" si="117"/>
        <v/>
      </c>
      <c r="N946" s="7" t="str">
        <f t="shared" si="113"/>
        <v/>
      </c>
      <c r="O946" s="144"/>
      <c r="P946" s="355">
        <v>0</v>
      </c>
      <c r="Q946" s="362">
        <f>SUM('NOVO HORIZONTE'!I946)</f>
        <v>0</v>
      </c>
      <c r="R946" s="363">
        <f t="shared" si="118"/>
        <v>0</v>
      </c>
      <c r="S946" s="153">
        <f t="shared" si="120"/>
        <v>0</v>
      </c>
      <c r="T946" s="364"/>
    </row>
    <row r="947" ht="22.5" hidden="1" spans="1:20">
      <c r="A947" s="158">
        <v>98006</v>
      </c>
      <c r="B947" s="94" t="s">
        <v>252</v>
      </c>
      <c r="C947" s="104" t="s">
        <v>1251</v>
      </c>
      <c r="D947" s="94" t="s">
        <v>279</v>
      </c>
      <c r="E947" s="95">
        <v>6800.08</v>
      </c>
      <c r="F947" s="96">
        <f t="shared" si="114"/>
        <v>8346.42</v>
      </c>
      <c r="G947" s="107">
        <f>ROUND(SUM('NOVO HORIZONTE'!G947),2)</f>
        <v>0</v>
      </c>
      <c r="H947" s="107">
        <f t="shared" si="119"/>
        <v>0</v>
      </c>
      <c r="I947" s="143">
        <f t="shared" si="115"/>
        <v>0</v>
      </c>
      <c r="J947" s="142"/>
      <c r="K947" s="146"/>
      <c r="L947" s="7" t="str">
        <f t="shared" si="116"/>
        <v/>
      </c>
      <c r="M947" s="7" t="str">
        <f t="shared" si="117"/>
        <v/>
      </c>
      <c r="N947" s="7" t="str">
        <f t="shared" si="113"/>
        <v/>
      </c>
      <c r="O947" s="144"/>
      <c r="P947" s="355">
        <v>0</v>
      </c>
      <c r="Q947" s="362">
        <f>SUM('NOVO HORIZONTE'!I947)</f>
        <v>0</v>
      </c>
      <c r="R947" s="363">
        <f t="shared" si="118"/>
        <v>0</v>
      </c>
      <c r="S947" s="153">
        <f t="shared" si="120"/>
        <v>0</v>
      </c>
      <c r="T947" s="364"/>
    </row>
    <row r="948" ht="22.5" hidden="1" spans="1:20">
      <c r="A948" s="158">
        <v>98008</v>
      </c>
      <c r="B948" s="94" t="s">
        <v>252</v>
      </c>
      <c r="C948" s="104" t="s">
        <v>1252</v>
      </c>
      <c r="D948" s="94" t="s">
        <v>279</v>
      </c>
      <c r="E948" s="95">
        <v>4074.51</v>
      </c>
      <c r="F948" s="96">
        <f t="shared" si="114"/>
        <v>5001.05</v>
      </c>
      <c r="G948" s="107">
        <f>ROUND(SUM('NOVO HORIZONTE'!G948),2)</f>
        <v>0</v>
      </c>
      <c r="H948" s="107">
        <f t="shared" si="119"/>
        <v>0</v>
      </c>
      <c r="I948" s="143">
        <f t="shared" si="115"/>
        <v>0</v>
      </c>
      <c r="J948" s="142"/>
      <c r="K948" s="146"/>
      <c r="L948" s="7" t="str">
        <f t="shared" si="116"/>
        <v/>
      </c>
      <c r="M948" s="7" t="str">
        <f t="shared" si="117"/>
        <v/>
      </c>
      <c r="N948" s="7" t="str">
        <f t="shared" si="113"/>
        <v/>
      </c>
      <c r="O948" s="144"/>
      <c r="P948" s="355">
        <v>0</v>
      </c>
      <c r="Q948" s="362">
        <f>SUM('NOVO HORIZONTE'!I948)</f>
        <v>0</v>
      </c>
      <c r="R948" s="363">
        <f t="shared" si="118"/>
        <v>0</v>
      </c>
      <c r="S948" s="153">
        <f t="shared" si="120"/>
        <v>0</v>
      </c>
      <c r="T948" s="364"/>
    </row>
    <row r="949" ht="22.5" hidden="1" spans="1:20">
      <c r="A949" s="158">
        <v>98010</v>
      </c>
      <c r="B949" s="94" t="s">
        <v>252</v>
      </c>
      <c r="C949" s="104" t="s">
        <v>1253</v>
      </c>
      <c r="D949" s="94" t="s">
        <v>279</v>
      </c>
      <c r="E949" s="95">
        <v>4971.1</v>
      </c>
      <c r="F949" s="96">
        <f t="shared" si="114"/>
        <v>6101.53</v>
      </c>
      <c r="G949" s="107">
        <f>ROUND(SUM('NOVO HORIZONTE'!G949),2)</f>
        <v>0</v>
      </c>
      <c r="H949" s="107">
        <f t="shared" si="119"/>
        <v>0</v>
      </c>
      <c r="I949" s="143">
        <f t="shared" si="115"/>
        <v>0</v>
      </c>
      <c r="J949" s="142"/>
      <c r="K949" s="146"/>
      <c r="L949" s="7" t="str">
        <f t="shared" si="116"/>
        <v/>
      </c>
      <c r="M949" s="7" t="str">
        <f t="shared" si="117"/>
        <v/>
      </c>
      <c r="N949" s="7" t="str">
        <f t="shared" si="113"/>
        <v/>
      </c>
      <c r="O949" s="144"/>
      <c r="P949" s="355">
        <v>0</v>
      </c>
      <c r="Q949" s="362">
        <f>SUM('NOVO HORIZONTE'!I949)</f>
        <v>0</v>
      </c>
      <c r="R949" s="363">
        <f t="shared" si="118"/>
        <v>0</v>
      </c>
      <c r="S949" s="153">
        <f t="shared" si="120"/>
        <v>0</v>
      </c>
      <c r="T949" s="364"/>
    </row>
    <row r="950" ht="22.5" hidden="1" spans="1:20">
      <c r="A950" s="158">
        <v>98012</v>
      </c>
      <c r="B950" s="94" t="s">
        <v>252</v>
      </c>
      <c r="C950" s="104" t="s">
        <v>1254</v>
      </c>
      <c r="D950" s="94" t="s">
        <v>279</v>
      </c>
      <c r="E950" s="95">
        <v>5837.04</v>
      </c>
      <c r="F950" s="96">
        <f t="shared" si="114"/>
        <v>7164.38</v>
      </c>
      <c r="G950" s="107">
        <f>ROUND(SUM('NOVO HORIZONTE'!G950),2)</f>
        <v>0</v>
      </c>
      <c r="H950" s="107">
        <f t="shared" si="119"/>
        <v>0</v>
      </c>
      <c r="I950" s="143">
        <f t="shared" si="115"/>
        <v>0</v>
      </c>
      <c r="J950" s="142"/>
      <c r="K950" s="146"/>
      <c r="L950" s="7" t="str">
        <f t="shared" si="116"/>
        <v/>
      </c>
      <c r="M950" s="7" t="str">
        <f t="shared" si="117"/>
        <v/>
      </c>
      <c r="N950" s="7" t="str">
        <f t="shared" si="113"/>
        <v/>
      </c>
      <c r="O950" s="144"/>
      <c r="P950" s="355">
        <v>0</v>
      </c>
      <c r="Q950" s="362">
        <f>SUM('NOVO HORIZONTE'!I950)</f>
        <v>0</v>
      </c>
      <c r="R950" s="363">
        <f t="shared" si="118"/>
        <v>0</v>
      </c>
      <c r="S950" s="153">
        <f t="shared" si="120"/>
        <v>0</v>
      </c>
      <c r="T950" s="364"/>
    </row>
    <row r="951" ht="22.5" hidden="1" spans="1:20">
      <c r="A951" s="158">
        <v>98014</v>
      </c>
      <c r="B951" s="94" t="s">
        <v>252</v>
      </c>
      <c r="C951" s="104" t="s">
        <v>1255</v>
      </c>
      <c r="D951" s="94" t="s">
        <v>279</v>
      </c>
      <c r="E951" s="95">
        <v>6702.85</v>
      </c>
      <c r="F951" s="96">
        <f t="shared" si="114"/>
        <v>8227.08</v>
      </c>
      <c r="G951" s="107">
        <f>ROUND(SUM('NOVO HORIZONTE'!G951),2)</f>
        <v>0</v>
      </c>
      <c r="H951" s="107">
        <f t="shared" si="119"/>
        <v>0</v>
      </c>
      <c r="I951" s="143">
        <f t="shared" si="115"/>
        <v>0</v>
      </c>
      <c r="J951" s="142"/>
      <c r="K951" s="146"/>
      <c r="L951" s="7" t="str">
        <f t="shared" si="116"/>
        <v/>
      </c>
      <c r="M951" s="7" t="str">
        <f t="shared" si="117"/>
        <v/>
      </c>
      <c r="N951" s="7" t="str">
        <f t="shared" si="113"/>
        <v/>
      </c>
      <c r="O951" s="144"/>
      <c r="P951" s="355">
        <v>0</v>
      </c>
      <c r="Q951" s="362">
        <f>SUM('NOVO HORIZONTE'!I951)</f>
        <v>0</v>
      </c>
      <c r="R951" s="363">
        <f t="shared" si="118"/>
        <v>0</v>
      </c>
      <c r="S951" s="153">
        <f t="shared" si="120"/>
        <v>0</v>
      </c>
      <c r="T951" s="364"/>
    </row>
    <row r="952" ht="22.5" hidden="1" spans="1:20">
      <c r="A952" s="158">
        <v>98016</v>
      </c>
      <c r="B952" s="94" t="s">
        <v>252</v>
      </c>
      <c r="C952" s="104" t="s">
        <v>1256</v>
      </c>
      <c r="D952" s="94" t="s">
        <v>279</v>
      </c>
      <c r="E952" s="95">
        <v>7568.79</v>
      </c>
      <c r="F952" s="96">
        <f t="shared" si="114"/>
        <v>9289.93</v>
      </c>
      <c r="G952" s="107">
        <f>ROUND(SUM('NOVO HORIZONTE'!G952),2)</f>
        <v>0</v>
      </c>
      <c r="H952" s="107">
        <f t="shared" si="119"/>
        <v>0</v>
      </c>
      <c r="I952" s="143">
        <f t="shared" si="115"/>
        <v>0</v>
      </c>
      <c r="J952" s="142"/>
      <c r="K952" s="146"/>
      <c r="L952" s="7" t="str">
        <f t="shared" si="116"/>
        <v/>
      </c>
      <c r="M952" s="7" t="str">
        <f t="shared" si="117"/>
        <v/>
      </c>
      <c r="N952" s="7" t="str">
        <f t="shared" si="113"/>
        <v/>
      </c>
      <c r="O952" s="144"/>
      <c r="P952" s="355">
        <v>0</v>
      </c>
      <c r="Q952" s="362">
        <f>SUM('NOVO HORIZONTE'!I952)</f>
        <v>0</v>
      </c>
      <c r="R952" s="363">
        <f t="shared" si="118"/>
        <v>0</v>
      </c>
      <c r="S952" s="153">
        <f t="shared" si="120"/>
        <v>0</v>
      </c>
      <c r="T952" s="364"/>
    </row>
    <row r="953" ht="22.5" hidden="1" spans="1:20">
      <c r="A953" s="158">
        <v>98018</v>
      </c>
      <c r="B953" s="94" t="s">
        <v>252</v>
      </c>
      <c r="C953" s="104" t="s">
        <v>1257</v>
      </c>
      <c r="D953" s="94" t="s">
        <v>279</v>
      </c>
      <c r="E953" s="95">
        <v>8434.67</v>
      </c>
      <c r="F953" s="96">
        <f t="shared" si="114"/>
        <v>10352.71</v>
      </c>
      <c r="G953" s="107">
        <f>ROUND(SUM('NOVO HORIZONTE'!G953),2)</f>
        <v>0</v>
      </c>
      <c r="H953" s="107">
        <f t="shared" si="119"/>
        <v>0</v>
      </c>
      <c r="I953" s="143">
        <f t="shared" si="115"/>
        <v>0</v>
      </c>
      <c r="J953" s="142"/>
      <c r="K953" s="146"/>
      <c r="L953" s="7" t="str">
        <f t="shared" si="116"/>
        <v/>
      </c>
      <c r="M953" s="7" t="str">
        <f t="shared" si="117"/>
        <v/>
      </c>
      <c r="N953" s="7" t="str">
        <f t="shared" si="113"/>
        <v/>
      </c>
      <c r="O953" s="144"/>
      <c r="P953" s="355">
        <v>0</v>
      </c>
      <c r="Q953" s="362">
        <f>SUM('NOVO HORIZONTE'!I953)</f>
        <v>0</v>
      </c>
      <c r="R953" s="363">
        <f t="shared" si="118"/>
        <v>0</v>
      </c>
      <c r="S953" s="153">
        <f t="shared" si="120"/>
        <v>0</v>
      </c>
      <c r="T953" s="364"/>
    </row>
    <row r="954" ht="22.5" hidden="1" spans="1:20">
      <c r="A954" s="158">
        <v>98020</v>
      </c>
      <c r="B954" s="94" t="s">
        <v>252</v>
      </c>
      <c r="C954" s="104" t="s">
        <v>1258</v>
      </c>
      <c r="D954" s="94" t="s">
        <v>279</v>
      </c>
      <c r="E954" s="95">
        <v>5987.77</v>
      </c>
      <c r="F954" s="96">
        <f t="shared" si="114"/>
        <v>7349.39</v>
      </c>
      <c r="G954" s="107">
        <f>ROUND(SUM('NOVO HORIZONTE'!G954),2)</f>
        <v>0</v>
      </c>
      <c r="H954" s="107">
        <f t="shared" si="119"/>
        <v>0</v>
      </c>
      <c r="I954" s="143">
        <f t="shared" si="115"/>
        <v>0</v>
      </c>
      <c r="J954" s="142"/>
      <c r="K954" s="146"/>
      <c r="L954" s="7" t="str">
        <f t="shared" si="116"/>
        <v/>
      </c>
      <c r="M954" s="7" t="str">
        <f t="shared" si="117"/>
        <v/>
      </c>
      <c r="N954" s="7" t="str">
        <f t="shared" si="113"/>
        <v/>
      </c>
      <c r="O954" s="144"/>
      <c r="P954" s="355">
        <v>0</v>
      </c>
      <c r="Q954" s="362">
        <f>SUM('NOVO HORIZONTE'!I954)</f>
        <v>0</v>
      </c>
      <c r="R954" s="363">
        <f t="shared" si="118"/>
        <v>0</v>
      </c>
      <c r="S954" s="153">
        <f t="shared" si="120"/>
        <v>0</v>
      </c>
      <c r="T954" s="364"/>
    </row>
    <row r="955" ht="22.5" hidden="1" spans="1:20">
      <c r="A955" s="158">
        <v>98022</v>
      </c>
      <c r="B955" s="94" t="s">
        <v>252</v>
      </c>
      <c r="C955" s="104" t="s">
        <v>1259</v>
      </c>
      <c r="D955" s="94" t="s">
        <v>279</v>
      </c>
      <c r="E955" s="95">
        <v>7011.95</v>
      </c>
      <c r="F955" s="96">
        <f t="shared" si="114"/>
        <v>8606.47</v>
      </c>
      <c r="G955" s="107">
        <f>ROUND(SUM('NOVO HORIZONTE'!G955),2)</f>
        <v>0</v>
      </c>
      <c r="H955" s="107">
        <f t="shared" si="119"/>
        <v>0</v>
      </c>
      <c r="I955" s="143">
        <f t="shared" si="115"/>
        <v>0</v>
      </c>
      <c r="J955" s="142"/>
      <c r="K955" s="146"/>
      <c r="L955" s="7" t="str">
        <f t="shared" si="116"/>
        <v/>
      </c>
      <c r="M955" s="7" t="str">
        <f t="shared" si="117"/>
        <v/>
      </c>
      <c r="N955" s="7" t="str">
        <f t="shared" si="113"/>
        <v/>
      </c>
      <c r="O955" s="144"/>
      <c r="P955" s="355">
        <v>0</v>
      </c>
      <c r="Q955" s="362">
        <f>SUM('NOVO HORIZONTE'!I955)</f>
        <v>0</v>
      </c>
      <c r="R955" s="363">
        <f t="shared" si="118"/>
        <v>0</v>
      </c>
      <c r="S955" s="153">
        <f t="shared" si="120"/>
        <v>0</v>
      </c>
      <c r="T955" s="364"/>
    </row>
    <row r="956" ht="22.5" hidden="1" spans="1:20">
      <c r="A956" s="158">
        <v>98024</v>
      </c>
      <c r="B956" s="94" t="s">
        <v>252</v>
      </c>
      <c r="C956" s="104" t="s">
        <v>1260</v>
      </c>
      <c r="D956" s="94" t="s">
        <v>279</v>
      </c>
      <c r="E956" s="95">
        <v>8104.07</v>
      </c>
      <c r="F956" s="96">
        <f t="shared" si="114"/>
        <v>9946.94</v>
      </c>
      <c r="G956" s="107">
        <f>ROUND(SUM('NOVO HORIZONTE'!G956),2)</f>
        <v>0</v>
      </c>
      <c r="H956" s="107">
        <f t="shared" si="119"/>
        <v>0</v>
      </c>
      <c r="I956" s="143">
        <f t="shared" si="115"/>
        <v>0</v>
      </c>
      <c r="J956" s="142"/>
      <c r="K956" s="146"/>
      <c r="L956" s="7" t="str">
        <f t="shared" si="116"/>
        <v/>
      </c>
      <c r="M956" s="7" t="str">
        <f t="shared" si="117"/>
        <v/>
      </c>
      <c r="N956" s="7" t="str">
        <f t="shared" si="113"/>
        <v/>
      </c>
      <c r="O956" s="144"/>
      <c r="P956" s="355">
        <v>0</v>
      </c>
      <c r="Q956" s="362">
        <f>SUM('NOVO HORIZONTE'!I956)</f>
        <v>0</v>
      </c>
      <c r="R956" s="363">
        <f t="shared" si="118"/>
        <v>0</v>
      </c>
      <c r="S956" s="153">
        <f t="shared" si="120"/>
        <v>0</v>
      </c>
      <c r="T956" s="364"/>
    </row>
    <row r="957" ht="22.5" hidden="1" spans="1:20">
      <c r="A957" s="158">
        <v>98026</v>
      </c>
      <c r="B957" s="94" t="s">
        <v>252</v>
      </c>
      <c r="C957" s="104" t="s">
        <v>1261</v>
      </c>
      <c r="D957" s="94" t="s">
        <v>279</v>
      </c>
      <c r="E957" s="95">
        <v>9136.85</v>
      </c>
      <c r="F957" s="96">
        <f t="shared" si="114"/>
        <v>11214.57</v>
      </c>
      <c r="G957" s="107">
        <f>ROUND(SUM('NOVO HORIZONTE'!G957),2)</f>
        <v>0</v>
      </c>
      <c r="H957" s="107">
        <f t="shared" si="119"/>
        <v>0</v>
      </c>
      <c r="I957" s="143">
        <f t="shared" si="115"/>
        <v>0</v>
      </c>
      <c r="J957" s="142"/>
      <c r="K957" s="146"/>
      <c r="L957" s="7" t="str">
        <f t="shared" si="116"/>
        <v/>
      </c>
      <c r="M957" s="7" t="str">
        <f t="shared" si="117"/>
        <v/>
      </c>
      <c r="N957" s="7" t="str">
        <f t="shared" si="113"/>
        <v/>
      </c>
      <c r="O957" s="144"/>
      <c r="P957" s="355">
        <v>0</v>
      </c>
      <c r="Q957" s="362">
        <f>SUM('NOVO HORIZONTE'!I957)</f>
        <v>0</v>
      </c>
      <c r="R957" s="363">
        <f t="shared" si="118"/>
        <v>0</v>
      </c>
      <c r="S957" s="153">
        <f t="shared" si="120"/>
        <v>0</v>
      </c>
      <c r="T957" s="364"/>
    </row>
    <row r="958" ht="22.5" hidden="1" spans="1:20">
      <c r="A958" s="158">
        <v>98028</v>
      </c>
      <c r="B958" s="94" t="s">
        <v>252</v>
      </c>
      <c r="C958" s="104" t="s">
        <v>1262</v>
      </c>
      <c r="D958" s="94" t="s">
        <v>279</v>
      </c>
      <c r="E958" s="95">
        <v>10169.67</v>
      </c>
      <c r="F958" s="96">
        <f t="shared" si="114"/>
        <v>12482.25</v>
      </c>
      <c r="G958" s="107">
        <f>ROUND(SUM('NOVO HORIZONTE'!G958),2)</f>
        <v>0</v>
      </c>
      <c r="H958" s="107">
        <f t="shared" si="119"/>
        <v>0</v>
      </c>
      <c r="I958" s="143">
        <f t="shared" si="115"/>
        <v>0</v>
      </c>
      <c r="J958" s="142"/>
      <c r="K958" s="146"/>
      <c r="L958" s="7" t="str">
        <f t="shared" si="116"/>
        <v/>
      </c>
      <c r="M958" s="7" t="str">
        <f t="shared" si="117"/>
        <v/>
      </c>
      <c r="N958" s="7" t="str">
        <f t="shared" si="113"/>
        <v/>
      </c>
      <c r="O958" s="144"/>
      <c r="P958" s="355">
        <v>0</v>
      </c>
      <c r="Q958" s="362">
        <f>SUM('NOVO HORIZONTE'!I958)</f>
        <v>0</v>
      </c>
      <c r="R958" s="363">
        <f t="shared" si="118"/>
        <v>0</v>
      </c>
      <c r="S958" s="153">
        <f t="shared" si="120"/>
        <v>0</v>
      </c>
      <c r="T958" s="364"/>
    </row>
    <row r="959" ht="22.5" hidden="1" spans="1:20">
      <c r="A959" s="158">
        <v>98030</v>
      </c>
      <c r="B959" s="94" t="s">
        <v>252</v>
      </c>
      <c r="C959" s="104" t="s">
        <v>1263</v>
      </c>
      <c r="D959" s="94" t="s">
        <v>279</v>
      </c>
      <c r="E959" s="95">
        <v>8262.06</v>
      </c>
      <c r="F959" s="96">
        <f t="shared" si="114"/>
        <v>10140.85</v>
      </c>
      <c r="G959" s="107">
        <f>ROUND(SUM('NOVO HORIZONTE'!G959),2)</f>
        <v>0</v>
      </c>
      <c r="H959" s="107">
        <f t="shared" si="119"/>
        <v>0</v>
      </c>
      <c r="I959" s="143">
        <f t="shared" si="115"/>
        <v>0</v>
      </c>
      <c r="J959" s="142"/>
      <c r="K959" s="146"/>
      <c r="L959" s="7" t="str">
        <f t="shared" si="116"/>
        <v/>
      </c>
      <c r="M959" s="7" t="str">
        <f t="shared" si="117"/>
        <v/>
      </c>
      <c r="N959" s="7" t="str">
        <f t="shared" si="113"/>
        <v/>
      </c>
      <c r="O959" s="144"/>
      <c r="P959" s="355">
        <v>0</v>
      </c>
      <c r="Q959" s="362">
        <f>SUM('NOVO HORIZONTE'!I959)</f>
        <v>0</v>
      </c>
      <c r="R959" s="363">
        <f t="shared" si="118"/>
        <v>0</v>
      </c>
      <c r="S959" s="153">
        <f t="shared" si="120"/>
        <v>0</v>
      </c>
      <c r="T959" s="364"/>
    </row>
    <row r="960" ht="22.5" hidden="1" spans="1:20">
      <c r="A960" s="158">
        <v>98032</v>
      </c>
      <c r="B960" s="94" t="s">
        <v>252</v>
      </c>
      <c r="C960" s="104" t="s">
        <v>1264</v>
      </c>
      <c r="D960" s="94" t="s">
        <v>279</v>
      </c>
      <c r="E960" s="95">
        <v>9498.06</v>
      </c>
      <c r="F960" s="96">
        <f t="shared" si="114"/>
        <v>11657.92</v>
      </c>
      <c r="G960" s="107">
        <f>ROUND(SUM('NOVO HORIZONTE'!G960),2)</f>
        <v>0</v>
      </c>
      <c r="H960" s="107">
        <f t="shared" si="119"/>
        <v>0</v>
      </c>
      <c r="I960" s="143">
        <f t="shared" si="115"/>
        <v>0</v>
      </c>
      <c r="J960" s="142"/>
      <c r="K960" s="146"/>
      <c r="L960" s="7" t="str">
        <f t="shared" si="116"/>
        <v/>
      </c>
      <c r="M960" s="7" t="str">
        <f t="shared" si="117"/>
        <v/>
      </c>
      <c r="N960" s="7" t="str">
        <f t="shared" si="113"/>
        <v/>
      </c>
      <c r="O960" s="144"/>
      <c r="P960" s="355">
        <v>0</v>
      </c>
      <c r="Q960" s="362">
        <f>SUM('NOVO HORIZONTE'!I960)</f>
        <v>0</v>
      </c>
      <c r="R960" s="363">
        <f t="shared" si="118"/>
        <v>0</v>
      </c>
      <c r="S960" s="153">
        <f t="shared" si="120"/>
        <v>0</v>
      </c>
      <c r="T960" s="364"/>
    </row>
    <row r="961" ht="22.5" hidden="1" spans="1:20">
      <c r="A961" s="158">
        <v>98034</v>
      </c>
      <c r="B961" s="94" t="s">
        <v>252</v>
      </c>
      <c r="C961" s="104" t="s">
        <v>1265</v>
      </c>
      <c r="D961" s="94" t="s">
        <v>279</v>
      </c>
      <c r="E961" s="95">
        <v>10734.06</v>
      </c>
      <c r="F961" s="96">
        <f t="shared" si="114"/>
        <v>13174.99</v>
      </c>
      <c r="G961" s="107">
        <f>ROUND(SUM('NOVO HORIZONTE'!G961),2)</f>
        <v>0</v>
      </c>
      <c r="H961" s="107">
        <f t="shared" si="119"/>
        <v>0</v>
      </c>
      <c r="I961" s="143">
        <f t="shared" si="115"/>
        <v>0</v>
      </c>
      <c r="J961" s="142"/>
      <c r="K961" s="146"/>
      <c r="L961" s="7" t="str">
        <f t="shared" si="116"/>
        <v/>
      </c>
      <c r="M961" s="7" t="str">
        <f t="shared" si="117"/>
        <v/>
      </c>
      <c r="N961" s="7" t="str">
        <f t="shared" si="113"/>
        <v/>
      </c>
      <c r="O961" s="144"/>
      <c r="P961" s="355">
        <v>0</v>
      </c>
      <c r="Q961" s="362">
        <f>SUM('NOVO HORIZONTE'!I961)</f>
        <v>0</v>
      </c>
      <c r="R961" s="363">
        <f t="shared" si="118"/>
        <v>0</v>
      </c>
      <c r="S961" s="153">
        <f t="shared" si="120"/>
        <v>0</v>
      </c>
      <c r="T961" s="364"/>
    </row>
    <row r="962" ht="22.5" hidden="1" spans="1:20">
      <c r="A962" s="158">
        <v>98036</v>
      </c>
      <c r="B962" s="94" t="s">
        <v>252</v>
      </c>
      <c r="C962" s="104" t="s">
        <v>1266</v>
      </c>
      <c r="D962" s="94" t="s">
        <v>279</v>
      </c>
      <c r="E962" s="95">
        <v>11970.04</v>
      </c>
      <c r="F962" s="96">
        <f t="shared" si="114"/>
        <v>14692.03</v>
      </c>
      <c r="G962" s="107">
        <f>ROUND(SUM('NOVO HORIZONTE'!G962),2)</f>
        <v>0</v>
      </c>
      <c r="H962" s="107">
        <f t="shared" si="119"/>
        <v>0</v>
      </c>
      <c r="I962" s="143">
        <f t="shared" si="115"/>
        <v>0</v>
      </c>
      <c r="J962" s="142"/>
      <c r="K962" s="146"/>
      <c r="L962" s="7" t="str">
        <f t="shared" si="116"/>
        <v/>
      </c>
      <c r="M962" s="7" t="str">
        <f t="shared" si="117"/>
        <v/>
      </c>
      <c r="N962" s="7" t="str">
        <f t="shared" si="113"/>
        <v/>
      </c>
      <c r="O962" s="144"/>
      <c r="P962" s="355">
        <v>0</v>
      </c>
      <c r="Q962" s="362">
        <f>SUM('NOVO HORIZONTE'!I962)</f>
        <v>0</v>
      </c>
      <c r="R962" s="363">
        <f t="shared" si="118"/>
        <v>0</v>
      </c>
      <c r="S962" s="153">
        <f t="shared" si="120"/>
        <v>0</v>
      </c>
      <c r="T962" s="364"/>
    </row>
    <row r="963" ht="22.5" hidden="1" spans="1:20">
      <c r="A963" s="158">
        <v>98038</v>
      </c>
      <c r="B963" s="94" t="s">
        <v>252</v>
      </c>
      <c r="C963" s="104" t="s">
        <v>1267</v>
      </c>
      <c r="D963" s="94" t="s">
        <v>279</v>
      </c>
      <c r="E963" s="95">
        <v>10950.75</v>
      </c>
      <c r="F963" s="96">
        <f t="shared" si="114"/>
        <v>13440.95</v>
      </c>
      <c r="G963" s="107">
        <f>ROUND(SUM('NOVO HORIZONTE'!G963),2)</f>
        <v>0</v>
      </c>
      <c r="H963" s="107">
        <f t="shared" si="119"/>
        <v>0</v>
      </c>
      <c r="I963" s="143">
        <f t="shared" si="115"/>
        <v>0</v>
      </c>
      <c r="J963" s="142"/>
      <c r="K963" s="146"/>
      <c r="L963" s="7" t="str">
        <f t="shared" si="116"/>
        <v/>
      </c>
      <c r="M963" s="7" t="str">
        <f t="shared" si="117"/>
        <v/>
      </c>
      <c r="N963" s="7" t="str">
        <f t="shared" si="113"/>
        <v/>
      </c>
      <c r="O963" s="144"/>
      <c r="P963" s="355">
        <v>0</v>
      </c>
      <c r="Q963" s="362">
        <f>SUM('NOVO HORIZONTE'!I963)</f>
        <v>0</v>
      </c>
      <c r="R963" s="363">
        <f t="shared" si="118"/>
        <v>0</v>
      </c>
      <c r="S963" s="153">
        <f t="shared" si="120"/>
        <v>0</v>
      </c>
      <c r="T963" s="364"/>
    </row>
    <row r="964" ht="22.5" hidden="1" spans="1:20">
      <c r="A964" s="158">
        <v>98040</v>
      </c>
      <c r="B964" s="94" t="s">
        <v>252</v>
      </c>
      <c r="C964" s="104" t="s">
        <v>1268</v>
      </c>
      <c r="D964" s="94" t="s">
        <v>279</v>
      </c>
      <c r="E964" s="95">
        <v>12367.28</v>
      </c>
      <c r="F964" s="96">
        <f t="shared" si="114"/>
        <v>15179.6</v>
      </c>
      <c r="G964" s="107">
        <f>ROUND(SUM('NOVO HORIZONTE'!G964),2)</f>
        <v>0</v>
      </c>
      <c r="H964" s="107">
        <f t="shared" si="119"/>
        <v>0</v>
      </c>
      <c r="I964" s="143">
        <f t="shared" si="115"/>
        <v>0</v>
      </c>
      <c r="J964" s="142"/>
      <c r="K964" s="146"/>
      <c r="L964" s="7" t="str">
        <f t="shared" si="116"/>
        <v/>
      </c>
      <c r="M964" s="7" t="str">
        <f t="shared" si="117"/>
        <v/>
      </c>
      <c r="N964" s="7" t="str">
        <f t="shared" si="113"/>
        <v/>
      </c>
      <c r="O964" s="144"/>
      <c r="P964" s="355">
        <v>0</v>
      </c>
      <c r="Q964" s="362">
        <f>SUM('NOVO HORIZONTE'!I964)</f>
        <v>0</v>
      </c>
      <c r="R964" s="363">
        <f t="shared" si="118"/>
        <v>0</v>
      </c>
      <c r="S964" s="153">
        <f t="shared" si="120"/>
        <v>0</v>
      </c>
      <c r="T964" s="364"/>
    </row>
    <row r="965" ht="22.5" hidden="1" spans="1:20">
      <c r="A965" s="158">
        <v>98042</v>
      </c>
      <c r="B965" s="94" t="s">
        <v>252</v>
      </c>
      <c r="C965" s="104" t="s">
        <v>1269</v>
      </c>
      <c r="D965" s="94" t="s">
        <v>279</v>
      </c>
      <c r="E965" s="95">
        <v>13783.87</v>
      </c>
      <c r="F965" s="96">
        <f t="shared" si="114"/>
        <v>16918.32</v>
      </c>
      <c r="G965" s="107">
        <f>ROUND(SUM('NOVO HORIZONTE'!G965),2)</f>
        <v>0</v>
      </c>
      <c r="H965" s="107">
        <f t="shared" si="119"/>
        <v>0</v>
      </c>
      <c r="I965" s="143">
        <f t="shared" si="115"/>
        <v>0</v>
      </c>
      <c r="J965" s="142"/>
      <c r="K965" s="146"/>
      <c r="L965" s="7" t="str">
        <f t="shared" si="116"/>
        <v/>
      </c>
      <c r="M965" s="7" t="str">
        <f t="shared" si="117"/>
        <v/>
      </c>
      <c r="N965" s="7" t="str">
        <f t="shared" si="113"/>
        <v/>
      </c>
      <c r="O965" s="144"/>
      <c r="P965" s="355">
        <v>0</v>
      </c>
      <c r="Q965" s="362">
        <f>SUM('NOVO HORIZONTE'!I965)</f>
        <v>0</v>
      </c>
      <c r="R965" s="363">
        <f t="shared" si="118"/>
        <v>0</v>
      </c>
      <c r="S965" s="153">
        <f t="shared" si="120"/>
        <v>0</v>
      </c>
      <c r="T965" s="364"/>
    </row>
    <row r="966" ht="22.5" hidden="1" spans="1:20">
      <c r="A966" s="158">
        <v>98044</v>
      </c>
      <c r="B966" s="94" t="s">
        <v>252</v>
      </c>
      <c r="C966" s="104" t="s">
        <v>1270</v>
      </c>
      <c r="D966" s="94" t="s">
        <v>279</v>
      </c>
      <c r="E966" s="95">
        <v>14000.64</v>
      </c>
      <c r="F966" s="96">
        <f t="shared" si="114"/>
        <v>17184.39</v>
      </c>
      <c r="G966" s="107">
        <f>ROUND(SUM('NOVO HORIZONTE'!G966),2)</f>
        <v>0</v>
      </c>
      <c r="H966" s="107">
        <f t="shared" si="119"/>
        <v>0</v>
      </c>
      <c r="I966" s="143">
        <f t="shared" si="115"/>
        <v>0</v>
      </c>
      <c r="J966" s="142"/>
      <c r="K966" s="146"/>
      <c r="L966" s="7" t="str">
        <f t="shared" si="116"/>
        <v/>
      </c>
      <c r="M966" s="7" t="str">
        <f t="shared" si="117"/>
        <v/>
      </c>
      <c r="N966" s="7" t="str">
        <f t="shared" si="113"/>
        <v/>
      </c>
      <c r="O966" s="144"/>
      <c r="P966" s="355">
        <v>0</v>
      </c>
      <c r="Q966" s="362">
        <f>SUM('NOVO HORIZONTE'!I966)</f>
        <v>0</v>
      </c>
      <c r="R966" s="363">
        <f t="shared" si="118"/>
        <v>0</v>
      </c>
      <c r="S966" s="153">
        <f t="shared" si="120"/>
        <v>0</v>
      </c>
      <c r="T966" s="364"/>
    </row>
    <row r="967" ht="22.5" hidden="1" spans="1:20">
      <c r="A967" s="158">
        <v>98046</v>
      </c>
      <c r="B967" s="94" t="s">
        <v>252</v>
      </c>
      <c r="C967" s="104" t="s">
        <v>1271</v>
      </c>
      <c r="D967" s="94" t="s">
        <v>279</v>
      </c>
      <c r="E967" s="95">
        <v>15597.58</v>
      </c>
      <c r="F967" s="96">
        <f t="shared" si="114"/>
        <v>19144.47</v>
      </c>
      <c r="G967" s="107">
        <f>ROUND(SUM('NOVO HORIZONTE'!G967),2)</f>
        <v>0</v>
      </c>
      <c r="H967" s="107">
        <f t="shared" si="119"/>
        <v>0</v>
      </c>
      <c r="I967" s="143">
        <f t="shared" si="115"/>
        <v>0</v>
      </c>
      <c r="J967" s="142"/>
      <c r="K967" s="146"/>
      <c r="L967" s="7" t="str">
        <f t="shared" si="116"/>
        <v/>
      </c>
      <c r="M967" s="7" t="str">
        <f t="shared" si="117"/>
        <v/>
      </c>
      <c r="N967" s="7" t="str">
        <f t="shared" si="113"/>
        <v/>
      </c>
      <c r="O967" s="144"/>
      <c r="P967" s="355">
        <v>0</v>
      </c>
      <c r="Q967" s="362">
        <f>SUM('NOVO HORIZONTE'!I967)</f>
        <v>0</v>
      </c>
      <c r="R967" s="363">
        <f t="shared" si="118"/>
        <v>0</v>
      </c>
      <c r="S967" s="153">
        <f t="shared" si="120"/>
        <v>0</v>
      </c>
      <c r="T967" s="364"/>
    </row>
    <row r="968" ht="22.5" hidden="1" spans="1:20">
      <c r="A968" s="158">
        <v>98048</v>
      </c>
      <c r="B968" s="94" t="s">
        <v>252</v>
      </c>
      <c r="C968" s="104" t="s">
        <v>1272</v>
      </c>
      <c r="D968" s="94" t="s">
        <v>279</v>
      </c>
      <c r="E968" s="95">
        <v>17411.45</v>
      </c>
      <c r="F968" s="96">
        <f t="shared" si="114"/>
        <v>21370.81</v>
      </c>
      <c r="G968" s="107">
        <f>ROUND(SUM('NOVO HORIZONTE'!G968),2)</f>
        <v>0</v>
      </c>
      <c r="H968" s="107">
        <f t="shared" si="119"/>
        <v>0</v>
      </c>
      <c r="I968" s="143">
        <f t="shared" si="115"/>
        <v>0</v>
      </c>
      <c r="J968" s="142"/>
      <c r="K968" s="146"/>
      <c r="L968" s="7" t="str">
        <f t="shared" si="116"/>
        <v/>
      </c>
      <c r="M968" s="7" t="str">
        <f t="shared" si="117"/>
        <v/>
      </c>
      <c r="N968" s="7" t="str">
        <f t="shared" si="113"/>
        <v/>
      </c>
      <c r="O968" s="144"/>
      <c r="P968" s="355">
        <v>0</v>
      </c>
      <c r="Q968" s="362">
        <f>SUM('NOVO HORIZONTE'!I968)</f>
        <v>0</v>
      </c>
      <c r="R968" s="363">
        <f t="shared" si="118"/>
        <v>0</v>
      </c>
      <c r="S968" s="153">
        <f t="shared" si="120"/>
        <v>0</v>
      </c>
      <c r="T968" s="364"/>
    </row>
    <row r="969" ht="22.5" hidden="1" spans="1:20">
      <c r="A969" s="158">
        <v>98406</v>
      </c>
      <c r="B969" s="94" t="s">
        <v>252</v>
      </c>
      <c r="C969" s="104" t="s">
        <v>1273</v>
      </c>
      <c r="D969" s="94" t="s">
        <v>279</v>
      </c>
      <c r="E969" s="95">
        <v>6105.65</v>
      </c>
      <c r="F969" s="96">
        <f t="shared" si="114"/>
        <v>7494.07</v>
      </c>
      <c r="G969" s="107">
        <f>ROUND(SUM('NOVO HORIZONTE'!G969),2)</f>
        <v>0</v>
      </c>
      <c r="H969" s="107">
        <f t="shared" si="119"/>
        <v>0</v>
      </c>
      <c r="I969" s="143">
        <f t="shared" si="115"/>
        <v>0</v>
      </c>
      <c r="J969" s="142"/>
      <c r="K969" s="146"/>
      <c r="L969" s="7" t="str">
        <f t="shared" si="116"/>
        <v/>
      </c>
      <c r="M969" s="7" t="str">
        <f t="shared" si="117"/>
        <v/>
      </c>
      <c r="N969" s="7" t="str">
        <f t="shared" si="113"/>
        <v/>
      </c>
      <c r="O969" s="144"/>
      <c r="P969" s="355">
        <v>0</v>
      </c>
      <c r="Q969" s="362">
        <f>SUM('NOVO HORIZONTE'!I969)</f>
        <v>0</v>
      </c>
      <c r="R969" s="363">
        <f t="shared" si="118"/>
        <v>0</v>
      </c>
      <c r="S969" s="153">
        <f t="shared" si="120"/>
        <v>0</v>
      </c>
      <c r="T969" s="364"/>
    </row>
    <row r="970" ht="22.5" hidden="1" spans="1:20">
      <c r="A970" s="158">
        <v>98407</v>
      </c>
      <c r="B970" s="94" t="s">
        <v>252</v>
      </c>
      <c r="C970" s="104" t="s">
        <v>1274</v>
      </c>
      <c r="D970" s="94" t="s">
        <v>279</v>
      </c>
      <c r="E970" s="95">
        <v>3993.56</v>
      </c>
      <c r="F970" s="96">
        <f t="shared" si="114"/>
        <v>4901.7</v>
      </c>
      <c r="G970" s="107">
        <f>ROUND(SUM('NOVO HORIZONTE'!G970),2)</f>
        <v>0</v>
      </c>
      <c r="H970" s="107">
        <f t="shared" si="119"/>
        <v>0</v>
      </c>
      <c r="I970" s="143">
        <f t="shared" si="115"/>
        <v>0</v>
      </c>
      <c r="J970" s="142"/>
      <c r="K970" s="146"/>
      <c r="L970" s="7" t="str">
        <f t="shared" si="116"/>
        <v/>
      </c>
      <c r="M970" s="7" t="str">
        <f t="shared" si="117"/>
        <v/>
      </c>
      <c r="N970" s="7" t="str">
        <f t="shared" si="113"/>
        <v/>
      </c>
      <c r="O970" s="144"/>
      <c r="P970" s="355">
        <v>0</v>
      </c>
      <c r="Q970" s="362">
        <f>SUM('NOVO HORIZONTE'!I970)</f>
        <v>0</v>
      </c>
      <c r="R970" s="363">
        <f t="shared" si="118"/>
        <v>0</v>
      </c>
      <c r="S970" s="153">
        <f t="shared" si="120"/>
        <v>0</v>
      </c>
      <c r="T970" s="364"/>
    </row>
    <row r="971" ht="22.5" hidden="1" spans="1:20">
      <c r="A971" s="158">
        <v>98408</v>
      </c>
      <c r="B971" s="94" t="s">
        <v>252</v>
      </c>
      <c r="C971" s="104" t="s">
        <v>1275</v>
      </c>
      <c r="D971" s="94" t="s">
        <v>279</v>
      </c>
      <c r="E971" s="95">
        <v>4683.05</v>
      </c>
      <c r="F971" s="96">
        <f t="shared" si="114"/>
        <v>5747.98</v>
      </c>
      <c r="G971" s="107">
        <f>ROUND(SUM('NOVO HORIZONTE'!G971),2)</f>
        <v>0</v>
      </c>
      <c r="H971" s="107">
        <f t="shared" si="119"/>
        <v>0</v>
      </c>
      <c r="I971" s="143">
        <f t="shared" si="115"/>
        <v>0</v>
      </c>
      <c r="J971" s="142"/>
      <c r="K971" s="146"/>
      <c r="L971" s="7" t="str">
        <f t="shared" si="116"/>
        <v/>
      </c>
      <c r="M971" s="7" t="str">
        <f t="shared" si="117"/>
        <v/>
      </c>
      <c r="N971" s="7" t="str">
        <f t="shared" si="113"/>
        <v/>
      </c>
      <c r="O971" s="144"/>
      <c r="P971" s="355">
        <v>0</v>
      </c>
      <c r="Q971" s="362">
        <f>SUM('NOVO HORIZONTE'!I971)</f>
        <v>0</v>
      </c>
      <c r="R971" s="363">
        <f t="shared" si="118"/>
        <v>0</v>
      </c>
      <c r="S971" s="153">
        <f t="shared" si="120"/>
        <v>0</v>
      </c>
      <c r="T971" s="364"/>
    </row>
    <row r="972" ht="33.75" hidden="1" spans="1:20">
      <c r="A972" s="158">
        <v>99244</v>
      </c>
      <c r="B972" s="94" t="s">
        <v>252</v>
      </c>
      <c r="C972" s="104" t="s">
        <v>1276</v>
      </c>
      <c r="D972" s="94" t="s">
        <v>279</v>
      </c>
      <c r="E972" s="95">
        <v>4857.01</v>
      </c>
      <c r="F972" s="96">
        <f t="shared" si="114"/>
        <v>5961.49</v>
      </c>
      <c r="G972" s="107">
        <f>ROUND(SUM('NOVO HORIZONTE'!G972),2)</f>
        <v>0</v>
      </c>
      <c r="H972" s="107">
        <f t="shared" si="119"/>
        <v>0</v>
      </c>
      <c r="I972" s="143">
        <f t="shared" si="115"/>
        <v>0</v>
      </c>
      <c r="J972" s="142"/>
      <c r="K972" s="146"/>
      <c r="L972" s="7" t="str">
        <f t="shared" si="116"/>
        <v/>
      </c>
      <c r="M972" s="7" t="str">
        <f t="shared" si="117"/>
        <v/>
      </c>
      <c r="N972" s="7" t="str">
        <f t="shared" si="113"/>
        <v/>
      </c>
      <c r="O972" s="144"/>
      <c r="P972" s="355">
        <v>0</v>
      </c>
      <c r="Q972" s="362">
        <f>SUM('NOVO HORIZONTE'!I972)</f>
        <v>0</v>
      </c>
      <c r="R972" s="363">
        <f t="shared" si="118"/>
        <v>0</v>
      </c>
      <c r="S972" s="153">
        <f t="shared" si="120"/>
        <v>0</v>
      </c>
      <c r="T972" s="364"/>
    </row>
    <row r="973" ht="33.75" hidden="1" spans="1:20">
      <c r="A973" s="158">
        <v>99252</v>
      </c>
      <c r="B973" s="94" t="s">
        <v>252</v>
      </c>
      <c r="C973" s="104" t="s">
        <v>1277</v>
      </c>
      <c r="D973" s="94" t="s">
        <v>279</v>
      </c>
      <c r="E973" s="95">
        <v>2555.14</v>
      </c>
      <c r="F973" s="96">
        <f t="shared" si="114"/>
        <v>3136.18</v>
      </c>
      <c r="G973" s="107">
        <f>ROUND(SUM('NOVO HORIZONTE'!G973),2)</f>
        <v>0</v>
      </c>
      <c r="H973" s="107">
        <f t="shared" si="119"/>
        <v>0</v>
      </c>
      <c r="I973" s="143">
        <f t="shared" si="115"/>
        <v>0</v>
      </c>
      <c r="J973" s="142"/>
      <c r="K973" s="146"/>
      <c r="L973" s="7" t="str">
        <f t="shared" si="116"/>
        <v/>
      </c>
      <c r="M973" s="7" t="str">
        <f t="shared" si="117"/>
        <v/>
      </c>
      <c r="N973" s="7" t="str">
        <f t="shared" si="113"/>
        <v/>
      </c>
      <c r="O973" s="144"/>
      <c r="P973" s="355">
        <v>0</v>
      </c>
      <c r="Q973" s="362">
        <f>SUM('NOVO HORIZONTE'!I973)</f>
        <v>0</v>
      </c>
      <c r="R973" s="363">
        <f t="shared" si="118"/>
        <v>0</v>
      </c>
      <c r="S973" s="153">
        <f t="shared" si="120"/>
        <v>0</v>
      </c>
      <c r="T973" s="364"/>
    </row>
    <row r="974" ht="33.75" hidden="1" spans="1:20">
      <c r="A974" s="158">
        <v>99256</v>
      </c>
      <c r="B974" s="94" t="s">
        <v>252</v>
      </c>
      <c r="C974" s="104" t="s">
        <v>1278</v>
      </c>
      <c r="D974" s="94" t="s">
        <v>279</v>
      </c>
      <c r="E974" s="95">
        <v>5702.38</v>
      </c>
      <c r="F974" s="96">
        <f t="shared" si="114"/>
        <v>6999.1</v>
      </c>
      <c r="G974" s="107">
        <f>ROUND(SUM('NOVO HORIZONTE'!G974),2)</f>
        <v>0</v>
      </c>
      <c r="H974" s="107">
        <f t="shared" si="119"/>
        <v>0</v>
      </c>
      <c r="I974" s="143">
        <f t="shared" si="115"/>
        <v>0</v>
      </c>
      <c r="J974" s="142"/>
      <c r="K974" s="146"/>
      <c r="L974" s="7" t="str">
        <f t="shared" si="116"/>
        <v/>
      </c>
      <c r="M974" s="7" t="str">
        <f t="shared" si="117"/>
        <v/>
      </c>
      <c r="N974" s="7" t="str">
        <f t="shared" si="113"/>
        <v/>
      </c>
      <c r="O974" s="144"/>
      <c r="P974" s="355">
        <v>0</v>
      </c>
      <c r="Q974" s="362">
        <f>SUM('NOVO HORIZONTE'!I974)</f>
        <v>0</v>
      </c>
      <c r="R974" s="363">
        <f t="shared" si="118"/>
        <v>0</v>
      </c>
      <c r="S974" s="153">
        <f t="shared" si="120"/>
        <v>0</v>
      </c>
      <c r="T974" s="364"/>
    </row>
    <row r="975" ht="33.75" hidden="1" spans="1:20">
      <c r="A975" s="158">
        <v>99259</v>
      </c>
      <c r="B975" s="94" t="s">
        <v>252</v>
      </c>
      <c r="C975" s="104" t="s">
        <v>1279</v>
      </c>
      <c r="D975" s="94" t="s">
        <v>279</v>
      </c>
      <c r="E975" s="95">
        <v>3228.24</v>
      </c>
      <c r="F975" s="96">
        <f t="shared" si="114"/>
        <v>3962.34</v>
      </c>
      <c r="G975" s="107">
        <f>ROUND(SUM('NOVO HORIZONTE'!G975),2)</f>
        <v>0</v>
      </c>
      <c r="H975" s="107">
        <f t="shared" si="119"/>
        <v>0</v>
      </c>
      <c r="I975" s="143">
        <f t="shared" si="115"/>
        <v>0</v>
      </c>
      <c r="J975" s="142"/>
      <c r="K975" s="146"/>
      <c r="L975" s="7" t="str">
        <f t="shared" si="116"/>
        <v/>
      </c>
      <c r="M975" s="7" t="str">
        <f t="shared" si="117"/>
        <v/>
      </c>
      <c r="N975" s="7" t="str">
        <f t="shared" si="113"/>
        <v/>
      </c>
      <c r="O975" s="144"/>
      <c r="P975" s="355">
        <v>0</v>
      </c>
      <c r="Q975" s="362">
        <f>SUM('NOVO HORIZONTE'!I975)</f>
        <v>0</v>
      </c>
      <c r="R975" s="363">
        <f t="shared" si="118"/>
        <v>0</v>
      </c>
      <c r="S975" s="153">
        <f t="shared" si="120"/>
        <v>0</v>
      </c>
      <c r="T975" s="364"/>
    </row>
    <row r="976" ht="33.75" hidden="1" spans="1:20">
      <c r="A976" s="158">
        <v>99265</v>
      </c>
      <c r="B976" s="94" t="s">
        <v>252</v>
      </c>
      <c r="C976" s="104" t="s">
        <v>1280</v>
      </c>
      <c r="D976" s="94" t="s">
        <v>279</v>
      </c>
      <c r="E976" s="95">
        <v>3901.26</v>
      </c>
      <c r="F976" s="96">
        <f t="shared" si="114"/>
        <v>4788.41</v>
      </c>
      <c r="G976" s="107">
        <f>ROUND(SUM('NOVO HORIZONTE'!G976),2)</f>
        <v>0</v>
      </c>
      <c r="H976" s="107">
        <f t="shared" si="119"/>
        <v>0</v>
      </c>
      <c r="I976" s="143">
        <f t="shared" si="115"/>
        <v>0</v>
      </c>
      <c r="J976" s="142"/>
      <c r="K976" s="146"/>
      <c r="L976" s="7" t="str">
        <f t="shared" si="116"/>
        <v/>
      </c>
      <c r="M976" s="7" t="str">
        <f t="shared" si="117"/>
        <v/>
      </c>
      <c r="N976" s="7" t="str">
        <f t="shared" si="113"/>
        <v/>
      </c>
      <c r="O976" s="144"/>
      <c r="P976" s="355">
        <v>0</v>
      </c>
      <c r="Q976" s="362">
        <f>SUM('NOVO HORIZONTE'!I976)</f>
        <v>0</v>
      </c>
      <c r="R976" s="363">
        <f t="shared" si="118"/>
        <v>0</v>
      </c>
      <c r="S976" s="153">
        <f t="shared" si="120"/>
        <v>0</v>
      </c>
      <c r="T976" s="364"/>
    </row>
    <row r="977" ht="33.75" hidden="1" spans="1:20">
      <c r="A977" s="158">
        <v>99267</v>
      </c>
      <c r="B977" s="94" t="s">
        <v>252</v>
      </c>
      <c r="C977" s="104" t="s">
        <v>1281</v>
      </c>
      <c r="D977" s="94" t="s">
        <v>279</v>
      </c>
      <c r="E977" s="95">
        <v>4574.34</v>
      </c>
      <c r="F977" s="96">
        <f t="shared" si="114"/>
        <v>5614.54</v>
      </c>
      <c r="G977" s="107">
        <f>ROUND(SUM('NOVO HORIZONTE'!G977),2)</f>
        <v>0</v>
      </c>
      <c r="H977" s="107">
        <f t="shared" si="119"/>
        <v>0</v>
      </c>
      <c r="I977" s="143">
        <f t="shared" si="115"/>
        <v>0</v>
      </c>
      <c r="J977" s="142"/>
      <c r="K977" s="146"/>
      <c r="L977" s="7" t="str">
        <f t="shared" si="116"/>
        <v/>
      </c>
      <c r="M977" s="7" t="str">
        <f t="shared" si="117"/>
        <v/>
      </c>
      <c r="N977" s="7" t="str">
        <f t="shared" si="113"/>
        <v/>
      </c>
      <c r="O977" s="144"/>
      <c r="P977" s="355">
        <v>0</v>
      </c>
      <c r="Q977" s="362">
        <f>SUM('NOVO HORIZONTE'!I977)</f>
        <v>0</v>
      </c>
      <c r="R977" s="363">
        <f t="shared" si="118"/>
        <v>0</v>
      </c>
      <c r="S977" s="153">
        <f t="shared" si="120"/>
        <v>0</v>
      </c>
      <c r="T977" s="364"/>
    </row>
    <row r="978" ht="33.75" hidden="1" spans="1:20">
      <c r="A978" s="158">
        <v>99271</v>
      </c>
      <c r="B978" s="94" t="s">
        <v>252</v>
      </c>
      <c r="C978" s="104" t="s">
        <v>1282</v>
      </c>
      <c r="D978" s="94" t="s">
        <v>279</v>
      </c>
      <c r="E978" s="95">
        <v>6547.61</v>
      </c>
      <c r="F978" s="96">
        <f t="shared" si="114"/>
        <v>8036.54</v>
      </c>
      <c r="G978" s="107">
        <f>ROUND(SUM('NOVO HORIZONTE'!G978),2)</f>
        <v>0</v>
      </c>
      <c r="H978" s="107">
        <f t="shared" si="119"/>
        <v>0</v>
      </c>
      <c r="I978" s="143">
        <f t="shared" si="115"/>
        <v>0</v>
      </c>
      <c r="J978" s="142"/>
      <c r="K978" s="146"/>
      <c r="L978" s="7" t="str">
        <f t="shared" si="116"/>
        <v/>
      </c>
      <c r="M978" s="7" t="str">
        <f t="shared" si="117"/>
        <v/>
      </c>
      <c r="N978" s="7" t="str">
        <f t="shared" si="113"/>
        <v/>
      </c>
      <c r="O978" s="144"/>
      <c r="P978" s="355">
        <v>0</v>
      </c>
      <c r="Q978" s="362">
        <f>SUM('NOVO HORIZONTE'!I978)</f>
        <v>0</v>
      </c>
      <c r="R978" s="363">
        <f t="shared" si="118"/>
        <v>0</v>
      </c>
      <c r="S978" s="153">
        <f t="shared" si="120"/>
        <v>0</v>
      </c>
      <c r="T978" s="364"/>
    </row>
    <row r="979" ht="33.75" hidden="1" spans="1:20">
      <c r="A979" s="158">
        <v>99274</v>
      </c>
      <c r="B979" s="94" t="s">
        <v>252</v>
      </c>
      <c r="C979" s="104" t="s">
        <v>1283</v>
      </c>
      <c r="D979" s="94" t="s">
        <v>279</v>
      </c>
      <c r="E979" s="95">
        <v>5286.21</v>
      </c>
      <c r="F979" s="96">
        <f t="shared" si="114"/>
        <v>6488.29</v>
      </c>
      <c r="G979" s="107">
        <f>ROUND(SUM('NOVO HORIZONTE'!G979),2)</f>
        <v>0</v>
      </c>
      <c r="H979" s="107">
        <f t="shared" si="119"/>
        <v>0</v>
      </c>
      <c r="I979" s="143">
        <f t="shared" si="115"/>
        <v>0</v>
      </c>
      <c r="J979" s="142"/>
      <c r="K979" s="146"/>
      <c r="L979" s="7" t="str">
        <f t="shared" si="116"/>
        <v/>
      </c>
      <c r="M979" s="7" t="str">
        <f t="shared" si="117"/>
        <v/>
      </c>
      <c r="N979" s="7" t="str">
        <f t="shared" si="113"/>
        <v/>
      </c>
      <c r="O979" s="144"/>
      <c r="P979" s="355">
        <v>0</v>
      </c>
      <c r="Q979" s="362">
        <f>SUM('NOVO HORIZONTE'!I979)</f>
        <v>0</v>
      </c>
      <c r="R979" s="363">
        <f t="shared" si="118"/>
        <v>0</v>
      </c>
      <c r="S979" s="153">
        <f t="shared" si="120"/>
        <v>0</v>
      </c>
      <c r="T979" s="364"/>
    </row>
    <row r="980" ht="33.75" hidden="1" spans="1:20">
      <c r="A980" s="158">
        <v>99279</v>
      </c>
      <c r="B980" s="94" t="s">
        <v>252</v>
      </c>
      <c r="C980" s="104" t="s">
        <v>1284</v>
      </c>
      <c r="D980" s="94" t="s">
        <v>279</v>
      </c>
      <c r="E980" s="95">
        <v>5964.12</v>
      </c>
      <c r="F980" s="96">
        <f t="shared" si="114"/>
        <v>7320.36</v>
      </c>
      <c r="G980" s="107">
        <f>ROUND(SUM('NOVO HORIZONTE'!G980),2)</f>
        <v>0</v>
      </c>
      <c r="H980" s="107">
        <f t="shared" si="119"/>
        <v>0</v>
      </c>
      <c r="I980" s="143">
        <f t="shared" si="115"/>
        <v>0</v>
      </c>
      <c r="J980" s="142"/>
      <c r="K980" s="146"/>
      <c r="L980" s="7" t="str">
        <f t="shared" si="116"/>
        <v/>
      </c>
      <c r="M980" s="7" t="str">
        <f t="shared" si="117"/>
        <v/>
      </c>
      <c r="N980" s="7" t="str">
        <f t="shared" si="113"/>
        <v/>
      </c>
      <c r="O980" s="144"/>
      <c r="P980" s="355">
        <v>0</v>
      </c>
      <c r="Q980" s="362">
        <f>SUM('NOVO HORIZONTE'!I980)</f>
        <v>0</v>
      </c>
      <c r="R980" s="363">
        <f t="shared" si="118"/>
        <v>0</v>
      </c>
      <c r="S980" s="153">
        <f t="shared" si="120"/>
        <v>0</v>
      </c>
      <c r="T980" s="364"/>
    </row>
    <row r="981" ht="33.75" hidden="1" spans="1:20">
      <c r="A981" s="158">
        <v>99284</v>
      </c>
      <c r="B981" s="94" t="s">
        <v>252</v>
      </c>
      <c r="C981" s="104" t="s">
        <v>1285</v>
      </c>
      <c r="D981" s="94" t="s">
        <v>279</v>
      </c>
      <c r="E981" s="95">
        <v>7392.97</v>
      </c>
      <c r="F981" s="96">
        <f t="shared" si="114"/>
        <v>9074.13</v>
      </c>
      <c r="G981" s="107">
        <f>ROUND(SUM('NOVO HORIZONTE'!G981),2)</f>
        <v>0</v>
      </c>
      <c r="H981" s="107">
        <f t="shared" si="119"/>
        <v>0</v>
      </c>
      <c r="I981" s="143">
        <f t="shared" si="115"/>
        <v>0</v>
      </c>
      <c r="J981" s="142"/>
      <c r="K981" s="146"/>
      <c r="L981" s="7" t="str">
        <f t="shared" si="116"/>
        <v/>
      </c>
      <c r="M981" s="7" t="str">
        <f t="shared" si="117"/>
        <v/>
      </c>
      <c r="N981" s="7" t="str">
        <f t="shared" ref="N981:N1044" si="121">M981</f>
        <v/>
      </c>
      <c r="O981" s="144"/>
      <c r="P981" s="355">
        <v>0</v>
      </c>
      <c r="Q981" s="362">
        <f>SUM('NOVO HORIZONTE'!I981)</f>
        <v>0</v>
      </c>
      <c r="R981" s="363">
        <f t="shared" si="118"/>
        <v>0</v>
      </c>
      <c r="S981" s="153">
        <f t="shared" si="120"/>
        <v>0</v>
      </c>
      <c r="T981" s="364"/>
    </row>
    <row r="982" ht="22.5" hidden="1" spans="1:20">
      <c r="A982" s="158">
        <v>99285</v>
      </c>
      <c r="B982" s="94" t="s">
        <v>252</v>
      </c>
      <c r="C982" s="104" t="s">
        <v>1286</v>
      </c>
      <c r="D982" s="94" t="s">
        <v>279</v>
      </c>
      <c r="E982" s="95">
        <v>1175.94</v>
      </c>
      <c r="F982" s="96">
        <f t="shared" si="114"/>
        <v>1443.35</v>
      </c>
      <c r="G982" s="107">
        <f>ROUND(SUM('NOVO HORIZONTE'!G982),2)</f>
        <v>0</v>
      </c>
      <c r="H982" s="107">
        <f t="shared" si="119"/>
        <v>0</v>
      </c>
      <c r="I982" s="143">
        <f t="shared" si="115"/>
        <v>0</v>
      </c>
      <c r="J982" s="142"/>
      <c r="K982" s="146"/>
      <c r="L982" s="7" t="str">
        <f t="shared" si="116"/>
        <v/>
      </c>
      <c r="M982" s="7" t="str">
        <f t="shared" si="117"/>
        <v/>
      </c>
      <c r="N982" s="7" t="str">
        <f t="shared" si="121"/>
        <v/>
      </c>
      <c r="O982" s="144"/>
      <c r="P982" s="355">
        <v>0</v>
      </c>
      <c r="Q982" s="362">
        <f>SUM('NOVO HORIZONTE'!I982)</f>
        <v>0</v>
      </c>
      <c r="R982" s="363">
        <f t="shared" si="118"/>
        <v>0</v>
      </c>
      <c r="S982" s="153">
        <f t="shared" si="120"/>
        <v>0</v>
      </c>
      <c r="T982" s="364"/>
    </row>
    <row r="983" ht="33.75" hidden="1" spans="1:20">
      <c r="A983" s="158">
        <v>99286</v>
      </c>
      <c r="B983" s="94" t="s">
        <v>252</v>
      </c>
      <c r="C983" s="104" t="s">
        <v>1287</v>
      </c>
      <c r="D983" s="94" t="s">
        <v>279</v>
      </c>
      <c r="E983" s="95">
        <v>6642.14</v>
      </c>
      <c r="F983" s="96">
        <f t="shared" si="114"/>
        <v>8152.56</v>
      </c>
      <c r="G983" s="107">
        <f>ROUND(SUM('NOVO HORIZONTE'!G983),2)</f>
        <v>0</v>
      </c>
      <c r="H983" s="107">
        <f t="shared" si="119"/>
        <v>0</v>
      </c>
      <c r="I983" s="143">
        <f t="shared" si="115"/>
        <v>0</v>
      </c>
      <c r="J983" s="142"/>
      <c r="K983" s="146"/>
      <c r="L983" s="7" t="str">
        <f t="shared" si="116"/>
        <v/>
      </c>
      <c r="M983" s="7" t="str">
        <f t="shared" si="117"/>
        <v/>
      </c>
      <c r="N983" s="7" t="str">
        <f t="shared" si="121"/>
        <v/>
      </c>
      <c r="O983" s="144"/>
      <c r="P983" s="355">
        <v>0</v>
      </c>
      <c r="Q983" s="362">
        <f>SUM('NOVO HORIZONTE'!I983)</f>
        <v>0</v>
      </c>
      <c r="R983" s="363">
        <f t="shared" si="118"/>
        <v>0</v>
      </c>
      <c r="S983" s="153">
        <f t="shared" si="120"/>
        <v>0</v>
      </c>
      <c r="T983" s="364"/>
    </row>
    <row r="984" ht="33.75" hidden="1" spans="1:20">
      <c r="A984" s="158">
        <v>99287</v>
      </c>
      <c r="B984" s="94" t="s">
        <v>252</v>
      </c>
      <c r="C984" s="104" t="s">
        <v>1288</v>
      </c>
      <c r="D984" s="94" t="s">
        <v>279</v>
      </c>
      <c r="E984" s="95">
        <v>9274.29</v>
      </c>
      <c r="F984" s="96">
        <f t="shared" ref="F984:F1047" si="122">IF(E984=0,0,IF(P984=0,ROUND(E984*(1+E$13),2),ROUND(E984*(1+E$12),2)))</f>
        <v>11383.26</v>
      </c>
      <c r="G984" s="107">
        <f>ROUND(SUM('NOVO HORIZONTE'!G984),2)</f>
        <v>0</v>
      </c>
      <c r="H984" s="107">
        <f t="shared" si="119"/>
        <v>0</v>
      </c>
      <c r="I984" s="143">
        <f t="shared" ref="I984:I1047" si="123">IF(ISBLANK(G984),0,ROUND(G984*H984,2))</f>
        <v>0</v>
      </c>
      <c r="J984" s="142"/>
      <c r="K984" s="146"/>
      <c r="L984" s="7" t="str">
        <f t="shared" ref="L984:L1047" si="124">IF(K984="X","x",IF(K984="xx","x",IF(I984&gt;0,"x","")))</f>
        <v/>
      </c>
      <c r="M984" s="7" t="str">
        <f t="shared" ref="M984:M1047" si="125">IF(K984="X","x",IF(K984="xx","x",IF(I984&gt;0,"x","")))</f>
        <v/>
      </c>
      <c r="N984" s="7" t="str">
        <f t="shared" si="121"/>
        <v/>
      </c>
      <c r="O984" s="144"/>
      <c r="P984" s="355">
        <v>0</v>
      </c>
      <c r="Q984" s="362">
        <f>SUM('NOVO HORIZONTE'!I984)</f>
        <v>0</v>
      </c>
      <c r="R984" s="363">
        <f t="shared" ref="R984:R1047" si="126">I984-Q984</f>
        <v>0</v>
      </c>
      <c r="S984" s="153">
        <f t="shared" si="120"/>
        <v>0</v>
      </c>
      <c r="T984" s="364"/>
    </row>
    <row r="985" ht="33.75" hidden="1" spans="1:20">
      <c r="A985" s="158">
        <v>99290</v>
      </c>
      <c r="B985" s="94" t="s">
        <v>252</v>
      </c>
      <c r="C985" s="104" t="s">
        <v>1289</v>
      </c>
      <c r="D985" s="94" t="s">
        <v>279</v>
      </c>
      <c r="E985" s="95">
        <v>3981</v>
      </c>
      <c r="F985" s="96">
        <f t="shared" si="122"/>
        <v>4886.28</v>
      </c>
      <c r="G985" s="107">
        <f>ROUND(SUM('NOVO HORIZONTE'!G985),2)</f>
        <v>0</v>
      </c>
      <c r="H985" s="107">
        <f t="shared" ref="H985:H1048" si="127">IF(G985=0,0,F985)</f>
        <v>0</v>
      </c>
      <c r="I985" s="143">
        <f t="shared" si="123"/>
        <v>0</v>
      </c>
      <c r="J985" s="142"/>
      <c r="K985" s="146"/>
      <c r="L985" s="7" t="str">
        <f t="shared" si="124"/>
        <v/>
      </c>
      <c r="M985" s="7" t="str">
        <f t="shared" si="125"/>
        <v/>
      </c>
      <c r="N985" s="7" t="str">
        <f t="shared" si="121"/>
        <v/>
      </c>
      <c r="O985" s="144"/>
      <c r="P985" s="355">
        <v>0</v>
      </c>
      <c r="Q985" s="362">
        <f>SUM('NOVO HORIZONTE'!I985)</f>
        <v>0</v>
      </c>
      <c r="R985" s="363">
        <f t="shared" si="126"/>
        <v>0</v>
      </c>
      <c r="S985" s="153">
        <f t="shared" ref="S985:S1048" si="128">IF(R985=0,0,IF(R985&gt;0,"c","b"))</f>
        <v>0</v>
      </c>
      <c r="T985" s="364"/>
    </row>
    <row r="986" ht="33.75" hidden="1" spans="1:20">
      <c r="A986" s="158">
        <v>99294</v>
      </c>
      <c r="B986" s="94" t="s">
        <v>252</v>
      </c>
      <c r="C986" s="104" t="s">
        <v>1290</v>
      </c>
      <c r="D986" s="94" t="s">
        <v>279</v>
      </c>
      <c r="E986" s="95">
        <v>8238.28</v>
      </c>
      <c r="F986" s="96">
        <f t="shared" si="122"/>
        <v>10111.66</v>
      </c>
      <c r="G986" s="107">
        <f>ROUND(SUM('NOVO HORIZONTE'!G986),2)</f>
        <v>0</v>
      </c>
      <c r="H986" s="107">
        <f t="shared" si="127"/>
        <v>0</v>
      </c>
      <c r="I986" s="143">
        <f t="shared" si="123"/>
        <v>0</v>
      </c>
      <c r="J986" s="142"/>
      <c r="K986" s="146"/>
      <c r="L986" s="7" t="str">
        <f t="shared" si="124"/>
        <v/>
      </c>
      <c r="M986" s="7" t="str">
        <f t="shared" si="125"/>
        <v/>
      </c>
      <c r="N986" s="7" t="str">
        <f t="shared" si="121"/>
        <v/>
      </c>
      <c r="O986" s="144"/>
      <c r="P986" s="355">
        <v>0</v>
      </c>
      <c r="Q986" s="362">
        <f>SUM('NOVO HORIZONTE'!I986)</f>
        <v>0</v>
      </c>
      <c r="R986" s="363">
        <f t="shared" si="126"/>
        <v>0</v>
      </c>
      <c r="S986" s="153">
        <f t="shared" si="128"/>
        <v>0</v>
      </c>
      <c r="T986" s="364"/>
    </row>
    <row r="987" ht="33.75" hidden="1" spans="1:20">
      <c r="A987" s="158">
        <v>99298</v>
      </c>
      <c r="B987" s="94" t="s">
        <v>252</v>
      </c>
      <c r="C987" s="104" t="s">
        <v>1291</v>
      </c>
      <c r="D987" s="94" t="s">
        <v>279</v>
      </c>
      <c r="E987" s="95">
        <v>10480.23</v>
      </c>
      <c r="F987" s="96">
        <f t="shared" si="122"/>
        <v>12863.43</v>
      </c>
      <c r="G987" s="107">
        <f>ROUND(SUM('NOVO HORIZONTE'!G987),2)</f>
        <v>0</v>
      </c>
      <c r="H987" s="107">
        <f t="shared" si="127"/>
        <v>0</v>
      </c>
      <c r="I987" s="143">
        <f t="shared" si="123"/>
        <v>0</v>
      </c>
      <c r="J987" s="142"/>
      <c r="K987" s="146"/>
      <c r="L987" s="7" t="str">
        <f t="shared" si="124"/>
        <v/>
      </c>
      <c r="M987" s="7" t="str">
        <f t="shared" si="125"/>
        <v/>
      </c>
      <c r="N987" s="7" t="str">
        <f t="shared" si="121"/>
        <v/>
      </c>
      <c r="O987" s="144"/>
      <c r="P987" s="355">
        <v>0</v>
      </c>
      <c r="Q987" s="362">
        <f>SUM('NOVO HORIZONTE'!I987)</f>
        <v>0</v>
      </c>
      <c r="R987" s="363">
        <f t="shared" si="126"/>
        <v>0</v>
      </c>
      <c r="S987" s="153">
        <f t="shared" si="128"/>
        <v>0</v>
      </c>
      <c r="T987" s="364"/>
    </row>
    <row r="988" ht="33.75" hidden="1" spans="1:20">
      <c r="A988" s="158">
        <v>99300</v>
      </c>
      <c r="B988" s="94" t="s">
        <v>252</v>
      </c>
      <c r="C988" s="104" t="s">
        <v>1292</v>
      </c>
      <c r="D988" s="94" t="s">
        <v>279</v>
      </c>
      <c r="E988" s="95">
        <v>11686.14</v>
      </c>
      <c r="F988" s="96">
        <f t="shared" si="122"/>
        <v>14343.57</v>
      </c>
      <c r="G988" s="107">
        <f>ROUND(SUM('NOVO HORIZONTE'!G988),2)</f>
        <v>0</v>
      </c>
      <c r="H988" s="107">
        <f t="shared" si="127"/>
        <v>0</v>
      </c>
      <c r="I988" s="143">
        <f t="shared" si="123"/>
        <v>0</v>
      </c>
      <c r="J988" s="142"/>
      <c r="K988" s="146"/>
      <c r="L988" s="7" t="str">
        <f t="shared" si="124"/>
        <v/>
      </c>
      <c r="M988" s="7" t="str">
        <f t="shared" si="125"/>
        <v/>
      </c>
      <c r="N988" s="7" t="str">
        <f t="shared" si="121"/>
        <v/>
      </c>
      <c r="O988" s="144"/>
      <c r="P988" s="355">
        <v>0</v>
      </c>
      <c r="Q988" s="362">
        <f>SUM('NOVO HORIZONTE'!I988)</f>
        <v>0</v>
      </c>
      <c r="R988" s="363">
        <f t="shared" si="126"/>
        <v>0</v>
      </c>
      <c r="S988" s="153">
        <f t="shared" si="128"/>
        <v>0</v>
      </c>
      <c r="T988" s="364"/>
    </row>
    <row r="989" ht="33.75" hidden="1" spans="1:20">
      <c r="A989" s="158">
        <v>99301</v>
      </c>
      <c r="B989" s="94" t="s">
        <v>252</v>
      </c>
      <c r="C989" s="104" t="s">
        <v>1293</v>
      </c>
      <c r="D989" s="94" t="s">
        <v>279</v>
      </c>
      <c r="E989" s="95">
        <v>5848.79</v>
      </c>
      <c r="F989" s="96">
        <f t="shared" si="122"/>
        <v>7178.8</v>
      </c>
      <c r="G989" s="107">
        <f>ROUND(SUM('NOVO HORIZONTE'!G989),2)</f>
        <v>0</v>
      </c>
      <c r="H989" s="107">
        <f t="shared" si="127"/>
        <v>0</v>
      </c>
      <c r="I989" s="143">
        <f t="shared" si="123"/>
        <v>0</v>
      </c>
      <c r="J989" s="142"/>
      <c r="K989" s="146"/>
      <c r="L989" s="7" t="str">
        <f t="shared" si="124"/>
        <v/>
      </c>
      <c r="M989" s="7" t="str">
        <f t="shared" si="125"/>
        <v/>
      </c>
      <c r="N989" s="7" t="str">
        <f t="shared" si="121"/>
        <v/>
      </c>
      <c r="O989" s="144"/>
      <c r="P989" s="355">
        <v>0</v>
      </c>
      <c r="Q989" s="362">
        <f>SUM('NOVO HORIZONTE'!I989)</f>
        <v>0</v>
      </c>
      <c r="R989" s="363">
        <f t="shared" si="126"/>
        <v>0</v>
      </c>
      <c r="S989" s="153">
        <f t="shared" si="128"/>
        <v>0</v>
      </c>
      <c r="T989" s="364"/>
    </row>
    <row r="990" ht="33.75" hidden="1" spans="1:20">
      <c r="A990" s="158">
        <v>99303</v>
      </c>
      <c r="B990" s="94" t="s">
        <v>252</v>
      </c>
      <c r="C990" s="104" t="s">
        <v>1294</v>
      </c>
      <c r="D990" s="94" t="s">
        <v>279</v>
      </c>
      <c r="E990" s="95">
        <v>10691.16</v>
      </c>
      <c r="F990" s="96">
        <f t="shared" si="122"/>
        <v>13122.33</v>
      </c>
      <c r="G990" s="107">
        <f>ROUND(SUM('NOVO HORIZONTE'!G990),2)</f>
        <v>0</v>
      </c>
      <c r="H990" s="107">
        <f t="shared" si="127"/>
        <v>0</v>
      </c>
      <c r="I990" s="143">
        <f t="shared" si="123"/>
        <v>0</v>
      </c>
      <c r="J990" s="142"/>
      <c r="K990" s="146"/>
      <c r="L990" s="7" t="str">
        <f t="shared" si="124"/>
        <v/>
      </c>
      <c r="M990" s="7" t="str">
        <f t="shared" si="125"/>
        <v/>
      </c>
      <c r="N990" s="7" t="str">
        <f t="shared" si="121"/>
        <v/>
      </c>
      <c r="O990" s="144"/>
      <c r="P990" s="355">
        <v>0</v>
      </c>
      <c r="Q990" s="362">
        <f>SUM('NOVO HORIZONTE'!I990)</f>
        <v>0</v>
      </c>
      <c r="R990" s="363">
        <f t="shared" si="126"/>
        <v>0</v>
      </c>
      <c r="S990" s="153">
        <f t="shared" si="128"/>
        <v>0</v>
      </c>
      <c r="T990" s="364"/>
    </row>
    <row r="991" ht="33.75" hidden="1" spans="1:20">
      <c r="A991" s="158">
        <v>99305</v>
      </c>
      <c r="B991" s="94" t="s">
        <v>252</v>
      </c>
      <c r="C991" s="104" t="s">
        <v>1295</v>
      </c>
      <c r="D991" s="94" t="s">
        <v>279</v>
      </c>
      <c r="E991" s="95">
        <v>12073.25</v>
      </c>
      <c r="F991" s="96">
        <f t="shared" si="122"/>
        <v>14818.71</v>
      </c>
      <c r="G991" s="107">
        <f>ROUND(SUM('NOVO HORIZONTE'!G991),2)</f>
        <v>0</v>
      </c>
      <c r="H991" s="107">
        <f t="shared" si="127"/>
        <v>0</v>
      </c>
      <c r="I991" s="143">
        <f t="shared" si="123"/>
        <v>0</v>
      </c>
      <c r="J991" s="142"/>
      <c r="K991" s="146"/>
      <c r="L991" s="7" t="str">
        <f t="shared" si="124"/>
        <v/>
      </c>
      <c r="M991" s="7" t="str">
        <f t="shared" si="125"/>
        <v/>
      </c>
      <c r="N991" s="7" t="str">
        <f t="shared" si="121"/>
        <v/>
      </c>
      <c r="O991" s="144"/>
      <c r="P991" s="355">
        <v>0</v>
      </c>
      <c r="Q991" s="362">
        <f>SUM('NOVO HORIZONTE'!I991)</f>
        <v>0</v>
      </c>
      <c r="R991" s="363">
        <f t="shared" si="126"/>
        <v>0</v>
      </c>
      <c r="S991" s="153">
        <f t="shared" si="128"/>
        <v>0</v>
      </c>
      <c r="T991" s="364"/>
    </row>
    <row r="992" ht="33.75" hidden="1" spans="1:20">
      <c r="A992" s="158">
        <v>99308</v>
      </c>
      <c r="B992" s="94" t="s">
        <v>252</v>
      </c>
      <c r="C992" s="104" t="s">
        <v>1296</v>
      </c>
      <c r="D992" s="94" t="s">
        <v>279</v>
      </c>
      <c r="E992" s="95">
        <v>13455.39</v>
      </c>
      <c r="F992" s="96">
        <f t="shared" si="122"/>
        <v>16515.15</v>
      </c>
      <c r="G992" s="107">
        <f>ROUND(SUM('NOVO HORIZONTE'!G992),2)</f>
        <v>0</v>
      </c>
      <c r="H992" s="107">
        <f t="shared" si="127"/>
        <v>0</v>
      </c>
      <c r="I992" s="143">
        <f t="shared" si="123"/>
        <v>0</v>
      </c>
      <c r="J992" s="142"/>
      <c r="K992" s="146"/>
      <c r="L992" s="7" t="str">
        <f t="shared" si="124"/>
        <v/>
      </c>
      <c r="M992" s="7" t="str">
        <f t="shared" si="125"/>
        <v/>
      </c>
      <c r="N992" s="7" t="str">
        <f t="shared" si="121"/>
        <v/>
      </c>
      <c r="O992" s="144"/>
      <c r="P992" s="355">
        <v>0</v>
      </c>
      <c r="Q992" s="362">
        <f>SUM('NOVO HORIZONTE'!I992)</f>
        <v>0</v>
      </c>
      <c r="R992" s="363">
        <f t="shared" si="126"/>
        <v>0</v>
      </c>
      <c r="S992" s="153">
        <f t="shared" si="128"/>
        <v>0</v>
      </c>
      <c r="T992" s="364"/>
    </row>
    <row r="993" ht="33.75" hidden="1" spans="1:20">
      <c r="A993" s="158">
        <v>99310</v>
      </c>
      <c r="B993" s="94" t="s">
        <v>252</v>
      </c>
      <c r="C993" s="104" t="s">
        <v>1297</v>
      </c>
      <c r="D993" s="94" t="s">
        <v>279</v>
      </c>
      <c r="E993" s="95">
        <v>13666.4</v>
      </c>
      <c r="F993" s="96">
        <f t="shared" si="122"/>
        <v>16774.14</v>
      </c>
      <c r="G993" s="107">
        <f>ROUND(SUM('NOVO HORIZONTE'!G993),2)</f>
        <v>0</v>
      </c>
      <c r="H993" s="107">
        <f t="shared" si="127"/>
        <v>0</v>
      </c>
      <c r="I993" s="143">
        <f t="shared" si="123"/>
        <v>0</v>
      </c>
      <c r="J993" s="142"/>
      <c r="K993" s="146"/>
      <c r="L993" s="7" t="str">
        <f t="shared" si="124"/>
        <v/>
      </c>
      <c r="M993" s="7" t="str">
        <f t="shared" si="125"/>
        <v/>
      </c>
      <c r="N993" s="7" t="str">
        <f t="shared" si="121"/>
        <v/>
      </c>
      <c r="O993" s="144"/>
      <c r="P993" s="355">
        <v>0</v>
      </c>
      <c r="Q993" s="362">
        <f>SUM('NOVO HORIZONTE'!I993)</f>
        <v>0</v>
      </c>
      <c r="R993" s="363">
        <f t="shared" si="126"/>
        <v>0</v>
      </c>
      <c r="S993" s="153">
        <f t="shared" si="128"/>
        <v>0</v>
      </c>
      <c r="T993" s="364"/>
    </row>
    <row r="994" ht="33.75" hidden="1" spans="1:20">
      <c r="A994" s="158">
        <v>99312</v>
      </c>
      <c r="B994" s="94" t="s">
        <v>252</v>
      </c>
      <c r="C994" s="104" t="s">
        <v>1298</v>
      </c>
      <c r="D994" s="94" t="s">
        <v>279</v>
      </c>
      <c r="E994" s="95">
        <v>6848.74</v>
      </c>
      <c r="F994" s="96">
        <f t="shared" si="122"/>
        <v>8406.14</v>
      </c>
      <c r="G994" s="107">
        <f>ROUND(SUM('NOVO HORIZONTE'!G994),2)</f>
        <v>0</v>
      </c>
      <c r="H994" s="107">
        <f t="shared" si="127"/>
        <v>0</v>
      </c>
      <c r="I994" s="143">
        <f t="shared" si="123"/>
        <v>0</v>
      </c>
      <c r="J994" s="142"/>
      <c r="K994" s="146"/>
      <c r="L994" s="7" t="str">
        <f t="shared" si="124"/>
        <v/>
      </c>
      <c r="M994" s="7" t="str">
        <f t="shared" si="125"/>
        <v/>
      </c>
      <c r="N994" s="7" t="str">
        <f t="shared" si="121"/>
        <v/>
      </c>
      <c r="O994" s="144"/>
      <c r="P994" s="355">
        <v>0</v>
      </c>
      <c r="Q994" s="362">
        <f>SUM('NOVO HORIZONTE'!I994)</f>
        <v>0</v>
      </c>
      <c r="R994" s="363">
        <f t="shared" si="126"/>
        <v>0</v>
      </c>
      <c r="S994" s="153">
        <f t="shared" si="128"/>
        <v>0</v>
      </c>
      <c r="T994" s="364"/>
    </row>
    <row r="995" ht="33.75" hidden="1" spans="1:20">
      <c r="A995" s="158">
        <v>99313</v>
      </c>
      <c r="B995" s="94" t="s">
        <v>252</v>
      </c>
      <c r="C995" s="104" t="s">
        <v>1299</v>
      </c>
      <c r="D995" s="94" t="s">
        <v>279</v>
      </c>
      <c r="E995" s="95">
        <v>15224.53</v>
      </c>
      <c r="F995" s="96">
        <f t="shared" si="122"/>
        <v>18686.59</v>
      </c>
      <c r="G995" s="107">
        <f>ROUND(SUM('NOVO HORIZONTE'!G995),2)</f>
        <v>0</v>
      </c>
      <c r="H995" s="107">
        <f t="shared" si="127"/>
        <v>0</v>
      </c>
      <c r="I995" s="143">
        <f t="shared" si="123"/>
        <v>0</v>
      </c>
      <c r="J995" s="142"/>
      <c r="K995" s="146"/>
      <c r="L995" s="7" t="str">
        <f t="shared" si="124"/>
        <v/>
      </c>
      <c r="M995" s="7" t="str">
        <f t="shared" si="125"/>
        <v/>
      </c>
      <c r="N995" s="7" t="str">
        <f t="shared" si="121"/>
        <v/>
      </c>
      <c r="O995" s="144"/>
      <c r="P995" s="355">
        <v>0</v>
      </c>
      <c r="Q995" s="362">
        <f>SUM('NOVO HORIZONTE'!I995)</f>
        <v>0</v>
      </c>
      <c r="R995" s="363">
        <f t="shared" si="126"/>
        <v>0</v>
      </c>
      <c r="S995" s="153">
        <f t="shared" si="128"/>
        <v>0</v>
      </c>
      <c r="T995" s="364"/>
    </row>
    <row r="996" ht="33.75" hidden="1" spans="1:20">
      <c r="A996" s="158">
        <v>99315</v>
      </c>
      <c r="B996" s="94" t="s">
        <v>252</v>
      </c>
      <c r="C996" s="104" t="s">
        <v>1300</v>
      </c>
      <c r="D996" s="94" t="s">
        <v>279</v>
      </c>
      <c r="E996" s="95">
        <v>16993.81</v>
      </c>
      <c r="F996" s="96">
        <f t="shared" si="122"/>
        <v>20858.2</v>
      </c>
      <c r="G996" s="107">
        <f>ROUND(SUM('NOVO HORIZONTE'!G996),2)</f>
        <v>0</v>
      </c>
      <c r="H996" s="107">
        <f t="shared" si="127"/>
        <v>0</v>
      </c>
      <c r="I996" s="143">
        <f t="shared" si="123"/>
        <v>0</v>
      </c>
      <c r="J996" s="142"/>
      <c r="K996" s="146"/>
      <c r="L996" s="7" t="str">
        <f t="shared" si="124"/>
        <v/>
      </c>
      <c r="M996" s="7" t="str">
        <f t="shared" si="125"/>
        <v/>
      </c>
      <c r="N996" s="7" t="str">
        <f t="shared" si="121"/>
        <v/>
      </c>
      <c r="O996" s="144"/>
      <c r="P996" s="355">
        <v>0</v>
      </c>
      <c r="Q996" s="362">
        <f>SUM('NOVO HORIZONTE'!I996)</f>
        <v>0</v>
      </c>
      <c r="R996" s="363">
        <f t="shared" si="126"/>
        <v>0</v>
      </c>
      <c r="S996" s="153">
        <f t="shared" si="128"/>
        <v>0</v>
      </c>
      <c r="T996" s="364"/>
    </row>
    <row r="997" ht="33.75" hidden="1" spans="1:20">
      <c r="A997" s="158">
        <v>99320</v>
      </c>
      <c r="B997" s="94" t="s">
        <v>252</v>
      </c>
      <c r="C997" s="104" t="s">
        <v>1301</v>
      </c>
      <c r="D997" s="94" t="s">
        <v>279</v>
      </c>
      <c r="E997" s="95">
        <v>7916.61</v>
      </c>
      <c r="F997" s="96">
        <f t="shared" si="122"/>
        <v>9716.85</v>
      </c>
      <c r="G997" s="107">
        <f>ROUND(SUM('NOVO HORIZONTE'!G997),2)</f>
        <v>0</v>
      </c>
      <c r="H997" s="107">
        <f t="shared" si="127"/>
        <v>0</v>
      </c>
      <c r="I997" s="143">
        <f t="shared" si="123"/>
        <v>0</v>
      </c>
      <c r="J997" s="142"/>
      <c r="K997" s="146"/>
      <c r="L997" s="7" t="str">
        <f t="shared" si="124"/>
        <v/>
      </c>
      <c r="M997" s="7" t="str">
        <f t="shared" si="125"/>
        <v/>
      </c>
      <c r="N997" s="7" t="str">
        <f t="shared" si="121"/>
        <v/>
      </c>
      <c r="O997" s="144"/>
      <c r="P997" s="355">
        <v>0</v>
      </c>
      <c r="Q997" s="362">
        <f>SUM('NOVO HORIZONTE'!I997)</f>
        <v>0</v>
      </c>
      <c r="R997" s="363">
        <f t="shared" si="126"/>
        <v>0</v>
      </c>
      <c r="S997" s="153">
        <f t="shared" si="128"/>
        <v>0</v>
      </c>
      <c r="T997" s="364"/>
    </row>
    <row r="998" ht="33.75" hidden="1" spans="1:20">
      <c r="A998" s="158">
        <v>99322</v>
      </c>
      <c r="B998" s="94" t="s">
        <v>252</v>
      </c>
      <c r="C998" s="104" t="s">
        <v>1302</v>
      </c>
      <c r="D998" s="94" t="s">
        <v>279</v>
      </c>
      <c r="E998" s="95">
        <v>8925.16</v>
      </c>
      <c r="F998" s="96">
        <f t="shared" si="122"/>
        <v>10954.74</v>
      </c>
      <c r="G998" s="107">
        <f>ROUND(SUM('NOVO HORIZONTE'!G998),2)</f>
        <v>0</v>
      </c>
      <c r="H998" s="107">
        <f t="shared" si="127"/>
        <v>0</v>
      </c>
      <c r="I998" s="143">
        <f t="shared" si="123"/>
        <v>0</v>
      </c>
      <c r="J998" s="142"/>
      <c r="K998" s="146"/>
      <c r="L998" s="7" t="str">
        <f t="shared" si="124"/>
        <v/>
      </c>
      <c r="M998" s="7" t="str">
        <f t="shared" si="125"/>
        <v/>
      </c>
      <c r="N998" s="7" t="str">
        <f t="shared" si="121"/>
        <v/>
      </c>
      <c r="O998" s="144"/>
      <c r="P998" s="355">
        <v>0</v>
      </c>
      <c r="Q998" s="362">
        <f>SUM('NOVO HORIZONTE'!I998)</f>
        <v>0</v>
      </c>
      <c r="R998" s="363">
        <f t="shared" si="126"/>
        <v>0</v>
      </c>
      <c r="S998" s="153">
        <f t="shared" si="128"/>
        <v>0</v>
      </c>
      <c r="T998" s="364"/>
    </row>
    <row r="999" ht="33.75" hidden="1" spans="1:20">
      <c r="A999" s="158">
        <v>99324</v>
      </c>
      <c r="B999" s="94" t="s">
        <v>252</v>
      </c>
      <c r="C999" s="104" t="s">
        <v>1303</v>
      </c>
      <c r="D999" s="94" t="s">
        <v>279</v>
      </c>
      <c r="E999" s="95">
        <v>9933.73</v>
      </c>
      <c r="F999" s="96">
        <f t="shared" si="122"/>
        <v>12192.66</v>
      </c>
      <c r="G999" s="107">
        <f>ROUND(SUM('NOVO HORIZONTE'!G999),2)</f>
        <v>0</v>
      </c>
      <c r="H999" s="107">
        <f t="shared" si="127"/>
        <v>0</v>
      </c>
      <c r="I999" s="143">
        <f t="shared" si="123"/>
        <v>0</v>
      </c>
      <c r="J999" s="142"/>
      <c r="K999" s="146"/>
      <c r="L999" s="7" t="str">
        <f t="shared" si="124"/>
        <v/>
      </c>
      <c r="M999" s="7" t="str">
        <f t="shared" si="125"/>
        <v/>
      </c>
      <c r="N999" s="7" t="str">
        <f t="shared" si="121"/>
        <v/>
      </c>
      <c r="O999" s="144"/>
      <c r="P999" s="355">
        <v>0</v>
      </c>
      <c r="Q999" s="362">
        <f>SUM('NOVO HORIZONTE'!I999)</f>
        <v>0</v>
      </c>
      <c r="R999" s="363">
        <f t="shared" si="126"/>
        <v>0</v>
      </c>
      <c r="S999" s="153">
        <f t="shared" si="128"/>
        <v>0</v>
      </c>
      <c r="T999" s="364"/>
    </row>
    <row r="1000" ht="33.75" hidden="1" spans="1:20">
      <c r="A1000" s="158">
        <v>99326</v>
      </c>
      <c r="B1000" s="94" t="s">
        <v>252</v>
      </c>
      <c r="C1000" s="104" t="s">
        <v>1304</v>
      </c>
      <c r="D1000" s="94" t="s">
        <v>279</v>
      </c>
      <c r="E1000" s="95">
        <v>8068.36</v>
      </c>
      <c r="F1000" s="96">
        <f t="shared" si="122"/>
        <v>9903.11</v>
      </c>
      <c r="G1000" s="107">
        <f>ROUND(SUM('NOVO HORIZONTE'!G1000),2)</f>
        <v>0</v>
      </c>
      <c r="H1000" s="107">
        <f t="shared" si="127"/>
        <v>0</v>
      </c>
      <c r="I1000" s="143">
        <f t="shared" si="123"/>
        <v>0</v>
      </c>
      <c r="J1000" s="142"/>
      <c r="K1000" s="146"/>
      <c r="L1000" s="7" t="str">
        <f t="shared" si="124"/>
        <v/>
      </c>
      <c r="M1000" s="7" t="str">
        <f t="shared" si="125"/>
        <v/>
      </c>
      <c r="N1000" s="7" t="str">
        <f t="shared" si="121"/>
        <v/>
      </c>
      <c r="O1000" s="144"/>
      <c r="P1000" s="355">
        <v>0</v>
      </c>
      <c r="Q1000" s="362">
        <f>SUM('NOVO HORIZONTE'!I1000)</f>
        <v>0</v>
      </c>
      <c r="R1000" s="363">
        <f t="shared" si="126"/>
        <v>0</v>
      </c>
      <c r="S1000" s="153">
        <f t="shared" si="128"/>
        <v>0</v>
      </c>
      <c r="T1000" s="364"/>
    </row>
    <row r="1001" ht="22.5" hidden="1" spans="1:20">
      <c r="A1001" s="158">
        <v>98405</v>
      </c>
      <c r="B1001" s="94" t="s">
        <v>252</v>
      </c>
      <c r="C1001" s="104" t="s">
        <v>1305</v>
      </c>
      <c r="D1001" s="94" t="s">
        <v>279</v>
      </c>
      <c r="E1001" s="95">
        <v>2675.63</v>
      </c>
      <c r="F1001" s="96">
        <f t="shared" si="122"/>
        <v>3284.07</v>
      </c>
      <c r="G1001" s="107">
        <f>ROUND(SUM('NOVO HORIZONTE'!G1001),2)</f>
        <v>0</v>
      </c>
      <c r="H1001" s="107">
        <f t="shared" si="127"/>
        <v>0</v>
      </c>
      <c r="I1001" s="143">
        <f t="shared" si="123"/>
        <v>0</v>
      </c>
      <c r="J1001" s="142"/>
      <c r="K1001" s="146"/>
      <c r="L1001" s="7" t="str">
        <f t="shared" si="124"/>
        <v/>
      </c>
      <c r="M1001" s="7" t="str">
        <f t="shared" si="125"/>
        <v/>
      </c>
      <c r="N1001" s="7" t="str">
        <f t="shared" si="121"/>
        <v/>
      </c>
      <c r="O1001" s="144"/>
      <c r="P1001" s="355">
        <v>0</v>
      </c>
      <c r="Q1001" s="362">
        <f>SUM('NOVO HORIZONTE'!I1001)</f>
        <v>0</v>
      </c>
      <c r="R1001" s="363">
        <f t="shared" si="126"/>
        <v>0</v>
      </c>
      <c r="S1001" s="153">
        <f t="shared" si="128"/>
        <v>0</v>
      </c>
      <c r="T1001" s="364"/>
    </row>
    <row r="1002" ht="22.5" hidden="1" spans="1:20">
      <c r="A1002" s="158">
        <v>97980</v>
      </c>
      <c r="B1002" s="94" t="s">
        <v>252</v>
      </c>
      <c r="C1002" s="104" t="s">
        <v>1306</v>
      </c>
      <c r="D1002" s="94" t="s">
        <v>279</v>
      </c>
      <c r="E1002" s="95">
        <v>2173.5</v>
      </c>
      <c r="F1002" s="96">
        <f t="shared" si="122"/>
        <v>2667.75</v>
      </c>
      <c r="G1002" s="107">
        <f>ROUND(SUM('NOVO HORIZONTE'!G1002),2)</f>
        <v>0</v>
      </c>
      <c r="H1002" s="107">
        <f t="shared" si="127"/>
        <v>0</v>
      </c>
      <c r="I1002" s="143">
        <f t="shared" si="123"/>
        <v>0</v>
      </c>
      <c r="J1002" s="142"/>
      <c r="K1002" s="146"/>
      <c r="L1002" s="7" t="str">
        <f t="shared" si="124"/>
        <v/>
      </c>
      <c r="M1002" s="7" t="str">
        <f t="shared" si="125"/>
        <v/>
      </c>
      <c r="N1002" s="7" t="str">
        <f t="shared" si="121"/>
        <v/>
      </c>
      <c r="O1002" s="144"/>
      <c r="P1002" s="355">
        <v>0</v>
      </c>
      <c r="Q1002" s="362">
        <f>SUM('NOVO HORIZONTE'!I1002)</f>
        <v>0</v>
      </c>
      <c r="R1002" s="363">
        <f t="shared" si="126"/>
        <v>0</v>
      </c>
      <c r="S1002" s="153">
        <f t="shared" si="128"/>
        <v>0</v>
      </c>
      <c r="T1002" s="364"/>
    </row>
    <row r="1003" ht="22.5" hidden="1" spans="1:20">
      <c r="A1003" s="158">
        <v>97988</v>
      </c>
      <c r="B1003" s="94" t="s">
        <v>252</v>
      </c>
      <c r="C1003" s="104" t="s">
        <v>1307</v>
      </c>
      <c r="D1003" s="94" t="s">
        <v>279</v>
      </c>
      <c r="E1003" s="95">
        <v>3174.32</v>
      </c>
      <c r="F1003" s="96">
        <f t="shared" si="122"/>
        <v>3896.16</v>
      </c>
      <c r="G1003" s="107">
        <f>ROUND(SUM('NOVO HORIZONTE'!G1003),2)</f>
        <v>0</v>
      </c>
      <c r="H1003" s="107">
        <f t="shared" si="127"/>
        <v>0</v>
      </c>
      <c r="I1003" s="143">
        <f t="shared" si="123"/>
        <v>0</v>
      </c>
      <c r="J1003" s="142"/>
      <c r="K1003" s="146"/>
      <c r="L1003" s="7" t="str">
        <f t="shared" si="124"/>
        <v/>
      </c>
      <c r="M1003" s="7" t="str">
        <f t="shared" si="125"/>
        <v/>
      </c>
      <c r="N1003" s="7" t="str">
        <f t="shared" si="121"/>
        <v/>
      </c>
      <c r="O1003" s="144"/>
      <c r="P1003" s="355">
        <v>0</v>
      </c>
      <c r="Q1003" s="362">
        <f>SUM('NOVO HORIZONTE'!I1003)</f>
        <v>0</v>
      </c>
      <c r="R1003" s="363">
        <f t="shared" si="126"/>
        <v>0</v>
      </c>
      <c r="S1003" s="153">
        <f t="shared" si="128"/>
        <v>0</v>
      </c>
      <c r="T1003" s="364"/>
    </row>
    <row r="1004" ht="22.5" hidden="1" spans="1:20">
      <c r="A1004" s="158">
        <v>97992</v>
      </c>
      <c r="B1004" s="94" t="s">
        <v>252</v>
      </c>
      <c r="C1004" s="104" t="s">
        <v>1308</v>
      </c>
      <c r="D1004" s="94" t="s">
        <v>279</v>
      </c>
      <c r="E1004" s="95">
        <v>4055.48</v>
      </c>
      <c r="F1004" s="96">
        <f t="shared" si="122"/>
        <v>4977.7</v>
      </c>
      <c r="G1004" s="107">
        <f>ROUND(SUM('NOVO HORIZONTE'!G1004),2)</f>
        <v>0</v>
      </c>
      <c r="H1004" s="107">
        <f t="shared" si="127"/>
        <v>0</v>
      </c>
      <c r="I1004" s="143">
        <f t="shared" si="123"/>
        <v>0</v>
      </c>
      <c r="J1004" s="142"/>
      <c r="K1004" s="146"/>
      <c r="L1004" s="7" t="str">
        <f t="shared" si="124"/>
        <v/>
      </c>
      <c r="M1004" s="7" t="str">
        <f t="shared" si="125"/>
        <v/>
      </c>
      <c r="N1004" s="7" t="str">
        <f t="shared" si="121"/>
        <v/>
      </c>
      <c r="O1004" s="144"/>
      <c r="P1004" s="355">
        <v>0</v>
      </c>
      <c r="Q1004" s="362">
        <f>SUM('NOVO HORIZONTE'!I1004)</f>
        <v>0</v>
      </c>
      <c r="R1004" s="363">
        <f t="shared" si="126"/>
        <v>0</v>
      </c>
      <c r="S1004" s="153">
        <f t="shared" si="128"/>
        <v>0</v>
      </c>
      <c r="T1004" s="364"/>
    </row>
    <row r="1005" ht="22.5" hidden="1" spans="1:20">
      <c r="A1005" s="158">
        <v>101809</v>
      </c>
      <c r="B1005" s="94" t="s">
        <v>252</v>
      </c>
      <c r="C1005" s="104" t="s">
        <v>1309</v>
      </c>
      <c r="D1005" s="94" t="s">
        <v>279</v>
      </c>
      <c r="E1005" s="95">
        <v>3012.76</v>
      </c>
      <c r="F1005" s="96">
        <f t="shared" si="122"/>
        <v>3697.86</v>
      </c>
      <c r="G1005" s="107">
        <f>ROUND(SUM('NOVO HORIZONTE'!G1005),2)</f>
        <v>0</v>
      </c>
      <c r="H1005" s="107">
        <f t="shared" si="127"/>
        <v>0</v>
      </c>
      <c r="I1005" s="143">
        <f t="shared" si="123"/>
        <v>0</v>
      </c>
      <c r="J1005" s="142"/>
      <c r="K1005" s="146"/>
      <c r="L1005" s="7" t="str">
        <f t="shared" si="124"/>
        <v/>
      </c>
      <c r="M1005" s="7" t="str">
        <f t="shared" si="125"/>
        <v/>
      </c>
      <c r="N1005" s="7" t="str">
        <f t="shared" si="121"/>
        <v/>
      </c>
      <c r="O1005" s="144"/>
      <c r="P1005" s="355">
        <v>0</v>
      </c>
      <c r="Q1005" s="362">
        <f>SUM('NOVO HORIZONTE'!I1005)</f>
        <v>0</v>
      </c>
      <c r="R1005" s="363">
        <f t="shared" si="126"/>
        <v>0</v>
      </c>
      <c r="S1005" s="153">
        <f t="shared" si="128"/>
        <v>0</v>
      </c>
      <c r="T1005" s="364"/>
    </row>
    <row r="1006" ht="22.5" hidden="1" spans="1:20">
      <c r="A1006" s="158">
        <v>99242</v>
      </c>
      <c r="B1006" s="94" t="s">
        <v>252</v>
      </c>
      <c r="C1006" s="104" t="s">
        <v>1310</v>
      </c>
      <c r="D1006" s="94" t="s">
        <v>279</v>
      </c>
      <c r="E1006" s="95">
        <v>3079.36</v>
      </c>
      <c r="F1006" s="96">
        <f t="shared" si="122"/>
        <v>3779.61</v>
      </c>
      <c r="G1006" s="107">
        <f>ROUND(SUM('NOVO HORIZONTE'!G1006),2)</f>
        <v>0</v>
      </c>
      <c r="H1006" s="107">
        <f t="shared" si="127"/>
        <v>0</v>
      </c>
      <c r="I1006" s="143">
        <f t="shared" si="123"/>
        <v>0</v>
      </c>
      <c r="J1006" s="142"/>
      <c r="K1006" s="146"/>
      <c r="L1006" s="7" t="str">
        <f t="shared" si="124"/>
        <v/>
      </c>
      <c r="M1006" s="7" t="str">
        <f t="shared" si="125"/>
        <v/>
      </c>
      <c r="N1006" s="7" t="str">
        <f t="shared" si="121"/>
        <v/>
      </c>
      <c r="O1006" s="144"/>
      <c r="P1006" s="355">
        <v>0</v>
      </c>
      <c r="Q1006" s="362">
        <f>SUM('NOVO HORIZONTE'!I1006)</f>
        <v>0</v>
      </c>
      <c r="R1006" s="363">
        <f t="shared" si="126"/>
        <v>0</v>
      </c>
      <c r="S1006" s="153">
        <f t="shared" si="128"/>
        <v>0</v>
      </c>
      <c r="T1006" s="364"/>
    </row>
    <row r="1007" ht="22.5" hidden="1" spans="1:20">
      <c r="A1007" s="158">
        <v>99248</v>
      </c>
      <c r="B1007" s="94" t="s">
        <v>252</v>
      </c>
      <c r="C1007" s="104" t="s">
        <v>1311</v>
      </c>
      <c r="D1007" s="94" t="s">
        <v>279</v>
      </c>
      <c r="E1007" s="95">
        <v>3940.87</v>
      </c>
      <c r="F1007" s="96">
        <f t="shared" si="122"/>
        <v>4837.02</v>
      </c>
      <c r="G1007" s="107">
        <f>ROUND(SUM('NOVO HORIZONTE'!G1007),2)</f>
        <v>0</v>
      </c>
      <c r="H1007" s="107">
        <f t="shared" si="127"/>
        <v>0</v>
      </c>
      <c r="I1007" s="143">
        <f t="shared" si="123"/>
        <v>0</v>
      </c>
      <c r="J1007" s="142"/>
      <c r="K1007" s="146"/>
      <c r="L1007" s="7" t="str">
        <f t="shared" si="124"/>
        <v/>
      </c>
      <c r="M1007" s="7" t="str">
        <f t="shared" si="125"/>
        <v/>
      </c>
      <c r="N1007" s="7" t="str">
        <f t="shared" si="121"/>
        <v/>
      </c>
      <c r="O1007" s="144"/>
      <c r="P1007" s="355">
        <v>0</v>
      </c>
      <c r="Q1007" s="362">
        <f>SUM('NOVO HORIZONTE'!I1007)</f>
        <v>0</v>
      </c>
      <c r="R1007" s="363">
        <f t="shared" si="126"/>
        <v>0</v>
      </c>
      <c r="S1007" s="153">
        <f t="shared" si="128"/>
        <v>0</v>
      </c>
      <c r="T1007" s="364"/>
    </row>
    <row r="1008" ht="22.5" hidden="1" spans="1:20">
      <c r="A1008" s="158">
        <v>99280</v>
      </c>
      <c r="B1008" s="94" t="s">
        <v>252</v>
      </c>
      <c r="C1008" s="104" t="s">
        <v>1312</v>
      </c>
      <c r="D1008" s="94" t="s">
        <v>279</v>
      </c>
      <c r="E1008" s="95">
        <v>2098.61</v>
      </c>
      <c r="F1008" s="96">
        <f t="shared" si="122"/>
        <v>2575.83</v>
      </c>
      <c r="G1008" s="107">
        <f>ROUND(SUM('NOVO HORIZONTE'!G1008),2)</f>
        <v>0</v>
      </c>
      <c r="H1008" s="107">
        <f t="shared" si="127"/>
        <v>0</v>
      </c>
      <c r="I1008" s="143">
        <f t="shared" si="123"/>
        <v>0</v>
      </c>
      <c r="J1008" s="142"/>
      <c r="K1008" s="146"/>
      <c r="L1008" s="7" t="str">
        <f t="shared" si="124"/>
        <v/>
      </c>
      <c r="M1008" s="7" t="str">
        <f t="shared" si="125"/>
        <v/>
      </c>
      <c r="N1008" s="7" t="str">
        <f t="shared" si="121"/>
        <v/>
      </c>
      <c r="O1008" s="144"/>
      <c r="P1008" s="355">
        <v>0</v>
      </c>
      <c r="Q1008" s="362">
        <f>SUM('NOVO HORIZONTE'!I1008)</f>
        <v>0</v>
      </c>
      <c r="R1008" s="363">
        <f t="shared" si="126"/>
        <v>0</v>
      </c>
      <c r="S1008" s="153">
        <f t="shared" si="128"/>
        <v>0</v>
      </c>
      <c r="T1008" s="364"/>
    </row>
    <row r="1009" ht="22.5" hidden="1" spans="1:20">
      <c r="A1009" s="158">
        <v>99292</v>
      </c>
      <c r="B1009" s="94" t="s">
        <v>252</v>
      </c>
      <c r="C1009" s="104" t="s">
        <v>1313</v>
      </c>
      <c r="D1009" s="94" t="s">
        <v>279</v>
      </c>
      <c r="E1009" s="95">
        <v>2590.24</v>
      </c>
      <c r="F1009" s="96">
        <f t="shared" si="122"/>
        <v>3179.26</v>
      </c>
      <c r="G1009" s="107">
        <f>ROUND(SUM('NOVO HORIZONTE'!G1009),2)</f>
        <v>0</v>
      </c>
      <c r="H1009" s="107">
        <f t="shared" si="127"/>
        <v>0</v>
      </c>
      <c r="I1009" s="143">
        <f t="shared" si="123"/>
        <v>0</v>
      </c>
      <c r="J1009" s="142"/>
      <c r="K1009" s="146"/>
      <c r="L1009" s="7" t="str">
        <f t="shared" si="124"/>
        <v/>
      </c>
      <c r="M1009" s="7" t="str">
        <f t="shared" si="125"/>
        <v/>
      </c>
      <c r="N1009" s="7" t="str">
        <f t="shared" si="121"/>
        <v/>
      </c>
      <c r="O1009" s="144"/>
      <c r="P1009" s="355">
        <v>0</v>
      </c>
      <c r="Q1009" s="362">
        <f>SUM('NOVO HORIZONTE'!I1009)</f>
        <v>0</v>
      </c>
      <c r="R1009" s="363">
        <f t="shared" si="126"/>
        <v>0</v>
      </c>
      <c r="S1009" s="153">
        <f t="shared" si="128"/>
        <v>0</v>
      </c>
      <c r="T1009" s="364"/>
    </row>
    <row r="1010" ht="22.5" hidden="1" spans="1:20">
      <c r="A1010" s="158">
        <v>102457</v>
      </c>
      <c r="B1010" s="94" t="s">
        <v>252</v>
      </c>
      <c r="C1010" s="104" t="s">
        <v>1314</v>
      </c>
      <c r="D1010" s="94" t="s">
        <v>279</v>
      </c>
      <c r="E1010" s="95">
        <v>1466.19</v>
      </c>
      <c r="F1010" s="96">
        <f t="shared" si="122"/>
        <v>1799.6</v>
      </c>
      <c r="G1010" s="107">
        <f>ROUND(SUM('NOVO HORIZONTE'!G1010),2)</f>
        <v>0</v>
      </c>
      <c r="H1010" s="107">
        <f t="shared" si="127"/>
        <v>0</v>
      </c>
      <c r="I1010" s="143">
        <f t="shared" si="123"/>
        <v>0</v>
      </c>
      <c r="J1010" s="142"/>
      <c r="K1010" s="146"/>
      <c r="L1010" s="7" t="str">
        <f t="shared" si="124"/>
        <v/>
      </c>
      <c r="M1010" s="7" t="str">
        <f t="shared" si="125"/>
        <v/>
      </c>
      <c r="N1010" s="7" t="str">
        <f t="shared" si="121"/>
        <v/>
      </c>
      <c r="O1010" s="144"/>
      <c r="P1010" s="355">
        <v>0</v>
      </c>
      <c r="Q1010" s="362">
        <f>SUM('NOVO HORIZONTE'!I1010)</f>
        <v>0</v>
      </c>
      <c r="R1010" s="363">
        <f t="shared" si="126"/>
        <v>0</v>
      </c>
      <c r="S1010" s="153">
        <f t="shared" si="128"/>
        <v>0</v>
      </c>
      <c r="T1010" s="364"/>
    </row>
    <row r="1011" ht="22.5" hidden="1" spans="1:20">
      <c r="A1011" s="158">
        <v>102139</v>
      </c>
      <c r="B1011" s="94" t="s">
        <v>252</v>
      </c>
      <c r="C1011" s="104" t="s">
        <v>1315</v>
      </c>
      <c r="D1011" s="94" t="s">
        <v>279</v>
      </c>
      <c r="E1011" s="95">
        <v>1512.79</v>
      </c>
      <c r="F1011" s="96">
        <f t="shared" si="122"/>
        <v>1856.8</v>
      </c>
      <c r="G1011" s="107">
        <f>ROUND(SUM('NOVO HORIZONTE'!G1011),2)</f>
        <v>0</v>
      </c>
      <c r="H1011" s="107">
        <f t="shared" si="127"/>
        <v>0</v>
      </c>
      <c r="I1011" s="143">
        <f t="shared" si="123"/>
        <v>0</v>
      </c>
      <c r="J1011" s="142"/>
      <c r="K1011" s="146"/>
      <c r="L1011" s="7" t="str">
        <f t="shared" si="124"/>
        <v/>
      </c>
      <c r="M1011" s="7" t="str">
        <f t="shared" si="125"/>
        <v/>
      </c>
      <c r="N1011" s="7" t="str">
        <f t="shared" si="121"/>
        <v/>
      </c>
      <c r="O1011" s="144"/>
      <c r="P1011" s="355">
        <v>0</v>
      </c>
      <c r="Q1011" s="362">
        <f>SUM('NOVO HORIZONTE'!I1011)</f>
        <v>0</v>
      </c>
      <c r="R1011" s="363">
        <f t="shared" si="126"/>
        <v>0</v>
      </c>
      <c r="S1011" s="153">
        <f t="shared" si="128"/>
        <v>0</v>
      </c>
      <c r="T1011" s="364"/>
    </row>
    <row r="1012" ht="22.5" hidden="1" spans="1:20">
      <c r="A1012" s="158">
        <v>102141</v>
      </c>
      <c r="B1012" s="94" t="s">
        <v>252</v>
      </c>
      <c r="C1012" s="104" t="s">
        <v>1316</v>
      </c>
      <c r="D1012" s="94" t="s">
        <v>279</v>
      </c>
      <c r="E1012" s="95">
        <v>2328.39</v>
      </c>
      <c r="F1012" s="96">
        <f t="shared" si="122"/>
        <v>2857.87</v>
      </c>
      <c r="G1012" s="107">
        <f>ROUND(SUM('NOVO HORIZONTE'!G1012),2)</f>
        <v>0</v>
      </c>
      <c r="H1012" s="107">
        <f t="shared" si="127"/>
        <v>0</v>
      </c>
      <c r="I1012" s="143">
        <f t="shared" si="123"/>
        <v>0</v>
      </c>
      <c r="J1012" s="142"/>
      <c r="K1012" s="146"/>
      <c r="L1012" s="7" t="str">
        <f t="shared" si="124"/>
        <v/>
      </c>
      <c r="M1012" s="7" t="str">
        <f t="shared" si="125"/>
        <v/>
      </c>
      <c r="N1012" s="7" t="str">
        <f t="shared" si="121"/>
        <v/>
      </c>
      <c r="O1012" s="144"/>
      <c r="P1012" s="355">
        <v>0</v>
      </c>
      <c r="Q1012" s="362">
        <f>SUM('NOVO HORIZONTE'!I1012)</f>
        <v>0</v>
      </c>
      <c r="R1012" s="363">
        <f t="shared" si="126"/>
        <v>0</v>
      </c>
      <c r="S1012" s="153">
        <f t="shared" si="128"/>
        <v>0</v>
      </c>
      <c r="T1012" s="364"/>
    </row>
    <row r="1013" ht="22.5" hidden="1" spans="1:20">
      <c r="A1013" s="158">
        <v>102142</v>
      </c>
      <c r="B1013" s="94" t="s">
        <v>252</v>
      </c>
      <c r="C1013" s="104" t="s">
        <v>1317</v>
      </c>
      <c r="D1013" s="94" t="s">
        <v>279</v>
      </c>
      <c r="E1013" s="95">
        <v>2290.71</v>
      </c>
      <c r="F1013" s="96">
        <f t="shared" si="122"/>
        <v>2811.62</v>
      </c>
      <c r="G1013" s="107">
        <f>ROUND(SUM('NOVO HORIZONTE'!G1013),2)</f>
        <v>0</v>
      </c>
      <c r="H1013" s="107">
        <f t="shared" si="127"/>
        <v>0</v>
      </c>
      <c r="I1013" s="143">
        <f t="shared" si="123"/>
        <v>0</v>
      </c>
      <c r="J1013" s="142"/>
      <c r="K1013" s="146"/>
      <c r="L1013" s="7" t="str">
        <f t="shared" si="124"/>
        <v/>
      </c>
      <c r="M1013" s="7" t="str">
        <f t="shared" si="125"/>
        <v/>
      </c>
      <c r="N1013" s="7" t="str">
        <f t="shared" si="121"/>
        <v/>
      </c>
      <c r="O1013" s="144"/>
      <c r="P1013" s="355">
        <v>0</v>
      </c>
      <c r="Q1013" s="362">
        <f>SUM('NOVO HORIZONTE'!I1013)</f>
        <v>0</v>
      </c>
      <c r="R1013" s="363">
        <f t="shared" si="126"/>
        <v>0</v>
      </c>
      <c r="S1013" s="153">
        <f t="shared" si="128"/>
        <v>0</v>
      </c>
      <c r="T1013" s="364"/>
    </row>
    <row r="1014" ht="22.5" hidden="1" spans="1:20">
      <c r="A1014" s="158">
        <v>97935</v>
      </c>
      <c r="B1014" s="94" t="s">
        <v>252</v>
      </c>
      <c r="C1014" s="104" t="s">
        <v>1318</v>
      </c>
      <c r="D1014" s="94" t="s">
        <v>279</v>
      </c>
      <c r="E1014" s="95">
        <v>732.57</v>
      </c>
      <c r="F1014" s="96">
        <f t="shared" si="122"/>
        <v>899.16</v>
      </c>
      <c r="G1014" s="107">
        <f>ROUND(SUM('NOVO HORIZONTE'!G1014),2)</f>
        <v>0</v>
      </c>
      <c r="H1014" s="107">
        <f t="shared" si="127"/>
        <v>0</v>
      </c>
      <c r="I1014" s="143">
        <f t="shared" si="123"/>
        <v>0</v>
      </c>
      <c r="J1014" s="142"/>
      <c r="K1014" s="146"/>
      <c r="L1014" s="7" t="str">
        <f t="shared" si="124"/>
        <v/>
      </c>
      <c r="M1014" s="7" t="str">
        <f t="shared" si="125"/>
        <v/>
      </c>
      <c r="N1014" s="7" t="str">
        <f t="shared" si="121"/>
        <v/>
      </c>
      <c r="O1014" s="144"/>
      <c r="P1014" s="355">
        <v>0</v>
      </c>
      <c r="Q1014" s="362">
        <f>SUM('NOVO HORIZONTE'!I1014)</f>
        <v>0</v>
      </c>
      <c r="R1014" s="363">
        <f t="shared" si="126"/>
        <v>0</v>
      </c>
      <c r="S1014" s="153">
        <f t="shared" si="128"/>
        <v>0</v>
      </c>
      <c r="T1014" s="364"/>
    </row>
    <row r="1015" ht="22.5" hidden="1" spans="1:20">
      <c r="A1015" s="158">
        <v>97936</v>
      </c>
      <c r="B1015" s="94" t="s">
        <v>252</v>
      </c>
      <c r="C1015" s="104" t="s">
        <v>1319</v>
      </c>
      <c r="D1015" s="94" t="s">
        <v>279</v>
      </c>
      <c r="E1015" s="95">
        <v>2073.12</v>
      </c>
      <c r="F1015" s="96">
        <f t="shared" si="122"/>
        <v>2544.55</v>
      </c>
      <c r="G1015" s="107">
        <f>ROUND(SUM('NOVO HORIZONTE'!G1015),2)</f>
        <v>0</v>
      </c>
      <c r="H1015" s="107">
        <f t="shared" si="127"/>
        <v>0</v>
      </c>
      <c r="I1015" s="143">
        <f t="shared" si="123"/>
        <v>0</v>
      </c>
      <c r="J1015" s="142"/>
      <c r="K1015" s="146"/>
      <c r="L1015" s="7" t="str">
        <f t="shared" si="124"/>
        <v/>
      </c>
      <c r="M1015" s="7" t="str">
        <f t="shared" si="125"/>
        <v/>
      </c>
      <c r="N1015" s="7" t="str">
        <f t="shared" si="121"/>
        <v/>
      </c>
      <c r="O1015" s="144"/>
      <c r="P1015" s="355">
        <v>0</v>
      </c>
      <c r="Q1015" s="362">
        <f>SUM('NOVO HORIZONTE'!I1015)</f>
        <v>0</v>
      </c>
      <c r="R1015" s="363">
        <f t="shared" si="126"/>
        <v>0</v>
      </c>
      <c r="S1015" s="153">
        <f t="shared" si="128"/>
        <v>0</v>
      </c>
      <c r="T1015" s="364"/>
    </row>
    <row r="1016" ht="22.5" hidden="1" spans="1:20">
      <c r="A1016" s="158">
        <v>97949</v>
      </c>
      <c r="B1016" s="94" t="s">
        <v>252</v>
      </c>
      <c r="C1016" s="104" t="s">
        <v>1320</v>
      </c>
      <c r="D1016" s="94" t="s">
        <v>279</v>
      </c>
      <c r="E1016" s="95">
        <v>1898.21</v>
      </c>
      <c r="F1016" s="96">
        <f t="shared" si="122"/>
        <v>2329.86</v>
      </c>
      <c r="G1016" s="107">
        <f>ROUND(SUM('NOVO HORIZONTE'!G1016),2)</f>
        <v>0</v>
      </c>
      <c r="H1016" s="107">
        <f t="shared" si="127"/>
        <v>0</v>
      </c>
      <c r="I1016" s="143">
        <f t="shared" si="123"/>
        <v>0</v>
      </c>
      <c r="J1016" s="142"/>
      <c r="K1016" s="146"/>
      <c r="L1016" s="7" t="str">
        <f t="shared" si="124"/>
        <v/>
      </c>
      <c r="M1016" s="7" t="str">
        <f t="shared" si="125"/>
        <v/>
      </c>
      <c r="N1016" s="7" t="str">
        <f t="shared" si="121"/>
        <v/>
      </c>
      <c r="O1016" s="144"/>
      <c r="P1016" s="355">
        <v>0</v>
      </c>
      <c r="Q1016" s="362">
        <f>SUM('NOVO HORIZONTE'!I1016)</f>
        <v>0</v>
      </c>
      <c r="R1016" s="363">
        <f t="shared" si="126"/>
        <v>0</v>
      </c>
      <c r="S1016" s="153">
        <f t="shared" si="128"/>
        <v>0</v>
      </c>
      <c r="T1016" s="364"/>
    </row>
    <row r="1017" ht="22.5" hidden="1" spans="1:20">
      <c r="A1017" s="158">
        <v>97950</v>
      </c>
      <c r="B1017" s="94" t="s">
        <v>252</v>
      </c>
      <c r="C1017" s="104" t="s">
        <v>1321</v>
      </c>
      <c r="D1017" s="94" t="s">
        <v>279</v>
      </c>
      <c r="E1017" s="95">
        <v>3328.18</v>
      </c>
      <c r="F1017" s="96">
        <f t="shared" si="122"/>
        <v>4085.01</v>
      </c>
      <c r="G1017" s="107">
        <f>ROUND(SUM('NOVO HORIZONTE'!G1017),2)</f>
        <v>0</v>
      </c>
      <c r="H1017" s="107">
        <f t="shared" si="127"/>
        <v>0</v>
      </c>
      <c r="I1017" s="143">
        <f t="shared" si="123"/>
        <v>0</v>
      </c>
      <c r="J1017" s="142"/>
      <c r="K1017" s="146"/>
      <c r="L1017" s="7" t="str">
        <f t="shared" si="124"/>
        <v/>
      </c>
      <c r="M1017" s="7" t="str">
        <f t="shared" si="125"/>
        <v/>
      </c>
      <c r="N1017" s="7" t="str">
        <f t="shared" si="121"/>
        <v/>
      </c>
      <c r="O1017" s="144"/>
      <c r="P1017" s="355">
        <v>0</v>
      </c>
      <c r="Q1017" s="362">
        <f>SUM('NOVO HORIZONTE'!I1017)</f>
        <v>0</v>
      </c>
      <c r="R1017" s="363">
        <f t="shared" si="126"/>
        <v>0</v>
      </c>
      <c r="S1017" s="153">
        <f t="shared" si="128"/>
        <v>0</v>
      </c>
      <c r="T1017" s="364"/>
    </row>
    <row r="1018" ht="22.5" hidden="1" spans="1:20">
      <c r="A1018" s="158">
        <v>97951</v>
      </c>
      <c r="B1018" s="94" t="s">
        <v>252</v>
      </c>
      <c r="C1018" s="104" t="s">
        <v>1322</v>
      </c>
      <c r="D1018" s="94" t="s">
        <v>279</v>
      </c>
      <c r="E1018" s="95">
        <v>2879.7</v>
      </c>
      <c r="F1018" s="96">
        <f t="shared" si="122"/>
        <v>3534.54</v>
      </c>
      <c r="G1018" s="107">
        <f>ROUND(SUM('NOVO HORIZONTE'!G1018),2)</f>
        <v>0</v>
      </c>
      <c r="H1018" s="107">
        <f t="shared" si="127"/>
        <v>0</v>
      </c>
      <c r="I1018" s="143">
        <f t="shared" si="123"/>
        <v>0</v>
      </c>
      <c r="J1018" s="142"/>
      <c r="K1018" s="146"/>
      <c r="L1018" s="7" t="str">
        <f t="shared" si="124"/>
        <v/>
      </c>
      <c r="M1018" s="7" t="str">
        <f t="shared" si="125"/>
        <v/>
      </c>
      <c r="N1018" s="7" t="str">
        <f t="shared" si="121"/>
        <v/>
      </c>
      <c r="O1018" s="144"/>
      <c r="P1018" s="355">
        <v>0</v>
      </c>
      <c r="Q1018" s="362">
        <f>SUM('NOVO HORIZONTE'!I1018)</f>
        <v>0</v>
      </c>
      <c r="R1018" s="363">
        <f t="shared" si="126"/>
        <v>0</v>
      </c>
      <c r="S1018" s="153">
        <f t="shared" si="128"/>
        <v>0</v>
      </c>
      <c r="T1018" s="364"/>
    </row>
    <row r="1019" ht="22.5" hidden="1" spans="1:20">
      <c r="A1019" s="158">
        <v>97952</v>
      </c>
      <c r="B1019" s="94" t="s">
        <v>252</v>
      </c>
      <c r="C1019" s="104" t="s">
        <v>1323</v>
      </c>
      <c r="D1019" s="94" t="s">
        <v>279</v>
      </c>
      <c r="E1019" s="95">
        <v>4917.98</v>
      </c>
      <c r="F1019" s="96">
        <f t="shared" si="122"/>
        <v>6036.33</v>
      </c>
      <c r="G1019" s="107">
        <f>ROUND(SUM('NOVO HORIZONTE'!G1019),2)</f>
        <v>0</v>
      </c>
      <c r="H1019" s="107">
        <f t="shared" si="127"/>
        <v>0</v>
      </c>
      <c r="I1019" s="143">
        <f t="shared" si="123"/>
        <v>0</v>
      </c>
      <c r="J1019" s="142"/>
      <c r="K1019" s="146"/>
      <c r="L1019" s="7" t="str">
        <f t="shared" si="124"/>
        <v/>
      </c>
      <c r="M1019" s="7" t="str">
        <f t="shared" si="125"/>
        <v/>
      </c>
      <c r="N1019" s="7" t="str">
        <f t="shared" si="121"/>
        <v/>
      </c>
      <c r="O1019" s="144"/>
      <c r="P1019" s="355">
        <v>0</v>
      </c>
      <c r="Q1019" s="362">
        <f>SUM('NOVO HORIZONTE'!I1019)</f>
        <v>0</v>
      </c>
      <c r="R1019" s="363">
        <f t="shared" si="126"/>
        <v>0</v>
      </c>
      <c r="S1019" s="153">
        <f t="shared" si="128"/>
        <v>0</v>
      </c>
      <c r="T1019" s="364"/>
    </row>
    <row r="1020" ht="22.5" hidden="1" spans="1:20">
      <c r="A1020" s="158">
        <v>97956</v>
      </c>
      <c r="B1020" s="94" t="s">
        <v>252</v>
      </c>
      <c r="C1020" s="104" t="s">
        <v>1324</v>
      </c>
      <c r="D1020" s="94" t="s">
        <v>279</v>
      </c>
      <c r="E1020" s="95">
        <v>1444.59</v>
      </c>
      <c r="F1020" s="96">
        <f t="shared" si="122"/>
        <v>1773.09</v>
      </c>
      <c r="G1020" s="107">
        <f>ROUND(SUM('NOVO HORIZONTE'!G1020),2)</f>
        <v>0</v>
      </c>
      <c r="H1020" s="107">
        <f t="shared" si="127"/>
        <v>0</v>
      </c>
      <c r="I1020" s="143">
        <f t="shared" si="123"/>
        <v>0</v>
      </c>
      <c r="J1020" s="142"/>
      <c r="K1020" s="146"/>
      <c r="L1020" s="7" t="str">
        <f t="shared" si="124"/>
        <v/>
      </c>
      <c r="M1020" s="7" t="str">
        <f t="shared" si="125"/>
        <v/>
      </c>
      <c r="N1020" s="7" t="str">
        <f t="shared" si="121"/>
        <v/>
      </c>
      <c r="O1020" s="144"/>
      <c r="P1020" s="355">
        <v>0</v>
      </c>
      <c r="Q1020" s="362">
        <f>SUM('NOVO HORIZONTE'!I1020)</f>
        <v>0</v>
      </c>
      <c r="R1020" s="363">
        <f t="shared" si="126"/>
        <v>0</v>
      </c>
      <c r="S1020" s="153">
        <f t="shared" si="128"/>
        <v>0</v>
      </c>
      <c r="T1020" s="364"/>
    </row>
    <row r="1021" ht="22.5" hidden="1" spans="1:20">
      <c r="A1021" s="158">
        <v>97957</v>
      </c>
      <c r="B1021" s="94" t="s">
        <v>252</v>
      </c>
      <c r="C1021" s="104" t="s">
        <v>1325</v>
      </c>
      <c r="D1021" s="94" t="s">
        <v>279</v>
      </c>
      <c r="E1021" s="95">
        <v>2598.16</v>
      </c>
      <c r="F1021" s="96">
        <f t="shared" si="122"/>
        <v>3188.98</v>
      </c>
      <c r="G1021" s="107">
        <f>ROUND(SUM('NOVO HORIZONTE'!G1021),2)</f>
        <v>0</v>
      </c>
      <c r="H1021" s="107">
        <f t="shared" si="127"/>
        <v>0</v>
      </c>
      <c r="I1021" s="143">
        <f t="shared" si="123"/>
        <v>0</v>
      </c>
      <c r="J1021" s="142"/>
      <c r="K1021" s="146"/>
      <c r="L1021" s="7" t="str">
        <f t="shared" si="124"/>
        <v/>
      </c>
      <c r="M1021" s="7" t="str">
        <f t="shared" si="125"/>
        <v/>
      </c>
      <c r="N1021" s="7" t="str">
        <f t="shared" si="121"/>
        <v/>
      </c>
      <c r="O1021" s="144"/>
      <c r="P1021" s="355">
        <v>0</v>
      </c>
      <c r="Q1021" s="362">
        <f>SUM('NOVO HORIZONTE'!I1021)</f>
        <v>0</v>
      </c>
      <c r="R1021" s="363">
        <f t="shared" si="126"/>
        <v>0</v>
      </c>
      <c r="S1021" s="153">
        <f t="shared" si="128"/>
        <v>0</v>
      </c>
      <c r="T1021" s="364"/>
    </row>
    <row r="1022" ht="22.5" hidden="1" spans="1:20">
      <c r="A1022" s="158">
        <v>97961</v>
      </c>
      <c r="B1022" s="94" t="s">
        <v>252</v>
      </c>
      <c r="C1022" s="104" t="s">
        <v>1326</v>
      </c>
      <c r="D1022" s="94" t="s">
        <v>279</v>
      </c>
      <c r="E1022" s="95">
        <v>2230.76</v>
      </c>
      <c r="F1022" s="96">
        <f t="shared" si="122"/>
        <v>2738.03</v>
      </c>
      <c r="G1022" s="107">
        <f>ROUND(SUM('NOVO HORIZONTE'!G1022),2)</f>
        <v>0</v>
      </c>
      <c r="H1022" s="107">
        <f t="shared" si="127"/>
        <v>0</v>
      </c>
      <c r="I1022" s="143">
        <f t="shared" si="123"/>
        <v>0</v>
      </c>
      <c r="J1022" s="142"/>
      <c r="K1022" s="146"/>
      <c r="L1022" s="7" t="str">
        <f t="shared" si="124"/>
        <v/>
      </c>
      <c r="M1022" s="7" t="str">
        <f t="shared" si="125"/>
        <v/>
      </c>
      <c r="N1022" s="7" t="str">
        <f t="shared" si="121"/>
        <v/>
      </c>
      <c r="O1022" s="144"/>
      <c r="P1022" s="355">
        <v>0</v>
      </c>
      <c r="Q1022" s="362">
        <f>SUM('NOVO HORIZONTE'!I1022)</f>
        <v>0</v>
      </c>
      <c r="R1022" s="363">
        <f t="shared" si="126"/>
        <v>0</v>
      </c>
      <c r="S1022" s="153">
        <f t="shared" si="128"/>
        <v>0</v>
      </c>
      <c r="T1022" s="364"/>
    </row>
    <row r="1023" ht="22.5" hidden="1" spans="1:20">
      <c r="A1023" s="158">
        <v>97973</v>
      </c>
      <c r="B1023" s="94" t="s">
        <v>252</v>
      </c>
      <c r="C1023" s="104" t="s">
        <v>1327</v>
      </c>
      <c r="D1023" s="94" t="s">
        <v>279</v>
      </c>
      <c r="E1023" s="95">
        <v>4160</v>
      </c>
      <c r="F1023" s="96">
        <f t="shared" si="122"/>
        <v>5105.98</v>
      </c>
      <c r="G1023" s="107">
        <f>ROUND(SUM('NOVO HORIZONTE'!G1023),2)</f>
        <v>0</v>
      </c>
      <c r="H1023" s="107">
        <f t="shared" si="127"/>
        <v>0</v>
      </c>
      <c r="I1023" s="143">
        <f t="shared" si="123"/>
        <v>0</v>
      </c>
      <c r="J1023" s="142"/>
      <c r="K1023" s="146"/>
      <c r="L1023" s="7" t="str">
        <f t="shared" si="124"/>
        <v/>
      </c>
      <c r="M1023" s="7" t="str">
        <f t="shared" si="125"/>
        <v/>
      </c>
      <c r="N1023" s="7" t="str">
        <f t="shared" si="121"/>
        <v/>
      </c>
      <c r="O1023" s="144"/>
      <c r="P1023" s="355">
        <v>0</v>
      </c>
      <c r="Q1023" s="362">
        <f>SUM('NOVO HORIZONTE'!I1023)</f>
        <v>0</v>
      </c>
      <c r="R1023" s="363">
        <f t="shared" si="126"/>
        <v>0</v>
      </c>
      <c r="S1023" s="153">
        <f t="shared" si="128"/>
        <v>0</v>
      </c>
      <c r="T1023" s="364"/>
    </row>
    <row r="1024" ht="45" hidden="1" spans="1:20">
      <c r="A1024" s="158">
        <v>93350</v>
      </c>
      <c r="B1024" s="94" t="s">
        <v>252</v>
      </c>
      <c r="C1024" s="104" t="s">
        <v>1328</v>
      </c>
      <c r="D1024" s="94" t="s">
        <v>279</v>
      </c>
      <c r="E1024" s="95">
        <v>1197.14</v>
      </c>
      <c r="F1024" s="96">
        <f t="shared" si="122"/>
        <v>1469.37</v>
      </c>
      <c r="G1024" s="107">
        <f>ROUND(SUM('NOVO HORIZONTE'!G1024),2)</f>
        <v>0</v>
      </c>
      <c r="H1024" s="107">
        <f t="shared" si="127"/>
        <v>0</v>
      </c>
      <c r="I1024" s="143">
        <f t="shared" si="123"/>
        <v>0</v>
      </c>
      <c r="J1024" s="142"/>
      <c r="K1024" s="146"/>
      <c r="L1024" s="7" t="str">
        <f t="shared" si="124"/>
        <v/>
      </c>
      <c r="M1024" s="7" t="str">
        <f t="shared" si="125"/>
        <v/>
      </c>
      <c r="N1024" s="7" t="str">
        <f t="shared" si="121"/>
        <v/>
      </c>
      <c r="O1024" s="144"/>
      <c r="P1024" s="355">
        <v>0</v>
      </c>
      <c r="Q1024" s="362">
        <f>SUM('NOVO HORIZONTE'!I1024)</f>
        <v>0</v>
      </c>
      <c r="R1024" s="363">
        <f t="shared" si="126"/>
        <v>0</v>
      </c>
      <c r="S1024" s="153">
        <f t="shared" si="128"/>
        <v>0</v>
      </c>
      <c r="T1024" s="364"/>
    </row>
    <row r="1025" ht="45" hidden="1" spans="1:20">
      <c r="A1025" s="158">
        <v>93351</v>
      </c>
      <c r="B1025" s="94" t="s">
        <v>252</v>
      </c>
      <c r="C1025" s="104" t="s">
        <v>1329</v>
      </c>
      <c r="D1025" s="94" t="s">
        <v>279</v>
      </c>
      <c r="E1025" s="95">
        <v>980.07</v>
      </c>
      <c r="F1025" s="96">
        <f t="shared" si="122"/>
        <v>1202.94</v>
      </c>
      <c r="G1025" s="107">
        <f>ROUND(SUM('NOVO HORIZONTE'!G1025),2)</f>
        <v>0</v>
      </c>
      <c r="H1025" s="107">
        <f t="shared" si="127"/>
        <v>0</v>
      </c>
      <c r="I1025" s="143">
        <f t="shared" si="123"/>
        <v>0</v>
      </c>
      <c r="J1025" s="142"/>
      <c r="K1025" s="146"/>
      <c r="L1025" s="7" t="str">
        <f t="shared" si="124"/>
        <v/>
      </c>
      <c r="M1025" s="7" t="str">
        <f t="shared" si="125"/>
        <v/>
      </c>
      <c r="N1025" s="7" t="str">
        <f t="shared" si="121"/>
        <v/>
      </c>
      <c r="O1025" s="144"/>
      <c r="P1025" s="355">
        <v>0</v>
      </c>
      <c r="Q1025" s="362">
        <f>SUM('NOVO HORIZONTE'!I1025)</f>
        <v>0</v>
      </c>
      <c r="R1025" s="363">
        <f t="shared" si="126"/>
        <v>0</v>
      </c>
      <c r="S1025" s="153">
        <f t="shared" si="128"/>
        <v>0</v>
      </c>
      <c r="T1025" s="364"/>
    </row>
    <row r="1026" ht="45" hidden="1" spans="1:20">
      <c r="A1026" s="158">
        <v>93352</v>
      </c>
      <c r="B1026" s="94" t="s">
        <v>252</v>
      </c>
      <c r="C1026" s="104" t="s">
        <v>1330</v>
      </c>
      <c r="D1026" s="94" t="s">
        <v>279</v>
      </c>
      <c r="E1026" s="95">
        <v>764.26</v>
      </c>
      <c r="F1026" s="96">
        <f t="shared" si="122"/>
        <v>938.05</v>
      </c>
      <c r="G1026" s="107">
        <f>ROUND(SUM('NOVO HORIZONTE'!G1026),2)</f>
        <v>0</v>
      </c>
      <c r="H1026" s="107">
        <f t="shared" si="127"/>
        <v>0</v>
      </c>
      <c r="I1026" s="143">
        <f t="shared" si="123"/>
        <v>0</v>
      </c>
      <c r="J1026" s="142"/>
      <c r="K1026" s="146"/>
      <c r="L1026" s="7" t="str">
        <f t="shared" si="124"/>
        <v/>
      </c>
      <c r="M1026" s="7" t="str">
        <f t="shared" si="125"/>
        <v/>
      </c>
      <c r="N1026" s="7" t="str">
        <f t="shared" si="121"/>
        <v/>
      </c>
      <c r="O1026" s="144"/>
      <c r="P1026" s="355">
        <v>0</v>
      </c>
      <c r="Q1026" s="362">
        <f>SUM('NOVO HORIZONTE'!I1026)</f>
        <v>0</v>
      </c>
      <c r="R1026" s="363">
        <f t="shared" si="126"/>
        <v>0</v>
      </c>
      <c r="S1026" s="153">
        <f t="shared" si="128"/>
        <v>0</v>
      </c>
      <c r="T1026" s="364"/>
    </row>
    <row r="1027" ht="45" hidden="1" spans="1:20">
      <c r="A1027" s="158">
        <v>93353</v>
      </c>
      <c r="B1027" s="94" t="s">
        <v>252</v>
      </c>
      <c r="C1027" s="104" t="s">
        <v>1331</v>
      </c>
      <c r="D1027" s="94" t="s">
        <v>279</v>
      </c>
      <c r="E1027" s="95">
        <v>553.65</v>
      </c>
      <c r="F1027" s="96">
        <f t="shared" si="122"/>
        <v>679.55</v>
      </c>
      <c r="G1027" s="107">
        <f>ROUND(SUM('NOVO HORIZONTE'!G1027),2)</f>
        <v>0</v>
      </c>
      <c r="H1027" s="107">
        <f t="shared" si="127"/>
        <v>0</v>
      </c>
      <c r="I1027" s="143">
        <f t="shared" si="123"/>
        <v>0</v>
      </c>
      <c r="J1027" s="142"/>
      <c r="K1027" s="146"/>
      <c r="L1027" s="7" t="str">
        <f t="shared" si="124"/>
        <v/>
      </c>
      <c r="M1027" s="7" t="str">
        <f t="shared" si="125"/>
        <v/>
      </c>
      <c r="N1027" s="7" t="str">
        <f t="shared" si="121"/>
        <v/>
      </c>
      <c r="O1027" s="144"/>
      <c r="P1027" s="355">
        <v>0</v>
      </c>
      <c r="Q1027" s="362">
        <f>SUM('NOVO HORIZONTE'!I1027)</f>
        <v>0</v>
      </c>
      <c r="R1027" s="363">
        <f t="shared" si="126"/>
        <v>0</v>
      </c>
      <c r="S1027" s="153">
        <f t="shared" si="128"/>
        <v>0</v>
      </c>
      <c r="T1027" s="364"/>
    </row>
    <row r="1028" ht="45" hidden="1" spans="1:20">
      <c r="A1028" s="158">
        <v>93354</v>
      </c>
      <c r="B1028" s="94" t="s">
        <v>252</v>
      </c>
      <c r="C1028" s="104" t="s">
        <v>1332</v>
      </c>
      <c r="D1028" s="94" t="s">
        <v>279</v>
      </c>
      <c r="E1028" s="95">
        <v>791.98</v>
      </c>
      <c r="F1028" s="96">
        <f t="shared" si="122"/>
        <v>972.08</v>
      </c>
      <c r="G1028" s="107">
        <f>ROUND(SUM('NOVO HORIZONTE'!G1028),2)</f>
        <v>0</v>
      </c>
      <c r="H1028" s="107">
        <f t="shared" si="127"/>
        <v>0</v>
      </c>
      <c r="I1028" s="143">
        <f t="shared" si="123"/>
        <v>0</v>
      </c>
      <c r="J1028" s="142"/>
      <c r="K1028" s="146"/>
      <c r="L1028" s="7" t="str">
        <f t="shared" si="124"/>
        <v/>
      </c>
      <c r="M1028" s="7" t="str">
        <f t="shared" si="125"/>
        <v/>
      </c>
      <c r="N1028" s="7" t="str">
        <f t="shared" si="121"/>
        <v/>
      </c>
      <c r="O1028" s="144"/>
      <c r="P1028" s="355">
        <v>0</v>
      </c>
      <c r="Q1028" s="362">
        <f>SUM('NOVO HORIZONTE'!I1028)</f>
        <v>0</v>
      </c>
      <c r="R1028" s="363">
        <f t="shared" si="126"/>
        <v>0</v>
      </c>
      <c r="S1028" s="153">
        <f t="shared" si="128"/>
        <v>0</v>
      </c>
      <c r="T1028" s="364"/>
    </row>
    <row r="1029" ht="45" hidden="1" spans="1:20">
      <c r="A1029" s="158">
        <v>93355</v>
      </c>
      <c r="B1029" s="94" t="s">
        <v>252</v>
      </c>
      <c r="C1029" s="104" t="s">
        <v>1333</v>
      </c>
      <c r="D1029" s="94" t="s">
        <v>279</v>
      </c>
      <c r="E1029" s="95">
        <v>660.7</v>
      </c>
      <c r="F1029" s="96">
        <f t="shared" si="122"/>
        <v>810.94</v>
      </c>
      <c r="G1029" s="107">
        <f>ROUND(SUM('NOVO HORIZONTE'!G1029),2)</f>
        <v>0</v>
      </c>
      <c r="H1029" s="107">
        <f t="shared" si="127"/>
        <v>0</v>
      </c>
      <c r="I1029" s="143">
        <f t="shared" si="123"/>
        <v>0</v>
      </c>
      <c r="J1029" s="142"/>
      <c r="K1029" s="146"/>
      <c r="L1029" s="7" t="str">
        <f t="shared" si="124"/>
        <v/>
      </c>
      <c r="M1029" s="7" t="str">
        <f t="shared" si="125"/>
        <v/>
      </c>
      <c r="N1029" s="7" t="str">
        <f t="shared" si="121"/>
        <v/>
      </c>
      <c r="O1029" s="144"/>
      <c r="P1029" s="355">
        <v>0</v>
      </c>
      <c r="Q1029" s="362">
        <f>SUM('NOVO HORIZONTE'!I1029)</f>
        <v>0</v>
      </c>
      <c r="R1029" s="363">
        <f t="shared" si="126"/>
        <v>0</v>
      </c>
      <c r="S1029" s="153">
        <f t="shared" si="128"/>
        <v>0</v>
      </c>
      <c r="T1029" s="364"/>
    </row>
    <row r="1030" ht="45" hidden="1" spans="1:20">
      <c r="A1030" s="158">
        <v>93356</v>
      </c>
      <c r="B1030" s="94" t="s">
        <v>252</v>
      </c>
      <c r="C1030" s="104" t="s">
        <v>1334</v>
      </c>
      <c r="D1030" s="94" t="s">
        <v>279</v>
      </c>
      <c r="E1030" s="95">
        <v>528.31</v>
      </c>
      <c r="F1030" s="96">
        <f t="shared" si="122"/>
        <v>648.45</v>
      </c>
      <c r="G1030" s="107">
        <f>ROUND(SUM('NOVO HORIZONTE'!G1030),2)</f>
        <v>0</v>
      </c>
      <c r="H1030" s="107">
        <f t="shared" si="127"/>
        <v>0</v>
      </c>
      <c r="I1030" s="143">
        <f t="shared" si="123"/>
        <v>0</v>
      </c>
      <c r="J1030" s="142"/>
      <c r="K1030" s="146"/>
      <c r="L1030" s="7" t="str">
        <f t="shared" si="124"/>
        <v/>
      </c>
      <c r="M1030" s="7" t="str">
        <f t="shared" si="125"/>
        <v/>
      </c>
      <c r="N1030" s="7" t="str">
        <f t="shared" si="121"/>
        <v/>
      </c>
      <c r="O1030" s="144"/>
      <c r="P1030" s="355">
        <v>0</v>
      </c>
      <c r="Q1030" s="362">
        <f>SUM('NOVO HORIZONTE'!I1030)</f>
        <v>0</v>
      </c>
      <c r="R1030" s="363">
        <f t="shared" si="126"/>
        <v>0</v>
      </c>
      <c r="S1030" s="153">
        <f t="shared" si="128"/>
        <v>0</v>
      </c>
      <c r="T1030" s="364"/>
    </row>
    <row r="1031" ht="45" hidden="1" spans="1:20">
      <c r="A1031" s="158">
        <v>93357</v>
      </c>
      <c r="B1031" s="94" t="s">
        <v>252</v>
      </c>
      <c r="C1031" s="104" t="s">
        <v>1335</v>
      </c>
      <c r="D1031" s="94" t="s">
        <v>279</v>
      </c>
      <c r="E1031" s="95">
        <v>398.72</v>
      </c>
      <c r="F1031" s="96">
        <f t="shared" si="122"/>
        <v>489.39</v>
      </c>
      <c r="G1031" s="107">
        <f>ROUND(SUM('NOVO HORIZONTE'!G1031),2)</f>
        <v>0</v>
      </c>
      <c r="H1031" s="107">
        <f t="shared" si="127"/>
        <v>0</v>
      </c>
      <c r="I1031" s="143">
        <f t="shared" si="123"/>
        <v>0</v>
      </c>
      <c r="J1031" s="142"/>
      <c r="K1031" s="145"/>
      <c r="L1031" s="7" t="str">
        <f t="shared" si="124"/>
        <v/>
      </c>
      <c r="M1031" s="7" t="str">
        <f t="shared" si="125"/>
        <v/>
      </c>
      <c r="N1031" s="7" t="str">
        <f t="shared" si="121"/>
        <v/>
      </c>
      <c r="O1031" s="144"/>
      <c r="P1031" s="355">
        <v>0</v>
      </c>
      <c r="Q1031" s="362">
        <f>SUM('NOVO HORIZONTE'!I1031)</f>
        <v>0</v>
      </c>
      <c r="R1031" s="363">
        <f t="shared" si="126"/>
        <v>0</v>
      </c>
      <c r="S1031" s="153">
        <f t="shared" si="128"/>
        <v>0</v>
      </c>
      <c r="T1031" s="364"/>
    </row>
    <row r="1032" ht="12.75" hidden="1" spans="1:20">
      <c r="A1032" s="154" t="s">
        <v>1336</v>
      </c>
      <c r="B1032" s="94"/>
      <c r="C1032" s="161" t="s">
        <v>1337</v>
      </c>
      <c r="D1032" s="335">
        <v>0</v>
      </c>
      <c r="E1032" s="336">
        <v>0</v>
      </c>
      <c r="F1032" s="96">
        <f t="shared" si="122"/>
        <v>0</v>
      </c>
      <c r="G1032" s="187">
        <f>ROUND(SUM('NOVO HORIZONTE'!G1032),2)</f>
        <v>0</v>
      </c>
      <c r="H1032" s="187">
        <f t="shared" si="127"/>
        <v>0</v>
      </c>
      <c r="I1032" s="188">
        <f t="shared" si="123"/>
        <v>0</v>
      </c>
      <c r="J1032" s="142"/>
      <c r="K1032" s="145" t="str">
        <f>IF(OR(SUM(I1033:I1035)&gt;0,SUM(I1033:I1035)&gt;0),"xx","")</f>
        <v/>
      </c>
      <c r="L1032" s="7" t="str">
        <f t="shared" si="124"/>
        <v/>
      </c>
      <c r="M1032" s="7" t="str">
        <f t="shared" si="125"/>
        <v/>
      </c>
      <c r="N1032" s="7" t="str">
        <f t="shared" si="121"/>
        <v/>
      </c>
      <c r="O1032" s="144"/>
      <c r="P1032" s="375"/>
      <c r="Q1032" s="362">
        <f>SUM('NOVO HORIZONTE'!I1032)</f>
        <v>0</v>
      </c>
      <c r="R1032" s="363">
        <f t="shared" si="126"/>
        <v>0</v>
      </c>
      <c r="S1032" s="153">
        <f t="shared" si="128"/>
        <v>0</v>
      </c>
      <c r="T1032" s="364"/>
    </row>
    <row r="1033" ht="22.5" hidden="1" spans="1:20">
      <c r="A1033" s="158">
        <v>103001</v>
      </c>
      <c r="B1033" s="94" t="s">
        <v>252</v>
      </c>
      <c r="C1033" s="104" t="s">
        <v>1338</v>
      </c>
      <c r="D1033" s="94" t="s">
        <v>279</v>
      </c>
      <c r="E1033" s="95">
        <v>257.82</v>
      </c>
      <c r="F1033" s="96">
        <f t="shared" si="122"/>
        <v>316.45</v>
      </c>
      <c r="G1033" s="107">
        <f>ROUND(SUM('NOVO HORIZONTE'!G1033),2)</f>
        <v>0</v>
      </c>
      <c r="H1033" s="107">
        <f t="shared" si="127"/>
        <v>0</v>
      </c>
      <c r="I1033" s="143">
        <f t="shared" si="123"/>
        <v>0</v>
      </c>
      <c r="J1033" s="142"/>
      <c r="K1033" s="146"/>
      <c r="L1033" s="7" t="str">
        <f t="shared" si="124"/>
        <v/>
      </c>
      <c r="M1033" s="7" t="str">
        <f t="shared" si="125"/>
        <v/>
      </c>
      <c r="N1033" s="7" t="str">
        <f t="shared" si="121"/>
        <v/>
      </c>
      <c r="O1033" s="144"/>
      <c r="P1033" s="355">
        <v>0</v>
      </c>
      <c r="Q1033" s="362">
        <f>SUM('NOVO HORIZONTE'!I1033)</f>
        <v>0</v>
      </c>
      <c r="R1033" s="363">
        <f t="shared" si="126"/>
        <v>0</v>
      </c>
      <c r="S1033" s="153">
        <f t="shared" si="128"/>
        <v>0</v>
      </c>
      <c r="T1033" s="364"/>
    </row>
    <row r="1034" ht="22.5" hidden="1" spans="1:20">
      <c r="A1034" s="158">
        <v>103002</v>
      </c>
      <c r="B1034" s="94" t="s">
        <v>252</v>
      </c>
      <c r="C1034" s="104" t="s">
        <v>1339</v>
      </c>
      <c r="D1034" s="94" t="s">
        <v>279</v>
      </c>
      <c r="E1034" s="95">
        <v>320.91</v>
      </c>
      <c r="F1034" s="96">
        <f t="shared" si="122"/>
        <v>393.88</v>
      </c>
      <c r="G1034" s="107">
        <f>ROUND(SUM('NOVO HORIZONTE'!G1034),2)</f>
        <v>0</v>
      </c>
      <c r="H1034" s="107">
        <f t="shared" si="127"/>
        <v>0</v>
      </c>
      <c r="I1034" s="143">
        <f t="shared" si="123"/>
        <v>0</v>
      </c>
      <c r="J1034" s="142"/>
      <c r="K1034" s="146"/>
      <c r="L1034" s="7" t="str">
        <f t="shared" si="124"/>
        <v/>
      </c>
      <c r="M1034" s="7" t="str">
        <f t="shared" si="125"/>
        <v/>
      </c>
      <c r="N1034" s="7" t="str">
        <f t="shared" si="121"/>
        <v/>
      </c>
      <c r="O1034" s="144"/>
      <c r="P1034" s="355">
        <v>0</v>
      </c>
      <c r="Q1034" s="362">
        <f>SUM('NOVO HORIZONTE'!I1034)</f>
        <v>0</v>
      </c>
      <c r="R1034" s="363">
        <f t="shared" si="126"/>
        <v>0</v>
      </c>
      <c r="S1034" s="153">
        <f t="shared" si="128"/>
        <v>0</v>
      </c>
      <c r="T1034" s="364"/>
    </row>
    <row r="1035" ht="22.5" hidden="1" spans="1:20">
      <c r="A1035" s="158">
        <v>103003</v>
      </c>
      <c r="B1035" s="94" t="s">
        <v>252</v>
      </c>
      <c r="C1035" s="104" t="s">
        <v>1340</v>
      </c>
      <c r="D1035" s="94" t="s">
        <v>279</v>
      </c>
      <c r="E1035" s="95">
        <v>447.12</v>
      </c>
      <c r="F1035" s="96">
        <f t="shared" si="122"/>
        <v>548.8</v>
      </c>
      <c r="G1035" s="107">
        <f>ROUND(SUM('NOVO HORIZONTE'!G1035),2)</f>
        <v>0</v>
      </c>
      <c r="H1035" s="107">
        <f t="shared" si="127"/>
        <v>0</v>
      </c>
      <c r="I1035" s="143">
        <f t="shared" si="123"/>
        <v>0</v>
      </c>
      <c r="J1035" s="142"/>
      <c r="K1035" s="146"/>
      <c r="L1035" s="7" t="str">
        <f t="shared" si="124"/>
        <v/>
      </c>
      <c r="M1035" s="7" t="str">
        <f t="shared" si="125"/>
        <v/>
      </c>
      <c r="N1035" s="7" t="str">
        <f t="shared" si="121"/>
        <v/>
      </c>
      <c r="O1035" s="144"/>
      <c r="P1035" s="355">
        <v>0</v>
      </c>
      <c r="Q1035" s="362">
        <f>SUM('NOVO HORIZONTE'!I1035)</f>
        <v>0</v>
      </c>
      <c r="R1035" s="363">
        <f t="shared" si="126"/>
        <v>0</v>
      </c>
      <c r="S1035" s="153">
        <f t="shared" si="128"/>
        <v>0</v>
      </c>
      <c r="T1035" s="364"/>
    </row>
    <row r="1036" ht="12.75" hidden="1" spans="1:20">
      <c r="A1036" s="154" t="s">
        <v>1341</v>
      </c>
      <c r="B1036" s="94"/>
      <c r="C1036" s="161" t="s">
        <v>1342</v>
      </c>
      <c r="D1036" s="335">
        <v>0</v>
      </c>
      <c r="E1036" s="336">
        <v>0</v>
      </c>
      <c r="F1036" s="96">
        <f t="shared" si="122"/>
        <v>0</v>
      </c>
      <c r="G1036" s="187">
        <f>ROUND(SUM('NOVO HORIZONTE'!G1036),2)</f>
        <v>0</v>
      </c>
      <c r="H1036" s="187">
        <f t="shared" si="127"/>
        <v>0</v>
      </c>
      <c r="I1036" s="188">
        <f t="shared" si="123"/>
        <v>0</v>
      </c>
      <c r="J1036" s="142"/>
      <c r="K1036" s="145" t="str">
        <f>IF(OR(SUM(I1036)&gt;0,SUM(I1036)&gt;0),"xx","")</f>
        <v/>
      </c>
      <c r="L1036" s="7" t="str">
        <f t="shared" si="124"/>
        <v/>
      </c>
      <c r="M1036" s="7" t="str">
        <f t="shared" si="125"/>
        <v/>
      </c>
      <c r="N1036" s="7" t="str">
        <f t="shared" si="121"/>
        <v/>
      </c>
      <c r="O1036" s="144"/>
      <c r="P1036" s="375"/>
      <c r="Q1036" s="362">
        <f>SUM('NOVO HORIZONTE'!I1036)</f>
        <v>0</v>
      </c>
      <c r="R1036" s="363">
        <f t="shared" si="126"/>
        <v>0</v>
      </c>
      <c r="S1036" s="153">
        <f t="shared" si="128"/>
        <v>0</v>
      </c>
      <c r="T1036" s="364"/>
    </row>
    <row r="1037" ht="12.75" hidden="1" spans="1:20">
      <c r="A1037" s="154" t="s">
        <v>1343</v>
      </c>
      <c r="B1037" s="94"/>
      <c r="C1037" s="161" t="s">
        <v>1344</v>
      </c>
      <c r="D1037" s="335">
        <v>0</v>
      </c>
      <c r="E1037" s="336">
        <v>0</v>
      </c>
      <c r="F1037" s="96">
        <f t="shared" si="122"/>
        <v>0</v>
      </c>
      <c r="G1037" s="187">
        <f>ROUND(SUM('NOVO HORIZONTE'!G1037),2)</f>
        <v>0</v>
      </c>
      <c r="H1037" s="187">
        <f t="shared" si="127"/>
        <v>0</v>
      </c>
      <c r="I1037" s="188">
        <f t="shared" si="123"/>
        <v>0</v>
      </c>
      <c r="J1037" s="142"/>
      <c r="K1037" s="145" t="str">
        <f>IF(OR(SUM(I1038:I1113)&gt;0,SUM(I1038:I1113)&gt;0),"xx","")</f>
        <v/>
      </c>
      <c r="L1037" s="7" t="str">
        <f t="shared" si="124"/>
        <v/>
      </c>
      <c r="M1037" s="7" t="str">
        <f t="shared" si="125"/>
        <v/>
      </c>
      <c r="N1037" s="7" t="str">
        <f t="shared" si="121"/>
        <v/>
      </c>
      <c r="O1037" s="144"/>
      <c r="P1037" s="375"/>
      <c r="Q1037" s="362">
        <f>SUM('NOVO HORIZONTE'!I1037)</f>
        <v>0</v>
      </c>
      <c r="R1037" s="363">
        <f t="shared" si="126"/>
        <v>0</v>
      </c>
      <c r="S1037" s="153">
        <f t="shared" si="128"/>
        <v>0</v>
      </c>
      <c r="T1037" s="364"/>
    </row>
    <row r="1038" ht="22.5" hidden="1" spans="1:20">
      <c r="A1038" s="158">
        <v>102736</v>
      </c>
      <c r="B1038" s="94" t="s">
        <v>252</v>
      </c>
      <c r="C1038" s="104" t="s">
        <v>1345</v>
      </c>
      <c r="D1038" s="94" t="s">
        <v>239</v>
      </c>
      <c r="E1038" s="95">
        <v>542.24</v>
      </c>
      <c r="F1038" s="96">
        <f t="shared" si="122"/>
        <v>665.55</v>
      </c>
      <c r="G1038" s="107">
        <f>ROUND(SUM('NOVO HORIZONTE'!G1038),2)</f>
        <v>0</v>
      </c>
      <c r="H1038" s="107">
        <f t="shared" si="127"/>
        <v>0</v>
      </c>
      <c r="I1038" s="143">
        <f t="shared" si="123"/>
        <v>0</v>
      </c>
      <c r="J1038" s="142"/>
      <c r="K1038" s="146"/>
      <c r="L1038" s="7" t="str">
        <f t="shared" si="124"/>
        <v/>
      </c>
      <c r="M1038" s="7" t="str">
        <f t="shared" si="125"/>
        <v/>
      </c>
      <c r="N1038" s="7" t="str">
        <f t="shared" si="121"/>
        <v/>
      </c>
      <c r="O1038" s="144"/>
      <c r="P1038" s="355">
        <v>0</v>
      </c>
      <c r="Q1038" s="362">
        <f>SUM('NOVO HORIZONTE'!I1038)</f>
        <v>0</v>
      </c>
      <c r="R1038" s="363">
        <f t="shared" si="126"/>
        <v>0</v>
      </c>
      <c r="S1038" s="153">
        <f t="shared" si="128"/>
        <v>0</v>
      </c>
      <c r="T1038" s="364"/>
    </row>
    <row r="1039" ht="22.5" hidden="1" spans="1:20">
      <c r="A1039" s="158">
        <v>102737</v>
      </c>
      <c r="B1039" s="94" t="s">
        <v>252</v>
      </c>
      <c r="C1039" s="104" t="s">
        <v>1346</v>
      </c>
      <c r="D1039" s="94" t="s">
        <v>279</v>
      </c>
      <c r="E1039" s="95">
        <v>1062.89</v>
      </c>
      <c r="F1039" s="96">
        <f t="shared" si="122"/>
        <v>1304.59</v>
      </c>
      <c r="G1039" s="107">
        <f>ROUND(SUM('NOVO HORIZONTE'!G1039),2)</f>
        <v>0</v>
      </c>
      <c r="H1039" s="107">
        <f t="shared" si="127"/>
        <v>0</v>
      </c>
      <c r="I1039" s="143">
        <f t="shared" si="123"/>
        <v>0</v>
      </c>
      <c r="J1039" s="142"/>
      <c r="K1039" s="146"/>
      <c r="L1039" s="7" t="str">
        <f t="shared" si="124"/>
        <v/>
      </c>
      <c r="M1039" s="7" t="str">
        <f t="shared" si="125"/>
        <v/>
      </c>
      <c r="N1039" s="7" t="str">
        <f t="shared" si="121"/>
        <v/>
      </c>
      <c r="O1039" s="144"/>
      <c r="P1039" s="355">
        <v>0</v>
      </c>
      <c r="Q1039" s="362">
        <f>SUM('NOVO HORIZONTE'!I1039)</f>
        <v>0</v>
      </c>
      <c r="R1039" s="363">
        <f t="shared" si="126"/>
        <v>0</v>
      </c>
      <c r="S1039" s="153">
        <f t="shared" si="128"/>
        <v>0</v>
      </c>
      <c r="T1039" s="364"/>
    </row>
    <row r="1040" ht="22.5" hidden="1" spans="1:20">
      <c r="A1040" s="158">
        <v>102738</v>
      </c>
      <c r="B1040" s="94" t="s">
        <v>252</v>
      </c>
      <c r="C1040" s="104" t="s">
        <v>1347</v>
      </c>
      <c r="D1040" s="94" t="s">
        <v>279</v>
      </c>
      <c r="E1040" s="95">
        <v>2174.66</v>
      </c>
      <c r="F1040" s="96">
        <f t="shared" si="122"/>
        <v>2669.18</v>
      </c>
      <c r="G1040" s="107">
        <f>ROUND(SUM('NOVO HORIZONTE'!G1040),2)</f>
        <v>0</v>
      </c>
      <c r="H1040" s="107">
        <f t="shared" si="127"/>
        <v>0</v>
      </c>
      <c r="I1040" s="143">
        <f t="shared" si="123"/>
        <v>0</v>
      </c>
      <c r="J1040" s="142"/>
      <c r="K1040" s="146"/>
      <c r="L1040" s="7" t="str">
        <f t="shared" si="124"/>
        <v/>
      </c>
      <c r="M1040" s="7" t="str">
        <f t="shared" si="125"/>
        <v/>
      </c>
      <c r="N1040" s="7" t="str">
        <f t="shared" si="121"/>
        <v/>
      </c>
      <c r="O1040" s="144"/>
      <c r="P1040" s="355">
        <v>0</v>
      </c>
      <c r="Q1040" s="362">
        <f>SUM('NOVO HORIZONTE'!I1040)</f>
        <v>0</v>
      </c>
      <c r="R1040" s="363">
        <f t="shared" si="126"/>
        <v>0</v>
      </c>
      <c r="S1040" s="153">
        <f t="shared" si="128"/>
        <v>0</v>
      </c>
      <c r="T1040" s="364"/>
    </row>
    <row r="1041" ht="22.5" hidden="1" spans="1:20">
      <c r="A1041" s="158">
        <v>102739</v>
      </c>
      <c r="B1041" s="94" t="s">
        <v>252</v>
      </c>
      <c r="C1041" s="104" t="s">
        <v>1348</v>
      </c>
      <c r="D1041" s="94" t="s">
        <v>279</v>
      </c>
      <c r="E1041" s="95">
        <v>3642.94</v>
      </c>
      <c r="F1041" s="96">
        <f t="shared" si="122"/>
        <v>4471.34</v>
      </c>
      <c r="G1041" s="107">
        <f>ROUND(SUM('NOVO HORIZONTE'!G1041),2)</f>
        <v>0</v>
      </c>
      <c r="H1041" s="107">
        <f t="shared" si="127"/>
        <v>0</v>
      </c>
      <c r="I1041" s="143">
        <f t="shared" si="123"/>
        <v>0</v>
      </c>
      <c r="J1041" s="142"/>
      <c r="K1041" s="146"/>
      <c r="L1041" s="7" t="str">
        <f t="shared" si="124"/>
        <v/>
      </c>
      <c r="M1041" s="7" t="str">
        <f t="shared" si="125"/>
        <v/>
      </c>
      <c r="N1041" s="7" t="str">
        <f t="shared" si="121"/>
        <v/>
      </c>
      <c r="O1041" s="144"/>
      <c r="P1041" s="355">
        <v>0</v>
      </c>
      <c r="Q1041" s="362">
        <f>SUM('NOVO HORIZONTE'!I1041)</f>
        <v>0</v>
      </c>
      <c r="R1041" s="363">
        <f t="shared" si="126"/>
        <v>0</v>
      </c>
      <c r="S1041" s="153">
        <f t="shared" si="128"/>
        <v>0</v>
      </c>
      <c r="T1041" s="364"/>
    </row>
    <row r="1042" ht="22.5" hidden="1" spans="1:20">
      <c r="A1042" s="158">
        <v>102740</v>
      </c>
      <c r="B1042" s="94" t="s">
        <v>252</v>
      </c>
      <c r="C1042" s="104" t="s">
        <v>1349</v>
      </c>
      <c r="D1042" s="94" t="s">
        <v>279</v>
      </c>
      <c r="E1042" s="95">
        <v>5459.81</v>
      </c>
      <c r="F1042" s="96">
        <f t="shared" si="122"/>
        <v>6701.37</v>
      </c>
      <c r="G1042" s="107">
        <f>ROUND(SUM('NOVO HORIZONTE'!G1042),2)</f>
        <v>0</v>
      </c>
      <c r="H1042" s="107">
        <f t="shared" si="127"/>
        <v>0</v>
      </c>
      <c r="I1042" s="143">
        <f t="shared" si="123"/>
        <v>0</v>
      </c>
      <c r="J1042" s="142"/>
      <c r="K1042" s="146"/>
      <c r="L1042" s="7" t="str">
        <f t="shared" si="124"/>
        <v/>
      </c>
      <c r="M1042" s="7" t="str">
        <f t="shared" si="125"/>
        <v/>
      </c>
      <c r="N1042" s="7" t="str">
        <f t="shared" si="121"/>
        <v/>
      </c>
      <c r="O1042" s="144"/>
      <c r="P1042" s="355">
        <v>0</v>
      </c>
      <c r="Q1042" s="362">
        <f>SUM('NOVO HORIZONTE'!I1042)</f>
        <v>0</v>
      </c>
      <c r="R1042" s="363">
        <f t="shared" si="126"/>
        <v>0</v>
      </c>
      <c r="S1042" s="153">
        <f t="shared" si="128"/>
        <v>0</v>
      </c>
      <c r="T1042" s="364"/>
    </row>
    <row r="1043" ht="22.5" hidden="1" spans="1:20">
      <c r="A1043" s="158">
        <v>102741</v>
      </c>
      <c r="B1043" s="94" t="s">
        <v>252</v>
      </c>
      <c r="C1043" s="104" t="s">
        <v>1350</v>
      </c>
      <c r="D1043" s="94" t="s">
        <v>279</v>
      </c>
      <c r="E1043" s="95">
        <v>7661.45</v>
      </c>
      <c r="F1043" s="96">
        <f t="shared" si="122"/>
        <v>9403.66</v>
      </c>
      <c r="G1043" s="107">
        <f>ROUND(SUM('NOVO HORIZONTE'!G1043),2)</f>
        <v>0</v>
      </c>
      <c r="H1043" s="107">
        <f t="shared" si="127"/>
        <v>0</v>
      </c>
      <c r="I1043" s="143">
        <f t="shared" si="123"/>
        <v>0</v>
      </c>
      <c r="J1043" s="142"/>
      <c r="K1043" s="146"/>
      <c r="L1043" s="7" t="str">
        <f t="shared" si="124"/>
        <v/>
      </c>
      <c r="M1043" s="7" t="str">
        <f t="shared" si="125"/>
        <v/>
      </c>
      <c r="N1043" s="7" t="str">
        <f t="shared" si="121"/>
        <v/>
      </c>
      <c r="O1043" s="144"/>
      <c r="P1043" s="355">
        <v>0</v>
      </c>
      <c r="Q1043" s="362">
        <f>SUM('NOVO HORIZONTE'!I1043)</f>
        <v>0</v>
      </c>
      <c r="R1043" s="363">
        <f t="shared" si="126"/>
        <v>0</v>
      </c>
      <c r="S1043" s="153">
        <f t="shared" si="128"/>
        <v>0</v>
      </c>
      <c r="T1043" s="364"/>
    </row>
    <row r="1044" ht="22.5" hidden="1" spans="1:20">
      <c r="A1044" s="158">
        <v>102742</v>
      </c>
      <c r="B1044" s="94" t="s">
        <v>252</v>
      </c>
      <c r="C1044" s="104" t="s">
        <v>1351</v>
      </c>
      <c r="D1044" s="94" t="s">
        <v>279</v>
      </c>
      <c r="E1044" s="95">
        <v>13260.83</v>
      </c>
      <c r="F1044" s="96">
        <f t="shared" si="122"/>
        <v>16276.34</v>
      </c>
      <c r="G1044" s="107">
        <f>ROUND(SUM('NOVO HORIZONTE'!G1044),2)</f>
        <v>0</v>
      </c>
      <c r="H1044" s="107">
        <f t="shared" si="127"/>
        <v>0</v>
      </c>
      <c r="I1044" s="143">
        <f t="shared" si="123"/>
        <v>0</v>
      </c>
      <c r="J1044" s="142"/>
      <c r="K1044" s="146"/>
      <c r="L1044" s="7" t="str">
        <f t="shared" si="124"/>
        <v/>
      </c>
      <c r="M1044" s="7" t="str">
        <f t="shared" si="125"/>
        <v/>
      </c>
      <c r="N1044" s="7" t="str">
        <f t="shared" si="121"/>
        <v/>
      </c>
      <c r="O1044" s="144"/>
      <c r="P1044" s="355">
        <v>0</v>
      </c>
      <c r="Q1044" s="362">
        <f>SUM('NOVO HORIZONTE'!I1044)</f>
        <v>0</v>
      </c>
      <c r="R1044" s="363">
        <f t="shared" si="126"/>
        <v>0</v>
      </c>
      <c r="S1044" s="153">
        <f t="shared" si="128"/>
        <v>0</v>
      </c>
      <c r="T1044" s="364"/>
    </row>
    <row r="1045" ht="22.5" hidden="1" spans="1:20">
      <c r="A1045" s="158">
        <v>102743</v>
      </c>
      <c r="B1045" s="94" t="s">
        <v>252</v>
      </c>
      <c r="C1045" s="104" t="s">
        <v>1352</v>
      </c>
      <c r="D1045" s="94" t="s">
        <v>279</v>
      </c>
      <c r="E1045" s="95">
        <v>4405.47</v>
      </c>
      <c r="F1045" s="96">
        <f t="shared" si="122"/>
        <v>5407.27</v>
      </c>
      <c r="G1045" s="107">
        <f>ROUND(SUM('NOVO HORIZONTE'!G1045),2)</f>
        <v>0</v>
      </c>
      <c r="H1045" s="107">
        <f t="shared" si="127"/>
        <v>0</v>
      </c>
      <c r="I1045" s="143">
        <f t="shared" si="123"/>
        <v>0</v>
      </c>
      <c r="J1045" s="142"/>
      <c r="K1045" s="146"/>
      <c r="L1045" s="7" t="str">
        <f t="shared" si="124"/>
        <v/>
      </c>
      <c r="M1045" s="7" t="str">
        <f t="shared" si="125"/>
        <v/>
      </c>
      <c r="N1045" s="7" t="str">
        <f t="shared" ref="N1045:N1108" si="129">M1045</f>
        <v/>
      </c>
      <c r="O1045" s="144"/>
      <c r="P1045" s="355">
        <v>0</v>
      </c>
      <c r="Q1045" s="362">
        <f>SUM('NOVO HORIZONTE'!I1045)</f>
        <v>0</v>
      </c>
      <c r="R1045" s="363">
        <f t="shared" si="126"/>
        <v>0</v>
      </c>
      <c r="S1045" s="153">
        <f t="shared" si="128"/>
        <v>0</v>
      </c>
      <c r="T1045" s="364"/>
    </row>
    <row r="1046" ht="22.5" hidden="1" spans="1:20">
      <c r="A1046" s="158">
        <v>102744</v>
      </c>
      <c r="B1046" s="94" t="s">
        <v>252</v>
      </c>
      <c r="C1046" s="104" t="s">
        <v>1353</v>
      </c>
      <c r="D1046" s="94" t="s">
        <v>279</v>
      </c>
      <c r="E1046" s="95">
        <v>6599.6</v>
      </c>
      <c r="F1046" s="96">
        <f t="shared" si="122"/>
        <v>8100.35</v>
      </c>
      <c r="G1046" s="107">
        <f>ROUND(SUM('NOVO HORIZONTE'!G1046),2)</f>
        <v>0</v>
      </c>
      <c r="H1046" s="107">
        <f t="shared" si="127"/>
        <v>0</v>
      </c>
      <c r="I1046" s="143">
        <f t="shared" si="123"/>
        <v>0</v>
      </c>
      <c r="J1046" s="142"/>
      <c r="K1046" s="146"/>
      <c r="L1046" s="7" t="str">
        <f t="shared" si="124"/>
        <v/>
      </c>
      <c r="M1046" s="7" t="str">
        <f t="shared" si="125"/>
        <v/>
      </c>
      <c r="N1046" s="7" t="str">
        <f t="shared" si="129"/>
        <v/>
      </c>
      <c r="O1046" s="144"/>
      <c r="P1046" s="355">
        <v>0</v>
      </c>
      <c r="Q1046" s="362">
        <f>SUM('NOVO HORIZONTE'!I1046)</f>
        <v>0</v>
      </c>
      <c r="R1046" s="363">
        <f t="shared" si="126"/>
        <v>0</v>
      </c>
      <c r="S1046" s="153">
        <f t="shared" si="128"/>
        <v>0</v>
      </c>
      <c r="T1046" s="364"/>
    </row>
    <row r="1047" ht="22.5" hidden="1" spans="1:20">
      <c r="A1047" s="158">
        <v>102745</v>
      </c>
      <c r="B1047" s="94" t="s">
        <v>252</v>
      </c>
      <c r="C1047" s="104" t="s">
        <v>1354</v>
      </c>
      <c r="D1047" s="94" t="s">
        <v>279</v>
      </c>
      <c r="E1047" s="95">
        <v>9274.29</v>
      </c>
      <c r="F1047" s="96">
        <f t="shared" si="122"/>
        <v>11383.26</v>
      </c>
      <c r="G1047" s="107">
        <f>ROUND(SUM('NOVO HORIZONTE'!G1047),2)</f>
        <v>0</v>
      </c>
      <c r="H1047" s="107">
        <f t="shared" si="127"/>
        <v>0</v>
      </c>
      <c r="I1047" s="143">
        <f t="shared" si="123"/>
        <v>0</v>
      </c>
      <c r="J1047" s="142"/>
      <c r="K1047" s="146"/>
      <c r="L1047" s="7" t="str">
        <f t="shared" si="124"/>
        <v/>
      </c>
      <c r="M1047" s="7" t="str">
        <f t="shared" si="125"/>
        <v/>
      </c>
      <c r="N1047" s="7" t="str">
        <f t="shared" si="129"/>
        <v/>
      </c>
      <c r="O1047" s="144"/>
      <c r="P1047" s="355">
        <v>0</v>
      </c>
      <c r="Q1047" s="362">
        <f>SUM('NOVO HORIZONTE'!I1047)</f>
        <v>0</v>
      </c>
      <c r="R1047" s="363">
        <f t="shared" si="126"/>
        <v>0</v>
      </c>
      <c r="S1047" s="153">
        <f t="shared" si="128"/>
        <v>0</v>
      </c>
      <c r="T1047" s="364"/>
    </row>
    <row r="1048" ht="22.5" hidden="1" spans="1:20">
      <c r="A1048" s="158">
        <v>102746</v>
      </c>
      <c r="B1048" s="94" t="s">
        <v>252</v>
      </c>
      <c r="C1048" s="104" t="s">
        <v>1355</v>
      </c>
      <c r="D1048" s="94" t="s">
        <v>279</v>
      </c>
      <c r="E1048" s="95">
        <v>16071.2</v>
      </c>
      <c r="F1048" s="96">
        <f t="shared" ref="F1048:F1111" si="130">IF(E1048=0,0,IF(P1048=0,ROUND(E1048*(1+E$13),2),ROUND(E1048*(1+E$12),2)))</f>
        <v>19725.79</v>
      </c>
      <c r="G1048" s="107">
        <f>ROUND(SUM('NOVO HORIZONTE'!G1048),2)</f>
        <v>0</v>
      </c>
      <c r="H1048" s="107">
        <f t="shared" si="127"/>
        <v>0</v>
      </c>
      <c r="I1048" s="143">
        <f t="shared" ref="I1048:I1111" si="131">IF(ISBLANK(G1048),0,ROUND(G1048*H1048,2))</f>
        <v>0</v>
      </c>
      <c r="J1048" s="142"/>
      <c r="K1048" s="146"/>
      <c r="L1048" s="7" t="str">
        <f t="shared" ref="L1048:L1111" si="132">IF(K1048="X","x",IF(K1048="xx","x",IF(I1048&gt;0,"x","")))</f>
        <v/>
      </c>
      <c r="M1048" s="7" t="str">
        <f t="shared" ref="M1048:M1111" si="133">IF(K1048="X","x",IF(K1048="xx","x",IF(I1048&gt;0,"x","")))</f>
        <v/>
      </c>
      <c r="N1048" s="7" t="str">
        <f t="shared" si="129"/>
        <v/>
      </c>
      <c r="O1048" s="144"/>
      <c r="P1048" s="355">
        <v>0</v>
      </c>
      <c r="Q1048" s="362">
        <f>SUM('NOVO HORIZONTE'!I1048)</f>
        <v>0</v>
      </c>
      <c r="R1048" s="363">
        <f t="shared" ref="R1048:R1111" si="134">I1048-Q1048</f>
        <v>0</v>
      </c>
      <c r="S1048" s="153">
        <f t="shared" si="128"/>
        <v>0</v>
      </c>
      <c r="T1048" s="364"/>
    </row>
    <row r="1049" ht="22.5" hidden="1" spans="1:20">
      <c r="A1049" s="158">
        <v>102747</v>
      </c>
      <c r="B1049" s="94" t="s">
        <v>252</v>
      </c>
      <c r="C1049" s="104" t="s">
        <v>1356</v>
      </c>
      <c r="D1049" s="94" t="s">
        <v>279</v>
      </c>
      <c r="E1049" s="95">
        <v>8184.69</v>
      </c>
      <c r="F1049" s="96">
        <f t="shared" si="130"/>
        <v>10045.89</v>
      </c>
      <c r="G1049" s="107">
        <f>ROUND(SUM('NOVO HORIZONTE'!G1049),2)</f>
        <v>0</v>
      </c>
      <c r="H1049" s="107">
        <f t="shared" ref="H1049:H1112" si="135">IF(G1049=0,0,F1049)</f>
        <v>0</v>
      </c>
      <c r="I1049" s="143">
        <f t="shared" si="131"/>
        <v>0</v>
      </c>
      <c r="J1049" s="142"/>
      <c r="K1049" s="146"/>
      <c r="L1049" s="7" t="str">
        <f t="shared" si="132"/>
        <v/>
      </c>
      <c r="M1049" s="7" t="str">
        <f t="shared" si="133"/>
        <v/>
      </c>
      <c r="N1049" s="7" t="str">
        <f t="shared" si="129"/>
        <v/>
      </c>
      <c r="O1049" s="144"/>
      <c r="P1049" s="355">
        <v>0</v>
      </c>
      <c r="Q1049" s="362">
        <f>SUM('NOVO HORIZONTE'!I1049)</f>
        <v>0</v>
      </c>
      <c r="R1049" s="363">
        <f t="shared" si="134"/>
        <v>0</v>
      </c>
      <c r="S1049" s="153">
        <f t="shared" ref="S1049:S1112" si="136">IF(R1049=0,0,IF(R1049&gt;0,"c","b"))</f>
        <v>0</v>
      </c>
      <c r="T1049" s="364"/>
    </row>
    <row r="1050" ht="22.5" hidden="1" spans="1:20">
      <c r="A1050" s="158">
        <v>102748</v>
      </c>
      <c r="B1050" s="94" t="s">
        <v>252</v>
      </c>
      <c r="C1050" s="104" t="s">
        <v>1357</v>
      </c>
      <c r="D1050" s="94" t="s">
        <v>279</v>
      </c>
      <c r="E1050" s="95">
        <v>11452.43</v>
      </c>
      <c r="F1050" s="96">
        <f t="shared" si="130"/>
        <v>14056.71</v>
      </c>
      <c r="G1050" s="107">
        <f>ROUND(SUM('NOVO HORIZONTE'!G1050),2)</f>
        <v>0</v>
      </c>
      <c r="H1050" s="107">
        <f t="shared" si="135"/>
        <v>0</v>
      </c>
      <c r="I1050" s="143">
        <f t="shared" si="131"/>
        <v>0</v>
      </c>
      <c r="J1050" s="142"/>
      <c r="K1050" s="146"/>
      <c r="L1050" s="7" t="str">
        <f t="shared" si="132"/>
        <v/>
      </c>
      <c r="M1050" s="7" t="str">
        <f t="shared" si="133"/>
        <v/>
      </c>
      <c r="N1050" s="7" t="str">
        <f t="shared" si="129"/>
        <v/>
      </c>
      <c r="O1050" s="144"/>
      <c r="P1050" s="355">
        <v>0</v>
      </c>
      <c r="Q1050" s="362">
        <f>SUM('NOVO HORIZONTE'!I1050)</f>
        <v>0</v>
      </c>
      <c r="R1050" s="363">
        <f t="shared" si="134"/>
        <v>0</v>
      </c>
      <c r="S1050" s="153">
        <f t="shared" si="136"/>
        <v>0</v>
      </c>
      <c r="T1050" s="364"/>
    </row>
    <row r="1051" ht="22.5" hidden="1" spans="1:20">
      <c r="A1051" s="158">
        <v>102749</v>
      </c>
      <c r="B1051" s="94" t="s">
        <v>252</v>
      </c>
      <c r="C1051" s="104" t="s">
        <v>1358</v>
      </c>
      <c r="D1051" s="94" t="s">
        <v>279</v>
      </c>
      <c r="E1051" s="95">
        <v>19653.4</v>
      </c>
      <c r="F1051" s="96">
        <f t="shared" si="130"/>
        <v>24122.58</v>
      </c>
      <c r="G1051" s="107">
        <f>ROUND(SUM('NOVO HORIZONTE'!G1051),2)</f>
        <v>0</v>
      </c>
      <c r="H1051" s="107">
        <f t="shared" si="135"/>
        <v>0</v>
      </c>
      <c r="I1051" s="143">
        <f t="shared" si="131"/>
        <v>0</v>
      </c>
      <c r="J1051" s="142"/>
      <c r="K1051" s="146"/>
      <c r="L1051" s="7" t="str">
        <f t="shared" si="132"/>
        <v/>
      </c>
      <c r="M1051" s="7" t="str">
        <f t="shared" si="133"/>
        <v/>
      </c>
      <c r="N1051" s="7" t="str">
        <f t="shared" si="129"/>
        <v/>
      </c>
      <c r="O1051" s="144"/>
      <c r="P1051" s="355">
        <v>0</v>
      </c>
      <c r="Q1051" s="362">
        <f>SUM('NOVO HORIZONTE'!I1051)</f>
        <v>0</v>
      </c>
      <c r="R1051" s="363">
        <f t="shared" si="134"/>
        <v>0</v>
      </c>
      <c r="S1051" s="153">
        <f t="shared" si="136"/>
        <v>0</v>
      </c>
      <c r="T1051" s="364"/>
    </row>
    <row r="1052" ht="22.5" hidden="1" spans="1:20">
      <c r="A1052" s="158">
        <v>102750</v>
      </c>
      <c r="B1052" s="94" t="s">
        <v>252</v>
      </c>
      <c r="C1052" s="104" t="s">
        <v>1359</v>
      </c>
      <c r="D1052" s="94" t="s">
        <v>279</v>
      </c>
      <c r="E1052" s="95">
        <v>2651.22</v>
      </c>
      <c r="F1052" s="96">
        <f t="shared" si="130"/>
        <v>3254.11</v>
      </c>
      <c r="G1052" s="107">
        <f>ROUND(SUM('NOVO HORIZONTE'!G1052),2)</f>
        <v>0</v>
      </c>
      <c r="H1052" s="107">
        <f t="shared" si="135"/>
        <v>0</v>
      </c>
      <c r="I1052" s="143">
        <f t="shared" si="131"/>
        <v>0</v>
      </c>
      <c r="J1052" s="142"/>
      <c r="K1052" s="146"/>
      <c r="L1052" s="7" t="str">
        <f t="shared" si="132"/>
        <v/>
      </c>
      <c r="M1052" s="7" t="str">
        <f t="shared" si="133"/>
        <v/>
      </c>
      <c r="N1052" s="7" t="str">
        <f t="shared" si="129"/>
        <v/>
      </c>
      <c r="O1052" s="144"/>
      <c r="P1052" s="355">
        <v>0</v>
      </c>
      <c r="Q1052" s="362">
        <f>SUM('NOVO HORIZONTE'!I1052)</f>
        <v>0</v>
      </c>
      <c r="R1052" s="363">
        <f t="shared" si="134"/>
        <v>0</v>
      </c>
      <c r="S1052" s="153">
        <f t="shared" si="136"/>
        <v>0</v>
      </c>
      <c r="T1052" s="364"/>
    </row>
    <row r="1053" ht="22.5" hidden="1" spans="1:20">
      <c r="A1053" s="158">
        <v>102751</v>
      </c>
      <c r="B1053" s="94" t="s">
        <v>252</v>
      </c>
      <c r="C1053" s="104" t="s">
        <v>1360</v>
      </c>
      <c r="D1053" s="94" t="s">
        <v>279</v>
      </c>
      <c r="E1053" s="95">
        <v>4607.41</v>
      </c>
      <c r="F1053" s="96">
        <f t="shared" si="130"/>
        <v>5655.14</v>
      </c>
      <c r="G1053" s="107">
        <f>ROUND(SUM('NOVO HORIZONTE'!G1053),2)</f>
        <v>0</v>
      </c>
      <c r="H1053" s="107">
        <f t="shared" si="135"/>
        <v>0</v>
      </c>
      <c r="I1053" s="143">
        <f t="shared" si="131"/>
        <v>0</v>
      </c>
      <c r="J1053" s="142"/>
      <c r="K1053" s="146"/>
      <c r="L1053" s="7" t="str">
        <f t="shared" si="132"/>
        <v/>
      </c>
      <c r="M1053" s="7" t="str">
        <f t="shared" si="133"/>
        <v/>
      </c>
      <c r="N1053" s="7" t="str">
        <f t="shared" si="129"/>
        <v/>
      </c>
      <c r="O1053" s="144"/>
      <c r="P1053" s="355">
        <v>0</v>
      </c>
      <c r="Q1053" s="362">
        <f>SUM('NOVO HORIZONTE'!I1053)</f>
        <v>0</v>
      </c>
      <c r="R1053" s="363">
        <f t="shared" si="134"/>
        <v>0</v>
      </c>
      <c r="S1053" s="153">
        <f t="shared" si="136"/>
        <v>0</v>
      </c>
      <c r="T1053" s="364"/>
    </row>
    <row r="1054" ht="22.5" hidden="1" spans="1:20">
      <c r="A1054" s="158">
        <v>102752</v>
      </c>
      <c r="B1054" s="94" t="s">
        <v>252</v>
      </c>
      <c r="C1054" s="104" t="s">
        <v>1361</v>
      </c>
      <c r="D1054" s="94" t="s">
        <v>279</v>
      </c>
      <c r="E1054" s="95">
        <v>7341.32</v>
      </c>
      <c r="F1054" s="96">
        <f t="shared" si="130"/>
        <v>9010.74</v>
      </c>
      <c r="G1054" s="107">
        <f>ROUND(SUM('NOVO HORIZONTE'!G1054),2)</f>
        <v>0</v>
      </c>
      <c r="H1054" s="107">
        <f t="shared" si="135"/>
        <v>0</v>
      </c>
      <c r="I1054" s="143">
        <f t="shared" si="131"/>
        <v>0</v>
      </c>
      <c r="J1054" s="142"/>
      <c r="K1054" s="146"/>
      <c r="L1054" s="7" t="str">
        <f t="shared" si="132"/>
        <v/>
      </c>
      <c r="M1054" s="7" t="str">
        <f t="shared" si="133"/>
        <v/>
      </c>
      <c r="N1054" s="7" t="str">
        <f t="shared" si="129"/>
        <v/>
      </c>
      <c r="O1054" s="144"/>
      <c r="P1054" s="355">
        <v>0</v>
      </c>
      <c r="Q1054" s="362">
        <f>SUM('NOVO HORIZONTE'!I1054)</f>
        <v>0</v>
      </c>
      <c r="R1054" s="363">
        <f t="shared" si="134"/>
        <v>0</v>
      </c>
      <c r="S1054" s="153">
        <f t="shared" si="136"/>
        <v>0</v>
      </c>
      <c r="T1054" s="364"/>
    </row>
    <row r="1055" ht="22.5" hidden="1" spans="1:20">
      <c r="A1055" s="158">
        <v>102753</v>
      </c>
      <c r="B1055" s="94" t="s">
        <v>252</v>
      </c>
      <c r="C1055" s="104" t="s">
        <v>1362</v>
      </c>
      <c r="D1055" s="94" t="s">
        <v>279</v>
      </c>
      <c r="E1055" s="95">
        <v>10869.26</v>
      </c>
      <c r="F1055" s="96">
        <f t="shared" si="130"/>
        <v>13340.93</v>
      </c>
      <c r="G1055" s="107">
        <f>ROUND(SUM('NOVO HORIZONTE'!G1055),2)</f>
        <v>0</v>
      </c>
      <c r="H1055" s="107">
        <f t="shared" si="135"/>
        <v>0</v>
      </c>
      <c r="I1055" s="143">
        <f t="shared" si="131"/>
        <v>0</v>
      </c>
      <c r="J1055" s="142"/>
      <c r="K1055" s="146"/>
      <c r="L1055" s="7" t="str">
        <f t="shared" si="132"/>
        <v/>
      </c>
      <c r="M1055" s="7" t="str">
        <f t="shared" si="133"/>
        <v/>
      </c>
      <c r="N1055" s="7" t="str">
        <f t="shared" si="129"/>
        <v/>
      </c>
      <c r="O1055" s="144"/>
      <c r="P1055" s="355">
        <v>0</v>
      </c>
      <c r="Q1055" s="362">
        <f>SUM('NOVO HORIZONTE'!I1055)</f>
        <v>0</v>
      </c>
      <c r="R1055" s="363">
        <f t="shared" si="134"/>
        <v>0</v>
      </c>
      <c r="S1055" s="153">
        <f t="shared" si="136"/>
        <v>0</v>
      </c>
      <c r="T1055" s="364"/>
    </row>
    <row r="1056" ht="22.5" hidden="1" spans="1:20">
      <c r="A1056" s="158">
        <v>102754</v>
      </c>
      <c r="B1056" s="94" t="s">
        <v>252</v>
      </c>
      <c r="C1056" s="104" t="s">
        <v>1363</v>
      </c>
      <c r="D1056" s="94" t="s">
        <v>279</v>
      </c>
      <c r="E1056" s="95">
        <v>20648.56</v>
      </c>
      <c r="F1056" s="96">
        <f t="shared" si="130"/>
        <v>25344.04</v>
      </c>
      <c r="G1056" s="107">
        <f>ROUND(SUM('NOVO HORIZONTE'!G1056),2)</f>
        <v>0</v>
      </c>
      <c r="H1056" s="107">
        <f t="shared" si="135"/>
        <v>0</v>
      </c>
      <c r="I1056" s="143">
        <f t="shared" si="131"/>
        <v>0</v>
      </c>
      <c r="J1056" s="142"/>
      <c r="K1056" s="146"/>
      <c r="L1056" s="7" t="str">
        <f t="shared" si="132"/>
        <v/>
      </c>
      <c r="M1056" s="7" t="str">
        <f t="shared" si="133"/>
        <v/>
      </c>
      <c r="N1056" s="7" t="str">
        <f t="shared" si="129"/>
        <v/>
      </c>
      <c r="O1056" s="144"/>
      <c r="P1056" s="355">
        <v>0</v>
      </c>
      <c r="Q1056" s="362">
        <f>SUM('NOVO HORIZONTE'!I1056)</f>
        <v>0</v>
      </c>
      <c r="R1056" s="363">
        <f t="shared" si="134"/>
        <v>0</v>
      </c>
      <c r="S1056" s="153">
        <f t="shared" si="136"/>
        <v>0</v>
      </c>
      <c r="T1056" s="364"/>
    </row>
    <row r="1057" ht="22.5" hidden="1" spans="1:20">
      <c r="A1057" s="158">
        <v>102755</v>
      </c>
      <c r="B1057" s="94" t="s">
        <v>252</v>
      </c>
      <c r="C1057" s="104" t="s">
        <v>1364</v>
      </c>
      <c r="D1057" s="94" t="s">
        <v>279</v>
      </c>
      <c r="E1057" s="95">
        <v>10243.12</v>
      </c>
      <c r="F1057" s="96">
        <f t="shared" si="130"/>
        <v>12572.41</v>
      </c>
      <c r="G1057" s="107">
        <f>ROUND(SUM('NOVO HORIZONTE'!G1057),2)</f>
        <v>0</v>
      </c>
      <c r="H1057" s="107">
        <f t="shared" si="135"/>
        <v>0</v>
      </c>
      <c r="I1057" s="143">
        <f t="shared" si="131"/>
        <v>0</v>
      </c>
      <c r="J1057" s="142"/>
      <c r="K1057" s="146"/>
      <c r="L1057" s="7" t="str">
        <f t="shared" si="132"/>
        <v/>
      </c>
      <c r="M1057" s="7" t="str">
        <f t="shared" si="133"/>
        <v/>
      </c>
      <c r="N1057" s="7" t="str">
        <f t="shared" si="129"/>
        <v/>
      </c>
      <c r="O1057" s="144"/>
      <c r="P1057" s="355">
        <v>0</v>
      </c>
      <c r="Q1057" s="362">
        <f>SUM('NOVO HORIZONTE'!I1057)</f>
        <v>0</v>
      </c>
      <c r="R1057" s="363">
        <f t="shared" si="134"/>
        <v>0</v>
      </c>
      <c r="S1057" s="153">
        <f t="shared" si="136"/>
        <v>0</v>
      </c>
      <c r="T1057" s="364"/>
    </row>
    <row r="1058" ht="22.5" hidden="1" spans="1:20">
      <c r="A1058" s="158">
        <v>102756</v>
      </c>
      <c r="B1058" s="94" t="s">
        <v>252</v>
      </c>
      <c r="C1058" s="104" t="s">
        <v>1365</v>
      </c>
      <c r="D1058" s="94" t="s">
        <v>279</v>
      </c>
      <c r="E1058" s="95">
        <v>15214.74</v>
      </c>
      <c r="F1058" s="96">
        <f t="shared" si="130"/>
        <v>18674.57</v>
      </c>
      <c r="G1058" s="107">
        <f>ROUND(SUM('NOVO HORIZONTE'!G1058),2)</f>
        <v>0</v>
      </c>
      <c r="H1058" s="107">
        <f t="shared" si="135"/>
        <v>0</v>
      </c>
      <c r="I1058" s="143">
        <f t="shared" si="131"/>
        <v>0</v>
      </c>
      <c r="J1058" s="142"/>
      <c r="K1058" s="146"/>
      <c r="L1058" s="7" t="str">
        <f t="shared" si="132"/>
        <v/>
      </c>
      <c r="M1058" s="7" t="str">
        <f t="shared" si="133"/>
        <v/>
      </c>
      <c r="N1058" s="7" t="str">
        <f t="shared" si="129"/>
        <v/>
      </c>
      <c r="O1058" s="144"/>
      <c r="P1058" s="355">
        <v>0</v>
      </c>
      <c r="Q1058" s="362">
        <f>SUM('NOVO HORIZONTE'!I1058)</f>
        <v>0</v>
      </c>
      <c r="R1058" s="363">
        <f t="shared" si="134"/>
        <v>0</v>
      </c>
      <c r="S1058" s="153">
        <f t="shared" si="136"/>
        <v>0</v>
      </c>
      <c r="T1058" s="364"/>
    </row>
    <row r="1059" ht="22.5" hidden="1" spans="1:20">
      <c r="A1059" s="158">
        <v>102757</v>
      </c>
      <c r="B1059" s="94" t="s">
        <v>252</v>
      </c>
      <c r="C1059" s="104" t="s">
        <v>1366</v>
      </c>
      <c r="D1059" s="94" t="s">
        <v>279</v>
      </c>
      <c r="E1059" s="95">
        <v>28283.96</v>
      </c>
      <c r="F1059" s="96">
        <f t="shared" si="130"/>
        <v>34715.73</v>
      </c>
      <c r="G1059" s="107">
        <f>ROUND(SUM('NOVO HORIZONTE'!G1059),2)</f>
        <v>0</v>
      </c>
      <c r="H1059" s="107">
        <f t="shared" si="135"/>
        <v>0</v>
      </c>
      <c r="I1059" s="143">
        <f t="shared" si="131"/>
        <v>0</v>
      </c>
      <c r="J1059" s="142"/>
      <c r="K1059" s="146"/>
      <c r="L1059" s="7" t="str">
        <f t="shared" si="132"/>
        <v/>
      </c>
      <c r="M1059" s="7" t="str">
        <f t="shared" si="133"/>
        <v/>
      </c>
      <c r="N1059" s="7" t="str">
        <f t="shared" si="129"/>
        <v/>
      </c>
      <c r="O1059" s="144"/>
      <c r="P1059" s="355">
        <v>0</v>
      </c>
      <c r="Q1059" s="362">
        <f>SUM('NOVO HORIZONTE'!I1059)</f>
        <v>0</v>
      </c>
      <c r="R1059" s="363">
        <f t="shared" si="134"/>
        <v>0</v>
      </c>
      <c r="S1059" s="153">
        <f t="shared" si="136"/>
        <v>0</v>
      </c>
      <c r="T1059" s="364"/>
    </row>
    <row r="1060" ht="22.5" hidden="1" spans="1:20">
      <c r="A1060" s="158">
        <v>102758</v>
      </c>
      <c r="B1060" s="94" t="s">
        <v>252</v>
      </c>
      <c r="C1060" s="104" t="s">
        <v>1367</v>
      </c>
      <c r="D1060" s="94" t="s">
        <v>279</v>
      </c>
      <c r="E1060" s="95">
        <v>13159.74</v>
      </c>
      <c r="F1060" s="96">
        <f t="shared" si="130"/>
        <v>16152.26</v>
      </c>
      <c r="G1060" s="107">
        <f>ROUND(SUM('NOVO HORIZONTE'!G1060),2)</f>
        <v>0</v>
      </c>
      <c r="H1060" s="107">
        <f t="shared" si="135"/>
        <v>0</v>
      </c>
      <c r="I1060" s="143">
        <f t="shared" si="131"/>
        <v>0</v>
      </c>
      <c r="J1060" s="142"/>
      <c r="K1060" s="146"/>
      <c r="L1060" s="7" t="str">
        <f t="shared" si="132"/>
        <v/>
      </c>
      <c r="M1060" s="7" t="str">
        <f t="shared" si="133"/>
        <v/>
      </c>
      <c r="N1060" s="7" t="str">
        <f t="shared" si="129"/>
        <v/>
      </c>
      <c r="O1060" s="144"/>
      <c r="P1060" s="355">
        <v>0</v>
      </c>
      <c r="Q1060" s="362">
        <f>SUM('NOVO HORIZONTE'!I1060)</f>
        <v>0</v>
      </c>
      <c r="R1060" s="363">
        <f t="shared" si="134"/>
        <v>0</v>
      </c>
      <c r="S1060" s="153">
        <f t="shared" si="136"/>
        <v>0</v>
      </c>
      <c r="T1060" s="364"/>
    </row>
    <row r="1061" ht="22.5" hidden="1" spans="1:20">
      <c r="A1061" s="158">
        <v>102759</v>
      </c>
      <c r="B1061" s="94" t="s">
        <v>252</v>
      </c>
      <c r="C1061" s="104" t="s">
        <v>1368</v>
      </c>
      <c r="D1061" s="94" t="s">
        <v>279</v>
      </c>
      <c r="E1061" s="95">
        <v>19582.75</v>
      </c>
      <c r="F1061" s="96">
        <f t="shared" si="130"/>
        <v>24035.87</v>
      </c>
      <c r="G1061" s="107">
        <f>ROUND(SUM('NOVO HORIZONTE'!G1061),2)</f>
        <v>0</v>
      </c>
      <c r="H1061" s="107">
        <f t="shared" si="135"/>
        <v>0</v>
      </c>
      <c r="I1061" s="143">
        <f t="shared" si="131"/>
        <v>0</v>
      </c>
      <c r="J1061" s="142"/>
      <c r="K1061" s="146"/>
      <c r="L1061" s="7" t="str">
        <f t="shared" si="132"/>
        <v/>
      </c>
      <c r="M1061" s="7" t="str">
        <f t="shared" si="133"/>
        <v/>
      </c>
      <c r="N1061" s="7" t="str">
        <f t="shared" si="129"/>
        <v/>
      </c>
      <c r="O1061" s="144"/>
      <c r="P1061" s="355">
        <v>0</v>
      </c>
      <c r="Q1061" s="362">
        <f>SUM('NOVO HORIZONTE'!I1061)</f>
        <v>0</v>
      </c>
      <c r="R1061" s="363">
        <f t="shared" si="134"/>
        <v>0</v>
      </c>
      <c r="S1061" s="153">
        <f t="shared" si="136"/>
        <v>0</v>
      </c>
      <c r="T1061" s="364"/>
    </row>
    <row r="1062" ht="22.5" hidden="1" spans="1:20">
      <c r="A1062" s="158">
        <v>102760</v>
      </c>
      <c r="B1062" s="94" t="s">
        <v>252</v>
      </c>
      <c r="C1062" s="104" t="s">
        <v>1369</v>
      </c>
      <c r="D1062" s="94" t="s">
        <v>279</v>
      </c>
      <c r="E1062" s="95">
        <v>36069.03</v>
      </c>
      <c r="F1062" s="96">
        <f t="shared" si="130"/>
        <v>44271.13</v>
      </c>
      <c r="G1062" s="107">
        <f>ROUND(SUM('NOVO HORIZONTE'!G1062),2)</f>
        <v>0</v>
      </c>
      <c r="H1062" s="107">
        <f t="shared" si="135"/>
        <v>0</v>
      </c>
      <c r="I1062" s="143">
        <f t="shared" si="131"/>
        <v>0</v>
      </c>
      <c r="J1062" s="142"/>
      <c r="K1062" s="146"/>
      <c r="L1062" s="7" t="str">
        <f t="shared" si="132"/>
        <v/>
      </c>
      <c r="M1062" s="7" t="str">
        <f t="shared" si="133"/>
        <v/>
      </c>
      <c r="N1062" s="7" t="str">
        <f t="shared" si="129"/>
        <v/>
      </c>
      <c r="O1062" s="144"/>
      <c r="P1062" s="355">
        <v>0</v>
      </c>
      <c r="Q1062" s="362">
        <f>SUM('NOVO HORIZONTE'!I1062)</f>
        <v>0</v>
      </c>
      <c r="R1062" s="363">
        <f t="shared" si="134"/>
        <v>0</v>
      </c>
      <c r="S1062" s="153">
        <f t="shared" si="136"/>
        <v>0</v>
      </c>
      <c r="T1062" s="364"/>
    </row>
    <row r="1063" ht="22.5" hidden="1" spans="1:20">
      <c r="A1063" s="158">
        <v>102761</v>
      </c>
      <c r="B1063" s="94" t="s">
        <v>252</v>
      </c>
      <c r="C1063" s="104" t="s">
        <v>1370</v>
      </c>
      <c r="D1063" s="94" t="s">
        <v>279</v>
      </c>
      <c r="E1063" s="95">
        <v>12660.5</v>
      </c>
      <c r="F1063" s="96">
        <f t="shared" si="130"/>
        <v>15539.5</v>
      </c>
      <c r="G1063" s="107">
        <f>ROUND(SUM('NOVO HORIZONTE'!G1063),2)</f>
        <v>0</v>
      </c>
      <c r="H1063" s="107">
        <f t="shared" si="135"/>
        <v>0</v>
      </c>
      <c r="I1063" s="143">
        <f t="shared" si="131"/>
        <v>0</v>
      </c>
      <c r="J1063" s="142"/>
      <c r="K1063" s="146"/>
      <c r="L1063" s="7" t="str">
        <f t="shared" si="132"/>
        <v/>
      </c>
      <c r="M1063" s="7" t="str">
        <f t="shared" si="133"/>
        <v/>
      </c>
      <c r="N1063" s="7" t="str">
        <f t="shared" si="129"/>
        <v/>
      </c>
      <c r="O1063" s="144"/>
      <c r="P1063" s="355">
        <v>0</v>
      </c>
      <c r="Q1063" s="362">
        <f>SUM('NOVO HORIZONTE'!I1063)</f>
        <v>0</v>
      </c>
      <c r="R1063" s="363">
        <f t="shared" si="134"/>
        <v>0</v>
      </c>
      <c r="S1063" s="153">
        <f t="shared" si="136"/>
        <v>0</v>
      </c>
      <c r="T1063" s="364"/>
    </row>
    <row r="1064" ht="22.5" hidden="1" spans="1:20">
      <c r="A1064" s="158">
        <v>102762</v>
      </c>
      <c r="B1064" s="94" t="s">
        <v>252</v>
      </c>
      <c r="C1064" s="104" t="s">
        <v>1371</v>
      </c>
      <c r="D1064" s="94" t="s">
        <v>279</v>
      </c>
      <c r="E1064" s="95">
        <v>19477.83</v>
      </c>
      <c r="F1064" s="96">
        <f t="shared" si="130"/>
        <v>23907.09</v>
      </c>
      <c r="G1064" s="107">
        <f>ROUND(SUM('NOVO HORIZONTE'!G1064),2)</f>
        <v>0</v>
      </c>
      <c r="H1064" s="107">
        <f t="shared" si="135"/>
        <v>0</v>
      </c>
      <c r="I1064" s="143">
        <f t="shared" si="131"/>
        <v>0</v>
      </c>
      <c r="J1064" s="142"/>
      <c r="K1064" s="146"/>
      <c r="L1064" s="7" t="str">
        <f t="shared" si="132"/>
        <v/>
      </c>
      <c r="M1064" s="7" t="str">
        <f t="shared" si="133"/>
        <v/>
      </c>
      <c r="N1064" s="7" t="str">
        <f t="shared" si="129"/>
        <v/>
      </c>
      <c r="O1064" s="144"/>
      <c r="P1064" s="355">
        <v>0</v>
      </c>
      <c r="Q1064" s="362">
        <f>SUM('NOVO HORIZONTE'!I1064)</f>
        <v>0</v>
      </c>
      <c r="R1064" s="363">
        <f t="shared" si="134"/>
        <v>0</v>
      </c>
      <c r="S1064" s="153">
        <f t="shared" si="136"/>
        <v>0</v>
      </c>
      <c r="T1064" s="364"/>
    </row>
    <row r="1065" ht="22.5" hidden="1" spans="1:20">
      <c r="A1065" s="158">
        <v>102763</v>
      </c>
      <c r="B1065" s="94" t="s">
        <v>252</v>
      </c>
      <c r="C1065" s="104" t="s">
        <v>1372</v>
      </c>
      <c r="D1065" s="94" t="s">
        <v>279</v>
      </c>
      <c r="E1065" s="95">
        <v>27069.37</v>
      </c>
      <c r="F1065" s="96">
        <f t="shared" si="130"/>
        <v>33224.94</v>
      </c>
      <c r="G1065" s="107">
        <f>ROUND(SUM('NOVO HORIZONTE'!G1065),2)</f>
        <v>0</v>
      </c>
      <c r="H1065" s="107">
        <f t="shared" si="135"/>
        <v>0</v>
      </c>
      <c r="I1065" s="143">
        <f t="shared" si="131"/>
        <v>0</v>
      </c>
      <c r="J1065" s="142"/>
      <c r="K1065" s="146"/>
      <c r="L1065" s="7" t="str">
        <f t="shared" si="132"/>
        <v/>
      </c>
      <c r="M1065" s="7" t="str">
        <f t="shared" si="133"/>
        <v/>
      </c>
      <c r="N1065" s="7" t="str">
        <f t="shared" si="129"/>
        <v/>
      </c>
      <c r="O1065" s="144"/>
      <c r="P1065" s="355">
        <v>0</v>
      </c>
      <c r="Q1065" s="362">
        <f>SUM('NOVO HORIZONTE'!I1065)</f>
        <v>0</v>
      </c>
      <c r="R1065" s="363">
        <f t="shared" si="134"/>
        <v>0</v>
      </c>
      <c r="S1065" s="153">
        <f t="shared" si="136"/>
        <v>0</v>
      </c>
      <c r="T1065" s="364"/>
    </row>
    <row r="1066" ht="22.5" hidden="1" spans="1:20">
      <c r="A1066" s="158">
        <v>102764</v>
      </c>
      <c r="B1066" s="94" t="s">
        <v>252</v>
      </c>
      <c r="C1066" s="104" t="s">
        <v>1373</v>
      </c>
      <c r="D1066" s="94" t="s">
        <v>279</v>
      </c>
      <c r="E1066" s="95">
        <v>38073.08</v>
      </c>
      <c r="F1066" s="96">
        <f t="shared" si="130"/>
        <v>46730.9</v>
      </c>
      <c r="G1066" s="107">
        <f>ROUND(SUM('NOVO HORIZONTE'!G1066),2)</f>
        <v>0</v>
      </c>
      <c r="H1066" s="107">
        <f t="shared" si="135"/>
        <v>0</v>
      </c>
      <c r="I1066" s="143">
        <f t="shared" si="131"/>
        <v>0</v>
      </c>
      <c r="J1066" s="142"/>
      <c r="K1066" s="146"/>
      <c r="L1066" s="7" t="str">
        <f t="shared" si="132"/>
        <v/>
      </c>
      <c r="M1066" s="7" t="str">
        <f t="shared" si="133"/>
        <v/>
      </c>
      <c r="N1066" s="7" t="str">
        <f t="shared" si="129"/>
        <v/>
      </c>
      <c r="O1066" s="144"/>
      <c r="P1066" s="355">
        <v>0</v>
      </c>
      <c r="Q1066" s="362">
        <f>SUM('NOVO HORIZONTE'!I1066)</f>
        <v>0</v>
      </c>
      <c r="R1066" s="363">
        <f t="shared" si="134"/>
        <v>0</v>
      </c>
      <c r="S1066" s="153">
        <f t="shared" si="136"/>
        <v>0</v>
      </c>
      <c r="T1066" s="364"/>
    </row>
    <row r="1067" ht="22.5" hidden="1" spans="1:20">
      <c r="A1067" s="158">
        <v>102765</v>
      </c>
      <c r="B1067" s="94" t="s">
        <v>252</v>
      </c>
      <c r="C1067" s="104" t="s">
        <v>1374</v>
      </c>
      <c r="D1067" s="94" t="s">
        <v>279</v>
      </c>
      <c r="E1067" s="95">
        <v>15715.42</v>
      </c>
      <c r="F1067" s="96">
        <f t="shared" si="130"/>
        <v>19289.11</v>
      </c>
      <c r="G1067" s="107">
        <f>ROUND(SUM('NOVO HORIZONTE'!G1067),2)</f>
        <v>0</v>
      </c>
      <c r="H1067" s="107">
        <f t="shared" si="135"/>
        <v>0</v>
      </c>
      <c r="I1067" s="143">
        <f t="shared" si="131"/>
        <v>0</v>
      </c>
      <c r="J1067" s="142"/>
      <c r="K1067" s="146"/>
      <c r="L1067" s="7" t="str">
        <f t="shared" si="132"/>
        <v/>
      </c>
      <c r="M1067" s="7" t="str">
        <f t="shared" si="133"/>
        <v/>
      </c>
      <c r="N1067" s="7" t="str">
        <f t="shared" si="129"/>
        <v/>
      </c>
      <c r="O1067" s="144"/>
      <c r="P1067" s="355">
        <v>0</v>
      </c>
      <c r="Q1067" s="362">
        <f>SUM('NOVO HORIZONTE'!I1067)</f>
        <v>0</v>
      </c>
      <c r="R1067" s="363">
        <f t="shared" si="134"/>
        <v>0</v>
      </c>
      <c r="S1067" s="153">
        <f t="shared" si="136"/>
        <v>0</v>
      </c>
      <c r="T1067" s="364"/>
    </row>
    <row r="1068" ht="22.5" hidden="1" spans="1:20">
      <c r="A1068" s="158">
        <v>102766</v>
      </c>
      <c r="B1068" s="94" t="s">
        <v>252</v>
      </c>
      <c r="C1068" s="104" t="s">
        <v>1375</v>
      </c>
      <c r="D1068" s="94" t="s">
        <v>279</v>
      </c>
      <c r="E1068" s="95">
        <v>23590.23</v>
      </c>
      <c r="F1068" s="96">
        <f t="shared" si="130"/>
        <v>28954.65</v>
      </c>
      <c r="G1068" s="107">
        <f>ROUND(SUM('NOVO HORIZONTE'!G1068),2)</f>
        <v>0</v>
      </c>
      <c r="H1068" s="107">
        <f t="shared" si="135"/>
        <v>0</v>
      </c>
      <c r="I1068" s="143">
        <f t="shared" si="131"/>
        <v>0</v>
      </c>
      <c r="J1068" s="142"/>
      <c r="K1068" s="146"/>
      <c r="L1068" s="7" t="str">
        <f t="shared" si="132"/>
        <v/>
      </c>
      <c r="M1068" s="7" t="str">
        <f t="shared" si="133"/>
        <v/>
      </c>
      <c r="N1068" s="7" t="str">
        <f t="shared" si="129"/>
        <v/>
      </c>
      <c r="O1068" s="144"/>
      <c r="P1068" s="355">
        <v>0</v>
      </c>
      <c r="Q1068" s="362">
        <f>SUM('NOVO HORIZONTE'!I1068)</f>
        <v>0</v>
      </c>
      <c r="R1068" s="363">
        <f t="shared" si="134"/>
        <v>0</v>
      </c>
      <c r="S1068" s="153">
        <f t="shared" si="136"/>
        <v>0</v>
      </c>
      <c r="T1068" s="364"/>
    </row>
    <row r="1069" ht="22.5" hidden="1" spans="1:20">
      <c r="A1069" s="158">
        <v>102767</v>
      </c>
      <c r="B1069" s="94" t="s">
        <v>252</v>
      </c>
      <c r="C1069" s="104" t="s">
        <v>1376</v>
      </c>
      <c r="D1069" s="94" t="s">
        <v>279</v>
      </c>
      <c r="E1069" s="95">
        <v>33022.13</v>
      </c>
      <c r="F1069" s="96">
        <f t="shared" si="130"/>
        <v>40531.36</v>
      </c>
      <c r="G1069" s="107">
        <f>ROUND(SUM('NOVO HORIZONTE'!G1069),2)</f>
        <v>0</v>
      </c>
      <c r="H1069" s="107">
        <f t="shared" si="135"/>
        <v>0</v>
      </c>
      <c r="I1069" s="143">
        <f t="shared" si="131"/>
        <v>0</v>
      </c>
      <c r="J1069" s="142"/>
      <c r="K1069" s="146"/>
      <c r="L1069" s="7" t="str">
        <f t="shared" si="132"/>
        <v/>
      </c>
      <c r="M1069" s="7" t="str">
        <f t="shared" si="133"/>
        <v/>
      </c>
      <c r="N1069" s="7" t="str">
        <f t="shared" si="129"/>
        <v/>
      </c>
      <c r="O1069" s="144"/>
      <c r="P1069" s="355">
        <v>0</v>
      </c>
      <c r="Q1069" s="362">
        <f>SUM('NOVO HORIZONTE'!I1069)</f>
        <v>0</v>
      </c>
      <c r="R1069" s="363">
        <f t="shared" si="134"/>
        <v>0</v>
      </c>
      <c r="S1069" s="153">
        <f t="shared" si="136"/>
        <v>0</v>
      </c>
      <c r="T1069" s="364"/>
    </row>
    <row r="1070" ht="22.5" hidden="1" spans="1:20">
      <c r="A1070" s="158">
        <v>102768</v>
      </c>
      <c r="B1070" s="94" t="s">
        <v>252</v>
      </c>
      <c r="C1070" s="104" t="s">
        <v>1377</v>
      </c>
      <c r="D1070" s="94" t="s">
        <v>279</v>
      </c>
      <c r="E1070" s="95">
        <v>46032.44</v>
      </c>
      <c r="F1070" s="96">
        <f t="shared" si="130"/>
        <v>56500.22</v>
      </c>
      <c r="G1070" s="107">
        <f>ROUND(SUM('NOVO HORIZONTE'!G1070),2)</f>
        <v>0</v>
      </c>
      <c r="H1070" s="107">
        <f t="shared" si="135"/>
        <v>0</v>
      </c>
      <c r="I1070" s="143">
        <f t="shared" si="131"/>
        <v>0</v>
      </c>
      <c r="J1070" s="142"/>
      <c r="K1070" s="146"/>
      <c r="L1070" s="7" t="str">
        <f t="shared" si="132"/>
        <v/>
      </c>
      <c r="M1070" s="7" t="str">
        <f t="shared" si="133"/>
        <v/>
      </c>
      <c r="N1070" s="7" t="str">
        <f t="shared" si="129"/>
        <v/>
      </c>
      <c r="O1070" s="144"/>
      <c r="P1070" s="355">
        <v>0</v>
      </c>
      <c r="Q1070" s="362">
        <f>SUM('NOVO HORIZONTE'!I1070)</f>
        <v>0</v>
      </c>
      <c r="R1070" s="363">
        <f t="shared" si="134"/>
        <v>0</v>
      </c>
      <c r="S1070" s="153">
        <f t="shared" si="136"/>
        <v>0</v>
      </c>
      <c r="T1070" s="364"/>
    </row>
    <row r="1071" ht="22.5" hidden="1" spans="1:20">
      <c r="A1071" s="158">
        <v>102769</v>
      </c>
      <c r="B1071" s="94" t="s">
        <v>252</v>
      </c>
      <c r="C1071" s="104" t="s">
        <v>1378</v>
      </c>
      <c r="D1071" s="94" t="s">
        <v>279</v>
      </c>
      <c r="E1071" s="95">
        <v>18126.27</v>
      </c>
      <c r="F1071" s="96">
        <f t="shared" si="130"/>
        <v>22248.18</v>
      </c>
      <c r="G1071" s="107">
        <f>ROUND(SUM('NOVO HORIZONTE'!G1071),2)</f>
        <v>0</v>
      </c>
      <c r="H1071" s="107">
        <f t="shared" si="135"/>
        <v>0</v>
      </c>
      <c r="I1071" s="143">
        <f t="shared" si="131"/>
        <v>0</v>
      </c>
      <c r="J1071" s="142"/>
      <c r="K1071" s="146"/>
      <c r="L1071" s="7" t="str">
        <f t="shared" si="132"/>
        <v/>
      </c>
      <c r="M1071" s="7" t="str">
        <f t="shared" si="133"/>
        <v/>
      </c>
      <c r="N1071" s="7" t="str">
        <f t="shared" si="129"/>
        <v/>
      </c>
      <c r="O1071" s="144"/>
      <c r="P1071" s="355">
        <v>0</v>
      </c>
      <c r="Q1071" s="362">
        <f>SUM('NOVO HORIZONTE'!I1071)</f>
        <v>0</v>
      </c>
      <c r="R1071" s="363">
        <f t="shared" si="134"/>
        <v>0</v>
      </c>
      <c r="S1071" s="153">
        <f t="shared" si="136"/>
        <v>0</v>
      </c>
      <c r="T1071" s="364"/>
    </row>
    <row r="1072" ht="22.5" hidden="1" spans="1:20">
      <c r="A1072" s="158">
        <v>102770</v>
      </c>
      <c r="B1072" s="94" t="s">
        <v>252</v>
      </c>
      <c r="C1072" s="104" t="s">
        <v>1379</v>
      </c>
      <c r="D1072" s="94" t="s">
        <v>279</v>
      </c>
      <c r="E1072" s="95">
        <v>27757.53</v>
      </c>
      <c r="F1072" s="96">
        <f t="shared" si="130"/>
        <v>34069.59</v>
      </c>
      <c r="G1072" s="107">
        <f>ROUND(SUM('NOVO HORIZONTE'!G1072),2)</f>
        <v>0</v>
      </c>
      <c r="H1072" s="107">
        <f t="shared" si="135"/>
        <v>0</v>
      </c>
      <c r="I1072" s="143">
        <f t="shared" si="131"/>
        <v>0</v>
      </c>
      <c r="J1072" s="142"/>
      <c r="K1072" s="146"/>
      <c r="L1072" s="7" t="str">
        <f t="shared" si="132"/>
        <v/>
      </c>
      <c r="M1072" s="7" t="str">
        <f t="shared" si="133"/>
        <v/>
      </c>
      <c r="N1072" s="7" t="str">
        <f t="shared" si="129"/>
        <v/>
      </c>
      <c r="O1072" s="144"/>
      <c r="P1072" s="355">
        <v>0</v>
      </c>
      <c r="Q1072" s="362">
        <f>SUM('NOVO HORIZONTE'!I1072)</f>
        <v>0</v>
      </c>
      <c r="R1072" s="363">
        <f t="shared" si="134"/>
        <v>0</v>
      </c>
      <c r="S1072" s="153">
        <f t="shared" si="136"/>
        <v>0</v>
      </c>
      <c r="T1072" s="364"/>
    </row>
    <row r="1073" ht="22.5" hidden="1" spans="1:20">
      <c r="A1073" s="158">
        <v>102771</v>
      </c>
      <c r="B1073" s="94" t="s">
        <v>252</v>
      </c>
      <c r="C1073" s="104" t="s">
        <v>1380</v>
      </c>
      <c r="D1073" s="94" t="s">
        <v>279</v>
      </c>
      <c r="E1073" s="95">
        <v>38832.54</v>
      </c>
      <c r="F1073" s="96">
        <f t="shared" si="130"/>
        <v>47663.06</v>
      </c>
      <c r="G1073" s="107">
        <f>ROUND(SUM('NOVO HORIZONTE'!G1073),2)</f>
        <v>0</v>
      </c>
      <c r="H1073" s="107">
        <f t="shared" si="135"/>
        <v>0</v>
      </c>
      <c r="I1073" s="143">
        <f t="shared" si="131"/>
        <v>0</v>
      </c>
      <c r="J1073" s="142"/>
      <c r="K1073" s="146"/>
      <c r="L1073" s="7" t="str">
        <f t="shared" si="132"/>
        <v/>
      </c>
      <c r="M1073" s="7" t="str">
        <f t="shared" si="133"/>
        <v/>
      </c>
      <c r="N1073" s="7" t="str">
        <f t="shared" si="129"/>
        <v/>
      </c>
      <c r="O1073" s="144"/>
      <c r="P1073" s="355">
        <v>0</v>
      </c>
      <c r="Q1073" s="362">
        <f>SUM('NOVO HORIZONTE'!I1073)</f>
        <v>0</v>
      </c>
      <c r="R1073" s="363">
        <f t="shared" si="134"/>
        <v>0</v>
      </c>
      <c r="S1073" s="153">
        <f t="shared" si="136"/>
        <v>0</v>
      </c>
      <c r="T1073" s="364"/>
    </row>
    <row r="1074" ht="22.5" hidden="1" spans="1:20">
      <c r="A1074" s="158">
        <v>102772</v>
      </c>
      <c r="B1074" s="94" t="s">
        <v>252</v>
      </c>
      <c r="C1074" s="104" t="s">
        <v>1381</v>
      </c>
      <c r="D1074" s="94" t="s">
        <v>279</v>
      </c>
      <c r="E1074" s="95">
        <v>54554.01</v>
      </c>
      <c r="F1074" s="96">
        <f t="shared" si="130"/>
        <v>66959.59</v>
      </c>
      <c r="G1074" s="107">
        <f>ROUND(SUM('NOVO HORIZONTE'!G1074),2)</f>
        <v>0</v>
      </c>
      <c r="H1074" s="107">
        <f t="shared" si="135"/>
        <v>0</v>
      </c>
      <c r="I1074" s="143">
        <f t="shared" si="131"/>
        <v>0</v>
      </c>
      <c r="J1074" s="142"/>
      <c r="K1074" s="146"/>
      <c r="L1074" s="7" t="str">
        <f t="shared" si="132"/>
        <v/>
      </c>
      <c r="M1074" s="7" t="str">
        <f t="shared" si="133"/>
        <v/>
      </c>
      <c r="N1074" s="7" t="str">
        <f t="shared" si="129"/>
        <v/>
      </c>
      <c r="O1074" s="144"/>
      <c r="P1074" s="355">
        <v>0</v>
      </c>
      <c r="Q1074" s="362">
        <f>SUM('NOVO HORIZONTE'!I1074)</f>
        <v>0</v>
      </c>
      <c r="R1074" s="363">
        <f t="shared" si="134"/>
        <v>0</v>
      </c>
      <c r="S1074" s="153">
        <f t="shared" si="136"/>
        <v>0</v>
      </c>
      <c r="T1074" s="364"/>
    </row>
    <row r="1075" ht="22.5" hidden="1" spans="1:20">
      <c r="A1075" s="158">
        <v>102773</v>
      </c>
      <c r="B1075" s="94" t="s">
        <v>252</v>
      </c>
      <c r="C1075" s="104" t="s">
        <v>1382</v>
      </c>
      <c r="D1075" s="94" t="s">
        <v>279</v>
      </c>
      <c r="E1075" s="95">
        <v>8107.34</v>
      </c>
      <c r="F1075" s="96">
        <f t="shared" si="130"/>
        <v>9950.95</v>
      </c>
      <c r="G1075" s="107">
        <f>ROUND(SUM('NOVO HORIZONTE'!G1075),2)</f>
        <v>0</v>
      </c>
      <c r="H1075" s="107">
        <f t="shared" si="135"/>
        <v>0</v>
      </c>
      <c r="I1075" s="143">
        <f t="shared" si="131"/>
        <v>0</v>
      </c>
      <c r="J1075" s="142"/>
      <c r="K1075" s="146"/>
      <c r="L1075" s="7" t="str">
        <f t="shared" si="132"/>
        <v/>
      </c>
      <c r="M1075" s="7" t="str">
        <f t="shared" si="133"/>
        <v/>
      </c>
      <c r="N1075" s="7" t="str">
        <f t="shared" si="129"/>
        <v/>
      </c>
      <c r="O1075" s="144"/>
      <c r="P1075" s="355">
        <v>0</v>
      </c>
      <c r="Q1075" s="362">
        <f>SUM('NOVO HORIZONTE'!I1075)</f>
        <v>0</v>
      </c>
      <c r="R1075" s="363">
        <f t="shared" si="134"/>
        <v>0</v>
      </c>
      <c r="S1075" s="153">
        <f t="shared" si="136"/>
        <v>0</v>
      </c>
      <c r="T1075" s="364"/>
    </row>
    <row r="1076" ht="22.5" hidden="1" spans="1:20">
      <c r="A1076" s="158">
        <v>102774</v>
      </c>
      <c r="B1076" s="94" t="s">
        <v>252</v>
      </c>
      <c r="C1076" s="104" t="s">
        <v>1383</v>
      </c>
      <c r="D1076" s="94" t="s">
        <v>279</v>
      </c>
      <c r="E1076" s="95">
        <v>8107.34</v>
      </c>
      <c r="F1076" s="96">
        <f t="shared" si="130"/>
        <v>9950.95</v>
      </c>
      <c r="G1076" s="107">
        <f>ROUND(SUM('NOVO HORIZONTE'!G1076),2)</f>
        <v>0</v>
      </c>
      <c r="H1076" s="107">
        <f t="shared" si="135"/>
        <v>0</v>
      </c>
      <c r="I1076" s="143">
        <f t="shared" si="131"/>
        <v>0</v>
      </c>
      <c r="J1076" s="142"/>
      <c r="K1076" s="146"/>
      <c r="L1076" s="7" t="str">
        <f t="shared" si="132"/>
        <v/>
      </c>
      <c r="M1076" s="7" t="str">
        <f t="shared" si="133"/>
        <v/>
      </c>
      <c r="N1076" s="7" t="str">
        <f t="shared" si="129"/>
        <v/>
      </c>
      <c r="O1076" s="144"/>
      <c r="P1076" s="355">
        <v>0</v>
      </c>
      <c r="Q1076" s="362">
        <f>SUM('NOVO HORIZONTE'!I1076)</f>
        <v>0</v>
      </c>
      <c r="R1076" s="363">
        <f t="shared" si="134"/>
        <v>0</v>
      </c>
      <c r="S1076" s="153">
        <f t="shared" si="136"/>
        <v>0</v>
      </c>
      <c r="T1076" s="364"/>
    </row>
    <row r="1077" ht="22.5" hidden="1" spans="1:20">
      <c r="A1077" s="158">
        <v>102775</v>
      </c>
      <c r="B1077" s="94" t="s">
        <v>252</v>
      </c>
      <c r="C1077" s="104" t="s">
        <v>1384</v>
      </c>
      <c r="D1077" s="94" t="s">
        <v>279</v>
      </c>
      <c r="E1077" s="95">
        <v>12072.92</v>
      </c>
      <c r="F1077" s="96">
        <f t="shared" si="130"/>
        <v>14818.3</v>
      </c>
      <c r="G1077" s="107">
        <f>ROUND(SUM('NOVO HORIZONTE'!G1077),2)</f>
        <v>0</v>
      </c>
      <c r="H1077" s="107">
        <f t="shared" si="135"/>
        <v>0</v>
      </c>
      <c r="I1077" s="143">
        <f t="shared" si="131"/>
        <v>0</v>
      </c>
      <c r="J1077" s="142"/>
      <c r="K1077" s="146"/>
      <c r="L1077" s="7" t="str">
        <f t="shared" si="132"/>
        <v/>
      </c>
      <c r="M1077" s="7" t="str">
        <f t="shared" si="133"/>
        <v/>
      </c>
      <c r="N1077" s="7" t="str">
        <f t="shared" si="129"/>
        <v/>
      </c>
      <c r="O1077" s="144"/>
      <c r="P1077" s="355">
        <v>0</v>
      </c>
      <c r="Q1077" s="362">
        <f>SUM('NOVO HORIZONTE'!I1077)</f>
        <v>0</v>
      </c>
      <c r="R1077" s="363">
        <f t="shared" si="134"/>
        <v>0</v>
      </c>
      <c r="S1077" s="153">
        <f t="shared" si="136"/>
        <v>0</v>
      </c>
      <c r="T1077" s="364"/>
    </row>
    <row r="1078" ht="22.5" hidden="1" spans="1:20">
      <c r="A1078" s="158">
        <v>102776</v>
      </c>
      <c r="B1078" s="94" t="s">
        <v>252</v>
      </c>
      <c r="C1078" s="104" t="s">
        <v>1385</v>
      </c>
      <c r="D1078" s="94" t="s">
        <v>279</v>
      </c>
      <c r="E1078" s="95">
        <v>12072.92</v>
      </c>
      <c r="F1078" s="96">
        <f t="shared" si="130"/>
        <v>14818.3</v>
      </c>
      <c r="G1078" s="107">
        <f>ROUND(SUM('NOVO HORIZONTE'!G1078),2)</f>
        <v>0</v>
      </c>
      <c r="H1078" s="107">
        <f t="shared" si="135"/>
        <v>0</v>
      </c>
      <c r="I1078" s="143">
        <f t="shared" si="131"/>
        <v>0</v>
      </c>
      <c r="J1078" s="142"/>
      <c r="K1078" s="146"/>
      <c r="L1078" s="7" t="str">
        <f t="shared" si="132"/>
        <v/>
      </c>
      <c r="M1078" s="7" t="str">
        <f t="shared" si="133"/>
        <v/>
      </c>
      <c r="N1078" s="7" t="str">
        <f t="shared" si="129"/>
        <v/>
      </c>
      <c r="O1078" s="144"/>
      <c r="P1078" s="355">
        <v>0</v>
      </c>
      <c r="Q1078" s="362">
        <f>SUM('NOVO HORIZONTE'!I1078)</f>
        <v>0</v>
      </c>
      <c r="R1078" s="363">
        <f t="shared" si="134"/>
        <v>0</v>
      </c>
      <c r="S1078" s="153">
        <f t="shared" si="136"/>
        <v>0</v>
      </c>
      <c r="T1078" s="364"/>
    </row>
    <row r="1079" ht="22.5" hidden="1" spans="1:20">
      <c r="A1079" s="158">
        <v>102777</v>
      </c>
      <c r="B1079" s="94" t="s">
        <v>252</v>
      </c>
      <c r="C1079" s="104" t="s">
        <v>1386</v>
      </c>
      <c r="D1079" s="94" t="s">
        <v>279</v>
      </c>
      <c r="E1079" s="95">
        <v>18254.8</v>
      </c>
      <c r="F1079" s="96">
        <f t="shared" si="130"/>
        <v>22405.94</v>
      </c>
      <c r="G1079" s="107">
        <f>ROUND(SUM('NOVO HORIZONTE'!G1079),2)</f>
        <v>0</v>
      </c>
      <c r="H1079" s="107">
        <f t="shared" si="135"/>
        <v>0</v>
      </c>
      <c r="I1079" s="143">
        <f t="shared" si="131"/>
        <v>0</v>
      </c>
      <c r="J1079" s="142"/>
      <c r="K1079" s="146"/>
      <c r="L1079" s="7" t="str">
        <f t="shared" si="132"/>
        <v/>
      </c>
      <c r="M1079" s="7" t="str">
        <f t="shared" si="133"/>
        <v/>
      </c>
      <c r="N1079" s="7" t="str">
        <f t="shared" si="129"/>
        <v/>
      </c>
      <c r="O1079" s="144"/>
      <c r="P1079" s="355">
        <v>0</v>
      </c>
      <c r="Q1079" s="362">
        <f>SUM('NOVO HORIZONTE'!I1079)</f>
        <v>0</v>
      </c>
      <c r="R1079" s="363">
        <f t="shared" si="134"/>
        <v>0</v>
      </c>
      <c r="S1079" s="153">
        <f t="shared" si="136"/>
        <v>0</v>
      </c>
      <c r="T1079" s="364"/>
    </row>
    <row r="1080" ht="22.5" hidden="1" spans="1:20">
      <c r="A1080" s="158">
        <v>102778</v>
      </c>
      <c r="B1080" s="94" t="s">
        <v>252</v>
      </c>
      <c r="C1080" s="104" t="s">
        <v>1387</v>
      </c>
      <c r="D1080" s="94" t="s">
        <v>279</v>
      </c>
      <c r="E1080" s="95">
        <v>27058.73</v>
      </c>
      <c r="F1080" s="96">
        <f t="shared" si="130"/>
        <v>33211.89</v>
      </c>
      <c r="G1080" s="107">
        <f>ROUND(SUM('NOVO HORIZONTE'!G1080),2)</f>
        <v>0</v>
      </c>
      <c r="H1080" s="107">
        <f t="shared" si="135"/>
        <v>0</v>
      </c>
      <c r="I1080" s="143">
        <f t="shared" si="131"/>
        <v>0</v>
      </c>
      <c r="J1080" s="142"/>
      <c r="K1080" s="146"/>
      <c r="L1080" s="7" t="str">
        <f t="shared" si="132"/>
        <v/>
      </c>
      <c r="M1080" s="7" t="str">
        <f t="shared" si="133"/>
        <v/>
      </c>
      <c r="N1080" s="7" t="str">
        <f t="shared" si="129"/>
        <v/>
      </c>
      <c r="O1080" s="144"/>
      <c r="P1080" s="355">
        <v>0</v>
      </c>
      <c r="Q1080" s="362">
        <f>SUM('NOVO HORIZONTE'!I1080)</f>
        <v>0</v>
      </c>
      <c r="R1080" s="363">
        <f t="shared" si="134"/>
        <v>0</v>
      </c>
      <c r="S1080" s="153">
        <f t="shared" si="136"/>
        <v>0</v>
      </c>
      <c r="T1080" s="364"/>
    </row>
    <row r="1081" ht="22.5" hidden="1" spans="1:20">
      <c r="A1081" s="158">
        <v>102779</v>
      </c>
      <c r="B1081" s="94" t="s">
        <v>252</v>
      </c>
      <c r="C1081" s="104" t="s">
        <v>1388</v>
      </c>
      <c r="D1081" s="94" t="s">
        <v>279</v>
      </c>
      <c r="E1081" s="95">
        <v>8107.34</v>
      </c>
      <c r="F1081" s="96">
        <f t="shared" si="130"/>
        <v>9950.95</v>
      </c>
      <c r="G1081" s="107">
        <f>ROUND(SUM('NOVO HORIZONTE'!G1081),2)</f>
        <v>0</v>
      </c>
      <c r="H1081" s="107">
        <f t="shared" si="135"/>
        <v>0</v>
      </c>
      <c r="I1081" s="143">
        <f t="shared" si="131"/>
        <v>0</v>
      </c>
      <c r="J1081" s="142"/>
      <c r="K1081" s="146"/>
      <c r="L1081" s="7" t="str">
        <f t="shared" si="132"/>
        <v/>
      </c>
      <c r="M1081" s="7" t="str">
        <f t="shared" si="133"/>
        <v/>
      </c>
      <c r="N1081" s="7" t="str">
        <f t="shared" si="129"/>
        <v/>
      </c>
      <c r="O1081" s="144"/>
      <c r="P1081" s="355">
        <v>0</v>
      </c>
      <c r="Q1081" s="362">
        <f>SUM('NOVO HORIZONTE'!I1081)</f>
        <v>0</v>
      </c>
      <c r="R1081" s="363">
        <f t="shared" si="134"/>
        <v>0</v>
      </c>
      <c r="S1081" s="153">
        <f t="shared" si="136"/>
        <v>0</v>
      </c>
      <c r="T1081" s="364"/>
    </row>
    <row r="1082" ht="22.5" hidden="1" spans="1:20">
      <c r="A1082" s="158">
        <v>102780</v>
      </c>
      <c r="B1082" s="94" t="s">
        <v>252</v>
      </c>
      <c r="C1082" s="104" t="s">
        <v>1389</v>
      </c>
      <c r="D1082" s="94" t="s">
        <v>279</v>
      </c>
      <c r="E1082" s="95">
        <v>9332.25</v>
      </c>
      <c r="F1082" s="96">
        <f t="shared" si="130"/>
        <v>11454.4</v>
      </c>
      <c r="G1082" s="107">
        <f>ROUND(SUM('NOVO HORIZONTE'!G1082),2)</f>
        <v>0</v>
      </c>
      <c r="H1082" s="107">
        <f t="shared" si="135"/>
        <v>0</v>
      </c>
      <c r="I1082" s="143">
        <f t="shared" si="131"/>
        <v>0</v>
      </c>
      <c r="J1082" s="142"/>
      <c r="K1082" s="146"/>
      <c r="L1082" s="7" t="str">
        <f t="shared" si="132"/>
        <v/>
      </c>
      <c r="M1082" s="7" t="str">
        <f t="shared" si="133"/>
        <v/>
      </c>
      <c r="N1082" s="7" t="str">
        <f t="shared" si="129"/>
        <v/>
      </c>
      <c r="O1082" s="144"/>
      <c r="P1082" s="355">
        <v>0</v>
      </c>
      <c r="Q1082" s="362">
        <f>SUM('NOVO HORIZONTE'!I1082)</f>
        <v>0</v>
      </c>
      <c r="R1082" s="363">
        <f t="shared" si="134"/>
        <v>0</v>
      </c>
      <c r="S1082" s="153">
        <f t="shared" si="136"/>
        <v>0</v>
      </c>
      <c r="T1082" s="364"/>
    </row>
    <row r="1083" ht="22.5" hidden="1" spans="1:20">
      <c r="A1083" s="158">
        <v>102781</v>
      </c>
      <c r="B1083" s="94" t="s">
        <v>252</v>
      </c>
      <c r="C1083" s="104" t="s">
        <v>1390</v>
      </c>
      <c r="D1083" s="94" t="s">
        <v>279</v>
      </c>
      <c r="E1083" s="95">
        <v>13793.52</v>
      </c>
      <c r="F1083" s="96">
        <f t="shared" si="130"/>
        <v>16930.17</v>
      </c>
      <c r="G1083" s="107">
        <f>ROUND(SUM('NOVO HORIZONTE'!G1083),2)</f>
        <v>0</v>
      </c>
      <c r="H1083" s="107">
        <f t="shared" si="135"/>
        <v>0</v>
      </c>
      <c r="I1083" s="143">
        <f t="shared" si="131"/>
        <v>0</v>
      </c>
      <c r="J1083" s="142"/>
      <c r="K1083" s="146"/>
      <c r="L1083" s="7" t="str">
        <f t="shared" si="132"/>
        <v/>
      </c>
      <c r="M1083" s="7" t="str">
        <f t="shared" si="133"/>
        <v/>
      </c>
      <c r="N1083" s="7" t="str">
        <f t="shared" si="129"/>
        <v/>
      </c>
      <c r="O1083" s="144"/>
      <c r="P1083" s="355">
        <v>0</v>
      </c>
      <c r="Q1083" s="362">
        <f>SUM('NOVO HORIZONTE'!I1083)</f>
        <v>0</v>
      </c>
      <c r="R1083" s="363">
        <f t="shared" si="134"/>
        <v>0</v>
      </c>
      <c r="S1083" s="153">
        <f t="shared" si="136"/>
        <v>0</v>
      </c>
      <c r="T1083" s="364"/>
    </row>
    <row r="1084" ht="22.5" hidden="1" spans="1:20">
      <c r="A1084" s="158">
        <v>102782</v>
      </c>
      <c r="B1084" s="94" t="s">
        <v>252</v>
      </c>
      <c r="C1084" s="104" t="s">
        <v>1391</v>
      </c>
      <c r="D1084" s="94" t="s">
        <v>279</v>
      </c>
      <c r="E1084" s="95">
        <v>15323.85</v>
      </c>
      <c r="F1084" s="96">
        <f t="shared" si="130"/>
        <v>18808.49</v>
      </c>
      <c r="G1084" s="107">
        <f>ROUND(SUM('NOVO HORIZONTE'!G1084),2)</f>
        <v>0</v>
      </c>
      <c r="H1084" s="107">
        <f t="shared" si="135"/>
        <v>0</v>
      </c>
      <c r="I1084" s="143">
        <f t="shared" si="131"/>
        <v>0</v>
      </c>
      <c r="J1084" s="142"/>
      <c r="K1084" s="146"/>
      <c r="L1084" s="7" t="str">
        <f t="shared" si="132"/>
        <v/>
      </c>
      <c r="M1084" s="7" t="str">
        <f t="shared" si="133"/>
        <v/>
      </c>
      <c r="N1084" s="7" t="str">
        <f t="shared" si="129"/>
        <v/>
      </c>
      <c r="O1084" s="144"/>
      <c r="P1084" s="355">
        <v>0</v>
      </c>
      <c r="Q1084" s="362">
        <f>SUM('NOVO HORIZONTE'!I1084)</f>
        <v>0</v>
      </c>
      <c r="R1084" s="363">
        <f t="shared" si="134"/>
        <v>0</v>
      </c>
      <c r="S1084" s="153">
        <f t="shared" si="136"/>
        <v>0</v>
      </c>
      <c r="T1084" s="364"/>
    </row>
    <row r="1085" ht="22.5" hidden="1" spans="1:20">
      <c r="A1085" s="158">
        <v>102783</v>
      </c>
      <c r="B1085" s="94" t="s">
        <v>252</v>
      </c>
      <c r="C1085" s="104" t="s">
        <v>1392</v>
      </c>
      <c r="D1085" s="94" t="s">
        <v>279</v>
      </c>
      <c r="E1085" s="95">
        <v>20280.83</v>
      </c>
      <c r="F1085" s="96">
        <f t="shared" si="130"/>
        <v>24892.69</v>
      </c>
      <c r="G1085" s="107">
        <f>ROUND(SUM('NOVO HORIZONTE'!G1085),2)</f>
        <v>0</v>
      </c>
      <c r="H1085" s="107">
        <f t="shared" si="135"/>
        <v>0</v>
      </c>
      <c r="I1085" s="143">
        <f t="shared" si="131"/>
        <v>0</v>
      </c>
      <c r="J1085" s="142"/>
      <c r="K1085" s="146"/>
      <c r="L1085" s="7" t="str">
        <f t="shared" si="132"/>
        <v/>
      </c>
      <c r="M1085" s="7" t="str">
        <f t="shared" si="133"/>
        <v/>
      </c>
      <c r="N1085" s="7" t="str">
        <f t="shared" si="129"/>
        <v/>
      </c>
      <c r="O1085" s="144"/>
      <c r="P1085" s="355">
        <v>0</v>
      </c>
      <c r="Q1085" s="362">
        <f>SUM('NOVO HORIZONTE'!I1085)</f>
        <v>0</v>
      </c>
      <c r="R1085" s="363">
        <f t="shared" si="134"/>
        <v>0</v>
      </c>
      <c r="S1085" s="153">
        <f t="shared" si="136"/>
        <v>0</v>
      </c>
      <c r="T1085" s="364"/>
    </row>
    <row r="1086" ht="22.5" hidden="1" spans="1:20">
      <c r="A1086" s="158">
        <v>102784</v>
      </c>
      <c r="B1086" s="94" t="s">
        <v>252</v>
      </c>
      <c r="C1086" s="104" t="s">
        <v>1393</v>
      </c>
      <c r="D1086" s="94" t="s">
        <v>279</v>
      </c>
      <c r="E1086" s="95">
        <v>31460.7</v>
      </c>
      <c r="F1086" s="96">
        <f t="shared" si="130"/>
        <v>38614.86</v>
      </c>
      <c r="G1086" s="107">
        <f>ROUND(SUM('NOVO HORIZONTE'!G1086),2)</f>
        <v>0</v>
      </c>
      <c r="H1086" s="107">
        <f t="shared" si="135"/>
        <v>0</v>
      </c>
      <c r="I1086" s="143">
        <f t="shared" si="131"/>
        <v>0</v>
      </c>
      <c r="J1086" s="142"/>
      <c r="K1086" s="146"/>
      <c r="L1086" s="7" t="str">
        <f t="shared" si="132"/>
        <v/>
      </c>
      <c r="M1086" s="7" t="str">
        <f t="shared" si="133"/>
        <v/>
      </c>
      <c r="N1086" s="7" t="str">
        <f t="shared" si="129"/>
        <v/>
      </c>
      <c r="O1086" s="144"/>
      <c r="P1086" s="355">
        <v>0</v>
      </c>
      <c r="Q1086" s="362">
        <f>SUM('NOVO HORIZONTE'!I1086)</f>
        <v>0</v>
      </c>
      <c r="R1086" s="363">
        <f t="shared" si="134"/>
        <v>0</v>
      </c>
      <c r="S1086" s="153">
        <f t="shared" si="136"/>
        <v>0</v>
      </c>
      <c r="T1086" s="364"/>
    </row>
    <row r="1087" ht="22.5" hidden="1" spans="1:20">
      <c r="A1087" s="158">
        <v>102785</v>
      </c>
      <c r="B1087" s="94" t="s">
        <v>252</v>
      </c>
      <c r="C1087" s="104" t="s">
        <v>1394</v>
      </c>
      <c r="D1087" s="94" t="s">
        <v>279</v>
      </c>
      <c r="E1087" s="95">
        <v>9332.25</v>
      </c>
      <c r="F1087" s="96">
        <f t="shared" si="130"/>
        <v>11454.4</v>
      </c>
      <c r="G1087" s="107">
        <f>ROUND(SUM('NOVO HORIZONTE'!G1087),2)</f>
        <v>0</v>
      </c>
      <c r="H1087" s="107">
        <f t="shared" si="135"/>
        <v>0</v>
      </c>
      <c r="I1087" s="143">
        <f t="shared" si="131"/>
        <v>0</v>
      </c>
      <c r="J1087" s="142"/>
      <c r="K1087" s="146"/>
      <c r="L1087" s="7" t="str">
        <f t="shared" si="132"/>
        <v/>
      </c>
      <c r="M1087" s="7" t="str">
        <f t="shared" si="133"/>
        <v/>
      </c>
      <c r="N1087" s="7" t="str">
        <f t="shared" si="129"/>
        <v/>
      </c>
      <c r="O1087" s="144"/>
      <c r="P1087" s="355">
        <v>0</v>
      </c>
      <c r="Q1087" s="362">
        <f>SUM('NOVO HORIZONTE'!I1087)</f>
        <v>0</v>
      </c>
      <c r="R1087" s="363">
        <f t="shared" si="134"/>
        <v>0</v>
      </c>
      <c r="S1087" s="153">
        <f t="shared" si="136"/>
        <v>0</v>
      </c>
      <c r="T1087" s="364"/>
    </row>
    <row r="1088" ht="22.5" hidden="1" spans="1:20">
      <c r="A1088" s="158">
        <v>102786</v>
      </c>
      <c r="B1088" s="94" t="s">
        <v>252</v>
      </c>
      <c r="C1088" s="104" t="s">
        <v>1395</v>
      </c>
      <c r="D1088" s="94" t="s">
        <v>279</v>
      </c>
      <c r="E1088" s="95">
        <v>10366.88</v>
      </c>
      <c r="F1088" s="96">
        <f t="shared" si="130"/>
        <v>12724.31</v>
      </c>
      <c r="G1088" s="107">
        <f>ROUND(SUM('NOVO HORIZONTE'!G1088),2)</f>
        <v>0</v>
      </c>
      <c r="H1088" s="107">
        <f t="shared" si="135"/>
        <v>0</v>
      </c>
      <c r="I1088" s="143">
        <f t="shared" si="131"/>
        <v>0</v>
      </c>
      <c r="J1088" s="142"/>
      <c r="K1088" s="146"/>
      <c r="L1088" s="7" t="str">
        <f t="shared" si="132"/>
        <v/>
      </c>
      <c r="M1088" s="7" t="str">
        <f t="shared" si="133"/>
        <v/>
      </c>
      <c r="N1088" s="7" t="str">
        <f t="shared" si="129"/>
        <v/>
      </c>
      <c r="O1088" s="144"/>
      <c r="P1088" s="355">
        <v>0</v>
      </c>
      <c r="Q1088" s="362">
        <f>SUM('NOVO HORIZONTE'!I1088)</f>
        <v>0</v>
      </c>
      <c r="R1088" s="363">
        <f t="shared" si="134"/>
        <v>0</v>
      </c>
      <c r="S1088" s="153">
        <f t="shared" si="136"/>
        <v>0</v>
      </c>
      <c r="T1088" s="364"/>
    </row>
    <row r="1089" ht="22.5" hidden="1" spans="1:20">
      <c r="A1089" s="158">
        <v>102787</v>
      </c>
      <c r="B1089" s="94" t="s">
        <v>252</v>
      </c>
      <c r="C1089" s="104" t="s">
        <v>1396</v>
      </c>
      <c r="D1089" s="94" t="s">
        <v>279</v>
      </c>
      <c r="E1089" s="95">
        <v>15323.85</v>
      </c>
      <c r="F1089" s="96">
        <f t="shared" si="130"/>
        <v>18808.49</v>
      </c>
      <c r="G1089" s="107">
        <f>ROUND(SUM('NOVO HORIZONTE'!G1089),2)</f>
        <v>0</v>
      </c>
      <c r="H1089" s="107">
        <f t="shared" si="135"/>
        <v>0</v>
      </c>
      <c r="I1089" s="143">
        <f t="shared" si="131"/>
        <v>0</v>
      </c>
      <c r="J1089" s="142"/>
      <c r="K1089" s="146"/>
      <c r="L1089" s="7" t="str">
        <f t="shared" si="132"/>
        <v/>
      </c>
      <c r="M1089" s="7" t="str">
        <f t="shared" si="133"/>
        <v/>
      </c>
      <c r="N1089" s="7" t="str">
        <f t="shared" si="129"/>
        <v/>
      </c>
      <c r="O1089" s="144"/>
      <c r="P1089" s="355">
        <v>0</v>
      </c>
      <c r="Q1089" s="362">
        <f>SUM('NOVO HORIZONTE'!I1089)</f>
        <v>0</v>
      </c>
      <c r="R1089" s="363">
        <f t="shared" si="134"/>
        <v>0</v>
      </c>
      <c r="S1089" s="153">
        <f t="shared" si="136"/>
        <v>0</v>
      </c>
      <c r="T1089" s="364"/>
    </row>
    <row r="1090" ht="22.5" hidden="1" spans="1:20">
      <c r="A1090" s="158">
        <v>102788</v>
      </c>
      <c r="B1090" s="94" t="s">
        <v>252</v>
      </c>
      <c r="C1090" s="104" t="s">
        <v>1397</v>
      </c>
      <c r="D1090" s="94" t="s">
        <v>279</v>
      </c>
      <c r="E1090" s="95">
        <v>16818.5</v>
      </c>
      <c r="F1090" s="96">
        <f t="shared" si="130"/>
        <v>20643.03</v>
      </c>
      <c r="G1090" s="107">
        <f>ROUND(SUM('NOVO HORIZONTE'!G1090),2)</f>
        <v>0</v>
      </c>
      <c r="H1090" s="107">
        <f t="shared" si="135"/>
        <v>0</v>
      </c>
      <c r="I1090" s="143">
        <f t="shared" si="131"/>
        <v>0</v>
      </c>
      <c r="J1090" s="142"/>
      <c r="K1090" s="146"/>
      <c r="L1090" s="7" t="str">
        <f t="shared" si="132"/>
        <v/>
      </c>
      <c r="M1090" s="7" t="str">
        <f t="shared" si="133"/>
        <v/>
      </c>
      <c r="N1090" s="7" t="str">
        <f t="shared" si="129"/>
        <v/>
      </c>
      <c r="O1090" s="144"/>
      <c r="P1090" s="355">
        <v>0</v>
      </c>
      <c r="Q1090" s="362">
        <f>SUM('NOVO HORIZONTE'!I1090)</f>
        <v>0</v>
      </c>
      <c r="R1090" s="363">
        <f t="shared" si="134"/>
        <v>0</v>
      </c>
      <c r="S1090" s="153">
        <f t="shared" si="136"/>
        <v>0</v>
      </c>
      <c r="T1090" s="364"/>
    </row>
    <row r="1091" ht="22.5" hidden="1" spans="1:20">
      <c r="A1091" s="158">
        <v>102789</v>
      </c>
      <c r="B1091" s="94" t="s">
        <v>252</v>
      </c>
      <c r="C1091" s="104" t="s">
        <v>1398</v>
      </c>
      <c r="D1091" s="94" t="s">
        <v>279</v>
      </c>
      <c r="E1091" s="95">
        <v>22092.79</v>
      </c>
      <c r="F1091" s="96">
        <f t="shared" si="130"/>
        <v>27116.69</v>
      </c>
      <c r="G1091" s="107">
        <f>ROUND(SUM('NOVO HORIZONTE'!G1091),2)</f>
        <v>0</v>
      </c>
      <c r="H1091" s="107">
        <f t="shared" si="135"/>
        <v>0</v>
      </c>
      <c r="I1091" s="143">
        <f t="shared" si="131"/>
        <v>0</v>
      </c>
      <c r="J1091" s="142"/>
      <c r="K1091" s="146"/>
      <c r="L1091" s="7" t="str">
        <f t="shared" si="132"/>
        <v/>
      </c>
      <c r="M1091" s="7" t="str">
        <f t="shared" si="133"/>
        <v/>
      </c>
      <c r="N1091" s="7" t="str">
        <f t="shared" si="129"/>
        <v/>
      </c>
      <c r="O1091" s="144"/>
      <c r="P1091" s="355">
        <v>0</v>
      </c>
      <c r="Q1091" s="362">
        <f>SUM('NOVO HORIZONTE'!I1091)</f>
        <v>0</v>
      </c>
      <c r="R1091" s="363">
        <f t="shared" si="134"/>
        <v>0</v>
      </c>
      <c r="S1091" s="153">
        <f t="shared" si="136"/>
        <v>0</v>
      </c>
      <c r="T1091" s="364"/>
    </row>
    <row r="1092" ht="22.5" hidden="1" spans="1:20">
      <c r="A1092" s="158">
        <v>102790</v>
      </c>
      <c r="B1092" s="94" t="s">
        <v>252</v>
      </c>
      <c r="C1092" s="104" t="s">
        <v>1399</v>
      </c>
      <c r="D1092" s="94" t="s">
        <v>279</v>
      </c>
      <c r="E1092" s="95">
        <v>36457.29</v>
      </c>
      <c r="F1092" s="96">
        <f t="shared" si="130"/>
        <v>44747.68</v>
      </c>
      <c r="G1092" s="107">
        <f>ROUND(SUM('NOVO HORIZONTE'!G1092),2)</f>
        <v>0</v>
      </c>
      <c r="H1092" s="107">
        <f t="shared" si="135"/>
        <v>0</v>
      </c>
      <c r="I1092" s="143">
        <f t="shared" si="131"/>
        <v>0</v>
      </c>
      <c r="J1092" s="142"/>
      <c r="K1092" s="146"/>
      <c r="L1092" s="7" t="str">
        <f t="shared" si="132"/>
        <v/>
      </c>
      <c r="M1092" s="7" t="str">
        <f t="shared" si="133"/>
        <v/>
      </c>
      <c r="N1092" s="7" t="str">
        <f t="shared" si="129"/>
        <v/>
      </c>
      <c r="O1092" s="144"/>
      <c r="P1092" s="355">
        <v>0</v>
      </c>
      <c r="Q1092" s="362">
        <f>SUM('NOVO HORIZONTE'!I1092)</f>
        <v>0</v>
      </c>
      <c r="R1092" s="363">
        <f t="shared" si="134"/>
        <v>0</v>
      </c>
      <c r="S1092" s="153">
        <f t="shared" si="136"/>
        <v>0</v>
      </c>
      <c r="T1092" s="364"/>
    </row>
    <row r="1093" ht="22.5" hidden="1" spans="1:20">
      <c r="A1093" s="158">
        <v>102791</v>
      </c>
      <c r="B1093" s="94" t="s">
        <v>252</v>
      </c>
      <c r="C1093" s="104" t="s">
        <v>1400</v>
      </c>
      <c r="D1093" s="94" t="s">
        <v>279</v>
      </c>
      <c r="E1093" s="95">
        <v>29424.61</v>
      </c>
      <c r="F1093" s="96">
        <f t="shared" si="130"/>
        <v>36115.77</v>
      </c>
      <c r="G1093" s="107">
        <f>ROUND(SUM('NOVO HORIZONTE'!G1093),2)</f>
        <v>0</v>
      </c>
      <c r="H1093" s="107">
        <f t="shared" si="135"/>
        <v>0</v>
      </c>
      <c r="I1093" s="143">
        <f t="shared" si="131"/>
        <v>0</v>
      </c>
      <c r="J1093" s="142"/>
      <c r="K1093" s="146"/>
      <c r="L1093" s="7" t="str">
        <f t="shared" si="132"/>
        <v/>
      </c>
      <c r="M1093" s="7" t="str">
        <f t="shared" si="133"/>
        <v/>
      </c>
      <c r="N1093" s="7" t="str">
        <f t="shared" si="129"/>
        <v/>
      </c>
      <c r="O1093" s="144"/>
      <c r="P1093" s="355">
        <v>0</v>
      </c>
      <c r="Q1093" s="362">
        <f>SUM('NOVO HORIZONTE'!I1093)</f>
        <v>0</v>
      </c>
      <c r="R1093" s="363">
        <f t="shared" si="134"/>
        <v>0</v>
      </c>
      <c r="S1093" s="153">
        <f t="shared" si="136"/>
        <v>0</v>
      </c>
      <c r="T1093" s="364"/>
    </row>
    <row r="1094" ht="22.5" hidden="1" spans="1:20">
      <c r="A1094" s="158">
        <v>102792</v>
      </c>
      <c r="B1094" s="94" t="s">
        <v>252</v>
      </c>
      <c r="C1094" s="104" t="s">
        <v>1401</v>
      </c>
      <c r="D1094" s="94" t="s">
        <v>279</v>
      </c>
      <c r="E1094" s="95">
        <v>47792.02</v>
      </c>
      <c r="F1094" s="96">
        <f t="shared" si="130"/>
        <v>58659.93</v>
      </c>
      <c r="G1094" s="107">
        <f>ROUND(SUM('NOVO HORIZONTE'!G1094),2)</f>
        <v>0</v>
      </c>
      <c r="H1094" s="107">
        <f t="shared" si="135"/>
        <v>0</v>
      </c>
      <c r="I1094" s="143">
        <f t="shared" si="131"/>
        <v>0</v>
      </c>
      <c r="J1094" s="142"/>
      <c r="K1094" s="146"/>
      <c r="L1094" s="7" t="str">
        <f t="shared" si="132"/>
        <v/>
      </c>
      <c r="M1094" s="7" t="str">
        <f t="shared" si="133"/>
        <v/>
      </c>
      <c r="N1094" s="7" t="str">
        <f t="shared" si="129"/>
        <v/>
      </c>
      <c r="O1094" s="144"/>
      <c r="P1094" s="355">
        <v>0</v>
      </c>
      <c r="Q1094" s="362">
        <f>SUM('NOVO HORIZONTE'!I1094)</f>
        <v>0</v>
      </c>
      <c r="R1094" s="363">
        <f t="shared" si="134"/>
        <v>0</v>
      </c>
      <c r="S1094" s="153">
        <f t="shared" si="136"/>
        <v>0</v>
      </c>
      <c r="T1094" s="364"/>
    </row>
    <row r="1095" ht="22.5" hidden="1" spans="1:20">
      <c r="A1095" s="158">
        <v>102793</v>
      </c>
      <c r="B1095" s="94" t="s">
        <v>252</v>
      </c>
      <c r="C1095" s="104" t="s">
        <v>1402</v>
      </c>
      <c r="D1095" s="94" t="s">
        <v>279</v>
      </c>
      <c r="E1095" s="95">
        <v>64286.91</v>
      </c>
      <c r="F1095" s="96">
        <f t="shared" si="130"/>
        <v>78905.75</v>
      </c>
      <c r="G1095" s="107">
        <f>ROUND(SUM('NOVO HORIZONTE'!G1095),2)</f>
        <v>0</v>
      </c>
      <c r="H1095" s="107">
        <f t="shared" si="135"/>
        <v>0</v>
      </c>
      <c r="I1095" s="143">
        <f t="shared" si="131"/>
        <v>0</v>
      </c>
      <c r="J1095" s="142"/>
      <c r="K1095" s="146"/>
      <c r="L1095" s="7" t="str">
        <f t="shared" si="132"/>
        <v/>
      </c>
      <c r="M1095" s="7" t="str">
        <f t="shared" si="133"/>
        <v/>
      </c>
      <c r="N1095" s="7" t="str">
        <f t="shared" si="129"/>
        <v/>
      </c>
      <c r="O1095" s="144"/>
      <c r="P1095" s="355">
        <v>0</v>
      </c>
      <c r="Q1095" s="362">
        <f>SUM('NOVO HORIZONTE'!I1095)</f>
        <v>0</v>
      </c>
      <c r="R1095" s="363">
        <f t="shared" si="134"/>
        <v>0</v>
      </c>
      <c r="S1095" s="153">
        <f t="shared" si="136"/>
        <v>0</v>
      </c>
      <c r="T1095" s="364"/>
    </row>
    <row r="1096" ht="22.5" hidden="1" spans="1:20">
      <c r="A1096" s="158">
        <v>102794</v>
      </c>
      <c r="B1096" s="94" t="s">
        <v>252</v>
      </c>
      <c r="C1096" s="104" t="s">
        <v>1403</v>
      </c>
      <c r="D1096" s="94" t="s">
        <v>279</v>
      </c>
      <c r="E1096" s="95">
        <v>91957.82</v>
      </c>
      <c r="F1096" s="96">
        <f t="shared" si="130"/>
        <v>112869.03</v>
      </c>
      <c r="G1096" s="107">
        <f>ROUND(SUM('NOVO HORIZONTE'!G1096),2)</f>
        <v>0</v>
      </c>
      <c r="H1096" s="107">
        <f t="shared" si="135"/>
        <v>0</v>
      </c>
      <c r="I1096" s="143">
        <f t="shared" si="131"/>
        <v>0</v>
      </c>
      <c r="J1096" s="142"/>
      <c r="K1096" s="146"/>
      <c r="L1096" s="7" t="str">
        <f t="shared" si="132"/>
        <v/>
      </c>
      <c r="M1096" s="7" t="str">
        <f t="shared" si="133"/>
        <v/>
      </c>
      <c r="N1096" s="7" t="str">
        <f t="shared" si="129"/>
        <v/>
      </c>
      <c r="O1096" s="144"/>
      <c r="P1096" s="355">
        <v>0</v>
      </c>
      <c r="Q1096" s="362">
        <f>SUM('NOVO HORIZONTE'!I1096)</f>
        <v>0</v>
      </c>
      <c r="R1096" s="363">
        <f t="shared" si="134"/>
        <v>0</v>
      </c>
      <c r="S1096" s="153">
        <f t="shared" si="136"/>
        <v>0</v>
      </c>
      <c r="T1096" s="364"/>
    </row>
    <row r="1097" ht="22.5" hidden="1" spans="1:20">
      <c r="A1097" s="158">
        <v>102795</v>
      </c>
      <c r="B1097" s="94" t="s">
        <v>252</v>
      </c>
      <c r="C1097" s="104" t="s">
        <v>1404</v>
      </c>
      <c r="D1097" s="94" t="s">
        <v>279</v>
      </c>
      <c r="E1097" s="95">
        <v>31423.23</v>
      </c>
      <c r="F1097" s="96">
        <f t="shared" si="130"/>
        <v>38568.87</v>
      </c>
      <c r="G1097" s="107">
        <f>ROUND(SUM('NOVO HORIZONTE'!G1097),2)</f>
        <v>0</v>
      </c>
      <c r="H1097" s="107">
        <f t="shared" si="135"/>
        <v>0</v>
      </c>
      <c r="I1097" s="143">
        <f t="shared" si="131"/>
        <v>0</v>
      </c>
      <c r="J1097" s="142"/>
      <c r="K1097" s="146"/>
      <c r="L1097" s="7" t="str">
        <f t="shared" si="132"/>
        <v/>
      </c>
      <c r="M1097" s="7" t="str">
        <f t="shared" si="133"/>
        <v/>
      </c>
      <c r="N1097" s="7" t="str">
        <f t="shared" si="129"/>
        <v/>
      </c>
      <c r="O1097" s="144"/>
      <c r="P1097" s="355">
        <v>0</v>
      </c>
      <c r="Q1097" s="362">
        <f>SUM('NOVO HORIZONTE'!I1097)</f>
        <v>0</v>
      </c>
      <c r="R1097" s="363">
        <f t="shared" si="134"/>
        <v>0</v>
      </c>
      <c r="S1097" s="153">
        <f t="shared" si="136"/>
        <v>0</v>
      </c>
      <c r="T1097" s="364"/>
    </row>
    <row r="1098" ht="22.5" hidden="1" spans="1:20">
      <c r="A1098" s="158">
        <v>102796</v>
      </c>
      <c r="B1098" s="94" t="s">
        <v>252</v>
      </c>
      <c r="C1098" s="104" t="s">
        <v>1405</v>
      </c>
      <c r="D1098" s="94" t="s">
        <v>279</v>
      </c>
      <c r="E1098" s="95">
        <v>50589.95</v>
      </c>
      <c r="F1098" s="96">
        <f t="shared" si="130"/>
        <v>62094.1</v>
      </c>
      <c r="G1098" s="107">
        <f>ROUND(SUM('NOVO HORIZONTE'!G1098),2)</f>
        <v>0</v>
      </c>
      <c r="H1098" s="107">
        <f t="shared" si="135"/>
        <v>0</v>
      </c>
      <c r="I1098" s="143">
        <f t="shared" si="131"/>
        <v>0</v>
      </c>
      <c r="J1098" s="142"/>
      <c r="K1098" s="146"/>
      <c r="L1098" s="7" t="str">
        <f t="shared" si="132"/>
        <v/>
      </c>
      <c r="M1098" s="7" t="str">
        <f t="shared" si="133"/>
        <v/>
      </c>
      <c r="N1098" s="7" t="str">
        <f t="shared" si="129"/>
        <v/>
      </c>
      <c r="O1098" s="144"/>
      <c r="P1098" s="355">
        <v>0</v>
      </c>
      <c r="Q1098" s="362">
        <f>SUM('NOVO HORIZONTE'!I1098)</f>
        <v>0</v>
      </c>
      <c r="R1098" s="363">
        <f t="shared" si="134"/>
        <v>0</v>
      </c>
      <c r="S1098" s="153">
        <f t="shared" si="136"/>
        <v>0</v>
      </c>
      <c r="T1098" s="364"/>
    </row>
    <row r="1099" ht="22.5" hidden="1" spans="1:20">
      <c r="A1099" s="158">
        <v>102797</v>
      </c>
      <c r="B1099" s="94" t="s">
        <v>252</v>
      </c>
      <c r="C1099" s="104" t="s">
        <v>1406</v>
      </c>
      <c r="D1099" s="94" t="s">
        <v>279</v>
      </c>
      <c r="E1099" s="95">
        <v>71726.62</v>
      </c>
      <c r="F1099" s="96">
        <f t="shared" si="130"/>
        <v>88037.25</v>
      </c>
      <c r="G1099" s="107">
        <f>ROUND(SUM('NOVO HORIZONTE'!G1099),2)</f>
        <v>0</v>
      </c>
      <c r="H1099" s="107">
        <f t="shared" si="135"/>
        <v>0</v>
      </c>
      <c r="I1099" s="143">
        <f t="shared" si="131"/>
        <v>0</v>
      </c>
      <c r="J1099" s="142"/>
      <c r="K1099" s="146"/>
      <c r="L1099" s="7" t="str">
        <f t="shared" si="132"/>
        <v/>
      </c>
      <c r="M1099" s="7" t="str">
        <f t="shared" si="133"/>
        <v/>
      </c>
      <c r="N1099" s="7" t="str">
        <f t="shared" si="129"/>
        <v/>
      </c>
      <c r="O1099" s="144"/>
      <c r="P1099" s="355">
        <v>0</v>
      </c>
      <c r="Q1099" s="362">
        <f>SUM('NOVO HORIZONTE'!I1099)</f>
        <v>0</v>
      </c>
      <c r="R1099" s="363">
        <f t="shared" si="134"/>
        <v>0</v>
      </c>
      <c r="S1099" s="153">
        <f t="shared" si="136"/>
        <v>0</v>
      </c>
      <c r="T1099" s="364"/>
    </row>
    <row r="1100" ht="22.5" hidden="1" spans="1:20">
      <c r="A1100" s="158">
        <v>102798</v>
      </c>
      <c r="B1100" s="94" t="s">
        <v>252</v>
      </c>
      <c r="C1100" s="104" t="s">
        <v>1407</v>
      </c>
      <c r="D1100" s="94" t="s">
        <v>279</v>
      </c>
      <c r="E1100" s="95">
        <v>87696.67</v>
      </c>
      <c r="F1100" s="96">
        <f t="shared" si="130"/>
        <v>107638.89</v>
      </c>
      <c r="G1100" s="107">
        <f>ROUND(SUM('NOVO HORIZONTE'!G1100),2)</f>
        <v>0</v>
      </c>
      <c r="H1100" s="107">
        <f t="shared" si="135"/>
        <v>0</v>
      </c>
      <c r="I1100" s="143">
        <f t="shared" si="131"/>
        <v>0</v>
      </c>
      <c r="J1100" s="142"/>
      <c r="K1100" s="146"/>
      <c r="L1100" s="7" t="str">
        <f t="shared" si="132"/>
        <v/>
      </c>
      <c r="M1100" s="7" t="str">
        <f t="shared" si="133"/>
        <v/>
      </c>
      <c r="N1100" s="7" t="str">
        <f t="shared" si="129"/>
        <v/>
      </c>
      <c r="O1100" s="144"/>
      <c r="P1100" s="355">
        <v>0</v>
      </c>
      <c r="Q1100" s="362">
        <f>SUM('NOVO HORIZONTE'!I1100)</f>
        <v>0</v>
      </c>
      <c r="R1100" s="363">
        <f t="shared" si="134"/>
        <v>0</v>
      </c>
      <c r="S1100" s="153">
        <f t="shared" si="136"/>
        <v>0</v>
      </c>
      <c r="T1100" s="364"/>
    </row>
    <row r="1101" ht="22.5" hidden="1" spans="1:20">
      <c r="A1101" s="158">
        <v>102799</v>
      </c>
      <c r="B1101" s="94" t="s">
        <v>252</v>
      </c>
      <c r="C1101" s="104" t="s">
        <v>1408</v>
      </c>
      <c r="D1101" s="94" t="s">
        <v>279</v>
      </c>
      <c r="E1101" s="95">
        <v>32084.16</v>
      </c>
      <c r="F1101" s="96">
        <f t="shared" si="130"/>
        <v>39380.1</v>
      </c>
      <c r="G1101" s="107">
        <f>ROUND(SUM('NOVO HORIZONTE'!G1101),2)</f>
        <v>0</v>
      </c>
      <c r="H1101" s="107">
        <f t="shared" si="135"/>
        <v>0</v>
      </c>
      <c r="I1101" s="143">
        <f t="shared" si="131"/>
        <v>0</v>
      </c>
      <c r="J1101" s="142"/>
      <c r="K1101" s="146"/>
      <c r="L1101" s="7" t="str">
        <f t="shared" si="132"/>
        <v/>
      </c>
      <c r="M1101" s="7" t="str">
        <f t="shared" si="133"/>
        <v/>
      </c>
      <c r="N1101" s="7" t="str">
        <f t="shared" si="129"/>
        <v/>
      </c>
      <c r="O1101" s="144"/>
      <c r="P1101" s="355">
        <v>0</v>
      </c>
      <c r="Q1101" s="362">
        <f>SUM('NOVO HORIZONTE'!I1101)</f>
        <v>0</v>
      </c>
      <c r="R1101" s="363">
        <f t="shared" si="134"/>
        <v>0</v>
      </c>
      <c r="S1101" s="153">
        <f t="shared" si="136"/>
        <v>0</v>
      </c>
      <c r="T1101" s="364"/>
    </row>
    <row r="1102" ht="22.5" hidden="1" spans="1:20">
      <c r="A1102" s="158">
        <v>102800</v>
      </c>
      <c r="B1102" s="94" t="s">
        <v>252</v>
      </c>
      <c r="C1102" s="104" t="s">
        <v>1409</v>
      </c>
      <c r="D1102" s="94" t="s">
        <v>279</v>
      </c>
      <c r="E1102" s="95">
        <v>55559.68</v>
      </c>
      <c r="F1102" s="96">
        <f t="shared" si="130"/>
        <v>68193.95</v>
      </c>
      <c r="G1102" s="107">
        <f>ROUND(SUM('NOVO HORIZONTE'!G1102),2)</f>
        <v>0</v>
      </c>
      <c r="H1102" s="107">
        <f t="shared" si="135"/>
        <v>0</v>
      </c>
      <c r="I1102" s="143">
        <f t="shared" si="131"/>
        <v>0</v>
      </c>
      <c r="J1102" s="142"/>
      <c r="K1102" s="146"/>
      <c r="L1102" s="7" t="str">
        <f t="shared" si="132"/>
        <v/>
      </c>
      <c r="M1102" s="7" t="str">
        <f t="shared" si="133"/>
        <v/>
      </c>
      <c r="N1102" s="7" t="str">
        <f t="shared" si="129"/>
        <v/>
      </c>
      <c r="O1102" s="144"/>
      <c r="P1102" s="355">
        <v>0</v>
      </c>
      <c r="Q1102" s="362">
        <f>SUM('NOVO HORIZONTE'!I1102)</f>
        <v>0</v>
      </c>
      <c r="R1102" s="363">
        <f t="shared" si="134"/>
        <v>0</v>
      </c>
      <c r="S1102" s="153">
        <f t="shared" si="136"/>
        <v>0</v>
      </c>
      <c r="T1102" s="364"/>
    </row>
    <row r="1103" ht="22.5" hidden="1" spans="1:20">
      <c r="A1103" s="158">
        <v>102801</v>
      </c>
      <c r="B1103" s="94" t="s">
        <v>252</v>
      </c>
      <c r="C1103" s="104" t="s">
        <v>1410</v>
      </c>
      <c r="D1103" s="94" t="s">
        <v>279</v>
      </c>
      <c r="E1103" s="95">
        <v>77778.56</v>
      </c>
      <c r="F1103" s="96">
        <f t="shared" si="130"/>
        <v>95465.4</v>
      </c>
      <c r="G1103" s="107">
        <f>ROUND(SUM('NOVO HORIZONTE'!G1103),2)</f>
        <v>0</v>
      </c>
      <c r="H1103" s="107">
        <f t="shared" si="135"/>
        <v>0</v>
      </c>
      <c r="I1103" s="143">
        <f t="shared" si="131"/>
        <v>0</v>
      </c>
      <c r="J1103" s="142"/>
      <c r="K1103" s="146"/>
      <c r="L1103" s="7" t="str">
        <f t="shared" si="132"/>
        <v/>
      </c>
      <c r="M1103" s="7" t="str">
        <f t="shared" si="133"/>
        <v/>
      </c>
      <c r="N1103" s="7" t="str">
        <f t="shared" si="129"/>
        <v/>
      </c>
      <c r="O1103" s="144"/>
      <c r="P1103" s="355">
        <v>0</v>
      </c>
      <c r="Q1103" s="362">
        <f>SUM('NOVO HORIZONTE'!I1103)</f>
        <v>0</v>
      </c>
      <c r="R1103" s="363">
        <f t="shared" si="134"/>
        <v>0</v>
      </c>
      <c r="S1103" s="153">
        <f t="shared" si="136"/>
        <v>0</v>
      </c>
      <c r="T1103" s="364"/>
    </row>
    <row r="1104" ht="22.5" hidden="1" spans="1:20">
      <c r="A1104" s="158">
        <v>102802</v>
      </c>
      <c r="B1104" s="94" t="s">
        <v>252</v>
      </c>
      <c r="C1104" s="104" t="s">
        <v>1411</v>
      </c>
      <c r="D1104" s="94" t="s">
        <v>279</v>
      </c>
      <c r="E1104" s="95">
        <v>93222.43</v>
      </c>
      <c r="F1104" s="96">
        <f t="shared" si="130"/>
        <v>114421.21</v>
      </c>
      <c r="G1104" s="107">
        <f>ROUND(SUM('NOVO HORIZONTE'!G1104),2)</f>
        <v>0</v>
      </c>
      <c r="H1104" s="107">
        <f t="shared" si="135"/>
        <v>0</v>
      </c>
      <c r="I1104" s="143">
        <f t="shared" si="131"/>
        <v>0</v>
      </c>
      <c r="J1104" s="142"/>
      <c r="K1104" s="146"/>
      <c r="L1104" s="7" t="str">
        <f t="shared" si="132"/>
        <v/>
      </c>
      <c r="M1104" s="7" t="str">
        <f t="shared" si="133"/>
        <v/>
      </c>
      <c r="N1104" s="7" t="str">
        <f t="shared" si="129"/>
        <v/>
      </c>
      <c r="O1104" s="144"/>
      <c r="P1104" s="355">
        <v>0</v>
      </c>
      <c r="Q1104" s="362">
        <f>SUM('NOVO HORIZONTE'!I1104)</f>
        <v>0</v>
      </c>
      <c r="R1104" s="363">
        <f t="shared" si="134"/>
        <v>0</v>
      </c>
      <c r="S1104" s="153">
        <f t="shared" si="136"/>
        <v>0</v>
      </c>
      <c r="T1104" s="364"/>
    </row>
    <row r="1105" ht="12.75" hidden="1" spans="1:20">
      <c r="A1105" s="158">
        <v>102728</v>
      </c>
      <c r="B1105" s="94" t="s">
        <v>252</v>
      </c>
      <c r="C1105" s="104" t="s">
        <v>1412</v>
      </c>
      <c r="D1105" s="94" t="s">
        <v>1010</v>
      </c>
      <c r="E1105" s="95">
        <v>15.89</v>
      </c>
      <c r="F1105" s="96">
        <f t="shared" si="130"/>
        <v>19.5</v>
      </c>
      <c r="G1105" s="107">
        <f>ROUND(SUM('NOVO HORIZONTE'!G1105),2)</f>
        <v>0</v>
      </c>
      <c r="H1105" s="107">
        <f t="shared" si="135"/>
        <v>0</v>
      </c>
      <c r="I1105" s="143">
        <f t="shared" si="131"/>
        <v>0</v>
      </c>
      <c r="J1105" s="142"/>
      <c r="K1105" s="146"/>
      <c r="L1105" s="7" t="str">
        <f t="shared" si="132"/>
        <v/>
      </c>
      <c r="M1105" s="7" t="str">
        <f t="shared" si="133"/>
        <v/>
      </c>
      <c r="N1105" s="7" t="str">
        <f t="shared" si="129"/>
        <v/>
      </c>
      <c r="O1105" s="144"/>
      <c r="P1105" s="355">
        <v>0</v>
      </c>
      <c r="Q1105" s="362">
        <f>SUM('NOVO HORIZONTE'!I1105)</f>
        <v>0</v>
      </c>
      <c r="R1105" s="363">
        <f t="shared" si="134"/>
        <v>0</v>
      </c>
      <c r="S1105" s="153">
        <f t="shared" si="136"/>
        <v>0</v>
      </c>
      <c r="T1105" s="364"/>
    </row>
    <row r="1106" ht="12.75" hidden="1" spans="1:20">
      <c r="A1106" s="158">
        <v>102730</v>
      </c>
      <c r="B1106" s="94" t="s">
        <v>252</v>
      </c>
      <c r="C1106" s="104" t="s">
        <v>1413</v>
      </c>
      <c r="D1106" s="94" t="s">
        <v>1010</v>
      </c>
      <c r="E1106" s="95">
        <v>12.88</v>
      </c>
      <c r="F1106" s="96">
        <f t="shared" si="130"/>
        <v>15.81</v>
      </c>
      <c r="G1106" s="107">
        <f>ROUND(SUM('NOVO HORIZONTE'!G1106),2)</f>
        <v>0</v>
      </c>
      <c r="H1106" s="107">
        <f t="shared" si="135"/>
        <v>0</v>
      </c>
      <c r="I1106" s="143">
        <f t="shared" si="131"/>
        <v>0</v>
      </c>
      <c r="J1106" s="142"/>
      <c r="K1106" s="146"/>
      <c r="L1106" s="7" t="str">
        <f t="shared" si="132"/>
        <v/>
      </c>
      <c r="M1106" s="7" t="str">
        <f t="shared" si="133"/>
        <v/>
      </c>
      <c r="N1106" s="7" t="str">
        <f t="shared" si="129"/>
        <v/>
      </c>
      <c r="O1106" s="144"/>
      <c r="P1106" s="355">
        <v>0</v>
      </c>
      <c r="Q1106" s="362">
        <f>SUM('NOVO HORIZONTE'!I1106)</f>
        <v>0</v>
      </c>
      <c r="R1106" s="363">
        <f t="shared" si="134"/>
        <v>0</v>
      </c>
      <c r="S1106" s="153">
        <f t="shared" si="136"/>
        <v>0</v>
      </c>
      <c r="T1106" s="364"/>
    </row>
    <row r="1107" ht="12.75" hidden="1" spans="1:20">
      <c r="A1107" s="158">
        <v>102731</v>
      </c>
      <c r="B1107" s="94" t="s">
        <v>252</v>
      </c>
      <c r="C1107" s="104" t="s">
        <v>1414</v>
      </c>
      <c r="D1107" s="94" t="s">
        <v>1010</v>
      </c>
      <c r="E1107" s="95">
        <v>10.8</v>
      </c>
      <c r="F1107" s="96">
        <f t="shared" si="130"/>
        <v>13.26</v>
      </c>
      <c r="G1107" s="107">
        <f>ROUND(SUM('NOVO HORIZONTE'!G1107),2)</f>
        <v>0</v>
      </c>
      <c r="H1107" s="107">
        <f t="shared" si="135"/>
        <v>0</v>
      </c>
      <c r="I1107" s="143">
        <f t="shared" si="131"/>
        <v>0</v>
      </c>
      <c r="J1107" s="142"/>
      <c r="K1107" s="146"/>
      <c r="L1107" s="7" t="str">
        <f t="shared" si="132"/>
        <v/>
      </c>
      <c r="M1107" s="7" t="str">
        <f t="shared" si="133"/>
        <v/>
      </c>
      <c r="N1107" s="7" t="str">
        <f t="shared" si="129"/>
        <v/>
      </c>
      <c r="O1107" s="144"/>
      <c r="P1107" s="355">
        <v>0</v>
      </c>
      <c r="Q1107" s="362">
        <f>SUM('NOVO HORIZONTE'!I1107)</f>
        <v>0</v>
      </c>
      <c r="R1107" s="363">
        <f t="shared" si="134"/>
        <v>0</v>
      </c>
      <c r="S1107" s="153">
        <f t="shared" si="136"/>
        <v>0</v>
      </c>
      <c r="T1107" s="364"/>
    </row>
    <row r="1108" ht="12.75" hidden="1" spans="1:20">
      <c r="A1108" s="158">
        <v>102732</v>
      </c>
      <c r="B1108" s="94" t="s">
        <v>252</v>
      </c>
      <c r="C1108" s="104" t="s">
        <v>1415</v>
      </c>
      <c r="D1108" s="94" t="s">
        <v>1010</v>
      </c>
      <c r="E1108" s="95">
        <v>10.09</v>
      </c>
      <c r="F1108" s="96">
        <f t="shared" si="130"/>
        <v>12.38</v>
      </c>
      <c r="G1108" s="107">
        <f>ROUND(SUM('NOVO HORIZONTE'!G1108),2)</f>
        <v>0</v>
      </c>
      <c r="H1108" s="107">
        <f t="shared" si="135"/>
        <v>0</v>
      </c>
      <c r="I1108" s="143">
        <f t="shared" si="131"/>
        <v>0</v>
      </c>
      <c r="J1108" s="142"/>
      <c r="K1108" s="146"/>
      <c r="L1108" s="7" t="str">
        <f t="shared" si="132"/>
        <v/>
      </c>
      <c r="M1108" s="7" t="str">
        <f t="shared" si="133"/>
        <v/>
      </c>
      <c r="N1108" s="7" t="str">
        <f t="shared" si="129"/>
        <v/>
      </c>
      <c r="O1108" s="144"/>
      <c r="P1108" s="355">
        <v>0</v>
      </c>
      <c r="Q1108" s="362">
        <f>SUM('NOVO HORIZONTE'!I1108)</f>
        <v>0</v>
      </c>
      <c r="R1108" s="363">
        <f t="shared" si="134"/>
        <v>0</v>
      </c>
      <c r="S1108" s="153">
        <f t="shared" si="136"/>
        <v>0</v>
      </c>
      <c r="T1108" s="364"/>
    </row>
    <row r="1109" ht="12.75" hidden="1" spans="1:20">
      <c r="A1109" s="158">
        <v>102733</v>
      </c>
      <c r="B1109" s="94" t="s">
        <v>252</v>
      </c>
      <c r="C1109" s="104" t="s">
        <v>1416</v>
      </c>
      <c r="D1109" s="94" t="s">
        <v>1010</v>
      </c>
      <c r="E1109" s="95">
        <v>11.12</v>
      </c>
      <c r="F1109" s="96">
        <f t="shared" si="130"/>
        <v>13.65</v>
      </c>
      <c r="G1109" s="107">
        <f>ROUND(SUM('NOVO HORIZONTE'!G1109),2)</f>
        <v>0</v>
      </c>
      <c r="H1109" s="107">
        <f t="shared" si="135"/>
        <v>0</v>
      </c>
      <c r="I1109" s="143">
        <f t="shared" si="131"/>
        <v>0</v>
      </c>
      <c r="J1109" s="142"/>
      <c r="K1109" s="146"/>
      <c r="L1109" s="7" t="str">
        <f t="shared" si="132"/>
        <v/>
      </c>
      <c r="M1109" s="7" t="str">
        <f t="shared" si="133"/>
        <v/>
      </c>
      <c r="N1109" s="7" t="str">
        <f t="shared" ref="N1109:N1172" si="137">M1109</f>
        <v/>
      </c>
      <c r="O1109" s="144"/>
      <c r="P1109" s="355">
        <v>0</v>
      </c>
      <c r="Q1109" s="362">
        <f>SUM('NOVO HORIZONTE'!I1109)</f>
        <v>0</v>
      </c>
      <c r="R1109" s="363">
        <f t="shared" si="134"/>
        <v>0</v>
      </c>
      <c r="S1109" s="153">
        <f t="shared" si="136"/>
        <v>0</v>
      </c>
      <c r="T1109" s="364"/>
    </row>
    <row r="1110" ht="12.75" hidden="1" spans="1:20">
      <c r="A1110" s="158">
        <v>102734</v>
      </c>
      <c r="B1110" s="94" t="s">
        <v>252</v>
      </c>
      <c r="C1110" s="104" t="s">
        <v>1417</v>
      </c>
      <c r="D1110" s="94" t="s">
        <v>1010</v>
      </c>
      <c r="E1110" s="95">
        <v>14.75</v>
      </c>
      <c r="F1110" s="96">
        <f t="shared" si="130"/>
        <v>18.1</v>
      </c>
      <c r="G1110" s="107">
        <f>ROUND(SUM('NOVO HORIZONTE'!G1110),2)</f>
        <v>0</v>
      </c>
      <c r="H1110" s="107">
        <f t="shared" si="135"/>
        <v>0</v>
      </c>
      <c r="I1110" s="143">
        <f t="shared" si="131"/>
        <v>0</v>
      </c>
      <c r="J1110" s="142"/>
      <c r="K1110" s="146"/>
      <c r="L1110" s="7" t="str">
        <f t="shared" si="132"/>
        <v/>
      </c>
      <c r="M1110" s="7" t="str">
        <f t="shared" si="133"/>
        <v/>
      </c>
      <c r="N1110" s="7" t="str">
        <f t="shared" si="137"/>
        <v/>
      </c>
      <c r="O1110" s="144"/>
      <c r="P1110" s="355">
        <v>0</v>
      </c>
      <c r="Q1110" s="362">
        <f>SUM('NOVO HORIZONTE'!I1110)</f>
        <v>0</v>
      </c>
      <c r="R1110" s="363">
        <f t="shared" si="134"/>
        <v>0</v>
      </c>
      <c r="S1110" s="153">
        <f t="shared" si="136"/>
        <v>0</v>
      </c>
      <c r="T1110" s="364"/>
    </row>
    <row r="1111" ht="12.75" hidden="1" spans="1:20">
      <c r="A1111" s="158">
        <v>102735</v>
      </c>
      <c r="B1111" s="94" t="s">
        <v>252</v>
      </c>
      <c r="C1111" s="104" t="s">
        <v>1418</v>
      </c>
      <c r="D1111" s="94" t="s">
        <v>1010</v>
      </c>
      <c r="E1111" s="95">
        <v>13.62</v>
      </c>
      <c r="F1111" s="96">
        <f t="shared" si="130"/>
        <v>16.72</v>
      </c>
      <c r="G1111" s="107">
        <f>ROUND(SUM('NOVO HORIZONTE'!G1111),2)</f>
        <v>0</v>
      </c>
      <c r="H1111" s="107">
        <f t="shared" si="135"/>
        <v>0</v>
      </c>
      <c r="I1111" s="143">
        <f t="shared" si="131"/>
        <v>0</v>
      </c>
      <c r="J1111" s="142"/>
      <c r="K1111" s="146"/>
      <c r="L1111" s="7" t="str">
        <f t="shared" si="132"/>
        <v/>
      </c>
      <c r="M1111" s="7" t="str">
        <f t="shared" si="133"/>
        <v/>
      </c>
      <c r="N1111" s="7" t="str">
        <f t="shared" si="137"/>
        <v/>
      </c>
      <c r="O1111" s="144"/>
      <c r="P1111" s="355">
        <v>0</v>
      </c>
      <c r="Q1111" s="362">
        <f>SUM('NOVO HORIZONTE'!I1111)</f>
        <v>0</v>
      </c>
      <c r="R1111" s="363">
        <f t="shared" si="134"/>
        <v>0</v>
      </c>
      <c r="S1111" s="153">
        <f t="shared" si="136"/>
        <v>0</v>
      </c>
      <c r="T1111" s="364"/>
    </row>
    <row r="1112" ht="22.5" hidden="1" spans="1:20">
      <c r="A1112" s="158">
        <v>102727</v>
      </c>
      <c r="B1112" s="94" t="s">
        <v>252</v>
      </c>
      <c r="C1112" s="104" t="s">
        <v>1419</v>
      </c>
      <c r="D1112" s="94" t="s">
        <v>261</v>
      </c>
      <c r="E1112" s="95">
        <v>98.49</v>
      </c>
      <c r="F1112" s="96">
        <f t="shared" ref="F1112:F1175" si="138">IF(E1112=0,0,IF(P1112=0,ROUND(E1112*(1+E$13),2),ROUND(E1112*(1+E$12),2)))</f>
        <v>120.89</v>
      </c>
      <c r="G1112" s="107">
        <f>ROUND(SUM('NOVO HORIZONTE'!G1112),2)</f>
        <v>0</v>
      </c>
      <c r="H1112" s="107">
        <f t="shared" si="135"/>
        <v>0</v>
      </c>
      <c r="I1112" s="143">
        <f t="shared" ref="I1112:I1175" si="139">IF(ISBLANK(G1112),0,ROUND(G1112*H1112,2))</f>
        <v>0</v>
      </c>
      <c r="J1112" s="142"/>
      <c r="K1112" s="146"/>
      <c r="L1112" s="7" t="str">
        <f t="shared" ref="L1112:L1175" si="140">IF(K1112="X","x",IF(K1112="xx","x",IF(I1112&gt;0,"x","")))</f>
        <v/>
      </c>
      <c r="M1112" s="7" t="str">
        <f t="shared" ref="M1112:M1175" si="141">IF(K1112="X","x",IF(K1112="xx","x",IF(I1112&gt;0,"x","")))</f>
        <v/>
      </c>
      <c r="N1112" s="7" t="str">
        <f t="shared" si="137"/>
        <v/>
      </c>
      <c r="O1112" s="144"/>
      <c r="P1112" s="355">
        <v>0</v>
      </c>
      <c r="Q1112" s="362">
        <f>SUM('NOVO HORIZONTE'!I1112)</f>
        <v>0</v>
      </c>
      <c r="R1112" s="363">
        <f t="shared" ref="R1112:R1175" si="142">I1112-Q1112</f>
        <v>0</v>
      </c>
      <c r="S1112" s="153">
        <f t="shared" si="136"/>
        <v>0</v>
      </c>
      <c r="T1112" s="364"/>
    </row>
    <row r="1113" ht="12.75" hidden="1" spans="1:20">
      <c r="A1113" s="158">
        <v>102729</v>
      </c>
      <c r="B1113" s="94" t="s">
        <v>252</v>
      </c>
      <c r="C1113" s="104" t="s">
        <v>1420</v>
      </c>
      <c r="D1113" s="94" t="s">
        <v>1010</v>
      </c>
      <c r="E1113" s="95">
        <v>14.59</v>
      </c>
      <c r="F1113" s="96">
        <f t="shared" si="138"/>
        <v>17.91</v>
      </c>
      <c r="G1113" s="107">
        <f>ROUND(SUM('NOVO HORIZONTE'!G1113),2)</f>
        <v>0</v>
      </c>
      <c r="H1113" s="107">
        <f t="shared" ref="H1113:H1176" si="143">IF(G1113=0,0,F1113)</f>
        <v>0</v>
      </c>
      <c r="I1113" s="143">
        <f t="shared" si="139"/>
        <v>0</v>
      </c>
      <c r="J1113" s="142"/>
      <c r="K1113" s="146"/>
      <c r="L1113" s="7" t="str">
        <f t="shared" si="140"/>
        <v/>
      </c>
      <c r="M1113" s="7" t="str">
        <f t="shared" si="141"/>
        <v/>
      </c>
      <c r="N1113" s="7" t="str">
        <f t="shared" si="137"/>
        <v/>
      </c>
      <c r="O1113" s="144"/>
      <c r="P1113" s="355">
        <v>0</v>
      </c>
      <c r="Q1113" s="362">
        <f>SUM('NOVO HORIZONTE'!I1113)</f>
        <v>0</v>
      </c>
      <c r="R1113" s="363">
        <f t="shared" si="142"/>
        <v>0</v>
      </c>
      <c r="S1113" s="153">
        <f t="shared" ref="S1113:S1176" si="144">IF(R1113=0,0,IF(R1113&gt;0,"c","b"))</f>
        <v>0</v>
      </c>
      <c r="T1113" s="364"/>
    </row>
    <row r="1114" ht="12.75" hidden="1" spans="1:20">
      <c r="A1114" s="154" t="s">
        <v>1421</v>
      </c>
      <c r="B1114" s="94"/>
      <c r="C1114" s="161" t="s">
        <v>1422</v>
      </c>
      <c r="D1114" s="335">
        <v>0</v>
      </c>
      <c r="E1114" s="336">
        <v>0</v>
      </c>
      <c r="F1114" s="96">
        <f t="shared" si="138"/>
        <v>0</v>
      </c>
      <c r="G1114" s="187">
        <f>ROUND(SUM('NOVO HORIZONTE'!G1114),2)</f>
        <v>0</v>
      </c>
      <c r="H1114" s="187">
        <f t="shared" si="143"/>
        <v>0</v>
      </c>
      <c r="I1114" s="188">
        <f t="shared" si="139"/>
        <v>0</v>
      </c>
      <c r="J1114" s="142"/>
      <c r="K1114" s="145" t="str">
        <f>IF(OR(SUM(I1115:I1201)&gt;0,SUM(I1115:I1201)&gt;0),"xx","")</f>
        <v/>
      </c>
      <c r="L1114" s="7" t="str">
        <f t="shared" si="140"/>
        <v/>
      </c>
      <c r="M1114" s="7" t="str">
        <f t="shared" si="141"/>
        <v/>
      </c>
      <c r="N1114" s="7" t="str">
        <f t="shared" si="137"/>
        <v/>
      </c>
      <c r="O1114" s="144"/>
      <c r="P1114" s="375"/>
      <c r="Q1114" s="362">
        <f>SUM('NOVO HORIZONTE'!I1114)</f>
        <v>0</v>
      </c>
      <c r="R1114" s="363">
        <f t="shared" si="142"/>
        <v>0</v>
      </c>
      <c r="S1114" s="153">
        <f t="shared" si="144"/>
        <v>0</v>
      </c>
      <c r="T1114" s="364"/>
    </row>
    <row r="1115" ht="22.5" hidden="1" spans="1:20">
      <c r="A1115" s="158">
        <v>97976</v>
      </c>
      <c r="B1115" s="94" t="s">
        <v>252</v>
      </c>
      <c r="C1115" s="104" t="s">
        <v>1423</v>
      </c>
      <c r="D1115" s="94" t="s">
        <v>279</v>
      </c>
      <c r="E1115" s="95">
        <v>1178.63</v>
      </c>
      <c r="F1115" s="96">
        <f t="shared" si="138"/>
        <v>1446.65</v>
      </c>
      <c r="G1115" s="107">
        <f>ROUND(SUM('NOVO HORIZONTE'!G1115),2)</f>
        <v>0</v>
      </c>
      <c r="H1115" s="107">
        <f t="shared" si="143"/>
        <v>0</v>
      </c>
      <c r="I1115" s="143">
        <f t="shared" si="139"/>
        <v>0</v>
      </c>
      <c r="J1115" s="142"/>
      <c r="K1115" s="146"/>
      <c r="L1115" s="7" t="str">
        <f t="shared" si="140"/>
        <v/>
      </c>
      <c r="M1115" s="7" t="str">
        <f t="shared" si="141"/>
        <v/>
      </c>
      <c r="N1115" s="7" t="str">
        <f t="shared" si="137"/>
        <v/>
      </c>
      <c r="O1115" s="144"/>
      <c r="P1115" s="355">
        <v>0</v>
      </c>
      <c r="Q1115" s="362">
        <f>SUM('NOVO HORIZONTE'!I1115)</f>
        <v>0</v>
      </c>
      <c r="R1115" s="363">
        <f t="shared" si="142"/>
        <v>0</v>
      </c>
      <c r="S1115" s="153">
        <f t="shared" si="144"/>
        <v>0</v>
      </c>
      <c r="T1115" s="364"/>
    </row>
    <row r="1116" ht="22.5" hidden="1" spans="1:20">
      <c r="A1116" s="158">
        <v>97977</v>
      </c>
      <c r="B1116" s="94" t="s">
        <v>252</v>
      </c>
      <c r="C1116" s="104" t="s">
        <v>1424</v>
      </c>
      <c r="D1116" s="94" t="s">
        <v>279</v>
      </c>
      <c r="E1116" s="95">
        <v>1693.84</v>
      </c>
      <c r="F1116" s="96">
        <f t="shared" si="138"/>
        <v>2079.02</v>
      </c>
      <c r="G1116" s="107">
        <f>ROUND(SUM('NOVO HORIZONTE'!G1116),2)</f>
        <v>0</v>
      </c>
      <c r="H1116" s="107">
        <f t="shared" si="143"/>
        <v>0</v>
      </c>
      <c r="I1116" s="143">
        <f t="shared" si="139"/>
        <v>0</v>
      </c>
      <c r="J1116" s="142"/>
      <c r="K1116" s="146"/>
      <c r="L1116" s="7" t="str">
        <f t="shared" si="140"/>
        <v/>
      </c>
      <c r="M1116" s="7" t="str">
        <f t="shared" si="141"/>
        <v/>
      </c>
      <c r="N1116" s="7" t="str">
        <f t="shared" si="137"/>
        <v/>
      </c>
      <c r="O1116" s="144"/>
      <c r="P1116" s="355">
        <v>0</v>
      </c>
      <c r="Q1116" s="362">
        <f>SUM('NOVO HORIZONTE'!I1116)</f>
        <v>0</v>
      </c>
      <c r="R1116" s="363">
        <f t="shared" si="142"/>
        <v>0</v>
      </c>
      <c r="S1116" s="153">
        <f t="shared" si="144"/>
        <v>0</v>
      </c>
      <c r="T1116" s="364"/>
    </row>
    <row r="1117" ht="22.5" hidden="1" spans="1:20">
      <c r="A1117" s="158">
        <v>97974</v>
      </c>
      <c r="B1117" s="94" t="s">
        <v>252</v>
      </c>
      <c r="C1117" s="104" t="s">
        <v>1425</v>
      </c>
      <c r="D1117" s="94" t="s">
        <v>279</v>
      </c>
      <c r="E1117" s="95">
        <v>420.53</v>
      </c>
      <c r="F1117" s="96">
        <f t="shared" si="138"/>
        <v>516.16</v>
      </c>
      <c r="G1117" s="107">
        <f>ROUND(SUM('NOVO HORIZONTE'!G1117),2)</f>
        <v>0</v>
      </c>
      <c r="H1117" s="107">
        <f t="shared" si="143"/>
        <v>0</v>
      </c>
      <c r="I1117" s="143">
        <f t="shared" si="139"/>
        <v>0</v>
      </c>
      <c r="J1117" s="142"/>
      <c r="K1117" s="146"/>
      <c r="L1117" s="7" t="str">
        <f t="shared" si="140"/>
        <v/>
      </c>
      <c r="M1117" s="7" t="str">
        <f t="shared" si="141"/>
        <v/>
      </c>
      <c r="N1117" s="7" t="str">
        <f t="shared" si="137"/>
        <v/>
      </c>
      <c r="O1117" s="144"/>
      <c r="P1117" s="355">
        <v>0</v>
      </c>
      <c r="Q1117" s="362">
        <f>SUM('NOVO HORIZONTE'!I1117)</f>
        <v>0</v>
      </c>
      <c r="R1117" s="363">
        <f t="shared" si="142"/>
        <v>0</v>
      </c>
      <c r="S1117" s="153">
        <f t="shared" si="144"/>
        <v>0</v>
      </c>
      <c r="T1117" s="364"/>
    </row>
    <row r="1118" ht="22.5" hidden="1" spans="1:20">
      <c r="A1118" s="158">
        <v>97975</v>
      </c>
      <c r="B1118" s="94" t="s">
        <v>252</v>
      </c>
      <c r="C1118" s="104" t="s">
        <v>1426</v>
      </c>
      <c r="D1118" s="94" t="s">
        <v>279</v>
      </c>
      <c r="E1118" s="95">
        <v>531.27</v>
      </c>
      <c r="F1118" s="96">
        <f t="shared" si="138"/>
        <v>652.08</v>
      </c>
      <c r="G1118" s="107">
        <f>ROUND(SUM('NOVO HORIZONTE'!G1118),2)</f>
        <v>0</v>
      </c>
      <c r="H1118" s="107">
        <f t="shared" si="143"/>
        <v>0</v>
      </c>
      <c r="I1118" s="143">
        <f t="shared" si="139"/>
        <v>0</v>
      </c>
      <c r="J1118" s="142"/>
      <c r="K1118" s="146"/>
      <c r="L1118" s="7" t="str">
        <f t="shared" si="140"/>
        <v/>
      </c>
      <c r="M1118" s="7" t="str">
        <f t="shared" si="141"/>
        <v/>
      </c>
      <c r="N1118" s="7" t="str">
        <f t="shared" si="137"/>
        <v/>
      </c>
      <c r="O1118" s="144"/>
      <c r="P1118" s="355">
        <v>0</v>
      </c>
      <c r="Q1118" s="362">
        <f>SUM('NOVO HORIZONTE'!I1118)</f>
        <v>0</v>
      </c>
      <c r="R1118" s="363">
        <f t="shared" si="142"/>
        <v>0</v>
      </c>
      <c r="S1118" s="153">
        <f t="shared" si="144"/>
        <v>0</v>
      </c>
      <c r="T1118" s="364"/>
    </row>
    <row r="1119" ht="22.5" hidden="1" spans="1:20">
      <c r="A1119" s="158">
        <v>97978</v>
      </c>
      <c r="B1119" s="94" t="s">
        <v>252</v>
      </c>
      <c r="C1119" s="104" t="s">
        <v>1427</v>
      </c>
      <c r="D1119" s="94" t="s">
        <v>279</v>
      </c>
      <c r="E1119" s="95">
        <v>860.74</v>
      </c>
      <c r="F1119" s="96">
        <f t="shared" si="138"/>
        <v>1056.47</v>
      </c>
      <c r="G1119" s="107">
        <f>ROUND(SUM('NOVO HORIZONTE'!G1119),2)</f>
        <v>0</v>
      </c>
      <c r="H1119" s="107">
        <f t="shared" si="143"/>
        <v>0</v>
      </c>
      <c r="I1119" s="143">
        <f t="shared" si="139"/>
        <v>0</v>
      </c>
      <c r="J1119" s="142"/>
      <c r="K1119" s="146"/>
      <c r="L1119" s="7" t="str">
        <f t="shared" si="140"/>
        <v/>
      </c>
      <c r="M1119" s="7" t="str">
        <f t="shared" si="141"/>
        <v/>
      </c>
      <c r="N1119" s="7" t="str">
        <f t="shared" si="137"/>
        <v/>
      </c>
      <c r="O1119" s="144"/>
      <c r="P1119" s="355">
        <v>0</v>
      </c>
      <c r="Q1119" s="362">
        <f>SUM('NOVO HORIZONTE'!I1119)</f>
        <v>0</v>
      </c>
      <c r="R1119" s="363">
        <f t="shared" si="142"/>
        <v>0</v>
      </c>
      <c r="S1119" s="153">
        <f t="shared" si="144"/>
        <v>0</v>
      </c>
      <c r="T1119" s="364"/>
    </row>
    <row r="1120" ht="22.5" hidden="1" spans="1:20">
      <c r="A1120" s="158">
        <v>98410</v>
      </c>
      <c r="B1120" s="94" t="s">
        <v>252</v>
      </c>
      <c r="C1120" s="104" t="s">
        <v>1428</v>
      </c>
      <c r="D1120" s="94" t="s">
        <v>279</v>
      </c>
      <c r="E1120" s="95">
        <v>1101.44</v>
      </c>
      <c r="F1120" s="96">
        <f t="shared" si="138"/>
        <v>1351.91</v>
      </c>
      <c r="G1120" s="107">
        <f>ROUND(SUM('NOVO HORIZONTE'!G1120),2)</f>
        <v>0</v>
      </c>
      <c r="H1120" s="107">
        <f t="shared" si="143"/>
        <v>0</v>
      </c>
      <c r="I1120" s="143">
        <f t="shared" si="139"/>
        <v>0</v>
      </c>
      <c r="J1120" s="142"/>
      <c r="K1120" s="146"/>
      <c r="L1120" s="7" t="str">
        <f t="shared" si="140"/>
        <v/>
      </c>
      <c r="M1120" s="7" t="str">
        <f t="shared" si="141"/>
        <v/>
      </c>
      <c r="N1120" s="7" t="str">
        <f t="shared" si="137"/>
        <v/>
      </c>
      <c r="O1120" s="144"/>
      <c r="P1120" s="355">
        <v>0</v>
      </c>
      <c r="Q1120" s="362">
        <f>SUM('NOVO HORIZONTE'!I1120)</f>
        <v>0</v>
      </c>
      <c r="R1120" s="363">
        <f t="shared" si="142"/>
        <v>0</v>
      </c>
      <c r="S1120" s="153">
        <f t="shared" si="144"/>
        <v>0</v>
      </c>
      <c r="T1120" s="364"/>
    </row>
    <row r="1121" ht="22.5" hidden="1" spans="1:20">
      <c r="A1121" s="158">
        <v>99268</v>
      </c>
      <c r="B1121" s="94" t="s">
        <v>252</v>
      </c>
      <c r="C1121" s="104" t="s">
        <v>1429</v>
      </c>
      <c r="D1121" s="94" t="s">
        <v>279</v>
      </c>
      <c r="E1121" s="95">
        <v>416.28</v>
      </c>
      <c r="F1121" s="96">
        <f t="shared" si="138"/>
        <v>510.94</v>
      </c>
      <c r="G1121" s="107">
        <f>ROUND(SUM('NOVO HORIZONTE'!G1121),2)</f>
        <v>0</v>
      </c>
      <c r="H1121" s="107">
        <f t="shared" si="143"/>
        <v>0</v>
      </c>
      <c r="I1121" s="143">
        <f t="shared" si="139"/>
        <v>0</v>
      </c>
      <c r="J1121" s="142"/>
      <c r="K1121" s="146"/>
      <c r="L1121" s="7" t="str">
        <f t="shared" si="140"/>
        <v/>
      </c>
      <c r="M1121" s="7" t="str">
        <f t="shared" si="141"/>
        <v/>
      </c>
      <c r="N1121" s="7" t="str">
        <f t="shared" si="137"/>
        <v/>
      </c>
      <c r="O1121" s="144"/>
      <c r="P1121" s="355">
        <v>0</v>
      </c>
      <c r="Q1121" s="362">
        <f>SUM('NOVO HORIZONTE'!I1121)</f>
        <v>0</v>
      </c>
      <c r="R1121" s="363">
        <f t="shared" si="142"/>
        <v>0</v>
      </c>
      <c r="S1121" s="153">
        <f t="shared" si="144"/>
        <v>0</v>
      </c>
      <c r="T1121" s="364"/>
    </row>
    <row r="1122" ht="22.5" hidden="1" spans="1:20">
      <c r="A1122" s="158">
        <v>99270</v>
      </c>
      <c r="B1122" s="94" t="s">
        <v>252</v>
      </c>
      <c r="C1122" s="104" t="s">
        <v>1430</v>
      </c>
      <c r="D1122" s="94" t="s">
        <v>279</v>
      </c>
      <c r="E1122" s="95">
        <v>526.3</v>
      </c>
      <c r="F1122" s="96">
        <f t="shared" si="138"/>
        <v>645.98</v>
      </c>
      <c r="G1122" s="107">
        <f>ROUND(SUM('NOVO HORIZONTE'!G1122),2)</f>
        <v>0</v>
      </c>
      <c r="H1122" s="107">
        <f t="shared" si="143"/>
        <v>0</v>
      </c>
      <c r="I1122" s="143">
        <f t="shared" si="139"/>
        <v>0</v>
      </c>
      <c r="J1122" s="142"/>
      <c r="K1122" s="146"/>
      <c r="L1122" s="7" t="str">
        <f t="shared" si="140"/>
        <v/>
      </c>
      <c r="M1122" s="7" t="str">
        <f t="shared" si="141"/>
        <v/>
      </c>
      <c r="N1122" s="7" t="str">
        <f t="shared" si="137"/>
        <v/>
      </c>
      <c r="O1122" s="144"/>
      <c r="P1122" s="355">
        <v>0</v>
      </c>
      <c r="Q1122" s="362">
        <f>SUM('NOVO HORIZONTE'!I1122)</f>
        <v>0</v>
      </c>
      <c r="R1122" s="363">
        <f t="shared" si="142"/>
        <v>0</v>
      </c>
      <c r="S1122" s="153">
        <f t="shared" si="144"/>
        <v>0</v>
      </c>
      <c r="T1122" s="364"/>
    </row>
    <row r="1123" ht="22.5" hidden="1" spans="1:20">
      <c r="A1123" s="158">
        <v>99275</v>
      </c>
      <c r="B1123" s="94" t="s">
        <v>252</v>
      </c>
      <c r="C1123" s="104" t="s">
        <v>1431</v>
      </c>
      <c r="D1123" s="94" t="s">
        <v>279</v>
      </c>
      <c r="E1123" s="95">
        <v>852.4</v>
      </c>
      <c r="F1123" s="96">
        <f t="shared" si="138"/>
        <v>1046.24</v>
      </c>
      <c r="G1123" s="107">
        <f>ROUND(SUM('NOVO HORIZONTE'!G1123),2)</f>
        <v>0</v>
      </c>
      <c r="H1123" s="107">
        <f t="shared" si="143"/>
        <v>0</v>
      </c>
      <c r="I1123" s="143">
        <f t="shared" si="139"/>
        <v>0</v>
      </c>
      <c r="J1123" s="142"/>
      <c r="K1123" s="146"/>
      <c r="L1123" s="7" t="str">
        <f t="shared" si="140"/>
        <v/>
      </c>
      <c r="M1123" s="7" t="str">
        <f t="shared" si="141"/>
        <v/>
      </c>
      <c r="N1123" s="7" t="str">
        <f t="shared" si="137"/>
        <v/>
      </c>
      <c r="O1123" s="144"/>
      <c r="P1123" s="355">
        <v>0</v>
      </c>
      <c r="Q1123" s="362">
        <f>SUM('NOVO HORIZONTE'!I1123)</f>
        <v>0</v>
      </c>
      <c r="R1123" s="363">
        <f t="shared" si="142"/>
        <v>0</v>
      </c>
      <c r="S1123" s="153">
        <f t="shared" si="144"/>
        <v>0</v>
      </c>
      <c r="T1123" s="364"/>
    </row>
    <row r="1124" ht="22.5" hidden="1" spans="1:20">
      <c r="A1124" s="158">
        <v>99272</v>
      </c>
      <c r="B1124" s="94" t="s">
        <v>252</v>
      </c>
      <c r="C1124" s="104" t="s">
        <v>1432</v>
      </c>
      <c r="D1124" s="94" t="s">
        <v>279</v>
      </c>
      <c r="E1124" s="95">
        <v>1135.88</v>
      </c>
      <c r="F1124" s="96">
        <f t="shared" si="138"/>
        <v>1394.18</v>
      </c>
      <c r="G1124" s="107">
        <f>ROUND(SUM('NOVO HORIZONTE'!G1124),2)</f>
        <v>0</v>
      </c>
      <c r="H1124" s="107">
        <f t="shared" si="143"/>
        <v>0</v>
      </c>
      <c r="I1124" s="143">
        <f t="shared" si="139"/>
        <v>0</v>
      </c>
      <c r="J1124" s="142"/>
      <c r="K1124" s="146"/>
      <c r="L1124" s="7" t="str">
        <f t="shared" si="140"/>
        <v/>
      </c>
      <c r="M1124" s="7" t="str">
        <f t="shared" si="141"/>
        <v/>
      </c>
      <c r="N1124" s="7" t="str">
        <f t="shared" si="137"/>
        <v/>
      </c>
      <c r="O1124" s="144"/>
      <c r="P1124" s="355">
        <v>0</v>
      </c>
      <c r="Q1124" s="362">
        <f>SUM('NOVO HORIZONTE'!I1124)</f>
        <v>0</v>
      </c>
      <c r="R1124" s="363">
        <f t="shared" si="142"/>
        <v>0</v>
      </c>
      <c r="S1124" s="153">
        <f t="shared" si="144"/>
        <v>0</v>
      </c>
      <c r="T1124" s="364"/>
    </row>
    <row r="1125" ht="22.5" hidden="1" spans="1:20">
      <c r="A1125" s="158">
        <v>99273</v>
      </c>
      <c r="B1125" s="94" t="s">
        <v>252</v>
      </c>
      <c r="C1125" s="104" t="s">
        <v>1433</v>
      </c>
      <c r="D1125" s="94" t="s">
        <v>279</v>
      </c>
      <c r="E1125" s="95">
        <v>1618.07</v>
      </c>
      <c r="F1125" s="96">
        <f t="shared" si="138"/>
        <v>1986.02</v>
      </c>
      <c r="G1125" s="107">
        <f>ROUND(SUM('NOVO HORIZONTE'!G1125),2)</f>
        <v>0</v>
      </c>
      <c r="H1125" s="107">
        <f t="shared" si="143"/>
        <v>0</v>
      </c>
      <c r="I1125" s="143">
        <f t="shared" si="139"/>
        <v>0</v>
      </c>
      <c r="J1125" s="142"/>
      <c r="K1125" s="146"/>
      <c r="L1125" s="7" t="str">
        <f t="shared" si="140"/>
        <v/>
      </c>
      <c r="M1125" s="7" t="str">
        <f t="shared" si="141"/>
        <v/>
      </c>
      <c r="N1125" s="7" t="str">
        <f t="shared" si="137"/>
        <v/>
      </c>
      <c r="O1125" s="144"/>
      <c r="P1125" s="355">
        <v>0</v>
      </c>
      <c r="Q1125" s="362">
        <f>SUM('NOVO HORIZONTE'!I1125)</f>
        <v>0</v>
      </c>
      <c r="R1125" s="363">
        <f t="shared" si="142"/>
        <v>0</v>
      </c>
      <c r="S1125" s="153">
        <f t="shared" si="144"/>
        <v>0</v>
      </c>
      <c r="T1125" s="364"/>
    </row>
    <row r="1126" ht="22.5" hidden="1" spans="1:20">
      <c r="A1126" s="158">
        <v>97981</v>
      </c>
      <c r="B1126" s="94" t="s">
        <v>252</v>
      </c>
      <c r="C1126" s="104" t="s">
        <v>1434</v>
      </c>
      <c r="D1126" s="94" t="s">
        <v>263</v>
      </c>
      <c r="E1126" s="95">
        <v>1279.73</v>
      </c>
      <c r="F1126" s="96">
        <f t="shared" si="138"/>
        <v>1570.74</v>
      </c>
      <c r="G1126" s="107">
        <f>ROUND(SUM('NOVO HORIZONTE'!G1126),2)</f>
        <v>0</v>
      </c>
      <c r="H1126" s="107">
        <f t="shared" si="143"/>
        <v>0</v>
      </c>
      <c r="I1126" s="143">
        <f t="shared" si="139"/>
        <v>0</v>
      </c>
      <c r="J1126" s="142"/>
      <c r="K1126" s="145"/>
      <c r="L1126" s="7" t="str">
        <f t="shared" si="140"/>
        <v/>
      </c>
      <c r="M1126" s="7" t="str">
        <f t="shared" si="141"/>
        <v/>
      </c>
      <c r="N1126" s="7" t="str">
        <f t="shared" si="137"/>
        <v/>
      </c>
      <c r="O1126" s="144"/>
      <c r="P1126" s="355">
        <v>0</v>
      </c>
      <c r="Q1126" s="362">
        <f>SUM('NOVO HORIZONTE'!I1126)</f>
        <v>0</v>
      </c>
      <c r="R1126" s="363">
        <f t="shared" si="142"/>
        <v>0</v>
      </c>
      <c r="S1126" s="153">
        <f t="shared" si="144"/>
        <v>0</v>
      </c>
      <c r="T1126" s="364"/>
    </row>
    <row r="1127" ht="22.5" hidden="1" spans="1:20">
      <c r="A1127" s="158">
        <v>97983</v>
      </c>
      <c r="B1127" s="94" t="s">
        <v>252</v>
      </c>
      <c r="C1127" s="104" t="s">
        <v>1435</v>
      </c>
      <c r="D1127" s="94" t="s">
        <v>263</v>
      </c>
      <c r="E1127" s="95">
        <v>389.73</v>
      </c>
      <c r="F1127" s="96">
        <f t="shared" si="138"/>
        <v>478.35</v>
      </c>
      <c r="G1127" s="107">
        <f>ROUND(SUM('NOVO HORIZONTE'!G1127),2)</f>
        <v>0</v>
      </c>
      <c r="H1127" s="107">
        <f t="shared" si="143"/>
        <v>0</v>
      </c>
      <c r="I1127" s="143">
        <f t="shared" si="139"/>
        <v>0</v>
      </c>
      <c r="J1127" s="142"/>
      <c r="K1127" s="145"/>
      <c r="L1127" s="7" t="str">
        <f t="shared" si="140"/>
        <v/>
      </c>
      <c r="M1127" s="7" t="str">
        <f t="shared" si="141"/>
        <v/>
      </c>
      <c r="N1127" s="7" t="str">
        <f t="shared" si="137"/>
        <v/>
      </c>
      <c r="O1127" s="144"/>
      <c r="P1127" s="355">
        <v>0</v>
      </c>
      <c r="Q1127" s="362">
        <f>SUM('NOVO HORIZONTE'!I1127)</f>
        <v>0</v>
      </c>
      <c r="R1127" s="363">
        <f t="shared" si="142"/>
        <v>0</v>
      </c>
      <c r="S1127" s="153">
        <f t="shared" si="144"/>
        <v>0</v>
      </c>
      <c r="T1127" s="364"/>
    </row>
    <row r="1128" ht="22.5" hidden="1" spans="1:20">
      <c r="A1128" s="158">
        <v>97985</v>
      </c>
      <c r="B1128" s="94" t="s">
        <v>252</v>
      </c>
      <c r="C1128" s="104" t="s">
        <v>1436</v>
      </c>
      <c r="D1128" s="94" t="s">
        <v>263</v>
      </c>
      <c r="E1128" s="95">
        <v>1547.58</v>
      </c>
      <c r="F1128" s="96">
        <f t="shared" si="138"/>
        <v>1899.5</v>
      </c>
      <c r="G1128" s="107">
        <f>ROUND(SUM('NOVO HORIZONTE'!G1128),2)</f>
        <v>0</v>
      </c>
      <c r="H1128" s="107">
        <f t="shared" si="143"/>
        <v>0</v>
      </c>
      <c r="I1128" s="143">
        <f t="shared" si="139"/>
        <v>0</v>
      </c>
      <c r="J1128" s="142"/>
      <c r="K1128" s="145"/>
      <c r="L1128" s="7" t="str">
        <f t="shared" si="140"/>
        <v/>
      </c>
      <c r="M1128" s="7" t="str">
        <f t="shared" si="141"/>
        <v/>
      </c>
      <c r="N1128" s="7" t="str">
        <f t="shared" si="137"/>
        <v/>
      </c>
      <c r="O1128" s="144"/>
      <c r="P1128" s="355">
        <v>0</v>
      </c>
      <c r="Q1128" s="362">
        <f>SUM('NOVO HORIZONTE'!I1128)</f>
        <v>0</v>
      </c>
      <c r="R1128" s="363">
        <f t="shared" si="142"/>
        <v>0</v>
      </c>
      <c r="S1128" s="153">
        <f t="shared" si="144"/>
        <v>0</v>
      </c>
      <c r="T1128" s="364"/>
    </row>
    <row r="1129" ht="22.5" hidden="1" spans="1:20">
      <c r="A1129" s="158">
        <v>97987</v>
      </c>
      <c r="B1129" s="94" t="s">
        <v>252</v>
      </c>
      <c r="C1129" s="104" t="s">
        <v>1437</v>
      </c>
      <c r="D1129" s="94" t="s">
        <v>263</v>
      </c>
      <c r="E1129" s="95">
        <v>514.49</v>
      </c>
      <c r="F1129" s="96">
        <f t="shared" si="138"/>
        <v>631.49</v>
      </c>
      <c r="G1129" s="107">
        <f>ROUND(SUM('NOVO HORIZONTE'!G1129),2)</f>
        <v>0</v>
      </c>
      <c r="H1129" s="107">
        <f t="shared" si="143"/>
        <v>0</v>
      </c>
      <c r="I1129" s="143">
        <f t="shared" si="139"/>
        <v>0</v>
      </c>
      <c r="J1129" s="142"/>
      <c r="K1129" s="145"/>
      <c r="L1129" s="7" t="str">
        <f t="shared" si="140"/>
        <v/>
      </c>
      <c r="M1129" s="7" t="str">
        <f t="shared" si="141"/>
        <v/>
      </c>
      <c r="N1129" s="7" t="str">
        <f t="shared" si="137"/>
        <v/>
      </c>
      <c r="O1129" s="144"/>
      <c r="P1129" s="355">
        <v>0</v>
      </c>
      <c r="Q1129" s="362">
        <f>SUM('NOVO HORIZONTE'!I1129)</f>
        <v>0</v>
      </c>
      <c r="R1129" s="363">
        <f t="shared" si="142"/>
        <v>0</v>
      </c>
      <c r="S1129" s="153">
        <f t="shared" si="144"/>
        <v>0</v>
      </c>
      <c r="T1129" s="364"/>
    </row>
    <row r="1130" ht="22.5" hidden="1" spans="1:20">
      <c r="A1130" s="158">
        <v>97989</v>
      </c>
      <c r="B1130" s="94" t="s">
        <v>252</v>
      </c>
      <c r="C1130" s="104" t="s">
        <v>1438</v>
      </c>
      <c r="D1130" s="94" t="s">
        <v>263</v>
      </c>
      <c r="E1130" s="95">
        <v>1815.35</v>
      </c>
      <c r="F1130" s="96">
        <f t="shared" si="138"/>
        <v>2228.16</v>
      </c>
      <c r="G1130" s="107">
        <f>ROUND(SUM('NOVO HORIZONTE'!G1130),2)</f>
        <v>0</v>
      </c>
      <c r="H1130" s="107">
        <f t="shared" si="143"/>
        <v>0</v>
      </c>
      <c r="I1130" s="143">
        <f t="shared" si="139"/>
        <v>0</v>
      </c>
      <c r="J1130" s="142"/>
      <c r="K1130" s="145"/>
      <c r="L1130" s="7" t="str">
        <f t="shared" si="140"/>
        <v/>
      </c>
      <c r="M1130" s="7" t="str">
        <f t="shared" si="141"/>
        <v/>
      </c>
      <c r="N1130" s="7" t="str">
        <f t="shared" si="137"/>
        <v/>
      </c>
      <c r="O1130" s="144"/>
      <c r="P1130" s="355">
        <v>0</v>
      </c>
      <c r="Q1130" s="362">
        <f>SUM('NOVO HORIZONTE'!I1130)</f>
        <v>0</v>
      </c>
      <c r="R1130" s="363">
        <f t="shared" si="142"/>
        <v>0</v>
      </c>
      <c r="S1130" s="153">
        <f t="shared" si="144"/>
        <v>0</v>
      </c>
      <c r="T1130" s="364"/>
    </row>
    <row r="1131" ht="22.5" hidden="1" spans="1:20">
      <c r="A1131" s="158">
        <v>97991</v>
      </c>
      <c r="B1131" s="94" t="s">
        <v>252</v>
      </c>
      <c r="C1131" s="104" t="s">
        <v>1439</v>
      </c>
      <c r="D1131" s="94" t="s">
        <v>263</v>
      </c>
      <c r="E1131" s="95">
        <v>702.44</v>
      </c>
      <c r="F1131" s="96">
        <f t="shared" si="138"/>
        <v>862.17</v>
      </c>
      <c r="G1131" s="107">
        <f>ROUND(SUM('NOVO HORIZONTE'!G1131),2)</f>
        <v>0</v>
      </c>
      <c r="H1131" s="107">
        <f t="shared" si="143"/>
        <v>0</v>
      </c>
      <c r="I1131" s="143">
        <f t="shared" si="139"/>
        <v>0</v>
      </c>
      <c r="J1131" s="142"/>
      <c r="K1131" s="145"/>
      <c r="L1131" s="7" t="str">
        <f t="shared" si="140"/>
        <v/>
      </c>
      <c r="M1131" s="7" t="str">
        <f t="shared" si="141"/>
        <v/>
      </c>
      <c r="N1131" s="7" t="str">
        <f t="shared" si="137"/>
        <v/>
      </c>
      <c r="O1131" s="144"/>
      <c r="P1131" s="355">
        <v>0</v>
      </c>
      <c r="Q1131" s="362">
        <f>SUM('NOVO HORIZONTE'!I1131)</f>
        <v>0</v>
      </c>
      <c r="R1131" s="363">
        <f t="shared" si="142"/>
        <v>0</v>
      </c>
      <c r="S1131" s="153">
        <f t="shared" si="144"/>
        <v>0</v>
      </c>
      <c r="T1131" s="364"/>
    </row>
    <row r="1132" ht="22.5" hidden="1" spans="1:20">
      <c r="A1132" s="158">
        <v>97993</v>
      </c>
      <c r="B1132" s="94" t="s">
        <v>252</v>
      </c>
      <c r="C1132" s="104" t="s">
        <v>1440</v>
      </c>
      <c r="D1132" s="94" t="s">
        <v>263</v>
      </c>
      <c r="E1132" s="95">
        <v>2217.11</v>
      </c>
      <c r="F1132" s="96">
        <f t="shared" si="138"/>
        <v>2721.28</v>
      </c>
      <c r="G1132" s="107">
        <f>ROUND(SUM('NOVO HORIZONTE'!G1132),2)</f>
        <v>0</v>
      </c>
      <c r="H1132" s="107">
        <f t="shared" si="143"/>
        <v>0</v>
      </c>
      <c r="I1132" s="143">
        <f t="shared" si="139"/>
        <v>0</v>
      </c>
      <c r="J1132" s="142"/>
      <c r="K1132" s="145"/>
      <c r="L1132" s="7" t="str">
        <f t="shared" si="140"/>
        <v/>
      </c>
      <c r="M1132" s="7" t="str">
        <f t="shared" si="141"/>
        <v/>
      </c>
      <c r="N1132" s="7" t="str">
        <f t="shared" si="137"/>
        <v/>
      </c>
      <c r="O1132" s="144"/>
      <c r="P1132" s="355">
        <v>0</v>
      </c>
      <c r="Q1132" s="362">
        <f>SUM('NOVO HORIZONTE'!I1132)</f>
        <v>0</v>
      </c>
      <c r="R1132" s="363">
        <f t="shared" si="142"/>
        <v>0</v>
      </c>
      <c r="S1132" s="153">
        <f t="shared" si="144"/>
        <v>0</v>
      </c>
      <c r="T1132" s="364"/>
    </row>
    <row r="1133" ht="22.5" hidden="1" spans="1:20">
      <c r="A1133" s="158">
        <v>97995</v>
      </c>
      <c r="B1133" s="94" t="s">
        <v>252</v>
      </c>
      <c r="C1133" s="104" t="s">
        <v>1441</v>
      </c>
      <c r="D1133" s="94" t="s">
        <v>263</v>
      </c>
      <c r="E1133" s="95">
        <v>1333.68</v>
      </c>
      <c r="F1133" s="96">
        <f t="shared" si="138"/>
        <v>1636.96</v>
      </c>
      <c r="G1133" s="107">
        <f>ROUND(SUM('NOVO HORIZONTE'!G1133),2)</f>
        <v>0</v>
      </c>
      <c r="H1133" s="107">
        <f t="shared" si="143"/>
        <v>0</v>
      </c>
      <c r="I1133" s="143">
        <f t="shared" si="139"/>
        <v>0</v>
      </c>
      <c r="J1133" s="142"/>
      <c r="K1133" s="145"/>
      <c r="L1133" s="7" t="str">
        <f t="shared" si="140"/>
        <v/>
      </c>
      <c r="M1133" s="7" t="str">
        <f t="shared" si="141"/>
        <v/>
      </c>
      <c r="N1133" s="7" t="str">
        <f t="shared" si="137"/>
        <v/>
      </c>
      <c r="O1133" s="144"/>
      <c r="P1133" s="355">
        <v>0</v>
      </c>
      <c r="Q1133" s="362">
        <f>SUM('NOVO HORIZONTE'!I1133)</f>
        <v>0</v>
      </c>
      <c r="R1133" s="363">
        <f t="shared" si="142"/>
        <v>0</v>
      </c>
      <c r="S1133" s="153">
        <f t="shared" si="144"/>
        <v>0</v>
      </c>
      <c r="T1133" s="364"/>
    </row>
    <row r="1134" ht="22.5" hidden="1" spans="1:20">
      <c r="A1134" s="158">
        <v>97997</v>
      </c>
      <c r="B1134" s="94" t="s">
        <v>252</v>
      </c>
      <c r="C1134" s="104" t="s">
        <v>1442</v>
      </c>
      <c r="D1134" s="94" t="s">
        <v>263</v>
      </c>
      <c r="E1134" s="95">
        <v>1594.33</v>
      </c>
      <c r="F1134" s="96">
        <f t="shared" si="138"/>
        <v>1956.88</v>
      </c>
      <c r="G1134" s="107">
        <f>ROUND(SUM('NOVO HORIZONTE'!G1134),2)</f>
        <v>0</v>
      </c>
      <c r="H1134" s="107">
        <f t="shared" si="143"/>
        <v>0</v>
      </c>
      <c r="I1134" s="143">
        <f t="shared" si="139"/>
        <v>0</v>
      </c>
      <c r="J1134" s="142"/>
      <c r="K1134" s="145"/>
      <c r="L1134" s="7" t="str">
        <f t="shared" si="140"/>
        <v/>
      </c>
      <c r="M1134" s="7" t="str">
        <f t="shared" si="141"/>
        <v/>
      </c>
      <c r="N1134" s="7" t="str">
        <f t="shared" si="137"/>
        <v/>
      </c>
      <c r="O1134" s="144"/>
      <c r="P1134" s="355">
        <v>0</v>
      </c>
      <c r="Q1134" s="362">
        <f>SUM('NOVO HORIZONTE'!I1134)</f>
        <v>0</v>
      </c>
      <c r="R1134" s="363">
        <f t="shared" si="142"/>
        <v>0</v>
      </c>
      <c r="S1134" s="153">
        <f t="shared" si="144"/>
        <v>0</v>
      </c>
      <c r="T1134" s="364"/>
    </row>
    <row r="1135" ht="22.5" hidden="1" spans="1:20">
      <c r="A1135" s="158">
        <v>97999</v>
      </c>
      <c r="B1135" s="94" t="s">
        <v>252</v>
      </c>
      <c r="C1135" s="104" t="s">
        <v>1443</v>
      </c>
      <c r="D1135" s="94" t="s">
        <v>263</v>
      </c>
      <c r="E1135" s="95">
        <v>1855.08</v>
      </c>
      <c r="F1135" s="96">
        <f t="shared" si="138"/>
        <v>2276.93</v>
      </c>
      <c r="G1135" s="107">
        <f>ROUND(SUM('NOVO HORIZONTE'!G1135),2)</f>
        <v>0</v>
      </c>
      <c r="H1135" s="107">
        <f t="shared" si="143"/>
        <v>0</v>
      </c>
      <c r="I1135" s="143">
        <f t="shared" si="139"/>
        <v>0</v>
      </c>
      <c r="J1135" s="142"/>
      <c r="K1135" s="145"/>
      <c r="L1135" s="7" t="str">
        <f t="shared" si="140"/>
        <v/>
      </c>
      <c r="M1135" s="7" t="str">
        <f t="shared" si="141"/>
        <v/>
      </c>
      <c r="N1135" s="7" t="str">
        <f t="shared" si="137"/>
        <v/>
      </c>
      <c r="O1135" s="144"/>
      <c r="P1135" s="355">
        <v>0</v>
      </c>
      <c r="Q1135" s="362">
        <f>SUM('NOVO HORIZONTE'!I1135)</f>
        <v>0</v>
      </c>
      <c r="R1135" s="363">
        <f t="shared" si="142"/>
        <v>0</v>
      </c>
      <c r="S1135" s="153">
        <f t="shared" si="144"/>
        <v>0</v>
      </c>
      <c r="T1135" s="364"/>
    </row>
    <row r="1136" ht="22.5" hidden="1" spans="1:20">
      <c r="A1136" s="158">
        <v>98001</v>
      </c>
      <c r="B1136" s="94" t="s">
        <v>252</v>
      </c>
      <c r="C1136" s="104" t="s">
        <v>1444</v>
      </c>
      <c r="D1136" s="94" t="s">
        <v>263</v>
      </c>
      <c r="E1136" s="95">
        <v>2115.73</v>
      </c>
      <c r="F1136" s="96">
        <f t="shared" si="138"/>
        <v>2596.85</v>
      </c>
      <c r="G1136" s="107">
        <f>ROUND(SUM('NOVO HORIZONTE'!G1136),2)</f>
        <v>0</v>
      </c>
      <c r="H1136" s="107">
        <f t="shared" si="143"/>
        <v>0</v>
      </c>
      <c r="I1136" s="143">
        <f t="shared" si="139"/>
        <v>0</v>
      </c>
      <c r="J1136" s="142"/>
      <c r="K1136" s="145"/>
      <c r="L1136" s="7" t="str">
        <f t="shared" si="140"/>
        <v/>
      </c>
      <c r="M1136" s="7" t="str">
        <f t="shared" si="141"/>
        <v/>
      </c>
      <c r="N1136" s="7" t="str">
        <f t="shared" si="137"/>
        <v/>
      </c>
      <c r="O1136" s="144"/>
      <c r="P1136" s="355">
        <v>0</v>
      </c>
      <c r="Q1136" s="362">
        <f>SUM('NOVO HORIZONTE'!I1136)</f>
        <v>0</v>
      </c>
      <c r="R1136" s="363">
        <f t="shared" si="142"/>
        <v>0</v>
      </c>
      <c r="S1136" s="153">
        <f t="shared" si="144"/>
        <v>0</v>
      </c>
      <c r="T1136" s="364"/>
    </row>
    <row r="1137" ht="22.5" hidden="1" spans="1:20">
      <c r="A1137" s="158">
        <v>98003</v>
      </c>
      <c r="B1137" s="94" t="s">
        <v>252</v>
      </c>
      <c r="C1137" s="104" t="s">
        <v>1445</v>
      </c>
      <c r="D1137" s="94" t="s">
        <v>263</v>
      </c>
      <c r="E1137" s="95">
        <v>2376.46</v>
      </c>
      <c r="F1137" s="96">
        <f t="shared" si="138"/>
        <v>2916.87</v>
      </c>
      <c r="G1137" s="107">
        <f>ROUND(SUM('NOVO HORIZONTE'!G1137),2)</f>
        <v>0</v>
      </c>
      <c r="H1137" s="107">
        <f t="shared" si="143"/>
        <v>0</v>
      </c>
      <c r="I1137" s="143">
        <f t="shared" si="139"/>
        <v>0</v>
      </c>
      <c r="J1137" s="142"/>
      <c r="K1137" s="145"/>
      <c r="L1137" s="7" t="str">
        <f t="shared" si="140"/>
        <v/>
      </c>
      <c r="M1137" s="7" t="str">
        <f t="shared" si="141"/>
        <v/>
      </c>
      <c r="N1137" s="7" t="str">
        <f t="shared" si="137"/>
        <v/>
      </c>
      <c r="O1137" s="144"/>
      <c r="P1137" s="355">
        <v>0</v>
      </c>
      <c r="Q1137" s="362">
        <f>SUM('NOVO HORIZONTE'!I1137)</f>
        <v>0</v>
      </c>
      <c r="R1137" s="363">
        <f t="shared" si="142"/>
        <v>0</v>
      </c>
      <c r="S1137" s="153">
        <f t="shared" si="144"/>
        <v>0</v>
      </c>
      <c r="T1137" s="364"/>
    </row>
    <row r="1138" ht="22.5" hidden="1" spans="1:20">
      <c r="A1138" s="158">
        <v>98005</v>
      </c>
      <c r="B1138" s="94" t="s">
        <v>252</v>
      </c>
      <c r="C1138" s="104" t="s">
        <v>1446</v>
      </c>
      <c r="D1138" s="94" t="s">
        <v>263</v>
      </c>
      <c r="E1138" s="95">
        <v>2637.2</v>
      </c>
      <c r="F1138" s="96">
        <f t="shared" si="138"/>
        <v>3236.9</v>
      </c>
      <c r="G1138" s="107">
        <f>ROUND(SUM('NOVO HORIZONTE'!G1138),2)</f>
        <v>0</v>
      </c>
      <c r="H1138" s="107">
        <f t="shared" si="143"/>
        <v>0</v>
      </c>
      <c r="I1138" s="143">
        <f t="shared" si="139"/>
        <v>0</v>
      </c>
      <c r="J1138" s="142"/>
      <c r="K1138" s="145"/>
      <c r="L1138" s="7" t="str">
        <f t="shared" si="140"/>
        <v/>
      </c>
      <c r="M1138" s="7" t="str">
        <f t="shared" si="141"/>
        <v/>
      </c>
      <c r="N1138" s="7" t="str">
        <f t="shared" si="137"/>
        <v/>
      </c>
      <c r="O1138" s="144"/>
      <c r="P1138" s="355">
        <v>0</v>
      </c>
      <c r="Q1138" s="362">
        <f>SUM('NOVO HORIZONTE'!I1138)</f>
        <v>0</v>
      </c>
      <c r="R1138" s="363">
        <f t="shared" si="142"/>
        <v>0</v>
      </c>
      <c r="S1138" s="153">
        <f t="shared" si="144"/>
        <v>0</v>
      </c>
      <c r="T1138" s="364"/>
    </row>
    <row r="1139" ht="22.5" hidden="1" spans="1:20">
      <c r="A1139" s="158">
        <v>98007</v>
      </c>
      <c r="B1139" s="94" t="s">
        <v>252</v>
      </c>
      <c r="C1139" s="104" t="s">
        <v>1447</v>
      </c>
      <c r="D1139" s="94" t="s">
        <v>263</v>
      </c>
      <c r="E1139" s="95">
        <v>2897.86</v>
      </c>
      <c r="F1139" s="96">
        <f t="shared" si="138"/>
        <v>3556.83</v>
      </c>
      <c r="G1139" s="107">
        <f>ROUND(SUM('NOVO HORIZONTE'!G1139),2)</f>
        <v>0</v>
      </c>
      <c r="H1139" s="107">
        <f t="shared" si="143"/>
        <v>0</v>
      </c>
      <c r="I1139" s="143">
        <f t="shared" si="139"/>
        <v>0</v>
      </c>
      <c r="J1139" s="142"/>
      <c r="K1139" s="145"/>
      <c r="L1139" s="7" t="str">
        <f t="shared" si="140"/>
        <v/>
      </c>
      <c r="M1139" s="7" t="str">
        <f t="shared" si="141"/>
        <v/>
      </c>
      <c r="N1139" s="7" t="str">
        <f t="shared" si="137"/>
        <v/>
      </c>
      <c r="O1139" s="144"/>
      <c r="P1139" s="355">
        <v>0</v>
      </c>
      <c r="Q1139" s="362">
        <f>SUM('NOVO HORIZONTE'!I1139)</f>
        <v>0</v>
      </c>
      <c r="R1139" s="363">
        <f t="shared" si="142"/>
        <v>0</v>
      </c>
      <c r="S1139" s="153">
        <f t="shared" si="144"/>
        <v>0</v>
      </c>
      <c r="T1139" s="364"/>
    </row>
    <row r="1140" ht="22.5" hidden="1" spans="1:20">
      <c r="A1140" s="158">
        <v>98009</v>
      </c>
      <c r="B1140" s="94" t="s">
        <v>252</v>
      </c>
      <c r="C1140" s="104" t="s">
        <v>1448</v>
      </c>
      <c r="D1140" s="94" t="s">
        <v>263</v>
      </c>
      <c r="E1140" s="95">
        <v>1855.08</v>
      </c>
      <c r="F1140" s="96">
        <f t="shared" si="138"/>
        <v>2276.93</v>
      </c>
      <c r="G1140" s="107">
        <f>ROUND(SUM('NOVO HORIZONTE'!G1140),2)</f>
        <v>0</v>
      </c>
      <c r="H1140" s="107">
        <f t="shared" si="143"/>
        <v>0</v>
      </c>
      <c r="I1140" s="143">
        <f t="shared" si="139"/>
        <v>0</v>
      </c>
      <c r="J1140" s="142"/>
      <c r="K1140" s="145"/>
      <c r="L1140" s="7" t="str">
        <f t="shared" si="140"/>
        <v/>
      </c>
      <c r="M1140" s="7" t="str">
        <f t="shared" si="141"/>
        <v/>
      </c>
      <c r="N1140" s="7" t="str">
        <f t="shared" si="137"/>
        <v/>
      </c>
      <c r="O1140" s="144"/>
      <c r="P1140" s="355">
        <v>0</v>
      </c>
      <c r="Q1140" s="362">
        <f>SUM('NOVO HORIZONTE'!I1140)</f>
        <v>0</v>
      </c>
      <c r="R1140" s="363">
        <f t="shared" si="142"/>
        <v>0</v>
      </c>
      <c r="S1140" s="153">
        <f t="shared" si="144"/>
        <v>0</v>
      </c>
      <c r="T1140" s="364"/>
    </row>
    <row r="1141" ht="22.5" hidden="1" spans="1:20">
      <c r="A1141" s="158">
        <v>98011</v>
      </c>
      <c r="B1141" s="94" t="s">
        <v>252</v>
      </c>
      <c r="C1141" s="104" t="s">
        <v>1449</v>
      </c>
      <c r="D1141" s="94" t="s">
        <v>263</v>
      </c>
      <c r="E1141" s="95">
        <v>2115.73</v>
      </c>
      <c r="F1141" s="96">
        <f t="shared" si="138"/>
        <v>2596.85</v>
      </c>
      <c r="G1141" s="107">
        <f>ROUND(SUM('NOVO HORIZONTE'!G1141),2)</f>
        <v>0</v>
      </c>
      <c r="H1141" s="107">
        <f t="shared" si="143"/>
        <v>0</v>
      </c>
      <c r="I1141" s="143">
        <f t="shared" si="139"/>
        <v>0</v>
      </c>
      <c r="J1141" s="142"/>
      <c r="K1141" s="145"/>
      <c r="L1141" s="7" t="str">
        <f t="shared" si="140"/>
        <v/>
      </c>
      <c r="M1141" s="7" t="str">
        <f t="shared" si="141"/>
        <v/>
      </c>
      <c r="N1141" s="7" t="str">
        <f t="shared" si="137"/>
        <v/>
      </c>
      <c r="O1141" s="144"/>
      <c r="P1141" s="355">
        <v>0</v>
      </c>
      <c r="Q1141" s="362">
        <f>SUM('NOVO HORIZONTE'!I1141)</f>
        <v>0</v>
      </c>
      <c r="R1141" s="363">
        <f t="shared" si="142"/>
        <v>0</v>
      </c>
      <c r="S1141" s="153">
        <f t="shared" si="144"/>
        <v>0</v>
      </c>
      <c r="T1141" s="364"/>
    </row>
    <row r="1142" ht="22.5" hidden="1" spans="1:20">
      <c r="A1142" s="158">
        <v>98013</v>
      </c>
      <c r="B1142" s="94" t="s">
        <v>252</v>
      </c>
      <c r="C1142" s="104" t="s">
        <v>1450</v>
      </c>
      <c r="D1142" s="94" t="s">
        <v>263</v>
      </c>
      <c r="E1142" s="95">
        <v>2376.46</v>
      </c>
      <c r="F1142" s="96">
        <f t="shared" si="138"/>
        <v>2916.87</v>
      </c>
      <c r="G1142" s="107">
        <f>ROUND(SUM('NOVO HORIZONTE'!G1142),2)</f>
        <v>0</v>
      </c>
      <c r="H1142" s="107">
        <f t="shared" si="143"/>
        <v>0</v>
      </c>
      <c r="I1142" s="143">
        <f t="shared" si="139"/>
        <v>0</v>
      </c>
      <c r="J1142" s="142"/>
      <c r="K1142" s="145"/>
      <c r="L1142" s="7" t="str">
        <f t="shared" si="140"/>
        <v/>
      </c>
      <c r="M1142" s="7" t="str">
        <f t="shared" si="141"/>
        <v/>
      </c>
      <c r="N1142" s="7" t="str">
        <f t="shared" si="137"/>
        <v/>
      </c>
      <c r="O1142" s="144"/>
      <c r="P1142" s="355">
        <v>0</v>
      </c>
      <c r="Q1142" s="362">
        <f>SUM('NOVO HORIZONTE'!I1142)</f>
        <v>0</v>
      </c>
      <c r="R1142" s="363">
        <f t="shared" si="142"/>
        <v>0</v>
      </c>
      <c r="S1142" s="153">
        <f t="shared" si="144"/>
        <v>0</v>
      </c>
      <c r="T1142" s="364"/>
    </row>
    <row r="1143" ht="22.5" hidden="1" spans="1:20">
      <c r="A1143" s="158">
        <v>98015</v>
      </c>
      <c r="B1143" s="94" t="s">
        <v>252</v>
      </c>
      <c r="C1143" s="104" t="s">
        <v>1451</v>
      </c>
      <c r="D1143" s="94" t="s">
        <v>263</v>
      </c>
      <c r="E1143" s="95">
        <v>2637.2</v>
      </c>
      <c r="F1143" s="96">
        <f t="shared" si="138"/>
        <v>3236.9</v>
      </c>
      <c r="G1143" s="107">
        <f>ROUND(SUM('NOVO HORIZONTE'!G1143),2)</f>
        <v>0</v>
      </c>
      <c r="H1143" s="107">
        <f t="shared" si="143"/>
        <v>0</v>
      </c>
      <c r="I1143" s="143">
        <f t="shared" si="139"/>
        <v>0</v>
      </c>
      <c r="J1143" s="142"/>
      <c r="K1143" s="145"/>
      <c r="L1143" s="7" t="str">
        <f t="shared" si="140"/>
        <v/>
      </c>
      <c r="M1143" s="7" t="str">
        <f t="shared" si="141"/>
        <v/>
      </c>
      <c r="N1143" s="7" t="str">
        <f t="shared" si="137"/>
        <v/>
      </c>
      <c r="O1143" s="144"/>
      <c r="P1143" s="355">
        <v>0</v>
      </c>
      <c r="Q1143" s="362">
        <f>SUM('NOVO HORIZONTE'!I1143)</f>
        <v>0</v>
      </c>
      <c r="R1143" s="363">
        <f t="shared" si="142"/>
        <v>0</v>
      </c>
      <c r="S1143" s="153">
        <f t="shared" si="144"/>
        <v>0</v>
      </c>
      <c r="T1143" s="364"/>
    </row>
    <row r="1144" ht="22.5" hidden="1" spans="1:20">
      <c r="A1144" s="158">
        <v>98017</v>
      </c>
      <c r="B1144" s="94" t="s">
        <v>252</v>
      </c>
      <c r="C1144" s="104" t="s">
        <v>1452</v>
      </c>
      <c r="D1144" s="94" t="s">
        <v>263</v>
      </c>
      <c r="E1144" s="95">
        <v>2897.86</v>
      </c>
      <c r="F1144" s="96">
        <f t="shared" si="138"/>
        <v>3556.83</v>
      </c>
      <c r="G1144" s="107">
        <f>ROUND(SUM('NOVO HORIZONTE'!G1144),2)</f>
        <v>0</v>
      </c>
      <c r="H1144" s="107">
        <f t="shared" si="143"/>
        <v>0</v>
      </c>
      <c r="I1144" s="143">
        <f t="shared" si="139"/>
        <v>0</v>
      </c>
      <c r="J1144" s="142"/>
      <c r="K1144" s="145"/>
      <c r="L1144" s="7" t="str">
        <f t="shared" si="140"/>
        <v/>
      </c>
      <c r="M1144" s="7" t="str">
        <f t="shared" si="141"/>
        <v/>
      </c>
      <c r="N1144" s="7" t="str">
        <f t="shared" si="137"/>
        <v/>
      </c>
      <c r="O1144" s="144"/>
      <c r="P1144" s="355">
        <v>0</v>
      </c>
      <c r="Q1144" s="362">
        <f>SUM('NOVO HORIZONTE'!I1144)</f>
        <v>0</v>
      </c>
      <c r="R1144" s="363">
        <f t="shared" si="142"/>
        <v>0</v>
      </c>
      <c r="S1144" s="153">
        <f t="shared" si="144"/>
        <v>0</v>
      </c>
      <c r="T1144" s="364"/>
    </row>
    <row r="1145" ht="22.5" hidden="1" spans="1:20">
      <c r="A1145" s="158">
        <v>98019</v>
      </c>
      <c r="B1145" s="94" t="s">
        <v>252</v>
      </c>
      <c r="C1145" s="104" t="s">
        <v>1453</v>
      </c>
      <c r="D1145" s="94" t="s">
        <v>263</v>
      </c>
      <c r="E1145" s="95">
        <v>3182.35</v>
      </c>
      <c r="F1145" s="96">
        <f t="shared" si="138"/>
        <v>3906.02</v>
      </c>
      <c r="G1145" s="107">
        <f>ROUND(SUM('NOVO HORIZONTE'!G1145),2)</f>
        <v>0</v>
      </c>
      <c r="H1145" s="107">
        <f t="shared" si="143"/>
        <v>0</v>
      </c>
      <c r="I1145" s="143">
        <f t="shared" si="139"/>
        <v>0</v>
      </c>
      <c r="J1145" s="142"/>
      <c r="K1145" s="145"/>
      <c r="L1145" s="7" t="str">
        <f t="shared" si="140"/>
        <v/>
      </c>
      <c r="M1145" s="7" t="str">
        <f t="shared" si="141"/>
        <v/>
      </c>
      <c r="N1145" s="7" t="str">
        <f t="shared" si="137"/>
        <v/>
      </c>
      <c r="O1145" s="144"/>
      <c r="P1145" s="355">
        <v>0</v>
      </c>
      <c r="Q1145" s="362">
        <f>SUM('NOVO HORIZONTE'!I1145)</f>
        <v>0</v>
      </c>
      <c r="R1145" s="363">
        <f t="shared" si="142"/>
        <v>0</v>
      </c>
      <c r="S1145" s="153">
        <f t="shared" si="144"/>
        <v>0</v>
      </c>
      <c r="T1145" s="364"/>
    </row>
    <row r="1146" ht="22.5" hidden="1" spans="1:20">
      <c r="A1146" s="158">
        <v>98021</v>
      </c>
      <c r="B1146" s="94" t="s">
        <v>252</v>
      </c>
      <c r="C1146" s="104" t="s">
        <v>1454</v>
      </c>
      <c r="D1146" s="94" t="s">
        <v>263</v>
      </c>
      <c r="E1146" s="95">
        <v>2400.3</v>
      </c>
      <c r="F1146" s="96">
        <f t="shared" si="138"/>
        <v>2946.13</v>
      </c>
      <c r="G1146" s="107">
        <f>ROUND(SUM('NOVO HORIZONTE'!G1146),2)</f>
        <v>0</v>
      </c>
      <c r="H1146" s="107">
        <f t="shared" si="143"/>
        <v>0</v>
      </c>
      <c r="I1146" s="143">
        <f t="shared" si="139"/>
        <v>0</v>
      </c>
      <c r="J1146" s="142"/>
      <c r="K1146" s="145"/>
      <c r="L1146" s="7" t="str">
        <f t="shared" si="140"/>
        <v/>
      </c>
      <c r="M1146" s="7" t="str">
        <f t="shared" si="141"/>
        <v/>
      </c>
      <c r="N1146" s="7" t="str">
        <f t="shared" si="137"/>
        <v/>
      </c>
      <c r="O1146" s="144"/>
      <c r="P1146" s="355">
        <v>0</v>
      </c>
      <c r="Q1146" s="362">
        <f>SUM('NOVO HORIZONTE'!I1146)</f>
        <v>0</v>
      </c>
      <c r="R1146" s="363">
        <f t="shared" si="142"/>
        <v>0</v>
      </c>
      <c r="S1146" s="153">
        <f t="shared" si="144"/>
        <v>0</v>
      </c>
      <c r="T1146" s="364"/>
    </row>
    <row r="1147" ht="22.5" hidden="1" spans="1:20">
      <c r="A1147" s="158">
        <v>98023</v>
      </c>
      <c r="B1147" s="94" t="s">
        <v>252</v>
      </c>
      <c r="C1147" s="104" t="s">
        <v>1455</v>
      </c>
      <c r="D1147" s="94" t="s">
        <v>263</v>
      </c>
      <c r="E1147" s="95">
        <v>2660.97</v>
      </c>
      <c r="F1147" s="96">
        <f t="shared" si="138"/>
        <v>3266.07</v>
      </c>
      <c r="G1147" s="107">
        <f>ROUND(SUM('NOVO HORIZONTE'!G1147),2)</f>
        <v>0</v>
      </c>
      <c r="H1147" s="107">
        <f t="shared" si="143"/>
        <v>0</v>
      </c>
      <c r="I1147" s="143">
        <f t="shared" si="139"/>
        <v>0</v>
      </c>
      <c r="J1147" s="142"/>
      <c r="K1147" s="145"/>
      <c r="L1147" s="7" t="str">
        <f t="shared" si="140"/>
        <v/>
      </c>
      <c r="M1147" s="7" t="str">
        <f t="shared" si="141"/>
        <v/>
      </c>
      <c r="N1147" s="7" t="str">
        <f t="shared" si="137"/>
        <v/>
      </c>
      <c r="O1147" s="144"/>
      <c r="P1147" s="355">
        <v>0</v>
      </c>
      <c r="Q1147" s="362">
        <f>SUM('NOVO HORIZONTE'!I1147)</f>
        <v>0</v>
      </c>
      <c r="R1147" s="363">
        <f t="shared" si="142"/>
        <v>0</v>
      </c>
      <c r="S1147" s="153">
        <f t="shared" si="144"/>
        <v>0</v>
      </c>
      <c r="T1147" s="364"/>
    </row>
    <row r="1148" ht="22.5" hidden="1" spans="1:20">
      <c r="A1148" s="158">
        <v>98025</v>
      </c>
      <c r="B1148" s="94" t="s">
        <v>252</v>
      </c>
      <c r="C1148" s="104" t="s">
        <v>1456</v>
      </c>
      <c r="D1148" s="94" t="s">
        <v>263</v>
      </c>
      <c r="E1148" s="95">
        <v>2921.69</v>
      </c>
      <c r="F1148" s="96">
        <f t="shared" si="138"/>
        <v>3586.08</v>
      </c>
      <c r="G1148" s="107">
        <f>ROUND(SUM('NOVO HORIZONTE'!G1148),2)</f>
        <v>0</v>
      </c>
      <c r="H1148" s="107">
        <f t="shared" si="143"/>
        <v>0</v>
      </c>
      <c r="I1148" s="143">
        <f t="shared" si="139"/>
        <v>0</v>
      </c>
      <c r="J1148" s="142"/>
      <c r="K1148" s="145"/>
      <c r="L1148" s="7" t="str">
        <f t="shared" si="140"/>
        <v/>
      </c>
      <c r="M1148" s="7" t="str">
        <f t="shared" si="141"/>
        <v/>
      </c>
      <c r="N1148" s="7" t="str">
        <f t="shared" si="137"/>
        <v/>
      </c>
      <c r="O1148" s="144"/>
      <c r="P1148" s="355">
        <v>0</v>
      </c>
      <c r="Q1148" s="362">
        <f>SUM('NOVO HORIZONTE'!I1148)</f>
        <v>0</v>
      </c>
      <c r="R1148" s="363">
        <f t="shared" si="142"/>
        <v>0</v>
      </c>
      <c r="S1148" s="153">
        <f t="shared" si="144"/>
        <v>0</v>
      </c>
      <c r="T1148" s="364"/>
    </row>
    <row r="1149" ht="22.5" hidden="1" spans="1:20">
      <c r="A1149" s="158">
        <v>98027</v>
      </c>
      <c r="B1149" s="94" t="s">
        <v>252</v>
      </c>
      <c r="C1149" s="104" t="s">
        <v>1457</v>
      </c>
      <c r="D1149" s="94" t="s">
        <v>263</v>
      </c>
      <c r="E1149" s="95">
        <v>3182.35</v>
      </c>
      <c r="F1149" s="96">
        <f t="shared" si="138"/>
        <v>3906.02</v>
      </c>
      <c r="G1149" s="107">
        <f>ROUND(SUM('NOVO HORIZONTE'!G1149),2)</f>
        <v>0</v>
      </c>
      <c r="H1149" s="107">
        <f t="shared" si="143"/>
        <v>0</v>
      </c>
      <c r="I1149" s="143">
        <f t="shared" si="139"/>
        <v>0</v>
      </c>
      <c r="J1149" s="142"/>
      <c r="K1149" s="145"/>
      <c r="L1149" s="7" t="str">
        <f t="shared" si="140"/>
        <v/>
      </c>
      <c r="M1149" s="7" t="str">
        <f t="shared" si="141"/>
        <v/>
      </c>
      <c r="N1149" s="7" t="str">
        <f t="shared" si="137"/>
        <v/>
      </c>
      <c r="O1149" s="144"/>
      <c r="P1149" s="355">
        <v>0</v>
      </c>
      <c r="Q1149" s="362">
        <f>SUM('NOVO HORIZONTE'!I1149)</f>
        <v>0</v>
      </c>
      <c r="R1149" s="363">
        <f t="shared" si="142"/>
        <v>0</v>
      </c>
      <c r="S1149" s="153">
        <f t="shared" si="144"/>
        <v>0</v>
      </c>
      <c r="T1149" s="364"/>
    </row>
    <row r="1150" ht="22.5" hidden="1" spans="1:20">
      <c r="A1150" s="158">
        <v>98029</v>
      </c>
      <c r="B1150" s="94" t="s">
        <v>252</v>
      </c>
      <c r="C1150" s="104" t="s">
        <v>1458</v>
      </c>
      <c r="D1150" s="94" t="s">
        <v>263</v>
      </c>
      <c r="E1150" s="95">
        <v>3447.95</v>
      </c>
      <c r="F1150" s="96">
        <f t="shared" si="138"/>
        <v>4232.01</v>
      </c>
      <c r="G1150" s="107">
        <f>ROUND(SUM('NOVO HORIZONTE'!G1150),2)</f>
        <v>0</v>
      </c>
      <c r="H1150" s="107">
        <f t="shared" si="143"/>
        <v>0</v>
      </c>
      <c r="I1150" s="143">
        <f t="shared" si="139"/>
        <v>0</v>
      </c>
      <c r="J1150" s="142"/>
      <c r="K1150" s="145"/>
      <c r="L1150" s="7" t="str">
        <f t="shared" si="140"/>
        <v/>
      </c>
      <c r="M1150" s="7" t="str">
        <f t="shared" si="141"/>
        <v/>
      </c>
      <c r="N1150" s="7" t="str">
        <f t="shared" si="137"/>
        <v/>
      </c>
      <c r="O1150" s="144"/>
      <c r="P1150" s="355">
        <v>0</v>
      </c>
      <c r="Q1150" s="362">
        <f>SUM('NOVO HORIZONTE'!I1150)</f>
        <v>0</v>
      </c>
      <c r="R1150" s="363">
        <f t="shared" si="142"/>
        <v>0</v>
      </c>
      <c r="S1150" s="153">
        <f t="shared" si="144"/>
        <v>0</v>
      </c>
      <c r="T1150" s="364"/>
    </row>
    <row r="1151" ht="22.5" hidden="1" spans="1:20">
      <c r="A1151" s="158">
        <v>98031</v>
      </c>
      <c r="B1151" s="94" t="s">
        <v>252</v>
      </c>
      <c r="C1151" s="104" t="s">
        <v>1459</v>
      </c>
      <c r="D1151" s="94" t="s">
        <v>263</v>
      </c>
      <c r="E1151" s="95">
        <v>2926.66</v>
      </c>
      <c r="F1151" s="96">
        <f t="shared" si="138"/>
        <v>3592.18</v>
      </c>
      <c r="G1151" s="107">
        <f>ROUND(SUM('NOVO HORIZONTE'!G1151),2)</f>
        <v>0</v>
      </c>
      <c r="H1151" s="107">
        <f t="shared" si="143"/>
        <v>0</v>
      </c>
      <c r="I1151" s="143">
        <f t="shared" si="139"/>
        <v>0</v>
      </c>
      <c r="J1151" s="142"/>
      <c r="K1151" s="145"/>
      <c r="L1151" s="7" t="str">
        <f t="shared" si="140"/>
        <v/>
      </c>
      <c r="M1151" s="7" t="str">
        <f t="shared" si="141"/>
        <v/>
      </c>
      <c r="N1151" s="7" t="str">
        <f t="shared" si="137"/>
        <v/>
      </c>
      <c r="O1151" s="144"/>
      <c r="P1151" s="355">
        <v>0</v>
      </c>
      <c r="Q1151" s="362">
        <f>SUM('NOVO HORIZONTE'!I1151)</f>
        <v>0</v>
      </c>
      <c r="R1151" s="363">
        <f t="shared" si="142"/>
        <v>0</v>
      </c>
      <c r="S1151" s="153">
        <f t="shared" si="144"/>
        <v>0</v>
      </c>
      <c r="T1151" s="364"/>
    </row>
    <row r="1152" ht="22.5" hidden="1" spans="1:20">
      <c r="A1152" s="158">
        <v>98033</v>
      </c>
      <c r="B1152" s="94" t="s">
        <v>252</v>
      </c>
      <c r="C1152" s="104" t="s">
        <v>1460</v>
      </c>
      <c r="D1152" s="94" t="s">
        <v>263</v>
      </c>
      <c r="E1152" s="95">
        <v>3187.32</v>
      </c>
      <c r="F1152" s="96">
        <f t="shared" si="138"/>
        <v>3912.12</v>
      </c>
      <c r="G1152" s="107">
        <f>ROUND(SUM('NOVO HORIZONTE'!G1152),2)</f>
        <v>0</v>
      </c>
      <c r="H1152" s="107">
        <f t="shared" si="143"/>
        <v>0</v>
      </c>
      <c r="I1152" s="143">
        <f t="shared" si="139"/>
        <v>0</v>
      </c>
      <c r="J1152" s="142"/>
      <c r="K1152" s="145"/>
      <c r="L1152" s="7" t="str">
        <f t="shared" si="140"/>
        <v/>
      </c>
      <c r="M1152" s="7" t="str">
        <f t="shared" si="141"/>
        <v/>
      </c>
      <c r="N1152" s="7" t="str">
        <f t="shared" si="137"/>
        <v/>
      </c>
      <c r="O1152" s="144"/>
      <c r="P1152" s="355">
        <v>0</v>
      </c>
      <c r="Q1152" s="362">
        <f>SUM('NOVO HORIZONTE'!I1152)</f>
        <v>0</v>
      </c>
      <c r="R1152" s="363">
        <f t="shared" si="142"/>
        <v>0</v>
      </c>
      <c r="S1152" s="153">
        <f t="shared" si="144"/>
        <v>0</v>
      </c>
      <c r="T1152" s="364"/>
    </row>
    <row r="1153" ht="22.5" hidden="1" spans="1:20">
      <c r="A1153" s="158">
        <v>98035</v>
      </c>
      <c r="B1153" s="94" t="s">
        <v>252</v>
      </c>
      <c r="C1153" s="104" t="s">
        <v>1461</v>
      </c>
      <c r="D1153" s="94" t="s">
        <v>263</v>
      </c>
      <c r="E1153" s="95">
        <v>3447.95</v>
      </c>
      <c r="F1153" s="96">
        <f t="shared" si="138"/>
        <v>4232.01</v>
      </c>
      <c r="G1153" s="107">
        <f>ROUND(SUM('NOVO HORIZONTE'!G1153),2)</f>
        <v>0</v>
      </c>
      <c r="H1153" s="107">
        <f t="shared" si="143"/>
        <v>0</v>
      </c>
      <c r="I1153" s="143">
        <f t="shared" si="139"/>
        <v>0</v>
      </c>
      <c r="J1153" s="142"/>
      <c r="K1153" s="145"/>
      <c r="L1153" s="7" t="str">
        <f t="shared" si="140"/>
        <v/>
      </c>
      <c r="M1153" s="7" t="str">
        <f t="shared" si="141"/>
        <v/>
      </c>
      <c r="N1153" s="7" t="str">
        <f t="shared" si="137"/>
        <v/>
      </c>
      <c r="O1153" s="144"/>
      <c r="P1153" s="355">
        <v>0</v>
      </c>
      <c r="Q1153" s="362">
        <f>SUM('NOVO HORIZONTE'!I1153)</f>
        <v>0</v>
      </c>
      <c r="R1153" s="363">
        <f t="shared" si="142"/>
        <v>0</v>
      </c>
      <c r="S1153" s="153">
        <f t="shared" si="144"/>
        <v>0</v>
      </c>
      <c r="T1153" s="364"/>
    </row>
    <row r="1154" ht="22.5" hidden="1" spans="1:20">
      <c r="A1154" s="158">
        <v>98037</v>
      </c>
      <c r="B1154" s="94" t="s">
        <v>252</v>
      </c>
      <c r="C1154" s="104" t="s">
        <v>1462</v>
      </c>
      <c r="D1154" s="94" t="s">
        <v>263</v>
      </c>
      <c r="E1154" s="95">
        <v>3713.57</v>
      </c>
      <c r="F1154" s="96">
        <f t="shared" si="138"/>
        <v>4558.04</v>
      </c>
      <c r="G1154" s="107">
        <f>ROUND(SUM('NOVO HORIZONTE'!G1154),2)</f>
        <v>0</v>
      </c>
      <c r="H1154" s="107">
        <f t="shared" si="143"/>
        <v>0</v>
      </c>
      <c r="I1154" s="143">
        <f t="shared" si="139"/>
        <v>0</v>
      </c>
      <c r="J1154" s="142"/>
      <c r="K1154" s="145"/>
      <c r="L1154" s="7" t="str">
        <f t="shared" si="140"/>
        <v/>
      </c>
      <c r="M1154" s="7" t="str">
        <f t="shared" si="141"/>
        <v/>
      </c>
      <c r="N1154" s="7" t="str">
        <f t="shared" si="137"/>
        <v/>
      </c>
      <c r="O1154" s="144"/>
      <c r="P1154" s="355">
        <v>0</v>
      </c>
      <c r="Q1154" s="362">
        <f>SUM('NOVO HORIZONTE'!I1154)</f>
        <v>0</v>
      </c>
      <c r="R1154" s="363">
        <f t="shared" si="142"/>
        <v>0</v>
      </c>
      <c r="S1154" s="153">
        <f t="shared" si="144"/>
        <v>0</v>
      </c>
      <c r="T1154" s="364"/>
    </row>
    <row r="1155" ht="22.5" hidden="1" spans="1:20">
      <c r="A1155" s="158">
        <v>98039</v>
      </c>
      <c r="B1155" s="94" t="s">
        <v>252</v>
      </c>
      <c r="C1155" s="104" t="s">
        <v>1463</v>
      </c>
      <c r="D1155" s="94" t="s">
        <v>263</v>
      </c>
      <c r="E1155" s="95">
        <v>3452.92</v>
      </c>
      <c r="F1155" s="96">
        <f t="shared" si="138"/>
        <v>4238.11</v>
      </c>
      <c r="G1155" s="107">
        <f>ROUND(SUM('NOVO HORIZONTE'!G1155),2)</f>
        <v>0</v>
      </c>
      <c r="H1155" s="107">
        <f t="shared" si="143"/>
        <v>0</v>
      </c>
      <c r="I1155" s="143">
        <f t="shared" si="139"/>
        <v>0</v>
      </c>
      <c r="J1155" s="142"/>
      <c r="K1155" s="145"/>
      <c r="L1155" s="7" t="str">
        <f t="shared" si="140"/>
        <v/>
      </c>
      <c r="M1155" s="7" t="str">
        <f t="shared" si="141"/>
        <v/>
      </c>
      <c r="N1155" s="7" t="str">
        <f t="shared" si="137"/>
        <v/>
      </c>
      <c r="O1155" s="144"/>
      <c r="P1155" s="355">
        <v>0</v>
      </c>
      <c r="Q1155" s="362">
        <f>SUM('NOVO HORIZONTE'!I1155)</f>
        <v>0</v>
      </c>
      <c r="R1155" s="363">
        <f t="shared" si="142"/>
        <v>0</v>
      </c>
      <c r="S1155" s="153">
        <f t="shared" si="144"/>
        <v>0</v>
      </c>
      <c r="T1155" s="364"/>
    </row>
    <row r="1156" ht="22.5" hidden="1" spans="1:20">
      <c r="A1156" s="158">
        <v>98041</v>
      </c>
      <c r="B1156" s="94" t="s">
        <v>252</v>
      </c>
      <c r="C1156" s="104" t="s">
        <v>1464</v>
      </c>
      <c r="D1156" s="94" t="s">
        <v>263</v>
      </c>
      <c r="E1156" s="95">
        <v>3713.57</v>
      </c>
      <c r="F1156" s="96">
        <f t="shared" si="138"/>
        <v>4558.04</v>
      </c>
      <c r="G1156" s="107">
        <f>ROUND(SUM('NOVO HORIZONTE'!G1156),2)</f>
        <v>0</v>
      </c>
      <c r="H1156" s="107">
        <f t="shared" si="143"/>
        <v>0</v>
      </c>
      <c r="I1156" s="143">
        <f t="shared" si="139"/>
        <v>0</v>
      </c>
      <c r="J1156" s="142"/>
      <c r="K1156" s="145"/>
      <c r="L1156" s="7" t="str">
        <f t="shared" si="140"/>
        <v/>
      </c>
      <c r="M1156" s="7" t="str">
        <f t="shared" si="141"/>
        <v/>
      </c>
      <c r="N1156" s="7" t="str">
        <f t="shared" si="137"/>
        <v/>
      </c>
      <c r="O1156" s="144"/>
      <c r="P1156" s="355">
        <v>0</v>
      </c>
      <c r="Q1156" s="362">
        <f>SUM('NOVO HORIZONTE'!I1156)</f>
        <v>0</v>
      </c>
      <c r="R1156" s="363">
        <f t="shared" si="142"/>
        <v>0</v>
      </c>
      <c r="S1156" s="153">
        <f t="shared" si="144"/>
        <v>0</v>
      </c>
      <c r="T1156" s="364"/>
    </row>
    <row r="1157" ht="22.5" hidden="1" spans="1:20">
      <c r="A1157" s="158">
        <v>98043</v>
      </c>
      <c r="B1157" s="94" t="s">
        <v>252</v>
      </c>
      <c r="C1157" s="104" t="s">
        <v>1465</v>
      </c>
      <c r="D1157" s="94" t="s">
        <v>263</v>
      </c>
      <c r="E1157" s="95">
        <v>3979.28</v>
      </c>
      <c r="F1157" s="96">
        <f t="shared" si="138"/>
        <v>4884.17</v>
      </c>
      <c r="G1157" s="107">
        <f>ROUND(SUM('NOVO HORIZONTE'!G1157),2)</f>
        <v>0</v>
      </c>
      <c r="H1157" s="107">
        <f t="shared" si="143"/>
        <v>0</v>
      </c>
      <c r="I1157" s="143">
        <f t="shared" si="139"/>
        <v>0</v>
      </c>
      <c r="J1157" s="142"/>
      <c r="K1157" s="145"/>
      <c r="L1157" s="7" t="str">
        <f t="shared" si="140"/>
        <v/>
      </c>
      <c r="M1157" s="7" t="str">
        <f t="shared" si="141"/>
        <v/>
      </c>
      <c r="N1157" s="7" t="str">
        <f t="shared" si="137"/>
        <v/>
      </c>
      <c r="O1157" s="144"/>
      <c r="P1157" s="355">
        <v>0</v>
      </c>
      <c r="Q1157" s="362">
        <f>SUM('NOVO HORIZONTE'!I1157)</f>
        <v>0</v>
      </c>
      <c r="R1157" s="363">
        <f t="shared" si="142"/>
        <v>0</v>
      </c>
      <c r="S1157" s="153">
        <f t="shared" si="144"/>
        <v>0</v>
      </c>
      <c r="T1157" s="364"/>
    </row>
    <row r="1158" ht="22.5" hidden="1" spans="1:20">
      <c r="A1158" s="158">
        <v>98045</v>
      </c>
      <c r="B1158" s="94" t="s">
        <v>252</v>
      </c>
      <c r="C1158" s="104" t="s">
        <v>1466</v>
      </c>
      <c r="D1158" s="94" t="s">
        <v>263</v>
      </c>
      <c r="E1158" s="95">
        <v>3979.28</v>
      </c>
      <c r="F1158" s="96">
        <f t="shared" si="138"/>
        <v>4884.17</v>
      </c>
      <c r="G1158" s="107">
        <f>ROUND(SUM('NOVO HORIZONTE'!G1158),2)</f>
        <v>0</v>
      </c>
      <c r="H1158" s="107">
        <f t="shared" si="143"/>
        <v>0</v>
      </c>
      <c r="I1158" s="143">
        <f t="shared" si="139"/>
        <v>0</v>
      </c>
      <c r="J1158" s="142"/>
      <c r="K1158" s="145"/>
      <c r="L1158" s="7" t="str">
        <f t="shared" si="140"/>
        <v/>
      </c>
      <c r="M1158" s="7" t="str">
        <f t="shared" si="141"/>
        <v/>
      </c>
      <c r="N1158" s="7" t="str">
        <f t="shared" si="137"/>
        <v/>
      </c>
      <c r="O1158" s="144"/>
      <c r="P1158" s="355">
        <v>0</v>
      </c>
      <c r="Q1158" s="362">
        <f>SUM('NOVO HORIZONTE'!I1158)</f>
        <v>0</v>
      </c>
      <c r="R1158" s="363">
        <f t="shared" si="142"/>
        <v>0</v>
      </c>
      <c r="S1158" s="153">
        <f t="shared" si="144"/>
        <v>0</v>
      </c>
      <c r="T1158" s="364"/>
    </row>
    <row r="1159" ht="22.5" hidden="1" spans="1:20">
      <c r="A1159" s="158">
        <v>98047</v>
      </c>
      <c r="B1159" s="94" t="s">
        <v>252</v>
      </c>
      <c r="C1159" s="104" t="s">
        <v>1467</v>
      </c>
      <c r="D1159" s="94" t="s">
        <v>263</v>
      </c>
      <c r="E1159" s="95">
        <v>4244.91</v>
      </c>
      <c r="F1159" s="96">
        <f t="shared" si="138"/>
        <v>5210.2</v>
      </c>
      <c r="G1159" s="107">
        <f>ROUND(SUM('NOVO HORIZONTE'!G1159),2)</f>
        <v>0</v>
      </c>
      <c r="H1159" s="107">
        <f t="shared" si="143"/>
        <v>0</v>
      </c>
      <c r="I1159" s="143">
        <f t="shared" si="139"/>
        <v>0</v>
      </c>
      <c r="J1159" s="142"/>
      <c r="K1159" s="145"/>
      <c r="L1159" s="7" t="str">
        <f t="shared" si="140"/>
        <v/>
      </c>
      <c r="M1159" s="7" t="str">
        <f t="shared" si="141"/>
        <v/>
      </c>
      <c r="N1159" s="7" t="str">
        <f t="shared" si="137"/>
        <v/>
      </c>
      <c r="O1159" s="144"/>
      <c r="P1159" s="355">
        <v>0</v>
      </c>
      <c r="Q1159" s="362">
        <f>SUM('NOVO HORIZONTE'!I1159)</f>
        <v>0</v>
      </c>
      <c r="R1159" s="363">
        <f t="shared" si="142"/>
        <v>0</v>
      </c>
      <c r="S1159" s="153">
        <f t="shared" si="144"/>
        <v>0</v>
      </c>
      <c r="T1159" s="364"/>
    </row>
    <row r="1160" ht="22.5" hidden="1" spans="1:20">
      <c r="A1160" s="158">
        <v>98049</v>
      </c>
      <c r="B1160" s="94" t="s">
        <v>252</v>
      </c>
      <c r="C1160" s="104" t="s">
        <v>1468</v>
      </c>
      <c r="D1160" s="94" t="s">
        <v>263</v>
      </c>
      <c r="E1160" s="95">
        <v>4461.99</v>
      </c>
      <c r="F1160" s="96">
        <f t="shared" si="138"/>
        <v>5476.65</v>
      </c>
      <c r="G1160" s="107">
        <f>ROUND(SUM('NOVO HORIZONTE'!G1160),2)</f>
        <v>0</v>
      </c>
      <c r="H1160" s="107">
        <f t="shared" si="143"/>
        <v>0</v>
      </c>
      <c r="I1160" s="143">
        <f t="shared" si="139"/>
        <v>0</v>
      </c>
      <c r="J1160" s="142"/>
      <c r="K1160" s="145"/>
      <c r="L1160" s="7" t="str">
        <f t="shared" si="140"/>
        <v/>
      </c>
      <c r="M1160" s="7" t="str">
        <f t="shared" si="141"/>
        <v/>
      </c>
      <c r="N1160" s="7" t="str">
        <f t="shared" si="137"/>
        <v/>
      </c>
      <c r="O1160" s="144"/>
      <c r="P1160" s="355">
        <v>0</v>
      </c>
      <c r="Q1160" s="362">
        <f>SUM('NOVO HORIZONTE'!I1160)</f>
        <v>0</v>
      </c>
      <c r="R1160" s="363">
        <f t="shared" si="142"/>
        <v>0</v>
      </c>
      <c r="S1160" s="153">
        <f t="shared" si="144"/>
        <v>0</v>
      </c>
      <c r="T1160" s="364"/>
    </row>
    <row r="1161" ht="22.5" hidden="1" spans="1:20">
      <c r="A1161" s="158">
        <v>98409</v>
      </c>
      <c r="B1161" s="94" t="s">
        <v>252</v>
      </c>
      <c r="C1161" s="104" t="s">
        <v>1469</v>
      </c>
      <c r="D1161" s="94" t="s">
        <v>263</v>
      </c>
      <c r="E1161" s="95">
        <v>297.39</v>
      </c>
      <c r="F1161" s="96">
        <f t="shared" si="138"/>
        <v>365.02</v>
      </c>
      <c r="G1161" s="107">
        <f>ROUND(SUM('NOVO HORIZONTE'!G1161),2)</f>
        <v>0</v>
      </c>
      <c r="H1161" s="107">
        <f t="shared" si="143"/>
        <v>0</v>
      </c>
      <c r="I1161" s="143">
        <f t="shared" si="139"/>
        <v>0</v>
      </c>
      <c r="J1161" s="142"/>
      <c r="K1161" s="145"/>
      <c r="L1161" s="7" t="str">
        <f t="shared" si="140"/>
        <v/>
      </c>
      <c r="M1161" s="7" t="str">
        <f t="shared" si="141"/>
        <v/>
      </c>
      <c r="N1161" s="7" t="str">
        <f t="shared" si="137"/>
        <v/>
      </c>
      <c r="O1161" s="144"/>
      <c r="P1161" s="355">
        <v>0</v>
      </c>
      <c r="Q1161" s="362">
        <f>SUM('NOVO HORIZONTE'!I1161)</f>
        <v>0</v>
      </c>
      <c r="R1161" s="363">
        <f t="shared" si="142"/>
        <v>0</v>
      </c>
      <c r="S1161" s="153">
        <f t="shared" si="144"/>
        <v>0</v>
      </c>
      <c r="T1161" s="364"/>
    </row>
    <row r="1162" ht="22.5" hidden="1" spans="1:20">
      <c r="A1162" s="158">
        <v>99240</v>
      </c>
      <c r="B1162" s="94" t="s">
        <v>252</v>
      </c>
      <c r="C1162" s="104" t="s">
        <v>1470</v>
      </c>
      <c r="D1162" s="94" t="s">
        <v>263</v>
      </c>
      <c r="E1162" s="95">
        <v>511.16</v>
      </c>
      <c r="F1162" s="96">
        <f t="shared" si="138"/>
        <v>627.4</v>
      </c>
      <c r="G1162" s="107">
        <f>ROUND(SUM('NOVO HORIZONTE'!G1162),2)</f>
        <v>0</v>
      </c>
      <c r="H1162" s="107">
        <f t="shared" si="143"/>
        <v>0</v>
      </c>
      <c r="I1162" s="143">
        <f t="shared" si="139"/>
        <v>0</v>
      </c>
      <c r="J1162" s="142"/>
      <c r="K1162" s="145"/>
      <c r="L1162" s="7" t="str">
        <f t="shared" si="140"/>
        <v/>
      </c>
      <c r="M1162" s="7" t="str">
        <f t="shared" si="141"/>
        <v/>
      </c>
      <c r="N1162" s="7" t="str">
        <f t="shared" si="137"/>
        <v/>
      </c>
      <c r="O1162" s="144"/>
      <c r="P1162" s="355">
        <v>0</v>
      </c>
      <c r="Q1162" s="362">
        <f>SUM('NOVO HORIZONTE'!I1162)</f>
        <v>0</v>
      </c>
      <c r="R1162" s="363">
        <f t="shared" si="142"/>
        <v>0</v>
      </c>
      <c r="S1162" s="153">
        <f t="shared" si="144"/>
        <v>0</v>
      </c>
      <c r="T1162" s="364"/>
    </row>
    <row r="1163" ht="22.5" hidden="1" spans="1:20">
      <c r="A1163" s="158">
        <v>99241</v>
      </c>
      <c r="B1163" s="94" t="s">
        <v>252</v>
      </c>
      <c r="C1163" s="104" t="s">
        <v>1471</v>
      </c>
      <c r="D1163" s="94" t="s">
        <v>263</v>
      </c>
      <c r="E1163" s="95">
        <v>1785.24</v>
      </c>
      <c r="F1163" s="96">
        <f t="shared" si="138"/>
        <v>2191.2</v>
      </c>
      <c r="G1163" s="107">
        <f>ROUND(SUM('NOVO HORIZONTE'!G1163),2)</f>
        <v>0</v>
      </c>
      <c r="H1163" s="107">
        <f t="shared" si="143"/>
        <v>0</v>
      </c>
      <c r="I1163" s="143">
        <f t="shared" si="139"/>
        <v>0</v>
      </c>
      <c r="J1163" s="142"/>
      <c r="K1163" s="145"/>
      <c r="L1163" s="7" t="str">
        <f t="shared" si="140"/>
        <v/>
      </c>
      <c r="M1163" s="7" t="str">
        <f t="shared" si="141"/>
        <v/>
      </c>
      <c r="N1163" s="7" t="str">
        <f t="shared" si="137"/>
        <v/>
      </c>
      <c r="O1163" s="144"/>
      <c r="P1163" s="355">
        <v>0</v>
      </c>
      <c r="Q1163" s="362">
        <f>SUM('NOVO HORIZONTE'!I1163)</f>
        <v>0</v>
      </c>
      <c r="R1163" s="363">
        <f t="shared" si="142"/>
        <v>0</v>
      </c>
      <c r="S1163" s="153">
        <f t="shared" si="144"/>
        <v>0</v>
      </c>
      <c r="T1163" s="364"/>
    </row>
    <row r="1164" ht="22.5" hidden="1" spans="1:20">
      <c r="A1164" s="158">
        <v>99243</v>
      </c>
      <c r="B1164" s="94" t="s">
        <v>252</v>
      </c>
      <c r="C1164" s="104" t="s">
        <v>1472</v>
      </c>
      <c r="D1164" s="94" t="s">
        <v>263</v>
      </c>
      <c r="E1164" s="95">
        <v>1725.41</v>
      </c>
      <c r="F1164" s="96">
        <f t="shared" si="138"/>
        <v>2117.77</v>
      </c>
      <c r="G1164" s="107">
        <f>ROUND(SUM('NOVO HORIZONTE'!G1164),2)</f>
        <v>0</v>
      </c>
      <c r="H1164" s="107">
        <f t="shared" si="143"/>
        <v>0</v>
      </c>
      <c r="I1164" s="143">
        <f t="shared" si="139"/>
        <v>0</v>
      </c>
      <c r="J1164" s="142"/>
      <c r="K1164" s="145"/>
      <c r="L1164" s="7" t="str">
        <f t="shared" si="140"/>
        <v/>
      </c>
      <c r="M1164" s="7" t="str">
        <f t="shared" si="141"/>
        <v/>
      </c>
      <c r="N1164" s="7" t="str">
        <f t="shared" si="137"/>
        <v/>
      </c>
      <c r="O1164" s="144"/>
      <c r="P1164" s="355">
        <v>0</v>
      </c>
      <c r="Q1164" s="362">
        <f>SUM('NOVO HORIZONTE'!I1164)</f>
        <v>0</v>
      </c>
      <c r="R1164" s="363">
        <f t="shared" si="142"/>
        <v>0</v>
      </c>
      <c r="S1164" s="153">
        <f t="shared" si="144"/>
        <v>0</v>
      </c>
      <c r="T1164" s="364"/>
    </row>
    <row r="1165" ht="22.5" hidden="1" spans="1:20">
      <c r="A1165" s="158">
        <v>99246</v>
      </c>
      <c r="B1165" s="94" t="s">
        <v>252</v>
      </c>
      <c r="C1165" s="104" t="s">
        <v>1473</v>
      </c>
      <c r="D1165" s="94" t="s">
        <v>263</v>
      </c>
      <c r="E1165" s="95">
        <v>697.9</v>
      </c>
      <c r="F1165" s="96">
        <f t="shared" si="138"/>
        <v>856.6</v>
      </c>
      <c r="G1165" s="107">
        <f>ROUND(SUM('NOVO HORIZONTE'!G1165),2)</f>
        <v>0</v>
      </c>
      <c r="H1165" s="107">
        <f t="shared" si="143"/>
        <v>0</v>
      </c>
      <c r="I1165" s="143">
        <f t="shared" si="139"/>
        <v>0</v>
      </c>
      <c r="J1165" s="142"/>
      <c r="K1165" s="145"/>
      <c r="L1165" s="7" t="str">
        <f t="shared" si="140"/>
        <v/>
      </c>
      <c r="M1165" s="7" t="str">
        <f t="shared" si="141"/>
        <v/>
      </c>
      <c r="N1165" s="7" t="str">
        <f t="shared" si="137"/>
        <v/>
      </c>
      <c r="O1165" s="144"/>
      <c r="P1165" s="355">
        <v>0</v>
      </c>
      <c r="Q1165" s="362">
        <f>SUM('NOVO HORIZONTE'!I1165)</f>
        <v>0</v>
      </c>
      <c r="R1165" s="363">
        <f t="shared" si="142"/>
        <v>0</v>
      </c>
      <c r="S1165" s="153">
        <f t="shared" si="144"/>
        <v>0</v>
      </c>
      <c r="T1165" s="364"/>
    </row>
    <row r="1166" ht="22.5" hidden="1" spans="1:20">
      <c r="A1166" s="158">
        <v>99247</v>
      </c>
      <c r="B1166" s="94" t="s">
        <v>252</v>
      </c>
      <c r="C1166" s="104" t="s">
        <v>1474</v>
      </c>
      <c r="D1166" s="94" t="s">
        <v>263</v>
      </c>
      <c r="E1166" s="95">
        <v>2035.64</v>
      </c>
      <c r="F1166" s="96">
        <f t="shared" si="138"/>
        <v>2498.54</v>
      </c>
      <c r="G1166" s="107">
        <f>ROUND(SUM('NOVO HORIZONTE'!G1166),2)</f>
        <v>0</v>
      </c>
      <c r="H1166" s="107">
        <f t="shared" si="143"/>
        <v>0</v>
      </c>
      <c r="I1166" s="143">
        <f t="shared" si="139"/>
        <v>0</v>
      </c>
      <c r="J1166" s="142"/>
      <c r="K1166" s="145"/>
      <c r="L1166" s="7" t="str">
        <f t="shared" si="140"/>
        <v/>
      </c>
      <c r="M1166" s="7" t="str">
        <f t="shared" si="141"/>
        <v/>
      </c>
      <c r="N1166" s="7" t="str">
        <f t="shared" si="137"/>
        <v/>
      </c>
      <c r="O1166" s="144"/>
      <c r="P1166" s="355">
        <v>0</v>
      </c>
      <c r="Q1166" s="362">
        <f>SUM('NOVO HORIZONTE'!I1166)</f>
        <v>0</v>
      </c>
      <c r="R1166" s="363">
        <f t="shared" si="142"/>
        <v>0</v>
      </c>
      <c r="S1166" s="153">
        <f t="shared" si="144"/>
        <v>0</v>
      </c>
      <c r="T1166" s="364"/>
    </row>
    <row r="1167" ht="22.5" hidden="1" spans="1:20">
      <c r="A1167" s="158">
        <v>99249</v>
      </c>
      <c r="B1167" s="94" t="s">
        <v>252</v>
      </c>
      <c r="C1167" s="104" t="s">
        <v>1475</v>
      </c>
      <c r="D1167" s="94" t="s">
        <v>263</v>
      </c>
      <c r="E1167" s="95">
        <v>2113.18</v>
      </c>
      <c r="F1167" s="96">
        <f t="shared" si="138"/>
        <v>2593.72</v>
      </c>
      <c r="G1167" s="107">
        <f>ROUND(SUM('NOVO HORIZONTE'!G1167),2)</f>
        <v>0</v>
      </c>
      <c r="H1167" s="107">
        <f t="shared" si="143"/>
        <v>0</v>
      </c>
      <c r="I1167" s="143">
        <f t="shared" si="139"/>
        <v>0</v>
      </c>
      <c r="J1167" s="142"/>
      <c r="K1167" s="145"/>
      <c r="L1167" s="7" t="str">
        <f t="shared" si="140"/>
        <v/>
      </c>
      <c r="M1167" s="7" t="str">
        <f t="shared" si="141"/>
        <v/>
      </c>
      <c r="N1167" s="7" t="str">
        <f t="shared" si="137"/>
        <v/>
      </c>
      <c r="O1167" s="144"/>
      <c r="P1167" s="355">
        <v>0</v>
      </c>
      <c r="Q1167" s="362">
        <f>SUM('NOVO HORIZONTE'!I1167)</f>
        <v>0</v>
      </c>
      <c r="R1167" s="363">
        <f t="shared" si="142"/>
        <v>0</v>
      </c>
      <c r="S1167" s="153">
        <f t="shared" si="144"/>
        <v>0</v>
      </c>
      <c r="T1167" s="364"/>
    </row>
    <row r="1168" ht="22.5" hidden="1" spans="1:20">
      <c r="A1168" s="158">
        <v>99254</v>
      </c>
      <c r="B1168" s="94" t="s">
        <v>252</v>
      </c>
      <c r="C1168" s="104" t="s">
        <v>1476</v>
      </c>
      <c r="D1168" s="94" t="s">
        <v>263</v>
      </c>
      <c r="E1168" s="95">
        <v>1284.38</v>
      </c>
      <c r="F1168" s="96">
        <f t="shared" si="138"/>
        <v>1576.45</v>
      </c>
      <c r="G1168" s="107">
        <f>ROUND(SUM('NOVO HORIZONTE'!G1168),2)</f>
        <v>0</v>
      </c>
      <c r="H1168" s="107">
        <f t="shared" si="143"/>
        <v>0</v>
      </c>
      <c r="I1168" s="143">
        <f t="shared" si="139"/>
        <v>0</v>
      </c>
      <c r="J1168" s="142"/>
      <c r="K1168" s="145"/>
      <c r="L1168" s="7" t="str">
        <f t="shared" si="140"/>
        <v/>
      </c>
      <c r="M1168" s="7" t="str">
        <f t="shared" si="141"/>
        <v/>
      </c>
      <c r="N1168" s="7" t="str">
        <f t="shared" si="137"/>
        <v/>
      </c>
      <c r="O1168" s="144"/>
      <c r="P1168" s="355">
        <v>0</v>
      </c>
      <c r="Q1168" s="362">
        <f>SUM('NOVO HORIZONTE'!I1168)</f>
        <v>0</v>
      </c>
      <c r="R1168" s="363">
        <f t="shared" si="142"/>
        <v>0</v>
      </c>
      <c r="S1168" s="153">
        <f t="shared" si="144"/>
        <v>0</v>
      </c>
      <c r="T1168" s="364"/>
    </row>
    <row r="1169" ht="22.5" hidden="1" spans="1:20">
      <c r="A1169" s="158">
        <v>99261</v>
      </c>
      <c r="B1169" s="94" t="s">
        <v>252</v>
      </c>
      <c r="C1169" s="104" t="s">
        <v>1477</v>
      </c>
      <c r="D1169" s="94" t="s">
        <v>263</v>
      </c>
      <c r="E1169" s="95">
        <v>1534.77</v>
      </c>
      <c r="F1169" s="96">
        <f t="shared" si="138"/>
        <v>1883.78</v>
      </c>
      <c r="G1169" s="107">
        <f>ROUND(SUM('NOVO HORIZONTE'!G1169),2)</f>
        <v>0</v>
      </c>
      <c r="H1169" s="107">
        <f t="shared" si="143"/>
        <v>0</v>
      </c>
      <c r="I1169" s="143">
        <f t="shared" si="139"/>
        <v>0</v>
      </c>
      <c r="J1169" s="142"/>
      <c r="K1169" s="145"/>
      <c r="L1169" s="7" t="str">
        <f t="shared" si="140"/>
        <v/>
      </c>
      <c r="M1169" s="7" t="str">
        <f t="shared" si="141"/>
        <v/>
      </c>
      <c r="N1169" s="7" t="str">
        <f t="shared" si="137"/>
        <v/>
      </c>
      <c r="O1169" s="144"/>
      <c r="P1169" s="355">
        <v>0</v>
      </c>
      <c r="Q1169" s="362">
        <f>SUM('NOVO HORIZONTE'!I1169)</f>
        <v>0</v>
      </c>
      <c r="R1169" s="363">
        <f t="shared" si="142"/>
        <v>0</v>
      </c>
      <c r="S1169" s="153">
        <f t="shared" si="144"/>
        <v>0</v>
      </c>
      <c r="T1169" s="364"/>
    </row>
    <row r="1170" ht="22.5" hidden="1" spans="1:20">
      <c r="A1170" s="158">
        <v>99263</v>
      </c>
      <c r="B1170" s="94" t="s">
        <v>252</v>
      </c>
      <c r="C1170" s="104" t="s">
        <v>1478</v>
      </c>
      <c r="D1170" s="94" t="s">
        <v>263</v>
      </c>
      <c r="E1170" s="95">
        <v>2286.09</v>
      </c>
      <c r="F1170" s="96">
        <f t="shared" si="138"/>
        <v>2805.95</v>
      </c>
      <c r="G1170" s="107">
        <f>ROUND(SUM('NOVO HORIZONTE'!G1170),2)</f>
        <v>0</v>
      </c>
      <c r="H1170" s="107">
        <f t="shared" si="143"/>
        <v>0</v>
      </c>
      <c r="I1170" s="143">
        <f t="shared" si="139"/>
        <v>0</v>
      </c>
      <c r="J1170" s="142"/>
      <c r="K1170" s="145"/>
      <c r="L1170" s="7" t="str">
        <f t="shared" si="140"/>
        <v/>
      </c>
      <c r="M1170" s="7" t="str">
        <f t="shared" si="141"/>
        <v/>
      </c>
      <c r="N1170" s="7" t="str">
        <f t="shared" si="137"/>
        <v/>
      </c>
      <c r="O1170" s="144"/>
      <c r="P1170" s="355">
        <v>0</v>
      </c>
      <c r="Q1170" s="362">
        <f>SUM('NOVO HORIZONTE'!I1170)</f>
        <v>0</v>
      </c>
      <c r="R1170" s="363">
        <f t="shared" si="142"/>
        <v>0</v>
      </c>
      <c r="S1170" s="153">
        <f t="shared" si="144"/>
        <v>0</v>
      </c>
      <c r="T1170" s="364"/>
    </row>
    <row r="1171" ht="22.5" hidden="1" spans="1:20">
      <c r="A1171" s="158">
        <v>99266</v>
      </c>
      <c r="B1171" s="94" t="s">
        <v>252</v>
      </c>
      <c r="C1171" s="104" t="s">
        <v>1479</v>
      </c>
      <c r="D1171" s="94" t="s">
        <v>263</v>
      </c>
      <c r="E1171" s="95">
        <v>1785.24</v>
      </c>
      <c r="F1171" s="96">
        <f t="shared" si="138"/>
        <v>2191.2</v>
      </c>
      <c r="G1171" s="107">
        <f>ROUND(SUM('NOVO HORIZONTE'!G1171),2)</f>
        <v>0</v>
      </c>
      <c r="H1171" s="107">
        <f t="shared" si="143"/>
        <v>0</v>
      </c>
      <c r="I1171" s="143">
        <f t="shared" si="139"/>
        <v>0</v>
      </c>
      <c r="J1171" s="142"/>
      <c r="K1171" s="145"/>
      <c r="L1171" s="7" t="str">
        <f t="shared" si="140"/>
        <v/>
      </c>
      <c r="M1171" s="7" t="str">
        <f t="shared" si="141"/>
        <v/>
      </c>
      <c r="N1171" s="7" t="str">
        <f t="shared" si="137"/>
        <v/>
      </c>
      <c r="O1171" s="144"/>
      <c r="P1171" s="355">
        <v>0</v>
      </c>
      <c r="Q1171" s="362">
        <f>SUM('NOVO HORIZONTE'!I1171)</f>
        <v>0</v>
      </c>
      <c r="R1171" s="363">
        <f t="shared" si="142"/>
        <v>0</v>
      </c>
      <c r="S1171" s="153">
        <f t="shared" si="144"/>
        <v>0</v>
      </c>
      <c r="T1171" s="364"/>
    </row>
    <row r="1172" ht="22.5" hidden="1" spans="1:20">
      <c r="A1172" s="158">
        <v>99269</v>
      </c>
      <c r="B1172" s="94" t="s">
        <v>252</v>
      </c>
      <c r="C1172" s="104" t="s">
        <v>1480</v>
      </c>
      <c r="D1172" s="94" t="s">
        <v>263</v>
      </c>
      <c r="E1172" s="95">
        <v>2035.64</v>
      </c>
      <c r="F1172" s="96">
        <f t="shared" si="138"/>
        <v>2498.54</v>
      </c>
      <c r="G1172" s="107">
        <f>ROUND(SUM('NOVO HORIZONTE'!G1172),2)</f>
        <v>0</v>
      </c>
      <c r="H1172" s="107">
        <f t="shared" si="143"/>
        <v>0</v>
      </c>
      <c r="I1172" s="143">
        <f t="shared" si="139"/>
        <v>0</v>
      </c>
      <c r="J1172" s="142"/>
      <c r="K1172" s="145"/>
      <c r="L1172" s="7" t="str">
        <f t="shared" si="140"/>
        <v/>
      </c>
      <c r="M1172" s="7" t="str">
        <f t="shared" si="141"/>
        <v/>
      </c>
      <c r="N1172" s="7" t="str">
        <f t="shared" si="137"/>
        <v/>
      </c>
      <c r="O1172" s="144"/>
      <c r="P1172" s="355">
        <v>0</v>
      </c>
      <c r="Q1172" s="362">
        <f>SUM('NOVO HORIZONTE'!I1172)</f>
        <v>0</v>
      </c>
      <c r="R1172" s="363">
        <f t="shared" si="142"/>
        <v>0</v>
      </c>
      <c r="S1172" s="153">
        <f t="shared" si="144"/>
        <v>0</v>
      </c>
      <c r="T1172" s="364"/>
    </row>
    <row r="1173" ht="22.5" hidden="1" spans="1:20">
      <c r="A1173" s="158">
        <v>99276</v>
      </c>
      <c r="B1173" s="94" t="s">
        <v>252</v>
      </c>
      <c r="C1173" s="104" t="s">
        <v>1481</v>
      </c>
      <c r="D1173" s="94" t="s">
        <v>263</v>
      </c>
      <c r="E1173" s="95">
        <v>2536.55</v>
      </c>
      <c r="F1173" s="96">
        <f t="shared" si="138"/>
        <v>3113.36</v>
      </c>
      <c r="G1173" s="107">
        <f>ROUND(SUM('NOVO HORIZONTE'!G1173),2)</f>
        <v>0</v>
      </c>
      <c r="H1173" s="107">
        <f t="shared" si="143"/>
        <v>0</v>
      </c>
      <c r="I1173" s="143">
        <f t="shared" si="139"/>
        <v>0</v>
      </c>
      <c r="J1173" s="142"/>
      <c r="K1173" s="145"/>
      <c r="L1173" s="7" t="str">
        <f t="shared" si="140"/>
        <v/>
      </c>
      <c r="M1173" s="7" t="str">
        <f t="shared" si="141"/>
        <v/>
      </c>
      <c r="N1173" s="7" t="str">
        <f t="shared" ref="N1173:N1236" si="145">M1173</f>
        <v/>
      </c>
      <c r="O1173" s="144"/>
      <c r="P1173" s="355">
        <v>0</v>
      </c>
      <c r="Q1173" s="362">
        <f>SUM('NOVO HORIZONTE'!I1173)</f>
        <v>0</v>
      </c>
      <c r="R1173" s="363">
        <f t="shared" si="142"/>
        <v>0</v>
      </c>
      <c r="S1173" s="153">
        <f t="shared" si="144"/>
        <v>0</v>
      </c>
      <c r="T1173" s="364"/>
    </row>
    <row r="1174" ht="22.5" hidden="1" spans="1:20">
      <c r="A1174" s="158">
        <v>99277</v>
      </c>
      <c r="B1174" s="94" t="s">
        <v>252</v>
      </c>
      <c r="C1174" s="104" t="s">
        <v>1482</v>
      </c>
      <c r="D1174" s="94" t="s">
        <v>263</v>
      </c>
      <c r="E1174" s="95">
        <v>2286.09</v>
      </c>
      <c r="F1174" s="96">
        <f t="shared" si="138"/>
        <v>2805.95</v>
      </c>
      <c r="G1174" s="107">
        <f>ROUND(SUM('NOVO HORIZONTE'!G1174),2)</f>
        <v>0</v>
      </c>
      <c r="H1174" s="107">
        <f t="shared" si="143"/>
        <v>0</v>
      </c>
      <c r="I1174" s="143">
        <f t="shared" si="139"/>
        <v>0</v>
      </c>
      <c r="J1174" s="142"/>
      <c r="K1174" s="145"/>
      <c r="L1174" s="7" t="str">
        <f t="shared" si="140"/>
        <v/>
      </c>
      <c r="M1174" s="7" t="str">
        <f t="shared" si="141"/>
        <v/>
      </c>
      <c r="N1174" s="7" t="str">
        <f t="shared" si="145"/>
        <v/>
      </c>
      <c r="O1174" s="144"/>
      <c r="P1174" s="355">
        <v>0</v>
      </c>
      <c r="Q1174" s="362">
        <f>SUM('NOVO HORIZONTE'!I1174)</f>
        <v>0</v>
      </c>
      <c r="R1174" s="363">
        <f t="shared" si="142"/>
        <v>0</v>
      </c>
      <c r="S1174" s="153">
        <f t="shared" si="144"/>
        <v>0</v>
      </c>
      <c r="T1174" s="364"/>
    </row>
    <row r="1175" ht="22.5" hidden="1" spans="1:20">
      <c r="A1175" s="158">
        <v>99278</v>
      </c>
      <c r="B1175" s="94" t="s">
        <v>252</v>
      </c>
      <c r="C1175" s="104" t="s">
        <v>1483</v>
      </c>
      <c r="D1175" s="94" t="s">
        <v>263</v>
      </c>
      <c r="E1175" s="95">
        <v>295.37</v>
      </c>
      <c r="F1175" s="96">
        <f t="shared" si="138"/>
        <v>362.54</v>
      </c>
      <c r="G1175" s="107">
        <f>ROUND(SUM('NOVO HORIZONTE'!G1175),2)</f>
        <v>0</v>
      </c>
      <c r="H1175" s="107">
        <f t="shared" si="143"/>
        <v>0</v>
      </c>
      <c r="I1175" s="143">
        <f t="shared" si="139"/>
        <v>0</v>
      </c>
      <c r="J1175" s="142"/>
      <c r="K1175" s="145"/>
      <c r="L1175" s="7" t="str">
        <f t="shared" si="140"/>
        <v/>
      </c>
      <c r="M1175" s="7" t="str">
        <f t="shared" si="141"/>
        <v/>
      </c>
      <c r="N1175" s="7" t="str">
        <f t="shared" si="145"/>
        <v/>
      </c>
      <c r="O1175" s="144"/>
      <c r="P1175" s="355">
        <v>0</v>
      </c>
      <c r="Q1175" s="362">
        <f>SUM('NOVO HORIZONTE'!I1175)</f>
        <v>0</v>
      </c>
      <c r="R1175" s="363">
        <f t="shared" si="142"/>
        <v>0</v>
      </c>
      <c r="S1175" s="153">
        <f t="shared" si="144"/>
        <v>0</v>
      </c>
      <c r="T1175" s="364"/>
    </row>
    <row r="1176" ht="22.5" hidden="1" spans="1:20">
      <c r="A1176" s="158">
        <v>99281</v>
      </c>
      <c r="B1176" s="94" t="s">
        <v>252</v>
      </c>
      <c r="C1176" s="104" t="s">
        <v>1484</v>
      </c>
      <c r="D1176" s="94" t="s">
        <v>263</v>
      </c>
      <c r="E1176" s="95">
        <v>2536.55</v>
      </c>
      <c r="F1176" s="96">
        <f t="shared" ref="F1176:F1239" si="146">IF(E1176=0,0,IF(P1176=0,ROUND(E1176*(1+E$13),2),ROUND(E1176*(1+E$12),2)))</f>
        <v>3113.36</v>
      </c>
      <c r="G1176" s="107">
        <f>ROUND(SUM('NOVO HORIZONTE'!G1176),2)</f>
        <v>0</v>
      </c>
      <c r="H1176" s="107">
        <f t="shared" si="143"/>
        <v>0</v>
      </c>
      <c r="I1176" s="143">
        <f t="shared" ref="I1176:I1239" si="147">IF(ISBLANK(G1176),0,ROUND(G1176*H1176,2))</f>
        <v>0</v>
      </c>
      <c r="J1176" s="142"/>
      <c r="K1176" s="145"/>
      <c r="L1176" s="7" t="str">
        <f t="shared" ref="L1176:L1239" si="148">IF(K1176="X","x",IF(K1176="xx","x",IF(I1176&gt;0,"x","")))</f>
        <v/>
      </c>
      <c r="M1176" s="7" t="str">
        <f t="shared" ref="M1176:M1239" si="149">IF(K1176="X","x",IF(K1176="xx","x",IF(I1176&gt;0,"x","")))</f>
        <v/>
      </c>
      <c r="N1176" s="7" t="str">
        <f t="shared" si="145"/>
        <v/>
      </c>
      <c r="O1176" s="144"/>
      <c r="P1176" s="355">
        <v>0</v>
      </c>
      <c r="Q1176" s="362">
        <f>SUM('NOVO HORIZONTE'!I1176)</f>
        <v>0</v>
      </c>
      <c r="R1176" s="363">
        <f t="shared" ref="R1176:R1239" si="150">I1176-Q1176</f>
        <v>0</v>
      </c>
      <c r="S1176" s="153">
        <f t="shared" si="144"/>
        <v>0</v>
      </c>
      <c r="T1176" s="364"/>
    </row>
    <row r="1177" ht="22.5" hidden="1" spans="1:20">
      <c r="A1177" s="158">
        <v>99282</v>
      </c>
      <c r="B1177" s="94" t="s">
        <v>252</v>
      </c>
      <c r="C1177" s="104" t="s">
        <v>1485</v>
      </c>
      <c r="D1177" s="94" t="s">
        <v>263</v>
      </c>
      <c r="E1177" s="95">
        <v>2812.01</v>
      </c>
      <c r="F1177" s="96">
        <f t="shared" si="146"/>
        <v>3451.46</v>
      </c>
      <c r="G1177" s="107">
        <f>ROUND(SUM('NOVO HORIZONTE'!G1177),2)</f>
        <v>0</v>
      </c>
      <c r="H1177" s="107">
        <f t="shared" ref="H1177:H1240" si="151">IF(G1177=0,0,F1177)</f>
        <v>0</v>
      </c>
      <c r="I1177" s="143">
        <f t="shared" si="147"/>
        <v>0</v>
      </c>
      <c r="J1177" s="142"/>
      <c r="K1177" s="145"/>
      <c r="L1177" s="7" t="str">
        <f t="shared" si="148"/>
        <v/>
      </c>
      <c r="M1177" s="7" t="str">
        <f t="shared" si="149"/>
        <v/>
      </c>
      <c r="N1177" s="7" t="str">
        <f t="shared" si="145"/>
        <v/>
      </c>
      <c r="O1177" s="144"/>
      <c r="P1177" s="355">
        <v>0</v>
      </c>
      <c r="Q1177" s="362">
        <f>SUM('NOVO HORIZONTE'!I1177)</f>
        <v>0</v>
      </c>
      <c r="R1177" s="363">
        <f t="shared" si="150"/>
        <v>0</v>
      </c>
      <c r="S1177" s="153">
        <f t="shared" ref="S1177:S1240" si="152">IF(R1177=0,0,IF(R1177&gt;0,"c","b"))</f>
        <v>0</v>
      </c>
      <c r="T1177" s="364"/>
    </row>
    <row r="1178" ht="22.5" hidden="1" spans="1:20">
      <c r="A1178" s="158">
        <v>99283</v>
      </c>
      <c r="B1178" s="94" t="s">
        <v>252</v>
      </c>
      <c r="C1178" s="104" t="s">
        <v>1486</v>
      </c>
      <c r="D1178" s="94" t="s">
        <v>263</v>
      </c>
      <c r="E1178" s="95">
        <v>1208.45</v>
      </c>
      <c r="F1178" s="96">
        <f t="shared" si="146"/>
        <v>1483.25</v>
      </c>
      <c r="G1178" s="107">
        <f>ROUND(SUM('NOVO HORIZONTE'!G1178),2)</f>
        <v>0</v>
      </c>
      <c r="H1178" s="107">
        <f t="shared" si="151"/>
        <v>0</v>
      </c>
      <c r="I1178" s="143">
        <f t="shared" si="147"/>
        <v>0</v>
      </c>
      <c r="J1178" s="142"/>
      <c r="K1178" s="145"/>
      <c r="L1178" s="7" t="str">
        <f t="shared" si="148"/>
        <v/>
      </c>
      <c r="M1178" s="7" t="str">
        <f t="shared" si="149"/>
        <v/>
      </c>
      <c r="N1178" s="7" t="str">
        <f t="shared" si="145"/>
        <v/>
      </c>
      <c r="O1178" s="144"/>
      <c r="P1178" s="355">
        <v>0</v>
      </c>
      <c r="Q1178" s="362">
        <f>SUM('NOVO HORIZONTE'!I1178)</f>
        <v>0</v>
      </c>
      <c r="R1178" s="363">
        <f t="shared" si="150"/>
        <v>0</v>
      </c>
      <c r="S1178" s="153">
        <f t="shared" si="152"/>
        <v>0</v>
      </c>
      <c r="T1178" s="364"/>
    </row>
    <row r="1179" ht="22.5" hidden="1" spans="1:20">
      <c r="A1179" s="158">
        <v>99288</v>
      </c>
      <c r="B1179" s="94" t="s">
        <v>252</v>
      </c>
      <c r="C1179" s="104" t="s">
        <v>1487</v>
      </c>
      <c r="D1179" s="94" t="s">
        <v>263</v>
      </c>
      <c r="E1179" s="95">
        <v>387.07</v>
      </c>
      <c r="F1179" s="96">
        <f t="shared" si="146"/>
        <v>475.09</v>
      </c>
      <c r="G1179" s="107">
        <f>ROUND(SUM('NOVO HORIZONTE'!G1179),2)</f>
        <v>0</v>
      </c>
      <c r="H1179" s="107">
        <f t="shared" si="151"/>
        <v>0</v>
      </c>
      <c r="I1179" s="143">
        <f t="shared" si="147"/>
        <v>0</v>
      </c>
      <c r="J1179" s="142"/>
      <c r="K1179" s="145"/>
      <c r="L1179" s="7" t="str">
        <f t="shared" si="148"/>
        <v/>
      </c>
      <c r="M1179" s="7" t="str">
        <f t="shared" si="149"/>
        <v/>
      </c>
      <c r="N1179" s="7" t="str">
        <f t="shared" si="145"/>
        <v/>
      </c>
      <c r="O1179" s="144"/>
      <c r="P1179" s="355">
        <v>0</v>
      </c>
      <c r="Q1179" s="362">
        <f>SUM('NOVO HORIZONTE'!I1179)</f>
        <v>0</v>
      </c>
      <c r="R1179" s="363">
        <f t="shared" si="150"/>
        <v>0</v>
      </c>
      <c r="S1179" s="153">
        <f t="shared" si="152"/>
        <v>0</v>
      </c>
      <c r="T1179" s="364"/>
    </row>
    <row r="1180" ht="22.5" hidden="1" spans="1:20">
      <c r="A1180" s="158">
        <v>99289</v>
      </c>
      <c r="B1180" s="94" t="s">
        <v>252</v>
      </c>
      <c r="C1180" s="104" t="s">
        <v>1488</v>
      </c>
      <c r="D1180" s="94" t="s">
        <v>263</v>
      </c>
      <c r="E1180" s="95">
        <v>2786.95</v>
      </c>
      <c r="F1180" s="96">
        <f t="shared" si="146"/>
        <v>3420.7</v>
      </c>
      <c r="G1180" s="107">
        <f>ROUND(SUM('NOVO HORIZONTE'!G1180),2)</f>
        <v>0</v>
      </c>
      <c r="H1180" s="107">
        <f t="shared" si="151"/>
        <v>0</v>
      </c>
      <c r="I1180" s="143">
        <f t="shared" si="147"/>
        <v>0</v>
      </c>
      <c r="J1180" s="142"/>
      <c r="K1180" s="145"/>
      <c r="L1180" s="7" t="str">
        <f t="shared" si="148"/>
        <v/>
      </c>
      <c r="M1180" s="7" t="str">
        <f t="shared" si="149"/>
        <v/>
      </c>
      <c r="N1180" s="7" t="str">
        <f t="shared" si="145"/>
        <v/>
      </c>
      <c r="O1180" s="144"/>
      <c r="P1180" s="355">
        <v>0</v>
      </c>
      <c r="Q1180" s="362">
        <f>SUM('NOVO HORIZONTE'!I1180)</f>
        <v>0</v>
      </c>
      <c r="R1180" s="363">
        <f t="shared" si="150"/>
        <v>0</v>
      </c>
      <c r="S1180" s="153">
        <f t="shared" si="152"/>
        <v>0</v>
      </c>
      <c r="T1180" s="364"/>
    </row>
    <row r="1181" ht="22.5" hidden="1" spans="1:20">
      <c r="A1181" s="158">
        <v>99291</v>
      </c>
      <c r="B1181" s="94" t="s">
        <v>252</v>
      </c>
      <c r="C1181" s="104" t="s">
        <v>1489</v>
      </c>
      <c r="D1181" s="94" t="s">
        <v>263</v>
      </c>
      <c r="E1181" s="95">
        <v>2786.95</v>
      </c>
      <c r="F1181" s="96">
        <f t="shared" si="146"/>
        <v>3420.7</v>
      </c>
      <c r="G1181" s="107">
        <f>ROUND(SUM('NOVO HORIZONTE'!G1181),2)</f>
        <v>0</v>
      </c>
      <c r="H1181" s="107">
        <f t="shared" si="151"/>
        <v>0</v>
      </c>
      <c r="I1181" s="143">
        <f t="shared" si="147"/>
        <v>0</v>
      </c>
      <c r="J1181" s="142"/>
      <c r="K1181" s="145"/>
      <c r="L1181" s="7" t="str">
        <f t="shared" si="148"/>
        <v/>
      </c>
      <c r="M1181" s="7" t="str">
        <f t="shared" si="149"/>
        <v/>
      </c>
      <c r="N1181" s="7" t="str">
        <f t="shared" si="145"/>
        <v/>
      </c>
      <c r="O1181" s="144"/>
      <c r="P1181" s="355">
        <v>0</v>
      </c>
      <c r="Q1181" s="362">
        <f>SUM('NOVO HORIZONTE'!I1181)</f>
        <v>0</v>
      </c>
      <c r="R1181" s="363">
        <f t="shared" si="150"/>
        <v>0</v>
      </c>
      <c r="S1181" s="153">
        <f t="shared" si="152"/>
        <v>0</v>
      </c>
      <c r="T1181" s="364"/>
    </row>
    <row r="1182" ht="22.5" hidden="1" spans="1:20">
      <c r="A1182" s="158">
        <v>99293</v>
      </c>
      <c r="B1182" s="94" t="s">
        <v>252</v>
      </c>
      <c r="C1182" s="104" t="s">
        <v>1490</v>
      </c>
      <c r="D1182" s="94" t="s">
        <v>263</v>
      </c>
      <c r="E1182" s="95">
        <v>1466.97</v>
      </c>
      <c r="F1182" s="96">
        <f t="shared" si="146"/>
        <v>1800.56</v>
      </c>
      <c r="G1182" s="107">
        <f>ROUND(SUM('NOVO HORIZONTE'!G1182),2)</f>
        <v>0</v>
      </c>
      <c r="H1182" s="107">
        <f t="shared" si="151"/>
        <v>0</v>
      </c>
      <c r="I1182" s="143">
        <f t="shared" si="147"/>
        <v>0</v>
      </c>
      <c r="J1182" s="142"/>
      <c r="K1182" s="145"/>
      <c r="L1182" s="7" t="str">
        <f t="shared" si="148"/>
        <v/>
      </c>
      <c r="M1182" s="7" t="str">
        <f t="shared" si="149"/>
        <v/>
      </c>
      <c r="N1182" s="7" t="str">
        <f t="shared" si="145"/>
        <v/>
      </c>
      <c r="O1182" s="144"/>
      <c r="P1182" s="355">
        <v>0</v>
      </c>
      <c r="Q1182" s="362">
        <f>SUM('NOVO HORIZONTE'!I1182)</f>
        <v>0</v>
      </c>
      <c r="R1182" s="363">
        <f t="shared" si="150"/>
        <v>0</v>
      </c>
      <c r="S1182" s="153">
        <f t="shared" si="152"/>
        <v>0</v>
      </c>
      <c r="T1182" s="364"/>
    </row>
    <row r="1183" ht="22.5" hidden="1" spans="1:20">
      <c r="A1183" s="158">
        <v>99296</v>
      </c>
      <c r="B1183" s="94" t="s">
        <v>252</v>
      </c>
      <c r="C1183" s="104" t="s">
        <v>1491</v>
      </c>
      <c r="D1183" s="94" t="s">
        <v>263</v>
      </c>
      <c r="E1183" s="95">
        <v>3062.42</v>
      </c>
      <c r="F1183" s="96">
        <f t="shared" si="146"/>
        <v>3758.81</v>
      </c>
      <c r="G1183" s="107">
        <f>ROUND(SUM('NOVO HORIZONTE'!G1183),2)</f>
        <v>0</v>
      </c>
      <c r="H1183" s="107">
        <f t="shared" si="151"/>
        <v>0</v>
      </c>
      <c r="I1183" s="143">
        <f t="shared" si="147"/>
        <v>0</v>
      </c>
      <c r="J1183" s="142"/>
      <c r="K1183" s="145"/>
      <c r="L1183" s="7" t="str">
        <f t="shared" si="148"/>
        <v/>
      </c>
      <c r="M1183" s="7" t="str">
        <f t="shared" si="149"/>
        <v/>
      </c>
      <c r="N1183" s="7" t="str">
        <f t="shared" si="145"/>
        <v/>
      </c>
      <c r="O1183" s="144"/>
      <c r="P1183" s="355">
        <v>0</v>
      </c>
      <c r="Q1183" s="362">
        <f>SUM('NOVO HORIZONTE'!I1183)</f>
        <v>0</v>
      </c>
      <c r="R1183" s="363">
        <f t="shared" si="150"/>
        <v>0</v>
      </c>
      <c r="S1183" s="153">
        <f t="shared" si="152"/>
        <v>0</v>
      </c>
      <c r="T1183" s="364"/>
    </row>
    <row r="1184" ht="22.5" hidden="1" spans="1:20">
      <c r="A1184" s="158">
        <v>99297</v>
      </c>
      <c r="B1184" s="94" t="s">
        <v>252</v>
      </c>
      <c r="C1184" s="104" t="s">
        <v>1492</v>
      </c>
      <c r="D1184" s="94" t="s">
        <v>263</v>
      </c>
      <c r="E1184" s="95">
        <v>3058.08</v>
      </c>
      <c r="F1184" s="96">
        <f t="shared" si="146"/>
        <v>3753.49</v>
      </c>
      <c r="G1184" s="107">
        <f>ROUND(SUM('NOVO HORIZONTE'!G1184),2)</f>
        <v>0</v>
      </c>
      <c r="H1184" s="107">
        <f t="shared" si="151"/>
        <v>0</v>
      </c>
      <c r="I1184" s="143">
        <f t="shared" si="147"/>
        <v>0</v>
      </c>
      <c r="J1184" s="142"/>
      <c r="K1184" s="145"/>
      <c r="L1184" s="7" t="str">
        <f t="shared" si="148"/>
        <v/>
      </c>
      <c r="M1184" s="7" t="str">
        <f t="shared" si="149"/>
        <v/>
      </c>
      <c r="N1184" s="7" t="str">
        <f t="shared" si="145"/>
        <v/>
      </c>
      <c r="O1184" s="144"/>
      <c r="P1184" s="355">
        <v>0</v>
      </c>
      <c r="Q1184" s="362">
        <f>SUM('NOVO HORIZONTE'!I1184)</f>
        <v>0</v>
      </c>
      <c r="R1184" s="363">
        <f t="shared" si="150"/>
        <v>0</v>
      </c>
      <c r="S1184" s="153">
        <f t="shared" si="152"/>
        <v>0</v>
      </c>
      <c r="T1184" s="364"/>
    </row>
    <row r="1185" ht="22.5" hidden="1" spans="1:20">
      <c r="A1185" s="158">
        <v>99299</v>
      </c>
      <c r="B1185" s="94" t="s">
        <v>252</v>
      </c>
      <c r="C1185" s="104" t="s">
        <v>1493</v>
      </c>
      <c r="D1185" s="94" t="s">
        <v>263</v>
      </c>
      <c r="E1185" s="95">
        <v>3312.77</v>
      </c>
      <c r="F1185" s="96">
        <f t="shared" si="146"/>
        <v>4066.09</v>
      </c>
      <c r="G1185" s="107">
        <f>ROUND(SUM('NOVO HORIZONTE'!G1185),2)</f>
        <v>0</v>
      </c>
      <c r="H1185" s="107">
        <f t="shared" si="151"/>
        <v>0</v>
      </c>
      <c r="I1185" s="143">
        <f t="shared" si="147"/>
        <v>0</v>
      </c>
      <c r="J1185" s="142"/>
      <c r="K1185" s="145"/>
      <c r="L1185" s="7" t="str">
        <f t="shared" si="148"/>
        <v/>
      </c>
      <c r="M1185" s="7" t="str">
        <f t="shared" si="149"/>
        <v/>
      </c>
      <c r="N1185" s="7" t="str">
        <f t="shared" si="145"/>
        <v/>
      </c>
      <c r="O1185" s="144"/>
      <c r="P1185" s="355">
        <v>0</v>
      </c>
      <c r="Q1185" s="362">
        <f>SUM('NOVO HORIZONTE'!I1185)</f>
        <v>0</v>
      </c>
      <c r="R1185" s="363">
        <f t="shared" si="150"/>
        <v>0</v>
      </c>
      <c r="S1185" s="153">
        <f t="shared" si="152"/>
        <v>0</v>
      </c>
      <c r="T1185" s="364"/>
    </row>
    <row r="1186" ht="22.5" hidden="1" spans="1:20">
      <c r="A1186" s="158">
        <v>99302</v>
      </c>
      <c r="B1186" s="94" t="s">
        <v>252</v>
      </c>
      <c r="C1186" s="104" t="s">
        <v>1494</v>
      </c>
      <c r="D1186" s="94" t="s">
        <v>263</v>
      </c>
      <c r="E1186" s="95">
        <v>3567.48</v>
      </c>
      <c r="F1186" s="96">
        <f t="shared" si="146"/>
        <v>4378.72</v>
      </c>
      <c r="G1186" s="107">
        <f>ROUND(SUM('NOVO HORIZONTE'!G1186),2)</f>
        <v>0</v>
      </c>
      <c r="H1186" s="107">
        <f t="shared" si="151"/>
        <v>0</v>
      </c>
      <c r="I1186" s="143">
        <f t="shared" si="147"/>
        <v>0</v>
      </c>
      <c r="J1186" s="142"/>
      <c r="K1186" s="145"/>
      <c r="L1186" s="7" t="str">
        <f t="shared" si="148"/>
        <v/>
      </c>
      <c r="M1186" s="7" t="str">
        <f t="shared" si="149"/>
        <v/>
      </c>
      <c r="N1186" s="7" t="str">
        <f t="shared" si="145"/>
        <v/>
      </c>
      <c r="O1186" s="144"/>
      <c r="P1186" s="355">
        <v>0</v>
      </c>
      <c r="Q1186" s="362">
        <f>SUM('NOVO HORIZONTE'!I1186)</f>
        <v>0</v>
      </c>
      <c r="R1186" s="363">
        <f t="shared" si="150"/>
        <v>0</v>
      </c>
      <c r="S1186" s="153">
        <f t="shared" si="152"/>
        <v>0</v>
      </c>
      <c r="T1186" s="364"/>
    </row>
    <row r="1187" ht="22.5" hidden="1" spans="1:20">
      <c r="A1187" s="158">
        <v>99304</v>
      </c>
      <c r="B1187" s="94" t="s">
        <v>252</v>
      </c>
      <c r="C1187" s="104" t="s">
        <v>1495</v>
      </c>
      <c r="D1187" s="94" t="s">
        <v>263</v>
      </c>
      <c r="E1187" s="95">
        <v>3317.09</v>
      </c>
      <c r="F1187" s="96">
        <f t="shared" si="146"/>
        <v>4071.4</v>
      </c>
      <c r="G1187" s="107">
        <f>ROUND(SUM('NOVO HORIZONTE'!G1187),2)</f>
        <v>0</v>
      </c>
      <c r="H1187" s="107">
        <f t="shared" si="151"/>
        <v>0</v>
      </c>
      <c r="I1187" s="143">
        <f t="shared" si="147"/>
        <v>0</v>
      </c>
      <c r="J1187" s="142"/>
      <c r="K1187" s="145"/>
      <c r="L1187" s="7" t="str">
        <f t="shared" si="148"/>
        <v/>
      </c>
      <c r="M1187" s="7" t="str">
        <f t="shared" si="149"/>
        <v/>
      </c>
      <c r="N1187" s="7" t="str">
        <f t="shared" si="145"/>
        <v/>
      </c>
      <c r="O1187" s="144"/>
      <c r="P1187" s="355">
        <v>0</v>
      </c>
      <c r="Q1187" s="362">
        <f>SUM('NOVO HORIZONTE'!I1187)</f>
        <v>0</v>
      </c>
      <c r="R1187" s="363">
        <f t="shared" si="150"/>
        <v>0</v>
      </c>
      <c r="S1187" s="153">
        <f t="shared" si="152"/>
        <v>0</v>
      </c>
      <c r="T1187" s="364"/>
    </row>
    <row r="1188" ht="22.5" hidden="1" spans="1:20">
      <c r="A1188" s="158">
        <v>99306</v>
      </c>
      <c r="B1188" s="94" t="s">
        <v>252</v>
      </c>
      <c r="C1188" s="104" t="s">
        <v>1496</v>
      </c>
      <c r="D1188" s="94" t="s">
        <v>263</v>
      </c>
      <c r="E1188" s="95">
        <v>3567.48</v>
      </c>
      <c r="F1188" s="96">
        <f t="shared" si="146"/>
        <v>4378.72</v>
      </c>
      <c r="G1188" s="107">
        <f>ROUND(SUM('NOVO HORIZONTE'!G1188),2)</f>
        <v>0</v>
      </c>
      <c r="H1188" s="107">
        <f t="shared" si="151"/>
        <v>0</v>
      </c>
      <c r="I1188" s="143">
        <f t="shared" si="147"/>
        <v>0</v>
      </c>
      <c r="J1188" s="142"/>
      <c r="K1188" s="145"/>
      <c r="L1188" s="7" t="str">
        <f t="shared" si="148"/>
        <v/>
      </c>
      <c r="M1188" s="7" t="str">
        <f t="shared" si="149"/>
        <v/>
      </c>
      <c r="N1188" s="7" t="str">
        <f t="shared" si="145"/>
        <v/>
      </c>
      <c r="O1188" s="144"/>
      <c r="P1188" s="355">
        <v>0</v>
      </c>
      <c r="Q1188" s="362">
        <f>SUM('NOVO HORIZONTE'!I1188)</f>
        <v>0</v>
      </c>
      <c r="R1188" s="363">
        <f t="shared" si="150"/>
        <v>0</v>
      </c>
      <c r="S1188" s="153">
        <f t="shared" si="152"/>
        <v>0</v>
      </c>
      <c r="T1188" s="364"/>
    </row>
    <row r="1189" ht="22.5" hidden="1" spans="1:20">
      <c r="A1189" s="158">
        <v>99307</v>
      </c>
      <c r="B1189" s="94" t="s">
        <v>252</v>
      </c>
      <c r="C1189" s="104" t="s">
        <v>1497</v>
      </c>
      <c r="D1189" s="94" t="s">
        <v>263</v>
      </c>
      <c r="E1189" s="95">
        <v>2306.84</v>
      </c>
      <c r="F1189" s="96">
        <f t="shared" si="146"/>
        <v>2831.42</v>
      </c>
      <c r="G1189" s="107">
        <f>ROUND(SUM('NOVO HORIZONTE'!G1189),2)</f>
        <v>0</v>
      </c>
      <c r="H1189" s="107">
        <f t="shared" si="151"/>
        <v>0</v>
      </c>
      <c r="I1189" s="143">
        <f t="shared" si="147"/>
        <v>0</v>
      </c>
      <c r="J1189" s="142"/>
      <c r="K1189" s="145"/>
      <c r="L1189" s="7" t="str">
        <f t="shared" si="148"/>
        <v/>
      </c>
      <c r="M1189" s="7" t="str">
        <f t="shared" si="149"/>
        <v/>
      </c>
      <c r="N1189" s="7" t="str">
        <f t="shared" si="145"/>
        <v/>
      </c>
      <c r="O1189" s="144"/>
      <c r="P1189" s="355">
        <v>0</v>
      </c>
      <c r="Q1189" s="362">
        <f>SUM('NOVO HORIZONTE'!I1189)</f>
        <v>0</v>
      </c>
      <c r="R1189" s="363">
        <f t="shared" si="150"/>
        <v>0</v>
      </c>
      <c r="S1189" s="153">
        <f t="shared" si="152"/>
        <v>0</v>
      </c>
      <c r="T1189" s="364"/>
    </row>
    <row r="1190" ht="22.5" hidden="1" spans="1:20">
      <c r="A1190" s="158">
        <v>99309</v>
      </c>
      <c r="B1190" s="94" t="s">
        <v>252</v>
      </c>
      <c r="C1190" s="104" t="s">
        <v>1498</v>
      </c>
      <c r="D1190" s="94" t="s">
        <v>263</v>
      </c>
      <c r="E1190" s="95">
        <v>3822.26</v>
      </c>
      <c r="F1190" s="96">
        <f t="shared" si="146"/>
        <v>4691.44</v>
      </c>
      <c r="G1190" s="107">
        <f>ROUND(SUM('NOVO HORIZONTE'!G1190),2)</f>
        <v>0</v>
      </c>
      <c r="H1190" s="107">
        <f t="shared" si="151"/>
        <v>0</v>
      </c>
      <c r="I1190" s="143">
        <f t="shared" si="147"/>
        <v>0</v>
      </c>
      <c r="J1190" s="142"/>
      <c r="K1190" s="145"/>
      <c r="L1190" s="7" t="str">
        <f t="shared" si="148"/>
        <v/>
      </c>
      <c r="M1190" s="7" t="str">
        <f t="shared" si="149"/>
        <v/>
      </c>
      <c r="N1190" s="7" t="str">
        <f t="shared" si="145"/>
        <v/>
      </c>
      <c r="O1190" s="144"/>
      <c r="P1190" s="355">
        <v>0</v>
      </c>
      <c r="Q1190" s="362">
        <f>SUM('NOVO HORIZONTE'!I1190)</f>
        <v>0</v>
      </c>
      <c r="R1190" s="363">
        <f t="shared" si="150"/>
        <v>0</v>
      </c>
      <c r="S1190" s="153">
        <f t="shared" si="152"/>
        <v>0</v>
      </c>
      <c r="T1190" s="364"/>
    </row>
    <row r="1191" ht="22.5" hidden="1" spans="1:20">
      <c r="A1191" s="158">
        <v>99311</v>
      </c>
      <c r="B1191" s="94" t="s">
        <v>252</v>
      </c>
      <c r="C1191" s="104" t="s">
        <v>1499</v>
      </c>
      <c r="D1191" s="94" t="s">
        <v>263</v>
      </c>
      <c r="E1191" s="95">
        <v>3822.26</v>
      </c>
      <c r="F1191" s="96">
        <f t="shared" si="146"/>
        <v>4691.44</v>
      </c>
      <c r="G1191" s="107">
        <f>ROUND(SUM('NOVO HORIZONTE'!G1191),2)</f>
        <v>0</v>
      </c>
      <c r="H1191" s="107">
        <f t="shared" si="151"/>
        <v>0</v>
      </c>
      <c r="I1191" s="143">
        <f t="shared" si="147"/>
        <v>0</v>
      </c>
      <c r="J1191" s="142"/>
      <c r="K1191" s="145"/>
      <c r="L1191" s="7" t="str">
        <f t="shared" si="148"/>
        <v/>
      </c>
      <c r="M1191" s="7" t="str">
        <f t="shared" si="149"/>
        <v/>
      </c>
      <c r="N1191" s="7" t="str">
        <f t="shared" si="145"/>
        <v/>
      </c>
      <c r="O1191" s="144"/>
      <c r="P1191" s="355">
        <v>0</v>
      </c>
      <c r="Q1191" s="362">
        <f>SUM('NOVO HORIZONTE'!I1191)</f>
        <v>0</v>
      </c>
      <c r="R1191" s="363">
        <f t="shared" si="150"/>
        <v>0</v>
      </c>
      <c r="S1191" s="153">
        <f t="shared" si="152"/>
        <v>0</v>
      </c>
      <c r="T1191" s="364"/>
    </row>
    <row r="1192" ht="22.5" hidden="1" spans="1:20">
      <c r="A1192" s="158">
        <v>99314</v>
      </c>
      <c r="B1192" s="94" t="s">
        <v>252</v>
      </c>
      <c r="C1192" s="104" t="s">
        <v>1500</v>
      </c>
      <c r="D1192" s="94" t="s">
        <v>263</v>
      </c>
      <c r="E1192" s="95">
        <v>4076.99</v>
      </c>
      <c r="F1192" s="96">
        <f t="shared" si="146"/>
        <v>5004.1</v>
      </c>
      <c r="G1192" s="107">
        <f>ROUND(SUM('NOVO HORIZONTE'!G1192),2)</f>
        <v>0</v>
      </c>
      <c r="H1192" s="107">
        <f t="shared" si="151"/>
        <v>0</v>
      </c>
      <c r="I1192" s="143">
        <f t="shared" si="147"/>
        <v>0</v>
      </c>
      <c r="J1192" s="142"/>
      <c r="K1192" s="145"/>
      <c r="L1192" s="7" t="str">
        <f t="shared" si="148"/>
        <v/>
      </c>
      <c r="M1192" s="7" t="str">
        <f t="shared" si="149"/>
        <v/>
      </c>
      <c r="N1192" s="7" t="str">
        <f t="shared" si="145"/>
        <v/>
      </c>
      <c r="O1192" s="144"/>
      <c r="P1192" s="355">
        <v>0</v>
      </c>
      <c r="Q1192" s="362">
        <f>SUM('NOVO HORIZONTE'!I1192)</f>
        <v>0</v>
      </c>
      <c r="R1192" s="363">
        <f t="shared" si="150"/>
        <v>0</v>
      </c>
      <c r="S1192" s="153">
        <f t="shared" si="152"/>
        <v>0</v>
      </c>
      <c r="T1192" s="364"/>
    </row>
    <row r="1193" ht="22.5" hidden="1" spans="1:20">
      <c r="A1193" s="158">
        <v>99317</v>
      </c>
      <c r="B1193" s="94" t="s">
        <v>252</v>
      </c>
      <c r="C1193" s="104" t="s">
        <v>1501</v>
      </c>
      <c r="D1193" s="94" t="s">
        <v>263</v>
      </c>
      <c r="E1193" s="95">
        <v>2557.24</v>
      </c>
      <c r="F1193" s="96">
        <f t="shared" si="146"/>
        <v>3138.76</v>
      </c>
      <c r="G1193" s="107">
        <f>ROUND(SUM('NOVO HORIZONTE'!G1193),2)</f>
        <v>0</v>
      </c>
      <c r="H1193" s="107">
        <f t="shared" si="151"/>
        <v>0</v>
      </c>
      <c r="I1193" s="143">
        <f t="shared" si="147"/>
        <v>0</v>
      </c>
      <c r="J1193" s="142"/>
      <c r="K1193" s="145"/>
      <c r="L1193" s="7" t="str">
        <f t="shared" si="148"/>
        <v/>
      </c>
      <c r="M1193" s="7" t="str">
        <f t="shared" si="149"/>
        <v/>
      </c>
      <c r="N1193" s="7" t="str">
        <f t="shared" si="145"/>
        <v/>
      </c>
      <c r="O1193" s="144"/>
      <c r="P1193" s="355">
        <v>0</v>
      </c>
      <c r="Q1193" s="362">
        <f>SUM('NOVO HORIZONTE'!I1193)</f>
        <v>0</v>
      </c>
      <c r="R1193" s="363">
        <f t="shared" si="150"/>
        <v>0</v>
      </c>
      <c r="S1193" s="153">
        <f t="shared" si="152"/>
        <v>0</v>
      </c>
      <c r="T1193" s="364"/>
    </row>
    <row r="1194" ht="22.5" hidden="1" spans="1:20">
      <c r="A1194" s="158">
        <v>99321</v>
      </c>
      <c r="B1194" s="94" t="s">
        <v>252</v>
      </c>
      <c r="C1194" s="104" t="s">
        <v>1502</v>
      </c>
      <c r="D1194" s="94" t="s">
        <v>263</v>
      </c>
      <c r="E1194" s="95">
        <v>2807.69</v>
      </c>
      <c r="F1194" s="96">
        <f t="shared" si="146"/>
        <v>3446.16</v>
      </c>
      <c r="G1194" s="107">
        <f>ROUND(SUM('NOVO HORIZONTE'!G1194),2)</f>
        <v>0</v>
      </c>
      <c r="H1194" s="107">
        <f t="shared" si="151"/>
        <v>0</v>
      </c>
      <c r="I1194" s="143">
        <f t="shared" si="147"/>
        <v>0</v>
      </c>
      <c r="J1194" s="142"/>
      <c r="K1194" s="145"/>
      <c r="L1194" s="7" t="str">
        <f t="shared" si="148"/>
        <v/>
      </c>
      <c r="M1194" s="7" t="str">
        <f t="shared" si="149"/>
        <v/>
      </c>
      <c r="N1194" s="7" t="str">
        <f t="shared" si="145"/>
        <v/>
      </c>
      <c r="O1194" s="144"/>
      <c r="P1194" s="355">
        <v>0</v>
      </c>
      <c r="Q1194" s="362">
        <f>SUM('NOVO HORIZONTE'!I1194)</f>
        <v>0</v>
      </c>
      <c r="R1194" s="363">
        <f t="shared" si="150"/>
        <v>0</v>
      </c>
      <c r="S1194" s="153">
        <f t="shared" si="152"/>
        <v>0</v>
      </c>
      <c r="T1194" s="364"/>
    </row>
    <row r="1195" ht="22.5" hidden="1" spans="1:20">
      <c r="A1195" s="158">
        <v>99323</v>
      </c>
      <c r="B1195" s="94" t="s">
        <v>252</v>
      </c>
      <c r="C1195" s="104" t="s">
        <v>1503</v>
      </c>
      <c r="D1195" s="94" t="s">
        <v>263</v>
      </c>
      <c r="E1195" s="95">
        <v>3058.08</v>
      </c>
      <c r="F1195" s="96">
        <f t="shared" si="146"/>
        <v>3753.49</v>
      </c>
      <c r="G1195" s="107">
        <f>ROUND(SUM('NOVO HORIZONTE'!G1195),2)</f>
        <v>0</v>
      </c>
      <c r="H1195" s="107">
        <f t="shared" si="151"/>
        <v>0</v>
      </c>
      <c r="I1195" s="143">
        <f t="shared" si="147"/>
        <v>0</v>
      </c>
      <c r="J1195" s="142"/>
      <c r="K1195" s="145"/>
      <c r="L1195" s="7" t="str">
        <f t="shared" si="148"/>
        <v/>
      </c>
      <c r="M1195" s="7" t="str">
        <f t="shared" si="149"/>
        <v/>
      </c>
      <c r="N1195" s="7" t="str">
        <f t="shared" si="145"/>
        <v/>
      </c>
      <c r="O1195" s="144"/>
      <c r="P1195" s="355">
        <v>0</v>
      </c>
      <c r="Q1195" s="362">
        <f>SUM('NOVO HORIZONTE'!I1195)</f>
        <v>0</v>
      </c>
      <c r="R1195" s="363">
        <f t="shared" si="150"/>
        <v>0</v>
      </c>
      <c r="S1195" s="153">
        <f t="shared" si="152"/>
        <v>0</v>
      </c>
      <c r="T1195" s="364"/>
    </row>
    <row r="1196" ht="22.5" hidden="1" spans="1:20">
      <c r="A1196" s="158">
        <v>99325</v>
      </c>
      <c r="B1196" s="94" t="s">
        <v>252</v>
      </c>
      <c r="C1196" s="104" t="s">
        <v>1504</v>
      </c>
      <c r="D1196" s="94" t="s">
        <v>263</v>
      </c>
      <c r="E1196" s="95">
        <v>3312.77</v>
      </c>
      <c r="F1196" s="96">
        <f t="shared" si="146"/>
        <v>4066.09</v>
      </c>
      <c r="G1196" s="107">
        <f>ROUND(SUM('NOVO HORIZONTE'!G1196),2)</f>
        <v>0</v>
      </c>
      <c r="H1196" s="107">
        <f t="shared" si="151"/>
        <v>0</v>
      </c>
      <c r="I1196" s="143">
        <f t="shared" si="147"/>
        <v>0</v>
      </c>
      <c r="J1196" s="142"/>
      <c r="K1196" s="145"/>
      <c r="L1196" s="7" t="str">
        <f t="shared" si="148"/>
        <v/>
      </c>
      <c r="M1196" s="7" t="str">
        <f t="shared" si="149"/>
        <v/>
      </c>
      <c r="N1196" s="7" t="str">
        <f t="shared" si="145"/>
        <v/>
      </c>
      <c r="O1196" s="144"/>
      <c r="P1196" s="355">
        <v>0</v>
      </c>
      <c r="Q1196" s="362">
        <f>SUM('NOVO HORIZONTE'!I1196)</f>
        <v>0</v>
      </c>
      <c r="R1196" s="363">
        <f t="shared" si="150"/>
        <v>0</v>
      </c>
      <c r="S1196" s="153">
        <f t="shared" si="152"/>
        <v>0</v>
      </c>
      <c r="T1196" s="364"/>
    </row>
    <row r="1197" ht="22.5" hidden="1" spans="1:20">
      <c r="A1197" s="158">
        <v>99327</v>
      </c>
      <c r="B1197" s="94" t="s">
        <v>252</v>
      </c>
      <c r="C1197" s="104" t="s">
        <v>1505</v>
      </c>
      <c r="D1197" s="94" t="s">
        <v>263</v>
      </c>
      <c r="E1197" s="95">
        <v>4289.45</v>
      </c>
      <c r="F1197" s="96">
        <f t="shared" si="146"/>
        <v>5264.87</v>
      </c>
      <c r="G1197" s="107">
        <f>ROUND(SUM('NOVO HORIZONTE'!G1197),2)</f>
        <v>0</v>
      </c>
      <c r="H1197" s="107">
        <f t="shared" si="151"/>
        <v>0</v>
      </c>
      <c r="I1197" s="143">
        <f t="shared" si="147"/>
        <v>0</v>
      </c>
      <c r="J1197" s="142"/>
      <c r="K1197" s="145"/>
      <c r="L1197" s="7" t="str">
        <f t="shared" si="148"/>
        <v/>
      </c>
      <c r="M1197" s="7" t="str">
        <f t="shared" si="149"/>
        <v/>
      </c>
      <c r="N1197" s="7" t="str">
        <f t="shared" si="145"/>
        <v/>
      </c>
      <c r="O1197" s="144"/>
      <c r="P1197" s="355">
        <v>0</v>
      </c>
      <c r="Q1197" s="362">
        <f>SUM('NOVO HORIZONTE'!I1197)</f>
        <v>0</v>
      </c>
      <c r="R1197" s="363">
        <f t="shared" si="150"/>
        <v>0</v>
      </c>
      <c r="S1197" s="153">
        <f t="shared" si="152"/>
        <v>0</v>
      </c>
      <c r="T1197" s="364"/>
    </row>
    <row r="1198" ht="22.5" hidden="1" spans="1:20">
      <c r="A1198" s="158">
        <v>98050</v>
      </c>
      <c r="B1198" s="94" t="s">
        <v>252</v>
      </c>
      <c r="C1198" s="104" t="s">
        <v>1506</v>
      </c>
      <c r="D1198" s="94" t="s">
        <v>263</v>
      </c>
      <c r="E1198" s="95">
        <v>214.1</v>
      </c>
      <c r="F1198" s="96">
        <f t="shared" si="146"/>
        <v>262.79</v>
      </c>
      <c r="G1198" s="107">
        <f>ROUND(SUM('NOVO HORIZONTE'!G1198),2)</f>
        <v>0</v>
      </c>
      <c r="H1198" s="107">
        <f t="shared" si="151"/>
        <v>0</v>
      </c>
      <c r="I1198" s="143">
        <f t="shared" si="147"/>
        <v>0</v>
      </c>
      <c r="J1198" s="142"/>
      <c r="K1198" s="145"/>
      <c r="L1198" s="7" t="str">
        <f t="shared" si="148"/>
        <v/>
      </c>
      <c r="M1198" s="7" t="str">
        <f t="shared" si="149"/>
        <v/>
      </c>
      <c r="N1198" s="7" t="str">
        <f t="shared" si="145"/>
        <v/>
      </c>
      <c r="O1198" s="144"/>
      <c r="P1198" s="355">
        <v>0</v>
      </c>
      <c r="Q1198" s="362">
        <f>SUM('NOVO HORIZONTE'!I1198)</f>
        <v>0</v>
      </c>
      <c r="R1198" s="363">
        <f t="shared" si="150"/>
        <v>0</v>
      </c>
      <c r="S1198" s="153">
        <f t="shared" si="152"/>
        <v>0</v>
      </c>
      <c r="T1198" s="364"/>
    </row>
    <row r="1199" ht="22.5" hidden="1" spans="1:20">
      <c r="A1199" s="158">
        <v>98051</v>
      </c>
      <c r="B1199" s="94" t="s">
        <v>252</v>
      </c>
      <c r="C1199" s="104" t="s">
        <v>1507</v>
      </c>
      <c r="D1199" s="94" t="s">
        <v>263</v>
      </c>
      <c r="E1199" s="95">
        <v>1019.42</v>
      </c>
      <c r="F1199" s="96">
        <f t="shared" si="146"/>
        <v>1251.24</v>
      </c>
      <c r="G1199" s="107">
        <f>ROUND(SUM('NOVO HORIZONTE'!G1199),2)</f>
        <v>0</v>
      </c>
      <c r="H1199" s="107">
        <f t="shared" si="151"/>
        <v>0</v>
      </c>
      <c r="I1199" s="143">
        <f t="shared" si="147"/>
        <v>0</v>
      </c>
      <c r="J1199" s="142"/>
      <c r="K1199" s="145"/>
      <c r="L1199" s="7" t="str">
        <f t="shared" si="148"/>
        <v/>
      </c>
      <c r="M1199" s="7" t="str">
        <f t="shared" si="149"/>
        <v/>
      </c>
      <c r="N1199" s="7" t="str">
        <f t="shared" si="145"/>
        <v/>
      </c>
      <c r="O1199" s="144"/>
      <c r="P1199" s="355">
        <v>0</v>
      </c>
      <c r="Q1199" s="362">
        <f>SUM('NOVO HORIZONTE'!I1199)</f>
        <v>0</v>
      </c>
      <c r="R1199" s="363">
        <f t="shared" si="150"/>
        <v>0</v>
      </c>
      <c r="S1199" s="153">
        <f t="shared" si="152"/>
        <v>0</v>
      </c>
      <c r="T1199" s="364"/>
    </row>
    <row r="1200" ht="22.5" hidden="1" spans="1:20">
      <c r="A1200" s="158">
        <v>99318</v>
      </c>
      <c r="B1200" s="94" t="s">
        <v>252</v>
      </c>
      <c r="C1200" s="104" t="s">
        <v>1508</v>
      </c>
      <c r="D1200" s="94" t="s">
        <v>263</v>
      </c>
      <c r="E1200" s="95">
        <v>213.19</v>
      </c>
      <c r="F1200" s="96">
        <f t="shared" si="146"/>
        <v>261.67</v>
      </c>
      <c r="G1200" s="107">
        <f>ROUND(SUM('NOVO HORIZONTE'!G1200),2)</f>
        <v>0</v>
      </c>
      <c r="H1200" s="107">
        <f t="shared" si="151"/>
        <v>0</v>
      </c>
      <c r="I1200" s="143">
        <f t="shared" si="147"/>
        <v>0</v>
      </c>
      <c r="J1200" s="142"/>
      <c r="K1200" s="145"/>
      <c r="L1200" s="7" t="str">
        <f t="shared" si="148"/>
        <v/>
      </c>
      <c r="M1200" s="7" t="str">
        <f t="shared" si="149"/>
        <v/>
      </c>
      <c r="N1200" s="7" t="str">
        <f t="shared" si="145"/>
        <v/>
      </c>
      <c r="O1200" s="144"/>
      <c r="P1200" s="355">
        <v>0</v>
      </c>
      <c r="Q1200" s="362">
        <f>SUM('NOVO HORIZONTE'!I1200)</f>
        <v>0</v>
      </c>
      <c r="R1200" s="363">
        <f t="shared" si="150"/>
        <v>0</v>
      </c>
      <c r="S1200" s="153">
        <f t="shared" si="152"/>
        <v>0</v>
      </c>
      <c r="T1200" s="364"/>
    </row>
    <row r="1201" ht="22.5" hidden="1" spans="1:20">
      <c r="A1201" s="158">
        <v>99319</v>
      </c>
      <c r="B1201" s="94" t="s">
        <v>252</v>
      </c>
      <c r="C1201" s="104" t="s">
        <v>1509</v>
      </c>
      <c r="D1201" s="94" t="s">
        <v>263</v>
      </c>
      <c r="E1201" s="95">
        <v>959.79</v>
      </c>
      <c r="F1201" s="96">
        <f t="shared" si="146"/>
        <v>1178.05</v>
      </c>
      <c r="G1201" s="107">
        <f>ROUND(SUM('NOVO HORIZONTE'!G1201),2)</f>
        <v>0</v>
      </c>
      <c r="H1201" s="107">
        <f t="shared" si="151"/>
        <v>0</v>
      </c>
      <c r="I1201" s="143">
        <f t="shared" si="147"/>
        <v>0</v>
      </c>
      <c r="J1201" s="142"/>
      <c r="K1201" s="145"/>
      <c r="L1201" s="7" t="str">
        <f t="shared" si="148"/>
        <v/>
      </c>
      <c r="M1201" s="7" t="str">
        <f t="shared" si="149"/>
        <v/>
      </c>
      <c r="N1201" s="7" t="str">
        <f t="shared" si="145"/>
        <v/>
      </c>
      <c r="O1201" s="144"/>
      <c r="P1201" s="355">
        <v>0</v>
      </c>
      <c r="Q1201" s="362">
        <f>SUM('NOVO HORIZONTE'!I1201)</f>
        <v>0</v>
      </c>
      <c r="R1201" s="363">
        <f t="shared" si="150"/>
        <v>0</v>
      </c>
      <c r="S1201" s="153">
        <f t="shared" si="152"/>
        <v>0</v>
      </c>
      <c r="T1201" s="364"/>
    </row>
    <row r="1202" ht="12.75" hidden="1" spans="1:20">
      <c r="A1202" s="154" t="s">
        <v>1510</v>
      </c>
      <c r="B1202" s="94"/>
      <c r="C1202" s="161" t="s">
        <v>1511</v>
      </c>
      <c r="D1202" s="377">
        <v>0</v>
      </c>
      <c r="E1202" s="336">
        <v>0</v>
      </c>
      <c r="F1202" s="102">
        <f t="shared" si="146"/>
        <v>0</v>
      </c>
      <c r="G1202" s="187">
        <f>ROUND(SUM('NOVO HORIZONTE'!G1202),2)</f>
        <v>0</v>
      </c>
      <c r="H1202" s="187">
        <f t="shared" si="151"/>
        <v>0</v>
      </c>
      <c r="I1202" s="188">
        <f t="shared" si="147"/>
        <v>0</v>
      </c>
      <c r="J1202" s="142"/>
      <c r="K1202" s="145" t="str">
        <f>IF(OR(SUM(I1204:I1257)&gt;0,SUM(I1204:I1257)&gt;0),"xx","")</f>
        <v/>
      </c>
      <c r="L1202" s="7" t="str">
        <f t="shared" si="148"/>
        <v/>
      </c>
      <c r="M1202" s="7" t="str">
        <f t="shared" si="149"/>
        <v/>
      </c>
      <c r="N1202" s="7" t="str">
        <f t="shared" si="145"/>
        <v/>
      </c>
      <c r="O1202" s="144"/>
      <c r="P1202" s="375"/>
      <c r="Q1202" s="362">
        <f>SUM('NOVO HORIZONTE'!I1202)</f>
        <v>0</v>
      </c>
      <c r="R1202" s="363">
        <f t="shared" si="150"/>
        <v>0</v>
      </c>
      <c r="S1202" s="153">
        <f t="shared" si="152"/>
        <v>0</v>
      </c>
      <c r="T1202" s="364"/>
    </row>
    <row r="1203" ht="12.75" hidden="1" spans="1:20">
      <c r="A1203" s="154" t="s">
        <v>1512</v>
      </c>
      <c r="B1203" s="94"/>
      <c r="C1203" s="161" t="s">
        <v>1513</v>
      </c>
      <c r="D1203" s="377">
        <v>0</v>
      </c>
      <c r="E1203" s="336">
        <v>0</v>
      </c>
      <c r="F1203" s="102">
        <f t="shared" si="146"/>
        <v>0</v>
      </c>
      <c r="G1203" s="187">
        <f>ROUND(SUM('NOVO HORIZONTE'!G1203),2)</f>
        <v>0</v>
      </c>
      <c r="H1203" s="187">
        <f t="shared" si="151"/>
        <v>0</v>
      </c>
      <c r="I1203" s="188">
        <f t="shared" si="147"/>
        <v>0</v>
      </c>
      <c r="J1203" s="142"/>
      <c r="K1203" s="145" t="str">
        <f>IF(OR(SUM(I1203)&gt;0,SUM(I1203:I1203)&gt;0),"xx","")</f>
        <v/>
      </c>
      <c r="L1203" s="7" t="str">
        <f t="shared" si="148"/>
        <v/>
      </c>
      <c r="M1203" s="7" t="str">
        <f t="shared" si="149"/>
        <v/>
      </c>
      <c r="N1203" s="7" t="str">
        <f t="shared" si="145"/>
        <v/>
      </c>
      <c r="O1203" s="144"/>
      <c r="P1203" s="375"/>
      <c r="Q1203" s="362">
        <f>SUM('NOVO HORIZONTE'!I1203)</f>
        <v>0</v>
      </c>
      <c r="R1203" s="363">
        <f t="shared" si="150"/>
        <v>0</v>
      </c>
      <c r="S1203" s="153">
        <f t="shared" si="152"/>
        <v>0</v>
      </c>
      <c r="T1203" s="364"/>
    </row>
    <row r="1204" ht="12.75" hidden="1" spans="1:20">
      <c r="A1204" s="154" t="s">
        <v>1514</v>
      </c>
      <c r="B1204" s="94"/>
      <c r="C1204" s="161" t="s">
        <v>1515</v>
      </c>
      <c r="D1204" s="377">
        <v>0</v>
      </c>
      <c r="E1204" s="336">
        <v>0</v>
      </c>
      <c r="F1204" s="102">
        <f t="shared" si="146"/>
        <v>0</v>
      </c>
      <c r="G1204" s="187">
        <f>ROUND(SUM('NOVO HORIZONTE'!G1204),2)</f>
        <v>0</v>
      </c>
      <c r="H1204" s="187">
        <f t="shared" si="151"/>
        <v>0</v>
      </c>
      <c r="I1204" s="188">
        <f t="shared" si="147"/>
        <v>0</v>
      </c>
      <c r="J1204" s="142"/>
      <c r="K1204" s="145" t="str">
        <f>IF(OR(SUM(I1204)&gt;0,SUM(I1204:I1204)&gt;0),"xx","")</f>
        <v/>
      </c>
      <c r="L1204" s="7" t="str">
        <f t="shared" si="148"/>
        <v/>
      </c>
      <c r="M1204" s="7" t="str">
        <f t="shared" si="149"/>
        <v/>
      </c>
      <c r="N1204" s="7" t="str">
        <f t="shared" si="145"/>
        <v/>
      </c>
      <c r="O1204" s="144"/>
      <c r="P1204" s="375"/>
      <c r="Q1204" s="362">
        <f>SUM('NOVO HORIZONTE'!I1204)</f>
        <v>0</v>
      </c>
      <c r="R1204" s="363">
        <f t="shared" si="150"/>
        <v>0</v>
      </c>
      <c r="S1204" s="153">
        <f t="shared" si="152"/>
        <v>0</v>
      </c>
      <c r="T1204" s="364"/>
    </row>
    <row r="1205" ht="12.75" hidden="1" spans="1:20">
      <c r="A1205" s="154" t="s">
        <v>1516</v>
      </c>
      <c r="B1205" s="94"/>
      <c r="C1205" s="161" t="s">
        <v>1517</v>
      </c>
      <c r="D1205" s="335">
        <v>0</v>
      </c>
      <c r="E1205" s="336">
        <v>0</v>
      </c>
      <c r="F1205" s="102">
        <f t="shared" si="146"/>
        <v>0</v>
      </c>
      <c r="G1205" s="187">
        <f>ROUND(SUM('NOVO HORIZONTE'!G1205),2)</f>
        <v>0</v>
      </c>
      <c r="H1205" s="187">
        <f t="shared" si="151"/>
        <v>0</v>
      </c>
      <c r="I1205" s="188">
        <f t="shared" si="147"/>
        <v>0</v>
      </c>
      <c r="J1205" s="142"/>
      <c r="K1205" s="145" t="str">
        <f>IF(OR(SUM(I1206:I1221)&gt;0,SUM(I1206:I1221)&gt;0),"xx","")</f>
        <v/>
      </c>
      <c r="L1205" s="7" t="str">
        <f t="shared" si="148"/>
        <v/>
      </c>
      <c r="M1205" s="7" t="str">
        <f t="shared" si="149"/>
        <v/>
      </c>
      <c r="N1205" s="7" t="str">
        <f t="shared" si="145"/>
        <v/>
      </c>
      <c r="O1205" s="144"/>
      <c r="P1205" s="375"/>
      <c r="Q1205" s="362">
        <f>SUM('NOVO HORIZONTE'!I1205)</f>
        <v>0</v>
      </c>
      <c r="R1205" s="363">
        <f t="shared" si="150"/>
        <v>0</v>
      </c>
      <c r="S1205" s="153">
        <f t="shared" si="152"/>
        <v>0</v>
      </c>
      <c r="T1205" s="364"/>
    </row>
    <row r="1206" ht="33.75" hidden="1" spans="1:20">
      <c r="A1206" s="158">
        <v>92743</v>
      </c>
      <c r="B1206" s="94" t="s">
        <v>252</v>
      </c>
      <c r="C1206" s="104" t="s">
        <v>1518</v>
      </c>
      <c r="D1206" s="94" t="s">
        <v>239</v>
      </c>
      <c r="E1206" s="95">
        <v>660.93</v>
      </c>
      <c r="F1206" s="96">
        <f t="shared" si="146"/>
        <v>811.23</v>
      </c>
      <c r="G1206" s="107">
        <f>ROUND(SUM('NOVO HORIZONTE'!G1206),2)</f>
        <v>0</v>
      </c>
      <c r="H1206" s="107">
        <f t="shared" si="151"/>
        <v>0</v>
      </c>
      <c r="I1206" s="143">
        <f t="shared" si="147"/>
        <v>0</v>
      </c>
      <c r="J1206" s="142"/>
      <c r="K1206" s="145"/>
      <c r="L1206" s="7" t="str">
        <f t="shared" si="148"/>
        <v/>
      </c>
      <c r="M1206" s="7" t="str">
        <f t="shared" si="149"/>
        <v/>
      </c>
      <c r="N1206" s="7" t="str">
        <f t="shared" si="145"/>
        <v/>
      </c>
      <c r="O1206" s="144"/>
      <c r="P1206" s="355">
        <v>0</v>
      </c>
      <c r="Q1206" s="362">
        <f>SUM('NOVO HORIZONTE'!I1206)</f>
        <v>0</v>
      </c>
      <c r="R1206" s="363">
        <f t="shared" si="150"/>
        <v>0</v>
      </c>
      <c r="S1206" s="153">
        <f t="shared" si="152"/>
        <v>0</v>
      </c>
      <c r="T1206" s="364"/>
    </row>
    <row r="1207" ht="33.75" hidden="1" spans="1:20">
      <c r="A1207" s="158">
        <v>92744</v>
      </c>
      <c r="B1207" s="94" t="s">
        <v>252</v>
      </c>
      <c r="C1207" s="104" t="s">
        <v>1519</v>
      </c>
      <c r="D1207" s="94" t="s">
        <v>239</v>
      </c>
      <c r="E1207" s="95">
        <v>613.36</v>
      </c>
      <c r="F1207" s="96">
        <f t="shared" si="146"/>
        <v>752.84</v>
      </c>
      <c r="G1207" s="107">
        <f>ROUND(SUM('NOVO HORIZONTE'!G1207),2)</f>
        <v>0</v>
      </c>
      <c r="H1207" s="107">
        <f t="shared" si="151"/>
        <v>0</v>
      </c>
      <c r="I1207" s="143">
        <f t="shared" si="147"/>
        <v>0</v>
      </c>
      <c r="J1207" s="142"/>
      <c r="K1207" s="146"/>
      <c r="L1207" s="7" t="str">
        <f t="shared" si="148"/>
        <v/>
      </c>
      <c r="M1207" s="7" t="str">
        <f t="shared" si="149"/>
        <v/>
      </c>
      <c r="N1207" s="7" t="str">
        <f t="shared" si="145"/>
        <v/>
      </c>
      <c r="O1207" s="144"/>
      <c r="P1207" s="355">
        <v>0</v>
      </c>
      <c r="Q1207" s="362">
        <f>SUM('NOVO HORIZONTE'!I1207)</f>
        <v>0</v>
      </c>
      <c r="R1207" s="363">
        <f t="shared" si="150"/>
        <v>0</v>
      </c>
      <c r="S1207" s="153">
        <f t="shared" si="152"/>
        <v>0</v>
      </c>
      <c r="T1207" s="364"/>
    </row>
    <row r="1208" ht="33.75" hidden="1" spans="1:20">
      <c r="A1208" s="158">
        <v>92745</v>
      </c>
      <c r="B1208" s="94" t="s">
        <v>252</v>
      </c>
      <c r="C1208" s="104" t="s">
        <v>1520</v>
      </c>
      <c r="D1208" s="94" t="s">
        <v>239</v>
      </c>
      <c r="E1208" s="95">
        <v>829.05</v>
      </c>
      <c r="F1208" s="96">
        <f t="shared" si="146"/>
        <v>1017.58</v>
      </c>
      <c r="G1208" s="107">
        <f>ROUND(SUM('NOVO HORIZONTE'!G1208),2)</f>
        <v>0</v>
      </c>
      <c r="H1208" s="107">
        <f t="shared" si="151"/>
        <v>0</v>
      </c>
      <c r="I1208" s="143">
        <f t="shared" si="147"/>
        <v>0</v>
      </c>
      <c r="J1208" s="142"/>
      <c r="K1208" s="145"/>
      <c r="L1208" s="7" t="str">
        <f t="shared" si="148"/>
        <v/>
      </c>
      <c r="M1208" s="7" t="str">
        <f t="shared" si="149"/>
        <v/>
      </c>
      <c r="N1208" s="7" t="str">
        <f t="shared" si="145"/>
        <v/>
      </c>
      <c r="O1208" s="144"/>
      <c r="P1208" s="355">
        <v>0</v>
      </c>
      <c r="Q1208" s="362">
        <f>SUM('NOVO HORIZONTE'!I1208)</f>
        <v>0</v>
      </c>
      <c r="R1208" s="363">
        <f t="shared" si="150"/>
        <v>0</v>
      </c>
      <c r="S1208" s="153">
        <f t="shared" si="152"/>
        <v>0</v>
      </c>
      <c r="T1208" s="364"/>
    </row>
    <row r="1209" ht="33.75" hidden="1" spans="1:20">
      <c r="A1209" s="158">
        <v>92746</v>
      </c>
      <c r="B1209" s="94" t="s">
        <v>252</v>
      </c>
      <c r="C1209" s="104" t="s">
        <v>1521</v>
      </c>
      <c r="D1209" s="94" t="s">
        <v>239</v>
      </c>
      <c r="E1209" s="95">
        <v>739.65</v>
      </c>
      <c r="F1209" s="96">
        <f t="shared" si="146"/>
        <v>907.85</v>
      </c>
      <c r="G1209" s="107">
        <f>ROUND(SUM('NOVO HORIZONTE'!G1209),2)</f>
        <v>0</v>
      </c>
      <c r="H1209" s="107">
        <f t="shared" si="151"/>
        <v>0</v>
      </c>
      <c r="I1209" s="143">
        <f t="shared" si="147"/>
        <v>0</v>
      </c>
      <c r="J1209" s="142"/>
      <c r="K1209" s="145"/>
      <c r="L1209" s="7" t="str">
        <f t="shared" si="148"/>
        <v/>
      </c>
      <c r="M1209" s="7" t="str">
        <f t="shared" si="149"/>
        <v/>
      </c>
      <c r="N1209" s="7" t="str">
        <f t="shared" si="145"/>
        <v/>
      </c>
      <c r="O1209" s="144"/>
      <c r="P1209" s="355">
        <v>0</v>
      </c>
      <c r="Q1209" s="362">
        <f>SUM('NOVO HORIZONTE'!I1209)</f>
        <v>0</v>
      </c>
      <c r="R1209" s="363">
        <f t="shared" si="150"/>
        <v>0</v>
      </c>
      <c r="S1209" s="153">
        <f t="shared" si="152"/>
        <v>0</v>
      </c>
      <c r="T1209" s="364"/>
    </row>
    <row r="1210" ht="33.75" hidden="1" spans="1:20">
      <c r="A1210" s="158">
        <v>92747</v>
      </c>
      <c r="B1210" s="94" t="s">
        <v>252</v>
      </c>
      <c r="C1210" s="104" t="s">
        <v>1522</v>
      </c>
      <c r="D1210" s="94" t="s">
        <v>239</v>
      </c>
      <c r="E1210" s="95">
        <v>924.62</v>
      </c>
      <c r="F1210" s="96">
        <f t="shared" si="146"/>
        <v>1134.88</v>
      </c>
      <c r="G1210" s="107">
        <f>ROUND(SUM('NOVO HORIZONTE'!G1210),2)</f>
        <v>0</v>
      </c>
      <c r="H1210" s="107">
        <f t="shared" si="151"/>
        <v>0</v>
      </c>
      <c r="I1210" s="143">
        <f t="shared" si="147"/>
        <v>0</v>
      </c>
      <c r="J1210" s="142"/>
      <c r="K1210" s="145"/>
      <c r="L1210" s="7" t="str">
        <f t="shared" si="148"/>
        <v/>
      </c>
      <c r="M1210" s="7" t="str">
        <f t="shared" si="149"/>
        <v/>
      </c>
      <c r="N1210" s="7" t="str">
        <f t="shared" si="145"/>
        <v/>
      </c>
      <c r="O1210" s="144"/>
      <c r="P1210" s="355">
        <v>0</v>
      </c>
      <c r="Q1210" s="362">
        <f>SUM('NOVO HORIZONTE'!I1210)</f>
        <v>0</v>
      </c>
      <c r="R1210" s="363">
        <f t="shared" si="150"/>
        <v>0</v>
      </c>
      <c r="S1210" s="153">
        <f t="shared" si="152"/>
        <v>0</v>
      </c>
      <c r="T1210" s="364"/>
    </row>
    <row r="1211" ht="33.75" hidden="1" spans="1:20">
      <c r="A1211" s="158">
        <v>92748</v>
      </c>
      <c r="B1211" s="94" t="s">
        <v>252</v>
      </c>
      <c r="C1211" s="104" t="s">
        <v>1523</v>
      </c>
      <c r="D1211" s="94" t="s">
        <v>239</v>
      </c>
      <c r="E1211" s="95">
        <v>811.92</v>
      </c>
      <c r="F1211" s="96">
        <f t="shared" si="146"/>
        <v>996.55</v>
      </c>
      <c r="G1211" s="107">
        <f>ROUND(SUM('NOVO HORIZONTE'!G1211),2)</f>
        <v>0</v>
      </c>
      <c r="H1211" s="107">
        <f t="shared" si="151"/>
        <v>0</v>
      </c>
      <c r="I1211" s="143">
        <f t="shared" si="147"/>
        <v>0</v>
      </c>
      <c r="J1211" s="142"/>
      <c r="K1211" s="145"/>
      <c r="L1211" s="7" t="str">
        <f t="shared" si="148"/>
        <v/>
      </c>
      <c r="M1211" s="7" t="str">
        <f t="shared" si="149"/>
        <v/>
      </c>
      <c r="N1211" s="7" t="str">
        <f t="shared" si="145"/>
        <v/>
      </c>
      <c r="O1211" s="144"/>
      <c r="P1211" s="355">
        <v>0</v>
      </c>
      <c r="Q1211" s="362">
        <f>SUM('NOVO HORIZONTE'!I1211)</f>
        <v>0</v>
      </c>
      <c r="R1211" s="363">
        <f t="shared" si="150"/>
        <v>0</v>
      </c>
      <c r="S1211" s="153">
        <f t="shared" si="152"/>
        <v>0</v>
      </c>
      <c r="T1211" s="364"/>
    </row>
    <row r="1212" ht="22.5" hidden="1" spans="1:20">
      <c r="A1212" s="158">
        <v>92749</v>
      </c>
      <c r="B1212" s="94" t="s">
        <v>252</v>
      </c>
      <c r="C1212" s="104" t="s">
        <v>1524</v>
      </c>
      <c r="D1212" s="94" t="s">
        <v>239</v>
      </c>
      <c r="E1212" s="95">
        <v>950.46</v>
      </c>
      <c r="F1212" s="96">
        <f t="shared" si="146"/>
        <v>1166.59</v>
      </c>
      <c r="G1212" s="107">
        <f>ROUND(SUM('NOVO HORIZONTE'!G1212),2)</f>
        <v>0</v>
      </c>
      <c r="H1212" s="107">
        <f t="shared" si="151"/>
        <v>0</v>
      </c>
      <c r="I1212" s="143">
        <f t="shared" si="147"/>
        <v>0</v>
      </c>
      <c r="J1212" s="142"/>
      <c r="K1212" s="145"/>
      <c r="L1212" s="7" t="str">
        <f t="shared" si="148"/>
        <v/>
      </c>
      <c r="M1212" s="7" t="str">
        <f t="shared" si="149"/>
        <v/>
      </c>
      <c r="N1212" s="7" t="str">
        <f t="shared" si="145"/>
        <v/>
      </c>
      <c r="O1212" s="144"/>
      <c r="P1212" s="355">
        <v>0</v>
      </c>
      <c r="Q1212" s="362">
        <f>SUM('NOVO HORIZONTE'!I1212)</f>
        <v>0</v>
      </c>
      <c r="R1212" s="363">
        <f t="shared" si="150"/>
        <v>0</v>
      </c>
      <c r="S1212" s="153">
        <f t="shared" si="152"/>
        <v>0</v>
      </c>
      <c r="T1212" s="364"/>
    </row>
    <row r="1213" ht="33.75" hidden="1" spans="1:20">
      <c r="A1213" s="158">
        <v>92750</v>
      </c>
      <c r="B1213" s="94" t="s">
        <v>252</v>
      </c>
      <c r="C1213" s="104" t="s">
        <v>1525</v>
      </c>
      <c r="D1213" s="94" t="s">
        <v>239</v>
      </c>
      <c r="E1213" s="95">
        <v>1653.55</v>
      </c>
      <c r="F1213" s="96">
        <f t="shared" si="146"/>
        <v>2029.57</v>
      </c>
      <c r="G1213" s="107">
        <f>ROUND(SUM('NOVO HORIZONTE'!G1213),2)</f>
        <v>0</v>
      </c>
      <c r="H1213" s="107">
        <f t="shared" si="151"/>
        <v>0</v>
      </c>
      <c r="I1213" s="143">
        <f t="shared" si="147"/>
        <v>0</v>
      </c>
      <c r="J1213" s="142"/>
      <c r="K1213" s="145"/>
      <c r="L1213" s="7" t="str">
        <f t="shared" si="148"/>
        <v/>
      </c>
      <c r="M1213" s="7" t="str">
        <f t="shared" si="149"/>
        <v/>
      </c>
      <c r="N1213" s="7" t="str">
        <f t="shared" si="145"/>
        <v/>
      </c>
      <c r="O1213" s="144"/>
      <c r="P1213" s="355">
        <v>0</v>
      </c>
      <c r="Q1213" s="362">
        <f>SUM('NOVO HORIZONTE'!I1213)</f>
        <v>0</v>
      </c>
      <c r="R1213" s="363">
        <f t="shared" si="150"/>
        <v>0</v>
      </c>
      <c r="S1213" s="153">
        <f t="shared" si="152"/>
        <v>0</v>
      </c>
      <c r="T1213" s="364"/>
    </row>
    <row r="1214" ht="33.75" hidden="1" spans="1:20">
      <c r="A1214" s="158">
        <v>92751</v>
      </c>
      <c r="B1214" s="94" t="s">
        <v>252</v>
      </c>
      <c r="C1214" s="104" t="s">
        <v>1526</v>
      </c>
      <c r="D1214" s="94" t="s">
        <v>239</v>
      </c>
      <c r="E1214" s="95">
        <v>2061.52</v>
      </c>
      <c r="F1214" s="96">
        <f t="shared" si="146"/>
        <v>2530.31</v>
      </c>
      <c r="G1214" s="107">
        <f>ROUND(SUM('NOVO HORIZONTE'!G1214),2)</f>
        <v>0</v>
      </c>
      <c r="H1214" s="107">
        <f t="shared" si="151"/>
        <v>0</v>
      </c>
      <c r="I1214" s="143">
        <f t="shared" si="147"/>
        <v>0</v>
      </c>
      <c r="J1214" s="142"/>
      <c r="K1214" s="145"/>
      <c r="L1214" s="7" t="str">
        <f t="shared" si="148"/>
        <v/>
      </c>
      <c r="M1214" s="7" t="str">
        <f t="shared" si="149"/>
        <v/>
      </c>
      <c r="N1214" s="7" t="str">
        <f t="shared" si="145"/>
        <v/>
      </c>
      <c r="O1214" s="144"/>
      <c r="P1214" s="355">
        <v>0</v>
      </c>
      <c r="Q1214" s="362">
        <f>SUM('NOVO HORIZONTE'!I1214)</f>
        <v>0</v>
      </c>
      <c r="R1214" s="363">
        <f t="shared" si="150"/>
        <v>0</v>
      </c>
      <c r="S1214" s="153">
        <f t="shared" si="152"/>
        <v>0</v>
      </c>
      <c r="T1214" s="364"/>
    </row>
    <row r="1215" ht="33.75" hidden="1" spans="1:20">
      <c r="A1215" s="158">
        <v>92752</v>
      </c>
      <c r="B1215" s="94" t="s">
        <v>252</v>
      </c>
      <c r="C1215" s="104" t="s">
        <v>1527</v>
      </c>
      <c r="D1215" s="94" t="s">
        <v>239</v>
      </c>
      <c r="E1215" s="95">
        <v>2467.65</v>
      </c>
      <c r="F1215" s="96">
        <f t="shared" si="146"/>
        <v>3028.79</v>
      </c>
      <c r="G1215" s="107">
        <f>ROUND(SUM('NOVO HORIZONTE'!G1215),2)</f>
        <v>0</v>
      </c>
      <c r="H1215" s="107">
        <f t="shared" si="151"/>
        <v>0</v>
      </c>
      <c r="I1215" s="143">
        <f t="shared" si="147"/>
        <v>0</v>
      </c>
      <c r="J1215" s="142"/>
      <c r="K1215" s="145"/>
      <c r="L1215" s="7" t="str">
        <f t="shared" si="148"/>
        <v/>
      </c>
      <c r="M1215" s="7" t="str">
        <f t="shared" si="149"/>
        <v/>
      </c>
      <c r="N1215" s="7" t="str">
        <f t="shared" si="145"/>
        <v/>
      </c>
      <c r="O1215" s="144"/>
      <c r="P1215" s="355">
        <v>0</v>
      </c>
      <c r="Q1215" s="362">
        <f>SUM('NOVO HORIZONTE'!I1215)</f>
        <v>0</v>
      </c>
      <c r="R1215" s="363">
        <f t="shared" si="150"/>
        <v>0</v>
      </c>
      <c r="S1215" s="153">
        <f t="shared" si="152"/>
        <v>0</v>
      </c>
      <c r="T1215" s="364"/>
    </row>
    <row r="1216" ht="33.75" hidden="1" spans="1:20">
      <c r="A1216" s="158">
        <v>92753</v>
      </c>
      <c r="B1216" s="94" t="s">
        <v>252</v>
      </c>
      <c r="C1216" s="104" t="s">
        <v>1528</v>
      </c>
      <c r="D1216" s="94" t="s">
        <v>239</v>
      </c>
      <c r="E1216" s="95">
        <v>631.71</v>
      </c>
      <c r="F1216" s="96">
        <f t="shared" si="146"/>
        <v>775.36</v>
      </c>
      <c r="G1216" s="107">
        <f>ROUND(SUM('NOVO HORIZONTE'!G1216),2)</f>
        <v>0</v>
      </c>
      <c r="H1216" s="107">
        <f t="shared" si="151"/>
        <v>0</v>
      </c>
      <c r="I1216" s="143">
        <f t="shared" si="147"/>
        <v>0</v>
      </c>
      <c r="J1216" s="142"/>
      <c r="K1216" s="145"/>
      <c r="L1216" s="7" t="str">
        <f t="shared" si="148"/>
        <v/>
      </c>
      <c r="M1216" s="7" t="str">
        <f t="shared" si="149"/>
        <v/>
      </c>
      <c r="N1216" s="7" t="str">
        <f t="shared" si="145"/>
        <v/>
      </c>
      <c r="O1216" s="144"/>
      <c r="P1216" s="355">
        <v>0</v>
      </c>
      <c r="Q1216" s="362">
        <f>SUM('NOVO HORIZONTE'!I1216)</f>
        <v>0</v>
      </c>
      <c r="R1216" s="363">
        <f t="shared" si="150"/>
        <v>0</v>
      </c>
      <c r="S1216" s="153">
        <f t="shared" si="152"/>
        <v>0</v>
      </c>
      <c r="T1216" s="364"/>
    </row>
    <row r="1217" ht="33.75" hidden="1" spans="1:20">
      <c r="A1217" s="158">
        <v>92754</v>
      </c>
      <c r="B1217" s="94" t="s">
        <v>252</v>
      </c>
      <c r="C1217" s="104" t="s">
        <v>1529</v>
      </c>
      <c r="D1217" s="94" t="s">
        <v>239</v>
      </c>
      <c r="E1217" s="95">
        <v>573.36</v>
      </c>
      <c r="F1217" s="96">
        <f t="shared" si="146"/>
        <v>703.74</v>
      </c>
      <c r="G1217" s="107">
        <f>ROUND(SUM('NOVO HORIZONTE'!G1217),2)</f>
        <v>0</v>
      </c>
      <c r="H1217" s="107">
        <f t="shared" si="151"/>
        <v>0</v>
      </c>
      <c r="I1217" s="143">
        <f t="shared" si="147"/>
        <v>0</v>
      </c>
      <c r="J1217" s="142"/>
      <c r="K1217" s="145"/>
      <c r="L1217" s="7" t="str">
        <f t="shared" si="148"/>
        <v/>
      </c>
      <c r="M1217" s="7" t="str">
        <f t="shared" si="149"/>
        <v/>
      </c>
      <c r="N1217" s="7" t="str">
        <f t="shared" si="145"/>
        <v/>
      </c>
      <c r="O1217" s="144"/>
      <c r="P1217" s="355">
        <v>0</v>
      </c>
      <c r="Q1217" s="362">
        <f>SUM('NOVO HORIZONTE'!I1217)</f>
        <v>0</v>
      </c>
      <c r="R1217" s="363">
        <f t="shared" si="150"/>
        <v>0</v>
      </c>
      <c r="S1217" s="153">
        <f t="shared" si="152"/>
        <v>0</v>
      </c>
      <c r="T1217" s="364"/>
    </row>
    <row r="1218" ht="22.5" hidden="1" spans="1:20">
      <c r="A1218" s="158">
        <v>92755</v>
      </c>
      <c r="B1218" s="94" t="s">
        <v>252</v>
      </c>
      <c r="C1218" s="104" t="s">
        <v>1530</v>
      </c>
      <c r="D1218" s="94" t="s">
        <v>261</v>
      </c>
      <c r="E1218" s="95">
        <v>249.36</v>
      </c>
      <c r="F1218" s="96">
        <f t="shared" si="146"/>
        <v>306.06</v>
      </c>
      <c r="G1218" s="107">
        <f>ROUND(SUM('NOVO HORIZONTE'!G1218),2)</f>
        <v>0</v>
      </c>
      <c r="H1218" s="107">
        <f t="shared" si="151"/>
        <v>0</v>
      </c>
      <c r="I1218" s="143">
        <f t="shared" si="147"/>
        <v>0</v>
      </c>
      <c r="J1218" s="142"/>
      <c r="K1218" s="145"/>
      <c r="L1218" s="7" t="str">
        <f t="shared" si="148"/>
        <v/>
      </c>
      <c r="M1218" s="7" t="str">
        <f t="shared" si="149"/>
        <v/>
      </c>
      <c r="N1218" s="7" t="str">
        <f t="shared" si="145"/>
        <v/>
      </c>
      <c r="O1218" s="144"/>
      <c r="P1218" s="355">
        <v>0</v>
      </c>
      <c r="Q1218" s="362">
        <f>SUM('NOVO HORIZONTE'!I1218)</f>
        <v>0</v>
      </c>
      <c r="R1218" s="363">
        <f t="shared" si="150"/>
        <v>0</v>
      </c>
      <c r="S1218" s="153">
        <f t="shared" si="152"/>
        <v>0</v>
      </c>
      <c r="T1218" s="364"/>
    </row>
    <row r="1219" ht="22.5" hidden="1" spans="1:20">
      <c r="A1219" s="158">
        <v>92756</v>
      </c>
      <c r="B1219" s="94" t="s">
        <v>252</v>
      </c>
      <c r="C1219" s="104" t="s">
        <v>1531</v>
      </c>
      <c r="D1219" s="94" t="s">
        <v>261</v>
      </c>
      <c r="E1219" s="95">
        <v>281.99</v>
      </c>
      <c r="F1219" s="96">
        <f t="shared" si="146"/>
        <v>346.11</v>
      </c>
      <c r="G1219" s="107">
        <f>ROUND(SUM('NOVO HORIZONTE'!G1219),2)</f>
        <v>0</v>
      </c>
      <c r="H1219" s="107">
        <f t="shared" si="151"/>
        <v>0</v>
      </c>
      <c r="I1219" s="143">
        <f t="shared" si="147"/>
        <v>0</v>
      </c>
      <c r="J1219" s="142"/>
      <c r="K1219" s="145"/>
      <c r="L1219" s="7" t="str">
        <f t="shared" si="148"/>
        <v/>
      </c>
      <c r="M1219" s="7" t="str">
        <f t="shared" si="149"/>
        <v/>
      </c>
      <c r="N1219" s="7" t="str">
        <f t="shared" si="145"/>
        <v/>
      </c>
      <c r="O1219" s="144"/>
      <c r="P1219" s="355">
        <v>0</v>
      </c>
      <c r="Q1219" s="362">
        <f>SUM('NOVO HORIZONTE'!I1219)</f>
        <v>0</v>
      </c>
      <c r="R1219" s="363">
        <f t="shared" si="150"/>
        <v>0</v>
      </c>
      <c r="S1219" s="153">
        <f t="shared" si="152"/>
        <v>0</v>
      </c>
      <c r="T1219" s="364"/>
    </row>
    <row r="1220" ht="22.5" hidden="1" spans="1:20">
      <c r="A1220" s="158">
        <v>92757</v>
      </c>
      <c r="B1220" s="94" t="s">
        <v>252</v>
      </c>
      <c r="C1220" s="104" t="s">
        <v>1532</v>
      </c>
      <c r="D1220" s="94" t="s">
        <v>261</v>
      </c>
      <c r="E1220" s="95">
        <v>321.66</v>
      </c>
      <c r="F1220" s="96">
        <f t="shared" si="146"/>
        <v>394.81</v>
      </c>
      <c r="G1220" s="107">
        <f>ROUND(SUM('NOVO HORIZONTE'!G1220),2)</f>
        <v>0</v>
      </c>
      <c r="H1220" s="107">
        <f t="shared" si="151"/>
        <v>0</v>
      </c>
      <c r="I1220" s="143">
        <f t="shared" si="147"/>
        <v>0</v>
      </c>
      <c r="J1220" s="142"/>
      <c r="K1220" s="146"/>
      <c r="L1220" s="7" t="str">
        <f t="shared" si="148"/>
        <v/>
      </c>
      <c r="M1220" s="7" t="str">
        <f t="shared" si="149"/>
        <v/>
      </c>
      <c r="N1220" s="7" t="str">
        <f t="shared" si="145"/>
        <v/>
      </c>
      <c r="O1220" s="144"/>
      <c r="P1220" s="355">
        <v>0</v>
      </c>
      <c r="Q1220" s="362">
        <f>SUM('NOVO HORIZONTE'!I1220)</f>
        <v>0</v>
      </c>
      <c r="R1220" s="363">
        <f t="shared" si="150"/>
        <v>0</v>
      </c>
      <c r="S1220" s="153">
        <f t="shared" si="152"/>
        <v>0</v>
      </c>
      <c r="T1220" s="364"/>
    </row>
    <row r="1221" ht="22.5" hidden="1" spans="1:20">
      <c r="A1221" s="158">
        <v>92758</v>
      </c>
      <c r="B1221" s="94" t="s">
        <v>252</v>
      </c>
      <c r="C1221" s="104" t="s">
        <v>1533</v>
      </c>
      <c r="D1221" s="94" t="s">
        <v>239</v>
      </c>
      <c r="E1221" s="95">
        <v>731.41</v>
      </c>
      <c r="F1221" s="96">
        <f t="shared" si="146"/>
        <v>897.73</v>
      </c>
      <c r="G1221" s="107">
        <f>ROUND(SUM('NOVO HORIZONTE'!G1221),2)</f>
        <v>0</v>
      </c>
      <c r="H1221" s="107">
        <f t="shared" si="151"/>
        <v>0</v>
      </c>
      <c r="I1221" s="143">
        <f t="shared" si="147"/>
        <v>0</v>
      </c>
      <c r="J1221" s="142"/>
      <c r="K1221" s="145"/>
      <c r="L1221" s="7" t="str">
        <f t="shared" si="148"/>
        <v/>
      </c>
      <c r="M1221" s="7" t="str">
        <f t="shared" si="149"/>
        <v/>
      </c>
      <c r="N1221" s="7" t="str">
        <f t="shared" si="145"/>
        <v/>
      </c>
      <c r="O1221" s="144"/>
      <c r="P1221" s="355">
        <v>0</v>
      </c>
      <c r="Q1221" s="362">
        <f>SUM('NOVO HORIZONTE'!I1221)</f>
        <v>0</v>
      </c>
      <c r="R1221" s="363">
        <f t="shared" si="150"/>
        <v>0</v>
      </c>
      <c r="S1221" s="153">
        <f t="shared" si="152"/>
        <v>0</v>
      </c>
      <c r="T1221" s="364"/>
    </row>
    <row r="1222" ht="12.75" hidden="1" spans="1:20">
      <c r="A1222" s="154" t="s">
        <v>1534</v>
      </c>
      <c r="B1222" s="94"/>
      <c r="C1222" s="161" t="s">
        <v>1535</v>
      </c>
      <c r="D1222" s="335">
        <v>0</v>
      </c>
      <c r="E1222" s="336">
        <v>0</v>
      </c>
      <c r="F1222" s="102">
        <f t="shared" si="146"/>
        <v>0</v>
      </c>
      <c r="G1222" s="187">
        <f>ROUND(SUM('NOVO HORIZONTE'!G1222),2)</f>
        <v>0</v>
      </c>
      <c r="H1222" s="187">
        <f t="shared" si="151"/>
        <v>0</v>
      </c>
      <c r="I1222" s="188">
        <f t="shared" si="147"/>
        <v>0</v>
      </c>
      <c r="J1222" s="142"/>
      <c r="K1222" s="145" t="str">
        <f>IF(OR(SUM(I1223:I1235)&gt;0,SUM(I1223:I1235)&gt;0),"xx","")</f>
        <v/>
      </c>
      <c r="L1222" s="7" t="str">
        <f t="shared" si="148"/>
        <v/>
      </c>
      <c r="M1222" s="7" t="str">
        <f t="shared" si="149"/>
        <v/>
      </c>
      <c r="N1222" s="7" t="str">
        <f t="shared" si="145"/>
        <v/>
      </c>
      <c r="O1222" s="144"/>
      <c r="P1222" s="375"/>
      <c r="Q1222" s="362">
        <f>SUM('NOVO HORIZONTE'!I1222)</f>
        <v>0</v>
      </c>
      <c r="R1222" s="363">
        <f t="shared" si="150"/>
        <v>0</v>
      </c>
      <c r="S1222" s="153">
        <f t="shared" si="152"/>
        <v>0</v>
      </c>
      <c r="T1222" s="364"/>
    </row>
    <row r="1223" ht="22.5" hidden="1" spans="1:20">
      <c r="A1223" s="158">
        <v>100332</v>
      </c>
      <c r="B1223" s="94" t="s">
        <v>252</v>
      </c>
      <c r="C1223" s="104" t="s">
        <v>1536</v>
      </c>
      <c r="D1223" s="94" t="s">
        <v>261</v>
      </c>
      <c r="E1223" s="95">
        <v>944.24</v>
      </c>
      <c r="F1223" s="96">
        <f t="shared" si="146"/>
        <v>1158.96</v>
      </c>
      <c r="G1223" s="107">
        <f>ROUND(SUM('NOVO HORIZONTE'!G1223),2)</f>
        <v>0</v>
      </c>
      <c r="H1223" s="107">
        <f t="shared" si="151"/>
        <v>0</v>
      </c>
      <c r="I1223" s="143">
        <f t="shared" si="147"/>
        <v>0</v>
      </c>
      <c r="J1223" s="142"/>
      <c r="K1223" s="145"/>
      <c r="L1223" s="7" t="str">
        <f t="shared" si="148"/>
        <v/>
      </c>
      <c r="M1223" s="7" t="str">
        <f t="shared" si="149"/>
        <v/>
      </c>
      <c r="N1223" s="7" t="str">
        <f t="shared" si="145"/>
        <v/>
      </c>
      <c r="O1223" s="144"/>
      <c r="P1223" s="355">
        <v>0</v>
      </c>
      <c r="Q1223" s="362">
        <f>SUM('NOVO HORIZONTE'!I1223)</f>
        <v>0</v>
      </c>
      <c r="R1223" s="363">
        <f t="shared" si="150"/>
        <v>0</v>
      </c>
      <c r="S1223" s="153">
        <f t="shared" si="152"/>
        <v>0</v>
      </c>
      <c r="T1223" s="364"/>
    </row>
    <row r="1224" ht="22.5" hidden="1" spans="1:20">
      <c r="A1224" s="158">
        <v>100333</v>
      </c>
      <c r="B1224" s="94" t="s">
        <v>252</v>
      </c>
      <c r="C1224" s="104" t="s">
        <v>1537</v>
      </c>
      <c r="D1224" s="94" t="s">
        <v>261</v>
      </c>
      <c r="E1224" s="95">
        <v>570.12</v>
      </c>
      <c r="F1224" s="96">
        <f t="shared" si="146"/>
        <v>699.77</v>
      </c>
      <c r="G1224" s="107">
        <f>ROUND(SUM('NOVO HORIZONTE'!G1224),2)</f>
        <v>0</v>
      </c>
      <c r="H1224" s="107">
        <f t="shared" si="151"/>
        <v>0</v>
      </c>
      <c r="I1224" s="143">
        <f t="shared" si="147"/>
        <v>0</v>
      </c>
      <c r="J1224" s="142"/>
      <c r="K1224" s="145"/>
      <c r="L1224" s="7" t="str">
        <f t="shared" si="148"/>
        <v/>
      </c>
      <c r="M1224" s="7" t="str">
        <f t="shared" si="149"/>
        <v/>
      </c>
      <c r="N1224" s="7" t="str">
        <f t="shared" si="145"/>
        <v/>
      </c>
      <c r="O1224" s="144"/>
      <c r="P1224" s="355">
        <v>0</v>
      </c>
      <c r="Q1224" s="362">
        <f>SUM('NOVO HORIZONTE'!I1224)</f>
        <v>0</v>
      </c>
      <c r="R1224" s="363">
        <f t="shared" si="150"/>
        <v>0</v>
      </c>
      <c r="S1224" s="153">
        <f t="shared" si="152"/>
        <v>0</v>
      </c>
      <c r="T1224" s="364"/>
    </row>
    <row r="1225" ht="22.5" hidden="1" spans="1:20">
      <c r="A1225" s="158">
        <v>100334</v>
      </c>
      <c r="B1225" s="94" t="s">
        <v>252</v>
      </c>
      <c r="C1225" s="104" t="s">
        <v>1538</v>
      </c>
      <c r="D1225" s="94" t="s">
        <v>261</v>
      </c>
      <c r="E1225" s="95">
        <v>741.29</v>
      </c>
      <c r="F1225" s="96">
        <f t="shared" si="146"/>
        <v>909.86</v>
      </c>
      <c r="G1225" s="107">
        <f>ROUND(SUM('NOVO HORIZONTE'!G1225),2)</f>
        <v>0</v>
      </c>
      <c r="H1225" s="107">
        <f t="shared" si="151"/>
        <v>0</v>
      </c>
      <c r="I1225" s="143">
        <f t="shared" si="147"/>
        <v>0</v>
      </c>
      <c r="J1225" s="142"/>
      <c r="K1225" s="146"/>
      <c r="L1225" s="7" t="str">
        <f t="shared" si="148"/>
        <v/>
      </c>
      <c r="M1225" s="7" t="str">
        <f t="shared" si="149"/>
        <v/>
      </c>
      <c r="N1225" s="7" t="str">
        <f t="shared" si="145"/>
        <v/>
      </c>
      <c r="O1225" s="144"/>
      <c r="P1225" s="355">
        <v>0</v>
      </c>
      <c r="Q1225" s="362">
        <f>SUM('NOVO HORIZONTE'!I1225)</f>
        <v>0</v>
      </c>
      <c r="R1225" s="363">
        <f t="shared" si="150"/>
        <v>0</v>
      </c>
      <c r="S1225" s="153">
        <f t="shared" si="152"/>
        <v>0</v>
      </c>
      <c r="T1225" s="364"/>
    </row>
    <row r="1226" ht="22.5" hidden="1" spans="1:20">
      <c r="A1226" s="158">
        <v>100335</v>
      </c>
      <c r="B1226" s="94" t="s">
        <v>252</v>
      </c>
      <c r="C1226" s="104" t="s">
        <v>1539</v>
      </c>
      <c r="D1226" s="94" t="s">
        <v>261</v>
      </c>
      <c r="E1226" s="95">
        <v>460.69</v>
      </c>
      <c r="F1226" s="96">
        <f t="shared" si="146"/>
        <v>565.45</v>
      </c>
      <c r="G1226" s="107">
        <f>ROUND(SUM('NOVO HORIZONTE'!G1226),2)</f>
        <v>0</v>
      </c>
      <c r="H1226" s="107">
        <f t="shared" si="151"/>
        <v>0</v>
      </c>
      <c r="I1226" s="143">
        <f t="shared" si="147"/>
        <v>0</v>
      </c>
      <c r="J1226" s="142"/>
      <c r="K1226" s="145"/>
      <c r="L1226" s="7" t="str">
        <f t="shared" si="148"/>
        <v/>
      </c>
      <c r="M1226" s="7" t="str">
        <f t="shared" si="149"/>
        <v/>
      </c>
      <c r="N1226" s="7" t="str">
        <f t="shared" si="145"/>
        <v/>
      </c>
      <c r="O1226" s="144"/>
      <c r="P1226" s="355">
        <v>0</v>
      </c>
      <c r="Q1226" s="362">
        <f>SUM('NOVO HORIZONTE'!I1226)</f>
        <v>0</v>
      </c>
      <c r="R1226" s="363">
        <f t="shared" si="150"/>
        <v>0</v>
      </c>
      <c r="S1226" s="153">
        <f t="shared" si="152"/>
        <v>0</v>
      </c>
      <c r="T1226" s="364"/>
    </row>
    <row r="1227" ht="22.5" hidden="1" spans="1:20">
      <c r="A1227" s="158">
        <v>100341</v>
      </c>
      <c r="B1227" s="94" t="s">
        <v>252</v>
      </c>
      <c r="C1227" s="104" t="s">
        <v>1540</v>
      </c>
      <c r="D1227" s="94" t="s">
        <v>261</v>
      </c>
      <c r="E1227" s="95">
        <v>39.27</v>
      </c>
      <c r="F1227" s="96">
        <f t="shared" si="146"/>
        <v>48.2</v>
      </c>
      <c r="G1227" s="107">
        <f>ROUND(SUM('NOVO HORIZONTE'!G1227),2)</f>
        <v>0</v>
      </c>
      <c r="H1227" s="107">
        <f t="shared" si="151"/>
        <v>0</v>
      </c>
      <c r="I1227" s="143">
        <f t="shared" si="147"/>
        <v>0</v>
      </c>
      <c r="J1227" s="142"/>
      <c r="K1227" s="145"/>
      <c r="L1227" s="7" t="str">
        <f t="shared" si="148"/>
        <v/>
      </c>
      <c r="M1227" s="7" t="str">
        <f t="shared" si="149"/>
        <v/>
      </c>
      <c r="N1227" s="7" t="str">
        <f t="shared" si="145"/>
        <v/>
      </c>
      <c r="O1227" s="144"/>
      <c r="P1227" s="355">
        <v>0</v>
      </c>
      <c r="Q1227" s="362">
        <f>SUM('NOVO HORIZONTE'!I1227)</f>
        <v>0</v>
      </c>
      <c r="R1227" s="363">
        <f t="shared" si="150"/>
        <v>0</v>
      </c>
      <c r="S1227" s="153">
        <f t="shared" si="152"/>
        <v>0</v>
      </c>
      <c r="T1227" s="364"/>
    </row>
    <row r="1228" ht="22.5" hidden="1" spans="1:20">
      <c r="A1228" s="158">
        <v>100342</v>
      </c>
      <c r="B1228" s="94" t="s">
        <v>252</v>
      </c>
      <c r="C1228" s="104" t="s">
        <v>1541</v>
      </c>
      <c r="D1228" s="94" t="s">
        <v>1010</v>
      </c>
      <c r="E1228" s="95">
        <v>15.43</v>
      </c>
      <c r="F1228" s="96">
        <f t="shared" si="146"/>
        <v>18.94</v>
      </c>
      <c r="G1228" s="107">
        <f>ROUND(SUM('NOVO HORIZONTE'!G1228),2)</f>
        <v>0</v>
      </c>
      <c r="H1228" s="107">
        <f t="shared" si="151"/>
        <v>0</v>
      </c>
      <c r="I1228" s="143">
        <f t="shared" si="147"/>
        <v>0</v>
      </c>
      <c r="J1228" s="142"/>
      <c r="K1228" s="145"/>
      <c r="L1228" s="7" t="str">
        <f t="shared" si="148"/>
        <v/>
      </c>
      <c r="M1228" s="7" t="str">
        <f t="shared" si="149"/>
        <v/>
      </c>
      <c r="N1228" s="7" t="str">
        <f t="shared" si="145"/>
        <v/>
      </c>
      <c r="O1228" s="144"/>
      <c r="P1228" s="355">
        <v>0</v>
      </c>
      <c r="Q1228" s="362">
        <f>SUM('NOVO HORIZONTE'!I1228)</f>
        <v>0</v>
      </c>
      <c r="R1228" s="363">
        <f t="shared" si="150"/>
        <v>0</v>
      </c>
      <c r="S1228" s="153">
        <f t="shared" si="152"/>
        <v>0</v>
      </c>
      <c r="T1228" s="364"/>
    </row>
    <row r="1229" ht="22.5" hidden="1" spans="1:20">
      <c r="A1229" s="158">
        <v>100343</v>
      </c>
      <c r="B1229" s="94" t="s">
        <v>252</v>
      </c>
      <c r="C1229" s="104" t="s">
        <v>1542</v>
      </c>
      <c r="D1229" s="94" t="s">
        <v>1010</v>
      </c>
      <c r="E1229" s="95">
        <v>14.25</v>
      </c>
      <c r="F1229" s="96">
        <f t="shared" si="146"/>
        <v>17.49</v>
      </c>
      <c r="G1229" s="107">
        <f>ROUND(SUM('NOVO HORIZONTE'!G1229),2)</f>
        <v>0</v>
      </c>
      <c r="H1229" s="107">
        <f t="shared" si="151"/>
        <v>0</v>
      </c>
      <c r="I1229" s="143">
        <f t="shared" si="147"/>
        <v>0</v>
      </c>
      <c r="J1229" s="142"/>
      <c r="K1229" s="145"/>
      <c r="L1229" s="7" t="str">
        <f t="shared" si="148"/>
        <v/>
      </c>
      <c r="M1229" s="7" t="str">
        <f t="shared" si="149"/>
        <v/>
      </c>
      <c r="N1229" s="7" t="str">
        <f t="shared" si="145"/>
        <v/>
      </c>
      <c r="O1229" s="144"/>
      <c r="P1229" s="355">
        <v>0</v>
      </c>
      <c r="Q1229" s="362">
        <f>SUM('NOVO HORIZONTE'!I1229)</f>
        <v>0</v>
      </c>
      <c r="R1229" s="363">
        <f t="shared" si="150"/>
        <v>0</v>
      </c>
      <c r="S1229" s="153">
        <f t="shared" si="152"/>
        <v>0</v>
      </c>
      <c r="T1229" s="364"/>
    </row>
    <row r="1230" ht="22.5" hidden="1" spans="1:20">
      <c r="A1230" s="158">
        <v>100344</v>
      </c>
      <c r="B1230" s="94" t="s">
        <v>252</v>
      </c>
      <c r="C1230" s="104" t="s">
        <v>1543</v>
      </c>
      <c r="D1230" s="94" t="s">
        <v>1010</v>
      </c>
      <c r="E1230" s="95">
        <v>12.62</v>
      </c>
      <c r="F1230" s="96">
        <f t="shared" si="146"/>
        <v>15.49</v>
      </c>
      <c r="G1230" s="107">
        <f>ROUND(SUM('NOVO HORIZONTE'!G1230),2)</f>
        <v>0</v>
      </c>
      <c r="H1230" s="107">
        <f t="shared" si="151"/>
        <v>0</v>
      </c>
      <c r="I1230" s="143">
        <f t="shared" si="147"/>
        <v>0</v>
      </c>
      <c r="J1230" s="142"/>
      <c r="K1230" s="145"/>
      <c r="L1230" s="7" t="str">
        <f t="shared" si="148"/>
        <v/>
      </c>
      <c r="M1230" s="7" t="str">
        <f t="shared" si="149"/>
        <v/>
      </c>
      <c r="N1230" s="7" t="str">
        <f t="shared" si="145"/>
        <v/>
      </c>
      <c r="O1230" s="144"/>
      <c r="P1230" s="355">
        <v>0</v>
      </c>
      <c r="Q1230" s="362">
        <f>SUM('NOVO HORIZONTE'!I1230)</f>
        <v>0</v>
      </c>
      <c r="R1230" s="363">
        <f t="shared" si="150"/>
        <v>0</v>
      </c>
      <c r="S1230" s="153">
        <f t="shared" si="152"/>
        <v>0</v>
      </c>
      <c r="T1230" s="364"/>
    </row>
    <row r="1231" ht="22.5" hidden="1" spans="1:20">
      <c r="A1231" s="158">
        <v>100345</v>
      </c>
      <c r="B1231" s="94" t="s">
        <v>252</v>
      </c>
      <c r="C1231" s="104" t="s">
        <v>1544</v>
      </c>
      <c r="D1231" s="94" t="s">
        <v>1010</v>
      </c>
      <c r="E1231" s="95">
        <v>10.63</v>
      </c>
      <c r="F1231" s="96">
        <f t="shared" si="146"/>
        <v>13.05</v>
      </c>
      <c r="G1231" s="107">
        <f>ROUND(SUM('NOVO HORIZONTE'!G1231),2)</f>
        <v>0</v>
      </c>
      <c r="H1231" s="107">
        <f t="shared" si="151"/>
        <v>0</v>
      </c>
      <c r="I1231" s="143">
        <f t="shared" si="147"/>
        <v>0</v>
      </c>
      <c r="J1231" s="142"/>
      <c r="K1231" s="145"/>
      <c r="L1231" s="7" t="str">
        <f t="shared" si="148"/>
        <v/>
      </c>
      <c r="M1231" s="7" t="str">
        <f t="shared" si="149"/>
        <v/>
      </c>
      <c r="N1231" s="7" t="str">
        <f t="shared" si="145"/>
        <v/>
      </c>
      <c r="O1231" s="144"/>
      <c r="P1231" s="355">
        <v>0</v>
      </c>
      <c r="Q1231" s="362">
        <f>SUM('NOVO HORIZONTE'!I1231)</f>
        <v>0</v>
      </c>
      <c r="R1231" s="363">
        <f t="shared" si="150"/>
        <v>0</v>
      </c>
      <c r="S1231" s="153">
        <f t="shared" si="152"/>
        <v>0</v>
      </c>
      <c r="T1231" s="364"/>
    </row>
    <row r="1232" ht="22.5" hidden="1" spans="1:20">
      <c r="A1232" s="158">
        <v>100346</v>
      </c>
      <c r="B1232" s="94" t="s">
        <v>252</v>
      </c>
      <c r="C1232" s="104" t="s">
        <v>1545</v>
      </c>
      <c r="D1232" s="94" t="s">
        <v>1010</v>
      </c>
      <c r="E1232" s="95">
        <v>9.97</v>
      </c>
      <c r="F1232" s="96">
        <f t="shared" si="146"/>
        <v>12.24</v>
      </c>
      <c r="G1232" s="107">
        <f>ROUND(SUM('NOVO HORIZONTE'!G1232),2)</f>
        <v>0</v>
      </c>
      <c r="H1232" s="107">
        <f t="shared" si="151"/>
        <v>0</v>
      </c>
      <c r="I1232" s="143">
        <f t="shared" si="147"/>
        <v>0</v>
      </c>
      <c r="J1232" s="142"/>
      <c r="K1232" s="145"/>
      <c r="L1232" s="7" t="str">
        <f t="shared" si="148"/>
        <v/>
      </c>
      <c r="M1232" s="7" t="str">
        <f t="shared" si="149"/>
        <v/>
      </c>
      <c r="N1232" s="7" t="str">
        <f t="shared" si="145"/>
        <v/>
      </c>
      <c r="O1232" s="144"/>
      <c r="P1232" s="355">
        <v>0</v>
      </c>
      <c r="Q1232" s="362">
        <f>SUM('NOVO HORIZONTE'!I1232)</f>
        <v>0</v>
      </c>
      <c r="R1232" s="363">
        <f t="shared" si="150"/>
        <v>0</v>
      </c>
      <c r="S1232" s="153">
        <f t="shared" si="152"/>
        <v>0</v>
      </c>
      <c r="T1232" s="364"/>
    </row>
    <row r="1233" ht="22.5" hidden="1" spans="1:20">
      <c r="A1233" s="158">
        <v>100347</v>
      </c>
      <c r="B1233" s="94" t="s">
        <v>252</v>
      </c>
      <c r="C1233" s="104" t="s">
        <v>1546</v>
      </c>
      <c r="D1233" s="94" t="s">
        <v>1010</v>
      </c>
      <c r="E1233" s="95">
        <v>11.04</v>
      </c>
      <c r="F1233" s="96">
        <f t="shared" si="146"/>
        <v>13.55</v>
      </c>
      <c r="G1233" s="107">
        <f>ROUND(SUM('NOVO HORIZONTE'!G1233),2)</f>
        <v>0</v>
      </c>
      <c r="H1233" s="107">
        <f t="shared" si="151"/>
        <v>0</v>
      </c>
      <c r="I1233" s="143">
        <f t="shared" si="147"/>
        <v>0</v>
      </c>
      <c r="J1233" s="142"/>
      <c r="K1233" s="145"/>
      <c r="L1233" s="7" t="str">
        <f t="shared" si="148"/>
        <v/>
      </c>
      <c r="M1233" s="7" t="str">
        <f t="shared" si="149"/>
        <v/>
      </c>
      <c r="N1233" s="7" t="str">
        <f t="shared" si="145"/>
        <v/>
      </c>
      <c r="O1233" s="144"/>
      <c r="P1233" s="355">
        <v>0</v>
      </c>
      <c r="Q1233" s="362">
        <f>SUM('NOVO HORIZONTE'!I1233)</f>
        <v>0</v>
      </c>
      <c r="R1233" s="363">
        <f t="shared" si="150"/>
        <v>0</v>
      </c>
      <c r="S1233" s="153">
        <f t="shared" si="152"/>
        <v>0</v>
      </c>
      <c r="T1233" s="364"/>
    </row>
    <row r="1234" ht="22.5" hidden="1" spans="1:20">
      <c r="A1234" s="158">
        <v>100348</v>
      </c>
      <c r="B1234" s="94" t="s">
        <v>252</v>
      </c>
      <c r="C1234" s="104" t="s">
        <v>1547</v>
      </c>
      <c r="D1234" s="94" t="s">
        <v>1010</v>
      </c>
      <c r="E1234" s="95">
        <v>10.73</v>
      </c>
      <c r="F1234" s="96">
        <f t="shared" si="146"/>
        <v>13.17</v>
      </c>
      <c r="G1234" s="107">
        <f>ROUND(SUM('NOVO HORIZONTE'!G1234),2)</f>
        <v>0</v>
      </c>
      <c r="H1234" s="107">
        <f t="shared" si="151"/>
        <v>0</v>
      </c>
      <c r="I1234" s="143">
        <f t="shared" si="147"/>
        <v>0</v>
      </c>
      <c r="J1234" s="142"/>
      <c r="K1234" s="145"/>
      <c r="L1234" s="7" t="str">
        <f t="shared" si="148"/>
        <v/>
      </c>
      <c r="M1234" s="7" t="str">
        <f t="shared" si="149"/>
        <v/>
      </c>
      <c r="N1234" s="7" t="str">
        <f t="shared" si="145"/>
        <v/>
      </c>
      <c r="O1234" s="144"/>
      <c r="P1234" s="355">
        <v>0</v>
      </c>
      <c r="Q1234" s="362">
        <f>SUM('NOVO HORIZONTE'!I1234)</f>
        <v>0</v>
      </c>
      <c r="R1234" s="363">
        <f t="shared" si="150"/>
        <v>0</v>
      </c>
      <c r="S1234" s="153">
        <f t="shared" si="152"/>
        <v>0</v>
      </c>
      <c r="T1234" s="364"/>
    </row>
    <row r="1235" ht="22.5" hidden="1" spans="1:20">
      <c r="A1235" s="158">
        <v>100349</v>
      </c>
      <c r="B1235" s="94" t="s">
        <v>252</v>
      </c>
      <c r="C1235" s="104" t="s">
        <v>1548</v>
      </c>
      <c r="D1235" s="94" t="s">
        <v>239</v>
      </c>
      <c r="E1235" s="95">
        <v>554.71</v>
      </c>
      <c r="F1235" s="96">
        <f t="shared" si="146"/>
        <v>680.85</v>
      </c>
      <c r="G1235" s="107">
        <f>ROUND(SUM('NOVO HORIZONTE'!G1235),2)</f>
        <v>0</v>
      </c>
      <c r="H1235" s="107">
        <f t="shared" si="151"/>
        <v>0</v>
      </c>
      <c r="I1235" s="143">
        <f t="shared" si="147"/>
        <v>0</v>
      </c>
      <c r="J1235" s="142"/>
      <c r="K1235" s="145"/>
      <c r="L1235" s="7" t="str">
        <f t="shared" si="148"/>
        <v/>
      </c>
      <c r="M1235" s="7" t="str">
        <f t="shared" si="149"/>
        <v/>
      </c>
      <c r="N1235" s="7" t="str">
        <f t="shared" si="145"/>
        <v/>
      </c>
      <c r="O1235" s="144"/>
      <c r="P1235" s="355">
        <v>0</v>
      </c>
      <c r="Q1235" s="362">
        <f>SUM('NOVO HORIZONTE'!I1235)</f>
        <v>0</v>
      </c>
      <c r="R1235" s="363">
        <f t="shared" si="150"/>
        <v>0</v>
      </c>
      <c r="S1235" s="153">
        <f t="shared" si="152"/>
        <v>0</v>
      </c>
      <c r="T1235" s="364"/>
    </row>
    <row r="1236" ht="12.75" hidden="1" spans="1:20">
      <c r="A1236" s="154" t="s">
        <v>1549</v>
      </c>
      <c r="B1236" s="94"/>
      <c r="C1236" s="161" t="s">
        <v>1550</v>
      </c>
      <c r="D1236" s="377">
        <v>0</v>
      </c>
      <c r="E1236" s="336">
        <v>0</v>
      </c>
      <c r="F1236" s="102">
        <f t="shared" si="146"/>
        <v>0</v>
      </c>
      <c r="G1236" s="187">
        <f>ROUND(SUM('NOVO HORIZONTE'!G1236),2)</f>
        <v>0</v>
      </c>
      <c r="H1236" s="187">
        <f t="shared" si="151"/>
        <v>0</v>
      </c>
      <c r="I1236" s="188">
        <f t="shared" si="147"/>
        <v>0</v>
      </c>
      <c r="J1236" s="142"/>
      <c r="K1236" s="145" t="str">
        <f>IF(OR(SUM(I1236)&gt;0,SUM(I1236:I1236)&gt;0),"xx","")</f>
        <v/>
      </c>
      <c r="L1236" s="7" t="str">
        <f t="shared" si="148"/>
        <v/>
      </c>
      <c r="M1236" s="7" t="str">
        <f t="shared" si="149"/>
        <v/>
      </c>
      <c r="N1236" s="7" t="str">
        <f t="shared" si="145"/>
        <v/>
      </c>
      <c r="O1236" s="144"/>
      <c r="P1236" s="375"/>
      <c r="Q1236" s="362">
        <f>SUM('NOVO HORIZONTE'!I1236)</f>
        <v>0</v>
      </c>
      <c r="R1236" s="363">
        <f t="shared" si="150"/>
        <v>0</v>
      </c>
      <c r="S1236" s="153">
        <f t="shared" si="152"/>
        <v>0</v>
      </c>
      <c r="T1236" s="364"/>
    </row>
    <row r="1237" ht="12.75" hidden="1" spans="1:20">
      <c r="A1237" s="154" t="s">
        <v>1551</v>
      </c>
      <c r="B1237" s="94"/>
      <c r="C1237" s="161" t="s">
        <v>1552</v>
      </c>
      <c r="D1237" s="335">
        <v>0</v>
      </c>
      <c r="E1237" s="336">
        <v>0</v>
      </c>
      <c r="F1237" s="102">
        <f t="shared" si="146"/>
        <v>0</v>
      </c>
      <c r="G1237" s="187">
        <f>ROUND(SUM('NOVO HORIZONTE'!G1237),2)</f>
        <v>0</v>
      </c>
      <c r="H1237" s="187">
        <f t="shared" si="151"/>
        <v>0</v>
      </c>
      <c r="I1237" s="188">
        <f t="shared" si="147"/>
        <v>0</v>
      </c>
      <c r="J1237" s="142"/>
      <c r="K1237" s="145" t="str">
        <f>IF(OR(SUM(I1238:I1257)&gt;0,SUM(I1238:I1257)&gt;0),"xx","")</f>
        <v/>
      </c>
      <c r="L1237" s="7" t="str">
        <f t="shared" si="148"/>
        <v/>
      </c>
      <c r="M1237" s="7" t="str">
        <f t="shared" si="149"/>
        <v/>
      </c>
      <c r="N1237" s="7" t="str">
        <f t="shared" ref="N1237:N1300" si="153">M1237</f>
        <v/>
      </c>
      <c r="O1237" s="144"/>
      <c r="P1237" s="375"/>
      <c r="Q1237" s="362">
        <f>SUM('NOVO HORIZONTE'!I1237)</f>
        <v>0</v>
      </c>
      <c r="R1237" s="363">
        <f t="shared" si="150"/>
        <v>0</v>
      </c>
      <c r="S1237" s="153">
        <f t="shared" si="152"/>
        <v>0</v>
      </c>
      <c r="T1237" s="364"/>
    </row>
    <row r="1238" ht="33.75" hidden="1" spans="1:20">
      <c r="A1238" s="158">
        <v>93952</v>
      </c>
      <c r="B1238" s="94" t="s">
        <v>252</v>
      </c>
      <c r="C1238" s="104" t="s">
        <v>1553</v>
      </c>
      <c r="D1238" s="94" t="s">
        <v>263</v>
      </c>
      <c r="E1238" s="95">
        <v>235.96</v>
      </c>
      <c r="F1238" s="96">
        <f t="shared" si="146"/>
        <v>289.62</v>
      </c>
      <c r="G1238" s="107">
        <f>ROUND(SUM('NOVO HORIZONTE'!G1238),2)</f>
        <v>0</v>
      </c>
      <c r="H1238" s="107">
        <f t="shared" si="151"/>
        <v>0</v>
      </c>
      <c r="I1238" s="143">
        <f t="shared" si="147"/>
        <v>0</v>
      </c>
      <c r="J1238" s="142"/>
      <c r="K1238" s="146"/>
      <c r="L1238" s="7" t="str">
        <f t="shared" si="148"/>
        <v/>
      </c>
      <c r="M1238" s="7" t="str">
        <f t="shared" si="149"/>
        <v/>
      </c>
      <c r="N1238" s="7" t="str">
        <f t="shared" si="153"/>
        <v/>
      </c>
      <c r="O1238" s="144"/>
      <c r="P1238" s="355">
        <v>0</v>
      </c>
      <c r="Q1238" s="362">
        <f>SUM('NOVO HORIZONTE'!I1238)</f>
        <v>0</v>
      </c>
      <c r="R1238" s="363">
        <f t="shared" si="150"/>
        <v>0</v>
      </c>
      <c r="S1238" s="153">
        <f t="shared" si="152"/>
        <v>0</v>
      </c>
      <c r="T1238" s="364"/>
    </row>
    <row r="1239" ht="33.75" hidden="1" spans="1:20">
      <c r="A1239" s="158">
        <v>93953</v>
      </c>
      <c r="B1239" s="94" t="s">
        <v>252</v>
      </c>
      <c r="C1239" s="104" t="s">
        <v>1554</v>
      </c>
      <c r="D1239" s="94" t="s">
        <v>263</v>
      </c>
      <c r="E1239" s="95">
        <v>217.93</v>
      </c>
      <c r="F1239" s="96">
        <f t="shared" si="146"/>
        <v>267.49</v>
      </c>
      <c r="G1239" s="107">
        <f>ROUND(SUM('NOVO HORIZONTE'!G1239),2)</f>
        <v>0</v>
      </c>
      <c r="H1239" s="107">
        <f t="shared" si="151"/>
        <v>0</v>
      </c>
      <c r="I1239" s="143">
        <f t="shared" si="147"/>
        <v>0</v>
      </c>
      <c r="J1239" s="142"/>
      <c r="K1239" s="146"/>
      <c r="L1239" s="7" t="str">
        <f t="shared" si="148"/>
        <v/>
      </c>
      <c r="M1239" s="7" t="str">
        <f t="shared" si="149"/>
        <v/>
      </c>
      <c r="N1239" s="7" t="str">
        <f t="shared" si="153"/>
        <v/>
      </c>
      <c r="O1239" s="144"/>
      <c r="P1239" s="355">
        <v>0</v>
      </c>
      <c r="Q1239" s="362">
        <f>SUM('NOVO HORIZONTE'!I1239)</f>
        <v>0</v>
      </c>
      <c r="R1239" s="363">
        <f t="shared" si="150"/>
        <v>0</v>
      </c>
      <c r="S1239" s="153">
        <f t="shared" si="152"/>
        <v>0</v>
      </c>
      <c r="T1239" s="364"/>
    </row>
    <row r="1240" ht="33.75" hidden="1" spans="1:20">
      <c r="A1240" s="158">
        <v>93954</v>
      </c>
      <c r="B1240" s="94" t="s">
        <v>252</v>
      </c>
      <c r="C1240" s="104" t="s">
        <v>1555</v>
      </c>
      <c r="D1240" s="94" t="s">
        <v>263</v>
      </c>
      <c r="E1240" s="95">
        <v>207.13</v>
      </c>
      <c r="F1240" s="96">
        <f t="shared" ref="F1240:F1303" si="154">IF(E1240=0,0,IF(P1240=0,ROUND(E1240*(1+E$13),2),ROUND(E1240*(1+E$12),2)))</f>
        <v>254.23</v>
      </c>
      <c r="G1240" s="107">
        <f>ROUND(SUM('NOVO HORIZONTE'!G1240),2)</f>
        <v>0</v>
      </c>
      <c r="H1240" s="107">
        <f t="shared" si="151"/>
        <v>0</v>
      </c>
      <c r="I1240" s="143">
        <f t="shared" ref="I1240:I1303" si="155">IF(ISBLANK(G1240),0,ROUND(G1240*H1240,2))</f>
        <v>0</v>
      </c>
      <c r="J1240" s="142"/>
      <c r="K1240" s="146"/>
      <c r="L1240" s="7" t="str">
        <f t="shared" ref="L1240:L1303" si="156">IF(K1240="X","x",IF(K1240="xx","x",IF(I1240&gt;0,"x","")))</f>
        <v/>
      </c>
      <c r="M1240" s="7" t="str">
        <f t="shared" ref="M1240:M1303" si="157">IF(K1240="X","x",IF(K1240="xx","x",IF(I1240&gt;0,"x","")))</f>
        <v/>
      </c>
      <c r="N1240" s="7" t="str">
        <f t="shared" si="153"/>
        <v/>
      </c>
      <c r="O1240" s="144"/>
      <c r="P1240" s="355">
        <v>0</v>
      </c>
      <c r="Q1240" s="362">
        <f>SUM('NOVO HORIZONTE'!I1240)</f>
        <v>0</v>
      </c>
      <c r="R1240" s="363">
        <f t="shared" ref="R1240:R1303" si="158">I1240-Q1240</f>
        <v>0</v>
      </c>
      <c r="S1240" s="153">
        <f t="shared" si="152"/>
        <v>0</v>
      </c>
      <c r="T1240" s="364"/>
    </row>
    <row r="1241" ht="33.75" hidden="1" spans="1:20">
      <c r="A1241" s="158">
        <v>93955</v>
      </c>
      <c r="B1241" s="94" t="s">
        <v>252</v>
      </c>
      <c r="C1241" s="104" t="s">
        <v>1556</v>
      </c>
      <c r="D1241" s="94" t="s">
        <v>263</v>
      </c>
      <c r="E1241" s="95">
        <v>199.52</v>
      </c>
      <c r="F1241" s="96">
        <f t="shared" si="154"/>
        <v>244.89</v>
      </c>
      <c r="G1241" s="107">
        <f>ROUND(SUM('NOVO HORIZONTE'!G1241),2)</f>
        <v>0</v>
      </c>
      <c r="H1241" s="107">
        <f t="shared" ref="H1241:H1304" si="159">IF(G1241=0,0,F1241)</f>
        <v>0</v>
      </c>
      <c r="I1241" s="143">
        <f t="shared" si="155"/>
        <v>0</v>
      </c>
      <c r="J1241" s="142"/>
      <c r="K1241" s="146"/>
      <c r="L1241" s="7" t="str">
        <f t="shared" si="156"/>
        <v/>
      </c>
      <c r="M1241" s="7" t="str">
        <f t="shared" si="157"/>
        <v/>
      </c>
      <c r="N1241" s="7" t="str">
        <f t="shared" si="153"/>
        <v/>
      </c>
      <c r="O1241" s="144"/>
      <c r="P1241" s="355">
        <v>0</v>
      </c>
      <c r="Q1241" s="362">
        <f>SUM('NOVO HORIZONTE'!I1241)</f>
        <v>0</v>
      </c>
      <c r="R1241" s="363">
        <f t="shared" si="158"/>
        <v>0</v>
      </c>
      <c r="S1241" s="153">
        <f t="shared" ref="S1241:S1304" si="160">IF(R1241=0,0,IF(R1241&gt;0,"c","b"))</f>
        <v>0</v>
      </c>
      <c r="T1241" s="364"/>
    </row>
    <row r="1242" ht="22.5" hidden="1" spans="1:20">
      <c r="A1242" s="158">
        <v>93956</v>
      </c>
      <c r="B1242" s="94" t="s">
        <v>252</v>
      </c>
      <c r="C1242" s="104" t="s">
        <v>1557</v>
      </c>
      <c r="D1242" s="94" t="s">
        <v>263</v>
      </c>
      <c r="E1242" s="95">
        <v>193.48</v>
      </c>
      <c r="F1242" s="96">
        <f t="shared" si="154"/>
        <v>237.48</v>
      </c>
      <c r="G1242" s="107">
        <f>ROUND(SUM('NOVO HORIZONTE'!G1242),2)</f>
        <v>0</v>
      </c>
      <c r="H1242" s="107">
        <f t="shared" si="159"/>
        <v>0</v>
      </c>
      <c r="I1242" s="143">
        <f t="shared" si="155"/>
        <v>0</v>
      </c>
      <c r="J1242" s="142"/>
      <c r="K1242" s="146"/>
      <c r="L1242" s="7" t="str">
        <f t="shared" si="156"/>
        <v/>
      </c>
      <c r="M1242" s="7" t="str">
        <f t="shared" si="157"/>
        <v/>
      </c>
      <c r="N1242" s="7" t="str">
        <f t="shared" si="153"/>
        <v/>
      </c>
      <c r="O1242" s="144"/>
      <c r="P1242" s="355">
        <v>0</v>
      </c>
      <c r="Q1242" s="362">
        <f>SUM('NOVO HORIZONTE'!I1242)</f>
        <v>0</v>
      </c>
      <c r="R1242" s="363">
        <f t="shared" si="158"/>
        <v>0</v>
      </c>
      <c r="S1242" s="153">
        <f t="shared" si="160"/>
        <v>0</v>
      </c>
      <c r="T1242" s="364"/>
    </row>
    <row r="1243" ht="33.75" hidden="1" spans="1:20">
      <c r="A1243" s="158">
        <v>93957</v>
      </c>
      <c r="B1243" s="94" t="s">
        <v>252</v>
      </c>
      <c r="C1243" s="104" t="s">
        <v>1558</v>
      </c>
      <c r="D1243" s="94" t="s">
        <v>263</v>
      </c>
      <c r="E1243" s="95">
        <v>249.69</v>
      </c>
      <c r="F1243" s="96">
        <f t="shared" si="154"/>
        <v>306.47</v>
      </c>
      <c r="G1243" s="107">
        <f>ROUND(SUM('NOVO HORIZONTE'!G1243),2)</f>
        <v>0</v>
      </c>
      <c r="H1243" s="107">
        <f t="shared" si="159"/>
        <v>0</v>
      </c>
      <c r="I1243" s="143">
        <f t="shared" si="155"/>
        <v>0</v>
      </c>
      <c r="J1243" s="142"/>
      <c r="K1243" s="146"/>
      <c r="L1243" s="7" t="str">
        <f t="shared" si="156"/>
        <v/>
      </c>
      <c r="M1243" s="7" t="str">
        <f t="shared" si="157"/>
        <v/>
      </c>
      <c r="N1243" s="7" t="str">
        <f t="shared" si="153"/>
        <v/>
      </c>
      <c r="O1243" s="144"/>
      <c r="P1243" s="355">
        <v>0</v>
      </c>
      <c r="Q1243" s="362">
        <f>SUM('NOVO HORIZONTE'!I1243)</f>
        <v>0</v>
      </c>
      <c r="R1243" s="363">
        <f t="shared" si="158"/>
        <v>0</v>
      </c>
      <c r="S1243" s="153">
        <f t="shared" si="160"/>
        <v>0</v>
      </c>
      <c r="T1243" s="364"/>
    </row>
    <row r="1244" ht="33.75" hidden="1" spans="1:20">
      <c r="A1244" s="158">
        <v>93958</v>
      </c>
      <c r="B1244" s="94" t="s">
        <v>252</v>
      </c>
      <c r="C1244" s="104" t="s">
        <v>1559</v>
      </c>
      <c r="D1244" s="94" t="s">
        <v>263</v>
      </c>
      <c r="E1244" s="95">
        <v>230.65</v>
      </c>
      <c r="F1244" s="96">
        <f t="shared" si="154"/>
        <v>283.1</v>
      </c>
      <c r="G1244" s="107">
        <f>ROUND(SUM('NOVO HORIZONTE'!G1244),2)</f>
        <v>0</v>
      </c>
      <c r="H1244" s="107">
        <f t="shared" si="159"/>
        <v>0</v>
      </c>
      <c r="I1244" s="143">
        <f t="shared" si="155"/>
        <v>0</v>
      </c>
      <c r="J1244" s="142"/>
      <c r="K1244" s="146"/>
      <c r="L1244" s="7" t="str">
        <f t="shared" si="156"/>
        <v/>
      </c>
      <c r="M1244" s="7" t="str">
        <f t="shared" si="157"/>
        <v/>
      </c>
      <c r="N1244" s="7" t="str">
        <f t="shared" si="153"/>
        <v/>
      </c>
      <c r="O1244" s="144"/>
      <c r="P1244" s="355">
        <v>0</v>
      </c>
      <c r="Q1244" s="362">
        <f>SUM('NOVO HORIZONTE'!I1244)</f>
        <v>0</v>
      </c>
      <c r="R1244" s="363">
        <f t="shared" si="158"/>
        <v>0</v>
      </c>
      <c r="S1244" s="153">
        <f t="shared" si="160"/>
        <v>0</v>
      </c>
      <c r="T1244" s="364"/>
    </row>
    <row r="1245" ht="33.75" hidden="1" spans="1:20">
      <c r="A1245" s="158">
        <v>93959</v>
      </c>
      <c r="B1245" s="94" t="s">
        <v>252</v>
      </c>
      <c r="C1245" s="104" t="s">
        <v>1560</v>
      </c>
      <c r="D1245" s="94" t="s">
        <v>263</v>
      </c>
      <c r="E1245" s="95">
        <v>219.34</v>
      </c>
      <c r="F1245" s="96">
        <f t="shared" si="154"/>
        <v>269.22</v>
      </c>
      <c r="G1245" s="107">
        <f>ROUND(SUM('NOVO HORIZONTE'!G1245),2)</f>
        <v>0</v>
      </c>
      <c r="H1245" s="107">
        <f t="shared" si="159"/>
        <v>0</v>
      </c>
      <c r="I1245" s="143">
        <f t="shared" si="155"/>
        <v>0</v>
      </c>
      <c r="J1245" s="142"/>
      <c r="K1245" s="146"/>
      <c r="L1245" s="7" t="str">
        <f t="shared" si="156"/>
        <v/>
      </c>
      <c r="M1245" s="7" t="str">
        <f t="shared" si="157"/>
        <v/>
      </c>
      <c r="N1245" s="7" t="str">
        <f t="shared" si="153"/>
        <v/>
      </c>
      <c r="O1245" s="144"/>
      <c r="P1245" s="355">
        <v>0</v>
      </c>
      <c r="Q1245" s="362">
        <f>SUM('NOVO HORIZONTE'!I1245)</f>
        <v>0</v>
      </c>
      <c r="R1245" s="363">
        <f t="shared" si="158"/>
        <v>0</v>
      </c>
      <c r="S1245" s="153">
        <f t="shared" si="160"/>
        <v>0</v>
      </c>
      <c r="T1245" s="364"/>
    </row>
    <row r="1246" ht="33.75" hidden="1" spans="1:20">
      <c r="A1246" s="158">
        <v>93960</v>
      </c>
      <c r="B1246" s="94" t="s">
        <v>252</v>
      </c>
      <c r="C1246" s="104" t="s">
        <v>1561</v>
      </c>
      <c r="D1246" s="94" t="s">
        <v>263</v>
      </c>
      <c r="E1246" s="95">
        <v>211.4</v>
      </c>
      <c r="F1246" s="96">
        <f t="shared" si="154"/>
        <v>259.47</v>
      </c>
      <c r="G1246" s="107">
        <f>ROUND(SUM('NOVO HORIZONTE'!G1246),2)</f>
        <v>0</v>
      </c>
      <c r="H1246" s="107">
        <f t="shared" si="159"/>
        <v>0</v>
      </c>
      <c r="I1246" s="143">
        <f t="shared" si="155"/>
        <v>0</v>
      </c>
      <c r="J1246" s="142"/>
      <c r="K1246" s="146"/>
      <c r="L1246" s="7" t="str">
        <f t="shared" si="156"/>
        <v/>
      </c>
      <c r="M1246" s="7" t="str">
        <f t="shared" si="157"/>
        <v/>
      </c>
      <c r="N1246" s="7" t="str">
        <f t="shared" si="153"/>
        <v/>
      </c>
      <c r="O1246" s="144"/>
      <c r="P1246" s="355">
        <v>0</v>
      </c>
      <c r="Q1246" s="362">
        <f>SUM('NOVO HORIZONTE'!I1246)</f>
        <v>0</v>
      </c>
      <c r="R1246" s="363">
        <f t="shared" si="158"/>
        <v>0</v>
      </c>
      <c r="S1246" s="153">
        <f t="shared" si="160"/>
        <v>0</v>
      </c>
      <c r="T1246" s="364"/>
    </row>
    <row r="1247" ht="22.5" hidden="1" spans="1:20">
      <c r="A1247" s="158">
        <v>93961</v>
      </c>
      <c r="B1247" s="94" t="s">
        <v>252</v>
      </c>
      <c r="C1247" s="104" t="s">
        <v>1562</v>
      </c>
      <c r="D1247" s="94" t="s">
        <v>263</v>
      </c>
      <c r="E1247" s="95">
        <v>205.17</v>
      </c>
      <c r="F1247" s="96">
        <f t="shared" si="154"/>
        <v>251.83</v>
      </c>
      <c r="G1247" s="107">
        <f>ROUND(SUM('NOVO HORIZONTE'!G1247),2)</f>
        <v>0</v>
      </c>
      <c r="H1247" s="107">
        <f t="shared" si="159"/>
        <v>0</v>
      </c>
      <c r="I1247" s="143">
        <f t="shared" si="155"/>
        <v>0</v>
      </c>
      <c r="J1247" s="142"/>
      <c r="K1247" s="146"/>
      <c r="L1247" s="7" t="str">
        <f t="shared" si="156"/>
        <v/>
      </c>
      <c r="M1247" s="7" t="str">
        <f t="shared" si="157"/>
        <v/>
      </c>
      <c r="N1247" s="7" t="str">
        <f t="shared" si="153"/>
        <v/>
      </c>
      <c r="O1247" s="144"/>
      <c r="P1247" s="355">
        <v>0</v>
      </c>
      <c r="Q1247" s="362">
        <f>SUM('NOVO HORIZONTE'!I1247)</f>
        <v>0</v>
      </c>
      <c r="R1247" s="363">
        <f t="shared" si="158"/>
        <v>0</v>
      </c>
      <c r="S1247" s="153">
        <f t="shared" si="160"/>
        <v>0</v>
      </c>
      <c r="T1247" s="364"/>
    </row>
    <row r="1248" ht="22.5" hidden="1" spans="1:20">
      <c r="A1248" s="158">
        <v>93962</v>
      </c>
      <c r="B1248" s="94" t="s">
        <v>252</v>
      </c>
      <c r="C1248" s="104" t="s">
        <v>1563</v>
      </c>
      <c r="D1248" s="94" t="s">
        <v>263</v>
      </c>
      <c r="E1248" s="95">
        <v>222.6</v>
      </c>
      <c r="F1248" s="96">
        <f t="shared" si="154"/>
        <v>273.22</v>
      </c>
      <c r="G1248" s="107">
        <f>ROUND(SUM('NOVO HORIZONTE'!G1248),2)</f>
        <v>0</v>
      </c>
      <c r="H1248" s="107">
        <f t="shared" si="159"/>
        <v>0</v>
      </c>
      <c r="I1248" s="143">
        <f t="shared" si="155"/>
        <v>0</v>
      </c>
      <c r="J1248" s="142"/>
      <c r="K1248" s="146"/>
      <c r="L1248" s="7" t="str">
        <f t="shared" si="156"/>
        <v/>
      </c>
      <c r="M1248" s="7" t="str">
        <f t="shared" si="157"/>
        <v/>
      </c>
      <c r="N1248" s="7" t="str">
        <f t="shared" si="153"/>
        <v/>
      </c>
      <c r="O1248" s="144"/>
      <c r="P1248" s="355">
        <v>0</v>
      </c>
      <c r="Q1248" s="362">
        <f>SUM('NOVO HORIZONTE'!I1248)</f>
        <v>0</v>
      </c>
      <c r="R1248" s="363">
        <f t="shared" si="158"/>
        <v>0</v>
      </c>
      <c r="S1248" s="153">
        <f t="shared" si="160"/>
        <v>0</v>
      </c>
      <c r="T1248" s="364"/>
    </row>
    <row r="1249" ht="33.75" hidden="1" spans="1:20">
      <c r="A1249" s="158">
        <v>93963</v>
      </c>
      <c r="B1249" s="94" t="s">
        <v>252</v>
      </c>
      <c r="C1249" s="104" t="s">
        <v>1564</v>
      </c>
      <c r="D1249" s="94" t="s">
        <v>263</v>
      </c>
      <c r="E1249" s="95">
        <v>204.64</v>
      </c>
      <c r="F1249" s="96">
        <f t="shared" si="154"/>
        <v>251.18</v>
      </c>
      <c r="G1249" s="107">
        <f>ROUND(SUM('NOVO HORIZONTE'!G1249),2)</f>
        <v>0</v>
      </c>
      <c r="H1249" s="107">
        <f t="shared" si="159"/>
        <v>0</v>
      </c>
      <c r="I1249" s="143">
        <f t="shared" si="155"/>
        <v>0</v>
      </c>
      <c r="J1249" s="142"/>
      <c r="K1249" s="146"/>
      <c r="L1249" s="7" t="str">
        <f t="shared" si="156"/>
        <v/>
      </c>
      <c r="M1249" s="7" t="str">
        <f t="shared" si="157"/>
        <v/>
      </c>
      <c r="N1249" s="7" t="str">
        <f t="shared" si="153"/>
        <v/>
      </c>
      <c r="O1249" s="144"/>
      <c r="P1249" s="355">
        <v>0</v>
      </c>
      <c r="Q1249" s="362">
        <f>SUM('NOVO HORIZONTE'!I1249)</f>
        <v>0</v>
      </c>
      <c r="R1249" s="363">
        <f t="shared" si="158"/>
        <v>0</v>
      </c>
      <c r="S1249" s="153">
        <f t="shared" si="160"/>
        <v>0</v>
      </c>
      <c r="T1249" s="364"/>
    </row>
    <row r="1250" ht="33.75" hidden="1" spans="1:20">
      <c r="A1250" s="158">
        <v>93964</v>
      </c>
      <c r="B1250" s="94" t="s">
        <v>252</v>
      </c>
      <c r="C1250" s="104" t="s">
        <v>1565</v>
      </c>
      <c r="D1250" s="94" t="s">
        <v>263</v>
      </c>
      <c r="E1250" s="95">
        <v>193.89</v>
      </c>
      <c r="F1250" s="96">
        <f t="shared" si="154"/>
        <v>237.98</v>
      </c>
      <c r="G1250" s="107">
        <f>ROUND(SUM('NOVO HORIZONTE'!G1250),2)</f>
        <v>0</v>
      </c>
      <c r="H1250" s="107">
        <f t="shared" si="159"/>
        <v>0</v>
      </c>
      <c r="I1250" s="143">
        <f t="shared" si="155"/>
        <v>0</v>
      </c>
      <c r="J1250" s="142"/>
      <c r="K1250" s="146"/>
      <c r="L1250" s="7" t="str">
        <f t="shared" si="156"/>
        <v/>
      </c>
      <c r="M1250" s="7" t="str">
        <f t="shared" si="157"/>
        <v/>
      </c>
      <c r="N1250" s="7" t="str">
        <f t="shared" si="153"/>
        <v/>
      </c>
      <c r="O1250" s="144"/>
      <c r="P1250" s="355">
        <v>0</v>
      </c>
      <c r="Q1250" s="362">
        <f>SUM('NOVO HORIZONTE'!I1250)</f>
        <v>0</v>
      </c>
      <c r="R1250" s="363">
        <f t="shared" si="158"/>
        <v>0</v>
      </c>
      <c r="S1250" s="153">
        <f t="shared" si="160"/>
        <v>0</v>
      </c>
      <c r="T1250" s="364"/>
    </row>
    <row r="1251" ht="33.75" hidden="1" spans="1:20">
      <c r="A1251" s="158">
        <v>93965</v>
      </c>
      <c r="B1251" s="94" t="s">
        <v>252</v>
      </c>
      <c r="C1251" s="104" t="s">
        <v>1566</v>
      </c>
      <c r="D1251" s="94" t="s">
        <v>263</v>
      </c>
      <c r="E1251" s="95">
        <v>183.18</v>
      </c>
      <c r="F1251" s="96">
        <f t="shared" si="154"/>
        <v>224.84</v>
      </c>
      <c r="G1251" s="107">
        <f>ROUND(SUM('NOVO HORIZONTE'!G1251),2)</f>
        <v>0</v>
      </c>
      <c r="H1251" s="107">
        <f t="shared" si="159"/>
        <v>0</v>
      </c>
      <c r="I1251" s="143">
        <f t="shared" si="155"/>
        <v>0</v>
      </c>
      <c r="J1251" s="142"/>
      <c r="K1251" s="146"/>
      <c r="L1251" s="7" t="str">
        <f t="shared" si="156"/>
        <v/>
      </c>
      <c r="M1251" s="7" t="str">
        <f t="shared" si="157"/>
        <v/>
      </c>
      <c r="N1251" s="7" t="str">
        <f t="shared" si="153"/>
        <v/>
      </c>
      <c r="O1251" s="144"/>
      <c r="P1251" s="355">
        <v>0</v>
      </c>
      <c r="Q1251" s="362">
        <f>SUM('NOVO HORIZONTE'!I1251)</f>
        <v>0</v>
      </c>
      <c r="R1251" s="363">
        <f t="shared" si="158"/>
        <v>0</v>
      </c>
      <c r="S1251" s="153">
        <f t="shared" si="160"/>
        <v>0</v>
      </c>
      <c r="T1251" s="364"/>
    </row>
    <row r="1252" ht="22.5" hidden="1" spans="1:20">
      <c r="A1252" s="158">
        <v>93966</v>
      </c>
      <c r="B1252" s="94" t="s">
        <v>252</v>
      </c>
      <c r="C1252" s="104" t="s">
        <v>1567</v>
      </c>
      <c r="D1252" s="94" t="s">
        <v>263</v>
      </c>
      <c r="E1252" s="95">
        <v>180.34</v>
      </c>
      <c r="F1252" s="96">
        <f t="shared" si="154"/>
        <v>221.35</v>
      </c>
      <c r="G1252" s="107">
        <f>ROUND(SUM('NOVO HORIZONTE'!G1252),2)</f>
        <v>0</v>
      </c>
      <c r="H1252" s="107">
        <f t="shared" si="159"/>
        <v>0</v>
      </c>
      <c r="I1252" s="143">
        <f t="shared" si="155"/>
        <v>0</v>
      </c>
      <c r="J1252" s="142"/>
      <c r="K1252" s="146"/>
      <c r="L1252" s="7" t="str">
        <f t="shared" si="156"/>
        <v/>
      </c>
      <c r="M1252" s="7" t="str">
        <f t="shared" si="157"/>
        <v/>
      </c>
      <c r="N1252" s="7" t="str">
        <f t="shared" si="153"/>
        <v/>
      </c>
      <c r="O1252" s="144"/>
      <c r="P1252" s="355">
        <v>0</v>
      </c>
      <c r="Q1252" s="362">
        <f>SUM('NOVO HORIZONTE'!I1252)</f>
        <v>0</v>
      </c>
      <c r="R1252" s="363">
        <f t="shared" si="158"/>
        <v>0</v>
      </c>
      <c r="S1252" s="153">
        <f t="shared" si="160"/>
        <v>0</v>
      </c>
      <c r="T1252" s="364"/>
    </row>
    <row r="1253" ht="22.5" hidden="1" spans="1:20">
      <c r="A1253" s="158">
        <v>93967</v>
      </c>
      <c r="B1253" s="94" t="s">
        <v>252</v>
      </c>
      <c r="C1253" s="104" t="s">
        <v>1568</v>
      </c>
      <c r="D1253" s="94" t="s">
        <v>263</v>
      </c>
      <c r="E1253" s="95">
        <v>236.34</v>
      </c>
      <c r="F1253" s="96">
        <f t="shared" si="154"/>
        <v>290.08</v>
      </c>
      <c r="G1253" s="107">
        <f>ROUND(SUM('NOVO HORIZONTE'!G1253),2)</f>
        <v>0</v>
      </c>
      <c r="H1253" s="107">
        <f t="shared" si="159"/>
        <v>0</v>
      </c>
      <c r="I1253" s="143">
        <f t="shared" si="155"/>
        <v>0</v>
      </c>
      <c r="J1253" s="142"/>
      <c r="K1253" s="146"/>
      <c r="L1253" s="7" t="str">
        <f t="shared" si="156"/>
        <v/>
      </c>
      <c r="M1253" s="7" t="str">
        <f t="shared" si="157"/>
        <v/>
      </c>
      <c r="N1253" s="7" t="str">
        <f t="shared" si="153"/>
        <v/>
      </c>
      <c r="O1253" s="144"/>
      <c r="P1253" s="355">
        <v>0</v>
      </c>
      <c r="Q1253" s="362">
        <f>SUM('NOVO HORIZONTE'!I1253)</f>
        <v>0</v>
      </c>
      <c r="R1253" s="363">
        <f t="shared" si="158"/>
        <v>0</v>
      </c>
      <c r="S1253" s="153">
        <f t="shared" si="160"/>
        <v>0</v>
      </c>
      <c r="T1253" s="364"/>
    </row>
    <row r="1254" ht="33.75" hidden="1" spans="1:20">
      <c r="A1254" s="158">
        <v>93968</v>
      </c>
      <c r="B1254" s="94" t="s">
        <v>252</v>
      </c>
      <c r="C1254" s="104" t="s">
        <v>1569</v>
      </c>
      <c r="D1254" s="94" t="s">
        <v>263</v>
      </c>
      <c r="E1254" s="95">
        <v>217.35</v>
      </c>
      <c r="F1254" s="96">
        <f t="shared" si="154"/>
        <v>266.78</v>
      </c>
      <c r="G1254" s="107">
        <f>ROUND(SUM('NOVO HORIZONTE'!G1254),2)</f>
        <v>0</v>
      </c>
      <c r="H1254" s="107">
        <f t="shared" si="159"/>
        <v>0</v>
      </c>
      <c r="I1254" s="143">
        <f t="shared" si="155"/>
        <v>0</v>
      </c>
      <c r="J1254" s="142"/>
      <c r="K1254" s="146"/>
      <c r="L1254" s="7" t="str">
        <f t="shared" si="156"/>
        <v/>
      </c>
      <c r="M1254" s="7" t="str">
        <f t="shared" si="157"/>
        <v/>
      </c>
      <c r="N1254" s="7" t="str">
        <f t="shared" si="153"/>
        <v/>
      </c>
      <c r="O1254" s="144"/>
      <c r="P1254" s="355">
        <v>0</v>
      </c>
      <c r="Q1254" s="362">
        <f>SUM('NOVO HORIZONTE'!I1254)</f>
        <v>0</v>
      </c>
      <c r="R1254" s="363">
        <f t="shared" si="158"/>
        <v>0</v>
      </c>
      <c r="S1254" s="153">
        <f t="shared" si="160"/>
        <v>0</v>
      </c>
      <c r="T1254" s="364"/>
    </row>
    <row r="1255" ht="33.75" hidden="1" spans="1:20">
      <c r="A1255" s="158">
        <v>93969</v>
      </c>
      <c r="B1255" s="94" t="s">
        <v>252</v>
      </c>
      <c r="C1255" s="104" t="s">
        <v>1570</v>
      </c>
      <c r="D1255" s="94" t="s">
        <v>263</v>
      </c>
      <c r="E1255" s="95">
        <v>206.1</v>
      </c>
      <c r="F1255" s="96">
        <f t="shared" si="154"/>
        <v>252.97</v>
      </c>
      <c r="G1255" s="107">
        <f>ROUND(SUM('NOVO HORIZONTE'!G1255),2)</f>
        <v>0</v>
      </c>
      <c r="H1255" s="107">
        <f t="shared" si="159"/>
        <v>0</v>
      </c>
      <c r="I1255" s="143">
        <f t="shared" si="155"/>
        <v>0</v>
      </c>
      <c r="J1255" s="142"/>
      <c r="K1255" s="146"/>
      <c r="L1255" s="7" t="str">
        <f t="shared" si="156"/>
        <v/>
      </c>
      <c r="M1255" s="7" t="str">
        <f t="shared" si="157"/>
        <v/>
      </c>
      <c r="N1255" s="7" t="str">
        <f t="shared" si="153"/>
        <v/>
      </c>
      <c r="O1255" s="144"/>
      <c r="P1255" s="355">
        <v>0</v>
      </c>
      <c r="Q1255" s="362">
        <f>SUM('NOVO HORIZONTE'!I1255)</f>
        <v>0</v>
      </c>
      <c r="R1255" s="363">
        <f t="shared" si="158"/>
        <v>0</v>
      </c>
      <c r="S1255" s="153">
        <f t="shared" si="160"/>
        <v>0</v>
      </c>
      <c r="T1255" s="364"/>
    </row>
    <row r="1256" ht="33.75" hidden="1" spans="1:20">
      <c r="A1256" s="158">
        <v>93970</v>
      </c>
      <c r="B1256" s="94" t="s">
        <v>252</v>
      </c>
      <c r="C1256" s="104" t="s">
        <v>1571</v>
      </c>
      <c r="D1256" s="94" t="s">
        <v>263</v>
      </c>
      <c r="E1256" s="95">
        <v>198.2</v>
      </c>
      <c r="F1256" s="96">
        <f t="shared" si="154"/>
        <v>243.27</v>
      </c>
      <c r="G1256" s="107">
        <f>ROUND(SUM('NOVO HORIZONTE'!G1256),2)</f>
        <v>0</v>
      </c>
      <c r="H1256" s="107">
        <f t="shared" si="159"/>
        <v>0</v>
      </c>
      <c r="I1256" s="143">
        <f t="shared" si="155"/>
        <v>0</v>
      </c>
      <c r="J1256" s="142"/>
      <c r="K1256" s="146"/>
      <c r="L1256" s="7" t="str">
        <f t="shared" si="156"/>
        <v/>
      </c>
      <c r="M1256" s="7" t="str">
        <f t="shared" si="157"/>
        <v/>
      </c>
      <c r="N1256" s="7" t="str">
        <f t="shared" si="153"/>
        <v/>
      </c>
      <c r="O1256" s="144"/>
      <c r="P1256" s="355">
        <v>0</v>
      </c>
      <c r="Q1256" s="362">
        <f>SUM('NOVO HORIZONTE'!I1256)</f>
        <v>0</v>
      </c>
      <c r="R1256" s="363">
        <f t="shared" si="158"/>
        <v>0</v>
      </c>
      <c r="S1256" s="153">
        <f t="shared" si="160"/>
        <v>0</v>
      </c>
      <c r="T1256" s="364"/>
    </row>
    <row r="1257" ht="22.5" hidden="1" spans="1:20">
      <c r="A1257" s="158">
        <v>93971</v>
      </c>
      <c r="B1257" s="94" t="s">
        <v>252</v>
      </c>
      <c r="C1257" s="104" t="s">
        <v>1572</v>
      </c>
      <c r="D1257" s="94" t="s">
        <v>263</v>
      </c>
      <c r="E1257" s="95">
        <v>185.53</v>
      </c>
      <c r="F1257" s="96">
        <f t="shared" si="154"/>
        <v>227.72</v>
      </c>
      <c r="G1257" s="107">
        <f>ROUND(SUM('NOVO HORIZONTE'!G1257),2)</f>
        <v>0</v>
      </c>
      <c r="H1257" s="107">
        <f t="shared" si="159"/>
        <v>0</v>
      </c>
      <c r="I1257" s="143">
        <f t="shared" si="155"/>
        <v>0</v>
      </c>
      <c r="J1257" s="142"/>
      <c r="K1257" s="146"/>
      <c r="L1257" s="7" t="str">
        <f t="shared" si="156"/>
        <v/>
      </c>
      <c r="M1257" s="7" t="str">
        <f t="shared" si="157"/>
        <v/>
      </c>
      <c r="N1257" s="7" t="str">
        <f t="shared" si="153"/>
        <v/>
      </c>
      <c r="O1257" s="144"/>
      <c r="P1257" s="355">
        <v>0</v>
      </c>
      <c r="Q1257" s="362">
        <f>SUM('NOVO HORIZONTE'!I1257)</f>
        <v>0</v>
      </c>
      <c r="R1257" s="363">
        <f t="shared" si="158"/>
        <v>0</v>
      </c>
      <c r="S1257" s="153">
        <f t="shared" si="160"/>
        <v>0</v>
      </c>
      <c r="T1257" s="364"/>
    </row>
    <row r="1258" ht="12.75" hidden="1" spans="1:20">
      <c r="A1258" s="154" t="s">
        <v>1573</v>
      </c>
      <c r="B1258" s="94"/>
      <c r="C1258" s="161" t="s">
        <v>1574</v>
      </c>
      <c r="D1258" s="377">
        <v>0</v>
      </c>
      <c r="E1258" s="336">
        <v>0</v>
      </c>
      <c r="F1258" s="102">
        <f t="shared" si="154"/>
        <v>0</v>
      </c>
      <c r="G1258" s="187">
        <f>ROUND(SUM('NOVO HORIZONTE'!G1258),2)</f>
        <v>0</v>
      </c>
      <c r="H1258" s="187">
        <f t="shared" si="159"/>
        <v>0</v>
      </c>
      <c r="I1258" s="188">
        <f t="shared" si="155"/>
        <v>0</v>
      </c>
      <c r="J1258" s="142"/>
      <c r="K1258" s="145" t="str">
        <f>IF(OR(SUM(I1258:I1260)&gt;0,SUM(I1258:I1260)&gt;0),"xx","")</f>
        <v/>
      </c>
      <c r="L1258" s="7" t="str">
        <f t="shared" si="156"/>
        <v/>
      </c>
      <c r="M1258" s="7" t="str">
        <f t="shared" si="157"/>
        <v/>
      </c>
      <c r="N1258" s="7" t="str">
        <f t="shared" si="153"/>
        <v/>
      </c>
      <c r="O1258" s="144"/>
      <c r="P1258" s="375"/>
      <c r="Q1258" s="362">
        <f>SUM('NOVO HORIZONTE'!I1258)</f>
        <v>0</v>
      </c>
      <c r="R1258" s="363">
        <f t="shared" si="158"/>
        <v>0</v>
      </c>
      <c r="S1258" s="153">
        <f t="shared" si="160"/>
        <v>0</v>
      </c>
      <c r="T1258" s="364"/>
    </row>
    <row r="1259" ht="12.75" hidden="1" spans="1:20">
      <c r="A1259" s="154" t="s">
        <v>1575</v>
      </c>
      <c r="B1259" s="94"/>
      <c r="C1259" s="161" t="s">
        <v>1576</v>
      </c>
      <c r="D1259" s="377">
        <v>0</v>
      </c>
      <c r="E1259" s="336">
        <v>0</v>
      </c>
      <c r="F1259" s="102">
        <f t="shared" si="154"/>
        <v>0</v>
      </c>
      <c r="G1259" s="187">
        <f>ROUND(SUM('NOVO HORIZONTE'!G1259),2)</f>
        <v>0</v>
      </c>
      <c r="H1259" s="187">
        <f t="shared" si="159"/>
        <v>0</v>
      </c>
      <c r="I1259" s="188">
        <f t="shared" si="155"/>
        <v>0</v>
      </c>
      <c r="J1259" s="142"/>
      <c r="K1259" s="145" t="str">
        <f>IF(OR(SUM(I1259)&gt;0,SUM(I1259:I1259)&gt;0),"xx","")</f>
        <v/>
      </c>
      <c r="L1259" s="7" t="str">
        <f t="shared" si="156"/>
        <v/>
      </c>
      <c r="M1259" s="7" t="str">
        <f t="shared" si="157"/>
        <v/>
      </c>
      <c r="N1259" s="7" t="str">
        <f t="shared" si="153"/>
        <v/>
      </c>
      <c r="O1259" s="144"/>
      <c r="P1259" s="375"/>
      <c r="Q1259" s="362">
        <f>SUM('NOVO HORIZONTE'!I1259)</f>
        <v>0</v>
      </c>
      <c r="R1259" s="363">
        <f t="shared" si="158"/>
        <v>0</v>
      </c>
      <c r="S1259" s="153">
        <f t="shared" si="160"/>
        <v>0</v>
      </c>
      <c r="T1259" s="364"/>
    </row>
    <row r="1260" ht="12.75" hidden="1" spans="1:20">
      <c r="A1260" s="154" t="s">
        <v>1577</v>
      </c>
      <c r="B1260" s="94"/>
      <c r="C1260" s="161" t="s">
        <v>1578</v>
      </c>
      <c r="D1260" s="377">
        <v>0</v>
      </c>
      <c r="E1260" s="336">
        <v>0</v>
      </c>
      <c r="F1260" s="102">
        <f t="shared" si="154"/>
        <v>0</v>
      </c>
      <c r="G1260" s="187">
        <f>ROUND(SUM('NOVO HORIZONTE'!G1260),2)</f>
        <v>0</v>
      </c>
      <c r="H1260" s="187">
        <f t="shared" si="159"/>
        <v>0</v>
      </c>
      <c r="I1260" s="188">
        <f t="shared" si="155"/>
        <v>0</v>
      </c>
      <c r="J1260" s="142"/>
      <c r="K1260" s="145" t="str">
        <f>IF(OR(SUM(I1260)&gt;0,SUM(I1260:I1260)&gt;0),"xx","")</f>
        <v/>
      </c>
      <c r="L1260" s="7" t="str">
        <f t="shared" si="156"/>
        <v/>
      </c>
      <c r="M1260" s="7" t="str">
        <f t="shared" si="157"/>
        <v/>
      </c>
      <c r="N1260" s="7" t="str">
        <f t="shared" si="153"/>
        <v/>
      </c>
      <c r="O1260" s="144"/>
      <c r="P1260" s="375"/>
      <c r="Q1260" s="362">
        <f>SUM('NOVO HORIZONTE'!I1260)</f>
        <v>0</v>
      </c>
      <c r="R1260" s="363">
        <f t="shared" si="158"/>
        <v>0</v>
      </c>
      <c r="S1260" s="153">
        <f t="shared" si="160"/>
        <v>0</v>
      </c>
      <c r="T1260" s="364"/>
    </row>
    <row r="1261" ht="12.75" spans="1:20">
      <c r="A1261" s="158" t="s">
        <v>168</v>
      </c>
      <c r="B1261" s="94"/>
      <c r="C1261" s="161" t="s">
        <v>1579</v>
      </c>
      <c r="D1261" s="335">
        <v>0</v>
      </c>
      <c r="E1261" s="336">
        <v>0</v>
      </c>
      <c r="F1261" s="96">
        <f t="shared" si="154"/>
        <v>0</v>
      </c>
      <c r="G1261" s="180">
        <f>ROUND(SUM('NOVO HORIZONTE'!G1261),2)</f>
        <v>0</v>
      </c>
      <c r="H1261" s="181">
        <f t="shared" si="159"/>
        <v>0</v>
      </c>
      <c r="I1261" s="186">
        <f t="shared" si="155"/>
        <v>0</v>
      </c>
      <c r="J1261" s="142"/>
      <c r="K1261" s="145" t="str">
        <f>IF(OR(SUM(I1262:I1326)&gt;0,SUM(I1262:I1326)&gt;0),"xx","")</f>
        <v>xx</v>
      </c>
      <c r="L1261" s="7" t="str">
        <f t="shared" si="156"/>
        <v>x</v>
      </c>
      <c r="M1261" s="7" t="str">
        <f>IF(K1261="X","x",IF(K1261="xx","x",IF(OR(D1261&gt;0,I1261&gt;0),"x","")))</f>
        <v>x</v>
      </c>
      <c r="N1261" s="7" t="str">
        <f t="shared" si="153"/>
        <v>x</v>
      </c>
      <c r="O1261" s="144"/>
      <c r="P1261" s="375"/>
      <c r="Q1261" s="362">
        <f>SUM('NOVO HORIZONTE'!I1261)</f>
        <v>0</v>
      </c>
      <c r="R1261" s="363">
        <f t="shared" si="158"/>
        <v>0</v>
      </c>
      <c r="S1261" s="153">
        <f t="shared" si="160"/>
        <v>0</v>
      </c>
      <c r="T1261" s="364"/>
    </row>
    <row r="1262" ht="22.5" hidden="1" spans="1:20">
      <c r="A1262" s="163">
        <v>102687</v>
      </c>
      <c r="B1262" s="164" t="s">
        <v>252</v>
      </c>
      <c r="C1262" s="165" t="s">
        <v>1105</v>
      </c>
      <c r="D1262" s="166" t="s">
        <v>263</v>
      </c>
      <c r="E1262" s="95">
        <v>146.3</v>
      </c>
      <c r="F1262" s="96">
        <f t="shared" si="154"/>
        <v>179.57</v>
      </c>
      <c r="G1262" s="107">
        <f>ROUND(SUM('NOVO HORIZONTE'!G1262),2)</f>
        <v>0</v>
      </c>
      <c r="H1262" s="107">
        <f t="shared" si="159"/>
        <v>0</v>
      </c>
      <c r="I1262" s="194">
        <f t="shared" si="155"/>
        <v>0</v>
      </c>
      <c r="J1262" s="142"/>
      <c r="K1262" s="146"/>
      <c r="L1262" s="7" t="str">
        <f t="shared" si="156"/>
        <v/>
      </c>
      <c r="M1262" s="7" t="str">
        <f t="shared" si="157"/>
        <v/>
      </c>
      <c r="N1262" s="7" t="str">
        <f t="shared" si="153"/>
        <v/>
      </c>
      <c r="O1262" s="144"/>
      <c r="P1262" s="355">
        <v>0</v>
      </c>
      <c r="Q1262" s="362">
        <f>SUM('NOVO HORIZONTE'!I1262)</f>
        <v>0</v>
      </c>
      <c r="R1262" s="363">
        <f t="shared" si="158"/>
        <v>0</v>
      </c>
      <c r="S1262" s="153">
        <f t="shared" si="160"/>
        <v>0</v>
      </c>
      <c r="T1262" s="364"/>
    </row>
    <row r="1263" ht="22.5" spans="1:20">
      <c r="A1263" s="163">
        <v>89580</v>
      </c>
      <c r="B1263" s="164" t="s">
        <v>252</v>
      </c>
      <c r="C1263" s="165" t="s">
        <v>1580</v>
      </c>
      <c r="D1263" s="166" t="s">
        <v>263</v>
      </c>
      <c r="E1263" s="95">
        <v>70.33</v>
      </c>
      <c r="F1263" s="96">
        <f t="shared" si="154"/>
        <v>86.32</v>
      </c>
      <c r="G1263" s="107">
        <f>ROUND(SUM('NOVO HORIZONTE'!G1263),2)</f>
        <v>50.65</v>
      </c>
      <c r="H1263" s="107">
        <f t="shared" si="159"/>
        <v>86.32</v>
      </c>
      <c r="I1263" s="194">
        <f t="shared" si="155"/>
        <v>4372.11</v>
      </c>
      <c r="J1263" s="142"/>
      <c r="K1263" s="146"/>
      <c r="L1263" s="7" t="str">
        <f t="shared" si="156"/>
        <v>x</v>
      </c>
      <c r="M1263" s="7" t="str">
        <f t="shared" si="157"/>
        <v>x</v>
      </c>
      <c r="N1263" s="7" t="str">
        <f t="shared" si="153"/>
        <v>x</v>
      </c>
      <c r="O1263" s="144"/>
      <c r="P1263" s="355">
        <v>0</v>
      </c>
      <c r="Q1263" s="362">
        <f>SUM('NOVO HORIZONTE'!I1263)</f>
        <v>4372.11</v>
      </c>
      <c r="R1263" s="363">
        <f t="shared" si="158"/>
        <v>0</v>
      </c>
      <c r="S1263" s="153">
        <f t="shared" si="160"/>
        <v>0</v>
      </c>
      <c r="T1263" s="364"/>
    </row>
    <row r="1264" ht="12.75" hidden="1" spans="1:20">
      <c r="A1264" s="163">
        <v>93358</v>
      </c>
      <c r="B1264" s="164" t="s">
        <v>252</v>
      </c>
      <c r="C1264" s="165" t="s">
        <v>1581</v>
      </c>
      <c r="D1264" s="166" t="s">
        <v>239</v>
      </c>
      <c r="E1264" s="95">
        <v>99.37</v>
      </c>
      <c r="F1264" s="96">
        <f t="shared" si="154"/>
        <v>121.97</v>
      </c>
      <c r="G1264" s="107">
        <f>ROUND(SUM('NOVO HORIZONTE'!G1264),2)</f>
        <v>0</v>
      </c>
      <c r="H1264" s="107">
        <f t="shared" si="159"/>
        <v>0</v>
      </c>
      <c r="I1264" s="194">
        <f t="shared" si="155"/>
        <v>0</v>
      </c>
      <c r="J1264" s="142"/>
      <c r="K1264" s="146"/>
      <c r="L1264" s="7" t="str">
        <f t="shared" si="156"/>
        <v/>
      </c>
      <c r="M1264" s="7" t="str">
        <f t="shared" si="157"/>
        <v/>
      </c>
      <c r="N1264" s="7" t="str">
        <f t="shared" si="153"/>
        <v/>
      </c>
      <c r="O1264" s="144"/>
      <c r="P1264" s="355">
        <v>0</v>
      </c>
      <c r="Q1264" s="362">
        <f>SUM('NOVO HORIZONTE'!I1264)</f>
        <v>0</v>
      </c>
      <c r="R1264" s="363">
        <f t="shared" si="158"/>
        <v>0</v>
      </c>
      <c r="S1264" s="153">
        <f t="shared" si="160"/>
        <v>0</v>
      </c>
      <c r="T1264" s="364"/>
    </row>
    <row r="1265" ht="12.75" hidden="1" spans="1:20">
      <c r="A1265" s="163">
        <v>96995</v>
      </c>
      <c r="B1265" s="164" t="s">
        <v>252</v>
      </c>
      <c r="C1265" s="165" t="s">
        <v>1582</v>
      </c>
      <c r="D1265" s="166" t="s">
        <v>239</v>
      </c>
      <c r="E1265" s="95">
        <v>60.25</v>
      </c>
      <c r="F1265" s="96">
        <f t="shared" si="154"/>
        <v>73.95</v>
      </c>
      <c r="G1265" s="107">
        <f>ROUND(SUM('NOVO HORIZONTE'!G1265),2)</f>
        <v>0</v>
      </c>
      <c r="H1265" s="107">
        <f t="shared" si="159"/>
        <v>0</v>
      </c>
      <c r="I1265" s="194">
        <f t="shared" si="155"/>
        <v>0</v>
      </c>
      <c r="J1265" s="142"/>
      <c r="K1265" s="146"/>
      <c r="L1265" s="7" t="str">
        <f t="shared" si="156"/>
        <v/>
      </c>
      <c r="M1265" s="7" t="str">
        <f t="shared" si="157"/>
        <v/>
      </c>
      <c r="N1265" s="7" t="str">
        <f t="shared" si="153"/>
        <v/>
      </c>
      <c r="O1265" s="144"/>
      <c r="P1265" s="355">
        <v>0</v>
      </c>
      <c r="Q1265" s="362">
        <f>SUM('NOVO HORIZONTE'!I1265)</f>
        <v>0</v>
      </c>
      <c r="R1265" s="363">
        <f t="shared" si="158"/>
        <v>0</v>
      </c>
      <c r="S1265" s="153">
        <f t="shared" si="160"/>
        <v>0</v>
      </c>
      <c r="T1265" s="364"/>
    </row>
    <row r="1266" ht="23.25" spans="1:20">
      <c r="A1266" s="366" t="s">
        <v>1583</v>
      </c>
      <c r="B1266" s="367" t="s">
        <v>457</v>
      </c>
      <c r="C1266" s="368" t="s">
        <v>1584</v>
      </c>
      <c r="D1266" s="369" t="s">
        <v>239</v>
      </c>
      <c r="E1266" s="370">
        <v>64.47</v>
      </c>
      <c r="F1266" s="102">
        <f t="shared" si="154"/>
        <v>79.13</v>
      </c>
      <c r="G1266" s="170">
        <f>ROUND(SUM('NOVO HORIZONTE'!G1266),2)</f>
        <v>84.45</v>
      </c>
      <c r="H1266" s="170">
        <f t="shared" si="159"/>
        <v>79.13</v>
      </c>
      <c r="I1266" s="184">
        <f t="shared" si="155"/>
        <v>6682.53</v>
      </c>
      <c r="J1266" s="142"/>
      <c r="K1266" s="146"/>
      <c r="L1266" s="7" t="str">
        <f t="shared" si="156"/>
        <v>x</v>
      </c>
      <c r="M1266" s="7" t="str">
        <f t="shared" si="157"/>
        <v>x</v>
      </c>
      <c r="N1266" s="7" t="str">
        <f t="shared" si="153"/>
        <v>x</v>
      </c>
      <c r="O1266" s="144"/>
      <c r="P1266" s="355"/>
      <c r="Q1266" s="362">
        <f>SUM('NOVO HORIZONTE'!I1266)</f>
        <v>6682.53</v>
      </c>
      <c r="R1266" s="363">
        <f t="shared" si="158"/>
        <v>0</v>
      </c>
      <c r="S1266" s="153">
        <f t="shared" si="160"/>
        <v>0</v>
      </c>
      <c r="T1266" s="364"/>
    </row>
    <row r="1267" ht="12.75" hidden="1" spans="1:20">
      <c r="A1267" s="366" t="s">
        <v>1585</v>
      </c>
      <c r="B1267" s="367" t="s">
        <v>457</v>
      </c>
      <c r="C1267" s="368" t="s">
        <v>1586</v>
      </c>
      <c r="D1267" s="369" t="s">
        <v>263</v>
      </c>
      <c r="E1267" s="370">
        <v>86.18</v>
      </c>
      <c r="F1267" s="102">
        <f t="shared" si="154"/>
        <v>105.78</v>
      </c>
      <c r="G1267" s="170">
        <f>ROUND(SUM('NOVO HORIZONTE'!G1267),2)</f>
        <v>0</v>
      </c>
      <c r="H1267" s="170">
        <f t="shared" si="159"/>
        <v>0</v>
      </c>
      <c r="I1267" s="184">
        <f t="shared" si="155"/>
        <v>0</v>
      </c>
      <c r="J1267" s="142"/>
      <c r="K1267" s="146"/>
      <c r="L1267" s="7" t="str">
        <f t="shared" si="156"/>
        <v/>
      </c>
      <c r="M1267" s="7" t="str">
        <f t="shared" si="157"/>
        <v/>
      </c>
      <c r="N1267" s="7" t="str">
        <f t="shared" si="153"/>
        <v/>
      </c>
      <c r="O1267" s="144"/>
      <c r="P1267" s="355"/>
      <c r="Q1267" s="362">
        <f>SUM('NOVO HORIZONTE'!I1267)</f>
        <v>0</v>
      </c>
      <c r="R1267" s="363">
        <f t="shared" si="158"/>
        <v>0</v>
      </c>
      <c r="S1267" s="153">
        <f t="shared" si="160"/>
        <v>0</v>
      </c>
      <c r="T1267" s="364"/>
    </row>
    <row r="1268" ht="22.5" hidden="1" spans="1:20">
      <c r="A1268" s="366" t="s">
        <v>1587</v>
      </c>
      <c r="B1268" s="367" t="s">
        <v>457</v>
      </c>
      <c r="C1268" s="368" t="s">
        <v>1588</v>
      </c>
      <c r="D1268" s="369" t="s">
        <v>263</v>
      </c>
      <c r="E1268" s="370">
        <v>111.37</v>
      </c>
      <c r="F1268" s="102">
        <f t="shared" si="154"/>
        <v>136.7</v>
      </c>
      <c r="G1268" s="170">
        <f>ROUND(SUM('NOVO HORIZONTE'!G1268),2)</f>
        <v>0</v>
      </c>
      <c r="H1268" s="170">
        <f t="shared" si="159"/>
        <v>0</v>
      </c>
      <c r="I1268" s="184">
        <f t="shared" si="155"/>
        <v>0</v>
      </c>
      <c r="J1268" s="142"/>
      <c r="K1268" s="146"/>
      <c r="L1268" s="7" t="str">
        <f t="shared" si="156"/>
        <v/>
      </c>
      <c r="M1268" s="7" t="str">
        <f t="shared" si="157"/>
        <v/>
      </c>
      <c r="N1268" s="7" t="str">
        <f t="shared" si="153"/>
        <v/>
      </c>
      <c r="O1268" s="144"/>
      <c r="P1268" s="355"/>
      <c r="Q1268" s="362">
        <f>SUM('NOVO HORIZONTE'!I1268)</f>
        <v>0</v>
      </c>
      <c r="R1268" s="363">
        <f t="shared" si="158"/>
        <v>0</v>
      </c>
      <c r="S1268" s="153">
        <f t="shared" si="160"/>
        <v>0</v>
      </c>
      <c r="T1268" s="364"/>
    </row>
    <row r="1269" ht="12.75" hidden="1" spans="1:20">
      <c r="A1269" s="366"/>
      <c r="B1269" s="367"/>
      <c r="C1269" s="368"/>
      <c r="D1269" s="369"/>
      <c r="E1269" s="370"/>
      <c r="F1269" s="102">
        <f t="shared" si="154"/>
        <v>0</v>
      </c>
      <c r="G1269" s="170">
        <f>ROUND(SUM('NOVO HORIZONTE'!G1269),2)</f>
        <v>0</v>
      </c>
      <c r="H1269" s="170">
        <f t="shared" si="159"/>
        <v>0</v>
      </c>
      <c r="I1269" s="184">
        <f t="shared" si="155"/>
        <v>0</v>
      </c>
      <c r="J1269" s="142"/>
      <c r="K1269" s="146"/>
      <c r="L1269" s="7" t="str">
        <f t="shared" si="156"/>
        <v/>
      </c>
      <c r="M1269" s="7" t="str">
        <f t="shared" si="157"/>
        <v/>
      </c>
      <c r="N1269" s="7" t="str">
        <f t="shared" si="153"/>
        <v/>
      </c>
      <c r="O1269" s="144"/>
      <c r="P1269" s="355"/>
      <c r="Q1269" s="362">
        <f>SUM('NOVO HORIZONTE'!I1269)</f>
        <v>0</v>
      </c>
      <c r="R1269" s="363">
        <f t="shared" si="158"/>
        <v>0</v>
      </c>
      <c r="S1269" s="153">
        <f t="shared" si="160"/>
        <v>0</v>
      </c>
      <c r="T1269" s="364"/>
    </row>
    <row r="1270" ht="12.75" hidden="1" spans="1:20">
      <c r="A1270" s="366"/>
      <c r="B1270" s="367"/>
      <c r="C1270" s="368"/>
      <c r="D1270" s="369"/>
      <c r="E1270" s="370"/>
      <c r="F1270" s="102">
        <f t="shared" si="154"/>
        <v>0</v>
      </c>
      <c r="G1270" s="170">
        <f>ROUND(SUM('NOVO HORIZONTE'!G1270),2)</f>
        <v>0</v>
      </c>
      <c r="H1270" s="170">
        <f t="shared" si="159"/>
        <v>0</v>
      </c>
      <c r="I1270" s="184">
        <f t="shared" si="155"/>
        <v>0</v>
      </c>
      <c r="J1270" s="142"/>
      <c r="K1270" s="146"/>
      <c r="L1270" s="7" t="str">
        <f t="shared" si="156"/>
        <v/>
      </c>
      <c r="M1270" s="7" t="str">
        <f t="shared" si="157"/>
        <v/>
      </c>
      <c r="N1270" s="7" t="str">
        <f t="shared" si="153"/>
        <v/>
      </c>
      <c r="O1270" s="144"/>
      <c r="P1270" s="355"/>
      <c r="Q1270" s="362">
        <f>SUM('NOVO HORIZONTE'!I1270)</f>
        <v>0</v>
      </c>
      <c r="R1270" s="363">
        <f t="shared" si="158"/>
        <v>0</v>
      </c>
      <c r="S1270" s="153">
        <f t="shared" si="160"/>
        <v>0</v>
      </c>
      <c r="T1270" s="364"/>
    </row>
    <row r="1271" ht="12.75" hidden="1" spans="1:20">
      <c r="A1271" s="366"/>
      <c r="B1271" s="367"/>
      <c r="C1271" s="368"/>
      <c r="D1271" s="369"/>
      <c r="E1271" s="370"/>
      <c r="F1271" s="102">
        <f t="shared" si="154"/>
        <v>0</v>
      </c>
      <c r="G1271" s="170">
        <f>ROUND(SUM('NOVO HORIZONTE'!G1271),2)</f>
        <v>0</v>
      </c>
      <c r="H1271" s="170">
        <f t="shared" si="159"/>
        <v>0</v>
      </c>
      <c r="I1271" s="184">
        <f t="shared" si="155"/>
        <v>0</v>
      </c>
      <c r="J1271" s="142"/>
      <c r="K1271" s="146"/>
      <c r="L1271" s="7" t="str">
        <f t="shared" si="156"/>
        <v/>
      </c>
      <c r="M1271" s="7" t="str">
        <f t="shared" si="157"/>
        <v/>
      </c>
      <c r="N1271" s="7" t="str">
        <f t="shared" si="153"/>
        <v/>
      </c>
      <c r="O1271" s="144"/>
      <c r="P1271" s="355"/>
      <c r="Q1271" s="362">
        <f>SUM('NOVO HORIZONTE'!I1271)</f>
        <v>0</v>
      </c>
      <c r="R1271" s="363">
        <f t="shared" si="158"/>
        <v>0</v>
      </c>
      <c r="S1271" s="153">
        <f t="shared" si="160"/>
        <v>0</v>
      </c>
      <c r="T1271" s="364"/>
    </row>
    <row r="1272" ht="12.75" hidden="1" spans="1:20">
      <c r="A1272" s="366"/>
      <c r="B1272" s="367"/>
      <c r="C1272" s="368"/>
      <c r="D1272" s="369"/>
      <c r="E1272" s="370"/>
      <c r="F1272" s="102">
        <f t="shared" si="154"/>
        <v>0</v>
      </c>
      <c r="G1272" s="170">
        <f>ROUND(SUM('NOVO HORIZONTE'!G1272),2)</f>
        <v>0</v>
      </c>
      <c r="H1272" s="170">
        <f t="shared" si="159"/>
        <v>0</v>
      </c>
      <c r="I1272" s="184">
        <f t="shared" si="155"/>
        <v>0</v>
      </c>
      <c r="J1272" s="142"/>
      <c r="K1272" s="146"/>
      <c r="L1272" s="7" t="str">
        <f t="shared" si="156"/>
        <v/>
      </c>
      <c r="M1272" s="7" t="str">
        <f t="shared" si="157"/>
        <v/>
      </c>
      <c r="N1272" s="7" t="str">
        <f t="shared" si="153"/>
        <v/>
      </c>
      <c r="O1272" s="144"/>
      <c r="P1272" s="355"/>
      <c r="Q1272" s="362">
        <f>SUM('NOVO HORIZONTE'!I1272)</f>
        <v>0</v>
      </c>
      <c r="R1272" s="363">
        <f t="shared" si="158"/>
        <v>0</v>
      </c>
      <c r="S1272" s="153">
        <f t="shared" si="160"/>
        <v>0</v>
      </c>
      <c r="T1272" s="364"/>
    </row>
    <row r="1273" ht="12.75" hidden="1" spans="1:20">
      <c r="A1273" s="366"/>
      <c r="B1273" s="367"/>
      <c r="C1273" s="368"/>
      <c r="D1273" s="369"/>
      <c r="E1273" s="370"/>
      <c r="F1273" s="102">
        <f t="shared" si="154"/>
        <v>0</v>
      </c>
      <c r="G1273" s="170">
        <f>ROUND(SUM('NOVO HORIZONTE'!G1273),2)</f>
        <v>0</v>
      </c>
      <c r="H1273" s="170">
        <f t="shared" si="159"/>
        <v>0</v>
      </c>
      <c r="I1273" s="184">
        <f t="shared" si="155"/>
        <v>0</v>
      </c>
      <c r="J1273" s="142"/>
      <c r="K1273" s="146"/>
      <c r="L1273" s="7" t="str">
        <f t="shared" si="156"/>
        <v/>
      </c>
      <c r="M1273" s="7" t="str">
        <f t="shared" si="157"/>
        <v/>
      </c>
      <c r="N1273" s="7" t="str">
        <f t="shared" si="153"/>
        <v/>
      </c>
      <c r="O1273" s="144"/>
      <c r="P1273" s="355"/>
      <c r="Q1273" s="362">
        <f>SUM('NOVO HORIZONTE'!I1273)</f>
        <v>0</v>
      </c>
      <c r="R1273" s="363">
        <f t="shared" si="158"/>
        <v>0</v>
      </c>
      <c r="S1273" s="153">
        <f t="shared" si="160"/>
        <v>0</v>
      </c>
      <c r="T1273" s="364"/>
    </row>
    <row r="1274" ht="12.75" hidden="1" spans="1:20">
      <c r="A1274" s="366"/>
      <c r="B1274" s="367"/>
      <c r="C1274" s="368"/>
      <c r="D1274" s="369"/>
      <c r="E1274" s="370"/>
      <c r="F1274" s="102">
        <f t="shared" si="154"/>
        <v>0</v>
      </c>
      <c r="G1274" s="170">
        <f>ROUND(SUM('NOVO HORIZONTE'!G1274),2)</f>
        <v>0</v>
      </c>
      <c r="H1274" s="170">
        <f t="shared" si="159"/>
        <v>0</v>
      </c>
      <c r="I1274" s="184">
        <f t="shared" si="155"/>
        <v>0</v>
      </c>
      <c r="J1274" s="142"/>
      <c r="K1274" s="146"/>
      <c r="L1274" s="7" t="str">
        <f t="shared" si="156"/>
        <v/>
      </c>
      <c r="M1274" s="7" t="str">
        <f t="shared" si="157"/>
        <v/>
      </c>
      <c r="N1274" s="7" t="str">
        <f t="shared" si="153"/>
        <v/>
      </c>
      <c r="O1274" s="144"/>
      <c r="P1274" s="355"/>
      <c r="Q1274" s="362">
        <f>SUM('NOVO HORIZONTE'!I1274)</f>
        <v>0</v>
      </c>
      <c r="R1274" s="363">
        <f t="shared" si="158"/>
        <v>0</v>
      </c>
      <c r="S1274" s="153">
        <f t="shared" si="160"/>
        <v>0</v>
      </c>
      <c r="T1274" s="364"/>
    </row>
    <row r="1275" ht="12.75" hidden="1" spans="1:20">
      <c r="A1275" s="366"/>
      <c r="B1275" s="367"/>
      <c r="C1275" s="368"/>
      <c r="D1275" s="369"/>
      <c r="E1275" s="370"/>
      <c r="F1275" s="102">
        <f t="shared" si="154"/>
        <v>0</v>
      </c>
      <c r="G1275" s="170">
        <f>ROUND(SUM('NOVO HORIZONTE'!G1275),2)</f>
        <v>0</v>
      </c>
      <c r="H1275" s="170">
        <f t="shared" si="159"/>
        <v>0</v>
      </c>
      <c r="I1275" s="184">
        <f t="shared" si="155"/>
        <v>0</v>
      </c>
      <c r="J1275" s="142"/>
      <c r="K1275" s="146"/>
      <c r="L1275" s="7" t="str">
        <f t="shared" si="156"/>
        <v/>
      </c>
      <c r="M1275" s="7" t="str">
        <f t="shared" si="157"/>
        <v/>
      </c>
      <c r="N1275" s="7" t="str">
        <f t="shared" si="153"/>
        <v/>
      </c>
      <c r="O1275" s="144"/>
      <c r="P1275" s="355"/>
      <c r="Q1275" s="362">
        <f>SUM('NOVO HORIZONTE'!I1275)</f>
        <v>0</v>
      </c>
      <c r="R1275" s="363">
        <f t="shared" si="158"/>
        <v>0</v>
      </c>
      <c r="S1275" s="153">
        <f t="shared" si="160"/>
        <v>0</v>
      </c>
      <c r="T1275" s="364"/>
    </row>
    <row r="1276" ht="12.75" hidden="1" spans="1:20">
      <c r="A1276" s="366"/>
      <c r="B1276" s="367"/>
      <c r="C1276" s="368"/>
      <c r="D1276" s="369"/>
      <c r="E1276" s="370"/>
      <c r="F1276" s="102">
        <f t="shared" si="154"/>
        <v>0</v>
      </c>
      <c r="G1276" s="170">
        <f>ROUND(SUM('NOVO HORIZONTE'!G1276),2)</f>
        <v>0</v>
      </c>
      <c r="H1276" s="170">
        <f t="shared" si="159"/>
        <v>0</v>
      </c>
      <c r="I1276" s="184">
        <f t="shared" si="155"/>
        <v>0</v>
      </c>
      <c r="J1276" s="142"/>
      <c r="K1276" s="146"/>
      <c r="L1276" s="7" t="str">
        <f t="shared" si="156"/>
        <v/>
      </c>
      <c r="M1276" s="7" t="str">
        <f t="shared" si="157"/>
        <v/>
      </c>
      <c r="N1276" s="7" t="str">
        <f t="shared" si="153"/>
        <v/>
      </c>
      <c r="O1276" s="144"/>
      <c r="P1276" s="355"/>
      <c r="Q1276" s="362">
        <f>SUM('NOVO HORIZONTE'!I1276)</f>
        <v>0</v>
      </c>
      <c r="R1276" s="363">
        <f t="shared" si="158"/>
        <v>0</v>
      </c>
      <c r="S1276" s="153">
        <f t="shared" si="160"/>
        <v>0</v>
      </c>
      <c r="T1276" s="364"/>
    </row>
    <row r="1277" ht="12.75" hidden="1" spans="1:20">
      <c r="A1277" s="366"/>
      <c r="B1277" s="367"/>
      <c r="C1277" s="368"/>
      <c r="D1277" s="369"/>
      <c r="E1277" s="370"/>
      <c r="F1277" s="102">
        <f t="shared" si="154"/>
        <v>0</v>
      </c>
      <c r="G1277" s="170">
        <f>ROUND(SUM('NOVO HORIZONTE'!G1277),2)</f>
        <v>0</v>
      </c>
      <c r="H1277" s="170">
        <f t="shared" si="159"/>
        <v>0</v>
      </c>
      <c r="I1277" s="184">
        <f t="shared" si="155"/>
        <v>0</v>
      </c>
      <c r="J1277" s="142"/>
      <c r="K1277" s="146"/>
      <c r="L1277" s="7" t="str">
        <f t="shared" si="156"/>
        <v/>
      </c>
      <c r="M1277" s="7" t="str">
        <f t="shared" si="157"/>
        <v/>
      </c>
      <c r="N1277" s="7" t="str">
        <f t="shared" si="153"/>
        <v/>
      </c>
      <c r="O1277" s="144"/>
      <c r="P1277" s="355"/>
      <c r="Q1277" s="362">
        <f>SUM('NOVO HORIZONTE'!I1277)</f>
        <v>0</v>
      </c>
      <c r="R1277" s="363">
        <f t="shared" si="158"/>
        <v>0</v>
      </c>
      <c r="S1277" s="153">
        <f t="shared" si="160"/>
        <v>0</v>
      </c>
      <c r="T1277" s="364"/>
    </row>
    <row r="1278" ht="12.75" hidden="1" spans="1:20">
      <c r="A1278" s="366"/>
      <c r="B1278" s="367"/>
      <c r="C1278" s="368"/>
      <c r="D1278" s="369"/>
      <c r="E1278" s="370"/>
      <c r="F1278" s="102">
        <f t="shared" si="154"/>
        <v>0</v>
      </c>
      <c r="G1278" s="170">
        <f>ROUND(SUM('NOVO HORIZONTE'!G1278),2)</f>
        <v>0</v>
      </c>
      <c r="H1278" s="170">
        <f t="shared" si="159"/>
        <v>0</v>
      </c>
      <c r="I1278" s="184">
        <f t="shared" si="155"/>
        <v>0</v>
      </c>
      <c r="J1278" s="142"/>
      <c r="K1278" s="146"/>
      <c r="L1278" s="7" t="str">
        <f t="shared" si="156"/>
        <v/>
      </c>
      <c r="M1278" s="7" t="str">
        <f t="shared" si="157"/>
        <v/>
      </c>
      <c r="N1278" s="7" t="str">
        <f t="shared" si="153"/>
        <v/>
      </c>
      <c r="O1278" s="144"/>
      <c r="P1278" s="355"/>
      <c r="Q1278" s="362">
        <f>SUM('NOVO HORIZONTE'!I1278)</f>
        <v>0</v>
      </c>
      <c r="R1278" s="363">
        <f t="shared" si="158"/>
        <v>0</v>
      </c>
      <c r="S1278" s="153">
        <f t="shared" si="160"/>
        <v>0</v>
      </c>
      <c r="T1278" s="364"/>
    </row>
    <row r="1279" ht="12.75" hidden="1" spans="1:20">
      <c r="A1279" s="366"/>
      <c r="B1279" s="367"/>
      <c r="C1279" s="368"/>
      <c r="D1279" s="369"/>
      <c r="E1279" s="370"/>
      <c r="F1279" s="102">
        <f t="shared" si="154"/>
        <v>0</v>
      </c>
      <c r="G1279" s="170">
        <f>ROUND(SUM('NOVO HORIZONTE'!G1279),2)</f>
        <v>0</v>
      </c>
      <c r="H1279" s="170">
        <f t="shared" si="159"/>
        <v>0</v>
      </c>
      <c r="I1279" s="184">
        <f t="shared" si="155"/>
        <v>0</v>
      </c>
      <c r="J1279" s="142"/>
      <c r="K1279" s="146"/>
      <c r="L1279" s="7" t="str">
        <f t="shared" si="156"/>
        <v/>
      </c>
      <c r="M1279" s="7" t="str">
        <f t="shared" si="157"/>
        <v/>
      </c>
      <c r="N1279" s="7" t="str">
        <f t="shared" si="153"/>
        <v/>
      </c>
      <c r="O1279" s="144"/>
      <c r="P1279" s="355"/>
      <c r="Q1279" s="362">
        <f>SUM('NOVO HORIZONTE'!I1279)</f>
        <v>0</v>
      </c>
      <c r="R1279" s="363">
        <f t="shared" si="158"/>
        <v>0</v>
      </c>
      <c r="S1279" s="153">
        <f t="shared" si="160"/>
        <v>0</v>
      </c>
      <c r="T1279" s="364"/>
    </row>
    <row r="1280" ht="12.75" hidden="1" spans="1:20">
      <c r="A1280" s="366"/>
      <c r="B1280" s="367"/>
      <c r="C1280" s="368"/>
      <c r="D1280" s="369"/>
      <c r="E1280" s="370"/>
      <c r="F1280" s="102">
        <f t="shared" si="154"/>
        <v>0</v>
      </c>
      <c r="G1280" s="170">
        <f>ROUND(SUM('NOVO HORIZONTE'!G1280),2)</f>
        <v>0</v>
      </c>
      <c r="H1280" s="170">
        <f t="shared" si="159"/>
        <v>0</v>
      </c>
      <c r="I1280" s="184">
        <f t="shared" si="155"/>
        <v>0</v>
      </c>
      <c r="J1280" s="142"/>
      <c r="K1280" s="146"/>
      <c r="L1280" s="7" t="str">
        <f t="shared" si="156"/>
        <v/>
      </c>
      <c r="M1280" s="7" t="str">
        <f t="shared" si="157"/>
        <v/>
      </c>
      <c r="N1280" s="7" t="str">
        <f t="shared" si="153"/>
        <v/>
      </c>
      <c r="O1280" s="144"/>
      <c r="P1280" s="355"/>
      <c r="Q1280" s="362">
        <f>SUM('NOVO HORIZONTE'!I1280)</f>
        <v>0</v>
      </c>
      <c r="R1280" s="363">
        <f t="shared" si="158"/>
        <v>0</v>
      </c>
      <c r="S1280" s="153">
        <f t="shared" si="160"/>
        <v>0</v>
      </c>
      <c r="T1280" s="364"/>
    </row>
    <row r="1281" ht="12.75" hidden="1" spans="1:20">
      <c r="A1281" s="366"/>
      <c r="B1281" s="367"/>
      <c r="C1281" s="368"/>
      <c r="D1281" s="369"/>
      <c r="E1281" s="370"/>
      <c r="F1281" s="102">
        <f t="shared" si="154"/>
        <v>0</v>
      </c>
      <c r="G1281" s="170">
        <f>ROUND(SUM('NOVO HORIZONTE'!G1281),2)</f>
        <v>0</v>
      </c>
      <c r="H1281" s="170">
        <f t="shared" si="159"/>
        <v>0</v>
      </c>
      <c r="I1281" s="184">
        <f t="shared" si="155"/>
        <v>0</v>
      </c>
      <c r="J1281" s="142"/>
      <c r="K1281" s="146"/>
      <c r="L1281" s="7" t="str">
        <f t="shared" si="156"/>
        <v/>
      </c>
      <c r="M1281" s="7" t="str">
        <f t="shared" si="157"/>
        <v/>
      </c>
      <c r="N1281" s="7" t="str">
        <f t="shared" si="153"/>
        <v/>
      </c>
      <c r="O1281" s="144"/>
      <c r="P1281" s="355"/>
      <c r="Q1281" s="362">
        <f>SUM('NOVO HORIZONTE'!I1281)</f>
        <v>0</v>
      </c>
      <c r="R1281" s="363">
        <f t="shared" si="158"/>
        <v>0</v>
      </c>
      <c r="S1281" s="153">
        <f t="shared" si="160"/>
        <v>0</v>
      </c>
      <c r="T1281" s="364"/>
    </row>
    <row r="1282" ht="12.75" hidden="1" spans="1:20">
      <c r="A1282" s="366"/>
      <c r="B1282" s="367"/>
      <c r="C1282" s="368"/>
      <c r="D1282" s="369"/>
      <c r="E1282" s="370"/>
      <c r="F1282" s="102">
        <f t="shared" si="154"/>
        <v>0</v>
      </c>
      <c r="G1282" s="170">
        <f>ROUND(SUM('NOVO HORIZONTE'!G1282),2)</f>
        <v>0</v>
      </c>
      <c r="H1282" s="170">
        <f t="shared" si="159"/>
        <v>0</v>
      </c>
      <c r="I1282" s="184">
        <f t="shared" si="155"/>
        <v>0</v>
      </c>
      <c r="J1282" s="142"/>
      <c r="K1282" s="146"/>
      <c r="L1282" s="7" t="str">
        <f t="shared" si="156"/>
        <v/>
      </c>
      <c r="M1282" s="7" t="str">
        <f t="shared" si="157"/>
        <v/>
      </c>
      <c r="N1282" s="7" t="str">
        <f t="shared" si="153"/>
        <v/>
      </c>
      <c r="O1282" s="144"/>
      <c r="P1282" s="355"/>
      <c r="Q1282" s="362">
        <f>SUM('NOVO HORIZONTE'!I1282)</f>
        <v>0</v>
      </c>
      <c r="R1282" s="363">
        <f t="shared" si="158"/>
        <v>0</v>
      </c>
      <c r="S1282" s="153">
        <f t="shared" si="160"/>
        <v>0</v>
      </c>
      <c r="T1282" s="364"/>
    </row>
    <row r="1283" ht="12.75" hidden="1" spans="1:20">
      <c r="A1283" s="366"/>
      <c r="B1283" s="367"/>
      <c r="C1283" s="368"/>
      <c r="D1283" s="369"/>
      <c r="E1283" s="370"/>
      <c r="F1283" s="102">
        <f t="shared" si="154"/>
        <v>0</v>
      </c>
      <c r="G1283" s="170">
        <f>ROUND(SUM('NOVO HORIZONTE'!G1283),2)</f>
        <v>0</v>
      </c>
      <c r="H1283" s="170">
        <f t="shared" si="159"/>
        <v>0</v>
      </c>
      <c r="I1283" s="184">
        <f t="shared" si="155"/>
        <v>0</v>
      </c>
      <c r="J1283" s="142"/>
      <c r="K1283" s="146"/>
      <c r="L1283" s="7" t="str">
        <f t="shared" si="156"/>
        <v/>
      </c>
      <c r="M1283" s="7" t="str">
        <f t="shared" si="157"/>
        <v/>
      </c>
      <c r="N1283" s="7" t="str">
        <f t="shared" si="153"/>
        <v/>
      </c>
      <c r="O1283" s="144"/>
      <c r="P1283" s="355"/>
      <c r="Q1283" s="362">
        <f>SUM('NOVO HORIZONTE'!I1283)</f>
        <v>0</v>
      </c>
      <c r="R1283" s="363">
        <f t="shared" si="158"/>
        <v>0</v>
      </c>
      <c r="S1283" s="153">
        <f t="shared" si="160"/>
        <v>0</v>
      </c>
      <c r="T1283" s="364"/>
    </row>
    <row r="1284" ht="12.75" hidden="1" spans="1:20">
      <c r="A1284" s="366"/>
      <c r="B1284" s="367"/>
      <c r="C1284" s="368"/>
      <c r="D1284" s="369"/>
      <c r="E1284" s="370"/>
      <c r="F1284" s="102">
        <f t="shared" si="154"/>
        <v>0</v>
      </c>
      <c r="G1284" s="170">
        <f>ROUND(SUM('NOVO HORIZONTE'!G1284),2)</f>
        <v>0</v>
      </c>
      <c r="H1284" s="170">
        <f t="shared" si="159"/>
        <v>0</v>
      </c>
      <c r="I1284" s="184">
        <f t="shared" si="155"/>
        <v>0</v>
      </c>
      <c r="J1284" s="142"/>
      <c r="K1284" s="146"/>
      <c r="L1284" s="7" t="str">
        <f t="shared" si="156"/>
        <v/>
      </c>
      <c r="M1284" s="7" t="str">
        <f t="shared" si="157"/>
        <v/>
      </c>
      <c r="N1284" s="7" t="str">
        <f t="shared" si="153"/>
        <v/>
      </c>
      <c r="O1284" s="144"/>
      <c r="P1284" s="355"/>
      <c r="Q1284" s="362">
        <f>SUM('NOVO HORIZONTE'!I1284)</f>
        <v>0</v>
      </c>
      <c r="R1284" s="363">
        <f t="shared" si="158"/>
        <v>0</v>
      </c>
      <c r="S1284" s="153">
        <f t="shared" si="160"/>
        <v>0</v>
      </c>
      <c r="T1284" s="364"/>
    </row>
    <row r="1285" ht="12.75" hidden="1" spans="1:20">
      <c r="A1285" s="366"/>
      <c r="B1285" s="367"/>
      <c r="C1285" s="368"/>
      <c r="D1285" s="369"/>
      <c r="E1285" s="370"/>
      <c r="F1285" s="102">
        <f t="shared" si="154"/>
        <v>0</v>
      </c>
      <c r="G1285" s="170">
        <f>ROUND(SUM('NOVO HORIZONTE'!G1285),2)</f>
        <v>0</v>
      </c>
      <c r="H1285" s="170">
        <f t="shared" si="159"/>
        <v>0</v>
      </c>
      <c r="I1285" s="184">
        <f t="shared" si="155"/>
        <v>0</v>
      </c>
      <c r="J1285" s="142"/>
      <c r="K1285" s="146"/>
      <c r="L1285" s="7" t="str">
        <f t="shared" si="156"/>
        <v/>
      </c>
      <c r="M1285" s="7" t="str">
        <f t="shared" si="157"/>
        <v/>
      </c>
      <c r="N1285" s="7" t="str">
        <f t="shared" si="153"/>
        <v/>
      </c>
      <c r="O1285" s="144"/>
      <c r="P1285" s="355"/>
      <c r="Q1285" s="362">
        <f>SUM('NOVO HORIZONTE'!I1285)</f>
        <v>0</v>
      </c>
      <c r="R1285" s="363">
        <f t="shared" si="158"/>
        <v>0</v>
      </c>
      <c r="S1285" s="153">
        <f t="shared" si="160"/>
        <v>0</v>
      </c>
      <c r="T1285" s="364"/>
    </row>
    <row r="1286" ht="12.75" hidden="1" spans="1:20">
      <c r="A1286" s="366"/>
      <c r="B1286" s="367"/>
      <c r="C1286" s="368"/>
      <c r="D1286" s="369"/>
      <c r="E1286" s="370"/>
      <c r="F1286" s="102">
        <f t="shared" si="154"/>
        <v>0</v>
      </c>
      <c r="G1286" s="170">
        <f>ROUND(SUM('NOVO HORIZONTE'!G1286),2)</f>
        <v>0</v>
      </c>
      <c r="H1286" s="170">
        <f t="shared" si="159"/>
        <v>0</v>
      </c>
      <c r="I1286" s="184">
        <f t="shared" si="155"/>
        <v>0</v>
      </c>
      <c r="J1286" s="142"/>
      <c r="K1286" s="146"/>
      <c r="L1286" s="7" t="str">
        <f t="shared" si="156"/>
        <v/>
      </c>
      <c r="M1286" s="7" t="str">
        <f t="shared" si="157"/>
        <v/>
      </c>
      <c r="N1286" s="7" t="str">
        <f t="shared" si="153"/>
        <v/>
      </c>
      <c r="O1286" s="144"/>
      <c r="P1286" s="355"/>
      <c r="Q1286" s="362">
        <f>SUM('NOVO HORIZONTE'!I1286)</f>
        <v>0</v>
      </c>
      <c r="R1286" s="363">
        <f t="shared" si="158"/>
        <v>0</v>
      </c>
      <c r="S1286" s="153">
        <f t="shared" si="160"/>
        <v>0</v>
      </c>
      <c r="T1286" s="364"/>
    </row>
    <row r="1287" ht="12.75" hidden="1" spans="1:20">
      <c r="A1287" s="366"/>
      <c r="B1287" s="367"/>
      <c r="C1287" s="368"/>
      <c r="D1287" s="369"/>
      <c r="E1287" s="370"/>
      <c r="F1287" s="102">
        <f t="shared" si="154"/>
        <v>0</v>
      </c>
      <c r="G1287" s="170">
        <f>ROUND(SUM('NOVO HORIZONTE'!G1287),2)</f>
        <v>0</v>
      </c>
      <c r="H1287" s="170">
        <f t="shared" si="159"/>
        <v>0</v>
      </c>
      <c r="I1287" s="184">
        <f t="shared" si="155"/>
        <v>0</v>
      </c>
      <c r="J1287" s="142"/>
      <c r="K1287" s="146"/>
      <c r="L1287" s="7" t="str">
        <f t="shared" si="156"/>
        <v/>
      </c>
      <c r="M1287" s="7" t="str">
        <f t="shared" si="157"/>
        <v/>
      </c>
      <c r="N1287" s="7" t="str">
        <f t="shared" si="153"/>
        <v/>
      </c>
      <c r="O1287" s="144"/>
      <c r="P1287" s="355"/>
      <c r="Q1287" s="362">
        <f>SUM('NOVO HORIZONTE'!I1287)</f>
        <v>0</v>
      </c>
      <c r="R1287" s="363">
        <f t="shared" si="158"/>
        <v>0</v>
      </c>
      <c r="S1287" s="153">
        <f t="shared" si="160"/>
        <v>0</v>
      </c>
      <c r="T1287" s="364"/>
    </row>
    <row r="1288" ht="12.75" hidden="1" spans="1:20">
      <c r="A1288" s="366"/>
      <c r="B1288" s="367"/>
      <c r="C1288" s="368"/>
      <c r="D1288" s="369"/>
      <c r="E1288" s="370"/>
      <c r="F1288" s="102">
        <f t="shared" si="154"/>
        <v>0</v>
      </c>
      <c r="G1288" s="170">
        <f>ROUND(SUM('NOVO HORIZONTE'!G1288),2)</f>
        <v>0</v>
      </c>
      <c r="H1288" s="170">
        <f t="shared" si="159"/>
        <v>0</v>
      </c>
      <c r="I1288" s="184">
        <f t="shared" si="155"/>
        <v>0</v>
      </c>
      <c r="J1288" s="142"/>
      <c r="K1288" s="146"/>
      <c r="L1288" s="7" t="str">
        <f t="shared" si="156"/>
        <v/>
      </c>
      <c r="M1288" s="7" t="str">
        <f t="shared" si="157"/>
        <v/>
      </c>
      <c r="N1288" s="7" t="str">
        <f t="shared" si="153"/>
        <v/>
      </c>
      <c r="O1288" s="144"/>
      <c r="P1288" s="355"/>
      <c r="Q1288" s="362">
        <f>SUM('NOVO HORIZONTE'!I1288)</f>
        <v>0</v>
      </c>
      <c r="R1288" s="363">
        <f t="shared" si="158"/>
        <v>0</v>
      </c>
      <c r="S1288" s="153">
        <f t="shared" si="160"/>
        <v>0</v>
      </c>
      <c r="T1288" s="364"/>
    </row>
    <row r="1289" ht="12.75" hidden="1" spans="1:20">
      <c r="A1289" s="366"/>
      <c r="B1289" s="367"/>
      <c r="C1289" s="368"/>
      <c r="D1289" s="369"/>
      <c r="E1289" s="370"/>
      <c r="F1289" s="102">
        <f t="shared" si="154"/>
        <v>0</v>
      </c>
      <c r="G1289" s="170">
        <f>ROUND(SUM('NOVO HORIZONTE'!G1289),2)</f>
        <v>0</v>
      </c>
      <c r="H1289" s="170">
        <f t="shared" si="159"/>
        <v>0</v>
      </c>
      <c r="I1289" s="184">
        <f t="shared" si="155"/>
        <v>0</v>
      </c>
      <c r="J1289" s="142"/>
      <c r="K1289" s="146"/>
      <c r="L1289" s="7" t="str">
        <f t="shared" si="156"/>
        <v/>
      </c>
      <c r="M1289" s="7" t="str">
        <f t="shared" si="157"/>
        <v/>
      </c>
      <c r="N1289" s="7" t="str">
        <f t="shared" si="153"/>
        <v/>
      </c>
      <c r="O1289" s="144"/>
      <c r="P1289" s="355"/>
      <c r="Q1289" s="362">
        <f>SUM('NOVO HORIZONTE'!I1289)</f>
        <v>0</v>
      </c>
      <c r="R1289" s="363">
        <f t="shared" si="158"/>
        <v>0</v>
      </c>
      <c r="S1289" s="153">
        <f t="shared" si="160"/>
        <v>0</v>
      </c>
      <c r="T1289" s="364"/>
    </row>
    <row r="1290" ht="12.75" hidden="1" spans="1:20">
      <c r="A1290" s="366"/>
      <c r="B1290" s="367"/>
      <c r="C1290" s="368"/>
      <c r="D1290" s="369"/>
      <c r="E1290" s="370"/>
      <c r="F1290" s="102">
        <f t="shared" si="154"/>
        <v>0</v>
      </c>
      <c r="G1290" s="170">
        <f>ROUND(SUM('NOVO HORIZONTE'!G1290),2)</f>
        <v>0</v>
      </c>
      <c r="H1290" s="170">
        <f t="shared" si="159"/>
        <v>0</v>
      </c>
      <c r="I1290" s="184">
        <f t="shared" si="155"/>
        <v>0</v>
      </c>
      <c r="J1290" s="142"/>
      <c r="K1290" s="146"/>
      <c r="L1290" s="7" t="str">
        <f t="shared" si="156"/>
        <v/>
      </c>
      <c r="M1290" s="7" t="str">
        <f t="shared" si="157"/>
        <v/>
      </c>
      <c r="N1290" s="7" t="str">
        <f t="shared" si="153"/>
        <v/>
      </c>
      <c r="O1290" s="144"/>
      <c r="P1290" s="355"/>
      <c r="Q1290" s="362">
        <f>SUM('NOVO HORIZONTE'!I1290)</f>
        <v>0</v>
      </c>
      <c r="R1290" s="363">
        <f t="shared" si="158"/>
        <v>0</v>
      </c>
      <c r="S1290" s="153">
        <f t="shared" si="160"/>
        <v>0</v>
      </c>
      <c r="T1290" s="364"/>
    </row>
    <row r="1291" ht="12.75" hidden="1" spans="1:20">
      <c r="A1291" s="366"/>
      <c r="B1291" s="367"/>
      <c r="C1291" s="368"/>
      <c r="D1291" s="369"/>
      <c r="E1291" s="370"/>
      <c r="F1291" s="102">
        <f t="shared" si="154"/>
        <v>0</v>
      </c>
      <c r="G1291" s="170">
        <f>ROUND(SUM('NOVO HORIZONTE'!G1291),2)</f>
        <v>0</v>
      </c>
      <c r="H1291" s="170">
        <f t="shared" si="159"/>
        <v>0</v>
      </c>
      <c r="I1291" s="184">
        <f t="shared" si="155"/>
        <v>0</v>
      </c>
      <c r="J1291" s="142"/>
      <c r="K1291" s="146"/>
      <c r="L1291" s="7" t="str">
        <f t="shared" si="156"/>
        <v/>
      </c>
      <c r="M1291" s="7" t="str">
        <f t="shared" si="157"/>
        <v/>
      </c>
      <c r="N1291" s="7" t="str">
        <f t="shared" si="153"/>
        <v/>
      </c>
      <c r="O1291" s="144"/>
      <c r="P1291" s="355"/>
      <c r="Q1291" s="362">
        <f>SUM('NOVO HORIZONTE'!I1291)</f>
        <v>0</v>
      </c>
      <c r="R1291" s="363">
        <f t="shared" si="158"/>
        <v>0</v>
      </c>
      <c r="S1291" s="153">
        <f t="shared" si="160"/>
        <v>0</v>
      </c>
      <c r="T1291" s="364"/>
    </row>
    <row r="1292" ht="12.75" hidden="1" spans="1:20">
      <c r="A1292" s="366"/>
      <c r="B1292" s="367"/>
      <c r="C1292" s="368"/>
      <c r="D1292" s="369"/>
      <c r="E1292" s="370"/>
      <c r="F1292" s="102">
        <f t="shared" si="154"/>
        <v>0</v>
      </c>
      <c r="G1292" s="170">
        <f>ROUND(SUM('NOVO HORIZONTE'!G1292),2)</f>
        <v>0</v>
      </c>
      <c r="H1292" s="170">
        <f t="shared" si="159"/>
        <v>0</v>
      </c>
      <c r="I1292" s="184">
        <f t="shared" si="155"/>
        <v>0</v>
      </c>
      <c r="J1292" s="142"/>
      <c r="K1292" s="146"/>
      <c r="L1292" s="7" t="str">
        <f t="shared" si="156"/>
        <v/>
      </c>
      <c r="M1292" s="7" t="str">
        <f t="shared" si="157"/>
        <v/>
      </c>
      <c r="N1292" s="7" t="str">
        <f t="shared" si="153"/>
        <v/>
      </c>
      <c r="O1292" s="144"/>
      <c r="P1292" s="355"/>
      <c r="Q1292" s="362">
        <f>SUM('NOVO HORIZONTE'!I1292)</f>
        <v>0</v>
      </c>
      <c r="R1292" s="363">
        <f t="shared" si="158"/>
        <v>0</v>
      </c>
      <c r="S1292" s="153">
        <f t="shared" si="160"/>
        <v>0</v>
      </c>
      <c r="T1292" s="364"/>
    </row>
    <row r="1293" ht="12.75" hidden="1" spans="1:20">
      <c r="A1293" s="366"/>
      <c r="B1293" s="367"/>
      <c r="C1293" s="368"/>
      <c r="D1293" s="369"/>
      <c r="E1293" s="370"/>
      <c r="F1293" s="102">
        <f t="shared" si="154"/>
        <v>0</v>
      </c>
      <c r="G1293" s="170">
        <f>ROUND(SUM('NOVO HORIZONTE'!G1293),2)</f>
        <v>0</v>
      </c>
      <c r="H1293" s="170">
        <f t="shared" si="159"/>
        <v>0</v>
      </c>
      <c r="I1293" s="184">
        <f t="shared" si="155"/>
        <v>0</v>
      </c>
      <c r="J1293" s="142"/>
      <c r="K1293" s="146"/>
      <c r="L1293" s="7" t="str">
        <f t="shared" si="156"/>
        <v/>
      </c>
      <c r="M1293" s="7" t="str">
        <f t="shared" si="157"/>
        <v/>
      </c>
      <c r="N1293" s="7" t="str">
        <f t="shared" si="153"/>
        <v/>
      </c>
      <c r="O1293" s="144"/>
      <c r="P1293" s="355"/>
      <c r="Q1293" s="362">
        <f>SUM('NOVO HORIZONTE'!I1293)</f>
        <v>0</v>
      </c>
      <c r="R1293" s="363">
        <f t="shared" si="158"/>
        <v>0</v>
      </c>
      <c r="S1293" s="153">
        <f t="shared" si="160"/>
        <v>0</v>
      </c>
      <c r="T1293" s="364"/>
    </row>
    <row r="1294" ht="12.75" hidden="1" spans="1:20">
      <c r="A1294" s="366"/>
      <c r="B1294" s="367"/>
      <c r="C1294" s="368"/>
      <c r="D1294" s="369"/>
      <c r="E1294" s="370"/>
      <c r="F1294" s="102">
        <f t="shared" si="154"/>
        <v>0</v>
      </c>
      <c r="G1294" s="170">
        <f>ROUND(SUM('NOVO HORIZONTE'!G1294),2)</f>
        <v>0</v>
      </c>
      <c r="H1294" s="170">
        <f t="shared" si="159"/>
        <v>0</v>
      </c>
      <c r="I1294" s="184">
        <f t="shared" si="155"/>
        <v>0</v>
      </c>
      <c r="J1294" s="142"/>
      <c r="K1294" s="146"/>
      <c r="L1294" s="7" t="str">
        <f t="shared" si="156"/>
        <v/>
      </c>
      <c r="M1294" s="7" t="str">
        <f t="shared" si="157"/>
        <v/>
      </c>
      <c r="N1294" s="7" t="str">
        <f t="shared" si="153"/>
        <v/>
      </c>
      <c r="O1294" s="144"/>
      <c r="P1294" s="355"/>
      <c r="Q1294" s="362">
        <f>SUM('NOVO HORIZONTE'!I1294)</f>
        <v>0</v>
      </c>
      <c r="R1294" s="363">
        <f t="shared" si="158"/>
        <v>0</v>
      </c>
      <c r="S1294" s="153">
        <f t="shared" si="160"/>
        <v>0</v>
      </c>
      <c r="T1294" s="364"/>
    </row>
    <row r="1295" ht="12.75" hidden="1" spans="1:20">
      <c r="A1295" s="366"/>
      <c r="B1295" s="367"/>
      <c r="C1295" s="368"/>
      <c r="D1295" s="369"/>
      <c r="E1295" s="370"/>
      <c r="F1295" s="102">
        <f t="shared" si="154"/>
        <v>0</v>
      </c>
      <c r="G1295" s="170">
        <f>ROUND(SUM('NOVO HORIZONTE'!G1295),2)</f>
        <v>0</v>
      </c>
      <c r="H1295" s="170">
        <f t="shared" si="159"/>
        <v>0</v>
      </c>
      <c r="I1295" s="184">
        <f t="shared" si="155"/>
        <v>0</v>
      </c>
      <c r="J1295" s="142"/>
      <c r="K1295" s="146"/>
      <c r="L1295" s="7" t="str">
        <f t="shared" si="156"/>
        <v/>
      </c>
      <c r="M1295" s="7" t="str">
        <f t="shared" si="157"/>
        <v/>
      </c>
      <c r="N1295" s="7" t="str">
        <f t="shared" si="153"/>
        <v/>
      </c>
      <c r="O1295" s="144"/>
      <c r="P1295" s="355"/>
      <c r="Q1295" s="362">
        <f>SUM('NOVO HORIZONTE'!I1295)</f>
        <v>0</v>
      </c>
      <c r="R1295" s="363">
        <f t="shared" si="158"/>
        <v>0</v>
      </c>
      <c r="S1295" s="153">
        <f t="shared" si="160"/>
        <v>0</v>
      </c>
      <c r="T1295" s="364"/>
    </row>
    <row r="1296" ht="12.75" hidden="1" spans="1:20">
      <c r="A1296" s="366"/>
      <c r="B1296" s="367"/>
      <c r="C1296" s="368"/>
      <c r="D1296" s="369"/>
      <c r="E1296" s="370"/>
      <c r="F1296" s="102">
        <f t="shared" si="154"/>
        <v>0</v>
      </c>
      <c r="G1296" s="170">
        <f>ROUND(SUM('NOVO HORIZONTE'!G1296),2)</f>
        <v>0</v>
      </c>
      <c r="H1296" s="170">
        <f t="shared" si="159"/>
        <v>0</v>
      </c>
      <c r="I1296" s="184">
        <f t="shared" si="155"/>
        <v>0</v>
      </c>
      <c r="J1296" s="142"/>
      <c r="K1296" s="146"/>
      <c r="L1296" s="7" t="str">
        <f t="shared" si="156"/>
        <v/>
      </c>
      <c r="M1296" s="7" t="str">
        <f t="shared" si="157"/>
        <v/>
      </c>
      <c r="N1296" s="7" t="str">
        <f t="shared" si="153"/>
        <v/>
      </c>
      <c r="O1296" s="144"/>
      <c r="P1296" s="355"/>
      <c r="Q1296" s="362">
        <f>SUM('NOVO HORIZONTE'!I1296)</f>
        <v>0</v>
      </c>
      <c r="R1296" s="363">
        <f t="shared" si="158"/>
        <v>0</v>
      </c>
      <c r="S1296" s="153">
        <f t="shared" si="160"/>
        <v>0</v>
      </c>
      <c r="T1296" s="364"/>
    </row>
    <row r="1297" ht="12.75" hidden="1" spans="1:20">
      <c r="A1297" s="366"/>
      <c r="B1297" s="367"/>
      <c r="C1297" s="368"/>
      <c r="D1297" s="369"/>
      <c r="E1297" s="370"/>
      <c r="F1297" s="102">
        <f t="shared" si="154"/>
        <v>0</v>
      </c>
      <c r="G1297" s="170">
        <f>ROUND(SUM('NOVO HORIZONTE'!G1297),2)</f>
        <v>0</v>
      </c>
      <c r="H1297" s="170">
        <f t="shared" si="159"/>
        <v>0</v>
      </c>
      <c r="I1297" s="184">
        <f t="shared" si="155"/>
        <v>0</v>
      </c>
      <c r="J1297" s="142"/>
      <c r="K1297" s="146"/>
      <c r="L1297" s="7" t="str">
        <f t="shared" si="156"/>
        <v/>
      </c>
      <c r="M1297" s="7" t="str">
        <f t="shared" si="157"/>
        <v/>
      </c>
      <c r="N1297" s="7" t="str">
        <f t="shared" si="153"/>
        <v/>
      </c>
      <c r="O1297" s="144"/>
      <c r="P1297" s="355"/>
      <c r="Q1297" s="362">
        <f>SUM('NOVO HORIZONTE'!I1297)</f>
        <v>0</v>
      </c>
      <c r="R1297" s="363">
        <f t="shared" si="158"/>
        <v>0</v>
      </c>
      <c r="S1297" s="153">
        <f t="shared" si="160"/>
        <v>0</v>
      </c>
      <c r="T1297" s="364"/>
    </row>
    <row r="1298" ht="12.75" hidden="1" spans="1:20">
      <c r="A1298" s="366"/>
      <c r="B1298" s="367"/>
      <c r="C1298" s="368"/>
      <c r="D1298" s="369"/>
      <c r="E1298" s="370"/>
      <c r="F1298" s="102">
        <f t="shared" si="154"/>
        <v>0</v>
      </c>
      <c r="G1298" s="170">
        <f>ROUND(SUM('NOVO HORIZONTE'!G1298),2)</f>
        <v>0</v>
      </c>
      <c r="H1298" s="170">
        <f t="shared" si="159"/>
        <v>0</v>
      </c>
      <c r="I1298" s="184">
        <f t="shared" si="155"/>
        <v>0</v>
      </c>
      <c r="J1298" s="142"/>
      <c r="K1298" s="146"/>
      <c r="L1298" s="7" t="str">
        <f t="shared" si="156"/>
        <v/>
      </c>
      <c r="M1298" s="7" t="str">
        <f t="shared" si="157"/>
        <v/>
      </c>
      <c r="N1298" s="7" t="str">
        <f t="shared" si="153"/>
        <v/>
      </c>
      <c r="O1298" s="144"/>
      <c r="P1298" s="355"/>
      <c r="Q1298" s="362">
        <f>SUM('NOVO HORIZONTE'!I1298)</f>
        <v>0</v>
      </c>
      <c r="R1298" s="363">
        <f t="shared" si="158"/>
        <v>0</v>
      </c>
      <c r="S1298" s="153">
        <f t="shared" si="160"/>
        <v>0</v>
      </c>
      <c r="T1298" s="364"/>
    </row>
    <row r="1299" ht="12.75" hidden="1" spans="1:20">
      <c r="A1299" s="366"/>
      <c r="B1299" s="367"/>
      <c r="C1299" s="368"/>
      <c r="D1299" s="369"/>
      <c r="E1299" s="370"/>
      <c r="F1299" s="102">
        <f t="shared" si="154"/>
        <v>0</v>
      </c>
      <c r="G1299" s="170">
        <f>ROUND(SUM('NOVO HORIZONTE'!G1299),2)</f>
        <v>0</v>
      </c>
      <c r="H1299" s="170">
        <f t="shared" si="159"/>
        <v>0</v>
      </c>
      <c r="I1299" s="184">
        <f t="shared" si="155"/>
        <v>0</v>
      </c>
      <c r="J1299" s="142"/>
      <c r="K1299" s="146"/>
      <c r="L1299" s="7" t="str">
        <f t="shared" si="156"/>
        <v/>
      </c>
      <c r="M1299" s="7" t="str">
        <f t="shared" si="157"/>
        <v/>
      </c>
      <c r="N1299" s="7" t="str">
        <f t="shared" si="153"/>
        <v/>
      </c>
      <c r="O1299" s="144"/>
      <c r="P1299" s="355"/>
      <c r="Q1299" s="362">
        <f>SUM('NOVO HORIZONTE'!I1299)</f>
        <v>0</v>
      </c>
      <c r="R1299" s="363">
        <f t="shared" si="158"/>
        <v>0</v>
      </c>
      <c r="S1299" s="153">
        <f t="shared" si="160"/>
        <v>0</v>
      </c>
      <c r="T1299" s="364"/>
    </row>
    <row r="1300" ht="12.75" hidden="1" spans="1:20">
      <c r="A1300" s="366"/>
      <c r="B1300" s="367"/>
      <c r="C1300" s="368"/>
      <c r="D1300" s="369"/>
      <c r="E1300" s="370"/>
      <c r="F1300" s="102">
        <f t="shared" si="154"/>
        <v>0</v>
      </c>
      <c r="G1300" s="170">
        <f>ROUND(SUM('NOVO HORIZONTE'!G1300),2)</f>
        <v>0</v>
      </c>
      <c r="H1300" s="170">
        <f t="shared" si="159"/>
        <v>0</v>
      </c>
      <c r="I1300" s="184">
        <f t="shared" si="155"/>
        <v>0</v>
      </c>
      <c r="J1300" s="142"/>
      <c r="K1300" s="146"/>
      <c r="L1300" s="7" t="str">
        <f t="shared" si="156"/>
        <v/>
      </c>
      <c r="M1300" s="7" t="str">
        <f t="shared" si="157"/>
        <v/>
      </c>
      <c r="N1300" s="7" t="str">
        <f t="shared" si="153"/>
        <v/>
      </c>
      <c r="O1300" s="144"/>
      <c r="P1300" s="355"/>
      <c r="Q1300" s="362">
        <f>SUM('NOVO HORIZONTE'!I1300)</f>
        <v>0</v>
      </c>
      <c r="R1300" s="363">
        <f t="shared" si="158"/>
        <v>0</v>
      </c>
      <c r="S1300" s="153">
        <f t="shared" si="160"/>
        <v>0</v>
      </c>
      <c r="T1300" s="364"/>
    </row>
    <row r="1301" ht="12.75" hidden="1" spans="1:20">
      <c r="A1301" s="366"/>
      <c r="B1301" s="367"/>
      <c r="C1301" s="368"/>
      <c r="D1301" s="369"/>
      <c r="E1301" s="370"/>
      <c r="F1301" s="102">
        <f t="shared" si="154"/>
        <v>0</v>
      </c>
      <c r="G1301" s="170">
        <f>ROUND(SUM('NOVO HORIZONTE'!G1301),2)</f>
        <v>0</v>
      </c>
      <c r="H1301" s="170">
        <f t="shared" si="159"/>
        <v>0</v>
      </c>
      <c r="I1301" s="184">
        <f t="shared" si="155"/>
        <v>0</v>
      </c>
      <c r="J1301" s="142"/>
      <c r="K1301" s="146"/>
      <c r="L1301" s="7" t="str">
        <f t="shared" si="156"/>
        <v/>
      </c>
      <c r="M1301" s="7" t="str">
        <f t="shared" si="157"/>
        <v/>
      </c>
      <c r="N1301" s="7" t="str">
        <f t="shared" ref="N1301:N1326" si="161">M1301</f>
        <v/>
      </c>
      <c r="O1301" s="144"/>
      <c r="P1301" s="355"/>
      <c r="Q1301" s="362">
        <f>SUM('NOVO HORIZONTE'!I1301)</f>
        <v>0</v>
      </c>
      <c r="R1301" s="363">
        <f t="shared" si="158"/>
        <v>0</v>
      </c>
      <c r="S1301" s="153">
        <f t="shared" si="160"/>
        <v>0</v>
      </c>
      <c r="T1301" s="364"/>
    </row>
    <row r="1302" ht="12.75" hidden="1" spans="1:20">
      <c r="A1302" s="366"/>
      <c r="B1302" s="367"/>
      <c r="C1302" s="368"/>
      <c r="D1302" s="369"/>
      <c r="E1302" s="370"/>
      <c r="F1302" s="102">
        <f t="shared" si="154"/>
        <v>0</v>
      </c>
      <c r="G1302" s="170">
        <f>ROUND(SUM('NOVO HORIZONTE'!G1302),2)</f>
        <v>0</v>
      </c>
      <c r="H1302" s="170">
        <f t="shared" si="159"/>
        <v>0</v>
      </c>
      <c r="I1302" s="184">
        <f t="shared" si="155"/>
        <v>0</v>
      </c>
      <c r="J1302" s="142"/>
      <c r="K1302" s="146"/>
      <c r="L1302" s="7" t="str">
        <f t="shared" si="156"/>
        <v/>
      </c>
      <c r="M1302" s="7" t="str">
        <f t="shared" si="157"/>
        <v/>
      </c>
      <c r="N1302" s="7" t="str">
        <f t="shared" si="161"/>
        <v/>
      </c>
      <c r="O1302" s="144"/>
      <c r="P1302" s="355"/>
      <c r="Q1302" s="362">
        <f>SUM('NOVO HORIZONTE'!I1302)</f>
        <v>0</v>
      </c>
      <c r="R1302" s="363">
        <f t="shared" si="158"/>
        <v>0</v>
      </c>
      <c r="S1302" s="153">
        <f t="shared" si="160"/>
        <v>0</v>
      </c>
      <c r="T1302" s="364"/>
    </row>
    <row r="1303" ht="12.75" hidden="1" spans="1:20">
      <c r="A1303" s="366"/>
      <c r="B1303" s="367"/>
      <c r="C1303" s="368"/>
      <c r="D1303" s="369"/>
      <c r="E1303" s="370"/>
      <c r="F1303" s="102">
        <f t="shared" si="154"/>
        <v>0</v>
      </c>
      <c r="G1303" s="170">
        <f>ROUND(SUM('NOVO HORIZONTE'!G1303),2)</f>
        <v>0</v>
      </c>
      <c r="H1303" s="170">
        <f t="shared" si="159"/>
        <v>0</v>
      </c>
      <c r="I1303" s="184">
        <f t="shared" si="155"/>
        <v>0</v>
      </c>
      <c r="J1303" s="142"/>
      <c r="K1303" s="146"/>
      <c r="L1303" s="7" t="str">
        <f t="shared" si="156"/>
        <v/>
      </c>
      <c r="M1303" s="7" t="str">
        <f t="shared" si="157"/>
        <v/>
      </c>
      <c r="N1303" s="7" t="str">
        <f t="shared" si="161"/>
        <v/>
      </c>
      <c r="O1303" s="144"/>
      <c r="P1303" s="355"/>
      <c r="Q1303" s="362">
        <f>SUM('NOVO HORIZONTE'!I1303)</f>
        <v>0</v>
      </c>
      <c r="R1303" s="363">
        <f t="shared" si="158"/>
        <v>0</v>
      </c>
      <c r="S1303" s="153">
        <f t="shared" si="160"/>
        <v>0</v>
      </c>
      <c r="T1303" s="364"/>
    </row>
    <row r="1304" ht="12.75" hidden="1" spans="1:20">
      <c r="A1304" s="366"/>
      <c r="B1304" s="367"/>
      <c r="C1304" s="368"/>
      <c r="D1304" s="369"/>
      <c r="E1304" s="370"/>
      <c r="F1304" s="102">
        <f t="shared" ref="F1304:F1367" si="162">IF(E1304=0,0,IF(P1304=0,ROUND(E1304*(1+E$13),2),ROUND(E1304*(1+E$12),2)))</f>
        <v>0</v>
      </c>
      <c r="G1304" s="170">
        <f>ROUND(SUM('NOVO HORIZONTE'!G1304),2)</f>
        <v>0</v>
      </c>
      <c r="H1304" s="170">
        <f t="shared" si="159"/>
        <v>0</v>
      </c>
      <c r="I1304" s="184">
        <f t="shared" ref="I1304:I1326" si="163">IF(ISBLANK(G1304),0,ROUND(G1304*H1304,2))</f>
        <v>0</v>
      </c>
      <c r="J1304" s="142"/>
      <c r="K1304" s="146"/>
      <c r="L1304" s="7" t="str">
        <f t="shared" ref="L1304:L1326" si="164">IF(K1304="X","x",IF(K1304="xx","x",IF(I1304&gt;0,"x","")))</f>
        <v/>
      </c>
      <c r="M1304" s="7" t="str">
        <f t="shared" ref="M1304:M1326" si="165">IF(K1304="X","x",IF(K1304="xx","x",IF(I1304&gt;0,"x","")))</f>
        <v/>
      </c>
      <c r="N1304" s="7" t="str">
        <f t="shared" si="161"/>
        <v/>
      </c>
      <c r="O1304" s="144"/>
      <c r="P1304" s="355"/>
      <c r="Q1304" s="362">
        <f>SUM('NOVO HORIZONTE'!I1304)</f>
        <v>0</v>
      </c>
      <c r="R1304" s="363">
        <f t="shared" ref="R1304:R1367" si="166">I1304-Q1304</f>
        <v>0</v>
      </c>
      <c r="S1304" s="153">
        <f t="shared" si="160"/>
        <v>0</v>
      </c>
      <c r="T1304" s="364"/>
    </row>
    <row r="1305" ht="12.75" hidden="1" spans="1:20">
      <c r="A1305" s="366"/>
      <c r="B1305" s="367"/>
      <c r="C1305" s="368"/>
      <c r="D1305" s="369"/>
      <c r="E1305" s="370"/>
      <c r="F1305" s="102">
        <f t="shared" si="162"/>
        <v>0</v>
      </c>
      <c r="G1305" s="170">
        <f>ROUND(SUM('NOVO HORIZONTE'!G1305),2)</f>
        <v>0</v>
      </c>
      <c r="H1305" s="170">
        <f t="shared" ref="H1305:H1326" si="167">IF(G1305=0,0,F1305)</f>
        <v>0</v>
      </c>
      <c r="I1305" s="184">
        <f t="shared" si="163"/>
        <v>0</v>
      </c>
      <c r="J1305" s="142"/>
      <c r="K1305" s="146"/>
      <c r="L1305" s="7" t="str">
        <f t="shared" si="164"/>
        <v/>
      </c>
      <c r="M1305" s="7" t="str">
        <f t="shared" si="165"/>
        <v/>
      </c>
      <c r="N1305" s="7" t="str">
        <f t="shared" si="161"/>
        <v/>
      </c>
      <c r="O1305" s="144"/>
      <c r="P1305" s="355"/>
      <c r="Q1305" s="362">
        <f>SUM('NOVO HORIZONTE'!I1305)</f>
        <v>0</v>
      </c>
      <c r="R1305" s="363">
        <f t="shared" si="166"/>
        <v>0</v>
      </c>
      <c r="S1305" s="153">
        <f t="shared" ref="S1305:S1368" si="168">IF(R1305=0,0,IF(R1305&gt;0,"c","b"))</f>
        <v>0</v>
      </c>
      <c r="T1305" s="364"/>
    </row>
    <row r="1306" ht="12.75" hidden="1" spans="1:20">
      <c r="A1306" s="366"/>
      <c r="B1306" s="367"/>
      <c r="C1306" s="368"/>
      <c r="D1306" s="369"/>
      <c r="E1306" s="370"/>
      <c r="F1306" s="102">
        <f t="shared" si="162"/>
        <v>0</v>
      </c>
      <c r="G1306" s="170">
        <f>ROUND(SUM('NOVO HORIZONTE'!G1306),2)</f>
        <v>0</v>
      </c>
      <c r="H1306" s="170">
        <f t="shared" si="167"/>
        <v>0</v>
      </c>
      <c r="I1306" s="184">
        <f t="shared" si="163"/>
        <v>0</v>
      </c>
      <c r="J1306" s="142"/>
      <c r="K1306" s="146"/>
      <c r="L1306" s="7" t="str">
        <f t="shared" si="164"/>
        <v/>
      </c>
      <c r="M1306" s="7" t="str">
        <f t="shared" si="165"/>
        <v/>
      </c>
      <c r="N1306" s="7" t="str">
        <f t="shared" si="161"/>
        <v/>
      </c>
      <c r="O1306" s="144"/>
      <c r="P1306" s="355"/>
      <c r="Q1306" s="362">
        <f>SUM('NOVO HORIZONTE'!I1306)</f>
        <v>0</v>
      </c>
      <c r="R1306" s="363">
        <f t="shared" si="166"/>
        <v>0</v>
      </c>
      <c r="S1306" s="153">
        <f t="shared" si="168"/>
        <v>0</v>
      </c>
      <c r="T1306" s="364"/>
    </row>
    <row r="1307" ht="12.75" hidden="1" spans="1:20">
      <c r="A1307" s="366"/>
      <c r="B1307" s="367"/>
      <c r="C1307" s="368"/>
      <c r="D1307" s="369"/>
      <c r="E1307" s="370"/>
      <c r="F1307" s="102">
        <f t="shared" si="162"/>
        <v>0</v>
      </c>
      <c r="G1307" s="170">
        <f>ROUND(SUM('NOVO HORIZONTE'!G1307),2)</f>
        <v>0</v>
      </c>
      <c r="H1307" s="170">
        <f t="shared" si="167"/>
        <v>0</v>
      </c>
      <c r="I1307" s="184">
        <f t="shared" si="163"/>
        <v>0</v>
      </c>
      <c r="J1307" s="142"/>
      <c r="K1307" s="146"/>
      <c r="L1307" s="7" t="str">
        <f t="shared" si="164"/>
        <v/>
      </c>
      <c r="M1307" s="7" t="str">
        <f t="shared" si="165"/>
        <v/>
      </c>
      <c r="N1307" s="7" t="str">
        <f t="shared" si="161"/>
        <v/>
      </c>
      <c r="O1307" s="144"/>
      <c r="P1307" s="355"/>
      <c r="Q1307" s="362">
        <f>SUM('NOVO HORIZONTE'!I1307)</f>
        <v>0</v>
      </c>
      <c r="R1307" s="363">
        <f t="shared" si="166"/>
        <v>0</v>
      </c>
      <c r="S1307" s="153">
        <f t="shared" si="168"/>
        <v>0</v>
      </c>
      <c r="T1307" s="364"/>
    </row>
    <row r="1308" ht="12.75" hidden="1" spans="1:20">
      <c r="A1308" s="366"/>
      <c r="B1308" s="367"/>
      <c r="C1308" s="368"/>
      <c r="D1308" s="369"/>
      <c r="E1308" s="370"/>
      <c r="F1308" s="102">
        <f t="shared" si="162"/>
        <v>0</v>
      </c>
      <c r="G1308" s="170">
        <f>ROUND(SUM('NOVO HORIZONTE'!G1308),2)</f>
        <v>0</v>
      </c>
      <c r="H1308" s="170">
        <f t="shared" si="167"/>
        <v>0</v>
      </c>
      <c r="I1308" s="184">
        <f t="shared" si="163"/>
        <v>0</v>
      </c>
      <c r="J1308" s="142"/>
      <c r="K1308" s="146"/>
      <c r="L1308" s="7" t="str">
        <f t="shared" si="164"/>
        <v/>
      </c>
      <c r="M1308" s="7" t="str">
        <f t="shared" si="165"/>
        <v/>
      </c>
      <c r="N1308" s="7" t="str">
        <f t="shared" si="161"/>
        <v/>
      </c>
      <c r="O1308" s="144"/>
      <c r="P1308" s="355"/>
      <c r="Q1308" s="362">
        <f>SUM('NOVO HORIZONTE'!I1308)</f>
        <v>0</v>
      </c>
      <c r="R1308" s="363">
        <f t="shared" si="166"/>
        <v>0</v>
      </c>
      <c r="S1308" s="153">
        <f t="shared" si="168"/>
        <v>0</v>
      </c>
      <c r="T1308" s="364"/>
    </row>
    <row r="1309" ht="12.75" hidden="1" spans="1:20">
      <c r="A1309" s="366"/>
      <c r="B1309" s="367"/>
      <c r="C1309" s="368"/>
      <c r="D1309" s="369"/>
      <c r="E1309" s="370"/>
      <c r="F1309" s="102">
        <f t="shared" si="162"/>
        <v>0</v>
      </c>
      <c r="G1309" s="170">
        <f>ROUND(SUM('NOVO HORIZONTE'!G1309),2)</f>
        <v>0</v>
      </c>
      <c r="H1309" s="170">
        <f t="shared" si="167"/>
        <v>0</v>
      </c>
      <c r="I1309" s="184">
        <f t="shared" si="163"/>
        <v>0</v>
      </c>
      <c r="J1309" s="142"/>
      <c r="K1309" s="146"/>
      <c r="L1309" s="7" t="str">
        <f t="shared" si="164"/>
        <v/>
      </c>
      <c r="M1309" s="7" t="str">
        <f t="shared" si="165"/>
        <v/>
      </c>
      <c r="N1309" s="7" t="str">
        <f t="shared" si="161"/>
        <v/>
      </c>
      <c r="O1309" s="144"/>
      <c r="P1309" s="355"/>
      <c r="Q1309" s="362">
        <f>SUM('NOVO HORIZONTE'!I1309)</f>
        <v>0</v>
      </c>
      <c r="R1309" s="363">
        <f t="shared" si="166"/>
        <v>0</v>
      </c>
      <c r="S1309" s="153">
        <f t="shared" si="168"/>
        <v>0</v>
      </c>
      <c r="T1309" s="364"/>
    </row>
    <row r="1310" ht="12.75" hidden="1" spans="1:20">
      <c r="A1310" s="366"/>
      <c r="B1310" s="367"/>
      <c r="C1310" s="368"/>
      <c r="D1310" s="369"/>
      <c r="E1310" s="370"/>
      <c r="F1310" s="102">
        <f t="shared" si="162"/>
        <v>0</v>
      </c>
      <c r="G1310" s="170">
        <f>ROUND(SUM('NOVO HORIZONTE'!G1310),2)</f>
        <v>0</v>
      </c>
      <c r="H1310" s="170">
        <f t="shared" si="167"/>
        <v>0</v>
      </c>
      <c r="I1310" s="184">
        <f t="shared" si="163"/>
        <v>0</v>
      </c>
      <c r="J1310" s="142"/>
      <c r="K1310" s="146"/>
      <c r="L1310" s="7" t="str">
        <f t="shared" si="164"/>
        <v/>
      </c>
      <c r="M1310" s="7" t="str">
        <f t="shared" si="165"/>
        <v/>
      </c>
      <c r="N1310" s="7" t="str">
        <f t="shared" si="161"/>
        <v/>
      </c>
      <c r="O1310" s="144"/>
      <c r="P1310" s="355"/>
      <c r="Q1310" s="362">
        <f>SUM('NOVO HORIZONTE'!I1310)</f>
        <v>0</v>
      </c>
      <c r="R1310" s="363">
        <f t="shared" si="166"/>
        <v>0</v>
      </c>
      <c r="S1310" s="153">
        <f t="shared" si="168"/>
        <v>0</v>
      </c>
      <c r="T1310" s="364"/>
    </row>
    <row r="1311" ht="12.75" hidden="1" spans="1:20">
      <c r="A1311" s="366"/>
      <c r="B1311" s="367"/>
      <c r="C1311" s="368"/>
      <c r="D1311" s="369"/>
      <c r="E1311" s="370"/>
      <c r="F1311" s="102">
        <f t="shared" si="162"/>
        <v>0</v>
      </c>
      <c r="G1311" s="170">
        <f>ROUND(SUM('NOVO HORIZONTE'!G1311),2)</f>
        <v>0</v>
      </c>
      <c r="H1311" s="170">
        <f t="shared" si="167"/>
        <v>0</v>
      </c>
      <c r="I1311" s="184">
        <f t="shared" si="163"/>
        <v>0</v>
      </c>
      <c r="J1311" s="142"/>
      <c r="K1311" s="146"/>
      <c r="L1311" s="7" t="str">
        <f t="shared" si="164"/>
        <v/>
      </c>
      <c r="M1311" s="7" t="str">
        <f t="shared" si="165"/>
        <v/>
      </c>
      <c r="N1311" s="7" t="str">
        <f t="shared" si="161"/>
        <v/>
      </c>
      <c r="O1311" s="144"/>
      <c r="P1311" s="355"/>
      <c r="Q1311" s="362">
        <f>SUM('NOVO HORIZONTE'!I1311)</f>
        <v>0</v>
      </c>
      <c r="R1311" s="363">
        <f t="shared" si="166"/>
        <v>0</v>
      </c>
      <c r="S1311" s="153">
        <f t="shared" si="168"/>
        <v>0</v>
      </c>
      <c r="T1311" s="364"/>
    </row>
    <row r="1312" ht="12.75" hidden="1" spans="1:20">
      <c r="A1312" s="366"/>
      <c r="B1312" s="367"/>
      <c r="C1312" s="368"/>
      <c r="D1312" s="369"/>
      <c r="E1312" s="370"/>
      <c r="F1312" s="102">
        <f t="shared" si="162"/>
        <v>0</v>
      </c>
      <c r="G1312" s="170">
        <f>ROUND(SUM('NOVO HORIZONTE'!G1312),2)</f>
        <v>0</v>
      </c>
      <c r="H1312" s="170">
        <f t="shared" si="167"/>
        <v>0</v>
      </c>
      <c r="I1312" s="184">
        <f t="shared" si="163"/>
        <v>0</v>
      </c>
      <c r="J1312" s="142"/>
      <c r="K1312" s="146"/>
      <c r="L1312" s="7" t="str">
        <f t="shared" si="164"/>
        <v/>
      </c>
      <c r="M1312" s="7" t="str">
        <f t="shared" si="165"/>
        <v/>
      </c>
      <c r="N1312" s="7" t="str">
        <f t="shared" si="161"/>
        <v/>
      </c>
      <c r="O1312" s="144"/>
      <c r="P1312" s="355"/>
      <c r="Q1312" s="362">
        <f>SUM('NOVO HORIZONTE'!I1312)</f>
        <v>0</v>
      </c>
      <c r="R1312" s="363">
        <f t="shared" si="166"/>
        <v>0</v>
      </c>
      <c r="S1312" s="153">
        <f t="shared" si="168"/>
        <v>0</v>
      </c>
      <c r="T1312" s="364"/>
    </row>
    <row r="1313" ht="12.75" hidden="1" spans="1:20">
      <c r="A1313" s="366"/>
      <c r="B1313" s="367"/>
      <c r="C1313" s="368"/>
      <c r="D1313" s="369"/>
      <c r="E1313" s="370"/>
      <c r="F1313" s="102">
        <f t="shared" si="162"/>
        <v>0</v>
      </c>
      <c r="G1313" s="170">
        <f>ROUND(SUM('NOVO HORIZONTE'!G1313),2)</f>
        <v>0</v>
      </c>
      <c r="H1313" s="170">
        <f t="shared" si="167"/>
        <v>0</v>
      </c>
      <c r="I1313" s="184">
        <f t="shared" si="163"/>
        <v>0</v>
      </c>
      <c r="J1313" s="142"/>
      <c r="K1313" s="146"/>
      <c r="L1313" s="7" t="str">
        <f t="shared" si="164"/>
        <v/>
      </c>
      <c r="M1313" s="7" t="str">
        <f t="shared" si="165"/>
        <v/>
      </c>
      <c r="N1313" s="7" t="str">
        <f t="shared" si="161"/>
        <v/>
      </c>
      <c r="O1313" s="144"/>
      <c r="P1313" s="355"/>
      <c r="Q1313" s="362">
        <f>SUM('NOVO HORIZONTE'!I1313)</f>
        <v>0</v>
      </c>
      <c r="R1313" s="363">
        <f t="shared" si="166"/>
        <v>0</v>
      </c>
      <c r="S1313" s="153">
        <f t="shared" si="168"/>
        <v>0</v>
      </c>
      <c r="T1313" s="364"/>
    </row>
    <row r="1314" ht="12.75" hidden="1" spans="1:20">
      <c r="A1314" s="366"/>
      <c r="B1314" s="367"/>
      <c r="C1314" s="368"/>
      <c r="D1314" s="369"/>
      <c r="E1314" s="370"/>
      <c r="F1314" s="102">
        <f t="shared" si="162"/>
        <v>0</v>
      </c>
      <c r="G1314" s="170">
        <f>ROUND(SUM('NOVO HORIZONTE'!G1314),2)</f>
        <v>0</v>
      </c>
      <c r="H1314" s="170">
        <f t="shared" si="167"/>
        <v>0</v>
      </c>
      <c r="I1314" s="184">
        <f t="shared" si="163"/>
        <v>0</v>
      </c>
      <c r="J1314" s="142"/>
      <c r="K1314" s="146"/>
      <c r="L1314" s="7" t="str">
        <f t="shared" si="164"/>
        <v/>
      </c>
      <c r="M1314" s="7" t="str">
        <f t="shared" si="165"/>
        <v/>
      </c>
      <c r="N1314" s="7" t="str">
        <f t="shared" si="161"/>
        <v/>
      </c>
      <c r="O1314" s="144"/>
      <c r="P1314" s="355"/>
      <c r="Q1314" s="362">
        <f>SUM('NOVO HORIZONTE'!I1314)</f>
        <v>0</v>
      </c>
      <c r="R1314" s="363">
        <f t="shared" si="166"/>
        <v>0</v>
      </c>
      <c r="S1314" s="153">
        <f t="shared" si="168"/>
        <v>0</v>
      </c>
      <c r="T1314" s="364"/>
    </row>
    <row r="1315" ht="12.75" hidden="1" spans="1:20">
      <c r="A1315" s="366"/>
      <c r="B1315" s="367"/>
      <c r="C1315" s="368"/>
      <c r="D1315" s="369"/>
      <c r="E1315" s="370"/>
      <c r="F1315" s="102">
        <f t="shared" si="162"/>
        <v>0</v>
      </c>
      <c r="G1315" s="170">
        <f>ROUND(SUM('NOVO HORIZONTE'!G1315),2)</f>
        <v>0</v>
      </c>
      <c r="H1315" s="170">
        <f t="shared" si="167"/>
        <v>0</v>
      </c>
      <c r="I1315" s="184">
        <f t="shared" si="163"/>
        <v>0</v>
      </c>
      <c r="J1315" s="142"/>
      <c r="K1315" s="146"/>
      <c r="L1315" s="7" t="str">
        <f t="shared" si="164"/>
        <v/>
      </c>
      <c r="M1315" s="7" t="str">
        <f t="shared" si="165"/>
        <v/>
      </c>
      <c r="N1315" s="7" t="str">
        <f t="shared" si="161"/>
        <v/>
      </c>
      <c r="O1315" s="144"/>
      <c r="P1315" s="355"/>
      <c r="Q1315" s="362">
        <f>SUM('NOVO HORIZONTE'!I1315)</f>
        <v>0</v>
      </c>
      <c r="R1315" s="363">
        <f t="shared" si="166"/>
        <v>0</v>
      </c>
      <c r="S1315" s="153">
        <f t="shared" si="168"/>
        <v>0</v>
      </c>
      <c r="T1315" s="364"/>
    </row>
    <row r="1316" ht="12.75" hidden="1" spans="1:20">
      <c r="A1316" s="366"/>
      <c r="B1316" s="367"/>
      <c r="C1316" s="368"/>
      <c r="D1316" s="369"/>
      <c r="E1316" s="370"/>
      <c r="F1316" s="102">
        <f t="shared" si="162"/>
        <v>0</v>
      </c>
      <c r="G1316" s="170">
        <f>ROUND(SUM('NOVO HORIZONTE'!G1316),2)</f>
        <v>0</v>
      </c>
      <c r="H1316" s="170">
        <f t="shared" si="167"/>
        <v>0</v>
      </c>
      <c r="I1316" s="184">
        <f t="shared" si="163"/>
        <v>0</v>
      </c>
      <c r="J1316" s="142"/>
      <c r="K1316" s="146"/>
      <c r="L1316" s="7" t="str">
        <f t="shared" si="164"/>
        <v/>
      </c>
      <c r="M1316" s="7" t="str">
        <f t="shared" si="165"/>
        <v/>
      </c>
      <c r="N1316" s="7" t="str">
        <f t="shared" si="161"/>
        <v/>
      </c>
      <c r="O1316" s="144"/>
      <c r="P1316" s="355"/>
      <c r="Q1316" s="362">
        <f>SUM('NOVO HORIZONTE'!I1316)</f>
        <v>0</v>
      </c>
      <c r="R1316" s="363">
        <f t="shared" si="166"/>
        <v>0</v>
      </c>
      <c r="S1316" s="153">
        <f t="shared" si="168"/>
        <v>0</v>
      </c>
      <c r="T1316" s="364"/>
    </row>
    <row r="1317" ht="12.75" hidden="1" spans="1:20">
      <c r="A1317" s="366"/>
      <c r="B1317" s="367"/>
      <c r="C1317" s="368"/>
      <c r="D1317" s="369"/>
      <c r="E1317" s="370"/>
      <c r="F1317" s="102">
        <f t="shared" si="162"/>
        <v>0</v>
      </c>
      <c r="G1317" s="170">
        <f>ROUND(SUM('NOVO HORIZONTE'!G1317),2)</f>
        <v>0</v>
      </c>
      <c r="H1317" s="170">
        <f t="shared" si="167"/>
        <v>0</v>
      </c>
      <c r="I1317" s="184">
        <f t="shared" si="163"/>
        <v>0</v>
      </c>
      <c r="J1317" s="142"/>
      <c r="K1317" s="146"/>
      <c r="L1317" s="7" t="str">
        <f t="shared" si="164"/>
        <v/>
      </c>
      <c r="M1317" s="7" t="str">
        <f t="shared" si="165"/>
        <v/>
      </c>
      <c r="N1317" s="7" t="str">
        <f t="shared" si="161"/>
        <v/>
      </c>
      <c r="O1317" s="144"/>
      <c r="P1317" s="355"/>
      <c r="Q1317" s="362">
        <f>SUM('NOVO HORIZONTE'!I1317)</f>
        <v>0</v>
      </c>
      <c r="R1317" s="363">
        <f t="shared" si="166"/>
        <v>0</v>
      </c>
      <c r="S1317" s="153">
        <f t="shared" si="168"/>
        <v>0</v>
      </c>
      <c r="T1317" s="364"/>
    </row>
    <row r="1318" ht="12.75" hidden="1" spans="1:20">
      <c r="A1318" s="366"/>
      <c r="B1318" s="367"/>
      <c r="C1318" s="368"/>
      <c r="D1318" s="369"/>
      <c r="E1318" s="370"/>
      <c r="F1318" s="102">
        <f t="shared" si="162"/>
        <v>0</v>
      </c>
      <c r="G1318" s="170">
        <f>ROUND(SUM('NOVO HORIZONTE'!G1318),2)</f>
        <v>0</v>
      </c>
      <c r="H1318" s="170">
        <f t="shared" si="167"/>
        <v>0</v>
      </c>
      <c r="I1318" s="184">
        <f t="shared" si="163"/>
        <v>0</v>
      </c>
      <c r="J1318" s="142"/>
      <c r="K1318" s="146"/>
      <c r="L1318" s="7" t="str">
        <f t="shared" si="164"/>
        <v/>
      </c>
      <c r="M1318" s="7" t="str">
        <f t="shared" si="165"/>
        <v/>
      </c>
      <c r="N1318" s="7" t="str">
        <f t="shared" si="161"/>
        <v/>
      </c>
      <c r="O1318" s="144"/>
      <c r="P1318" s="355"/>
      <c r="Q1318" s="362">
        <f>SUM('NOVO HORIZONTE'!I1318)</f>
        <v>0</v>
      </c>
      <c r="R1318" s="363">
        <f t="shared" si="166"/>
        <v>0</v>
      </c>
      <c r="S1318" s="153">
        <f t="shared" si="168"/>
        <v>0</v>
      </c>
      <c r="T1318" s="364"/>
    </row>
    <row r="1319" ht="12.75" hidden="1" spans="1:20">
      <c r="A1319" s="366"/>
      <c r="B1319" s="367"/>
      <c r="C1319" s="368"/>
      <c r="D1319" s="369"/>
      <c r="E1319" s="370"/>
      <c r="F1319" s="102">
        <f t="shared" si="162"/>
        <v>0</v>
      </c>
      <c r="G1319" s="170">
        <f>ROUND(SUM('NOVO HORIZONTE'!G1319),2)</f>
        <v>0</v>
      </c>
      <c r="H1319" s="170">
        <f t="shared" si="167"/>
        <v>0</v>
      </c>
      <c r="I1319" s="184">
        <f t="shared" si="163"/>
        <v>0</v>
      </c>
      <c r="J1319" s="142"/>
      <c r="K1319" s="146"/>
      <c r="L1319" s="7" t="str">
        <f t="shared" si="164"/>
        <v/>
      </c>
      <c r="M1319" s="7" t="str">
        <f t="shared" si="165"/>
        <v/>
      </c>
      <c r="N1319" s="7" t="str">
        <f t="shared" si="161"/>
        <v/>
      </c>
      <c r="O1319" s="144"/>
      <c r="P1319" s="355"/>
      <c r="Q1319" s="362">
        <f>SUM('NOVO HORIZONTE'!I1319)</f>
        <v>0</v>
      </c>
      <c r="R1319" s="363">
        <f t="shared" si="166"/>
        <v>0</v>
      </c>
      <c r="S1319" s="153">
        <f t="shared" si="168"/>
        <v>0</v>
      </c>
      <c r="T1319" s="364"/>
    </row>
    <row r="1320" ht="12.75" hidden="1" spans="1:20">
      <c r="A1320" s="366"/>
      <c r="B1320" s="367"/>
      <c r="C1320" s="368"/>
      <c r="D1320" s="369"/>
      <c r="E1320" s="370"/>
      <c r="F1320" s="102">
        <f t="shared" si="162"/>
        <v>0</v>
      </c>
      <c r="G1320" s="170">
        <f>ROUND(SUM('NOVO HORIZONTE'!G1320),2)</f>
        <v>0</v>
      </c>
      <c r="H1320" s="170">
        <f t="shared" si="167"/>
        <v>0</v>
      </c>
      <c r="I1320" s="184">
        <f t="shared" si="163"/>
        <v>0</v>
      </c>
      <c r="J1320" s="142"/>
      <c r="K1320" s="146"/>
      <c r="L1320" s="7" t="str">
        <f t="shared" si="164"/>
        <v/>
      </c>
      <c r="M1320" s="7" t="str">
        <f t="shared" si="165"/>
        <v/>
      </c>
      <c r="N1320" s="7" t="str">
        <f t="shared" si="161"/>
        <v/>
      </c>
      <c r="O1320" s="144"/>
      <c r="P1320" s="355"/>
      <c r="Q1320" s="362">
        <f>SUM('NOVO HORIZONTE'!I1320)</f>
        <v>0</v>
      </c>
      <c r="R1320" s="363">
        <f t="shared" si="166"/>
        <v>0</v>
      </c>
      <c r="S1320" s="153">
        <f t="shared" si="168"/>
        <v>0</v>
      </c>
      <c r="T1320" s="364"/>
    </row>
    <row r="1321" ht="12.75" hidden="1" spans="1:20">
      <c r="A1321" s="366"/>
      <c r="B1321" s="367"/>
      <c r="C1321" s="368"/>
      <c r="D1321" s="369"/>
      <c r="E1321" s="370"/>
      <c r="F1321" s="102">
        <f t="shared" si="162"/>
        <v>0</v>
      </c>
      <c r="G1321" s="170">
        <f>ROUND(SUM('NOVO HORIZONTE'!G1321),2)</f>
        <v>0</v>
      </c>
      <c r="H1321" s="170">
        <f t="shared" si="167"/>
        <v>0</v>
      </c>
      <c r="I1321" s="184">
        <f t="shared" si="163"/>
        <v>0</v>
      </c>
      <c r="J1321" s="142"/>
      <c r="K1321" s="146"/>
      <c r="L1321" s="7" t="str">
        <f t="shared" si="164"/>
        <v/>
      </c>
      <c r="M1321" s="7" t="str">
        <f t="shared" si="165"/>
        <v/>
      </c>
      <c r="N1321" s="7" t="str">
        <f t="shared" si="161"/>
        <v/>
      </c>
      <c r="O1321" s="144"/>
      <c r="P1321" s="355"/>
      <c r="Q1321" s="362">
        <f>SUM('NOVO HORIZONTE'!I1321)</f>
        <v>0</v>
      </c>
      <c r="R1321" s="363">
        <f t="shared" si="166"/>
        <v>0</v>
      </c>
      <c r="S1321" s="153">
        <f t="shared" si="168"/>
        <v>0</v>
      </c>
      <c r="T1321" s="364"/>
    </row>
    <row r="1322" ht="12.75" hidden="1" spans="1:20">
      <c r="A1322" s="366"/>
      <c r="B1322" s="367"/>
      <c r="C1322" s="368"/>
      <c r="D1322" s="369"/>
      <c r="E1322" s="370"/>
      <c r="F1322" s="102">
        <f t="shared" si="162"/>
        <v>0</v>
      </c>
      <c r="G1322" s="170">
        <f>ROUND(SUM('NOVO HORIZONTE'!G1322),2)</f>
        <v>0</v>
      </c>
      <c r="H1322" s="170">
        <f t="shared" si="167"/>
        <v>0</v>
      </c>
      <c r="I1322" s="184">
        <f t="shared" si="163"/>
        <v>0</v>
      </c>
      <c r="J1322" s="142"/>
      <c r="K1322" s="146"/>
      <c r="L1322" s="7" t="str">
        <f t="shared" si="164"/>
        <v/>
      </c>
      <c r="M1322" s="7" t="str">
        <f t="shared" si="165"/>
        <v/>
      </c>
      <c r="N1322" s="7" t="str">
        <f t="shared" si="161"/>
        <v/>
      </c>
      <c r="O1322" s="144"/>
      <c r="P1322" s="355"/>
      <c r="Q1322" s="362">
        <f>SUM('NOVO HORIZONTE'!I1322)</f>
        <v>0</v>
      </c>
      <c r="R1322" s="363">
        <f t="shared" si="166"/>
        <v>0</v>
      </c>
      <c r="S1322" s="153">
        <f t="shared" si="168"/>
        <v>0</v>
      </c>
      <c r="T1322" s="364"/>
    </row>
    <row r="1323" ht="12.75" hidden="1" spans="1:20">
      <c r="A1323" s="366"/>
      <c r="B1323" s="367"/>
      <c r="C1323" s="368"/>
      <c r="D1323" s="369"/>
      <c r="E1323" s="370"/>
      <c r="F1323" s="102">
        <f t="shared" si="162"/>
        <v>0</v>
      </c>
      <c r="G1323" s="170">
        <f>ROUND(SUM('NOVO HORIZONTE'!G1323),2)</f>
        <v>0</v>
      </c>
      <c r="H1323" s="170">
        <f t="shared" si="167"/>
        <v>0</v>
      </c>
      <c r="I1323" s="184">
        <f t="shared" si="163"/>
        <v>0</v>
      </c>
      <c r="J1323" s="142"/>
      <c r="K1323" s="146"/>
      <c r="L1323" s="7" t="str">
        <f t="shared" si="164"/>
        <v/>
      </c>
      <c r="M1323" s="7" t="str">
        <f t="shared" si="165"/>
        <v/>
      </c>
      <c r="N1323" s="7" t="str">
        <f t="shared" si="161"/>
        <v/>
      </c>
      <c r="O1323" s="144"/>
      <c r="P1323" s="355"/>
      <c r="Q1323" s="362">
        <f>SUM('NOVO HORIZONTE'!I1323)</f>
        <v>0</v>
      </c>
      <c r="R1323" s="363">
        <f t="shared" si="166"/>
        <v>0</v>
      </c>
      <c r="S1323" s="153">
        <f t="shared" si="168"/>
        <v>0</v>
      </c>
      <c r="T1323" s="364"/>
    </row>
    <row r="1324" ht="12.75" hidden="1" spans="1:20">
      <c r="A1324" s="366"/>
      <c r="B1324" s="367"/>
      <c r="C1324" s="368"/>
      <c r="D1324" s="369"/>
      <c r="E1324" s="370"/>
      <c r="F1324" s="102">
        <f t="shared" si="162"/>
        <v>0</v>
      </c>
      <c r="G1324" s="170">
        <f>ROUND(SUM('NOVO HORIZONTE'!G1324),2)</f>
        <v>0</v>
      </c>
      <c r="H1324" s="170">
        <f t="shared" si="167"/>
        <v>0</v>
      </c>
      <c r="I1324" s="184">
        <f t="shared" si="163"/>
        <v>0</v>
      </c>
      <c r="J1324" s="142"/>
      <c r="K1324" s="146"/>
      <c r="L1324" s="7" t="str">
        <f t="shared" si="164"/>
        <v/>
      </c>
      <c r="M1324" s="7" t="str">
        <f t="shared" si="165"/>
        <v/>
      </c>
      <c r="N1324" s="7" t="str">
        <f t="shared" si="161"/>
        <v/>
      </c>
      <c r="O1324" s="144"/>
      <c r="P1324" s="355"/>
      <c r="Q1324" s="362">
        <f>SUM('NOVO HORIZONTE'!I1324)</f>
        <v>0</v>
      </c>
      <c r="R1324" s="363">
        <f t="shared" si="166"/>
        <v>0</v>
      </c>
      <c r="S1324" s="153">
        <f t="shared" si="168"/>
        <v>0</v>
      </c>
      <c r="T1324" s="364"/>
    </row>
    <row r="1325" ht="12.75" hidden="1" spans="1:20">
      <c r="A1325" s="366"/>
      <c r="B1325" s="367"/>
      <c r="C1325" s="368"/>
      <c r="D1325" s="369"/>
      <c r="E1325" s="370"/>
      <c r="F1325" s="102">
        <f t="shared" si="162"/>
        <v>0</v>
      </c>
      <c r="G1325" s="170">
        <f>ROUND(SUM('NOVO HORIZONTE'!G1325),2)</f>
        <v>0</v>
      </c>
      <c r="H1325" s="170">
        <f t="shared" si="167"/>
        <v>0</v>
      </c>
      <c r="I1325" s="184">
        <f t="shared" si="163"/>
        <v>0</v>
      </c>
      <c r="J1325" s="142"/>
      <c r="K1325" s="146"/>
      <c r="L1325" s="7" t="str">
        <f t="shared" si="164"/>
        <v/>
      </c>
      <c r="M1325" s="7" t="str">
        <f t="shared" si="165"/>
        <v/>
      </c>
      <c r="N1325" s="7" t="str">
        <f t="shared" si="161"/>
        <v/>
      </c>
      <c r="O1325" s="144"/>
      <c r="P1325" s="355"/>
      <c r="Q1325" s="362">
        <f>SUM('NOVO HORIZONTE'!I1325)</f>
        <v>0</v>
      </c>
      <c r="R1325" s="363">
        <f t="shared" si="166"/>
        <v>0</v>
      </c>
      <c r="S1325" s="153">
        <f t="shared" si="168"/>
        <v>0</v>
      </c>
      <c r="T1325" s="364"/>
    </row>
    <row r="1326" ht="13.5" hidden="1" spans="1:20">
      <c r="A1326" s="371"/>
      <c r="B1326" s="369"/>
      <c r="C1326" s="372"/>
      <c r="D1326" s="369"/>
      <c r="E1326" s="373"/>
      <c r="F1326" s="102">
        <f t="shared" si="162"/>
        <v>0</v>
      </c>
      <c r="G1326" s="170">
        <f>ROUND(SUM('NOVO HORIZONTE'!G1326),2)</f>
        <v>0</v>
      </c>
      <c r="H1326" s="170">
        <f t="shared" si="167"/>
        <v>0</v>
      </c>
      <c r="I1326" s="184">
        <f t="shared" si="163"/>
        <v>0</v>
      </c>
      <c r="J1326" s="142"/>
      <c r="K1326" s="146"/>
      <c r="L1326" s="7" t="str">
        <f t="shared" si="164"/>
        <v/>
      </c>
      <c r="M1326" s="7" t="str">
        <f t="shared" si="165"/>
        <v/>
      </c>
      <c r="N1326" s="7" t="str">
        <f t="shared" si="161"/>
        <v/>
      </c>
      <c r="O1326" s="144"/>
      <c r="P1326" s="355"/>
      <c r="Q1326" s="362">
        <f>SUM('NOVO HORIZONTE'!I1326)</f>
        <v>0</v>
      </c>
      <c r="R1326" s="363">
        <f t="shared" si="166"/>
        <v>0</v>
      </c>
      <c r="S1326" s="153">
        <f t="shared" si="168"/>
        <v>0</v>
      </c>
      <c r="T1326" s="364"/>
    </row>
    <row r="1327" ht="13.5" spans="1:20">
      <c r="A1327" s="84" t="s">
        <v>31</v>
      </c>
      <c r="B1327" s="85"/>
      <c r="C1327" s="86" t="s">
        <v>32</v>
      </c>
      <c r="D1327" s="333">
        <v>0</v>
      </c>
      <c r="E1327" s="334"/>
      <c r="F1327" s="89">
        <f t="shared" si="162"/>
        <v>0</v>
      </c>
      <c r="G1327" s="90">
        <f>ROUND(SUM('NOVO HORIZONTE'!G1327),2)</f>
        <v>0</v>
      </c>
      <c r="H1327" s="90">
        <f t="shared" ref="H1327:H1368" si="169">IF(G1327=0,0,F1327)</f>
        <v>0</v>
      </c>
      <c r="I1327" s="136">
        <f t="shared" ref="I1327:I1367" si="170">IF(ISBLANK(G1327),0,ROUND(G1327*H1327,2))</f>
        <v>0</v>
      </c>
      <c r="J1327" s="137">
        <f>SUM(I1329:I1440)</f>
        <v>1626.32</v>
      </c>
      <c r="K1327" s="138" t="str">
        <f>IF(OR(E1327&gt;0,J1327&gt;0),"X","")</f>
        <v>X</v>
      </c>
      <c r="L1327" s="7" t="str">
        <f t="shared" ref="L1327:L1367" si="171">IF(K1327="X","x",IF(K1327="xx","x",IF(I1327&gt;0,"x","")))</f>
        <v>x</v>
      </c>
      <c r="M1327" s="7" t="str">
        <f t="shared" ref="M1327:M1367" si="172">IF(K1327="X","x",IF(K1327="xx","x",IF(I1327&gt;0,"x","")))</f>
        <v>x</v>
      </c>
      <c r="N1327" s="7" t="str">
        <f t="shared" ref="N1327:N1364" si="173">M1327</f>
        <v>x</v>
      </c>
      <c r="O1327" s="144"/>
      <c r="P1327" s="375"/>
      <c r="Q1327" s="362">
        <f>SUM('NOVO HORIZONTE'!I1327)</f>
        <v>0</v>
      </c>
      <c r="R1327" s="363">
        <f t="shared" si="166"/>
        <v>0</v>
      </c>
      <c r="S1327" s="153">
        <f t="shared" si="168"/>
        <v>0</v>
      </c>
      <c r="T1327" s="364"/>
    </row>
    <row r="1328" ht="12.75" hidden="1" spans="1:20">
      <c r="A1328" s="99" t="s">
        <v>1589</v>
      </c>
      <c r="B1328" s="94"/>
      <c r="C1328" s="93" t="s">
        <v>1590</v>
      </c>
      <c r="D1328" s="101">
        <v>0</v>
      </c>
      <c r="E1328" s="157">
        <v>0</v>
      </c>
      <c r="F1328" s="102">
        <f t="shared" si="162"/>
        <v>0</v>
      </c>
      <c r="G1328" s="195">
        <f>ROUND(SUM('NOVO HORIZONTE'!G1328),2)</f>
        <v>0</v>
      </c>
      <c r="H1328" s="196">
        <f t="shared" si="169"/>
        <v>0</v>
      </c>
      <c r="I1328" s="186">
        <f t="shared" si="170"/>
        <v>0</v>
      </c>
      <c r="J1328" s="142"/>
      <c r="K1328" s="138" t="str">
        <f>IF(OR(SUM(I1329:I1337)&gt;0,SUM(I1329:I1337)&gt;0),"xx","")</f>
        <v/>
      </c>
      <c r="L1328" s="7" t="str">
        <f t="shared" si="171"/>
        <v/>
      </c>
      <c r="M1328" s="7" t="str">
        <f t="shared" si="172"/>
        <v/>
      </c>
      <c r="N1328" s="7" t="str">
        <f t="shared" si="173"/>
        <v/>
      </c>
      <c r="O1328" s="144"/>
      <c r="P1328" s="375"/>
      <c r="Q1328" s="362">
        <f>SUM('NOVO HORIZONTE'!I1328)</f>
        <v>0</v>
      </c>
      <c r="R1328" s="363">
        <f t="shared" si="166"/>
        <v>0</v>
      </c>
      <c r="S1328" s="153">
        <f t="shared" si="168"/>
        <v>0</v>
      </c>
      <c r="T1328" s="364"/>
    </row>
    <row r="1329" ht="22.5" hidden="1" spans="1:20">
      <c r="A1329" s="103">
        <v>97623</v>
      </c>
      <c r="B1329" s="94" t="s">
        <v>252</v>
      </c>
      <c r="C1329" s="104" t="s">
        <v>255</v>
      </c>
      <c r="D1329" s="94" t="s">
        <v>239</v>
      </c>
      <c r="E1329" s="95">
        <v>201.31</v>
      </c>
      <c r="F1329" s="96">
        <f t="shared" si="162"/>
        <v>247.09</v>
      </c>
      <c r="G1329" s="107">
        <f>ROUND(SUM('NOVO HORIZONTE'!G1329),2)</f>
        <v>0</v>
      </c>
      <c r="H1329" s="107">
        <f t="shared" si="169"/>
        <v>0</v>
      </c>
      <c r="I1329" s="143">
        <f t="shared" si="170"/>
        <v>0</v>
      </c>
      <c r="J1329" s="142"/>
      <c r="K1329" s="138"/>
      <c r="L1329" s="7" t="str">
        <f t="shared" si="171"/>
        <v/>
      </c>
      <c r="M1329" s="7" t="str">
        <f t="shared" si="172"/>
        <v/>
      </c>
      <c r="N1329" s="7" t="str">
        <f t="shared" si="173"/>
        <v/>
      </c>
      <c r="O1329" s="144"/>
      <c r="P1329" s="355">
        <v>0</v>
      </c>
      <c r="Q1329" s="362">
        <f>SUM('NOVO HORIZONTE'!I1329)</f>
        <v>0</v>
      </c>
      <c r="R1329" s="363">
        <f t="shared" si="166"/>
        <v>0</v>
      </c>
      <c r="S1329" s="153">
        <f t="shared" si="168"/>
        <v>0</v>
      </c>
      <c r="T1329" s="364"/>
    </row>
    <row r="1330" ht="22.5" hidden="1" spans="1:20">
      <c r="A1330" s="103">
        <v>97624</v>
      </c>
      <c r="B1330" s="94" t="s">
        <v>252</v>
      </c>
      <c r="C1330" s="104" t="s">
        <v>256</v>
      </c>
      <c r="D1330" s="94" t="s">
        <v>239</v>
      </c>
      <c r="E1330" s="95">
        <v>123.54</v>
      </c>
      <c r="F1330" s="96">
        <f t="shared" si="162"/>
        <v>151.63</v>
      </c>
      <c r="G1330" s="107">
        <f>ROUND(SUM('NOVO HORIZONTE'!G1330),2)</f>
        <v>0</v>
      </c>
      <c r="H1330" s="107">
        <f t="shared" si="169"/>
        <v>0</v>
      </c>
      <c r="I1330" s="143">
        <f t="shared" si="170"/>
        <v>0</v>
      </c>
      <c r="J1330" s="142"/>
      <c r="K1330" s="138"/>
      <c r="L1330" s="7" t="str">
        <f t="shared" si="171"/>
        <v/>
      </c>
      <c r="M1330" s="7" t="str">
        <f t="shared" si="172"/>
        <v/>
      </c>
      <c r="N1330" s="7" t="str">
        <f t="shared" si="173"/>
        <v/>
      </c>
      <c r="O1330" s="144"/>
      <c r="P1330" s="355">
        <v>0</v>
      </c>
      <c r="Q1330" s="362">
        <f>SUM('NOVO HORIZONTE'!I1330)</f>
        <v>0</v>
      </c>
      <c r="R1330" s="363">
        <f t="shared" si="166"/>
        <v>0</v>
      </c>
      <c r="S1330" s="153">
        <f t="shared" si="168"/>
        <v>0</v>
      </c>
      <c r="T1330" s="364"/>
    </row>
    <row r="1331" ht="12.75" hidden="1" spans="1:20">
      <c r="A1331" s="817" t="s">
        <v>236</v>
      </c>
      <c r="B1331" s="94" t="s">
        <v>237</v>
      </c>
      <c r="C1331" s="104" t="s">
        <v>238</v>
      </c>
      <c r="D1331" s="94" t="s">
        <v>239</v>
      </c>
      <c r="E1331" s="95">
        <v>337.26</v>
      </c>
      <c r="F1331" s="96">
        <f t="shared" si="162"/>
        <v>413.95</v>
      </c>
      <c r="G1331" s="107">
        <f>ROUND(SUM('NOVO HORIZONTE'!G1331),2)</f>
        <v>0</v>
      </c>
      <c r="H1331" s="107">
        <f t="shared" si="169"/>
        <v>0</v>
      </c>
      <c r="I1331" s="143">
        <f t="shared" si="170"/>
        <v>0</v>
      </c>
      <c r="J1331" s="142"/>
      <c r="K1331" s="138"/>
      <c r="L1331" s="7" t="str">
        <f t="shared" si="171"/>
        <v/>
      </c>
      <c r="M1331" s="7" t="str">
        <f t="shared" si="172"/>
        <v/>
      </c>
      <c r="N1331" s="7" t="str">
        <f t="shared" si="173"/>
        <v/>
      </c>
      <c r="O1331" s="144"/>
      <c r="P1331" s="355">
        <v>0</v>
      </c>
      <c r="Q1331" s="362">
        <f>SUM('NOVO HORIZONTE'!I1331)</f>
        <v>0</v>
      </c>
      <c r="R1331" s="363">
        <f t="shared" si="166"/>
        <v>0</v>
      </c>
      <c r="S1331" s="153">
        <f t="shared" si="168"/>
        <v>0</v>
      </c>
      <c r="T1331" s="364"/>
    </row>
    <row r="1332" ht="12.75" hidden="1" spans="1:20">
      <c r="A1332" s="817" t="s">
        <v>240</v>
      </c>
      <c r="B1332" s="94" t="s">
        <v>237</v>
      </c>
      <c r="C1332" s="104" t="s">
        <v>241</v>
      </c>
      <c r="D1332" s="94" t="s">
        <v>239</v>
      </c>
      <c r="E1332" s="95">
        <v>466.31</v>
      </c>
      <c r="F1332" s="96">
        <f t="shared" si="162"/>
        <v>572.35</v>
      </c>
      <c r="G1332" s="107">
        <f>ROUND(SUM('NOVO HORIZONTE'!G1332),2)</f>
        <v>0</v>
      </c>
      <c r="H1332" s="107">
        <f t="shared" si="169"/>
        <v>0</v>
      </c>
      <c r="I1332" s="143">
        <f t="shared" si="170"/>
        <v>0</v>
      </c>
      <c r="J1332" s="142"/>
      <c r="K1332" s="138"/>
      <c r="L1332" s="7" t="str">
        <f t="shared" si="171"/>
        <v/>
      </c>
      <c r="M1332" s="7" t="str">
        <f t="shared" si="172"/>
        <v/>
      </c>
      <c r="N1332" s="7" t="str">
        <f t="shared" si="173"/>
        <v/>
      </c>
      <c r="O1332" s="144"/>
      <c r="P1332" s="355">
        <v>0</v>
      </c>
      <c r="Q1332" s="362">
        <f>SUM('NOVO HORIZONTE'!I1332)</f>
        <v>0</v>
      </c>
      <c r="R1332" s="363">
        <f t="shared" si="166"/>
        <v>0</v>
      </c>
      <c r="S1332" s="153">
        <f t="shared" si="168"/>
        <v>0</v>
      </c>
      <c r="T1332" s="364"/>
    </row>
    <row r="1333" ht="12.75" hidden="1" spans="1:20">
      <c r="A1333" s="817" t="s">
        <v>242</v>
      </c>
      <c r="B1333" s="94" t="s">
        <v>237</v>
      </c>
      <c r="C1333" s="104" t="s">
        <v>243</v>
      </c>
      <c r="D1333" s="94" t="s">
        <v>239</v>
      </c>
      <c r="E1333" s="95">
        <v>505.91</v>
      </c>
      <c r="F1333" s="96">
        <f t="shared" si="162"/>
        <v>620.95</v>
      </c>
      <c r="G1333" s="107">
        <f>ROUND(SUM('NOVO HORIZONTE'!G1333),2)</f>
        <v>0</v>
      </c>
      <c r="H1333" s="107">
        <f t="shared" si="169"/>
        <v>0</v>
      </c>
      <c r="I1333" s="143">
        <f t="shared" si="170"/>
        <v>0</v>
      </c>
      <c r="J1333" s="142"/>
      <c r="K1333" s="138"/>
      <c r="L1333" s="7" t="str">
        <f t="shared" si="171"/>
        <v/>
      </c>
      <c r="M1333" s="7" t="str">
        <f t="shared" si="172"/>
        <v/>
      </c>
      <c r="N1333" s="7" t="str">
        <f t="shared" si="173"/>
        <v/>
      </c>
      <c r="O1333" s="144"/>
      <c r="P1333" s="355">
        <v>0</v>
      </c>
      <c r="Q1333" s="362">
        <f>SUM('NOVO HORIZONTE'!I1333)</f>
        <v>0</v>
      </c>
      <c r="R1333" s="363">
        <f t="shared" si="166"/>
        <v>0</v>
      </c>
      <c r="S1333" s="153">
        <f t="shared" si="168"/>
        <v>0</v>
      </c>
      <c r="T1333" s="364"/>
    </row>
    <row r="1334" ht="12.75" hidden="1" spans="1:20">
      <c r="A1334" s="817" t="s">
        <v>244</v>
      </c>
      <c r="B1334" s="94" t="s">
        <v>237</v>
      </c>
      <c r="C1334" s="104" t="s">
        <v>245</v>
      </c>
      <c r="D1334" s="94" t="s">
        <v>239</v>
      </c>
      <c r="E1334" s="95">
        <v>699.46</v>
      </c>
      <c r="F1334" s="96">
        <f t="shared" si="162"/>
        <v>858.52</v>
      </c>
      <c r="G1334" s="107">
        <f>ROUND(SUM('NOVO HORIZONTE'!G1334),2)</f>
        <v>0</v>
      </c>
      <c r="H1334" s="107">
        <f t="shared" si="169"/>
        <v>0</v>
      </c>
      <c r="I1334" s="143">
        <f t="shared" si="170"/>
        <v>0</v>
      </c>
      <c r="J1334" s="142"/>
      <c r="K1334" s="138"/>
      <c r="L1334" s="7" t="str">
        <f t="shared" si="171"/>
        <v/>
      </c>
      <c r="M1334" s="7" t="str">
        <f t="shared" si="172"/>
        <v/>
      </c>
      <c r="N1334" s="7" t="str">
        <f t="shared" si="173"/>
        <v/>
      </c>
      <c r="O1334" s="144"/>
      <c r="P1334" s="355">
        <v>0</v>
      </c>
      <c r="Q1334" s="362">
        <f>SUM('NOVO HORIZONTE'!I1334)</f>
        <v>0</v>
      </c>
      <c r="R1334" s="363">
        <f t="shared" si="166"/>
        <v>0</v>
      </c>
      <c r="S1334" s="153">
        <f t="shared" si="168"/>
        <v>0</v>
      </c>
      <c r="T1334" s="364"/>
    </row>
    <row r="1335" ht="22.5" hidden="1" spans="1:20">
      <c r="A1335" s="103">
        <v>97626</v>
      </c>
      <c r="B1335" s="94" t="s">
        <v>252</v>
      </c>
      <c r="C1335" s="104" t="s">
        <v>258</v>
      </c>
      <c r="D1335" s="94" t="s">
        <v>239</v>
      </c>
      <c r="E1335" s="95">
        <v>701.12</v>
      </c>
      <c r="F1335" s="96">
        <f t="shared" si="162"/>
        <v>860.55</v>
      </c>
      <c r="G1335" s="107">
        <f>ROUND(SUM('NOVO HORIZONTE'!G1335),2)</f>
        <v>0</v>
      </c>
      <c r="H1335" s="107">
        <f t="shared" si="169"/>
        <v>0</v>
      </c>
      <c r="I1335" s="143">
        <f t="shared" si="170"/>
        <v>0</v>
      </c>
      <c r="J1335" s="142"/>
      <c r="K1335" s="138"/>
      <c r="L1335" s="7" t="str">
        <f t="shared" si="171"/>
        <v/>
      </c>
      <c r="M1335" s="7" t="str">
        <f t="shared" si="172"/>
        <v/>
      </c>
      <c r="N1335" s="7" t="str">
        <f t="shared" si="173"/>
        <v/>
      </c>
      <c r="O1335" s="144"/>
      <c r="P1335" s="355">
        <v>0</v>
      </c>
      <c r="Q1335" s="362">
        <f>SUM('NOVO HORIZONTE'!I1335)</f>
        <v>0</v>
      </c>
      <c r="R1335" s="363">
        <f t="shared" si="166"/>
        <v>0</v>
      </c>
      <c r="S1335" s="153">
        <f t="shared" si="168"/>
        <v>0</v>
      </c>
      <c r="T1335" s="364"/>
    </row>
    <row r="1336" ht="22.5" hidden="1" spans="1:20">
      <c r="A1336" s="103">
        <v>97627</v>
      </c>
      <c r="B1336" s="94" t="s">
        <v>252</v>
      </c>
      <c r="C1336" s="104" t="s">
        <v>259</v>
      </c>
      <c r="D1336" s="94" t="s">
        <v>239</v>
      </c>
      <c r="E1336" s="95">
        <v>331.45</v>
      </c>
      <c r="F1336" s="96">
        <f t="shared" si="162"/>
        <v>406.82</v>
      </c>
      <c r="G1336" s="107">
        <f>ROUND(SUM('NOVO HORIZONTE'!G1336),2)</f>
        <v>0</v>
      </c>
      <c r="H1336" s="107">
        <f t="shared" si="169"/>
        <v>0</v>
      </c>
      <c r="I1336" s="143">
        <f t="shared" si="170"/>
        <v>0</v>
      </c>
      <c r="J1336" s="142"/>
      <c r="K1336" s="138"/>
      <c r="L1336" s="7" t="str">
        <f t="shared" si="171"/>
        <v/>
      </c>
      <c r="M1336" s="7" t="str">
        <f t="shared" si="172"/>
        <v/>
      </c>
      <c r="N1336" s="7" t="str">
        <f t="shared" si="173"/>
        <v/>
      </c>
      <c r="O1336" s="144"/>
      <c r="P1336" s="355">
        <v>0</v>
      </c>
      <c r="Q1336" s="362">
        <f>SUM('NOVO HORIZONTE'!I1336)</f>
        <v>0</v>
      </c>
      <c r="R1336" s="363">
        <f t="shared" si="166"/>
        <v>0</v>
      </c>
      <c r="S1336" s="153">
        <f t="shared" si="168"/>
        <v>0</v>
      </c>
      <c r="T1336" s="364"/>
    </row>
    <row r="1337" ht="12.75" hidden="1" spans="1:20">
      <c r="A1337" s="817" t="s">
        <v>250</v>
      </c>
      <c r="B1337" s="94" t="s">
        <v>237</v>
      </c>
      <c r="C1337" s="104" t="s">
        <v>251</v>
      </c>
      <c r="D1337" s="94" t="s">
        <v>239</v>
      </c>
      <c r="E1337" s="95">
        <v>168.63</v>
      </c>
      <c r="F1337" s="96">
        <f t="shared" si="162"/>
        <v>206.98</v>
      </c>
      <c r="G1337" s="107">
        <f>ROUND(SUM('NOVO HORIZONTE'!G1337),2)</f>
        <v>0</v>
      </c>
      <c r="H1337" s="107">
        <f t="shared" si="169"/>
        <v>0</v>
      </c>
      <c r="I1337" s="143">
        <f t="shared" si="170"/>
        <v>0</v>
      </c>
      <c r="J1337" s="142"/>
      <c r="K1337" s="138"/>
      <c r="L1337" s="7" t="str">
        <f t="shared" si="171"/>
        <v/>
      </c>
      <c r="M1337" s="7" t="str">
        <f t="shared" si="172"/>
        <v/>
      </c>
      <c r="N1337" s="7" t="str">
        <f t="shared" si="173"/>
        <v/>
      </c>
      <c r="O1337" s="144"/>
      <c r="P1337" s="355">
        <v>0</v>
      </c>
      <c r="Q1337" s="362">
        <f>SUM('NOVO HORIZONTE'!I1337)</f>
        <v>0</v>
      </c>
      <c r="R1337" s="363">
        <f t="shared" si="166"/>
        <v>0</v>
      </c>
      <c r="S1337" s="153">
        <f t="shared" si="168"/>
        <v>0</v>
      </c>
      <c r="T1337" s="364"/>
    </row>
    <row r="1338" ht="12.75" hidden="1" spans="1:20">
      <c r="A1338" s="154" t="s">
        <v>1591</v>
      </c>
      <c r="B1338" s="94"/>
      <c r="C1338" s="161" t="s">
        <v>1592</v>
      </c>
      <c r="D1338" s="94">
        <v>0</v>
      </c>
      <c r="E1338" s="157">
        <v>0</v>
      </c>
      <c r="F1338" s="96">
        <f t="shared" si="162"/>
        <v>0</v>
      </c>
      <c r="G1338" s="195">
        <f>ROUND(SUM('NOVO HORIZONTE'!G1338),2)</f>
        <v>0</v>
      </c>
      <c r="H1338" s="196">
        <f t="shared" si="169"/>
        <v>0</v>
      </c>
      <c r="I1338" s="186">
        <f t="shared" si="170"/>
        <v>0</v>
      </c>
      <c r="J1338" s="142"/>
      <c r="K1338" s="138" t="str">
        <f>IF(OR(SUM(I1338)&gt;0,SUM(I1338)&gt;0),"xx","")</f>
        <v/>
      </c>
      <c r="L1338" s="7" t="str">
        <f t="shared" si="171"/>
        <v/>
      </c>
      <c r="M1338" s="7" t="str">
        <f t="shared" si="172"/>
        <v/>
      </c>
      <c r="N1338" s="7" t="str">
        <f t="shared" si="173"/>
        <v/>
      </c>
      <c r="O1338" s="144"/>
      <c r="P1338" s="375"/>
      <c r="Q1338" s="362">
        <f>SUM('NOVO HORIZONTE'!I1338)</f>
        <v>0</v>
      </c>
      <c r="R1338" s="363">
        <f t="shared" si="166"/>
        <v>0</v>
      </c>
      <c r="S1338" s="153">
        <f t="shared" si="168"/>
        <v>0</v>
      </c>
      <c r="T1338" s="364"/>
    </row>
    <row r="1339" ht="12.75" hidden="1" spans="1:20">
      <c r="A1339" s="154" t="s">
        <v>1593</v>
      </c>
      <c r="B1339" s="94"/>
      <c r="C1339" s="161" t="s">
        <v>1594</v>
      </c>
      <c r="D1339" s="94">
        <v>0</v>
      </c>
      <c r="E1339" s="95">
        <v>0</v>
      </c>
      <c r="F1339" s="96">
        <f t="shared" si="162"/>
        <v>0</v>
      </c>
      <c r="G1339" s="180">
        <f>ROUND(SUM('NOVO HORIZONTE'!G1339),2)</f>
        <v>0</v>
      </c>
      <c r="H1339" s="181">
        <f t="shared" si="169"/>
        <v>0</v>
      </c>
      <c r="I1339" s="186">
        <f t="shared" si="170"/>
        <v>0</v>
      </c>
      <c r="J1339" s="142"/>
      <c r="K1339" s="138" t="str">
        <f>IF(OR(SUM(I1339)&gt;0,SUM(I1339)&gt;0),"xx","")</f>
        <v/>
      </c>
      <c r="L1339" s="7" t="str">
        <f t="shared" si="171"/>
        <v/>
      </c>
      <c r="M1339" s="7" t="str">
        <f t="shared" si="172"/>
        <v/>
      </c>
      <c r="N1339" s="7" t="str">
        <f t="shared" si="173"/>
        <v/>
      </c>
      <c r="O1339" s="144"/>
      <c r="P1339" s="375"/>
      <c r="Q1339" s="362">
        <f>SUM('NOVO HORIZONTE'!I1339)</f>
        <v>0</v>
      </c>
      <c r="R1339" s="363">
        <f t="shared" si="166"/>
        <v>0</v>
      </c>
      <c r="S1339" s="153">
        <f t="shared" si="168"/>
        <v>0</v>
      </c>
      <c r="T1339" s="364"/>
    </row>
    <row r="1340" ht="12.75" hidden="1" spans="1:20">
      <c r="A1340" s="154" t="s">
        <v>1595</v>
      </c>
      <c r="B1340" s="94"/>
      <c r="C1340" s="161" t="s">
        <v>1596</v>
      </c>
      <c r="D1340" s="94">
        <v>0</v>
      </c>
      <c r="E1340" s="157">
        <v>0</v>
      </c>
      <c r="F1340" s="96">
        <f t="shared" si="162"/>
        <v>0</v>
      </c>
      <c r="G1340" s="195">
        <f>ROUND(SUM('NOVO HORIZONTE'!G1340),2)</f>
        <v>0</v>
      </c>
      <c r="H1340" s="196">
        <f t="shared" si="169"/>
        <v>0</v>
      </c>
      <c r="I1340" s="186">
        <f t="shared" si="170"/>
        <v>0</v>
      </c>
      <c r="J1340" s="142"/>
      <c r="K1340" s="138" t="str">
        <f>IF(OR(SUM(I1340)&gt;0,SUM(I1340)&gt;0),"xx","")</f>
        <v/>
      </c>
      <c r="L1340" s="7" t="str">
        <f t="shared" si="171"/>
        <v/>
      </c>
      <c r="M1340" s="7" t="str">
        <f t="shared" si="172"/>
        <v/>
      </c>
      <c r="N1340" s="7" t="str">
        <f t="shared" si="173"/>
        <v/>
      </c>
      <c r="O1340" s="144"/>
      <c r="P1340" s="375"/>
      <c r="Q1340" s="362">
        <f>SUM('NOVO HORIZONTE'!I1340)</f>
        <v>0</v>
      </c>
      <c r="R1340" s="363">
        <f t="shared" si="166"/>
        <v>0</v>
      </c>
      <c r="S1340" s="153">
        <f t="shared" si="168"/>
        <v>0</v>
      </c>
      <c r="T1340" s="364"/>
    </row>
    <row r="1341" ht="12.75" hidden="1" spans="1:20">
      <c r="A1341" s="154" t="s">
        <v>1597</v>
      </c>
      <c r="B1341" s="94"/>
      <c r="C1341" s="161" t="s">
        <v>1598</v>
      </c>
      <c r="D1341" s="94">
        <v>0</v>
      </c>
      <c r="E1341" s="157">
        <v>0</v>
      </c>
      <c r="F1341" s="96">
        <f t="shared" si="162"/>
        <v>0</v>
      </c>
      <c r="G1341" s="195">
        <f>ROUND(SUM('NOVO HORIZONTE'!G1341),2)</f>
        <v>0</v>
      </c>
      <c r="H1341" s="196">
        <f t="shared" si="169"/>
        <v>0</v>
      </c>
      <c r="I1341" s="186">
        <f t="shared" si="170"/>
        <v>0</v>
      </c>
      <c r="J1341" s="142"/>
      <c r="K1341" s="138" t="str">
        <f>IF(OR(SUM(I1341:I1342)&gt;0,SUM(I1341:I1342)&gt;0),"xx","")</f>
        <v/>
      </c>
      <c r="L1341" s="7" t="str">
        <f t="shared" si="171"/>
        <v/>
      </c>
      <c r="M1341" s="7" t="str">
        <f t="shared" si="172"/>
        <v/>
      </c>
      <c r="N1341" s="7" t="str">
        <f t="shared" si="173"/>
        <v/>
      </c>
      <c r="O1341" s="144"/>
      <c r="P1341" s="375"/>
      <c r="Q1341" s="362">
        <f>SUM('NOVO HORIZONTE'!I1341)</f>
        <v>0</v>
      </c>
      <c r="R1341" s="363">
        <f t="shared" si="166"/>
        <v>0</v>
      </c>
      <c r="S1341" s="153">
        <f t="shared" si="168"/>
        <v>0</v>
      </c>
      <c r="T1341" s="364"/>
    </row>
    <row r="1342" ht="12.75" hidden="1" spans="1:20">
      <c r="A1342" s="154" t="s">
        <v>1599</v>
      </c>
      <c r="B1342" s="94"/>
      <c r="C1342" s="161" t="s">
        <v>1600</v>
      </c>
      <c r="D1342" s="94">
        <v>0</v>
      </c>
      <c r="E1342" s="157">
        <v>0</v>
      </c>
      <c r="F1342" s="96">
        <f t="shared" si="162"/>
        <v>0</v>
      </c>
      <c r="G1342" s="195">
        <f>ROUND(SUM('NOVO HORIZONTE'!G1342),2)</f>
        <v>0</v>
      </c>
      <c r="H1342" s="196">
        <f t="shared" si="169"/>
        <v>0</v>
      </c>
      <c r="I1342" s="186">
        <f t="shared" si="170"/>
        <v>0</v>
      </c>
      <c r="J1342" s="142"/>
      <c r="K1342" s="138" t="str">
        <f>IF(OR(SUM(I1342)&gt;0,SUM(I1342)&gt;0),"xx","")</f>
        <v/>
      </c>
      <c r="L1342" s="7" t="str">
        <f t="shared" si="171"/>
        <v/>
      </c>
      <c r="M1342" s="7" t="str">
        <f t="shared" si="172"/>
        <v/>
      </c>
      <c r="N1342" s="7" t="str">
        <f t="shared" si="173"/>
        <v/>
      </c>
      <c r="O1342" s="144"/>
      <c r="P1342" s="375"/>
      <c r="Q1342" s="362">
        <f>SUM('NOVO HORIZONTE'!I1342)</f>
        <v>0</v>
      </c>
      <c r="R1342" s="363">
        <f t="shared" si="166"/>
        <v>0</v>
      </c>
      <c r="S1342" s="153">
        <f t="shared" si="168"/>
        <v>0</v>
      </c>
      <c r="T1342" s="364"/>
    </row>
    <row r="1343" ht="12.75" hidden="1" spans="1:20">
      <c r="A1343" s="154" t="s">
        <v>1601</v>
      </c>
      <c r="B1343" s="94"/>
      <c r="C1343" s="161" t="s">
        <v>1602</v>
      </c>
      <c r="D1343" s="94">
        <v>0</v>
      </c>
      <c r="E1343" s="157">
        <v>0</v>
      </c>
      <c r="F1343" s="96">
        <f t="shared" si="162"/>
        <v>0</v>
      </c>
      <c r="G1343" s="195">
        <f>ROUND(SUM('NOVO HORIZONTE'!G1343),2)</f>
        <v>0</v>
      </c>
      <c r="H1343" s="196">
        <f t="shared" si="169"/>
        <v>0</v>
      </c>
      <c r="I1343" s="186">
        <f t="shared" si="170"/>
        <v>0</v>
      </c>
      <c r="J1343" s="142"/>
      <c r="K1343" s="138" t="str">
        <f>IF(OR(SUM(I1344:I1351)&gt;0,SUM(I1344:I1351)&gt;0),"xx","")</f>
        <v/>
      </c>
      <c r="L1343" s="7" t="str">
        <f t="shared" si="171"/>
        <v/>
      </c>
      <c r="M1343" s="7" t="str">
        <f t="shared" si="172"/>
        <v/>
      </c>
      <c r="N1343" s="7" t="str">
        <f t="shared" si="173"/>
        <v/>
      </c>
      <c r="O1343" s="144"/>
      <c r="P1343" s="375"/>
      <c r="Q1343" s="362">
        <f>SUM('NOVO HORIZONTE'!I1343)</f>
        <v>0</v>
      </c>
      <c r="R1343" s="363">
        <f t="shared" si="166"/>
        <v>0</v>
      </c>
      <c r="S1343" s="153">
        <f t="shared" si="168"/>
        <v>0</v>
      </c>
      <c r="T1343" s="364"/>
    </row>
    <row r="1344" ht="22.5" hidden="1" spans="1:20">
      <c r="A1344" s="158">
        <v>102521</v>
      </c>
      <c r="B1344" s="94" t="s">
        <v>252</v>
      </c>
      <c r="C1344" s="104" t="s">
        <v>1603</v>
      </c>
      <c r="D1344" s="94" t="s">
        <v>279</v>
      </c>
      <c r="E1344" s="95">
        <v>123.55</v>
      </c>
      <c r="F1344" s="96">
        <f t="shared" si="162"/>
        <v>151.65</v>
      </c>
      <c r="G1344" s="107">
        <f>ROUND(SUM('NOVO HORIZONTE'!G1344),2)</f>
        <v>0</v>
      </c>
      <c r="H1344" s="107">
        <f t="shared" si="169"/>
        <v>0</v>
      </c>
      <c r="I1344" s="143">
        <f t="shared" si="170"/>
        <v>0</v>
      </c>
      <c r="J1344" s="142"/>
      <c r="K1344" s="183"/>
      <c r="L1344" s="7" t="str">
        <f t="shared" si="171"/>
        <v/>
      </c>
      <c r="M1344" s="7" t="str">
        <f t="shared" si="172"/>
        <v/>
      </c>
      <c r="N1344" s="7" t="str">
        <f t="shared" si="173"/>
        <v/>
      </c>
      <c r="O1344" s="144"/>
      <c r="P1344" s="355">
        <v>0</v>
      </c>
      <c r="Q1344" s="362">
        <f>SUM('NOVO HORIZONTE'!I1344)</f>
        <v>0</v>
      </c>
      <c r="R1344" s="363">
        <f t="shared" si="166"/>
        <v>0</v>
      </c>
      <c r="S1344" s="153">
        <f t="shared" si="168"/>
        <v>0</v>
      </c>
      <c r="T1344" s="364"/>
    </row>
    <row r="1345" ht="22.5" hidden="1" spans="1:20">
      <c r="A1345" s="158">
        <v>102522</v>
      </c>
      <c r="B1345" s="94" t="s">
        <v>252</v>
      </c>
      <c r="C1345" s="104" t="s">
        <v>1604</v>
      </c>
      <c r="D1345" s="94" t="s">
        <v>279</v>
      </c>
      <c r="E1345" s="95">
        <v>181.25</v>
      </c>
      <c r="F1345" s="96">
        <f t="shared" si="162"/>
        <v>222.47</v>
      </c>
      <c r="G1345" s="107">
        <f>ROUND(SUM('NOVO HORIZONTE'!G1345),2)</f>
        <v>0</v>
      </c>
      <c r="H1345" s="107">
        <f t="shared" si="169"/>
        <v>0</v>
      </c>
      <c r="I1345" s="143">
        <f t="shared" si="170"/>
        <v>0</v>
      </c>
      <c r="J1345" s="142"/>
      <c r="K1345" s="183"/>
      <c r="L1345" s="7" t="str">
        <f t="shared" si="171"/>
        <v/>
      </c>
      <c r="M1345" s="7" t="str">
        <f t="shared" si="172"/>
        <v/>
      </c>
      <c r="N1345" s="7" t="str">
        <f t="shared" si="173"/>
        <v/>
      </c>
      <c r="O1345" s="144"/>
      <c r="P1345" s="355">
        <v>0</v>
      </c>
      <c r="Q1345" s="362">
        <f>SUM('NOVO HORIZONTE'!I1345)</f>
        <v>0</v>
      </c>
      <c r="R1345" s="363">
        <f t="shared" si="166"/>
        <v>0</v>
      </c>
      <c r="S1345" s="153">
        <f t="shared" si="168"/>
        <v>0</v>
      </c>
      <c r="T1345" s="364"/>
    </row>
    <row r="1346" ht="22.5" hidden="1" spans="1:20">
      <c r="A1346" s="158">
        <v>102523</v>
      </c>
      <c r="B1346" s="94" t="s">
        <v>252</v>
      </c>
      <c r="C1346" s="104" t="s">
        <v>1605</v>
      </c>
      <c r="D1346" s="94" t="s">
        <v>279</v>
      </c>
      <c r="E1346" s="95">
        <v>238.95</v>
      </c>
      <c r="F1346" s="96">
        <f t="shared" si="162"/>
        <v>293.29</v>
      </c>
      <c r="G1346" s="107">
        <f>ROUND(SUM('NOVO HORIZONTE'!G1346),2)</f>
        <v>0</v>
      </c>
      <c r="H1346" s="107">
        <f t="shared" si="169"/>
        <v>0</v>
      </c>
      <c r="I1346" s="143">
        <f t="shared" si="170"/>
        <v>0</v>
      </c>
      <c r="J1346" s="142"/>
      <c r="K1346" s="183"/>
      <c r="L1346" s="7" t="str">
        <f t="shared" si="171"/>
        <v/>
      </c>
      <c r="M1346" s="7" t="str">
        <f t="shared" si="172"/>
        <v/>
      </c>
      <c r="N1346" s="7" t="str">
        <f t="shared" si="173"/>
        <v/>
      </c>
      <c r="O1346" s="144"/>
      <c r="P1346" s="355">
        <v>0</v>
      </c>
      <c r="Q1346" s="362">
        <f>SUM('NOVO HORIZONTE'!I1346)</f>
        <v>0</v>
      </c>
      <c r="R1346" s="363">
        <f t="shared" si="166"/>
        <v>0</v>
      </c>
      <c r="S1346" s="153">
        <f t="shared" si="168"/>
        <v>0</v>
      </c>
      <c r="T1346" s="364"/>
    </row>
    <row r="1347" ht="12.75" hidden="1" spans="1:20">
      <c r="A1347" s="158">
        <v>95601</v>
      </c>
      <c r="B1347" s="94" t="s">
        <v>252</v>
      </c>
      <c r="C1347" s="104" t="s">
        <v>1606</v>
      </c>
      <c r="D1347" s="94" t="s">
        <v>279</v>
      </c>
      <c r="E1347" s="95">
        <v>19.24</v>
      </c>
      <c r="F1347" s="96">
        <f t="shared" si="162"/>
        <v>23.62</v>
      </c>
      <c r="G1347" s="107">
        <f>ROUND(SUM('NOVO HORIZONTE'!G1347),2)</f>
        <v>0</v>
      </c>
      <c r="H1347" s="107">
        <f t="shared" si="169"/>
        <v>0</v>
      </c>
      <c r="I1347" s="143">
        <f t="shared" si="170"/>
        <v>0</v>
      </c>
      <c r="J1347" s="142"/>
      <c r="K1347" s="183"/>
      <c r="L1347" s="7" t="str">
        <f t="shared" si="171"/>
        <v/>
      </c>
      <c r="M1347" s="7" t="str">
        <f t="shared" si="172"/>
        <v/>
      </c>
      <c r="N1347" s="7" t="str">
        <f t="shared" si="173"/>
        <v/>
      </c>
      <c r="O1347" s="144"/>
      <c r="P1347" s="355">
        <v>0</v>
      </c>
      <c r="Q1347" s="362">
        <f>SUM('NOVO HORIZONTE'!I1347)</f>
        <v>0</v>
      </c>
      <c r="R1347" s="363">
        <f t="shared" si="166"/>
        <v>0</v>
      </c>
      <c r="S1347" s="153">
        <f t="shared" si="168"/>
        <v>0</v>
      </c>
      <c r="T1347" s="364"/>
    </row>
    <row r="1348" ht="22.5" hidden="1" spans="1:20">
      <c r="A1348" s="158">
        <v>95602</v>
      </c>
      <c r="B1348" s="94" t="s">
        <v>252</v>
      </c>
      <c r="C1348" s="104" t="s">
        <v>1607</v>
      </c>
      <c r="D1348" s="94" t="s">
        <v>279</v>
      </c>
      <c r="E1348" s="95">
        <v>30.8</v>
      </c>
      <c r="F1348" s="96">
        <f t="shared" si="162"/>
        <v>37.8</v>
      </c>
      <c r="G1348" s="107">
        <f>ROUND(SUM('NOVO HORIZONTE'!G1348),2)</f>
        <v>0</v>
      </c>
      <c r="H1348" s="107">
        <f t="shared" si="169"/>
        <v>0</v>
      </c>
      <c r="I1348" s="143">
        <f t="shared" si="170"/>
        <v>0</v>
      </c>
      <c r="J1348" s="142"/>
      <c r="K1348" s="183"/>
      <c r="L1348" s="7" t="str">
        <f t="shared" si="171"/>
        <v/>
      </c>
      <c r="M1348" s="7" t="str">
        <f t="shared" si="172"/>
        <v/>
      </c>
      <c r="N1348" s="7" t="str">
        <f t="shared" si="173"/>
        <v/>
      </c>
      <c r="O1348" s="144"/>
      <c r="P1348" s="355">
        <v>0</v>
      </c>
      <c r="Q1348" s="362">
        <f>SUM('NOVO HORIZONTE'!I1348)</f>
        <v>0</v>
      </c>
      <c r="R1348" s="363">
        <f t="shared" si="166"/>
        <v>0</v>
      </c>
      <c r="S1348" s="153">
        <f t="shared" si="168"/>
        <v>0</v>
      </c>
      <c r="T1348" s="364"/>
    </row>
    <row r="1349" ht="22.5" hidden="1" spans="1:20">
      <c r="A1349" s="158">
        <v>95603</v>
      </c>
      <c r="B1349" s="94" t="s">
        <v>252</v>
      </c>
      <c r="C1349" s="104" t="s">
        <v>1608</v>
      </c>
      <c r="D1349" s="94" t="s">
        <v>279</v>
      </c>
      <c r="E1349" s="95">
        <v>52.55</v>
      </c>
      <c r="F1349" s="96">
        <f t="shared" si="162"/>
        <v>64.5</v>
      </c>
      <c r="G1349" s="107">
        <f>ROUND(SUM('NOVO HORIZONTE'!G1349),2)</f>
        <v>0</v>
      </c>
      <c r="H1349" s="107">
        <f t="shared" si="169"/>
        <v>0</v>
      </c>
      <c r="I1349" s="143">
        <f t="shared" si="170"/>
        <v>0</v>
      </c>
      <c r="J1349" s="142"/>
      <c r="K1349" s="183"/>
      <c r="L1349" s="7" t="str">
        <f t="shared" si="171"/>
        <v/>
      </c>
      <c r="M1349" s="7" t="str">
        <f t="shared" si="172"/>
        <v/>
      </c>
      <c r="N1349" s="7" t="str">
        <f t="shared" si="173"/>
        <v/>
      </c>
      <c r="O1349" s="144"/>
      <c r="P1349" s="355">
        <v>0</v>
      </c>
      <c r="Q1349" s="362">
        <f>SUM('NOVO HORIZONTE'!I1349)</f>
        <v>0</v>
      </c>
      <c r="R1349" s="363">
        <f t="shared" si="166"/>
        <v>0</v>
      </c>
      <c r="S1349" s="153">
        <f t="shared" si="168"/>
        <v>0</v>
      </c>
      <c r="T1349" s="364"/>
    </row>
    <row r="1350" ht="22.5" hidden="1" spans="1:20">
      <c r="A1350" s="158">
        <v>95604</v>
      </c>
      <c r="B1350" s="94" t="s">
        <v>252</v>
      </c>
      <c r="C1350" s="104" t="s">
        <v>1609</v>
      </c>
      <c r="D1350" s="94" t="s">
        <v>279</v>
      </c>
      <c r="E1350" s="95">
        <v>81.55</v>
      </c>
      <c r="F1350" s="96">
        <f t="shared" si="162"/>
        <v>100.09</v>
      </c>
      <c r="G1350" s="107">
        <f>ROUND(SUM('NOVO HORIZONTE'!G1350),2)</f>
        <v>0</v>
      </c>
      <c r="H1350" s="107">
        <f t="shared" si="169"/>
        <v>0</v>
      </c>
      <c r="I1350" s="143">
        <f t="shared" si="170"/>
        <v>0</v>
      </c>
      <c r="J1350" s="142"/>
      <c r="K1350" s="183"/>
      <c r="L1350" s="7" t="str">
        <f t="shared" si="171"/>
        <v/>
      </c>
      <c r="M1350" s="7" t="str">
        <f t="shared" si="172"/>
        <v/>
      </c>
      <c r="N1350" s="7" t="str">
        <f t="shared" si="173"/>
        <v/>
      </c>
      <c r="O1350" s="144"/>
      <c r="P1350" s="355">
        <v>0</v>
      </c>
      <c r="Q1350" s="362">
        <f>SUM('NOVO HORIZONTE'!I1350)</f>
        <v>0</v>
      </c>
      <c r="R1350" s="363">
        <f t="shared" si="166"/>
        <v>0</v>
      </c>
      <c r="S1350" s="153">
        <f t="shared" si="168"/>
        <v>0</v>
      </c>
      <c r="T1350" s="364"/>
    </row>
    <row r="1351" ht="22.5" hidden="1" spans="1:20">
      <c r="A1351" s="158">
        <v>95605</v>
      </c>
      <c r="B1351" s="94" t="s">
        <v>252</v>
      </c>
      <c r="C1351" s="104" t="s">
        <v>1610</v>
      </c>
      <c r="D1351" s="94" t="s">
        <v>279</v>
      </c>
      <c r="E1351" s="95">
        <v>149.77</v>
      </c>
      <c r="F1351" s="96">
        <f t="shared" si="162"/>
        <v>183.83</v>
      </c>
      <c r="G1351" s="107">
        <f>ROUND(SUM('NOVO HORIZONTE'!G1351),2)</f>
        <v>0</v>
      </c>
      <c r="H1351" s="107">
        <f t="shared" si="169"/>
        <v>0</v>
      </c>
      <c r="I1351" s="143">
        <f t="shared" si="170"/>
        <v>0</v>
      </c>
      <c r="J1351" s="142"/>
      <c r="K1351" s="183"/>
      <c r="L1351" s="7" t="str">
        <f t="shared" si="171"/>
        <v/>
      </c>
      <c r="M1351" s="7" t="str">
        <f t="shared" si="172"/>
        <v/>
      </c>
      <c r="N1351" s="7" t="str">
        <f t="shared" si="173"/>
        <v/>
      </c>
      <c r="O1351" s="144"/>
      <c r="P1351" s="355">
        <v>0</v>
      </c>
      <c r="Q1351" s="362">
        <f>SUM('NOVO HORIZONTE'!I1351)</f>
        <v>0</v>
      </c>
      <c r="R1351" s="363">
        <f t="shared" si="166"/>
        <v>0</v>
      </c>
      <c r="S1351" s="153">
        <f t="shared" si="168"/>
        <v>0</v>
      </c>
      <c r="T1351" s="364"/>
    </row>
    <row r="1352" ht="12.75" hidden="1" spans="1:20">
      <c r="A1352" s="154" t="s">
        <v>1611</v>
      </c>
      <c r="B1352" s="94"/>
      <c r="C1352" s="161" t="s">
        <v>1612</v>
      </c>
      <c r="D1352" s="94">
        <v>0</v>
      </c>
      <c r="E1352" s="157">
        <v>0</v>
      </c>
      <c r="F1352" s="96">
        <f t="shared" si="162"/>
        <v>0</v>
      </c>
      <c r="G1352" s="195">
        <f>ROUND(SUM('NOVO HORIZONTE'!G1352),2)</f>
        <v>0</v>
      </c>
      <c r="H1352" s="196">
        <f t="shared" si="169"/>
        <v>0</v>
      </c>
      <c r="I1352" s="186">
        <f t="shared" si="170"/>
        <v>0</v>
      </c>
      <c r="J1352" s="142"/>
      <c r="K1352" s="138" t="str">
        <f>IF(OR(SUM(I1353:I1363)&gt;0,SUM(I1353:I1363)&gt;0),"xx","")</f>
        <v/>
      </c>
      <c r="L1352" s="7" t="str">
        <f t="shared" si="171"/>
        <v/>
      </c>
      <c r="M1352" s="7" t="str">
        <f t="shared" si="172"/>
        <v/>
      </c>
      <c r="N1352" s="7" t="str">
        <f t="shared" si="173"/>
        <v/>
      </c>
      <c r="O1352" s="144"/>
      <c r="P1352" s="375"/>
      <c r="Q1352" s="362">
        <f>SUM('NOVO HORIZONTE'!I1352)</f>
        <v>0</v>
      </c>
      <c r="R1352" s="363">
        <f t="shared" si="166"/>
        <v>0</v>
      </c>
      <c r="S1352" s="153">
        <f t="shared" si="168"/>
        <v>0</v>
      </c>
      <c r="T1352" s="364"/>
    </row>
    <row r="1353" ht="22.5" hidden="1" spans="1:20">
      <c r="A1353" s="158">
        <v>100651</v>
      </c>
      <c r="B1353" s="94" t="s">
        <v>252</v>
      </c>
      <c r="C1353" s="104" t="s">
        <v>1613</v>
      </c>
      <c r="D1353" s="94" t="s">
        <v>263</v>
      </c>
      <c r="E1353" s="95">
        <v>130.96</v>
      </c>
      <c r="F1353" s="96">
        <f t="shared" si="162"/>
        <v>160.74</v>
      </c>
      <c r="G1353" s="107">
        <f>ROUND(SUM('NOVO HORIZONTE'!G1353),2)</f>
        <v>0</v>
      </c>
      <c r="H1353" s="107">
        <f t="shared" si="169"/>
        <v>0</v>
      </c>
      <c r="I1353" s="143">
        <f t="shared" si="170"/>
        <v>0</v>
      </c>
      <c r="J1353" s="142"/>
      <c r="K1353" s="183"/>
      <c r="L1353" s="7" t="str">
        <f t="shared" si="171"/>
        <v/>
      </c>
      <c r="M1353" s="7" t="str">
        <f t="shared" si="172"/>
        <v/>
      </c>
      <c r="N1353" s="7" t="str">
        <f t="shared" si="173"/>
        <v/>
      </c>
      <c r="O1353" s="144"/>
      <c r="P1353" s="355">
        <v>0</v>
      </c>
      <c r="Q1353" s="362">
        <f>SUM('NOVO HORIZONTE'!I1353)</f>
        <v>0</v>
      </c>
      <c r="R1353" s="363">
        <f t="shared" si="166"/>
        <v>0</v>
      </c>
      <c r="S1353" s="153">
        <f t="shared" si="168"/>
        <v>0</v>
      </c>
      <c r="T1353" s="364"/>
    </row>
    <row r="1354" ht="22.5" hidden="1" spans="1:20">
      <c r="A1354" s="158">
        <v>100652</v>
      </c>
      <c r="B1354" s="94" t="s">
        <v>252</v>
      </c>
      <c r="C1354" s="104" t="s">
        <v>1614</v>
      </c>
      <c r="D1354" s="94" t="s">
        <v>263</v>
      </c>
      <c r="E1354" s="95">
        <v>241.38</v>
      </c>
      <c r="F1354" s="96">
        <f t="shared" si="162"/>
        <v>296.27</v>
      </c>
      <c r="G1354" s="107">
        <f>ROUND(SUM('NOVO HORIZONTE'!G1354),2)</f>
        <v>0</v>
      </c>
      <c r="H1354" s="107">
        <f t="shared" si="169"/>
        <v>0</v>
      </c>
      <c r="I1354" s="143">
        <f t="shared" si="170"/>
        <v>0</v>
      </c>
      <c r="J1354" s="142"/>
      <c r="K1354" s="183"/>
      <c r="L1354" s="7" t="str">
        <f t="shared" si="171"/>
        <v/>
      </c>
      <c r="M1354" s="7" t="str">
        <f t="shared" si="172"/>
        <v/>
      </c>
      <c r="N1354" s="7" t="str">
        <f t="shared" si="173"/>
        <v/>
      </c>
      <c r="O1354" s="144"/>
      <c r="P1354" s="355">
        <v>0</v>
      </c>
      <c r="Q1354" s="362">
        <f>SUM('NOVO HORIZONTE'!I1354)</f>
        <v>0</v>
      </c>
      <c r="R1354" s="363">
        <f t="shared" si="166"/>
        <v>0</v>
      </c>
      <c r="S1354" s="153">
        <f t="shared" si="168"/>
        <v>0</v>
      </c>
      <c r="T1354" s="364"/>
    </row>
    <row r="1355" ht="22.5" hidden="1" spans="1:20">
      <c r="A1355" s="158">
        <v>100653</v>
      </c>
      <c r="B1355" s="94" t="s">
        <v>252</v>
      </c>
      <c r="C1355" s="104" t="s">
        <v>1615</v>
      </c>
      <c r="D1355" s="94" t="s">
        <v>263</v>
      </c>
      <c r="E1355" s="95">
        <v>394.48</v>
      </c>
      <c r="F1355" s="96">
        <f t="shared" si="162"/>
        <v>484.18</v>
      </c>
      <c r="G1355" s="107">
        <f>ROUND(SUM('NOVO HORIZONTE'!G1355),2)</f>
        <v>0</v>
      </c>
      <c r="H1355" s="107">
        <f t="shared" si="169"/>
        <v>0</v>
      </c>
      <c r="I1355" s="143">
        <f t="shared" si="170"/>
        <v>0</v>
      </c>
      <c r="J1355" s="142"/>
      <c r="K1355" s="183"/>
      <c r="L1355" s="7" t="str">
        <f t="shared" si="171"/>
        <v/>
      </c>
      <c r="M1355" s="7" t="str">
        <f t="shared" si="172"/>
        <v/>
      </c>
      <c r="N1355" s="7" t="str">
        <f t="shared" si="173"/>
        <v/>
      </c>
      <c r="O1355" s="144"/>
      <c r="P1355" s="355">
        <v>0</v>
      </c>
      <c r="Q1355" s="362">
        <f>SUM('NOVO HORIZONTE'!I1355)</f>
        <v>0</v>
      </c>
      <c r="R1355" s="363">
        <f t="shared" si="166"/>
        <v>0</v>
      </c>
      <c r="S1355" s="153">
        <f t="shared" si="168"/>
        <v>0</v>
      </c>
      <c r="T1355" s="364"/>
    </row>
    <row r="1356" ht="22.5" hidden="1" spans="1:20">
      <c r="A1356" s="158">
        <v>100654</v>
      </c>
      <c r="B1356" s="94" t="s">
        <v>252</v>
      </c>
      <c r="C1356" s="104" t="s">
        <v>1616</v>
      </c>
      <c r="D1356" s="94" t="s">
        <v>263</v>
      </c>
      <c r="E1356" s="95">
        <v>531.86</v>
      </c>
      <c r="F1356" s="96">
        <f t="shared" si="162"/>
        <v>652.8</v>
      </c>
      <c r="G1356" s="107">
        <f>ROUND(SUM('NOVO HORIZONTE'!G1356),2)</f>
        <v>0</v>
      </c>
      <c r="H1356" s="107">
        <f t="shared" si="169"/>
        <v>0</v>
      </c>
      <c r="I1356" s="143">
        <f t="shared" si="170"/>
        <v>0</v>
      </c>
      <c r="J1356" s="142"/>
      <c r="K1356" s="183"/>
      <c r="L1356" s="7" t="str">
        <f t="shared" si="171"/>
        <v/>
      </c>
      <c r="M1356" s="7" t="str">
        <f t="shared" si="172"/>
        <v/>
      </c>
      <c r="N1356" s="7" t="str">
        <f t="shared" si="173"/>
        <v/>
      </c>
      <c r="O1356" s="144"/>
      <c r="P1356" s="355">
        <v>0</v>
      </c>
      <c r="Q1356" s="362">
        <f>SUM('NOVO HORIZONTE'!I1356)</f>
        <v>0</v>
      </c>
      <c r="R1356" s="363">
        <f t="shared" si="166"/>
        <v>0</v>
      </c>
      <c r="S1356" s="153">
        <f t="shared" si="168"/>
        <v>0</v>
      </c>
      <c r="T1356" s="364"/>
    </row>
    <row r="1357" ht="22.5" hidden="1" spans="1:20">
      <c r="A1357" s="158">
        <v>100655</v>
      </c>
      <c r="B1357" s="94" t="s">
        <v>252</v>
      </c>
      <c r="C1357" s="104" t="s">
        <v>1617</v>
      </c>
      <c r="D1357" s="94" t="s">
        <v>263</v>
      </c>
      <c r="E1357" s="95">
        <v>612.63</v>
      </c>
      <c r="F1357" s="96">
        <f t="shared" si="162"/>
        <v>751.94</v>
      </c>
      <c r="G1357" s="107">
        <f>ROUND(SUM('NOVO HORIZONTE'!G1357),2)</f>
        <v>0</v>
      </c>
      <c r="H1357" s="107">
        <f t="shared" si="169"/>
        <v>0</v>
      </c>
      <c r="I1357" s="143">
        <f t="shared" si="170"/>
        <v>0</v>
      </c>
      <c r="J1357" s="142"/>
      <c r="K1357" s="183"/>
      <c r="L1357" s="7" t="str">
        <f t="shared" si="171"/>
        <v/>
      </c>
      <c r="M1357" s="7" t="str">
        <f t="shared" si="172"/>
        <v/>
      </c>
      <c r="N1357" s="7" t="str">
        <f t="shared" si="173"/>
        <v/>
      </c>
      <c r="O1357" s="144"/>
      <c r="P1357" s="355">
        <v>0</v>
      </c>
      <c r="Q1357" s="362">
        <f>SUM('NOVO HORIZONTE'!I1357)</f>
        <v>0</v>
      </c>
      <c r="R1357" s="363">
        <f t="shared" si="166"/>
        <v>0</v>
      </c>
      <c r="S1357" s="153">
        <f t="shared" si="168"/>
        <v>0</v>
      </c>
      <c r="T1357" s="364"/>
    </row>
    <row r="1358" ht="22.5" hidden="1" spans="1:20">
      <c r="A1358" s="158">
        <v>100656</v>
      </c>
      <c r="B1358" s="94" t="s">
        <v>252</v>
      </c>
      <c r="C1358" s="104" t="s">
        <v>1618</v>
      </c>
      <c r="D1358" s="94" t="s">
        <v>263</v>
      </c>
      <c r="E1358" s="95">
        <v>107.38</v>
      </c>
      <c r="F1358" s="96">
        <f t="shared" si="162"/>
        <v>131.8</v>
      </c>
      <c r="G1358" s="107">
        <f>ROUND(SUM('NOVO HORIZONTE'!G1358),2)</f>
        <v>0</v>
      </c>
      <c r="H1358" s="107">
        <f t="shared" si="169"/>
        <v>0</v>
      </c>
      <c r="I1358" s="143">
        <f t="shared" si="170"/>
        <v>0</v>
      </c>
      <c r="J1358" s="142"/>
      <c r="K1358" s="183"/>
      <c r="L1358" s="7" t="str">
        <f t="shared" si="171"/>
        <v/>
      </c>
      <c r="M1358" s="7" t="str">
        <f t="shared" si="172"/>
        <v/>
      </c>
      <c r="N1358" s="7" t="str">
        <f t="shared" si="173"/>
        <v/>
      </c>
      <c r="O1358" s="144"/>
      <c r="P1358" s="355">
        <v>0</v>
      </c>
      <c r="Q1358" s="362">
        <f>SUM('NOVO HORIZONTE'!I1358)</f>
        <v>0</v>
      </c>
      <c r="R1358" s="363">
        <f t="shared" si="166"/>
        <v>0</v>
      </c>
      <c r="S1358" s="153">
        <f t="shared" si="168"/>
        <v>0</v>
      </c>
      <c r="T1358" s="364"/>
    </row>
    <row r="1359" ht="22.5" hidden="1" spans="1:20">
      <c r="A1359" s="158">
        <v>100657</v>
      </c>
      <c r="B1359" s="94" t="s">
        <v>252</v>
      </c>
      <c r="C1359" s="104" t="s">
        <v>1619</v>
      </c>
      <c r="D1359" s="94" t="s">
        <v>263</v>
      </c>
      <c r="E1359" s="95">
        <v>137.86</v>
      </c>
      <c r="F1359" s="96">
        <f t="shared" si="162"/>
        <v>169.21</v>
      </c>
      <c r="G1359" s="107">
        <f>ROUND(SUM('NOVO HORIZONTE'!G1359),2)</f>
        <v>0</v>
      </c>
      <c r="H1359" s="107">
        <f t="shared" si="169"/>
        <v>0</v>
      </c>
      <c r="I1359" s="143">
        <f t="shared" si="170"/>
        <v>0</v>
      </c>
      <c r="J1359" s="142"/>
      <c r="K1359" s="183"/>
      <c r="L1359" s="7" t="str">
        <f t="shared" si="171"/>
        <v/>
      </c>
      <c r="M1359" s="7" t="str">
        <f t="shared" si="172"/>
        <v/>
      </c>
      <c r="N1359" s="7" t="str">
        <f t="shared" si="173"/>
        <v/>
      </c>
      <c r="O1359" s="144"/>
      <c r="P1359" s="355">
        <v>0</v>
      </c>
      <c r="Q1359" s="362">
        <f>SUM('NOVO HORIZONTE'!I1359)</f>
        <v>0</v>
      </c>
      <c r="R1359" s="363">
        <f t="shared" si="166"/>
        <v>0</v>
      </c>
      <c r="S1359" s="153">
        <f t="shared" si="168"/>
        <v>0</v>
      </c>
      <c r="T1359" s="364"/>
    </row>
    <row r="1360" ht="22.5" hidden="1" spans="1:20">
      <c r="A1360" s="158">
        <v>100658</v>
      </c>
      <c r="B1360" s="94" t="s">
        <v>252</v>
      </c>
      <c r="C1360" s="104" t="s">
        <v>1620</v>
      </c>
      <c r="D1360" s="94" t="s">
        <v>263</v>
      </c>
      <c r="E1360" s="95">
        <v>315.03</v>
      </c>
      <c r="F1360" s="96">
        <f t="shared" si="162"/>
        <v>386.67</v>
      </c>
      <c r="G1360" s="107">
        <f>ROUND(SUM('NOVO HORIZONTE'!G1360),2)</f>
        <v>0</v>
      </c>
      <c r="H1360" s="107">
        <f t="shared" si="169"/>
        <v>0</v>
      </c>
      <c r="I1360" s="143">
        <f t="shared" si="170"/>
        <v>0</v>
      </c>
      <c r="J1360" s="142"/>
      <c r="K1360" s="183"/>
      <c r="L1360" s="7" t="str">
        <f t="shared" si="171"/>
        <v/>
      </c>
      <c r="M1360" s="7" t="str">
        <f t="shared" si="172"/>
        <v/>
      </c>
      <c r="N1360" s="7" t="str">
        <f t="shared" si="173"/>
        <v/>
      </c>
      <c r="O1360" s="144"/>
      <c r="P1360" s="355">
        <v>0</v>
      </c>
      <c r="Q1360" s="362">
        <f>SUM('NOVO HORIZONTE'!I1360)</f>
        <v>0</v>
      </c>
      <c r="R1360" s="363">
        <f t="shared" si="166"/>
        <v>0</v>
      </c>
      <c r="S1360" s="153">
        <f t="shared" si="168"/>
        <v>0</v>
      </c>
      <c r="T1360" s="364"/>
    </row>
    <row r="1361" ht="12.75" hidden="1" spans="1:20">
      <c r="A1361" s="158">
        <v>95607</v>
      </c>
      <c r="B1361" s="94" t="s">
        <v>252</v>
      </c>
      <c r="C1361" s="104" t="s">
        <v>1621</v>
      </c>
      <c r="D1361" s="94" t="s">
        <v>279</v>
      </c>
      <c r="E1361" s="95">
        <v>22.76</v>
      </c>
      <c r="F1361" s="96">
        <f t="shared" si="162"/>
        <v>27.94</v>
      </c>
      <c r="G1361" s="107">
        <f>ROUND(SUM('NOVO HORIZONTE'!G1361),2)</f>
        <v>0</v>
      </c>
      <c r="H1361" s="107">
        <f t="shared" si="169"/>
        <v>0</v>
      </c>
      <c r="I1361" s="143">
        <f t="shared" si="170"/>
        <v>0</v>
      </c>
      <c r="J1361" s="142"/>
      <c r="K1361" s="183"/>
      <c r="L1361" s="7" t="str">
        <f t="shared" si="171"/>
        <v/>
      </c>
      <c r="M1361" s="7" t="str">
        <f t="shared" si="172"/>
        <v/>
      </c>
      <c r="N1361" s="7" t="str">
        <f t="shared" si="173"/>
        <v/>
      </c>
      <c r="O1361" s="144"/>
      <c r="P1361" s="355">
        <v>0</v>
      </c>
      <c r="Q1361" s="362">
        <f>SUM('NOVO HORIZONTE'!I1361)</f>
        <v>0</v>
      </c>
      <c r="R1361" s="363">
        <f t="shared" si="166"/>
        <v>0</v>
      </c>
      <c r="S1361" s="153">
        <f t="shared" si="168"/>
        <v>0</v>
      </c>
      <c r="T1361" s="364"/>
    </row>
    <row r="1362" ht="12.75" hidden="1" spans="1:20">
      <c r="A1362" s="158">
        <v>95608</v>
      </c>
      <c r="B1362" s="94" t="s">
        <v>252</v>
      </c>
      <c r="C1362" s="104" t="s">
        <v>1622</v>
      </c>
      <c r="D1362" s="94" t="s">
        <v>279</v>
      </c>
      <c r="E1362" s="95">
        <v>33.03</v>
      </c>
      <c r="F1362" s="96">
        <f t="shared" si="162"/>
        <v>40.54</v>
      </c>
      <c r="G1362" s="107">
        <f>ROUND(SUM('NOVO HORIZONTE'!G1362),2)</f>
        <v>0</v>
      </c>
      <c r="H1362" s="107">
        <f t="shared" si="169"/>
        <v>0</v>
      </c>
      <c r="I1362" s="143">
        <f t="shared" si="170"/>
        <v>0</v>
      </c>
      <c r="J1362" s="142"/>
      <c r="K1362" s="183"/>
      <c r="L1362" s="7" t="str">
        <f t="shared" si="171"/>
        <v/>
      </c>
      <c r="M1362" s="7" t="str">
        <f t="shared" si="172"/>
        <v/>
      </c>
      <c r="N1362" s="7" t="str">
        <f t="shared" si="173"/>
        <v/>
      </c>
      <c r="O1362" s="144"/>
      <c r="P1362" s="355">
        <v>0</v>
      </c>
      <c r="Q1362" s="362">
        <f>SUM('NOVO HORIZONTE'!I1362)</f>
        <v>0</v>
      </c>
      <c r="R1362" s="363">
        <f t="shared" si="166"/>
        <v>0</v>
      </c>
      <c r="S1362" s="153">
        <f t="shared" si="168"/>
        <v>0</v>
      </c>
      <c r="T1362" s="364"/>
    </row>
    <row r="1363" ht="12.75" hidden="1" spans="1:20">
      <c r="A1363" s="158">
        <v>95609</v>
      </c>
      <c r="B1363" s="94" t="s">
        <v>252</v>
      </c>
      <c r="C1363" s="104" t="s">
        <v>1623</v>
      </c>
      <c r="D1363" s="94" t="s">
        <v>279</v>
      </c>
      <c r="E1363" s="95">
        <v>41.88</v>
      </c>
      <c r="F1363" s="96">
        <f t="shared" si="162"/>
        <v>51.4</v>
      </c>
      <c r="G1363" s="107">
        <f>ROUND(SUM('NOVO HORIZONTE'!G1363),2)</f>
        <v>0</v>
      </c>
      <c r="H1363" s="107">
        <f t="shared" si="169"/>
        <v>0</v>
      </c>
      <c r="I1363" s="143">
        <f t="shared" si="170"/>
        <v>0</v>
      </c>
      <c r="J1363" s="142"/>
      <c r="K1363" s="183"/>
      <c r="L1363" s="7" t="str">
        <f t="shared" si="171"/>
        <v/>
      </c>
      <c r="M1363" s="7" t="str">
        <f t="shared" si="172"/>
        <v/>
      </c>
      <c r="N1363" s="7" t="str">
        <f t="shared" si="173"/>
        <v/>
      </c>
      <c r="O1363" s="144"/>
      <c r="P1363" s="355">
        <v>0</v>
      </c>
      <c r="Q1363" s="362">
        <f>SUM('NOVO HORIZONTE'!I1363)</f>
        <v>0</v>
      </c>
      <c r="R1363" s="363">
        <f t="shared" si="166"/>
        <v>0</v>
      </c>
      <c r="S1363" s="153">
        <f t="shared" si="168"/>
        <v>0</v>
      </c>
      <c r="T1363" s="364"/>
    </row>
    <row r="1364" ht="12.75" hidden="1" spans="1:20">
      <c r="A1364" s="154" t="s">
        <v>1624</v>
      </c>
      <c r="B1364" s="94"/>
      <c r="C1364" s="161" t="s">
        <v>1625</v>
      </c>
      <c r="D1364" s="94">
        <v>0</v>
      </c>
      <c r="E1364" s="157">
        <v>0</v>
      </c>
      <c r="F1364" s="96">
        <f t="shared" si="162"/>
        <v>0</v>
      </c>
      <c r="G1364" s="195">
        <f>ROUND(SUM('NOVO HORIZONTE'!G1364),2)</f>
        <v>0</v>
      </c>
      <c r="H1364" s="196">
        <f t="shared" si="169"/>
        <v>0</v>
      </c>
      <c r="I1364" s="186">
        <f t="shared" si="170"/>
        <v>0</v>
      </c>
      <c r="J1364" s="142"/>
      <c r="K1364" s="138" t="str">
        <f>IF(OR(SUM(I1365:I1396)&gt;0,SUM(I1365:I1396)&gt;0),"xx","")</f>
        <v/>
      </c>
      <c r="L1364" s="7" t="str">
        <f t="shared" si="171"/>
        <v/>
      </c>
      <c r="M1364" s="7" t="str">
        <f t="shared" si="172"/>
        <v/>
      </c>
      <c r="N1364" s="7" t="str">
        <f t="shared" si="173"/>
        <v/>
      </c>
      <c r="O1364" s="144"/>
      <c r="P1364" s="375"/>
      <c r="Q1364" s="362">
        <f>SUM('NOVO HORIZONTE'!I1364)</f>
        <v>0</v>
      </c>
      <c r="R1364" s="363">
        <f t="shared" si="166"/>
        <v>0</v>
      </c>
      <c r="S1364" s="153">
        <f t="shared" si="168"/>
        <v>0</v>
      </c>
      <c r="T1364" s="364"/>
    </row>
    <row r="1365" ht="22.5" hidden="1" spans="1:20">
      <c r="A1365" s="158">
        <v>101096</v>
      </c>
      <c r="B1365" s="94" t="s">
        <v>252</v>
      </c>
      <c r="C1365" s="104" t="s">
        <v>1626</v>
      </c>
      <c r="D1365" s="94" t="s">
        <v>239</v>
      </c>
      <c r="E1365" s="95">
        <v>1242.36</v>
      </c>
      <c r="F1365" s="96">
        <f t="shared" si="162"/>
        <v>1524.87</v>
      </c>
      <c r="G1365" s="107">
        <f>ROUND(SUM('NOVO HORIZONTE'!G1365),2)</f>
        <v>0</v>
      </c>
      <c r="H1365" s="107">
        <f t="shared" si="169"/>
        <v>0</v>
      </c>
      <c r="I1365" s="143">
        <f t="shared" si="170"/>
        <v>0</v>
      </c>
      <c r="J1365" s="142"/>
      <c r="K1365" s="183"/>
      <c r="L1365" s="7" t="str">
        <f t="shared" si="171"/>
        <v/>
      </c>
      <c r="M1365" s="7" t="str">
        <f t="shared" si="172"/>
        <v/>
      </c>
      <c r="N1365" s="7" t="str">
        <f t="shared" ref="N1365:N1428" si="174">M1365</f>
        <v/>
      </c>
      <c r="O1365" s="144"/>
      <c r="P1365" s="355">
        <v>0</v>
      </c>
      <c r="Q1365" s="362">
        <f>SUM('NOVO HORIZONTE'!I1365)</f>
        <v>0</v>
      </c>
      <c r="R1365" s="363">
        <f t="shared" si="166"/>
        <v>0</v>
      </c>
      <c r="S1365" s="153">
        <f t="shared" si="168"/>
        <v>0</v>
      </c>
      <c r="T1365" s="364"/>
    </row>
    <row r="1366" ht="22.5" hidden="1" spans="1:20">
      <c r="A1366" s="158">
        <v>101097</v>
      </c>
      <c r="B1366" s="94" t="s">
        <v>252</v>
      </c>
      <c r="C1366" s="104" t="s">
        <v>1627</v>
      </c>
      <c r="D1366" s="94" t="s">
        <v>239</v>
      </c>
      <c r="E1366" s="95">
        <v>1171.03</v>
      </c>
      <c r="F1366" s="96">
        <f t="shared" si="162"/>
        <v>1437.32</v>
      </c>
      <c r="G1366" s="107">
        <f>ROUND(SUM('NOVO HORIZONTE'!G1366),2)</f>
        <v>0</v>
      </c>
      <c r="H1366" s="107">
        <f t="shared" si="169"/>
        <v>0</v>
      </c>
      <c r="I1366" s="143">
        <f t="shared" si="170"/>
        <v>0</v>
      </c>
      <c r="J1366" s="142"/>
      <c r="K1366" s="183"/>
      <c r="L1366" s="7" t="str">
        <f t="shared" si="171"/>
        <v/>
      </c>
      <c r="M1366" s="7" t="str">
        <f t="shared" si="172"/>
        <v/>
      </c>
      <c r="N1366" s="7" t="str">
        <f t="shared" si="174"/>
        <v/>
      </c>
      <c r="O1366" s="144"/>
      <c r="P1366" s="355">
        <v>0</v>
      </c>
      <c r="Q1366" s="362">
        <f>SUM('NOVO HORIZONTE'!I1366)</f>
        <v>0</v>
      </c>
      <c r="R1366" s="363">
        <f t="shared" si="166"/>
        <v>0</v>
      </c>
      <c r="S1366" s="153">
        <f t="shared" si="168"/>
        <v>0</v>
      </c>
      <c r="T1366" s="364"/>
    </row>
    <row r="1367" ht="22.5" hidden="1" spans="1:20">
      <c r="A1367" s="158">
        <v>101098</v>
      </c>
      <c r="B1367" s="94" t="s">
        <v>252</v>
      </c>
      <c r="C1367" s="104" t="s">
        <v>1628</v>
      </c>
      <c r="D1367" s="94" t="s">
        <v>239</v>
      </c>
      <c r="E1367" s="95">
        <v>1079.6</v>
      </c>
      <c r="F1367" s="96">
        <f t="shared" si="162"/>
        <v>1325.1</v>
      </c>
      <c r="G1367" s="107">
        <f>ROUND(SUM('NOVO HORIZONTE'!G1367),2)</f>
        <v>0</v>
      </c>
      <c r="H1367" s="107">
        <f t="shared" si="169"/>
        <v>0</v>
      </c>
      <c r="I1367" s="143">
        <f t="shared" si="170"/>
        <v>0</v>
      </c>
      <c r="J1367" s="142"/>
      <c r="K1367" s="183"/>
      <c r="L1367" s="7" t="str">
        <f t="shared" si="171"/>
        <v/>
      </c>
      <c r="M1367" s="7" t="str">
        <f t="shared" si="172"/>
        <v/>
      </c>
      <c r="N1367" s="7" t="str">
        <f t="shared" si="174"/>
        <v/>
      </c>
      <c r="O1367" s="144"/>
      <c r="P1367" s="355">
        <v>0</v>
      </c>
      <c r="Q1367" s="362">
        <f>SUM('NOVO HORIZONTE'!I1367)</f>
        <v>0</v>
      </c>
      <c r="R1367" s="363">
        <f t="shared" si="166"/>
        <v>0</v>
      </c>
      <c r="S1367" s="153">
        <f t="shared" si="168"/>
        <v>0</v>
      </c>
      <c r="T1367" s="364"/>
    </row>
    <row r="1368" ht="22.5" hidden="1" spans="1:20">
      <c r="A1368" s="158">
        <v>101099</v>
      </c>
      <c r="B1368" s="94" t="s">
        <v>252</v>
      </c>
      <c r="C1368" s="104" t="s">
        <v>1629</v>
      </c>
      <c r="D1368" s="94" t="s">
        <v>239</v>
      </c>
      <c r="E1368" s="95">
        <v>984.58</v>
      </c>
      <c r="F1368" s="96">
        <f t="shared" ref="F1368:F1431" si="175">IF(E1368=0,0,IF(P1368=0,ROUND(E1368*(1+E$13),2),ROUND(E1368*(1+E$12),2)))</f>
        <v>1208.47</v>
      </c>
      <c r="G1368" s="107">
        <f>ROUND(SUM('NOVO HORIZONTE'!G1368),2)</f>
        <v>0</v>
      </c>
      <c r="H1368" s="107">
        <f t="shared" si="169"/>
        <v>0</v>
      </c>
      <c r="I1368" s="143">
        <f t="shared" ref="I1368:I1431" si="176">IF(ISBLANK(G1368),0,ROUND(G1368*H1368,2))</f>
        <v>0</v>
      </c>
      <c r="J1368" s="142"/>
      <c r="K1368" s="183"/>
      <c r="L1368" s="7" t="str">
        <f t="shared" ref="L1368:L1408" si="177">IF(K1368="X","x",IF(K1368="xx","x",IF(I1368&gt;0,"x","")))</f>
        <v/>
      </c>
      <c r="M1368" s="7" t="str">
        <f t="shared" ref="M1368:M1408" si="178">IF(K1368="X","x",IF(K1368="xx","x",IF(I1368&gt;0,"x","")))</f>
        <v/>
      </c>
      <c r="N1368" s="7" t="str">
        <f t="shared" si="174"/>
        <v/>
      </c>
      <c r="O1368" s="144"/>
      <c r="P1368" s="355">
        <v>0</v>
      </c>
      <c r="Q1368" s="362">
        <f>SUM('NOVO HORIZONTE'!I1368)</f>
        <v>0</v>
      </c>
      <c r="R1368" s="363">
        <f t="shared" ref="R1368:R1431" si="179">I1368-Q1368</f>
        <v>0</v>
      </c>
      <c r="S1368" s="153">
        <f t="shared" si="168"/>
        <v>0</v>
      </c>
      <c r="T1368" s="364"/>
    </row>
    <row r="1369" ht="22.5" hidden="1" spans="1:20">
      <c r="A1369" s="158">
        <v>101100</v>
      </c>
      <c r="B1369" s="94" t="s">
        <v>252</v>
      </c>
      <c r="C1369" s="104" t="s">
        <v>1630</v>
      </c>
      <c r="D1369" s="94" t="s">
        <v>239</v>
      </c>
      <c r="E1369" s="95">
        <v>883.92</v>
      </c>
      <c r="F1369" s="96">
        <f t="shared" si="175"/>
        <v>1084.92</v>
      </c>
      <c r="G1369" s="107">
        <f>ROUND(SUM('NOVO HORIZONTE'!G1369),2)</f>
        <v>0</v>
      </c>
      <c r="H1369" s="107">
        <f t="shared" ref="H1369:H1432" si="180">IF(G1369=0,0,F1369)</f>
        <v>0</v>
      </c>
      <c r="I1369" s="143">
        <f t="shared" si="176"/>
        <v>0</v>
      </c>
      <c r="J1369" s="142"/>
      <c r="K1369" s="183"/>
      <c r="L1369" s="7" t="str">
        <f t="shared" si="177"/>
        <v/>
      </c>
      <c r="M1369" s="7" t="str">
        <f t="shared" si="178"/>
        <v/>
      </c>
      <c r="N1369" s="7" t="str">
        <f t="shared" si="174"/>
        <v/>
      </c>
      <c r="O1369" s="144"/>
      <c r="P1369" s="355">
        <v>0</v>
      </c>
      <c r="Q1369" s="362">
        <f>SUM('NOVO HORIZONTE'!I1369)</f>
        <v>0</v>
      </c>
      <c r="R1369" s="363">
        <f t="shared" si="179"/>
        <v>0</v>
      </c>
      <c r="S1369" s="153">
        <f t="shared" ref="S1369:S1432" si="181">IF(R1369=0,0,IF(R1369&gt;0,"c","b"))</f>
        <v>0</v>
      </c>
      <c r="T1369" s="364"/>
    </row>
    <row r="1370" ht="22.5" hidden="1" spans="1:20">
      <c r="A1370" s="158">
        <v>101101</v>
      </c>
      <c r="B1370" s="94" t="s">
        <v>252</v>
      </c>
      <c r="C1370" s="104" t="s">
        <v>1631</v>
      </c>
      <c r="D1370" s="94" t="s">
        <v>239</v>
      </c>
      <c r="E1370" s="95">
        <v>861.45</v>
      </c>
      <c r="F1370" s="96">
        <f t="shared" si="175"/>
        <v>1057.34</v>
      </c>
      <c r="G1370" s="107">
        <f>ROUND(SUM('NOVO HORIZONTE'!G1370),2)</f>
        <v>0</v>
      </c>
      <c r="H1370" s="107">
        <f t="shared" si="180"/>
        <v>0</v>
      </c>
      <c r="I1370" s="143">
        <f t="shared" si="176"/>
        <v>0</v>
      </c>
      <c r="J1370" s="142"/>
      <c r="K1370" s="183"/>
      <c r="L1370" s="7" t="str">
        <f t="shared" si="177"/>
        <v/>
      </c>
      <c r="M1370" s="7" t="str">
        <f t="shared" si="178"/>
        <v/>
      </c>
      <c r="N1370" s="7" t="str">
        <f t="shared" si="174"/>
        <v/>
      </c>
      <c r="O1370" s="144"/>
      <c r="P1370" s="355">
        <v>0</v>
      </c>
      <c r="Q1370" s="362">
        <f>SUM('NOVO HORIZONTE'!I1370)</f>
        <v>0</v>
      </c>
      <c r="R1370" s="363">
        <f t="shared" si="179"/>
        <v>0</v>
      </c>
      <c r="S1370" s="153">
        <f t="shared" si="181"/>
        <v>0</v>
      </c>
      <c r="T1370" s="364"/>
    </row>
    <row r="1371" ht="22.5" hidden="1" spans="1:20">
      <c r="A1371" s="158">
        <v>101102</v>
      </c>
      <c r="B1371" s="94" t="s">
        <v>252</v>
      </c>
      <c r="C1371" s="104" t="s">
        <v>1632</v>
      </c>
      <c r="D1371" s="94" t="s">
        <v>239</v>
      </c>
      <c r="E1371" s="95">
        <v>837.45</v>
      </c>
      <c r="F1371" s="96">
        <f t="shared" si="175"/>
        <v>1027.89</v>
      </c>
      <c r="G1371" s="107">
        <f>ROUND(SUM('NOVO HORIZONTE'!G1371),2)</f>
        <v>0</v>
      </c>
      <c r="H1371" s="107">
        <f t="shared" si="180"/>
        <v>0</v>
      </c>
      <c r="I1371" s="143">
        <f t="shared" si="176"/>
        <v>0</v>
      </c>
      <c r="J1371" s="142"/>
      <c r="K1371" s="183"/>
      <c r="L1371" s="7" t="str">
        <f t="shared" si="177"/>
        <v/>
      </c>
      <c r="M1371" s="7" t="str">
        <f t="shared" si="178"/>
        <v/>
      </c>
      <c r="N1371" s="7" t="str">
        <f t="shared" si="174"/>
        <v/>
      </c>
      <c r="O1371" s="144"/>
      <c r="P1371" s="355">
        <v>0</v>
      </c>
      <c r="Q1371" s="362">
        <f>SUM('NOVO HORIZONTE'!I1371)</f>
        <v>0</v>
      </c>
      <c r="R1371" s="363">
        <f t="shared" si="179"/>
        <v>0</v>
      </c>
      <c r="S1371" s="153">
        <f t="shared" si="181"/>
        <v>0</v>
      </c>
      <c r="T1371" s="364"/>
    </row>
    <row r="1372" ht="22.5" hidden="1" spans="1:20">
      <c r="A1372" s="158">
        <v>101103</v>
      </c>
      <c r="B1372" s="94" t="s">
        <v>252</v>
      </c>
      <c r="C1372" s="104" t="s">
        <v>1633</v>
      </c>
      <c r="D1372" s="94" t="s">
        <v>239</v>
      </c>
      <c r="E1372" s="95">
        <v>786.23</v>
      </c>
      <c r="F1372" s="96">
        <f t="shared" si="175"/>
        <v>965.02</v>
      </c>
      <c r="G1372" s="107">
        <f>ROUND(SUM('NOVO HORIZONTE'!G1372),2)</f>
        <v>0</v>
      </c>
      <c r="H1372" s="107">
        <f t="shared" si="180"/>
        <v>0</v>
      </c>
      <c r="I1372" s="143">
        <f t="shared" si="176"/>
        <v>0</v>
      </c>
      <c r="J1372" s="142"/>
      <c r="K1372" s="183"/>
      <c r="L1372" s="7" t="str">
        <f t="shared" si="177"/>
        <v/>
      </c>
      <c r="M1372" s="7" t="str">
        <f t="shared" si="178"/>
        <v/>
      </c>
      <c r="N1372" s="7" t="str">
        <f t="shared" si="174"/>
        <v/>
      </c>
      <c r="O1372" s="144"/>
      <c r="P1372" s="355">
        <v>0</v>
      </c>
      <c r="Q1372" s="362">
        <f>SUM('NOVO HORIZONTE'!I1372)</f>
        <v>0</v>
      </c>
      <c r="R1372" s="363">
        <f t="shared" si="179"/>
        <v>0</v>
      </c>
      <c r="S1372" s="153">
        <f t="shared" si="181"/>
        <v>0</v>
      </c>
      <c r="T1372" s="364"/>
    </row>
    <row r="1373" ht="22.5" hidden="1" spans="1:20">
      <c r="A1373" s="158">
        <v>101104</v>
      </c>
      <c r="B1373" s="94" t="s">
        <v>252</v>
      </c>
      <c r="C1373" s="104" t="s">
        <v>1634</v>
      </c>
      <c r="D1373" s="94" t="s">
        <v>239</v>
      </c>
      <c r="E1373" s="95">
        <v>1221.47</v>
      </c>
      <c r="F1373" s="96">
        <f t="shared" si="175"/>
        <v>1499.23</v>
      </c>
      <c r="G1373" s="107">
        <f>ROUND(SUM('NOVO HORIZONTE'!G1373),2)</f>
        <v>0</v>
      </c>
      <c r="H1373" s="107">
        <f t="shared" si="180"/>
        <v>0</v>
      </c>
      <c r="I1373" s="143">
        <f t="shared" si="176"/>
        <v>0</v>
      </c>
      <c r="J1373" s="142"/>
      <c r="K1373" s="183"/>
      <c r="L1373" s="7" t="str">
        <f t="shared" si="177"/>
        <v/>
      </c>
      <c r="M1373" s="7" t="str">
        <f t="shared" si="178"/>
        <v/>
      </c>
      <c r="N1373" s="7" t="str">
        <f t="shared" si="174"/>
        <v/>
      </c>
      <c r="O1373" s="144"/>
      <c r="P1373" s="355">
        <v>0</v>
      </c>
      <c r="Q1373" s="362">
        <f>SUM('NOVO HORIZONTE'!I1373)</f>
        <v>0</v>
      </c>
      <c r="R1373" s="363">
        <f t="shared" si="179"/>
        <v>0</v>
      </c>
      <c r="S1373" s="153">
        <f t="shared" si="181"/>
        <v>0</v>
      </c>
      <c r="T1373" s="364"/>
    </row>
    <row r="1374" ht="22.5" hidden="1" spans="1:20">
      <c r="A1374" s="158">
        <v>101105</v>
      </c>
      <c r="B1374" s="94" t="s">
        <v>252</v>
      </c>
      <c r="C1374" s="104" t="s">
        <v>1635</v>
      </c>
      <c r="D1374" s="94" t="s">
        <v>239</v>
      </c>
      <c r="E1374" s="95">
        <v>1150.73</v>
      </c>
      <c r="F1374" s="96">
        <f t="shared" si="175"/>
        <v>1412.41</v>
      </c>
      <c r="G1374" s="107">
        <f>ROUND(SUM('NOVO HORIZONTE'!G1374),2)</f>
        <v>0</v>
      </c>
      <c r="H1374" s="107">
        <f t="shared" si="180"/>
        <v>0</v>
      </c>
      <c r="I1374" s="143">
        <f t="shared" si="176"/>
        <v>0</v>
      </c>
      <c r="J1374" s="142"/>
      <c r="K1374" s="183"/>
      <c r="L1374" s="7" t="str">
        <f t="shared" si="177"/>
        <v/>
      </c>
      <c r="M1374" s="7" t="str">
        <f t="shared" si="178"/>
        <v/>
      </c>
      <c r="N1374" s="7" t="str">
        <f t="shared" si="174"/>
        <v/>
      </c>
      <c r="O1374" s="144"/>
      <c r="P1374" s="355">
        <v>0</v>
      </c>
      <c r="Q1374" s="362">
        <f>SUM('NOVO HORIZONTE'!I1374)</f>
        <v>0</v>
      </c>
      <c r="R1374" s="363">
        <f t="shared" si="179"/>
        <v>0</v>
      </c>
      <c r="S1374" s="153">
        <f t="shared" si="181"/>
        <v>0</v>
      </c>
      <c r="T1374" s="364"/>
    </row>
    <row r="1375" ht="22.5" hidden="1" spans="1:20">
      <c r="A1375" s="158">
        <v>101106</v>
      </c>
      <c r="B1375" s="94" t="s">
        <v>252</v>
      </c>
      <c r="C1375" s="104" t="s">
        <v>1636</v>
      </c>
      <c r="D1375" s="94" t="s">
        <v>239</v>
      </c>
      <c r="E1375" s="95">
        <v>1060.7</v>
      </c>
      <c r="F1375" s="96">
        <f t="shared" si="175"/>
        <v>1301.9</v>
      </c>
      <c r="G1375" s="107">
        <f>ROUND(SUM('NOVO HORIZONTE'!G1375),2)</f>
        <v>0</v>
      </c>
      <c r="H1375" s="107">
        <f t="shared" si="180"/>
        <v>0</v>
      </c>
      <c r="I1375" s="143">
        <f t="shared" si="176"/>
        <v>0</v>
      </c>
      <c r="J1375" s="142"/>
      <c r="K1375" s="183"/>
      <c r="L1375" s="7" t="str">
        <f t="shared" si="177"/>
        <v/>
      </c>
      <c r="M1375" s="7" t="str">
        <f t="shared" si="178"/>
        <v/>
      </c>
      <c r="N1375" s="7" t="str">
        <f t="shared" si="174"/>
        <v/>
      </c>
      <c r="O1375" s="144"/>
      <c r="P1375" s="355">
        <v>0</v>
      </c>
      <c r="Q1375" s="362">
        <f>SUM('NOVO HORIZONTE'!I1375)</f>
        <v>0</v>
      </c>
      <c r="R1375" s="363">
        <f t="shared" si="179"/>
        <v>0</v>
      </c>
      <c r="S1375" s="153">
        <f t="shared" si="181"/>
        <v>0</v>
      </c>
      <c r="T1375" s="364"/>
    </row>
    <row r="1376" ht="22.5" hidden="1" spans="1:20">
      <c r="A1376" s="158">
        <v>101107</v>
      </c>
      <c r="B1376" s="94" t="s">
        <v>252</v>
      </c>
      <c r="C1376" s="104" t="s">
        <v>1637</v>
      </c>
      <c r="D1376" s="94" t="s">
        <v>239</v>
      </c>
      <c r="E1376" s="95">
        <v>966.83</v>
      </c>
      <c r="F1376" s="96">
        <f t="shared" si="175"/>
        <v>1186.69</v>
      </c>
      <c r="G1376" s="107">
        <f>ROUND(SUM('NOVO HORIZONTE'!G1376),2)</f>
        <v>0</v>
      </c>
      <c r="H1376" s="107">
        <f t="shared" si="180"/>
        <v>0</v>
      </c>
      <c r="I1376" s="143">
        <f t="shared" si="176"/>
        <v>0</v>
      </c>
      <c r="J1376" s="142"/>
      <c r="K1376" s="183"/>
      <c r="L1376" s="7" t="str">
        <f t="shared" si="177"/>
        <v/>
      </c>
      <c r="M1376" s="7" t="str">
        <f t="shared" si="178"/>
        <v/>
      </c>
      <c r="N1376" s="7" t="str">
        <f t="shared" si="174"/>
        <v/>
      </c>
      <c r="O1376" s="144"/>
      <c r="P1376" s="355">
        <v>0</v>
      </c>
      <c r="Q1376" s="362">
        <f>SUM('NOVO HORIZONTE'!I1376)</f>
        <v>0</v>
      </c>
      <c r="R1376" s="363">
        <f t="shared" si="179"/>
        <v>0</v>
      </c>
      <c r="S1376" s="153">
        <f t="shared" si="181"/>
        <v>0</v>
      </c>
      <c r="T1376" s="364"/>
    </row>
    <row r="1377" ht="22.5" hidden="1" spans="1:20">
      <c r="A1377" s="158">
        <v>101108</v>
      </c>
      <c r="B1377" s="94" t="s">
        <v>252</v>
      </c>
      <c r="C1377" s="104" t="s">
        <v>1638</v>
      </c>
      <c r="D1377" s="94" t="s">
        <v>239</v>
      </c>
      <c r="E1377" s="95">
        <v>856.84</v>
      </c>
      <c r="F1377" s="96">
        <f t="shared" si="175"/>
        <v>1051.69</v>
      </c>
      <c r="G1377" s="107">
        <f>ROUND(SUM('NOVO HORIZONTE'!G1377),2)</f>
        <v>0</v>
      </c>
      <c r="H1377" s="107">
        <f t="shared" si="180"/>
        <v>0</v>
      </c>
      <c r="I1377" s="143">
        <f t="shared" si="176"/>
        <v>0</v>
      </c>
      <c r="J1377" s="142"/>
      <c r="K1377" s="183"/>
      <c r="L1377" s="7" t="str">
        <f t="shared" si="177"/>
        <v/>
      </c>
      <c r="M1377" s="7" t="str">
        <f t="shared" si="178"/>
        <v/>
      </c>
      <c r="N1377" s="7" t="str">
        <f t="shared" si="174"/>
        <v/>
      </c>
      <c r="O1377" s="144"/>
      <c r="P1377" s="355">
        <v>0</v>
      </c>
      <c r="Q1377" s="362">
        <f>SUM('NOVO HORIZONTE'!I1377)</f>
        <v>0</v>
      </c>
      <c r="R1377" s="363">
        <f t="shared" si="179"/>
        <v>0</v>
      </c>
      <c r="S1377" s="153">
        <f t="shared" si="181"/>
        <v>0</v>
      </c>
      <c r="T1377" s="364"/>
    </row>
    <row r="1378" ht="22.5" hidden="1" spans="1:20">
      <c r="A1378" s="158">
        <v>101109</v>
      </c>
      <c r="B1378" s="94" t="s">
        <v>252</v>
      </c>
      <c r="C1378" s="104" t="s">
        <v>1639</v>
      </c>
      <c r="D1378" s="94" t="s">
        <v>239</v>
      </c>
      <c r="E1378" s="95">
        <v>835.29</v>
      </c>
      <c r="F1378" s="96">
        <f t="shared" si="175"/>
        <v>1025.23</v>
      </c>
      <c r="G1378" s="107">
        <f>ROUND(SUM('NOVO HORIZONTE'!G1378),2)</f>
        <v>0</v>
      </c>
      <c r="H1378" s="107">
        <f t="shared" si="180"/>
        <v>0</v>
      </c>
      <c r="I1378" s="143">
        <f t="shared" si="176"/>
        <v>0</v>
      </c>
      <c r="J1378" s="142"/>
      <c r="K1378" s="183"/>
      <c r="L1378" s="7" t="str">
        <f t="shared" si="177"/>
        <v/>
      </c>
      <c r="M1378" s="7" t="str">
        <f t="shared" si="178"/>
        <v/>
      </c>
      <c r="N1378" s="7" t="str">
        <f t="shared" si="174"/>
        <v/>
      </c>
      <c r="O1378" s="144"/>
      <c r="P1378" s="355">
        <v>0</v>
      </c>
      <c r="Q1378" s="362">
        <f>SUM('NOVO HORIZONTE'!I1378)</f>
        <v>0</v>
      </c>
      <c r="R1378" s="363">
        <f t="shared" si="179"/>
        <v>0</v>
      </c>
      <c r="S1378" s="153">
        <f t="shared" si="181"/>
        <v>0</v>
      </c>
      <c r="T1378" s="364"/>
    </row>
    <row r="1379" ht="22.5" hidden="1" spans="1:20">
      <c r="A1379" s="158">
        <v>101110</v>
      </c>
      <c r="B1379" s="94" t="s">
        <v>252</v>
      </c>
      <c r="C1379" s="104" t="s">
        <v>1640</v>
      </c>
      <c r="D1379" s="94" t="s">
        <v>239</v>
      </c>
      <c r="E1379" s="95">
        <v>813.38</v>
      </c>
      <c r="F1379" s="96">
        <f t="shared" si="175"/>
        <v>998.34</v>
      </c>
      <c r="G1379" s="107">
        <f>ROUND(SUM('NOVO HORIZONTE'!G1379),2)</f>
        <v>0</v>
      </c>
      <c r="H1379" s="107">
        <f t="shared" si="180"/>
        <v>0</v>
      </c>
      <c r="I1379" s="143">
        <f t="shared" si="176"/>
        <v>0</v>
      </c>
      <c r="J1379" s="142"/>
      <c r="K1379" s="183"/>
      <c r="L1379" s="7" t="str">
        <f t="shared" si="177"/>
        <v/>
      </c>
      <c r="M1379" s="7" t="str">
        <f t="shared" si="178"/>
        <v/>
      </c>
      <c r="N1379" s="7" t="str">
        <f t="shared" si="174"/>
        <v/>
      </c>
      <c r="O1379" s="144"/>
      <c r="P1379" s="355">
        <v>0</v>
      </c>
      <c r="Q1379" s="362">
        <f>SUM('NOVO HORIZONTE'!I1379)</f>
        <v>0</v>
      </c>
      <c r="R1379" s="363">
        <f t="shared" si="179"/>
        <v>0</v>
      </c>
      <c r="S1379" s="153">
        <f t="shared" si="181"/>
        <v>0</v>
      </c>
      <c r="T1379" s="364"/>
    </row>
    <row r="1380" ht="22.5" hidden="1" spans="1:20">
      <c r="A1380" s="158">
        <v>101111</v>
      </c>
      <c r="B1380" s="94" t="s">
        <v>252</v>
      </c>
      <c r="C1380" s="104" t="s">
        <v>1641</v>
      </c>
      <c r="D1380" s="94" t="s">
        <v>239</v>
      </c>
      <c r="E1380" s="95">
        <v>764.02</v>
      </c>
      <c r="F1380" s="96">
        <f t="shared" si="175"/>
        <v>937.76</v>
      </c>
      <c r="G1380" s="107">
        <f>ROUND(SUM('NOVO HORIZONTE'!G1380),2)</f>
        <v>0</v>
      </c>
      <c r="H1380" s="107">
        <f t="shared" si="180"/>
        <v>0</v>
      </c>
      <c r="I1380" s="143">
        <f t="shared" si="176"/>
        <v>0</v>
      </c>
      <c r="J1380" s="142"/>
      <c r="K1380" s="183"/>
      <c r="L1380" s="7" t="str">
        <f t="shared" si="177"/>
        <v/>
      </c>
      <c r="M1380" s="7" t="str">
        <f t="shared" si="178"/>
        <v/>
      </c>
      <c r="N1380" s="7" t="str">
        <f t="shared" si="174"/>
        <v/>
      </c>
      <c r="O1380" s="144"/>
      <c r="P1380" s="355">
        <v>0</v>
      </c>
      <c r="Q1380" s="362">
        <f>SUM('NOVO HORIZONTE'!I1380)</f>
        <v>0</v>
      </c>
      <c r="R1380" s="363">
        <f t="shared" si="179"/>
        <v>0</v>
      </c>
      <c r="S1380" s="153">
        <f t="shared" si="181"/>
        <v>0</v>
      </c>
      <c r="T1380" s="364"/>
    </row>
    <row r="1381" ht="22.5" hidden="1" spans="1:20">
      <c r="A1381" s="158">
        <v>101112</v>
      </c>
      <c r="B1381" s="94" t="s">
        <v>252</v>
      </c>
      <c r="C1381" s="104" t="s">
        <v>1642</v>
      </c>
      <c r="D1381" s="94" t="s">
        <v>239</v>
      </c>
      <c r="E1381" s="95">
        <v>860.53</v>
      </c>
      <c r="F1381" s="96">
        <f t="shared" si="175"/>
        <v>1056.21</v>
      </c>
      <c r="G1381" s="107">
        <f>ROUND(SUM('NOVO HORIZONTE'!G1381),2)</f>
        <v>0</v>
      </c>
      <c r="H1381" s="107">
        <f t="shared" si="180"/>
        <v>0</v>
      </c>
      <c r="I1381" s="143">
        <f t="shared" si="176"/>
        <v>0</v>
      </c>
      <c r="J1381" s="142"/>
      <c r="K1381" s="183"/>
      <c r="L1381" s="7" t="str">
        <f t="shared" si="177"/>
        <v/>
      </c>
      <c r="M1381" s="7" t="str">
        <f t="shared" si="178"/>
        <v/>
      </c>
      <c r="N1381" s="7" t="str">
        <f t="shared" si="174"/>
        <v/>
      </c>
      <c r="O1381" s="144"/>
      <c r="P1381" s="355">
        <v>0</v>
      </c>
      <c r="Q1381" s="362">
        <f>SUM('NOVO HORIZONTE'!I1381)</f>
        <v>0</v>
      </c>
      <c r="R1381" s="363">
        <f t="shared" si="179"/>
        <v>0</v>
      </c>
      <c r="S1381" s="153">
        <f t="shared" si="181"/>
        <v>0</v>
      </c>
      <c r="T1381" s="364"/>
    </row>
    <row r="1382" ht="22.5" hidden="1" spans="1:20">
      <c r="A1382" s="158">
        <v>101113</v>
      </c>
      <c r="B1382" s="94" t="s">
        <v>252</v>
      </c>
      <c r="C1382" s="104" t="s">
        <v>1643</v>
      </c>
      <c r="D1382" s="94" t="s">
        <v>239</v>
      </c>
      <c r="E1382" s="95">
        <v>844.68</v>
      </c>
      <c r="F1382" s="96">
        <f t="shared" si="175"/>
        <v>1036.76</v>
      </c>
      <c r="G1382" s="107">
        <f>ROUND(SUM('NOVO HORIZONTE'!G1382),2)</f>
        <v>0</v>
      </c>
      <c r="H1382" s="107">
        <f t="shared" si="180"/>
        <v>0</v>
      </c>
      <c r="I1382" s="143">
        <f t="shared" si="176"/>
        <v>0</v>
      </c>
      <c r="J1382" s="142"/>
      <c r="K1382" s="183"/>
      <c r="L1382" s="7" t="str">
        <f t="shared" si="177"/>
        <v/>
      </c>
      <c r="M1382" s="7" t="str">
        <f t="shared" si="178"/>
        <v/>
      </c>
      <c r="N1382" s="7" t="str">
        <f t="shared" si="174"/>
        <v/>
      </c>
      <c r="O1382" s="144"/>
      <c r="P1382" s="355">
        <v>0</v>
      </c>
      <c r="Q1382" s="362">
        <f>SUM('NOVO HORIZONTE'!I1382)</f>
        <v>0</v>
      </c>
      <c r="R1382" s="363">
        <f t="shared" si="179"/>
        <v>0</v>
      </c>
      <c r="S1382" s="153">
        <f t="shared" si="181"/>
        <v>0</v>
      </c>
      <c r="T1382" s="364"/>
    </row>
    <row r="1383" ht="22.5" hidden="1" spans="1:20">
      <c r="A1383" s="158">
        <v>100889</v>
      </c>
      <c r="B1383" s="94" t="s">
        <v>252</v>
      </c>
      <c r="C1383" s="104" t="s">
        <v>1644</v>
      </c>
      <c r="D1383" s="94" t="s">
        <v>1010</v>
      </c>
      <c r="E1383" s="95">
        <v>15.45</v>
      </c>
      <c r="F1383" s="96">
        <f t="shared" si="175"/>
        <v>18.96</v>
      </c>
      <c r="G1383" s="107">
        <f>ROUND(SUM('NOVO HORIZONTE'!G1383),2)</f>
        <v>0</v>
      </c>
      <c r="H1383" s="107">
        <f t="shared" si="180"/>
        <v>0</v>
      </c>
      <c r="I1383" s="143">
        <f t="shared" si="176"/>
        <v>0</v>
      </c>
      <c r="J1383" s="142"/>
      <c r="K1383" s="183"/>
      <c r="L1383" s="7" t="str">
        <f t="shared" si="177"/>
        <v/>
      </c>
      <c r="M1383" s="7" t="str">
        <f t="shared" si="178"/>
        <v/>
      </c>
      <c r="N1383" s="7" t="str">
        <f t="shared" si="174"/>
        <v/>
      </c>
      <c r="O1383" s="144"/>
      <c r="P1383" s="355">
        <v>0</v>
      </c>
      <c r="Q1383" s="362">
        <f>SUM('NOVO HORIZONTE'!I1383)</f>
        <v>0</v>
      </c>
      <c r="R1383" s="363">
        <f t="shared" si="179"/>
        <v>0</v>
      </c>
      <c r="S1383" s="153">
        <f t="shared" si="181"/>
        <v>0</v>
      </c>
      <c r="T1383" s="364"/>
    </row>
    <row r="1384" ht="22.5" hidden="1" spans="1:20">
      <c r="A1384" s="158">
        <v>100890</v>
      </c>
      <c r="B1384" s="94" t="s">
        <v>252</v>
      </c>
      <c r="C1384" s="104" t="s">
        <v>1645</v>
      </c>
      <c r="D1384" s="94" t="s">
        <v>1010</v>
      </c>
      <c r="E1384" s="95">
        <v>15.27</v>
      </c>
      <c r="F1384" s="96">
        <f t="shared" si="175"/>
        <v>18.74</v>
      </c>
      <c r="G1384" s="107">
        <f>ROUND(SUM('NOVO HORIZONTE'!G1384),2)</f>
        <v>0</v>
      </c>
      <c r="H1384" s="107">
        <f t="shared" si="180"/>
        <v>0</v>
      </c>
      <c r="I1384" s="143">
        <f t="shared" si="176"/>
        <v>0</v>
      </c>
      <c r="J1384" s="142"/>
      <c r="K1384" s="183"/>
      <c r="L1384" s="7" t="str">
        <f t="shared" si="177"/>
        <v/>
      </c>
      <c r="M1384" s="7" t="str">
        <f t="shared" si="178"/>
        <v/>
      </c>
      <c r="N1384" s="7" t="str">
        <f t="shared" si="174"/>
        <v/>
      </c>
      <c r="O1384" s="144"/>
      <c r="P1384" s="355">
        <v>0</v>
      </c>
      <c r="Q1384" s="362">
        <f>SUM('NOVO HORIZONTE'!I1384)</f>
        <v>0</v>
      </c>
      <c r="R1384" s="363">
        <f t="shared" si="179"/>
        <v>0</v>
      </c>
      <c r="S1384" s="153">
        <f t="shared" si="181"/>
        <v>0</v>
      </c>
      <c r="T1384" s="364"/>
    </row>
    <row r="1385" ht="22.5" hidden="1" spans="1:20">
      <c r="A1385" s="158">
        <v>100892</v>
      </c>
      <c r="B1385" s="94" t="s">
        <v>252</v>
      </c>
      <c r="C1385" s="104" t="s">
        <v>1646</v>
      </c>
      <c r="D1385" s="94" t="s">
        <v>1010</v>
      </c>
      <c r="E1385" s="95">
        <v>14.71</v>
      </c>
      <c r="F1385" s="96">
        <f t="shared" si="175"/>
        <v>18.06</v>
      </c>
      <c r="G1385" s="107">
        <f>ROUND(SUM('NOVO HORIZONTE'!G1385),2)</f>
        <v>0</v>
      </c>
      <c r="H1385" s="107">
        <f t="shared" si="180"/>
        <v>0</v>
      </c>
      <c r="I1385" s="143">
        <f t="shared" si="176"/>
        <v>0</v>
      </c>
      <c r="J1385" s="142"/>
      <c r="K1385" s="183"/>
      <c r="L1385" s="7" t="str">
        <f t="shared" si="177"/>
        <v/>
      </c>
      <c r="M1385" s="7" t="str">
        <f t="shared" si="178"/>
        <v/>
      </c>
      <c r="N1385" s="7" t="str">
        <f t="shared" si="174"/>
        <v/>
      </c>
      <c r="O1385" s="144"/>
      <c r="P1385" s="355">
        <v>0</v>
      </c>
      <c r="Q1385" s="362">
        <f>SUM('NOVO HORIZONTE'!I1385)</f>
        <v>0</v>
      </c>
      <c r="R1385" s="363">
        <f t="shared" si="179"/>
        <v>0</v>
      </c>
      <c r="S1385" s="153">
        <f t="shared" si="181"/>
        <v>0</v>
      </c>
      <c r="T1385" s="364"/>
    </row>
    <row r="1386" ht="22.5" hidden="1" spans="1:20">
      <c r="A1386" s="158">
        <v>100893</v>
      </c>
      <c r="B1386" s="94" t="s">
        <v>252</v>
      </c>
      <c r="C1386" s="104" t="s">
        <v>1647</v>
      </c>
      <c r="D1386" s="94" t="s">
        <v>1010</v>
      </c>
      <c r="E1386" s="95">
        <v>14.52</v>
      </c>
      <c r="F1386" s="96">
        <f t="shared" si="175"/>
        <v>17.82</v>
      </c>
      <c r="G1386" s="107">
        <f>ROUND(SUM('NOVO HORIZONTE'!G1386),2)</f>
        <v>0</v>
      </c>
      <c r="H1386" s="107">
        <f t="shared" si="180"/>
        <v>0</v>
      </c>
      <c r="I1386" s="143">
        <f t="shared" si="176"/>
        <v>0</v>
      </c>
      <c r="J1386" s="142"/>
      <c r="K1386" s="183"/>
      <c r="L1386" s="7" t="str">
        <f t="shared" si="177"/>
        <v/>
      </c>
      <c r="M1386" s="7" t="str">
        <f t="shared" si="178"/>
        <v/>
      </c>
      <c r="N1386" s="7" t="str">
        <f t="shared" si="174"/>
        <v/>
      </c>
      <c r="O1386" s="144"/>
      <c r="P1386" s="355">
        <v>0</v>
      </c>
      <c r="Q1386" s="362">
        <f>SUM('NOVO HORIZONTE'!I1386)</f>
        <v>0</v>
      </c>
      <c r="R1386" s="363">
        <f t="shared" si="179"/>
        <v>0</v>
      </c>
      <c r="S1386" s="153">
        <f t="shared" si="181"/>
        <v>0</v>
      </c>
      <c r="T1386" s="364"/>
    </row>
    <row r="1387" ht="22.5" hidden="1" spans="1:20">
      <c r="A1387" s="158">
        <v>100894</v>
      </c>
      <c r="B1387" s="94" t="s">
        <v>252</v>
      </c>
      <c r="C1387" s="104" t="s">
        <v>1648</v>
      </c>
      <c r="D1387" s="94" t="s">
        <v>1010</v>
      </c>
      <c r="E1387" s="95">
        <v>14.39</v>
      </c>
      <c r="F1387" s="96">
        <f t="shared" si="175"/>
        <v>17.66</v>
      </c>
      <c r="G1387" s="107">
        <f>ROUND(SUM('NOVO HORIZONTE'!G1387),2)</f>
        <v>0</v>
      </c>
      <c r="H1387" s="107">
        <f t="shared" si="180"/>
        <v>0</v>
      </c>
      <c r="I1387" s="143">
        <f t="shared" si="176"/>
        <v>0</v>
      </c>
      <c r="J1387" s="142"/>
      <c r="K1387" s="183"/>
      <c r="L1387" s="7" t="str">
        <f t="shared" si="177"/>
        <v/>
      </c>
      <c r="M1387" s="7" t="str">
        <f t="shared" si="178"/>
        <v/>
      </c>
      <c r="N1387" s="7" t="str">
        <f t="shared" si="174"/>
        <v/>
      </c>
      <c r="O1387" s="144"/>
      <c r="P1387" s="355">
        <v>0</v>
      </c>
      <c r="Q1387" s="362">
        <f>SUM('NOVO HORIZONTE'!I1387)</f>
        <v>0</v>
      </c>
      <c r="R1387" s="363">
        <f t="shared" si="179"/>
        <v>0</v>
      </c>
      <c r="S1387" s="153">
        <f t="shared" si="181"/>
        <v>0</v>
      </c>
      <c r="T1387" s="364"/>
    </row>
    <row r="1388" ht="22.5" hidden="1" spans="1:20">
      <c r="A1388" s="158">
        <v>100896</v>
      </c>
      <c r="B1388" s="94" t="s">
        <v>252</v>
      </c>
      <c r="C1388" s="104" t="s">
        <v>1649</v>
      </c>
      <c r="D1388" s="94" t="s">
        <v>263</v>
      </c>
      <c r="E1388" s="95">
        <v>59.1</v>
      </c>
      <c r="F1388" s="96">
        <f t="shared" si="175"/>
        <v>72.54</v>
      </c>
      <c r="G1388" s="107">
        <f>ROUND(SUM('NOVO HORIZONTE'!G1388),2)</f>
        <v>0</v>
      </c>
      <c r="H1388" s="107">
        <f t="shared" si="180"/>
        <v>0</v>
      </c>
      <c r="I1388" s="143">
        <f t="shared" si="176"/>
        <v>0</v>
      </c>
      <c r="J1388" s="142"/>
      <c r="K1388" s="183"/>
      <c r="L1388" s="7" t="str">
        <f t="shared" si="177"/>
        <v/>
      </c>
      <c r="M1388" s="7" t="str">
        <f t="shared" si="178"/>
        <v/>
      </c>
      <c r="N1388" s="7" t="str">
        <f t="shared" si="174"/>
        <v/>
      </c>
      <c r="O1388" s="144"/>
      <c r="P1388" s="355">
        <v>0</v>
      </c>
      <c r="Q1388" s="362">
        <f>SUM('NOVO HORIZONTE'!I1388)</f>
        <v>0</v>
      </c>
      <c r="R1388" s="363">
        <f t="shared" si="179"/>
        <v>0</v>
      </c>
      <c r="S1388" s="153">
        <f t="shared" si="181"/>
        <v>0</v>
      </c>
      <c r="T1388" s="364"/>
    </row>
    <row r="1389" ht="22.5" hidden="1" spans="1:20">
      <c r="A1389" s="158">
        <v>100897</v>
      </c>
      <c r="B1389" s="94" t="s">
        <v>252</v>
      </c>
      <c r="C1389" s="104" t="s">
        <v>1650</v>
      </c>
      <c r="D1389" s="94" t="s">
        <v>263</v>
      </c>
      <c r="E1389" s="95">
        <v>110.62</v>
      </c>
      <c r="F1389" s="96">
        <f t="shared" si="175"/>
        <v>135.77</v>
      </c>
      <c r="G1389" s="107">
        <f>ROUND(SUM('NOVO HORIZONTE'!G1389),2)</f>
        <v>0</v>
      </c>
      <c r="H1389" s="107">
        <f t="shared" si="180"/>
        <v>0</v>
      </c>
      <c r="I1389" s="143">
        <f t="shared" si="176"/>
        <v>0</v>
      </c>
      <c r="J1389" s="142"/>
      <c r="K1389" s="183"/>
      <c r="L1389" s="7" t="str">
        <f t="shared" si="177"/>
        <v/>
      </c>
      <c r="M1389" s="7" t="str">
        <f t="shared" si="178"/>
        <v/>
      </c>
      <c r="N1389" s="7" t="str">
        <f t="shared" si="174"/>
        <v/>
      </c>
      <c r="O1389" s="144"/>
      <c r="P1389" s="355">
        <v>0</v>
      </c>
      <c r="Q1389" s="362">
        <f>SUM('NOVO HORIZONTE'!I1389)</f>
        <v>0</v>
      </c>
      <c r="R1389" s="363">
        <f t="shared" si="179"/>
        <v>0</v>
      </c>
      <c r="S1389" s="153">
        <f t="shared" si="181"/>
        <v>0</v>
      </c>
      <c r="T1389" s="364"/>
    </row>
    <row r="1390" ht="22.5" hidden="1" spans="1:20">
      <c r="A1390" s="158">
        <v>100898</v>
      </c>
      <c r="B1390" s="94" t="s">
        <v>252</v>
      </c>
      <c r="C1390" s="104" t="s">
        <v>1651</v>
      </c>
      <c r="D1390" s="94" t="s">
        <v>263</v>
      </c>
      <c r="E1390" s="95">
        <v>207.08</v>
      </c>
      <c r="F1390" s="96">
        <f t="shared" si="175"/>
        <v>254.17</v>
      </c>
      <c r="G1390" s="107">
        <f>ROUND(SUM('NOVO HORIZONTE'!G1390),2)</f>
        <v>0</v>
      </c>
      <c r="H1390" s="107">
        <f t="shared" si="180"/>
        <v>0</v>
      </c>
      <c r="I1390" s="143">
        <f t="shared" si="176"/>
        <v>0</v>
      </c>
      <c r="J1390" s="142"/>
      <c r="K1390" s="183"/>
      <c r="L1390" s="7" t="str">
        <f t="shared" si="177"/>
        <v/>
      </c>
      <c r="M1390" s="7" t="str">
        <f t="shared" si="178"/>
        <v/>
      </c>
      <c r="N1390" s="7" t="str">
        <f t="shared" si="174"/>
        <v/>
      </c>
      <c r="O1390" s="144"/>
      <c r="P1390" s="355">
        <v>0</v>
      </c>
      <c r="Q1390" s="362">
        <f>SUM('NOVO HORIZONTE'!I1390)</f>
        <v>0</v>
      </c>
      <c r="R1390" s="363">
        <f t="shared" si="179"/>
        <v>0</v>
      </c>
      <c r="S1390" s="153">
        <f t="shared" si="181"/>
        <v>0</v>
      </c>
      <c r="T1390" s="364"/>
    </row>
    <row r="1391" ht="22.5" hidden="1" spans="1:20">
      <c r="A1391" s="158">
        <v>100899</v>
      </c>
      <c r="B1391" s="94" t="s">
        <v>252</v>
      </c>
      <c r="C1391" s="104" t="s">
        <v>1652</v>
      </c>
      <c r="D1391" s="94" t="s">
        <v>263</v>
      </c>
      <c r="E1391" s="95">
        <v>88.03</v>
      </c>
      <c r="F1391" s="96">
        <f t="shared" si="175"/>
        <v>108.05</v>
      </c>
      <c r="G1391" s="107">
        <f>ROUND(SUM('NOVO HORIZONTE'!G1391),2)</f>
        <v>0</v>
      </c>
      <c r="H1391" s="107">
        <f t="shared" si="180"/>
        <v>0</v>
      </c>
      <c r="I1391" s="143">
        <f t="shared" si="176"/>
        <v>0</v>
      </c>
      <c r="J1391" s="142"/>
      <c r="K1391" s="183"/>
      <c r="L1391" s="7" t="str">
        <f t="shared" si="177"/>
        <v/>
      </c>
      <c r="M1391" s="7" t="str">
        <f t="shared" si="178"/>
        <v/>
      </c>
      <c r="N1391" s="7" t="str">
        <f t="shared" si="174"/>
        <v/>
      </c>
      <c r="O1391" s="144"/>
      <c r="P1391" s="355">
        <v>0</v>
      </c>
      <c r="Q1391" s="362">
        <f>SUM('NOVO HORIZONTE'!I1391)</f>
        <v>0</v>
      </c>
      <c r="R1391" s="363">
        <f t="shared" si="179"/>
        <v>0</v>
      </c>
      <c r="S1391" s="153">
        <f t="shared" si="181"/>
        <v>0</v>
      </c>
      <c r="T1391" s="364"/>
    </row>
    <row r="1392" ht="22.5" hidden="1" spans="1:20">
      <c r="A1392" s="158">
        <v>100900</v>
      </c>
      <c r="B1392" s="94" t="s">
        <v>252</v>
      </c>
      <c r="C1392" s="104" t="s">
        <v>1653</v>
      </c>
      <c r="D1392" s="94" t="s">
        <v>263</v>
      </c>
      <c r="E1392" s="95">
        <v>237.36</v>
      </c>
      <c r="F1392" s="96">
        <f t="shared" si="175"/>
        <v>291.34</v>
      </c>
      <c r="G1392" s="107">
        <f>ROUND(SUM('NOVO HORIZONTE'!G1392),2)</f>
        <v>0</v>
      </c>
      <c r="H1392" s="107">
        <f t="shared" si="180"/>
        <v>0</v>
      </c>
      <c r="I1392" s="143">
        <f t="shared" si="176"/>
        <v>0</v>
      </c>
      <c r="J1392" s="142"/>
      <c r="K1392" s="183"/>
      <c r="L1392" s="7" t="str">
        <f t="shared" si="177"/>
        <v/>
      </c>
      <c r="M1392" s="7" t="str">
        <f t="shared" si="178"/>
        <v/>
      </c>
      <c r="N1392" s="7" t="str">
        <f t="shared" si="174"/>
        <v/>
      </c>
      <c r="O1392" s="144"/>
      <c r="P1392" s="355">
        <v>0</v>
      </c>
      <c r="Q1392" s="362">
        <f>SUM('NOVO HORIZONTE'!I1392)</f>
        <v>0</v>
      </c>
      <c r="R1392" s="363">
        <f t="shared" si="179"/>
        <v>0</v>
      </c>
      <c r="S1392" s="153">
        <f t="shared" si="181"/>
        <v>0</v>
      </c>
      <c r="T1392" s="364"/>
    </row>
    <row r="1393" ht="22.5" hidden="1" spans="1:20">
      <c r="A1393" s="158">
        <v>101173</v>
      </c>
      <c r="B1393" s="94" t="s">
        <v>252</v>
      </c>
      <c r="C1393" s="104" t="s">
        <v>1654</v>
      </c>
      <c r="D1393" s="94" t="s">
        <v>263</v>
      </c>
      <c r="E1393" s="95">
        <v>62.98</v>
      </c>
      <c r="F1393" s="96">
        <f t="shared" si="175"/>
        <v>77.3</v>
      </c>
      <c r="G1393" s="107">
        <f>ROUND(SUM('NOVO HORIZONTE'!G1393),2)</f>
        <v>0</v>
      </c>
      <c r="H1393" s="107">
        <f t="shared" si="180"/>
        <v>0</v>
      </c>
      <c r="I1393" s="143">
        <f t="shared" si="176"/>
        <v>0</v>
      </c>
      <c r="J1393" s="142"/>
      <c r="K1393" s="183"/>
      <c r="L1393" s="7" t="str">
        <f t="shared" si="177"/>
        <v/>
      </c>
      <c r="M1393" s="7" t="str">
        <f t="shared" si="178"/>
        <v/>
      </c>
      <c r="N1393" s="7" t="str">
        <f t="shared" si="174"/>
        <v/>
      </c>
      <c r="O1393" s="144"/>
      <c r="P1393" s="355">
        <v>0</v>
      </c>
      <c r="Q1393" s="362">
        <f>SUM('NOVO HORIZONTE'!I1393)</f>
        <v>0</v>
      </c>
      <c r="R1393" s="363">
        <f t="shared" si="179"/>
        <v>0</v>
      </c>
      <c r="S1393" s="153">
        <f t="shared" si="181"/>
        <v>0</v>
      </c>
      <c r="T1393" s="364"/>
    </row>
    <row r="1394" ht="22.5" hidden="1" spans="1:20">
      <c r="A1394" s="158">
        <v>101174</v>
      </c>
      <c r="B1394" s="94" t="s">
        <v>252</v>
      </c>
      <c r="C1394" s="104" t="s">
        <v>1655</v>
      </c>
      <c r="D1394" s="94" t="s">
        <v>263</v>
      </c>
      <c r="E1394" s="95">
        <v>89.05</v>
      </c>
      <c r="F1394" s="96">
        <f t="shared" si="175"/>
        <v>109.3</v>
      </c>
      <c r="G1394" s="107">
        <f>ROUND(SUM('NOVO HORIZONTE'!G1394),2)</f>
        <v>0</v>
      </c>
      <c r="H1394" s="107">
        <f t="shared" si="180"/>
        <v>0</v>
      </c>
      <c r="I1394" s="143">
        <f t="shared" si="176"/>
        <v>0</v>
      </c>
      <c r="J1394" s="142"/>
      <c r="K1394" s="183"/>
      <c r="L1394" s="7" t="str">
        <f t="shared" si="177"/>
        <v/>
      </c>
      <c r="M1394" s="7" t="str">
        <f t="shared" si="178"/>
        <v/>
      </c>
      <c r="N1394" s="7" t="str">
        <f t="shared" si="174"/>
        <v/>
      </c>
      <c r="O1394" s="144"/>
      <c r="P1394" s="355">
        <v>0</v>
      </c>
      <c r="Q1394" s="362">
        <f>SUM('NOVO HORIZONTE'!I1394)</f>
        <v>0</v>
      </c>
      <c r="R1394" s="363">
        <f t="shared" si="179"/>
        <v>0</v>
      </c>
      <c r="S1394" s="153">
        <f t="shared" si="181"/>
        <v>0</v>
      </c>
      <c r="T1394" s="364"/>
    </row>
    <row r="1395" ht="22.5" hidden="1" spans="1:20">
      <c r="A1395" s="158">
        <v>101175</v>
      </c>
      <c r="B1395" s="94" t="s">
        <v>252</v>
      </c>
      <c r="C1395" s="104" t="s">
        <v>1656</v>
      </c>
      <c r="D1395" s="94" t="s">
        <v>263</v>
      </c>
      <c r="E1395" s="95">
        <v>121.51</v>
      </c>
      <c r="F1395" s="96">
        <f t="shared" si="175"/>
        <v>149.14</v>
      </c>
      <c r="G1395" s="107">
        <f>ROUND(SUM('NOVO HORIZONTE'!G1395),2)</f>
        <v>0</v>
      </c>
      <c r="H1395" s="107">
        <f t="shared" si="180"/>
        <v>0</v>
      </c>
      <c r="I1395" s="143">
        <f t="shared" si="176"/>
        <v>0</v>
      </c>
      <c r="J1395" s="142"/>
      <c r="K1395" s="183"/>
      <c r="L1395" s="7" t="str">
        <f t="shared" si="177"/>
        <v/>
      </c>
      <c r="M1395" s="7" t="str">
        <f t="shared" si="178"/>
        <v/>
      </c>
      <c r="N1395" s="7" t="str">
        <f t="shared" si="174"/>
        <v/>
      </c>
      <c r="O1395" s="144"/>
      <c r="P1395" s="355">
        <v>0</v>
      </c>
      <c r="Q1395" s="362">
        <f>SUM('NOVO HORIZONTE'!I1395)</f>
        <v>0</v>
      </c>
      <c r="R1395" s="363">
        <f t="shared" si="179"/>
        <v>0</v>
      </c>
      <c r="S1395" s="153">
        <f t="shared" si="181"/>
        <v>0</v>
      </c>
      <c r="T1395" s="364"/>
    </row>
    <row r="1396" ht="22.5" hidden="1" spans="1:20">
      <c r="A1396" s="158">
        <v>101176</v>
      </c>
      <c r="B1396" s="94" t="s">
        <v>252</v>
      </c>
      <c r="C1396" s="104" t="s">
        <v>1657</v>
      </c>
      <c r="D1396" s="94" t="s">
        <v>263</v>
      </c>
      <c r="E1396" s="95">
        <v>151.64</v>
      </c>
      <c r="F1396" s="96">
        <f t="shared" si="175"/>
        <v>186.12</v>
      </c>
      <c r="G1396" s="107">
        <f>ROUND(SUM('NOVO HORIZONTE'!G1396),2)</f>
        <v>0</v>
      </c>
      <c r="H1396" s="107">
        <f t="shared" si="180"/>
        <v>0</v>
      </c>
      <c r="I1396" s="143">
        <f t="shared" si="176"/>
        <v>0</v>
      </c>
      <c r="J1396" s="142"/>
      <c r="K1396" s="183"/>
      <c r="L1396" s="7" t="str">
        <f t="shared" si="177"/>
        <v/>
      </c>
      <c r="M1396" s="7" t="str">
        <f t="shared" si="178"/>
        <v/>
      </c>
      <c r="N1396" s="7" t="str">
        <f t="shared" si="174"/>
        <v/>
      </c>
      <c r="O1396" s="144"/>
      <c r="P1396" s="355">
        <v>0</v>
      </c>
      <c r="Q1396" s="362">
        <f>SUM('NOVO HORIZONTE'!I1396)</f>
        <v>0</v>
      </c>
      <c r="R1396" s="363">
        <f t="shared" si="179"/>
        <v>0</v>
      </c>
      <c r="S1396" s="153">
        <f t="shared" si="181"/>
        <v>0</v>
      </c>
      <c r="T1396" s="364"/>
    </row>
    <row r="1397" ht="12.75" spans="1:20">
      <c r="A1397" s="154" t="s">
        <v>1658</v>
      </c>
      <c r="B1397" s="94"/>
      <c r="C1397" s="161" t="s">
        <v>1659</v>
      </c>
      <c r="D1397" s="94"/>
      <c r="E1397" s="157">
        <v>0</v>
      </c>
      <c r="F1397" s="96">
        <f t="shared" si="175"/>
        <v>0</v>
      </c>
      <c r="G1397" s="195">
        <f>ROUND(SUM('NOVO HORIZONTE'!G1397),2)</f>
        <v>0</v>
      </c>
      <c r="H1397" s="196">
        <f t="shared" si="180"/>
        <v>0</v>
      </c>
      <c r="I1397" s="186">
        <f t="shared" si="176"/>
        <v>0</v>
      </c>
      <c r="J1397" s="142"/>
      <c r="K1397" s="138" t="str">
        <f>IF(OR(SUM(I1398:I1409)&gt;0,SUM(I1398:I1409)&gt;0),"xx","")</f>
        <v>xx</v>
      </c>
      <c r="L1397" s="7" t="str">
        <f t="shared" si="177"/>
        <v>x</v>
      </c>
      <c r="M1397" s="7" t="str">
        <f t="shared" si="178"/>
        <v>x</v>
      </c>
      <c r="N1397" s="7" t="str">
        <f t="shared" si="174"/>
        <v>x</v>
      </c>
      <c r="O1397" s="144"/>
      <c r="P1397" s="375"/>
      <c r="Q1397" s="362">
        <f>SUM('NOVO HORIZONTE'!I1397)</f>
        <v>0</v>
      </c>
      <c r="R1397" s="363">
        <f t="shared" si="179"/>
        <v>0</v>
      </c>
      <c r="S1397" s="153">
        <f t="shared" si="181"/>
        <v>0</v>
      </c>
      <c r="T1397" s="364"/>
    </row>
    <row r="1398" ht="23.25" spans="1:20">
      <c r="A1398" s="158">
        <v>97087</v>
      </c>
      <c r="B1398" s="94" t="s">
        <v>252</v>
      </c>
      <c r="C1398" s="104" t="s">
        <v>1660</v>
      </c>
      <c r="D1398" s="94" t="s">
        <v>261</v>
      </c>
      <c r="E1398" s="95">
        <v>3.21</v>
      </c>
      <c r="F1398" s="96">
        <f t="shared" si="175"/>
        <v>3.94</v>
      </c>
      <c r="G1398" s="107">
        <f>ROUND(SUM('NOVO HORIZONTE'!G1398),2)</f>
        <v>412.77</v>
      </c>
      <c r="H1398" s="107">
        <f t="shared" si="180"/>
        <v>3.94</v>
      </c>
      <c r="I1398" s="143">
        <f>IF(ISBLANK(G1398),0,ROUNDUP(G1398*H1398,2))</f>
        <v>1626.32</v>
      </c>
      <c r="J1398" s="142"/>
      <c r="K1398" s="183"/>
      <c r="L1398" s="7" t="str">
        <f t="shared" si="177"/>
        <v>x</v>
      </c>
      <c r="M1398" s="7" t="str">
        <f t="shared" si="178"/>
        <v>x</v>
      </c>
      <c r="N1398" s="7" t="str">
        <f t="shared" si="174"/>
        <v>x</v>
      </c>
      <c r="O1398" s="144"/>
      <c r="P1398" s="355">
        <v>0</v>
      </c>
      <c r="Q1398" s="362">
        <f>SUM('NOVO HORIZONTE'!I1398)</f>
        <v>1626.32</v>
      </c>
      <c r="R1398" s="363">
        <f t="shared" si="179"/>
        <v>0</v>
      </c>
      <c r="S1398" s="153">
        <f t="shared" si="181"/>
        <v>0</v>
      </c>
      <c r="T1398" s="364"/>
    </row>
    <row r="1399" ht="22.5" hidden="1" spans="1:20">
      <c r="A1399" s="158">
        <v>97088</v>
      </c>
      <c r="B1399" s="94" t="s">
        <v>252</v>
      </c>
      <c r="C1399" s="104" t="s">
        <v>1661</v>
      </c>
      <c r="D1399" s="94" t="s">
        <v>1010</v>
      </c>
      <c r="E1399" s="95">
        <v>20.89</v>
      </c>
      <c r="F1399" s="96">
        <f t="shared" si="175"/>
        <v>25.64</v>
      </c>
      <c r="G1399" s="107">
        <f>ROUND(SUM('NOVO HORIZONTE'!G1399),2)</f>
        <v>0</v>
      </c>
      <c r="H1399" s="107">
        <f t="shared" si="180"/>
        <v>0</v>
      </c>
      <c r="I1399" s="143">
        <f t="shared" si="176"/>
        <v>0</v>
      </c>
      <c r="J1399" s="142"/>
      <c r="K1399" s="183"/>
      <c r="L1399" s="7" t="str">
        <f t="shared" si="177"/>
        <v/>
      </c>
      <c r="M1399" s="7" t="str">
        <f t="shared" si="178"/>
        <v/>
      </c>
      <c r="N1399" s="7" t="str">
        <f t="shared" si="174"/>
        <v/>
      </c>
      <c r="O1399" s="144"/>
      <c r="P1399" s="355">
        <v>0</v>
      </c>
      <c r="Q1399" s="362">
        <f>SUM('NOVO HORIZONTE'!I1399)</f>
        <v>0</v>
      </c>
      <c r="R1399" s="363">
        <f t="shared" si="179"/>
        <v>0</v>
      </c>
      <c r="S1399" s="153">
        <f t="shared" si="181"/>
        <v>0</v>
      </c>
      <c r="T1399" s="364"/>
    </row>
    <row r="1400" ht="22.5" hidden="1" spans="1:20">
      <c r="A1400" s="158">
        <v>97089</v>
      </c>
      <c r="B1400" s="94" t="s">
        <v>252</v>
      </c>
      <c r="C1400" s="104" t="s">
        <v>1662</v>
      </c>
      <c r="D1400" s="94" t="s">
        <v>1010</v>
      </c>
      <c r="E1400" s="95">
        <v>19.09</v>
      </c>
      <c r="F1400" s="96">
        <f t="shared" si="175"/>
        <v>23.43</v>
      </c>
      <c r="G1400" s="107">
        <f>ROUND(SUM('NOVO HORIZONTE'!G1400),2)</f>
        <v>0</v>
      </c>
      <c r="H1400" s="107">
        <f t="shared" si="180"/>
        <v>0</v>
      </c>
      <c r="I1400" s="143">
        <f t="shared" si="176"/>
        <v>0</v>
      </c>
      <c r="J1400" s="142"/>
      <c r="K1400" s="183"/>
      <c r="L1400" s="7" t="str">
        <f t="shared" si="177"/>
        <v/>
      </c>
      <c r="M1400" s="7" t="str">
        <f t="shared" si="178"/>
        <v/>
      </c>
      <c r="N1400" s="7" t="str">
        <f t="shared" si="174"/>
        <v/>
      </c>
      <c r="O1400" s="144"/>
      <c r="P1400" s="355">
        <v>0</v>
      </c>
      <c r="Q1400" s="362">
        <f>SUM('NOVO HORIZONTE'!I1400)</f>
        <v>0</v>
      </c>
      <c r="R1400" s="363">
        <f t="shared" si="179"/>
        <v>0</v>
      </c>
      <c r="S1400" s="153">
        <f t="shared" si="181"/>
        <v>0</v>
      </c>
      <c r="T1400" s="364"/>
    </row>
    <row r="1401" ht="22.5" hidden="1" spans="1:20">
      <c r="A1401" s="158">
        <v>97090</v>
      </c>
      <c r="B1401" s="94" t="s">
        <v>252</v>
      </c>
      <c r="C1401" s="104" t="s">
        <v>1663</v>
      </c>
      <c r="D1401" s="94" t="s">
        <v>1010</v>
      </c>
      <c r="E1401" s="95">
        <v>18.73</v>
      </c>
      <c r="F1401" s="96">
        <f t="shared" si="175"/>
        <v>22.99</v>
      </c>
      <c r="G1401" s="107">
        <f>ROUND(SUM('NOVO HORIZONTE'!G1401),2)</f>
        <v>0</v>
      </c>
      <c r="H1401" s="107">
        <f t="shared" si="180"/>
        <v>0</v>
      </c>
      <c r="I1401" s="143">
        <f t="shared" si="176"/>
        <v>0</v>
      </c>
      <c r="J1401" s="142"/>
      <c r="K1401" s="183"/>
      <c r="L1401" s="7" t="str">
        <f t="shared" si="177"/>
        <v/>
      </c>
      <c r="M1401" s="7" t="str">
        <f t="shared" si="178"/>
        <v/>
      </c>
      <c r="N1401" s="7" t="str">
        <f t="shared" si="174"/>
        <v/>
      </c>
      <c r="O1401" s="144"/>
      <c r="P1401" s="355">
        <v>0</v>
      </c>
      <c r="Q1401" s="362">
        <f>SUM('NOVO HORIZONTE'!I1401)</f>
        <v>0</v>
      </c>
      <c r="R1401" s="363">
        <f t="shared" si="179"/>
        <v>0</v>
      </c>
      <c r="S1401" s="153">
        <f t="shared" si="181"/>
        <v>0</v>
      </c>
      <c r="T1401" s="364"/>
    </row>
    <row r="1402" ht="22.5" hidden="1" spans="1:20">
      <c r="A1402" s="158">
        <v>97091</v>
      </c>
      <c r="B1402" s="94" t="s">
        <v>252</v>
      </c>
      <c r="C1402" s="104" t="s">
        <v>1664</v>
      </c>
      <c r="D1402" s="94" t="s">
        <v>1010</v>
      </c>
      <c r="E1402" s="95">
        <v>18.14</v>
      </c>
      <c r="F1402" s="96">
        <f t="shared" si="175"/>
        <v>22.27</v>
      </c>
      <c r="G1402" s="107">
        <f>ROUND(SUM('NOVO HORIZONTE'!G1402),2)</f>
        <v>0</v>
      </c>
      <c r="H1402" s="107">
        <f t="shared" si="180"/>
        <v>0</v>
      </c>
      <c r="I1402" s="143">
        <f t="shared" si="176"/>
        <v>0</v>
      </c>
      <c r="J1402" s="142"/>
      <c r="K1402" s="183"/>
      <c r="L1402" s="7" t="str">
        <f t="shared" si="177"/>
        <v/>
      </c>
      <c r="M1402" s="7" t="str">
        <f t="shared" si="178"/>
        <v/>
      </c>
      <c r="N1402" s="7" t="str">
        <f t="shared" si="174"/>
        <v/>
      </c>
      <c r="O1402" s="144"/>
      <c r="P1402" s="355">
        <v>0</v>
      </c>
      <c r="Q1402" s="362">
        <f>SUM('NOVO HORIZONTE'!I1402)</f>
        <v>0</v>
      </c>
      <c r="R1402" s="363">
        <f t="shared" si="179"/>
        <v>0</v>
      </c>
      <c r="S1402" s="153">
        <f t="shared" si="181"/>
        <v>0</v>
      </c>
      <c r="T1402" s="364"/>
    </row>
    <row r="1403" ht="22.5" hidden="1" spans="1:20">
      <c r="A1403" s="158">
        <v>97092</v>
      </c>
      <c r="B1403" s="94" t="s">
        <v>252</v>
      </c>
      <c r="C1403" s="104" t="s">
        <v>1665</v>
      </c>
      <c r="D1403" s="94" t="s">
        <v>1010</v>
      </c>
      <c r="E1403" s="95">
        <v>17.55</v>
      </c>
      <c r="F1403" s="96">
        <f t="shared" si="175"/>
        <v>21.54</v>
      </c>
      <c r="G1403" s="107">
        <f>ROUND(SUM('NOVO HORIZONTE'!G1403),2)</f>
        <v>0</v>
      </c>
      <c r="H1403" s="107">
        <f t="shared" si="180"/>
        <v>0</v>
      </c>
      <c r="I1403" s="143">
        <f t="shared" si="176"/>
        <v>0</v>
      </c>
      <c r="J1403" s="142"/>
      <c r="K1403" s="183"/>
      <c r="L1403" s="7" t="str">
        <f t="shared" si="177"/>
        <v/>
      </c>
      <c r="M1403" s="7" t="str">
        <f t="shared" si="178"/>
        <v/>
      </c>
      <c r="N1403" s="7" t="str">
        <f t="shared" si="174"/>
        <v/>
      </c>
      <c r="O1403" s="144"/>
      <c r="P1403" s="355">
        <v>0</v>
      </c>
      <c r="Q1403" s="362">
        <f>SUM('NOVO HORIZONTE'!I1403)</f>
        <v>0</v>
      </c>
      <c r="R1403" s="363">
        <f t="shared" si="179"/>
        <v>0</v>
      </c>
      <c r="S1403" s="153">
        <f t="shared" si="181"/>
        <v>0</v>
      </c>
      <c r="T1403" s="364"/>
    </row>
    <row r="1404" ht="22.5" hidden="1" spans="1:20">
      <c r="A1404" s="158">
        <v>97093</v>
      </c>
      <c r="B1404" s="94" t="s">
        <v>252</v>
      </c>
      <c r="C1404" s="104" t="s">
        <v>1666</v>
      </c>
      <c r="D1404" s="94" t="s">
        <v>1010</v>
      </c>
      <c r="E1404" s="95">
        <v>16.44</v>
      </c>
      <c r="F1404" s="96">
        <f t="shared" si="175"/>
        <v>20.18</v>
      </c>
      <c r="G1404" s="107">
        <f>ROUND(SUM('NOVO HORIZONTE'!G1404),2)</f>
        <v>0</v>
      </c>
      <c r="H1404" s="107">
        <f t="shared" si="180"/>
        <v>0</v>
      </c>
      <c r="I1404" s="143">
        <f t="shared" si="176"/>
        <v>0</v>
      </c>
      <c r="J1404" s="142"/>
      <c r="K1404" s="183"/>
      <c r="L1404" s="7" t="str">
        <f t="shared" si="177"/>
        <v/>
      </c>
      <c r="M1404" s="7" t="str">
        <f t="shared" si="178"/>
        <v/>
      </c>
      <c r="N1404" s="7" t="str">
        <f t="shared" si="174"/>
        <v/>
      </c>
      <c r="O1404" s="144"/>
      <c r="P1404" s="355">
        <v>0</v>
      </c>
      <c r="Q1404" s="362">
        <f>SUM('NOVO HORIZONTE'!I1404)</f>
        <v>0</v>
      </c>
      <c r="R1404" s="363">
        <f t="shared" si="179"/>
        <v>0</v>
      </c>
      <c r="S1404" s="153">
        <f t="shared" si="181"/>
        <v>0</v>
      </c>
      <c r="T1404" s="364"/>
    </row>
    <row r="1405" ht="22.5" hidden="1" spans="1:20">
      <c r="A1405" s="158">
        <v>103072</v>
      </c>
      <c r="B1405" s="94" t="s">
        <v>252</v>
      </c>
      <c r="C1405" s="104" t="s">
        <v>1667</v>
      </c>
      <c r="D1405" s="94" t="s">
        <v>261</v>
      </c>
      <c r="E1405" s="95">
        <v>301.23</v>
      </c>
      <c r="F1405" s="96">
        <f t="shared" si="175"/>
        <v>369.73</v>
      </c>
      <c r="G1405" s="107">
        <f>ROUND(SUM('NOVO HORIZONTE'!G1405),2)</f>
        <v>0</v>
      </c>
      <c r="H1405" s="107">
        <f t="shared" si="180"/>
        <v>0</v>
      </c>
      <c r="I1405" s="143">
        <f t="shared" si="176"/>
        <v>0</v>
      </c>
      <c r="J1405" s="142"/>
      <c r="K1405" s="183"/>
      <c r="L1405" s="7" t="str">
        <f t="shared" si="177"/>
        <v/>
      </c>
      <c r="M1405" s="7" t="str">
        <f t="shared" si="178"/>
        <v/>
      </c>
      <c r="N1405" s="7" t="str">
        <f t="shared" si="174"/>
        <v/>
      </c>
      <c r="O1405" s="144"/>
      <c r="P1405" s="355">
        <v>0</v>
      </c>
      <c r="Q1405" s="362">
        <f>SUM('NOVO HORIZONTE'!I1405)</f>
        <v>0</v>
      </c>
      <c r="R1405" s="363">
        <f t="shared" si="179"/>
        <v>0</v>
      </c>
      <c r="S1405" s="153">
        <f t="shared" si="181"/>
        <v>0</v>
      </c>
      <c r="T1405" s="364"/>
    </row>
    <row r="1406" ht="22.5" hidden="1" spans="1:20">
      <c r="A1406" s="158">
        <v>103073</v>
      </c>
      <c r="B1406" s="94" t="s">
        <v>252</v>
      </c>
      <c r="C1406" s="104" t="s">
        <v>1668</v>
      </c>
      <c r="D1406" s="94" t="s">
        <v>261</v>
      </c>
      <c r="E1406" s="95">
        <v>368.57</v>
      </c>
      <c r="F1406" s="96">
        <f t="shared" si="175"/>
        <v>452.38</v>
      </c>
      <c r="G1406" s="107">
        <f>ROUND(SUM('NOVO HORIZONTE'!G1406),2)</f>
        <v>0</v>
      </c>
      <c r="H1406" s="107">
        <f t="shared" si="180"/>
        <v>0</v>
      </c>
      <c r="I1406" s="143">
        <f t="shared" si="176"/>
        <v>0</v>
      </c>
      <c r="J1406" s="142"/>
      <c r="K1406" s="183"/>
      <c r="L1406" s="7" t="str">
        <f t="shared" si="177"/>
        <v/>
      </c>
      <c r="M1406" s="7" t="str">
        <f t="shared" si="178"/>
        <v/>
      </c>
      <c r="N1406" s="7" t="str">
        <f t="shared" si="174"/>
        <v/>
      </c>
      <c r="O1406" s="144"/>
      <c r="P1406" s="355">
        <v>0</v>
      </c>
      <c r="Q1406" s="362">
        <f>SUM('NOVO HORIZONTE'!I1406)</f>
        <v>0</v>
      </c>
      <c r="R1406" s="363">
        <f t="shared" si="179"/>
        <v>0</v>
      </c>
      <c r="S1406" s="153">
        <f t="shared" si="181"/>
        <v>0</v>
      </c>
      <c r="T1406" s="364"/>
    </row>
    <row r="1407" ht="22.5" hidden="1" spans="1:20">
      <c r="A1407" s="158">
        <v>97101</v>
      </c>
      <c r="B1407" s="94" t="s">
        <v>252</v>
      </c>
      <c r="C1407" s="104" t="s">
        <v>1669</v>
      </c>
      <c r="D1407" s="94" t="s">
        <v>261</v>
      </c>
      <c r="E1407" s="95">
        <v>173.14</v>
      </c>
      <c r="F1407" s="96">
        <f t="shared" si="175"/>
        <v>212.51</v>
      </c>
      <c r="G1407" s="107">
        <f>ROUND(SUM('NOVO HORIZONTE'!G1407),2)</f>
        <v>0</v>
      </c>
      <c r="H1407" s="107">
        <f t="shared" si="180"/>
        <v>0</v>
      </c>
      <c r="I1407" s="143">
        <f t="shared" si="176"/>
        <v>0</v>
      </c>
      <c r="J1407" s="142"/>
      <c r="K1407" s="183"/>
      <c r="L1407" s="7" t="str">
        <f t="shared" si="177"/>
        <v/>
      </c>
      <c r="M1407" s="7" t="str">
        <f t="shared" si="178"/>
        <v/>
      </c>
      <c r="N1407" s="7" t="str">
        <f t="shared" si="174"/>
        <v/>
      </c>
      <c r="O1407" s="144"/>
      <c r="P1407" s="355">
        <v>0</v>
      </c>
      <c r="Q1407" s="362">
        <f>SUM('NOVO HORIZONTE'!I1407)</f>
        <v>0</v>
      </c>
      <c r="R1407" s="363">
        <f t="shared" si="179"/>
        <v>0</v>
      </c>
      <c r="S1407" s="153">
        <f t="shared" si="181"/>
        <v>0</v>
      </c>
      <c r="T1407" s="364"/>
    </row>
    <row r="1408" ht="22.5" hidden="1" spans="1:20">
      <c r="A1408" s="158">
        <v>97102</v>
      </c>
      <c r="B1408" s="94" t="s">
        <v>252</v>
      </c>
      <c r="C1408" s="104" t="s">
        <v>1670</v>
      </c>
      <c r="D1408" s="94" t="s">
        <v>261</v>
      </c>
      <c r="E1408" s="95">
        <v>216.05</v>
      </c>
      <c r="F1408" s="96">
        <f t="shared" si="175"/>
        <v>265.18</v>
      </c>
      <c r="G1408" s="107">
        <f>ROUND(SUM('NOVO HORIZONTE'!G1408),2)</f>
        <v>0</v>
      </c>
      <c r="H1408" s="107">
        <f t="shared" si="180"/>
        <v>0</v>
      </c>
      <c r="I1408" s="143">
        <f t="shared" si="176"/>
        <v>0</v>
      </c>
      <c r="J1408" s="142"/>
      <c r="K1408" s="183"/>
      <c r="L1408" s="7" t="str">
        <f t="shared" si="177"/>
        <v/>
      </c>
      <c r="M1408" s="7" t="str">
        <f t="shared" si="178"/>
        <v/>
      </c>
      <c r="N1408" s="7" t="str">
        <f t="shared" si="174"/>
        <v/>
      </c>
      <c r="O1408" s="144"/>
      <c r="P1408" s="355">
        <v>0</v>
      </c>
      <c r="Q1408" s="362">
        <f>SUM('NOVO HORIZONTE'!I1408)</f>
        <v>0</v>
      </c>
      <c r="R1408" s="363">
        <f t="shared" si="179"/>
        <v>0</v>
      </c>
      <c r="S1408" s="153">
        <f t="shared" si="181"/>
        <v>0</v>
      </c>
      <c r="T1408" s="364"/>
    </row>
    <row r="1409" ht="22.5" hidden="1" spans="1:20">
      <c r="A1409" s="158">
        <v>97103</v>
      </c>
      <c r="B1409" s="94" t="s">
        <v>252</v>
      </c>
      <c r="C1409" s="104" t="s">
        <v>1671</v>
      </c>
      <c r="D1409" s="94" t="s">
        <v>261</v>
      </c>
      <c r="E1409" s="95">
        <v>254.27</v>
      </c>
      <c r="F1409" s="96">
        <f t="shared" si="175"/>
        <v>312.09</v>
      </c>
      <c r="G1409" s="107">
        <f>ROUND(SUM('NOVO HORIZONTE'!G1409),2)</f>
        <v>0</v>
      </c>
      <c r="H1409" s="107">
        <f t="shared" si="180"/>
        <v>0</v>
      </c>
      <c r="I1409" s="143">
        <f t="shared" si="176"/>
        <v>0</v>
      </c>
      <c r="J1409" s="142"/>
      <c r="K1409" s="183"/>
      <c r="L1409" s="7" t="str">
        <f>IF(K1410="X","x",IF(K1410="xx","x",IF(I1409&gt;0,"x","")))</f>
        <v/>
      </c>
      <c r="M1409" s="7" t="str">
        <f>IF(K1410="X","x",IF(K1410="xx","x",IF(I1409&gt;0,"x","")))</f>
        <v/>
      </c>
      <c r="N1409" s="7" t="str">
        <f t="shared" si="174"/>
        <v/>
      </c>
      <c r="O1409" s="144"/>
      <c r="P1409" s="355">
        <v>0</v>
      </c>
      <c r="Q1409" s="362">
        <f>SUM('NOVO HORIZONTE'!I1409)</f>
        <v>0</v>
      </c>
      <c r="R1409" s="363">
        <f t="shared" si="179"/>
        <v>0</v>
      </c>
      <c r="S1409" s="153">
        <f t="shared" si="181"/>
        <v>0</v>
      </c>
      <c r="T1409" s="364"/>
    </row>
    <row r="1410" ht="12.75" hidden="1" spans="1:20">
      <c r="A1410" s="158" t="s">
        <v>168</v>
      </c>
      <c r="B1410" s="94"/>
      <c r="C1410" s="161" t="s">
        <v>1672</v>
      </c>
      <c r="D1410" s="94">
        <v>0</v>
      </c>
      <c r="E1410" s="162">
        <v>0</v>
      </c>
      <c r="F1410" s="102">
        <f t="shared" si="175"/>
        <v>0</v>
      </c>
      <c r="G1410" s="195">
        <f>ROUND(SUM('NOVO HORIZONTE'!G1410),2)</f>
        <v>0</v>
      </c>
      <c r="H1410" s="196">
        <f t="shared" si="180"/>
        <v>0</v>
      </c>
      <c r="I1410" s="186">
        <f t="shared" si="176"/>
        <v>0</v>
      </c>
      <c r="J1410" s="142"/>
      <c r="K1410" s="138" t="str">
        <f>IF(OR(SUM(I1411:I1440)&gt;0,SUM(I1411:I1440)&gt;0),"xx","")</f>
        <v/>
      </c>
      <c r="L1410" s="7" t="str">
        <f t="shared" ref="L1410:L1440" si="182">IF(K1410="X","x",IF(K1410="xx","x",IF(I1410&gt;0,"x","")))</f>
        <v/>
      </c>
      <c r="M1410" s="7" t="str">
        <f t="shared" ref="M1410:M1440" si="183">IF(K1410="X","x",IF(K1410="xx","x",IF(I1410&gt;0,"x","")))</f>
        <v/>
      </c>
      <c r="N1410" s="7" t="str">
        <f t="shared" si="174"/>
        <v/>
      </c>
      <c r="O1410" s="144"/>
      <c r="P1410" s="375"/>
      <c r="Q1410" s="362">
        <f>SUM('NOVO HORIZONTE'!I1410)</f>
        <v>0</v>
      </c>
      <c r="R1410" s="363">
        <f t="shared" si="179"/>
        <v>0</v>
      </c>
      <c r="S1410" s="153">
        <f t="shared" si="181"/>
        <v>0</v>
      </c>
      <c r="T1410" s="364"/>
    </row>
    <row r="1411" ht="12.75" hidden="1" spans="1:20">
      <c r="A1411" s="366"/>
      <c r="B1411" s="367"/>
      <c r="C1411" s="368"/>
      <c r="D1411" s="369"/>
      <c r="E1411" s="370"/>
      <c r="F1411" s="102">
        <f t="shared" si="175"/>
        <v>0</v>
      </c>
      <c r="G1411" s="170">
        <f>ROUND(SUM('NOVO HORIZONTE'!G1411),2)</f>
        <v>0</v>
      </c>
      <c r="H1411" s="170">
        <f t="shared" si="180"/>
        <v>0</v>
      </c>
      <c r="I1411" s="184">
        <f t="shared" si="176"/>
        <v>0</v>
      </c>
      <c r="J1411" s="142"/>
      <c r="K1411" s="146"/>
      <c r="L1411" s="7" t="str">
        <f t="shared" si="182"/>
        <v/>
      </c>
      <c r="M1411" s="7" t="str">
        <f t="shared" si="183"/>
        <v/>
      </c>
      <c r="N1411" s="7" t="str">
        <f t="shared" si="174"/>
        <v/>
      </c>
      <c r="O1411" s="144"/>
      <c r="P1411" s="355"/>
      <c r="Q1411" s="362">
        <f>SUM('NOVO HORIZONTE'!I1411)</f>
        <v>0</v>
      </c>
      <c r="R1411" s="363">
        <f t="shared" si="179"/>
        <v>0</v>
      </c>
      <c r="S1411" s="153">
        <f t="shared" si="181"/>
        <v>0</v>
      </c>
      <c r="T1411" s="364"/>
    </row>
    <row r="1412" ht="12.75" hidden="1" spans="1:20">
      <c r="A1412" s="366"/>
      <c r="B1412" s="367"/>
      <c r="C1412" s="368"/>
      <c r="D1412" s="369"/>
      <c r="E1412" s="370"/>
      <c r="F1412" s="102">
        <f t="shared" si="175"/>
        <v>0</v>
      </c>
      <c r="G1412" s="170">
        <f>ROUND(SUM('NOVO HORIZONTE'!G1412),2)</f>
        <v>0</v>
      </c>
      <c r="H1412" s="170">
        <f t="shared" si="180"/>
        <v>0</v>
      </c>
      <c r="I1412" s="184">
        <f t="shared" si="176"/>
        <v>0</v>
      </c>
      <c r="J1412" s="142"/>
      <c r="K1412" s="146"/>
      <c r="L1412" s="7" t="str">
        <f t="shared" si="182"/>
        <v/>
      </c>
      <c r="M1412" s="7" t="str">
        <f t="shared" si="183"/>
        <v/>
      </c>
      <c r="N1412" s="7" t="str">
        <f t="shared" si="174"/>
        <v/>
      </c>
      <c r="O1412" s="144"/>
      <c r="P1412" s="355"/>
      <c r="Q1412" s="362">
        <f>SUM('NOVO HORIZONTE'!I1412)</f>
        <v>0</v>
      </c>
      <c r="R1412" s="363">
        <f t="shared" si="179"/>
        <v>0</v>
      </c>
      <c r="S1412" s="153">
        <f t="shared" si="181"/>
        <v>0</v>
      </c>
      <c r="T1412" s="364"/>
    </row>
    <row r="1413" ht="12.75" hidden="1" spans="1:20">
      <c r="A1413" s="366"/>
      <c r="B1413" s="367"/>
      <c r="C1413" s="368"/>
      <c r="D1413" s="369"/>
      <c r="E1413" s="370"/>
      <c r="F1413" s="102">
        <f t="shared" si="175"/>
        <v>0</v>
      </c>
      <c r="G1413" s="170">
        <f>ROUND(SUM('NOVO HORIZONTE'!G1413),2)</f>
        <v>0</v>
      </c>
      <c r="H1413" s="170">
        <f t="shared" si="180"/>
        <v>0</v>
      </c>
      <c r="I1413" s="184">
        <f t="shared" si="176"/>
        <v>0</v>
      </c>
      <c r="J1413" s="142"/>
      <c r="K1413" s="146"/>
      <c r="L1413" s="7" t="str">
        <f t="shared" si="182"/>
        <v/>
      </c>
      <c r="M1413" s="7" t="str">
        <f t="shared" si="183"/>
        <v/>
      </c>
      <c r="N1413" s="7" t="str">
        <f t="shared" si="174"/>
        <v/>
      </c>
      <c r="O1413" s="144"/>
      <c r="P1413" s="355"/>
      <c r="Q1413" s="362">
        <f>SUM('NOVO HORIZONTE'!I1413)</f>
        <v>0</v>
      </c>
      <c r="R1413" s="363">
        <f t="shared" si="179"/>
        <v>0</v>
      </c>
      <c r="S1413" s="153">
        <f t="shared" si="181"/>
        <v>0</v>
      </c>
      <c r="T1413" s="364"/>
    </row>
    <row r="1414" ht="12.75" hidden="1" spans="1:20">
      <c r="A1414" s="366"/>
      <c r="B1414" s="367"/>
      <c r="C1414" s="368"/>
      <c r="D1414" s="369"/>
      <c r="E1414" s="370"/>
      <c r="F1414" s="102">
        <f t="shared" si="175"/>
        <v>0</v>
      </c>
      <c r="G1414" s="170">
        <f>ROUND(SUM('NOVO HORIZONTE'!G1414),2)</f>
        <v>0</v>
      </c>
      <c r="H1414" s="170">
        <f t="shared" si="180"/>
        <v>0</v>
      </c>
      <c r="I1414" s="184">
        <f t="shared" si="176"/>
        <v>0</v>
      </c>
      <c r="J1414" s="142"/>
      <c r="K1414" s="146"/>
      <c r="L1414" s="7" t="str">
        <f t="shared" si="182"/>
        <v/>
      </c>
      <c r="M1414" s="7" t="str">
        <f t="shared" si="183"/>
        <v/>
      </c>
      <c r="N1414" s="7" t="str">
        <f t="shared" si="174"/>
        <v/>
      </c>
      <c r="O1414" s="144"/>
      <c r="P1414" s="355"/>
      <c r="Q1414" s="362">
        <f>SUM('NOVO HORIZONTE'!I1414)</f>
        <v>0</v>
      </c>
      <c r="R1414" s="363">
        <f t="shared" si="179"/>
        <v>0</v>
      </c>
      <c r="S1414" s="153">
        <f t="shared" si="181"/>
        <v>0</v>
      </c>
      <c r="T1414" s="364"/>
    </row>
    <row r="1415" ht="12.75" hidden="1" spans="1:20">
      <c r="A1415" s="366"/>
      <c r="B1415" s="367"/>
      <c r="C1415" s="368"/>
      <c r="D1415" s="369"/>
      <c r="E1415" s="370"/>
      <c r="F1415" s="102">
        <f t="shared" si="175"/>
        <v>0</v>
      </c>
      <c r="G1415" s="170">
        <f>ROUND(SUM('NOVO HORIZONTE'!G1415),2)</f>
        <v>0</v>
      </c>
      <c r="H1415" s="170">
        <f t="shared" si="180"/>
        <v>0</v>
      </c>
      <c r="I1415" s="184">
        <f t="shared" si="176"/>
        <v>0</v>
      </c>
      <c r="J1415" s="142"/>
      <c r="K1415" s="146"/>
      <c r="L1415" s="7" t="str">
        <f t="shared" si="182"/>
        <v/>
      </c>
      <c r="M1415" s="7" t="str">
        <f t="shared" si="183"/>
        <v/>
      </c>
      <c r="N1415" s="7" t="str">
        <f t="shared" si="174"/>
        <v/>
      </c>
      <c r="O1415" s="144"/>
      <c r="P1415" s="355"/>
      <c r="Q1415" s="362">
        <f>SUM('NOVO HORIZONTE'!I1415)</f>
        <v>0</v>
      </c>
      <c r="R1415" s="363">
        <f t="shared" si="179"/>
        <v>0</v>
      </c>
      <c r="S1415" s="153">
        <f t="shared" si="181"/>
        <v>0</v>
      </c>
      <c r="T1415" s="364"/>
    </row>
    <row r="1416" ht="12.75" hidden="1" spans="1:20">
      <c r="A1416" s="366"/>
      <c r="B1416" s="367"/>
      <c r="C1416" s="368"/>
      <c r="D1416" s="369"/>
      <c r="E1416" s="370"/>
      <c r="F1416" s="102">
        <f t="shared" si="175"/>
        <v>0</v>
      </c>
      <c r="G1416" s="170">
        <f>ROUND(SUM('NOVO HORIZONTE'!G1416),2)</f>
        <v>0</v>
      </c>
      <c r="H1416" s="170">
        <f t="shared" si="180"/>
        <v>0</v>
      </c>
      <c r="I1416" s="184">
        <f t="shared" si="176"/>
        <v>0</v>
      </c>
      <c r="J1416" s="142"/>
      <c r="K1416" s="146"/>
      <c r="L1416" s="7" t="str">
        <f t="shared" si="182"/>
        <v/>
      </c>
      <c r="M1416" s="7" t="str">
        <f t="shared" si="183"/>
        <v/>
      </c>
      <c r="N1416" s="7" t="str">
        <f t="shared" si="174"/>
        <v/>
      </c>
      <c r="O1416" s="144"/>
      <c r="P1416" s="355"/>
      <c r="Q1416" s="362">
        <f>SUM('NOVO HORIZONTE'!I1416)</f>
        <v>0</v>
      </c>
      <c r="R1416" s="363">
        <f t="shared" si="179"/>
        <v>0</v>
      </c>
      <c r="S1416" s="153">
        <f t="shared" si="181"/>
        <v>0</v>
      </c>
      <c r="T1416" s="364"/>
    </row>
    <row r="1417" ht="12.75" hidden="1" spans="1:20">
      <c r="A1417" s="366"/>
      <c r="B1417" s="367"/>
      <c r="C1417" s="368"/>
      <c r="D1417" s="369"/>
      <c r="E1417" s="370"/>
      <c r="F1417" s="102">
        <f t="shared" si="175"/>
        <v>0</v>
      </c>
      <c r="G1417" s="170">
        <f>ROUND(SUM('NOVO HORIZONTE'!G1417),2)</f>
        <v>0</v>
      </c>
      <c r="H1417" s="170">
        <f t="shared" si="180"/>
        <v>0</v>
      </c>
      <c r="I1417" s="184">
        <f t="shared" si="176"/>
        <v>0</v>
      </c>
      <c r="J1417" s="142"/>
      <c r="K1417" s="146"/>
      <c r="L1417" s="7" t="str">
        <f t="shared" si="182"/>
        <v/>
      </c>
      <c r="M1417" s="7" t="str">
        <f t="shared" si="183"/>
        <v/>
      </c>
      <c r="N1417" s="7" t="str">
        <f t="shared" si="174"/>
        <v/>
      </c>
      <c r="O1417" s="144"/>
      <c r="P1417" s="355"/>
      <c r="Q1417" s="362">
        <f>SUM('NOVO HORIZONTE'!I1417)</f>
        <v>0</v>
      </c>
      <c r="R1417" s="363">
        <f t="shared" si="179"/>
        <v>0</v>
      </c>
      <c r="S1417" s="153">
        <f t="shared" si="181"/>
        <v>0</v>
      </c>
      <c r="T1417" s="364"/>
    </row>
    <row r="1418" ht="12.75" hidden="1" spans="1:20">
      <c r="A1418" s="366"/>
      <c r="B1418" s="367"/>
      <c r="C1418" s="368"/>
      <c r="D1418" s="369"/>
      <c r="E1418" s="370"/>
      <c r="F1418" s="102">
        <f t="shared" si="175"/>
        <v>0</v>
      </c>
      <c r="G1418" s="170">
        <f>ROUND(SUM('NOVO HORIZONTE'!G1418),2)</f>
        <v>0</v>
      </c>
      <c r="H1418" s="170">
        <f t="shared" si="180"/>
        <v>0</v>
      </c>
      <c r="I1418" s="184">
        <f t="shared" si="176"/>
        <v>0</v>
      </c>
      <c r="J1418" s="142"/>
      <c r="K1418" s="146"/>
      <c r="L1418" s="7" t="str">
        <f t="shared" si="182"/>
        <v/>
      </c>
      <c r="M1418" s="7" t="str">
        <f t="shared" si="183"/>
        <v/>
      </c>
      <c r="N1418" s="7" t="str">
        <f t="shared" si="174"/>
        <v/>
      </c>
      <c r="O1418" s="144"/>
      <c r="P1418" s="355"/>
      <c r="Q1418" s="362">
        <f>SUM('NOVO HORIZONTE'!I1418)</f>
        <v>0</v>
      </c>
      <c r="R1418" s="363">
        <f t="shared" si="179"/>
        <v>0</v>
      </c>
      <c r="S1418" s="153">
        <f t="shared" si="181"/>
        <v>0</v>
      </c>
      <c r="T1418" s="364"/>
    </row>
    <row r="1419" ht="12.75" hidden="1" spans="1:20">
      <c r="A1419" s="366"/>
      <c r="B1419" s="367"/>
      <c r="C1419" s="368"/>
      <c r="D1419" s="369"/>
      <c r="E1419" s="370"/>
      <c r="F1419" s="102">
        <f t="shared" si="175"/>
        <v>0</v>
      </c>
      <c r="G1419" s="170">
        <f>ROUND(SUM('NOVO HORIZONTE'!G1419),2)</f>
        <v>0</v>
      </c>
      <c r="H1419" s="170">
        <f t="shared" si="180"/>
        <v>0</v>
      </c>
      <c r="I1419" s="184">
        <f t="shared" si="176"/>
        <v>0</v>
      </c>
      <c r="J1419" s="142"/>
      <c r="K1419" s="146"/>
      <c r="L1419" s="7" t="str">
        <f t="shared" si="182"/>
        <v/>
      </c>
      <c r="M1419" s="7" t="str">
        <f t="shared" si="183"/>
        <v/>
      </c>
      <c r="N1419" s="7" t="str">
        <f t="shared" si="174"/>
        <v/>
      </c>
      <c r="O1419" s="144"/>
      <c r="P1419" s="355"/>
      <c r="Q1419" s="362">
        <f>SUM('NOVO HORIZONTE'!I1419)</f>
        <v>0</v>
      </c>
      <c r="R1419" s="363">
        <f t="shared" si="179"/>
        <v>0</v>
      </c>
      <c r="S1419" s="153">
        <f t="shared" si="181"/>
        <v>0</v>
      </c>
      <c r="T1419" s="364"/>
    </row>
    <row r="1420" ht="12.75" hidden="1" spans="1:20">
      <c r="A1420" s="366"/>
      <c r="B1420" s="367"/>
      <c r="C1420" s="368"/>
      <c r="D1420" s="369"/>
      <c r="E1420" s="370"/>
      <c r="F1420" s="102">
        <f t="shared" si="175"/>
        <v>0</v>
      </c>
      <c r="G1420" s="170">
        <f>ROUND(SUM('NOVO HORIZONTE'!G1420),2)</f>
        <v>0</v>
      </c>
      <c r="H1420" s="170">
        <f t="shared" si="180"/>
        <v>0</v>
      </c>
      <c r="I1420" s="184">
        <f t="shared" si="176"/>
        <v>0</v>
      </c>
      <c r="J1420" s="142"/>
      <c r="K1420" s="146"/>
      <c r="L1420" s="7" t="str">
        <f t="shared" si="182"/>
        <v/>
      </c>
      <c r="M1420" s="7" t="str">
        <f t="shared" si="183"/>
        <v/>
      </c>
      <c r="N1420" s="7" t="str">
        <f t="shared" si="174"/>
        <v/>
      </c>
      <c r="O1420" s="144"/>
      <c r="P1420" s="355"/>
      <c r="Q1420" s="362">
        <f>SUM('NOVO HORIZONTE'!I1420)</f>
        <v>0</v>
      </c>
      <c r="R1420" s="363">
        <f t="shared" si="179"/>
        <v>0</v>
      </c>
      <c r="S1420" s="153">
        <f t="shared" si="181"/>
        <v>0</v>
      </c>
      <c r="T1420" s="364"/>
    </row>
    <row r="1421" ht="12.75" hidden="1" spans="1:20">
      <c r="A1421" s="366"/>
      <c r="B1421" s="367"/>
      <c r="C1421" s="368"/>
      <c r="D1421" s="369"/>
      <c r="E1421" s="370"/>
      <c r="F1421" s="102">
        <f t="shared" si="175"/>
        <v>0</v>
      </c>
      <c r="G1421" s="170">
        <f>ROUND(SUM('NOVO HORIZONTE'!G1421),2)</f>
        <v>0</v>
      </c>
      <c r="H1421" s="170">
        <f t="shared" si="180"/>
        <v>0</v>
      </c>
      <c r="I1421" s="184">
        <f t="shared" si="176"/>
        <v>0</v>
      </c>
      <c r="J1421" s="142"/>
      <c r="K1421" s="146"/>
      <c r="L1421" s="7" t="str">
        <f t="shared" si="182"/>
        <v/>
      </c>
      <c r="M1421" s="7" t="str">
        <f t="shared" si="183"/>
        <v/>
      </c>
      <c r="N1421" s="7" t="str">
        <f t="shared" si="174"/>
        <v/>
      </c>
      <c r="O1421" s="144"/>
      <c r="P1421" s="355"/>
      <c r="Q1421" s="362">
        <f>SUM('NOVO HORIZONTE'!I1421)</f>
        <v>0</v>
      </c>
      <c r="R1421" s="363">
        <f t="shared" si="179"/>
        <v>0</v>
      </c>
      <c r="S1421" s="153">
        <f t="shared" si="181"/>
        <v>0</v>
      </c>
      <c r="T1421" s="364"/>
    </row>
    <row r="1422" ht="12.75" hidden="1" spans="1:20">
      <c r="A1422" s="366"/>
      <c r="B1422" s="367"/>
      <c r="C1422" s="368"/>
      <c r="D1422" s="369"/>
      <c r="E1422" s="370"/>
      <c r="F1422" s="102">
        <f t="shared" si="175"/>
        <v>0</v>
      </c>
      <c r="G1422" s="170">
        <f>ROUND(SUM('NOVO HORIZONTE'!G1422),2)</f>
        <v>0</v>
      </c>
      <c r="H1422" s="170">
        <f t="shared" si="180"/>
        <v>0</v>
      </c>
      <c r="I1422" s="184">
        <f t="shared" si="176"/>
        <v>0</v>
      </c>
      <c r="J1422" s="142"/>
      <c r="K1422" s="146"/>
      <c r="L1422" s="7" t="str">
        <f t="shared" si="182"/>
        <v/>
      </c>
      <c r="M1422" s="7" t="str">
        <f t="shared" si="183"/>
        <v/>
      </c>
      <c r="N1422" s="7" t="str">
        <f t="shared" si="174"/>
        <v/>
      </c>
      <c r="O1422" s="144"/>
      <c r="P1422" s="355"/>
      <c r="Q1422" s="362">
        <f>SUM('NOVO HORIZONTE'!I1422)</f>
        <v>0</v>
      </c>
      <c r="R1422" s="363">
        <f t="shared" si="179"/>
        <v>0</v>
      </c>
      <c r="S1422" s="153">
        <f t="shared" si="181"/>
        <v>0</v>
      </c>
      <c r="T1422" s="364"/>
    </row>
    <row r="1423" ht="12.75" hidden="1" spans="1:20">
      <c r="A1423" s="366"/>
      <c r="B1423" s="367"/>
      <c r="C1423" s="368"/>
      <c r="D1423" s="369"/>
      <c r="E1423" s="370"/>
      <c r="F1423" s="102">
        <f t="shared" si="175"/>
        <v>0</v>
      </c>
      <c r="G1423" s="170">
        <f>ROUND(SUM('NOVO HORIZONTE'!G1423),2)</f>
        <v>0</v>
      </c>
      <c r="H1423" s="170">
        <f t="shared" si="180"/>
        <v>0</v>
      </c>
      <c r="I1423" s="184">
        <f t="shared" si="176"/>
        <v>0</v>
      </c>
      <c r="J1423" s="142"/>
      <c r="K1423" s="146"/>
      <c r="L1423" s="7" t="str">
        <f t="shared" si="182"/>
        <v/>
      </c>
      <c r="M1423" s="7" t="str">
        <f t="shared" si="183"/>
        <v/>
      </c>
      <c r="N1423" s="7" t="str">
        <f t="shared" si="174"/>
        <v/>
      </c>
      <c r="O1423" s="144"/>
      <c r="P1423" s="355"/>
      <c r="Q1423" s="362">
        <f>SUM('NOVO HORIZONTE'!I1423)</f>
        <v>0</v>
      </c>
      <c r="R1423" s="363">
        <f t="shared" si="179"/>
        <v>0</v>
      </c>
      <c r="S1423" s="153">
        <f t="shared" si="181"/>
        <v>0</v>
      </c>
      <c r="T1423" s="364"/>
    </row>
    <row r="1424" ht="12.75" hidden="1" spans="1:20">
      <c r="A1424" s="366"/>
      <c r="B1424" s="367"/>
      <c r="C1424" s="368"/>
      <c r="D1424" s="369"/>
      <c r="E1424" s="370"/>
      <c r="F1424" s="102">
        <f t="shared" si="175"/>
        <v>0</v>
      </c>
      <c r="G1424" s="170">
        <f>ROUND(SUM('NOVO HORIZONTE'!G1424),2)</f>
        <v>0</v>
      </c>
      <c r="H1424" s="170">
        <f t="shared" si="180"/>
        <v>0</v>
      </c>
      <c r="I1424" s="184">
        <f t="shared" si="176"/>
        <v>0</v>
      </c>
      <c r="J1424" s="142"/>
      <c r="K1424" s="146"/>
      <c r="L1424" s="7" t="str">
        <f t="shared" si="182"/>
        <v/>
      </c>
      <c r="M1424" s="7" t="str">
        <f t="shared" si="183"/>
        <v/>
      </c>
      <c r="N1424" s="7" t="str">
        <f t="shared" si="174"/>
        <v/>
      </c>
      <c r="O1424" s="144"/>
      <c r="P1424" s="355"/>
      <c r="Q1424" s="362">
        <f>SUM('NOVO HORIZONTE'!I1424)</f>
        <v>0</v>
      </c>
      <c r="R1424" s="363">
        <f t="shared" si="179"/>
        <v>0</v>
      </c>
      <c r="S1424" s="153">
        <f t="shared" si="181"/>
        <v>0</v>
      </c>
      <c r="T1424" s="364"/>
    </row>
    <row r="1425" ht="12.75" hidden="1" spans="1:20">
      <c r="A1425" s="366"/>
      <c r="B1425" s="367"/>
      <c r="C1425" s="368"/>
      <c r="D1425" s="369"/>
      <c r="E1425" s="370"/>
      <c r="F1425" s="102">
        <f t="shared" si="175"/>
        <v>0</v>
      </c>
      <c r="G1425" s="170">
        <f>ROUND(SUM('NOVO HORIZONTE'!G1425),2)</f>
        <v>0</v>
      </c>
      <c r="H1425" s="170">
        <f t="shared" si="180"/>
        <v>0</v>
      </c>
      <c r="I1425" s="184">
        <f t="shared" si="176"/>
        <v>0</v>
      </c>
      <c r="J1425" s="142"/>
      <c r="K1425" s="146"/>
      <c r="L1425" s="7" t="str">
        <f t="shared" si="182"/>
        <v/>
      </c>
      <c r="M1425" s="7" t="str">
        <f t="shared" si="183"/>
        <v/>
      </c>
      <c r="N1425" s="7" t="str">
        <f t="shared" si="174"/>
        <v/>
      </c>
      <c r="O1425" s="144"/>
      <c r="P1425" s="355"/>
      <c r="Q1425" s="362">
        <f>SUM('NOVO HORIZONTE'!I1425)</f>
        <v>0</v>
      </c>
      <c r="R1425" s="363">
        <f t="shared" si="179"/>
        <v>0</v>
      </c>
      <c r="S1425" s="153">
        <f t="shared" si="181"/>
        <v>0</v>
      </c>
      <c r="T1425" s="364"/>
    </row>
    <row r="1426" ht="12.75" hidden="1" spans="1:20">
      <c r="A1426" s="366"/>
      <c r="B1426" s="367"/>
      <c r="C1426" s="368"/>
      <c r="D1426" s="369"/>
      <c r="E1426" s="370"/>
      <c r="F1426" s="102">
        <f t="shared" si="175"/>
        <v>0</v>
      </c>
      <c r="G1426" s="170">
        <f>ROUND(SUM('NOVO HORIZONTE'!G1426),2)</f>
        <v>0</v>
      </c>
      <c r="H1426" s="170">
        <f t="shared" si="180"/>
        <v>0</v>
      </c>
      <c r="I1426" s="184">
        <f t="shared" si="176"/>
        <v>0</v>
      </c>
      <c r="J1426" s="142"/>
      <c r="K1426" s="146"/>
      <c r="L1426" s="7" t="str">
        <f t="shared" si="182"/>
        <v/>
      </c>
      <c r="M1426" s="7" t="str">
        <f t="shared" si="183"/>
        <v/>
      </c>
      <c r="N1426" s="7" t="str">
        <f t="shared" si="174"/>
        <v/>
      </c>
      <c r="O1426" s="144"/>
      <c r="P1426" s="355"/>
      <c r="Q1426" s="362">
        <f>SUM('NOVO HORIZONTE'!I1426)</f>
        <v>0</v>
      </c>
      <c r="R1426" s="363">
        <f t="shared" si="179"/>
        <v>0</v>
      </c>
      <c r="S1426" s="153">
        <f t="shared" si="181"/>
        <v>0</v>
      </c>
      <c r="T1426" s="364"/>
    </row>
    <row r="1427" ht="12.75" hidden="1" spans="1:20">
      <c r="A1427" s="366"/>
      <c r="B1427" s="367"/>
      <c r="C1427" s="368"/>
      <c r="D1427" s="369"/>
      <c r="E1427" s="370"/>
      <c r="F1427" s="102">
        <f t="shared" si="175"/>
        <v>0</v>
      </c>
      <c r="G1427" s="170">
        <f>ROUND(SUM('NOVO HORIZONTE'!G1427),2)</f>
        <v>0</v>
      </c>
      <c r="H1427" s="170">
        <f t="shared" si="180"/>
        <v>0</v>
      </c>
      <c r="I1427" s="184">
        <f t="shared" si="176"/>
        <v>0</v>
      </c>
      <c r="J1427" s="142"/>
      <c r="K1427" s="146"/>
      <c r="L1427" s="7" t="str">
        <f t="shared" si="182"/>
        <v/>
      </c>
      <c r="M1427" s="7" t="str">
        <f t="shared" si="183"/>
        <v/>
      </c>
      <c r="N1427" s="7" t="str">
        <f t="shared" si="174"/>
        <v/>
      </c>
      <c r="O1427" s="144"/>
      <c r="P1427" s="355"/>
      <c r="Q1427" s="362">
        <f>SUM('NOVO HORIZONTE'!I1427)</f>
        <v>0</v>
      </c>
      <c r="R1427" s="363">
        <f t="shared" si="179"/>
        <v>0</v>
      </c>
      <c r="S1427" s="153">
        <f t="shared" si="181"/>
        <v>0</v>
      </c>
      <c r="T1427" s="364"/>
    </row>
    <row r="1428" ht="12.75" hidden="1" spans="1:20">
      <c r="A1428" s="366"/>
      <c r="B1428" s="367"/>
      <c r="C1428" s="368"/>
      <c r="D1428" s="369"/>
      <c r="E1428" s="370"/>
      <c r="F1428" s="102">
        <f t="shared" si="175"/>
        <v>0</v>
      </c>
      <c r="G1428" s="170">
        <f>ROUND(SUM('NOVO HORIZONTE'!G1428),2)</f>
        <v>0</v>
      </c>
      <c r="H1428" s="170">
        <f t="shared" si="180"/>
        <v>0</v>
      </c>
      <c r="I1428" s="184">
        <f t="shared" si="176"/>
        <v>0</v>
      </c>
      <c r="J1428" s="142"/>
      <c r="K1428" s="146"/>
      <c r="L1428" s="7" t="str">
        <f t="shared" si="182"/>
        <v/>
      </c>
      <c r="M1428" s="7" t="str">
        <f t="shared" si="183"/>
        <v/>
      </c>
      <c r="N1428" s="7" t="str">
        <f t="shared" si="174"/>
        <v/>
      </c>
      <c r="O1428" s="144"/>
      <c r="P1428" s="355"/>
      <c r="Q1428" s="362">
        <f>SUM('NOVO HORIZONTE'!I1428)</f>
        <v>0</v>
      </c>
      <c r="R1428" s="363">
        <f t="shared" si="179"/>
        <v>0</v>
      </c>
      <c r="S1428" s="153">
        <f t="shared" si="181"/>
        <v>0</v>
      </c>
      <c r="T1428" s="364"/>
    </row>
    <row r="1429" ht="12.75" hidden="1" spans="1:20">
      <c r="A1429" s="366"/>
      <c r="B1429" s="367"/>
      <c r="C1429" s="368"/>
      <c r="D1429" s="369"/>
      <c r="E1429" s="370"/>
      <c r="F1429" s="102">
        <f t="shared" si="175"/>
        <v>0</v>
      </c>
      <c r="G1429" s="170">
        <f>ROUND(SUM('NOVO HORIZONTE'!G1429),2)</f>
        <v>0</v>
      </c>
      <c r="H1429" s="170">
        <f t="shared" si="180"/>
        <v>0</v>
      </c>
      <c r="I1429" s="184">
        <f t="shared" si="176"/>
        <v>0</v>
      </c>
      <c r="J1429" s="142"/>
      <c r="K1429" s="146"/>
      <c r="L1429" s="7" t="str">
        <f t="shared" si="182"/>
        <v/>
      </c>
      <c r="M1429" s="7" t="str">
        <f t="shared" si="183"/>
        <v/>
      </c>
      <c r="N1429" s="7" t="str">
        <f t="shared" ref="N1429:N1440" si="184">M1429</f>
        <v/>
      </c>
      <c r="O1429" s="144"/>
      <c r="P1429" s="355"/>
      <c r="Q1429" s="362">
        <f>SUM('NOVO HORIZONTE'!I1429)</f>
        <v>0</v>
      </c>
      <c r="R1429" s="363">
        <f t="shared" si="179"/>
        <v>0</v>
      </c>
      <c r="S1429" s="153">
        <f t="shared" si="181"/>
        <v>0</v>
      </c>
      <c r="T1429" s="364"/>
    </row>
    <row r="1430" ht="12.75" hidden="1" spans="1:20">
      <c r="A1430" s="366"/>
      <c r="B1430" s="367"/>
      <c r="C1430" s="368"/>
      <c r="D1430" s="369"/>
      <c r="E1430" s="370"/>
      <c r="F1430" s="102">
        <f t="shared" si="175"/>
        <v>0</v>
      </c>
      <c r="G1430" s="170">
        <f>ROUND(SUM('NOVO HORIZONTE'!G1430),2)</f>
        <v>0</v>
      </c>
      <c r="H1430" s="170">
        <f t="shared" si="180"/>
        <v>0</v>
      </c>
      <c r="I1430" s="184">
        <f t="shared" si="176"/>
        <v>0</v>
      </c>
      <c r="J1430" s="142"/>
      <c r="K1430" s="146"/>
      <c r="L1430" s="7" t="str">
        <f t="shared" si="182"/>
        <v/>
      </c>
      <c r="M1430" s="7" t="str">
        <f t="shared" si="183"/>
        <v/>
      </c>
      <c r="N1430" s="7" t="str">
        <f t="shared" si="184"/>
        <v/>
      </c>
      <c r="O1430" s="144"/>
      <c r="P1430" s="355"/>
      <c r="Q1430" s="362">
        <f>SUM('NOVO HORIZONTE'!I1430)</f>
        <v>0</v>
      </c>
      <c r="R1430" s="363">
        <f t="shared" si="179"/>
        <v>0</v>
      </c>
      <c r="S1430" s="153">
        <f t="shared" si="181"/>
        <v>0</v>
      </c>
      <c r="T1430" s="364"/>
    </row>
    <row r="1431" ht="12.75" hidden="1" spans="1:20">
      <c r="A1431" s="366"/>
      <c r="B1431" s="367"/>
      <c r="C1431" s="368"/>
      <c r="D1431" s="369"/>
      <c r="E1431" s="370"/>
      <c r="F1431" s="102">
        <f t="shared" si="175"/>
        <v>0</v>
      </c>
      <c r="G1431" s="170">
        <f>ROUND(SUM('NOVO HORIZONTE'!G1431),2)</f>
        <v>0</v>
      </c>
      <c r="H1431" s="170">
        <f t="shared" si="180"/>
        <v>0</v>
      </c>
      <c r="I1431" s="184">
        <f t="shared" si="176"/>
        <v>0</v>
      </c>
      <c r="J1431" s="142"/>
      <c r="K1431" s="146"/>
      <c r="L1431" s="7" t="str">
        <f t="shared" si="182"/>
        <v/>
      </c>
      <c r="M1431" s="7" t="str">
        <f t="shared" si="183"/>
        <v/>
      </c>
      <c r="N1431" s="7" t="str">
        <f t="shared" si="184"/>
        <v/>
      </c>
      <c r="O1431" s="144"/>
      <c r="P1431" s="355"/>
      <c r="Q1431" s="362">
        <f>SUM('NOVO HORIZONTE'!I1431)</f>
        <v>0</v>
      </c>
      <c r="R1431" s="363">
        <f t="shared" si="179"/>
        <v>0</v>
      </c>
      <c r="S1431" s="153">
        <f t="shared" si="181"/>
        <v>0</v>
      </c>
      <c r="T1431" s="364"/>
    </row>
    <row r="1432" ht="12.75" hidden="1" spans="1:20">
      <c r="A1432" s="366"/>
      <c r="B1432" s="367"/>
      <c r="C1432" s="368"/>
      <c r="D1432" s="369"/>
      <c r="E1432" s="370"/>
      <c r="F1432" s="102">
        <f t="shared" ref="F1432:F1495" si="185">IF(E1432=0,0,IF(P1432=0,ROUND(E1432*(1+E$13),2),ROUND(E1432*(1+E$12),2)))</f>
        <v>0</v>
      </c>
      <c r="G1432" s="170">
        <f>ROUND(SUM('NOVO HORIZONTE'!G1432),2)</f>
        <v>0</v>
      </c>
      <c r="H1432" s="170">
        <f t="shared" si="180"/>
        <v>0</v>
      </c>
      <c r="I1432" s="184">
        <f t="shared" ref="I1432:I1440" si="186">IF(ISBLANK(G1432),0,ROUND(G1432*H1432,2))</f>
        <v>0</v>
      </c>
      <c r="J1432" s="142"/>
      <c r="K1432" s="146"/>
      <c r="L1432" s="7" t="str">
        <f t="shared" si="182"/>
        <v/>
      </c>
      <c r="M1432" s="7" t="str">
        <f t="shared" si="183"/>
        <v/>
      </c>
      <c r="N1432" s="7" t="str">
        <f t="shared" si="184"/>
        <v/>
      </c>
      <c r="O1432" s="144"/>
      <c r="P1432" s="355"/>
      <c r="Q1432" s="362">
        <f>SUM('NOVO HORIZONTE'!I1432)</f>
        <v>0</v>
      </c>
      <c r="R1432" s="363">
        <f t="shared" ref="R1432:R1495" si="187">I1432-Q1432</f>
        <v>0</v>
      </c>
      <c r="S1432" s="153">
        <f t="shared" si="181"/>
        <v>0</v>
      </c>
      <c r="T1432" s="364"/>
    </row>
    <row r="1433" ht="12.75" hidden="1" spans="1:20">
      <c r="A1433" s="366"/>
      <c r="B1433" s="367"/>
      <c r="C1433" s="368"/>
      <c r="D1433" s="369"/>
      <c r="E1433" s="370"/>
      <c r="F1433" s="102">
        <f t="shared" si="185"/>
        <v>0</v>
      </c>
      <c r="G1433" s="170">
        <f>ROUND(SUM('NOVO HORIZONTE'!G1433),2)</f>
        <v>0</v>
      </c>
      <c r="H1433" s="170">
        <f t="shared" ref="H1433:H1440" si="188">IF(G1433=0,0,F1433)</f>
        <v>0</v>
      </c>
      <c r="I1433" s="184">
        <f t="shared" si="186"/>
        <v>0</v>
      </c>
      <c r="J1433" s="142"/>
      <c r="K1433" s="146"/>
      <c r="L1433" s="7" t="str">
        <f t="shared" si="182"/>
        <v/>
      </c>
      <c r="M1433" s="7" t="str">
        <f t="shared" si="183"/>
        <v/>
      </c>
      <c r="N1433" s="7" t="str">
        <f t="shared" si="184"/>
        <v/>
      </c>
      <c r="O1433" s="144"/>
      <c r="P1433" s="355"/>
      <c r="Q1433" s="362">
        <f>SUM('NOVO HORIZONTE'!I1433)</f>
        <v>0</v>
      </c>
      <c r="R1433" s="363">
        <f t="shared" si="187"/>
        <v>0</v>
      </c>
      <c r="S1433" s="153">
        <f t="shared" ref="S1433:S1496" si="189">IF(R1433=0,0,IF(R1433&gt;0,"c","b"))</f>
        <v>0</v>
      </c>
      <c r="T1433" s="364"/>
    </row>
    <row r="1434" ht="12.75" hidden="1" spans="1:20">
      <c r="A1434" s="366"/>
      <c r="B1434" s="367"/>
      <c r="C1434" s="368"/>
      <c r="D1434" s="369"/>
      <c r="E1434" s="370"/>
      <c r="F1434" s="102">
        <f t="shared" si="185"/>
        <v>0</v>
      </c>
      <c r="G1434" s="170">
        <f>ROUND(SUM('NOVO HORIZONTE'!G1434),2)</f>
        <v>0</v>
      </c>
      <c r="H1434" s="170">
        <f t="shared" si="188"/>
        <v>0</v>
      </c>
      <c r="I1434" s="184">
        <f t="shared" si="186"/>
        <v>0</v>
      </c>
      <c r="J1434" s="142"/>
      <c r="K1434" s="146"/>
      <c r="L1434" s="7" t="str">
        <f t="shared" si="182"/>
        <v/>
      </c>
      <c r="M1434" s="7" t="str">
        <f t="shared" si="183"/>
        <v/>
      </c>
      <c r="N1434" s="7" t="str">
        <f t="shared" si="184"/>
        <v/>
      </c>
      <c r="O1434" s="144"/>
      <c r="P1434" s="355"/>
      <c r="Q1434" s="362">
        <f>SUM('NOVO HORIZONTE'!I1434)</f>
        <v>0</v>
      </c>
      <c r="R1434" s="363">
        <f t="shared" si="187"/>
        <v>0</v>
      </c>
      <c r="S1434" s="153">
        <f t="shared" si="189"/>
        <v>0</v>
      </c>
      <c r="T1434" s="364"/>
    </row>
    <row r="1435" ht="12.75" hidden="1" spans="1:20">
      <c r="A1435" s="366"/>
      <c r="B1435" s="367"/>
      <c r="C1435" s="368"/>
      <c r="D1435" s="369"/>
      <c r="E1435" s="370"/>
      <c r="F1435" s="102">
        <f t="shared" si="185"/>
        <v>0</v>
      </c>
      <c r="G1435" s="170">
        <f>ROUND(SUM('NOVO HORIZONTE'!G1435),2)</f>
        <v>0</v>
      </c>
      <c r="H1435" s="170">
        <f t="shared" si="188"/>
        <v>0</v>
      </c>
      <c r="I1435" s="184">
        <f t="shared" si="186"/>
        <v>0</v>
      </c>
      <c r="J1435" s="142"/>
      <c r="K1435" s="146"/>
      <c r="L1435" s="7" t="str">
        <f t="shared" si="182"/>
        <v/>
      </c>
      <c r="M1435" s="7" t="str">
        <f t="shared" si="183"/>
        <v/>
      </c>
      <c r="N1435" s="7" t="str">
        <f t="shared" si="184"/>
        <v/>
      </c>
      <c r="O1435" s="144"/>
      <c r="P1435" s="355"/>
      <c r="Q1435" s="362">
        <f>SUM('NOVO HORIZONTE'!I1435)</f>
        <v>0</v>
      </c>
      <c r="R1435" s="363">
        <f t="shared" si="187"/>
        <v>0</v>
      </c>
      <c r="S1435" s="153">
        <f t="shared" si="189"/>
        <v>0</v>
      </c>
      <c r="T1435" s="364"/>
    </row>
    <row r="1436" ht="12.75" hidden="1" spans="1:20">
      <c r="A1436" s="366"/>
      <c r="B1436" s="367"/>
      <c r="C1436" s="368"/>
      <c r="D1436" s="369"/>
      <c r="E1436" s="370"/>
      <c r="F1436" s="102">
        <f t="shared" si="185"/>
        <v>0</v>
      </c>
      <c r="G1436" s="170">
        <f>ROUND(SUM('NOVO HORIZONTE'!G1436),2)</f>
        <v>0</v>
      </c>
      <c r="H1436" s="170">
        <f t="shared" si="188"/>
        <v>0</v>
      </c>
      <c r="I1436" s="184">
        <f t="shared" si="186"/>
        <v>0</v>
      </c>
      <c r="J1436" s="142"/>
      <c r="K1436" s="146"/>
      <c r="L1436" s="7" t="str">
        <f t="shared" si="182"/>
        <v/>
      </c>
      <c r="M1436" s="7" t="str">
        <f t="shared" si="183"/>
        <v/>
      </c>
      <c r="N1436" s="7" t="str">
        <f t="shared" si="184"/>
        <v/>
      </c>
      <c r="O1436" s="144"/>
      <c r="P1436" s="355"/>
      <c r="Q1436" s="362">
        <f>SUM('NOVO HORIZONTE'!I1436)</f>
        <v>0</v>
      </c>
      <c r="R1436" s="363">
        <f t="shared" si="187"/>
        <v>0</v>
      </c>
      <c r="S1436" s="153">
        <f t="shared" si="189"/>
        <v>0</v>
      </c>
      <c r="T1436" s="364"/>
    </row>
    <row r="1437" ht="12.75" hidden="1" spans="1:20">
      <c r="A1437" s="366"/>
      <c r="B1437" s="367"/>
      <c r="C1437" s="368"/>
      <c r="D1437" s="369"/>
      <c r="E1437" s="370"/>
      <c r="F1437" s="102">
        <f t="shared" si="185"/>
        <v>0</v>
      </c>
      <c r="G1437" s="170">
        <f>ROUND(SUM('NOVO HORIZONTE'!G1437),2)</f>
        <v>0</v>
      </c>
      <c r="H1437" s="170">
        <f t="shared" si="188"/>
        <v>0</v>
      </c>
      <c r="I1437" s="184">
        <f t="shared" si="186"/>
        <v>0</v>
      </c>
      <c r="J1437" s="142"/>
      <c r="K1437" s="146"/>
      <c r="L1437" s="7" t="str">
        <f t="shared" si="182"/>
        <v/>
      </c>
      <c r="M1437" s="7" t="str">
        <f t="shared" si="183"/>
        <v/>
      </c>
      <c r="N1437" s="7" t="str">
        <f t="shared" si="184"/>
        <v/>
      </c>
      <c r="O1437" s="144"/>
      <c r="P1437" s="355"/>
      <c r="Q1437" s="362">
        <f>SUM('NOVO HORIZONTE'!I1437)</f>
        <v>0</v>
      </c>
      <c r="R1437" s="363">
        <f t="shared" si="187"/>
        <v>0</v>
      </c>
      <c r="S1437" s="153">
        <f t="shared" si="189"/>
        <v>0</v>
      </c>
      <c r="T1437" s="364"/>
    </row>
    <row r="1438" ht="12.75" hidden="1" spans="1:20">
      <c r="A1438" s="366"/>
      <c r="B1438" s="367"/>
      <c r="C1438" s="368"/>
      <c r="D1438" s="369"/>
      <c r="E1438" s="370"/>
      <c r="F1438" s="102">
        <f t="shared" si="185"/>
        <v>0</v>
      </c>
      <c r="G1438" s="170">
        <f>ROUND(SUM('NOVO HORIZONTE'!G1438),2)</f>
        <v>0</v>
      </c>
      <c r="H1438" s="170">
        <f t="shared" si="188"/>
        <v>0</v>
      </c>
      <c r="I1438" s="184">
        <f t="shared" si="186"/>
        <v>0</v>
      </c>
      <c r="J1438" s="142"/>
      <c r="K1438" s="146"/>
      <c r="L1438" s="7" t="str">
        <f t="shared" si="182"/>
        <v/>
      </c>
      <c r="M1438" s="7" t="str">
        <f t="shared" si="183"/>
        <v/>
      </c>
      <c r="N1438" s="7" t="str">
        <f t="shared" si="184"/>
        <v/>
      </c>
      <c r="O1438" s="144"/>
      <c r="P1438" s="355"/>
      <c r="Q1438" s="362">
        <f>SUM('NOVO HORIZONTE'!I1438)</f>
        <v>0</v>
      </c>
      <c r="R1438" s="363">
        <f t="shared" si="187"/>
        <v>0</v>
      </c>
      <c r="S1438" s="153">
        <f t="shared" si="189"/>
        <v>0</v>
      </c>
      <c r="T1438" s="364"/>
    </row>
    <row r="1439" ht="12.75" hidden="1" spans="1:20">
      <c r="A1439" s="366"/>
      <c r="B1439" s="367"/>
      <c r="C1439" s="368"/>
      <c r="D1439" s="369"/>
      <c r="E1439" s="370"/>
      <c r="F1439" s="102">
        <f t="shared" si="185"/>
        <v>0</v>
      </c>
      <c r="G1439" s="170">
        <f>ROUND(SUM('NOVO HORIZONTE'!G1439),2)</f>
        <v>0</v>
      </c>
      <c r="H1439" s="170">
        <f t="shared" si="188"/>
        <v>0</v>
      </c>
      <c r="I1439" s="184">
        <f t="shared" si="186"/>
        <v>0</v>
      </c>
      <c r="J1439" s="142"/>
      <c r="K1439" s="146"/>
      <c r="L1439" s="7" t="str">
        <f t="shared" si="182"/>
        <v/>
      </c>
      <c r="M1439" s="7" t="str">
        <f t="shared" si="183"/>
        <v/>
      </c>
      <c r="N1439" s="7" t="str">
        <f t="shared" si="184"/>
        <v/>
      </c>
      <c r="O1439" s="144"/>
      <c r="P1439" s="355"/>
      <c r="Q1439" s="362">
        <f>SUM('NOVO HORIZONTE'!I1439)</f>
        <v>0</v>
      </c>
      <c r="R1439" s="363">
        <f t="shared" si="187"/>
        <v>0</v>
      </c>
      <c r="S1439" s="153">
        <f t="shared" si="189"/>
        <v>0</v>
      </c>
      <c r="T1439" s="364"/>
    </row>
    <row r="1440" ht="13.5" hidden="1" spans="1:20">
      <c r="A1440" s="371"/>
      <c r="B1440" s="369"/>
      <c r="C1440" s="372"/>
      <c r="D1440" s="369"/>
      <c r="E1440" s="373"/>
      <c r="F1440" s="102">
        <f t="shared" si="185"/>
        <v>0</v>
      </c>
      <c r="G1440" s="170">
        <f>ROUND(SUM('NOVO HORIZONTE'!G1440),2)</f>
        <v>0</v>
      </c>
      <c r="H1440" s="170">
        <f t="shared" si="188"/>
        <v>0</v>
      </c>
      <c r="I1440" s="184">
        <f t="shared" si="186"/>
        <v>0</v>
      </c>
      <c r="J1440" s="142"/>
      <c r="K1440" s="146"/>
      <c r="L1440" s="7" t="str">
        <f t="shared" si="182"/>
        <v/>
      </c>
      <c r="M1440" s="7" t="str">
        <f t="shared" si="183"/>
        <v/>
      </c>
      <c r="N1440" s="7" t="str">
        <f t="shared" si="184"/>
        <v/>
      </c>
      <c r="O1440" s="144"/>
      <c r="P1440" s="355"/>
      <c r="Q1440" s="362">
        <f>SUM('NOVO HORIZONTE'!I1440)</f>
        <v>0</v>
      </c>
      <c r="R1440" s="363">
        <f t="shared" si="187"/>
        <v>0</v>
      </c>
      <c r="S1440" s="153">
        <f t="shared" si="189"/>
        <v>0</v>
      </c>
      <c r="T1440" s="364"/>
    </row>
    <row r="1441" ht="13.5" spans="1:20">
      <c r="A1441" s="84" t="s">
        <v>33</v>
      </c>
      <c r="B1441" s="85"/>
      <c r="C1441" s="86" t="s">
        <v>34</v>
      </c>
      <c r="D1441" s="333">
        <v>0</v>
      </c>
      <c r="E1441" s="334"/>
      <c r="F1441" s="89">
        <f t="shared" si="185"/>
        <v>0</v>
      </c>
      <c r="G1441" s="90">
        <f>ROUND(SUM('NOVO HORIZONTE'!G1441),2)</f>
        <v>0</v>
      </c>
      <c r="H1441" s="90">
        <f t="shared" ref="H1441:H1496" si="190">IF(G1441=0,0,F1441)</f>
        <v>0</v>
      </c>
      <c r="I1441" s="136">
        <f t="shared" ref="I1441:I1495" si="191">IF(ISBLANK(G1441),0,ROUND(G1441*H1441,2))</f>
        <v>0</v>
      </c>
      <c r="J1441" s="137">
        <f>SUM(I1444:I2103)</f>
        <v>38420.64</v>
      </c>
      <c r="K1441" s="138" t="str">
        <f>IF(OR(E1441&gt;0,J1441&gt;0),"X","")</f>
        <v>X</v>
      </c>
      <c r="L1441" s="7" t="str">
        <f t="shared" ref="L1441:L1495" si="192">IF(K1441="X","x",IF(K1441="xx","x",IF(I1441&gt;0,"x","")))</f>
        <v>x</v>
      </c>
      <c r="M1441" s="7" t="str">
        <f t="shared" ref="M1441:M1495" si="193">IF(K1441="X","x",IF(K1441="xx","x",IF(I1441&gt;0,"x","")))</f>
        <v>x</v>
      </c>
      <c r="N1441" s="7" t="str">
        <f t="shared" ref="N1441:N1492" si="194">M1441</f>
        <v>x</v>
      </c>
      <c r="O1441" s="144"/>
      <c r="P1441" s="375"/>
      <c r="Q1441" s="362">
        <f>SUM('NOVO HORIZONTE'!I1441)</f>
        <v>0</v>
      </c>
      <c r="R1441" s="363">
        <f t="shared" si="187"/>
        <v>0</v>
      </c>
      <c r="S1441" s="153">
        <f t="shared" si="189"/>
        <v>0</v>
      </c>
      <c r="T1441" s="364"/>
    </row>
    <row r="1442" ht="12.75" hidden="1" spans="1:20">
      <c r="A1442" s="99" t="s">
        <v>1673</v>
      </c>
      <c r="B1442" s="94"/>
      <c r="C1442" s="177" t="s">
        <v>1674</v>
      </c>
      <c r="D1442" s="178">
        <v>0</v>
      </c>
      <c r="E1442" s="157">
        <v>0</v>
      </c>
      <c r="F1442" s="102">
        <f t="shared" si="185"/>
        <v>0</v>
      </c>
      <c r="G1442" s="180">
        <f>ROUND(SUM('NOVO HORIZONTE'!G1442),2)</f>
        <v>0</v>
      </c>
      <c r="H1442" s="181">
        <f t="shared" si="190"/>
        <v>0</v>
      </c>
      <c r="I1442" s="186">
        <f t="shared" si="191"/>
        <v>0</v>
      </c>
      <c r="J1442" s="142"/>
      <c r="K1442" s="138" t="str">
        <f>IF(OR(SUM(I1443:I1688)&gt;0,SUM(I1443:I1688)&gt;0),"xx","")</f>
        <v/>
      </c>
      <c r="L1442" s="7" t="str">
        <f t="shared" si="192"/>
        <v/>
      </c>
      <c r="M1442" s="7" t="str">
        <f t="shared" si="193"/>
        <v/>
      </c>
      <c r="N1442" s="7" t="str">
        <f t="shared" si="194"/>
        <v/>
      </c>
      <c r="O1442" s="144"/>
      <c r="P1442" s="375"/>
      <c r="Q1442" s="362">
        <f>SUM('NOVO HORIZONTE'!I1442)</f>
        <v>0</v>
      </c>
      <c r="R1442" s="363">
        <f t="shared" si="187"/>
        <v>0</v>
      </c>
      <c r="S1442" s="153">
        <f t="shared" si="189"/>
        <v>0</v>
      </c>
      <c r="T1442" s="364"/>
    </row>
    <row r="1443" ht="12.75" hidden="1" spans="1:20">
      <c r="A1443" s="99" t="s">
        <v>1675</v>
      </c>
      <c r="B1443" s="94"/>
      <c r="C1443" s="177" t="s">
        <v>1676</v>
      </c>
      <c r="D1443" s="178">
        <v>0</v>
      </c>
      <c r="E1443" s="157">
        <v>0</v>
      </c>
      <c r="F1443" s="102">
        <f t="shared" si="185"/>
        <v>0</v>
      </c>
      <c r="G1443" s="180">
        <f>ROUND(SUM('NOVO HORIZONTE'!G1443),2)</f>
        <v>0</v>
      </c>
      <c r="H1443" s="181">
        <f t="shared" si="190"/>
        <v>0</v>
      </c>
      <c r="I1443" s="186">
        <f t="shared" si="191"/>
        <v>0</v>
      </c>
      <c r="J1443" s="142"/>
      <c r="K1443" s="138" t="str">
        <f>IF(OR(SUM(I1444:I1444)&gt;0,SUM(I1444:I1444)&gt;0),"xx","")</f>
        <v/>
      </c>
      <c r="L1443" s="7" t="str">
        <f t="shared" si="192"/>
        <v/>
      </c>
      <c r="M1443" s="7" t="str">
        <f t="shared" si="193"/>
        <v/>
      </c>
      <c r="N1443" s="7" t="str">
        <f t="shared" si="194"/>
        <v/>
      </c>
      <c r="O1443" s="144"/>
      <c r="P1443" s="375"/>
      <c r="Q1443" s="362">
        <f>SUM('NOVO HORIZONTE'!I1443)</f>
        <v>0</v>
      </c>
      <c r="R1443" s="363">
        <f t="shared" si="187"/>
        <v>0</v>
      </c>
      <c r="S1443" s="153">
        <f t="shared" si="189"/>
        <v>0</v>
      </c>
      <c r="T1443" s="364"/>
    </row>
    <row r="1444" ht="22.5" hidden="1" spans="1:20">
      <c r="A1444" s="158">
        <v>97086</v>
      </c>
      <c r="B1444" s="94" t="s">
        <v>252</v>
      </c>
      <c r="C1444" s="104" t="s">
        <v>1677</v>
      </c>
      <c r="D1444" s="94" t="s">
        <v>261</v>
      </c>
      <c r="E1444" s="95">
        <v>153.72</v>
      </c>
      <c r="F1444" s="96">
        <f t="shared" si="185"/>
        <v>188.68</v>
      </c>
      <c r="G1444" s="107">
        <f>ROUND(SUM('NOVO HORIZONTE'!G1444),2)</f>
        <v>0</v>
      </c>
      <c r="H1444" s="107">
        <f t="shared" si="190"/>
        <v>0</v>
      </c>
      <c r="I1444" s="143">
        <f t="shared" si="191"/>
        <v>0</v>
      </c>
      <c r="J1444" s="142"/>
      <c r="K1444" s="183"/>
      <c r="L1444" s="7" t="str">
        <f t="shared" si="192"/>
        <v/>
      </c>
      <c r="M1444" s="7" t="str">
        <f t="shared" si="193"/>
        <v/>
      </c>
      <c r="N1444" s="7" t="str">
        <f t="shared" si="194"/>
        <v/>
      </c>
      <c r="O1444" s="144"/>
      <c r="P1444" s="355">
        <v>0</v>
      </c>
      <c r="Q1444" s="362">
        <f>SUM('NOVO HORIZONTE'!I1444)</f>
        <v>0</v>
      </c>
      <c r="R1444" s="363">
        <f t="shared" si="187"/>
        <v>0</v>
      </c>
      <c r="S1444" s="153">
        <f t="shared" si="189"/>
        <v>0</v>
      </c>
      <c r="T1444" s="364"/>
    </row>
    <row r="1445" ht="12.75" hidden="1" spans="1:20">
      <c r="A1445" s="154" t="s">
        <v>1678</v>
      </c>
      <c r="B1445" s="94"/>
      <c r="C1445" s="177" t="s">
        <v>1679</v>
      </c>
      <c r="D1445" s="156">
        <v>0</v>
      </c>
      <c r="E1445" s="95">
        <v>0</v>
      </c>
      <c r="F1445" s="96">
        <f t="shared" si="185"/>
        <v>0</v>
      </c>
      <c r="G1445" s="180">
        <f>ROUND(SUM('NOVO HORIZONTE'!G1445),2)</f>
        <v>0</v>
      </c>
      <c r="H1445" s="181">
        <f t="shared" si="190"/>
        <v>0</v>
      </c>
      <c r="I1445" s="186">
        <f t="shared" si="191"/>
        <v>0</v>
      </c>
      <c r="J1445" s="142"/>
      <c r="K1445" s="138" t="str">
        <f>IF(OR(SUM(I1446:I1683)&gt;0,SUM(I1446:I1683)&gt;0),"xx","")</f>
        <v/>
      </c>
      <c r="L1445" s="7" t="str">
        <f t="shared" si="192"/>
        <v/>
      </c>
      <c r="M1445" s="7" t="str">
        <f t="shared" si="193"/>
        <v/>
      </c>
      <c r="N1445" s="7" t="str">
        <f t="shared" si="194"/>
        <v/>
      </c>
      <c r="O1445" s="144"/>
      <c r="P1445" s="375"/>
      <c r="Q1445" s="362">
        <f>SUM('NOVO HORIZONTE'!I1445)</f>
        <v>0</v>
      </c>
      <c r="R1445" s="363">
        <f t="shared" si="187"/>
        <v>0</v>
      </c>
      <c r="S1445" s="153">
        <f t="shared" si="189"/>
        <v>0</v>
      </c>
      <c r="T1445" s="364"/>
    </row>
    <row r="1446" ht="22.5" hidden="1" spans="1:20">
      <c r="A1446" s="158">
        <v>102086</v>
      </c>
      <c r="B1446" s="94" t="s">
        <v>252</v>
      </c>
      <c r="C1446" s="104" t="s">
        <v>1680</v>
      </c>
      <c r="D1446" s="94" t="s">
        <v>261</v>
      </c>
      <c r="E1446" s="95">
        <v>190.73</v>
      </c>
      <c r="F1446" s="96">
        <f t="shared" si="185"/>
        <v>234.1</v>
      </c>
      <c r="G1446" s="107">
        <f>ROUND(SUM('NOVO HORIZONTE'!G1446),2)</f>
        <v>0</v>
      </c>
      <c r="H1446" s="107">
        <f t="shared" si="190"/>
        <v>0</v>
      </c>
      <c r="I1446" s="143">
        <f t="shared" si="191"/>
        <v>0</v>
      </c>
      <c r="J1446" s="142"/>
      <c r="K1446" s="183"/>
      <c r="L1446" s="7" t="str">
        <f t="shared" si="192"/>
        <v/>
      </c>
      <c r="M1446" s="7" t="str">
        <f t="shared" si="193"/>
        <v/>
      </c>
      <c r="N1446" s="7" t="str">
        <f t="shared" si="194"/>
        <v/>
      </c>
      <c r="O1446" s="144"/>
      <c r="P1446" s="355">
        <v>0</v>
      </c>
      <c r="Q1446" s="362">
        <f>SUM('NOVO HORIZONTE'!I1446)</f>
        <v>0</v>
      </c>
      <c r="R1446" s="363">
        <f t="shared" si="187"/>
        <v>0</v>
      </c>
      <c r="S1446" s="153">
        <f t="shared" si="189"/>
        <v>0</v>
      </c>
      <c r="T1446" s="364"/>
    </row>
    <row r="1447" ht="22.5" hidden="1" spans="1:20">
      <c r="A1447" s="158">
        <v>102087</v>
      </c>
      <c r="B1447" s="94" t="s">
        <v>252</v>
      </c>
      <c r="C1447" s="104" t="s">
        <v>1681</v>
      </c>
      <c r="D1447" s="94" t="s">
        <v>261</v>
      </c>
      <c r="E1447" s="95">
        <v>149.93</v>
      </c>
      <c r="F1447" s="96">
        <f t="shared" si="185"/>
        <v>184.02</v>
      </c>
      <c r="G1447" s="107">
        <f>ROUND(SUM('NOVO HORIZONTE'!G1447),2)</f>
        <v>0</v>
      </c>
      <c r="H1447" s="107">
        <f t="shared" si="190"/>
        <v>0</v>
      </c>
      <c r="I1447" s="143">
        <f t="shared" si="191"/>
        <v>0</v>
      </c>
      <c r="J1447" s="142"/>
      <c r="K1447" s="183"/>
      <c r="L1447" s="7" t="str">
        <f t="shared" si="192"/>
        <v/>
      </c>
      <c r="M1447" s="7" t="str">
        <f t="shared" si="193"/>
        <v/>
      </c>
      <c r="N1447" s="7" t="str">
        <f t="shared" si="194"/>
        <v/>
      </c>
      <c r="O1447" s="144"/>
      <c r="P1447" s="355">
        <v>0</v>
      </c>
      <c r="Q1447" s="362">
        <f>SUM('NOVO HORIZONTE'!I1447)</f>
        <v>0</v>
      </c>
      <c r="R1447" s="363">
        <f t="shared" si="187"/>
        <v>0</v>
      </c>
      <c r="S1447" s="153">
        <f t="shared" si="189"/>
        <v>0</v>
      </c>
      <c r="T1447" s="364"/>
    </row>
    <row r="1448" ht="22.5" hidden="1" spans="1:20">
      <c r="A1448" s="158">
        <v>102088</v>
      </c>
      <c r="B1448" s="94" t="s">
        <v>252</v>
      </c>
      <c r="C1448" s="104" t="s">
        <v>1682</v>
      </c>
      <c r="D1448" s="94" t="s">
        <v>261</v>
      </c>
      <c r="E1448" s="95">
        <v>278.52</v>
      </c>
      <c r="F1448" s="96">
        <f t="shared" si="185"/>
        <v>341.86</v>
      </c>
      <c r="G1448" s="107">
        <f>ROUND(SUM('NOVO HORIZONTE'!G1448),2)</f>
        <v>0</v>
      </c>
      <c r="H1448" s="107">
        <f t="shared" si="190"/>
        <v>0</v>
      </c>
      <c r="I1448" s="143">
        <f t="shared" si="191"/>
        <v>0</v>
      </c>
      <c r="J1448" s="142"/>
      <c r="K1448" s="183"/>
      <c r="L1448" s="7" t="str">
        <f t="shared" si="192"/>
        <v/>
      </c>
      <c r="M1448" s="7" t="str">
        <f t="shared" si="193"/>
        <v/>
      </c>
      <c r="N1448" s="7" t="str">
        <f t="shared" si="194"/>
        <v/>
      </c>
      <c r="O1448" s="144"/>
      <c r="P1448" s="355">
        <v>0</v>
      </c>
      <c r="Q1448" s="362">
        <f>SUM('NOVO HORIZONTE'!I1448)</f>
        <v>0</v>
      </c>
      <c r="R1448" s="363">
        <f t="shared" si="187"/>
        <v>0</v>
      </c>
      <c r="S1448" s="153">
        <f t="shared" si="189"/>
        <v>0</v>
      </c>
      <c r="T1448" s="364"/>
    </row>
    <row r="1449" ht="22.5" hidden="1" spans="1:20">
      <c r="A1449" s="158">
        <v>102089</v>
      </c>
      <c r="B1449" s="94" t="s">
        <v>252</v>
      </c>
      <c r="C1449" s="104" t="s">
        <v>1683</v>
      </c>
      <c r="D1449" s="94" t="s">
        <v>261</v>
      </c>
      <c r="E1449" s="95">
        <v>183.04</v>
      </c>
      <c r="F1449" s="96">
        <f t="shared" si="185"/>
        <v>224.66</v>
      </c>
      <c r="G1449" s="107">
        <f>ROUND(SUM('NOVO HORIZONTE'!G1449),2)</f>
        <v>0</v>
      </c>
      <c r="H1449" s="107">
        <f t="shared" si="190"/>
        <v>0</v>
      </c>
      <c r="I1449" s="143">
        <f t="shared" si="191"/>
        <v>0</v>
      </c>
      <c r="J1449" s="142"/>
      <c r="K1449" s="183"/>
      <c r="L1449" s="7" t="str">
        <f t="shared" si="192"/>
        <v/>
      </c>
      <c r="M1449" s="7" t="str">
        <f t="shared" si="193"/>
        <v/>
      </c>
      <c r="N1449" s="7" t="str">
        <f t="shared" si="194"/>
        <v/>
      </c>
      <c r="O1449" s="144"/>
      <c r="P1449" s="355">
        <v>0</v>
      </c>
      <c r="Q1449" s="362">
        <f>SUM('NOVO HORIZONTE'!I1449)</f>
        <v>0</v>
      </c>
      <c r="R1449" s="363">
        <f t="shared" si="187"/>
        <v>0</v>
      </c>
      <c r="S1449" s="153">
        <f t="shared" si="189"/>
        <v>0</v>
      </c>
      <c r="T1449" s="364"/>
    </row>
    <row r="1450" ht="22.5" hidden="1" spans="1:20">
      <c r="A1450" s="158">
        <v>102090</v>
      </c>
      <c r="B1450" s="94" t="s">
        <v>252</v>
      </c>
      <c r="C1450" s="104" t="s">
        <v>1684</v>
      </c>
      <c r="D1450" s="94" t="s">
        <v>261</v>
      </c>
      <c r="E1450" s="95">
        <v>136.75</v>
      </c>
      <c r="F1450" s="96">
        <f t="shared" si="185"/>
        <v>167.85</v>
      </c>
      <c r="G1450" s="107">
        <f>ROUND(SUM('NOVO HORIZONTE'!G1450),2)</f>
        <v>0</v>
      </c>
      <c r="H1450" s="107">
        <f t="shared" si="190"/>
        <v>0</v>
      </c>
      <c r="I1450" s="143">
        <f t="shared" si="191"/>
        <v>0</v>
      </c>
      <c r="J1450" s="142"/>
      <c r="K1450" s="183"/>
      <c r="L1450" s="7" t="str">
        <f t="shared" si="192"/>
        <v/>
      </c>
      <c r="M1450" s="7" t="str">
        <f t="shared" si="193"/>
        <v/>
      </c>
      <c r="N1450" s="7" t="str">
        <f t="shared" si="194"/>
        <v/>
      </c>
      <c r="O1450" s="144"/>
      <c r="P1450" s="355">
        <v>0</v>
      </c>
      <c r="Q1450" s="362">
        <f>SUM('NOVO HORIZONTE'!I1450)</f>
        <v>0</v>
      </c>
      <c r="R1450" s="363">
        <f t="shared" si="187"/>
        <v>0</v>
      </c>
      <c r="S1450" s="153">
        <f t="shared" si="189"/>
        <v>0</v>
      </c>
      <c r="T1450" s="364"/>
    </row>
    <row r="1451" ht="22.5" hidden="1" spans="1:20">
      <c r="A1451" s="158">
        <v>102091</v>
      </c>
      <c r="B1451" s="94" t="s">
        <v>252</v>
      </c>
      <c r="C1451" s="104" t="s">
        <v>1685</v>
      </c>
      <c r="D1451" s="94" t="s">
        <v>261</v>
      </c>
      <c r="E1451" s="95">
        <v>328.88</v>
      </c>
      <c r="F1451" s="96">
        <f t="shared" si="185"/>
        <v>403.67</v>
      </c>
      <c r="G1451" s="107">
        <f>ROUND(SUM('NOVO HORIZONTE'!G1451),2)</f>
        <v>0</v>
      </c>
      <c r="H1451" s="107">
        <f t="shared" si="190"/>
        <v>0</v>
      </c>
      <c r="I1451" s="143">
        <f t="shared" si="191"/>
        <v>0</v>
      </c>
      <c r="J1451" s="142"/>
      <c r="K1451" s="183"/>
      <c r="L1451" s="7" t="str">
        <f t="shared" si="192"/>
        <v/>
      </c>
      <c r="M1451" s="7" t="str">
        <f t="shared" si="193"/>
        <v/>
      </c>
      <c r="N1451" s="7" t="str">
        <f t="shared" si="194"/>
        <v/>
      </c>
      <c r="O1451" s="144"/>
      <c r="P1451" s="355">
        <v>0</v>
      </c>
      <c r="Q1451" s="362">
        <f>SUM('NOVO HORIZONTE'!I1451)</f>
        <v>0</v>
      </c>
      <c r="R1451" s="363">
        <f t="shared" si="187"/>
        <v>0</v>
      </c>
      <c r="S1451" s="153">
        <f t="shared" si="189"/>
        <v>0</v>
      </c>
      <c r="T1451" s="364"/>
    </row>
    <row r="1452" ht="22.5" hidden="1" spans="1:20">
      <c r="A1452" s="158">
        <v>101969</v>
      </c>
      <c r="B1452" s="94" t="s">
        <v>252</v>
      </c>
      <c r="C1452" s="104" t="s">
        <v>1686</v>
      </c>
      <c r="D1452" s="94" t="s">
        <v>261</v>
      </c>
      <c r="E1452" s="95">
        <v>180.04</v>
      </c>
      <c r="F1452" s="96">
        <f t="shared" si="185"/>
        <v>220.98</v>
      </c>
      <c r="G1452" s="107">
        <f>ROUND(SUM('NOVO HORIZONTE'!G1452),2)</f>
        <v>0</v>
      </c>
      <c r="H1452" s="107">
        <f t="shared" si="190"/>
        <v>0</v>
      </c>
      <c r="I1452" s="143">
        <f t="shared" si="191"/>
        <v>0</v>
      </c>
      <c r="J1452" s="142"/>
      <c r="K1452" s="183"/>
      <c r="L1452" s="7" t="str">
        <f t="shared" si="192"/>
        <v/>
      </c>
      <c r="M1452" s="7" t="str">
        <f t="shared" si="193"/>
        <v/>
      </c>
      <c r="N1452" s="7" t="str">
        <f t="shared" si="194"/>
        <v/>
      </c>
      <c r="O1452" s="144"/>
      <c r="P1452" s="355">
        <v>0</v>
      </c>
      <c r="Q1452" s="362">
        <f>SUM('NOVO HORIZONTE'!I1452)</f>
        <v>0</v>
      </c>
      <c r="R1452" s="363">
        <f t="shared" si="187"/>
        <v>0</v>
      </c>
      <c r="S1452" s="153">
        <f t="shared" si="189"/>
        <v>0</v>
      </c>
      <c r="T1452" s="364"/>
    </row>
    <row r="1453" ht="22.5" hidden="1" spans="1:20">
      <c r="A1453" s="158">
        <v>101971</v>
      </c>
      <c r="B1453" s="94" t="s">
        <v>252</v>
      </c>
      <c r="C1453" s="104" t="s">
        <v>1687</v>
      </c>
      <c r="D1453" s="94" t="s">
        <v>261</v>
      </c>
      <c r="E1453" s="95">
        <v>140.69</v>
      </c>
      <c r="F1453" s="96">
        <f t="shared" si="185"/>
        <v>172.68</v>
      </c>
      <c r="G1453" s="107">
        <f>ROUND(SUM('NOVO HORIZONTE'!G1453),2)</f>
        <v>0</v>
      </c>
      <c r="H1453" s="107">
        <f t="shared" si="190"/>
        <v>0</v>
      </c>
      <c r="I1453" s="143">
        <f t="shared" si="191"/>
        <v>0</v>
      </c>
      <c r="J1453" s="142"/>
      <c r="K1453" s="183"/>
      <c r="L1453" s="7" t="str">
        <f t="shared" si="192"/>
        <v/>
      </c>
      <c r="M1453" s="7" t="str">
        <f t="shared" si="193"/>
        <v/>
      </c>
      <c r="N1453" s="7" t="str">
        <f t="shared" si="194"/>
        <v/>
      </c>
      <c r="O1453" s="144"/>
      <c r="P1453" s="355">
        <v>0</v>
      </c>
      <c r="Q1453" s="362">
        <f>SUM('NOVO HORIZONTE'!I1453)</f>
        <v>0</v>
      </c>
      <c r="R1453" s="363">
        <f t="shared" si="187"/>
        <v>0</v>
      </c>
      <c r="S1453" s="153">
        <f t="shared" si="189"/>
        <v>0</v>
      </c>
      <c r="T1453" s="364"/>
    </row>
    <row r="1454" ht="22.5" hidden="1" spans="1:20">
      <c r="A1454" s="158">
        <v>101973</v>
      </c>
      <c r="B1454" s="94" t="s">
        <v>252</v>
      </c>
      <c r="C1454" s="104" t="s">
        <v>1688</v>
      </c>
      <c r="D1454" s="94" t="s">
        <v>261</v>
      </c>
      <c r="E1454" s="95">
        <v>258.47</v>
      </c>
      <c r="F1454" s="96">
        <f t="shared" si="185"/>
        <v>317.25</v>
      </c>
      <c r="G1454" s="107">
        <f>ROUND(SUM('NOVO HORIZONTE'!G1454),2)</f>
        <v>0</v>
      </c>
      <c r="H1454" s="107">
        <f t="shared" si="190"/>
        <v>0</v>
      </c>
      <c r="I1454" s="143">
        <f t="shared" si="191"/>
        <v>0</v>
      </c>
      <c r="J1454" s="142"/>
      <c r="K1454" s="183"/>
      <c r="L1454" s="7" t="str">
        <f t="shared" si="192"/>
        <v/>
      </c>
      <c r="M1454" s="7" t="str">
        <f t="shared" si="193"/>
        <v/>
      </c>
      <c r="N1454" s="7" t="str">
        <f t="shared" si="194"/>
        <v/>
      </c>
      <c r="O1454" s="144"/>
      <c r="P1454" s="355">
        <v>0</v>
      </c>
      <c r="Q1454" s="362">
        <f>SUM('NOVO HORIZONTE'!I1454)</f>
        <v>0</v>
      </c>
      <c r="R1454" s="363">
        <f t="shared" si="187"/>
        <v>0</v>
      </c>
      <c r="S1454" s="153">
        <f t="shared" si="189"/>
        <v>0</v>
      </c>
      <c r="T1454" s="364"/>
    </row>
    <row r="1455" ht="22.5" hidden="1" spans="1:20">
      <c r="A1455" s="158">
        <v>101974</v>
      </c>
      <c r="B1455" s="94" t="s">
        <v>252</v>
      </c>
      <c r="C1455" s="104" t="s">
        <v>1689</v>
      </c>
      <c r="D1455" s="94" t="s">
        <v>261</v>
      </c>
      <c r="E1455" s="95">
        <v>568.2</v>
      </c>
      <c r="F1455" s="96">
        <f t="shared" si="185"/>
        <v>697.41</v>
      </c>
      <c r="G1455" s="107">
        <f>ROUND(SUM('NOVO HORIZONTE'!G1455),2)</f>
        <v>0</v>
      </c>
      <c r="H1455" s="107">
        <f t="shared" si="190"/>
        <v>0</v>
      </c>
      <c r="I1455" s="143">
        <f t="shared" si="191"/>
        <v>0</v>
      </c>
      <c r="J1455" s="142"/>
      <c r="K1455" s="183"/>
      <c r="L1455" s="7" t="str">
        <f t="shared" si="192"/>
        <v/>
      </c>
      <c r="M1455" s="7" t="str">
        <f t="shared" si="193"/>
        <v/>
      </c>
      <c r="N1455" s="7" t="str">
        <f t="shared" si="194"/>
        <v/>
      </c>
      <c r="O1455" s="144"/>
      <c r="P1455" s="355">
        <v>0</v>
      </c>
      <c r="Q1455" s="362">
        <f>SUM('NOVO HORIZONTE'!I1455)</f>
        <v>0</v>
      </c>
      <c r="R1455" s="363">
        <f t="shared" si="187"/>
        <v>0</v>
      </c>
      <c r="S1455" s="153">
        <f t="shared" si="189"/>
        <v>0</v>
      </c>
      <c r="T1455" s="364"/>
    </row>
    <row r="1456" ht="22.5" hidden="1" spans="1:20">
      <c r="A1456" s="158">
        <v>101975</v>
      </c>
      <c r="B1456" s="94" t="s">
        <v>252</v>
      </c>
      <c r="C1456" s="104" t="s">
        <v>1690</v>
      </c>
      <c r="D1456" s="94" t="s">
        <v>261</v>
      </c>
      <c r="E1456" s="95">
        <v>482.6</v>
      </c>
      <c r="F1456" s="96">
        <f t="shared" si="185"/>
        <v>592.34</v>
      </c>
      <c r="G1456" s="107">
        <f>ROUND(SUM('NOVO HORIZONTE'!G1456),2)</f>
        <v>0</v>
      </c>
      <c r="H1456" s="107">
        <f t="shared" si="190"/>
        <v>0</v>
      </c>
      <c r="I1456" s="143">
        <f t="shared" si="191"/>
        <v>0</v>
      </c>
      <c r="J1456" s="142"/>
      <c r="K1456" s="183"/>
      <c r="L1456" s="7" t="str">
        <f t="shared" si="192"/>
        <v/>
      </c>
      <c r="M1456" s="7" t="str">
        <f t="shared" si="193"/>
        <v/>
      </c>
      <c r="N1456" s="7" t="str">
        <f t="shared" si="194"/>
        <v/>
      </c>
      <c r="O1456" s="144"/>
      <c r="P1456" s="355">
        <v>0</v>
      </c>
      <c r="Q1456" s="362">
        <f>SUM('NOVO HORIZONTE'!I1456)</f>
        <v>0</v>
      </c>
      <c r="R1456" s="363">
        <f t="shared" si="187"/>
        <v>0</v>
      </c>
      <c r="S1456" s="153">
        <f t="shared" si="189"/>
        <v>0</v>
      </c>
      <c r="T1456" s="364"/>
    </row>
    <row r="1457" ht="22.5" hidden="1" spans="1:20">
      <c r="A1457" s="158">
        <v>101977</v>
      </c>
      <c r="B1457" s="94" t="s">
        <v>252</v>
      </c>
      <c r="C1457" s="104" t="s">
        <v>1691</v>
      </c>
      <c r="D1457" s="94" t="s">
        <v>261</v>
      </c>
      <c r="E1457" s="95">
        <v>307.43</v>
      </c>
      <c r="F1457" s="96">
        <f t="shared" si="185"/>
        <v>377.34</v>
      </c>
      <c r="G1457" s="107">
        <f>ROUND(SUM('NOVO HORIZONTE'!G1457),2)</f>
        <v>0</v>
      </c>
      <c r="H1457" s="107">
        <f t="shared" si="190"/>
        <v>0</v>
      </c>
      <c r="I1457" s="143">
        <f t="shared" si="191"/>
        <v>0</v>
      </c>
      <c r="J1457" s="142"/>
      <c r="K1457" s="183"/>
      <c r="L1457" s="7" t="str">
        <f t="shared" si="192"/>
        <v/>
      </c>
      <c r="M1457" s="7" t="str">
        <f t="shared" si="193"/>
        <v/>
      </c>
      <c r="N1457" s="7" t="str">
        <f t="shared" si="194"/>
        <v/>
      </c>
      <c r="O1457" s="144"/>
      <c r="P1457" s="355">
        <v>0</v>
      </c>
      <c r="Q1457" s="362">
        <f>SUM('NOVO HORIZONTE'!I1457)</f>
        <v>0</v>
      </c>
      <c r="R1457" s="363">
        <f t="shared" si="187"/>
        <v>0</v>
      </c>
      <c r="S1457" s="153">
        <f t="shared" si="189"/>
        <v>0</v>
      </c>
      <c r="T1457" s="364"/>
    </row>
    <row r="1458" ht="22.5" hidden="1" spans="1:20">
      <c r="A1458" s="158">
        <v>101980</v>
      </c>
      <c r="B1458" s="94" t="s">
        <v>252</v>
      </c>
      <c r="C1458" s="104" t="s">
        <v>1692</v>
      </c>
      <c r="D1458" s="94" t="s">
        <v>261</v>
      </c>
      <c r="E1458" s="95">
        <v>272.49</v>
      </c>
      <c r="F1458" s="96">
        <f t="shared" si="185"/>
        <v>334.45</v>
      </c>
      <c r="G1458" s="107">
        <f>ROUND(SUM('NOVO HORIZONTE'!G1458),2)</f>
        <v>0</v>
      </c>
      <c r="H1458" s="107">
        <f t="shared" si="190"/>
        <v>0</v>
      </c>
      <c r="I1458" s="143">
        <f t="shared" si="191"/>
        <v>0</v>
      </c>
      <c r="J1458" s="142"/>
      <c r="K1458" s="183"/>
      <c r="L1458" s="7" t="str">
        <f t="shared" si="192"/>
        <v/>
      </c>
      <c r="M1458" s="7" t="str">
        <f t="shared" si="193"/>
        <v/>
      </c>
      <c r="N1458" s="7" t="str">
        <f t="shared" si="194"/>
        <v/>
      </c>
      <c r="O1458" s="144"/>
      <c r="P1458" s="355">
        <v>0</v>
      </c>
      <c r="Q1458" s="362">
        <f>SUM('NOVO HORIZONTE'!I1458)</f>
        <v>0</v>
      </c>
      <c r="R1458" s="363">
        <f t="shared" si="187"/>
        <v>0</v>
      </c>
      <c r="S1458" s="153">
        <f t="shared" si="189"/>
        <v>0</v>
      </c>
      <c r="T1458" s="364"/>
    </row>
    <row r="1459" ht="22.5" hidden="1" spans="1:20">
      <c r="A1459" s="158">
        <v>101981</v>
      </c>
      <c r="B1459" s="94" t="s">
        <v>252</v>
      </c>
      <c r="C1459" s="104" t="s">
        <v>1693</v>
      </c>
      <c r="D1459" s="94" t="s">
        <v>261</v>
      </c>
      <c r="E1459" s="95">
        <v>233.81</v>
      </c>
      <c r="F1459" s="96">
        <f t="shared" si="185"/>
        <v>286.98</v>
      </c>
      <c r="G1459" s="107">
        <f>ROUND(SUM('NOVO HORIZONTE'!G1459),2)</f>
        <v>0</v>
      </c>
      <c r="H1459" s="107">
        <f t="shared" si="190"/>
        <v>0</v>
      </c>
      <c r="I1459" s="143">
        <f t="shared" si="191"/>
        <v>0</v>
      </c>
      <c r="J1459" s="142"/>
      <c r="K1459" s="183"/>
      <c r="L1459" s="7" t="str">
        <f t="shared" si="192"/>
        <v/>
      </c>
      <c r="M1459" s="7" t="str">
        <f t="shared" si="193"/>
        <v/>
      </c>
      <c r="N1459" s="7" t="str">
        <f t="shared" si="194"/>
        <v/>
      </c>
      <c r="O1459" s="144"/>
      <c r="P1459" s="355">
        <v>0</v>
      </c>
      <c r="Q1459" s="362">
        <f>SUM('NOVO HORIZONTE'!I1459)</f>
        <v>0</v>
      </c>
      <c r="R1459" s="363">
        <f t="shared" si="187"/>
        <v>0</v>
      </c>
      <c r="S1459" s="153">
        <f t="shared" si="189"/>
        <v>0</v>
      </c>
      <c r="T1459" s="364"/>
    </row>
    <row r="1460" ht="22.5" hidden="1" spans="1:20">
      <c r="A1460" s="158">
        <v>101982</v>
      </c>
      <c r="B1460" s="94" t="s">
        <v>252</v>
      </c>
      <c r="C1460" s="104" t="s">
        <v>1694</v>
      </c>
      <c r="D1460" s="94" t="s">
        <v>261</v>
      </c>
      <c r="E1460" s="95">
        <v>207.58</v>
      </c>
      <c r="F1460" s="96">
        <f t="shared" si="185"/>
        <v>254.78</v>
      </c>
      <c r="G1460" s="107">
        <f>ROUND(SUM('NOVO HORIZONTE'!G1460),2)</f>
        <v>0</v>
      </c>
      <c r="H1460" s="107">
        <f t="shared" si="190"/>
        <v>0</v>
      </c>
      <c r="I1460" s="143">
        <f t="shared" si="191"/>
        <v>0</v>
      </c>
      <c r="J1460" s="142"/>
      <c r="K1460" s="183"/>
      <c r="L1460" s="7" t="str">
        <f t="shared" si="192"/>
        <v/>
      </c>
      <c r="M1460" s="7" t="str">
        <f t="shared" si="193"/>
        <v/>
      </c>
      <c r="N1460" s="7" t="str">
        <f t="shared" si="194"/>
        <v/>
      </c>
      <c r="O1460" s="144"/>
      <c r="P1460" s="355">
        <v>0</v>
      </c>
      <c r="Q1460" s="362">
        <f>SUM('NOVO HORIZONTE'!I1460)</f>
        <v>0</v>
      </c>
      <c r="R1460" s="363">
        <f t="shared" si="187"/>
        <v>0</v>
      </c>
      <c r="S1460" s="153">
        <f t="shared" si="189"/>
        <v>0</v>
      </c>
      <c r="T1460" s="364"/>
    </row>
    <row r="1461" ht="22.5" hidden="1" spans="1:20">
      <c r="A1461" s="158">
        <v>101983</v>
      </c>
      <c r="B1461" s="94" t="s">
        <v>252</v>
      </c>
      <c r="C1461" s="104" t="s">
        <v>1695</v>
      </c>
      <c r="D1461" s="94" t="s">
        <v>261</v>
      </c>
      <c r="E1461" s="95">
        <v>191.14</v>
      </c>
      <c r="F1461" s="96">
        <f t="shared" si="185"/>
        <v>234.61</v>
      </c>
      <c r="G1461" s="107">
        <f>ROUND(SUM('NOVO HORIZONTE'!G1461),2)</f>
        <v>0</v>
      </c>
      <c r="H1461" s="107">
        <f t="shared" si="190"/>
        <v>0</v>
      </c>
      <c r="I1461" s="143">
        <f t="shared" si="191"/>
        <v>0</v>
      </c>
      <c r="J1461" s="142"/>
      <c r="K1461" s="183"/>
      <c r="L1461" s="7" t="str">
        <f t="shared" si="192"/>
        <v/>
      </c>
      <c r="M1461" s="7" t="str">
        <f t="shared" si="193"/>
        <v/>
      </c>
      <c r="N1461" s="7" t="str">
        <f t="shared" si="194"/>
        <v/>
      </c>
      <c r="O1461" s="144"/>
      <c r="P1461" s="355">
        <v>0</v>
      </c>
      <c r="Q1461" s="362">
        <f>SUM('NOVO HORIZONTE'!I1461)</f>
        <v>0</v>
      </c>
      <c r="R1461" s="363">
        <f t="shared" si="187"/>
        <v>0</v>
      </c>
      <c r="S1461" s="153">
        <f t="shared" si="189"/>
        <v>0</v>
      </c>
      <c r="T1461" s="364"/>
    </row>
    <row r="1462" ht="22.5" hidden="1" spans="1:20">
      <c r="A1462" s="158">
        <v>101985</v>
      </c>
      <c r="B1462" s="94" t="s">
        <v>252</v>
      </c>
      <c r="C1462" s="104" t="s">
        <v>1696</v>
      </c>
      <c r="D1462" s="94" t="s">
        <v>261</v>
      </c>
      <c r="E1462" s="95">
        <v>192.04</v>
      </c>
      <c r="F1462" s="96">
        <f t="shared" si="185"/>
        <v>235.71</v>
      </c>
      <c r="G1462" s="107">
        <f>ROUND(SUM('NOVO HORIZONTE'!G1462),2)</f>
        <v>0</v>
      </c>
      <c r="H1462" s="107">
        <f t="shared" si="190"/>
        <v>0</v>
      </c>
      <c r="I1462" s="143">
        <f t="shared" si="191"/>
        <v>0</v>
      </c>
      <c r="J1462" s="142"/>
      <c r="K1462" s="183"/>
      <c r="L1462" s="7" t="str">
        <f t="shared" si="192"/>
        <v/>
      </c>
      <c r="M1462" s="7" t="str">
        <f t="shared" si="193"/>
        <v/>
      </c>
      <c r="N1462" s="7" t="str">
        <f t="shared" si="194"/>
        <v/>
      </c>
      <c r="O1462" s="144"/>
      <c r="P1462" s="355">
        <v>0</v>
      </c>
      <c r="Q1462" s="362">
        <f>SUM('NOVO HORIZONTE'!I1462)</f>
        <v>0</v>
      </c>
      <c r="R1462" s="363">
        <f t="shared" si="187"/>
        <v>0</v>
      </c>
      <c r="S1462" s="153">
        <f t="shared" si="189"/>
        <v>0</v>
      </c>
      <c r="T1462" s="364"/>
    </row>
    <row r="1463" ht="22.5" hidden="1" spans="1:20">
      <c r="A1463" s="158">
        <v>101986</v>
      </c>
      <c r="B1463" s="94" t="s">
        <v>252</v>
      </c>
      <c r="C1463" s="104" t="s">
        <v>1697</v>
      </c>
      <c r="D1463" s="94" t="s">
        <v>261</v>
      </c>
      <c r="E1463" s="95">
        <v>142</v>
      </c>
      <c r="F1463" s="96">
        <f t="shared" si="185"/>
        <v>174.29</v>
      </c>
      <c r="G1463" s="107">
        <f>ROUND(SUM('NOVO HORIZONTE'!G1463),2)</f>
        <v>0</v>
      </c>
      <c r="H1463" s="107">
        <f t="shared" si="190"/>
        <v>0</v>
      </c>
      <c r="I1463" s="143">
        <f t="shared" si="191"/>
        <v>0</v>
      </c>
      <c r="J1463" s="142"/>
      <c r="K1463" s="183"/>
      <c r="L1463" s="7" t="str">
        <f t="shared" si="192"/>
        <v/>
      </c>
      <c r="M1463" s="7" t="str">
        <f t="shared" si="193"/>
        <v/>
      </c>
      <c r="N1463" s="7" t="str">
        <f t="shared" si="194"/>
        <v/>
      </c>
      <c r="O1463" s="144"/>
      <c r="P1463" s="355">
        <v>0</v>
      </c>
      <c r="Q1463" s="362">
        <f>SUM('NOVO HORIZONTE'!I1463)</f>
        <v>0</v>
      </c>
      <c r="R1463" s="363">
        <f t="shared" si="187"/>
        <v>0</v>
      </c>
      <c r="S1463" s="153">
        <f t="shared" si="189"/>
        <v>0</v>
      </c>
      <c r="T1463" s="364"/>
    </row>
    <row r="1464" ht="22.5" hidden="1" spans="1:20">
      <c r="A1464" s="158">
        <v>101987</v>
      </c>
      <c r="B1464" s="94" t="s">
        <v>252</v>
      </c>
      <c r="C1464" s="104" t="s">
        <v>1698</v>
      </c>
      <c r="D1464" s="94" t="s">
        <v>261</v>
      </c>
      <c r="E1464" s="95">
        <v>308.69</v>
      </c>
      <c r="F1464" s="96">
        <f t="shared" si="185"/>
        <v>378.89</v>
      </c>
      <c r="G1464" s="107">
        <f>ROUND(SUM('NOVO HORIZONTE'!G1464),2)</f>
        <v>0</v>
      </c>
      <c r="H1464" s="107">
        <f t="shared" si="190"/>
        <v>0</v>
      </c>
      <c r="I1464" s="143">
        <f t="shared" si="191"/>
        <v>0</v>
      </c>
      <c r="J1464" s="142"/>
      <c r="K1464" s="183"/>
      <c r="L1464" s="7" t="str">
        <f t="shared" si="192"/>
        <v/>
      </c>
      <c r="M1464" s="7" t="str">
        <f t="shared" si="193"/>
        <v/>
      </c>
      <c r="N1464" s="7" t="str">
        <f t="shared" si="194"/>
        <v/>
      </c>
      <c r="O1464" s="144"/>
      <c r="P1464" s="355">
        <v>0</v>
      </c>
      <c r="Q1464" s="362">
        <f>SUM('NOVO HORIZONTE'!I1464)</f>
        <v>0</v>
      </c>
      <c r="R1464" s="363">
        <f t="shared" si="187"/>
        <v>0</v>
      </c>
      <c r="S1464" s="153">
        <f t="shared" si="189"/>
        <v>0</v>
      </c>
      <c r="T1464" s="364"/>
    </row>
    <row r="1465" ht="22.5" hidden="1" spans="1:20">
      <c r="A1465" s="158">
        <v>101988</v>
      </c>
      <c r="B1465" s="94" t="s">
        <v>252</v>
      </c>
      <c r="C1465" s="104" t="s">
        <v>1699</v>
      </c>
      <c r="D1465" s="94" t="s">
        <v>261</v>
      </c>
      <c r="E1465" s="95">
        <v>188.13</v>
      </c>
      <c r="F1465" s="96">
        <f t="shared" si="185"/>
        <v>230.91</v>
      </c>
      <c r="G1465" s="107">
        <f>ROUND(SUM('NOVO HORIZONTE'!G1465),2)</f>
        <v>0</v>
      </c>
      <c r="H1465" s="107">
        <f t="shared" si="190"/>
        <v>0</v>
      </c>
      <c r="I1465" s="143">
        <f t="shared" si="191"/>
        <v>0</v>
      </c>
      <c r="J1465" s="142"/>
      <c r="K1465" s="183"/>
      <c r="L1465" s="7" t="str">
        <f t="shared" si="192"/>
        <v/>
      </c>
      <c r="M1465" s="7" t="str">
        <f t="shared" si="193"/>
        <v/>
      </c>
      <c r="N1465" s="7" t="str">
        <f t="shared" si="194"/>
        <v/>
      </c>
      <c r="O1465" s="144"/>
      <c r="P1465" s="355">
        <v>0</v>
      </c>
      <c r="Q1465" s="362">
        <f>SUM('NOVO HORIZONTE'!I1465)</f>
        <v>0</v>
      </c>
      <c r="R1465" s="363">
        <f t="shared" si="187"/>
        <v>0</v>
      </c>
      <c r="S1465" s="153">
        <f t="shared" si="189"/>
        <v>0</v>
      </c>
      <c r="T1465" s="364"/>
    </row>
    <row r="1466" ht="22.5" hidden="1" spans="1:20">
      <c r="A1466" s="158">
        <v>101989</v>
      </c>
      <c r="B1466" s="94" t="s">
        <v>252</v>
      </c>
      <c r="C1466" s="104" t="s">
        <v>1700</v>
      </c>
      <c r="D1466" s="94" t="s">
        <v>261</v>
      </c>
      <c r="E1466" s="95">
        <v>149.27</v>
      </c>
      <c r="F1466" s="96">
        <f t="shared" si="185"/>
        <v>183.21</v>
      </c>
      <c r="G1466" s="107">
        <f>ROUND(SUM('NOVO HORIZONTE'!G1466),2)</f>
        <v>0</v>
      </c>
      <c r="H1466" s="107">
        <f t="shared" si="190"/>
        <v>0</v>
      </c>
      <c r="I1466" s="143">
        <f t="shared" si="191"/>
        <v>0</v>
      </c>
      <c r="J1466" s="142"/>
      <c r="K1466" s="183"/>
      <c r="L1466" s="7" t="str">
        <f t="shared" si="192"/>
        <v/>
      </c>
      <c r="M1466" s="7" t="str">
        <f t="shared" si="193"/>
        <v/>
      </c>
      <c r="N1466" s="7" t="str">
        <f t="shared" si="194"/>
        <v/>
      </c>
      <c r="O1466" s="144"/>
      <c r="P1466" s="355">
        <v>0</v>
      </c>
      <c r="Q1466" s="362">
        <f>SUM('NOVO HORIZONTE'!I1466)</f>
        <v>0</v>
      </c>
      <c r="R1466" s="363">
        <f t="shared" si="187"/>
        <v>0</v>
      </c>
      <c r="S1466" s="153">
        <f t="shared" si="189"/>
        <v>0</v>
      </c>
      <c r="T1466" s="364"/>
    </row>
    <row r="1467" ht="22.5" hidden="1" spans="1:20">
      <c r="A1467" s="158">
        <v>101990</v>
      </c>
      <c r="B1467" s="94" t="s">
        <v>252</v>
      </c>
      <c r="C1467" s="104" t="s">
        <v>1701</v>
      </c>
      <c r="D1467" s="94" t="s">
        <v>261</v>
      </c>
      <c r="E1467" s="95">
        <v>278.38</v>
      </c>
      <c r="F1467" s="96">
        <f t="shared" si="185"/>
        <v>341.68</v>
      </c>
      <c r="G1467" s="107">
        <f>ROUND(SUM('NOVO HORIZONTE'!G1467),2)</f>
        <v>0</v>
      </c>
      <c r="H1467" s="107">
        <f t="shared" si="190"/>
        <v>0</v>
      </c>
      <c r="I1467" s="143">
        <f t="shared" si="191"/>
        <v>0</v>
      </c>
      <c r="J1467" s="142"/>
      <c r="K1467" s="183"/>
      <c r="L1467" s="7" t="str">
        <f t="shared" si="192"/>
        <v/>
      </c>
      <c r="M1467" s="7" t="str">
        <f t="shared" si="193"/>
        <v/>
      </c>
      <c r="N1467" s="7" t="str">
        <f t="shared" si="194"/>
        <v/>
      </c>
      <c r="O1467" s="144"/>
      <c r="P1467" s="355">
        <v>0</v>
      </c>
      <c r="Q1467" s="362">
        <f>SUM('NOVO HORIZONTE'!I1467)</f>
        <v>0</v>
      </c>
      <c r="R1467" s="363">
        <f t="shared" si="187"/>
        <v>0</v>
      </c>
      <c r="S1467" s="153">
        <f t="shared" si="189"/>
        <v>0</v>
      </c>
      <c r="T1467" s="364"/>
    </row>
    <row r="1468" ht="22.5" hidden="1" spans="1:20">
      <c r="A1468" s="158">
        <v>101991</v>
      </c>
      <c r="B1468" s="94" t="s">
        <v>252</v>
      </c>
      <c r="C1468" s="104" t="s">
        <v>1702</v>
      </c>
      <c r="D1468" s="94" t="s">
        <v>261</v>
      </c>
      <c r="E1468" s="95">
        <v>193.42</v>
      </c>
      <c r="F1468" s="96">
        <f t="shared" si="185"/>
        <v>237.4</v>
      </c>
      <c r="G1468" s="107">
        <f>ROUND(SUM('NOVO HORIZONTE'!G1468),2)</f>
        <v>0</v>
      </c>
      <c r="H1468" s="107">
        <f t="shared" si="190"/>
        <v>0</v>
      </c>
      <c r="I1468" s="143">
        <f t="shared" si="191"/>
        <v>0</v>
      </c>
      <c r="J1468" s="142"/>
      <c r="K1468" s="183"/>
      <c r="L1468" s="7" t="str">
        <f t="shared" si="192"/>
        <v/>
      </c>
      <c r="M1468" s="7" t="str">
        <f t="shared" si="193"/>
        <v/>
      </c>
      <c r="N1468" s="7" t="str">
        <f t="shared" si="194"/>
        <v/>
      </c>
      <c r="O1468" s="144"/>
      <c r="P1468" s="355">
        <v>0</v>
      </c>
      <c r="Q1468" s="362">
        <f>SUM('NOVO HORIZONTE'!I1468)</f>
        <v>0</v>
      </c>
      <c r="R1468" s="363">
        <f t="shared" si="187"/>
        <v>0</v>
      </c>
      <c r="S1468" s="153">
        <f t="shared" si="189"/>
        <v>0</v>
      </c>
      <c r="T1468" s="364"/>
    </row>
    <row r="1469" ht="22.5" hidden="1" spans="1:20">
      <c r="A1469" s="158">
        <v>101992</v>
      </c>
      <c r="B1469" s="94" t="s">
        <v>252</v>
      </c>
      <c r="C1469" s="104" t="s">
        <v>1703</v>
      </c>
      <c r="D1469" s="94" t="s">
        <v>261</v>
      </c>
      <c r="E1469" s="95">
        <v>145.59</v>
      </c>
      <c r="F1469" s="96">
        <f t="shared" si="185"/>
        <v>178.7</v>
      </c>
      <c r="G1469" s="107">
        <f>ROUND(SUM('NOVO HORIZONTE'!G1469),2)</f>
        <v>0</v>
      </c>
      <c r="H1469" s="107">
        <f t="shared" si="190"/>
        <v>0</v>
      </c>
      <c r="I1469" s="143">
        <f t="shared" si="191"/>
        <v>0</v>
      </c>
      <c r="J1469" s="142"/>
      <c r="K1469" s="183"/>
      <c r="L1469" s="7" t="str">
        <f t="shared" si="192"/>
        <v/>
      </c>
      <c r="M1469" s="7" t="str">
        <f t="shared" si="193"/>
        <v/>
      </c>
      <c r="N1469" s="7" t="str">
        <f t="shared" si="194"/>
        <v/>
      </c>
      <c r="O1469" s="144"/>
      <c r="P1469" s="355">
        <v>0</v>
      </c>
      <c r="Q1469" s="362">
        <f>SUM('NOVO HORIZONTE'!I1469)</f>
        <v>0</v>
      </c>
      <c r="R1469" s="363">
        <f t="shared" si="187"/>
        <v>0</v>
      </c>
      <c r="S1469" s="153">
        <f t="shared" si="189"/>
        <v>0</v>
      </c>
      <c r="T1469" s="364"/>
    </row>
    <row r="1470" ht="22.5" hidden="1" spans="1:20">
      <c r="A1470" s="158">
        <v>101993</v>
      </c>
      <c r="B1470" s="94" t="s">
        <v>252</v>
      </c>
      <c r="C1470" s="104" t="s">
        <v>1704</v>
      </c>
      <c r="D1470" s="94" t="s">
        <v>261</v>
      </c>
      <c r="E1470" s="95">
        <v>363.74</v>
      </c>
      <c r="F1470" s="96">
        <f t="shared" si="185"/>
        <v>446.45</v>
      </c>
      <c r="G1470" s="107">
        <f>ROUND(SUM('NOVO HORIZONTE'!G1470),2)</f>
        <v>0</v>
      </c>
      <c r="H1470" s="107">
        <f t="shared" si="190"/>
        <v>0</v>
      </c>
      <c r="I1470" s="143">
        <f t="shared" si="191"/>
        <v>0</v>
      </c>
      <c r="J1470" s="142"/>
      <c r="K1470" s="183"/>
      <c r="L1470" s="7" t="str">
        <f t="shared" si="192"/>
        <v/>
      </c>
      <c r="M1470" s="7" t="str">
        <f t="shared" si="193"/>
        <v/>
      </c>
      <c r="N1470" s="7" t="str">
        <f t="shared" si="194"/>
        <v/>
      </c>
      <c r="O1470" s="144"/>
      <c r="P1470" s="355">
        <v>0</v>
      </c>
      <c r="Q1470" s="362">
        <f>SUM('NOVO HORIZONTE'!I1470)</f>
        <v>0</v>
      </c>
      <c r="R1470" s="363">
        <f t="shared" si="187"/>
        <v>0</v>
      </c>
      <c r="S1470" s="153">
        <f t="shared" si="189"/>
        <v>0</v>
      </c>
      <c r="T1470" s="364"/>
    </row>
    <row r="1471" ht="22.5" hidden="1" spans="1:20">
      <c r="A1471" s="158">
        <v>101994</v>
      </c>
      <c r="B1471" s="94" t="s">
        <v>252</v>
      </c>
      <c r="C1471" s="104" t="s">
        <v>1705</v>
      </c>
      <c r="D1471" s="94" t="s">
        <v>261</v>
      </c>
      <c r="E1471" s="95">
        <v>198.69</v>
      </c>
      <c r="F1471" s="96">
        <f t="shared" si="185"/>
        <v>243.87</v>
      </c>
      <c r="G1471" s="107">
        <f>ROUND(SUM('NOVO HORIZONTE'!G1471),2)</f>
        <v>0</v>
      </c>
      <c r="H1471" s="107">
        <f t="shared" si="190"/>
        <v>0</v>
      </c>
      <c r="I1471" s="143">
        <f t="shared" si="191"/>
        <v>0</v>
      </c>
      <c r="J1471" s="142"/>
      <c r="K1471" s="183"/>
      <c r="L1471" s="7" t="str">
        <f t="shared" si="192"/>
        <v/>
      </c>
      <c r="M1471" s="7" t="str">
        <f t="shared" si="193"/>
        <v/>
      </c>
      <c r="N1471" s="7" t="str">
        <f t="shared" si="194"/>
        <v/>
      </c>
      <c r="O1471" s="144"/>
      <c r="P1471" s="355">
        <v>0</v>
      </c>
      <c r="Q1471" s="362">
        <f>SUM('NOVO HORIZONTE'!I1471)</f>
        <v>0</v>
      </c>
      <c r="R1471" s="363">
        <f t="shared" si="187"/>
        <v>0</v>
      </c>
      <c r="S1471" s="153">
        <f t="shared" si="189"/>
        <v>0</v>
      </c>
      <c r="T1471" s="364"/>
    </row>
    <row r="1472" ht="22.5" hidden="1" spans="1:20">
      <c r="A1472" s="158">
        <v>101995</v>
      </c>
      <c r="B1472" s="94" t="s">
        <v>252</v>
      </c>
      <c r="C1472" s="104" t="s">
        <v>1706</v>
      </c>
      <c r="D1472" s="94" t="s">
        <v>261</v>
      </c>
      <c r="E1472" s="95">
        <v>155.07</v>
      </c>
      <c r="F1472" s="96">
        <f t="shared" si="185"/>
        <v>190.33</v>
      </c>
      <c r="G1472" s="107">
        <f>ROUND(SUM('NOVO HORIZONTE'!G1472),2)</f>
        <v>0</v>
      </c>
      <c r="H1472" s="107">
        <f t="shared" si="190"/>
        <v>0</v>
      </c>
      <c r="I1472" s="143">
        <f t="shared" si="191"/>
        <v>0</v>
      </c>
      <c r="J1472" s="142"/>
      <c r="K1472" s="183"/>
      <c r="L1472" s="7" t="str">
        <f t="shared" si="192"/>
        <v/>
      </c>
      <c r="M1472" s="7" t="str">
        <f t="shared" si="193"/>
        <v/>
      </c>
      <c r="N1472" s="7" t="str">
        <f t="shared" si="194"/>
        <v/>
      </c>
      <c r="O1472" s="144"/>
      <c r="P1472" s="355">
        <v>0</v>
      </c>
      <c r="Q1472" s="362">
        <f>SUM('NOVO HORIZONTE'!I1472)</f>
        <v>0</v>
      </c>
      <c r="R1472" s="363">
        <f t="shared" si="187"/>
        <v>0</v>
      </c>
      <c r="S1472" s="153">
        <f t="shared" si="189"/>
        <v>0</v>
      </c>
      <c r="T1472" s="364"/>
    </row>
    <row r="1473" ht="22.5" hidden="1" spans="1:20">
      <c r="A1473" s="158">
        <v>101996</v>
      </c>
      <c r="B1473" s="94" t="s">
        <v>252</v>
      </c>
      <c r="C1473" s="104" t="s">
        <v>1707</v>
      </c>
      <c r="D1473" s="94" t="s">
        <v>261</v>
      </c>
      <c r="E1473" s="95">
        <v>299.88</v>
      </c>
      <c r="F1473" s="96">
        <f t="shared" si="185"/>
        <v>368.07</v>
      </c>
      <c r="G1473" s="107">
        <f>ROUND(SUM('NOVO HORIZONTE'!G1473),2)</f>
        <v>0</v>
      </c>
      <c r="H1473" s="107">
        <f t="shared" si="190"/>
        <v>0</v>
      </c>
      <c r="I1473" s="143">
        <f t="shared" si="191"/>
        <v>0</v>
      </c>
      <c r="J1473" s="142"/>
      <c r="K1473" s="183"/>
      <c r="L1473" s="7" t="str">
        <f t="shared" si="192"/>
        <v/>
      </c>
      <c r="M1473" s="7" t="str">
        <f t="shared" si="193"/>
        <v/>
      </c>
      <c r="N1473" s="7" t="str">
        <f t="shared" si="194"/>
        <v/>
      </c>
      <c r="O1473" s="144"/>
      <c r="P1473" s="355">
        <v>0</v>
      </c>
      <c r="Q1473" s="362">
        <f>SUM('NOVO HORIZONTE'!I1473)</f>
        <v>0</v>
      </c>
      <c r="R1473" s="363">
        <f t="shared" si="187"/>
        <v>0</v>
      </c>
      <c r="S1473" s="153">
        <f t="shared" si="189"/>
        <v>0</v>
      </c>
      <c r="T1473" s="364"/>
    </row>
    <row r="1474" ht="22.5" hidden="1" spans="1:20">
      <c r="A1474" s="158">
        <v>101997</v>
      </c>
      <c r="B1474" s="94" t="s">
        <v>252</v>
      </c>
      <c r="C1474" s="104" t="s">
        <v>1708</v>
      </c>
      <c r="D1474" s="94" t="s">
        <v>261</v>
      </c>
      <c r="E1474" s="95">
        <v>193.41</v>
      </c>
      <c r="F1474" s="96">
        <f t="shared" si="185"/>
        <v>237.39</v>
      </c>
      <c r="G1474" s="107">
        <f>ROUND(SUM('NOVO HORIZONTE'!G1474),2)</f>
        <v>0</v>
      </c>
      <c r="H1474" s="107">
        <f t="shared" si="190"/>
        <v>0</v>
      </c>
      <c r="I1474" s="143">
        <f t="shared" si="191"/>
        <v>0</v>
      </c>
      <c r="J1474" s="142"/>
      <c r="K1474" s="183"/>
      <c r="L1474" s="7" t="str">
        <f t="shared" si="192"/>
        <v/>
      </c>
      <c r="M1474" s="7" t="str">
        <f t="shared" si="193"/>
        <v/>
      </c>
      <c r="N1474" s="7" t="str">
        <f t="shared" si="194"/>
        <v/>
      </c>
      <c r="O1474" s="144"/>
      <c r="P1474" s="355">
        <v>0</v>
      </c>
      <c r="Q1474" s="362">
        <f>SUM('NOVO HORIZONTE'!I1474)</f>
        <v>0</v>
      </c>
      <c r="R1474" s="363">
        <f t="shared" si="187"/>
        <v>0</v>
      </c>
      <c r="S1474" s="153">
        <f t="shared" si="189"/>
        <v>0</v>
      </c>
      <c r="T1474" s="364"/>
    </row>
    <row r="1475" ht="22.5" hidden="1" spans="1:20">
      <c r="A1475" s="158">
        <v>101998</v>
      </c>
      <c r="B1475" s="94" t="s">
        <v>252</v>
      </c>
      <c r="C1475" s="104" t="s">
        <v>1709</v>
      </c>
      <c r="D1475" s="94" t="s">
        <v>261</v>
      </c>
      <c r="E1475" s="95">
        <v>144.49</v>
      </c>
      <c r="F1475" s="96">
        <f t="shared" si="185"/>
        <v>177.35</v>
      </c>
      <c r="G1475" s="107">
        <f>ROUND(SUM('NOVO HORIZONTE'!G1475),2)</f>
        <v>0</v>
      </c>
      <c r="H1475" s="107">
        <f t="shared" si="190"/>
        <v>0</v>
      </c>
      <c r="I1475" s="143">
        <f t="shared" si="191"/>
        <v>0</v>
      </c>
      <c r="J1475" s="142"/>
      <c r="K1475" s="183"/>
      <c r="L1475" s="7" t="str">
        <f t="shared" si="192"/>
        <v/>
      </c>
      <c r="M1475" s="7" t="str">
        <f t="shared" si="193"/>
        <v/>
      </c>
      <c r="N1475" s="7" t="str">
        <f t="shared" si="194"/>
        <v/>
      </c>
      <c r="O1475" s="144"/>
      <c r="P1475" s="355">
        <v>0</v>
      </c>
      <c r="Q1475" s="362">
        <f>SUM('NOVO HORIZONTE'!I1475)</f>
        <v>0</v>
      </c>
      <c r="R1475" s="363">
        <f t="shared" si="187"/>
        <v>0</v>
      </c>
      <c r="S1475" s="153">
        <f t="shared" si="189"/>
        <v>0</v>
      </c>
      <c r="T1475" s="364"/>
    </row>
    <row r="1476" ht="22.5" hidden="1" spans="1:20">
      <c r="A1476" s="158">
        <v>101999</v>
      </c>
      <c r="B1476" s="94" t="s">
        <v>252</v>
      </c>
      <c r="C1476" s="104" t="s">
        <v>1710</v>
      </c>
      <c r="D1476" s="94" t="s">
        <v>261</v>
      </c>
      <c r="E1476" s="95">
        <v>390.38</v>
      </c>
      <c r="F1476" s="96">
        <f t="shared" si="185"/>
        <v>479.15</v>
      </c>
      <c r="G1476" s="107">
        <f>ROUND(SUM('NOVO HORIZONTE'!G1476),2)</f>
        <v>0</v>
      </c>
      <c r="H1476" s="107">
        <f t="shared" si="190"/>
        <v>0</v>
      </c>
      <c r="I1476" s="143">
        <f t="shared" si="191"/>
        <v>0</v>
      </c>
      <c r="J1476" s="142"/>
      <c r="K1476" s="183"/>
      <c r="L1476" s="7" t="str">
        <f t="shared" si="192"/>
        <v/>
      </c>
      <c r="M1476" s="7" t="str">
        <f t="shared" si="193"/>
        <v/>
      </c>
      <c r="N1476" s="7" t="str">
        <f t="shared" si="194"/>
        <v/>
      </c>
      <c r="O1476" s="144"/>
      <c r="P1476" s="355">
        <v>0</v>
      </c>
      <c r="Q1476" s="362">
        <f>SUM('NOVO HORIZONTE'!I1476)</f>
        <v>0</v>
      </c>
      <c r="R1476" s="363">
        <f t="shared" si="187"/>
        <v>0</v>
      </c>
      <c r="S1476" s="153">
        <f t="shared" si="189"/>
        <v>0</v>
      </c>
      <c r="T1476" s="364"/>
    </row>
    <row r="1477" ht="22.5" hidden="1" spans="1:20">
      <c r="A1477" s="158">
        <v>102000</v>
      </c>
      <c r="B1477" s="94" t="s">
        <v>252</v>
      </c>
      <c r="C1477" s="104" t="s">
        <v>1711</v>
      </c>
      <c r="D1477" s="94" t="s">
        <v>261</v>
      </c>
      <c r="E1477" s="95">
        <v>594.39</v>
      </c>
      <c r="F1477" s="96">
        <f t="shared" si="185"/>
        <v>729.55</v>
      </c>
      <c r="G1477" s="107">
        <f>ROUND(SUM('NOVO HORIZONTE'!G1477),2)</f>
        <v>0</v>
      </c>
      <c r="H1477" s="107">
        <f t="shared" si="190"/>
        <v>0</v>
      </c>
      <c r="I1477" s="143">
        <f t="shared" si="191"/>
        <v>0</v>
      </c>
      <c r="J1477" s="142"/>
      <c r="K1477" s="183"/>
      <c r="L1477" s="7" t="str">
        <f t="shared" si="192"/>
        <v/>
      </c>
      <c r="M1477" s="7" t="str">
        <f t="shared" si="193"/>
        <v/>
      </c>
      <c r="N1477" s="7" t="str">
        <f t="shared" si="194"/>
        <v/>
      </c>
      <c r="O1477" s="144"/>
      <c r="P1477" s="355">
        <v>0</v>
      </c>
      <c r="Q1477" s="362">
        <f>SUM('NOVO HORIZONTE'!I1477)</f>
        <v>0</v>
      </c>
      <c r="R1477" s="363">
        <f t="shared" si="187"/>
        <v>0</v>
      </c>
      <c r="S1477" s="153">
        <f t="shared" si="189"/>
        <v>0</v>
      </c>
      <c r="T1477" s="364"/>
    </row>
    <row r="1478" ht="22.5" hidden="1" spans="1:20">
      <c r="A1478" s="158">
        <v>102001</v>
      </c>
      <c r="B1478" s="94" t="s">
        <v>252</v>
      </c>
      <c r="C1478" s="104" t="s">
        <v>1712</v>
      </c>
      <c r="D1478" s="94" t="s">
        <v>261</v>
      </c>
      <c r="E1478" s="95">
        <v>512.24</v>
      </c>
      <c r="F1478" s="96">
        <f t="shared" si="185"/>
        <v>628.72</v>
      </c>
      <c r="G1478" s="107">
        <f>ROUND(SUM('NOVO HORIZONTE'!G1478),2)</f>
        <v>0</v>
      </c>
      <c r="H1478" s="107">
        <f t="shared" si="190"/>
        <v>0</v>
      </c>
      <c r="I1478" s="143">
        <f t="shared" si="191"/>
        <v>0</v>
      </c>
      <c r="J1478" s="142"/>
      <c r="K1478" s="183"/>
      <c r="L1478" s="7" t="str">
        <f t="shared" si="192"/>
        <v/>
      </c>
      <c r="M1478" s="7" t="str">
        <f t="shared" si="193"/>
        <v/>
      </c>
      <c r="N1478" s="7" t="str">
        <f t="shared" si="194"/>
        <v/>
      </c>
      <c r="O1478" s="144"/>
      <c r="P1478" s="355">
        <v>0</v>
      </c>
      <c r="Q1478" s="362">
        <f>SUM('NOVO HORIZONTE'!I1478)</f>
        <v>0</v>
      </c>
      <c r="R1478" s="363">
        <f t="shared" si="187"/>
        <v>0</v>
      </c>
      <c r="S1478" s="153">
        <f t="shared" si="189"/>
        <v>0</v>
      </c>
      <c r="T1478" s="364"/>
    </row>
    <row r="1479" ht="22.5" hidden="1" spans="1:20">
      <c r="A1479" s="158">
        <v>102002</v>
      </c>
      <c r="B1479" s="94" t="s">
        <v>252</v>
      </c>
      <c r="C1479" s="104" t="s">
        <v>1713</v>
      </c>
      <c r="D1479" s="94" t="s">
        <v>261</v>
      </c>
      <c r="E1479" s="95">
        <v>307.81</v>
      </c>
      <c r="F1479" s="96">
        <f t="shared" si="185"/>
        <v>377.81</v>
      </c>
      <c r="G1479" s="107">
        <f>ROUND(SUM('NOVO HORIZONTE'!G1479),2)</f>
        <v>0</v>
      </c>
      <c r="H1479" s="107">
        <f t="shared" si="190"/>
        <v>0</v>
      </c>
      <c r="I1479" s="143">
        <f t="shared" si="191"/>
        <v>0</v>
      </c>
      <c r="J1479" s="142"/>
      <c r="K1479" s="183"/>
      <c r="L1479" s="7" t="str">
        <f t="shared" si="192"/>
        <v/>
      </c>
      <c r="M1479" s="7" t="str">
        <f t="shared" si="193"/>
        <v/>
      </c>
      <c r="N1479" s="7" t="str">
        <f t="shared" si="194"/>
        <v/>
      </c>
      <c r="O1479" s="144"/>
      <c r="P1479" s="355">
        <v>0</v>
      </c>
      <c r="Q1479" s="362">
        <f>SUM('NOVO HORIZONTE'!I1479)</f>
        <v>0</v>
      </c>
      <c r="R1479" s="363">
        <f t="shared" si="187"/>
        <v>0</v>
      </c>
      <c r="S1479" s="153">
        <f t="shared" si="189"/>
        <v>0</v>
      </c>
      <c r="T1479" s="364"/>
    </row>
    <row r="1480" ht="22.5" hidden="1" spans="1:20">
      <c r="A1480" s="158">
        <v>102003</v>
      </c>
      <c r="B1480" s="94" t="s">
        <v>252</v>
      </c>
      <c r="C1480" s="104" t="s">
        <v>1714</v>
      </c>
      <c r="D1480" s="94" t="s">
        <v>261</v>
      </c>
      <c r="E1480" s="95">
        <v>274</v>
      </c>
      <c r="F1480" s="96">
        <f t="shared" si="185"/>
        <v>336.31</v>
      </c>
      <c r="G1480" s="107">
        <f>ROUND(SUM('NOVO HORIZONTE'!G1480),2)</f>
        <v>0</v>
      </c>
      <c r="H1480" s="107">
        <f t="shared" si="190"/>
        <v>0</v>
      </c>
      <c r="I1480" s="143">
        <f t="shared" si="191"/>
        <v>0</v>
      </c>
      <c r="J1480" s="142"/>
      <c r="K1480" s="183"/>
      <c r="L1480" s="7" t="str">
        <f t="shared" si="192"/>
        <v/>
      </c>
      <c r="M1480" s="7" t="str">
        <f t="shared" si="193"/>
        <v/>
      </c>
      <c r="N1480" s="7" t="str">
        <f t="shared" si="194"/>
        <v/>
      </c>
      <c r="O1480" s="144"/>
      <c r="P1480" s="355">
        <v>0</v>
      </c>
      <c r="Q1480" s="362">
        <f>SUM('NOVO HORIZONTE'!I1480)</f>
        <v>0</v>
      </c>
      <c r="R1480" s="363">
        <f t="shared" si="187"/>
        <v>0</v>
      </c>
      <c r="S1480" s="153">
        <f t="shared" si="189"/>
        <v>0</v>
      </c>
      <c r="T1480" s="364"/>
    </row>
    <row r="1481" ht="22.5" hidden="1" spans="1:20">
      <c r="A1481" s="158">
        <v>102004</v>
      </c>
      <c r="B1481" s="94" t="s">
        <v>252</v>
      </c>
      <c r="C1481" s="104" t="s">
        <v>1715</v>
      </c>
      <c r="D1481" s="94" t="s">
        <v>261</v>
      </c>
      <c r="E1481" s="95">
        <v>239.02</v>
      </c>
      <c r="F1481" s="96">
        <f t="shared" si="185"/>
        <v>293.37</v>
      </c>
      <c r="G1481" s="107">
        <f>ROUND(SUM('NOVO HORIZONTE'!G1481),2)</f>
        <v>0</v>
      </c>
      <c r="H1481" s="107">
        <f t="shared" si="190"/>
        <v>0</v>
      </c>
      <c r="I1481" s="143">
        <f t="shared" si="191"/>
        <v>0</v>
      </c>
      <c r="J1481" s="142"/>
      <c r="K1481" s="183"/>
      <c r="L1481" s="7" t="str">
        <f t="shared" si="192"/>
        <v/>
      </c>
      <c r="M1481" s="7" t="str">
        <f t="shared" si="193"/>
        <v/>
      </c>
      <c r="N1481" s="7" t="str">
        <f t="shared" si="194"/>
        <v/>
      </c>
      <c r="O1481" s="144"/>
      <c r="P1481" s="355">
        <v>0</v>
      </c>
      <c r="Q1481" s="362">
        <f>SUM('NOVO HORIZONTE'!I1481)</f>
        <v>0</v>
      </c>
      <c r="R1481" s="363">
        <f t="shared" si="187"/>
        <v>0</v>
      </c>
      <c r="S1481" s="153">
        <f t="shared" si="189"/>
        <v>0</v>
      </c>
      <c r="T1481" s="364"/>
    </row>
    <row r="1482" ht="22.5" hidden="1" spans="1:20">
      <c r="A1482" s="158">
        <v>102005</v>
      </c>
      <c r="B1482" s="94" t="s">
        <v>252</v>
      </c>
      <c r="C1482" s="104" t="s">
        <v>1716</v>
      </c>
      <c r="D1482" s="94" t="s">
        <v>261</v>
      </c>
      <c r="E1482" s="95">
        <v>211.47</v>
      </c>
      <c r="F1482" s="96">
        <f t="shared" si="185"/>
        <v>259.56</v>
      </c>
      <c r="G1482" s="107">
        <f>ROUND(SUM('NOVO HORIZONTE'!G1482),2)</f>
        <v>0</v>
      </c>
      <c r="H1482" s="107">
        <f t="shared" si="190"/>
        <v>0</v>
      </c>
      <c r="I1482" s="143">
        <f t="shared" si="191"/>
        <v>0</v>
      </c>
      <c r="J1482" s="142"/>
      <c r="K1482" s="183"/>
      <c r="L1482" s="7" t="str">
        <f t="shared" si="192"/>
        <v/>
      </c>
      <c r="M1482" s="7" t="str">
        <f t="shared" si="193"/>
        <v/>
      </c>
      <c r="N1482" s="7" t="str">
        <f t="shared" si="194"/>
        <v/>
      </c>
      <c r="O1482" s="144"/>
      <c r="P1482" s="355">
        <v>0</v>
      </c>
      <c r="Q1482" s="362">
        <f>SUM('NOVO HORIZONTE'!I1482)</f>
        <v>0</v>
      </c>
      <c r="R1482" s="363">
        <f t="shared" si="187"/>
        <v>0</v>
      </c>
      <c r="S1482" s="153">
        <f t="shared" si="189"/>
        <v>0</v>
      </c>
      <c r="T1482" s="364"/>
    </row>
    <row r="1483" ht="22.5" hidden="1" spans="1:20">
      <c r="A1483" s="158">
        <v>102006</v>
      </c>
      <c r="B1483" s="94" t="s">
        <v>252</v>
      </c>
      <c r="C1483" s="104" t="s">
        <v>1717</v>
      </c>
      <c r="D1483" s="94" t="s">
        <v>261</v>
      </c>
      <c r="E1483" s="95">
        <v>194.19</v>
      </c>
      <c r="F1483" s="96">
        <f t="shared" si="185"/>
        <v>238.35</v>
      </c>
      <c r="G1483" s="107">
        <f>ROUND(SUM('NOVO HORIZONTE'!G1483),2)</f>
        <v>0</v>
      </c>
      <c r="H1483" s="107">
        <f t="shared" si="190"/>
        <v>0</v>
      </c>
      <c r="I1483" s="143">
        <f t="shared" si="191"/>
        <v>0</v>
      </c>
      <c r="J1483" s="142"/>
      <c r="K1483" s="183"/>
      <c r="L1483" s="7" t="str">
        <f t="shared" si="192"/>
        <v/>
      </c>
      <c r="M1483" s="7" t="str">
        <f t="shared" si="193"/>
        <v/>
      </c>
      <c r="N1483" s="7" t="str">
        <f t="shared" si="194"/>
        <v/>
      </c>
      <c r="O1483" s="144"/>
      <c r="P1483" s="355">
        <v>0</v>
      </c>
      <c r="Q1483" s="362">
        <f>SUM('NOVO HORIZONTE'!I1483)</f>
        <v>0</v>
      </c>
      <c r="R1483" s="363">
        <f t="shared" si="187"/>
        <v>0</v>
      </c>
      <c r="S1483" s="153">
        <f t="shared" si="189"/>
        <v>0</v>
      </c>
      <c r="T1483" s="364"/>
    </row>
    <row r="1484" ht="22.5" hidden="1" spans="1:20">
      <c r="A1484" s="158">
        <v>102007</v>
      </c>
      <c r="B1484" s="94" t="s">
        <v>252</v>
      </c>
      <c r="C1484" s="104" t="s">
        <v>1718</v>
      </c>
      <c r="D1484" s="94" t="s">
        <v>261</v>
      </c>
      <c r="E1484" s="95">
        <v>566.72</v>
      </c>
      <c r="F1484" s="96">
        <f t="shared" si="185"/>
        <v>695.59</v>
      </c>
      <c r="G1484" s="107">
        <f>ROUND(SUM('NOVO HORIZONTE'!G1484),2)</f>
        <v>0</v>
      </c>
      <c r="H1484" s="107">
        <f t="shared" si="190"/>
        <v>0</v>
      </c>
      <c r="I1484" s="143">
        <f t="shared" si="191"/>
        <v>0</v>
      </c>
      <c r="J1484" s="142"/>
      <c r="K1484" s="183"/>
      <c r="L1484" s="7" t="str">
        <f t="shared" si="192"/>
        <v/>
      </c>
      <c r="M1484" s="7" t="str">
        <f t="shared" si="193"/>
        <v/>
      </c>
      <c r="N1484" s="7" t="str">
        <f t="shared" si="194"/>
        <v/>
      </c>
      <c r="O1484" s="144"/>
      <c r="P1484" s="355">
        <v>0</v>
      </c>
      <c r="Q1484" s="362">
        <f>SUM('NOVO HORIZONTE'!I1484)</f>
        <v>0</v>
      </c>
      <c r="R1484" s="363">
        <f t="shared" si="187"/>
        <v>0</v>
      </c>
      <c r="S1484" s="153">
        <f t="shared" si="189"/>
        <v>0</v>
      </c>
      <c r="T1484" s="364"/>
    </row>
    <row r="1485" ht="22.5" hidden="1" spans="1:20">
      <c r="A1485" s="158">
        <v>102008</v>
      </c>
      <c r="B1485" s="94" t="s">
        <v>252</v>
      </c>
      <c r="C1485" s="104" t="s">
        <v>1719</v>
      </c>
      <c r="D1485" s="94" t="s">
        <v>261</v>
      </c>
      <c r="E1485" s="95">
        <v>472.79</v>
      </c>
      <c r="F1485" s="96">
        <f t="shared" si="185"/>
        <v>580.3</v>
      </c>
      <c r="G1485" s="107">
        <f>ROUND(SUM('NOVO HORIZONTE'!G1485),2)</f>
        <v>0</v>
      </c>
      <c r="H1485" s="107">
        <f t="shared" si="190"/>
        <v>0</v>
      </c>
      <c r="I1485" s="143">
        <f t="shared" si="191"/>
        <v>0</v>
      </c>
      <c r="J1485" s="142"/>
      <c r="K1485" s="183"/>
      <c r="L1485" s="7" t="str">
        <f t="shared" si="192"/>
        <v/>
      </c>
      <c r="M1485" s="7" t="str">
        <f t="shared" si="193"/>
        <v/>
      </c>
      <c r="N1485" s="7" t="str">
        <f t="shared" si="194"/>
        <v/>
      </c>
      <c r="O1485" s="144"/>
      <c r="P1485" s="355">
        <v>0</v>
      </c>
      <c r="Q1485" s="362">
        <f>SUM('NOVO HORIZONTE'!I1485)</f>
        <v>0</v>
      </c>
      <c r="R1485" s="363">
        <f t="shared" si="187"/>
        <v>0</v>
      </c>
      <c r="S1485" s="153">
        <f t="shared" si="189"/>
        <v>0</v>
      </c>
      <c r="T1485" s="364"/>
    </row>
    <row r="1486" ht="22.5" hidden="1" spans="1:20">
      <c r="A1486" s="158">
        <v>102009</v>
      </c>
      <c r="B1486" s="94" t="s">
        <v>252</v>
      </c>
      <c r="C1486" s="104" t="s">
        <v>1720</v>
      </c>
      <c r="D1486" s="94" t="s">
        <v>261</v>
      </c>
      <c r="E1486" s="95">
        <v>311.32</v>
      </c>
      <c r="F1486" s="96">
        <f t="shared" si="185"/>
        <v>382.11</v>
      </c>
      <c r="G1486" s="107">
        <f>ROUND(SUM('NOVO HORIZONTE'!G1486),2)</f>
        <v>0</v>
      </c>
      <c r="H1486" s="107">
        <f t="shared" si="190"/>
        <v>0</v>
      </c>
      <c r="I1486" s="143">
        <f t="shared" si="191"/>
        <v>0</v>
      </c>
      <c r="J1486" s="142"/>
      <c r="K1486" s="183"/>
      <c r="L1486" s="7" t="str">
        <f t="shared" si="192"/>
        <v/>
      </c>
      <c r="M1486" s="7" t="str">
        <f t="shared" si="193"/>
        <v/>
      </c>
      <c r="N1486" s="7" t="str">
        <f t="shared" si="194"/>
        <v/>
      </c>
      <c r="O1486" s="144"/>
      <c r="P1486" s="355">
        <v>0</v>
      </c>
      <c r="Q1486" s="362">
        <f>SUM('NOVO HORIZONTE'!I1486)</f>
        <v>0</v>
      </c>
      <c r="R1486" s="363">
        <f t="shared" si="187"/>
        <v>0</v>
      </c>
      <c r="S1486" s="153">
        <f t="shared" si="189"/>
        <v>0</v>
      </c>
      <c r="T1486" s="364"/>
    </row>
    <row r="1487" ht="22.5" hidden="1" spans="1:20">
      <c r="A1487" s="158">
        <v>102010</v>
      </c>
      <c r="B1487" s="94" t="s">
        <v>252</v>
      </c>
      <c r="C1487" s="104" t="s">
        <v>1721</v>
      </c>
      <c r="D1487" s="94" t="s">
        <v>261</v>
      </c>
      <c r="E1487" s="95">
        <v>274.27</v>
      </c>
      <c r="F1487" s="96">
        <f t="shared" si="185"/>
        <v>336.64</v>
      </c>
      <c r="G1487" s="107">
        <f>ROUND(SUM('NOVO HORIZONTE'!G1487),2)</f>
        <v>0</v>
      </c>
      <c r="H1487" s="107">
        <f t="shared" si="190"/>
        <v>0</v>
      </c>
      <c r="I1487" s="143">
        <f t="shared" si="191"/>
        <v>0</v>
      </c>
      <c r="J1487" s="142"/>
      <c r="K1487" s="183"/>
      <c r="L1487" s="7" t="str">
        <f t="shared" si="192"/>
        <v/>
      </c>
      <c r="M1487" s="7" t="str">
        <f t="shared" si="193"/>
        <v/>
      </c>
      <c r="N1487" s="7" t="str">
        <f t="shared" si="194"/>
        <v/>
      </c>
      <c r="O1487" s="144"/>
      <c r="P1487" s="355">
        <v>0</v>
      </c>
      <c r="Q1487" s="362">
        <f>SUM('NOVO HORIZONTE'!I1487)</f>
        <v>0</v>
      </c>
      <c r="R1487" s="363">
        <f t="shared" si="187"/>
        <v>0</v>
      </c>
      <c r="S1487" s="153">
        <f t="shared" si="189"/>
        <v>0</v>
      </c>
      <c r="T1487" s="364"/>
    </row>
    <row r="1488" ht="22.5" hidden="1" spans="1:20">
      <c r="A1488" s="158">
        <v>102011</v>
      </c>
      <c r="B1488" s="94" t="s">
        <v>252</v>
      </c>
      <c r="C1488" s="104" t="s">
        <v>1722</v>
      </c>
      <c r="D1488" s="94" t="s">
        <v>261</v>
      </c>
      <c r="E1488" s="95">
        <v>233.12</v>
      </c>
      <c r="F1488" s="96">
        <f t="shared" si="185"/>
        <v>286.13</v>
      </c>
      <c r="G1488" s="107">
        <f>ROUND(SUM('NOVO HORIZONTE'!G1488),2)</f>
        <v>0</v>
      </c>
      <c r="H1488" s="107">
        <f t="shared" si="190"/>
        <v>0</v>
      </c>
      <c r="I1488" s="143">
        <f t="shared" si="191"/>
        <v>0</v>
      </c>
      <c r="J1488" s="142"/>
      <c r="K1488" s="183"/>
      <c r="L1488" s="7" t="str">
        <f t="shared" si="192"/>
        <v/>
      </c>
      <c r="M1488" s="7" t="str">
        <f t="shared" si="193"/>
        <v/>
      </c>
      <c r="N1488" s="7" t="str">
        <f t="shared" si="194"/>
        <v/>
      </c>
      <c r="O1488" s="144"/>
      <c r="P1488" s="355">
        <v>0</v>
      </c>
      <c r="Q1488" s="362">
        <f>SUM('NOVO HORIZONTE'!I1488)</f>
        <v>0</v>
      </c>
      <c r="R1488" s="363">
        <f t="shared" si="187"/>
        <v>0</v>
      </c>
      <c r="S1488" s="153">
        <f t="shared" si="189"/>
        <v>0</v>
      </c>
      <c r="T1488" s="364"/>
    </row>
    <row r="1489" ht="22.5" hidden="1" spans="1:20">
      <c r="A1489" s="158">
        <v>102012</v>
      </c>
      <c r="B1489" s="94" t="s">
        <v>252</v>
      </c>
      <c r="C1489" s="104" t="s">
        <v>1723</v>
      </c>
      <c r="D1489" s="94" t="s">
        <v>261</v>
      </c>
      <c r="E1489" s="95">
        <v>206</v>
      </c>
      <c r="F1489" s="96">
        <f t="shared" si="185"/>
        <v>252.84</v>
      </c>
      <c r="G1489" s="107">
        <f>ROUND(SUM('NOVO HORIZONTE'!G1489),2)</f>
        <v>0</v>
      </c>
      <c r="H1489" s="107">
        <f t="shared" si="190"/>
        <v>0</v>
      </c>
      <c r="I1489" s="143">
        <f t="shared" si="191"/>
        <v>0</v>
      </c>
      <c r="J1489" s="142"/>
      <c r="K1489" s="183"/>
      <c r="L1489" s="7" t="str">
        <f t="shared" si="192"/>
        <v/>
      </c>
      <c r="M1489" s="7" t="str">
        <f t="shared" si="193"/>
        <v/>
      </c>
      <c r="N1489" s="7" t="str">
        <f t="shared" si="194"/>
        <v/>
      </c>
      <c r="O1489" s="144"/>
      <c r="P1489" s="355">
        <v>0</v>
      </c>
      <c r="Q1489" s="362">
        <f>SUM('NOVO HORIZONTE'!I1489)</f>
        <v>0</v>
      </c>
      <c r="R1489" s="363">
        <f t="shared" si="187"/>
        <v>0</v>
      </c>
      <c r="S1489" s="153">
        <f t="shared" si="189"/>
        <v>0</v>
      </c>
      <c r="T1489" s="364"/>
    </row>
    <row r="1490" ht="22.5" hidden="1" spans="1:20">
      <c r="A1490" s="158">
        <v>102013</v>
      </c>
      <c r="B1490" s="94" t="s">
        <v>252</v>
      </c>
      <c r="C1490" s="104" t="s">
        <v>1724</v>
      </c>
      <c r="D1490" s="94" t="s">
        <v>261</v>
      </c>
      <c r="E1490" s="95">
        <v>190.87</v>
      </c>
      <c r="F1490" s="96">
        <f t="shared" si="185"/>
        <v>234.27</v>
      </c>
      <c r="G1490" s="107">
        <f>ROUND(SUM('NOVO HORIZONTE'!G1490),2)</f>
        <v>0</v>
      </c>
      <c r="H1490" s="107">
        <f t="shared" si="190"/>
        <v>0</v>
      </c>
      <c r="I1490" s="143">
        <f t="shared" si="191"/>
        <v>0</v>
      </c>
      <c r="J1490" s="142"/>
      <c r="K1490" s="183"/>
      <c r="L1490" s="7" t="str">
        <f t="shared" si="192"/>
        <v/>
      </c>
      <c r="M1490" s="7" t="str">
        <f t="shared" si="193"/>
        <v/>
      </c>
      <c r="N1490" s="7" t="str">
        <f t="shared" si="194"/>
        <v/>
      </c>
      <c r="O1490" s="144"/>
      <c r="P1490" s="355">
        <v>0</v>
      </c>
      <c r="Q1490" s="362">
        <f>SUM('NOVO HORIZONTE'!I1490)</f>
        <v>0</v>
      </c>
      <c r="R1490" s="363">
        <f t="shared" si="187"/>
        <v>0</v>
      </c>
      <c r="S1490" s="153">
        <f t="shared" si="189"/>
        <v>0</v>
      </c>
      <c r="T1490" s="364"/>
    </row>
    <row r="1491" ht="22.5" hidden="1" spans="1:20">
      <c r="A1491" s="158">
        <v>102014</v>
      </c>
      <c r="B1491" s="94" t="s">
        <v>252</v>
      </c>
      <c r="C1491" s="104" t="s">
        <v>1725</v>
      </c>
      <c r="D1491" s="94" t="s">
        <v>261</v>
      </c>
      <c r="E1491" s="95">
        <v>649.8</v>
      </c>
      <c r="F1491" s="96">
        <f t="shared" si="185"/>
        <v>797.56</v>
      </c>
      <c r="G1491" s="107">
        <f>ROUND(SUM('NOVO HORIZONTE'!G1491),2)</f>
        <v>0</v>
      </c>
      <c r="H1491" s="107">
        <f t="shared" si="190"/>
        <v>0</v>
      </c>
      <c r="I1491" s="143">
        <f t="shared" si="191"/>
        <v>0</v>
      </c>
      <c r="J1491" s="142"/>
      <c r="K1491" s="183"/>
      <c r="L1491" s="7" t="str">
        <f t="shared" si="192"/>
        <v/>
      </c>
      <c r="M1491" s="7" t="str">
        <f t="shared" si="193"/>
        <v/>
      </c>
      <c r="N1491" s="7" t="str">
        <f t="shared" si="194"/>
        <v/>
      </c>
      <c r="O1491" s="144"/>
      <c r="P1491" s="355">
        <v>0</v>
      </c>
      <c r="Q1491" s="362">
        <f>SUM('NOVO HORIZONTE'!I1491)</f>
        <v>0</v>
      </c>
      <c r="R1491" s="363">
        <f t="shared" si="187"/>
        <v>0</v>
      </c>
      <c r="S1491" s="153">
        <f t="shared" si="189"/>
        <v>0</v>
      </c>
      <c r="T1491" s="364"/>
    </row>
    <row r="1492" ht="22.5" hidden="1" spans="1:20">
      <c r="A1492" s="158">
        <v>102015</v>
      </c>
      <c r="B1492" s="94" t="s">
        <v>252</v>
      </c>
      <c r="C1492" s="104" t="s">
        <v>1726</v>
      </c>
      <c r="D1492" s="94" t="s">
        <v>261</v>
      </c>
      <c r="E1492" s="95">
        <v>544.02</v>
      </c>
      <c r="F1492" s="96">
        <f t="shared" si="185"/>
        <v>667.73</v>
      </c>
      <c r="G1492" s="107">
        <f>ROUND(SUM('NOVO HORIZONTE'!G1492),2)</f>
        <v>0</v>
      </c>
      <c r="H1492" s="107">
        <f t="shared" si="190"/>
        <v>0</v>
      </c>
      <c r="I1492" s="143">
        <f t="shared" si="191"/>
        <v>0</v>
      </c>
      <c r="J1492" s="142"/>
      <c r="K1492" s="183"/>
      <c r="L1492" s="7" t="str">
        <f t="shared" si="192"/>
        <v/>
      </c>
      <c r="M1492" s="7" t="str">
        <f t="shared" si="193"/>
        <v/>
      </c>
      <c r="N1492" s="7" t="str">
        <f t="shared" si="194"/>
        <v/>
      </c>
      <c r="O1492" s="144"/>
      <c r="P1492" s="355">
        <v>0</v>
      </c>
      <c r="Q1492" s="362">
        <f>SUM('NOVO HORIZONTE'!I1492)</f>
        <v>0</v>
      </c>
      <c r="R1492" s="363">
        <f t="shared" si="187"/>
        <v>0</v>
      </c>
      <c r="S1492" s="153">
        <f t="shared" si="189"/>
        <v>0</v>
      </c>
      <c r="T1492" s="364"/>
    </row>
    <row r="1493" ht="22.5" hidden="1" spans="1:20">
      <c r="A1493" s="158">
        <v>102016</v>
      </c>
      <c r="B1493" s="94" t="s">
        <v>252</v>
      </c>
      <c r="C1493" s="104" t="s">
        <v>1727</v>
      </c>
      <c r="D1493" s="94" t="s">
        <v>261</v>
      </c>
      <c r="E1493" s="95">
        <v>307.82</v>
      </c>
      <c r="F1493" s="96">
        <f t="shared" si="185"/>
        <v>377.82</v>
      </c>
      <c r="G1493" s="107">
        <f>ROUND(SUM('NOVO HORIZONTE'!G1493),2)</f>
        <v>0</v>
      </c>
      <c r="H1493" s="107">
        <f t="shared" si="190"/>
        <v>0</v>
      </c>
      <c r="I1493" s="143">
        <f t="shared" si="191"/>
        <v>0</v>
      </c>
      <c r="J1493" s="142"/>
      <c r="K1493" s="183"/>
      <c r="L1493" s="7" t="str">
        <f t="shared" si="192"/>
        <v/>
      </c>
      <c r="M1493" s="7" t="str">
        <f t="shared" si="193"/>
        <v/>
      </c>
      <c r="N1493" s="7" t="str">
        <f t="shared" ref="N1493:N1556" si="195">M1493</f>
        <v/>
      </c>
      <c r="O1493" s="144"/>
      <c r="P1493" s="355">
        <v>0</v>
      </c>
      <c r="Q1493" s="362">
        <f>SUM('NOVO HORIZONTE'!I1493)</f>
        <v>0</v>
      </c>
      <c r="R1493" s="363">
        <f t="shared" si="187"/>
        <v>0</v>
      </c>
      <c r="S1493" s="153">
        <f t="shared" si="189"/>
        <v>0</v>
      </c>
      <c r="T1493" s="364"/>
    </row>
    <row r="1494" ht="22.5" hidden="1" spans="1:20">
      <c r="A1494" s="158">
        <v>102017</v>
      </c>
      <c r="B1494" s="94" t="s">
        <v>252</v>
      </c>
      <c r="C1494" s="104" t="s">
        <v>1728</v>
      </c>
      <c r="D1494" s="94" t="s">
        <v>261</v>
      </c>
      <c r="E1494" s="95">
        <v>272.3</v>
      </c>
      <c r="F1494" s="96">
        <f t="shared" si="185"/>
        <v>334.22</v>
      </c>
      <c r="G1494" s="107">
        <f>ROUND(SUM('NOVO HORIZONTE'!G1494),2)</f>
        <v>0</v>
      </c>
      <c r="H1494" s="107">
        <f t="shared" si="190"/>
        <v>0</v>
      </c>
      <c r="I1494" s="143">
        <f t="shared" si="191"/>
        <v>0</v>
      </c>
      <c r="J1494" s="142"/>
      <c r="K1494" s="183"/>
      <c r="L1494" s="7" t="str">
        <f t="shared" si="192"/>
        <v/>
      </c>
      <c r="M1494" s="7" t="str">
        <f t="shared" si="193"/>
        <v/>
      </c>
      <c r="N1494" s="7" t="str">
        <f t="shared" si="195"/>
        <v/>
      </c>
      <c r="O1494" s="144"/>
      <c r="P1494" s="355">
        <v>0</v>
      </c>
      <c r="Q1494" s="362">
        <f>SUM('NOVO HORIZONTE'!I1494)</f>
        <v>0</v>
      </c>
      <c r="R1494" s="363">
        <f t="shared" si="187"/>
        <v>0</v>
      </c>
      <c r="S1494" s="153">
        <f t="shared" si="189"/>
        <v>0</v>
      </c>
      <c r="T1494" s="364"/>
    </row>
    <row r="1495" ht="22.5" hidden="1" spans="1:20">
      <c r="A1495" s="158">
        <v>102036</v>
      </c>
      <c r="B1495" s="94" t="s">
        <v>252</v>
      </c>
      <c r="C1495" s="104" t="s">
        <v>1729</v>
      </c>
      <c r="D1495" s="94" t="s">
        <v>261</v>
      </c>
      <c r="E1495" s="95">
        <v>235.25</v>
      </c>
      <c r="F1495" s="96">
        <f t="shared" si="185"/>
        <v>288.75</v>
      </c>
      <c r="G1495" s="107">
        <f>ROUND(SUM('NOVO HORIZONTE'!G1495),2)</f>
        <v>0</v>
      </c>
      <c r="H1495" s="107">
        <f t="shared" si="190"/>
        <v>0</v>
      </c>
      <c r="I1495" s="143">
        <f t="shared" si="191"/>
        <v>0</v>
      </c>
      <c r="J1495" s="142"/>
      <c r="K1495" s="183"/>
      <c r="L1495" s="7" t="str">
        <f t="shared" si="192"/>
        <v/>
      </c>
      <c r="M1495" s="7" t="str">
        <f t="shared" si="193"/>
        <v/>
      </c>
      <c r="N1495" s="7" t="str">
        <f t="shared" si="195"/>
        <v/>
      </c>
      <c r="O1495" s="144"/>
      <c r="P1495" s="355">
        <v>0</v>
      </c>
      <c r="Q1495" s="362">
        <f>SUM('NOVO HORIZONTE'!I1495)</f>
        <v>0</v>
      </c>
      <c r="R1495" s="363">
        <f t="shared" si="187"/>
        <v>0</v>
      </c>
      <c r="S1495" s="153">
        <f t="shared" si="189"/>
        <v>0</v>
      </c>
      <c r="T1495" s="364"/>
    </row>
    <row r="1496" ht="22.5" hidden="1" spans="1:20">
      <c r="A1496" s="158">
        <v>102037</v>
      </c>
      <c r="B1496" s="94" t="s">
        <v>252</v>
      </c>
      <c r="C1496" s="104" t="s">
        <v>1730</v>
      </c>
      <c r="D1496" s="94" t="s">
        <v>261</v>
      </c>
      <c r="E1496" s="95">
        <v>207.55</v>
      </c>
      <c r="F1496" s="96">
        <f t="shared" ref="F1496:F1559" si="196">IF(E1496=0,0,IF(P1496=0,ROUND(E1496*(1+E$13),2),ROUND(E1496*(1+E$12),2)))</f>
        <v>254.75</v>
      </c>
      <c r="G1496" s="107">
        <f>ROUND(SUM('NOVO HORIZONTE'!G1496),2)</f>
        <v>0</v>
      </c>
      <c r="H1496" s="107">
        <f t="shared" si="190"/>
        <v>0</v>
      </c>
      <c r="I1496" s="143">
        <f t="shared" ref="I1496:I1559" si="197">IF(ISBLANK(G1496),0,ROUND(G1496*H1496,2))</f>
        <v>0</v>
      </c>
      <c r="J1496" s="142"/>
      <c r="K1496" s="183"/>
      <c r="L1496" s="7" t="str">
        <f t="shared" ref="L1496:L1559" si="198">IF(K1496="X","x",IF(K1496="xx","x",IF(I1496&gt;0,"x","")))</f>
        <v/>
      </c>
      <c r="M1496" s="7" t="str">
        <f t="shared" ref="M1496:M1559" si="199">IF(K1496="X","x",IF(K1496="xx","x",IF(I1496&gt;0,"x","")))</f>
        <v/>
      </c>
      <c r="N1496" s="7" t="str">
        <f t="shared" si="195"/>
        <v/>
      </c>
      <c r="O1496" s="144"/>
      <c r="P1496" s="355">
        <v>0</v>
      </c>
      <c r="Q1496" s="362">
        <f>SUM('NOVO HORIZONTE'!I1496)</f>
        <v>0</v>
      </c>
      <c r="R1496" s="363">
        <f t="shared" ref="R1496:R1559" si="200">I1496-Q1496</f>
        <v>0</v>
      </c>
      <c r="S1496" s="153">
        <f t="shared" si="189"/>
        <v>0</v>
      </c>
      <c r="T1496" s="364"/>
    </row>
    <row r="1497" ht="22.5" hidden="1" spans="1:20">
      <c r="A1497" s="158">
        <v>102038</v>
      </c>
      <c r="B1497" s="94" t="s">
        <v>252</v>
      </c>
      <c r="C1497" s="104" t="s">
        <v>1731</v>
      </c>
      <c r="D1497" s="94" t="s">
        <v>261</v>
      </c>
      <c r="E1497" s="95">
        <v>192.11</v>
      </c>
      <c r="F1497" s="96">
        <f t="shared" si="196"/>
        <v>235.8</v>
      </c>
      <c r="G1497" s="107">
        <f>ROUND(SUM('NOVO HORIZONTE'!G1497),2)</f>
        <v>0</v>
      </c>
      <c r="H1497" s="107">
        <f t="shared" ref="H1497:H1560" si="201">IF(G1497=0,0,F1497)</f>
        <v>0</v>
      </c>
      <c r="I1497" s="143">
        <f t="shared" si="197"/>
        <v>0</v>
      </c>
      <c r="J1497" s="142"/>
      <c r="K1497" s="183"/>
      <c r="L1497" s="7" t="str">
        <f t="shared" si="198"/>
        <v/>
      </c>
      <c r="M1497" s="7" t="str">
        <f t="shared" si="199"/>
        <v/>
      </c>
      <c r="N1497" s="7" t="str">
        <f t="shared" si="195"/>
        <v/>
      </c>
      <c r="O1497" s="144"/>
      <c r="P1497" s="355">
        <v>0</v>
      </c>
      <c r="Q1497" s="362">
        <f>SUM('NOVO HORIZONTE'!I1497)</f>
        <v>0</v>
      </c>
      <c r="R1497" s="363">
        <f t="shared" si="200"/>
        <v>0</v>
      </c>
      <c r="S1497" s="153">
        <f t="shared" ref="S1497:S1560" si="202">IF(R1497=0,0,IF(R1497&gt;0,"c","b"))</f>
        <v>0</v>
      </c>
      <c r="T1497" s="364"/>
    </row>
    <row r="1498" ht="22.5" hidden="1" spans="1:20">
      <c r="A1498" s="158">
        <v>102039</v>
      </c>
      <c r="B1498" s="94" t="s">
        <v>252</v>
      </c>
      <c r="C1498" s="104" t="s">
        <v>1732</v>
      </c>
      <c r="D1498" s="94" t="s">
        <v>261</v>
      </c>
      <c r="E1498" s="95">
        <v>593.59</v>
      </c>
      <c r="F1498" s="96">
        <f t="shared" si="196"/>
        <v>728.57</v>
      </c>
      <c r="G1498" s="107">
        <f>ROUND(SUM('NOVO HORIZONTE'!G1498),2)</f>
        <v>0</v>
      </c>
      <c r="H1498" s="107">
        <f t="shared" si="201"/>
        <v>0</v>
      </c>
      <c r="I1498" s="143">
        <f t="shared" si="197"/>
        <v>0</v>
      </c>
      <c r="J1498" s="142"/>
      <c r="K1498" s="183"/>
      <c r="L1498" s="7" t="str">
        <f t="shared" si="198"/>
        <v/>
      </c>
      <c r="M1498" s="7" t="str">
        <f t="shared" si="199"/>
        <v/>
      </c>
      <c r="N1498" s="7" t="str">
        <f t="shared" si="195"/>
        <v/>
      </c>
      <c r="O1498" s="144"/>
      <c r="P1498" s="355">
        <v>0</v>
      </c>
      <c r="Q1498" s="362">
        <f>SUM('NOVO HORIZONTE'!I1498)</f>
        <v>0</v>
      </c>
      <c r="R1498" s="363">
        <f t="shared" si="200"/>
        <v>0</v>
      </c>
      <c r="S1498" s="153">
        <f t="shared" si="202"/>
        <v>0</v>
      </c>
      <c r="T1498" s="364"/>
    </row>
    <row r="1499" ht="22.5" hidden="1" spans="1:20">
      <c r="A1499" s="158">
        <v>102040</v>
      </c>
      <c r="B1499" s="94" t="s">
        <v>252</v>
      </c>
      <c r="C1499" s="104" t="s">
        <v>1733</v>
      </c>
      <c r="D1499" s="94" t="s">
        <v>261</v>
      </c>
      <c r="E1499" s="95">
        <v>493.63</v>
      </c>
      <c r="F1499" s="96">
        <f t="shared" si="196"/>
        <v>605.88</v>
      </c>
      <c r="G1499" s="107">
        <f>ROUND(SUM('NOVO HORIZONTE'!G1499),2)</f>
        <v>0</v>
      </c>
      <c r="H1499" s="107">
        <f t="shared" si="201"/>
        <v>0</v>
      </c>
      <c r="I1499" s="143">
        <f t="shared" si="197"/>
        <v>0</v>
      </c>
      <c r="J1499" s="142"/>
      <c r="K1499" s="183"/>
      <c r="L1499" s="7" t="str">
        <f t="shared" si="198"/>
        <v/>
      </c>
      <c r="M1499" s="7" t="str">
        <f t="shared" si="199"/>
        <v/>
      </c>
      <c r="N1499" s="7" t="str">
        <f t="shared" si="195"/>
        <v/>
      </c>
      <c r="O1499" s="144"/>
      <c r="P1499" s="355">
        <v>0</v>
      </c>
      <c r="Q1499" s="362">
        <f>SUM('NOVO HORIZONTE'!I1499)</f>
        <v>0</v>
      </c>
      <c r="R1499" s="363">
        <f t="shared" si="200"/>
        <v>0</v>
      </c>
      <c r="S1499" s="153">
        <f t="shared" si="202"/>
        <v>0</v>
      </c>
      <c r="T1499" s="364"/>
    </row>
    <row r="1500" ht="22.5" hidden="1" spans="1:20">
      <c r="A1500" s="158">
        <v>102041</v>
      </c>
      <c r="B1500" s="94" t="s">
        <v>252</v>
      </c>
      <c r="C1500" s="104" t="s">
        <v>1734</v>
      </c>
      <c r="D1500" s="94" t="s">
        <v>261</v>
      </c>
      <c r="E1500" s="95">
        <v>312.45</v>
      </c>
      <c r="F1500" s="96">
        <f t="shared" si="196"/>
        <v>383.5</v>
      </c>
      <c r="G1500" s="107">
        <f>ROUND(SUM('NOVO HORIZONTE'!G1500),2)</f>
        <v>0</v>
      </c>
      <c r="H1500" s="107">
        <f t="shared" si="201"/>
        <v>0</v>
      </c>
      <c r="I1500" s="143">
        <f t="shared" si="197"/>
        <v>0</v>
      </c>
      <c r="J1500" s="142"/>
      <c r="K1500" s="183"/>
      <c r="L1500" s="7" t="str">
        <f t="shared" si="198"/>
        <v/>
      </c>
      <c r="M1500" s="7" t="str">
        <f t="shared" si="199"/>
        <v/>
      </c>
      <c r="N1500" s="7" t="str">
        <f t="shared" si="195"/>
        <v/>
      </c>
      <c r="O1500" s="144"/>
      <c r="P1500" s="355">
        <v>0</v>
      </c>
      <c r="Q1500" s="362">
        <f>SUM('NOVO HORIZONTE'!I1500)</f>
        <v>0</v>
      </c>
      <c r="R1500" s="363">
        <f t="shared" si="200"/>
        <v>0</v>
      </c>
      <c r="S1500" s="153">
        <f t="shared" si="202"/>
        <v>0</v>
      </c>
      <c r="T1500" s="364"/>
    </row>
    <row r="1501" ht="22.5" hidden="1" spans="1:20">
      <c r="A1501" s="158">
        <v>102042</v>
      </c>
      <c r="B1501" s="94" t="s">
        <v>252</v>
      </c>
      <c r="C1501" s="104" t="s">
        <v>1735</v>
      </c>
      <c r="D1501" s="94" t="s">
        <v>261</v>
      </c>
      <c r="E1501" s="95">
        <v>273.24</v>
      </c>
      <c r="F1501" s="96">
        <f t="shared" si="196"/>
        <v>335.37</v>
      </c>
      <c r="G1501" s="107">
        <f>ROUND(SUM('NOVO HORIZONTE'!G1501),2)</f>
        <v>0</v>
      </c>
      <c r="H1501" s="107">
        <f t="shared" si="201"/>
        <v>0</v>
      </c>
      <c r="I1501" s="143">
        <f t="shared" si="197"/>
        <v>0</v>
      </c>
      <c r="J1501" s="142"/>
      <c r="K1501" s="183"/>
      <c r="L1501" s="7" t="str">
        <f t="shared" si="198"/>
        <v/>
      </c>
      <c r="M1501" s="7" t="str">
        <f t="shared" si="199"/>
        <v/>
      </c>
      <c r="N1501" s="7" t="str">
        <f t="shared" si="195"/>
        <v/>
      </c>
      <c r="O1501" s="144"/>
      <c r="P1501" s="355">
        <v>0</v>
      </c>
      <c r="Q1501" s="362">
        <f>SUM('NOVO HORIZONTE'!I1501)</f>
        <v>0</v>
      </c>
      <c r="R1501" s="363">
        <f t="shared" si="200"/>
        <v>0</v>
      </c>
      <c r="S1501" s="153">
        <f t="shared" si="202"/>
        <v>0</v>
      </c>
      <c r="T1501" s="364"/>
    </row>
    <row r="1502" ht="22.5" hidden="1" spans="1:20">
      <c r="A1502" s="158">
        <v>102043</v>
      </c>
      <c r="B1502" s="94" t="s">
        <v>252</v>
      </c>
      <c r="C1502" s="104" t="s">
        <v>1736</v>
      </c>
      <c r="D1502" s="94" t="s">
        <v>261</v>
      </c>
      <c r="E1502" s="95">
        <v>233.42</v>
      </c>
      <c r="F1502" s="96">
        <f t="shared" si="196"/>
        <v>286.5</v>
      </c>
      <c r="G1502" s="107">
        <f>ROUND(SUM('NOVO HORIZONTE'!G1502),2)</f>
        <v>0</v>
      </c>
      <c r="H1502" s="107">
        <f t="shared" si="201"/>
        <v>0</v>
      </c>
      <c r="I1502" s="143">
        <f t="shared" si="197"/>
        <v>0</v>
      </c>
      <c r="J1502" s="142"/>
      <c r="K1502" s="183"/>
      <c r="L1502" s="7" t="str">
        <f t="shared" si="198"/>
        <v/>
      </c>
      <c r="M1502" s="7" t="str">
        <f t="shared" si="199"/>
        <v/>
      </c>
      <c r="N1502" s="7" t="str">
        <f t="shared" si="195"/>
        <v/>
      </c>
      <c r="O1502" s="144"/>
      <c r="P1502" s="355">
        <v>0</v>
      </c>
      <c r="Q1502" s="362">
        <f>SUM('NOVO HORIZONTE'!I1502)</f>
        <v>0</v>
      </c>
      <c r="R1502" s="363">
        <f t="shared" si="200"/>
        <v>0</v>
      </c>
      <c r="S1502" s="153">
        <f t="shared" si="202"/>
        <v>0</v>
      </c>
      <c r="T1502" s="364"/>
    </row>
    <row r="1503" ht="22.5" hidden="1" spans="1:20">
      <c r="A1503" s="158">
        <v>102044</v>
      </c>
      <c r="B1503" s="94" t="s">
        <v>252</v>
      </c>
      <c r="C1503" s="104" t="s">
        <v>1737</v>
      </c>
      <c r="D1503" s="94" t="s">
        <v>261</v>
      </c>
      <c r="E1503" s="95">
        <v>207.13</v>
      </c>
      <c r="F1503" s="96">
        <f t="shared" si="196"/>
        <v>254.23</v>
      </c>
      <c r="G1503" s="107">
        <f>ROUND(SUM('NOVO HORIZONTE'!G1503),2)</f>
        <v>0</v>
      </c>
      <c r="H1503" s="107">
        <f t="shared" si="201"/>
        <v>0</v>
      </c>
      <c r="I1503" s="143">
        <f t="shared" si="197"/>
        <v>0</v>
      </c>
      <c r="J1503" s="142"/>
      <c r="K1503" s="183"/>
      <c r="L1503" s="7" t="str">
        <f t="shared" si="198"/>
        <v/>
      </c>
      <c r="M1503" s="7" t="str">
        <f t="shared" si="199"/>
        <v/>
      </c>
      <c r="N1503" s="7" t="str">
        <f t="shared" si="195"/>
        <v/>
      </c>
      <c r="O1503" s="144"/>
      <c r="P1503" s="355">
        <v>0</v>
      </c>
      <c r="Q1503" s="362">
        <f>SUM('NOVO HORIZONTE'!I1503)</f>
        <v>0</v>
      </c>
      <c r="R1503" s="363">
        <f t="shared" si="200"/>
        <v>0</v>
      </c>
      <c r="S1503" s="153">
        <f t="shared" si="202"/>
        <v>0</v>
      </c>
      <c r="T1503" s="364"/>
    </row>
    <row r="1504" ht="22.5" hidden="1" spans="1:20">
      <c r="A1504" s="158">
        <v>102045</v>
      </c>
      <c r="B1504" s="94" t="s">
        <v>252</v>
      </c>
      <c r="C1504" s="104" t="s">
        <v>1738</v>
      </c>
      <c r="D1504" s="94" t="s">
        <v>261</v>
      </c>
      <c r="E1504" s="95">
        <v>191.37</v>
      </c>
      <c r="F1504" s="96">
        <f t="shared" si="196"/>
        <v>234.89</v>
      </c>
      <c r="G1504" s="107">
        <f>ROUND(SUM('NOVO HORIZONTE'!G1504),2)</f>
        <v>0</v>
      </c>
      <c r="H1504" s="107">
        <f t="shared" si="201"/>
        <v>0</v>
      </c>
      <c r="I1504" s="143">
        <f t="shared" si="197"/>
        <v>0</v>
      </c>
      <c r="J1504" s="142"/>
      <c r="K1504" s="183"/>
      <c r="L1504" s="7" t="str">
        <f t="shared" si="198"/>
        <v/>
      </c>
      <c r="M1504" s="7" t="str">
        <f t="shared" si="199"/>
        <v/>
      </c>
      <c r="N1504" s="7" t="str">
        <f t="shared" si="195"/>
        <v/>
      </c>
      <c r="O1504" s="144"/>
      <c r="P1504" s="355">
        <v>0</v>
      </c>
      <c r="Q1504" s="362">
        <f>SUM('NOVO HORIZONTE'!I1504)</f>
        <v>0</v>
      </c>
      <c r="R1504" s="363">
        <f t="shared" si="200"/>
        <v>0</v>
      </c>
      <c r="S1504" s="153">
        <f t="shared" si="202"/>
        <v>0</v>
      </c>
      <c r="T1504" s="364"/>
    </row>
    <row r="1505" ht="22.5" hidden="1" spans="1:20">
      <c r="A1505" s="158">
        <v>102046</v>
      </c>
      <c r="B1505" s="94" t="s">
        <v>252</v>
      </c>
      <c r="C1505" s="104" t="s">
        <v>1739</v>
      </c>
      <c r="D1505" s="94" t="s">
        <v>261</v>
      </c>
      <c r="E1505" s="95">
        <v>666.13</v>
      </c>
      <c r="F1505" s="96">
        <f t="shared" si="196"/>
        <v>817.61</v>
      </c>
      <c r="G1505" s="107">
        <f>ROUND(SUM('NOVO HORIZONTE'!G1505),2)</f>
        <v>0</v>
      </c>
      <c r="H1505" s="107">
        <f t="shared" si="201"/>
        <v>0</v>
      </c>
      <c r="I1505" s="143">
        <f t="shared" si="197"/>
        <v>0</v>
      </c>
      <c r="J1505" s="142"/>
      <c r="K1505" s="183"/>
      <c r="L1505" s="7" t="str">
        <f t="shared" si="198"/>
        <v/>
      </c>
      <c r="M1505" s="7" t="str">
        <f t="shared" si="199"/>
        <v/>
      </c>
      <c r="N1505" s="7" t="str">
        <f t="shared" si="195"/>
        <v/>
      </c>
      <c r="O1505" s="144"/>
      <c r="P1505" s="355">
        <v>0</v>
      </c>
      <c r="Q1505" s="362">
        <f>SUM('NOVO HORIZONTE'!I1505)</f>
        <v>0</v>
      </c>
      <c r="R1505" s="363">
        <f t="shared" si="200"/>
        <v>0</v>
      </c>
      <c r="S1505" s="153">
        <f t="shared" si="202"/>
        <v>0</v>
      </c>
      <c r="T1505" s="364"/>
    </row>
    <row r="1506" ht="22.5" hidden="1" spans="1:20">
      <c r="A1506" s="158">
        <v>102047</v>
      </c>
      <c r="B1506" s="94" t="s">
        <v>252</v>
      </c>
      <c r="C1506" s="104" t="s">
        <v>1740</v>
      </c>
      <c r="D1506" s="94" t="s">
        <v>261</v>
      </c>
      <c r="E1506" s="95">
        <v>568.12</v>
      </c>
      <c r="F1506" s="96">
        <f t="shared" si="196"/>
        <v>697.31</v>
      </c>
      <c r="G1506" s="107">
        <f>ROUND(SUM('NOVO HORIZONTE'!G1506),2)</f>
        <v>0</v>
      </c>
      <c r="H1506" s="107">
        <f t="shared" si="201"/>
        <v>0</v>
      </c>
      <c r="I1506" s="143">
        <f t="shared" si="197"/>
        <v>0</v>
      </c>
      <c r="J1506" s="142"/>
      <c r="K1506" s="183"/>
      <c r="L1506" s="7" t="str">
        <f t="shared" si="198"/>
        <v/>
      </c>
      <c r="M1506" s="7" t="str">
        <f t="shared" si="199"/>
        <v/>
      </c>
      <c r="N1506" s="7" t="str">
        <f t="shared" si="195"/>
        <v/>
      </c>
      <c r="O1506" s="144"/>
      <c r="P1506" s="355">
        <v>0</v>
      </c>
      <c r="Q1506" s="362">
        <f>SUM('NOVO HORIZONTE'!I1506)</f>
        <v>0</v>
      </c>
      <c r="R1506" s="363">
        <f t="shared" si="200"/>
        <v>0</v>
      </c>
      <c r="S1506" s="153">
        <f t="shared" si="202"/>
        <v>0</v>
      </c>
      <c r="T1506" s="364"/>
    </row>
    <row r="1507" ht="22.5" hidden="1" spans="1:20">
      <c r="A1507" s="158">
        <v>102048</v>
      </c>
      <c r="B1507" s="94" t="s">
        <v>252</v>
      </c>
      <c r="C1507" s="104" t="s">
        <v>1741</v>
      </c>
      <c r="D1507" s="94" t="s">
        <v>261</v>
      </c>
      <c r="E1507" s="95">
        <v>303.39</v>
      </c>
      <c r="F1507" s="96">
        <f t="shared" si="196"/>
        <v>372.38</v>
      </c>
      <c r="G1507" s="107">
        <f>ROUND(SUM('NOVO HORIZONTE'!G1507),2)</f>
        <v>0</v>
      </c>
      <c r="H1507" s="107">
        <f t="shared" si="201"/>
        <v>0</v>
      </c>
      <c r="I1507" s="143">
        <f t="shared" si="197"/>
        <v>0</v>
      </c>
      <c r="J1507" s="142"/>
      <c r="K1507" s="183"/>
      <c r="L1507" s="7" t="str">
        <f t="shared" si="198"/>
        <v/>
      </c>
      <c r="M1507" s="7" t="str">
        <f t="shared" si="199"/>
        <v/>
      </c>
      <c r="N1507" s="7" t="str">
        <f t="shared" si="195"/>
        <v/>
      </c>
      <c r="O1507" s="144"/>
      <c r="P1507" s="355">
        <v>0</v>
      </c>
      <c r="Q1507" s="362">
        <f>SUM('NOVO HORIZONTE'!I1507)</f>
        <v>0</v>
      </c>
      <c r="R1507" s="363">
        <f t="shared" si="200"/>
        <v>0</v>
      </c>
      <c r="S1507" s="153">
        <f t="shared" si="202"/>
        <v>0</v>
      </c>
      <c r="T1507" s="364"/>
    </row>
    <row r="1508" ht="22.5" hidden="1" spans="1:20">
      <c r="A1508" s="158">
        <v>102049</v>
      </c>
      <c r="B1508" s="94" t="s">
        <v>252</v>
      </c>
      <c r="C1508" s="104" t="s">
        <v>1742</v>
      </c>
      <c r="D1508" s="94" t="s">
        <v>261</v>
      </c>
      <c r="E1508" s="95">
        <v>265.46</v>
      </c>
      <c r="F1508" s="96">
        <f t="shared" si="196"/>
        <v>325.83</v>
      </c>
      <c r="G1508" s="107">
        <f>ROUND(SUM('NOVO HORIZONTE'!G1508),2)</f>
        <v>0</v>
      </c>
      <c r="H1508" s="107">
        <f t="shared" si="201"/>
        <v>0</v>
      </c>
      <c r="I1508" s="143">
        <f t="shared" si="197"/>
        <v>0</v>
      </c>
      <c r="J1508" s="142"/>
      <c r="K1508" s="183"/>
      <c r="L1508" s="7" t="str">
        <f t="shared" si="198"/>
        <v/>
      </c>
      <c r="M1508" s="7" t="str">
        <f t="shared" si="199"/>
        <v/>
      </c>
      <c r="N1508" s="7" t="str">
        <f t="shared" si="195"/>
        <v/>
      </c>
      <c r="O1508" s="144"/>
      <c r="P1508" s="355">
        <v>0</v>
      </c>
      <c r="Q1508" s="362">
        <f>SUM('NOVO HORIZONTE'!I1508)</f>
        <v>0</v>
      </c>
      <c r="R1508" s="363">
        <f t="shared" si="200"/>
        <v>0</v>
      </c>
      <c r="S1508" s="153">
        <f t="shared" si="202"/>
        <v>0</v>
      </c>
      <c r="T1508" s="364"/>
    </row>
    <row r="1509" ht="22.5" hidden="1" spans="1:20">
      <c r="A1509" s="158">
        <v>102050</v>
      </c>
      <c r="B1509" s="94" t="s">
        <v>252</v>
      </c>
      <c r="C1509" s="104" t="s">
        <v>1743</v>
      </c>
      <c r="D1509" s="94" t="s">
        <v>261</v>
      </c>
      <c r="E1509" s="95">
        <v>230.36</v>
      </c>
      <c r="F1509" s="96">
        <f t="shared" si="196"/>
        <v>282.74</v>
      </c>
      <c r="G1509" s="107">
        <f>ROUND(SUM('NOVO HORIZONTE'!G1509),2)</f>
        <v>0</v>
      </c>
      <c r="H1509" s="107">
        <f t="shared" si="201"/>
        <v>0</v>
      </c>
      <c r="I1509" s="143">
        <f t="shared" si="197"/>
        <v>0</v>
      </c>
      <c r="J1509" s="142"/>
      <c r="K1509" s="183"/>
      <c r="L1509" s="7" t="str">
        <f t="shared" si="198"/>
        <v/>
      </c>
      <c r="M1509" s="7" t="str">
        <f t="shared" si="199"/>
        <v/>
      </c>
      <c r="N1509" s="7" t="str">
        <f t="shared" si="195"/>
        <v/>
      </c>
      <c r="O1509" s="144"/>
      <c r="P1509" s="355">
        <v>0</v>
      </c>
      <c r="Q1509" s="362">
        <f>SUM('NOVO HORIZONTE'!I1509)</f>
        <v>0</v>
      </c>
      <c r="R1509" s="363">
        <f t="shared" si="200"/>
        <v>0</v>
      </c>
      <c r="S1509" s="153">
        <f t="shared" si="202"/>
        <v>0</v>
      </c>
      <c r="T1509" s="364"/>
    </row>
    <row r="1510" ht="22.5" hidden="1" spans="1:20">
      <c r="A1510" s="158">
        <v>102051</v>
      </c>
      <c r="B1510" s="94" t="s">
        <v>252</v>
      </c>
      <c r="C1510" s="104" t="s">
        <v>1744</v>
      </c>
      <c r="D1510" s="94" t="s">
        <v>261</v>
      </c>
      <c r="E1510" s="95">
        <v>202.67</v>
      </c>
      <c r="F1510" s="96">
        <f t="shared" si="196"/>
        <v>248.76</v>
      </c>
      <c r="G1510" s="107">
        <f>ROUND(SUM('NOVO HORIZONTE'!G1510),2)</f>
        <v>0</v>
      </c>
      <c r="H1510" s="107">
        <f t="shared" si="201"/>
        <v>0</v>
      </c>
      <c r="I1510" s="143">
        <f t="shared" si="197"/>
        <v>0</v>
      </c>
      <c r="J1510" s="142"/>
      <c r="K1510" s="183"/>
      <c r="L1510" s="7" t="str">
        <f t="shared" si="198"/>
        <v/>
      </c>
      <c r="M1510" s="7" t="str">
        <f t="shared" si="199"/>
        <v/>
      </c>
      <c r="N1510" s="7" t="str">
        <f t="shared" si="195"/>
        <v/>
      </c>
      <c r="O1510" s="144"/>
      <c r="P1510" s="355">
        <v>0</v>
      </c>
      <c r="Q1510" s="362">
        <f>SUM('NOVO HORIZONTE'!I1510)</f>
        <v>0</v>
      </c>
      <c r="R1510" s="363">
        <f t="shared" si="200"/>
        <v>0</v>
      </c>
      <c r="S1510" s="153">
        <f t="shared" si="202"/>
        <v>0</v>
      </c>
      <c r="T1510" s="364"/>
    </row>
    <row r="1511" ht="22.5" hidden="1" spans="1:20">
      <c r="A1511" s="158">
        <v>102052</v>
      </c>
      <c r="B1511" s="94" t="s">
        <v>252</v>
      </c>
      <c r="C1511" s="104" t="s">
        <v>1745</v>
      </c>
      <c r="D1511" s="94" t="s">
        <v>261</v>
      </c>
      <c r="E1511" s="95">
        <v>187.22</v>
      </c>
      <c r="F1511" s="96">
        <f t="shared" si="196"/>
        <v>229.79</v>
      </c>
      <c r="G1511" s="107">
        <f>ROUND(SUM('NOVO HORIZONTE'!G1511),2)</f>
        <v>0</v>
      </c>
      <c r="H1511" s="107">
        <f t="shared" si="201"/>
        <v>0</v>
      </c>
      <c r="I1511" s="143">
        <f t="shared" si="197"/>
        <v>0</v>
      </c>
      <c r="J1511" s="142"/>
      <c r="K1511" s="183"/>
      <c r="L1511" s="7" t="str">
        <f t="shared" si="198"/>
        <v/>
      </c>
      <c r="M1511" s="7" t="str">
        <f t="shared" si="199"/>
        <v/>
      </c>
      <c r="N1511" s="7" t="str">
        <f t="shared" si="195"/>
        <v/>
      </c>
      <c r="O1511" s="144"/>
      <c r="P1511" s="355">
        <v>0</v>
      </c>
      <c r="Q1511" s="362">
        <f>SUM('NOVO HORIZONTE'!I1511)</f>
        <v>0</v>
      </c>
      <c r="R1511" s="363">
        <f t="shared" si="200"/>
        <v>0</v>
      </c>
      <c r="S1511" s="153">
        <f t="shared" si="202"/>
        <v>0</v>
      </c>
      <c r="T1511" s="364"/>
    </row>
    <row r="1512" ht="22.5" hidden="1" spans="1:20">
      <c r="A1512" s="158">
        <v>102059</v>
      </c>
      <c r="B1512" s="94" t="s">
        <v>252</v>
      </c>
      <c r="C1512" s="104" t="s">
        <v>1746</v>
      </c>
      <c r="D1512" s="94" t="s">
        <v>261</v>
      </c>
      <c r="E1512" s="95">
        <v>551.62</v>
      </c>
      <c r="F1512" s="96">
        <f t="shared" si="196"/>
        <v>677.06</v>
      </c>
      <c r="G1512" s="107">
        <f>ROUND(SUM('NOVO HORIZONTE'!G1512),2)</f>
        <v>0</v>
      </c>
      <c r="H1512" s="107">
        <f t="shared" si="201"/>
        <v>0</v>
      </c>
      <c r="I1512" s="143">
        <f t="shared" si="197"/>
        <v>0</v>
      </c>
      <c r="J1512" s="142"/>
      <c r="K1512" s="183"/>
      <c r="L1512" s="7" t="str">
        <f t="shared" si="198"/>
        <v/>
      </c>
      <c r="M1512" s="7" t="str">
        <f t="shared" si="199"/>
        <v/>
      </c>
      <c r="N1512" s="7" t="str">
        <f t="shared" si="195"/>
        <v/>
      </c>
      <c r="O1512" s="144"/>
      <c r="P1512" s="355">
        <v>0</v>
      </c>
      <c r="Q1512" s="362">
        <f>SUM('NOVO HORIZONTE'!I1512)</f>
        <v>0</v>
      </c>
      <c r="R1512" s="363">
        <f t="shared" si="200"/>
        <v>0</v>
      </c>
      <c r="S1512" s="153">
        <f t="shared" si="202"/>
        <v>0</v>
      </c>
      <c r="T1512" s="364"/>
    </row>
    <row r="1513" ht="22.5" hidden="1" spans="1:20">
      <c r="A1513" s="158">
        <v>102060</v>
      </c>
      <c r="B1513" s="94" t="s">
        <v>252</v>
      </c>
      <c r="C1513" s="104" t="s">
        <v>1747</v>
      </c>
      <c r="D1513" s="94" t="s">
        <v>261</v>
      </c>
      <c r="E1513" s="95">
        <v>462.82</v>
      </c>
      <c r="F1513" s="96">
        <f t="shared" si="196"/>
        <v>568.07</v>
      </c>
      <c r="G1513" s="107">
        <f>ROUND(SUM('NOVO HORIZONTE'!G1513),2)</f>
        <v>0</v>
      </c>
      <c r="H1513" s="107">
        <f t="shared" si="201"/>
        <v>0</v>
      </c>
      <c r="I1513" s="143">
        <f t="shared" si="197"/>
        <v>0</v>
      </c>
      <c r="J1513" s="142"/>
      <c r="K1513" s="183"/>
      <c r="L1513" s="7" t="str">
        <f t="shared" si="198"/>
        <v/>
      </c>
      <c r="M1513" s="7" t="str">
        <f t="shared" si="199"/>
        <v/>
      </c>
      <c r="N1513" s="7" t="str">
        <f t="shared" si="195"/>
        <v/>
      </c>
      <c r="O1513" s="144"/>
      <c r="P1513" s="355">
        <v>0</v>
      </c>
      <c r="Q1513" s="362">
        <f>SUM('NOVO HORIZONTE'!I1513)</f>
        <v>0</v>
      </c>
      <c r="R1513" s="363">
        <f t="shared" si="200"/>
        <v>0</v>
      </c>
      <c r="S1513" s="153">
        <f t="shared" si="202"/>
        <v>0</v>
      </c>
      <c r="T1513" s="364"/>
    </row>
    <row r="1514" ht="22.5" hidden="1" spans="1:20">
      <c r="A1514" s="158">
        <v>102061</v>
      </c>
      <c r="B1514" s="94" t="s">
        <v>252</v>
      </c>
      <c r="C1514" s="104" t="s">
        <v>1748</v>
      </c>
      <c r="D1514" s="94" t="s">
        <v>261</v>
      </c>
      <c r="E1514" s="95">
        <v>284.95</v>
      </c>
      <c r="F1514" s="96">
        <f t="shared" si="196"/>
        <v>349.75</v>
      </c>
      <c r="G1514" s="107">
        <f>ROUND(SUM('NOVO HORIZONTE'!G1514),2)</f>
        <v>0</v>
      </c>
      <c r="H1514" s="107">
        <f t="shared" si="201"/>
        <v>0</v>
      </c>
      <c r="I1514" s="143">
        <f t="shared" si="197"/>
        <v>0</v>
      </c>
      <c r="J1514" s="142"/>
      <c r="K1514" s="183"/>
      <c r="L1514" s="7" t="str">
        <f t="shared" si="198"/>
        <v/>
      </c>
      <c r="M1514" s="7" t="str">
        <f t="shared" si="199"/>
        <v/>
      </c>
      <c r="N1514" s="7" t="str">
        <f t="shared" si="195"/>
        <v/>
      </c>
      <c r="O1514" s="144"/>
      <c r="P1514" s="355">
        <v>0</v>
      </c>
      <c r="Q1514" s="362">
        <f>SUM('NOVO HORIZONTE'!I1514)</f>
        <v>0</v>
      </c>
      <c r="R1514" s="363">
        <f t="shared" si="200"/>
        <v>0</v>
      </c>
      <c r="S1514" s="153">
        <f t="shared" si="202"/>
        <v>0</v>
      </c>
      <c r="T1514" s="364"/>
    </row>
    <row r="1515" ht="22.5" hidden="1" spans="1:20">
      <c r="A1515" s="158">
        <v>102062</v>
      </c>
      <c r="B1515" s="94" t="s">
        <v>252</v>
      </c>
      <c r="C1515" s="104" t="s">
        <v>1749</v>
      </c>
      <c r="D1515" s="94" t="s">
        <v>261</v>
      </c>
      <c r="E1515" s="95">
        <v>254.18</v>
      </c>
      <c r="F1515" s="96">
        <f t="shared" si="196"/>
        <v>311.98</v>
      </c>
      <c r="G1515" s="107">
        <f>ROUND(SUM('NOVO HORIZONTE'!G1515),2)</f>
        <v>0</v>
      </c>
      <c r="H1515" s="107">
        <f t="shared" si="201"/>
        <v>0</v>
      </c>
      <c r="I1515" s="143">
        <f t="shared" si="197"/>
        <v>0</v>
      </c>
      <c r="J1515" s="142"/>
      <c r="K1515" s="183"/>
      <c r="L1515" s="7" t="str">
        <f t="shared" si="198"/>
        <v/>
      </c>
      <c r="M1515" s="7" t="str">
        <f t="shared" si="199"/>
        <v/>
      </c>
      <c r="N1515" s="7" t="str">
        <f t="shared" si="195"/>
        <v/>
      </c>
      <c r="O1515" s="144"/>
      <c r="P1515" s="355">
        <v>0</v>
      </c>
      <c r="Q1515" s="362">
        <f>SUM('NOVO HORIZONTE'!I1515)</f>
        <v>0</v>
      </c>
      <c r="R1515" s="363">
        <f t="shared" si="200"/>
        <v>0</v>
      </c>
      <c r="S1515" s="153">
        <f t="shared" si="202"/>
        <v>0</v>
      </c>
      <c r="T1515" s="364"/>
    </row>
    <row r="1516" ht="22.5" hidden="1" spans="1:20">
      <c r="A1516" s="158">
        <v>102063</v>
      </c>
      <c r="B1516" s="94" t="s">
        <v>252</v>
      </c>
      <c r="C1516" s="104" t="s">
        <v>1750</v>
      </c>
      <c r="D1516" s="94" t="s">
        <v>261</v>
      </c>
      <c r="E1516" s="95">
        <v>215.95</v>
      </c>
      <c r="F1516" s="96">
        <f t="shared" si="196"/>
        <v>265.06</v>
      </c>
      <c r="G1516" s="107">
        <f>ROUND(SUM('NOVO HORIZONTE'!G1516),2)</f>
        <v>0</v>
      </c>
      <c r="H1516" s="107">
        <f t="shared" si="201"/>
        <v>0</v>
      </c>
      <c r="I1516" s="143">
        <f t="shared" si="197"/>
        <v>0</v>
      </c>
      <c r="J1516" s="142"/>
      <c r="K1516" s="183"/>
      <c r="L1516" s="7" t="str">
        <f t="shared" si="198"/>
        <v/>
      </c>
      <c r="M1516" s="7" t="str">
        <f t="shared" si="199"/>
        <v/>
      </c>
      <c r="N1516" s="7" t="str">
        <f t="shared" si="195"/>
        <v/>
      </c>
      <c r="O1516" s="144"/>
      <c r="P1516" s="355">
        <v>0</v>
      </c>
      <c r="Q1516" s="362">
        <f>SUM('NOVO HORIZONTE'!I1516)</f>
        <v>0</v>
      </c>
      <c r="R1516" s="363">
        <f t="shared" si="200"/>
        <v>0</v>
      </c>
      <c r="S1516" s="153">
        <f t="shared" si="202"/>
        <v>0</v>
      </c>
      <c r="T1516" s="364"/>
    </row>
    <row r="1517" ht="22.5" hidden="1" spans="1:20">
      <c r="A1517" s="158">
        <v>102064</v>
      </c>
      <c r="B1517" s="94" t="s">
        <v>252</v>
      </c>
      <c r="C1517" s="104" t="s">
        <v>1751</v>
      </c>
      <c r="D1517" s="94" t="s">
        <v>261</v>
      </c>
      <c r="E1517" s="95">
        <v>189.59</v>
      </c>
      <c r="F1517" s="96">
        <f t="shared" si="196"/>
        <v>232.7</v>
      </c>
      <c r="G1517" s="107">
        <f>ROUND(SUM('NOVO HORIZONTE'!G1517),2)</f>
        <v>0</v>
      </c>
      <c r="H1517" s="107">
        <f t="shared" si="201"/>
        <v>0</v>
      </c>
      <c r="I1517" s="143">
        <f t="shared" si="197"/>
        <v>0</v>
      </c>
      <c r="J1517" s="142"/>
      <c r="K1517" s="183"/>
      <c r="L1517" s="7" t="str">
        <f t="shared" si="198"/>
        <v/>
      </c>
      <c r="M1517" s="7" t="str">
        <f t="shared" si="199"/>
        <v/>
      </c>
      <c r="N1517" s="7" t="str">
        <f t="shared" si="195"/>
        <v/>
      </c>
      <c r="O1517" s="144"/>
      <c r="P1517" s="355">
        <v>0</v>
      </c>
      <c r="Q1517" s="362">
        <f>SUM('NOVO HORIZONTE'!I1517)</f>
        <v>0</v>
      </c>
      <c r="R1517" s="363">
        <f t="shared" si="200"/>
        <v>0</v>
      </c>
      <c r="S1517" s="153">
        <f t="shared" si="202"/>
        <v>0</v>
      </c>
      <c r="T1517" s="364"/>
    </row>
    <row r="1518" ht="22.5" hidden="1" spans="1:20">
      <c r="A1518" s="158">
        <v>102065</v>
      </c>
      <c r="B1518" s="94" t="s">
        <v>252</v>
      </c>
      <c r="C1518" s="104" t="s">
        <v>1752</v>
      </c>
      <c r="D1518" s="94" t="s">
        <v>261</v>
      </c>
      <c r="E1518" s="95">
        <v>174.92</v>
      </c>
      <c r="F1518" s="96">
        <f t="shared" si="196"/>
        <v>214.7</v>
      </c>
      <c r="G1518" s="107">
        <f>ROUND(SUM('NOVO HORIZONTE'!G1518),2)</f>
        <v>0</v>
      </c>
      <c r="H1518" s="107">
        <f t="shared" si="201"/>
        <v>0</v>
      </c>
      <c r="I1518" s="143">
        <f t="shared" si="197"/>
        <v>0</v>
      </c>
      <c r="J1518" s="142"/>
      <c r="K1518" s="183"/>
      <c r="L1518" s="7" t="str">
        <f t="shared" si="198"/>
        <v/>
      </c>
      <c r="M1518" s="7" t="str">
        <f t="shared" si="199"/>
        <v/>
      </c>
      <c r="N1518" s="7" t="str">
        <f t="shared" si="195"/>
        <v/>
      </c>
      <c r="O1518" s="144"/>
      <c r="P1518" s="355">
        <v>0</v>
      </c>
      <c r="Q1518" s="362">
        <f>SUM('NOVO HORIZONTE'!I1518)</f>
        <v>0</v>
      </c>
      <c r="R1518" s="363">
        <f t="shared" si="200"/>
        <v>0</v>
      </c>
      <c r="S1518" s="153">
        <f t="shared" si="202"/>
        <v>0</v>
      </c>
      <c r="T1518" s="364"/>
    </row>
    <row r="1519" ht="22.5" hidden="1" spans="1:20">
      <c r="A1519" s="158">
        <v>102066</v>
      </c>
      <c r="B1519" s="94" t="s">
        <v>252</v>
      </c>
      <c r="C1519" s="104" t="s">
        <v>1753</v>
      </c>
      <c r="D1519" s="94" t="s">
        <v>261</v>
      </c>
      <c r="E1519" s="95">
        <v>587.2</v>
      </c>
      <c r="F1519" s="96">
        <f t="shared" si="196"/>
        <v>720.73</v>
      </c>
      <c r="G1519" s="107">
        <f>ROUND(SUM('NOVO HORIZONTE'!G1519),2)</f>
        <v>0</v>
      </c>
      <c r="H1519" s="107">
        <f t="shared" si="201"/>
        <v>0</v>
      </c>
      <c r="I1519" s="143">
        <f t="shared" si="197"/>
        <v>0</v>
      </c>
      <c r="J1519" s="142"/>
      <c r="K1519" s="183"/>
      <c r="L1519" s="7" t="str">
        <f t="shared" si="198"/>
        <v/>
      </c>
      <c r="M1519" s="7" t="str">
        <f t="shared" si="199"/>
        <v/>
      </c>
      <c r="N1519" s="7" t="str">
        <f t="shared" si="195"/>
        <v/>
      </c>
      <c r="O1519" s="144"/>
      <c r="P1519" s="355">
        <v>0</v>
      </c>
      <c r="Q1519" s="362">
        <f>SUM('NOVO HORIZONTE'!I1519)</f>
        <v>0</v>
      </c>
      <c r="R1519" s="363">
        <f t="shared" si="200"/>
        <v>0</v>
      </c>
      <c r="S1519" s="153">
        <f t="shared" si="202"/>
        <v>0</v>
      </c>
      <c r="T1519" s="364"/>
    </row>
    <row r="1520" ht="22.5" hidden="1" spans="1:20">
      <c r="A1520" s="158">
        <v>102067</v>
      </c>
      <c r="B1520" s="94" t="s">
        <v>252</v>
      </c>
      <c r="C1520" s="104" t="s">
        <v>1754</v>
      </c>
      <c r="D1520" s="94" t="s">
        <v>261</v>
      </c>
      <c r="E1520" s="95">
        <v>503.2</v>
      </c>
      <c r="F1520" s="96">
        <f t="shared" si="196"/>
        <v>617.63</v>
      </c>
      <c r="G1520" s="107">
        <f>ROUND(SUM('NOVO HORIZONTE'!G1520),2)</f>
        <v>0</v>
      </c>
      <c r="H1520" s="107">
        <f t="shared" si="201"/>
        <v>0</v>
      </c>
      <c r="I1520" s="143">
        <f t="shared" si="197"/>
        <v>0</v>
      </c>
      <c r="J1520" s="142"/>
      <c r="K1520" s="183"/>
      <c r="L1520" s="7" t="str">
        <f t="shared" si="198"/>
        <v/>
      </c>
      <c r="M1520" s="7" t="str">
        <f t="shared" si="199"/>
        <v/>
      </c>
      <c r="N1520" s="7" t="str">
        <f t="shared" si="195"/>
        <v/>
      </c>
      <c r="O1520" s="144"/>
      <c r="P1520" s="355">
        <v>0</v>
      </c>
      <c r="Q1520" s="362">
        <f>SUM('NOVO HORIZONTE'!I1520)</f>
        <v>0</v>
      </c>
      <c r="R1520" s="363">
        <f t="shared" si="200"/>
        <v>0</v>
      </c>
      <c r="S1520" s="153">
        <f t="shared" si="202"/>
        <v>0</v>
      </c>
      <c r="T1520" s="364"/>
    </row>
    <row r="1521" ht="22.5" hidden="1" spans="1:20">
      <c r="A1521" s="158">
        <v>102068</v>
      </c>
      <c r="B1521" s="94" t="s">
        <v>252</v>
      </c>
      <c r="C1521" s="104" t="s">
        <v>1755</v>
      </c>
      <c r="D1521" s="94" t="s">
        <v>261</v>
      </c>
      <c r="E1521" s="95">
        <v>272.82</v>
      </c>
      <c r="F1521" s="96">
        <f t="shared" si="196"/>
        <v>334.86</v>
      </c>
      <c r="G1521" s="107">
        <f>ROUND(SUM('NOVO HORIZONTE'!G1521),2)</f>
        <v>0</v>
      </c>
      <c r="H1521" s="107">
        <f t="shared" si="201"/>
        <v>0</v>
      </c>
      <c r="I1521" s="143">
        <f t="shared" si="197"/>
        <v>0</v>
      </c>
      <c r="J1521" s="142"/>
      <c r="K1521" s="183"/>
      <c r="L1521" s="7" t="str">
        <f t="shared" si="198"/>
        <v/>
      </c>
      <c r="M1521" s="7" t="str">
        <f t="shared" si="199"/>
        <v/>
      </c>
      <c r="N1521" s="7" t="str">
        <f t="shared" si="195"/>
        <v/>
      </c>
      <c r="O1521" s="144"/>
      <c r="P1521" s="355">
        <v>0</v>
      </c>
      <c r="Q1521" s="362">
        <f>SUM('NOVO HORIZONTE'!I1521)</f>
        <v>0</v>
      </c>
      <c r="R1521" s="363">
        <f t="shared" si="200"/>
        <v>0</v>
      </c>
      <c r="S1521" s="153">
        <f t="shared" si="202"/>
        <v>0</v>
      </c>
      <c r="T1521" s="364"/>
    </row>
    <row r="1522" ht="22.5" hidden="1" spans="1:20">
      <c r="A1522" s="158">
        <v>102069</v>
      </c>
      <c r="B1522" s="94" t="s">
        <v>252</v>
      </c>
      <c r="C1522" s="104" t="s">
        <v>1756</v>
      </c>
      <c r="D1522" s="94" t="s">
        <v>261</v>
      </c>
      <c r="E1522" s="95">
        <v>243.58</v>
      </c>
      <c r="F1522" s="96">
        <f t="shared" si="196"/>
        <v>298.97</v>
      </c>
      <c r="G1522" s="107">
        <f>ROUND(SUM('NOVO HORIZONTE'!G1522),2)</f>
        <v>0</v>
      </c>
      <c r="H1522" s="107">
        <f t="shared" si="201"/>
        <v>0</v>
      </c>
      <c r="I1522" s="143">
        <f t="shared" si="197"/>
        <v>0</v>
      </c>
      <c r="J1522" s="142"/>
      <c r="K1522" s="183"/>
      <c r="L1522" s="7" t="str">
        <f t="shared" si="198"/>
        <v/>
      </c>
      <c r="M1522" s="7" t="str">
        <f t="shared" si="199"/>
        <v/>
      </c>
      <c r="N1522" s="7" t="str">
        <f t="shared" si="195"/>
        <v/>
      </c>
      <c r="O1522" s="144"/>
      <c r="P1522" s="355">
        <v>0</v>
      </c>
      <c r="Q1522" s="362">
        <f>SUM('NOVO HORIZONTE'!I1522)</f>
        <v>0</v>
      </c>
      <c r="R1522" s="363">
        <f t="shared" si="200"/>
        <v>0</v>
      </c>
      <c r="S1522" s="153">
        <f t="shared" si="202"/>
        <v>0</v>
      </c>
      <c r="T1522" s="364"/>
    </row>
    <row r="1523" ht="22.5" hidden="1" spans="1:20">
      <c r="A1523" s="158">
        <v>102070</v>
      </c>
      <c r="B1523" s="94" t="s">
        <v>252</v>
      </c>
      <c r="C1523" s="104" t="s">
        <v>1757</v>
      </c>
      <c r="D1523" s="94" t="s">
        <v>261</v>
      </c>
      <c r="E1523" s="95">
        <v>210.85</v>
      </c>
      <c r="F1523" s="96">
        <f t="shared" si="196"/>
        <v>258.8</v>
      </c>
      <c r="G1523" s="107">
        <f>ROUND(SUM('NOVO HORIZONTE'!G1523),2)</f>
        <v>0</v>
      </c>
      <c r="H1523" s="107">
        <f t="shared" si="201"/>
        <v>0</v>
      </c>
      <c r="I1523" s="143">
        <f t="shared" si="197"/>
        <v>0</v>
      </c>
      <c r="J1523" s="142"/>
      <c r="K1523" s="183"/>
      <c r="L1523" s="7" t="str">
        <f t="shared" si="198"/>
        <v/>
      </c>
      <c r="M1523" s="7" t="str">
        <f t="shared" si="199"/>
        <v/>
      </c>
      <c r="N1523" s="7" t="str">
        <f t="shared" si="195"/>
        <v/>
      </c>
      <c r="O1523" s="144"/>
      <c r="P1523" s="355">
        <v>0</v>
      </c>
      <c r="Q1523" s="362">
        <f>SUM('NOVO HORIZONTE'!I1523)</f>
        <v>0</v>
      </c>
      <c r="R1523" s="363">
        <f t="shared" si="200"/>
        <v>0</v>
      </c>
      <c r="S1523" s="153">
        <f t="shared" si="202"/>
        <v>0</v>
      </c>
      <c r="T1523" s="364"/>
    </row>
    <row r="1524" ht="22.5" hidden="1" spans="1:20">
      <c r="A1524" s="158">
        <v>102071</v>
      </c>
      <c r="B1524" s="94" t="s">
        <v>252</v>
      </c>
      <c r="C1524" s="104" t="s">
        <v>1758</v>
      </c>
      <c r="D1524" s="94" t="s">
        <v>261</v>
      </c>
      <c r="E1524" s="95">
        <v>185.33</v>
      </c>
      <c r="F1524" s="96">
        <f t="shared" si="196"/>
        <v>227.47</v>
      </c>
      <c r="G1524" s="107">
        <f>ROUND(SUM('NOVO HORIZONTE'!G1524),2)</f>
        <v>0</v>
      </c>
      <c r="H1524" s="107">
        <f t="shared" si="201"/>
        <v>0</v>
      </c>
      <c r="I1524" s="143">
        <f t="shared" si="197"/>
        <v>0</v>
      </c>
      <c r="J1524" s="142"/>
      <c r="K1524" s="183"/>
      <c r="L1524" s="7" t="str">
        <f t="shared" si="198"/>
        <v/>
      </c>
      <c r="M1524" s="7" t="str">
        <f t="shared" si="199"/>
        <v/>
      </c>
      <c r="N1524" s="7" t="str">
        <f t="shared" si="195"/>
        <v/>
      </c>
      <c r="O1524" s="144"/>
      <c r="P1524" s="355">
        <v>0</v>
      </c>
      <c r="Q1524" s="362">
        <f>SUM('NOVO HORIZONTE'!I1524)</f>
        <v>0</v>
      </c>
      <c r="R1524" s="363">
        <f t="shared" si="200"/>
        <v>0</v>
      </c>
      <c r="S1524" s="153">
        <f t="shared" si="202"/>
        <v>0</v>
      </c>
      <c r="T1524" s="364"/>
    </row>
    <row r="1525" ht="22.5" hidden="1" spans="1:20">
      <c r="A1525" s="158">
        <v>102072</v>
      </c>
      <c r="B1525" s="94" t="s">
        <v>252</v>
      </c>
      <c r="C1525" s="104" t="s">
        <v>1759</v>
      </c>
      <c r="D1525" s="94" t="s">
        <v>261</v>
      </c>
      <c r="E1525" s="95">
        <v>173.83</v>
      </c>
      <c r="F1525" s="96">
        <f t="shared" si="196"/>
        <v>213.36</v>
      </c>
      <c r="G1525" s="107">
        <f>ROUND(SUM('NOVO HORIZONTE'!G1525),2)</f>
        <v>0</v>
      </c>
      <c r="H1525" s="107">
        <f t="shared" si="201"/>
        <v>0</v>
      </c>
      <c r="I1525" s="143">
        <f t="shared" si="197"/>
        <v>0</v>
      </c>
      <c r="J1525" s="142"/>
      <c r="K1525" s="183"/>
      <c r="L1525" s="7" t="str">
        <f t="shared" si="198"/>
        <v/>
      </c>
      <c r="M1525" s="7" t="str">
        <f t="shared" si="199"/>
        <v/>
      </c>
      <c r="N1525" s="7" t="str">
        <f t="shared" si="195"/>
        <v/>
      </c>
      <c r="O1525" s="144"/>
      <c r="P1525" s="355">
        <v>0</v>
      </c>
      <c r="Q1525" s="362">
        <f>SUM('NOVO HORIZONTE'!I1525)</f>
        <v>0</v>
      </c>
      <c r="R1525" s="363">
        <f t="shared" si="200"/>
        <v>0</v>
      </c>
      <c r="S1525" s="153">
        <f t="shared" si="202"/>
        <v>0</v>
      </c>
      <c r="T1525" s="364"/>
    </row>
    <row r="1526" ht="22.5" hidden="1" spans="1:20">
      <c r="A1526" s="158">
        <v>101792</v>
      </c>
      <c r="B1526" s="94" t="s">
        <v>252</v>
      </c>
      <c r="C1526" s="104" t="s">
        <v>1760</v>
      </c>
      <c r="D1526" s="94" t="s">
        <v>239</v>
      </c>
      <c r="E1526" s="95">
        <v>17.88</v>
      </c>
      <c r="F1526" s="96">
        <f t="shared" si="196"/>
        <v>21.95</v>
      </c>
      <c r="G1526" s="107">
        <f>ROUND(SUM('NOVO HORIZONTE'!G1526),2)</f>
        <v>0</v>
      </c>
      <c r="H1526" s="107">
        <f t="shared" si="201"/>
        <v>0</v>
      </c>
      <c r="I1526" s="143">
        <f t="shared" si="197"/>
        <v>0</v>
      </c>
      <c r="J1526" s="142"/>
      <c r="K1526" s="183"/>
      <c r="L1526" s="7" t="str">
        <f t="shared" si="198"/>
        <v/>
      </c>
      <c r="M1526" s="7" t="str">
        <f t="shared" si="199"/>
        <v/>
      </c>
      <c r="N1526" s="7" t="str">
        <f t="shared" si="195"/>
        <v/>
      </c>
      <c r="O1526" s="144"/>
      <c r="P1526" s="355">
        <v>0</v>
      </c>
      <c r="Q1526" s="362">
        <f>SUM('NOVO HORIZONTE'!I1526)</f>
        <v>0</v>
      </c>
      <c r="R1526" s="363">
        <f t="shared" si="200"/>
        <v>0</v>
      </c>
      <c r="S1526" s="153">
        <f t="shared" si="202"/>
        <v>0</v>
      </c>
      <c r="T1526" s="364"/>
    </row>
    <row r="1527" ht="22.5" hidden="1" spans="1:20">
      <c r="A1527" s="158">
        <v>101793</v>
      </c>
      <c r="B1527" s="94" t="s">
        <v>252</v>
      </c>
      <c r="C1527" s="104" t="s">
        <v>1761</v>
      </c>
      <c r="D1527" s="94" t="s">
        <v>239</v>
      </c>
      <c r="E1527" s="95">
        <v>25.78</v>
      </c>
      <c r="F1527" s="96">
        <f t="shared" si="196"/>
        <v>31.64</v>
      </c>
      <c r="G1527" s="107">
        <f>ROUND(SUM('NOVO HORIZONTE'!G1527),2)</f>
        <v>0</v>
      </c>
      <c r="H1527" s="107">
        <f t="shared" si="201"/>
        <v>0</v>
      </c>
      <c r="I1527" s="143">
        <f t="shared" si="197"/>
        <v>0</v>
      </c>
      <c r="J1527" s="142"/>
      <c r="K1527" s="183"/>
      <c r="L1527" s="7" t="str">
        <f t="shared" si="198"/>
        <v/>
      </c>
      <c r="M1527" s="7" t="str">
        <f t="shared" si="199"/>
        <v/>
      </c>
      <c r="N1527" s="7" t="str">
        <f t="shared" si="195"/>
        <v/>
      </c>
      <c r="O1527" s="144"/>
      <c r="P1527" s="355">
        <v>0</v>
      </c>
      <c r="Q1527" s="362">
        <f>SUM('NOVO HORIZONTE'!I1527)</f>
        <v>0</v>
      </c>
      <c r="R1527" s="363">
        <f t="shared" si="200"/>
        <v>0</v>
      </c>
      <c r="S1527" s="153">
        <f t="shared" si="202"/>
        <v>0</v>
      </c>
      <c r="T1527" s="364"/>
    </row>
    <row r="1528" ht="22.5" hidden="1" spans="1:20">
      <c r="A1528" s="158">
        <v>96252</v>
      </c>
      <c r="B1528" s="94" t="s">
        <v>252</v>
      </c>
      <c r="C1528" s="104" t="s">
        <v>1762</v>
      </c>
      <c r="D1528" s="94" t="s">
        <v>261</v>
      </c>
      <c r="E1528" s="95">
        <v>258.67</v>
      </c>
      <c r="F1528" s="96">
        <f t="shared" si="196"/>
        <v>317.49</v>
      </c>
      <c r="G1528" s="107">
        <f>ROUND(SUM('NOVO HORIZONTE'!G1528),2)</f>
        <v>0</v>
      </c>
      <c r="H1528" s="107">
        <f t="shared" si="201"/>
        <v>0</v>
      </c>
      <c r="I1528" s="143">
        <f t="shared" si="197"/>
        <v>0</v>
      </c>
      <c r="J1528" s="142"/>
      <c r="K1528" s="183"/>
      <c r="L1528" s="7" t="str">
        <f t="shared" si="198"/>
        <v/>
      </c>
      <c r="M1528" s="7" t="str">
        <f t="shared" si="199"/>
        <v/>
      </c>
      <c r="N1528" s="7" t="str">
        <f t="shared" si="195"/>
        <v/>
      </c>
      <c r="O1528" s="144"/>
      <c r="P1528" s="355">
        <v>0</v>
      </c>
      <c r="Q1528" s="362">
        <f>SUM('NOVO HORIZONTE'!I1528)</f>
        <v>0</v>
      </c>
      <c r="R1528" s="363">
        <f t="shared" si="200"/>
        <v>0</v>
      </c>
      <c r="S1528" s="153">
        <f t="shared" si="202"/>
        <v>0</v>
      </c>
      <c r="T1528" s="364"/>
    </row>
    <row r="1529" ht="22.5" hidden="1" spans="1:20">
      <c r="A1529" s="158">
        <v>92446</v>
      </c>
      <c r="B1529" s="94" t="s">
        <v>252</v>
      </c>
      <c r="C1529" s="104" t="s">
        <v>1763</v>
      </c>
      <c r="D1529" s="94" t="s">
        <v>261</v>
      </c>
      <c r="E1529" s="95">
        <v>356.49</v>
      </c>
      <c r="F1529" s="96">
        <f t="shared" si="196"/>
        <v>437.56</v>
      </c>
      <c r="G1529" s="107">
        <f>ROUND(SUM('NOVO HORIZONTE'!G1529),2)</f>
        <v>0</v>
      </c>
      <c r="H1529" s="107">
        <f t="shared" si="201"/>
        <v>0</v>
      </c>
      <c r="I1529" s="143">
        <f t="shared" si="197"/>
        <v>0</v>
      </c>
      <c r="J1529" s="142"/>
      <c r="K1529" s="183"/>
      <c r="L1529" s="7" t="str">
        <f t="shared" si="198"/>
        <v/>
      </c>
      <c r="M1529" s="7" t="str">
        <f t="shared" si="199"/>
        <v/>
      </c>
      <c r="N1529" s="7" t="str">
        <f t="shared" si="195"/>
        <v/>
      </c>
      <c r="O1529" s="144"/>
      <c r="P1529" s="355">
        <v>0</v>
      </c>
      <c r="Q1529" s="362">
        <f>SUM('NOVO HORIZONTE'!I1529)</f>
        <v>0</v>
      </c>
      <c r="R1529" s="363">
        <f t="shared" si="200"/>
        <v>0</v>
      </c>
      <c r="S1529" s="153">
        <f t="shared" si="202"/>
        <v>0</v>
      </c>
      <c r="T1529" s="364"/>
    </row>
    <row r="1530" ht="22.5" hidden="1" spans="1:20">
      <c r="A1530" s="158">
        <v>92447</v>
      </c>
      <c r="B1530" s="94" t="s">
        <v>252</v>
      </c>
      <c r="C1530" s="104" t="s">
        <v>1764</v>
      </c>
      <c r="D1530" s="94" t="s">
        <v>261</v>
      </c>
      <c r="E1530" s="95">
        <v>244.85</v>
      </c>
      <c r="F1530" s="96">
        <f t="shared" si="196"/>
        <v>300.53</v>
      </c>
      <c r="G1530" s="107">
        <f>ROUND(SUM('NOVO HORIZONTE'!G1530),2)</f>
        <v>0</v>
      </c>
      <c r="H1530" s="107">
        <f t="shared" si="201"/>
        <v>0</v>
      </c>
      <c r="I1530" s="143">
        <f t="shared" si="197"/>
        <v>0</v>
      </c>
      <c r="J1530" s="142"/>
      <c r="K1530" s="183"/>
      <c r="L1530" s="7" t="str">
        <f t="shared" si="198"/>
        <v/>
      </c>
      <c r="M1530" s="7" t="str">
        <f t="shared" si="199"/>
        <v/>
      </c>
      <c r="N1530" s="7" t="str">
        <f t="shared" si="195"/>
        <v/>
      </c>
      <c r="O1530" s="144"/>
      <c r="P1530" s="355">
        <v>0</v>
      </c>
      <c r="Q1530" s="362">
        <f>SUM('NOVO HORIZONTE'!I1530)</f>
        <v>0</v>
      </c>
      <c r="R1530" s="363">
        <f t="shared" si="200"/>
        <v>0</v>
      </c>
      <c r="S1530" s="153">
        <f t="shared" si="202"/>
        <v>0</v>
      </c>
      <c r="T1530" s="364"/>
    </row>
    <row r="1531" ht="22.5" hidden="1" spans="1:20">
      <c r="A1531" s="158">
        <v>92448</v>
      </c>
      <c r="B1531" s="94" t="s">
        <v>252</v>
      </c>
      <c r="C1531" s="104" t="s">
        <v>1765</v>
      </c>
      <c r="D1531" s="94" t="s">
        <v>261</v>
      </c>
      <c r="E1531" s="95">
        <v>187.55</v>
      </c>
      <c r="F1531" s="96">
        <f t="shared" si="196"/>
        <v>230.2</v>
      </c>
      <c r="G1531" s="107">
        <f>ROUND(SUM('NOVO HORIZONTE'!G1531),2)</f>
        <v>0</v>
      </c>
      <c r="H1531" s="107">
        <f t="shared" si="201"/>
        <v>0</v>
      </c>
      <c r="I1531" s="143">
        <f t="shared" si="197"/>
        <v>0</v>
      </c>
      <c r="J1531" s="142"/>
      <c r="K1531" s="183"/>
      <c r="L1531" s="7" t="str">
        <f t="shared" si="198"/>
        <v/>
      </c>
      <c r="M1531" s="7" t="str">
        <f t="shared" si="199"/>
        <v/>
      </c>
      <c r="N1531" s="7" t="str">
        <f t="shared" si="195"/>
        <v/>
      </c>
      <c r="O1531" s="144"/>
      <c r="P1531" s="355">
        <v>0</v>
      </c>
      <c r="Q1531" s="362">
        <f>SUM('NOVO HORIZONTE'!I1531)</f>
        <v>0</v>
      </c>
      <c r="R1531" s="363">
        <f t="shared" si="200"/>
        <v>0</v>
      </c>
      <c r="S1531" s="153">
        <f t="shared" si="202"/>
        <v>0</v>
      </c>
      <c r="T1531" s="364"/>
    </row>
    <row r="1532" ht="22.5" hidden="1" spans="1:20">
      <c r="A1532" s="158">
        <v>92449</v>
      </c>
      <c r="B1532" s="94" t="s">
        <v>252</v>
      </c>
      <c r="C1532" s="104" t="s">
        <v>1766</v>
      </c>
      <c r="D1532" s="94" t="s">
        <v>261</v>
      </c>
      <c r="E1532" s="95">
        <v>277.08</v>
      </c>
      <c r="F1532" s="96">
        <f t="shared" si="196"/>
        <v>340.09</v>
      </c>
      <c r="G1532" s="107">
        <f>ROUND(SUM('NOVO HORIZONTE'!G1532),2)</f>
        <v>0</v>
      </c>
      <c r="H1532" s="107">
        <f t="shared" si="201"/>
        <v>0</v>
      </c>
      <c r="I1532" s="143">
        <f t="shared" si="197"/>
        <v>0</v>
      </c>
      <c r="J1532" s="142"/>
      <c r="K1532" s="183"/>
      <c r="L1532" s="7" t="str">
        <f t="shared" si="198"/>
        <v/>
      </c>
      <c r="M1532" s="7" t="str">
        <f t="shared" si="199"/>
        <v/>
      </c>
      <c r="N1532" s="7" t="str">
        <f t="shared" si="195"/>
        <v/>
      </c>
      <c r="O1532" s="144"/>
      <c r="P1532" s="355">
        <v>0</v>
      </c>
      <c r="Q1532" s="362">
        <f>SUM('NOVO HORIZONTE'!I1532)</f>
        <v>0</v>
      </c>
      <c r="R1532" s="363">
        <f t="shared" si="200"/>
        <v>0</v>
      </c>
      <c r="S1532" s="153">
        <f t="shared" si="202"/>
        <v>0</v>
      </c>
      <c r="T1532" s="364"/>
    </row>
    <row r="1533" ht="22.5" hidden="1" spans="1:20">
      <c r="A1533" s="158">
        <v>92450</v>
      </c>
      <c r="B1533" s="94" t="s">
        <v>252</v>
      </c>
      <c r="C1533" s="104" t="s">
        <v>1767</v>
      </c>
      <c r="D1533" s="94" t="s">
        <v>261</v>
      </c>
      <c r="E1533" s="95">
        <v>332.68</v>
      </c>
      <c r="F1533" s="96">
        <f t="shared" si="196"/>
        <v>408.33</v>
      </c>
      <c r="G1533" s="107">
        <f>ROUND(SUM('NOVO HORIZONTE'!G1533),2)</f>
        <v>0</v>
      </c>
      <c r="H1533" s="107">
        <f t="shared" si="201"/>
        <v>0</v>
      </c>
      <c r="I1533" s="143">
        <f t="shared" si="197"/>
        <v>0</v>
      </c>
      <c r="J1533" s="142"/>
      <c r="K1533" s="183"/>
      <c r="L1533" s="7" t="str">
        <f t="shared" si="198"/>
        <v/>
      </c>
      <c r="M1533" s="7" t="str">
        <f t="shared" si="199"/>
        <v/>
      </c>
      <c r="N1533" s="7" t="str">
        <f t="shared" si="195"/>
        <v/>
      </c>
      <c r="O1533" s="144"/>
      <c r="P1533" s="355">
        <v>0</v>
      </c>
      <c r="Q1533" s="362">
        <f>SUM('NOVO HORIZONTE'!I1533)</f>
        <v>0</v>
      </c>
      <c r="R1533" s="363">
        <f t="shared" si="200"/>
        <v>0</v>
      </c>
      <c r="S1533" s="153">
        <f t="shared" si="202"/>
        <v>0</v>
      </c>
      <c r="T1533" s="364"/>
    </row>
    <row r="1534" ht="22.5" hidden="1" spans="1:20">
      <c r="A1534" s="158">
        <v>92451</v>
      </c>
      <c r="B1534" s="94" t="s">
        <v>252</v>
      </c>
      <c r="C1534" s="104" t="s">
        <v>1768</v>
      </c>
      <c r="D1534" s="94" t="s">
        <v>261</v>
      </c>
      <c r="E1534" s="95">
        <v>189.92</v>
      </c>
      <c r="F1534" s="96">
        <f t="shared" si="196"/>
        <v>233.11</v>
      </c>
      <c r="G1534" s="107">
        <f>ROUND(SUM('NOVO HORIZONTE'!G1534),2)</f>
        <v>0</v>
      </c>
      <c r="H1534" s="107">
        <f t="shared" si="201"/>
        <v>0</v>
      </c>
      <c r="I1534" s="143">
        <f t="shared" si="197"/>
        <v>0</v>
      </c>
      <c r="J1534" s="142"/>
      <c r="K1534" s="183"/>
      <c r="L1534" s="7" t="str">
        <f t="shared" si="198"/>
        <v/>
      </c>
      <c r="M1534" s="7" t="str">
        <f t="shared" si="199"/>
        <v/>
      </c>
      <c r="N1534" s="7" t="str">
        <f t="shared" si="195"/>
        <v/>
      </c>
      <c r="O1534" s="144"/>
      <c r="P1534" s="355">
        <v>0</v>
      </c>
      <c r="Q1534" s="362">
        <f>SUM('NOVO HORIZONTE'!I1534)</f>
        <v>0</v>
      </c>
      <c r="R1534" s="363">
        <f t="shared" si="200"/>
        <v>0</v>
      </c>
      <c r="S1534" s="153">
        <f t="shared" si="202"/>
        <v>0</v>
      </c>
      <c r="T1534" s="364"/>
    </row>
    <row r="1535" ht="22.5" hidden="1" spans="1:20">
      <c r="A1535" s="158">
        <v>92452</v>
      </c>
      <c r="B1535" s="94" t="s">
        <v>252</v>
      </c>
      <c r="C1535" s="104" t="s">
        <v>1769</v>
      </c>
      <c r="D1535" s="94" t="s">
        <v>261</v>
      </c>
      <c r="E1535" s="95">
        <v>170.55</v>
      </c>
      <c r="F1535" s="96">
        <f t="shared" si="196"/>
        <v>209.33</v>
      </c>
      <c r="G1535" s="107">
        <f>ROUND(SUM('NOVO HORIZONTE'!G1535),2)</f>
        <v>0</v>
      </c>
      <c r="H1535" s="107">
        <f t="shared" si="201"/>
        <v>0</v>
      </c>
      <c r="I1535" s="143">
        <f t="shared" si="197"/>
        <v>0</v>
      </c>
      <c r="J1535" s="142"/>
      <c r="K1535" s="183"/>
      <c r="L1535" s="7" t="str">
        <f t="shared" si="198"/>
        <v/>
      </c>
      <c r="M1535" s="7" t="str">
        <f t="shared" si="199"/>
        <v/>
      </c>
      <c r="N1535" s="7" t="str">
        <f t="shared" si="195"/>
        <v/>
      </c>
      <c r="O1535" s="144"/>
      <c r="P1535" s="355">
        <v>0</v>
      </c>
      <c r="Q1535" s="362">
        <f>SUM('NOVO HORIZONTE'!I1535)</f>
        <v>0</v>
      </c>
      <c r="R1535" s="363">
        <f t="shared" si="200"/>
        <v>0</v>
      </c>
      <c r="S1535" s="153">
        <f t="shared" si="202"/>
        <v>0</v>
      </c>
      <c r="T1535" s="364"/>
    </row>
    <row r="1536" ht="22.5" hidden="1" spans="1:20">
      <c r="A1536" s="158">
        <v>92453</v>
      </c>
      <c r="B1536" s="94" t="s">
        <v>252</v>
      </c>
      <c r="C1536" s="104" t="s">
        <v>1770</v>
      </c>
      <c r="D1536" s="94" t="s">
        <v>261</v>
      </c>
      <c r="E1536" s="95">
        <v>236.63</v>
      </c>
      <c r="F1536" s="96">
        <f t="shared" si="196"/>
        <v>290.44</v>
      </c>
      <c r="G1536" s="107">
        <f>ROUND(SUM('NOVO HORIZONTE'!G1536),2)</f>
        <v>0</v>
      </c>
      <c r="H1536" s="107">
        <f t="shared" si="201"/>
        <v>0</v>
      </c>
      <c r="I1536" s="143">
        <f t="shared" si="197"/>
        <v>0</v>
      </c>
      <c r="J1536" s="142"/>
      <c r="K1536" s="183"/>
      <c r="L1536" s="7" t="str">
        <f t="shared" si="198"/>
        <v/>
      </c>
      <c r="M1536" s="7" t="str">
        <f t="shared" si="199"/>
        <v/>
      </c>
      <c r="N1536" s="7" t="str">
        <f t="shared" si="195"/>
        <v/>
      </c>
      <c r="O1536" s="144"/>
      <c r="P1536" s="355">
        <v>0</v>
      </c>
      <c r="Q1536" s="362">
        <f>SUM('NOVO HORIZONTE'!I1536)</f>
        <v>0</v>
      </c>
      <c r="R1536" s="363">
        <f t="shared" si="200"/>
        <v>0</v>
      </c>
      <c r="S1536" s="153">
        <f t="shared" si="202"/>
        <v>0</v>
      </c>
      <c r="T1536" s="364"/>
    </row>
    <row r="1537" ht="22.5" hidden="1" spans="1:20">
      <c r="A1537" s="158">
        <v>92454</v>
      </c>
      <c r="B1537" s="94" t="s">
        <v>252</v>
      </c>
      <c r="C1537" s="104" t="s">
        <v>1771</v>
      </c>
      <c r="D1537" s="94" t="s">
        <v>261</v>
      </c>
      <c r="E1537" s="95">
        <v>301.53</v>
      </c>
      <c r="F1537" s="96">
        <f t="shared" si="196"/>
        <v>370.1</v>
      </c>
      <c r="G1537" s="107">
        <f>ROUND(SUM('NOVO HORIZONTE'!G1537),2)</f>
        <v>0</v>
      </c>
      <c r="H1537" s="107">
        <f t="shared" si="201"/>
        <v>0</v>
      </c>
      <c r="I1537" s="143">
        <f t="shared" si="197"/>
        <v>0</v>
      </c>
      <c r="J1537" s="142"/>
      <c r="K1537" s="183"/>
      <c r="L1537" s="7" t="str">
        <f t="shared" si="198"/>
        <v/>
      </c>
      <c r="M1537" s="7" t="str">
        <f t="shared" si="199"/>
        <v/>
      </c>
      <c r="N1537" s="7" t="str">
        <f t="shared" si="195"/>
        <v/>
      </c>
      <c r="O1537" s="144"/>
      <c r="P1537" s="355">
        <v>0</v>
      </c>
      <c r="Q1537" s="362">
        <f>SUM('NOVO HORIZONTE'!I1537)</f>
        <v>0</v>
      </c>
      <c r="R1537" s="363">
        <f t="shared" si="200"/>
        <v>0</v>
      </c>
      <c r="S1537" s="153">
        <f t="shared" si="202"/>
        <v>0</v>
      </c>
      <c r="T1537" s="364"/>
    </row>
    <row r="1538" ht="22.5" hidden="1" spans="1:20">
      <c r="A1538" s="158">
        <v>92455</v>
      </c>
      <c r="B1538" s="94" t="s">
        <v>252</v>
      </c>
      <c r="C1538" s="104" t="s">
        <v>1772</v>
      </c>
      <c r="D1538" s="94" t="s">
        <v>261</v>
      </c>
      <c r="E1538" s="95">
        <v>155.62</v>
      </c>
      <c r="F1538" s="96">
        <f t="shared" si="196"/>
        <v>191.01</v>
      </c>
      <c r="G1538" s="107">
        <f>ROUND(SUM('NOVO HORIZONTE'!G1538),2)</f>
        <v>0</v>
      </c>
      <c r="H1538" s="107">
        <f t="shared" si="201"/>
        <v>0</v>
      </c>
      <c r="I1538" s="143">
        <f t="shared" si="197"/>
        <v>0</v>
      </c>
      <c r="J1538" s="142"/>
      <c r="K1538" s="183"/>
      <c r="L1538" s="7" t="str">
        <f t="shared" si="198"/>
        <v/>
      </c>
      <c r="M1538" s="7" t="str">
        <f t="shared" si="199"/>
        <v/>
      </c>
      <c r="N1538" s="7" t="str">
        <f t="shared" si="195"/>
        <v/>
      </c>
      <c r="O1538" s="144"/>
      <c r="P1538" s="355">
        <v>0</v>
      </c>
      <c r="Q1538" s="362">
        <f>SUM('NOVO HORIZONTE'!I1538)</f>
        <v>0</v>
      </c>
      <c r="R1538" s="363">
        <f t="shared" si="200"/>
        <v>0</v>
      </c>
      <c r="S1538" s="153">
        <f t="shared" si="202"/>
        <v>0</v>
      </c>
      <c r="T1538" s="364"/>
    </row>
    <row r="1539" ht="22.5" hidden="1" spans="1:20">
      <c r="A1539" s="158">
        <v>96257</v>
      </c>
      <c r="B1539" s="94" t="s">
        <v>252</v>
      </c>
      <c r="C1539" s="104" t="s">
        <v>1773</v>
      </c>
      <c r="D1539" s="94" t="s">
        <v>261</v>
      </c>
      <c r="E1539" s="95">
        <v>219.59</v>
      </c>
      <c r="F1539" s="96">
        <f t="shared" si="196"/>
        <v>269.52</v>
      </c>
      <c r="G1539" s="107">
        <f>ROUND(SUM('NOVO HORIZONTE'!G1539),2)</f>
        <v>0</v>
      </c>
      <c r="H1539" s="107">
        <f t="shared" si="201"/>
        <v>0</v>
      </c>
      <c r="I1539" s="143">
        <f t="shared" si="197"/>
        <v>0</v>
      </c>
      <c r="J1539" s="142"/>
      <c r="K1539" s="183"/>
      <c r="L1539" s="7" t="str">
        <f t="shared" si="198"/>
        <v/>
      </c>
      <c r="M1539" s="7" t="str">
        <f t="shared" si="199"/>
        <v/>
      </c>
      <c r="N1539" s="7" t="str">
        <f t="shared" si="195"/>
        <v/>
      </c>
      <c r="O1539" s="144"/>
      <c r="P1539" s="355">
        <v>0</v>
      </c>
      <c r="Q1539" s="362">
        <f>SUM('NOVO HORIZONTE'!I1539)</f>
        <v>0</v>
      </c>
      <c r="R1539" s="363">
        <f t="shared" si="200"/>
        <v>0</v>
      </c>
      <c r="S1539" s="153">
        <f t="shared" si="202"/>
        <v>0</v>
      </c>
      <c r="T1539" s="364"/>
    </row>
    <row r="1540" ht="22.5" hidden="1" spans="1:20">
      <c r="A1540" s="158">
        <v>96258</v>
      </c>
      <c r="B1540" s="94" t="s">
        <v>252</v>
      </c>
      <c r="C1540" s="104" t="s">
        <v>1774</v>
      </c>
      <c r="D1540" s="94" t="s">
        <v>261</v>
      </c>
      <c r="E1540" s="95">
        <v>205.5</v>
      </c>
      <c r="F1540" s="96">
        <f t="shared" si="196"/>
        <v>252.23</v>
      </c>
      <c r="G1540" s="107">
        <f>ROUND(SUM('NOVO HORIZONTE'!G1540),2)</f>
        <v>0</v>
      </c>
      <c r="H1540" s="107">
        <f t="shared" si="201"/>
        <v>0</v>
      </c>
      <c r="I1540" s="143">
        <f t="shared" si="197"/>
        <v>0</v>
      </c>
      <c r="J1540" s="142"/>
      <c r="K1540" s="183"/>
      <c r="L1540" s="7" t="str">
        <f t="shared" si="198"/>
        <v/>
      </c>
      <c r="M1540" s="7" t="str">
        <f t="shared" si="199"/>
        <v/>
      </c>
      <c r="N1540" s="7" t="str">
        <f t="shared" si="195"/>
        <v/>
      </c>
      <c r="O1540" s="144"/>
      <c r="P1540" s="355">
        <v>0</v>
      </c>
      <c r="Q1540" s="362">
        <f>SUM('NOVO HORIZONTE'!I1540)</f>
        <v>0</v>
      </c>
      <c r="R1540" s="363">
        <f t="shared" si="200"/>
        <v>0</v>
      </c>
      <c r="S1540" s="153">
        <f t="shared" si="202"/>
        <v>0</v>
      </c>
      <c r="T1540" s="364"/>
    </row>
    <row r="1541" ht="22.5" hidden="1" spans="1:20">
      <c r="A1541" s="158">
        <v>96259</v>
      </c>
      <c r="B1541" s="94" t="s">
        <v>252</v>
      </c>
      <c r="C1541" s="104" t="s">
        <v>1775</v>
      </c>
      <c r="D1541" s="94" t="s">
        <v>261</v>
      </c>
      <c r="E1541" s="95">
        <v>248.65</v>
      </c>
      <c r="F1541" s="96">
        <f t="shared" si="196"/>
        <v>305.19</v>
      </c>
      <c r="G1541" s="107">
        <f>ROUND(SUM('NOVO HORIZONTE'!G1541),2)</f>
        <v>0</v>
      </c>
      <c r="H1541" s="107">
        <f t="shared" si="201"/>
        <v>0</v>
      </c>
      <c r="I1541" s="143">
        <f t="shared" si="197"/>
        <v>0</v>
      </c>
      <c r="J1541" s="142"/>
      <c r="K1541" s="183"/>
      <c r="L1541" s="7" t="str">
        <f t="shared" si="198"/>
        <v/>
      </c>
      <c r="M1541" s="7" t="str">
        <f t="shared" si="199"/>
        <v/>
      </c>
      <c r="N1541" s="7" t="str">
        <f t="shared" si="195"/>
        <v/>
      </c>
      <c r="O1541" s="144"/>
      <c r="P1541" s="355">
        <v>0</v>
      </c>
      <c r="Q1541" s="362">
        <f>SUM('NOVO HORIZONTE'!I1541)</f>
        <v>0</v>
      </c>
      <c r="R1541" s="363">
        <f t="shared" si="200"/>
        <v>0</v>
      </c>
      <c r="S1541" s="153">
        <f t="shared" si="202"/>
        <v>0</v>
      </c>
      <c r="T1541" s="364"/>
    </row>
    <row r="1542" ht="22.5" hidden="1" spans="1:20">
      <c r="A1542" s="158">
        <v>96543</v>
      </c>
      <c r="B1542" s="94" t="s">
        <v>252</v>
      </c>
      <c r="C1542" s="104" t="s">
        <v>1776</v>
      </c>
      <c r="D1542" s="94" t="s">
        <v>1010</v>
      </c>
      <c r="E1542" s="95">
        <v>19.61</v>
      </c>
      <c r="F1542" s="96">
        <f t="shared" si="196"/>
        <v>24.07</v>
      </c>
      <c r="G1542" s="107">
        <f>ROUND(SUM('NOVO HORIZONTE'!G1542),2)</f>
        <v>0</v>
      </c>
      <c r="H1542" s="107">
        <f t="shared" si="201"/>
        <v>0</v>
      </c>
      <c r="I1542" s="143">
        <f t="shared" si="197"/>
        <v>0</v>
      </c>
      <c r="J1542" s="142"/>
      <c r="K1542" s="183"/>
      <c r="L1542" s="7" t="str">
        <f t="shared" si="198"/>
        <v/>
      </c>
      <c r="M1542" s="7" t="str">
        <f t="shared" si="199"/>
        <v/>
      </c>
      <c r="N1542" s="7" t="str">
        <f t="shared" si="195"/>
        <v/>
      </c>
      <c r="O1542" s="144"/>
      <c r="P1542" s="355">
        <v>0</v>
      </c>
      <c r="Q1542" s="362">
        <f>SUM('NOVO HORIZONTE'!I1542)</f>
        <v>0</v>
      </c>
      <c r="R1542" s="363">
        <f t="shared" si="200"/>
        <v>0</v>
      </c>
      <c r="S1542" s="153">
        <f t="shared" si="202"/>
        <v>0</v>
      </c>
      <c r="T1542" s="364"/>
    </row>
    <row r="1543" ht="22.5" hidden="1" spans="1:20">
      <c r="A1543" s="158">
        <v>97747</v>
      </c>
      <c r="B1543" s="94" t="s">
        <v>252</v>
      </c>
      <c r="C1543" s="104" t="s">
        <v>1777</v>
      </c>
      <c r="D1543" s="94" t="s">
        <v>261</v>
      </c>
      <c r="E1543" s="95">
        <v>230.38</v>
      </c>
      <c r="F1543" s="96">
        <f t="shared" si="196"/>
        <v>282.77</v>
      </c>
      <c r="G1543" s="107">
        <f>ROUND(SUM('NOVO HORIZONTE'!G1543),2)</f>
        <v>0</v>
      </c>
      <c r="H1543" s="107">
        <f t="shared" si="201"/>
        <v>0</v>
      </c>
      <c r="I1543" s="143">
        <f t="shared" si="197"/>
        <v>0</v>
      </c>
      <c r="J1543" s="142"/>
      <c r="K1543" s="183"/>
      <c r="L1543" s="7" t="str">
        <f t="shared" si="198"/>
        <v/>
      </c>
      <c r="M1543" s="7" t="str">
        <f t="shared" si="199"/>
        <v/>
      </c>
      <c r="N1543" s="7" t="str">
        <f t="shared" si="195"/>
        <v/>
      </c>
      <c r="O1543" s="144"/>
      <c r="P1543" s="355">
        <v>0</v>
      </c>
      <c r="Q1543" s="362">
        <f>SUM('NOVO HORIZONTE'!I1543)</f>
        <v>0</v>
      </c>
      <c r="R1543" s="363">
        <f t="shared" si="200"/>
        <v>0</v>
      </c>
      <c r="S1543" s="153">
        <f t="shared" si="202"/>
        <v>0</v>
      </c>
      <c r="T1543" s="364"/>
    </row>
    <row r="1544" ht="22.5" hidden="1" spans="1:20">
      <c r="A1544" s="158">
        <v>92409</v>
      </c>
      <c r="B1544" s="94" t="s">
        <v>252</v>
      </c>
      <c r="C1544" s="104" t="s">
        <v>1778</v>
      </c>
      <c r="D1544" s="94" t="s">
        <v>261</v>
      </c>
      <c r="E1544" s="95">
        <v>397.92</v>
      </c>
      <c r="F1544" s="96">
        <f t="shared" si="196"/>
        <v>488.41</v>
      </c>
      <c r="G1544" s="107">
        <f>ROUND(SUM('NOVO HORIZONTE'!G1544),2)</f>
        <v>0</v>
      </c>
      <c r="H1544" s="107">
        <f t="shared" si="201"/>
        <v>0</v>
      </c>
      <c r="I1544" s="143">
        <f t="shared" si="197"/>
        <v>0</v>
      </c>
      <c r="J1544" s="142"/>
      <c r="K1544" s="183"/>
      <c r="L1544" s="7" t="str">
        <f t="shared" si="198"/>
        <v/>
      </c>
      <c r="M1544" s="7" t="str">
        <f t="shared" si="199"/>
        <v/>
      </c>
      <c r="N1544" s="7" t="str">
        <f t="shared" si="195"/>
        <v/>
      </c>
      <c r="O1544" s="144"/>
      <c r="P1544" s="355">
        <v>0</v>
      </c>
      <c r="Q1544" s="362">
        <f>SUM('NOVO HORIZONTE'!I1544)</f>
        <v>0</v>
      </c>
      <c r="R1544" s="363">
        <f t="shared" si="200"/>
        <v>0</v>
      </c>
      <c r="S1544" s="153">
        <f t="shared" si="202"/>
        <v>0</v>
      </c>
      <c r="T1544" s="364"/>
    </row>
    <row r="1545" ht="22.5" hidden="1" spans="1:20">
      <c r="A1545" s="158">
        <v>92411</v>
      </c>
      <c r="B1545" s="94" t="s">
        <v>252</v>
      </c>
      <c r="C1545" s="104" t="s">
        <v>1779</v>
      </c>
      <c r="D1545" s="94" t="s">
        <v>261</v>
      </c>
      <c r="E1545" s="95">
        <v>247.71</v>
      </c>
      <c r="F1545" s="96">
        <f t="shared" si="196"/>
        <v>304.04</v>
      </c>
      <c r="G1545" s="107">
        <f>ROUND(SUM('NOVO HORIZONTE'!G1545),2)</f>
        <v>0</v>
      </c>
      <c r="H1545" s="107">
        <f t="shared" si="201"/>
        <v>0</v>
      </c>
      <c r="I1545" s="143">
        <f t="shared" si="197"/>
        <v>0</v>
      </c>
      <c r="J1545" s="142"/>
      <c r="K1545" s="183"/>
      <c r="L1545" s="7" t="str">
        <f t="shared" si="198"/>
        <v/>
      </c>
      <c r="M1545" s="7" t="str">
        <f t="shared" si="199"/>
        <v/>
      </c>
      <c r="N1545" s="7" t="str">
        <f t="shared" si="195"/>
        <v/>
      </c>
      <c r="O1545" s="144"/>
      <c r="P1545" s="355">
        <v>0</v>
      </c>
      <c r="Q1545" s="362">
        <f>SUM('NOVO HORIZONTE'!I1545)</f>
        <v>0</v>
      </c>
      <c r="R1545" s="363">
        <f t="shared" si="200"/>
        <v>0</v>
      </c>
      <c r="S1545" s="153">
        <f t="shared" si="202"/>
        <v>0</v>
      </c>
      <c r="T1545" s="364"/>
    </row>
    <row r="1546" ht="22.5" hidden="1" spans="1:20">
      <c r="A1546" s="158">
        <v>92413</v>
      </c>
      <c r="B1546" s="94" t="s">
        <v>252</v>
      </c>
      <c r="C1546" s="104" t="s">
        <v>1780</v>
      </c>
      <c r="D1546" s="94" t="s">
        <v>261</v>
      </c>
      <c r="E1546" s="95">
        <v>153.58</v>
      </c>
      <c r="F1546" s="96">
        <f t="shared" si="196"/>
        <v>188.5</v>
      </c>
      <c r="G1546" s="107">
        <f>ROUND(SUM('NOVO HORIZONTE'!G1546),2)</f>
        <v>0</v>
      </c>
      <c r="H1546" s="107">
        <f t="shared" si="201"/>
        <v>0</v>
      </c>
      <c r="I1546" s="143">
        <f t="shared" si="197"/>
        <v>0</v>
      </c>
      <c r="J1546" s="142"/>
      <c r="K1546" s="183"/>
      <c r="L1546" s="7" t="str">
        <f t="shared" si="198"/>
        <v/>
      </c>
      <c r="M1546" s="7" t="str">
        <f t="shared" si="199"/>
        <v/>
      </c>
      <c r="N1546" s="7" t="str">
        <f t="shared" si="195"/>
        <v/>
      </c>
      <c r="O1546" s="144"/>
      <c r="P1546" s="355">
        <v>0</v>
      </c>
      <c r="Q1546" s="362">
        <f>SUM('NOVO HORIZONTE'!I1546)</f>
        <v>0</v>
      </c>
      <c r="R1546" s="363">
        <f t="shared" si="200"/>
        <v>0</v>
      </c>
      <c r="S1546" s="153">
        <f t="shared" si="202"/>
        <v>0</v>
      </c>
      <c r="T1546" s="364"/>
    </row>
    <row r="1547" ht="22.5" hidden="1" spans="1:20">
      <c r="A1547" s="158">
        <v>92415</v>
      </c>
      <c r="B1547" s="94" t="s">
        <v>252</v>
      </c>
      <c r="C1547" s="104" t="s">
        <v>1781</v>
      </c>
      <c r="D1547" s="94" t="s">
        <v>261</v>
      </c>
      <c r="E1547" s="95">
        <v>139.87</v>
      </c>
      <c r="F1547" s="96">
        <f t="shared" si="196"/>
        <v>171.68</v>
      </c>
      <c r="G1547" s="107">
        <f>ROUND(SUM('NOVO HORIZONTE'!G1547),2)</f>
        <v>0</v>
      </c>
      <c r="H1547" s="107">
        <f t="shared" si="201"/>
        <v>0</v>
      </c>
      <c r="I1547" s="143">
        <f t="shared" si="197"/>
        <v>0</v>
      </c>
      <c r="J1547" s="142"/>
      <c r="K1547" s="183"/>
      <c r="L1547" s="7" t="str">
        <f t="shared" si="198"/>
        <v/>
      </c>
      <c r="M1547" s="7" t="str">
        <f t="shared" si="199"/>
        <v/>
      </c>
      <c r="N1547" s="7" t="str">
        <f t="shared" si="195"/>
        <v/>
      </c>
      <c r="O1547" s="144"/>
      <c r="P1547" s="355">
        <v>0</v>
      </c>
      <c r="Q1547" s="362">
        <f>SUM('NOVO HORIZONTE'!I1547)</f>
        <v>0</v>
      </c>
      <c r="R1547" s="363">
        <f t="shared" si="200"/>
        <v>0</v>
      </c>
      <c r="S1547" s="153">
        <f t="shared" si="202"/>
        <v>0</v>
      </c>
      <c r="T1547" s="364"/>
    </row>
    <row r="1548" ht="22.5" hidden="1" spans="1:20">
      <c r="A1548" s="158">
        <v>92417</v>
      </c>
      <c r="B1548" s="94" t="s">
        <v>252</v>
      </c>
      <c r="C1548" s="104" t="s">
        <v>1782</v>
      </c>
      <c r="D1548" s="94" t="s">
        <v>261</v>
      </c>
      <c r="E1548" s="95">
        <v>166.78</v>
      </c>
      <c r="F1548" s="96">
        <f t="shared" si="196"/>
        <v>204.71</v>
      </c>
      <c r="G1548" s="107">
        <f>ROUND(SUM('NOVO HORIZONTE'!G1548),2)</f>
        <v>0</v>
      </c>
      <c r="H1548" s="107">
        <f t="shared" si="201"/>
        <v>0</v>
      </c>
      <c r="I1548" s="143">
        <f t="shared" si="197"/>
        <v>0</v>
      </c>
      <c r="J1548" s="142"/>
      <c r="K1548" s="183"/>
      <c r="L1548" s="7" t="str">
        <f t="shared" si="198"/>
        <v/>
      </c>
      <c r="M1548" s="7" t="str">
        <f t="shared" si="199"/>
        <v/>
      </c>
      <c r="N1548" s="7" t="str">
        <f t="shared" si="195"/>
        <v/>
      </c>
      <c r="O1548" s="144"/>
      <c r="P1548" s="355">
        <v>0</v>
      </c>
      <c r="Q1548" s="362">
        <f>SUM('NOVO HORIZONTE'!I1548)</f>
        <v>0</v>
      </c>
      <c r="R1548" s="363">
        <f t="shared" si="200"/>
        <v>0</v>
      </c>
      <c r="S1548" s="153">
        <f t="shared" si="202"/>
        <v>0</v>
      </c>
      <c r="T1548" s="364"/>
    </row>
    <row r="1549" ht="22.5" hidden="1" spans="1:20">
      <c r="A1549" s="158">
        <v>92419</v>
      </c>
      <c r="B1549" s="94" t="s">
        <v>252</v>
      </c>
      <c r="C1549" s="104" t="s">
        <v>1783</v>
      </c>
      <c r="D1549" s="94" t="s">
        <v>261</v>
      </c>
      <c r="E1549" s="95">
        <v>88.49</v>
      </c>
      <c r="F1549" s="96">
        <f t="shared" si="196"/>
        <v>108.61</v>
      </c>
      <c r="G1549" s="107">
        <f>ROUND(SUM('NOVO HORIZONTE'!G1549),2)</f>
        <v>0</v>
      </c>
      <c r="H1549" s="107">
        <f t="shared" si="201"/>
        <v>0</v>
      </c>
      <c r="I1549" s="143">
        <f t="shared" si="197"/>
        <v>0</v>
      </c>
      <c r="J1549" s="142"/>
      <c r="K1549" s="183"/>
      <c r="L1549" s="7" t="str">
        <f t="shared" si="198"/>
        <v/>
      </c>
      <c r="M1549" s="7" t="str">
        <f t="shared" si="199"/>
        <v/>
      </c>
      <c r="N1549" s="7" t="str">
        <f t="shared" si="195"/>
        <v/>
      </c>
      <c r="O1549" s="144"/>
      <c r="P1549" s="355">
        <v>0</v>
      </c>
      <c r="Q1549" s="362">
        <f>SUM('NOVO HORIZONTE'!I1549)</f>
        <v>0</v>
      </c>
      <c r="R1549" s="363">
        <f t="shared" si="200"/>
        <v>0</v>
      </c>
      <c r="S1549" s="153">
        <f t="shared" si="202"/>
        <v>0</v>
      </c>
      <c r="T1549" s="364"/>
    </row>
    <row r="1550" ht="22.5" hidden="1" spans="1:20">
      <c r="A1550" s="158">
        <v>92421</v>
      </c>
      <c r="B1550" s="94" t="s">
        <v>252</v>
      </c>
      <c r="C1550" s="104" t="s">
        <v>1784</v>
      </c>
      <c r="D1550" s="94" t="s">
        <v>261</v>
      </c>
      <c r="E1550" s="95">
        <v>109.12</v>
      </c>
      <c r="F1550" s="96">
        <f t="shared" si="196"/>
        <v>133.93</v>
      </c>
      <c r="G1550" s="107">
        <f>ROUND(SUM('NOVO HORIZONTE'!G1550),2)</f>
        <v>0</v>
      </c>
      <c r="H1550" s="107">
        <f t="shared" si="201"/>
        <v>0</v>
      </c>
      <c r="I1550" s="143">
        <f t="shared" si="197"/>
        <v>0</v>
      </c>
      <c r="J1550" s="142"/>
      <c r="K1550" s="183"/>
      <c r="L1550" s="7" t="str">
        <f t="shared" si="198"/>
        <v/>
      </c>
      <c r="M1550" s="7" t="str">
        <f t="shared" si="199"/>
        <v/>
      </c>
      <c r="N1550" s="7" t="str">
        <f t="shared" si="195"/>
        <v/>
      </c>
      <c r="O1550" s="144"/>
      <c r="P1550" s="355">
        <v>0</v>
      </c>
      <c r="Q1550" s="362">
        <f>SUM('NOVO HORIZONTE'!I1550)</f>
        <v>0</v>
      </c>
      <c r="R1550" s="363">
        <f t="shared" si="200"/>
        <v>0</v>
      </c>
      <c r="S1550" s="153">
        <f t="shared" si="202"/>
        <v>0</v>
      </c>
      <c r="T1550" s="364"/>
    </row>
    <row r="1551" ht="22.5" hidden="1" spans="1:20">
      <c r="A1551" s="158">
        <v>92423</v>
      </c>
      <c r="B1551" s="94" t="s">
        <v>252</v>
      </c>
      <c r="C1551" s="104" t="s">
        <v>1785</v>
      </c>
      <c r="D1551" s="94" t="s">
        <v>261</v>
      </c>
      <c r="E1551" s="95">
        <v>72.31</v>
      </c>
      <c r="F1551" s="96">
        <f t="shared" si="196"/>
        <v>88.75</v>
      </c>
      <c r="G1551" s="107">
        <f>ROUND(SUM('NOVO HORIZONTE'!G1551),2)</f>
        <v>0</v>
      </c>
      <c r="H1551" s="107">
        <f t="shared" si="201"/>
        <v>0</v>
      </c>
      <c r="I1551" s="143">
        <f t="shared" si="197"/>
        <v>0</v>
      </c>
      <c r="J1551" s="142"/>
      <c r="K1551" s="183"/>
      <c r="L1551" s="7" t="str">
        <f t="shared" si="198"/>
        <v/>
      </c>
      <c r="M1551" s="7" t="str">
        <f t="shared" si="199"/>
        <v/>
      </c>
      <c r="N1551" s="7" t="str">
        <f t="shared" si="195"/>
        <v/>
      </c>
      <c r="O1551" s="144"/>
      <c r="P1551" s="355">
        <v>0</v>
      </c>
      <c r="Q1551" s="362">
        <f>SUM('NOVO HORIZONTE'!I1551)</f>
        <v>0</v>
      </c>
      <c r="R1551" s="363">
        <f t="shared" si="200"/>
        <v>0</v>
      </c>
      <c r="S1551" s="153">
        <f t="shared" si="202"/>
        <v>0</v>
      </c>
      <c r="T1551" s="364"/>
    </row>
    <row r="1552" ht="22.5" hidden="1" spans="1:20">
      <c r="A1552" s="158">
        <v>92425</v>
      </c>
      <c r="B1552" s="94" t="s">
        <v>252</v>
      </c>
      <c r="C1552" s="104" t="s">
        <v>1786</v>
      </c>
      <c r="D1552" s="94" t="s">
        <v>261</v>
      </c>
      <c r="E1552" s="95">
        <v>90.24</v>
      </c>
      <c r="F1552" s="96">
        <f t="shared" si="196"/>
        <v>110.76</v>
      </c>
      <c r="G1552" s="107">
        <f>ROUND(SUM('NOVO HORIZONTE'!G1552),2)</f>
        <v>0</v>
      </c>
      <c r="H1552" s="107">
        <f t="shared" si="201"/>
        <v>0</v>
      </c>
      <c r="I1552" s="143">
        <f t="shared" si="197"/>
        <v>0</v>
      </c>
      <c r="J1552" s="142"/>
      <c r="K1552" s="183"/>
      <c r="L1552" s="7" t="str">
        <f t="shared" si="198"/>
        <v/>
      </c>
      <c r="M1552" s="7" t="str">
        <f t="shared" si="199"/>
        <v/>
      </c>
      <c r="N1552" s="7" t="str">
        <f t="shared" si="195"/>
        <v/>
      </c>
      <c r="O1552" s="144"/>
      <c r="P1552" s="355">
        <v>0</v>
      </c>
      <c r="Q1552" s="362">
        <f>SUM('NOVO HORIZONTE'!I1552)</f>
        <v>0</v>
      </c>
      <c r="R1552" s="363">
        <f t="shared" si="200"/>
        <v>0</v>
      </c>
      <c r="S1552" s="153">
        <f t="shared" si="202"/>
        <v>0</v>
      </c>
      <c r="T1552" s="364"/>
    </row>
    <row r="1553" ht="22.5" hidden="1" spans="1:20">
      <c r="A1553" s="158">
        <v>92427</v>
      </c>
      <c r="B1553" s="94" t="s">
        <v>252</v>
      </c>
      <c r="C1553" s="104" t="s">
        <v>1787</v>
      </c>
      <c r="D1553" s="94" t="s">
        <v>261</v>
      </c>
      <c r="E1553" s="95">
        <v>64.11</v>
      </c>
      <c r="F1553" s="96">
        <f t="shared" si="196"/>
        <v>78.69</v>
      </c>
      <c r="G1553" s="107">
        <f>ROUND(SUM('NOVO HORIZONTE'!G1553),2)</f>
        <v>0</v>
      </c>
      <c r="H1553" s="107">
        <f t="shared" si="201"/>
        <v>0</v>
      </c>
      <c r="I1553" s="143">
        <f t="shared" si="197"/>
        <v>0</v>
      </c>
      <c r="J1553" s="142"/>
      <c r="K1553" s="183"/>
      <c r="L1553" s="7" t="str">
        <f t="shared" si="198"/>
        <v/>
      </c>
      <c r="M1553" s="7" t="str">
        <f t="shared" si="199"/>
        <v/>
      </c>
      <c r="N1553" s="7" t="str">
        <f t="shared" si="195"/>
        <v/>
      </c>
      <c r="O1553" s="144"/>
      <c r="P1553" s="355">
        <v>0</v>
      </c>
      <c r="Q1553" s="362">
        <f>SUM('NOVO HORIZONTE'!I1553)</f>
        <v>0</v>
      </c>
      <c r="R1553" s="363">
        <f t="shared" si="200"/>
        <v>0</v>
      </c>
      <c r="S1553" s="153">
        <f t="shared" si="202"/>
        <v>0</v>
      </c>
      <c r="T1553" s="364"/>
    </row>
    <row r="1554" ht="22.5" hidden="1" spans="1:20">
      <c r="A1554" s="158">
        <v>92429</v>
      </c>
      <c r="B1554" s="94" t="s">
        <v>252</v>
      </c>
      <c r="C1554" s="104" t="s">
        <v>1788</v>
      </c>
      <c r="D1554" s="94" t="s">
        <v>261</v>
      </c>
      <c r="E1554" s="95">
        <v>80.73</v>
      </c>
      <c r="F1554" s="96">
        <f t="shared" si="196"/>
        <v>99.09</v>
      </c>
      <c r="G1554" s="107">
        <f>ROUND(SUM('NOVO HORIZONTE'!G1554),2)</f>
        <v>0</v>
      </c>
      <c r="H1554" s="107">
        <f t="shared" si="201"/>
        <v>0</v>
      </c>
      <c r="I1554" s="143">
        <f t="shared" si="197"/>
        <v>0</v>
      </c>
      <c r="J1554" s="142"/>
      <c r="K1554" s="183"/>
      <c r="L1554" s="7" t="str">
        <f t="shared" si="198"/>
        <v/>
      </c>
      <c r="M1554" s="7" t="str">
        <f t="shared" si="199"/>
        <v/>
      </c>
      <c r="N1554" s="7" t="str">
        <f t="shared" si="195"/>
        <v/>
      </c>
      <c r="O1554" s="144"/>
      <c r="P1554" s="355">
        <v>0</v>
      </c>
      <c r="Q1554" s="362">
        <f>SUM('NOVO HORIZONTE'!I1554)</f>
        <v>0</v>
      </c>
      <c r="R1554" s="363">
        <f t="shared" si="200"/>
        <v>0</v>
      </c>
      <c r="S1554" s="153">
        <f t="shared" si="202"/>
        <v>0</v>
      </c>
      <c r="T1554" s="364"/>
    </row>
    <row r="1555" ht="22.5" hidden="1" spans="1:20">
      <c r="A1555" s="158">
        <v>92431</v>
      </c>
      <c r="B1555" s="94" t="s">
        <v>252</v>
      </c>
      <c r="C1555" s="104" t="s">
        <v>1789</v>
      </c>
      <c r="D1555" s="94" t="s">
        <v>261</v>
      </c>
      <c r="E1555" s="95">
        <v>60.24</v>
      </c>
      <c r="F1555" s="96">
        <f t="shared" si="196"/>
        <v>73.94</v>
      </c>
      <c r="G1555" s="107">
        <f>ROUND(SUM('NOVO HORIZONTE'!G1555),2)</f>
        <v>0</v>
      </c>
      <c r="H1555" s="107">
        <f t="shared" si="201"/>
        <v>0</v>
      </c>
      <c r="I1555" s="143">
        <f t="shared" si="197"/>
        <v>0</v>
      </c>
      <c r="J1555" s="142"/>
      <c r="K1555" s="183"/>
      <c r="L1555" s="7" t="str">
        <f t="shared" si="198"/>
        <v/>
      </c>
      <c r="M1555" s="7" t="str">
        <f t="shared" si="199"/>
        <v/>
      </c>
      <c r="N1555" s="7" t="str">
        <f t="shared" si="195"/>
        <v/>
      </c>
      <c r="O1555" s="144"/>
      <c r="P1555" s="355">
        <v>0</v>
      </c>
      <c r="Q1555" s="362">
        <f>SUM('NOVO HORIZONTE'!I1555)</f>
        <v>0</v>
      </c>
      <c r="R1555" s="363">
        <f t="shared" si="200"/>
        <v>0</v>
      </c>
      <c r="S1555" s="153">
        <f t="shared" si="202"/>
        <v>0</v>
      </c>
      <c r="T1555" s="364"/>
    </row>
    <row r="1556" ht="22.5" hidden="1" spans="1:20">
      <c r="A1556" s="158">
        <v>92433</v>
      </c>
      <c r="B1556" s="94" t="s">
        <v>252</v>
      </c>
      <c r="C1556" s="104" t="s">
        <v>1790</v>
      </c>
      <c r="D1556" s="94" t="s">
        <v>261</v>
      </c>
      <c r="E1556" s="95">
        <v>76.02</v>
      </c>
      <c r="F1556" s="96">
        <f t="shared" si="196"/>
        <v>93.31</v>
      </c>
      <c r="G1556" s="107">
        <f>ROUND(SUM('NOVO HORIZONTE'!G1556),2)</f>
        <v>0</v>
      </c>
      <c r="H1556" s="107">
        <f t="shared" si="201"/>
        <v>0</v>
      </c>
      <c r="I1556" s="143">
        <f t="shared" si="197"/>
        <v>0</v>
      </c>
      <c r="J1556" s="142"/>
      <c r="K1556" s="183"/>
      <c r="L1556" s="7" t="str">
        <f t="shared" si="198"/>
        <v/>
      </c>
      <c r="M1556" s="7" t="str">
        <f t="shared" si="199"/>
        <v/>
      </c>
      <c r="N1556" s="7" t="str">
        <f t="shared" si="195"/>
        <v/>
      </c>
      <c r="O1556" s="144"/>
      <c r="P1556" s="355">
        <v>0</v>
      </c>
      <c r="Q1556" s="362">
        <f>SUM('NOVO HORIZONTE'!I1556)</f>
        <v>0</v>
      </c>
      <c r="R1556" s="363">
        <f t="shared" si="200"/>
        <v>0</v>
      </c>
      <c r="S1556" s="153">
        <f t="shared" si="202"/>
        <v>0</v>
      </c>
      <c r="T1556" s="364"/>
    </row>
    <row r="1557" ht="22.5" hidden="1" spans="1:20">
      <c r="A1557" s="158">
        <v>92435</v>
      </c>
      <c r="B1557" s="94" t="s">
        <v>252</v>
      </c>
      <c r="C1557" s="104" t="s">
        <v>1791</v>
      </c>
      <c r="D1557" s="94" t="s">
        <v>261</v>
      </c>
      <c r="E1557" s="95">
        <v>57.16</v>
      </c>
      <c r="F1557" s="96">
        <f t="shared" si="196"/>
        <v>70.16</v>
      </c>
      <c r="G1557" s="107">
        <f>ROUND(SUM('NOVO HORIZONTE'!G1557),2)</f>
        <v>0</v>
      </c>
      <c r="H1557" s="107">
        <f t="shared" si="201"/>
        <v>0</v>
      </c>
      <c r="I1557" s="143">
        <f t="shared" si="197"/>
        <v>0</v>
      </c>
      <c r="J1557" s="142"/>
      <c r="K1557" s="183"/>
      <c r="L1557" s="7" t="str">
        <f t="shared" si="198"/>
        <v/>
      </c>
      <c r="M1557" s="7" t="str">
        <f t="shared" si="199"/>
        <v/>
      </c>
      <c r="N1557" s="7" t="str">
        <f t="shared" ref="N1557:N1620" si="203">M1557</f>
        <v/>
      </c>
      <c r="O1557" s="144"/>
      <c r="P1557" s="355">
        <v>0</v>
      </c>
      <c r="Q1557" s="362">
        <f>SUM('NOVO HORIZONTE'!I1557)</f>
        <v>0</v>
      </c>
      <c r="R1557" s="363">
        <f t="shared" si="200"/>
        <v>0</v>
      </c>
      <c r="S1557" s="153">
        <f t="shared" si="202"/>
        <v>0</v>
      </c>
      <c r="T1557" s="364"/>
    </row>
    <row r="1558" ht="22.5" hidden="1" spans="1:20">
      <c r="A1558" s="158">
        <v>92437</v>
      </c>
      <c r="B1558" s="94" t="s">
        <v>252</v>
      </c>
      <c r="C1558" s="104" t="s">
        <v>1792</v>
      </c>
      <c r="D1558" s="94" t="s">
        <v>261</v>
      </c>
      <c r="E1558" s="95">
        <v>72.41</v>
      </c>
      <c r="F1558" s="96">
        <f t="shared" si="196"/>
        <v>88.88</v>
      </c>
      <c r="G1558" s="107">
        <f>ROUND(SUM('NOVO HORIZONTE'!G1558),2)</f>
        <v>0</v>
      </c>
      <c r="H1558" s="107">
        <f t="shared" si="201"/>
        <v>0</v>
      </c>
      <c r="I1558" s="143">
        <f t="shared" si="197"/>
        <v>0</v>
      </c>
      <c r="J1558" s="142"/>
      <c r="K1558" s="183"/>
      <c r="L1558" s="7" t="str">
        <f t="shared" si="198"/>
        <v/>
      </c>
      <c r="M1558" s="7" t="str">
        <f t="shared" si="199"/>
        <v/>
      </c>
      <c r="N1558" s="7" t="str">
        <f t="shared" si="203"/>
        <v/>
      </c>
      <c r="O1558" s="144"/>
      <c r="P1558" s="355">
        <v>0</v>
      </c>
      <c r="Q1558" s="362">
        <f>SUM('NOVO HORIZONTE'!I1558)</f>
        <v>0</v>
      </c>
      <c r="R1558" s="363">
        <f t="shared" si="200"/>
        <v>0</v>
      </c>
      <c r="S1558" s="153">
        <f t="shared" si="202"/>
        <v>0</v>
      </c>
      <c r="T1558" s="364"/>
    </row>
    <row r="1559" ht="22.5" hidden="1" spans="1:20">
      <c r="A1559" s="158">
        <v>92439</v>
      </c>
      <c r="B1559" s="94" t="s">
        <v>252</v>
      </c>
      <c r="C1559" s="104" t="s">
        <v>1793</v>
      </c>
      <c r="D1559" s="94" t="s">
        <v>261</v>
      </c>
      <c r="E1559" s="95">
        <v>54.94</v>
      </c>
      <c r="F1559" s="96">
        <f t="shared" si="196"/>
        <v>67.43</v>
      </c>
      <c r="G1559" s="107">
        <f>ROUND(SUM('NOVO HORIZONTE'!G1559),2)</f>
        <v>0</v>
      </c>
      <c r="H1559" s="107">
        <f t="shared" si="201"/>
        <v>0</v>
      </c>
      <c r="I1559" s="143">
        <f t="shared" si="197"/>
        <v>0</v>
      </c>
      <c r="J1559" s="142"/>
      <c r="K1559" s="183"/>
      <c r="L1559" s="7" t="str">
        <f t="shared" si="198"/>
        <v/>
      </c>
      <c r="M1559" s="7" t="str">
        <f t="shared" si="199"/>
        <v/>
      </c>
      <c r="N1559" s="7" t="str">
        <f t="shared" si="203"/>
        <v/>
      </c>
      <c r="O1559" s="144"/>
      <c r="P1559" s="355">
        <v>0</v>
      </c>
      <c r="Q1559" s="362">
        <f>SUM('NOVO HORIZONTE'!I1559)</f>
        <v>0</v>
      </c>
      <c r="R1559" s="363">
        <f t="shared" si="200"/>
        <v>0</v>
      </c>
      <c r="S1559" s="153">
        <f t="shared" si="202"/>
        <v>0</v>
      </c>
      <c r="T1559" s="364"/>
    </row>
    <row r="1560" ht="22.5" hidden="1" spans="1:20">
      <c r="A1560" s="158">
        <v>92441</v>
      </c>
      <c r="B1560" s="94" t="s">
        <v>252</v>
      </c>
      <c r="C1560" s="104" t="s">
        <v>1794</v>
      </c>
      <c r="D1560" s="94" t="s">
        <v>261</v>
      </c>
      <c r="E1560" s="95">
        <v>69.82</v>
      </c>
      <c r="F1560" s="96">
        <f t="shared" ref="F1560:F1623" si="204">IF(E1560=0,0,IF(P1560=0,ROUND(E1560*(1+E$13),2),ROUND(E1560*(1+E$12),2)))</f>
        <v>85.7</v>
      </c>
      <c r="G1560" s="107">
        <f>ROUND(SUM('NOVO HORIZONTE'!G1560),2)</f>
        <v>0</v>
      </c>
      <c r="H1560" s="107">
        <f t="shared" si="201"/>
        <v>0</v>
      </c>
      <c r="I1560" s="143">
        <f t="shared" ref="I1560:I1623" si="205">IF(ISBLANK(G1560),0,ROUND(G1560*H1560,2))</f>
        <v>0</v>
      </c>
      <c r="J1560" s="142"/>
      <c r="K1560" s="183"/>
      <c r="L1560" s="7" t="str">
        <f t="shared" ref="L1560:L1623" si="206">IF(K1560="X","x",IF(K1560="xx","x",IF(I1560&gt;0,"x","")))</f>
        <v/>
      </c>
      <c r="M1560" s="7" t="str">
        <f t="shared" ref="M1560:M1623" si="207">IF(K1560="X","x",IF(K1560="xx","x",IF(I1560&gt;0,"x","")))</f>
        <v/>
      </c>
      <c r="N1560" s="7" t="str">
        <f t="shared" si="203"/>
        <v/>
      </c>
      <c r="O1560" s="144"/>
      <c r="P1560" s="355">
        <v>0</v>
      </c>
      <c r="Q1560" s="362">
        <f>SUM('NOVO HORIZONTE'!I1560)</f>
        <v>0</v>
      </c>
      <c r="R1560" s="363">
        <f t="shared" ref="R1560:R1623" si="208">I1560-Q1560</f>
        <v>0</v>
      </c>
      <c r="S1560" s="153">
        <f t="shared" si="202"/>
        <v>0</v>
      </c>
      <c r="T1560" s="364"/>
    </row>
    <row r="1561" ht="22.5" hidden="1" spans="1:20">
      <c r="A1561" s="158">
        <v>92443</v>
      </c>
      <c r="B1561" s="94" t="s">
        <v>252</v>
      </c>
      <c r="C1561" s="104" t="s">
        <v>1795</v>
      </c>
      <c r="D1561" s="94" t="s">
        <v>261</v>
      </c>
      <c r="E1561" s="95">
        <v>50.25</v>
      </c>
      <c r="F1561" s="96">
        <f t="shared" si="204"/>
        <v>61.68</v>
      </c>
      <c r="G1561" s="107">
        <f>ROUND(SUM('NOVO HORIZONTE'!G1561),2)</f>
        <v>0</v>
      </c>
      <c r="H1561" s="107">
        <f t="shared" ref="H1561:H1624" si="209">IF(G1561=0,0,F1561)</f>
        <v>0</v>
      </c>
      <c r="I1561" s="143">
        <f t="shared" si="205"/>
        <v>0</v>
      </c>
      <c r="J1561" s="142"/>
      <c r="K1561" s="183"/>
      <c r="L1561" s="7" t="str">
        <f t="shared" si="206"/>
        <v/>
      </c>
      <c r="M1561" s="7" t="str">
        <f t="shared" si="207"/>
        <v/>
      </c>
      <c r="N1561" s="7" t="str">
        <f t="shared" si="203"/>
        <v/>
      </c>
      <c r="O1561" s="144"/>
      <c r="P1561" s="355">
        <v>0</v>
      </c>
      <c r="Q1561" s="362">
        <f>SUM('NOVO HORIZONTE'!I1561)</f>
        <v>0</v>
      </c>
      <c r="R1561" s="363">
        <f t="shared" si="208"/>
        <v>0</v>
      </c>
      <c r="S1561" s="153">
        <f t="shared" ref="S1561:S1624" si="210">IF(R1561=0,0,IF(R1561&gt;0,"c","b"))</f>
        <v>0</v>
      </c>
      <c r="T1561" s="364"/>
    </row>
    <row r="1562" ht="22.5" hidden="1" spans="1:20">
      <c r="A1562" s="158">
        <v>92445</v>
      </c>
      <c r="B1562" s="94" t="s">
        <v>252</v>
      </c>
      <c r="C1562" s="104" t="s">
        <v>1796</v>
      </c>
      <c r="D1562" s="94" t="s">
        <v>261</v>
      </c>
      <c r="E1562" s="95">
        <v>64.6</v>
      </c>
      <c r="F1562" s="96">
        <f t="shared" si="204"/>
        <v>79.29</v>
      </c>
      <c r="G1562" s="107">
        <f>ROUND(SUM('NOVO HORIZONTE'!G1562),2)</f>
        <v>0</v>
      </c>
      <c r="H1562" s="107">
        <f t="shared" si="209"/>
        <v>0</v>
      </c>
      <c r="I1562" s="143">
        <f t="shared" si="205"/>
        <v>0</v>
      </c>
      <c r="J1562" s="142"/>
      <c r="K1562" s="183"/>
      <c r="L1562" s="7" t="str">
        <f t="shared" si="206"/>
        <v/>
      </c>
      <c r="M1562" s="7" t="str">
        <f t="shared" si="207"/>
        <v/>
      </c>
      <c r="N1562" s="7" t="str">
        <f t="shared" si="203"/>
        <v/>
      </c>
      <c r="O1562" s="144"/>
      <c r="P1562" s="355">
        <v>0</v>
      </c>
      <c r="Q1562" s="362">
        <f>SUM('NOVO HORIZONTE'!I1562)</f>
        <v>0</v>
      </c>
      <c r="R1562" s="363">
        <f t="shared" si="208"/>
        <v>0</v>
      </c>
      <c r="S1562" s="153">
        <f t="shared" si="210"/>
        <v>0</v>
      </c>
      <c r="T1562" s="364"/>
    </row>
    <row r="1563" ht="22.5" hidden="1" spans="1:20">
      <c r="A1563" s="158">
        <v>101570</v>
      </c>
      <c r="B1563" s="94" t="s">
        <v>252</v>
      </c>
      <c r="C1563" s="104" t="s">
        <v>1797</v>
      </c>
      <c r="D1563" s="94" t="s">
        <v>261</v>
      </c>
      <c r="E1563" s="95">
        <v>28.28</v>
      </c>
      <c r="F1563" s="96">
        <f t="shared" si="204"/>
        <v>34.71</v>
      </c>
      <c r="G1563" s="107">
        <f>ROUND(SUM('NOVO HORIZONTE'!G1563),2)</f>
        <v>0</v>
      </c>
      <c r="H1563" s="107">
        <f t="shared" si="209"/>
        <v>0</v>
      </c>
      <c r="I1563" s="143">
        <f t="shared" si="205"/>
        <v>0</v>
      </c>
      <c r="J1563" s="142"/>
      <c r="K1563" s="183"/>
      <c r="L1563" s="7" t="str">
        <f t="shared" si="206"/>
        <v/>
      </c>
      <c r="M1563" s="7" t="str">
        <f t="shared" si="207"/>
        <v/>
      </c>
      <c r="N1563" s="7" t="str">
        <f t="shared" si="203"/>
        <v/>
      </c>
      <c r="O1563" s="144"/>
      <c r="P1563" s="355">
        <v>0</v>
      </c>
      <c r="Q1563" s="362">
        <f>SUM('NOVO HORIZONTE'!I1563)</f>
        <v>0</v>
      </c>
      <c r="R1563" s="363">
        <f t="shared" si="208"/>
        <v>0</v>
      </c>
      <c r="S1563" s="153">
        <f t="shared" si="210"/>
        <v>0</v>
      </c>
      <c r="T1563" s="364"/>
    </row>
    <row r="1564" ht="22.5" hidden="1" spans="1:20">
      <c r="A1564" s="158">
        <v>101571</v>
      </c>
      <c r="B1564" s="94" t="s">
        <v>252</v>
      </c>
      <c r="C1564" s="104" t="s">
        <v>1798</v>
      </c>
      <c r="D1564" s="94" t="s">
        <v>261</v>
      </c>
      <c r="E1564" s="95">
        <v>38.26</v>
      </c>
      <c r="F1564" s="96">
        <f t="shared" si="204"/>
        <v>46.96</v>
      </c>
      <c r="G1564" s="107">
        <f>ROUND(SUM('NOVO HORIZONTE'!G1564),2)</f>
        <v>0</v>
      </c>
      <c r="H1564" s="107">
        <f t="shared" si="209"/>
        <v>0</v>
      </c>
      <c r="I1564" s="143">
        <f t="shared" si="205"/>
        <v>0</v>
      </c>
      <c r="J1564" s="142"/>
      <c r="K1564" s="183"/>
      <c r="L1564" s="7" t="str">
        <f t="shared" si="206"/>
        <v/>
      </c>
      <c r="M1564" s="7" t="str">
        <f t="shared" si="207"/>
        <v/>
      </c>
      <c r="N1564" s="7" t="str">
        <f t="shared" si="203"/>
        <v/>
      </c>
      <c r="O1564" s="144"/>
      <c r="P1564" s="355">
        <v>0</v>
      </c>
      <c r="Q1564" s="362">
        <f>SUM('NOVO HORIZONTE'!I1564)</f>
        <v>0</v>
      </c>
      <c r="R1564" s="363">
        <f t="shared" si="208"/>
        <v>0</v>
      </c>
      <c r="S1564" s="153">
        <f t="shared" si="210"/>
        <v>0</v>
      </c>
      <c r="T1564" s="364"/>
    </row>
    <row r="1565" ht="22.5" hidden="1" spans="1:20">
      <c r="A1565" s="158">
        <v>101572</v>
      </c>
      <c r="B1565" s="94" t="s">
        <v>252</v>
      </c>
      <c r="C1565" s="104" t="s">
        <v>1799</v>
      </c>
      <c r="D1565" s="94" t="s">
        <v>261</v>
      </c>
      <c r="E1565" s="95">
        <v>22.22</v>
      </c>
      <c r="F1565" s="96">
        <f t="shared" si="204"/>
        <v>27.27</v>
      </c>
      <c r="G1565" s="107">
        <f>ROUND(SUM('NOVO HORIZONTE'!G1565),2)</f>
        <v>0</v>
      </c>
      <c r="H1565" s="107">
        <f t="shared" si="209"/>
        <v>0</v>
      </c>
      <c r="I1565" s="143">
        <f t="shared" si="205"/>
        <v>0</v>
      </c>
      <c r="J1565" s="142"/>
      <c r="K1565" s="183"/>
      <c r="L1565" s="7" t="str">
        <f t="shared" si="206"/>
        <v/>
      </c>
      <c r="M1565" s="7" t="str">
        <f t="shared" si="207"/>
        <v/>
      </c>
      <c r="N1565" s="7" t="str">
        <f t="shared" si="203"/>
        <v/>
      </c>
      <c r="O1565" s="144"/>
      <c r="P1565" s="355">
        <v>0</v>
      </c>
      <c r="Q1565" s="362">
        <f>SUM('NOVO HORIZONTE'!I1565)</f>
        <v>0</v>
      </c>
      <c r="R1565" s="363">
        <f t="shared" si="208"/>
        <v>0</v>
      </c>
      <c r="S1565" s="153">
        <f t="shared" si="210"/>
        <v>0</v>
      </c>
      <c r="T1565" s="364"/>
    </row>
    <row r="1566" ht="22.5" hidden="1" spans="1:20">
      <c r="A1566" s="158">
        <v>101573</v>
      </c>
      <c r="B1566" s="94" t="s">
        <v>252</v>
      </c>
      <c r="C1566" s="104" t="s">
        <v>1800</v>
      </c>
      <c r="D1566" s="94" t="s">
        <v>261</v>
      </c>
      <c r="E1566" s="95">
        <v>32.21</v>
      </c>
      <c r="F1566" s="96">
        <f t="shared" si="204"/>
        <v>39.53</v>
      </c>
      <c r="G1566" s="107">
        <f>ROUND(SUM('NOVO HORIZONTE'!G1566),2)</f>
        <v>0</v>
      </c>
      <c r="H1566" s="107">
        <f t="shared" si="209"/>
        <v>0</v>
      </c>
      <c r="I1566" s="143">
        <f t="shared" si="205"/>
        <v>0</v>
      </c>
      <c r="J1566" s="142"/>
      <c r="K1566" s="183"/>
      <c r="L1566" s="7" t="str">
        <f t="shared" si="206"/>
        <v/>
      </c>
      <c r="M1566" s="7" t="str">
        <f t="shared" si="207"/>
        <v/>
      </c>
      <c r="N1566" s="7" t="str">
        <f t="shared" si="203"/>
        <v/>
      </c>
      <c r="O1566" s="144"/>
      <c r="P1566" s="355">
        <v>0</v>
      </c>
      <c r="Q1566" s="362">
        <f>SUM('NOVO HORIZONTE'!I1566)</f>
        <v>0</v>
      </c>
      <c r="R1566" s="363">
        <f t="shared" si="208"/>
        <v>0</v>
      </c>
      <c r="S1566" s="153">
        <f t="shared" si="210"/>
        <v>0</v>
      </c>
      <c r="T1566" s="364"/>
    </row>
    <row r="1567" ht="22.5" hidden="1" spans="1:20">
      <c r="A1567" s="158">
        <v>101574</v>
      </c>
      <c r="B1567" s="94" t="s">
        <v>252</v>
      </c>
      <c r="C1567" s="104" t="s">
        <v>1801</v>
      </c>
      <c r="D1567" s="94" t="s">
        <v>261</v>
      </c>
      <c r="E1567" s="95">
        <v>17.06</v>
      </c>
      <c r="F1567" s="96">
        <f t="shared" si="204"/>
        <v>20.94</v>
      </c>
      <c r="G1567" s="107">
        <f>ROUND(SUM('NOVO HORIZONTE'!G1567),2)</f>
        <v>0</v>
      </c>
      <c r="H1567" s="107">
        <f t="shared" si="209"/>
        <v>0</v>
      </c>
      <c r="I1567" s="143">
        <f t="shared" si="205"/>
        <v>0</v>
      </c>
      <c r="J1567" s="142"/>
      <c r="K1567" s="183"/>
      <c r="L1567" s="7" t="str">
        <f t="shared" si="206"/>
        <v/>
      </c>
      <c r="M1567" s="7" t="str">
        <f t="shared" si="207"/>
        <v/>
      </c>
      <c r="N1567" s="7" t="str">
        <f t="shared" si="203"/>
        <v/>
      </c>
      <c r="O1567" s="144"/>
      <c r="P1567" s="355">
        <v>0</v>
      </c>
      <c r="Q1567" s="362">
        <f>SUM('NOVO HORIZONTE'!I1567)</f>
        <v>0</v>
      </c>
      <c r="R1567" s="363">
        <f t="shared" si="208"/>
        <v>0</v>
      </c>
      <c r="S1567" s="153">
        <f t="shared" si="210"/>
        <v>0</v>
      </c>
      <c r="T1567" s="364"/>
    </row>
    <row r="1568" ht="22.5" hidden="1" spans="1:20">
      <c r="A1568" s="158">
        <v>101575</v>
      </c>
      <c r="B1568" s="94" t="s">
        <v>252</v>
      </c>
      <c r="C1568" s="104" t="s">
        <v>1802</v>
      </c>
      <c r="D1568" s="94" t="s">
        <v>261</v>
      </c>
      <c r="E1568" s="95">
        <v>27.25</v>
      </c>
      <c r="F1568" s="96">
        <f t="shared" si="204"/>
        <v>33.45</v>
      </c>
      <c r="G1568" s="107">
        <f>ROUND(SUM('NOVO HORIZONTE'!G1568),2)</f>
        <v>0</v>
      </c>
      <c r="H1568" s="107">
        <f t="shared" si="209"/>
        <v>0</v>
      </c>
      <c r="I1568" s="143">
        <f t="shared" si="205"/>
        <v>0</v>
      </c>
      <c r="J1568" s="142"/>
      <c r="K1568" s="183"/>
      <c r="L1568" s="7" t="str">
        <f t="shared" si="206"/>
        <v/>
      </c>
      <c r="M1568" s="7" t="str">
        <f t="shared" si="207"/>
        <v/>
      </c>
      <c r="N1568" s="7" t="str">
        <f t="shared" si="203"/>
        <v/>
      </c>
      <c r="O1568" s="144"/>
      <c r="P1568" s="355">
        <v>0</v>
      </c>
      <c r="Q1568" s="362">
        <f>SUM('NOVO HORIZONTE'!I1568)</f>
        <v>0</v>
      </c>
      <c r="R1568" s="363">
        <f t="shared" si="208"/>
        <v>0</v>
      </c>
      <c r="S1568" s="153">
        <f t="shared" si="210"/>
        <v>0</v>
      </c>
      <c r="T1568" s="364"/>
    </row>
    <row r="1569" ht="22.5" hidden="1" spans="1:20">
      <c r="A1569" s="158">
        <v>101576</v>
      </c>
      <c r="B1569" s="94" t="s">
        <v>252</v>
      </c>
      <c r="C1569" s="104" t="s">
        <v>1803</v>
      </c>
      <c r="D1569" s="94" t="s">
        <v>261</v>
      </c>
      <c r="E1569" s="95">
        <v>51.08</v>
      </c>
      <c r="F1569" s="96">
        <f t="shared" si="204"/>
        <v>62.7</v>
      </c>
      <c r="G1569" s="107">
        <f>ROUND(SUM('NOVO HORIZONTE'!G1569),2)</f>
        <v>0</v>
      </c>
      <c r="H1569" s="107">
        <f t="shared" si="209"/>
        <v>0</v>
      </c>
      <c r="I1569" s="143">
        <f t="shared" si="205"/>
        <v>0</v>
      </c>
      <c r="J1569" s="142"/>
      <c r="K1569" s="183"/>
      <c r="L1569" s="7" t="str">
        <f t="shared" si="206"/>
        <v/>
      </c>
      <c r="M1569" s="7" t="str">
        <f t="shared" si="207"/>
        <v/>
      </c>
      <c r="N1569" s="7" t="str">
        <f t="shared" si="203"/>
        <v/>
      </c>
      <c r="O1569" s="144"/>
      <c r="P1569" s="355">
        <v>0</v>
      </c>
      <c r="Q1569" s="362">
        <f>SUM('NOVO HORIZONTE'!I1569)</f>
        <v>0</v>
      </c>
      <c r="R1569" s="363">
        <f t="shared" si="208"/>
        <v>0</v>
      </c>
      <c r="S1569" s="153">
        <f t="shared" si="210"/>
        <v>0</v>
      </c>
      <c r="T1569" s="364"/>
    </row>
    <row r="1570" ht="22.5" hidden="1" spans="1:20">
      <c r="A1570" s="158">
        <v>101577</v>
      </c>
      <c r="B1570" s="94" t="s">
        <v>252</v>
      </c>
      <c r="C1570" s="104" t="s">
        <v>1804</v>
      </c>
      <c r="D1570" s="94" t="s">
        <v>261</v>
      </c>
      <c r="E1570" s="95">
        <v>63.87</v>
      </c>
      <c r="F1570" s="96">
        <f t="shared" si="204"/>
        <v>78.39</v>
      </c>
      <c r="G1570" s="107">
        <f>ROUND(SUM('NOVO HORIZONTE'!G1570),2)</f>
        <v>0</v>
      </c>
      <c r="H1570" s="107">
        <f t="shared" si="209"/>
        <v>0</v>
      </c>
      <c r="I1570" s="143">
        <f t="shared" si="205"/>
        <v>0</v>
      </c>
      <c r="J1570" s="142"/>
      <c r="K1570" s="183"/>
      <c r="L1570" s="7" t="str">
        <f t="shared" si="206"/>
        <v/>
      </c>
      <c r="M1570" s="7" t="str">
        <f t="shared" si="207"/>
        <v/>
      </c>
      <c r="N1570" s="7" t="str">
        <f t="shared" si="203"/>
        <v/>
      </c>
      <c r="O1570" s="144"/>
      <c r="P1570" s="355">
        <v>0</v>
      </c>
      <c r="Q1570" s="362">
        <f>SUM('NOVO HORIZONTE'!I1570)</f>
        <v>0</v>
      </c>
      <c r="R1570" s="363">
        <f t="shared" si="208"/>
        <v>0</v>
      </c>
      <c r="S1570" s="153">
        <f t="shared" si="210"/>
        <v>0</v>
      </c>
      <c r="T1570" s="364"/>
    </row>
    <row r="1571" ht="22.5" hidden="1" spans="1:20">
      <c r="A1571" s="158">
        <v>101578</v>
      </c>
      <c r="B1571" s="94" t="s">
        <v>252</v>
      </c>
      <c r="C1571" s="104" t="s">
        <v>1805</v>
      </c>
      <c r="D1571" s="94" t="s">
        <v>261</v>
      </c>
      <c r="E1571" s="95">
        <v>42.3</v>
      </c>
      <c r="F1571" s="96">
        <f t="shared" si="204"/>
        <v>51.92</v>
      </c>
      <c r="G1571" s="107">
        <f>ROUND(SUM('NOVO HORIZONTE'!G1571),2)</f>
        <v>0</v>
      </c>
      <c r="H1571" s="107">
        <f t="shared" si="209"/>
        <v>0</v>
      </c>
      <c r="I1571" s="143">
        <f t="shared" si="205"/>
        <v>0</v>
      </c>
      <c r="J1571" s="142"/>
      <c r="K1571" s="183"/>
      <c r="L1571" s="7" t="str">
        <f t="shared" si="206"/>
        <v/>
      </c>
      <c r="M1571" s="7" t="str">
        <f t="shared" si="207"/>
        <v/>
      </c>
      <c r="N1571" s="7" t="str">
        <f t="shared" si="203"/>
        <v/>
      </c>
      <c r="O1571" s="144"/>
      <c r="P1571" s="355">
        <v>0</v>
      </c>
      <c r="Q1571" s="362">
        <f>SUM('NOVO HORIZONTE'!I1571)</f>
        <v>0</v>
      </c>
      <c r="R1571" s="363">
        <f t="shared" si="208"/>
        <v>0</v>
      </c>
      <c r="S1571" s="153">
        <f t="shared" si="210"/>
        <v>0</v>
      </c>
      <c r="T1571" s="364"/>
    </row>
    <row r="1572" ht="22.5" hidden="1" spans="1:20">
      <c r="A1572" s="158">
        <v>101579</v>
      </c>
      <c r="B1572" s="94" t="s">
        <v>252</v>
      </c>
      <c r="C1572" s="104" t="s">
        <v>1806</v>
      </c>
      <c r="D1572" s="94" t="s">
        <v>261</v>
      </c>
      <c r="E1572" s="95">
        <v>55.09</v>
      </c>
      <c r="F1572" s="96">
        <f t="shared" si="204"/>
        <v>67.62</v>
      </c>
      <c r="G1572" s="107">
        <f>ROUND(SUM('NOVO HORIZONTE'!G1572),2)</f>
        <v>0</v>
      </c>
      <c r="H1572" s="107">
        <f t="shared" si="209"/>
        <v>0</v>
      </c>
      <c r="I1572" s="143">
        <f t="shared" si="205"/>
        <v>0</v>
      </c>
      <c r="J1572" s="142"/>
      <c r="K1572" s="183"/>
      <c r="L1572" s="7" t="str">
        <f t="shared" si="206"/>
        <v/>
      </c>
      <c r="M1572" s="7" t="str">
        <f t="shared" si="207"/>
        <v/>
      </c>
      <c r="N1572" s="7" t="str">
        <f t="shared" si="203"/>
        <v/>
      </c>
      <c r="O1572" s="144"/>
      <c r="P1572" s="355">
        <v>0</v>
      </c>
      <c r="Q1572" s="362">
        <f>SUM('NOVO HORIZONTE'!I1572)</f>
        <v>0</v>
      </c>
      <c r="R1572" s="363">
        <f t="shared" si="208"/>
        <v>0</v>
      </c>
      <c r="S1572" s="153">
        <f t="shared" si="210"/>
        <v>0</v>
      </c>
      <c r="T1572" s="364"/>
    </row>
    <row r="1573" ht="22.5" hidden="1" spans="1:20">
      <c r="A1573" s="158">
        <v>101580</v>
      </c>
      <c r="B1573" s="94" t="s">
        <v>252</v>
      </c>
      <c r="C1573" s="104" t="s">
        <v>1807</v>
      </c>
      <c r="D1573" s="94" t="s">
        <v>261</v>
      </c>
      <c r="E1573" s="95">
        <v>37.59</v>
      </c>
      <c r="F1573" s="96">
        <f t="shared" si="204"/>
        <v>46.14</v>
      </c>
      <c r="G1573" s="107">
        <f>ROUND(SUM('NOVO HORIZONTE'!G1573),2)</f>
        <v>0</v>
      </c>
      <c r="H1573" s="107">
        <f t="shared" si="209"/>
        <v>0</v>
      </c>
      <c r="I1573" s="143">
        <f t="shared" si="205"/>
        <v>0</v>
      </c>
      <c r="J1573" s="142"/>
      <c r="K1573" s="183"/>
      <c r="L1573" s="7" t="str">
        <f t="shared" si="206"/>
        <v/>
      </c>
      <c r="M1573" s="7" t="str">
        <f t="shared" si="207"/>
        <v/>
      </c>
      <c r="N1573" s="7" t="str">
        <f t="shared" si="203"/>
        <v/>
      </c>
      <c r="O1573" s="144"/>
      <c r="P1573" s="355">
        <v>0</v>
      </c>
      <c r="Q1573" s="362">
        <f>SUM('NOVO HORIZONTE'!I1573)</f>
        <v>0</v>
      </c>
      <c r="R1573" s="363">
        <f t="shared" si="208"/>
        <v>0</v>
      </c>
      <c r="S1573" s="153">
        <f t="shared" si="210"/>
        <v>0</v>
      </c>
      <c r="T1573" s="364"/>
    </row>
    <row r="1574" ht="22.5" hidden="1" spans="1:20">
      <c r="A1574" s="158">
        <v>101581</v>
      </c>
      <c r="B1574" s="94" t="s">
        <v>252</v>
      </c>
      <c r="C1574" s="104" t="s">
        <v>1808</v>
      </c>
      <c r="D1574" s="94" t="s">
        <v>261</v>
      </c>
      <c r="E1574" s="95">
        <v>50.57</v>
      </c>
      <c r="F1574" s="96">
        <f t="shared" si="204"/>
        <v>62.07</v>
      </c>
      <c r="G1574" s="107">
        <f>ROUND(SUM('NOVO HORIZONTE'!G1574),2)</f>
        <v>0</v>
      </c>
      <c r="H1574" s="107">
        <f t="shared" si="209"/>
        <v>0</v>
      </c>
      <c r="I1574" s="143">
        <f t="shared" si="205"/>
        <v>0</v>
      </c>
      <c r="J1574" s="142"/>
      <c r="K1574" s="183"/>
      <c r="L1574" s="7" t="str">
        <f t="shared" si="206"/>
        <v/>
      </c>
      <c r="M1574" s="7" t="str">
        <f t="shared" si="207"/>
        <v/>
      </c>
      <c r="N1574" s="7" t="str">
        <f t="shared" si="203"/>
        <v/>
      </c>
      <c r="O1574" s="144"/>
      <c r="P1574" s="355">
        <v>0</v>
      </c>
      <c r="Q1574" s="362">
        <f>SUM('NOVO HORIZONTE'!I1574)</f>
        <v>0</v>
      </c>
      <c r="R1574" s="363">
        <f t="shared" si="208"/>
        <v>0</v>
      </c>
      <c r="S1574" s="153">
        <f t="shared" si="210"/>
        <v>0</v>
      </c>
      <c r="T1574" s="364"/>
    </row>
    <row r="1575" ht="22.5" hidden="1" spans="1:20">
      <c r="A1575" s="158">
        <v>101582</v>
      </c>
      <c r="B1575" s="94" t="s">
        <v>252</v>
      </c>
      <c r="C1575" s="104" t="s">
        <v>1809</v>
      </c>
      <c r="D1575" s="94" t="s">
        <v>261</v>
      </c>
      <c r="E1575" s="95">
        <v>84</v>
      </c>
      <c r="F1575" s="96">
        <f t="shared" si="204"/>
        <v>103.1</v>
      </c>
      <c r="G1575" s="107">
        <f>ROUND(SUM('NOVO HORIZONTE'!G1575),2)</f>
        <v>0</v>
      </c>
      <c r="H1575" s="107">
        <f t="shared" si="209"/>
        <v>0</v>
      </c>
      <c r="I1575" s="143">
        <f t="shared" si="205"/>
        <v>0</v>
      </c>
      <c r="J1575" s="142"/>
      <c r="K1575" s="183"/>
      <c r="L1575" s="7" t="str">
        <f t="shared" si="206"/>
        <v/>
      </c>
      <c r="M1575" s="7" t="str">
        <f t="shared" si="207"/>
        <v/>
      </c>
      <c r="N1575" s="7" t="str">
        <f t="shared" si="203"/>
        <v/>
      </c>
      <c r="O1575" s="144"/>
      <c r="P1575" s="355">
        <v>0</v>
      </c>
      <c r="Q1575" s="362">
        <f>SUM('NOVO HORIZONTE'!I1575)</f>
        <v>0</v>
      </c>
      <c r="R1575" s="363">
        <f t="shared" si="208"/>
        <v>0</v>
      </c>
      <c r="S1575" s="153">
        <f t="shared" si="210"/>
        <v>0</v>
      </c>
      <c r="T1575" s="364"/>
    </row>
    <row r="1576" ht="22.5" hidden="1" spans="1:20">
      <c r="A1576" s="158">
        <v>101583</v>
      </c>
      <c r="B1576" s="94" t="s">
        <v>252</v>
      </c>
      <c r="C1576" s="104" t="s">
        <v>1810</v>
      </c>
      <c r="D1576" s="94" t="s">
        <v>261</v>
      </c>
      <c r="E1576" s="95">
        <v>103.95</v>
      </c>
      <c r="F1576" s="96">
        <f t="shared" si="204"/>
        <v>127.59</v>
      </c>
      <c r="G1576" s="107">
        <f>ROUND(SUM('NOVO HORIZONTE'!G1576),2)</f>
        <v>0</v>
      </c>
      <c r="H1576" s="107">
        <f t="shared" si="209"/>
        <v>0</v>
      </c>
      <c r="I1576" s="143">
        <f t="shared" si="205"/>
        <v>0</v>
      </c>
      <c r="J1576" s="142"/>
      <c r="K1576" s="183"/>
      <c r="L1576" s="7" t="str">
        <f t="shared" si="206"/>
        <v/>
      </c>
      <c r="M1576" s="7" t="str">
        <f t="shared" si="207"/>
        <v/>
      </c>
      <c r="N1576" s="7" t="str">
        <f t="shared" si="203"/>
        <v/>
      </c>
      <c r="O1576" s="144"/>
      <c r="P1576" s="355">
        <v>0</v>
      </c>
      <c r="Q1576" s="362">
        <f>SUM('NOVO HORIZONTE'!I1576)</f>
        <v>0</v>
      </c>
      <c r="R1576" s="363">
        <f t="shared" si="208"/>
        <v>0</v>
      </c>
      <c r="S1576" s="153">
        <f t="shared" si="210"/>
        <v>0</v>
      </c>
      <c r="T1576" s="364"/>
    </row>
    <row r="1577" ht="22.5" hidden="1" spans="1:20">
      <c r="A1577" s="158">
        <v>101584</v>
      </c>
      <c r="B1577" s="94" t="s">
        <v>252</v>
      </c>
      <c r="C1577" s="104" t="s">
        <v>1811</v>
      </c>
      <c r="D1577" s="94" t="s">
        <v>261</v>
      </c>
      <c r="E1577" s="95">
        <v>69.16</v>
      </c>
      <c r="F1577" s="96">
        <f t="shared" si="204"/>
        <v>84.89</v>
      </c>
      <c r="G1577" s="107">
        <f>ROUND(SUM('NOVO HORIZONTE'!G1577),2)</f>
        <v>0</v>
      </c>
      <c r="H1577" s="107">
        <f t="shared" si="209"/>
        <v>0</v>
      </c>
      <c r="I1577" s="143">
        <f t="shared" si="205"/>
        <v>0</v>
      </c>
      <c r="J1577" s="142"/>
      <c r="K1577" s="183"/>
      <c r="L1577" s="7" t="str">
        <f t="shared" si="206"/>
        <v/>
      </c>
      <c r="M1577" s="7" t="str">
        <f t="shared" si="207"/>
        <v/>
      </c>
      <c r="N1577" s="7" t="str">
        <f t="shared" si="203"/>
        <v/>
      </c>
      <c r="O1577" s="144"/>
      <c r="P1577" s="355">
        <v>0</v>
      </c>
      <c r="Q1577" s="362">
        <f>SUM('NOVO HORIZONTE'!I1577)</f>
        <v>0</v>
      </c>
      <c r="R1577" s="363">
        <f t="shared" si="208"/>
        <v>0</v>
      </c>
      <c r="S1577" s="153">
        <f t="shared" si="210"/>
        <v>0</v>
      </c>
      <c r="T1577" s="364"/>
    </row>
    <row r="1578" ht="22.5" hidden="1" spans="1:20">
      <c r="A1578" s="158">
        <v>101585</v>
      </c>
      <c r="B1578" s="94" t="s">
        <v>252</v>
      </c>
      <c r="C1578" s="104" t="s">
        <v>1812</v>
      </c>
      <c r="D1578" s="94" t="s">
        <v>261</v>
      </c>
      <c r="E1578" s="95">
        <v>89.11</v>
      </c>
      <c r="F1578" s="96">
        <f t="shared" si="204"/>
        <v>109.37</v>
      </c>
      <c r="G1578" s="107">
        <f>ROUND(SUM('NOVO HORIZONTE'!G1578),2)</f>
        <v>0</v>
      </c>
      <c r="H1578" s="107">
        <f t="shared" si="209"/>
        <v>0</v>
      </c>
      <c r="I1578" s="143">
        <f t="shared" si="205"/>
        <v>0</v>
      </c>
      <c r="J1578" s="142"/>
      <c r="K1578" s="183"/>
      <c r="L1578" s="7" t="str">
        <f t="shared" si="206"/>
        <v/>
      </c>
      <c r="M1578" s="7" t="str">
        <f t="shared" si="207"/>
        <v/>
      </c>
      <c r="N1578" s="7" t="str">
        <f t="shared" si="203"/>
        <v/>
      </c>
      <c r="O1578" s="144"/>
      <c r="P1578" s="355">
        <v>0</v>
      </c>
      <c r="Q1578" s="362">
        <f>SUM('NOVO HORIZONTE'!I1578)</f>
        <v>0</v>
      </c>
      <c r="R1578" s="363">
        <f t="shared" si="208"/>
        <v>0</v>
      </c>
      <c r="S1578" s="153">
        <f t="shared" si="210"/>
        <v>0</v>
      </c>
      <c r="T1578" s="364"/>
    </row>
    <row r="1579" ht="22.5" hidden="1" spans="1:20">
      <c r="A1579" s="158">
        <v>101586</v>
      </c>
      <c r="B1579" s="94" t="s">
        <v>252</v>
      </c>
      <c r="C1579" s="104" t="s">
        <v>1813</v>
      </c>
      <c r="D1579" s="94" t="s">
        <v>261</v>
      </c>
      <c r="E1579" s="95">
        <v>59.99</v>
      </c>
      <c r="F1579" s="96">
        <f t="shared" si="204"/>
        <v>73.63</v>
      </c>
      <c r="G1579" s="107">
        <f>ROUND(SUM('NOVO HORIZONTE'!G1579),2)</f>
        <v>0</v>
      </c>
      <c r="H1579" s="107">
        <f t="shared" si="209"/>
        <v>0</v>
      </c>
      <c r="I1579" s="143">
        <f t="shared" si="205"/>
        <v>0</v>
      </c>
      <c r="J1579" s="142"/>
      <c r="K1579" s="183"/>
      <c r="L1579" s="7" t="str">
        <f t="shared" si="206"/>
        <v/>
      </c>
      <c r="M1579" s="7" t="str">
        <f t="shared" si="207"/>
        <v/>
      </c>
      <c r="N1579" s="7" t="str">
        <f t="shared" si="203"/>
        <v/>
      </c>
      <c r="O1579" s="144"/>
      <c r="P1579" s="355">
        <v>0</v>
      </c>
      <c r="Q1579" s="362">
        <f>SUM('NOVO HORIZONTE'!I1579)</f>
        <v>0</v>
      </c>
      <c r="R1579" s="363">
        <f t="shared" si="208"/>
        <v>0</v>
      </c>
      <c r="S1579" s="153">
        <f t="shared" si="210"/>
        <v>0</v>
      </c>
      <c r="T1579" s="364"/>
    </row>
    <row r="1580" ht="22.5" hidden="1" spans="1:20">
      <c r="A1580" s="158">
        <v>101587</v>
      </c>
      <c r="B1580" s="94" t="s">
        <v>252</v>
      </c>
      <c r="C1580" s="104" t="s">
        <v>1814</v>
      </c>
      <c r="D1580" s="94" t="s">
        <v>261</v>
      </c>
      <c r="E1580" s="95">
        <v>80.12</v>
      </c>
      <c r="F1580" s="96">
        <f t="shared" si="204"/>
        <v>98.34</v>
      </c>
      <c r="G1580" s="107">
        <f>ROUND(SUM('NOVO HORIZONTE'!G1580),2)</f>
        <v>0</v>
      </c>
      <c r="H1580" s="107">
        <f t="shared" si="209"/>
        <v>0</v>
      </c>
      <c r="I1580" s="143">
        <f t="shared" si="205"/>
        <v>0</v>
      </c>
      <c r="J1580" s="142"/>
      <c r="K1580" s="183"/>
      <c r="L1580" s="7" t="str">
        <f t="shared" si="206"/>
        <v/>
      </c>
      <c r="M1580" s="7" t="str">
        <f t="shared" si="207"/>
        <v/>
      </c>
      <c r="N1580" s="7" t="str">
        <f t="shared" si="203"/>
        <v/>
      </c>
      <c r="O1580" s="144"/>
      <c r="P1580" s="355">
        <v>0</v>
      </c>
      <c r="Q1580" s="362">
        <f>SUM('NOVO HORIZONTE'!I1580)</f>
        <v>0</v>
      </c>
      <c r="R1580" s="363">
        <f t="shared" si="208"/>
        <v>0</v>
      </c>
      <c r="S1580" s="153">
        <f t="shared" si="210"/>
        <v>0</v>
      </c>
      <c r="T1580" s="364"/>
    </row>
    <row r="1581" ht="22.5" hidden="1" spans="1:20">
      <c r="A1581" s="158">
        <v>101588</v>
      </c>
      <c r="B1581" s="94" t="s">
        <v>252</v>
      </c>
      <c r="C1581" s="104" t="s">
        <v>1815</v>
      </c>
      <c r="D1581" s="94" t="s">
        <v>261</v>
      </c>
      <c r="E1581" s="95">
        <v>102.3</v>
      </c>
      <c r="F1581" s="96">
        <f t="shared" si="204"/>
        <v>125.56</v>
      </c>
      <c r="G1581" s="107">
        <f>ROUND(SUM('NOVO HORIZONTE'!G1581),2)</f>
        <v>0</v>
      </c>
      <c r="H1581" s="107">
        <f t="shared" si="209"/>
        <v>0</v>
      </c>
      <c r="I1581" s="143">
        <f t="shared" si="205"/>
        <v>0</v>
      </c>
      <c r="J1581" s="142"/>
      <c r="K1581" s="183"/>
      <c r="L1581" s="7" t="str">
        <f t="shared" si="206"/>
        <v/>
      </c>
      <c r="M1581" s="7" t="str">
        <f t="shared" si="207"/>
        <v/>
      </c>
      <c r="N1581" s="7" t="str">
        <f t="shared" si="203"/>
        <v/>
      </c>
      <c r="O1581" s="144"/>
      <c r="P1581" s="355">
        <v>0</v>
      </c>
      <c r="Q1581" s="362">
        <f>SUM('NOVO HORIZONTE'!I1581)</f>
        <v>0</v>
      </c>
      <c r="R1581" s="363">
        <f t="shared" si="208"/>
        <v>0</v>
      </c>
      <c r="S1581" s="153">
        <f t="shared" si="210"/>
        <v>0</v>
      </c>
      <c r="T1581" s="364"/>
    </row>
    <row r="1582" ht="22.5" hidden="1" spans="1:20">
      <c r="A1582" s="158">
        <v>101589</v>
      </c>
      <c r="B1582" s="94" t="s">
        <v>252</v>
      </c>
      <c r="C1582" s="104" t="s">
        <v>1816</v>
      </c>
      <c r="D1582" s="94" t="s">
        <v>261</v>
      </c>
      <c r="E1582" s="95">
        <v>148.71</v>
      </c>
      <c r="F1582" s="96">
        <f t="shared" si="204"/>
        <v>182.53</v>
      </c>
      <c r="G1582" s="107">
        <f>ROUND(SUM('NOVO HORIZONTE'!G1582),2)</f>
        <v>0</v>
      </c>
      <c r="H1582" s="107">
        <f t="shared" si="209"/>
        <v>0</v>
      </c>
      <c r="I1582" s="143">
        <f t="shared" si="205"/>
        <v>0</v>
      </c>
      <c r="J1582" s="142"/>
      <c r="K1582" s="183"/>
      <c r="L1582" s="7" t="str">
        <f t="shared" si="206"/>
        <v/>
      </c>
      <c r="M1582" s="7" t="str">
        <f t="shared" si="207"/>
        <v/>
      </c>
      <c r="N1582" s="7" t="str">
        <f t="shared" si="203"/>
        <v/>
      </c>
      <c r="O1582" s="144"/>
      <c r="P1582" s="355">
        <v>0</v>
      </c>
      <c r="Q1582" s="362">
        <f>SUM('NOVO HORIZONTE'!I1582)</f>
        <v>0</v>
      </c>
      <c r="R1582" s="363">
        <f t="shared" si="208"/>
        <v>0</v>
      </c>
      <c r="S1582" s="153">
        <f t="shared" si="210"/>
        <v>0</v>
      </c>
      <c r="T1582" s="364"/>
    </row>
    <row r="1583" ht="22.5" hidden="1" spans="1:20">
      <c r="A1583" s="158">
        <v>101590</v>
      </c>
      <c r="B1583" s="94" t="s">
        <v>252</v>
      </c>
      <c r="C1583" s="104" t="s">
        <v>1817</v>
      </c>
      <c r="D1583" s="94" t="s">
        <v>261</v>
      </c>
      <c r="E1583" s="95">
        <v>77.64</v>
      </c>
      <c r="F1583" s="96">
        <f t="shared" si="204"/>
        <v>95.3</v>
      </c>
      <c r="G1583" s="107">
        <f>ROUND(SUM('NOVO HORIZONTE'!G1583),2)</f>
        <v>0</v>
      </c>
      <c r="H1583" s="107">
        <f t="shared" si="209"/>
        <v>0</v>
      </c>
      <c r="I1583" s="143">
        <f t="shared" si="205"/>
        <v>0</v>
      </c>
      <c r="J1583" s="142"/>
      <c r="K1583" s="183"/>
      <c r="L1583" s="7" t="str">
        <f t="shared" si="206"/>
        <v/>
      </c>
      <c r="M1583" s="7" t="str">
        <f t="shared" si="207"/>
        <v/>
      </c>
      <c r="N1583" s="7" t="str">
        <f t="shared" si="203"/>
        <v/>
      </c>
      <c r="O1583" s="144"/>
      <c r="P1583" s="355">
        <v>0</v>
      </c>
      <c r="Q1583" s="362">
        <f>SUM('NOVO HORIZONTE'!I1583)</f>
        <v>0</v>
      </c>
      <c r="R1583" s="363">
        <f t="shared" si="208"/>
        <v>0</v>
      </c>
      <c r="S1583" s="153">
        <f t="shared" si="210"/>
        <v>0</v>
      </c>
      <c r="T1583" s="364"/>
    </row>
    <row r="1584" ht="22.5" hidden="1" spans="1:20">
      <c r="A1584" s="158">
        <v>101591</v>
      </c>
      <c r="B1584" s="94" t="s">
        <v>252</v>
      </c>
      <c r="C1584" s="104" t="s">
        <v>1818</v>
      </c>
      <c r="D1584" s="94" t="s">
        <v>261</v>
      </c>
      <c r="E1584" s="95">
        <v>124.05</v>
      </c>
      <c r="F1584" s="96">
        <f t="shared" si="204"/>
        <v>152.26</v>
      </c>
      <c r="G1584" s="107">
        <f>ROUND(SUM('NOVO HORIZONTE'!G1584),2)</f>
        <v>0</v>
      </c>
      <c r="H1584" s="107">
        <f t="shared" si="209"/>
        <v>0</v>
      </c>
      <c r="I1584" s="143">
        <f t="shared" si="205"/>
        <v>0</v>
      </c>
      <c r="J1584" s="142"/>
      <c r="K1584" s="183"/>
      <c r="L1584" s="7" t="str">
        <f t="shared" si="206"/>
        <v/>
      </c>
      <c r="M1584" s="7" t="str">
        <f t="shared" si="207"/>
        <v/>
      </c>
      <c r="N1584" s="7" t="str">
        <f t="shared" si="203"/>
        <v/>
      </c>
      <c r="O1584" s="144"/>
      <c r="P1584" s="355">
        <v>0</v>
      </c>
      <c r="Q1584" s="362">
        <f>SUM('NOVO HORIZONTE'!I1584)</f>
        <v>0</v>
      </c>
      <c r="R1584" s="363">
        <f t="shared" si="208"/>
        <v>0</v>
      </c>
      <c r="S1584" s="153">
        <f t="shared" si="210"/>
        <v>0</v>
      </c>
      <c r="T1584" s="364"/>
    </row>
    <row r="1585" ht="22.5" hidden="1" spans="1:20">
      <c r="A1585" s="158">
        <v>101592</v>
      </c>
      <c r="B1585" s="94" t="s">
        <v>252</v>
      </c>
      <c r="C1585" s="104" t="s">
        <v>1819</v>
      </c>
      <c r="D1585" s="94" t="s">
        <v>261</v>
      </c>
      <c r="E1585" s="95">
        <v>55.04</v>
      </c>
      <c r="F1585" s="96">
        <f t="shared" si="204"/>
        <v>67.56</v>
      </c>
      <c r="G1585" s="107">
        <f>ROUND(SUM('NOVO HORIZONTE'!G1585),2)</f>
        <v>0</v>
      </c>
      <c r="H1585" s="107">
        <f t="shared" si="209"/>
        <v>0</v>
      </c>
      <c r="I1585" s="143">
        <f t="shared" si="205"/>
        <v>0</v>
      </c>
      <c r="J1585" s="142"/>
      <c r="K1585" s="183"/>
      <c r="L1585" s="7" t="str">
        <f t="shared" si="206"/>
        <v/>
      </c>
      <c r="M1585" s="7" t="str">
        <f t="shared" si="207"/>
        <v/>
      </c>
      <c r="N1585" s="7" t="str">
        <f t="shared" si="203"/>
        <v/>
      </c>
      <c r="O1585" s="144"/>
      <c r="P1585" s="355">
        <v>0</v>
      </c>
      <c r="Q1585" s="362">
        <f>SUM('NOVO HORIZONTE'!I1585)</f>
        <v>0</v>
      </c>
      <c r="R1585" s="363">
        <f t="shared" si="208"/>
        <v>0</v>
      </c>
      <c r="S1585" s="153">
        <f t="shared" si="210"/>
        <v>0</v>
      </c>
      <c r="T1585" s="364"/>
    </row>
    <row r="1586" ht="22.5" hidden="1" spans="1:20">
      <c r="A1586" s="158">
        <v>101593</v>
      </c>
      <c r="B1586" s="94" t="s">
        <v>252</v>
      </c>
      <c r="C1586" s="104" t="s">
        <v>1820</v>
      </c>
      <c r="D1586" s="94" t="s">
        <v>261</v>
      </c>
      <c r="E1586" s="95">
        <v>101.61</v>
      </c>
      <c r="F1586" s="96">
        <f t="shared" si="204"/>
        <v>124.72</v>
      </c>
      <c r="G1586" s="107">
        <f>ROUND(SUM('NOVO HORIZONTE'!G1586),2)</f>
        <v>0</v>
      </c>
      <c r="H1586" s="107">
        <f t="shared" si="209"/>
        <v>0</v>
      </c>
      <c r="I1586" s="143">
        <f t="shared" si="205"/>
        <v>0</v>
      </c>
      <c r="J1586" s="142"/>
      <c r="K1586" s="183"/>
      <c r="L1586" s="7" t="str">
        <f t="shared" si="206"/>
        <v/>
      </c>
      <c r="M1586" s="7" t="str">
        <f t="shared" si="207"/>
        <v/>
      </c>
      <c r="N1586" s="7" t="str">
        <f t="shared" si="203"/>
        <v/>
      </c>
      <c r="O1586" s="144"/>
      <c r="P1586" s="355">
        <v>0</v>
      </c>
      <c r="Q1586" s="362">
        <f>SUM('NOVO HORIZONTE'!I1586)</f>
        <v>0</v>
      </c>
      <c r="R1586" s="363">
        <f t="shared" si="208"/>
        <v>0</v>
      </c>
      <c r="S1586" s="153">
        <f t="shared" si="210"/>
        <v>0</v>
      </c>
      <c r="T1586" s="364"/>
    </row>
    <row r="1587" ht="22.5" hidden="1" spans="1:20">
      <c r="A1587" s="158">
        <v>101600</v>
      </c>
      <c r="B1587" s="94" t="s">
        <v>252</v>
      </c>
      <c r="C1587" s="104" t="s">
        <v>1821</v>
      </c>
      <c r="D1587" s="94" t="s">
        <v>261</v>
      </c>
      <c r="E1587" s="95">
        <v>19.02</v>
      </c>
      <c r="F1587" s="96">
        <f t="shared" si="204"/>
        <v>23.35</v>
      </c>
      <c r="G1587" s="107">
        <f>ROUND(SUM('NOVO HORIZONTE'!G1587),2)</f>
        <v>0</v>
      </c>
      <c r="H1587" s="107">
        <f t="shared" si="209"/>
        <v>0</v>
      </c>
      <c r="I1587" s="143">
        <f t="shared" si="205"/>
        <v>0</v>
      </c>
      <c r="J1587" s="142"/>
      <c r="K1587" s="183"/>
      <c r="L1587" s="7" t="str">
        <f t="shared" si="206"/>
        <v/>
      </c>
      <c r="M1587" s="7" t="str">
        <f t="shared" si="207"/>
        <v/>
      </c>
      <c r="N1587" s="7" t="str">
        <f t="shared" si="203"/>
        <v/>
      </c>
      <c r="O1587" s="144"/>
      <c r="P1587" s="355">
        <v>0</v>
      </c>
      <c r="Q1587" s="362">
        <f>SUM('NOVO HORIZONTE'!I1587)</f>
        <v>0</v>
      </c>
      <c r="R1587" s="363">
        <f t="shared" si="208"/>
        <v>0</v>
      </c>
      <c r="S1587" s="153">
        <f t="shared" si="210"/>
        <v>0</v>
      </c>
      <c r="T1587" s="364"/>
    </row>
    <row r="1588" ht="22.5" hidden="1" spans="1:20">
      <c r="A1588" s="158">
        <v>101601</v>
      </c>
      <c r="B1588" s="94" t="s">
        <v>252</v>
      </c>
      <c r="C1588" s="104" t="s">
        <v>1822</v>
      </c>
      <c r="D1588" s="94" t="s">
        <v>261</v>
      </c>
      <c r="E1588" s="95">
        <v>28.15</v>
      </c>
      <c r="F1588" s="96">
        <f t="shared" si="204"/>
        <v>34.55</v>
      </c>
      <c r="G1588" s="107">
        <f>ROUND(SUM('NOVO HORIZONTE'!G1588),2)</f>
        <v>0</v>
      </c>
      <c r="H1588" s="107">
        <f t="shared" si="209"/>
        <v>0</v>
      </c>
      <c r="I1588" s="143">
        <f t="shared" si="205"/>
        <v>0</v>
      </c>
      <c r="J1588" s="142"/>
      <c r="K1588" s="183"/>
      <c r="L1588" s="7" t="str">
        <f t="shared" si="206"/>
        <v/>
      </c>
      <c r="M1588" s="7" t="str">
        <f t="shared" si="207"/>
        <v/>
      </c>
      <c r="N1588" s="7" t="str">
        <f t="shared" si="203"/>
        <v/>
      </c>
      <c r="O1588" s="144"/>
      <c r="P1588" s="355">
        <v>0</v>
      </c>
      <c r="Q1588" s="362">
        <f>SUM('NOVO HORIZONTE'!I1588)</f>
        <v>0</v>
      </c>
      <c r="R1588" s="363">
        <f t="shared" si="208"/>
        <v>0</v>
      </c>
      <c r="S1588" s="153">
        <f t="shared" si="210"/>
        <v>0</v>
      </c>
      <c r="T1588" s="364"/>
    </row>
    <row r="1589" ht="22.5" hidden="1" spans="1:20">
      <c r="A1589" s="158">
        <v>101602</v>
      </c>
      <c r="B1589" s="94" t="s">
        <v>252</v>
      </c>
      <c r="C1589" s="104" t="s">
        <v>1823</v>
      </c>
      <c r="D1589" s="94" t="s">
        <v>261</v>
      </c>
      <c r="E1589" s="95">
        <v>14.11</v>
      </c>
      <c r="F1589" s="96">
        <f t="shared" si="204"/>
        <v>17.32</v>
      </c>
      <c r="G1589" s="107">
        <f>ROUND(SUM('NOVO HORIZONTE'!G1589),2)</f>
        <v>0</v>
      </c>
      <c r="H1589" s="107">
        <f t="shared" si="209"/>
        <v>0</v>
      </c>
      <c r="I1589" s="143">
        <f t="shared" si="205"/>
        <v>0</v>
      </c>
      <c r="J1589" s="142"/>
      <c r="K1589" s="183"/>
      <c r="L1589" s="7" t="str">
        <f t="shared" si="206"/>
        <v/>
      </c>
      <c r="M1589" s="7" t="str">
        <f t="shared" si="207"/>
        <v/>
      </c>
      <c r="N1589" s="7" t="str">
        <f t="shared" si="203"/>
        <v/>
      </c>
      <c r="O1589" s="144"/>
      <c r="P1589" s="355">
        <v>0</v>
      </c>
      <c r="Q1589" s="362">
        <f>SUM('NOVO HORIZONTE'!I1589)</f>
        <v>0</v>
      </c>
      <c r="R1589" s="363">
        <f t="shared" si="208"/>
        <v>0</v>
      </c>
      <c r="S1589" s="153">
        <f t="shared" si="210"/>
        <v>0</v>
      </c>
      <c r="T1589" s="364"/>
    </row>
    <row r="1590" ht="22.5" hidden="1" spans="1:20">
      <c r="A1590" s="158">
        <v>101603</v>
      </c>
      <c r="B1590" s="94" t="s">
        <v>252</v>
      </c>
      <c r="C1590" s="104" t="s">
        <v>1824</v>
      </c>
      <c r="D1590" s="94" t="s">
        <v>261</v>
      </c>
      <c r="E1590" s="95">
        <v>23.25</v>
      </c>
      <c r="F1590" s="96">
        <f t="shared" si="204"/>
        <v>28.54</v>
      </c>
      <c r="G1590" s="107">
        <f>ROUND(SUM('NOVO HORIZONTE'!G1590),2)</f>
        <v>0</v>
      </c>
      <c r="H1590" s="107">
        <f t="shared" si="209"/>
        <v>0</v>
      </c>
      <c r="I1590" s="143">
        <f t="shared" si="205"/>
        <v>0</v>
      </c>
      <c r="J1590" s="142"/>
      <c r="K1590" s="183"/>
      <c r="L1590" s="7" t="str">
        <f t="shared" si="206"/>
        <v/>
      </c>
      <c r="M1590" s="7" t="str">
        <f t="shared" si="207"/>
        <v/>
      </c>
      <c r="N1590" s="7" t="str">
        <f t="shared" si="203"/>
        <v/>
      </c>
      <c r="O1590" s="144"/>
      <c r="P1590" s="355">
        <v>0</v>
      </c>
      <c r="Q1590" s="362">
        <f>SUM('NOVO HORIZONTE'!I1590)</f>
        <v>0</v>
      </c>
      <c r="R1590" s="363">
        <f t="shared" si="208"/>
        <v>0</v>
      </c>
      <c r="S1590" s="153">
        <f t="shared" si="210"/>
        <v>0</v>
      </c>
      <c r="T1590" s="364"/>
    </row>
    <row r="1591" ht="22.5" hidden="1" spans="1:20">
      <c r="A1591" s="158">
        <v>101604</v>
      </c>
      <c r="B1591" s="94" t="s">
        <v>252</v>
      </c>
      <c r="C1591" s="104" t="s">
        <v>1825</v>
      </c>
      <c r="D1591" s="94" t="s">
        <v>261</v>
      </c>
      <c r="E1591" s="95">
        <v>9.23</v>
      </c>
      <c r="F1591" s="96">
        <f t="shared" si="204"/>
        <v>11.33</v>
      </c>
      <c r="G1591" s="107">
        <f>ROUND(SUM('NOVO HORIZONTE'!G1591),2)</f>
        <v>0</v>
      </c>
      <c r="H1591" s="107">
        <f t="shared" si="209"/>
        <v>0</v>
      </c>
      <c r="I1591" s="143">
        <f t="shared" si="205"/>
        <v>0</v>
      </c>
      <c r="J1591" s="142"/>
      <c r="K1591" s="183"/>
      <c r="L1591" s="7" t="str">
        <f t="shared" si="206"/>
        <v/>
      </c>
      <c r="M1591" s="7" t="str">
        <f t="shared" si="207"/>
        <v/>
      </c>
      <c r="N1591" s="7" t="str">
        <f t="shared" si="203"/>
        <v/>
      </c>
      <c r="O1591" s="144"/>
      <c r="P1591" s="355">
        <v>0</v>
      </c>
      <c r="Q1591" s="362">
        <f>SUM('NOVO HORIZONTE'!I1591)</f>
        <v>0</v>
      </c>
      <c r="R1591" s="363">
        <f t="shared" si="208"/>
        <v>0</v>
      </c>
      <c r="S1591" s="153">
        <f t="shared" si="210"/>
        <v>0</v>
      </c>
      <c r="T1591" s="364"/>
    </row>
    <row r="1592" ht="22.5" hidden="1" spans="1:20">
      <c r="A1592" s="158">
        <v>101605</v>
      </c>
      <c r="B1592" s="94" t="s">
        <v>252</v>
      </c>
      <c r="C1592" s="104" t="s">
        <v>1826</v>
      </c>
      <c r="D1592" s="94" t="s">
        <v>261</v>
      </c>
      <c r="E1592" s="95">
        <v>18.36</v>
      </c>
      <c r="F1592" s="96">
        <f t="shared" si="204"/>
        <v>22.54</v>
      </c>
      <c r="G1592" s="107">
        <f>ROUND(SUM('NOVO HORIZONTE'!G1592),2)</f>
        <v>0</v>
      </c>
      <c r="H1592" s="107">
        <f t="shared" si="209"/>
        <v>0</v>
      </c>
      <c r="I1592" s="143">
        <f t="shared" si="205"/>
        <v>0</v>
      </c>
      <c r="J1592" s="142"/>
      <c r="K1592" s="183"/>
      <c r="L1592" s="7" t="str">
        <f t="shared" si="206"/>
        <v/>
      </c>
      <c r="M1592" s="7" t="str">
        <f t="shared" si="207"/>
        <v/>
      </c>
      <c r="N1592" s="7" t="str">
        <f t="shared" si="203"/>
        <v/>
      </c>
      <c r="O1592" s="144"/>
      <c r="P1592" s="355">
        <v>0</v>
      </c>
      <c r="Q1592" s="362">
        <f>SUM('NOVO HORIZONTE'!I1592)</f>
        <v>0</v>
      </c>
      <c r="R1592" s="363">
        <f t="shared" si="208"/>
        <v>0</v>
      </c>
      <c r="S1592" s="153">
        <f t="shared" si="210"/>
        <v>0</v>
      </c>
      <c r="T1592" s="364"/>
    </row>
    <row r="1593" ht="22.5" hidden="1" spans="1:20">
      <c r="A1593" s="158">
        <v>101590</v>
      </c>
      <c r="B1593" s="94" t="s">
        <v>252</v>
      </c>
      <c r="C1593" s="104" t="s">
        <v>1817</v>
      </c>
      <c r="D1593" s="94" t="s">
        <v>261</v>
      </c>
      <c r="E1593" s="95">
        <v>77.64</v>
      </c>
      <c r="F1593" s="96">
        <f t="shared" si="204"/>
        <v>95.3</v>
      </c>
      <c r="G1593" s="107">
        <f>ROUND(SUM('NOVO HORIZONTE'!G1593),2)</f>
        <v>0</v>
      </c>
      <c r="H1593" s="107">
        <f t="shared" si="209"/>
        <v>0</v>
      </c>
      <c r="I1593" s="143">
        <f t="shared" si="205"/>
        <v>0</v>
      </c>
      <c r="J1593" s="142"/>
      <c r="K1593" s="183"/>
      <c r="L1593" s="7" t="str">
        <f t="shared" si="206"/>
        <v/>
      </c>
      <c r="M1593" s="7" t="str">
        <f t="shared" si="207"/>
        <v/>
      </c>
      <c r="N1593" s="7" t="str">
        <f t="shared" si="203"/>
        <v/>
      </c>
      <c r="O1593" s="144"/>
      <c r="P1593" s="355">
        <v>0</v>
      </c>
      <c r="Q1593" s="362">
        <f>SUM('NOVO HORIZONTE'!I1593)</f>
        <v>0</v>
      </c>
      <c r="R1593" s="363">
        <f t="shared" si="208"/>
        <v>0</v>
      </c>
      <c r="S1593" s="153">
        <f t="shared" si="210"/>
        <v>0</v>
      </c>
      <c r="T1593" s="364"/>
    </row>
    <row r="1594" ht="22.5" hidden="1" spans="1:20">
      <c r="A1594" s="158">
        <v>101591</v>
      </c>
      <c r="B1594" s="94" t="s">
        <v>252</v>
      </c>
      <c r="C1594" s="104" t="s">
        <v>1818</v>
      </c>
      <c r="D1594" s="94" t="s">
        <v>261</v>
      </c>
      <c r="E1594" s="95">
        <v>124.05</v>
      </c>
      <c r="F1594" s="96">
        <f t="shared" si="204"/>
        <v>152.26</v>
      </c>
      <c r="G1594" s="107">
        <f>ROUND(SUM('NOVO HORIZONTE'!G1594),2)</f>
        <v>0</v>
      </c>
      <c r="H1594" s="107">
        <f t="shared" si="209"/>
        <v>0</v>
      </c>
      <c r="I1594" s="143">
        <f t="shared" si="205"/>
        <v>0</v>
      </c>
      <c r="J1594" s="142"/>
      <c r="K1594" s="183"/>
      <c r="L1594" s="7" t="str">
        <f t="shared" si="206"/>
        <v/>
      </c>
      <c r="M1594" s="7" t="str">
        <f t="shared" si="207"/>
        <v/>
      </c>
      <c r="N1594" s="7" t="str">
        <f t="shared" si="203"/>
        <v/>
      </c>
      <c r="O1594" s="144"/>
      <c r="P1594" s="355">
        <v>0</v>
      </c>
      <c r="Q1594" s="362">
        <f>SUM('NOVO HORIZONTE'!I1594)</f>
        <v>0</v>
      </c>
      <c r="R1594" s="363">
        <f t="shared" si="208"/>
        <v>0</v>
      </c>
      <c r="S1594" s="153">
        <f t="shared" si="210"/>
        <v>0</v>
      </c>
      <c r="T1594" s="364"/>
    </row>
    <row r="1595" ht="22.5" hidden="1" spans="1:20">
      <c r="A1595" s="158">
        <v>101592</v>
      </c>
      <c r="B1595" s="94" t="s">
        <v>252</v>
      </c>
      <c r="C1595" s="104" t="s">
        <v>1819</v>
      </c>
      <c r="D1595" s="94" t="s">
        <v>261</v>
      </c>
      <c r="E1595" s="95">
        <v>55.04</v>
      </c>
      <c r="F1595" s="96">
        <f t="shared" si="204"/>
        <v>67.56</v>
      </c>
      <c r="G1595" s="107">
        <f>ROUND(SUM('NOVO HORIZONTE'!G1595),2)</f>
        <v>0</v>
      </c>
      <c r="H1595" s="107">
        <f t="shared" si="209"/>
        <v>0</v>
      </c>
      <c r="I1595" s="143">
        <f t="shared" si="205"/>
        <v>0</v>
      </c>
      <c r="J1595" s="142"/>
      <c r="K1595" s="183"/>
      <c r="L1595" s="7" t="str">
        <f t="shared" si="206"/>
        <v/>
      </c>
      <c r="M1595" s="7" t="str">
        <f t="shared" si="207"/>
        <v/>
      </c>
      <c r="N1595" s="7" t="str">
        <f t="shared" si="203"/>
        <v/>
      </c>
      <c r="O1595" s="144"/>
      <c r="P1595" s="355">
        <v>0</v>
      </c>
      <c r="Q1595" s="362">
        <f>SUM('NOVO HORIZONTE'!I1595)</f>
        <v>0</v>
      </c>
      <c r="R1595" s="363">
        <f t="shared" si="208"/>
        <v>0</v>
      </c>
      <c r="S1595" s="153">
        <f t="shared" si="210"/>
        <v>0</v>
      </c>
      <c r="T1595" s="364"/>
    </row>
    <row r="1596" ht="22.5" hidden="1" spans="1:20">
      <c r="A1596" s="158">
        <v>101593</v>
      </c>
      <c r="B1596" s="94" t="s">
        <v>252</v>
      </c>
      <c r="C1596" s="104" t="s">
        <v>1820</v>
      </c>
      <c r="D1596" s="94" t="s">
        <v>261</v>
      </c>
      <c r="E1596" s="95">
        <v>101.61</v>
      </c>
      <c r="F1596" s="96">
        <f t="shared" si="204"/>
        <v>124.72</v>
      </c>
      <c r="G1596" s="107">
        <f>ROUND(SUM('NOVO HORIZONTE'!G1596),2)</f>
        <v>0</v>
      </c>
      <c r="H1596" s="107">
        <f t="shared" si="209"/>
        <v>0</v>
      </c>
      <c r="I1596" s="143">
        <f t="shared" si="205"/>
        <v>0</v>
      </c>
      <c r="J1596" s="142"/>
      <c r="K1596" s="183"/>
      <c r="L1596" s="7" t="str">
        <f t="shared" si="206"/>
        <v/>
      </c>
      <c r="M1596" s="7" t="str">
        <f t="shared" si="207"/>
        <v/>
      </c>
      <c r="N1596" s="7" t="str">
        <f t="shared" si="203"/>
        <v/>
      </c>
      <c r="O1596" s="144"/>
      <c r="P1596" s="355">
        <v>0</v>
      </c>
      <c r="Q1596" s="362">
        <f>SUM('NOVO HORIZONTE'!I1596)</f>
        <v>0</v>
      </c>
      <c r="R1596" s="363">
        <f t="shared" si="208"/>
        <v>0</v>
      </c>
      <c r="S1596" s="153">
        <f t="shared" si="210"/>
        <v>0</v>
      </c>
      <c r="T1596" s="364"/>
    </row>
    <row r="1597" ht="22.5" hidden="1" spans="1:20">
      <c r="A1597" s="158">
        <v>101600</v>
      </c>
      <c r="B1597" s="94" t="s">
        <v>252</v>
      </c>
      <c r="C1597" s="104" t="s">
        <v>1821</v>
      </c>
      <c r="D1597" s="94" t="s">
        <v>261</v>
      </c>
      <c r="E1597" s="95">
        <v>19.02</v>
      </c>
      <c r="F1597" s="96">
        <f t="shared" si="204"/>
        <v>23.35</v>
      </c>
      <c r="G1597" s="107">
        <f>ROUND(SUM('NOVO HORIZONTE'!G1597),2)</f>
        <v>0</v>
      </c>
      <c r="H1597" s="107">
        <f t="shared" si="209"/>
        <v>0</v>
      </c>
      <c r="I1597" s="143">
        <f t="shared" si="205"/>
        <v>0</v>
      </c>
      <c r="J1597" s="142"/>
      <c r="K1597" s="183"/>
      <c r="L1597" s="7" t="str">
        <f t="shared" si="206"/>
        <v/>
      </c>
      <c r="M1597" s="7" t="str">
        <f t="shared" si="207"/>
        <v/>
      </c>
      <c r="N1597" s="7" t="str">
        <f t="shared" si="203"/>
        <v/>
      </c>
      <c r="O1597" s="144"/>
      <c r="P1597" s="355">
        <v>0</v>
      </c>
      <c r="Q1597" s="362">
        <f>SUM('NOVO HORIZONTE'!I1597)</f>
        <v>0</v>
      </c>
      <c r="R1597" s="363">
        <f t="shared" si="208"/>
        <v>0</v>
      </c>
      <c r="S1597" s="153">
        <f t="shared" si="210"/>
        <v>0</v>
      </c>
      <c r="T1597" s="364"/>
    </row>
    <row r="1598" ht="22.5" hidden="1" spans="1:20">
      <c r="A1598" s="158">
        <v>101601</v>
      </c>
      <c r="B1598" s="94" t="s">
        <v>252</v>
      </c>
      <c r="C1598" s="104" t="s">
        <v>1822</v>
      </c>
      <c r="D1598" s="94" t="s">
        <v>261</v>
      </c>
      <c r="E1598" s="95">
        <v>28.15</v>
      </c>
      <c r="F1598" s="96">
        <f t="shared" si="204"/>
        <v>34.55</v>
      </c>
      <c r="G1598" s="107">
        <f>ROUND(SUM('NOVO HORIZONTE'!G1598),2)</f>
        <v>0</v>
      </c>
      <c r="H1598" s="107">
        <f t="shared" si="209"/>
        <v>0</v>
      </c>
      <c r="I1598" s="143">
        <f t="shared" si="205"/>
        <v>0</v>
      </c>
      <c r="J1598" s="142"/>
      <c r="K1598" s="183"/>
      <c r="L1598" s="7" t="str">
        <f t="shared" si="206"/>
        <v/>
      </c>
      <c r="M1598" s="7" t="str">
        <f t="shared" si="207"/>
        <v/>
      </c>
      <c r="N1598" s="7" t="str">
        <f t="shared" si="203"/>
        <v/>
      </c>
      <c r="O1598" s="144"/>
      <c r="P1598" s="355">
        <v>0</v>
      </c>
      <c r="Q1598" s="362">
        <f>SUM('NOVO HORIZONTE'!I1598)</f>
        <v>0</v>
      </c>
      <c r="R1598" s="363">
        <f t="shared" si="208"/>
        <v>0</v>
      </c>
      <c r="S1598" s="153">
        <f t="shared" si="210"/>
        <v>0</v>
      </c>
      <c r="T1598" s="364"/>
    </row>
    <row r="1599" ht="22.5" hidden="1" spans="1:20">
      <c r="A1599" s="158">
        <v>101602</v>
      </c>
      <c r="B1599" s="94" t="s">
        <v>252</v>
      </c>
      <c r="C1599" s="104" t="s">
        <v>1823</v>
      </c>
      <c r="D1599" s="94" t="s">
        <v>261</v>
      </c>
      <c r="E1599" s="95">
        <v>14.11</v>
      </c>
      <c r="F1599" s="96">
        <f t="shared" si="204"/>
        <v>17.32</v>
      </c>
      <c r="G1599" s="107">
        <f>ROUND(SUM('NOVO HORIZONTE'!G1599),2)</f>
        <v>0</v>
      </c>
      <c r="H1599" s="107">
        <f t="shared" si="209"/>
        <v>0</v>
      </c>
      <c r="I1599" s="143">
        <f t="shared" si="205"/>
        <v>0</v>
      </c>
      <c r="J1599" s="142"/>
      <c r="K1599" s="183"/>
      <c r="L1599" s="7" t="str">
        <f t="shared" si="206"/>
        <v/>
      </c>
      <c r="M1599" s="7" t="str">
        <f t="shared" si="207"/>
        <v/>
      </c>
      <c r="N1599" s="7" t="str">
        <f t="shared" si="203"/>
        <v/>
      </c>
      <c r="O1599" s="144"/>
      <c r="P1599" s="355">
        <v>0</v>
      </c>
      <c r="Q1599" s="362">
        <f>SUM('NOVO HORIZONTE'!I1599)</f>
        <v>0</v>
      </c>
      <c r="R1599" s="363">
        <f t="shared" si="208"/>
        <v>0</v>
      </c>
      <c r="S1599" s="153">
        <f t="shared" si="210"/>
        <v>0</v>
      </c>
      <c r="T1599" s="364"/>
    </row>
    <row r="1600" ht="22.5" hidden="1" spans="1:20">
      <c r="A1600" s="158">
        <v>101603</v>
      </c>
      <c r="B1600" s="94" t="s">
        <v>252</v>
      </c>
      <c r="C1600" s="104" t="s">
        <v>1824</v>
      </c>
      <c r="D1600" s="94" t="s">
        <v>261</v>
      </c>
      <c r="E1600" s="95">
        <v>23.25</v>
      </c>
      <c r="F1600" s="96">
        <f t="shared" si="204"/>
        <v>28.54</v>
      </c>
      <c r="G1600" s="107">
        <f>ROUND(SUM('NOVO HORIZONTE'!G1600),2)</f>
        <v>0</v>
      </c>
      <c r="H1600" s="107">
        <f t="shared" si="209"/>
        <v>0</v>
      </c>
      <c r="I1600" s="143">
        <f t="shared" si="205"/>
        <v>0</v>
      </c>
      <c r="J1600" s="142"/>
      <c r="K1600" s="183"/>
      <c r="L1600" s="7" t="str">
        <f t="shared" si="206"/>
        <v/>
      </c>
      <c r="M1600" s="7" t="str">
        <f t="shared" si="207"/>
        <v/>
      </c>
      <c r="N1600" s="7" t="str">
        <f t="shared" si="203"/>
        <v/>
      </c>
      <c r="O1600" s="144"/>
      <c r="P1600" s="355">
        <v>0</v>
      </c>
      <c r="Q1600" s="362">
        <f>SUM('NOVO HORIZONTE'!I1600)</f>
        <v>0</v>
      </c>
      <c r="R1600" s="363">
        <f t="shared" si="208"/>
        <v>0</v>
      </c>
      <c r="S1600" s="153">
        <f t="shared" si="210"/>
        <v>0</v>
      </c>
      <c r="T1600" s="364"/>
    </row>
    <row r="1601" ht="22.5" hidden="1" spans="1:20">
      <c r="A1601" s="158">
        <v>101604</v>
      </c>
      <c r="B1601" s="94" t="s">
        <v>252</v>
      </c>
      <c r="C1601" s="104" t="s">
        <v>1825</v>
      </c>
      <c r="D1601" s="94" t="s">
        <v>261</v>
      </c>
      <c r="E1601" s="95">
        <v>9.23</v>
      </c>
      <c r="F1601" s="96">
        <f t="shared" si="204"/>
        <v>11.33</v>
      </c>
      <c r="G1601" s="107">
        <f>ROUND(SUM('NOVO HORIZONTE'!G1601),2)</f>
        <v>0</v>
      </c>
      <c r="H1601" s="107">
        <f t="shared" si="209"/>
        <v>0</v>
      </c>
      <c r="I1601" s="143">
        <f t="shared" si="205"/>
        <v>0</v>
      </c>
      <c r="J1601" s="142"/>
      <c r="K1601" s="183"/>
      <c r="L1601" s="7" t="str">
        <f t="shared" si="206"/>
        <v/>
      </c>
      <c r="M1601" s="7" t="str">
        <f t="shared" si="207"/>
        <v/>
      </c>
      <c r="N1601" s="7" t="str">
        <f t="shared" si="203"/>
        <v/>
      </c>
      <c r="O1601" s="144"/>
      <c r="P1601" s="355">
        <v>0</v>
      </c>
      <c r="Q1601" s="362">
        <f>SUM('NOVO HORIZONTE'!I1601)</f>
        <v>0</v>
      </c>
      <c r="R1601" s="363">
        <f t="shared" si="208"/>
        <v>0</v>
      </c>
      <c r="S1601" s="153">
        <f t="shared" si="210"/>
        <v>0</v>
      </c>
      <c r="T1601" s="364"/>
    </row>
    <row r="1602" ht="22.5" hidden="1" spans="1:20">
      <c r="A1602" s="158">
        <v>101605</v>
      </c>
      <c r="B1602" s="94" t="s">
        <v>252</v>
      </c>
      <c r="C1602" s="104" t="s">
        <v>1826</v>
      </c>
      <c r="D1602" s="94" t="s">
        <v>261</v>
      </c>
      <c r="E1602" s="95">
        <v>18.36</v>
      </c>
      <c r="F1602" s="96">
        <f t="shared" si="204"/>
        <v>22.54</v>
      </c>
      <c r="G1602" s="107">
        <f>ROUND(SUM('NOVO HORIZONTE'!G1602),2)</f>
        <v>0</v>
      </c>
      <c r="H1602" s="107">
        <f t="shared" si="209"/>
        <v>0</v>
      </c>
      <c r="I1602" s="143">
        <f t="shared" si="205"/>
        <v>0</v>
      </c>
      <c r="J1602" s="142"/>
      <c r="K1602" s="183"/>
      <c r="L1602" s="7" t="str">
        <f t="shared" si="206"/>
        <v/>
      </c>
      <c r="M1602" s="7" t="str">
        <f t="shared" si="207"/>
        <v/>
      </c>
      <c r="N1602" s="7" t="str">
        <f t="shared" si="203"/>
        <v/>
      </c>
      <c r="O1602" s="144"/>
      <c r="P1602" s="355">
        <v>0</v>
      </c>
      <c r="Q1602" s="362">
        <f>SUM('NOVO HORIZONTE'!I1602)</f>
        <v>0</v>
      </c>
      <c r="R1602" s="363">
        <f t="shared" si="208"/>
        <v>0</v>
      </c>
      <c r="S1602" s="153">
        <f t="shared" si="210"/>
        <v>0</v>
      </c>
      <c r="T1602" s="364"/>
    </row>
    <row r="1603" ht="22.5" hidden="1" spans="1:20">
      <c r="A1603" s="158">
        <v>92456</v>
      </c>
      <c r="B1603" s="94" t="s">
        <v>252</v>
      </c>
      <c r="C1603" s="104" t="s">
        <v>1827</v>
      </c>
      <c r="D1603" s="94" t="s">
        <v>261</v>
      </c>
      <c r="E1603" s="95">
        <v>139.62</v>
      </c>
      <c r="F1603" s="96">
        <f t="shared" si="204"/>
        <v>171.37</v>
      </c>
      <c r="G1603" s="107">
        <f>ROUND(SUM('NOVO HORIZONTE'!G1603),2)</f>
        <v>0</v>
      </c>
      <c r="H1603" s="107">
        <f t="shared" si="209"/>
        <v>0</v>
      </c>
      <c r="I1603" s="143">
        <f t="shared" si="205"/>
        <v>0</v>
      </c>
      <c r="J1603" s="142"/>
      <c r="K1603" s="183"/>
      <c r="L1603" s="7" t="str">
        <f t="shared" si="206"/>
        <v/>
      </c>
      <c r="M1603" s="7" t="str">
        <f t="shared" si="207"/>
        <v/>
      </c>
      <c r="N1603" s="7" t="str">
        <f t="shared" si="203"/>
        <v/>
      </c>
      <c r="O1603" s="144"/>
      <c r="P1603" s="355">
        <v>0</v>
      </c>
      <c r="Q1603" s="362">
        <f>SUM('NOVO HORIZONTE'!I1603)</f>
        <v>0</v>
      </c>
      <c r="R1603" s="363">
        <f t="shared" si="208"/>
        <v>0</v>
      </c>
      <c r="S1603" s="153">
        <f t="shared" si="210"/>
        <v>0</v>
      </c>
      <c r="T1603" s="364"/>
    </row>
    <row r="1604" ht="22.5" hidden="1" spans="1:20">
      <c r="A1604" s="158">
        <v>92457</v>
      </c>
      <c r="B1604" s="94" t="s">
        <v>252</v>
      </c>
      <c r="C1604" s="104" t="s">
        <v>1828</v>
      </c>
      <c r="D1604" s="94" t="s">
        <v>261</v>
      </c>
      <c r="E1604" s="95">
        <v>206.33</v>
      </c>
      <c r="F1604" s="96">
        <f t="shared" si="204"/>
        <v>253.25</v>
      </c>
      <c r="G1604" s="107">
        <f>ROUND(SUM('NOVO HORIZONTE'!G1604),2)</f>
        <v>0</v>
      </c>
      <c r="H1604" s="107">
        <f t="shared" si="209"/>
        <v>0</v>
      </c>
      <c r="I1604" s="143">
        <f t="shared" si="205"/>
        <v>0</v>
      </c>
      <c r="J1604" s="142"/>
      <c r="K1604" s="183"/>
      <c r="L1604" s="7" t="str">
        <f t="shared" si="206"/>
        <v/>
      </c>
      <c r="M1604" s="7" t="str">
        <f t="shared" si="207"/>
        <v/>
      </c>
      <c r="N1604" s="7" t="str">
        <f t="shared" si="203"/>
        <v/>
      </c>
      <c r="O1604" s="144"/>
      <c r="P1604" s="355">
        <v>0</v>
      </c>
      <c r="Q1604" s="362">
        <f>SUM('NOVO HORIZONTE'!I1604)</f>
        <v>0</v>
      </c>
      <c r="R1604" s="363">
        <f t="shared" si="208"/>
        <v>0</v>
      </c>
      <c r="S1604" s="153">
        <f t="shared" si="210"/>
        <v>0</v>
      </c>
      <c r="T1604" s="364"/>
    </row>
    <row r="1605" ht="22.5" hidden="1" spans="1:20">
      <c r="A1605" s="158">
        <v>92458</v>
      </c>
      <c r="B1605" s="94" t="s">
        <v>252</v>
      </c>
      <c r="C1605" s="104" t="s">
        <v>1829</v>
      </c>
      <c r="D1605" s="94" t="s">
        <v>261</v>
      </c>
      <c r="E1605" s="95">
        <v>281.51</v>
      </c>
      <c r="F1605" s="96">
        <f t="shared" si="204"/>
        <v>345.53</v>
      </c>
      <c r="G1605" s="107">
        <f>ROUND(SUM('NOVO HORIZONTE'!G1605),2)</f>
        <v>0</v>
      </c>
      <c r="H1605" s="107">
        <f t="shared" si="209"/>
        <v>0</v>
      </c>
      <c r="I1605" s="143">
        <f t="shared" si="205"/>
        <v>0</v>
      </c>
      <c r="J1605" s="142"/>
      <c r="K1605" s="183"/>
      <c r="L1605" s="7" t="str">
        <f t="shared" si="206"/>
        <v/>
      </c>
      <c r="M1605" s="7" t="str">
        <f t="shared" si="207"/>
        <v/>
      </c>
      <c r="N1605" s="7" t="str">
        <f t="shared" si="203"/>
        <v/>
      </c>
      <c r="O1605" s="144"/>
      <c r="P1605" s="355">
        <v>0</v>
      </c>
      <c r="Q1605" s="362">
        <f>SUM('NOVO HORIZONTE'!I1605)</f>
        <v>0</v>
      </c>
      <c r="R1605" s="363">
        <f t="shared" si="208"/>
        <v>0</v>
      </c>
      <c r="S1605" s="153">
        <f t="shared" si="210"/>
        <v>0</v>
      </c>
      <c r="T1605" s="364"/>
    </row>
    <row r="1606" ht="22.5" hidden="1" spans="1:20">
      <c r="A1606" s="158">
        <v>92459</v>
      </c>
      <c r="B1606" s="94" t="s">
        <v>252</v>
      </c>
      <c r="C1606" s="104" t="s">
        <v>1830</v>
      </c>
      <c r="D1606" s="94" t="s">
        <v>261</v>
      </c>
      <c r="E1606" s="95">
        <v>132.77</v>
      </c>
      <c r="F1606" s="96">
        <f t="shared" si="204"/>
        <v>162.96</v>
      </c>
      <c r="G1606" s="107">
        <f>ROUND(SUM('NOVO HORIZONTE'!G1606),2)</f>
        <v>0</v>
      </c>
      <c r="H1606" s="107">
        <f t="shared" si="209"/>
        <v>0</v>
      </c>
      <c r="I1606" s="143">
        <f t="shared" si="205"/>
        <v>0</v>
      </c>
      <c r="J1606" s="142"/>
      <c r="K1606" s="183"/>
      <c r="L1606" s="7" t="str">
        <f t="shared" si="206"/>
        <v/>
      </c>
      <c r="M1606" s="7" t="str">
        <f t="shared" si="207"/>
        <v/>
      </c>
      <c r="N1606" s="7" t="str">
        <f t="shared" si="203"/>
        <v/>
      </c>
      <c r="O1606" s="144"/>
      <c r="P1606" s="355">
        <v>0</v>
      </c>
      <c r="Q1606" s="362">
        <f>SUM('NOVO HORIZONTE'!I1606)</f>
        <v>0</v>
      </c>
      <c r="R1606" s="363">
        <f t="shared" si="208"/>
        <v>0</v>
      </c>
      <c r="S1606" s="153">
        <f t="shared" si="210"/>
        <v>0</v>
      </c>
      <c r="T1606" s="364"/>
    </row>
    <row r="1607" ht="22.5" hidden="1" spans="1:20">
      <c r="A1607" s="158">
        <v>92460</v>
      </c>
      <c r="B1607" s="94" t="s">
        <v>252</v>
      </c>
      <c r="C1607" s="104" t="s">
        <v>1831</v>
      </c>
      <c r="D1607" s="94" t="s">
        <v>261</v>
      </c>
      <c r="E1607" s="95">
        <v>114.96</v>
      </c>
      <c r="F1607" s="96">
        <f t="shared" si="204"/>
        <v>141.1</v>
      </c>
      <c r="G1607" s="107">
        <f>ROUND(SUM('NOVO HORIZONTE'!G1607),2)</f>
        <v>0</v>
      </c>
      <c r="H1607" s="107">
        <f t="shared" si="209"/>
        <v>0</v>
      </c>
      <c r="I1607" s="143">
        <f t="shared" si="205"/>
        <v>0</v>
      </c>
      <c r="J1607" s="142"/>
      <c r="K1607" s="183"/>
      <c r="L1607" s="7" t="str">
        <f t="shared" si="206"/>
        <v/>
      </c>
      <c r="M1607" s="7" t="str">
        <f t="shared" si="207"/>
        <v/>
      </c>
      <c r="N1607" s="7" t="str">
        <f t="shared" si="203"/>
        <v/>
      </c>
      <c r="O1607" s="144"/>
      <c r="P1607" s="355">
        <v>0</v>
      </c>
      <c r="Q1607" s="362">
        <f>SUM('NOVO HORIZONTE'!I1607)</f>
        <v>0</v>
      </c>
      <c r="R1607" s="363">
        <f t="shared" si="208"/>
        <v>0</v>
      </c>
      <c r="S1607" s="153">
        <f t="shared" si="210"/>
        <v>0</v>
      </c>
      <c r="T1607" s="364"/>
    </row>
    <row r="1608" ht="22.5" hidden="1" spans="1:20">
      <c r="A1608" s="158">
        <v>92461</v>
      </c>
      <c r="B1608" s="94" t="s">
        <v>252</v>
      </c>
      <c r="C1608" s="104" t="s">
        <v>1832</v>
      </c>
      <c r="D1608" s="94" t="s">
        <v>261</v>
      </c>
      <c r="E1608" s="95">
        <v>190.44</v>
      </c>
      <c r="F1608" s="96">
        <f t="shared" si="204"/>
        <v>233.75</v>
      </c>
      <c r="G1608" s="107">
        <f>ROUND(SUM('NOVO HORIZONTE'!G1608),2)</f>
        <v>0</v>
      </c>
      <c r="H1608" s="107">
        <f t="shared" si="209"/>
        <v>0</v>
      </c>
      <c r="I1608" s="143">
        <f t="shared" si="205"/>
        <v>0</v>
      </c>
      <c r="J1608" s="142"/>
      <c r="K1608" s="183"/>
      <c r="L1608" s="7" t="str">
        <f t="shared" si="206"/>
        <v/>
      </c>
      <c r="M1608" s="7" t="str">
        <f t="shared" si="207"/>
        <v/>
      </c>
      <c r="N1608" s="7" t="str">
        <f t="shared" si="203"/>
        <v/>
      </c>
      <c r="O1608" s="144"/>
      <c r="P1608" s="355">
        <v>0</v>
      </c>
      <c r="Q1608" s="362">
        <f>SUM('NOVO HORIZONTE'!I1608)</f>
        <v>0</v>
      </c>
      <c r="R1608" s="363">
        <f t="shared" si="208"/>
        <v>0</v>
      </c>
      <c r="S1608" s="153">
        <f t="shared" si="210"/>
        <v>0</v>
      </c>
      <c r="T1608" s="364"/>
    </row>
    <row r="1609" ht="22.5" hidden="1" spans="1:20">
      <c r="A1609" s="158">
        <v>92462</v>
      </c>
      <c r="B1609" s="94" t="s">
        <v>252</v>
      </c>
      <c r="C1609" s="104" t="s">
        <v>1833</v>
      </c>
      <c r="D1609" s="94" t="s">
        <v>261</v>
      </c>
      <c r="E1609" s="95">
        <v>268.6</v>
      </c>
      <c r="F1609" s="96">
        <f t="shared" si="204"/>
        <v>329.68</v>
      </c>
      <c r="G1609" s="107">
        <f>ROUND(SUM('NOVO HORIZONTE'!G1609),2)</f>
        <v>0</v>
      </c>
      <c r="H1609" s="107">
        <f t="shared" si="209"/>
        <v>0</v>
      </c>
      <c r="I1609" s="143">
        <f t="shared" si="205"/>
        <v>0</v>
      </c>
      <c r="J1609" s="142"/>
      <c r="K1609" s="183"/>
      <c r="L1609" s="7" t="str">
        <f t="shared" si="206"/>
        <v/>
      </c>
      <c r="M1609" s="7" t="str">
        <f t="shared" si="207"/>
        <v/>
      </c>
      <c r="N1609" s="7" t="str">
        <f t="shared" si="203"/>
        <v/>
      </c>
      <c r="O1609" s="144"/>
      <c r="P1609" s="355">
        <v>0</v>
      </c>
      <c r="Q1609" s="362">
        <f>SUM('NOVO HORIZONTE'!I1609)</f>
        <v>0</v>
      </c>
      <c r="R1609" s="363">
        <f t="shared" si="208"/>
        <v>0</v>
      </c>
      <c r="S1609" s="153">
        <f t="shared" si="210"/>
        <v>0</v>
      </c>
      <c r="T1609" s="364"/>
    </row>
    <row r="1610" ht="22.5" hidden="1" spans="1:20">
      <c r="A1610" s="158">
        <v>92463</v>
      </c>
      <c r="B1610" s="94" t="s">
        <v>252</v>
      </c>
      <c r="C1610" s="104" t="s">
        <v>1834</v>
      </c>
      <c r="D1610" s="94" t="s">
        <v>261</v>
      </c>
      <c r="E1610" s="95">
        <v>120.5</v>
      </c>
      <c r="F1610" s="96">
        <f t="shared" si="204"/>
        <v>147.9</v>
      </c>
      <c r="G1610" s="107">
        <f>ROUND(SUM('NOVO HORIZONTE'!G1610),2)</f>
        <v>0</v>
      </c>
      <c r="H1610" s="107">
        <f t="shared" si="209"/>
        <v>0</v>
      </c>
      <c r="I1610" s="143">
        <f t="shared" si="205"/>
        <v>0</v>
      </c>
      <c r="J1610" s="142"/>
      <c r="K1610" s="183"/>
      <c r="L1610" s="7" t="str">
        <f t="shared" si="206"/>
        <v/>
      </c>
      <c r="M1610" s="7" t="str">
        <f t="shared" si="207"/>
        <v/>
      </c>
      <c r="N1610" s="7" t="str">
        <f t="shared" si="203"/>
        <v/>
      </c>
      <c r="O1610" s="144"/>
      <c r="P1610" s="355">
        <v>0</v>
      </c>
      <c r="Q1610" s="362">
        <f>SUM('NOVO HORIZONTE'!I1610)</f>
        <v>0</v>
      </c>
      <c r="R1610" s="363">
        <f t="shared" si="208"/>
        <v>0</v>
      </c>
      <c r="S1610" s="153">
        <f t="shared" si="210"/>
        <v>0</v>
      </c>
      <c r="T1610" s="364"/>
    </row>
    <row r="1611" ht="22.5" hidden="1" spans="1:20">
      <c r="A1611" s="158">
        <v>92464</v>
      </c>
      <c r="B1611" s="94" t="s">
        <v>252</v>
      </c>
      <c r="C1611" s="104" t="s">
        <v>1835</v>
      </c>
      <c r="D1611" s="94" t="s">
        <v>261</v>
      </c>
      <c r="E1611" s="95">
        <v>108.16</v>
      </c>
      <c r="F1611" s="96">
        <f t="shared" si="204"/>
        <v>132.76</v>
      </c>
      <c r="G1611" s="107">
        <f>ROUND(SUM('NOVO HORIZONTE'!G1611),2)</f>
        <v>0</v>
      </c>
      <c r="H1611" s="107">
        <f t="shared" si="209"/>
        <v>0</v>
      </c>
      <c r="I1611" s="143">
        <f t="shared" si="205"/>
        <v>0</v>
      </c>
      <c r="J1611" s="142"/>
      <c r="K1611" s="183"/>
      <c r="L1611" s="7" t="str">
        <f t="shared" si="206"/>
        <v/>
      </c>
      <c r="M1611" s="7" t="str">
        <f t="shared" si="207"/>
        <v/>
      </c>
      <c r="N1611" s="7" t="str">
        <f t="shared" si="203"/>
        <v/>
      </c>
      <c r="O1611" s="144"/>
      <c r="P1611" s="355">
        <v>0</v>
      </c>
      <c r="Q1611" s="362">
        <f>SUM('NOVO HORIZONTE'!I1611)</f>
        <v>0</v>
      </c>
      <c r="R1611" s="363">
        <f t="shared" si="208"/>
        <v>0</v>
      </c>
      <c r="S1611" s="153">
        <f t="shared" si="210"/>
        <v>0</v>
      </c>
      <c r="T1611" s="364"/>
    </row>
    <row r="1612" ht="22.5" hidden="1" spans="1:20">
      <c r="A1612" s="158">
        <v>92465</v>
      </c>
      <c r="B1612" s="94" t="s">
        <v>252</v>
      </c>
      <c r="C1612" s="104" t="s">
        <v>1836</v>
      </c>
      <c r="D1612" s="94" t="s">
        <v>261</v>
      </c>
      <c r="E1612" s="95">
        <v>154.31</v>
      </c>
      <c r="F1612" s="96">
        <f t="shared" si="204"/>
        <v>189.4</v>
      </c>
      <c r="G1612" s="107">
        <f>ROUND(SUM('NOVO HORIZONTE'!G1612),2)</f>
        <v>0</v>
      </c>
      <c r="H1612" s="107">
        <f t="shared" si="209"/>
        <v>0</v>
      </c>
      <c r="I1612" s="143">
        <f t="shared" si="205"/>
        <v>0</v>
      </c>
      <c r="J1612" s="142"/>
      <c r="K1612" s="183"/>
      <c r="L1612" s="7" t="str">
        <f t="shared" si="206"/>
        <v/>
      </c>
      <c r="M1612" s="7" t="str">
        <f t="shared" si="207"/>
        <v/>
      </c>
      <c r="N1612" s="7" t="str">
        <f t="shared" si="203"/>
        <v/>
      </c>
      <c r="O1612" s="144"/>
      <c r="P1612" s="355">
        <v>0</v>
      </c>
      <c r="Q1612" s="362">
        <f>SUM('NOVO HORIZONTE'!I1612)</f>
        <v>0</v>
      </c>
      <c r="R1612" s="363">
        <f t="shared" si="208"/>
        <v>0</v>
      </c>
      <c r="S1612" s="153">
        <f t="shared" si="210"/>
        <v>0</v>
      </c>
      <c r="T1612" s="364"/>
    </row>
    <row r="1613" ht="22.5" hidden="1" spans="1:20">
      <c r="A1613" s="158">
        <v>92466</v>
      </c>
      <c r="B1613" s="94" t="s">
        <v>252</v>
      </c>
      <c r="C1613" s="104" t="s">
        <v>1837</v>
      </c>
      <c r="D1613" s="94" t="s">
        <v>261</v>
      </c>
      <c r="E1613" s="95">
        <v>261.15</v>
      </c>
      <c r="F1613" s="96">
        <f t="shared" si="204"/>
        <v>320.54</v>
      </c>
      <c r="G1613" s="107">
        <f>ROUND(SUM('NOVO HORIZONTE'!G1613),2)</f>
        <v>0</v>
      </c>
      <c r="H1613" s="107">
        <f t="shared" si="209"/>
        <v>0</v>
      </c>
      <c r="I1613" s="143">
        <f t="shared" si="205"/>
        <v>0</v>
      </c>
      <c r="J1613" s="142"/>
      <c r="K1613" s="183"/>
      <c r="L1613" s="7" t="str">
        <f t="shared" si="206"/>
        <v/>
      </c>
      <c r="M1613" s="7" t="str">
        <f t="shared" si="207"/>
        <v/>
      </c>
      <c r="N1613" s="7" t="str">
        <f t="shared" si="203"/>
        <v/>
      </c>
      <c r="O1613" s="144"/>
      <c r="P1613" s="355">
        <v>0</v>
      </c>
      <c r="Q1613" s="362">
        <f>SUM('NOVO HORIZONTE'!I1613)</f>
        <v>0</v>
      </c>
      <c r="R1613" s="363">
        <f t="shared" si="208"/>
        <v>0</v>
      </c>
      <c r="S1613" s="153">
        <f t="shared" si="210"/>
        <v>0</v>
      </c>
      <c r="T1613" s="364"/>
    </row>
    <row r="1614" ht="22.5" hidden="1" spans="1:20">
      <c r="A1614" s="158">
        <v>92467</v>
      </c>
      <c r="B1614" s="94" t="s">
        <v>252</v>
      </c>
      <c r="C1614" s="104" t="s">
        <v>1838</v>
      </c>
      <c r="D1614" s="94" t="s">
        <v>261</v>
      </c>
      <c r="E1614" s="95">
        <v>100.68</v>
      </c>
      <c r="F1614" s="96">
        <f t="shared" si="204"/>
        <v>123.57</v>
      </c>
      <c r="G1614" s="107">
        <f>ROUND(SUM('NOVO HORIZONTE'!G1614),2)</f>
        <v>0</v>
      </c>
      <c r="H1614" s="107">
        <f t="shared" si="209"/>
        <v>0</v>
      </c>
      <c r="I1614" s="143">
        <f t="shared" si="205"/>
        <v>0</v>
      </c>
      <c r="J1614" s="142"/>
      <c r="K1614" s="183"/>
      <c r="L1614" s="7" t="str">
        <f t="shared" si="206"/>
        <v/>
      </c>
      <c r="M1614" s="7" t="str">
        <f t="shared" si="207"/>
        <v/>
      </c>
      <c r="N1614" s="7" t="str">
        <f t="shared" si="203"/>
        <v/>
      </c>
      <c r="O1614" s="144"/>
      <c r="P1614" s="355">
        <v>0</v>
      </c>
      <c r="Q1614" s="362">
        <f>SUM('NOVO HORIZONTE'!I1614)</f>
        <v>0</v>
      </c>
      <c r="R1614" s="363">
        <f t="shared" si="208"/>
        <v>0</v>
      </c>
      <c r="S1614" s="153">
        <f t="shared" si="210"/>
        <v>0</v>
      </c>
      <c r="T1614" s="364"/>
    </row>
    <row r="1615" ht="22.5" hidden="1" spans="1:20">
      <c r="A1615" s="158">
        <v>92468</v>
      </c>
      <c r="B1615" s="94" t="s">
        <v>252</v>
      </c>
      <c r="C1615" s="104" t="s">
        <v>1839</v>
      </c>
      <c r="D1615" s="94" t="s">
        <v>261</v>
      </c>
      <c r="E1615" s="95">
        <v>101.39</v>
      </c>
      <c r="F1615" s="96">
        <f t="shared" si="204"/>
        <v>124.45</v>
      </c>
      <c r="G1615" s="107">
        <f>ROUND(SUM('NOVO HORIZONTE'!G1615),2)</f>
        <v>0</v>
      </c>
      <c r="H1615" s="107">
        <f t="shared" si="209"/>
        <v>0</v>
      </c>
      <c r="I1615" s="143">
        <f t="shared" si="205"/>
        <v>0</v>
      </c>
      <c r="J1615" s="142"/>
      <c r="K1615" s="183"/>
      <c r="L1615" s="7" t="str">
        <f t="shared" si="206"/>
        <v/>
      </c>
      <c r="M1615" s="7" t="str">
        <f t="shared" si="207"/>
        <v/>
      </c>
      <c r="N1615" s="7" t="str">
        <f t="shared" si="203"/>
        <v/>
      </c>
      <c r="O1615" s="144"/>
      <c r="P1615" s="355">
        <v>0</v>
      </c>
      <c r="Q1615" s="362">
        <f>SUM('NOVO HORIZONTE'!I1615)</f>
        <v>0</v>
      </c>
      <c r="R1615" s="363">
        <f t="shared" si="208"/>
        <v>0</v>
      </c>
      <c r="S1615" s="153">
        <f t="shared" si="210"/>
        <v>0</v>
      </c>
      <c r="T1615" s="364"/>
    </row>
    <row r="1616" ht="22.5" hidden="1" spans="1:20">
      <c r="A1616" s="158">
        <v>92469</v>
      </c>
      <c r="B1616" s="94" t="s">
        <v>252</v>
      </c>
      <c r="C1616" s="104" t="s">
        <v>1840</v>
      </c>
      <c r="D1616" s="94" t="s">
        <v>261</v>
      </c>
      <c r="E1616" s="95">
        <v>140.97</v>
      </c>
      <c r="F1616" s="96">
        <f t="shared" si="204"/>
        <v>173.03</v>
      </c>
      <c r="G1616" s="107">
        <f>ROUND(SUM('NOVO HORIZONTE'!G1616),2)</f>
        <v>0</v>
      </c>
      <c r="H1616" s="107">
        <f t="shared" si="209"/>
        <v>0</v>
      </c>
      <c r="I1616" s="143">
        <f t="shared" si="205"/>
        <v>0</v>
      </c>
      <c r="J1616" s="142"/>
      <c r="K1616" s="183"/>
      <c r="L1616" s="7" t="str">
        <f t="shared" si="206"/>
        <v/>
      </c>
      <c r="M1616" s="7" t="str">
        <f t="shared" si="207"/>
        <v/>
      </c>
      <c r="N1616" s="7" t="str">
        <f t="shared" si="203"/>
        <v/>
      </c>
      <c r="O1616" s="144"/>
      <c r="P1616" s="355">
        <v>0</v>
      </c>
      <c r="Q1616" s="362">
        <f>SUM('NOVO HORIZONTE'!I1616)</f>
        <v>0</v>
      </c>
      <c r="R1616" s="363">
        <f t="shared" si="208"/>
        <v>0</v>
      </c>
      <c r="S1616" s="153">
        <f t="shared" si="210"/>
        <v>0</v>
      </c>
      <c r="T1616" s="364"/>
    </row>
    <row r="1617" ht="22.5" hidden="1" spans="1:20">
      <c r="A1617" s="158">
        <v>92470</v>
      </c>
      <c r="B1617" s="94" t="s">
        <v>252</v>
      </c>
      <c r="C1617" s="104" t="s">
        <v>1841</v>
      </c>
      <c r="D1617" s="94" t="s">
        <v>261</v>
      </c>
      <c r="E1617" s="95">
        <v>253.68</v>
      </c>
      <c r="F1617" s="96">
        <f t="shared" si="204"/>
        <v>311.37</v>
      </c>
      <c r="G1617" s="107">
        <f>ROUND(SUM('NOVO HORIZONTE'!G1617),2)</f>
        <v>0</v>
      </c>
      <c r="H1617" s="107">
        <f t="shared" si="209"/>
        <v>0</v>
      </c>
      <c r="I1617" s="143">
        <f t="shared" si="205"/>
        <v>0</v>
      </c>
      <c r="J1617" s="142"/>
      <c r="K1617" s="183"/>
      <c r="L1617" s="7" t="str">
        <f t="shared" si="206"/>
        <v/>
      </c>
      <c r="M1617" s="7" t="str">
        <f t="shared" si="207"/>
        <v/>
      </c>
      <c r="N1617" s="7" t="str">
        <f t="shared" si="203"/>
        <v/>
      </c>
      <c r="O1617" s="144"/>
      <c r="P1617" s="355">
        <v>0</v>
      </c>
      <c r="Q1617" s="362">
        <f>SUM('NOVO HORIZONTE'!I1617)</f>
        <v>0</v>
      </c>
      <c r="R1617" s="363">
        <f t="shared" si="208"/>
        <v>0</v>
      </c>
      <c r="S1617" s="153">
        <f t="shared" si="210"/>
        <v>0</v>
      </c>
      <c r="T1617" s="364"/>
    </row>
    <row r="1618" ht="22.5" hidden="1" spans="1:20">
      <c r="A1618" s="158">
        <v>92471</v>
      </c>
      <c r="B1618" s="94" t="s">
        <v>252</v>
      </c>
      <c r="C1618" s="104" t="s">
        <v>1842</v>
      </c>
      <c r="D1618" s="94" t="s">
        <v>261</v>
      </c>
      <c r="E1618" s="95">
        <v>92.09</v>
      </c>
      <c r="F1618" s="96">
        <f t="shared" si="204"/>
        <v>113.03</v>
      </c>
      <c r="G1618" s="107">
        <f>ROUND(SUM('NOVO HORIZONTE'!G1618),2)</f>
        <v>0</v>
      </c>
      <c r="H1618" s="107">
        <f t="shared" si="209"/>
        <v>0</v>
      </c>
      <c r="I1618" s="143">
        <f t="shared" si="205"/>
        <v>0</v>
      </c>
      <c r="J1618" s="142"/>
      <c r="K1618" s="183"/>
      <c r="L1618" s="7" t="str">
        <f t="shared" si="206"/>
        <v/>
      </c>
      <c r="M1618" s="7" t="str">
        <f t="shared" si="207"/>
        <v/>
      </c>
      <c r="N1618" s="7" t="str">
        <f t="shared" si="203"/>
        <v/>
      </c>
      <c r="O1618" s="144"/>
      <c r="P1618" s="355">
        <v>0</v>
      </c>
      <c r="Q1618" s="362">
        <f>SUM('NOVO HORIZONTE'!I1618)</f>
        <v>0</v>
      </c>
      <c r="R1618" s="363">
        <f t="shared" si="208"/>
        <v>0</v>
      </c>
      <c r="S1618" s="153">
        <f t="shared" si="210"/>
        <v>0</v>
      </c>
      <c r="T1618" s="364"/>
    </row>
    <row r="1619" ht="22.5" hidden="1" spans="1:20">
      <c r="A1619" s="158">
        <v>92472</v>
      </c>
      <c r="B1619" s="94" t="s">
        <v>252</v>
      </c>
      <c r="C1619" s="104" t="s">
        <v>1843</v>
      </c>
      <c r="D1619" s="94" t="s">
        <v>261</v>
      </c>
      <c r="E1619" s="95">
        <v>94.97</v>
      </c>
      <c r="F1619" s="96">
        <f t="shared" si="204"/>
        <v>116.57</v>
      </c>
      <c r="G1619" s="107">
        <f>ROUND(SUM('NOVO HORIZONTE'!G1619),2)</f>
        <v>0</v>
      </c>
      <c r="H1619" s="107">
        <f t="shared" si="209"/>
        <v>0</v>
      </c>
      <c r="I1619" s="143">
        <f t="shared" si="205"/>
        <v>0</v>
      </c>
      <c r="J1619" s="142"/>
      <c r="K1619" s="183"/>
      <c r="L1619" s="7" t="str">
        <f t="shared" si="206"/>
        <v/>
      </c>
      <c r="M1619" s="7" t="str">
        <f t="shared" si="207"/>
        <v/>
      </c>
      <c r="N1619" s="7" t="str">
        <f t="shared" si="203"/>
        <v/>
      </c>
      <c r="O1619" s="144"/>
      <c r="P1619" s="355">
        <v>0</v>
      </c>
      <c r="Q1619" s="362">
        <f>SUM('NOVO HORIZONTE'!I1619)</f>
        <v>0</v>
      </c>
      <c r="R1619" s="363">
        <f t="shared" si="208"/>
        <v>0</v>
      </c>
      <c r="S1619" s="153">
        <f t="shared" si="210"/>
        <v>0</v>
      </c>
      <c r="T1619" s="364"/>
    </row>
    <row r="1620" ht="22.5" hidden="1" spans="1:20">
      <c r="A1620" s="158">
        <v>92473</v>
      </c>
      <c r="B1620" s="94" t="s">
        <v>252</v>
      </c>
      <c r="C1620" s="104" t="s">
        <v>1844</v>
      </c>
      <c r="D1620" s="94" t="s">
        <v>261</v>
      </c>
      <c r="E1620" s="95">
        <v>130.09</v>
      </c>
      <c r="F1620" s="96">
        <f t="shared" si="204"/>
        <v>159.67</v>
      </c>
      <c r="G1620" s="107">
        <f>ROUND(SUM('NOVO HORIZONTE'!G1620),2)</f>
        <v>0</v>
      </c>
      <c r="H1620" s="107">
        <f t="shared" si="209"/>
        <v>0</v>
      </c>
      <c r="I1620" s="143">
        <f t="shared" si="205"/>
        <v>0</v>
      </c>
      <c r="J1620" s="142"/>
      <c r="K1620" s="183"/>
      <c r="L1620" s="7" t="str">
        <f t="shared" si="206"/>
        <v/>
      </c>
      <c r="M1620" s="7" t="str">
        <f t="shared" si="207"/>
        <v/>
      </c>
      <c r="N1620" s="7" t="str">
        <f t="shared" si="203"/>
        <v/>
      </c>
      <c r="O1620" s="144"/>
      <c r="P1620" s="355">
        <v>0</v>
      </c>
      <c r="Q1620" s="362">
        <f>SUM('NOVO HORIZONTE'!I1620)</f>
        <v>0</v>
      </c>
      <c r="R1620" s="363">
        <f t="shared" si="208"/>
        <v>0</v>
      </c>
      <c r="S1620" s="153">
        <f t="shared" si="210"/>
        <v>0</v>
      </c>
      <c r="T1620" s="364"/>
    </row>
    <row r="1621" ht="22.5" hidden="1" spans="1:20">
      <c r="A1621" s="158">
        <v>92474</v>
      </c>
      <c r="B1621" s="94" t="s">
        <v>252</v>
      </c>
      <c r="C1621" s="104" t="s">
        <v>1845</v>
      </c>
      <c r="D1621" s="94" t="s">
        <v>261</v>
      </c>
      <c r="E1621" s="95">
        <v>247.21</v>
      </c>
      <c r="F1621" s="96">
        <f t="shared" si="204"/>
        <v>303.43</v>
      </c>
      <c r="G1621" s="107">
        <f>ROUND(SUM('NOVO HORIZONTE'!G1621),2)</f>
        <v>0</v>
      </c>
      <c r="H1621" s="107">
        <f t="shared" si="209"/>
        <v>0</v>
      </c>
      <c r="I1621" s="143">
        <f t="shared" si="205"/>
        <v>0</v>
      </c>
      <c r="J1621" s="142"/>
      <c r="K1621" s="183"/>
      <c r="L1621" s="7" t="str">
        <f t="shared" si="206"/>
        <v/>
      </c>
      <c r="M1621" s="7" t="str">
        <f t="shared" si="207"/>
        <v/>
      </c>
      <c r="N1621" s="7" t="str">
        <f t="shared" ref="N1621:N1684" si="211">M1621</f>
        <v/>
      </c>
      <c r="O1621" s="144"/>
      <c r="P1621" s="355">
        <v>0</v>
      </c>
      <c r="Q1621" s="362">
        <f>SUM('NOVO HORIZONTE'!I1621)</f>
        <v>0</v>
      </c>
      <c r="R1621" s="363">
        <f t="shared" si="208"/>
        <v>0</v>
      </c>
      <c r="S1621" s="153">
        <f t="shared" si="210"/>
        <v>0</v>
      </c>
      <c r="T1621" s="364"/>
    </row>
    <row r="1622" ht="22.5" hidden="1" spans="1:20">
      <c r="A1622" s="158">
        <v>92475</v>
      </c>
      <c r="B1622" s="94" t="s">
        <v>252</v>
      </c>
      <c r="C1622" s="104" t="s">
        <v>1846</v>
      </c>
      <c r="D1622" s="94" t="s">
        <v>261</v>
      </c>
      <c r="E1622" s="95">
        <v>85.07</v>
      </c>
      <c r="F1622" s="96">
        <f t="shared" si="204"/>
        <v>104.41</v>
      </c>
      <c r="G1622" s="107">
        <f>ROUND(SUM('NOVO HORIZONTE'!G1622),2)</f>
        <v>0</v>
      </c>
      <c r="H1622" s="107">
        <f t="shared" si="209"/>
        <v>0</v>
      </c>
      <c r="I1622" s="143">
        <f t="shared" si="205"/>
        <v>0</v>
      </c>
      <c r="J1622" s="142"/>
      <c r="K1622" s="183"/>
      <c r="L1622" s="7" t="str">
        <f t="shared" si="206"/>
        <v/>
      </c>
      <c r="M1622" s="7" t="str">
        <f t="shared" si="207"/>
        <v/>
      </c>
      <c r="N1622" s="7" t="str">
        <f t="shared" si="211"/>
        <v/>
      </c>
      <c r="O1622" s="144"/>
      <c r="P1622" s="355">
        <v>0</v>
      </c>
      <c r="Q1622" s="362">
        <f>SUM('NOVO HORIZONTE'!I1622)</f>
        <v>0</v>
      </c>
      <c r="R1622" s="363">
        <f t="shared" si="208"/>
        <v>0</v>
      </c>
      <c r="S1622" s="153">
        <f t="shared" si="210"/>
        <v>0</v>
      </c>
      <c r="T1622" s="364"/>
    </row>
    <row r="1623" ht="22.5" hidden="1" spans="1:20">
      <c r="A1623" s="158">
        <v>92476</v>
      </c>
      <c r="B1623" s="94" t="s">
        <v>252</v>
      </c>
      <c r="C1623" s="104" t="s">
        <v>1847</v>
      </c>
      <c r="D1623" s="94" t="s">
        <v>261</v>
      </c>
      <c r="E1623" s="95">
        <v>89.46</v>
      </c>
      <c r="F1623" s="96">
        <f t="shared" si="204"/>
        <v>109.8</v>
      </c>
      <c r="G1623" s="107">
        <f>ROUND(SUM('NOVO HORIZONTE'!G1623),2)</f>
        <v>0</v>
      </c>
      <c r="H1623" s="107">
        <f t="shared" si="209"/>
        <v>0</v>
      </c>
      <c r="I1623" s="143">
        <f t="shared" si="205"/>
        <v>0</v>
      </c>
      <c r="J1623" s="142"/>
      <c r="K1623" s="183"/>
      <c r="L1623" s="7" t="str">
        <f t="shared" si="206"/>
        <v/>
      </c>
      <c r="M1623" s="7" t="str">
        <f t="shared" si="207"/>
        <v/>
      </c>
      <c r="N1623" s="7" t="str">
        <f t="shared" si="211"/>
        <v/>
      </c>
      <c r="O1623" s="144"/>
      <c r="P1623" s="355">
        <v>0</v>
      </c>
      <c r="Q1623" s="362">
        <f>SUM('NOVO HORIZONTE'!I1623)</f>
        <v>0</v>
      </c>
      <c r="R1623" s="363">
        <f t="shared" si="208"/>
        <v>0</v>
      </c>
      <c r="S1623" s="153">
        <f t="shared" si="210"/>
        <v>0</v>
      </c>
      <c r="T1623" s="364"/>
    </row>
    <row r="1624" ht="22.5" hidden="1" spans="1:20">
      <c r="A1624" s="158">
        <v>92477</v>
      </c>
      <c r="B1624" s="94" t="s">
        <v>252</v>
      </c>
      <c r="C1624" s="104" t="s">
        <v>1848</v>
      </c>
      <c r="D1624" s="94" t="s">
        <v>261</v>
      </c>
      <c r="E1624" s="95">
        <v>107.09</v>
      </c>
      <c r="F1624" s="96">
        <f t="shared" ref="F1624:F1687" si="212">IF(E1624=0,0,IF(P1624=0,ROUND(E1624*(1+E$13),2),ROUND(E1624*(1+E$12),2)))</f>
        <v>131.44</v>
      </c>
      <c r="G1624" s="107">
        <f>ROUND(SUM('NOVO HORIZONTE'!G1624),2)</f>
        <v>0</v>
      </c>
      <c r="H1624" s="107">
        <f t="shared" si="209"/>
        <v>0</v>
      </c>
      <c r="I1624" s="143">
        <f t="shared" ref="I1624:I1687" si="213">IF(ISBLANK(G1624),0,ROUND(G1624*H1624,2))</f>
        <v>0</v>
      </c>
      <c r="J1624" s="142"/>
      <c r="K1624" s="183"/>
      <c r="L1624" s="7" t="str">
        <f t="shared" ref="L1624:L1687" si="214">IF(K1624="X","x",IF(K1624="xx","x",IF(I1624&gt;0,"x","")))</f>
        <v/>
      </c>
      <c r="M1624" s="7" t="str">
        <f t="shared" ref="M1624:M1687" si="215">IF(K1624="X","x",IF(K1624="xx","x",IF(I1624&gt;0,"x","")))</f>
        <v/>
      </c>
      <c r="N1624" s="7" t="str">
        <f t="shared" si="211"/>
        <v/>
      </c>
      <c r="O1624" s="144"/>
      <c r="P1624" s="355">
        <v>0</v>
      </c>
      <c r="Q1624" s="362">
        <f>SUM('NOVO HORIZONTE'!I1624)</f>
        <v>0</v>
      </c>
      <c r="R1624" s="363">
        <f t="shared" ref="R1624:R1687" si="216">I1624-Q1624</f>
        <v>0</v>
      </c>
      <c r="S1624" s="153">
        <f t="shared" si="210"/>
        <v>0</v>
      </c>
      <c r="T1624" s="364"/>
    </row>
    <row r="1625" ht="22.5" hidden="1" spans="1:20">
      <c r="A1625" s="158">
        <v>92478</v>
      </c>
      <c r="B1625" s="94" t="s">
        <v>252</v>
      </c>
      <c r="C1625" s="104" t="s">
        <v>1849</v>
      </c>
      <c r="D1625" s="94" t="s">
        <v>261</v>
      </c>
      <c r="E1625" s="95">
        <v>234.55</v>
      </c>
      <c r="F1625" s="96">
        <f t="shared" si="212"/>
        <v>287.89</v>
      </c>
      <c r="G1625" s="107">
        <f>ROUND(SUM('NOVO HORIZONTE'!G1625),2)</f>
        <v>0</v>
      </c>
      <c r="H1625" s="107">
        <f t="shared" ref="H1625:H1688" si="217">IF(G1625=0,0,F1625)</f>
        <v>0</v>
      </c>
      <c r="I1625" s="143">
        <f t="shared" si="213"/>
        <v>0</v>
      </c>
      <c r="J1625" s="142"/>
      <c r="K1625" s="183"/>
      <c r="L1625" s="7" t="str">
        <f t="shared" si="214"/>
        <v/>
      </c>
      <c r="M1625" s="7" t="str">
        <f t="shared" si="215"/>
        <v/>
      </c>
      <c r="N1625" s="7" t="str">
        <f t="shared" si="211"/>
        <v/>
      </c>
      <c r="O1625" s="144"/>
      <c r="P1625" s="355">
        <v>0</v>
      </c>
      <c r="Q1625" s="362">
        <f>SUM('NOVO HORIZONTE'!I1625)</f>
        <v>0</v>
      </c>
      <c r="R1625" s="363">
        <f t="shared" si="216"/>
        <v>0</v>
      </c>
      <c r="S1625" s="153">
        <f t="shared" ref="S1625:S1688" si="218">IF(R1625=0,0,IF(R1625&gt;0,"c","b"))</f>
        <v>0</v>
      </c>
      <c r="T1625" s="364"/>
    </row>
    <row r="1626" ht="22.5" hidden="1" spans="1:20">
      <c r="A1626" s="158">
        <v>92479</v>
      </c>
      <c r="B1626" s="94" t="s">
        <v>252</v>
      </c>
      <c r="C1626" s="104" t="s">
        <v>1850</v>
      </c>
      <c r="D1626" s="94" t="s">
        <v>261</v>
      </c>
      <c r="E1626" s="95">
        <v>70.21</v>
      </c>
      <c r="F1626" s="96">
        <f t="shared" si="212"/>
        <v>86.18</v>
      </c>
      <c r="G1626" s="107">
        <f>ROUND(SUM('NOVO HORIZONTE'!G1626),2)</f>
        <v>0</v>
      </c>
      <c r="H1626" s="107">
        <f t="shared" si="217"/>
        <v>0</v>
      </c>
      <c r="I1626" s="143">
        <f t="shared" si="213"/>
        <v>0</v>
      </c>
      <c r="J1626" s="142"/>
      <c r="K1626" s="183"/>
      <c r="L1626" s="7" t="str">
        <f t="shared" si="214"/>
        <v/>
      </c>
      <c r="M1626" s="7" t="str">
        <f t="shared" si="215"/>
        <v/>
      </c>
      <c r="N1626" s="7" t="str">
        <f t="shared" si="211"/>
        <v/>
      </c>
      <c r="O1626" s="144"/>
      <c r="P1626" s="355">
        <v>0</v>
      </c>
      <c r="Q1626" s="362">
        <f>SUM('NOVO HORIZONTE'!I1626)</f>
        <v>0</v>
      </c>
      <c r="R1626" s="363">
        <f t="shared" si="216"/>
        <v>0</v>
      </c>
      <c r="S1626" s="153">
        <f t="shared" si="218"/>
        <v>0</v>
      </c>
      <c r="T1626" s="364"/>
    </row>
    <row r="1627" ht="22.5" hidden="1" spans="1:20">
      <c r="A1627" s="158">
        <v>92480</v>
      </c>
      <c r="B1627" s="94" t="s">
        <v>252</v>
      </c>
      <c r="C1627" s="104" t="s">
        <v>1851</v>
      </c>
      <c r="D1627" s="94" t="s">
        <v>261</v>
      </c>
      <c r="E1627" s="95">
        <v>78.58</v>
      </c>
      <c r="F1627" s="96">
        <f t="shared" si="212"/>
        <v>96.45</v>
      </c>
      <c r="G1627" s="107">
        <f>ROUND(SUM('NOVO HORIZONTE'!G1627),2)</f>
        <v>0</v>
      </c>
      <c r="H1627" s="107">
        <f t="shared" si="217"/>
        <v>0</v>
      </c>
      <c r="I1627" s="143">
        <f t="shared" si="213"/>
        <v>0</v>
      </c>
      <c r="J1627" s="142"/>
      <c r="K1627" s="183"/>
      <c r="L1627" s="7" t="str">
        <f t="shared" si="214"/>
        <v/>
      </c>
      <c r="M1627" s="7" t="str">
        <f t="shared" si="215"/>
        <v/>
      </c>
      <c r="N1627" s="7" t="str">
        <f t="shared" si="211"/>
        <v/>
      </c>
      <c r="O1627" s="144"/>
      <c r="P1627" s="355">
        <v>0</v>
      </c>
      <c r="Q1627" s="362">
        <f>SUM('NOVO HORIZONTE'!I1627)</f>
        <v>0</v>
      </c>
      <c r="R1627" s="363">
        <f t="shared" si="216"/>
        <v>0</v>
      </c>
      <c r="S1627" s="153">
        <f t="shared" si="218"/>
        <v>0</v>
      </c>
      <c r="T1627" s="364"/>
    </row>
    <row r="1628" ht="22.5" hidden="1" spans="1:20">
      <c r="A1628" s="158">
        <v>92482</v>
      </c>
      <c r="B1628" s="94" t="s">
        <v>252</v>
      </c>
      <c r="C1628" s="104" t="s">
        <v>1852</v>
      </c>
      <c r="D1628" s="94" t="s">
        <v>261</v>
      </c>
      <c r="E1628" s="95">
        <v>405.87</v>
      </c>
      <c r="F1628" s="96">
        <f t="shared" si="212"/>
        <v>498.16</v>
      </c>
      <c r="G1628" s="107">
        <f>ROUND(SUM('NOVO HORIZONTE'!G1628),2)</f>
        <v>0</v>
      </c>
      <c r="H1628" s="107">
        <f t="shared" si="217"/>
        <v>0</v>
      </c>
      <c r="I1628" s="143">
        <f t="shared" si="213"/>
        <v>0</v>
      </c>
      <c r="J1628" s="142"/>
      <c r="K1628" s="183"/>
      <c r="L1628" s="7" t="str">
        <f t="shared" si="214"/>
        <v/>
      </c>
      <c r="M1628" s="7" t="str">
        <f t="shared" si="215"/>
        <v/>
      </c>
      <c r="N1628" s="7" t="str">
        <f t="shared" si="211"/>
        <v/>
      </c>
      <c r="O1628" s="144"/>
      <c r="P1628" s="355">
        <v>0</v>
      </c>
      <c r="Q1628" s="362">
        <f>SUM('NOVO HORIZONTE'!I1628)</f>
        <v>0</v>
      </c>
      <c r="R1628" s="363">
        <f t="shared" si="216"/>
        <v>0</v>
      </c>
      <c r="S1628" s="153">
        <f t="shared" si="218"/>
        <v>0</v>
      </c>
      <c r="T1628" s="364"/>
    </row>
    <row r="1629" ht="22.5" hidden="1" spans="1:20">
      <c r="A1629" s="158">
        <v>92484</v>
      </c>
      <c r="B1629" s="94" t="s">
        <v>252</v>
      </c>
      <c r="C1629" s="104" t="s">
        <v>1853</v>
      </c>
      <c r="D1629" s="94" t="s">
        <v>261</v>
      </c>
      <c r="E1629" s="95">
        <v>276.36</v>
      </c>
      <c r="F1629" s="96">
        <f t="shared" si="212"/>
        <v>339.2</v>
      </c>
      <c r="G1629" s="107">
        <f>ROUND(SUM('NOVO HORIZONTE'!G1629),2)</f>
        <v>0</v>
      </c>
      <c r="H1629" s="107">
        <f t="shared" si="217"/>
        <v>0</v>
      </c>
      <c r="I1629" s="143">
        <f t="shared" si="213"/>
        <v>0</v>
      </c>
      <c r="J1629" s="142"/>
      <c r="K1629" s="183"/>
      <c r="L1629" s="7" t="str">
        <f t="shared" si="214"/>
        <v/>
      </c>
      <c r="M1629" s="7" t="str">
        <f t="shared" si="215"/>
        <v/>
      </c>
      <c r="N1629" s="7" t="str">
        <f t="shared" si="211"/>
        <v/>
      </c>
      <c r="O1629" s="144"/>
      <c r="P1629" s="355">
        <v>0</v>
      </c>
      <c r="Q1629" s="362">
        <f>SUM('NOVO HORIZONTE'!I1629)</f>
        <v>0</v>
      </c>
      <c r="R1629" s="363">
        <f t="shared" si="216"/>
        <v>0</v>
      </c>
      <c r="S1629" s="153">
        <f t="shared" si="218"/>
        <v>0</v>
      </c>
      <c r="T1629" s="364"/>
    </row>
    <row r="1630" ht="22.5" hidden="1" spans="1:20">
      <c r="A1630" s="158">
        <v>92486</v>
      </c>
      <c r="B1630" s="94" t="s">
        <v>252</v>
      </c>
      <c r="C1630" s="104" t="s">
        <v>1854</v>
      </c>
      <c r="D1630" s="94" t="s">
        <v>261</v>
      </c>
      <c r="E1630" s="95">
        <v>194.55</v>
      </c>
      <c r="F1630" s="96">
        <f t="shared" si="212"/>
        <v>238.79</v>
      </c>
      <c r="G1630" s="107">
        <f>ROUND(SUM('NOVO HORIZONTE'!G1630),2)</f>
        <v>0</v>
      </c>
      <c r="H1630" s="107">
        <f t="shared" si="217"/>
        <v>0</v>
      </c>
      <c r="I1630" s="143">
        <f t="shared" si="213"/>
        <v>0</v>
      </c>
      <c r="J1630" s="142"/>
      <c r="K1630" s="183"/>
      <c r="L1630" s="7" t="str">
        <f t="shared" si="214"/>
        <v/>
      </c>
      <c r="M1630" s="7" t="str">
        <f t="shared" si="215"/>
        <v/>
      </c>
      <c r="N1630" s="7" t="str">
        <f t="shared" si="211"/>
        <v/>
      </c>
      <c r="O1630" s="144"/>
      <c r="P1630" s="355">
        <v>0</v>
      </c>
      <c r="Q1630" s="362">
        <f>SUM('NOVO HORIZONTE'!I1630)</f>
        <v>0</v>
      </c>
      <c r="R1630" s="363">
        <f t="shared" si="216"/>
        <v>0</v>
      </c>
      <c r="S1630" s="153">
        <f t="shared" si="218"/>
        <v>0</v>
      </c>
      <c r="T1630" s="364"/>
    </row>
    <row r="1631" ht="22.5" hidden="1" spans="1:20">
      <c r="A1631" s="158">
        <v>92488</v>
      </c>
      <c r="B1631" s="94" t="s">
        <v>252</v>
      </c>
      <c r="C1631" s="104" t="s">
        <v>1855</v>
      </c>
      <c r="D1631" s="94" t="s">
        <v>261</v>
      </c>
      <c r="E1631" s="95">
        <v>125.56</v>
      </c>
      <c r="F1631" s="96">
        <f t="shared" si="212"/>
        <v>154.11</v>
      </c>
      <c r="G1631" s="107">
        <f>ROUND(SUM('NOVO HORIZONTE'!G1631),2)</f>
        <v>0</v>
      </c>
      <c r="H1631" s="107">
        <f t="shared" si="217"/>
        <v>0</v>
      </c>
      <c r="I1631" s="143">
        <f t="shared" si="213"/>
        <v>0</v>
      </c>
      <c r="J1631" s="142"/>
      <c r="K1631" s="183"/>
      <c r="L1631" s="7" t="str">
        <f t="shared" si="214"/>
        <v/>
      </c>
      <c r="M1631" s="7" t="str">
        <f t="shared" si="215"/>
        <v/>
      </c>
      <c r="N1631" s="7" t="str">
        <f t="shared" si="211"/>
        <v/>
      </c>
      <c r="O1631" s="144"/>
      <c r="P1631" s="355">
        <v>0</v>
      </c>
      <c r="Q1631" s="362">
        <f>SUM('NOVO HORIZONTE'!I1631)</f>
        <v>0</v>
      </c>
      <c r="R1631" s="363">
        <f t="shared" si="216"/>
        <v>0</v>
      </c>
      <c r="S1631" s="153">
        <f t="shared" si="218"/>
        <v>0</v>
      </c>
      <c r="T1631" s="364"/>
    </row>
    <row r="1632" ht="22.5" hidden="1" spans="1:20">
      <c r="A1632" s="158">
        <v>92490</v>
      </c>
      <c r="B1632" s="94" t="s">
        <v>252</v>
      </c>
      <c r="C1632" s="104" t="s">
        <v>1856</v>
      </c>
      <c r="D1632" s="94" t="s">
        <v>261</v>
      </c>
      <c r="E1632" s="95">
        <v>78.78</v>
      </c>
      <c r="F1632" s="96">
        <f t="shared" si="212"/>
        <v>96.69</v>
      </c>
      <c r="G1632" s="107">
        <f>ROUND(SUM('NOVO HORIZONTE'!G1632),2)</f>
        <v>0</v>
      </c>
      <c r="H1632" s="107">
        <f t="shared" si="217"/>
        <v>0</v>
      </c>
      <c r="I1632" s="143">
        <f t="shared" si="213"/>
        <v>0</v>
      </c>
      <c r="J1632" s="142"/>
      <c r="K1632" s="183"/>
      <c r="L1632" s="7" t="str">
        <f t="shared" si="214"/>
        <v/>
      </c>
      <c r="M1632" s="7" t="str">
        <f t="shared" si="215"/>
        <v/>
      </c>
      <c r="N1632" s="7" t="str">
        <f t="shared" si="211"/>
        <v/>
      </c>
      <c r="O1632" s="144"/>
      <c r="P1632" s="355">
        <v>0</v>
      </c>
      <c r="Q1632" s="362">
        <f>SUM('NOVO HORIZONTE'!I1632)</f>
        <v>0</v>
      </c>
      <c r="R1632" s="363">
        <f t="shared" si="216"/>
        <v>0</v>
      </c>
      <c r="S1632" s="153">
        <f t="shared" si="218"/>
        <v>0</v>
      </c>
      <c r="T1632" s="364"/>
    </row>
    <row r="1633" ht="22.5" hidden="1" spans="1:20">
      <c r="A1633" s="158">
        <v>92492</v>
      </c>
      <c r="B1633" s="94" t="s">
        <v>252</v>
      </c>
      <c r="C1633" s="104" t="s">
        <v>1857</v>
      </c>
      <c r="D1633" s="94" t="s">
        <v>261</v>
      </c>
      <c r="E1633" s="95">
        <v>119.38</v>
      </c>
      <c r="F1633" s="96">
        <f t="shared" si="212"/>
        <v>146.53</v>
      </c>
      <c r="G1633" s="107">
        <f>ROUND(SUM('NOVO HORIZONTE'!G1633),2)</f>
        <v>0</v>
      </c>
      <c r="H1633" s="107">
        <f t="shared" si="217"/>
        <v>0</v>
      </c>
      <c r="I1633" s="143">
        <f t="shared" si="213"/>
        <v>0</v>
      </c>
      <c r="J1633" s="142"/>
      <c r="K1633" s="183"/>
      <c r="L1633" s="7" t="str">
        <f t="shared" si="214"/>
        <v/>
      </c>
      <c r="M1633" s="7" t="str">
        <f t="shared" si="215"/>
        <v/>
      </c>
      <c r="N1633" s="7" t="str">
        <f t="shared" si="211"/>
        <v/>
      </c>
      <c r="O1633" s="144"/>
      <c r="P1633" s="355">
        <v>0</v>
      </c>
      <c r="Q1633" s="362">
        <f>SUM('NOVO HORIZONTE'!I1633)</f>
        <v>0</v>
      </c>
      <c r="R1633" s="363">
        <f t="shared" si="216"/>
        <v>0</v>
      </c>
      <c r="S1633" s="153">
        <f t="shared" si="218"/>
        <v>0</v>
      </c>
      <c r="T1633" s="364"/>
    </row>
    <row r="1634" ht="22.5" hidden="1" spans="1:20">
      <c r="A1634" s="158">
        <v>92494</v>
      </c>
      <c r="B1634" s="94" t="s">
        <v>252</v>
      </c>
      <c r="C1634" s="104" t="s">
        <v>1858</v>
      </c>
      <c r="D1634" s="94" t="s">
        <v>261</v>
      </c>
      <c r="E1634" s="95">
        <v>73.87</v>
      </c>
      <c r="F1634" s="96">
        <f t="shared" si="212"/>
        <v>90.67</v>
      </c>
      <c r="G1634" s="107">
        <f>ROUND(SUM('NOVO HORIZONTE'!G1634),2)</f>
        <v>0</v>
      </c>
      <c r="H1634" s="107">
        <f t="shared" si="217"/>
        <v>0</v>
      </c>
      <c r="I1634" s="143">
        <f t="shared" si="213"/>
        <v>0</v>
      </c>
      <c r="J1634" s="142"/>
      <c r="K1634" s="183"/>
      <c r="L1634" s="7" t="str">
        <f t="shared" si="214"/>
        <v/>
      </c>
      <c r="M1634" s="7" t="str">
        <f t="shared" si="215"/>
        <v/>
      </c>
      <c r="N1634" s="7" t="str">
        <f t="shared" si="211"/>
        <v/>
      </c>
      <c r="O1634" s="144"/>
      <c r="P1634" s="355">
        <v>0</v>
      </c>
      <c r="Q1634" s="362">
        <f>SUM('NOVO HORIZONTE'!I1634)</f>
        <v>0</v>
      </c>
      <c r="R1634" s="363">
        <f t="shared" si="216"/>
        <v>0</v>
      </c>
      <c r="S1634" s="153">
        <f t="shared" si="218"/>
        <v>0</v>
      </c>
      <c r="T1634" s="364"/>
    </row>
    <row r="1635" ht="22.5" hidden="1" spans="1:20">
      <c r="A1635" s="158">
        <v>92496</v>
      </c>
      <c r="B1635" s="94" t="s">
        <v>252</v>
      </c>
      <c r="C1635" s="104" t="s">
        <v>1859</v>
      </c>
      <c r="D1635" s="94" t="s">
        <v>261</v>
      </c>
      <c r="E1635" s="95">
        <v>114.17</v>
      </c>
      <c r="F1635" s="96">
        <f t="shared" si="212"/>
        <v>140.13</v>
      </c>
      <c r="G1635" s="107">
        <f>ROUND(SUM('NOVO HORIZONTE'!G1635),2)</f>
        <v>0</v>
      </c>
      <c r="H1635" s="107">
        <f t="shared" si="217"/>
        <v>0</v>
      </c>
      <c r="I1635" s="143">
        <f t="shared" si="213"/>
        <v>0</v>
      </c>
      <c r="J1635" s="142"/>
      <c r="K1635" s="183"/>
      <c r="L1635" s="7" t="str">
        <f t="shared" si="214"/>
        <v/>
      </c>
      <c r="M1635" s="7" t="str">
        <f t="shared" si="215"/>
        <v/>
      </c>
      <c r="N1635" s="7" t="str">
        <f t="shared" si="211"/>
        <v/>
      </c>
      <c r="O1635" s="144"/>
      <c r="P1635" s="355">
        <v>0</v>
      </c>
      <c r="Q1635" s="362">
        <f>SUM('NOVO HORIZONTE'!I1635)</f>
        <v>0</v>
      </c>
      <c r="R1635" s="363">
        <f t="shared" si="216"/>
        <v>0</v>
      </c>
      <c r="S1635" s="153">
        <f t="shared" si="218"/>
        <v>0</v>
      </c>
      <c r="T1635" s="364"/>
    </row>
    <row r="1636" ht="22.5" hidden="1" spans="1:20">
      <c r="A1636" s="158">
        <v>92498</v>
      </c>
      <c r="B1636" s="94" t="s">
        <v>252</v>
      </c>
      <c r="C1636" s="104" t="s">
        <v>1860</v>
      </c>
      <c r="D1636" s="94" t="s">
        <v>261</v>
      </c>
      <c r="E1636" s="95">
        <v>69.76</v>
      </c>
      <c r="F1636" s="96">
        <f t="shared" si="212"/>
        <v>85.62</v>
      </c>
      <c r="G1636" s="107">
        <f>ROUND(SUM('NOVO HORIZONTE'!G1636),2)</f>
        <v>0</v>
      </c>
      <c r="H1636" s="107">
        <f t="shared" si="217"/>
        <v>0</v>
      </c>
      <c r="I1636" s="143">
        <f t="shared" si="213"/>
        <v>0</v>
      </c>
      <c r="J1636" s="142"/>
      <c r="K1636" s="183"/>
      <c r="L1636" s="7" t="str">
        <f t="shared" si="214"/>
        <v/>
      </c>
      <c r="M1636" s="7" t="str">
        <f t="shared" si="215"/>
        <v/>
      </c>
      <c r="N1636" s="7" t="str">
        <f t="shared" si="211"/>
        <v/>
      </c>
      <c r="O1636" s="144"/>
      <c r="P1636" s="355">
        <v>0</v>
      </c>
      <c r="Q1636" s="362">
        <f>SUM('NOVO HORIZONTE'!I1636)</f>
        <v>0</v>
      </c>
      <c r="R1636" s="363">
        <f t="shared" si="216"/>
        <v>0</v>
      </c>
      <c r="S1636" s="153">
        <f t="shared" si="218"/>
        <v>0</v>
      </c>
      <c r="T1636" s="364"/>
    </row>
    <row r="1637" ht="22.5" hidden="1" spans="1:20">
      <c r="A1637" s="158">
        <v>92500</v>
      </c>
      <c r="B1637" s="94" t="s">
        <v>252</v>
      </c>
      <c r="C1637" s="104" t="s">
        <v>1861</v>
      </c>
      <c r="D1637" s="94" t="s">
        <v>261</v>
      </c>
      <c r="E1637" s="95">
        <v>109.89</v>
      </c>
      <c r="F1637" s="96">
        <f t="shared" si="212"/>
        <v>134.88</v>
      </c>
      <c r="G1637" s="107">
        <f>ROUND(SUM('NOVO HORIZONTE'!G1637),2)</f>
        <v>0</v>
      </c>
      <c r="H1637" s="107">
        <f t="shared" si="217"/>
        <v>0</v>
      </c>
      <c r="I1637" s="143">
        <f t="shared" si="213"/>
        <v>0</v>
      </c>
      <c r="J1637" s="142"/>
      <c r="K1637" s="183"/>
      <c r="L1637" s="7" t="str">
        <f t="shared" si="214"/>
        <v/>
      </c>
      <c r="M1637" s="7" t="str">
        <f t="shared" si="215"/>
        <v/>
      </c>
      <c r="N1637" s="7" t="str">
        <f t="shared" si="211"/>
        <v/>
      </c>
      <c r="O1637" s="144"/>
      <c r="P1637" s="355">
        <v>0</v>
      </c>
      <c r="Q1637" s="362">
        <f>SUM('NOVO HORIZONTE'!I1637)</f>
        <v>0</v>
      </c>
      <c r="R1637" s="363">
        <f t="shared" si="216"/>
        <v>0</v>
      </c>
      <c r="S1637" s="153">
        <f t="shared" si="218"/>
        <v>0</v>
      </c>
      <c r="T1637" s="364"/>
    </row>
    <row r="1638" ht="22.5" hidden="1" spans="1:20">
      <c r="A1638" s="158">
        <v>92502</v>
      </c>
      <c r="B1638" s="94" t="s">
        <v>252</v>
      </c>
      <c r="C1638" s="104" t="s">
        <v>1862</v>
      </c>
      <c r="D1638" s="94" t="s">
        <v>261</v>
      </c>
      <c r="E1638" s="95">
        <v>66.55</v>
      </c>
      <c r="F1638" s="96">
        <f t="shared" si="212"/>
        <v>81.68</v>
      </c>
      <c r="G1638" s="107">
        <f>ROUND(SUM('NOVO HORIZONTE'!G1638),2)</f>
        <v>0</v>
      </c>
      <c r="H1638" s="107">
        <f t="shared" si="217"/>
        <v>0</v>
      </c>
      <c r="I1638" s="143">
        <f t="shared" si="213"/>
        <v>0</v>
      </c>
      <c r="J1638" s="142"/>
      <c r="K1638" s="183"/>
      <c r="L1638" s="7" t="str">
        <f t="shared" si="214"/>
        <v/>
      </c>
      <c r="M1638" s="7" t="str">
        <f t="shared" si="215"/>
        <v/>
      </c>
      <c r="N1638" s="7" t="str">
        <f t="shared" si="211"/>
        <v/>
      </c>
      <c r="O1638" s="144"/>
      <c r="P1638" s="355">
        <v>0</v>
      </c>
      <c r="Q1638" s="362">
        <f>SUM('NOVO HORIZONTE'!I1638)</f>
        <v>0</v>
      </c>
      <c r="R1638" s="363">
        <f t="shared" si="216"/>
        <v>0</v>
      </c>
      <c r="S1638" s="153">
        <f t="shared" si="218"/>
        <v>0</v>
      </c>
      <c r="T1638" s="364"/>
    </row>
    <row r="1639" ht="22.5" hidden="1" spans="1:20">
      <c r="A1639" s="158">
        <v>92504</v>
      </c>
      <c r="B1639" s="94" t="s">
        <v>252</v>
      </c>
      <c r="C1639" s="104" t="s">
        <v>1863</v>
      </c>
      <c r="D1639" s="94" t="s">
        <v>261</v>
      </c>
      <c r="E1639" s="95">
        <v>71.53</v>
      </c>
      <c r="F1639" s="96">
        <f t="shared" si="212"/>
        <v>87.8</v>
      </c>
      <c r="G1639" s="107">
        <f>ROUND(SUM('NOVO HORIZONTE'!G1639),2)</f>
        <v>0</v>
      </c>
      <c r="H1639" s="107">
        <f t="shared" si="217"/>
        <v>0</v>
      </c>
      <c r="I1639" s="143">
        <f t="shared" si="213"/>
        <v>0</v>
      </c>
      <c r="J1639" s="142"/>
      <c r="K1639" s="183"/>
      <c r="L1639" s="7" t="str">
        <f t="shared" si="214"/>
        <v/>
      </c>
      <c r="M1639" s="7" t="str">
        <f t="shared" si="215"/>
        <v/>
      </c>
      <c r="N1639" s="7" t="str">
        <f t="shared" si="211"/>
        <v/>
      </c>
      <c r="O1639" s="144"/>
      <c r="P1639" s="355">
        <v>0</v>
      </c>
      <c r="Q1639" s="362">
        <f>SUM('NOVO HORIZONTE'!I1639)</f>
        <v>0</v>
      </c>
      <c r="R1639" s="363">
        <f t="shared" si="216"/>
        <v>0</v>
      </c>
      <c r="S1639" s="153">
        <f t="shared" si="218"/>
        <v>0</v>
      </c>
      <c r="T1639" s="364"/>
    </row>
    <row r="1640" ht="22.5" hidden="1" spans="1:20">
      <c r="A1640" s="158">
        <v>92506</v>
      </c>
      <c r="B1640" s="94" t="s">
        <v>252</v>
      </c>
      <c r="C1640" s="104" t="s">
        <v>1864</v>
      </c>
      <c r="D1640" s="94" t="s">
        <v>261</v>
      </c>
      <c r="E1640" s="95">
        <v>60.64</v>
      </c>
      <c r="F1640" s="96">
        <f t="shared" si="212"/>
        <v>74.43</v>
      </c>
      <c r="G1640" s="107">
        <f>ROUND(SUM('NOVO HORIZONTE'!G1640),2)</f>
        <v>0</v>
      </c>
      <c r="H1640" s="107">
        <f t="shared" si="217"/>
        <v>0</v>
      </c>
      <c r="I1640" s="143">
        <f t="shared" si="213"/>
        <v>0</v>
      </c>
      <c r="J1640" s="142"/>
      <c r="K1640" s="183"/>
      <c r="L1640" s="7" t="str">
        <f t="shared" si="214"/>
        <v/>
      </c>
      <c r="M1640" s="7" t="str">
        <f t="shared" si="215"/>
        <v/>
      </c>
      <c r="N1640" s="7" t="str">
        <f t="shared" si="211"/>
        <v/>
      </c>
      <c r="O1640" s="144"/>
      <c r="P1640" s="355">
        <v>0</v>
      </c>
      <c r="Q1640" s="362">
        <f>SUM('NOVO HORIZONTE'!I1640)</f>
        <v>0</v>
      </c>
      <c r="R1640" s="363">
        <f t="shared" si="216"/>
        <v>0</v>
      </c>
      <c r="S1640" s="153">
        <f t="shared" si="218"/>
        <v>0</v>
      </c>
      <c r="T1640" s="364"/>
    </row>
    <row r="1641" ht="22.5" hidden="1" spans="1:20">
      <c r="A1641" s="158">
        <v>92508</v>
      </c>
      <c r="B1641" s="94" t="s">
        <v>252</v>
      </c>
      <c r="C1641" s="104" t="s">
        <v>1865</v>
      </c>
      <c r="D1641" s="94" t="s">
        <v>261</v>
      </c>
      <c r="E1641" s="95">
        <v>119.27</v>
      </c>
      <c r="F1641" s="96">
        <f t="shared" si="212"/>
        <v>146.39</v>
      </c>
      <c r="G1641" s="107">
        <f>ROUND(SUM('NOVO HORIZONTE'!G1641),2)</f>
        <v>0</v>
      </c>
      <c r="H1641" s="107">
        <f t="shared" si="217"/>
        <v>0</v>
      </c>
      <c r="I1641" s="143">
        <f t="shared" si="213"/>
        <v>0</v>
      </c>
      <c r="J1641" s="142"/>
      <c r="K1641" s="183"/>
      <c r="L1641" s="7" t="str">
        <f t="shared" si="214"/>
        <v/>
      </c>
      <c r="M1641" s="7" t="str">
        <f t="shared" si="215"/>
        <v/>
      </c>
      <c r="N1641" s="7" t="str">
        <f t="shared" si="211"/>
        <v/>
      </c>
      <c r="O1641" s="144"/>
      <c r="P1641" s="355">
        <v>0</v>
      </c>
      <c r="Q1641" s="362">
        <f>SUM('NOVO HORIZONTE'!I1641)</f>
        <v>0</v>
      </c>
      <c r="R1641" s="363">
        <f t="shared" si="216"/>
        <v>0</v>
      </c>
      <c r="S1641" s="153">
        <f t="shared" si="218"/>
        <v>0</v>
      </c>
      <c r="T1641" s="364"/>
    </row>
    <row r="1642" ht="22.5" hidden="1" spans="1:20">
      <c r="A1642" s="158">
        <v>92510</v>
      </c>
      <c r="B1642" s="94" t="s">
        <v>252</v>
      </c>
      <c r="C1642" s="104" t="s">
        <v>1866</v>
      </c>
      <c r="D1642" s="94" t="s">
        <v>261</v>
      </c>
      <c r="E1642" s="95">
        <v>70.27</v>
      </c>
      <c r="F1642" s="96">
        <f t="shared" si="212"/>
        <v>86.25</v>
      </c>
      <c r="G1642" s="107">
        <f>ROUND(SUM('NOVO HORIZONTE'!G1642),2)</f>
        <v>0</v>
      </c>
      <c r="H1642" s="107">
        <f t="shared" si="217"/>
        <v>0</v>
      </c>
      <c r="I1642" s="143">
        <f t="shared" si="213"/>
        <v>0</v>
      </c>
      <c r="J1642" s="142"/>
      <c r="K1642" s="183"/>
      <c r="L1642" s="7" t="str">
        <f t="shared" si="214"/>
        <v/>
      </c>
      <c r="M1642" s="7" t="str">
        <f t="shared" si="215"/>
        <v/>
      </c>
      <c r="N1642" s="7" t="str">
        <f t="shared" si="211"/>
        <v/>
      </c>
      <c r="O1642" s="144"/>
      <c r="P1642" s="355">
        <v>0</v>
      </c>
      <c r="Q1642" s="362">
        <f>SUM('NOVO HORIZONTE'!I1642)</f>
        <v>0</v>
      </c>
      <c r="R1642" s="363">
        <f t="shared" si="216"/>
        <v>0</v>
      </c>
      <c r="S1642" s="153">
        <f t="shared" si="218"/>
        <v>0</v>
      </c>
      <c r="T1642" s="364"/>
    </row>
    <row r="1643" ht="22.5" hidden="1" spans="1:20">
      <c r="A1643" s="158">
        <v>92512</v>
      </c>
      <c r="B1643" s="94" t="s">
        <v>252</v>
      </c>
      <c r="C1643" s="104" t="s">
        <v>1867</v>
      </c>
      <c r="D1643" s="94" t="s">
        <v>261</v>
      </c>
      <c r="E1643" s="95">
        <v>103.96</v>
      </c>
      <c r="F1643" s="96">
        <f t="shared" si="212"/>
        <v>127.6</v>
      </c>
      <c r="G1643" s="107">
        <f>ROUND(SUM('NOVO HORIZONTE'!G1643),2)</f>
        <v>0</v>
      </c>
      <c r="H1643" s="107">
        <f t="shared" si="217"/>
        <v>0</v>
      </c>
      <c r="I1643" s="143">
        <f t="shared" si="213"/>
        <v>0</v>
      </c>
      <c r="J1643" s="142"/>
      <c r="K1643" s="183"/>
      <c r="L1643" s="7" t="str">
        <f t="shared" si="214"/>
        <v/>
      </c>
      <c r="M1643" s="7" t="str">
        <f t="shared" si="215"/>
        <v/>
      </c>
      <c r="N1643" s="7" t="str">
        <f t="shared" si="211"/>
        <v/>
      </c>
      <c r="O1643" s="144"/>
      <c r="P1643" s="355">
        <v>0</v>
      </c>
      <c r="Q1643" s="362">
        <f>SUM('NOVO HORIZONTE'!I1643)</f>
        <v>0</v>
      </c>
      <c r="R1643" s="363">
        <f t="shared" si="216"/>
        <v>0</v>
      </c>
      <c r="S1643" s="153">
        <f t="shared" si="218"/>
        <v>0</v>
      </c>
      <c r="T1643" s="364"/>
    </row>
    <row r="1644" ht="22.5" hidden="1" spans="1:20">
      <c r="A1644" s="158">
        <v>92514</v>
      </c>
      <c r="B1644" s="94" t="s">
        <v>252</v>
      </c>
      <c r="C1644" s="104" t="s">
        <v>1868</v>
      </c>
      <c r="D1644" s="94" t="s">
        <v>261</v>
      </c>
      <c r="E1644" s="95">
        <v>56.33</v>
      </c>
      <c r="F1644" s="96">
        <f t="shared" si="212"/>
        <v>69.14</v>
      </c>
      <c r="G1644" s="107">
        <f>ROUND(SUM('NOVO HORIZONTE'!G1644),2)</f>
        <v>0</v>
      </c>
      <c r="H1644" s="107">
        <f t="shared" si="217"/>
        <v>0</v>
      </c>
      <c r="I1644" s="143">
        <f t="shared" si="213"/>
        <v>0</v>
      </c>
      <c r="J1644" s="142"/>
      <c r="K1644" s="183"/>
      <c r="L1644" s="7" t="str">
        <f t="shared" si="214"/>
        <v/>
      </c>
      <c r="M1644" s="7" t="str">
        <f t="shared" si="215"/>
        <v/>
      </c>
      <c r="N1644" s="7" t="str">
        <f t="shared" si="211"/>
        <v/>
      </c>
      <c r="O1644" s="144"/>
      <c r="P1644" s="355">
        <v>0</v>
      </c>
      <c r="Q1644" s="362">
        <f>SUM('NOVO HORIZONTE'!I1644)</f>
        <v>0</v>
      </c>
      <c r="R1644" s="363">
        <f t="shared" si="216"/>
        <v>0</v>
      </c>
      <c r="S1644" s="153">
        <f t="shared" si="218"/>
        <v>0</v>
      </c>
      <c r="T1644" s="364"/>
    </row>
    <row r="1645" ht="22.5" hidden="1" spans="1:20">
      <c r="A1645" s="158">
        <v>92515</v>
      </c>
      <c r="B1645" s="94" t="s">
        <v>252</v>
      </c>
      <c r="C1645" s="104" t="s">
        <v>1869</v>
      </c>
      <c r="D1645" s="94" t="s">
        <v>261</v>
      </c>
      <c r="E1645" s="95">
        <v>96</v>
      </c>
      <c r="F1645" s="96">
        <f t="shared" si="212"/>
        <v>117.83</v>
      </c>
      <c r="G1645" s="107">
        <f>ROUND(SUM('NOVO HORIZONTE'!G1645),2)</f>
        <v>0</v>
      </c>
      <c r="H1645" s="107">
        <f t="shared" si="217"/>
        <v>0</v>
      </c>
      <c r="I1645" s="143">
        <f t="shared" si="213"/>
        <v>0</v>
      </c>
      <c r="J1645" s="142"/>
      <c r="K1645" s="183"/>
      <c r="L1645" s="7" t="str">
        <f t="shared" si="214"/>
        <v/>
      </c>
      <c r="M1645" s="7" t="str">
        <f t="shared" si="215"/>
        <v/>
      </c>
      <c r="N1645" s="7" t="str">
        <f t="shared" si="211"/>
        <v/>
      </c>
      <c r="O1645" s="144"/>
      <c r="P1645" s="355">
        <v>0</v>
      </c>
      <c r="Q1645" s="362">
        <f>SUM('NOVO HORIZONTE'!I1645)</f>
        <v>0</v>
      </c>
      <c r="R1645" s="363">
        <f t="shared" si="216"/>
        <v>0</v>
      </c>
      <c r="S1645" s="153">
        <f t="shared" si="218"/>
        <v>0</v>
      </c>
      <c r="T1645" s="364"/>
    </row>
    <row r="1646" ht="22.5" hidden="1" spans="1:20">
      <c r="A1646" s="158">
        <v>92518</v>
      </c>
      <c r="B1646" s="94" t="s">
        <v>252</v>
      </c>
      <c r="C1646" s="104" t="s">
        <v>1870</v>
      </c>
      <c r="D1646" s="94" t="s">
        <v>261</v>
      </c>
      <c r="E1646" s="95">
        <v>49.69</v>
      </c>
      <c r="F1646" s="96">
        <f t="shared" si="212"/>
        <v>60.99</v>
      </c>
      <c r="G1646" s="107">
        <f>ROUND(SUM('NOVO HORIZONTE'!G1646),2)</f>
        <v>0</v>
      </c>
      <c r="H1646" s="107">
        <f t="shared" si="217"/>
        <v>0</v>
      </c>
      <c r="I1646" s="143">
        <f t="shared" si="213"/>
        <v>0</v>
      </c>
      <c r="J1646" s="142"/>
      <c r="K1646" s="183"/>
      <c r="L1646" s="7" t="str">
        <f t="shared" si="214"/>
        <v/>
      </c>
      <c r="M1646" s="7" t="str">
        <f t="shared" si="215"/>
        <v/>
      </c>
      <c r="N1646" s="7" t="str">
        <f t="shared" si="211"/>
        <v/>
      </c>
      <c r="O1646" s="144"/>
      <c r="P1646" s="355">
        <v>0</v>
      </c>
      <c r="Q1646" s="362">
        <f>SUM('NOVO HORIZONTE'!I1646)</f>
        <v>0</v>
      </c>
      <c r="R1646" s="363">
        <f t="shared" si="216"/>
        <v>0</v>
      </c>
      <c r="S1646" s="153">
        <f t="shared" si="218"/>
        <v>0</v>
      </c>
      <c r="T1646" s="364"/>
    </row>
    <row r="1647" ht="22.5" hidden="1" spans="1:20">
      <c r="A1647" s="158">
        <v>92520</v>
      </c>
      <c r="B1647" s="94" t="s">
        <v>252</v>
      </c>
      <c r="C1647" s="104" t="s">
        <v>1871</v>
      </c>
      <c r="D1647" s="94" t="s">
        <v>261</v>
      </c>
      <c r="E1647" s="95">
        <v>90.62</v>
      </c>
      <c r="F1647" s="96">
        <f t="shared" si="212"/>
        <v>111.23</v>
      </c>
      <c r="G1647" s="107">
        <f>ROUND(SUM('NOVO HORIZONTE'!G1647),2)</f>
        <v>0</v>
      </c>
      <c r="H1647" s="107">
        <f t="shared" si="217"/>
        <v>0</v>
      </c>
      <c r="I1647" s="143">
        <f t="shared" si="213"/>
        <v>0</v>
      </c>
      <c r="J1647" s="142"/>
      <c r="K1647" s="183"/>
      <c r="L1647" s="7" t="str">
        <f t="shared" si="214"/>
        <v/>
      </c>
      <c r="M1647" s="7" t="str">
        <f t="shared" si="215"/>
        <v/>
      </c>
      <c r="N1647" s="7" t="str">
        <f t="shared" si="211"/>
        <v/>
      </c>
      <c r="O1647" s="144"/>
      <c r="P1647" s="355">
        <v>0</v>
      </c>
      <c r="Q1647" s="362">
        <f>SUM('NOVO HORIZONTE'!I1647)</f>
        <v>0</v>
      </c>
      <c r="R1647" s="363">
        <f t="shared" si="216"/>
        <v>0</v>
      </c>
      <c r="S1647" s="153">
        <f t="shared" si="218"/>
        <v>0</v>
      </c>
      <c r="T1647" s="364"/>
    </row>
    <row r="1648" ht="22.5" hidden="1" spans="1:20">
      <c r="A1648" s="158">
        <v>92522</v>
      </c>
      <c r="B1648" s="94" t="s">
        <v>252</v>
      </c>
      <c r="C1648" s="104" t="s">
        <v>1872</v>
      </c>
      <c r="D1648" s="94" t="s">
        <v>261</v>
      </c>
      <c r="E1648" s="95">
        <v>45.49</v>
      </c>
      <c r="F1648" s="96">
        <f t="shared" si="212"/>
        <v>55.83</v>
      </c>
      <c r="G1648" s="107">
        <f>ROUND(SUM('NOVO HORIZONTE'!G1648),2)</f>
        <v>0</v>
      </c>
      <c r="H1648" s="107">
        <f t="shared" si="217"/>
        <v>0</v>
      </c>
      <c r="I1648" s="143">
        <f t="shared" si="213"/>
        <v>0</v>
      </c>
      <c r="J1648" s="142"/>
      <c r="K1648" s="183"/>
      <c r="L1648" s="7" t="str">
        <f t="shared" si="214"/>
        <v/>
      </c>
      <c r="M1648" s="7" t="str">
        <f t="shared" si="215"/>
        <v/>
      </c>
      <c r="N1648" s="7" t="str">
        <f t="shared" si="211"/>
        <v/>
      </c>
      <c r="O1648" s="144"/>
      <c r="P1648" s="355">
        <v>0</v>
      </c>
      <c r="Q1648" s="362">
        <f>SUM('NOVO HORIZONTE'!I1648)</f>
        <v>0</v>
      </c>
      <c r="R1648" s="363">
        <f t="shared" si="216"/>
        <v>0</v>
      </c>
      <c r="S1648" s="153">
        <f t="shared" si="218"/>
        <v>0</v>
      </c>
      <c r="T1648" s="364"/>
    </row>
    <row r="1649" ht="22.5" hidden="1" spans="1:20">
      <c r="A1649" s="158">
        <v>92524</v>
      </c>
      <c r="B1649" s="94" t="s">
        <v>252</v>
      </c>
      <c r="C1649" s="104" t="s">
        <v>1873</v>
      </c>
      <c r="D1649" s="94" t="s">
        <v>261</v>
      </c>
      <c r="E1649" s="95">
        <v>89.64</v>
      </c>
      <c r="F1649" s="96">
        <f t="shared" si="212"/>
        <v>110.02</v>
      </c>
      <c r="G1649" s="107">
        <f>ROUND(SUM('NOVO HORIZONTE'!G1649),2)</f>
        <v>0</v>
      </c>
      <c r="H1649" s="107">
        <f t="shared" si="217"/>
        <v>0</v>
      </c>
      <c r="I1649" s="143">
        <f t="shared" si="213"/>
        <v>0</v>
      </c>
      <c r="J1649" s="142"/>
      <c r="K1649" s="183"/>
      <c r="L1649" s="7" t="str">
        <f t="shared" si="214"/>
        <v/>
      </c>
      <c r="M1649" s="7" t="str">
        <f t="shared" si="215"/>
        <v/>
      </c>
      <c r="N1649" s="7" t="str">
        <f t="shared" si="211"/>
        <v/>
      </c>
      <c r="O1649" s="144"/>
      <c r="P1649" s="355">
        <v>0</v>
      </c>
      <c r="Q1649" s="362">
        <f>SUM('NOVO HORIZONTE'!I1649)</f>
        <v>0</v>
      </c>
      <c r="R1649" s="363">
        <f t="shared" si="216"/>
        <v>0</v>
      </c>
      <c r="S1649" s="153">
        <f t="shared" si="218"/>
        <v>0</v>
      </c>
      <c r="T1649" s="364"/>
    </row>
    <row r="1650" ht="22.5" hidden="1" spans="1:20">
      <c r="A1650" s="158">
        <v>92526</v>
      </c>
      <c r="B1650" s="94" t="s">
        <v>252</v>
      </c>
      <c r="C1650" s="104" t="s">
        <v>1874</v>
      </c>
      <c r="D1650" s="94" t="s">
        <v>261</v>
      </c>
      <c r="E1650" s="95">
        <v>45.64</v>
      </c>
      <c r="F1650" s="96">
        <f t="shared" si="212"/>
        <v>56.02</v>
      </c>
      <c r="G1650" s="107">
        <f>ROUND(SUM('NOVO HORIZONTE'!G1650),2)</f>
        <v>0</v>
      </c>
      <c r="H1650" s="107">
        <f t="shared" si="217"/>
        <v>0</v>
      </c>
      <c r="I1650" s="143">
        <f t="shared" si="213"/>
        <v>0</v>
      </c>
      <c r="J1650" s="142"/>
      <c r="K1650" s="183"/>
      <c r="L1650" s="7" t="str">
        <f t="shared" si="214"/>
        <v/>
      </c>
      <c r="M1650" s="7" t="str">
        <f t="shared" si="215"/>
        <v/>
      </c>
      <c r="N1650" s="7" t="str">
        <f t="shared" si="211"/>
        <v/>
      </c>
      <c r="O1650" s="144"/>
      <c r="P1650" s="355">
        <v>0</v>
      </c>
      <c r="Q1650" s="362">
        <f>SUM('NOVO HORIZONTE'!I1650)</f>
        <v>0</v>
      </c>
      <c r="R1650" s="363">
        <f t="shared" si="216"/>
        <v>0</v>
      </c>
      <c r="S1650" s="153">
        <f t="shared" si="218"/>
        <v>0</v>
      </c>
      <c r="T1650" s="364"/>
    </row>
    <row r="1651" ht="22.5" hidden="1" spans="1:20">
      <c r="A1651" s="158">
        <v>92528</v>
      </c>
      <c r="B1651" s="94" t="s">
        <v>252</v>
      </c>
      <c r="C1651" s="104" t="s">
        <v>1875</v>
      </c>
      <c r="D1651" s="94" t="s">
        <v>261</v>
      </c>
      <c r="E1651" s="95">
        <v>86</v>
      </c>
      <c r="F1651" s="96">
        <f t="shared" si="212"/>
        <v>105.56</v>
      </c>
      <c r="G1651" s="107">
        <f>ROUND(SUM('NOVO HORIZONTE'!G1651),2)</f>
        <v>0</v>
      </c>
      <c r="H1651" s="107">
        <f t="shared" si="217"/>
        <v>0</v>
      </c>
      <c r="I1651" s="143">
        <f t="shared" si="213"/>
        <v>0</v>
      </c>
      <c r="J1651" s="142"/>
      <c r="K1651" s="183"/>
      <c r="L1651" s="7" t="str">
        <f t="shared" si="214"/>
        <v/>
      </c>
      <c r="M1651" s="7" t="str">
        <f t="shared" si="215"/>
        <v/>
      </c>
      <c r="N1651" s="7" t="str">
        <f t="shared" si="211"/>
        <v/>
      </c>
      <c r="O1651" s="144"/>
      <c r="P1651" s="355">
        <v>0</v>
      </c>
      <c r="Q1651" s="362">
        <f>SUM('NOVO HORIZONTE'!I1651)</f>
        <v>0</v>
      </c>
      <c r="R1651" s="363">
        <f t="shared" si="216"/>
        <v>0</v>
      </c>
      <c r="S1651" s="153">
        <f t="shared" si="218"/>
        <v>0</v>
      </c>
      <c r="T1651" s="364"/>
    </row>
    <row r="1652" ht="22.5" hidden="1" spans="1:20">
      <c r="A1652" s="158">
        <v>92530</v>
      </c>
      <c r="B1652" s="94" t="s">
        <v>252</v>
      </c>
      <c r="C1652" s="104" t="s">
        <v>1876</v>
      </c>
      <c r="D1652" s="94" t="s">
        <v>261</v>
      </c>
      <c r="E1652" s="95">
        <v>43.03</v>
      </c>
      <c r="F1652" s="96">
        <f t="shared" si="212"/>
        <v>52.82</v>
      </c>
      <c r="G1652" s="107">
        <f>ROUND(SUM('NOVO HORIZONTE'!G1652),2)</f>
        <v>0</v>
      </c>
      <c r="H1652" s="107">
        <f t="shared" si="217"/>
        <v>0</v>
      </c>
      <c r="I1652" s="143">
        <f t="shared" si="213"/>
        <v>0</v>
      </c>
      <c r="J1652" s="142"/>
      <c r="K1652" s="183"/>
      <c r="L1652" s="7" t="str">
        <f t="shared" si="214"/>
        <v/>
      </c>
      <c r="M1652" s="7" t="str">
        <f t="shared" si="215"/>
        <v/>
      </c>
      <c r="N1652" s="7" t="str">
        <f t="shared" si="211"/>
        <v/>
      </c>
      <c r="O1652" s="144"/>
      <c r="P1652" s="355">
        <v>0</v>
      </c>
      <c r="Q1652" s="362">
        <f>SUM('NOVO HORIZONTE'!I1652)</f>
        <v>0</v>
      </c>
      <c r="R1652" s="363">
        <f t="shared" si="216"/>
        <v>0</v>
      </c>
      <c r="S1652" s="153">
        <f t="shared" si="218"/>
        <v>0</v>
      </c>
      <c r="T1652" s="364"/>
    </row>
    <row r="1653" ht="22.5" hidden="1" spans="1:20">
      <c r="A1653" s="158">
        <v>92532</v>
      </c>
      <c r="B1653" s="94" t="s">
        <v>252</v>
      </c>
      <c r="C1653" s="104" t="s">
        <v>1877</v>
      </c>
      <c r="D1653" s="94" t="s">
        <v>261</v>
      </c>
      <c r="E1653" s="95">
        <v>82.85</v>
      </c>
      <c r="F1653" s="96">
        <f t="shared" si="212"/>
        <v>101.69</v>
      </c>
      <c r="G1653" s="107">
        <f>ROUND(SUM('NOVO HORIZONTE'!G1653),2)</f>
        <v>0</v>
      </c>
      <c r="H1653" s="107">
        <f t="shared" si="217"/>
        <v>0</v>
      </c>
      <c r="I1653" s="143">
        <f t="shared" si="213"/>
        <v>0</v>
      </c>
      <c r="J1653" s="142"/>
      <c r="K1653" s="183"/>
      <c r="L1653" s="7" t="str">
        <f t="shared" si="214"/>
        <v/>
      </c>
      <c r="M1653" s="7" t="str">
        <f t="shared" si="215"/>
        <v/>
      </c>
      <c r="N1653" s="7" t="str">
        <f t="shared" si="211"/>
        <v/>
      </c>
      <c r="O1653" s="144"/>
      <c r="P1653" s="355">
        <v>0</v>
      </c>
      <c r="Q1653" s="362">
        <f>SUM('NOVO HORIZONTE'!I1653)</f>
        <v>0</v>
      </c>
      <c r="R1653" s="363">
        <f t="shared" si="216"/>
        <v>0</v>
      </c>
      <c r="S1653" s="153">
        <f t="shared" si="218"/>
        <v>0</v>
      </c>
      <c r="T1653" s="364"/>
    </row>
    <row r="1654" ht="22.5" hidden="1" spans="1:20">
      <c r="A1654" s="158">
        <v>92534</v>
      </c>
      <c r="B1654" s="94" t="s">
        <v>252</v>
      </c>
      <c r="C1654" s="104" t="s">
        <v>1878</v>
      </c>
      <c r="D1654" s="94" t="s">
        <v>261</v>
      </c>
      <c r="E1654" s="95">
        <v>40.81</v>
      </c>
      <c r="F1654" s="96">
        <f t="shared" si="212"/>
        <v>50.09</v>
      </c>
      <c r="G1654" s="107">
        <f>ROUND(SUM('NOVO HORIZONTE'!G1654),2)</f>
        <v>0</v>
      </c>
      <c r="H1654" s="107">
        <f t="shared" si="217"/>
        <v>0</v>
      </c>
      <c r="I1654" s="143">
        <f t="shared" si="213"/>
        <v>0</v>
      </c>
      <c r="J1654" s="142"/>
      <c r="K1654" s="183"/>
      <c r="L1654" s="7" t="str">
        <f t="shared" si="214"/>
        <v/>
      </c>
      <c r="M1654" s="7" t="str">
        <f t="shared" si="215"/>
        <v/>
      </c>
      <c r="N1654" s="7" t="str">
        <f t="shared" si="211"/>
        <v/>
      </c>
      <c r="O1654" s="144"/>
      <c r="P1654" s="355">
        <v>0</v>
      </c>
      <c r="Q1654" s="362">
        <f>SUM('NOVO HORIZONTE'!I1654)</f>
        <v>0</v>
      </c>
      <c r="R1654" s="363">
        <f t="shared" si="216"/>
        <v>0</v>
      </c>
      <c r="S1654" s="153">
        <f t="shared" si="218"/>
        <v>0</v>
      </c>
      <c r="T1654" s="364"/>
    </row>
    <row r="1655" ht="22.5" hidden="1" spans="1:20">
      <c r="A1655" s="158">
        <v>92536</v>
      </c>
      <c r="B1655" s="94" t="s">
        <v>252</v>
      </c>
      <c r="C1655" s="104" t="s">
        <v>1879</v>
      </c>
      <c r="D1655" s="94" t="s">
        <v>261</v>
      </c>
      <c r="E1655" s="95">
        <v>76.8</v>
      </c>
      <c r="F1655" s="96">
        <f t="shared" si="212"/>
        <v>94.26</v>
      </c>
      <c r="G1655" s="107">
        <f>ROUND(SUM('NOVO HORIZONTE'!G1655),2)</f>
        <v>0</v>
      </c>
      <c r="H1655" s="107">
        <f t="shared" si="217"/>
        <v>0</v>
      </c>
      <c r="I1655" s="143">
        <f t="shared" si="213"/>
        <v>0</v>
      </c>
      <c r="J1655" s="142"/>
      <c r="K1655" s="183"/>
      <c r="L1655" s="7" t="str">
        <f t="shared" si="214"/>
        <v/>
      </c>
      <c r="M1655" s="7" t="str">
        <f t="shared" si="215"/>
        <v/>
      </c>
      <c r="N1655" s="7" t="str">
        <f t="shared" si="211"/>
        <v/>
      </c>
      <c r="O1655" s="144"/>
      <c r="P1655" s="355">
        <v>0</v>
      </c>
      <c r="Q1655" s="362">
        <f>SUM('NOVO HORIZONTE'!I1655)</f>
        <v>0</v>
      </c>
      <c r="R1655" s="363">
        <f t="shared" si="216"/>
        <v>0</v>
      </c>
      <c r="S1655" s="153">
        <f t="shared" si="218"/>
        <v>0</v>
      </c>
      <c r="T1655" s="364"/>
    </row>
    <row r="1656" ht="22.5" hidden="1" spans="1:20">
      <c r="A1656" s="158">
        <v>92538</v>
      </c>
      <c r="B1656" s="94" t="s">
        <v>252</v>
      </c>
      <c r="C1656" s="104" t="s">
        <v>1880</v>
      </c>
      <c r="D1656" s="94" t="s">
        <v>261</v>
      </c>
      <c r="E1656" s="95">
        <v>36.42</v>
      </c>
      <c r="F1656" s="96">
        <f t="shared" si="212"/>
        <v>44.7</v>
      </c>
      <c r="G1656" s="107">
        <f>ROUND(SUM('NOVO HORIZONTE'!G1656),2)</f>
        <v>0</v>
      </c>
      <c r="H1656" s="107">
        <f t="shared" si="217"/>
        <v>0</v>
      </c>
      <c r="I1656" s="143">
        <f t="shared" si="213"/>
        <v>0</v>
      </c>
      <c r="J1656" s="142"/>
      <c r="K1656" s="183"/>
      <c r="L1656" s="7" t="str">
        <f t="shared" si="214"/>
        <v/>
      </c>
      <c r="M1656" s="7" t="str">
        <f t="shared" si="215"/>
        <v/>
      </c>
      <c r="N1656" s="7" t="str">
        <f t="shared" si="211"/>
        <v/>
      </c>
      <c r="O1656" s="144"/>
      <c r="P1656" s="355">
        <v>0</v>
      </c>
      <c r="Q1656" s="362">
        <f>SUM('NOVO HORIZONTE'!I1656)</f>
        <v>0</v>
      </c>
      <c r="R1656" s="363">
        <f t="shared" si="216"/>
        <v>0</v>
      </c>
      <c r="S1656" s="153">
        <f t="shared" si="218"/>
        <v>0</v>
      </c>
      <c r="T1656" s="364"/>
    </row>
    <row r="1657" ht="22.5" hidden="1" spans="1:20">
      <c r="A1657" s="158">
        <v>96529</v>
      </c>
      <c r="B1657" s="94" t="s">
        <v>252</v>
      </c>
      <c r="C1657" s="104" t="s">
        <v>1881</v>
      </c>
      <c r="D1657" s="94" t="s">
        <v>261</v>
      </c>
      <c r="E1657" s="95">
        <v>409.15</v>
      </c>
      <c r="F1657" s="96">
        <f t="shared" si="212"/>
        <v>502.19</v>
      </c>
      <c r="G1657" s="107">
        <f>ROUND(SUM('NOVO HORIZONTE'!G1657),2)</f>
        <v>0</v>
      </c>
      <c r="H1657" s="107">
        <f t="shared" si="217"/>
        <v>0</v>
      </c>
      <c r="I1657" s="143">
        <f t="shared" si="213"/>
        <v>0</v>
      </c>
      <c r="J1657" s="142"/>
      <c r="K1657" s="183"/>
      <c r="L1657" s="7" t="str">
        <f t="shared" si="214"/>
        <v/>
      </c>
      <c r="M1657" s="7" t="str">
        <f t="shared" si="215"/>
        <v/>
      </c>
      <c r="N1657" s="7" t="str">
        <f t="shared" si="211"/>
        <v/>
      </c>
      <c r="O1657" s="144"/>
      <c r="P1657" s="355">
        <v>0</v>
      </c>
      <c r="Q1657" s="362">
        <f>SUM('NOVO HORIZONTE'!I1657)</f>
        <v>0</v>
      </c>
      <c r="R1657" s="363">
        <f t="shared" si="216"/>
        <v>0</v>
      </c>
      <c r="S1657" s="153">
        <f t="shared" si="218"/>
        <v>0</v>
      </c>
      <c r="T1657" s="364"/>
    </row>
    <row r="1658" ht="22.5" hidden="1" spans="1:20">
      <c r="A1658" s="158">
        <v>103760</v>
      </c>
      <c r="B1658" s="94" t="s">
        <v>252</v>
      </c>
      <c r="C1658" s="104" t="s">
        <v>1882</v>
      </c>
      <c r="D1658" s="94" t="s">
        <v>261</v>
      </c>
      <c r="E1658" s="95">
        <v>131.35</v>
      </c>
      <c r="F1658" s="96">
        <f t="shared" si="212"/>
        <v>161.22</v>
      </c>
      <c r="G1658" s="107">
        <f>ROUND(SUM('NOVO HORIZONTE'!G1658),2)</f>
        <v>0</v>
      </c>
      <c r="H1658" s="107">
        <f t="shared" si="217"/>
        <v>0</v>
      </c>
      <c r="I1658" s="143">
        <f t="shared" si="213"/>
        <v>0</v>
      </c>
      <c r="J1658" s="142"/>
      <c r="K1658" s="183"/>
      <c r="L1658" s="7" t="str">
        <f t="shared" si="214"/>
        <v/>
      </c>
      <c r="M1658" s="7" t="str">
        <f t="shared" si="215"/>
        <v/>
      </c>
      <c r="N1658" s="7" t="str">
        <f t="shared" si="211"/>
        <v/>
      </c>
      <c r="O1658" s="144"/>
      <c r="P1658" s="355">
        <v>0</v>
      </c>
      <c r="Q1658" s="362">
        <f>SUM('NOVO HORIZONTE'!I1658)</f>
        <v>0</v>
      </c>
      <c r="R1658" s="363">
        <f t="shared" si="216"/>
        <v>0</v>
      </c>
      <c r="S1658" s="153">
        <f t="shared" si="218"/>
        <v>0</v>
      </c>
      <c r="T1658" s="364"/>
    </row>
    <row r="1659" ht="22.5" hidden="1" spans="1:20">
      <c r="A1659" s="158">
        <v>103761</v>
      </c>
      <c r="B1659" s="94" t="s">
        <v>252</v>
      </c>
      <c r="C1659" s="104" t="s">
        <v>1883</v>
      </c>
      <c r="D1659" s="94" t="s">
        <v>261</v>
      </c>
      <c r="E1659" s="95">
        <v>87.66</v>
      </c>
      <c r="F1659" s="96">
        <f t="shared" si="212"/>
        <v>107.59</v>
      </c>
      <c r="G1659" s="107">
        <f>ROUND(SUM('NOVO HORIZONTE'!G1659),2)</f>
        <v>0</v>
      </c>
      <c r="H1659" s="107">
        <f t="shared" si="217"/>
        <v>0</v>
      </c>
      <c r="I1659" s="143">
        <f t="shared" si="213"/>
        <v>0</v>
      </c>
      <c r="J1659" s="142"/>
      <c r="K1659" s="183"/>
      <c r="L1659" s="7" t="str">
        <f t="shared" si="214"/>
        <v/>
      </c>
      <c r="M1659" s="7" t="str">
        <f t="shared" si="215"/>
        <v/>
      </c>
      <c r="N1659" s="7" t="str">
        <f t="shared" si="211"/>
        <v/>
      </c>
      <c r="O1659" s="144"/>
      <c r="P1659" s="355">
        <v>0</v>
      </c>
      <c r="Q1659" s="362">
        <f>SUM('NOVO HORIZONTE'!I1659)</f>
        <v>0</v>
      </c>
      <c r="R1659" s="363">
        <f t="shared" si="216"/>
        <v>0</v>
      </c>
      <c r="S1659" s="153">
        <f t="shared" si="218"/>
        <v>0</v>
      </c>
      <c r="T1659" s="364"/>
    </row>
    <row r="1660" ht="22.5" hidden="1" spans="1:20">
      <c r="A1660" s="158">
        <v>103762</v>
      </c>
      <c r="B1660" s="94" t="s">
        <v>252</v>
      </c>
      <c r="C1660" s="104" t="s">
        <v>1884</v>
      </c>
      <c r="D1660" s="94" t="s">
        <v>261</v>
      </c>
      <c r="E1660" s="95">
        <v>75.15</v>
      </c>
      <c r="F1660" s="96">
        <f t="shared" si="212"/>
        <v>92.24</v>
      </c>
      <c r="G1660" s="107">
        <f>ROUND(SUM('NOVO HORIZONTE'!G1660),2)</f>
        <v>0</v>
      </c>
      <c r="H1660" s="107">
        <f t="shared" si="217"/>
        <v>0</v>
      </c>
      <c r="I1660" s="143">
        <f t="shared" si="213"/>
        <v>0</v>
      </c>
      <c r="J1660" s="142"/>
      <c r="K1660" s="183"/>
      <c r="L1660" s="7" t="str">
        <f t="shared" si="214"/>
        <v/>
      </c>
      <c r="M1660" s="7" t="str">
        <f t="shared" si="215"/>
        <v/>
      </c>
      <c r="N1660" s="7" t="str">
        <f t="shared" si="211"/>
        <v/>
      </c>
      <c r="O1660" s="144"/>
      <c r="P1660" s="355">
        <v>0</v>
      </c>
      <c r="Q1660" s="362">
        <f>SUM('NOVO HORIZONTE'!I1660)</f>
        <v>0</v>
      </c>
      <c r="R1660" s="363">
        <f t="shared" si="216"/>
        <v>0</v>
      </c>
      <c r="S1660" s="153">
        <f t="shared" si="218"/>
        <v>0</v>
      </c>
      <c r="T1660" s="364"/>
    </row>
    <row r="1661" ht="22.5" hidden="1" spans="1:20">
      <c r="A1661" s="158">
        <v>103763</v>
      </c>
      <c r="B1661" s="94" t="s">
        <v>252</v>
      </c>
      <c r="C1661" s="104" t="s">
        <v>1885</v>
      </c>
      <c r="D1661" s="94" t="s">
        <v>261</v>
      </c>
      <c r="E1661" s="95">
        <v>66.1</v>
      </c>
      <c r="F1661" s="96">
        <f t="shared" si="212"/>
        <v>81.13</v>
      </c>
      <c r="G1661" s="107">
        <f>ROUND(SUM('NOVO HORIZONTE'!G1661),2)</f>
        <v>0</v>
      </c>
      <c r="H1661" s="107">
        <f t="shared" si="217"/>
        <v>0</v>
      </c>
      <c r="I1661" s="143">
        <f t="shared" si="213"/>
        <v>0</v>
      </c>
      <c r="J1661" s="142"/>
      <c r="K1661" s="183"/>
      <c r="L1661" s="7" t="str">
        <f t="shared" si="214"/>
        <v/>
      </c>
      <c r="M1661" s="7" t="str">
        <f t="shared" si="215"/>
        <v/>
      </c>
      <c r="N1661" s="7" t="str">
        <f t="shared" si="211"/>
        <v/>
      </c>
      <c r="O1661" s="144"/>
      <c r="P1661" s="355">
        <v>0</v>
      </c>
      <c r="Q1661" s="362">
        <f>SUM('NOVO HORIZONTE'!I1661)</f>
        <v>0</v>
      </c>
      <c r="R1661" s="363">
        <f t="shared" si="216"/>
        <v>0</v>
      </c>
      <c r="S1661" s="153">
        <f t="shared" si="218"/>
        <v>0</v>
      </c>
      <c r="T1661" s="364"/>
    </row>
    <row r="1662" ht="22.5" hidden="1" spans="1:20">
      <c r="A1662" s="158">
        <v>96530</v>
      </c>
      <c r="B1662" s="94" t="s">
        <v>252</v>
      </c>
      <c r="C1662" s="104" t="s">
        <v>1886</v>
      </c>
      <c r="D1662" s="94" t="s">
        <v>261</v>
      </c>
      <c r="E1662" s="95">
        <v>227.11</v>
      </c>
      <c r="F1662" s="96">
        <f t="shared" si="212"/>
        <v>278.75</v>
      </c>
      <c r="G1662" s="107">
        <f>ROUND(SUM('NOVO HORIZONTE'!G1662),2)</f>
        <v>0</v>
      </c>
      <c r="H1662" s="107">
        <f t="shared" si="217"/>
        <v>0</v>
      </c>
      <c r="I1662" s="143">
        <f t="shared" si="213"/>
        <v>0</v>
      </c>
      <c r="J1662" s="142"/>
      <c r="K1662" s="183"/>
      <c r="L1662" s="7" t="str">
        <f t="shared" si="214"/>
        <v/>
      </c>
      <c r="M1662" s="7" t="str">
        <f t="shared" si="215"/>
        <v/>
      </c>
      <c r="N1662" s="7" t="str">
        <f t="shared" si="211"/>
        <v/>
      </c>
      <c r="O1662" s="144"/>
      <c r="P1662" s="355">
        <v>0</v>
      </c>
      <c r="Q1662" s="362">
        <f>SUM('NOVO HORIZONTE'!I1662)</f>
        <v>0</v>
      </c>
      <c r="R1662" s="363">
        <f t="shared" si="216"/>
        <v>0</v>
      </c>
      <c r="S1662" s="153">
        <f t="shared" si="218"/>
        <v>0</v>
      </c>
      <c r="T1662" s="364"/>
    </row>
    <row r="1663" ht="22.5" hidden="1" spans="1:20">
      <c r="A1663" s="158">
        <v>96531</v>
      </c>
      <c r="B1663" s="94" t="s">
        <v>252</v>
      </c>
      <c r="C1663" s="104" t="s">
        <v>1887</v>
      </c>
      <c r="D1663" s="94" t="s">
        <v>261</v>
      </c>
      <c r="E1663" s="95">
        <v>156.53</v>
      </c>
      <c r="F1663" s="96">
        <f t="shared" si="212"/>
        <v>192.12</v>
      </c>
      <c r="G1663" s="107">
        <f>ROUND(SUM('NOVO HORIZONTE'!G1663),2)</f>
        <v>0</v>
      </c>
      <c r="H1663" s="107">
        <f t="shared" si="217"/>
        <v>0</v>
      </c>
      <c r="I1663" s="143">
        <f t="shared" si="213"/>
        <v>0</v>
      </c>
      <c r="J1663" s="142"/>
      <c r="K1663" s="183"/>
      <c r="L1663" s="7" t="str">
        <f t="shared" si="214"/>
        <v/>
      </c>
      <c r="M1663" s="7" t="str">
        <f t="shared" si="215"/>
        <v/>
      </c>
      <c r="N1663" s="7" t="str">
        <f t="shared" si="211"/>
        <v/>
      </c>
      <c r="O1663" s="144"/>
      <c r="P1663" s="355">
        <v>0</v>
      </c>
      <c r="Q1663" s="362">
        <f>SUM('NOVO HORIZONTE'!I1663)</f>
        <v>0</v>
      </c>
      <c r="R1663" s="363">
        <f t="shared" si="216"/>
        <v>0</v>
      </c>
      <c r="S1663" s="153">
        <f t="shared" si="218"/>
        <v>0</v>
      </c>
      <c r="T1663" s="364"/>
    </row>
    <row r="1664" ht="22.5" hidden="1" spans="1:20">
      <c r="A1664" s="158">
        <v>96532</v>
      </c>
      <c r="B1664" s="94" t="s">
        <v>252</v>
      </c>
      <c r="C1664" s="104" t="s">
        <v>1888</v>
      </c>
      <c r="D1664" s="94" t="s">
        <v>261</v>
      </c>
      <c r="E1664" s="95">
        <v>258.67</v>
      </c>
      <c r="F1664" s="96">
        <f t="shared" si="212"/>
        <v>317.49</v>
      </c>
      <c r="G1664" s="107">
        <f>ROUND(SUM('NOVO HORIZONTE'!G1664),2)</f>
        <v>0</v>
      </c>
      <c r="H1664" s="107">
        <f t="shared" si="217"/>
        <v>0</v>
      </c>
      <c r="I1664" s="143">
        <f t="shared" si="213"/>
        <v>0</v>
      </c>
      <c r="J1664" s="142"/>
      <c r="K1664" s="183"/>
      <c r="L1664" s="7" t="str">
        <f t="shared" si="214"/>
        <v/>
      </c>
      <c r="M1664" s="7" t="str">
        <f t="shared" si="215"/>
        <v/>
      </c>
      <c r="N1664" s="7" t="str">
        <f t="shared" si="211"/>
        <v/>
      </c>
      <c r="O1664" s="144"/>
      <c r="P1664" s="355">
        <v>0</v>
      </c>
      <c r="Q1664" s="362">
        <f>SUM('NOVO HORIZONTE'!I1664)</f>
        <v>0</v>
      </c>
      <c r="R1664" s="363">
        <f t="shared" si="216"/>
        <v>0</v>
      </c>
      <c r="S1664" s="153">
        <f t="shared" si="218"/>
        <v>0</v>
      </c>
      <c r="T1664" s="364"/>
    </row>
    <row r="1665" ht="22.5" hidden="1" spans="1:20">
      <c r="A1665" s="158">
        <v>96533</v>
      </c>
      <c r="B1665" s="94" t="s">
        <v>252</v>
      </c>
      <c r="C1665" s="104" t="s">
        <v>1889</v>
      </c>
      <c r="D1665" s="94" t="s">
        <v>261</v>
      </c>
      <c r="E1665" s="95">
        <v>139.31</v>
      </c>
      <c r="F1665" s="96">
        <f t="shared" si="212"/>
        <v>170.99</v>
      </c>
      <c r="G1665" s="107">
        <f>ROUND(SUM('NOVO HORIZONTE'!G1665),2)</f>
        <v>0</v>
      </c>
      <c r="H1665" s="107">
        <f t="shared" si="217"/>
        <v>0</v>
      </c>
      <c r="I1665" s="143">
        <f t="shared" si="213"/>
        <v>0</v>
      </c>
      <c r="J1665" s="142"/>
      <c r="K1665" s="183"/>
      <c r="L1665" s="7" t="str">
        <f t="shared" si="214"/>
        <v/>
      </c>
      <c r="M1665" s="7" t="str">
        <f t="shared" si="215"/>
        <v/>
      </c>
      <c r="N1665" s="7" t="str">
        <f t="shared" si="211"/>
        <v/>
      </c>
      <c r="O1665" s="144"/>
      <c r="P1665" s="355">
        <v>0</v>
      </c>
      <c r="Q1665" s="362">
        <f>SUM('NOVO HORIZONTE'!I1665)</f>
        <v>0</v>
      </c>
      <c r="R1665" s="363">
        <f t="shared" si="216"/>
        <v>0</v>
      </c>
      <c r="S1665" s="153">
        <f t="shared" si="218"/>
        <v>0</v>
      </c>
      <c r="T1665" s="364"/>
    </row>
    <row r="1666" ht="22.5" hidden="1" spans="1:20">
      <c r="A1666" s="158">
        <v>96534</v>
      </c>
      <c r="B1666" s="94" t="s">
        <v>252</v>
      </c>
      <c r="C1666" s="104" t="s">
        <v>1890</v>
      </c>
      <c r="D1666" s="94" t="s">
        <v>261</v>
      </c>
      <c r="E1666" s="95">
        <v>108.17</v>
      </c>
      <c r="F1666" s="96">
        <f t="shared" si="212"/>
        <v>132.77</v>
      </c>
      <c r="G1666" s="107">
        <f>ROUND(SUM('NOVO HORIZONTE'!G1666),2)</f>
        <v>0</v>
      </c>
      <c r="H1666" s="107">
        <f t="shared" si="217"/>
        <v>0</v>
      </c>
      <c r="I1666" s="143">
        <f t="shared" si="213"/>
        <v>0</v>
      </c>
      <c r="J1666" s="142"/>
      <c r="K1666" s="183"/>
      <c r="L1666" s="7" t="str">
        <f t="shared" si="214"/>
        <v/>
      </c>
      <c r="M1666" s="7" t="str">
        <f t="shared" si="215"/>
        <v/>
      </c>
      <c r="N1666" s="7" t="str">
        <f t="shared" si="211"/>
        <v/>
      </c>
      <c r="O1666" s="144"/>
      <c r="P1666" s="355">
        <v>0</v>
      </c>
      <c r="Q1666" s="362">
        <f>SUM('NOVO HORIZONTE'!I1666)</f>
        <v>0</v>
      </c>
      <c r="R1666" s="363">
        <f t="shared" si="216"/>
        <v>0</v>
      </c>
      <c r="S1666" s="153">
        <f t="shared" si="218"/>
        <v>0</v>
      </c>
      <c r="T1666" s="364"/>
    </row>
    <row r="1667" ht="22.5" hidden="1" spans="1:20">
      <c r="A1667" s="158">
        <v>96535</v>
      </c>
      <c r="B1667" s="94" t="s">
        <v>252</v>
      </c>
      <c r="C1667" s="104" t="s">
        <v>1891</v>
      </c>
      <c r="D1667" s="94" t="s">
        <v>261</v>
      </c>
      <c r="E1667" s="95">
        <v>180.32</v>
      </c>
      <c r="F1667" s="96">
        <f t="shared" si="212"/>
        <v>221.32</v>
      </c>
      <c r="G1667" s="107">
        <f>ROUND(SUM('NOVO HORIZONTE'!G1667),2)</f>
        <v>0</v>
      </c>
      <c r="H1667" s="107">
        <f t="shared" si="217"/>
        <v>0</v>
      </c>
      <c r="I1667" s="143">
        <f t="shared" si="213"/>
        <v>0</v>
      </c>
      <c r="J1667" s="142"/>
      <c r="K1667" s="183"/>
      <c r="L1667" s="7" t="str">
        <f t="shared" si="214"/>
        <v/>
      </c>
      <c r="M1667" s="7" t="str">
        <f t="shared" si="215"/>
        <v/>
      </c>
      <c r="N1667" s="7" t="str">
        <f t="shared" si="211"/>
        <v/>
      </c>
      <c r="O1667" s="144"/>
      <c r="P1667" s="355">
        <v>0</v>
      </c>
      <c r="Q1667" s="362">
        <f>SUM('NOVO HORIZONTE'!I1667)</f>
        <v>0</v>
      </c>
      <c r="R1667" s="363">
        <f t="shared" si="216"/>
        <v>0</v>
      </c>
      <c r="S1667" s="153">
        <f t="shared" si="218"/>
        <v>0</v>
      </c>
      <c r="T1667" s="364"/>
    </row>
    <row r="1668" ht="22.5" hidden="1" spans="1:20">
      <c r="A1668" s="158">
        <v>96536</v>
      </c>
      <c r="B1668" s="94" t="s">
        <v>252</v>
      </c>
      <c r="C1668" s="104" t="s">
        <v>1892</v>
      </c>
      <c r="D1668" s="94" t="s">
        <v>261</v>
      </c>
      <c r="E1668" s="95">
        <v>93.62</v>
      </c>
      <c r="F1668" s="96">
        <f t="shared" si="212"/>
        <v>114.91</v>
      </c>
      <c r="G1668" s="107">
        <f>ROUND(SUM('NOVO HORIZONTE'!G1668),2)</f>
        <v>0</v>
      </c>
      <c r="H1668" s="107">
        <f t="shared" si="217"/>
        <v>0</v>
      </c>
      <c r="I1668" s="143">
        <f t="shared" si="213"/>
        <v>0</v>
      </c>
      <c r="J1668" s="142"/>
      <c r="K1668" s="183"/>
      <c r="L1668" s="7" t="str">
        <f t="shared" si="214"/>
        <v/>
      </c>
      <c r="M1668" s="7" t="str">
        <f t="shared" si="215"/>
        <v/>
      </c>
      <c r="N1668" s="7" t="str">
        <f t="shared" si="211"/>
        <v/>
      </c>
      <c r="O1668" s="144"/>
      <c r="P1668" s="355">
        <v>0</v>
      </c>
      <c r="Q1668" s="362">
        <f>SUM('NOVO HORIZONTE'!I1668)</f>
        <v>0</v>
      </c>
      <c r="R1668" s="363">
        <f t="shared" si="216"/>
        <v>0</v>
      </c>
      <c r="S1668" s="153">
        <f t="shared" si="218"/>
        <v>0</v>
      </c>
      <c r="T1668" s="364"/>
    </row>
    <row r="1669" ht="22.5" hidden="1" spans="1:20">
      <c r="A1669" s="158">
        <v>96537</v>
      </c>
      <c r="B1669" s="94" t="s">
        <v>252</v>
      </c>
      <c r="C1669" s="104" t="s">
        <v>1893</v>
      </c>
      <c r="D1669" s="94" t="s">
        <v>261</v>
      </c>
      <c r="E1669" s="95">
        <v>213.65</v>
      </c>
      <c r="F1669" s="96">
        <f t="shared" si="212"/>
        <v>262.23</v>
      </c>
      <c r="G1669" s="107">
        <f>ROUND(SUM('NOVO HORIZONTE'!G1669),2)</f>
        <v>0</v>
      </c>
      <c r="H1669" s="107">
        <f t="shared" si="217"/>
        <v>0</v>
      </c>
      <c r="I1669" s="143">
        <f t="shared" si="213"/>
        <v>0</v>
      </c>
      <c r="J1669" s="142"/>
      <c r="K1669" s="183"/>
      <c r="L1669" s="7" t="str">
        <f t="shared" si="214"/>
        <v/>
      </c>
      <c r="M1669" s="7" t="str">
        <f t="shared" si="215"/>
        <v/>
      </c>
      <c r="N1669" s="7" t="str">
        <f t="shared" si="211"/>
        <v/>
      </c>
      <c r="O1669" s="144"/>
      <c r="P1669" s="355">
        <v>0</v>
      </c>
      <c r="Q1669" s="362">
        <f>SUM('NOVO HORIZONTE'!I1669)</f>
        <v>0</v>
      </c>
      <c r="R1669" s="363">
        <f t="shared" si="216"/>
        <v>0</v>
      </c>
      <c r="S1669" s="153">
        <f t="shared" si="218"/>
        <v>0</v>
      </c>
      <c r="T1669" s="364"/>
    </row>
    <row r="1670" ht="22.5" hidden="1" spans="1:20">
      <c r="A1670" s="158">
        <v>96538</v>
      </c>
      <c r="B1670" s="94" t="s">
        <v>252</v>
      </c>
      <c r="C1670" s="104" t="s">
        <v>1894</v>
      </c>
      <c r="D1670" s="94" t="s">
        <v>261</v>
      </c>
      <c r="E1670" s="95">
        <v>295</v>
      </c>
      <c r="F1670" s="96">
        <f t="shared" si="212"/>
        <v>362.08</v>
      </c>
      <c r="G1670" s="107">
        <f>ROUND(SUM('NOVO HORIZONTE'!G1670),2)</f>
        <v>0</v>
      </c>
      <c r="H1670" s="107">
        <f t="shared" si="217"/>
        <v>0</v>
      </c>
      <c r="I1670" s="143">
        <f t="shared" si="213"/>
        <v>0</v>
      </c>
      <c r="J1670" s="142"/>
      <c r="K1670" s="183"/>
      <c r="L1670" s="7" t="str">
        <f t="shared" si="214"/>
        <v/>
      </c>
      <c r="M1670" s="7" t="str">
        <f t="shared" si="215"/>
        <v/>
      </c>
      <c r="N1670" s="7" t="str">
        <f t="shared" si="211"/>
        <v/>
      </c>
      <c r="O1670" s="144"/>
      <c r="P1670" s="355">
        <v>0</v>
      </c>
      <c r="Q1670" s="362">
        <f>SUM('NOVO HORIZONTE'!I1670)</f>
        <v>0</v>
      </c>
      <c r="R1670" s="363">
        <f t="shared" si="216"/>
        <v>0</v>
      </c>
      <c r="S1670" s="153">
        <f t="shared" si="218"/>
        <v>0</v>
      </c>
      <c r="T1670" s="364"/>
    </row>
    <row r="1671" ht="22.5" hidden="1" spans="1:20">
      <c r="A1671" s="158">
        <v>96539</v>
      </c>
      <c r="B1671" s="94" t="s">
        <v>252</v>
      </c>
      <c r="C1671" s="104" t="s">
        <v>1895</v>
      </c>
      <c r="D1671" s="94" t="s">
        <v>261</v>
      </c>
      <c r="E1671" s="95">
        <v>133.05</v>
      </c>
      <c r="F1671" s="96">
        <f t="shared" si="212"/>
        <v>163.31</v>
      </c>
      <c r="G1671" s="107">
        <f>ROUND(SUM('NOVO HORIZONTE'!G1671),2)</f>
        <v>0</v>
      </c>
      <c r="H1671" s="107">
        <f t="shared" si="217"/>
        <v>0</v>
      </c>
      <c r="I1671" s="143">
        <f t="shared" si="213"/>
        <v>0</v>
      </c>
      <c r="J1671" s="142"/>
      <c r="K1671" s="183"/>
      <c r="L1671" s="7" t="str">
        <f t="shared" si="214"/>
        <v/>
      </c>
      <c r="M1671" s="7" t="str">
        <f t="shared" si="215"/>
        <v/>
      </c>
      <c r="N1671" s="7" t="str">
        <f t="shared" si="211"/>
        <v/>
      </c>
      <c r="O1671" s="144"/>
      <c r="P1671" s="355">
        <v>0</v>
      </c>
      <c r="Q1671" s="362">
        <f>SUM('NOVO HORIZONTE'!I1671)</f>
        <v>0</v>
      </c>
      <c r="R1671" s="363">
        <f t="shared" si="216"/>
        <v>0</v>
      </c>
      <c r="S1671" s="153">
        <f t="shared" si="218"/>
        <v>0</v>
      </c>
      <c r="T1671" s="364"/>
    </row>
    <row r="1672" ht="22.5" hidden="1" spans="1:20">
      <c r="A1672" s="158">
        <v>96540</v>
      </c>
      <c r="B1672" s="94" t="s">
        <v>252</v>
      </c>
      <c r="C1672" s="104" t="s">
        <v>1896</v>
      </c>
      <c r="D1672" s="94" t="s">
        <v>261</v>
      </c>
      <c r="E1672" s="95">
        <v>150.69</v>
      </c>
      <c r="F1672" s="96">
        <f t="shared" si="212"/>
        <v>184.96</v>
      </c>
      <c r="G1672" s="107">
        <f>ROUND(SUM('NOVO HORIZONTE'!G1672),2)</f>
        <v>0</v>
      </c>
      <c r="H1672" s="107">
        <f t="shared" si="217"/>
        <v>0</v>
      </c>
      <c r="I1672" s="143">
        <f t="shared" si="213"/>
        <v>0</v>
      </c>
      <c r="J1672" s="142"/>
      <c r="K1672" s="183"/>
      <c r="L1672" s="7" t="str">
        <f t="shared" si="214"/>
        <v/>
      </c>
      <c r="M1672" s="7" t="str">
        <f t="shared" si="215"/>
        <v/>
      </c>
      <c r="N1672" s="7" t="str">
        <f t="shared" si="211"/>
        <v/>
      </c>
      <c r="O1672" s="144"/>
      <c r="P1672" s="355">
        <v>0</v>
      </c>
      <c r="Q1672" s="362">
        <f>SUM('NOVO HORIZONTE'!I1672)</f>
        <v>0</v>
      </c>
      <c r="R1672" s="363">
        <f t="shared" si="216"/>
        <v>0</v>
      </c>
      <c r="S1672" s="153">
        <f t="shared" si="218"/>
        <v>0</v>
      </c>
      <c r="T1672" s="364"/>
    </row>
    <row r="1673" ht="22.5" hidden="1" spans="1:20">
      <c r="A1673" s="158">
        <v>96541</v>
      </c>
      <c r="B1673" s="94" t="s">
        <v>252</v>
      </c>
      <c r="C1673" s="104" t="s">
        <v>1897</v>
      </c>
      <c r="D1673" s="94" t="s">
        <v>261</v>
      </c>
      <c r="E1673" s="95">
        <v>212.99</v>
      </c>
      <c r="F1673" s="96">
        <f t="shared" si="212"/>
        <v>261.42</v>
      </c>
      <c r="G1673" s="107">
        <f>ROUND(SUM('NOVO HORIZONTE'!G1673),2)</f>
        <v>0</v>
      </c>
      <c r="H1673" s="107">
        <f t="shared" si="217"/>
        <v>0</v>
      </c>
      <c r="I1673" s="143">
        <f t="shared" si="213"/>
        <v>0</v>
      </c>
      <c r="J1673" s="142"/>
      <c r="K1673" s="183"/>
      <c r="L1673" s="7" t="str">
        <f t="shared" si="214"/>
        <v/>
      </c>
      <c r="M1673" s="7" t="str">
        <f t="shared" si="215"/>
        <v/>
      </c>
      <c r="N1673" s="7" t="str">
        <f t="shared" si="211"/>
        <v/>
      </c>
      <c r="O1673" s="144"/>
      <c r="P1673" s="355">
        <v>0</v>
      </c>
      <c r="Q1673" s="362">
        <f>SUM('NOVO HORIZONTE'!I1673)</f>
        <v>0</v>
      </c>
      <c r="R1673" s="363">
        <f t="shared" si="216"/>
        <v>0</v>
      </c>
      <c r="S1673" s="153">
        <f t="shared" si="218"/>
        <v>0</v>
      </c>
      <c r="T1673" s="364"/>
    </row>
    <row r="1674" ht="22.5" hidden="1" spans="1:20">
      <c r="A1674" s="158">
        <v>96542</v>
      </c>
      <c r="B1674" s="94" t="s">
        <v>252</v>
      </c>
      <c r="C1674" s="104" t="s">
        <v>1898</v>
      </c>
      <c r="D1674" s="94" t="s">
        <v>261</v>
      </c>
      <c r="E1674" s="95">
        <v>102.39</v>
      </c>
      <c r="F1674" s="96">
        <f t="shared" si="212"/>
        <v>125.67</v>
      </c>
      <c r="G1674" s="107">
        <f>ROUND(SUM('NOVO HORIZONTE'!G1674),2)</f>
        <v>0</v>
      </c>
      <c r="H1674" s="107">
        <f t="shared" si="217"/>
        <v>0</v>
      </c>
      <c r="I1674" s="143">
        <f t="shared" si="213"/>
        <v>0</v>
      </c>
      <c r="J1674" s="142"/>
      <c r="K1674" s="183"/>
      <c r="L1674" s="7" t="str">
        <f t="shared" si="214"/>
        <v/>
      </c>
      <c r="M1674" s="7" t="str">
        <f t="shared" si="215"/>
        <v/>
      </c>
      <c r="N1674" s="7" t="str">
        <f t="shared" si="211"/>
        <v/>
      </c>
      <c r="O1674" s="144"/>
      <c r="P1674" s="355">
        <v>0</v>
      </c>
      <c r="Q1674" s="362">
        <f>SUM('NOVO HORIZONTE'!I1674)</f>
        <v>0</v>
      </c>
      <c r="R1674" s="363">
        <f t="shared" si="216"/>
        <v>0</v>
      </c>
      <c r="S1674" s="153">
        <f t="shared" si="218"/>
        <v>0</v>
      </c>
      <c r="T1674" s="364"/>
    </row>
    <row r="1675" ht="22.5" hidden="1" spans="1:20">
      <c r="A1675" s="158">
        <v>92263</v>
      </c>
      <c r="B1675" s="94" t="s">
        <v>252</v>
      </c>
      <c r="C1675" s="104" t="s">
        <v>1899</v>
      </c>
      <c r="D1675" s="94" t="s">
        <v>261</v>
      </c>
      <c r="E1675" s="95">
        <v>159.63</v>
      </c>
      <c r="F1675" s="96">
        <f t="shared" si="212"/>
        <v>195.93</v>
      </c>
      <c r="G1675" s="107">
        <f>ROUND(SUM('NOVO HORIZONTE'!G1675),2)</f>
        <v>0</v>
      </c>
      <c r="H1675" s="107">
        <f t="shared" si="217"/>
        <v>0</v>
      </c>
      <c r="I1675" s="143">
        <f t="shared" si="213"/>
        <v>0</v>
      </c>
      <c r="J1675" s="142"/>
      <c r="K1675" s="183"/>
      <c r="L1675" s="7" t="str">
        <f t="shared" si="214"/>
        <v/>
      </c>
      <c r="M1675" s="7" t="str">
        <f t="shared" si="215"/>
        <v/>
      </c>
      <c r="N1675" s="7" t="str">
        <f t="shared" si="211"/>
        <v/>
      </c>
      <c r="O1675" s="144"/>
      <c r="P1675" s="355">
        <v>0</v>
      </c>
      <c r="Q1675" s="362">
        <f>SUM('NOVO HORIZONTE'!I1675)</f>
        <v>0</v>
      </c>
      <c r="R1675" s="363">
        <f t="shared" si="216"/>
        <v>0</v>
      </c>
      <c r="S1675" s="153">
        <f t="shared" si="218"/>
        <v>0</v>
      </c>
      <c r="T1675" s="364"/>
    </row>
    <row r="1676" ht="22.5" hidden="1" spans="1:20">
      <c r="A1676" s="158">
        <v>92264</v>
      </c>
      <c r="B1676" s="94" t="s">
        <v>252</v>
      </c>
      <c r="C1676" s="104" t="s">
        <v>1900</v>
      </c>
      <c r="D1676" s="94" t="s">
        <v>261</v>
      </c>
      <c r="E1676" s="95">
        <v>203.52</v>
      </c>
      <c r="F1676" s="96">
        <f t="shared" si="212"/>
        <v>249.8</v>
      </c>
      <c r="G1676" s="107">
        <f>ROUND(SUM('NOVO HORIZONTE'!G1676),2)</f>
        <v>0</v>
      </c>
      <c r="H1676" s="107">
        <f t="shared" si="217"/>
        <v>0</v>
      </c>
      <c r="I1676" s="143">
        <f t="shared" si="213"/>
        <v>0</v>
      </c>
      <c r="J1676" s="142"/>
      <c r="K1676" s="183"/>
      <c r="L1676" s="7" t="str">
        <f t="shared" si="214"/>
        <v/>
      </c>
      <c r="M1676" s="7" t="str">
        <f t="shared" si="215"/>
        <v/>
      </c>
      <c r="N1676" s="7" t="str">
        <f t="shared" si="211"/>
        <v/>
      </c>
      <c r="O1676" s="144"/>
      <c r="P1676" s="355">
        <v>0</v>
      </c>
      <c r="Q1676" s="362">
        <f>SUM('NOVO HORIZONTE'!I1676)</f>
        <v>0</v>
      </c>
      <c r="R1676" s="363">
        <f t="shared" si="216"/>
        <v>0</v>
      </c>
      <c r="S1676" s="153">
        <f t="shared" si="218"/>
        <v>0</v>
      </c>
      <c r="T1676" s="364"/>
    </row>
    <row r="1677" ht="22.5" hidden="1" spans="1:20">
      <c r="A1677" s="158">
        <v>92265</v>
      </c>
      <c r="B1677" s="94" t="s">
        <v>252</v>
      </c>
      <c r="C1677" s="104" t="s">
        <v>1901</v>
      </c>
      <c r="D1677" s="94" t="s">
        <v>261</v>
      </c>
      <c r="E1677" s="95">
        <v>118.79</v>
      </c>
      <c r="F1677" s="96">
        <f t="shared" si="212"/>
        <v>145.8</v>
      </c>
      <c r="G1677" s="107">
        <f>ROUND(SUM('NOVO HORIZONTE'!G1677),2)</f>
        <v>0</v>
      </c>
      <c r="H1677" s="107">
        <f t="shared" si="217"/>
        <v>0</v>
      </c>
      <c r="I1677" s="143">
        <f t="shared" si="213"/>
        <v>0</v>
      </c>
      <c r="J1677" s="142"/>
      <c r="K1677" s="183"/>
      <c r="L1677" s="7" t="str">
        <f t="shared" si="214"/>
        <v/>
      </c>
      <c r="M1677" s="7" t="str">
        <f t="shared" si="215"/>
        <v/>
      </c>
      <c r="N1677" s="7" t="str">
        <f t="shared" si="211"/>
        <v/>
      </c>
      <c r="O1677" s="144"/>
      <c r="P1677" s="355">
        <v>0</v>
      </c>
      <c r="Q1677" s="362">
        <f>SUM('NOVO HORIZONTE'!I1677)</f>
        <v>0</v>
      </c>
      <c r="R1677" s="363">
        <f t="shared" si="216"/>
        <v>0</v>
      </c>
      <c r="S1677" s="153">
        <f t="shared" si="218"/>
        <v>0</v>
      </c>
      <c r="T1677" s="364"/>
    </row>
    <row r="1678" ht="22.5" hidden="1" spans="1:20">
      <c r="A1678" s="158">
        <v>92266</v>
      </c>
      <c r="B1678" s="94" t="s">
        <v>252</v>
      </c>
      <c r="C1678" s="104" t="s">
        <v>1902</v>
      </c>
      <c r="D1678" s="94" t="s">
        <v>261</v>
      </c>
      <c r="E1678" s="95">
        <v>156.44</v>
      </c>
      <c r="F1678" s="96">
        <f t="shared" si="212"/>
        <v>192.01</v>
      </c>
      <c r="G1678" s="107">
        <f>ROUND(SUM('NOVO HORIZONTE'!G1678),2)</f>
        <v>0</v>
      </c>
      <c r="H1678" s="107">
        <f t="shared" si="217"/>
        <v>0</v>
      </c>
      <c r="I1678" s="143">
        <f t="shared" si="213"/>
        <v>0</v>
      </c>
      <c r="J1678" s="142"/>
      <c r="K1678" s="183"/>
      <c r="L1678" s="7" t="str">
        <f t="shared" si="214"/>
        <v/>
      </c>
      <c r="M1678" s="7" t="str">
        <f t="shared" si="215"/>
        <v/>
      </c>
      <c r="N1678" s="7" t="str">
        <f t="shared" si="211"/>
        <v/>
      </c>
      <c r="O1678" s="144"/>
      <c r="P1678" s="355">
        <v>0</v>
      </c>
      <c r="Q1678" s="362">
        <f>SUM('NOVO HORIZONTE'!I1678)</f>
        <v>0</v>
      </c>
      <c r="R1678" s="363">
        <f t="shared" si="216"/>
        <v>0</v>
      </c>
      <c r="S1678" s="153">
        <f t="shared" si="218"/>
        <v>0</v>
      </c>
      <c r="T1678" s="364"/>
    </row>
    <row r="1679" ht="22.5" hidden="1" spans="1:20">
      <c r="A1679" s="158">
        <v>92267</v>
      </c>
      <c r="B1679" s="94" t="s">
        <v>252</v>
      </c>
      <c r="C1679" s="104" t="s">
        <v>1903</v>
      </c>
      <c r="D1679" s="94" t="s">
        <v>261</v>
      </c>
      <c r="E1679" s="95">
        <v>50.88</v>
      </c>
      <c r="F1679" s="96">
        <f t="shared" si="212"/>
        <v>62.45</v>
      </c>
      <c r="G1679" s="107">
        <f>ROUND(SUM('NOVO HORIZONTE'!G1679),2)</f>
        <v>0</v>
      </c>
      <c r="H1679" s="107">
        <f t="shared" si="217"/>
        <v>0</v>
      </c>
      <c r="I1679" s="143">
        <f t="shared" si="213"/>
        <v>0</v>
      </c>
      <c r="J1679" s="142"/>
      <c r="K1679" s="183"/>
      <c r="L1679" s="7" t="str">
        <f t="shared" si="214"/>
        <v/>
      </c>
      <c r="M1679" s="7" t="str">
        <f t="shared" si="215"/>
        <v/>
      </c>
      <c r="N1679" s="7" t="str">
        <f t="shared" si="211"/>
        <v/>
      </c>
      <c r="O1679" s="144"/>
      <c r="P1679" s="355">
        <v>0</v>
      </c>
      <c r="Q1679" s="362">
        <f>SUM('NOVO HORIZONTE'!I1679)</f>
        <v>0</v>
      </c>
      <c r="R1679" s="363">
        <f t="shared" si="216"/>
        <v>0</v>
      </c>
      <c r="S1679" s="153">
        <f t="shared" si="218"/>
        <v>0</v>
      </c>
      <c r="T1679" s="364"/>
    </row>
    <row r="1680" ht="22.5" hidden="1" spans="1:20">
      <c r="A1680" s="158">
        <v>92268</v>
      </c>
      <c r="B1680" s="94" t="s">
        <v>252</v>
      </c>
      <c r="C1680" s="104" t="s">
        <v>1904</v>
      </c>
      <c r="D1680" s="94" t="s">
        <v>261</v>
      </c>
      <c r="E1680" s="95">
        <v>85.38</v>
      </c>
      <c r="F1680" s="96">
        <f t="shared" si="212"/>
        <v>104.8</v>
      </c>
      <c r="G1680" s="107">
        <f>ROUND(SUM('NOVO HORIZONTE'!G1680),2)</f>
        <v>0</v>
      </c>
      <c r="H1680" s="107">
        <f t="shared" si="217"/>
        <v>0</v>
      </c>
      <c r="I1680" s="143">
        <f t="shared" si="213"/>
        <v>0</v>
      </c>
      <c r="J1680" s="142"/>
      <c r="K1680" s="183"/>
      <c r="L1680" s="7" t="str">
        <f t="shared" si="214"/>
        <v/>
      </c>
      <c r="M1680" s="7" t="str">
        <f t="shared" si="215"/>
        <v/>
      </c>
      <c r="N1680" s="7" t="str">
        <f t="shared" si="211"/>
        <v/>
      </c>
      <c r="O1680" s="144"/>
      <c r="P1680" s="355">
        <v>0</v>
      </c>
      <c r="Q1680" s="362">
        <f>SUM('NOVO HORIZONTE'!I1680)</f>
        <v>0</v>
      </c>
      <c r="R1680" s="363">
        <f t="shared" si="216"/>
        <v>0</v>
      </c>
      <c r="S1680" s="153">
        <f t="shared" si="218"/>
        <v>0</v>
      </c>
      <c r="T1680" s="364"/>
    </row>
    <row r="1681" ht="22.5" hidden="1" spans="1:20">
      <c r="A1681" s="158">
        <v>92269</v>
      </c>
      <c r="B1681" s="94" t="s">
        <v>252</v>
      </c>
      <c r="C1681" s="104" t="s">
        <v>1905</v>
      </c>
      <c r="D1681" s="94" t="s">
        <v>261</v>
      </c>
      <c r="E1681" s="95">
        <v>279.78</v>
      </c>
      <c r="F1681" s="96">
        <f t="shared" si="212"/>
        <v>343.4</v>
      </c>
      <c r="G1681" s="107">
        <f>ROUND(SUM('NOVO HORIZONTE'!G1681),2)</f>
        <v>0</v>
      </c>
      <c r="H1681" s="107">
        <f t="shared" si="217"/>
        <v>0</v>
      </c>
      <c r="I1681" s="143">
        <f t="shared" si="213"/>
        <v>0</v>
      </c>
      <c r="J1681" s="142"/>
      <c r="K1681" s="183"/>
      <c r="L1681" s="7" t="str">
        <f t="shared" si="214"/>
        <v/>
      </c>
      <c r="M1681" s="7" t="str">
        <f t="shared" si="215"/>
        <v/>
      </c>
      <c r="N1681" s="7" t="str">
        <f t="shared" si="211"/>
        <v/>
      </c>
      <c r="O1681" s="144"/>
      <c r="P1681" s="355">
        <v>0</v>
      </c>
      <c r="Q1681" s="362">
        <f>SUM('NOVO HORIZONTE'!I1681)</f>
        <v>0</v>
      </c>
      <c r="R1681" s="363">
        <f t="shared" si="216"/>
        <v>0</v>
      </c>
      <c r="S1681" s="153">
        <f t="shared" si="218"/>
        <v>0</v>
      </c>
      <c r="T1681" s="364"/>
    </row>
    <row r="1682" ht="12.75" hidden="1" spans="1:20">
      <c r="A1682" s="158">
        <v>92270</v>
      </c>
      <c r="B1682" s="94" t="s">
        <v>252</v>
      </c>
      <c r="C1682" s="104" t="s">
        <v>1906</v>
      </c>
      <c r="D1682" s="94" t="s">
        <v>261</v>
      </c>
      <c r="E1682" s="95">
        <v>212.61</v>
      </c>
      <c r="F1682" s="96">
        <f t="shared" si="212"/>
        <v>260.96</v>
      </c>
      <c r="G1682" s="107">
        <f>ROUND(SUM('NOVO HORIZONTE'!G1682),2)</f>
        <v>0</v>
      </c>
      <c r="H1682" s="107">
        <f t="shared" si="217"/>
        <v>0</v>
      </c>
      <c r="I1682" s="143">
        <f t="shared" si="213"/>
        <v>0</v>
      </c>
      <c r="J1682" s="142"/>
      <c r="K1682" s="183"/>
      <c r="L1682" s="7" t="str">
        <f t="shared" si="214"/>
        <v/>
      </c>
      <c r="M1682" s="7" t="str">
        <f t="shared" si="215"/>
        <v/>
      </c>
      <c r="N1682" s="7" t="str">
        <f t="shared" si="211"/>
        <v/>
      </c>
      <c r="O1682" s="144"/>
      <c r="P1682" s="355">
        <v>0</v>
      </c>
      <c r="Q1682" s="362">
        <f>SUM('NOVO HORIZONTE'!I1682)</f>
        <v>0</v>
      </c>
      <c r="R1682" s="363">
        <f t="shared" si="216"/>
        <v>0</v>
      </c>
      <c r="S1682" s="153">
        <f t="shared" si="218"/>
        <v>0</v>
      </c>
      <c r="T1682" s="364"/>
    </row>
    <row r="1683" ht="12.75" hidden="1" spans="1:20">
      <c r="A1683" s="158">
        <v>92271</v>
      </c>
      <c r="B1683" s="94" t="s">
        <v>252</v>
      </c>
      <c r="C1683" s="104" t="s">
        <v>1907</v>
      </c>
      <c r="D1683" s="94" t="s">
        <v>261</v>
      </c>
      <c r="E1683" s="95">
        <v>140.08</v>
      </c>
      <c r="F1683" s="96">
        <f t="shared" si="212"/>
        <v>171.93</v>
      </c>
      <c r="G1683" s="107">
        <f>ROUND(SUM('NOVO HORIZONTE'!G1683),2)</f>
        <v>0</v>
      </c>
      <c r="H1683" s="107">
        <f t="shared" si="217"/>
        <v>0</v>
      </c>
      <c r="I1683" s="143">
        <f t="shared" si="213"/>
        <v>0</v>
      </c>
      <c r="J1683" s="142"/>
      <c r="K1683" s="183"/>
      <c r="L1683" s="7" t="str">
        <f t="shared" si="214"/>
        <v/>
      </c>
      <c r="M1683" s="7" t="str">
        <f t="shared" si="215"/>
        <v/>
      </c>
      <c r="N1683" s="7" t="str">
        <f t="shared" si="211"/>
        <v/>
      </c>
      <c r="O1683" s="144"/>
      <c r="P1683" s="355">
        <v>0</v>
      </c>
      <c r="Q1683" s="362">
        <f>SUM('NOVO HORIZONTE'!I1683)</f>
        <v>0</v>
      </c>
      <c r="R1683" s="363">
        <f t="shared" si="216"/>
        <v>0</v>
      </c>
      <c r="S1683" s="153">
        <f t="shared" si="218"/>
        <v>0</v>
      </c>
      <c r="T1683" s="364"/>
    </row>
    <row r="1684" ht="12.75" hidden="1" spans="1:20">
      <c r="A1684" s="154" t="s">
        <v>1908</v>
      </c>
      <c r="B1684" s="94"/>
      <c r="C1684" s="177" t="s">
        <v>1909</v>
      </c>
      <c r="D1684" s="156">
        <v>0</v>
      </c>
      <c r="E1684" s="95">
        <v>0</v>
      </c>
      <c r="F1684" s="96">
        <f t="shared" si="212"/>
        <v>0</v>
      </c>
      <c r="G1684" s="180">
        <f>ROUND(SUM('NOVO HORIZONTE'!G1684),2)</f>
        <v>0</v>
      </c>
      <c r="H1684" s="181">
        <f t="shared" si="217"/>
        <v>0</v>
      </c>
      <c r="I1684" s="186">
        <f t="shared" si="213"/>
        <v>0</v>
      </c>
      <c r="J1684" s="142"/>
      <c r="K1684" s="138" t="str">
        <f>IF(OR(SUM(I1685:I1687)&gt;0,SUM(I1685:I1687)&gt;0),"xx","")</f>
        <v/>
      </c>
      <c r="L1684" s="7" t="str">
        <f t="shared" si="214"/>
        <v/>
      </c>
      <c r="M1684" s="7" t="str">
        <f t="shared" si="215"/>
        <v/>
      </c>
      <c r="N1684" s="7" t="str">
        <f t="shared" si="211"/>
        <v/>
      </c>
      <c r="O1684" s="144"/>
      <c r="P1684" s="375"/>
      <c r="Q1684" s="362">
        <f>SUM('NOVO HORIZONTE'!I1684)</f>
        <v>0</v>
      </c>
      <c r="R1684" s="363">
        <f t="shared" si="216"/>
        <v>0</v>
      </c>
      <c r="S1684" s="153">
        <f t="shared" si="218"/>
        <v>0</v>
      </c>
      <c r="T1684" s="364"/>
    </row>
    <row r="1685" ht="12.75" hidden="1" spans="1:20">
      <c r="A1685" s="158">
        <v>92272</v>
      </c>
      <c r="B1685" s="94" t="s">
        <v>252</v>
      </c>
      <c r="C1685" s="104" t="s">
        <v>1910</v>
      </c>
      <c r="D1685" s="94" t="s">
        <v>263</v>
      </c>
      <c r="E1685" s="95">
        <v>33.99</v>
      </c>
      <c r="F1685" s="96">
        <f t="shared" si="212"/>
        <v>41.72</v>
      </c>
      <c r="G1685" s="107">
        <f>ROUND(SUM('NOVO HORIZONTE'!G1685),2)</f>
        <v>0</v>
      </c>
      <c r="H1685" s="107">
        <f t="shared" si="217"/>
        <v>0</v>
      </c>
      <c r="I1685" s="143">
        <f t="shared" si="213"/>
        <v>0</v>
      </c>
      <c r="J1685" s="142"/>
      <c r="K1685" s="183"/>
      <c r="L1685" s="7" t="str">
        <f t="shared" si="214"/>
        <v/>
      </c>
      <c r="M1685" s="7" t="str">
        <f t="shared" si="215"/>
        <v/>
      </c>
      <c r="N1685" s="7" t="str">
        <f t="shared" ref="N1685:N1748" si="219">M1685</f>
        <v/>
      </c>
      <c r="O1685" s="144"/>
      <c r="P1685" s="355">
        <v>0</v>
      </c>
      <c r="Q1685" s="362">
        <f>SUM('NOVO HORIZONTE'!I1685)</f>
        <v>0</v>
      </c>
      <c r="R1685" s="363">
        <f t="shared" si="216"/>
        <v>0</v>
      </c>
      <c r="S1685" s="153">
        <f t="shared" si="218"/>
        <v>0</v>
      </c>
      <c r="T1685" s="364"/>
    </row>
    <row r="1686" ht="12.75" hidden="1" spans="1:20">
      <c r="A1686" s="158">
        <v>92273</v>
      </c>
      <c r="B1686" s="94" t="s">
        <v>252</v>
      </c>
      <c r="C1686" s="104" t="s">
        <v>1911</v>
      </c>
      <c r="D1686" s="94" t="s">
        <v>263</v>
      </c>
      <c r="E1686" s="95">
        <v>13.97</v>
      </c>
      <c r="F1686" s="96">
        <f t="shared" si="212"/>
        <v>17.15</v>
      </c>
      <c r="G1686" s="107">
        <f>ROUND(SUM('NOVO HORIZONTE'!G1686),2)</f>
        <v>0</v>
      </c>
      <c r="H1686" s="107">
        <f t="shared" si="217"/>
        <v>0</v>
      </c>
      <c r="I1686" s="143">
        <f t="shared" si="213"/>
        <v>0</v>
      </c>
      <c r="J1686" s="142"/>
      <c r="K1686" s="138"/>
      <c r="L1686" s="7" t="str">
        <f t="shared" si="214"/>
        <v/>
      </c>
      <c r="M1686" s="7" t="str">
        <f t="shared" si="215"/>
        <v/>
      </c>
      <c r="N1686" s="7" t="str">
        <f t="shared" si="219"/>
        <v/>
      </c>
      <c r="O1686" s="144"/>
      <c r="P1686" s="355">
        <v>0</v>
      </c>
      <c r="Q1686" s="362">
        <f>SUM('NOVO HORIZONTE'!I1686)</f>
        <v>0</v>
      </c>
      <c r="R1686" s="363">
        <f t="shared" si="216"/>
        <v>0</v>
      </c>
      <c r="S1686" s="153">
        <f t="shared" si="218"/>
        <v>0</v>
      </c>
      <c r="T1686" s="364"/>
    </row>
    <row r="1687" ht="12.75" hidden="1" spans="1:20">
      <c r="A1687" s="158">
        <v>101791</v>
      </c>
      <c r="B1687" s="94" t="s">
        <v>252</v>
      </c>
      <c r="C1687" s="104" t="s">
        <v>1912</v>
      </c>
      <c r="D1687" s="94" t="s">
        <v>263</v>
      </c>
      <c r="E1687" s="95">
        <v>22.23</v>
      </c>
      <c r="F1687" s="96">
        <f t="shared" si="212"/>
        <v>27.29</v>
      </c>
      <c r="G1687" s="107">
        <f>ROUND(SUM('NOVO HORIZONTE'!G1687),2)</f>
        <v>0</v>
      </c>
      <c r="H1687" s="107">
        <f t="shared" si="217"/>
        <v>0</v>
      </c>
      <c r="I1687" s="143">
        <f t="shared" si="213"/>
        <v>0</v>
      </c>
      <c r="J1687" s="142"/>
      <c r="K1687" s="138"/>
      <c r="L1687" s="7" t="str">
        <f t="shared" si="214"/>
        <v/>
      </c>
      <c r="M1687" s="7" t="str">
        <f t="shared" si="215"/>
        <v/>
      </c>
      <c r="N1687" s="7" t="str">
        <f t="shared" si="219"/>
        <v/>
      </c>
      <c r="O1687" s="144"/>
      <c r="P1687" s="355">
        <v>0</v>
      </c>
      <c r="Q1687" s="362">
        <f>SUM('NOVO HORIZONTE'!I1687)</f>
        <v>0</v>
      </c>
      <c r="R1687" s="363">
        <f t="shared" si="216"/>
        <v>0</v>
      </c>
      <c r="S1687" s="153">
        <f t="shared" si="218"/>
        <v>0</v>
      </c>
      <c r="T1687" s="364"/>
    </row>
    <row r="1688" ht="12.75" hidden="1" spans="1:20">
      <c r="A1688" s="154" t="s">
        <v>1913</v>
      </c>
      <c r="B1688" s="94"/>
      <c r="C1688" s="177" t="s">
        <v>1914</v>
      </c>
      <c r="D1688" s="156">
        <v>0</v>
      </c>
      <c r="E1688" s="95">
        <v>0</v>
      </c>
      <c r="F1688" s="96">
        <f t="shared" ref="F1688:F1751" si="220">IF(E1688=0,0,IF(P1688=0,ROUND(E1688*(1+E$13),2),ROUND(E1688*(1+E$12),2)))</f>
        <v>0</v>
      </c>
      <c r="G1688" s="180">
        <f>ROUND(SUM('NOVO HORIZONTE'!G1688),2)</f>
        <v>0</v>
      </c>
      <c r="H1688" s="181">
        <f t="shared" si="217"/>
        <v>0</v>
      </c>
      <c r="I1688" s="186">
        <f t="shared" ref="I1688:I1751" si="221">IF(ISBLANK(G1688),0,ROUND(G1688*H1688,2))</f>
        <v>0</v>
      </c>
      <c r="J1688" s="142"/>
      <c r="K1688" s="138" t="str">
        <f>IF(OR(SUM(I1688)&gt;0,SUM(I1688)&gt;0),"xx","")</f>
        <v/>
      </c>
      <c r="L1688" s="7" t="str">
        <f t="shared" ref="L1688:L1751" si="222">IF(K1688="X","x",IF(K1688="xx","x",IF(I1688&gt;0,"x","")))</f>
        <v/>
      </c>
      <c r="M1688" s="7" t="str">
        <f t="shared" ref="M1688:M1751" si="223">IF(K1688="X","x",IF(K1688="xx","x",IF(I1688&gt;0,"x","")))</f>
        <v/>
      </c>
      <c r="N1688" s="7" t="str">
        <f t="shared" si="219"/>
        <v/>
      </c>
      <c r="O1688" s="144"/>
      <c r="P1688" s="375"/>
      <c r="Q1688" s="362">
        <f>SUM('NOVO HORIZONTE'!I1688)</f>
        <v>0</v>
      </c>
      <c r="R1688" s="363">
        <f t="shared" ref="R1688:R1751" si="224">I1688-Q1688</f>
        <v>0</v>
      </c>
      <c r="S1688" s="153">
        <f t="shared" si="218"/>
        <v>0</v>
      </c>
      <c r="T1688" s="364"/>
    </row>
    <row r="1689" ht="12.75" hidden="1" spans="1:20">
      <c r="A1689" s="154" t="s">
        <v>1915</v>
      </c>
      <c r="B1689" s="94"/>
      <c r="C1689" s="161" t="s">
        <v>1916</v>
      </c>
      <c r="D1689" s="94">
        <v>0</v>
      </c>
      <c r="E1689" s="95">
        <v>0</v>
      </c>
      <c r="F1689" s="96">
        <f t="shared" si="220"/>
        <v>0</v>
      </c>
      <c r="G1689" s="180">
        <f>ROUND(SUM('NOVO HORIZONTE'!G1689),2)</f>
        <v>0</v>
      </c>
      <c r="H1689" s="181">
        <f t="shared" ref="H1689:H1752" si="225">IF(G1689=0,0,F1689)</f>
        <v>0</v>
      </c>
      <c r="I1689" s="186">
        <f t="shared" si="221"/>
        <v>0</v>
      </c>
      <c r="J1689" s="142"/>
      <c r="K1689" s="138" t="str">
        <f>IF(OR(SUM(I1692:I1822)&gt;0,SUM(I1692:I1822)&gt;0),"xx","")</f>
        <v/>
      </c>
      <c r="L1689" s="7" t="str">
        <f t="shared" si="222"/>
        <v/>
      </c>
      <c r="M1689" s="7" t="str">
        <f t="shared" si="223"/>
        <v/>
      </c>
      <c r="N1689" s="7" t="str">
        <f t="shared" si="219"/>
        <v/>
      </c>
      <c r="O1689" s="144"/>
      <c r="P1689" s="375"/>
      <c r="Q1689" s="362">
        <f>SUM('NOVO HORIZONTE'!I1689)</f>
        <v>0</v>
      </c>
      <c r="R1689" s="363">
        <f t="shared" si="224"/>
        <v>0</v>
      </c>
      <c r="S1689" s="153">
        <f t="shared" ref="S1689:S1752" si="226">IF(R1689=0,0,IF(R1689&gt;0,"c","b"))</f>
        <v>0</v>
      </c>
      <c r="T1689" s="364"/>
    </row>
    <row r="1690" ht="12.75" hidden="1" spans="1:20">
      <c r="A1690" s="154" t="s">
        <v>1917</v>
      </c>
      <c r="B1690" s="94"/>
      <c r="C1690" s="161" t="s">
        <v>1918</v>
      </c>
      <c r="D1690" s="94">
        <v>0</v>
      </c>
      <c r="E1690" s="95">
        <v>0</v>
      </c>
      <c r="F1690" s="96">
        <f t="shared" si="220"/>
        <v>0</v>
      </c>
      <c r="G1690" s="180">
        <f>ROUND(SUM('NOVO HORIZONTE'!G1690),2)</f>
        <v>0</v>
      </c>
      <c r="H1690" s="181">
        <f t="shared" si="225"/>
        <v>0</v>
      </c>
      <c r="I1690" s="186">
        <f t="shared" si="221"/>
        <v>0</v>
      </c>
      <c r="J1690" s="142"/>
      <c r="K1690" s="138" t="str">
        <f>IF(OR(SUM(I1690)&gt;0,SUM(I1690)&gt;0),"xx","")</f>
        <v/>
      </c>
      <c r="L1690" s="7" t="str">
        <f t="shared" si="222"/>
        <v/>
      </c>
      <c r="M1690" s="7" t="str">
        <f t="shared" si="223"/>
        <v/>
      </c>
      <c r="N1690" s="7" t="str">
        <f t="shared" si="219"/>
        <v/>
      </c>
      <c r="O1690" s="144"/>
      <c r="P1690" s="375"/>
      <c r="Q1690" s="362">
        <f>SUM('NOVO HORIZONTE'!I1690)</f>
        <v>0</v>
      </c>
      <c r="R1690" s="363">
        <f t="shared" si="224"/>
        <v>0</v>
      </c>
      <c r="S1690" s="153">
        <f t="shared" si="226"/>
        <v>0</v>
      </c>
      <c r="T1690" s="364"/>
    </row>
    <row r="1691" ht="12.75" hidden="1" spans="1:20">
      <c r="A1691" s="154" t="s">
        <v>1919</v>
      </c>
      <c r="B1691" s="94"/>
      <c r="C1691" s="161" t="s">
        <v>1920</v>
      </c>
      <c r="D1691" s="94">
        <v>0</v>
      </c>
      <c r="E1691" s="95">
        <v>0</v>
      </c>
      <c r="F1691" s="96">
        <f t="shared" si="220"/>
        <v>0</v>
      </c>
      <c r="G1691" s="180">
        <f>ROUND(SUM('NOVO HORIZONTE'!G1691),2)</f>
        <v>0</v>
      </c>
      <c r="H1691" s="181">
        <f t="shared" si="225"/>
        <v>0</v>
      </c>
      <c r="I1691" s="186">
        <f t="shared" si="221"/>
        <v>0</v>
      </c>
      <c r="J1691" s="142"/>
      <c r="K1691" s="138" t="str">
        <f>IF(OR(SUM(I1692:I1703)&gt;0,SUM(I1692:I1703)&gt;0),"xx","")</f>
        <v/>
      </c>
      <c r="L1691" s="7" t="str">
        <f t="shared" si="222"/>
        <v/>
      </c>
      <c r="M1691" s="7" t="str">
        <f t="shared" si="223"/>
        <v/>
      </c>
      <c r="N1691" s="7" t="str">
        <f t="shared" si="219"/>
        <v/>
      </c>
      <c r="O1691" s="144"/>
      <c r="P1691" s="375"/>
      <c r="Q1691" s="362">
        <f>SUM('NOVO HORIZONTE'!I1691)</f>
        <v>0</v>
      </c>
      <c r="R1691" s="363">
        <f t="shared" si="224"/>
        <v>0</v>
      </c>
      <c r="S1691" s="153">
        <f t="shared" si="226"/>
        <v>0</v>
      </c>
      <c r="T1691" s="364"/>
    </row>
    <row r="1692" ht="12.75" hidden="1" spans="1:20">
      <c r="A1692" s="158">
        <v>92882</v>
      </c>
      <c r="B1692" s="94" t="s">
        <v>252</v>
      </c>
      <c r="C1692" s="104" t="s">
        <v>1921</v>
      </c>
      <c r="D1692" s="94" t="s">
        <v>1010</v>
      </c>
      <c r="E1692" s="95">
        <v>14.45</v>
      </c>
      <c r="F1692" s="96">
        <f t="shared" si="220"/>
        <v>17.74</v>
      </c>
      <c r="G1692" s="107">
        <f>ROUND(SUM('NOVO HORIZONTE'!G1692),2)</f>
        <v>0</v>
      </c>
      <c r="H1692" s="107">
        <f t="shared" si="225"/>
        <v>0</v>
      </c>
      <c r="I1692" s="143">
        <f t="shared" si="221"/>
        <v>0</v>
      </c>
      <c r="J1692" s="142"/>
      <c r="K1692" s="183"/>
      <c r="L1692" s="7" t="str">
        <f t="shared" si="222"/>
        <v/>
      </c>
      <c r="M1692" s="7" t="str">
        <f t="shared" si="223"/>
        <v/>
      </c>
      <c r="N1692" s="7" t="str">
        <f t="shared" si="219"/>
        <v/>
      </c>
      <c r="O1692" s="144"/>
      <c r="P1692" s="355">
        <v>0</v>
      </c>
      <c r="Q1692" s="362">
        <f>SUM('NOVO HORIZONTE'!I1692)</f>
        <v>0</v>
      </c>
      <c r="R1692" s="363">
        <f t="shared" si="224"/>
        <v>0</v>
      </c>
      <c r="S1692" s="153">
        <f t="shared" si="226"/>
        <v>0</v>
      </c>
      <c r="T1692" s="364"/>
    </row>
    <row r="1693" ht="12.75" hidden="1" spans="1:20">
      <c r="A1693" s="158">
        <v>92883</v>
      </c>
      <c r="B1693" s="94" t="s">
        <v>252</v>
      </c>
      <c r="C1693" s="104" t="s">
        <v>1922</v>
      </c>
      <c r="D1693" s="94" t="s">
        <v>1010</v>
      </c>
      <c r="E1693" s="95">
        <v>13.17</v>
      </c>
      <c r="F1693" s="96">
        <f t="shared" si="220"/>
        <v>16.16</v>
      </c>
      <c r="G1693" s="107">
        <f>ROUND(SUM('NOVO HORIZONTE'!G1693),2)</f>
        <v>0</v>
      </c>
      <c r="H1693" s="107">
        <f t="shared" si="225"/>
        <v>0</v>
      </c>
      <c r="I1693" s="143">
        <f t="shared" si="221"/>
        <v>0</v>
      </c>
      <c r="J1693" s="142"/>
      <c r="K1693" s="183"/>
      <c r="L1693" s="7" t="str">
        <f t="shared" si="222"/>
        <v/>
      </c>
      <c r="M1693" s="7" t="str">
        <f t="shared" si="223"/>
        <v/>
      </c>
      <c r="N1693" s="7" t="str">
        <f t="shared" si="219"/>
        <v/>
      </c>
      <c r="O1693" s="144"/>
      <c r="P1693" s="355">
        <v>0</v>
      </c>
      <c r="Q1693" s="362">
        <f>SUM('NOVO HORIZONTE'!I1693)</f>
        <v>0</v>
      </c>
      <c r="R1693" s="363">
        <f t="shared" si="224"/>
        <v>0</v>
      </c>
      <c r="S1693" s="153">
        <f t="shared" si="226"/>
        <v>0</v>
      </c>
      <c r="T1693" s="364"/>
    </row>
    <row r="1694" ht="12.75" hidden="1" spans="1:20">
      <c r="A1694" s="158">
        <v>92884</v>
      </c>
      <c r="B1694" s="94" t="s">
        <v>252</v>
      </c>
      <c r="C1694" s="104" t="s">
        <v>1923</v>
      </c>
      <c r="D1694" s="94" t="s">
        <v>1010</v>
      </c>
      <c r="E1694" s="95">
        <v>13.18</v>
      </c>
      <c r="F1694" s="96">
        <f t="shared" si="220"/>
        <v>16.18</v>
      </c>
      <c r="G1694" s="107">
        <f>ROUND(SUM('NOVO HORIZONTE'!G1694),2)</f>
        <v>0</v>
      </c>
      <c r="H1694" s="107">
        <f t="shared" si="225"/>
        <v>0</v>
      </c>
      <c r="I1694" s="143">
        <f t="shared" si="221"/>
        <v>0</v>
      </c>
      <c r="J1694" s="142"/>
      <c r="K1694" s="183"/>
      <c r="L1694" s="7" t="str">
        <f t="shared" si="222"/>
        <v/>
      </c>
      <c r="M1694" s="7" t="str">
        <f t="shared" si="223"/>
        <v/>
      </c>
      <c r="N1694" s="7" t="str">
        <f t="shared" si="219"/>
        <v/>
      </c>
      <c r="O1694" s="144"/>
      <c r="P1694" s="355">
        <v>0</v>
      </c>
      <c r="Q1694" s="362">
        <f>SUM('NOVO HORIZONTE'!I1694)</f>
        <v>0</v>
      </c>
      <c r="R1694" s="363">
        <f t="shared" si="224"/>
        <v>0</v>
      </c>
      <c r="S1694" s="153">
        <f t="shared" si="226"/>
        <v>0</v>
      </c>
      <c r="T1694" s="364"/>
    </row>
    <row r="1695" ht="12.75" hidden="1" spans="1:20">
      <c r="A1695" s="158">
        <v>92885</v>
      </c>
      <c r="B1695" s="94" t="s">
        <v>252</v>
      </c>
      <c r="C1695" s="104" t="s">
        <v>1924</v>
      </c>
      <c r="D1695" s="94" t="s">
        <v>1010</v>
      </c>
      <c r="E1695" s="95">
        <v>12.43</v>
      </c>
      <c r="F1695" s="96">
        <f t="shared" si="220"/>
        <v>15.26</v>
      </c>
      <c r="G1695" s="107">
        <f>ROUND(SUM('NOVO HORIZONTE'!G1695),2)</f>
        <v>0</v>
      </c>
      <c r="H1695" s="107">
        <f t="shared" si="225"/>
        <v>0</v>
      </c>
      <c r="I1695" s="143">
        <f t="shared" si="221"/>
        <v>0</v>
      </c>
      <c r="J1695" s="142"/>
      <c r="K1695" s="183"/>
      <c r="L1695" s="7" t="str">
        <f t="shared" si="222"/>
        <v/>
      </c>
      <c r="M1695" s="7" t="str">
        <f t="shared" si="223"/>
        <v/>
      </c>
      <c r="N1695" s="7" t="str">
        <f t="shared" si="219"/>
        <v/>
      </c>
      <c r="O1695" s="144"/>
      <c r="P1695" s="355">
        <v>0</v>
      </c>
      <c r="Q1695" s="362">
        <f>SUM('NOVO HORIZONTE'!I1695)</f>
        <v>0</v>
      </c>
      <c r="R1695" s="363">
        <f t="shared" si="224"/>
        <v>0</v>
      </c>
      <c r="S1695" s="153">
        <f t="shared" si="226"/>
        <v>0</v>
      </c>
      <c r="T1695" s="364"/>
    </row>
    <row r="1696" ht="12.75" hidden="1" spans="1:20">
      <c r="A1696" s="158">
        <v>92886</v>
      </c>
      <c r="B1696" s="94" t="s">
        <v>252</v>
      </c>
      <c r="C1696" s="104" t="s">
        <v>1925</v>
      </c>
      <c r="D1696" s="94" t="s">
        <v>1010</v>
      </c>
      <c r="E1696" s="95">
        <v>11.81</v>
      </c>
      <c r="F1696" s="96">
        <f t="shared" si="220"/>
        <v>14.5</v>
      </c>
      <c r="G1696" s="107">
        <f>ROUND(SUM('NOVO HORIZONTE'!G1696),2)</f>
        <v>0</v>
      </c>
      <c r="H1696" s="107">
        <f t="shared" si="225"/>
        <v>0</v>
      </c>
      <c r="I1696" s="143">
        <f t="shared" si="221"/>
        <v>0</v>
      </c>
      <c r="J1696" s="142"/>
      <c r="K1696" s="183"/>
      <c r="L1696" s="7" t="str">
        <f t="shared" si="222"/>
        <v/>
      </c>
      <c r="M1696" s="7" t="str">
        <f t="shared" si="223"/>
        <v/>
      </c>
      <c r="N1696" s="7" t="str">
        <f t="shared" si="219"/>
        <v/>
      </c>
      <c r="O1696" s="144"/>
      <c r="P1696" s="355">
        <v>0</v>
      </c>
      <c r="Q1696" s="362">
        <f>SUM('NOVO HORIZONTE'!I1696)</f>
        <v>0</v>
      </c>
      <c r="R1696" s="363">
        <f t="shared" si="224"/>
        <v>0</v>
      </c>
      <c r="S1696" s="153">
        <f t="shared" si="226"/>
        <v>0</v>
      </c>
      <c r="T1696" s="364"/>
    </row>
    <row r="1697" ht="12.75" hidden="1" spans="1:20">
      <c r="A1697" s="158">
        <v>92887</v>
      </c>
      <c r="B1697" s="94" t="s">
        <v>252</v>
      </c>
      <c r="C1697" s="104" t="s">
        <v>1926</v>
      </c>
      <c r="D1697" s="94" t="s">
        <v>1010</v>
      </c>
      <c r="E1697" s="95">
        <v>11.7</v>
      </c>
      <c r="F1697" s="96">
        <f t="shared" si="220"/>
        <v>14.36</v>
      </c>
      <c r="G1697" s="107">
        <f>ROUND(SUM('NOVO HORIZONTE'!G1697),2)</f>
        <v>0</v>
      </c>
      <c r="H1697" s="107">
        <f t="shared" si="225"/>
        <v>0</v>
      </c>
      <c r="I1697" s="143">
        <f t="shared" si="221"/>
        <v>0</v>
      </c>
      <c r="J1697" s="142"/>
      <c r="K1697" s="183"/>
      <c r="L1697" s="7" t="str">
        <f t="shared" si="222"/>
        <v/>
      </c>
      <c r="M1697" s="7" t="str">
        <f t="shared" si="223"/>
        <v/>
      </c>
      <c r="N1697" s="7" t="str">
        <f t="shared" si="219"/>
        <v/>
      </c>
      <c r="O1697" s="144"/>
      <c r="P1697" s="355">
        <v>0</v>
      </c>
      <c r="Q1697" s="362">
        <f>SUM('NOVO HORIZONTE'!I1697)</f>
        <v>0</v>
      </c>
      <c r="R1697" s="363">
        <f t="shared" si="224"/>
        <v>0</v>
      </c>
      <c r="S1697" s="153">
        <f t="shared" si="226"/>
        <v>0</v>
      </c>
      <c r="T1697" s="364"/>
    </row>
    <row r="1698" ht="12.75" hidden="1" spans="1:20">
      <c r="A1698" s="158">
        <v>92888</v>
      </c>
      <c r="B1698" s="94" t="s">
        <v>252</v>
      </c>
      <c r="C1698" s="104" t="s">
        <v>1927</v>
      </c>
      <c r="D1698" s="94" t="s">
        <v>1010</v>
      </c>
      <c r="E1698" s="95">
        <v>11.39</v>
      </c>
      <c r="F1698" s="96">
        <f t="shared" si="220"/>
        <v>13.98</v>
      </c>
      <c r="G1698" s="107">
        <f>ROUND(SUM('NOVO HORIZONTE'!G1698),2)</f>
        <v>0</v>
      </c>
      <c r="H1698" s="107">
        <f t="shared" si="225"/>
        <v>0</v>
      </c>
      <c r="I1698" s="143">
        <f t="shared" si="221"/>
        <v>0</v>
      </c>
      <c r="J1698" s="142"/>
      <c r="K1698" s="183"/>
      <c r="L1698" s="7" t="str">
        <f t="shared" si="222"/>
        <v/>
      </c>
      <c r="M1698" s="7" t="str">
        <f t="shared" si="223"/>
        <v/>
      </c>
      <c r="N1698" s="7" t="str">
        <f t="shared" si="219"/>
        <v/>
      </c>
      <c r="O1698" s="144"/>
      <c r="P1698" s="355">
        <v>0</v>
      </c>
      <c r="Q1698" s="362">
        <f>SUM('NOVO HORIZONTE'!I1698)</f>
        <v>0</v>
      </c>
      <c r="R1698" s="363">
        <f t="shared" si="224"/>
        <v>0</v>
      </c>
      <c r="S1698" s="153">
        <f t="shared" si="226"/>
        <v>0</v>
      </c>
      <c r="T1698" s="364"/>
    </row>
    <row r="1699" ht="12.75" hidden="1" spans="1:20">
      <c r="A1699" s="158">
        <v>102920</v>
      </c>
      <c r="B1699" s="94" t="s">
        <v>252</v>
      </c>
      <c r="C1699" s="104" t="s">
        <v>1928</v>
      </c>
      <c r="D1699" s="94" t="s">
        <v>1010</v>
      </c>
      <c r="E1699" s="95">
        <v>8.85</v>
      </c>
      <c r="F1699" s="96">
        <f t="shared" si="220"/>
        <v>10.86</v>
      </c>
      <c r="G1699" s="107">
        <f>ROUND(SUM('NOVO HORIZONTE'!G1699),2)</f>
        <v>0</v>
      </c>
      <c r="H1699" s="107">
        <f t="shared" si="225"/>
        <v>0</v>
      </c>
      <c r="I1699" s="143">
        <f t="shared" si="221"/>
        <v>0</v>
      </c>
      <c r="J1699" s="142"/>
      <c r="K1699" s="183"/>
      <c r="L1699" s="7" t="str">
        <f t="shared" si="222"/>
        <v/>
      </c>
      <c r="M1699" s="7" t="str">
        <f t="shared" si="223"/>
        <v/>
      </c>
      <c r="N1699" s="7" t="str">
        <f t="shared" si="219"/>
        <v/>
      </c>
      <c r="O1699" s="144"/>
      <c r="P1699" s="355">
        <v>0</v>
      </c>
      <c r="Q1699" s="362">
        <f>SUM('NOVO HORIZONTE'!I1699)</f>
        <v>0</v>
      </c>
      <c r="R1699" s="363">
        <f t="shared" si="224"/>
        <v>0</v>
      </c>
      <c r="S1699" s="153">
        <f t="shared" si="226"/>
        <v>0</v>
      </c>
      <c r="T1699" s="364"/>
    </row>
    <row r="1700" ht="12.75" hidden="1" spans="1:20">
      <c r="A1700" s="158">
        <v>102921</v>
      </c>
      <c r="B1700" s="94" t="s">
        <v>252</v>
      </c>
      <c r="C1700" s="104" t="s">
        <v>1929</v>
      </c>
      <c r="D1700" s="94" t="s">
        <v>1010</v>
      </c>
      <c r="E1700" s="95">
        <v>8.49</v>
      </c>
      <c r="F1700" s="96">
        <f t="shared" si="220"/>
        <v>10.42</v>
      </c>
      <c r="G1700" s="107">
        <f>ROUND(SUM('NOVO HORIZONTE'!G1700),2)</f>
        <v>0</v>
      </c>
      <c r="H1700" s="107">
        <f t="shared" si="225"/>
        <v>0</v>
      </c>
      <c r="I1700" s="143">
        <f t="shared" si="221"/>
        <v>0</v>
      </c>
      <c r="J1700" s="142"/>
      <c r="K1700" s="183"/>
      <c r="L1700" s="7" t="str">
        <f t="shared" si="222"/>
        <v/>
      </c>
      <c r="M1700" s="7" t="str">
        <f t="shared" si="223"/>
        <v/>
      </c>
      <c r="N1700" s="7" t="str">
        <f t="shared" si="219"/>
        <v/>
      </c>
      <c r="O1700" s="144"/>
      <c r="P1700" s="355">
        <v>0</v>
      </c>
      <c r="Q1700" s="362">
        <f>SUM('NOVO HORIZONTE'!I1700)</f>
        <v>0</v>
      </c>
      <c r="R1700" s="363">
        <f t="shared" si="224"/>
        <v>0</v>
      </c>
      <c r="S1700" s="153">
        <f t="shared" si="226"/>
        <v>0</v>
      </c>
      <c r="T1700" s="364"/>
    </row>
    <row r="1701" ht="12.75" hidden="1" spans="1:20">
      <c r="A1701" s="158">
        <v>102922</v>
      </c>
      <c r="B1701" s="94" t="s">
        <v>252</v>
      </c>
      <c r="C1701" s="104" t="s">
        <v>1930</v>
      </c>
      <c r="D1701" s="94" t="s">
        <v>1010</v>
      </c>
      <c r="E1701" s="95">
        <v>9.52</v>
      </c>
      <c r="F1701" s="96">
        <f t="shared" si="220"/>
        <v>11.68</v>
      </c>
      <c r="G1701" s="107">
        <f>ROUND(SUM('NOVO HORIZONTE'!G1701),2)</f>
        <v>0</v>
      </c>
      <c r="H1701" s="107">
        <f t="shared" si="225"/>
        <v>0</v>
      </c>
      <c r="I1701" s="143">
        <f t="shared" si="221"/>
        <v>0</v>
      </c>
      <c r="J1701" s="142"/>
      <c r="K1701" s="183"/>
      <c r="L1701" s="7" t="str">
        <f t="shared" si="222"/>
        <v/>
      </c>
      <c r="M1701" s="7" t="str">
        <f t="shared" si="223"/>
        <v/>
      </c>
      <c r="N1701" s="7" t="str">
        <f t="shared" si="219"/>
        <v/>
      </c>
      <c r="O1701" s="144"/>
      <c r="P1701" s="355">
        <v>0</v>
      </c>
      <c r="Q1701" s="362">
        <f>SUM('NOVO HORIZONTE'!I1701)</f>
        <v>0</v>
      </c>
      <c r="R1701" s="363">
        <f t="shared" si="224"/>
        <v>0</v>
      </c>
      <c r="S1701" s="153">
        <f t="shared" si="226"/>
        <v>0</v>
      </c>
      <c r="T1701" s="364"/>
    </row>
    <row r="1702" ht="12.75" hidden="1" spans="1:20">
      <c r="A1702" s="158">
        <v>102923</v>
      </c>
      <c r="B1702" s="94" t="s">
        <v>252</v>
      </c>
      <c r="C1702" s="104" t="s">
        <v>1931</v>
      </c>
      <c r="D1702" s="94" t="s">
        <v>1010</v>
      </c>
      <c r="E1702" s="95">
        <v>8.24</v>
      </c>
      <c r="F1702" s="96">
        <f t="shared" si="220"/>
        <v>10.11</v>
      </c>
      <c r="G1702" s="107">
        <f>ROUND(SUM('NOVO HORIZONTE'!G1702),2)</f>
        <v>0</v>
      </c>
      <c r="H1702" s="107">
        <f t="shared" si="225"/>
        <v>0</v>
      </c>
      <c r="I1702" s="143">
        <f t="shared" si="221"/>
        <v>0</v>
      </c>
      <c r="J1702" s="142"/>
      <c r="K1702" s="183"/>
      <c r="L1702" s="7" t="str">
        <f t="shared" si="222"/>
        <v/>
      </c>
      <c r="M1702" s="7" t="str">
        <f t="shared" si="223"/>
        <v/>
      </c>
      <c r="N1702" s="7" t="str">
        <f t="shared" si="219"/>
        <v/>
      </c>
      <c r="O1702" s="144"/>
      <c r="P1702" s="355">
        <v>0</v>
      </c>
      <c r="Q1702" s="362">
        <f>SUM('NOVO HORIZONTE'!I1702)</f>
        <v>0</v>
      </c>
      <c r="R1702" s="363">
        <f t="shared" si="224"/>
        <v>0</v>
      </c>
      <c r="S1702" s="153">
        <f t="shared" si="226"/>
        <v>0</v>
      </c>
      <c r="T1702" s="364"/>
    </row>
    <row r="1703" ht="12.75" hidden="1" spans="1:20">
      <c r="A1703" s="158">
        <v>103088</v>
      </c>
      <c r="B1703" s="94" t="s">
        <v>252</v>
      </c>
      <c r="C1703" s="104" t="s">
        <v>1932</v>
      </c>
      <c r="D1703" s="94" t="s">
        <v>1010</v>
      </c>
      <c r="E1703" s="95">
        <v>10.91</v>
      </c>
      <c r="F1703" s="96">
        <f t="shared" si="220"/>
        <v>13.39</v>
      </c>
      <c r="G1703" s="107">
        <f>ROUND(SUM('NOVO HORIZONTE'!G1703),2)</f>
        <v>0</v>
      </c>
      <c r="H1703" s="107">
        <f t="shared" si="225"/>
        <v>0</v>
      </c>
      <c r="I1703" s="143">
        <f t="shared" si="221"/>
        <v>0</v>
      </c>
      <c r="J1703" s="142"/>
      <c r="K1703" s="183"/>
      <c r="L1703" s="7" t="str">
        <f t="shared" si="222"/>
        <v/>
      </c>
      <c r="M1703" s="7" t="str">
        <f t="shared" si="223"/>
        <v/>
      </c>
      <c r="N1703" s="7" t="str">
        <f t="shared" si="219"/>
        <v/>
      </c>
      <c r="O1703" s="144"/>
      <c r="P1703" s="355">
        <v>0</v>
      </c>
      <c r="Q1703" s="362">
        <f>SUM('NOVO HORIZONTE'!I1703)</f>
        <v>0</v>
      </c>
      <c r="R1703" s="363">
        <f t="shared" si="224"/>
        <v>0</v>
      </c>
      <c r="S1703" s="153">
        <f t="shared" si="226"/>
        <v>0</v>
      </c>
      <c r="T1703" s="364"/>
    </row>
    <row r="1704" ht="12.75" hidden="1" spans="1:20">
      <c r="A1704" s="154" t="s">
        <v>1933</v>
      </c>
      <c r="B1704" s="94"/>
      <c r="C1704" s="161" t="s">
        <v>1934</v>
      </c>
      <c r="D1704" s="94">
        <v>0</v>
      </c>
      <c r="E1704" s="95">
        <v>0</v>
      </c>
      <c r="F1704" s="96">
        <f t="shared" si="220"/>
        <v>0</v>
      </c>
      <c r="G1704" s="180">
        <f>ROUND(SUM('NOVO HORIZONTE'!G1704),2)</f>
        <v>0</v>
      </c>
      <c r="H1704" s="181">
        <f t="shared" si="225"/>
        <v>0</v>
      </c>
      <c r="I1704" s="186">
        <f t="shared" si="221"/>
        <v>0</v>
      </c>
      <c r="J1704" s="142"/>
      <c r="K1704" s="138" t="str">
        <f>IF(OR(SUM(I1705:I1757)&gt;0,SUM(I1705:I1757)&gt;0),"xx","")</f>
        <v/>
      </c>
      <c r="L1704" s="7" t="str">
        <f t="shared" si="222"/>
        <v/>
      </c>
      <c r="M1704" s="7" t="str">
        <f t="shared" si="223"/>
        <v/>
      </c>
      <c r="N1704" s="7" t="str">
        <f t="shared" si="219"/>
        <v/>
      </c>
      <c r="O1704" s="144"/>
      <c r="P1704" s="375"/>
      <c r="Q1704" s="362">
        <f>SUM('NOVO HORIZONTE'!I1704)</f>
        <v>0</v>
      </c>
      <c r="R1704" s="363">
        <f t="shared" si="224"/>
        <v>0</v>
      </c>
      <c r="S1704" s="153">
        <f t="shared" si="226"/>
        <v>0</v>
      </c>
      <c r="T1704" s="364"/>
    </row>
    <row r="1705" ht="22.5" hidden="1" spans="1:20">
      <c r="A1705" s="158">
        <v>95943</v>
      </c>
      <c r="B1705" s="94" t="s">
        <v>252</v>
      </c>
      <c r="C1705" s="104" t="s">
        <v>1935</v>
      </c>
      <c r="D1705" s="94" t="s">
        <v>1010</v>
      </c>
      <c r="E1705" s="95">
        <v>24.8</v>
      </c>
      <c r="F1705" s="96">
        <f t="shared" si="220"/>
        <v>30.44</v>
      </c>
      <c r="G1705" s="107">
        <f>ROUND(SUM('NOVO HORIZONTE'!G1705),2)</f>
        <v>0</v>
      </c>
      <c r="H1705" s="107">
        <f t="shared" si="225"/>
        <v>0</v>
      </c>
      <c r="I1705" s="143">
        <f t="shared" si="221"/>
        <v>0</v>
      </c>
      <c r="J1705" s="142"/>
      <c r="K1705" s="183"/>
      <c r="L1705" s="7" t="str">
        <f t="shared" si="222"/>
        <v/>
      </c>
      <c r="M1705" s="7" t="str">
        <f t="shared" si="223"/>
        <v/>
      </c>
      <c r="N1705" s="7" t="str">
        <f t="shared" si="219"/>
        <v/>
      </c>
      <c r="O1705" s="144"/>
      <c r="P1705" s="355">
        <v>0</v>
      </c>
      <c r="Q1705" s="362">
        <f>SUM('NOVO HORIZONTE'!I1705)</f>
        <v>0</v>
      </c>
      <c r="R1705" s="363">
        <f t="shared" si="224"/>
        <v>0</v>
      </c>
      <c r="S1705" s="153">
        <f t="shared" si="226"/>
        <v>0</v>
      </c>
      <c r="T1705" s="364"/>
    </row>
    <row r="1706" ht="22.5" hidden="1" spans="1:20">
      <c r="A1706" s="158">
        <v>95944</v>
      </c>
      <c r="B1706" s="94" t="s">
        <v>252</v>
      </c>
      <c r="C1706" s="104" t="s">
        <v>1936</v>
      </c>
      <c r="D1706" s="94" t="s">
        <v>1010</v>
      </c>
      <c r="E1706" s="95">
        <v>22.24</v>
      </c>
      <c r="F1706" s="96">
        <f t="shared" si="220"/>
        <v>27.3</v>
      </c>
      <c r="G1706" s="107">
        <f>ROUND(SUM('NOVO HORIZONTE'!G1706),2)</f>
        <v>0</v>
      </c>
      <c r="H1706" s="107">
        <f t="shared" si="225"/>
        <v>0</v>
      </c>
      <c r="I1706" s="143">
        <f t="shared" si="221"/>
        <v>0</v>
      </c>
      <c r="J1706" s="142"/>
      <c r="K1706" s="183"/>
      <c r="L1706" s="7" t="str">
        <f t="shared" si="222"/>
        <v/>
      </c>
      <c r="M1706" s="7" t="str">
        <f t="shared" si="223"/>
        <v/>
      </c>
      <c r="N1706" s="7" t="str">
        <f t="shared" si="219"/>
        <v/>
      </c>
      <c r="O1706" s="144"/>
      <c r="P1706" s="355">
        <v>0</v>
      </c>
      <c r="Q1706" s="362">
        <f>SUM('NOVO HORIZONTE'!I1706)</f>
        <v>0</v>
      </c>
      <c r="R1706" s="363">
        <f t="shared" si="224"/>
        <v>0</v>
      </c>
      <c r="S1706" s="153">
        <f t="shared" si="226"/>
        <v>0</v>
      </c>
      <c r="T1706" s="364"/>
    </row>
    <row r="1707" ht="22.5" hidden="1" spans="1:20">
      <c r="A1707" s="158">
        <v>95945</v>
      </c>
      <c r="B1707" s="94" t="s">
        <v>252</v>
      </c>
      <c r="C1707" s="104" t="s">
        <v>1937</v>
      </c>
      <c r="D1707" s="94" t="s">
        <v>1010</v>
      </c>
      <c r="E1707" s="95">
        <v>17.65</v>
      </c>
      <c r="F1707" s="96">
        <f t="shared" si="220"/>
        <v>21.66</v>
      </c>
      <c r="G1707" s="107">
        <f>ROUND(SUM('NOVO HORIZONTE'!G1707),2)</f>
        <v>0</v>
      </c>
      <c r="H1707" s="107">
        <f t="shared" si="225"/>
        <v>0</v>
      </c>
      <c r="I1707" s="143">
        <f t="shared" si="221"/>
        <v>0</v>
      </c>
      <c r="J1707" s="142"/>
      <c r="K1707" s="183"/>
      <c r="L1707" s="7" t="str">
        <f t="shared" si="222"/>
        <v/>
      </c>
      <c r="M1707" s="7" t="str">
        <f t="shared" si="223"/>
        <v/>
      </c>
      <c r="N1707" s="7" t="str">
        <f t="shared" si="219"/>
        <v/>
      </c>
      <c r="O1707" s="144"/>
      <c r="P1707" s="355">
        <v>0</v>
      </c>
      <c r="Q1707" s="362">
        <f>SUM('NOVO HORIZONTE'!I1707)</f>
        <v>0</v>
      </c>
      <c r="R1707" s="363">
        <f t="shared" si="224"/>
        <v>0</v>
      </c>
      <c r="S1707" s="153">
        <f t="shared" si="226"/>
        <v>0</v>
      </c>
      <c r="T1707" s="364"/>
    </row>
    <row r="1708" ht="22.5" hidden="1" spans="1:20">
      <c r="A1708" s="158">
        <v>95946</v>
      </c>
      <c r="B1708" s="94" t="s">
        <v>252</v>
      </c>
      <c r="C1708" s="104" t="s">
        <v>1938</v>
      </c>
      <c r="D1708" s="94" t="s">
        <v>1010</v>
      </c>
      <c r="E1708" s="95">
        <v>13.82</v>
      </c>
      <c r="F1708" s="96">
        <f t="shared" si="220"/>
        <v>16.96</v>
      </c>
      <c r="G1708" s="107">
        <f>ROUND(SUM('NOVO HORIZONTE'!G1708),2)</f>
        <v>0</v>
      </c>
      <c r="H1708" s="107">
        <f t="shared" si="225"/>
        <v>0</v>
      </c>
      <c r="I1708" s="143">
        <f t="shared" si="221"/>
        <v>0</v>
      </c>
      <c r="J1708" s="142"/>
      <c r="K1708" s="183"/>
      <c r="L1708" s="7" t="str">
        <f t="shared" si="222"/>
        <v/>
      </c>
      <c r="M1708" s="7" t="str">
        <f t="shared" si="223"/>
        <v/>
      </c>
      <c r="N1708" s="7" t="str">
        <f t="shared" si="219"/>
        <v/>
      </c>
      <c r="O1708" s="144"/>
      <c r="P1708" s="355">
        <v>0</v>
      </c>
      <c r="Q1708" s="362">
        <f>SUM('NOVO HORIZONTE'!I1708)</f>
        <v>0</v>
      </c>
      <c r="R1708" s="363">
        <f t="shared" si="224"/>
        <v>0</v>
      </c>
      <c r="S1708" s="153">
        <f t="shared" si="226"/>
        <v>0</v>
      </c>
      <c r="T1708" s="364"/>
    </row>
    <row r="1709" ht="22.5" hidden="1" spans="1:20">
      <c r="A1709" s="158">
        <v>95947</v>
      </c>
      <c r="B1709" s="94" t="s">
        <v>252</v>
      </c>
      <c r="C1709" s="104" t="s">
        <v>1939</v>
      </c>
      <c r="D1709" s="94" t="s">
        <v>1010</v>
      </c>
      <c r="E1709" s="95">
        <v>10.52</v>
      </c>
      <c r="F1709" s="96">
        <f t="shared" si="220"/>
        <v>12.91</v>
      </c>
      <c r="G1709" s="107">
        <f>ROUND(SUM('NOVO HORIZONTE'!G1709),2)</f>
        <v>0</v>
      </c>
      <c r="H1709" s="107">
        <f t="shared" si="225"/>
        <v>0</v>
      </c>
      <c r="I1709" s="143">
        <f t="shared" si="221"/>
        <v>0</v>
      </c>
      <c r="J1709" s="142"/>
      <c r="K1709" s="183"/>
      <c r="L1709" s="7" t="str">
        <f t="shared" si="222"/>
        <v/>
      </c>
      <c r="M1709" s="7" t="str">
        <f t="shared" si="223"/>
        <v/>
      </c>
      <c r="N1709" s="7" t="str">
        <f t="shared" si="219"/>
        <v/>
      </c>
      <c r="O1709" s="144"/>
      <c r="P1709" s="355">
        <v>0</v>
      </c>
      <c r="Q1709" s="362">
        <f>SUM('NOVO HORIZONTE'!I1709)</f>
        <v>0</v>
      </c>
      <c r="R1709" s="363">
        <f t="shared" si="224"/>
        <v>0</v>
      </c>
      <c r="S1709" s="153">
        <f t="shared" si="226"/>
        <v>0</v>
      </c>
      <c r="T1709" s="364"/>
    </row>
    <row r="1710" ht="22.5" hidden="1" spans="1:20">
      <c r="A1710" s="158">
        <v>95948</v>
      </c>
      <c r="B1710" s="94" t="s">
        <v>252</v>
      </c>
      <c r="C1710" s="104" t="s">
        <v>1940</v>
      </c>
      <c r="D1710" s="94" t="s">
        <v>1010</v>
      </c>
      <c r="E1710" s="95">
        <v>9.12</v>
      </c>
      <c r="F1710" s="96">
        <f t="shared" si="220"/>
        <v>11.19</v>
      </c>
      <c r="G1710" s="107">
        <f>ROUND(SUM('NOVO HORIZONTE'!G1710),2)</f>
        <v>0</v>
      </c>
      <c r="H1710" s="107">
        <f t="shared" si="225"/>
        <v>0</v>
      </c>
      <c r="I1710" s="143">
        <f t="shared" si="221"/>
        <v>0</v>
      </c>
      <c r="J1710" s="142"/>
      <c r="K1710" s="183"/>
      <c r="L1710" s="7" t="str">
        <f t="shared" si="222"/>
        <v/>
      </c>
      <c r="M1710" s="7" t="str">
        <f t="shared" si="223"/>
        <v/>
      </c>
      <c r="N1710" s="7" t="str">
        <f t="shared" si="219"/>
        <v/>
      </c>
      <c r="O1710" s="144"/>
      <c r="P1710" s="355">
        <v>0</v>
      </c>
      <c r="Q1710" s="362">
        <f>SUM('NOVO HORIZONTE'!I1710)</f>
        <v>0</v>
      </c>
      <c r="R1710" s="363">
        <f t="shared" si="224"/>
        <v>0</v>
      </c>
      <c r="S1710" s="153">
        <f t="shared" si="226"/>
        <v>0</v>
      </c>
      <c r="T1710" s="364"/>
    </row>
    <row r="1711" ht="22.5" hidden="1" spans="1:20">
      <c r="A1711" s="158">
        <v>96544</v>
      </c>
      <c r="B1711" s="94" t="s">
        <v>252</v>
      </c>
      <c r="C1711" s="104" t="s">
        <v>1941</v>
      </c>
      <c r="D1711" s="94" t="s">
        <v>1010</v>
      </c>
      <c r="E1711" s="95">
        <v>17.65</v>
      </c>
      <c r="F1711" s="96">
        <f t="shared" si="220"/>
        <v>21.66</v>
      </c>
      <c r="G1711" s="107">
        <f>ROUND(SUM('NOVO HORIZONTE'!G1711),2)</f>
        <v>0</v>
      </c>
      <c r="H1711" s="107">
        <f t="shared" si="225"/>
        <v>0</v>
      </c>
      <c r="I1711" s="143">
        <f t="shared" si="221"/>
        <v>0</v>
      </c>
      <c r="J1711" s="142"/>
      <c r="K1711" s="183"/>
      <c r="L1711" s="7" t="str">
        <f t="shared" si="222"/>
        <v/>
      </c>
      <c r="M1711" s="7" t="str">
        <f t="shared" si="223"/>
        <v/>
      </c>
      <c r="N1711" s="7" t="str">
        <f t="shared" si="219"/>
        <v/>
      </c>
      <c r="O1711" s="144"/>
      <c r="P1711" s="355">
        <v>0</v>
      </c>
      <c r="Q1711" s="362">
        <f>SUM('NOVO HORIZONTE'!I1711)</f>
        <v>0</v>
      </c>
      <c r="R1711" s="363">
        <f t="shared" si="224"/>
        <v>0</v>
      </c>
      <c r="S1711" s="153">
        <f t="shared" si="226"/>
        <v>0</v>
      </c>
      <c r="T1711" s="364"/>
    </row>
    <row r="1712" ht="22.5" hidden="1" spans="1:20">
      <c r="A1712" s="158">
        <v>96545</v>
      </c>
      <c r="B1712" s="94" t="s">
        <v>252</v>
      </c>
      <c r="C1712" s="104" t="s">
        <v>1942</v>
      </c>
      <c r="D1712" s="94" t="s">
        <v>1010</v>
      </c>
      <c r="E1712" s="95">
        <v>15.99</v>
      </c>
      <c r="F1712" s="96">
        <f t="shared" si="220"/>
        <v>19.63</v>
      </c>
      <c r="G1712" s="107">
        <f>ROUND(SUM('NOVO HORIZONTE'!G1712),2)</f>
        <v>0</v>
      </c>
      <c r="H1712" s="107">
        <f t="shared" si="225"/>
        <v>0</v>
      </c>
      <c r="I1712" s="143">
        <f t="shared" si="221"/>
        <v>0</v>
      </c>
      <c r="J1712" s="142"/>
      <c r="K1712" s="183"/>
      <c r="L1712" s="7" t="str">
        <f t="shared" si="222"/>
        <v/>
      </c>
      <c r="M1712" s="7" t="str">
        <f t="shared" si="223"/>
        <v/>
      </c>
      <c r="N1712" s="7" t="str">
        <f t="shared" si="219"/>
        <v/>
      </c>
      <c r="O1712" s="144"/>
      <c r="P1712" s="355">
        <v>0</v>
      </c>
      <c r="Q1712" s="362">
        <f>SUM('NOVO HORIZONTE'!I1712)</f>
        <v>0</v>
      </c>
      <c r="R1712" s="363">
        <f t="shared" si="224"/>
        <v>0</v>
      </c>
      <c r="S1712" s="153">
        <f t="shared" si="226"/>
        <v>0</v>
      </c>
      <c r="T1712" s="364"/>
    </row>
    <row r="1713" ht="22.5" hidden="1" spans="1:20">
      <c r="A1713" s="158">
        <v>96546</v>
      </c>
      <c r="B1713" s="94" t="s">
        <v>252</v>
      </c>
      <c r="C1713" s="104" t="s">
        <v>1943</v>
      </c>
      <c r="D1713" s="94" t="s">
        <v>1010</v>
      </c>
      <c r="E1713" s="95">
        <v>14.02</v>
      </c>
      <c r="F1713" s="96">
        <f t="shared" si="220"/>
        <v>17.21</v>
      </c>
      <c r="G1713" s="107">
        <f>ROUND(SUM('NOVO HORIZONTE'!G1713),2)</f>
        <v>0</v>
      </c>
      <c r="H1713" s="107">
        <f t="shared" si="225"/>
        <v>0</v>
      </c>
      <c r="I1713" s="143">
        <f t="shared" si="221"/>
        <v>0</v>
      </c>
      <c r="J1713" s="142"/>
      <c r="K1713" s="183"/>
      <c r="L1713" s="7" t="str">
        <f t="shared" si="222"/>
        <v/>
      </c>
      <c r="M1713" s="7" t="str">
        <f t="shared" si="223"/>
        <v/>
      </c>
      <c r="N1713" s="7" t="str">
        <f t="shared" si="219"/>
        <v/>
      </c>
      <c r="O1713" s="144"/>
      <c r="P1713" s="355">
        <v>0</v>
      </c>
      <c r="Q1713" s="362">
        <f>SUM('NOVO HORIZONTE'!I1713)</f>
        <v>0</v>
      </c>
      <c r="R1713" s="363">
        <f t="shared" si="224"/>
        <v>0</v>
      </c>
      <c r="S1713" s="153">
        <f t="shared" si="226"/>
        <v>0</v>
      </c>
      <c r="T1713" s="364"/>
    </row>
    <row r="1714" ht="22.5" hidden="1" spans="1:20">
      <c r="A1714" s="158">
        <v>96547</v>
      </c>
      <c r="B1714" s="94" t="s">
        <v>252</v>
      </c>
      <c r="C1714" s="104" t="s">
        <v>1944</v>
      </c>
      <c r="D1714" s="94" t="s">
        <v>1010</v>
      </c>
      <c r="E1714" s="95">
        <v>11.74</v>
      </c>
      <c r="F1714" s="96">
        <f t="shared" si="220"/>
        <v>14.41</v>
      </c>
      <c r="G1714" s="107">
        <f>ROUND(SUM('NOVO HORIZONTE'!G1714),2)</f>
        <v>0</v>
      </c>
      <c r="H1714" s="107">
        <f t="shared" si="225"/>
        <v>0</v>
      </c>
      <c r="I1714" s="143">
        <f t="shared" si="221"/>
        <v>0</v>
      </c>
      <c r="J1714" s="142"/>
      <c r="K1714" s="183"/>
      <c r="L1714" s="7" t="str">
        <f t="shared" si="222"/>
        <v/>
      </c>
      <c r="M1714" s="7" t="str">
        <f t="shared" si="223"/>
        <v/>
      </c>
      <c r="N1714" s="7" t="str">
        <f t="shared" si="219"/>
        <v/>
      </c>
      <c r="O1714" s="144"/>
      <c r="P1714" s="355">
        <v>0</v>
      </c>
      <c r="Q1714" s="362">
        <f>SUM('NOVO HORIZONTE'!I1714)</f>
        <v>0</v>
      </c>
      <c r="R1714" s="363">
        <f t="shared" si="224"/>
        <v>0</v>
      </c>
      <c r="S1714" s="153">
        <f t="shared" si="226"/>
        <v>0</v>
      </c>
      <c r="T1714" s="364"/>
    </row>
    <row r="1715" ht="22.5" hidden="1" spans="1:20">
      <c r="A1715" s="158">
        <v>96548</v>
      </c>
      <c r="B1715" s="94" t="s">
        <v>252</v>
      </c>
      <c r="C1715" s="104" t="s">
        <v>1945</v>
      </c>
      <c r="D1715" s="94" t="s">
        <v>1010</v>
      </c>
      <c r="E1715" s="95">
        <v>10.88</v>
      </c>
      <c r="F1715" s="96">
        <f t="shared" si="220"/>
        <v>13.35</v>
      </c>
      <c r="G1715" s="107">
        <f>ROUND(SUM('NOVO HORIZONTE'!G1715),2)</f>
        <v>0</v>
      </c>
      <c r="H1715" s="107">
        <f t="shared" si="225"/>
        <v>0</v>
      </c>
      <c r="I1715" s="143">
        <f t="shared" si="221"/>
        <v>0</v>
      </c>
      <c r="J1715" s="142"/>
      <c r="K1715" s="183"/>
      <c r="L1715" s="7" t="str">
        <f t="shared" si="222"/>
        <v/>
      </c>
      <c r="M1715" s="7" t="str">
        <f t="shared" si="223"/>
        <v/>
      </c>
      <c r="N1715" s="7" t="str">
        <f t="shared" si="219"/>
        <v/>
      </c>
      <c r="O1715" s="144"/>
      <c r="P1715" s="355">
        <v>0</v>
      </c>
      <c r="Q1715" s="362">
        <f>SUM('NOVO HORIZONTE'!I1715)</f>
        <v>0</v>
      </c>
      <c r="R1715" s="363">
        <f t="shared" si="224"/>
        <v>0</v>
      </c>
      <c r="S1715" s="153">
        <f t="shared" si="226"/>
        <v>0</v>
      </c>
      <c r="T1715" s="364"/>
    </row>
    <row r="1716" ht="22.5" hidden="1" spans="1:20">
      <c r="A1716" s="158">
        <v>96549</v>
      </c>
      <c r="B1716" s="94" t="s">
        <v>252</v>
      </c>
      <c r="C1716" s="104" t="s">
        <v>1946</v>
      </c>
      <c r="D1716" s="94" t="s">
        <v>1010</v>
      </c>
      <c r="E1716" s="95">
        <v>11.8</v>
      </c>
      <c r="F1716" s="96">
        <f t="shared" si="220"/>
        <v>14.48</v>
      </c>
      <c r="G1716" s="107">
        <f>ROUND(SUM('NOVO HORIZONTE'!G1716),2)</f>
        <v>0</v>
      </c>
      <c r="H1716" s="107">
        <f t="shared" si="225"/>
        <v>0</v>
      </c>
      <c r="I1716" s="143">
        <f t="shared" si="221"/>
        <v>0</v>
      </c>
      <c r="J1716" s="142"/>
      <c r="K1716" s="183"/>
      <c r="L1716" s="7" t="str">
        <f t="shared" si="222"/>
        <v/>
      </c>
      <c r="M1716" s="7" t="str">
        <f t="shared" si="223"/>
        <v/>
      </c>
      <c r="N1716" s="7" t="str">
        <f t="shared" si="219"/>
        <v/>
      </c>
      <c r="O1716" s="144"/>
      <c r="P1716" s="355">
        <v>0</v>
      </c>
      <c r="Q1716" s="362">
        <f>SUM('NOVO HORIZONTE'!I1716)</f>
        <v>0</v>
      </c>
      <c r="R1716" s="363">
        <f t="shared" si="224"/>
        <v>0</v>
      </c>
      <c r="S1716" s="153">
        <f t="shared" si="226"/>
        <v>0</v>
      </c>
      <c r="T1716" s="364"/>
    </row>
    <row r="1717" ht="22.5" hidden="1" spans="1:20">
      <c r="A1717" s="158">
        <v>96550</v>
      </c>
      <c r="B1717" s="94" t="s">
        <v>252</v>
      </c>
      <c r="C1717" s="104" t="s">
        <v>1947</v>
      </c>
      <c r="D1717" s="94" t="s">
        <v>1010</v>
      </c>
      <c r="E1717" s="95">
        <v>11.37</v>
      </c>
      <c r="F1717" s="96">
        <f t="shared" si="220"/>
        <v>13.96</v>
      </c>
      <c r="G1717" s="107">
        <f>ROUND(SUM('NOVO HORIZONTE'!G1717),2)</f>
        <v>0</v>
      </c>
      <c r="H1717" s="107">
        <f t="shared" si="225"/>
        <v>0</v>
      </c>
      <c r="I1717" s="143">
        <f t="shared" si="221"/>
        <v>0</v>
      </c>
      <c r="J1717" s="142"/>
      <c r="K1717" s="183"/>
      <c r="L1717" s="7" t="str">
        <f t="shared" si="222"/>
        <v/>
      </c>
      <c r="M1717" s="7" t="str">
        <f t="shared" si="223"/>
        <v/>
      </c>
      <c r="N1717" s="7" t="str">
        <f t="shared" si="219"/>
        <v/>
      </c>
      <c r="O1717" s="144"/>
      <c r="P1717" s="355">
        <v>0</v>
      </c>
      <c r="Q1717" s="362">
        <f>SUM('NOVO HORIZONTE'!I1717)</f>
        <v>0</v>
      </c>
      <c r="R1717" s="363">
        <f t="shared" si="224"/>
        <v>0</v>
      </c>
      <c r="S1717" s="153">
        <f t="shared" si="226"/>
        <v>0</v>
      </c>
      <c r="T1717" s="364"/>
    </row>
    <row r="1718" ht="22.5" hidden="1" spans="1:20">
      <c r="A1718" s="158">
        <v>92759</v>
      </c>
      <c r="B1718" s="94" t="s">
        <v>252</v>
      </c>
      <c r="C1718" s="104" t="s">
        <v>1948</v>
      </c>
      <c r="D1718" s="94" t="s">
        <v>1010</v>
      </c>
      <c r="E1718" s="95">
        <v>15.45</v>
      </c>
      <c r="F1718" s="96">
        <f t="shared" si="220"/>
        <v>18.96</v>
      </c>
      <c r="G1718" s="107">
        <f>ROUND(SUM('NOVO HORIZONTE'!G1718),2)</f>
        <v>0</v>
      </c>
      <c r="H1718" s="107">
        <f t="shared" si="225"/>
        <v>0</v>
      </c>
      <c r="I1718" s="143">
        <f t="shared" si="221"/>
        <v>0</v>
      </c>
      <c r="J1718" s="142"/>
      <c r="K1718" s="183"/>
      <c r="L1718" s="7" t="str">
        <f t="shared" si="222"/>
        <v/>
      </c>
      <c r="M1718" s="7" t="str">
        <f t="shared" si="223"/>
        <v/>
      </c>
      <c r="N1718" s="7" t="str">
        <f t="shared" si="219"/>
        <v/>
      </c>
      <c r="O1718" s="144"/>
      <c r="P1718" s="355">
        <v>0</v>
      </c>
      <c r="Q1718" s="362">
        <f>SUM('NOVO HORIZONTE'!I1718)</f>
        <v>0</v>
      </c>
      <c r="R1718" s="363">
        <f t="shared" si="224"/>
        <v>0</v>
      </c>
      <c r="S1718" s="153">
        <f t="shared" si="226"/>
        <v>0</v>
      </c>
      <c r="T1718" s="364"/>
    </row>
    <row r="1719" ht="22.5" hidden="1" spans="1:20">
      <c r="A1719" s="158">
        <v>92760</v>
      </c>
      <c r="B1719" s="94" t="s">
        <v>252</v>
      </c>
      <c r="C1719" s="104" t="s">
        <v>1949</v>
      </c>
      <c r="D1719" s="94" t="s">
        <v>1010</v>
      </c>
      <c r="E1719" s="95">
        <v>14.38</v>
      </c>
      <c r="F1719" s="96">
        <f t="shared" si="220"/>
        <v>17.65</v>
      </c>
      <c r="G1719" s="107">
        <f>ROUND(SUM('NOVO HORIZONTE'!G1719),2)</f>
        <v>0</v>
      </c>
      <c r="H1719" s="107">
        <f t="shared" si="225"/>
        <v>0</v>
      </c>
      <c r="I1719" s="143">
        <f t="shared" si="221"/>
        <v>0</v>
      </c>
      <c r="J1719" s="142"/>
      <c r="K1719" s="183"/>
      <c r="L1719" s="7" t="str">
        <f t="shared" si="222"/>
        <v/>
      </c>
      <c r="M1719" s="7" t="str">
        <f t="shared" si="223"/>
        <v/>
      </c>
      <c r="N1719" s="7" t="str">
        <f t="shared" si="219"/>
        <v/>
      </c>
      <c r="O1719" s="144"/>
      <c r="P1719" s="355">
        <v>0</v>
      </c>
      <c r="Q1719" s="362">
        <f>SUM('NOVO HORIZONTE'!I1719)</f>
        <v>0</v>
      </c>
      <c r="R1719" s="363">
        <f t="shared" si="224"/>
        <v>0</v>
      </c>
      <c r="S1719" s="153">
        <f t="shared" si="226"/>
        <v>0</v>
      </c>
      <c r="T1719" s="364"/>
    </row>
    <row r="1720" ht="22.5" hidden="1" spans="1:20">
      <c r="A1720" s="158">
        <v>92761</v>
      </c>
      <c r="B1720" s="94" t="s">
        <v>252</v>
      </c>
      <c r="C1720" s="104" t="s">
        <v>1950</v>
      </c>
      <c r="D1720" s="94" t="s">
        <v>1010</v>
      </c>
      <c r="E1720" s="95">
        <v>13.37</v>
      </c>
      <c r="F1720" s="96">
        <f t="shared" si="220"/>
        <v>16.41</v>
      </c>
      <c r="G1720" s="107">
        <f>ROUND(SUM('NOVO HORIZONTE'!G1720),2)</f>
        <v>0</v>
      </c>
      <c r="H1720" s="107">
        <f t="shared" si="225"/>
        <v>0</v>
      </c>
      <c r="I1720" s="143">
        <f t="shared" si="221"/>
        <v>0</v>
      </c>
      <c r="J1720" s="142"/>
      <c r="K1720" s="183"/>
      <c r="L1720" s="7" t="str">
        <f t="shared" si="222"/>
        <v/>
      </c>
      <c r="M1720" s="7" t="str">
        <f t="shared" si="223"/>
        <v/>
      </c>
      <c r="N1720" s="7" t="str">
        <f t="shared" si="219"/>
        <v/>
      </c>
      <c r="O1720" s="144"/>
      <c r="P1720" s="355">
        <v>0</v>
      </c>
      <c r="Q1720" s="362">
        <f>SUM('NOVO HORIZONTE'!I1720)</f>
        <v>0</v>
      </c>
      <c r="R1720" s="363">
        <f t="shared" si="224"/>
        <v>0</v>
      </c>
      <c r="S1720" s="153">
        <f t="shared" si="226"/>
        <v>0</v>
      </c>
      <c r="T1720" s="364"/>
    </row>
    <row r="1721" ht="22.5" hidden="1" spans="1:20">
      <c r="A1721" s="158">
        <v>92762</v>
      </c>
      <c r="B1721" s="94" t="s">
        <v>252</v>
      </c>
      <c r="C1721" s="104" t="s">
        <v>1951</v>
      </c>
      <c r="D1721" s="94" t="s">
        <v>1010</v>
      </c>
      <c r="E1721" s="95">
        <v>11.86</v>
      </c>
      <c r="F1721" s="96">
        <f t="shared" si="220"/>
        <v>14.56</v>
      </c>
      <c r="G1721" s="107">
        <f>ROUND(SUM('NOVO HORIZONTE'!G1721),2)</f>
        <v>0</v>
      </c>
      <c r="H1721" s="107">
        <f t="shared" si="225"/>
        <v>0</v>
      </c>
      <c r="I1721" s="143">
        <f t="shared" si="221"/>
        <v>0</v>
      </c>
      <c r="J1721" s="142"/>
      <c r="K1721" s="183"/>
      <c r="L1721" s="7" t="str">
        <f t="shared" si="222"/>
        <v/>
      </c>
      <c r="M1721" s="7" t="str">
        <f t="shared" si="223"/>
        <v/>
      </c>
      <c r="N1721" s="7" t="str">
        <f t="shared" si="219"/>
        <v/>
      </c>
      <c r="O1721" s="144"/>
      <c r="P1721" s="355">
        <v>0</v>
      </c>
      <c r="Q1721" s="362">
        <f>SUM('NOVO HORIZONTE'!I1721)</f>
        <v>0</v>
      </c>
      <c r="R1721" s="363">
        <f t="shared" si="224"/>
        <v>0</v>
      </c>
      <c r="S1721" s="153">
        <f t="shared" si="226"/>
        <v>0</v>
      </c>
      <c r="T1721" s="364"/>
    </row>
    <row r="1722" ht="22.5" hidden="1" spans="1:20">
      <c r="A1722" s="158">
        <v>92763</v>
      </c>
      <c r="B1722" s="94" t="s">
        <v>252</v>
      </c>
      <c r="C1722" s="104" t="s">
        <v>1952</v>
      </c>
      <c r="D1722" s="94" t="s">
        <v>1010</v>
      </c>
      <c r="E1722" s="95">
        <v>9.95</v>
      </c>
      <c r="F1722" s="96">
        <f t="shared" si="220"/>
        <v>12.21</v>
      </c>
      <c r="G1722" s="107">
        <f>ROUND(SUM('NOVO HORIZONTE'!G1722),2)</f>
        <v>0</v>
      </c>
      <c r="H1722" s="107">
        <f t="shared" si="225"/>
        <v>0</v>
      </c>
      <c r="I1722" s="143">
        <f t="shared" si="221"/>
        <v>0</v>
      </c>
      <c r="J1722" s="142"/>
      <c r="K1722" s="183"/>
      <c r="L1722" s="7" t="str">
        <f t="shared" si="222"/>
        <v/>
      </c>
      <c r="M1722" s="7" t="str">
        <f t="shared" si="223"/>
        <v/>
      </c>
      <c r="N1722" s="7" t="str">
        <f t="shared" si="219"/>
        <v/>
      </c>
      <c r="O1722" s="144"/>
      <c r="P1722" s="355">
        <v>0</v>
      </c>
      <c r="Q1722" s="362">
        <f>SUM('NOVO HORIZONTE'!I1722)</f>
        <v>0</v>
      </c>
      <c r="R1722" s="363">
        <f t="shared" si="224"/>
        <v>0</v>
      </c>
      <c r="S1722" s="153">
        <f t="shared" si="226"/>
        <v>0</v>
      </c>
      <c r="T1722" s="364"/>
    </row>
    <row r="1723" ht="22.5" hidden="1" spans="1:20">
      <c r="A1723" s="158">
        <v>92764</v>
      </c>
      <c r="B1723" s="94" t="s">
        <v>252</v>
      </c>
      <c r="C1723" s="104" t="s">
        <v>1953</v>
      </c>
      <c r="D1723" s="94" t="s">
        <v>1010</v>
      </c>
      <c r="E1723" s="95">
        <v>9.59</v>
      </c>
      <c r="F1723" s="96">
        <f t="shared" si="220"/>
        <v>11.77</v>
      </c>
      <c r="G1723" s="107">
        <f>ROUND(SUM('NOVO HORIZONTE'!G1723),2)</f>
        <v>0</v>
      </c>
      <c r="H1723" s="107">
        <f t="shared" si="225"/>
        <v>0</v>
      </c>
      <c r="I1723" s="143">
        <f t="shared" si="221"/>
        <v>0</v>
      </c>
      <c r="J1723" s="142"/>
      <c r="K1723" s="183"/>
      <c r="L1723" s="7" t="str">
        <f t="shared" si="222"/>
        <v/>
      </c>
      <c r="M1723" s="7" t="str">
        <f t="shared" si="223"/>
        <v/>
      </c>
      <c r="N1723" s="7" t="str">
        <f t="shared" si="219"/>
        <v/>
      </c>
      <c r="O1723" s="144"/>
      <c r="P1723" s="355">
        <v>0</v>
      </c>
      <c r="Q1723" s="362">
        <f>SUM('NOVO HORIZONTE'!I1723)</f>
        <v>0</v>
      </c>
      <c r="R1723" s="363">
        <f t="shared" si="224"/>
        <v>0</v>
      </c>
      <c r="S1723" s="153">
        <f t="shared" si="226"/>
        <v>0</v>
      </c>
      <c r="T1723" s="364"/>
    </row>
    <row r="1724" ht="22.5" hidden="1" spans="1:20">
      <c r="A1724" s="158">
        <v>92765</v>
      </c>
      <c r="B1724" s="94" t="s">
        <v>252</v>
      </c>
      <c r="C1724" s="104" t="s">
        <v>1954</v>
      </c>
      <c r="D1724" s="94" t="s">
        <v>1010</v>
      </c>
      <c r="E1724" s="95">
        <v>10.88</v>
      </c>
      <c r="F1724" s="96">
        <f t="shared" si="220"/>
        <v>13.35</v>
      </c>
      <c r="G1724" s="107">
        <f>ROUND(SUM('NOVO HORIZONTE'!G1724),2)</f>
        <v>0</v>
      </c>
      <c r="H1724" s="107">
        <f t="shared" si="225"/>
        <v>0</v>
      </c>
      <c r="I1724" s="143">
        <f t="shared" si="221"/>
        <v>0</v>
      </c>
      <c r="J1724" s="142"/>
      <c r="K1724" s="183"/>
      <c r="L1724" s="7" t="str">
        <f t="shared" si="222"/>
        <v/>
      </c>
      <c r="M1724" s="7" t="str">
        <f t="shared" si="223"/>
        <v/>
      </c>
      <c r="N1724" s="7" t="str">
        <f t="shared" si="219"/>
        <v/>
      </c>
      <c r="O1724" s="144"/>
      <c r="P1724" s="355">
        <v>0</v>
      </c>
      <c r="Q1724" s="362">
        <f>SUM('NOVO HORIZONTE'!I1724)</f>
        <v>0</v>
      </c>
      <c r="R1724" s="363">
        <f t="shared" si="224"/>
        <v>0</v>
      </c>
      <c r="S1724" s="153">
        <f t="shared" si="226"/>
        <v>0</v>
      </c>
      <c r="T1724" s="364"/>
    </row>
    <row r="1725" ht="22.5" hidden="1" spans="1:20">
      <c r="A1725" s="158">
        <v>92766</v>
      </c>
      <c r="B1725" s="94" t="s">
        <v>252</v>
      </c>
      <c r="C1725" s="104" t="s">
        <v>1955</v>
      </c>
      <c r="D1725" s="94" t="s">
        <v>1010</v>
      </c>
      <c r="E1725" s="95">
        <v>10.74</v>
      </c>
      <c r="F1725" s="96">
        <f t="shared" si="220"/>
        <v>13.18</v>
      </c>
      <c r="G1725" s="107">
        <f>ROUND(SUM('NOVO HORIZONTE'!G1725),2)</f>
        <v>0</v>
      </c>
      <c r="H1725" s="107">
        <f t="shared" si="225"/>
        <v>0</v>
      </c>
      <c r="I1725" s="143">
        <f t="shared" si="221"/>
        <v>0</v>
      </c>
      <c r="J1725" s="142"/>
      <c r="K1725" s="183"/>
      <c r="L1725" s="7" t="str">
        <f t="shared" si="222"/>
        <v/>
      </c>
      <c r="M1725" s="7" t="str">
        <f t="shared" si="223"/>
        <v/>
      </c>
      <c r="N1725" s="7" t="str">
        <f t="shared" si="219"/>
        <v/>
      </c>
      <c r="O1725" s="144"/>
      <c r="P1725" s="355">
        <v>0</v>
      </c>
      <c r="Q1725" s="362">
        <f>SUM('NOVO HORIZONTE'!I1725)</f>
        <v>0</v>
      </c>
      <c r="R1725" s="363">
        <f t="shared" si="224"/>
        <v>0</v>
      </c>
      <c r="S1725" s="153">
        <f t="shared" si="226"/>
        <v>0</v>
      </c>
      <c r="T1725" s="364"/>
    </row>
    <row r="1726" ht="22.5" hidden="1" spans="1:20">
      <c r="A1726" s="158">
        <v>92767</v>
      </c>
      <c r="B1726" s="94" t="s">
        <v>252</v>
      </c>
      <c r="C1726" s="104" t="s">
        <v>1956</v>
      </c>
      <c r="D1726" s="94" t="s">
        <v>1010</v>
      </c>
      <c r="E1726" s="95">
        <v>17.04</v>
      </c>
      <c r="F1726" s="96">
        <f t="shared" si="220"/>
        <v>20.91</v>
      </c>
      <c r="G1726" s="107">
        <f>ROUND(SUM('NOVO HORIZONTE'!G1726),2)</f>
        <v>0</v>
      </c>
      <c r="H1726" s="107">
        <f t="shared" si="225"/>
        <v>0</v>
      </c>
      <c r="I1726" s="143">
        <f t="shared" si="221"/>
        <v>0</v>
      </c>
      <c r="J1726" s="142"/>
      <c r="K1726" s="183"/>
      <c r="L1726" s="7" t="str">
        <f t="shared" si="222"/>
        <v/>
      </c>
      <c r="M1726" s="7" t="str">
        <f t="shared" si="223"/>
        <v/>
      </c>
      <c r="N1726" s="7" t="str">
        <f t="shared" si="219"/>
        <v/>
      </c>
      <c r="O1726" s="144"/>
      <c r="P1726" s="355">
        <v>0</v>
      </c>
      <c r="Q1726" s="362">
        <f>SUM('NOVO HORIZONTE'!I1726)</f>
        <v>0</v>
      </c>
      <c r="R1726" s="363">
        <f t="shared" si="224"/>
        <v>0</v>
      </c>
      <c r="S1726" s="153">
        <f t="shared" si="226"/>
        <v>0</v>
      </c>
      <c r="T1726" s="364"/>
    </row>
    <row r="1727" ht="22.5" hidden="1" spans="1:20">
      <c r="A1727" s="158">
        <v>92768</v>
      </c>
      <c r="B1727" s="94" t="s">
        <v>252</v>
      </c>
      <c r="C1727" s="104" t="s">
        <v>1957</v>
      </c>
      <c r="D1727" s="94" t="s">
        <v>1010</v>
      </c>
      <c r="E1727" s="95">
        <v>14.81</v>
      </c>
      <c r="F1727" s="96">
        <f t="shared" si="220"/>
        <v>18.18</v>
      </c>
      <c r="G1727" s="107">
        <f>ROUND(SUM('NOVO HORIZONTE'!G1727),2)</f>
        <v>0</v>
      </c>
      <c r="H1727" s="107">
        <f t="shared" si="225"/>
        <v>0</v>
      </c>
      <c r="I1727" s="143">
        <f t="shared" si="221"/>
        <v>0</v>
      </c>
      <c r="J1727" s="142"/>
      <c r="K1727" s="183"/>
      <c r="L1727" s="7" t="str">
        <f t="shared" si="222"/>
        <v/>
      </c>
      <c r="M1727" s="7" t="str">
        <f t="shared" si="223"/>
        <v/>
      </c>
      <c r="N1727" s="7" t="str">
        <f t="shared" si="219"/>
        <v/>
      </c>
      <c r="O1727" s="144"/>
      <c r="P1727" s="355">
        <v>0</v>
      </c>
      <c r="Q1727" s="362">
        <f>SUM('NOVO HORIZONTE'!I1727)</f>
        <v>0</v>
      </c>
      <c r="R1727" s="363">
        <f t="shared" si="224"/>
        <v>0</v>
      </c>
      <c r="S1727" s="153">
        <f t="shared" si="226"/>
        <v>0</v>
      </c>
      <c r="T1727" s="364"/>
    </row>
    <row r="1728" ht="22.5" hidden="1" spans="1:20">
      <c r="A1728" s="158">
        <v>92769</v>
      </c>
      <c r="B1728" s="94" t="s">
        <v>252</v>
      </c>
      <c r="C1728" s="104" t="s">
        <v>1958</v>
      </c>
      <c r="D1728" s="94" t="s">
        <v>1010</v>
      </c>
      <c r="E1728" s="95">
        <v>13.75</v>
      </c>
      <c r="F1728" s="96">
        <f t="shared" si="220"/>
        <v>16.88</v>
      </c>
      <c r="G1728" s="107">
        <f>ROUND(SUM('NOVO HORIZONTE'!G1728),2)</f>
        <v>0</v>
      </c>
      <c r="H1728" s="107">
        <f t="shared" si="225"/>
        <v>0</v>
      </c>
      <c r="I1728" s="143">
        <f t="shared" si="221"/>
        <v>0</v>
      </c>
      <c r="J1728" s="142"/>
      <c r="K1728" s="183"/>
      <c r="L1728" s="7" t="str">
        <f t="shared" si="222"/>
        <v/>
      </c>
      <c r="M1728" s="7" t="str">
        <f t="shared" si="223"/>
        <v/>
      </c>
      <c r="N1728" s="7" t="str">
        <f t="shared" si="219"/>
        <v/>
      </c>
      <c r="O1728" s="144"/>
      <c r="P1728" s="355">
        <v>0</v>
      </c>
      <c r="Q1728" s="362">
        <f>SUM('NOVO HORIZONTE'!I1728)</f>
        <v>0</v>
      </c>
      <c r="R1728" s="363">
        <f t="shared" si="224"/>
        <v>0</v>
      </c>
      <c r="S1728" s="153">
        <f t="shared" si="226"/>
        <v>0</v>
      </c>
      <c r="T1728" s="364"/>
    </row>
    <row r="1729" ht="22.5" hidden="1" spans="1:20">
      <c r="A1729" s="158">
        <v>92770</v>
      </c>
      <c r="B1729" s="94" t="s">
        <v>252</v>
      </c>
      <c r="C1729" s="104" t="s">
        <v>1959</v>
      </c>
      <c r="D1729" s="94" t="s">
        <v>1010</v>
      </c>
      <c r="E1729" s="95">
        <v>12.79</v>
      </c>
      <c r="F1729" s="96">
        <f t="shared" si="220"/>
        <v>15.7</v>
      </c>
      <c r="G1729" s="107">
        <f>ROUND(SUM('NOVO HORIZONTE'!G1729),2)</f>
        <v>0</v>
      </c>
      <c r="H1729" s="107">
        <f t="shared" si="225"/>
        <v>0</v>
      </c>
      <c r="I1729" s="143">
        <f t="shared" si="221"/>
        <v>0</v>
      </c>
      <c r="J1729" s="142"/>
      <c r="K1729" s="183"/>
      <c r="L1729" s="7" t="str">
        <f t="shared" si="222"/>
        <v/>
      </c>
      <c r="M1729" s="7" t="str">
        <f t="shared" si="223"/>
        <v/>
      </c>
      <c r="N1729" s="7" t="str">
        <f t="shared" si="219"/>
        <v/>
      </c>
      <c r="O1729" s="144"/>
      <c r="P1729" s="355">
        <v>0</v>
      </c>
      <c r="Q1729" s="362">
        <f>SUM('NOVO HORIZONTE'!I1729)</f>
        <v>0</v>
      </c>
      <c r="R1729" s="363">
        <f t="shared" si="224"/>
        <v>0</v>
      </c>
      <c r="S1729" s="153">
        <f t="shared" si="226"/>
        <v>0</v>
      </c>
      <c r="T1729" s="364"/>
    </row>
    <row r="1730" ht="22.5" hidden="1" spans="1:20">
      <c r="A1730" s="158">
        <v>92771</v>
      </c>
      <c r="B1730" s="94" t="s">
        <v>252</v>
      </c>
      <c r="C1730" s="104" t="s">
        <v>1960</v>
      </c>
      <c r="D1730" s="94" t="s">
        <v>1010</v>
      </c>
      <c r="E1730" s="95">
        <v>11.33</v>
      </c>
      <c r="F1730" s="96">
        <f t="shared" si="220"/>
        <v>13.91</v>
      </c>
      <c r="G1730" s="107">
        <f>ROUND(SUM('NOVO HORIZONTE'!G1730),2)</f>
        <v>0</v>
      </c>
      <c r="H1730" s="107">
        <f t="shared" si="225"/>
        <v>0</v>
      </c>
      <c r="I1730" s="143">
        <f t="shared" si="221"/>
        <v>0</v>
      </c>
      <c r="J1730" s="142"/>
      <c r="K1730" s="183"/>
      <c r="L1730" s="7" t="str">
        <f t="shared" si="222"/>
        <v/>
      </c>
      <c r="M1730" s="7" t="str">
        <f t="shared" si="223"/>
        <v/>
      </c>
      <c r="N1730" s="7" t="str">
        <f t="shared" si="219"/>
        <v/>
      </c>
      <c r="O1730" s="144"/>
      <c r="P1730" s="355">
        <v>0</v>
      </c>
      <c r="Q1730" s="362">
        <f>SUM('NOVO HORIZONTE'!I1730)</f>
        <v>0</v>
      </c>
      <c r="R1730" s="363">
        <f t="shared" si="224"/>
        <v>0</v>
      </c>
      <c r="S1730" s="153">
        <f t="shared" si="226"/>
        <v>0</v>
      </c>
      <c r="T1730" s="364"/>
    </row>
    <row r="1731" ht="22.5" hidden="1" spans="1:20">
      <c r="A1731" s="158">
        <v>92772</v>
      </c>
      <c r="B1731" s="94" t="s">
        <v>252</v>
      </c>
      <c r="C1731" s="104" t="s">
        <v>1961</v>
      </c>
      <c r="D1731" s="94" t="s">
        <v>1010</v>
      </c>
      <c r="E1731" s="95">
        <v>9.48</v>
      </c>
      <c r="F1731" s="96">
        <f t="shared" si="220"/>
        <v>11.64</v>
      </c>
      <c r="G1731" s="107">
        <f>ROUND(SUM('NOVO HORIZONTE'!G1731),2)</f>
        <v>0</v>
      </c>
      <c r="H1731" s="107">
        <f t="shared" si="225"/>
        <v>0</v>
      </c>
      <c r="I1731" s="143">
        <f t="shared" si="221"/>
        <v>0</v>
      </c>
      <c r="J1731" s="142"/>
      <c r="K1731" s="183"/>
      <c r="L1731" s="7" t="str">
        <f t="shared" si="222"/>
        <v/>
      </c>
      <c r="M1731" s="7" t="str">
        <f t="shared" si="223"/>
        <v/>
      </c>
      <c r="N1731" s="7" t="str">
        <f t="shared" si="219"/>
        <v/>
      </c>
      <c r="O1731" s="144"/>
      <c r="P1731" s="355">
        <v>0</v>
      </c>
      <c r="Q1731" s="362">
        <f>SUM('NOVO HORIZONTE'!I1731)</f>
        <v>0</v>
      </c>
      <c r="R1731" s="363">
        <f t="shared" si="224"/>
        <v>0</v>
      </c>
      <c r="S1731" s="153">
        <f t="shared" si="226"/>
        <v>0</v>
      </c>
      <c r="T1731" s="364"/>
    </row>
    <row r="1732" ht="22.5" hidden="1" spans="1:20">
      <c r="A1732" s="158">
        <v>92773</v>
      </c>
      <c r="B1732" s="94" t="s">
        <v>252</v>
      </c>
      <c r="C1732" s="104" t="s">
        <v>1962</v>
      </c>
      <c r="D1732" s="94" t="s">
        <v>1010</v>
      </c>
      <c r="E1732" s="95">
        <v>9.29</v>
      </c>
      <c r="F1732" s="96">
        <f t="shared" si="220"/>
        <v>11.4</v>
      </c>
      <c r="G1732" s="107">
        <f>ROUND(SUM('NOVO HORIZONTE'!G1732),2)</f>
        <v>0</v>
      </c>
      <c r="H1732" s="107">
        <f t="shared" si="225"/>
        <v>0</v>
      </c>
      <c r="I1732" s="143">
        <f t="shared" si="221"/>
        <v>0</v>
      </c>
      <c r="J1732" s="142"/>
      <c r="K1732" s="183"/>
      <c r="L1732" s="7" t="str">
        <f t="shared" si="222"/>
        <v/>
      </c>
      <c r="M1732" s="7" t="str">
        <f t="shared" si="223"/>
        <v/>
      </c>
      <c r="N1732" s="7" t="str">
        <f t="shared" si="219"/>
        <v/>
      </c>
      <c r="O1732" s="144"/>
      <c r="P1732" s="355">
        <v>0</v>
      </c>
      <c r="Q1732" s="362">
        <f>SUM('NOVO HORIZONTE'!I1732)</f>
        <v>0</v>
      </c>
      <c r="R1732" s="363">
        <f t="shared" si="224"/>
        <v>0</v>
      </c>
      <c r="S1732" s="153">
        <f t="shared" si="226"/>
        <v>0</v>
      </c>
      <c r="T1732" s="364"/>
    </row>
    <row r="1733" ht="22.5" hidden="1" spans="1:20">
      <c r="A1733" s="158">
        <v>92774</v>
      </c>
      <c r="B1733" s="94" t="s">
        <v>252</v>
      </c>
      <c r="C1733" s="104" t="s">
        <v>1963</v>
      </c>
      <c r="D1733" s="94" t="s">
        <v>1010</v>
      </c>
      <c r="E1733" s="95">
        <v>10.69</v>
      </c>
      <c r="F1733" s="96">
        <f t="shared" si="220"/>
        <v>13.12</v>
      </c>
      <c r="G1733" s="107">
        <f>ROUND(SUM('NOVO HORIZONTE'!G1733),2)</f>
        <v>0</v>
      </c>
      <c r="H1733" s="107">
        <f t="shared" si="225"/>
        <v>0</v>
      </c>
      <c r="I1733" s="143">
        <f t="shared" si="221"/>
        <v>0</v>
      </c>
      <c r="J1733" s="142"/>
      <c r="K1733" s="183"/>
      <c r="L1733" s="7" t="str">
        <f t="shared" si="222"/>
        <v/>
      </c>
      <c r="M1733" s="7" t="str">
        <f t="shared" si="223"/>
        <v/>
      </c>
      <c r="N1733" s="7" t="str">
        <f t="shared" si="219"/>
        <v/>
      </c>
      <c r="O1733" s="144"/>
      <c r="P1733" s="355">
        <v>0</v>
      </c>
      <c r="Q1733" s="362">
        <f>SUM('NOVO HORIZONTE'!I1733)</f>
        <v>0</v>
      </c>
      <c r="R1733" s="363">
        <f t="shared" si="224"/>
        <v>0</v>
      </c>
      <c r="S1733" s="153">
        <f t="shared" si="226"/>
        <v>0</v>
      </c>
      <c r="T1733" s="364"/>
    </row>
    <row r="1734" ht="22.5" hidden="1" spans="1:20">
      <c r="A1734" s="158">
        <v>92775</v>
      </c>
      <c r="B1734" s="94" t="s">
        <v>252</v>
      </c>
      <c r="C1734" s="104" t="s">
        <v>1964</v>
      </c>
      <c r="D1734" s="94" t="s">
        <v>1010</v>
      </c>
      <c r="E1734" s="95">
        <v>21.4</v>
      </c>
      <c r="F1734" s="96">
        <f t="shared" si="220"/>
        <v>26.27</v>
      </c>
      <c r="G1734" s="107">
        <f>ROUND(SUM('NOVO HORIZONTE'!G1734),2)</f>
        <v>0</v>
      </c>
      <c r="H1734" s="107">
        <f t="shared" si="225"/>
        <v>0</v>
      </c>
      <c r="I1734" s="143">
        <f t="shared" si="221"/>
        <v>0</v>
      </c>
      <c r="J1734" s="142"/>
      <c r="K1734" s="183"/>
      <c r="L1734" s="7" t="str">
        <f t="shared" si="222"/>
        <v/>
      </c>
      <c r="M1734" s="7" t="str">
        <f t="shared" si="223"/>
        <v/>
      </c>
      <c r="N1734" s="7" t="str">
        <f t="shared" si="219"/>
        <v/>
      </c>
      <c r="O1734" s="144"/>
      <c r="P1734" s="355">
        <v>0</v>
      </c>
      <c r="Q1734" s="362">
        <f>SUM('NOVO HORIZONTE'!I1734)</f>
        <v>0</v>
      </c>
      <c r="R1734" s="363">
        <f t="shared" si="224"/>
        <v>0</v>
      </c>
      <c r="S1734" s="153">
        <f t="shared" si="226"/>
        <v>0</v>
      </c>
      <c r="T1734" s="364"/>
    </row>
    <row r="1735" ht="22.5" hidden="1" spans="1:20">
      <c r="A1735" s="158">
        <v>92776</v>
      </c>
      <c r="B1735" s="94" t="s">
        <v>252</v>
      </c>
      <c r="C1735" s="104" t="s">
        <v>1965</v>
      </c>
      <c r="D1735" s="94" t="s">
        <v>1010</v>
      </c>
      <c r="E1735" s="95">
        <v>19.7</v>
      </c>
      <c r="F1735" s="96">
        <f t="shared" si="220"/>
        <v>24.18</v>
      </c>
      <c r="G1735" s="107">
        <f>ROUND(SUM('NOVO HORIZONTE'!G1735),2)</f>
        <v>0</v>
      </c>
      <c r="H1735" s="107">
        <f t="shared" si="225"/>
        <v>0</v>
      </c>
      <c r="I1735" s="143">
        <f t="shared" si="221"/>
        <v>0</v>
      </c>
      <c r="J1735" s="142"/>
      <c r="K1735" s="183"/>
      <c r="L1735" s="7" t="str">
        <f t="shared" si="222"/>
        <v/>
      </c>
      <c r="M1735" s="7" t="str">
        <f t="shared" si="223"/>
        <v/>
      </c>
      <c r="N1735" s="7" t="str">
        <f t="shared" si="219"/>
        <v/>
      </c>
      <c r="O1735" s="144"/>
      <c r="P1735" s="355">
        <v>0</v>
      </c>
      <c r="Q1735" s="362">
        <f>SUM('NOVO HORIZONTE'!I1735)</f>
        <v>0</v>
      </c>
      <c r="R1735" s="363">
        <f t="shared" si="224"/>
        <v>0</v>
      </c>
      <c r="S1735" s="153">
        <f t="shared" si="226"/>
        <v>0</v>
      </c>
      <c r="T1735" s="364"/>
    </row>
    <row r="1736" ht="22.5" hidden="1" spans="1:20">
      <c r="A1736" s="158">
        <v>92777</v>
      </c>
      <c r="B1736" s="94" t="s">
        <v>252</v>
      </c>
      <c r="C1736" s="104" t="s">
        <v>1966</v>
      </c>
      <c r="D1736" s="94" t="s">
        <v>1010</v>
      </c>
      <c r="E1736" s="95">
        <v>18.13</v>
      </c>
      <c r="F1736" s="96">
        <f t="shared" si="220"/>
        <v>22.25</v>
      </c>
      <c r="G1736" s="107">
        <f>ROUND(SUM('NOVO HORIZONTE'!G1736),2)</f>
        <v>0</v>
      </c>
      <c r="H1736" s="107">
        <f t="shared" si="225"/>
        <v>0</v>
      </c>
      <c r="I1736" s="143">
        <f t="shared" si="221"/>
        <v>0</v>
      </c>
      <c r="J1736" s="142"/>
      <c r="K1736" s="183"/>
      <c r="L1736" s="7" t="str">
        <f t="shared" si="222"/>
        <v/>
      </c>
      <c r="M1736" s="7" t="str">
        <f t="shared" si="223"/>
        <v/>
      </c>
      <c r="N1736" s="7" t="str">
        <f t="shared" si="219"/>
        <v/>
      </c>
      <c r="O1736" s="144"/>
      <c r="P1736" s="355">
        <v>0</v>
      </c>
      <c r="Q1736" s="362">
        <f>SUM('NOVO HORIZONTE'!I1736)</f>
        <v>0</v>
      </c>
      <c r="R1736" s="363">
        <f t="shared" si="224"/>
        <v>0</v>
      </c>
      <c r="S1736" s="153">
        <f t="shared" si="226"/>
        <v>0</v>
      </c>
      <c r="T1736" s="364"/>
    </row>
    <row r="1737" ht="22.5" hidden="1" spans="1:20">
      <c r="A1737" s="158">
        <v>92778</v>
      </c>
      <c r="B1737" s="94" t="s">
        <v>252</v>
      </c>
      <c r="C1737" s="104" t="s">
        <v>1967</v>
      </c>
      <c r="D1737" s="94" t="s">
        <v>1010</v>
      </c>
      <c r="E1737" s="95">
        <v>16</v>
      </c>
      <c r="F1737" s="96">
        <f t="shared" si="220"/>
        <v>19.64</v>
      </c>
      <c r="G1737" s="107">
        <f>ROUND(SUM('NOVO HORIZONTE'!G1737),2)</f>
        <v>0</v>
      </c>
      <c r="H1737" s="107">
        <f t="shared" si="225"/>
        <v>0</v>
      </c>
      <c r="I1737" s="143">
        <f t="shared" si="221"/>
        <v>0</v>
      </c>
      <c r="J1737" s="142"/>
      <c r="K1737" s="183"/>
      <c r="L1737" s="7" t="str">
        <f t="shared" si="222"/>
        <v/>
      </c>
      <c r="M1737" s="7" t="str">
        <f t="shared" si="223"/>
        <v/>
      </c>
      <c r="N1737" s="7" t="str">
        <f t="shared" si="219"/>
        <v/>
      </c>
      <c r="O1737" s="144"/>
      <c r="P1737" s="355">
        <v>0</v>
      </c>
      <c r="Q1737" s="362">
        <f>SUM('NOVO HORIZONTE'!I1737)</f>
        <v>0</v>
      </c>
      <c r="R1737" s="363">
        <f t="shared" si="224"/>
        <v>0</v>
      </c>
      <c r="S1737" s="153">
        <f t="shared" si="226"/>
        <v>0</v>
      </c>
      <c r="T1737" s="364"/>
    </row>
    <row r="1738" ht="22.5" hidden="1" spans="1:20">
      <c r="A1738" s="158">
        <v>92779</v>
      </c>
      <c r="B1738" s="94" t="s">
        <v>252</v>
      </c>
      <c r="C1738" s="104" t="s">
        <v>1968</v>
      </c>
      <c r="D1738" s="94" t="s">
        <v>1010</v>
      </c>
      <c r="E1738" s="95">
        <v>13.39</v>
      </c>
      <c r="F1738" s="96">
        <f t="shared" si="220"/>
        <v>16.43</v>
      </c>
      <c r="G1738" s="107">
        <f>ROUND(SUM('NOVO HORIZONTE'!G1738),2)</f>
        <v>0</v>
      </c>
      <c r="H1738" s="107">
        <f t="shared" si="225"/>
        <v>0</v>
      </c>
      <c r="I1738" s="143">
        <f t="shared" si="221"/>
        <v>0</v>
      </c>
      <c r="J1738" s="142"/>
      <c r="K1738" s="183"/>
      <c r="L1738" s="7" t="str">
        <f t="shared" si="222"/>
        <v/>
      </c>
      <c r="M1738" s="7" t="str">
        <f t="shared" si="223"/>
        <v/>
      </c>
      <c r="N1738" s="7" t="str">
        <f t="shared" si="219"/>
        <v/>
      </c>
      <c r="O1738" s="144"/>
      <c r="P1738" s="355">
        <v>0</v>
      </c>
      <c r="Q1738" s="362">
        <f>SUM('NOVO HORIZONTE'!I1738)</f>
        <v>0</v>
      </c>
      <c r="R1738" s="363">
        <f t="shared" si="224"/>
        <v>0</v>
      </c>
      <c r="S1738" s="153">
        <f t="shared" si="226"/>
        <v>0</v>
      </c>
      <c r="T1738" s="364"/>
    </row>
    <row r="1739" ht="22.5" hidden="1" spans="1:20">
      <c r="A1739" s="158">
        <v>92780</v>
      </c>
      <c r="B1739" s="94" t="s">
        <v>252</v>
      </c>
      <c r="C1739" s="104" t="s">
        <v>1969</v>
      </c>
      <c r="D1739" s="94" t="s">
        <v>1010</v>
      </c>
      <c r="E1739" s="95">
        <v>12.52</v>
      </c>
      <c r="F1739" s="96">
        <f t="shared" si="220"/>
        <v>15.37</v>
      </c>
      <c r="G1739" s="107">
        <f>ROUND(SUM('NOVO HORIZONTE'!G1739),2)</f>
        <v>0</v>
      </c>
      <c r="H1739" s="107">
        <f t="shared" si="225"/>
        <v>0</v>
      </c>
      <c r="I1739" s="143">
        <f t="shared" si="221"/>
        <v>0</v>
      </c>
      <c r="J1739" s="142"/>
      <c r="K1739" s="183"/>
      <c r="L1739" s="7" t="str">
        <f t="shared" si="222"/>
        <v/>
      </c>
      <c r="M1739" s="7" t="str">
        <f t="shared" si="223"/>
        <v/>
      </c>
      <c r="N1739" s="7" t="str">
        <f t="shared" si="219"/>
        <v/>
      </c>
      <c r="O1739" s="144"/>
      <c r="P1739" s="355">
        <v>0</v>
      </c>
      <c r="Q1739" s="362">
        <f>SUM('NOVO HORIZONTE'!I1739)</f>
        <v>0</v>
      </c>
      <c r="R1739" s="363">
        <f t="shared" si="224"/>
        <v>0</v>
      </c>
      <c r="S1739" s="153">
        <f t="shared" si="226"/>
        <v>0</v>
      </c>
      <c r="T1739" s="364"/>
    </row>
    <row r="1740" ht="22.5" hidden="1" spans="1:20">
      <c r="A1740" s="158">
        <v>92781</v>
      </c>
      <c r="B1740" s="94" t="s">
        <v>252</v>
      </c>
      <c r="C1740" s="104" t="s">
        <v>1970</v>
      </c>
      <c r="D1740" s="94" t="s">
        <v>1010</v>
      </c>
      <c r="E1740" s="95">
        <v>13.79</v>
      </c>
      <c r="F1740" s="96">
        <f t="shared" si="220"/>
        <v>16.93</v>
      </c>
      <c r="G1740" s="107">
        <f>ROUND(SUM('NOVO HORIZONTE'!G1740),2)</f>
        <v>0</v>
      </c>
      <c r="H1740" s="107">
        <f t="shared" si="225"/>
        <v>0</v>
      </c>
      <c r="I1740" s="143">
        <f t="shared" si="221"/>
        <v>0</v>
      </c>
      <c r="J1740" s="142"/>
      <c r="K1740" s="183"/>
      <c r="L1740" s="7" t="str">
        <f t="shared" si="222"/>
        <v/>
      </c>
      <c r="M1740" s="7" t="str">
        <f t="shared" si="223"/>
        <v/>
      </c>
      <c r="N1740" s="7" t="str">
        <f t="shared" si="219"/>
        <v/>
      </c>
      <c r="O1740" s="144"/>
      <c r="P1740" s="355">
        <v>0</v>
      </c>
      <c r="Q1740" s="362">
        <f>SUM('NOVO HORIZONTE'!I1740)</f>
        <v>0</v>
      </c>
      <c r="R1740" s="363">
        <f t="shared" si="224"/>
        <v>0</v>
      </c>
      <c r="S1740" s="153">
        <f t="shared" si="226"/>
        <v>0</v>
      </c>
      <c r="T1740" s="364"/>
    </row>
    <row r="1741" ht="22.5" hidden="1" spans="1:20">
      <c r="A1741" s="158">
        <v>92782</v>
      </c>
      <c r="B1741" s="94" t="s">
        <v>252</v>
      </c>
      <c r="C1741" s="104" t="s">
        <v>1971</v>
      </c>
      <c r="D1741" s="94" t="s">
        <v>1010</v>
      </c>
      <c r="E1741" s="95">
        <v>13.33</v>
      </c>
      <c r="F1741" s="96">
        <f t="shared" si="220"/>
        <v>16.36</v>
      </c>
      <c r="G1741" s="107">
        <f>ROUND(SUM('NOVO HORIZONTE'!G1741),2)</f>
        <v>0</v>
      </c>
      <c r="H1741" s="107">
        <f t="shared" si="225"/>
        <v>0</v>
      </c>
      <c r="I1741" s="143">
        <f t="shared" si="221"/>
        <v>0</v>
      </c>
      <c r="J1741" s="142"/>
      <c r="K1741" s="183"/>
      <c r="L1741" s="7" t="str">
        <f t="shared" si="222"/>
        <v/>
      </c>
      <c r="M1741" s="7" t="str">
        <f t="shared" si="223"/>
        <v/>
      </c>
      <c r="N1741" s="7" t="str">
        <f t="shared" si="219"/>
        <v/>
      </c>
      <c r="O1741" s="144"/>
      <c r="P1741" s="355">
        <v>0</v>
      </c>
      <c r="Q1741" s="362">
        <f>SUM('NOVO HORIZONTE'!I1741)</f>
        <v>0</v>
      </c>
      <c r="R1741" s="363">
        <f t="shared" si="224"/>
        <v>0</v>
      </c>
      <c r="S1741" s="153">
        <f t="shared" si="226"/>
        <v>0</v>
      </c>
      <c r="T1741" s="364"/>
    </row>
    <row r="1742" ht="22.5" hidden="1" spans="1:20">
      <c r="A1742" s="158">
        <v>92783</v>
      </c>
      <c r="B1742" s="94" t="s">
        <v>252</v>
      </c>
      <c r="C1742" s="104" t="s">
        <v>1972</v>
      </c>
      <c r="D1742" s="94" t="s">
        <v>1010</v>
      </c>
      <c r="E1742" s="95">
        <v>21.01</v>
      </c>
      <c r="F1742" s="96">
        <f t="shared" si="220"/>
        <v>25.79</v>
      </c>
      <c r="G1742" s="107">
        <f>ROUND(SUM('NOVO HORIZONTE'!G1742),2)</f>
        <v>0</v>
      </c>
      <c r="H1742" s="107">
        <f t="shared" si="225"/>
        <v>0</v>
      </c>
      <c r="I1742" s="143">
        <f t="shared" si="221"/>
        <v>0</v>
      </c>
      <c r="J1742" s="142"/>
      <c r="K1742" s="183"/>
      <c r="L1742" s="7" t="str">
        <f t="shared" si="222"/>
        <v/>
      </c>
      <c r="M1742" s="7" t="str">
        <f t="shared" si="223"/>
        <v/>
      </c>
      <c r="N1742" s="7" t="str">
        <f t="shared" si="219"/>
        <v/>
      </c>
      <c r="O1742" s="144"/>
      <c r="P1742" s="355">
        <v>0</v>
      </c>
      <c r="Q1742" s="362">
        <f>SUM('NOVO HORIZONTE'!I1742)</f>
        <v>0</v>
      </c>
      <c r="R1742" s="363">
        <f t="shared" si="224"/>
        <v>0</v>
      </c>
      <c r="S1742" s="153">
        <f t="shared" si="226"/>
        <v>0</v>
      </c>
      <c r="T1742" s="364"/>
    </row>
    <row r="1743" ht="22.5" hidden="1" spans="1:20">
      <c r="A1743" s="158">
        <v>92784</v>
      </c>
      <c r="B1743" s="94" t="s">
        <v>252</v>
      </c>
      <c r="C1743" s="104" t="s">
        <v>1973</v>
      </c>
      <c r="D1743" s="94" t="s">
        <v>1010</v>
      </c>
      <c r="E1743" s="95">
        <v>18.6</v>
      </c>
      <c r="F1743" s="96">
        <f t="shared" si="220"/>
        <v>22.83</v>
      </c>
      <c r="G1743" s="107">
        <f>ROUND(SUM('NOVO HORIZONTE'!G1743),2)</f>
        <v>0</v>
      </c>
      <c r="H1743" s="107">
        <f t="shared" si="225"/>
        <v>0</v>
      </c>
      <c r="I1743" s="143">
        <f t="shared" si="221"/>
        <v>0</v>
      </c>
      <c r="J1743" s="142"/>
      <c r="K1743" s="183"/>
      <c r="L1743" s="7" t="str">
        <f t="shared" si="222"/>
        <v/>
      </c>
      <c r="M1743" s="7" t="str">
        <f t="shared" si="223"/>
        <v/>
      </c>
      <c r="N1743" s="7" t="str">
        <f t="shared" si="219"/>
        <v/>
      </c>
      <c r="O1743" s="144"/>
      <c r="P1743" s="355">
        <v>0</v>
      </c>
      <c r="Q1743" s="362">
        <f>SUM('NOVO HORIZONTE'!I1743)</f>
        <v>0</v>
      </c>
      <c r="R1743" s="363">
        <f t="shared" si="224"/>
        <v>0</v>
      </c>
      <c r="S1743" s="153">
        <f t="shared" si="226"/>
        <v>0</v>
      </c>
      <c r="T1743" s="364"/>
    </row>
    <row r="1744" ht="22.5" hidden="1" spans="1:20">
      <c r="A1744" s="158">
        <v>92785</v>
      </c>
      <c r="B1744" s="94" t="s">
        <v>252</v>
      </c>
      <c r="C1744" s="104" t="s">
        <v>1974</v>
      </c>
      <c r="D1744" s="94" t="s">
        <v>1010</v>
      </c>
      <c r="E1744" s="95">
        <v>17.61</v>
      </c>
      <c r="F1744" s="96">
        <f t="shared" si="220"/>
        <v>21.61</v>
      </c>
      <c r="G1744" s="107">
        <f>ROUND(SUM('NOVO HORIZONTE'!G1744),2)</f>
        <v>0</v>
      </c>
      <c r="H1744" s="107">
        <f t="shared" si="225"/>
        <v>0</v>
      </c>
      <c r="I1744" s="143">
        <f t="shared" si="221"/>
        <v>0</v>
      </c>
      <c r="J1744" s="142"/>
      <c r="K1744" s="183"/>
      <c r="L1744" s="7" t="str">
        <f t="shared" si="222"/>
        <v/>
      </c>
      <c r="M1744" s="7" t="str">
        <f t="shared" si="223"/>
        <v/>
      </c>
      <c r="N1744" s="7" t="str">
        <f t="shared" si="219"/>
        <v/>
      </c>
      <c r="O1744" s="144"/>
      <c r="P1744" s="355">
        <v>0</v>
      </c>
      <c r="Q1744" s="362">
        <f>SUM('NOVO HORIZONTE'!I1744)</f>
        <v>0</v>
      </c>
      <c r="R1744" s="363">
        <f t="shared" si="224"/>
        <v>0</v>
      </c>
      <c r="S1744" s="153">
        <f t="shared" si="226"/>
        <v>0</v>
      </c>
      <c r="T1744" s="364"/>
    </row>
    <row r="1745" ht="22.5" hidden="1" spans="1:20">
      <c r="A1745" s="158">
        <v>92786</v>
      </c>
      <c r="B1745" s="94" t="s">
        <v>252</v>
      </c>
      <c r="C1745" s="104" t="s">
        <v>1975</v>
      </c>
      <c r="D1745" s="94" t="s">
        <v>1010</v>
      </c>
      <c r="E1745" s="95">
        <v>16.54</v>
      </c>
      <c r="F1745" s="96">
        <f t="shared" si="220"/>
        <v>20.3</v>
      </c>
      <c r="G1745" s="107">
        <f>ROUND(SUM('NOVO HORIZONTE'!G1745),2)</f>
        <v>0</v>
      </c>
      <c r="H1745" s="107">
        <f t="shared" si="225"/>
        <v>0</v>
      </c>
      <c r="I1745" s="143">
        <f t="shared" si="221"/>
        <v>0</v>
      </c>
      <c r="J1745" s="142"/>
      <c r="K1745" s="183"/>
      <c r="L1745" s="7" t="str">
        <f t="shared" si="222"/>
        <v/>
      </c>
      <c r="M1745" s="7" t="str">
        <f t="shared" si="223"/>
        <v/>
      </c>
      <c r="N1745" s="7" t="str">
        <f t="shared" si="219"/>
        <v/>
      </c>
      <c r="O1745" s="144"/>
      <c r="P1745" s="355">
        <v>0</v>
      </c>
      <c r="Q1745" s="362">
        <f>SUM('NOVO HORIZONTE'!I1745)</f>
        <v>0</v>
      </c>
      <c r="R1745" s="363">
        <f t="shared" si="224"/>
        <v>0</v>
      </c>
      <c r="S1745" s="153">
        <f t="shared" si="226"/>
        <v>0</v>
      </c>
      <c r="T1745" s="364"/>
    </row>
    <row r="1746" ht="22.5" hidden="1" spans="1:20">
      <c r="A1746" s="158">
        <v>92787</v>
      </c>
      <c r="B1746" s="94" t="s">
        <v>252</v>
      </c>
      <c r="C1746" s="104" t="s">
        <v>1976</v>
      </c>
      <c r="D1746" s="94" t="s">
        <v>1010</v>
      </c>
      <c r="E1746" s="95">
        <v>14.78</v>
      </c>
      <c r="F1746" s="96">
        <f t="shared" si="220"/>
        <v>18.14</v>
      </c>
      <c r="G1746" s="107">
        <f>ROUND(SUM('NOVO HORIZONTE'!G1746),2)</f>
        <v>0</v>
      </c>
      <c r="H1746" s="107">
        <f t="shared" si="225"/>
        <v>0</v>
      </c>
      <c r="I1746" s="143">
        <f t="shared" si="221"/>
        <v>0</v>
      </c>
      <c r="J1746" s="142"/>
      <c r="K1746" s="183"/>
      <c r="L1746" s="7" t="str">
        <f t="shared" si="222"/>
        <v/>
      </c>
      <c r="M1746" s="7" t="str">
        <f t="shared" si="223"/>
        <v/>
      </c>
      <c r="N1746" s="7" t="str">
        <f t="shared" si="219"/>
        <v/>
      </c>
      <c r="O1746" s="144"/>
      <c r="P1746" s="355">
        <v>0</v>
      </c>
      <c r="Q1746" s="362">
        <f>SUM('NOVO HORIZONTE'!I1746)</f>
        <v>0</v>
      </c>
      <c r="R1746" s="363">
        <f t="shared" si="224"/>
        <v>0</v>
      </c>
      <c r="S1746" s="153">
        <f t="shared" si="226"/>
        <v>0</v>
      </c>
      <c r="T1746" s="364"/>
    </row>
    <row r="1747" ht="22.5" hidden="1" spans="1:20">
      <c r="A1747" s="158">
        <v>92788</v>
      </c>
      <c r="B1747" s="94" t="s">
        <v>252</v>
      </c>
      <c r="C1747" s="104" t="s">
        <v>1977</v>
      </c>
      <c r="D1747" s="94" t="s">
        <v>1010</v>
      </c>
      <c r="E1747" s="95">
        <v>12.45</v>
      </c>
      <c r="F1747" s="96">
        <f t="shared" si="220"/>
        <v>15.28</v>
      </c>
      <c r="G1747" s="107">
        <f>ROUND(SUM('NOVO HORIZONTE'!G1747),2)</f>
        <v>0</v>
      </c>
      <c r="H1747" s="107">
        <f t="shared" si="225"/>
        <v>0</v>
      </c>
      <c r="I1747" s="143">
        <f t="shared" si="221"/>
        <v>0</v>
      </c>
      <c r="J1747" s="142"/>
      <c r="K1747" s="183"/>
      <c r="L1747" s="7" t="str">
        <f t="shared" si="222"/>
        <v/>
      </c>
      <c r="M1747" s="7" t="str">
        <f t="shared" si="223"/>
        <v/>
      </c>
      <c r="N1747" s="7" t="str">
        <f t="shared" si="219"/>
        <v/>
      </c>
      <c r="O1747" s="144"/>
      <c r="P1747" s="355">
        <v>0</v>
      </c>
      <c r="Q1747" s="362">
        <f>SUM('NOVO HORIZONTE'!I1747)</f>
        <v>0</v>
      </c>
      <c r="R1747" s="363">
        <f t="shared" si="224"/>
        <v>0</v>
      </c>
      <c r="S1747" s="153">
        <f t="shared" si="226"/>
        <v>0</v>
      </c>
      <c r="T1747" s="364"/>
    </row>
    <row r="1748" ht="22.5" hidden="1" spans="1:20">
      <c r="A1748" s="158">
        <v>92789</v>
      </c>
      <c r="B1748" s="94" t="s">
        <v>252</v>
      </c>
      <c r="C1748" s="104" t="s">
        <v>1978</v>
      </c>
      <c r="D1748" s="94" t="s">
        <v>1010</v>
      </c>
      <c r="E1748" s="95">
        <v>11.85</v>
      </c>
      <c r="F1748" s="96">
        <f t="shared" si="220"/>
        <v>14.54</v>
      </c>
      <c r="G1748" s="107">
        <f>ROUND(SUM('NOVO HORIZONTE'!G1748),2)</f>
        <v>0</v>
      </c>
      <c r="H1748" s="107">
        <f t="shared" si="225"/>
        <v>0</v>
      </c>
      <c r="I1748" s="143">
        <f t="shared" si="221"/>
        <v>0</v>
      </c>
      <c r="J1748" s="142"/>
      <c r="K1748" s="183"/>
      <c r="L1748" s="7" t="str">
        <f t="shared" si="222"/>
        <v/>
      </c>
      <c r="M1748" s="7" t="str">
        <f t="shared" si="223"/>
        <v/>
      </c>
      <c r="N1748" s="7" t="str">
        <f t="shared" si="219"/>
        <v/>
      </c>
      <c r="O1748" s="144"/>
      <c r="P1748" s="355">
        <v>0</v>
      </c>
      <c r="Q1748" s="362">
        <f>SUM('NOVO HORIZONTE'!I1748)</f>
        <v>0</v>
      </c>
      <c r="R1748" s="363">
        <f t="shared" si="224"/>
        <v>0</v>
      </c>
      <c r="S1748" s="153">
        <f t="shared" si="226"/>
        <v>0</v>
      </c>
      <c r="T1748" s="364"/>
    </row>
    <row r="1749" ht="22.5" hidden="1" spans="1:20">
      <c r="A1749" s="158">
        <v>92790</v>
      </c>
      <c r="B1749" s="94" t="s">
        <v>252</v>
      </c>
      <c r="C1749" s="104" t="s">
        <v>1979</v>
      </c>
      <c r="D1749" s="94" t="s">
        <v>1010</v>
      </c>
      <c r="E1749" s="95">
        <v>13.29</v>
      </c>
      <c r="F1749" s="96">
        <f t="shared" si="220"/>
        <v>16.31</v>
      </c>
      <c r="G1749" s="107">
        <f>ROUND(SUM('NOVO HORIZONTE'!G1749),2)</f>
        <v>0</v>
      </c>
      <c r="H1749" s="107">
        <f t="shared" si="225"/>
        <v>0</v>
      </c>
      <c r="I1749" s="143">
        <f t="shared" si="221"/>
        <v>0</v>
      </c>
      <c r="J1749" s="142"/>
      <c r="K1749" s="183"/>
      <c r="L1749" s="7" t="str">
        <f t="shared" si="222"/>
        <v/>
      </c>
      <c r="M1749" s="7" t="str">
        <f t="shared" si="223"/>
        <v/>
      </c>
      <c r="N1749" s="7" t="str">
        <f t="shared" ref="N1749:N1812" si="227">M1749</f>
        <v/>
      </c>
      <c r="O1749" s="144"/>
      <c r="P1749" s="355">
        <v>0</v>
      </c>
      <c r="Q1749" s="362">
        <f>SUM('NOVO HORIZONTE'!I1749)</f>
        <v>0</v>
      </c>
      <c r="R1749" s="363">
        <f t="shared" si="224"/>
        <v>0</v>
      </c>
      <c r="S1749" s="153">
        <f t="shared" si="226"/>
        <v>0</v>
      </c>
      <c r="T1749" s="364"/>
    </row>
    <row r="1750" ht="22.5" hidden="1" spans="1:20">
      <c r="A1750" s="158">
        <v>92915</v>
      </c>
      <c r="B1750" s="94" t="s">
        <v>252</v>
      </c>
      <c r="C1750" s="104" t="s">
        <v>1980</v>
      </c>
      <c r="D1750" s="94" t="s">
        <v>1010</v>
      </c>
      <c r="E1750" s="95">
        <v>18.6</v>
      </c>
      <c r="F1750" s="96">
        <f t="shared" si="220"/>
        <v>22.83</v>
      </c>
      <c r="G1750" s="107">
        <f>ROUND(SUM('NOVO HORIZONTE'!G1750),2)</f>
        <v>0</v>
      </c>
      <c r="H1750" s="107">
        <f t="shared" si="225"/>
        <v>0</v>
      </c>
      <c r="I1750" s="143">
        <f t="shared" si="221"/>
        <v>0</v>
      </c>
      <c r="J1750" s="142"/>
      <c r="K1750" s="183"/>
      <c r="L1750" s="7" t="str">
        <f t="shared" si="222"/>
        <v/>
      </c>
      <c r="M1750" s="7" t="str">
        <f t="shared" si="223"/>
        <v/>
      </c>
      <c r="N1750" s="7" t="str">
        <f t="shared" si="227"/>
        <v/>
      </c>
      <c r="O1750" s="144"/>
      <c r="P1750" s="355">
        <v>0</v>
      </c>
      <c r="Q1750" s="362">
        <f>SUM('NOVO HORIZONTE'!I1750)</f>
        <v>0</v>
      </c>
      <c r="R1750" s="363">
        <f t="shared" si="224"/>
        <v>0</v>
      </c>
      <c r="S1750" s="153">
        <f t="shared" si="226"/>
        <v>0</v>
      </c>
      <c r="T1750" s="364"/>
    </row>
    <row r="1751" ht="22.5" hidden="1" spans="1:20">
      <c r="A1751" s="158">
        <v>92916</v>
      </c>
      <c r="B1751" s="94" t="s">
        <v>252</v>
      </c>
      <c r="C1751" s="104" t="s">
        <v>1981</v>
      </c>
      <c r="D1751" s="94" t="s">
        <v>1010</v>
      </c>
      <c r="E1751" s="95">
        <v>16.7</v>
      </c>
      <c r="F1751" s="96">
        <f t="shared" si="220"/>
        <v>20.5</v>
      </c>
      <c r="G1751" s="107">
        <f>ROUND(SUM('NOVO HORIZONTE'!G1751),2)</f>
        <v>0</v>
      </c>
      <c r="H1751" s="107">
        <f t="shared" si="225"/>
        <v>0</v>
      </c>
      <c r="I1751" s="143">
        <f t="shared" si="221"/>
        <v>0</v>
      </c>
      <c r="J1751" s="142"/>
      <c r="K1751" s="183"/>
      <c r="L1751" s="7" t="str">
        <f t="shared" si="222"/>
        <v/>
      </c>
      <c r="M1751" s="7" t="str">
        <f t="shared" si="223"/>
        <v/>
      </c>
      <c r="N1751" s="7" t="str">
        <f t="shared" si="227"/>
        <v/>
      </c>
      <c r="O1751" s="144"/>
      <c r="P1751" s="355">
        <v>0</v>
      </c>
      <c r="Q1751" s="362">
        <f>SUM('NOVO HORIZONTE'!I1751)</f>
        <v>0</v>
      </c>
      <c r="R1751" s="363">
        <f t="shared" si="224"/>
        <v>0</v>
      </c>
      <c r="S1751" s="153">
        <f t="shared" si="226"/>
        <v>0</v>
      </c>
      <c r="T1751" s="364"/>
    </row>
    <row r="1752" ht="22.5" hidden="1" spans="1:20">
      <c r="A1752" s="158">
        <v>92917</v>
      </c>
      <c r="B1752" s="94" t="s">
        <v>252</v>
      </c>
      <c r="C1752" s="104" t="s">
        <v>1982</v>
      </c>
      <c r="D1752" s="94" t="s">
        <v>1010</v>
      </c>
      <c r="E1752" s="95">
        <v>15.01</v>
      </c>
      <c r="F1752" s="96">
        <f t="shared" ref="F1752:F1815" si="228">IF(E1752=0,0,IF(P1752=0,ROUND(E1752*(1+E$13),2),ROUND(E1752*(1+E$12),2)))</f>
        <v>18.42</v>
      </c>
      <c r="G1752" s="107">
        <f>ROUND(SUM('NOVO HORIZONTE'!G1752),2)</f>
        <v>0</v>
      </c>
      <c r="H1752" s="107">
        <f t="shared" si="225"/>
        <v>0</v>
      </c>
      <c r="I1752" s="143">
        <f t="shared" ref="I1752:I1815" si="229">IF(ISBLANK(G1752),0,ROUND(G1752*H1752,2))</f>
        <v>0</v>
      </c>
      <c r="J1752" s="142"/>
      <c r="K1752" s="183"/>
      <c r="L1752" s="7" t="str">
        <f t="shared" ref="L1752:L1815" si="230">IF(K1752="X","x",IF(K1752="xx","x",IF(I1752&gt;0,"x","")))</f>
        <v/>
      </c>
      <c r="M1752" s="7" t="str">
        <f t="shared" ref="M1752:M1815" si="231">IF(K1752="X","x",IF(K1752="xx","x",IF(I1752&gt;0,"x","")))</f>
        <v/>
      </c>
      <c r="N1752" s="7" t="str">
        <f t="shared" si="227"/>
        <v/>
      </c>
      <c r="O1752" s="144"/>
      <c r="P1752" s="355">
        <v>0</v>
      </c>
      <c r="Q1752" s="362">
        <f>SUM('NOVO HORIZONTE'!I1752)</f>
        <v>0</v>
      </c>
      <c r="R1752" s="363">
        <f t="shared" ref="R1752:R1815" si="232">I1752-Q1752</f>
        <v>0</v>
      </c>
      <c r="S1752" s="153">
        <f t="shared" si="226"/>
        <v>0</v>
      </c>
      <c r="T1752" s="364"/>
    </row>
    <row r="1753" ht="22.5" hidden="1" spans="1:20">
      <c r="A1753" s="158">
        <v>92919</v>
      </c>
      <c r="B1753" s="94" t="s">
        <v>252</v>
      </c>
      <c r="C1753" s="104" t="s">
        <v>1983</v>
      </c>
      <c r="D1753" s="94" t="s">
        <v>1010</v>
      </c>
      <c r="E1753" s="95">
        <v>13.02</v>
      </c>
      <c r="F1753" s="96">
        <f t="shared" si="228"/>
        <v>15.98</v>
      </c>
      <c r="G1753" s="107">
        <f>ROUND(SUM('NOVO HORIZONTE'!G1753),2)</f>
        <v>0</v>
      </c>
      <c r="H1753" s="107">
        <f t="shared" ref="H1753:H1816" si="233">IF(G1753=0,0,F1753)</f>
        <v>0</v>
      </c>
      <c r="I1753" s="143">
        <f t="shared" si="229"/>
        <v>0</v>
      </c>
      <c r="J1753" s="142"/>
      <c r="K1753" s="183"/>
      <c r="L1753" s="7" t="str">
        <f t="shared" si="230"/>
        <v/>
      </c>
      <c r="M1753" s="7" t="str">
        <f t="shared" si="231"/>
        <v/>
      </c>
      <c r="N1753" s="7" t="str">
        <f t="shared" si="227"/>
        <v/>
      </c>
      <c r="O1753" s="144"/>
      <c r="P1753" s="355">
        <v>0</v>
      </c>
      <c r="Q1753" s="362">
        <f>SUM('NOVO HORIZONTE'!I1753)</f>
        <v>0</v>
      </c>
      <c r="R1753" s="363">
        <f t="shared" si="232"/>
        <v>0</v>
      </c>
      <c r="S1753" s="153">
        <f t="shared" ref="S1753:S1816" si="234">IF(R1753=0,0,IF(R1753&gt;0,"c","b"))</f>
        <v>0</v>
      </c>
      <c r="T1753" s="364"/>
    </row>
    <row r="1754" ht="22.5" hidden="1" spans="1:20">
      <c r="A1754" s="158">
        <v>92921</v>
      </c>
      <c r="B1754" s="94" t="s">
        <v>252</v>
      </c>
      <c r="C1754" s="104" t="s">
        <v>1984</v>
      </c>
      <c r="D1754" s="94" t="s">
        <v>1010</v>
      </c>
      <c r="E1754" s="95">
        <v>10.7</v>
      </c>
      <c r="F1754" s="96">
        <f t="shared" si="228"/>
        <v>13.13</v>
      </c>
      <c r="G1754" s="107">
        <f>ROUND(SUM('NOVO HORIZONTE'!G1754),2)</f>
        <v>0</v>
      </c>
      <c r="H1754" s="107">
        <f t="shared" si="233"/>
        <v>0</v>
      </c>
      <c r="I1754" s="143">
        <f t="shared" si="229"/>
        <v>0</v>
      </c>
      <c r="J1754" s="142"/>
      <c r="K1754" s="183"/>
      <c r="L1754" s="7" t="str">
        <f t="shared" si="230"/>
        <v/>
      </c>
      <c r="M1754" s="7" t="str">
        <f t="shared" si="231"/>
        <v/>
      </c>
      <c r="N1754" s="7" t="str">
        <f t="shared" si="227"/>
        <v/>
      </c>
      <c r="O1754" s="144"/>
      <c r="P1754" s="355">
        <v>0</v>
      </c>
      <c r="Q1754" s="362">
        <f>SUM('NOVO HORIZONTE'!I1754)</f>
        <v>0</v>
      </c>
      <c r="R1754" s="363">
        <f t="shared" si="232"/>
        <v>0</v>
      </c>
      <c r="S1754" s="153">
        <f t="shared" si="234"/>
        <v>0</v>
      </c>
      <c r="T1754" s="364"/>
    </row>
    <row r="1755" ht="22.5" hidden="1" spans="1:20">
      <c r="A1755" s="158">
        <v>92922</v>
      </c>
      <c r="B1755" s="94" t="s">
        <v>252</v>
      </c>
      <c r="C1755" s="104" t="s">
        <v>1985</v>
      </c>
      <c r="D1755" s="94" t="s">
        <v>1010</v>
      </c>
      <c r="E1755" s="95">
        <v>10.16</v>
      </c>
      <c r="F1755" s="96">
        <f t="shared" si="228"/>
        <v>12.47</v>
      </c>
      <c r="G1755" s="107">
        <f>ROUND(SUM('NOVO HORIZONTE'!G1755),2)</f>
        <v>0</v>
      </c>
      <c r="H1755" s="107">
        <f t="shared" si="233"/>
        <v>0</v>
      </c>
      <c r="I1755" s="143">
        <f t="shared" si="229"/>
        <v>0</v>
      </c>
      <c r="J1755" s="142"/>
      <c r="K1755" s="183"/>
      <c r="L1755" s="7" t="str">
        <f t="shared" si="230"/>
        <v/>
      </c>
      <c r="M1755" s="7" t="str">
        <f t="shared" si="231"/>
        <v/>
      </c>
      <c r="N1755" s="7" t="str">
        <f t="shared" si="227"/>
        <v/>
      </c>
      <c r="O1755" s="144"/>
      <c r="P1755" s="355">
        <v>0</v>
      </c>
      <c r="Q1755" s="362">
        <f>SUM('NOVO HORIZONTE'!I1755)</f>
        <v>0</v>
      </c>
      <c r="R1755" s="363">
        <f t="shared" si="232"/>
        <v>0</v>
      </c>
      <c r="S1755" s="153">
        <f t="shared" si="234"/>
        <v>0</v>
      </c>
      <c r="T1755" s="364"/>
    </row>
    <row r="1756" ht="22.5" hidden="1" spans="1:20">
      <c r="A1756" s="158">
        <v>92923</v>
      </c>
      <c r="B1756" s="94" t="s">
        <v>252</v>
      </c>
      <c r="C1756" s="104" t="s">
        <v>1986</v>
      </c>
      <c r="D1756" s="94" t="s">
        <v>1010</v>
      </c>
      <c r="E1756" s="95">
        <v>11.32</v>
      </c>
      <c r="F1756" s="96">
        <f t="shared" si="228"/>
        <v>13.89</v>
      </c>
      <c r="G1756" s="107">
        <f>ROUND(SUM('NOVO HORIZONTE'!G1756),2)</f>
        <v>0</v>
      </c>
      <c r="H1756" s="107">
        <f t="shared" si="233"/>
        <v>0</v>
      </c>
      <c r="I1756" s="143">
        <f t="shared" si="229"/>
        <v>0</v>
      </c>
      <c r="J1756" s="142"/>
      <c r="K1756" s="183"/>
      <c r="L1756" s="7" t="str">
        <f t="shared" si="230"/>
        <v/>
      </c>
      <c r="M1756" s="7" t="str">
        <f t="shared" si="231"/>
        <v/>
      </c>
      <c r="N1756" s="7" t="str">
        <f t="shared" si="227"/>
        <v/>
      </c>
      <c r="O1756" s="144"/>
      <c r="P1756" s="355">
        <v>0</v>
      </c>
      <c r="Q1756" s="362">
        <f>SUM('NOVO HORIZONTE'!I1756)</f>
        <v>0</v>
      </c>
      <c r="R1756" s="363">
        <f t="shared" si="232"/>
        <v>0</v>
      </c>
      <c r="S1756" s="153">
        <f t="shared" si="234"/>
        <v>0</v>
      </c>
      <c r="T1756" s="364"/>
    </row>
    <row r="1757" ht="22.5" hidden="1" spans="1:20">
      <c r="A1757" s="158">
        <v>92924</v>
      </c>
      <c r="B1757" s="94" t="s">
        <v>252</v>
      </c>
      <c r="C1757" s="104" t="s">
        <v>1987</v>
      </c>
      <c r="D1757" s="94" t="s">
        <v>1010</v>
      </c>
      <c r="E1757" s="95">
        <v>11.08</v>
      </c>
      <c r="F1757" s="96">
        <f t="shared" si="228"/>
        <v>13.6</v>
      </c>
      <c r="G1757" s="107">
        <f>ROUND(SUM('NOVO HORIZONTE'!G1757),2)</f>
        <v>0</v>
      </c>
      <c r="H1757" s="107">
        <f t="shared" si="233"/>
        <v>0</v>
      </c>
      <c r="I1757" s="143">
        <f t="shared" si="229"/>
        <v>0</v>
      </c>
      <c r="J1757" s="142"/>
      <c r="K1757" s="183"/>
      <c r="L1757" s="7" t="str">
        <f t="shared" si="230"/>
        <v/>
      </c>
      <c r="M1757" s="7" t="str">
        <f t="shared" si="231"/>
        <v/>
      </c>
      <c r="N1757" s="7" t="str">
        <f t="shared" si="227"/>
        <v/>
      </c>
      <c r="O1757" s="144"/>
      <c r="P1757" s="355">
        <v>0</v>
      </c>
      <c r="Q1757" s="362">
        <f>SUM('NOVO HORIZONTE'!I1757)</f>
        <v>0</v>
      </c>
      <c r="R1757" s="363">
        <f t="shared" si="232"/>
        <v>0</v>
      </c>
      <c r="S1757" s="153">
        <f t="shared" si="234"/>
        <v>0</v>
      </c>
      <c r="T1757" s="364"/>
    </row>
    <row r="1758" ht="12.75" hidden="1" spans="1:20">
      <c r="A1758" s="154" t="s">
        <v>1988</v>
      </c>
      <c r="B1758" s="94"/>
      <c r="C1758" s="161" t="s">
        <v>1989</v>
      </c>
      <c r="D1758" s="94">
        <v>0</v>
      </c>
      <c r="E1758" s="95">
        <v>0</v>
      </c>
      <c r="F1758" s="96">
        <f t="shared" si="228"/>
        <v>0</v>
      </c>
      <c r="G1758" s="180">
        <f>ROUND(SUM('NOVO HORIZONTE'!G1758),2)</f>
        <v>0</v>
      </c>
      <c r="H1758" s="181">
        <f t="shared" si="233"/>
        <v>0</v>
      </c>
      <c r="I1758" s="186">
        <f t="shared" si="229"/>
        <v>0</v>
      </c>
      <c r="J1758" s="142"/>
      <c r="K1758" s="138" t="str">
        <f>IF(OR(SUM(I1758)&gt;0,SUM(I1758)&gt;0),"xx","")</f>
        <v/>
      </c>
      <c r="L1758" s="7" t="str">
        <f t="shared" si="230"/>
        <v/>
      </c>
      <c r="M1758" s="7" t="str">
        <f t="shared" si="231"/>
        <v/>
      </c>
      <c r="N1758" s="7" t="str">
        <f t="shared" si="227"/>
        <v/>
      </c>
      <c r="O1758" s="144"/>
      <c r="P1758" s="375"/>
      <c r="Q1758" s="362">
        <f>SUM('NOVO HORIZONTE'!I1758)</f>
        <v>0</v>
      </c>
      <c r="R1758" s="363">
        <f t="shared" si="232"/>
        <v>0</v>
      </c>
      <c r="S1758" s="153">
        <f t="shared" si="234"/>
        <v>0</v>
      </c>
      <c r="T1758" s="364"/>
    </row>
    <row r="1759" ht="12.75" hidden="1" spans="1:20">
      <c r="A1759" s="154" t="s">
        <v>1990</v>
      </c>
      <c r="B1759" s="94"/>
      <c r="C1759" s="177" t="s">
        <v>1991</v>
      </c>
      <c r="D1759" s="156">
        <v>0</v>
      </c>
      <c r="E1759" s="95">
        <v>0</v>
      </c>
      <c r="F1759" s="96">
        <f t="shared" si="228"/>
        <v>0</v>
      </c>
      <c r="G1759" s="180">
        <f>ROUND(SUM('NOVO HORIZONTE'!G1759),2)</f>
        <v>0</v>
      </c>
      <c r="H1759" s="181">
        <f t="shared" si="233"/>
        <v>0</v>
      </c>
      <c r="I1759" s="186">
        <f t="shared" si="229"/>
        <v>0</v>
      </c>
      <c r="J1759" s="142"/>
      <c r="K1759" s="138" t="str">
        <f>IF(OR(SUM(I1759)&gt;0,SUM(I1759)&gt;0),"xx","")</f>
        <v/>
      </c>
      <c r="L1759" s="7" t="str">
        <f t="shared" si="230"/>
        <v/>
      </c>
      <c r="M1759" s="7" t="str">
        <f t="shared" si="231"/>
        <v/>
      </c>
      <c r="N1759" s="7" t="str">
        <f t="shared" si="227"/>
        <v/>
      </c>
      <c r="O1759" s="144"/>
      <c r="P1759" s="375"/>
      <c r="Q1759" s="362">
        <f>SUM('NOVO HORIZONTE'!I1759)</f>
        <v>0</v>
      </c>
      <c r="R1759" s="363">
        <f t="shared" si="232"/>
        <v>0</v>
      </c>
      <c r="S1759" s="153">
        <f t="shared" si="234"/>
        <v>0</v>
      </c>
      <c r="T1759" s="364"/>
    </row>
    <row r="1760" ht="12.75" hidden="1" spans="1:20">
      <c r="A1760" s="154" t="s">
        <v>1992</v>
      </c>
      <c r="B1760" s="94"/>
      <c r="C1760" s="161" t="s">
        <v>1993</v>
      </c>
      <c r="D1760" s="94">
        <v>0</v>
      </c>
      <c r="E1760" s="95">
        <v>0</v>
      </c>
      <c r="F1760" s="96">
        <f t="shared" si="228"/>
        <v>0</v>
      </c>
      <c r="G1760" s="180">
        <f>ROUND(SUM('NOVO HORIZONTE'!G1760),2)</f>
        <v>0</v>
      </c>
      <c r="H1760" s="181">
        <f t="shared" si="233"/>
        <v>0</v>
      </c>
      <c r="I1760" s="186">
        <f t="shared" si="229"/>
        <v>0</v>
      </c>
      <c r="J1760" s="142"/>
      <c r="K1760" s="138" t="str">
        <f>IF(OR(SUM(I1761:I1765)&gt;0,SUM(I1761:I1765)&gt;0),"xx","")</f>
        <v/>
      </c>
      <c r="L1760" s="7" t="str">
        <f t="shared" si="230"/>
        <v/>
      </c>
      <c r="M1760" s="7" t="str">
        <f t="shared" si="231"/>
        <v/>
      </c>
      <c r="N1760" s="7" t="str">
        <f t="shared" si="227"/>
        <v/>
      </c>
      <c r="O1760" s="144"/>
      <c r="P1760" s="375"/>
      <c r="Q1760" s="362">
        <f>SUM('NOVO HORIZONTE'!I1760)</f>
        <v>0</v>
      </c>
      <c r="R1760" s="363">
        <f t="shared" si="232"/>
        <v>0</v>
      </c>
      <c r="S1760" s="153">
        <f t="shared" si="234"/>
        <v>0</v>
      </c>
      <c r="T1760" s="364"/>
    </row>
    <row r="1761" ht="12.75" hidden="1" spans="1:20">
      <c r="A1761" s="158">
        <v>89996</v>
      </c>
      <c r="B1761" s="94" t="s">
        <v>252</v>
      </c>
      <c r="C1761" s="104" t="s">
        <v>1994</v>
      </c>
      <c r="D1761" s="94" t="s">
        <v>1010</v>
      </c>
      <c r="E1761" s="95">
        <v>11.45</v>
      </c>
      <c r="F1761" s="96">
        <f t="shared" si="228"/>
        <v>14.05</v>
      </c>
      <c r="G1761" s="107">
        <f>ROUND(SUM('NOVO HORIZONTE'!G1761),2)</f>
        <v>0</v>
      </c>
      <c r="H1761" s="107">
        <f t="shared" si="233"/>
        <v>0</v>
      </c>
      <c r="I1761" s="143">
        <f t="shared" si="229"/>
        <v>0</v>
      </c>
      <c r="J1761" s="142"/>
      <c r="K1761" s="183"/>
      <c r="L1761" s="7" t="str">
        <f t="shared" si="230"/>
        <v/>
      </c>
      <c r="M1761" s="7" t="str">
        <f t="shared" si="231"/>
        <v/>
      </c>
      <c r="N1761" s="7" t="str">
        <f t="shared" si="227"/>
        <v/>
      </c>
      <c r="O1761" s="144"/>
      <c r="P1761" s="355">
        <v>0</v>
      </c>
      <c r="Q1761" s="362">
        <f>SUM('NOVO HORIZONTE'!I1761)</f>
        <v>0</v>
      </c>
      <c r="R1761" s="363">
        <f t="shared" si="232"/>
        <v>0</v>
      </c>
      <c r="S1761" s="153">
        <f t="shared" si="234"/>
        <v>0</v>
      </c>
      <c r="T1761" s="364"/>
    </row>
    <row r="1762" ht="12.75" hidden="1" spans="1:20">
      <c r="A1762" s="158">
        <v>89997</v>
      </c>
      <c r="B1762" s="94" t="s">
        <v>252</v>
      </c>
      <c r="C1762" s="104" t="s">
        <v>1995</v>
      </c>
      <c r="D1762" s="94" t="s">
        <v>1010</v>
      </c>
      <c r="E1762" s="95">
        <v>9.25</v>
      </c>
      <c r="F1762" s="96">
        <f t="shared" si="228"/>
        <v>11.35</v>
      </c>
      <c r="G1762" s="107">
        <f>ROUND(SUM('NOVO HORIZONTE'!G1762),2)</f>
        <v>0</v>
      </c>
      <c r="H1762" s="107">
        <f t="shared" si="233"/>
        <v>0</v>
      </c>
      <c r="I1762" s="143">
        <f t="shared" si="229"/>
        <v>0</v>
      </c>
      <c r="J1762" s="142"/>
      <c r="K1762" s="183"/>
      <c r="L1762" s="7" t="str">
        <f t="shared" si="230"/>
        <v/>
      </c>
      <c r="M1762" s="7" t="str">
        <f t="shared" si="231"/>
        <v/>
      </c>
      <c r="N1762" s="7" t="str">
        <f t="shared" si="227"/>
        <v/>
      </c>
      <c r="O1762" s="144"/>
      <c r="P1762" s="355">
        <v>0</v>
      </c>
      <c r="Q1762" s="362">
        <f>SUM('NOVO HORIZONTE'!I1762)</f>
        <v>0</v>
      </c>
      <c r="R1762" s="363">
        <f t="shared" si="232"/>
        <v>0</v>
      </c>
      <c r="S1762" s="153">
        <f t="shared" si="234"/>
        <v>0</v>
      </c>
      <c r="T1762" s="364"/>
    </row>
    <row r="1763" ht="12.75" hidden="1" spans="1:20">
      <c r="A1763" s="158">
        <v>89998</v>
      </c>
      <c r="B1763" s="94" t="s">
        <v>252</v>
      </c>
      <c r="C1763" s="104" t="s">
        <v>1996</v>
      </c>
      <c r="D1763" s="94" t="s">
        <v>1010</v>
      </c>
      <c r="E1763" s="95">
        <v>10.83</v>
      </c>
      <c r="F1763" s="96">
        <f t="shared" si="228"/>
        <v>13.29</v>
      </c>
      <c r="G1763" s="107">
        <f>ROUND(SUM('NOVO HORIZONTE'!G1763),2)</f>
        <v>0</v>
      </c>
      <c r="H1763" s="107">
        <f t="shared" si="233"/>
        <v>0</v>
      </c>
      <c r="I1763" s="143">
        <f t="shared" si="229"/>
        <v>0</v>
      </c>
      <c r="J1763" s="142"/>
      <c r="K1763" s="183"/>
      <c r="L1763" s="7" t="str">
        <f t="shared" si="230"/>
        <v/>
      </c>
      <c r="M1763" s="7" t="str">
        <f t="shared" si="231"/>
        <v/>
      </c>
      <c r="N1763" s="7" t="str">
        <f t="shared" si="227"/>
        <v/>
      </c>
      <c r="O1763" s="144"/>
      <c r="P1763" s="355">
        <v>0</v>
      </c>
      <c r="Q1763" s="362">
        <f>SUM('NOVO HORIZONTE'!I1763)</f>
        <v>0</v>
      </c>
      <c r="R1763" s="363">
        <f t="shared" si="232"/>
        <v>0</v>
      </c>
      <c r="S1763" s="153">
        <f t="shared" si="234"/>
        <v>0</v>
      </c>
      <c r="T1763" s="364"/>
    </row>
    <row r="1764" ht="12.75" hidden="1" spans="1:20">
      <c r="A1764" s="158">
        <v>89999</v>
      </c>
      <c r="B1764" s="94" t="s">
        <v>252</v>
      </c>
      <c r="C1764" s="104" t="s">
        <v>1997</v>
      </c>
      <c r="D1764" s="94" t="s">
        <v>1010</v>
      </c>
      <c r="E1764" s="95">
        <v>17.73</v>
      </c>
      <c r="F1764" s="96">
        <f t="shared" si="228"/>
        <v>21.76</v>
      </c>
      <c r="G1764" s="107">
        <f>ROUND(SUM('NOVO HORIZONTE'!G1764),2)</f>
        <v>0</v>
      </c>
      <c r="H1764" s="107">
        <f t="shared" si="233"/>
        <v>0</v>
      </c>
      <c r="I1764" s="143">
        <f t="shared" si="229"/>
        <v>0</v>
      </c>
      <c r="J1764" s="142"/>
      <c r="K1764" s="183"/>
      <c r="L1764" s="7" t="str">
        <f t="shared" si="230"/>
        <v/>
      </c>
      <c r="M1764" s="7" t="str">
        <f t="shared" si="231"/>
        <v/>
      </c>
      <c r="N1764" s="7" t="str">
        <f t="shared" si="227"/>
        <v/>
      </c>
      <c r="O1764" s="144"/>
      <c r="P1764" s="355">
        <v>0</v>
      </c>
      <c r="Q1764" s="362">
        <f>SUM('NOVO HORIZONTE'!I1764)</f>
        <v>0</v>
      </c>
      <c r="R1764" s="363">
        <f t="shared" si="232"/>
        <v>0</v>
      </c>
      <c r="S1764" s="153">
        <f t="shared" si="234"/>
        <v>0</v>
      </c>
      <c r="T1764" s="364"/>
    </row>
    <row r="1765" ht="12.75" hidden="1" spans="1:20">
      <c r="A1765" s="158">
        <v>90000</v>
      </c>
      <c r="B1765" s="94" t="s">
        <v>252</v>
      </c>
      <c r="C1765" s="104" t="s">
        <v>1998</v>
      </c>
      <c r="D1765" s="94" t="s">
        <v>1010</v>
      </c>
      <c r="E1765" s="95">
        <v>14.07</v>
      </c>
      <c r="F1765" s="96">
        <f t="shared" si="228"/>
        <v>17.27</v>
      </c>
      <c r="G1765" s="107">
        <f>ROUND(SUM('NOVO HORIZONTE'!G1765),2)</f>
        <v>0</v>
      </c>
      <c r="H1765" s="107">
        <f t="shared" si="233"/>
        <v>0</v>
      </c>
      <c r="I1765" s="143">
        <f t="shared" si="229"/>
        <v>0</v>
      </c>
      <c r="J1765" s="142"/>
      <c r="K1765" s="183"/>
      <c r="L1765" s="7" t="str">
        <f t="shared" si="230"/>
        <v/>
      </c>
      <c r="M1765" s="7" t="str">
        <f t="shared" si="231"/>
        <v/>
      </c>
      <c r="N1765" s="7" t="str">
        <f t="shared" si="227"/>
        <v/>
      </c>
      <c r="O1765" s="144"/>
      <c r="P1765" s="355">
        <v>0</v>
      </c>
      <c r="Q1765" s="362">
        <f>SUM('NOVO HORIZONTE'!I1765)</f>
        <v>0</v>
      </c>
      <c r="R1765" s="363">
        <f t="shared" si="232"/>
        <v>0</v>
      </c>
      <c r="S1765" s="153">
        <f t="shared" si="234"/>
        <v>0</v>
      </c>
      <c r="T1765" s="364"/>
    </row>
    <row r="1766" ht="12.75" hidden="1" spans="1:20">
      <c r="A1766" s="154" t="s">
        <v>1999</v>
      </c>
      <c r="B1766" s="94"/>
      <c r="C1766" s="161" t="s">
        <v>2000</v>
      </c>
      <c r="D1766" s="94">
        <v>0</v>
      </c>
      <c r="E1766" s="95">
        <v>0</v>
      </c>
      <c r="F1766" s="96">
        <f t="shared" si="228"/>
        <v>0</v>
      </c>
      <c r="G1766" s="180">
        <f>ROUND(SUM('NOVO HORIZONTE'!G1766),2)</f>
        <v>0</v>
      </c>
      <c r="H1766" s="181">
        <f t="shared" si="233"/>
        <v>0</v>
      </c>
      <c r="I1766" s="186">
        <f t="shared" si="229"/>
        <v>0</v>
      </c>
      <c r="J1766" s="142"/>
      <c r="K1766" s="138" t="str">
        <f>IF(OR(SUM(I1767:I1780)&gt;0,SUM(I1767:I1780)&gt;0),"xx","")</f>
        <v/>
      </c>
      <c r="L1766" s="7" t="str">
        <f t="shared" si="230"/>
        <v/>
      </c>
      <c r="M1766" s="7" t="str">
        <f t="shared" si="231"/>
        <v/>
      </c>
      <c r="N1766" s="7" t="str">
        <f t="shared" si="227"/>
        <v/>
      </c>
      <c r="O1766" s="144"/>
      <c r="P1766" s="375"/>
      <c r="Q1766" s="362">
        <f>SUM('NOVO HORIZONTE'!I1766)</f>
        <v>0</v>
      </c>
      <c r="R1766" s="363">
        <f t="shared" si="232"/>
        <v>0</v>
      </c>
      <c r="S1766" s="153">
        <f t="shared" si="234"/>
        <v>0</v>
      </c>
      <c r="T1766" s="364"/>
    </row>
    <row r="1767" ht="22.5" hidden="1" spans="1:20">
      <c r="A1767" s="158">
        <v>100066</v>
      </c>
      <c r="B1767" s="94" t="s">
        <v>252</v>
      </c>
      <c r="C1767" s="104" t="s">
        <v>2001</v>
      </c>
      <c r="D1767" s="94" t="s">
        <v>1010</v>
      </c>
      <c r="E1767" s="95">
        <v>13.33</v>
      </c>
      <c r="F1767" s="96">
        <f t="shared" si="228"/>
        <v>16.36</v>
      </c>
      <c r="G1767" s="107">
        <f>ROUND(SUM('NOVO HORIZONTE'!G1767),2)</f>
        <v>0</v>
      </c>
      <c r="H1767" s="107">
        <f t="shared" si="233"/>
        <v>0</v>
      </c>
      <c r="I1767" s="143">
        <f t="shared" si="229"/>
        <v>0</v>
      </c>
      <c r="J1767" s="142"/>
      <c r="K1767" s="183"/>
      <c r="L1767" s="7" t="str">
        <f t="shared" si="230"/>
        <v/>
      </c>
      <c r="M1767" s="7" t="str">
        <f t="shared" si="231"/>
        <v/>
      </c>
      <c r="N1767" s="7" t="str">
        <f t="shared" si="227"/>
        <v/>
      </c>
      <c r="O1767" s="144"/>
      <c r="P1767" s="355">
        <v>0</v>
      </c>
      <c r="Q1767" s="362">
        <f>SUM('NOVO HORIZONTE'!I1767)</f>
        <v>0</v>
      </c>
      <c r="R1767" s="363">
        <f t="shared" si="232"/>
        <v>0</v>
      </c>
      <c r="S1767" s="153">
        <f t="shared" si="234"/>
        <v>0</v>
      </c>
      <c r="T1767" s="364"/>
    </row>
    <row r="1768" ht="22.5" hidden="1" spans="1:20">
      <c r="A1768" s="158">
        <v>100067</v>
      </c>
      <c r="B1768" s="94" t="s">
        <v>252</v>
      </c>
      <c r="C1768" s="104" t="s">
        <v>2002</v>
      </c>
      <c r="D1768" s="94" t="s">
        <v>1010</v>
      </c>
      <c r="E1768" s="95">
        <v>13.06</v>
      </c>
      <c r="F1768" s="96">
        <f t="shared" si="228"/>
        <v>16.03</v>
      </c>
      <c r="G1768" s="107">
        <f>ROUND(SUM('NOVO HORIZONTE'!G1768),2)</f>
        <v>0</v>
      </c>
      <c r="H1768" s="107">
        <f t="shared" si="233"/>
        <v>0</v>
      </c>
      <c r="I1768" s="143">
        <f t="shared" si="229"/>
        <v>0</v>
      </c>
      <c r="J1768" s="142"/>
      <c r="K1768" s="183"/>
      <c r="L1768" s="7" t="str">
        <f t="shared" si="230"/>
        <v/>
      </c>
      <c r="M1768" s="7" t="str">
        <f t="shared" si="231"/>
        <v/>
      </c>
      <c r="N1768" s="7" t="str">
        <f t="shared" si="227"/>
        <v/>
      </c>
      <c r="O1768" s="144"/>
      <c r="P1768" s="355">
        <v>0</v>
      </c>
      <c r="Q1768" s="362">
        <f>SUM('NOVO HORIZONTE'!I1768)</f>
        <v>0</v>
      </c>
      <c r="R1768" s="363">
        <f t="shared" si="232"/>
        <v>0</v>
      </c>
      <c r="S1768" s="153">
        <f t="shared" si="234"/>
        <v>0</v>
      </c>
      <c r="T1768" s="364"/>
    </row>
    <row r="1769" ht="22.5" hidden="1" spans="1:20">
      <c r="A1769" s="158">
        <v>100068</v>
      </c>
      <c r="B1769" s="94" t="s">
        <v>252</v>
      </c>
      <c r="C1769" s="104" t="s">
        <v>2003</v>
      </c>
      <c r="D1769" s="94" t="s">
        <v>1010</v>
      </c>
      <c r="E1769" s="95">
        <v>9.77</v>
      </c>
      <c r="F1769" s="96">
        <f t="shared" si="228"/>
        <v>11.99</v>
      </c>
      <c r="G1769" s="107">
        <f>ROUND(SUM('NOVO HORIZONTE'!G1769),2)</f>
        <v>0</v>
      </c>
      <c r="H1769" s="107">
        <f t="shared" si="233"/>
        <v>0</v>
      </c>
      <c r="I1769" s="143">
        <f t="shared" si="229"/>
        <v>0</v>
      </c>
      <c r="J1769" s="142"/>
      <c r="K1769" s="183"/>
      <c r="L1769" s="7" t="str">
        <f t="shared" si="230"/>
        <v/>
      </c>
      <c r="M1769" s="7" t="str">
        <f t="shared" si="231"/>
        <v/>
      </c>
      <c r="N1769" s="7" t="str">
        <f t="shared" si="227"/>
        <v/>
      </c>
      <c r="O1769" s="144"/>
      <c r="P1769" s="355">
        <v>0</v>
      </c>
      <c r="Q1769" s="362">
        <f>SUM('NOVO HORIZONTE'!I1769)</f>
        <v>0</v>
      </c>
      <c r="R1769" s="363">
        <f t="shared" si="232"/>
        <v>0</v>
      </c>
      <c r="S1769" s="153">
        <f t="shared" si="234"/>
        <v>0</v>
      </c>
      <c r="T1769" s="364"/>
    </row>
    <row r="1770" ht="22.5" hidden="1" spans="1:20">
      <c r="A1770" s="158">
        <v>91593</v>
      </c>
      <c r="B1770" s="94" t="s">
        <v>252</v>
      </c>
      <c r="C1770" s="104" t="s">
        <v>2004</v>
      </c>
      <c r="D1770" s="94" t="s">
        <v>1010</v>
      </c>
      <c r="E1770" s="95">
        <v>13.13</v>
      </c>
      <c r="F1770" s="96">
        <f t="shared" si="228"/>
        <v>16.12</v>
      </c>
      <c r="G1770" s="107">
        <f>ROUND(SUM('NOVO HORIZONTE'!G1770),2)</f>
        <v>0</v>
      </c>
      <c r="H1770" s="107">
        <f t="shared" si="233"/>
        <v>0</v>
      </c>
      <c r="I1770" s="143">
        <f t="shared" si="229"/>
        <v>0</v>
      </c>
      <c r="J1770" s="142"/>
      <c r="K1770" s="183"/>
      <c r="L1770" s="7" t="str">
        <f t="shared" si="230"/>
        <v/>
      </c>
      <c r="M1770" s="7" t="str">
        <f t="shared" si="231"/>
        <v/>
      </c>
      <c r="N1770" s="7" t="str">
        <f t="shared" si="227"/>
        <v/>
      </c>
      <c r="O1770" s="144"/>
      <c r="P1770" s="355">
        <v>0</v>
      </c>
      <c r="Q1770" s="362">
        <f>SUM('NOVO HORIZONTE'!I1770)</f>
        <v>0</v>
      </c>
      <c r="R1770" s="363">
        <f t="shared" si="232"/>
        <v>0</v>
      </c>
      <c r="S1770" s="153">
        <f t="shared" si="234"/>
        <v>0</v>
      </c>
      <c r="T1770" s="364"/>
    </row>
    <row r="1771" ht="22.5" hidden="1" spans="1:20">
      <c r="A1771" s="158">
        <v>91594</v>
      </c>
      <c r="B1771" s="94" t="s">
        <v>252</v>
      </c>
      <c r="C1771" s="104" t="s">
        <v>2005</v>
      </c>
      <c r="D1771" s="94" t="s">
        <v>1010</v>
      </c>
      <c r="E1771" s="95">
        <v>13.64</v>
      </c>
      <c r="F1771" s="96">
        <f t="shared" si="228"/>
        <v>16.74</v>
      </c>
      <c r="G1771" s="107">
        <f>ROUND(SUM('NOVO HORIZONTE'!G1771),2)</f>
        <v>0</v>
      </c>
      <c r="H1771" s="107">
        <f t="shared" si="233"/>
        <v>0</v>
      </c>
      <c r="I1771" s="143">
        <f t="shared" si="229"/>
        <v>0</v>
      </c>
      <c r="J1771" s="142"/>
      <c r="K1771" s="183"/>
      <c r="L1771" s="7" t="str">
        <f t="shared" si="230"/>
        <v/>
      </c>
      <c r="M1771" s="7" t="str">
        <f t="shared" si="231"/>
        <v/>
      </c>
      <c r="N1771" s="7" t="str">
        <f t="shared" si="227"/>
        <v/>
      </c>
      <c r="O1771" s="144"/>
      <c r="P1771" s="355">
        <v>0</v>
      </c>
      <c r="Q1771" s="362">
        <f>SUM('NOVO HORIZONTE'!I1771)</f>
        <v>0</v>
      </c>
      <c r="R1771" s="363">
        <f t="shared" si="232"/>
        <v>0</v>
      </c>
      <c r="S1771" s="153">
        <f t="shared" si="234"/>
        <v>0</v>
      </c>
      <c r="T1771" s="364"/>
    </row>
    <row r="1772" ht="22.5" hidden="1" spans="1:20">
      <c r="A1772" s="158">
        <v>91595</v>
      </c>
      <c r="B1772" s="94" t="s">
        <v>252</v>
      </c>
      <c r="C1772" s="104" t="s">
        <v>2006</v>
      </c>
      <c r="D1772" s="94" t="s">
        <v>1010</v>
      </c>
      <c r="E1772" s="95">
        <v>14.46</v>
      </c>
      <c r="F1772" s="96">
        <f t="shared" si="228"/>
        <v>17.75</v>
      </c>
      <c r="G1772" s="107">
        <f>ROUND(SUM('NOVO HORIZONTE'!G1772),2)</f>
        <v>0</v>
      </c>
      <c r="H1772" s="107">
        <f t="shared" si="233"/>
        <v>0</v>
      </c>
      <c r="I1772" s="143">
        <f t="shared" si="229"/>
        <v>0</v>
      </c>
      <c r="J1772" s="142"/>
      <c r="K1772" s="183"/>
      <c r="L1772" s="7" t="str">
        <f t="shared" si="230"/>
        <v/>
      </c>
      <c r="M1772" s="7" t="str">
        <f t="shared" si="231"/>
        <v/>
      </c>
      <c r="N1772" s="7" t="str">
        <f t="shared" si="227"/>
        <v/>
      </c>
      <c r="O1772" s="144"/>
      <c r="P1772" s="355">
        <v>0</v>
      </c>
      <c r="Q1772" s="362">
        <f>SUM('NOVO HORIZONTE'!I1772)</f>
        <v>0</v>
      </c>
      <c r="R1772" s="363">
        <f t="shared" si="232"/>
        <v>0</v>
      </c>
      <c r="S1772" s="153">
        <f t="shared" si="234"/>
        <v>0</v>
      </c>
      <c r="T1772" s="364"/>
    </row>
    <row r="1773" ht="22.5" hidden="1" spans="1:20">
      <c r="A1773" s="158">
        <v>91596</v>
      </c>
      <c r="B1773" s="94" t="s">
        <v>252</v>
      </c>
      <c r="C1773" s="104" t="s">
        <v>2007</v>
      </c>
      <c r="D1773" s="94" t="s">
        <v>1010</v>
      </c>
      <c r="E1773" s="95">
        <v>13.51</v>
      </c>
      <c r="F1773" s="96">
        <f t="shared" si="228"/>
        <v>16.58</v>
      </c>
      <c r="G1773" s="107">
        <f>ROUND(SUM('NOVO HORIZONTE'!G1773),2)</f>
        <v>0</v>
      </c>
      <c r="H1773" s="107">
        <f t="shared" si="233"/>
        <v>0</v>
      </c>
      <c r="I1773" s="143">
        <f t="shared" si="229"/>
        <v>0</v>
      </c>
      <c r="J1773" s="142"/>
      <c r="K1773" s="183"/>
      <c r="L1773" s="7" t="str">
        <f t="shared" si="230"/>
        <v/>
      </c>
      <c r="M1773" s="7" t="str">
        <f t="shared" si="231"/>
        <v/>
      </c>
      <c r="N1773" s="7" t="str">
        <f t="shared" si="227"/>
        <v/>
      </c>
      <c r="O1773" s="144"/>
      <c r="P1773" s="355">
        <v>0</v>
      </c>
      <c r="Q1773" s="362">
        <f>SUM('NOVO HORIZONTE'!I1773)</f>
        <v>0</v>
      </c>
      <c r="R1773" s="363">
        <f t="shared" si="232"/>
        <v>0</v>
      </c>
      <c r="S1773" s="153">
        <f t="shared" si="234"/>
        <v>0</v>
      </c>
      <c r="T1773" s="364"/>
    </row>
    <row r="1774" ht="22.5" hidden="1" spans="1:20">
      <c r="A1774" s="158">
        <v>91597</v>
      </c>
      <c r="B1774" s="94" t="s">
        <v>252</v>
      </c>
      <c r="C1774" s="104" t="s">
        <v>2008</v>
      </c>
      <c r="D1774" s="94" t="s">
        <v>1010</v>
      </c>
      <c r="E1774" s="95">
        <v>9.64</v>
      </c>
      <c r="F1774" s="96">
        <f t="shared" si="228"/>
        <v>11.83</v>
      </c>
      <c r="G1774" s="107">
        <f>ROUND(SUM('NOVO HORIZONTE'!G1774),2)</f>
        <v>0</v>
      </c>
      <c r="H1774" s="107">
        <f t="shared" si="233"/>
        <v>0</v>
      </c>
      <c r="I1774" s="143">
        <f t="shared" si="229"/>
        <v>0</v>
      </c>
      <c r="J1774" s="142"/>
      <c r="K1774" s="183"/>
      <c r="L1774" s="7" t="str">
        <f t="shared" si="230"/>
        <v/>
      </c>
      <c r="M1774" s="7" t="str">
        <f t="shared" si="231"/>
        <v/>
      </c>
      <c r="N1774" s="7" t="str">
        <f t="shared" si="227"/>
        <v/>
      </c>
      <c r="O1774" s="144"/>
      <c r="P1774" s="355">
        <v>0</v>
      </c>
      <c r="Q1774" s="362">
        <f>SUM('NOVO HORIZONTE'!I1774)</f>
        <v>0</v>
      </c>
      <c r="R1774" s="363">
        <f t="shared" si="232"/>
        <v>0</v>
      </c>
      <c r="S1774" s="153">
        <f t="shared" si="234"/>
        <v>0</v>
      </c>
      <c r="T1774" s="364"/>
    </row>
    <row r="1775" ht="22.5" hidden="1" spans="1:20">
      <c r="A1775" s="158">
        <v>91598</v>
      </c>
      <c r="B1775" s="94" t="s">
        <v>252</v>
      </c>
      <c r="C1775" s="104" t="s">
        <v>2009</v>
      </c>
      <c r="D1775" s="94" t="s">
        <v>1010</v>
      </c>
      <c r="E1775" s="95">
        <v>13.27</v>
      </c>
      <c r="F1775" s="96">
        <f t="shared" si="228"/>
        <v>16.29</v>
      </c>
      <c r="G1775" s="107">
        <f>ROUND(SUM('NOVO HORIZONTE'!G1775),2)</f>
        <v>0</v>
      </c>
      <c r="H1775" s="107">
        <f t="shared" si="233"/>
        <v>0</v>
      </c>
      <c r="I1775" s="143">
        <f t="shared" si="229"/>
        <v>0</v>
      </c>
      <c r="J1775" s="142"/>
      <c r="K1775" s="183"/>
      <c r="L1775" s="7" t="str">
        <f t="shared" si="230"/>
        <v/>
      </c>
      <c r="M1775" s="7" t="str">
        <f t="shared" si="231"/>
        <v/>
      </c>
      <c r="N1775" s="7" t="str">
        <f t="shared" si="227"/>
        <v/>
      </c>
      <c r="O1775" s="144"/>
      <c r="P1775" s="355">
        <v>0</v>
      </c>
      <c r="Q1775" s="362">
        <f>SUM('NOVO HORIZONTE'!I1775)</f>
        <v>0</v>
      </c>
      <c r="R1775" s="363">
        <f t="shared" si="232"/>
        <v>0</v>
      </c>
      <c r="S1775" s="153">
        <f t="shared" si="234"/>
        <v>0</v>
      </c>
      <c r="T1775" s="364"/>
    </row>
    <row r="1776" ht="22.5" hidden="1" spans="1:20">
      <c r="A1776" s="158">
        <v>91599</v>
      </c>
      <c r="B1776" s="94" t="s">
        <v>252</v>
      </c>
      <c r="C1776" s="104" t="s">
        <v>2010</v>
      </c>
      <c r="D1776" s="94" t="s">
        <v>1010</v>
      </c>
      <c r="E1776" s="95">
        <v>10.09</v>
      </c>
      <c r="F1776" s="96">
        <f t="shared" si="228"/>
        <v>12.38</v>
      </c>
      <c r="G1776" s="107">
        <f>ROUND(SUM('NOVO HORIZONTE'!G1776),2)</f>
        <v>0</v>
      </c>
      <c r="H1776" s="107">
        <f t="shared" si="233"/>
        <v>0</v>
      </c>
      <c r="I1776" s="143">
        <f t="shared" si="229"/>
        <v>0</v>
      </c>
      <c r="J1776" s="142"/>
      <c r="K1776" s="183"/>
      <c r="L1776" s="7" t="str">
        <f t="shared" si="230"/>
        <v/>
      </c>
      <c r="M1776" s="7" t="str">
        <f t="shared" si="231"/>
        <v/>
      </c>
      <c r="N1776" s="7" t="str">
        <f t="shared" si="227"/>
        <v/>
      </c>
      <c r="O1776" s="144"/>
      <c r="P1776" s="355">
        <v>0</v>
      </c>
      <c r="Q1776" s="362">
        <f>SUM('NOVO HORIZONTE'!I1776)</f>
        <v>0</v>
      </c>
      <c r="R1776" s="363">
        <f t="shared" si="232"/>
        <v>0</v>
      </c>
      <c r="S1776" s="153">
        <f t="shared" si="234"/>
        <v>0</v>
      </c>
      <c r="T1776" s="364"/>
    </row>
    <row r="1777" ht="22.5" hidden="1" spans="1:20">
      <c r="A1777" s="158">
        <v>91600</v>
      </c>
      <c r="B1777" s="94" t="s">
        <v>252</v>
      </c>
      <c r="C1777" s="104" t="s">
        <v>2011</v>
      </c>
      <c r="D1777" s="94" t="s">
        <v>1010</v>
      </c>
      <c r="E1777" s="95">
        <v>16.57</v>
      </c>
      <c r="F1777" s="96">
        <f t="shared" si="228"/>
        <v>20.34</v>
      </c>
      <c r="G1777" s="107">
        <f>ROUND(SUM('NOVO HORIZONTE'!G1777),2)</f>
        <v>0</v>
      </c>
      <c r="H1777" s="107">
        <f t="shared" si="233"/>
        <v>0</v>
      </c>
      <c r="I1777" s="143">
        <f t="shared" si="229"/>
        <v>0</v>
      </c>
      <c r="J1777" s="142"/>
      <c r="K1777" s="183"/>
      <c r="L1777" s="7" t="str">
        <f t="shared" si="230"/>
        <v/>
      </c>
      <c r="M1777" s="7" t="str">
        <f t="shared" si="231"/>
        <v/>
      </c>
      <c r="N1777" s="7" t="str">
        <f t="shared" si="227"/>
        <v/>
      </c>
      <c r="O1777" s="144"/>
      <c r="P1777" s="355">
        <v>0</v>
      </c>
      <c r="Q1777" s="362">
        <f>SUM('NOVO HORIZONTE'!I1777)</f>
        <v>0</v>
      </c>
      <c r="R1777" s="363">
        <f t="shared" si="232"/>
        <v>0</v>
      </c>
      <c r="S1777" s="153">
        <f t="shared" si="234"/>
        <v>0</v>
      </c>
      <c r="T1777" s="364"/>
    </row>
    <row r="1778" ht="22.5" hidden="1" spans="1:20">
      <c r="A1778" s="158">
        <v>91601</v>
      </c>
      <c r="B1778" s="94" t="s">
        <v>252</v>
      </c>
      <c r="C1778" s="104" t="s">
        <v>2012</v>
      </c>
      <c r="D1778" s="94" t="s">
        <v>1010</v>
      </c>
      <c r="E1778" s="95">
        <v>13.3</v>
      </c>
      <c r="F1778" s="96">
        <f t="shared" si="228"/>
        <v>16.32</v>
      </c>
      <c r="G1778" s="107">
        <f>ROUND(SUM('NOVO HORIZONTE'!G1778),2)</f>
        <v>0</v>
      </c>
      <c r="H1778" s="107">
        <f t="shared" si="233"/>
        <v>0</v>
      </c>
      <c r="I1778" s="143">
        <f t="shared" si="229"/>
        <v>0</v>
      </c>
      <c r="J1778" s="142"/>
      <c r="K1778" s="183"/>
      <c r="L1778" s="7" t="str">
        <f t="shared" si="230"/>
        <v/>
      </c>
      <c r="M1778" s="7" t="str">
        <f t="shared" si="231"/>
        <v/>
      </c>
      <c r="N1778" s="7" t="str">
        <f t="shared" si="227"/>
        <v/>
      </c>
      <c r="O1778" s="144"/>
      <c r="P1778" s="355">
        <v>0</v>
      </c>
      <c r="Q1778" s="362">
        <f>SUM('NOVO HORIZONTE'!I1778)</f>
        <v>0</v>
      </c>
      <c r="R1778" s="363">
        <f t="shared" si="232"/>
        <v>0</v>
      </c>
      <c r="S1778" s="153">
        <f t="shared" si="234"/>
        <v>0</v>
      </c>
      <c r="T1778" s="364"/>
    </row>
    <row r="1779" ht="22.5" hidden="1" spans="1:20">
      <c r="A1779" s="158">
        <v>91602</v>
      </c>
      <c r="B1779" s="94" t="s">
        <v>252</v>
      </c>
      <c r="C1779" s="104" t="s">
        <v>2013</v>
      </c>
      <c r="D1779" s="94" t="s">
        <v>1010</v>
      </c>
      <c r="E1779" s="95">
        <v>12.11</v>
      </c>
      <c r="F1779" s="96">
        <f t="shared" si="228"/>
        <v>14.86</v>
      </c>
      <c r="G1779" s="107">
        <f>ROUND(SUM('NOVO HORIZONTE'!G1779),2)</f>
        <v>0</v>
      </c>
      <c r="H1779" s="107">
        <f t="shared" si="233"/>
        <v>0</v>
      </c>
      <c r="I1779" s="143">
        <f t="shared" si="229"/>
        <v>0</v>
      </c>
      <c r="J1779" s="142"/>
      <c r="K1779" s="183"/>
      <c r="L1779" s="7" t="str">
        <f t="shared" si="230"/>
        <v/>
      </c>
      <c r="M1779" s="7" t="str">
        <f t="shared" si="231"/>
        <v/>
      </c>
      <c r="N1779" s="7" t="str">
        <f t="shared" si="227"/>
        <v/>
      </c>
      <c r="O1779" s="144"/>
      <c r="P1779" s="355">
        <v>0</v>
      </c>
      <c r="Q1779" s="362">
        <f>SUM('NOVO HORIZONTE'!I1779)</f>
        <v>0</v>
      </c>
      <c r="R1779" s="363">
        <f t="shared" si="232"/>
        <v>0</v>
      </c>
      <c r="S1779" s="153">
        <f t="shared" si="234"/>
        <v>0</v>
      </c>
      <c r="T1779" s="364"/>
    </row>
    <row r="1780" ht="22.5" hidden="1" spans="1:20">
      <c r="A1780" s="158">
        <v>91603</v>
      </c>
      <c r="B1780" s="94" t="s">
        <v>252</v>
      </c>
      <c r="C1780" s="104" t="s">
        <v>2014</v>
      </c>
      <c r="D1780" s="94" t="s">
        <v>1010</v>
      </c>
      <c r="E1780" s="95">
        <v>11.44</v>
      </c>
      <c r="F1780" s="96">
        <f t="shared" si="228"/>
        <v>14.04</v>
      </c>
      <c r="G1780" s="107">
        <f>ROUND(SUM('NOVO HORIZONTE'!G1780),2)</f>
        <v>0</v>
      </c>
      <c r="H1780" s="107">
        <f t="shared" si="233"/>
        <v>0</v>
      </c>
      <c r="I1780" s="143">
        <f t="shared" si="229"/>
        <v>0</v>
      </c>
      <c r="J1780" s="142"/>
      <c r="K1780" s="183"/>
      <c r="L1780" s="7" t="str">
        <f t="shared" si="230"/>
        <v/>
      </c>
      <c r="M1780" s="7" t="str">
        <f t="shared" si="231"/>
        <v/>
      </c>
      <c r="N1780" s="7" t="str">
        <f t="shared" si="227"/>
        <v/>
      </c>
      <c r="O1780" s="144"/>
      <c r="P1780" s="355">
        <v>0</v>
      </c>
      <c r="Q1780" s="362">
        <f>SUM('NOVO HORIZONTE'!I1780)</f>
        <v>0</v>
      </c>
      <c r="R1780" s="363">
        <f t="shared" si="232"/>
        <v>0</v>
      </c>
      <c r="S1780" s="153">
        <f t="shared" si="234"/>
        <v>0</v>
      </c>
      <c r="T1780" s="364"/>
    </row>
    <row r="1781" ht="12.75" hidden="1" spans="1:20">
      <c r="A1781" s="154" t="s">
        <v>2015</v>
      </c>
      <c r="B1781" s="94"/>
      <c r="C1781" s="161" t="s">
        <v>2016</v>
      </c>
      <c r="D1781" s="94">
        <v>0</v>
      </c>
      <c r="E1781" s="95">
        <v>0</v>
      </c>
      <c r="F1781" s="96">
        <f t="shared" si="228"/>
        <v>0</v>
      </c>
      <c r="G1781" s="180">
        <f>ROUND(SUM('NOVO HORIZONTE'!G1781),2)</f>
        <v>0</v>
      </c>
      <c r="H1781" s="181">
        <f t="shared" si="233"/>
        <v>0</v>
      </c>
      <c r="I1781" s="186">
        <f t="shared" si="229"/>
        <v>0</v>
      </c>
      <c r="J1781" s="142"/>
      <c r="K1781" s="138" t="str">
        <f>IF(OR(SUM(I1782:I1782)&gt;0,SUM(I1782:I1782)&gt;0),"xx","")</f>
        <v/>
      </c>
      <c r="L1781" s="7" t="str">
        <f t="shared" si="230"/>
        <v/>
      </c>
      <c r="M1781" s="7" t="str">
        <f t="shared" si="231"/>
        <v/>
      </c>
      <c r="N1781" s="7" t="str">
        <f t="shared" si="227"/>
        <v/>
      </c>
      <c r="O1781" s="144"/>
      <c r="P1781" s="375"/>
      <c r="Q1781" s="362">
        <f>SUM('NOVO HORIZONTE'!I1781)</f>
        <v>0</v>
      </c>
      <c r="R1781" s="363">
        <f t="shared" si="232"/>
        <v>0</v>
      </c>
      <c r="S1781" s="153">
        <f t="shared" si="234"/>
        <v>0</v>
      </c>
      <c r="T1781" s="364"/>
    </row>
    <row r="1782" ht="22.5" hidden="1" spans="1:20">
      <c r="A1782" s="158">
        <v>95108</v>
      </c>
      <c r="B1782" s="94" t="s">
        <v>252</v>
      </c>
      <c r="C1782" s="104" t="s">
        <v>2017</v>
      </c>
      <c r="D1782" s="94" t="s">
        <v>279</v>
      </c>
      <c r="E1782" s="95">
        <v>35.97</v>
      </c>
      <c r="F1782" s="96">
        <f t="shared" si="228"/>
        <v>44.15</v>
      </c>
      <c r="G1782" s="107">
        <f>ROUND(SUM('NOVO HORIZONTE'!G1782),2)</f>
        <v>0</v>
      </c>
      <c r="H1782" s="107">
        <f t="shared" si="233"/>
        <v>0</v>
      </c>
      <c r="I1782" s="143">
        <f t="shared" si="229"/>
        <v>0</v>
      </c>
      <c r="J1782" s="142"/>
      <c r="K1782" s="183"/>
      <c r="L1782" s="7" t="str">
        <f t="shared" si="230"/>
        <v/>
      </c>
      <c r="M1782" s="7" t="str">
        <f t="shared" si="231"/>
        <v/>
      </c>
      <c r="N1782" s="7" t="str">
        <f t="shared" si="227"/>
        <v/>
      </c>
      <c r="O1782" s="144"/>
      <c r="P1782" s="355">
        <v>0</v>
      </c>
      <c r="Q1782" s="362">
        <f>SUM('NOVO HORIZONTE'!I1782)</f>
        <v>0</v>
      </c>
      <c r="R1782" s="363">
        <f t="shared" si="232"/>
        <v>0</v>
      </c>
      <c r="S1782" s="153">
        <f t="shared" si="234"/>
        <v>0</v>
      </c>
      <c r="T1782" s="364"/>
    </row>
    <row r="1783" ht="12.75" hidden="1" spans="1:20">
      <c r="A1783" s="154" t="s">
        <v>2018</v>
      </c>
      <c r="B1783" s="94"/>
      <c r="C1783" s="161" t="s">
        <v>2019</v>
      </c>
      <c r="D1783" s="94">
        <v>0</v>
      </c>
      <c r="E1783" s="95">
        <v>0</v>
      </c>
      <c r="F1783" s="96">
        <f t="shared" si="228"/>
        <v>0</v>
      </c>
      <c r="G1783" s="180">
        <f>ROUND(SUM('NOVO HORIZONTE'!G1783),2)</f>
        <v>0</v>
      </c>
      <c r="H1783" s="181">
        <f t="shared" si="233"/>
        <v>0</v>
      </c>
      <c r="I1783" s="186">
        <f t="shared" si="229"/>
        <v>0</v>
      </c>
      <c r="J1783" s="142"/>
      <c r="K1783" s="138" t="str">
        <f>IF(OR(SUM(I1785:I1822)&gt;0,SUM(I1785:I1822)&gt;0),"xx","")</f>
        <v/>
      </c>
      <c r="L1783" s="7" t="str">
        <f t="shared" si="230"/>
        <v/>
      </c>
      <c r="M1783" s="7" t="str">
        <f t="shared" si="231"/>
        <v/>
      </c>
      <c r="N1783" s="7" t="str">
        <f t="shared" si="227"/>
        <v/>
      </c>
      <c r="O1783" s="144"/>
      <c r="P1783" s="375"/>
      <c r="Q1783" s="362">
        <f>SUM('NOVO HORIZONTE'!I1783)</f>
        <v>0</v>
      </c>
      <c r="R1783" s="363">
        <f t="shared" si="232"/>
        <v>0</v>
      </c>
      <c r="S1783" s="153">
        <f t="shared" si="234"/>
        <v>0</v>
      </c>
      <c r="T1783" s="364"/>
    </row>
    <row r="1784" ht="12.75" hidden="1" spans="1:20">
      <c r="A1784" s="154" t="s">
        <v>2020</v>
      </c>
      <c r="B1784" s="94"/>
      <c r="C1784" s="161" t="s">
        <v>2021</v>
      </c>
      <c r="D1784" s="94">
        <v>0</v>
      </c>
      <c r="E1784" s="95">
        <v>0</v>
      </c>
      <c r="F1784" s="96">
        <f t="shared" si="228"/>
        <v>0</v>
      </c>
      <c r="G1784" s="180">
        <f>ROUND(SUM('NOVO HORIZONTE'!G1784),2)</f>
        <v>0</v>
      </c>
      <c r="H1784" s="181">
        <f t="shared" si="233"/>
        <v>0</v>
      </c>
      <c r="I1784" s="186">
        <f t="shared" si="229"/>
        <v>0</v>
      </c>
      <c r="J1784" s="142"/>
      <c r="K1784" s="138" t="str">
        <f>IF(OR(SUM(I1785:I1810)&gt;0,SUM(I1785:I1810)&gt;0),"xx","")</f>
        <v/>
      </c>
      <c r="L1784" s="7" t="str">
        <f t="shared" si="230"/>
        <v/>
      </c>
      <c r="M1784" s="7" t="str">
        <f t="shared" si="231"/>
        <v/>
      </c>
      <c r="N1784" s="7" t="str">
        <f t="shared" si="227"/>
        <v/>
      </c>
      <c r="O1784" s="144"/>
      <c r="P1784" s="375"/>
      <c r="Q1784" s="362">
        <f>SUM('NOVO HORIZONTE'!I1784)</f>
        <v>0</v>
      </c>
      <c r="R1784" s="363">
        <f t="shared" si="232"/>
        <v>0</v>
      </c>
      <c r="S1784" s="153">
        <f t="shared" si="234"/>
        <v>0</v>
      </c>
      <c r="T1784" s="364"/>
    </row>
    <row r="1785" ht="22.5" hidden="1" spans="1:20">
      <c r="A1785" s="158">
        <v>92791</v>
      </c>
      <c r="B1785" s="94" t="s">
        <v>252</v>
      </c>
      <c r="C1785" s="104" t="s">
        <v>2022</v>
      </c>
      <c r="D1785" s="94" t="s">
        <v>1010</v>
      </c>
      <c r="E1785" s="95">
        <v>13.1</v>
      </c>
      <c r="F1785" s="96">
        <f t="shared" si="228"/>
        <v>16.08</v>
      </c>
      <c r="G1785" s="107">
        <f>ROUND(SUM('NOVO HORIZONTE'!G1785),2)</f>
        <v>0</v>
      </c>
      <c r="H1785" s="107">
        <f t="shared" si="233"/>
        <v>0</v>
      </c>
      <c r="I1785" s="143">
        <f t="shared" si="229"/>
        <v>0</v>
      </c>
      <c r="J1785" s="142"/>
      <c r="K1785" s="183"/>
      <c r="L1785" s="7" t="str">
        <f t="shared" si="230"/>
        <v/>
      </c>
      <c r="M1785" s="7" t="str">
        <f t="shared" si="231"/>
        <v/>
      </c>
      <c r="N1785" s="7" t="str">
        <f t="shared" si="227"/>
        <v/>
      </c>
      <c r="O1785" s="144"/>
      <c r="P1785" s="355">
        <v>0</v>
      </c>
      <c r="Q1785" s="362">
        <f>SUM('NOVO HORIZONTE'!I1785)</f>
        <v>0</v>
      </c>
      <c r="R1785" s="363">
        <f t="shared" si="232"/>
        <v>0</v>
      </c>
      <c r="S1785" s="153">
        <f t="shared" si="234"/>
        <v>0</v>
      </c>
      <c r="T1785" s="364"/>
    </row>
    <row r="1786" ht="22.5" hidden="1" spans="1:20">
      <c r="A1786" s="158">
        <v>92792</v>
      </c>
      <c r="B1786" s="94" t="s">
        <v>252</v>
      </c>
      <c r="C1786" s="104" t="s">
        <v>2023</v>
      </c>
      <c r="D1786" s="94" t="s">
        <v>1010</v>
      </c>
      <c r="E1786" s="95">
        <v>13.18</v>
      </c>
      <c r="F1786" s="96">
        <f t="shared" si="228"/>
        <v>16.18</v>
      </c>
      <c r="G1786" s="107">
        <f>ROUND(SUM('NOVO HORIZONTE'!G1786),2)</f>
        <v>0</v>
      </c>
      <c r="H1786" s="107">
        <f t="shared" si="233"/>
        <v>0</v>
      </c>
      <c r="I1786" s="143">
        <f t="shared" si="229"/>
        <v>0</v>
      </c>
      <c r="J1786" s="142"/>
      <c r="K1786" s="183"/>
      <c r="L1786" s="7" t="str">
        <f t="shared" si="230"/>
        <v/>
      </c>
      <c r="M1786" s="7" t="str">
        <f t="shared" si="231"/>
        <v/>
      </c>
      <c r="N1786" s="7" t="str">
        <f t="shared" si="227"/>
        <v/>
      </c>
      <c r="O1786" s="144"/>
      <c r="P1786" s="355">
        <v>0</v>
      </c>
      <c r="Q1786" s="362">
        <f>SUM('NOVO HORIZONTE'!I1786)</f>
        <v>0</v>
      </c>
      <c r="R1786" s="363">
        <f t="shared" si="232"/>
        <v>0</v>
      </c>
      <c r="S1786" s="153">
        <f t="shared" si="234"/>
        <v>0</v>
      </c>
      <c r="T1786" s="364"/>
    </row>
    <row r="1787" ht="22.5" hidden="1" spans="1:20">
      <c r="A1787" s="158">
        <v>92793</v>
      </c>
      <c r="B1787" s="94" t="s">
        <v>252</v>
      </c>
      <c r="C1787" s="104" t="s">
        <v>2024</v>
      </c>
      <c r="D1787" s="94" t="s">
        <v>1010</v>
      </c>
      <c r="E1787" s="95">
        <v>13.07</v>
      </c>
      <c r="F1787" s="96">
        <f t="shared" si="228"/>
        <v>16.04</v>
      </c>
      <c r="G1787" s="107">
        <f>ROUND(SUM('NOVO HORIZONTE'!G1787),2)</f>
        <v>0</v>
      </c>
      <c r="H1787" s="107">
        <f t="shared" si="233"/>
        <v>0</v>
      </c>
      <c r="I1787" s="143">
        <f t="shared" si="229"/>
        <v>0</v>
      </c>
      <c r="J1787" s="142"/>
      <c r="K1787" s="183"/>
      <c r="L1787" s="7" t="str">
        <f t="shared" si="230"/>
        <v/>
      </c>
      <c r="M1787" s="7" t="str">
        <f t="shared" si="231"/>
        <v/>
      </c>
      <c r="N1787" s="7" t="str">
        <f t="shared" si="227"/>
        <v/>
      </c>
      <c r="O1787" s="144"/>
      <c r="P1787" s="355">
        <v>0</v>
      </c>
      <c r="Q1787" s="362">
        <f>SUM('NOVO HORIZONTE'!I1787)</f>
        <v>0</v>
      </c>
      <c r="R1787" s="363">
        <f t="shared" si="232"/>
        <v>0</v>
      </c>
      <c r="S1787" s="153">
        <f t="shared" si="234"/>
        <v>0</v>
      </c>
      <c r="T1787" s="364"/>
    </row>
    <row r="1788" ht="22.5" hidden="1" spans="1:20">
      <c r="A1788" s="158">
        <v>92794</v>
      </c>
      <c r="B1788" s="94" t="s">
        <v>252</v>
      </c>
      <c r="C1788" s="104" t="s">
        <v>2025</v>
      </c>
      <c r="D1788" s="94" t="s">
        <v>1010</v>
      </c>
      <c r="E1788" s="95">
        <v>12.03</v>
      </c>
      <c r="F1788" s="96">
        <f t="shared" si="228"/>
        <v>14.77</v>
      </c>
      <c r="G1788" s="107">
        <f>ROUND(SUM('NOVO HORIZONTE'!G1788),2)</f>
        <v>0</v>
      </c>
      <c r="H1788" s="107">
        <f t="shared" si="233"/>
        <v>0</v>
      </c>
      <c r="I1788" s="143">
        <f t="shared" si="229"/>
        <v>0</v>
      </c>
      <c r="J1788" s="142"/>
      <c r="K1788" s="183"/>
      <c r="L1788" s="7" t="str">
        <f t="shared" si="230"/>
        <v/>
      </c>
      <c r="M1788" s="7" t="str">
        <f t="shared" si="231"/>
        <v/>
      </c>
      <c r="N1788" s="7" t="str">
        <f t="shared" si="227"/>
        <v/>
      </c>
      <c r="O1788" s="144"/>
      <c r="P1788" s="355">
        <v>0</v>
      </c>
      <c r="Q1788" s="362">
        <f>SUM('NOVO HORIZONTE'!I1788)</f>
        <v>0</v>
      </c>
      <c r="R1788" s="363">
        <f t="shared" si="232"/>
        <v>0</v>
      </c>
      <c r="S1788" s="153">
        <f t="shared" si="234"/>
        <v>0</v>
      </c>
      <c r="T1788" s="364"/>
    </row>
    <row r="1789" ht="22.5" hidden="1" spans="1:20">
      <c r="A1789" s="158">
        <v>92795</v>
      </c>
      <c r="B1789" s="94" t="s">
        <v>252</v>
      </c>
      <c r="C1789" s="104" t="s">
        <v>2026</v>
      </c>
      <c r="D1789" s="94" t="s">
        <v>1010</v>
      </c>
      <c r="E1789" s="95">
        <v>10.3</v>
      </c>
      <c r="F1789" s="96">
        <f t="shared" si="228"/>
        <v>12.64</v>
      </c>
      <c r="G1789" s="107">
        <f>ROUND(SUM('NOVO HORIZONTE'!G1789),2)</f>
        <v>0</v>
      </c>
      <c r="H1789" s="107">
        <f t="shared" si="233"/>
        <v>0</v>
      </c>
      <c r="I1789" s="143">
        <f t="shared" si="229"/>
        <v>0</v>
      </c>
      <c r="J1789" s="142"/>
      <c r="K1789" s="183"/>
      <c r="L1789" s="7" t="str">
        <f t="shared" si="230"/>
        <v/>
      </c>
      <c r="M1789" s="7" t="str">
        <f t="shared" si="231"/>
        <v/>
      </c>
      <c r="N1789" s="7" t="str">
        <f t="shared" si="227"/>
        <v/>
      </c>
      <c r="O1789" s="144"/>
      <c r="P1789" s="355">
        <v>0</v>
      </c>
      <c r="Q1789" s="362">
        <f>SUM('NOVO HORIZONTE'!I1789)</f>
        <v>0</v>
      </c>
      <c r="R1789" s="363">
        <f t="shared" si="232"/>
        <v>0</v>
      </c>
      <c r="S1789" s="153">
        <f t="shared" si="234"/>
        <v>0</v>
      </c>
      <c r="T1789" s="364"/>
    </row>
    <row r="1790" ht="22.5" hidden="1" spans="1:20">
      <c r="A1790" s="158">
        <v>92796</v>
      </c>
      <c r="B1790" s="94" t="s">
        <v>252</v>
      </c>
      <c r="C1790" s="104" t="s">
        <v>2027</v>
      </c>
      <c r="D1790" s="94" t="s">
        <v>1010</v>
      </c>
      <c r="E1790" s="95">
        <v>10.18</v>
      </c>
      <c r="F1790" s="96">
        <f t="shared" si="228"/>
        <v>12.49</v>
      </c>
      <c r="G1790" s="107">
        <f>ROUND(SUM('NOVO HORIZONTE'!G1790),2)</f>
        <v>0</v>
      </c>
      <c r="H1790" s="107">
        <f t="shared" si="233"/>
        <v>0</v>
      </c>
      <c r="I1790" s="143">
        <f t="shared" si="229"/>
        <v>0</v>
      </c>
      <c r="J1790" s="142"/>
      <c r="K1790" s="183"/>
      <c r="L1790" s="7" t="str">
        <f t="shared" si="230"/>
        <v/>
      </c>
      <c r="M1790" s="7" t="str">
        <f t="shared" si="231"/>
        <v/>
      </c>
      <c r="N1790" s="7" t="str">
        <f t="shared" si="227"/>
        <v/>
      </c>
      <c r="O1790" s="144"/>
      <c r="P1790" s="355">
        <v>0</v>
      </c>
      <c r="Q1790" s="362">
        <f>SUM('NOVO HORIZONTE'!I1790)</f>
        <v>0</v>
      </c>
      <c r="R1790" s="363">
        <f t="shared" si="232"/>
        <v>0</v>
      </c>
      <c r="S1790" s="153">
        <f t="shared" si="234"/>
        <v>0</v>
      </c>
      <c r="T1790" s="364"/>
    </row>
    <row r="1791" ht="22.5" hidden="1" spans="1:20">
      <c r="A1791" s="158">
        <v>92797</v>
      </c>
      <c r="B1791" s="94" t="s">
        <v>252</v>
      </c>
      <c r="C1791" s="104" t="s">
        <v>2028</v>
      </c>
      <c r="D1791" s="94" t="s">
        <v>1010</v>
      </c>
      <c r="E1791" s="95">
        <v>11.99</v>
      </c>
      <c r="F1791" s="96">
        <f t="shared" si="228"/>
        <v>14.72</v>
      </c>
      <c r="G1791" s="107">
        <f>ROUND(SUM('NOVO HORIZONTE'!G1791),2)</f>
        <v>0</v>
      </c>
      <c r="H1791" s="107">
        <f t="shared" si="233"/>
        <v>0</v>
      </c>
      <c r="I1791" s="143">
        <f t="shared" si="229"/>
        <v>0</v>
      </c>
      <c r="J1791" s="142"/>
      <c r="K1791" s="183"/>
      <c r="L1791" s="7" t="str">
        <f t="shared" si="230"/>
        <v/>
      </c>
      <c r="M1791" s="7" t="str">
        <f t="shared" si="231"/>
        <v/>
      </c>
      <c r="N1791" s="7" t="str">
        <f t="shared" si="227"/>
        <v/>
      </c>
      <c r="O1791" s="144"/>
      <c r="P1791" s="355">
        <v>0</v>
      </c>
      <c r="Q1791" s="362">
        <f>SUM('NOVO HORIZONTE'!I1791)</f>
        <v>0</v>
      </c>
      <c r="R1791" s="363">
        <f t="shared" si="232"/>
        <v>0</v>
      </c>
      <c r="S1791" s="153">
        <f t="shared" si="234"/>
        <v>0</v>
      </c>
      <c r="T1791" s="364"/>
    </row>
    <row r="1792" ht="12.75" hidden="1" spans="1:20">
      <c r="A1792" s="158">
        <v>92798</v>
      </c>
      <c r="B1792" s="94" t="s">
        <v>252</v>
      </c>
      <c r="C1792" s="104" t="s">
        <v>2029</v>
      </c>
      <c r="D1792" s="94" t="s">
        <v>1010</v>
      </c>
      <c r="E1792" s="95">
        <v>9.65</v>
      </c>
      <c r="F1792" s="96">
        <f t="shared" si="228"/>
        <v>11.84</v>
      </c>
      <c r="G1792" s="107">
        <f>ROUND(SUM('NOVO HORIZONTE'!G1792),2)</f>
        <v>0</v>
      </c>
      <c r="H1792" s="107">
        <f t="shared" si="233"/>
        <v>0</v>
      </c>
      <c r="I1792" s="143">
        <f t="shared" si="229"/>
        <v>0</v>
      </c>
      <c r="J1792" s="142"/>
      <c r="K1792" s="183"/>
      <c r="L1792" s="7" t="str">
        <f t="shared" si="230"/>
        <v/>
      </c>
      <c r="M1792" s="7" t="str">
        <f t="shared" si="231"/>
        <v/>
      </c>
      <c r="N1792" s="7" t="str">
        <f t="shared" si="227"/>
        <v/>
      </c>
      <c r="O1792" s="144"/>
      <c r="P1792" s="355">
        <v>0</v>
      </c>
      <c r="Q1792" s="362">
        <f>SUM('NOVO HORIZONTE'!I1792)</f>
        <v>0</v>
      </c>
      <c r="R1792" s="363">
        <f t="shared" si="232"/>
        <v>0</v>
      </c>
      <c r="S1792" s="153">
        <f t="shared" si="234"/>
        <v>0</v>
      </c>
      <c r="T1792" s="364"/>
    </row>
    <row r="1793" ht="12.75" hidden="1" spans="1:20">
      <c r="A1793" s="158">
        <v>92799</v>
      </c>
      <c r="B1793" s="94" t="s">
        <v>252</v>
      </c>
      <c r="C1793" s="104" t="s">
        <v>2030</v>
      </c>
      <c r="D1793" s="94" t="s">
        <v>1010</v>
      </c>
      <c r="E1793" s="95">
        <v>11.95</v>
      </c>
      <c r="F1793" s="96">
        <f t="shared" si="228"/>
        <v>14.67</v>
      </c>
      <c r="G1793" s="107">
        <f>ROUND(SUM('NOVO HORIZONTE'!G1793),2)</f>
        <v>0</v>
      </c>
      <c r="H1793" s="107">
        <f t="shared" si="233"/>
        <v>0</v>
      </c>
      <c r="I1793" s="143">
        <f t="shared" si="229"/>
        <v>0</v>
      </c>
      <c r="J1793" s="142"/>
      <c r="K1793" s="183"/>
      <c r="L1793" s="7" t="str">
        <f t="shared" si="230"/>
        <v/>
      </c>
      <c r="M1793" s="7" t="str">
        <f t="shared" si="231"/>
        <v/>
      </c>
      <c r="N1793" s="7" t="str">
        <f t="shared" si="227"/>
        <v/>
      </c>
      <c r="O1793" s="144"/>
      <c r="P1793" s="355">
        <v>0</v>
      </c>
      <c r="Q1793" s="362">
        <f>SUM('NOVO HORIZONTE'!I1793)</f>
        <v>0</v>
      </c>
      <c r="R1793" s="363">
        <f t="shared" si="232"/>
        <v>0</v>
      </c>
      <c r="S1793" s="153">
        <f t="shared" si="234"/>
        <v>0</v>
      </c>
      <c r="T1793" s="364"/>
    </row>
    <row r="1794" ht="12.75" hidden="1" spans="1:20">
      <c r="A1794" s="158">
        <v>92800</v>
      </c>
      <c r="B1794" s="94" t="s">
        <v>252</v>
      </c>
      <c r="C1794" s="104" t="s">
        <v>2031</v>
      </c>
      <c r="D1794" s="94" t="s">
        <v>1010</v>
      </c>
      <c r="E1794" s="95">
        <v>10.66</v>
      </c>
      <c r="F1794" s="96">
        <f t="shared" si="228"/>
        <v>13.08</v>
      </c>
      <c r="G1794" s="107">
        <f>ROUND(SUM('NOVO HORIZONTE'!G1794),2)</f>
        <v>0</v>
      </c>
      <c r="H1794" s="107">
        <f t="shared" si="233"/>
        <v>0</v>
      </c>
      <c r="I1794" s="143">
        <f t="shared" si="229"/>
        <v>0</v>
      </c>
      <c r="J1794" s="142"/>
      <c r="K1794" s="183"/>
      <c r="L1794" s="7" t="str">
        <f t="shared" si="230"/>
        <v/>
      </c>
      <c r="M1794" s="7" t="str">
        <f t="shared" si="231"/>
        <v/>
      </c>
      <c r="N1794" s="7" t="str">
        <f t="shared" si="227"/>
        <v/>
      </c>
      <c r="O1794" s="144"/>
      <c r="P1794" s="355">
        <v>0</v>
      </c>
      <c r="Q1794" s="362">
        <f>SUM('NOVO HORIZONTE'!I1794)</f>
        <v>0</v>
      </c>
      <c r="R1794" s="363">
        <f t="shared" si="232"/>
        <v>0</v>
      </c>
      <c r="S1794" s="153">
        <f t="shared" si="234"/>
        <v>0</v>
      </c>
      <c r="T1794" s="364"/>
    </row>
    <row r="1795" ht="12.75" hidden="1" spans="1:20">
      <c r="A1795" s="158">
        <v>92801</v>
      </c>
      <c r="B1795" s="94" t="s">
        <v>252</v>
      </c>
      <c r="C1795" s="104" t="s">
        <v>2032</v>
      </c>
      <c r="D1795" s="94" t="s">
        <v>1010</v>
      </c>
      <c r="E1795" s="95">
        <v>10.65</v>
      </c>
      <c r="F1795" s="96">
        <f t="shared" si="228"/>
        <v>13.07</v>
      </c>
      <c r="G1795" s="107">
        <f>ROUND(SUM('NOVO HORIZONTE'!G1795),2)</f>
        <v>0</v>
      </c>
      <c r="H1795" s="107">
        <f t="shared" si="233"/>
        <v>0</v>
      </c>
      <c r="I1795" s="143">
        <f t="shared" si="229"/>
        <v>0</v>
      </c>
      <c r="J1795" s="142"/>
      <c r="K1795" s="183"/>
      <c r="L1795" s="7" t="str">
        <f t="shared" si="230"/>
        <v/>
      </c>
      <c r="M1795" s="7" t="str">
        <f t="shared" si="231"/>
        <v/>
      </c>
      <c r="N1795" s="7" t="str">
        <f t="shared" si="227"/>
        <v/>
      </c>
      <c r="O1795" s="144"/>
      <c r="P1795" s="355">
        <v>0</v>
      </c>
      <c r="Q1795" s="362">
        <f>SUM('NOVO HORIZONTE'!I1795)</f>
        <v>0</v>
      </c>
      <c r="R1795" s="363">
        <f t="shared" si="232"/>
        <v>0</v>
      </c>
      <c r="S1795" s="153">
        <f t="shared" si="234"/>
        <v>0</v>
      </c>
      <c r="T1795" s="364"/>
    </row>
    <row r="1796" ht="12.75" hidden="1" spans="1:20">
      <c r="A1796" s="158">
        <v>92802</v>
      </c>
      <c r="B1796" s="94" t="s">
        <v>252</v>
      </c>
      <c r="C1796" s="104" t="s">
        <v>2033</v>
      </c>
      <c r="D1796" s="94" t="s">
        <v>1010</v>
      </c>
      <c r="E1796" s="95">
        <v>10.52</v>
      </c>
      <c r="F1796" s="96">
        <f t="shared" si="228"/>
        <v>12.91</v>
      </c>
      <c r="G1796" s="107">
        <f>ROUND(SUM('NOVO HORIZONTE'!G1796),2)</f>
        <v>0</v>
      </c>
      <c r="H1796" s="107">
        <f t="shared" si="233"/>
        <v>0</v>
      </c>
      <c r="I1796" s="143">
        <f t="shared" si="229"/>
        <v>0</v>
      </c>
      <c r="J1796" s="142"/>
      <c r="K1796" s="183"/>
      <c r="L1796" s="7" t="str">
        <f t="shared" si="230"/>
        <v/>
      </c>
      <c r="M1796" s="7" t="str">
        <f t="shared" si="231"/>
        <v/>
      </c>
      <c r="N1796" s="7" t="str">
        <f t="shared" si="227"/>
        <v/>
      </c>
      <c r="O1796" s="144"/>
      <c r="P1796" s="355">
        <v>0</v>
      </c>
      <c r="Q1796" s="362">
        <f>SUM('NOVO HORIZONTE'!I1796)</f>
        <v>0</v>
      </c>
      <c r="R1796" s="363">
        <f t="shared" si="232"/>
        <v>0</v>
      </c>
      <c r="S1796" s="153">
        <f t="shared" si="234"/>
        <v>0</v>
      </c>
      <c r="T1796" s="364"/>
    </row>
    <row r="1797" ht="12.75" hidden="1" spans="1:20">
      <c r="A1797" s="158">
        <v>92803</v>
      </c>
      <c r="B1797" s="94" t="s">
        <v>252</v>
      </c>
      <c r="C1797" s="104" t="s">
        <v>2034</v>
      </c>
      <c r="D1797" s="94" t="s">
        <v>1010</v>
      </c>
      <c r="E1797" s="95">
        <v>9.68</v>
      </c>
      <c r="F1797" s="96">
        <f t="shared" si="228"/>
        <v>11.88</v>
      </c>
      <c r="G1797" s="107">
        <f>ROUND(SUM('NOVO HORIZONTE'!G1797),2)</f>
        <v>0</v>
      </c>
      <c r="H1797" s="107">
        <f t="shared" si="233"/>
        <v>0</v>
      </c>
      <c r="I1797" s="143">
        <f t="shared" si="229"/>
        <v>0</v>
      </c>
      <c r="J1797" s="142"/>
      <c r="K1797" s="183"/>
      <c r="L1797" s="7" t="str">
        <f t="shared" si="230"/>
        <v/>
      </c>
      <c r="M1797" s="7" t="str">
        <f t="shared" si="231"/>
        <v/>
      </c>
      <c r="N1797" s="7" t="str">
        <f t="shared" si="227"/>
        <v/>
      </c>
      <c r="O1797" s="144"/>
      <c r="P1797" s="355">
        <v>0</v>
      </c>
      <c r="Q1797" s="362">
        <f>SUM('NOVO HORIZONTE'!I1797)</f>
        <v>0</v>
      </c>
      <c r="R1797" s="363">
        <f t="shared" si="232"/>
        <v>0</v>
      </c>
      <c r="S1797" s="153">
        <f t="shared" si="234"/>
        <v>0</v>
      </c>
      <c r="T1797" s="364"/>
    </row>
    <row r="1798" ht="12.75" hidden="1" spans="1:20">
      <c r="A1798" s="158">
        <v>92804</v>
      </c>
      <c r="B1798" s="94" t="s">
        <v>252</v>
      </c>
      <c r="C1798" s="104" t="s">
        <v>2035</v>
      </c>
      <c r="D1798" s="94" t="s">
        <v>1010</v>
      </c>
      <c r="E1798" s="95">
        <v>8.29</v>
      </c>
      <c r="F1798" s="96">
        <f t="shared" si="228"/>
        <v>10.18</v>
      </c>
      <c r="G1798" s="107">
        <f>ROUND(SUM('NOVO HORIZONTE'!G1798),2)</f>
        <v>0</v>
      </c>
      <c r="H1798" s="107">
        <f t="shared" si="233"/>
        <v>0</v>
      </c>
      <c r="I1798" s="143">
        <f t="shared" si="229"/>
        <v>0</v>
      </c>
      <c r="J1798" s="142"/>
      <c r="K1798" s="183"/>
      <c r="L1798" s="7" t="str">
        <f t="shared" si="230"/>
        <v/>
      </c>
      <c r="M1798" s="7" t="str">
        <f t="shared" si="231"/>
        <v/>
      </c>
      <c r="N1798" s="7" t="str">
        <f t="shared" si="227"/>
        <v/>
      </c>
      <c r="O1798" s="144"/>
      <c r="P1798" s="355">
        <v>0</v>
      </c>
      <c r="Q1798" s="362">
        <f>SUM('NOVO HORIZONTE'!I1798)</f>
        <v>0</v>
      </c>
      <c r="R1798" s="363">
        <f t="shared" si="232"/>
        <v>0</v>
      </c>
      <c r="S1798" s="153">
        <f t="shared" si="234"/>
        <v>0</v>
      </c>
      <c r="T1798" s="364"/>
    </row>
    <row r="1799" ht="12.75" hidden="1" spans="1:20">
      <c r="A1799" s="158">
        <v>92805</v>
      </c>
      <c r="B1799" s="94" t="s">
        <v>252</v>
      </c>
      <c r="C1799" s="104" t="s">
        <v>2036</v>
      </c>
      <c r="D1799" s="94" t="s">
        <v>1010</v>
      </c>
      <c r="E1799" s="95">
        <v>8.2</v>
      </c>
      <c r="F1799" s="96">
        <f t="shared" si="228"/>
        <v>10.06</v>
      </c>
      <c r="G1799" s="107">
        <f>ROUND(SUM('NOVO HORIZONTE'!G1799),2)</f>
        <v>0</v>
      </c>
      <c r="H1799" s="107">
        <f t="shared" si="233"/>
        <v>0</v>
      </c>
      <c r="I1799" s="143">
        <f t="shared" si="229"/>
        <v>0</v>
      </c>
      <c r="J1799" s="142"/>
      <c r="K1799" s="183"/>
      <c r="L1799" s="7" t="str">
        <f t="shared" si="230"/>
        <v/>
      </c>
      <c r="M1799" s="7" t="str">
        <f t="shared" si="231"/>
        <v/>
      </c>
      <c r="N1799" s="7" t="str">
        <f t="shared" si="227"/>
        <v/>
      </c>
      <c r="O1799" s="144"/>
      <c r="P1799" s="355">
        <v>0</v>
      </c>
      <c r="Q1799" s="362">
        <f>SUM('NOVO HORIZONTE'!I1799)</f>
        <v>0</v>
      </c>
      <c r="R1799" s="363">
        <f t="shared" si="232"/>
        <v>0</v>
      </c>
      <c r="S1799" s="153">
        <f t="shared" si="234"/>
        <v>0</v>
      </c>
      <c r="T1799" s="364"/>
    </row>
    <row r="1800" ht="12.75" hidden="1" spans="1:20">
      <c r="A1800" s="158">
        <v>92806</v>
      </c>
      <c r="B1800" s="94" t="s">
        <v>252</v>
      </c>
      <c r="C1800" s="104" t="s">
        <v>2037</v>
      </c>
      <c r="D1800" s="94" t="s">
        <v>1010</v>
      </c>
      <c r="E1800" s="95">
        <v>9.66</v>
      </c>
      <c r="F1800" s="96">
        <f t="shared" si="228"/>
        <v>11.86</v>
      </c>
      <c r="G1800" s="107">
        <f>ROUND(SUM('NOVO HORIZONTE'!G1800),2)</f>
        <v>0</v>
      </c>
      <c r="H1800" s="107">
        <f t="shared" si="233"/>
        <v>0</v>
      </c>
      <c r="I1800" s="143">
        <f t="shared" si="229"/>
        <v>0</v>
      </c>
      <c r="J1800" s="142"/>
      <c r="K1800" s="183"/>
      <c r="L1800" s="7" t="str">
        <f t="shared" si="230"/>
        <v/>
      </c>
      <c r="M1800" s="7" t="str">
        <f t="shared" si="231"/>
        <v/>
      </c>
      <c r="N1800" s="7" t="str">
        <f t="shared" si="227"/>
        <v/>
      </c>
      <c r="O1800" s="144"/>
      <c r="P1800" s="355">
        <v>0</v>
      </c>
      <c r="Q1800" s="362">
        <f>SUM('NOVO HORIZONTE'!I1800)</f>
        <v>0</v>
      </c>
      <c r="R1800" s="363">
        <f t="shared" si="232"/>
        <v>0</v>
      </c>
      <c r="S1800" s="153">
        <f t="shared" si="234"/>
        <v>0</v>
      </c>
      <c r="T1800" s="364"/>
    </row>
    <row r="1801" ht="12.75" hidden="1" spans="1:20">
      <c r="A1801" s="158">
        <v>92875</v>
      </c>
      <c r="B1801" s="94" t="s">
        <v>252</v>
      </c>
      <c r="C1801" s="104" t="s">
        <v>2038</v>
      </c>
      <c r="D1801" s="94" t="s">
        <v>1010</v>
      </c>
      <c r="E1801" s="95">
        <v>10.16</v>
      </c>
      <c r="F1801" s="96">
        <f t="shared" si="228"/>
        <v>12.47</v>
      </c>
      <c r="G1801" s="107">
        <f>ROUND(SUM('NOVO HORIZONTE'!G1801),2)</f>
        <v>0</v>
      </c>
      <c r="H1801" s="107">
        <f t="shared" si="233"/>
        <v>0</v>
      </c>
      <c r="I1801" s="143">
        <f t="shared" si="229"/>
        <v>0</v>
      </c>
      <c r="J1801" s="142"/>
      <c r="K1801" s="183"/>
      <c r="L1801" s="7" t="str">
        <f t="shared" si="230"/>
        <v/>
      </c>
      <c r="M1801" s="7" t="str">
        <f t="shared" si="231"/>
        <v/>
      </c>
      <c r="N1801" s="7" t="str">
        <f t="shared" si="227"/>
        <v/>
      </c>
      <c r="O1801" s="144"/>
      <c r="P1801" s="355">
        <v>0</v>
      </c>
      <c r="Q1801" s="362">
        <f>SUM('NOVO HORIZONTE'!I1801)</f>
        <v>0</v>
      </c>
      <c r="R1801" s="363">
        <f t="shared" si="232"/>
        <v>0</v>
      </c>
      <c r="S1801" s="153">
        <f t="shared" si="234"/>
        <v>0</v>
      </c>
      <c r="T1801" s="364"/>
    </row>
    <row r="1802" ht="12.75" hidden="1" spans="1:20">
      <c r="A1802" s="158">
        <v>92876</v>
      </c>
      <c r="B1802" s="94" t="s">
        <v>252</v>
      </c>
      <c r="C1802" s="104" t="s">
        <v>2039</v>
      </c>
      <c r="D1802" s="94" t="s">
        <v>1010</v>
      </c>
      <c r="E1802" s="95">
        <v>9.8</v>
      </c>
      <c r="F1802" s="96">
        <f t="shared" si="228"/>
        <v>12.03</v>
      </c>
      <c r="G1802" s="107">
        <f>ROUND(SUM('NOVO HORIZONTE'!G1802),2)</f>
        <v>0</v>
      </c>
      <c r="H1802" s="107">
        <f t="shared" si="233"/>
        <v>0</v>
      </c>
      <c r="I1802" s="143">
        <f t="shared" si="229"/>
        <v>0</v>
      </c>
      <c r="J1802" s="142"/>
      <c r="K1802" s="183"/>
      <c r="L1802" s="7" t="str">
        <f t="shared" si="230"/>
        <v/>
      </c>
      <c r="M1802" s="7" t="str">
        <f t="shared" si="231"/>
        <v/>
      </c>
      <c r="N1802" s="7" t="str">
        <f t="shared" si="227"/>
        <v/>
      </c>
      <c r="O1802" s="144"/>
      <c r="P1802" s="355">
        <v>0</v>
      </c>
      <c r="Q1802" s="362">
        <f>SUM('NOVO HORIZONTE'!I1802)</f>
        <v>0</v>
      </c>
      <c r="R1802" s="363">
        <f t="shared" si="232"/>
        <v>0</v>
      </c>
      <c r="S1802" s="153">
        <f t="shared" si="234"/>
        <v>0</v>
      </c>
      <c r="T1802" s="364"/>
    </row>
    <row r="1803" ht="12.75" hidden="1" spans="1:20">
      <c r="A1803" s="158">
        <v>92877</v>
      </c>
      <c r="B1803" s="94" t="s">
        <v>252</v>
      </c>
      <c r="C1803" s="104" t="s">
        <v>2040</v>
      </c>
      <c r="D1803" s="94" t="s">
        <v>1010</v>
      </c>
      <c r="E1803" s="95">
        <v>10.51</v>
      </c>
      <c r="F1803" s="96">
        <f t="shared" si="228"/>
        <v>12.9</v>
      </c>
      <c r="G1803" s="107">
        <f>ROUND(SUM('NOVO HORIZONTE'!G1803),2)</f>
        <v>0</v>
      </c>
      <c r="H1803" s="107">
        <f t="shared" si="233"/>
        <v>0</v>
      </c>
      <c r="I1803" s="143">
        <f t="shared" si="229"/>
        <v>0</v>
      </c>
      <c r="J1803" s="142"/>
      <c r="K1803" s="183"/>
      <c r="L1803" s="7" t="str">
        <f t="shared" si="230"/>
        <v/>
      </c>
      <c r="M1803" s="7" t="str">
        <f t="shared" si="231"/>
        <v/>
      </c>
      <c r="N1803" s="7" t="str">
        <f t="shared" si="227"/>
        <v/>
      </c>
      <c r="O1803" s="144"/>
      <c r="P1803" s="355">
        <v>0</v>
      </c>
      <c r="Q1803" s="362">
        <f>SUM('NOVO HORIZONTE'!I1803)</f>
        <v>0</v>
      </c>
      <c r="R1803" s="363">
        <f t="shared" si="232"/>
        <v>0</v>
      </c>
      <c r="S1803" s="153">
        <f t="shared" si="234"/>
        <v>0</v>
      </c>
      <c r="T1803" s="364"/>
    </row>
    <row r="1804" ht="12.75" hidden="1" spans="1:20">
      <c r="A1804" s="158">
        <v>92878</v>
      </c>
      <c r="B1804" s="94" t="s">
        <v>252</v>
      </c>
      <c r="C1804" s="104" t="s">
        <v>2041</v>
      </c>
      <c r="D1804" s="94" t="s">
        <v>1010</v>
      </c>
      <c r="E1804" s="95">
        <v>10.31</v>
      </c>
      <c r="F1804" s="96">
        <f t="shared" si="228"/>
        <v>12.65</v>
      </c>
      <c r="G1804" s="107">
        <f>ROUND(SUM('NOVO HORIZONTE'!G1804),2)</f>
        <v>0</v>
      </c>
      <c r="H1804" s="107">
        <f t="shared" si="233"/>
        <v>0</v>
      </c>
      <c r="I1804" s="143">
        <f t="shared" si="229"/>
        <v>0</v>
      </c>
      <c r="J1804" s="142"/>
      <c r="K1804" s="183"/>
      <c r="L1804" s="7" t="str">
        <f t="shared" si="230"/>
        <v/>
      </c>
      <c r="M1804" s="7" t="str">
        <f t="shared" si="231"/>
        <v/>
      </c>
      <c r="N1804" s="7" t="str">
        <f t="shared" si="227"/>
        <v/>
      </c>
      <c r="O1804" s="144"/>
      <c r="P1804" s="355">
        <v>0</v>
      </c>
      <c r="Q1804" s="362">
        <f>SUM('NOVO HORIZONTE'!I1804)</f>
        <v>0</v>
      </c>
      <c r="R1804" s="363">
        <f t="shared" si="232"/>
        <v>0</v>
      </c>
      <c r="S1804" s="153">
        <f t="shared" si="234"/>
        <v>0</v>
      </c>
      <c r="T1804" s="364"/>
    </row>
    <row r="1805" ht="12.75" hidden="1" spans="1:20">
      <c r="A1805" s="158">
        <v>92879</v>
      </c>
      <c r="B1805" s="94" t="s">
        <v>252</v>
      </c>
      <c r="C1805" s="104" t="s">
        <v>2042</v>
      </c>
      <c r="D1805" s="94" t="s">
        <v>1010</v>
      </c>
      <c r="E1805" s="95">
        <v>10.18</v>
      </c>
      <c r="F1805" s="96">
        <f t="shared" si="228"/>
        <v>12.49</v>
      </c>
      <c r="G1805" s="107">
        <f>ROUND(SUM('NOVO HORIZONTE'!G1805),2)</f>
        <v>0</v>
      </c>
      <c r="H1805" s="107">
        <f t="shared" si="233"/>
        <v>0</v>
      </c>
      <c r="I1805" s="143">
        <f t="shared" si="229"/>
        <v>0</v>
      </c>
      <c r="J1805" s="142"/>
      <c r="K1805" s="183"/>
      <c r="L1805" s="7" t="str">
        <f t="shared" si="230"/>
        <v/>
      </c>
      <c r="M1805" s="7" t="str">
        <f t="shared" si="231"/>
        <v/>
      </c>
      <c r="N1805" s="7" t="str">
        <f t="shared" si="227"/>
        <v/>
      </c>
      <c r="O1805" s="144"/>
      <c r="P1805" s="355">
        <v>0</v>
      </c>
      <c r="Q1805" s="362">
        <f>SUM('NOVO HORIZONTE'!I1805)</f>
        <v>0</v>
      </c>
      <c r="R1805" s="363">
        <f t="shared" si="232"/>
        <v>0</v>
      </c>
      <c r="S1805" s="153">
        <f t="shared" si="234"/>
        <v>0</v>
      </c>
      <c r="T1805" s="364"/>
    </row>
    <row r="1806" ht="12.75" hidden="1" spans="1:20">
      <c r="A1806" s="158">
        <v>92880</v>
      </c>
      <c r="B1806" s="94" t="s">
        <v>252</v>
      </c>
      <c r="C1806" s="104" t="s">
        <v>2043</v>
      </c>
      <c r="D1806" s="94" t="s">
        <v>1010</v>
      </c>
      <c r="E1806" s="95">
        <v>10.41</v>
      </c>
      <c r="F1806" s="96">
        <f t="shared" si="228"/>
        <v>12.78</v>
      </c>
      <c r="G1806" s="107">
        <f>ROUND(SUM('NOVO HORIZONTE'!G1806),2)</f>
        <v>0</v>
      </c>
      <c r="H1806" s="107">
        <f t="shared" si="233"/>
        <v>0</v>
      </c>
      <c r="I1806" s="143">
        <f t="shared" si="229"/>
        <v>0</v>
      </c>
      <c r="J1806" s="142"/>
      <c r="K1806" s="183"/>
      <c r="L1806" s="7" t="str">
        <f t="shared" si="230"/>
        <v/>
      </c>
      <c r="M1806" s="7" t="str">
        <f t="shared" si="231"/>
        <v/>
      </c>
      <c r="N1806" s="7" t="str">
        <f t="shared" si="227"/>
        <v/>
      </c>
      <c r="O1806" s="144"/>
      <c r="P1806" s="355">
        <v>0</v>
      </c>
      <c r="Q1806" s="362">
        <f>SUM('NOVO HORIZONTE'!I1806)</f>
        <v>0</v>
      </c>
      <c r="R1806" s="363">
        <f t="shared" si="232"/>
        <v>0</v>
      </c>
      <c r="S1806" s="153">
        <f t="shared" si="234"/>
        <v>0</v>
      </c>
      <c r="T1806" s="364"/>
    </row>
    <row r="1807" ht="12.75" hidden="1" spans="1:20">
      <c r="A1807" s="158">
        <v>92881</v>
      </c>
      <c r="B1807" s="94" t="s">
        <v>252</v>
      </c>
      <c r="C1807" s="104" t="s">
        <v>2044</v>
      </c>
      <c r="D1807" s="94" t="s">
        <v>1010</v>
      </c>
      <c r="E1807" s="95">
        <v>10.38</v>
      </c>
      <c r="F1807" s="96">
        <f t="shared" si="228"/>
        <v>12.74</v>
      </c>
      <c r="G1807" s="107">
        <f>ROUND(SUM('NOVO HORIZONTE'!G1807),2)</f>
        <v>0</v>
      </c>
      <c r="H1807" s="107">
        <f t="shared" si="233"/>
        <v>0</v>
      </c>
      <c r="I1807" s="143">
        <f t="shared" si="229"/>
        <v>0</v>
      </c>
      <c r="J1807" s="142"/>
      <c r="K1807" s="183"/>
      <c r="L1807" s="7" t="str">
        <f t="shared" si="230"/>
        <v/>
      </c>
      <c r="M1807" s="7" t="str">
        <f t="shared" si="231"/>
        <v/>
      </c>
      <c r="N1807" s="7" t="str">
        <f t="shared" si="227"/>
        <v/>
      </c>
      <c r="O1807" s="144"/>
      <c r="P1807" s="355">
        <v>0</v>
      </c>
      <c r="Q1807" s="362">
        <f>SUM('NOVO HORIZONTE'!I1807)</f>
        <v>0</v>
      </c>
      <c r="R1807" s="363">
        <f t="shared" si="232"/>
        <v>0</v>
      </c>
      <c r="S1807" s="153">
        <f t="shared" si="234"/>
        <v>0</v>
      </c>
      <c r="T1807" s="364"/>
    </row>
    <row r="1808" ht="12.75" hidden="1" spans="1:20">
      <c r="A1808" s="158">
        <v>95448</v>
      </c>
      <c r="B1808" s="94" t="s">
        <v>252</v>
      </c>
      <c r="C1808" s="104" t="s">
        <v>2045</v>
      </c>
      <c r="D1808" s="94" t="s">
        <v>1010</v>
      </c>
      <c r="E1808" s="95">
        <v>10.57</v>
      </c>
      <c r="F1808" s="96">
        <f t="shared" si="228"/>
        <v>12.97</v>
      </c>
      <c r="G1808" s="107">
        <f>ROUND(SUM('NOVO HORIZONTE'!G1808),2)</f>
        <v>0</v>
      </c>
      <c r="H1808" s="107">
        <f t="shared" si="233"/>
        <v>0</v>
      </c>
      <c r="I1808" s="143">
        <f t="shared" si="229"/>
        <v>0</v>
      </c>
      <c r="J1808" s="142"/>
      <c r="K1808" s="183"/>
      <c r="L1808" s="7" t="str">
        <f t="shared" si="230"/>
        <v/>
      </c>
      <c r="M1808" s="7" t="str">
        <f t="shared" si="231"/>
        <v/>
      </c>
      <c r="N1808" s="7" t="str">
        <f t="shared" si="227"/>
        <v/>
      </c>
      <c r="O1808" s="144"/>
      <c r="P1808" s="355">
        <v>0</v>
      </c>
      <c r="Q1808" s="362">
        <f>SUM('NOVO HORIZONTE'!I1808)</f>
        <v>0</v>
      </c>
      <c r="R1808" s="363">
        <f t="shared" si="232"/>
        <v>0</v>
      </c>
      <c r="S1808" s="153">
        <f t="shared" si="234"/>
        <v>0</v>
      </c>
      <c r="T1808" s="364"/>
    </row>
    <row r="1809" ht="22.5" hidden="1" spans="1:20">
      <c r="A1809" s="158">
        <v>95445</v>
      </c>
      <c r="B1809" s="94" t="s">
        <v>252</v>
      </c>
      <c r="C1809" s="104" t="s">
        <v>2046</v>
      </c>
      <c r="D1809" s="94" t="s">
        <v>1010</v>
      </c>
      <c r="E1809" s="95">
        <v>11.35</v>
      </c>
      <c r="F1809" s="96">
        <f t="shared" si="228"/>
        <v>13.93</v>
      </c>
      <c r="G1809" s="107">
        <f>ROUND(SUM('NOVO HORIZONTE'!G1809),2)</f>
        <v>0</v>
      </c>
      <c r="H1809" s="107">
        <f t="shared" si="233"/>
        <v>0</v>
      </c>
      <c r="I1809" s="143">
        <f t="shared" si="229"/>
        <v>0</v>
      </c>
      <c r="J1809" s="142"/>
      <c r="K1809" s="183"/>
      <c r="L1809" s="7" t="str">
        <f t="shared" si="230"/>
        <v/>
      </c>
      <c r="M1809" s="7" t="str">
        <f t="shared" si="231"/>
        <v/>
      </c>
      <c r="N1809" s="7" t="str">
        <f t="shared" si="227"/>
        <v/>
      </c>
      <c r="O1809" s="144"/>
      <c r="P1809" s="355">
        <v>0</v>
      </c>
      <c r="Q1809" s="362">
        <f>SUM('NOVO HORIZONTE'!I1809)</f>
        <v>0</v>
      </c>
      <c r="R1809" s="363">
        <f t="shared" si="232"/>
        <v>0</v>
      </c>
      <c r="S1809" s="153">
        <f t="shared" si="234"/>
        <v>0</v>
      </c>
      <c r="T1809" s="364"/>
    </row>
    <row r="1810" ht="22.5" hidden="1" spans="1:20">
      <c r="A1810" s="158">
        <v>95446</v>
      </c>
      <c r="B1810" s="94" t="s">
        <v>252</v>
      </c>
      <c r="C1810" s="104" t="s">
        <v>2047</v>
      </c>
      <c r="D1810" s="94" t="s">
        <v>1010</v>
      </c>
      <c r="E1810" s="95">
        <v>12.24</v>
      </c>
      <c r="F1810" s="96">
        <f t="shared" si="228"/>
        <v>15.02</v>
      </c>
      <c r="G1810" s="107">
        <f>ROUND(SUM('NOVO HORIZONTE'!G1810),2)</f>
        <v>0</v>
      </c>
      <c r="H1810" s="107">
        <f t="shared" si="233"/>
        <v>0</v>
      </c>
      <c r="I1810" s="143">
        <f t="shared" si="229"/>
        <v>0</v>
      </c>
      <c r="J1810" s="142"/>
      <c r="K1810" s="183"/>
      <c r="L1810" s="7" t="str">
        <f t="shared" si="230"/>
        <v/>
      </c>
      <c r="M1810" s="7" t="str">
        <f t="shared" si="231"/>
        <v/>
      </c>
      <c r="N1810" s="7" t="str">
        <f t="shared" si="227"/>
        <v/>
      </c>
      <c r="O1810" s="144"/>
      <c r="P1810" s="355">
        <v>0</v>
      </c>
      <c r="Q1810" s="362">
        <f>SUM('NOVO HORIZONTE'!I1810)</f>
        <v>0</v>
      </c>
      <c r="R1810" s="363">
        <f t="shared" si="232"/>
        <v>0</v>
      </c>
      <c r="S1810" s="153">
        <f t="shared" si="234"/>
        <v>0</v>
      </c>
      <c r="T1810" s="364"/>
    </row>
    <row r="1811" ht="12.75" hidden="1" spans="1:20">
      <c r="A1811" s="154" t="s">
        <v>2048</v>
      </c>
      <c r="B1811" s="94"/>
      <c r="C1811" s="161" t="s">
        <v>2049</v>
      </c>
      <c r="D1811" s="94">
        <v>0</v>
      </c>
      <c r="E1811" s="95">
        <v>0</v>
      </c>
      <c r="F1811" s="96">
        <f t="shared" si="228"/>
        <v>0</v>
      </c>
      <c r="G1811" s="180">
        <f>ROUND(SUM('NOVO HORIZONTE'!G1811),2)</f>
        <v>0</v>
      </c>
      <c r="H1811" s="181">
        <f t="shared" si="233"/>
        <v>0</v>
      </c>
      <c r="I1811" s="186">
        <f t="shared" si="229"/>
        <v>0</v>
      </c>
      <c r="J1811" s="142"/>
      <c r="K1811" s="138" t="str">
        <f>IF(OR(SUM(I1812:I1822)&gt;0,SUM(I1812:I1822)&gt;0),"xx","")</f>
        <v/>
      </c>
      <c r="L1811" s="7" t="str">
        <f t="shared" si="230"/>
        <v/>
      </c>
      <c r="M1811" s="7" t="str">
        <f t="shared" si="231"/>
        <v/>
      </c>
      <c r="N1811" s="7" t="str">
        <f t="shared" si="227"/>
        <v/>
      </c>
      <c r="O1811" s="144"/>
      <c r="P1811" s="375"/>
      <c r="Q1811" s="362">
        <f>SUM('NOVO HORIZONTE'!I1811)</f>
        <v>0</v>
      </c>
      <c r="R1811" s="363">
        <f t="shared" si="232"/>
        <v>0</v>
      </c>
      <c r="S1811" s="153">
        <f t="shared" si="234"/>
        <v>0</v>
      </c>
      <c r="T1811" s="364"/>
    </row>
    <row r="1812" ht="12.75" hidden="1" spans="1:20">
      <c r="A1812" s="158">
        <v>95576</v>
      </c>
      <c r="B1812" s="94" t="s">
        <v>252</v>
      </c>
      <c r="C1812" s="104" t="s">
        <v>2050</v>
      </c>
      <c r="D1812" s="94" t="s">
        <v>1010</v>
      </c>
      <c r="E1812" s="95">
        <v>13.6</v>
      </c>
      <c r="F1812" s="96">
        <f t="shared" si="228"/>
        <v>16.69</v>
      </c>
      <c r="G1812" s="107">
        <f>ROUND(SUM('NOVO HORIZONTE'!G1812),2)</f>
        <v>0</v>
      </c>
      <c r="H1812" s="107">
        <f t="shared" si="233"/>
        <v>0</v>
      </c>
      <c r="I1812" s="143">
        <f t="shared" si="229"/>
        <v>0</v>
      </c>
      <c r="J1812" s="142"/>
      <c r="K1812" s="183"/>
      <c r="L1812" s="7" t="str">
        <f t="shared" si="230"/>
        <v/>
      </c>
      <c r="M1812" s="7" t="str">
        <f t="shared" si="231"/>
        <v/>
      </c>
      <c r="N1812" s="7" t="str">
        <f t="shared" si="227"/>
        <v/>
      </c>
      <c r="O1812" s="144"/>
      <c r="P1812" s="355">
        <v>0</v>
      </c>
      <c r="Q1812" s="362">
        <f>SUM('NOVO HORIZONTE'!I1812)</f>
        <v>0</v>
      </c>
      <c r="R1812" s="363">
        <f t="shared" si="232"/>
        <v>0</v>
      </c>
      <c r="S1812" s="153">
        <f t="shared" si="234"/>
        <v>0</v>
      </c>
      <c r="T1812" s="364"/>
    </row>
    <row r="1813" ht="12.75" hidden="1" spans="1:20">
      <c r="A1813" s="158">
        <v>95577</v>
      </c>
      <c r="B1813" s="94" t="s">
        <v>252</v>
      </c>
      <c r="C1813" s="104" t="s">
        <v>2051</v>
      </c>
      <c r="D1813" s="94" t="s">
        <v>1010</v>
      </c>
      <c r="E1813" s="95">
        <v>11.44</v>
      </c>
      <c r="F1813" s="96">
        <f t="shared" si="228"/>
        <v>14.04</v>
      </c>
      <c r="G1813" s="107">
        <f>ROUND(SUM('NOVO HORIZONTE'!G1813),2)</f>
        <v>0</v>
      </c>
      <c r="H1813" s="107">
        <f t="shared" si="233"/>
        <v>0</v>
      </c>
      <c r="I1813" s="143">
        <f t="shared" si="229"/>
        <v>0</v>
      </c>
      <c r="J1813" s="142"/>
      <c r="K1813" s="183"/>
      <c r="L1813" s="7" t="str">
        <f t="shared" si="230"/>
        <v/>
      </c>
      <c r="M1813" s="7" t="str">
        <f t="shared" si="231"/>
        <v/>
      </c>
      <c r="N1813" s="7" t="str">
        <f t="shared" ref="N1813:N1876" si="235">M1813</f>
        <v/>
      </c>
      <c r="O1813" s="144"/>
      <c r="P1813" s="355">
        <v>0</v>
      </c>
      <c r="Q1813" s="362">
        <f>SUM('NOVO HORIZONTE'!I1813)</f>
        <v>0</v>
      </c>
      <c r="R1813" s="363">
        <f t="shared" si="232"/>
        <v>0</v>
      </c>
      <c r="S1813" s="153">
        <f t="shared" si="234"/>
        <v>0</v>
      </c>
      <c r="T1813" s="364"/>
    </row>
    <row r="1814" ht="12.75" hidden="1" spans="1:20">
      <c r="A1814" s="158">
        <v>95578</v>
      </c>
      <c r="B1814" s="94" t="s">
        <v>252</v>
      </c>
      <c r="C1814" s="104" t="s">
        <v>2052</v>
      </c>
      <c r="D1814" s="94" t="s">
        <v>1010</v>
      </c>
      <c r="E1814" s="95">
        <v>9.5</v>
      </c>
      <c r="F1814" s="96">
        <f t="shared" si="228"/>
        <v>11.66</v>
      </c>
      <c r="G1814" s="107">
        <f>ROUND(SUM('NOVO HORIZONTE'!G1814),2)</f>
        <v>0</v>
      </c>
      <c r="H1814" s="107">
        <f t="shared" si="233"/>
        <v>0</v>
      </c>
      <c r="I1814" s="143">
        <f t="shared" si="229"/>
        <v>0</v>
      </c>
      <c r="J1814" s="142"/>
      <c r="K1814" s="183"/>
      <c r="L1814" s="7" t="str">
        <f t="shared" si="230"/>
        <v/>
      </c>
      <c r="M1814" s="7" t="str">
        <f t="shared" si="231"/>
        <v/>
      </c>
      <c r="N1814" s="7" t="str">
        <f t="shared" si="235"/>
        <v/>
      </c>
      <c r="O1814" s="144"/>
      <c r="P1814" s="355">
        <v>0</v>
      </c>
      <c r="Q1814" s="362">
        <f>SUM('NOVO HORIZONTE'!I1814)</f>
        <v>0</v>
      </c>
      <c r="R1814" s="363">
        <f t="shared" si="232"/>
        <v>0</v>
      </c>
      <c r="S1814" s="153">
        <f t="shared" si="234"/>
        <v>0</v>
      </c>
      <c r="T1814" s="364"/>
    </row>
    <row r="1815" ht="12.75" hidden="1" spans="1:20">
      <c r="A1815" s="158">
        <v>95579</v>
      </c>
      <c r="B1815" s="94" t="s">
        <v>252</v>
      </c>
      <c r="C1815" s="104" t="s">
        <v>2053</v>
      </c>
      <c r="D1815" s="94" t="s">
        <v>1010</v>
      </c>
      <c r="E1815" s="95">
        <v>9.15</v>
      </c>
      <c r="F1815" s="96">
        <f t="shared" si="228"/>
        <v>11.23</v>
      </c>
      <c r="G1815" s="107">
        <f>ROUND(SUM('NOVO HORIZONTE'!G1815),2)</f>
        <v>0</v>
      </c>
      <c r="H1815" s="107">
        <f t="shared" si="233"/>
        <v>0</v>
      </c>
      <c r="I1815" s="143">
        <f t="shared" si="229"/>
        <v>0</v>
      </c>
      <c r="J1815" s="142"/>
      <c r="K1815" s="183"/>
      <c r="L1815" s="7" t="str">
        <f t="shared" si="230"/>
        <v/>
      </c>
      <c r="M1815" s="7" t="str">
        <f t="shared" si="231"/>
        <v/>
      </c>
      <c r="N1815" s="7" t="str">
        <f t="shared" si="235"/>
        <v/>
      </c>
      <c r="O1815" s="144"/>
      <c r="P1815" s="355">
        <v>0</v>
      </c>
      <c r="Q1815" s="362">
        <f>SUM('NOVO HORIZONTE'!I1815)</f>
        <v>0</v>
      </c>
      <c r="R1815" s="363">
        <f t="shared" si="232"/>
        <v>0</v>
      </c>
      <c r="S1815" s="153">
        <f t="shared" si="234"/>
        <v>0</v>
      </c>
      <c r="T1815" s="364"/>
    </row>
    <row r="1816" ht="12.75" hidden="1" spans="1:20">
      <c r="A1816" s="158">
        <v>95580</v>
      </c>
      <c r="B1816" s="94" t="s">
        <v>252</v>
      </c>
      <c r="C1816" s="104" t="s">
        <v>2054</v>
      </c>
      <c r="D1816" s="94" t="s">
        <v>1010</v>
      </c>
      <c r="E1816" s="95">
        <v>10.51</v>
      </c>
      <c r="F1816" s="96">
        <f t="shared" ref="F1816:F1879" si="236">IF(E1816=0,0,IF(P1816=0,ROUND(E1816*(1+E$13),2),ROUND(E1816*(1+E$12),2)))</f>
        <v>12.9</v>
      </c>
      <c r="G1816" s="107">
        <f>ROUND(SUM('NOVO HORIZONTE'!G1816),2)</f>
        <v>0</v>
      </c>
      <c r="H1816" s="107">
        <f t="shared" si="233"/>
        <v>0</v>
      </c>
      <c r="I1816" s="143">
        <f t="shared" ref="I1816:I1879" si="237">IF(ISBLANK(G1816),0,ROUND(G1816*H1816,2))</f>
        <v>0</v>
      </c>
      <c r="J1816" s="142"/>
      <c r="K1816" s="183"/>
      <c r="L1816" s="7" t="str">
        <f t="shared" ref="L1816:L1879" si="238">IF(K1816="X","x",IF(K1816="xx","x",IF(I1816&gt;0,"x","")))</f>
        <v/>
      </c>
      <c r="M1816" s="7" t="str">
        <f t="shared" ref="M1816:M1879" si="239">IF(K1816="X","x",IF(K1816="xx","x",IF(I1816&gt;0,"x","")))</f>
        <v/>
      </c>
      <c r="N1816" s="7" t="str">
        <f t="shared" si="235"/>
        <v/>
      </c>
      <c r="O1816" s="144"/>
      <c r="P1816" s="355">
        <v>0</v>
      </c>
      <c r="Q1816" s="362">
        <f>SUM('NOVO HORIZONTE'!I1816)</f>
        <v>0</v>
      </c>
      <c r="R1816" s="363">
        <f t="shared" ref="R1816:R1879" si="240">I1816-Q1816</f>
        <v>0</v>
      </c>
      <c r="S1816" s="153">
        <f t="shared" si="234"/>
        <v>0</v>
      </c>
      <c r="T1816" s="364"/>
    </row>
    <row r="1817" ht="12.75" hidden="1" spans="1:20">
      <c r="A1817" s="158">
        <v>95581</v>
      </c>
      <c r="B1817" s="94" t="s">
        <v>252</v>
      </c>
      <c r="C1817" s="104" t="s">
        <v>2055</v>
      </c>
      <c r="D1817" s="94" t="s">
        <v>1010</v>
      </c>
      <c r="E1817" s="95">
        <v>10.45</v>
      </c>
      <c r="F1817" s="96">
        <f t="shared" si="236"/>
        <v>12.83</v>
      </c>
      <c r="G1817" s="107">
        <f>ROUND(SUM('NOVO HORIZONTE'!G1817),2)</f>
        <v>0</v>
      </c>
      <c r="H1817" s="107">
        <f t="shared" ref="H1817:H1880" si="241">IF(G1817=0,0,F1817)</f>
        <v>0</v>
      </c>
      <c r="I1817" s="143">
        <f t="shared" si="237"/>
        <v>0</v>
      </c>
      <c r="J1817" s="142"/>
      <c r="K1817" s="183"/>
      <c r="L1817" s="7" t="str">
        <f t="shared" si="238"/>
        <v/>
      </c>
      <c r="M1817" s="7" t="str">
        <f t="shared" si="239"/>
        <v/>
      </c>
      <c r="N1817" s="7" t="str">
        <f t="shared" si="235"/>
        <v/>
      </c>
      <c r="O1817" s="144"/>
      <c r="P1817" s="355">
        <v>0</v>
      </c>
      <c r="Q1817" s="362">
        <f>SUM('NOVO HORIZONTE'!I1817)</f>
        <v>0</v>
      </c>
      <c r="R1817" s="363">
        <f t="shared" si="240"/>
        <v>0</v>
      </c>
      <c r="S1817" s="153">
        <f t="shared" ref="S1817:S1880" si="242">IF(R1817=0,0,IF(R1817&gt;0,"c","b"))</f>
        <v>0</v>
      </c>
      <c r="T1817" s="364"/>
    </row>
    <row r="1818" ht="12.75" hidden="1" spans="1:20">
      <c r="A1818" s="158">
        <v>95582</v>
      </c>
      <c r="B1818" s="94" t="s">
        <v>252</v>
      </c>
      <c r="C1818" s="104" t="s">
        <v>2056</v>
      </c>
      <c r="D1818" s="94" t="s">
        <v>1010</v>
      </c>
      <c r="E1818" s="95">
        <v>11.35</v>
      </c>
      <c r="F1818" s="96">
        <f t="shared" si="236"/>
        <v>13.93</v>
      </c>
      <c r="G1818" s="107">
        <f>ROUND(SUM('NOVO HORIZONTE'!G1818),2)</f>
        <v>0</v>
      </c>
      <c r="H1818" s="107">
        <f t="shared" si="241"/>
        <v>0</v>
      </c>
      <c r="I1818" s="143">
        <f t="shared" si="237"/>
        <v>0</v>
      </c>
      <c r="J1818" s="142"/>
      <c r="K1818" s="183"/>
      <c r="L1818" s="7" t="str">
        <f t="shared" si="238"/>
        <v/>
      </c>
      <c r="M1818" s="7" t="str">
        <f t="shared" si="239"/>
        <v/>
      </c>
      <c r="N1818" s="7" t="str">
        <f t="shared" si="235"/>
        <v/>
      </c>
      <c r="O1818" s="144"/>
      <c r="P1818" s="355">
        <v>0</v>
      </c>
      <c r="Q1818" s="362">
        <f>SUM('NOVO HORIZONTE'!I1818)</f>
        <v>0</v>
      </c>
      <c r="R1818" s="363">
        <f t="shared" si="240"/>
        <v>0</v>
      </c>
      <c r="S1818" s="153">
        <f t="shared" si="242"/>
        <v>0</v>
      </c>
      <c r="T1818" s="364"/>
    </row>
    <row r="1819" ht="22.5" hidden="1" spans="1:20">
      <c r="A1819" s="158">
        <v>95583</v>
      </c>
      <c r="B1819" s="94" t="s">
        <v>252</v>
      </c>
      <c r="C1819" s="104" t="s">
        <v>2057</v>
      </c>
      <c r="D1819" s="94" t="s">
        <v>1010</v>
      </c>
      <c r="E1819" s="95">
        <v>17.59</v>
      </c>
      <c r="F1819" s="96">
        <f t="shared" si="236"/>
        <v>21.59</v>
      </c>
      <c r="G1819" s="107">
        <f>ROUND(SUM('NOVO HORIZONTE'!G1819),2)</f>
        <v>0</v>
      </c>
      <c r="H1819" s="107">
        <f t="shared" si="241"/>
        <v>0</v>
      </c>
      <c r="I1819" s="143">
        <f t="shared" si="237"/>
        <v>0</v>
      </c>
      <c r="J1819" s="142"/>
      <c r="K1819" s="183"/>
      <c r="L1819" s="7" t="str">
        <f t="shared" si="238"/>
        <v/>
      </c>
      <c r="M1819" s="7" t="str">
        <f t="shared" si="239"/>
        <v/>
      </c>
      <c r="N1819" s="7" t="str">
        <f t="shared" si="235"/>
        <v/>
      </c>
      <c r="O1819" s="144"/>
      <c r="P1819" s="355">
        <v>0</v>
      </c>
      <c r="Q1819" s="362">
        <f>SUM('NOVO HORIZONTE'!I1819)</f>
        <v>0</v>
      </c>
      <c r="R1819" s="363">
        <f t="shared" si="240"/>
        <v>0</v>
      </c>
      <c r="S1819" s="153">
        <f t="shared" si="242"/>
        <v>0</v>
      </c>
      <c r="T1819" s="364"/>
    </row>
    <row r="1820" ht="22.5" hidden="1" spans="1:20">
      <c r="A1820" s="158">
        <v>95584</v>
      </c>
      <c r="B1820" s="94" t="s">
        <v>252</v>
      </c>
      <c r="C1820" s="104" t="s">
        <v>2058</v>
      </c>
      <c r="D1820" s="94" t="s">
        <v>1010</v>
      </c>
      <c r="E1820" s="95">
        <v>15.26</v>
      </c>
      <c r="F1820" s="96">
        <f t="shared" si="236"/>
        <v>18.73</v>
      </c>
      <c r="G1820" s="107">
        <f>ROUND(SUM('NOVO HORIZONTE'!G1820),2)</f>
        <v>0</v>
      </c>
      <c r="H1820" s="107">
        <f t="shared" si="241"/>
        <v>0</v>
      </c>
      <c r="I1820" s="143">
        <f t="shared" si="237"/>
        <v>0</v>
      </c>
      <c r="J1820" s="142"/>
      <c r="K1820" s="183"/>
      <c r="L1820" s="7" t="str">
        <f t="shared" si="238"/>
        <v/>
      </c>
      <c r="M1820" s="7" t="str">
        <f t="shared" si="239"/>
        <v/>
      </c>
      <c r="N1820" s="7" t="str">
        <f t="shared" si="235"/>
        <v/>
      </c>
      <c r="O1820" s="144"/>
      <c r="P1820" s="355">
        <v>0</v>
      </c>
      <c r="Q1820" s="362">
        <f>SUM('NOVO HORIZONTE'!I1820)</f>
        <v>0</v>
      </c>
      <c r="R1820" s="363">
        <f t="shared" si="240"/>
        <v>0</v>
      </c>
      <c r="S1820" s="153">
        <f t="shared" si="242"/>
        <v>0</v>
      </c>
      <c r="T1820" s="364"/>
    </row>
    <row r="1821" ht="22.5" hidden="1" spans="1:20">
      <c r="A1821" s="158">
        <v>95592</v>
      </c>
      <c r="B1821" s="94" t="s">
        <v>252</v>
      </c>
      <c r="C1821" s="104" t="s">
        <v>2059</v>
      </c>
      <c r="D1821" s="94" t="s">
        <v>1010</v>
      </c>
      <c r="E1821" s="95">
        <v>17.59</v>
      </c>
      <c r="F1821" s="96">
        <f t="shared" si="236"/>
        <v>21.59</v>
      </c>
      <c r="G1821" s="107">
        <f>ROUND(SUM('NOVO HORIZONTE'!G1821),2)</f>
        <v>0</v>
      </c>
      <c r="H1821" s="107">
        <f t="shared" si="241"/>
        <v>0</v>
      </c>
      <c r="I1821" s="143">
        <f t="shared" si="237"/>
        <v>0</v>
      </c>
      <c r="J1821" s="142"/>
      <c r="K1821" s="183"/>
      <c r="L1821" s="7" t="str">
        <f t="shared" si="238"/>
        <v/>
      </c>
      <c r="M1821" s="7" t="str">
        <f t="shared" si="239"/>
        <v/>
      </c>
      <c r="N1821" s="7" t="str">
        <f t="shared" si="235"/>
        <v/>
      </c>
      <c r="O1821" s="144"/>
      <c r="P1821" s="355">
        <v>0</v>
      </c>
      <c r="Q1821" s="362">
        <f>SUM('NOVO HORIZONTE'!I1821)</f>
        <v>0</v>
      </c>
      <c r="R1821" s="363">
        <f t="shared" si="240"/>
        <v>0</v>
      </c>
      <c r="S1821" s="153">
        <f t="shared" si="242"/>
        <v>0</v>
      </c>
      <c r="T1821" s="364"/>
    </row>
    <row r="1822" ht="22.5" hidden="1" spans="1:20">
      <c r="A1822" s="158">
        <v>95593</v>
      </c>
      <c r="B1822" s="94" t="s">
        <v>252</v>
      </c>
      <c r="C1822" s="104" t="s">
        <v>2060</v>
      </c>
      <c r="D1822" s="94" t="s">
        <v>1010</v>
      </c>
      <c r="E1822" s="95">
        <v>15.26</v>
      </c>
      <c r="F1822" s="96">
        <f t="shared" si="236"/>
        <v>18.73</v>
      </c>
      <c r="G1822" s="107">
        <f>ROUND(SUM('NOVO HORIZONTE'!G1822),2)</f>
        <v>0</v>
      </c>
      <c r="H1822" s="107">
        <f t="shared" si="241"/>
        <v>0</v>
      </c>
      <c r="I1822" s="143">
        <f t="shared" si="237"/>
        <v>0</v>
      </c>
      <c r="J1822" s="142"/>
      <c r="K1822" s="183"/>
      <c r="L1822" s="7" t="str">
        <f t="shared" si="238"/>
        <v/>
      </c>
      <c r="M1822" s="7" t="str">
        <f t="shared" si="239"/>
        <v/>
      </c>
      <c r="N1822" s="7" t="str">
        <f t="shared" si="235"/>
        <v/>
      </c>
      <c r="O1822" s="144"/>
      <c r="P1822" s="355">
        <v>0</v>
      </c>
      <c r="Q1822" s="362">
        <f>SUM('NOVO HORIZONTE'!I1822)</f>
        <v>0</v>
      </c>
      <c r="R1822" s="363">
        <f t="shared" si="240"/>
        <v>0</v>
      </c>
      <c r="S1822" s="153">
        <f t="shared" si="242"/>
        <v>0</v>
      </c>
      <c r="T1822" s="364"/>
    </row>
    <row r="1823" ht="12.75" hidden="1" spans="1:20">
      <c r="A1823" s="99" t="s">
        <v>2061</v>
      </c>
      <c r="B1823" s="94"/>
      <c r="C1823" s="177" t="s">
        <v>2062</v>
      </c>
      <c r="D1823" s="178">
        <v>0</v>
      </c>
      <c r="E1823" s="157">
        <v>0</v>
      </c>
      <c r="F1823" s="102">
        <f t="shared" si="236"/>
        <v>0</v>
      </c>
      <c r="G1823" s="180">
        <f>ROUND(SUM('NOVO HORIZONTE'!G1823),2)</f>
        <v>0</v>
      </c>
      <c r="H1823" s="181">
        <f t="shared" si="241"/>
        <v>0</v>
      </c>
      <c r="I1823" s="186">
        <f t="shared" si="237"/>
        <v>0</v>
      </c>
      <c r="J1823" s="142"/>
      <c r="K1823" s="138" t="str">
        <f>IF(OR(SUM(I1825:I1918)&gt;0,SUM(I1825:I1918)&gt;0),"xx","")</f>
        <v/>
      </c>
      <c r="L1823" s="7" t="str">
        <f t="shared" si="238"/>
        <v/>
      </c>
      <c r="M1823" s="7" t="str">
        <f t="shared" si="239"/>
        <v/>
      </c>
      <c r="N1823" s="7" t="str">
        <f t="shared" si="235"/>
        <v/>
      </c>
      <c r="O1823" s="144"/>
      <c r="P1823" s="375"/>
      <c r="Q1823" s="362">
        <f>SUM('NOVO HORIZONTE'!I1823)</f>
        <v>0</v>
      </c>
      <c r="R1823" s="363">
        <f t="shared" si="240"/>
        <v>0</v>
      </c>
      <c r="S1823" s="153">
        <f t="shared" si="242"/>
        <v>0</v>
      </c>
      <c r="T1823" s="364"/>
    </row>
    <row r="1824" ht="12.75" hidden="1" spans="1:20">
      <c r="A1824" s="99" t="s">
        <v>2063</v>
      </c>
      <c r="B1824" s="94"/>
      <c r="C1824" s="177" t="s">
        <v>2064</v>
      </c>
      <c r="D1824" s="178">
        <v>0</v>
      </c>
      <c r="E1824" s="157">
        <v>0</v>
      </c>
      <c r="F1824" s="102">
        <f t="shared" si="236"/>
        <v>0</v>
      </c>
      <c r="G1824" s="180">
        <f>ROUND(SUM('NOVO HORIZONTE'!G1824),2)</f>
        <v>0</v>
      </c>
      <c r="H1824" s="181">
        <f t="shared" si="241"/>
        <v>0</v>
      </c>
      <c r="I1824" s="186">
        <f t="shared" si="237"/>
        <v>0</v>
      </c>
      <c r="J1824" s="142"/>
      <c r="K1824" s="138" t="str">
        <f>IF(OR(SUM(I1825:I1832)&gt;0,SUM(I1825:I1832)&gt;0),"xx","")</f>
        <v/>
      </c>
      <c r="L1824" s="7" t="str">
        <f t="shared" si="238"/>
        <v/>
      </c>
      <c r="M1824" s="7" t="str">
        <f t="shared" si="239"/>
        <v/>
      </c>
      <c r="N1824" s="7" t="str">
        <f t="shared" si="235"/>
        <v/>
      </c>
      <c r="O1824" s="144"/>
      <c r="P1824" s="375"/>
      <c r="Q1824" s="362">
        <f>SUM('NOVO HORIZONTE'!I1824)</f>
        <v>0</v>
      </c>
      <c r="R1824" s="363">
        <f t="shared" si="240"/>
        <v>0</v>
      </c>
      <c r="S1824" s="153">
        <f t="shared" si="242"/>
        <v>0</v>
      </c>
      <c r="T1824" s="364"/>
    </row>
    <row r="1825" ht="12.75" hidden="1" spans="1:20">
      <c r="A1825" s="817" t="s">
        <v>236</v>
      </c>
      <c r="B1825" s="94" t="s">
        <v>237</v>
      </c>
      <c r="C1825" s="104" t="s">
        <v>238</v>
      </c>
      <c r="D1825" s="94" t="s">
        <v>239</v>
      </c>
      <c r="E1825" s="95">
        <v>337.26</v>
      </c>
      <c r="F1825" s="96">
        <f t="shared" si="236"/>
        <v>413.95</v>
      </c>
      <c r="G1825" s="107">
        <f>ROUND(SUM('NOVO HORIZONTE'!G1825),2)</f>
        <v>0</v>
      </c>
      <c r="H1825" s="107">
        <f t="shared" si="241"/>
        <v>0</v>
      </c>
      <c r="I1825" s="143">
        <f t="shared" si="237"/>
        <v>0</v>
      </c>
      <c r="J1825" s="142"/>
      <c r="K1825" s="183"/>
      <c r="L1825" s="7" t="str">
        <f t="shared" si="238"/>
        <v/>
      </c>
      <c r="M1825" s="7" t="str">
        <f t="shared" si="239"/>
        <v/>
      </c>
      <c r="N1825" s="7" t="str">
        <f t="shared" si="235"/>
        <v/>
      </c>
      <c r="O1825" s="144"/>
      <c r="P1825" s="355">
        <v>0</v>
      </c>
      <c r="Q1825" s="362">
        <f>SUM('NOVO HORIZONTE'!I1825)</f>
        <v>0</v>
      </c>
      <c r="R1825" s="363">
        <f t="shared" si="240"/>
        <v>0</v>
      </c>
      <c r="S1825" s="153">
        <f t="shared" si="242"/>
        <v>0</v>
      </c>
      <c r="T1825" s="364"/>
    </row>
    <row r="1826" ht="12.75" hidden="1" spans="1:20">
      <c r="A1826" s="817" t="s">
        <v>240</v>
      </c>
      <c r="B1826" s="94" t="s">
        <v>237</v>
      </c>
      <c r="C1826" s="104" t="s">
        <v>241</v>
      </c>
      <c r="D1826" s="94" t="s">
        <v>239</v>
      </c>
      <c r="E1826" s="95">
        <v>466.31</v>
      </c>
      <c r="F1826" s="96">
        <f t="shared" si="236"/>
        <v>572.35</v>
      </c>
      <c r="G1826" s="107">
        <f>ROUND(SUM('NOVO HORIZONTE'!G1826),2)</f>
        <v>0</v>
      </c>
      <c r="H1826" s="107">
        <f t="shared" si="241"/>
        <v>0</v>
      </c>
      <c r="I1826" s="143">
        <f t="shared" si="237"/>
        <v>0</v>
      </c>
      <c r="J1826" s="142"/>
      <c r="K1826" s="183"/>
      <c r="L1826" s="7" t="str">
        <f t="shared" si="238"/>
        <v/>
      </c>
      <c r="M1826" s="7" t="str">
        <f t="shared" si="239"/>
        <v/>
      </c>
      <c r="N1826" s="7" t="str">
        <f t="shared" si="235"/>
        <v/>
      </c>
      <c r="O1826" s="144"/>
      <c r="P1826" s="355">
        <v>0</v>
      </c>
      <c r="Q1826" s="362">
        <f>SUM('NOVO HORIZONTE'!I1826)</f>
        <v>0</v>
      </c>
      <c r="R1826" s="363">
        <f t="shared" si="240"/>
        <v>0</v>
      </c>
      <c r="S1826" s="153">
        <f t="shared" si="242"/>
        <v>0</v>
      </c>
      <c r="T1826" s="364"/>
    </row>
    <row r="1827" ht="12.75" hidden="1" spans="1:20">
      <c r="A1827" s="817" t="s">
        <v>242</v>
      </c>
      <c r="B1827" s="94" t="s">
        <v>237</v>
      </c>
      <c r="C1827" s="104" t="s">
        <v>243</v>
      </c>
      <c r="D1827" s="94" t="s">
        <v>239</v>
      </c>
      <c r="E1827" s="95">
        <v>505.91</v>
      </c>
      <c r="F1827" s="96">
        <f t="shared" si="236"/>
        <v>620.95</v>
      </c>
      <c r="G1827" s="107">
        <f>ROUND(SUM('NOVO HORIZONTE'!G1827),2)</f>
        <v>0</v>
      </c>
      <c r="H1827" s="107">
        <f t="shared" si="241"/>
        <v>0</v>
      </c>
      <c r="I1827" s="143">
        <f t="shared" si="237"/>
        <v>0</v>
      </c>
      <c r="J1827" s="142"/>
      <c r="K1827" s="183"/>
      <c r="L1827" s="7" t="str">
        <f t="shared" si="238"/>
        <v/>
      </c>
      <c r="M1827" s="7" t="str">
        <f t="shared" si="239"/>
        <v/>
      </c>
      <c r="N1827" s="7" t="str">
        <f t="shared" si="235"/>
        <v/>
      </c>
      <c r="O1827" s="144"/>
      <c r="P1827" s="355">
        <v>0</v>
      </c>
      <c r="Q1827" s="362">
        <f>SUM('NOVO HORIZONTE'!I1827)</f>
        <v>0</v>
      </c>
      <c r="R1827" s="363">
        <f t="shared" si="240"/>
        <v>0</v>
      </c>
      <c r="S1827" s="153">
        <f t="shared" si="242"/>
        <v>0</v>
      </c>
      <c r="T1827" s="364"/>
    </row>
    <row r="1828" ht="12.75" hidden="1" spans="1:20">
      <c r="A1828" s="817" t="s">
        <v>244</v>
      </c>
      <c r="B1828" s="94" t="s">
        <v>237</v>
      </c>
      <c r="C1828" s="104" t="s">
        <v>245</v>
      </c>
      <c r="D1828" s="94" t="s">
        <v>239</v>
      </c>
      <c r="E1828" s="95">
        <v>699.46</v>
      </c>
      <c r="F1828" s="96">
        <f t="shared" si="236"/>
        <v>858.52</v>
      </c>
      <c r="G1828" s="107">
        <f>ROUND(SUM('NOVO HORIZONTE'!G1828),2)</f>
        <v>0</v>
      </c>
      <c r="H1828" s="107">
        <f t="shared" si="241"/>
        <v>0</v>
      </c>
      <c r="I1828" s="143">
        <f t="shared" si="237"/>
        <v>0</v>
      </c>
      <c r="J1828" s="142"/>
      <c r="K1828" s="183"/>
      <c r="L1828" s="7" t="str">
        <f t="shared" si="238"/>
        <v/>
      </c>
      <c r="M1828" s="7" t="str">
        <f t="shared" si="239"/>
        <v/>
      </c>
      <c r="N1828" s="7" t="str">
        <f t="shared" si="235"/>
        <v/>
      </c>
      <c r="O1828" s="144"/>
      <c r="P1828" s="355">
        <v>0</v>
      </c>
      <c r="Q1828" s="362">
        <f>SUM('NOVO HORIZONTE'!I1828)</f>
        <v>0</v>
      </c>
      <c r="R1828" s="363">
        <f t="shared" si="240"/>
        <v>0</v>
      </c>
      <c r="S1828" s="153">
        <f t="shared" si="242"/>
        <v>0</v>
      </c>
      <c r="T1828" s="364"/>
    </row>
    <row r="1829" ht="22.5" hidden="1" spans="1:20">
      <c r="A1829" s="103">
        <v>97626</v>
      </c>
      <c r="B1829" s="94" t="s">
        <v>252</v>
      </c>
      <c r="C1829" s="104" t="s">
        <v>258</v>
      </c>
      <c r="D1829" s="94" t="s">
        <v>239</v>
      </c>
      <c r="E1829" s="95">
        <v>701.12</v>
      </c>
      <c r="F1829" s="96">
        <f t="shared" si="236"/>
        <v>860.55</v>
      </c>
      <c r="G1829" s="107">
        <f>ROUND(SUM('NOVO HORIZONTE'!G1829),2)</f>
        <v>0</v>
      </c>
      <c r="H1829" s="107">
        <f t="shared" si="241"/>
        <v>0</v>
      </c>
      <c r="I1829" s="143">
        <f t="shared" si="237"/>
        <v>0</v>
      </c>
      <c r="J1829" s="142"/>
      <c r="K1829" s="183"/>
      <c r="L1829" s="7" t="str">
        <f t="shared" si="238"/>
        <v/>
      </c>
      <c r="M1829" s="7" t="str">
        <f t="shared" si="239"/>
        <v/>
      </c>
      <c r="N1829" s="7" t="str">
        <f t="shared" si="235"/>
        <v/>
      </c>
      <c r="O1829" s="144"/>
      <c r="P1829" s="355">
        <v>0</v>
      </c>
      <c r="Q1829" s="362">
        <f>SUM('NOVO HORIZONTE'!I1829)</f>
        <v>0</v>
      </c>
      <c r="R1829" s="363">
        <f t="shared" si="240"/>
        <v>0</v>
      </c>
      <c r="S1829" s="153">
        <f t="shared" si="242"/>
        <v>0</v>
      </c>
      <c r="T1829" s="364"/>
    </row>
    <row r="1830" ht="22.5" hidden="1" spans="1:20">
      <c r="A1830" s="103">
        <v>97627</v>
      </c>
      <c r="B1830" s="94" t="s">
        <v>252</v>
      </c>
      <c r="C1830" s="104" t="s">
        <v>259</v>
      </c>
      <c r="D1830" s="94" t="s">
        <v>239</v>
      </c>
      <c r="E1830" s="95">
        <v>331.45</v>
      </c>
      <c r="F1830" s="96">
        <f t="shared" si="236"/>
        <v>406.82</v>
      </c>
      <c r="G1830" s="107">
        <f>ROUND(SUM('NOVO HORIZONTE'!G1830),2)</f>
        <v>0</v>
      </c>
      <c r="H1830" s="107">
        <f t="shared" si="241"/>
        <v>0</v>
      </c>
      <c r="I1830" s="143">
        <f t="shared" si="237"/>
        <v>0</v>
      </c>
      <c r="J1830" s="142"/>
      <c r="K1830" s="183"/>
      <c r="L1830" s="7" t="str">
        <f t="shared" si="238"/>
        <v/>
      </c>
      <c r="M1830" s="7" t="str">
        <f t="shared" si="239"/>
        <v/>
      </c>
      <c r="N1830" s="7" t="str">
        <f t="shared" si="235"/>
        <v/>
      </c>
      <c r="O1830" s="144"/>
      <c r="P1830" s="355">
        <v>0</v>
      </c>
      <c r="Q1830" s="362">
        <f>SUM('NOVO HORIZONTE'!I1830)</f>
        <v>0</v>
      </c>
      <c r="R1830" s="363">
        <f t="shared" si="240"/>
        <v>0</v>
      </c>
      <c r="S1830" s="153">
        <f t="shared" si="242"/>
        <v>0</v>
      </c>
      <c r="T1830" s="364"/>
    </row>
    <row r="1831" ht="12.75" hidden="1" spans="1:20">
      <c r="A1831" s="158">
        <v>97628</v>
      </c>
      <c r="B1831" s="94" t="s">
        <v>252</v>
      </c>
      <c r="C1831" s="104" t="s">
        <v>2065</v>
      </c>
      <c r="D1831" s="94" t="s">
        <v>239</v>
      </c>
      <c r="E1831" s="95">
        <v>324.76</v>
      </c>
      <c r="F1831" s="96">
        <f t="shared" si="236"/>
        <v>398.61</v>
      </c>
      <c r="G1831" s="107">
        <f>ROUND(SUM('NOVO HORIZONTE'!G1831),2)</f>
        <v>0</v>
      </c>
      <c r="H1831" s="107">
        <f t="shared" si="241"/>
        <v>0</v>
      </c>
      <c r="I1831" s="143">
        <f t="shared" si="237"/>
        <v>0</v>
      </c>
      <c r="J1831" s="142"/>
      <c r="K1831" s="183"/>
      <c r="L1831" s="7" t="str">
        <f t="shared" si="238"/>
        <v/>
      </c>
      <c r="M1831" s="7" t="str">
        <f t="shared" si="239"/>
        <v/>
      </c>
      <c r="N1831" s="7" t="str">
        <f t="shared" si="235"/>
        <v/>
      </c>
      <c r="O1831" s="144"/>
      <c r="P1831" s="355">
        <v>0</v>
      </c>
      <c r="Q1831" s="362">
        <f>SUM('NOVO HORIZONTE'!I1831)</f>
        <v>0</v>
      </c>
      <c r="R1831" s="363">
        <f t="shared" si="240"/>
        <v>0</v>
      </c>
      <c r="S1831" s="153">
        <f t="shared" si="242"/>
        <v>0</v>
      </c>
      <c r="T1831" s="364"/>
    </row>
    <row r="1832" ht="12.75" hidden="1" spans="1:20">
      <c r="A1832" s="158">
        <v>97629</v>
      </c>
      <c r="B1832" s="94" t="s">
        <v>252</v>
      </c>
      <c r="C1832" s="104" t="s">
        <v>2066</v>
      </c>
      <c r="D1832" s="94" t="s">
        <v>239</v>
      </c>
      <c r="E1832" s="95">
        <v>147.58</v>
      </c>
      <c r="F1832" s="96">
        <f t="shared" si="236"/>
        <v>181.14</v>
      </c>
      <c r="G1832" s="107">
        <f>ROUND(SUM('NOVO HORIZONTE'!G1832),2)</f>
        <v>0</v>
      </c>
      <c r="H1832" s="107">
        <f t="shared" si="241"/>
        <v>0</v>
      </c>
      <c r="I1832" s="143">
        <f t="shared" si="237"/>
        <v>0</v>
      </c>
      <c r="J1832" s="142"/>
      <c r="K1832" s="183"/>
      <c r="L1832" s="7" t="str">
        <f t="shared" si="238"/>
        <v/>
      </c>
      <c r="M1832" s="7" t="str">
        <f t="shared" si="239"/>
        <v/>
      </c>
      <c r="N1832" s="7" t="str">
        <f t="shared" si="235"/>
        <v/>
      </c>
      <c r="O1832" s="144"/>
      <c r="P1832" s="355">
        <v>0</v>
      </c>
      <c r="Q1832" s="362">
        <f>SUM('NOVO HORIZONTE'!I1832)</f>
        <v>0</v>
      </c>
      <c r="R1832" s="363">
        <f t="shared" si="240"/>
        <v>0</v>
      </c>
      <c r="S1832" s="153">
        <f t="shared" si="242"/>
        <v>0</v>
      </c>
      <c r="T1832" s="364"/>
    </row>
    <row r="1833" ht="12.75" hidden="1" spans="1:20">
      <c r="A1833" s="154" t="s">
        <v>2067</v>
      </c>
      <c r="B1833" s="94"/>
      <c r="C1833" s="177" t="s">
        <v>2068</v>
      </c>
      <c r="D1833" s="156">
        <v>0</v>
      </c>
      <c r="E1833" s="95">
        <v>0</v>
      </c>
      <c r="F1833" s="96">
        <f t="shared" si="236"/>
        <v>0</v>
      </c>
      <c r="G1833" s="180">
        <f>ROUND(SUM('NOVO HORIZONTE'!G1833),2)</f>
        <v>0</v>
      </c>
      <c r="H1833" s="181">
        <f t="shared" si="241"/>
        <v>0</v>
      </c>
      <c r="I1833" s="186">
        <f t="shared" si="237"/>
        <v>0</v>
      </c>
      <c r="J1833" s="142"/>
      <c r="K1833" s="138" t="str">
        <f>IF(OR(SUM(I1833)&gt;0,SUM(I1833)&gt;0),"xx","")</f>
        <v/>
      </c>
      <c r="L1833" s="7" t="str">
        <f t="shared" si="238"/>
        <v/>
      </c>
      <c r="M1833" s="7" t="str">
        <f t="shared" si="239"/>
        <v/>
      </c>
      <c r="N1833" s="7" t="str">
        <f t="shared" si="235"/>
        <v/>
      </c>
      <c r="O1833" s="144"/>
      <c r="P1833" s="375"/>
      <c r="Q1833" s="362">
        <f>SUM('NOVO HORIZONTE'!I1833)</f>
        <v>0</v>
      </c>
      <c r="R1833" s="363">
        <f t="shared" si="240"/>
        <v>0</v>
      </c>
      <c r="S1833" s="153">
        <f t="shared" si="242"/>
        <v>0</v>
      </c>
      <c r="T1833" s="364"/>
    </row>
    <row r="1834" ht="12.75" hidden="1" spans="1:20">
      <c r="A1834" s="154" t="s">
        <v>2069</v>
      </c>
      <c r="B1834" s="94"/>
      <c r="C1834" s="177" t="s">
        <v>2070</v>
      </c>
      <c r="D1834" s="156">
        <v>0</v>
      </c>
      <c r="E1834" s="95">
        <v>0</v>
      </c>
      <c r="F1834" s="96">
        <f t="shared" si="236"/>
        <v>0</v>
      </c>
      <c r="G1834" s="180">
        <f>ROUND(SUM('NOVO HORIZONTE'!G1834),2)</f>
        <v>0</v>
      </c>
      <c r="H1834" s="181">
        <f t="shared" si="241"/>
        <v>0</v>
      </c>
      <c r="I1834" s="186">
        <f t="shared" si="237"/>
        <v>0</v>
      </c>
      <c r="J1834" s="142"/>
      <c r="K1834" s="138" t="str">
        <f>IF(OR(SUM(I1835:I1860)&gt;0,SUM(I1835:I1860)&gt;0),"xx","")</f>
        <v/>
      </c>
      <c r="L1834" s="7" t="str">
        <f t="shared" si="238"/>
        <v/>
      </c>
      <c r="M1834" s="7" t="str">
        <f t="shared" si="239"/>
        <v/>
      </c>
      <c r="N1834" s="7" t="str">
        <f t="shared" si="235"/>
        <v/>
      </c>
      <c r="O1834" s="144"/>
      <c r="P1834" s="375"/>
      <c r="Q1834" s="362">
        <f>SUM('NOVO HORIZONTE'!I1834)</f>
        <v>0</v>
      </c>
      <c r="R1834" s="363">
        <f t="shared" si="240"/>
        <v>0</v>
      </c>
      <c r="S1834" s="153">
        <f t="shared" si="242"/>
        <v>0</v>
      </c>
      <c r="T1834" s="364"/>
    </row>
    <row r="1835" ht="22.5" hidden="1" spans="1:20">
      <c r="A1835" s="158">
        <v>102473</v>
      </c>
      <c r="B1835" s="94" t="s">
        <v>252</v>
      </c>
      <c r="C1835" s="104" t="s">
        <v>2071</v>
      </c>
      <c r="D1835" s="94" t="s">
        <v>239</v>
      </c>
      <c r="E1835" s="95">
        <v>433.99</v>
      </c>
      <c r="F1835" s="96">
        <f t="shared" si="236"/>
        <v>532.68</v>
      </c>
      <c r="G1835" s="107">
        <f>ROUND(SUM('NOVO HORIZONTE'!G1835),2)</f>
        <v>0</v>
      </c>
      <c r="H1835" s="107">
        <f t="shared" si="241"/>
        <v>0</v>
      </c>
      <c r="I1835" s="143">
        <f t="shared" si="237"/>
        <v>0</v>
      </c>
      <c r="J1835" s="142"/>
      <c r="K1835" s="183"/>
      <c r="L1835" s="7" t="str">
        <f t="shared" si="238"/>
        <v/>
      </c>
      <c r="M1835" s="7" t="str">
        <f t="shared" si="239"/>
        <v/>
      </c>
      <c r="N1835" s="7" t="str">
        <f t="shared" si="235"/>
        <v/>
      </c>
      <c r="O1835" s="144"/>
      <c r="P1835" s="355">
        <v>0</v>
      </c>
      <c r="Q1835" s="362">
        <f>SUM('NOVO HORIZONTE'!I1835)</f>
        <v>0</v>
      </c>
      <c r="R1835" s="363">
        <f t="shared" si="240"/>
        <v>0</v>
      </c>
      <c r="S1835" s="153">
        <f t="shared" si="242"/>
        <v>0</v>
      </c>
      <c r="T1835" s="364"/>
    </row>
    <row r="1836" ht="22.5" hidden="1" spans="1:20">
      <c r="A1836" s="158">
        <v>102474</v>
      </c>
      <c r="B1836" s="94" t="s">
        <v>252</v>
      </c>
      <c r="C1836" s="104" t="s">
        <v>2072</v>
      </c>
      <c r="D1836" s="94" t="s">
        <v>239</v>
      </c>
      <c r="E1836" s="95">
        <v>470.25</v>
      </c>
      <c r="F1836" s="96">
        <f t="shared" si="236"/>
        <v>577.18</v>
      </c>
      <c r="G1836" s="107">
        <f>ROUND(SUM('NOVO HORIZONTE'!G1836),2)</f>
        <v>0</v>
      </c>
      <c r="H1836" s="107">
        <f t="shared" si="241"/>
        <v>0</v>
      </c>
      <c r="I1836" s="143">
        <f t="shared" si="237"/>
        <v>0</v>
      </c>
      <c r="J1836" s="142"/>
      <c r="K1836" s="183"/>
      <c r="L1836" s="7" t="str">
        <f t="shared" si="238"/>
        <v/>
      </c>
      <c r="M1836" s="7" t="str">
        <f t="shared" si="239"/>
        <v/>
      </c>
      <c r="N1836" s="7" t="str">
        <f t="shared" si="235"/>
        <v/>
      </c>
      <c r="O1836" s="144"/>
      <c r="P1836" s="355">
        <v>0</v>
      </c>
      <c r="Q1836" s="362">
        <f>SUM('NOVO HORIZONTE'!I1836)</f>
        <v>0</v>
      </c>
      <c r="R1836" s="363">
        <f t="shared" si="240"/>
        <v>0</v>
      </c>
      <c r="S1836" s="153">
        <f t="shared" si="242"/>
        <v>0</v>
      </c>
      <c r="T1836" s="364"/>
    </row>
    <row r="1837" ht="22.5" hidden="1" spans="1:20">
      <c r="A1837" s="158">
        <v>102475</v>
      </c>
      <c r="B1837" s="94" t="s">
        <v>252</v>
      </c>
      <c r="C1837" s="104" t="s">
        <v>2073</v>
      </c>
      <c r="D1837" s="94" t="s">
        <v>239</v>
      </c>
      <c r="E1837" s="95">
        <v>512.16</v>
      </c>
      <c r="F1837" s="96">
        <f t="shared" si="236"/>
        <v>628.63</v>
      </c>
      <c r="G1837" s="107">
        <f>ROUND(SUM('NOVO HORIZONTE'!G1837),2)</f>
        <v>0</v>
      </c>
      <c r="H1837" s="107">
        <f t="shared" si="241"/>
        <v>0</v>
      </c>
      <c r="I1837" s="143">
        <f t="shared" si="237"/>
        <v>0</v>
      </c>
      <c r="J1837" s="142"/>
      <c r="K1837" s="183"/>
      <c r="L1837" s="7" t="str">
        <f t="shared" si="238"/>
        <v/>
      </c>
      <c r="M1837" s="7" t="str">
        <f t="shared" si="239"/>
        <v/>
      </c>
      <c r="N1837" s="7" t="str">
        <f t="shared" si="235"/>
        <v/>
      </c>
      <c r="O1837" s="144"/>
      <c r="P1837" s="355">
        <v>0</v>
      </c>
      <c r="Q1837" s="362">
        <f>SUM('NOVO HORIZONTE'!I1837)</f>
        <v>0</v>
      </c>
      <c r="R1837" s="363">
        <f t="shared" si="240"/>
        <v>0</v>
      </c>
      <c r="S1837" s="153">
        <f t="shared" si="242"/>
        <v>0</v>
      </c>
      <c r="T1837" s="364"/>
    </row>
    <row r="1838" ht="22.5" hidden="1" spans="1:20">
      <c r="A1838" s="158">
        <v>102476</v>
      </c>
      <c r="B1838" s="94" t="s">
        <v>252</v>
      </c>
      <c r="C1838" s="104" t="s">
        <v>2074</v>
      </c>
      <c r="D1838" s="94" t="s">
        <v>239</v>
      </c>
      <c r="E1838" s="95">
        <v>525.89</v>
      </c>
      <c r="F1838" s="96">
        <f t="shared" si="236"/>
        <v>645.48</v>
      </c>
      <c r="G1838" s="107">
        <f>ROUND(SUM('NOVO HORIZONTE'!G1838),2)</f>
        <v>0</v>
      </c>
      <c r="H1838" s="107">
        <f t="shared" si="241"/>
        <v>0</v>
      </c>
      <c r="I1838" s="143">
        <f t="shared" si="237"/>
        <v>0</v>
      </c>
      <c r="J1838" s="142"/>
      <c r="K1838" s="183"/>
      <c r="L1838" s="7" t="str">
        <f t="shared" si="238"/>
        <v/>
      </c>
      <c r="M1838" s="7" t="str">
        <f t="shared" si="239"/>
        <v/>
      </c>
      <c r="N1838" s="7" t="str">
        <f t="shared" si="235"/>
        <v/>
      </c>
      <c r="O1838" s="144"/>
      <c r="P1838" s="355">
        <v>0</v>
      </c>
      <c r="Q1838" s="362">
        <f>SUM('NOVO HORIZONTE'!I1838)</f>
        <v>0</v>
      </c>
      <c r="R1838" s="363">
        <f t="shared" si="240"/>
        <v>0</v>
      </c>
      <c r="S1838" s="153">
        <f t="shared" si="242"/>
        <v>0</v>
      </c>
      <c r="T1838" s="364"/>
    </row>
    <row r="1839" ht="22.5" hidden="1" spans="1:20">
      <c r="A1839" s="158">
        <v>102477</v>
      </c>
      <c r="B1839" s="94" t="s">
        <v>252</v>
      </c>
      <c r="C1839" s="104" t="s">
        <v>2075</v>
      </c>
      <c r="D1839" s="94" t="s">
        <v>239</v>
      </c>
      <c r="E1839" s="95">
        <v>559.2</v>
      </c>
      <c r="F1839" s="96">
        <f t="shared" si="236"/>
        <v>686.36</v>
      </c>
      <c r="G1839" s="107">
        <f>ROUND(SUM('NOVO HORIZONTE'!G1839),2)</f>
        <v>0</v>
      </c>
      <c r="H1839" s="107">
        <f t="shared" si="241"/>
        <v>0</v>
      </c>
      <c r="I1839" s="143">
        <f t="shared" si="237"/>
        <v>0</v>
      </c>
      <c r="J1839" s="142"/>
      <c r="K1839" s="183"/>
      <c r="L1839" s="7" t="str">
        <f t="shared" si="238"/>
        <v/>
      </c>
      <c r="M1839" s="7" t="str">
        <f t="shared" si="239"/>
        <v/>
      </c>
      <c r="N1839" s="7" t="str">
        <f t="shared" si="235"/>
        <v/>
      </c>
      <c r="O1839" s="144"/>
      <c r="P1839" s="355">
        <v>0</v>
      </c>
      <c r="Q1839" s="362">
        <f>SUM('NOVO HORIZONTE'!I1839)</f>
        <v>0</v>
      </c>
      <c r="R1839" s="363">
        <f t="shared" si="240"/>
        <v>0</v>
      </c>
      <c r="S1839" s="153">
        <f t="shared" si="242"/>
        <v>0</v>
      </c>
      <c r="T1839" s="364"/>
    </row>
    <row r="1840" ht="22.5" hidden="1" spans="1:20">
      <c r="A1840" s="158">
        <v>102478</v>
      </c>
      <c r="B1840" s="94" t="s">
        <v>252</v>
      </c>
      <c r="C1840" s="104" t="s">
        <v>2076</v>
      </c>
      <c r="D1840" s="94" t="s">
        <v>239</v>
      </c>
      <c r="E1840" s="95">
        <v>605.47</v>
      </c>
      <c r="F1840" s="96">
        <f t="shared" si="236"/>
        <v>743.15</v>
      </c>
      <c r="G1840" s="107">
        <f>ROUND(SUM('NOVO HORIZONTE'!G1840),2)</f>
        <v>0</v>
      </c>
      <c r="H1840" s="107">
        <f t="shared" si="241"/>
        <v>0</v>
      </c>
      <c r="I1840" s="143">
        <f t="shared" si="237"/>
        <v>0</v>
      </c>
      <c r="J1840" s="142"/>
      <c r="K1840" s="183"/>
      <c r="L1840" s="7" t="str">
        <f t="shared" si="238"/>
        <v/>
      </c>
      <c r="M1840" s="7" t="str">
        <f t="shared" si="239"/>
        <v/>
      </c>
      <c r="N1840" s="7" t="str">
        <f t="shared" si="235"/>
        <v/>
      </c>
      <c r="O1840" s="144"/>
      <c r="P1840" s="355">
        <v>0</v>
      </c>
      <c r="Q1840" s="362">
        <f>SUM('NOVO HORIZONTE'!I1840)</f>
        <v>0</v>
      </c>
      <c r="R1840" s="363">
        <f t="shared" si="240"/>
        <v>0</v>
      </c>
      <c r="S1840" s="153">
        <f t="shared" si="242"/>
        <v>0</v>
      </c>
      <c r="T1840" s="364"/>
    </row>
    <row r="1841" ht="22.5" hidden="1" spans="1:20">
      <c r="A1841" s="158">
        <v>102479</v>
      </c>
      <c r="B1841" s="94" t="s">
        <v>252</v>
      </c>
      <c r="C1841" s="104" t="s">
        <v>2077</v>
      </c>
      <c r="D1841" s="94" t="s">
        <v>239</v>
      </c>
      <c r="E1841" s="95">
        <v>428.68</v>
      </c>
      <c r="F1841" s="96">
        <f t="shared" si="236"/>
        <v>526.16</v>
      </c>
      <c r="G1841" s="107">
        <f>ROUND(SUM('NOVO HORIZONTE'!G1841),2)</f>
        <v>0</v>
      </c>
      <c r="H1841" s="107">
        <f t="shared" si="241"/>
        <v>0</v>
      </c>
      <c r="I1841" s="143">
        <f t="shared" si="237"/>
        <v>0</v>
      </c>
      <c r="J1841" s="142"/>
      <c r="K1841" s="183"/>
      <c r="L1841" s="7" t="str">
        <f t="shared" si="238"/>
        <v/>
      </c>
      <c r="M1841" s="7" t="str">
        <f t="shared" si="239"/>
        <v/>
      </c>
      <c r="N1841" s="7" t="str">
        <f t="shared" si="235"/>
        <v/>
      </c>
      <c r="O1841" s="144"/>
      <c r="P1841" s="355">
        <v>0</v>
      </c>
      <c r="Q1841" s="362">
        <f>SUM('NOVO HORIZONTE'!I1841)</f>
        <v>0</v>
      </c>
      <c r="R1841" s="363">
        <f t="shared" si="240"/>
        <v>0</v>
      </c>
      <c r="S1841" s="153">
        <f t="shared" si="242"/>
        <v>0</v>
      </c>
      <c r="T1841" s="364"/>
    </row>
    <row r="1842" ht="22.5" hidden="1" spans="1:20">
      <c r="A1842" s="158">
        <v>102480</v>
      </c>
      <c r="B1842" s="94" t="s">
        <v>252</v>
      </c>
      <c r="C1842" s="104" t="s">
        <v>2078</v>
      </c>
      <c r="D1842" s="94" t="s">
        <v>239</v>
      </c>
      <c r="E1842" s="95">
        <v>461.8</v>
      </c>
      <c r="F1842" s="96">
        <f t="shared" si="236"/>
        <v>566.81</v>
      </c>
      <c r="G1842" s="107">
        <f>ROUND(SUM('NOVO HORIZONTE'!G1842),2)</f>
        <v>0</v>
      </c>
      <c r="H1842" s="107">
        <f t="shared" si="241"/>
        <v>0</v>
      </c>
      <c r="I1842" s="143">
        <f t="shared" si="237"/>
        <v>0</v>
      </c>
      <c r="J1842" s="142"/>
      <c r="K1842" s="183"/>
      <c r="L1842" s="7" t="str">
        <f t="shared" si="238"/>
        <v/>
      </c>
      <c r="M1842" s="7" t="str">
        <f t="shared" si="239"/>
        <v/>
      </c>
      <c r="N1842" s="7" t="str">
        <f t="shared" si="235"/>
        <v/>
      </c>
      <c r="O1842" s="144"/>
      <c r="P1842" s="355">
        <v>0</v>
      </c>
      <c r="Q1842" s="362">
        <f>SUM('NOVO HORIZONTE'!I1842)</f>
        <v>0</v>
      </c>
      <c r="R1842" s="363">
        <f t="shared" si="240"/>
        <v>0</v>
      </c>
      <c r="S1842" s="153">
        <f t="shared" si="242"/>
        <v>0</v>
      </c>
      <c r="T1842" s="364"/>
    </row>
    <row r="1843" ht="22.5" hidden="1" spans="1:20">
      <c r="A1843" s="158">
        <v>102481</v>
      </c>
      <c r="B1843" s="94" t="s">
        <v>252</v>
      </c>
      <c r="C1843" s="104" t="s">
        <v>2079</v>
      </c>
      <c r="D1843" s="94" t="s">
        <v>239</v>
      </c>
      <c r="E1843" s="95">
        <v>495.8</v>
      </c>
      <c r="F1843" s="96">
        <f t="shared" si="236"/>
        <v>608.54</v>
      </c>
      <c r="G1843" s="107">
        <f>ROUND(SUM('NOVO HORIZONTE'!G1843),2)</f>
        <v>0</v>
      </c>
      <c r="H1843" s="107">
        <f t="shared" si="241"/>
        <v>0</v>
      </c>
      <c r="I1843" s="143">
        <f t="shared" si="237"/>
        <v>0</v>
      </c>
      <c r="J1843" s="142"/>
      <c r="K1843" s="183"/>
      <c r="L1843" s="7" t="str">
        <f t="shared" si="238"/>
        <v/>
      </c>
      <c r="M1843" s="7" t="str">
        <f t="shared" si="239"/>
        <v/>
      </c>
      <c r="N1843" s="7" t="str">
        <f t="shared" si="235"/>
        <v/>
      </c>
      <c r="O1843" s="144"/>
      <c r="P1843" s="355">
        <v>0</v>
      </c>
      <c r="Q1843" s="362">
        <f>SUM('NOVO HORIZONTE'!I1843)</f>
        <v>0</v>
      </c>
      <c r="R1843" s="363">
        <f t="shared" si="240"/>
        <v>0</v>
      </c>
      <c r="S1843" s="153">
        <f t="shared" si="242"/>
        <v>0</v>
      </c>
      <c r="T1843" s="364"/>
    </row>
    <row r="1844" ht="22.5" hidden="1" spans="1:20">
      <c r="A1844" s="158">
        <v>102482</v>
      </c>
      <c r="B1844" s="94" t="s">
        <v>252</v>
      </c>
      <c r="C1844" s="104" t="s">
        <v>2080</v>
      </c>
      <c r="D1844" s="94" t="s">
        <v>239</v>
      </c>
      <c r="E1844" s="95">
        <v>520.77</v>
      </c>
      <c r="F1844" s="96">
        <f t="shared" si="236"/>
        <v>639.19</v>
      </c>
      <c r="G1844" s="107">
        <f>ROUND(SUM('NOVO HORIZONTE'!G1844),2)</f>
        <v>0</v>
      </c>
      <c r="H1844" s="107">
        <f t="shared" si="241"/>
        <v>0</v>
      </c>
      <c r="I1844" s="143">
        <f t="shared" si="237"/>
        <v>0</v>
      </c>
      <c r="J1844" s="142"/>
      <c r="K1844" s="183"/>
      <c r="L1844" s="7" t="str">
        <f t="shared" si="238"/>
        <v/>
      </c>
      <c r="M1844" s="7" t="str">
        <f t="shared" si="239"/>
        <v/>
      </c>
      <c r="N1844" s="7" t="str">
        <f t="shared" si="235"/>
        <v/>
      </c>
      <c r="O1844" s="144"/>
      <c r="P1844" s="355">
        <v>0</v>
      </c>
      <c r="Q1844" s="362">
        <f>SUM('NOVO HORIZONTE'!I1844)</f>
        <v>0</v>
      </c>
      <c r="R1844" s="363">
        <f t="shared" si="240"/>
        <v>0</v>
      </c>
      <c r="S1844" s="153">
        <f t="shared" si="242"/>
        <v>0</v>
      </c>
      <c r="T1844" s="364"/>
    </row>
    <row r="1845" ht="22.5" hidden="1" spans="1:20">
      <c r="A1845" s="158">
        <v>102483</v>
      </c>
      <c r="B1845" s="94" t="s">
        <v>252</v>
      </c>
      <c r="C1845" s="104" t="s">
        <v>2081</v>
      </c>
      <c r="D1845" s="94" t="s">
        <v>239</v>
      </c>
      <c r="E1845" s="95">
        <v>548.58</v>
      </c>
      <c r="F1845" s="96">
        <f t="shared" si="236"/>
        <v>673.33</v>
      </c>
      <c r="G1845" s="107">
        <f>ROUND(SUM('NOVO HORIZONTE'!G1845),2)</f>
        <v>0</v>
      </c>
      <c r="H1845" s="107">
        <f t="shared" si="241"/>
        <v>0</v>
      </c>
      <c r="I1845" s="143">
        <f t="shared" si="237"/>
        <v>0</v>
      </c>
      <c r="J1845" s="142"/>
      <c r="K1845" s="183"/>
      <c r="L1845" s="7" t="str">
        <f t="shared" si="238"/>
        <v/>
      </c>
      <c r="M1845" s="7" t="str">
        <f t="shared" si="239"/>
        <v/>
      </c>
      <c r="N1845" s="7" t="str">
        <f t="shared" si="235"/>
        <v/>
      </c>
      <c r="O1845" s="144"/>
      <c r="P1845" s="355">
        <v>0</v>
      </c>
      <c r="Q1845" s="362">
        <f>SUM('NOVO HORIZONTE'!I1845)</f>
        <v>0</v>
      </c>
      <c r="R1845" s="363">
        <f t="shared" si="240"/>
        <v>0</v>
      </c>
      <c r="S1845" s="153">
        <f t="shared" si="242"/>
        <v>0</v>
      </c>
      <c r="T1845" s="364"/>
    </row>
    <row r="1846" ht="22.5" hidden="1" spans="1:20">
      <c r="A1846" s="158">
        <v>102484</v>
      </c>
      <c r="B1846" s="94" t="s">
        <v>252</v>
      </c>
      <c r="C1846" s="104" t="s">
        <v>2082</v>
      </c>
      <c r="D1846" s="94" t="s">
        <v>239</v>
      </c>
      <c r="E1846" s="95">
        <v>602.69</v>
      </c>
      <c r="F1846" s="96">
        <f t="shared" si="236"/>
        <v>739.74</v>
      </c>
      <c r="G1846" s="107">
        <f>ROUND(SUM('NOVO HORIZONTE'!G1846),2)</f>
        <v>0</v>
      </c>
      <c r="H1846" s="107">
        <f t="shared" si="241"/>
        <v>0</v>
      </c>
      <c r="I1846" s="143">
        <f t="shared" si="237"/>
        <v>0</v>
      </c>
      <c r="J1846" s="142"/>
      <c r="K1846" s="183"/>
      <c r="L1846" s="7" t="str">
        <f t="shared" si="238"/>
        <v/>
      </c>
      <c r="M1846" s="7" t="str">
        <f t="shared" si="239"/>
        <v/>
      </c>
      <c r="N1846" s="7" t="str">
        <f t="shared" si="235"/>
        <v/>
      </c>
      <c r="O1846" s="144"/>
      <c r="P1846" s="355">
        <v>0</v>
      </c>
      <c r="Q1846" s="362">
        <f>SUM('NOVO HORIZONTE'!I1846)</f>
        <v>0</v>
      </c>
      <c r="R1846" s="363">
        <f t="shared" si="240"/>
        <v>0</v>
      </c>
      <c r="S1846" s="153">
        <f t="shared" si="242"/>
        <v>0</v>
      </c>
      <c r="T1846" s="364"/>
    </row>
    <row r="1847" ht="22.5" hidden="1" spans="1:20">
      <c r="A1847" s="158">
        <v>102485</v>
      </c>
      <c r="B1847" s="94" t="s">
        <v>252</v>
      </c>
      <c r="C1847" s="104" t="s">
        <v>2083</v>
      </c>
      <c r="D1847" s="94" t="s">
        <v>239</v>
      </c>
      <c r="E1847" s="95">
        <v>504.5</v>
      </c>
      <c r="F1847" s="96">
        <f t="shared" si="236"/>
        <v>619.22</v>
      </c>
      <c r="G1847" s="107">
        <f>ROUND(SUM('NOVO HORIZONTE'!G1847),2)</f>
        <v>0</v>
      </c>
      <c r="H1847" s="107">
        <f t="shared" si="241"/>
        <v>0</v>
      </c>
      <c r="I1847" s="143">
        <f t="shared" si="237"/>
        <v>0</v>
      </c>
      <c r="J1847" s="142"/>
      <c r="K1847" s="183"/>
      <c r="L1847" s="7" t="str">
        <f t="shared" si="238"/>
        <v/>
      </c>
      <c r="M1847" s="7" t="str">
        <f t="shared" si="239"/>
        <v/>
      </c>
      <c r="N1847" s="7" t="str">
        <f t="shared" si="235"/>
        <v/>
      </c>
      <c r="O1847" s="144"/>
      <c r="P1847" s="355">
        <v>0</v>
      </c>
      <c r="Q1847" s="362">
        <f>SUM('NOVO HORIZONTE'!I1847)</f>
        <v>0</v>
      </c>
      <c r="R1847" s="363">
        <f t="shared" si="240"/>
        <v>0</v>
      </c>
      <c r="S1847" s="153">
        <f t="shared" si="242"/>
        <v>0</v>
      </c>
      <c r="T1847" s="364"/>
    </row>
    <row r="1848" ht="22.5" hidden="1" spans="1:20">
      <c r="A1848" s="158">
        <v>102486</v>
      </c>
      <c r="B1848" s="94" t="s">
        <v>252</v>
      </c>
      <c r="C1848" s="104" t="s">
        <v>2084</v>
      </c>
      <c r="D1848" s="94" t="s">
        <v>239</v>
      </c>
      <c r="E1848" s="95">
        <v>535.35</v>
      </c>
      <c r="F1848" s="96">
        <f t="shared" si="236"/>
        <v>657.09</v>
      </c>
      <c r="G1848" s="107">
        <f>ROUND(SUM('NOVO HORIZONTE'!G1848),2)</f>
        <v>0</v>
      </c>
      <c r="H1848" s="107">
        <f t="shared" si="241"/>
        <v>0</v>
      </c>
      <c r="I1848" s="143">
        <f t="shared" si="237"/>
        <v>0</v>
      </c>
      <c r="J1848" s="142"/>
      <c r="K1848" s="183"/>
      <c r="L1848" s="7" t="str">
        <f t="shared" si="238"/>
        <v/>
      </c>
      <c r="M1848" s="7" t="str">
        <f t="shared" si="239"/>
        <v/>
      </c>
      <c r="N1848" s="7" t="str">
        <f t="shared" si="235"/>
        <v/>
      </c>
      <c r="O1848" s="144"/>
      <c r="P1848" s="355">
        <v>0</v>
      </c>
      <c r="Q1848" s="362">
        <f>SUM('NOVO HORIZONTE'!I1848)</f>
        <v>0</v>
      </c>
      <c r="R1848" s="363">
        <f t="shared" si="240"/>
        <v>0</v>
      </c>
      <c r="S1848" s="153">
        <f t="shared" si="242"/>
        <v>0</v>
      </c>
      <c r="T1848" s="364"/>
    </row>
    <row r="1849" ht="22.5" hidden="1" spans="1:20">
      <c r="A1849" s="158">
        <v>102487</v>
      </c>
      <c r="B1849" s="94" t="s">
        <v>252</v>
      </c>
      <c r="C1849" s="104" t="s">
        <v>2085</v>
      </c>
      <c r="D1849" s="94" t="s">
        <v>239</v>
      </c>
      <c r="E1849" s="95">
        <v>550.36</v>
      </c>
      <c r="F1849" s="96">
        <f t="shared" si="236"/>
        <v>675.51</v>
      </c>
      <c r="G1849" s="107">
        <f>ROUND(SUM('NOVO HORIZONTE'!G1849),2)</f>
        <v>0</v>
      </c>
      <c r="H1849" s="107">
        <f t="shared" si="241"/>
        <v>0</v>
      </c>
      <c r="I1849" s="143">
        <f t="shared" si="237"/>
        <v>0</v>
      </c>
      <c r="J1849" s="142"/>
      <c r="K1849" s="183"/>
      <c r="L1849" s="7" t="str">
        <f t="shared" si="238"/>
        <v/>
      </c>
      <c r="M1849" s="7" t="str">
        <f t="shared" si="239"/>
        <v/>
      </c>
      <c r="N1849" s="7" t="str">
        <f t="shared" si="235"/>
        <v/>
      </c>
      <c r="O1849" s="144"/>
      <c r="P1849" s="355">
        <v>0</v>
      </c>
      <c r="Q1849" s="362">
        <f>SUM('NOVO HORIZONTE'!I1849)</f>
        <v>0</v>
      </c>
      <c r="R1849" s="363">
        <f t="shared" si="240"/>
        <v>0</v>
      </c>
      <c r="S1849" s="153">
        <f t="shared" si="242"/>
        <v>0</v>
      </c>
      <c r="T1849" s="364"/>
    </row>
    <row r="1850" ht="22.5" hidden="1" spans="1:20">
      <c r="A1850" s="158">
        <v>94963</v>
      </c>
      <c r="B1850" s="94" t="s">
        <v>252</v>
      </c>
      <c r="C1850" s="104" t="s">
        <v>2086</v>
      </c>
      <c r="D1850" s="94" t="s">
        <v>239</v>
      </c>
      <c r="E1850" s="95">
        <v>381.26</v>
      </c>
      <c r="F1850" s="96">
        <f t="shared" si="236"/>
        <v>467.96</v>
      </c>
      <c r="G1850" s="107">
        <f>ROUND(SUM('NOVO HORIZONTE'!G1850),2)</f>
        <v>0</v>
      </c>
      <c r="H1850" s="107">
        <f t="shared" si="241"/>
        <v>0</v>
      </c>
      <c r="I1850" s="143">
        <f t="shared" si="237"/>
        <v>0</v>
      </c>
      <c r="J1850" s="142"/>
      <c r="K1850" s="183"/>
      <c r="L1850" s="7" t="str">
        <f t="shared" si="238"/>
        <v/>
      </c>
      <c r="M1850" s="7" t="str">
        <f t="shared" si="239"/>
        <v/>
      </c>
      <c r="N1850" s="7" t="str">
        <f t="shared" si="235"/>
        <v/>
      </c>
      <c r="O1850" s="144"/>
      <c r="P1850" s="355">
        <v>0</v>
      </c>
      <c r="Q1850" s="362">
        <f>SUM('NOVO HORIZONTE'!I1850)</f>
        <v>0</v>
      </c>
      <c r="R1850" s="363">
        <f t="shared" si="240"/>
        <v>0</v>
      </c>
      <c r="S1850" s="153">
        <f t="shared" si="242"/>
        <v>0</v>
      </c>
      <c r="T1850" s="364"/>
    </row>
    <row r="1851" ht="22.5" hidden="1" spans="1:20">
      <c r="A1851" s="158">
        <v>94964</v>
      </c>
      <c r="B1851" s="94" t="s">
        <v>252</v>
      </c>
      <c r="C1851" s="104" t="s">
        <v>2087</v>
      </c>
      <c r="D1851" s="94" t="s">
        <v>239</v>
      </c>
      <c r="E1851" s="95">
        <v>419.07</v>
      </c>
      <c r="F1851" s="96">
        <f t="shared" si="236"/>
        <v>514.37</v>
      </c>
      <c r="G1851" s="107">
        <f>ROUND(SUM('NOVO HORIZONTE'!G1851),2)</f>
        <v>0</v>
      </c>
      <c r="H1851" s="107">
        <f t="shared" si="241"/>
        <v>0</v>
      </c>
      <c r="I1851" s="143">
        <f t="shared" si="237"/>
        <v>0</v>
      </c>
      <c r="J1851" s="142"/>
      <c r="K1851" s="183"/>
      <c r="L1851" s="7" t="str">
        <f t="shared" si="238"/>
        <v/>
      </c>
      <c r="M1851" s="7" t="str">
        <f t="shared" si="239"/>
        <v/>
      </c>
      <c r="N1851" s="7" t="str">
        <f t="shared" si="235"/>
        <v/>
      </c>
      <c r="O1851" s="144"/>
      <c r="P1851" s="355">
        <v>0</v>
      </c>
      <c r="Q1851" s="362">
        <f>SUM('NOVO HORIZONTE'!I1851)</f>
        <v>0</v>
      </c>
      <c r="R1851" s="363">
        <f t="shared" si="240"/>
        <v>0</v>
      </c>
      <c r="S1851" s="153">
        <f t="shared" si="242"/>
        <v>0</v>
      </c>
      <c r="T1851" s="364"/>
    </row>
    <row r="1852" ht="22.5" hidden="1" spans="1:20">
      <c r="A1852" s="158">
        <v>94965</v>
      </c>
      <c r="B1852" s="94" t="s">
        <v>252</v>
      </c>
      <c r="C1852" s="104" t="s">
        <v>2088</v>
      </c>
      <c r="D1852" s="94" t="s">
        <v>239</v>
      </c>
      <c r="E1852" s="95">
        <v>433.63</v>
      </c>
      <c r="F1852" s="96">
        <f t="shared" si="236"/>
        <v>532.24</v>
      </c>
      <c r="G1852" s="107">
        <f>ROUND(SUM('NOVO HORIZONTE'!G1852),2)</f>
        <v>0</v>
      </c>
      <c r="H1852" s="107">
        <f t="shared" si="241"/>
        <v>0</v>
      </c>
      <c r="I1852" s="143">
        <f t="shared" si="237"/>
        <v>0</v>
      </c>
      <c r="J1852" s="142"/>
      <c r="K1852" s="183"/>
      <c r="L1852" s="7" t="str">
        <f t="shared" si="238"/>
        <v/>
      </c>
      <c r="M1852" s="7" t="str">
        <f t="shared" si="239"/>
        <v/>
      </c>
      <c r="N1852" s="7" t="str">
        <f t="shared" si="235"/>
        <v/>
      </c>
      <c r="O1852" s="144"/>
      <c r="P1852" s="355">
        <v>0</v>
      </c>
      <c r="Q1852" s="362">
        <f>SUM('NOVO HORIZONTE'!I1852)</f>
        <v>0</v>
      </c>
      <c r="R1852" s="363">
        <f t="shared" si="240"/>
        <v>0</v>
      </c>
      <c r="S1852" s="153">
        <f t="shared" si="242"/>
        <v>0</v>
      </c>
      <c r="T1852" s="364"/>
    </row>
    <row r="1853" ht="22.5" hidden="1" spans="1:20">
      <c r="A1853" s="158">
        <v>94966</v>
      </c>
      <c r="B1853" s="94" t="s">
        <v>252</v>
      </c>
      <c r="C1853" s="104" t="s">
        <v>2089</v>
      </c>
      <c r="D1853" s="94" t="s">
        <v>239</v>
      </c>
      <c r="E1853" s="95">
        <v>448.61</v>
      </c>
      <c r="F1853" s="96">
        <f t="shared" si="236"/>
        <v>550.62</v>
      </c>
      <c r="G1853" s="107">
        <f>ROUND(SUM('NOVO HORIZONTE'!G1853),2)</f>
        <v>0</v>
      </c>
      <c r="H1853" s="107">
        <f t="shared" si="241"/>
        <v>0</v>
      </c>
      <c r="I1853" s="143">
        <f t="shared" si="237"/>
        <v>0</v>
      </c>
      <c r="J1853" s="142"/>
      <c r="K1853" s="183"/>
      <c r="L1853" s="7" t="str">
        <f t="shared" si="238"/>
        <v/>
      </c>
      <c r="M1853" s="7" t="str">
        <f t="shared" si="239"/>
        <v/>
      </c>
      <c r="N1853" s="7" t="str">
        <f t="shared" si="235"/>
        <v/>
      </c>
      <c r="O1853" s="144"/>
      <c r="P1853" s="355">
        <v>0</v>
      </c>
      <c r="Q1853" s="362">
        <f>SUM('NOVO HORIZONTE'!I1853)</f>
        <v>0</v>
      </c>
      <c r="R1853" s="363">
        <f t="shared" si="240"/>
        <v>0</v>
      </c>
      <c r="S1853" s="153">
        <f t="shared" si="242"/>
        <v>0</v>
      </c>
      <c r="T1853" s="364"/>
    </row>
    <row r="1854" ht="22.5" hidden="1" spans="1:20">
      <c r="A1854" s="158">
        <v>94967</v>
      </c>
      <c r="B1854" s="94" t="s">
        <v>252</v>
      </c>
      <c r="C1854" s="104" t="s">
        <v>2090</v>
      </c>
      <c r="D1854" s="94" t="s">
        <v>239</v>
      </c>
      <c r="E1854" s="95">
        <v>514.62</v>
      </c>
      <c r="F1854" s="96">
        <f t="shared" si="236"/>
        <v>631.64</v>
      </c>
      <c r="G1854" s="107">
        <f>ROUND(SUM('NOVO HORIZONTE'!G1854),2)</f>
        <v>0</v>
      </c>
      <c r="H1854" s="107">
        <f t="shared" si="241"/>
        <v>0</v>
      </c>
      <c r="I1854" s="143">
        <f t="shared" si="237"/>
        <v>0</v>
      </c>
      <c r="J1854" s="142"/>
      <c r="K1854" s="183"/>
      <c r="L1854" s="7" t="str">
        <f t="shared" si="238"/>
        <v/>
      </c>
      <c r="M1854" s="7" t="str">
        <f t="shared" si="239"/>
        <v/>
      </c>
      <c r="N1854" s="7" t="str">
        <f t="shared" si="235"/>
        <v/>
      </c>
      <c r="O1854" s="144"/>
      <c r="P1854" s="355">
        <v>0</v>
      </c>
      <c r="Q1854" s="362">
        <f>SUM('NOVO HORIZONTE'!I1854)</f>
        <v>0</v>
      </c>
      <c r="R1854" s="363">
        <f t="shared" si="240"/>
        <v>0</v>
      </c>
      <c r="S1854" s="153">
        <f t="shared" si="242"/>
        <v>0</v>
      </c>
      <c r="T1854" s="364"/>
    </row>
    <row r="1855" ht="22.5" hidden="1" spans="1:20">
      <c r="A1855" s="158">
        <v>94969</v>
      </c>
      <c r="B1855" s="94" t="s">
        <v>252</v>
      </c>
      <c r="C1855" s="104" t="s">
        <v>2091</v>
      </c>
      <c r="D1855" s="94" t="s">
        <v>239</v>
      </c>
      <c r="E1855" s="95">
        <v>372.53</v>
      </c>
      <c r="F1855" s="96">
        <f t="shared" si="236"/>
        <v>457.24</v>
      </c>
      <c r="G1855" s="107">
        <f>ROUND(SUM('NOVO HORIZONTE'!G1855),2)</f>
        <v>0</v>
      </c>
      <c r="H1855" s="107">
        <f t="shared" si="241"/>
        <v>0</v>
      </c>
      <c r="I1855" s="143">
        <f t="shared" si="237"/>
        <v>0</v>
      </c>
      <c r="J1855" s="142"/>
      <c r="K1855" s="183"/>
      <c r="L1855" s="7" t="str">
        <f t="shared" si="238"/>
        <v/>
      </c>
      <c r="M1855" s="7" t="str">
        <f t="shared" si="239"/>
        <v/>
      </c>
      <c r="N1855" s="7" t="str">
        <f t="shared" si="235"/>
        <v/>
      </c>
      <c r="O1855" s="144"/>
      <c r="P1855" s="355">
        <v>0</v>
      </c>
      <c r="Q1855" s="362">
        <f>SUM('NOVO HORIZONTE'!I1855)</f>
        <v>0</v>
      </c>
      <c r="R1855" s="363">
        <f t="shared" si="240"/>
        <v>0</v>
      </c>
      <c r="S1855" s="153">
        <f t="shared" si="242"/>
        <v>0</v>
      </c>
      <c r="T1855" s="364"/>
    </row>
    <row r="1856" ht="22.5" hidden="1" spans="1:20">
      <c r="A1856" s="158">
        <v>94970</v>
      </c>
      <c r="B1856" s="94" t="s">
        <v>252</v>
      </c>
      <c r="C1856" s="104" t="s">
        <v>2092</v>
      </c>
      <c r="D1856" s="94" t="s">
        <v>239</v>
      </c>
      <c r="E1856" s="95">
        <v>402.66</v>
      </c>
      <c r="F1856" s="96">
        <f t="shared" si="236"/>
        <v>494.22</v>
      </c>
      <c r="G1856" s="107">
        <f>ROUND(SUM('NOVO HORIZONTE'!G1856),2)</f>
        <v>0</v>
      </c>
      <c r="H1856" s="107">
        <f t="shared" si="241"/>
        <v>0</v>
      </c>
      <c r="I1856" s="143">
        <f t="shared" si="237"/>
        <v>0</v>
      </c>
      <c r="J1856" s="142"/>
      <c r="K1856" s="183"/>
      <c r="L1856" s="7" t="str">
        <f t="shared" si="238"/>
        <v/>
      </c>
      <c r="M1856" s="7" t="str">
        <f t="shared" si="239"/>
        <v/>
      </c>
      <c r="N1856" s="7" t="str">
        <f t="shared" si="235"/>
        <v/>
      </c>
      <c r="O1856" s="144"/>
      <c r="P1856" s="355">
        <v>0</v>
      </c>
      <c r="Q1856" s="362">
        <f>SUM('NOVO HORIZONTE'!I1856)</f>
        <v>0</v>
      </c>
      <c r="R1856" s="363">
        <f t="shared" si="240"/>
        <v>0</v>
      </c>
      <c r="S1856" s="153">
        <f t="shared" si="242"/>
        <v>0</v>
      </c>
      <c r="T1856" s="364"/>
    </row>
    <row r="1857" ht="22.5" hidden="1" spans="1:20">
      <c r="A1857" s="158">
        <v>94971</v>
      </c>
      <c r="B1857" s="94" t="s">
        <v>252</v>
      </c>
      <c r="C1857" s="104" t="s">
        <v>2093</v>
      </c>
      <c r="D1857" s="94" t="s">
        <v>239</v>
      </c>
      <c r="E1857" s="95">
        <v>424.46</v>
      </c>
      <c r="F1857" s="96">
        <f t="shared" si="236"/>
        <v>520.98</v>
      </c>
      <c r="G1857" s="107">
        <f>ROUND(SUM('NOVO HORIZONTE'!G1857),2)</f>
        <v>0</v>
      </c>
      <c r="H1857" s="107">
        <f t="shared" si="241"/>
        <v>0</v>
      </c>
      <c r="I1857" s="143">
        <f t="shared" si="237"/>
        <v>0</v>
      </c>
      <c r="J1857" s="142"/>
      <c r="K1857" s="183"/>
      <c r="L1857" s="7" t="str">
        <f t="shared" si="238"/>
        <v/>
      </c>
      <c r="M1857" s="7" t="str">
        <f t="shared" si="239"/>
        <v/>
      </c>
      <c r="N1857" s="7" t="str">
        <f t="shared" si="235"/>
        <v/>
      </c>
      <c r="O1857" s="144"/>
      <c r="P1857" s="355">
        <v>0</v>
      </c>
      <c r="Q1857" s="362">
        <f>SUM('NOVO HORIZONTE'!I1857)</f>
        <v>0</v>
      </c>
      <c r="R1857" s="363">
        <f t="shared" si="240"/>
        <v>0</v>
      </c>
      <c r="S1857" s="153">
        <f t="shared" si="242"/>
        <v>0</v>
      </c>
      <c r="T1857" s="364"/>
    </row>
    <row r="1858" ht="22.5" hidden="1" spans="1:20">
      <c r="A1858" s="158">
        <v>94972</v>
      </c>
      <c r="B1858" s="94" t="s">
        <v>252</v>
      </c>
      <c r="C1858" s="104" t="s">
        <v>2094</v>
      </c>
      <c r="D1858" s="94" t="s">
        <v>239</v>
      </c>
      <c r="E1858" s="95">
        <v>439.46</v>
      </c>
      <c r="F1858" s="96">
        <f t="shared" si="236"/>
        <v>539.39</v>
      </c>
      <c r="G1858" s="107">
        <f>ROUND(SUM('NOVO HORIZONTE'!G1858),2)</f>
        <v>0</v>
      </c>
      <c r="H1858" s="107">
        <f t="shared" si="241"/>
        <v>0</v>
      </c>
      <c r="I1858" s="143">
        <f t="shared" si="237"/>
        <v>0</v>
      </c>
      <c r="J1858" s="142"/>
      <c r="K1858" s="183"/>
      <c r="L1858" s="7" t="str">
        <f t="shared" si="238"/>
        <v/>
      </c>
      <c r="M1858" s="7" t="str">
        <f t="shared" si="239"/>
        <v/>
      </c>
      <c r="N1858" s="7" t="str">
        <f t="shared" si="235"/>
        <v/>
      </c>
      <c r="O1858" s="144"/>
      <c r="P1858" s="355">
        <v>0</v>
      </c>
      <c r="Q1858" s="362">
        <f>SUM('NOVO HORIZONTE'!I1858)</f>
        <v>0</v>
      </c>
      <c r="R1858" s="363">
        <f t="shared" si="240"/>
        <v>0</v>
      </c>
      <c r="S1858" s="153">
        <f t="shared" si="242"/>
        <v>0</v>
      </c>
      <c r="T1858" s="364"/>
    </row>
    <row r="1859" ht="22.5" hidden="1" spans="1:20">
      <c r="A1859" s="158">
        <v>94973</v>
      </c>
      <c r="B1859" s="94" t="s">
        <v>252</v>
      </c>
      <c r="C1859" s="104" t="s">
        <v>2095</v>
      </c>
      <c r="D1859" s="94" t="s">
        <v>239</v>
      </c>
      <c r="E1859" s="95">
        <v>503.08</v>
      </c>
      <c r="F1859" s="96">
        <f t="shared" si="236"/>
        <v>617.48</v>
      </c>
      <c r="G1859" s="107">
        <f>ROUND(SUM('NOVO HORIZONTE'!G1859),2)</f>
        <v>0</v>
      </c>
      <c r="H1859" s="107">
        <f t="shared" si="241"/>
        <v>0</v>
      </c>
      <c r="I1859" s="143">
        <f t="shared" si="237"/>
        <v>0</v>
      </c>
      <c r="J1859" s="142"/>
      <c r="K1859" s="183"/>
      <c r="L1859" s="7" t="str">
        <f t="shared" si="238"/>
        <v/>
      </c>
      <c r="M1859" s="7" t="str">
        <f t="shared" si="239"/>
        <v/>
      </c>
      <c r="N1859" s="7" t="str">
        <f t="shared" si="235"/>
        <v/>
      </c>
      <c r="O1859" s="144"/>
      <c r="P1859" s="355">
        <v>0</v>
      </c>
      <c r="Q1859" s="362">
        <f>SUM('NOVO HORIZONTE'!I1859)</f>
        <v>0</v>
      </c>
      <c r="R1859" s="363">
        <f t="shared" si="240"/>
        <v>0</v>
      </c>
      <c r="S1859" s="153">
        <f t="shared" si="242"/>
        <v>0</v>
      </c>
      <c r="T1859" s="364"/>
    </row>
    <row r="1860" ht="22.5" hidden="1" spans="1:20">
      <c r="A1860" s="158">
        <v>94975</v>
      </c>
      <c r="B1860" s="94" t="s">
        <v>252</v>
      </c>
      <c r="C1860" s="104" t="s">
        <v>2096</v>
      </c>
      <c r="D1860" s="94" t="s">
        <v>239</v>
      </c>
      <c r="E1860" s="95">
        <v>446.25</v>
      </c>
      <c r="F1860" s="96">
        <f t="shared" si="236"/>
        <v>547.73</v>
      </c>
      <c r="G1860" s="107">
        <f>ROUND(SUM('NOVO HORIZONTE'!G1860),2)</f>
        <v>0</v>
      </c>
      <c r="H1860" s="107">
        <f t="shared" si="241"/>
        <v>0</v>
      </c>
      <c r="I1860" s="143">
        <f t="shared" si="237"/>
        <v>0</v>
      </c>
      <c r="J1860" s="142"/>
      <c r="K1860" s="138"/>
      <c r="L1860" s="7" t="str">
        <f t="shared" si="238"/>
        <v/>
      </c>
      <c r="M1860" s="7" t="str">
        <f t="shared" si="239"/>
        <v/>
      </c>
      <c r="N1860" s="7" t="str">
        <f t="shared" si="235"/>
        <v/>
      </c>
      <c r="O1860" s="144"/>
      <c r="P1860" s="355">
        <v>0</v>
      </c>
      <c r="Q1860" s="362">
        <f>SUM('NOVO HORIZONTE'!I1860)</f>
        <v>0</v>
      </c>
      <c r="R1860" s="363">
        <f t="shared" si="240"/>
        <v>0</v>
      </c>
      <c r="S1860" s="153">
        <f t="shared" si="242"/>
        <v>0</v>
      </c>
      <c r="T1860" s="364"/>
    </row>
    <row r="1861" ht="12.75" hidden="1" spans="1:20">
      <c r="A1861" s="154" t="s">
        <v>2097</v>
      </c>
      <c r="B1861" s="94"/>
      <c r="C1861" s="177" t="s">
        <v>2098</v>
      </c>
      <c r="D1861" s="156">
        <v>0</v>
      </c>
      <c r="E1861" s="95">
        <v>0</v>
      </c>
      <c r="F1861" s="96">
        <f t="shared" si="236"/>
        <v>0</v>
      </c>
      <c r="G1861" s="180">
        <f>ROUND(SUM('NOVO HORIZONTE'!G1861),2)</f>
        <v>0</v>
      </c>
      <c r="H1861" s="181">
        <f t="shared" si="241"/>
        <v>0</v>
      </c>
      <c r="I1861" s="186">
        <f t="shared" si="237"/>
        <v>0</v>
      </c>
      <c r="J1861" s="142"/>
      <c r="K1861" s="138" t="str">
        <f>IF(OR(SUM(I1863:I1905)&gt;0,SUM(I1863:I1905)&gt;0),"xx","")</f>
        <v/>
      </c>
      <c r="L1861" s="7" t="str">
        <f t="shared" si="238"/>
        <v/>
      </c>
      <c r="M1861" s="7" t="str">
        <f t="shared" si="239"/>
        <v/>
      </c>
      <c r="N1861" s="7" t="str">
        <f t="shared" si="235"/>
        <v/>
      </c>
      <c r="O1861" s="144"/>
      <c r="P1861" s="375"/>
      <c r="Q1861" s="362">
        <f>SUM('NOVO HORIZONTE'!I1861)</f>
        <v>0</v>
      </c>
      <c r="R1861" s="363">
        <f t="shared" si="240"/>
        <v>0</v>
      </c>
      <c r="S1861" s="153">
        <f t="shared" si="242"/>
        <v>0</v>
      </c>
      <c r="T1861" s="364"/>
    </row>
    <row r="1862" ht="12.75" hidden="1" spans="1:20">
      <c r="A1862" s="154" t="s">
        <v>2099</v>
      </c>
      <c r="B1862" s="94"/>
      <c r="C1862" s="155" t="s">
        <v>2100</v>
      </c>
      <c r="D1862" s="156">
        <v>0</v>
      </c>
      <c r="E1862" s="95">
        <v>0</v>
      </c>
      <c r="F1862" s="96">
        <f t="shared" si="236"/>
        <v>0</v>
      </c>
      <c r="G1862" s="97">
        <f>ROUND(SUM('NOVO HORIZONTE'!G1862),2)</f>
        <v>0</v>
      </c>
      <c r="H1862" s="98">
        <f t="shared" si="241"/>
        <v>0</v>
      </c>
      <c r="I1862" s="141">
        <f t="shared" si="237"/>
        <v>0</v>
      </c>
      <c r="J1862" s="142"/>
      <c r="K1862" s="138" t="str">
        <f>IF(OR(SUM(I1863:I1904)&gt;0,SUM(I1863:I1904)&gt;0),"xx","")</f>
        <v/>
      </c>
      <c r="L1862" s="7" t="str">
        <f t="shared" si="238"/>
        <v/>
      </c>
      <c r="M1862" s="7" t="str">
        <f t="shared" si="239"/>
        <v/>
      </c>
      <c r="N1862" s="7" t="str">
        <f t="shared" si="235"/>
        <v/>
      </c>
      <c r="O1862" s="144"/>
      <c r="P1862" s="375"/>
      <c r="Q1862" s="362">
        <f>SUM('NOVO HORIZONTE'!I1862)</f>
        <v>0</v>
      </c>
      <c r="R1862" s="363">
        <f t="shared" si="240"/>
        <v>0</v>
      </c>
      <c r="S1862" s="153">
        <f t="shared" si="242"/>
        <v>0</v>
      </c>
      <c r="T1862" s="364"/>
    </row>
    <row r="1863" ht="22.5" hidden="1" spans="1:20">
      <c r="A1863" s="158">
        <v>103669</v>
      </c>
      <c r="B1863" s="94" t="s">
        <v>252</v>
      </c>
      <c r="C1863" s="104" t="s">
        <v>2101</v>
      </c>
      <c r="D1863" s="94" t="s">
        <v>239</v>
      </c>
      <c r="E1863" s="95">
        <v>880.75</v>
      </c>
      <c r="F1863" s="96">
        <f t="shared" si="236"/>
        <v>1081.03</v>
      </c>
      <c r="G1863" s="107">
        <f>ROUND(SUM('NOVO HORIZONTE'!G1863),2)</f>
        <v>0</v>
      </c>
      <c r="H1863" s="107">
        <f t="shared" si="241"/>
        <v>0</v>
      </c>
      <c r="I1863" s="143">
        <f t="shared" si="237"/>
        <v>0</v>
      </c>
      <c r="J1863" s="142"/>
      <c r="K1863" s="183"/>
      <c r="L1863" s="7" t="str">
        <f t="shared" si="238"/>
        <v/>
      </c>
      <c r="M1863" s="7" t="str">
        <f t="shared" si="239"/>
        <v/>
      </c>
      <c r="N1863" s="7" t="str">
        <f t="shared" si="235"/>
        <v/>
      </c>
      <c r="O1863" s="144"/>
      <c r="P1863" s="355">
        <v>0</v>
      </c>
      <c r="Q1863" s="362">
        <f>SUM('NOVO HORIZONTE'!I1863)</f>
        <v>0</v>
      </c>
      <c r="R1863" s="363">
        <f t="shared" si="240"/>
        <v>0</v>
      </c>
      <c r="S1863" s="153">
        <f t="shared" si="242"/>
        <v>0</v>
      </c>
      <c r="T1863" s="364"/>
    </row>
    <row r="1864" ht="22.5" hidden="1" spans="1:20">
      <c r="A1864" s="158">
        <v>103670</v>
      </c>
      <c r="B1864" s="94" t="s">
        <v>252</v>
      </c>
      <c r="C1864" s="104" t="s">
        <v>2102</v>
      </c>
      <c r="D1864" s="94" t="s">
        <v>239</v>
      </c>
      <c r="E1864" s="95">
        <v>346.27</v>
      </c>
      <c r="F1864" s="96">
        <f t="shared" si="236"/>
        <v>425.01</v>
      </c>
      <c r="G1864" s="107">
        <f>ROUND(SUM('NOVO HORIZONTE'!G1864),2)</f>
        <v>0</v>
      </c>
      <c r="H1864" s="107">
        <f t="shared" si="241"/>
        <v>0</v>
      </c>
      <c r="I1864" s="143">
        <f t="shared" si="237"/>
        <v>0</v>
      </c>
      <c r="J1864" s="142"/>
      <c r="K1864" s="183"/>
      <c r="L1864" s="7" t="str">
        <f t="shared" si="238"/>
        <v/>
      </c>
      <c r="M1864" s="7" t="str">
        <f t="shared" si="239"/>
        <v/>
      </c>
      <c r="N1864" s="7" t="str">
        <f t="shared" si="235"/>
        <v/>
      </c>
      <c r="O1864" s="144"/>
      <c r="P1864" s="355">
        <v>0</v>
      </c>
      <c r="Q1864" s="362">
        <f>SUM('NOVO HORIZONTE'!I1864)</f>
        <v>0</v>
      </c>
      <c r="R1864" s="363">
        <f t="shared" si="240"/>
        <v>0</v>
      </c>
      <c r="S1864" s="153">
        <f t="shared" si="242"/>
        <v>0</v>
      </c>
      <c r="T1864" s="364"/>
    </row>
    <row r="1865" ht="22.5" hidden="1" spans="1:20">
      <c r="A1865" s="158">
        <v>103671</v>
      </c>
      <c r="B1865" s="94" t="s">
        <v>252</v>
      </c>
      <c r="C1865" s="104" t="s">
        <v>2103</v>
      </c>
      <c r="D1865" s="94" t="s">
        <v>239</v>
      </c>
      <c r="E1865" s="95">
        <v>590.62</v>
      </c>
      <c r="F1865" s="96">
        <f t="shared" si="236"/>
        <v>724.93</v>
      </c>
      <c r="G1865" s="107">
        <f>ROUND(SUM('NOVO HORIZONTE'!G1865),2)</f>
        <v>0</v>
      </c>
      <c r="H1865" s="107">
        <f t="shared" si="241"/>
        <v>0</v>
      </c>
      <c r="I1865" s="143">
        <f t="shared" si="237"/>
        <v>0</v>
      </c>
      <c r="J1865" s="142"/>
      <c r="K1865" s="183"/>
      <c r="L1865" s="7" t="str">
        <f t="shared" si="238"/>
        <v/>
      </c>
      <c r="M1865" s="7" t="str">
        <f t="shared" si="239"/>
        <v/>
      </c>
      <c r="N1865" s="7" t="str">
        <f t="shared" si="235"/>
        <v/>
      </c>
      <c r="O1865" s="144"/>
      <c r="P1865" s="355">
        <v>0</v>
      </c>
      <c r="Q1865" s="362">
        <f>SUM('NOVO HORIZONTE'!I1865)</f>
        <v>0</v>
      </c>
      <c r="R1865" s="363">
        <f t="shared" si="240"/>
        <v>0</v>
      </c>
      <c r="S1865" s="153">
        <f t="shared" si="242"/>
        <v>0</v>
      </c>
      <c r="T1865" s="364"/>
    </row>
    <row r="1866" ht="22.5" hidden="1" spans="1:20">
      <c r="A1866" s="158">
        <v>103672</v>
      </c>
      <c r="B1866" s="94" t="s">
        <v>252</v>
      </c>
      <c r="C1866" s="104" t="s">
        <v>2104</v>
      </c>
      <c r="D1866" s="94" t="s">
        <v>239</v>
      </c>
      <c r="E1866" s="95">
        <v>552.14</v>
      </c>
      <c r="F1866" s="96">
        <f t="shared" si="236"/>
        <v>677.7</v>
      </c>
      <c r="G1866" s="107">
        <f>ROUND(SUM('NOVO HORIZONTE'!G1866),2)</f>
        <v>0</v>
      </c>
      <c r="H1866" s="107">
        <f t="shared" si="241"/>
        <v>0</v>
      </c>
      <c r="I1866" s="143">
        <f t="shared" si="237"/>
        <v>0</v>
      </c>
      <c r="J1866" s="142"/>
      <c r="K1866" s="183"/>
      <c r="L1866" s="7" t="str">
        <f t="shared" si="238"/>
        <v/>
      </c>
      <c r="M1866" s="7" t="str">
        <f t="shared" si="239"/>
        <v/>
      </c>
      <c r="N1866" s="7" t="str">
        <f t="shared" si="235"/>
        <v/>
      </c>
      <c r="O1866" s="144"/>
      <c r="P1866" s="355">
        <v>0</v>
      </c>
      <c r="Q1866" s="362">
        <f>SUM('NOVO HORIZONTE'!I1866)</f>
        <v>0</v>
      </c>
      <c r="R1866" s="363">
        <f t="shared" si="240"/>
        <v>0</v>
      </c>
      <c r="S1866" s="153">
        <f t="shared" si="242"/>
        <v>0</v>
      </c>
      <c r="T1866" s="364"/>
    </row>
    <row r="1867" ht="22.5" hidden="1" spans="1:20">
      <c r="A1867" s="158">
        <v>103673</v>
      </c>
      <c r="B1867" s="94" t="s">
        <v>252</v>
      </c>
      <c r="C1867" s="104" t="s">
        <v>2105</v>
      </c>
      <c r="D1867" s="94" t="s">
        <v>239</v>
      </c>
      <c r="E1867" s="95">
        <v>48.43</v>
      </c>
      <c r="F1867" s="96">
        <f t="shared" si="236"/>
        <v>59.44</v>
      </c>
      <c r="G1867" s="107">
        <f>ROUND(SUM('NOVO HORIZONTE'!G1867),2)</f>
        <v>0</v>
      </c>
      <c r="H1867" s="107">
        <f t="shared" si="241"/>
        <v>0</v>
      </c>
      <c r="I1867" s="143">
        <f t="shared" si="237"/>
        <v>0</v>
      </c>
      <c r="J1867" s="142"/>
      <c r="K1867" s="183"/>
      <c r="L1867" s="7" t="str">
        <f t="shared" si="238"/>
        <v/>
      </c>
      <c r="M1867" s="7" t="str">
        <f t="shared" si="239"/>
        <v/>
      </c>
      <c r="N1867" s="7" t="str">
        <f t="shared" si="235"/>
        <v/>
      </c>
      <c r="O1867" s="144"/>
      <c r="P1867" s="355">
        <v>0</v>
      </c>
      <c r="Q1867" s="362">
        <f>SUM('NOVO HORIZONTE'!I1867)</f>
        <v>0</v>
      </c>
      <c r="R1867" s="363">
        <f t="shared" si="240"/>
        <v>0</v>
      </c>
      <c r="S1867" s="153">
        <f t="shared" si="242"/>
        <v>0</v>
      </c>
      <c r="T1867" s="364"/>
    </row>
    <row r="1868" ht="22.5" hidden="1" spans="1:20">
      <c r="A1868" s="158">
        <v>103674</v>
      </c>
      <c r="B1868" s="94" t="s">
        <v>252</v>
      </c>
      <c r="C1868" s="104" t="s">
        <v>2106</v>
      </c>
      <c r="D1868" s="94" t="s">
        <v>239</v>
      </c>
      <c r="E1868" s="95">
        <v>576.34</v>
      </c>
      <c r="F1868" s="96">
        <f t="shared" si="236"/>
        <v>707.4</v>
      </c>
      <c r="G1868" s="107">
        <f>ROUND(SUM('NOVO HORIZONTE'!G1868),2)</f>
        <v>0</v>
      </c>
      <c r="H1868" s="107">
        <f t="shared" si="241"/>
        <v>0</v>
      </c>
      <c r="I1868" s="143">
        <f t="shared" si="237"/>
        <v>0</v>
      </c>
      <c r="J1868" s="142"/>
      <c r="K1868" s="183"/>
      <c r="L1868" s="7" t="str">
        <f t="shared" si="238"/>
        <v/>
      </c>
      <c r="M1868" s="7" t="str">
        <f t="shared" si="239"/>
        <v/>
      </c>
      <c r="N1868" s="7" t="str">
        <f t="shared" si="235"/>
        <v/>
      </c>
      <c r="O1868" s="144"/>
      <c r="P1868" s="355">
        <v>0</v>
      </c>
      <c r="Q1868" s="362">
        <f>SUM('NOVO HORIZONTE'!I1868)</f>
        <v>0</v>
      </c>
      <c r="R1868" s="363">
        <f t="shared" si="240"/>
        <v>0</v>
      </c>
      <c r="S1868" s="153">
        <f t="shared" si="242"/>
        <v>0</v>
      </c>
      <c r="T1868" s="364"/>
    </row>
    <row r="1869" ht="22.5" hidden="1" spans="1:20">
      <c r="A1869" s="158">
        <v>103675</v>
      </c>
      <c r="B1869" s="94" t="s">
        <v>252</v>
      </c>
      <c r="C1869" s="104" t="s">
        <v>2107</v>
      </c>
      <c r="D1869" s="94" t="s">
        <v>239</v>
      </c>
      <c r="E1869" s="95">
        <v>553.17</v>
      </c>
      <c r="F1869" s="96">
        <f t="shared" si="236"/>
        <v>678.96</v>
      </c>
      <c r="G1869" s="107">
        <f>ROUND(SUM('NOVO HORIZONTE'!G1869),2)</f>
        <v>0</v>
      </c>
      <c r="H1869" s="107">
        <f t="shared" si="241"/>
        <v>0</v>
      </c>
      <c r="I1869" s="143">
        <f t="shared" si="237"/>
        <v>0</v>
      </c>
      <c r="J1869" s="142"/>
      <c r="K1869" s="183"/>
      <c r="L1869" s="7" t="str">
        <f t="shared" si="238"/>
        <v/>
      </c>
      <c r="M1869" s="7" t="str">
        <f t="shared" si="239"/>
        <v/>
      </c>
      <c r="N1869" s="7" t="str">
        <f t="shared" si="235"/>
        <v/>
      </c>
      <c r="O1869" s="144"/>
      <c r="P1869" s="355">
        <v>0</v>
      </c>
      <c r="Q1869" s="362">
        <f>SUM('NOVO HORIZONTE'!I1869)</f>
        <v>0</v>
      </c>
      <c r="R1869" s="363">
        <f t="shared" si="240"/>
        <v>0</v>
      </c>
      <c r="S1869" s="153">
        <f t="shared" si="242"/>
        <v>0</v>
      </c>
      <c r="T1869" s="364"/>
    </row>
    <row r="1870" ht="33.75" hidden="1" spans="1:20">
      <c r="A1870" s="158">
        <v>103676</v>
      </c>
      <c r="B1870" s="94" t="s">
        <v>252</v>
      </c>
      <c r="C1870" s="104" t="s">
        <v>2108</v>
      </c>
      <c r="D1870" s="94" t="s">
        <v>239</v>
      </c>
      <c r="E1870" s="95">
        <v>945.63</v>
      </c>
      <c r="F1870" s="96">
        <f t="shared" si="236"/>
        <v>1160.67</v>
      </c>
      <c r="G1870" s="107">
        <f>ROUND(SUM('NOVO HORIZONTE'!G1870),2)</f>
        <v>0</v>
      </c>
      <c r="H1870" s="107">
        <f t="shared" si="241"/>
        <v>0</v>
      </c>
      <c r="I1870" s="143">
        <f t="shared" si="237"/>
        <v>0</v>
      </c>
      <c r="J1870" s="142"/>
      <c r="K1870" s="183"/>
      <c r="L1870" s="7" t="str">
        <f t="shared" si="238"/>
        <v/>
      </c>
      <c r="M1870" s="7" t="str">
        <f t="shared" si="239"/>
        <v/>
      </c>
      <c r="N1870" s="7" t="str">
        <f t="shared" si="235"/>
        <v/>
      </c>
      <c r="O1870" s="144"/>
      <c r="P1870" s="355">
        <v>0</v>
      </c>
      <c r="Q1870" s="362">
        <f>SUM('NOVO HORIZONTE'!I1870)</f>
        <v>0</v>
      </c>
      <c r="R1870" s="363">
        <f t="shared" si="240"/>
        <v>0</v>
      </c>
      <c r="S1870" s="153">
        <f t="shared" si="242"/>
        <v>0</v>
      </c>
      <c r="T1870" s="364"/>
    </row>
    <row r="1871" ht="33.75" hidden="1" spans="1:20">
      <c r="A1871" s="158">
        <v>103677</v>
      </c>
      <c r="B1871" s="94" t="s">
        <v>252</v>
      </c>
      <c r="C1871" s="104" t="s">
        <v>2109</v>
      </c>
      <c r="D1871" s="94" t="s">
        <v>239</v>
      </c>
      <c r="E1871" s="95">
        <v>747.6</v>
      </c>
      <c r="F1871" s="96">
        <f t="shared" si="236"/>
        <v>917.6</v>
      </c>
      <c r="G1871" s="107">
        <f>ROUND(SUM('NOVO HORIZONTE'!G1871),2)</f>
        <v>0</v>
      </c>
      <c r="H1871" s="107">
        <f t="shared" si="241"/>
        <v>0</v>
      </c>
      <c r="I1871" s="143">
        <f t="shared" si="237"/>
        <v>0</v>
      </c>
      <c r="J1871" s="142"/>
      <c r="K1871" s="183"/>
      <c r="L1871" s="7" t="str">
        <f t="shared" si="238"/>
        <v/>
      </c>
      <c r="M1871" s="7" t="str">
        <f t="shared" si="239"/>
        <v/>
      </c>
      <c r="N1871" s="7" t="str">
        <f t="shared" si="235"/>
        <v/>
      </c>
      <c r="O1871" s="144"/>
      <c r="P1871" s="355">
        <v>0</v>
      </c>
      <c r="Q1871" s="362">
        <f>SUM('NOVO HORIZONTE'!I1871)</f>
        <v>0</v>
      </c>
      <c r="R1871" s="363">
        <f t="shared" si="240"/>
        <v>0</v>
      </c>
      <c r="S1871" s="153">
        <f t="shared" si="242"/>
        <v>0</v>
      </c>
      <c r="T1871" s="364"/>
    </row>
    <row r="1872" ht="33.75" hidden="1" spans="1:20">
      <c r="A1872" s="158">
        <v>103678</v>
      </c>
      <c r="B1872" s="94" t="s">
        <v>252</v>
      </c>
      <c r="C1872" s="104" t="s">
        <v>2110</v>
      </c>
      <c r="D1872" s="94" t="s">
        <v>239</v>
      </c>
      <c r="E1872" s="95">
        <v>834.49</v>
      </c>
      <c r="F1872" s="96">
        <f t="shared" si="236"/>
        <v>1024.25</v>
      </c>
      <c r="G1872" s="107">
        <f>ROUND(SUM('NOVO HORIZONTE'!G1872),2)</f>
        <v>0</v>
      </c>
      <c r="H1872" s="107">
        <f t="shared" si="241"/>
        <v>0</v>
      </c>
      <c r="I1872" s="143">
        <f t="shared" si="237"/>
        <v>0</v>
      </c>
      <c r="J1872" s="142"/>
      <c r="K1872" s="183"/>
      <c r="L1872" s="7" t="str">
        <f t="shared" si="238"/>
        <v/>
      </c>
      <c r="M1872" s="7" t="str">
        <f t="shared" si="239"/>
        <v/>
      </c>
      <c r="N1872" s="7" t="str">
        <f t="shared" si="235"/>
        <v/>
      </c>
      <c r="O1872" s="144"/>
      <c r="P1872" s="355">
        <v>0</v>
      </c>
      <c r="Q1872" s="362">
        <f>SUM('NOVO HORIZONTE'!I1872)</f>
        <v>0</v>
      </c>
      <c r="R1872" s="363">
        <f t="shared" si="240"/>
        <v>0</v>
      </c>
      <c r="S1872" s="153">
        <f t="shared" si="242"/>
        <v>0</v>
      </c>
      <c r="T1872" s="364"/>
    </row>
    <row r="1873" ht="33.75" hidden="1" spans="1:20">
      <c r="A1873" s="158">
        <v>103679</v>
      </c>
      <c r="B1873" s="94" t="s">
        <v>252</v>
      </c>
      <c r="C1873" s="104" t="s">
        <v>2111</v>
      </c>
      <c r="D1873" s="94" t="s">
        <v>239</v>
      </c>
      <c r="E1873" s="95">
        <v>698.23</v>
      </c>
      <c r="F1873" s="96">
        <f t="shared" si="236"/>
        <v>857.01</v>
      </c>
      <c r="G1873" s="107">
        <f>ROUND(SUM('NOVO HORIZONTE'!G1873),2)</f>
        <v>0</v>
      </c>
      <c r="H1873" s="107">
        <f t="shared" si="241"/>
        <v>0</v>
      </c>
      <c r="I1873" s="143">
        <f t="shared" si="237"/>
        <v>0</v>
      </c>
      <c r="J1873" s="142"/>
      <c r="K1873" s="183"/>
      <c r="L1873" s="7" t="str">
        <f t="shared" si="238"/>
        <v/>
      </c>
      <c r="M1873" s="7" t="str">
        <f t="shared" si="239"/>
        <v/>
      </c>
      <c r="N1873" s="7" t="str">
        <f t="shared" si="235"/>
        <v/>
      </c>
      <c r="O1873" s="144"/>
      <c r="P1873" s="355">
        <v>0</v>
      </c>
      <c r="Q1873" s="362">
        <f>SUM('NOVO HORIZONTE'!I1873)</f>
        <v>0</v>
      </c>
      <c r="R1873" s="363">
        <f t="shared" si="240"/>
        <v>0</v>
      </c>
      <c r="S1873" s="153">
        <f t="shared" si="242"/>
        <v>0</v>
      </c>
      <c r="T1873" s="364"/>
    </row>
    <row r="1874" ht="33.75" hidden="1" spans="1:20">
      <c r="A1874" s="158">
        <v>103680</v>
      </c>
      <c r="B1874" s="94" t="s">
        <v>252</v>
      </c>
      <c r="C1874" s="104" t="s">
        <v>2112</v>
      </c>
      <c r="D1874" s="94" t="s">
        <v>239</v>
      </c>
      <c r="E1874" s="95">
        <v>755.51</v>
      </c>
      <c r="F1874" s="96">
        <f t="shared" si="236"/>
        <v>927.31</v>
      </c>
      <c r="G1874" s="107">
        <f>ROUND(SUM('NOVO HORIZONTE'!G1874),2)</f>
        <v>0</v>
      </c>
      <c r="H1874" s="107">
        <f t="shared" si="241"/>
        <v>0</v>
      </c>
      <c r="I1874" s="143">
        <f t="shared" si="237"/>
        <v>0</v>
      </c>
      <c r="J1874" s="142"/>
      <c r="K1874" s="183"/>
      <c r="L1874" s="7" t="str">
        <f t="shared" si="238"/>
        <v/>
      </c>
      <c r="M1874" s="7" t="str">
        <f t="shared" si="239"/>
        <v/>
      </c>
      <c r="N1874" s="7" t="str">
        <f t="shared" si="235"/>
        <v/>
      </c>
      <c r="O1874" s="144"/>
      <c r="P1874" s="355">
        <v>0</v>
      </c>
      <c r="Q1874" s="362">
        <f>SUM('NOVO HORIZONTE'!I1874)</f>
        <v>0</v>
      </c>
      <c r="R1874" s="363">
        <f t="shared" si="240"/>
        <v>0</v>
      </c>
      <c r="S1874" s="153">
        <f t="shared" si="242"/>
        <v>0</v>
      </c>
      <c r="T1874" s="364"/>
    </row>
    <row r="1875" ht="33.75" hidden="1" spans="1:20">
      <c r="A1875" s="158">
        <v>103681</v>
      </c>
      <c r="B1875" s="94" t="s">
        <v>252</v>
      </c>
      <c r="C1875" s="104" t="s">
        <v>2113</v>
      </c>
      <c r="D1875" s="94" t="s">
        <v>239</v>
      </c>
      <c r="E1875" s="95">
        <v>621.49</v>
      </c>
      <c r="F1875" s="96">
        <f t="shared" si="236"/>
        <v>762.82</v>
      </c>
      <c r="G1875" s="107">
        <f>ROUND(SUM('NOVO HORIZONTE'!G1875),2)</f>
        <v>0</v>
      </c>
      <c r="H1875" s="107">
        <f t="shared" si="241"/>
        <v>0</v>
      </c>
      <c r="I1875" s="143">
        <f t="shared" si="237"/>
        <v>0</v>
      </c>
      <c r="J1875" s="142"/>
      <c r="K1875" s="183"/>
      <c r="L1875" s="7" t="str">
        <f t="shared" si="238"/>
        <v/>
      </c>
      <c r="M1875" s="7" t="str">
        <f t="shared" si="239"/>
        <v/>
      </c>
      <c r="N1875" s="7" t="str">
        <f t="shared" si="235"/>
        <v/>
      </c>
      <c r="O1875" s="144"/>
      <c r="P1875" s="355">
        <v>0</v>
      </c>
      <c r="Q1875" s="362">
        <f>SUM('NOVO HORIZONTE'!I1875)</f>
        <v>0</v>
      </c>
      <c r="R1875" s="363">
        <f t="shared" si="240"/>
        <v>0</v>
      </c>
      <c r="S1875" s="153">
        <f t="shared" si="242"/>
        <v>0</v>
      </c>
      <c r="T1875" s="364"/>
    </row>
    <row r="1876" ht="22.5" hidden="1" spans="1:20">
      <c r="A1876" s="158">
        <v>103682</v>
      </c>
      <c r="B1876" s="94" t="s">
        <v>252</v>
      </c>
      <c r="C1876" s="104" t="s">
        <v>2114</v>
      </c>
      <c r="D1876" s="94" t="s">
        <v>239</v>
      </c>
      <c r="E1876" s="95">
        <v>901.35</v>
      </c>
      <c r="F1876" s="96">
        <f t="shared" si="236"/>
        <v>1106.32</v>
      </c>
      <c r="G1876" s="107">
        <f>ROUND(SUM('NOVO HORIZONTE'!G1876),2)</f>
        <v>0</v>
      </c>
      <c r="H1876" s="107">
        <f t="shared" si="241"/>
        <v>0</v>
      </c>
      <c r="I1876" s="143">
        <f t="shared" si="237"/>
        <v>0</v>
      </c>
      <c r="J1876" s="142"/>
      <c r="K1876" s="183"/>
      <c r="L1876" s="7" t="str">
        <f t="shared" si="238"/>
        <v/>
      </c>
      <c r="M1876" s="7" t="str">
        <f t="shared" si="239"/>
        <v/>
      </c>
      <c r="N1876" s="7" t="str">
        <f t="shared" si="235"/>
        <v/>
      </c>
      <c r="O1876" s="144"/>
      <c r="P1876" s="355">
        <v>0</v>
      </c>
      <c r="Q1876" s="362">
        <f>SUM('NOVO HORIZONTE'!I1876)</f>
        <v>0</v>
      </c>
      <c r="R1876" s="363">
        <f t="shared" si="240"/>
        <v>0</v>
      </c>
      <c r="S1876" s="153">
        <f t="shared" si="242"/>
        <v>0</v>
      </c>
      <c r="T1876" s="364"/>
    </row>
    <row r="1877" ht="33.75" hidden="1" spans="1:20">
      <c r="A1877" s="158">
        <v>103683</v>
      </c>
      <c r="B1877" s="94" t="s">
        <v>252</v>
      </c>
      <c r="C1877" s="104" t="s">
        <v>2115</v>
      </c>
      <c r="D1877" s="94" t="s">
        <v>239</v>
      </c>
      <c r="E1877" s="95">
        <v>1237.24</v>
      </c>
      <c r="F1877" s="96">
        <f t="shared" si="236"/>
        <v>1518.59</v>
      </c>
      <c r="G1877" s="107">
        <f>ROUND(SUM('NOVO HORIZONTE'!G1877),2)</f>
        <v>0</v>
      </c>
      <c r="H1877" s="107">
        <f t="shared" si="241"/>
        <v>0</v>
      </c>
      <c r="I1877" s="143">
        <f t="shared" si="237"/>
        <v>0</v>
      </c>
      <c r="J1877" s="142"/>
      <c r="K1877" s="183"/>
      <c r="L1877" s="7" t="str">
        <f t="shared" si="238"/>
        <v/>
      </c>
      <c r="M1877" s="7" t="str">
        <f t="shared" si="239"/>
        <v/>
      </c>
      <c r="N1877" s="7" t="str">
        <f t="shared" ref="N1877:N1940" si="243">M1877</f>
        <v/>
      </c>
      <c r="O1877" s="144"/>
      <c r="P1877" s="355">
        <v>0</v>
      </c>
      <c r="Q1877" s="362">
        <f>SUM('NOVO HORIZONTE'!I1877)</f>
        <v>0</v>
      </c>
      <c r="R1877" s="363">
        <f t="shared" si="240"/>
        <v>0</v>
      </c>
      <c r="S1877" s="153">
        <f t="shared" si="242"/>
        <v>0</v>
      </c>
      <c r="T1877" s="364"/>
    </row>
    <row r="1878" ht="22.5" hidden="1" spans="1:20">
      <c r="A1878" s="158">
        <v>103684</v>
      </c>
      <c r="B1878" s="94" t="s">
        <v>252</v>
      </c>
      <c r="C1878" s="104" t="s">
        <v>2116</v>
      </c>
      <c r="D1878" s="94" t="s">
        <v>239</v>
      </c>
      <c r="E1878" s="95">
        <v>573.22</v>
      </c>
      <c r="F1878" s="96">
        <f t="shared" si="236"/>
        <v>703.57</v>
      </c>
      <c r="G1878" s="107">
        <f>ROUND(SUM('NOVO HORIZONTE'!G1878),2)</f>
        <v>0</v>
      </c>
      <c r="H1878" s="107">
        <f t="shared" si="241"/>
        <v>0</v>
      </c>
      <c r="I1878" s="143">
        <f t="shared" si="237"/>
        <v>0</v>
      </c>
      <c r="J1878" s="142"/>
      <c r="K1878" s="183"/>
      <c r="L1878" s="7" t="str">
        <f t="shared" si="238"/>
        <v/>
      </c>
      <c r="M1878" s="7" t="str">
        <f t="shared" si="239"/>
        <v/>
      </c>
      <c r="N1878" s="7" t="str">
        <f t="shared" si="243"/>
        <v/>
      </c>
      <c r="O1878" s="144"/>
      <c r="P1878" s="355">
        <v>0</v>
      </c>
      <c r="Q1878" s="362">
        <f>SUM('NOVO HORIZONTE'!I1878)</f>
        <v>0</v>
      </c>
      <c r="R1878" s="363">
        <f t="shared" si="240"/>
        <v>0</v>
      </c>
      <c r="S1878" s="153">
        <f t="shared" si="242"/>
        <v>0</v>
      </c>
      <c r="T1878" s="364"/>
    </row>
    <row r="1879" ht="22.5" hidden="1" spans="1:20">
      <c r="A1879" s="158">
        <v>103685</v>
      </c>
      <c r="B1879" s="94" t="s">
        <v>252</v>
      </c>
      <c r="C1879" s="104" t="s">
        <v>2117</v>
      </c>
      <c r="D1879" s="94" t="s">
        <v>239</v>
      </c>
      <c r="E1879" s="95">
        <v>558.57</v>
      </c>
      <c r="F1879" s="96">
        <f t="shared" si="236"/>
        <v>685.59</v>
      </c>
      <c r="G1879" s="107">
        <f>ROUND(SUM('NOVO HORIZONTE'!G1879),2)</f>
        <v>0</v>
      </c>
      <c r="H1879" s="107">
        <f t="shared" si="241"/>
        <v>0</v>
      </c>
      <c r="I1879" s="143">
        <f t="shared" si="237"/>
        <v>0</v>
      </c>
      <c r="J1879" s="142"/>
      <c r="K1879" s="183"/>
      <c r="L1879" s="7" t="str">
        <f t="shared" si="238"/>
        <v/>
      </c>
      <c r="M1879" s="7" t="str">
        <f t="shared" si="239"/>
        <v/>
      </c>
      <c r="N1879" s="7" t="str">
        <f t="shared" si="243"/>
        <v/>
      </c>
      <c r="O1879" s="144"/>
      <c r="P1879" s="355">
        <v>0</v>
      </c>
      <c r="Q1879" s="362">
        <f>SUM('NOVO HORIZONTE'!I1879)</f>
        <v>0</v>
      </c>
      <c r="R1879" s="363">
        <f t="shared" si="240"/>
        <v>0</v>
      </c>
      <c r="S1879" s="153">
        <f t="shared" si="242"/>
        <v>0</v>
      </c>
      <c r="T1879" s="364"/>
    </row>
    <row r="1880" ht="22.5" hidden="1" spans="1:20">
      <c r="A1880" s="158">
        <v>103686</v>
      </c>
      <c r="B1880" s="94" t="s">
        <v>252</v>
      </c>
      <c r="C1880" s="104" t="s">
        <v>2118</v>
      </c>
      <c r="D1880" s="94" t="s">
        <v>239</v>
      </c>
      <c r="E1880" s="95">
        <v>629.83</v>
      </c>
      <c r="F1880" s="96">
        <f t="shared" ref="F1880:F1943" si="244">IF(E1880=0,0,IF(P1880=0,ROUND(E1880*(1+E$13),2),ROUND(E1880*(1+E$12),2)))</f>
        <v>773.05</v>
      </c>
      <c r="G1880" s="107">
        <f>ROUND(SUM('NOVO HORIZONTE'!G1880),2)</f>
        <v>0</v>
      </c>
      <c r="H1880" s="107">
        <f t="shared" si="241"/>
        <v>0</v>
      </c>
      <c r="I1880" s="143">
        <f t="shared" ref="I1880:I1943" si="245">IF(ISBLANK(G1880),0,ROUND(G1880*H1880,2))</f>
        <v>0</v>
      </c>
      <c r="J1880" s="142"/>
      <c r="K1880" s="183"/>
      <c r="L1880" s="7" t="str">
        <f t="shared" ref="L1880:L1943" si="246">IF(K1880="X","x",IF(K1880="xx","x",IF(I1880&gt;0,"x","")))</f>
        <v/>
      </c>
      <c r="M1880" s="7" t="str">
        <f t="shared" ref="M1880:M1943" si="247">IF(K1880="X","x",IF(K1880="xx","x",IF(I1880&gt;0,"x","")))</f>
        <v/>
      </c>
      <c r="N1880" s="7" t="str">
        <f t="shared" si="243"/>
        <v/>
      </c>
      <c r="O1880" s="144"/>
      <c r="P1880" s="355">
        <v>0</v>
      </c>
      <c r="Q1880" s="362">
        <f>SUM('NOVO HORIZONTE'!I1880)</f>
        <v>0</v>
      </c>
      <c r="R1880" s="363">
        <f t="shared" ref="R1880:R1943" si="248">I1880-Q1880</f>
        <v>0</v>
      </c>
      <c r="S1880" s="153">
        <f t="shared" si="242"/>
        <v>0</v>
      </c>
      <c r="T1880" s="364"/>
    </row>
    <row r="1881" ht="22.5" hidden="1" spans="1:20">
      <c r="A1881" s="158">
        <v>103687</v>
      </c>
      <c r="B1881" s="94" t="s">
        <v>252</v>
      </c>
      <c r="C1881" s="104" t="s">
        <v>2119</v>
      </c>
      <c r="D1881" s="94" t="s">
        <v>239</v>
      </c>
      <c r="E1881" s="95">
        <v>1024.54</v>
      </c>
      <c r="F1881" s="96">
        <f t="shared" si="244"/>
        <v>1257.52</v>
      </c>
      <c r="G1881" s="107">
        <f>ROUND(SUM('NOVO HORIZONTE'!G1881),2)</f>
        <v>0</v>
      </c>
      <c r="H1881" s="107">
        <f t="shared" ref="H1881:H1944" si="249">IF(G1881=0,0,F1881)</f>
        <v>0</v>
      </c>
      <c r="I1881" s="143">
        <f t="shared" si="245"/>
        <v>0</v>
      </c>
      <c r="J1881" s="142"/>
      <c r="K1881" s="183"/>
      <c r="L1881" s="7" t="str">
        <f t="shared" si="246"/>
        <v/>
      </c>
      <c r="M1881" s="7" t="str">
        <f t="shared" si="247"/>
        <v/>
      </c>
      <c r="N1881" s="7" t="str">
        <f t="shared" si="243"/>
        <v/>
      </c>
      <c r="O1881" s="144"/>
      <c r="P1881" s="355">
        <v>0</v>
      </c>
      <c r="Q1881" s="362">
        <f>SUM('NOVO HORIZONTE'!I1881)</f>
        <v>0</v>
      </c>
      <c r="R1881" s="363">
        <f t="shared" si="248"/>
        <v>0</v>
      </c>
      <c r="S1881" s="153">
        <f t="shared" ref="S1881:S1944" si="250">IF(R1881=0,0,IF(R1881&gt;0,"c","b"))</f>
        <v>0</v>
      </c>
      <c r="T1881" s="364"/>
    </row>
    <row r="1882" ht="22.5" hidden="1" spans="1:20">
      <c r="A1882" s="158">
        <v>103688</v>
      </c>
      <c r="B1882" s="94" t="s">
        <v>252</v>
      </c>
      <c r="C1882" s="104" t="s">
        <v>2120</v>
      </c>
      <c r="D1882" s="94" t="s">
        <v>239</v>
      </c>
      <c r="E1882" s="95">
        <v>740.17</v>
      </c>
      <c r="F1882" s="96">
        <f t="shared" si="244"/>
        <v>908.48</v>
      </c>
      <c r="G1882" s="107">
        <f>ROUND(SUM('NOVO HORIZONTE'!G1882),2)</f>
        <v>0</v>
      </c>
      <c r="H1882" s="107">
        <f t="shared" si="249"/>
        <v>0</v>
      </c>
      <c r="I1882" s="143">
        <f t="shared" si="245"/>
        <v>0</v>
      </c>
      <c r="J1882" s="142"/>
      <c r="K1882" s="183"/>
      <c r="L1882" s="7" t="str">
        <f t="shared" si="246"/>
        <v/>
      </c>
      <c r="M1882" s="7" t="str">
        <f t="shared" si="247"/>
        <v/>
      </c>
      <c r="N1882" s="7" t="str">
        <f t="shared" si="243"/>
        <v/>
      </c>
      <c r="O1882" s="144"/>
      <c r="P1882" s="355">
        <v>0</v>
      </c>
      <c r="Q1882" s="362">
        <f>SUM('NOVO HORIZONTE'!I1882)</f>
        <v>0</v>
      </c>
      <c r="R1882" s="363">
        <f t="shared" si="248"/>
        <v>0</v>
      </c>
      <c r="S1882" s="153">
        <f t="shared" si="250"/>
        <v>0</v>
      </c>
      <c r="T1882" s="364"/>
    </row>
    <row r="1883" ht="22.5" hidden="1" spans="1:20">
      <c r="A1883" s="158">
        <v>103076</v>
      </c>
      <c r="B1883" s="94" t="s">
        <v>252</v>
      </c>
      <c r="C1883" s="104" t="s">
        <v>2121</v>
      </c>
      <c r="D1883" s="94" t="s">
        <v>261</v>
      </c>
      <c r="E1883" s="95">
        <v>151.53</v>
      </c>
      <c r="F1883" s="96">
        <f t="shared" si="244"/>
        <v>185.99</v>
      </c>
      <c r="G1883" s="107">
        <f>ROUND(SUM('NOVO HORIZONTE'!G1883),2)</f>
        <v>0</v>
      </c>
      <c r="H1883" s="107">
        <f t="shared" si="249"/>
        <v>0</v>
      </c>
      <c r="I1883" s="143">
        <f t="shared" si="245"/>
        <v>0</v>
      </c>
      <c r="J1883" s="142"/>
      <c r="K1883" s="183"/>
      <c r="L1883" s="7" t="str">
        <f t="shared" si="246"/>
        <v/>
      </c>
      <c r="M1883" s="7" t="str">
        <f t="shared" si="247"/>
        <v/>
      </c>
      <c r="N1883" s="7" t="str">
        <f t="shared" si="243"/>
        <v/>
      </c>
      <c r="O1883" s="144"/>
      <c r="P1883" s="355">
        <v>0</v>
      </c>
      <c r="Q1883" s="362">
        <f>SUM('NOVO HORIZONTE'!I1883)</f>
        <v>0</v>
      </c>
      <c r="R1883" s="363">
        <f t="shared" si="248"/>
        <v>0</v>
      </c>
      <c r="S1883" s="153">
        <f t="shared" si="250"/>
        <v>0</v>
      </c>
      <c r="T1883" s="364"/>
    </row>
    <row r="1884" ht="22.5" hidden="1" spans="1:20">
      <c r="A1884" s="158">
        <v>103077</v>
      </c>
      <c r="B1884" s="94" t="s">
        <v>252</v>
      </c>
      <c r="C1884" s="104" t="s">
        <v>2122</v>
      </c>
      <c r="D1884" s="94" t="s">
        <v>261</v>
      </c>
      <c r="E1884" s="95">
        <v>194.44</v>
      </c>
      <c r="F1884" s="96">
        <f t="shared" si="244"/>
        <v>238.66</v>
      </c>
      <c r="G1884" s="107">
        <f>ROUND(SUM('NOVO HORIZONTE'!G1884),2)</f>
        <v>0</v>
      </c>
      <c r="H1884" s="107">
        <f t="shared" si="249"/>
        <v>0</v>
      </c>
      <c r="I1884" s="143">
        <f t="shared" si="245"/>
        <v>0</v>
      </c>
      <c r="J1884" s="142"/>
      <c r="K1884" s="183"/>
      <c r="L1884" s="7" t="str">
        <f t="shared" si="246"/>
        <v/>
      </c>
      <c r="M1884" s="7" t="str">
        <f t="shared" si="247"/>
        <v/>
      </c>
      <c r="N1884" s="7" t="str">
        <f t="shared" si="243"/>
        <v/>
      </c>
      <c r="O1884" s="144"/>
      <c r="P1884" s="355">
        <v>0</v>
      </c>
      <c r="Q1884" s="362">
        <f>SUM('NOVO HORIZONTE'!I1884)</f>
        <v>0</v>
      </c>
      <c r="R1884" s="363">
        <f t="shared" si="248"/>
        <v>0</v>
      </c>
      <c r="S1884" s="153">
        <f t="shared" si="250"/>
        <v>0</v>
      </c>
      <c r="T1884" s="364"/>
    </row>
    <row r="1885" ht="22.5" hidden="1" spans="1:20">
      <c r="A1885" s="158">
        <v>103078</v>
      </c>
      <c r="B1885" s="94" t="s">
        <v>252</v>
      </c>
      <c r="C1885" s="104" t="s">
        <v>2123</v>
      </c>
      <c r="D1885" s="94" t="s">
        <v>261</v>
      </c>
      <c r="E1885" s="95">
        <v>232.65</v>
      </c>
      <c r="F1885" s="96">
        <f t="shared" si="244"/>
        <v>285.55</v>
      </c>
      <c r="G1885" s="107">
        <f>ROUND(SUM('NOVO HORIZONTE'!G1885),2)</f>
        <v>0</v>
      </c>
      <c r="H1885" s="107">
        <f t="shared" si="249"/>
        <v>0</v>
      </c>
      <c r="I1885" s="143">
        <f t="shared" si="245"/>
        <v>0</v>
      </c>
      <c r="J1885" s="142"/>
      <c r="K1885" s="183"/>
      <c r="L1885" s="7" t="str">
        <f t="shared" si="246"/>
        <v/>
      </c>
      <c r="M1885" s="7" t="str">
        <f t="shared" si="247"/>
        <v/>
      </c>
      <c r="N1885" s="7" t="str">
        <f t="shared" si="243"/>
        <v/>
      </c>
      <c r="O1885" s="144"/>
      <c r="P1885" s="355">
        <v>0</v>
      </c>
      <c r="Q1885" s="362">
        <f>SUM('NOVO HORIZONTE'!I1885)</f>
        <v>0</v>
      </c>
      <c r="R1885" s="363">
        <f t="shared" si="248"/>
        <v>0</v>
      </c>
      <c r="S1885" s="153">
        <f t="shared" si="250"/>
        <v>0</v>
      </c>
      <c r="T1885" s="364"/>
    </row>
    <row r="1886" ht="22.5" hidden="1" spans="1:20">
      <c r="A1886" s="158">
        <v>103079</v>
      </c>
      <c r="B1886" s="94" t="s">
        <v>252</v>
      </c>
      <c r="C1886" s="104" t="s">
        <v>2124</v>
      </c>
      <c r="D1886" s="94" t="s">
        <v>261</v>
      </c>
      <c r="E1886" s="95">
        <v>279.61</v>
      </c>
      <c r="F1886" s="96">
        <f t="shared" si="244"/>
        <v>343.19</v>
      </c>
      <c r="G1886" s="107">
        <f>ROUND(SUM('NOVO HORIZONTE'!G1886),2)</f>
        <v>0</v>
      </c>
      <c r="H1886" s="107">
        <f t="shared" si="249"/>
        <v>0</v>
      </c>
      <c r="I1886" s="143">
        <f t="shared" si="245"/>
        <v>0</v>
      </c>
      <c r="J1886" s="142"/>
      <c r="K1886" s="183"/>
      <c r="L1886" s="7" t="str">
        <f t="shared" si="246"/>
        <v/>
      </c>
      <c r="M1886" s="7" t="str">
        <f t="shared" si="247"/>
        <v/>
      </c>
      <c r="N1886" s="7" t="str">
        <f t="shared" si="243"/>
        <v/>
      </c>
      <c r="O1886" s="144"/>
      <c r="P1886" s="355">
        <v>0</v>
      </c>
      <c r="Q1886" s="362">
        <f>SUM('NOVO HORIZONTE'!I1886)</f>
        <v>0</v>
      </c>
      <c r="R1886" s="363">
        <f t="shared" si="248"/>
        <v>0</v>
      </c>
      <c r="S1886" s="153">
        <f t="shared" si="250"/>
        <v>0</v>
      </c>
      <c r="T1886" s="364"/>
    </row>
    <row r="1887" ht="22.5" hidden="1" spans="1:20">
      <c r="A1887" s="158">
        <v>103080</v>
      </c>
      <c r="B1887" s="94" t="s">
        <v>252</v>
      </c>
      <c r="C1887" s="104" t="s">
        <v>2125</v>
      </c>
      <c r="D1887" s="94" t="s">
        <v>261</v>
      </c>
      <c r="E1887" s="95">
        <v>346.96</v>
      </c>
      <c r="F1887" s="96">
        <f t="shared" si="244"/>
        <v>425.86</v>
      </c>
      <c r="G1887" s="107">
        <f>ROUND(SUM('NOVO HORIZONTE'!G1887),2)</f>
        <v>0</v>
      </c>
      <c r="H1887" s="107">
        <f t="shared" si="249"/>
        <v>0</v>
      </c>
      <c r="I1887" s="143">
        <f t="shared" si="245"/>
        <v>0</v>
      </c>
      <c r="J1887" s="142"/>
      <c r="K1887" s="183"/>
      <c r="L1887" s="7" t="str">
        <f t="shared" si="246"/>
        <v/>
      </c>
      <c r="M1887" s="7" t="str">
        <f t="shared" si="247"/>
        <v/>
      </c>
      <c r="N1887" s="7" t="str">
        <f t="shared" si="243"/>
        <v/>
      </c>
      <c r="O1887" s="144"/>
      <c r="P1887" s="355">
        <v>0</v>
      </c>
      <c r="Q1887" s="362">
        <f>SUM('NOVO HORIZONTE'!I1887)</f>
        <v>0</v>
      </c>
      <c r="R1887" s="363">
        <f t="shared" si="248"/>
        <v>0</v>
      </c>
      <c r="S1887" s="153">
        <f t="shared" si="250"/>
        <v>0</v>
      </c>
      <c r="T1887" s="364"/>
    </row>
    <row r="1888" ht="22.5" hidden="1" spans="1:20">
      <c r="A1888" s="158">
        <v>97096</v>
      </c>
      <c r="B1888" s="94" t="s">
        <v>252</v>
      </c>
      <c r="C1888" s="104" t="s">
        <v>2126</v>
      </c>
      <c r="D1888" s="94" t="s">
        <v>239</v>
      </c>
      <c r="E1888" s="95">
        <v>522.74</v>
      </c>
      <c r="F1888" s="96">
        <f t="shared" si="244"/>
        <v>641.61</v>
      </c>
      <c r="G1888" s="107">
        <f>ROUND(SUM('NOVO HORIZONTE'!G1888),2)</f>
        <v>0</v>
      </c>
      <c r="H1888" s="107">
        <f t="shared" si="249"/>
        <v>0</v>
      </c>
      <c r="I1888" s="143">
        <f t="shared" si="245"/>
        <v>0</v>
      </c>
      <c r="J1888" s="142"/>
      <c r="K1888" s="183"/>
      <c r="L1888" s="7" t="str">
        <f t="shared" si="246"/>
        <v/>
      </c>
      <c r="M1888" s="7" t="str">
        <f t="shared" si="247"/>
        <v/>
      </c>
      <c r="N1888" s="7" t="str">
        <f t="shared" si="243"/>
        <v/>
      </c>
      <c r="O1888" s="144"/>
      <c r="P1888" s="355">
        <v>0</v>
      </c>
      <c r="Q1888" s="362">
        <f>SUM('NOVO HORIZONTE'!I1888)</f>
        <v>0</v>
      </c>
      <c r="R1888" s="363">
        <f t="shared" si="248"/>
        <v>0</v>
      </c>
      <c r="S1888" s="153">
        <f t="shared" si="250"/>
        <v>0</v>
      </c>
      <c r="T1888" s="364"/>
    </row>
    <row r="1889" ht="22.5" hidden="1" spans="1:20">
      <c r="A1889" s="158">
        <v>96555</v>
      </c>
      <c r="B1889" s="94" t="s">
        <v>252</v>
      </c>
      <c r="C1889" s="104" t="s">
        <v>2127</v>
      </c>
      <c r="D1889" s="94" t="s">
        <v>239</v>
      </c>
      <c r="E1889" s="95">
        <v>645.39</v>
      </c>
      <c r="F1889" s="96">
        <f t="shared" si="244"/>
        <v>792.15</v>
      </c>
      <c r="G1889" s="107">
        <f>ROUND(SUM('NOVO HORIZONTE'!G1889),2)</f>
        <v>0</v>
      </c>
      <c r="H1889" s="107">
        <f t="shared" si="249"/>
        <v>0</v>
      </c>
      <c r="I1889" s="143">
        <f t="shared" si="245"/>
        <v>0</v>
      </c>
      <c r="J1889" s="142"/>
      <c r="K1889" s="183"/>
      <c r="L1889" s="7" t="str">
        <f t="shared" si="246"/>
        <v/>
      </c>
      <c r="M1889" s="7" t="str">
        <f t="shared" si="247"/>
        <v/>
      </c>
      <c r="N1889" s="7" t="str">
        <f t="shared" si="243"/>
        <v/>
      </c>
      <c r="O1889" s="144"/>
      <c r="P1889" s="355">
        <v>0</v>
      </c>
      <c r="Q1889" s="362">
        <f>SUM('NOVO HORIZONTE'!I1889)</f>
        <v>0</v>
      </c>
      <c r="R1889" s="363">
        <f t="shared" si="248"/>
        <v>0</v>
      </c>
      <c r="S1889" s="153">
        <f t="shared" si="250"/>
        <v>0</v>
      </c>
      <c r="T1889" s="364"/>
    </row>
    <row r="1890" ht="22.5" hidden="1" spans="1:20">
      <c r="A1890" s="158">
        <v>96556</v>
      </c>
      <c r="B1890" s="94" t="s">
        <v>252</v>
      </c>
      <c r="C1890" s="104" t="s">
        <v>2128</v>
      </c>
      <c r="D1890" s="94" t="s">
        <v>239</v>
      </c>
      <c r="E1890" s="95">
        <v>748.95</v>
      </c>
      <c r="F1890" s="96">
        <f t="shared" si="244"/>
        <v>919.26</v>
      </c>
      <c r="G1890" s="107">
        <f>ROUND(SUM('NOVO HORIZONTE'!G1890),2)</f>
        <v>0</v>
      </c>
      <c r="H1890" s="107">
        <f t="shared" si="249"/>
        <v>0</v>
      </c>
      <c r="I1890" s="143">
        <f t="shared" si="245"/>
        <v>0</v>
      </c>
      <c r="J1890" s="142"/>
      <c r="K1890" s="183"/>
      <c r="L1890" s="7" t="str">
        <f t="shared" si="246"/>
        <v/>
      </c>
      <c r="M1890" s="7" t="str">
        <f t="shared" si="247"/>
        <v/>
      </c>
      <c r="N1890" s="7" t="str">
        <f t="shared" si="243"/>
        <v/>
      </c>
      <c r="O1890" s="144"/>
      <c r="P1890" s="355">
        <v>0</v>
      </c>
      <c r="Q1890" s="362">
        <f>SUM('NOVO HORIZONTE'!I1890)</f>
        <v>0</v>
      </c>
      <c r="R1890" s="363">
        <f t="shared" si="248"/>
        <v>0</v>
      </c>
      <c r="S1890" s="153">
        <f t="shared" si="250"/>
        <v>0</v>
      </c>
      <c r="T1890" s="364"/>
    </row>
    <row r="1891" ht="22.5" hidden="1" spans="1:20">
      <c r="A1891" s="158">
        <v>96557</v>
      </c>
      <c r="B1891" s="94" t="s">
        <v>252</v>
      </c>
      <c r="C1891" s="104" t="s">
        <v>2129</v>
      </c>
      <c r="D1891" s="94" t="s">
        <v>239</v>
      </c>
      <c r="E1891" s="95">
        <v>566.94</v>
      </c>
      <c r="F1891" s="96">
        <f t="shared" si="244"/>
        <v>695.86</v>
      </c>
      <c r="G1891" s="107">
        <f>ROUND(SUM('NOVO HORIZONTE'!G1891),2)</f>
        <v>0</v>
      </c>
      <c r="H1891" s="107">
        <f t="shared" si="249"/>
        <v>0</v>
      </c>
      <c r="I1891" s="143">
        <f t="shared" si="245"/>
        <v>0</v>
      </c>
      <c r="J1891" s="142"/>
      <c r="K1891" s="183"/>
      <c r="L1891" s="7" t="str">
        <f t="shared" si="246"/>
        <v/>
      </c>
      <c r="M1891" s="7" t="str">
        <f t="shared" si="247"/>
        <v/>
      </c>
      <c r="N1891" s="7" t="str">
        <f t="shared" si="243"/>
        <v/>
      </c>
      <c r="O1891" s="144"/>
      <c r="P1891" s="355">
        <v>0</v>
      </c>
      <c r="Q1891" s="362">
        <f>SUM('NOVO HORIZONTE'!I1891)</f>
        <v>0</v>
      </c>
      <c r="R1891" s="363">
        <f t="shared" si="248"/>
        <v>0</v>
      </c>
      <c r="S1891" s="153">
        <f t="shared" si="250"/>
        <v>0</v>
      </c>
      <c r="T1891" s="364"/>
    </row>
    <row r="1892" ht="22.5" hidden="1" spans="1:20">
      <c r="A1892" s="158">
        <v>96558</v>
      </c>
      <c r="B1892" s="94" t="s">
        <v>252</v>
      </c>
      <c r="C1892" s="104" t="s">
        <v>2130</v>
      </c>
      <c r="D1892" s="94" t="s">
        <v>239</v>
      </c>
      <c r="E1892" s="95">
        <v>576.15</v>
      </c>
      <c r="F1892" s="96">
        <f t="shared" si="244"/>
        <v>707.17</v>
      </c>
      <c r="G1892" s="107">
        <f>ROUND(SUM('NOVO HORIZONTE'!G1892),2)</f>
        <v>0</v>
      </c>
      <c r="H1892" s="107">
        <f t="shared" si="249"/>
        <v>0</v>
      </c>
      <c r="I1892" s="143">
        <f t="shared" si="245"/>
        <v>0</v>
      </c>
      <c r="J1892" s="142"/>
      <c r="K1892" s="183"/>
      <c r="L1892" s="7" t="str">
        <f t="shared" si="246"/>
        <v/>
      </c>
      <c r="M1892" s="7" t="str">
        <f t="shared" si="247"/>
        <v/>
      </c>
      <c r="N1892" s="7" t="str">
        <f t="shared" si="243"/>
        <v/>
      </c>
      <c r="O1892" s="144"/>
      <c r="P1892" s="355">
        <v>0</v>
      </c>
      <c r="Q1892" s="362">
        <f>SUM('NOVO HORIZONTE'!I1892)</f>
        <v>0</v>
      </c>
      <c r="R1892" s="363">
        <f t="shared" si="248"/>
        <v>0</v>
      </c>
      <c r="S1892" s="153">
        <f t="shared" si="250"/>
        <v>0</v>
      </c>
      <c r="T1892" s="364"/>
    </row>
    <row r="1893" ht="22.5" hidden="1" spans="1:20">
      <c r="A1893" s="158">
        <v>99235</v>
      </c>
      <c r="B1893" s="94" t="s">
        <v>252</v>
      </c>
      <c r="C1893" s="104" t="s">
        <v>2131</v>
      </c>
      <c r="D1893" s="94" t="s">
        <v>239</v>
      </c>
      <c r="E1893" s="95">
        <v>548.2</v>
      </c>
      <c r="F1893" s="96">
        <f t="shared" si="244"/>
        <v>672.86</v>
      </c>
      <c r="G1893" s="107">
        <f>ROUND(SUM('NOVO HORIZONTE'!G1893),2)</f>
        <v>0</v>
      </c>
      <c r="H1893" s="107">
        <f t="shared" si="249"/>
        <v>0</v>
      </c>
      <c r="I1893" s="143">
        <f t="shared" si="245"/>
        <v>0</v>
      </c>
      <c r="J1893" s="142"/>
      <c r="K1893" s="183"/>
      <c r="L1893" s="7" t="str">
        <f t="shared" si="246"/>
        <v/>
      </c>
      <c r="M1893" s="7" t="str">
        <f t="shared" si="247"/>
        <v/>
      </c>
      <c r="N1893" s="7" t="str">
        <f t="shared" si="243"/>
        <v/>
      </c>
      <c r="O1893" s="144"/>
      <c r="P1893" s="355">
        <v>0</v>
      </c>
      <c r="Q1893" s="362">
        <f>SUM('NOVO HORIZONTE'!I1893)</f>
        <v>0</v>
      </c>
      <c r="R1893" s="363">
        <f t="shared" si="248"/>
        <v>0</v>
      </c>
      <c r="S1893" s="153">
        <f t="shared" si="250"/>
        <v>0</v>
      </c>
      <c r="T1893" s="364"/>
    </row>
    <row r="1894" ht="33.75" hidden="1" spans="1:20">
      <c r="A1894" s="158">
        <v>99431</v>
      </c>
      <c r="B1894" s="94" t="s">
        <v>252</v>
      </c>
      <c r="C1894" s="104" t="s">
        <v>2132</v>
      </c>
      <c r="D1894" s="94" t="s">
        <v>239</v>
      </c>
      <c r="E1894" s="95">
        <v>571.28</v>
      </c>
      <c r="F1894" s="96">
        <f t="shared" si="244"/>
        <v>701.19</v>
      </c>
      <c r="G1894" s="107">
        <f>ROUND(SUM('NOVO HORIZONTE'!G1894),2)</f>
        <v>0</v>
      </c>
      <c r="H1894" s="107">
        <f t="shared" si="249"/>
        <v>0</v>
      </c>
      <c r="I1894" s="143">
        <f t="shared" si="245"/>
        <v>0</v>
      </c>
      <c r="J1894" s="142"/>
      <c r="K1894" s="183"/>
      <c r="L1894" s="7" t="str">
        <f t="shared" si="246"/>
        <v/>
      </c>
      <c r="M1894" s="7" t="str">
        <f t="shared" si="247"/>
        <v/>
      </c>
      <c r="N1894" s="7" t="str">
        <f t="shared" si="243"/>
        <v/>
      </c>
      <c r="O1894" s="144"/>
      <c r="P1894" s="355">
        <v>0</v>
      </c>
      <c r="Q1894" s="362">
        <f>SUM('NOVO HORIZONTE'!I1894)</f>
        <v>0</v>
      </c>
      <c r="R1894" s="363">
        <f t="shared" si="248"/>
        <v>0</v>
      </c>
      <c r="S1894" s="153">
        <f t="shared" si="250"/>
        <v>0</v>
      </c>
      <c r="T1894" s="364"/>
    </row>
    <row r="1895" ht="33.75" hidden="1" spans="1:20">
      <c r="A1895" s="158">
        <v>99432</v>
      </c>
      <c r="B1895" s="94" t="s">
        <v>252</v>
      </c>
      <c r="C1895" s="104" t="s">
        <v>2133</v>
      </c>
      <c r="D1895" s="94" t="s">
        <v>239</v>
      </c>
      <c r="E1895" s="95">
        <v>554.29</v>
      </c>
      <c r="F1895" s="96">
        <f t="shared" si="244"/>
        <v>680.34</v>
      </c>
      <c r="G1895" s="107">
        <f>ROUND(SUM('NOVO HORIZONTE'!G1895),2)</f>
        <v>0</v>
      </c>
      <c r="H1895" s="107">
        <f t="shared" si="249"/>
        <v>0</v>
      </c>
      <c r="I1895" s="143">
        <f t="shared" si="245"/>
        <v>0</v>
      </c>
      <c r="J1895" s="142"/>
      <c r="K1895" s="183"/>
      <c r="L1895" s="7" t="str">
        <f t="shared" si="246"/>
        <v/>
      </c>
      <c r="M1895" s="7" t="str">
        <f t="shared" si="247"/>
        <v/>
      </c>
      <c r="N1895" s="7" t="str">
        <f t="shared" si="243"/>
        <v/>
      </c>
      <c r="O1895" s="144"/>
      <c r="P1895" s="355">
        <v>0</v>
      </c>
      <c r="Q1895" s="362">
        <f>SUM('NOVO HORIZONTE'!I1895)</f>
        <v>0</v>
      </c>
      <c r="R1895" s="363">
        <f t="shared" si="248"/>
        <v>0</v>
      </c>
      <c r="S1895" s="153">
        <f t="shared" si="250"/>
        <v>0</v>
      </c>
      <c r="T1895" s="364"/>
    </row>
    <row r="1896" ht="33.75" hidden="1" spans="1:20">
      <c r="A1896" s="158">
        <v>99433</v>
      </c>
      <c r="B1896" s="94" t="s">
        <v>252</v>
      </c>
      <c r="C1896" s="104" t="s">
        <v>2134</v>
      </c>
      <c r="D1896" s="94" t="s">
        <v>239</v>
      </c>
      <c r="E1896" s="95">
        <v>605.73</v>
      </c>
      <c r="F1896" s="96">
        <f t="shared" si="244"/>
        <v>743.47</v>
      </c>
      <c r="G1896" s="107">
        <f>ROUND(SUM('NOVO HORIZONTE'!G1896),2)</f>
        <v>0</v>
      </c>
      <c r="H1896" s="107">
        <f t="shared" si="249"/>
        <v>0</v>
      </c>
      <c r="I1896" s="143">
        <f t="shared" si="245"/>
        <v>0</v>
      </c>
      <c r="J1896" s="142"/>
      <c r="K1896" s="183"/>
      <c r="L1896" s="7" t="str">
        <f t="shared" si="246"/>
        <v/>
      </c>
      <c r="M1896" s="7" t="str">
        <f t="shared" si="247"/>
        <v/>
      </c>
      <c r="N1896" s="7" t="str">
        <f t="shared" si="243"/>
        <v/>
      </c>
      <c r="O1896" s="144"/>
      <c r="P1896" s="355">
        <v>0</v>
      </c>
      <c r="Q1896" s="362">
        <f>SUM('NOVO HORIZONTE'!I1896)</f>
        <v>0</v>
      </c>
      <c r="R1896" s="363">
        <f t="shared" si="248"/>
        <v>0</v>
      </c>
      <c r="S1896" s="153">
        <f t="shared" si="250"/>
        <v>0</v>
      </c>
      <c r="T1896" s="364"/>
    </row>
    <row r="1897" ht="33.75" hidden="1" spans="1:20">
      <c r="A1897" s="158">
        <v>99434</v>
      </c>
      <c r="B1897" s="94" t="s">
        <v>252</v>
      </c>
      <c r="C1897" s="104" t="s">
        <v>2135</v>
      </c>
      <c r="D1897" s="94" t="s">
        <v>239</v>
      </c>
      <c r="E1897" s="95">
        <v>576.25</v>
      </c>
      <c r="F1897" s="96">
        <f t="shared" si="244"/>
        <v>707.29</v>
      </c>
      <c r="G1897" s="107">
        <f>ROUND(SUM('NOVO HORIZONTE'!G1897),2)</f>
        <v>0</v>
      </c>
      <c r="H1897" s="107">
        <f t="shared" si="249"/>
        <v>0</v>
      </c>
      <c r="I1897" s="143">
        <f t="shared" si="245"/>
        <v>0</v>
      </c>
      <c r="J1897" s="142"/>
      <c r="K1897" s="183"/>
      <c r="L1897" s="7" t="str">
        <f t="shared" si="246"/>
        <v/>
      </c>
      <c r="M1897" s="7" t="str">
        <f t="shared" si="247"/>
        <v/>
      </c>
      <c r="N1897" s="7" t="str">
        <f t="shared" si="243"/>
        <v/>
      </c>
      <c r="O1897" s="144"/>
      <c r="P1897" s="355">
        <v>0</v>
      </c>
      <c r="Q1897" s="362">
        <f>SUM('NOVO HORIZONTE'!I1897)</f>
        <v>0</v>
      </c>
      <c r="R1897" s="363">
        <f t="shared" si="248"/>
        <v>0</v>
      </c>
      <c r="S1897" s="153">
        <f t="shared" si="250"/>
        <v>0</v>
      </c>
      <c r="T1897" s="364"/>
    </row>
    <row r="1898" ht="33.75" hidden="1" spans="1:20">
      <c r="A1898" s="158">
        <v>99435</v>
      </c>
      <c r="B1898" s="94" t="s">
        <v>252</v>
      </c>
      <c r="C1898" s="104" t="s">
        <v>2136</v>
      </c>
      <c r="D1898" s="94" t="s">
        <v>239</v>
      </c>
      <c r="E1898" s="95">
        <v>557.7</v>
      </c>
      <c r="F1898" s="96">
        <f t="shared" si="244"/>
        <v>684.52</v>
      </c>
      <c r="G1898" s="107">
        <f>ROUND(SUM('NOVO HORIZONTE'!G1898),2)</f>
        <v>0</v>
      </c>
      <c r="H1898" s="107">
        <f t="shared" si="249"/>
        <v>0</v>
      </c>
      <c r="I1898" s="143">
        <f t="shared" si="245"/>
        <v>0</v>
      </c>
      <c r="J1898" s="142"/>
      <c r="K1898" s="183"/>
      <c r="L1898" s="7" t="str">
        <f t="shared" si="246"/>
        <v/>
      </c>
      <c r="M1898" s="7" t="str">
        <f t="shared" si="247"/>
        <v/>
      </c>
      <c r="N1898" s="7" t="str">
        <f t="shared" si="243"/>
        <v/>
      </c>
      <c r="O1898" s="144"/>
      <c r="P1898" s="355">
        <v>0</v>
      </c>
      <c r="Q1898" s="362">
        <f>SUM('NOVO HORIZONTE'!I1898)</f>
        <v>0</v>
      </c>
      <c r="R1898" s="363">
        <f t="shared" si="248"/>
        <v>0</v>
      </c>
      <c r="S1898" s="153">
        <f t="shared" si="250"/>
        <v>0</v>
      </c>
      <c r="T1898" s="364"/>
    </row>
    <row r="1899" ht="33.75" hidden="1" spans="1:20">
      <c r="A1899" s="158">
        <v>99436</v>
      </c>
      <c r="B1899" s="94" t="s">
        <v>252</v>
      </c>
      <c r="C1899" s="104" t="s">
        <v>2137</v>
      </c>
      <c r="D1899" s="94" t="s">
        <v>239</v>
      </c>
      <c r="E1899" s="95">
        <v>631.65</v>
      </c>
      <c r="F1899" s="96">
        <f t="shared" si="244"/>
        <v>775.29</v>
      </c>
      <c r="G1899" s="107">
        <f>ROUND(SUM('NOVO HORIZONTE'!G1899),2)</f>
        <v>0</v>
      </c>
      <c r="H1899" s="107">
        <f t="shared" si="249"/>
        <v>0</v>
      </c>
      <c r="I1899" s="143">
        <f t="shared" si="245"/>
        <v>0</v>
      </c>
      <c r="J1899" s="142"/>
      <c r="K1899" s="183"/>
      <c r="L1899" s="7" t="str">
        <f t="shared" si="246"/>
        <v/>
      </c>
      <c r="M1899" s="7" t="str">
        <f t="shared" si="247"/>
        <v/>
      </c>
      <c r="N1899" s="7" t="str">
        <f t="shared" si="243"/>
        <v/>
      </c>
      <c r="O1899" s="144"/>
      <c r="P1899" s="355">
        <v>0</v>
      </c>
      <c r="Q1899" s="362">
        <f>SUM('NOVO HORIZONTE'!I1899)</f>
        <v>0</v>
      </c>
      <c r="R1899" s="363">
        <f t="shared" si="248"/>
        <v>0</v>
      </c>
      <c r="S1899" s="153">
        <f t="shared" si="250"/>
        <v>0</v>
      </c>
      <c r="T1899" s="364"/>
    </row>
    <row r="1900" ht="33.75" hidden="1" spans="1:20">
      <c r="A1900" s="158">
        <v>99437</v>
      </c>
      <c r="B1900" s="94" t="s">
        <v>252</v>
      </c>
      <c r="C1900" s="104" t="s">
        <v>2138</v>
      </c>
      <c r="D1900" s="94" t="s">
        <v>239</v>
      </c>
      <c r="E1900" s="95">
        <v>582.57</v>
      </c>
      <c r="F1900" s="96">
        <f t="shared" si="244"/>
        <v>715.05</v>
      </c>
      <c r="G1900" s="107">
        <f>ROUND(SUM('NOVO HORIZONTE'!G1900),2)</f>
        <v>0</v>
      </c>
      <c r="H1900" s="107">
        <f t="shared" si="249"/>
        <v>0</v>
      </c>
      <c r="I1900" s="143">
        <f t="shared" si="245"/>
        <v>0</v>
      </c>
      <c r="J1900" s="142"/>
      <c r="K1900" s="183"/>
      <c r="L1900" s="7" t="str">
        <f t="shared" si="246"/>
        <v/>
      </c>
      <c r="M1900" s="7" t="str">
        <f t="shared" si="247"/>
        <v/>
      </c>
      <c r="N1900" s="7" t="str">
        <f t="shared" si="243"/>
        <v/>
      </c>
      <c r="O1900" s="144"/>
      <c r="P1900" s="355">
        <v>0</v>
      </c>
      <c r="Q1900" s="362">
        <f>SUM('NOVO HORIZONTE'!I1900)</f>
        <v>0</v>
      </c>
      <c r="R1900" s="363">
        <f t="shared" si="248"/>
        <v>0</v>
      </c>
      <c r="S1900" s="153">
        <f t="shared" si="250"/>
        <v>0</v>
      </c>
      <c r="T1900" s="364"/>
    </row>
    <row r="1901" ht="33.75" hidden="1" spans="1:20">
      <c r="A1901" s="158">
        <v>99438</v>
      </c>
      <c r="B1901" s="94" t="s">
        <v>252</v>
      </c>
      <c r="C1901" s="104" t="s">
        <v>2139</v>
      </c>
      <c r="D1901" s="94" t="s">
        <v>239</v>
      </c>
      <c r="E1901" s="95">
        <v>589.7</v>
      </c>
      <c r="F1901" s="96">
        <f t="shared" si="244"/>
        <v>723.8</v>
      </c>
      <c r="G1901" s="107">
        <f>ROUND(SUM('NOVO HORIZONTE'!G1901),2)</f>
        <v>0</v>
      </c>
      <c r="H1901" s="107">
        <f t="shared" si="249"/>
        <v>0</v>
      </c>
      <c r="I1901" s="143">
        <f t="shared" si="245"/>
        <v>0</v>
      </c>
      <c r="J1901" s="142"/>
      <c r="K1901" s="183"/>
      <c r="L1901" s="7" t="str">
        <f t="shared" si="246"/>
        <v/>
      </c>
      <c r="M1901" s="7" t="str">
        <f t="shared" si="247"/>
        <v/>
      </c>
      <c r="N1901" s="7" t="str">
        <f t="shared" si="243"/>
        <v/>
      </c>
      <c r="O1901" s="144"/>
      <c r="P1901" s="355">
        <v>0</v>
      </c>
      <c r="Q1901" s="362">
        <f>SUM('NOVO HORIZONTE'!I1901)</f>
        <v>0</v>
      </c>
      <c r="R1901" s="363">
        <f t="shared" si="248"/>
        <v>0</v>
      </c>
      <c r="S1901" s="153">
        <f t="shared" si="250"/>
        <v>0</v>
      </c>
      <c r="T1901" s="364"/>
    </row>
    <row r="1902" ht="33.75" hidden="1" spans="1:20">
      <c r="A1902" s="158">
        <v>99439</v>
      </c>
      <c r="B1902" s="94" t="s">
        <v>252</v>
      </c>
      <c r="C1902" s="104" t="s">
        <v>2140</v>
      </c>
      <c r="D1902" s="94" t="s">
        <v>239</v>
      </c>
      <c r="E1902" s="95">
        <v>563.01</v>
      </c>
      <c r="F1902" s="96">
        <f t="shared" si="244"/>
        <v>691.04</v>
      </c>
      <c r="G1902" s="107">
        <f>ROUND(SUM('NOVO HORIZONTE'!G1902),2)</f>
        <v>0</v>
      </c>
      <c r="H1902" s="107">
        <f t="shared" si="249"/>
        <v>0</v>
      </c>
      <c r="I1902" s="143">
        <f t="shared" si="245"/>
        <v>0</v>
      </c>
      <c r="J1902" s="142"/>
      <c r="K1902" s="183"/>
      <c r="L1902" s="7" t="str">
        <f t="shared" si="246"/>
        <v/>
      </c>
      <c r="M1902" s="7" t="str">
        <f t="shared" si="247"/>
        <v/>
      </c>
      <c r="N1902" s="7" t="str">
        <f t="shared" si="243"/>
        <v/>
      </c>
      <c r="O1902" s="144"/>
      <c r="P1902" s="355">
        <v>0</v>
      </c>
      <c r="Q1902" s="362">
        <f>SUM('NOVO HORIZONTE'!I1902)</f>
        <v>0</v>
      </c>
      <c r="R1902" s="363">
        <f t="shared" si="248"/>
        <v>0</v>
      </c>
      <c r="S1902" s="153">
        <f t="shared" si="250"/>
        <v>0</v>
      </c>
      <c r="T1902" s="364"/>
    </row>
    <row r="1903" ht="33.75" hidden="1" spans="1:20">
      <c r="A1903" s="158">
        <v>103183</v>
      </c>
      <c r="B1903" s="94" t="s">
        <v>252</v>
      </c>
      <c r="C1903" s="104" t="s">
        <v>2141</v>
      </c>
      <c r="D1903" s="94" t="s">
        <v>239</v>
      </c>
      <c r="E1903" s="95">
        <v>612</v>
      </c>
      <c r="F1903" s="96">
        <f t="shared" si="244"/>
        <v>751.17</v>
      </c>
      <c r="G1903" s="107">
        <f>ROUND(SUM('NOVO HORIZONTE'!G1903),2)</f>
        <v>0</v>
      </c>
      <c r="H1903" s="107">
        <f t="shared" si="249"/>
        <v>0</v>
      </c>
      <c r="I1903" s="143">
        <f t="shared" si="245"/>
        <v>0</v>
      </c>
      <c r="J1903" s="142"/>
      <c r="K1903" s="183"/>
      <c r="L1903" s="7" t="str">
        <f t="shared" si="246"/>
        <v/>
      </c>
      <c r="M1903" s="7" t="str">
        <f t="shared" si="247"/>
        <v/>
      </c>
      <c r="N1903" s="7" t="str">
        <f t="shared" si="243"/>
        <v/>
      </c>
      <c r="O1903" s="144"/>
      <c r="P1903" s="355">
        <v>0</v>
      </c>
      <c r="Q1903" s="362">
        <f>SUM('NOVO HORIZONTE'!I1903)</f>
        <v>0</v>
      </c>
      <c r="R1903" s="363">
        <f t="shared" si="248"/>
        <v>0</v>
      </c>
      <c r="S1903" s="153">
        <f t="shared" si="250"/>
        <v>0</v>
      </c>
      <c r="T1903" s="364"/>
    </row>
    <row r="1904" ht="33.75" hidden="1" spans="1:20">
      <c r="A1904" s="158">
        <v>103184</v>
      </c>
      <c r="B1904" s="94" t="s">
        <v>252</v>
      </c>
      <c r="C1904" s="104" t="s">
        <v>2142</v>
      </c>
      <c r="D1904" s="94" t="s">
        <v>239</v>
      </c>
      <c r="E1904" s="95">
        <v>562.6</v>
      </c>
      <c r="F1904" s="96">
        <f t="shared" si="244"/>
        <v>690.54</v>
      </c>
      <c r="G1904" s="107">
        <f>ROUND(SUM('NOVO HORIZONTE'!G1904),2)</f>
        <v>0</v>
      </c>
      <c r="H1904" s="107">
        <f t="shared" si="249"/>
        <v>0</v>
      </c>
      <c r="I1904" s="143">
        <f t="shared" si="245"/>
        <v>0</v>
      </c>
      <c r="J1904" s="142"/>
      <c r="K1904" s="183"/>
      <c r="L1904" s="7" t="str">
        <f t="shared" si="246"/>
        <v/>
      </c>
      <c r="M1904" s="7" t="str">
        <f t="shared" si="247"/>
        <v/>
      </c>
      <c r="N1904" s="7" t="str">
        <f t="shared" si="243"/>
        <v/>
      </c>
      <c r="O1904" s="144"/>
      <c r="P1904" s="355">
        <v>0</v>
      </c>
      <c r="Q1904" s="362">
        <f>SUM('NOVO HORIZONTE'!I1904)</f>
        <v>0</v>
      </c>
      <c r="R1904" s="363">
        <f t="shared" si="248"/>
        <v>0</v>
      </c>
      <c r="S1904" s="153">
        <f t="shared" si="250"/>
        <v>0</v>
      </c>
      <c r="T1904" s="364"/>
    </row>
    <row r="1905" ht="12.75" hidden="1" spans="1:20">
      <c r="A1905" s="154" t="s">
        <v>2143</v>
      </c>
      <c r="B1905" s="94"/>
      <c r="C1905" s="155" t="s">
        <v>2144</v>
      </c>
      <c r="D1905" s="156">
        <v>0</v>
      </c>
      <c r="E1905" s="95">
        <v>0</v>
      </c>
      <c r="F1905" s="96">
        <f t="shared" si="244"/>
        <v>0</v>
      </c>
      <c r="G1905" s="97">
        <f>ROUND(SUM('NOVO HORIZONTE'!G1905),2)</f>
        <v>0</v>
      </c>
      <c r="H1905" s="98">
        <f t="shared" si="249"/>
        <v>0</v>
      </c>
      <c r="I1905" s="141">
        <f t="shared" si="245"/>
        <v>0</v>
      </c>
      <c r="J1905" s="142"/>
      <c r="K1905" s="138" t="str">
        <f>IF(OR(SUM(I1905)&gt;0,SUM(I1905)&gt;0),"xx","")</f>
        <v/>
      </c>
      <c r="L1905" s="7" t="str">
        <f t="shared" si="246"/>
        <v/>
      </c>
      <c r="M1905" s="7" t="str">
        <f t="shared" si="247"/>
        <v/>
      </c>
      <c r="N1905" s="7" t="str">
        <f t="shared" si="243"/>
        <v/>
      </c>
      <c r="O1905" s="144"/>
      <c r="P1905" s="375"/>
      <c r="Q1905" s="362">
        <f>SUM('NOVO HORIZONTE'!I1905)</f>
        <v>0</v>
      </c>
      <c r="R1905" s="363">
        <f t="shared" si="248"/>
        <v>0</v>
      </c>
      <c r="S1905" s="153">
        <f t="shared" si="250"/>
        <v>0</v>
      </c>
      <c r="T1905" s="364"/>
    </row>
    <row r="1906" ht="12.75" hidden="1" spans="1:20">
      <c r="A1906" s="99" t="s">
        <v>2145</v>
      </c>
      <c r="B1906" s="94"/>
      <c r="C1906" s="177" t="s">
        <v>2146</v>
      </c>
      <c r="D1906" s="178">
        <v>0</v>
      </c>
      <c r="E1906" s="157">
        <v>0</v>
      </c>
      <c r="F1906" s="102">
        <f t="shared" si="244"/>
        <v>0</v>
      </c>
      <c r="G1906" s="180">
        <f>ROUND(SUM('NOVO HORIZONTE'!G1906),2)</f>
        <v>0</v>
      </c>
      <c r="H1906" s="181">
        <f t="shared" si="249"/>
        <v>0</v>
      </c>
      <c r="I1906" s="186">
        <f t="shared" si="245"/>
        <v>0</v>
      </c>
      <c r="J1906" s="142"/>
      <c r="K1906" s="138" t="str">
        <f>IF(OR(SUM(I1907:I1914)&gt;0,SUM(I1907:I1914)&gt;0),"xx","")</f>
        <v/>
      </c>
      <c r="L1906" s="7" t="str">
        <f t="shared" si="246"/>
        <v/>
      </c>
      <c r="M1906" s="7" t="str">
        <f t="shared" si="247"/>
        <v/>
      </c>
      <c r="N1906" s="7" t="str">
        <f t="shared" si="243"/>
        <v/>
      </c>
      <c r="O1906" s="144"/>
      <c r="P1906" s="375"/>
      <c r="Q1906" s="362">
        <f>SUM('NOVO HORIZONTE'!I1906)</f>
        <v>0</v>
      </c>
      <c r="R1906" s="363">
        <f t="shared" si="248"/>
        <v>0</v>
      </c>
      <c r="S1906" s="153">
        <f t="shared" si="250"/>
        <v>0</v>
      </c>
      <c r="T1906" s="364"/>
    </row>
    <row r="1907" ht="22.5" hidden="1" spans="1:20">
      <c r="A1907" s="158">
        <v>90278</v>
      </c>
      <c r="B1907" s="94" t="s">
        <v>252</v>
      </c>
      <c r="C1907" s="104" t="s">
        <v>2147</v>
      </c>
      <c r="D1907" s="94" t="s">
        <v>239</v>
      </c>
      <c r="E1907" s="95">
        <v>442.51</v>
      </c>
      <c r="F1907" s="96">
        <f t="shared" si="244"/>
        <v>543.14</v>
      </c>
      <c r="G1907" s="107">
        <f>ROUND(SUM('NOVO HORIZONTE'!G1907),2)</f>
        <v>0</v>
      </c>
      <c r="H1907" s="107">
        <f t="shared" si="249"/>
        <v>0</v>
      </c>
      <c r="I1907" s="143">
        <f t="shared" si="245"/>
        <v>0</v>
      </c>
      <c r="J1907" s="142"/>
      <c r="K1907" s="183"/>
      <c r="L1907" s="7" t="str">
        <f t="shared" si="246"/>
        <v/>
      </c>
      <c r="M1907" s="7" t="str">
        <f t="shared" si="247"/>
        <v/>
      </c>
      <c r="N1907" s="7" t="str">
        <f t="shared" si="243"/>
        <v/>
      </c>
      <c r="O1907" s="144"/>
      <c r="P1907" s="355">
        <v>0</v>
      </c>
      <c r="Q1907" s="362">
        <f>SUM('NOVO HORIZONTE'!I1907)</f>
        <v>0</v>
      </c>
      <c r="R1907" s="363">
        <f t="shared" si="248"/>
        <v>0</v>
      </c>
      <c r="S1907" s="153">
        <f t="shared" si="250"/>
        <v>0</v>
      </c>
      <c r="T1907" s="364"/>
    </row>
    <row r="1908" ht="22.5" hidden="1" spans="1:20">
      <c r="A1908" s="158">
        <v>90279</v>
      </c>
      <c r="B1908" s="94" t="s">
        <v>252</v>
      </c>
      <c r="C1908" s="104" t="s">
        <v>2148</v>
      </c>
      <c r="D1908" s="94" t="s">
        <v>239</v>
      </c>
      <c r="E1908" s="95">
        <v>491.53</v>
      </c>
      <c r="F1908" s="96">
        <f t="shared" si="244"/>
        <v>603.3</v>
      </c>
      <c r="G1908" s="107">
        <f>ROUND(SUM('NOVO HORIZONTE'!G1908),2)</f>
        <v>0</v>
      </c>
      <c r="H1908" s="107">
        <f t="shared" si="249"/>
        <v>0</v>
      </c>
      <c r="I1908" s="143">
        <f t="shared" si="245"/>
        <v>0</v>
      </c>
      <c r="J1908" s="142"/>
      <c r="K1908" s="183"/>
      <c r="L1908" s="7" t="str">
        <f t="shared" si="246"/>
        <v/>
      </c>
      <c r="M1908" s="7" t="str">
        <f t="shared" si="247"/>
        <v/>
      </c>
      <c r="N1908" s="7" t="str">
        <f t="shared" si="243"/>
        <v/>
      </c>
      <c r="O1908" s="144"/>
      <c r="P1908" s="355">
        <v>0</v>
      </c>
      <c r="Q1908" s="362">
        <f>SUM('NOVO HORIZONTE'!I1908)</f>
        <v>0</v>
      </c>
      <c r="R1908" s="363">
        <f t="shared" si="248"/>
        <v>0</v>
      </c>
      <c r="S1908" s="153">
        <f t="shared" si="250"/>
        <v>0</v>
      </c>
      <c r="T1908" s="364"/>
    </row>
    <row r="1909" ht="22.5" hidden="1" spans="1:20">
      <c r="A1909" s="158">
        <v>90280</v>
      </c>
      <c r="B1909" s="94" t="s">
        <v>252</v>
      </c>
      <c r="C1909" s="104" t="s">
        <v>2149</v>
      </c>
      <c r="D1909" s="94" t="s">
        <v>239</v>
      </c>
      <c r="E1909" s="95">
        <v>546.28</v>
      </c>
      <c r="F1909" s="96">
        <f t="shared" si="244"/>
        <v>670.5</v>
      </c>
      <c r="G1909" s="107">
        <f>ROUND(SUM('NOVO HORIZONTE'!G1909),2)</f>
        <v>0</v>
      </c>
      <c r="H1909" s="107">
        <f t="shared" si="249"/>
        <v>0</v>
      </c>
      <c r="I1909" s="143">
        <f t="shared" si="245"/>
        <v>0</v>
      </c>
      <c r="J1909" s="142"/>
      <c r="K1909" s="183"/>
      <c r="L1909" s="7" t="str">
        <f t="shared" si="246"/>
        <v/>
      </c>
      <c r="M1909" s="7" t="str">
        <f t="shared" si="247"/>
        <v/>
      </c>
      <c r="N1909" s="7" t="str">
        <f t="shared" si="243"/>
        <v/>
      </c>
      <c r="O1909" s="144"/>
      <c r="P1909" s="355">
        <v>0</v>
      </c>
      <c r="Q1909" s="362">
        <f>SUM('NOVO HORIZONTE'!I1909)</f>
        <v>0</v>
      </c>
      <c r="R1909" s="363">
        <f t="shared" si="248"/>
        <v>0</v>
      </c>
      <c r="S1909" s="153">
        <f t="shared" si="250"/>
        <v>0</v>
      </c>
      <c r="T1909" s="364"/>
    </row>
    <row r="1910" ht="22.5" hidden="1" spans="1:20">
      <c r="A1910" s="158">
        <v>90281</v>
      </c>
      <c r="B1910" s="94" t="s">
        <v>252</v>
      </c>
      <c r="C1910" s="104" t="s">
        <v>2150</v>
      </c>
      <c r="D1910" s="94" t="s">
        <v>239</v>
      </c>
      <c r="E1910" s="95">
        <v>635.55</v>
      </c>
      <c r="F1910" s="96">
        <f t="shared" si="244"/>
        <v>780.07</v>
      </c>
      <c r="G1910" s="107">
        <f>ROUND(SUM('NOVO HORIZONTE'!G1910),2)</f>
        <v>0</v>
      </c>
      <c r="H1910" s="107">
        <f t="shared" si="249"/>
        <v>0</v>
      </c>
      <c r="I1910" s="143">
        <f t="shared" si="245"/>
        <v>0</v>
      </c>
      <c r="J1910" s="142"/>
      <c r="K1910" s="183"/>
      <c r="L1910" s="7" t="str">
        <f t="shared" si="246"/>
        <v/>
      </c>
      <c r="M1910" s="7" t="str">
        <f t="shared" si="247"/>
        <v/>
      </c>
      <c r="N1910" s="7" t="str">
        <f t="shared" si="243"/>
        <v/>
      </c>
      <c r="O1910" s="144"/>
      <c r="P1910" s="355">
        <v>0</v>
      </c>
      <c r="Q1910" s="362">
        <f>SUM('NOVO HORIZONTE'!I1910)</f>
        <v>0</v>
      </c>
      <c r="R1910" s="363">
        <f t="shared" si="248"/>
        <v>0</v>
      </c>
      <c r="S1910" s="153">
        <f t="shared" si="250"/>
        <v>0</v>
      </c>
      <c r="T1910" s="364"/>
    </row>
    <row r="1911" ht="22.5" hidden="1" spans="1:20">
      <c r="A1911" s="158">
        <v>90282</v>
      </c>
      <c r="B1911" s="94" t="s">
        <v>252</v>
      </c>
      <c r="C1911" s="104" t="s">
        <v>2151</v>
      </c>
      <c r="D1911" s="94" t="s">
        <v>239</v>
      </c>
      <c r="E1911" s="95">
        <v>434.41</v>
      </c>
      <c r="F1911" s="96">
        <f t="shared" si="244"/>
        <v>533.19</v>
      </c>
      <c r="G1911" s="107">
        <f>ROUND(SUM('NOVO HORIZONTE'!G1911),2)</f>
        <v>0</v>
      </c>
      <c r="H1911" s="107">
        <f t="shared" si="249"/>
        <v>0</v>
      </c>
      <c r="I1911" s="143">
        <f t="shared" si="245"/>
        <v>0</v>
      </c>
      <c r="J1911" s="142"/>
      <c r="K1911" s="183"/>
      <c r="L1911" s="7" t="str">
        <f t="shared" si="246"/>
        <v/>
      </c>
      <c r="M1911" s="7" t="str">
        <f t="shared" si="247"/>
        <v/>
      </c>
      <c r="N1911" s="7" t="str">
        <f t="shared" si="243"/>
        <v/>
      </c>
      <c r="O1911" s="144"/>
      <c r="P1911" s="355">
        <v>0</v>
      </c>
      <c r="Q1911" s="362">
        <f>SUM('NOVO HORIZONTE'!I1911)</f>
        <v>0</v>
      </c>
      <c r="R1911" s="363">
        <f t="shared" si="248"/>
        <v>0</v>
      </c>
      <c r="S1911" s="153">
        <f t="shared" si="250"/>
        <v>0</v>
      </c>
      <c r="T1911" s="364"/>
    </row>
    <row r="1912" ht="22.5" hidden="1" spans="1:20">
      <c r="A1912" s="158">
        <v>90283</v>
      </c>
      <c r="B1912" s="94" t="s">
        <v>252</v>
      </c>
      <c r="C1912" s="104" t="s">
        <v>2152</v>
      </c>
      <c r="D1912" s="94" t="s">
        <v>239</v>
      </c>
      <c r="E1912" s="95">
        <v>483.86</v>
      </c>
      <c r="F1912" s="96">
        <f t="shared" si="244"/>
        <v>593.89</v>
      </c>
      <c r="G1912" s="107">
        <f>ROUND(SUM('NOVO HORIZONTE'!G1912),2)</f>
        <v>0</v>
      </c>
      <c r="H1912" s="107">
        <f t="shared" si="249"/>
        <v>0</v>
      </c>
      <c r="I1912" s="143">
        <f t="shared" si="245"/>
        <v>0</v>
      </c>
      <c r="J1912" s="142"/>
      <c r="K1912" s="183"/>
      <c r="L1912" s="7" t="str">
        <f t="shared" si="246"/>
        <v/>
      </c>
      <c r="M1912" s="7" t="str">
        <f t="shared" si="247"/>
        <v/>
      </c>
      <c r="N1912" s="7" t="str">
        <f t="shared" si="243"/>
        <v/>
      </c>
      <c r="O1912" s="144"/>
      <c r="P1912" s="355">
        <v>0</v>
      </c>
      <c r="Q1912" s="362">
        <f>SUM('NOVO HORIZONTE'!I1912)</f>
        <v>0</v>
      </c>
      <c r="R1912" s="363">
        <f t="shared" si="248"/>
        <v>0</v>
      </c>
      <c r="S1912" s="153">
        <f t="shared" si="250"/>
        <v>0</v>
      </c>
      <c r="T1912" s="364"/>
    </row>
    <row r="1913" ht="22.5" hidden="1" spans="1:20">
      <c r="A1913" s="158">
        <v>90284</v>
      </c>
      <c r="B1913" s="94" t="s">
        <v>252</v>
      </c>
      <c r="C1913" s="104" t="s">
        <v>2153</v>
      </c>
      <c r="D1913" s="94" t="s">
        <v>239</v>
      </c>
      <c r="E1913" s="95">
        <v>542.07</v>
      </c>
      <c r="F1913" s="96">
        <f t="shared" si="244"/>
        <v>665.34</v>
      </c>
      <c r="G1913" s="107">
        <f>ROUND(SUM('NOVO HORIZONTE'!G1913),2)</f>
        <v>0</v>
      </c>
      <c r="H1913" s="107">
        <f t="shared" si="249"/>
        <v>0</v>
      </c>
      <c r="I1913" s="143">
        <f t="shared" si="245"/>
        <v>0</v>
      </c>
      <c r="J1913" s="142"/>
      <c r="K1913" s="183"/>
      <c r="L1913" s="7" t="str">
        <f t="shared" si="246"/>
        <v/>
      </c>
      <c r="M1913" s="7" t="str">
        <f t="shared" si="247"/>
        <v/>
      </c>
      <c r="N1913" s="7" t="str">
        <f t="shared" si="243"/>
        <v/>
      </c>
      <c r="O1913" s="144"/>
      <c r="P1913" s="355">
        <v>0</v>
      </c>
      <c r="Q1913" s="362">
        <f>SUM('NOVO HORIZONTE'!I1913)</f>
        <v>0</v>
      </c>
      <c r="R1913" s="363">
        <f t="shared" si="248"/>
        <v>0</v>
      </c>
      <c r="S1913" s="153">
        <f t="shared" si="250"/>
        <v>0</v>
      </c>
      <c r="T1913" s="364"/>
    </row>
    <row r="1914" ht="22.5" hidden="1" spans="1:20">
      <c r="A1914" s="158">
        <v>90285</v>
      </c>
      <c r="B1914" s="94" t="s">
        <v>252</v>
      </c>
      <c r="C1914" s="104" t="s">
        <v>2154</v>
      </c>
      <c r="D1914" s="94" t="s">
        <v>239</v>
      </c>
      <c r="E1914" s="95">
        <v>637.99</v>
      </c>
      <c r="F1914" s="96">
        <f t="shared" si="244"/>
        <v>783.07</v>
      </c>
      <c r="G1914" s="107">
        <f>ROUND(SUM('NOVO HORIZONTE'!G1914),2)</f>
        <v>0</v>
      </c>
      <c r="H1914" s="107">
        <f t="shared" si="249"/>
        <v>0</v>
      </c>
      <c r="I1914" s="143">
        <f t="shared" si="245"/>
        <v>0</v>
      </c>
      <c r="J1914" s="142"/>
      <c r="K1914" s="183"/>
      <c r="L1914" s="7" t="str">
        <f t="shared" si="246"/>
        <v/>
      </c>
      <c r="M1914" s="7" t="str">
        <f t="shared" si="247"/>
        <v/>
      </c>
      <c r="N1914" s="7" t="str">
        <f t="shared" si="243"/>
        <v/>
      </c>
      <c r="O1914" s="144"/>
      <c r="P1914" s="355">
        <v>0</v>
      </c>
      <c r="Q1914" s="362">
        <f>SUM('NOVO HORIZONTE'!I1914)</f>
        <v>0</v>
      </c>
      <c r="R1914" s="363">
        <f t="shared" si="248"/>
        <v>0</v>
      </c>
      <c r="S1914" s="153">
        <f t="shared" si="250"/>
        <v>0</v>
      </c>
      <c r="T1914" s="364"/>
    </row>
    <row r="1915" ht="12.75" hidden="1" spans="1:20">
      <c r="A1915" s="154" t="s">
        <v>2155</v>
      </c>
      <c r="B1915" s="94"/>
      <c r="C1915" s="177" t="s">
        <v>2156</v>
      </c>
      <c r="D1915" s="156">
        <v>0</v>
      </c>
      <c r="E1915" s="95">
        <v>0</v>
      </c>
      <c r="F1915" s="96">
        <f t="shared" si="244"/>
        <v>0</v>
      </c>
      <c r="G1915" s="180">
        <f>ROUND(SUM('NOVO HORIZONTE'!G1915),2)</f>
        <v>0</v>
      </c>
      <c r="H1915" s="181">
        <f t="shared" si="249"/>
        <v>0</v>
      </c>
      <c r="I1915" s="186">
        <f t="shared" si="245"/>
        <v>0</v>
      </c>
      <c r="J1915" s="142"/>
      <c r="K1915" s="138" t="str">
        <f>IF(OR(SUM(I1916:I1918)&gt;0,SUM(I1916:I1918)&gt;0),"xx","")</f>
        <v/>
      </c>
      <c r="L1915" s="7" t="str">
        <f t="shared" si="246"/>
        <v/>
      </c>
      <c r="M1915" s="7" t="str">
        <f t="shared" si="247"/>
        <v/>
      </c>
      <c r="N1915" s="7" t="str">
        <f t="shared" si="243"/>
        <v/>
      </c>
      <c r="O1915" s="144"/>
      <c r="P1915" s="375"/>
      <c r="Q1915" s="362">
        <f>SUM('NOVO HORIZONTE'!I1915)</f>
        <v>0</v>
      </c>
      <c r="R1915" s="363">
        <f t="shared" si="248"/>
        <v>0</v>
      </c>
      <c r="S1915" s="153">
        <f t="shared" si="250"/>
        <v>0</v>
      </c>
      <c r="T1915" s="364"/>
    </row>
    <row r="1916" ht="12.75" hidden="1" spans="1:20">
      <c r="A1916" s="158">
        <v>89993</v>
      </c>
      <c r="B1916" s="94" t="s">
        <v>252</v>
      </c>
      <c r="C1916" s="104" t="s">
        <v>2157</v>
      </c>
      <c r="D1916" s="94" t="s">
        <v>239</v>
      </c>
      <c r="E1916" s="95">
        <v>1000.33</v>
      </c>
      <c r="F1916" s="96">
        <f t="shared" si="244"/>
        <v>1227.81</v>
      </c>
      <c r="G1916" s="107">
        <f>ROUND(SUM('NOVO HORIZONTE'!G1916),2)</f>
        <v>0</v>
      </c>
      <c r="H1916" s="107">
        <f t="shared" si="249"/>
        <v>0</v>
      </c>
      <c r="I1916" s="143">
        <f t="shared" si="245"/>
        <v>0</v>
      </c>
      <c r="J1916" s="142"/>
      <c r="K1916" s="183"/>
      <c r="L1916" s="7" t="str">
        <f t="shared" si="246"/>
        <v/>
      </c>
      <c r="M1916" s="7" t="str">
        <f t="shared" si="247"/>
        <v/>
      </c>
      <c r="N1916" s="7" t="str">
        <f t="shared" si="243"/>
        <v/>
      </c>
      <c r="O1916" s="144"/>
      <c r="P1916" s="355">
        <v>0</v>
      </c>
      <c r="Q1916" s="362">
        <f>SUM('NOVO HORIZONTE'!I1916)</f>
        <v>0</v>
      </c>
      <c r="R1916" s="363">
        <f t="shared" si="248"/>
        <v>0</v>
      </c>
      <c r="S1916" s="153">
        <f t="shared" si="250"/>
        <v>0</v>
      </c>
      <c r="T1916" s="364"/>
    </row>
    <row r="1917" ht="22.5" hidden="1" spans="1:20">
      <c r="A1917" s="158">
        <v>89994</v>
      </c>
      <c r="B1917" s="94" t="s">
        <v>252</v>
      </c>
      <c r="C1917" s="104" t="s">
        <v>2158</v>
      </c>
      <c r="D1917" s="94" t="s">
        <v>239</v>
      </c>
      <c r="E1917" s="95">
        <v>830.24</v>
      </c>
      <c r="F1917" s="96">
        <f t="shared" si="244"/>
        <v>1019.04</v>
      </c>
      <c r="G1917" s="107">
        <f>ROUND(SUM('NOVO HORIZONTE'!G1917),2)</f>
        <v>0</v>
      </c>
      <c r="H1917" s="107">
        <f t="shared" si="249"/>
        <v>0</v>
      </c>
      <c r="I1917" s="143">
        <f t="shared" si="245"/>
        <v>0</v>
      </c>
      <c r="J1917" s="142"/>
      <c r="K1917" s="183"/>
      <c r="L1917" s="7" t="str">
        <f t="shared" si="246"/>
        <v/>
      </c>
      <c r="M1917" s="7" t="str">
        <f t="shared" si="247"/>
        <v/>
      </c>
      <c r="N1917" s="7" t="str">
        <f t="shared" si="243"/>
        <v/>
      </c>
      <c r="O1917" s="144"/>
      <c r="P1917" s="355">
        <v>0</v>
      </c>
      <c r="Q1917" s="362">
        <f>SUM('NOVO HORIZONTE'!I1917)</f>
        <v>0</v>
      </c>
      <c r="R1917" s="363">
        <f t="shared" si="248"/>
        <v>0</v>
      </c>
      <c r="S1917" s="153">
        <f t="shared" si="250"/>
        <v>0</v>
      </c>
      <c r="T1917" s="364"/>
    </row>
    <row r="1918" ht="12.75" hidden="1" spans="1:20">
      <c r="A1918" s="158">
        <v>89995</v>
      </c>
      <c r="B1918" s="94" t="s">
        <v>252</v>
      </c>
      <c r="C1918" s="104" t="s">
        <v>2159</v>
      </c>
      <c r="D1918" s="94" t="s">
        <v>239</v>
      </c>
      <c r="E1918" s="95">
        <v>956.83</v>
      </c>
      <c r="F1918" s="96">
        <f t="shared" si="244"/>
        <v>1174.41</v>
      </c>
      <c r="G1918" s="107">
        <f>ROUND(SUM('NOVO HORIZONTE'!G1918),2)</f>
        <v>0</v>
      </c>
      <c r="H1918" s="107">
        <f t="shared" si="249"/>
        <v>0</v>
      </c>
      <c r="I1918" s="143">
        <f t="shared" si="245"/>
        <v>0</v>
      </c>
      <c r="J1918" s="142"/>
      <c r="K1918" s="183"/>
      <c r="L1918" s="7" t="str">
        <f t="shared" si="246"/>
        <v/>
      </c>
      <c r="M1918" s="7" t="str">
        <f t="shared" si="247"/>
        <v/>
      </c>
      <c r="N1918" s="7" t="str">
        <f t="shared" si="243"/>
        <v/>
      </c>
      <c r="O1918" s="144"/>
      <c r="P1918" s="355">
        <v>0</v>
      </c>
      <c r="Q1918" s="362">
        <f>SUM('NOVO HORIZONTE'!I1918)</f>
        <v>0</v>
      </c>
      <c r="R1918" s="363">
        <f t="shared" si="248"/>
        <v>0</v>
      </c>
      <c r="S1918" s="153">
        <f t="shared" si="250"/>
        <v>0</v>
      </c>
      <c r="T1918" s="364"/>
    </row>
    <row r="1919" ht="12.75" spans="1:20">
      <c r="A1919" s="154" t="s">
        <v>2160</v>
      </c>
      <c r="B1919" s="94"/>
      <c r="C1919" s="161" t="s">
        <v>2161</v>
      </c>
      <c r="D1919" s="94">
        <v>0</v>
      </c>
      <c r="E1919" s="95">
        <v>0</v>
      </c>
      <c r="F1919" s="96">
        <f t="shared" si="244"/>
        <v>0</v>
      </c>
      <c r="G1919" s="195">
        <f>ROUND(SUM('NOVO HORIZONTE'!G1919),2)</f>
        <v>0</v>
      </c>
      <c r="H1919" s="196">
        <f t="shared" si="249"/>
        <v>0</v>
      </c>
      <c r="I1919" s="186">
        <f t="shared" si="245"/>
        <v>0</v>
      </c>
      <c r="J1919" s="142"/>
      <c r="K1919" s="138" t="str">
        <f>IF(OR(SUM(I1920:I1939)&gt;0,SUM(I1920:I1939)&gt;0),"xx","")</f>
        <v>xx</v>
      </c>
      <c r="L1919" s="7" t="str">
        <f t="shared" si="246"/>
        <v>x</v>
      </c>
      <c r="M1919" s="7" t="str">
        <f t="shared" si="247"/>
        <v>x</v>
      </c>
      <c r="N1919" s="7" t="str">
        <f t="shared" si="243"/>
        <v>x</v>
      </c>
      <c r="O1919" s="144"/>
      <c r="P1919" s="375"/>
      <c r="Q1919" s="362">
        <f>SUM('NOVO HORIZONTE'!I1919)</f>
        <v>0</v>
      </c>
      <c r="R1919" s="363">
        <f t="shared" si="248"/>
        <v>0</v>
      </c>
      <c r="S1919" s="153">
        <f t="shared" si="250"/>
        <v>0</v>
      </c>
      <c r="T1919" s="364"/>
    </row>
    <row r="1920" ht="12.75" hidden="1" spans="1:20">
      <c r="A1920" s="154" t="s">
        <v>2162</v>
      </c>
      <c r="B1920" s="94"/>
      <c r="C1920" s="161" t="s">
        <v>2163</v>
      </c>
      <c r="D1920" s="94">
        <v>0</v>
      </c>
      <c r="E1920" s="95">
        <v>0</v>
      </c>
      <c r="F1920" s="96">
        <f t="shared" si="244"/>
        <v>0</v>
      </c>
      <c r="G1920" s="195">
        <f>ROUND(SUM('NOVO HORIZONTE'!G1920),2)</f>
        <v>0</v>
      </c>
      <c r="H1920" s="196">
        <f t="shared" si="249"/>
        <v>0</v>
      </c>
      <c r="I1920" s="186">
        <f t="shared" si="245"/>
        <v>0</v>
      </c>
      <c r="J1920" s="142"/>
      <c r="K1920" s="138" t="str">
        <f>IF(OR(SUM(I1920)&gt;0,SUM(I1920)&gt;0),"xx","")</f>
        <v/>
      </c>
      <c r="L1920" s="7" t="str">
        <f t="shared" si="246"/>
        <v/>
      </c>
      <c r="M1920" s="7" t="str">
        <f t="shared" si="247"/>
        <v/>
      </c>
      <c r="N1920" s="7" t="str">
        <f t="shared" si="243"/>
        <v/>
      </c>
      <c r="O1920" s="144"/>
      <c r="P1920" s="375"/>
      <c r="Q1920" s="362">
        <f>SUM('NOVO HORIZONTE'!I1920)</f>
        <v>0</v>
      </c>
      <c r="R1920" s="363">
        <f t="shared" si="248"/>
        <v>0</v>
      </c>
      <c r="S1920" s="153">
        <f t="shared" si="250"/>
        <v>0</v>
      </c>
      <c r="T1920" s="364"/>
    </row>
    <row r="1921" ht="12.75" spans="1:20">
      <c r="A1921" s="154" t="s">
        <v>2164</v>
      </c>
      <c r="B1921" s="94"/>
      <c r="C1921" s="161" t="s">
        <v>2165</v>
      </c>
      <c r="D1921" s="94">
        <v>0</v>
      </c>
      <c r="E1921" s="95">
        <v>0</v>
      </c>
      <c r="F1921" s="96">
        <f t="shared" si="244"/>
        <v>0</v>
      </c>
      <c r="G1921" s="195">
        <f>ROUND(SUM('NOVO HORIZONTE'!G1921),2)</f>
        <v>0</v>
      </c>
      <c r="H1921" s="195">
        <f t="shared" si="249"/>
        <v>0</v>
      </c>
      <c r="I1921" s="186">
        <f t="shared" si="245"/>
        <v>0</v>
      </c>
      <c r="J1921" s="191"/>
      <c r="K1921" s="138" t="str">
        <f>IF(OR(SUM(I1922:I1938)&gt;0,SUM(I1922:I1938)&gt;0),"xx","")</f>
        <v>xx</v>
      </c>
      <c r="L1921" s="7" t="str">
        <f t="shared" si="246"/>
        <v>x</v>
      </c>
      <c r="M1921" s="7" t="str">
        <f t="shared" si="247"/>
        <v>x</v>
      </c>
      <c r="N1921" s="7" t="str">
        <f t="shared" si="243"/>
        <v>x</v>
      </c>
      <c r="O1921" s="144"/>
      <c r="P1921" s="375"/>
      <c r="Q1921" s="362">
        <f>SUM('NOVO HORIZONTE'!I1921)</f>
        <v>0</v>
      </c>
      <c r="R1921" s="363">
        <f t="shared" si="248"/>
        <v>0</v>
      </c>
      <c r="S1921" s="153">
        <f t="shared" si="250"/>
        <v>0</v>
      </c>
      <c r="T1921" s="364"/>
    </row>
    <row r="1922" ht="22.5" hidden="1" spans="1:20">
      <c r="A1922" s="158">
        <v>102473</v>
      </c>
      <c r="B1922" s="94" t="s">
        <v>252</v>
      </c>
      <c r="C1922" s="104" t="s">
        <v>2071</v>
      </c>
      <c r="D1922" s="94" t="s">
        <v>239</v>
      </c>
      <c r="E1922" s="95">
        <v>433.99</v>
      </c>
      <c r="F1922" s="96">
        <f t="shared" si="244"/>
        <v>532.68</v>
      </c>
      <c r="G1922" s="107">
        <f>ROUND(SUM('NOVO HORIZONTE'!G1922),2)</f>
        <v>0</v>
      </c>
      <c r="H1922" s="195">
        <f t="shared" si="249"/>
        <v>0</v>
      </c>
      <c r="I1922" s="143">
        <f t="shared" si="245"/>
        <v>0</v>
      </c>
      <c r="J1922" s="142"/>
      <c r="K1922" s="183"/>
      <c r="L1922" s="7" t="str">
        <f t="shared" si="246"/>
        <v/>
      </c>
      <c r="M1922" s="7" t="str">
        <f t="shared" si="247"/>
        <v/>
      </c>
      <c r="N1922" s="7" t="str">
        <f t="shared" si="243"/>
        <v/>
      </c>
      <c r="O1922" s="144"/>
      <c r="P1922" s="355">
        <v>0</v>
      </c>
      <c r="Q1922" s="362">
        <f>SUM('NOVO HORIZONTE'!I1922)</f>
        <v>0</v>
      </c>
      <c r="R1922" s="363">
        <f t="shared" si="248"/>
        <v>0</v>
      </c>
      <c r="S1922" s="153">
        <f t="shared" si="250"/>
        <v>0</v>
      </c>
      <c r="T1922" s="364"/>
    </row>
    <row r="1923" ht="22.5" hidden="1" spans="1:20">
      <c r="A1923" s="158">
        <v>95240</v>
      </c>
      <c r="B1923" s="94" t="s">
        <v>252</v>
      </c>
      <c r="C1923" s="104" t="s">
        <v>2166</v>
      </c>
      <c r="D1923" s="94" t="s">
        <v>261</v>
      </c>
      <c r="E1923" s="95">
        <v>17.87</v>
      </c>
      <c r="F1923" s="96">
        <f t="shared" si="244"/>
        <v>21.93</v>
      </c>
      <c r="G1923" s="107">
        <f>ROUND(SUM('NOVO HORIZONTE'!G1923),2)</f>
        <v>0</v>
      </c>
      <c r="H1923" s="195">
        <f t="shared" si="249"/>
        <v>0</v>
      </c>
      <c r="I1923" s="143">
        <f t="shared" si="245"/>
        <v>0</v>
      </c>
      <c r="J1923" s="142"/>
      <c r="K1923" s="183"/>
      <c r="L1923" s="7" t="str">
        <f t="shared" si="246"/>
        <v/>
      </c>
      <c r="M1923" s="7" t="str">
        <f t="shared" si="247"/>
        <v/>
      </c>
      <c r="N1923" s="7" t="str">
        <f t="shared" si="243"/>
        <v/>
      </c>
      <c r="O1923" s="144"/>
      <c r="P1923" s="355">
        <v>0</v>
      </c>
      <c r="Q1923" s="362">
        <f>SUM('NOVO HORIZONTE'!I1923)</f>
        <v>0</v>
      </c>
      <c r="R1923" s="363">
        <f t="shared" si="248"/>
        <v>0</v>
      </c>
      <c r="S1923" s="153">
        <f t="shared" si="250"/>
        <v>0</v>
      </c>
      <c r="T1923" s="364"/>
    </row>
    <row r="1924" ht="22.5" hidden="1" spans="1:20">
      <c r="A1924" s="158">
        <v>95241</v>
      </c>
      <c r="B1924" s="94" t="s">
        <v>252</v>
      </c>
      <c r="C1924" s="104" t="s">
        <v>2167</v>
      </c>
      <c r="D1924" s="94" t="s">
        <v>261</v>
      </c>
      <c r="E1924" s="95">
        <v>29.8</v>
      </c>
      <c r="F1924" s="96">
        <f t="shared" si="244"/>
        <v>36.58</v>
      </c>
      <c r="G1924" s="210">
        <f>ROUND(SUM('NOVO HORIZONTE'!G1924),2)</f>
        <v>0</v>
      </c>
      <c r="H1924" s="195">
        <f t="shared" si="249"/>
        <v>0</v>
      </c>
      <c r="I1924" s="143">
        <f t="shared" si="245"/>
        <v>0</v>
      </c>
      <c r="J1924" s="142"/>
      <c r="K1924" s="183"/>
      <c r="L1924" s="7" t="str">
        <f t="shared" si="246"/>
        <v/>
      </c>
      <c r="M1924" s="7" t="str">
        <f t="shared" si="247"/>
        <v/>
      </c>
      <c r="N1924" s="7" t="str">
        <f t="shared" si="243"/>
        <v/>
      </c>
      <c r="O1924" s="144"/>
      <c r="P1924" s="355">
        <v>0</v>
      </c>
      <c r="Q1924" s="362">
        <f>SUM('NOVO HORIZONTE'!I1924)</f>
        <v>0</v>
      </c>
      <c r="R1924" s="363">
        <f t="shared" si="248"/>
        <v>0</v>
      </c>
      <c r="S1924" s="153">
        <f t="shared" si="250"/>
        <v>0</v>
      </c>
      <c r="T1924" s="364"/>
    </row>
    <row r="1925" ht="12.75" hidden="1" spans="1:20">
      <c r="A1925" s="158">
        <v>96616</v>
      </c>
      <c r="B1925" s="94" t="s">
        <v>252</v>
      </c>
      <c r="C1925" s="104" t="s">
        <v>2168</v>
      </c>
      <c r="D1925" s="94" t="s">
        <v>239</v>
      </c>
      <c r="E1925" s="95">
        <v>626.78</v>
      </c>
      <c r="F1925" s="96">
        <f t="shared" si="244"/>
        <v>769.31</v>
      </c>
      <c r="G1925" s="210">
        <f>ROUND(SUM('NOVO HORIZONTE'!G1925),2)</f>
        <v>0</v>
      </c>
      <c r="H1925" s="195">
        <f t="shared" si="249"/>
        <v>0</v>
      </c>
      <c r="I1925" s="143">
        <f t="shared" si="245"/>
        <v>0</v>
      </c>
      <c r="J1925" s="142"/>
      <c r="K1925" s="183"/>
      <c r="L1925" s="7" t="str">
        <f t="shared" si="246"/>
        <v/>
      </c>
      <c r="M1925" s="7" t="str">
        <f t="shared" si="247"/>
        <v/>
      </c>
      <c r="N1925" s="7" t="str">
        <f t="shared" si="243"/>
        <v/>
      </c>
      <c r="O1925" s="144"/>
      <c r="P1925" s="355">
        <v>0</v>
      </c>
      <c r="Q1925" s="362">
        <f>SUM('NOVO HORIZONTE'!I1925)</f>
        <v>0</v>
      </c>
      <c r="R1925" s="363">
        <f t="shared" si="248"/>
        <v>0</v>
      </c>
      <c r="S1925" s="153">
        <f t="shared" si="250"/>
        <v>0</v>
      </c>
      <c r="T1925" s="364"/>
    </row>
    <row r="1926" ht="22.5" hidden="1" spans="1:20">
      <c r="A1926" s="158">
        <v>96617</v>
      </c>
      <c r="B1926" s="94" t="s">
        <v>252</v>
      </c>
      <c r="C1926" s="104" t="s">
        <v>2169</v>
      </c>
      <c r="D1926" s="94" t="s">
        <v>261</v>
      </c>
      <c r="E1926" s="95">
        <v>18.79</v>
      </c>
      <c r="F1926" s="96">
        <f t="shared" si="244"/>
        <v>23.06</v>
      </c>
      <c r="G1926" s="210">
        <f>ROUND(SUM('NOVO HORIZONTE'!G1926),2)</f>
        <v>0</v>
      </c>
      <c r="H1926" s="195">
        <f t="shared" si="249"/>
        <v>0</v>
      </c>
      <c r="I1926" s="143">
        <f t="shared" si="245"/>
        <v>0</v>
      </c>
      <c r="J1926" s="142"/>
      <c r="K1926" s="183"/>
      <c r="L1926" s="7" t="str">
        <f t="shared" si="246"/>
        <v/>
      </c>
      <c r="M1926" s="7" t="str">
        <f t="shared" si="247"/>
        <v/>
      </c>
      <c r="N1926" s="7" t="str">
        <f t="shared" si="243"/>
        <v/>
      </c>
      <c r="O1926" s="144"/>
      <c r="P1926" s="355">
        <v>0</v>
      </c>
      <c r="Q1926" s="362">
        <f>SUM('NOVO HORIZONTE'!I1926)</f>
        <v>0</v>
      </c>
      <c r="R1926" s="363">
        <f t="shared" si="248"/>
        <v>0</v>
      </c>
      <c r="S1926" s="153">
        <f t="shared" si="250"/>
        <v>0</v>
      </c>
      <c r="T1926" s="364"/>
    </row>
    <row r="1927" ht="22.5" hidden="1" spans="1:20">
      <c r="A1927" s="158">
        <v>96619</v>
      </c>
      <c r="B1927" s="94" t="s">
        <v>252</v>
      </c>
      <c r="C1927" s="104" t="s">
        <v>2170</v>
      </c>
      <c r="D1927" s="94" t="s">
        <v>261</v>
      </c>
      <c r="E1927" s="95">
        <v>31.33</v>
      </c>
      <c r="F1927" s="96">
        <f t="shared" si="244"/>
        <v>38.45</v>
      </c>
      <c r="G1927" s="210">
        <f>ROUND(SUM('NOVO HORIZONTE'!G1927),2)</f>
        <v>0</v>
      </c>
      <c r="H1927" s="195">
        <f t="shared" si="249"/>
        <v>0</v>
      </c>
      <c r="I1927" s="143">
        <f t="shared" si="245"/>
        <v>0</v>
      </c>
      <c r="J1927" s="142"/>
      <c r="K1927" s="183"/>
      <c r="L1927" s="7" t="str">
        <f t="shared" si="246"/>
        <v/>
      </c>
      <c r="M1927" s="7" t="str">
        <f t="shared" si="247"/>
        <v/>
      </c>
      <c r="N1927" s="7" t="str">
        <f t="shared" si="243"/>
        <v/>
      </c>
      <c r="O1927" s="144"/>
      <c r="P1927" s="355">
        <v>0</v>
      </c>
      <c r="Q1927" s="362">
        <f>SUM('NOVO HORIZONTE'!I1927)</f>
        <v>0</v>
      </c>
      <c r="R1927" s="363">
        <f t="shared" si="248"/>
        <v>0</v>
      </c>
      <c r="S1927" s="153">
        <f t="shared" si="250"/>
        <v>0</v>
      </c>
      <c r="T1927" s="364"/>
    </row>
    <row r="1928" ht="12.75" hidden="1" spans="1:20">
      <c r="A1928" s="158">
        <v>96620</v>
      </c>
      <c r="B1928" s="94" t="s">
        <v>252</v>
      </c>
      <c r="C1928" s="104" t="s">
        <v>2171</v>
      </c>
      <c r="D1928" s="94" t="s">
        <v>239</v>
      </c>
      <c r="E1928" s="95">
        <v>596.25</v>
      </c>
      <c r="F1928" s="96">
        <f t="shared" si="244"/>
        <v>731.84</v>
      </c>
      <c r="G1928" s="210">
        <f>ROUND(SUM('NOVO HORIZONTE'!G1928),2)</f>
        <v>0</v>
      </c>
      <c r="H1928" s="195">
        <f t="shared" si="249"/>
        <v>0</v>
      </c>
      <c r="I1928" s="143">
        <f t="shared" si="245"/>
        <v>0</v>
      </c>
      <c r="J1928" s="142"/>
      <c r="K1928" s="183"/>
      <c r="L1928" s="7" t="str">
        <f t="shared" si="246"/>
        <v/>
      </c>
      <c r="M1928" s="7" t="str">
        <f t="shared" si="247"/>
        <v/>
      </c>
      <c r="N1928" s="7" t="str">
        <f t="shared" si="243"/>
        <v/>
      </c>
      <c r="O1928" s="144"/>
      <c r="P1928" s="355">
        <v>0</v>
      </c>
      <c r="Q1928" s="362">
        <f>SUM('NOVO HORIZONTE'!I1928)</f>
        <v>0</v>
      </c>
      <c r="R1928" s="363">
        <f t="shared" si="248"/>
        <v>0</v>
      </c>
      <c r="S1928" s="153">
        <f t="shared" si="250"/>
        <v>0</v>
      </c>
      <c r="T1928" s="364"/>
    </row>
    <row r="1929" ht="22.5" spans="1:20">
      <c r="A1929" s="158">
        <v>100322</v>
      </c>
      <c r="B1929" s="94" t="s">
        <v>252</v>
      </c>
      <c r="C1929" s="104" t="s">
        <v>2172</v>
      </c>
      <c r="D1929" s="94" t="s">
        <v>239</v>
      </c>
      <c r="E1929" s="95">
        <v>107.54</v>
      </c>
      <c r="F1929" s="96">
        <f t="shared" si="244"/>
        <v>131.99</v>
      </c>
      <c r="G1929" s="210">
        <f>ROUND(SUM('NOVO HORIZONTE'!G1929),2)</f>
        <v>6.3</v>
      </c>
      <c r="H1929" s="195">
        <f t="shared" si="249"/>
        <v>131.99</v>
      </c>
      <c r="I1929" s="143">
        <f t="shared" si="245"/>
        <v>831.54</v>
      </c>
      <c r="J1929" s="142"/>
      <c r="K1929" s="183"/>
      <c r="L1929" s="7" t="str">
        <f t="shared" si="246"/>
        <v>x</v>
      </c>
      <c r="M1929" s="7" t="str">
        <f t="shared" si="247"/>
        <v>x</v>
      </c>
      <c r="N1929" s="7" t="str">
        <f t="shared" si="243"/>
        <v>x</v>
      </c>
      <c r="O1929" s="144"/>
      <c r="P1929" s="355">
        <v>0</v>
      </c>
      <c r="Q1929" s="362">
        <f>SUM('NOVO HORIZONTE'!I1929)</f>
        <v>831.54</v>
      </c>
      <c r="R1929" s="363">
        <f t="shared" si="248"/>
        <v>0</v>
      </c>
      <c r="S1929" s="153">
        <f t="shared" si="250"/>
        <v>0</v>
      </c>
      <c r="T1929" s="364"/>
    </row>
    <row r="1930" ht="22.5" hidden="1" spans="1:20">
      <c r="A1930" s="158">
        <v>100323</v>
      </c>
      <c r="B1930" s="94" t="s">
        <v>252</v>
      </c>
      <c r="C1930" s="104" t="s">
        <v>2173</v>
      </c>
      <c r="D1930" s="94" t="s">
        <v>239</v>
      </c>
      <c r="E1930" s="95">
        <v>140.44</v>
      </c>
      <c r="F1930" s="96">
        <f t="shared" si="244"/>
        <v>172.38</v>
      </c>
      <c r="G1930" s="210">
        <f>ROUND(SUM('NOVO HORIZONTE'!G1930),2)</f>
        <v>0</v>
      </c>
      <c r="H1930" s="195">
        <f t="shared" si="249"/>
        <v>0</v>
      </c>
      <c r="I1930" s="143">
        <f t="shared" si="245"/>
        <v>0</v>
      </c>
      <c r="J1930" s="142"/>
      <c r="K1930" s="183"/>
      <c r="L1930" s="7" t="str">
        <f t="shared" si="246"/>
        <v/>
      </c>
      <c r="M1930" s="7" t="str">
        <f t="shared" si="247"/>
        <v/>
      </c>
      <c r="N1930" s="7" t="str">
        <f t="shared" si="243"/>
        <v/>
      </c>
      <c r="O1930" s="144"/>
      <c r="P1930" s="355">
        <v>0</v>
      </c>
      <c r="Q1930" s="362">
        <f>SUM('NOVO HORIZONTE'!I1930)</f>
        <v>0</v>
      </c>
      <c r="R1930" s="363">
        <f t="shared" si="248"/>
        <v>0</v>
      </c>
      <c r="S1930" s="153">
        <f t="shared" si="250"/>
        <v>0</v>
      </c>
      <c r="T1930" s="364"/>
    </row>
    <row r="1931" ht="22.5" hidden="1" spans="1:20">
      <c r="A1931" s="158">
        <v>100324</v>
      </c>
      <c r="B1931" s="94" t="s">
        <v>252</v>
      </c>
      <c r="C1931" s="104" t="s">
        <v>2174</v>
      </c>
      <c r="D1931" s="94" t="s">
        <v>239</v>
      </c>
      <c r="E1931" s="95">
        <v>111.54</v>
      </c>
      <c r="F1931" s="96">
        <f t="shared" si="244"/>
        <v>136.9</v>
      </c>
      <c r="G1931" s="210">
        <f>ROUND(SUM('NOVO HORIZONTE'!G1931),2)</f>
        <v>0</v>
      </c>
      <c r="H1931" s="195">
        <f t="shared" si="249"/>
        <v>0</v>
      </c>
      <c r="I1931" s="143">
        <f t="shared" si="245"/>
        <v>0</v>
      </c>
      <c r="J1931" s="142"/>
      <c r="K1931" s="183"/>
      <c r="L1931" s="7" t="str">
        <f t="shared" si="246"/>
        <v/>
      </c>
      <c r="M1931" s="7" t="str">
        <f t="shared" si="247"/>
        <v/>
      </c>
      <c r="N1931" s="7" t="str">
        <f t="shared" si="243"/>
        <v/>
      </c>
      <c r="O1931" s="144"/>
      <c r="P1931" s="355">
        <v>0</v>
      </c>
      <c r="Q1931" s="362">
        <f>SUM('NOVO HORIZONTE'!I1931)</f>
        <v>0</v>
      </c>
      <c r="R1931" s="363">
        <f t="shared" si="248"/>
        <v>0</v>
      </c>
      <c r="S1931" s="153">
        <f t="shared" si="250"/>
        <v>0</v>
      </c>
      <c r="T1931" s="364"/>
    </row>
    <row r="1932" ht="22.5" hidden="1" spans="1:20">
      <c r="A1932" s="158">
        <v>96621</v>
      </c>
      <c r="B1932" s="94" t="s">
        <v>252</v>
      </c>
      <c r="C1932" s="104" t="s">
        <v>2175</v>
      </c>
      <c r="D1932" s="94" t="s">
        <v>239</v>
      </c>
      <c r="E1932" s="95">
        <v>208.75</v>
      </c>
      <c r="F1932" s="96">
        <f t="shared" si="244"/>
        <v>256.22</v>
      </c>
      <c r="G1932" s="210">
        <f>ROUND(SUM('NOVO HORIZONTE'!G1932),2)</f>
        <v>0</v>
      </c>
      <c r="H1932" s="195">
        <f t="shared" si="249"/>
        <v>0</v>
      </c>
      <c r="I1932" s="143">
        <f t="shared" si="245"/>
        <v>0</v>
      </c>
      <c r="J1932" s="142"/>
      <c r="K1932" s="183"/>
      <c r="L1932" s="7" t="str">
        <f t="shared" si="246"/>
        <v/>
      </c>
      <c r="M1932" s="7" t="str">
        <f t="shared" si="247"/>
        <v/>
      </c>
      <c r="N1932" s="7" t="str">
        <f t="shared" si="243"/>
        <v/>
      </c>
      <c r="O1932" s="144"/>
      <c r="P1932" s="355">
        <v>0</v>
      </c>
      <c r="Q1932" s="362">
        <f>SUM('NOVO HORIZONTE'!I1932)</f>
        <v>0</v>
      </c>
      <c r="R1932" s="363">
        <f t="shared" si="248"/>
        <v>0</v>
      </c>
      <c r="S1932" s="153">
        <f t="shared" si="250"/>
        <v>0</v>
      </c>
      <c r="T1932" s="364"/>
    </row>
    <row r="1933" ht="22.5" hidden="1" spans="1:20">
      <c r="A1933" s="158">
        <v>96622</v>
      </c>
      <c r="B1933" s="94" t="s">
        <v>252</v>
      </c>
      <c r="C1933" s="104" t="s">
        <v>2176</v>
      </c>
      <c r="D1933" s="94" t="s">
        <v>239</v>
      </c>
      <c r="E1933" s="95">
        <v>119.1</v>
      </c>
      <c r="F1933" s="96">
        <f t="shared" si="244"/>
        <v>146.18</v>
      </c>
      <c r="G1933" s="210">
        <f>ROUND(SUM('NOVO HORIZONTE'!G1933),2)</f>
        <v>0</v>
      </c>
      <c r="H1933" s="195">
        <f t="shared" si="249"/>
        <v>0</v>
      </c>
      <c r="I1933" s="143">
        <f t="shared" si="245"/>
        <v>0</v>
      </c>
      <c r="J1933" s="142"/>
      <c r="K1933" s="183"/>
      <c r="L1933" s="7" t="str">
        <f t="shared" si="246"/>
        <v/>
      </c>
      <c r="M1933" s="7" t="str">
        <f t="shared" si="247"/>
        <v/>
      </c>
      <c r="N1933" s="7" t="str">
        <f t="shared" si="243"/>
        <v/>
      </c>
      <c r="O1933" s="144"/>
      <c r="P1933" s="355">
        <v>0</v>
      </c>
      <c r="Q1933" s="362">
        <f>SUM('NOVO HORIZONTE'!I1933)</f>
        <v>0</v>
      </c>
      <c r="R1933" s="363">
        <f t="shared" si="248"/>
        <v>0</v>
      </c>
      <c r="S1933" s="153">
        <f t="shared" si="250"/>
        <v>0</v>
      </c>
      <c r="T1933" s="364"/>
    </row>
    <row r="1934" ht="22.5" hidden="1" spans="1:20">
      <c r="A1934" s="158">
        <v>96623</v>
      </c>
      <c r="B1934" s="94" t="s">
        <v>252</v>
      </c>
      <c r="C1934" s="104" t="s">
        <v>2177</v>
      </c>
      <c r="D1934" s="94" t="s">
        <v>239</v>
      </c>
      <c r="E1934" s="95">
        <v>187.86</v>
      </c>
      <c r="F1934" s="96">
        <f t="shared" si="244"/>
        <v>230.58</v>
      </c>
      <c r="G1934" s="210">
        <f>ROUND(SUM('NOVO HORIZONTE'!G1934),2)</f>
        <v>0</v>
      </c>
      <c r="H1934" s="195">
        <f t="shared" si="249"/>
        <v>0</v>
      </c>
      <c r="I1934" s="143">
        <f t="shared" si="245"/>
        <v>0</v>
      </c>
      <c r="J1934" s="142"/>
      <c r="K1934" s="183"/>
      <c r="L1934" s="7" t="str">
        <f t="shared" si="246"/>
        <v/>
      </c>
      <c r="M1934" s="7" t="str">
        <f t="shared" si="247"/>
        <v/>
      </c>
      <c r="N1934" s="7" t="str">
        <f t="shared" si="243"/>
        <v/>
      </c>
      <c r="O1934" s="144"/>
      <c r="P1934" s="355">
        <v>0</v>
      </c>
      <c r="Q1934" s="362">
        <f>SUM('NOVO HORIZONTE'!I1934)</f>
        <v>0</v>
      </c>
      <c r="R1934" s="363">
        <f t="shared" si="248"/>
        <v>0</v>
      </c>
      <c r="S1934" s="153">
        <f t="shared" si="250"/>
        <v>0</v>
      </c>
      <c r="T1934" s="364"/>
    </row>
    <row r="1935" ht="22.5" hidden="1" spans="1:20">
      <c r="A1935" s="158">
        <v>96624</v>
      </c>
      <c r="B1935" s="94" t="s">
        <v>252</v>
      </c>
      <c r="C1935" s="104" t="s">
        <v>2178</v>
      </c>
      <c r="D1935" s="94" t="s">
        <v>239</v>
      </c>
      <c r="E1935" s="95">
        <v>111.73</v>
      </c>
      <c r="F1935" s="96">
        <f t="shared" si="244"/>
        <v>137.14</v>
      </c>
      <c r="G1935" s="210">
        <f>ROUND(SUM('NOVO HORIZONTE'!G1935),2)</f>
        <v>0</v>
      </c>
      <c r="H1935" s="195">
        <f t="shared" si="249"/>
        <v>0</v>
      </c>
      <c r="I1935" s="143">
        <f t="shared" si="245"/>
        <v>0</v>
      </c>
      <c r="J1935" s="142"/>
      <c r="K1935" s="183"/>
      <c r="L1935" s="7" t="str">
        <f t="shared" si="246"/>
        <v/>
      </c>
      <c r="M1935" s="7" t="str">
        <f t="shared" si="247"/>
        <v/>
      </c>
      <c r="N1935" s="7" t="str">
        <f t="shared" si="243"/>
        <v/>
      </c>
      <c r="O1935" s="144"/>
      <c r="P1935" s="355">
        <v>0</v>
      </c>
      <c r="Q1935" s="362">
        <f>SUM('NOVO HORIZONTE'!I1935)</f>
        <v>0</v>
      </c>
      <c r="R1935" s="363">
        <f t="shared" si="248"/>
        <v>0</v>
      </c>
      <c r="S1935" s="153">
        <f t="shared" si="250"/>
        <v>0</v>
      </c>
      <c r="T1935" s="364"/>
    </row>
    <row r="1936" ht="22.5" hidden="1" spans="1:20">
      <c r="A1936" s="158">
        <v>94962</v>
      </c>
      <c r="B1936" s="94" t="s">
        <v>252</v>
      </c>
      <c r="C1936" s="104" t="s">
        <v>2179</v>
      </c>
      <c r="D1936" s="94" t="s">
        <v>239</v>
      </c>
      <c r="E1936" s="95">
        <v>343.55</v>
      </c>
      <c r="F1936" s="96">
        <f t="shared" si="244"/>
        <v>421.67</v>
      </c>
      <c r="G1936" s="210">
        <f>ROUND(SUM('NOVO HORIZONTE'!G1936),2)</f>
        <v>0</v>
      </c>
      <c r="H1936" s="195">
        <f t="shared" si="249"/>
        <v>0</v>
      </c>
      <c r="I1936" s="143">
        <f t="shared" si="245"/>
        <v>0</v>
      </c>
      <c r="J1936" s="142"/>
      <c r="K1936" s="183"/>
      <c r="L1936" s="7" t="str">
        <f t="shared" si="246"/>
        <v/>
      </c>
      <c r="M1936" s="7" t="str">
        <f t="shared" si="247"/>
        <v/>
      </c>
      <c r="N1936" s="7" t="str">
        <f t="shared" si="243"/>
        <v/>
      </c>
      <c r="O1936" s="144"/>
      <c r="P1936" s="355">
        <v>0</v>
      </c>
      <c r="Q1936" s="362">
        <f>SUM('NOVO HORIZONTE'!I1936)</f>
        <v>0</v>
      </c>
      <c r="R1936" s="363">
        <f t="shared" si="248"/>
        <v>0</v>
      </c>
      <c r="S1936" s="153">
        <f t="shared" si="250"/>
        <v>0</v>
      </c>
      <c r="T1936" s="364"/>
    </row>
    <row r="1937" ht="22.5" hidden="1" spans="1:20">
      <c r="A1937" s="158">
        <v>94968</v>
      </c>
      <c r="B1937" s="94" t="s">
        <v>252</v>
      </c>
      <c r="C1937" s="104" t="s">
        <v>2180</v>
      </c>
      <c r="D1937" s="94" t="s">
        <v>239</v>
      </c>
      <c r="E1937" s="95">
        <v>338.08</v>
      </c>
      <c r="F1937" s="96">
        <f t="shared" si="244"/>
        <v>414.96</v>
      </c>
      <c r="G1937" s="210">
        <f>ROUND(SUM('NOVO HORIZONTE'!G1937),2)</f>
        <v>0</v>
      </c>
      <c r="H1937" s="195">
        <f t="shared" si="249"/>
        <v>0</v>
      </c>
      <c r="I1937" s="143">
        <f t="shared" si="245"/>
        <v>0</v>
      </c>
      <c r="J1937" s="142"/>
      <c r="K1937" s="183"/>
      <c r="L1937" s="7" t="str">
        <f t="shared" si="246"/>
        <v/>
      </c>
      <c r="M1937" s="7" t="str">
        <f t="shared" si="247"/>
        <v/>
      </c>
      <c r="N1937" s="7" t="str">
        <f t="shared" si="243"/>
        <v/>
      </c>
      <c r="O1937" s="144"/>
      <c r="P1937" s="355">
        <v>0</v>
      </c>
      <c r="Q1937" s="362">
        <f>SUM('NOVO HORIZONTE'!I1937)</f>
        <v>0</v>
      </c>
      <c r="R1937" s="363">
        <f t="shared" si="248"/>
        <v>0</v>
      </c>
      <c r="S1937" s="153">
        <f t="shared" si="250"/>
        <v>0</v>
      </c>
      <c r="T1937" s="364"/>
    </row>
    <row r="1938" ht="22.5" hidden="1" spans="1:20">
      <c r="A1938" s="158">
        <v>94974</v>
      </c>
      <c r="B1938" s="94" t="s">
        <v>252</v>
      </c>
      <c r="C1938" s="104" t="s">
        <v>2181</v>
      </c>
      <c r="D1938" s="94" t="s">
        <v>239</v>
      </c>
      <c r="E1938" s="95">
        <v>412.86</v>
      </c>
      <c r="F1938" s="96">
        <f t="shared" si="244"/>
        <v>506.74</v>
      </c>
      <c r="G1938" s="210">
        <f>ROUND(SUM('NOVO HORIZONTE'!G1938),2)</f>
        <v>0</v>
      </c>
      <c r="H1938" s="195">
        <f t="shared" si="249"/>
        <v>0</v>
      </c>
      <c r="I1938" s="143">
        <f t="shared" si="245"/>
        <v>0</v>
      </c>
      <c r="J1938" s="142"/>
      <c r="K1938" s="183"/>
      <c r="L1938" s="7" t="str">
        <f t="shared" si="246"/>
        <v/>
      </c>
      <c r="M1938" s="7" t="str">
        <f t="shared" si="247"/>
        <v/>
      </c>
      <c r="N1938" s="7" t="str">
        <f t="shared" si="243"/>
        <v/>
      </c>
      <c r="O1938" s="144"/>
      <c r="P1938" s="355">
        <v>0</v>
      </c>
      <c r="Q1938" s="362">
        <f>SUM('NOVO HORIZONTE'!I1938)</f>
        <v>0</v>
      </c>
      <c r="R1938" s="363">
        <f t="shared" si="248"/>
        <v>0</v>
      </c>
      <c r="S1938" s="153">
        <f t="shared" si="250"/>
        <v>0</v>
      </c>
      <c r="T1938" s="364"/>
    </row>
    <row r="1939" ht="12.75" hidden="1" spans="1:20">
      <c r="A1939" s="154" t="s">
        <v>2182</v>
      </c>
      <c r="B1939" s="94"/>
      <c r="C1939" s="161" t="s">
        <v>2183</v>
      </c>
      <c r="D1939" s="94">
        <v>0</v>
      </c>
      <c r="E1939" s="95">
        <v>0</v>
      </c>
      <c r="F1939" s="96">
        <f t="shared" si="244"/>
        <v>0</v>
      </c>
      <c r="G1939" s="195">
        <f>ROUND(SUM('NOVO HORIZONTE'!G1939),2)</f>
        <v>0</v>
      </c>
      <c r="H1939" s="195">
        <f t="shared" si="249"/>
        <v>0</v>
      </c>
      <c r="I1939" s="186">
        <f t="shared" si="245"/>
        <v>0</v>
      </c>
      <c r="J1939" s="191"/>
      <c r="K1939" s="138" t="str">
        <f>IF(OR(SUM(I1939)&gt;0,SUM(I1939)&gt;0),"xx","")</f>
        <v/>
      </c>
      <c r="L1939" s="7" t="str">
        <f t="shared" si="246"/>
        <v/>
      </c>
      <c r="M1939" s="7" t="str">
        <f t="shared" si="247"/>
        <v/>
      </c>
      <c r="N1939" s="7" t="str">
        <f t="shared" si="243"/>
        <v/>
      </c>
      <c r="O1939" s="144"/>
      <c r="P1939" s="375"/>
      <c r="Q1939" s="362">
        <f>SUM('NOVO HORIZONTE'!I1939)</f>
        <v>0</v>
      </c>
      <c r="R1939" s="363">
        <f t="shared" si="248"/>
        <v>0</v>
      </c>
      <c r="S1939" s="153">
        <f t="shared" si="250"/>
        <v>0</v>
      </c>
      <c r="T1939" s="364"/>
    </row>
    <row r="1940" ht="12.75" hidden="1" spans="1:20">
      <c r="A1940" s="154" t="s">
        <v>2184</v>
      </c>
      <c r="B1940" s="94"/>
      <c r="C1940" s="161" t="s">
        <v>2185</v>
      </c>
      <c r="D1940" s="94">
        <v>0</v>
      </c>
      <c r="E1940" s="378">
        <v>0</v>
      </c>
      <c r="F1940" s="379">
        <f t="shared" si="244"/>
        <v>0</v>
      </c>
      <c r="G1940" s="187">
        <f>ROUND(SUM('NOVO HORIZONTE'!G1940),2)</f>
        <v>0</v>
      </c>
      <c r="H1940" s="187">
        <f t="shared" si="249"/>
        <v>0</v>
      </c>
      <c r="I1940" s="188">
        <f t="shared" si="245"/>
        <v>0</v>
      </c>
      <c r="J1940" s="142"/>
      <c r="K1940" s="138" t="str">
        <f>IF(OR(SUM(I1941:I1947)&gt;0,SUM(I1941:I1947)&gt;0),"xx","")</f>
        <v/>
      </c>
      <c r="L1940" s="7" t="str">
        <f t="shared" si="246"/>
        <v/>
      </c>
      <c r="M1940" s="7" t="str">
        <f t="shared" si="247"/>
        <v/>
      </c>
      <c r="N1940" s="7" t="str">
        <f t="shared" si="243"/>
        <v/>
      </c>
      <c r="O1940" s="144"/>
      <c r="P1940" s="375"/>
      <c r="Q1940" s="362">
        <f>SUM('NOVO HORIZONTE'!I1940)</f>
        <v>0</v>
      </c>
      <c r="R1940" s="363">
        <f t="shared" si="248"/>
        <v>0</v>
      </c>
      <c r="S1940" s="153">
        <f t="shared" si="250"/>
        <v>0</v>
      </c>
      <c r="T1940" s="364"/>
    </row>
    <row r="1941" ht="12.75" hidden="1" spans="1:20">
      <c r="A1941" s="154" t="s">
        <v>2186</v>
      </c>
      <c r="B1941" s="94"/>
      <c r="C1941" s="201" t="s">
        <v>2187</v>
      </c>
      <c r="D1941" s="101">
        <v>0</v>
      </c>
      <c r="E1941" s="380">
        <v>0</v>
      </c>
      <c r="F1941" s="381">
        <f t="shared" si="244"/>
        <v>0</v>
      </c>
      <c r="G1941" s="204">
        <f>ROUND(SUM('NOVO HORIZONTE'!G1941),2)</f>
        <v>0</v>
      </c>
      <c r="H1941" s="204">
        <f t="shared" si="249"/>
        <v>0</v>
      </c>
      <c r="I1941" s="206">
        <f t="shared" si="245"/>
        <v>0</v>
      </c>
      <c r="J1941" s="142"/>
      <c r="K1941" s="138" t="str">
        <f>IF(OR(SUM(I1942:I1943)&gt;0,SUM(I1942:I1943)&gt;0),"xx","")</f>
        <v/>
      </c>
      <c r="L1941" s="7" t="str">
        <f t="shared" si="246"/>
        <v/>
      </c>
      <c r="M1941" s="7" t="str">
        <f t="shared" si="247"/>
        <v/>
      </c>
      <c r="N1941" s="7" t="str">
        <f t="shared" ref="N1941:N2004" si="251">M1941</f>
        <v/>
      </c>
      <c r="O1941" s="144"/>
      <c r="P1941" s="375"/>
      <c r="Q1941" s="362">
        <f>SUM('NOVO HORIZONTE'!I1941)</f>
        <v>0</v>
      </c>
      <c r="R1941" s="363">
        <f t="shared" si="248"/>
        <v>0</v>
      </c>
      <c r="S1941" s="153">
        <f t="shared" si="250"/>
        <v>0</v>
      </c>
      <c r="T1941" s="364"/>
    </row>
    <row r="1942" ht="12.75" hidden="1" spans="1:20">
      <c r="A1942" s="817" t="s">
        <v>236</v>
      </c>
      <c r="B1942" s="94" t="s">
        <v>237</v>
      </c>
      <c r="C1942" s="104" t="s">
        <v>238</v>
      </c>
      <c r="D1942" s="94" t="s">
        <v>239</v>
      </c>
      <c r="E1942" s="95">
        <v>337.26</v>
      </c>
      <c r="F1942" s="96">
        <f t="shared" si="244"/>
        <v>413.95</v>
      </c>
      <c r="G1942" s="107">
        <f>ROUND(SUM('NOVO HORIZONTE'!G1942),2)</f>
        <v>0</v>
      </c>
      <c r="H1942" s="107">
        <f t="shared" si="249"/>
        <v>0</v>
      </c>
      <c r="I1942" s="143">
        <f t="shared" si="245"/>
        <v>0</v>
      </c>
      <c r="J1942" s="142"/>
      <c r="K1942" s="138"/>
      <c r="L1942" s="7" t="str">
        <f t="shared" si="246"/>
        <v/>
      </c>
      <c r="M1942" s="7" t="str">
        <f t="shared" si="247"/>
        <v/>
      </c>
      <c r="N1942" s="7" t="str">
        <f t="shared" si="251"/>
        <v/>
      </c>
      <c r="O1942" s="144"/>
      <c r="P1942" s="355">
        <v>0</v>
      </c>
      <c r="Q1942" s="362">
        <f>SUM('NOVO HORIZONTE'!I1942)</f>
        <v>0</v>
      </c>
      <c r="R1942" s="363">
        <f t="shared" si="248"/>
        <v>0</v>
      </c>
      <c r="S1942" s="153">
        <f t="shared" si="250"/>
        <v>0</v>
      </c>
      <c r="T1942" s="364"/>
    </row>
    <row r="1943" ht="22.5" hidden="1" spans="1:20">
      <c r="A1943" s="103">
        <v>97626</v>
      </c>
      <c r="B1943" s="94" t="s">
        <v>252</v>
      </c>
      <c r="C1943" s="104" t="s">
        <v>258</v>
      </c>
      <c r="D1943" s="94" t="s">
        <v>239</v>
      </c>
      <c r="E1943" s="95">
        <v>701.12</v>
      </c>
      <c r="F1943" s="96">
        <f t="shared" si="244"/>
        <v>860.55</v>
      </c>
      <c r="G1943" s="107">
        <f>ROUND(SUM('NOVO HORIZONTE'!G1943),2)</f>
        <v>0</v>
      </c>
      <c r="H1943" s="107">
        <f t="shared" si="249"/>
        <v>0</v>
      </c>
      <c r="I1943" s="143">
        <f t="shared" si="245"/>
        <v>0</v>
      </c>
      <c r="J1943" s="142"/>
      <c r="K1943" s="138"/>
      <c r="L1943" s="7" t="str">
        <f t="shared" si="246"/>
        <v/>
      </c>
      <c r="M1943" s="7" t="str">
        <f t="shared" si="247"/>
        <v/>
      </c>
      <c r="N1943" s="7" t="str">
        <f t="shared" si="251"/>
        <v/>
      </c>
      <c r="O1943" s="144"/>
      <c r="P1943" s="355">
        <v>0</v>
      </c>
      <c r="Q1943" s="362">
        <f>SUM('NOVO HORIZONTE'!I1943)</f>
        <v>0</v>
      </c>
      <c r="R1943" s="363">
        <f t="shared" si="248"/>
        <v>0</v>
      </c>
      <c r="S1943" s="153">
        <f t="shared" si="250"/>
        <v>0</v>
      </c>
      <c r="T1943" s="364"/>
    </row>
    <row r="1944" ht="12.75" hidden="1" spans="1:20">
      <c r="A1944" s="154" t="s">
        <v>2188</v>
      </c>
      <c r="B1944" s="94"/>
      <c r="C1944" s="161" t="s">
        <v>2185</v>
      </c>
      <c r="D1944" s="94">
        <v>0</v>
      </c>
      <c r="E1944" s="378">
        <v>0</v>
      </c>
      <c r="F1944" s="379">
        <f t="shared" ref="F1944:F2007" si="252">IF(E1944=0,0,IF(P1944=0,ROUND(E1944*(1+E$13),2),ROUND(E1944*(1+E$12),2)))</f>
        <v>0</v>
      </c>
      <c r="G1944" s="195">
        <f>ROUND(SUM('NOVO HORIZONTE'!G1944),2)</f>
        <v>0</v>
      </c>
      <c r="H1944" s="195">
        <f t="shared" si="249"/>
        <v>0</v>
      </c>
      <c r="I1944" s="190">
        <f t="shared" ref="I1944:I2007" si="253">IF(ISBLANK(G1944),0,ROUND(G1944*H1944,2))</f>
        <v>0</v>
      </c>
      <c r="J1944" s="191"/>
      <c r="K1944" s="138" t="str">
        <f>IF(OR(SUM(I1945:I1946)&gt;0,SUM(I1945:I1946)&gt;0),"xx","")</f>
        <v/>
      </c>
      <c r="L1944" s="7" t="str">
        <f t="shared" ref="L1944:L2007" si="254">IF(K1944="X","x",IF(K1944="xx","x",IF(I1944&gt;0,"x","")))</f>
        <v/>
      </c>
      <c r="M1944" s="7" t="str">
        <f t="shared" ref="M1944:M2007" si="255">IF(K1944="X","x",IF(K1944="xx","x",IF(I1944&gt;0,"x","")))</f>
        <v/>
      </c>
      <c r="N1944" s="7" t="str">
        <f t="shared" si="251"/>
        <v/>
      </c>
      <c r="O1944" s="144"/>
      <c r="P1944" s="375"/>
      <c r="Q1944" s="362">
        <f>SUM('NOVO HORIZONTE'!I1944)</f>
        <v>0</v>
      </c>
      <c r="R1944" s="363">
        <f t="shared" ref="R1944:R2007" si="256">I1944-Q1944</f>
        <v>0</v>
      </c>
      <c r="S1944" s="153">
        <f t="shared" si="250"/>
        <v>0</v>
      </c>
      <c r="T1944" s="364"/>
    </row>
    <row r="1945" ht="22.5" hidden="1" spans="1:20">
      <c r="A1945" s="158">
        <v>101963</v>
      </c>
      <c r="B1945" s="94" t="s">
        <v>252</v>
      </c>
      <c r="C1945" s="104" t="s">
        <v>2189</v>
      </c>
      <c r="D1945" s="94" t="s">
        <v>261</v>
      </c>
      <c r="E1945" s="95">
        <v>187.51</v>
      </c>
      <c r="F1945" s="96">
        <f t="shared" si="252"/>
        <v>230.15</v>
      </c>
      <c r="G1945" s="107">
        <f>ROUND(SUM('NOVO HORIZONTE'!G1945),2)</f>
        <v>0</v>
      </c>
      <c r="H1945" s="107">
        <f t="shared" ref="H1945:H2008" si="257">IF(G1945=0,0,F1945)</f>
        <v>0</v>
      </c>
      <c r="I1945" s="143">
        <f t="shared" si="253"/>
        <v>0</v>
      </c>
      <c r="J1945" s="142"/>
      <c r="K1945" s="183"/>
      <c r="L1945" s="7" t="str">
        <f t="shared" si="254"/>
        <v/>
      </c>
      <c r="M1945" s="7" t="str">
        <f t="shared" si="255"/>
        <v/>
      </c>
      <c r="N1945" s="7" t="str">
        <f t="shared" si="251"/>
        <v/>
      </c>
      <c r="O1945" s="144"/>
      <c r="P1945" s="355">
        <v>0</v>
      </c>
      <c r="Q1945" s="362">
        <f>SUM('NOVO HORIZONTE'!I1945)</f>
        <v>0</v>
      </c>
      <c r="R1945" s="363">
        <f t="shared" si="256"/>
        <v>0</v>
      </c>
      <c r="S1945" s="153">
        <f t="shared" ref="S1945:S2008" si="258">IF(R1945=0,0,IF(R1945&gt;0,"c","b"))</f>
        <v>0</v>
      </c>
      <c r="T1945" s="364"/>
    </row>
    <row r="1946" ht="22.5" hidden="1" spans="1:20">
      <c r="A1946" s="158">
        <v>101964</v>
      </c>
      <c r="B1946" s="94" t="s">
        <v>252</v>
      </c>
      <c r="C1946" s="104" t="s">
        <v>2190</v>
      </c>
      <c r="D1946" s="94" t="s">
        <v>261</v>
      </c>
      <c r="E1946" s="95">
        <v>176.13</v>
      </c>
      <c r="F1946" s="96">
        <f t="shared" si="252"/>
        <v>216.18</v>
      </c>
      <c r="G1946" s="107">
        <f>ROUND(SUM('NOVO HORIZONTE'!G1946),2)</f>
        <v>0</v>
      </c>
      <c r="H1946" s="107">
        <f t="shared" si="257"/>
        <v>0</v>
      </c>
      <c r="I1946" s="143">
        <f t="shared" si="253"/>
        <v>0</v>
      </c>
      <c r="J1946" s="142"/>
      <c r="K1946" s="183"/>
      <c r="L1946" s="7" t="str">
        <f t="shared" si="254"/>
        <v/>
      </c>
      <c r="M1946" s="7" t="str">
        <f t="shared" si="255"/>
        <v/>
      </c>
      <c r="N1946" s="7" t="str">
        <f t="shared" si="251"/>
        <v/>
      </c>
      <c r="O1946" s="144"/>
      <c r="P1946" s="355">
        <v>0</v>
      </c>
      <c r="Q1946" s="362">
        <f>SUM('NOVO HORIZONTE'!I1946)</f>
        <v>0</v>
      </c>
      <c r="R1946" s="363">
        <f t="shared" si="256"/>
        <v>0</v>
      </c>
      <c r="S1946" s="153">
        <f t="shared" si="258"/>
        <v>0</v>
      </c>
      <c r="T1946" s="364"/>
    </row>
    <row r="1947" ht="12.75" hidden="1" spans="1:20">
      <c r="A1947" s="154" t="s">
        <v>2191</v>
      </c>
      <c r="B1947" s="94"/>
      <c r="C1947" s="161" t="s">
        <v>2192</v>
      </c>
      <c r="D1947" s="94">
        <v>0</v>
      </c>
      <c r="E1947" s="378">
        <v>0</v>
      </c>
      <c r="F1947" s="379">
        <f t="shared" si="252"/>
        <v>0</v>
      </c>
      <c r="G1947" s="187">
        <f>ROUND(SUM('NOVO HORIZONTE'!G1947),2)</f>
        <v>0</v>
      </c>
      <c r="H1947" s="187">
        <f t="shared" si="257"/>
        <v>0</v>
      </c>
      <c r="I1947" s="190">
        <f t="shared" si="253"/>
        <v>0</v>
      </c>
      <c r="J1947" s="191"/>
      <c r="K1947" s="138" t="str">
        <f>IF(OR(SUM(I1947:I1947)&gt;0,SUM(I1947:I1947)&gt;0),"xx","")</f>
        <v/>
      </c>
      <c r="L1947" s="7" t="str">
        <f t="shared" si="254"/>
        <v/>
      </c>
      <c r="M1947" s="7" t="str">
        <f t="shared" si="255"/>
        <v/>
      </c>
      <c r="N1947" s="7" t="str">
        <f t="shared" si="251"/>
        <v/>
      </c>
      <c r="O1947" s="144"/>
      <c r="P1947" s="375"/>
      <c r="Q1947" s="362">
        <f>SUM('NOVO HORIZONTE'!I1947)</f>
        <v>0</v>
      </c>
      <c r="R1947" s="363">
        <f t="shared" si="256"/>
        <v>0</v>
      </c>
      <c r="S1947" s="153">
        <f t="shared" si="258"/>
        <v>0</v>
      </c>
      <c r="T1947" s="364"/>
    </row>
    <row r="1948" ht="12.75" spans="1:20">
      <c r="A1948" s="154" t="s">
        <v>2193</v>
      </c>
      <c r="B1948" s="94"/>
      <c r="C1948" s="161" t="s">
        <v>2194</v>
      </c>
      <c r="D1948" s="94">
        <v>0</v>
      </c>
      <c r="E1948" s="378">
        <v>0</v>
      </c>
      <c r="F1948" s="379">
        <f t="shared" si="252"/>
        <v>0</v>
      </c>
      <c r="G1948" s="187">
        <f>ROUND(SUM('NOVO HORIZONTE'!G1948),2)</f>
        <v>0</v>
      </c>
      <c r="H1948" s="187">
        <f t="shared" si="257"/>
        <v>0</v>
      </c>
      <c r="I1948" s="188">
        <f t="shared" si="253"/>
        <v>0</v>
      </c>
      <c r="J1948" s="142"/>
      <c r="K1948" s="138" t="str">
        <f>IF(OR(SUM(I1950:I2029)&gt;0,SUM(I1950:I2029)&gt;0),"xx","")</f>
        <v>xx</v>
      </c>
      <c r="L1948" s="7" t="str">
        <f t="shared" si="254"/>
        <v>x</v>
      </c>
      <c r="M1948" s="7" t="str">
        <f t="shared" si="255"/>
        <v>x</v>
      </c>
      <c r="N1948" s="7" t="str">
        <f t="shared" si="251"/>
        <v>x</v>
      </c>
      <c r="O1948" s="144"/>
      <c r="P1948" s="375"/>
      <c r="Q1948" s="362">
        <f>SUM('NOVO HORIZONTE'!I1948)</f>
        <v>0</v>
      </c>
      <c r="R1948" s="363">
        <f t="shared" si="256"/>
        <v>0</v>
      </c>
      <c r="S1948" s="153">
        <f t="shared" si="258"/>
        <v>0</v>
      </c>
      <c r="T1948" s="364"/>
    </row>
    <row r="1949" ht="12.75" hidden="1" spans="1:20">
      <c r="A1949" s="154" t="s">
        <v>2195</v>
      </c>
      <c r="B1949" s="94"/>
      <c r="C1949" s="201" t="s">
        <v>2196</v>
      </c>
      <c r="D1949" s="101">
        <v>0</v>
      </c>
      <c r="E1949" s="380">
        <v>0</v>
      </c>
      <c r="F1949" s="381">
        <f t="shared" si="252"/>
        <v>0</v>
      </c>
      <c r="G1949" s="204">
        <f>ROUND(SUM('NOVO HORIZONTE'!G1949),2)</f>
        <v>0</v>
      </c>
      <c r="H1949" s="204">
        <f t="shared" si="257"/>
        <v>0</v>
      </c>
      <c r="I1949" s="206">
        <f t="shared" si="253"/>
        <v>0</v>
      </c>
      <c r="J1949" s="142"/>
      <c r="K1949" s="138" t="str">
        <f>IF(OR(SUM(I1950)&gt;0,SUM(I1950)&gt;0),"xx","")</f>
        <v/>
      </c>
      <c r="L1949" s="7" t="str">
        <f t="shared" si="254"/>
        <v/>
      </c>
      <c r="M1949" s="7" t="str">
        <f t="shared" si="255"/>
        <v/>
      </c>
      <c r="N1949" s="7" t="str">
        <f t="shared" si="251"/>
        <v/>
      </c>
      <c r="O1949" s="144"/>
      <c r="P1949" s="375"/>
      <c r="Q1949" s="362">
        <f>SUM('NOVO HORIZONTE'!I1949)</f>
        <v>0</v>
      </c>
      <c r="R1949" s="363">
        <f t="shared" si="256"/>
        <v>0</v>
      </c>
      <c r="S1949" s="153">
        <f t="shared" si="258"/>
        <v>0</v>
      </c>
      <c r="T1949" s="364"/>
    </row>
    <row r="1950" ht="12.75" hidden="1" spans="1:20">
      <c r="A1950" s="817" t="s">
        <v>236</v>
      </c>
      <c r="B1950" s="94" t="s">
        <v>237</v>
      </c>
      <c r="C1950" s="104" t="s">
        <v>238</v>
      </c>
      <c r="D1950" s="94" t="s">
        <v>239</v>
      </c>
      <c r="E1950" s="95">
        <v>337.26</v>
      </c>
      <c r="F1950" s="96">
        <f t="shared" si="252"/>
        <v>413.95</v>
      </c>
      <c r="G1950" s="107">
        <f>ROUND(SUM('NOVO HORIZONTE'!G1950),2)</f>
        <v>0</v>
      </c>
      <c r="H1950" s="107">
        <f t="shared" si="257"/>
        <v>0</v>
      </c>
      <c r="I1950" s="143">
        <f t="shared" si="253"/>
        <v>0</v>
      </c>
      <c r="J1950" s="142"/>
      <c r="K1950" s="183"/>
      <c r="L1950" s="7" t="str">
        <f t="shared" si="254"/>
        <v/>
      </c>
      <c r="M1950" s="7" t="str">
        <f t="shared" si="255"/>
        <v/>
      </c>
      <c r="N1950" s="7" t="str">
        <f t="shared" si="251"/>
        <v/>
      </c>
      <c r="O1950" s="144"/>
      <c r="P1950" s="355">
        <v>0</v>
      </c>
      <c r="Q1950" s="362">
        <f>SUM('NOVO HORIZONTE'!I1950)</f>
        <v>0</v>
      </c>
      <c r="R1950" s="363">
        <f t="shared" si="256"/>
        <v>0</v>
      </c>
      <c r="S1950" s="153">
        <f t="shared" si="258"/>
        <v>0</v>
      </c>
      <c r="T1950" s="364"/>
    </row>
    <row r="1951" ht="12.75" hidden="1" spans="1:20">
      <c r="A1951" s="154" t="s">
        <v>2197</v>
      </c>
      <c r="B1951" s="94"/>
      <c r="C1951" s="161" t="s">
        <v>2198</v>
      </c>
      <c r="D1951" s="94">
        <v>0</v>
      </c>
      <c r="E1951" s="378">
        <v>0</v>
      </c>
      <c r="F1951" s="379">
        <f t="shared" si="252"/>
        <v>0</v>
      </c>
      <c r="G1951" s="195">
        <f>ROUND(SUM('NOVO HORIZONTE'!G1951),2)</f>
        <v>0</v>
      </c>
      <c r="H1951" s="195">
        <f t="shared" si="257"/>
        <v>0</v>
      </c>
      <c r="I1951" s="190">
        <f t="shared" si="253"/>
        <v>0</v>
      </c>
      <c r="J1951" s="191"/>
      <c r="K1951" s="138" t="str">
        <f>IF(OR(SUM(I1953:I1975)&gt;0,SUM(I1953:I1975)&gt;0),"xx","")</f>
        <v/>
      </c>
      <c r="L1951" s="7" t="str">
        <f t="shared" si="254"/>
        <v/>
      </c>
      <c r="M1951" s="7" t="str">
        <f t="shared" si="255"/>
        <v/>
      </c>
      <c r="N1951" s="7" t="str">
        <f t="shared" si="251"/>
        <v/>
      </c>
      <c r="O1951" s="144"/>
      <c r="P1951" s="375"/>
      <c r="Q1951" s="362">
        <f>SUM('NOVO HORIZONTE'!I1951)</f>
        <v>0</v>
      </c>
      <c r="R1951" s="363">
        <f t="shared" si="256"/>
        <v>0</v>
      </c>
      <c r="S1951" s="153">
        <f t="shared" si="258"/>
        <v>0</v>
      </c>
      <c r="T1951" s="364"/>
    </row>
    <row r="1952" ht="12.75" hidden="1" spans="1:20">
      <c r="A1952" s="154" t="s">
        <v>2199</v>
      </c>
      <c r="B1952" s="94"/>
      <c r="C1952" s="161" t="s">
        <v>2200</v>
      </c>
      <c r="D1952" s="94">
        <v>0</v>
      </c>
      <c r="E1952" s="378">
        <v>0</v>
      </c>
      <c r="F1952" s="379">
        <f t="shared" si="252"/>
        <v>0</v>
      </c>
      <c r="G1952" s="195">
        <f>ROUND(SUM('NOVO HORIZONTE'!G1952),2)</f>
        <v>0</v>
      </c>
      <c r="H1952" s="195">
        <f t="shared" si="257"/>
        <v>0</v>
      </c>
      <c r="I1952" s="190">
        <f t="shared" si="253"/>
        <v>0</v>
      </c>
      <c r="J1952" s="191"/>
      <c r="K1952" s="138" t="str">
        <f>IF(OR(SUM(I1953:I1975)&gt;0,SUM(I1953:I1975)&gt;0),"xx","")</f>
        <v/>
      </c>
      <c r="L1952" s="7" t="str">
        <f t="shared" si="254"/>
        <v/>
      </c>
      <c r="M1952" s="7" t="str">
        <f t="shared" si="255"/>
        <v/>
      </c>
      <c r="N1952" s="7" t="str">
        <f t="shared" si="251"/>
        <v/>
      </c>
      <c r="O1952" s="144"/>
      <c r="P1952" s="375"/>
      <c r="Q1952" s="362">
        <f>SUM('NOVO HORIZONTE'!I1952)</f>
        <v>0</v>
      </c>
      <c r="R1952" s="363">
        <f t="shared" si="256"/>
        <v>0</v>
      </c>
      <c r="S1952" s="153">
        <f t="shared" si="258"/>
        <v>0</v>
      </c>
      <c r="T1952" s="364"/>
    </row>
    <row r="1953" ht="12.75" hidden="1" spans="1:20">
      <c r="A1953" s="158">
        <v>93182</v>
      </c>
      <c r="B1953" s="94" t="s">
        <v>252</v>
      </c>
      <c r="C1953" s="104" t="s">
        <v>2201</v>
      </c>
      <c r="D1953" s="94" t="s">
        <v>263</v>
      </c>
      <c r="E1953" s="95">
        <v>56.11</v>
      </c>
      <c r="F1953" s="96">
        <f t="shared" si="252"/>
        <v>68.87</v>
      </c>
      <c r="G1953" s="107">
        <f>ROUND(SUM('NOVO HORIZONTE'!G1953),2)</f>
        <v>0</v>
      </c>
      <c r="H1953" s="107">
        <f t="shared" si="257"/>
        <v>0</v>
      </c>
      <c r="I1953" s="143">
        <f t="shared" si="253"/>
        <v>0</v>
      </c>
      <c r="J1953" s="142"/>
      <c r="K1953" s="183"/>
      <c r="L1953" s="7" t="str">
        <f t="shared" si="254"/>
        <v/>
      </c>
      <c r="M1953" s="7" t="str">
        <f t="shared" si="255"/>
        <v/>
      </c>
      <c r="N1953" s="7" t="str">
        <f t="shared" si="251"/>
        <v/>
      </c>
      <c r="O1953" s="144"/>
      <c r="P1953" s="355">
        <v>0</v>
      </c>
      <c r="Q1953" s="362">
        <f>SUM('NOVO HORIZONTE'!I1953)</f>
        <v>0</v>
      </c>
      <c r="R1953" s="363">
        <f t="shared" si="256"/>
        <v>0</v>
      </c>
      <c r="S1953" s="153">
        <f t="shared" si="258"/>
        <v>0</v>
      </c>
      <c r="T1953" s="364"/>
    </row>
    <row r="1954" ht="12.75" hidden="1" spans="1:20">
      <c r="A1954" s="158">
        <v>93183</v>
      </c>
      <c r="B1954" s="94" t="s">
        <v>252</v>
      </c>
      <c r="C1954" s="104" t="s">
        <v>2202</v>
      </c>
      <c r="D1954" s="94" t="s">
        <v>263</v>
      </c>
      <c r="E1954" s="95">
        <v>70.9</v>
      </c>
      <c r="F1954" s="96">
        <f t="shared" si="252"/>
        <v>87.02</v>
      </c>
      <c r="G1954" s="107">
        <f>ROUND(SUM('NOVO HORIZONTE'!G1954),2)</f>
        <v>0</v>
      </c>
      <c r="H1954" s="107">
        <f t="shared" si="257"/>
        <v>0</v>
      </c>
      <c r="I1954" s="143">
        <f t="shared" si="253"/>
        <v>0</v>
      </c>
      <c r="J1954" s="142"/>
      <c r="K1954" s="183"/>
      <c r="L1954" s="7" t="str">
        <f t="shared" si="254"/>
        <v/>
      </c>
      <c r="M1954" s="7" t="str">
        <f t="shared" si="255"/>
        <v/>
      </c>
      <c r="N1954" s="7" t="str">
        <f t="shared" si="251"/>
        <v/>
      </c>
      <c r="O1954" s="144"/>
      <c r="P1954" s="355">
        <v>0</v>
      </c>
      <c r="Q1954" s="362">
        <f>SUM('NOVO HORIZONTE'!I1954)</f>
        <v>0</v>
      </c>
      <c r="R1954" s="363">
        <f t="shared" si="256"/>
        <v>0</v>
      </c>
      <c r="S1954" s="153">
        <f t="shared" si="258"/>
        <v>0</v>
      </c>
      <c r="T1954" s="364"/>
    </row>
    <row r="1955" ht="12.75" hidden="1" spans="1:20">
      <c r="A1955" s="158">
        <v>93184</v>
      </c>
      <c r="B1955" s="94" t="s">
        <v>252</v>
      </c>
      <c r="C1955" s="104" t="s">
        <v>2203</v>
      </c>
      <c r="D1955" s="94" t="s">
        <v>263</v>
      </c>
      <c r="E1955" s="95">
        <v>41.99</v>
      </c>
      <c r="F1955" s="96">
        <f t="shared" si="252"/>
        <v>51.54</v>
      </c>
      <c r="G1955" s="107">
        <f>ROUND(SUM('NOVO HORIZONTE'!G1955),2)</f>
        <v>0</v>
      </c>
      <c r="H1955" s="107">
        <f t="shared" si="257"/>
        <v>0</v>
      </c>
      <c r="I1955" s="143">
        <f t="shared" si="253"/>
        <v>0</v>
      </c>
      <c r="J1955" s="142"/>
      <c r="K1955" s="183"/>
      <c r="L1955" s="7" t="str">
        <f t="shared" si="254"/>
        <v/>
      </c>
      <c r="M1955" s="7" t="str">
        <f t="shared" si="255"/>
        <v/>
      </c>
      <c r="N1955" s="7" t="str">
        <f t="shared" si="251"/>
        <v/>
      </c>
      <c r="O1955" s="144"/>
      <c r="P1955" s="355">
        <v>0</v>
      </c>
      <c r="Q1955" s="362">
        <f>SUM('NOVO HORIZONTE'!I1955)</f>
        <v>0</v>
      </c>
      <c r="R1955" s="363">
        <f t="shared" si="256"/>
        <v>0</v>
      </c>
      <c r="S1955" s="153">
        <f t="shared" si="258"/>
        <v>0</v>
      </c>
      <c r="T1955" s="364"/>
    </row>
    <row r="1956" ht="12.75" hidden="1" spans="1:20">
      <c r="A1956" s="158">
        <v>93185</v>
      </c>
      <c r="B1956" s="94" t="s">
        <v>252</v>
      </c>
      <c r="C1956" s="104" t="s">
        <v>2204</v>
      </c>
      <c r="D1956" s="94" t="s">
        <v>263</v>
      </c>
      <c r="E1956" s="95">
        <v>69.73</v>
      </c>
      <c r="F1956" s="96">
        <f t="shared" si="252"/>
        <v>85.59</v>
      </c>
      <c r="G1956" s="107">
        <f>ROUND(SUM('NOVO HORIZONTE'!G1956),2)</f>
        <v>0</v>
      </c>
      <c r="H1956" s="107">
        <f t="shared" si="257"/>
        <v>0</v>
      </c>
      <c r="I1956" s="143">
        <f t="shared" si="253"/>
        <v>0</v>
      </c>
      <c r="J1956" s="142"/>
      <c r="K1956" s="183"/>
      <c r="L1956" s="7" t="str">
        <f t="shared" si="254"/>
        <v/>
      </c>
      <c r="M1956" s="7" t="str">
        <f t="shared" si="255"/>
        <v/>
      </c>
      <c r="N1956" s="7" t="str">
        <f t="shared" si="251"/>
        <v/>
      </c>
      <c r="O1956" s="144"/>
      <c r="P1956" s="355">
        <v>0</v>
      </c>
      <c r="Q1956" s="362">
        <f>SUM('NOVO HORIZONTE'!I1956)</f>
        <v>0</v>
      </c>
      <c r="R1956" s="363">
        <f t="shared" si="256"/>
        <v>0</v>
      </c>
      <c r="S1956" s="153">
        <f t="shared" si="258"/>
        <v>0</v>
      </c>
      <c r="T1956" s="364"/>
    </row>
    <row r="1957" ht="12.75" hidden="1" spans="1:20">
      <c r="A1957" s="158">
        <v>93186</v>
      </c>
      <c r="B1957" s="94" t="s">
        <v>252</v>
      </c>
      <c r="C1957" s="104" t="s">
        <v>2205</v>
      </c>
      <c r="D1957" s="94" t="s">
        <v>263</v>
      </c>
      <c r="E1957" s="95">
        <v>107.55</v>
      </c>
      <c r="F1957" s="96">
        <f t="shared" si="252"/>
        <v>132.01</v>
      </c>
      <c r="G1957" s="107">
        <f>ROUND(SUM('NOVO HORIZONTE'!G1957),2)</f>
        <v>0</v>
      </c>
      <c r="H1957" s="107">
        <f t="shared" si="257"/>
        <v>0</v>
      </c>
      <c r="I1957" s="143">
        <f t="shared" si="253"/>
        <v>0</v>
      </c>
      <c r="J1957" s="142"/>
      <c r="K1957" s="183"/>
      <c r="L1957" s="7" t="str">
        <f t="shared" si="254"/>
        <v/>
      </c>
      <c r="M1957" s="7" t="str">
        <f t="shared" si="255"/>
        <v/>
      </c>
      <c r="N1957" s="7" t="str">
        <f t="shared" si="251"/>
        <v/>
      </c>
      <c r="O1957" s="144"/>
      <c r="P1957" s="355">
        <v>0</v>
      </c>
      <c r="Q1957" s="362">
        <f>SUM('NOVO HORIZONTE'!I1957)</f>
        <v>0</v>
      </c>
      <c r="R1957" s="363">
        <f t="shared" si="256"/>
        <v>0</v>
      </c>
      <c r="S1957" s="153">
        <f t="shared" si="258"/>
        <v>0</v>
      </c>
      <c r="T1957" s="364"/>
    </row>
    <row r="1958" ht="12.75" hidden="1" spans="1:20">
      <c r="A1958" s="158">
        <v>93187</v>
      </c>
      <c r="B1958" s="94" t="s">
        <v>252</v>
      </c>
      <c r="C1958" s="104" t="s">
        <v>2206</v>
      </c>
      <c r="D1958" s="94" t="s">
        <v>263</v>
      </c>
      <c r="E1958" s="95">
        <v>122.09</v>
      </c>
      <c r="F1958" s="96">
        <f t="shared" si="252"/>
        <v>149.85</v>
      </c>
      <c r="G1958" s="107">
        <f>ROUND(SUM('NOVO HORIZONTE'!G1958),2)</f>
        <v>0</v>
      </c>
      <c r="H1958" s="107">
        <f t="shared" si="257"/>
        <v>0</v>
      </c>
      <c r="I1958" s="143">
        <f t="shared" si="253"/>
        <v>0</v>
      </c>
      <c r="J1958" s="142"/>
      <c r="K1958" s="183"/>
      <c r="L1958" s="7" t="str">
        <f t="shared" si="254"/>
        <v/>
      </c>
      <c r="M1958" s="7" t="str">
        <f t="shared" si="255"/>
        <v/>
      </c>
      <c r="N1958" s="7" t="str">
        <f t="shared" si="251"/>
        <v/>
      </c>
      <c r="O1958" s="144"/>
      <c r="P1958" s="355">
        <v>0</v>
      </c>
      <c r="Q1958" s="362">
        <f>SUM('NOVO HORIZONTE'!I1958)</f>
        <v>0</v>
      </c>
      <c r="R1958" s="363">
        <f t="shared" si="256"/>
        <v>0</v>
      </c>
      <c r="S1958" s="153">
        <f t="shared" si="258"/>
        <v>0</v>
      </c>
      <c r="T1958" s="364"/>
    </row>
    <row r="1959" ht="12.75" hidden="1" spans="1:20">
      <c r="A1959" s="158">
        <v>93188</v>
      </c>
      <c r="B1959" s="94" t="s">
        <v>252</v>
      </c>
      <c r="C1959" s="104" t="s">
        <v>2207</v>
      </c>
      <c r="D1959" s="94" t="s">
        <v>263</v>
      </c>
      <c r="E1959" s="95">
        <v>98.92</v>
      </c>
      <c r="F1959" s="96">
        <f t="shared" si="252"/>
        <v>121.41</v>
      </c>
      <c r="G1959" s="107">
        <f>ROUND(SUM('NOVO HORIZONTE'!G1959),2)</f>
        <v>0</v>
      </c>
      <c r="H1959" s="107">
        <f t="shared" si="257"/>
        <v>0</v>
      </c>
      <c r="I1959" s="143">
        <f t="shared" si="253"/>
        <v>0</v>
      </c>
      <c r="J1959" s="142"/>
      <c r="K1959" s="183"/>
      <c r="L1959" s="7" t="str">
        <f t="shared" si="254"/>
        <v/>
      </c>
      <c r="M1959" s="7" t="str">
        <f t="shared" si="255"/>
        <v/>
      </c>
      <c r="N1959" s="7" t="str">
        <f t="shared" si="251"/>
        <v/>
      </c>
      <c r="O1959" s="144"/>
      <c r="P1959" s="355">
        <v>0</v>
      </c>
      <c r="Q1959" s="362">
        <f>SUM('NOVO HORIZONTE'!I1959)</f>
        <v>0</v>
      </c>
      <c r="R1959" s="363">
        <f t="shared" si="256"/>
        <v>0</v>
      </c>
      <c r="S1959" s="153">
        <f t="shared" si="258"/>
        <v>0</v>
      </c>
      <c r="T1959" s="364"/>
    </row>
    <row r="1960" ht="12.75" hidden="1" spans="1:20">
      <c r="A1960" s="158">
        <v>93189</v>
      </c>
      <c r="B1960" s="94" t="s">
        <v>252</v>
      </c>
      <c r="C1960" s="104" t="s">
        <v>2208</v>
      </c>
      <c r="D1960" s="94" t="s">
        <v>263</v>
      </c>
      <c r="E1960" s="95">
        <v>122.71</v>
      </c>
      <c r="F1960" s="96">
        <f t="shared" si="252"/>
        <v>150.61</v>
      </c>
      <c r="G1960" s="107">
        <f>ROUND(SUM('NOVO HORIZONTE'!G1960),2)</f>
        <v>0</v>
      </c>
      <c r="H1960" s="107">
        <f t="shared" si="257"/>
        <v>0</v>
      </c>
      <c r="I1960" s="143">
        <f t="shared" si="253"/>
        <v>0</v>
      </c>
      <c r="J1960" s="142"/>
      <c r="K1960" s="183"/>
      <c r="L1960" s="7" t="str">
        <f t="shared" si="254"/>
        <v/>
      </c>
      <c r="M1960" s="7" t="str">
        <f t="shared" si="255"/>
        <v/>
      </c>
      <c r="N1960" s="7" t="str">
        <f t="shared" si="251"/>
        <v/>
      </c>
      <c r="O1960" s="144"/>
      <c r="P1960" s="355">
        <v>0</v>
      </c>
      <c r="Q1960" s="362">
        <f>SUM('NOVO HORIZONTE'!I1960)</f>
        <v>0</v>
      </c>
      <c r="R1960" s="363">
        <f t="shared" si="256"/>
        <v>0</v>
      </c>
      <c r="S1960" s="153">
        <f t="shared" si="258"/>
        <v>0</v>
      </c>
      <c r="T1960" s="364"/>
    </row>
    <row r="1961" ht="22.5" hidden="1" spans="1:20">
      <c r="A1961" s="158">
        <v>93190</v>
      </c>
      <c r="B1961" s="94" t="s">
        <v>252</v>
      </c>
      <c r="C1961" s="104" t="s">
        <v>2209</v>
      </c>
      <c r="D1961" s="94" t="s">
        <v>263</v>
      </c>
      <c r="E1961" s="95">
        <v>46.01</v>
      </c>
      <c r="F1961" s="96">
        <f t="shared" si="252"/>
        <v>56.47</v>
      </c>
      <c r="G1961" s="107">
        <f>ROUND(SUM('NOVO HORIZONTE'!G1961),2)</f>
        <v>0</v>
      </c>
      <c r="H1961" s="107">
        <f t="shared" si="257"/>
        <v>0</v>
      </c>
      <c r="I1961" s="143">
        <f t="shared" si="253"/>
        <v>0</v>
      </c>
      <c r="J1961" s="142"/>
      <c r="K1961" s="183"/>
      <c r="L1961" s="7" t="str">
        <f t="shared" si="254"/>
        <v/>
      </c>
      <c r="M1961" s="7" t="str">
        <f t="shared" si="255"/>
        <v/>
      </c>
      <c r="N1961" s="7" t="str">
        <f t="shared" si="251"/>
        <v/>
      </c>
      <c r="O1961" s="144"/>
      <c r="P1961" s="355">
        <v>0</v>
      </c>
      <c r="Q1961" s="362">
        <f>SUM('NOVO HORIZONTE'!I1961)</f>
        <v>0</v>
      </c>
      <c r="R1961" s="363">
        <f t="shared" si="256"/>
        <v>0</v>
      </c>
      <c r="S1961" s="153">
        <f t="shared" si="258"/>
        <v>0</v>
      </c>
      <c r="T1961" s="364"/>
    </row>
    <row r="1962" ht="22.5" hidden="1" spans="1:20">
      <c r="A1962" s="158">
        <v>93191</v>
      </c>
      <c r="B1962" s="94" t="s">
        <v>252</v>
      </c>
      <c r="C1962" s="104" t="s">
        <v>2210</v>
      </c>
      <c r="D1962" s="94" t="s">
        <v>263</v>
      </c>
      <c r="E1962" s="95">
        <v>47.67</v>
      </c>
      <c r="F1962" s="96">
        <f t="shared" si="252"/>
        <v>58.51</v>
      </c>
      <c r="G1962" s="107">
        <f>ROUND(SUM('NOVO HORIZONTE'!G1962),2)</f>
        <v>0</v>
      </c>
      <c r="H1962" s="107">
        <f t="shared" si="257"/>
        <v>0</v>
      </c>
      <c r="I1962" s="143">
        <f t="shared" si="253"/>
        <v>0</v>
      </c>
      <c r="J1962" s="142"/>
      <c r="K1962" s="183"/>
      <c r="L1962" s="7" t="str">
        <f t="shared" si="254"/>
        <v/>
      </c>
      <c r="M1962" s="7" t="str">
        <f t="shared" si="255"/>
        <v/>
      </c>
      <c r="N1962" s="7" t="str">
        <f t="shared" si="251"/>
        <v/>
      </c>
      <c r="O1962" s="144"/>
      <c r="P1962" s="355">
        <v>0</v>
      </c>
      <c r="Q1962" s="362">
        <f>SUM('NOVO HORIZONTE'!I1962)</f>
        <v>0</v>
      </c>
      <c r="R1962" s="363">
        <f t="shared" si="256"/>
        <v>0</v>
      </c>
      <c r="S1962" s="153">
        <f t="shared" si="258"/>
        <v>0</v>
      </c>
      <c r="T1962" s="364"/>
    </row>
    <row r="1963" ht="22.5" hidden="1" spans="1:20">
      <c r="A1963" s="158">
        <v>93192</v>
      </c>
      <c r="B1963" s="94" t="s">
        <v>252</v>
      </c>
      <c r="C1963" s="104" t="s">
        <v>2211</v>
      </c>
      <c r="D1963" s="94" t="s">
        <v>263</v>
      </c>
      <c r="E1963" s="95">
        <v>50.32</v>
      </c>
      <c r="F1963" s="96">
        <f t="shared" si="252"/>
        <v>61.76</v>
      </c>
      <c r="G1963" s="107">
        <f>ROUND(SUM('NOVO HORIZONTE'!G1963),2)</f>
        <v>0</v>
      </c>
      <c r="H1963" s="107">
        <f t="shared" si="257"/>
        <v>0</v>
      </c>
      <c r="I1963" s="143">
        <f t="shared" si="253"/>
        <v>0</v>
      </c>
      <c r="J1963" s="142"/>
      <c r="K1963" s="183"/>
      <c r="L1963" s="7" t="str">
        <f t="shared" si="254"/>
        <v/>
      </c>
      <c r="M1963" s="7" t="str">
        <f t="shared" si="255"/>
        <v/>
      </c>
      <c r="N1963" s="7" t="str">
        <f t="shared" si="251"/>
        <v/>
      </c>
      <c r="O1963" s="144"/>
      <c r="P1963" s="355">
        <v>0</v>
      </c>
      <c r="Q1963" s="362">
        <f>SUM('NOVO HORIZONTE'!I1963)</f>
        <v>0</v>
      </c>
      <c r="R1963" s="363">
        <f t="shared" si="256"/>
        <v>0</v>
      </c>
      <c r="S1963" s="153">
        <f t="shared" si="258"/>
        <v>0</v>
      </c>
      <c r="T1963" s="364"/>
    </row>
    <row r="1964" ht="22.5" hidden="1" spans="1:20">
      <c r="A1964" s="158">
        <v>93193</v>
      </c>
      <c r="B1964" s="94" t="s">
        <v>252</v>
      </c>
      <c r="C1964" s="104" t="s">
        <v>2212</v>
      </c>
      <c r="D1964" s="94" t="s">
        <v>263</v>
      </c>
      <c r="E1964" s="95">
        <v>48.46</v>
      </c>
      <c r="F1964" s="96">
        <f t="shared" si="252"/>
        <v>59.48</v>
      </c>
      <c r="G1964" s="107">
        <f>ROUND(SUM('NOVO HORIZONTE'!G1964),2)</f>
        <v>0</v>
      </c>
      <c r="H1964" s="107">
        <f t="shared" si="257"/>
        <v>0</v>
      </c>
      <c r="I1964" s="143">
        <f t="shared" si="253"/>
        <v>0</v>
      </c>
      <c r="J1964" s="142"/>
      <c r="K1964" s="183"/>
      <c r="L1964" s="7" t="str">
        <f t="shared" si="254"/>
        <v/>
      </c>
      <c r="M1964" s="7" t="str">
        <f t="shared" si="255"/>
        <v/>
      </c>
      <c r="N1964" s="7" t="str">
        <f t="shared" si="251"/>
        <v/>
      </c>
      <c r="O1964" s="144"/>
      <c r="P1964" s="355">
        <v>0</v>
      </c>
      <c r="Q1964" s="362">
        <f>SUM('NOVO HORIZONTE'!I1964)</f>
        <v>0</v>
      </c>
      <c r="R1964" s="363">
        <f t="shared" si="256"/>
        <v>0</v>
      </c>
      <c r="S1964" s="153">
        <f t="shared" si="258"/>
        <v>0</v>
      </c>
      <c r="T1964" s="364"/>
    </row>
    <row r="1965" ht="12.75" hidden="1" spans="1:20">
      <c r="A1965" s="158">
        <v>93194</v>
      </c>
      <c r="B1965" s="94" t="s">
        <v>252</v>
      </c>
      <c r="C1965" s="104" t="s">
        <v>2213</v>
      </c>
      <c r="D1965" s="94" t="s">
        <v>263</v>
      </c>
      <c r="E1965" s="95">
        <v>54.83</v>
      </c>
      <c r="F1965" s="96">
        <f t="shared" si="252"/>
        <v>67.3</v>
      </c>
      <c r="G1965" s="107">
        <f>ROUND(SUM('NOVO HORIZONTE'!G1965),2)</f>
        <v>0</v>
      </c>
      <c r="H1965" s="107">
        <f t="shared" si="257"/>
        <v>0</v>
      </c>
      <c r="I1965" s="143">
        <f t="shared" si="253"/>
        <v>0</v>
      </c>
      <c r="J1965" s="142"/>
      <c r="K1965" s="183"/>
      <c r="L1965" s="7" t="str">
        <f t="shared" si="254"/>
        <v/>
      </c>
      <c r="M1965" s="7" t="str">
        <f t="shared" si="255"/>
        <v/>
      </c>
      <c r="N1965" s="7" t="str">
        <f t="shared" si="251"/>
        <v/>
      </c>
      <c r="O1965" s="144"/>
      <c r="P1965" s="355">
        <v>0</v>
      </c>
      <c r="Q1965" s="362">
        <f>SUM('NOVO HORIZONTE'!I1965)</f>
        <v>0</v>
      </c>
      <c r="R1965" s="363">
        <f t="shared" si="256"/>
        <v>0</v>
      </c>
      <c r="S1965" s="153">
        <f t="shared" si="258"/>
        <v>0</v>
      </c>
      <c r="T1965" s="364"/>
    </row>
    <row r="1966" ht="12.75" hidden="1" spans="1:20">
      <c r="A1966" s="158">
        <v>93195</v>
      </c>
      <c r="B1966" s="94" t="s">
        <v>252</v>
      </c>
      <c r="C1966" s="104" t="s">
        <v>2214</v>
      </c>
      <c r="D1966" s="94" t="s">
        <v>263</v>
      </c>
      <c r="E1966" s="95">
        <v>66.95</v>
      </c>
      <c r="F1966" s="96">
        <f t="shared" si="252"/>
        <v>82.17</v>
      </c>
      <c r="G1966" s="107">
        <f>ROUND(SUM('NOVO HORIZONTE'!G1966),2)</f>
        <v>0</v>
      </c>
      <c r="H1966" s="107">
        <f t="shared" si="257"/>
        <v>0</v>
      </c>
      <c r="I1966" s="143">
        <f t="shared" si="253"/>
        <v>0</v>
      </c>
      <c r="J1966" s="142"/>
      <c r="K1966" s="183"/>
      <c r="L1966" s="7" t="str">
        <f t="shared" si="254"/>
        <v/>
      </c>
      <c r="M1966" s="7" t="str">
        <f t="shared" si="255"/>
        <v/>
      </c>
      <c r="N1966" s="7" t="str">
        <f t="shared" si="251"/>
        <v/>
      </c>
      <c r="O1966" s="144"/>
      <c r="P1966" s="355">
        <v>0</v>
      </c>
      <c r="Q1966" s="362">
        <f>SUM('NOVO HORIZONTE'!I1966)</f>
        <v>0</v>
      </c>
      <c r="R1966" s="363">
        <f t="shared" si="256"/>
        <v>0</v>
      </c>
      <c r="S1966" s="153">
        <f t="shared" si="258"/>
        <v>0</v>
      </c>
      <c r="T1966" s="364"/>
    </row>
    <row r="1967" ht="22.5" hidden="1" spans="1:20">
      <c r="A1967" s="158">
        <v>93196</v>
      </c>
      <c r="B1967" s="94" t="s">
        <v>252</v>
      </c>
      <c r="C1967" s="104" t="s">
        <v>2215</v>
      </c>
      <c r="D1967" s="94" t="s">
        <v>263</v>
      </c>
      <c r="E1967" s="95">
        <v>105.17</v>
      </c>
      <c r="F1967" s="96">
        <f t="shared" si="252"/>
        <v>129.09</v>
      </c>
      <c r="G1967" s="107">
        <f>ROUND(SUM('NOVO HORIZONTE'!G1967),2)</f>
        <v>0</v>
      </c>
      <c r="H1967" s="107">
        <f t="shared" si="257"/>
        <v>0</v>
      </c>
      <c r="I1967" s="143">
        <f t="shared" si="253"/>
        <v>0</v>
      </c>
      <c r="J1967" s="142"/>
      <c r="K1967" s="183"/>
      <c r="L1967" s="7" t="str">
        <f t="shared" si="254"/>
        <v/>
      </c>
      <c r="M1967" s="7" t="str">
        <f t="shared" si="255"/>
        <v/>
      </c>
      <c r="N1967" s="7" t="str">
        <f t="shared" si="251"/>
        <v/>
      </c>
      <c r="O1967" s="144"/>
      <c r="P1967" s="355">
        <v>0</v>
      </c>
      <c r="Q1967" s="362">
        <f>SUM('NOVO HORIZONTE'!I1967)</f>
        <v>0</v>
      </c>
      <c r="R1967" s="363">
        <f t="shared" si="256"/>
        <v>0</v>
      </c>
      <c r="S1967" s="153">
        <f t="shared" si="258"/>
        <v>0</v>
      </c>
      <c r="T1967" s="364"/>
    </row>
    <row r="1968" ht="22.5" hidden="1" spans="1:20">
      <c r="A1968" s="158">
        <v>93197</v>
      </c>
      <c r="B1968" s="94" t="s">
        <v>252</v>
      </c>
      <c r="C1968" s="104" t="s">
        <v>2216</v>
      </c>
      <c r="D1968" s="94" t="s">
        <v>263</v>
      </c>
      <c r="E1968" s="95">
        <v>117.5</v>
      </c>
      <c r="F1968" s="96">
        <f t="shared" si="252"/>
        <v>144.22</v>
      </c>
      <c r="G1968" s="107">
        <f>ROUND(SUM('NOVO HORIZONTE'!G1968),2)</f>
        <v>0</v>
      </c>
      <c r="H1968" s="107">
        <f t="shared" si="257"/>
        <v>0</v>
      </c>
      <c r="I1968" s="143">
        <f t="shared" si="253"/>
        <v>0</v>
      </c>
      <c r="J1968" s="142"/>
      <c r="K1968" s="183"/>
      <c r="L1968" s="7" t="str">
        <f t="shared" si="254"/>
        <v/>
      </c>
      <c r="M1968" s="7" t="str">
        <f t="shared" si="255"/>
        <v/>
      </c>
      <c r="N1968" s="7" t="str">
        <f t="shared" si="251"/>
        <v/>
      </c>
      <c r="O1968" s="144"/>
      <c r="P1968" s="355">
        <v>0</v>
      </c>
      <c r="Q1968" s="362">
        <f>SUM('NOVO HORIZONTE'!I1968)</f>
        <v>0</v>
      </c>
      <c r="R1968" s="363">
        <f t="shared" si="256"/>
        <v>0</v>
      </c>
      <c r="S1968" s="153">
        <f t="shared" si="258"/>
        <v>0</v>
      </c>
      <c r="T1968" s="364"/>
    </row>
    <row r="1969" ht="22.5" hidden="1" spans="1:20">
      <c r="A1969" s="158">
        <v>93198</v>
      </c>
      <c r="B1969" s="94" t="s">
        <v>252</v>
      </c>
      <c r="C1969" s="104" t="s">
        <v>2217</v>
      </c>
      <c r="D1969" s="94" t="s">
        <v>263</v>
      </c>
      <c r="E1969" s="95">
        <v>39.27</v>
      </c>
      <c r="F1969" s="96">
        <f t="shared" si="252"/>
        <v>48.2</v>
      </c>
      <c r="G1969" s="107">
        <f>ROUND(SUM('NOVO HORIZONTE'!G1969),2)</f>
        <v>0</v>
      </c>
      <c r="H1969" s="107">
        <f t="shared" si="257"/>
        <v>0</v>
      </c>
      <c r="I1969" s="143">
        <f t="shared" si="253"/>
        <v>0</v>
      </c>
      <c r="J1969" s="142"/>
      <c r="K1969" s="183"/>
      <c r="L1969" s="7" t="str">
        <f t="shared" si="254"/>
        <v/>
      </c>
      <c r="M1969" s="7" t="str">
        <f t="shared" si="255"/>
        <v/>
      </c>
      <c r="N1969" s="7" t="str">
        <f t="shared" si="251"/>
        <v/>
      </c>
      <c r="O1969" s="144"/>
      <c r="P1969" s="355">
        <v>0</v>
      </c>
      <c r="Q1969" s="362">
        <f>SUM('NOVO HORIZONTE'!I1969)</f>
        <v>0</v>
      </c>
      <c r="R1969" s="363">
        <f t="shared" si="256"/>
        <v>0</v>
      </c>
      <c r="S1969" s="153">
        <f t="shared" si="258"/>
        <v>0</v>
      </c>
      <c r="T1969" s="364"/>
    </row>
    <row r="1970" ht="22.5" hidden="1" spans="1:20">
      <c r="A1970" s="158">
        <v>93199</v>
      </c>
      <c r="B1970" s="94" t="s">
        <v>252</v>
      </c>
      <c r="C1970" s="104" t="s">
        <v>2218</v>
      </c>
      <c r="D1970" s="94" t="s">
        <v>263</v>
      </c>
      <c r="E1970" s="95">
        <v>38.55</v>
      </c>
      <c r="F1970" s="96">
        <f t="shared" si="252"/>
        <v>47.32</v>
      </c>
      <c r="G1970" s="107">
        <f>ROUND(SUM('NOVO HORIZONTE'!G1970),2)</f>
        <v>0</v>
      </c>
      <c r="H1970" s="107">
        <f t="shared" si="257"/>
        <v>0</v>
      </c>
      <c r="I1970" s="143">
        <f t="shared" si="253"/>
        <v>0</v>
      </c>
      <c r="J1970" s="142"/>
      <c r="K1970" s="183"/>
      <c r="L1970" s="7" t="str">
        <f t="shared" si="254"/>
        <v/>
      </c>
      <c r="M1970" s="7" t="str">
        <f t="shared" si="255"/>
        <v/>
      </c>
      <c r="N1970" s="7" t="str">
        <f t="shared" si="251"/>
        <v/>
      </c>
      <c r="O1970" s="144"/>
      <c r="P1970" s="355">
        <v>0</v>
      </c>
      <c r="Q1970" s="362">
        <f>SUM('NOVO HORIZONTE'!I1970)</f>
        <v>0</v>
      </c>
      <c r="R1970" s="363">
        <f t="shared" si="256"/>
        <v>0</v>
      </c>
      <c r="S1970" s="153">
        <f t="shared" si="258"/>
        <v>0</v>
      </c>
      <c r="T1970" s="364"/>
    </row>
    <row r="1971" ht="12.75" hidden="1" spans="1:20">
      <c r="A1971" s="158">
        <v>93204</v>
      </c>
      <c r="B1971" s="94" t="s">
        <v>252</v>
      </c>
      <c r="C1971" s="104" t="s">
        <v>2219</v>
      </c>
      <c r="D1971" s="94" t="s">
        <v>263</v>
      </c>
      <c r="E1971" s="95">
        <v>74.6</v>
      </c>
      <c r="F1971" s="96">
        <f t="shared" si="252"/>
        <v>91.56</v>
      </c>
      <c r="G1971" s="107">
        <f>ROUND(SUM('NOVO HORIZONTE'!G1971),2)</f>
        <v>0</v>
      </c>
      <c r="H1971" s="107">
        <f t="shared" si="257"/>
        <v>0</v>
      </c>
      <c r="I1971" s="143">
        <f t="shared" si="253"/>
        <v>0</v>
      </c>
      <c r="J1971" s="142"/>
      <c r="K1971" s="183"/>
      <c r="L1971" s="7" t="str">
        <f t="shared" si="254"/>
        <v/>
      </c>
      <c r="M1971" s="7" t="str">
        <f t="shared" si="255"/>
        <v/>
      </c>
      <c r="N1971" s="7" t="str">
        <f t="shared" si="251"/>
        <v/>
      </c>
      <c r="O1971" s="144"/>
      <c r="P1971" s="355">
        <v>0</v>
      </c>
      <c r="Q1971" s="362">
        <f>SUM('NOVO HORIZONTE'!I1971)</f>
        <v>0</v>
      </c>
      <c r="R1971" s="363">
        <f t="shared" si="256"/>
        <v>0</v>
      </c>
      <c r="S1971" s="153">
        <f t="shared" si="258"/>
        <v>0</v>
      </c>
      <c r="T1971" s="364"/>
    </row>
    <row r="1972" ht="22.5" hidden="1" spans="1:20">
      <c r="A1972" s="158">
        <v>93205</v>
      </c>
      <c r="B1972" s="94" t="s">
        <v>252</v>
      </c>
      <c r="C1972" s="104" t="s">
        <v>2220</v>
      </c>
      <c r="D1972" s="94" t="s">
        <v>263</v>
      </c>
      <c r="E1972" s="95">
        <v>37.79</v>
      </c>
      <c r="F1972" s="96">
        <f t="shared" si="252"/>
        <v>46.38</v>
      </c>
      <c r="G1972" s="107">
        <f>ROUND(SUM('NOVO HORIZONTE'!G1972),2)</f>
        <v>0</v>
      </c>
      <c r="H1972" s="107">
        <f t="shared" si="257"/>
        <v>0</v>
      </c>
      <c r="I1972" s="143">
        <f t="shared" si="253"/>
        <v>0</v>
      </c>
      <c r="J1972" s="142"/>
      <c r="K1972" s="183"/>
      <c r="L1972" s="7" t="str">
        <f t="shared" si="254"/>
        <v/>
      </c>
      <c r="M1972" s="7" t="str">
        <f t="shared" si="255"/>
        <v/>
      </c>
      <c r="N1972" s="7" t="str">
        <f t="shared" si="251"/>
        <v/>
      </c>
      <c r="O1972" s="144"/>
      <c r="P1972" s="355">
        <v>0</v>
      </c>
      <c r="Q1972" s="362">
        <f>SUM('NOVO HORIZONTE'!I1972)</f>
        <v>0</v>
      </c>
      <c r="R1972" s="363">
        <f t="shared" si="256"/>
        <v>0</v>
      </c>
      <c r="S1972" s="153">
        <f t="shared" si="258"/>
        <v>0</v>
      </c>
      <c r="T1972" s="364"/>
    </row>
    <row r="1973" ht="12.75" hidden="1" spans="1:20">
      <c r="A1973" s="158">
        <v>97046</v>
      </c>
      <c r="B1973" s="94" t="s">
        <v>252</v>
      </c>
      <c r="C1973" s="104" t="s">
        <v>2221</v>
      </c>
      <c r="D1973" s="94" t="s">
        <v>261</v>
      </c>
      <c r="E1973" s="95">
        <v>0.39</v>
      </c>
      <c r="F1973" s="96">
        <f t="shared" si="252"/>
        <v>0.48</v>
      </c>
      <c r="G1973" s="107">
        <f>ROUND(SUM('NOVO HORIZONTE'!G1973),2)</f>
        <v>0</v>
      </c>
      <c r="H1973" s="107">
        <f t="shared" si="257"/>
        <v>0</v>
      </c>
      <c r="I1973" s="143">
        <f t="shared" si="253"/>
        <v>0</v>
      </c>
      <c r="J1973" s="142"/>
      <c r="K1973" s="183"/>
      <c r="L1973" s="7" t="str">
        <f t="shared" si="254"/>
        <v/>
      </c>
      <c r="M1973" s="7" t="str">
        <f t="shared" si="255"/>
        <v/>
      </c>
      <c r="N1973" s="7" t="str">
        <f t="shared" si="251"/>
        <v/>
      </c>
      <c r="O1973" s="144"/>
      <c r="P1973" s="355">
        <v>0</v>
      </c>
      <c r="Q1973" s="362">
        <f>SUM('NOVO HORIZONTE'!I1973)</f>
        <v>0</v>
      </c>
      <c r="R1973" s="363">
        <f t="shared" si="256"/>
        <v>0</v>
      </c>
      <c r="S1973" s="153">
        <f t="shared" si="258"/>
        <v>0</v>
      </c>
      <c r="T1973" s="364"/>
    </row>
    <row r="1974" ht="22.5" hidden="1" spans="1:20">
      <c r="A1974" s="158">
        <v>97047</v>
      </c>
      <c r="B1974" s="94" t="s">
        <v>252</v>
      </c>
      <c r="C1974" s="104" t="s">
        <v>2222</v>
      </c>
      <c r="D1974" s="94" t="s">
        <v>261</v>
      </c>
      <c r="E1974" s="95">
        <v>0.14</v>
      </c>
      <c r="F1974" s="96">
        <f t="shared" si="252"/>
        <v>0.17</v>
      </c>
      <c r="G1974" s="107">
        <f>ROUND(SUM('NOVO HORIZONTE'!G1974),2)</f>
        <v>0</v>
      </c>
      <c r="H1974" s="107">
        <f t="shared" si="257"/>
        <v>0</v>
      </c>
      <c r="I1974" s="143">
        <f t="shared" si="253"/>
        <v>0</v>
      </c>
      <c r="J1974" s="142"/>
      <c r="K1974" s="183"/>
      <c r="L1974" s="7" t="str">
        <f t="shared" si="254"/>
        <v/>
      </c>
      <c r="M1974" s="7" t="str">
        <f t="shared" si="255"/>
        <v/>
      </c>
      <c r="N1974" s="7" t="str">
        <f t="shared" si="251"/>
        <v/>
      </c>
      <c r="O1974" s="144"/>
      <c r="P1974" s="355">
        <v>0</v>
      </c>
      <c r="Q1974" s="362">
        <f>SUM('NOVO HORIZONTE'!I1974)</f>
        <v>0</v>
      </c>
      <c r="R1974" s="363">
        <f t="shared" si="256"/>
        <v>0</v>
      </c>
      <c r="S1974" s="153">
        <f t="shared" si="258"/>
        <v>0</v>
      </c>
      <c r="T1974" s="364"/>
    </row>
    <row r="1975" ht="12.75" hidden="1" spans="1:20">
      <c r="A1975" s="158">
        <v>97048</v>
      </c>
      <c r="B1975" s="94" t="s">
        <v>252</v>
      </c>
      <c r="C1975" s="104" t="s">
        <v>2223</v>
      </c>
      <c r="D1975" s="94" t="s">
        <v>261</v>
      </c>
      <c r="E1975" s="95">
        <v>0.11</v>
      </c>
      <c r="F1975" s="96">
        <f t="shared" si="252"/>
        <v>0.14</v>
      </c>
      <c r="G1975" s="107">
        <f>ROUND(SUM('NOVO HORIZONTE'!G1975),2)</f>
        <v>0</v>
      </c>
      <c r="H1975" s="107">
        <f t="shared" si="257"/>
        <v>0</v>
      </c>
      <c r="I1975" s="143">
        <f t="shared" si="253"/>
        <v>0</v>
      </c>
      <c r="J1975" s="142"/>
      <c r="K1975" s="183"/>
      <c r="L1975" s="7" t="str">
        <f t="shared" si="254"/>
        <v/>
      </c>
      <c r="M1975" s="7" t="str">
        <f t="shared" si="255"/>
        <v/>
      </c>
      <c r="N1975" s="7" t="str">
        <f t="shared" si="251"/>
        <v/>
      </c>
      <c r="O1975" s="144"/>
      <c r="P1975" s="355">
        <v>0</v>
      </c>
      <c r="Q1975" s="362">
        <f>SUM('NOVO HORIZONTE'!I1975)</f>
        <v>0</v>
      </c>
      <c r="R1975" s="363">
        <f t="shared" si="256"/>
        <v>0</v>
      </c>
      <c r="S1975" s="153">
        <f t="shared" si="258"/>
        <v>0</v>
      </c>
      <c r="T1975" s="364"/>
    </row>
    <row r="1976" ht="12.75" spans="1:20">
      <c r="A1976" s="154" t="s">
        <v>2224</v>
      </c>
      <c r="B1976" s="94"/>
      <c r="C1976" s="161" t="s">
        <v>2225</v>
      </c>
      <c r="D1976" s="94">
        <v>0</v>
      </c>
      <c r="E1976" s="378">
        <v>0</v>
      </c>
      <c r="F1976" s="379">
        <f t="shared" si="252"/>
        <v>0</v>
      </c>
      <c r="G1976" s="195">
        <f>ROUND(SUM('NOVO HORIZONTE'!G1976),2)</f>
        <v>0</v>
      </c>
      <c r="H1976" s="195">
        <f t="shared" si="257"/>
        <v>0</v>
      </c>
      <c r="I1976" s="207">
        <f t="shared" si="253"/>
        <v>0</v>
      </c>
      <c r="J1976" s="191"/>
      <c r="K1976" s="138" t="str">
        <f>IF(OR(SUM(I1978:I2028)&gt;0,SUM(I1978:I2028)&gt;0),"xx","")</f>
        <v>xx</v>
      </c>
      <c r="L1976" s="7" t="str">
        <f t="shared" si="254"/>
        <v>x</v>
      </c>
      <c r="M1976" s="7" t="str">
        <f t="shared" si="255"/>
        <v>x</v>
      </c>
      <c r="N1976" s="7" t="str">
        <f t="shared" si="251"/>
        <v>x</v>
      </c>
      <c r="O1976" s="144"/>
      <c r="P1976" s="375"/>
      <c r="Q1976" s="362">
        <f>SUM('NOVO HORIZONTE'!I1976)</f>
        <v>0</v>
      </c>
      <c r="R1976" s="363">
        <f t="shared" si="256"/>
        <v>0</v>
      </c>
      <c r="S1976" s="153">
        <f t="shared" si="258"/>
        <v>0</v>
      </c>
      <c r="T1976" s="364"/>
    </row>
    <row r="1977" ht="12.75" hidden="1" spans="1:20">
      <c r="A1977" s="154" t="s">
        <v>2226</v>
      </c>
      <c r="B1977" s="94"/>
      <c r="C1977" s="161" t="s">
        <v>2227</v>
      </c>
      <c r="D1977" s="94">
        <v>0</v>
      </c>
      <c r="E1977" s="378">
        <v>0</v>
      </c>
      <c r="F1977" s="379">
        <f t="shared" si="252"/>
        <v>0</v>
      </c>
      <c r="G1977" s="195">
        <f>ROUND(SUM('NOVO HORIZONTE'!G1977),2)</f>
        <v>0</v>
      </c>
      <c r="H1977" s="195">
        <f t="shared" si="257"/>
        <v>0</v>
      </c>
      <c r="I1977" s="207">
        <f t="shared" si="253"/>
        <v>0</v>
      </c>
      <c r="J1977" s="191"/>
      <c r="K1977" s="138" t="str">
        <f>IF(OR(SUM(I1977)&gt;0,SUM(I1977)&gt;0),"xx","")</f>
        <v/>
      </c>
      <c r="L1977" s="7" t="str">
        <f t="shared" si="254"/>
        <v/>
      </c>
      <c r="M1977" s="7" t="str">
        <f t="shared" si="255"/>
        <v/>
      </c>
      <c r="N1977" s="7" t="str">
        <f t="shared" si="251"/>
        <v/>
      </c>
      <c r="O1977" s="144"/>
      <c r="P1977" s="375"/>
      <c r="Q1977" s="362">
        <f>SUM('NOVO HORIZONTE'!I1977)</f>
        <v>0</v>
      </c>
      <c r="R1977" s="363">
        <f t="shared" si="256"/>
        <v>0</v>
      </c>
      <c r="S1977" s="153">
        <f t="shared" si="258"/>
        <v>0</v>
      </c>
      <c r="T1977" s="364"/>
    </row>
    <row r="1978" ht="12.75" spans="1:20">
      <c r="A1978" s="154" t="s">
        <v>2228</v>
      </c>
      <c r="B1978" s="94"/>
      <c r="C1978" s="161" t="s">
        <v>2229</v>
      </c>
      <c r="D1978" s="94">
        <v>0</v>
      </c>
      <c r="E1978" s="378">
        <v>0</v>
      </c>
      <c r="F1978" s="379">
        <f t="shared" si="252"/>
        <v>0</v>
      </c>
      <c r="G1978" s="195">
        <f>ROUND(SUM('NOVO HORIZONTE'!G1978),2)</f>
        <v>0</v>
      </c>
      <c r="H1978" s="195">
        <f t="shared" si="257"/>
        <v>0</v>
      </c>
      <c r="I1978" s="207">
        <f t="shared" si="253"/>
        <v>0</v>
      </c>
      <c r="J1978" s="191"/>
      <c r="K1978" s="138" t="str">
        <f>IF(OR(SUM(I1979:I2028)&gt;0,SUM(I1979:I2028)&gt;0),"xx","")</f>
        <v>xx</v>
      </c>
      <c r="L1978" s="7" t="str">
        <f t="shared" si="254"/>
        <v>x</v>
      </c>
      <c r="M1978" s="7" t="str">
        <f t="shared" si="255"/>
        <v>x</v>
      </c>
      <c r="N1978" s="7" t="str">
        <f t="shared" si="251"/>
        <v>x</v>
      </c>
      <c r="O1978" s="144"/>
      <c r="P1978" s="375"/>
      <c r="Q1978" s="362">
        <f>SUM('NOVO HORIZONTE'!I1978)</f>
        <v>0</v>
      </c>
      <c r="R1978" s="363">
        <f t="shared" si="256"/>
        <v>0</v>
      </c>
      <c r="S1978" s="153">
        <f t="shared" si="258"/>
        <v>0</v>
      </c>
      <c r="T1978" s="364"/>
    </row>
    <row r="1979" ht="22.5" hidden="1" spans="1:20">
      <c r="A1979" s="158">
        <v>98575</v>
      </c>
      <c r="B1979" s="94" t="s">
        <v>252</v>
      </c>
      <c r="C1979" s="104" t="s">
        <v>2230</v>
      </c>
      <c r="D1979" s="94" t="s">
        <v>263</v>
      </c>
      <c r="E1979" s="95">
        <v>115.17</v>
      </c>
      <c r="F1979" s="96">
        <f t="shared" si="252"/>
        <v>141.36</v>
      </c>
      <c r="G1979" s="195">
        <f>ROUND(SUM('NOVO HORIZONTE'!G1979),2)</f>
        <v>0</v>
      </c>
      <c r="H1979" s="195">
        <f t="shared" si="257"/>
        <v>0</v>
      </c>
      <c r="I1979" s="143">
        <f t="shared" si="253"/>
        <v>0</v>
      </c>
      <c r="J1979" s="142"/>
      <c r="K1979" s="138"/>
      <c r="L1979" s="7" t="str">
        <f t="shared" si="254"/>
        <v/>
      </c>
      <c r="M1979" s="7" t="str">
        <f t="shared" si="255"/>
        <v/>
      </c>
      <c r="N1979" s="7" t="str">
        <f t="shared" si="251"/>
        <v/>
      </c>
      <c r="O1979" s="144"/>
      <c r="P1979" s="355">
        <v>0</v>
      </c>
      <c r="Q1979" s="362">
        <f>SUM('NOVO HORIZONTE'!I1979)</f>
        <v>0</v>
      </c>
      <c r="R1979" s="363">
        <f t="shared" si="256"/>
        <v>0</v>
      </c>
      <c r="S1979" s="153">
        <f t="shared" si="258"/>
        <v>0</v>
      </c>
      <c r="T1979" s="364"/>
    </row>
    <row r="1980" ht="22.5" spans="1:20">
      <c r="A1980" s="158">
        <v>98577</v>
      </c>
      <c r="B1980" s="94" t="s">
        <v>252</v>
      </c>
      <c r="C1980" s="104" t="s">
        <v>2231</v>
      </c>
      <c r="D1980" s="94" t="s">
        <v>263</v>
      </c>
      <c r="E1980" s="95">
        <v>54.37</v>
      </c>
      <c r="F1980" s="96">
        <f t="shared" si="252"/>
        <v>66.73</v>
      </c>
      <c r="G1980" s="195">
        <f>ROUND(SUM('NOVO HORIZONTE'!G1980),2)</f>
        <v>311.54</v>
      </c>
      <c r="H1980" s="195">
        <f t="shared" si="257"/>
        <v>66.73</v>
      </c>
      <c r="I1980" s="143">
        <f t="shared" si="253"/>
        <v>20789.06</v>
      </c>
      <c r="J1980" s="142"/>
      <c r="K1980" s="138"/>
      <c r="L1980" s="7" t="str">
        <f t="shared" si="254"/>
        <v>x</v>
      </c>
      <c r="M1980" s="7" t="str">
        <f t="shared" si="255"/>
        <v>x</v>
      </c>
      <c r="N1980" s="7" t="str">
        <f t="shared" si="251"/>
        <v>x</v>
      </c>
      <c r="O1980" s="144"/>
      <c r="P1980" s="355">
        <v>0</v>
      </c>
      <c r="Q1980" s="362">
        <f>SUM('NOVO HORIZONTE'!I1980)</f>
        <v>20789.06</v>
      </c>
      <c r="R1980" s="363">
        <f t="shared" si="256"/>
        <v>0</v>
      </c>
      <c r="S1980" s="153">
        <f t="shared" si="258"/>
        <v>0</v>
      </c>
      <c r="T1980" s="364"/>
    </row>
    <row r="1981" ht="12.75" hidden="1" spans="1:20">
      <c r="A1981" s="158">
        <v>98576</v>
      </c>
      <c r="B1981" s="94" t="s">
        <v>252</v>
      </c>
      <c r="C1981" s="104" t="s">
        <v>2232</v>
      </c>
      <c r="D1981" s="94" t="s">
        <v>263</v>
      </c>
      <c r="E1981" s="95">
        <v>22.6</v>
      </c>
      <c r="F1981" s="96">
        <f t="shared" si="252"/>
        <v>27.74</v>
      </c>
      <c r="G1981" s="195">
        <f>ROUND(SUM('NOVO HORIZONTE'!G1981),2)</f>
        <v>0</v>
      </c>
      <c r="H1981" s="195">
        <f t="shared" si="257"/>
        <v>0</v>
      </c>
      <c r="I1981" s="143">
        <f t="shared" si="253"/>
        <v>0</v>
      </c>
      <c r="J1981" s="142"/>
      <c r="K1981" s="138"/>
      <c r="L1981" s="7" t="str">
        <f t="shared" si="254"/>
        <v/>
      </c>
      <c r="M1981" s="7" t="str">
        <f t="shared" si="255"/>
        <v/>
      </c>
      <c r="N1981" s="7" t="str">
        <f t="shared" si="251"/>
        <v/>
      </c>
      <c r="O1981" s="144"/>
      <c r="P1981" s="355">
        <v>0</v>
      </c>
      <c r="Q1981" s="362">
        <f>SUM('NOVO HORIZONTE'!I1981)</f>
        <v>0</v>
      </c>
      <c r="R1981" s="363">
        <f t="shared" si="256"/>
        <v>0</v>
      </c>
      <c r="S1981" s="153">
        <f t="shared" si="258"/>
        <v>0</v>
      </c>
      <c r="T1981" s="364"/>
    </row>
    <row r="1982" ht="22.5" hidden="1" spans="1:20">
      <c r="A1982" s="158">
        <v>93203</v>
      </c>
      <c r="B1982" s="94" t="s">
        <v>252</v>
      </c>
      <c r="C1982" s="104" t="s">
        <v>2233</v>
      </c>
      <c r="D1982" s="94" t="s">
        <v>263</v>
      </c>
      <c r="E1982" s="95">
        <v>15.59</v>
      </c>
      <c r="F1982" s="96">
        <f t="shared" si="252"/>
        <v>19.14</v>
      </c>
      <c r="G1982" s="195">
        <f>ROUND(SUM('NOVO HORIZONTE'!G1982),2)</f>
        <v>0</v>
      </c>
      <c r="H1982" s="195">
        <f t="shared" si="257"/>
        <v>0</v>
      </c>
      <c r="I1982" s="143">
        <f t="shared" si="253"/>
        <v>0</v>
      </c>
      <c r="J1982" s="142"/>
      <c r="K1982" s="138"/>
      <c r="L1982" s="7" t="str">
        <f t="shared" si="254"/>
        <v/>
      </c>
      <c r="M1982" s="7" t="str">
        <f t="shared" si="255"/>
        <v/>
      </c>
      <c r="N1982" s="7" t="str">
        <f t="shared" si="251"/>
        <v/>
      </c>
      <c r="O1982" s="144"/>
      <c r="P1982" s="355">
        <v>0</v>
      </c>
      <c r="Q1982" s="362">
        <f>SUM('NOVO HORIZONTE'!I1982)</f>
        <v>0</v>
      </c>
      <c r="R1982" s="363">
        <f t="shared" si="256"/>
        <v>0</v>
      </c>
      <c r="S1982" s="153">
        <f t="shared" si="258"/>
        <v>0</v>
      </c>
      <c r="T1982" s="364"/>
    </row>
    <row r="1983" ht="22.5" hidden="1" spans="1:20">
      <c r="A1983" s="158">
        <v>95952</v>
      </c>
      <c r="B1983" s="94" t="s">
        <v>252</v>
      </c>
      <c r="C1983" s="104" t="s">
        <v>2234</v>
      </c>
      <c r="D1983" s="94" t="s">
        <v>239</v>
      </c>
      <c r="E1983" s="95">
        <v>2184.25</v>
      </c>
      <c r="F1983" s="96">
        <f t="shared" si="252"/>
        <v>2680.95</v>
      </c>
      <c r="G1983" s="195">
        <f>ROUND(SUM('NOVO HORIZONTE'!G1983),2)</f>
        <v>0</v>
      </c>
      <c r="H1983" s="195">
        <f t="shared" si="257"/>
        <v>0</v>
      </c>
      <c r="I1983" s="143">
        <f t="shared" si="253"/>
        <v>0</v>
      </c>
      <c r="J1983" s="142"/>
      <c r="K1983" s="138"/>
      <c r="L1983" s="7" t="str">
        <f t="shared" si="254"/>
        <v/>
      </c>
      <c r="M1983" s="7" t="str">
        <f t="shared" si="255"/>
        <v/>
      </c>
      <c r="N1983" s="7" t="str">
        <f t="shared" si="251"/>
        <v/>
      </c>
      <c r="O1983" s="144"/>
      <c r="P1983" s="355">
        <v>0</v>
      </c>
      <c r="Q1983" s="362">
        <f>SUM('NOVO HORIZONTE'!I1983)</f>
        <v>0</v>
      </c>
      <c r="R1983" s="363">
        <f t="shared" si="256"/>
        <v>0</v>
      </c>
      <c r="S1983" s="153">
        <f t="shared" si="258"/>
        <v>0</v>
      </c>
      <c r="T1983" s="364"/>
    </row>
    <row r="1984" ht="33.75" hidden="1" spans="1:20">
      <c r="A1984" s="158">
        <v>95953</v>
      </c>
      <c r="B1984" s="94" t="s">
        <v>252</v>
      </c>
      <c r="C1984" s="104" t="s">
        <v>2235</v>
      </c>
      <c r="D1984" s="94" t="s">
        <v>239</v>
      </c>
      <c r="E1984" s="95">
        <v>3631.44</v>
      </c>
      <c r="F1984" s="96">
        <f t="shared" si="252"/>
        <v>4457.23</v>
      </c>
      <c r="G1984" s="195">
        <f>ROUND(SUM('NOVO HORIZONTE'!G1984),2)</f>
        <v>0</v>
      </c>
      <c r="H1984" s="195">
        <f t="shared" si="257"/>
        <v>0</v>
      </c>
      <c r="I1984" s="143">
        <f t="shared" si="253"/>
        <v>0</v>
      </c>
      <c r="J1984" s="142"/>
      <c r="K1984" s="138"/>
      <c r="L1984" s="7" t="str">
        <f t="shared" si="254"/>
        <v/>
      </c>
      <c r="M1984" s="7" t="str">
        <f t="shared" si="255"/>
        <v/>
      </c>
      <c r="N1984" s="7" t="str">
        <f t="shared" si="251"/>
        <v/>
      </c>
      <c r="O1984" s="144"/>
      <c r="P1984" s="355">
        <v>0</v>
      </c>
      <c r="Q1984" s="362">
        <f>SUM('NOVO HORIZONTE'!I1984)</f>
        <v>0</v>
      </c>
      <c r="R1984" s="363">
        <f t="shared" si="256"/>
        <v>0</v>
      </c>
      <c r="S1984" s="153">
        <f t="shared" si="258"/>
        <v>0</v>
      </c>
      <c r="T1984" s="364"/>
    </row>
    <row r="1985" ht="33.75" hidden="1" spans="1:20">
      <c r="A1985" s="158">
        <v>95954</v>
      </c>
      <c r="B1985" s="94" t="s">
        <v>252</v>
      </c>
      <c r="C1985" s="104" t="s">
        <v>2236</v>
      </c>
      <c r="D1985" s="94" t="s">
        <v>239</v>
      </c>
      <c r="E1985" s="95">
        <v>2642.69</v>
      </c>
      <c r="F1985" s="96">
        <f t="shared" si="252"/>
        <v>3243.64</v>
      </c>
      <c r="G1985" s="195">
        <f>ROUND(SUM('NOVO HORIZONTE'!G1985),2)</f>
        <v>0</v>
      </c>
      <c r="H1985" s="195">
        <f t="shared" si="257"/>
        <v>0</v>
      </c>
      <c r="I1985" s="143">
        <f t="shared" si="253"/>
        <v>0</v>
      </c>
      <c r="J1985" s="142"/>
      <c r="K1985" s="138"/>
      <c r="L1985" s="7" t="str">
        <f t="shared" si="254"/>
        <v/>
      </c>
      <c r="M1985" s="7" t="str">
        <f t="shared" si="255"/>
        <v/>
      </c>
      <c r="N1985" s="7" t="str">
        <f t="shared" si="251"/>
        <v/>
      </c>
      <c r="O1985" s="144"/>
      <c r="P1985" s="355">
        <v>0</v>
      </c>
      <c r="Q1985" s="362">
        <f>SUM('NOVO HORIZONTE'!I1985)</f>
        <v>0</v>
      </c>
      <c r="R1985" s="363">
        <f t="shared" si="256"/>
        <v>0</v>
      </c>
      <c r="S1985" s="153">
        <f t="shared" si="258"/>
        <v>0</v>
      </c>
      <c r="T1985" s="364"/>
    </row>
    <row r="1986" ht="22.5" hidden="1" spans="1:20">
      <c r="A1986" s="158">
        <v>95955</v>
      </c>
      <c r="B1986" s="94" t="s">
        <v>252</v>
      </c>
      <c r="C1986" s="104" t="s">
        <v>2237</v>
      </c>
      <c r="D1986" s="94" t="s">
        <v>239</v>
      </c>
      <c r="E1986" s="95">
        <v>3288.4</v>
      </c>
      <c r="F1986" s="96">
        <f t="shared" si="252"/>
        <v>4036.18</v>
      </c>
      <c r="G1986" s="195">
        <f>ROUND(SUM('NOVO HORIZONTE'!G1986),2)</f>
        <v>0</v>
      </c>
      <c r="H1986" s="195">
        <f t="shared" si="257"/>
        <v>0</v>
      </c>
      <c r="I1986" s="143">
        <f t="shared" si="253"/>
        <v>0</v>
      </c>
      <c r="J1986" s="142"/>
      <c r="K1986" s="138"/>
      <c r="L1986" s="7" t="str">
        <f t="shared" si="254"/>
        <v/>
      </c>
      <c r="M1986" s="7" t="str">
        <f t="shared" si="255"/>
        <v/>
      </c>
      <c r="N1986" s="7" t="str">
        <f t="shared" si="251"/>
        <v/>
      </c>
      <c r="O1986" s="144"/>
      <c r="P1986" s="355">
        <v>0</v>
      </c>
      <c r="Q1986" s="362">
        <f>SUM('NOVO HORIZONTE'!I1986)</f>
        <v>0</v>
      </c>
      <c r="R1986" s="363">
        <f t="shared" si="256"/>
        <v>0</v>
      </c>
      <c r="S1986" s="153">
        <f t="shared" si="258"/>
        <v>0</v>
      </c>
      <c r="T1986" s="364"/>
    </row>
    <row r="1987" ht="33.75" hidden="1" spans="1:20">
      <c r="A1987" s="158">
        <v>95956</v>
      </c>
      <c r="B1987" s="94" t="s">
        <v>252</v>
      </c>
      <c r="C1987" s="104" t="s">
        <v>2238</v>
      </c>
      <c r="D1987" s="94" t="s">
        <v>239</v>
      </c>
      <c r="E1987" s="95">
        <v>2631.12</v>
      </c>
      <c r="F1987" s="96">
        <f t="shared" si="252"/>
        <v>3229.44</v>
      </c>
      <c r="G1987" s="195">
        <f>ROUND(SUM('NOVO HORIZONTE'!G1987),2)</f>
        <v>0</v>
      </c>
      <c r="H1987" s="195">
        <f t="shared" si="257"/>
        <v>0</v>
      </c>
      <c r="I1987" s="143">
        <f t="shared" si="253"/>
        <v>0</v>
      </c>
      <c r="J1987" s="142"/>
      <c r="K1987" s="138"/>
      <c r="L1987" s="7" t="str">
        <f t="shared" si="254"/>
        <v/>
      </c>
      <c r="M1987" s="7" t="str">
        <f t="shared" si="255"/>
        <v/>
      </c>
      <c r="N1987" s="7" t="str">
        <f t="shared" si="251"/>
        <v/>
      </c>
      <c r="O1987" s="144"/>
      <c r="P1987" s="355">
        <v>0</v>
      </c>
      <c r="Q1987" s="362">
        <f>SUM('NOVO HORIZONTE'!I1987)</f>
        <v>0</v>
      </c>
      <c r="R1987" s="363">
        <f t="shared" si="256"/>
        <v>0</v>
      </c>
      <c r="S1987" s="153">
        <f t="shared" si="258"/>
        <v>0</v>
      </c>
      <c r="T1987" s="364"/>
    </row>
    <row r="1988" ht="22.5" hidden="1" spans="1:20">
      <c r="A1988" s="158">
        <v>95957</v>
      </c>
      <c r="B1988" s="94" t="s">
        <v>252</v>
      </c>
      <c r="C1988" s="104" t="s">
        <v>2239</v>
      </c>
      <c r="D1988" s="94" t="s">
        <v>239</v>
      </c>
      <c r="E1988" s="95">
        <v>3330.34</v>
      </c>
      <c r="F1988" s="96">
        <f t="shared" si="252"/>
        <v>4087.66</v>
      </c>
      <c r="G1988" s="195">
        <f>ROUND(SUM('NOVO HORIZONTE'!G1988),2)</f>
        <v>0</v>
      </c>
      <c r="H1988" s="195">
        <f t="shared" si="257"/>
        <v>0</v>
      </c>
      <c r="I1988" s="143">
        <f t="shared" si="253"/>
        <v>0</v>
      </c>
      <c r="J1988" s="142"/>
      <c r="K1988" s="138"/>
      <c r="L1988" s="7" t="str">
        <f t="shared" si="254"/>
        <v/>
      </c>
      <c r="M1988" s="7" t="str">
        <f t="shared" si="255"/>
        <v/>
      </c>
      <c r="N1988" s="7" t="str">
        <f t="shared" si="251"/>
        <v/>
      </c>
      <c r="O1988" s="144"/>
      <c r="P1988" s="355">
        <v>0</v>
      </c>
      <c r="Q1988" s="362">
        <f>SUM('NOVO HORIZONTE'!I1988)</f>
        <v>0</v>
      </c>
      <c r="R1988" s="363">
        <f t="shared" si="256"/>
        <v>0</v>
      </c>
      <c r="S1988" s="153">
        <f t="shared" si="258"/>
        <v>0</v>
      </c>
      <c r="T1988" s="364"/>
    </row>
    <row r="1989" ht="22.5" hidden="1" spans="1:20">
      <c r="A1989" s="158">
        <v>95969</v>
      </c>
      <c r="B1989" s="94" t="s">
        <v>252</v>
      </c>
      <c r="C1989" s="104" t="s">
        <v>2240</v>
      </c>
      <c r="D1989" s="94" t="s">
        <v>239</v>
      </c>
      <c r="E1989" s="95">
        <v>3096.79</v>
      </c>
      <c r="F1989" s="96">
        <f t="shared" si="252"/>
        <v>3801</v>
      </c>
      <c r="G1989" s="195">
        <f>ROUND(SUM('NOVO HORIZONTE'!G1989),2)</f>
        <v>0</v>
      </c>
      <c r="H1989" s="195">
        <f t="shared" si="257"/>
        <v>0</v>
      </c>
      <c r="I1989" s="143">
        <f t="shared" si="253"/>
        <v>0</v>
      </c>
      <c r="J1989" s="142"/>
      <c r="K1989" s="138"/>
      <c r="L1989" s="7" t="str">
        <f t="shared" si="254"/>
        <v/>
      </c>
      <c r="M1989" s="7" t="str">
        <f t="shared" si="255"/>
        <v/>
      </c>
      <c r="N1989" s="7" t="str">
        <f t="shared" si="251"/>
        <v/>
      </c>
      <c r="O1989" s="144"/>
      <c r="P1989" s="355">
        <v>0</v>
      </c>
      <c r="Q1989" s="362">
        <f>SUM('NOVO HORIZONTE'!I1989)</f>
        <v>0</v>
      </c>
      <c r="R1989" s="363">
        <f t="shared" si="256"/>
        <v>0</v>
      </c>
      <c r="S1989" s="153">
        <f t="shared" si="258"/>
        <v>0</v>
      </c>
      <c r="T1989" s="364"/>
    </row>
    <row r="1990" ht="22.5" hidden="1" spans="1:20">
      <c r="A1990" s="158">
        <v>102073</v>
      </c>
      <c r="B1990" s="94" t="s">
        <v>252</v>
      </c>
      <c r="C1990" s="104" t="s">
        <v>2241</v>
      </c>
      <c r="D1990" s="94" t="s">
        <v>239</v>
      </c>
      <c r="E1990" s="95">
        <v>3599.84</v>
      </c>
      <c r="F1990" s="96">
        <f t="shared" si="252"/>
        <v>4418.44</v>
      </c>
      <c r="G1990" s="195">
        <f>ROUND(SUM('NOVO HORIZONTE'!G1990),2)</f>
        <v>0</v>
      </c>
      <c r="H1990" s="195">
        <f t="shared" si="257"/>
        <v>0</v>
      </c>
      <c r="I1990" s="143">
        <f t="shared" si="253"/>
        <v>0</v>
      </c>
      <c r="J1990" s="142"/>
      <c r="K1990" s="138"/>
      <c r="L1990" s="7" t="str">
        <f t="shared" si="254"/>
        <v/>
      </c>
      <c r="M1990" s="7" t="str">
        <f t="shared" si="255"/>
        <v/>
      </c>
      <c r="N1990" s="7" t="str">
        <f t="shared" si="251"/>
        <v/>
      </c>
      <c r="O1990" s="144"/>
      <c r="P1990" s="355">
        <v>0</v>
      </c>
      <c r="Q1990" s="362">
        <f>SUM('NOVO HORIZONTE'!I1990)</f>
        <v>0</v>
      </c>
      <c r="R1990" s="363">
        <f t="shared" si="256"/>
        <v>0</v>
      </c>
      <c r="S1990" s="153">
        <f t="shared" si="258"/>
        <v>0</v>
      </c>
      <c r="T1990" s="364"/>
    </row>
    <row r="1991" ht="22.5" hidden="1" spans="1:20">
      <c r="A1991" s="158">
        <v>102074</v>
      </c>
      <c r="B1991" s="94" t="s">
        <v>252</v>
      </c>
      <c r="C1991" s="104" t="s">
        <v>2242</v>
      </c>
      <c r="D1991" s="94" t="s">
        <v>239</v>
      </c>
      <c r="E1991" s="95">
        <v>4326.13</v>
      </c>
      <c r="F1991" s="96">
        <f t="shared" si="252"/>
        <v>5309.89</v>
      </c>
      <c r="G1991" s="195">
        <f>ROUND(SUM('NOVO HORIZONTE'!G1991),2)</f>
        <v>0</v>
      </c>
      <c r="H1991" s="195">
        <f t="shared" si="257"/>
        <v>0</v>
      </c>
      <c r="I1991" s="143">
        <f t="shared" si="253"/>
        <v>0</v>
      </c>
      <c r="J1991" s="142"/>
      <c r="K1991" s="138"/>
      <c r="L1991" s="7" t="str">
        <f t="shared" si="254"/>
        <v/>
      </c>
      <c r="M1991" s="7" t="str">
        <f t="shared" si="255"/>
        <v/>
      </c>
      <c r="N1991" s="7" t="str">
        <f t="shared" si="251"/>
        <v/>
      </c>
      <c r="O1991" s="144"/>
      <c r="P1991" s="355">
        <v>0</v>
      </c>
      <c r="Q1991" s="362">
        <f>SUM('NOVO HORIZONTE'!I1991)</f>
        <v>0</v>
      </c>
      <c r="R1991" s="363">
        <f t="shared" si="256"/>
        <v>0</v>
      </c>
      <c r="S1991" s="153">
        <f t="shared" si="258"/>
        <v>0</v>
      </c>
      <c r="T1991" s="364"/>
    </row>
    <row r="1992" ht="22.5" hidden="1" spans="1:20">
      <c r="A1992" s="158">
        <v>102075</v>
      </c>
      <c r="B1992" s="94" t="s">
        <v>252</v>
      </c>
      <c r="C1992" s="104" t="s">
        <v>2243</v>
      </c>
      <c r="D1992" s="94" t="s">
        <v>239</v>
      </c>
      <c r="E1992" s="95">
        <v>4540.58</v>
      </c>
      <c r="F1992" s="96">
        <f t="shared" si="252"/>
        <v>5573.11</v>
      </c>
      <c r="G1992" s="195">
        <f>ROUND(SUM('NOVO HORIZONTE'!G1992),2)</f>
        <v>0</v>
      </c>
      <c r="H1992" s="195">
        <f t="shared" si="257"/>
        <v>0</v>
      </c>
      <c r="I1992" s="143">
        <f t="shared" si="253"/>
        <v>0</v>
      </c>
      <c r="J1992" s="142"/>
      <c r="K1992" s="138"/>
      <c r="L1992" s="7" t="str">
        <f t="shared" si="254"/>
        <v/>
      </c>
      <c r="M1992" s="7" t="str">
        <f t="shared" si="255"/>
        <v/>
      </c>
      <c r="N1992" s="7" t="str">
        <f t="shared" si="251"/>
        <v/>
      </c>
      <c r="O1992" s="144"/>
      <c r="P1992" s="355">
        <v>0</v>
      </c>
      <c r="Q1992" s="362">
        <f>SUM('NOVO HORIZONTE'!I1992)</f>
        <v>0</v>
      </c>
      <c r="R1992" s="363">
        <f t="shared" si="256"/>
        <v>0</v>
      </c>
      <c r="S1992" s="153">
        <f t="shared" si="258"/>
        <v>0</v>
      </c>
      <c r="T1992" s="364"/>
    </row>
    <row r="1993" ht="22.5" hidden="1" spans="1:20">
      <c r="A1993" s="158">
        <v>102076</v>
      </c>
      <c r="B1993" s="94" t="s">
        <v>252</v>
      </c>
      <c r="C1993" s="104" t="s">
        <v>2244</v>
      </c>
      <c r="D1993" s="94" t="s">
        <v>239</v>
      </c>
      <c r="E1993" s="95">
        <v>4624.89</v>
      </c>
      <c r="F1993" s="96">
        <f t="shared" si="252"/>
        <v>5676.59</v>
      </c>
      <c r="G1993" s="195">
        <f>ROUND(SUM('NOVO HORIZONTE'!G1993),2)</f>
        <v>0</v>
      </c>
      <c r="H1993" s="195">
        <f t="shared" si="257"/>
        <v>0</v>
      </c>
      <c r="I1993" s="143">
        <f t="shared" si="253"/>
        <v>0</v>
      </c>
      <c r="J1993" s="142"/>
      <c r="K1993" s="138"/>
      <c r="L1993" s="7" t="str">
        <f t="shared" si="254"/>
        <v/>
      </c>
      <c r="M1993" s="7" t="str">
        <f t="shared" si="255"/>
        <v/>
      </c>
      <c r="N1993" s="7" t="str">
        <f t="shared" si="251"/>
        <v/>
      </c>
      <c r="O1993" s="144"/>
      <c r="P1993" s="355">
        <v>0</v>
      </c>
      <c r="Q1993" s="362">
        <f>SUM('NOVO HORIZONTE'!I1993)</f>
        <v>0</v>
      </c>
      <c r="R1993" s="363">
        <f t="shared" si="256"/>
        <v>0</v>
      </c>
      <c r="S1993" s="153">
        <f t="shared" si="258"/>
        <v>0</v>
      </c>
      <c r="T1993" s="364"/>
    </row>
    <row r="1994" ht="22.5" hidden="1" spans="1:20">
      <c r="A1994" s="158">
        <v>102077</v>
      </c>
      <c r="B1994" s="94" t="s">
        <v>252</v>
      </c>
      <c r="C1994" s="104" t="s">
        <v>2245</v>
      </c>
      <c r="D1994" s="94" t="s">
        <v>239</v>
      </c>
      <c r="E1994" s="95">
        <v>5204.85</v>
      </c>
      <c r="F1994" s="96">
        <f t="shared" si="252"/>
        <v>6388.43</v>
      </c>
      <c r="G1994" s="195">
        <f>ROUND(SUM('NOVO HORIZONTE'!G1994),2)</f>
        <v>0</v>
      </c>
      <c r="H1994" s="195">
        <f t="shared" si="257"/>
        <v>0</v>
      </c>
      <c r="I1994" s="143">
        <f t="shared" si="253"/>
        <v>0</v>
      </c>
      <c r="J1994" s="142"/>
      <c r="K1994" s="138"/>
      <c r="L1994" s="7" t="str">
        <f t="shared" si="254"/>
        <v/>
      </c>
      <c r="M1994" s="7" t="str">
        <f t="shared" si="255"/>
        <v/>
      </c>
      <c r="N1994" s="7" t="str">
        <f t="shared" si="251"/>
        <v/>
      </c>
      <c r="O1994" s="144"/>
      <c r="P1994" s="355">
        <v>0</v>
      </c>
      <c r="Q1994" s="362">
        <f>SUM('NOVO HORIZONTE'!I1994)</f>
        <v>0</v>
      </c>
      <c r="R1994" s="363">
        <f t="shared" si="256"/>
        <v>0</v>
      </c>
      <c r="S1994" s="153">
        <f t="shared" si="258"/>
        <v>0</v>
      </c>
      <c r="T1994" s="364"/>
    </row>
    <row r="1995" ht="22.5" hidden="1" spans="1:20">
      <c r="A1995" s="158">
        <v>102078</v>
      </c>
      <c r="B1995" s="94" t="s">
        <v>252</v>
      </c>
      <c r="C1995" s="104" t="s">
        <v>2246</v>
      </c>
      <c r="D1995" s="94" t="s">
        <v>239</v>
      </c>
      <c r="E1995" s="95">
        <v>5242.77</v>
      </c>
      <c r="F1995" s="96">
        <f t="shared" si="252"/>
        <v>6434.98</v>
      </c>
      <c r="G1995" s="195">
        <f>ROUND(SUM('NOVO HORIZONTE'!G1995),2)</f>
        <v>0</v>
      </c>
      <c r="H1995" s="195">
        <f t="shared" si="257"/>
        <v>0</v>
      </c>
      <c r="I1995" s="143">
        <f t="shared" si="253"/>
        <v>0</v>
      </c>
      <c r="J1995" s="142"/>
      <c r="K1995" s="138"/>
      <c r="L1995" s="7" t="str">
        <f t="shared" si="254"/>
        <v/>
      </c>
      <c r="M1995" s="7" t="str">
        <f t="shared" si="255"/>
        <v/>
      </c>
      <c r="N1995" s="7" t="str">
        <f t="shared" si="251"/>
        <v/>
      </c>
      <c r="O1995" s="144"/>
      <c r="P1995" s="355">
        <v>0</v>
      </c>
      <c r="Q1995" s="362">
        <f>SUM('NOVO HORIZONTE'!I1995)</f>
        <v>0</v>
      </c>
      <c r="R1995" s="363">
        <f t="shared" si="256"/>
        <v>0</v>
      </c>
      <c r="S1995" s="153">
        <f t="shared" si="258"/>
        <v>0</v>
      </c>
      <c r="T1995" s="364"/>
    </row>
    <row r="1996" ht="22.5" hidden="1" spans="1:20">
      <c r="A1996" s="158">
        <v>102079</v>
      </c>
      <c r="B1996" s="94" t="s">
        <v>252</v>
      </c>
      <c r="C1996" s="104" t="s">
        <v>2247</v>
      </c>
      <c r="D1996" s="94" t="s">
        <v>239</v>
      </c>
      <c r="E1996" s="95">
        <v>5062.89</v>
      </c>
      <c r="F1996" s="96">
        <f t="shared" si="252"/>
        <v>6214.19</v>
      </c>
      <c r="G1996" s="195">
        <f>ROUND(SUM('NOVO HORIZONTE'!G1996),2)</f>
        <v>0</v>
      </c>
      <c r="H1996" s="195">
        <f t="shared" si="257"/>
        <v>0</v>
      </c>
      <c r="I1996" s="143">
        <f t="shared" si="253"/>
        <v>0</v>
      </c>
      <c r="J1996" s="142"/>
      <c r="K1996" s="138"/>
      <c r="L1996" s="7" t="str">
        <f t="shared" si="254"/>
        <v/>
      </c>
      <c r="M1996" s="7" t="str">
        <f t="shared" si="255"/>
        <v/>
      </c>
      <c r="N1996" s="7" t="str">
        <f t="shared" si="251"/>
        <v/>
      </c>
      <c r="O1996" s="144"/>
      <c r="P1996" s="355">
        <v>0</v>
      </c>
      <c r="Q1996" s="362">
        <f>SUM('NOVO HORIZONTE'!I1996)</f>
        <v>0</v>
      </c>
      <c r="R1996" s="363">
        <f t="shared" si="256"/>
        <v>0</v>
      </c>
      <c r="S1996" s="153">
        <f t="shared" si="258"/>
        <v>0</v>
      </c>
      <c r="T1996" s="364"/>
    </row>
    <row r="1997" ht="22.5" hidden="1" spans="1:20">
      <c r="A1997" s="158">
        <v>102080</v>
      </c>
      <c r="B1997" s="94" t="s">
        <v>252</v>
      </c>
      <c r="C1997" s="104" t="s">
        <v>2248</v>
      </c>
      <c r="D1997" s="94" t="s">
        <v>239</v>
      </c>
      <c r="E1997" s="95">
        <v>4417.39</v>
      </c>
      <c r="F1997" s="96">
        <f t="shared" si="252"/>
        <v>5421.9</v>
      </c>
      <c r="G1997" s="195">
        <f>ROUND(SUM('NOVO HORIZONTE'!G1997),2)</f>
        <v>0</v>
      </c>
      <c r="H1997" s="195">
        <f t="shared" si="257"/>
        <v>0</v>
      </c>
      <c r="I1997" s="143">
        <f t="shared" si="253"/>
        <v>0</v>
      </c>
      <c r="J1997" s="142"/>
      <c r="K1997" s="138"/>
      <c r="L1997" s="7" t="str">
        <f t="shared" si="254"/>
        <v/>
      </c>
      <c r="M1997" s="7" t="str">
        <f t="shared" si="255"/>
        <v/>
      </c>
      <c r="N1997" s="7" t="str">
        <f t="shared" si="251"/>
        <v/>
      </c>
      <c r="O1997" s="144"/>
      <c r="P1997" s="355">
        <v>0</v>
      </c>
      <c r="Q1997" s="362">
        <f>SUM('NOVO HORIZONTE'!I1997)</f>
        <v>0</v>
      </c>
      <c r="R1997" s="363">
        <f t="shared" si="256"/>
        <v>0</v>
      </c>
      <c r="S1997" s="153">
        <f t="shared" si="258"/>
        <v>0</v>
      </c>
      <c r="T1997" s="364"/>
    </row>
    <row r="1998" ht="22.5" hidden="1" spans="1:20">
      <c r="A1998" s="158">
        <v>97733</v>
      </c>
      <c r="B1998" s="94" t="s">
        <v>252</v>
      </c>
      <c r="C1998" s="104" t="s">
        <v>2249</v>
      </c>
      <c r="D1998" s="94" t="s">
        <v>239</v>
      </c>
      <c r="E1998" s="95">
        <v>3650.88</v>
      </c>
      <c r="F1998" s="96">
        <f t="shared" si="252"/>
        <v>4481.09</v>
      </c>
      <c r="G1998" s="195">
        <f>ROUND(SUM('NOVO HORIZONTE'!G1998),2)</f>
        <v>0</v>
      </c>
      <c r="H1998" s="195">
        <f t="shared" si="257"/>
        <v>0</v>
      </c>
      <c r="I1998" s="143">
        <f t="shared" si="253"/>
        <v>0</v>
      </c>
      <c r="J1998" s="142"/>
      <c r="K1998" s="138"/>
      <c r="L1998" s="7" t="str">
        <f t="shared" si="254"/>
        <v/>
      </c>
      <c r="M1998" s="7" t="str">
        <f t="shared" si="255"/>
        <v/>
      </c>
      <c r="N1998" s="7" t="str">
        <f t="shared" si="251"/>
        <v/>
      </c>
      <c r="O1998" s="144"/>
      <c r="P1998" s="355">
        <v>0</v>
      </c>
      <c r="Q1998" s="362">
        <f>SUM('NOVO HORIZONTE'!I1998)</f>
        <v>0</v>
      </c>
      <c r="R1998" s="363">
        <f t="shared" si="256"/>
        <v>0</v>
      </c>
      <c r="S1998" s="153">
        <f t="shared" si="258"/>
        <v>0</v>
      </c>
      <c r="T1998" s="364"/>
    </row>
    <row r="1999" ht="22.5" hidden="1" spans="1:20">
      <c r="A1999" s="158">
        <v>97734</v>
      </c>
      <c r="B1999" s="94" t="s">
        <v>252</v>
      </c>
      <c r="C1999" s="104" t="s">
        <v>2250</v>
      </c>
      <c r="D1999" s="94" t="s">
        <v>239</v>
      </c>
      <c r="E1999" s="95">
        <v>3189.48</v>
      </c>
      <c r="F1999" s="96">
        <f t="shared" si="252"/>
        <v>3914.77</v>
      </c>
      <c r="G1999" s="195">
        <f>ROUND(SUM('NOVO HORIZONTE'!G1999),2)</f>
        <v>0</v>
      </c>
      <c r="H1999" s="195">
        <f t="shared" si="257"/>
        <v>0</v>
      </c>
      <c r="I1999" s="143">
        <f t="shared" si="253"/>
        <v>0</v>
      </c>
      <c r="J1999" s="142"/>
      <c r="K1999" s="138"/>
      <c r="L1999" s="7" t="str">
        <f t="shared" si="254"/>
        <v/>
      </c>
      <c r="M1999" s="7" t="str">
        <f t="shared" si="255"/>
        <v/>
      </c>
      <c r="N1999" s="7" t="str">
        <f t="shared" si="251"/>
        <v/>
      </c>
      <c r="O1999" s="144"/>
      <c r="P1999" s="355">
        <v>0</v>
      </c>
      <c r="Q1999" s="362">
        <f>SUM('NOVO HORIZONTE'!I1999)</f>
        <v>0</v>
      </c>
      <c r="R1999" s="363">
        <f t="shared" si="256"/>
        <v>0</v>
      </c>
      <c r="S1999" s="153">
        <f t="shared" si="258"/>
        <v>0</v>
      </c>
      <c r="T1999" s="364"/>
    </row>
    <row r="2000" ht="22.5" hidden="1" spans="1:20">
      <c r="A2000" s="158">
        <v>97735</v>
      </c>
      <c r="B2000" s="94" t="s">
        <v>252</v>
      </c>
      <c r="C2000" s="104" t="s">
        <v>2251</v>
      </c>
      <c r="D2000" s="94" t="s">
        <v>239</v>
      </c>
      <c r="E2000" s="95">
        <v>2587.61</v>
      </c>
      <c r="F2000" s="96">
        <f t="shared" si="252"/>
        <v>3176.03</v>
      </c>
      <c r="G2000" s="195">
        <f>ROUND(SUM('NOVO HORIZONTE'!G2000),2)</f>
        <v>0</v>
      </c>
      <c r="H2000" s="195">
        <f t="shared" si="257"/>
        <v>0</v>
      </c>
      <c r="I2000" s="143">
        <f t="shared" si="253"/>
        <v>0</v>
      </c>
      <c r="J2000" s="142"/>
      <c r="K2000" s="138"/>
      <c r="L2000" s="7" t="str">
        <f t="shared" si="254"/>
        <v/>
      </c>
      <c r="M2000" s="7" t="str">
        <f t="shared" si="255"/>
        <v/>
      </c>
      <c r="N2000" s="7" t="str">
        <f t="shared" si="251"/>
        <v/>
      </c>
      <c r="O2000" s="144"/>
      <c r="P2000" s="355">
        <v>0</v>
      </c>
      <c r="Q2000" s="362">
        <f>SUM('NOVO HORIZONTE'!I2000)</f>
        <v>0</v>
      </c>
      <c r="R2000" s="363">
        <f t="shared" si="256"/>
        <v>0</v>
      </c>
      <c r="S2000" s="153">
        <f t="shared" si="258"/>
        <v>0</v>
      </c>
      <c r="T2000" s="364"/>
    </row>
    <row r="2001" ht="22.5" hidden="1" spans="1:20">
      <c r="A2001" s="158">
        <v>97736</v>
      </c>
      <c r="B2001" s="94" t="s">
        <v>252</v>
      </c>
      <c r="C2001" s="104" t="s">
        <v>2252</v>
      </c>
      <c r="D2001" s="94" t="s">
        <v>239</v>
      </c>
      <c r="E2001" s="95">
        <v>1548.62</v>
      </c>
      <c r="F2001" s="96">
        <f t="shared" si="252"/>
        <v>1900.78</v>
      </c>
      <c r="G2001" s="195">
        <f>ROUND(SUM('NOVO HORIZONTE'!G2001),2)</f>
        <v>0</v>
      </c>
      <c r="H2001" s="195">
        <f t="shared" si="257"/>
        <v>0</v>
      </c>
      <c r="I2001" s="143">
        <f t="shared" si="253"/>
        <v>0</v>
      </c>
      <c r="J2001" s="142"/>
      <c r="K2001" s="138"/>
      <c r="L2001" s="7" t="str">
        <f t="shared" si="254"/>
        <v/>
      </c>
      <c r="M2001" s="7" t="str">
        <f t="shared" si="255"/>
        <v/>
      </c>
      <c r="N2001" s="7" t="str">
        <f t="shared" si="251"/>
        <v/>
      </c>
      <c r="O2001" s="144"/>
      <c r="P2001" s="355">
        <v>0</v>
      </c>
      <c r="Q2001" s="362">
        <f>SUM('NOVO HORIZONTE'!I2001)</f>
        <v>0</v>
      </c>
      <c r="R2001" s="363">
        <f t="shared" si="256"/>
        <v>0</v>
      </c>
      <c r="S2001" s="153">
        <f t="shared" si="258"/>
        <v>0</v>
      </c>
      <c r="T2001" s="364"/>
    </row>
    <row r="2002" ht="22.5" hidden="1" spans="1:20">
      <c r="A2002" s="158">
        <v>97737</v>
      </c>
      <c r="B2002" s="94" t="s">
        <v>252</v>
      </c>
      <c r="C2002" s="104" t="s">
        <v>2253</v>
      </c>
      <c r="D2002" s="94" t="s">
        <v>239</v>
      </c>
      <c r="E2002" s="95">
        <v>3410.35</v>
      </c>
      <c r="F2002" s="96">
        <f t="shared" si="252"/>
        <v>4185.86</v>
      </c>
      <c r="G2002" s="195">
        <f>ROUND(SUM('NOVO HORIZONTE'!G2002),2)</f>
        <v>0</v>
      </c>
      <c r="H2002" s="195">
        <f t="shared" si="257"/>
        <v>0</v>
      </c>
      <c r="I2002" s="143">
        <f t="shared" si="253"/>
        <v>0</v>
      </c>
      <c r="J2002" s="142"/>
      <c r="K2002" s="138"/>
      <c r="L2002" s="7" t="str">
        <f t="shared" si="254"/>
        <v/>
      </c>
      <c r="M2002" s="7" t="str">
        <f t="shared" si="255"/>
        <v/>
      </c>
      <c r="N2002" s="7" t="str">
        <f t="shared" si="251"/>
        <v/>
      </c>
      <c r="O2002" s="144"/>
      <c r="P2002" s="355">
        <v>0</v>
      </c>
      <c r="Q2002" s="362">
        <f>SUM('NOVO HORIZONTE'!I2002)</f>
        <v>0</v>
      </c>
      <c r="R2002" s="363">
        <f t="shared" si="256"/>
        <v>0</v>
      </c>
      <c r="S2002" s="153">
        <f t="shared" si="258"/>
        <v>0</v>
      </c>
      <c r="T2002" s="364"/>
    </row>
    <row r="2003" ht="22.5" hidden="1" spans="1:20">
      <c r="A2003" s="158">
        <v>97738</v>
      </c>
      <c r="B2003" s="94" t="s">
        <v>252</v>
      </c>
      <c r="C2003" s="104" t="s">
        <v>2254</v>
      </c>
      <c r="D2003" s="94" t="s">
        <v>239</v>
      </c>
      <c r="E2003" s="95">
        <v>5277.62</v>
      </c>
      <c r="F2003" s="96">
        <f t="shared" si="252"/>
        <v>6477.75</v>
      </c>
      <c r="G2003" s="195">
        <f>ROUND(SUM('NOVO HORIZONTE'!G2003),2)</f>
        <v>0</v>
      </c>
      <c r="H2003" s="195">
        <f t="shared" si="257"/>
        <v>0</v>
      </c>
      <c r="I2003" s="143">
        <f t="shared" si="253"/>
        <v>0</v>
      </c>
      <c r="J2003" s="142"/>
      <c r="K2003" s="138"/>
      <c r="L2003" s="7" t="str">
        <f t="shared" si="254"/>
        <v/>
      </c>
      <c r="M2003" s="7" t="str">
        <f t="shared" si="255"/>
        <v/>
      </c>
      <c r="N2003" s="7" t="str">
        <f t="shared" si="251"/>
        <v/>
      </c>
      <c r="O2003" s="144"/>
      <c r="P2003" s="355">
        <v>0</v>
      </c>
      <c r="Q2003" s="362">
        <f>SUM('NOVO HORIZONTE'!I2003)</f>
        <v>0</v>
      </c>
      <c r="R2003" s="363">
        <f t="shared" si="256"/>
        <v>0</v>
      </c>
      <c r="S2003" s="153">
        <f t="shared" si="258"/>
        <v>0</v>
      </c>
      <c r="T2003" s="364"/>
    </row>
    <row r="2004" ht="22.5" hidden="1" spans="1:20">
      <c r="A2004" s="158">
        <v>97739</v>
      </c>
      <c r="B2004" s="94" t="s">
        <v>252</v>
      </c>
      <c r="C2004" s="104" t="s">
        <v>2255</v>
      </c>
      <c r="D2004" s="94" t="s">
        <v>239</v>
      </c>
      <c r="E2004" s="95">
        <v>3021.66</v>
      </c>
      <c r="F2004" s="96">
        <f t="shared" si="252"/>
        <v>3708.79</v>
      </c>
      <c r="G2004" s="195">
        <f>ROUND(SUM('NOVO HORIZONTE'!G2004),2)</f>
        <v>0</v>
      </c>
      <c r="H2004" s="195">
        <f t="shared" si="257"/>
        <v>0</v>
      </c>
      <c r="I2004" s="143">
        <f t="shared" si="253"/>
        <v>0</v>
      </c>
      <c r="J2004" s="142"/>
      <c r="K2004" s="138"/>
      <c r="L2004" s="7" t="str">
        <f t="shared" si="254"/>
        <v/>
      </c>
      <c r="M2004" s="7" t="str">
        <f t="shared" si="255"/>
        <v/>
      </c>
      <c r="N2004" s="7" t="str">
        <f t="shared" si="251"/>
        <v/>
      </c>
      <c r="O2004" s="144"/>
      <c r="P2004" s="355">
        <v>0</v>
      </c>
      <c r="Q2004" s="362">
        <f>SUM('NOVO HORIZONTE'!I2004)</f>
        <v>0</v>
      </c>
      <c r="R2004" s="363">
        <f t="shared" si="256"/>
        <v>0</v>
      </c>
      <c r="S2004" s="153">
        <f t="shared" si="258"/>
        <v>0</v>
      </c>
      <c r="T2004" s="364"/>
    </row>
    <row r="2005" ht="22.5" hidden="1" spans="1:20">
      <c r="A2005" s="158">
        <v>97740</v>
      </c>
      <c r="B2005" s="94" t="s">
        <v>252</v>
      </c>
      <c r="C2005" s="104" t="s">
        <v>2256</v>
      </c>
      <c r="D2005" s="94" t="s">
        <v>239</v>
      </c>
      <c r="E2005" s="95">
        <v>2132.56</v>
      </c>
      <c r="F2005" s="96">
        <f t="shared" si="252"/>
        <v>2617.5</v>
      </c>
      <c r="G2005" s="195">
        <f>ROUND(SUM('NOVO HORIZONTE'!G2005),2)</f>
        <v>0</v>
      </c>
      <c r="H2005" s="195">
        <f t="shared" si="257"/>
        <v>0</v>
      </c>
      <c r="I2005" s="143">
        <f t="shared" si="253"/>
        <v>0</v>
      </c>
      <c r="J2005" s="142"/>
      <c r="K2005" s="138"/>
      <c r="L2005" s="7" t="str">
        <f t="shared" si="254"/>
        <v/>
      </c>
      <c r="M2005" s="7" t="str">
        <f t="shared" si="255"/>
        <v/>
      </c>
      <c r="N2005" s="7" t="str">
        <f t="shared" ref="N2005:N2068" si="259">M2005</f>
        <v/>
      </c>
      <c r="O2005" s="144"/>
      <c r="P2005" s="355">
        <v>0</v>
      </c>
      <c r="Q2005" s="362">
        <f>SUM('NOVO HORIZONTE'!I2005)</f>
        <v>0</v>
      </c>
      <c r="R2005" s="363">
        <f t="shared" si="256"/>
        <v>0</v>
      </c>
      <c r="S2005" s="153">
        <f t="shared" si="258"/>
        <v>0</v>
      </c>
      <c r="T2005" s="364"/>
    </row>
    <row r="2006" ht="22.5" hidden="1" spans="1:20">
      <c r="A2006" s="158">
        <v>98615</v>
      </c>
      <c r="B2006" s="94" t="s">
        <v>252</v>
      </c>
      <c r="C2006" s="104" t="s">
        <v>2257</v>
      </c>
      <c r="D2006" s="94" t="s">
        <v>261</v>
      </c>
      <c r="E2006" s="95">
        <v>141.04</v>
      </c>
      <c r="F2006" s="96">
        <f t="shared" si="252"/>
        <v>173.11</v>
      </c>
      <c r="G2006" s="195">
        <f>ROUND(SUM('NOVO HORIZONTE'!G2006),2)</f>
        <v>0</v>
      </c>
      <c r="H2006" s="195">
        <f t="shared" si="257"/>
        <v>0</v>
      </c>
      <c r="I2006" s="143">
        <f t="shared" si="253"/>
        <v>0</v>
      </c>
      <c r="J2006" s="142"/>
      <c r="K2006" s="138"/>
      <c r="L2006" s="7" t="str">
        <f t="shared" si="254"/>
        <v/>
      </c>
      <c r="M2006" s="7" t="str">
        <f t="shared" si="255"/>
        <v/>
      </c>
      <c r="N2006" s="7" t="str">
        <f t="shared" si="259"/>
        <v/>
      </c>
      <c r="O2006" s="144"/>
      <c r="P2006" s="355">
        <v>0</v>
      </c>
      <c r="Q2006" s="362">
        <f>SUM('NOVO HORIZONTE'!I2006)</f>
        <v>0</v>
      </c>
      <c r="R2006" s="363">
        <f t="shared" si="256"/>
        <v>0</v>
      </c>
      <c r="S2006" s="153">
        <f t="shared" si="258"/>
        <v>0</v>
      </c>
      <c r="T2006" s="364"/>
    </row>
    <row r="2007" ht="22.5" hidden="1" spans="1:20">
      <c r="A2007" s="158">
        <v>98616</v>
      </c>
      <c r="B2007" s="94" t="s">
        <v>252</v>
      </c>
      <c r="C2007" s="104" t="s">
        <v>2258</v>
      </c>
      <c r="D2007" s="94" t="s">
        <v>261</v>
      </c>
      <c r="E2007" s="95">
        <v>107.42</v>
      </c>
      <c r="F2007" s="96">
        <f t="shared" si="252"/>
        <v>131.85</v>
      </c>
      <c r="G2007" s="195">
        <f>ROUND(SUM('NOVO HORIZONTE'!G2007),2)</f>
        <v>0</v>
      </c>
      <c r="H2007" s="195">
        <f t="shared" si="257"/>
        <v>0</v>
      </c>
      <c r="I2007" s="143">
        <f t="shared" si="253"/>
        <v>0</v>
      </c>
      <c r="J2007" s="142"/>
      <c r="K2007" s="138"/>
      <c r="L2007" s="7" t="str">
        <f t="shared" si="254"/>
        <v/>
      </c>
      <c r="M2007" s="7" t="str">
        <f t="shared" si="255"/>
        <v/>
      </c>
      <c r="N2007" s="7" t="str">
        <f t="shared" si="259"/>
        <v/>
      </c>
      <c r="O2007" s="144"/>
      <c r="P2007" s="355">
        <v>0</v>
      </c>
      <c r="Q2007" s="362">
        <f>SUM('NOVO HORIZONTE'!I2007)</f>
        <v>0</v>
      </c>
      <c r="R2007" s="363">
        <f t="shared" si="256"/>
        <v>0</v>
      </c>
      <c r="S2007" s="153">
        <f t="shared" si="258"/>
        <v>0</v>
      </c>
      <c r="T2007" s="364"/>
    </row>
    <row r="2008" ht="22.5" hidden="1" spans="1:20">
      <c r="A2008" s="158">
        <v>98617</v>
      </c>
      <c r="B2008" s="94" t="s">
        <v>252</v>
      </c>
      <c r="C2008" s="104" t="s">
        <v>2259</v>
      </c>
      <c r="D2008" s="94" t="s">
        <v>261</v>
      </c>
      <c r="E2008" s="95">
        <v>97.83</v>
      </c>
      <c r="F2008" s="96">
        <f t="shared" ref="F2008:F2071" si="260">IF(E2008=0,0,IF(P2008=0,ROUND(E2008*(1+E$13),2),ROUND(E2008*(1+E$12),2)))</f>
        <v>120.08</v>
      </c>
      <c r="G2008" s="195">
        <f>ROUND(SUM('NOVO HORIZONTE'!G2008),2)</f>
        <v>0</v>
      </c>
      <c r="H2008" s="195">
        <f t="shared" si="257"/>
        <v>0</v>
      </c>
      <c r="I2008" s="143">
        <f t="shared" ref="I2008:I2071" si="261">IF(ISBLANK(G2008),0,ROUND(G2008*H2008,2))</f>
        <v>0</v>
      </c>
      <c r="J2008" s="142"/>
      <c r="K2008" s="138"/>
      <c r="L2008" s="7" t="str">
        <f t="shared" ref="L2008:L2071" si="262">IF(K2008="X","x",IF(K2008="xx","x",IF(I2008&gt;0,"x","")))</f>
        <v/>
      </c>
      <c r="M2008" s="7" t="str">
        <f t="shared" ref="M2008:M2071" si="263">IF(K2008="X","x",IF(K2008="xx","x",IF(I2008&gt;0,"x","")))</f>
        <v/>
      </c>
      <c r="N2008" s="7" t="str">
        <f t="shared" si="259"/>
        <v/>
      </c>
      <c r="O2008" s="144"/>
      <c r="P2008" s="355">
        <v>0</v>
      </c>
      <c r="Q2008" s="362">
        <f>SUM('NOVO HORIZONTE'!I2008)</f>
        <v>0</v>
      </c>
      <c r="R2008" s="363">
        <f t="shared" ref="R2008:R2071" si="264">I2008-Q2008</f>
        <v>0</v>
      </c>
      <c r="S2008" s="153">
        <f t="shared" si="258"/>
        <v>0</v>
      </c>
      <c r="T2008" s="364"/>
    </row>
    <row r="2009" ht="22.5" hidden="1" spans="1:20">
      <c r="A2009" s="158">
        <v>98618</v>
      </c>
      <c r="B2009" s="94" t="s">
        <v>252</v>
      </c>
      <c r="C2009" s="104" t="s">
        <v>2260</v>
      </c>
      <c r="D2009" s="94" t="s">
        <v>261</v>
      </c>
      <c r="E2009" s="95">
        <v>135.08</v>
      </c>
      <c r="F2009" s="96">
        <f t="shared" si="260"/>
        <v>165.8</v>
      </c>
      <c r="G2009" s="195">
        <f>ROUND(SUM('NOVO HORIZONTE'!G2009),2)</f>
        <v>0</v>
      </c>
      <c r="H2009" s="195">
        <f t="shared" ref="H2009:H2072" si="265">IF(G2009=0,0,F2009)</f>
        <v>0</v>
      </c>
      <c r="I2009" s="143">
        <f t="shared" si="261"/>
        <v>0</v>
      </c>
      <c r="J2009" s="142"/>
      <c r="K2009" s="138"/>
      <c r="L2009" s="7" t="str">
        <f t="shared" si="262"/>
        <v/>
      </c>
      <c r="M2009" s="7" t="str">
        <f t="shared" si="263"/>
        <v/>
      </c>
      <c r="N2009" s="7" t="str">
        <f t="shared" si="259"/>
        <v/>
      </c>
      <c r="O2009" s="144"/>
      <c r="P2009" s="355">
        <v>0</v>
      </c>
      <c r="Q2009" s="362">
        <f>SUM('NOVO HORIZONTE'!I2009)</f>
        <v>0</v>
      </c>
      <c r="R2009" s="363">
        <f t="shared" si="264"/>
        <v>0</v>
      </c>
      <c r="S2009" s="153">
        <f t="shared" ref="S2009:S2072" si="266">IF(R2009=0,0,IF(R2009&gt;0,"c","b"))</f>
        <v>0</v>
      </c>
      <c r="T2009" s="364"/>
    </row>
    <row r="2010" ht="22.5" hidden="1" spans="1:20">
      <c r="A2010" s="158">
        <v>98619</v>
      </c>
      <c r="B2010" s="94" t="s">
        <v>252</v>
      </c>
      <c r="C2010" s="104" t="s">
        <v>2261</v>
      </c>
      <c r="D2010" s="94" t="s">
        <v>261</v>
      </c>
      <c r="E2010" s="95">
        <v>120.57</v>
      </c>
      <c r="F2010" s="96">
        <f t="shared" si="260"/>
        <v>147.99</v>
      </c>
      <c r="G2010" s="195">
        <f>ROUND(SUM('NOVO HORIZONTE'!G2010),2)</f>
        <v>0</v>
      </c>
      <c r="H2010" s="195">
        <f t="shared" si="265"/>
        <v>0</v>
      </c>
      <c r="I2010" s="143">
        <f t="shared" si="261"/>
        <v>0</v>
      </c>
      <c r="J2010" s="142"/>
      <c r="K2010" s="138"/>
      <c r="L2010" s="7" t="str">
        <f t="shared" si="262"/>
        <v/>
      </c>
      <c r="M2010" s="7" t="str">
        <f t="shared" si="263"/>
        <v/>
      </c>
      <c r="N2010" s="7" t="str">
        <f t="shared" si="259"/>
        <v/>
      </c>
      <c r="O2010" s="144"/>
      <c r="P2010" s="355">
        <v>0</v>
      </c>
      <c r="Q2010" s="362">
        <f>SUM('NOVO HORIZONTE'!I2010)</f>
        <v>0</v>
      </c>
      <c r="R2010" s="363">
        <f t="shared" si="264"/>
        <v>0</v>
      </c>
      <c r="S2010" s="153">
        <f t="shared" si="266"/>
        <v>0</v>
      </c>
      <c r="T2010" s="364"/>
    </row>
    <row r="2011" ht="22.5" hidden="1" spans="1:20">
      <c r="A2011" s="158">
        <v>98620</v>
      </c>
      <c r="B2011" s="94" t="s">
        <v>252</v>
      </c>
      <c r="C2011" s="104" t="s">
        <v>2262</v>
      </c>
      <c r="D2011" s="94" t="s">
        <v>261</v>
      </c>
      <c r="E2011" s="95">
        <v>113.28</v>
      </c>
      <c r="F2011" s="96">
        <f t="shared" si="260"/>
        <v>139.04</v>
      </c>
      <c r="G2011" s="195">
        <f>ROUND(SUM('NOVO HORIZONTE'!G2011),2)</f>
        <v>0</v>
      </c>
      <c r="H2011" s="195">
        <f t="shared" si="265"/>
        <v>0</v>
      </c>
      <c r="I2011" s="143">
        <f t="shared" si="261"/>
        <v>0</v>
      </c>
      <c r="J2011" s="142"/>
      <c r="K2011" s="138"/>
      <c r="L2011" s="7" t="str">
        <f t="shared" si="262"/>
        <v/>
      </c>
      <c r="M2011" s="7" t="str">
        <f t="shared" si="263"/>
        <v/>
      </c>
      <c r="N2011" s="7" t="str">
        <f t="shared" si="259"/>
        <v/>
      </c>
      <c r="O2011" s="144"/>
      <c r="P2011" s="355">
        <v>0</v>
      </c>
      <c r="Q2011" s="362">
        <f>SUM('NOVO HORIZONTE'!I2011)</f>
        <v>0</v>
      </c>
      <c r="R2011" s="363">
        <f t="shared" si="264"/>
        <v>0</v>
      </c>
      <c r="S2011" s="153">
        <f t="shared" si="266"/>
        <v>0</v>
      </c>
      <c r="T2011" s="364"/>
    </row>
    <row r="2012" ht="22.5" hidden="1" spans="1:20">
      <c r="A2012" s="158">
        <v>98621</v>
      </c>
      <c r="B2012" s="94" t="s">
        <v>252</v>
      </c>
      <c r="C2012" s="104" t="s">
        <v>2263</v>
      </c>
      <c r="D2012" s="94" t="s">
        <v>261</v>
      </c>
      <c r="E2012" s="95">
        <v>149.98</v>
      </c>
      <c r="F2012" s="96">
        <f t="shared" si="260"/>
        <v>184.09</v>
      </c>
      <c r="G2012" s="195">
        <f>ROUND(SUM('NOVO HORIZONTE'!G2012),2)</f>
        <v>0</v>
      </c>
      <c r="H2012" s="195">
        <f t="shared" si="265"/>
        <v>0</v>
      </c>
      <c r="I2012" s="143">
        <f t="shared" si="261"/>
        <v>0</v>
      </c>
      <c r="J2012" s="142"/>
      <c r="K2012" s="138"/>
      <c r="L2012" s="7" t="str">
        <f t="shared" si="262"/>
        <v/>
      </c>
      <c r="M2012" s="7" t="str">
        <f t="shared" si="263"/>
        <v/>
      </c>
      <c r="N2012" s="7" t="str">
        <f t="shared" si="259"/>
        <v/>
      </c>
      <c r="O2012" s="144"/>
      <c r="P2012" s="355">
        <v>0</v>
      </c>
      <c r="Q2012" s="362">
        <f>SUM('NOVO HORIZONTE'!I2012)</f>
        <v>0</v>
      </c>
      <c r="R2012" s="363">
        <f t="shared" si="264"/>
        <v>0</v>
      </c>
      <c r="S2012" s="153">
        <f t="shared" si="266"/>
        <v>0</v>
      </c>
      <c r="T2012" s="364"/>
    </row>
    <row r="2013" ht="22.5" hidden="1" spans="1:20">
      <c r="A2013" s="158">
        <v>98622</v>
      </c>
      <c r="B2013" s="94" t="s">
        <v>252</v>
      </c>
      <c r="C2013" s="104" t="s">
        <v>2264</v>
      </c>
      <c r="D2013" s="94" t="s">
        <v>261</v>
      </c>
      <c r="E2013" s="95">
        <v>138.35</v>
      </c>
      <c r="F2013" s="96">
        <f t="shared" si="260"/>
        <v>169.81</v>
      </c>
      <c r="G2013" s="195">
        <f>ROUND(SUM('NOVO HORIZONTE'!G2013),2)</f>
        <v>0</v>
      </c>
      <c r="H2013" s="195">
        <f t="shared" si="265"/>
        <v>0</v>
      </c>
      <c r="I2013" s="143">
        <f t="shared" si="261"/>
        <v>0</v>
      </c>
      <c r="J2013" s="142"/>
      <c r="K2013" s="138"/>
      <c r="L2013" s="7" t="str">
        <f t="shared" si="262"/>
        <v/>
      </c>
      <c r="M2013" s="7" t="str">
        <f t="shared" si="263"/>
        <v/>
      </c>
      <c r="N2013" s="7" t="str">
        <f t="shared" si="259"/>
        <v/>
      </c>
      <c r="O2013" s="144"/>
      <c r="P2013" s="355">
        <v>0</v>
      </c>
      <c r="Q2013" s="362">
        <f>SUM('NOVO HORIZONTE'!I2013)</f>
        <v>0</v>
      </c>
      <c r="R2013" s="363">
        <f t="shared" si="264"/>
        <v>0</v>
      </c>
      <c r="S2013" s="153">
        <f t="shared" si="266"/>
        <v>0</v>
      </c>
      <c r="T2013" s="364"/>
    </row>
    <row r="2014" ht="22.5" hidden="1" spans="1:20">
      <c r="A2014" s="158">
        <v>98623</v>
      </c>
      <c r="B2014" s="94" t="s">
        <v>252</v>
      </c>
      <c r="C2014" s="104" t="s">
        <v>2265</v>
      </c>
      <c r="D2014" s="94" t="s">
        <v>261</v>
      </c>
      <c r="E2014" s="95">
        <v>132.44</v>
      </c>
      <c r="F2014" s="96">
        <f t="shared" si="260"/>
        <v>162.56</v>
      </c>
      <c r="G2014" s="195">
        <f>ROUND(SUM('NOVO HORIZONTE'!G2014),2)</f>
        <v>0</v>
      </c>
      <c r="H2014" s="195">
        <f t="shared" si="265"/>
        <v>0</v>
      </c>
      <c r="I2014" s="143">
        <f t="shared" si="261"/>
        <v>0</v>
      </c>
      <c r="J2014" s="142"/>
      <c r="K2014" s="138"/>
      <c r="L2014" s="7" t="str">
        <f t="shared" si="262"/>
        <v/>
      </c>
      <c r="M2014" s="7" t="str">
        <f t="shared" si="263"/>
        <v/>
      </c>
      <c r="N2014" s="7" t="str">
        <f t="shared" si="259"/>
        <v/>
      </c>
      <c r="O2014" s="144"/>
      <c r="P2014" s="355">
        <v>0</v>
      </c>
      <c r="Q2014" s="362">
        <f>SUM('NOVO HORIZONTE'!I2014)</f>
        <v>0</v>
      </c>
      <c r="R2014" s="363">
        <f t="shared" si="264"/>
        <v>0</v>
      </c>
      <c r="S2014" s="153">
        <f t="shared" si="266"/>
        <v>0</v>
      </c>
      <c r="T2014" s="364"/>
    </row>
    <row r="2015" ht="22.5" hidden="1" spans="1:20">
      <c r="A2015" s="158">
        <v>98624</v>
      </c>
      <c r="B2015" s="94" t="s">
        <v>252</v>
      </c>
      <c r="C2015" s="104" t="s">
        <v>2266</v>
      </c>
      <c r="D2015" s="94" t="s">
        <v>261</v>
      </c>
      <c r="E2015" s="95">
        <v>166.95</v>
      </c>
      <c r="F2015" s="96">
        <f t="shared" si="260"/>
        <v>204.91</v>
      </c>
      <c r="G2015" s="195">
        <f>ROUND(SUM('NOVO HORIZONTE'!G2015),2)</f>
        <v>0</v>
      </c>
      <c r="H2015" s="195">
        <f t="shared" si="265"/>
        <v>0</v>
      </c>
      <c r="I2015" s="143">
        <f t="shared" si="261"/>
        <v>0</v>
      </c>
      <c r="J2015" s="142"/>
      <c r="K2015" s="138"/>
      <c r="L2015" s="7" t="str">
        <f t="shared" si="262"/>
        <v/>
      </c>
      <c r="M2015" s="7" t="str">
        <f t="shared" si="263"/>
        <v/>
      </c>
      <c r="N2015" s="7" t="str">
        <f t="shared" si="259"/>
        <v/>
      </c>
      <c r="O2015" s="144"/>
      <c r="P2015" s="355">
        <v>0</v>
      </c>
      <c r="Q2015" s="362">
        <f>SUM('NOVO HORIZONTE'!I2015)</f>
        <v>0</v>
      </c>
      <c r="R2015" s="363">
        <f t="shared" si="264"/>
        <v>0</v>
      </c>
      <c r="S2015" s="153">
        <f t="shared" si="266"/>
        <v>0</v>
      </c>
      <c r="T2015" s="364"/>
    </row>
    <row r="2016" ht="22.5" hidden="1" spans="1:20">
      <c r="A2016" s="158">
        <v>98625</v>
      </c>
      <c r="B2016" s="94" t="s">
        <v>252</v>
      </c>
      <c r="C2016" s="104" t="s">
        <v>2267</v>
      </c>
      <c r="D2016" s="94" t="s">
        <v>261</v>
      </c>
      <c r="E2016" s="95">
        <v>157.15</v>
      </c>
      <c r="F2016" s="96">
        <f t="shared" si="260"/>
        <v>192.89</v>
      </c>
      <c r="G2016" s="195">
        <f>ROUND(SUM('NOVO HORIZONTE'!G2016),2)</f>
        <v>0</v>
      </c>
      <c r="H2016" s="195">
        <f t="shared" si="265"/>
        <v>0</v>
      </c>
      <c r="I2016" s="143">
        <f t="shared" si="261"/>
        <v>0</v>
      </c>
      <c r="J2016" s="142"/>
      <c r="K2016" s="138"/>
      <c r="L2016" s="7" t="str">
        <f t="shared" si="262"/>
        <v/>
      </c>
      <c r="M2016" s="7" t="str">
        <f t="shared" si="263"/>
        <v/>
      </c>
      <c r="N2016" s="7" t="str">
        <f t="shared" si="259"/>
        <v/>
      </c>
      <c r="O2016" s="144"/>
      <c r="P2016" s="355">
        <v>0</v>
      </c>
      <c r="Q2016" s="362">
        <f>SUM('NOVO HORIZONTE'!I2016)</f>
        <v>0</v>
      </c>
      <c r="R2016" s="363">
        <f t="shared" si="264"/>
        <v>0</v>
      </c>
      <c r="S2016" s="153">
        <f t="shared" si="266"/>
        <v>0</v>
      </c>
      <c r="T2016" s="364"/>
    </row>
    <row r="2017" ht="22.5" hidden="1" spans="1:20">
      <c r="A2017" s="158">
        <v>98626</v>
      </c>
      <c r="B2017" s="94" t="s">
        <v>252</v>
      </c>
      <c r="C2017" s="104" t="s">
        <v>2268</v>
      </c>
      <c r="D2017" s="94" t="s">
        <v>261</v>
      </c>
      <c r="E2017" s="95">
        <v>152.11</v>
      </c>
      <c r="F2017" s="96">
        <f t="shared" si="260"/>
        <v>186.7</v>
      </c>
      <c r="G2017" s="195">
        <f>ROUND(SUM('NOVO HORIZONTE'!G2017),2)</f>
        <v>0</v>
      </c>
      <c r="H2017" s="195">
        <f t="shared" si="265"/>
        <v>0</v>
      </c>
      <c r="I2017" s="143">
        <f t="shared" si="261"/>
        <v>0</v>
      </c>
      <c r="J2017" s="142"/>
      <c r="K2017" s="138"/>
      <c r="L2017" s="7" t="str">
        <f t="shared" si="262"/>
        <v/>
      </c>
      <c r="M2017" s="7" t="str">
        <f t="shared" si="263"/>
        <v/>
      </c>
      <c r="N2017" s="7" t="str">
        <f t="shared" si="259"/>
        <v/>
      </c>
      <c r="O2017" s="144"/>
      <c r="P2017" s="355">
        <v>0</v>
      </c>
      <c r="Q2017" s="362">
        <f>SUM('NOVO HORIZONTE'!I2017)</f>
        <v>0</v>
      </c>
      <c r="R2017" s="363">
        <f t="shared" si="264"/>
        <v>0</v>
      </c>
      <c r="S2017" s="153">
        <f t="shared" si="266"/>
        <v>0</v>
      </c>
      <c r="T2017" s="364"/>
    </row>
    <row r="2018" ht="27.95" hidden="1" customHeight="1" spans="1:20">
      <c r="A2018" s="158">
        <v>98655</v>
      </c>
      <c r="B2018" s="94" t="s">
        <v>252</v>
      </c>
      <c r="C2018" s="104" t="s">
        <v>2269</v>
      </c>
      <c r="D2018" s="94" t="s">
        <v>263</v>
      </c>
      <c r="E2018" s="95">
        <v>644.9</v>
      </c>
      <c r="F2018" s="96">
        <f t="shared" si="260"/>
        <v>791.55</v>
      </c>
      <c r="G2018" s="195">
        <f>ROUND(SUM('NOVO HORIZONTE'!G2018),2)</f>
        <v>0</v>
      </c>
      <c r="H2018" s="195">
        <f t="shared" si="265"/>
        <v>0</v>
      </c>
      <c r="I2018" s="143">
        <f t="shared" si="261"/>
        <v>0</v>
      </c>
      <c r="J2018" s="142"/>
      <c r="K2018" s="138"/>
      <c r="L2018" s="7" t="str">
        <f t="shared" si="262"/>
        <v/>
      </c>
      <c r="M2018" s="7" t="str">
        <f t="shared" si="263"/>
        <v/>
      </c>
      <c r="N2018" s="7" t="str">
        <f t="shared" si="259"/>
        <v/>
      </c>
      <c r="O2018" s="144"/>
      <c r="P2018" s="355">
        <v>0</v>
      </c>
      <c r="Q2018" s="362">
        <f>SUM('NOVO HORIZONTE'!I2018)</f>
        <v>0</v>
      </c>
      <c r="R2018" s="363">
        <f t="shared" si="264"/>
        <v>0</v>
      </c>
      <c r="S2018" s="153">
        <f t="shared" si="266"/>
        <v>0</v>
      </c>
      <c r="T2018" s="364"/>
    </row>
    <row r="2019" ht="27.95" hidden="1" customHeight="1" spans="1:20">
      <c r="A2019" s="158">
        <v>98656</v>
      </c>
      <c r="B2019" s="94" t="s">
        <v>252</v>
      </c>
      <c r="C2019" s="104" t="s">
        <v>2270</v>
      </c>
      <c r="D2019" s="94" t="s">
        <v>263</v>
      </c>
      <c r="E2019" s="95">
        <v>654.65</v>
      </c>
      <c r="F2019" s="96">
        <f t="shared" si="260"/>
        <v>803.52</v>
      </c>
      <c r="G2019" s="195">
        <f>ROUND(SUM('NOVO HORIZONTE'!G2019),2)</f>
        <v>0</v>
      </c>
      <c r="H2019" s="195">
        <f t="shared" si="265"/>
        <v>0</v>
      </c>
      <c r="I2019" s="143">
        <f t="shared" si="261"/>
        <v>0</v>
      </c>
      <c r="J2019" s="142"/>
      <c r="K2019" s="138"/>
      <c r="L2019" s="7" t="str">
        <f t="shared" si="262"/>
        <v/>
      </c>
      <c r="M2019" s="7" t="str">
        <f t="shared" si="263"/>
        <v/>
      </c>
      <c r="N2019" s="7" t="str">
        <f t="shared" si="259"/>
        <v/>
      </c>
      <c r="O2019" s="144"/>
      <c r="P2019" s="355">
        <v>0</v>
      </c>
      <c r="Q2019" s="362">
        <f>SUM('NOVO HORIZONTE'!I2019)</f>
        <v>0</v>
      </c>
      <c r="R2019" s="363">
        <f t="shared" si="264"/>
        <v>0</v>
      </c>
      <c r="S2019" s="153">
        <f t="shared" si="266"/>
        <v>0</v>
      </c>
      <c r="T2019" s="364"/>
    </row>
    <row r="2020" ht="27.95" hidden="1" customHeight="1" spans="1:20">
      <c r="A2020" s="158">
        <v>98657</v>
      </c>
      <c r="B2020" s="94" t="s">
        <v>252</v>
      </c>
      <c r="C2020" s="104" t="s">
        <v>2271</v>
      </c>
      <c r="D2020" s="94" t="s">
        <v>263</v>
      </c>
      <c r="E2020" s="95">
        <v>664.39</v>
      </c>
      <c r="F2020" s="96">
        <f t="shared" si="260"/>
        <v>815.47</v>
      </c>
      <c r="G2020" s="195">
        <f>ROUND(SUM('NOVO HORIZONTE'!G2020),2)</f>
        <v>0</v>
      </c>
      <c r="H2020" s="195">
        <f t="shared" si="265"/>
        <v>0</v>
      </c>
      <c r="I2020" s="143">
        <f t="shared" si="261"/>
        <v>0</v>
      </c>
      <c r="J2020" s="142"/>
      <c r="K2020" s="138"/>
      <c r="L2020" s="7" t="str">
        <f t="shared" si="262"/>
        <v/>
      </c>
      <c r="M2020" s="7" t="str">
        <f t="shared" si="263"/>
        <v/>
      </c>
      <c r="N2020" s="7" t="str">
        <f t="shared" si="259"/>
        <v/>
      </c>
      <c r="O2020" s="144"/>
      <c r="P2020" s="355">
        <v>0</v>
      </c>
      <c r="Q2020" s="362">
        <f>SUM('NOVO HORIZONTE'!I2020)</f>
        <v>0</v>
      </c>
      <c r="R2020" s="363">
        <f t="shared" si="264"/>
        <v>0</v>
      </c>
      <c r="S2020" s="153">
        <f t="shared" si="266"/>
        <v>0</v>
      </c>
      <c r="T2020" s="364"/>
    </row>
    <row r="2021" ht="27.95" hidden="1" customHeight="1" spans="1:20">
      <c r="A2021" s="158">
        <v>98658</v>
      </c>
      <c r="B2021" s="94" t="s">
        <v>252</v>
      </c>
      <c r="C2021" s="104" t="s">
        <v>2272</v>
      </c>
      <c r="D2021" s="94" t="s">
        <v>263</v>
      </c>
      <c r="E2021" s="95">
        <v>674.14</v>
      </c>
      <c r="F2021" s="96">
        <f t="shared" si="260"/>
        <v>827.44</v>
      </c>
      <c r="G2021" s="195">
        <f>ROUND(SUM('NOVO HORIZONTE'!G2021),2)</f>
        <v>0</v>
      </c>
      <c r="H2021" s="195">
        <f t="shared" si="265"/>
        <v>0</v>
      </c>
      <c r="I2021" s="143">
        <f t="shared" si="261"/>
        <v>0</v>
      </c>
      <c r="J2021" s="142"/>
      <c r="K2021" s="138"/>
      <c r="L2021" s="7" t="str">
        <f t="shared" si="262"/>
        <v/>
      </c>
      <c r="M2021" s="7" t="str">
        <f t="shared" si="263"/>
        <v/>
      </c>
      <c r="N2021" s="7" t="str">
        <f t="shared" si="259"/>
        <v/>
      </c>
      <c r="O2021" s="144"/>
      <c r="P2021" s="355">
        <v>0</v>
      </c>
      <c r="Q2021" s="362">
        <f>SUM('NOVO HORIZONTE'!I2021)</f>
        <v>0</v>
      </c>
      <c r="R2021" s="363">
        <f t="shared" si="264"/>
        <v>0</v>
      </c>
      <c r="S2021" s="153">
        <f t="shared" si="266"/>
        <v>0</v>
      </c>
      <c r="T2021" s="364"/>
    </row>
    <row r="2022" ht="27.95" hidden="1" customHeight="1" spans="1:20">
      <c r="A2022" s="158">
        <v>98659</v>
      </c>
      <c r="B2022" s="94" t="s">
        <v>252</v>
      </c>
      <c r="C2022" s="104" t="s">
        <v>2273</v>
      </c>
      <c r="D2022" s="94" t="s">
        <v>263</v>
      </c>
      <c r="E2022" s="95">
        <v>693.63</v>
      </c>
      <c r="F2022" s="96">
        <f t="shared" si="260"/>
        <v>851.36</v>
      </c>
      <c r="G2022" s="195">
        <f>ROUND(SUM('NOVO HORIZONTE'!G2022),2)</f>
        <v>0</v>
      </c>
      <c r="H2022" s="195">
        <f t="shared" si="265"/>
        <v>0</v>
      </c>
      <c r="I2022" s="143">
        <f t="shared" si="261"/>
        <v>0</v>
      </c>
      <c r="J2022" s="142"/>
      <c r="K2022" s="138"/>
      <c r="L2022" s="7" t="str">
        <f t="shared" si="262"/>
        <v/>
      </c>
      <c r="M2022" s="7" t="str">
        <f t="shared" si="263"/>
        <v/>
      </c>
      <c r="N2022" s="7" t="str">
        <f t="shared" si="259"/>
        <v/>
      </c>
      <c r="O2022" s="144"/>
      <c r="P2022" s="355">
        <v>0</v>
      </c>
      <c r="Q2022" s="362">
        <f>SUM('NOVO HORIZONTE'!I2022)</f>
        <v>0</v>
      </c>
      <c r="R2022" s="363">
        <f t="shared" si="264"/>
        <v>0</v>
      </c>
      <c r="S2022" s="153">
        <f t="shared" si="266"/>
        <v>0</v>
      </c>
      <c r="T2022" s="364"/>
    </row>
    <row r="2023" ht="12.75" hidden="1" spans="1:20">
      <c r="A2023" s="158">
        <v>98746</v>
      </c>
      <c r="B2023" s="94" t="s">
        <v>252</v>
      </c>
      <c r="C2023" s="104" t="s">
        <v>2274</v>
      </c>
      <c r="D2023" s="94" t="s">
        <v>263</v>
      </c>
      <c r="E2023" s="95">
        <v>74.41</v>
      </c>
      <c r="F2023" s="96">
        <f t="shared" si="260"/>
        <v>91.33</v>
      </c>
      <c r="G2023" s="195">
        <f>ROUND(SUM('NOVO HORIZONTE'!G2023),2)</f>
        <v>0</v>
      </c>
      <c r="H2023" s="195">
        <f t="shared" si="265"/>
        <v>0</v>
      </c>
      <c r="I2023" s="143">
        <f t="shared" si="261"/>
        <v>0</v>
      </c>
      <c r="J2023" s="142"/>
      <c r="K2023" s="138"/>
      <c r="L2023" s="7" t="str">
        <f t="shared" si="262"/>
        <v/>
      </c>
      <c r="M2023" s="7" t="str">
        <f t="shared" si="263"/>
        <v/>
      </c>
      <c r="N2023" s="7" t="str">
        <f t="shared" si="259"/>
        <v/>
      </c>
      <c r="O2023" s="144"/>
      <c r="P2023" s="355">
        <v>0</v>
      </c>
      <c r="Q2023" s="362">
        <f>SUM('NOVO HORIZONTE'!I2023)</f>
        <v>0</v>
      </c>
      <c r="R2023" s="363">
        <f t="shared" si="264"/>
        <v>0</v>
      </c>
      <c r="S2023" s="153">
        <f t="shared" si="266"/>
        <v>0</v>
      </c>
      <c r="T2023" s="364"/>
    </row>
    <row r="2024" ht="12.75" hidden="1" spans="1:20">
      <c r="A2024" s="158">
        <v>98749</v>
      </c>
      <c r="B2024" s="94" t="s">
        <v>252</v>
      </c>
      <c r="C2024" s="104" t="s">
        <v>2275</v>
      </c>
      <c r="D2024" s="94" t="s">
        <v>263</v>
      </c>
      <c r="E2024" s="95">
        <v>87.45</v>
      </c>
      <c r="F2024" s="96">
        <f t="shared" si="260"/>
        <v>107.34</v>
      </c>
      <c r="G2024" s="195">
        <f>ROUND(SUM('NOVO HORIZONTE'!G2024),2)</f>
        <v>0</v>
      </c>
      <c r="H2024" s="195">
        <f t="shared" si="265"/>
        <v>0</v>
      </c>
      <c r="I2024" s="143">
        <f t="shared" si="261"/>
        <v>0</v>
      </c>
      <c r="J2024" s="142"/>
      <c r="K2024" s="138"/>
      <c r="L2024" s="7" t="str">
        <f t="shared" si="262"/>
        <v/>
      </c>
      <c r="M2024" s="7" t="str">
        <f t="shared" si="263"/>
        <v/>
      </c>
      <c r="N2024" s="7" t="str">
        <f t="shared" si="259"/>
        <v/>
      </c>
      <c r="O2024" s="144"/>
      <c r="P2024" s="355">
        <v>0</v>
      </c>
      <c r="Q2024" s="362">
        <f>SUM('NOVO HORIZONTE'!I2024)</f>
        <v>0</v>
      </c>
      <c r="R2024" s="363">
        <f t="shared" si="264"/>
        <v>0</v>
      </c>
      <c r="S2024" s="153">
        <f t="shared" si="266"/>
        <v>0</v>
      </c>
      <c r="T2024" s="364"/>
    </row>
    <row r="2025" ht="12.75" hidden="1" spans="1:20">
      <c r="A2025" s="158">
        <v>98750</v>
      </c>
      <c r="B2025" s="94" t="s">
        <v>252</v>
      </c>
      <c r="C2025" s="104" t="s">
        <v>2276</v>
      </c>
      <c r="D2025" s="94" t="s">
        <v>263</v>
      </c>
      <c r="E2025" s="95">
        <v>103.08</v>
      </c>
      <c r="F2025" s="96">
        <f t="shared" si="260"/>
        <v>126.52</v>
      </c>
      <c r="G2025" s="195">
        <f>ROUND(SUM('NOVO HORIZONTE'!G2025),2)</f>
        <v>0</v>
      </c>
      <c r="H2025" s="195">
        <f t="shared" si="265"/>
        <v>0</v>
      </c>
      <c r="I2025" s="143">
        <f t="shared" si="261"/>
        <v>0</v>
      </c>
      <c r="J2025" s="142"/>
      <c r="K2025" s="138"/>
      <c r="L2025" s="7" t="str">
        <f t="shared" si="262"/>
        <v/>
      </c>
      <c r="M2025" s="7" t="str">
        <f t="shared" si="263"/>
        <v/>
      </c>
      <c r="N2025" s="7" t="str">
        <f t="shared" si="259"/>
        <v/>
      </c>
      <c r="O2025" s="144"/>
      <c r="P2025" s="355">
        <v>0</v>
      </c>
      <c r="Q2025" s="362">
        <f>SUM('NOVO HORIZONTE'!I2025)</f>
        <v>0</v>
      </c>
      <c r="R2025" s="363">
        <f t="shared" si="264"/>
        <v>0</v>
      </c>
      <c r="S2025" s="153">
        <f t="shared" si="266"/>
        <v>0</v>
      </c>
      <c r="T2025" s="364"/>
    </row>
    <row r="2026" ht="12.75" hidden="1" spans="1:20">
      <c r="A2026" s="158">
        <v>98751</v>
      </c>
      <c r="B2026" s="94" t="s">
        <v>252</v>
      </c>
      <c r="C2026" s="104" t="s">
        <v>2277</v>
      </c>
      <c r="D2026" s="94" t="s">
        <v>263</v>
      </c>
      <c r="E2026" s="95">
        <v>143.83</v>
      </c>
      <c r="F2026" s="96">
        <f t="shared" si="260"/>
        <v>176.54</v>
      </c>
      <c r="G2026" s="195">
        <f>ROUND(SUM('NOVO HORIZONTE'!G2026),2)</f>
        <v>0</v>
      </c>
      <c r="H2026" s="195">
        <f t="shared" si="265"/>
        <v>0</v>
      </c>
      <c r="I2026" s="143">
        <f t="shared" si="261"/>
        <v>0</v>
      </c>
      <c r="J2026" s="142"/>
      <c r="K2026" s="138"/>
      <c r="L2026" s="7" t="str">
        <f t="shared" si="262"/>
        <v/>
      </c>
      <c r="M2026" s="7" t="str">
        <f t="shared" si="263"/>
        <v/>
      </c>
      <c r="N2026" s="7" t="str">
        <f t="shared" si="259"/>
        <v/>
      </c>
      <c r="O2026" s="144"/>
      <c r="P2026" s="355">
        <v>0</v>
      </c>
      <c r="Q2026" s="362">
        <f>SUM('NOVO HORIZONTE'!I2026)</f>
        <v>0</v>
      </c>
      <c r="R2026" s="363">
        <f t="shared" si="264"/>
        <v>0</v>
      </c>
      <c r="S2026" s="153">
        <f t="shared" si="266"/>
        <v>0</v>
      </c>
      <c r="T2026" s="364"/>
    </row>
    <row r="2027" ht="12.75" hidden="1" spans="1:20">
      <c r="A2027" s="158">
        <v>98752</v>
      </c>
      <c r="B2027" s="94" t="s">
        <v>252</v>
      </c>
      <c r="C2027" s="104" t="s">
        <v>2278</v>
      </c>
      <c r="D2027" s="94" t="s">
        <v>263</v>
      </c>
      <c r="E2027" s="95">
        <v>192.68</v>
      </c>
      <c r="F2027" s="96">
        <f t="shared" si="260"/>
        <v>236.5</v>
      </c>
      <c r="G2027" s="195">
        <f>ROUND(SUM('NOVO HORIZONTE'!G2027),2)</f>
        <v>0</v>
      </c>
      <c r="H2027" s="195">
        <f t="shared" si="265"/>
        <v>0</v>
      </c>
      <c r="I2027" s="143">
        <f t="shared" si="261"/>
        <v>0</v>
      </c>
      <c r="J2027" s="142"/>
      <c r="K2027" s="138"/>
      <c r="L2027" s="7" t="str">
        <f t="shared" si="262"/>
        <v/>
      </c>
      <c r="M2027" s="7" t="str">
        <f t="shared" si="263"/>
        <v/>
      </c>
      <c r="N2027" s="7" t="str">
        <f t="shared" si="259"/>
        <v/>
      </c>
      <c r="O2027" s="144"/>
      <c r="P2027" s="355">
        <v>0</v>
      </c>
      <c r="Q2027" s="362">
        <f>SUM('NOVO HORIZONTE'!I2027)</f>
        <v>0</v>
      </c>
      <c r="R2027" s="363">
        <f t="shared" si="264"/>
        <v>0</v>
      </c>
      <c r="S2027" s="153">
        <f t="shared" si="266"/>
        <v>0</v>
      </c>
      <c r="T2027" s="364"/>
    </row>
    <row r="2028" ht="12.75" hidden="1" spans="1:20">
      <c r="A2028" s="158">
        <v>98753</v>
      </c>
      <c r="B2028" s="94" t="s">
        <v>252</v>
      </c>
      <c r="C2028" s="104" t="s">
        <v>2279</v>
      </c>
      <c r="D2028" s="94" t="s">
        <v>263</v>
      </c>
      <c r="E2028" s="95">
        <v>253.27</v>
      </c>
      <c r="F2028" s="96">
        <f t="shared" si="260"/>
        <v>310.86</v>
      </c>
      <c r="G2028" s="195">
        <f>ROUND(SUM('NOVO HORIZONTE'!G2028),2)</f>
        <v>0</v>
      </c>
      <c r="H2028" s="195">
        <f t="shared" si="265"/>
        <v>0</v>
      </c>
      <c r="I2028" s="143">
        <f t="shared" si="261"/>
        <v>0</v>
      </c>
      <c r="J2028" s="142"/>
      <c r="K2028" s="138"/>
      <c r="L2028" s="7" t="str">
        <f t="shared" si="262"/>
        <v/>
      </c>
      <c r="M2028" s="7" t="str">
        <f t="shared" si="263"/>
        <v/>
      </c>
      <c r="N2028" s="7" t="str">
        <f t="shared" si="259"/>
        <v/>
      </c>
      <c r="O2028" s="144"/>
      <c r="P2028" s="355">
        <v>0</v>
      </c>
      <c r="Q2028" s="362">
        <f>SUM('NOVO HORIZONTE'!I2028)</f>
        <v>0</v>
      </c>
      <c r="R2028" s="363">
        <f t="shared" si="264"/>
        <v>0</v>
      </c>
      <c r="S2028" s="153">
        <f t="shared" si="266"/>
        <v>0</v>
      </c>
      <c r="T2028" s="364"/>
    </row>
    <row r="2029" ht="12.75" hidden="1" spans="1:20">
      <c r="A2029" s="154" t="s">
        <v>2280</v>
      </c>
      <c r="B2029" s="94"/>
      <c r="C2029" s="161" t="s">
        <v>2281</v>
      </c>
      <c r="D2029" s="94">
        <v>0</v>
      </c>
      <c r="E2029" s="378">
        <v>0</v>
      </c>
      <c r="F2029" s="379">
        <f t="shared" si="260"/>
        <v>0</v>
      </c>
      <c r="G2029" s="195">
        <f>ROUND(SUM('NOVO HORIZONTE'!G2029),2)</f>
        <v>0</v>
      </c>
      <c r="H2029" s="195">
        <f t="shared" si="265"/>
        <v>0</v>
      </c>
      <c r="I2029" s="383">
        <f t="shared" si="261"/>
        <v>0</v>
      </c>
      <c r="J2029" s="191"/>
      <c r="K2029" s="138" t="str">
        <f>IF(OR(SUM(I2029)&gt;0,SUM(I2029)&gt;0),"xx","")</f>
        <v/>
      </c>
      <c r="L2029" s="7" t="str">
        <f t="shared" si="262"/>
        <v/>
      </c>
      <c r="M2029" s="7" t="str">
        <f t="shared" si="263"/>
        <v/>
      </c>
      <c r="N2029" s="7" t="str">
        <f t="shared" si="259"/>
        <v/>
      </c>
      <c r="O2029" s="144"/>
      <c r="P2029" s="375"/>
      <c r="Q2029" s="362">
        <f>SUM('NOVO HORIZONTE'!I2029)</f>
        <v>0</v>
      </c>
      <c r="R2029" s="363">
        <f t="shared" si="264"/>
        <v>0</v>
      </c>
      <c r="S2029" s="153">
        <f t="shared" si="266"/>
        <v>0</v>
      </c>
      <c r="T2029" s="364"/>
    </row>
    <row r="2030" ht="12.75" spans="1:20">
      <c r="A2030" s="158" t="s">
        <v>168</v>
      </c>
      <c r="B2030" s="94"/>
      <c r="C2030" s="161" t="s">
        <v>2282</v>
      </c>
      <c r="D2030" s="101">
        <v>0</v>
      </c>
      <c r="E2030" s="382">
        <v>0</v>
      </c>
      <c r="F2030" s="381">
        <f t="shared" si="260"/>
        <v>0</v>
      </c>
      <c r="G2030" s="209">
        <f>ROUND(SUM('NOVO HORIZONTE'!G2030),2)</f>
        <v>0</v>
      </c>
      <c r="H2030" s="187">
        <f t="shared" si="265"/>
        <v>0</v>
      </c>
      <c r="I2030" s="188">
        <f t="shared" si="261"/>
        <v>0</v>
      </c>
      <c r="J2030" s="142"/>
      <c r="K2030" s="138" t="str">
        <f>IF(OR(SUM(I2031:I2103)&gt;0,SUM(I2031:I2103)&gt;0),"xx","")</f>
        <v>xx</v>
      </c>
      <c r="L2030" s="7" t="str">
        <f t="shared" si="262"/>
        <v>x</v>
      </c>
      <c r="M2030" s="7" t="str">
        <f t="shared" si="263"/>
        <v>x</v>
      </c>
      <c r="N2030" s="7" t="str">
        <f t="shared" si="259"/>
        <v>x</v>
      </c>
      <c r="O2030" s="144"/>
      <c r="P2030" s="375"/>
      <c r="Q2030" s="362">
        <f>SUM('NOVO HORIZONTE'!I2030)</f>
        <v>0</v>
      </c>
      <c r="R2030" s="363">
        <f t="shared" si="264"/>
        <v>0</v>
      </c>
      <c r="S2030" s="153">
        <f t="shared" si="266"/>
        <v>0</v>
      </c>
      <c r="T2030" s="364"/>
    </row>
    <row r="2031" ht="36.75" hidden="1" customHeight="1" spans="1:20">
      <c r="A2031" s="158">
        <v>84214</v>
      </c>
      <c r="B2031" s="110" t="s">
        <v>252</v>
      </c>
      <c r="C2031" s="159" t="s">
        <v>2283</v>
      </c>
      <c r="D2031" s="192" t="s">
        <v>261</v>
      </c>
      <c r="E2031" s="95">
        <v>66.49</v>
      </c>
      <c r="F2031" s="102">
        <f t="shared" si="260"/>
        <v>81.61</v>
      </c>
      <c r="G2031" s="170">
        <f>ROUND(SUM('NOVO HORIZONTE'!G2031),2)</f>
        <v>0</v>
      </c>
      <c r="H2031" s="170">
        <f t="shared" si="265"/>
        <v>0</v>
      </c>
      <c r="I2031" s="184">
        <f t="shared" si="261"/>
        <v>0</v>
      </c>
      <c r="J2031" s="142"/>
      <c r="K2031" s="146"/>
      <c r="L2031" s="7" t="str">
        <f t="shared" si="262"/>
        <v/>
      </c>
      <c r="M2031" s="7" t="str">
        <f t="shared" si="263"/>
        <v/>
      </c>
      <c r="N2031" s="7" t="str">
        <f t="shared" si="259"/>
        <v/>
      </c>
      <c r="O2031" s="144"/>
      <c r="P2031" s="355"/>
      <c r="Q2031" s="362">
        <f>SUM('NOVO HORIZONTE'!I2031)</f>
        <v>0</v>
      </c>
      <c r="R2031" s="363">
        <f t="shared" si="264"/>
        <v>0</v>
      </c>
      <c r="S2031" s="153">
        <f t="shared" si="266"/>
        <v>0</v>
      </c>
      <c r="T2031" s="364"/>
    </row>
    <row r="2032" ht="33.75" hidden="1" spans="1:20">
      <c r="A2032" s="158" t="s">
        <v>2284</v>
      </c>
      <c r="B2032" s="110" t="s">
        <v>252</v>
      </c>
      <c r="C2032" s="159" t="s">
        <v>2285</v>
      </c>
      <c r="D2032" s="192" t="s">
        <v>261</v>
      </c>
      <c r="E2032" s="95">
        <v>125.18</v>
      </c>
      <c r="F2032" s="102">
        <f t="shared" si="260"/>
        <v>153.65</v>
      </c>
      <c r="G2032" s="170">
        <f>ROUND(SUM('NOVO HORIZONTE'!G2032),2)</f>
        <v>0</v>
      </c>
      <c r="H2032" s="170">
        <f t="shared" si="265"/>
        <v>0</v>
      </c>
      <c r="I2032" s="184">
        <f t="shared" si="261"/>
        <v>0</v>
      </c>
      <c r="J2032" s="142"/>
      <c r="K2032" s="146"/>
      <c r="L2032" s="7" t="str">
        <f t="shared" si="262"/>
        <v/>
      </c>
      <c r="M2032" s="7" t="str">
        <f t="shared" si="263"/>
        <v/>
      </c>
      <c r="N2032" s="7" t="str">
        <f t="shared" si="259"/>
        <v/>
      </c>
      <c r="O2032" s="144"/>
      <c r="P2032" s="355"/>
      <c r="Q2032" s="362">
        <f>SUM('NOVO HORIZONTE'!I2032)</f>
        <v>0</v>
      </c>
      <c r="R2032" s="363">
        <f t="shared" si="264"/>
        <v>0</v>
      </c>
      <c r="S2032" s="153">
        <f t="shared" si="266"/>
        <v>0</v>
      </c>
      <c r="T2032" s="364"/>
    </row>
    <row r="2033" ht="13.5" spans="1:20">
      <c r="A2033" s="366" t="s">
        <v>2286</v>
      </c>
      <c r="B2033" s="367" t="s">
        <v>457</v>
      </c>
      <c r="C2033" s="368" t="s">
        <v>2287</v>
      </c>
      <c r="D2033" s="369" t="s">
        <v>2288</v>
      </c>
      <c r="E2033" s="370">
        <v>13687.5</v>
      </c>
      <c r="F2033" s="102">
        <f t="shared" si="260"/>
        <v>16800.04</v>
      </c>
      <c r="G2033" s="170">
        <f>ROUND(SUM('NOVO HORIZONTE'!G2033),2)</f>
        <v>1</v>
      </c>
      <c r="H2033" s="170">
        <f t="shared" si="265"/>
        <v>16800.04</v>
      </c>
      <c r="I2033" s="184">
        <f t="shared" si="261"/>
        <v>16800.04</v>
      </c>
      <c r="J2033" s="142"/>
      <c r="K2033" s="146"/>
      <c r="L2033" s="7" t="str">
        <f t="shared" si="262"/>
        <v>x</v>
      </c>
      <c r="M2033" s="7" t="str">
        <f t="shared" si="263"/>
        <v>x</v>
      </c>
      <c r="N2033" s="7" t="str">
        <f t="shared" si="259"/>
        <v>x</v>
      </c>
      <c r="O2033" s="144"/>
      <c r="P2033" s="355"/>
      <c r="Q2033" s="362">
        <f>SUM('NOVO HORIZONTE'!I2033)</f>
        <v>16800.04</v>
      </c>
      <c r="R2033" s="363">
        <f t="shared" si="264"/>
        <v>0</v>
      </c>
      <c r="S2033" s="153">
        <f t="shared" si="266"/>
        <v>0</v>
      </c>
      <c r="T2033" s="364"/>
    </row>
    <row r="2034" ht="22.5" hidden="1" spans="1:20">
      <c r="A2034" s="366" t="s">
        <v>2289</v>
      </c>
      <c r="B2034" s="367" t="s">
        <v>457</v>
      </c>
      <c r="C2034" s="368" t="s">
        <v>2290</v>
      </c>
      <c r="D2034" s="369" t="s">
        <v>239</v>
      </c>
      <c r="E2034" s="370">
        <v>105.84</v>
      </c>
      <c r="F2034" s="102">
        <f t="shared" si="260"/>
        <v>129.91</v>
      </c>
      <c r="G2034" s="170">
        <f>ROUND(SUM('NOVO HORIZONTE'!G2034),2)</f>
        <v>0</v>
      </c>
      <c r="H2034" s="170">
        <f t="shared" si="265"/>
        <v>0</v>
      </c>
      <c r="I2034" s="184">
        <f t="shared" si="261"/>
        <v>0</v>
      </c>
      <c r="J2034" s="142"/>
      <c r="K2034" s="146"/>
      <c r="L2034" s="7" t="str">
        <f t="shared" si="262"/>
        <v/>
      </c>
      <c r="M2034" s="7" t="str">
        <f t="shared" si="263"/>
        <v/>
      </c>
      <c r="N2034" s="7" t="str">
        <f t="shared" si="259"/>
        <v/>
      </c>
      <c r="O2034" s="144"/>
      <c r="P2034" s="355"/>
      <c r="Q2034" s="362">
        <f>SUM('NOVO HORIZONTE'!I2034)</f>
        <v>0</v>
      </c>
      <c r="R2034" s="363">
        <f t="shared" si="264"/>
        <v>0</v>
      </c>
      <c r="S2034" s="153">
        <f t="shared" si="266"/>
        <v>0</v>
      </c>
      <c r="T2034" s="364"/>
    </row>
    <row r="2035" ht="22.5" hidden="1" spans="1:20">
      <c r="A2035" s="366" t="s">
        <v>2291</v>
      </c>
      <c r="B2035" s="367" t="s">
        <v>457</v>
      </c>
      <c r="C2035" s="368" t="s">
        <v>2292</v>
      </c>
      <c r="D2035" s="369" t="s">
        <v>239</v>
      </c>
      <c r="E2035" s="370">
        <v>122.04</v>
      </c>
      <c r="F2035" s="102">
        <f t="shared" si="260"/>
        <v>149.79</v>
      </c>
      <c r="G2035" s="170">
        <f>ROUND(SUM('NOVO HORIZONTE'!G2035),2)</f>
        <v>0</v>
      </c>
      <c r="H2035" s="170">
        <f t="shared" si="265"/>
        <v>0</v>
      </c>
      <c r="I2035" s="184">
        <f t="shared" si="261"/>
        <v>0</v>
      </c>
      <c r="J2035" s="142"/>
      <c r="K2035" s="146"/>
      <c r="L2035" s="7" t="str">
        <f t="shared" si="262"/>
        <v/>
      </c>
      <c r="M2035" s="7" t="str">
        <f t="shared" si="263"/>
        <v/>
      </c>
      <c r="N2035" s="7" t="str">
        <f t="shared" si="259"/>
        <v/>
      </c>
      <c r="O2035" s="144"/>
      <c r="P2035" s="355"/>
      <c r="Q2035" s="362">
        <f>SUM('NOVO HORIZONTE'!I2035)</f>
        <v>0</v>
      </c>
      <c r="R2035" s="363">
        <f t="shared" si="264"/>
        <v>0</v>
      </c>
      <c r="S2035" s="153">
        <f t="shared" si="266"/>
        <v>0</v>
      </c>
      <c r="T2035" s="364"/>
    </row>
    <row r="2036" ht="12.75" hidden="1" spans="1:20">
      <c r="A2036" s="366"/>
      <c r="B2036" s="367"/>
      <c r="C2036" s="368"/>
      <c r="D2036" s="369"/>
      <c r="E2036" s="370"/>
      <c r="F2036" s="102">
        <f t="shared" si="260"/>
        <v>0</v>
      </c>
      <c r="G2036" s="170">
        <f>ROUND(SUM('NOVO HORIZONTE'!G2036),2)</f>
        <v>0</v>
      </c>
      <c r="H2036" s="170">
        <f t="shared" si="265"/>
        <v>0</v>
      </c>
      <c r="I2036" s="184">
        <f t="shared" si="261"/>
        <v>0</v>
      </c>
      <c r="J2036" s="142"/>
      <c r="K2036" s="146"/>
      <c r="L2036" s="7" t="str">
        <f t="shared" si="262"/>
        <v/>
      </c>
      <c r="M2036" s="7" t="str">
        <f t="shared" si="263"/>
        <v/>
      </c>
      <c r="N2036" s="7" t="str">
        <f t="shared" si="259"/>
        <v/>
      </c>
      <c r="O2036" s="144"/>
      <c r="P2036" s="355"/>
      <c r="Q2036" s="362">
        <f>SUM('NOVO HORIZONTE'!I2036)</f>
        <v>0</v>
      </c>
      <c r="R2036" s="363">
        <f t="shared" si="264"/>
        <v>0</v>
      </c>
      <c r="S2036" s="153">
        <f t="shared" si="266"/>
        <v>0</v>
      </c>
      <c r="T2036" s="364"/>
    </row>
    <row r="2037" ht="12.75" hidden="1" spans="1:20">
      <c r="A2037" s="366"/>
      <c r="B2037" s="367"/>
      <c r="C2037" s="368"/>
      <c r="D2037" s="369"/>
      <c r="E2037" s="370"/>
      <c r="F2037" s="102">
        <f t="shared" si="260"/>
        <v>0</v>
      </c>
      <c r="G2037" s="170">
        <f>ROUND(SUM('NOVO HORIZONTE'!G2037),2)</f>
        <v>0</v>
      </c>
      <c r="H2037" s="170">
        <f t="shared" si="265"/>
        <v>0</v>
      </c>
      <c r="I2037" s="184">
        <f t="shared" si="261"/>
        <v>0</v>
      </c>
      <c r="J2037" s="142"/>
      <c r="K2037" s="146"/>
      <c r="L2037" s="7" t="str">
        <f t="shared" si="262"/>
        <v/>
      </c>
      <c r="M2037" s="7" t="str">
        <f t="shared" si="263"/>
        <v/>
      </c>
      <c r="N2037" s="7" t="str">
        <f t="shared" si="259"/>
        <v/>
      </c>
      <c r="O2037" s="144"/>
      <c r="P2037" s="355"/>
      <c r="Q2037" s="362">
        <f>SUM('NOVO HORIZONTE'!I2037)</f>
        <v>0</v>
      </c>
      <c r="R2037" s="363">
        <f t="shared" si="264"/>
        <v>0</v>
      </c>
      <c r="S2037" s="153">
        <f t="shared" si="266"/>
        <v>0</v>
      </c>
      <c r="T2037" s="364"/>
    </row>
    <row r="2038" ht="12.75" hidden="1" spans="1:20">
      <c r="A2038" s="366"/>
      <c r="B2038" s="367"/>
      <c r="C2038" s="368"/>
      <c r="D2038" s="369"/>
      <c r="E2038" s="370"/>
      <c r="F2038" s="102">
        <f t="shared" si="260"/>
        <v>0</v>
      </c>
      <c r="G2038" s="170">
        <f>ROUND(SUM('NOVO HORIZONTE'!G2038),2)</f>
        <v>0</v>
      </c>
      <c r="H2038" s="170">
        <f t="shared" si="265"/>
        <v>0</v>
      </c>
      <c r="I2038" s="184">
        <f t="shared" si="261"/>
        <v>0</v>
      </c>
      <c r="J2038" s="142"/>
      <c r="K2038" s="146"/>
      <c r="L2038" s="7" t="str">
        <f t="shared" si="262"/>
        <v/>
      </c>
      <c r="M2038" s="7" t="str">
        <f t="shared" si="263"/>
        <v/>
      </c>
      <c r="N2038" s="7" t="str">
        <f t="shared" si="259"/>
        <v/>
      </c>
      <c r="O2038" s="144"/>
      <c r="P2038" s="355"/>
      <c r="Q2038" s="362">
        <f>SUM('NOVO HORIZONTE'!I2038)</f>
        <v>0</v>
      </c>
      <c r="R2038" s="363">
        <f t="shared" si="264"/>
        <v>0</v>
      </c>
      <c r="S2038" s="153">
        <f t="shared" si="266"/>
        <v>0</v>
      </c>
      <c r="T2038" s="364"/>
    </row>
    <row r="2039" ht="12.75" hidden="1" spans="1:20">
      <c r="A2039" s="366"/>
      <c r="B2039" s="367"/>
      <c r="C2039" s="368"/>
      <c r="D2039" s="369"/>
      <c r="E2039" s="370"/>
      <c r="F2039" s="102">
        <f t="shared" si="260"/>
        <v>0</v>
      </c>
      <c r="G2039" s="170">
        <f>ROUND(SUM('NOVO HORIZONTE'!G2039),2)</f>
        <v>0</v>
      </c>
      <c r="H2039" s="170">
        <f t="shared" si="265"/>
        <v>0</v>
      </c>
      <c r="I2039" s="184">
        <f t="shared" si="261"/>
        <v>0</v>
      </c>
      <c r="J2039" s="142"/>
      <c r="K2039" s="146"/>
      <c r="L2039" s="7" t="str">
        <f t="shared" si="262"/>
        <v/>
      </c>
      <c r="M2039" s="7" t="str">
        <f t="shared" si="263"/>
        <v/>
      </c>
      <c r="N2039" s="7" t="str">
        <f t="shared" si="259"/>
        <v/>
      </c>
      <c r="O2039" s="144"/>
      <c r="P2039" s="355"/>
      <c r="Q2039" s="362">
        <f>SUM('NOVO HORIZONTE'!I2039)</f>
        <v>0</v>
      </c>
      <c r="R2039" s="363">
        <f t="shared" si="264"/>
        <v>0</v>
      </c>
      <c r="S2039" s="153">
        <f t="shared" si="266"/>
        <v>0</v>
      </c>
      <c r="T2039" s="364"/>
    </row>
    <row r="2040" ht="12.75" hidden="1" spans="1:20">
      <c r="A2040" s="366"/>
      <c r="B2040" s="367"/>
      <c r="C2040" s="368"/>
      <c r="D2040" s="369"/>
      <c r="E2040" s="370"/>
      <c r="F2040" s="102">
        <f t="shared" si="260"/>
        <v>0</v>
      </c>
      <c r="G2040" s="170">
        <f>ROUND(SUM('NOVO HORIZONTE'!G2040),2)</f>
        <v>0</v>
      </c>
      <c r="H2040" s="170">
        <f t="shared" si="265"/>
        <v>0</v>
      </c>
      <c r="I2040" s="184">
        <f t="shared" si="261"/>
        <v>0</v>
      </c>
      <c r="J2040" s="142"/>
      <c r="K2040" s="146"/>
      <c r="L2040" s="7" t="str">
        <f t="shared" si="262"/>
        <v/>
      </c>
      <c r="M2040" s="7" t="str">
        <f t="shared" si="263"/>
        <v/>
      </c>
      <c r="N2040" s="7" t="str">
        <f t="shared" si="259"/>
        <v/>
      </c>
      <c r="O2040" s="144"/>
      <c r="P2040" s="355"/>
      <c r="Q2040" s="362">
        <f>SUM('NOVO HORIZONTE'!I2040)</f>
        <v>0</v>
      </c>
      <c r="R2040" s="363">
        <f t="shared" si="264"/>
        <v>0</v>
      </c>
      <c r="S2040" s="153">
        <f t="shared" si="266"/>
        <v>0</v>
      </c>
      <c r="T2040" s="364"/>
    </row>
    <row r="2041" ht="12.75" hidden="1" spans="1:20">
      <c r="A2041" s="366"/>
      <c r="B2041" s="367"/>
      <c r="C2041" s="368"/>
      <c r="D2041" s="369"/>
      <c r="E2041" s="370"/>
      <c r="F2041" s="102">
        <f t="shared" si="260"/>
        <v>0</v>
      </c>
      <c r="G2041" s="170">
        <f>ROUND(SUM('NOVO HORIZONTE'!G2041),2)</f>
        <v>0</v>
      </c>
      <c r="H2041" s="170">
        <f t="shared" si="265"/>
        <v>0</v>
      </c>
      <c r="I2041" s="184">
        <f t="shared" si="261"/>
        <v>0</v>
      </c>
      <c r="J2041" s="142"/>
      <c r="K2041" s="146"/>
      <c r="L2041" s="7" t="str">
        <f t="shared" si="262"/>
        <v/>
      </c>
      <c r="M2041" s="7" t="str">
        <f t="shared" si="263"/>
        <v/>
      </c>
      <c r="N2041" s="7" t="str">
        <f t="shared" si="259"/>
        <v/>
      </c>
      <c r="O2041" s="144"/>
      <c r="P2041" s="355"/>
      <c r="Q2041" s="362">
        <f>SUM('NOVO HORIZONTE'!I2041)</f>
        <v>0</v>
      </c>
      <c r="R2041" s="363">
        <f t="shared" si="264"/>
        <v>0</v>
      </c>
      <c r="S2041" s="153">
        <f t="shared" si="266"/>
        <v>0</v>
      </c>
      <c r="T2041" s="364"/>
    </row>
    <row r="2042" ht="12.75" hidden="1" spans="1:20">
      <c r="A2042" s="366"/>
      <c r="B2042" s="367"/>
      <c r="C2042" s="368"/>
      <c r="D2042" s="369"/>
      <c r="E2042" s="370"/>
      <c r="F2042" s="102">
        <f t="shared" si="260"/>
        <v>0</v>
      </c>
      <c r="G2042" s="170">
        <f>ROUND(SUM('NOVO HORIZONTE'!G2042),2)</f>
        <v>0</v>
      </c>
      <c r="H2042" s="170">
        <f t="shared" si="265"/>
        <v>0</v>
      </c>
      <c r="I2042" s="184">
        <f t="shared" si="261"/>
        <v>0</v>
      </c>
      <c r="J2042" s="142"/>
      <c r="K2042" s="146"/>
      <c r="L2042" s="7" t="str">
        <f t="shared" si="262"/>
        <v/>
      </c>
      <c r="M2042" s="7" t="str">
        <f t="shared" si="263"/>
        <v/>
      </c>
      <c r="N2042" s="7" t="str">
        <f t="shared" si="259"/>
        <v/>
      </c>
      <c r="O2042" s="144"/>
      <c r="P2042" s="355"/>
      <c r="Q2042" s="362">
        <f>SUM('NOVO HORIZONTE'!I2042)</f>
        <v>0</v>
      </c>
      <c r="R2042" s="363">
        <f t="shared" si="264"/>
        <v>0</v>
      </c>
      <c r="S2042" s="153">
        <f t="shared" si="266"/>
        <v>0</v>
      </c>
      <c r="T2042" s="364"/>
    </row>
    <row r="2043" ht="12.75" hidden="1" spans="1:20">
      <c r="A2043" s="366"/>
      <c r="B2043" s="367"/>
      <c r="C2043" s="368"/>
      <c r="D2043" s="369"/>
      <c r="E2043" s="370"/>
      <c r="F2043" s="102">
        <f t="shared" si="260"/>
        <v>0</v>
      </c>
      <c r="G2043" s="170">
        <f>ROUND(SUM('NOVO HORIZONTE'!G2043),2)</f>
        <v>0</v>
      </c>
      <c r="H2043" s="170">
        <f t="shared" si="265"/>
        <v>0</v>
      </c>
      <c r="I2043" s="184">
        <f t="shared" si="261"/>
        <v>0</v>
      </c>
      <c r="J2043" s="142"/>
      <c r="K2043" s="146"/>
      <c r="L2043" s="7" t="str">
        <f t="shared" si="262"/>
        <v/>
      </c>
      <c r="M2043" s="7" t="str">
        <f t="shared" si="263"/>
        <v/>
      </c>
      <c r="N2043" s="7" t="str">
        <f t="shared" si="259"/>
        <v/>
      </c>
      <c r="O2043" s="144"/>
      <c r="P2043" s="355"/>
      <c r="Q2043" s="362">
        <f>SUM('NOVO HORIZONTE'!I2043)</f>
        <v>0</v>
      </c>
      <c r="R2043" s="363">
        <f t="shared" si="264"/>
        <v>0</v>
      </c>
      <c r="S2043" s="153">
        <f t="shared" si="266"/>
        <v>0</v>
      </c>
      <c r="T2043" s="364"/>
    </row>
    <row r="2044" ht="12.75" hidden="1" spans="1:20">
      <c r="A2044" s="366"/>
      <c r="B2044" s="367"/>
      <c r="C2044" s="368"/>
      <c r="D2044" s="369"/>
      <c r="E2044" s="370"/>
      <c r="F2044" s="102">
        <f t="shared" si="260"/>
        <v>0</v>
      </c>
      <c r="G2044" s="170">
        <f>ROUND(SUM('NOVO HORIZONTE'!G2044),2)</f>
        <v>0</v>
      </c>
      <c r="H2044" s="170">
        <f t="shared" si="265"/>
        <v>0</v>
      </c>
      <c r="I2044" s="184">
        <f t="shared" si="261"/>
        <v>0</v>
      </c>
      <c r="J2044" s="142"/>
      <c r="K2044" s="146"/>
      <c r="L2044" s="7" t="str">
        <f t="shared" si="262"/>
        <v/>
      </c>
      <c r="M2044" s="7" t="str">
        <f t="shared" si="263"/>
        <v/>
      </c>
      <c r="N2044" s="7" t="str">
        <f t="shared" si="259"/>
        <v/>
      </c>
      <c r="O2044" s="144"/>
      <c r="P2044" s="355"/>
      <c r="Q2044" s="362">
        <f>SUM('NOVO HORIZONTE'!I2044)</f>
        <v>0</v>
      </c>
      <c r="R2044" s="363">
        <f t="shared" si="264"/>
        <v>0</v>
      </c>
      <c r="S2044" s="153">
        <f t="shared" si="266"/>
        <v>0</v>
      </c>
      <c r="T2044" s="364"/>
    </row>
    <row r="2045" ht="12.75" hidden="1" spans="1:20">
      <c r="A2045" s="366"/>
      <c r="B2045" s="367"/>
      <c r="C2045" s="368"/>
      <c r="D2045" s="369"/>
      <c r="E2045" s="370"/>
      <c r="F2045" s="102">
        <f t="shared" si="260"/>
        <v>0</v>
      </c>
      <c r="G2045" s="170">
        <f>ROUND(SUM('NOVO HORIZONTE'!G2045),2)</f>
        <v>0</v>
      </c>
      <c r="H2045" s="170">
        <f t="shared" si="265"/>
        <v>0</v>
      </c>
      <c r="I2045" s="184">
        <f t="shared" si="261"/>
        <v>0</v>
      </c>
      <c r="J2045" s="142"/>
      <c r="K2045" s="146"/>
      <c r="L2045" s="7" t="str">
        <f t="shared" si="262"/>
        <v/>
      </c>
      <c r="M2045" s="7" t="str">
        <f t="shared" si="263"/>
        <v/>
      </c>
      <c r="N2045" s="7" t="str">
        <f t="shared" si="259"/>
        <v/>
      </c>
      <c r="O2045" s="144"/>
      <c r="P2045" s="355"/>
      <c r="Q2045" s="362">
        <f>SUM('NOVO HORIZONTE'!I2045)</f>
        <v>0</v>
      </c>
      <c r="R2045" s="363">
        <f t="shared" si="264"/>
        <v>0</v>
      </c>
      <c r="S2045" s="153">
        <f t="shared" si="266"/>
        <v>0</v>
      </c>
      <c r="T2045" s="364"/>
    </row>
    <row r="2046" ht="12.75" hidden="1" spans="1:20">
      <c r="A2046" s="366"/>
      <c r="B2046" s="367"/>
      <c r="C2046" s="368"/>
      <c r="D2046" s="369"/>
      <c r="E2046" s="370"/>
      <c r="F2046" s="102">
        <f t="shared" si="260"/>
        <v>0</v>
      </c>
      <c r="G2046" s="170">
        <f>ROUND(SUM('NOVO HORIZONTE'!G2046),2)</f>
        <v>0</v>
      </c>
      <c r="H2046" s="170">
        <f t="shared" si="265"/>
        <v>0</v>
      </c>
      <c r="I2046" s="184">
        <f t="shared" si="261"/>
        <v>0</v>
      </c>
      <c r="J2046" s="142"/>
      <c r="K2046" s="146"/>
      <c r="L2046" s="7" t="str">
        <f t="shared" si="262"/>
        <v/>
      </c>
      <c r="M2046" s="7" t="str">
        <f t="shared" si="263"/>
        <v/>
      </c>
      <c r="N2046" s="7" t="str">
        <f t="shared" si="259"/>
        <v/>
      </c>
      <c r="O2046" s="144"/>
      <c r="P2046" s="355"/>
      <c r="Q2046" s="362">
        <f>SUM('NOVO HORIZONTE'!I2046)</f>
        <v>0</v>
      </c>
      <c r="R2046" s="363">
        <f t="shared" si="264"/>
        <v>0</v>
      </c>
      <c r="S2046" s="153">
        <f t="shared" si="266"/>
        <v>0</v>
      </c>
      <c r="T2046" s="364"/>
    </row>
    <row r="2047" ht="12.75" hidden="1" spans="1:20">
      <c r="A2047" s="366"/>
      <c r="B2047" s="367"/>
      <c r="C2047" s="368"/>
      <c r="D2047" s="369"/>
      <c r="E2047" s="370"/>
      <c r="F2047" s="102">
        <f t="shared" si="260"/>
        <v>0</v>
      </c>
      <c r="G2047" s="170">
        <f>ROUND(SUM('NOVO HORIZONTE'!G2047),2)</f>
        <v>0</v>
      </c>
      <c r="H2047" s="170">
        <f t="shared" si="265"/>
        <v>0</v>
      </c>
      <c r="I2047" s="184">
        <f t="shared" si="261"/>
        <v>0</v>
      </c>
      <c r="J2047" s="142"/>
      <c r="K2047" s="146"/>
      <c r="L2047" s="7" t="str">
        <f t="shared" si="262"/>
        <v/>
      </c>
      <c r="M2047" s="7" t="str">
        <f t="shared" si="263"/>
        <v/>
      </c>
      <c r="N2047" s="7" t="str">
        <f t="shared" si="259"/>
        <v/>
      </c>
      <c r="O2047" s="144"/>
      <c r="P2047" s="355"/>
      <c r="Q2047" s="362">
        <f>SUM('NOVO HORIZONTE'!I2047)</f>
        <v>0</v>
      </c>
      <c r="R2047" s="363">
        <f t="shared" si="264"/>
        <v>0</v>
      </c>
      <c r="S2047" s="153">
        <f t="shared" si="266"/>
        <v>0</v>
      </c>
      <c r="T2047" s="364"/>
    </row>
    <row r="2048" ht="12.75" hidden="1" spans="1:20">
      <c r="A2048" s="366"/>
      <c r="B2048" s="367"/>
      <c r="C2048" s="368"/>
      <c r="D2048" s="369"/>
      <c r="E2048" s="370"/>
      <c r="F2048" s="102">
        <f t="shared" si="260"/>
        <v>0</v>
      </c>
      <c r="G2048" s="170">
        <f>ROUND(SUM('NOVO HORIZONTE'!G2048),2)</f>
        <v>0</v>
      </c>
      <c r="H2048" s="170">
        <f t="shared" si="265"/>
        <v>0</v>
      </c>
      <c r="I2048" s="184">
        <f t="shared" si="261"/>
        <v>0</v>
      </c>
      <c r="J2048" s="142"/>
      <c r="K2048" s="146"/>
      <c r="L2048" s="7" t="str">
        <f t="shared" si="262"/>
        <v/>
      </c>
      <c r="M2048" s="7" t="str">
        <f t="shared" si="263"/>
        <v/>
      </c>
      <c r="N2048" s="7" t="str">
        <f t="shared" si="259"/>
        <v/>
      </c>
      <c r="O2048" s="144"/>
      <c r="P2048" s="355"/>
      <c r="Q2048" s="362">
        <f>SUM('NOVO HORIZONTE'!I2048)</f>
        <v>0</v>
      </c>
      <c r="R2048" s="363">
        <f t="shared" si="264"/>
        <v>0</v>
      </c>
      <c r="S2048" s="153">
        <f t="shared" si="266"/>
        <v>0</v>
      </c>
      <c r="T2048" s="364"/>
    </row>
    <row r="2049" ht="12.75" hidden="1" spans="1:20">
      <c r="A2049" s="366"/>
      <c r="B2049" s="367"/>
      <c r="C2049" s="368"/>
      <c r="D2049" s="369"/>
      <c r="E2049" s="370"/>
      <c r="F2049" s="102">
        <f t="shared" si="260"/>
        <v>0</v>
      </c>
      <c r="G2049" s="170">
        <f>ROUND(SUM('NOVO HORIZONTE'!G2049),2)</f>
        <v>0</v>
      </c>
      <c r="H2049" s="170">
        <f t="shared" si="265"/>
        <v>0</v>
      </c>
      <c r="I2049" s="184">
        <f t="shared" si="261"/>
        <v>0</v>
      </c>
      <c r="J2049" s="142"/>
      <c r="K2049" s="146"/>
      <c r="L2049" s="7" t="str">
        <f t="shared" si="262"/>
        <v/>
      </c>
      <c r="M2049" s="7" t="str">
        <f t="shared" si="263"/>
        <v/>
      </c>
      <c r="N2049" s="7" t="str">
        <f t="shared" si="259"/>
        <v/>
      </c>
      <c r="O2049" s="144"/>
      <c r="P2049" s="355"/>
      <c r="Q2049" s="362">
        <f>SUM('NOVO HORIZONTE'!I2049)</f>
        <v>0</v>
      </c>
      <c r="R2049" s="363">
        <f t="shared" si="264"/>
        <v>0</v>
      </c>
      <c r="S2049" s="153">
        <f t="shared" si="266"/>
        <v>0</v>
      </c>
      <c r="T2049" s="364"/>
    </row>
    <row r="2050" ht="12.75" hidden="1" spans="1:20">
      <c r="A2050" s="366"/>
      <c r="B2050" s="367"/>
      <c r="C2050" s="368"/>
      <c r="D2050" s="369"/>
      <c r="E2050" s="370"/>
      <c r="F2050" s="102">
        <f t="shared" si="260"/>
        <v>0</v>
      </c>
      <c r="G2050" s="170">
        <f>ROUND(SUM('NOVO HORIZONTE'!G2050),2)</f>
        <v>0</v>
      </c>
      <c r="H2050" s="170">
        <f t="shared" si="265"/>
        <v>0</v>
      </c>
      <c r="I2050" s="184">
        <f t="shared" si="261"/>
        <v>0</v>
      </c>
      <c r="J2050" s="142"/>
      <c r="K2050" s="146"/>
      <c r="L2050" s="7" t="str">
        <f t="shared" si="262"/>
        <v/>
      </c>
      <c r="M2050" s="7" t="str">
        <f t="shared" si="263"/>
        <v/>
      </c>
      <c r="N2050" s="7" t="str">
        <f t="shared" si="259"/>
        <v/>
      </c>
      <c r="O2050" s="144"/>
      <c r="P2050" s="355"/>
      <c r="Q2050" s="362">
        <f>SUM('NOVO HORIZONTE'!I2050)</f>
        <v>0</v>
      </c>
      <c r="R2050" s="363">
        <f t="shared" si="264"/>
        <v>0</v>
      </c>
      <c r="S2050" s="153">
        <f t="shared" si="266"/>
        <v>0</v>
      </c>
      <c r="T2050" s="364"/>
    </row>
    <row r="2051" ht="12.75" hidden="1" spans="1:20">
      <c r="A2051" s="366"/>
      <c r="B2051" s="367"/>
      <c r="C2051" s="368"/>
      <c r="D2051" s="369"/>
      <c r="E2051" s="370"/>
      <c r="F2051" s="102">
        <f t="shared" si="260"/>
        <v>0</v>
      </c>
      <c r="G2051" s="170">
        <f>ROUND(SUM('NOVO HORIZONTE'!G2051),2)</f>
        <v>0</v>
      </c>
      <c r="H2051" s="170">
        <f t="shared" si="265"/>
        <v>0</v>
      </c>
      <c r="I2051" s="184">
        <f t="shared" si="261"/>
        <v>0</v>
      </c>
      <c r="J2051" s="142"/>
      <c r="K2051" s="146"/>
      <c r="L2051" s="7" t="str">
        <f t="shared" si="262"/>
        <v/>
      </c>
      <c r="M2051" s="7" t="str">
        <f t="shared" si="263"/>
        <v/>
      </c>
      <c r="N2051" s="7" t="str">
        <f t="shared" si="259"/>
        <v/>
      </c>
      <c r="O2051" s="144"/>
      <c r="P2051" s="355"/>
      <c r="Q2051" s="362">
        <f>SUM('NOVO HORIZONTE'!I2051)</f>
        <v>0</v>
      </c>
      <c r="R2051" s="363">
        <f t="shared" si="264"/>
        <v>0</v>
      </c>
      <c r="S2051" s="153">
        <f t="shared" si="266"/>
        <v>0</v>
      </c>
      <c r="T2051" s="364"/>
    </row>
    <row r="2052" ht="12.75" hidden="1" spans="1:20">
      <c r="A2052" s="366"/>
      <c r="B2052" s="367"/>
      <c r="C2052" s="368"/>
      <c r="D2052" s="369"/>
      <c r="E2052" s="370"/>
      <c r="F2052" s="102">
        <f t="shared" si="260"/>
        <v>0</v>
      </c>
      <c r="G2052" s="170">
        <f>ROUND(SUM('NOVO HORIZONTE'!G2052),2)</f>
        <v>0</v>
      </c>
      <c r="H2052" s="170">
        <f t="shared" si="265"/>
        <v>0</v>
      </c>
      <c r="I2052" s="184">
        <f t="shared" si="261"/>
        <v>0</v>
      </c>
      <c r="J2052" s="142"/>
      <c r="K2052" s="146"/>
      <c r="L2052" s="7" t="str">
        <f t="shared" si="262"/>
        <v/>
      </c>
      <c r="M2052" s="7" t="str">
        <f t="shared" si="263"/>
        <v/>
      </c>
      <c r="N2052" s="7" t="str">
        <f t="shared" si="259"/>
        <v/>
      </c>
      <c r="O2052" s="144"/>
      <c r="P2052" s="355"/>
      <c r="Q2052" s="362">
        <f>SUM('NOVO HORIZONTE'!I2052)</f>
        <v>0</v>
      </c>
      <c r="R2052" s="363">
        <f t="shared" si="264"/>
        <v>0</v>
      </c>
      <c r="S2052" s="153">
        <f t="shared" si="266"/>
        <v>0</v>
      </c>
      <c r="T2052" s="364"/>
    </row>
    <row r="2053" ht="12.75" hidden="1" spans="1:20">
      <c r="A2053" s="366"/>
      <c r="B2053" s="367"/>
      <c r="C2053" s="368"/>
      <c r="D2053" s="369"/>
      <c r="E2053" s="370"/>
      <c r="F2053" s="102">
        <f t="shared" si="260"/>
        <v>0</v>
      </c>
      <c r="G2053" s="170">
        <f>ROUND(SUM('NOVO HORIZONTE'!G2053),2)</f>
        <v>0</v>
      </c>
      <c r="H2053" s="170">
        <f t="shared" si="265"/>
        <v>0</v>
      </c>
      <c r="I2053" s="184">
        <f t="shared" si="261"/>
        <v>0</v>
      </c>
      <c r="J2053" s="142"/>
      <c r="K2053" s="146"/>
      <c r="L2053" s="7" t="str">
        <f t="shared" si="262"/>
        <v/>
      </c>
      <c r="M2053" s="7" t="str">
        <f t="shared" si="263"/>
        <v/>
      </c>
      <c r="N2053" s="7" t="str">
        <f t="shared" si="259"/>
        <v/>
      </c>
      <c r="O2053" s="144"/>
      <c r="P2053" s="355"/>
      <c r="Q2053" s="362">
        <f>SUM('NOVO HORIZONTE'!I2053)</f>
        <v>0</v>
      </c>
      <c r="R2053" s="363">
        <f t="shared" si="264"/>
        <v>0</v>
      </c>
      <c r="S2053" s="153">
        <f t="shared" si="266"/>
        <v>0</v>
      </c>
      <c r="T2053" s="364"/>
    </row>
    <row r="2054" ht="12.75" hidden="1" spans="1:20">
      <c r="A2054" s="366"/>
      <c r="B2054" s="367"/>
      <c r="C2054" s="368"/>
      <c r="D2054" s="369"/>
      <c r="E2054" s="370"/>
      <c r="F2054" s="102">
        <f t="shared" si="260"/>
        <v>0</v>
      </c>
      <c r="G2054" s="170">
        <f>ROUND(SUM('NOVO HORIZONTE'!G2054),2)</f>
        <v>0</v>
      </c>
      <c r="H2054" s="170">
        <f t="shared" si="265"/>
        <v>0</v>
      </c>
      <c r="I2054" s="184">
        <f t="shared" si="261"/>
        <v>0</v>
      </c>
      <c r="J2054" s="142"/>
      <c r="K2054" s="146"/>
      <c r="L2054" s="7" t="str">
        <f t="shared" si="262"/>
        <v/>
      </c>
      <c r="M2054" s="7" t="str">
        <f t="shared" si="263"/>
        <v/>
      </c>
      <c r="N2054" s="7" t="str">
        <f t="shared" si="259"/>
        <v/>
      </c>
      <c r="O2054" s="144"/>
      <c r="P2054" s="355"/>
      <c r="Q2054" s="362">
        <f>SUM('NOVO HORIZONTE'!I2054)</f>
        <v>0</v>
      </c>
      <c r="R2054" s="363">
        <f t="shared" si="264"/>
        <v>0</v>
      </c>
      <c r="S2054" s="153">
        <f t="shared" si="266"/>
        <v>0</v>
      </c>
      <c r="T2054" s="364"/>
    </row>
    <row r="2055" ht="12.75" hidden="1" spans="1:20">
      <c r="A2055" s="366"/>
      <c r="B2055" s="367"/>
      <c r="C2055" s="368"/>
      <c r="D2055" s="369"/>
      <c r="E2055" s="370"/>
      <c r="F2055" s="102">
        <f t="shared" si="260"/>
        <v>0</v>
      </c>
      <c r="G2055" s="170">
        <f>ROUND(SUM('NOVO HORIZONTE'!G2055),2)</f>
        <v>0</v>
      </c>
      <c r="H2055" s="170">
        <f t="shared" si="265"/>
        <v>0</v>
      </c>
      <c r="I2055" s="184">
        <f t="shared" si="261"/>
        <v>0</v>
      </c>
      <c r="J2055" s="142"/>
      <c r="K2055" s="146"/>
      <c r="L2055" s="7" t="str">
        <f t="shared" si="262"/>
        <v/>
      </c>
      <c r="M2055" s="7" t="str">
        <f t="shared" si="263"/>
        <v/>
      </c>
      <c r="N2055" s="7" t="str">
        <f t="shared" si="259"/>
        <v/>
      </c>
      <c r="O2055" s="144"/>
      <c r="P2055" s="355"/>
      <c r="Q2055" s="362">
        <f>SUM('NOVO HORIZONTE'!I2055)</f>
        <v>0</v>
      </c>
      <c r="R2055" s="363">
        <f t="shared" si="264"/>
        <v>0</v>
      </c>
      <c r="S2055" s="153">
        <f t="shared" si="266"/>
        <v>0</v>
      </c>
      <c r="T2055" s="364"/>
    </row>
    <row r="2056" ht="12.75" hidden="1" spans="1:20">
      <c r="A2056" s="366"/>
      <c r="B2056" s="367"/>
      <c r="C2056" s="368"/>
      <c r="D2056" s="369"/>
      <c r="E2056" s="370"/>
      <c r="F2056" s="102">
        <f t="shared" si="260"/>
        <v>0</v>
      </c>
      <c r="G2056" s="170">
        <f>ROUND(SUM('NOVO HORIZONTE'!G2056),2)</f>
        <v>0</v>
      </c>
      <c r="H2056" s="170">
        <f t="shared" si="265"/>
        <v>0</v>
      </c>
      <c r="I2056" s="184">
        <f t="shared" si="261"/>
        <v>0</v>
      </c>
      <c r="J2056" s="142"/>
      <c r="K2056" s="146"/>
      <c r="L2056" s="7" t="str">
        <f t="shared" si="262"/>
        <v/>
      </c>
      <c r="M2056" s="7" t="str">
        <f t="shared" si="263"/>
        <v/>
      </c>
      <c r="N2056" s="7" t="str">
        <f t="shared" si="259"/>
        <v/>
      </c>
      <c r="O2056" s="144"/>
      <c r="P2056" s="355"/>
      <c r="Q2056" s="362">
        <f>SUM('NOVO HORIZONTE'!I2056)</f>
        <v>0</v>
      </c>
      <c r="R2056" s="363">
        <f t="shared" si="264"/>
        <v>0</v>
      </c>
      <c r="S2056" s="153">
        <f t="shared" si="266"/>
        <v>0</v>
      </c>
      <c r="T2056" s="364"/>
    </row>
    <row r="2057" ht="12.75" hidden="1" spans="1:20">
      <c r="A2057" s="366"/>
      <c r="B2057" s="367"/>
      <c r="C2057" s="368"/>
      <c r="D2057" s="369"/>
      <c r="E2057" s="370"/>
      <c r="F2057" s="102">
        <f t="shared" si="260"/>
        <v>0</v>
      </c>
      <c r="G2057" s="170">
        <f>ROUND(SUM('NOVO HORIZONTE'!G2057),2)</f>
        <v>0</v>
      </c>
      <c r="H2057" s="170">
        <f t="shared" si="265"/>
        <v>0</v>
      </c>
      <c r="I2057" s="184">
        <f t="shared" si="261"/>
        <v>0</v>
      </c>
      <c r="J2057" s="142"/>
      <c r="K2057" s="146"/>
      <c r="L2057" s="7" t="str">
        <f t="shared" si="262"/>
        <v/>
      </c>
      <c r="M2057" s="7" t="str">
        <f t="shared" si="263"/>
        <v/>
      </c>
      <c r="N2057" s="7" t="str">
        <f t="shared" si="259"/>
        <v/>
      </c>
      <c r="O2057" s="144"/>
      <c r="P2057" s="355"/>
      <c r="Q2057" s="362">
        <f>SUM('NOVO HORIZONTE'!I2057)</f>
        <v>0</v>
      </c>
      <c r="R2057" s="363">
        <f t="shared" si="264"/>
        <v>0</v>
      </c>
      <c r="S2057" s="153">
        <f t="shared" si="266"/>
        <v>0</v>
      </c>
      <c r="T2057" s="364"/>
    </row>
    <row r="2058" ht="12.75" hidden="1" spans="1:20">
      <c r="A2058" s="366"/>
      <c r="B2058" s="367"/>
      <c r="C2058" s="368"/>
      <c r="D2058" s="369"/>
      <c r="E2058" s="370"/>
      <c r="F2058" s="102">
        <f t="shared" si="260"/>
        <v>0</v>
      </c>
      <c r="G2058" s="170">
        <f>ROUND(SUM('NOVO HORIZONTE'!G2058),2)</f>
        <v>0</v>
      </c>
      <c r="H2058" s="170">
        <f t="shared" si="265"/>
        <v>0</v>
      </c>
      <c r="I2058" s="184">
        <f t="shared" si="261"/>
        <v>0</v>
      </c>
      <c r="J2058" s="142"/>
      <c r="K2058" s="146"/>
      <c r="L2058" s="7" t="str">
        <f t="shared" si="262"/>
        <v/>
      </c>
      <c r="M2058" s="7" t="str">
        <f t="shared" si="263"/>
        <v/>
      </c>
      <c r="N2058" s="7" t="str">
        <f t="shared" si="259"/>
        <v/>
      </c>
      <c r="O2058" s="144"/>
      <c r="P2058" s="355"/>
      <c r="Q2058" s="362">
        <f>SUM('NOVO HORIZONTE'!I2058)</f>
        <v>0</v>
      </c>
      <c r="R2058" s="363">
        <f t="shared" si="264"/>
        <v>0</v>
      </c>
      <c r="S2058" s="153">
        <f t="shared" si="266"/>
        <v>0</v>
      </c>
      <c r="T2058" s="364"/>
    </row>
    <row r="2059" ht="12.75" hidden="1" spans="1:20">
      <c r="A2059" s="366"/>
      <c r="B2059" s="367"/>
      <c r="C2059" s="368"/>
      <c r="D2059" s="369"/>
      <c r="E2059" s="370"/>
      <c r="F2059" s="102">
        <f t="shared" si="260"/>
        <v>0</v>
      </c>
      <c r="G2059" s="170">
        <f>ROUND(SUM('NOVO HORIZONTE'!G2059),2)</f>
        <v>0</v>
      </c>
      <c r="H2059" s="170">
        <f t="shared" si="265"/>
        <v>0</v>
      </c>
      <c r="I2059" s="184">
        <f t="shared" si="261"/>
        <v>0</v>
      </c>
      <c r="J2059" s="142"/>
      <c r="K2059" s="146"/>
      <c r="L2059" s="7" t="str">
        <f t="shared" si="262"/>
        <v/>
      </c>
      <c r="M2059" s="7" t="str">
        <f t="shared" si="263"/>
        <v/>
      </c>
      <c r="N2059" s="7" t="str">
        <f t="shared" si="259"/>
        <v/>
      </c>
      <c r="O2059" s="144"/>
      <c r="P2059" s="355"/>
      <c r="Q2059" s="362">
        <f>SUM('NOVO HORIZONTE'!I2059)</f>
        <v>0</v>
      </c>
      <c r="R2059" s="363">
        <f t="shared" si="264"/>
        <v>0</v>
      </c>
      <c r="S2059" s="153">
        <f t="shared" si="266"/>
        <v>0</v>
      </c>
      <c r="T2059" s="364"/>
    </row>
    <row r="2060" ht="12.75" hidden="1" spans="1:20">
      <c r="A2060" s="366"/>
      <c r="B2060" s="367"/>
      <c r="C2060" s="368"/>
      <c r="D2060" s="369"/>
      <c r="E2060" s="370"/>
      <c r="F2060" s="102">
        <f t="shared" si="260"/>
        <v>0</v>
      </c>
      <c r="G2060" s="170">
        <f>ROUND(SUM('NOVO HORIZONTE'!G2060),2)</f>
        <v>0</v>
      </c>
      <c r="H2060" s="170">
        <f t="shared" si="265"/>
        <v>0</v>
      </c>
      <c r="I2060" s="184">
        <f t="shared" si="261"/>
        <v>0</v>
      </c>
      <c r="J2060" s="142"/>
      <c r="K2060" s="146"/>
      <c r="L2060" s="7" t="str">
        <f t="shared" si="262"/>
        <v/>
      </c>
      <c r="M2060" s="7" t="str">
        <f t="shared" si="263"/>
        <v/>
      </c>
      <c r="N2060" s="7" t="str">
        <f t="shared" si="259"/>
        <v/>
      </c>
      <c r="O2060" s="144"/>
      <c r="P2060" s="355"/>
      <c r="Q2060" s="362">
        <f>SUM('NOVO HORIZONTE'!I2060)</f>
        <v>0</v>
      </c>
      <c r="R2060" s="363">
        <f t="shared" si="264"/>
        <v>0</v>
      </c>
      <c r="S2060" s="153">
        <f t="shared" si="266"/>
        <v>0</v>
      </c>
      <c r="T2060" s="364"/>
    </row>
    <row r="2061" ht="12.75" hidden="1" spans="1:20">
      <c r="A2061" s="366"/>
      <c r="B2061" s="367"/>
      <c r="C2061" s="368"/>
      <c r="D2061" s="369"/>
      <c r="E2061" s="370"/>
      <c r="F2061" s="102">
        <f t="shared" si="260"/>
        <v>0</v>
      </c>
      <c r="G2061" s="170">
        <f>ROUND(SUM('NOVO HORIZONTE'!G2061),2)</f>
        <v>0</v>
      </c>
      <c r="H2061" s="170">
        <f t="shared" si="265"/>
        <v>0</v>
      </c>
      <c r="I2061" s="184">
        <f t="shared" si="261"/>
        <v>0</v>
      </c>
      <c r="J2061" s="142"/>
      <c r="K2061" s="146"/>
      <c r="L2061" s="7" t="str">
        <f t="shared" si="262"/>
        <v/>
      </c>
      <c r="M2061" s="7" t="str">
        <f t="shared" si="263"/>
        <v/>
      </c>
      <c r="N2061" s="7" t="str">
        <f t="shared" si="259"/>
        <v/>
      </c>
      <c r="O2061" s="144"/>
      <c r="P2061" s="355"/>
      <c r="Q2061" s="362">
        <f>SUM('NOVO HORIZONTE'!I2061)</f>
        <v>0</v>
      </c>
      <c r="R2061" s="363">
        <f t="shared" si="264"/>
        <v>0</v>
      </c>
      <c r="S2061" s="153">
        <f t="shared" si="266"/>
        <v>0</v>
      </c>
      <c r="T2061" s="364"/>
    </row>
    <row r="2062" ht="12.75" hidden="1" spans="1:20">
      <c r="A2062" s="366"/>
      <c r="B2062" s="367"/>
      <c r="C2062" s="368"/>
      <c r="D2062" s="369"/>
      <c r="E2062" s="370"/>
      <c r="F2062" s="102">
        <f t="shared" si="260"/>
        <v>0</v>
      </c>
      <c r="G2062" s="170">
        <f>ROUND(SUM('NOVO HORIZONTE'!G2062),2)</f>
        <v>0</v>
      </c>
      <c r="H2062" s="170">
        <f t="shared" si="265"/>
        <v>0</v>
      </c>
      <c r="I2062" s="184">
        <f t="shared" si="261"/>
        <v>0</v>
      </c>
      <c r="J2062" s="142"/>
      <c r="K2062" s="146"/>
      <c r="L2062" s="7" t="str">
        <f t="shared" si="262"/>
        <v/>
      </c>
      <c r="M2062" s="7" t="str">
        <f t="shared" si="263"/>
        <v/>
      </c>
      <c r="N2062" s="7" t="str">
        <f t="shared" si="259"/>
        <v/>
      </c>
      <c r="O2062" s="144"/>
      <c r="P2062" s="355"/>
      <c r="Q2062" s="362">
        <f>SUM('NOVO HORIZONTE'!I2062)</f>
        <v>0</v>
      </c>
      <c r="R2062" s="363">
        <f t="shared" si="264"/>
        <v>0</v>
      </c>
      <c r="S2062" s="153">
        <f t="shared" si="266"/>
        <v>0</v>
      </c>
      <c r="T2062" s="364"/>
    </row>
    <row r="2063" ht="12.75" hidden="1" spans="1:20">
      <c r="A2063" s="366"/>
      <c r="B2063" s="367"/>
      <c r="C2063" s="368"/>
      <c r="D2063" s="369"/>
      <c r="E2063" s="370"/>
      <c r="F2063" s="102">
        <f t="shared" si="260"/>
        <v>0</v>
      </c>
      <c r="G2063" s="170">
        <f>ROUND(SUM('NOVO HORIZONTE'!G2063),2)</f>
        <v>0</v>
      </c>
      <c r="H2063" s="170">
        <f t="shared" si="265"/>
        <v>0</v>
      </c>
      <c r="I2063" s="184">
        <f t="shared" si="261"/>
        <v>0</v>
      </c>
      <c r="J2063" s="142"/>
      <c r="K2063" s="146"/>
      <c r="L2063" s="7" t="str">
        <f t="shared" si="262"/>
        <v/>
      </c>
      <c r="M2063" s="7" t="str">
        <f t="shared" si="263"/>
        <v/>
      </c>
      <c r="N2063" s="7" t="str">
        <f t="shared" si="259"/>
        <v/>
      </c>
      <c r="O2063" s="144"/>
      <c r="P2063" s="355"/>
      <c r="Q2063" s="362">
        <f>SUM('NOVO HORIZONTE'!I2063)</f>
        <v>0</v>
      </c>
      <c r="R2063" s="363">
        <f t="shared" si="264"/>
        <v>0</v>
      </c>
      <c r="S2063" s="153">
        <f t="shared" si="266"/>
        <v>0</v>
      </c>
      <c r="T2063" s="364"/>
    </row>
    <row r="2064" ht="12.75" hidden="1" spans="1:20">
      <c r="A2064" s="366"/>
      <c r="B2064" s="367"/>
      <c r="C2064" s="368"/>
      <c r="D2064" s="369"/>
      <c r="E2064" s="370"/>
      <c r="F2064" s="102">
        <f t="shared" si="260"/>
        <v>0</v>
      </c>
      <c r="G2064" s="170">
        <f>ROUND(SUM('NOVO HORIZONTE'!G2064),2)</f>
        <v>0</v>
      </c>
      <c r="H2064" s="170">
        <f t="shared" si="265"/>
        <v>0</v>
      </c>
      <c r="I2064" s="184">
        <f t="shared" si="261"/>
        <v>0</v>
      </c>
      <c r="J2064" s="142"/>
      <c r="K2064" s="146"/>
      <c r="L2064" s="7" t="str">
        <f t="shared" si="262"/>
        <v/>
      </c>
      <c r="M2064" s="7" t="str">
        <f t="shared" si="263"/>
        <v/>
      </c>
      <c r="N2064" s="7" t="str">
        <f t="shared" si="259"/>
        <v/>
      </c>
      <c r="O2064" s="144"/>
      <c r="P2064" s="355"/>
      <c r="Q2064" s="362">
        <f>SUM('NOVO HORIZONTE'!I2064)</f>
        <v>0</v>
      </c>
      <c r="R2064" s="363">
        <f t="shared" si="264"/>
        <v>0</v>
      </c>
      <c r="S2064" s="153">
        <f t="shared" si="266"/>
        <v>0</v>
      </c>
      <c r="T2064" s="364"/>
    </row>
    <row r="2065" ht="12.75" hidden="1" spans="1:20">
      <c r="A2065" s="366"/>
      <c r="B2065" s="367"/>
      <c r="C2065" s="368"/>
      <c r="D2065" s="369"/>
      <c r="E2065" s="370"/>
      <c r="F2065" s="102">
        <f t="shared" si="260"/>
        <v>0</v>
      </c>
      <c r="G2065" s="170">
        <f>ROUND(SUM('NOVO HORIZONTE'!G2065),2)</f>
        <v>0</v>
      </c>
      <c r="H2065" s="170">
        <f t="shared" si="265"/>
        <v>0</v>
      </c>
      <c r="I2065" s="184">
        <f t="shared" si="261"/>
        <v>0</v>
      </c>
      <c r="J2065" s="142"/>
      <c r="K2065" s="146"/>
      <c r="L2065" s="7" t="str">
        <f t="shared" si="262"/>
        <v/>
      </c>
      <c r="M2065" s="7" t="str">
        <f t="shared" si="263"/>
        <v/>
      </c>
      <c r="N2065" s="7" t="str">
        <f t="shared" si="259"/>
        <v/>
      </c>
      <c r="O2065" s="144"/>
      <c r="P2065" s="355"/>
      <c r="Q2065" s="362">
        <f>SUM('NOVO HORIZONTE'!I2065)</f>
        <v>0</v>
      </c>
      <c r="R2065" s="363">
        <f t="shared" si="264"/>
        <v>0</v>
      </c>
      <c r="S2065" s="153">
        <f t="shared" si="266"/>
        <v>0</v>
      </c>
      <c r="T2065" s="364"/>
    </row>
    <row r="2066" ht="12.75" hidden="1" spans="1:20">
      <c r="A2066" s="366"/>
      <c r="B2066" s="367"/>
      <c r="C2066" s="368"/>
      <c r="D2066" s="369"/>
      <c r="E2066" s="370"/>
      <c r="F2066" s="102">
        <f t="shared" si="260"/>
        <v>0</v>
      </c>
      <c r="G2066" s="170">
        <f>ROUND(SUM('NOVO HORIZONTE'!G2066),2)</f>
        <v>0</v>
      </c>
      <c r="H2066" s="170">
        <f t="shared" si="265"/>
        <v>0</v>
      </c>
      <c r="I2066" s="184">
        <f t="shared" si="261"/>
        <v>0</v>
      </c>
      <c r="J2066" s="142"/>
      <c r="K2066" s="146"/>
      <c r="L2066" s="7" t="str">
        <f t="shared" si="262"/>
        <v/>
      </c>
      <c r="M2066" s="7" t="str">
        <f t="shared" si="263"/>
        <v/>
      </c>
      <c r="N2066" s="7" t="str">
        <f t="shared" si="259"/>
        <v/>
      </c>
      <c r="O2066" s="144"/>
      <c r="P2066" s="355"/>
      <c r="Q2066" s="362">
        <f>SUM('NOVO HORIZONTE'!I2066)</f>
        <v>0</v>
      </c>
      <c r="R2066" s="363">
        <f t="shared" si="264"/>
        <v>0</v>
      </c>
      <c r="S2066" s="153">
        <f t="shared" si="266"/>
        <v>0</v>
      </c>
      <c r="T2066" s="364"/>
    </row>
    <row r="2067" ht="12.75" hidden="1" spans="1:20">
      <c r="A2067" s="366"/>
      <c r="B2067" s="367"/>
      <c r="C2067" s="368"/>
      <c r="D2067" s="369"/>
      <c r="E2067" s="370"/>
      <c r="F2067" s="102">
        <f t="shared" si="260"/>
        <v>0</v>
      </c>
      <c r="G2067" s="170">
        <f>ROUND(SUM('NOVO HORIZONTE'!G2067),2)</f>
        <v>0</v>
      </c>
      <c r="H2067" s="170">
        <f t="shared" si="265"/>
        <v>0</v>
      </c>
      <c r="I2067" s="184">
        <f t="shared" si="261"/>
        <v>0</v>
      </c>
      <c r="J2067" s="142"/>
      <c r="K2067" s="146"/>
      <c r="L2067" s="7" t="str">
        <f t="shared" si="262"/>
        <v/>
      </c>
      <c r="M2067" s="7" t="str">
        <f t="shared" si="263"/>
        <v/>
      </c>
      <c r="N2067" s="7" t="str">
        <f t="shared" si="259"/>
        <v/>
      </c>
      <c r="O2067" s="144"/>
      <c r="P2067" s="355"/>
      <c r="Q2067" s="362">
        <f>SUM('NOVO HORIZONTE'!I2067)</f>
        <v>0</v>
      </c>
      <c r="R2067" s="363">
        <f t="shared" si="264"/>
        <v>0</v>
      </c>
      <c r="S2067" s="153">
        <f t="shared" si="266"/>
        <v>0</v>
      </c>
      <c r="T2067" s="364"/>
    </row>
    <row r="2068" ht="12.75" hidden="1" spans="1:20">
      <c r="A2068" s="366"/>
      <c r="B2068" s="367"/>
      <c r="C2068" s="368"/>
      <c r="D2068" s="369"/>
      <c r="E2068" s="370"/>
      <c r="F2068" s="102">
        <f t="shared" si="260"/>
        <v>0</v>
      </c>
      <c r="G2068" s="170">
        <f>ROUND(SUM('NOVO HORIZONTE'!G2068),2)</f>
        <v>0</v>
      </c>
      <c r="H2068" s="170">
        <f t="shared" si="265"/>
        <v>0</v>
      </c>
      <c r="I2068" s="184">
        <f t="shared" si="261"/>
        <v>0</v>
      </c>
      <c r="J2068" s="142"/>
      <c r="K2068" s="146"/>
      <c r="L2068" s="7" t="str">
        <f t="shared" si="262"/>
        <v/>
      </c>
      <c r="M2068" s="7" t="str">
        <f t="shared" si="263"/>
        <v/>
      </c>
      <c r="N2068" s="7" t="str">
        <f t="shared" si="259"/>
        <v/>
      </c>
      <c r="O2068" s="144"/>
      <c r="P2068" s="355"/>
      <c r="Q2068" s="362">
        <f>SUM('NOVO HORIZONTE'!I2068)</f>
        <v>0</v>
      </c>
      <c r="R2068" s="363">
        <f t="shared" si="264"/>
        <v>0</v>
      </c>
      <c r="S2068" s="153">
        <f t="shared" si="266"/>
        <v>0</v>
      </c>
      <c r="T2068" s="364"/>
    </row>
    <row r="2069" ht="12.75" hidden="1" spans="1:20">
      <c r="A2069" s="366"/>
      <c r="B2069" s="367"/>
      <c r="C2069" s="368"/>
      <c r="D2069" s="369"/>
      <c r="E2069" s="370"/>
      <c r="F2069" s="102">
        <f t="shared" si="260"/>
        <v>0</v>
      </c>
      <c r="G2069" s="170">
        <f>ROUND(SUM('NOVO HORIZONTE'!G2069),2)</f>
        <v>0</v>
      </c>
      <c r="H2069" s="170">
        <f t="shared" si="265"/>
        <v>0</v>
      </c>
      <c r="I2069" s="184">
        <f t="shared" si="261"/>
        <v>0</v>
      </c>
      <c r="J2069" s="142"/>
      <c r="K2069" s="146"/>
      <c r="L2069" s="7" t="str">
        <f t="shared" si="262"/>
        <v/>
      </c>
      <c r="M2069" s="7" t="str">
        <f t="shared" si="263"/>
        <v/>
      </c>
      <c r="N2069" s="7" t="str">
        <f t="shared" ref="N2069:N2103" si="267">M2069</f>
        <v/>
      </c>
      <c r="O2069" s="144"/>
      <c r="P2069" s="355"/>
      <c r="Q2069" s="362">
        <f>SUM('NOVO HORIZONTE'!I2069)</f>
        <v>0</v>
      </c>
      <c r="R2069" s="363">
        <f t="shared" si="264"/>
        <v>0</v>
      </c>
      <c r="S2069" s="153">
        <f t="shared" si="266"/>
        <v>0</v>
      </c>
      <c r="T2069" s="364"/>
    </row>
    <row r="2070" ht="12.75" hidden="1" spans="1:20">
      <c r="A2070" s="366"/>
      <c r="B2070" s="367"/>
      <c r="C2070" s="368"/>
      <c r="D2070" s="369"/>
      <c r="E2070" s="370"/>
      <c r="F2070" s="102">
        <f t="shared" si="260"/>
        <v>0</v>
      </c>
      <c r="G2070" s="170">
        <f>ROUND(SUM('NOVO HORIZONTE'!G2070),2)</f>
        <v>0</v>
      </c>
      <c r="H2070" s="170">
        <f t="shared" si="265"/>
        <v>0</v>
      </c>
      <c r="I2070" s="184">
        <f t="shared" si="261"/>
        <v>0</v>
      </c>
      <c r="J2070" s="142"/>
      <c r="K2070" s="146"/>
      <c r="L2070" s="7" t="str">
        <f t="shared" si="262"/>
        <v/>
      </c>
      <c r="M2070" s="7" t="str">
        <f t="shared" si="263"/>
        <v/>
      </c>
      <c r="N2070" s="7" t="str">
        <f t="shared" si="267"/>
        <v/>
      </c>
      <c r="O2070" s="144"/>
      <c r="P2070" s="355"/>
      <c r="Q2070" s="362">
        <f>SUM('NOVO HORIZONTE'!I2070)</f>
        <v>0</v>
      </c>
      <c r="R2070" s="363">
        <f t="shared" si="264"/>
        <v>0</v>
      </c>
      <c r="S2070" s="153">
        <f t="shared" si="266"/>
        <v>0</v>
      </c>
      <c r="T2070" s="364"/>
    </row>
    <row r="2071" ht="12.75" hidden="1" spans="1:20">
      <c r="A2071" s="366"/>
      <c r="B2071" s="367"/>
      <c r="C2071" s="368"/>
      <c r="D2071" s="369"/>
      <c r="E2071" s="370"/>
      <c r="F2071" s="102">
        <f t="shared" si="260"/>
        <v>0</v>
      </c>
      <c r="G2071" s="170">
        <f>ROUND(SUM('NOVO HORIZONTE'!G2071),2)</f>
        <v>0</v>
      </c>
      <c r="H2071" s="170">
        <f t="shared" si="265"/>
        <v>0</v>
      </c>
      <c r="I2071" s="184">
        <f t="shared" si="261"/>
        <v>0</v>
      </c>
      <c r="J2071" s="142"/>
      <c r="K2071" s="146"/>
      <c r="L2071" s="7" t="str">
        <f t="shared" si="262"/>
        <v/>
      </c>
      <c r="M2071" s="7" t="str">
        <f t="shared" si="263"/>
        <v/>
      </c>
      <c r="N2071" s="7" t="str">
        <f t="shared" si="267"/>
        <v/>
      </c>
      <c r="O2071" s="144"/>
      <c r="P2071" s="355"/>
      <c r="Q2071" s="362">
        <f>SUM('NOVO HORIZONTE'!I2071)</f>
        <v>0</v>
      </c>
      <c r="R2071" s="363">
        <f t="shared" si="264"/>
        <v>0</v>
      </c>
      <c r="S2071" s="153">
        <f t="shared" si="266"/>
        <v>0</v>
      </c>
      <c r="T2071" s="364"/>
    </row>
    <row r="2072" ht="12.75" hidden="1" spans="1:20">
      <c r="A2072" s="366"/>
      <c r="B2072" s="367"/>
      <c r="C2072" s="368"/>
      <c r="D2072" s="369"/>
      <c r="E2072" s="370"/>
      <c r="F2072" s="102">
        <f t="shared" ref="F2072:F2221" si="268">IF(E2072=0,0,IF(P2072=0,ROUND(E2072*(1+E$13),2),ROUND(E2072*(1+E$12),2)))</f>
        <v>0</v>
      </c>
      <c r="G2072" s="170">
        <f>ROUND(SUM('NOVO HORIZONTE'!G2072),2)</f>
        <v>0</v>
      </c>
      <c r="H2072" s="170">
        <f t="shared" si="265"/>
        <v>0</v>
      </c>
      <c r="I2072" s="184">
        <f t="shared" ref="I2072:I2103" si="269">IF(ISBLANK(G2072),0,ROUND(G2072*H2072,2))</f>
        <v>0</v>
      </c>
      <c r="J2072" s="142"/>
      <c r="K2072" s="146"/>
      <c r="L2072" s="7" t="str">
        <f t="shared" ref="L2072:L2103" si="270">IF(K2072="X","x",IF(K2072="xx","x",IF(I2072&gt;0,"x","")))</f>
        <v/>
      </c>
      <c r="M2072" s="7" t="str">
        <f t="shared" ref="M2072:M2103" si="271">IF(K2072="X","x",IF(K2072="xx","x",IF(I2072&gt;0,"x","")))</f>
        <v/>
      </c>
      <c r="N2072" s="7" t="str">
        <f t="shared" si="267"/>
        <v/>
      </c>
      <c r="O2072" s="144"/>
      <c r="P2072" s="355"/>
      <c r="Q2072" s="362">
        <f>SUM('NOVO HORIZONTE'!I2072)</f>
        <v>0</v>
      </c>
      <c r="R2072" s="363">
        <f t="shared" ref="R2072:R2221" si="272">I2072-Q2072</f>
        <v>0</v>
      </c>
      <c r="S2072" s="153">
        <f t="shared" si="266"/>
        <v>0</v>
      </c>
      <c r="T2072" s="364"/>
    </row>
    <row r="2073" ht="12.75" hidden="1" spans="1:20">
      <c r="A2073" s="366"/>
      <c r="B2073" s="367"/>
      <c r="C2073" s="368"/>
      <c r="D2073" s="369"/>
      <c r="E2073" s="370"/>
      <c r="F2073" s="102">
        <f t="shared" si="268"/>
        <v>0</v>
      </c>
      <c r="G2073" s="170">
        <f>ROUND(SUM('NOVO HORIZONTE'!G2073),2)</f>
        <v>0</v>
      </c>
      <c r="H2073" s="170">
        <f t="shared" ref="H2073:H2103" si="273">IF(G2073=0,0,F2073)</f>
        <v>0</v>
      </c>
      <c r="I2073" s="184">
        <f t="shared" si="269"/>
        <v>0</v>
      </c>
      <c r="J2073" s="142"/>
      <c r="K2073" s="146"/>
      <c r="L2073" s="7" t="str">
        <f t="shared" si="270"/>
        <v/>
      </c>
      <c r="M2073" s="7" t="str">
        <f t="shared" si="271"/>
        <v/>
      </c>
      <c r="N2073" s="7" t="str">
        <f t="shared" si="267"/>
        <v/>
      </c>
      <c r="O2073" s="144"/>
      <c r="P2073" s="355"/>
      <c r="Q2073" s="362">
        <f>SUM('NOVO HORIZONTE'!I2073)</f>
        <v>0</v>
      </c>
      <c r="R2073" s="363">
        <f t="shared" si="272"/>
        <v>0</v>
      </c>
      <c r="S2073" s="153">
        <f t="shared" ref="S2073:S2136" si="274">IF(R2073=0,0,IF(R2073&gt;0,"c","b"))</f>
        <v>0</v>
      </c>
      <c r="T2073" s="364"/>
    </row>
    <row r="2074" ht="12.75" hidden="1" spans="1:20">
      <c r="A2074" s="366"/>
      <c r="B2074" s="367"/>
      <c r="C2074" s="368"/>
      <c r="D2074" s="369"/>
      <c r="E2074" s="370"/>
      <c r="F2074" s="102">
        <f t="shared" si="268"/>
        <v>0</v>
      </c>
      <c r="G2074" s="170">
        <f>ROUND(SUM('NOVO HORIZONTE'!G2074),2)</f>
        <v>0</v>
      </c>
      <c r="H2074" s="170">
        <f t="shared" si="273"/>
        <v>0</v>
      </c>
      <c r="I2074" s="184">
        <f t="shared" si="269"/>
        <v>0</v>
      </c>
      <c r="J2074" s="142"/>
      <c r="K2074" s="146"/>
      <c r="L2074" s="7" t="str">
        <f t="shared" si="270"/>
        <v/>
      </c>
      <c r="M2074" s="7" t="str">
        <f t="shared" si="271"/>
        <v/>
      </c>
      <c r="N2074" s="7" t="str">
        <f t="shared" si="267"/>
        <v/>
      </c>
      <c r="O2074" s="144"/>
      <c r="P2074" s="355"/>
      <c r="Q2074" s="362">
        <f>SUM('NOVO HORIZONTE'!I2074)</f>
        <v>0</v>
      </c>
      <c r="R2074" s="363">
        <f t="shared" si="272"/>
        <v>0</v>
      </c>
      <c r="S2074" s="153">
        <f t="shared" si="274"/>
        <v>0</v>
      </c>
      <c r="T2074" s="364"/>
    </row>
    <row r="2075" ht="12.75" hidden="1" spans="1:20">
      <c r="A2075" s="366"/>
      <c r="B2075" s="367"/>
      <c r="C2075" s="368"/>
      <c r="D2075" s="369"/>
      <c r="E2075" s="370"/>
      <c r="F2075" s="102">
        <f t="shared" si="268"/>
        <v>0</v>
      </c>
      <c r="G2075" s="170">
        <f>ROUND(SUM('NOVO HORIZONTE'!G2075),2)</f>
        <v>0</v>
      </c>
      <c r="H2075" s="170">
        <f t="shared" si="273"/>
        <v>0</v>
      </c>
      <c r="I2075" s="184">
        <f t="shared" si="269"/>
        <v>0</v>
      </c>
      <c r="J2075" s="142"/>
      <c r="K2075" s="146"/>
      <c r="L2075" s="7" t="str">
        <f t="shared" si="270"/>
        <v/>
      </c>
      <c r="M2075" s="7" t="str">
        <f t="shared" si="271"/>
        <v/>
      </c>
      <c r="N2075" s="7" t="str">
        <f t="shared" si="267"/>
        <v/>
      </c>
      <c r="O2075" s="144"/>
      <c r="P2075" s="355"/>
      <c r="Q2075" s="362">
        <f>SUM('NOVO HORIZONTE'!I2075)</f>
        <v>0</v>
      </c>
      <c r="R2075" s="363">
        <f t="shared" si="272"/>
        <v>0</v>
      </c>
      <c r="S2075" s="153">
        <f t="shared" si="274"/>
        <v>0</v>
      </c>
      <c r="T2075" s="364"/>
    </row>
    <row r="2076" ht="12.75" hidden="1" spans="1:20">
      <c r="A2076" s="366"/>
      <c r="B2076" s="367"/>
      <c r="C2076" s="368"/>
      <c r="D2076" s="369"/>
      <c r="E2076" s="370"/>
      <c r="F2076" s="102">
        <f t="shared" si="268"/>
        <v>0</v>
      </c>
      <c r="G2076" s="170">
        <f>ROUND(SUM('NOVO HORIZONTE'!G2076),2)</f>
        <v>0</v>
      </c>
      <c r="H2076" s="170">
        <f t="shared" si="273"/>
        <v>0</v>
      </c>
      <c r="I2076" s="184">
        <f t="shared" si="269"/>
        <v>0</v>
      </c>
      <c r="J2076" s="142"/>
      <c r="K2076" s="146"/>
      <c r="L2076" s="7" t="str">
        <f t="shared" si="270"/>
        <v/>
      </c>
      <c r="M2076" s="7" t="str">
        <f t="shared" si="271"/>
        <v/>
      </c>
      <c r="N2076" s="7" t="str">
        <f t="shared" si="267"/>
        <v/>
      </c>
      <c r="O2076" s="144"/>
      <c r="P2076" s="355"/>
      <c r="Q2076" s="362">
        <f>SUM('NOVO HORIZONTE'!I2076)</f>
        <v>0</v>
      </c>
      <c r="R2076" s="363">
        <f t="shared" si="272"/>
        <v>0</v>
      </c>
      <c r="S2076" s="153">
        <f t="shared" si="274"/>
        <v>0</v>
      </c>
      <c r="T2076" s="364"/>
    </row>
    <row r="2077" ht="12.75" hidden="1" spans="1:20">
      <c r="A2077" s="366"/>
      <c r="B2077" s="367"/>
      <c r="C2077" s="368"/>
      <c r="D2077" s="369"/>
      <c r="E2077" s="370"/>
      <c r="F2077" s="102">
        <f t="shared" si="268"/>
        <v>0</v>
      </c>
      <c r="G2077" s="170">
        <f>ROUND(SUM('NOVO HORIZONTE'!G2077),2)</f>
        <v>0</v>
      </c>
      <c r="H2077" s="170">
        <f t="shared" si="273"/>
        <v>0</v>
      </c>
      <c r="I2077" s="184">
        <f t="shared" si="269"/>
        <v>0</v>
      </c>
      <c r="J2077" s="142"/>
      <c r="K2077" s="146"/>
      <c r="L2077" s="7" t="str">
        <f t="shared" si="270"/>
        <v/>
      </c>
      <c r="M2077" s="7" t="str">
        <f t="shared" si="271"/>
        <v/>
      </c>
      <c r="N2077" s="7" t="str">
        <f t="shared" si="267"/>
        <v/>
      </c>
      <c r="O2077" s="144"/>
      <c r="P2077" s="355"/>
      <c r="Q2077" s="362">
        <f>SUM('NOVO HORIZONTE'!I2077)</f>
        <v>0</v>
      </c>
      <c r="R2077" s="363">
        <f t="shared" si="272"/>
        <v>0</v>
      </c>
      <c r="S2077" s="153">
        <f t="shared" si="274"/>
        <v>0</v>
      </c>
      <c r="T2077" s="364"/>
    </row>
    <row r="2078" ht="12.75" hidden="1" spans="1:20">
      <c r="A2078" s="366"/>
      <c r="B2078" s="367"/>
      <c r="C2078" s="368"/>
      <c r="D2078" s="369"/>
      <c r="E2078" s="370"/>
      <c r="F2078" s="102">
        <f t="shared" si="268"/>
        <v>0</v>
      </c>
      <c r="G2078" s="170">
        <f>ROUND(SUM('NOVO HORIZONTE'!G2078),2)</f>
        <v>0</v>
      </c>
      <c r="H2078" s="170">
        <f t="shared" si="273"/>
        <v>0</v>
      </c>
      <c r="I2078" s="184">
        <f t="shared" si="269"/>
        <v>0</v>
      </c>
      <c r="J2078" s="142"/>
      <c r="K2078" s="146"/>
      <c r="L2078" s="7" t="str">
        <f t="shared" si="270"/>
        <v/>
      </c>
      <c r="M2078" s="7" t="str">
        <f t="shared" si="271"/>
        <v/>
      </c>
      <c r="N2078" s="7" t="str">
        <f t="shared" si="267"/>
        <v/>
      </c>
      <c r="O2078" s="144"/>
      <c r="P2078" s="355"/>
      <c r="Q2078" s="362">
        <f>SUM('NOVO HORIZONTE'!I2078)</f>
        <v>0</v>
      </c>
      <c r="R2078" s="363">
        <f t="shared" si="272"/>
        <v>0</v>
      </c>
      <c r="S2078" s="153">
        <f t="shared" si="274"/>
        <v>0</v>
      </c>
      <c r="T2078" s="364"/>
    </row>
    <row r="2079" ht="12.75" hidden="1" spans="1:20">
      <c r="A2079" s="366"/>
      <c r="B2079" s="367"/>
      <c r="C2079" s="368"/>
      <c r="D2079" s="369"/>
      <c r="E2079" s="370"/>
      <c r="F2079" s="102">
        <f t="shared" si="268"/>
        <v>0</v>
      </c>
      <c r="G2079" s="170">
        <f>ROUND(SUM('NOVO HORIZONTE'!G2079),2)</f>
        <v>0</v>
      </c>
      <c r="H2079" s="170">
        <f t="shared" si="273"/>
        <v>0</v>
      </c>
      <c r="I2079" s="184">
        <f t="shared" si="269"/>
        <v>0</v>
      </c>
      <c r="J2079" s="142"/>
      <c r="K2079" s="146"/>
      <c r="L2079" s="7" t="str">
        <f t="shared" si="270"/>
        <v/>
      </c>
      <c r="M2079" s="7" t="str">
        <f t="shared" si="271"/>
        <v/>
      </c>
      <c r="N2079" s="7" t="str">
        <f t="shared" si="267"/>
        <v/>
      </c>
      <c r="O2079" s="144"/>
      <c r="P2079" s="355"/>
      <c r="Q2079" s="362">
        <f>SUM('NOVO HORIZONTE'!I2079)</f>
        <v>0</v>
      </c>
      <c r="R2079" s="363">
        <f t="shared" si="272"/>
        <v>0</v>
      </c>
      <c r="S2079" s="153">
        <f t="shared" si="274"/>
        <v>0</v>
      </c>
      <c r="T2079" s="364"/>
    </row>
    <row r="2080" ht="12.75" hidden="1" spans="1:20">
      <c r="A2080" s="366"/>
      <c r="B2080" s="367"/>
      <c r="C2080" s="368"/>
      <c r="D2080" s="369"/>
      <c r="E2080" s="370"/>
      <c r="F2080" s="102">
        <f t="shared" si="268"/>
        <v>0</v>
      </c>
      <c r="G2080" s="170">
        <f>ROUND(SUM('NOVO HORIZONTE'!G2080),2)</f>
        <v>0</v>
      </c>
      <c r="H2080" s="170">
        <f t="shared" si="273"/>
        <v>0</v>
      </c>
      <c r="I2080" s="184">
        <f t="shared" si="269"/>
        <v>0</v>
      </c>
      <c r="J2080" s="142"/>
      <c r="K2080" s="146"/>
      <c r="L2080" s="7" t="str">
        <f t="shared" si="270"/>
        <v/>
      </c>
      <c r="M2080" s="7" t="str">
        <f t="shared" si="271"/>
        <v/>
      </c>
      <c r="N2080" s="7" t="str">
        <f t="shared" si="267"/>
        <v/>
      </c>
      <c r="O2080" s="144"/>
      <c r="P2080" s="355"/>
      <c r="Q2080" s="362">
        <f>SUM('NOVO HORIZONTE'!I2080)</f>
        <v>0</v>
      </c>
      <c r="R2080" s="363">
        <f t="shared" si="272"/>
        <v>0</v>
      </c>
      <c r="S2080" s="153">
        <f t="shared" si="274"/>
        <v>0</v>
      </c>
      <c r="T2080" s="364"/>
    </row>
    <row r="2081" ht="12.75" hidden="1" spans="1:20">
      <c r="A2081" s="366"/>
      <c r="B2081" s="367"/>
      <c r="C2081" s="368"/>
      <c r="D2081" s="369"/>
      <c r="E2081" s="370"/>
      <c r="F2081" s="102">
        <f t="shared" si="268"/>
        <v>0</v>
      </c>
      <c r="G2081" s="170">
        <f>ROUND(SUM('NOVO HORIZONTE'!G2081),2)</f>
        <v>0</v>
      </c>
      <c r="H2081" s="170">
        <f t="shared" si="273"/>
        <v>0</v>
      </c>
      <c r="I2081" s="184">
        <f t="shared" si="269"/>
        <v>0</v>
      </c>
      <c r="J2081" s="142"/>
      <c r="K2081" s="146"/>
      <c r="L2081" s="7" t="str">
        <f t="shared" si="270"/>
        <v/>
      </c>
      <c r="M2081" s="7" t="str">
        <f t="shared" si="271"/>
        <v/>
      </c>
      <c r="N2081" s="7" t="str">
        <f t="shared" si="267"/>
        <v/>
      </c>
      <c r="O2081" s="144"/>
      <c r="P2081" s="355"/>
      <c r="Q2081" s="362">
        <f>SUM('NOVO HORIZONTE'!I2081)</f>
        <v>0</v>
      </c>
      <c r="R2081" s="363">
        <f t="shared" si="272"/>
        <v>0</v>
      </c>
      <c r="S2081" s="153">
        <f t="shared" si="274"/>
        <v>0</v>
      </c>
      <c r="T2081" s="364"/>
    </row>
    <row r="2082" ht="12.75" hidden="1" spans="1:20">
      <c r="A2082" s="366"/>
      <c r="B2082" s="367"/>
      <c r="C2082" s="368"/>
      <c r="D2082" s="369"/>
      <c r="E2082" s="370"/>
      <c r="F2082" s="102">
        <f t="shared" si="268"/>
        <v>0</v>
      </c>
      <c r="G2082" s="170">
        <f>ROUND(SUM('NOVO HORIZONTE'!G2082),2)</f>
        <v>0</v>
      </c>
      <c r="H2082" s="170">
        <f t="shared" si="273"/>
        <v>0</v>
      </c>
      <c r="I2082" s="184">
        <f t="shared" si="269"/>
        <v>0</v>
      </c>
      <c r="J2082" s="142"/>
      <c r="K2082" s="146"/>
      <c r="L2082" s="7" t="str">
        <f t="shared" si="270"/>
        <v/>
      </c>
      <c r="M2082" s="7" t="str">
        <f t="shared" si="271"/>
        <v/>
      </c>
      <c r="N2082" s="7" t="str">
        <f t="shared" si="267"/>
        <v/>
      </c>
      <c r="O2082" s="144"/>
      <c r="P2082" s="355"/>
      <c r="Q2082" s="362">
        <f>SUM('NOVO HORIZONTE'!I2082)</f>
        <v>0</v>
      </c>
      <c r="R2082" s="363">
        <f t="shared" si="272"/>
        <v>0</v>
      </c>
      <c r="S2082" s="153">
        <f t="shared" si="274"/>
        <v>0</v>
      </c>
      <c r="T2082" s="364"/>
    </row>
    <row r="2083" ht="12.75" hidden="1" spans="1:20">
      <c r="A2083" s="366"/>
      <c r="B2083" s="367"/>
      <c r="C2083" s="368"/>
      <c r="D2083" s="369"/>
      <c r="E2083" s="370"/>
      <c r="F2083" s="102">
        <f t="shared" si="268"/>
        <v>0</v>
      </c>
      <c r="G2083" s="170">
        <f>ROUND(SUM('NOVO HORIZONTE'!G2083),2)</f>
        <v>0</v>
      </c>
      <c r="H2083" s="170">
        <f t="shared" si="273"/>
        <v>0</v>
      </c>
      <c r="I2083" s="184">
        <f t="shared" si="269"/>
        <v>0</v>
      </c>
      <c r="J2083" s="142"/>
      <c r="K2083" s="146"/>
      <c r="L2083" s="7" t="str">
        <f t="shared" si="270"/>
        <v/>
      </c>
      <c r="M2083" s="7" t="str">
        <f t="shared" si="271"/>
        <v/>
      </c>
      <c r="N2083" s="7" t="str">
        <f t="shared" si="267"/>
        <v/>
      </c>
      <c r="O2083" s="144"/>
      <c r="P2083" s="355"/>
      <c r="Q2083" s="362">
        <f>SUM('NOVO HORIZONTE'!I2083)</f>
        <v>0</v>
      </c>
      <c r="R2083" s="363">
        <f t="shared" si="272"/>
        <v>0</v>
      </c>
      <c r="S2083" s="153">
        <f t="shared" si="274"/>
        <v>0</v>
      </c>
      <c r="T2083" s="364"/>
    </row>
    <row r="2084" ht="12.75" hidden="1" spans="1:20">
      <c r="A2084" s="366"/>
      <c r="B2084" s="367"/>
      <c r="C2084" s="368"/>
      <c r="D2084" s="369"/>
      <c r="E2084" s="370"/>
      <c r="F2084" s="102">
        <f t="shared" si="268"/>
        <v>0</v>
      </c>
      <c r="G2084" s="170">
        <f>ROUND(SUM('NOVO HORIZONTE'!G2084),2)</f>
        <v>0</v>
      </c>
      <c r="H2084" s="170">
        <f t="shared" si="273"/>
        <v>0</v>
      </c>
      <c r="I2084" s="184">
        <f t="shared" si="269"/>
        <v>0</v>
      </c>
      <c r="J2084" s="142"/>
      <c r="K2084" s="146"/>
      <c r="L2084" s="7" t="str">
        <f t="shared" si="270"/>
        <v/>
      </c>
      <c r="M2084" s="7" t="str">
        <f t="shared" si="271"/>
        <v/>
      </c>
      <c r="N2084" s="7" t="str">
        <f t="shared" si="267"/>
        <v/>
      </c>
      <c r="O2084" s="144"/>
      <c r="P2084" s="355"/>
      <c r="Q2084" s="362">
        <f>SUM('NOVO HORIZONTE'!I2084)</f>
        <v>0</v>
      </c>
      <c r="R2084" s="363">
        <f t="shared" si="272"/>
        <v>0</v>
      </c>
      <c r="S2084" s="153">
        <f t="shared" si="274"/>
        <v>0</v>
      </c>
      <c r="T2084" s="364"/>
    </row>
    <row r="2085" ht="12.75" hidden="1" spans="1:20">
      <c r="A2085" s="366"/>
      <c r="B2085" s="367"/>
      <c r="C2085" s="368"/>
      <c r="D2085" s="369"/>
      <c r="E2085" s="370"/>
      <c r="F2085" s="102">
        <f t="shared" si="268"/>
        <v>0</v>
      </c>
      <c r="G2085" s="170">
        <f>ROUND(SUM('NOVO HORIZONTE'!G2085),2)</f>
        <v>0</v>
      </c>
      <c r="H2085" s="170">
        <f t="shared" si="273"/>
        <v>0</v>
      </c>
      <c r="I2085" s="184">
        <f t="shared" si="269"/>
        <v>0</v>
      </c>
      <c r="J2085" s="142"/>
      <c r="K2085" s="146"/>
      <c r="L2085" s="7" t="str">
        <f t="shared" si="270"/>
        <v/>
      </c>
      <c r="M2085" s="7" t="str">
        <f t="shared" si="271"/>
        <v/>
      </c>
      <c r="N2085" s="7" t="str">
        <f t="shared" si="267"/>
        <v/>
      </c>
      <c r="O2085" s="144"/>
      <c r="P2085" s="355"/>
      <c r="Q2085" s="362">
        <f>SUM('NOVO HORIZONTE'!I2085)</f>
        <v>0</v>
      </c>
      <c r="R2085" s="363">
        <f t="shared" si="272"/>
        <v>0</v>
      </c>
      <c r="S2085" s="153">
        <f t="shared" si="274"/>
        <v>0</v>
      </c>
      <c r="T2085" s="364"/>
    </row>
    <row r="2086" ht="12.75" hidden="1" spans="1:20">
      <c r="A2086" s="366"/>
      <c r="B2086" s="367"/>
      <c r="C2086" s="368"/>
      <c r="D2086" s="369"/>
      <c r="E2086" s="370"/>
      <c r="F2086" s="102">
        <f t="shared" si="268"/>
        <v>0</v>
      </c>
      <c r="G2086" s="170">
        <f>ROUND(SUM('NOVO HORIZONTE'!G2086),2)</f>
        <v>0</v>
      </c>
      <c r="H2086" s="170">
        <f t="shared" si="273"/>
        <v>0</v>
      </c>
      <c r="I2086" s="184">
        <f t="shared" si="269"/>
        <v>0</v>
      </c>
      <c r="J2086" s="142"/>
      <c r="K2086" s="146"/>
      <c r="L2086" s="7" t="str">
        <f t="shared" si="270"/>
        <v/>
      </c>
      <c r="M2086" s="7" t="str">
        <f t="shared" si="271"/>
        <v/>
      </c>
      <c r="N2086" s="7" t="str">
        <f t="shared" si="267"/>
        <v/>
      </c>
      <c r="O2086" s="144"/>
      <c r="P2086" s="355"/>
      <c r="Q2086" s="362">
        <f>SUM('NOVO HORIZONTE'!I2086)</f>
        <v>0</v>
      </c>
      <c r="R2086" s="363">
        <f t="shared" si="272"/>
        <v>0</v>
      </c>
      <c r="S2086" s="153">
        <f t="shared" si="274"/>
        <v>0</v>
      </c>
      <c r="T2086" s="364"/>
    </row>
    <row r="2087" ht="12.75" hidden="1" spans="1:20">
      <c r="A2087" s="366"/>
      <c r="B2087" s="367"/>
      <c r="C2087" s="368"/>
      <c r="D2087" s="369"/>
      <c r="E2087" s="370"/>
      <c r="F2087" s="102">
        <f t="shared" si="268"/>
        <v>0</v>
      </c>
      <c r="G2087" s="170">
        <f>ROUND(SUM('NOVO HORIZONTE'!G2087),2)</f>
        <v>0</v>
      </c>
      <c r="H2087" s="170">
        <f t="shared" si="273"/>
        <v>0</v>
      </c>
      <c r="I2087" s="184">
        <f t="shared" si="269"/>
        <v>0</v>
      </c>
      <c r="J2087" s="142"/>
      <c r="K2087" s="146"/>
      <c r="L2087" s="7" t="str">
        <f t="shared" si="270"/>
        <v/>
      </c>
      <c r="M2087" s="7" t="str">
        <f t="shared" si="271"/>
        <v/>
      </c>
      <c r="N2087" s="7" t="str">
        <f t="shared" si="267"/>
        <v/>
      </c>
      <c r="O2087" s="144"/>
      <c r="P2087" s="355"/>
      <c r="Q2087" s="362">
        <f>SUM('NOVO HORIZONTE'!I2087)</f>
        <v>0</v>
      </c>
      <c r="R2087" s="363">
        <f t="shared" si="272"/>
        <v>0</v>
      </c>
      <c r="S2087" s="153">
        <f t="shared" si="274"/>
        <v>0</v>
      </c>
      <c r="T2087" s="364"/>
    </row>
    <row r="2088" ht="12.75" hidden="1" spans="1:20">
      <c r="A2088" s="366"/>
      <c r="B2088" s="367"/>
      <c r="C2088" s="368"/>
      <c r="D2088" s="369"/>
      <c r="E2088" s="370"/>
      <c r="F2088" s="102">
        <f t="shared" si="268"/>
        <v>0</v>
      </c>
      <c r="G2088" s="170">
        <f>ROUND(SUM('NOVO HORIZONTE'!G2088),2)</f>
        <v>0</v>
      </c>
      <c r="H2088" s="170">
        <f t="shared" si="273"/>
        <v>0</v>
      </c>
      <c r="I2088" s="184">
        <f t="shared" si="269"/>
        <v>0</v>
      </c>
      <c r="J2088" s="142"/>
      <c r="K2088" s="146"/>
      <c r="L2088" s="7" t="str">
        <f t="shared" si="270"/>
        <v/>
      </c>
      <c r="M2088" s="7" t="str">
        <f t="shared" si="271"/>
        <v/>
      </c>
      <c r="N2088" s="7" t="str">
        <f t="shared" si="267"/>
        <v/>
      </c>
      <c r="O2088" s="144"/>
      <c r="P2088" s="355"/>
      <c r="Q2088" s="362">
        <f>SUM('NOVO HORIZONTE'!I2088)</f>
        <v>0</v>
      </c>
      <c r="R2088" s="363">
        <f t="shared" si="272"/>
        <v>0</v>
      </c>
      <c r="S2088" s="153">
        <f t="shared" si="274"/>
        <v>0</v>
      </c>
      <c r="T2088" s="364"/>
    </row>
    <row r="2089" ht="12.75" hidden="1" spans="1:20">
      <c r="A2089" s="366"/>
      <c r="B2089" s="367"/>
      <c r="C2089" s="368"/>
      <c r="D2089" s="369"/>
      <c r="E2089" s="370"/>
      <c r="F2089" s="102">
        <f t="shared" si="268"/>
        <v>0</v>
      </c>
      <c r="G2089" s="170">
        <f>ROUND(SUM('NOVO HORIZONTE'!G2089),2)</f>
        <v>0</v>
      </c>
      <c r="H2089" s="170">
        <f t="shared" si="273"/>
        <v>0</v>
      </c>
      <c r="I2089" s="184">
        <f t="shared" si="269"/>
        <v>0</v>
      </c>
      <c r="J2089" s="142"/>
      <c r="K2089" s="146"/>
      <c r="L2089" s="7" t="str">
        <f t="shared" si="270"/>
        <v/>
      </c>
      <c r="M2089" s="7" t="str">
        <f t="shared" si="271"/>
        <v/>
      </c>
      <c r="N2089" s="7" t="str">
        <f t="shared" si="267"/>
        <v/>
      </c>
      <c r="O2089" s="144"/>
      <c r="P2089" s="355"/>
      <c r="Q2089" s="362">
        <f>SUM('NOVO HORIZONTE'!I2089)</f>
        <v>0</v>
      </c>
      <c r="R2089" s="363">
        <f t="shared" si="272"/>
        <v>0</v>
      </c>
      <c r="S2089" s="153">
        <f t="shared" si="274"/>
        <v>0</v>
      </c>
      <c r="T2089" s="364"/>
    </row>
    <row r="2090" ht="12.75" hidden="1" spans="1:20">
      <c r="A2090" s="366"/>
      <c r="B2090" s="367"/>
      <c r="C2090" s="368"/>
      <c r="D2090" s="369"/>
      <c r="E2090" s="370"/>
      <c r="F2090" s="102">
        <f t="shared" si="268"/>
        <v>0</v>
      </c>
      <c r="G2090" s="170">
        <f>ROUND(SUM('NOVO HORIZONTE'!G2090),2)</f>
        <v>0</v>
      </c>
      <c r="H2090" s="170">
        <f t="shared" si="273"/>
        <v>0</v>
      </c>
      <c r="I2090" s="184">
        <f t="shared" si="269"/>
        <v>0</v>
      </c>
      <c r="J2090" s="142"/>
      <c r="K2090" s="146"/>
      <c r="L2090" s="7" t="str">
        <f t="shared" si="270"/>
        <v/>
      </c>
      <c r="M2090" s="7" t="str">
        <f t="shared" si="271"/>
        <v/>
      </c>
      <c r="N2090" s="7" t="str">
        <f t="shared" si="267"/>
        <v/>
      </c>
      <c r="O2090" s="144"/>
      <c r="P2090" s="355"/>
      <c r="Q2090" s="362">
        <f>SUM('NOVO HORIZONTE'!I2090)</f>
        <v>0</v>
      </c>
      <c r="R2090" s="363">
        <f t="shared" si="272"/>
        <v>0</v>
      </c>
      <c r="S2090" s="153">
        <f t="shared" si="274"/>
        <v>0</v>
      </c>
      <c r="T2090" s="364"/>
    </row>
    <row r="2091" ht="12.75" hidden="1" spans="1:20">
      <c r="A2091" s="366"/>
      <c r="B2091" s="367"/>
      <c r="C2091" s="368"/>
      <c r="D2091" s="369"/>
      <c r="E2091" s="370"/>
      <c r="F2091" s="102">
        <f t="shared" si="268"/>
        <v>0</v>
      </c>
      <c r="G2091" s="170">
        <f>ROUND(SUM('NOVO HORIZONTE'!G2091),2)</f>
        <v>0</v>
      </c>
      <c r="H2091" s="170">
        <f t="shared" si="273"/>
        <v>0</v>
      </c>
      <c r="I2091" s="184">
        <f t="shared" si="269"/>
        <v>0</v>
      </c>
      <c r="J2091" s="142"/>
      <c r="K2091" s="146"/>
      <c r="L2091" s="7" t="str">
        <f t="shared" si="270"/>
        <v/>
      </c>
      <c r="M2091" s="7" t="str">
        <f t="shared" si="271"/>
        <v/>
      </c>
      <c r="N2091" s="7" t="str">
        <f t="shared" si="267"/>
        <v/>
      </c>
      <c r="O2091" s="144"/>
      <c r="P2091" s="355"/>
      <c r="Q2091" s="362">
        <f>SUM('NOVO HORIZONTE'!I2091)</f>
        <v>0</v>
      </c>
      <c r="R2091" s="363">
        <f t="shared" si="272"/>
        <v>0</v>
      </c>
      <c r="S2091" s="153">
        <f t="shared" si="274"/>
        <v>0</v>
      </c>
      <c r="T2091" s="364"/>
    </row>
    <row r="2092" ht="12.75" hidden="1" spans="1:20">
      <c r="A2092" s="366"/>
      <c r="B2092" s="367"/>
      <c r="C2092" s="368"/>
      <c r="D2092" s="369"/>
      <c r="E2092" s="370"/>
      <c r="F2092" s="102">
        <f t="shared" si="268"/>
        <v>0</v>
      </c>
      <c r="G2092" s="170">
        <f>ROUND(SUM('NOVO HORIZONTE'!G2092),2)</f>
        <v>0</v>
      </c>
      <c r="H2092" s="170">
        <f t="shared" si="273"/>
        <v>0</v>
      </c>
      <c r="I2092" s="184">
        <f t="shared" si="269"/>
        <v>0</v>
      </c>
      <c r="J2092" s="142"/>
      <c r="K2092" s="146"/>
      <c r="L2092" s="7" t="str">
        <f t="shared" si="270"/>
        <v/>
      </c>
      <c r="M2092" s="7" t="str">
        <f t="shared" si="271"/>
        <v/>
      </c>
      <c r="N2092" s="7" t="str">
        <f t="shared" si="267"/>
        <v/>
      </c>
      <c r="O2092" s="144"/>
      <c r="P2092" s="355"/>
      <c r="Q2092" s="362">
        <f>SUM('NOVO HORIZONTE'!I2092)</f>
        <v>0</v>
      </c>
      <c r="R2092" s="363">
        <f t="shared" si="272"/>
        <v>0</v>
      </c>
      <c r="S2092" s="153">
        <f t="shared" si="274"/>
        <v>0</v>
      </c>
      <c r="T2092" s="364"/>
    </row>
    <row r="2093" ht="12.75" hidden="1" spans="1:20">
      <c r="A2093" s="366"/>
      <c r="B2093" s="367"/>
      <c r="C2093" s="368"/>
      <c r="D2093" s="369"/>
      <c r="E2093" s="370"/>
      <c r="F2093" s="102">
        <f t="shared" si="268"/>
        <v>0</v>
      </c>
      <c r="G2093" s="170">
        <f>ROUND(SUM('NOVO HORIZONTE'!G2093),2)</f>
        <v>0</v>
      </c>
      <c r="H2093" s="170">
        <f t="shared" si="273"/>
        <v>0</v>
      </c>
      <c r="I2093" s="184">
        <f t="shared" si="269"/>
        <v>0</v>
      </c>
      <c r="J2093" s="142"/>
      <c r="K2093" s="146"/>
      <c r="L2093" s="7" t="str">
        <f t="shared" si="270"/>
        <v/>
      </c>
      <c r="M2093" s="7" t="str">
        <f t="shared" si="271"/>
        <v/>
      </c>
      <c r="N2093" s="7" t="str">
        <f t="shared" si="267"/>
        <v/>
      </c>
      <c r="O2093" s="144"/>
      <c r="P2093" s="355"/>
      <c r="Q2093" s="362">
        <f>SUM('NOVO HORIZONTE'!I2093)</f>
        <v>0</v>
      </c>
      <c r="R2093" s="363">
        <f t="shared" si="272"/>
        <v>0</v>
      </c>
      <c r="S2093" s="153">
        <f t="shared" si="274"/>
        <v>0</v>
      </c>
      <c r="T2093" s="364"/>
    </row>
    <row r="2094" ht="12.75" hidden="1" spans="1:20">
      <c r="A2094" s="366"/>
      <c r="B2094" s="367"/>
      <c r="C2094" s="368"/>
      <c r="D2094" s="369"/>
      <c r="E2094" s="370"/>
      <c r="F2094" s="102">
        <f t="shared" si="268"/>
        <v>0</v>
      </c>
      <c r="G2094" s="170">
        <f>ROUND(SUM('NOVO HORIZONTE'!G2094),2)</f>
        <v>0</v>
      </c>
      <c r="H2094" s="170">
        <f t="shared" si="273"/>
        <v>0</v>
      </c>
      <c r="I2094" s="184">
        <f t="shared" si="269"/>
        <v>0</v>
      </c>
      <c r="J2094" s="142"/>
      <c r="K2094" s="146"/>
      <c r="L2094" s="7" t="str">
        <f t="shared" si="270"/>
        <v/>
      </c>
      <c r="M2094" s="7" t="str">
        <f t="shared" si="271"/>
        <v/>
      </c>
      <c r="N2094" s="7" t="str">
        <f t="shared" si="267"/>
        <v/>
      </c>
      <c r="O2094" s="144"/>
      <c r="P2094" s="355"/>
      <c r="Q2094" s="362">
        <f>SUM('NOVO HORIZONTE'!I2094)</f>
        <v>0</v>
      </c>
      <c r="R2094" s="363">
        <f t="shared" si="272"/>
        <v>0</v>
      </c>
      <c r="S2094" s="153">
        <f t="shared" si="274"/>
        <v>0</v>
      </c>
      <c r="T2094" s="364"/>
    </row>
    <row r="2095" ht="12.75" hidden="1" spans="1:20">
      <c r="A2095" s="366"/>
      <c r="B2095" s="367"/>
      <c r="C2095" s="368"/>
      <c r="D2095" s="369"/>
      <c r="E2095" s="370"/>
      <c r="F2095" s="102">
        <f t="shared" si="268"/>
        <v>0</v>
      </c>
      <c r="G2095" s="170">
        <f>ROUND(SUM('NOVO HORIZONTE'!G2095),2)</f>
        <v>0</v>
      </c>
      <c r="H2095" s="170">
        <f t="shared" si="273"/>
        <v>0</v>
      </c>
      <c r="I2095" s="184">
        <f t="shared" si="269"/>
        <v>0</v>
      </c>
      <c r="J2095" s="142"/>
      <c r="K2095" s="146"/>
      <c r="L2095" s="7" t="str">
        <f t="shared" si="270"/>
        <v/>
      </c>
      <c r="M2095" s="7" t="str">
        <f t="shared" si="271"/>
        <v/>
      </c>
      <c r="N2095" s="7" t="str">
        <f t="shared" si="267"/>
        <v/>
      </c>
      <c r="O2095" s="144"/>
      <c r="P2095" s="355"/>
      <c r="Q2095" s="362">
        <f>SUM('NOVO HORIZONTE'!I2095)</f>
        <v>0</v>
      </c>
      <c r="R2095" s="363">
        <f t="shared" si="272"/>
        <v>0</v>
      </c>
      <c r="S2095" s="153">
        <f t="shared" si="274"/>
        <v>0</v>
      </c>
      <c r="T2095" s="364"/>
    </row>
    <row r="2096" ht="12.75" hidden="1" spans="1:20">
      <c r="A2096" s="366"/>
      <c r="B2096" s="367"/>
      <c r="C2096" s="368"/>
      <c r="D2096" s="369"/>
      <c r="E2096" s="370"/>
      <c r="F2096" s="102">
        <f t="shared" si="268"/>
        <v>0</v>
      </c>
      <c r="G2096" s="170">
        <f>ROUND(SUM('NOVO HORIZONTE'!G2096),2)</f>
        <v>0</v>
      </c>
      <c r="H2096" s="170">
        <f t="shared" si="273"/>
        <v>0</v>
      </c>
      <c r="I2096" s="184">
        <f t="shared" si="269"/>
        <v>0</v>
      </c>
      <c r="J2096" s="142"/>
      <c r="K2096" s="146"/>
      <c r="L2096" s="7" t="str">
        <f t="shared" si="270"/>
        <v/>
      </c>
      <c r="M2096" s="7" t="str">
        <f t="shared" si="271"/>
        <v/>
      </c>
      <c r="N2096" s="7" t="str">
        <f t="shared" si="267"/>
        <v/>
      </c>
      <c r="O2096" s="144"/>
      <c r="P2096" s="355"/>
      <c r="Q2096" s="362">
        <f>SUM('NOVO HORIZONTE'!I2096)</f>
        <v>0</v>
      </c>
      <c r="R2096" s="363">
        <f t="shared" si="272"/>
        <v>0</v>
      </c>
      <c r="S2096" s="153">
        <f t="shared" si="274"/>
        <v>0</v>
      </c>
      <c r="T2096" s="364"/>
    </row>
    <row r="2097" ht="12.75" hidden="1" spans="1:20">
      <c r="A2097" s="366"/>
      <c r="B2097" s="367"/>
      <c r="C2097" s="368"/>
      <c r="D2097" s="369"/>
      <c r="E2097" s="370"/>
      <c r="F2097" s="102">
        <f t="shared" si="268"/>
        <v>0</v>
      </c>
      <c r="G2097" s="170">
        <f>ROUND(SUM('NOVO HORIZONTE'!G2097),2)</f>
        <v>0</v>
      </c>
      <c r="H2097" s="170">
        <f t="shared" si="273"/>
        <v>0</v>
      </c>
      <c r="I2097" s="184">
        <f t="shared" si="269"/>
        <v>0</v>
      </c>
      <c r="J2097" s="142"/>
      <c r="K2097" s="146"/>
      <c r="L2097" s="7" t="str">
        <f t="shared" si="270"/>
        <v/>
      </c>
      <c r="M2097" s="7" t="str">
        <f t="shared" si="271"/>
        <v/>
      </c>
      <c r="N2097" s="7" t="str">
        <f t="shared" si="267"/>
        <v/>
      </c>
      <c r="O2097" s="144"/>
      <c r="P2097" s="355"/>
      <c r="Q2097" s="362">
        <f>SUM('NOVO HORIZONTE'!I2097)</f>
        <v>0</v>
      </c>
      <c r="R2097" s="363">
        <f t="shared" si="272"/>
        <v>0</v>
      </c>
      <c r="S2097" s="153">
        <f t="shared" si="274"/>
        <v>0</v>
      </c>
      <c r="T2097" s="364"/>
    </row>
    <row r="2098" ht="12.75" hidden="1" spans="1:20">
      <c r="A2098" s="366"/>
      <c r="B2098" s="367"/>
      <c r="C2098" s="368"/>
      <c r="D2098" s="369"/>
      <c r="E2098" s="370"/>
      <c r="F2098" s="102">
        <f t="shared" si="268"/>
        <v>0</v>
      </c>
      <c r="G2098" s="170">
        <f>ROUND(SUM('NOVO HORIZONTE'!G2098),2)</f>
        <v>0</v>
      </c>
      <c r="H2098" s="170">
        <f t="shared" si="273"/>
        <v>0</v>
      </c>
      <c r="I2098" s="184">
        <f t="shared" si="269"/>
        <v>0</v>
      </c>
      <c r="J2098" s="142"/>
      <c r="K2098" s="146"/>
      <c r="L2098" s="7" t="str">
        <f t="shared" si="270"/>
        <v/>
      </c>
      <c r="M2098" s="7" t="str">
        <f t="shared" si="271"/>
        <v/>
      </c>
      <c r="N2098" s="7" t="str">
        <f t="shared" si="267"/>
        <v/>
      </c>
      <c r="O2098" s="144"/>
      <c r="P2098" s="355"/>
      <c r="Q2098" s="362">
        <f>SUM('NOVO HORIZONTE'!I2098)</f>
        <v>0</v>
      </c>
      <c r="R2098" s="363">
        <f t="shared" si="272"/>
        <v>0</v>
      </c>
      <c r="S2098" s="153">
        <f t="shared" si="274"/>
        <v>0</v>
      </c>
      <c r="T2098" s="364"/>
    </row>
    <row r="2099" ht="12.75" hidden="1" spans="1:20">
      <c r="A2099" s="366"/>
      <c r="B2099" s="367"/>
      <c r="C2099" s="368"/>
      <c r="D2099" s="369"/>
      <c r="E2099" s="370"/>
      <c r="F2099" s="102">
        <f t="shared" si="268"/>
        <v>0</v>
      </c>
      <c r="G2099" s="170">
        <f>ROUND(SUM('NOVO HORIZONTE'!G2099),2)</f>
        <v>0</v>
      </c>
      <c r="H2099" s="170">
        <f t="shared" si="273"/>
        <v>0</v>
      </c>
      <c r="I2099" s="184">
        <f t="shared" si="269"/>
        <v>0</v>
      </c>
      <c r="J2099" s="142"/>
      <c r="K2099" s="146"/>
      <c r="L2099" s="7" t="str">
        <f t="shared" si="270"/>
        <v/>
      </c>
      <c r="M2099" s="7" t="str">
        <f t="shared" si="271"/>
        <v/>
      </c>
      <c r="N2099" s="7" t="str">
        <f t="shared" si="267"/>
        <v/>
      </c>
      <c r="O2099" s="144"/>
      <c r="P2099" s="355"/>
      <c r="Q2099" s="362">
        <f>SUM('NOVO HORIZONTE'!I2099)</f>
        <v>0</v>
      </c>
      <c r="R2099" s="363">
        <f t="shared" si="272"/>
        <v>0</v>
      </c>
      <c r="S2099" s="153">
        <f t="shared" si="274"/>
        <v>0</v>
      </c>
      <c r="T2099" s="364"/>
    </row>
    <row r="2100" ht="12.75" hidden="1" spans="1:20">
      <c r="A2100" s="366"/>
      <c r="B2100" s="367"/>
      <c r="C2100" s="368"/>
      <c r="D2100" s="369"/>
      <c r="E2100" s="370"/>
      <c r="F2100" s="102">
        <f t="shared" si="268"/>
        <v>0</v>
      </c>
      <c r="G2100" s="170">
        <f>ROUND(SUM('NOVO HORIZONTE'!G2100),2)</f>
        <v>0</v>
      </c>
      <c r="H2100" s="170">
        <f t="shared" si="273"/>
        <v>0</v>
      </c>
      <c r="I2100" s="184">
        <f t="shared" si="269"/>
        <v>0</v>
      </c>
      <c r="J2100" s="142"/>
      <c r="K2100" s="146"/>
      <c r="L2100" s="7" t="str">
        <f t="shared" si="270"/>
        <v/>
      </c>
      <c r="M2100" s="7" t="str">
        <f t="shared" si="271"/>
        <v/>
      </c>
      <c r="N2100" s="7" t="str">
        <f t="shared" si="267"/>
        <v/>
      </c>
      <c r="O2100" s="144"/>
      <c r="P2100" s="355"/>
      <c r="Q2100" s="362">
        <f>SUM('NOVO HORIZONTE'!I2100)</f>
        <v>0</v>
      </c>
      <c r="R2100" s="363">
        <f t="shared" si="272"/>
        <v>0</v>
      </c>
      <c r="S2100" s="153">
        <f t="shared" si="274"/>
        <v>0</v>
      </c>
      <c r="T2100" s="364"/>
    </row>
    <row r="2101" ht="12.75" hidden="1" spans="1:20">
      <c r="A2101" s="366"/>
      <c r="B2101" s="367"/>
      <c r="C2101" s="368"/>
      <c r="D2101" s="369"/>
      <c r="E2101" s="370"/>
      <c r="F2101" s="102">
        <f t="shared" si="268"/>
        <v>0</v>
      </c>
      <c r="G2101" s="170">
        <f>ROUND(SUM('NOVO HORIZONTE'!G2101),2)</f>
        <v>0</v>
      </c>
      <c r="H2101" s="170">
        <f t="shared" si="273"/>
        <v>0</v>
      </c>
      <c r="I2101" s="184">
        <f t="shared" si="269"/>
        <v>0</v>
      </c>
      <c r="J2101" s="142"/>
      <c r="K2101" s="146"/>
      <c r="L2101" s="7" t="str">
        <f t="shared" si="270"/>
        <v/>
      </c>
      <c r="M2101" s="7" t="str">
        <f t="shared" si="271"/>
        <v/>
      </c>
      <c r="N2101" s="7" t="str">
        <f t="shared" si="267"/>
        <v/>
      </c>
      <c r="O2101" s="144"/>
      <c r="P2101" s="355"/>
      <c r="Q2101" s="362">
        <f>SUM('NOVO HORIZONTE'!I2101)</f>
        <v>0</v>
      </c>
      <c r="R2101" s="363">
        <f t="shared" si="272"/>
        <v>0</v>
      </c>
      <c r="S2101" s="153">
        <f t="shared" si="274"/>
        <v>0</v>
      </c>
      <c r="T2101" s="364"/>
    </row>
    <row r="2102" ht="12.75" hidden="1" spans="1:20">
      <c r="A2102" s="366"/>
      <c r="B2102" s="367"/>
      <c r="C2102" s="368"/>
      <c r="D2102" s="369"/>
      <c r="E2102" s="370"/>
      <c r="F2102" s="102">
        <f t="shared" si="268"/>
        <v>0</v>
      </c>
      <c r="G2102" s="170">
        <f>ROUND(SUM('NOVO HORIZONTE'!G2102),2)</f>
        <v>0</v>
      </c>
      <c r="H2102" s="170">
        <f t="shared" si="273"/>
        <v>0</v>
      </c>
      <c r="I2102" s="184">
        <f t="shared" si="269"/>
        <v>0</v>
      </c>
      <c r="J2102" s="142"/>
      <c r="K2102" s="146"/>
      <c r="L2102" s="7" t="str">
        <f t="shared" si="270"/>
        <v/>
      </c>
      <c r="M2102" s="7" t="str">
        <f t="shared" si="271"/>
        <v/>
      </c>
      <c r="N2102" s="7" t="str">
        <f t="shared" si="267"/>
        <v/>
      </c>
      <c r="O2102" s="144"/>
      <c r="P2102" s="355"/>
      <c r="Q2102" s="362">
        <f>SUM('NOVO HORIZONTE'!I2102)</f>
        <v>0</v>
      </c>
      <c r="R2102" s="363">
        <f t="shared" si="272"/>
        <v>0</v>
      </c>
      <c r="S2102" s="153">
        <f t="shared" si="274"/>
        <v>0</v>
      </c>
      <c r="T2102" s="364"/>
    </row>
    <row r="2103" ht="13.5" hidden="1" spans="1:20">
      <c r="A2103" s="366"/>
      <c r="B2103" s="367"/>
      <c r="C2103" s="368"/>
      <c r="D2103" s="369"/>
      <c r="E2103" s="370"/>
      <c r="F2103" s="102">
        <f t="shared" si="268"/>
        <v>0</v>
      </c>
      <c r="G2103" s="170">
        <f>ROUND(SUM('NOVO HORIZONTE'!G2103),2)</f>
        <v>0</v>
      </c>
      <c r="H2103" s="170">
        <f t="shared" si="273"/>
        <v>0</v>
      </c>
      <c r="I2103" s="184">
        <f t="shared" si="269"/>
        <v>0</v>
      </c>
      <c r="J2103" s="142"/>
      <c r="K2103" s="146"/>
      <c r="L2103" s="7" t="str">
        <f t="shared" si="270"/>
        <v/>
      </c>
      <c r="M2103" s="7" t="str">
        <f t="shared" si="271"/>
        <v/>
      </c>
      <c r="N2103" s="7" t="str">
        <f t="shared" si="267"/>
        <v/>
      </c>
      <c r="O2103" s="144"/>
      <c r="P2103" s="355"/>
      <c r="Q2103" s="362">
        <f>SUM('NOVO HORIZONTE'!I2103)</f>
        <v>0</v>
      </c>
      <c r="R2103" s="363">
        <f t="shared" si="272"/>
        <v>0</v>
      </c>
      <c r="S2103" s="153">
        <f t="shared" si="274"/>
        <v>0</v>
      </c>
      <c r="T2103" s="364"/>
    </row>
    <row r="2104" ht="13.5" spans="1:20">
      <c r="A2104" s="84" t="s">
        <v>35</v>
      </c>
      <c r="B2104" s="85"/>
      <c r="C2104" s="86" t="s">
        <v>36</v>
      </c>
      <c r="D2104" s="333">
        <v>0</v>
      </c>
      <c r="E2104" s="334"/>
      <c r="F2104" s="89">
        <f t="shared" si="268"/>
        <v>0</v>
      </c>
      <c r="G2104" s="90">
        <f>ROUND(SUM('NOVO HORIZONTE'!G2104),2)</f>
        <v>0</v>
      </c>
      <c r="H2104" s="90">
        <f t="shared" ref="H2104:H2222" si="275">IF(G2104=0,0,F2104)</f>
        <v>0</v>
      </c>
      <c r="I2104" s="136">
        <f t="shared" ref="I2104:I2221" si="276">IF(ISBLANK(G2104),0,ROUND(G2104*H2104,2))</f>
        <v>0</v>
      </c>
      <c r="J2104" s="137">
        <f>SUM(I2107:I2449)</f>
        <v>16370.32</v>
      </c>
      <c r="K2104" s="138" t="str">
        <f>IF(OR(E2104&gt;0,J2104&gt;0),"X","")</f>
        <v>X</v>
      </c>
      <c r="L2104" s="7" t="str">
        <f t="shared" ref="L2104:L2221" si="277">IF(K2104="X","x",IF(K2104="xx","x",IF(I2104&gt;0,"x","")))</f>
        <v>x</v>
      </c>
      <c r="M2104" s="7" t="str">
        <f t="shared" ref="M2104:M2221" si="278">IF(K2104="X","x",IF(K2104="xx","x",IF(I2104&gt;0,"x","")))</f>
        <v>x</v>
      </c>
      <c r="N2104" s="7" t="str">
        <f t="shared" ref="N2104:N2218" si="279">M2104</f>
        <v>x</v>
      </c>
      <c r="O2104" s="144"/>
      <c r="P2104" s="375"/>
      <c r="Q2104" s="362">
        <f>SUM('NOVO HORIZONTE'!I2104)</f>
        <v>0</v>
      </c>
      <c r="R2104" s="363">
        <f t="shared" si="272"/>
        <v>0</v>
      </c>
      <c r="S2104" s="153">
        <f t="shared" si="274"/>
        <v>0</v>
      </c>
      <c r="T2104" s="364"/>
    </row>
    <row r="2105" ht="12.75" spans="1:20">
      <c r="A2105" s="211" t="s">
        <v>2293</v>
      </c>
      <c r="B2105" s="94"/>
      <c r="C2105" s="212" t="s">
        <v>2294</v>
      </c>
      <c r="D2105" s="213">
        <v>0</v>
      </c>
      <c r="E2105" s="384">
        <v>0</v>
      </c>
      <c r="F2105" s="385">
        <f t="shared" si="268"/>
        <v>0</v>
      </c>
      <c r="G2105" s="216">
        <f>ROUND(SUM('NOVO HORIZONTE'!G2105),2)</f>
        <v>0</v>
      </c>
      <c r="H2105" s="217">
        <f t="shared" si="275"/>
        <v>0</v>
      </c>
      <c r="I2105" s="221">
        <f t="shared" si="276"/>
        <v>0</v>
      </c>
      <c r="J2105" s="142"/>
      <c r="K2105" s="138" t="str">
        <f>IF(OR(SUM(I2106:I2320)&gt;0,SUM(I2106:I2320)&gt;0),"xx","")</f>
        <v>xx</v>
      </c>
      <c r="L2105" s="7" t="str">
        <f t="shared" si="277"/>
        <v>x</v>
      </c>
      <c r="M2105" s="7" t="str">
        <f t="shared" si="278"/>
        <v>x</v>
      </c>
      <c r="N2105" s="7" t="str">
        <f t="shared" si="279"/>
        <v>x</v>
      </c>
      <c r="O2105" s="144"/>
      <c r="P2105" s="375"/>
      <c r="Q2105" s="362">
        <f>SUM('NOVO HORIZONTE'!I2105)</f>
        <v>0</v>
      </c>
      <c r="R2105" s="363">
        <f t="shared" si="272"/>
        <v>0</v>
      </c>
      <c r="S2105" s="153">
        <f t="shared" si="274"/>
        <v>0</v>
      </c>
      <c r="T2105" s="364"/>
    </row>
    <row r="2106" ht="12.75" hidden="1" spans="1:20">
      <c r="A2106" s="154" t="s">
        <v>2295</v>
      </c>
      <c r="B2106" s="94"/>
      <c r="C2106" s="201" t="s">
        <v>2296</v>
      </c>
      <c r="D2106" s="218">
        <v>0</v>
      </c>
      <c r="E2106" s="386">
        <v>0</v>
      </c>
      <c r="F2106" s="381">
        <f t="shared" si="268"/>
        <v>0</v>
      </c>
      <c r="G2106" s="204">
        <f>ROUND(SUM('NOVO HORIZONTE'!G2106),2)</f>
        <v>0</v>
      </c>
      <c r="H2106" s="204">
        <f t="shared" si="275"/>
        <v>0</v>
      </c>
      <c r="I2106" s="206">
        <f t="shared" si="276"/>
        <v>0</v>
      </c>
      <c r="J2106" s="142"/>
      <c r="K2106" s="138" t="str">
        <f>IF(OR(SUM(I2107:I2108)&gt;0,SUM(I2107:I2108)&gt;0),"xx","")</f>
        <v/>
      </c>
      <c r="L2106" s="7" t="str">
        <f t="shared" si="277"/>
        <v/>
      </c>
      <c r="M2106" s="7" t="str">
        <f t="shared" si="278"/>
        <v/>
      </c>
      <c r="N2106" s="7" t="str">
        <f t="shared" si="279"/>
        <v/>
      </c>
      <c r="O2106" s="144"/>
      <c r="P2106" s="375"/>
      <c r="Q2106" s="362">
        <f>SUM('NOVO HORIZONTE'!I2106)</f>
        <v>0</v>
      </c>
      <c r="R2106" s="363">
        <f t="shared" si="272"/>
        <v>0</v>
      </c>
      <c r="S2106" s="153">
        <f t="shared" si="274"/>
        <v>0</v>
      </c>
      <c r="T2106" s="364"/>
    </row>
    <row r="2107" ht="12.75" hidden="1" spans="1:20">
      <c r="A2107" s="817" t="s">
        <v>2297</v>
      </c>
      <c r="B2107" s="94" t="s">
        <v>237</v>
      </c>
      <c r="C2107" s="104" t="s">
        <v>2298</v>
      </c>
      <c r="D2107" s="94" t="s">
        <v>239</v>
      </c>
      <c r="E2107" s="95">
        <v>112.42</v>
      </c>
      <c r="F2107" s="96">
        <f t="shared" si="268"/>
        <v>137.98</v>
      </c>
      <c r="G2107" s="107">
        <f>ROUND(SUM('NOVO HORIZONTE'!G2107),2)</f>
        <v>0</v>
      </c>
      <c r="H2107" s="107">
        <f t="shared" si="275"/>
        <v>0</v>
      </c>
      <c r="I2107" s="143">
        <f t="shared" si="276"/>
        <v>0</v>
      </c>
      <c r="J2107" s="142"/>
      <c r="K2107" s="183"/>
      <c r="L2107" s="7" t="str">
        <f t="shared" si="277"/>
        <v/>
      </c>
      <c r="M2107" s="7" t="str">
        <f t="shared" si="278"/>
        <v/>
      </c>
      <c r="N2107" s="7" t="str">
        <f t="shared" si="279"/>
        <v/>
      </c>
      <c r="O2107" s="144"/>
      <c r="P2107" s="355">
        <v>0</v>
      </c>
      <c r="Q2107" s="362">
        <f>SUM('NOVO HORIZONTE'!I2107)</f>
        <v>0</v>
      </c>
      <c r="R2107" s="363">
        <f t="shared" si="272"/>
        <v>0</v>
      </c>
      <c r="S2107" s="153">
        <f t="shared" si="274"/>
        <v>0</v>
      </c>
      <c r="T2107" s="364"/>
    </row>
    <row r="2108" ht="12.75" hidden="1" spans="1:20">
      <c r="A2108" s="817" t="s">
        <v>2299</v>
      </c>
      <c r="B2108" s="94" t="s">
        <v>237</v>
      </c>
      <c r="C2108" s="104" t="s">
        <v>2300</v>
      </c>
      <c r="D2108" s="94" t="s">
        <v>239</v>
      </c>
      <c r="E2108" s="95">
        <v>140.52</v>
      </c>
      <c r="F2108" s="96">
        <f t="shared" si="268"/>
        <v>172.47</v>
      </c>
      <c r="G2108" s="107">
        <f>ROUND(SUM('NOVO HORIZONTE'!G2108),2)</f>
        <v>0</v>
      </c>
      <c r="H2108" s="107">
        <f t="shared" si="275"/>
        <v>0</v>
      </c>
      <c r="I2108" s="143">
        <f t="shared" si="276"/>
        <v>0</v>
      </c>
      <c r="J2108" s="142"/>
      <c r="K2108" s="183"/>
      <c r="L2108" s="7" t="str">
        <f t="shared" si="277"/>
        <v/>
      </c>
      <c r="M2108" s="7" t="str">
        <f t="shared" si="278"/>
        <v/>
      </c>
      <c r="N2108" s="7" t="str">
        <f t="shared" si="279"/>
        <v/>
      </c>
      <c r="O2108" s="144"/>
      <c r="P2108" s="355">
        <v>0</v>
      </c>
      <c r="Q2108" s="362">
        <f>SUM('NOVO HORIZONTE'!I2108)</f>
        <v>0</v>
      </c>
      <c r="R2108" s="363">
        <f t="shared" si="272"/>
        <v>0</v>
      </c>
      <c r="S2108" s="153">
        <f t="shared" si="274"/>
        <v>0</v>
      </c>
      <c r="T2108" s="364"/>
    </row>
    <row r="2109" ht="12.75" hidden="1" spans="1:20">
      <c r="A2109" s="154" t="s">
        <v>2301</v>
      </c>
      <c r="B2109" s="100"/>
      <c r="C2109" s="161" t="s">
        <v>2302</v>
      </c>
      <c r="D2109" s="178">
        <v>0</v>
      </c>
      <c r="E2109" s="387">
        <v>0</v>
      </c>
      <c r="F2109" s="379">
        <f t="shared" si="268"/>
        <v>0</v>
      </c>
      <c r="G2109" s="209">
        <f>ROUND(SUM('NOVO HORIZONTE'!G2109),2)</f>
        <v>0</v>
      </c>
      <c r="H2109" s="187">
        <f t="shared" si="275"/>
        <v>0</v>
      </c>
      <c r="I2109" s="188">
        <f t="shared" si="276"/>
        <v>0</v>
      </c>
      <c r="J2109" s="142"/>
      <c r="K2109" s="138" t="str">
        <f>IF(OR(SUM(I2109)&gt;0,SUM(I2109)&gt;0),"xx","")</f>
        <v/>
      </c>
      <c r="L2109" s="7" t="str">
        <f t="shared" si="277"/>
        <v/>
      </c>
      <c r="M2109" s="7" t="str">
        <f t="shared" si="278"/>
        <v/>
      </c>
      <c r="N2109" s="7" t="str">
        <f t="shared" si="279"/>
        <v/>
      </c>
      <c r="O2109" s="144"/>
      <c r="P2109" s="375"/>
      <c r="Q2109" s="362">
        <f>SUM('NOVO HORIZONTE'!I2109)</f>
        <v>0</v>
      </c>
      <c r="R2109" s="363">
        <f t="shared" si="272"/>
        <v>0</v>
      </c>
      <c r="S2109" s="153">
        <f t="shared" si="274"/>
        <v>0</v>
      </c>
      <c r="T2109" s="364"/>
    </row>
    <row r="2110" ht="12.75" hidden="1" spans="1:20">
      <c r="A2110" s="154" t="s">
        <v>2303</v>
      </c>
      <c r="B2110" s="100"/>
      <c r="C2110" s="161" t="s">
        <v>2304</v>
      </c>
      <c r="D2110" s="178">
        <v>0</v>
      </c>
      <c r="E2110" s="387">
        <v>0</v>
      </c>
      <c r="F2110" s="379">
        <f t="shared" si="268"/>
        <v>0</v>
      </c>
      <c r="G2110" s="209">
        <f>ROUND(SUM('NOVO HORIZONTE'!G2110),2)</f>
        <v>0</v>
      </c>
      <c r="H2110" s="187">
        <f t="shared" si="275"/>
        <v>0</v>
      </c>
      <c r="I2110" s="188">
        <f t="shared" si="276"/>
        <v>0</v>
      </c>
      <c r="J2110" s="142"/>
      <c r="K2110" s="138" t="str">
        <f>IF(OR(SUM(I2110)&gt;0,SUM(I2110)&gt;0),"xx","")</f>
        <v/>
      </c>
      <c r="L2110" s="7" t="str">
        <f t="shared" si="277"/>
        <v/>
      </c>
      <c r="M2110" s="7" t="str">
        <f t="shared" si="278"/>
        <v/>
      </c>
      <c r="N2110" s="7" t="str">
        <f t="shared" si="279"/>
        <v/>
      </c>
      <c r="O2110" s="144"/>
      <c r="P2110" s="375"/>
      <c r="Q2110" s="362">
        <f>SUM('NOVO HORIZONTE'!I2110)</f>
        <v>0</v>
      </c>
      <c r="R2110" s="363">
        <f t="shared" si="272"/>
        <v>0</v>
      </c>
      <c r="S2110" s="153">
        <f t="shared" si="274"/>
        <v>0</v>
      </c>
      <c r="T2110" s="364"/>
    </row>
    <row r="2111" ht="33.75" hidden="1" spans="1:20">
      <c r="A2111" s="158">
        <v>89168</v>
      </c>
      <c r="B2111" s="100" t="s">
        <v>252</v>
      </c>
      <c r="C2111" s="104" t="s">
        <v>2305</v>
      </c>
      <c r="D2111" s="94" t="s">
        <v>261</v>
      </c>
      <c r="E2111" s="95">
        <v>97.39</v>
      </c>
      <c r="F2111" s="96">
        <f t="shared" ref="F2111:F2137" si="280">IF(E2111=0,0,IF(P2111=0,ROUND(E2111*(1+E$13),2),ROUND(E2111*(1+E$12),2)))</f>
        <v>119.54</v>
      </c>
      <c r="G2111" s="107">
        <f>ROUND(SUM('NOVO HORIZONTE'!G2111),2)</f>
        <v>0</v>
      </c>
      <c r="H2111" s="107">
        <f t="shared" ref="H2111:H2137" si="281">IF(G2111=0,0,F2111)</f>
        <v>0</v>
      </c>
      <c r="I2111" s="143">
        <f t="shared" ref="I2111:I2137" si="282">IF(ISBLANK(G2111),0,ROUND(G2111*H2111,2))</f>
        <v>0</v>
      </c>
      <c r="J2111" s="142"/>
      <c r="K2111" s="183"/>
      <c r="L2111" s="7" t="str">
        <f t="shared" ref="L2111:L2137" si="283">IF(K2111="X","x",IF(K2111="xx","x",IF(I2111&gt;0,"x","")))</f>
        <v/>
      </c>
      <c r="M2111" s="7" t="str">
        <f t="shared" ref="M2111:M2137" si="284">IF(K2111="X","x",IF(K2111="xx","x",IF(I2111&gt;0,"x","")))</f>
        <v/>
      </c>
      <c r="N2111" s="7" t="str">
        <f t="shared" ref="N2111:N2137" si="285">M2111</f>
        <v/>
      </c>
      <c r="O2111" s="144"/>
      <c r="P2111" s="355">
        <v>0</v>
      </c>
      <c r="Q2111" s="362">
        <f>SUM('NOVO HORIZONTE'!I2111)</f>
        <v>0</v>
      </c>
      <c r="R2111" s="363">
        <f t="shared" ref="R2111:R2137" si="286">I2111-Q2111</f>
        <v>0</v>
      </c>
      <c r="S2111" s="153">
        <f t="shared" si="274"/>
        <v>0</v>
      </c>
      <c r="T2111" s="364"/>
    </row>
    <row r="2112" ht="33.75" hidden="1" spans="1:20">
      <c r="A2112" s="158">
        <v>89043</v>
      </c>
      <c r="B2112" s="100" t="s">
        <v>252</v>
      </c>
      <c r="C2112" s="104" t="s">
        <v>2306</v>
      </c>
      <c r="D2112" s="94" t="s">
        <v>261</v>
      </c>
      <c r="E2112" s="95">
        <v>94.54</v>
      </c>
      <c r="F2112" s="96">
        <f t="shared" si="280"/>
        <v>116.04</v>
      </c>
      <c r="G2112" s="107">
        <f>ROUND(SUM('NOVO HORIZONTE'!G2112),2)</f>
        <v>0</v>
      </c>
      <c r="H2112" s="107">
        <f t="shared" si="281"/>
        <v>0</v>
      </c>
      <c r="I2112" s="143">
        <f t="shared" si="282"/>
        <v>0</v>
      </c>
      <c r="J2112" s="142"/>
      <c r="K2112" s="183"/>
      <c r="L2112" s="7" t="str">
        <f t="shared" si="283"/>
        <v/>
      </c>
      <c r="M2112" s="7" t="str">
        <f t="shared" si="284"/>
        <v/>
      </c>
      <c r="N2112" s="7" t="str">
        <f t="shared" si="285"/>
        <v/>
      </c>
      <c r="O2112" s="144"/>
      <c r="P2112" s="355">
        <v>0</v>
      </c>
      <c r="Q2112" s="362">
        <f>SUM('NOVO HORIZONTE'!I2112)</f>
        <v>0</v>
      </c>
      <c r="R2112" s="363">
        <f t="shared" si="286"/>
        <v>0</v>
      </c>
      <c r="S2112" s="153">
        <f t="shared" si="274"/>
        <v>0</v>
      </c>
      <c r="T2112" s="364"/>
    </row>
    <row r="2113" ht="33.75" hidden="1" spans="1:20">
      <c r="A2113" s="158">
        <v>89977</v>
      </c>
      <c r="B2113" s="100" t="s">
        <v>252</v>
      </c>
      <c r="C2113" s="104" t="s">
        <v>2307</v>
      </c>
      <c r="D2113" s="94" t="s">
        <v>261</v>
      </c>
      <c r="E2113" s="95">
        <v>175.71</v>
      </c>
      <c r="F2113" s="96">
        <f t="shared" si="280"/>
        <v>215.67</v>
      </c>
      <c r="G2113" s="107">
        <f>ROUND(SUM('NOVO HORIZONTE'!G2113),2)</f>
        <v>0</v>
      </c>
      <c r="H2113" s="107">
        <f t="shared" si="281"/>
        <v>0</v>
      </c>
      <c r="I2113" s="143">
        <f t="shared" si="282"/>
        <v>0</v>
      </c>
      <c r="J2113" s="142"/>
      <c r="K2113" s="183"/>
      <c r="L2113" s="7" t="str">
        <f t="shared" si="283"/>
        <v/>
      </c>
      <c r="M2113" s="7" t="str">
        <f t="shared" si="284"/>
        <v/>
      </c>
      <c r="N2113" s="7" t="str">
        <f t="shared" si="285"/>
        <v/>
      </c>
      <c r="O2113" s="144"/>
      <c r="P2113" s="355">
        <v>0</v>
      </c>
      <c r="Q2113" s="362">
        <f>SUM('NOVO HORIZONTE'!I2113)</f>
        <v>0</v>
      </c>
      <c r="R2113" s="363">
        <f t="shared" si="286"/>
        <v>0</v>
      </c>
      <c r="S2113" s="153">
        <f t="shared" si="274"/>
        <v>0</v>
      </c>
      <c r="T2113" s="364"/>
    </row>
    <row r="2114" ht="33.75" hidden="1" spans="1:20">
      <c r="A2114" s="158">
        <v>87495</v>
      </c>
      <c r="B2114" s="100" t="s">
        <v>252</v>
      </c>
      <c r="C2114" s="104" t="s">
        <v>2308</v>
      </c>
      <c r="D2114" s="94" t="s">
        <v>261</v>
      </c>
      <c r="E2114" s="95">
        <v>99.66</v>
      </c>
      <c r="F2114" s="96">
        <f t="shared" si="280"/>
        <v>122.32</v>
      </c>
      <c r="G2114" s="107">
        <f>ROUND(SUM('NOVO HORIZONTE'!G2114),2)</f>
        <v>0</v>
      </c>
      <c r="H2114" s="107">
        <f t="shared" si="281"/>
        <v>0</v>
      </c>
      <c r="I2114" s="143">
        <f t="shared" si="282"/>
        <v>0</v>
      </c>
      <c r="J2114" s="142"/>
      <c r="K2114" s="183"/>
      <c r="L2114" s="7" t="str">
        <f t="shared" si="283"/>
        <v/>
      </c>
      <c r="M2114" s="7" t="str">
        <f t="shared" si="284"/>
        <v/>
      </c>
      <c r="N2114" s="7" t="str">
        <f t="shared" si="285"/>
        <v/>
      </c>
      <c r="O2114" s="144"/>
      <c r="P2114" s="355">
        <v>0</v>
      </c>
      <c r="Q2114" s="362">
        <f>SUM('NOVO HORIZONTE'!I2114)</f>
        <v>0</v>
      </c>
      <c r="R2114" s="363">
        <f t="shared" si="286"/>
        <v>0</v>
      </c>
      <c r="S2114" s="153">
        <f t="shared" si="274"/>
        <v>0</v>
      </c>
      <c r="T2114" s="364"/>
    </row>
    <row r="2115" ht="33.75" hidden="1" spans="1:20">
      <c r="A2115" s="158">
        <v>87496</v>
      </c>
      <c r="B2115" s="100" t="s">
        <v>252</v>
      </c>
      <c r="C2115" s="104" t="s">
        <v>2309</v>
      </c>
      <c r="D2115" s="94" t="s">
        <v>261</v>
      </c>
      <c r="E2115" s="95">
        <v>101.07</v>
      </c>
      <c r="F2115" s="96">
        <f t="shared" si="280"/>
        <v>124.05</v>
      </c>
      <c r="G2115" s="107">
        <f>ROUND(SUM('NOVO HORIZONTE'!G2115),2)</f>
        <v>0</v>
      </c>
      <c r="H2115" s="107">
        <f t="shared" si="281"/>
        <v>0</v>
      </c>
      <c r="I2115" s="143">
        <f t="shared" si="282"/>
        <v>0</v>
      </c>
      <c r="J2115" s="142"/>
      <c r="K2115" s="183"/>
      <c r="L2115" s="7" t="str">
        <f t="shared" si="283"/>
        <v/>
      </c>
      <c r="M2115" s="7" t="str">
        <f t="shared" si="284"/>
        <v/>
      </c>
      <c r="N2115" s="7" t="str">
        <f t="shared" si="285"/>
        <v/>
      </c>
      <c r="O2115" s="144"/>
      <c r="P2115" s="355">
        <v>0</v>
      </c>
      <c r="Q2115" s="362">
        <f>SUM('NOVO HORIZONTE'!I2115)</f>
        <v>0</v>
      </c>
      <c r="R2115" s="363">
        <f t="shared" si="286"/>
        <v>0</v>
      </c>
      <c r="S2115" s="153">
        <f t="shared" si="274"/>
        <v>0</v>
      </c>
      <c r="T2115" s="364"/>
    </row>
    <row r="2116" ht="33.75" hidden="1" spans="1:20">
      <c r="A2116" s="158">
        <v>87499</v>
      </c>
      <c r="B2116" s="100" t="s">
        <v>252</v>
      </c>
      <c r="C2116" s="104" t="s">
        <v>2310</v>
      </c>
      <c r="D2116" s="94" t="s">
        <v>261</v>
      </c>
      <c r="E2116" s="95">
        <v>115.69</v>
      </c>
      <c r="F2116" s="96">
        <f t="shared" si="280"/>
        <v>142</v>
      </c>
      <c r="G2116" s="107">
        <f>ROUND(SUM('NOVO HORIZONTE'!G2116),2)</f>
        <v>0</v>
      </c>
      <c r="H2116" s="107">
        <f t="shared" si="281"/>
        <v>0</v>
      </c>
      <c r="I2116" s="143">
        <f t="shared" si="282"/>
        <v>0</v>
      </c>
      <c r="J2116" s="142"/>
      <c r="K2116" s="183"/>
      <c r="L2116" s="7" t="str">
        <f t="shared" si="283"/>
        <v/>
      </c>
      <c r="M2116" s="7" t="str">
        <f t="shared" si="284"/>
        <v/>
      </c>
      <c r="N2116" s="7" t="str">
        <f t="shared" si="285"/>
        <v/>
      </c>
      <c r="O2116" s="144"/>
      <c r="P2116" s="355">
        <v>0</v>
      </c>
      <c r="Q2116" s="362">
        <f>SUM('NOVO HORIZONTE'!I2116)</f>
        <v>0</v>
      </c>
      <c r="R2116" s="363">
        <f t="shared" si="286"/>
        <v>0</v>
      </c>
      <c r="S2116" s="153">
        <f t="shared" si="274"/>
        <v>0</v>
      </c>
      <c r="T2116" s="364"/>
    </row>
    <row r="2117" ht="33.75" hidden="1" spans="1:20">
      <c r="A2117" s="158">
        <v>87500</v>
      </c>
      <c r="B2117" s="100" t="s">
        <v>252</v>
      </c>
      <c r="C2117" s="104" t="s">
        <v>2311</v>
      </c>
      <c r="D2117" s="94" t="s">
        <v>261</v>
      </c>
      <c r="E2117" s="95">
        <v>117.22</v>
      </c>
      <c r="F2117" s="96">
        <f t="shared" si="280"/>
        <v>143.88</v>
      </c>
      <c r="G2117" s="107">
        <f>ROUND(SUM('NOVO HORIZONTE'!G2117),2)</f>
        <v>0</v>
      </c>
      <c r="H2117" s="107">
        <f t="shared" si="281"/>
        <v>0</v>
      </c>
      <c r="I2117" s="143">
        <f t="shared" si="282"/>
        <v>0</v>
      </c>
      <c r="J2117" s="142"/>
      <c r="K2117" s="183"/>
      <c r="L2117" s="7" t="str">
        <f t="shared" si="283"/>
        <v/>
      </c>
      <c r="M2117" s="7" t="str">
        <f t="shared" si="284"/>
        <v/>
      </c>
      <c r="N2117" s="7" t="str">
        <f t="shared" si="285"/>
        <v/>
      </c>
      <c r="O2117" s="144"/>
      <c r="P2117" s="355">
        <v>0</v>
      </c>
      <c r="Q2117" s="362">
        <f>SUM('NOVO HORIZONTE'!I2117)</f>
        <v>0</v>
      </c>
      <c r="R2117" s="363">
        <f t="shared" si="286"/>
        <v>0</v>
      </c>
      <c r="S2117" s="153">
        <f t="shared" si="274"/>
        <v>0</v>
      </c>
      <c r="T2117" s="364"/>
    </row>
    <row r="2118" ht="33.75" hidden="1" spans="1:20">
      <c r="A2118" s="158">
        <v>87501</v>
      </c>
      <c r="B2118" s="100" t="s">
        <v>252</v>
      </c>
      <c r="C2118" s="104" t="s">
        <v>2312</v>
      </c>
      <c r="D2118" s="94" t="s">
        <v>261</v>
      </c>
      <c r="E2118" s="95">
        <v>180.77</v>
      </c>
      <c r="F2118" s="96">
        <f t="shared" si="280"/>
        <v>221.88</v>
      </c>
      <c r="G2118" s="107">
        <f>ROUND(SUM('NOVO HORIZONTE'!G2118),2)</f>
        <v>0</v>
      </c>
      <c r="H2118" s="107">
        <f t="shared" si="281"/>
        <v>0</v>
      </c>
      <c r="I2118" s="143">
        <f t="shared" si="282"/>
        <v>0</v>
      </c>
      <c r="J2118" s="142"/>
      <c r="K2118" s="183"/>
      <c r="L2118" s="7" t="str">
        <f t="shared" si="283"/>
        <v/>
      </c>
      <c r="M2118" s="7" t="str">
        <f t="shared" si="284"/>
        <v/>
      </c>
      <c r="N2118" s="7" t="str">
        <f t="shared" si="285"/>
        <v/>
      </c>
      <c r="O2118" s="144"/>
      <c r="P2118" s="355">
        <v>0</v>
      </c>
      <c r="Q2118" s="362">
        <f>SUM('NOVO HORIZONTE'!I2118)</f>
        <v>0</v>
      </c>
      <c r="R2118" s="363">
        <f t="shared" si="286"/>
        <v>0</v>
      </c>
      <c r="S2118" s="153">
        <f t="shared" si="274"/>
        <v>0</v>
      </c>
      <c r="T2118" s="364"/>
    </row>
    <row r="2119" ht="33.75" hidden="1" spans="1:20">
      <c r="A2119" s="158">
        <v>87502</v>
      </c>
      <c r="B2119" s="100" t="s">
        <v>252</v>
      </c>
      <c r="C2119" s="104" t="s">
        <v>2313</v>
      </c>
      <c r="D2119" s="94" t="s">
        <v>261</v>
      </c>
      <c r="E2119" s="95">
        <v>182.71</v>
      </c>
      <c r="F2119" s="96">
        <f t="shared" si="280"/>
        <v>224.26</v>
      </c>
      <c r="G2119" s="107">
        <f>ROUND(SUM('NOVO HORIZONTE'!G2119),2)</f>
        <v>0</v>
      </c>
      <c r="H2119" s="107">
        <f t="shared" si="281"/>
        <v>0</v>
      </c>
      <c r="I2119" s="143">
        <f t="shared" si="282"/>
        <v>0</v>
      </c>
      <c r="J2119" s="142"/>
      <c r="K2119" s="183"/>
      <c r="L2119" s="7" t="str">
        <f t="shared" si="283"/>
        <v/>
      </c>
      <c r="M2119" s="7" t="str">
        <f t="shared" si="284"/>
        <v/>
      </c>
      <c r="N2119" s="7" t="str">
        <f t="shared" si="285"/>
        <v/>
      </c>
      <c r="O2119" s="144"/>
      <c r="P2119" s="355">
        <v>0</v>
      </c>
      <c r="Q2119" s="362">
        <f>SUM('NOVO HORIZONTE'!I2119)</f>
        <v>0</v>
      </c>
      <c r="R2119" s="363">
        <f t="shared" si="286"/>
        <v>0</v>
      </c>
      <c r="S2119" s="153">
        <f t="shared" si="274"/>
        <v>0</v>
      </c>
      <c r="T2119" s="364"/>
    </row>
    <row r="2120" ht="33.75" hidden="1" spans="1:20">
      <c r="A2120" s="158">
        <v>87503</v>
      </c>
      <c r="B2120" s="100" t="s">
        <v>252</v>
      </c>
      <c r="C2120" s="104" t="s">
        <v>2314</v>
      </c>
      <c r="D2120" s="94" t="s">
        <v>261</v>
      </c>
      <c r="E2120" s="95">
        <v>84.91</v>
      </c>
      <c r="F2120" s="96">
        <f t="shared" si="280"/>
        <v>104.22</v>
      </c>
      <c r="G2120" s="107">
        <f>ROUND(SUM('NOVO HORIZONTE'!G2120),2)</f>
        <v>0</v>
      </c>
      <c r="H2120" s="107">
        <f t="shared" si="281"/>
        <v>0</v>
      </c>
      <c r="I2120" s="143">
        <f t="shared" si="282"/>
        <v>0</v>
      </c>
      <c r="J2120" s="142"/>
      <c r="K2120" s="183"/>
      <c r="L2120" s="7" t="str">
        <f t="shared" si="283"/>
        <v/>
      </c>
      <c r="M2120" s="7" t="str">
        <f t="shared" si="284"/>
        <v/>
      </c>
      <c r="N2120" s="7" t="str">
        <f t="shared" si="285"/>
        <v/>
      </c>
      <c r="O2120" s="144"/>
      <c r="P2120" s="355">
        <v>0</v>
      </c>
      <c r="Q2120" s="362">
        <f>SUM('NOVO HORIZONTE'!I2120)</f>
        <v>0</v>
      </c>
      <c r="R2120" s="363">
        <f t="shared" si="286"/>
        <v>0</v>
      </c>
      <c r="S2120" s="153">
        <f t="shared" si="274"/>
        <v>0</v>
      </c>
      <c r="T2120" s="364"/>
    </row>
    <row r="2121" ht="33.75" hidden="1" spans="1:20">
      <c r="A2121" s="158">
        <v>87504</v>
      </c>
      <c r="B2121" s="100" t="s">
        <v>252</v>
      </c>
      <c r="C2121" s="104" t="s">
        <v>2315</v>
      </c>
      <c r="D2121" s="94" t="s">
        <v>261</v>
      </c>
      <c r="E2121" s="95">
        <v>86.32</v>
      </c>
      <c r="F2121" s="96">
        <f t="shared" si="280"/>
        <v>105.95</v>
      </c>
      <c r="G2121" s="107">
        <f>ROUND(SUM('NOVO HORIZONTE'!G2121),2)</f>
        <v>0</v>
      </c>
      <c r="H2121" s="107">
        <f t="shared" si="281"/>
        <v>0</v>
      </c>
      <c r="I2121" s="143">
        <f t="shared" si="282"/>
        <v>0</v>
      </c>
      <c r="J2121" s="142"/>
      <c r="K2121" s="183"/>
      <c r="L2121" s="7" t="str">
        <f t="shared" si="283"/>
        <v/>
      </c>
      <c r="M2121" s="7" t="str">
        <f t="shared" si="284"/>
        <v/>
      </c>
      <c r="N2121" s="7" t="str">
        <f t="shared" si="285"/>
        <v/>
      </c>
      <c r="O2121" s="144"/>
      <c r="P2121" s="355">
        <v>0</v>
      </c>
      <c r="Q2121" s="362">
        <f>SUM('NOVO HORIZONTE'!I2121)</f>
        <v>0</v>
      </c>
      <c r="R2121" s="363">
        <f t="shared" si="286"/>
        <v>0</v>
      </c>
      <c r="S2121" s="153">
        <f t="shared" si="274"/>
        <v>0</v>
      </c>
      <c r="T2121" s="364"/>
    </row>
    <row r="2122" ht="33.75" hidden="1" spans="1:20">
      <c r="A2122" s="158">
        <v>87507</v>
      </c>
      <c r="B2122" s="100" t="s">
        <v>252</v>
      </c>
      <c r="C2122" s="104" t="s">
        <v>2316</v>
      </c>
      <c r="D2122" s="94" t="s">
        <v>261</v>
      </c>
      <c r="E2122" s="95">
        <v>96.14</v>
      </c>
      <c r="F2122" s="96">
        <f t="shared" si="280"/>
        <v>118</v>
      </c>
      <c r="G2122" s="107">
        <f>ROUND(SUM('NOVO HORIZONTE'!G2122),2)</f>
        <v>0</v>
      </c>
      <c r="H2122" s="107">
        <f t="shared" si="281"/>
        <v>0</v>
      </c>
      <c r="I2122" s="143">
        <f t="shared" si="282"/>
        <v>0</v>
      </c>
      <c r="J2122" s="142"/>
      <c r="K2122" s="183"/>
      <c r="L2122" s="7" t="str">
        <f t="shared" si="283"/>
        <v/>
      </c>
      <c r="M2122" s="7" t="str">
        <f t="shared" si="284"/>
        <v/>
      </c>
      <c r="N2122" s="7" t="str">
        <f t="shared" si="285"/>
        <v/>
      </c>
      <c r="O2122" s="144"/>
      <c r="P2122" s="355">
        <v>0</v>
      </c>
      <c r="Q2122" s="362">
        <f>SUM('NOVO HORIZONTE'!I2122)</f>
        <v>0</v>
      </c>
      <c r="R2122" s="363">
        <f t="shared" si="286"/>
        <v>0</v>
      </c>
      <c r="S2122" s="153">
        <f t="shared" si="274"/>
        <v>0</v>
      </c>
      <c r="T2122" s="364"/>
    </row>
    <row r="2123" ht="33.75" hidden="1" spans="1:20">
      <c r="A2123" s="158">
        <v>87508</v>
      </c>
      <c r="B2123" s="100" t="s">
        <v>252</v>
      </c>
      <c r="C2123" s="104" t="s">
        <v>2317</v>
      </c>
      <c r="D2123" s="94" t="s">
        <v>261</v>
      </c>
      <c r="E2123" s="95">
        <v>97.67</v>
      </c>
      <c r="F2123" s="96">
        <f t="shared" si="280"/>
        <v>119.88</v>
      </c>
      <c r="G2123" s="107">
        <f>ROUND(SUM('NOVO HORIZONTE'!G2123),2)</f>
        <v>0</v>
      </c>
      <c r="H2123" s="107">
        <f t="shared" si="281"/>
        <v>0</v>
      </c>
      <c r="I2123" s="143">
        <f t="shared" si="282"/>
        <v>0</v>
      </c>
      <c r="J2123" s="142"/>
      <c r="K2123" s="183"/>
      <c r="L2123" s="7" t="str">
        <f t="shared" si="283"/>
        <v/>
      </c>
      <c r="M2123" s="7" t="str">
        <f t="shared" si="284"/>
        <v/>
      </c>
      <c r="N2123" s="7" t="str">
        <f t="shared" si="285"/>
        <v/>
      </c>
      <c r="O2123" s="144"/>
      <c r="P2123" s="355">
        <v>0</v>
      </c>
      <c r="Q2123" s="362">
        <f>SUM('NOVO HORIZONTE'!I2123)</f>
        <v>0</v>
      </c>
      <c r="R2123" s="363">
        <f t="shared" si="286"/>
        <v>0</v>
      </c>
      <c r="S2123" s="153">
        <f t="shared" si="274"/>
        <v>0</v>
      </c>
      <c r="T2123" s="364"/>
    </row>
    <row r="2124" ht="33.75" hidden="1" spans="1:20">
      <c r="A2124" s="158">
        <v>87509</v>
      </c>
      <c r="B2124" s="100" t="s">
        <v>252</v>
      </c>
      <c r="C2124" s="104" t="s">
        <v>2318</v>
      </c>
      <c r="D2124" s="94" t="s">
        <v>261</v>
      </c>
      <c r="E2124" s="95">
        <v>148.74</v>
      </c>
      <c r="F2124" s="96">
        <f t="shared" si="280"/>
        <v>182.56</v>
      </c>
      <c r="G2124" s="107">
        <f>ROUND(SUM('NOVO HORIZONTE'!G2124),2)</f>
        <v>0</v>
      </c>
      <c r="H2124" s="107">
        <f t="shared" si="281"/>
        <v>0</v>
      </c>
      <c r="I2124" s="143">
        <f t="shared" si="282"/>
        <v>0</v>
      </c>
      <c r="J2124" s="142"/>
      <c r="K2124" s="183"/>
      <c r="L2124" s="7" t="str">
        <f t="shared" si="283"/>
        <v/>
      </c>
      <c r="M2124" s="7" t="str">
        <f t="shared" si="284"/>
        <v/>
      </c>
      <c r="N2124" s="7" t="str">
        <f t="shared" si="285"/>
        <v/>
      </c>
      <c r="O2124" s="144"/>
      <c r="P2124" s="355">
        <v>0</v>
      </c>
      <c r="Q2124" s="362">
        <f>SUM('NOVO HORIZONTE'!I2124)</f>
        <v>0</v>
      </c>
      <c r="R2124" s="363">
        <f t="shared" si="286"/>
        <v>0</v>
      </c>
      <c r="S2124" s="153">
        <f t="shared" si="274"/>
        <v>0</v>
      </c>
      <c r="T2124" s="364"/>
    </row>
    <row r="2125" ht="33.75" hidden="1" spans="1:20">
      <c r="A2125" s="158">
        <v>87510</v>
      </c>
      <c r="B2125" s="100" t="s">
        <v>252</v>
      </c>
      <c r="C2125" s="104" t="s">
        <v>2319</v>
      </c>
      <c r="D2125" s="94" t="s">
        <v>261</v>
      </c>
      <c r="E2125" s="95">
        <v>150.68</v>
      </c>
      <c r="F2125" s="96">
        <f t="shared" si="280"/>
        <v>184.94</v>
      </c>
      <c r="G2125" s="107">
        <f>ROUND(SUM('NOVO HORIZONTE'!G2125),2)</f>
        <v>0</v>
      </c>
      <c r="H2125" s="107">
        <f t="shared" si="281"/>
        <v>0</v>
      </c>
      <c r="I2125" s="143">
        <f t="shared" si="282"/>
        <v>0</v>
      </c>
      <c r="J2125" s="142"/>
      <c r="K2125" s="183"/>
      <c r="L2125" s="7" t="str">
        <f t="shared" si="283"/>
        <v/>
      </c>
      <c r="M2125" s="7" t="str">
        <f t="shared" si="284"/>
        <v/>
      </c>
      <c r="N2125" s="7" t="str">
        <f t="shared" si="285"/>
        <v/>
      </c>
      <c r="O2125" s="144"/>
      <c r="P2125" s="355">
        <v>0</v>
      </c>
      <c r="Q2125" s="362">
        <f>SUM('NOVO HORIZONTE'!I2125)</f>
        <v>0</v>
      </c>
      <c r="R2125" s="363">
        <f t="shared" si="286"/>
        <v>0</v>
      </c>
      <c r="S2125" s="153">
        <f t="shared" si="274"/>
        <v>0</v>
      </c>
      <c r="T2125" s="364"/>
    </row>
    <row r="2126" ht="33.75" hidden="1" spans="1:20">
      <c r="A2126" s="158">
        <v>87511</v>
      </c>
      <c r="B2126" s="100" t="s">
        <v>252</v>
      </c>
      <c r="C2126" s="104" t="s">
        <v>2320</v>
      </c>
      <c r="D2126" s="94" t="s">
        <v>261</v>
      </c>
      <c r="E2126" s="95">
        <v>111.79</v>
      </c>
      <c r="F2126" s="96">
        <f t="shared" si="280"/>
        <v>137.21</v>
      </c>
      <c r="G2126" s="107">
        <f>ROUND(SUM('NOVO HORIZONTE'!G2126),2)</f>
        <v>0</v>
      </c>
      <c r="H2126" s="107">
        <f t="shared" si="281"/>
        <v>0</v>
      </c>
      <c r="I2126" s="143">
        <f t="shared" si="282"/>
        <v>0</v>
      </c>
      <c r="J2126" s="142"/>
      <c r="K2126" s="183"/>
      <c r="L2126" s="7" t="str">
        <f t="shared" si="283"/>
        <v/>
      </c>
      <c r="M2126" s="7" t="str">
        <f t="shared" si="284"/>
        <v/>
      </c>
      <c r="N2126" s="7" t="str">
        <f t="shared" si="285"/>
        <v/>
      </c>
      <c r="O2126" s="144"/>
      <c r="P2126" s="355">
        <v>0</v>
      </c>
      <c r="Q2126" s="362">
        <f>SUM('NOVO HORIZONTE'!I2126)</f>
        <v>0</v>
      </c>
      <c r="R2126" s="363">
        <f t="shared" si="286"/>
        <v>0</v>
      </c>
      <c r="S2126" s="153">
        <f t="shared" si="274"/>
        <v>0</v>
      </c>
      <c r="T2126" s="364"/>
    </row>
    <row r="2127" ht="33.75" hidden="1" spans="1:20">
      <c r="A2127" s="158">
        <v>87512</v>
      </c>
      <c r="B2127" s="100" t="s">
        <v>252</v>
      </c>
      <c r="C2127" s="104" t="s">
        <v>2321</v>
      </c>
      <c r="D2127" s="94" t="s">
        <v>261</v>
      </c>
      <c r="E2127" s="95">
        <v>113.2</v>
      </c>
      <c r="F2127" s="96">
        <f t="shared" si="280"/>
        <v>138.94</v>
      </c>
      <c r="G2127" s="107">
        <f>ROUND(SUM('NOVO HORIZONTE'!G2127),2)</f>
        <v>0</v>
      </c>
      <c r="H2127" s="107">
        <f t="shared" si="281"/>
        <v>0</v>
      </c>
      <c r="I2127" s="143">
        <f t="shared" si="282"/>
        <v>0</v>
      </c>
      <c r="J2127" s="142"/>
      <c r="K2127" s="183"/>
      <c r="L2127" s="7" t="str">
        <f t="shared" si="283"/>
        <v/>
      </c>
      <c r="M2127" s="7" t="str">
        <f t="shared" si="284"/>
        <v/>
      </c>
      <c r="N2127" s="7" t="str">
        <f t="shared" si="285"/>
        <v/>
      </c>
      <c r="O2127" s="144"/>
      <c r="P2127" s="355">
        <v>0</v>
      </c>
      <c r="Q2127" s="362">
        <f>SUM('NOVO HORIZONTE'!I2127)</f>
        <v>0</v>
      </c>
      <c r="R2127" s="363">
        <f t="shared" si="286"/>
        <v>0</v>
      </c>
      <c r="S2127" s="153">
        <f t="shared" si="274"/>
        <v>0</v>
      </c>
      <c r="T2127" s="364"/>
    </row>
    <row r="2128" ht="33.75" hidden="1" spans="1:20">
      <c r="A2128" s="158">
        <v>87515</v>
      </c>
      <c r="B2128" s="100" t="s">
        <v>252</v>
      </c>
      <c r="C2128" s="104" t="s">
        <v>2322</v>
      </c>
      <c r="D2128" s="94" t="s">
        <v>261</v>
      </c>
      <c r="E2128" s="95">
        <v>132.65</v>
      </c>
      <c r="F2128" s="96">
        <f t="shared" si="280"/>
        <v>162.81</v>
      </c>
      <c r="G2128" s="107">
        <f>ROUND(SUM('NOVO HORIZONTE'!G2128),2)</f>
        <v>0</v>
      </c>
      <c r="H2128" s="107">
        <f t="shared" si="281"/>
        <v>0</v>
      </c>
      <c r="I2128" s="143">
        <f t="shared" si="282"/>
        <v>0</v>
      </c>
      <c r="J2128" s="142"/>
      <c r="K2128" s="183"/>
      <c r="L2128" s="7" t="str">
        <f t="shared" si="283"/>
        <v/>
      </c>
      <c r="M2128" s="7" t="str">
        <f t="shared" si="284"/>
        <v/>
      </c>
      <c r="N2128" s="7" t="str">
        <f t="shared" si="285"/>
        <v/>
      </c>
      <c r="O2128" s="144"/>
      <c r="P2128" s="355">
        <v>0</v>
      </c>
      <c r="Q2128" s="362">
        <f>SUM('NOVO HORIZONTE'!I2128)</f>
        <v>0</v>
      </c>
      <c r="R2128" s="363">
        <f t="shared" si="286"/>
        <v>0</v>
      </c>
      <c r="S2128" s="153">
        <f t="shared" si="274"/>
        <v>0</v>
      </c>
      <c r="T2128" s="364"/>
    </row>
    <row r="2129" ht="33.75" hidden="1" spans="1:20">
      <c r="A2129" s="158">
        <v>87516</v>
      </c>
      <c r="B2129" s="100" t="s">
        <v>252</v>
      </c>
      <c r="C2129" s="104" t="s">
        <v>2323</v>
      </c>
      <c r="D2129" s="94" t="s">
        <v>261</v>
      </c>
      <c r="E2129" s="95">
        <v>134.17</v>
      </c>
      <c r="F2129" s="96">
        <f t="shared" si="280"/>
        <v>164.68</v>
      </c>
      <c r="G2129" s="107">
        <f>ROUND(SUM('NOVO HORIZONTE'!G2129),2)</f>
        <v>0</v>
      </c>
      <c r="H2129" s="107">
        <f t="shared" si="281"/>
        <v>0</v>
      </c>
      <c r="I2129" s="143">
        <f t="shared" si="282"/>
        <v>0</v>
      </c>
      <c r="J2129" s="142"/>
      <c r="K2129" s="183"/>
      <c r="L2129" s="7" t="str">
        <f t="shared" si="283"/>
        <v/>
      </c>
      <c r="M2129" s="7" t="str">
        <f t="shared" si="284"/>
        <v/>
      </c>
      <c r="N2129" s="7" t="str">
        <f t="shared" si="285"/>
        <v/>
      </c>
      <c r="O2129" s="144"/>
      <c r="P2129" s="355">
        <v>0</v>
      </c>
      <c r="Q2129" s="362">
        <f>SUM('NOVO HORIZONTE'!I2129)</f>
        <v>0</v>
      </c>
      <c r="R2129" s="363">
        <f t="shared" si="286"/>
        <v>0</v>
      </c>
      <c r="S2129" s="153">
        <f t="shared" si="274"/>
        <v>0</v>
      </c>
      <c r="T2129" s="364"/>
    </row>
    <row r="2130" ht="33.75" hidden="1" spans="1:20">
      <c r="A2130" s="158">
        <v>87517</v>
      </c>
      <c r="B2130" s="100" t="s">
        <v>252</v>
      </c>
      <c r="C2130" s="104" t="s">
        <v>2324</v>
      </c>
      <c r="D2130" s="94" t="s">
        <v>261</v>
      </c>
      <c r="E2130" s="95">
        <v>207.15</v>
      </c>
      <c r="F2130" s="96">
        <f t="shared" si="280"/>
        <v>254.26</v>
      </c>
      <c r="G2130" s="107">
        <f>ROUND(SUM('NOVO HORIZONTE'!G2130),2)</f>
        <v>0</v>
      </c>
      <c r="H2130" s="107">
        <f t="shared" si="281"/>
        <v>0</v>
      </c>
      <c r="I2130" s="143">
        <f t="shared" si="282"/>
        <v>0</v>
      </c>
      <c r="J2130" s="142"/>
      <c r="K2130" s="183"/>
      <c r="L2130" s="7" t="str">
        <f t="shared" si="283"/>
        <v/>
      </c>
      <c r="M2130" s="7" t="str">
        <f t="shared" si="284"/>
        <v/>
      </c>
      <c r="N2130" s="7" t="str">
        <f t="shared" si="285"/>
        <v/>
      </c>
      <c r="O2130" s="144"/>
      <c r="P2130" s="355">
        <v>0</v>
      </c>
      <c r="Q2130" s="362">
        <f>SUM('NOVO HORIZONTE'!I2130)</f>
        <v>0</v>
      </c>
      <c r="R2130" s="363">
        <f t="shared" si="286"/>
        <v>0</v>
      </c>
      <c r="S2130" s="153">
        <f t="shared" si="274"/>
        <v>0</v>
      </c>
      <c r="T2130" s="364"/>
    </row>
    <row r="2131" ht="33.75" hidden="1" spans="1:20">
      <c r="A2131" s="158">
        <v>87518</v>
      </c>
      <c r="B2131" s="100" t="s">
        <v>252</v>
      </c>
      <c r="C2131" s="104" t="s">
        <v>2325</v>
      </c>
      <c r="D2131" s="94" t="s">
        <v>261</v>
      </c>
      <c r="E2131" s="95">
        <v>209.09</v>
      </c>
      <c r="F2131" s="96">
        <f t="shared" si="280"/>
        <v>256.64</v>
      </c>
      <c r="G2131" s="107">
        <f>ROUND(SUM('NOVO HORIZONTE'!G2131),2)</f>
        <v>0</v>
      </c>
      <c r="H2131" s="107">
        <f t="shared" si="281"/>
        <v>0</v>
      </c>
      <c r="I2131" s="143">
        <f t="shared" si="282"/>
        <v>0</v>
      </c>
      <c r="J2131" s="142"/>
      <c r="K2131" s="183"/>
      <c r="L2131" s="7" t="str">
        <f t="shared" si="283"/>
        <v/>
      </c>
      <c r="M2131" s="7" t="str">
        <f t="shared" si="284"/>
        <v/>
      </c>
      <c r="N2131" s="7" t="str">
        <f t="shared" si="285"/>
        <v/>
      </c>
      <c r="O2131" s="144"/>
      <c r="P2131" s="355">
        <v>0</v>
      </c>
      <c r="Q2131" s="362">
        <f>SUM('NOVO HORIZONTE'!I2131)</f>
        <v>0</v>
      </c>
      <c r="R2131" s="363">
        <f t="shared" si="286"/>
        <v>0</v>
      </c>
      <c r="S2131" s="153">
        <f t="shared" si="274"/>
        <v>0</v>
      </c>
      <c r="T2131" s="364"/>
    </row>
    <row r="2132" ht="33.75" hidden="1" spans="1:20">
      <c r="A2132" s="158">
        <v>87519</v>
      </c>
      <c r="B2132" s="100" t="s">
        <v>252</v>
      </c>
      <c r="C2132" s="104" t="s">
        <v>2326</v>
      </c>
      <c r="D2132" s="94" t="s">
        <v>261</v>
      </c>
      <c r="E2132" s="95">
        <v>92.55</v>
      </c>
      <c r="F2132" s="96">
        <f t="shared" si="280"/>
        <v>113.6</v>
      </c>
      <c r="G2132" s="107">
        <f>ROUND(SUM('NOVO HORIZONTE'!G2132),2)</f>
        <v>0</v>
      </c>
      <c r="H2132" s="107">
        <f t="shared" si="281"/>
        <v>0</v>
      </c>
      <c r="I2132" s="143">
        <f t="shared" si="282"/>
        <v>0</v>
      </c>
      <c r="J2132" s="142"/>
      <c r="K2132" s="183"/>
      <c r="L2132" s="7" t="str">
        <f t="shared" si="283"/>
        <v/>
      </c>
      <c r="M2132" s="7" t="str">
        <f t="shared" si="284"/>
        <v/>
      </c>
      <c r="N2132" s="7" t="str">
        <f t="shared" si="285"/>
        <v/>
      </c>
      <c r="O2132" s="144"/>
      <c r="P2132" s="355">
        <v>0</v>
      </c>
      <c r="Q2132" s="362">
        <f>SUM('NOVO HORIZONTE'!I2132)</f>
        <v>0</v>
      </c>
      <c r="R2132" s="363">
        <f t="shared" si="286"/>
        <v>0</v>
      </c>
      <c r="S2132" s="153">
        <f t="shared" si="274"/>
        <v>0</v>
      </c>
      <c r="T2132" s="364"/>
    </row>
    <row r="2133" ht="33.75" hidden="1" spans="1:20">
      <c r="A2133" s="158">
        <v>87520</v>
      </c>
      <c r="B2133" s="100" t="s">
        <v>252</v>
      </c>
      <c r="C2133" s="104" t="s">
        <v>2327</v>
      </c>
      <c r="D2133" s="94" t="s">
        <v>261</v>
      </c>
      <c r="E2133" s="95">
        <v>93.96</v>
      </c>
      <c r="F2133" s="96">
        <f t="shared" si="280"/>
        <v>115.33</v>
      </c>
      <c r="G2133" s="107">
        <f>ROUND(SUM('NOVO HORIZONTE'!G2133),2)</f>
        <v>0</v>
      </c>
      <c r="H2133" s="107">
        <f t="shared" si="281"/>
        <v>0</v>
      </c>
      <c r="I2133" s="143">
        <f t="shared" si="282"/>
        <v>0</v>
      </c>
      <c r="J2133" s="142"/>
      <c r="K2133" s="183"/>
      <c r="L2133" s="7" t="str">
        <f t="shared" si="283"/>
        <v/>
      </c>
      <c r="M2133" s="7" t="str">
        <f t="shared" si="284"/>
        <v/>
      </c>
      <c r="N2133" s="7" t="str">
        <f t="shared" si="285"/>
        <v/>
      </c>
      <c r="O2133" s="144"/>
      <c r="P2133" s="355">
        <v>0</v>
      </c>
      <c r="Q2133" s="362">
        <f>SUM('NOVO HORIZONTE'!I2133)</f>
        <v>0</v>
      </c>
      <c r="R2133" s="363">
        <f t="shared" si="286"/>
        <v>0</v>
      </c>
      <c r="S2133" s="153">
        <f t="shared" si="274"/>
        <v>0</v>
      </c>
      <c r="T2133" s="364"/>
    </row>
    <row r="2134" ht="33.75" hidden="1" spans="1:20">
      <c r="A2134" s="158">
        <v>87523</v>
      </c>
      <c r="B2134" s="100" t="s">
        <v>252</v>
      </c>
      <c r="C2134" s="104" t="s">
        <v>2328</v>
      </c>
      <c r="D2134" s="94" t="s">
        <v>261</v>
      </c>
      <c r="E2134" s="95">
        <v>106.52</v>
      </c>
      <c r="F2134" s="96">
        <f t="shared" si="280"/>
        <v>130.74</v>
      </c>
      <c r="G2134" s="107">
        <f>ROUND(SUM('NOVO HORIZONTE'!G2134),2)</f>
        <v>0</v>
      </c>
      <c r="H2134" s="107">
        <f t="shared" si="281"/>
        <v>0</v>
      </c>
      <c r="I2134" s="143">
        <f t="shared" si="282"/>
        <v>0</v>
      </c>
      <c r="J2134" s="142"/>
      <c r="K2134" s="183"/>
      <c r="L2134" s="7" t="str">
        <f t="shared" si="283"/>
        <v/>
      </c>
      <c r="M2134" s="7" t="str">
        <f t="shared" si="284"/>
        <v/>
      </c>
      <c r="N2134" s="7" t="str">
        <f t="shared" si="285"/>
        <v/>
      </c>
      <c r="O2134" s="144"/>
      <c r="P2134" s="355">
        <v>0</v>
      </c>
      <c r="Q2134" s="362">
        <f>SUM('NOVO HORIZONTE'!I2134)</f>
        <v>0</v>
      </c>
      <c r="R2134" s="363">
        <f t="shared" si="286"/>
        <v>0</v>
      </c>
      <c r="S2134" s="153">
        <f t="shared" si="274"/>
        <v>0</v>
      </c>
      <c r="T2134" s="364"/>
    </row>
    <row r="2135" ht="33.75" hidden="1" spans="1:20">
      <c r="A2135" s="158">
        <v>87524</v>
      </c>
      <c r="B2135" s="100" t="s">
        <v>252</v>
      </c>
      <c r="C2135" s="104" t="s">
        <v>2329</v>
      </c>
      <c r="D2135" s="94" t="s">
        <v>261</v>
      </c>
      <c r="E2135" s="95">
        <v>108.04</v>
      </c>
      <c r="F2135" s="96">
        <f t="shared" si="280"/>
        <v>132.61</v>
      </c>
      <c r="G2135" s="107">
        <f>ROUND(SUM('NOVO HORIZONTE'!G2135),2)</f>
        <v>0</v>
      </c>
      <c r="H2135" s="107">
        <f t="shared" si="281"/>
        <v>0</v>
      </c>
      <c r="I2135" s="143">
        <f t="shared" si="282"/>
        <v>0</v>
      </c>
      <c r="J2135" s="142"/>
      <c r="K2135" s="183"/>
      <c r="L2135" s="7" t="str">
        <f t="shared" si="283"/>
        <v/>
      </c>
      <c r="M2135" s="7" t="str">
        <f t="shared" si="284"/>
        <v/>
      </c>
      <c r="N2135" s="7" t="str">
        <f t="shared" si="285"/>
        <v/>
      </c>
      <c r="O2135" s="144"/>
      <c r="P2135" s="355">
        <v>0</v>
      </c>
      <c r="Q2135" s="362">
        <f>SUM('NOVO HORIZONTE'!I2135)</f>
        <v>0</v>
      </c>
      <c r="R2135" s="363">
        <f t="shared" si="286"/>
        <v>0</v>
      </c>
      <c r="S2135" s="153">
        <f t="shared" si="274"/>
        <v>0</v>
      </c>
      <c r="T2135" s="364"/>
    </row>
    <row r="2136" ht="33.75" hidden="1" spans="1:20">
      <c r="A2136" s="158">
        <v>87525</v>
      </c>
      <c r="B2136" s="100" t="s">
        <v>252</v>
      </c>
      <c r="C2136" s="104" t="s">
        <v>2330</v>
      </c>
      <c r="D2136" s="94" t="s">
        <v>261</v>
      </c>
      <c r="E2136" s="95">
        <v>164.8</v>
      </c>
      <c r="F2136" s="96">
        <f t="shared" si="280"/>
        <v>202.28</v>
      </c>
      <c r="G2136" s="107">
        <f>ROUND(SUM('NOVO HORIZONTE'!G2136),2)</f>
        <v>0</v>
      </c>
      <c r="H2136" s="107">
        <f t="shared" si="281"/>
        <v>0</v>
      </c>
      <c r="I2136" s="143">
        <f t="shared" si="282"/>
        <v>0</v>
      </c>
      <c r="J2136" s="142"/>
      <c r="K2136" s="183"/>
      <c r="L2136" s="7" t="str">
        <f t="shared" si="283"/>
        <v/>
      </c>
      <c r="M2136" s="7" t="str">
        <f t="shared" si="284"/>
        <v/>
      </c>
      <c r="N2136" s="7" t="str">
        <f t="shared" si="285"/>
        <v/>
      </c>
      <c r="O2136" s="144"/>
      <c r="P2136" s="355">
        <v>0</v>
      </c>
      <c r="Q2136" s="362">
        <f>SUM('NOVO HORIZONTE'!I2136)</f>
        <v>0</v>
      </c>
      <c r="R2136" s="363">
        <f t="shared" si="286"/>
        <v>0</v>
      </c>
      <c r="S2136" s="153">
        <f t="shared" si="274"/>
        <v>0</v>
      </c>
      <c r="T2136" s="364"/>
    </row>
    <row r="2137" ht="33.75" hidden="1" spans="1:20">
      <c r="A2137" s="158">
        <v>87526</v>
      </c>
      <c r="B2137" s="100" t="s">
        <v>252</v>
      </c>
      <c r="C2137" s="104" t="s">
        <v>2331</v>
      </c>
      <c r="D2137" s="94" t="s">
        <v>261</v>
      </c>
      <c r="E2137" s="95">
        <v>166.74</v>
      </c>
      <c r="F2137" s="96">
        <f t="shared" si="280"/>
        <v>204.66</v>
      </c>
      <c r="G2137" s="107">
        <f>ROUND(SUM('NOVO HORIZONTE'!G2137),2)</f>
        <v>0</v>
      </c>
      <c r="H2137" s="107">
        <f t="shared" si="281"/>
        <v>0</v>
      </c>
      <c r="I2137" s="143">
        <f t="shared" si="282"/>
        <v>0</v>
      </c>
      <c r="J2137" s="142"/>
      <c r="K2137" s="183"/>
      <c r="L2137" s="7" t="str">
        <f t="shared" si="283"/>
        <v/>
      </c>
      <c r="M2137" s="7" t="str">
        <f t="shared" si="284"/>
        <v/>
      </c>
      <c r="N2137" s="7" t="str">
        <f t="shared" si="285"/>
        <v/>
      </c>
      <c r="O2137" s="144"/>
      <c r="P2137" s="355">
        <v>0</v>
      </c>
      <c r="Q2137" s="362">
        <f>SUM('NOVO HORIZONTE'!I2137)</f>
        <v>0</v>
      </c>
      <c r="R2137" s="363">
        <f t="shared" si="286"/>
        <v>0</v>
      </c>
      <c r="S2137" s="153">
        <f t="shared" ref="S2137:S2200" si="287">IF(R2137=0,0,IF(R2137&gt;0,"c","b"))</f>
        <v>0</v>
      </c>
      <c r="T2137" s="364"/>
    </row>
    <row r="2138" ht="12.75" hidden="1" spans="1:20">
      <c r="A2138" s="154" t="s">
        <v>2332</v>
      </c>
      <c r="B2138" s="100"/>
      <c r="C2138" s="161" t="s">
        <v>2333</v>
      </c>
      <c r="D2138" s="178">
        <v>0</v>
      </c>
      <c r="E2138" s="387">
        <v>0</v>
      </c>
      <c r="F2138" s="379">
        <f t="shared" si="268"/>
        <v>0</v>
      </c>
      <c r="G2138" s="209">
        <f>ROUND(SUM('NOVO HORIZONTE'!G2138),2)</f>
        <v>0</v>
      </c>
      <c r="H2138" s="187">
        <f t="shared" si="275"/>
        <v>0</v>
      </c>
      <c r="I2138" s="188">
        <f t="shared" si="276"/>
        <v>0</v>
      </c>
      <c r="J2138" s="142"/>
      <c r="K2138" s="138" t="str">
        <f>IF(OR(SUM(I2138)&gt;0,SUM(I2138)&gt;0),"xx","")</f>
        <v/>
      </c>
      <c r="L2138" s="7" t="str">
        <f t="shared" si="277"/>
        <v/>
      </c>
      <c r="M2138" s="7" t="str">
        <f t="shared" si="278"/>
        <v/>
      </c>
      <c r="N2138" s="7" t="str">
        <f t="shared" si="279"/>
        <v/>
      </c>
      <c r="O2138" s="144"/>
      <c r="P2138" s="375"/>
      <c r="Q2138" s="362">
        <f>SUM('NOVO HORIZONTE'!I2138)</f>
        <v>0</v>
      </c>
      <c r="R2138" s="363">
        <f t="shared" si="272"/>
        <v>0</v>
      </c>
      <c r="S2138" s="153">
        <f t="shared" si="287"/>
        <v>0</v>
      </c>
      <c r="T2138" s="364"/>
    </row>
    <row r="2139" ht="33.75" hidden="1" spans="1:20">
      <c r="A2139" s="158">
        <v>89169</v>
      </c>
      <c r="B2139" s="100" t="s">
        <v>252</v>
      </c>
      <c r="C2139" s="104" t="s">
        <v>2334</v>
      </c>
      <c r="D2139" s="94" t="s">
        <v>261</v>
      </c>
      <c r="E2139" s="95">
        <v>66.46</v>
      </c>
      <c r="F2139" s="96">
        <f t="shared" si="268"/>
        <v>81.57</v>
      </c>
      <c r="G2139" s="107">
        <f>ROUND(SUM('NOVO HORIZONTE'!G2139),2)</f>
        <v>0</v>
      </c>
      <c r="H2139" s="107">
        <f t="shared" si="275"/>
        <v>0</v>
      </c>
      <c r="I2139" s="143">
        <f t="shared" si="276"/>
        <v>0</v>
      </c>
      <c r="J2139" s="142"/>
      <c r="K2139" s="183"/>
      <c r="L2139" s="7" t="str">
        <f t="shared" si="277"/>
        <v/>
      </c>
      <c r="M2139" s="7" t="str">
        <f t="shared" si="278"/>
        <v/>
      </c>
      <c r="N2139" s="7" t="str">
        <f t="shared" si="279"/>
        <v/>
      </c>
      <c r="O2139" s="144"/>
      <c r="P2139" s="355">
        <v>0</v>
      </c>
      <c r="Q2139" s="362">
        <f>SUM('NOVO HORIZONTE'!I2139)</f>
        <v>0</v>
      </c>
      <c r="R2139" s="363">
        <f t="shared" si="272"/>
        <v>0</v>
      </c>
      <c r="S2139" s="153">
        <f t="shared" si="287"/>
        <v>0</v>
      </c>
      <c r="T2139" s="364"/>
    </row>
    <row r="2140" ht="33.75" hidden="1" spans="1:20">
      <c r="A2140" s="158">
        <v>89044</v>
      </c>
      <c r="B2140" s="100" t="s">
        <v>252</v>
      </c>
      <c r="C2140" s="104" t="s">
        <v>2335</v>
      </c>
      <c r="D2140" s="94" t="s">
        <v>261</v>
      </c>
      <c r="E2140" s="95">
        <v>65.24</v>
      </c>
      <c r="F2140" s="96">
        <f t="shared" si="268"/>
        <v>80.08</v>
      </c>
      <c r="G2140" s="107">
        <f>ROUND(SUM('NOVO HORIZONTE'!G2140),2)</f>
        <v>0</v>
      </c>
      <c r="H2140" s="107">
        <f t="shared" si="275"/>
        <v>0</v>
      </c>
      <c r="I2140" s="143">
        <f t="shared" si="276"/>
        <v>0</v>
      </c>
      <c r="J2140" s="142"/>
      <c r="K2140" s="183"/>
      <c r="L2140" s="7" t="str">
        <f t="shared" si="277"/>
        <v/>
      </c>
      <c r="M2140" s="7" t="str">
        <f t="shared" si="278"/>
        <v/>
      </c>
      <c r="N2140" s="7" t="str">
        <f t="shared" si="279"/>
        <v/>
      </c>
      <c r="O2140" s="144"/>
      <c r="P2140" s="355">
        <v>0</v>
      </c>
      <c r="Q2140" s="362">
        <f>SUM('NOVO HORIZONTE'!I2140)</f>
        <v>0</v>
      </c>
      <c r="R2140" s="363">
        <f t="shared" si="272"/>
        <v>0</v>
      </c>
      <c r="S2140" s="153">
        <f t="shared" si="287"/>
        <v>0</v>
      </c>
      <c r="T2140" s="364"/>
    </row>
    <row r="2141" ht="33.75" hidden="1" spans="1:20">
      <c r="A2141" s="158">
        <v>89978</v>
      </c>
      <c r="B2141" s="100" t="s">
        <v>252</v>
      </c>
      <c r="C2141" s="104" t="s">
        <v>2336</v>
      </c>
      <c r="D2141" s="94" t="s">
        <v>261</v>
      </c>
      <c r="E2141" s="95">
        <v>87.04</v>
      </c>
      <c r="F2141" s="96">
        <f t="shared" si="268"/>
        <v>106.83</v>
      </c>
      <c r="G2141" s="107">
        <f>ROUND(SUM('NOVO HORIZONTE'!G2141),2)</f>
        <v>0</v>
      </c>
      <c r="H2141" s="107">
        <f t="shared" si="275"/>
        <v>0</v>
      </c>
      <c r="I2141" s="143">
        <f t="shared" si="276"/>
        <v>0</v>
      </c>
      <c r="J2141" s="142"/>
      <c r="K2141" s="183"/>
      <c r="L2141" s="7" t="str">
        <f t="shared" si="277"/>
        <v/>
      </c>
      <c r="M2141" s="7" t="str">
        <f t="shared" si="278"/>
        <v/>
      </c>
      <c r="N2141" s="7" t="str">
        <f t="shared" si="279"/>
        <v/>
      </c>
      <c r="O2141" s="144"/>
      <c r="P2141" s="355">
        <v>0</v>
      </c>
      <c r="Q2141" s="362">
        <f>SUM('NOVO HORIZONTE'!I2141)</f>
        <v>0</v>
      </c>
      <c r="R2141" s="363">
        <f t="shared" si="272"/>
        <v>0</v>
      </c>
      <c r="S2141" s="153">
        <f t="shared" si="287"/>
        <v>0</v>
      </c>
      <c r="T2141" s="364"/>
    </row>
    <row r="2142" ht="33.75" hidden="1" spans="1:20">
      <c r="A2142" s="158">
        <v>87447</v>
      </c>
      <c r="B2142" s="100" t="s">
        <v>252</v>
      </c>
      <c r="C2142" s="104" t="s">
        <v>2337</v>
      </c>
      <c r="D2142" s="94" t="s">
        <v>261</v>
      </c>
      <c r="E2142" s="95">
        <v>65.94</v>
      </c>
      <c r="F2142" s="96">
        <f t="shared" si="268"/>
        <v>80.93</v>
      </c>
      <c r="G2142" s="107">
        <f>ROUND(SUM('NOVO HORIZONTE'!G2142),2)</f>
        <v>0</v>
      </c>
      <c r="H2142" s="107">
        <f t="shared" si="275"/>
        <v>0</v>
      </c>
      <c r="I2142" s="143">
        <f t="shared" si="276"/>
        <v>0</v>
      </c>
      <c r="J2142" s="142"/>
      <c r="K2142" s="183"/>
      <c r="L2142" s="7" t="str">
        <f t="shared" si="277"/>
        <v/>
      </c>
      <c r="M2142" s="7" t="str">
        <f t="shared" si="278"/>
        <v/>
      </c>
      <c r="N2142" s="7" t="str">
        <f t="shared" si="279"/>
        <v/>
      </c>
      <c r="O2142" s="144"/>
      <c r="P2142" s="355">
        <v>0</v>
      </c>
      <c r="Q2142" s="362">
        <f>SUM('NOVO HORIZONTE'!I2142)</f>
        <v>0</v>
      </c>
      <c r="R2142" s="363">
        <f t="shared" si="272"/>
        <v>0</v>
      </c>
      <c r="S2142" s="153">
        <f t="shared" si="287"/>
        <v>0</v>
      </c>
      <c r="T2142" s="364"/>
    </row>
    <row r="2143" ht="33.75" hidden="1" spans="1:20">
      <c r="A2143" s="158">
        <v>87448</v>
      </c>
      <c r="B2143" s="100" t="s">
        <v>252</v>
      </c>
      <c r="C2143" s="104" t="s">
        <v>2338</v>
      </c>
      <c r="D2143" s="94" t="s">
        <v>261</v>
      </c>
      <c r="E2143" s="95">
        <v>66.77</v>
      </c>
      <c r="F2143" s="96">
        <f t="shared" si="268"/>
        <v>81.95</v>
      </c>
      <c r="G2143" s="107">
        <f>ROUND(SUM('NOVO HORIZONTE'!G2143),2)</f>
        <v>0</v>
      </c>
      <c r="H2143" s="107">
        <f t="shared" si="275"/>
        <v>0</v>
      </c>
      <c r="I2143" s="143">
        <f t="shared" si="276"/>
        <v>0</v>
      </c>
      <c r="J2143" s="142"/>
      <c r="K2143" s="183"/>
      <c r="L2143" s="7" t="str">
        <f t="shared" si="277"/>
        <v/>
      </c>
      <c r="M2143" s="7" t="str">
        <f t="shared" si="278"/>
        <v/>
      </c>
      <c r="N2143" s="7" t="str">
        <f t="shared" si="279"/>
        <v/>
      </c>
      <c r="O2143" s="144"/>
      <c r="P2143" s="355">
        <v>0</v>
      </c>
      <c r="Q2143" s="362">
        <f>SUM('NOVO HORIZONTE'!I2143)</f>
        <v>0</v>
      </c>
      <c r="R2143" s="363">
        <f t="shared" si="272"/>
        <v>0</v>
      </c>
      <c r="S2143" s="153">
        <f t="shared" si="287"/>
        <v>0</v>
      </c>
      <c r="T2143" s="364"/>
    </row>
    <row r="2144" ht="33.75" hidden="1" spans="1:20">
      <c r="A2144" s="158">
        <v>87449</v>
      </c>
      <c r="B2144" s="100" t="s">
        <v>252</v>
      </c>
      <c r="C2144" s="104" t="s">
        <v>2339</v>
      </c>
      <c r="D2144" s="94" t="s">
        <v>261</v>
      </c>
      <c r="E2144" s="95">
        <v>87.1</v>
      </c>
      <c r="F2144" s="96">
        <f t="shared" si="268"/>
        <v>106.91</v>
      </c>
      <c r="G2144" s="107">
        <f>ROUND(SUM('NOVO HORIZONTE'!G2144),2)</f>
        <v>0</v>
      </c>
      <c r="H2144" s="107">
        <f t="shared" si="275"/>
        <v>0</v>
      </c>
      <c r="I2144" s="143">
        <f t="shared" si="276"/>
        <v>0</v>
      </c>
      <c r="J2144" s="142"/>
      <c r="K2144" s="183"/>
      <c r="L2144" s="7" t="str">
        <f t="shared" si="277"/>
        <v/>
      </c>
      <c r="M2144" s="7" t="str">
        <f t="shared" si="278"/>
        <v/>
      </c>
      <c r="N2144" s="7" t="str">
        <f t="shared" si="279"/>
        <v/>
      </c>
      <c r="O2144" s="144"/>
      <c r="P2144" s="355">
        <v>0</v>
      </c>
      <c r="Q2144" s="362">
        <f>SUM('NOVO HORIZONTE'!I2144)</f>
        <v>0</v>
      </c>
      <c r="R2144" s="363">
        <f t="shared" si="272"/>
        <v>0</v>
      </c>
      <c r="S2144" s="153">
        <f t="shared" si="287"/>
        <v>0</v>
      </c>
      <c r="T2144" s="364"/>
    </row>
    <row r="2145" ht="33.75" hidden="1" spans="1:20">
      <c r="A2145" s="158">
        <v>87450</v>
      </c>
      <c r="B2145" s="100" t="s">
        <v>252</v>
      </c>
      <c r="C2145" s="104" t="s">
        <v>2340</v>
      </c>
      <c r="D2145" s="94" t="s">
        <v>261</v>
      </c>
      <c r="E2145" s="95">
        <v>88.57</v>
      </c>
      <c r="F2145" s="96">
        <f t="shared" si="268"/>
        <v>108.71</v>
      </c>
      <c r="G2145" s="107">
        <f>ROUND(SUM('NOVO HORIZONTE'!G2145),2)</f>
        <v>0</v>
      </c>
      <c r="H2145" s="107">
        <f t="shared" si="275"/>
        <v>0</v>
      </c>
      <c r="I2145" s="143">
        <f t="shared" si="276"/>
        <v>0</v>
      </c>
      <c r="J2145" s="142"/>
      <c r="K2145" s="183"/>
      <c r="L2145" s="7" t="str">
        <f t="shared" si="277"/>
        <v/>
      </c>
      <c r="M2145" s="7" t="str">
        <f t="shared" si="278"/>
        <v/>
      </c>
      <c r="N2145" s="7" t="str">
        <f t="shared" si="279"/>
        <v/>
      </c>
      <c r="O2145" s="144"/>
      <c r="P2145" s="355">
        <v>0</v>
      </c>
      <c r="Q2145" s="362">
        <f>SUM('NOVO HORIZONTE'!I2145)</f>
        <v>0</v>
      </c>
      <c r="R2145" s="363">
        <f t="shared" si="272"/>
        <v>0</v>
      </c>
      <c r="S2145" s="153">
        <f t="shared" si="287"/>
        <v>0</v>
      </c>
      <c r="T2145" s="364"/>
    </row>
    <row r="2146" ht="33.75" hidden="1" spans="1:20">
      <c r="A2146" s="158">
        <v>87451</v>
      </c>
      <c r="B2146" s="100" t="s">
        <v>252</v>
      </c>
      <c r="C2146" s="104" t="s">
        <v>2341</v>
      </c>
      <c r="D2146" s="94" t="s">
        <v>261</v>
      </c>
      <c r="E2146" s="95">
        <v>106.9</v>
      </c>
      <c r="F2146" s="96">
        <f t="shared" si="268"/>
        <v>131.21</v>
      </c>
      <c r="G2146" s="107">
        <f>ROUND(SUM('NOVO HORIZONTE'!G2146),2)</f>
        <v>0</v>
      </c>
      <c r="H2146" s="107">
        <f t="shared" si="275"/>
        <v>0</v>
      </c>
      <c r="I2146" s="143">
        <f t="shared" si="276"/>
        <v>0</v>
      </c>
      <c r="J2146" s="142"/>
      <c r="K2146" s="183"/>
      <c r="L2146" s="7" t="str">
        <f t="shared" si="277"/>
        <v/>
      </c>
      <c r="M2146" s="7" t="str">
        <f t="shared" si="278"/>
        <v/>
      </c>
      <c r="N2146" s="7" t="str">
        <f t="shared" si="279"/>
        <v/>
      </c>
      <c r="O2146" s="144"/>
      <c r="P2146" s="355">
        <v>0</v>
      </c>
      <c r="Q2146" s="362">
        <f>SUM('NOVO HORIZONTE'!I2146)</f>
        <v>0</v>
      </c>
      <c r="R2146" s="363">
        <f t="shared" si="272"/>
        <v>0</v>
      </c>
      <c r="S2146" s="153">
        <f t="shared" si="287"/>
        <v>0</v>
      </c>
      <c r="T2146" s="364"/>
    </row>
    <row r="2147" ht="33.75" hidden="1" spans="1:20">
      <c r="A2147" s="158">
        <v>87452</v>
      </c>
      <c r="B2147" s="100" t="s">
        <v>252</v>
      </c>
      <c r="C2147" s="104" t="s">
        <v>2342</v>
      </c>
      <c r="D2147" s="94" t="s">
        <v>261</v>
      </c>
      <c r="E2147" s="95">
        <v>107.41</v>
      </c>
      <c r="F2147" s="96">
        <f t="shared" si="268"/>
        <v>131.84</v>
      </c>
      <c r="G2147" s="107">
        <f>ROUND(SUM('NOVO HORIZONTE'!G2147),2)</f>
        <v>0</v>
      </c>
      <c r="H2147" s="107">
        <f t="shared" si="275"/>
        <v>0</v>
      </c>
      <c r="I2147" s="143">
        <f t="shared" si="276"/>
        <v>0</v>
      </c>
      <c r="J2147" s="142"/>
      <c r="K2147" s="183"/>
      <c r="L2147" s="7" t="str">
        <f t="shared" si="277"/>
        <v/>
      </c>
      <c r="M2147" s="7" t="str">
        <f t="shared" si="278"/>
        <v/>
      </c>
      <c r="N2147" s="7" t="str">
        <f t="shared" si="279"/>
        <v/>
      </c>
      <c r="O2147" s="144"/>
      <c r="P2147" s="355">
        <v>0</v>
      </c>
      <c r="Q2147" s="362">
        <f>SUM('NOVO HORIZONTE'!I2147)</f>
        <v>0</v>
      </c>
      <c r="R2147" s="363">
        <f t="shared" si="272"/>
        <v>0</v>
      </c>
      <c r="S2147" s="153">
        <f t="shared" si="287"/>
        <v>0</v>
      </c>
      <c r="T2147" s="364"/>
    </row>
    <row r="2148" ht="33.75" hidden="1" spans="1:20">
      <c r="A2148" s="158">
        <v>87453</v>
      </c>
      <c r="B2148" s="100" t="s">
        <v>252</v>
      </c>
      <c r="C2148" s="104" t="s">
        <v>2343</v>
      </c>
      <c r="D2148" s="94" t="s">
        <v>261</v>
      </c>
      <c r="E2148" s="95">
        <v>60.15</v>
      </c>
      <c r="F2148" s="96">
        <f t="shared" si="268"/>
        <v>73.83</v>
      </c>
      <c r="G2148" s="107">
        <f>ROUND(SUM('NOVO HORIZONTE'!G2148),2)</f>
        <v>0</v>
      </c>
      <c r="H2148" s="107">
        <f t="shared" si="275"/>
        <v>0</v>
      </c>
      <c r="I2148" s="143">
        <f t="shared" si="276"/>
        <v>0</v>
      </c>
      <c r="J2148" s="142"/>
      <c r="K2148" s="183"/>
      <c r="L2148" s="7" t="str">
        <f t="shared" si="277"/>
        <v/>
      </c>
      <c r="M2148" s="7" t="str">
        <f t="shared" si="278"/>
        <v/>
      </c>
      <c r="N2148" s="7" t="str">
        <f t="shared" si="279"/>
        <v/>
      </c>
      <c r="O2148" s="144"/>
      <c r="P2148" s="355">
        <v>0</v>
      </c>
      <c r="Q2148" s="362">
        <f>SUM('NOVO HORIZONTE'!I2148)</f>
        <v>0</v>
      </c>
      <c r="R2148" s="363">
        <f t="shared" si="272"/>
        <v>0</v>
      </c>
      <c r="S2148" s="153">
        <f t="shared" si="287"/>
        <v>0</v>
      </c>
      <c r="T2148" s="364"/>
    </row>
    <row r="2149" ht="33.75" hidden="1" spans="1:20">
      <c r="A2149" s="158">
        <v>87454</v>
      </c>
      <c r="B2149" s="100" t="s">
        <v>252</v>
      </c>
      <c r="C2149" s="104" t="s">
        <v>2344</v>
      </c>
      <c r="D2149" s="94" t="s">
        <v>261</v>
      </c>
      <c r="E2149" s="95">
        <v>61.41</v>
      </c>
      <c r="F2149" s="96">
        <f t="shared" si="268"/>
        <v>75.37</v>
      </c>
      <c r="G2149" s="107">
        <f>ROUND(SUM('NOVO HORIZONTE'!G2149),2)</f>
        <v>0</v>
      </c>
      <c r="H2149" s="107">
        <f t="shared" si="275"/>
        <v>0</v>
      </c>
      <c r="I2149" s="143">
        <f t="shared" si="276"/>
        <v>0</v>
      </c>
      <c r="J2149" s="142"/>
      <c r="K2149" s="183"/>
      <c r="L2149" s="7" t="str">
        <f t="shared" si="277"/>
        <v/>
      </c>
      <c r="M2149" s="7" t="str">
        <f t="shared" si="278"/>
        <v/>
      </c>
      <c r="N2149" s="7" t="str">
        <f t="shared" si="279"/>
        <v/>
      </c>
      <c r="O2149" s="144"/>
      <c r="P2149" s="355">
        <v>0</v>
      </c>
      <c r="Q2149" s="362">
        <f>SUM('NOVO HORIZONTE'!I2149)</f>
        <v>0</v>
      </c>
      <c r="R2149" s="363">
        <f t="shared" si="272"/>
        <v>0</v>
      </c>
      <c r="S2149" s="153">
        <f t="shared" si="287"/>
        <v>0</v>
      </c>
      <c r="T2149" s="364"/>
    </row>
    <row r="2150" ht="33.75" hidden="1" spans="1:20">
      <c r="A2150" s="158">
        <v>87455</v>
      </c>
      <c r="B2150" s="100" t="s">
        <v>252</v>
      </c>
      <c r="C2150" s="104" t="s">
        <v>2345</v>
      </c>
      <c r="D2150" s="94" t="s">
        <v>261</v>
      </c>
      <c r="E2150" s="95">
        <v>79.85</v>
      </c>
      <c r="F2150" s="96">
        <f t="shared" si="268"/>
        <v>98.01</v>
      </c>
      <c r="G2150" s="107">
        <f>ROUND(SUM('NOVO HORIZONTE'!G2150),2)</f>
        <v>0</v>
      </c>
      <c r="H2150" s="107">
        <f t="shared" si="275"/>
        <v>0</v>
      </c>
      <c r="I2150" s="143">
        <f t="shared" si="276"/>
        <v>0</v>
      </c>
      <c r="J2150" s="142"/>
      <c r="K2150" s="183"/>
      <c r="L2150" s="7" t="str">
        <f t="shared" si="277"/>
        <v/>
      </c>
      <c r="M2150" s="7" t="str">
        <f t="shared" si="278"/>
        <v/>
      </c>
      <c r="N2150" s="7" t="str">
        <f t="shared" si="279"/>
        <v/>
      </c>
      <c r="O2150" s="144"/>
      <c r="P2150" s="355">
        <v>0</v>
      </c>
      <c r="Q2150" s="362">
        <f>SUM('NOVO HORIZONTE'!I2150)</f>
        <v>0</v>
      </c>
      <c r="R2150" s="363">
        <f t="shared" si="272"/>
        <v>0</v>
      </c>
      <c r="S2150" s="153">
        <f t="shared" si="287"/>
        <v>0</v>
      </c>
      <c r="T2150" s="364"/>
    </row>
    <row r="2151" ht="33.75" hidden="1" spans="1:20">
      <c r="A2151" s="158">
        <v>87456</v>
      </c>
      <c r="B2151" s="100" t="s">
        <v>252</v>
      </c>
      <c r="C2151" s="104" t="s">
        <v>2346</v>
      </c>
      <c r="D2151" s="94" t="s">
        <v>261</v>
      </c>
      <c r="E2151" s="95">
        <v>81.74</v>
      </c>
      <c r="F2151" s="96">
        <f t="shared" si="268"/>
        <v>100.33</v>
      </c>
      <c r="G2151" s="107">
        <f>ROUND(SUM('NOVO HORIZONTE'!G2151),2)</f>
        <v>0</v>
      </c>
      <c r="H2151" s="107">
        <f t="shared" si="275"/>
        <v>0</v>
      </c>
      <c r="I2151" s="143">
        <f t="shared" si="276"/>
        <v>0</v>
      </c>
      <c r="J2151" s="142"/>
      <c r="K2151" s="183"/>
      <c r="L2151" s="7" t="str">
        <f t="shared" si="277"/>
        <v/>
      </c>
      <c r="M2151" s="7" t="str">
        <f t="shared" si="278"/>
        <v/>
      </c>
      <c r="N2151" s="7" t="str">
        <f t="shared" si="279"/>
        <v/>
      </c>
      <c r="O2151" s="144"/>
      <c r="P2151" s="355">
        <v>0</v>
      </c>
      <c r="Q2151" s="362">
        <f>SUM('NOVO HORIZONTE'!I2151)</f>
        <v>0</v>
      </c>
      <c r="R2151" s="363">
        <f t="shared" si="272"/>
        <v>0</v>
      </c>
      <c r="S2151" s="153">
        <f t="shared" si="287"/>
        <v>0</v>
      </c>
      <c r="T2151" s="364"/>
    </row>
    <row r="2152" ht="33.75" hidden="1" spans="1:20">
      <c r="A2152" s="158">
        <v>87457</v>
      </c>
      <c r="B2152" s="100" t="s">
        <v>252</v>
      </c>
      <c r="C2152" s="104" t="s">
        <v>2347</v>
      </c>
      <c r="D2152" s="94" t="s">
        <v>261</v>
      </c>
      <c r="E2152" s="95">
        <v>96.68</v>
      </c>
      <c r="F2152" s="96">
        <f t="shared" si="268"/>
        <v>118.67</v>
      </c>
      <c r="G2152" s="107">
        <f>ROUND(SUM('NOVO HORIZONTE'!G2152),2)</f>
        <v>0</v>
      </c>
      <c r="H2152" s="107">
        <f t="shared" si="275"/>
        <v>0</v>
      </c>
      <c r="I2152" s="143">
        <f t="shared" si="276"/>
        <v>0</v>
      </c>
      <c r="J2152" s="142"/>
      <c r="K2152" s="183"/>
      <c r="L2152" s="7" t="str">
        <f t="shared" si="277"/>
        <v/>
      </c>
      <c r="M2152" s="7" t="str">
        <f t="shared" si="278"/>
        <v/>
      </c>
      <c r="N2152" s="7" t="str">
        <f t="shared" si="279"/>
        <v/>
      </c>
      <c r="O2152" s="144"/>
      <c r="P2152" s="355">
        <v>0</v>
      </c>
      <c r="Q2152" s="362">
        <f>SUM('NOVO HORIZONTE'!I2152)</f>
        <v>0</v>
      </c>
      <c r="R2152" s="363">
        <f t="shared" si="272"/>
        <v>0</v>
      </c>
      <c r="S2152" s="153">
        <f t="shared" si="287"/>
        <v>0</v>
      </c>
      <c r="T2152" s="364"/>
    </row>
    <row r="2153" ht="33.75" hidden="1" spans="1:20">
      <c r="A2153" s="158">
        <v>87458</v>
      </c>
      <c r="B2153" s="100" t="s">
        <v>252</v>
      </c>
      <c r="C2153" s="104" t="s">
        <v>2348</v>
      </c>
      <c r="D2153" s="94" t="s">
        <v>261</v>
      </c>
      <c r="E2153" s="95">
        <v>98.54</v>
      </c>
      <c r="F2153" s="96">
        <f t="shared" si="268"/>
        <v>120.95</v>
      </c>
      <c r="G2153" s="107">
        <f>ROUND(SUM('NOVO HORIZONTE'!G2153),2)</f>
        <v>0</v>
      </c>
      <c r="H2153" s="107">
        <f t="shared" si="275"/>
        <v>0</v>
      </c>
      <c r="I2153" s="143">
        <f t="shared" si="276"/>
        <v>0</v>
      </c>
      <c r="J2153" s="142"/>
      <c r="K2153" s="183"/>
      <c r="L2153" s="7" t="str">
        <f t="shared" si="277"/>
        <v/>
      </c>
      <c r="M2153" s="7" t="str">
        <f t="shared" si="278"/>
        <v/>
      </c>
      <c r="N2153" s="7" t="str">
        <f t="shared" si="279"/>
        <v/>
      </c>
      <c r="O2153" s="144"/>
      <c r="P2153" s="355">
        <v>0</v>
      </c>
      <c r="Q2153" s="362">
        <f>SUM('NOVO HORIZONTE'!I2153)</f>
        <v>0</v>
      </c>
      <c r="R2153" s="363">
        <f t="shared" si="272"/>
        <v>0</v>
      </c>
      <c r="S2153" s="153">
        <f t="shared" si="287"/>
        <v>0</v>
      </c>
      <c r="T2153" s="364"/>
    </row>
    <row r="2154" ht="33.75" hidden="1" spans="1:20">
      <c r="A2154" s="158">
        <v>87459</v>
      </c>
      <c r="B2154" s="100" t="s">
        <v>252</v>
      </c>
      <c r="C2154" s="104" t="s">
        <v>2349</v>
      </c>
      <c r="D2154" s="94" t="s">
        <v>261</v>
      </c>
      <c r="E2154" s="95">
        <v>74.3</v>
      </c>
      <c r="F2154" s="96">
        <f t="shared" si="268"/>
        <v>91.2</v>
      </c>
      <c r="G2154" s="107">
        <f>ROUND(SUM('NOVO HORIZONTE'!G2154),2)</f>
        <v>0</v>
      </c>
      <c r="H2154" s="107">
        <f t="shared" si="275"/>
        <v>0</v>
      </c>
      <c r="I2154" s="143">
        <f t="shared" si="276"/>
        <v>0</v>
      </c>
      <c r="J2154" s="142"/>
      <c r="K2154" s="183"/>
      <c r="L2154" s="7" t="str">
        <f t="shared" si="277"/>
        <v/>
      </c>
      <c r="M2154" s="7" t="str">
        <f t="shared" si="278"/>
        <v/>
      </c>
      <c r="N2154" s="7" t="str">
        <f t="shared" si="279"/>
        <v/>
      </c>
      <c r="O2154" s="144"/>
      <c r="P2154" s="355">
        <v>0</v>
      </c>
      <c r="Q2154" s="362">
        <f>SUM('NOVO HORIZONTE'!I2154)</f>
        <v>0</v>
      </c>
      <c r="R2154" s="363">
        <f t="shared" si="272"/>
        <v>0</v>
      </c>
      <c r="S2154" s="153">
        <f t="shared" si="287"/>
        <v>0</v>
      </c>
      <c r="T2154" s="364"/>
    </row>
    <row r="2155" ht="33.75" hidden="1" spans="1:20">
      <c r="A2155" s="158">
        <v>87460</v>
      </c>
      <c r="B2155" s="100" t="s">
        <v>252</v>
      </c>
      <c r="C2155" s="104" t="s">
        <v>2350</v>
      </c>
      <c r="D2155" s="94" t="s">
        <v>261</v>
      </c>
      <c r="E2155" s="95">
        <v>75.57</v>
      </c>
      <c r="F2155" s="96">
        <f t="shared" si="268"/>
        <v>92.75</v>
      </c>
      <c r="G2155" s="107">
        <f>ROUND(SUM('NOVO HORIZONTE'!G2155),2)</f>
        <v>0</v>
      </c>
      <c r="H2155" s="107">
        <f t="shared" si="275"/>
        <v>0</v>
      </c>
      <c r="I2155" s="143">
        <f t="shared" si="276"/>
        <v>0</v>
      </c>
      <c r="J2155" s="142"/>
      <c r="K2155" s="183"/>
      <c r="L2155" s="7" t="str">
        <f t="shared" si="277"/>
        <v/>
      </c>
      <c r="M2155" s="7" t="str">
        <f t="shared" si="278"/>
        <v/>
      </c>
      <c r="N2155" s="7" t="str">
        <f t="shared" si="279"/>
        <v/>
      </c>
      <c r="O2155" s="144"/>
      <c r="P2155" s="355">
        <v>0</v>
      </c>
      <c r="Q2155" s="362">
        <f>SUM('NOVO HORIZONTE'!I2155)</f>
        <v>0</v>
      </c>
      <c r="R2155" s="363">
        <f t="shared" si="272"/>
        <v>0</v>
      </c>
      <c r="S2155" s="153">
        <f t="shared" si="287"/>
        <v>0</v>
      </c>
      <c r="T2155" s="364"/>
    </row>
    <row r="2156" ht="33.75" hidden="1" spans="1:20">
      <c r="A2156" s="158">
        <v>87461</v>
      </c>
      <c r="B2156" s="100" t="s">
        <v>252</v>
      </c>
      <c r="C2156" s="104" t="s">
        <v>2351</v>
      </c>
      <c r="D2156" s="94" t="s">
        <v>261</v>
      </c>
      <c r="E2156" s="95">
        <v>95.53</v>
      </c>
      <c r="F2156" s="96">
        <f t="shared" si="268"/>
        <v>117.25</v>
      </c>
      <c r="G2156" s="107">
        <f>ROUND(SUM('NOVO HORIZONTE'!G2156),2)</f>
        <v>0</v>
      </c>
      <c r="H2156" s="107">
        <f t="shared" si="275"/>
        <v>0</v>
      </c>
      <c r="I2156" s="143">
        <f t="shared" si="276"/>
        <v>0</v>
      </c>
      <c r="J2156" s="142"/>
      <c r="K2156" s="183"/>
      <c r="L2156" s="7" t="str">
        <f t="shared" si="277"/>
        <v/>
      </c>
      <c r="M2156" s="7" t="str">
        <f t="shared" si="278"/>
        <v/>
      </c>
      <c r="N2156" s="7" t="str">
        <f t="shared" si="279"/>
        <v/>
      </c>
      <c r="O2156" s="144"/>
      <c r="P2156" s="355">
        <v>0</v>
      </c>
      <c r="Q2156" s="362">
        <f>SUM('NOVO HORIZONTE'!I2156)</f>
        <v>0</v>
      </c>
      <c r="R2156" s="363">
        <f t="shared" si="272"/>
        <v>0</v>
      </c>
      <c r="S2156" s="153">
        <f t="shared" si="287"/>
        <v>0</v>
      </c>
      <c r="T2156" s="364"/>
    </row>
    <row r="2157" ht="33.75" hidden="1" spans="1:20">
      <c r="A2157" s="158">
        <v>87462</v>
      </c>
      <c r="B2157" s="100" t="s">
        <v>252</v>
      </c>
      <c r="C2157" s="104" t="s">
        <v>2352</v>
      </c>
      <c r="D2157" s="94" t="s">
        <v>261</v>
      </c>
      <c r="E2157" s="95">
        <v>97.01</v>
      </c>
      <c r="F2157" s="96">
        <f t="shared" si="268"/>
        <v>119.07</v>
      </c>
      <c r="G2157" s="107">
        <f>ROUND(SUM('NOVO HORIZONTE'!G2157),2)</f>
        <v>0</v>
      </c>
      <c r="H2157" s="107">
        <f t="shared" si="275"/>
        <v>0</v>
      </c>
      <c r="I2157" s="143">
        <f t="shared" si="276"/>
        <v>0</v>
      </c>
      <c r="J2157" s="142"/>
      <c r="K2157" s="183"/>
      <c r="L2157" s="7" t="str">
        <f t="shared" si="277"/>
        <v/>
      </c>
      <c r="M2157" s="7" t="str">
        <f t="shared" si="278"/>
        <v/>
      </c>
      <c r="N2157" s="7" t="str">
        <f t="shared" si="279"/>
        <v/>
      </c>
      <c r="O2157" s="144"/>
      <c r="P2157" s="355">
        <v>0</v>
      </c>
      <c r="Q2157" s="362">
        <f>SUM('NOVO HORIZONTE'!I2157)</f>
        <v>0</v>
      </c>
      <c r="R2157" s="363">
        <f t="shared" si="272"/>
        <v>0</v>
      </c>
      <c r="S2157" s="153">
        <f t="shared" si="287"/>
        <v>0</v>
      </c>
      <c r="T2157" s="364"/>
    </row>
    <row r="2158" ht="33.75" hidden="1" spans="1:20">
      <c r="A2158" s="158">
        <v>87463</v>
      </c>
      <c r="B2158" s="100" t="s">
        <v>252</v>
      </c>
      <c r="C2158" s="104" t="s">
        <v>2353</v>
      </c>
      <c r="D2158" s="94" t="s">
        <v>261</v>
      </c>
      <c r="E2158" s="95">
        <v>114.05</v>
      </c>
      <c r="F2158" s="96">
        <f t="shared" si="268"/>
        <v>139.98</v>
      </c>
      <c r="G2158" s="107">
        <f>ROUND(SUM('NOVO HORIZONTE'!G2158),2)</f>
        <v>0</v>
      </c>
      <c r="H2158" s="107">
        <f t="shared" si="275"/>
        <v>0</v>
      </c>
      <c r="I2158" s="143">
        <f t="shared" si="276"/>
        <v>0</v>
      </c>
      <c r="J2158" s="142"/>
      <c r="K2158" s="183"/>
      <c r="L2158" s="7" t="str">
        <f t="shared" si="277"/>
        <v/>
      </c>
      <c r="M2158" s="7" t="str">
        <f t="shared" si="278"/>
        <v/>
      </c>
      <c r="N2158" s="7" t="str">
        <f t="shared" si="279"/>
        <v/>
      </c>
      <c r="O2158" s="144"/>
      <c r="P2158" s="355">
        <v>0</v>
      </c>
      <c r="Q2158" s="362">
        <f>SUM('NOVO HORIZONTE'!I2158)</f>
        <v>0</v>
      </c>
      <c r="R2158" s="363">
        <f t="shared" si="272"/>
        <v>0</v>
      </c>
      <c r="S2158" s="153">
        <f t="shared" si="287"/>
        <v>0</v>
      </c>
      <c r="T2158" s="364"/>
    </row>
    <row r="2159" ht="33.75" hidden="1" spans="1:20">
      <c r="A2159" s="158">
        <v>87464</v>
      </c>
      <c r="B2159" s="100" t="s">
        <v>252</v>
      </c>
      <c r="C2159" s="104" t="s">
        <v>2354</v>
      </c>
      <c r="D2159" s="94" t="s">
        <v>261</v>
      </c>
      <c r="E2159" s="95">
        <v>115.91</v>
      </c>
      <c r="F2159" s="96">
        <f t="shared" si="268"/>
        <v>142.27</v>
      </c>
      <c r="G2159" s="107">
        <f>ROUND(SUM('NOVO HORIZONTE'!G2159),2)</f>
        <v>0</v>
      </c>
      <c r="H2159" s="107">
        <f t="shared" si="275"/>
        <v>0</v>
      </c>
      <c r="I2159" s="143">
        <f t="shared" si="276"/>
        <v>0</v>
      </c>
      <c r="J2159" s="142"/>
      <c r="K2159" s="183"/>
      <c r="L2159" s="7" t="str">
        <f t="shared" si="277"/>
        <v/>
      </c>
      <c r="M2159" s="7" t="str">
        <f t="shared" si="278"/>
        <v/>
      </c>
      <c r="N2159" s="7" t="str">
        <f t="shared" si="279"/>
        <v/>
      </c>
      <c r="O2159" s="144"/>
      <c r="P2159" s="355">
        <v>0</v>
      </c>
      <c r="Q2159" s="362">
        <f>SUM('NOVO HORIZONTE'!I2159)</f>
        <v>0</v>
      </c>
      <c r="R2159" s="363">
        <f t="shared" si="272"/>
        <v>0</v>
      </c>
      <c r="S2159" s="153">
        <f t="shared" si="287"/>
        <v>0</v>
      </c>
      <c r="T2159" s="364"/>
    </row>
    <row r="2160" ht="33.75" hidden="1" spans="1:20">
      <c r="A2160" s="158">
        <v>87465</v>
      </c>
      <c r="B2160" s="100" t="s">
        <v>252</v>
      </c>
      <c r="C2160" s="104" t="s">
        <v>2355</v>
      </c>
      <c r="D2160" s="94" t="s">
        <v>261</v>
      </c>
      <c r="E2160" s="95">
        <v>64.86</v>
      </c>
      <c r="F2160" s="96">
        <f t="shared" si="268"/>
        <v>79.61</v>
      </c>
      <c r="G2160" s="107">
        <f>ROUND(SUM('NOVO HORIZONTE'!G2160),2)</f>
        <v>0</v>
      </c>
      <c r="H2160" s="107">
        <f t="shared" si="275"/>
        <v>0</v>
      </c>
      <c r="I2160" s="143">
        <f t="shared" si="276"/>
        <v>0</v>
      </c>
      <c r="J2160" s="142"/>
      <c r="K2160" s="183"/>
      <c r="L2160" s="7" t="str">
        <f t="shared" si="277"/>
        <v/>
      </c>
      <c r="M2160" s="7" t="str">
        <f t="shared" si="278"/>
        <v/>
      </c>
      <c r="N2160" s="7" t="str">
        <f t="shared" si="279"/>
        <v/>
      </c>
      <c r="O2160" s="144"/>
      <c r="P2160" s="355">
        <v>0</v>
      </c>
      <c r="Q2160" s="362">
        <f>SUM('NOVO HORIZONTE'!I2160)</f>
        <v>0</v>
      </c>
      <c r="R2160" s="363">
        <f t="shared" si="272"/>
        <v>0</v>
      </c>
      <c r="S2160" s="153">
        <f t="shared" si="287"/>
        <v>0</v>
      </c>
      <c r="T2160" s="364"/>
    </row>
    <row r="2161" ht="33.75" hidden="1" spans="1:20">
      <c r="A2161" s="158">
        <v>87466</v>
      </c>
      <c r="B2161" s="100" t="s">
        <v>252</v>
      </c>
      <c r="C2161" s="104" t="s">
        <v>2356</v>
      </c>
      <c r="D2161" s="94" t="s">
        <v>261</v>
      </c>
      <c r="E2161" s="95">
        <v>66.12</v>
      </c>
      <c r="F2161" s="96">
        <f t="shared" si="268"/>
        <v>81.16</v>
      </c>
      <c r="G2161" s="107">
        <f>ROUND(SUM('NOVO HORIZONTE'!G2161),2)</f>
        <v>0</v>
      </c>
      <c r="H2161" s="107">
        <f t="shared" si="275"/>
        <v>0</v>
      </c>
      <c r="I2161" s="143">
        <f t="shared" si="276"/>
        <v>0</v>
      </c>
      <c r="J2161" s="142"/>
      <c r="K2161" s="183"/>
      <c r="L2161" s="7" t="str">
        <f t="shared" si="277"/>
        <v/>
      </c>
      <c r="M2161" s="7" t="str">
        <f t="shared" si="278"/>
        <v/>
      </c>
      <c r="N2161" s="7" t="str">
        <f t="shared" si="279"/>
        <v/>
      </c>
      <c r="O2161" s="144"/>
      <c r="P2161" s="355">
        <v>0</v>
      </c>
      <c r="Q2161" s="362">
        <f>SUM('NOVO HORIZONTE'!I2161)</f>
        <v>0</v>
      </c>
      <c r="R2161" s="363">
        <f t="shared" si="272"/>
        <v>0</v>
      </c>
      <c r="S2161" s="153">
        <f t="shared" si="287"/>
        <v>0</v>
      </c>
      <c r="T2161" s="364"/>
    </row>
    <row r="2162" ht="33.75" hidden="1" spans="1:20">
      <c r="A2162" s="158">
        <v>87467</v>
      </c>
      <c r="B2162" s="100" t="s">
        <v>252</v>
      </c>
      <c r="C2162" s="104" t="s">
        <v>2357</v>
      </c>
      <c r="D2162" s="94" t="s">
        <v>261</v>
      </c>
      <c r="E2162" s="95">
        <v>85.03</v>
      </c>
      <c r="F2162" s="96">
        <f t="shared" si="268"/>
        <v>104.37</v>
      </c>
      <c r="G2162" s="107">
        <f>ROUND(SUM('NOVO HORIZONTE'!G2162),2)</f>
        <v>0</v>
      </c>
      <c r="H2162" s="107">
        <f t="shared" si="275"/>
        <v>0</v>
      </c>
      <c r="I2162" s="143">
        <f t="shared" si="276"/>
        <v>0</v>
      </c>
      <c r="J2162" s="142"/>
      <c r="K2162" s="183"/>
      <c r="L2162" s="7" t="str">
        <f t="shared" si="277"/>
        <v/>
      </c>
      <c r="M2162" s="7" t="str">
        <f t="shared" si="278"/>
        <v/>
      </c>
      <c r="N2162" s="7" t="str">
        <f t="shared" si="279"/>
        <v/>
      </c>
      <c r="O2162" s="144"/>
      <c r="P2162" s="355">
        <v>0</v>
      </c>
      <c r="Q2162" s="362">
        <f>SUM('NOVO HORIZONTE'!I2162)</f>
        <v>0</v>
      </c>
      <c r="R2162" s="363">
        <f t="shared" si="272"/>
        <v>0</v>
      </c>
      <c r="S2162" s="153">
        <f t="shared" si="287"/>
        <v>0</v>
      </c>
      <c r="T2162" s="364"/>
    </row>
    <row r="2163" ht="33.75" hidden="1" spans="1:20">
      <c r="A2163" s="158">
        <v>87468</v>
      </c>
      <c r="B2163" s="100" t="s">
        <v>252</v>
      </c>
      <c r="C2163" s="104" t="s">
        <v>2358</v>
      </c>
      <c r="D2163" s="94" t="s">
        <v>261</v>
      </c>
      <c r="E2163" s="95">
        <v>86.5</v>
      </c>
      <c r="F2163" s="96">
        <f t="shared" si="268"/>
        <v>106.17</v>
      </c>
      <c r="G2163" s="107">
        <f>ROUND(SUM('NOVO HORIZONTE'!G2163),2)</f>
        <v>0</v>
      </c>
      <c r="H2163" s="107">
        <f t="shared" si="275"/>
        <v>0</v>
      </c>
      <c r="I2163" s="143">
        <f t="shared" si="276"/>
        <v>0</v>
      </c>
      <c r="J2163" s="142"/>
      <c r="K2163" s="183"/>
      <c r="L2163" s="7" t="str">
        <f t="shared" si="277"/>
        <v/>
      </c>
      <c r="M2163" s="7" t="str">
        <f t="shared" si="278"/>
        <v/>
      </c>
      <c r="N2163" s="7" t="str">
        <f t="shared" si="279"/>
        <v/>
      </c>
      <c r="O2163" s="144"/>
      <c r="P2163" s="355">
        <v>0</v>
      </c>
      <c r="Q2163" s="362">
        <f>SUM('NOVO HORIZONTE'!I2163)</f>
        <v>0</v>
      </c>
      <c r="R2163" s="363">
        <f t="shared" si="272"/>
        <v>0</v>
      </c>
      <c r="S2163" s="153">
        <f t="shared" si="287"/>
        <v>0</v>
      </c>
      <c r="T2163" s="364"/>
    </row>
    <row r="2164" ht="33.75" hidden="1" spans="1:20">
      <c r="A2164" s="158">
        <v>87469</v>
      </c>
      <c r="B2164" s="100" t="s">
        <v>252</v>
      </c>
      <c r="C2164" s="104" t="s">
        <v>2359</v>
      </c>
      <c r="D2164" s="94" t="s">
        <v>261</v>
      </c>
      <c r="E2164" s="95">
        <v>102.01</v>
      </c>
      <c r="F2164" s="96">
        <f t="shared" si="268"/>
        <v>125.21</v>
      </c>
      <c r="G2164" s="107">
        <f>ROUND(SUM('NOVO HORIZONTE'!G2164),2)</f>
        <v>0</v>
      </c>
      <c r="H2164" s="107">
        <f t="shared" si="275"/>
        <v>0</v>
      </c>
      <c r="I2164" s="143">
        <f t="shared" si="276"/>
        <v>0</v>
      </c>
      <c r="J2164" s="142"/>
      <c r="K2164" s="183"/>
      <c r="L2164" s="7" t="str">
        <f t="shared" si="277"/>
        <v/>
      </c>
      <c r="M2164" s="7" t="str">
        <f t="shared" si="278"/>
        <v/>
      </c>
      <c r="N2164" s="7" t="str">
        <f t="shared" si="279"/>
        <v/>
      </c>
      <c r="O2164" s="144"/>
      <c r="P2164" s="355">
        <v>0</v>
      </c>
      <c r="Q2164" s="362">
        <f>SUM('NOVO HORIZONTE'!I2164)</f>
        <v>0</v>
      </c>
      <c r="R2164" s="363">
        <f t="shared" si="272"/>
        <v>0</v>
      </c>
      <c r="S2164" s="153">
        <f t="shared" si="287"/>
        <v>0</v>
      </c>
      <c r="T2164" s="364"/>
    </row>
    <row r="2165" ht="33.75" hidden="1" spans="1:20">
      <c r="A2165" s="158">
        <v>87470</v>
      </c>
      <c r="B2165" s="100" t="s">
        <v>252</v>
      </c>
      <c r="C2165" s="104" t="s">
        <v>2360</v>
      </c>
      <c r="D2165" s="94" t="s">
        <v>261</v>
      </c>
      <c r="E2165" s="95">
        <v>103.87</v>
      </c>
      <c r="F2165" s="96">
        <f t="shared" si="268"/>
        <v>127.49</v>
      </c>
      <c r="G2165" s="107">
        <f>ROUND(SUM('NOVO HORIZONTE'!G2165),2)</f>
        <v>0</v>
      </c>
      <c r="H2165" s="107">
        <f t="shared" si="275"/>
        <v>0</v>
      </c>
      <c r="I2165" s="143">
        <f t="shared" si="276"/>
        <v>0</v>
      </c>
      <c r="J2165" s="142"/>
      <c r="K2165" s="183"/>
      <c r="L2165" s="7" t="str">
        <f t="shared" si="277"/>
        <v/>
      </c>
      <c r="M2165" s="7" t="str">
        <f t="shared" si="278"/>
        <v/>
      </c>
      <c r="N2165" s="7" t="str">
        <f t="shared" si="279"/>
        <v/>
      </c>
      <c r="O2165" s="144"/>
      <c r="P2165" s="355">
        <v>0</v>
      </c>
      <c r="Q2165" s="362">
        <f>SUM('NOVO HORIZONTE'!I2165)</f>
        <v>0</v>
      </c>
      <c r="R2165" s="363">
        <f t="shared" si="272"/>
        <v>0</v>
      </c>
      <c r="S2165" s="153">
        <f t="shared" si="287"/>
        <v>0</v>
      </c>
      <c r="T2165" s="364"/>
    </row>
    <row r="2166" ht="33.75" hidden="1" spans="1:20">
      <c r="A2166" s="158">
        <v>87471</v>
      </c>
      <c r="B2166" s="100" t="s">
        <v>252</v>
      </c>
      <c r="C2166" s="104" t="s">
        <v>2361</v>
      </c>
      <c r="D2166" s="94" t="s">
        <v>261</v>
      </c>
      <c r="E2166" s="95">
        <v>60.54</v>
      </c>
      <c r="F2166" s="96">
        <f t="shared" si="268"/>
        <v>74.31</v>
      </c>
      <c r="G2166" s="107">
        <f>ROUND(SUM('NOVO HORIZONTE'!G2166),2)</f>
        <v>0</v>
      </c>
      <c r="H2166" s="107">
        <f t="shared" si="275"/>
        <v>0</v>
      </c>
      <c r="I2166" s="143">
        <f t="shared" si="276"/>
        <v>0</v>
      </c>
      <c r="J2166" s="142"/>
      <c r="K2166" s="183"/>
      <c r="L2166" s="7" t="str">
        <f t="shared" si="277"/>
        <v/>
      </c>
      <c r="M2166" s="7" t="str">
        <f t="shared" si="278"/>
        <v/>
      </c>
      <c r="N2166" s="7" t="str">
        <f t="shared" si="279"/>
        <v/>
      </c>
      <c r="O2166" s="144"/>
      <c r="P2166" s="355">
        <v>0</v>
      </c>
      <c r="Q2166" s="362">
        <f>SUM('NOVO HORIZONTE'!I2166)</f>
        <v>0</v>
      </c>
      <c r="R2166" s="363">
        <f t="shared" si="272"/>
        <v>0</v>
      </c>
      <c r="S2166" s="153">
        <f t="shared" si="287"/>
        <v>0</v>
      </c>
      <c r="T2166" s="364"/>
    </row>
    <row r="2167" ht="33.75" hidden="1" spans="1:20">
      <c r="A2167" s="158">
        <v>87472</v>
      </c>
      <c r="B2167" s="100" t="s">
        <v>252</v>
      </c>
      <c r="C2167" s="104" t="s">
        <v>2362</v>
      </c>
      <c r="D2167" s="94" t="s">
        <v>261</v>
      </c>
      <c r="E2167" s="95">
        <v>62.04</v>
      </c>
      <c r="F2167" s="96">
        <f t="shared" si="268"/>
        <v>76.15</v>
      </c>
      <c r="G2167" s="107">
        <f>ROUND(SUM('NOVO HORIZONTE'!G2167),2)</f>
        <v>0</v>
      </c>
      <c r="H2167" s="107">
        <f t="shared" si="275"/>
        <v>0</v>
      </c>
      <c r="I2167" s="143">
        <f t="shared" si="276"/>
        <v>0</v>
      </c>
      <c r="J2167" s="142"/>
      <c r="K2167" s="183"/>
      <c r="L2167" s="7" t="str">
        <f t="shared" si="277"/>
        <v/>
      </c>
      <c r="M2167" s="7" t="str">
        <f t="shared" si="278"/>
        <v/>
      </c>
      <c r="N2167" s="7" t="str">
        <f t="shared" si="279"/>
        <v/>
      </c>
      <c r="O2167" s="144"/>
      <c r="P2167" s="355">
        <v>0</v>
      </c>
      <c r="Q2167" s="362">
        <f>SUM('NOVO HORIZONTE'!I2167)</f>
        <v>0</v>
      </c>
      <c r="R2167" s="363">
        <f t="shared" si="272"/>
        <v>0</v>
      </c>
      <c r="S2167" s="153">
        <f t="shared" si="287"/>
        <v>0</v>
      </c>
      <c r="T2167" s="364"/>
    </row>
    <row r="2168" ht="33.75" hidden="1" spans="1:20">
      <c r="A2168" s="158">
        <v>87473</v>
      </c>
      <c r="B2168" s="100" t="s">
        <v>252</v>
      </c>
      <c r="C2168" s="104" t="s">
        <v>2363</v>
      </c>
      <c r="D2168" s="94" t="s">
        <v>261</v>
      </c>
      <c r="E2168" s="95">
        <v>81.99</v>
      </c>
      <c r="F2168" s="96">
        <f t="shared" si="268"/>
        <v>100.63</v>
      </c>
      <c r="G2168" s="107">
        <f>ROUND(SUM('NOVO HORIZONTE'!G2168),2)</f>
        <v>0</v>
      </c>
      <c r="H2168" s="107">
        <f t="shared" si="275"/>
        <v>0</v>
      </c>
      <c r="I2168" s="143">
        <f t="shared" si="276"/>
        <v>0</v>
      </c>
      <c r="J2168" s="142"/>
      <c r="K2168" s="183"/>
      <c r="L2168" s="7" t="str">
        <f t="shared" si="277"/>
        <v/>
      </c>
      <c r="M2168" s="7" t="str">
        <f t="shared" si="278"/>
        <v/>
      </c>
      <c r="N2168" s="7" t="str">
        <f t="shared" si="279"/>
        <v/>
      </c>
      <c r="O2168" s="144"/>
      <c r="P2168" s="355">
        <v>0</v>
      </c>
      <c r="Q2168" s="362">
        <f>SUM('NOVO HORIZONTE'!I2168)</f>
        <v>0</v>
      </c>
      <c r="R2168" s="363">
        <f t="shared" si="272"/>
        <v>0</v>
      </c>
      <c r="S2168" s="153">
        <f t="shared" si="287"/>
        <v>0</v>
      </c>
      <c r="T2168" s="364"/>
    </row>
    <row r="2169" ht="33.75" hidden="1" spans="1:20">
      <c r="A2169" s="158">
        <v>87474</v>
      </c>
      <c r="B2169" s="100" t="s">
        <v>252</v>
      </c>
      <c r="C2169" s="104" t="s">
        <v>2364</v>
      </c>
      <c r="D2169" s="94" t="s">
        <v>261</v>
      </c>
      <c r="E2169" s="95">
        <v>83.69</v>
      </c>
      <c r="F2169" s="96">
        <f t="shared" si="268"/>
        <v>102.72</v>
      </c>
      <c r="G2169" s="107">
        <f>ROUND(SUM('NOVO HORIZONTE'!G2169),2)</f>
        <v>0</v>
      </c>
      <c r="H2169" s="107">
        <f t="shared" si="275"/>
        <v>0</v>
      </c>
      <c r="I2169" s="143">
        <f t="shared" si="276"/>
        <v>0</v>
      </c>
      <c r="J2169" s="142"/>
      <c r="K2169" s="183"/>
      <c r="L2169" s="7" t="str">
        <f t="shared" si="277"/>
        <v/>
      </c>
      <c r="M2169" s="7" t="str">
        <f t="shared" si="278"/>
        <v/>
      </c>
      <c r="N2169" s="7" t="str">
        <f t="shared" si="279"/>
        <v/>
      </c>
      <c r="O2169" s="144"/>
      <c r="P2169" s="355">
        <v>0</v>
      </c>
      <c r="Q2169" s="362">
        <f>SUM('NOVO HORIZONTE'!I2169)</f>
        <v>0</v>
      </c>
      <c r="R2169" s="363">
        <f t="shared" si="272"/>
        <v>0</v>
      </c>
      <c r="S2169" s="153">
        <f t="shared" si="287"/>
        <v>0</v>
      </c>
      <c r="T2169" s="364"/>
    </row>
    <row r="2170" ht="33.75" hidden="1" spans="1:20">
      <c r="A2170" s="158">
        <v>87475</v>
      </c>
      <c r="B2170" s="100" t="s">
        <v>252</v>
      </c>
      <c r="C2170" s="104" t="s">
        <v>2365</v>
      </c>
      <c r="D2170" s="94" t="s">
        <v>261</v>
      </c>
      <c r="E2170" s="95">
        <v>100.39</v>
      </c>
      <c r="F2170" s="96">
        <f t="shared" si="268"/>
        <v>123.22</v>
      </c>
      <c r="G2170" s="107">
        <f>ROUND(SUM('NOVO HORIZONTE'!G2170),2)</f>
        <v>0</v>
      </c>
      <c r="H2170" s="107">
        <f t="shared" si="275"/>
        <v>0</v>
      </c>
      <c r="I2170" s="143">
        <f t="shared" si="276"/>
        <v>0</v>
      </c>
      <c r="J2170" s="142"/>
      <c r="K2170" s="183"/>
      <c r="L2170" s="7" t="str">
        <f t="shared" si="277"/>
        <v/>
      </c>
      <c r="M2170" s="7" t="str">
        <f t="shared" si="278"/>
        <v/>
      </c>
      <c r="N2170" s="7" t="str">
        <f t="shared" si="279"/>
        <v/>
      </c>
      <c r="O2170" s="144"/>
      <c r="P2170" s="355">
        <v>0</v>
      </c>
      <c r="Q2170" s="362">
        <f>SUM('NOVO HORIZONTE'!I2170)</f>
        <v>0</v>
      </c>
      <c r="R2170" s="363">
        <f t="shared" si="272"/>
        <v>0</v>
      </c>
      <c r="S2170" s="153">
        <f t="shared" si="287"/>
        <v>0</v>
      </c>
      <c r="T2170" s="364"/>
    </row>
    <row r="2171" ht="33.75" hidden="1" spans="1:20">
      <c r="A2171" s="158">
        <v>87476</v>
      </c>
      <c r="B2171" s="100" t="s">
        <v>252</v>
      </c>
      <c r="C2171" s="104" t="s">
        <v>2366</v>
      </c>
      <c r="D2171" s="94" t="s">
        <v>261</v>
      </c>
      <c r="E2171" s="95">
        <v>102.37</v>
      </c>
      <c r="F2171" s="96">
        <f t="shared" si="268"/>
        <v>125.65</v>
      </c>
      <c r="G2171" s="107">
        <f>ROUND(SUM('NOVO HORIZONTE'!G2171),2)</f>
        <v>0</v>
      </c>
      <c r="H2171" s="107">
        <f t="shared" si="275"/>
        <v>0</v>
      </c>
      <c r="I2171" s="143">
        <f t="shared" si="276"/>
        <v>0</v>
      </c>
      <c r="J2171" s="142"/>
      <c r="K2171" s="183"/>
      <c r="L2171" s="7" t="str">
        <f t="shared" si="277"/>
        <v/>
      </c>
      <c r="M2171" s="7" t="str">
        <f t="shared" si="278"/>
        <v/>
      </c>
      <c r="N2171" s="7" t="str">
        <f t="shared" si="279"/>
        <v/>
      </c>
      <c r="O2171" s="144"/>
      <c r="P2171" s="355">
        <v>0</v>
      </c>
      <c r="Q2171" s="362">
        <f>SUM('NOVO HORIZONTE'!I2171)</f>
        <v>0</v>
      </c>
      <c r="R2171" s="363">
        <f t="shared" si="272"/>
        <v>0</v>
      </c>
      <c r="S2171" s="153">
        <f t="shared" si="287"/>
        <v>0</v>
      </c>
      <c r="T2171" s="364"/>
    </row>
    <row r="2172" ht="33.75" hidden="1" spans="1:20">
      <c r="A2172" s="158">
        <v>87477</v>
      </c>
      <c r="B2172" s="100" t="s">
        <v>252</v>
      </c>
      <c r="C2172" s="104" t="s">
        <v>2367</v>
      </c>
      <c r="D2172" s="94" t="s">
        <v>261</v>
      </c>
      <c r="E2172" s="95">
        <v>54.35</v>
      </c>
      <c r="F2172" s="96">
        <f t="shared" si="268"/>
        <v>66.71</v>
      </c>
      <c r="G2172" s="107">
        <f>ROUND(SUM('NOVO HORIZONTE'!G2172),2)</f>
        <v>0</v>
      </c>
      <c r="H2172" s="107">
        <f t="shared" si="275"/>
        <v>0</v>
      </c>
      <c r="I2172" s="143">
        <f t="shared" si="276"/>
        <v>0</v>
      </c>
      <c r="J2172" s="142"/>
      <c r="K2172" s="183"/>
      <c r="L2172" s="7" t="str">
        <f t="shared" si="277"/>
        <v/>
      </c>
      <c r="M2172" s="7" t="str">
        <f t="shared" si="278"/>
        <v/>
      </c>
      <c r="N2172" s="7" t="str">
        <f t="shared" si="279"/>
        <v/>
      </c>
      <c r="O2172" s="144"/>
      <c r="P2172" s="355">
        <v>0</v>
      </c>
      <c r="Q2172" s="362">
        <f>SUM('NOVO HORIZONTE'!I2172)</f>
        <v>0</v>
      </c>
      <c r="R2172" s="363">
        <f t="shared" si="272"/>
        <v>0</v>
      </c>
      <c r="S2172" s="153">
        <f t="shared" si="287"/>
        <v>0</v>
      </c>
      <c r="T2172" s="364"/>
    </row>
    <row r="2173" ht="33.75" hidden="1" spans="1:20">
      <c r="A2173" s="158">
        <v>87478</v>
      </c>
      <c r="B2173" s="100" t="s">
        <v>252</v>
      </c>
      <c r="C2173" s="104" t="s">
        <v>2368</v>
      </c>
      <c r="D2173" s="94" t="s">
        <v>261</v>
      </c>
      <c r="E2173" s="95">
        <v>55.85</v>
      </c>
      <c r="F2173" s="96">
        <f t="shared" si="268"/>
        <v>68.55</v>
      </c>
      <c r="G2173" s="107">
        <f>ROUND(SUM('NOVO HORIZONTE'!G2173),2)</f>
        <v>0</v>
      </c>
      <c r="H2173" s="107">
        <f t="shared" si="275"/>
        <v>0</v>
      </c>
      <c r="I2173" s="143">
        <f t="shared" si="276"/>
        <v>0</v>
      </c>
      <c r="J2173" s="142"/>
      <c r="K2173" s="183"/>
      <c r="L2173" s="7" t="str">
        <f t="shared" si="277"/>
        <v/>
      </c>
      <c r="M2173" s="7" t="str">
        <f t="shared" si="278"/>
        <v/>
      </c>
      <c r="N2173" s="7" t="str">
        <f t="shared" si="279"/>
        <v/>
      </c>
      <c r="O2173" s="144"/>
      <c r="P2173" s="355">
        <v>0</v>
      </c>
      <c r="Q2173" s="362">
        <f>SUM('NOVO HORIZONTE'!I2173)</f>
        <v>0</v>
      </c>
      <c r="R2173" s="363">
        <f t="shared" si="272"/>
        <v>0</v>
      </c>
      <c r="S2173" s="153">
        <f t="shared" si="287"/>
        <v>0</v>
      </c>
      <c r="T2173" s="364"/>
    </row>
    <row r="2174" ht="33.75" hidden="1" spans="1:20">
      <c r="A2174" s="158">
        <v>87479</v>
      </c>
      <c r="B2174" s="100" t="s">
        <v>252</v>
      </c>
      <c r="C2174" s="104" t="s">
        <v>2369</v>
      </c>
      <c r="D2174" s="94" t="s">
        <v>261</v>
      </c>
      <c r="E2174" s="95">
        <v>74.75</v>
      </c>
      <c r="F2174" s="96">
        <f t="shared" si="268"/>
        <v>91.75</v>
      </c>
      <c r="G2174" s="107">
        <f>ROUND(SUM('NOVO HORIZONTE'!G2174),2)</f>
        <v>0</v>
      </c>
      <c r="H2174" s="107">
        <f t="shared" si="275"/>
        <v>0</v>
      </c>
      <c r="I2174" s="143">
        <f t="shared" si="276"/>
        <v>0</v>
      </c>
      <c r="J2174" s="142"/>
      <c r="K2174" s="183"/>
      <c r="L2174" s="7" t="str">
        <f t="shared" si="277"/>
        <v/>
      </c>
      <c r="M2174" s="7" t="str">
        <f t="shared" si="278"/>
        <v/>
      </c>
      <c r="N2174" s="7" t="str">
        <f t="shared" si="279"/>
        <v/>
      </c>
      <c r="O2174" s="144"/>
      <c r="P2174" s="355">
        <v>0</v>
      </c>
      <c r="Q2174" s="362">
        <f>SUM('NOVO HORIZONTE'!I2174)</f>
        <v>0</v>
      </c>
      <c r="R2174" s="363">
        <f t="shared" si="272"/>
        <v>0</v>
      </c>
      <c r="S2174" s="153">
        <f t="shared" si="287"/>
        <v>0</v>
      </c>
      <c r="T2174" s="364"/>
    </row>
    <row r="2175" ht="33.75" hidden="1" spans="1:20">
      <c r="A2175" s="158">
        <v>87480</v>
      </c>
      <c r="B2175" s="100" t="s">
        <v>252</v>
      </c>
      <c r="C2175" s="104" t="s">
        <v>2370</v>
      </c>
      <c r="D2175" s="94" t="s">
        <v>261</v>
      </c>
      <c r="E2175" s="95">
        <v>76.45</v>
      </c>
      <c r="F2175" s="96">
        <f t="shared" si="268"/>
        <v>93.83</v>
      </c>
      <c r="G2175" s="107">
        <f>ROUND(SUM('NOVO HORIZONTE'!G2175),2)</f>
        <v>0</v>
      </c>
      <c r="H2175" s="107">
        <f t="shared" si="275"/>
        <v>0</v>
      </c>
      <c r="I2175" s="143">
        <f t="shared" si="276"/>
        <v>0</v>
      </c>
      <c r="J2175" s="142"/>
      <c r="K2175" s="183"/>
      <c r="L2175" s="7" t="str">
        <f t="shared" si="277"/>
        <v/>
      </c>
      <c r="M2175" s="7" t="str">
        <f t="shared" si="278"/>
        <v/>
      </c>
      <c r="N2175" s="7" t="str">
        <f t="shared" si="279"/>
        <v/>
      </c>
      <c r="O2175" s="144"/>
      <c r="P2175" s="355">
        <v>0</v>
      </c>
      <c r="Q2175" s="362">
        <f>SUM('NOVO HORIZONTE'!I2175)</f>
        <v>0</v>
      </c>
      <c r="R2175" s="363">
        <f t="shared" si="272"/>
        <v>0</v>
      </c>
      <c r="S2175" s="153">
        <f t="shared" si="287"/>
        <v>0</v>
      </c>
      <c r="T2175" s="364"/>
    </row>
    <row r="2176" ht="33.75" hidden="1" spans="1:20">
      <c r="A2176" s="158">
        <v>87481</v>
      </c>
      <c r="B2176" s="100" t="s">
        <v>252</v>
      </c>
      <c r="C2176" s="104" t="s">
        <v>2371</v>
      </c>
      <c r="D2176" s="94" t="s">
        <v>261</v>
      </c>
      <c r="E2176" s="95">
        <v>91.62</v>
      </c>
      <c r="F2176" s="96">
        <f t="shared" si="268"/>
        <v>112.45</v>
      </c>
      <c r="G2176" s="107">
        <f>ROUND(SUM('NOVO HORIZONTE'!G2176),2)</f>
        <v>0</v>
      </c>
      <c r="H2176" s="107">
        <f t="shared" si="275"/>
        <v>0</v>
      </c>
      <c r="I2176" s="143">
        <f t="shared" si="276"/>
        <v>0</v>
      </c>
      <c r="J2176" s="142"/>
      <c r="K2176" s="183"/>
      <c r="L2176" s="7" t="str">
        <f t="shared" si="277"/>
        <v/>
      </c>
      <c r="M2176" s="7" t="str">
        <f t="shared" si="278"/>
        <v/>
      </c>
      <c r="N2176" s="7" t="str">
        <f t="shared" si="279"/>
        <v/>
      </c>
      <c r="O2176" s="144"/>
      <c r="P2176" s="355">
        <v>0</v>
      </c>
      <c r="Q2176" s="362">
        <f>SUM('NOVO HORIZONTE'!I2176)</f>
        <v>0</v>
      </c>
      <c r="R2176" s="363">
        <f t="shared" si="272"/>
        <v>0</v>
      </c>
      <c r="S2176" s="153">
        <f t="shared" si="287"/>
        <v>0</v>
      </c>
      <c r="T2176" s="364"/>
    </row>
    <row r="2177" ht="33.75" hidden="1" spans="1:20">
      <c r="A2177" s="158">
        <v>87482</v>
      </c>
      <c r="B2177" s="100" t="s">
        <v>252</v>
      </c>
      <c r="C2177" s="104" t="s">
        <v>2372</v>
      </c>
      <c r="D2177" s="94" t="s">
        <v>261</v>
      </c>
      <c r="E2177" s="95">
        <v>93.6</v>
      </c>
      <c r="F2177" s="96">
        <f t="shared" si="268"/>
        <v>114.88</v>
      </c>
      <c r="G2177" s="107">
        <f>ROUND(SUM('NOVO HORIZONTE'!G2177),2)</f>
        <v>0</v>
      </c>
      <c r="H2177" s="107">
        <f t="shared" si="275"/>
        <v>0</v>
      </c>
      <c r="I2177" s="143">
        <f t="shared" si="276"/>
        <v>0</v>
      </c>
      <c r="J2177" s="142"/>
      <c r="K2177" s="183"/>
      <c r="L2177" s="7" t="str">
        <f t="shared" si="277"/>
        <v/>
      </c>
      <c r="M2177" s="7" t="str">
        <f t="shared" si="278"/>
        <v/>
      </c>
      <c r="N2177" s="7" t="str">
        <f t="shared" si="279"/>
        <v/>
      </c>
      <c r="O2177" s="144"/>
      <c r="P2177" s="355">
        <v>0</v>
      </c>
      <c r="Q2177" s="362">
        <f>SUM('NOVO HORIZONTE'!I2177)</f>
        <v>0</v>
      </c>
      <c r="R2177" s="363">
        <f t="shared" si="272"/>
        <v>0</v>
      </c>
      <c r="S2177" s="153">
        <f t="shared" si="287"/>
        <v>0</v>
      </c>
      <c r="T2177" s="364"/>
    </row>
    <row r="2178" ht="33.75" hidden="1" spans="1:20">
      <c r="A2178" s="158">
        <v>87483</v>
      </c>
      <c r="B2178" s="100" t="s">
        <v>252</v>
      </c>
      <c r="C2178" s="104" t="s">
        <v>2373</v>
      </c>
      <c r="D2178" s="94" t="s">
        <v>261</v>
      </c>
      <c r="E2178" s="95">
        <v>69.23</v>
      </c>
      <c r="F2178" s="96">
        <f t="shared" si="268"/>
        <v>84.97</v>
      </c>
      <c r="G2178" s="107">
        <f>ROUND(SUM('NOVO HORIZONTE'!G2178),2)</f>
        <v>0</v>
      </c>
      <c r="H2178" s="107">
        <f t="shared" si="275"/>
        <v>0</v>
      </c>
      <c r="I2178" s="143">
        <f t="shared" si="276"/>
        <v>0</v>
      </c>
      <c r="J2178" s="142"/>
      <c r="K2178" s="183"/>
      <c r="L2178" s="7" t="str">
        <f t="shared" si="277"/>
        <v/>
      </c>
      <c r="M2178" s="7" t="str">
        <f t="shared" si="278"/>
        <v/>
      </c>
      <c r="N2178" s="7" t="str">
        <f t="shared" si="279"/>
        <v/>
      </c>
      <c r="O2178" s="144"/>
      <c r="P2178" s="355">
        <v>0</v>
      </c>
      <c r="Q2178" s="362">
        <f>SUM('NOVO HORIZONTE'!I2178)</f>
        <v>0</v>
      </c>
      <c r="R2178" s="363">
        <f t="shared" si="272"/>
        <v>0</v>
      </c>
      <c r="S2178" s="153">
        <f t="shared" si="287"/>
        <v>0</v>
      </c>
      <c r="T2178" s="364"/>
    </row>
    <row r="2179" ht="33.75" hidden="1" spans="1:20">
      <c r="A2179" s="158">
        <v>87484</v>
      </c>
      <c r="B2179" s="100" t="s">
        <v>252</v>
      </c>
      <c r="C2179" s="104" t="s">
        <v>2374</v>
      </c>
      <c r="D2179" s="94" t="s">
        <v>261</v>
      </c>
      <c r="E2179" s="95">
        <v>70.73</v>
      </c>
      <c r="F2179" s="96">
        <f t="shared" si="268"/>
        <v>86.81</v>
      </c>
      <c r="G2179" s="107">
        <f>ROUND(SUM('NOVO HORIZONTE'!G2179),2)</f>
        <v>0</v>
      </c>
      <c r="H2179" s="107">
        <f t="shared" si="275"/>
        <v>0</v>
      </c>
      <c r="I2179" s="143">
        <f t="shared" si="276"/>
        <v>0</v>
      </c>
      <c r="J2179" s="142"/>
      <c r="K2179" s="183"/>
      <c r="L2179" s="7" t="str">
        <f t="shared" si="277"/>
        <v/>
      </c>
      <c r="M2179" s="7" t="str">
        <f t="shared" si="278"/>
        <v/>
      </c>
      <c r="N2179" s="7" t="str">
        <f t="shared" si="279"/>
        <v/>
      </c>
      <c r="O2179" s="144"/>
      <c r="P2179" s="355">
        <v>0</v>
      </c>
      <c r="Q2179" s="362">
        <f>SUM('NOVO HORIZONTE'!I2179)</f>
        <v>0</v>
      </c>
      <c r="R2179" s="363">
        <f t="shared" si="272"/>
        <v>0</v>
      </c>
      <c r="S2179" s="153">
        <f t="shared" si="287"/>
        <v>0</v>
      </c>
      <c r="T2179" s="364"/>
    </row>
    <row r="2180" ht="33.75" hidden="1" spans="1:20">
      <c r="A2180" s="158">
        <v>87485</v>
      </c>
      <c r="B2180" s="100" t="s">
        <v>252</v>
      </c>
      <c r="C2180" s="104" t="s">
        <v>2375</v>
      </c>
      <c r="D2180" s="94" t="s">
        <v>261</v>
      </c>
      <c r="E2180" s="95">
        <v>90.84</v>
      </c>
      <c r="F2180" s="96">
        <f t="shared" si="268"/>
        <v>111.5</v>
      </c>
      <c r="G2180" s="107">
        <f>ROUND(SUM('NOVO HORIZONTE'!G2180),2)</f>
        <v>0</v>
      </c>
      <c r="H2180" s="107">
        <f t="shared" si="275"/>
        <v>0</v>
      </c>
      <c r="I2180" s="143">
        <f t="shared" si="276"/>
        <v>0</v>
      </c>
      <c r="J2180" s="142"/>
      <c r="K2180" s="183"/>
      <c r="L2180" s="7" t="str">
        <f t="shared" si="277"/>
        <v/>
      </c>
      <c r="M2180" s="7" t="str">
        <f t="shared" si="278"/>
        <v/>
      </c>
      <c r="N2180" s="7" t="str">
        <f t="shared" si="279"/>
        <v/>
      </c>
      <c r="O2180" s="144"/>
      <c r="P2180" s="355">
        <v>0</v>
      </c>
      <c r="Q2180" s="362">
        <f>SUM('NOVO HORIZONTE'!I2180)</f>
        <v>0</v>
      </c>
      <c r="R2180" s="363">
        <f t="shared" si="272"/>
        <v>0</v>
      </c>
      <c r="S2180" s="153">
        <f t="shared" si="287"/>
        <v>0</v>
      </c>
      <c r="T2180" s="364"/>
    </row>
    <row r="2181" ht="33.75" hidden="1" spans="1:20">
      <c r="A2181" s="158">
        <v>87487</v>
      </c>
      <c r="B2181" s="100" t="s">
        <v>252</v>
      </c>
      <c r="C2181" s="104" t="s">
        <v>2376</v>
      </c>
      <c r="D2181" s="94" t="s">
        <v>261</v>
      </c>
      <c r="E2181" s="95">
        <v>108.98</v>
      </c>
      <c r="F2181" s="96">
        <f t="shared" si="268"/>
        <v>133.76</v>
      </c>
      <c r="G2181" s="107">
        <f>ROUND(SUM('NOVO HORIZONTE'!G2181),2)</f>
        <v>0</v>
      </c>
      <c r="H2181" s="107">
        <f t="shared" si="275"/>
        <v>0</v>
      </c>
      <c r="I2181" s="143">
        <f t="shared" si="276"/>
        <v>0</v>
      </c>
      <c r="J2181" s="142"/>
      <c r="K2181" s="183"/>
      <c r="L2181" s="7" t="str">
        <f t="shared" si="277"/>
        <v/>
      </c>
      <c r="M2181" s="7" t="str">
        <f t="shared" si="278"/>
        <v/>
      </c>
      <c r="N2181" s="7" t="str">
        <f t="shared" si="279"/>
        <v/>
      </c>
      <c r="O2181" s="144"/>
      <c r="P2181" s="355">
        <v>0</v>
      </c>
      <c r="Q2181" s="362">
        <f>SUM('NOVO HORIZONTE'!I2181)</f>
        <v>0</v>
      </c>
      <c r="R2181" s="363">
        <f t="shared" si="272"/>
        <v>0</v>
      </c>
      <c r="S2181" s="153">
        <f t="shared" si="287"/>
        <v>0</v>
      </c>
      <c r="T2181" s="364"/>
    </row>
    <row r="2182" ht="33.75" hidden="1" spans="1:20">
      <c r="A2182" s="158">
        <v>87488</v>
      </c>
      <c r="B2182" s="100" t="s">
        <v>252</v>
      </c>
      <c r="C2182" s="104" t="s">
        <v>2377</v>
      </c>
      <c r="D2182" s="94" t="s">
        <v>261</v>
      </c>
      <c r="E2182" s="95">
        <v>110.96</v>
      </c>
      <c r="F2182" s="96">
        <f t="shared" si="268"/>
        <v>136.19</v>
      </c>
      <c r="G2182" s="107">
        <f>ROUND(SUM('NOVO HORIZONTE'!G2182),2)</f>
        <v>0</v>
      </c>
      <c r="H2182" s="107">
        <f t="shared" si="275"/>
        <v>0</v>
      </c>
      <c r="I2182" s="143">
        <f t="shared" si="276"/>
        <v>0</v>
      </c>
      <c r="J2182" s="142"/>
      <c r="K2182" s="183"/>
      <c r="L2182" s="7" t="str">
        <f t="shared" si="277"/>
        <v/>
      </c>
      <c r="M2182" s="7" t="str">
        <f t="shared" si="278"/>
        <v/>
      </c>
      <c r="N2182" s="7" t="str">
        <f t="shared" si="279"/>
        <v/>
      </c>
      <c r="O2182" s="144"/>
      <c r="P2182" s="355">
        <v>0</v>
      </c>
      <c r="Q2182" s="362">
        <f>SUM('NOVO HORIZONTE'!I2182)</f>
        <v>0</v>
      </c>
      <c r="R2182" s="363">
        <f t="shared" si="272"/>
        <v>0</v>
      </c>
      <c r="S2182" s="153">
        <f t="shared" si="287"/>
        <v>0</v>
      </c>
      <c r="T2182" s="364"/>
    </row>
    <row r="2183" ht="33.75" hidden="1" spans="1:20">
      <c r="A2183" s="158">
        <v>87489</v>
      </c>
      <c r="B2183" s="100" t="s">
        <v>252</v>
      </c>
      <c r="C2183" s="104" t="s">
        <v>2378</v>
      </c>
      <c r="D2183" s="94" t="s">
        <v>261</v>
      </c>
      <c r="E2183" s="95">
        <v>59.38</v>
      </c>
      <c r="F2183" s="96">
        <f t="shared" si="268"/>
        <v>72.88</v>
      </c>
      <c r="G2183" s="107">
        <f>ROUND(SUM('NOVO HORIZONTE'!G2183),2)</f>
        <v>0</v>
      </c>
      <c r="H2183" s="107">
        <f t="shared" si="275"/>
        <v>0</v>
      </c>
      <c r="I2183" s="143">
        <f t="shared" si="276"/>
        <v>0</v>
      </c>
      <c r="J2183" s="142"/>
      <c r="K2183" s="183"/>
      <c r="L2183" s="7" t="str">
        <f t="shared" si="277"/>
        <v/>
      </c>
      <c r="M2183" s="7" t="str">
        <f t="shared" si="278"/>
        <v/>
      </c>
      <c r="N2183" s="7" t="str">
        <f t="shared" si="279"/>
        <v/>
      </c>
      <c r="O2183" s="144"/>
      <c r="P2183" s="355">
        <v>0</v>
      </c>
      <c r="Q2183" s="362">
        <f>SUM('NOVO HORIZONTE'!I2183)</f>
        <v>0</v>
      </c>
      <c r="R2183" s="363">
        <f t="shared" si="272"/>
        <v>0</v>
      </c>
      <c r="S2183" s="153">
        <f t="shared" si="287"/>
        <v>0</v>
      </c>
      <c r="T2183" s="364"/>
    </row>
    <row r="2184" ht="33.75" hidden="1" spans="1:20">
      <c r="A2184" s="158">
        <v>87490</v>
      </c>
      <c r="B2184" s="100" t="s">
        <v>252</v>
      </c>
      <c r="C2184" s="104" t="s">
        <v>2379</v>
      </c>
      <c r="D2184" s="94" t="s">
        <v>261</v>
      </c>
      <c r="E2184" s="95">
        <v>60.87</v>
      </c>
      <c r="F2184" s="96">
        <f t="shared" si="268"/>
        <v>74.71</v>
      </c>
      <c r="G2184" s="107">
        <f>ROUND(SUM('NOVO HORIZONTE'!G2184),2)</f>
        <v>0</v>
      </c>
      <c r="H2184" s="107">
        <f t="shared" si="275"/>
        <v>0</v>
      </c>
      <c r="I2184" s="143">
        <f t="shared" si="276"/>
        <v>0</v>
      </c>
      <c r="J2184" s="142"/>
      <c r="K2184" s="183"/>
      <c r="L2184" s="7" t="str">
        <f t="shared" si="277"/>
        <v/>
      </c>
      <c r="M2184" s="7" t="str">
        <f t="shared" si="278"/>
        <v/>
      </c>
      <c r="N2184" s="7" t="str">
        <f t="shared" si="279"/>
        <v/>
      </c>
      <c r="O2184" s="144"/>
      <c r="P2184" s="355">
        <v>0</v>
      </c>
      <c r="Q2184" s="362">
        <f>SUM('NOVO HORIZONTE'!I2184)</f>
        <v>0</v>
      </c>
      <c r="R2184" s="363">
        <f t="shared" si="272"/>
        <v>0</v>
      </c>
      <c r="S2184" s="153">
        <f t="shared" si="287"/>
        <v>0</v>
      </c>
      <c r="T2184" s="364"/>
    </row>
    <row r="2185" ht="33.75" hidden="1" spans="1:20">
      <c r="A2185" s="158">
        <v>87491</v>
      </c>
      <c r="B2185" s="100" t="s">
        <v>252</v>
      </c>
      <c r="C2185" s="104" t="s">
        <v>2380</v>
      </c>
      <c r="D2185" s="94" t="s">
        <v>261</v>
      </c>
      <c r="E2185" s="95">
        <v>79.92</v>
      </c>
      <c r="F2185" s="96">
        <f t="shared" si="268"/>
        <v>98.09</v>
      </c>
      <c r="G2185" s="107">
        <f>ROUND(SUM('NOVO HORIZONTE'!G2185),2)</f>
        <v>0</v>
      </c>
      <c r="H2185" s="107">
        <f t="shared" si="275"/>
        <v>0</v>
      </c>
      <c r="I2185" s="143">
        <f t="shared" si="276"/>
        <v>0</v>
      </c>
      <c r="J2185" s="142"/>
      <c r="K2185" s="183"/>
      <c r="L2185" s="7" t="str">
        <f t="shared" si="277"/>
        <v/>
      </c>
      <c r="M2185" s="7" t="str">
        <f t="shared" si="278"/>
        <v/>
      </c>
      <c r="N2185" s="7" t="str">
        <f t="shared" si="279"/>
        <v/>
      </c>
      <c r="O2185" s="144"/>
      <c r="P2185" s="355">
        <v>0</v>
      </c>
      <c r="Q2185" s="362">
        <f>SUM('NOVO HORIZONTE'!I2185)</f>
        <v>0</v>
      </c>
      <c r="R2185" s="363">
        <f t="shared" si="272"/>
        <v>0</v>
      </c>
      <c r="S2185" s="153">
        <f t="shared" si="287"/>
        <v>0</v>
      </c>
      <c r="T2185" s="364"/>
    </row>
    <row r="2186" ht="33.75" hidden="1" spans="1:20">
      <c r="A2186" s="158">
        <v>87492</v>
      </c>
      <c r="B2186" s="100" t="s">
        <v>252</v>
      </c>
      <c r="C2186" s="104" t="s">
        <v>2381</v>
      </c>
      <c r="D2186" s="94" t="s">
        <v>261</v>
      </c>
      <c r="E2186" s="95">
        <v>81.62</v>
      </c>
      <c r="F2186" s="96">
        <f t="shared" si="268"/>
        <v>100.18</v>
      </c>
      <c r="G2186" s="107">
        <f>ROUND(SUM('NOVO HORIZONTE'!G2186),2)</f>
        <v>0</v>
      </c>
      <c r="H2186" s="107">
        <f t="shared" si="275"/>
        <v>0</v>
      </c>
      <c r="I2186" s="143">
        <f t="shared" si="276"/>
        <v>0</v>
      </c>
      <c r="J2186" s="142"/>
      <c r="K2186" s="183"/>
      <c r="L2186" s="7" t="str">
        <f t="shared" si="277"/>
        <v/>
      </c>
      <c r="M2186" s="7" t="str">
        <f t="shared" si="278"/>
        <v/>
      </c>
      <c r="N2186" s="7" t="str">
        <f t="shared" si="279"/>
        <v/>
      </c>
      <c r="O2186" s="144"/>
      <c r="P2186" s="355">
        <v>0</v>
      </c>
      <c r="Q2186" s="362">
        <f>SUM('NOVO HORIZONTE'!I2186)</f>
        <v>0</v>
      </c>
      <c r="R2186" s="363">
        <f t="shared" si="272"/>
        <v>0</v>
      </c>
      <c r="S2186" s="153">
        <f t="shared" si="287"/>
        <v>0</v>
      </c>
      <c r="T2186" s="364"/>
    </row>
    <row r="2187" ht="33.75" hidden="1" spans="1:20">
      <c r="A2187" s="158">
        <v>87493</v>
      </c>
      <c r="B2187" s="100" t="s">
        <v>252</v>
      </c>
      <c r="C2187" s="104" t="s">
        <v>2382</v>
      </c>
      <c r="D2187" s="94" t="s">
        <v>261</v>
      </c>
      <c r="E2187" s="95">
        <v>96.95</v>
      </c>
      <c r="F2187" s="96">
        <f t="shared" si="268"/>
        <v>119</v>
      </c>
      <c r="G2187" s="107">
        <f>ROUND(SUM('NOVO HORIZONTE'!G2187),2)</f>
        <v>0</v>
      </c>
      <c r="H2187" s="107">
        <f t="shared" si="275"/>
        <v>0</v>
      </c>
      <c r="I2187" s="143">
        <f t="shared" si="276"/>
        <v>0</v>
      </c>
      <c r="J2187" s="142"/>
      <c r="K2187" s="183"/>
      <c r="L2187" s="7" t="str">
        <f t="shared" si="277"/>
        <v/>
      </c>
      <c r="M2187" s="7" t="str">
        <f t="shared" si="278"/>
        <v/>
      </c>
      <c r="N2187" s="7" t="str">
        <f t="shared" si="279"/>
        <v/>
      </c>
      <c r="O2187" s="144"/>
      <c r="P2187" s="355">
        <v>0</v>
      </c>
      <c r="Q2187" s="362">
        <f>SUM('NOVO HORIZONTE'!I2187)</f>
        <v>0</v>
      </c>
      <c r="R2187" s="363">
        <f t="shared" si="272"/>
        <v>0</v>
      </c>
      <c r="S2187" s="153">
        <f t="shared" si="287"/>
        <v>0</v>
      </c>
      <c r="T2187" s="364"/>
    </row>
    <row r="2188" ht="33.75" hidden="1" spans="1:20">
      <c r="A2188" s="158">
        <v>87494</v>
      </c>
      <c r="B2188" s="100" t="s">
        <v>252</v>
      </c>
      <c r="C2188" s="104" t="s">
        <v>2383</v>
      </c>
      <c r="D2188" s="94" t="s">
        <v>261</v>
      </c>
      <c r="E2188" s="95">
        <v>98.93</v>
      </c>
      <c r="F2188" s="96">
        <f t="shared" si="268"/>
        <v>121.43</v>
      </c>
      <c r="G2188" s="107">
        <f>ROUND(SUM('NOVO HORIZONTE'!G2188),2)</f>
        <v>0</v>
      </c>
      <c r="H2188" s="107">
        <f t="shared" si="275"/>
        <v>0</v>
      </c>
      <c r="I2188" s="143">
        <f t="shared" si="276"/>
        <v>0</v>
      </c>
      <c r="J2188" s="142"/>
      <c r="K2188" s="183"/>
      <c r="L2188" s="7" t="str">
        <f t="shared" si="277"/>
        <v/>
      </c>
      <c r="M2188" s="7" t="str">
        <f t="shared" si="278"/>
        <v/>
      </c>
      <c r="N2188" s="7" t="str">
        <f t="shared" si="279"/>
        <v/>
      </c>
      <c r="O2188" s="144"/>
      <c r="P2188" s="355">
        <v>0</v>
      </c>
      <c r="Q2188" s="362">
        <f>SUM('NOVO HORIZONTE'!I2188)</f>
        <v>0</v>
      </c>
      <c r="R2188" s="363">
        <f t="shared" si="272"/>
        <v>0</v>
      </c>
      <c r="S2188" s="153">
        <f t="shared" si="287"/>
        <v>0</v>
      </c>
      <c r="T2188" s="364"/>
    </row>
    <row r="2189" ht="33.75" hidden="1" spans="1:20">
      <c r="A2189" s="158">
        <v>90112</v>
      </c>
      <c r="B2189" s="100" t="s">
        <v>252</v>
      </c>
      <c r="C2189" s="104" t="s">
        <v>2384</v>
      </c>
      <c r="D2189" s="94" t="s">
        <v>261</v>
      </c>
      <c r="E2189" s="95">
        <v>92.54</v>
      </c>
      <c r="F2189" s="96">
        <f t="shared" si="268"/>
        <v>113.58</v>
      </c>
      <c r="G2189" s="107">
        <f>ROUND(SUM('NOVO HORIZONTE'!G2189),2)</f>
        <v>0</v>
      </c>
      <c r="H2189" s="107">
        <f t="shared" si="275"/>
        <v>0</v>
      </c>
      <c r="I2189" s="143">
        <f t="shared" si="276"/>
        <v>0</v>
      </c>
      <c r="J2189" s="142"/>
      <c r="K2189" s="183"/>
      <c r="L2189" s="7" t="str">
        <f t="shared" si="277"/>
        <v/>
      </c>
      <c r="M2189" s="7" t="str">
        <f t="shared" si="278"/>
        <v/>
      </c>
      <c r="N2189" s="7" t="str">
        <f t="shared" si="279"/>
        <v/>
      </c>
      <c r="O2189" s="144"/>
      <c r="P2189" s="355">
        <v>0</v>
      </c>
      <c r="Q2189" s="362">
        <f>SUM('NOVO HORIZONTE'!I2189)</f>
        <v>0</v>
      </c>
      <c r="R2189" s="363">
        <f t="shared" si="272"/>
        <v>0</v>
      </c>
      <c r="S2189" s="153">
        <f t="shared" si="287"/>
        <v>0</v>
      </c>
      <c r="T2189" s="364"/>
    </row>
    <row r="2190" ht="33.75" hidden="1" spans="1:20">
      <c r="A2190" s="158">
        <v>87497</v>
      </c>
      <c r="B2190" s="100" t="s">
        <v>252</v>
      </c>
      <c r="C2190" s="104" t="s">
        <v>2385</v>
      </c>
      <c r="D2190" s="94" t="s">
        <v>261</v>
      </c>
      <c r="E2190" s="95">
        <v>98.87</v>
      </c>
      <c r="F2190" s="96">
        <f t="shared" si="268"/>
        <v>121.35</v>
      </c>
      <c r="G2190" s="107">
        <f>ROUND(SUM('NOVO HORIZONTE'!G2190),2)</f>
        <v>0</v>
      </c>
      <c r="H2190" s="107">
        <f t="shared" si="275"/>
        <v>0</v>
      </c>
      <c r="I2190" s="143">
        <f t="shared" si="276"/>
        <v>0</v>
      </c>
      <c r="J2190" s="142"/>
      <c r="K2190" s="183"/>
      <c r="L2190" s="7" t="str">
        <f t="shared" si="277"/>
        <v/>
      </c>
      <c r="M2190" s="7" t="str">
        <f t="shared" si="278"/>
        <v/>
      </c>
      <c r="N2190" s="7" t="str">
        <f t="shared" si="279"/>
        <v/>
      </c>
      <c r="O2190" s="144"/>
      <c r="P2190" s="355">
        <v>0</v>
      </c>
      <c r="Q2190" s="362">
        <f>SUM('NOVO HORIZONTE'!I2190)</f>
        <v>0</v>
      </c>
      <c r="R2190" s="363">
        <f t="shared" si="272"/>
        <v>0</v>
      </c>
      <c r="S2190" s="153">
        <f t="shared" si="287"/>
        <v>0</v>
      </c>
      <c r="T2190" s="364"/>
    </row>
    <row r="2191" ht="33.75" hidden="1" spans="1:20">
      <c r="A2191" s="158">
        <v>87498</v>
      </c>
      <c r="B2191" s="100" t="s">
        <v>252</v>
      </c>
      <c r="C2191" s="104" t="s">
        <v>2386</v>
      </c>
      <c r="D2191" s="94" t="s">
        <v>261</v>
      </c>
      <c r="E2191" s="95">
        <v>100.68</v>
      </c>
      <c r="F2191" s="96">
        <f t="shared" si="268"/>
        <v>123.57</v>
      </c>
      <c r="G2191" s="107">
        <f>ROUND(SUM('NOVO HORIZONTE'!G2191),2)</f>
        <v>0</v>
      </c>
      <c r="H2191" s="107">
        <f t="shared" si="275"/>
        <v>0</v>
      </c>
      <c r="I2191" s="143">
        <f t="shared" si="276"/>
        <v>0</v>
      </c>
      <c r="J2191" s="142"/>
      <c r="K2191" s="183"/>
      <c r="L2191" s="7" t="str">
        <f t="shared" si="277"/>
        <v/>
      </c>
      <c r="M2191" s="7" t="str">
        <f t="shared" si="278"/>
        <v/>
      </c>
      <c r="N2191" s="7" t="str">
        <f t="shared" si="279"/>
        <v/>
      </c>
      <c r="O2191" s="144"/>
      <c r="P2191" s="355">
        <v>0</v>
      </c>
      <c r="Q2191" s="362">
        <f>SUM('NOVO HORIZONTE'!I2191)</f>
        <v>0</v>
      </c>
      <c r="R2191" s="363">
        <f t="shared" si="272"/>
        <v>0</v>
      </c>
      <c r="S2191" s="153">
        <f t="shared" si="287"/>
        <v>0</v>
      </c>
      <c r="T2191" s="364"/>
    </row>
    <row r="2192" ht="33.75" hidden="1" spans="1:20">
      <c r="A2192" s="158">
        <v>87505</v>
      </c>
      <c r="B2192" s="100" t="s">
        <v>252</v>
      </c>
      <c r="C2192" s="104" t="s">
        <v>2387</v>
      </c>
      <c r="D2192" s="94" t="s">
        <v>261</v>
      </c>
      <c r="E2192" s="95">
        <v>83.92</v>
      </c>
      <c r="F2192" s="96">
        <f t="shared" si="268"/>
        <v>103</v>
      </c>
      <c r="G2192" s="107">
        <f>ROUND(SUM('NOVO HORIZONTE'!G2192),2)</f>
        <v>0</v>
      </c>
      <c r="H2192" s="107">
        <f t="shared" si="275"/>
        <v>0</v>
      </c>
      <c r="I2192" s="143">
        <f t="shared" si="276"/>
        <v>0</v>
      </c>
      <c r="J2192" s="142"/>
      <c r="K2192" s="183"/>
      <c r="L2192" s="7" t="str">
        <f t="shared" si="277"/>
        <v/>
      </c>
      <c r="M2192" s="7" t="str">
        <f t="shared" si="278"/>
        <v/>
      </c>
      <c r="N2192" s="7" t="str">
        <f t="shared" si="279"/>
        <v/>
      </c>
      <c r="O2192" s="144"/>
      <c r="P2192" s="355">
        <v>0</v>
      </c>
      <c r="Q2192" s="362">
        <f>SUM('NOVO HORIZONTE'!I2192)</f>
        <v>0</v>
      </c>
      <c r="R2192" s="363">
        <f t="shared" si="272"/>
        <v>0</v>
      </c>
      <c r="S2192" s="153">
        <f t="shared" si="287"/>
        <v>0</v>
      </c>
      <c r="T2192" s="364"/>
    </row>
    <row r="2193" ht="33.75" hidden="1" spans="1:20">
      <c r="A2193" s="158">
        <v>87506</v>
      </c>
      <c r="B2193" s="100" t="s">
        <v>252</v>
      </c>
      <c r="C2193" s="104" t="s">
        <v>2388</v>
      </c>
      <c r="D2193" s="94" t="s">
        <v>261</v>
      </c>
      <c r="E2193" s="95">
        <v>85.72</v>
      </c>
      <c r="F2193" s="96">
        <f t="shared" si="268"/>
        <v>105.21</v>
      </c>
      <c r="G2193" s="107">
        <f>ROUND(SUM('NOVO HORIZONTE'!G2193),2)</f>
        <v>0</v>
      </c>
      <c r="H2193" s="107">
        <f t="shared" si="275"/>
        <v>0</v>
      </c>
      <c r="I2193" s="143">
        <f t="shared" si="276"/>
        <v>0</v>
      </c>
      <c r="J2193" s="142"/>
      <c r="K2193" s="183"/>
      <c r="L2193" s="7" t="str">
        <f t="shared" si="277"/>
        <v/>
      </c>
      <c r="M2193" s="7" t="str">
        <f t="shared" si="278"/>
        <v/>
      </c>
      <c r="N2193" s="7" t="str">
        <f t="shared" si="279"/>
        <v/>
      </c>
      <c r="O2193" s="144"/>
      <c r="P2193" s="355">
        <v>0</v>
      </c>
      <c r="Q2193" s="362">
        <f>SUM('NOVO HORIZONTE'!I2193)</f>
        <v>0</v>
      </c>
      <c r="R2193" s="363">
        <f t="shared" si="272"/>
        <v>0</v>
      </c>
      <c r="S2193" s="153">
        <f t="shared" si="287"/>
        <v>0</v>
      </c>
      <c r="T2193" s="364"/>
    </row>
    <row r="2194" ht="33.75" hidden="1" spans="1:20">
      <c r="A2194" s="158">
        <v>87513</v>
      </c>
      <c r="B2194" s="100" t="s">
        <v>252</v>
      </c>
      <c r="C2194" s="104" t="s">
        <v>2389</v>
      </c>
      <c r="D2194" s="94" t="s">
        <v>261</v>
      </c>
      <c r="E2194" s="95">
        <v>111.53</v>
      </c>
      <c r="F2194" s="96">
        <f t="shared" si="268"/>
        <v>136.89</v>
      </c>
      <c r="G2194" s="107">
        <f>ROUND(SUM('NOVO HORIZONTE'!G2194),2)</f>
        <v>0</v>
      </c>
      <c r="H2194" s="107">
        <f t="shared" si="275"/>
        <v>0</v>
      </c>
      <c r="I2194" s="143">
        <f t="shared" si="276"/>
        <v>0</v>
      </c>
      <c r="J2194" s="142"/>
      <c r="K2194" s="183"/>
      <c r="L2194" s="7" t="str">
        <f t="shared" si="277"/>
        <v/>
      </c>
      <c r="M2194" s="7" t="str">
        <f t="shared" si="278"/>
        <v/>
      </c>
      <c r="N2194" s="7" t="str">
        <f t="shared" si="279"/>
        <v/>
      </c>
      <c r="O2194" s="144"/>
      <c r="P2194" s="355">
        <v>0</v>
      </c>
      <c r="Q2194" s="362">
        <f>SUM('NOVO HORIZONTE'!I2194)</f>
        <v>0</v>
      </c>
      <c r="R2194" s="363">
        <f t="shared" si="272"/>
        <v>0</v>
      </c>
      <c r="S2194" s="153">
        <f t="shared" si="287"/>
        <v>0</v>
      </c>
      <c r="T2194" s="364"/>
    </row>
    <row r="2195" ht="33.75" hidden="1" spans="1:20">
      <c r="A2195" s="158">
        <v>87514</v>
      </c>
      <c r="B2195" s="100" t="s">
        <v>252</v>
      </c>
      <c r="C2195" s="104" t="s">
        <v>2390</v>
      </c>
      <c r="D2195" s="94" t="s">
        <v>261</v>
      </c>
      <c r="E2195" s="95">
        <v>113.34</v>
      </c>
      <c r="F2195" s="96">
        <f t="shared" si="268"/>
        <v>139.11</v>
      </c>
      <c r="G2195" s="107">
        <f>ROUND(SUM('NOVO HORIZONTE'!G2195),2)</f>
        <v>0</v>
      </c>
      <c r="H2195" s="107">
        <f t="shared" si="275"/>
        <v>0</v>
      </c>
      <c r="I2195" s="143">
        <f t="shared" si="276"/>
        <v>0</v>
      </c>
      <c r="J2195" s="142"/>
      <c r="K2195" s="183"/>
      <c r="L2195" s="7" t="str">
        <f t="shared" si="277"/>
        <v/>
      </c>
      <c r="M2195" s="7" t="str">
        <f t="shared" si="278"/>
        <v/>
      </c>
      <c r="N2195" s="7" t="str">
        <f t="shared" si="279"/>
        <v/>
      </c>
      <c r="O2195" s="144"/>
      <c r="P2195" s="355">
        <v>0</v>
      </c>
      <c r="Q2195" s="362">
        <f>SUM('NOVO HORIZONTE'!I2195)</f>
        <v>0</v>
      </c>
      <c r="R2195" s="363">
        <f t="shared" si="272"/>
        <v>0</v>
      </c>
      <c r="S2195" s="153">
        <f t="shared" si="287"/>
        <v>0</v>
      </c>
      <c r="T2195" s="364"/>
    </row>
    <row r="2196" ht="33.75" hidden="1" spans="1:20">
      <c r="A2196" s="158">
        <v>87521</v>
      </c>
      <c r="B2196" s="100" t="s">
        <v>252</v>
      </c>
      <c r="C2196" s="104" t="s">
        <v>2391</v>
      </c>
      <c r="D2196" s="94" t="s">
        <v>261</v>
      </c>
      <c r="E2196" s="95">
        <v>91.69</v>
      </c>
      <c r="F2196" s="96">
        <f t="shared" si="268"/>
        <v>112.54</v>
      </c>
      <c r="G2196" s="107">
        <f>ROUND(SUM('NOVO HORIZONTE'!G2196),2)</f>
        <v>0</v>
      </c>
      <c r="H2196" s="107">
        <f t="shared" si="275"/>
        <v>0</v>
      </c>
      <c r="I2196" s="143">
        <f t="shared" si="276"/>
        <v>0</v>
      </c>
      <c r="J2196" s="142"/>
      <c r="K2196" s="183"/>
      <c r="L2196" s="7" t="str">
        <f t="shared" si="277"/>
        <v/>
      </c>
      <c r="M2196" s="7" t="str">
        <f t="shared" si="278"/>
        <v/>
      </c>
      <c r="N2196" s="7" t="str">
        <f t="shared" si="279"/>
        <v/>
      </c>
      <c r="O2196" s="144"/>
      <c r="P2196" s="355">
        <v>0</v>
      </c>
      <c r="Q2196" s="362">
        <f>SUM('NOVO HORIZONTE'!I2196)</f>
        <v>0</v>
      </c>
      <c r="R2196" s="363">
        <f t="shared" si="272"/>
        <v>0</v>
      </c>
      <c r="S2196" s="153">
        <f t="shared" si="287"/>
        <v>0</v>
      </c>
      <c r="T2196" s="364"/>
    </row>
    <row r="2197" ht="33.75" hidden="1" spans="1:20">
      <c r="A2197" s="158">
        <v>87522</v>
      </c>
      <c r="B2197" s="100" t="s">
        <v>252</v>
      </c>
      <c r="C2197" s="104" t="s">
        <v>2392</v>
      </c>
      <c r="D2197" s="94" t="s">
        <v>261</v>
      </c>
      <c r="E2197" s="95">
        <v>93.49</v>
      </c>
      <c r="F2197" s="96">
        <f t="shared" si="268"/>
        <v>114.75</v>
      </c>
      <c r="G2197" s="107">
        <f>ROUND(SUM('NOVO HORIZONTE'!G2197),2)</f>
        <v>0</v>
      </c>
      <c r="H2197" s="107">
        <f t="shared" si="275"/>
        <v>0</v>
      </c>
      <c r="I2197" s="143">
        <f t="shared" si="276"/>
        <v>0</v>
      </c>
      <c r="J2197" s="142"/>
      <c r="K2197" s="183"/>
      <c r="L2197" s="7" t="str">
        <f t="shared" si="277"/>
        <v/>
      </c>
      <c r="M2197" s="7" t="str">
        <f t="shared" si="278"/>
        <v/>
      </c>
      <c r="N2197" s="7" t="str">
        <f t="shared" si="279"/>
        <v/>
      </c>
      <c r="O2197" s="144"/>
      <c r="P2197" s="355">
        <v>0</v>
      </c>
      <c r="Q2197" s="362">
        <f>SUM('NOVO HORIZONTE'!I2197)</f>
        <v>0</v>
      </c>
      <c r="R2197" s="363">
        <f t="shared" si="272"/>
        <v>0</v>
      </c>
      <c r="S2197" s="153">
        <f t="shared" si="287"/>
        <v>0</v>
      </c>
      <c r="T2197" s="364"/>
    </row>
    <row r="2198" ht="12.75" hidden="1" spans="1:20">
      <c r="A2198" s="154" t="s">
        <v>2393</v>
      </c>
      <c r="B2198" s="100"/>
      <c r="C2198" s="161" t="s">
        <v>2394</v>
      </c>
      <c r="D2198" s="178">
        <v>0</v>
      </c>
      <c r="E2198" s="387">
        <v>0</v>
      </c>
      <c r="F2198" s="379">
        <f t="shared" si="268"/>
        <v>0</v>
      </c>
      <c r="G2198" s="209">
        <f>ROUND(SUM('NOVO HORIZONTE'!G2198),2)</f>
        <v>0</v>
      </c>
      <c r="H2198" s="187">
        <f t="shared" si="275"/>
        <v>0</v>
      </c>
      <c r="I2198" s="188">
        <f t="shared" si="276"/>
        <v>0</v>
      </c>
      <c r="J2198" s="142"/>
      <c r="K2198" s="138" t="str">
        <f>IF(OR(SUM(I2199:I2233)&gt;0,SUM(I2199:I2233)&gt;0),"xx","")</f>
        <v/>
      </c>
      <c r="L2198" s="7" t="str">
        <f t="shared" si="277"/>
        <v/>
      </c>
      <c r="M2198" s="7" t="str">
        <f t="shared" si="278"/>
        <v/>
      </c>
      <c r="N2198" s="7" t="str">
        <f t="shared" si="279"/>
        <v/>
      </c>
      <c r="O2198" s="144"/>
      <c r="P2198" s="375"/>
      <c r="Q2198" s="362">
        <f>SUM('NOVO HORIZONTE'!I2198)</f>
        <v>0</v>
      </c>
      <c r="R2198" s="363">
        <f t="shared" si="272"/>
        <v>0</v>
      </c>
      <c r="S2198" s="153">
        <f t="shared" si="287"/>
        <v>0</v>
      </c>
      <c r="T2198" s="364"/>
    </row>
    <row r="2199" ht="22.5" hidden="1" spans="1:20">
      <c r="A2199" s="158">
        <v>100064</v>
      </c>
      <c r="B2199" s="100" t="s">
        <v>252</v>
      </c>
      <c r="C2199" s="104" t="s">
        <v>2395</v>
      </c>
      <c r="D2199" s="94" t="s">
        <v>1010</v>
      </c>
      <c r="E2199" s="95">
        <v>13.42</v>
      </c>
      <c r="F2199" s="96">
        <f t="shared" si="268"/>
        <v>16.47</v>
      </c>
      <c r="G2199" s="107">
        <f>ROUND(SUM('NOVO HORIZONTE'!G2199),2)</f>
        <v>0</v>
      </c>
      <c r="H2199" s="107">
        <f t="shared" si="275"/>
        <v>0</v>
      </c>
      <c r="I2199" s="143">
        <f t="shared" si="276"/>
        <v>0</v>
      </c>
      <c r="J2199" s="142"/>
      <c r="K2199" s="183"/>
      <c r="L2199" s="7" t="str">
        <f t="shared" si="277"/>
        <v/>
      </c>
      <c r="M2199" s="7" t="str">
        <f t="shared" si="278"/>
        <v/>
      </c>
      <c r="N2199" s="7" t="str">
        <f t="shared" si="279"/>
        <v/>
      </c>
      <c r="O2199" s="144"/>
      <c r="P2199" s="355">
        <v>0</v>
      </c>
      <c r="Q2199" s="362">
        <f>SUM('NOVO HORIZONTE'!I2199)</f>
        <v>0</v>
      </c>
      <c r="R2199" s="363">
        <f t="shared" si="272"/>
        <v>0</v>
      </c>
      <c r="S2199" s="153">
        <f t="shared" si="287"/>
        <v>0</v>
      </c>
      <c r="T2199" s="364"/>
    </row>
    <row r="2200" ht="33.75" hidden="1" spans="1:20">
      <c r="A2200" s="158">
        <v>91815</v>
      </c>
      <c r="B2200" s="100" t="s">
        <v>252</v>
      </c>
      <c r="C2200" s="104" t="s">
        <v>2396</v>
      </c>
      <c r="D2200" s="94" t="s">
        <v>261</v>
      </c>
      <c r="E2200" s="95">
        <v>77.11</v>
      </c>
      <c r="F2200" s="96">
        <f t="shared" si="268"/>
        <v>94.64</v>
      </c>
      <c r="G2200" s="107">
        <f>ROUND(SUM('NOVO HORIZONTE'!G2200),2)</f>
        <v>0</v>
      </c>
      <c r="H2200" s="107">
        <f t="shared" si="275"/>
        <v>0</v>
      </c>
      <c r="I2200" s="143">
        <f t="shared" si="276"/>
        <v>0</v>
      </c>
      <c r="J2200" s="142"/>
      <c r="K2200" s="183"/>
      <c r="L2200" s="7" t="str">
        <f t="shared" si="277"/>
        <v/>
      </c>
      <c r="M2200" s="7" t="str">
        <f t="shared" si="278"/>
        <v/>
      </c>
      <c r="N2200" s="7" t="str">
        <f t="shared" si="279"/>
        <v/>
      </c>
      <c r="O2200" s="144"/>
      <c r="P2200" s="355">
        <v>0</v>
      </c>
      <c r="Q2200" s="362">
        <f>SUM('NOVO HORIZONTE'!I2200)</f>
        <v>0</v>
      </c>
      <c r="R2200" s="363">
        <f t="shared" si="272"/>
        <v>0</v>
      </c>
      <c r="S2200" s="153">
        <f t="shared" si="287"/>
        <v>0</v>
      </c>
      <c r="T2200" s="364"/>
    </row>
    <row r="2201" ht="33.75" hidden="1" spans="1:20">
      <c r="A2201" s="158">
        <v>91816</v>
      </c>
      <c r="B2201" s="100" t="s">
        <v>252</v>
      </c>
      <c r="C2201" s="104" t="s">
        <v>2397</v>
      </c>
      <c r="D2201" s="94" t="s">
        <v>261</v>
      </c>
      <c r="E2201" s="95">
        <v>104.25</v>
      </c>
      <c r="F2201" s="96">
        <f t="shared" si="268"/>
        <v>127.96</v>
      </c>
      <c r="G2201" s="107">
        <f>ROUND(SUM('NOVO HORIZONTE'!G2201),2)</f>
        <v>0</v>
      </c>
      <c r="H2201" s="107">
        <f t="shared" si="275"/>
        <v>0</v>
      </c>
      <c r="I2201" s="143">
        <f t="shared" si="276"/>
        <v>0</v>
      </c>
      <c r="J2201" s="142"/>
      <c r="K2201" s="183"/>
      <c r="L2201" s="7" t="str">
        <f t="shared" si="277"/>
        <v/>
      </c>
      <c r="M2201" s="7" t="str">
        <f t="shared" si="278"/>
        <v/>
      </c>
      <c r="N2201" s="7" t="str">
        <f t="shared" si="279"/>
        <v/>
      </c>
      <c r="O2201" s="144"/>
      <c r="P2201" s="355">
        <v>0</v>
      </c>
      <c r="Q2201" s="362">
        <f>SUM('NOVO HORIZONTE'!I2201)</f>
        <v>0</v>
      </c>
      <c r="R2201" s="363">
        <f t="shared" si="272"/>
        <v>0</v>
      </c>
      <c r="S2201" s="153">
        <f t="shared" ref="S2201:S2264" si="288">IF(R2201=0,0,IF(R2201&gt;0,"c","b"))</f>
        <v>0</v>
      </c>
      <c r="T2201" s="364"/>
    </row>
    <row r="2202" ht="22.5" hidden="1" spans="1:20">
      <c r="A2202" s="158">
        <v>89453</v>
      </c>
      <c r="B2202" s="100" t="s">
        <v>252</v>
      </c>
      <c r="C2202" s="104" t="s">
        <v>2398</v>
      </c>
      <c r="D2202" s="94" t="s">
        <v>261</v>
      </c>
      <c r="E2202" s="95">
        <v>77.11</v>
      </c>
      <c r="F2202" s="96">
        <f t="shared" si="268"/>
        <v>94.64</v>
      </c>
      <c r="G2202" s="107">
        <f>ROUND(SUM('NOVO HORIZONTE'!G2202),2)</f>
        <v>0</v>
      </c>
      <c r="H2202" s="107">
        <f t="shared" si="275"/>
        <v>0</v>
      </c>
      <c r="I2202" s="143">
        <f t="shared" si="276"/>
        <v>0</v>
      </c>
      <c r="J2202" s="142"/>
      <c r="K2202" s="183"/>
      <c r="L2202" s="7" t="str">
        <f t="shared" si="277"/>
        <v/>
      </c>
      <c r="M2202" s="7" t="str">
        <f t="shared" si="278"/>
        <v/>
      </c>
      <c r="N2202" s="7" t="str">
        <f t="shared" si="279"/>
        <v/>
      </c>
      <c r="O2202" s="144"/>
      <c r="P2202" s="355">
        <v>0</v>
      </c>
      <c r="Q2202" s="362">
        <f>SUM('NOVO HORIZONTE'!I2202)</f>
        <v>0</v>
      </c>
      <c r="R2202" s="363">
        <f t="shared" si="272"/>
        <v>0</v>
      </c>
      <c r="S2202" s="153">
        <f t="shared" si="288"/>
        <v>0</v>
      </c>
      <c r="T2202" s="364"/>
    </row>
    <row r="2203" ht="33.75" hidden="1" spans="1:20">
      <c r="A2203" s="158">
        <v>89454</v>
      </c>
      <c r="B2203" s="100" t="s">
        <v>252</v>
      </c>
      <c r="C2203" s="104" t="s">
        <v>2399</v>
      </c>
      <c r="D2203" s="94" t="s">
        <v>261</v>
      </c>
      <c r="E2203" s="95">
        <v>69.46</v>
      </c>
      <c r="F2203" s="96">
        <f t="shared" si="268"/>
        <v>85.26</v>
      </c>
      <c r="G2203" s="107">
        <f>ROUND(SUM('NOVO HORIZONTE'!G2203),2)</f>
        <v>0</v>
      </c>
      <c r="H2203" s="107">
        <f t="shared" si="275"/>
        <v>0</v>
      </c>
      <c r="I2203" s="143">
        <f t="shared" si="276"/>
        <v>0</v>
      </c>
      <c r="J2203" s="142"/>
      <c r="K2203" s="183"/>
      <c r="L2203" s="7" t="str">
        <f t="shared" si="277"/>
        <v/>
      </c>
      <c r="M2203" s="7" t="str">
        <f t="shared" si="278"/>
        <v/>
      </c>
      <c r="N2203" s="7" t="str">
        <f t="shared" si="279"/>
        <v/>
      </c>
      <c r="O2203" s="144"/>
      <c r="P2203" s="355">
        <v>0</v>
      </c>
      <c r="Q2203" s="362">
        <f>SUM('NOVO HORIZONTE'!I2203)</f>
        <v>0</v>
      </c>
      <c r="R2203" s="363">
        <f t="shared" si="272"/>
        <v>0</v>
      </c>
      <c r="S2203" s="153">
        <f t="shared" si="288"/>
        <v>0</v>
      </c>
      <c r="T2203" s="364"/>
    </row>
    <row r="2204" ht="22.5" hidden="1" spans="1:20">
      <c r="A2204" s="158">
        <v>89455</v>
      </c>
      <c r="B2204" s="100" t="s">
        <v>252</v>
      </c>
      <c r="C2204" s="104" t="s">
        <v>2400</v>
      </c>
      <c r="D2204" s="94" t="s">
        <v>261</v>
      </c>
      <c r="E2204" s="95">
        <v>92.65</v>
      </c>
      <c r="F2204" s="96">
        <f t="shared" si="268"/>
        <v>113.72</v>
      </c>
      <c r="G2204" s="107">
        <f>ROUND(SUM('NOVO HORIZONTE'!G2204),2)</f>
        <v>0</v>
      </c>
      <c r="H2204" s="107">
        <f t="shared" si="275"/>
        <v>0</v>
      </c>
      <c r="I2204" s="143">
        <f t="shared" si="276"/>
        <v>0</v>
      </c>
      <c r="J2204" s="142"/>
      <c r="K2204" s="183"/>
      <c r="L2204" s="7" t="str">
        <f t="shared" si="277"/>
        <v/>
      </c>
      <c r="M2204" s="7" t="str">
        <f t="shared" si="278"/>
        <v/>
      </c>
      <c r="N2204" s="7" t="str">
        <f t="shared" si="279"/>
        <v/>
      </c>
      <c r="O2204" s="144"/>
      <c r="P2204" s="355">
        <v>0</v>
      </c>
      <c r="Q2204" s="362">
        <f>SUM('NOVO HORIZONTE'!I2204)</f>
        <v>0</v>
      </c>
      <c r="R2204" s="363">
        <f t="shared" si="272"/>
        <v>0</v>
      </c>
      <c r="S2204" s="153">
        <f t="shared" si="288"/>
        <v>0</v>
      </c>
      <c r="T2204" s="364"/>
    </row>
    <row r="2205" ht="33.75" hidden="1" spans="1:20">
      <c r="A2205" s="158">
        <v>89456</v>
      </c>
      <c r="B2205" s="100" t="s">
        <v>252</v>
      </c>
      <c r="C2205" s="104" t="s">
        <v>2401</v>
      </c>
      <c r="D2205" s="94" t="s">
        <v>261</v>
      </c>
      <c r="E2205" s="95">
        <v>86.26</v>
      </c>
      <c r="F2205" s="96">
        <f t="shared" si="268"/>
        <v>105.88</v>
      </c>
      <c r="G2205" s="107">
        <f>ROUND(SUM('NOVO HORIZONTE'!G2205),2)</f>
        <v>0</v>
      </c>
      <c r="H2205" s="107">
        <f t="shared" si="275"/>
        <v>0</v>
      </c>
      <c r="I2205" s="143">
        <f t="shared" si="276"/>
        <v>0</v>
      </c>
      <c r="J2205" s="142"/>
      <c r="K2205" s="183"/>
      <c r="L2205" s="7" t="str">
        <f t="shared" si="277"/>
        <v/>
      </c>
      <c r="M2205" s="7" t="str">
        <f t="shared" si="278"/>
        <v/>
      </c>
      <c r="N2205" s="7" t="str">
        <f t="shared" si="279"/>
        <v/>
      </c>
      <c r="O2205" s="144"/>
      <c r="P2205" s="355">
        <v>0</v>
      </c>
      <c r="Q2205" s="362">
        <f>SUM('NOVO HORIZONTE'!I2205)</f>
        <v>0</v>
      </c>
      <c r="R2205" s="363">
        <f t="shared" si="272"/>
        <v>0</v>
      </c>
      <c r="S2205" s="153">
        <f t="shared" si="288"/>
        <v>0</v>
      </c>
      <c r="T2205" s="364"/>
    </row>
    <row r="2206" ht="22.5" hidden="1" spans="1:20">
      <c r="A2206" s="158">
        <v>89457</v>
      </c>
      <c r="B2206" s="100" t="s">
        <v>252</v>
      </c>
      <c r="C2206" s="104" t="s">
        <v>2402</v>
      </c>
      <c r="D2206" s="94" t="s">
        <v>261</v>
      </c>
      <c r="E2206" s="95">
        <v>79.13</v>
      </c>
      <c r="F2206" s="96">
        <f t="shared" si="268"/>
        <v>97.12</v>
      </c>
      <c r="G2206" s="107">
        <f>ROUND(SUM('NOVO HORIZONTE'!G2206),2)</f>
        <v>0</v>
      </c>
      <c r="H2206" s="107">
        <f t="shared" si="275"/>
        <v>0</v>
      </c>
      <c r="I2206" s="143">
        <f t="shared" si="276"/>
        <v>0</v>
      </c>
      <c r="J2206" s="142"/>
      <c r="K2206" s="183"/>
      <c r="L2206" s="7" t="str">
        <f t="shared" si="277"/>
        <v/>
      </c>
      <c r="M2206" s="7" t="str">
        <f t="shared" si="278"/>
        <v/>
      </c>
      <c r="N2206" s="7" t="str">
        <f t="shared" si="279"/>
        <v/>
      </c>
      <c r="O2206" s="144"/>
      <c r="P2206" s="355">
        <v>0</v>
      </c>
      <c r="Q2206" s="362">
        <f>SUM('NOVO HORIZONTE'!I2206)</f>
        <v>0</v>
      </c>
      <c r="R2206" s="363">
        <f t="shared" si="272"/>
        <v>0</v>
      </c>
      <c r="S2206" s="153">
        <f t="shared" si="288"/>
        <v>0</v>
      </c>
      <c r="T2206" s="364"/>
    </row>
    <row r="2207" ht="33.75" hidden="1" spans="1:20">
      <c r="A2207" s="158">
        <v>89458</v>
      </c>
      <c r="B2207" s="100" t="s">
        <v>252</v>
      </c>
      <c r="C2207" s="104" t="s">
        <v>2403</v>
      </c>
      <c r="D2207" s="94" t="s">
        <v>261</v>
      </c>
      <c r="E2207" s="95">
        <v>72.31</v>
      </c>
      <c r="F2207" s="96">
        <f t="shared" si="268"/>
        <v>88.75</v>
      </c>
      <c r="G2207" s="107">
        <f>ROUND(SUM('NOVO HORIZONTE'!G2207),2)</f>
        <v>0</v>
      </c>
      <c r="H2207" s="107">
        <f t="shared" si="275"/>
        <v>0</v>
      </c>
      <c r="I2207" s="143">
        <f t="shared" si="276"/>
        <v>0</v>
      </c>
      <c r="J2207" s="142"/>
      <c r="K2207" s="183"/>
      <c r="L2207" s="7" t="str">
        <f t="shared" si="277"/>
        <v/>
      </c>
      <c r="M2207" s="7" t="str">
        <f t="shared" si="278"/>
        <v/>
      </c>
      <c r="N2207" s="7" t="str">
        <f t="shared" si="279"/>
        <v/>
      </c>
      <c r="O2207" s="144"/>
      <c r="P2207" s="355">
        <v>0</v>
      </c>
      <c r="Q2207" s="362">
        <f>SUM('NOVO HORIZONTE'!I2207)</f>
        <v>0</v>
      </c>
      <c r="R2207" s="363">
        <f t="shared" si="272"/>
        <v>0</v>
      </c>
      <c r="S2207" s="153">
        <f t="shared" si="288"/>
        <v>0</v>
      </c>
      <c r="T2207" s="364"/>
    </row>
    <row r="2208" ht="22.5" hidden="1" spans="1:20">
      <c r="A2208" s="158">
        <v>89459</v>
      </c>
      <c r="B2208" s="100" t="s">
        <v>252</v>
      </c>
      <c r="C2208" s="104" t="s">
        <v>2404</v>
      </c>
      <c r="D2208" s="94" t="s">
        <v>261</v>
      </c>
      <c r="E2208" s="95">
        <v>97</v>
      </c>
      <c r="F2208" s="96">
        <f t="shared" si="268"/>
        <v>119.06</v>
      </c>
      <c r="G2208" s="107">
        <f>ROUND(SUM('NOVO HORIZONTE'!G2208),2)</f>
        <v>0</v>
      </c>
      <c r="H2208" s="107">
        <f t="shared" si="275"/>
        <v>0</v>
      </c>
      <c r="I2208" s="143">
        <f t="shared" si="276"/>
        <v>0</v>
      </c>
      <c r="J2208" s="142"/>
      <c r="K2208" s="183"/>
      <c r="L2208" s="7" t="str">
        <f t="shared" si="277"/>
        <v/>
      </c>
      <c r="M2208" s="7" t="str">
        <f t="shared" si="278"/>
        <v/>
      </c>
      <c r="N2208" s="7" t="str">
        <f t="shared" si="279"/>
        <v/>
      </c>
      <c r="O2208" s="144"/>
      <c r="P2208" s="355">
        <v>0</v>
      </c>
      <c r="Q2208" s="362">
        <f>SUM('NOVO HORIZONTE'!I2208)</f>
        <v>0</v>
      </c>
      <c r="R2208" s="363">
        <f t="shared" si="272"/>
        <v>0</v>
      </c>
      <c r="S2208" s="153">
        <f t="shared" si="288"/>
        <v>0</v>
      </c>
      <c r="T2208" s="364"/>
    </row>
    <row r="2209" ht="33.75" hidden="1" spans="1:20">
      <c r="A2209" s="158">
        <v>89460</v>
      </c>
      <c r="B2209" s="100" t="s">
        <v>252</v>
      </c>
      <c r="C2209" s="104" t="s">
        <v>2405</v>
      </c>
      <c r="D2209" s="94" t="s">
        <v>261</v>
      </c>
      <c r="E2209" s="95">
        <v>89.54</v>
      </c>
      <c r="F2209" s="96">
        <f t="shared" si="268"/>
        <v>109.9</v>
      </c>
      <c r="G2209" s="107">
        <f>ROUND(SUM('NOVO HORIZONTE'!G2209),2)</f>
        <v>0</v>
      </c>
      <c r="H2209" s="107">
        <f t="shared" si="275"/>
        <v>0</v>
      </c>
      <c r="I2209" s="143">
        <f t="shared" si="276"/>
        <v>0</v>
      </c>
      <c r="J2209" s="142"/>
      <c r="K2209" s="183"/>
      <c r="L2209" s="7" t="str">
        <f t="shared" si="277"/>
        <v/>
      </c>
      <c r="M2209" s="7" t="str">
        <f t="shared" si="278"/>
        <v/>
      </c>
      <c r="N2209" s="7" t="str">
        <f t="shared" si="279"/>
        <v/>
      </c>
      <c r="O2209" s="144"/>
      <c r="P2209" s="355">
        <v>0</v>
      </c>
      <c r="Q2209" s="362">
        <f>SUM('NOVO HORIZONTE'!I2209)</f>
        <v>0</v>
      </c>
      <c r="R2209" s="363">
        <f t="shared" si="272"/>
        <v>0</v>
      </c>
      <c r="S2209" s="153">
        <f t="shared" si="288"/>
        <v>0</v>
      </c>
      <c r="T2209" s="364"/>
    </row>
    <row r="2210" ht="22.5" hidden="1" spans="1:20">
      <c r="A2210" s="158">
        <v>89462</v>
      </c>
      <c r="B2210" s="100" t="s">
        <v>252</v>
      </c>
      <c r="C2210" s="104" t="s">
        <v>2406</v>
      </c>
      <c r="D2210" s="94" t="s">
        <v>261</v>
      </c>
      <c r="E2210" s="95">
        <v>104.25</v>
      </c>
      <c r="F2210" s="96">
        <f t="shared" si="268"/>
        <v>127.96</v>
      </c>
      <c r="G2210" s="107">
        <f>ROUND(SUM('NOVO HORIZONTE'!G2210),2)</f>
        <v>0</v>
      </c>
      <c r="H2210" s="107">
        <f t="shared" si="275"/>
        <v>0</v>
      </c>
      <c r="I2210" s="143">
        <f t="shared" si="276"/>
        <v>0</v>
      </c>
      <c r="J2210" s="142"/>
      <c r="K2210" s="183"/>
      <c r="L2210" s="7" t="str">
        <f t="shared" si="277"/>
        <v/>
      </c>
      <c r="M2210" s="7" t="str">
        <f t="shared" si="278"/>
        <v/>
      </c>
      <c r="N2210" s="7" t="str">
        <f t="shared" si="279"/>
        <v/>
      </c>
      <c r="O2210" s="144"/>
      <c r="P2210" s="355">
        <v>0</v>
      </c>
      <c r="Q2210" s="362">
        <f>SUM('NOVO HORIZONTE'!I2210)</f>
        <v>0</v>
      </c>
      <c r="R2210" s="363">
        <f t="shared" si="272"/>
        <v>0</v>
      </c>
      <c r="S2210" s="153">
        <f t="shared" si="288"/>
        <v>0</v>
      </c>
      <c r="T2210" s="364"/>
    </row>
    <row r="2211" ht="33.75" hidden="1" spans="1:20">
      <c r="A2211" s="158">
        <v>89463</v>
      </c>
      <c r="B2211" s="100" t="s">
        <v>252</v>
      </c>
      <c r="C2211" s="104" t="s">
        <v>2407</v>
      </c>
      <c r="D2211" s="94" t="s">
        <v>261</v>
      </c>
      <c r="E2211" s="95">
        <v>83.9</v>
      </c>
      <c r="F2211" s="96">
        <f t="shared" si="268"/>
        <v>102.98</v>
      </c>
      <c r="G2211" s="107">
        <f>ROUND(SUM('NOVO HORIZONTE'!G2211),2)</f>
        <v>0</v>
      </c>
      <c r="H2211" s="107">
        <f t="shared" si="275"/>
        <v>0</v>
      </c>
      <c r="I2211" s="143">
        <f t="shared" si="276"/>
        <v>0</v>
      </c>
      <c r="J2211" s="142"/>
      <c r="K2211" s="183"/>
      <c r="L2211" s="7" t="str">
        <f t="shared" si="277"/>
        <v/>
      </c>
      <c r="M2211" s="7" t="str">
        <f t="shared" si="278"/>
        <v/>
      </c>
      <c r="N2211" s="7" t="str">
        <f t="shared" si="279"/>
        <v/>
      </c>
      <c r="O2211" s="144"/>
      <c r="P2211" s="355">
        <v>0</v>
      </c>
      <c r="Q2211" s="362">
        <f>SUM('NOVO HORIZONTE'!I2211)</f>
        <v>0</v>
      </c>
      <c r="R2211" s="363">
        <f t="shared" si="272"/>
        <v>0</v>
      </c>
      <c r="S2211" s="153">
        <f t="shared" si="288"/>
        <v>0</v>
      </c>
      <c r="T2211" s="364"/>
    </row>
    <row r="2212" ht="22.5" hidden="1" spans="1:20">
      <c r="A2212" s="158">
        <v>89464</v>
      </c>
      <c r="B2212" s="100" t="s">
        <v>252</v>
      </c>
      <c r="C2212" s="104" t="s">
        <v>2406</v>
      </c>
      <c r="D2212" s="94" t="s">
        <v>261</v>
      </c>
      <c r="E2212" s="95">
        <v>121.68</v>
      </c>
      <c r="F2212" s="96">
        <f t="shared" si="268"/>
        <v>149.35</v>
      </c>
      <c r="G2212" s="107">
        <f>ROUND(SUM('NOVO HORIZONTE'!G2212),2)</f>
        <v>0</v>
      </c>
      <c r="H2212" s="107">
        <f t="shared" si="275"/>
        <v>0</v>
      </c>
      <c r="I2212" s="143">
        <f t="shared" si="276"/>
        <v>0</v>
      </c>
      <c r="J2212" s="142"/>
      <c r="K2212" s="183"/>
      <c r="L2212" s="7" t="str">
        <f t="shared" si="277"/>
        <v/>
      </c>
      <c r="M2212" s="7" t="str">
        <f t="shared" si="278"/>
        <v/>
      </c>
      <c r="N2212" s="7" t="str">
        <f t="shared" si="279"/>
        <v/>
      </c>
      <c r="O2212" s="144"/>
      <c r="P2212" s="355">
        <v>0</v>
      </c>
      <c r="Q2212" s="362">
        <f>SUM('NOVO HORIZONTE'!I2212)</f>
        <v>0</v>
      </c>
      <c r="R2212" s="363">
        <f t="shared" si="272"/>
        <v>0</v>
      </c>
      <c r="S2212" s="153">
        <f t="shared" si="288"/>
        <v>0</v>
      </c>
      <c r="T2212" s="364"/>
    </row>
    <row r="2213" ht="33.75" hidden="1" spans="1:20">
      <c r="A2213" s="158">
        <v>89465</v>
      </c>
      <c r="B2213" s="100" t="s">
        <v>252</v>
      </c>
      <c r="C2213" s="104" t="s">
        <v>2408</v>
      </c>
      <c r="D2213" s="94" t="s">
        <v>261</v>
      </c>
      <c r="E2213" s="95">
        <v>101.06</v>
      </c>
      <c r="F2213" s="96">
        <f t="shared" si="268"/>
        <v>124.04</v>
      </c>
      <c r="G2213" s="107">
        <f>ROUND(SUM('NOVO HORIZONTE'!G2213),2)</f>
        <v>0</v>
      </c>
      <c r="H2213" s="107">
        <f t="shared" si="275"/>
        <v>0</v>
      </c>
      <c r="I2213" s="143">
        <f t="shared" si="276"/>
        <v>0</v>
      </c>
      <c r="J2213" s="142"/>
      <c r="K2213" s="183"/>
      <c r="L2213" s="7" t="str">
        <f t="shared" si="277"/>
        <v/>
      </c>
      <c r="M2213" s="7" t="str">
        <f t="shared" si="278"/>
        <v/>
      </c>
      <c r="N2213" s="7" t="str">
        <f t="shared" si="279"/>
        <v/>
      </c>
      <c r="O2213" s="144"/>
      <c r="P2213" s="355">
        <v>0</v>
      </c>
      <c r="Q2213" s="362">
        <f>SUM('NOVO HORIZONTE'!I2213)</f>
        <v>0</v>
      </c>
      <c r="R2213" s="363">
        <f t="shared" si="272"/>
        <v>0</v>
      </c>
      <c r="S2213" s="153">
        <f t="shared" si="288"/>
        <v>0</v>
      </c>
      <c r="T2213" s="364"/>
    </row>
    <row r="2214" ht="22.5" hidden="1" spans="1:20">
      <c r="A2214" s="158">
        <v>89466</v>
      </c>
      <c r="B2214" s="100" t="s">
        <v>252</v>
      </c>
      <c r="C2214" s="104" t="s">
        <v>2409</v>
      </c>
      <c r="D2214" s="94" t="s">
        <v>261</v>
      </c>
      <c r="E2214" s="95">
        <v>95.38</v>
      </c>
      <c r="F2214" s="96">
        <f t="shared" si="268"/>
        <v>117.07</v>
      </c>
      <c r="G2214" s="107">
        <f>ROUND(SUM('NOVO HORIZONTE'!G2214),2)</f>
        <v>0</v>
      </c>
      <c r="H2214" s="107">
        <f t="shared" si="275"/>
        <v>0</v>
      </c>
      <c r="I2214" s="143">
        <f t="shared" si="276"/>
        <v>0</v>
      </c>
      <c r="J2214" s="142"/>
      <c r="K2214" s="183"/>
      <c r="L2214" s="7" t="str">
        <f t="shared" si="277"/>
        <v/>
      </c>
      <c r="M2214" s="7" t="str">
        <f t="shared" si="278"/>
        <v/>
      </c>
      <c r="N2214" s="7" t="str">
        <f t="shared" si="279"/>
        <v/>
      </c>
      <c r="O2214" s="144"/>
      <c r="P2214" s="355">
        <v>0</v>
      </c>
      <c r="Q2214" s="362">
        <f>SUM('NOVO HORIZONTE'!I2214)</f>
        <v>0</v>
      </c>
      <c r="R2214" s="363">
        <f t="shared" si="272"/>
        <v>0</v>
      </c>
      <c r="S2214" s="153">
        <f t="shared" si="288"/>
        <v>0</v>
      </c>
      <c r="T2214" s="364"/>
    </row>
    <row r="2215" ht="33.75" hidden="1" spans="1:20">
      <c r="A2215" s="158">
        <v>89467</v>
      </c>
      <c r="B2215" s="100" t="s">
        <v>252</v>
      </c>
      <c r="C2215" s="104" t="s">
        <v>2410</v>
      </c>
      <c r="D2215" s="94" t="s">
        <v>261</v>
      </c>
      <c r="E2215" s="95">
        <v>87.78</v>
      </c>
      <c r="F2215" s="96">
        <f t="shared" si="268"/>
        <v>107.74</v>
      </c>
      <c r="G2215" s="107">
        <f>ROUND(SUM('NOVO HORIZONTE'!G2215),2)</f>
        <v>0</v>
      </c>
      <c r="H2215" s="107">
        <f t="shared" si="275"/>
        <v>0</v>
      </c>
      <c r="I2215" s="143">
        <f t="shared" si="276"/>
        <v>0</v>
      </c>
      <c r="J2215" s="142"/>
      <c r="K2215" s="183"/>
      <c r="L2215" s="7" t="str">
        <f t="shared" si="277"/>
        <v/>
      </c>
      <c r="M2215" s="7" t="str">
        <f t="shared" si="278"/>
        <v/>
      </c>
      <c r="N2215" s="7" t="str">
        <f t="shared" si="279"/>
        <v/>
      </c>
      <c r="O2215" s="144"/>
      <c r="P2215" s="355">
        <v>0</v>
      </c>
      <c r="Q2215" s="362">
        <f>SUM('NOVO HORIZONTE'!I2215)</f>
        <v>0</v>
      </c>
      <c r="R2215" s="363">
        <f t="shared" si="272"/>
        <v>0</v>
      </c>
      <c r="S2215" s="153">
        <f t="shared" si="288"/>
        <v>0</v>
      </c>
      <c r="T2215" s="364"/>
    </row>
    <row r="2216" ht="22.5" hidden="1" spans="1:20">
      <c r="A2216" s="158">
        <v>89468</v>
      </c>
      <c r="B2216" s="100" t="s">
        <v>252</v>
      </c>
      <c r="C2216" s="104" t="s">
        <v>2411</v>
      </c>
      <c r="D2216" s="94" t="s">
        <v>261</v>
      </c>
      <c r="E2216" s="95">
        <v>113.35</v>
      </c>
      <c r="F2216" s="96">
        <f t="shared" si="268"/>
        <v>139.13</v>
      </c>
      <c r="G2216" s="107">
        <f>ROUND(SUM('NOVO HORIZONTE'!G2216),2)</f>
        <v>0</v>
      </c>
      <c r="H2216" s="107">
        <f t="shared" si="275"/>
        <v>0</v>
      </c>
      <c r="I2216" s="143">
        <f t="shared" si="276"/>
        <v>0</v>
      </c>
      <c r="J2216" s="142"/>
      <c r="K2216" s="183"/>
      <c r="L2216" s="7" t="str">
        <f t="shared" si="277"/>
        <v/>
      </c>
      <c r="M2216" s="7" t="str">
        <f t="shared" si="278"/>
        <v/>
      </c>
      <c r="N2216" s="7" t="str">
        <f t="shared" si="279"/>
        <v/>
      </c>
      <c r="O2216" s="144"/>
      <c r="P2216" s="355">
        <v>0</v>
      </c>
      <c r="Q2216" s="362">
        <f>SUM('NOVO HORIZONTE'!I2216)</f>
        <v>0</v>
      </c>
      <c r="R2216" s="363">
        <f t="shared" si="272"/>
        <v>0</v>
      </c>
      <c r="S2216" s="153">
        <f t="shared" si="288"/>
        <v>0</v>
      </c>
      <c r="T2216" s="364"/>
    </row>
    <row r="2217" ht="33.75" hidden="1" spans="1:20">
      <c r="A2217" s="158">
        <v>89469</v>
      </c>
      <c r="B2217" s="100" t="s">
        <v>252</v>
      </c>
      <c r="C2217" s="104" t="s">
        <v>2412</v>
      </c>
      <c r="D2217" s="94" t="s">
        <v>261</v>
      </c>
      <c r="E2217" s="95">
        <v>105.34</v>
      </c>
      <c r="F2217" s="96">
        <f t="shared" si="268"/>
        <v>129.29</v>
      </c>
      <c r="G2217" s="107">
        <f>ROUND(SUM('NOVO HORIZONTE'!G2217),2)</f>
        <v>0</v>
      </c>
      <c r="H2217" s="107">
        <f t="shared" si="275"/>
        <v>0</v>
      </c>
      <c r="I2217" s="143">
        <f t="shared" si="276"/>
        <v>0</v>
      </c>
      <c r="J2217" s="142"/>
      <c r="K2217" s="183"/>
      <c r="L2217" s="7" t="str">
        <f t="shared" si="277"/>
        <v/>
      </c>
      <c r="M2217" s="7" t="str">
        <f t="shared" si="278"/>
        <v/>
      </c>
      <c r="N2217" s="7" t="str">
        <f t="shared" si="279"/>
        <v/>
      </c>
      <c r="O2217" s="144"/>
      <c r="P2217" s="355">
        <v>0</v>
      </c>
      <c r="Q2217" s="362">
        <f>SUM('NOVO HORIZONTE'!I2217)</f>
        <v>0</v>
      </c>
      <c r="R2217" s="363">
        <f t="shared" si="272"/>
        <v>0</v>
      </c>
      <c r="S2217" s="153">
        <f t="shared" si="288"/>
        <v>0</v>
      </c>
      <c r="T2217" s="364"/>
    </row>
    <row r="2218" ht="22.5" hidden="1" spans="1:20">
      <c r="A2218" s="158">
        <v>89470</v>
      </c>
      <c r="B2218" s="100" t="s">
        <v>252</v>
      </c>
      <c r="C2218" s="104" t="s">
        <v>2413</v>
      </c>
      <c r="D2218" s="94" t="s">
        <v>261</v>
      </c>
      <c r="E2218" s="95">
        <v>89.43</v>
      </c>
      <c r="F2218" s="96">
        <f t="shared" si="268"/>
        <v>109.77</v>
      </c>
      <c r="G2218" s="107">
        <f>ROUND(SUM('NOVO HORIZONTE'!G2218),2)</f>
        <v>0</v>
      </c>
      <c r="H2218" s="107">
        <f t="shared" si="275"/>
        <v>0</v>
      </c>
      <c r="I2218" s="143">
        <f t="shared" si="276"/>
        <v>0</v>
      </c>
      <c r="J2218" s="142"/>
      <c r="K2218" s="183"/>
      <c r="L2218" s="7" t="str">
        <f t="shared" si="277"/>
        <v/>
      </c>
      <c r="M2218" s="7" t="str">
        <f t="shared" si="278"/>
        <v/>
      </c>
      <c r="N2218" s="7" t="str">
        <f t="shared" si="279"/>
        <v/>
      </c>
      <c r="O2218" s="144"/>
      <c r="P2218" s="355">
        <v>0</v>
      </c>
      <c r="Q2218" s="362">
        <f>SUM('NOVO HORIZONTE'!I2218)</f>
        <v>0</v>
      </c>
      <c r="R2218" s="363">
        <f t="shared" si="272"/>
        <v>0</v>
      </c>
      <c r="S2218" s="153">
        <f t="shared" si="288"/>
        <v>0</v>
      </c>
      <c r="T2218" s="364"/>
    </row>
    <row r="2219" ht="33.75" hidden="1" spans="1:20">
      <c r="A2219" s="158">
        <v>89471</v>
      </c>
      <c r="B2219" s="100" t="s">
        <v>252</v>
      </c>
      <c r="C2219" s="104" t="s">
        <v>2414</v>
      </c>
      <c r="D2219" s="94" t="s">
        <v>261</v>
      </c>
      <c r="E2219" s="95">
        <v>85.56</v>
      </c>
      <c r="F2219" s="96">
        <f t="shared" si="268"/>
        <v>105.02</v>
      </c>
      <c r="G2219" s="107">
        <f>ROUND(SUM('NOVO HORIZONTE'!G2219),2)</f>
        <v>0</v>
      </c>
      <c r="H2219" s="107">
        <f t="shared" si="275"/>
        <v>0</v>
      </c>
      <c r="I2219" s="143">
        <f t="shared" si="276"/>
        <v>0</v>
      </c>
      <c r="J2219" s="142"/>
      <c r="K2219" s="183"/>
      <c r="L2219" s="7" t="str">
        <f t="shared" si="277"/>
        <v/>
      </c>
      <c r="M2219" s="7" t="str">
        <f t="shared" si="278"/>
        <v/>
      </c>
      <c r="N2219" s="7" t="str">
        <f t="shared" ref="N2219:N2282" si="289">M2219</f>
        <v/>
      </c>
      <c r="O2219" s="144"/>
      <c r="P2219" s="355">
        <v>0</v>
      </c>
      <c r="Q2219" s="362">
        <f>SUM('NOVO HORIZONTE'!I2219)</f>
        <v>0</v>
      </c>
      <c r="R2219" s="363">
        <f t="shared" si="272"/>
        <v>0</v>
      </c>
      <c r="S2219" s="153">
        <f t="shared" si="288"/>
        <v>0</v>
      </c>
      <c r="T2219" s="364"/>
    </row>
    <row r="2220" ht="22.5" hidden="1" spans="1:20">
      <c r="A2220" s="158">
        <v>89472</v>
      </c>
      <c r="B2220" s="100" t="s">
        <v>252</v>
      </c>
      <c r="C2220" s="104" t="s">
        <v>2415</v>
      </c>
      <c r="D2220" s="94" t="s">
        <v>261</v>
      </c>
      <c r="E2220" s="95">
        <v>106.25</v>
      </c>
      <c r="F2220" s="96">
        <f t="shared" si="268"/>
        <v>130.41</v>
      </c>
      <c r="G2220" s="107">
        <f>ROUND(SUM('NOVO HORIZONTE'!G2220),2)</f>
        <v>0</v>
      </c>
      <c r="H2220" s="107">
        <f t="shared" si="275"/>
        <v>0</v>
      </c>
      <c r="I2220" s="143">
        <f t="shared" si="276"/>
        <v>0</v>
      </c>
      <c r="J2220" s="142"/>
      <c r="K2220" s="183"/>
      <c r="L2220" s="7" t="str">
        <f t="shared" si="277"/>
        <v/>
      </c>
      <c r="M2220" s="7" t="str">
        <f t="shared" si="278"/>
        <v/>
      </c>
      <c r="N2220" s="7" t="str">
        <f t="shared" si="289"/>
        <v/>
      </c>
      <c r="O2220" s="144"/>
      <c r="P2220" s="355">
        <v>0</v>
      </c>
      <c r="Q2220" s="362">
        <f>SUM('NOVO HORIZONTE'!I2220)</f>
        <v>0</v>
      </c>
      <c r="R2220" s="363">
        <f t="shared" si="272"/>
        <v>0</v>
      </c>
      <c r="S2220" s="153">
        <f t="shared" si="288"/>
        <v>0</v>
      </c>
      <c r="T2220" s="364"/>
    </row>
    <row r="2221" ht="33.75" hidden="1" spans="1:20">
      <c r="A2221" s="158">
        <v>89473</v>
      </c>
      <c r="B2221" s="100" t="s">
        <v>252</v>
      </c>
      <c r="C2221" s="104" t="s">
        <v>2416</v>
      </c>
      <c r="D2221" s="94" t="s">
        <v>261</v>
      </c>
      <c r="E2221" s="95">
        <v>102.56</v>
      </c>
      <c r="F2221" s="96">
        <f t="shared" si="268"/>
        <v>125.88</v>
      </c>
      <c r="G2221" s="107">
        <f>ROUND(SUM('NOVO HORIZONTE'!G2221),2)</f>
        <v>0</v>
      </c>
      <c r="H2221" s="107">
        <f t="shared" si="275"/>
        <v>0</v>
      </c>
      <c r="I2221" s="143">
        <f t="shared" si="276"/>
        <v>0</v>
      </c>
      <c r="J2221" s="142"/>
      <c r="K2221" s="183"/>
      <c r="L2221" s="7" t="str">
        <f t="shared" si="277"/>
        <v/>
      </c>
      <c r="M2221" s="7" t="str">
        <f t="shared" si="278"/>
        <v/>
      </c>
      <c r="N2221" s="7" t="str">
        <f t="shared" si="289"/>
        <v/>
      </c>
      <c r="O2221" s="144"/>
      <c r="P2221" s="355">
        <v>0</v>
      </c>
      <c r="Q2221" s="362">
        <f>SUM('NOVO HORIZONTE'!I2221)</f>
        <v>0</v>
      </c>
      <c r="R2221" s="363">
        <f t="shared" si="272"/>
        <v>0</v>
      </c>
      <c r="S2221" s="153">
        <f t="shared" si="288"/>
        <v>0</v>
      </c>
      <c r="T2221" s="364"/>
    </row>
    <row r="2222" ht="33.75" hidden="1" spans="1:20">
      <c r="A2222" s="158">
        <v>89474</v>
      </c>
      <c r="B2222" s="100" t="s">
        <v>252</v>
      </c>
      <c r="C2222" s="104" t="s">
        <v>2417</v>
      </c>
      <c r="D2222" s="94" t="s">
        <v>261</v>
      </c>
      <c r="E2222" s="95">
        <v>99.98</v>
      </c>
      <c r="F2222" s="96">
        <f t="shared" ref="F2222:F2285" si="290">IF(E2222=0,0,IF(P2222=0,ROUND(E2222*(1+E$13),2),ROUND(E2222*(1+E$12),2)))</f>
        <v>122.72</v>
      </c>
      <c r="G2222" s="107">
        <f>ROUND(SUM('NOVO HORIZONTE'!G2222),2)</f>
        <v>0</v>
      </c>
      <c r="H2222" s="107">
        <f t="shared" si="275"/>
        <v>0</v>
      </c>
      <c r="I2222" s="143">
        <f t="shared" ref="I2222:I2285" si="291">IF(ISBLANK(G2222),0,ROUND(G2222*H2222,2))</f>
        <v>0</v>
      </c>
      <c r="J2222" s="142"/>
      <c r="K2222" s="183"/>
      <c r="L2222" s="7" t="str">
        <f t="shared" ref="L2222:L2285" si="292">IF(K2222="X","x",IF(K2222="xx","x",IF(I2222&gt;0,"x","")))</f>
        <v/>
      </c>
      <c r="M2222" s="7" t="str">
        <f t="shared" ref="M2222:M2285" si="293">IF(K2222="X","x",IF(K2222="xx","x",IF(I2222&gt;0,"x","")))</f>
        <v/>
      </c>
      <c r="N2222" s="7" t="str">
        <f t="shared" si="289"/>
        <v/>
      </c>
      <c r="O2222" s="144"/>
      <c r="P2222" s="355">
        <v>0</v>
      </c>
      <c r="Q2222" s="362">
        <f>SUM('NOVO HORIZONTE'!I2222)</f>
        <v>0</v>
      </c>
      <c r="R2222" s="363">
        <f t="shared" ref="R2222:R2285" si="294">I2222-Q2222</f>
        <v>0</v>
      </c>
      <c r="S2222" s="153">
        <f t="shared" si="288"/>
        <v>0</v>
      </c>
      <c r="T2222" s="364"/>
    </row>
    <row r="2223" ht="33.75" hidden="1" spans="1:20">
      <c r="A2223" s="158">
        <v>89475</v>
      </c>
      <c r="B2223" s="100" t="s">
        <v>252</v>
      </c>
      <c r="C2223" s="104" t="s">
        <v>2418</v>
      </c>
      <c r="D2223" s="94" t="s">
        <v>261</v>
      </c>
      <c r="E2223" s="95">
        <v>91.01</v>
      </c>
      <c r="F2223" s="96">
        <f t="shared" si="290"/>
        <v>111.71</v>
      </c>
      <c r="G2223" s="107">
        <f>ROUND(SUM('NOVO HORIZONTE'!G2223),2)</f>
        <v>0</v>
      </c>
      <c r="H2223" s="107">
        <f t="shared" ref="H2223:H2286" si="295">IF(G2223=0,0,F2223)</f>
        <v>0</v>
      </c>
      <c r="I2223" s="143">
        <f t="shared" si="291"/>
        <v>0</v>
      </c>
      <c r="J2223" s="142"/>
      <c r="K2223" s="183"/>
      <c r="L2223" s="7" t="str">
        <f t="shared" si="292"/>
        <v/>
      </c>
      <c r="M2223" s="7" t="str">
        <f t="shared" si="293"/>
        <v/>
      </c>
      <c r="N2223" s="7" t="str">
        <f t="shared" si="289"/>
        <v/>
      </c>
      <c r="O2223" s="144"/>
      <c r="P2223" s="355">
        <v>0</v>
      </c>
      <c r="Q2223" s="362">
        <f>SUM('NOVO HORIZONTE'!I2223)</f>
        <v>0</v>
      </c>
      <c r="R2223" s="363">
        <f t="shared" si="294"/>
        <v>0</v>
      </c>
      <c r="S2223" s="153">
        <f t="shared" si="288"/>
        <v>0</v>
      </c>
      <c r="T2223" s="364"/>
    </row>
    <row r="2224" ht="33.75" hidden="1" spans="1:20">
      <c r="A2224" s="158">
        <v>89476</v>
      </c>
      <c r="B2224" s="100" t="s">
        <v>252</v>
      </c>
      <c r="C2224" s="104" t="s">
        <v>2419</v>
      </c>
      <c r="D2224" s="94" t="s">
        <v>261</v>
      </c>
      <c r="E2224" s="95">
        <v>118.06</v>
      </c>
      <c r="F2224" s="96">
        <f t="shared" si="290"/>
        <v>144.91</v>
      </c>
      <c r="G2224" s="107">
        <f>ROUND(SUM('NOVO HORIZONTE'!G2224),2)</f>
        <v>0</v>
      </c>
      <c r="H2224" s="107">
        <f t="shared" si="295"/>
        <v>0</v>
      </c>
      <c r="I2224" s="143">
        <f t="shared" si="291"/>
        <v>0</v>
      </c>
      <c r="J2224" s="142"/>
      <c r="K2224" s="183"/>
      <c r="L2224" s="7" t="str">
        <f t="shared" si="292"/>
        <v/>
      </c>
      <c r="M2224" s="7" t="str">
        <f t="shared" si="293"/>
        <v/>
      </c>
      <c r="N2224" s="7" t="str">
        <f t="shared" si="289"/>
        <v/>
      </c>
      <c r="O2224" s="144"/>
      <c r="P2224" s="355">
        <v>0</v>
      </c>
      <c r="Q2224" s="362">
        <f>SUM('NOVO HORIZONTE'!I2224)</f>
        <v>0</v>
      </c>
      <c r="R2224" s="363">
        <f t="shared" si="294"/>
        <v>0</v>
      </c>
      <c r="S2224" s="153">
        <f t="shared" si="288"/>
        <v>0</v>
      </c>
      <c r="T2224" s="364"/>
    </row>
    <row r="2225" ht="33.75" hidden="1" spans="1:20">
      <c r="A2225" s="158">
        <v>89477</v>
      </c>
      <c r="B2225" s="100" t="s">
        <v>252</v>
      </c>
      <c r="C2225" s="104" t="s">
        <v>2420</v>
      </c>
      <c r="D2225" s="94" t="s">
        <v>261</v>
      </c>
      <c r="E2225" s="95">
        <v>108.75</v>
      </c>
      <c r="F2225" s="96">
        <f t="shared" si="290"/>
        <v>133.48</v>
      </c>
      <c r="G2225" s="107">
        <f>ROUND(SUM('NOVO HORIZONTE'!G2225),2)</f>
        <v>0</v>
      </c>
      <c r="H2225" s="107">
        <f t="shared" si="295"/>
        <v>0</v>
      </c>
      <c r="I2225" s="143">
        <f t="shared" si="291"/>
        <v>0</v>
      </c>
      <c r="J2225" s="142"/>
      <c r="K2225" s="183"/>
      <c r="L2225" s="7" t="str">
        <f t="shared" si="292"/>
        <v/>
      </c>
      <c r="M2225" s="7" t="str">
        <f t="shared" si="293"/>
        <v/>
      </c>
      <c r="N2225" s="7" t="str">
        <f t="shared" si="289"/>
        <v/>
      </c>
      <c r="O2225" s="144"/>
      <c r="P2225" s="355">
        <v>0</v>
      </c>
      <c r="Q2225" s="362">
        <f>SUM('NOVO HORIZONTE'!I2225)</f>
        <v>0</v>
      </c>
      <c r="R2225" s="363">
        <f t="shared" si="294"/>
        <v>0</v>
      </c>
      <c r="S2225" s="153">
        <f t="shared" si="288"/>
        <v>0</v>
      </c>
      <c r="T2225" s="364"/>
    </row>
    <row r="2226" ht="22.5" hidden="1" spans="1:20">
      <c r="A2226" s="158">
        <v>89478</v>
      </c>
      <c r="B2226" s="100" t="s">
        <v>252</v>
      </c>
      <c r="C2226" s="104" t="s">
        <v>2421</v>
      </c>
      <c r="D2226" s="94" t="s">
        <v>261</v>
      </c>
      <c r="E2226" s="95">
        <v>124.96</v>
      </c>
      <c r="F2226" s="96">
        <f t="shared" si="290"/>
        <v>153.38</v>
      </c>
      <c r="G2226" s="107">
        <f>ROUND(SUM('NOVO HORIZONTE'!G2226),2)</f>
        <v>0</v>
      </c>
      <c r="H2226" s="107">
        <f t="shared" si="295"/>
        <v>0</v>
      </c>
      <c r="I2226" s="143">
        <f t="shared" si="291"/>
        <v>0</v>
      </c>
      <c r="J2226" s="142"/>
      <c r="K2226" s="183"/>
      <c r="L2226" s="7" t="str">
        <f t="shared" si="292"/>
        <v/>
      </c>
      <c r="M2226" s="7" t="str">
        <f t="shared" si="293"/>
        <v/>
      </c>
      <c r="N2226" s="7" t="str">
        <f t="shared" si="289"/>
        <v/>
      </c>
      <c r="O2226" s="144"/>
      <c r="P2226" s="355">
        <v>0</v>
      </c>
      <c r="Q2226" s="362">
        <f>SUM('NOVO HORIZONTE'!I2226)</f>
        <v>0</v>
      </c>
      <c r="R2226" s="363">
        <f t="shared" si="294"/>
        <v>0</v>
      </c>
      <c r="S2226" s="153">
        <f t="shared" si="288"/>
        <v>0</v>
      </c>
      <c r="T2226" s="364"/>
    </row>
    <row r="2227" ht="33.75" hidden="1" spans="1:20">
      <c r="A2227" s="158">
        <v>89479</v>
      </c>
      <c r="B2227" s="100" t="s">
        <v>252</v>
      </c>
      <c r="C2227" s="104" t="s">
        <v>2422</v>
      </c>
      <c r="D2227" s="94" t="s">
        <v>261</v>
      </c>
      <c r="E2227" s="95">
        <v>100.23</v>
      </c>
      <c r="F2227" s="96">
        <f t="shared" si="290"/>
        <v>123.02</v>
      </c>
      <c r="G2227" s="107">
        <f>ROUND(SUM('NOVO HORIZONTE'!G2227),2)</f>
        <v>0</v>
      </c>
      <c r="H2227" s="107">
        <f t="shared" si="295"/>
        <v>0</v>
      </c>
      <c r="I2227" s="143">
        <f t="shared" si="291"/>
        <v>0</v>
      </c>
      <c r="J2227" s="142"/>
      <c r="K2227" s="183"/>
      <c r="L2227" s="7" t="str">
        <f t="shared" si="292"/>
        <v/>
      </c>
      <c r="M2227" s="7" t="str">
        <f t="shared" si="293"/>
        <v/>
      </c>
      <c r="N2227" s="7" t="str">
        <f t="shared" si="289"/>
        <v/>
      </c>
      <c r="O2227" s="144"/>
      <c r="P2227" s="355">
        <v>0</v>
      </c>
      <c r="Q2227" s="362">
        <f>SUM('NOVO HORIZONTE'!I2227)</f>
        <v>0</v>
      </c>
      <c r="R2227" s="363">
        <f t="shared" si="294"/>
        <v>0</v>
      </c>
      <c r="S2227" s="153">
        <f t="shared" si="288"/>
        <v>0</v>
      </c>
      <c r="T2227" s="364"/>
    </row>
    <row r="2228" ht="22.5" hidden="1" spans="1:20">
      <c r="A2228" s="158">
        <v>89480</v>
      </c>
      <c r="B2228" s="100" t="s">
        <v>252</v>
      </c>
      <c r="C2228" s="104" t="s">
        <v>2423</v>
      </c>
      <c r="D2228" s="94" t="s">
        <v>261</v>
      </c>
      <c r="E2228" s="95">
        <v>143.68</v>
      </c>
      <c r="F2228" s="96">
        <f t="shared" si="290"/>
        <v>176.35</v>
      </c>
      <c r="G2228" s="107">
        <f>ROUND(SUM('NOVO HORIZONTE'!G2228),2)</f>
        <v>0</v>
      </c>
      <c r="H2228" s="107">
        <f t="shared" si="295"/>
        <v>0</v>
      </c>
      <c r="I2228" s="143">
        <f t="shared" si="291"/>
        <v>0</v>
      </c>
      <c r="J2228" s="142"/>
      <c r="K2228" s="183"/>
      <c r="L2228" s="7" t="str">
        <f t="shared" si="292"/>
        <v/>
      </c>
      <c r="M2228" s="7" t="str">
        <f t="shared" si="293"/>
        <v/>
      </c>
      <c r="N2228" s="7" t="str">
        <f t="shared" si="289"/>
        <v/>
      </c>
      <c r="O2228" s="144"/>
      <c r="P2228" s="355">
        <v>0</v>
      </c>
      <c r="Q2228" s="362">
        <f>SUM('NOVO HORIZONTE'!I2228)</f>
        <v>0</v>
      </c>
      <c r="R2228" s="363">
        <f t="shared" si="294"/>
        <v>0</v>
      </c>
      <c r="S2228" s="153">
        <f t="shared" si="288"/>
        <v>0</v>
      </c>
      <c r="T2228" s="364"/>
    </row>
    <row r="2229" ht="33.75" hidden="1" spans="1:20">
      <c r="A2229" s="158">
        <v>89483</v>
      </c>
      <c r="B2229" s="100" t="s">
        <v>252</v>
      </c>
      <c r="C2229" s="104" t="s">
        <v>2424</v>
      </c>
      <c r="D2229" s="94" t="s">
        <v>261</v>
      </c>
      <c r="E2229" s="95">
        <v>117.61</v>
      </c>
      <c r="F2229" s="96">
        <f t="shared" si="290"/>
        <v>144.35</v>
      </c>
      <c r="G2229" s="107">
        <f>ROUND(SUM('NOVO HORIZONTE'!G2229),2)</f>
        <v>0</v>
      </c>
      <c r="H2229" s="107">
        <f t="shared" si="295"/>
        <v>0</v>
      </c>
      <c r="I2229" s="143">
        <f t="shared" si="291"/>
        <v>0</v>
      </c>
      <c r="J2229" s="142"/>
      <c r="K2229" s="183"/>
      <c r="L2229" s="7" t="str">
        <f t="shared" si="292"/>
        <v/>
      </c>
      <c r="M2229" s="7" t="str">
        <f t="shared" si="293"/>
        <v/>
      </c>
      <c r="N2229" s="7" t="str">
        <f t="shared" si="289"/>
        <v/>
      </c>
      <c r="O2229" s="144"/>
      <c r="P2229" s="355">
        <v>0</v>
      </c>
      <c r="Q2229" s="362">
        <f>SUM('NOVO HORIZONTE'!I2229)</f>
        <v>0</v>
      </c>
      <c r="R2229" s="363">
        <f t="shared" si="294"/>
        <v>0</v>
      </c>
      <c r="S2229" s="153">
        <f t="shared" si="288"/>
        <v>0</v>
      </c>
      <c r="T2229" s="364"/>
    </row>
    <row r="2230" ht="33.75" hidden="1" spans="1:20">
      <c r="A2230" s="158">
        <v>89484</v>
      </c>
      <c r="B2230" s="100" t="s">
        <v>252</v>
      </c>
      <c r="C2230" s="104" t="s">
        <v>2425</v>
      </c>
      <c r="D2230" s="94" t="s">
        <v>261</v>
      </c>
      <c r="E2230" s="95">
        <v>116.46</v>
      </c>
      <c r="F2230" s="96">
        <f t="shared" si="290"/>
        <v>142.94</v>
      </c>
      <c r="G2230" s="107">
        <f>ROUND(SUM('NOVO HORIZONTE'!G2230),2)</f>
        <v>0</v>
      </c>
      <c r="H2230" s="107">
        <f t="shared" si="295"/>
        <v>0</v>
      </c>
      <c r="I2230" s="143">
        <f t="shared" si="291"/>
        <v>0</v>
      </c>
      <c r="J2230" s="142"/>
      <c r="K2230" s="183"/>
      <c r="L2230" s="7" t="str">
        <f t="shared" si="292"/>
        <v/>
      </c>
      <c r="M2230" s="7" t="str">
        <f t="shared" si="293"/>
        <v/>
      </c>
      <c r="N2230" s="7" t="str">
        <f t="shared" si="289"/>
        <v/>
      </c>
      <c r="O2230" s="144"/>
      <c r="P2230" s="355">
        <v>0</v>
      </c>
      <c r="Q2230" s="362">
        <f>SUM('NOVO HORIZONTE'!I2230)</f>
        <v>0</v>
      </c>
      <c r="R2230" s="363">
        <f t="shared" si="294"/>
        <v>0</v>
      </c>
      <c r="S2230" s="153">
        <f t="shared" si="288"/>
        <v>0</v>
      </c>
      <c r="T2230" s="364"/>
    </row>
    <row r="2231" ht="33.75" hidden="1" spans="1:20">
      <c r="A2231" s="158">
        <v>89486</v>
      </c>
      <c r="B2231" s="100" t="s">
        <v>252</v>
      </c>
      <c r="C2231" s="104" t="s">
        <v>2426</v>
      </c>
      <c r="D2231" s="94" t="s">
        <v>261</v>
      </c>
      <c r="E2231" s="95">
        <v>107.01</v>
      </c>
      <c r="F2231" s="96">
        <f t="shared" si="290"/>
        <v>131.34</v>
      </c>
      <c r="G2231" s="107">
        <f>ROUND(SUM('NOVO HORIZONTE'!G2231),2)</f>
        <v>0</v>
      </c>
      <c r="H2231" s="107">
        <f t="shared" si="295"/>
        <v>0</v>
      </c>
      <c r="I2231" s="143">
        <f t="shared" si="291"/>
        <v>0</v>
      </c>
      <c r="J2231" s="142"/>
      <c r="K2231" s="183"/>
      <c r="L2231" s="7" t="str">
        <f t="shared" si="292"/>
        <v/>
      </c>
      <c r="M2231" s="7" t="str">
        <f t="shared" si="293"/>
        <v/>
      </c>
      <c r="N2231" s="7" t="str">
        <f t="shared" si="289"/>
        <v/>
      </c>
      <c r="O2231" s="144"/>
      <c r="P2231" s="355">
        <v>0</v>
      </c>
      <c r="Q2231" s="362">
        <f>SUM('NOVO HORIZONTE'!I2231)</f>
        <v>0</v>
      </c>
      <c r="R2231" s="363">
        <f t="shared" si="294"/>
        <v>0</v>
      </c>
      <c r="S2231" s="153">
        <f t="shared" si="288"/>
        <v>0</v>
      </c>
      <c r="T2231" s="364"/>
    </row>
    <row r="2232" ht="33.75" hidden="1" spans="1:20">
      <c r="A2232" s="158">
        <v>89487</v>
      </c>
      <c r="B2232" s="100" t="s">
        <v>252</v>
      </c>
      <c r="C2232" s="104" t="s">
        <v>2427</v>
      </c>
      <c r="D2232" s="94" t="s">
        <v>261</v>
      </c>
      <c r="E2232" s="95">
        <v>134.67</v>
      </c>
      <c r="F2232" s="96">
        <f t="shared" si="290"/>
        <v>165.29</v>
      </c>
      <c r="G2232" s="107">
        <f>ROUND(SUM('NOVO HORIZONTE'!G2232),2)</f>
        <v>0</v>
      </c>
      <c r="H2232" s="107">
        <f t="shared" si="295"/>
        <v>0</v>
      </c>
      <c r="I2232" s="143">
        <f t="shared" si="291"/>
        <v>0</v>
      </c>
      <c r="J2232" s="142"/>
      <c r="K2232" s="138"/>
      <c r="L2232" s="7" t="str">
        <f t="shared" si="292"/>
        <v/>
      </c>
      <c r="M2232" s="7" t="str">
        <f t="shared" si="293"/>
        <v/>
      </c>
      <c r="N2232" s="7" t="str">
        <f t="shared" si="289"/>
        <v/>
      </c>
      <c r="O2232" s="144"/>
      <c r="P2232" s="355">
        <v>0</v>
      </c>
      <c r="Q2232" s="362">
        <f>SUM('NOVO HORIZONTE'!I2232)</f>
        <v>0</v>
      </c>
      <c r="R2232" s="363">
        <f t="shared" si="294"/>
        <v>0</v>
      </c>
      <c r="S2232" s="153">
        <f t="shared" si="288"/>
        <v>0</v>
      </c>
      <c r="T2232" s="364"/>
    </row>
    <row r="2233" ht="33.75" hidden="1" spans="1:20">
      <c r="A2233" s="158">
        <v>89488</v>
      </c>
      <c r="B2233" s="100" t="s">
        <v>252</v>
      </c>
      <c r="C2233" s="104" t="s">
        <v>2428</v>
      </c>
      <c r="D2233" s="94" t="s">
        <v>261</v>
      </c>
      <c r="E2233" s="95">
        <v>124.8</v>
      </c>
      <c r="F2233" s="96">
        <f t="shared" si="290"/>
        <v>153.18</v>
      </c>
      <c r="G2233" s="107">
        <f>ROUND(SUM('NOVO HORIZONTE'!G2233),2)</f>
        <v>0</v>
      </c>
      <c r="H2233" s="107">
        <f t="shared" si="295"/>
        <v>0</v>
      </c>
      <c r="I2233" s="143">
        <f t="shared" si="291"/>
        <v>0</v>
      </c>
      <c r="J2233" s="142"/>
      <c r="K2233" s="138"/>
      <c r="L2233" s="7" t="str">
        <f t="shared" si="292"/>
        <v/>
      </c>
      <c r="M2233" s="7" t="str">
        <f t="shared" si="293"/>
        <v/>
      </c>
      <c r="N2233" s="7" t="str">
        <f t="shared" si="289"/>
        <v/>
      </c>
      <c r="O2233" s="144"/>
      <c r="P2233" s="355">
        <v>0</v>
      </c>
      <c r="Q2233" s="362">
        <f>SUM('NOVO HORIZONTE'!I2233)</f>
        <v>0</v>
      </c>
      <c r="R2233" s="363">
        <f t="shared" si="294"/>
        <v>0</v>
      </c>
      <c r="S2233" s="153">
        <f t="shared" si="288"/>
        <v>0</v>
      </c>
      <c r="T2233" s="364"/>
    </row>
    <row r="2234" ht="12.75" hidden="1" spans="1:20">
      <c r="A2234" s="154" t="s">
        <v>2429</v>
      </c>
      <c r="B2234" s="100"/>
      <c r="C2234" s="161" t="s">
        <v>2430</v>
      </c>
      <c r="D2234" s="178">
        <v>0</v>
      </c>
      <c r="E2234" s="387">
        <v>0</v>
      </c>
      <c r="F2234" s="379">
        <f t="shared" si="290"/>
        <v>0</v>
      </c>
      <c r="G2234" s="209">
        <f>ROUND(SUM('NOVO HORIZONTE'!G2234),2)</f>
        <v>0</v>
      </c>
      <c r="H2234" s="187">
        <f t="shared" si="295"/>
        <v>0</v>
      </c>
      <c r="I2234" s="188">
        <f t="shared" si="291"/>
        <v>0</v>
      </c>
      <c r="J2234" s="142"/>
      <c r="K2234" s="138" t="str">
        <f>IF(OR(SUM(I2235:I2266)&gt;0,SUM(I2235:I2266)&gt;0),"xx","")</f>
        <v/>
      </c>
      <c r="L2234" s="7" t="str">
        <f t="shared" si="292"/>
        <v/>
      </c>
      <c r="M2234" s="7" t="str">
        <f t="shared" si="293"/>
        <v/>
      </c>
      <c r="N2234" s="7" t="str">
        <f t="shared" si="289"/>
        <v/>
      </c>
      <c r="O2234" s="144"/>
      <c r="P2234" s="375"/>
      <c r="Q2234" s="362">
        <f>SUM('NOVO HORIZONTE'!I2234)</f>
        <v>0</v>
      </c>
      <c r="R2234" s="363">
        <f t="shared" si="294"/>
        <v>0</v>
      </c>
      <c r="S2234" s="153">
        <f t="shared" si="288"/>
        <v>0</v>
      </c>
      <c r="T2234" s="364"/>
    </row>
    <row r="2235" ht="33.75" hidden="1" spans="1:20">
      <c r="A2235" s="158">
        <v>89282</v>
      </c>
      <c r="B2235" s="100" t="s">
        <v>252</v>
      </c>
      <c r="C2235" s="104" t="s">
        <v>2431</v>
      </c>
      <c r="D2235" s="94" t="s">
        <v>261</v>
      </c>
      <c r="E2235" s="95">
        <v>79.48</v>
      </c>
      <c r="F2235" s="96">
        <f t="shared" si="290"/>
        <v>97.55</v>
      </c>
      <c r="G2235" s="107">
        <f>ROUND(SUM('NOVO HORIZONTE'!G2235),2)</f>
        <v>0</v>
      </c>
      <c r="H2235" s="107">
        <f t="shared" si="295"/>
        <v>0</v>
      </c>
      <c r="I2235" s="143">
        <f t="shared" si="291"/>
        <v>0</v>
      </c>
      <c r="J2235" s="142"/>
      <c r="K2235" s="183"/>
      <c r="L2235" s="7" t="str">
        <f t="shared" si="292"/>
        <v/>
      </c>
      <c r="M2235" s="7" t="str">
        <f t="shared" si="293"/>
        <v/>
      </c>
      <c r="N2235" s="7" t="str">
        <f t="shared" si="289"/>
        <v/>
      </c>
      <c r="O2235" s="144"/>
      <c r="P2235" s="355">
        <v>0</v>
      </c>
      <c r="Q2235" s="362">
        <f>SUM('NOVO HORIZONTE'!I2235)</f>
        <v>0</v>
      </c>
      <c r="R2235" s="363">
        <f t="shared" si="294"/>
        <v>0</v>
      </c>
      <c r="S2235" s="153">
        <f t="shared" si="288"/>
        <v>0</v>
      </c>
      <c r="T2235" s="364"/>
    </row>
    <row r="2236" ht="33.75" hidden="1" spans="1:20">
      <c r="A2236" s="158">
        <v>89283</v>
      </c>
      <c r="B2236" s="100" t="s">
        <v>252</v>
      </c>
      <c r="C2236" s="104" t="s">
        <v>2432</v>
      </c>
      <c r="D2236" s="94" t="s">
        <v>261</v>
      </c>
      <c r="E2236" s="95">
        <v>81.37</v>
      </c>
      <c r="F2236" s="96">
        <f t="shared" si="290"/>
        <v>99.87</v>
      </c>
      <c r="G2236" s="107">
        <f>ROUND(SUM('NOVO HORIZONTE'!G2236),2)</f>
        <v>0</v>
      </c>
      <c r="H2236" s="107">
        <f t="shared" si="295"/>
        <v>0</v>
      </c>
      <c r="I2236" s="143">
        <f t="shared" si="291"/>
        <v>0</v>
      </c>
      <c r="J2236" s="142"/>
      <c r="K2236" s="183"/>
      <c r="L2236" s="7" t="str">
        <f t="shared" si="292"/>
        <v/>
      </c>
      <c r="M2236" s="7" t="str">
        <f t="shared" si="293"/>
        <v/>
      </c>
      <c r="N2236" s="7" t="str">
        <f t="shared" si="289"/>
        <v/>
      </c>
      <c r="O2236" s="144"/>
      <c r="P2236" s="355">
        <v>0</v>
      </c>
      <c r="Q2236" s="362">
        <f>SUM('NOVO HORIZONTE'!I2236)</f>
        <v>0</v>
      </c>
      <c r="R2236" s="363">
        <f t="shared" si="294"/>
        <v>0</v>
      </c>
      <c r="S2236" s="153">
        <f t="shared" si="288"/>
        <v>0</v>
      </c>
      <c r="T2236" s="364"/>
    </row>
    <row r="2237" ht="33.75" hidden="1" spans="1:20">
      <c r="A2237" s="158">
        <v>89284</v>
      </c>
      <c r="B2237" s="100" t="s">
        <v>252</v>
      </c>
      <c r="C2237" s="104" t="s">
        <v>2433</v>
      </c>
      <c r="D2237" s="94" t="s">
        <v>261</v>
      </c>
      <c r="E2237" s="95">
        <v>71.93</v>
      </c>
      <c r="F2237" s="96">
        <f t="shared" si="290"/>
        <v>88.29</v>
      </c>
      <c r="G2237" s="107">
        <f>ROUND(SUM('NOVO HORIZONTE'!G2237),2)</f>
        <v>0</v>
      </c>
      <c r="H2237" s="107">
        <f t="shared" si="295"/>
        <v>0</v>
      </c>
      <c r="I2237" s="143">
        <f t="shared" si="291"/>
        <v>0</v>
      </c>
      <c r="J2237" s="142"/>
      <c r="K2237" s="183"/>
      <c r="L2237" s="7" t="str">
        <f t="shared" si="292"/>
        <v/>
      </c>
      <c r="M2237" s="7" t="str">
        <f t="shared" si="293"/>
        <v/>
      </c>
      <c r="N2237" s="7" t="str">
        <f t="shared" si="289"/>
        <v/>
      </c>
      <c r="O2237" s="144"/>
      <c r="P2237" s="355">
        <v>0</v>
      </c>
      <c r="Q2237" s="362">
        <f>SUM('NOVO HORIZONTE'!I2237)</f>
        <v>0</v>
      </c>
      <c r="R2237" s="363">
        <f t="shared" si="294"/>
        <v>0</v>
      </c>
      <c r="S2237" s="153">
        <f t="shared" si="288"/>
        <v>0</v>
      </c>
      <c r="T2237" s="364"/>
    </row>
    <row r="2238" ht="33.75" hidden="1" spans="1:20">
      <c r="A2238" s="158">
        <v>89285</v>
      </c>
      <c r="B2238" s="100" t="s">
        <v>252</v>
      </c>
      <c r="C2238" s="104" t="s">
        <v>2434</v>
      </c>
      <c r="D2238" s="94" t="s">
        <v>261</v>
      </c>
      <c r="E2238" s="95">
        <v>73.82</v>
      </c>
      <c r="F2238" s="96">
        <f t="shared" si="290"/>
        <v>90.61</v>
      </c>
      <c r="G2238" s="107">
        <f>ROUND(SUM('NOVO HORIZONTE'!G2238),2)</f>
        <v>0</v>
      </c>
      <c r="H2238" s="107">
        <f t="shared" si="295"/>
        <v>0</v>
      </c>
      <c r="I2238" s="143">
        <f t="shared" si="291"/>
        <v>0</v>
      </c>
      <c r="J2238" s="142"/>
      <c r="K2238" s="183"/>
      <c r="L2238" s="7" t="str">
        <f t="shared" si="292"/>
        <v/>
      </c>
      <c r="M2238" s="7" t="str">
        <f t="shared" si="293"/>
        <v/>
      </c>
      <c r="N2238" s="7" t="str">
        <f t="shared" si="289"/>
        <v/>
      </c>
      <c r="O2238" s="144"/>
      <c r="P2238" s="355">
        <v>0</v>
      </c>
      <c r="Q2238" s="362">
        <f>SUM('NOVO HORIZONTE'!I2238)</f>
        <v>0</v>
      </c>
      <c r="R2238" s="363">
        <f t="shared" si="294"/>
        <v>0</v>
      </c>
      <c r="S2238" s="153">
        <f t="shared" si="288"/>
        <v>0</v>
      </c>
      <c r="T2238" s="364"/>
    </row>
    <row r="2239" ht="33.75" hidden="1" spans="1:20">
      <c r="A2239" s="158">
        <v>89286</v>
      </c>
      <c r="B2239" s="100" t="s">
        <v>252</v>
      </c>
      <c r="C2239" s="104" t="s">
        <v>2435</v>
      </c>
      <c r="D2239" s="94" t="s">
        <v>261</v>
      </c>
      <c r="E2239" s="95">
        <v>85.6</v>
      </c>
      <c r="F2239" s="96">
        <f t="shared" si="290"/>
        <v>105.07</v>
      </c>
      <c r="G2239" s="107">
        <f>ROUND(SUM('NOVO HORIZONTE'!G2239),2)</f>
        <v>0</v>
      </c>
      <c r="H2239" s="107">
        <f t="shared" si="295"/>
        <v>0</v>
      </c>
      <c r="I2239" s="143">
        <f t="shared" si="291"/>
        <v>0</v>
      </c>
      <c r="J2239" s="142"/>
      <c r="K2239" s="183"/>
      <c r="L2239" s="7" t="str">
        <f t="shared" si="292"/>
        <v/>
      </c>
      <c r="M2239" s="7" t="str">
        <f t="shared" si="293"/>
        <v/>
      </c>
      <c r="N2239" s="7" t="str">
        <f t="shared" si="289"/>
        <v/>
      </c>
      <c r="O2239" s="144"/>
      <c r="P2239" s="355">
        <v>0</v>
      </c>
      <c r="Q2239" s="362">
        <f>SUM('NOVO HORIZONTE'!I2239)</f>
        <v>0</v>
      </c>
      <c r="R2239" s="363">
        <f t="shared" si="294"/>
        <v>0</v>
      </c>
      <c r="S2239" s="153">
        <f t="shared" si="288"/>
        <v>0</v>
      </c>
      <c r="T2239" s="364"/>
    </row>
    <row r="2240" ht="33.75" hidden="1" spans="1:20">
      <c r="A2240" s="158">
        <v>89287</v>
      </c>
      <c r="B2240" s="100" t="s">
        <v>252</v>
      </c>
      <c r="C2240" s="104" t="s">
        <v>2436</v>
      </c>
      <c r="D2240" s="94" t="s">
        <v>261</v>
      </c>
      <c r="E2240" s="95">
        <v>87.49</v>
      </c>
      <c r="F2240" s="96">
        <f t="shared" si="290"/>
        <v>107.39</v>
      </c>
      <c r="G2240" s="107">
        <f>ROUND(SUM('NOVO HORIZONTE'!G2240),2)</f>
        <v>0</v>
      </c>
      <c r="H2240" s="107">
        <f t="shared" si="295"/>
        <v>0</v>
      </c>
      <c r="I2240" s="143">
        <f t="shared" si="291"/>
        <v>0</v>
      </c>
      <c r="J2240" s="142"/>
      <c r="K2240" s="183"/>
      <c r="L2240" s="7" t="str">
        <f t="shared" si="292"/>
        <v/>
      </c>
      <c r="M2240" s="7" t="str">
        <f t="shared" si="293"/>
        <v/>
      </c>
      <c r="N2240" s="7" t="str">
        <f t="shared" si="289"/>
        <v/>
      </c>
      <c r="O2240" s="144"/>
      <c r="P2240" s="355">
        <v>0</v>
      </c>
      <c r="Q2240" s="362">
        <f>SUM('NOVO HORIZONTE'!I2240)</f>
        <v>0</v>
      </c>
      <c r="R2240" s="363">
        <f t="shared" si="294"/>
        <v>0</v>
      </c>
      <c r="S2240" s="153">
        <f t="shared" si="288"/>
        <v>0</v>
      </c>
      <c r="T2240" s="364"/>
    </row>
    <row r="2241" ht="33.75" hidden="1" spans="1:20">
      <c r="A2241" s="158">
        <v>89288</v>
      </c>
      <c r="B2241" s="100" t="s">
        <v>252</v>
      </c>
      <c r="C2241" s="104" t="s">
        <v>2437</v>
      </c>
      <c r="D2241" s="94" t="s">
        <v>261</v>
      </c>
      <c r="E2241" s="95">
        <v>75.25</v>
      </c>
      <c r="F2241" s="96">
        <f t="shared" si="290"/>
        <v>92.36</v>
      </c>
      <c r="G2241" s="107">
        <f>ROUND(SUM('NOVO HORIZONTE'!G2241),2)</f>
        <v>0</v>
      </c>
      <c r="H2241" s="107">
        <f t="shared" si="295"/>
        <v>0</v>
      </c>
      <c r="I2241" s="143">
        <f t="shared" si="291"/>
        <v>0</v>
      </c>
      <c r="J2241" s="142"/>
      <c r="K2241" s="183"/>
      <c r="L2241" s="7" t="str">
        <f t="shared" si="292"/>
        <v/>
      </c>
      <c r="M2241" s="7" t="str">
        <f t="shared" si="293"/>
        <v/>
      </c>
      <c r="N2241" s="7" t="str">
        <f t="shared" si="289"/>
        <v/>
      </c>
      <c r="O2241" s="144"/>
      <c r="P2241" s="355">
        <v>0</v>
      </c>
      <c r="Q2241" s="362">
        <f>SUM('NOVO HORIZONTE'!I2241)</f>
        <v>0</v>
      </c>
      <c r="R2241" s="363">
        <f t="shared" si="294"/>
        <v>0</v>
      </c>
      <c r="S2241" s="153">
        <f t="shared" si="288"/>
        <v>0</v>
      </c>
      <c r="T2241" s="364"/>
    </row>
    <row r="2242" ht="33.75" hidden="1" spans="1:20">
      <c r="A2242" s="158">
        <v>89289</v>
      </c>
      <c r="B2242" s="100" t="s">
        <v>252</v>
      </c>
      <c r="C2242" s="104" t="s">
        <v>2438</v>
      </c>
      <c r="D2242" s="94" t="s">
        <v>261</v>
      </c>
      <c r="E2242" s="95">
        <v>77.14</v>
      </c>
      <c r="F2242" s="96">
        <f t="shared" si="290"/>
        <v>94.68</v>
      </c>
      <c r="G2242" s="107">
        <f>ROUND(SUM('NOVO HORIZONTE'!G2242),2)</f>
        <v>0</v>
      </c>
      <c r="H2242" s="107">
        <f t="shared" si="295"/>
        <v>0</v>
      </c>
      <c r="I2242" s="143">
        <f t="shared" si="291"/>
        <v>0</v>
      </c>
      <c r="J2242" s="142"/>
      <c r="K2242" s="183"/>
      <c r="L2242" s="7" t="str">
        <f t="shared" si="292"/>
        <v/>
      </c>
      <c r="M2242" s="7" t="str">
        <f t="shared" si="293"/>
        <v/>
      </c>
      <c r="N2242" s="7" t="str">
        <f t="shared" si="289"/>
        <v/>
      </c>
      <c r="O2242" s="144"/>
      <c r="P2242" s="355">
        <v>0</v>
      </c>
      <c r="Q2242" s="362">
        <f>SUM('NOVO HORIZONTE'!I2242)</f>
        <v>0</v>
      </c>
      <c r="R2242" s="363">
        <f t="shared" si="294"/>
        <v>0</v>
      </c>
      <c r="S2242" s="153">
        <f t="shared" si="288"/>
        <v>0</v>
      </c>
      <c r="T2242" s="364"/>
    </row>
    <row r="2243" ht="33.75" hidden="1" spans="1:20">
      <c r="A2243" s="158">
        <v>89290</v>
      </c>
      <c r="B2243" s="100" t="s">
        <v>252</v>
      </c>
      <c r="C2243" s="104" t="s">
        <v>2439</v>
      </c>
      <c r="D2243" s="94" t="s">
        <v>261</v>
      </c>
      <c r="E2243" s="95">
        <v>92.61</v>
      </c>
      <c r="F2243" s="96">
        <f t="shared" si="290"/>
        <v>113.67</v>
      </c>
      <c r="G2243" s="107">
        <f>ROUND(SUM('NOVO HORIZONTE'!G2243),2)</f>
        <v>0</v>
      </c>
      <c r="H2243" s="107">
        <f t="shared" si="295"/>
        <v>0</v>
      </c>
      <c r="I2243" s="143">
        <f t="shared" si="291"/>
        <v>0</v>
      </c>
      <c r="J2243" s="142"/>
      <c r="K2243" s="183"/>
      <c r="L2243" s="7" t="str">
        <f t="shared" si="292"/>
        <v/>
      </c>
      <c r="M2243" s="7" t="str">
        <f t="shared" si="293"/>
        <v/>
      </c>
      <c r="N2243" s="7" t="str">
        <f t="shared" si="289"/>
        <v/>
      </c>
      <c r="O2243" s="144"/>
      <c r="P2243" s="355">
        <v>0</v>
      </c>
      <c r="Q2243" s="362">
        <f>SUM('NOVO HORIZONTE'!I2243)</f>
        <v>0</v>
      </c>
      <c r="R2243" s="363">
        <f t="shared" si="294"/>
        <v>0</v>
      </c>
      <c r="S2243" s="153">
        <f t="shared" si="288"/>
        <v>0</v>
      </c>
      <c r="T2243" s="364"/>
    </row>
    <row r="2244" ht="33.75" hidden="1" spans="1:20">
      <c r="A2244" s="158">
        <v>89291</v>
      </c>
      <c r="B2244" s="100" t="s">
        <v>252</v>
      </c>
      <c r="C2244" s="104" t="s">
        <v>2440</v>
      </c>
      <c r="D2244" s="94" t="s">
        <v>261</v>
      </c>
      <c r="E2244" s="95">
        <v>94.72</v>
      </c>
      <c r="F2244" s="96">
        <f t="shared" si="290"/>
        <v>116.26</v>
      </c>
      <c r="G2244" s="107">
        <f>ROUND(SUM('NOVO HORIZONTE'!G2244),2)</f>
        <v>0</v>
      </c>
      <c r="H2244" s="107">
        <f t="shared" si="295"/>
        <v>0</v>
      </c>
      <c r="I2244" s="143">
        <f t="shared" si="291"/>
        <v>0</v>
      </c>
      <c r="J2244" s="142"/>
      <c r="K2244" s="183"/>
      <c r="L2244" s="7" t="str">
        <f t="shared" si="292"/>
        <v/>
      </c>
      <c r="M2244" s="7" t="str">
        <f t="shared" si="293"/>
        <v/>
      </c>
      <c r="N2244" s="7" t="str">
        <f t="shared" si="289"/>
        <v/>
      </c>
      <c r="O2244" s="144"/>
      <c r="P2244" s="355">
        <v>0</v>
      </c>
      <c r="Q2244" s="362">
        <f>SUM('NOVO HORIZONTE'!I2244)</f>
        <v>0</v>
      </c>
      <c r="R2244" s="363">
        <f t="shared" si="294"/>
        <v>0</v>
      </c>
      <c r="S2244" s="153">
        <f t="shared" si="288"/>
        <v>0</v>
      </c>
      <c r="T2244" s="364"/>
    </row>
    <row r="2245" ht="33.75" hidden="1" spans="1:20">
      <c r="A2245" s="158">
        <v>89292</v>
      </c>
      <c r="B2245" s="100" t="s">
        <v>252</v>
      </c>
      <c r="C2245" s="104" t="s">
        <v>2441</v>
      </c>
      <c r="D2245" s="94" t="s">
        <v>261</v>
      </c>
      <c r="E2245" s="95">
        <v>85.03</v>
      </c>
      <c r="F2245" s="96">
        <f t="shared" si="290"/>
        <v>104.37</v>
      </c>
      <c r="G2245" s="107">
        <f>ROUND(SUM('NOVO HORIZONTE'!G2245),2)</f>
        <v>0</v>
      </c>
      <c r="H2245" s="107">
        <f t="shared" si="295"/>
        <v>0</v>
      </c>
      <c r="I2245" s="143">
        <f t="shared" si="291"/>
        <v>0</v>
      </c>
      <c r="J2245" s="142"/>
      <c r="K2245" s="183"/>
      <c r="L2245" s="7" t="str">
        <f t="shared" si="292"/>
        <v/>
      </c>
      <c r="M2245" s="7" t="str">
        <f t="shared" si="293"/>
        <v/>
      </c>
      <c r="N2245" s="7" t="str">
        <f t="shared" si="289"/>
        <v/>
      </c>
      <c r="O2245" s="144"/>
      <c r="P2245" s="355">
        <v>0</v>
      </c>
      <c r="Q2245" s="362">
        <f>SUM('NOVO HORIZONTE'!I2245)</f>
        <v>0</v>
      </c>
      <c r="R2245" s="363">
        <f t="shared" si="294"/>
        <v>0</v>
      </c>
      <c r="S2245" s="153">
        <f t="shared" si="288"/>
        <v>0</v>
      </c>
      <c r="T2245" s="364"/>
    </row>
    <row r="2246" ht="33.75" hidden="1" spans="1:20">
      <c r="A2246" s="158">
        <v>89293</v>
      </c>
      <c r="B2246" s="100" t="s">
        <v>252</v>
      </c>
      <c r="C2246" s="104" t="s">
        <v>2442</v>
      </c>
      <c r="D2246" s="94" t="s">
        <v>261</v>
      </c>
      <c r="E2246" s="95">
        <v>87.14</v>
      </c>
      <c r="F2246" s="96">
        <f t="shared" si="290"/>
        <v>106.96</v>
      </c>
      <c r="G2246" s="107">
        <f>ROUND(SUM('NOVO HORIZONTE'!G2246),2)</f>
        <v>0</v>
      </c>
      <c r="H2246" s="107">
        <f t="shared" si="295"/>
        <v>0</v>
      </c>
      <c r="I2246" s="143">
        <f t="shared" si="291"/>
        <v>0</v>
      </c>
      <c r="J2246" s="142"/>
      <c r="K2246" s="183"/>
      <c r="L2246" s="7" t="str">
        <f t="shared" si="292"/>
        <v/>
      </c>
      <c r="M2246" s="7" t="str">
        <f t="shared" si="293"/>
        <v/>
      </c>
      <c r="N2246" s="7" t="str">
        <f t="shared" si="289"/>
        <v/>
      </c>
      <c r="O2246" s="144"/>
      <c r="P2246" s="355">
        <v>0</v>
      </c>
      <c r="Q2246" s="362">
        <f>SUM('NOVO HORIZONTE'!I2246)</f>
        <v>0</v>
      </c>
      <c r="R2246" s="363">
        <f t="shared" si="294"/>
        <v>0</v>
      </c>
      <c r="S2246" s="153">
        <f t="shared" si="288"/>
        <v>0</v>
      </c>
      <c r="T2246" s="364"/>
    </row>
    <row r="2247" ht="33.75" hidden="1" spans="1:20">
      <c r="A2247" s="158">
        <v>89294</v>
      </c>
      <c r="B2247" s="100" t="s">
        <v>252</v>
      </c>
      <c r="C2247" s="104" t="s">
        <v>2443</v>
      </c>
      <c r="D2247" s="94" t="s">
        <v>261</v>
      </c>
      <c r="E2247" s="95">
        <v>101.51</v>
      </c>
      <c r="F2247" s="96">
        <f t="shared" si="290"/>
        <v>124.59</v>
      </c>
      <c r="G2247" s="107">
        <f>ROUND(SUM('NOVO HORIZONTE'!G2247),2)</f>
        <v>0</v>
      </c>
      <c r="H2247" s="107">
        <f t="shared" si="295"/>
        <v>0</v>
      </c>
      <c r="I2247" s="143">
        <f t="shared" si="291"/>
        <v>0</v>
      </c>
      <c r="J2247" s="142"/>
      <c r="K2247" s="183"/>
      <c r="L2247" s="7" t="str">
        <f t="shared" si="292"/>
        <v/>
      </c>
      <c r="M2247" s="7" t="str">
        <f t="shared" si="293"/>
        <v/>
      </c>
      <c r="N2247" s="7" t="str">
        <f t="shared" si="289"/>
        <v/>
      </c>
      <c r="O2247" s="144"/>
      <c r="P2247" s="355">
        <v>0</v>
      </c>
      <c r="Q2247" s="362">
        <f>SUM('NOVO HORIZONTE'!I2247)</f>
        <v>0</v>
      </c>
      <c r="R2247" s="363">
        <f t="shared" si="294"/>
        <v>0</v>
      </c>
      <c r="S2247" s="153">
        <f t="shared" si="288"/>
        <v>0</v>
      </c>
      <c r="T2247" s="364"/>
    </row>
    <row r="2248" ht="33.75" hidden="1" spans="1:20">
      <c r="A2248" s="158">
        <v>89295</v>
      </c>
      <c r="B2248" s="100" t="s">
        <v>252</v>
      </c>
      <c r="C2248" s="104" t="s">
        <v>2444</v>
      </c>
      <c r="D2248" s="94" t="s">
        <v>261</v>
      </c>
      <c r="E2248" s="95">
        <v>103.62</v>
      </c>
      <c r="F2248" s="96">
        <f t="shared" si="290"/>
        <v>127.18</v>
      </c>
      <c r="G2248" s="107">
        <f>ROUND(SUM('NOVO HORIZONTE'!G2248),2)</f>
        <v>0</v>
      </c>
      <c r="H2248" s="107">
        <f t="shared" si="295"/>
        <v>0</v>
      </c>
      <c r="I2248" s="143">
        <f t="shared" si="291"/>
        <v>0</v>
      </c>
      <c r="J2248" s="142"/>
      <c r="K2248" s="183"/>
      <c r="L2248" s="7" t="str">
        <f t="shared" si="292"/>
        <v/>
      </c>
      <c r="M2248" s="7" t="str">
        <f t="shared" si="293"/>
        <v/>
      </c>
      <c r="N2248" s="7" t="str">
        <f t="shared" si="289"/>
        <v/>
      </c>
      <c r="O2248" s="144"/>
      <c r="P2248" s="355">
        <v>0</v>
      </c>
      <c r="Q2248" s="362">
        <f>SUM('NOVO HORIZONTE'!I2248)</f>
        <v>0</v>
      </c>
      <c r="R2248" s="363">
        <f t="shared" si="294"/>
        <v>0</v>
      </c>
      <c r="S2248" s="153">
        <f t="shared" si="288"/>
        <v>0</v>
      </c>
      <c r="T2248" s="364"/>
    </row>
    <row r="2249" ht="33.75" hidden="1" spans="1:20">
      <c r="A2249" s="158">
        <v>89296</v>
      </c>
      <c r="B2249" s="100" t="s">
        <v>252</v>
      </c>
      <c r="C2249" s="104" t="s">
        <v>2445</v>
      </c>
      <c r="D2249" s="94" t="s">
        <v>261</v>
      </c>
      <c r="E2249" s="95">
        <v>89.83</v>
      </c>
      <c r="F2249" s="96">
        <f t="shared" si="290"/>
        <v>110.26</v>
      </c>
      <c r="G2249" s="107">
        <f>ROUND(SUM('NOVO HORIZONTE'!G2249),2)</f>
        <v>0</v>
      </c>
      <c r="H2249" s="107">
        <f t="shared" si="295"/>
        <v>0</v>
      </c>
      <c r="I2249" s="143">
        <f t="shared" si="291"/>
        <v>0</v>
      </c>
      <c r="J2249" s="142"/>
      <c r="K2249" s="183"/>
      <c r="L2249" s="7" t="str">
        <f t="shared" si="292"/>
        <v/>
      </c>
      <c r="M2249" s="7" t="str">
        <f t="shared" si="293"/>
        <v/>
      </c>
      <c r="N2249" s="7" t="str">
        <f t="shared" si="289"/>
        <v/>
      </c>
      <c r="O2249" s="144"/>
      <c r="P2249" s="355">
        <v>0</v>
      </c>
      <c r="Q2249" s="362">
        <f>SUM('NOVO HORIZONTE'!I2249)</f>
        <v>0</v>
      </c>
      <c r="R2249" s="363">
        <f t="shared" si="294"/>
        <v>0</v>
      </c>
      <c r="S2249" s="153">
        <f t="shared" si="288"/>
        <v>0</v>
      </c>
      <c r="T2249" s="364"/>
    </row>
    <row r="2250" ht="33.75" hidden="1" spans="1:20">
      <c r="A2250" s="158">
        <v>89297</v>
      </c>
      <c r="B2250" s="100" t="s">
        <v>252</v>
      </c>
      <c r="C2250" s="104" t="s">
        <v>2446</v>
      </c>
      <c r="D2250" s="94" t="s">
        <v>261</v>
      </c>
      <c r="E2250" s="95">
        <v>91.94</v>
      </c>
      <c r="F2250" s="96">
        <f t="shared" si="290"/>
        <v>112.85</v>
      </c>
      <c r="G2250" s="107">
        <f>ROUND(SUM('NOVO HORIZONTE'!G2250),2)</f>
        <v>0</v>
      </c>
      <c r="H2250" s="107">
        <f t="shared" si="295"/>
        <v>0</v>
      </c>
      <c r="I2250" s="143">
        <f t="shared" si="291"/>
        <v>0</v>
      </c>
      <c r="J2250" s="142"/>
      <c r="K2250" s="183"/>
      <c r="L2250" s="7" t="str">
        <f t="shared" si="292"/>
        <v/>
      </c>
      <c r="M2250" s="7" t="str">
        <f t="shared" si="293"/>
        <v/>
      </c>
      <c r="N2250" s="7" t="str">
        <f t="shared" si="289"/>
        <v/>
      </c>
      <c r="O2250" s="144"/>
      <c r="P2250" s="355">
        <v>0</v>
      </c>
      <c r="Q2250" s="362">
        <f>SUM('NOVO HORIZONTE'!I2250)</f>
        <v>0</v>
      </c>
      <c r="R2250" s="363">
        <f t="shared" si="294"/>
        <v>0</v>
      </c>
      <c r="S2250" s="153">
        <f t="shared" si="288"/>
        <v>0</v>
      </c>
      <c r="T2250" s="364"/>
    </row>
    <row r="2251" ht="33.75" hidden="1" spans="1:20">
      <c r="A2251" s="158">
        <v>89298</v>
      </c>
      <c r="B2251" s="100" t="s">
        <v>252</v>
      </c>
      <c r="C2251" s="104" t="s">
        <v>2447</v>
      </c>
      <c r="D2251" s="94" t="s">
        <v>261</v>
      </c>
      <c r="E2251" s="95">
        <v>95.08</v>
      </c>
      <c r="F2251" s="96">
        <f t="shared" si="290"/>
        <v>116.7</v>
      </c>
      <c r="G2251" s="107">
        <f>ROUND(SUM('NOVO HORIZONTE'!G2251),2)</f>
        <v>0</v>
      </c>
      <c r="H2251" s="107">
        <f t="shared" si="295"/>
        <v>0</v>
      </c>
      <c r="I2251" s="143">
        <f t="shared" si="291"/>
        <v>0</v>
      </c>
      <c r="J2251" s="142"/>
      <c r="K2251" s="183"/>
      <c r="L2251" s="7" t="str">
        <f t="shared" si="292"/>
        <v/>
      </c>
      <c r="M2251" s="7" t="str">
        <f t="shared" si="293"/>
        <v/>
      </c>
      <c r="N2251" s="7" t="str">
        <f t="shared" si="289"/>
        <v/>
      </c>
      <c r="O2251" s="144"/>
      <c r="P2251" s="355">
        <v>0</v>
      </c>
      <c r="Q2251" s="362">
        <f>SUM('NOVO HORIZONTE'!I2251)</f>
        <v>0</v>
      </c>
      <c r="R2251" s="363">
        <f t="shared" si="294"/>
        <v>0</v>
      </c>
      <c r="S2251" s="153">
        <f t="shared" si="288"/>
        <v>0</v>
      </c>
      <c r="T2251" s="364"/>
    </row>
    <row r="2252" ht="33.75" hidden="1" spans="1:20">
      <c r="A2252" s="158">
        <v>89299</v>
      </c>
      <c r="B2252" s="100" t="s">
        <v>252</v>
      </c>
      <c r="C2252" s="104" t="s">
        <v>2448</v>
      </c>
      <c r="D2252" s="94" t="s">
        <v>261</v>
      </c>
      <c r="E2252" s="95">
        <v>97.77</v>
      </c>
      <c r="F2252" s="96">
        <f t="shared" si="290"/>
        <v>120</v>
      </c>
      <c r="G2252" s="107">
        <f>ROUND(SUM('NOVO HORIZONTE'!G2252),2)</f>
        <v>0</v>
      </c>
      <c r="H2252" s="107">
        <f t="shared" si="295"/>
        <v>0</v>
      </c>
      <c r="I2252" s="143">
        <f t="shared" si="291"/>
        <v>0</v>
      </c>
      <c r="J2252" s="142"/>
      <c r="K2252" s="183"/>
      <c r="L2252" s="7" t="str">
        <f t="shared" si="292"/>
        <v/>
      </c>
      <c r="M2252" s="7" t="str">
        <f t="shared" si="293"/>
        <v/>
      </c>
      <c r="N2252" s="7" t="str">
        <f t="shared" si="289"/>
        <v/>
      </c>
      <c r="O2252" s="144"/>
      <c r="P2252" s="355">
        <v>0</v>
      </c>
      <c r="Q2252" s="362">
        <f>SUM('NOVO HORIZONTE'!I2252)</f>
        <v>0</v>
      </c>
      <c r="R2252" s="363">
        <f t="shared" si="294"/>
        <v>0</v>
      </c>
      <c r="S2252" s="153">
        <f t="shared" si="288"/>
        <v>0</v>
      </c>
      <c r="T2252" s="364"/>
    </row>
    <row r="2253" ht="33.75" hidden="1" spans="1:20">
      <c r="A2253" s="158">
        <v>89300</v>
      </c>
      <c r="B2253" s="100" t="s">
        <v>252</v>
      </c>
      <c r="C2253" s="104" t="s">
        <v>2449</v>
      </c>
      <c r="D2253" s="94" t="s">
        <v>261</v>
      </c>
      <c r="E2253" s="95">
        <v>87.53</v>
      </c>
      <c r="F2253" s="96">
        <f t="shared" si="290"/>
        <v>107.43</v>
      </c>
      <c r="G2253" s="107">
        <f>ROUND(SUM('NOVO HORIZONTE'!G2253),2)</f>
        <v>0</v>
      </c>
      <c r="H2253" s="107">
        <f t="shared" si="295"/>
        <v>0</v>
      </c>
      <c r="I2253" s="143">
        <f t="shared" si="291"/>
        <v>0</v>
      </c>
      <c r="J2253" s="142"/>
      <c r="K2253" s="183"/>
      <c r="L2253" s="7" t="str">
        <f t="shared" si="292"/>
        <v/>
      </c>
      <c r="M2253" s="7" t="str">
        <f t="shared" si="293"/>
        <v/>
      </c>
      <c r="N2253" s="7" t="str">
        <f t="shared" si="289"/>
        <v/>
      </c>
      <c r="O2253" s="144"/>
      <c r="P2253" s="355">
        <v>0</v>
      </c>
      <c r="Q2253" s="362">
        <f>SUM('NOVO HORIZONTE'!I2253)</f>
        <v>0</v>
      </c>
      <c r="R2253" s="363">
        <f t="shared" si="294"/>
        <v>0</v>
      </c>
      <c r="S2253" s="153">
        <f t="shared" si="288"/>
        <v>0</v>
      </c>
      <c r="T2253" s="364"/>
    </row>
    <row r="2254" ht="33.75" hidden="1" spans="1:20">
      <c r="A2254" s="158">
        <v>89301</v>
      </c>
      <c r="B2254" s="100" t="s">
        <v>252</v>
      </c>
      <c r="C2254" s="104" t="s">
        <v>2450</v>
      </c>
      <c r="D2254" s="94" t="s">
        <v>261</v>
      </c>
      <c r="E2254" s="95">
        <v>90.22</v>
      </c>
      <c r="F2254" s="96">
        <f t="shared" si="290"/>
        <v>110.74</v>
      </c>
      <c r="G2254" s="107">
        <f>ROUND(SUM('NOVO HORIZONTE'!G2254),2)</f>
        <v>0</v>
      </c>
      <c r="H2254" s="107">
        <f t="shared" si="295"/>
        <v>0</v>
      </c>
      <c r="I2254" s="143">
        <f t="shared" si="291"/>
        <v>0</v>
      </c>
      <c r="J2254" s="142"/>
      <c r="K2254" s="183"/>
      <c r="L2254" s="7" t="str">
        <f t="shared" si="292"/>
        <v/>
      </c>
      <c r="M2254" s="7" t="str">
        <f t="shared" si="293"/>
        <v/>
      </c>
      <c r="N2254" s="7" t="str">
        <f t="shared" si="289"/>
        <v/>
      </c>
      <c r="O2254" s="144"/>
      <c r="P2254" s="355">
        <v>0</v>
      </c>
      <c r="Q2254" s="362">
        <f>SUM('NOVO HORIZONTE'!I2254)</f>
        <v>0</v>
      </c>
      <c r="R2254" s="363">
        <f t="shared" si="294"/>
        <v>0</v>
      </c>
      <c r="S2254" s="153">
        <f t="shared" si="288"/>
        <v>0</v>
      </c>
      <c r="T2254" s="364"/>
    </row>
    <row r="2255" ht="33.75" hidden="1" spans="1:20">
      <c r="A2255" s="158">
        <v>89302</v>
      </c>
      <c r="B2255" s="100" t="s">
        <v>252</v>
      </c>
      <c r="C2255" s="104" t="s">
        <v>2451</v>
      </c>
      <c r="D2255" s="94" t="s">
        <v>261</v>
      </c>
      <c r="E2255" s="95">
        <v>105.95</v>
      </c>
      <c r="F2255" s="96">
        <f t="shared" si="290"/>
        <v>130.04</v>
      </c>
      <c r="G2255" s="107">
        <f>ROUND(SUM('NOVO HORIZONTE'!G2255),2)</f>
        <v>0</v>
      </c>
      <c r="H2255" s="107">
        <f t="shared" si="295"/>
        <v>0</v>
      </c>
      <c r="I2255" s="143">
        <f t="shared" si="291"/>
        <v>0</v>
      </c>
      <c r="J2255" s="142"/>
      <c r="K2255" s="183"/>
      <c r="L2255" s="7" t="str">
        <f t="shared" si="292"/>
        <v/>
      </c>
      <c r="M2255" s="7" t="str">
        <f t="shared" si="293"/>
        <v/>
      </c>
      <c r="N2255" s="7" t="str">
        <f t="shared" si="289"/>
        <v/>
      </c>
      <c r="O2255" s="144"/>
      <c r="P2255" s="355">
        <v>0</v>
      </c>
      <c r="Q2255" s="362">
        <f>SUM('NOVO HORIZONTE'!I2255)</f>
        <v>0</v>
      </c>
      <c r="R2255" s="363">
        <f t="shared" si="294"/>
        <v>0</v>
      </c>
      <c r="S2255" s="153">
        <f t="shared" si="288"/>
        <v>0</v>
      </c>
      <c r="T2255" s="364"/>
    </row>
    <row r="2256" ht="33.75" hidden="1" spans="1:20">
      <c r="A2256" s="158">
        <v>89303</v>
      </c>
      <c r="B2256" s="100" t="s">
        <v>252</v>
      </c>
      <c r="C2256" s="104" t="s">
        <v>2452</v>
      </c>
      <c r="D2256" s="94" t="s">
        <v>261</v>
      </c>
      <c r="E2256" s="95">
        <v>108.64</v>
      </c>
      <c r="F2256" s="96">
        <f t="shared" si="290"/>
        <v>133.34</v>
      </c>
      <c r="G2256" s="107">
        <f>ROUND(SUM('NOVO HORIZONTE'!G2256),2)</f>
        <v>0</v>
      </c>
      <c r="H2256" s="107">
        <f t="shared" si="295"/>
        <v>0</v>
      </c>
      <c r="I2256" s="143">
        <f t="shared" si="291"/>
        <v>0</v>
      </c>
      <c r="J2256" s="142"/>
      <c r="K2256" s="183"/>
      <c r="L2256" s="7" t="str">
        <f t="shared" si="292"/>
        <v/>
      </c>
      <c r="M2256" s="7" t="str">
        <f t="shared" si="293"/>
        <v/>
      </c>
      <c r="N2256" s="7" t="str">
        <f t="shared" si="289"/>
        <v/>
      </c>
      <c r="O2256" s="144"/>
      <c r="P2256" s="355">
        <v>0</v>
      </c>
      <c r="Q2256" s="362">
        <f>SUM('NOVO HORIZONTE'!I2256)</f>
        <v>0</v>
      </c>
      <c r="R2256" s="363">
        <f t="shared" si="294"/>
        <v>0</v>
      </c>
      <c r="S2256" s="153">
        <f t="shared" si="288"/>
        <v>0</v>
      </c>
      <c r="T2256" s="364"/>
    </row>
    <row r="2257" ht="33.75" hidden="1" spans="1:20">
      <c r="A2257" s="158">
        <v>89304</v>
      </c>
      <c r="B2257" s="100" t="s">
        <v>252</v>
      </c>
      <c r="C2257" s="104" t="s">
        <v>2453</v>
      </c>
      <c r="D2257" s="94" t="s">
        <v>261</v>
      </c>
      <c r="E2257" s="95">
        <v>93.8</v>
      </c>
      <c r="F2257" s="96">
        <f t="shared" si="290"/>
        <v>115.13</v>
      </c>
      <c r="G2257" s="107">
        <f>ROUND(SUM('NOVO HORIZONTE'!G2257),2)</f>
        <v>0</v>
      </c>
      <c r="H2257" s="107">
        <f t="shared" si="295"/>
        <v>0</v>
      </c>
      <c r="I2257" s="143">
        <f t="shared" si="291"/>
        <v>0</v>
      </c>
      <c r="J2257" s="142"/>
      <c r="K2257" s="183"/>
      <c r="L2257" s="7" t="str">
        <f t="shared" si="292"/>
        <v/>
      </c>
      <c r="M2257" s="7" t="str">
        <f t="shared" si="293"/>
        <v/>
      </c>
      <c r="N2257" s="7" t="str">
        <f t="shared" si="289"/>
        <v/>
      </c>
      <c r="O2257" s="144"/>
      <c r="P2257" s="355">
        <v>0</v>
      </c>
      <c r="Q2257" s="362">
        <f>SUM('NOVO HORIZONTE'!I2257)</f>
        <v>0</v>
      </c>
      <c r="R2257" s="363">
        <f t="shared" si="294"/>
        <v>0</v>
      </c>
      <c r="S2257" s="153">
        <f t="shared" si="288"/>
        <v>0</v>
      </c>
      <c r="T2257" s="364"/>
    </row>
    <row r="2258" ht="33.75" hidden="1" spans="1:20">
      <c r="A2258" s="158">
        <v>89305</v>
      </c>
      <c r="B2258" s="100" t="s">
        <v>252</v>
      </c>
      <c r="C2258" s="104" t="s">
        <v>2454</v>
      </c>
      <c r="D2258" s="94" t="s">
        <v>261</v>
      </c>
      <c r="E2258" s="95">
        <v>96.49</v>
      </c>
      <c r="F2258" s="96">
        <f t="shared" si="290"/>
        <v>118.43</v>
      </c>
      <c r="G2258" s="107">
        <f>ROUND(SUM('NOVO HORIZONTE'!G2258),2)</f>
        <v>0</v>
      </c>
      <c r="H2258" s="107">
        <f t="shared" si="295"/>
        <v>0</v>
      </c>
      <c r="I2258" s="143">
        <f t="shared" si="291"/>
        <v>0</v>
      </c>
      <c r="J2258" s="142"/>
      <c r="K2258" s="183"/>
      <c r="L2258" s="7" t="str">
        <f t="shared" si="292"/>
        <v/>
      </c>
      <c r="M2258" s="7" t="str">
        <f t="shared" si="293"/>
        <v/>
      </c>
      <c r="N2258" s="7" t="str">
        <f t="shared" si="289"/>
        <v/>
      </c>
      <c r="O2258" s="144"/>
      <c r="P2258" s="355">
        <v>0</v>
      </c>
      <c r="Q2258" s="362">
        <f>SUM('NOVO HORIZONTE'!I2258)</f>
        <v>0</v>
      </c>
      <c r="R2258" s="363">
        <f t="shared" si="294"/>
        <v>0</v>
      </c>
      <c r="S2258" s="153">
        <f t="shared" si="288"/>
        <v>0</v>
      </c>
      <c r="T2258" s="364"/>
    </row>
    <row r="2259" ht="33.75" hidden="1" spans="1:20">
      <c r="A2259" s="158">
        <v>89306</v>
      </c>
      <c r="B2259" s="100" t="s">
        <v>252</v>
      </c>
      <c r="C2259" s="104" t="s">
        <v>2455</v>
      </c>
      <c r="D2259" s="94" t="s">
        <v>261</v>
      </c>
      <c r="E2259" s="95">
        <v>108.52</v>
      </c>
      <c r="F2259" s="96">
        <f t="shared" si="290"/>
        <v>133.2</v>
      </c>
      <c r="G2259" s="107">
        <f>ROUND(SUM('NOVO HORIZONTE'!G2259),2)</f>
        <v>0</v>
      </c>
      <c r="H2259" s="107">
        <f t="shared" si="295"/>
        <v>0</v>
      </c>
      <c r="I2259" s="143">
        <f t="shared" si="291"/>
        <v>0</v>
      </c>
      <c r="J2259" s="142"/>
      <c r="K2259" s="183"/>
      <c r="L2259" s="7" t="str">
        <f t="shared" si="292"/>
        <v/>
      </c>
      <c r="M2259" s="7" t="str">
        <f t="shared" si="293"/>
        <v/>
      </c>
      <c r="N2259" s="7" t="str">
        <f t="shared" si="289"/>
        <v/>
      </c>
      <c r="O2259" s="144"/>
      <c r="P2259" s="355">
        <v>0</v>
      </c>
      <c r="Q2259" s="362">
        <f>SUM('NOVO HORIZONTE'!I2259)</f>
        <v>0</v>
      </c>
      <c r="R2259" s="363">
        <f t="shared" si="294"/>
        <v>0</v>
      </c>
      <c r="S2259" s="153">
        <f t="shared" si="288"/>
        <v>0</v>
      </c>
      <c r="T2259" s="364"/>
    </row>
    <row r="2260" ht="33.75" hidden="1" spans="1:20">
      <c r="A2260" s="158">
        <v>89307</v>
      </c>
      <c r="B2260" s="100" t="s">
        <v>252</v>
      </c>
      <c r="C2260" s="104" t="s">
        <v>2456</v>
      </c>
      <c r="D2260" s="94" t="s">
        <v>261</v>
      </c>
      <c r="E2260" s="95">
        <v>111.51</v>
      </c>
      <c r="F2260" s="96">
        <f t="shared" si="290"/>
        <v>136.87</v>
      </c>
      <c r="G2260" s="107">
        <f>ROUND(SUM('NOVO HORIZONTE'!G2260),2)</f>
        <v>0</v>
      </c>
      <c r="H2260" s="107">
        <f t="shared" si="295"/>
        <v>0</v>
      </c>
      <c r="I2260" s="143">
        <f t="shared" si="291"/>
        <v>0</v>
      </c>
      <c r="J2260" s="142"/>
      <c r="K2260" s="183"/>
      <c r="L2260" s="7" t="str">
        <f t="shared" si="292"/>
        <v/>
      </c>
      <c r="M2260" s="7" t="str">
        <f t="shared" si="293"/>
        <v/>
      </c>
      <c r="N2260" s="7" t="str">
        <f t="shared" si="289"/>
        <v/>
      </c>
      <c r="O2260" s="144"/>
      <c r="P2260" s="355">
        <v>0</v>
      </c>
      <c r="Q2260" s="362">
        <f>SUM('NOVO HORIZONTE'!I2260)</f>
        <v>0</v>
      </c>
      <c r="R2260" s="363">
        <f t="shared" si="294"/>
        <v>0</v>
      </c>
      <c r="S2260" s="153">
        <f t="shared" si="288"/>
        <v>0</v>
      </c>
      <c r="T2260" s="364"/>
    </row>
    <row r="2261" ht="33.75" hidden="1" spans="1:20">
      <c r="A2261" s="158">
        <v>89308</v>
      </c>
      <c r="B2261" s="100" t="s">
        <v>252</v>
      </c>
      <c r="C2261" s="104" t="s">
        <v>2457</v>
      </c>
      <c r="D2261" s="94" t="s">
        <v>261</v>
      </c>
      <c r="E2261" s="95">
        <v>100.94</v>
      </c>
      <c r="F2261" s="96">
        <f t="shared" si="290"/>
        <v>123.89</v>
      </c>
      <c r="G2261" s="107">
        <f>ROUND(SUM('NOVO HORIZONTE'!G2261),2)</f>
        <v>0</v>
      </c>
      <c r="H2261" s="107">
        <f t="shared" si="295"/>
        <v>0</v>
      </c>
      <c r="I2261" s="143">
        <f t="shared" si="291"/>
        <v>0</v>
      </c>
      <c r="J2261" s="142"/>
      <c r="K2261" s="183"/>
      <c r="L2261" s="7" t="str">
        <f t="shared" si="292"/>
        <v/>
      </c>
      <c r="M2261" s="7" t="str">
        <f t="shared" si="293"/>
        <v/>
      </c>
      <c r="N2261" s="7" t="str">
        <f t="shared" si="289"/>
        <v/>
      </c>
      <c r="O2261" s="144"/>
      <c r="P2261" s="355">
        <v>0</v>
      </c>
      <c r="Q2261" s="362">
        <f>SUM('NOVO HORIZONTE'!I2261)</f>
        <v>0</v>
      </c>
      <c r="R2261" s="363">
        <f t="shared" si="294"/>
        <v>0</v>
      </c>
      <c r="S2261" s="153">
        <f t="shared" si="288"/>
        <v>0</v>
      </c>
      <c r="T2261" s="364"/>
    </row>
    <row r="2262" ht="33.75" hidden="1" spans="1:20">
      <c r="A2262" s="158">
        <v>89309</v>
      </c>
      <c r="B2262" s="100" t="s">
        <v>252</v>
      </c>
      <c r="C2262" s="104" t="s">
        <v>2458</v>
      </c>
      <c r="D2262" s="94" t="s">
        <v>261</v>
      </c>
      <c r="E2262" s="95">
        <v>103.93</v>
      </c>
      <c r="F2262" s="96">
        <f t="shared" si="290"/>
        <v>127.56</v>
      </c>
      <c r="G2262" s="107">
        <f>ROUND(SUM('NOVO HORIZONTE'!G2262),2)</f>
        <v>0</v>
      </c>
      <c r="H2262" s="107">
        <f t="shared" si="295"/>
        <v>0</v>
      </c>
      <c r="I2262" s="143">
        <f t="shared" si="291"/>
        <v>0</v>
      </c>
      <c r="J2262" s="142"/>
      <c r="K2262" s="183"/>
      <c r="L2262" s="7" t="str">
        <f t="shared" si="292"/>
        <v/>
      </c>
      <c r="M2262" s="7" t="str">
        <f t="shared" si="293"/>
        <v/>
      </c>
      <c r="N2262" s="7" t="str">
        <f t="shared" si="289"/>
        <v/>
      </c>
      <c r="O2262" s="144"/>
      <c r="P2262" s="355">
        <v>0</v>
      </c>
      <c r="Q2262" s="362">
        <f>SUM('NOVO HORIZONTE'!I2262)</f>
        <v>0</v>
      </c>
      <c r="R2262" s="363">
        <f t="shared" si="294"/>
        <v>0</v>
      </c>
      <c r="S2262" s="153">
        <f t="shared" si="288"/>
        <v>0</v>
      </c>
      <c r="T2262" s="364"/>
    </row>
    <row r="2263" ht="33.75" hidden="1" spans="1:20">
      <c r="A2263" s="158">
        <v>89310</v>
      </c>
      <c r="B2263" s="100" t="s">
        <v>252</v>
      </c>
      <c r="C2263" s="104" t="s">
        <v>2459</v>
      </c>
      <c r="D2263" s="94" t="s">
        <v>261</v>
      </c>
      <c r="E2263" s="95">
        <v>124.9</v>
      </c>
      <c r="F2263" s="96">
        <f t="shared" si="290"/>
        <v>153.3</v>
      </c>
      <c r="G2263" s="107">
        <f>ROUND(SUM('NOVO HORIZONTE'!G2263),2)</f>
        <v>0</v>
      </c>
      <c r="H2263" s="107">
        <f t="shared" si="295"/>
        <v>0</v>
      </c>
      <c r="I2263" s="143">
        <f t="shared" si="291"/>
        <v>0</v>
      </c>
      <c r="J2263" s="142"/>
      <c r="K2263" s="183"/>
      <c r="L2263" s="7" t="str">
        <f t="shared" si="292"/>
        <v/>
      </c>
      <c r="M2263" s="7" t="str">
        <f t="shared" si="293"/>
        <v/>
      </c>
      <c r="N2263" s="7" t="str">
        <f t="shared" si="289"/>
        <v/>
      </c>
      <c r="O2263" s="144"/>
      <c r="P2263" s="355">
        <v>0</v>
      </c>
      <c r="Q2263" s="362">
        <f>SUM('NOVO HORIZONTE'!I2263)</f>
        <v>0</v>
      </c>
      <c r="R2263" s="363">
        <f t="shared" si="294"/>
        <v>0</v>
      </c>
      <c r="S2263" s="153">
        <f t="shared" si="288"/>
        <v>0</v>
      </c>
      <c r="T2263" s="364"/>
    </row>
    <row r="2264" ht="33.75" hidden="1" spans="1:20">
      <c r="A2264" s="158">
        <v>89311</v>
      </c>
      <c r="B2264" s="100" t="s">
        <v>252</v>
      </c>
      <c r="C2264" s="104" t="s">
        <v>2460</v>
      </c>
      <c r="D2264" s="94" t="s">
        <v>261</v>
      </c>
      <c r="E2264" s="95">
        <v>127.89</v>
      </c>
      <c r="F2264" s="96">
        <f t="shared" si="290"/>
        <v>156.97</v>
      </c>
      <c r="G2264" s="107">
        <f>ROUND(SUM('NOVO HORIZONTE'!G2264),2)</f>
        <v>0</v>
      </c>
      <c r="H2264" s="107">
        <f t="shared" si="295"/>
        <v>0</v>
      </c>
      <c r="I2264" s="143">
        <f t="shared" si="291"/>
        <v>0</v>
      </c>
      <c r="J2264" s="142"/>
      <c r="K2264" s="183"/>
      <c r="L2264" s="7" t="str">
        <f t="shared" si="292"/>
        <v/>
      </c>
      <c r="M2264" s="7" t="str">
        <f t="shared" si="293"/>
        <v/>
      </c>
      <c r="N2264" s="7" t="str">
        <f t="shared" si="289"/>
        <v/>
      </c>
      <c r="O2264" s="144"/>
      <c r="P2264" s="355">
        <v>0</v>
      </c>
      <c r="Q2264" s="362">
        <f>SUM('NOVO HORIZONTE'!I2264)</f>
        <v>0</v>
      </c>
      <c r="R2264" s="363">
        <f t="shared" si="294"/>
        <v>0</v>
      </c>
      <c r="S2264" s="153">
        <f t="shared" si="288"/>
        <v>0</v>
      </c>
      <c r="T2264" s="364"/>
    </row>
    <row r="2265" ht="33.75" hidden="1" spans="1:20">
      <c r="A2265" s="158">
        <v>89312</v>
      </c>
      <c r="B2265" s="100" t="s">
        <v>252</v>
      </c>
      <c r="C2265" s="104" t="s">
        <v>2461</v>
      </c>
      <c r="D2265" s="94" t="s">
        <v>261</v>
      </c>
      <c r="E2265" s="95">
        <v>108.69</v>
      </c>
      <c r="F2265" s="96">
        <f t="shared" si="290"/>
        <v>133.41</v>
      </c>
      <c r="G2265" s="107">
        <f>ROUND(SUM('NOVO HORIZONTE'!G2265),2)</f>
        <v>0</v>
      </c>
      <c r="H2265" s="107">
        <f t="shared" si="295"/>
        <v>0</v>
      </c>
      <c r="I2265" s="143">
        <f t="shared" si="291"/>
        <v>0</v>
      </c>
      <c r="J2265" s="142"/>
      <c r="K2265" s="138"/>
      <c r="L2265" s="7" t="str">
        <f t="shared" si="292"/>
        <v/>
      </c>
      <c r="M2265" s="7" t="str">
        <f t="shared" si="293"/>
        <v/>
      </c>
      <c r="N2265" s="7" t="str">
        <f t="shared" si="289"/>
        <v/>
      </c>
      <c r="O2265" s="144"/>
      <c r="P2265" s="355">
        <v>0</v>
      </c>
      <c r="Q2265" s="362">
        <f>SUM('NOVO HORIZONTE'!I2265)</f>
        <v>0</v>
      </c>
      <c r="R2265" s="363">
        <f t="shared" si="294"/>
        <v>0</v>
      </c>
      <c r="S2265" s="153">
        <f t="shared" ref="S2265:S2328" si="296">IF(R2265=0,0,IF(R2265&gt;0,"c","b"))</f>
        <v>0</v>
      </c>
      <c r="T2265" s="364"/>
    </row>
    <row r="2266" ht="33.75" hidden="1" spans="1:20">
      <c r="A2266" s="158">
        <v>89313</v>
      </c>
      <c r="B2266" s="100" t="s">
        <v>252</v>
      </c>
      <c r="C2266" s="104" t="s">
        <v>2462</v>
      </c>
      <c r="D2266" s="94" t="s">
        <v>261</v>
      </c>
      <c r="E2266" s="95">
        <v>111.68</v>
      </c>
      <c r="F2266" s="96">
        <f t="shared" si="290"/>
        <v>137.08</v>
      </c>
      <c r="G2266" s="107">
        <f>ROUND(SUM('NOVO HORIZONTE'!G2266),2)</f>
        <v>0</v>
      </c>
      <c r="H2266" s="107">
        <f t="shared" si="295"/>
        <v>0</v>
      </c>
      <c r="I2266" s="143">
        <f t="shared" si="291"/>
        <v>0</v>
      </c>
      <c r="J2266" s="142"/>
      <c r="K2266" s="138"/>
      <c r="L2266" s="7" t="str">
        <f t="shared" si="292"/>
        <v/>
      </c>
      <c r="M2266" s="7" t="str">
        <f t="shared" si="293"/>
        <v/>
      </c>
      <c r="N2266" s="7" t="str">
        <f t="shared" si="289"/>
        <v/>
      </c>
      <c r="O2266" s="144"/>
      <c r="P2266" s="355">
        <v>0</v>
      </c>
      <c r="Q2266" s="362">
        <f>SUM('NOVO HORIZONTE'!I2266)</f>
        <v>0</v>
      </c>
      <c r="R2266" s="363">
        <f t="shared" si="294"/>
        <v>0</v>
      </c>
      <c r="S2266" s="153">
        <f t="shared" si="296"/>
        <v>0</v>
      </c>
      <c r="T2266" s="364"/>
    </row>
    <row r="2267" ht="12.75" hidden="1" spans="1:20">
      <c r="A2267" s="154" t="s">
        <v>2463</v>
      </c>
      <c r="B2267" s="100"/>
      <c r="C2267" s="161" t="s">
        <v>2464</v>
      </c>
      <c r="D2267" s="178">
        <v>0</v>
      </c>
      <c r="E2267" s="387">
        <v>0</v>
      </c>
      <c r="F2267" s="379">
        <f t="shared" si="290"/>
        <v>0</v>
      </c>
      <c r="G2267" s="209">
        <f>ROUND(SUM('NOVO HORIZONTE'!G2267),2)</f>
        <v>0</v>
      </c>
      <c r="H2267" s="187">
        <f t="shared" si="295"/>
        <v>0</v>
      </c>
      <c r="I2267" s="188">
        <f t="shared" si="291"/>
        <v>0</v>
      </c>
      <c r="J2267" s="142"/>
      <c r="K2267" s="138" t="str">
        <f>IF(OR(SUM(I2267)&gt;0,SUM(I2267)&gt;0),"xx","")</f>
        <v/>
      </c>
      <c r="L2267" s="7" t="str">
        <f t="shared" si="292"/>
        <v/>
      </c>
      <c r="M2267" s="7" t="str">
        <f t="shared" si="293"/>
        <v/>
      </c>
      <c r="N2267" s="7" t="str">
        <f t="shared" si="289"/>
        <v/>
      </c>
      <c r="O2267" s="144"/>
      <c r="P2267" s="375"/>
      <c r="Q2267" s="362">
        <f>SUM('NOVO HORIZONTE'!I2267)</f>
        <v>0</v>
      </c>
      <c r="R2267" s="363">
        <f t="shared" si="294"/>
        <v>0</v>
      </c>
      <c r="S2267" s="153">
        <f t="shared" si="296"/>
        <v>0</v>
      </c>
      <c r="T2267" s="364"/>
    </row>
    <row r="2268" ht="12.75" hidden="1" spans="1:20">
      <c r="A2268" s="154" t="s">
        <v>2465</v>
      </c>
      <c r="B2268" s="100"/>
      <c r="C2268" s="161" t="s">
        <v>2466</v>
      </c>
      <c r="D2268" s="178">
        <v>0</v>
      </c>
      <c r="E2268" s="387">
        <v>0</v>
      </c>
      <c r="F2268" s="379">
        <f t="shared" si="290"/>
        <v>0</v>
      </c>
      <c r="G2268" s="209">
        <f>ROUND(SUM('NOVO HORIZONTE'!G2268),2)</f>
        <v>0</v>
      </c>
      <c r="H2268" s="187">
        <f t="shared" si="295"/>
        <v>0</v>
      </c>
      <c r="I2268" s="188">
        <f t="shared" si="291"/>
        <v>0</v>
      </c>
      <c r="J2268" s="142"/>
      <c r="K2268" s="138" t="str">
        <f>IF(OR(SUM(I2268)&gt;0,SUM(I2268)&gt;0),"xx","")</f>
        <v/>
      </c>
      <c r="L2268" s="7" t="str">
        <f t="shared" si="292"/>
        <v/>
      </c>
      <c r="M2268" s="7" t="str">
        <f t="shared" si="293"/>
        <v/>
      </c>
      <c r="N2268" s="7" t="str">
        <f t="shared" si="289"/>
        <v/>
      </c>
      <c r="O2268" s="144"/>
      <c r="P2268" s="375"/>
      <c r="Q2268" s="362">
        <f>SUM('NOVO HORIZONTE'!I2268)</f>
        <v>0</v>
      </c>
      <c r="R2268" s="363">
        <f t="shared" si="294"/>
        <v>0</v>
      </c>
      <c r="S2268" s="153">
        <f t="shared" si="296"/>
        <v>0</v>
      </c>
      <c r="T2268" s="364"/>
    </row>
    <row r="2269" ht="12.75" hidden="1" spans="1:20">
      <c r="A2269" s="154" t="s">
        <v>2467</v>
      </c>
      <c r="B2269" s="100"/>
      <c r="C2269" s="161" t="s">
        <v>2468</v>
      </c>
      <c r="D2269" s="178">
        <v>0</v>
      </c>
      <c r="E2269" s="387">
        <v>0</v>
      </c>
      <c r="F2269" s="379">
        <f t="shared" si="290"/>
        <v>0</v>
      </c>
      <c r="G2269" s="209">
        <f>ROUND(SUM('NOVO HORIZONTE'!G2269),2)</f>
        <v>0</v>
      </c>
      <c r="H2269" s="187">
        <f t="shared" si="295"/>
        <v>0</v>
      </c>
      <c r="I2269" s="188">
        <f t="shared" si="291"/>
        <v>0</v>
      </c>
      <c r="J2269" s="142"/>
      <c r="K2269" s="138" t="str">
        <f>IF(OR(SUM(I2269)&gt;0,SUM(I2269)&gt;0),"xx","")</f>
        <v/>
      </c>
      <c r="L2269" s="7" t="str">
        <f t="shared" si="292"/>
        <v/>
      </c>
      <c r="M2269" s="7" t="str">
        <f t="shared" si="293"/>
        <v/>
      </c>
      <c r="N2269" s="7" t="str">
        <f t="shared" si="289"/>
        <v/>
      </c>
      <c r="O2269" s="144"/>
      <c r="P2269" s="375"/>
      <c r="Q2269" s="362">
        <f>SUM('NOVO HORIZONTE'!I2269)</f>
        <v>0</v>
      </c>
      <c r="R2269" s="363">
        <f t="shared" si="294"/>
        <v>0</v>
      </c>
      <c r="S2269" s="153">
        <f t="shared" si="296"/>
        <v>0</v>
      </c>
      <c r="T2269" s="364"/>
    </row>
    <row r="2270" ht="12.75" hidden="1" spans="1:20">
      <c r="A2270" s="154" t="s">
        <v>2469</v>
      </c>
      <c r="B2270" s="100"/>
      <c r="C2270" s="161" t="s">
        <v>2470</v>
      </c>
      <c r="D2270" s="178">
        <v>0</v>
      </c>
      <c r="E2270" s="387">
        <v>0</v>
      </c>
      <c r="F2270" s="379">
        <f t="shared" si="290"/>
        <v>0</v>
      </c>
      <c r="G2270" s="209">
        <f>ROUND(SUM('NOVO HORIZONTE'!G2270),2)</f>
        <v>0</v>
      </c>
      <c r="H2270" s="187">
        <f t="shared" si="295"/>
        <v>0</v>
      </c>
      <c r="I2270" s="188">
        <f t="shared" si="291"/>
        <v>0</v>
      </c>
      <c r="J2270" s="142"/>
      <c r="K2270" s="138" t="str">
        <f>IF(OR(SUM(I2270)&gt;0,SUM(I2270)&gt;0),"xx","")</f>
        <v/>
      </c>
      <c r="L2270" s="7" t="str">
        <f t="shared" si="292"/>
        <v/>
      </c>
      <c r="M2270" s="7" t="str">
        <f t="shared" si="293"/>
        <v/>
      </c>
      <c r="N2270" s="7" t="str">
        <f t="shared" si="289"/>
        <v/>
      </c>
      <c r="O2270" s="144"/>
      <c r="P2270" s="375"/>
      <c r="Q2270" s="362">
        <f>SUM('NOVO HORIZONTE'!I2270)</f>
        <v>0</v>
      </c>
      <c r="R2270" s="363">
        <f t="shared" si="294"/>
        <v>0</v>
      </c>
      <c r="S2270" s="153">
        <f t="shared" si="296"/>
        <v>0</v>
      </c>
      <c r="T2270" s="364"/>
    </row>
    <row r="2271" ht="12.75" hidden="1" spans="1:20">
      <c r="A2271" s="154" t="s">
        <v>2471</v>
      </c>
      <c r="B2271" s="100"/>
      <c r="C2271" s="161" t="s">
        <v>2472</v>
      </c>
      <c r="D2271" s="178">
        <v>0</v>
      </c>
      <c r="E2271" s="387">
        <v>0</v>
      </c>
      <c r="F2271" s="379">
        <f t="shared" si="290"/>
        <v>0</v>
      </c>
      <c r="G2271" s="209">
        <f>ROUND(SUM('NOVO HORIZONTE'!G2271),2)</f>
        <v>0</v>
      </c>
      <c r="H2271" s="187">
        <f t="shared" si="295"/>
        <v>0</v>
      </c>
      <c r="I2271" s="188">
        <f t="shared" si="291"/>
        <v>0</v>
      </c>
      <c r="J2271" s="142"/>
      <c r="K2271" s="138" t="str">
        <f>IF(OR(SUM(I2271)&gt;0,SUM(I2271)&gt;0),"xx","")</f>
        <v/>
      </c>
      <c r="L2271" s="7" t="str">
        <f t="shared" si="292"/>
        <v/>
      </c>
      <c r="M2271" s="7" t="str">
        <f t="shared" si="293"/>
        <v/>
      </c>
      <c r="N2271" s="7" t="str">
        <f t="shared" si="289"/>
        <v/>
      </c>
      <c r="O2271" s="144"/>
      <c r="P2271" s="375"/>
      <c r="Q2271" s="362">
        <f>SUM('NOVO HORIZONTE'!I2271)</f>
        <v>0</v>
      </c>
      <c r="R2271" s="363">
        <f t="shared" si="294"/>
        <v>0</v>
      </c>
      <c r="S2271" s="153">
        <f t="shared" si="296"/>
        <v>0</v>
      </c>
      <c r="T2271" s="364"/>
    </row>
    <row r="2272" ht="12.75" spans="1:20">
      <c r="A2272" s="154" t="s">
        <v>2473</v>
      </c>
      <c r="B2272" s="100"/>
      <c r="C2272" s="161" t="s">
        <v>2474</v>
      </c>
      <c r="D2272" s="178">
        <v>0</v>
      </c>
      <c r="E2272" s="387">
        <v>0</v>
      </c>
      <c r="F2272" s="379">
        <f t="shared" si="290"/>
        <v>0</v>
      </c>
      <c r="G2272" s="209">
        <f>ROUND(SUM('NOVO HORIZONTE'!G2272),2)</f>
        <v>0</v>
      </c>
      <c r="H2272" s="187">
        <f t="shared" si="295"/>
        <v>0</v>
      </c>
      <c r="I2272" s="188">
        <f t="shared" si="291"/>
        <v>0</v>
      </c>
      <c r="J2272" s="142"/>
      <c r="K2272" s="138" t="str">
        <f>IF(OR(SUM(I2273:I2317)&gt;0,SUM(I2273:I2317)&gt;0),"xx","")</f>
        <v>xx</v>
      </c>
      <c r="L2272" s="7" t="str">
        <f t="shared" si="292"/>
        <v>x</v>
      </c>
      <c r="M2272" s="7" t="str">
        <f t="shared" si="293"/>
        <v>x</v>
      </c>
      <c r="N2272" s="7" t="str">
        <f t="shared" si="289"/>
        <v>x</v>
      </c>
      <c r="O2272" s="144"/>
      <c r="P2272" s="375"/>
      <c r="Q2272" s="362">
        <f>SUM('NOVO HORIZONTE'!I2272)</f>
        <v>0</v>
      </c>
      <c r="R2272" s="363">
        <f t="shared" si="294"/>
        <v>0</v>
      </c>
      <c r="S2272" s="153">
        <f t="shared" si="296"/>
        <v>0</v>
      </c>
      <c r="T2272" s="364"/>
    </row>
    <row r="2273" ht="22.5" hidden="1" spans="1:20">
      <c r="A2273" s="158">
        <v>93200</v>
      </c>
      <c r="B2273" s="100" t="s">
        <v>252</v>
      </c>
      <c r="C2273" s="104" t="s">
        <v>2475</v>
      </c>
      <c r="D2273" s="94" t="s">
        <v>263</v>
      </c>
      <c r="E2273" s="95">
        <v>3.22</v>
      </c>
      <c r="F2273" s="96">
        <f t="shared" si="290"/>
        <v>3.95</v>
      </c>
      <c r="G2273" s="107">
        <f>ROUND(SUM('NOVO HORIZONTE'!G2273),2)</f>
        <v>0</v>
      </c>
      <c r="H2273" s="107">
        <f t="shared" si="295"/>
        <v>0</v>
      </c>
      <c r="I2273" s="143">
        <f t="shared" si="291"/>
        <v>0</v>
      </c>
      <c r="J2273" s="142"/>
      <c r="K2273" s="183"/>
      <c r="L2273" s="7" t="str">
        <f t="shared" si="292"/>
        <v/>
      </c>
      <c r="M2273" s="7" t="str">
        <f t="shared" si="293"/>
        <v/>
      </c>
      <c r="N2273" s="7" t="str">
        <f t="shared" si="289"/>
        <v/>
      </c>
      <c r="O2273" s="144"/>
      <c r="P2273" s="355">
        <v>0</v>
      </c>
      <c r="Q2273" s="362">
        <f>SUM('NOVO HORIZONTE'!I2273)</f>
        <v>0</v>
      </c>
      <c r="R2273" s="363">
        <f t="shared" si="294"/>
        <v>0</v>
      </c>
      <c r="S2273" s="153">
        <f t="shared" si="296"/>
        <v>0</v>
      </c>
      <c r="T2273" s="364"/>
    </row>
    <row r="2274" ht="22.5" hidden="1" spans="1:20">
      <c r="A2274" s="158">
        <v>93201</v>
      </c>
      <c r="B2274" s="100" t="s">
        <v>252</v>
      </c>
      <c r="C2274" s="104" t="s">
        <v>2476</v>
      </c>
      <c r="D2274" s="94" t="s">
        <v>263</v>
      </c>
      <c r="E2274" s="95">
        <v>7.24</v>
      </c>
      <c r="F2274" s="96">
        <f t="shared" si="290"/>
        <v>8.89</v>
      </c>
      <c r="G2274" s="107">
        <f>ROUND(SUM('NOVO HORIZONTE'!G2274),2)</f>
        <v>0</v>
      </c>
      <c r="H2274" s="107">
        <f t="shared" si="295"/>
        <v>0</v>
      </c>
      <c r="I2274" s="143">
        <f t="shared" si="291"/>
        <v>0</v>
      </c>
      <c r="J2274" s="142"/>
      <c r="K2274" s="183"/>
      <c r="L2274" s="7" t="str">
        <f t="shared" si="292"/>
        <v/>
      </c>
      <c r="M2274" s="7" t="str">
        <f t="shared" si="293"/>
        <v/>
      </c>
      <c r="N2274" s="7" t="str">
        <f t="shared" si="289"/>
        <v/>
      </c>
      <c r="O2274" s="144"/>
      <c r="P2274" s="355">
        <v>0</v>
      </c>
      <c r="Q2274" s="362">
        <f>SUM('NOVO HORIZONTE'!I2274)</f>
        <v>0</v>
      </c>
      <c r="R2274" s="363">
        <f t="shared" si="294"/>
        <v>0</v>
      </c>
      <c r="S2274" s="153">
        <f t="shared" si="296"/>
        <v>0</v>
      </c>
      <c r="T2274" s="364"/>
    </row>
    <row r="2275" ht="12.75" hidden="1" spans="1:20">
      <c r="A2275" s="158">
        <v>101157</v>
      </c>
      <c r="B2275" s="100" t="s">
        <v>252</v>
      </c>
      <c r="C2275" s="104" t="s">
        <v>2477</v>
      </c>
      <c r="D2275" s="94" t="s">
        <v>261</v>
      </c>
      <c r="E2275" s="95">
        <v>64.36</v>
      </c>
      <c r="F2275" s="96">
        <f t="shared" si="290"/>
        <v>79</v>
      </c>
      <c r="G2275" s="107">
        <f>ROUND(SUM('NOVO HORIZONTE'!G2275),2)</f>
        <v>0</v>
      </c>
      <c r="H2275" s="107">
        <f t="shared" si="295"/>
        <v>0</v>
      </c>
      <c r="I2275" s="143">
        <f t="shared" si="291"/>
        <v>0</v>
      </c>
      <c r="J2275" s="142"/>
      <c r="K2275" s="183"/>
      <c r="L2275" s="7" t="str">
        <f t="shared" si="292"/>
        <v/>
      </c>
      <c r="M2275" s="7" t="str">
        <f t="shared" si="293"/>
        <v/>
      </c>
      <c r="N2275" s="7" t="str">
        <f t="shared" si="289"/>
        <v/>
      </c>
      <c r="O2275" s="144"/>
      <c r="P2275" s="355">
        <v>0</v>
      </c>
      <c r="Q2275" s="362">
        <f>SUM('NOVO HORIZONTE'!I2275)</f>
        <v>0</v>
      </c>
      <c r="R2275" s="363">
        <f t="shared" si="294"/>
        <v>0</v>
      </c>
      <c r="S2275" s="153">
        <f t="shared" si="296"/>
        <v>0</v>
      </c>
      <c r="T2275" s="364"/>
    </row>
    <row r="2276" ht="12.75" hidden="1" spans="1:20">
      <c r="A2276" s="158">
        <v>101158</v>
      </c>
      <c r="B2276" s="100" t="s">
        <v>252</v>
      </c>
      <c r="C2276" s="104" t="s">
        <v>2478</v>
      </c>
      <c r="D2276" s="94" t="s">
        <v>261</v>
      </c>
      <c r="E2276" s="95">
        <v>83.59</v>
      </c>
      <c r="F2276" s="96">
        <f t="shared" si="290"/>
        <v>102.6</v>
      </c>
      <c r="G2276" s="107">
        <f>ROUND(SUM('NOVO HORIZONTE'!G2276),2)</f>
        <v>0</v>
      </c>
      <c r="H2276" s="107">
        <f t="shared" si="295"/>
        <v>0</v>
      </c>
      <c r="I2276" s="143">
        <f t="shared" si="291"/>
        <v>0</v>
      </c>
      <c r="J2276" s="142"/>
      <c r="K2276" s="183"/>
      <c r="L2276" s="7" t="str">
        <f t="shared" si="292"/>
        <v/>
      </c>
      <c r="M2276" s="7" t="str">
        <f t="shared" si="293"/>
        <v/>
      </c>
      <c r="N2276" s="7" t="str">
        <f t="shared" si="289"/>
        <v/>
      </c>
      <c r="O2276" s="144"/>
      <c r="P2276" s="355">
        <v>0</v>
      </c>
      <c r="Q2276" s="362">
        <f>SUM('NOVO HORIZONTE'!I2276)</f>
        <v>0</v>
      </c>
      <c r="R2276" s="363">
        <f t="shared" si="294"/>
        <v>0</v>
      </c>
      <c r="S2276" s="153">
        <f t="shared" si="296"/>
        <v>0</v>
      </c>
      <c r="T2276" s="364"/>
    </row>
    <row r="2277" ht="22.5" hidden="1" spans="1:20">
      <c r="A2277" s="158">
        <v>103322</v>
      </c>
      <c r="B2277" s="100" t="s">
        <v>252</v>
      </c>
      <c r="C2277" s="104" t="s">
        <v>2479</v>
      </c>
      <c r="D2277" s="94" t="s">
        <v>261</v>
      </c>
      <c r="E2277" s="95">
        <v>61.27</v>
      </c>
      <c r="F2277" s="96">
        <f t="shared" si="290"/>
        <v>75.2</v>
      </c>
      <c r="G2277" s="107">
        <f>ROUND(SUM('NOVO HORIZONTE'!G2277),2)</f>
        <v>0</v>
      </c>
      <c r="H2277" s="107">
        <f t="shared" si="295"/>
        <v>0</v>
      </c>
      <c r="I2277" s="143">
        <f t="shared" si="291"/>
        <v>0</v>
      </c>
      <c r="J2277" s="142"/>
      <c r="K2277" s="183"/>
      <c r="L2277" s="7" t="str">
        <f t="shared" si="292"/>
        <v/>
      </c>
      <c r="M2277" s="7" t="str">
        <f t="shared" si="293"/>
        <v/>
      </c>
      <c r="N2277" s="7" t="str">
        <f t="shared" si="289"/>
        <v/>
      </c>
      <c r="O2277" s="144"/>
      <c r="P2277" s="355">
        <v>0</v>
      </c>
      <c r="Q2277" s="362">
        <f>SUM('NOVO HORIZONTE'!I2277)</f>
        <v>0</v>
      </c>
      <c r="R2277" s="363">
        <f t="shared" si="294"/>
        <v>0</v>
      </c>
      <c r="S2277" s="153">
        <f t="shared" si="296"/>
        <v>0</v>
      </c>
      <c r="T2277" s="364"/>
    </row>
    <row r="2278" ht="22.5" spans="1:20">
      <c r="A2278" s="158">
        <v>103323</v>
      </c>
      <c r="B2278" s="100" t="s">
        <v>252</v>
      </c>
      <c r="C2278" s="104" t="s">
        <v>2480</v>
      </c>
      <c r="D2278" s="94" t="s">
        <v>261</v>
      </c>
      <c r="E2278" s="95">
        <v>62.93</v>
      </c>
      <c r="F2278" s="96">
        <f t="shared" si="290"/>
        <v>77.24</v>
      </c>
      <c r="G2278" s="107">
        <f>ROUND(SUM('NOVO HORIZONTE'!G2278),2)</f>
        <v>5</v>
      </c>
      <c r="H2278" s="107">
        <f t="shared" si="295"/>
        <v>77.24</v>
      </c>
      <c r="I2278" s="143">
        <f t="shared" si="291"/>
        <v>386.2</v>
      </c>
      <c r="J2278" s="142"/>
      <c r="K2278" s="183"/>
      <c r="L2278" s="7" t="str">
        <f t="shared" si="292"/>
        <v>x</v>
      </c>
      <c r="M2278" s="7" t="str">
        <f t="shared" si="293"/>
        <v>x</v>
      </c>
      <c r="N2278" s="7" t="str">
        <f t="shared" si="289"/>
        <v>x</v>
      </c>
      <c r="O2278" s="144"/>
      <c r="P2278" s="355">
        <v>0</v>
      </c>
      <c r="Q2278" s="362">
        <f>SUM('NOVO HORIZONTE'!I2278)</f>
        <v>386.2</v>
      </c>
      <c r="R2278" s="363">
        <f t="shared" si="294"/>
        <v>0</v>
      </c>
      <c r="S2278" s="153">
        <f t="shared" si="296"/>
        <v>0</v>
      </c>
      <c r="T2278" s="364"/>
    </row>
    <row r="2279" ht="22.5" hidden="1" spans="1:20">
      <c r="A2279" s="158">
        <v>103324</v>
      </c>
      <c r="B2279" s="100" t="s">
        <v>252</v>
      </c>
      <c r="C2279" s="104" t="s">
        <v>2481</v>
      </c>
      <c r="D2279" s="94" t="s">
        <v>261</v>
      </c>
      <c r="E2279" s="95">
        <v>82.69</v>
      </c>
      <c r="F2279" s="96">
        <f t="shared" si="290"/>
        <v>101.49</v>
      </c>
      <c r="G2279" s="107">
        <f>ROUND(SUM('NOVO HORIZONTE'!G2279),2)</f>
        <v>0</v>
      </c>
      <c r="H2279" s="107">
        <f t="shared" si="295"/>
        <v>0</v>
      </c>
      <c r="I2279" s="143">
        <f t="shared" si="291"/>
        <v>0</v>
      </c>
      <c r="J2279" s="142"/>
      <c r="K2279" s="183"/>
      <c r="L2279" s="7" t="str">
        <f t="shared" si="292"/>
        <v/>
      </c>
      <c r="M2279" s="7" t="str">
        <f t="shared" si="293"/>
        <v/>
      </c>
      <c r="N2279" s="7" t="str">
        <f t="shared" si="289"/>
        <v/>
      </c>
      <c r="O2279" s="144"/>
      <c r="P2279" s="355">
        <v>0</v>
      </c>
      <c r="Q2279" s="362">
        <f>SUM('NOVO HORIZONTE'!I2279)</f>
        <v>0</v>
      </c>
      <c r="R2279" s="363">
        <f t="shared" si="294"/>
        <v>0</v>
      </c>
      <c r="S2279" s="153">
        <f t="shared" si="296"/>
        <v>0</v>
      </c>
      <c r="T2279" s="364"/>
    </row>
    <row r="2280" ht="22.5" hidden="1" spans="1:20">
      <c r="A2280" s="158">
        <v>103325</v>
      </c>
      <c r="B2280" s="100" t="s">
        <v>252</v>
      </c>
      <c r="C2280" s="104" t="s">
        <v>2482</v>
      </c>
      <c r="D2280" s="94" t="s">
        <v>261</v>
      </c>
      <c r="E2280" s="95">
        <v>84.57</v>
      </c>
      <c r="F2280" s="96">
        <f t="shared" si="290"/>
        <v>103.8</v>
      </c>
      <c r="G2280" s="107">
        <f>ROUND(SUM('NOVO HORIZONTE'!G2280),2)</f>
        <v>0</v>
      </c>
      <c r="H2280" s="107">
        <f t="shared" si="295"/>
        <v>0</v>
      </c>
      <c r="I2280" s="143">
        <f t="shared" si="291"/>
        <v>0</v>
      </c>
      <c r="J2280" s="142"/>
      <c r="K2280" s="183"/>
      <c r="L2280" s="7" t="str">
        <f t="shared" si="292"/>
        <v/>
      </c>
      <c r="M2280" s="7" t="str">
        <f t="shared" si="293"/>
        <v/>
      </c>
      <c r="N2280" s="7" t="str">
        <f t="shared" si="289"/>
        <v/>
      </c>
      <c r="O2280" s="144"/>
      <c r="P2280" s="355">
        <v>0</v>
      </c>
      <c r="Q2280" s="362">
        <f>SUM('NOVO HORIZONTE'!I2280)</f>
        <v>0</v>
      </c>
      <c r="R2280" s="363">
        <f t="shared" si="294"/>
        <v>0</v>
      </c>
      <c r="S2280" s="153">
        <f t="shared" si="296"/>
        <v>0</v>
      </c>
      <c r="T2280" s="364"/>
    </row>
    <row r="2281" ht="22.5" hidden="1" spans="1:20">
      <c r="A2281" s="158">
        <v>103326</v>
      </c>
      <c r="B2281" s="100" t="s">
        <v>252</v>
      </c>
      <c r="C2281" s="104" t="s">
        <v>2483</v>
      </c>
      <c r="D2281" s="94" t="s">
        <v>261</v>
      </c>
      <c r="E2281" s="95">
        <v>99.54</v>
      </c>
      <c r="F2281" s="96">
        <f t="shared" si="290"/>
        <v>122.18</v>
      </c>
      <c r="G2281" s="107">
        <f>ROUND(SUM('NOVO HORIZONTE'!G2281),2)</f>
        <v>0</v>
      </c>
      <c r="H2281" s="107">
        <f t="shared" si="295"/>
        <v>0</v>
      </c>
      <c r="I2281" s="143">
        <f t="shared" si="291"/>
        <v>0</v>
      </c>
      <c r="J2281" s="142"/>
      <c r="K2281" s="183"/>
      <c r="L2281" s="7" t="str">
        <f t="shared" si="292"/>
        <v/>
      </c>
      <c r="M2281" s="7" t="str">
        <f t="shared" si="293"/>
        <v/>
      </c>
      <c r="N2281" s="7" t="str">
        <f t="shared" si="289"/>
        <v/>
      </c>
      <c r="O2281" s="144"/>
      <c r="P2281" s="355">
        <v>0</v>
      </c>
      <c r="Q2281" s="362">
        <f>SUM('NOVO HORIZONTE'!I2281)</f>
        <v>0</v>
      </c>
      <c r="R2281" s="363">
        <f t="shared" si="294"/>
        <v>0</v>
      </c>
      <c r="S2281" s="153">
        <f t="shared" si="296"/>
        <v>0</v>
      </c>
      <c r="T2281" s="364"/>
    </row>
    <row r="2282" ht="22.5" hidden="1" spans="1:20">
      <c r="A2282" s="158">
        <v>103327</v>
      </c>
      <c r="B2282" s="100" t="s">
        <v>252</v>
      </c>
      <c r="C2282" s="104" t="s">
        <v>2484</v>
      </c>
      <c r="D2282" s="94" t="s">
        <v>261</v>
      </c>
      <c r="E2282" s="95">
        <v>101.74</v>
      </c>
      <c r="F2282" s="96">
        <f t="shared" si="290"/>
        <v>124.88</v>
      </c>
      <c r="G2282" s="107">
        <f>ROUND(SUM('NOVO HORIZONTE'!G2282),2)</f>
        <v>0</v>
      </c>
      <c r="H2282" s="107">
        <f t="shared" si="295"/>
        <v>0</v>
      </c>
      <c r="I2282" s="143">
        <f t="shared" si="291"/>
        <v>0</v>
      </c>
      <c r="J2282" s="142"/>
      <c r="K2282" s="183"/>
      <c r="L2282" s="7" t="str">
        <f t="shared" si="292"/>
        <v/>
      </c>
      <c r="M2282" s="7" t="str">
        <f t="shared" si="293"/>
        <v/>
      </c>
      <c r="N2282" s="7" t="str">
        <f t="shared" si="289"/>
        <v/>
      </c>
      <c r="O2282" s="144"/>
      <c r="P2282" s="355">
        <v>0</v>
      </c>
      <c r="Q2282" s="362">
        <f>SUM('NOVO HORIZONTE'!I2282)</f>
        <v>0</v>
      </c>
      <c r="R2282" s="363">
        <f t="shared" si="294"/>
        <v>0</v>
      </c>
      <c r="S2282" s="153">
        <f t="shared" si="296"/>
        <v>0</v>
      </c>
      <c r="T2282" s="364"/>
    </row>
    <row r="2283" ht="22.5" hidden="1" spans="1:20">
      <c r="A2283" s="158">
        <v>103328</v>
      </c>
      <c r="B2283" s="100" t="s">
        <v>252</v>
      </c>
      <c r="C2283" s="104" t="s">
        <v>2485</v>
      </c>
      <c r="D2283" s="94" t="s">
        <v>261</v>
      </c>
      <c r="E2283" s="95">
        <v>101.15</v>
      </c>
      <c r="F2283" s="96">
        <f t="shared" si="290"/>
        <v>124.15</v>
      </c>
      <c r="G2283" s="107">
        <f>ROUND(SUM('NOVO HORIZONTE'!G2283),2)</f>
        <v>0</v>
      </c>
      <c r="H2283" s="107">
        <f t="shared" si="295"/>
        <v>0</v>
      </c>
      <c r="I2283" s="143">
        <f t="shared" si="291"/>
        <v>0</v>
      </c>
      <c r="J2283" s="142"/>
      <c r="K2283" s="183"/>
      <c r="L2283" s="7" t="str">
        <f t="shared" si="292"/>
        <v/>
      </c>
      <c r="M2283" s="7" t="str">
        <f t="shared" si="293"/>
        <v/>
      </c>
      <c r="N2283" s="7" t="str">
        <f t="shared" ref="N2283:N2346" si="297">M2283</f>
        <v/>
      </c>
      <c r="O2283" s="144"/>
      <c r="P2283" s="355">
        <v>0</v>
      </c>
      <c r="Q2283" s="362">
        <f>SUM('NOVO HORIZONTE'!I2283)</f>
        <v>0</v>
      </c>
      <c r="R2283" s="363">
        <f t="shared" si="294"/>
        <v>0</v>
      </c>
      <c r="S2283" s="153">
        <f t="shared" si="296"/>
        <v>0</v>
      </c>
      <c r="T2283" s="364"/>
    </row>
    <row r="2284" ht="22.5" hidden="1" spans="1:20">
      <c r="A2284" s="158">
        <v>103329</v>
      </c>
      <c r="B2284" s="100" t="s">
        <v>252</v>
      </c>
      <c r="C2284" s="104" t="s">
        <v>2486</v>
      </c>
      <c r="D2284" s="94" t="s">
        <v>261</v>
      </c>
      <c r="E2284" s="95">
        <v>102.59</v>
      </c>
      <c r="F2284" s="96">
        <f t="shared" si="290"/>
        <v>125.92</v>
      </c>
      <c r="G2284" s="107">
        <f>ROUND(SUM('NOVO HORIZONTE'!G2284),2)</f>
        <v>0</v>
      </c>
      <c r="H2284" s="107">
        <f t="shared" si="295"/>
        <v>0</v>
      </c>
      <c r="I2284" s="143">
        <f t="shared" si="291"/>
        <v>0</v>
      </c>
      <c r="J2284" s="142"/>
      <c r="K2284" s="183"/>
      <c r="L2284" s="7" t="str">
        <f t="shared" si="292"/>
        <v/>
      </c>
      <c r="M2284" s="7" t="str">
        <f t="shared" si="293"/>
        <v/>
      </c>
      <c r="N2284" s="7" t="str">
        <f t="shared" si="297"/>
        <v/>
      </c>
      <c r="O2284" s="144"/>
      <c r="P2284" s="355">
        <v>0</v>
      </c>
      <c r="Q2284" s="362">
        <f>SUM('NOVO HORIZONTE'!I2284)</f>
        <v>0</v>
      </c>
      <c r="R2284" s="363">
        <f t="shared" si="294"/>
        <v>0</v>
      </c>
      <c r="S2284" s="153">
        <f t="shared" si="296"/>
        <v>0</v>
      </c>
      <c r="T2284" s="364"/>
    </row>
    <row r="2285" ht="22.5" hidden="1" spans="1:20">
      <c r="A2285" s="158">
        <v>103330</v>
      </c>
      <c r="B2285" s="100" t="s">
        <v>252</v>
      </c>
      <c r="C2285" s="104" t="s">
        <v>2487</v>
      </c>
      <c r="D2285" s="94" t="s">
        <v>261</v>
      </c>
      <c r="E2285" s="95">
        <v>91.21</v>
      </c>
      <c r="F2285" s="96">
        <f t="shared" si="290"/>
        <v>111.95</v>
      </c>
      <c r="G2285" s="107">
        <f>ROUND(SUM('NOVO HORIZONTE'!G2285),2)</f>
        <v>0</v>
      </c>
      <c r="H2285" s="107">
        <f t="shared" si="295"/>
        <v>0</v>
      </c>
      <c r="I2285" s="143">
        <f t="shared" si="291"/>
        <v>0</v>
      </c>
      <c r="J2285" s="142"/>
      <c r="K2285" s="183"/>
      <c r="L2285" s="7" t="str">
        <f t="shared" si="292"/>
        <v/>
      </c>
      <c r="M2285" s="7" t="str">
        <f t="shared" si="293"/>
        <v/>
      </c>
      <c r="N2285" s="7" t="str">
        <f t="shared" si="297"/>
        <v/>
      </c>
      <c r="O2285" s="144"/>
      <c r="P2285" s="355">
        <v>0</v>
      </c>
      <c r="Q2285" s="362">
        <f>SUM('NOVO HORIZONTE'!I2285)</f>
        <v>0</v>
      </c>
      <c r="R2285" s="363">
        <f t="shared" si="294"/>
        <v>0</v>
      </c>
      <c r="S2285" s="153">
        <f t="shared" si="296"/>
        <v>0</v>
      </c>
      <c r="T2285" s="364"/>
    </row>
    <row r="2286" ht="22.5" hidden="1" spans="1:20">
      <c r="A2286" s="158">
        <v>103331</v>
      </c>
      <c r="B2286" s="100" t="s">
        <v>252</v>
      </c>
      <c r="C2286" s="104" t="s">
        <v>2488</v>
      </c>
      <c r="D2286" s="94" t="s">
        <v>261</v>
      </c>
      <c r="E2286" s="95">
        <v>92.77</v>
      </c>
      <c r="F2286" s="96">
        <f t="shared" ref="F2286:F2349" si="298">IF(E2286=0,0,IF(P2286=0,ROUND(E2286*(1+E$13),2),ROUND(E2286*(1+E$12),2)))</f>
        <v>113.87</v>
      </c>
      <c r="G2286" s="107">
        <f>ROUND(SUM('NOVO HORIZONTE'!G2286),2)</f>
        <v>0</v>
      </c>
      <c r="H2286" s="107">
        <f t="shared" si="295"/>
        <v>0</v>
      </c>
      <c r="I2286" s="143">
        <f t="shared" ref="I2286:I2349" si="299">IF(ISBLANK(G2286),0,ROUND(G2286*H2286,2))</f>
        <v>0</v>
      </c>
      <c r="J2286" s="142"/>
      <c r="K2286" s="183"/>
      <c r="L2286" s="7" t="str">
        <f t="shared" ref="L2286:L2349" si="300">IF(K2286="X","x",IF(K2286="xx","x",IF(I2286&gt;0,"x","")))</f>
        <v/>
      </c>
      <c r="M2286" s="7" t="str">
        <f t="shared" ref="M2286:M2349" si="301">IF(K2286="X","x",IF(K2286="xx","x",IF(I2286&gt;0,"x","")))</f>
        <v/>
      </c>
      <c r="N2286" s="7" t="str">
        <f t="shared" si="297"/>
        <v/>
      </c>
      <c r="O2286" s="144"/>
      <c r="P2286" s="355">
        <v>0</v>
      </c>
      <c r="Q2286" s="362">
        <f>SUM('NOVO HORIZONTE'!I2286)</f>
        <v>0</v>
      </c>
      <c r="R2286" s="363">
        <f t="shared" ref="R2286:R2349" si="302">I2286-Q2286</f>
        <v>0</v>
      </c>
      <c r="S2286" s="153">
        <f t="shared" si="296"/>
        <v>0</v>
      </c>
      <c r="T2286" s="364"/>
    </row>
    <row r="2287" ht="22.5" hidden="1" spans="1:20">
      <c r="A2287" s="158">
        <v>103332</v>
      </c>
      <c r="B2287" s="100" t="s">
        <v>252</v>
      </c>
      <c r="C2287" s="104" t="s">
        <v>2489</v>
      </c>
      <c r="D2287" s="94" t="s">
        <v>261</v>
      </c>
      <c r="E2287" s="95">
        <v>133.53</v>
      </c>
      <c r="F2287" s="96">
        <f t="shared" si="298"/>
        <v>163.89</v>
      </c>
      <c r="G2287" s="107">
        <f>ROUND(SUM('NOVO HORIZONTE'!G2287),2)</f>
        <v>0</v>
      </c>
      <c r="H2287" s="107">
        <f t="shared" ref="H2287:H2350" si="303">IF(G2287=0,0,F2287)</f>
        <v>0</v>
      </c>
      <c r="I2287" s="143">
        <f t="shared" si="299"/>
        <v>0</v>
      </c>
      <c r="J2287" s="142"/>
      <c r="K2287" s="183"/>
      <c r="L2287" s="7" t="str">
        <f t="shared" si="300"/>
        <v/>
      </c>
      <c r="M2287" s="7" t="str">
        <f t="shared" si="301"/>
        <v/>
      </c>
      <c r="N2287" s="7" t="str">
        <f t="shared" si="297"/>
        <v/>
      </c>
      <c r="O2287" s="144"/>
      <c r="P2287" s="355">
        <v>0</v>
      </c>
      <c r="Q2287" s="362">
        <f>SUM('NOVO HORIZONTE'!I2287)</f>
        <v>0</v>
      </c>
      <c r="R2287" s="363">
        <f t="shared" si="302"/>
        <v>0</v>
      </c>
      <c r="S2287" s="153">
        <f t="shared" si="296"/>
        <v>0</v>
      </c>
      <c r="T2287" s="364"/>
    </row>
    <row r="2288" ht="22.5" hidden="1" spans="1:20">
      <c r="A2288" s="158">
        <v>103333</v>
      </c>
      <c r="B2288" s="100" t="s">
        <v>252</v>
      </c>
      <c r="C2288" s="104" t="s">
        <v>2490</v>
      </c>
      <c r="D2288" s="94" t="s">
        <v>261</v>
      </c>
      <c r="E2288" s="95">
        <v>135.2</v>
      </c>
      <c r="F2288" s="96">
        <f t="shared" si="298"/>
        <v>165.94</v>
      </c>
      <c r="G2288" s="107">
        <f>ROUND(SUM('NOVO HORIZONTE'!G2288),2)</f>
        <v>0</v>
      </c>
      <c r="H2288" s="107">
        <f t="shared" si="303"/>
        <v>0</v>
      </c>
      <c r="I2288" s="143">
        <f t="shared" si="299"/>
        <v>0</v>
      </c>
      <c r="J2288" s="142"/>
      <c r="K2288" s="183"/>
      <c r="L2288" s="7" t="str">
        <f t="shared" si="300"/>
        <v/>
      </c>
      <c r="M2288" s="7" t="str">
        <f t="shared" si="301"/>
        <v/>
      </c>
      <c r="N2288" s="7" t="str">
        <f t="shared" si="297"/>
        <v/>
      </c>
      <c r="O2288" s="144"/>
      <c r="P2288" s="355">
        <v>0</v>
      </c>
      <c r="Q2288" s="362">
        <f>SUM('NOVO HORIZONTE'!I2288)</f>
        <v>0</v>
      </c>
      <c r="R2288" s="363">
        <f t="shared" si="302"/>
        <v>0</v>
      </c>
      <c r="S2288" s="153">
        <f t="shared" si="296"/>
        <v>0</v>
      </c>
      <c r="T2288" s="364"/>
    </row>
    <row r="2289" ht="33.75" hidden="1" spans="1:20">
      <c r="A2289" s="158">
        <v>103334</v>
      </c>
      <c r="B2289" s="100" t="s">
        <v>252</v>
      </c>
      <c r="C2289" s="104" t="s">
        <v>2491</v>
      </c>
      <c r="D2289" s="94" t="s">
        <v>261</v>
      </c>
      <c r="E2289" s="95">
        <v>158.93</v>
      </c>
      <c r="F2289" s="96">
        <f t="shared" si="298"/>
        <v>195.07</v>
      </c>
      <c r="G2289" s="107">
        <f>ROUND(SUM('NOVO HORIZONTE'!G2289),2)</f>
        <v>0</v>
      </c>
      <c r="H2289" s="107">
        <f t="shared" si="303"/>
        <v>0</v>
      </c>
      <c r="I2289" s="143">
        <f t="shared" si="299"/>
        <v>0</v>
      </c>
      <c r="J2289" s="142"/>
      <c r="K2289" s="183"/>
      <c r="L2289" s="7" t="str">
        <f t="shared" si="300"/>
        <v/>
      </c>
      <c r="M2289" s="7" t="str">
        <f t="shared" si="301"/>
        <v/>
      </c>
      <c r="N2289" s="7" t="str">
        <f t="shared" si="297"/>
        <v/>
      </c>
      <c r="O2289" s="144"/>
      <c r="P2289" s="355">
        <v>0</v>
      </c>
      <c r="Q2289" s="362">
        <f>SUM('NOVO HORIZONTE'!I2289)</f>
        <v>0</v>
      </c>
      <c r="R2289" s="363">
        <f t="shared" si="302"/>
        <v>0</v>
      </c>
      <c r="S2289" s="153">
        <f t="shared" si="296"/>
        <v>0</v>
      </c>
      <c r="T2289" s="364"/>
    </row>
    <row r="2290" ht="33.75" hidden="1" spans="1:20">
      <c r="A2290" s="158">
        <v>103335</v>
      </c>
      <c r="B2290" s="100" t="s">
        <v>252</v>
      </c>
      <c r="C2290" s="104" t="s">
        <v>2492</v>
      </c>
      <c r="D2290" s="94" t="s">
        <v>261</v>
      </c>
      <c r="E2290" s="95">
        <v>161.85</v>
      </c>
      <c r="F2290" s="96">
        <f t="shared" si="298"/>
        <v>198.65</v>
      </c>
      <c r="G2290" s="107">
        <f>ROUND(SUM('NOVO HORIZONTE'!G2290),2)</f>
        <v>0</v>
      </c>
      <c r="H2290" s="107">
        <f t="shared" si="303"/>
        <v>0</v>
      </c>
      <c r="I2290" s="143">
        <f t="shared" si="299"/>
        <v>0</v>
      </c>
      <c r="J2290" s="142"/>
      <c r="K2290" s="183"/>
      <c r="L2290" s="7" t="str">
        <f t="shared" si="300"/>
        <v/>
      </c>
      <c r="M2290" s="7" t="str">
        <f t="shared" si="301"/>
        <v/>
      </c>
      <c r="N2290" s="7" t="str">
        <f t="shared" si="297"/>
        <v/>
      </c>
      <c r="O2290" s="144"/>
      <c r="P2290" s="355">
        <v>0</v>
      </c>
      <c r="Q2290" s="362">
        <f>SUM('NOVO HORIZONTE'!I2290)</f>
        <v>0</v>
      </c>
      <c r="R2290" s="363">
        <f t="shared" si="302"/>
        <v>0</v>
      </c>
      <c r="S2290" s="153">
        <f t="shared" si="296"/>
        <v>0</v>
      </c>
      <c r="T2290" s="364"/>
    </row>
    <row r="2291" ht="22.5" hidden="1" spans="1:20">
      <c r="A2291" s="158">
        <v>103350</v>
      </c>
      <c r="B2291" s="100" t="s">
        <v>252</v>
      </c>
      <c r="C2291" s="104" t="s">
        <v>2493</v>
      </c>
      <c r="D2291" s="94" t="s">
        <v>261</v>
      </c>
      <c r="E2291" s="95">
        <v>198.1</v>
      </c>
      <c r="F2291" s="96">
        <f t="shared" si="298"/>
        <v>243.15</v>
      </c>
      <c r="G2291" s="107">
        <f>ROUND(SUM('NOVO HORIZONTE'!G2291),2)</f>
        <v>0</v>
      </c>
      <c r="H2291" s="107">
        <f t="shared" si="303"/>
        <v>0</v>
      </c>
      <c r="I2291" s="143">
        <f t="shared" si="299"/>
        <v>0</v>
      </c>
      <c r="J2291" s="142"/>
      <c r="K2291" s="183"/>
      <c r="L2291" s="7" t="str">
        <f t="shared" si="300"/>
        <v/>
      </c>
      <c r="M2291" s="7" t="str">
        <f t="shared" si="301"/>
        <v/>
      </c>
      <c r="N2291" s="7" t="str">
        <f t="shared" si="297"/>
        <v/>
      </c>
      <c r="O2291" s="144"/>
      <c r="P2291" s="355">
        <v>0</v>
      </c>
      <c r="Q2291" s="362">
        <f>SUM('NOVO HORIZONTE'!I2291)</f>
        <v>0</v>
      </c>
      <c r="R2291" s="363">
        <f t="shared" si="302"/>
        <v>0</v>
      </c>
      <c r="S2291" s="153">
        <f t="shared" si="296"/>
        <v>0</v>
      </c>
      <c r="T2291" s="364"/>
    </row>
    <row r="2292" ht="22.5" hidden="1" spans="1:20">
      <c r="A2292" s="158">
        <v>103351</v>
      </c>
      <c r="B2292" s="100" t="s">
        <v>252</v>
      </c>
      <c r="C2292" s="104" t="s">
        <v>2494</v>
      </c>
      <c r="D2292" s="94" t="s">
        <v>261</v>
      </c>
      <c r="E2292" s="95">
        <v>200.23</v>
      </c>
      <c r="F2292" s="96">
        <f t="shared" si="298"/>
        <v>245.76</v>
      </c>
      <c r="G2292" s="107">
        <f>ROUND(SUM('NOVO HORIZONTE'!G2292),2)</f>
        <v>0</v>
      </c>
      <c r="H2292" s="107">
        <f t="shared" si="303"/>
        <v>0</v>
      </c>
      <c r="I2292" s="143">
        <f t="shared" si="299"/>
        <v>0</v>
      </c>
      <c r="J2292" s="142"/>
      <c r="K2292" s="183"/>
      <c r="L2292" s="7" t="str">
        <f t="shared" si="300"/>
        <v/>
      </c>
      <c r="M2292" s="7" t="str">
        <f t="shared" si="301"/>
        <v/>
      </c>
      <c r="N2292" s="7" t="str">
        <f t="shared" si="297"/>
        <v/>
      </c>
      <c r="O2292" s="144"/>
      <c r="P2292" s="355">
        <v>0</v>
      </c>
      <c r="Q2292" s="362">
        <f>SUM('NOVO HORIZONTE'!I2292)</f>
        <v>0</v>
      </c>
      <c r="R2292" s="363">
        <f t="shared" si="302"/>
        <v>0</v>
      </c>
      <c r="S2292" s="153">
        <f t="shared" si="296"/>
        <v>0</v>
      </c>
      <c r="T2292" s="364"/>
    </row>
    <row r="2293" ht="22.5" hidden="1" spans="1:20">
      <c r="A2293" s="158">
        <v>103356</v>
      </c>
      <c r="B2293" s="100" t="s">
        <v>252</v>
      </c>
      <c r="C2293" s="104" t="s">
        <v>2495</v>
      </c>
      <c r="D2293" s="94" t="s">
        <v>261</v>
      </c>
      <c r="E2293" s="95">
        <v>60.88</v>
      </c>
      <c r="F2293" s="96">
        <f t="shared" si="298"/>
        <v>74.72</v>
      </c>
      <c r="G2293" s="107">
        <f>ROUND(SUM('NOVO HORIZONTE'!G2293),2)</f>
        <v>0</v>
      </c>
      <c r="H2293" s="107">
        <f t="shared" si="303"/>
        <v>0</v>
      </c>
      <c r="I2293" s="143">
        <f t="shared" si="299"/>
        <v>0</v>
      </c>
      <c r="J2293" s="142"/>
      <c r="K2293" s="183"/>
      <c r="L2293" s="7" t="str">
        <f t="shared" si="300"/>
        <v/>
      </c>
      <c r="M2293" s="7" t="str">
        <f t="shared" si="301"/>
        <v/>
      </c>
      <c r="N2293" s="7" t="str">
        <f t="shared" si="297"/>
        <v/>
      </c>
      <c r="O2293" s="144"/>
      <c r="P2293" s="355">
        <v>0</v>
      </c>
      <c r="Q2293" s="362">
        <f>SUM('NOVO HORIZONTE'!I2293)</f>
        <v>0</v>
      </c>
      <c r="R2293" s="363">
        <f t="shared" si="302"/>
        <v>0</v>
      </c>
      <c r="S2293" s="153">
        <f t="shared" si="296"/>
        <v>0</v>
      </c>
      <c r="T2293" s="364"/>
    </row>
    <row r="2294" ht="22.5" hidden="1" spans="1:20">
      <c r="A2294" s="158">
        <v>103357</v>
      </c>
      <c r="B2294" s="100" t="s">
        <v>252</v>
      </c>
      <c r="C2294" s="104" t="s">
        <v>2496</v>
      </c>
      <c r="D2294" s="94" t="s">
        <v>261</v>
      </c>
      <c r="E2294" s="95">
        <v>62.11</v>
      </c>
      <c r="F2294" s="96">
        <f t="shared" si="298"/>
        <v>76.23</v>
      </c>
      <c r="G2294" s="107">
        <f>ROUND(SUM('NOVO HORIZONTE'!G2294),2)</f>
        <v>0</v>
      </c>
      <c r="H2294" s="107">
        <f t="shared" si="303"/>
        <v>0</v>
      </c>
      <c r="I2294" s="143">
        <f t="shared" si="299"/>
        <v>0</v>
      </c>
      <c r="J2294" s="142"/>
      <c r="K2294" s="183"/>
      <c r="L2294" s="7" t="str">
        <f t="shared" si="300"/>
        <v/>
      </c>
      <c r="M2294" s="7" t="str">
        <f t="shared" si="301"/>
        <v/>
      </c>
      <c r="N2294" s="7" t="str">
        <f t="shared" si="297"/>
        <v/>
      </c>
      <c r="O2294" s="144"/>
      <c r="P2294" s="355">
        <v>0</v>
      </c>
      <c r="Q2294" s="362">
        <f>SUM('NOVO HORIZONTE'!I2294)</f>
        <v>0</v>
      </c>
      <c r="R2294" s="363">
        <f t="shared" si="302"/>
        <v>0</v>
      </c>
      <c r="S2294" s="153">
        <f t="shared" si="296"/>
        <v>0</v>
      </c>
      <c r="T2294" s="364"/>
    </row>
    <row r="2295" ht="22.5" hidden="1" spans="1:20">
      <c r="A2295" s="158">
        <v>103316</v>
      </c>
      <c r="B2295" s="100" t="s">
        <v>252</v>
      </c>
      <c r="C2295" s="104" t="s">
        <v>2497</v>
      </c>
      <c r="D2295" s="94" t="s">
        <v>261</v>
      </c>
      <c r="E2295" s="95">
        <v>71.25</v>
      </c>
      <c r="F2295" s="96">
        <f t="shared" si="298"/>
        <v>87.45</v>
      </c>
      <c r="G2295" s="107">
        <f>ROUND(SUM('NOVO HORIZONTE'!G2295),2)</f>
        <v>0</v>
      </c>
      <c r="H2295" s="107">
        <f t="shared" si="303"/>
        <v>0</v>
      </c>
      <c r="I2295" s="143">
        <f t="shared" si="299"/>
        <v>0</v>
      </c>
      <c r="J2295" s="142"/>
      <c r="K2295" s="183"/>
      <c r="L2295" s="7" t="str">
        <f t="shared" si="300"/>
        <v/>
      </c>
      <c r="M2295" s="7" t="str">
        <f t="shared" si="301"/>
        <v/>
      </c>
      <c r="N2295" s="7" t="str">
        <f t="shared" si="297"/>
        <v/>
      </c>
      <c r="O2295" s="144"/>
      <c r="P2295" s="355">
        <v>0</v>
      </c>
      <c r="Q2295" s="362">
        <f>SUM('NOVO HORIZONTE'!I2295)</f>
        <v>0</v>
      </c>
      <c r="R2295" s="363">
        <f t="shared" si="302"/>
        <v>0</v>
      </c>
      <c r="S2295" s="153">
        <f t="shared" si="296"/>
        <v>0</v>
      </c>
      <c r="T2295" s="364"/>
    </row>
    <row r="2296" ht="22.5" hidden="1" spans="1:20">
      <c r="A2296" s="158">
        <v>103317</v>
      </c>
      <c r="B2296" s="100" t="s">
        <v>252</v>
      </c>
      <c r="C2296" s="104" t="s">
        <v>2498</v>
      </c>
      <c r="D2296" s="94" t="s">
        <v>261</v>
      </c>
      <c r="E2296" s="95">
        <v>72.64</v>
      </c>
      <c r="F2296" s="96">
        <f t="shared" si="298"/>
        <v>89.16</v>
      </c>
      <c r="G2296" s="107">
        <f>ROUND(SUM('NOVO HORIZONTE'!G2296),2)</f>
        <v>0</v>
      </c>
      <c r="H2296" s="107">
        <f t="shared" si="303"/>
        <v>0</v>
      </c>
      <c r="I2296" s="143">
        <f t="shared" si="299"/>
        <v>0</v>
      </c>
      <c r="J2296" s="142"/>
      <c r="K2296" s="183"/>
      <c r="L2296" s="7" t="str">
        <f t="shared" si="300"/>
        <v/>
      </c>
      <c r="M2296" s="7" t="str">
        <f t="shared" si="301"/>
        <v/>
      </c>
      <c r="N2296" s="7" t="str">
        <f t="shared" si="297"/>
        <v/>
      </c>
      <c r="O2296" s="144"/>
      <c r="P2296" s="355">
        <v>0</v>
      </c>
      <c r="Q2296" s="362">
        <f>SUM('NOVO HORIZONTE'!I2296)</f>
        <v>0</v>
      </c>
      <c r="R2296" s="363">
        <f t="shared" si="302"/>
        <v>0</v>
      </c>
      <c r="S2296" s="153">
        <f t="shared" si="296"/>
        <v>0</v>
      </c>
      <c r="T2296" s="364"/>
    </row>
    <row r="2297" ht="22.5" hidden="1" spans="1:20">
      <c r="A2297" s="158">
        <v>103318</v>
      </c>
      <c r="B2297" s="100" t="s">
        <v>252</v>
      </c>
      <c r="C2297" s="104" t="s">
        <v>2499</v>
      </c>
      <c r="D2297" s="94" t="s">
        <v>261</v>
      </c>
      <c r="E2297" s="95">
        <v>93.28</v>
      </c>
      <c r="F2297" s="96">
        <f t="shared" si="298"/>
        <v>114.49</v>
      </c>
      <c r="G2297" s="107">
        <f>ROUND(SUM('NOVO HORIZONTE'!G2297),2)</f>
        <v>0</v>
      </c>
      <c r="H2297" s="107">
        <f t="shared" si="303"/>
        <v>0</v>
      </c>
      <c r="I2297" s="143">
        <f t="shared" si="299"/>
        <v>0</v>
      </c>
      <c r="J2297" s="142"/>
      <c r="K2297" s="183"/>
      <c r="L2297" s="7" t="str">
        <f t="shared" si="300"/>
        <v/>
      </c>
      <c r="M2297" s="7" t="str">
        <f t="shared" si="301"/>
        <v/>
      </c>
      <c r="N2297" s="7" t="str">
        <f t="shared" si="297"/>
        <v/>
      </c>
      <c r="O2297" s="144"/>
      <c r="P2297" s="355">
        <v>0</v>
      </c>
      <c r="Q2297" s="362">
        <f>SUM('NOVO HORIZONTE'!I2297)</f>
        <v>0</v>
      </c>
      <c r="R2297" s="363">
        <f t="shared" si="302"/>
        <v>0</v>
      </c>
      <c r="S2297" s="153">
        <f t="shared" si="296"/>
        <v>0</v>
      </c>
      <c r="T2297" s="364"/>
    </row>
    <row r="2298" ht="22.5" hidden="1" spans="1:20">
      <c r="A2298" s="158">
        <v>103319</v>
      </c>
      <c r="B2298" s="100" t="s">
        <v>252</v>
      </c>
      <c r="C2298" s="104" t="s">
        <v>2500</v>
      </c>
      <c r="D2298" s="94" t="s">
        <v>261</v>
      </c>
      <c r="E2298" s="95">
        <v>94.9</v>
      </c>
      <c r="F2298" s="96">
        <f t="shared" si="298"/>
        <v>116.48</v>
      </c>
      <c r="G2298" s="107">
        <f>ROUND(SUM('NOVO HORIZONTE'!G2298),2)</f>
        <v>0</v>
      </c>
      <c r="H2298" s="107">
        <f t="shared" si="303"/>
        <v>0</v>
      </c>
      <c r="I2298" s="143">
        <f t="shared" si="299"/>
        <v>0</v>
      </c>
      <c r="J2298" s="142"/>
      <c r="K2298" s="183"/>
      <c r="L2298" s="7" t="str">
        <f t="shared" si="300"/>
        <v/>
      </c>
      <c r="M2298" s="7" t="str">
        <f t="shared" si="301"/>
        <v/>
      </c>
      <c r="N2298" s="7" t="str">
        <f t="shared" si="297"/>
        <v/>
      </c>
      <c r="O2298" s="144"/>
      <c r="P2298" s="355">
        <v>0</v>
      </c>
      <c r="Q2298" s="362">
        <f>SUM('NOVO HORIZONTE'!I2298)</f>
        <v>0</v>
      </c>
      <c r="R2298" s="363">
        <f t="shared" si="302"/>
        <v>0</v>
      </c>
      <c r="S2298" s="153">
        <f t="shared" si="296"/>
        <v>0</v>
      </c>
      <c r="T2298" s="364"/>
    </row>
    <row r="2299" ht="22.5" hidden="1" spans="1:20">
      <c r="A2299" s="158">
        <v>103320</v>
      </c>
      <c r="B2299" s="100" t="s">
        <v>252</v>
      </c>
      <c r="C2299" s="104" t="s">
        <v>2501</v>
      </c>
      <c r="D2299" s="94" t="s">
        <v>261</v>
      </c>
      <c r="E2299" s="95">
        <v>111.5</v>
      </c>
      <c r="F2299" s="96">
        <f t="shared" si="298"/>
        <v>136.86</v>
      </c>
      <c r="G2299" s="107">
        <f>ROUND(SUM('NOVO HORIZONTE'!G2299),2)</f>
        <v>0</v>
      </c>
      <c r="H2299" s="107">
        <f t="shared" si="303"/>
        <v>0</v>
      </c>
      <c r="I2299" s="143">
        <f t="shared" si="299"/>
        <v>0</v>
      </c>
      <c r="J2299" s="142"/>
      <c r="K2299" s="183"/>
      <c r="L2299" s="7" t="str">
        <f t="shared" si="300"/>
        <v/>
      </c>
      <c r="M2299" s="7" t="str">
        <f t="shared" si="301"/>
        <v/>
      </c>
      <c r="N2299" s="7" t="str">
        <f t="shared" si="297"/>
        <v/>
      </c>
      <c r="O2299" s="144"/>
      <c r="P2299" s="355">
        <v>0</v>
      </c>
      <c r="Q2299" s="362">
        <f>SUM('NOVO HORIZONTE'!I2299)</f>
        <v>0</v>
      </c>
      <c r="R2299" s="363">
        <f t="shared" si="302"/>
        <v>0</v>
      </c>
      <c r="S2299" s="153">
        <f t="shared" si="296"/>
        <v>0</v>
      </c>
      <c r="T2299" s="364"/>
    </row>
    <row r="2300" ht="22.5" hidden="1" spans="1:20">
      <c r="A2300" s="158">
        <v>103321</v>
      </c>
      <c r="B2300" s="100" t="s">
        <v>252</v>
      </c>
      <c r="C2300" s="104" t="s">
        <v>2502</v>
      </c>
      <c r="D2300" s="94" t="s">
        <v>261</v>
      </c>
      <c r="E2300" s="95">
        <v>113.54</v>
      </c>
      <c r="F2300" s="96">
        <f t="shared" si="298"/>
        <v>139.36</v>
      </c>
      <c r="G2300" s="107">
        <f>ROUND(SUM('NOVO HORIZONTE'!G2300),2)</f>
        <v>0</v>
      </c>
      <c r="H2300" s="107">
        <f t="shared" si="303"/>
        <v>0</v>
      </c>
      <c r="I2300" s="143">
        <f t="shared" si="299"/>
        <v>0</v>
      </c>
      <c r="J2300" s="142"/>
      <c r="K2300" s="183"/>
      <c r="L2300" s="7" t="str">
        <f t="shared" si="300"/>
        <v/>
      </c>
      <c r="M2300" s="7" t="str">
        <f t="shared" si="301"/>
        <v/>
      </c>
      <c r="N2300" s="7" t="str">
        <f t="shared" si="297"/>
        <v/>
      </c>
      <c r="O2300" s="144"/>
      <c r="P2300" s="355">
        <v>0</v>
      </c>
      <c r="Q2300" s="362">
        <f>SUM('NOVO HORIZONTE'!I2300)</f>
        <v>0</v>
      </c>
      <c r="R2300" s="363">
        <f t="shared" si="302"/>
        <v>0</v>
      </c>
      <c r="S2300" s="153">
        <f t="shared" si="296"/>
        <v>0</v>
      </c>
      <c r="T2300" s="364"/>
    </row>
    <row r="2301" ht="22.5" hidden="1" spans="1:20">
      <c r="A2301" s="158">
        <v>103336</v>
      </c>
      <c r="B2301" s="100" t="s">
        <v>252</v>
      </c>
      <c r="C2301" s="104" t="s">
        <v>2503</v>
      </c>
      <c r="D2301" s="94" t="s">
        <v>261</v>
      </c>
      <c r="E2301" s="95">
        <v>81.72</v>
      </c>
      <c r="F2301" s="96">
        <f t="shared" si="298"/>
        <v>100.3</v>
      </c>
      <c r="G2301" s="107">
        <f>ROUND(SUM('NOVO HORIZONTE'!G2301),2)</f>
        <v>0</v>
      </c>
      <c r="H2301" s="107">
        <f t="shared" si="303"/>
        <v>0</v>
      </c>
      <c r="I2301" s="143">
        <f t="shared" si="299"/>
        <v>0</v>
      </c>
      <c r="J2301" s="142"/>
      <c r="K2301" s="183"/>
      <c r="L2301" s="7" t="str">
        <f t="shared" si="300"/>
        <v/>
      </c>
      <c r="M2301" s="7" t="str">
        <f t="shared" si="301"/>
        <v/>
      </c>
      <c r="N2301" s="7" t="str">
        <f t="shared" si="297"/>
        <v/>
      </c>
      <c r="O2301" s="144"/>
      <c r="P2301" s="355">
        <v>0</v>
      </c>
      <c r="Q2301" s="362">
        <f>SUM('NOVO HORIZONTE'!I2301)</f>
        <v>0</v>
      </c>
      <c r="R2301" s="363">
        <f t="shared" si="302"/>
        <v>0</v>
      </c>
      <c r="S2301" s="153">
        <f t="shared" si="296"/>
        <v>0</v>
      </c>
      <c r="T2301" s="364"/>
    </row>
    <row r="2302" ht="22.5" hidden="1" spans="1:20">
      <c r="A2302" s="158">
        <v>103337</v>
      </c>
      <c r="B2302" s="100" t="s">
        <v>252</v>
      </c>
      <c r="C2302" s="104" t="s">
        <v>2504</v>
      </c>
      <c r="D2302" s="94" t="s">
        <v>261</v>
      </c>
      <c r="E2302" s="95">
        <v>83.11</v>
      </c>
      <c r="F2302" s="96">
        <f t="shared" si="298"/>
        <v>102.01</v>
      </c>
      <c r="G2302" s="107">
        <f>ROUND(SUM('NOVO HORIZONTE'!G2302),2)</f>
        <v>0</v>
      </c>
      <c r="H2302" s="107">
        <f t="shared" si="303"/>
        <v>0</v>
      </c>
      <c r="I2302" s="143">
        <f t="shared" si="299"/>
        <v>0</v>
      </c>
      <c r="J2302" s="142"/>
      <c r="K2302" s="183"/>
      <c r="L2302" s="7" t="str">
        <f t="shared" si="300"/>
        <v/>
      </c>
      <c r="M2302" s="7" t="str">
        <f t="shared" si="301"/>
        <v/>
      </c>
      <c r="N2302" s="7" t="str">
        <f t="shared" si="297"/>
        <v/>
      </c>
      <c r="O2302" s="144"/>
      <c r="P2302" s="355">
        <v>0</v>
      </c>
      <c r="Q2302" s="362">
        <f>SUM('NOVO HORIZONTE'!I2302)</f>
        <v>0</v>
      </c>
      <c r="R2302" s="363">
        <f t="shared" si="302"/>
        <v>0</v>
      </c>
      <c r="S2302" s="153">
        <f t="shared" si="296"/>
        <v>0</v>
      </c>
      <c r="T2302" s="364"/>
    </row>
    <row r="2303" ht="22.5" hidden="1" spans="1:20">
      <c r="A2303" s="158">
        <v>103338</v>
      </c>
      <c r="B2303" s="100" t="s">
        <v>252</v>
      </c>
      <c r="C2303" s="104" t="s">
        <v>2505</v>
      </c>
      <c r="D2303" s="94" t="s">
        <v>261</v>
      </c>
      <c r="E2303" s="95">
        <v>108.29</v>
      </c>
      <c r="F2303" s="96">
        <f t="shared" si="298"/>
        <v>132.92</v>
      </c>
      <c r="G2303" s="107">
        <f>ROUND(SUM('NOVO HORIZONTE'!G2303),2)</f>
        <v>0</v>
      </c>
      <c r="H2303" s="107">
        <f t="shared" si="303"/>
        <v>0</v>
      </c>
      <c r="I2303" s="143">
        <f t="shared" si="299"/>
        <v>0</v>
      </c>
      <c r="J2303" s="142"/>
      <c r="K2303" s="183"/>
      <c r="L2303" s="7" t="str">
        <f t="shared" si="300"/>
        <v/>
      </c>
      <c r="M2303" s="7" t="str">
        <f t="shared" si="301"/>
        <v/>
      </c>
      <c r="N2303" s="7" t="str">
        <f t="shared" si="297"/>
        <v/>
      </c>
      <c r="O2303" s="144"/>
      <c r="P2303" s="355">
        <v>0</v>
      </c>
      <c r="Q2303" s="362">
        <f>SUM('NOVO HORIZONTE'!I2303)</f>
        <v>0</v>
      </c>
      <c r="R2303" s="363">
        <f t="shared" si="302"/>
        <v>0</v>
      </c>
      <c r="S2303" s="153">
        <f t="shared" si="296"/>
        <v>0</v>
      </c>
      <c r="T2303" s="364"/>
    </row>
    <row r="2304" ht="22.5" hidden="1" spans="1:20">
      <c r="A2304" s="158">
        <v>103339</v>
      </c>
      <c r="B2304" s="100" t="s">
        <v>252</v>
      </c>
      <c r="C2304" s="104" t="s">
        <v>2506</v>
      </c>
      <c r="D2304" s="94" t="s">
        <v>261</v>
      </c>
      <c r="E2304" s="95">
        <v>109.91</v>
      </c>
      <c r="F2304" s="96">
        <f t="shared" si="298"/>
        <v>134.9</v>
      </c>
      <c r="G2304" s="107">
        <f>ROUND(SUM('NOVO HORIZONTE'!G2304),2)</f>
        <v>0</v>
      </c>
      <c r="H2304" s="107">
        <f t="shared" si="303"/>
        <v>0</v>
      </c>
      <c r="I2304" s="143">
        <f t="shared" si="299"/>
        <v>0</v>
      </c>
      <c r="J2304" s="142"/>
      <c r="K2304" s="183"/>
      <c r="L2304" s="7" t="str">
        <f t="shared" si="300"/>
        <v/>
      </c>
      <c r="M2304" s="7" t="str">
        <f t="shared" si="301"/>
        <v/>
      </c>
      <c r="N2304" s="7" t="str">
        <f t="shared" si="297"/>
        <v/>
      </c>
      <c r="O2304" s="144"/>
      <c r="P2304" s="355">
        <v>0</v>
      </c>
      <c r="Q2304" s="362">
        <f>SUM('NOVO HORIZONTE'!I2304)</f>
        <v>0</v>
      </c>
      <c r="R2304" s="363">
        <f t="shared" si="302"/>
        <v>0</v>
      </c>
      <c r="S2304" s="153">
        <f t="shared" si="296"/>
        <v>0</v>
      </c>
      <c r="T2304" s="364"/>
    </row>
    <row r="2305" ht="22.5" hidden="1" spans="1:20">
      <c r="A2305" s="158">
        <v>103340</v>
      </c>
      <c r="B2305" s="100" t="s">
        <v>252</v>
      </c>
      <c r="C2305" s="104" t="s">
        <v>2507</v>
      </c>
      <c r="D2305" s="94" t="s">
        <v>261</v>
      </c>
      <c r="E2305" s="95">
        <v>129.96</v>
      </c>
      <c r="F2305" s="96">
        <f t="shared" si="298"/>
        <v>159.51</v>
      </c>
      <c r="G2305" s="107">
        <f>ROUND(SUM('NOVO HORIZONTE'!G2305),2)</f>
        <v>0</v>
      </c>
      <c r="H2305" s="107">
        <f t="shared" si="303"/>
        <v>0</v>
      </c>
      <c r="I2305" s="143">
        <f t="shared" si="299"/>
        <v>0</v>
      </c>
      <c r="J2305" s="142"/>
      <c r="K2305" s="183"/>
      <c r="L2305" s="7" t="str">
        <f t="shared" si="300"/>
        <v/>
      </c>
      <c r="M2305" s="7" t="str">
        <f t="shared" si="301"/>
        <v/>
      </c>
      <c r="N2305" s="7" t="str">
        <f t="shared" si="297"/>
        <v/>
      </c>
      <c r="O2305" s="144"/>
      <c r="P2305" s="355">
        <v>0</v>
      </c>
      <c r="Q2305" s="362">
        <f>SUM('NOVO HORIZONTE'!I2305)</f>
        <v>0</v>
      </c>
      <c r="R2305" s="363">
        <f t="shared" si="302"/>
        <v>0</v>
      </c>
      <c r="S2305" s="153">
        <f t="shared" si="296"/>
        <v>0</v>
      </c>
      <c r="T2305" s="364"/>
    </row>
    <row r="2306" ht="22.5" hidden="1" spans="1:20">
      <c r="A2306" s="158">
        <v>103341</v>
      </c>
      <c r="B2306" s="100" t="s">
        <v>252</v>
      </c>
      <c r="C2306" s="104" t="s">
        <v>2508</v>
      </c>
      <c r="D2306" s="94" t="s">
        <v>261</v>
      </c>
      <c r="E2306" s="95">
        <v>132</v>
      </c>
      <c r="F2306" s="96">
        <f t="shared" si="298"/>
        <v>162.02</v>
      </c>
      <c r="G2306" s="107">
        <f>ROUND(SUM('NOVO HORIZONTE'!G2306),2)</f>
        <v>0</v>
      </c>
      <c r="H2306" s="107">
        <f t="shared" si="303"/>
        <v>0</v>
      </c>
      <c r="I2306" s="143">
        <f t="shared" si="299"/>
        <v>0</v>
      </c>
      <c r="J2306" s="142"/>
      <c r="K2306" s="183"/>
      <c r="L2306" s="7" t="str">
        <f t="shared" si="300"/>
        <v/>
      </c>
      <c r="M2306" s="7" t="str">
        <f t="shared" si="301"/>
        <v/>
      </c>
      <c r="N2306" s="7" t="str">
        <f t="shared" si="297"/>
        <v/>
      </c>
      <c r="O2306" s="144"/>
      <c r="P2306" s="355">
        <v>0</v>
      </c>
      <c r="Q2306" s="362">
        <f>SUM('NOVO HORIZONTE'!I2306)</f>
        <v>0</v>
      </c>
      <c r="R2306" s="363">
        <f t="shared" si="302"/>
        <v>0</v>
      </c>
      <c r="S2306" s="153">
        <f t="shared" si="296"/>
        <v>0</v>
      </c>
      <c r="T2306" s="364"/>
    </row>
    <row r="2307" ht="22.5" hidden="1" spans="1:20">
      <c r="A2307" s="158">
        <v>103342</v>
      </c>
      <c r="B2307" s="100" t="s">
        <v>252</v>
      </c>
      <c r="C2307" s="104" t="s">
        <v>2509</v>
      </c>
      <c r="D2307" s="94" t="s">
        <v>261</v>
      </c>
      <c r="E2307" s="95">
        <v>108.21</v>
      </c>
      <c r="F2307" s="96">
        <f t="shared" si="298"/>
        <v>132.82</v>
      </c>
      <c r="G2307" s="107">
        <f>ROUND(SUM('NOVO HORIZONTE'!G2307),2)</f>
        <v>0</v>
      </c>
      <c r="H2307" s="107">
        <f t="shared" si="303"/>
        <v>0</v>
      </c>
      <c r="I2307" s="143">
        <f t="shared" si="299"/>
        <v>0</v>
      </c>
      <c r="J2307" s="142"/>
      <c r="K2307" s="183"/>
      <c r="L2307" s="7" t="str">
        <f t="shared" si="300"/>
        <v/>
      </c>
      <c r="M2307" s="7" t="str">
        <f t="shared" si="301"/>
        <v/>
      </c>
      <c r="N2307" s="7" t="str">
        <f t="shared" si="297"/>
        <v/>
      </c>
      <c r="O2307" s="144"/>
      <c r="P2307" s="355">
        <v>0</v>
      </c>
      <c r="Q2307" s="362">
        <f>SUM('NOVO HORIZONTE'!I2307)</f>
        <v>0</v>
      </c>
      <c r="R2307" s="363">
        <f t="shared" si="302"/>
        <v>0</v>
      </c>
      <c r="S2307" s="153">
        <f t="shared" si="296"/>
        <v>0</v>
      </c>
      <c r="T2307" s="364"/>
    </row>
    <row r="2308" ht="22.5" hidden="1" spans="1:20">
      <c r="A2308" s="158">
        <v>103343</v>
      </c>
      <c r="B2308" s="100" t="s">
        <v>252</v>
      </c>
      <c r="C2308" s="104" t="s">
        <v>2510</v>
      </c>
      <c r="D2308" s="94" t="s">
        <v>261</v>
      </c>
      <c r="E2308" s="95">
        <v>110.01</v>
      </c>
      <c r="F2308" s="96">
        <f t="shared" si="298"/>
        <v>135.03</v>
      </c>
      <c r="G2308" s="107">
        <f>ROUND(SUM('NOVO HORIZONTE'!G2308),2)</f>
        <v>0</v>
      </c>
      <c r="H2308" s="107">
        <f t="shared" si="303"/>
        <v>0</v>
      </c>
      <c r="I2308" s="143">
        <f t="shared" si="299"/>
        <v>0</v>
      </c>
      <c r="J2308" s="142"/>
      <c r="K2308" s="183"/>
      <c r="L2308" s="7" t="str">
        <f t="shared" si="300"/>
        <v/>
      </c>
      <c r="M2308" s="7" t="str">
        <f t="shared" si="301"/>
        <v/>
      </c>
      <c r="N2308" s="7" t="str">
        <f t="shared" si="297"/>
        <v/>
      </c>
      <c r="O2308" s="144"/>
      <c r="P2308" s="355">
        <v>0</v>
      </c>
      <c r="Q2308" s="362">
        <f>SUM('NOVO HORIZONTE'!I2308)</f>
        <v>0</v>
      </c>
      <c r="R2308" s="363">
        <f t="shared" si="302"/>
        <v>0</v>
      </c>
      <c r="S2308" s="153">
        <f t="shared" si="296"/>
        <v>0</v>
      </c>
      <c r="T2308" s="364"/>
    </row>
    <row r="2309" ht="22.5" hidden="1" spans="1:20">
      <c r="A2309" s="158">
        <v>101159</v>
      </c>
      <c r="B2309" s="100" t="s">
        <v>252</v>
      </c>
      <c r="C2309" s="104" t="s">
        <v>2511</v>
      </c>
      <c r="D2309" s="94" t="s">
        <v>261</v>
      </c>
      <c r="E2309" s="95">
        <v>150.94</v>
      </c>
      <c r="F2309" s="96">
        <f t="shared" si="298"/>
        <v>185.26</v>
      </c>
      <c r="G2309" s="107">
        <f>ROUND(SUM('NOVO HORIZONTE'!G2309),2)</f>
        <v>0</v>
      </c>
      <c r="H2309" s="107">
        <f t="shared" si="303"/>
        <v>0</v>
      </c>
      <c r="I2309" s="143">
        <f t="shared" si="299"/>
        <v>0</v>
      </c>
      <c r="J2309" s="142"/>
      <c r="K2309" s="183"/>
      <c r="L2309" s="7" t="str">
        <f t="shared" si="300"/>
        <v/>
      </c>
      <c r="M2309" s="7" t="str">
        <f t="shared" si="301"/>
        <v/>
      </c>
      <c r="N2309" s="7" t="str">
        <f t="shared" si="297"/>
        <v/>
      </c>
      <c r="O2309" s="144"/>
      <c r="P2309" s="355">
        <v>0</v>
      </c>
      <c r="Q2309" s="362">
        <f>SUM('NOVO HORIZONTE'!I2309)</f>
        <v>0</v>
      </c>
      <c r="R2309" s="363">
        <f t="shared" si="302"/>
        <v>0</v>
      </c>
      <c r="S2309" s="153">
        <f t="shared" si="296"/>
        <v>0</v>
      </c>
      <c r="T2309" s="364"/>
    </row>
    <row r="2310" ht="22.5" hidden="1" spans="1:20">
      <c r="A2310" s="158">
        <v>101162</v>
      </c>
      <c r="B2310" s="100" t="s">
        <v>252</v>
      </c>
      <c r="C2310" s="104" t="s">
        <v>2512</v>
      </c>
      <c r="D2310" s="94" t="s">
        <v>261</v>
      </c>
      <c r="E2310" s="95">
        <v>170.23</v>
      </c>
      <c r="F2310" s="96">
        <f t="shared" si="298"/>
        <v>208.94</v>
      </c>
      <c r="G2310" s="107">
        <f>ROUND(SUM('NOVO HORIZONTE'!G2310),2)</f>
        <v>0</v>
      </c>
      <c r="H2310" s="107">
        <f t="shared" si="303"/>
        <v>0</v>
      </c>
      <c r="I2310" s="143">
        <f t="shared" si="299"/>
        <v>0</v>
      </c>
      <c r="J2310" s="142"/>
      <c r="K2310" s="183"/>
      <c r="L2310" s="7" t="str">
        <f t="shared" si="300"/>
        <v/>
      </c>
      <c r="M2310" s="7" t="str">
        <f t="shared" si="301"/>
        <v/>
      </c>
      <c r="N2310" s="7" t="str">
        <f t="shared" si="297"/>
        <v/>
      </c>
      <c r="O2310" s="144"/>
      <c r="P2310" s="355">
        <v>0</v>
      </c>
      <c r="Q2310" s="362">
        <f>SUM('NOVO HORIZONTE'!I2310)</f>
        <v>0</v>
      </c>
      <c r="R2310" s="363">
        <f t="shared" si="302"/>
        <v>0</v>
      </c>
      <c r="S2310" s="153">
        <f t="shared" si="296"/>
        <v>0</v>
      </c>
      <c r="T2310" s="364"/>
    </row>
    <row r="2311" ht="22.5" hidden="1" spans="1:20">
      <c r="A2311" s="158">
        <v>101161</v>
      </c>
      <c r="B2311" s="100" t="s">
        <v>252</v>
      </c>
      <c r="C2311" s="104" t="s">
        <v>2513</v>
      </c>
      <c r="D2311" s="94" t="s">
        <v>261</v>
      </c>
      <c r="E2311" s="95">
        <v>208.89</v>
      </c>
      <c r="F2311" s="96">
        <f t="shared" si="298"/>
        <v>256.39</v>
      </c>
      <c r="G2311" s="107">
        <f>ROUND(SUM('NOVO HORIZONTE'!G2311),2)</f>
        <v>0</v>
      </c>
      <c r="H2311" s="107">
        <f t="shared" si="303"/>
        <v>0</v>
      </c>
      <c r="I2311" s="143">
        <f t="shared" si="299"/>
        <v>0</v>
      </c>
      <c r="J2311" s="142"/>
      <c r="K2311" s="183"/>
      <c r="L2311" s="7" t="str">
        <f t="shared" si="300"/>
        <v/>
      </c>
      <c r="M2311" s="7" t="str">
        <f t="shared" si="301"/>
        <v/>
      </c>
      <c r="N2311" s="7" t="str">
        <f t="shared" si="297"/>
        <v/>
      </c>
      <c r="O2311" s="144"/>
      <c r="P2311" s="355">
        <v>0</v>
      </c>
      <c r="Q2311" s="362">
        <f>SUM('NOVO HORIZONTE'!I2311)</f>
        <v>0</v>
      </c>
      <c r="R2311" s="363">
        <f t="shared" si="302"/>
        <v>0</v>
      </c>
      <c r="S2311" s="153">
        <f t="shared" si="296"/>
        <v>0</v>
      </c>
      <c r="T2311" s="364"/>
    </row>
    <row r="2312" ht="22.5" hidden="1" spans="1:20">
      <c r="A2312" s="158">
        <v>101163</v>
      </c>
      <c r="B2312" s="100" t="s">
        <v>252</v>
      </c>
      <c r="C2312" s="104" t="s">
        <v>2514</v>
      </c>
      <c r="D2312" s="94" t="s">
        <v>261</v>
      </c>
      <c r="E2312" s="95">
        <v>704.75</v>
      </c>
      <c r="F2312" s="96">
        <f t="shared" si="298"/>
        <v>865.01</v>
      </c>
      <c r="G2312" s="107">
        <f>ROUND(SUM('NOVO HORIZONTE'!G2312),2)</f>
        <v>0</v>
      </c>
      <c r="H2312" s="107">
        <f t="shared" si="303"/>
        <v>0</v>
      </c>
      <c r="I2312" s="143">
        <f t="shared" si="299"/>
        <v>0</v>
      </c>
      <c r="J2312" s="142"/>
      <c r="K2312" s="183"/>
      <c r="L2312" s="7" t="str">
        <f t="shared" si="300"/>
        <v/>
      </c>
      <c r="M2312" s="7" t="str">
        <f t="shared" si="301"/>
        <v/>
      </c>
      <c r="N2312" s="7" t="str">
        <f t="shared" si="297"/>
        <v/>
      </c>
      <c r="O2312" s="144"/>
      <c r="P2312" s="355">
        <v>0</v>
      </c>
      <c r="Q2312" s="362">
        <f>SUM('NOVO HORIZONTE'!I2312)</f>
        <v>0</v>
      </c>
      <c r="R2312" s="363">
        <f t="shared" si="302"/>
        <v>0</v>
      </c>
      <c r="S2312" s="153">
        <f t="shared" si="296"/>
        <v>0</v>
      </c>
      <c r="T2312" s="364"/>
    </row>
    <row r="2313" ht="22.5" hidden="1" spans="1:20">
      <c r="A2313" s="158">
        <v>101164</v>
      </c>
      <c r="B2313" s="100" t="s">
        <v>252</v>
      </c>
      <c r="C2313" s="104" t="s">
        <v>2515</v>
      </c>
      <c r="D2313" s="94" t="s">
        <v>261</v>
      </c>
      <c r="E2313" s="95">
        <v>714.29</v>
      </c>
      <c r="F2313" s="96">
        <f t="shared" si="298"/>
        <v>876.72</v>
      </c>
      <c r="G2313" s="107">
        <f>ROUND(SUM('NOVO HORIZONTE'!G2313),2)</f>
        <v>0</v>
      </c>
      <c r="H2313" s="107">
        <f t="shared" si="303"/>
        <v>0</v>
      </c>
      <c r="I2313" s="143">
        <f t="shared" si="299"/>
        <v>0</v>
      </c>
      <c r="J2313" s="142"/>
      <c r="K2313" s="183"/>
      <c r="L2313" s="7" t="str">
        <f t="shared" si="300"/>
        <v/>
      </c>
      <c r="M2313" s="7" t="str">
        <f t="shared" si="301"/>
        <v/>
      </c>
      <c r="N2313" s="7" t="str">
        <f t="shared" si="297"/>
        <v/>
      </c>
      <c r="O2313" s="144"/>
      <c r="P2313" s="355">
        <v>0</v>
      </c>
      <c r="Q2313" s="362">
        <f>SUM('NOVO HORIZONTE'!I2313)</f>
        <v>0</v>
      </c>
      <c r="R2313" s="363">
        <f t="shared" si="302"/>
        <v>0</v>
      </c>
      <c r="S2313" s="153">
        <f t="shared" si="296"/>
        <v>0</v>
      </c>
      <c r="T2313" s="364"/>
    </row>
    <row r="2314" ht="22.5" hidden="1" spans="1:20">
      <c r="A2314" s="158">
        <v>101154</v>
      </c>
      <c r="B2314" s="100" t="s">
        <v>252</v>
      </c>
      <c r="C2314" s="104" t="s">
        <v>2516</v>
      </c>
      <c r="D2314" s="94" t="s">
        <v>261</v>
      </c>
      <c r="E2314" s="95">
        <v>111.65</v>
      </c>
      <c r="F2314" s="96">
        <f t="shared" si="298"/>
        <v>137.04</v>
      </c>
      <c r="G2314" s="107">
        <f>ROUND(SUM('NOVO HORIZONTE'!G2314),2)</f>
        <v>0</v>
      </c>
      <c r="H2314" s="107">
        <f t="shared" si="303"/>
        <v>0</v>
      </c>
      <c r="I2314" s="143">
        <f t="shared" si="299"/>
        <v>0</v>
      </c>
      <c r="J2314" s="142"/>
      <c r="K2314" s="183"/>
      <c r="L2314" s="7" t="str">
        <f t="shared" si="300"/>
        <v/>
      </c>
      <c r="M2314" s="7" t="str">
        <f t="shared" si="301"/>
        <v/>
      </c>
      <c r="N2314" s="7" t="str">
        <f t="shared" si="297"/>
        <v/>
      </c>
      <c r="O2314" s="144"/>
      <c r="P2314" s="355">
        <v>0</v>
      </c>
      <c r="Q2314" s="362">
        <f>SUM('NOVO HORIZONTE'!I2314)</f>
        <v>0</v>
      </c>
      <c r="R2314" s="363">
        <f t="shared" si="302"/>
        <v>0</v>
      </c>
      <c r="S2314" s="153">
        <f t="shared" si="296"/>
        <v>0</v>
      </c>
      <c r="T2314" s="364"/>
    </row>
    <row r="2315" ht="22.5" hidden="1" spans="1:20">
      <c r="A2315" s="158">
        <v>101155</v>
      </c>
      <c r="B2315" s="100" t="s">
        <v>252</v>
      </c>
      <c r="C2315" s="104" t="s">
        <v>2517</v>
      </c>
      <c r="D2315" s="94" t="s">
        <v>261</v>
      </c>
      <c r="E2315" s="95">
        <v>155.85</v>
      </c>
      <c r="F2315" s="96">
        <f t="shared" si="298"/>
        <v>191.29</v>
      </c>
      <c r="G2315" s="107">
        <f>ROUND(SUM('NOVO HORIZONTE'!G2315),2)</f>
        <v>0</v>
      </c>
      <c r="H2315" s="107">
        <f t="shared" si="303"/>
        <v>0</v>
      </c>
      <c r="I2315" s="143">
        <f t="shared" si="299"/>
        <v>0</v>
      </c>
      <c r="J2315" s="142"/>
      <c r="K2315" s="183"/>
      <c r="L2315" s="7" t="str">
        <f t="shared" si="300"/>
        <v/>
      </c>
      <c r="M2315" s="7" t="str">
        <f t="shared" si="301"/>
        <v/>
      </c>
      <c r="N2315" s="7" t="str">
        <f t="shared" si="297"/>
        <v/>
      </c>
      <c r="O2315" s="144"/>
      <c r="P2315" s="355">
        <v>0</v>
      </c>
      <c r="Q2315" s="362">
        <f>SUM('NOVO HORIZONTE'!I2315)</f>
        <v>0</v>
      </c>
      <c r="R2315" s="363">
        <f t="shared" si="302"/>
        <v>0</v>
      </c>
      <c r="S2315" s="153">
        <f t="shared" si="296"/>
        <v>0</v>
      </c>
      <c r="T2315" s="364"/>
    </row>
    <row r="2316" ht="22.5" hidden="1" spans="1:20">
      <c r="A2316" s="158">
        <v>101156</v>
      </c>
      <c r="B2316" s="100" t="s">
        <v>252</v>
      </c>
      <c r="C2316" s="104" t="s">
        <v>2518</v>
      </c>
      <c r="D2316" s="94" t="s">
        <v>261</v>
      </c>
      <c r="E2316" s="95">
        <v>227.05</v>
      </c>
      <c r="F2316" s="96">
        <f t="shared" si="298"/>
        <v>278.68</v>
      </c>
      <c r="G2316" s="107">
        <f>ROUND(SUM('NOVO HORIZONTE'!G2316),2)</f>
        <v>0</v>
      </c>
      <c r="H2316" s="107">
        <f t="shared" si="303"/>
        <v>0</v>
      </c>
      <c r="I2316" s="143">
        <f t="shared" si="299"/>
        <v>0</v>
      </c>
      <c r="J2316" s="142"/>
      <c r="K2316" s="183"/>
      <c r="L2316" s="7" t="str">
        <f t="shared" si="300"/>
        <v/>
      </c>
      <c r="M2316" s="7" t="str">
        <f t="shared" si="301"/>
        <v/>
      </c>
      <c r="N2316" s="7" t="str">
        <f t="shared" si="297"/>
        <v/>
      </c>
      <c r="O2316" s="144"/>
      <c r="P2316" s="355">
        <v>0</v>
      </c>
      <c r="Q2316" s="362">
        <f>SUM('NOVO HORIZONTE'!I2316)</f>
        <v>0</v>
      </c>
      <c r="R2316" s="363">
        <f t="shared" si="302"/>
        <v>0</v>
      </c>
      <c r="S2316" s="153">
        <f t="shared" si="296"/>
        <v>0</v>
      </c>
      <c r="T2316" s="364"/>
    </row>
    <row r="2317" ht="12.75" hidden="1" spans="1:20">
      <c r="A2317" s="158">
        <v>93202</v>
      </c>
      <c r="B2317" s="100" t="s">
        <v>252</v>
      </c>
      <c r="C2317" s="104" t="s">
        <v>2519</v>
      </c>
      <c r="D2317" s="94" t="s">
        <v>263</v>
      </c>
      <c r="E2317" s="95">
        <v>29.88</v>
      </c>
      <c r="F2317" s="96">
        <f t="shared" si="298"/>
        <v>36.67</v>
      </c>
      <c r="G2317" s="107">
        <f>ROUND(SUM('NOVO HORIZONTE'!G2317),2)</f>
        <v>0</v>
      </c>
      <c r="H2317" s="107">
        <f t="shared" si="303"/>
        <v>0</v>
      </c>
      <c r="I2317" s="143">
        <f t="shared" si="299"/>
        <v>0</v>
      </c>
      <c r="J2317" s="142"/>
      <c r="K2317" s="183"/>
      <c r="L2317" s="7" t="str">
        <f t="shared" si="300"/>
        <v/>
      </c>
      <c r="M2317" s="7" t="str">
        <f t="shared" si="301"/>
        <v/>
      </c>
      <c r="N2317" s="7" t="str">
        <f t="shared" si="297"/>
        <v/>
      </c>
      <c r="O2317" s="144"/>
      <c r="P2317" s="355">
        <v>0</v>
      </c>
      <c r="Q2317" s="362">
        <f>SUM('NOVO HORIZONTE'!I2317)</f>
        <v>0</v>
      </c>
      <c r="R2317" s="363">
        <f t="shared" si="302"/>
        <v>0</v>
      </c>
      <c r="S2317" s="153">
        <f t="shared" si="296"/>
        <v>0</v>
      </c>
      <c r="T2317" s="364"/>
    </row>
    <row r="2318" ht="12.75" hidden="1" spans="1:20">
      <c r="A2318" s="154" t="s">
        <v>2520</v>
      </c>
      <c r="B2318" s="100"/>
      <c r="C2318" s="161" t="s">
        <v>2521</v>
      </c>
      <c r="D2318" s="178">
        <v>0</v>
      </c>
      <c r="E2318" s="387">
        <v>0</v>
      </c>
      <c r="F2318" s="379">
        <f t="shared" si="298"/>
        <v>0</v>
      </c>
      <c r="G2318" s="209">
        <f>ROUND(SUM('NOVO HORIZONTE'!G2318),2)</f>
        <v>0</v>
      </c>
      <c r="H2318" s="187">
        <f t="shared" si="303"/>
        <v>0</v>
      </c>
      <c r="I2318" s="188">
        <f t="shared" si="299"/>
        <v>0</v>
      </c>
      <c r="J2318" s="142"/>
      <c r="K2318" s="138" t="str">
        <f>IF(OR(SUM(I2319:I2320)&gt;0,SUM(I2319:I2320)&gt;0),"xx","")</f>
        <v/>
      </c>
      <c r="L2318" s="7" t="str">
        <f t="shared" si="300"/>
        <v/>
      </c>
      <c r="M2318" s="7" t="str">
        <f t="shared" si="301"/>
        <v/>
      </c>
      <c r="N2318" s="7" t="str">
        <f t="shared" si="297"/>
        <v/>
      </c>
      <c r="O2318" s="144"/>
      <c r="P2318" s="375"/>
      <c r="Q2318" s="362">
        <f>SUM('NOVO HORIZONTE'!I2318)</f>
        <v>0</v>
      </c>
      <c r="R2318" s="363">
        <f t="shared" si="302"/>
        <v>0</v>
      </c>
      <c r="S2318" s="153">
        <f t="shared" si="296"/>
        <v>0</v>
      </c>
      <c r="T2318" s="364"/>
    </row>
    <row r="2319" ht="22.5" hidden="1" spans="1:20">
      <c r="A2319" s="158">
        <v>101165</v>
      </c>
      <c r="B2319" s="100" t="s">
        <v>252</v>
      </c>
      <c r="C2319" s="104" t="s">
        <v>2522</v>
      </c>
      <c r="D2319" s="94" t="s">
        <v>239</v>
      </c>
      <c r="E2319" s="95">
        <v>923.06</v>
      </c>
      <c r="F2319" s="96">
        <f t="shared" si="298"/>
        <v>1132.96</v>
      </c>
      <c r="G2319" s="107">
        <f>ROUND(SUM('NOVO HORIZONTE'!G2319),2)</f>
        <v>0</v>
      </c>
      <c r="H2319" s="107">
        <f t="shared" si="303"/>
        <v>0</v>
      </c>
      <c r="I2319" s="143">
        <f t="shared" si="299"/>
        <v>0</v>
      </c>
      <c r="J2319" s="142"/>
      <c r="K2319" s="183"/>
      <c r="L2319" s="7" t="str">
        <f t="shared" si="300"/>
        <v/>
      </c>
      <c r="M2319" s="7" t="str">
        <f t="shared" si="301"/>
        <v/>
      </c>
      <c r="N2319" s="7" t="str">
        <f t="shared" si="297"/>
        <v/>
      </c>
      <c r="O2319" s="144"/>
      <c r="P2319" s="355">
        <v>0</v>
      </c>
      <c r="Q2319" s="362">
        <f>SUM('NOVO HORIZONTE'!I2319)</f>
        <v>0</v>
      </c>
      <c r="R2319" s="363">
        <f t="shared" si="302"/>
        <v>0</v>
      </c>
      <c r="S2319" s="153">
        <f t="shared" si="296"/>
        <v>0</v>
      </c>
      <c r="T2319" s="364"/>
    </row>
    <row r="2320" ht="22.5" hidden="1" spans="1:20">
      <c r="A2320" s="158">
        <v>101166</v>
      </c>
      <c r="B2320" s="100" t="s">
        <v>252</v>
      </c>
      <c r="C2320" s="104" t="s">
        <v>2523</v>
      </c>
      <c r="D2320" s="94" t="s">
        <v>239</v>
      </c>
      <c r="E2320" s="95">
        <v>712.99</v>
      </c>
      <c r="F2320" s="96">
        <f t="shared" si="298"/>
        <v>875.12</v>
      </c>
      <c r="G2320" s="107">
        <f>ROUND(SUM('NOVO HORIZONTE'!G2320),2)</f>
        <v>0</v>
      </c>
      <c r="H2320" s="107">
        <f t="shared" si="303"/>
        <v>0</v>
      </c>
      <c r="I2320" s="143">
        <f t="shared" si="299"/>
        <v>0</v>
      </c>
      <c r="J2320" s="142"/>
      <c r="K2320" s="183"/>
      <c r="L2320" s="7" t="str">
        <f t="shared" si="300"/>
        <v/>
      </c>
      <c r="M2320" s="7" t="str">
        <f t="shared" si="301"/>
        <v/>
      </c>
      <c r="N2320" s="7" t="str">
        <f t="shared" si="297"/>
        <v/>
      </c>
      <c r="O2320" s="144"/>
      <c r="P2320" s="355">
        <v>0</v>
      </c>
      <c r="Q2320" s="362">
        <f>SUM('NOVO HORIZONTE'!I2320)</f>
        <v>0</v>
      </c>
      <c r="R2320" s="363">
        <f t="shared" si="302"/>
        <v>0</v>
      </c>
      <c r="S2320" s="153">
        <f t="shared" si="296"/>
        <v>0</v>
      </c>
      <c r="T2320" s="364"/>
    </row>
    <row r="2321" ht="12.75" hidden="1" spans="1:20">
      <c r="A2321" s="154" t="s">
        <v>2524</v>
      </c>
      <c r="B2321" s="100"/>
      <c r="C2321" s="161" t="s">
        <v>2525</v>
      </c>
      <c r="D2321" s="94">
        <v>0</v>
      </c>
      <c r="E2321" s="387">
        <v>0</v>
      </c>
      <c r="F2321" s="379">
        <f t="shared" si="298"/>
        <v>0</v>
      </c>
      <c r="G2321" s="209">
        <f>ROUND(SUM('NOVO HORIZONTE'!G2321),2)</f>
        <v>0</v>
      </c>
      <c r="H2321" s="187">
        <f t="shared" si="303"/>
        <v>0</v>
      </c>
      <c r="I2321" s="188">
        <f t="shared" si="299"/>
        <v>0</v>
      </c>
      <c r="J2321" s="142"/>
      <c r="K2321" s="138" t="str">
        <f>IF(OR(SUM(I2323:I2347)&gt;0,SUM(I2323:I2347)&gt;0),"xx","")</f>
        <v/>
      </c>
      <c r="L2321" s="7" t="str">
        <f t="shared" si="300"/>
        <v/>
      </c>
      <c r="M2321" s="7" t="str">
        <f t="shared" si="301"/>
        <v/>
      </c>
      <c r="N2321" s="7" t="str">
        <f t="shared" si="297"/>
        <v/>
      </c>
      <c r="O2321" s="144"/>
      <c r="P2321" s="375"/>
      <c r="Q2321" s="362">
        <f>SUM('NOVO HORIZONTE'!I2321)</f>
        <v>0</v>
      </c>
      <c r="R2321" s="363">
        <f t="shared" si="302"/>
        <v>0</v>
      </c>
      <c r="S2321" s="153">
        <f t="shared" si="296"/>
        <v>0</v>
      </c>
      <c r="T2321" s="364"/>
    </row>
    <row r="2322" ht="12.75" hidden="1" spans="1:20">
      <c r="A2322" s="154" t="s">
        <v>2526</v>
      </c>
      <c r="B2322" s="100"/>
      <c r="C2322" s="161" t="s">
        <v>2527</v>
      </c>
      <c r="D2322" s="94">
        <v>0</v>
      </c>
      <c r="E2322" s="387">
        <v>0</v>
      </c>
      <c r="F2322" s="379">
        <f t="shared" si="298"/>
        <v>0</v>
      </c>
      <c r="G2322" s="209">
        <f>ROUND(SUM('NOVO HORIZONTE'!G2322),2)</f>
        <v>0</v>
      </c>
      <c r="H2322" s="187">
        <f t="shared" si="303"/>
        <v>0</v>
      </c>
      <c r="I2322" s="188">
        <f t="shared" si="299"/>
        <v>0</v>
      </c>
      <c r="J2322" s="142"/>
      <c r="K2322" s="138" t="str">
        <f>IF(OR(SUM(I2322)&gt;0,SUM(I2322)&gt;0),"xx","")</f>
        <v/>
      </c>
      <c r="L2322" s="7" t="str">
        <f t="shared" si="300"/>
        <v/>
      </c>
      <c r="M2322" s="7" t="str">
        <f t="shared" si="301"/>
        <v/>
      </c>
      <c r="N2322" s="7" t="str">
        <f t="shared" si="297"/>
        <v/>
      </c>
      <c r="O2322" s="144"/>
      <c r="P2322" s="375"/>
      <c r="Q2322" s="362">
        <f>SUM('NOVO HORIZONTE'!I2322)</f>
        <v>0</v>
      </c>
      <c r="R2322" s="363">
        <f t="shared" si="302"/>
        <v>0</v>
      </c>
      <c r="S2322" s="153">
        <f t="shared" si="296"/>
        <v>0</v>
      </c>
      <c r="T2322" s="364"/>
    </row>
    <row r="2323" ht="12.75" hidden="1" spans="1:20">
      <c r="A2323" s="154" t="s">
        <v>2528</v>
      </c>
      <c r="B2323" s="100"/>
      <c r="C2323" s="161" t="s">
        <v>2529</v>
      </c>
      <c r="D2323" s="94">
        <v>0</v>
      </c>
      <c r="E2323" s="387">
        <v>0</v>
      </c>
      <c r="F2323" s="379">
        <f t="shared" si="298"/>
        <v>0</v>
      </c>
      <c r="G2323" s="209">
        <f>ROUND(SUM('NOVO HORIZONTE'!G2323),2)</f>
        <v>0</v>
      </c>
      <c r="H2323" s="187">
        <f t="shared" si="303"/>
        <v>0</v>
      </c>
      <c r="I2323" s="188">
        <f t="shared" si="299"/>
        <v>0</v>
      </c>
      <c r="J2323" s="142"/>
      <c r="K2323" s="138" t="str">
        <f>IF(OR(SUM(I2324:I2330)&gt;0,SUM(I2324:I2330)&gt;0),"xx","")</f>
        <v/>
      </c>
      <c r="L2323" s="7" t="str">
        <f t="shared" si="300"/>
        <v/>
      </c>
      <c r="M2323" s="7" t="str">
        <f t="shared" si="301"/>
        <v/>
      </c>
      <c r="N2323" s="7" t="str">
        <f t="shared" si="297"/>
        <v/>
      </c>
      <c r="O2323" s="144"/>
      <c r="P2323" s="375"/>
      <c r="Q2323" s="362">
        <f>SUM('NOVO HORIZONTE'!I2323)</f>
        <v>0</v>
      </c>
      <c r="R2323" s="363">
        <f t="shared" si="302"/>
        <v>0</v>
      </c>
      <c r="S2323" s="153">
        <f t="shared" si="296"/>
        <v>0</v>
      </c>
      <c r="T2323" s="364"/>
    </row>
    <row r="2324" ht="12.75" hidden="1" spans="1:20">
      <c r="A2324" s="158">
        <v>102235</v>
      </c>
      <c r="B2324" s="100" t="s">
        <v>252</v>
      </c>
      <c r="C2324" s="104" t="s">
        <v>2530</v>
      </c>
      <c r="D2324" s="94" t="s">
        <v>261</v>
      </c>
      <c r="E2324" s="95">
        <v>535.29</v>
      </c>
      <c r="F2324" s="96">
        <f t="shared" si="298"/>
        <v>657.01</v>
      </c>
      <c r="G2324" s="107">
        <f>ROUND(SUM('NOVO HORIZONTE'!G2324),2)</f>
        <v>0</v>
      </c>
      <c r="H2324" s="107">
        <f t="shared" si="303"/>
        <v>0</v>
      </c>
      <c r="I2324" s="143">
        <f t="shared" si="299"/>
        <v>0</v>
      </c>
      <c r="J2324" s="142"/>
      <c r="K2324" s="183"/>
      <c r="L2324" s="7" t="str">
        <f t="shared" si="300"/>
        <v/>
      </c>
      <c r="M2324" s="7" t="str">
        <f t="shared" si="301"/>
        <v/>
      </c>
      <c r="N2324" s="7" t="str">
        <f t="shared" si="297"/>
        <v/>
      </c>
      <c r="O2324" s="144"/>
      <c r="P2324" s="355">
        <v>0</v>
      </c>
      <c r="Q2324" s="362">
        <f>SUM('NOVO HORIZONTE'!I2324)</f>
        <v>0</v>
      </c>
      <c r="R2324" s="363">
        <f t="shared" si="302"/>
        <v>0</v>
      </c>
      <c r="S2324" s="153">
        <f t="shared" si="296"/>
        <v>0</v>
      </c>
      <c r="T2324" s="364"/>
    </row>
    <row r="2325" ht="22.5" hidden="1" spans="1:20">
      <c r="A2325" s="158">
        <v>102254</v>
      </c>
      <c r="B2325" s="100" t="s">
        <v>252</v>
      </c>
      <c r="C2325" s="104" t="s">
        <v>2531</v>
      </c>
      <c r="D2325" s="94" t="s">
        <v>261</v>
      </c>
      <c r="E2325" s="95">
        <v>938.22</v>
      </c>
      <c r="F2325" s="96">
        <f t="shared" si="298"/>
        <v>1151.57</v>
      </c>
      <c r="G2325" s="107">
        <f>ROUND(SUM('NOVO HORIZONTE'!G2325),2)</f>
        <v>0</v>
      </c>
      <c r="H2325" s="107">
        <f t="shared" si="303"/>
        <v>0</v>
      </c>
      <c r="I2325" s="143">
        <f t="shared" si="299"/>
        <v>0</v>
      </c>
      <c r="J2325" s="142"/>
      <c r="K2325" s="183"/>
      <c r="L2325" s="7" t="str">
        <f t="shared" si="300"/>
        <v/>
      </c>
      <c r="M2325" s="7" t="str">
        <f t="shared" si="301"/>
        <v/>
      </c>
      <c r="N2325" s="7" t="str">
        <f t="shared" si="297"/>
        <v/>
      </c>
      <c r="O2325" s="144"/>
      <c r="P2325" s="355">
        <v>0</v>
      </c>
      <c r="Q2325" s="362">
        <f>SUM('NOVO HORIZONTE'!I2325)</f>
        <v>0</v>
      </c>
      <c r="R2325" s="363">
        <f t="shared" si="302"/>
        <v>0</v>
      </c>
      <c r="S2325" s="153">
        <f t="shared" si="296"/>
        <v>0</v>
      </c>
      <c r="T2325" s="364"/>
    </row>
    <row r="2326" ht="22.5" hidden="1" spans="1:20">
      <c r="A2326" s="158">
        <v>102253</v>
      </c>
      <c r="B2326" s="100" t="s">
        <v>252</v>
      </c>
      <c r="C2326" s="104" t="s">
        <v>2532</v>
      </c>
      <c r="D2326" s="94" t="s">
        <v>261</v>
      </c>
      <c r="E2326" s="95">
        <v>858.25</v>
      </c>
      <c r="F2326" s="96">
        <f t="shared" si="298"/>
        <v>1053.42</v>
      </c>
      <c r="G2326" s="107">
        <f>ROUND(SUM('NOVO HORIZONTE'!G2326),2)</f>
        <v>0</v>
      </c>
      <c r="H2326" s="107">
        <f t="shared" si="303"/>
        <v>0</v>
      </c>
      <c r="I2326" s="143">
        <f t="shared" si="299"/>
        <v>0</v>
      </c>
      <c r="J2326" s="142"/>
      <c r="K2326" s="183"/>
      <c r="L2326" s="7" t="str">
        <f t="shared" si="300"/>
        <v/>
      </c>
      <c r="M2326" s="7" t="str">
        <f t="shared" si="301"/>
        <v/>
      </c>
      <c r="N2326" s="7" t="str">
        <f t="shared" si="297"/>
        <v/>
      </c>
      <c r="O2326" s="144"/>
      <c r="P2326" s="355">
        <v>0</v>
      </c>
      <c r="Q2326" s="362">
        <f>SUM('NOVO HORIZONTE'!I2326)</f>
        <v>0</v>
      </c>
      <c r="R2326" s="363">
        <f t="shared" si="302"/>
        <v>0</v>
      </c>
      <c r="S2326" s="153">
        <f t="shared" si="296"/>
        <v>0</v>
      </c>
      <c r="T2326" s="364"/>
    </row>
    <row r="2327" ht="22.5" hidden="1" spans="1:20">
      <c r="A2327" s="158">
        <v>102255</v>
      </c>
      <c r="B2327" s="100" t="s">
        <v>252</v>
      </c>
      <c r="C2327" s="104" t="s">
        <v>2533</v>
      </c>
      <c r="D2327" s="94" t="s">
        <v>261</v>
      </c>
      <c r="E2327" s="95">
        <v>904.92</v>
      </c>
      <c r="F2327" s="96">
        <f t="shared" si="298"/>
        <v>1110.7</v>
      </c>
      <c r="G2327" s="107">
        <f>ROUND(SUM('NOVO HORIZONTE'!G2327),2)</f>
        <v>0</v>
      </c>
      <c r="H2327" s="107">
        <f t="shared" si="303"/>
        <v>0</v>
      </c>
      <c r="I2327" s="143">
        <f t="shared" si="299"/>
        <v>0</v>
      </c>
      <c r="J2327" s="142"/>
      <c r="K2327" s="183"/>
      <c r="L2327" s="7" t="str">
        <f t="shared" si="300"/>
        <v/>
      </c>
      <c r="M2327" s="7" t="str">
        <f t="shared" si="301"/>
        <v/>
      </c>
      <c r="N2327" s="7" t="str">
        <f t="shared" si="297"/>
        <v/>
      </c>
      <c r="O2327" s="144"/>
      <c r="P2327" s="355">
        <v>0</v>
      </c>
      <c r="Q2327" s="362">
        <f>SUM('NOVO HORIZONTE'!I2327)</f>
        <v>0</v>
      </c>
      <c r="R2327" s="363">
        <f t="shared" si="302"/>
        <v>0</v>
      </c>
      <c r="S2327" s="153">
        <f t="shared" si="296"/>
        <v>0</v>
      </c>
      <c r="T2327" s="364"/>
    </row>
    <row r="2328" ht="22.5" hidden="1" spans="1:20">
      <c r="A2328" s="158">
        <v>102256</v>
      </c>
      <c r="B2328" s="100" t="s">
        <v>252</v>
      </c>
      <c r="C2328" s="104" t="s">
        <v>2534</v>
      </c>
      <c r="D2328" s="94" t="s">
        <v>261</v>
      </c>
      <c r="E2328" s="95">
        <v>1114.85</v>
      </c>
      <c r="F2328" s="96">
        <f t="shared" si="298"/>
        <v>1368.37</v>
      </c>
      <c r="G2328" s="107">
        <f>ROUND(SUM('NOVO HORIZONTE'!G2328),2)</f>
        <v>0</v>
      </c>
      <c r="H2328" s="107">
        <f t="shared" si="303"/>
        <v>0</v>
      </c>
      <c r="I2328" s="143">
        <f t="shared" si="299"/>
        <v>0</v>
      </c>
      <c r="J2328" s="142"/>
      <c r="K2328" s="183"/>
      <c r="L2328" s="7" t="str">
        <f t="shared" si="300"/>
        <v/>
      </c>
      <c r="M2328" s="7" t="str">
        <f t="shared" si="301"/>
        <v/>
      </c>
      <c r="N2328" s="7" t="str">
        <f t="shared" si="297"/>
        <v/>
      </c>
      <c r="O2328" s="144"/>
      <c r="P2328" s="355">
        <v>0</v>
      </c>
      <c r="Q2328" s="362">
        <f>SUM('NOVO HORIZONTE'!I2328)</f>
        <v>0</v>
      </c>
      <c r="R2328" s="363">
        <f t="shared" si="302"/>
        <v>0</v>
      </c>
      <c r="S2328" s="153">
        <f t="shared" si="296"/>
        <v>0</v>
      </c>
      <c r="T2328" s="364"/>
    </row>
    <row r="2329" ht="22.5" hidden="1" spans="1:20">
      <c r="A2329" s="158">
        <v>102257</v>
      </c>
      <c r="B2329" s="100" t="s">
        <v>252</v>
      </c>
      <c r="C2329" s="104" t="s">
        <v>2535</v>
      </c>
      <c r="D2329" s="94" t="s">
        <v>261</v>
      </c>
      <c r="E2329" s="95">
        <v>344.8</v>
      </c>
      <c r="F2329" s="96">
        <f t="shared" si="298"/>
        <v>423.21</v>
      </c>
      <c r="G2329" s="107">
        <f>ROUND(SUM('NOVO HORIZONTE'!G2329),2)</f>
        <v>0</v>
      </c>
      <c r="H2329" s="107">
        <f t="shared" si="303"/>
        <v>0</v>
      </c>
      <c r="I2329" s="143">
        <f t="shared" si="299"/>
        <v>0</v>
      </c>
      <c r="J2329" s="142"/>
      <c r="K2329" s="183"/>
      <c r="L2329" s="7" t="str">
        <f t="shared" si="300"/>
        <v/>
      </c>
      <c r="M2329" s="7" t="str">
        <f t="shared" si="301"/>
        <v/>
      </c>
      <c r="N2329" s="7" t="str">
        <f t="shared" si="297"/>
        <v/>
      </c>
      <c r="O2329" s="144"/>
      <c r="P2329" s="355">
        <v>0</v>
      </c>
      <c r="Q2329" s="362">
        <f>SUM('NOVO HORIZONTE'!I2329)</f>
        <v>0</v>
      </c>
      <c r="R2329" s="363">
        <f t="shared" si="302"/>
        <v>0</v>
      </c>
      <c r="S2329" s="153">
        <f t="shared" ref="S2329:S2392" si="304">IF(R2329=0,0,IF(R2329&gt;0,"c","b"))</f>
        <v>0</v>
      </c>
      <c r="T2329" s="364"/>
    </row>
    <row r="2330" ht="22.5" hidden="1" spans="1:20">
      <c r="A2330" s="158">
        <v>102258</v>
      </c>
      <c r="B2330" s="100" t="s">
        <v>252</v>
      </c>
      <c r="C2330" s="104" t="s">
        <v>2536</v>
      </c>
      <c r="D2330" s="94" t="s">
        <v>261</v>
      </c>
      <c r="E2330" s="95">
        <v>406.7</v>
      </c>
      <c r="F2330" s="96">
        <f t="shared" si="298"/>
        <v>499.18</v>
      </c>
      <c r="G2330" s="107">
        <f>ROUND(SUM('NOVO HORIZONTE'!G2330),2)</f>
        <v>0</v>
      </c>
      <c r="H2330" s="107">
        <f t="shared" si="303"/>
        <v>0</v>
      </c>
      <c r="I2330" s="143">
        <f t="shared" si="299"/>
        <v>0</v>
      </c>
      <c r="J2330" s="142"/>
      <c r="K2330" s="183"/>
      <c r="L2330" s="7" t="str">
        <f t="shared" si="300"/>
        <v/>
      </c>
      <c r="M2330" s="7" t="str">
        <f t="shared" si="301"/>
        <v/>
      </c>
      <c r="N2330" s="7" t="str">
        <f t="shared" si="297"/>
        <v/>
      </c>
      <c r="O2330" s="144"/>
      <c r="P2330" s="355">
        <v>0</v>
      </c>
      <c r="Q2330" s="362">
        <f>SUM('NOVO HORIZONTE'!I2330)</f>
        <v>0</v>
      </c>
      <c r="R2330" s="363">
        <f t="shared" si="302"/>
        <v>0</v>
      </c>
      <c r="S2330" s="153">
        <f t="shared" si="304"/>
        <v>0</v>
      </c>
      <c r="T2330" s="364"/>
    </row>
    <row r="2331" ht="12.75" hidden="1" spans="1:20">
      <c r="A2331" s="154" t="s">
        <v>2537</v>
      </c>
      <c r="B2331" s="100"/>
      <c r="C2331" s="161" t="s">
        <v>2538</v>
      </c>
      <c r="D2331" s="94">
        <v>0</v>
      </c>
      <c r="E2331" s="387">
        <v>0</v>
      </c>
      <c r="F2331" s="379">
        <f t="shared" si="298"/>
        <v>0</v>
      </c>
      <c r="G2331" s="209">
        <f>ROUND(SUM('NOVO HORIZONTE'!G2331),2)</f>
        <v>0</v>
      </c>
      <c r="H2331" s="187">
        <f t="shared" si="303"/>
        <v>0</v>
      </c>
      <c r="I2331" s="188">
        <f t="shared" si="299"/>
        <v>0</v>
      </c>
      <c r="J2331" s="142"/>
      <c r="K2331" s="138" t="str">
        <f>IF(OR(SUM(I2332:I2347)&gt;0,SUM(I2332:I2347)&gt;0),"xx","")</f>
        <v/>
      </c>
      <c r="L2331" s="7" t="str">
        <f t="shared" si="300"/>
        <v/>
      </c>
      <c r="M2331" s="7" t="str">
        <f t="shared" si="301"/>
        <v/>
      </c>
      <c r="N2331" s="7" t="str">
        <f t="shared" si="297"/>
        <v/>
      </c>
      <c r="O2331" s="144"/>
      <c r="P2331" s="375"/>
      <c r="Q2331" s="362">
        <f>SUM('NOVO HORIZONTE'!I2331)</f>
        <v>0</v>
      </c>
      <c r="R2331" s="363">
        <f t="shared" si="302"/>
        <v>0</v>
      </c>
      <c r="S2331" s="153">
        <f t="shared" si="304"/>
        <v>0</v>
      </c>
      <c r="T2331" s="364"/>
    </row>
    <row r="2332" ht="22.5" hidden="1" spans="1:20">
      <c r="A2332" s="158">
        <v>96358</v>
      </c>
      <c r="B2332" s="100" t="s">
        <v>252</v>
      </c>
      <c r="C2332" s="104" t="s">
        <v>2539</v>
      </c>
      <c r="D2332" s="94" t="s">
        <v>261</v>
      </c>
      <c r="E2332" s="95">
        <v>98.56</v>
      </c>
      <c r="F2332" s="96">
        <f t="shared" si="298"/>
        <v>120.97</v>
      </c>
      <c r="G2332" s="107">
        <f>ROUND(SUM('NOVO HORIZONTE'!G2332),2)</f>
        <v>0</v>
      </c>
      <c r="H2332" s="107">
        <f t="shared" si="303"/>
        <v>0</v>
      </c>
      <c r="I2332" s="143">
        <f t="shared" si="299"/>
        <v>0</v>
      </c>
      <c r="J2332" s="142"/>
      <c r="K2332" s="183"/>
      <c r="L2332" s="7" t="str">
        <f t="shared" si="300"/>
        <v/>
      </c>
      <c r="M2332" s="7" t="str">
        <f t="shared" si="301"/>
        <v/>
      </c>
      <c r="N2332" s="7" t="str">
        <f t="shared" si="297"/>
        <v/>
      </c>
      <c r="O2332" s="144"/>
      <c r="P2332" s="355">
        <v>0</v>
      </c>
      <c r="Q2332" s="362">
        <f>SUM('NOVO HORIZONTE'!I2332)</f>
        <v>0</v>
      </c>
      <c r="R2332" s="363">
        <f t="shared" si="302"/>
        <v>0</v>
      </c>
      <c r="S2332" s="153">
        <f t="shared" si="304"/>
        <v>0</v>
      </c>
      <c r="T2332" s="364"/>
    </row>
    <row r="2333" ht="22.5" hidden="1" spans="1:20">
      <c r="A2333" s="158">
        <v>96359</v>
      </c>
      <c r="B2333" s="100" t="s">
        <v>252</v>
      </c>
      <c r="C2333" s="104" t="s">
        <v>2540</v>
      </c>
      <c r="D2333" s="94" t="s">
        <v>261</v>
      </c>
      <c r="E2333" s="95">
        <v>112.86</v>
      </c>
      <c r="F2333" s="96">
        <f t="shared" si="298"/>
        <v>138.52</v>
      </c>
      <c r="G2333" s="107">
        <f>ROUND(SUM('NOVO HORIZONTE'!G2333),2)</f>
        <v>0</v>
      </c>
      <c r="H2333" s="107">
        <f t="shared" si="303"/>
        <v>0</v>
      </c>
      <c r="I2333" s="143">
        <f t="shared" si="299"/>
        <v>0</v>
      </c>
      <c r="J2333" s="142"/>
      <c r="K2333" s="183"/>
      <c r="L2333" s="7" t="str">
        <f t="shared" si="300"/>
        <v/>
      </c>
      <c r="M2333" s="7" t="str">
        <f t="shared" si="301"/>
        <v/>
      </c>
      <c r="N2333" s="7" t="str">
        <f t="shared" si="297"/>
        <v/>
      </c>
      <c r="O2333" s="144"/>
      <c r="P2333" s="355">
        <v>0</v>
      </c>
      <c r="Q2333" s="362">
        <f>SUM('NOVO HORIZONTE'!I2333)</f>
        <v>0</v>
      </c>
      <c r="R2333" s="363">
        <f t="shared" si="302"/>
        <v>0</v>
      </c>
      <c r="S2333" s="153">
        <f t="shared" si="304"/>
        <v>0</v>
      </c>
      <c r="T2333" s="364"/>
    </row>
    <row r="2334" ht="22.5" hidden="1" spans="1:20">
      <c r="A2334" s="158">
        <v>96360</v>
      </c>
      <c r="B2334" s="100" t="s">
        <v>252</v>
      </c>
      <c r="C2334" s="104" t="s">
        <v>2541</v>
      </c>
      <c r="D2334" s="94" t="s">
        <v>261</v>
      </c>
      <c r="E2334" s="95">
        <v>134.86</v>
      </c>
      <c r="F2334" s="96">
        <f t="shared" si="298"/>
        <v>165.53</v>
      </c>
      <c r="G2334" s="107">
        <f>ROUND(SUM('NOVO HORIZONTE'!G2334),2)</f>
        <v>0</v>
      </c>
      <c r="H2334" s="107">
        <f t="shared" si="303"/>
        <v>0</v>
      </c>
      <c r="I2334" s="143">
        <f t="shared" si="299"/>
        <v>0</v>
      </c>
      <c r="J2334" s="142"/>
      <c r="K2334" s="183"/>
      <c r="L2334" s="7" t="str">
        <f t="shared" si="300"/>
        <v/>
      </c>
      <c r="M2334" s="7" t="str">
        <f t="shared" si="301"/>
        <v/>
      </c>
      <c r="N2334" s="7" t="str">
        <f t="shared" si="297"/>
        <v/>
      </c>
      <c r="O2334" s="144"/>
      <c r="P2334" s="355">
        <v>0</v>
      </c>
      <c r="Q2334" s="362">
        <f>SUM('NOVO HORIZONTE'!I2334)</f>
        <v>0</v>
      </c>
      <c r="R2334" s="363">
        <f t="shared" si="302"/>
        <v>0</v>
      </c>
      <c r="S2334" s="153">
        <f t="shared" si="304"/>
        <v>0</v>
      </c>
      <c r="T2334" s="364"/>
    </row>
    <row r="2335" ht="22.5" hidden="1" spans="1:20">
      <c r="A2335" s="158">
        <v>96361</v>
      </c>
      <c r="B2335" s="100" t="s">
        <v>252</v>
      </c>
      <c r="C2335" s="104" t="s">
        <v>2542</v>
      </c>
      <c r="D2335" s="94" t="s">
        <v>261</v>
      </c>
      <c r="E2335" s="95">
        <v>162.68</v>
      </c>
      <c r="F2335" s="96">
        <f t="shared" si="298"/>
        <v>199.67</v>
      </c>
      <c r="G2335" s="107">
        <f>ROUND(SUM('NOVO HORIZONTE'!G2335),2)</f>
        <v>0</v>
      </c>
      <c r="H2335" s="107">
        <f t="shared" si="303"/>
        <v>0</v>
      </c>
      <c r="I2335" s="143">
        <f t="shared" si="299"/>
        <v>0</v>
      </c>
      <c r="J2335" s="142"/>
      <c r="K2335" s="183"/>
      <c r="L2335" s="7" t="str">
        <f t="shared" si="300"/>
        <v/>
      </c>
      <c r="M2335" s="7" t="str">
        <f t="shared" si="301"/>
        <v/>
      </c>
      <c r="N2335" s="7" t="str">
        <f t="shared" si="297"/>
        <v/>
      </c>
      <c r="O2335" s="144"/>
      <c r="P2335" s="355">
        <v>0</v>
      </c>
      <c r="Q2335" s="362">
        <f>SUM('NOVO HORIZONTE'!I2335)</f>
        <v>0</v>
      </c>
      <c r="R2335" s="363">
        <f t="shared" si="302"/>
        <v>0</v>
      </c>
      <c r="S2335" s="153">
        <f t="shared" si="304"/>
        <v>0</v>
      </c>
      <c r="T2335" s="364"/>
    </row>
    <row r="2336" ht="22.5" hidden="1" spans="1:20">
      <c r="A2336" s="158">
        <v>96362</v>
      </c>
      <c r="B2336" s="100" t="s">
        <v>252</v>
      </c>
      <c r="C2336" s="104" t="s">
        <v>2543</v>
      </c>
      <c r="D2336" s="94" t="s">
        <v>261</v>
      </c>
      <c r="E2336" s="95">
        <v>124.93</v>
      </c>
      <c r="F2336" s="96">
        <f t="shared" si="298"/>
        <v>153.34</v>
      </c>
      <c r="G2336" s="107">
        <f>ROUND(SUM('NOVO HORIZONTE'!G2336),2)</f>
        <v>0</v>
      </c>
      <c r="H2336" s="107">
        <f t="shared" si="303"/>
        <v>0</v>
      </c>
      <c r="I2336" s="143">
        <f t="shared" si="299"/>
        <v>0</v>
      </c>
      <c r="J2336" s="142"/>
      <c r="K2336" s="183"/>
      <c r="L2336" s="7" t="str">
        <f t="shared" si="300"/>
        <v/>
      </c>
      <c r="M2336" s="7" t="str">
        <f t="shared" si="301"/>
        <v/>
      </c>
      <c r="N2336" s="7" t="str">
        <f t="shared" si="297"/>
        <v/>
      </c>
      <c r="O2336" s="144"/>
      <c r="P2336" s="355">
        <v>0</v>
      </c>
      <c r="Q2336" s="362">
        <f>SUM('NOVO HORIZONTE'!I2336)</f>
        <v>0</v>
      </c>
      <c r="R2336" s="363">
        <f t="shared" si="302"/>
        <v>0</v>
      </c>
      <c r="S2336" s="153">
        <f t="shared" si="304"/>
        <v>0</v>
      </c>
      <c r="T2336" s="364"/>
    </row>
    <row r="2337" ht="33.75" hidden="1" spans="1:20">
      <c r="A2337" s="158">
        <v>96363</v>
      </c>
      <c r="B2337" s="100" t="s">
        <v>252</v>
      </c>
      <c r="C2337" s="104" t="s">
        <v>2544</v>
      </c>
      <c r="D2337" s="94" t="s">
        <v>261</v>
      </c>
      <c r="E2337" s="95">
        <v>139.74</v>
      </c>
      <c r="F2337" s="96">
        <f t="shared" si="298"/>
        <v>171.52</v>
      </c>
      <c r="G2337" s="107">
        <f>ROUND(SUM('NOVO HORIZONTE'!G2337),2)</f>
        <v>0</v>
      </c>
      <c r="H2337" s="107">
        <f t="shared" si="303"/>
        <v>0</v>
      </c>
      <c r="I2337" s="143">
        <f t="shared" si="299"/>
        <v>0</v>
      </c>
      <c r="J2337" s="142"/>
      <c r="K2337" s="183"/>
      <c r="L2337" s="7" t="str">
        <f t="shared" si="300"/>
        <v/>
      </c>
      <c r="M2337" s="7" t="str">
        <f t="shared" si="301"/>
        <v/>
      </c>
      <c r="N2337" s="7" t="str">
        <f t="shared" si="297"/>
        <v/>
      </c>
      <c r="O2337" s="144"/>
      <c r="P2337" s="355">
        <v>0</v>
      </c>
      <c r="Q2337" s="362">
        <f>SUM('NOVO HORIZONTE'!I2337)</f>
        <v>0</v>
      </c>
      <c r="R2337" s="363">
        <f t="shared" si="302"/>
        <v>0</v>
      </c>
      <c r="S2337" s="153">
        <f t="shared" si="304"/>
        <v>0</v>
      </c>
      <c r="T2337" s="364"/>
    </row>
    <row r="2338" ht="22.5" hidden="1" spans="1:20">
      <c r="A2338" s="158">
        <v>96364</v>
      </c>
      <c r="B2338" s="100" t="s">
        <v>252</v>
      </c>
      <c r="C2338" s="104" t="s">
        <v>2545</v>
      </c>
      <c r="D2338" s="94" t="s">
        <v>261</v>
      </c>
      <c r="E2338" s="95">
        <v>161.23</v>
      </c>
      <c r="F2338" s="96">
        <f t="shared" si="298"/>
        <v>197.89</v>
      </c>
      <c r="G2338" s="107">
        <f>ROUND(SUM('NOVO HORIZONTE'!G2338),2)</f>
        <v>0</v>
      </c>
      <c r="H2338" s="107">
        <f t="shared" si="303"/>
        <v>0</v>
      </c>
      <c r="I2338" s="143">
        <f t="shared" si="299"/>
        <v>0</v>
      </c>
      <c r="J2338" s="142"/>
      <c r="K2338" s="183"/>
      <c r="L2338" s="7" t="str">
        <f t="shared" si="300"/>
        <v/>
      </c>
      <c r="M2338" s="7" t="str">
        <f t="shared" si="301"/>
        <v/>
      </c>
      <c r="N2338" s="7" t="str">
        <f t="shared" si="297"/>
        <v/>
      </c>
      <c r="O2338" s="144"/>
      <c r="P2338" s="355">
        <v>0</v>
      </c>
      <c r="Q2338" s="362">
        <f>SUM('NOVO HORIZONTE'!I2338)</f>
        <v>0</v>
      </c>
      <c r="R2338" s="363">
        <f t="shared" si="302"/>
        <v>0</v>
      </c>
      <c r="S2338" s="153">
        <f t="shared" si="304"/>
        <v>0</v>
      </c>
      <c r="T2338" s="364"/>
    </row>
    <row r="2339" ht="33.75" hidden="1" spans="1:20">
      <c r="A2339" s="158">
        <v>96365</v>
      </c>
      <c r="B2339" s="100" t="s">
        <v>252</v>
      </c>
      <c r="C2339" s="104" t="s">
        <v>2546</v>
      </c>
      <c r="D2339" s="94" t="s">
        <v>261</v>
      </c>
      <c r="E2339" s="95">
        <v>189.55</v>
      </c>
      <c r="F2339" s="96">
        <f t="shared" si="298"/>
        <v>232.65</v>
      </c>
      <c r="G2339" s="107">
        <f>ROUND(SUM('NOVO HORIZONTE'!G2339),2)</f>
        <v>0</v>
      </c>
      <c r="H2339" s="107">
        <f t="shared" si="303"/>
        <v>0</v>
      </c>
      <c r="I2339" s="143">
        <f t="shared" si="299"/>
        <v>0</v>
      </c>
      <c r="J2339" s="142"/>
      <c r="K2339" s="183"/>
      <c r="L2339" s="7" t="str">
        <f t="shared" si="300"/>
        <v/>
      </c>
      <c r="M2339" s="7" t="str">
        <f t="shared" si="301"/>
        <v/>
      </c>
      <c r="N2339" s="7" t="str">
        <f t="shared" si="297"/>
        <v/>
      </c>
      <c r="O2339" s="144"/>
      <c r="P2339" s="355">
        <v>0</v>
      </c>
      <c r="Q2339" s="362">
        <f>SUM('NOVO HORIZONTE'!I2339)</f>
        <v>0</v>
      </c>
      <c r="R2339" s="363">
        <f t="shared" si="302"/>
        <v>0</v>
      </c>
      <c r="S2339" s="153">
        <f t="shared" si="304"/>
        <v>0</v>
      </c>
      <c r="T2339" s="364"/>
    </row>
    <row r="2340" ht="22.5" hidden="1" spans="1:20">
      <c r="A2340" s="158">
        <v>96366</v>
      </c>
      <c r="B2340" s="100" t="s">
        <v>252</v>
      </c>
      <c r="C2340" s="104" t="s">
        <v>2547</v>
      </c>
      <c r="D2340" s="94" t="s">
        <v>261</v>
      </c>
      <c r="E2340" s="95">
        <v>151.3</v>
      </c>
      <c r="F2340" s="96">
        <f t="shared" si="298"/>
        <v>185.71</v>
      </c>
      <c r="G2340" s="107">
        <f>ROUND(SUM('NOVO HORIZONTE'!G2340),2)</f>
        <v>0</v>
      </c>
      <c r="H2340" s="107">
        <f t="shared" si="303"/>
        <v>0</v>
      </c>
      <c r="I2340" s="143">
        <f t="shared" si="299"/>
        <v>0</v>
      </c>
      <c r="J2340" s="142"/>
      <c r="K2340" s="183"/>
      <c r="L2340" s="7" t="str">
        <f t="shared" si="300"/>
        <v/>
      </c>
      <c r="M2340" s="7" t="str">
        <f t="shared" si="301"/>
        <v/>
      </c>
      <c r="N2340" s="7" t="str">
        <f t="shared" si="297"/>
        <v/>
      </c>
      <c r="O2340" s="144"/>
      <c r="P2340" s="355">
        <v>0</v>
      </c>
      <c r="Q2340" s="362">
        <f>SUM('NOVO HORIZONTE'!I2340)</f>
        <v>0</v>
      </c>
      <c r="R2340" s="363">
        <f t="shared" si="302"/>
        <v>0</v>
      </c>
      <c r="S2340" s="153">
        <f t="shared" si="304"/>
        <v>0</v>
      </c>
      <c r="T2340" s="364"/>
    </row>
    <row r="2341" ht="22.5" hidden="1" spans="1:20">
      <c r="A2341" s="158">
        <v>96367</v>
      </c>
      <c r="B2341" s="100" t="s">
        <v>252</v>
      </c>
      <c r="C2341" s="104" t="s">
        <v>2548</v>
      </c>
      <c r="D2341" s="94" t="s">
        <v>261</v>
      </c>
      <c r="E2341" s="95">
        <v>166.59</v>
      </c>
      <c r="F2341" s="96">
        <f t="shared" si="298"/>
        <v>204.47</v>
      </c>
      <c r="G2341" s="107">
        <f>ROUND(SUM('NOVO HORIZONTE'!G2341),2)</f>
        <v>0</v>
      </c>
      <c r="H2341" s="107">
        <f t="shared" si="303"/>
        <v>0</v>
      </c>
      <c r="I2341" s="143">
        <f t="shared" si="299"/>
        <v>0</v>
      </c>
      <c r="J2341" s="142"/>
      <c r="K2341" s="183"/>
      <c r="L2341" s="7" t="str">
        <f t="shared" si="300"/>
        <v/>
      </c>
      <c r="M2341" s="7" t="str">
        <f t="shared" si="301"/>
        <v/>
      </c>
      <c r="N2341" s="7" t="str">
        <f t="shared" si="297"/>
        <v/>
      </c>
      <c r="O2341" s="144"/>
      <c r="P2341" s="355">
        <v>0</v>
      </c>
      <c r="Q2341" s="362">
        <f>SUM('NOVO HORIZONTE'!I2341)</f>
        <v>0</v>
      </c>
      <c r="R2341" s="363">
        <f t="shared" si="302"/>
        <v>0</v>
      </c>
      <c r="S2341" s="153">
        <f t="shared" si="304"/>
        <v>0</v>
      </c>
      <c r="T2341" s="364"/>
    </row>
    <row r="2342" ht="22.5" hidden="1" spans="1:20">
      <c r="A2342" s="158">
        <v>96368</v>
      </c>
      <c r="B2342" s="100" t="s">
        <v>252</v>
      </c>
      <c r="C2342" s="104" t="s">
        <v>2549</v>
      </c>
      <c r="D2342" s="94" t="s">
        <v>261</v>
      </c>
      <c r="E2342" s="95">
        <v>187.6</v>
      </c>
      <c r="F2342" s="96">
        <f t="shared" si="298"/>
        <v>230.26</v>
      </c>
      <c r="G2342" s="107">
        <f>ROUND(SUM('NOVO HORIZONTE'!G2342),2)</f>
        <v>0</v>
      </c>
      <c r="H2342" s="107">
        <f t="shared" si="303"/>
        <v>0</v>
      </c>
      <c r="I2342" s="143">
        <f t="shared" si="299"/>
        <v>0</v>
      </c>
      <c r="J2342" s="142"/>
      <c r="K2342" s="183"/>
      <c r="L2342" s="7" t="str">
        <f t="shared" si="300"/>
        <v/>
      </c>
      <c r="M2342" s="7" t="str">
        <f t="shared" si="301"/>
        <v/>
      </c>
      <c r="N2342" s="7" t="str">
        <f t="shared" si="297"/>
        <v/>
      </c>
      <c r="O2342" s="144"/>
      <c r="P2342" s="355">
        <v>0</v>
      </c>
      <c r="Q2342" s="362">
        <f>SUM('NOVO HORIZONTE'!I2342)</f>
        <v>0</v>
      </c>
      <c r="R2342" s="363">
        <f t="shared" si="302"/>
        <v>0</v>
      </c>
      <c r="S2342" s="153">
        <f t="shared" si="304"/>
        <v>0</v>
      </c>
      <c r="T2342" s="364"/>
    </row>
    <row r="2343" ht="22.5" hidden="1" spans="1:20">
      <c r="A2343" s="158">
        <v>96369</v>
      </c>
      <c r="B2343" s="100" t="s">
        <v>252</v>
      </c>
      <c r="C2343" s="104" t="s">
        <v>2550</v>
      </c>
      <c r="D2343" s="94" t="s">
        <v>261</v>
      </c>
      <c r="E2343" s="95">
        <v>216.42</v>
      </c>
      <c r="F2343" s="96">
        <f t="shared" si="298"/>
        <v>265.63</v>
      </c>
      <c r="G2343" s="107">
        <f>ROUND(SUM('NOVO HORIZONTE'!G2343),2)</f>
        <v>0</v>
      </c>
      <c r="H2343" s="107">
        <f t="shared" si="303"/>
        <v>0</v>
      </c>
      <c r="I2343" s="143">
        <f t="shared" si="299"/>
        <v>0</v>
      </c>
      <c r="J2343" s="142"/>
      <c r="K2343" s="183"/>
      <c r="L2343" s="7" t="str">
        <f t="shared" si="300"/>
        <v/>
      </c>
      <c r="M2343" s="7" t="str">
        <f t="shared" si="301"/>
        <v/>
      </c>
      <c r="N2343" s="7" t="str">
        <f t="shared" si="297"/>
        <v/>
      </c>
      <c r="O2343" s="144"/>
      <c r="P2343" s="355">
        <v>0</v>
      </c>
      <c r="Q2343" s="362">
        <f>SUM('NOVO HORIZONTE'!I2343)</f>
        <v>0</v>
      </c>
      <c r="R2343" s="363">
        <f t="shared" si="302"/>
        <v>0</v>
      </c>
      <c r="S2343" s="153">
        <f t="shared" si="304"/>
        <v>0</v>
      </c>
      <c r="T2343" s="364"/>
    </row>
    <row r="2344" ht="22.5" hidden="1" spans="1:20">
      <c r="A2344" s="158">
        <v>96370</v>
      </c>
      <c r="B2344" s="100" t="s">
        <v>252</v>
      </c>
      <c r="C2344" s="104" t="s">
        <v>2551</v>
      </c>
      <c r="D2344" s="94" t="s">
        <v>261</v>
      </c>
      <c r="E2344" s="95">
        <v>68.15</v>
      </c>
      <c r="F2344" s="96">
        <f t="shared" si="298"/>
        <v>83.65</v>
      </c>
      <c r="G2344" s="107">
        <f>ROUND(SUM('NOVO HORIZONTE'!G2344),2)</f>
        <v>0</v>
      </c>
      <c r="H2344" s="107">
        <f t="shared" si="303"/>
        <v>0</v>
      </c>
      <c r="I2344" s="143">
        <f t="shared" si="299"/>
        <v>0</v>
      </c>
      <c r="J2344" s="142"/>
      <c r="K2344" s="183"/>
      <c r="L2344" s="7" t="str">
        <f t="shared" si="300"/>
        <v/>
      </c>
      <c r="M2344" s="7" t="str">
        <f t="shared" si="301"/>
        <v/>
      </c>
      <c r="N2344" s="7" t="str">
        <f t="shared" si="297"/>
        <v/>
      </c>
      <c r="O2344" s="144"/>
      <c r="P2344" s="355">
        <v>0</v>
      </c>
      <c r="Q2344" s="362">
        <f>SUM('NOVO HORIZONTE'!I2344)</f>
        <v>0</v>
      </c>
      <c r="R2344" s="363">
        <f t="shared" si="302"/>
        <v>0</v>
      </c>
      <c r="S2344" s="153">
        <f t="shared" si="304"/>
        <v>0</v>
      </c>
      <c r="T2344" s="364"/>
    </row>
    <row r="2345" ht="22.5" hidden="1" spans="1:20">
      <c r="A2345" s="158">
        <v>96371</v>
      </c>
      <c r="B2345" s="100" t="s">
        <v>252</v>
      </c>
      <c r="C2345" s="104" t="s">
        <v>2552</v>
      </c>
      <c r="D2345" s="94" t="s">
        <v>261</v>
      </c>
      <c r="E2345" s="95">
        <v>82.17</v>
      </c>
      <c r="F2345" s="96">
        <f t="shared" si="298"/>
        <v>100.86</v>
      </c>
      <c r="G2345" s="107">
        <f>ROUND(SUM('NOVO HORIZONTE'!G2345),2)</f>
        <v>0</v>
      </c>
      <c r="H2345" s="107">
        <f t="shared" si="303"/>
        <v>0</v>
      </c>
      <c r="I2345" s="143">
        <f t="shared" si="299"/>
        <v>0</v>
      </c>
      <c r="J2345" s="142"/>
      <c r="K2345" s="138"/>
      <c r="L2345" s="7" t="str">
        <f t="shared" si="300"/>
        <v/>
      </c>
      <c r="M2345" s="7" t="str">
        <f t="shared" si="301"/>
        <v/>
      </c>
      <c r="N2345" s="7" t="str">
        <f t="shared" si="297"/>
        <v/>
      </c>
      <c r="O2345" s="144"/>
      <c r="P2345" s="355">
        <v>0</v>
      </c>
      <c r="Q2345" s="362">
        <f>SUM('NOVO HORIZONTE'!I2345)</f>
        <v>0</v>
      </c>
      <c r="R2345" s="363">
        <f t="shared" si="302"/>
        <v>0</v>
      </c>
      <c r="S2345" s="153">
        <f t="shared" si="304"/>
        <v>0</v>
      </c>
      <c r="T2345" s="364"/>
    </row>
    <row r="2346" ht="12.75" hidden="1" spans="1:20">
      <c r="A2346" s="158">
        <v>96373</v>
      </c>
      <c r="B2346" s="100" t="s">
        <v>252</v>
      </c>
      <c r="C2346" s="104" t="s">
        <v>2553</v>
      </c>
      <c r="D2346" s="94" t="s">
        <v>263</v>
      </c>
      <c r="E2346" s="95">
        <v>13.42</v>
      </c>
      <c r="F2346" s="96">
        <f t="shared" si="298"/>
        <v>16.47</v>
      </c>
      <c r="G2346" s="107">
        <f>ROUND(SUM('NOVO HORIZONTE'!G2346),2)</f>
        <v>0</v>
      </c>
      <c r="H2346" s="107">
        <f t="shared" si="303"/>
        <v>0</v>
      </c>
      <c r="I2346" s="143">
        <f t="shared" si="299"/>
        <v>0</v>
      </c>
      <c r="J2346" s="142"/>
      <c r="K2346" s="138"/>
      <c r="L2346" s="7" t="str">
        <f t="shared" si="300"/>
        <v/>
      </c>
      <c r="M2346" s="7" t="str">
        <f t="shared" si="301"/>
        <v/>
      </c>
      <c r="N2346" s="7" t="str">
        <f t="shared" si="297"/>
        <v/>
      </c>
      <c r="O2346" s="144"/>
      <c r="P2346" s="355">
        <v>0</v>
      </c>
      <c r="Q2346" s="362">
        <f>SUM('NOVO HORIZONTE'!I2346)</f>
        <v>0</v>
      </c>
      <c r="R2346" s="363">
        <f t="shared" si="302"/>
        <v>0</v>
      </c>
      <c r="S2346" s="153">
        <f t="shared" si="304"/>
        <v>0</v>
      </c>
      <c r="T2346" s="364"/>
    </row>
    <row r="2347" ht="12.75" hidden="1" spans="1:20">
      <c r="A2347" s="158">
        <v>96374</v>
      </c>
      <c r="B2347" s="100" t="s">
        <v>252</v>
      </c>
      <c r="C2347" s="104" t="s">
        <v>2554</v>
      </c>
      <c r="D2347" s="94" t="s">
        <v>263</v>
      </c>
      <c r="E2347" s="95">
        <v>37.89</v>
      </c>
      <c r="F2347" s="96">
        <f t="shared" si="298"/>
        <v>46.51</v>
      </c>
      <c r="G2347" s="107">
        <f>ROUND(SUM('NOVO HORIZONTE'!G2347),2)</f>
        <v>0</v>
      </c>
      <c r="H2347" s="107">
        <f t="shared" si="303"/>
        <v>0</v>
      </c>
      <c r="I2347" s="143">
        <f t="shared" si="299"/>
        <v>0</v>
      </c>
      <c r="J2347" s="142"/>
      <c r="K2347" s="138"/>
      <c r="L2347" s="7" t="str">
        <f t="shared" si="300"/>
        <v/>
      </c>
      <c r="M2347" s="7" t="str">
        <f t="shared" si="301"/>
        <v/>
      </c>
      <c r="N2347" s="7" t="str">
        <f t="shared" ref="N2347:N2410" si="305">M2347</f>
        <v/>
      </c>
      <c r="O2347" s="144"/>
      <c r="P2347" s="355">
        <v>0</v>
      </c>
      <c r="Q2347" s="362">
        <f>SUM('NOVO HORIZONTE'!I2347)</f>
        <v>0</v>
      </c>
      <c r="R2347" s="363">
        <f t="shared" si="302"/>
        <v>0</v>
      </c>
      <c r="S2347" s="153">
        <f t="shared" si="304"/>
        <v>0</v>
      </c>
      <c r="T2347" s="364"/>
    </row>
    <row r="2348" ht="12.75" hidden="1" spans="1:20">
      <c r="A2348" s="154" t="s">
        <v>2555</v>
      </c>
      <c r="B2348" s="100"/>
      <c r="C2348" s="161" t="s">
        <v>74</v>
      </c>
      <c r="D2348" s="94">
        <v>0</v>
      </c>
      <c r="E2348" s="95">
        <v>0</v>
      </c>
      <c r="F2348" s="96">
        <f t="shared" si="298"/>
        <v>0</v>
      </c>
      <c r="G2348" s="187">
        <f>ROUND(SUM('NOVO HORIZONTE'!G2348),2)</f>
        <v>0</v>
      </c>
      <c r="H2348" s="187">
        <f t="shared" si="303"/>
        <v>0</v>
      </c>
      <c r="I2348" s="190">
        <f t="shared" si="299"/>
        <v>0</v>
      </c>
      <c r="J2348" s="191"/>
      <c r="K2348" s="138" t="str">
        <f>IF(OR(SUM(I2349:I2374)&gt;0,SUM(I2349:I2374)&gt;0),"xx","")</f>
        <v/>
      </c>
      <c r="L2348" s="7" t="str">
        <f t="shared" si="300"/>
        <v/>
      </c>
      <c r="M2348" s="7" t="str">
        <f t="shared" si="301"/>
        <v/>
      </c>
      <c r="N2348" s="7" t="str">
        <f t="shared" si="305"/>
        <v/>
      </c>
      <c r="O2348" s="144"/>
      <c r="P2348" s="375"/>
      <c r="Q2348" s="362">
        <f>SUM('NOVO HORIZONTE'!I2348)</f>
        <v>0</v>
      </c>
      <c r="R2348" s="363">
        <f t="shared" si="302"/>
        <v>0</v>
      </c>
      <c r="S2348" s="153">
        <f t="shared" si="304"/>
        <v>0</v>
      </c>
      <c r="T2348" s="364"/>
    </row>
    <row r="2349" ht="12.75" hidden="1" spans="1:20">
      <c r="A2349" s="154" t="s">
        <v>2556</v>
      </c>
      <c r="B2349" s="100"/>
      <c r="C2349" s="161" t="s">
        <v>2557</v>
      </c>
      <c r="D2349" s="94">
        <v>0</v>
      </c>
      <c r="E2349" s="95">
        <v>0</v>
      </c>
      <c r="F2349" s="96">
        <f t="shared" si="298"/>
        <v>0</v>
      </c>
      <c r="G2349" s="187">
        <f>ROUND(SUM('NOVO HORIZONTE'!G2349),2)</f>
        <v>0</v>
      </c>
      <c r="H2349" s="187">
        <f t="shared" si="303"/>
        <v>0</v>
      </c>
      <c r="I2349" s="190">
        <f t="shared" si="299"/>
        <v>0</v>
      </c>
      <c r="J2349" s="191"/>
      <c r="K2349" s="138" t="str">
        <f>IF(OR(SUM(I2349:I2349)&gt;0,SUM(I2349:I2349)&gt;0),"xx","")</f>
        <v/>
      </c>
      <c r="L2349" s="7" t="str">
        <f t="shared" si="300"/>
        <v/>
      </c>
      <c r="M2349" s="7" t="str">
        <f t="shared" si="301"/>
        <v/>
      </c>
      <c r="N2349" s="7" t="str">
        <f t="shared" si="305"/>
        <v/>
      </c>
      <c r="O2349" s="144"/>
      <c r="P2349" s="375"/>
      <c r="Q2349" s="362">
        <f>SUM('NOVO HORIZONTE'!I2349)</f>
        <v>0</v>
      </c>
      <c r="R2349" s="363">
        <f t="shared" si="302"/>
        <v>0</v>
      </c>
      <c r="S2349" s="153">
        <f t="shared" si="304"/>
        <v>0</v>
      </c>
      <c r="T2349" s="364"/>
    </row>
    <row r="2350" ht="12.75" hidden="1" spans="1:20">
      <c r="A2350" s="154" t="s">
        <v>2558</v>
      </c>
      <c r="B2350" s="100"/>
      <c r="C2350" s="161" t="s">
        <v>2559</v>
      </c>
      <c r="D2350" s="94">
        <v>0</v>
      </c>
      <c r="E2350" s="95">
        <v>0</v>
      </c>
      <c r="F2350" s="96">
        <f t="shared" ref="F2350:F2413" si="306">IF(E2350=0,0,IF(P2350=0,ROUND(E2350*(1+E$13),2),ROUND(E2350*(1+E$12),2)))</f>
        <v>0</v>
      </c>
      <c r="G2350" s="187">
        <f>ROUND(SUM('NOVO HORIZONTE'!G2350),2)</f>
        <v>0</v>
      </c>
      <c r="H2350" s="187">
        <f t="shared" si="303"/>
        <v>0</v>
      </c>
      <c r="I2350" s="190">
        <f t="shared" ref="I2350:I2413" si="307">IF(ISBLANK(G2350),0,ROUND(G2350*H2350,2))</f>
        <v>0</v>
      </c>
      <c r="J2350" s="191"/>
      <c r="K2350" s="138" t="str">
        <f>IF(OR(SUM(I2350:I2350)&gt;0,SUM(I2350:I2350)&gt;0),"xx","")</f>
        <v/>
      </c>
      <c r="L2350" s="7" t="str">
        <f t="shared" ref="L2350:L2413" si="308">IF(K2350="X","x",IF(K2350="xx","x",IF(I2350&gt;0,"x","")))</f>
        <v/>
      </c>
      <c r="M2350" s="7" t="str">
        <f t="shared" ref="M2350:M2413" si="309">IF(K2350="X","x",IF(K2350="xx","x",IF(I2350&gt;0,"x","")))</f>
        <v/>
      </c>
      <c r="N2350" s="7" t="str">
        <f t="shared" si="305"/>
        <v/>
      </c>
      <c r="O2350" s="144"/>
      <c r="P2350" s="375"/>
      <c r="Q2350" s="362">
        <f>SUM('NOVO HORIZONTE'!I2350)</f>
        <v>0</v>
      </c>
      <c r="R2350" s="363">
        <f t="shared" ref="R2350:R2413" si="310">I2350-Q2350</f>
        <v>0</v>
      </c>
      <c r="S2350" s="153">
        <f t="shared" si="304"/>
        <v>0</v>
      </c>
      <c r="T2350" s="364"/>
    </row>
    <row r="2351" ht="12.75" hidden="1" spans="1:20">
      <c r="A2351" s="154" t="s">
        <v>2560</v>
      </c>
      <c r="B2351" s="100"/>
      <c r="C2351" s="161" t="s">
        <v>2561</v>
      </c>
      <c r="D2351" s="94">
        <v>0</v>
      </c>
      <c r="E2351" s="95">
        <v>0</v>
      </c>
      <c r="F2351" s="96">
        <f t="shared" si="306"/>
        <v>0</v>
      </c>
      <c r="G2351" s="187">
        <f>ROUND(SUM('NOVO HORIZONTE'!G2351),2)</f>
        <v>0</v>
      </c>
      <c r="H2351" s="187">
        <f t="shared" ref="H2351:H2414" si="311">IF(G2351=0,0,F2351)</f>
        <v>0</v>
      </c>
      <c r="I2351" s="188">
        <f t="shared" si="307"/>
        <v>0</v>
      </c>
      <c r="J2351" s="142"/>
      <c r="K2351" s="138" t="str">
        <f>IF(OR(SUM(I2351:I2351)&gt;0,SUM(I2351:I2351)&gt;0),"xx","")</f>
        <v/>
      </c>
      <c r="L2351" s="7" t="str">
        <f t="shared" si="308"/>
        <v/>
      </c>
      <c r="M2351" s="7" t="str">
        <f t="shared" si="309"/>
        <v/>
      </c>
      <c r="N2351" s="7" t="str">
        <f t="shared" si="305"/>
        <v/>
      </c>
      <c r="O2351" s="144"/>
      <c r="P2351" s="375"/>
      <c r="Q2351" s="362">
        <f>SUM('NOVO HORIZONTE'!I2351)</f>
        <v>0</v>
      </c>
      <c r="R2351" s="363">
        <f t="shared" si="310"/>
        <v>0</v>
      </c>
      <c r="S2351" s="153">
        <f t="shared" si="304"/>
        <v>0</v>
      </c>
      <c r="T2351" s="364"/>
    </row>
    <row r="2352" ht="12.75" hidden="1" spans="1:20">
      <c r="A2352" s="154" t="s">
        <v>2562</v>
      </c>
      <c r="B2352" s="100"/>
      <c r="C2352" s="161" t="s">
        <v>2563</v>
      </c>
      <c r="D2352" s="94">
        <v>0</v>
      </c>
      <c r="E2352" s="95">
        <v>0</v>
      </c>
      <c r="F2352" s="96">
        <f t="shared" si="306"/>
        <v>0</v>
      </c>
      <c r="G2352" s="187">
        <f>ROUND(SUM('NOVO HORIZONTE'!G2352),2)</f>
        <v>0</v>
      </c>
      <c r="H2352" s="187">
        <f t="shared" si="311"/>
        <v>0</v>
      </c>
      <c r="I2352" s="188">
        <f t="shared" si="307"/>
        <v>0</v>
      </c>
      <c r="J2352" s="142"/>
      <c r="K2352" s="138" t="str">
        <f>IF(OR(SUM(I2352:I2352)&gt;0,SUM(I2352:I2352)&gt;0),"xx","")</f>
        <v/>
      </c>
      <c r="L2352" s="7" t="str">
        <f t="shared" si="308"/>
        <v/>
      </c>
      <c r="M2352" s="7" t="str">
        <f t="shared" si="309"/>
        <v/>
      </c>
      <c r="N2352" s="7" t="str">
        <f t="shared" si="305"/>
        <v/>
      </c>
      <c r="O2352" s="144"/>
      <c r="P2352" s="375"/>
      <c r="Q2352" s="362">
        <f>SUM('NOVO HORIZONTE'!I2352)</f>
        <v>0</v>
      </c>
      <c r="R2352" s="363">
        <f t="shared" si="310"/>
        <v>0</v>
      </c>
      <c r="S2352" s="153">
        <f t="shared" si="304"/>
        <v>0</v>
      </c>
      <c r="T2352" s="364"/>
    </row>
    <row r="2353" ht="12.75" hidden="1" spans="1:20">
      <c r="A2353" s="154" t="s">
        <v>2564</v>
      </c>
      <c r="B2353" s="100"/>
      <c r="C2353" s="161" t="s">
        <v>2565</v>
      </c>
      <c r="D2353" s="94">
        <v>0</v>
      </c>
      <c r="E2353" s="95">
        <v>0</v>
      </c>
      <c r="F2353" s="96">
        <f t="shared" si="306"/>
        <v>0</v>
      </c>
      <c r="G2353" s="187">
        <f>ROUND(SUM('NOVO HORIZONTE'!G2353),2)</f>
        <v>0</v>
      </c>
      <c r="H2353" s="187">
        <f t="shared" si="311"/>
        <v>0</v>
      </c>
      <c r="I2353" s="188">
        <f t="shared" si="307"/>
        <v>0</v>
      </c>
      <c r="J2353" s="142"/>
      <c r="K2353" s="138" t="str">
        <f>IF(OR(SUM(I2353:I2353)&gt;0,SUM(I2353:I2353)&gt;0),"xx","")</f>
        <v/>
      </c>
      <c r="L2353" s="7" t="str">
        <f t="shared" si="308"/>
        <v/>
      </c>
      <c r="M2353" s="7" t="str">
        <f t="shared" si="309"/>
        <v/>
      </c>
      <c r="N2353" s="7" t="str">
        <f t="shared" si="305"/>
        <v/>
      </c>
      <c r="O2353" s="144"/>
      <c r="P2353" s="375"/>
      <c r="Q2353" s="362">
        <f>SUM('NOVO HORIZONTE'!I2353)</f>
        <v>0</v>
      </c>
      <c r="R2353" s="363">
        <f t="shared" si="310"/>
        <v>0</v>
      </c>
      <c r="S2353" s="153">
        <f t="shared" si="304"/>
        <v>0</v>
      </c>
      <c r="T2353" s="364"/>
    </row>
    <row r="2354" ht="12.75" hidden="1" spans="1:20">
      <c r="A2354" s="154" t="s">
        <v>2566</v>
      </c>
      <c r="B2354" s="100"/>
      <c r="C2354" s="161" t="s">
        <v>2567</v>
      </c>
      <c r="D2354" s="94">
        <v>0</v>
      </c>
      <c r="E2354" s="95">
        <v>0</v>
      </c>
      <c r="F2354" s="96">
        <f t="shared" si="306"/>
        <v>0</v>
      </c>
      <c r="G2354" s="187">
        <f>ROUND(SUM('NOVO HORIZONTE'!G2354),2)</f>
        <v>0</v>
      </c>
      <c r="H2354" s="187">
        <f t="shared" si="311"/>
        <v>0</v>
      </c>
      <c r="I2354" s="188">
        <f t="shared" si="307"/>
        <v>0</v>
      </c>
      <c r="J2354" s="142"/>
      <c r="K2354" s="138" t="str">
        <f>IF(OR(SUM(I2355:I2374)&gt;0,SUM(I2355:I2374)&gt;0),"xx","")</f>
        <v/>
      </c>
      <c r="L2354" s="7" t="str">
        <f t="shared" si="308"/>
        <v/>
      </c>
      <c r="M2354" s="7" t="str">
        <f t="shared" si="309"/>
        <v/>
      </c>
      <c r="N2354" s="7" t="str">
        <f t="shared" si="305"/>
        <v/>
      </c>
      <c r="O2354" s="144"/>
      <c r="P2354" s="375"/>
      <c r="Q2354" s="362">
        <f>SUM('NOVO HORIZONTE'!I2354)</f>
        <v>0</v>
      </c>
      <c r="R2354" s="363">
        <f t="shared" si="310"/>
        <v>0</v>
      </c>
      <c r="S2354" s="153">
        <f t="shared" si="304"/>
        <v>0</v>
      </c>
      <c r="T2354" s="364"/>
    </row>
    <row r="2355" ht="22.5" hidden="1" spans="1:20">
      <c r="A2355" s="158">
        <v>101205</v>
      </c>
      <c r="B2355" s="100" t="s">
        <v>252</v>
      </c>
      <c r="C2355" s="104" t="s">
        <v>2568</v>
      </c>
      <c r="D2355" s="94" t="s">
        <v>263</v>
      </c>
      <c r="E2355" s="95">
        <v>48.12</v>
      </c>
      <c r="F2355" s="96">
        <f t="shared" si="306"/>
        <v>59.06</v>
      </c>
      <c r="G2355" s="107">
        <f>ROUND(SUM('NOVO HORIZONTE'!G2355),2)</f>
        <v>0</v>
      </c>
      <c r="H2355" s="107">
        <f t="shared" si="311"/>
        <v>0</v>
      </c>
      <c r="I2355" s="143">
        <f t="shared" si="307"/>
        <v>0</v>
      </c>
      <c r="J2355" s="142"/>
      <c r="K2355" s="183"/>
      <c r="L2355" s="7" t="str">
        <f t="shared" si="308"/>
        <v/>
      </c>
      <c r="M2355" s="7" t="str">
        <f t="shared" si="309"/>
        <v/>
      </c>
      <c r="N2355" s="7" t="str">
        <f t="shared" si="305"/>
        <v/>
      </c>
      <c r="O2355" s="144"/>
      <c r="P2355" s="355">
        <v>0</v>
      </c>
      <c r="Q2355" s="362">
        <f>SUM('NOVO HORIZONTE'!I2355)</f>
        <v>0</v>
      </c>
      <c r="R2355" s="363">
        <f t="shared" si="310"/>
        <v>0</v>
      </c>
      <c r="S2355" s="153">
        <f t="shared" si="304"/>
        <v>0</v>
      </c>
      <c r="T2355" s="364"/>
    </row>
    <row r="2356" ht="22.5" hidden="1" spans="1:20">
      <c r="A2356" s="158">
        <v>101188</v>
      </c>
      <c r="B2356" s="100" t="s">
        <v>252</v>
      </c>
      <c r="C2356" s="104" t="s">
        <v>2569</v>
      </c>
      <c r="D2356" s="94" t="s">
        <v>263</v>
      </c>
      <c r="E2356" s="95">
        <v>7.11</v>
      </c>
      <c r="F2356" s="96">
        <f t="shared" si="306"/>
        <v>8.73</v>
      </c>
      <c r="G2356" s="107">
        <f>ROUND(SUM('NOVO HORIZONTE'!G2356),2)</f>
        <v>0</v>
      </c>
      <c r="H2356" s="107">
        <f t="shared" si="311"/>
        <v>0</v>
      </c>
      <c r="I2356" s="143">
        <f t="shared" si="307"/>
        <v>0</v>
      </c>
      <c r="J2356" s="142"/>
      <c r="K2356" s="183"/>
      <c r="L2356" s="7" t="str">
        <f t="shared" si="308"/>
        <v/>
      </c>
      <c r="M2356" s="7" t="str">
        <f t="shared" si="309"/>
        <v/>
      </c>
      <c r="N2356" s="7" t="str">
        <f t="shared" si="305"/>
        <v/>
      </c>
      <c r="O2356" s="144"/>
      <c r="P2356" s="355">
        <v>0</v>
      </c>
      <c r="Q2356" s="362">
        <f>SUM('NOVO HORIZONTE'!I2356)</f>
        <v>0</v>
      </c>
      <c r="R2356" s="363">
        <f t="shared" si="310"/>
        <v>0</v>
      </c>
      <c r="S2356" s="153">
        <f t="shared" si="304"/>
        <v>0</v>
      </c>
      <c r="T2356" s="364"/>
    </row>
    <row r="2357" ht="22.5" hidden="1" spans="1:20">
      <c r="A2357" s="158">
        <v>101189</v>
      </c>
      <c r="B2357" s="100" t="s">
        <v>252</v>
      </c>
      <c r="C2357" s="104" t="s">
        <v>2570</v>
      </c>
      <c r="D2357" s="94" t="s">
        <v>263</v>
      </c>
      <c r="E2357" s="95">
        <v>70.46</v>
      </c>
      <c r="F2357" s="96">
        <f t="shared" si="306"/>
        <v>86.48</v>
      </c>
      <c r="G2357" s="107">
        <f>ROUND(SUM('NOVO HORIZONTE'!G2357),2)</f>
        <v>0</v>
      </c>
      <c r="H2357" s="107">
        <f t="shared" si="311"/>
        <v>0</v>
      </c>
      <c r="I2357" s="143">
        <f t="shared" si="307"/>
        <v>0</v>
      </c>
      <c r="J2357" s="142"/>
      <c r="K2357" s="183"/>
      <c r="L2357" s="7" t="str">
        <f t="shared" si="308"/>
        <v/>
      </c>
      <c r="M2357" s="7" t="str">
        <f t="shared" si="309"/>
        <v/>
      </c>
      <c r="N2357" s="7" t="str">
        <f t="shared" si="305"/>
        <v/>
      </c>
      <c r="O2357" s="144"/>
      <c r="P2357" s="355">
        <v>0</v>
      </c>
      <c r="Q2357" s="362">
        <f>SUM('NOVO HORIZONTE'!I2357)</f>
        <v>0</v>
      </c>
      <c r="R2357" s="363">
        <f t="shared" si="310"/>
        <v>0</v>
      </c>
      <c r="S2357" s="153">
        <f t="shared" si="304"/>
        <v>0</v>
      </c>
      <c r="T2357" s="364"/>
    </row>
    <row r="2358" ht="22.5" hidden="1" spans="1:20">
      <c r="A2358" s="158">
        <v>101190</v>
      </c>
      <c r="B2358" s="100" t="s">
        <v>252</v>
      </c>
      <c r="C2358" s="104" t="s">
        <v>2571</v>
      </c>
      <c r="D2358" s="94" t="s">
        <v>263</v>
      </c>
      <c r="E2358" s="95">
        <v>69.65</v>
      </c>
      <c r="F2358" s="96">
        <f t="shared" si="306"/>
        <v>85.49</v>
      </c>
      <c r="G2358" s="107">
        <f>ROUND(SUM('NOVO HORIZONTE'!G2358),2)</f>
        <v>0</v>
      </c>
      <c r="H2358" s="107">
        <f t="shared" si="311"/>
        <v>0</v>
      </c>
      <c r="I2358" s="143">
        <f t="shared" si="307"/>
        <v>0</v>
      </c>
      <c r="J2358" s="142"/>
      <c r="K2358" s="183"/>
      <c r="L2358" s="7" t="str">
        <f t="shared" si="308"/>
        <v/>
      </c>
      <c r="M2358" s="7" t="str">
        <f t="shared" si="309"/>
        <v/>
      </c>
      <c r="N2358" s="7" t="str">
        <f t="shared" si="305"/>
        <v/>
      </c>
      <c r="O2358" s="144"/>
      <c r="P2358" s="355">
        <v>0</v>
      </c>
      <c r="Q2358" s="362">
        <f>SUM('NOVO HORIZONTE'!I2358)</f>
        <v>0</v>
      </c>
      <c r="R2358" s="363">
        <f t="shared" si="310"/>
        <v>0</v>
      </c>
      <c r="S2358" s="153">
        <f t="shared" si="304"/>
        <v>0</v>
      </c>
      <c r="T2358" s="364"/>
    </row>
    <row r="2359" ht="22.5" hidden="1" spans="1:20">
      <c r="A2359" s="158">
        <v>101191</v>
      </c>
      <c r="B2359" s="100" t="s">
        <v>252</v>
      </c>
      <c r="C2359" s="104" t="s">
        <v>2572</v>
      </c>
      <c r="D2359" s="94" t="s">
        <v>263</v>
      </c>
      <c r="E2359" s="95">
        <v>70.05</v>
      </c>
      <c r="F2359" s="96">
        <f t="shared" si="306"/>
        <v>85.98</v>
      </c>
      <c r="G2359" s="107">
        <f>ROUND(SUM('NOVO HORIZONTE'!G2359),2)</f>
        <v>0</v>
      </c>
      <c r="H2359" s="107">
        <f t="shared" si="311"/>
        <v>0</v>
      </c>
      <c r="I2359" s="143">
        <f t="shared" si="307"/>
        <v>0</v>
      </c>
      <c r="J2359" s="142"/>
      <c r="K2359" s="183"/>
      <c r="L2359" s="7" t="str">
        <f t="shared" si="308"/>
        <v/>
      </c>
      <c r="M2359" s="7" t="str">
        <f t="shared" si="309"/>
        <v/>
      </c>
      <c r="N2359" s="7" t="str">
        <f t="shared" si="305"/>
        <v/>
      </c>
      <c r="O2359" s="144"/>
      <c r="P2359" s="355">
        <v>0</v>
      </c>
      <c r="Q2359" s="362">
        <f>SUM('NOVO HORIZONTE'!I2359)</f>
        <v>0</v>
      </c>
      <c r="R2359" s="363">
        <f t="shared" si="310"/>
        <v>0</v>
      </c>
      <c r="S2359" s="153">
        <f t="shared" si="304"/>
        <v>0</v>
      </c>
      <c r="T2359" s="364"/>
    </row>
    <row r="2360" ht="22.5" hidden="1" spans="1:20">
      <c r="A2360" s="158">
        <v>101192</v>
      </c>
      <c r="B2360" s="100" t="s">
        <v>252</v>
      </c>
      <c r="C2360" s="104" t="s">
        <v>2573</v>
      </c>
      <c r="D2360" s="94" t="s">
        <v>263</v>
      </c>
      <c r="E2360" s="95">
        <v>71.85</v>
      </c>
      <c r="F2360" s="96">
        <f t="shared" si="306"/>
        <v>88.19</v>
      </c>
      <c r="G2360" s="107">
        <f>ROUND(SUM('NOVO HORIZONTE'!G2360),2)</f>
        <v>0</v>
      </c>
      <c r="H2360" s="107">
        <f t="shared" si="311"/>
        <v>0</v>
      </c>
      <c r="I2360" s="143">
        <f t="shared" si="307"/>
        <v>0</v>
      </c>
      <c r="J2360" s="142"/>
      <c r="K2360" s="183"/>
      <c r="L2360" s="7" t="str">
        <f t="shared" si="308"/>
        <v/>
      </c>
      <c r="M2360" s="7" t="str">
        <f t="shared" si="309"/>
        <v/>
      </c>
      <c r="N2360" s="7" t="str">
        <f t="shared" si="305"/>
        <v/>
      </c>
      <c r="O2360" s="144"/>
      <c r="P2360" s="355">
        <v>0</v>
      </c>
      <c r="Q2360" s="362">
        <f>SUM('NOVO HORIZONTE'!I2360)</f>
        <v>0</v>
      </c>
      <c r="R2360" s="363">
        <f t="shared" si="310"/>
        <v>0</v>
      </c>
      <c r="S2360" s="153">
        <f t="shared" si="304"/>
        <v>0</v>
      </c>
      <c r="T2360" s="364"/>
    </row>
    <row r="2361" ht="22.5" hidden="1" spans="1:20">
      <c r="A2361" s="158">
        <v>101193</v>
      </c>
      <c r="B2361" s="100" t="s">
        <v>252</v>
      </c>
      <c r="C2361" s="104" t="s">
        <v>2574</v>
      </c>
      <c r="D2361" s="94" t="s">
        <v>263</v>
      </c>
      <c r="E2361" s="95">
        <v>64.27</v>
      </c>
      <c r="F2361" s="96">
        <f t="shared" si="306"/>
        <v>78.88</v>
      </c>
      <c r="G2361" s="107">
        <f>ROUND(SUM('NOVO HORIZONTE'!G2361),2)</f>
        <v>0</v>
      </c>
      <c r="H2361" s="107">
        <f t="shared" si="311"/>
        <v>0</v>
      </c>
      <c r="I2361" s="143">
        <f t="shared" si="307"/>
        <v>0</v>
      </c>
      <c r="J2361" s="142"/>
      <c r="K2361" s="183"/>
      <c r="L2361" s="7" t="str">
        <f t="shared" si="308"/>
        <v/>
      </c>
      <c r="M2361" s="7" t="str">
        <f t="shared" si="309"/>
        <v/>
      </c>
      <c r="N2361" s="7" t="str">
        <f t="shared" si="305"/>
        <v/>
      </c>
      <c r="O2361" s="144"/>
      <c r="P2361" s="355">
        <v>0</v>
      </c>
      <c r="Q2361" s="362">
        <f>SUM('NOVO HORIZONTE'!I2361)</f>
        <v>0</v>
      </c>
      <c r="R2361" s="363">
        <f t="shared" si="310"/>
        <v>0</v>
      </c>
      <c r="S2361" s="153">
        <f t="shared" si="304"/>
        <v>0</v>
      </c>
      <c r="T2361" s="364"/>
    </row>
    <row r="2362" ht="22.5" hidden="1" spans="1:20">
      <c r="A2362" s="158">
        <v>101194</v>
      </c>
      <c r="B2362" s="100" t="s">
        <v>252</v>
      </c>
      <c r="C2362" s="104" t="s">
        <v>2575</v>
      </c>
      <c r="D2362" s="94" t="s">
        <v>263</v>
      </c>
      <c r="E2362" s="95">
        <v>64.67</v>
      </c>
      <c r="F2362" s="96">
        <f t="shared" si="306"/>
        <v>79.38</v>
      </c>
      <c r="G2362" s="107">
        <f>ROUND(SUM('NOVO HORIZONTE'!G2362),2)</f>
        <v>0</v>
      </c>
      <c r="H2362" s="107">
        <f t="shared" si="311"/>
        <v>0</v>
      </c>
      <c r="I2362" s="143">
        <f t="shared" si="307"/>
        <v>0</v>
      </c>
      <c r="J2362" s="142"/>
      <c r="K2362" s="183"/>
      <c r="L2362" s="7" t="str">
        <f t="shared" si="308"/>
        <v/>
      </c>
      <c r="M2362" s="7" t="str">
        <f t="shared" si="309"/>
        <v/>
      </c>
      <c r="N2362" s="7" t="str">
        <f t="shared" si="305"/>
        <v/>
      </c>
      <c r="O2362" s="144"/>
      <c r="P2362" s="355">
        <v>0</v>
      </c>
      <c r="Q2362" s="362">
        <f>SUM('NOVO HORIZONTE'!I2362)</f>
        <v>0</v>
      </c>
      <c r="R2362" s="363">
        <f t="shared" si="310"/>
        <v>0</v>
      </c>
      <c r="S2362" s="153">
        <f t="shared" si="304"/>
        <v>0</v>
      </c>
      <c r="T2362" s="364"/>
    </row>
    <row r="2363" ht="22.5" hidden="1" spans="1:20">
      <c r="A2363" s="158">
        <v>101197</v>
      </c>
      <c r="B2363" s="100" t="s">
        <v>252</v>
      </c>
      <c r="C2363" s="104" t="s">
        <v>2576</v>
      </c>
      <c r="D2363" s="94" t="s">
        <v>263</v>
      </c>
      <c r="E2363" s="95">
        <v>128.75</v>
      </c>
      <c r="F2363" s="96">
        <f t="shared" si="306"/>
        <v>158.03</v>
      </c>
      <c r="G2363" s="107">
        <f>ROUND(SUM('NOVO HORIZONTE'!G2363),2)</f>
        <v>0</v>
      </c>
      <c r="H2363" s="107">
        <f t="shared" si="311"/>
        <v>0</v>
      </c>
      <c r="I2363" s="143">
        <f t="shared" si="307"/>
        <v>0</v>
      </c>
      <c r="J2363" s="142"/>
      <c r="K2363" s="183"/>
      <c r="L2363" s="7" t="str">
        <f t="shared" si="308"/>
        <v/>
      </c>
      <c r="M2363" s="7" t="str">
        <f t="shared" si="309"/>
        <v/>
      </c>
      <c r="N2363" s="7" t="str">
        <f t="shared" si="305"/>
        <v/>
      </c>
      <c r="O2363" s="144"/>
      <c r="P2363" s="355">
        <v>0</v>
      </c>
      <c r="Q2363" s="362">
        <f>SUM('NOVO HORIZONTE'!I2363)</f>
        <v>0</v>
      </c>
      <c r="R2363" s="363">
        <f t="shared" si="310"/>
        <v>0</v>
      </c>
      <c r="S2363" s="153">
        <f t="shared" si="304"/>
        <v>0</v>
      </c>
      <c r="T2363" s="364"/>
    </row>
    <row r="2364" ht="33.75" hidden="1" spans="1:20">
      <c r="A2364" s="158">
        <v>101198</v>
      </c>
      <c r="B2364" s="100" t="s">
        <v>252</v>
      </c>
      <c r="C2364" s="104" t="s">
        <v>2577</v>
      </c>
      <c r="D2364" s="94" t="s">
        <v>263</v>
      </c>
      <c r="E2364" s="95">
        <v>98.7</v>
      </c>
      <c r="F2364" s="96">
        <f t="shared" si="306"/>
        <v>121.14</v>
      </c>
      <c r="G2364" s="107">
        <f>ROUND(SUM('NOVO HORIZONTE'!G2364),2)</f>
        <v>0</v>
      </c>
      <c r="H2364" s="107">
        <f t="shared" si="311"/>
        <v>0</v>
      </c>
      <c r="I2364" s="143">
        <f t="shared" si="307"/>
        <v>0</v>
      </c>
      <c r="J2364" s="142"/>
      <c r="K2364" s="183"/>
      <c r="L2364" s="7" t="str">
        <f t="shared" si="308"/>
        <v/>
      </c>
      <c r="M2364" s="7" t="str">
        <f t="shared" si="309"/>
        <v/>
      </c>
      <c r="N2364" s="7" t="str">
        <f t="shared" si="305"/>
        <v/>
      </c>
      <c r="O2364" s="144"/>
      <c r="P2364" s="355">
        <v>0</v>
      </c>
      <c r="Q2364" s="362">
        <f>SUM('NOVO HORIZONTE'!I2364)</f>
        <v>0</v>
      </c>
      <c r="R2364" s="363">
        <f t="shared" si="310"/>
        <v>0</v>
      </c>
      <c r="S2364" s="153">
        <f t="shared" si="304"/>
        <v>0</v>
      </c>
      <c r="T2364" s="364"/>
    </row>
    <row r="2365" ht="22.5" hidden="1" spans="1:20">
      <c r="A2365" s="158">
        <v>101199</v>
      </c>
      <c r="B2365" s="100" t="s">
        <v>252</v>
      </c>
      <c r="C2365" s="104" t="s">
        <v>2578</v>
      </c>
      <c r="D2365" s="94" t="s">
        <v>263</v>
      </c>
      <c r="E2365" s="95">
        <v>99.71</v>
      </c>
      <c r="F2365" s="96">
        <f t="shared" si="306"/>
        <v>122.38</v>
      </c>
      <c r="G2365" s="107">
        <f>ROUND(SUM('NOVO HORIZONTE'!G2365),2)</f>
        <v>0</v>
      </c>
      <c r="H2365" s="107">
        <f t="shared" si="311"/>
        <v>0</v>
      </c>
      <c r="I2365" s="143">
        <f t="shared" si="307"/>
        <v>0</v>
      </c>
      <c r="J2365" s="142"/>
      <c r="K2365" s="183"/>
      <c r="L2365" s="7" t="str">
        <f t="shared" si="308"/>
        <v/>
      </c>
      <c r="M2365" s="7" t="str">
        <f t="shared" si="309"/>
        <v/>
      </c>
      <c r="N2365" s="7" t="str">
        <f t="shared" si="305"/>
        <v/>
      </c>
      <c r="O2365" s="144"/>
      <c r="P2365" s="355">
        <v>0</v>
      </c>
      <c r="Q2365" s="362">
        <f>SUM('NOVO HORIZONTE'!I2365)</f>
        <v>0</v>
      </c>
      <c r="R2365" s="363">
        <f t="shared" si="310"/>
        <v>0</v>
      </c>
      <c r="S2365" s="153">
        <f t="shared" si="304"/>
        <v>0</v>
      </c>
      <c r="T2365" s="364"/>
    </row>
    <row r="2366" ht="33.75" hidden="1" spans="1:20">
      <c r="A2366" s="158">
        <v>101200</v>
      </c>
      <c r="B2366" s="100" t="s">
        <v>252</v>
      </c>
      <c r="C2366" s="104" t="s">
        <v>2579</v>
      </c>
      <c r="D2366" s="94" t="s">
        <v>263</v>
      </c>
      <c r="E2366" s="95">
        <v>69.83</v>
      </c>
      <c r="F2366" s="96">
        <f t="shared" si="306"/>
        <v>85.71</v>
      </c>
      <c r="G2366" s="107">
        <f>ROUND(SUM('NOVO HORIZONTE'!G2366),2)</f>
        <v>0</v>
      </c>
      <c r="H2366" s="107">
        <f t="shared" si="311"/>
        <v>0</v>
      </c>
      <c r="I2366" s="143">
        <f t="shared" si="307"/>
        <v>0</v>
      </c>
      <c r="J2366" s="142"/>
      <c r="K2366" s="183"/>
      <c r="L2366" s="7" t="str">
        <f t="shared" si="308"/>
        <v/>
      </c>
      <c r="M2366" s="7" t="str">
        <f t="shared" si="309"/>
        <v/>
      </c>
      <c r="N2366" s="7" t="str">
        <f t="shared" si="305"/>
        <v/>
      </c>
      <c r="O2366" s="144"/>
      <c r="P2366" s="355">
        <v>0</v>
      </c>
      <c r="Q2366" s="362">
        <f>SUM('NOVO HORIZONTE'!I2366)</f>
        <v>0</v>
      </c>
      <c r="R2366" s="363">
        <f t="shared" si="310"/>
        <v>0</v>
      </c>
      <c r="S2366" s="153">
        <f t="shared" si="304"/>
        <v>0</v>
      </c>
      <c r="T2366" s="364"/>
    </row>
    <row r="2367" ht="33.75" hidden="1" spans="1:20">
      <c r="A2367" s="158">
        <v>101201</v>
      </c>
      <c r="B2367" s="100" t="s">
        <v>252</v>
      </c>
      <c r="C2367" s="104" t="s">
        <v>2580</v>
      </c>
      <c r="D2367" s="94" t="s">
        <v>263</v>
      </c>
      <c r="E2367" s="95">
        <v>85.05</v>
      </c>
      <c r="F2367" s="96">
        <f t="shared" si="306"/>
        <v>104.39</v>
      </c>
      <c r="G2367" s="107">
        <f>ROUND(SUM('NOVO HORIZONTE'!G2367),2)</f>
        <v>0</v>
      </c>
      <c r="H2367" s="107">
        <f t="shared" si="311"/>
        <v>0</v>
      </c>
      <c r="I2367" s="143">
        <f t="shared" si="307"/>
        <v>0</v>
      </c>
      <c r="J2367" s="142"/>
      <c r="K2367" s="183"/>
      <c r="L2367" s="7" t="str">
        <f t="shared" si="308"/>
        <v/>
      </c>
      <c r="M2367" s="7" t="str">
        <f t="shared" si="309"/>
        <v/>
      </c>
      <c r="N2367" s="7" t="str">
        <f t="shared" si="305"/>
        <v/>
      </c>
      <c r="O2367" s="144"/>
      <c r="P2367" s="355">
        <v>0</v>
      </c>
      <c r="Q2367" s="362">
        <f>SUM('NOVO HORIZONTE'!I2367)</f>
        <v>0</v>
      </c>
      <c r="R2367" s="363">
        <f t="shared" si="310"/>
        <v>0</v>
      </c>
      <c r="S2367" s="153">
        <f t="shared" si="304"/>
        <v>0</v>
      </c>
      <c r="T2367" s="364"/>
    </row>
    <row r="2368" ht="33.75" hidden="1" spans="1:20">
      <c r="A2368" s="158">
        <v>101202</v>
      </c>
      <c r="B2368" s="100" t="s">
        <v>252</v>
      </c>
      <c r="C2368" s="104" t="s">
        <v>2581</v>
      </c>
      <c r="D2368" s="94" t="s">
        <v>263</v>
      </c>
      <c r="E2368" s="95">
        <v>48.12</v>
      </c>
      <c r="F2368" s="96">
        <f t="shared" si="306"/>
        <v>59.06</v>
      </c>
      <c r="G2368" s="107">
        <f>ROUND(SUM('NOVO HORIZONTE'!G2368),2)</f>
        <v>0</v>
      </c>
      <c r="H2368" s="107">
        <f t="shared" si="311"/>
        <v>0</v>
      </c>
      <c r="I2368" s="143">
        <f t="shared" si="307"/>
        <v>0</v>
      </c>
      <c r="J2368" s="142"/>
      <c r="K2368" s="183"/>
      <c r="L2368" s="7" t="str">
        <f t="shared" si="308"/>
        <v/>
      </c>
      <c r="M2368" s="7" t="str">
        <f t="shared" si="309"/>
        <v/>
      </c>
      <c r="N2368" s="7" t="str">
        <f t="shared" si="305"/>
        <v/>
      </c>
      <c r="O2368" s="144"/>
      <c r="P2368" s="355">
        <v>0</v>
      </c>
      <c r="Q2368" s="362">
        <f>SUM('NOVO HORIZONTE'!I2368)</f>
        <v>0</v>
      </c>
      <c r="R2368" s="363">
        <f t="shared" si="310"/>
        <v>0</v>
      </c>
      <c r="S2368" s="153">
        <f t="shared" si="304"/>
        <v>0</v>
      </c>
      <c r="T2368" s="364"/>
    </row>
    <row r="2369" ht="33.75" hidden="1" spans="1:20">
      <c r="A2369" s="158">
        <v>101203</v>
      </c>
      <c r="B2369" s="100" t="s">
        <v>252</v>
      </c>
      <c r="C2369" s="104" t="s">
        <v>2582</v>
      </c>
      <c r="D2369" s="94" t="s">
        <v>263</v>
      </c>
      <c r="E2369" s="95">
        <v>47.11</v>
      </c>
      <c r="F2369" s="96">
        <f t="shared" si="306"/>
        <v>57.82</v>
      </c>
      <c r="G2369" s="107">
        <f>ROUND(SUM('NOVO HORIZONTE'!G2369),2)</f>
        <v>0</v>
      </c>
      <c r="H2369" s="107">
        <f t="shared" si="311"/>
        <v>0</v>
      </c>
      <c r="I2369" s="143">
        <f t="shared" si="307"/>
        <v>0</v>
      </c>
      <c r="J2369" s="142"/>
      <c r="K2369" s="183"/>
      <c r="L2369" s="7" t="str">
        <f t="shared" si="308"/>
        <v/>
      </c>
      <c r="M2369" s="7" t="str">
        <f t="shared" si="309"/>
        <v/>
      </c>
      <c r="N2369" s="7" t="str">
        <f t="shared" si="305"/>
        <v/>
      </c>
      <c r="O2369" s="144"/>
      <c r="P2369" s="355">
        <v>0</v>
      </c>
      <c r="Q2369" s="362">
        <f>SUM('NOVO HORIZONTE'!I2369)</f>
        <v>0</v>
      </c>
      <c r="R2369" s="363">
        <f t="shared" si="310"/>
        <v>0</v>
      </c>
      <c r="S2369" s="153">
        <f t="shared" si="304"/>
        <v>0</v>
      </c>
      <c r="T2369" s="364"/>
    </row>
    <row r="2370" ht="22.5" hidden="1" spans="1:20">
      <c r="A2370" s="158">
        <v>101204</v>
      </c>
      <c r="B2370" s="100" t="s">
        <v>252</v>
      </c>
      <c r="C2370" s="104" t="s">
        <v>2583</v>
      </c>
      <c r="D2370" s="94" t="s">
        <v>263</v>
      </c>
      <c r="E2370" s="95">
        <v>47.51</v>
      </c>
      <c r="F2370" s="96">
        <f t="shared" si="306"/>
        <v>58.31</v>
      </c>
      <c r="G2370" s="107">
        <f>ROUND(SUM('NOVO HORIZONTE'!G2370),2)</f>
        <v>0</v>
      </c>
      <c r="H2370" s="107">
        <f t="shared" si="311"/>
        <v>0</v>
      </c>
      <c r="I2370" s="143">
        <f t="shared" si="307"/>
        <v>0</v>
      </c>
      <c r="J2370" s="142"/>
      <c r="K2370" s="183"/>
      <c r="L2370" s="7" t="str">
        <f t="shared" si="308"/>
        <v/>
      </c>
      <c r="M2370" s="7" t="str">
        <f t="shared" si="309"/>
        <v/>
      </c>
      <c r="N2370" s="7" t="str">
        <f t="shared" si="305"/>
        <v/>
      </c>
      <c r="O2370" s="144"/>
      <c r="P2370" s="355">
        <v>0</v>
      </c>
      <c r="Q2370" s="362">
        <f>SUM('NOVO HORIZONTE'!I2370)</f>
        <v>0</v>
      </c>
      <c r="R2370" s="363">
        <f t="shared" si="310"/>
        <v>0</v>
      </c>
      <c r="S2370" s="153">
        <f t="shared" si="304"/>
        <v>0</v>
      </c>
      <c r="T2370" s="364"/>
    </row>
    <row r="2371" ht="22.5" hidden="1" spans="1:20">
      <c r="A2371" s="158">
        <v>98522</v>
      </c>
      <c r="B2371" s="100" t="s">
        <v>252</v>
      </c>
      <c r="C2371" s="104" t="s">
        <v>2584</v>
      </c>
      <c r="D2371" s="94" t="s">
        <v>263</v>
      </c>
      <c r="E2371" s="95">
        <v>181.82</v>
      </c>
      <c r="F2371" s="96">
        <f t="shared" si="306"/>
        <v>223.17</v>
      </c>
      <c r="G2371" s="107">
        <f>ROUND(SUM('NOVO HORIZONTE'!G2371),2)</f>
        <v>0</v>
      </c>
      <c r="H2371" s="107">
        <f t="shared" si="311"/>
        <v>0</v>
      </c>
      <c r="I2371" s="143">
        <f t="shared" si="307"/>
        <v>0</v>
      </c>
      <c r="J2371" s="142"/>
      <c r="K2371" s="183"/>
      <c r="L2371" s="7" t="str">
        <f t="shared" si="308"/>
        <v/>
      </c>
      <c r="M2371" s="7" t="str">
        <f t="shared" si="309"/>
        <v/>
      </c>
      <c r="N2371" s="7" t="str">
        <f t="shared" si="305"/>
        <v/>
      </c>
      <c r="O2371" s="144"/>
      <c r="P2371" s="355">
        <v>0</v>
      </c>
      <c r="Q2371" s="362">
        <f>SUM('NOVO HORIZONTE'!I2371)</f>
        <v>0</v>
      </c>
      <c r="R2371" s="363">
        <f t="shared" si="310"/>
        <v>0</v>
      </c>
      <c r="S2371" s="153">
        <f t="shared" si="304"/>
        <v>0</v>
      </c>
      <c r="T2371" s="364"/>
    </row>
    <row r="2372" ht="33.75" hidden="1" spans="1:20">
      <c r="A2372" s="158">
        <v>102362</v>
      </c>
      <c r="B2372" s="100" t="s">
        <v>252</v>
      </c>
      <c r="C2372" s="104" t="s">
        <v>2585</v>
      </c>
      <c r="D2372" s="94" t="s">
        <v>261</v>
      </c>
      <c r="E2372" s="95">
        <v>182.22</v>
      </c>
      <c r="F2372" s="96">
        <f t="shared" si="306"/>
        <v>223.66</v>
      </c>
      <c r="G2372" s="107">
        <f>ROUND(SUM('NOVO HORIZONTE'!G2372),2)</f>
        <v>0</v>
      </c>
      <c r="H2372" s="107">
        <f t="shared" si="311"/>
        <v>0</v>
      </c>
      <c r="I2372" s="143">
        <f t="shared" si="307"/>
        <v>0</v>
      </c>
      <c r="J2372" s="142"/>
      <c r="K2372" s="183"/>
      <c r="L2372" s="7" t="str">
        <f t="shared" si="308"/>
        <v/>
      </c>
      <c r="M2372" s="7" t="str">
        <f t="shared" si="309"/>
        <v/>
      </c>
      <c r="N2372" s="7" t="str">
        <f t="shared" si="305"/>
        <v/>
      </c>
      <c r="O2372" s="144"/>
      <c r="P2372" s="355">
        <v>0</v>
      </c>
      <c r="Q2372" s="362">
        <f>SUM('NOVO HORIZONTE'!I2372)</f>
        <v>0</v>
      </c>
      <c r="R2372" s="363">
        <f t="shared" si="310"/>
        <v>0</v>
      </c>
      <c r="S2372" s="153">
        <f t="shared" si="304"/>
        <v>0</v>
      </c>
      <c r="T2372" s="364"/>
    </row>
    <row r="2373" ht="33.75" hidden="1" spans="1:20">
      <c r="A2373" s="158">
        <v>102363</v>
      </c>
      <c r="B2373" s="100" t="s">
        <v>252</v>
      </c>
      <c r="C2373" s="104" t="s">
        <v>2586</v>
      </c>
      <c r="D2373" s="94" t="s">
        <v>261</v>
      </c>
      <c r="E2373" s="95">
        <v>195.79</v>
      </c>
      <c r="F2373" s="96">
        <f t="shared" si="306"/>
        <v>240.31</v>
      </c>
      <c r="G2373" s="107">
        <f>ROUND(SUM('NOVO HORIZONTE'!G2373),2)</f>
        <v>0</v>
      </c>
      <c r="H2373" s="107">
        <f t="shared" si="311"/>
        <v>0</v>
      </c>
      <c r="I2373" s="143">
        <f t="shared" si="307"/>
        <v>0</v>
      </c>
      <c r="J2373" s="142"/>
      <c r="K2373" s="183"/>
      <c r="L2373" s="7" t="str">
        <f t="shared" si="308"/>
        <v/>
      </c>
      <c r="M2373" s="7" t="str">
        <f t="shared" si="309"/>
        <v/>
      </c>
      <c r="N2373" s="7" t="str">
        <f t="shared" si="305"/>
        <v/>
      </c>
      <c r="O2373" s="144"/>
      <c r="P2373" s="355">
        <v>0</v>
      </c>
      <c r="Q2373" s="362">
        <f>SUM('NOVO HORIZONTE'!I2373)</f>
        <v>0</v>
      </c>
      <c r="R2373" s="363">
        <f t="shared" si="310"/>
        <v>0</v>
      </c>
      <c r="S2373" s="153">
        <f t="shared" si="304"/>
        <v>0</v>
      </c>
      <c r="T2373" s="364"/>
    </row>
    <row r="2374" ht="33.75" hidden="1" spans="1:20">
      <c r="A2374" s="158">
        <v>102364</v>
      </c>
      <c r="B2374" s="100" t="s">
        <v>252</v>
      </c>
      <c r="C2374" s="104" t="s">
        <v>2587</v>
      </c>
      <c r="D2374" s="94" t="s">
        <v>261</v>
      </c>
      <c r="E2374" s="95">
        <v>220.66</v>
      </c>
      <c r="F2374" s="96">
        <f t="shared" si="306"/>
        <v>270.84</v>
      </c>
      <c r="G2374" s="107">
        <f>ROUND(SUM('NOVO HORIZONTE'!G2374),2)</f>
        <v>0</v>
      </c>
      <c r="H2374" s="107">
        <f t="shared" si="311"/>
        <v>0</v>
      </c>
      <c r="I2374" s="143">
        <f t="shared" si="307"/>
        <v>0</v>
      </c>
      <c r="J2374" s="142"/>
      <c r="K2374" s="183"/>
      <c r="L2374" s="7" t="str">
        <f t="shared" si="308"/>
        <v/>
      </c>
      <c r="M2374" s="7" t="str">
        <f t="shared" si="309"/>
        <v/>
      </c>
      <c r="N2374" s="7" t="str">
        <f t="shared" si="305"/>
        <v/>
      </c>
      <c r="O2374" s="144"/>
      <c r="P2374" s="355">
        <v>0</v>
      </c>
      <c r="Q2374" s="362">
        <f>SUM('NOVO HORIZONTE'!I2374)</f>
        <v>0</v>
      </c>
      <c r="R2374" s="363">
        <f t="shared" si="310"/>
        <v>0</v>
      </c>
      <c r="S2374" s="153">
        <f t="shared" si="304"/>
        <v>0</v>
      </c>
      <c r="T2374" s="364"/>
    </row>
    <row r="2375" ht="12.75" hidden="1" spans="1:20">
      <c r="A2375" s="154" t="s">
        <v>2524</v>
      </c>
      <c r="B2375" s="100"/>
      <c r="C2375" s="161" t="s">
        <v>2588</v>
      </c>
      <c r="D2375" s="94">
        <v>0</v>
      </c>
      <c r="E2375" s="95">
        <v>0</v>
      </c>
      <c r="F2375" s="96">
        <f t="shared" si="306"/>
        <v>0</v>
      </c>
      <c r="G2375" s="187">
        <f>ROUND(SUM('NOVO HORIZONTE'!G2375),2)</f>
        <v>0</v>
      </c>
      <c r="H2375" s="187">
        <f t="shared" si="311"/>
        <v>0</v>
      </c>
      <c r="I2375" s="188">
        <f t="shared" si="307"/>
        <v>0</v>
      </c>
      <c r="J2375" s="142"/>
      <c r="K2375" s="138" t="str">
        <f>IF(OR(SUM(I2376:I2394)&gt;0,SUM(I2376:I2394)&gt;0),"xx","")</f>
        <v/>
      </c>
      <c r="L2375" s="7" t="str">
        <f t="shared" si="308"/>
        <v/>
      </c>
      <c r="M2375" s="7" t="str">
        <f t="shared" si="309"/>
        <v/>
      </c>
      <c r="N2375" s="7" t="str">
        <f t="shared" si="305"/>
        <v/>
      </c>
      <c r="O2375" s="144"/>
      <c r="P2375" s="375"/>
      <c r="Q2375" s="362">
        <f>SUM('NOVO HORIZONTE'!I2375)</f>
        <v>0</v>
      </c>
      <c r="R2375" s="363">
        <f t="shared" si="310"/>
        <v>0</v>
      </c>
      <c r="S2375" s="153">
        <f t="shared" si="304"/>
        <v>0</v>
      </c>
      <c r="T2375" s="364"/>
    </row>
    <row r="2376" ht="22.5" hidden="1" spans="1:20">
      <c r="A2376" s="158">
        <v>101205</v>
      </c>
      <c r="B2376" s="100" t="s">
        <v>252</v>
      </c>
      <c r="C2376" s="104" t="s">
        <v>2568</v>
      </c>
      <c r="D2376" s="94" t="s">
        <v>263</v>
      </c>
      <c r="E2376" s="95">
        <v>48.12</v>
      </c>
      <c r="F2376" s="96">
        <f t="shared" si="306"/>
        <v>59.06</v>
      </c>
      <c r="G2376" s="107">
        <f>ROUND(SUM('NOVO HORIZONTE'!G2376),2)</f>
        <v>0</v>
      </c>
      <c r="H2376" s="107">
        <f t="shared" si="311"/>
        <v>0</v>
      </c>
      <c r="I2376" s="143">
        <f t="shared" si="307"/>
        <v>0</v>
      </c>
      <c r="J2376" s="142"/>
      <c r="K2376" s="183"/>
      <c r="L2376" s="7" t="str">
        <f t="shared" si="308"/>
        <v/>
      </c>
      <c r="M2376" s="7" t="str">
        <f t="shared" si="309"/>
        <v/>
      </c>
      <c r="N2376" s="7" t="str">
        <f t="shared" si="305"/>
        <v/>
      </c>
      <c r="O2376" s="144"/>
      <c r="P2376" s="355">
        <v>0</v>
      </c>
      <c r="Q2376" s="362">
        <f>SUM('NOVO HORIZONTE'!I2376)</f>
        <v>0</v>
      </c>
      <c r="R2376" s="363">
        <f t="shared" si="310"/>
        <v>0</v>
      </c>
      <c r="S2376" s="153">
        <f t="shared" si="304"/>
        <v>0</v>
      </c>
      <c r="T2376" s="364"/>
    </row>
    <row r="2377" ht="22.5" hidden="1" spans="1:20">
      <c r="A2377" s="158">
        <v>101188</v>
      </c>
      <c r="B2377" s="100" t="s">
        <v>252</v>
      </c>
      <c r="C2377" s="104" t="s">
        <v>2569</v>
      </c>
      <c r="D2377" s="94" t="s">
        <v>263</v>
      </c>
      <c r="E2377" s="95">
        <v>7.11</v>
      </c>
      <c r="F2377" s="96">
        <f t="shared" si="306"/>
        <v>8.73</v>
      </c>
      <c r="G2377" s="107">
        <f>ROUND(SUM('NOVO HORIZONTE'!G2377),2)</f>
        <v>0</v>
      </c>
      <c r="H2377" s="107">
        <f t="shared" si="311"/>
        <v>0</v>
      </c>
      <c r="I2377" s="143">
        <f t="shared" si="307"/>
        <v>0</v>
      </c>
      <c r="J2377" s="142"/>
      <c r="K2377" s="183"/>
      <c r="L2377" s="7" t="str">
        <f t="shared" si="308"/>
        <v/>
      </c>
      <c r="M2377" s="7" t="str">
        <f t="shared" si="309"/>
        <v/>
      </c>
      <c r="N2377" s="7" t="str">
        <f t="shared" si="305"/>
        <v/>
      </c>
      <c r="O2377" s="144"/>
      <c r="P2377" s="355">
        <v>0</v>
      </c>
      <c r="Q2377" s="362">
        <f>SUM('NOVO HORIZONTE'!I2377)</f>
        <v>0</v>
      </c>
      <c r="R2377" s="363">
        <f t="shared" si="310"/>
        <v>0</v>
      </c>
      <c r="S2377" s="153">
        <f t="shared" si="304"/>
        <v>0</v>
      </c>
      <c r="T2377" s="364"/>
    </row>
    <row r="2378" ht="22.5" hidden="1" spans="1:20">
      <c r="A2378" s="158">
        <v>101189</v>
      </c>
      <c r="B2378" s="100" t="s">
        <v>252</v>
      </c>
      <c r="C2378" s="104" t="s">
        <v>2570</v>
      </c>
      <c r="D2378" s="94" t="s">
        <v>263</v>
      </c>
      <c r="E2378" s="95">
        <v>70.46</v>
      </c>
      <c r="F2378" s="96">
        <f t="shared" si="306"/>
        <v>86.48</v>
      </c>
      <c r="G2378" s="107">
        <f>ROUND(SUM('NOVO HORIZONTE'!G2378),2)</f>
        <v>0</v>
      </c>
      <c r="H2378" s="107">
        <f t="shared" si="311"/>
        <v>0</v>
      </c>
      <c r="I2378" s="143">
        <f t="shared" si="307"/>
        <v>0</v>
      </c>
      <c r="J2378" s="142"/>
      <c r="K2378" s="183"/>
      <c r="L2378" s="7" t="str">
        <f t="shared" si="308"/>
        <v/>
      </c>
      <c r="M2378" s="7" t="str">
        <f t="shared" si="309"/>
        <v/>
      </c>
      <c r="N2378" s="7" t="str">
        <f t="shared" si="305"/>
        <v/>
      </c>
      <c r="O2378" s="144"/>
      <c r="P2378" s="355">
        <v>0</v>
      </c>
      <c r="Q2378" s="362">
        <f>SUM('NOVO HORIZONTE'!I2378)</f>
        <v>0</v>
      </c>
      <c r="R2378" s="363">
        <f t="shared" si="310"/>
        <v>0</v>
      </c>
      <c r="S2378" s="153">
        <f t="shared" si="304"/>
        <v>0</v>
      </c>
      <c r="T2378" s="364"/>
    </row>
    <row r="2379" ht="22.5" hidden="1" spans="1:20">
      <c r="A2379" s="158">
        <v>101190</v>
      </c>
      <c r="B2379" s="100" t="s">
        <v>252</v>
      </c>
      <c r="C2379" s="104" t="s">
        <v>2571</v>
      </c>
      <c r="D2379" s="94" t="s">
        <v>263</v>
      </c>
      <c r="E2379" s="95">
        <v>69.65</v>
      </c>
      <c r="F2379" s="96">
        <f t="shared" si="306"/>
        <v>85.49</v>
      </c>
      <c r="G2379" s="107">
        <f>ROUND(SUM('NOVO HORIZONTE'!G2379),2)</f>
        <v>0</v>
      </c>
      <c r="H2379" s="107">
        <f t="shared" si="311"/>
        <v>0</v>
      </c>
      <c r="I2379" s="143">
        <f t="shared" si="307"/>
        <v>0</v>
      </c>
      <c r="J2379" s="142"/>
      <c r="K2379" s="183"/>
      <c r="L2379" s="7" t="str">
        <f t="shared" si="308"/>
        <v/>
      </c>
      <c r="M2379" s="7" t="str">
        <f t="shared" si="309"/>
        <v/>
      </c>
      <c r="N2379" s="7" t="str">
        <f t="shared" si="305"/>
        <v/>
      </c>
      <c r="O2379" s="144"/>
      <c r="P2379" s="355">
        <v>0</v>
      </c>
      <c r="Q2379" s="362">
        <f>SUM('NOVO HORIZONTE'!I2379)</f>
        <v>0</v>
      </c>
      <c r="R2379" s="363">
        <f t="shared" si="310"/>
        <v>0</v>
      </c>
      <c r="S2379" s="153">
        <f t="shared" si="304"/>
        <v>0</v>
      </c>
      <c r="T2379" s="364"/>
    </row>
    <row r="2380" ht="22.5" hidden="1" spans="1:20">
      <c r="A2380" s="158">
        <v>101191</v>
      </c>
      <c r="B2380" s="100" t="s">
        <v>252</v>
      </c>
      <c r="C2380" s="104" t="s">
        <v>2572</v>
      </c>
      <c r="D2380" s="94" t="s">
        <v>263</v>
      </c>
      <c r="E2380" s="95">
        <v>70.05</v>
      </c>
      <c r="F2380" s="96">
        <f t="shared" si="306"/>
        <v>85.98</v>
      </c>
      <c r="G2380" s="107">
        <f>ROUND(SUM('NOVO HORIZONTE'!G2380),2)</f>
        <v>0</v>
      </c>
      <c r="H2380" s="107">
        <f t="shared" si="311"/>
        <v>0</v>
      </c>
      <c r="I2380" s="143">
        <f t="shared" si="307"/>
        <v>0</v>
      </c>
      <c r="J2380" s="142"/>
      <c r="K2380" s="183"/>
      <c r="L2380" s="7" t="str">
        <f t="shared" si="308"/>
        <v/>
      </c>
      <c r="M2380" s="7" t="str">
        <f t="shared" si="309"/>
        <v/>
      </c>
      <c r="N2380" s="7" t="str">
        <f t="shared" si="305"/>
        <v/>
      </c>
      <c r="O2380" s="144"/>
      <c r="P2380" s="355">
        <v>0</v>
      </c>
      <c r="Q2380" s="362">
        <f>SUM('NOVO HORIZONTE'!I2380)</f>
        <v>0</v>
      </c>
      <c r="R2380" s="363">
        <f t="shared" si="310"/>
        <v>0</v>
      </c>
      <c r="S2380" s="153">
        <f t="shared" si="304"/>
        <v>0</v>
      </c>
      <c r="T2380" s="364"/>
    </row>
    <row r="2381" ht="22.5" hidden="1" spans="1:20">
      <c r="A2381" s="158">
        <v>101192</v>
      </c>
      <c r="B2381" s="100" t="s">
        <v>252</v>
      </c>
      <c r="C2381" s="104" t="s">
        <v>2573</v>
      </c>
      <c r="D2381" s="94" t="s">
        <v>263</v>
      </c>
      <c r="E2381" s="95">
        <v>71.85</v>
      </c>
      <c r="F2381" s="96">
        <f t="shared" si="306"/>
        <v>88.19</v>
      </c>
      <c r="G2381" s="107">
        <f>ROUND(SUM('NOVO HORIZONTE'!G2381),2)</f>
        <v>0</v>
      </c>
      <c r="H2381" s="107">
        <f t="shared" si="311"/>
        <v>0</v>
      </c>
      <c r="I2381" s="143">
        <f t="shared" si="307"/>
        <v>0</v>
      </c>
      <c r="J2381" s="142"/>
      <c r="K2381" s="183"/>
      <c r="L2381" s="7" t="str">
        <f t="shared" si="308"/>
        <v/>
      </c>
      <c r="M2381" s="7" t="str">
        <f t="shared" si="309"/>
        <v/>
      </c>
      <c r="N2381" s="7" t="str">
        <f t="shared" si="305"/>
        <v/>
      </c>
      <c r="O2381" s="144"/>
      <c r="P2381" s="355">
        <v>0</v>
      </c>
      <c r="Q2381" s="362">
        <f>SUM('NOVO HORIZONTE'!I2381)</f>
        <v>0</v>
      </c>
      <c r="R2381" s="363">
        <f t="shared" si="310"/>
        <v>0</v>
      </c>
      <c r="S2381" s="153">
        <f t="shared" si="304"/>
        <v>0</v>
      </c>
      <c r="T2381" s="364"/>
    </row>
    <row r="2382" ht="22.5" hidden="1" spans="1:20">
      <c r="A2382" s="158">
        <v>101193</v>
      </c>
      <c r="B2382" s="100" t="s">
        <v>252</v>
      </c>
      <c r="C2382" s="104" t="s">
        <v>2574</v>
      </c>
      <c r="D2382" s="94" t="s">
        <v>263</v>
      </c>
      <c r="E2382" s="95">
        <v>64.27</v>
      </c>
      <c r="F2382" s="96">
        <f t="shared" si="306"/>
        <v>78.88</v>
      </c>
      <c r="G2382" s="107">
        <f>ROUND(SUM('NOVO HORIZONTE'!G2382),2)</f>
        <v>0</v>
      </c>
      <c r="H2382" s="107">
        <f t="shared" si="311"/>
        <v>0</v>
      </c>
      <c r="I2382" s="143">
        <f t="shared" si="307"/>
        <v>0</v>
      </c>
      <c r="J2382" s="142"/>
      <c r="K2382" s="183"/>
      <c r="L2382" s="7" t="str">
        <f t="shared" si="308"/>
        <v/>
      </c>
      <c r="M2382" s="7" t="str">
        <f t="shared" si="309"/>
        <v/>
      </c>
      <c r="N2382" s="7" t="str">
        <f t="shared" si="305"/>
        <v/>
      </c>
      <c r="O2382" s="144"/>
      <c r="P2382" s="355">
        <v>0</v>
      </c>
      <c r="Q2382" s="362">
        <f>SUM('NOVO HORIZONTE'!I2382)</f>
        <v>0</v>
      </c>
      <c r="R2382" s="363">
        <f t="shared" si="310"/>
        <v>0</v>
      </c>
      <c r="S2382" s="153">
        <f t="shared" si="304"/>
        <v>0</v>
      </c>
      <c r="T2382" s="364"/>
    </row>
    <row r="2383" ht="22.5" hidden="1" spans="1:20">
      <c r="A2383" s="158">
        <v>101194</v>
      </c>
      <c r="B2383" s="100" t="s">
        <v>252</v>
      </c>
      <c r="C2383" s="104" t="s">
        <v>2575</v>
      </c>
      <c r="D2383" s="94" t="s">
        <v>263</v>
      </c>
      <c r="E2383" s="95">
        <v>64.67</v>
      </c>
      <c r="F2383" s="96">
        <f t="shared" si="306"/>
        <v>79.38</v>
      </c>
      <c r="G2383" s="107">
        <f>ROUND(SUM('NOVO HORIZONTE'!G2383),2)</f>
        <v>0</v>
      </c>
      <c r="H2383" s="107">
        <f t="shared" si="311"/>
        <v>0</v>
      </c>
      <c r="I2383" s="143">
        <f t="shared" si="307"/>
        <v>0</v>
      </c>
      <c r="J2383" s="142"/>
      <c r="K2383" s="183"/>
      <c r="L2383" s="7" t="str">
        <f t="shared" si="308"/>
        <v/>
      </c>
      <c r="M2383" s="7" t="str">
        <f t="shared" si="309"/>
        <v/>
      </c>
      <c r="N2383" s="7" t="str">
        <f t="shared" si="305"/>
        <v/>
      </c>
      <c r="O2383" s="144"/>
      <c r="P2383" s="355">
        <v>0</v>
      </c>
      <c r="Q2383" s="362">
        <f>SUM('NOVO HORIZONTE'!I2383)</f>
        <v>0</v>
      </c>
      <c r="R2383" s="363">
        <f t="shared" si="310"/>
        <v>0</v>
      </c>
      <c r="S2383" s="153">
        <f t="shared" si="304"/>
        <v>0</v>
      </c>
      <c r="T2383" s="364"/>
    </row>
    <row r="2384" ht="22.5" hidden="1" spans="1:20">
      <c r="A2384" s="158">
        <v>101197</v>
      </c>
      <c r="B2384" s="100" t="s">
        <v>252</v>
      </c>
      <c r="C2384" s="104" t="s">
        <v>2576</v>
      </c>
      <c r="D2384" s="94" t="s">
        <v>263</v>
      </c>
      <c r="E2384" s="95">
        <v>128.75</v>
      </c>
      <c r="F2384" s="96">
        <f t="shared" si="306"/>
        <v>158.03</v>
      </c>
      <c r="G2384" s="107">
        <f>ROUND(SUM('NOVO HORIZONTE'!G2384),2)</f>
        <v>0</v>
      </c>
      <c r="H2384" s="107">
        <f t="shared" si="311"/>
        <v>0</v>
      </c>
      <c r="I2384" s="143">
        <f t="shared" si="307"/>
        <v>0</v>
      </c>
      <c r="J2384" s="142"/>
      <c r="K2384" s="183"/>
      <c r="L2384" s="7" t="str">
        <f t="shared" si="308"/>
        <v/>
      </c>
      <c r="M2384" s="7" t="str">
        <f t="shared" si="309"/>
        <v/>
      </c>
      <c r="N2384" s="7" t="str">
        <f t="shared" si="305"/>
        <v/>
      </c>
      <c r="O2384" s="144"/>
      <c r="P2384" s="355">
        <v>0</v>
      </c>
      <c r="Q2384" s="362">
        <f>SUM('NOVO HORIZONTE'!I2384)</f>
        <v>0</v>
      </c>
      <c r="R2384" s="363">
        <f t="shared" si="310"/>
        <v>0</v>
      </c>
      <c r="S2384" s="153">
        <f t="shared" si="304"/>
        <v>0</v>
      </c>
      <c r="T2384" s="364"/>
    </row>
    <row r="2385" ht="33.75" hidden="1" spans="1:20">
      <c r="A2385" s="158">
        <v>101198</v>
      </c>
      <c r="B2385" s="100" t="s">
        <v>252</v>
      </c>
      <c r="C2385" s="104" t="s">
        <v>2577</v>
      </c>
      <c r="D2385" s="94" t="s">
        <v>263</v>
      </c>
      <c r="E2385" s="95">
        <v>98.7</v>
      </c>
      <c r="F2385" s="96">
        <f t="shared" si="306"/>
        <v>121.14</v>
      </c>
      <c r="G2385" s="107">
        <f>ROUND(SUM('NOVO HORIZONTE'!G2385),2)</f>
        <v>0</v>
      </c>
      <c r="H2385" s="107">
        <f t="shared" si="311"/>
        <v>0</v>
      </c>
      <c r="I2385" s="143">
        <f t="shared" si="307"/>
        <v>0</v>
      </c>
      <c r="J2385" s="142"/>
      <c r="K2385" s="183"/>
      <c r="L2385" s="7" t="str">
        <f t="shared" si="308"/>
        <v/>
      </c>
      <c r="M2385" s="7" t="str">
        <f t="shared" si="309"/>
        <v/>
      </c>
      <c r="N2385" s="7" t="str">
        <f t="shared" si="305"/>
        <v/>
      </c>
      <c r="O2385" s="144"/>
      <c r="P2385" s="355">
        <v>0</v>
      </c>
      <c r="Q2385" s="362">
        <f>SUM('NOVO HORIZONTE'!I2385)</f>
        <v>0</v>
      </c>
      <c r="R2385" s="363">
        <f t="shared" si="310"/>
        <v>0</v>
      </c>
      <c r="S2385" s="153">
        <f t="shared" si="304"/>
        <v>0</v>
      </c>
      <c r="T2385" s="364"/>
    </row>
    <row r="2386" ht="22.5" hidden="1" spans="1:20">
      <c r="A2386" s="158">
        <v>101199</v>
      </c>
      <c r="B2386" s="100" t="s">
        <v>252</v>
      </c>
      <c r="C2386" s="104" t="s">
        <v>2578</v>
      </c>
      <c r="D2386" s="94" t="s">
        <v>263</v>
      </c>
      <c r="E2386" s="95">
        <v>99.71</v>
      </c>
      <c r="F2386" s="96">
        <f t="shared" si="306"/>
        <v>122.38</v>
      </c>
      <c r="G2386" s="107">
        <f>ROUND(SUM('NOVO HORIZONTE'!G2386),2)</f>
        <v>0</v>
      </c>
      <c r="H2386" s="107">
        <f t="shared" si="311"/>
        <v>0</v>
      </c>
      <c r="I2386" s="143">
        <f t="shared" si="307"/>
        <v>0</v>
      </c>
      <c r="J2386" s="142"/>
      <c r="K2386" s="183"/>
      <c r="L2386" s="7" t="str">
        <f t="shared" si="308"/>
        <v/>
      </c>
      <c r="M2386" s="7" t="str">
        <f t="shared" si="309"/>
        <v/>
      </c>
      <c r="N2386" s="7" t="str">
        <f t="shared" si="305"/>
        <v/>
      </c>
      <c r="O2386" s="144"/>
      <c r="P2386" s="355">
        <v>0</v>
      </c>
      <c r="Q2386" s="362">
        <f>SUM('NOVO HORIZONTE'!I2386)</f>
        <v>0</v>
      </c>
      <c r="R2386" s="363">
        <f t="shared" si="310"/>
        <v>0</v>
      </c>
      <c r="S2386" s="153">
        <f t="shared" si="304"/>
        <v>0</v>
      </c>
      <c r="T2386" s="364"/>
    </row>
    <row r="2387" ht="33.75" hidden="1" spans="1:20">
      <c r="A2387" s="158">
        <v>101200</v>
      </c>
      <c r="B2387" s="100" t="s">
        <v>252</v>
      </c>
      <c r="C2387" s="104" t="s">
        <v>2579</v>
      </c>
      <c r="D2387" s="94" t="s">
        <v>263</v>
      </c>
      <c r="E2387" s="95">
        <v>69.83</v>
      </c>
      <c r="F2387" s="96">
        <f t="shared" si="306"/>
        <v>85.71</v>
      </c>
      <c r="G2387" s="107">
        <f>ROUND(SUM('NOVO HORIZONTE'!G2387),2)</f>
        <v>0</v>
      </c>
      <c r="H2387" s="107">
        <f t="shared" si="311"/>
        <v>0</v>
      </c>
      <c r="I2387" s="143">
        <f t="shared" si="307"/>
        <v>0</v>
      </c>
      <c r="J2387" s="142"/>
      <c r="K2387" s="183"/>
      <c r="L2387" s="7" t="str">
        <f t="shared" si="308"/>
        <v/>
      </c>
      <c r="M2387" s="7" t="str">
        <f t="shared" si="309"/>
        <v/>
      </c>
      <c r="N2387" s="7" t="str">
        <f t="shared" si="305"/>
        <v/>
      </c>
      <c r="O2387" s="144"/>
      <c r="P2387" s="355">
        <v>0</v>
      </c>
      <c r="Q2387" s="362">
        <f>SUM('NOVO HORIZONTE'!I2387)</f>
        <v>0</v>
      </c>
      <c r="R2387" s="363">
        <f t="shared" si="310"/>
        <v>0</v>
      </c>
      <c r="S2387" s="153">
        <f t="shared" si="304"/>
        <v>0</v>
      </c>
      <c r="T2387" s="364"/>
    </row>
    <row r="2388" ht="33.75" hidden="1" spans="1:20">
      <c r="A2388" s="158">
        <v>101201</v>
      </c>
      <c r="B2388" s="100" t="s">
        <v>252</v>
      </c>
      <c r="C2388" s="104" t="s">
        <v>2580</v>
      </c>
      <c r="D2388" s="94" t="s">
        <v>263</v>
      </c>
      <c r="E2388" s="95">
        <v>85.05</v>
      </c>
      <c r="F2388" s="96">
        <f t="shared" si="306"/>
        <v>104.39</v>
      </c>
      <c r="G2388" s="107">
        <f>ROUND(SUM('NOVO HORIZONTE'!G2388),2)</f>
        <v>0</v>
      </c>
      <c r="H2388" s="107">
        <f t="shared" si="311"/>
        <v>0</v>
      </c>
      <c r="I2388" s="143">
        <f t="shared" si="307"/>
        <v>0</v>
      </c>
      <c r="J2388" s="142"/>
      <c r="K2388" s="183"/>
      <c r="L2388" s="7" t="str">
        <f t="shared" si="308"/>
        <v/>
      </c>
      <c r="M2388" s="7" t="str">
        <f t="shared" si="309"/>
        <v/>
      </c>
      <c r="N2388" s="7" t="str">
        <f t="shared" si="305"/>
        <v/>
      </c>
      <c r="O2388" s="144"/>
      <c r="P2388" s="355">
        <v>0</v>
      </c>
      <c r="Q2388" s="362">
        <f>SUM('NOVO HORIZONTE'!I2388)</f>
        <v>0</v>
      </c>
      <c r="R2388" s="363">
        <f t="shared" si="310"/>
        <v>0</v>
      </c>
      <c r="S2388" s="153">
        <f t="shared" si="304"/>
        <v>0</v>
      </c>
      <c r="T2388" s="364"/>
    </row>
    <row r="2389" ht="33.75" hidden="1" spans="1:20">
      <c r="A2389" s="158">
        <v>101202</v>
      </c>
      <c r="B2389" s="100" t="s">
        <v>252</v>
      </c>
      <c r="C2389" s="104" t="s">
        <v>2581</v>
      </c>
      <c r="D2389" s="94" t="s">
        <v>263</v>
      </c>
      <c r="E2389" s="95">
        <v>48.12</v>
      </c>
      <c r="F2389" s="96">
        <f t="shared" si="306"/>
        <v>59.06</v>
      </c>
      <c r="G2389" s="107">
        <f>ROUND(SUM('NOVO HORIZONTE'!G2389),2)</f>
        <v>0</v>
      </c>
      <c r="H2389" s="107">
        <f t="shared" si="311"/>
        <v>0</v>
      </c>
      <c r="I2389" s="143">
        <f t="shared" si="307"/>
        <v>0</v>
      </c>
      <c r="J2389" s="142"/>
      <c r="K2389" s="183"/>
      <c r="L2389" s="7" t="str">
        <f t="shared" si="308"/>
        <v/>
      </c>
      <c r="M2389" s="7" t="str">
        <f t="shared" si="309"/>
        <v/>
      </c>
      <c r="N2389" s="7" t="str">
        <f t="shared" si="305"/>
        <v/>
      </c>
      <c r="O2389" s="144"/>
      <c r="P2389" s="355">
        <v>0</v>
      </c>
      <c r="Q2389" s="362">
        <f>SUM('NOVO HORIZONTE'!I2389)</f>
        <v>0</v>
      </c>
      <c r="R2389" s="363">
        <f t="shared" si="310"/>
        <v>0</v>
      </c>
      <c r="S2389" s="153">
        <f t="shared" si="304"/>
        <v>0</v>
      </c>
      <c r="T2389" s="364"/>
    </row>
    <row r="2390" ht="33.75" hidden="1" spans="1:20">
      <c r="A2390" s="158">
        <v>101203</v>
      </c>
      <c r="B2390" s="100" t="s">
        <v>252</v>
      </c>
      <c r="C2390" s="104" t="s">
        <v>2582</v>
      </c>
      <c r="D2390" s="94" t="s">
        <v>263</v>
      </c>
      <c r="E2390" s="95">
        <v>47.11</v>
      </c>
      <c r="F2390" s="96">
        <f t="shared" si="306"/>
        <v>57.82</v>
      </c>
      <c r="G2390" s="107">
        <f>ROUND(SUM('NOVO HORIZONTE'!G2390),2)</f>
        <v>0</v>
      </c>
      <c r="H2390" s="107">
        <f t="shared" si="311"/>
        <v>0</v>
      </c>
      <c r="I2390" s="143">
        <f t="shared" si="307"/>
        <v>0</v>
      </c>
      <c r="J2390" s="142"/>
      <c r="K2390" s="183"/>
      <c r="L2390" s="7" t="str">
        <f t="shared" si="308"/>
        <v/>
      </c>
      <c r="M2390" s="7" t="str">
        <f t="shared" si="309"/>
        <v/>
      </c>
      <c r="N2390" s="7" t="str">
        <f t="shared" si="305"/>
        <v/>
      </c>
      <c r="O2390" s="144"/>
      <c r="P2390" s="355">
        <v>0</v>
      </c>
      <c r="Q2390" s="362">
        <f>SUM('NOVO HORIZONTE'!I2390)</f>
        <v>0</v>
      </c>
      <c r="R2390" s="363">
        <f t="shared" si="310"/>
        <v>0</v>
      </c>
      <c r="S2390" s="153">
        <f t="shared" si="304"/>
        <v>0</v>
      </c>
      <c r="T2390" s="364"/>
    </row>
    <row r="2391" ht="22.5" hidden="1" spans="1:20">
      <c r="A2391" s="158">
        <v>101204</v>
      </c>
      <c r="B2391" s="100" t="s">
        <v>252</v>
      </c>
      <c r="C2391" s="104" t="s">
        <v>2583</v>
      </c>
      <c r="D2391" s="94" t="s">
        <v>263</v>
      </c>
      <c r="E2391" s="95">
        <v>47.51</v>
      </c>
      <c r="F2391" s="96">
        <f t="shared" si="306"/>
        <v>58.31</v>
      </c>
      <c r="G2391" s="107">
        <f>ROUND(SUM('NOVO HORIZONTE'!G2391),2)</f>
        <v>0</v>
      </c>
      <c r="H2391" s="107">
        <f t="shared" si="311"/>
        <v>0</v>
      </c>
      <c r="I2391" s="143">
        <f t="shared" si="307"/>
        <v>0</v>
      </c>
      <c r="J2391" s="142"/>
      <c r="K2391" s="183"/>
      <c r="L2391" s="7" t="str">
        <f t="shared" si="308"/>
        <v/>
      </c>
      <c r="M2391" s="7" t="str">
        <f t="shared" si="309"/>
        <v/>
      </c>
      <c r="N2391" s="7" t="str">
        <f t="shared" si="305"/>
        <v/>
      </c>
      <c r="O2391" s="144"/>
      <c r="P2391" s="355">
        <v>0</v>
      </c>
      <c r="Q2391" s="362">
        <f>SUM('NOVO HORIZONTE'!I2391)</f>
        <v>0</v>
      </c>
      <c r="R2391" s="363">
        <f t="shared" si="310"/>
        <v>0</v>
      </c>
      <c r="S2391" s="153">
        <f t="shared" si="304"/>
        <v>0</v>
      </c>
      <c r="T2391" s="364"/>
    </row>
    <row r="2392" ht="22.5" hidden="1" spans="1:20">
      <c r="A2392" s="158">
        <v>98522</v>
      </c>
      <c r="B2392" s="100" t="s">
        <v>252</v>
      </c>
      <c r="C2392" s="104" t="s">
        <v>2584</v>
      </c>
      <c r="D2392" s="94" t="s">
        <v>263</v>
      </c>
      <c r="E2392" s="95">
        <v>181.82</v>
      </c>
      <c r="F2392" s="96">
        <f t="shared" si="306"/>
        <v>223.17</v>
      </c>
      <c r="G2392" s="107">
        <f>ROUND(SUM('NOVO HORIZONTE'!G2392),2)</f>
        <v>0</v>
      </c>
      <c r="H2392" s="107">
        <f t="shared" si="311"/>
        <v>0</v>
      </c>
      <c r="I2392" s="143">
        <f t="shared" si="307"/>
        <v>0</v>
      </c>
      <c r="J2392" s="142"/>
      <c r="K2392" s="183"/>
      <c r="L2392" s="7" t="str">
        <f t="shared" si="308"/>
        <v/>
      </c>
      <c r="M2392" s="7" t="str">
        <f t="shared" si="309"/>
        <v/>
      </c>
      <c r="N2392" s="7" t="str">
        <f t="shared" si="305"/>
        <v/>
      </c>
      <c r="O2392" s="144"/>
      <c r="P2392" s="355">
        <v>0</v>
      </c>
      <c r="Q2392" s="362">
        <f>SUM('NOVO HORIZONTE'!I2392)</f>
        <v>0</v>
      </c>
      <c r="R2392" s="363">
        <f t="shared" si="310"/>
        <v>0</v>
      </c>
      <c r="S2392" s="153">
        <f t="shared" si="304"/>
        <v>0</v>
      </c>
      <c r="T2392" s="364"/>
    </row>
    <row r="2393" ht="33.75" hidden="1" spans="1:20">
      <c r="A2393" s="158">
        <v>102362</v>
      </c>
      <c r="B2393" s="100" t="s">
        <v>252</v>
      </c>
      <c r="C2393" s="104" t="s">
        <v>2585</v>
      </c>
      <c r="D2393" s="94" t="s">
        <v>261</v>
      </c>
      <c r="E2393" s="95">
        <v>182.22</v>
      </c>
      <c r="F2393" s="96">
        <f t="shared" si="306"/>
        <v>223.66</v>
      </c>
      <c r="G2393" s="107">
        <f>ROUND(SUM('NOVO HORIZONTE'!G2393),2)</f>
        <v>0</v>
      </c>
      <c r="H2393" s="107">
        <f t="shared" si="311"/>
        <v>0</v>
      </c>
      <c r="I2393" s="143">
        <f t="shared" si="307"/>
        <v>0</v>
      </c>
      <c r="J2393" s="142"/>
      <c r="K2393" s="183"/>
      <c r="L2393" s="7" t="str">
        <f t="shared" si="308"/>
        <v/>
      </c>
      <c r="M2393" s="7" t="str">
        <f t="shared" si="309"/>
        <v/>
      </c>
      <c r="N2393" s="7" t="str">
        <f t="shared" si="305"/>
        <v/>
      </c>
      <c r="O2393" s="144"/>
      <c r="P2393" s="355">
        <v>0</v>
      </c>
      <c r="Q2393" s="362">
        <f>SUM('NOVO HORIZONTE'!I2393)</f>
        <v>0</v>
      </c>
      <c r="R2393" s="363">
        <f t="shared" si="310"/>
        <v>0</v>
      </c>
      <c r="S2393" s="153">
        <f t="shared" ref="S2393:S2456" si="312">IF(R2393=0,0,IF(R2393&gt;0,"c","b"))</f>
        <v>0</v>
      </c>
      <c r="T2393" s="364"/>
    </row>
    <row r="2394" ht="33.75" hidden="1" spans="1:20">
      <c r="A2394" s="158">
        <v>102363</v>
      </c>
      <c r="B2394" s="100" t="s">
        <v>252</v>
      </c>
      <c r="C2394" s="104" t="s">
        <v>2586</v>
      </c>
      <c r="D2394" s="94" t="s">
        <v>261</v>
      </c>
      <c r="E2394" s="95">
        <v>195.79</v>
      </c>
      <c r="F2394" s="96">
        <f t="shared" si="306"/>
        <v>240.31</v>
      </c>
      <c r="G2394" s="107">
        <f>ROUND(SUM('NOVO HORIZONTE'!G2394),2)</f>
        <v>0</v>
      </c>
      <c r="H2394" s="107">
        <f t="shared" si="311"/>
        <v>0</v>
      </c>
      <c r="I2394" s="143">
        <f t="shared" si="307"/>
        <v>0</v>
      </c>
      <c r="J2394" s="142"/>
      <c r="K2394" s="183"/>
      <c r="L2394" s="7" t="str">
        <f t="shared" si="308"/>
        <v/>
      </c>
      <c r="M2394" s="7" t="str">
        <f t="shared" si="309"/>
        <v/>
      </c>
      <c r="N2394" s="7" t="str">
        <f t="shared" si="305"/>
        <v/>
      </c>
      <c r="O2394" s="144"/>
      <c r="P2394" s="355">
        <v>0</v>
      </c>
      <c r="Q2394" s="362">
        <f>SUM('NOVO HORIZONTE'!I2394)</f>
        <v>0</v>
      </c>
      <c r="R2394" s="363">
        <f t="shared" si="310"/>
        <v>0</v>
      </c>
      <c r="S2394" s="153">
        <f t="shared" si="312"/>
        <v>0</v>
      </c>
      <c r="T2394" s="364"/>
    </row>
    <row r="2395" ht="12.75" spans="1:20">
      <c r="A2395" s="158" t="s">
        <v>168</v>
      </c>
      <c r="B2395" s="100"/>
      <c r="C2395" s="222" t="s">
        <v>2589</v>
      </c>
      <c r="D2395" s="94">
        <v>0</v>
      </c>
      <c r="E2395" s="162">
        <v>0</v>
      </c>
      <c r="F2395" s="96">
        <f t="shared" si="306"/>
        <v>0</v>
      </c>
      <c r="G2395" s="180">
        <f>ROUND(SUM('NOVO HORIZONTE'!G2395),2)</f>
        <v>0</v>
      </c>
      <c r="H2395" s="181">
        <f t="shared" si="311"/>
        <v>0</v>
      </c>
      <c r="I2395" s="186">
        <f t="shared" si="307"/>
        <v>0</v>
      </c>
      <c r="J2395" s="142"/>
      <c r="K2395" s="138" t="str">
        <f>IF(OR(SUM(I2396:I2449)&gt;0,SUM(I2396:I2449)&gt;0),"xx","")</f>
        <v>xx</v>
      </c>
      <c r="L2395" s="7" t="str">
        <f t="shared" si="308"/>
        <v>x</v>
      </c>
      <c r="M2395" s="7" t="str">
        <f t="shared" si="309"/>
        <v>x</v>
      </c>
      <c r="N2395" s="7" t="str">
        <f t="shared" si="305"/>
        <v>x</v>
      </c>
      <c r="O2395" s="144"/>
      <c r="P2395" s="375"/>
      <c r="Q2395" s="362">
        <f>SUM('NOVO HORIZONTE'!I2395)</f>
        <v>0</v>
      </c>
      <c r="R2395" s="363">
        <f t="shared" si="310"/>
        <v>0</v>
      </c>
      <c r="S2395" s="153">
        <f t="shared" si="312"/>
        <v>0</v>
      </c>
      <c r="T2395" s="364"/>
    </row>
    <row r="2396" ht="33.75" hidden="1" spans="1:20">
      <c r="A2396" s="158" t="s">
        <v>2590</v>
      </c>
      <c r="B2396" s="100" t="s">
        <v>2590</v>
      </c>
      <c r="C2396" s="159" t="s">
        <v>2591</v>
      </c>
      <c r="D2396" s="192" t="s">
        <v>261</v>
      </c>
      <c r="E2396" s="95">
        <v>152.07</v>
      </c>
      <c r="F2396" s="102">
        <f t="shared" si="306"/>
        <v>186.65</v>
      </c>
      <c r="G2396" s="107">
        <f>ROUND(SUM('NOVO HORIZONTE'!G2396),2)</f>
        <v>0</v>
      </c>
      <c r="H2396" s="107">
        <f t="shared" si="311"/>
        <v>0</v>
      </c>
      <c r="I2396" s="184">
        <f t="shared" si="307"/>
        <v>0</v>
      </c>
      <c r="J2396" s="142"/>
      <c r="K2396" s="183"/>
      <c r="L2396" s="7" t="str">
        <f t="shared" si="308"/>
        <v/>
      </c>
      <c r="M2396" s="7" t="str">
        <f t="shared" si="309"/>
        <v/>
      </c>
      <c r="N2396" s="7" t="str">
        <f t="shared" si="305"/>
        <v/>
      </c>
      <c r="O2396" s="144"/>
      <c r="P2396" s="355">
        <v>0</v>
      </c>
      <c r="Q2396" s="362">
        <f>SUM('NOVO HORIZONTE'!I2396)</f>
        <v>0</v>
      </c>
      <c r="R2396" s="363">
        <f t="shared" si="310"/>
        <v>0</v>
      </c>
      <c r="S2396" s="153">
        <f t="shared" si="312"/>
        <v>0</v>
      </c>
      <c r="T2396" s="364"/>
    </row>
    <row r="2397" ht="22.5" hidden="1" spans="1:20">
      <c r="A2397" s="158" t="s">
        <v>2590</v>
      </c>
      <c r="B2397" s="100" t="s">
        <v>2590</v>
      </c>
      <c r="C2397" s="159" t="s">
        <v>2592</v>
      </c>
      <c r="D2397" s="192" t="s">
        <v>261</v>
      </c>
      <c r="E2397" s="95">
        <v>130.12</v>
      </c>
      <c r="F2397" s="102">
        <f t="shared" si="306"/>
        <v>159.71</v>
      </c>
      <c r="G2397" s="107">
        <f>ROUND(SUM('NOVO HORIZONTE'!G2397),2)</f>
        <v>0</v>
      </c>
      <c r="H2397" s="107">
        <f t="shared" si="311"/>
        <v>0</v>
      </c>
      <c r="I2397" s="184">
        <f t="shared" si="307"/>
        <v>0</v>
      </c>
      <c r="J2397" s="142"/>
      <c r="K2397" s="183"/>
      <c r="L2397" s="7" t="str">
        <f t="shared" si="308"/>
        <v/>
      </c>
      <c r="M2397" s="7" t="str">
        <f t="shared" si="309"/>
        <v/>
      </c>
      <c r="N2397" s="7" t="str">
        <f t="shared" si="305"/>
        <v/>
      </c>
      <c r="O2397" s="144"/>
      <c r="P2397" s="355">
        <v>0</v>
      </c>
      <c r="Q2397" s="362">
        <f>SUM('NOVO HORIZONTE'!I2397)</f>
        <v>0</v>
      </c>
      <c r="R2397" s="363">
        <f t="shared" si="310"/>
        <v>0</v>
      </c>
      <c r="S2397" s="153">
        <f t="shared" si="312"/>
        <v>0</v>
      </c>
      <c r="T2397" s="364"/>
    </row>
    <row r="2398" ht="22.5" hidden="1" spans="1:20">
      <c r="A2398" s="158" t="s">
        <v>2590</v>
      </c>
      <c r="B2398" s="100" t="s">
        <v>2590</v>
      </c>
      <c r="C2398" s="104" t="s">
        <v>2593</v>
      </c>
      <c r="D2398" s="94" t="s">
        <v>261</v>
      </c>
      <c r="E2398" s="95">
        <v>130.12</v>
      </c>
      <c r="F2398" s="102">
        <f t="shared" si="306"/>
        <v>159.71</v>
      </c>
      <c r="G2398" s="107">
        <f>ROUND(SUM('NOVO HORIZONTE'!G2398),2)</f>
        <v>0</v>
      </c>
      <c r="H2398" s="107">
        <f t="shared" si="311"/>
        <v>0</v>
      </c>
      <c r="I2398" s="184">
        <f t="shared" si="307"/>
        <v>0</v>
      </c>
      <c r="J2398" s="142"/>
      <c r="K2398" s="183"/>
      <c r="L2398" s="7" t="str">
        <f t="shared" si="308"/>
        <v/>
      </c>
      <c r="M2398" s="7" t="str">
        <f t="shared" si="309"/>
        <v/>
      </c>
      <c r="N2398" s="7" t="str">
        <f t="shared" si="305"/>
        <v/>
      </c>
      <c r="O2398" s="144"/>
      <c r="P2398" s="355">
        <v>0</v>
      </c>
      <c r="Q2398" s="362">
        <f>SUM('NOVO HORIZONTE'!I2398)</f>
        <v>0</v>
      </c>
      <c r="R2398" s="363">
        <f t="shared" si="310"/>
        <v>0</v>
      </c>
      <c r="S2398" s="153">
        <f t="shared" si="312"/>
        <v>0</v>
      </c>
      <c r="T2398" s="364"/>
    </row>
    <row r="2399" ht="34.5" spans="1:20">
      <c r="A2399" s="366" t="s">
        <v>2594</v>
      </c>
      <c r="B2399" s="388" t="s">
        <v>457</v>
      </c>
      <c r="C2399" s="368" t="s">
        <v>2595</v>
      </c>
      <c r="D2399" s="369" t="s">
        <v>261</v>
      </c>
      <c r="E2399" s="370">
        <v>168.34</v>
      </c>
      <c r="F2399" s="102">
        <f t="shared" si="306"/>
        <v>206.62</v>
      </c>
      <c r="G2399" s="170">
        <f>ROUND(SUM('NOVO HORIZONTE'!G2399),2)</f>
        <v>77.36</v>
      </c>
      <c r="H2399" s="170">
        <f t="shared" si="311"/>
        <v>206.62</v>
      </c>
      <c r="I2399" s="184">
        <f t="shared" si="307"/>
        <v>15984.12</v>
      </c>
      <c r="J2399" s="142"/>
      <c r="K2399" s="146"/>
      <c r="L2399" s="7" t="str">
        <f t="shared" si="308"/>
        <v>x</v>
      </c>
      <c r="M2399" s="7" t="str">
        <f t="shared" si="309"/>
        <v>x</v>
      </c>
      <c r="N2399" s="7" t="str">
        <f t="shared" si="305"/>
        <v>x</v>
      </c>
      <c r="O2399" s="144"/>
      <c r="P2399" s="355"/>
      <c r="Q2399" s="362">
        <f>SUM('NOVO HORIZONTE'!I2399)</f>
        <v>15984.12</v>
      </c>
      <c r="R2399" s="363">
        <f t="shared" si="310"/>
        <v>0</v>
      </c>
      <c r="S2399" s="153">
        <f t="shared" si="312"/>
        <v>0</v>
      </c>
      <c r="T2399" s="364"/>
    </row>
    <row r="2400" ht="33.75" hidden="1" spans="1:20">
      <c r="A2400" s="366" t="s">
        <v>2596</v>
      </c>
      <c r="B2400" s="388" t="s">
        <v>457</v>
      </c>
      <c r="C2400" s="368" t="s">
        <v>2597</v>
      </c>
      <c r="D2400" s="369" t="s">
        <v>261</v>
      </c>
      <c r="E2400" s="370">
        <v>151.67</v>
      </c>
      <c r="F2400" s="102">
        <f t="shared" si="306"/>
        <v>186.16</v>
      </c>
      <c r="G2400" s="170">
        <f>ROUND(SUM('NOVO HORIZONTE'!G2400),2)</f>
        <v>0</v>
      </c>
      <c r="H2400" s="170">
        <f t="shared" si="311"/>
        <v>0</v>
      </c>
      <c r="I2400" s="184">
        <f t="shared" si="307"/>
        <v>0</v>
      </c>
      <c r="J2400" s="142"/>
      <c r="K2400" s="146"/>
      <c r="L2400" s="7" t="str">
        <f t="shared" si="308"/>
        <v/>
      </c>
      <c r="M2400" s="7" t="str">
        <f t="shared" si="309"/>
        <v/>
      </c>
      <c r="N2400" s="7" t="str">
        <f t="shared" si="305"/>
        <v/>
      </c>
      <c r="O2400" s="144"/>
      <c r="P2400" s="355"/>
      <c r="Q2400" s="362">
        <f>SUM('NOVO HORIZONTE'!I2400)</f>
        <v>0</v>
      </c>
      <c r="R2400" s="363">
        <f t="shared" si="310"/>
        <v>0</v>
      </c>
      <c r="S2400" s="153">
        <f t="shared" si="312"/>
        <v>0</v>
      </c>
      <c r="T2400" s="364"/>
    </row>
    <row r="2401" ht="22.5" hidden="1" spans="1:20">
      <c r="A2401" s="366" t="s">
        <v>2598</v>
      </c>
      <c r="B2401" s="388" t="s">
        <v>457</v>
      </c>
      <c r="C2401" s="368" t="s">
        <v>2599</v>
      </c>
      <c r="D2401" s="369" t="s">
        <v>261</v>
      </c>
      <c r="E2401" s="370">
        <v>347.82</v>
      </c>
      <c r="F2401" s="102">
        <f t="shared" si="306"/>
        <v>400.97</v>
      </c>
      <c r="G2401" s="170">
        <f>ROUND(SUM('NOVO HORIZONTE'!G2401),2)</f>
        <v>0</v>
      </c>
      <c r="H2401" s="170">
        <f t="shared" si="311"/>
        <v>0</v>
      </c>
      <c r="I2401" s="184">
        <f t="shared" si="307"/>
        <v>0</v>
      </c>
      <c r="J2401" s="142"/>
      <c r="K2401" s="146"/>
      <c r="L2401" s="7" t="str">
        <f t="shared" si="308"/>
        <v/>
      </c>
      <c r="M2401" s="7" t="str">
        <f t="shared" si="309"/>
        <v/>
      </c>
      <c r="N2401" s="7" t="str">
        <f t="shared" si="305"/>
        <v/>
      </c>
      <c r="O2401" s="144"/>
      <c r="P2401" s="355">
        <v>1</v>
      </c>
      <c r="Q2401" s="362">
        <f>SUM('NOVO HORIZONTE'!I2401)</f>
        <v>0</v>
      </c>
      <c r="R2401" s="363">
        <f t="shared" si="310"/>
        <v>0</v>
      </c>
      <c r="S2401" s="153">
        <f t="shared" si="312"/>
        <v>0</v>
      </c>
      <c r="T2401" s="364"/>
    </row>
    <row r="2402" ht="12.75" hidden="1" spans="1:20">
      <c r="A2402" s="366"/>
      <c r="B2402" s="388"/>
      <c r="C2402" s="368"/>
      <c r="D2402" s="369"/>
      <c r="E2402" s="370"/>
      <c r="F2402" s="102">
        <f t="shared" si="306"/>
        <v>0</v>
      </c>
      <c r="G2402" s="170">
        <f>ROUND(SUM('NOVO HORIZONTE'!G2402),2)</f>
        <v>0</v>
      </c>
      <c r="H2402" s="170">
        <f t="shared" si="311"/>
        <v>0</v>
      </c>
      <c r="I2402" s="184">
        <f t="shared" si="307"/>
        <v>0</v>
      </c>
      <c r="J2402" s="142"/>
      <c r="K2402" s="146"/>
      <c r="L2402" s="7" t="str">
        <f t="shared" si="308"/>
        <v/>
      </c>
      <c r="M2402" s="7" t="str">
        <f t="shared" si="309"/>
        <v/>
      </c>
      <c r="N2402" s="7" t="str">
        <f t="shared" si="305"/>
        <v/>
      </c>
      <c r="O2402" s="144"/>
      <c r="P2402" s="355"/>
      <c r="Q2402" s="362">
        <f>SUM('NOVO HORIZONTE'!I2402)</f>
        <v>0</v>
      </c>
      <c r="R2402" s="363">
        <f t="shared" si="310"/>
        <v>0</v>
      </c>
      <c r="S2402" s="153">
        <f t="shared" si="312"/>
        <v>0</v>
      </c>
      <c r="T2402" s="364"/>
    </row>
    <row r="2403" ht="12.75" hidden="1" spans="1:20">
      <c r="A2403" s="366"/>
      <c r="B2403" s="388"/>
      <c r="C2403" s="368"/>
      <c r="D2403" s="369"/>
      <c r="E2403" s="370"/>
      <c r="F2403" s="102">
        <f t="shared" si="306"/>
        <v>0</v>
      </c>
      <c r="G2403" s="170">
        <f>ROUND(SUM('NOVO HORIZONTE'!G2403),2)</f>
        <v>0</v>
      </c>
      <c r="H2403" s="170">
        <f t="shared" si="311"/>
        <v>0</v>
      </c>
      <c r="I2403" s="184">
        <f t="shared" si="307"/>
        <v>0</v>
      </c>
      <c r="J2403" s="142"/>
      <c r="K2403" s="146"/>
      <c r="L2403" s="7" t="str">
        <f t="shared" si="308"/>
        <v/>
      </c>
      <c r="M2403" s="7" t="str">
        <f t="shared" si="309"/>
        <v/>
      </c>
      <c r="N2403" s="7" t="str">
        <f t="shared" si="305"/>
        <v/>
      </c>
      <c r="O2403" s="144"/>
      <c r="P2403" s="355"/>
      <c r="Q2403" s="362">
        <f>SUM('NOVO HORIZONTE'!I2403)</f>
        <v>0</v>
      </c>
      <c r="R2403" s="363">
        <f t="shared" si="310"/>
        <v>0</v>
      </c>
      <c r="S2403" s="153">
        <f t="shared" si="312"/>
        <v>0</v>
      </c>
      <c r="T2403" s="364"/>
    </row>
    <row r="2404" ht="12.75" hidden="1" spans="1:20">
      <c r="A2404" s="366"/>
      <c r="B2404" s="388"/>
      <c r="C2404" s="368"/>
      <c r="D2404" s="369"/>
      <c r="E2404" s="370"/>
      <c r="F2404" s="102">
        <f t="shared" si="306"/>
        <v>0</v>
      </c>
      <c r="G2404" s="170">
        <f>ROUND(SUM('NOVO HORIZONTE'!G2404),2)</f>
        <v>0</v>
      </c>
      <c r="H2404" s="170">
        <f t="shared" si="311"/>
        <v>0</v>
      </c>
      <c r="I2404" s="184">
        <f t="shared" si="307"/>
        <v>0</v>
      </c>
      <c r="J2404" s="142"/>
      <c r="K2404" s="146"/>
      <c r="L2404" s="7" t="str">
        <f t="shared" si="308"/>
        <v/>
      </c>
      <c r="M2404" s="7" t="str">
        <f t="shared" si="309"/>
        <v/>
      </c>
      <c r="N2404" s="7" t="str">
        <f t="shared" si="305"/>
        <v/>
      </c>
      <c r="O2404" s="144"/>
      <c r="P2404" s="355"/>
      <c r="Q2404" s="362">
        <f>SUM('NOVO HORIZONTE'!I2404)</f>
        <v>0</v>
      </c>
      <c r="R2404" s="363">
        <f t="shared" si="310"/>
        <v>0</v>
      </c>
      <c r="S2404" s="153">
        <f t="shared" si="312"/>
        <v>0</v>
      </c>
      <c r="T2404" s="364"/>
    </row>
    <row r="2405" ht="12.75" hidden="1" spans="1:20">
      <c r="A2405" s="366"/>
      <c r="B2405" s="388"/>
      <c r="C2405" s="368"/>
      <c r="D2405" s="369"/>
      <c r="E2405" s="370"/>
      <c r="F2405" s="102">
        <f t="shared" si="306"/>
        <v>0</v>
      </c>
      <c r="G2405" s="170">
        <f>ROUND(SUM('NOVO HORIZONTE'!G2405),2)</f>
        <v>0</v>
      </c>
      <c r="H2405" s="170">
        <f t="shared" si="311"/>
        <v>0</v>
      </c>
      <c r="I2405" s="184">
        <f t="shared" si="307"/>
        <v>0</v>
      </c>
      <c r="J2405" s="142"/>
      <c r="K2405" s="146"/>
      <c r="L2405" s="7" t="str">
        <f t="shared" si="308"/>
        <v/>
      </c>
      <c r="M2405" s="7" t="str">
        <f t="shared" si="309"/>
        <v/>
      </c>
      <c r="N2405" s="7" t="str">
        <f t="shared" si="305"/>
        <v/>
      </c>
      <c r="O2405" s="144"/>
      <c r="P2405" s="355"/>
      <c r="Q2405" s="362">
        <f>SUM('NOVO HORIZONTE'!I2405)</f>
        <v>0</v>
      </c>
      <c r="R2405" s="363">
        <f t="shared" si="310"/>
        <v>0</v>
      </c>
      <c r="S2405" s="153">
        <f t="shared" si="312"/>
        <v>0</v>
      </c>
      <c r="T2405" s="364"/>
    </row>
    <row r="2406" ht="12.75" hidden="1" spans="1:20">
      <c r="A2406" s="366"/>
      <c r="B2406" s="388"/>
      <c r="C2406" s="368"/>
      <c r="D2406" s="369"/>
      <c r="E2406" s="370"/>
      <c r="F2406" s="102">
        <f t="shared" si="306"/>
        <v>0</v>
      </c>
      <c r="G2406" s="170">
        <f>ROUND(SUM('NOVO HORIZONTE'!G2406),2)</f>
        <v>0</v>
      </c>
      <c r="H2406" s="170">
        <f t="shared" si="311"/>
        <v>0</v>
      </c>
      <c r="I2406" s="184">
        <f t="shared" si="307"/>
        <v>0</v>
      </c>
      <c r="J2406" s="142"/>
      <c r="K2406" s="146"/>
      <c r="L2406" s="7" t="str">
        <f t="shared" si="308"/>
        <v/>
      </c>
      <c r="M2406" s="7" t="str">
        <f t="shared" si="309"/>
        <v/>
      </c>
      <c r="N2406" s="7" t="str">
        <f t="shared" si="305"/>
        <v/>
      </c>
      <c r="O2406" s="144"/>
      <c r="P2406" s="355"/>
      <c r="Q2406" s="362">
        <f>SUM('NOVO HORIZONTE'!I2406)</f>
        <v>0</v>
      </c>
      <c r="R2406" s="363">
        <f t="shared" si="310"/>
        <v>0</v>
      </c>
      <c r="S2406" s="153">
        <f t="shared" si="312"/>
        <v>0</v>
      </c>
      <c r="T2406" s="364"/>
    </row>
    <row r="2407" ht="12.75" hidden="1" spans="1:20">
      <c r="A2407" s="366"/>
      <c r="B2407" s="388"/>
      <c r="C2407" s="368"/>
      <c r="D2407" s="369"/>
      <c r="E2407" s="370"/>
      <c r="F2407" s="102">
        <f t="shared" si="306"/>
        <v>0</v>
      </c>
      <c r="G2407" s="170">
        <f>ROUND(SUM('NOVO HORIZONTE'!G2407),2)</f>
        <v>0</v>
      </c>
      <c r="H2407" s="170">
        <f t="shared" si="311"/>
        <v>0</v>
      </c>
      <c r="I2407" s="184">
        <f t="shared" si="307"/>
        <v>0</v>
      </c>
      <c r="J2407" s="142"/>
      <c r="K2407" s="146"/>
      <c r="L2407" s="7" t="str">
        <f t="shared" si="308"/>
        <v/>
      </c>
      <c r="M2407" s="7" t="str">
        <f t="shared" si="309"/>
        <v/>
      </c>
      <c r="N2407" s="7" t="str">
        <f t="shared" si="305"/>
        <v/>
      </c>
      <c r="O2407" s="144"/>
      <c r="P2407" s="355"/>
      <c r="Q2407" s="362">
        <f>SUM('NOVO HORIZONTE'!I2407)</f>
        <v>0</v>
      </c>
      <c r="R2407" s="363">
        <f t="shared" si="310"/>
        <v>0</v>
      </c>
      <c r="S2407" s="153">
        <f t="shared" si="312"/>
        <v>0</v>
      </c>
      <c r="T2407" s="364"/>
    </row>
    <row r="2408" ht="12.75" hidden="1" spans="1:20">
      <c r="A2408" s="366"/>
      <c r="B2408" s="388"/>
      <c r="C2408" s="368"/>
      <c r="D2408" s="369"/>
      <c r="E2408" s="370"/>
      <c r="F2408" s="102">
        <f t="shared" si="306"/>
        <v>0</v>
      </c>
      <c r="G2408" s="170">
        <f>ROUND(SUM('NOVO HORIZONTE'!G2408),2)</f>
        <v>0</v>
      </c>
      <c r="H2408" s="170">
        <f t="shared" si="311"/>
        <v>0</v>
      </c>
      <c r="I2408" s="184">
        <f t="shared" si="307"/>
        <v>0</v>
      </c>
      <c r="J2408" s="142"/>
      <c r="K2408" s="146"/>
      <c r="L2408" s="7" t="str">
        <f t="shared" si="308"/>
        <v/>
      </c>
      <c r="M2408" s="7" t="str">
        <f t="shared" si="309"/>
        <v/>
      </c>
      <c r="N2408" s="7" t="str">
        <f t="shared" si="305"/>
        <v/>
      </c>
      <c r="O2408" s="144"/>
      <c r="P2408" s="355"/>
      <c r="Q2408" s="362">
        <f>SUM('NOVO HORIZONTE'!I2408)</f>
        <v>0</v>
      </c>
      <c r="R2408" s="363">
        <f t="shared" si="310"/>
        <v>0</v>
      </c>
      <c r="S2408" s="153">
        <f t="shared" si="312"/>
        <v>0</v>
      </c>
      <c r="T2408" s="364"/>
    </row>
    <row r="2409" ht="12.75" hidden="1" spans="1:20">
      <c r="A2409" s="366"/>
      <c r="B2409" s="388"/>
      <c r="C2409" s="368"/>
      <c r="D2409" s="369"/>
      <c r="E2409" s="370"/>
      <c r="F2409" s="102">
        <f t="shared" si="306"/>
        <v>0</v>
      </c>
      <c r="G2409" s="170">
        <f>ROUND(SUM('NOVO HORIZONTE'!G2409),2)</f>
        <v>0</v>
      </c>
      <c r="H2409" s="170">
        <f t="shared" si="311"/>
        <v>0</v>
      </c>
      <c r="I2409" s="184">
        <f t="shared" si="307"/>
        <v>0</v>
      </c>
      <c r="J2409" s="142"/>
      <c r="K2409" s="146"/>
      <c r="L2409" s="7" t="str">
        <f t="shared" si="308"/>
        <v/>
      </c>
      <c r="M2409" s="7" t="str">
        <f t="shared" si="309"/>
        <v/>
      </c>
      <c r="N2409" s="7" t="str">
        <f t="shared" si="305"/>
        <v/>
      </c>
      <c r="O2409" s="144"/>
      <c r="P2409" s="355"/>
      <c r="Q2409" s="362">
        <f>SUM('NOVO HORIZONTE'!I2409)</f>
        <v>0</v>
      </c>
      <c r="R2409" s="363">
        <f t="shared" si="310"/>
        <v>0</v>
      </c>
      <c r="S2409" s="153">
        <f t="shared" si="312"/>
        <v>0</v>
      </c>
      <c r="T2409" s="364"/>
    </row>
    <row r="2410" ht="12.75" hidden="1" spans="1:20">
      <c r="A2410" s="366"/>
      <c r="B2410" s="388"/>
      <c r="C2410" s="368"/>
      <c r="D2410" s="369"/>
      <c r="E2410" s="370"/>
      <c r="F2410" s="102">
        <f t="shared" si="306"/>
        <v>0</v>
      </c>
      <c r="G2410" s="170">
        <f>ROUND(SUM('NOVO HORIZONTE'!G2410),2)</f>
        <v>0</v>
      </c>
      <c r="H2410" s="170">
        <f t="shared" si="311"/>
        <v>0</v>
      </c>
      <c r="I2410" s="184">
        <f t="shared" si="307"/>
        <v>0</v>
      </c>
      <c r="J2410" s="142"/>
      <c r="K2410" s="146"/>
      <c r="L2410" s="7" t="str">
        <f t="shared" si="308"/>
        <v/>
      </c>
      <c r="M2410" s="7" t="str">
        <f t="shared" si="309"/>
        <v/>
      </c>
      <c r="N2410" s="7" t="str">
        <f t="shared" si="305"/>
        <v/>
      </c>
      <c r="O2410" s="144"/>
      <c r="P2410" s="355"/>
      <c r="Q2410" s="362">
        <f>SUM('NOVO HORIZONTE'!I2410)</f>
        <v>0</v>
      </c>
      <c r="R2410" s="363">
        <f t="shared" si="310"/>
        <v>0</v>
      </c>
      <c r="S2410" s="153">
        <f t="shared" si="312"/>
        <v>0</v>
      </c>
      <c r="T2410" s="364"/>
    </row>
    <row r="2411" ht="12.75" hidden="1" spans="1:20">
      <c r="A2411" s="366"/>
      <c r="B2411" s="388"/>
      <c r="C2411" s="368"/>
      <c r="D2411" s="369"/>
      <c r="E2411" s="370"/>
      <c r="F2411" s="102">
        <f t="shared" si="306"/>
        <v>0</v>
      </c>
      <c r="G2411" s="170">
        <f>ROUND(SUM('NOVO HORIZONTE'!G2411),2)</f>
        <v>0</v>
      </c>
      <c r="H2411" s="170">
        <f t="shared" si="311"/>
        <v>0</v>
      </c>
      <c r="I2411" s="184">
        <f t="shared" si="307"/>
        <v>0</v>
      </c>
      <c r="J2411" s="142"/>
      <c r="K2411" s="146"/>
      <c r="L2411" s="7" t="str">
        <f t="shared" si="308"/>
        <v/>
      </c>
      <c r="M2411" s="7" t="str">
        <f t="shared" si="309"/>
        <v/>
      </c>
      <c r="N2411" s="7" t="str">
        <f t="shared" ref="N2411:N2449" si="313">M2411</f>
        <v/>
      </c>
      <c r="O2411" s="144"/>
      <c r="P2411" s="355"/>
      <c r="Q2411" s="362">
        <f>SUM('NOVO HORIZONTE'!I2411)</f>
        <v>0</v>
      </c>
      <c r="R2411" s="363">
        <f t="shared" si="310"/>
        <v>0</v>
      </c>
      <c r="S2411" s="153">
        <f t="shared" si="312"/>
        <v>0</v>
      </c>
      <c r="T2411" s="364"/>
    </row>
    <row r="2412" ht="12.75" hidden="1" spans="1:20">
      <c r="A2412" s="366"/>
      <c r="B2412" s="388"/>
      <c r="C2412" s="368"/>
      <c r="D2412" s="369"/>
      <c r="E2412" s="370"/>
      <c r="F2412" s="102">
        <f t="shared" si="306"/>
        <v>0</v>
      </c>
      <c r="G2412" s="170">
        <f>ROUND(SUM('NOVO HORIZONTE'!G2412),2)</f>
        <v>0</v>
      </c>
      <c r="H2412" s="170">
        <f t="shared" si="311"/>
        <v>0</v>
      </c>
      <c r="I2412" s="184">
        <f t="shared" si="307"/>
        <v>0</v>
      </c>
      <c r="J2412" s="142"/>
      <c r="K2412" s="146"/>
      <c r="L2412" s="7" t="str">
        <f t="shared" si="308"/>
        <v/>
      </c>
      <c r="M2412" s="7" t="str">
        <f t="shared" si="309"/>
        <v/>
      </c>
      <c r="N2412" s="7" t="str">
        <f t="shared" si="313"/>
        <v/>
      </c>
      <c r="O2412" s="144"/>
      <c r="P2412" s="355"/>
      <c r="Q2412" s="362">
        <f>SUM('NOVO HORIZONTE'!I2412)</f>
        <v>0</v>
      </c>
      <c r="R2412" s="363">
        <f t="shared" si="310"/>
        <v>0</v>
      </c>
      <c r="S2412" s="153">
        <f t="shared" si="312"/>
        <v>0</v>
      </c>
      <c r="T2412" s="364"/>
    </row>
    <row r="2413" ht="12.75" hidden="1" spans="1:20">
      <c r="A2413" s="366"/>
      <c r="B2413" s="388"/>
      <c r="C2413" s="368"/>
      <c r="D2413" s="369"/>
      <c r="E2413" s="370"/>
      <c r="F2413" s="102">
        <f t="shared" si="306"/>
        <v>0</v>
      </c>
      <c r="G2413" s="170">
        <f>ROUND(SUM('NOVO HORIZONTE'!G2413),2)</f>
        <v>0</v>
      </c>
      <c r="H2413" s="170">
        <f t="shared" si="311"/>
        <v>0</v>
      </c>
      <c r="I2413" s="184">
        <f t="shared" si="307"/>
        <v>0</v>
      </c>
      <c r="J2413" s="142"/>
      <c r="K2413" s="146"/>
      <c r="L2413" s="7" t="str">
        <f t="shared" si="308"/>
        <v/>
      </c>
      <c r="M2413" s="7" t="str">
        <f t="shared" si="309"/>
        <v/>
      </c>
      <c r="N2413" s="7" t="str">
        <f t="shared" si="313"/>
        <v/>
      </c>
      <c r="O2413" s="144"/>
      <c r="P2413" s="355"/>
      <c r="Q2413" s="362">
        <f>SUM('NOVO HORIZONTE'!I2413)</f>
        <v>0</v>
      </c>
      <c r="R2413" s="363">
        <f t="shared" si="310"/>
        <v>0</v>
      </c>
      <c r="S2413" s="153">
        <f t="shared" si="312"/>
        <v>0</v>
      </c>
      <c r="T2413" s="364"/>
    </row>
    <row r="2414" ht="12.75" hidden="1" spans="1:20">
      <c r="A2414" s="366"/>
      <c r="B2414" s="388"/>
      <c r="C2414" s="368"/>
      <c r="D2414" s="369"/>
      <c r="E2414" s="370"/>
      <c r="F2414" s="102">
        <f t="shared" ref="F2414:F2477" si="314">IF(E2414=0,0,IF(P2414=0,ROUND(E2414*(1+E$13),2),ROUND(E2414*(1+E$12),2)))</f>
        <v>0</v>
      </c>
      <c r="G2414" s="170">
        <f>ROUND(SUM('NOVO HORIZONTE'!G2414),2)</f>
        <v>0</v>
      </c>
      <c r="H2414" s="170">
        <f t="shared" si="311"/>
        <v>0</v>
      </c>
      <c r="I2414" s="184">
        <f t="shared" ref="I2414:I2449" si="315">IF(ISBLANK(G2414),0,ROUND(G2414*H2414,2))</f>
        <v>0</v>
      </c>
      <c r="J2414" s="142"/>
      <c r="K2414" s="146"/>
      <c r="L2414" s="7" t="str">
        <f t="shared" ref="L2414:L2449" si="316">IF(K2414="X","x",IF(K2414="xx","x",IF(I2414&gt;0,"x","")))</f>
        <v/>
      </c>
      <c r="M2414" s="7" t="str">
        <f t="shared" ref="M2414:M2449" si="317">IF(K2414="X","x",IF(K2414="xx","x",IF(I2414&gt;0,"x","")))</f>
        <v/>
      </c>
      <c r="N2414" s="7" t="str">
        <f t="shared" si="313"/>
        <v/>
      </c>
      <c r="O2414" s="144"/>
      <c r="P2414" s="355"/>
      <c r="Q2414" s="362">
        <f>SUM('NOVO HORIZONTE'!I2414)</f>
        <v>0</v>
      </c>
      <c r="R2414" s="363">
        <f t="shared" ref="R2414:R2477" si="318">I2414-Q2414</f>
        <v>0</v>
      </c>
      <c r="S2414" s="153">
        <f t="shared" si="312"/>
        <v>0</v>
      </c>
      <c r="T2414" s="364"/>
    </row>
    <row r="2415" ht="12.75" hidden="1" spans="1:20">
      <c r="A2415" s="366"/>
      <c r="B2415" s="388"/>
      <c r="C2415" s="368"/>
      <c r="D2415" s="369"/>
      <c r="E2415" s="370"/>
      <c r="F2415" s="102">
        <f t="shared" si="314"/>
        <v>0</v>
      </c>
      <c r="G2415" s="170">
        <f>ROUND(SUM('NOVO HORIZONTE'!G2415),2)</f>
        <v>0</v>
      </c>
      <c r="H2415" s="170">
        <f t="shared" ref="H2415:H2449" si="319">IF(G2415=0,0,F2415)</f>
        <v>0</v>
      </c>
      <c r="I2415" s="184">
        <f t="shared" si="315"/>
        <v>0</v>
      </c>
      <c r="J2415" s="142"/>
      <c r="K2415" s="146"/>
      <c r="L2415" s="7" t="str">
        <f t="shared" si="316"/>
        <v/>
      </c>
      <c r="M2415" s="7" t="str">
        <f t="shared" si="317"/>
        <v/>
      </c>
      <c r="N2415" s="7" t="str">
        <f t="shared" si="313"/>
        <v/>
      </c>
      <c r="O2415" s="144"/>
      <c r="P2415" s="355"/>
      <c r="Q2415" s="362">
        <f>SUM('NOVO HORIZONTE'!I2415)</f>
        <v>0</v>
      </c>
      <c r="R2415" s="363">
        <f t="shared" si="318"/>
        <v>0</v>
      </c>
      <c r="S2415" s="153">
        <f t="shared" si="312"/>
        <v>0</v>
      </c>
      <c r="T2415" s="364"/>
    </row>
    <row r="2416" ht="12.75" hidden="1" spans="1:20">
      <c r="A2416" s="366"/>
      <c r="B2416" s="388"/>
      <c r="C2416" s="368"/>
      <c r="D2416" s="369"/>
      <c r="E2416" s="370"/>
      <c r="F2416" s="102">
        <f t="shared" si="314"/>
        <v>0</v>
      </c>
      <c r="G2416" s="170">
        <f>ROUND(SUM('NOVO HORIZONTE'!G2416),2)</f>
        <v>0</v>
      </c>
      <c r="H2416" s="170">
        <f t="shared" si="319"/>
        <v>0</v>
      </c>
      <c r="I2416" s="184">
        <f t="shared" si="315"/>
        <v>0</v>
      </c>
      <c r="J2416" s="142"/>
      <c r="K2416" s="146"/>
      <c r="L2416" s="7" t="str">
        <f t="shared" si="316"/>
        <v/>
      </c>
      <c r="M2416" s="7" t="str">
        <f t="shared" si="317"/>
        <v/>
      </c>
      <c r="N2416" s="7" t="str">
        <f t="shared" si="313"/>
        <v/>
      </c>
      <c r="O2416" s="144"/>
      <c r="P2416" s="355"/>
      <c r="Q2416" s="362">
        <f>SUM('NOVO HORIZONTE'!I2416)</f>
        <v>0</v>
      </c>
      <c r="R2416" s="363">
        <f t="shared" si="318"/>
        <v>0</v>
      </c>
      <c r="S2416" s="153">
        <f t="shared" si="312"/>
        <v>0</v>
      </c>
      <c r="T2416" s="364"/>
    </row>
    <row r="2417" ht="12.75" hidden="1" spans="1:20">
      <c r="A2417" s="366"/>
      <c r="B2417" s="388"/>
      <c r="C2417" s="368"/>
      <c r="D2417" s="369"/>
      <c r="E2417" s="370"/>
      <c r="F2417" s="102">
        <f t="shared" si="314"/>
        <v>0</v>
      </c>
      <c r="G2417" s="170">
        <f>ROUND(SUM('NOVO HORIZONTE'!G2417),2)</f>
        <v>0</v>
      </c>
      <c r="H2417" s="170">
        <f t="shared" si="319"/>
        <v>0</v>
      </c>
      <c r="I2417" s="184">
        <f t="shared" si="315"/>
        <v>0</v>
      </c>
      <c r="J2417" s="142"/>
      <c r="K2417" s="146"/>
      <c r="L2417" s="7" t="str">
        <f t="shared" si="316"/>
        <v/>
      </c>
      <c r="M2417" s="7" t="str">
        <f t="shared" si="317"/>
        <v/>
      </c>
      <c r="N2417" s="7" t="str">
        <f t="shared" si="313"/>
        <v/>
      </c>
      <c r="O2417" s="144"/>
      <c r="P2417" s="355"/>
      <c r="Q2417" s="362">
        <f>SUM('NOVO HORIZONTE'!I2417)</f>
        <v>0</v>
      </c>
      <c r="R2417" s="363">
        <f t="shared" si="318"/>
        <v>0</v>
      </c>
      <c r="S2417" s="153">
        <f t="shared" si="312"/>
        <v>0</v>
      </c>
      <c r="T2417" s="364"/>
    </row>
    <row r="2418" ht="12.75" hidden="1" spans="1:20">
      <c r="A2418" s="366"/>
      <c r="B2418" s="388"/>
      <c r="C2418" s="368"/>
      <c r="D2418" s="369"/>
      <c r="E2418" s="370"/>
      <c r="F2418" s="102">
        <f t="shared" si="314"/>
        <v>0</v>
      </c>
      <c r="G2418" s="170">
        <f>ROUND(SUM('NOVO HORIZONTE'!G2418),2)</f>
        <v>0</v>
      </c>
      <c r="H2418" s="170">
        <f t="shared" si="319"/>
        <v>0</v>
      </c>
      <c r="I2418" s="184">
        <f t="shared" si="315"/>
        <v>0</v>
      </c>
      <c r="J2418" s="142"/>
      <c r="K2418" s="146"/>
      <c r="L2418" s="7" t="str">
        <f t="shared" si="316"/>
        <v/>
      </c>
      <c r="M2418" s="7" t="str">
        <f t="shared" si="317"/>
        <v/>
      </c>
      <c r="N2418" s="7" t="str">
        <f t="shared" si="313"/>
        <v/>
      </c>
      <c r="O2418" s="144"/>
      <c r="P2418" s="355"/>
      <c r="Q2418" s="362">
        <f>SUM('NOVO HORIZONTE'!I2418)</f>
        <v>0</v>
      </c>
      <c r="R2418" s="363">
        <f t="shared" si="318"/>
        <v>0</v>
      </c>
      <c r="S2418" s="153">
        <f t="shared" si="312"/>
        <v>0</v>
      </c>
      <c r="T2418" s="364"/>
    </row>
    <row r="2419" ht="12.75" hidden="1" spans="1:20">
      <c r="A2419" s="366"/>
      <c r="B2419" s="388"/>
      <c r="C2419" s="368"/>
      <c r="D2419" s="369"/>
      <c r="E2419" s="370"/>
      <c r="F2419" s="102">
        <f t="shared" si="314"/>
        <v>0</v>
      </c>
      <c r="G2419" s="170">
        <f>ROUND(SUM('NOVO HORIZONTE'!G2419),2)</f>
        <v>0</v>
      </c>
      <c r="H2419" s="170">
        <f t="shared" si="319"/>
        <v>0</v>
      </c>
      <c r="I2419" s="184">
        <f t="shared" si="315"/>
        <v>0</v>
      </c>
      <c r="J2419" s="142"/>
      <c r="K2419" s="146"/>
      <c r="L2419" s="7" t="str">
        <f t="shared" si="316"/>
        <v/>
      </c>
      <c r="M2419" s="7" t="str">
        <f t="shared" si="317"/>
        <v/>
      </c>
      <c r="N2419" s="7" t="str">
        <f t="shared" si="313"/>
        <v/>
      </c>
      <c r="O2419" s="144"/>
      <c r="P2419" s="355"/>
      <c r="Q2419" s="362">
        <f>SUM('NOVO HORIZONTE'!I2419)</f>
        <v>0</v>
      </c>
      <c r="R2419" s="363">
        <f t="shared" si="318"/>
        <v>0</v>
      </c>
      <c r="S2419" s="153">
        <f t="shared" si="312"/>
        <v>0</v>
      </c>
      <c r="T2419" s="364"/>
    </row>
    <row r="2420" ht="12.75" hidden="1" spans="1:20">
      <c r="A2420" s="366"/>
      <c r="B2420" s="388"/>
      <c r="C2420" s="368"/>
      <c r="D2420" s="369"/>
      <c r="E2420" s="370"/>
      <c r="F2420" s="102">
        <f t="shared" si="314"/>
        <v>0</v>
      </c>
      <c r="G2420" s="170">
        <f>ROUND(SUM('NOVO HORIZONTE'!G2420),2)</f>
        <v>0</v>
      </c>
      <c r="H2420" s="170">
        <f t="shared" si="319"/>
        <v>0</v>
      </c>
      <c r="I2420" s="184">
        <f t="shared" si="315"/>
        <v>0</v>
      </c>
      <c r="J2420" s="142"/>
      <c r="K2420" s="146"/>
      <c r="L2420" s="7" t="str">
        <f t="shared" si="316"/>
        <v/>
      </c>
      <c r="M2420" s="7" t="str">
        <f t="shared" si="317"/>
        <v/>
      </c>
      <c r="N2420" s="7" t="str">
        <f t="shared" si="313"/>
        <v/>
      </c>
      <c r="O2420" s="144"/>
      <c r="P2420" s="355"/>
      <c r="Q2420" s="362">
        <f>SUM('NOVO HORIZONTE'!I2420)</f>
        <v>0</v>
      </c>
      <c r="R2420" s="363">
        <f t="shared" si="318"/>
        <v>0</v>
      </c>
      <c r="S2420" s="153">
        <f t="shared" si="312"/>
        <v>0</v>
      </c>
      <c r="T2420" s="364"/>
    </row>
    <row r="2421" ht="12.75" hidden="1" spans="1:20">
      <c r="A2421" s="366"/>
      <c r="B2421" s="388"/>
      <c r="C2421" s="368"/>
      <c r="D2421" s="369"/>
      <c r="E2421" s="370"/>
      <c r="F2421" s="102">
        <f t="shared" si="314"/>
        <v>0</v>
      </c>
      <c r="G2421" s="170">
        <f>ROUND(SUM('NOVO HORIZONTE'!G2421),2)</f>
        <v>0</v>
      </c>
      <c r="H2421" s="170">
        <f t="shared" si="319"/>
        <v>0</v>
      </c>
      <c r="I2421" s="184">
        <f t="shared" si="315"/>
        <v>0</v>
      </c>
      <c r="J2421" s="142"/>
      <c r="K2421" s="146"/>
      <c r="L2421" s="7" t="str">
        <f t="shared" si="316"/>
        <v/>
      </c>
      <c r="M2421" s="7" t="str">
        <f t="shared" si="317"/>
        <v/>
      </c>
      <c r="N2421" s="7" t="str">
        <f t="shared" si="313"/>
        <v/>
      </c>
      <c r="O2421" s="144"/>
      <c r="P2421" s="355"/>
      <c r="Q2421" s="362">
        <f>SUM('NOVO HORIZONTE'!I2421)</f>
        <v>0</v>
      </c>
      <c r="R2421" s="363">
        <f t="shared" si="318"/>
        <v>0</v>
      </c>
      <c r="S2421" s="153">
        <f t="shared" si="312"/>
        <v>0</v>
      </c>
      <c r="T2421" s="364"/>
    </row>
    <row r="2422" ht="12.75" hidden="1" spans="1:20">
      <c r="A2422" s="366"/>
      <c r="B2422" s="388"/>
      <c r="C2422" s="368"/>
      <c r="D2422" s="369"/>
      <c r="E2422" s="370"/>
      <c r="F2422" s="102">
        <f t="shared" si="314"/>
        <v>0</v>
      </c>
      <c r="G2422" s="170">
        <f>ROUND(SUM('NOVO HORIZONTE'!G2422),2)</f>
        <v>0</v>
      </c>
      <c r="H2422" s="170">
        <f t="shared" si="319"/>
        <v>0</v>
      </c>
      <c r="I2422" s="184">
        <f t="shared" si="315"/>
        <v>0</v>
      </c>
      <c r="J2422" s="142"/>
      <c r="K2422" s="146"/>
      <c r="L2422" s="7" t="str">
        <f t="shared" si="316"/>
        <v/>
      </c>
      <c r="M2422" s="7" t="str">
        <f t="shared" si="317"/>
        <v/>
      </c>
      <c r="N2422" s="7" t="str">
        <f t="shared" si="313"/>
        <v/>
      </c>
      <c r="O2422" s="144"/>
      <c r="P2422" s="355"/>
      <c r="Q2422" s="362">
        <f>SUM('NOVO HORIZONTE'!I2422)</f>
        <v>0</v>
      </c>
      <c r="R2422" s="363">
        <f t="shared" si="318"/>
        <v>0</v>
      </c>
      <c r="S2422" s="153">
        <f t="shared" si="312"/>
        <v>0</v>
      </c>
      <c r="T2422" s="364"/>
    </row>
    <row r="2423" ht="12.75" hidden="1" spans="1:20">
      <c r="A2423" s="366"/>
      <c r="B2423" s="388"/>
      <c r="C2423" s="368"/>
      <c r="D2423" s="369"/>
      <c r="E2423" s="370"/>
      <c r="F2423" s="102">
        <f t="shared" si="314"/>
        <v>0</v>
      </c>
      <c r="G2423" s="170">
        <f>ROUND(SUM('NOVO HORIZONTE'!G2423),2)</f>
        <v>0</v>
      </c>
      <c r="H2423" s="170">
        <f t="shared" si="319"/>
        <v>0</v>
      </c>
      <c r="I2423" s="184">
        <f t="shared" si="315"/>
        <v>0</v>
      </c>
      <c r="J2423" s="142"/>
      <c r="K2423" s="146"/>
      <c r="L2423" s="7" t="str">
        <f t="shared" si="316"/>
        <v/>
      </c>
      <c r="M2423" s="7" t="str">
        <f t="shared" si="317"/>
        <v/>
      </c>
      <c r="N2423" s="7" t="str">
        <f t="shared" si="313"/>
        <v/>
      </c>
      <c r="O2423" s="144"/>
      <c r="P2423" s="355"/>
      <c r="Q2423" s="362">
        <f>SUM('NOVO HORIZONTE'!I2423)</f>
        <v>0</v>
      </c>
      <c r="R2423" s="363">
        <f t="shared" si="318"/>
        <v>0</v>
      </c>
      <c r="S2423" s="153">
        <f t="shared" si="312"/>
        <v>0</v>
      </c>
      <c r="T2423" s="364"/>
    </row>
    <row r="2424" ht="12.75" hidden="1" spans="1:20">
      <c r="A2424" s="366"/>
      <c r="B2424" s="388"/>
      <c r="C2424" s="368"/>
      <c r="D2424" s="369"/>
      <c r="E2424" s="370"/>
      <c r="F2424" s="102">
        <f t="shared" si="314"/>
        <v>0</v>
      </c>
      <c r="G2424" s="170">
        <f>ROUND(SUM('NOVO HORIZONTE'!G2424),2)</f>
        <v>0</v>
      </c>
      <c r="H2424" s="170">
        <f t="shared" si="319"/>
        <v>0</v>
      </c>
      <c r="I2424" s="184">
        <f t="shared" si="315"/>
        <v>0</v>
      </c>
      <c r="J2424" s="142"/>
      <c r="K2424" s="146"/>
      <c r="L2424" s="7" t="str">
        <f t="shared" si="316"/>
        <v/>
      </c>
      <c r="M2424" s="7" t="str">
        <f t="shared" si="317"/>
        <v/>
      </c>
      <c r="N2424" s="7" t="str">
        <f t="shared" si="313"/>
        <v/>
      </c>
      <c r="O2424" s="144"/>
      <c r="P2424" s="355"/>
      <c r="Q2424" s="362">
        <f>SUM('NOVO HORIZONTE'!I2424)</f>
        <v>0</v>
      </c>
      <c r="R2424" s="363">
        <f t="shared" si="318"/>
        <v>0</v>
      </c>
      <c r="S2424" s="153">
        <f t="shared" si="312"/>
        <v>0</v>
      </c>
      <c r="T2424" s="364"/>
    </row>
    <row r="2425" ht="12.75" hidden="1" spans="1:20">
      <c r="A2425" s="366"/>
      <c r="B2425" s="388"/>
      <c r="C2425" s="368"/>
      <c r="D2425" s="369"/>
      <c r="E2425" s="370"/>
      <c r="F2425" s="102">
        <f t="shared" si="314"/>
        <v>0</v>
      </c>
      <c r="G2425" s="170">
        <f>ROUND(SUM('NOVO HORIZONTE'!G2425),2)</f>
        <v>0</v>
      </c>
      <c r="H2425" s="170">
        <f t="shared" si="319"/>
        <v>0</v>
      </c>
      <c r="I2425" s="184">
        <f t="shared" si="315"/>
        <v>0</v>
      </c>
      <c r="J2425" s="142"/>
      <c r="K2425" s="146"/>
      <c r="L2425" s="7" t="str">
        <f t="shared" si="316"/>
        <v/>
      </c>
      <c r="M2425" s="7" t="str">
        <f t="shared" si="317"/>
        <v/>
      </c>
      <c r="N2425" s="7" t="str">
        <f t="shared" si="313"/>
        <v/>
      </c>
      <c r="O2425" s="144"/>
      <c r="P2425" s="355"/>
      <c r="Q2425" s="362">
        <f>SUM('NOVO HORIZONTE'!I2425)</f>
        <v>0</v>
      </c>
      <c r="R2425" s="363">
        <f t="shared" si="318"/>
        <v>0</v>
      </c>
      <c r="S2425" s="153">
        <f t="shared" si="312"/>
        <v>0</v>
      </c>
      <c r="T2425" s="364"/>
    </row>
    <row r="2426" ht="12.75" hidden="1" spans="1:20">
      <c r="A2426" s="366"/>
      <c r="B2426" s="388"/>
      <c r="C2426" s="368"/>
      <c r="D2426" s="369"/>
      <c r="E2426" s="370"/>
      <c r="F2426" s="102">
        <f t="shared" si="314"/>
        <v>0</v>
      </c>
      <c r="G2426" s="170">
        <f>ROUND(SUM('NOVO HORIZONTE'!G2426),2)</f>
        <v>0</v>
      </c>
      <c r="H2426" s="170">
        <f t="shared" si="319"/>
        <v>0</v>
      </c>
      <c r="I2426" s="184">
        <f t="shared" si="315"/>
        <v>0</v>
      </c>
      <c r="J2426" s="142"/>
      <c r="K2426" s="146"/>
      <c r="L2426" s="7" t="str">
        <f t="shared" si="316"/>
        <v/>
      </c>
      <c r="M2426" s="7" t="str">
        <f t="shared" si="317"/>
        <v/>
      </c>
      <c r="N2426" s="7" t="str">
        <f t="shared" si="313"/>
        <v/>
      </c>
      <c r="O2426" s="144"/>
      <c r="P2426" s="355"/>
      <c r="Q2426" s="362">
        <f>SUM('NOVO HORIZONTE'!I2426)</f>
        <v>0</v>
      </c>
      <c r="R2426" s="363">
        <f t="shared" si="318"/>
        <v>0</v>
      </c>
      <c r="S2426" s="153">
        <f t="shared" si="312"/>
        <v>0</v>
      </c>
      <c r="T2426" s="364"/>
    </row>
    <row r="2427" ht="12.75" hidden="1" spans="1:20">
      <c r="A2427" s="366"/>
      <c r="B2427" s="388"/>
      <c r="C2427" s="368"/>
      <c r="D2427" s="369"/>
      <c r="E2427" s="370"/>
      <c r="F2427" s="102">
        <f t="shared" si="314"/>
        <v>0</v>
      </c>
      <c r="G2427" s="170">
        <f>ROUND(SUM('NOVO HORIZONTE'!G2427),2)</f>
        <v>0</v>
      </c>
      <c r="H2427" s="170">
        <f t="shared" si="319"/>
        <v>0</v>
      </c>
      <c r="I2427" s="184">
        <f t="shared" si="315"/>
        <v>0</v>
      </c>
      <c r="J2427" s="142"/>
      <c r="K2427" s="146"/>
      <c r="L2427" s="7" t="str">
        <f t="shared" si="316"/>
        <v/>
      </c>
      <c r="M2427" s="7" t="str">
        <f t="shared" si="317"/>
        <v/>
      </c>
      <c r="N2427" s="7" t="str">
        <f t="shared" si="313"/>
        <v/>
      </c>
      <c r="O2427" s="144"/>
      <c r="P2427" s="355"/>
      <c r="Q2427" s="362">
        <f>SUM('NOVO HORIZONTE'!I2427)</f>
        <v>0</v>
      </c>
      <c r="R2427" s="363">
        <f t="shared" si="318"/>
        <v>0</v>
      </c>
      <c r="S2427" s="153">
        <f t="shared" si="312"/>
        <v>0</v>
      </c>
      <c r="T2427" s="364"/>
    </row>
    <row r="2428" ht="12.75" hidden="1" spans="1:20">
      <c r="A2428" s="366"/>
      <c r="B2428" s="388"/>
      <c r="C2428" s="368"/>
      <c r="D2428" s="369"/>
      <c r="E2428" s="370"/>
      <c r="F2428" s="102">
        <f t="shared" si="314"/>
        <v>0</v>
      </c>
      <c r="G2428" s="170">
        <f>ROUND(SUM('NOVO HORIZONTE'!G2428),2)</f>
        <v>0</v>
      </c>
      <c r="H2428" s="170">
        <f t="shared" si="319"/>
        <v>0</v>
      </c>
      <c r="I2428" s="184">
        <f t="shared" si="315"/>
        <v>0</v>
      </c>
      <c r="J2428" s="142"/>
      <c r="K2428" s="146"/>
      <c r="L2428" s="7" t="str">
        <f t="shared" si="316"/>
        <v/>
      </c>
      <c r="M2428" s="7" t="str">
        <f t="shared" si="317"/>
        <v/>
      </c>
      <c r="N2428" s="7" t="str">
        <f t="shared" si="313"/>
        <v/>
      </c>
      <c r="O2428" s="144"/>
      <c r="P2428" s="355"/>
      <c r="Q2428" s="362">
        <f>SUM('NOVO HORIZONTE'!I2428)</f>
        <v>0</v>
      </c>
      <c r="R2428" s="363">
        <f t="shared" si="318"/>
        <v>0</v>
      </c>
      <c r="S2428" s="153">
        <f t="shared" si="312"/>
        <v>0</v>
      </c>
      <c r="T2428" s="364"/>
    </row>
    <row r="2429" ht="12.75" hidden="1" spans="1:20">
      <c r="A2429" s="366"/>
      <c r="B2429" s="388"/>
      <c r="C2429" s="368"/>
      <c r="D2429" s="369"/>
      <c r="E2429" s="370"/>
      <c r="F2429" s="102">
        <f t="shared" si="314"/>
        <v>0</v>
      </c>
      <c r="G2429" s="170">
        <f>ROUND(SUM('NOVO HORIZONTE'!G2429),2)</f>
        <v>0</v>
      </c>
      <c r="H2429" s="170">
        <f t="shared" si="319"/>
        <v>0</v>
      </c>
      <c r="I2429" s="184">
        <f t="shared" si="315"/>
        <v>0</v>
      </c>
      <c r="J2429" s="142"/>
      <c r="K2429" s="146"/>
      <c r="L2429" s="7" t="str">
        <f t="shared" si="316"/>
        <v/>
      </c>
      <c r="M2429" s="7" t="str">
        <f t="shared" si="317"/>
        <v/>
      </c>
      <c r="N2429" s="7" t="str">
        <f t="shared" si="313"/>
        <v/>
      </c>
      <c r="O2429" s="144"/>
      <c r="P2429" s="355"/>
      <c r="Q2429" s="362">
        <f>SUM('NOVO HORIZONTE'!I2429)</f>
        <v>0</v>
      </c>
      <c r="R2429" s="363">
        <f t="shared" si="318"/>
        <v>0</v>
      </c>
      <c r="S2429" s="153">
        <f t="shared" si="312"/>
        <v>0</v>
      </c>
      <c r="T2429" s="364"/>
    </row>
    <row r="2430" ht="12.75" hidden="1" spans="1:20">
      <c r="A2430" s="366"/>
      <c r="B2430" s="388"/>
      <c r="C2430" s="368"/>
      <c r="D2430" s="369"/>
      <c r="E2430" s="370"/>
      <c r="F2430" s="102">
        <f t="shared" si="314"/>
        <v>0</v>
      </c>
      <c r="G2430" s="170">
        <f>ROUND(SUM('NOVO HORIZONTE'!G2430),2)</f>
        <v>0</v>
      </c>
      <c r="H2430" s="170">
        <f t="shared" si="319"/>
        <v>0</v>
      </c>
      <c r="I2430" s="184">
        <f t="shared" si="315"/>
        <v>0</v>
      </c>
      <c r="J2430" s="142"/>
      <c r="K2430" s="146"/>
      <c r="L2430" s="7" t="str">
        <f t="shared" si="316"/>
        <v/>
      </c>
      <c r="M2430" s="7" t="str">
        <f t="shared" si="317"/>
        <v/>
      </c>
      <c r="N2430" s="7" t="str">
        <f t="shared" si="313"/>
        <v/>
      </c>
      <c r="O2430" s="144"/>
      <c r="P2430" s="355"/>
      <c r="Q2430" s="362">
        <f>SUM('NOVO HORIZONTE'!I2430)</f>
        <v>0</v>
      </c>
      <c r="R2430" s="363">
        <f t="shared" si="318"/>
        <v>0</v>
      </c>
      <c r="S2430" s="153">
        <f t="shared" si="312"/>
        <v>0</v>
      </c>
      <c r="T2430" s="364"/>
    </row>
    <row r="2431" ht="12.75" hidden="1" spans="1:20">
      <c r="A2431" s="366"/>
      <c r="B2431" s="388"/>
      <c r="C2431" s="368"/>
      <c r="D2431" s="369"/>
      <c r="E2431" s="370"/>
      <c r="F2431" s="102">
        <f t="shared" si="314"/>
        <v>0</v>
      </c>
      <c r="G2431" s="170">
        <f>ROUND(SUM('NOVO HORIZONTE'!G2431),2)</f>
        <v>0</v>
      </c>
      <c r="H2431" s="170">
        <f t="shared" si="319"/>
        <v>0</v>
      </c>
      <c r="I2431" s="184">
        <f t="shared" si="315"/>
        <v>0</v>
      </c>
      <c r="J2431" s="142"/>
      <c r="K2431" s="146"/>
      <c r="L2431" s="7" t="str">
        <f t="shared" si="316"/>
        <v/>
      </c>
      <c r="M2431" s="7" t="str">
        <f t="shared" si="317"/>
        <v/>
      </c>
      <c r="N2431" s="7" t="str">
        <f t="shared" si="313"/>
        <v/>
      </c>
      <c r="O2431" s="144"/>
      <c r="P2431" s="355"/>
      <c r="Q2431" s="362">
        <f>SUM('NOVO HORIZONTE'!I2431)</f>
        <v>0</v>
      </c>
      <c r="R2431" s="363">
        <f t="shared" si="318"/>
        <v>0</v>
      </c>
      <c r="S2431" s="153">
        <f t="shared" si="312"/>
        <v>0</v>
      </c>
      <c r="T2431" s="364"/>
    </row>
    <row r="2432" ht="12.75" hidden="1" spans="1:20">
      <c r="A2432" s="366"/>
      <c r="B2432" s="388"/>
      <c r="C2432" s="368"/>
      <c r="D2432" s="369"/>
      <c r="E2432" s="370"/>
      <c r="F2432" s="102">
        <f t="shared" si="314"/>
        <v>0</v>
      </c>
      <c r="G2432" s="170">
        <f>ROUND(SUM('NOVO HORIZONTE'!G2432),2)</f>
        <v>0</v>
      </c>
      <c r="H2432" s="170">
        <f t="shared" si="319"/>
        <v>0</v>
      </c>
      <c r="I2432" s="184">
        <f t="shared" si="315"/>
        <v>0</v>
      </c>
      <c r="J2432" s="142"/>
      <c r="K2432" s="146"/>
      <c r="L2432" s="7" t="str">
        <f t="shared" si="316"/>
        <v/>
      </c>
      <c r="M2432" s="7" t="str">
        <f t="shared" si="317"/>
        <v/>
      </c>
      <c r="N2432" s="7" t="str">
        <f t="shared" si="313"/>
        <v/>
      </c>
      <c r="O2432" s="144"/>
      <c r="P2432" s="355"/>
      <c r="Q2432" s="362">
        <f>SUM('NOVO HORIZONTE'!I2432)</f>
        <v>0</v>
      </c>
      <c r="R2432" s="363">
        <f t="shared" si="318"/>
        <v>0</v>
      </c>
      <c r="S2432" s="153">
        <f t="shared" si="312"/>
        <v>0</v>
      </c>
      <c r="T2432" s="364"/>
    </row>
    <row r="2433" ht="12.75" hidden="1" spans="1:20">
      <c r="A2433" s="366"/>
      <c r="B2433" s="388"/>
      <c r="C2433" s="368"/>
      <c r="D2433" s="369"/>
      <c r="E2433" s="370"/>
      <c r="F2433" s="102">
        <f t="shared" si="314"/>
        <v>0</v>
      </c>
      <c r="G2433" s="170">
        <f>ROUND(SUM('NOVO HORIZONTE'!G2433),2)</f>
        <v>0</v>
      </c>
      <c r="H2433" s="170">
        <f t="shared" si="319"/>
        <v>0</v>
      </c>
      <c r="I2433" s="184">
        <f t="shared" si="315"/>
        <v>0</v>
      </c>
      <c r="J2433" s="142"/>
      <c r="K2433" s="146"/>
      <c r="L2433" s="7" t="str">
        <f t="shared" si="316"/>
        <v/>
      </c>
      <c r="M2433" s="7" t="str">
        <f t="shared" si="317"/>
        <v/>
      </c>
      <c r="N2433" s="7" t="str">
        <f t="shared" si="313"/>
        <v/>
      </c>
      <c r="O2433" s="144"/>
      <c r="P2433" s="355"/>
      <c r="Q2433" s="362">
        <f>SUM('NOVO HORIZONTE'!I2433)</f>
        <v>0</v>
      </c>
      <c r="R2433" s="363">
        <f t="shared" si="318"/>
        <v>0</v>
      </c>
      <c r="S2433" s="153">
        <f t="shared" si="312"/>
        <v>0</v>
      </c>
      <c r="T2433" s="364"/>
    </row>
    <row r="2434" ht="12.75" hidden="1" spans="1:20">
      <c r="A2434" s="366"/>
      <c r="B2434" s="388"/>
      <c r="C2434" s="368"/>
      <c r="D2434" s="369"/>
      <c r="E2434" s="370"/>
      <c r="F2434" s="102">
        <f t="shared" si="314"/>
        <v>0</v>
      </c>
      <c r="G2434" s="170">
        <f>ROUND(SUM('NOVO HORIZONTE'!G2434),2)</f>
        <v>0</v>
      </c>
      <c r="H2434" s="170">
        <f t="shared" si="319"/>
        <v>0</v>
      </c>
      <c r="I2434" s="184">
        <f t="shared" si="315"/>
        <v>0</v>
      </c>
      <c r="J2434" s="142"/>
      <c r="K2434" s="146"/>
      <c r="L2434" s="7" t="str">
        <f t="shared" si="316"/>
        <v/>
      </c>
      <c r="M2434" s="7" t="str">
        <f t="shared" si="317"/>
        <v/>
      </c>
      <c r="N2434" s="7" t="str">
        <f t="shared" si="313"/>
        <v/>
      </c>
      <c r="O2434" s="144"/>
      <c r="P2434" s="355"/>
      <c r="Q2434" s="362">
        <f>SUM('NOVO HORIZONTE'!I2434)</f>
        <v>0</v>
      </c>
      <c r="R2434" s="363">
        <f t="shared" si="318"/>
        <v>0</v>
      </c>
      <c r="S2434" s="153">
        <f t="shared" si="312"/>
        <v>0</v>
      </c>
      <c r="T2434" s="364"/>
    </row>
    <row r="2435" ht="12.75" hidden="1" spans="1:20">
      <c r="A2435" s="366"/>
      <c r="B2435" s="388"/>
      <c r="C2435" s="368"/>
      <c r="D2435" s="369"/>
      <c r="E2435" s="370"/>
      <c r="F2435" s="102">
        <f t="shared" si="314"/>
        <v>0</v>
      </c>
      <c r="G2435" s="170">
        <f>ROUND(SUM('NOVO HORIZONTE'!G2435),2)</f>
        <v>0</v>
      </c>
      <c r="H2435" s="170">
        <f t="shared" si="319"/>
        <v>0</v>
      </c>
      <c r="I2435" s="184">
        <f t="shared" si="315"/>
        <v>0</v>
      </c>
      <c r="J2435" s="142"/>
      <c r="K2435" s="146"/>
      <c r="L2435" s="7" t="str">
        <f t="shared" si="316"/>
        <v/>
      </c>
      <c r="M2435" s="7" t="str">
        <f t="shared" si="317"/>
        <v/>
      </c>
      <c r="N2435" s="7" t="str">
        <f t="shared" si="313"/>
        <v/>
      </c>
      <c r="O2435" s="144"/>
      <c r="P2435" s="355"/>
      <c r="Q2435" s="362">
        <f>SUM('NOVO HORIZONTE'!I2435)</f>
        <v>0</v>
      </c>
      <c r="R2435" s="363">
        <f t="shared" si="318"/>
        <v>0</v>
      </c>
      <c r="S2435" s="153">
        <f t="shared" si="312"/>
        <v>0</v>
      </c>
      <c r="T2435" s="364"/>
    </row>
    <row r="2436" ht="12.75" hidden="1" spans="1:20">
      <c r="A2436" s="366"/>
      <c r="B2436" s="388"/>
      <c r="C2436" s="368"/>
      <c r="D2436" s="369"/>
      <c r="E2436" s="370"/>
      <c r="F2436" s="102">
        <f t="shared" si="314"/>
        <v>0</v>
      </c>
      <c r="G2436" s="170">
        <f>ROUND(SUM('NOVO HORIZONTE'!G2436),2)</f>
        <v>0</v>
      </c>
      <c r="H2436" s="170">
        <f t="shared" si="319"/>
        <v>0</v>
      </c>
      <c r="I2436" s="184">
        <f t="shared" si="315"/>
        <v>0</v>
      </c>
      <c r="J2436" s="142"/>
      <c r="K2436" s="146"/>
      <c r="L2436" s="7" t="str">
        <f t="shared" si="316"/>
        <v/>
      </c>
      <c r="M2436" s="7" t="str">
        <f t="shared" si="317"/>
        <v/>
      </c>
      <c r="N2436" s="7" t="str">
        <f t="shared" si="313"/>
        <v/>
      </c>
      <c r="O2436" s="144"/>
      <c r="P2436" s="355"/>
      <c r="Q2436" s="362">
        <f>SUM('NOVO HORIZONTE'!I2436)</f>
        <v>0</v>
      </c>
      <c r="R2436" s="363">
        <f t="shared" si="318"/>
        <v>0</v>
      </c>
      <c r="S2436" s="153">
        <f t="shared" si="312"/>
        <v>0</v>
      </c>
      <c r="T2436" s="364"/>
    </row>
    <row r="2437" ht="12.75" hidden="1" spans="1:20">
      <c r="A2437" s="366"/>
      <c r="B2437" s="388"/>
      <c r="C2437" s="368"/>
      <c r="D2437" s="369"/>
      <c r="E2437" s="370"/>
      <c r="F2437" s="102">
        <f t="shared" si="314"/>
        <v>0</v>
      </c>
      <c r="G2437" s="170">
        <f>ROUND(SUM('NOVO HORIZONTE'!G2437),2)</f>
        <v>0</v>
      </c>
      <c r="H2437" s="170">
        <f t="shared" si="319"/>
        <v>0</v>
      </c>
      <c r="I2437" s="184">
        <f t="shared" si="315"/>
        <v>0</v>
      </c>
      <c r="J2437" s="142"/>
      <c r="K2437" s="146"/>
      <c r="L2437" s="7" t="str">
        <f t="shared" si="316"/>
        <v/>
      </c>
      <c r="M2437" s="7" t="str">
        <f t="shared" si="317"/>
        <v/>
      </c>
      <c r="N2437" s="7" t="str">
        <f t="shared" si="313"/>
        <v/>
      </c>
      <c r="O2437" s="144"/>
      <c r="P2437" s="355"/>
      <c r="Q2437" s="362">
        <f>SUM('NOVO HORIZONTE'!I2437)</f>
        <v>0</v>
      </c>
      <c r="R2437" s="363">
        <f t="shared" si="318"/>
        <v>0</v>
      </c>
      <c r="S2437" s="153">
        <f t="shared" si="312"/>
        <v>0</v>
      </c>
      <c r="T2437" s="364"/>
    </row>
    <row r="2438" ht="12.75" hidden="1" spans="1:20">
      <c r="A2438" s="366"/>
      <c r="B2438" s="388"/>
      <c r="C2438" s="368"/>
      <c r="D2438" s="369"/>
      <c r="E2438" s="370"/>
      <c r="F2438" s="102">
        <f t="shared" si="314"/>
        <v>0</v>
      </c>
      <c r="G2438" s="170">
        <f>ROUND(SUM('NOVO HORIZONTE'!G2438),2)</f>
        <v>0</v>
      </c>
      <c r="H2438" s="170">
        <f t="shared" si="319"/>
        <v>0</v>
      </c>
      <c r="I2438" s="184">
        <f t="shared" si="315"/>
        <v>0</v>
      </c>
      <c r="J2438" s="142"/>
      <c r="K2438" s="146"/>
      <c r="L2438" s="7" t="str">
        <f t="shared" si="316"/>
        <v/>
      </c>
      <c r="M2438" s="7" t="str">
        <f t="shared" si="317"/>
        <v/>
      </c>
      <c r="N2438" s="7" t="str">
        <f t="shared" si="313"/>
        <v/>
      </c>
      <c r="O2438" s="144"/>
      <c r="P2438" s="355"/>
      <c r="Q2438" s="362">
        <f>SUM('NOVO HORIZONTE'!I2438)</f>
        <v>0</v>
      </c>
      <c r="R2438" s="363">
        <f t="shared" si="318"/>
        <v>0</v>
      </c>
      <c r="S2438" s="153">
        <f t="shared" si="312"/>
        <v>0</v>
      </c>
      <c r="T2438" s="364"/>
    </row>
    <row r="2439" ht="12.75" hidden="1" spans="1:20">
      <c r="A2439" s="366"/>
      <c r="B2439" s="388"/>
      <c r="C2439" s="368"/>
      <c r="D2439" s="369"/>
      <c r="E2439" s="370"/>
      <c r="F2439" s="102">
        <f t="shared" si="314"/>
        <v>0</v>
      </c>
      <c r="G2439" s="170">
        <f>ROUND(SUM('NOVO HORIZONTE'!G2439),2)</f>
        <v>0</v>
      </c>
      <c r="H2439" s="170">
        <f t="shared" si="319"/>
        <v>0</v>
      </c>
      <c r="I2439" s="184">
        <f t="shared" si="315"/>
        <v>0</v>
      </c>
      <c r="J2439" s="142"/>
      <c r="K2439" s="146"/>
      <c r="L2439" s="7" t="str">
        <f t="shared" si="316"/>
        <v/>
      </c>
      <c r="M2439" s="7" t="str">
        <f t="shared" si="317"/>
        <v/>
      </c>
      <c r="N2439" s="7" t="str">
        <f t="shared" si="313"/>
        <v/>
      </c>
      <c r="O2439" s="144"/>
      <c r="P2439" s="355"/>
      <c r="Q2439" s="362">
        <f>SUM('NOVO HORIZONTE'!I2439)</f>
        <v>0</v>
      </c>
      <c r="R2439" s="363">
        <f t="shared" si="318"/>
        <v>0</v>
      </c>
      <c r="S2439" s="153">
        <f t="shared" si="312"/>
        <v>0</v>
      </c>
      <c r="T2439" s="364"/>
    </row>
    <row r="2440" ht="12.75" hidden="1" spans="1:20">
      <c r="A2440" s="366"/>
      <c r="B2440" s="388"/>
      <c r="C2440" s="368"/>
      <c r="D2440" s="369"/>
      <c r="E2440" s="370"/>
      <c r="F2440" s="102">
        <f t="shared" si="314"/>
        <v>0</v>
      </c>
      <c r="G2440" s="170">
        <f>ROUND(SUM('NOVO HORIZONTE'!G2440),2)</f>
        <v>0</v>
      </c>
      <c r="H2440" s="170">
        <f t="shared" si="319"/>
        <v>0</v>
      </c>
      <c r="I2440" s="184">
        <f t="shared" si="315"/>
        <v>0</v>
      </c>
      <c r="J2440" s="142"/>
      <c r="K2440" s="146"/>
      <c r="L2440" s="7" t="str">
        <f t="shared" si="316"/>
        <v/>
      </c>
      <c r="M2440" s="7" t="str">
        <f t="shared" si="317"/>
        <v/>
      </c>
      <c r="N2440" s="7" t="str">
        <f t="shared" si="313"/>
        <v/>
      </c>
      <c r="O2440" s="144"/>
      <c r="P2440" s="355"/>
      <c r="Q2440" s="362">
        <f>SUM('NOVO HORIZONTE'!I2440)</f>
        <v>0</v>
      </c>
      <c r="R2440" s="363">
        <f t="shared" si="318"/>
        <v>0</v>
      </c>
      <c r="S2440" s="153">
        <f t="shared" si="312"/>
        <v>0</v>
      </c>
      <c r="T2440" s="364"/>
    </row>
    <row r="2441" ht="12.75" hidden="1" spans="1:20">
      <c r="A2441" s="366"/>
      <c r="B2441" s="388"/>
      <c r="C2441" s="368"/>
      <c r="D2441" s="369"/>
      <c r="E2441" s="370"/>
      <c r="F2441" s="102">
        <f t="shared" si="314"/>
        <v>0</v>
      </c>
      <c r="G2441" s="170">
        <f>ROUND(SUM('NOVO HORIZONTE'!G2441),2)</f>
        <v>0</v>
      </c>
      <c r="H2441" s="170">
        <f t="shared" si="319"/>
        <v>0</v>
      </c>
      <c r="I2441" s="184">
        <f t="shared" si="315"/>
        <v>0</v>
      </c>
      <c r="J2441" s="142"/>
      <c r="K2441" s="146"/>
      <c r="L2441" s="7" t="str">
        <f t="shared" si="316"/>
        <v/>
      </c>
      <c r="M2441" s="7" t="str">
        <f t="shared" si="317"/>
        <v/>
      </c>
      <c r="N2441" s="7" t="str">
        <f t="shared" si="313"/>
        <v/>
      </c>
      <c r="O2441" s="144"/>
      <c r="P2441" s="355"/>
      <c r="Q2441" s="362">
        <f>SUM('NOVO HORIZONTE'!I2441)</f>
        <v>0</v>
      </c>
      <c r="R2441" s="363">
        <f t="shared" si="318"/>
        <v>0</v>
      </c>
      <c r="S2441" s="153">
        <f t="shared" si="312"/>
        <v>0</v>
      </c>
      <c r="T2441" s="364"/>
    </row>
    <row r="2442" ht="12.75" hidden="1" spans="1:20">
      <c r="A2442" s="366"/>
      <c r="B2442" s="388"/>
      <c r="C2442" s="368"/>
      <c r="D2442" s="369"/>
      <c r="E2442" s="370"/>
      <c r="F2442" s="102">
        <f t="shared" si="314"/>
        <v>0</v>
      </c>
      <c r="G2442" s="170">
        <f>ROUND(SUM('NOVO HORIZONTE'!G2442),2)</f>
        <v>0</v>
      </c>
      <c r="H2442" s="170">
        <f t="shared" si="319"/>
        <v>0</v>
      </c>
      <c r="I2442" s="184">
        <f t="shared" si="315"/>
        <v>0</v>
      </c>
      <c r="J2442" s="142"/>
      <c r="K2442" s="146"/>
      <c r="L2442" s="7" t="str">
        <f t="shared" si="316"/>
        <v/>
      </c>
      <c r="M2442" s="7" t="str">
        <f t="shared" si="317"/>
        <v/>
      </c>
      <c r="N2442" s="7" t="str">
        <f t="shared" si="313"/>
        <v/>
      </c>
      <c r="O2442" s="144"/>
      <c r="P2442" s="355"/>
      <c r="Q2442" s="362">
        <f>SUM('NOVO HORIZONTE'!I2442)</f>
        <v>0</v>
      </c>
      <c r="R2442" s="363">
        <f t="shared" si="318"/>
        <v>0</v>
      </c>
      <c r="S2442" s="153">
        <f t="shared" si="312"/>
        <v>0</v>
      </c>
      <c r="T2442" s="364"/>
    </row>
    <row r="2443" ht="12.75" hidden="1" spans="1:20">
      <c r="A2443" s="366"/>
      <c r="B2443" s="388"/>
      <c r="C2443" s="368"/>
      <c r="D2443" s="369"/>
      <c r="E2443" s="370"/>
      <c r="F2443" s="102">
        <f t="shared" si="314"/>
        <v>0</v>
      </c>
      <c r="G2443" s="170">
        <f>ROUND(SUM('NOVO HORIZONTE'!G2443),2)</f>
        <v>0</v>
      </c>
      <c r="H2443" s="170">
        <f t="shared" si="319"/>
        <v>0</v>
      </c>
      <c r="I2443" s="184">
        <f t="shared" si="315"/>
        <v>0</v>
      </c>
      <c r="J2443" s="142"/>
      <c r="K2443" s="146"/>
      <c r="L2443" s="7" t="str">
        <f t="shared" si="316"/>
        <v/>
      </c>
      <c r="M2443" s="7" t="str">
        <f t="shared" si="317"/>
        <v/>
      </c>
      <c r="N2443" s="7" t="str">
        <f t="shared" si="313"/>
        <v/>
      </c>
      <c r="O2443" s="144"/>
      <c r="P2443" s="355"/>
      <c r="Q2443" s="362">
        <f>SUM('NOVO HORIZONTE'!I2443)</f>
        <v>0</v>
      </c>
      <c r="R2443" s="363">
        <f t="shared" si="318"/>
        <v>0</v>
      </c>
      <c r="S2443" s="153">
        <f t="shared" si="312"/>
        <v>0</v>
      </c>
      <c r="T2443" s="364"/>
    </row>
    <row r="2444" ht="12.75" hidden="1" spans="1:20">
      <c r="A2444" s="366"/>
      <c r="B2444" s="388"/>
      <c r="C2444" s="368"/>
      <c r="D2444" s="369"/>
      <c r="E2444" s="370"/>
      <c r="F2444" s="102">
        <f t="shared" si="314"/>
        <v>0</v>
      </c>
      <c r="G2444" s="170">
        <f>ROUND(SUM('NOVO HORIZONTE'!G2444),2)</f>
        <v>0</v>
      </c>
      <c r="H2444" s="170">
        <f t="shared" si="319"/>
        <v>0</v>
      </c>
      <c r="I2444" s="184">
        <f t="shared" si="315"/>
        <v>0</v>
      </c>
      <c r="J2444" s="142"/>
      <c r="K2444" s="146"/>
      <c r="L2444" s="7" t="str">
        <f t="shared" si="316"/>
        <v/>
      </c>
      <c r="M2444" s="7" t="str">
        <f t="shared" si="317"/>
        <v/>
      </c>
      <c r="N2444" s="7" t="str">
        <f t="shared" si="313"/>
        <v/>
      </c>
      <c r="O2444" s="144"/>
      <c r="P2444" s="355"/>
      <c r="Q2444" s="362">
        <f>SUM('NOVO HORIZONTE'!I2444)</f>
        <v>0</v>
      </c>
      <c r="R2444" s="363">
        <f t="shared" si="318"/>
        <v>0</v>
      </c>
      <c r="S2444" s="153">
        <f t="shared" si="312"/>
        <v>0</v>
      </c>
      <c r="T2444" s="364"/>
    </row>
    <row r="2445" ht="12.75" hidden="1" spans="1:20">
      <c r="A2445" s="366"/>
      <c r="B2445" s="388"/>
      <c r="C2445" s="368"/>
      <c r="D2445" s="369"/>
      <c r="E2445" s="370"/>
      <c r="F2445" s="102">
        <f t="shared" si="314"/>
        <v>0</v>
      </c>
      <c r="G2445" s="170">
        <f>ROUND(SUM('NOVO HORIZONTE'!G2445),2)</f>
        <v>0</v>
      </c>
      <c r="H2445" s="170">
        <f t="shared" si="319"/>
        <v>0</v>
      </c>
      <c r="I2445" s="184">
        <f t="shared" si="315"/>
        <v>0</v>
      </c>
      <c r="J2445" s="142"/>
      <c r="K2445" s="146"/>
      <c r="L2445" s="7" t="str">
        <f t="shared" si="316"/>
        <v/>
      </c>
      <c r="M2445" s="7" t="str">
        <f t="shared" si="317"/>
        <v/>
      </c>
      <c r="N2445" s="7" t="str">
        <f t="shared" si="313"/>
        <v/>
      </c>
      <c r="O2445" s="144"/>
      <c r="P2445" s="355"/>
      <c r="Q2445" s="362">
        <f>SUM('NOVO HORIZONTE'!I2445)</f>
        <v>0</v>
      </c>
      <c r="R2445" s="363">
        <f t="shared" si="318"/>
        <v>0</v>
      </c>
      <c r="S2445" s="153">
        <f t="shared" si="312"/>
        <v>0</v>
      </c>
      <c r="T2445" s="364"/>
    </row>
    <row r="2446" ht="12.75" hidden="1" spans="1:20">
      <c r="A2446" s="366"/>
      <c r="B2446" s="388"/>
      <c r="C2446" s="368"/>
      <c r="D2446" s="369"/>
      <c r="E2446" s="370"/>
      <c r="F2446" s="102">
        <f t="shared" si="314"/>
        <v>0</v>
      </c>
      <c r="G2446" s="170">
        <f>ROUND(SUM('NOVO HORIZONTE'!G2446),2)</f>
        <v>0</v>
      </c>
      <c r="H2446" s="170">
        <f t="shared" si="319"/>
        <v>0</v>
      </c>
      <c r="I2446" s="184">
        <f t="shared" si="315"/>
        <v>0</v>
      </c>
      <c r="J2446" s="142"/>
      <c r="K2446" s="146"/>
      <c r="L2446" s="7" t="str">
        <f t="shared" si="316"/>
        <v/>
      </c>
      <c r="M2446" s="7" t="str">
        <f t="shared" si="317"/>
        <v/>
      </c>
      <c r="N2446" s="7" t="str">
        <f t="shared" si="313"/>
        <v/>
      </c>
      <c r="O2446" s="144"/>
      <c r="P2446" s="355"/>
      <c r="Q2446" s="362">
        <f>SUM('NOVO HORIZONTE'!I2446)</f>
        <v>0</v>
      </c>
      <c r="R2446" s="363">
        <f t="shared" si="318"/>
        <v>0</v>
      </c>
      <c r="S2446" s="153">
        <f t="shared" si="312"/>
        <v>0</v>
      </c>
      <c r="T2446" s="364"/>
    </row>
    <row r="2447" ht="12.75" hidden="1" spans="1:20">
      <c r="A2447" s="366"/>
      <c r="B2447" s="388"/>
      <c r="C2447" s="368"/>
      <c r="D2447" s="369"/>
      <c r="E2447" s="370"/>
      <c r="F2447" s="102">
        <f t="shared" si="314"/>
        <v>0</v>
      </c>
      <c r="G2447" s="170">
        <f>ROUND(SUM('NOVO HORIZONTE'!G2447),2)</f>
        <v>0</v>
      </c>
      <c r="H2447" s="170">
        <f t="shared" si="319"/>
        <v>0</v>
      </c>
      <c r="I2447" s="184">
        <f t="shared" si="315"/>
        <v>0</v>
      </c>
      <c r="J2447" s="142"/>
      <c r="K2447" s="146"/>
      <c r="L2447" s="7" t="str">
        <f t="shared" si="316"/>
        <v/>
      </c>
      <c r="M2447" s="7" t="str">
        <f t="shared" si="317"/>
        <v/>
      </c>
      <c r="N2447" s="7" t="str">
        <f t="shared" si="313"/>
        <v/>
      </c>
      <c r="O2447" s="144"/>
      <c r="P2447" s="355"/>
      <c r="Q2447" s="362">
        <f>SUM('NOVO HORIZONTE'!I2447)</f>
        <v>0</v>
      </c>
      <c r="R2447" s="363">
        <f t="shared" si="318"/>
        <v>0</v>
      </c>
      <c r="S2447" s="153">
        <f t="shared" si="312"/>
        <v>0</v>
      </c>
      <c r="T2447" s="364"/>
    </row>
    <row r="2448" ht="12.75" hidden="1" spans="1:20">
      <c r="A2448" s="366"/>
      <c r="B2448" s="388"/>
      <c r="C2448" s="368"/>
      <c r="D2448" s="369"/>
      <c r="E2448" s="370"/>
      <c r="F2448" s="102">
        <f t="shared" si="314"/>
        <v>0</v>
      </c>
      <c r="G2448" s="170">
        <f>ROUND(SUM('NOVO HORIZONTE'!G2448),2)</f>
        <v>0</v>
      </c>
      <c r="H2448" s="170">
        <f t="shared" si="319"/>
        <v>0</v>
      </c>
      <c r="I2448" s="184">
        <f t="shared" si="315"/>
        <v>0</v>
      </c>
      <c r="J2448" s="142"/>
      <c r="K2448" s="146"/>
      <c r="L2448" s="7" t="str">
        <f t="shared" si="316"/>
        <v/>
      </c>
      <c r="M2448" s="7" t="str">
        <f t="shared" si="317"/>
        <v/>
      </c>
      <c r="N2448" s="7" t="str">
        <f t="shared" si="313"/>
        <v/>
      </c>
      <c r="O2448" s="144"/>
      <c r="P2448" s="355"/>
      <c r="Q2448" s="362">
        <f>SUM('NOVO HORIZONTE'!I2448)</f>
        <v>0</v>
      </c>
      <c r="R2448" s="363">
        <f t="shared" si="318"/>
        <v>0</v>
      </c>
      <c r="S2448" s="153">
        <f t="shared" si="312"/>
        <v>0</v>
      </c>
      <c r="T2448" s="364"/>
    </row>
    <row r="2449" ht="13.5" hidden="1" spans="1:20">
      <c r="A2449" s="366"/>
      <c r="B2449" s="388"/>
      <c r="C2449" s="368"/>
      <c r="D2449" s="369"/>
      <c r="E2449" s="370"/>
      <c r="F2449" s="102">
        <f t="shared" si="314"/>
        <v>0</v>
      </c>
      <c r="G2449" s="170">
        <f>ROUND(SUM('NOVO HORIZONTE'!G2449),2)</f>
        <v>0</v>
      </c>
      <c r="H2449" s="170">
        <f t="shared" si="319"/>
        <v>0</v>
      </c>
      <c r="I2449" s="184">
        <f t="shared" si="315"/>
        <v>0</v>
      </c>
      <c r="J2449" s="142"/>
      <c r="K2449" s="146"/>
      <c r="L2449" s="7" t="str">
        <f t="shared" si="316"/>
        <v/>
      </c>
      <c r="M2449" s="7" t="str">
        <f t="shared" si="317"/>
        <v/>
      </c>
      <c r="N2449" s="7" t="str">
        <f t="shared" si="313"/>
        <v/>
      </c>
      <c r="O2449" s="144"/>
      <c r="P2449" s="355"/>
      <c r="Q2449" s="362">
        <f>SUM('NOVO HORIZONTE'!I2449)</f>
        <v>0</v>
      </c>
      <c r="R2449" s="363">
        <f t="shared" si="318"/>
        <v>0</v>
      </c>
      <c r="S2449" s="153">
        <f t="shared" si="312"/>
        <v>0</v>
      </c>
      <c r="T2449" s="364"/>
    </row>
    <row r="2450" ht="13.5" hidden="1" spans="1:20">
      <c r="A2450" s="84" t="s">
        <v>37</v>
      </c>
      <c r="B2450" s="85"/>
      <c r="C2450" s="86" t="s">
        <v>38</v>
      </c>
      <c r="D2450" s="87">
        <v>0</v>
      </c>
      <c r="E2450" s="88"/>
      <c r="F2450" s="89">
        <f t="shared" si="314"/>
        <v>0</v>
      </c>
      <c r="G2450" s="90">
        <f>ROUND(SUM('NOVO HORIZONTE'!G2450),2)</f>
        <v>0</v>
      </c>
      <c r="H2450" s="90">
        <f t="shared" ref="H2450:H2478" si="320">IF(G2450=0,0,F2450)</f>
        <v>0</v>
      </c>
      <c r="I2450" s="136">
        <f t="shared" ref="I2450:I2477" si="321">IF(ISBLANK(G2450),0,ROUND(G2450*H2450,2))</f>
        <v>0</v>
      </c>
      <c r="J2450" s="137">
        <f>SUM(I2452:I2680)</f>
        <v>0</v>
      </c>
      <c r="K2450" s="138" t="str">
        <f>IF(OR(E2450&gt;0,J2450&gt;0),"X","")</f>
        <v/>
      </c>
      <c r="L2450" s="7" t="str">
        <f t="shared" ref="L2450:L2477" si="322">IF(K2450="X","x",IF(K2450="xx","x",IF(I2450&gt;0,"x","")))</f>
        <v/>
      </c>
      <c r="M2450" s="7" t="str">
        <f t="shared" ref="M2450:M2477" si="323">IF(K2450="X","x",IF(K2450="xx","x",IF(I2450&gt;0,"x","")))</f>
        <v/>
      </c>
      <c r="N2450" s="7" t="str">
        <f t="shared" ref="N2450:N2474" si="324">M2450</f>
        <v/>
      </c>
      <c r="O2450" s="144"/>
      <c r="P2450" s="375"/>
      <c r="Q2450" s="362">
        <f>SUM('NOVO HORIZONTE'!I2450)</f>
        <v>0</v>
      </c>
      <c r="R2450" s="363">
        <f t="shared" si="318"/>
        <v>0</v>
      </c>
      <c r="S2450" s="153">
        <f t="shared" si="312"/>
        <v>0</v>
      </c>
      <c r="T2450" s="364"/>
    </row>
    <row r="2451" ht="12.75" hidden="1" spans="1:20">
      <c r="A2451" s="154" t="s">
        <v>2600</v>
      </c>
      <c r="B2451" s="100"/>
      <c r="C2451" s="161" t="s">
        <v>2601</v>
      </c>
      <c r="D2451" s="94">
        <v>0</v>
      </c>
      <c r="E2451" s="387">
        <v>0</v>
      </c>
      <c r="F2451" s="379">
        <f t="shared" si="314"/>
        <v>0</v>
      </c>
      <c r="G2451" s="209">
        <f>ROUND(SUM('NOVO HORIZONTE'!G2451),2)</f>
        <v>0</v>
      </c>
      <c r="H2451" s="187">
        <f t="shared" si="320"/>
        <v>0</v>
      </c>
      <c r="I2451" s="188">
        <f t="shared" si="321"/>
        <v>0</v>
      </c>
      <c r="J2451" s="142"/>
      <c r="K2451" s="138" t="str">
        <f>IF(OR(SUM(I2452:I2468)&gt;0,SUM(I2452:I2468)&gt;0),"xx","")</f>
        <v/>
      </c>
      <c r="L2451" s="7" t="str">
        <f t="shared" si="322"/>
        <v/>
      </c>
      <c r="M2451" s="7" t="str">
        <f t="shared" si="323"/>
        <v/>
      </c>
      <c r="N2451" s="7" t="str">
        <f t="shared" si="324"/>
        <v/>
      </c>
      <c r="O2451" s="144"/>
      <c r="P2451" s="375"/>
      <c r="Q2451" s="362">
        <f>SUM('NOVO HORIZONTE'!I2451)</f>
        <v>0</v>
      </c>
      <c r="R2451" s="363">
        <f t="shared" si="318"/>
        <v>0</v>
      </c>
      <c r="S2451" s="153">
        <f t="shared" si="312"/>
        <v>0</v>
      </c>
      <c r="T2451" s="364"/>
    </row>
    <row r="2452" ht="22.5" hidden="1" spans="1:20">
      <c r="A2452" s="158">
        <v>100328</v>
      </c>
      <c r="B2452" s="100" t="s">
        <v>252</v>
      </c>
      <c r="C2452" s="104" t="s">
        <v>2602</v>
      </c>
      <c r="D2452" s="94" t="s">
        <v>261</v>
      </c>
      <c r="E2452" s="95">
        <v>15.68</v>
      </c>
      <c r="F2452" s="96">
        <f t="shared" si="314"/>
        <v>19.25</v>
      </c>
      <c r="G2452" s="107">
        <f>ROUND(SUM('NOVO HORIZONTE'!G2452),2)</f>
        <v>0</v>
      </c>
      <c r="H2452" s="107">
        <f t="shared" si="320"/>
        <v>0</v>
      </c>
      <c r="I2452" s="143">
        <f t="shared" si="321"/>
        <v>0</v>
      </c>
      <c r="J2452" s="142"/>
      <c r="K2452" s="138"/>
      <c r="L2452" s="7" t="str">
        <f t="shared" si="322"/>
        <v/>
      </c>
      <c r="M2452" s="7" t="str">
        <f t="shared" si="323"/>
        <v/>
      </c>
      <c r="N2452" s="7" t="str">
        <f t="shared" si="324"/>
        <v/>
      </c>
      <c r="O2452" s="144"/>
      <c r="P2452" s="355">
        <v>0</v>
      </c>
      <c r="Q2452" s="362">
        <f>SUM('NOVO HORIZONTE'!I2452)</f>
        <v>0</v>
      </c>
      <c r="R2452" s="363">
        <f t="shared" si="318"/>
        <v>0</v>
      </c>
      <c r="S2452" s="153">
        <f t="shared" si="312"/>
        <v>0</v>
      </c>
      <c r="T2452" s="364"/>
    </row>
    <row r="2453" ht="22.5" hidden="1" spans="1:20">
      <c r="A2453" s="158">
        <v>100329</v>
      </c>
      <c r="B2453" s="100" t="s">
        <v>252</v>
      </c>
      <c r="C2453" s="104" t="s">
        <v>2603</v>
      </c>
      <c r="D2453" s="94" t="s">
        <v>261</v>
      </c>
      <c r="E2453" s="95">
        <v>19.75</v>
      </c>
      <c r="F2453" s="96">
        <f t="shared" si="314"/>
        <v>24.24</v>
      </c>
      <c r="G2453" s="107">
        <f>ROUND(SUM('NOVO HORIZONTE'!G2453),2)</f>
        <v>0</v>
      </c>
      <c r="H2453" s="107">
        <f t="shared" si="320"/>
        <v>0</v>
      </c>
      <c r="I2453" s="143">
        <f t="shared" si="321"/>
        <v>0</v>
      </c>
      <c r="J2453" s="142"/>
      <c r="K2453" s="138"/>
      <c r="L2453" s="7" t="str">
        <f t="shared" si="322"/>
        <v/>
      </c>
      <c r="M2453" s="7" t="str">
        <f t="shared" si="323"/>
        <v/>
      </c>
      <c r="N2453" s="7" t="str">
        <f t="shared" si="324"/>
        <v/>
      </c>
      <c r="O2453" s="144"/>
      <c r="P2453" s="355">
        <v>0</v>
      </c>
      <c r="Q2453" s="362">
        <f>SUM('NOVO HORIZONTE'!I2453)</f>
        <v>0</v>
      </c>
      <c r="R2453" s="363">
        <f t="shared" si="318"/>
        <v>0</v>
      </c>
      <c r="S2453" s="153">
        <f t="shared" si="312"/>
        <v>0</v>
      </c>
      <c r="T2453" s="364"/>
    </row>
    <row r="2454" ht="22.5" hidden="1" spans="1:20">
      <c r="A2454" s="158">
        <v>100330</v>
      </c>
      <c r="B2454" s="100" t="s">
        <v>252</v>
      </c>
      <c r="C2454" s="104" t="s">
        <v>2604</v>
      </c>
      <c r="D2454" s="94" t="s">
        <v>261</v>
      </c>
      <c r="E2454" s="95">
        <v>21.24</v>
      </c>
      <c r="F2454" s="96">
        <f t="shared" si="314"/>
        <v>26.07</v>
      </c>
      <c r="G2454" s="107">
        <f>ROUND(SUM('NOVO HORIZONTE'!G2454),2)</f>
        <v>0</v>
      </c>
      <c r="H2454" s="107">
        <f t="shared" si="320"/>
        <v>0</v>
      </c>
      <c r="I2454" s="143">
        <f t="shared" si="321"/>
        <v>0</v>
      </c>
      <c r="J2454" s="142"/>
      <c r="K2454" s="138"/>
      <c r="L2454" s="7" t="str">
        <f t="shared" si="322"/>
        <v/>
      </c>
      <c r="M2454" s="7" t="str">
        <f t="shared" si="323"/>
        <v/>
      </c>
      <c r="N2454" s="7" t="str">
        <f t="shared" si="324"/>
        <v/>
      </c>
      <c r="O2454" s="144"/>
      <c r="P2454" s="355">
        <v>0</v>
      </c>
      <c r="Q2454" s="362">
        <f>SUM('NOVO HORIZONTE'!I2454)</f>
        <v>0</v>
      </c>
      <c r="R2454" s="363">
        <f t="shared" si="318"/>
        <v>0</v>
      </c>
      <c r="S2454" s="153">
        <f t="shared" si="312"/>
        <v>0</v>
      </c>
      <c r="T2454" s="364"/>
    </row>
    <row r="2455" ht="22.5" hidden="1" spans="1:20">
      <c r="A2455" s="158">
        <v>100331</v>
      </c>
      <c r="B2455" s="100" t="s">
        <v>252</v>
      </c>
      <c r="C2455" s="104" t="s">
        <v>2605</v>
      </c>
      <c r="D2455" s="94" t="s">
        <v>261</v>
      </c>
      <c r="E2455" s="95">
        <v>28.19</v>
      </c>
      <c r="F2455" s="96">
        <f t="shared" si="314"/>
        <v>34.6</v>
      </c>
      <c r="G2455" s="107">
        <f>ROUND(SUM('NOVO HORIZONTE'!G2455),2)</f>
        <v>0</v>
      </c>
      <c r="H2455" s="107">
        <f t="shared" si="320"/>
        <v>0</v>
      </c>
      <c r="I2455" s="143">
        <f t="shared" si="321"/>
        <v>0</v>
      </c>
      <c r="J2455" s="142"/>
      <c r="K2455" s="138"/>
      <c r="L2455" s="7" t="str">
        <f t="shared" si="322"/>
        <v/>
      </c>
      <c r="M2455" s="7" t="str">
        <f t="shared" si="323"/>
        <v/>
      </c>
      <c r="N2455" s="7" t="str">
        <f t="shared" si="324"/>
        <v/>
      </c>
      <c r="O2455" s="144"/>
      <c r="P2455" s="355">
        <v>0</v>
      </c>
      <c r="Q2455" s="362">
        <f>SUM('NOVO HORIZONTE'!I2455)</f>
        <v>0</v>
      </c>
      <c r="R2455" s="363">
        <f t="shared" si="318"/>
        <v>0</v>
      </c>
      <c r="S2455" s="153">
        <f t="shared" si="312"/>
        <v>0</v>
      </c>
      <c r="T2455" s="364"/>
    </row>
    <row r="2456" ht="22.5" hidden="1" spans="1:20">
      <c r="A2456" s="158">
        <v>97647</v>
      </c>
      <c r="B2456" s="100" t="s">
        <v>252</v>
      </c>
      <c r="C2456" s="104" t="s">
        <v>2606</v>
      </c>
      <c r="D2456" s="94" t="s">
        <v>261</v>
      </c>
      <c r="E2456" s="95">
        <v>4</v>
      </c>
      <c r="F2456" s="96">
        <f t="shared" si="314"/>
        <v>4.91</v>
      </c>
      <c r="G2456" s="107">
        <f>ROUND(SUM('NOVO HORIZONTE'!G2456),2)</f>
        <v>0</v>
      </c>
      <c r="H2456" s="107">
        <f t="shared" si="320"/>
        <v>0</v>
      </c>
      <c r="I2456" s="143">
        <f t="shared" si="321"/>
        <v>0</v>
      </c>
      <c r="J2456" s="142"/>
      <c r="K2456" s="138"/>
      <c r="L2456" s="7" t="str">
        <f t="shared" si="322"/>
        <v/>
      </c>
      <c r="M2456" s="7" t="str">
        <f t="shared" si="323"/>
        <v/>
      </c>
      <c r="N2456" s="7" t="str">
        <f t="shared" si="324"/>
        <v/>
      </c>
      <c r="O2456" s="144"/>
      <c r="P2456" s="355">
        <v>0</v>
      </c>
      <c r="Q2456" s="362">
        <f>SUM('NOVO HORIZONTE'!I2456)</f>
        <v>0</v>
      </c>
      <c r="R2456" s="363">
        <f t="shared" si="318"/>
        <v>0</v>
      </c>
      <c r="S2456" s="153">
        <f t="shared" si="312"/>
        <v>0</v>
      </c>
      <c r="T2456" s="364"/>
    </row>
    <row r="2457" ht="22.5" hidden="1" spans="1:20">
      <c r="A2457" s="158">
        <v>97649</v>
      </c>
      <c r="B2457" s="100" t="s">
        <v>252</v>
      </c>
      <c r="C2457" s="104" t="s">
        <v>2607</v>
      </c>
      <c r="D2457" s="94" t="s">
        <v>261</v>
      </c>
      <c r="E2457" s="95">
        <v>5.04</v>
      </c>
      <c r="F2457" s="96">
        <f t="shared" si="314"/>
        <v>6.19</v>
      </c>
      <c r="G2457" s="107">
        <f>ROUND(SUM('NOVO HORIZONTE'!G2457),2)</f>
        <v>0</v>
      </c>
      <c r="H2457" s="107">
        <f t="shared" si="320"/>
        <v>0</v>
      </c>
      <c r="I2457" s="143">
        <f t="shared" si="321"/>
        <v>0</v>
      </c>
      <c r="J2457" s="142"/>
      <c r="K2457" s="138"/>
      <c r="L2457" s="7" t="str">
        <f t="shared" si="322"/>
        <v/>
      </c>
      <c r="M2457" s="7" t="str">
        <f t="shared" si="323"/>
        <v/>
      </c>
      <c r="N2457" s="7" t="str">
        <f t="shared" si="324"/>
        <v/>
      </c>
      <c r="O2457" s="144"/>
      <c r="P2457" s="355">
        <v>0</v>
      </c>
      <c r="Q2457" s="362">
        <f>SUM('NOVO HORIZONTE'!I2457)</f>
        <v>0</v>
      </c>
      <c r="R2457" s="363">
        <f t="shared" si="318"/>
        <v>0</v>
      </c>
      <c r="S2457" s="153">
        <f t="shared" ref="S2457:S2520" si="325">IF(R2457=0,0,IF(R2457&gt;0,"c","b"))</f>
        <v>0</v>
      </c>
      <c r="T2457" s="364"/>
    </row>
    <row r="2458" ht="22.5" hidden="1" spans="1:20">
      <c r="A2458" s="158">
        <v>97650</v>
      </c>
      <c r="B2458" s="100" t="s">
        <v>252</v>
      </c>
      <c r="C2458" s="104" t="s">
        <v>2608</v>
      </c>
      <c r="D2458" s="94" t="s">
        <v>261</v>
      </c>
      <c r="E2458" s="95">
        <v>8.61</v>
      </c>
      <c r="F2458" s="96">
        <f t="shared" si="314"/>
        <v>10.57</v>
      </c>
      <c r="G2458" s="107">
        <f>ROUND(SUM('NOVO HORIZONTE'!G2458),2)</f>
        <v>0</v>
      </c>
      <c r="H2458" s="107">
        <f t="shared" si="320"/>
        <v>0</v>
      </c>
      <c r="I2458" s="143">
        <f t="shared" si="321"/>
        <v>0</v>
      </c>
      <c r="J2458" s="142"/>
      <c r="K2458" s="138"/>
      <c r="L2458" s="7" t="str">
        <f t="shared" si="322"/>
        <v/>
      </c>
      <c r="M2458" s="7" t="str">
        <f t="shared" si="323"/>
        <v/>
      </c>
      <c r="N2458" s="7" t="str">
        <f t="shared" si="324"/>
        <v/>
      </c>
      <c r="O2458" s="144"/>
      <c r="P2458" s="355">
        <v>0</v>
      </c>
      <c r="Q2458" s="362">
        <f>SUM('NOVO HORIZONTE'!I2458)</f>
        <v>0</v>
      </c>
      <c r="R2458" s="363">
        <f t="shared" si="318"/>
        <v>0</v>
      </c>
      <c r="S2458" s="153">
        <f t="shared" si="325"/>
        <v>0</v>
      </c>
      <c r="T2458" s="364"/>
    </row>
    <row r="2459" ht="22.5" hidden="1" spans="1:20">
      <c r="A2459" s="158">
        <v>97651</v>
      </c>
      <c r="B2459" s="100" t="s">
        <v>252</v>
      </c>
      <c r="C2459" s="104" t="s">
        <v>2609</v>
      </c>
      <c r="D2459" s="94" t="s">
        <v>279</v>
      </c>
      <c r="E2459" s="95">
        <v>95.3</v>
      </c>
      <c r="F2459" s="96">
        <f t="shared" si="314"/>
        <v>116.97</v>
      </c>
      <c r="G2459" s="107">
        <f>ROUND(SUM('NOVO HORIZONTE'!G2459),2)</f>
        <v>0</v>
      </c>
      <c r="H2459" s="107">
        <f t="shared" si="320"/>
        <v>0</v>
      </c>
      <c r="I2459" s="143">
        <f t="shared" si="321"/>
        <v>0</v>
      </c>
      <c r="J2459" s="142"/>
      <c r="K2459" s="138"/>
      <c r="L2459" s="7" t="str">
        <f t="shared" si="322"/>
        <v/>
      </c>
      <c r="M2459" s="7" t="str">
        <f t="shared" si="323"/>
        <v/>
      </c>
      <c r="N2459" s="7" t="str">
        <f t="shared" si="324"/>
        <v/>
      </c>
      <c r="O2459" s="144"/>
      <c r="P2459" s="355">
        <v>0</v>
      </c>
      <c r="Q2459" s="362">
        <f>SUM('NOVO HORIZONTE'!I2459)</f>
        <v>0</v>
      </c>
      <c r="R2459" s="363">
        <f t="shared" si="318"/>
        <v>0</v>
      </c>
      <c r="S2459" s="153">
        <f t="shared" si="325"/>
        <v>0</v>
      </c>
      <c r="T2459" s="364"/>
    </row>
    <row r="2460" ht="22.5" hidden="1" spans="1:20">
      <c r="A2460" s="158">
        <v>97652</v>
      </c>
      <c r="B2460" s="100" t="s">
        <v>252</v>
      </c>
      <c r="C2460" s="104" t="s">
        <v>2610</v>
      </c>
      <c r="D2460" s="94" t="s">
        <v>279</v>
      </c>
      <c r="E2460" s="95">
        <v>216.05</v>
      </c>
      <c r="F2460" s="96">
        <f t="shared" si="314"/>
        <v>265.18</v>
      </c>
      <c r="G2460" s="107">
        <f>ROUND(SUM('NOVO HORIZONTE'!G2460),2)</f>
        <v>0</v>
      </c>
      <c r="H2460" s="107">
        <f t="shared" si="320"/>
        <v>0</v>
      </c>
      <c r="I2460" s="143">
        <f t="shared" si="321"/>
        <v>0</v>
      </c>
      <c r="J2460" s="142"/>
      <c r="K2460" s="138"/>
      <c r="L2460" s="7" t="str">
        <f t="shared" si="322"/>
        <v/>
      </c>
      <c r="M2460" s="7" t="str">
        <f t="shared" si="323"/>
        <v/>
      </c>
      <c r="N2460" s="7" t="str">
        <f t="shared" si="324"/>
        <v/>
      </c>
      <c r="O2460" s="144"/>
      <c r="P2460" s="355">
        <v>0</v>
      </c>
      <c r="Q2460" s="362">
        <f>SUM('NOVO HORIZONTE'!I2460)</f>
        <v>0</v>
      </c>
      <c r="R2460" s="363">
        <f t="shared" si="318"/>
        <v>0</v>
      </c>
      <c r="S2460" s="153">
        <f t="shared" si="325"/>
        <v>0</v>
      </c>
      <c r="T2460" s="364"/>
    </row>
    <row r="2461" ht="22.5" hidden="1" spans="1:20">
      <c r="A2461" s="158">
        <v>97653</v>
      </c>
      <c r="B2461" s="100" t="s">
        <v>252</v>
      </c>
      <c r="C2461" s="104" t="s">
        <v>2611</v>
      </c>
      <c r="D2461" s="94" t="s">
        <v>279</v>
      </c>
      <c r="E2461" s="95">
        <v>148.69</v>
      </c>
      <c r="F2461" s="96">
        <f t="shared" si="314"/>
        <v>182.5</v>
      </c>
      <c r="G2461" s="107">
        <f>ROUND(SUM('NOVO HORIZONTE'!G2461),2)</f>
        <v>0</v>
      </c>
      <c r="H2461" s="107">
        <f t="shared" si="320"/>
        <v>0</v>
      </c>
      <c r="I2461" s="143">
        <f t="shared" si="321"/>
        <v>0</v>
      </c>
      <c r="J2461" s="142"/>
      <c r="K2461" s="138"/>
      <c r="L2461" s="7" t="str">
        <f t="shared" si="322"/>
        <v/>
      </c>
      <c r="M2461" s="7" t="str">
        <f t="shared" si="323"/>
        <v/>
      </c>
      <c r="N2461" s="7" t="str">
        <f t="shared" si="324"/>
        <v/>
      </c>
      <c r="O2461" s="144"/>
      <c r="P2461" s="355">
        <v>0</v>
      </c>
      <c r="Q2461" s="362">
        <f>SUM('NOVO HORIZONTE'!I2461)</f>
        <v>0</v>
      </c>
      <c r="R2461" s="363">
        <f t="shared" si="318"/>
        <v>0</v>
      </c>
      <c r="S2461" s="153">
        <f t="shared" si="325"/>
        <v>0</v>
      </c>
      <c r="T2461" s="364"/>
    </row>
    <row r="2462" ht="22.5" hidden="1" spans="1:20">
      <c r="A2462" s="158">
        <v>97654</v>
      </c>
      <c r="B2462" s="100" t="s">
        <v>252</v>
      </c>
      <c r="C2462" s="104" t="s">
        <v>2612</v>
      </c>
      <c r="D2462" s="94" t="s">
        <v>279</v>
      </c>
      <c r="E2462" s="95">
        <v>181.74</v>
      </c>
      <c r="F2462" s="96">
        <f t="shared" si="314"/>
        <v>223.07</v>
      </c>
      <c r="G2462" s="107">
        <f>ROUND(SUM('NOVO HORIZONTE'!G2462),2)</f>
        <v>0</v>
      </c>
      <c r="H2462" s="107">
        <f t="shared" si="320"/>
        <v>0</v>
      </c>
      <c r="I2462" s="143">
        <f t="shared" si="321"/>
        <v>0</v>
      </c>
      <c r="J2462" s="142"/>
      <c r="K2462" s="138"/>
      <c r="L2462" s="7" t="str">
        <f t="shared" si="322"/>
        <v/>
      </c>
      <c r="M2462" s="7" t="str">
        <f t="shared" si="323"/>
        <v/>
      </c>
      <c r="N2462" s="7" t="str">
        <f t="shared" si="324"/>
        <v/>
      </c>
      <c r="O2462" s="144"/>
      <c r="P2462" s="355">
        <v>0</v>
      </c>
      <c r="Q2462" s="362">
        <f>SUM('NOVO HORIZONTE'!I2462)</f>
        <v>0</v>
      </c>
      <c r="R2462" s="363">
        <f t="shared" si="318"/>
        <v>0</v>
      </c>
      <c r="S2462" s="153">
        <f t="shared" si="325"/>
        <v>0</v>
      </c>
      <c r="T2462" s="364"/>
    </row>
    <row r="2463" ht="22.5" hidden="1" spans="1:20">
      <c r="A2463" s="158">
        <v>97655</v>
      </c>
      <c r="B2463" s="100" t="s">
        <v>252</v>
      </c>
      <c r="C2463" s="104" t="s">
        <v>2613</v>
      </c>
      <c r="D2463" s="94" t="s">
        <v>261</v>
      </c>
      <c r="E2463" s="95">
        <v>33.78</v>
      </c>
      <c r="F2463" s="96">
        <f t="shared" si="314"/>
        <v>41.46</v>
      </c>
      <c r="G2463" s="107">
        <f>ROUND(SUM('NOVO HORIZONTE'!G2463),2)</f>
        <v>0</v>
      </c>
      <c r="H2463" s="107">
        <f t="shared" si="320"/>
        <v>0</v>
      </c>
      <c r="I2463" s="143">
        <f t="shared" si="321"/>
        <v>0</v>
      </c>
      <c r="J2463" s="142"/>
      <c r="K2463" s="138"/>
      <c r="L2463" s="7" t="str">
        <f t="shared" si="322"/>
        <v/>
      </c>
      <c r="M2463" s="7" t="str">
        <f t="shared" si="323"/>
        <v/>
      </c>
      <c r="N2463" s="7" t="str">
        <f t="shared" si="324"/>
        <v/>
      </c>
      <c r="O2463" s="144"/>
      <c r="P2463" s="355">
        <v>0</v>
      </c>
      <c r="Q2463" s="362">
        <f>SUM('NOVO HORIZONTE'!I2463)</f>
        <v>0</v>
      </c>
      <c r="R2463" s="363">
        <f t="shared" si="318"/>
        <v>0</v>
      </c>
      <c r="S2463" s="153">
        <f t="shared" si="325"/>
        <v>0</v>
      </c>
      <c r="T2463" s="364"/>
    </row>
    <row r="2464" ht="22.5" hidden="1" spans="1:20">
      <c r="A2464" s="158">
        <v>97656</v>
      </c>
      <c r="B2464" s="100" t="s">
        <v>252</v>
      </c>
      <c r="C2464" s="104" t="s">
        <v>2614</v>
      </c>
      <c r="D2464" s="94" t="s">
        <v>279</v>
      </c>
      <c r="E2464" s="95">
        <v>319.03</v>
      </c>
      <c r="F2464" s="96">
        <f t="shared" si="314"/>
        <v>391.58</v>
      </c>
      <c r="G2464" s="107">
        <f>ROUND(SUM('NOVO HORIZONTE'!G2464),2)</f>
        <v>0</v>
      </c>
      <c r="H2464" s="107">
        <f t="shared" si="320"/>
        <v>0</v>
      </c>
      <c r="I2464" s="143">
        <f t="shared" si="321"/>
        <v>0</v>
      </c>
      <c r="J2464" s="142"/>
      <c r="K2464" s="138"/>
      <c r="L2464" s="7" t="str">
        <f t="shared" si="322"/>
        <v/>
      </c>
      <c r="M2464" s="7" t="str">
        <f t="shared" si="323"/>
        <v/>
      </c>
      <c r="N2464" s="7" t="str">
        <f t="shared" si="324"/>
        <v/>
      </c>
      <c r="O2464" s="144"/>
      <c r="P2464" s="355">
        <v>0</v>
      </c>
      <c r="Q2464" s="362">
        <f>SUM('NOVO HORIZONTE'!I2464)</f>
        <v>0</v>
      </c>
      <c r="R2464" s="363">
        <f t="shared" si="318"/>
        <v>0</v>
      </c>
      <c r="S2464" s="153">
        <f t="shared" si="325"/>
        <v>0</v>
      </c>
      <c r="T2464" s="364"/>
    </row>
    <row r="2465" ht="22.5" hidden="1" spans="1:20">
      <c r="A2465" s="158">
        <v>97657</v>
      </c>
      <c r="B2465" s="100" t="s">
        <v>252</v>
      </c>
      <c r="C2465" s="104" t="s">
        <v>2615</v>
      </c>
      <c r="D2465" s="94" t="s">
        <v>279</v>
      </c>
      <c r="E2465" s="95">
        <v>632.33</v>
      </c>
      <c r="F2465" s="96">
        <f t="shared" si="314"/>
        <v>776.12</v>
      </c>
      <c r="G2465" s="107">
        <f>ROUND(SUM('NOVO HORIZONTE'!G2465),2)</f>
        <v>0</v>
      </c>
      <c r="H2465" s="107">
        <f t="shared" si="320"/>
        <v>0</v>
      </c>
      <c r="I2465" s="143">
        <f t="shared" si="321"/>
        <v>0</v>
      </c>
      <c r="J2465" s="142"/>
      <c r="K2465" s="138"/>
      <c r="L2465" s="7" t="str">
        <f t="shared" si="322"/>
        <v/>
      </c>
      <c r="M2465" s="7" t="str">
        <f t="shared" si="323"/>
        <v/>
      </c>
      <c r="N2465" s="7" t="str">
        <f t="shared" si="324"/>
        <v/>
      </c>
      <c r="O2465" s="144"/>
      <c r="P2465" s="355">
        <v>0</v>
      </c>
      <c r="Q2465" s="362">
        <f>SUM('NOVO HORIZONTE'!I2465)</f>
        <v>0</v>
      </c>
      <c r="R2465" s="363">
        <f t="shared" si="318"/>
        <v>0</v>
      </c>
      <c r="S2465" s="153">
        <f t="shared" si="325"/>
        <v>0</v>
      </c>
      <c r="T2465" s="364"/>
    </row>
    <row r="2466" ht="22.5" hidden="1" spans="1:20">
      <c r="A2466" s="158">
        <v>97658</v>
      </c>
      <c r="B2466" s="100" t="s">
        <v>252</v>
      </c>
      <c r="C2466" s="104" t="s">
        <v>2616</v>
      </c>
      <c r="D2466" s="94" t="s">
        <v>279</v>
      </c>
      <c r="E2466" s="95">
        <v>226.7</v>
      </c>
      <c r="F2466" s="96">
        <f t="shared" si="314"/>
        <v>278.25</v>
      </c>
      <c r="G2466" s="107">
        <f>ROUND(SUM('NOVO HORIZONTE'!G2466),2)</f>
        <v>0</v>
      </c>
      <c r="H2466" s="107">
        <f t="shared" si="320"/>
        <v>0</v>
      </c>
      <c r="I2466" s="143">
        <f t="shared" si="321"/>
        <v>0</v>
      </c>
      <c r="J2466" s="142"/>
      <c r="K2466" s="138"/>
      <c r="L2466" s="7" t="str">
        <f t="shared" si="322"/>
        <v/>
      </c>
      <c r="M2466" s="7" t="str">
        <f t="shared" si="323"/>
        <v/>
      </c>
      <c r="N2466" s="7" t="str">
        <f t="shared" si="324"/>
        <v/>
      </c>
      <c r="O2466" s="144"/>
      <c r="P2466" s="355">
        <v>0</v>
      </c>
      <c r="Q2466" s="362">
        <f>SUM('NOVO HORIZONTE'!I2466)</f>
        <v>0</v>
      </c>
      <c r="R2466" s="363">
        <f t="shared" si="318"/>
        <v>0</v>
      </c>
      <c r="S2466" s="153">
        <f t="shared" si="325"/>
        <v>0</v>
      </c>
      <c r="T2466" s="364"/>
    </row>
    <row r="2467" ht="22.5" hidden="1" spans="1:20">
      <c r="A2467" s="158">
        <v>97659</v>
      </c>
      <c r="B2467" s="100" t="s">
        <v>252</v>
      </c>
      <c r="C2467" s="104" t="s">
        <v>2617</v>
      </c>
      <c r="D2467" s="94" t="s">
        <v>279</v>
      </c>
      <c r="E2467" s="95">
        <v>311.17</v>
      </c>
      <c r="F2467" s="96">
        <f t="shared" si="314"/>
        <v>381.93</v>
      </c>
      <c r="G2467" s="107">
        <f>ROUND(SUM('NOVO HORIZONTE'!G2467),2)</f>
        <v>0</v>
      </c>
      <c r="H2467" s="107">
        <f t="shared" si="320"/>
        <v>0</v>
      </c>
      <c r="I2467" s="143">
        <f t="shared" si="321"/>
        <v>0</v>
      </c>
      <c r="J2467" s="142"/>
      <c r="K2467" s="138"/>
      <c r="L2467" s="7" t="str">
        <f t="shared" si="322"/>
        <v/>
      </c>
      <c r="M2467" s="7" t="str">
        <f t="shared" si="323"/>
        <v/>
      </c>
      <c r="N2467" s="7" t="str">
        <f t="shared" si="324"/>
        <v/>
      </c>
      <c r="O2467" s="144"/>
      <c r="P2467" s="355">
        <v>0</v>
      </c>
      <c r="Q2467" s="362">
        <f>SUM('NOVO HORIZONTE'!I2467)</f>
        <v>0</v>
      </c>
      <c r="R2467" s="363">
        <f t="shared" si="318"/>
        <v>0</v>
      </c>
      <c r="S2467" s="153">
        <f t="shared" si="325"/>
        <v>0</v>
      </c>
      <c r="T2467" s="364"/>
    </row>
    <row r="2468" ht="22.5" hidden="1" spans="1:20">
      <c r="A2468" s="158">
        <v>94226</v>
      </c>
      <c r="B2468" s="100" t="s">
        <v>252</v>
      </c>
      <c r="C2468" s="104" t="s">
        <v>2618</v>
      </c>
      <c r="D2468" s="94" t="s">
        <v>261</v>
      </c>
      <c r="E2468" s="95">
        <v>20.06</v>
      </c>
      <c r="F2468" s="96">
        <f t="shared" si="314"/>
        <v>24.62</v>
      </c>
      <c r="G2468" s="107">
        <f>ROUND(SUM('NOVO HORIZONTE'!G2468),2)</f>
        <v>0</v>
      </c>
      <c r="H2468" s="107">
        <f t="shared" si="320"/>
        <v>0</v>
      </c>
      <c r="I2468" s="143">
        <f t="shared" si="321"/>
        <v>0</v>
      </c>
      <c r="J2468" s="142"/>
      <c r="K2468" s="138"/>
      <c r="L2468" s="7" t="str">
        <f t="shared" si="322"/>
        <v/>
      </c>
      <c r="M2468" s="7" t="str">
        <f t="shared" si="323"/>
        <v/>
      </c>
      <c r="N2468" s="7" t="str">
        <f t="shared" si="324"/>
        <v/>
      </c>
      <c r="O2468" s="144"/>
      <c r="P2468" s="355">
        <v>0</v>
      </c>
      <c r="Q2468" s="362">
        <f>SUM('NOVO HORIZONTE'!I2468)</f>
        <v>0</v>
      </c>
      <c r="R2468" s="363">
        <f t="shared" si="318"/>
        <v>0</v>
      </c>
      <c r="S2468" s="153">
        <f t="shared" si="325"/>
        <v>0</v>
      </c>
      <c r="T2468" s="364"/>
    </row>
    <row r="2469" ht="12.75" hidden="1" spans="1:20">
      <c r="A2469" s="154" t="s">
        <v>2619</v>
      </c>
      <c r="B2469" s="100"/>
      <c r="C2469" s="161" t="s">
        <v>2620</v>
      </c>
      <c r="D2469" s="94">
        <v>0</v>
      </c>
      <c r="E2469" s="387">
        <v>0</v>
      </c>
      <c r="F2469" s="379">
        <f t="shared" si="314"/>
        <v>0</v>
      </c>
      <c r="G2469" s="209">
        <f>ROUND(SUM('NOVO HORIZONTE'!G2469),2)</f>
        <v>0</v>
      </c>
      <c r="H2469" s="187">
        <f t="shared" si="320"/>
        <v>0</v>
      </c>
      <c r="I2469" s="188">
        <f t="shared" si="321"/>
        <v>0</v>
      </c>
      <c r="J2469" s="142"/>
      <c r="K2469" s="138" t="str">
        <f>IF(OR(SUM(I2470:I2544)&gt;0,SUM(I2470:I2544)&gt;0),"xx","")</f>
        <v/>
      </c>
      <c r="L2469" s="7" t="str">
        <f t="shared" si="322"/>
        <v/>
      </c>
      <c r="M2469" s="7" t="str">
        <f t="shared" si="323"/>
        <v/>
      </c>
      <c r="N2469" s="7" t="str">
        <f t="shared" si="324"/>
        <v/>
      </c>
      <c r="O2469" s="144"/>
      <c r="P2469" s="375"/>
      <c r="Q2469" s="362">
        <f>SUM('NOVO HORIZONTE'!I2469)</f>
        <v>0</v>
      </c>
      <c r="R2469" s="363">
        <f t="shared" si="318"/>
        <v>0</v>
      </c>
      <c r="S2469" s="153">
        <f t="shared" si="325"/>
        <v>0</v>
      </c>
      <c r="T2469" s="364"/>
    </row>
    <row r="2470" ht="22.5" hidden="1" spans="1:20">
      <c r="A2470" s="158">
        <v>100388</v>
      </c>
      <c r="B2470" s="100" t="s">
        <v>252</v>
      </c>
      <c r="C2470" s="104" t="s">
        <v>2621</v>
      </c>
      <c r="D2470" s="94" t="s">
        <v>261</v>
      </c>
      <c r="E2470" s="95">
        <v>24.19</v>
      </c>
      <c r="F2470" s="96">
        <f t="shared" si="314"/>
        <v>29.69</v>
      </c>
      <c r="G2470" s="107">
        <f>ROUND(SUM('NOVO HORIZONTE'!G2470),2)</f>
        <v>0</v>
      </c>
      <c r="H2470" s="107">
        <f t="shared" si="320"/>
        <v>0</v>
      </c>
      <c r="I2470" s="143">
        <f t="shared" si="321"/>
        <v>0</v>
      </c>
      <c r="J2470" s="142"/>
      <c r="K2470" s="138"/>
      <c r="L2470" s="7" t="str">
        <f t="shared" si="322"/>
        <v/>
      </c>
      <c r="M2470" s="7" t="str">
        <f t="shared" si="323"/>
        <v/>
      </c>
      <c r="N2470" s="7" t="str">
        <f t="shared" si="324"/>
        <v/>
      </c>
      <c r="O2470" s="144"/>
      <c r="P2470" s="355">
        <v>0</v>
      </c>
      <c r="Q2470" s="362">
        <f>SUM('NOVO HORIZONTE'!I2470)</f>
        <v>0</v>
      </c>
      <c r="R2470" s="363">
        <f t="shared" si="318"/>
        <v>0</v>
      </c>
      <c r="S2470" s="153">
        <f t="shared" si="325"/>
        <v>0</v>
      </c>
      <c r="T2470" s="364"/>
    </row>
    <row r="2471" ht="22.5" hidden="1" spans="1:20">
      <c r="A2471" s="158">
        <v>100389</v>
      </c>
      <c r="B2471" s="100" t="s">
        <v>252</v>
      </c>
      <c r="C2471" s="104" t="s">
        <v>2622</v>
      </c>
      <c r="D2471" s="94" t="s">
        <v>261</v>
      </c>
      <c r="E2471" s="95">
        <v>21.27</v>
      </c>
      <c r="F2471" s="96">
        <f t="shared" si="314"/>
        <v>26.11</v>
      </c>
      <c r="G2471" s="107">
        <f>ROUND(SUM('NOVO HORIZONTE'!G2471),2)</f>
        <v>0</v>
      </c>
      <c r="H2471" s="107">
        <f t="shared" si="320"/>
        <v>0</v>
      </c>
      <c r="I2471" s="143">
        <f t="shared" si="321"/>
        <v>0</v>
      </c>
      <c r="J2471" s="142"/>
      <c r="K2471" s="138"/>
      <c r="L2471" s="7" t="str">
        <f t="shared" si="322"/>
        <v/>
      </c>
      <c r="M2471" s="7" t="str">
        <f t="shared" si="323"/>
        <v/>
      </c>
      <c r="N2471" s="7" t="str">
        <f t="shared" si="324"/>
        <v/>
      </c>
      <c r="O2471" s="144"/>
      <c r="P2471" s="355">
        <v>0</v>
      </c>
      <c r="Q2471" s="362">
        <f>SUM('NOVO HORIZONTE'!I2471)</f>
        <v>0</v>
      </c>
      <c r="R2471" s="363">
        <f t="shared" si="318"/>
        <v>0</v>
      </c>
      <c r="S2471" s="153">
        <f t="shared" si="325"/>
        <v>0</v>
      </c>
      <c r="T2471" s="364"/>
    </row>
    <row r="2472" ht="22.5" hidden="1" spans="1:20">
      <c r="A2472" s="158">
        <v>100390</v>
      </c>
      <c r="B2472" s="100" t="s">
        <v>252</v>
      </c>
      <c r="C2472" s="104" t="s">
        <v>2623</v>
      </c>
      <c r="D2472" s="94" t="s">
        <v>261</v>
      </c>
      <c r="E2472" s="95">
        <v>28.7</v>
      </c>
      <c r="F2472" s="96">
        <f t="shared" si="314"/>
        <v>35.23</v>
      </c>
      <c r="G2472" s="107">
        <f>ROUND(SUM('NOVO HORIZONTE'!G2472),2)</f>
        <v>0</v>
      </c>
      <c r="H2472" s="107">
        <f t="shared" si="320"/>
        <v>0</v>
      </c>
      <c r="I2472" s="143">
        <f t="shared" si="321"/>
        <v>0</v>
      </c>
      <c r="J2472" s="142"/>
      <c r="K2472" s="138"/>
      <c r="L2472" s="7" t="str">
        <f t="shared" si="322"/>
        <v/>
      </c>
      <c r="M2472" s="7" t="str">
        <f t="shared" si="323"/>
        <v/>
      </c>
      <c r="N2472" s="7" t="str">
        <f t="shared" si="324"/>
        <v/>
      </c>
      <c r="O2472" s="144"/>
      <c r="P2472" s="355">
        <v>0</v>
      </c>
      <c r="Q2472" s="362">
        <f>SUM('NOVO HORIZONTE'!I2472)</f>
        <v>0</v>
      </c>
      <c r="R2472" s="363">
        <f t="shared" si="318"/>
        <v>0</v>
      </c>
      <c r="S2472" s="153">
        <f t="shared" si="325"/>
        <v>0</v>
      </c>
      <c r="T2472" s="364"/>
    </row>
    <row r="2473" ht="22.5" hidden="1" spans="1:20">
      <c r="A2473" s="158">
        <v>100391</v>
      </c>
      <c r="B2473" s="100" t="s">
        <v>252</v>
      </c>
      <c r="C2473" s="104" t="s">
        <v>2624</v>
      </c>
      <c r="D2473" s="94" t="s">
        <v>261</v>
      </c>
      <c r="E2473" s="95">
        <v>24.27</v>
      </c>
      <c r="F2473" s="96">
        <f t="shared" si="314"/>
        <v>29.79</v>
      </c>
      <c r="G2473" s="107">
        <f>ROUND(SUM('NOVO HORIZONTE'!G2473),2)</f>
        <v>0</v>
      </c>
      <c r="H2473" s="107">
        <f t="shared" si="320"/>
        <v>0</v>
      </c>
      <c r="I2473" s="143">
        <f t="shared" si="321"/>
        <v>0</v>
      </c>
      <c r="J2473" s="142"/>
      <c r="K2473" s="138"/>
      <c r="L2473" s="7" t="str">
        <f t="shared" si="322"/>
        <v/>
      </c>
      <c r="M2473" s="7" t="str">
        <f t="shared" si="323"/>
        <v/>
      </c>
      <c r="N2473" s="7" t="str">
        <f t="shared" si="324"/>
        <v/>
      </c>
      <c r="O2473" s="144"/>
      <c r="P2473" s="355">
        <v>0</v>
      </c>
      <c r="Q2473" s="362">
        <f>SUM('NOVO HORIZONTE'!I2473)</f>
        <v>0</v>
      </c>
      <c r="R2473" s="363">
        <f t="shared" si="318"/>
        <v>0</v>
      </c>
      <c r="S2473" s="153">
        <f t="shared" si="325"/>
        <v>0</v>
      </c>
      <c r="T2473" s="364"/>
    </row>
    <row r="2474" ht="22.5" hidden="1" spans="1:20">
      <c r="A2474" s="158">
        <v>100392</v>
      </c>
      <c r="B2474" s="100" t="s">
        <v>252</v>
      </c>
      <c r="C2474" s="104" t="s">
        <v>2625</v>
      </c>
      <c r="D2474" s="94" t="s">
        <v>261</v>
      </c>
      <c r="E2474" s="95">
        <v>19.04</v>
      </c>
      <c r="F2474" s="96">
        <f t="shared" si="314"/>
        <v>23.37</v>
      </c>
      <c r="G2474" s="107">
        <f>ROUND(SUM('NOVO HORIZONTE'!G2474),2)</f>
        <v>0</v>
      </c>
      <c r="H2474" s="107">
        <f t="shared" si="320"/>
        <v>0</v>
      </c>
      <c r="I2474" s="143">
        <f t="shared" si="321"/>
        <v>0</v>
      </c>
      <c r="J2474" s="142"/>
      <c r="K2474" s="138"/>
      <c r="L2474" s="7" t="str">
        <f t="shared" si="322"/>
        <v/>
      </c>
      <c r="M2474" s="7" t="str">
        <f t="shared" si="323"/>
        <v/>
      </c>
      <c r="N2474" s="7" t="str">
        <f t="shared" si="324"/>
        <v/>
      </c>
      <c r="O2474" s="144"/>
      <c r="P2474" s="355">
        <v>0</v>
      </c>
      <c r="Q2474" s="362">
        <f>SUM('NOVO HORIZONTE'!I2474)</f>
        <v>0</v>
      </c>
      <c r="R2474" s="363">
        <f t="shared" si="318"/>
        <v>0</v>
      </c>
      <c r="S2474" s="153">
        <f t="shared" si="325"/>
        <v>0</v>
      </c>
      <c r="T2474" s="364"/>
    </row>
    <row r="2475" ht="22.5" hidden="1" spans="1:20">
      <c r="A2475" s="158">
        <v>100393</v>
      </c>
      <c r="B2475" s="100" t="s">
        <v>252</v>
      </c>
      <c r="C2475" s="104" t="s">
        <v>2626</v>
      </c>
      <c r="D2475" s="94" t="s">
        <v>261</v>
      </c>
      <c r="E2475" s="95">
        <v>24.42</v>
      </c>
      <c r="F2475" s="96">
        <f t="shared" si="314"/>
        <v>29.97</v>
      </c>
      <c r="G2475" s="107">
        <f>ROUND(SUM('NOVO HORIZONTE'!G2475),2)</f>
        <v>0</v>
      </c>
      <c r="H2475" s="107">
        <f t="shared" si="320"/>
        <v>0</v>
      </c>
      <c r="I2475" s="143">
        <f t="shared" si="321"/>
        <v>0</v>
      </c>
      <c r="J2475" s="142"/>
      <c r="K2475" s="138"/>
      <c r="L2475" s="7" t="str">
        <f t="shared" si="322"/>
        <v/>
      </c>
      <c r="M2475" s="7" t="str">
        <f t="shared" si="323"/>
        <v/>
      </c>
      <c r="N2475" s="7" t="str">
        <f t="shared" ref="N2475:N2538" si="326">M2475</f>
        <v/>
      </c>
      <c r="O2475" s="144"/>
      <c r="P2475" s="355">
        <v>0</v>
      </c>
      <c r="Q2475" s="362">
        <f>SUM('NOVO HORIZONTE'!I2475)</f>
        <v>0</v>
      </c>
      <c r="R2475" s="363">
        <f t="shared" si="318"/>
        <v>0</v>
      </c>
      <c r="S2475" s="153">
        <f t="shared" si="325"/>
        <v>0</v>
      </c>
      <c r="T2475" s="364"/>
    </row>
    <row r="2476" ht="22.5" hidden="1" spans="1:20">
      <c r="A2476" s="158">
        <v>100394</v>
      </c>
      <c r="B2476" s="100" t="s">
        <v>252</v>
      </c>
      <c r="C2476" s="104" t="s">
        <v>2627</v>
      </c>
      <c r="D2476" s="94" t="s">
        <v>261</v>
      </c>
      <c r="E2476" s="95">
        <v>22.58</v>
      </c>
      <c r="F2476" s="96">
        <f t="shared" si="314"/>
        <v>27.71</v>
      </c>
      <c r="G2476" s="107">
        <f>ROUND(SUM('NOVO HORIZONTE'!G2476),2)</f>
        <v>0</v>
      </c>
      <c r="H2476" s="107">
        <f t="shared" si="320"/>
        <v>0</v>
      </c>
      <c r="I2476" s="143">
        <f t="shared" si="321"/>
        <v>0</v>
      </c>
      <c r="J2476" s="142"/>
      <c r="K2476" s="138"/>
      <c r="L2476" s="7" t="str">
        <f t="shared" si="322"/>
        <v/>
      </c>
      <c r="M2476" s="7" t="str">
        <f t="shared" si="323"/>
        <v/>
      </c>
      <c r="N2476" s="7" t="str">
        <f t="shared" si="326"/>
        <v/>
      </c>
      <c r="O2476" s="144"/>
      <c r="P2476" s="355">
        <v>0</v>
      </c>
      <c r="Q2476" s="362">
        <f>SUM('NOVO HORIZONTE'!I2476)</f>
        <v>0</v>
      </c>
      <c r="R2476" s="363">
        <f t="shared" si="318"/>
        <v>0</v>
      </c>
      <c r="S2476" s="153">
        <f t="shared" si="325"/>
        <v>0</v>
      </c>
      <c r="T2476" s="364"/>
    </row>
    <row r="2477" ht="22.5" hidden="1" spans="1:20">
      <c r="A2477" s="158">
        <v>100395</v>
      </c>
      <c r="B2477" s="100" t="s">
        <v>252</v>
      </c>
      <c r="C2477" s="104" t="s">
        <v>2628</v>
      </c>
      <c r="D2477" s="94" t="s">
        <v>261</v>
      </c>
      <c r="E2477" s="95">
        <v>28.94</v>
      </c>
      <c r="F2477" s="96">
        <f t="shared" si="314"/>
        <v>35.52</v>
      </c>
      <c r="G2477" s="107">
        <f>ROUND(SUM('NOVO HORIZONTE'!G2477),2)</f>
        <v>0</v>
      </c>
      <c r="H2477" s="107">
        <f t="shared" si="320"/>
        <v>0</v>
      </c>
      <c r="I2477" s="143">
        <f t="shared" si="321"/>
        <v>0</v>
      </c>
      <c r="J2477" s="142"/>
      <c r="K2477" s="138"/>
      <c r="L2477" s="7" t="str">
        <f t="shared" si="322"/>
        <v/>
      </c>
      <c r="M2477" s="7" t="str">
        <f t="shared" si="323"/>
        <v/>
      </c>
      <c r="N2477" s="7" t="str">
        <f t="shared" si="326"/>
        <v/>
      </c>
      <c r="O2477" s="144"/>
      <c r="P2477" s="355">
        <v>0</v>
      </c>
      <c r="Q2477" s="362">
        <f>SUM('NOVO HORIZONTE'!I2477)</f>
        <v>0</v>
      </c>
      <c r="R2477" s="363">
        <f t="shared" si="318"/>
        <v>0</v>
      </c>
      <c r="S2477" s="153">
        <f t="shared" si="325"/>
        <v>0</v>
      </c>
      <c r="T2477" s="364"/>
    </row>
    <row r="2478" ht="33.75" hidden="1" spans="1:20">
      <c r="A2478" s="158">
        <v>100379</v>
      </c>
      <c r="B2478" s="100" t="s">
        <v>252</v>
      </c>
      <c r="C2478" s="104" t="s">
        <v>2629</v>
      </c>
      <c r="D2478" s="94" t="s">
        <v>261</v>
      </c>
      <c r="E2478" s="95">
        <v>47.59</v>
      </c>
      <c r="F2478" s="96">
        <f t="shared" ref="F2478:F2541" si="327">IF(E2478=0,0,IF(P2478=0,ROUND(E2478*(1+E$13),2),ROUND(E2478*(1+E$12),2)))</f>
        <v>58.41</v>
      </c>
      <c r="G2478" s="107">
        <f>ROUND(SUM('NOVO HORIZONTE'!G2478),2)</f>
        <v>0</v>
      </c>
      <c r="H2478" s="107">
        <f t="shared" si="320"/>
        <v>0</v>
      </c>
      <c r="I2478" s="143">
        <f t="shared" ref="I2478:I2541" si="328">IF(ISBLANK(G2478),0,ROUND(G2478*H2478,2))</f>
        <v>0</v>
      </c>
      <c r="J2478" s="142"/>
      <c r="K2478" s="138"/>
      <c r="L2478" s="7" t="str">
        <f t="shared" ref="L2478:L2541" si="329">IF(K2478="X","x",IF(K2478="xx","x",IF(I2478&gt;0,"x","")))</f>
        <v/>
      </c>
      <c r="M2478" s="7" t="str">
        <f t="shared" ref="M2478:M2541" si="330">IF(K2478="X","x",IF(K2478="xx","x",IF(I2478&gt;0,"x","")))</f>
        <v/>
      </c>
      <c r="N2478" s="7" t="str">
        <f t="shared" si="326"/>
        <v/>
      </c>
      <c r="O2478" s="144"/>
      <c r="P2478" s="355">
        <v>0</v>
      </c>
      <c r="Q2478" s="362">
        <f>SUM('NOVO HORIZONTE'!I2478)</f>
        <v>0</v>
      </c>
      <c r="R2478" s="363">
        <f t="shared" ref="R2478:R2541" si="331">I2478-Q2478</f>
        <v>0</v>
      </c>
      <c r="S2478" s="153">
        <f t="shared" si="325"/>
        <v>0</v>
      </c>
      <c r="T2478" s="364"/>
    </row>
    <row r="2479" ht="33.75" hidden="1" spans="1:20">
      <c r="A2479" s="158">
        <v>100380</v>
      </c>
      <c r="B2479" s="100" t="s">
        <v>252</v>
      </c>
      <c r="C2479" s="104" t="s">
        <v>2630</v>
      </c>
      <c r="D2479" s="94" t="s">
        <v>261</v>
      </c>
      <c r="E2479" s="95">
        <v>62.79</v>
      </c>
      <c r="F2479" s="96">
        <f t="shared" si="327"/>
        <v>77.07</v>
      </c>
      <c r="G2479" s="107">
        <f>ROUND(SUM('NOVO HORIZONTE'!G2479),2)</f>
        <v>0</v>
      </c>
      <c r="H2479" s="107">
        <f t="shared" ref="H2479:H2542" si="332">IF(G2479=0,0,F2479)</f>
        <v>0</v>
      </c>
      <c r="I2479" s="143">
        <f t="shared" si="328"/>
        <v>0</v>
      </c>
      <c r="J2479" s="142"/>
      <c r="K2479" s="138"/>
      <c r="L2479" s="7" t="str">
        <f t="shared" si="329"/>
        <v/>
      </c>
      <c r="M2479" s="7" t="str">
        <f t="shared" si="330"/>
        <v/>
      </c>
      <c r="N2479" s="7" t="str">
        <f t="shared" si="326"/>
        <v/>
      </c>
      <c r="O2479" s="144"/>
      <c r="P2479" s="355">
        <v>0</v>
      </c>
      <c r="Q2479" s="362">
        <f>SUM('NOVO HORIZONTE'!I2479)</f>
        <v>0</v>
      </c>
      <c r="R2479" s="363">
        <f t="shared" si="331"/>
        <v>0</v>
      </c>
      <c r="S2479" s="153">
        <f t="shared" si="325"/>
        <v>0</v>
      </c>
      <c r="T2479" s="364"/>
    </row>
    <row r="2480" ht="33.75" hidden="1" spans="1:20">
      <c r="A2480" s="158">
        <v>100381</v>
      </c>
      <c r="B2480" s="100" t="s">
        <v>252</v>
      </c>
      <c r="C2480" s="104" t="s">
        <v>2631</v>
      </c>
      <c r="D2480" s="94" t="s">
        <v>261</v>
      </c>
      <c r="E2480" s="95">
        <v>70.25</v>
      </c>
      <c r="F2480" s="96">
        <f t="shared" si="327"/>
        <v>86.22</v>
      </c>
      <c r="G2480" s="107">
        <f>ROUND(SUM('NOVO HORIZONTE'!G2480),2)</f>
        <v>0</v>
      </c>
      <c r="H2480" s="107">
        <f t="shared" si="332"/>
        <v>0</v>
      </c>
      <c r="I2480" s="143">
        <f t="shared" si="328"/>
        <v>0</v>
      </c>
      <c r="J2480" s="142"/>
      <c r="K2480" s="138"/>
      <c r="L2480" s="7" t="str">
        <f t="shared" si="329"/>
        <v/>
      </c>
      <c r="M2480" s="7" t="str">
        <f t="shared" si="330"/>
        <v/>
      </c>
      <c r="N2480" s="7" t="str">
        <f t="shared" si="326"/>
        <v/>
      </c>
      <c r="O2480" s="144"/>
      <c r="P2480" s="355">
        <v>0</v>
      </c>
      <c r="Q2480" s="362">
        <f>SUM('NOVO HORIZONTE'!I2480)</f>
        <v>0</v>
      </c>
      <c r="R2480" s="363">
        <f t="shared" si="331"/>
        <v>0</v>
      </c>
      <c r="S2480" s="153">
        <f t="shared" si="325"/>
        <v>0</v>
      </c>
      <c r="T2480" s="364"/>
    </row>
    <row r="2481" ht="33.75" hidden="1" spans="1:20">
      <c r="A2481" s="158">
        <v>100383</v>
      </c>
      <c r="B2481" s="100" t="s">
        <v>252</v>
      </c>
      <c r="C2481" s="104" t="s">
        <v>2632</v>
      </c>
      <c r="D2481" s="94" t="s">
        <v>261</v>
      </c>
      <c r="E2481" s="95">
        <v>32.49</v>
      </c>
      <c r="F2481" s="96">
        <f t="shared" si="327"/>
        <v>39.88</v>
      </c>
      <c r="G2481" s="107">
        <f>ROUND(SUM('NOVO HORIZONTE'!G2481),2)</f>
        <v>0</v>
      </c>
      <c r="H2481" s="107">
        <f t="shared" si="332"/>
        <v>0</v>
      </c>
      <c r="I2481" s="143">
        <f t="shared" si="328"/>
        <v>0</v>
      </c>
      <c r="J2481" s="142"/>
      <c r="K2481" s="138"/>
      <c r="L2481" s="7" t="str">
        <f t="shared" si="329"/>
        <v/>
      </c>
      <c r="M2481" s="7" t="str">
        <f t="shared" si="330"/>
        <v/>
      </c>
      <c r="N2481" s="7" t="str">
        <f t="shared" si="326"/>
        <v/>
      </c>
      <c r="O2481" s="144"/>
      <c r="P2481" s="355">
        <v>0</v>
      </c>
      <c r="Q2481" s="362">
        <f>SUM('NOVO HORIZONTE'!I2481)</f>
        <v>0</v>
      </c>
      <c r="R2481" s="363">
        <f t="shared" si="331"/>
        <v>0</v>
      </c>
      <c r="S2481" s="153">
        <f t="shared" si="325"/>
        <v>0</v>
      </c>
      <c r="T2481" s="364"/>
    </row>
    <row r="2482" ht="33.75" hidden="1" spans="1:20">
      <c r="A2482" s="158">
        <v>100384</v>
      </c>
      <c r="B2482" s="100" t="s">
        <v>252</v>
      </c>
      <c r="C2482" s="104" t="s">
        <v>2633</v>
      </c>
      <c r="D2482" s="94" t="s">
        <v>261</v>
      </c>
      <c r="E2482" s="95">
        <v>34.04</v>
      </c>
      <c r="F2482" s="96">
        <f t="shared" si="327"/>
        <v>41.78</v>
      </c>
      <c r="G2482" s="107">
        <f>ROUND(SUM('NOVO HORIZONTE'!G2482),2)</f>
        <v>0</v>
      </c>
      <c r="H2482" s="107">
        <f t="shared" si="332"/>
        <v>0</v>
      </c>
      <c r="I2482" s="143">
        <f t="shared" si="328"/>
        <v>0</v>
      </c>
      <c r="J2482" s="142"/>
      <c r="K2482" s="138"/>
      <c r="L2482" s="7" t="str">
        <f t="shared" si="329"/>
        <v/>
      </c>
      <c r="M2482" s="7" t="str">
        <f t="shared" si="330"/>
        <v/>
      </c>
      <c r="N2482" s="7" t="str">
        <f t="shared" si="326"/>
        <v/>
      </c>
      <c r="O2482" s="144"/>
      <c r="P2482" s="355">
        <v>0</v>
      </c>
      <c r="Q2482" s="362">
        <f>SUM('NOVO HORIZONTE'!I2482)</f>
        <v>0</v>
      </c>
      <c r="R2482" s="363">
        <f t="shared" si="331"/>
        <v>0</v>
      </c>
      <c r="S2482" s="153">
        <f t="shared" si="325"/>
        <v>0</v>
      </c>
      <c r="T2482" s="364"/>
    </row>
    <row r="2483" ht="33.75" hidden="1" spans="1:20">
      <c r="A2483" s="158">
        <v>100385</v>
      </c>
      <c r="B2483" s="100" t="s">
        <v>252</v>
      </c>
      <c r="C2483" s="104" t="s">
        <v>2634</v>
      </c>
      <c r="D2483" s="94" t="s">
        <v>261</v>
      </c>
      <c r="E2483" s="95">
        <v>42.81</v>
      </c>
      <c r="F2483" s="96">
        <f t="shared" si="327"/>
        <v>52.54</v>
      </c>
      <c r="G2483" s="107">
        <f>ROUND(SUM('NOVO HORIZONTE'!G2483),2)</f>
        <v>0</v>
      </c>
      <c r="H2483" s="107">
        <f t="shared" si="332"/>
        <v>0</v>
      </c>
      <c r="I2483" s="143">
        <f t="shared" si="328"/>
        <v>0</v>
      </c>
      <c r="J2483" s="142"/>
      <c r="K2483" s="138"/>
      <c r="L2483" s="7" t="str">
        <f t="shared" si="329"/>
        <v/>
      </c>
      <c r="M2483" s="7" t="str">
        <f t="shared" si="330"/>
        <v/>
      </c>
      <c r="N2483" s="7" t="str">
        <f t="shared" si="326"/>
        <v/>
      </c>
      <c r="O2483" s="144"/>
      <c r="P2483" s="355">
        <v>0</v>
      </c>
      <c r="Q2483" s="362">
        <f>SUM('NOVO HORIZONTE'!I2483)</f>
        <v>0</v>
      </c>
      <c r="R2483" s="363">
        <f t="shared" si="331"/>
        <v>0</v>
      </c>
      <c r="S2483" s="153">
        <f t="shared" si="325"/>
        <v>0</v>
      </c>
      <c r="T2483" s="364"/>
    </row>
    <row r="2484" ht="33.75" hidden="1" spans="1:20">
      <c r="A2484" s="158">
        <v>100386</v>
      </c>
      <c r="B2484" s="100" t="s">
        <v>252</v>
      </c>
      <c r="C2484" s="104" t="s">
        <v>2635</v>
      </c>
      <c r="D2484" s="94" t="s">
        <v>261</v>
      </c>
      <c r="E2484" s="95">
        <v>54.95</v>
      </c>
      <c r="F2484" s="96">
        <f t="shared" si="327"/>
        <v>67.45</v>
      </c>
      <c r="G2484" s="107">
        <f>ROUND(SUM('NOVO HORIZONTE'!G2484),2)</f>
        <v>0</v>
      </c>
      <c r="H2484" s="107">
        <f t="shared" si="332"/>
        <v>0</v>
      </c>
      <c r="I2484" s="143">
        <f t="shared" si="328"/>
        <v>0</v>
      </c>
      <c r="J2484" s="142"/>
      <c r="K2484" s="138"/>
      <c r="L2484" s="7" t="str">
        <f t="shared" si="329"/>
        <v/>
      </c>
      <c r="M2484" s="7" t="str">
        <f t="shared" si="330"/>
        <v/>
      </c>
      <c r="N2484" s="7" t="str">
        <f t="shared" si="326"/>
        <v/>
      </c>
      <c r="O2484" s="144"/>
      <c r="P2484" s="355">
        <v>0</v>
      </c>
      <c r="Q2484" s="362">
        <f>SUM('NOVO HORIZONTE'!I2484)</f>
        <v>0</v>
      </c>
      <c r="R2484" s="363">
        <f t="shared" si="331"/>
        <v>0</v>
      </c>
      <c r="S2484" s="153">
        <f t="shared" si="325"/>
        <v>0</v>
      </c>
      <c r="T2484" s="364"/>
    </row>
    <row r="2485" ht="33.75" hidden="1" spans="1:20">
      <c r="A2485" s="158">
        <v>100387</v>
      </c>
      <c r="B2485" s="100" t="s">
        <v>252</v>
      </c>
      <c r="C2485" s="104" t="s">
        <v>2636</v>
      </c>
      <c r="D2485" s="94" t="s">
        <v>261</v>
      </c>
      <c r="E2485" s="95">
        <v>67.37</v>
      </c>
      <c r="F2485" s="96">
        <f t="shared" si="327"/>
        <v>82.69</v>
      </c>
      <c r="G2485" s="107">
        <f>ROUND(SUM('NOVO HORIZONTE'!G2485),2)</f>
        <v>0</v>
      </c>
      <c r="H2485" s="107">
        <f t="shared" si="332"/>
        <v>0</v>
      </c>
      <c r="I2485" s="143">
        <f t="shared" si="328"/>
        <v>0</v>
      </c>
      <c r="J2485" s="142"/>
      <c r="K2485" s="138"/>
      <c r="L2485" s="7" t="str">
        <f t="shared" si="329"/>
        <v/>
      </c>
      <c r="M2485" s="7" t="str">
        <f t="shared" si="330"/>
        <v/>
      </c>
      <c r="N2485" s="7" t="str">
        <f t="shared" si="326"/>
        <v/>
      </c>
      <c r="O2485" s="144"/>
      <c r="P2485" s="355">
        <v>0</v>
      </c>
      <c r="Q2485" s="362">
        <f>SUM('NOVO HORIZONTE'!I2485)</f>
        <v>0</v>
      </c>
      <c r="R2485" s="363">
        <f t="shared" si="331"/>
        <v>0</v>
      </c>
      <c r="S2485" s="153">
        <f t="shared" si="325"/>
        <v>0</v>
      </c>
      <c r="T2485" s="364"/>
    </row>
    <row r="2486" ht="22.5" hidden="1" spans="1:20">
      <c r="A2486" s="158">
        <v>100357</v>
      </c>
      <c r="B2486" s="100" t="s">
        <v>252</v>
      </c>
      <c r="C2486" s="104" t="s">
        <v>2637</v>
      </c>
      <c r="D2486" s="94" t="s">
        <v>279</v>
      </c>
      <c r="E2486" s="95">
        <v>1312.04</v>
      </c>
      <c r="F2486" s="96">
        <f t="shared" si="327"/>
        <v>1610.4</v>
      </c>
      <c r="G2486" s="107">
        <f>ROUND(SUM('NOVO HORIZONTE'!G2486),2)</f>
        <v>0</v>
      </c>
      <c r="H2486" s="107">
        <f t="shared" si="332"/>
        <v>0</v>
      </c>
      <c r="I2486" s="143">
        <f t="shared" si="328"/>
        <v>0</v>
      </c>
      <c r="J2486" s="142"/>
      <c r="K2486" s="138"/>
      <c r="L2486" s="7" t="str">
        <f t="shared" si="329"/>
        <v/>
      </c>
      <c r="M2486" s="7" t="str">
        <f t="shared" si="330"/>
        <v/>
      </c>
      <c r="N2486" s="7" t="str">
        <f t="shared" si="326"/>
        <v/>
      </c>
      <c r="O2486" s="144"/>
      <c r="P2486" s="355">
        <v>0</v>
      </c>
      <c r="Q2486" s="362">
        <f>SUM('NOVO HORIZONTE'!I2486)</f>
        <v>0</v>
      </c>
      <c r="R2486" s="363">
        <f t="shared" si="331"/>
        <v>0</v>
      </c>
      <c r="S2486" s="153">
        <f t="shared" si="325"/>
        <v>0</v>
      </c>
      <c r="T2486" s="364"/>
    </row>
    <row r="2487" ht="22.5" hidden="1" spans="1:20">
      <c r="A2487" s="158">
        <v>100358</v>
      </c>
      <c r="B2487" s="100" t="s">
        <v>252</v>
      </c>
      <c r="C2487" s="104" t="s">
        <v>2638</v>
      </c>
      <c r="D2487" s="94" t="s">
        <v>279</v>
      </c>
      <c r="E2487" s="95">
        <v>1778.33</v>
      </c>
      <c r="F2487" s="96">
        <f t="shared" si="327"/>
        <v>2182.72</v>
      </c>
      <c r="G2487" s="107">
        <f>ROUND(SUM('NOVO HORIZONTE'!G2487),2)</f>
        <v>0</v>
      </c>
      <c r="H2487" s="107">
        <f t="shared" si="332"/>
        <v>0</v>
      </c>
      <c r="I2487" s="143">
        <f t="shared" si="328"/>
        <v>0</v>
      </c>
      <c r="J2487" s="142"/>
      <c r="K2487" s="138"/>
      <c r="L2487" s="7" t="str">
        <f t="shared" si="329"/>
        <v/>
      </c>
      <c r="M2487" s="7" t="str">
        <f t="shared" si="330"/>
        <v/>
      </c>
      <c r="N2487" s="7" t="str">
        <f t="shared" si="326"/>
        <v/>
      </c>
      <c r="O2487" s="144"/>
      <c r="P2487" s="355">
        <v>0</v>
      </c>
      <c r="Q2487" s="362">
        <f>SUM('NOVO HORIZONTE'!I2487)</f>
        <v>0</v>
      </c>
      <c r="R2487" s="363">
        <f t="shared" si="331"/>
        <v>0</v>
      </c>
      <c r="S2487" s="153">
        <f t="shared" si="325"/>
        <v>0</v>
      </c>
      <c r="T2487" s="364"/>
    </row>
    <row r="2488" ht="22.5" hidden="1" spans="1:20">
      <c r="A2488" s="158">
        <v>100359</v>
      </c>
      <c r="B2488" s="100" t="s">
        <v>252</v>
      </c>
      <c r="C2488" s="104" t="s">
        <v>2639</v>
      </c>
      <c r="D2488" s="94" t="s">
        <v>279</v>
      </c>
      <c r="E2488" s="95">
        <v>1874.42</v>
      </c>
      <c r="F2488" s="96">
        <f t="shared" si="327"/>
        <v>2300.66</v>
      </c>
      <c r="G2488" s="107">
        <f>ROUND(SUM('NOVO HORIZONTE'!G2488),2)</f>
        <v>0</v>
      </c>
      <c r="H2488" s="107">
        <f t="shared" si="332"/>
        <v>0</v>
      </c>
      <c r="I2488" s="143">
        <f t="shared" si="328"/>
        <v>0</v>
      </c>
      <c r="J2488" s="142"/>
      <c r="K2488" s="138"/>
      <c r="L2488" s="7" t="str">
        <f t="shared" si="329"/>
        <v/>
      </c>
      <c r="M2488" s="7" t="str">
        <f t="shared" si="330"/>
        <v/>
      </c>
      <c r="N2488" s="7" t="str">
        <f t="shared" si="326"/>
        <v/>
      </c>
      <c r="O2488" s="144"/>
      <c r="P2488" s="355">
        <v>0</v>
      </c>
      <c r="Q2488" s="362">
        <f>SUM('NOVO HORIZONTE'!I2488)</f>
        <v>0</v>
      </c>
      <c r="R2488" s="363">
        <f t="shared" si="331"/>
        <v>0</v>
      </c>
      <c r="S2488" s="153">
        <f t="shared" si="325"/>
        <v>0</v>
      </c>
      <c r="T2488" s="364"/>
    </row>
    <row r="2489" ht="22.5" hidden="1" spans="1:20">
      <c r="A2489" s="158">
        <v>100360</v>
      </c>
      <c r="B2489" s="100" t="s">
        <v>252</v>
      </c>
      <c r="C2489" s="104" t="s">
        <v>2640</v>
      </c>
      <c r="D2489" s="94" t="s">
        <v>279</v>
      </c>
      <c r="E2489" s="95">
        <v>2082.77</v>
      </c>
      <c r="F2489" s="96">
        <f t="shared" si="327"/>
        <v>2556.39</v>
      </c>
      <c r="G2489" s="107">
        <f>ROUND(SUM('NOVO HORIZONTE'!G2489),2)</f>
        <v>0</v>
      </c>
      <c r="H2489" s="107">
        <f t="shared" si="332"/>
        <v>0</v>
      </c>
      <c r="I2489" s="143">
        <f t="shared" si="328"/>
        <v>0</v>
      </c>
      <c r="J2489" s="142"/>
      <c r="K2489" s="138"/>
      <c r="L2489" s="7" t="str">
        <f t="shared" si="329"/>
        <v/>
      </c>
      <c r="M2489" s="7" t="str">
        <f t="shared" si="330"/>
        <v/>
      </c>
      <c r="N2489" s="7" t="str">
        <f t="shared" si="326"/>
        <v/>
      </c>
      <c r="O2489" s="144"/>
      <c r="P2489" s="355">
        <v>0</v>
      </c>
      <c r="Q2489" s="362">
        <f>SUM('NOVO HORIZONTE'!I2489)</f>
        <v>0</v>
      </c>
      <c r="R2489" s="363">
        <f t="shared" si="331"/>
        <v>0</v>
      </c>
      <c r="S2489" s="153">
        <f t="shared" si="325"/>
        <v>0</v>
      </c>
      <c r="T2489" s="364"/>
    </row>
    <row r="2490" ht="22.5" hidden="1" spans="1:20">
      <c r="A2490" s="158">
        <v>100361</v>
      </c>
      <c r="B2490" s="100" t="s">
        <v>252</v>
      </c>
      <c r="C2490" s="104" t="s">
        <v>2641</v>
      </c>
      <c r="D2490" s="94" t="s">
        <v>279</v>
      </c>
      <c r="E2490" s="95">
        <v>2590.22</v>
      </c>
      <c r="F2490" s="96">
        <f t="shared" si="327"/>
        <v>3179.24</v>
      </c>
      <c r="G2490" s="107">
        <f>ROUND(SUM('NOVO HORIZONTE'!G2490),2)</f>
        <v>0</v>
      </c>
      <c r="H2490" s="107">
        <f t="shared" si="332"/>
        <v>0</v>
      </c>
      <c r="I2490" s="143">
        <f t="shared" si="328"/>
        <v>0</v>
      </c>
      <c r="J2490" s="142"/>
      <c r="K2490" s="138"/>
      <c r="L2490" s="7" t="str">
        <f t="shared" si="329"/>
        <v/>
      </c>
      <c r="M2490" s="7" t="str">
        <f t="shared" si="330"/>
        <v/>
      </c>
      <c r="N2490" s="7" t="str">
        <f t="shared" si="326"/>
        <v/>
      </c>
      <c r="O2490" s="144"/>
      <c r="P2490" s="355">
        <v>0</v>
      </c>
      <c r="Q2490" s="362">
        <f>SUM('NOVO HORIZONTE'!I2490)</f>
        <v>0</v>
      </c>
      <c r="R2490" s="363">
        <f t="shared" si="331"/>
        <v>0</v>
      </c>
      <c r="S2490" s="153">
        <f t="shared" si="325"/>
        <v>0</v>
      </c>
      <c r="T2490" s="364"/>
    </row>
    <row r="2491" ht="22.5" hidden="1" spans="1:20">
      <c r="A2491" s="158">
        <v>100362</v>
      </c>
      <c r="B2491" s="100" t="s">
        <v>252</v>
      </c>
      <c r="C2491" s="104" t="s">
        <v>2642</v>
      </c>
      <c r="D2491" s="94" t="s">
        <v>279</v>
      </c>
      <c r="E2491" s="95">
        <v>3390.35</v>
      </c>
      <c r="F2491" s="96">
        <f t="shared" si="327"/>
        <v>4161.32</v>
      </c>
      <c r="G2491" s="107">
        <f>ROUND(SUM('NOVO HORIZONTE'!G2491),2)</f>
        <v>0</v>
      </c>
      <c r="H2491" s="107">
        <f t="shared" si="332"/>
        <v>0</v>
      </c>
      <c r="I2491" s="143">
        <f t="shared" si="328"/>
        <v>0</v>
      </c>
      <c r="J2491" s="142"/>
      <c r="K2491" s="138"/>
      <c r="L2491" s="7" t="str">
        <f t="shared" si="329"/>
        <v/>
      </c>
      <c r="M2491" s="7" t="str">
        <f t="shared" si="330"/>
        <v/>
      </c>
      <c r="N2491" s="7" t="str">
        <f t="shared" si="326"/>
        <v/>
      </c>
      <c r="O2491" s="144"/>
      <c r="P2491" s="355">
        <v>0</v>
      </c>
      <c r="Q2491" s="362">
        <f>SUM('NOVO HORIZONTE'!I2491)</f>
        <v>0</v>
      </c>
      <c r="R2491" s="363">
        <f t="shared" si="331"/>
        <v>0</v>
      </c>
      <c r="S2491" s="153">
        <f t="shared" si="325"/>
        <v>0</v>
      </c>
      <c r="T2491" s="364"/>
    </row>
    <row r="2492" ht="22.5" hidden="1" spans="1:20">
      <c r="A2492" s="158">
        <v>100363</v>
      </c>
      <c r="B2492" s="100" t="s">
        <v>252</v>
      </c>
      <c r="C2492" s="104" t="s">
        <v>2643</v>
      </c>
      <c r="D2492" s="94" t="s">
        <v>279</v>
      </c>
      <c r="E2492" s="95">
        <v>3507.07</v>
      </c>
      <c r="F2492" s="96">
        <f t="shared" si="327"/>
        <v>4304.58</v>
      </c>
      <c r="G2492" s="107">
        <f>ROUND(SUM('NOVO HORIZONTE'!G2492),2)</f>
        <v>0</v>
      </c>
      <c r="H2492" s="107">
        <f t="shared" si="332"/>
        <v>0</v>
      </c>
      <c r="I2492" s="143">
        <f t="shared" si="328"/>
        <v>0</v>
      </c>
      <c r="J2492" s="142"/>
      <c r="K2492" s="138"/>
      <c r="L2492" s="7" t="str">
        <f t="shared" si="329"/>
        <v/>
      </c>
      <c r="M2492" s="7" t="str">
        <f t="shared" si="330"/>
        <v/>
      </c>
      <c r="N2492" s="7" t="str">
        <f t="shared" si="326"/>
        <v/>
      </c>
      <c r="O2492" s="144"/>
      <c r="P2492" s="355">
        <v>0</v>
      </c>
      <c r="Q2492" s="362">
        <f>SUM('NOVO HORIZONTE'!I2492)</f>
        <v>0</v>
      </c>
      <c r="R2492" s="363">
        <f t="shared" si="331"/>
        <v>0</v>
      </c>
      <c r="S2492" s="153">
        <f t="shared" si="325"/>
        <v>0</v>
      </c>
      <c r="T2492" s="364"/>
    </row>
    <row r="2493" ht="22.5" hidden="1" spans="1:20">
      <c r="A2493" s="158">
        <v>100364</v>
      </c>
      <c r="B2493" s="100" t="s">
        <v>252</v>
      </c>
      <c r="C2493" s="104" t="s">
        <v>2644</v>
      </c>
      <c r="D2493" s="94" t="s">
        <v>279</v>
      </c>
      <c r="E2493" s="95">
        <v>3815.35</v>
      </c>
      <c r="F2493" s="96">
        <f t="shared" si="327"/>
        <v>4682.96</v>
      </c>
      <c r="G2493" s="107">
        <f>ROUND(SUM('NOVO HORIZONTE'!G2493),2)</f>
        <v>0</v>
      </c>
      <c r="H2493" s="107">
        <f t="shared" si="332"/>
        <v>0</v>
      </c>
      <c r="I2493" s="143">
        <f t="shared" si="328"/>
        <v>0</v>
      </c>
      <c r="J2493" s="142"/>
      <c r="K2493" s="138"/>
      <c r="L2493" s="7" t="str">
        <f t="shared" si="329"/>
        <v/>
      </c>
      <c r="M2493" s="7" t="str">
        <f t="shared" si="330"/>
        <v/>
      </c>
      <c r="N2493" s="7" t="str">
        <f t="shared" si="326"/>
        <v/>
      </c>
      <c r="O2493" s="144"/>
      <c r="P2493" s="355">
        <v>0</v>
      </c>
      <c r="Q2493" s="362">
        <f>SUM('NOVO HORIZONTE'!I2493)</f>
        <v>0</v>
      </c>
      <c r="R2493" s="363">
        <f t="shared" si="331"/>
        <v>0</v>
      </c>
      <c r="S2493" s="153">
        <f t="shared" si="325"/>
        <v>0</v>
      </c>
      <c r="T2493" s="364"/>
    </row>
    <row r="2494" ht="22.5" hidden="1" spans="1:20">
      <c r="A2494" s="158">
        <v>100365</v>
      </c>
      <c r="B2494" s="100" t="s">
        <v>252</v>
      </c>
      <c r="C2494" s="104" t="s">
        <v>2645</v>
      </c>
      <c r="D2494" s="94" t="s">
        <v>279</v>
      </c>
      <c r="E2494" s="95">
        <v>4393.37</v>
      </c>
      <c r="F2494" s="96">
        <f t="shared" si="327"/>
        <v>5392.42</v>
      </c>
      <c r="G2494" s="107">
        <f>ROUND(SUM('NOVO HORIZONTE'!G2494),2)</f>
        <v>0</v>
      </c>
      <c r="H2494" s="107">
        <f t="shared" si="332"/>
        <v>0</v>
      </c>
      <c r="I2494" s="143">
        <f t="shared" si="328"/>
        <v>0</v>
      </c>
      <c r="J2494" s="142"/>
      <c r="K2494" s="138"/>
      <c r="L2494" s="7" t="str">
        <f t="shared" si="329"/>
        <v/>
      </c>
      <c r="M2494" s="7" t="str">
        <f t="shared" si="330"/>
        <v/>
      </c>
      <c r="N2494" s="7" t="str">
        <f t="shared" si="326"/>
        <v/>
      </c>
      <c r="O2494" s="144"/>
      <c r="P2494" s="355">
        <v>0</v>
      </c>
      <c r="Q2494" s="362">
        <f>SUM('NOVO HORIZONTE'!I2494)</f>
        <v>0</v>
      </c>
      <c r="R2494" s="363">
        <f t="shared" si="331"/>
        <v>0</v>
      </c>
      <c r="S2494" s="153">
        <f t="shared" si="325"/>
        <v>0</v>
      </c>
      <c r="T2494" s="364"/>
    </row>
    <row r="2495" ht="22.5" hidden="1" spans="1:20">
      <c r="A2495" s="158">
        <v>100366</v>
      </c>
      <c r="B2495" s="100" t="s">
        <v>252</v>
      </c>
      <c r="C2495" s="104" t="s">
        <v>2646</v>
      </c>
      <c r="D2495" s="94" t="s">
        <v>279</v>
      </c>
      <c r="E2495" s="95">
        <v>4709.34</v>
      </c>
      <c r="F2495" s="96">
        <f t="shared" si="327"/>
        <v>5780.24</v>
      </c>
      <c r="G2495" s="107">
        <f>ROUND(SUM('NOVO HORIZONTE'!G2495),2)</f>
        <v>0</v>
      </c>
      <c r="H2495" s="107">
        <f t="shared" si="332"/>
        <v>0</v>
      </c>
      <c r="I2495" s="143">
        <f t="shared" si="328"/>
        <v>0</v>
      </c>
      <c r="J2495" s="142"/>
      <c r="K2495" s="138"/>
      <c r="L2495" s="7" t="str">
        <f t="shared" si="329"/>
        <v/>
      </c>
      <c r="M2495" s="7" t="str">
        <f t="shared" si="330"/>
        <v/>
      </c>
      <c r="N2495" s="7" t="str">
        <f t="shared" si="326"/>
        <v/>
      </c>
      <c r="O2495" s="144"/>
      <c r="P2495" s="355">
        <v>0</v>
      </c>
      <c r="Q2495" s="362">
        <f>SUM('NOVO HORIZONTE'!I2495)</f>
        <v>0</v>
      </c>
      <c r="R2495" s="363">
        <f t="shared" si="331"/>
        <v>0</v>
      </c>
      <c r="S2495" s="153">
        <f t="shared" si="325"/>
        <v>0</v>
      </c>
      <c r="T2495" s="364"/>
    </row>
    <row r="2496" ht="33.75" hidden="1" spans="1:20">
      <c r="A2496" s="158">
        <v>100367</v>
      </c>
      <c r="B2496" s="100" t="s">
        <v>252</v>
      </c>
      <c r="C2496" s="104" t="s">
        <v>2647</v>
      </c>
      <c r="D2496" s="94" t="s">
        <v>279</v>
      </c>
      <c r="E2496" s="95">
        <v>1274.92</v>
      </c>
      <c r="F2496" s="96">
        <f t="shared" si="327"/>
        <v>1564.84</v>
      </c>
      <c r="G2496" s="107">
        <f>ROUND(SUM('NOVO HORIZONTE'!G2496),2)</f>
        <v>0</v>
      </c>
      <c r="H2496" s="107">
        <f t="shared" si="332"/>
        <v>0</v>
      </c>
      <c r="I2496" s="143">
        <f t="shared" si="328"/>
        <v>0</v>
      </c>
      <c r="J2496" s="142"/>
      <c r="K2496" s="138"/>
      <c r="L2496" s="7" t="str">
        <f t="shared" si="329"/>
        <v/>
      </c>
      <c r="M2496" s="7" t="str">
        <f t="shared" si="330"/>
        <v/>
      </c>
      <c r="N2496" s="7" t="str">
        <f t="shared" si="326"/>
        <v/>
      </c>
      <c r="O2496" s="144"/>
      <c r="P2496" s="355">
        <v>0</v>
      </c>
      <c r="Q2496" s="362">
        <f>SUM('NOVO HORIZONTE'!I2496)</f>
        <v>0</v>
      </c>
      <c r="R2496" s="363">
        <f t="shared" si="331"/>
        <v>0</v>
      </c>
      <c r="S2496" s="153">
        <f t="shared" si="325"/>
        <v>0</v>
      </c>
      <c r="T2496" s="364"/>
    </row>
    <row r="2497" ht="33.75" hidden="1" spans="1:20">
      <c r="A2497" s="158">
        <v>100368</v>
      </c>
      <c r="B2497" s="100" t="s">
        <v>252</v>
      </c>
      <c r="C2497" s="104" t="s">
        <v>2648</v>
      </c>
      <c r="D2497" s="94" t="s">
        <v>279</v>
      </c>
      <c r="E2497" s="95">
        <v>1732.54</v>
      </c>
      <c r="F2497" s="96">
        <f t="shared" si="327"/>
        <v>2126.52</v>
      </c>
      <c r="G2497" s="107">
        <f>ROUND(SUM('NOVO HORIZONTE'!G2497),2)</f>
        <v>0</v>
      </c>
      <c r="H2497" s="107">
        <f t="shared" si="332"/>
        <v>0</v>
      </c>
      <c r="I2497" s="143">
        <f t="shared" si="328"/>
        <v>0</v>
      </c>
      <c r="J2497" s="142"/>
      <c r="K2497" s="138"/>
      <c r="L2497" s="7" t="str">
        <f t="shared" si="329"/>
        <v/>
      </c>
      <c r="M2497" s="7" t="str">
        <f t="shared" si="330"/>
        <v/>
      </c>
      <c r="N2497" s="7" t="str">
        <f t="shared" si="326"/>
        <v/>
      </c>
      <c r="O2497" s="144"/>
      <c r="P2497" s="355">
        <v>0</v>
      </c>
      <c r="Q2497" s="362">
        <f>SUM('NOVO HORIZONTE'!I2497)</f>
        <v>0</v>
      </c>
      <c r="R2497" s="363">
        <f t="shared" si="331"/>
        <v>0</v>
      </c>
      <c r="S2497" s="153">
        <f t="shared" si="325"/>
        <v>0</v>
      </c>
      <c r="T2497" s="364"/>
    </row>
    <row r="2498" ht="33.75" hidden="1" spans="1:20">
      <c r="A2498" s="158">
        <v>100369</v>
      </c>
      <c r="B2498" s="100" t="s">
        <v>252</v>
      </c>
      <c r="C2498" s="104" t="s">
        <v>2649</v>
      </c>
      <c r="D2498" s="94" t="s">
        <v>279</v>
      </c>
      <c r="E2498" s="95">
        <v>1828.64</v>
      </c>
      <c r="F2498" s="96">
        <f t="shared" si="327"/>
        <v>2244.47</v>
      </c>
      <c r="G2498" s="107">
        <f>ROUND(SUM('NOVO HORIZONTE'!G2498),2)</f>
        <v>0</v>
      </c>
      <c r="H2498" s="107">
        <f t="shared" si="332"/>
        <v>0</v>
      </c>
      <c r="I2498" s="143">
        <f t="shared" si="328"/>
        <v>0</v>
      </c>
      <c r="J2498" s="142"/>
      <c r="K2498" s="138"/>
      <c r="L2498" s="7" t="str">
        <f t="shared" si="329"/>
        <v/>
      </c>
      <c r="M2498" s="7" t="str">
        <f t="shared" si="330"/>
        <v/>
      </c>
      <c r="N2498" s="7" t="str">
        <f t="shared" si="326"/>
        <v/>
      </c>
      <c r="O2498" s="144"/>
      <c r="P2498" s="355">
        <v>0</v>
      </c>
      <c r="Q2498" s="362">
        <f>SUM('NOVO HORIZONTE'!I2498)</f>
        <v>0</v>
      </c>
      <c r="R2498" s="363">
        <f t="shared" si="331"/>
        <v>0</v>
      </c>
      <c r="S2498" s="153">
        <f t="shared" si="325"/>
        <v>0</v>
      </c>
      <c r="T2498" s="364"/>
    </row>
    <row r="2499" ht="33.75" hidden="1" spans="1:20">
      <c r="A2499" s="158">
        <v>100370</v>
      </c>
      <c r="B2499" s="100" t="s">
        <v>252</v>
      </c>
      <c r="C2499" s="104" t="s">
        <v>2650</v>
      </c>
      <c r="D2499" s="94" t="s">
        <v>279</v>
      </c>
      <c r="E2499" s="95">
        <v>2178.84</v>
      </c>
      <c r="F2499" s="96">
        <f t="shared" si="327"/>
        <v>2674.31</v>
      </c>
      <c r="G2499" s="107">
        <f>ROUND(SUM('NOVO HORIZONTE'!G2499),2)</f>
        <v>0</v>
      </c>
      <c r="H2499" s="107">
        <f t="shared" si="332"/>
        <v>0</v>
      </c>
      <c r="I2499" s="143">
        <f t="shared" si="328"/>
        <v>0</v>
      </c>
      <c r="J2499" s="142"/>
      <c r="K2499" s="138"/>
      <c r="L2499" s="7" t="str">
        <f t="shared" si="329"/>
        <v/>
      </c>
      <c r="M2499" s="7" t="str">
        <f t="shared" si="330"/>
        <v/>
      </c>
      <c r="N2499" s="7" t="str">
        <f t="shared" si="326"/>
        <v/>
      </c>
      <c r="O2499" s="144"/>
      <c r="P2499" s="355">
        <v>0</v>
      </c>
      <c r="Q2499" s="362">
        <f>SUM('NOVO HORIZONTE'!I2499)</f>
        <v>0</v>
      </c>
      <c r="R2499" s="363">
        <f t="shared" si="331"/>
        <v>0</v>
      </c>
      <c r="S2499" s="153">
        <f t="shared" si="325"/>
        <v>0</v>
      </c>
      <c r="T2499" s="364"/>
    </row>
    <row r="2500" ht="33.75" hidden="1" spans="1:20">
      <c r="A2500" s="158">
        <v>100371</v>
      </c>
      <c r="B2500" s="100" t="s">
        <v>252</v>
      </c>
      <c r="C2500" s="104" t="s">
        <v>2651</v>
      </c>
      <c r="D2500" s="94" t="s">
        <v>279</v>
      </c>
      <c r="E2500" s="95">
        <v>2468.12</v>
      </c>
      <c r="F2500" s="96">
        <f t="shared" si="327"/>
        <v>3029.37</v>
      </c>
      <c r="G2500" s="107">
        <f>ROUND(SUM('NOVO HORIZONTE'!G2500),2)</f>
        <v>0</v>
      </c>
      <c r="H2500" s="107">
        <f t="shared" si="332"/>
        <v>0</v>
      </c>
      <c r="I2500" s="143">
        <f t="shared" si="328"/>
        <v>0</v>
      </c>
      <c r="J2500" s="142"/>
      <c r="K2500" s="138"/>
      <c r="L2500" s="7" t="str">
        <f t="shared" si="329"/>
        <v/>
      </c>
      <c r="M2500" s="7" t="str">
        <f t="shared" si="330"/>
        <v/>
      </c>
      <c r="N2500" s="7" t="str">
        <f t="shared" si="326"/>
        <v/>
      </c>
      <c r="O2500" s="144"/>
      <c r="P2500" s="355">
        <v>0</v>
      </c>
      <c r="Q2500" s="362">
        <f>SUM('NOVO HORIZONTE'!I2500)</f>
        <v>0</v>
      </c>
      <c r="R2500" s="363">
        <f t="shared" si="331"/>
        <v>0</v>
      </c>
      <c r="S2500" s="153">
        <f t="shared" si="325"/>
        <v>0</v>
      </c>
      <c r="T2500" s="364"/>
    </row>
    <row r="2501" ht="33.75" hidden="1" spans="1:20">
      <c r="A2501" s="158">
        <v>100372</v>
      </c>
      <c r="B2501" s="100" t="s">
        <v>252</v>
      </c>
      <c r="C2501" s="104" t="s">
        <v>2652</v>
      </c>
      <c r="D2501" s="94" t="s">
        <v>279</v>
      </c>
      <c r="E2501" s="95">
        <v>3181.13</v>
      </c>
      <c r="F2501" s="96">
        <f t="shared" si="327"/>
        <v>3904.52</v>
      </c>
      <c r="G2501" s="107">
        <f>ROUND(SUM('NOVO HORIZONTE'!G2501),2)</f>
        <v>0</v>
      </c>
      <c r="H2501" s="107">
        <f t="shared" si="332"/>
        <v>0</v>
      </c>
      <c r="I2501" s="143">
        <f t="shared" si="328"/>
        <v>0</v>
      </c>
      <c r="J2501" s="142"/>
      <c r="K2501" s="138"/>
      <c r="L2501" s="7" t="str">
        <f t="shared" si="329"/>
        <v/>
      </c>
      <c r="M2501" s="7" t="str">
        <f t="shared" si="330"/>
        <v/>
      </c>
      <c r="N2501" s="7" t="str">
        <f t="shared" si="326"/>
        <v/>
      </c>
      <c r="O2501" s="144"/>
      <c r="P2501" s="355">
        <v>0</v>
      </c>
      <c r="Q2501" s="362">
        <f>SUM('NOVO HORIZONTE'!I2501)</f>
        <v>0</v>
      </c>
      <c r="R2501" s="363">
        <f t="shared" si="331"/>
        <v>0</v>
      </c>
      <c r="S2501" s="153">
        <f t="shared" si="325"/>
        <v>0</v>
      </c>
      <c r="T2501" s="364"/>
    </row>
    <row r="2502" ht="33.75" hidden="1" spans="1:20">
      <c r="A2502" s="158">
        <v>100373</v>
      </c>
      <c r="B2502" s="100" t="s">
        <v>252</v>
      </c>
      <c r="C2502" s="104" t="s">
        <v>2653</v>
      </c>
      <c r="D2502" s="94" t="s">
        <v>279</v>
      </c>
      <c r="E2502" s="95">
        <v>3297.63</v>
      </c>
      <c r="F2502" s="96">
        <f t="shared" si="327"/>
        <v>4047.51</v>
      </c>
      <c r="G2502" s="107">
        <f>ROUND(SUM('NOVO HORIZONTE'!G2502),2)</f>
        <v>0</v>
      </c>
      <c r="H2502" s="107">
        <f t="shared" si="332"/>
        <v>0</v>
      </c>
      <c r="I2502" s="143">
        <f t="shared" si="328"/>
        <v>0</v>
      </c>
      <c r="J2502" s="142"/>
      <c r="K2502" s="138"/>
      <c r="L2502" s="7" t="str">
        <f t="shared" si="329"/>
        <v/>
      </c>
      <c r="M2502" s="7" t="str">
        <f t="shared" si="330"/>
        <v/>
      </c>
      <c r="N2502" s="7" t="str">
        <f t="shared" si="326"/>
        <v/>
      </c>
      <c r="O2502" s="144"/>
      <c r="P2502" s="355">
        <v>0</v>
      </c>
      <c r="Q2502" s="362">
        <f>SUM('NOVO HORIZONTE'!I2502)</f>
        <v>0</v>
      </c>
      <c r="R2502" s="363">
        <f t="shared" si="331"/>
        <v>0</v>
      </c>
      <c r="S2502" s="153">
        <f t="shared" si="325"/>
        <v>0</v>
      </c>
      <c r="T2502" s="364"/>
    </row>
    <row r="2503" ht="33.75" hidden="1" spans="1:20">
      <c r="A2503" s="158">
        <v>100374</v>
      </c>
      <c r="B2503" s="100" t="s">
        <v>252</v>
      </c>
      <c r="C2503" s="104" t="s">
        <v>2654</v>
      </c>
      <c r="D2503" s="94" t="s">
        <v>279</v>
      </c>
      <c r="E2503" s="95">
        <v>3540.06</v>
      </c>
      <c r="F2503" s="96">
        <f t="shared" si="327"/>
        <v>4345.07</v>
      </c>
      <c r="G2503" s="107">
        <f>ROUND(SUM('NOVO HORIZONTE'!G2503),2)</f>
        <v>0</v>
      </c>
      <c r="H2503" s="107">
        <f t="shared" si="332"/>
        <v>0</v>
      </c>
      <c r="I2503" s="143">
        <f t="shared" si="328"/>
        <v>0</v>
      </c>
      <c r="J2503" s="142"/>
      <c r="K2503" s="138"/>
      <c r="L2503" s="7" t="str">
        <f t="shared" si="329"/>
        <v/>
      </c>
      <c r="M2503" s="7" t="str">
        <f t="shared" si="330"/>
        <v/>
      </c>
      <c r="N2503" s="7" t="str">
        <f t="shared" si="326"/>
        <v/>
      </c>
      <c r="O2503" s="144"/>
      <c r="P2503" s="355">
        <v>0</v>
      </c>
      <c r="Q2503" s="362">
        <f>SUM('NOVO HORIZONTE'!I2503)</f>
        <v>0</v>
      </c>
      <c r="R2503" s="363">
        <f t="shared" si="331"/>
        <v>0</v>
      </c>
      <c r="S2503" s="153">
        <f t="shared" si="325"/>
        <v>0</v>
      </c>
      <c r="T2503" s="364"/>
    </row>
    <row r="2504" ht="33.75" hidden="1" spans="1:20">
      <c r="A2504" s="158">
        <v>100375</v>
      </c>
      <c r="B2504" s="100" t="s">
        <v>252</v>
      </c>
      <c r="C2504" s="104" t="s">
        <v>2655</v>
      </c>
      <c r="D2504" s="94" t="s">
        <v>279</v>
      </c>
      <c r="E2504" s="95">
        <v>3982.54</v>
      </c>
      <c r="F2504" s="96">
        <f t="shared" si="327"/>
        <v>4888.17</v>
      </c>
      <c r="G2504" s="107">
        <f>ROUND(SUM('NOVO HORIZONTE'!G2504),2)</f>
        <v>0</v>
      </c>
      <c r="H2504" s="107">
        <f t="shared" si="332"/>
        <v>0</v>
      </c>
      <c r="I2504" s="143">
        <f t="shared" si="328"/>
        <v>0</v>
      </c>
      <c r="J2504" s="142"/>
      <c r="K2504" s="138"/>
      <c r="L2504" s="7" t="str">
        <f t="shared" si="329"/>
        <v/>
      </c>
      <c r="M2504" s="7" t="str">
        <f t="shared" si="330"/>
        <v/>
      </c>
      <c r="N2504" s="7" t="str">
        <f t="shared" si="326"/>
        <v/>
      </c>
      <c r="O2504" s="144"/>
      <c r="P2504" s="355">
        <v>0</v>
      </c>
      <c r="Q2504" s="362">
        <f>SUM('NOVO HORIZONTE'!I2504)</f>
        <v>0</v>
      </c>
      <c r="R2504" s="363">
        <f t="shared" si="331"/>
        <v>0</v>
      </c>
      <c r="S2504" s="153">
        <f t="shared" si="325"/>
        <v>0</v>
      </c>
      <c r="T2504" s="364"/>
    </row>
    <row r="2505" ht="33.75" hidden="1" spans="1:20">
      <c r="A2505" s="158">
        <v>100376</v>
      </c>
      <c r="B2505" s="100" t="s">
        <v>252</v>
      </c>
      <c r="C2505" s="104" t="s">
        <v>2656</v>
      </c>
      <c r="D2505" s="94" t="s">
        <v>279</v>
      </c>
      <c r="E2505" s="95">
        <v>3891.66</v>
      </c>
      <c r="F2505" s="96">
        <f t="shared" si="327"/>
        <v>4776.62</v>
      </c>
      <c r="G2505" s="107">
        <f>ROUND(SUM('NOVO HORIZONTE'!G2505),2)</f>
        <v>0</v>
      </c>
      <c r="H2505" s="107">
        <f t="shared" si="332"/>
        <v>0</v>
      </c>
      <c r="I2505" s="143">
        <f t="shared" si="328"/>
        <v>0</v>
      </c>
      <c r="J2505" s="142"/>
      <c r="K2505" s="138"/>
      <c r="L2505" s="7" t="str">
        <f t="shared" si="329"/>
        <v/>
      </c>
      <c r="M2505" s="7" t="str">
        <f t="shared" si="330"/>
        <v/>
      </c>
      <c r="N2505" s="7" t="str">
        <f t="shared" si="326"/>
        <v/>
      </c>
      <c r="O2505" s="144"/>
      <c r="P2505" s="355">
        <v>0</v>
      </c>
      <c r="Q2505" s="362">
        <f>SUM('NOVO HORIZONTE'!I2505)</f>
        <v>0</v>
      </c>
      <c r="R2505" s="363">
        <f t="shared" si="331"/>
        <v>0</v>
      </c>
      <c r="S2505" s="153">
        <f t="shared" si="325"/>
        <v>0</v>
      </c>
      <c r="T2505" s="364"/>
    </row>
    <row r="2506" ht="22.5" hidden="1" spans="1:20">
      <c r="A2506" s="158">
        <v>92545</v>
      </c>
      <c r="B2506" s="100" t="s">
        <v>252</v>
      </c>
      <c r="C2506" s="104" t="s">
        <v>2657</v>
      </c>
      <c r="D2506" s="94" t="s">
        <v>279</v>
      </c>
      <c r="E2506" s="95">
        <v>1259.23</v>
      </c>
      <c r="F2506" s="96">
        <f t="shared" si="327"/>
        <v>1545.58</v>
      </c>
      <c r="G2506" s="107">
        <f>ROUND(SUM('NOVO HORIZONTE'!G2506),2)</f>
        <v>0</v>
      </c>
      <c r="H2506" s="107">
        <f t="shared" si="332"/>
        <v>0</v>
      </c>
      <c r="I2506" s="143">
        <f t="shared" si="328"/>
        <v>0</v>
      </c>
      <c r="J2506" s="142"/>
      <c r="K2506" s="138"/>
      <c r="L2506" s="7" t="str">
        <f t="shared" si="329"/>
        <v/>
      </c>
      <c r="M2506" s="7" t="str">
        <f t="shared" si="330"/>
        <v/>
      </c>
      <c r="N2506" s="7" t="str">
        <f t="shared" si="326"/>
        <v/>
      </c>
      <c r="O2506" s="144"/>
      <c r="P2506" s="355">
        <v>0</v>
      </c>
      <c r="Q2506" s="362">
        <f>SUM('NOVO HORIZONTE'!I2506)</f>
        <v>0</v>
      </c>
      <c r="R2506" s="363">
        <f t="shared" si="331"/>
        <v>0</v>
      </c>
      <c r="S2506" s="153">
        <f t="shared" si="325"/>
        <v>0</v>
      </c>
      <c r="T2506" s="364"/>
    </row>
    <row r="2507" ht="22.5" hidden="1" spans="1:20">
      <c r="A2507" s="158">
        <v>92546</v>
      </c>
      <c r="B2507" s="100" t="s">
        <v>252</v>
      </c>
      <c r="C2507" s="104" t="s">
        <v>2658</v>
      </c>
      <c r="D2507" s="94" t="s">
        <v>279</v>
      </c>
      <c r="E2507" s="95">
        <v>1552.15</v>
      </c>
      <c r="F2507" s="96">
        <f t="shared" si="327"/>
        <v>1905.11</v>
      </c>
      <c r="G2507" s="107">
        <f>ROUND(SUM('NOVO HORIZONTE'!G2507),2)</f>
        <v>0</v>
      </c>
      <c r="H2507" s="107">
        <f t="shared" si="332"/>
        <v>0</v>
      </c>
      <c r="I2507" s="143">
        <f t="shared" si="328"/>
        <v>0</v>
      </c>
      <c r="J2507" s="142"/>
      <c r="K2507" s="138"/>
      <c r="L2507" s="7" t="str">
        <f t="shared" si="329"/>
        <v/>
      </c>
      <c r="M2507" s="7" t="str">
        <f t="shared" si="330"/>
        <v/>
      </c>
      <c r="N2507" s="7" t="str">
        <f t="shared" si="326"/>
        <v/>
      </c>
      <c r="O2507" s="144"/>
      <c r="P2507" s="355">
        <v>0</v>
      </c>
      <c r="Q2507" s="362">
        <f>SUM('NOVO HORIZONTE'!I2507)</f>
        <v>0</v>
      </c>
      <c r="R2507" s="363">
        <f t="shared" si="331"/>
        <v>0</v>
      </c>
      <c r="S2507" s="153">
        <f t="shared" si="325"/>
        <v>0</v>
      </c>
      <c r="T2507" s="364"/>
    </row>
    <row r="2508" ht="22.5" hidden="1" spans="1:20">
      <c r="A2508" s="158">
        <v>92547</v>
      </c>
      <c r="B2508" s="100" t="s">
        <v>252</v>
      </c>
      <c r="C2508" s="104" t="s">
        <v>2659</v>
      </c>
      <c r="D2508" s="94" t="s">
        <v>279</v>
      </c>
      <c r="E2508" s="95">
        <v>1645.95</v>
      </c>
      <c r="F2508" s="96">
        <f t="shared" si="327"/>
        <v>2020.24</v>
      </c>
      <c r="G2508" s="107">
        <f>ROUND(SUM('NOVO HORIZONTE'!G2508),2)</f>
        <v>0</v>
      </c>
      <c r="H2508" s="107">
        <f t="shared" si="332"/>
        <v>0</v>
      </c>
      <c r="I2508" s="143">
        <f t="shared" si="328"/>
        <v>0</v>
      </c>
      <c r="J2508" s="142"/>
      <c r="K2508" s="138"/>
      <c r="L2508" s="7" t="str">
        <f t="shared" si="329"/>
        <v/>
      </c>
      <c r="M2508" s="7" t="str">
        <f t="shared" si="330"/>
        <v/>
      </c>
      <c r="N2508" s="7" t="str">
        <f t="shared" si="326"/>
        <v/>
      </c>
      <c r="O2508" s="144"/>
      <c r="P2508" s="355">
        <v>0</v>
      </c>
      <c r="Q2508" s="362">
        <f>SUM('NOVO HORIZONTE'!I2508)</f>
        <v>0</v>
      </c>
      <c r="R2508" s="363">
        <f t="shared" si="331"/>
        <v>0</v>
      </c>
      <c r="S2508" s="153">
        <f t="shared" si="325"/>
        <v>0</v>
      </c>
      <c r="T2508" s="364"/>
    </row>
    <row r="2509" ht="22.5" hidden="1" spans="1:20">
      <c r="A2509" s="158">
        <v>92548</v>
      </c>
      <c r="B2509" s="100" t="s">
        <v>252</v>
      </c>
      <c r="C2509" s="104" t="s">
        <v>2660</v>
      </c>
      <c r="D2509" s="94" t="s">
        <v>279</v>
      </c>
      <c r="E2509" s="95">
        <v>1834.71</v>
      </c>
      <c r="F2509" s="96">
        <f t="shared" si="327"/>
        <v>2251.92</v>
      </c>
      <c r="G2509" s="107">
        <f>ROUND(SUM('NOVO HORIZONTE'!G2509),2)</f>
        <v>0</v>
      </c>
      <c r="H2509" s="107">
        <f t="shared" si="332"/>
        <v>0</v>
      </c>
      <c r="I2509" s="143">
        <f t="shared" si="328"/>
        <v>0</v>
      </c>
      <c r="J2509" s="142"/>
      <c r="K2509" s="138"/>
      <c r="L2509" s="7" t="str">
        <f t="shared" si="329"/>
        <v/>
      </c>
      <c r="M2509" s="7" t="str">
        <f t="shared" si="330"/>
        <v/>
      </c>
      <c r="N2509" s="7" t="str">
        <f t="shared" si="326"/>
        <v/>
      </c>
      <c r="O2509" s="144"/>
      <c r="P2509" s="355">
        <v>0</v>
      </c>
      <c r="Q2509" s="362">
        <f>SUM('NOVO HORIZONTE'!I2509)</f>
        <v>0</v>
      </c>
      <c r="R2509" s="363">
        <f t="shared" si="331"/>
        <v>0</v>
      </c>
      <c r="S2509" s="153">
        <f t="shared" si="325"/>
        <v>0</v>
      </c>
      <c r="T2509" s="364"/>
    </row>
    <row r="2510" ht="22.5" hidden="1" spans="1:20">
      <c r="A2510" s="158">
        <v>92549</v>
      </c>
      <c r="B2510" s="100" t="s">
        <v>252</v>
      </c>
      <c r="C2510" s="104" t="s">
        <v>2661</v>
      </c>
      <c r="D2510" s="94" t="s">
        <v>279</v>
      </c>
      <c r="E2510" s="95">
        <v>2294.08</v>
      </c>
      <c r="F2510" s="96">
        <f t="shared" si="327"/>
        <v>2815.75</v>
      </c>
      <c r="G2510" s="107">
        <f>ROUND(SUM('NOVO HORIZONTE'!G2510),2)</f>
        <v>0</v>
      </c>
      <c r="H2510" s="107">
        <f t="shared" si="332"/>
        <v>0</v>
      </c>
      <c r="I2510" s="143">
        <f t="shared" si="328"/>
        <v>0</v>
      </c>
      <c r="J2510" s="142"/>
      <c r="K2510" s="138"/>
      <c r="L2510" s="7" t="str">
        <f t="shared" si="329"/>
        <v/>
      </c>
      <c r="M2510" s="7" t="str">
        <f t="shared" si="330"/>
        <v/>
      </c>
      <c r="N2510" s="7" t="str">
        <f t="shared" si="326"/>
        <v/>
      </c>
      <c r="O2510" s="144"/>
      <c r="P2510" s="355">
        <v>0</v>
      </c>
      <c r="Q2510" s="362">
        <f>SUM('NOVO HORIZONTE'!I2510)</f>
        <v>0</v>
      </c>
      <c r="R2510" s="363">
        <f t="shared" si="331"/>
        <v>0</v>
      </c>
      <c r="S2510" s="153">
        <f t="shared" si="325"/>
        <v>0</v>
      </c>
      <c r="T2510" s="364"/>
    </row>
    <row r="2511" ht="22.5" hidden="1" spans="1:20">
      <c r="A2511" s="158">
        <v>92550</v>
      </c>
      <c r="B2511" s="100" t="s">
        <v>252</v>
      </c>
      <c r="C2511" s="104" t="s">
        <v>2662</v>
      </c>
      <c r="D2511" s="94" t="s">
        <v>279</v>
      </c>
      <c r="E2511" s="95">
        <v>2794.88</v>
      </c>
      <c r="F2511" s="96">
        <f t="shared" si="327"/>
        <v>3430.44</v>
      </c>
      <c r="G2511" s="107">
        <f>ROUND(SUM('NOVO HORIZONTE'!G2511),2)</f>
        <v>0</v>
      </c>
      <c r="H2511" s="107">
        <f t="shared" si="332"/>
        <v>0</v>
      </c>
      <c r="I2511" s="143">
        <f t="shared" si="328"/>
        <v>0</v>
      </c>
      <c r="J2511" s="142"/>
      <c r="K2511" s="138"/>
      <c r="L2511" s="7" t="str">
        <f t="shared" si="329"/>
        <v/>
      </c>
      <c r="M2511" s="7" t="str">
        <f t="shared" si="330"/>
        <v/>
      </c>
      <c r="N2511" s="7" t="str">
        <f t="shared" si="326"/>
        <v/>
      </c>
      <c r="O2511" s="144"/>
      <c r="P2511" s="355">
        <v>0</v>
      </c>
      <c r="Q2511" s="362">
        <f>SUM('NOVO HORIZONTE'!I2511)</f>
        <v>0</v>
      </c>
      <c r="R2511" s="363">
        <f t="shared" si="331"/>
        <v>0</v>
      </c>
      <c r="S2511" s="153">
        <f t="shared" si="325"/>
        <v>0</v>
      </c>
      <c r="T2511" s="364"/>
    </row>
    <row r="2512" ht="22.5" hidden="1" spans="1:20">
      <c r="A2512" s="158">
        <v>92551</v>
      </c>
      <c r="B2512" s="100" t="s">
        <v>252</v>
      </c>
      <c r="C2512" s="104" t="s">
        <v>2663</v>
      </c>
      <c r="D2512" s="94" t="s">
        <v>279</v>
      </c>
      <c r="E2512" s="95">
        <v>2915.71</v>
      </c>
      <c r="F2512" s="96">
        <f t="shared" si="327"/>
        <v>3578.74</v>
      </c>
      <c r="G2512" s="107">
        <f>ROUND(SUM('NOVO HORIZONTE'!G2512),2)</f>
        <v>0</v>
      </c>
      <c r="H2512" s="107">
        <f t="shared" si="332"/>
        <v>0</v>
      </c>
      <c r="I2512" s="143">
        <f t="shared" si="328"/>
        <v>0</v>
      </c>
      <c r="J2512" s="142"/>
      <c r="K2512" s="138"/>
      <c r="L2512" s="7" t="str">
        <f t="shared" si="329"/>
        <v/>
      </c>
      <c r="M2512" s="7" t="str">
        <f t="shared" si="330"/>
        <v/>
      </c>
      <c r="N2512" s="7" t="str">
        <f t="shared" si="326"/>
        <v/>
      </c>
      <c r="O2512" s="144"/>
      <c r="P2512" s="355">
        <v>0</v>
      </c>
      <c r="Q2512" s="362">
        <f>SUM('NOVO HORIZONTE'!I2512)</f>
        <v>0</v>
      </c>
      <c r="R2512" s="363">
        <f t="shared" si="331"/>
        <v>0</v>
      </c>
      <c r="S2512" s="153">
        <f t="shared" si="325"/>
        <v>0</v>
      </c>
      <c r="T2512" s="364"/>
    </row>
    <row r="2513" ht="22.5" hidden="1" spans="1:20">
      <c r="A2513" s="158">
        <v>92552</v>
      </c>
      <c r="B2513" s="100" t="s">
        <v>252</v>
      </c>
      <c r="C2513" s="104" t="s">
        <v>2664</v>
      </c>
      <c r="D2513" s="94" t="s">
        <v>279</v>
      </c>
      <c r="E2513" s="95">
        <v>3174.41</v>
      </c>
      <c r="F2513" s="96">
        <f t="shared" si="327"/>
        <v>3896.27</v>
      </c>
      <c r="G2513" s="107">
        <f>ROUND(SUM('NOVO HORIZONTE'!G2513),2)</f>
        <v>0</v>
      </c>
      <c r="H2513" s="107">
        <f t="shared" si="332"/>
        <v>0</v>
      </c>
      <c r="I2513" s="143">
        <f t="shared" si="328"/>
        <v>0</v>
      </c>
      <c r="J2513" s="142"/>
      <c r="K2513" s="138"/>
      <c r="L2513" s="7" t="str">
        <f t="shared" si="329"/>
        <v/>
      </c>
      <c r="M2513" s="7" t="str">
        <f t="shared" si="330"/>
        <v/>
      </c>
      <c r="N2513" s="7" t="str">
        <f t="shared" si="326"/>
        <v/>
      </c>
      <c r="O2513" s="144"/>
      <c r="P2513" s="355">
        <v>0</v>
      </c>
      <c r="Q2513" s="362">
        <f>SUM('NOVO HORIZONTE'!I2513)</f>
        <v>0</v>
      </c>
      <c r="R2513" s="363">
        <f t="shared" si="331"/>
        <v>0</v>
      </c>
      <c r="S2513" s="153">
        <f t="shared" si="325"/>
        <v>0</v>
      </c>
      <c r="T2513" s="364"/>
    </row>
    <row r="2514" ht="22.5" hidden="1" spans="1:20">
      <c r="A2514" s="158">
        <v>92553</v>
      </c>
      <c r="B2514" s="100" t="s">
        <v>252</v>
      </c>
      <c r="C2514" s="104" t="s">
        <v>2665</v>
      </c>
      <c r="D2514" s="94" t="s">
        <v>279</v>
      </c>
      <c r="E2514" s="95">
        <v>3645.13</v>
      </c>
      <c r="F2514" s="96">
        <f t="shared" si="327"/>
        <v>4474.03</v>
      </c>
      <c r="G2514" s="107">
        <f>ROUND(SUM('NOVO HORIZONTE'!G2514),2)</f>
        <v>0</v>
      </c>
      <c r="H2514" s="107">
        <f t="shared" si="332"/>
        <v>0</v>
      </c>
      <c r="I2514" s="143">
        <f t="shared" si="328"/>
        <v>0</v>
      </c>
      <c r="J2514" s="142"/>
      <c r="K2514" s="138"/>
      <c r="L2514" s="7" t="str">
        <f t="shared" si="329"/>
        <v/>
      </c>
      <c r="M2514" s="7" t="str">
        <f t="shared" si="330"/>
        <v/>
      </c>
      <c r="N2514" s="7" t="str">
        <f t="shared" si="326"/>
        <v/>
      </c>
      <c r="O2514" s="144"/>
      <c r="P2514" s="355">
        <v>0</v>
      </c>
      <c r="Q2514" s="362">
        <f>SUM('NOVO HORIZONTE'!I2514)</f>
        <v>0</v>
      </c>
      <c r="R2514" s="363">
        <f t="shared" si="331"/>
        <v>0</v>
      </c>
      <c r="S2514" s="153">
        <f t="shared" si="325"/>
        <v>0</v>
      </c>
      <c r="T2514" s="364"/>
    </row>
    <row r="2515" ht="22.5" hidden="1" spans="1:20">
      <c r="A2515" s="158">
        <v>92554</v>
      </c>
      <c r="B2515" s="100" t="s">
        <v>252</v>
      </c>
      <c r="C2515" s="104" t="s">
        <v>2666</v>
      </c>
      <c r="D2515" s="94" t="s">
        <v>279</v>
      </c>
      <c r="E2515" s="95">
        <v>3783.74</v>
      </c>
      <c r="F2515" s="96">
        <f t="shared" si="327"/>
        <v>4644.16</v>
      </c>
      <c r="G2515" s="107">
        <f>ROUND(SUM('NOVO HORIZONTE'!G2515),2)</f>
        <v>0</v>
      </c>
      <c r="H2515" s="107">
        <f t="shared" si="332"/>
        <v>0</v>
      </c>
      <c r="I2515" s="143">
        <f t="shared" si="328"/>
        <v>0</v>
      </c>
      <c r="J2515" s="142"/>
      <c r="K2515" s="138"/>
      <c r="L2515" s="7" t="str">
        <f t="shared" si="329"/>
        <v/>
      </c>
      <c r="M2515" s="7" t="str">
        <f t="shared" si="330"/>
        <v/>
      </c>
      <c r="N2515" s="7" t="str">
        <f t="shared" si="326"/>
        <v/>
      </c>
      <c r="O2515" s="144"/>
      <c r="P2515" s="355">
        <v>0</v>
      </c>
      <c r="Q2515" s="362">
        <f>SUM('NOVO HORIZONTE'!I2515)</f>
        <v>0</v>
      </c>
      <c r="R2515" s="363">
        <f t="shared" si="331"/>
        <v>0</v>
      </c>
      <c r="S2515" s="153">
        <f t="shared" si="325"/>
        <v>0</v>
      </c>
      <c r="T2515" s="364"/>
    </row>
    <row r="2516" ht="33.75" hidden="1" spans="1:20">
      <c r="A2516" s="158">
        <v>92555</v>
      </c>
      <c r="B2516" s="100" t="s">
        <v>252</v>
      </c>
      <c r="C2516" s="104" t="s">
        <v>2667</v>
      </c>
      <c r="D2516" s="94" t="s">
        <v>279</v>
      </c>
      <c r="E2516" s="95">
        <v>1240.67</v>
      </c>
      <c r="F2516" s="96">
        <f t="shared" si="327"/>
        <v>1522.8</v>
      </c>
      <c r="G2516" s="107">
        <f>ROUND(SUM('NOVO HORIZONTE'!G2516),2)</f>
        <v>0</v>
      </c>
      <c r="H2516" s="107">
        <f t="shared" si="332"/>
        <v>0</v>
      </c>
      <c r="I2516" s="143">
        <f t="shared" si="328"/>
        <v>0</v>
      </c>
      <c r="J2516" s="142"/>
      <c r="K2516" s="138"/>
      <c r="L2516" s="7" t="str">
        <f t="shared" si="329"/>
        <v/>
      </c>
      <c r="M2516" s="7" t="str">
        <f t="shared" si="330"/>
        <v/>
      </c>
      <c r="N2516" s="7" t="str">
        <f t="shared" si="326"/>
        <v/>
      </c>
      <c r="O2516" s="144"/>
      <c r="P2516" s="355">
        <v>0</v>
      </c>
      <c r="Q2516" s="362">
        <f>SUM('NOVO HORIZONTE'!I2516)</f>
        <v>0</v>
      </c>
      <c r="R2516" s="363">
        <f t="shared" si="331"/>
        <v>0</v>
      </c>
      <c r="S2516" s="153">
        <f t="shared" si="325"/>
        <v>0</v>
      </c>
      <c r="T2516" s="364"/>
    </row>
    <row r="2517" ht="33.75" hidden="1" spans="1:20">
      <c r="A2517" s="158">
        <v>92556</v>
      </c>
      <c r="B2517" s="100" t="s">
        <v>252</v>
      </c>
      <c r="C2517" s="104" t="s">
        <v>2668</v>
      </c>
      <c r="D2517" s="94" t="s">
        <v>279</v>
      </c>
      <c r="E2517" s="95">
        <v>1519.63</v>
      </c>
      <c r="F2517" s="96">
        <f t="shared" si="327"/>
        <v>1865.19</v>
      </c>
      <c r="G2517" s="107">
        <f>ROUND(SUM('NOVO HORIZONTE'!G2517),2)</f>
        <v>0</v>
      </c>
      <c r="H2517" s="107">
        <f t="shared" si="332"/>
        <v>0</v>
      </c>
      <c r="I2517" s="143">
        <f t="shared" si="328"/>
        <v>0</v>
      </c>
      <c r="J2517" s="142"/>
      <c r="K2517" s="138"/>
      <c r="L2517" s="7" t="str">
        <f t="shared" si="329"/>
        <v/>
      </c>
      <c r="M2517" s="7" t="str">
        <f t="shared" si="330"/>
        <v/>
      </c>
      <c r="N2517" s="7" t="str">
        <f t="shared" si="326"/>
        <v/>
      </c>
      <c r="O2517" s="144"/>
      <c r="P2517" s="355">
        <v>0</v>
      </c>
      <c r="Q2517" s="362">
        <f>SUM('NOVO HORIZONTE'!I2517)</f>
        <v>0</v>
      </c>
      <c r="R2517" s="363">
        <f t="shared" si="331"/>
        <v>0</v>
      </c>
      <c r="S2517" s="153">
        <f t="shared" si="325"/>
        <v>0</v>
      </c>
      <c r="T2517" s="364"/>
    </row>
    <row r="2518" ht="33.75" hidden="1" spans="1:20">
      <c r="A2518" s="158">
        <v>92557</v>
      </c>
      <c r="B2518" s="100" t="s">
        <v>252</v>
      </c>
      <c r="C2518" s="104" t="s">
        <v>2669</v>
      </c>
      <c r="D2518" s="94" t="s">
        <v>279</v>
      </c>
      <c r="E2518" s="95">
        <v>1613.42</v>
      </c>
      <c r="F2518" s="96">
        <f t="shared" si="327"/>
        <v>1980.31</v>
      </c>
      <c r="G2518" s="107">
        <f>ROUND(SUM('NOVO HORIZONTE'!G2518),2)</f>
        <v>0</v>
      </c>
      <c r="H2518" s="107">
        <f t="shared" si="332"/>
        <v>0</v>
      </c>
      <c r="I2518" s="143">
        <f t="shared" si="328"/>
        <v>0</v>
      </c>
      <c r="J2518" s="142"/>
      <c r="K2518" s="138"/>
      <c r="L2518" s="7" t="str">
        <f t="shared" si="329"/>
        <v/>
      </c>
      <c r="M2518" s="7" t="str">
        <f t="shared" si="330"/>
        <v/>
      </c>
      <c r="N2518" s="7" t="str">
        <f t="shared" si="326"/>
        <v/>
      </c>
      <c r="O2518" s="144"/>
      <c r="P2518" s="355">
        <v>0</v>
      </c>
      <c r="Q2518" s="362">
        <f>SUM('NOVO HORIZONTE'!I2518)</f>
        <v>0</v>
      </c>
      <c r="R2518" s="363">
        <f t="shared" si="331"/>
        <v>0</v>
      </c>
      <c r="S2518" s="153">
        <f t="shared" si="325"/>
        <v>0</v>
      </c>
      <c r="T2518" s="364"/>
    </row>
    <row r="2519" ht="33.75" hidden="1" spans="1:20">
      <c r="A2519" s="158">
        <v>92558</v>
      </c>
      <c r="B2519" s="100" t="s">
        <v>252</v>
      </c>
      <c r="C2519" s="104" t="s">
        <v>2670</v>
      </c>
      <c r="D2519" s="94" t="s">
        <v>279</v>
      </c>
      <c r="E2519" s="95">
        <v>1816.15</v>
      </c>
      <c r="F2519" s="96">
        <f t="shared" si="327"/>
        <v>2229.14</v>
      </c>
      <c r="G2519" s="107">
        <f>ROUND(SUM('NOVO HORIZONTE'!G2519),2)</f>
        <v>0</v>
      </c>
      <c r="H2519" s="107">
        <f t="shared" si="332"/>
        <v>0</v>
      </c>
      <c r="I2519" s="143">
        <f t="shared" si="328"/>
        <v>0</v>
      </c>
      <c r="J2519" s="142"/>
      <c r="K2519" s="138"/>
      <c r="L2519" s="7" t="str">
        <f t="shared" si="329"/>
        <v/>
      </c>
      <c r="M2519" s="7" t="str">
        <f t="shared" si="330"/>
        <v/>
      </c>
      <c r="N2519" s="7" t="str">
        <f t="shared" si="326"/>
        <v/>
      </c>
      <c r="O2519" s="144"/>
      <c r="P2519" s="355">
        <v>0</v>
      </c>
      <c r="Q2519" s="362">
        <f>SUM('NOVO HORIZONTE'!I2519)</f>
        <v>0</v>
      </c>
      <c r="R2519" s="363">
        <f t="shared" si="331"/>
        <v>0</v>
      </c>
      <c r="S2519" s="153">
        <f t="shared" si="325"/>
        <v>0</v>
      </c>
      <c r="T2519" s="364"/>
    </row>
    <row r="2520" ht="33.75" hidden="1" spans="1:20">
      <c r="A2520" s="158">
        <v>92559</v>
      </c>
      <c r="B2520" s="100" t="s">
        <v>252</v>
      </c>
      <c r="C2520" s="104" t="s">
        <v>2671</v>
      </c>
      <c r="D2520" s="94" t="s">
        <v>279</v>
      </c>
      <c r="E2520" s="95">
        <v>2259.52</v>
      </c>
      <c r="F2520" s="96">
        <f t="shared" si="327"/>
        <v>2773.33</v>
      </c>
      <c r="G2520" s="107">
        <f>ROUND(SUM('NOVO HORIZONTE'!G2520),2)</f>
        <v>0</v>
      </c>
      <c r="H2520" s="107">
        <f t="shared" si="332"/>
        <v>0</v>
      </c>
      <c r="I2520" s="143">
        <f t="shared" si="328"/>
        <v>0</v>
      </c>
      <c r="J2520" s="142"/>
      <c r="K2520" s="138"/>
      <c r="L2520" s="7" t="str">
        <f t="shared" si="329"/>
        <v/>
      </c>
      <c r="M2520" s="7" t="str">
        <f t="shared" si="330"/>
        <v/>
      </c>
      <c r="N2520" s="7" t="str">
        <f t="shared" si="326"/>
        <v/>
      </c>
      <c r="O2520" s="144"/>
      <c r="P2520" s="355">
        <v>0</v>
      </c>
      <c r="Q2520" s="362">
        <f>SUM('NOVO HORIZONTE'!I2520)</f>
        <v>0</v>
      </c>
      <c r="R2520" s="363">
        <f t="shared" si="331"/>
        <v>0</v>
      </c>
      <c r="S2520" s="153">
        <f t="shared" si="325"/>
        <v>0</v>
      </c>
      <c r="T2520" s="364"/>
    </row>
    <row r="2521" ht="33.75" hidden="1" spans="1:20">
      <c r="A2521" s="158">
        <v>92560</v>
      </c>
      <c r="B2521" s="100" t="s">
        <v>252</v>
      </c>
      <c r="C2521" s="104" t="s">
        <v>2672</v>
      </c>
      <c r="D2521" s="94" t="s">
        <v>279</v>
      </c>
      <c r="E2521" s="95">
        <v>2747.81</v>
      </c>
      <c r="F2521" s="96">
        <f t="shared" si="327"/>
        <v>3372.66</v>
      </c>
      <c r="G2521" s="107">
        <f>ROUND(SUM('NOVO HORIZONTE'!G2521),2)</f>
        <v>0</v>
      </c>
      <c r="H2521" s="107">
        <f t="shared" si="332"/>
        <v>0</v>
      </c>
      <c r="I2521" s="143">
        <f t="shared" si="328"/>
        <v>0</v>
      </c>
      <c r="J2521" s="142"/>
      <c r="K2521" s="138"/>
      <c r="L2521" s="7" t="str">
        <f t="shared" si="329"/>
        <v/>
      </c>
      <c r="M2521" s="7" t="str">
        <f t="shared" si="330"/>
        <v/>
      </c>
      <c r="N2521" s="7" t="str">
        <f t="shared" si="326"/>
        <v/>
      </c>
      <c r="O2521" s="144"/>
      <c r="P2521" s="355">
        <v>0</v>
      </c>
      <c r="Q2521" s="362">
        <f>SUM('NOVO HORIZONTE'!I2521)</f>
        <v>0</v>
      </c>
      <c r="R2521" s="363">
        <f t="shared" si="331"/>
        <v>0</v>
      </c>
      <c r="S2521" s="153">
        <f t="shared" ref="S2521:S2584" si="333">IF(R2521=0,0,IF(R2521&gt;0,"c","b"))</f>
        <v>0</v>
      </c>
      <c r="T2521" s="364"/>
    </row>
    <row r="2522" ht="33.75" hidden="1" spans="1:20">
      <c r="A2522" s="158">
        <v>92561</v>
      </c>
      <c r="B2522" s="100" t="s">
        <v>252</v>
      </c>
      <c r="C2522" s="104" t="s">
        <v>2673</v>
      </c>
      <c r="D2522" s="94" t="s">
        <v>279</v>
      </c>
      <c r="E2522" s="95">
        <v>2869.92</v>
      </c>
      <c r="F2522" s="96">
        <f t="shared" si="327"/>
        <v>3522.54</v>
      </c>
      <c r="G2522" s="107">
        <f>ROUND(SUM('NOVO HORIZONTE'!G2522),2)</f>
        <v>0</v>
      </c>
      <c r="H2522" s="107">
        <f t="shared" si="332"/>
        <v>0</v>
      </c>
      <c r="I2522" s="143">
        <f t="shared" si="328"/>
        <v>0</v>
      </c>
      <c r="J2522" s="142"/>
      <c r="K2522" s="138"/>
      <c r="L2522" s="7" t="str">
        <f t="shared" si="329"/>
        <v/>
      </c>
      <c r="M2522" s="7" t="str">
        <f t="shared" si="330"/>
        <v/>
      </c>
      <c r="N2522" s="7" t="str">
        <f t="shared" si="326"/>
        <v/>
      </c>
      <c r="O2522" s="144"/>
      <c r="P2522" s="355">
        <v>0</v>
      </c>
      <c r="Q2522" s="362">
        <f>SUM('NOVO HORIZONTE'!I2522)</f>
        <v>0</v>
      </c>
      <c r="R2522" s="363">
        <f t="shared" si="331"/>
        <v>0</v>
      </c>
      <c r="S2522" s="153">
        <f t="shared" si="333"/>
        <v>0</v>
      </c>
      <c r="T2522" s="364"/>
    </row>
    <row r="2523" ht="33.75" hidden="1" spans="1:20">
      <c r="A2523" s="158">
        <v>92562</v>
      </c>
      <c r="B2523" s="100" t="s">
        <v>252</v>
      </c>
      <c r="C2523" s="104" t="s">
        <v>2674</v>
      </c>
      <c r="D2523" s="94" t="s">
        <v>279</v>
      </c>
      <c r="E2523" s="95">
        <v>3096.1</v>
      </c>
      <c r="F2523" s="96">
        <f t="shared" si="327"/>
        <v>3800.15</v>
      </c>
      <c r="G2523" s="107">
        <f>ROUND(SUM('NOVO HORIZONTE'!G2523),2)</f>
        <v>0</v>
      </c>
      <c r="H2523" s="107">
        <f t="shared" si="332"/>
        <v>0</v>
      </c>
      <c r="I2523" s="143">
        <f t="shared" si="328"/>
        <v>0</v>
      </c>
      <c r="J2523" s="142"/>
      <c r="K2523" s="138"/>
      <c r="L2523" s="7" t="str">
        <f t="shared" si="329"/>
        <v/>
      </c>
      <c r="M2523" s="7" t="str">
        <f t="shared" si="330"/>
        <v/>
      </c>
      <c r="N2523" s="7" t="str">
        <f t="shared" si="326"/>
        <v/>
      </c>
      <c r="O2523" s="144"/>
      <c r="P2523" s="355">
        <v>0</v>
      </c>
      <c r="Q2523" s="362">
        <f>SUM('NOVO HORIZONTE'!I2523)</f>
        <v>0</v>
      </c>
      <c r="R2523" s="363">
        <f t="shared" si="331"/>
        <v>0</v>
      </c>
      <c r="S2523" s="153">
        <f t="shared" si="333"/>
        <v>0</v>
      </c>
      <c r="T2523" s="364"/>
    </row>
    <row r="2524" ht="33.75" hidden="1" spans="1:20">
      <c r="A2524" s="158">
        <v>92563</v>
      </c>
      <c r="B2524" s="100" t="s">
        <v>252</v>
      </c>
      <c r="C2524" s="104" t="s">
        <v>2675</v>
      </c>
      <c r="D2524" s="94" t="s">
        <v>279</v>
      </c>
      <c r="E2524" s="95">
        <v>3553.56</v>
      </c>
      <c r="F2524" s="96">
        <f t="shared" si="327"/>
        <v>4361.64</v>
      </c>
      <c r="G2524" s="107">
        <f>ROUND(SUM('NOVO HORIZONTE'!G2524),2)</f>
        <v>0</v>
      </c>
      <c r="H2524" s="107">
        <f t="shared" si="332"/>
        <v>0</v>
      </c>
      <c r="I2524" s="143">
        <f t="shared" si="328"/>
        <v>0</v>
      </c>
      <c r="J2524" s="142"/>
      <c r="K2524" s="138"/>
      <c r="L2524" s="7" t="str">
        <f t="shared" si="329"/>
        <v/>
      </c>
      <c r="M2524" s="7" t="str">
        <f t="shared" si="330"/>
        <v/>
      </c>
      <c r="N2524" s="7" t="str">
        <f t="shared" si="326"/>
        <v/>
      </c>
      <c r="O2524" s="144"/>
      <c r="P2524" s="355">
        <v>0</v>
      </c>
      <c r="Q2524" s="362">
        <f>SUM('NOVO HORIZONTE'!I2524)</f>
        <v>0</v>
      </c>
      <c r="R2524" s="363">
        <f t="shared" si="331"/>
        <v>0</v>
      </c>
      <c r="S2524" s="153">
        <f t="shared" si="333"/>
        <v>0</v>
      </c>
      <c r="T2524" s="364"/>
    </row>
    <row r="2525" ht="33.75" hidden="1" spans="1:20">
      <c r="A2525" s="158">
        <v>92564</v>
      </c>
      <c r="B2525" s="100" t="s">
        <v>252</v>
      </c>
      <c r="C2525" s="104" t="s">
        <v>2676</v>
      </c>
      <c r="D2525" s="94" t="s">
        <v>279</v>
      </c>
      <c r="E2525" s="95">
        <v>3671.58</v>
      </c>
      <c r="F2525" s="96">
        <f t="shared" si="327"/>
        <v>4506.5</v>
      </c>
      <c r="G2525" s="107">
        <f>ROUND(SUM('NOVO HORIZONTE'!G2525),2)</f>
        <v>0</v>
      </c>
      <c r="H2525" s="107">
        <f t="shared" si="332"/>
        <v>0</v>
      </c>
      <c r="I2525" s="143">
        <f t="shared" si="328"/>
        <v>0</v>
      </c>
      <c r="J2525" s="142"/>
      <c r="K2525" s="138"/>
      <c r="L2525" s="7" t="str">
        <f t="shared" si="329"/>
        <v/>
      </c>
      <c r="M2525" s="7" t="str">
        <f t="shared" si="330"/>
        <v/>
      </c>
      <c r="N2525" s="7" t="str">
        <f t="shared" si="326"/>
        <v/>
      </c>
      <c r="O2525" s="144"/>
      <c r="P2525" s="355">
        <v>0</v>
      </c>
      <c r="Q2525" s="362">
        <f>SUM('NOVO HORIZONTE'!I2525)</f>
        <v>0</v>
      </c>
      <c r="R2525" s="363">
        <f t="shared" si="331"/>
        <v>0</v>
      </c>
      <c r="S2525" s="153">
        <f t="shared" si="333"/>
        <v>0</v>
      </c>
      <c r="T2525" s="364"/>
    </row>
    <row r="2526" ht="33.75" hidden="1" spans="1:20">
      <c r="A2526" s="158">
        <v>92565</v>
      </c>
      <c r="B2526" s="100" t="s">
        <v>252</v>
      </c>
      <c r="C2526" s="104" t="s">
        <v>2677</v>
      </c>
      <c r="D2526" s="94" t="s">
        <v>261</v>
      </c>
      <c r="E2526" s="95">
        <v>47.59</v>
      </c>
      <c r="F2526" s="96">
        <f t="shared" si="327"/>
        <v>58.41</v>
      </c>
      <c r="G2526" s="107">
        <f>ROUND(SUM('NOVO HORIZONTE'!G2526),2)</f>
        <v>0</v>
      </c>
      <c r="H2526" s="107">
        <f t="shared" si="332"/>
        <v>0</v>
      </c>
      <c r="I2526" s="143">
        <f t="shared" si="328"/>
        <v>0</v>
      </c>
      <c r="J2526" s="142"/>
      <c r="K2526" s="138"/>
      <c r="L2526" s="7" t="str">
        <f t="shared" si="329"/>
        <v/>
      </c>
      <c r="M2526" s="7" t="str">
        <f t="shared" si="330"/>
        <v/>
      </c>
      <c r="N2526" s="7" t="str">
        <f t="shared" si="326"/>
        <v/>
      </c>
      <c r="O2526" s="144"/>
      <c r="P2526" s="355">
        <v>0</v>
      </c>
      <c r="Q2526" s="362">
        <f>SUM('NOVO HORIZONTE'!I2526)</f>
        <v>0</v>
      </c>
      <c r="R2526" s="363">
        <f t="shared" si="331"/>
        <v>0</v>
      </c>
      <c r="S2526" s="153">
        <f t="shared" si="333"/>
        <v>0</v>
      </c>
      <c r="T2526" s="364"/>
    </row>
    <row r="2527" ht="33.75" hidden="1" spans="1:20">
      <c r="A2527" s="158">
        <v>92566</v>
      </c>
      <c r="B2527" s="100" t="s">
        <v>252</v>
      </c>
      <c r="C2527" s="104" t="s">
        <v>2678</v>
      </c>
      <c r="D2527" s="94" t="s">
        <v>261</v>
      </c>
      <c r="E2527" s="95">
        <v>29.97</v>
      </c>
      <c r="F2527" s="96">
        <f t="shared" si="327"/>
        <v>36.79</v>
      </c>
      <c r="G2527" s="107">
        <f>ROUND(SUM('NOVO HORIZONTE'!G2527),2)</f>
        <v>0</v>
      </c>
      <c r="H2527" s="107">
        <f t="shared" si="332"/>
        <v>0</v>
      </c>
      <c r="I2527" s="143">
        <f t="shared" si="328"/>
        <v>0</v>
      </c>
      <c r="J2527" s="142"/>
      <c r="K2527" s="138"/>
      <c r="L2527" s="7" t="str">
        <f t="shared" si="329"/>
        <v/>
      </c>
      <c r="M2527" s="7" t="str">
        <f t="shared" si="330"/>
        <v/>
      </c>
      <c r="N2527" s="7" t="str">
        <f t="shared" si="326"/>
        <v/>
      </c>
      <c r="O2527" s="144"/>
      <c r="P2527" s="355">
        <v>0</v>
      </c>
      <c r="Q2527" s="362">
        <f>SUM('NOVO HORIZONTE'!I2527)</f>
        <v>0</v>
      </c>
      <c r="R2527" s="363">
        <f t="shared" si="331"/>
        <v>0</v>
      </c>
      <c r="S2527" s="153">
        <f t="shared" si="333"/>
        <v>0</v>
      </c>
      <c r="T2527" s="364"/>
    </row>
    <row r="2528" ht="33.75" hidden="1" spans="1:20">
      <c r="A2528" s="158">
        <v>92567</v>
      </c>
      <c r="B2528" s="100" t="s">
        <v>252</v>
      </c>
      <c r="C2528" s="104" t="s">
        <v>2679</v>
      </c>
      <c r="D2528" s="94" t="s">
        <v>261</v>
      </c>
      <c r="E2528" s="95">
        <v>42.81</v>
      </c>
      <c r="F2528" s="96">
        <f t="shared" si="327"/>
        <v>52.54</v>
      </c>
      <c r="G2528" s="107">
        <f>ROUND(SUM('NOVO HORIZONTE'!G2528),2)</f>
        <v>0</v>
      </c>
      <c r="H2528" s="107">
        <f t="shared" si="332"/>
        <v>0</v>
      </c>
      <c r="I2528" s="143">
        <f t="shared" si="328"/>
        <v>0</v>
      </c>
      <c r="J2528" s="142"/>
      <c r="K2528" s="138"/>
      <c r="L2528" s="7" t="str">
        <f t="shared" si="329"/>
        <v/>
      </c>
      <c r="M2528" s="7" t="str">
        <f t="shared" si="330"/>
        <v/>
      </c>
      <c r="N2528" s="7" t="str">
        <f t="shared" si="326"/>
        <v/>
      </c>
      <c r="O2528" s="144"/>
      <c r="P2528" s="355">
        <v>0</v>
      </c>
      <c r="Q2528" s="362">
        <f>SUM('NOVO HORIZONTE'!I2528)</f>
        <v>0</v>
      </c>
      <c r="R2528" s="363">
        <f t="shared" si="331"/>
        <v>0</v>
      </c>
      <c r="S2528" s="153">
        <f t="shared" si="333"/>
        <v>0</v>
      </c>
      <c r="T2528" s="364"/>
    </row>
    <row r="2529" ht="22.5" hidden="1" spans="1:20">
      <c r="A2529" s="158">
        <v>92539</v>
      </c>
      <c r="B2529" s="100" t="s">
        <v>252</v>
      </c>
      <c r="C2529" s="104" t="s">
        <v>2680</v>
      </c>
      <c r="D2529" s="94" t="s">
        <v>261</v>
      </c>
      <c r="E2529" s="95">
        <v>98.6</v>
      </c>
      <c r="F2529" s="96">
        <f t="shared" si="327"/>
        <v>121.02</v>
      </c>
      <c r="G2529" s="107">
        <f>ROUND(SUM('NOVO HORIZONTE'!G2529),2)</f>
        <v>0</v>
      </c>
      <c r="H2529" s="107">
        <f t="shared" si="332"/>
        <v>0</v>
      </c>
      <c r="I2529" s="143">
        <f t="shared" si="328"/>
        <v>0</v>
      </c>
      <c r="J2529" s="142"/>
      <c r="K2529" s="138"/>
      <c r="L2529" s="7" t="str">
        <f t="shared" si="329"/>
        <v/>
      </c>
      <c r="M2529" s="7" t="str">
        <f t="shared" si="330"/>
        <v/>
      </c>
      <c r="N2529" s="7" t="str">
        <f t="shared" si="326"/>
        <v/>
      </c>
      <c r="O2529" s="144"/>
      <c r="P2529" s="355">
        <v>0</v>
      </c>
      <c r="Q2529" s="362">
        <f>SUM('NOVO HORIZONTE'!I2529)</f>
        <v>0</v>
      </c>
      <c r="R2529" s="363">
        <f t="shared" si="331"/>
        <v>0</v>
      </c>
      <c r="S2529" s="153">
        <f t="shared" si="333"/>
        <v>0</v>
      </c>
      <c r="T2529" s="364"/>
    </row>
    <row r="2530" ht="22.5" hidden="1" spans="1:20">
      <c r="A2530" s="158">
        <v>92540</v>
      </c>
      <c r="B2530" s="100" t="s">
        <v>252</v>
      </c>
      <c r="C2530" s="104" t="s">
        <v>2681</v>
      </c>
      <c r="D2530" s="94" t="s">
        <v>261</v>
      </c>
      <c r="E2530" s="95">
        <v>110.07</v>
      </c>
      <c r="F2530" s="96">
        <f t="shared" si="327"/>
        <v>135.1</v>
      </c>
      <c r="G2530" s="107">
        <f>ROUND(SUM('NOVO HORIZONTE'!G2530),2)</f>
        <v>0</v>
      </c>
      <c r="H2530" s="107">
        <f t="shared" si="332"/>
        <v>0</v>
      </c>
      <c r="I2530" s="143">
        <f t="shared" si="328"/>
        <v>0</v>
      </c>
      <c r="J2530" s="142"/>
      <c r="K2530" s="138"/>
      <c r="L2530" s="7" t="str">
        <f t="shared" si="329"/>
        <v/>
      </c>
      <c r="M2530" s="7" t="str">
        <f t="shared" si="330"/>
        <v/>
      </c>
      <c r="N2530" s="7" t="str">
        <f t="shared" si="326"/>
        <v/>
      </c>
      <c r="O2530" s="144"/>
      <c r="P2530" s="355">
        <v>0</v>
      </c>
      <c r="Q2530" s="362">
        <f>SUM('NOVO HORIZONTE'!I2530)</f>
        <v>0</v>
      </c>
      <c r="R2530" s="363">
        <f t="shared" si="331"/>
        <v>0</v>
      </c>
      <c r="S2530" s="153">
        <f t="shared" si="333"/>
        <v>0</v>
      </c>
      <c r="T2530" s="364"/>
    </row>
    <row r="2531" ht="22.5" hidden="1" spans="1:20">
      <c r="A2531" s="158">
        <v>92541</v>
      </c>
      <c r="B2531" s="100" t="s">
        <v>252</v>
      </c>
      <c r="C2531" s="104" t="s">
        <v>2682</v>
      </c>
      <c r="D2531" s="94" t="s">
        <v>261</v>
      </c>
      <c r="E2531" s="95">
        <v>106.52</v>
      </c>
      <c r="F2531" s="96">
        <f t="shared" si="327"/>
        <v>130.74</v>
      </c>
      <c r="G2531" s="107">
        <f>ROUND(SUM('NOVO HORIZONTE'!G2531),2)</f>
        <v>0</v>
      </c>
      <c r="H2531" s="107">
        <f t="shared" si="332"/>
        <v>0</v>
      </c>
      <c r="I2531" s="143">
        <f t="shared" si="328"/>
        <v>0</v>
      </c>
      <c r="J2531" s="142"/>
      <c r="K2531" s="138"/>
      <c r="L2531" s="7" t="str">
        <f t="shared" si="329"/>
        <v/>
      </c>
      <c r="M2531" s="7" t="str">
        <f t="shared" si="330"/>
        <v/>
      </c>
      <c r="N2531" s="7" t="str">
        <f t="shared" si="326"/>
        <v/>
      </c>
      <c r="O2531" s="144"/>
      <c r="P2531" s="355">
        <v>0</v>
      </c>
      <c r="Q2531" s="362">
        <f>SUM('NOVO HORIZONTE'!I2531)</f>
        <v>0</v>
      </c>
      <c r="R2531" s="363">
        <f t="shared" si="331"/>
        <v>0</v>
      </c>
      <c r="S2531" s="153">
        <f t="shared" si="333"/>
        <v>0</v>
      </c>
      <c r="T2531" s="364"/>
    </row>
    <row r="2532" ht="22.5" hidden="1" spans="1:20">
      <c r="A2532" s="158">
        <v>92542</v>
      </c>
      <c r="B2532" s="100" t="s">
        <v>252</v>
      </c>
      <c r="C2532" s="104" t="s">
        <v>2683</v>
      </c>
      <c r="D2532" s="94" t="s">
        <v>261</v>
      </c>
      <c r="E2532" s="95">
        <v>128.92</v>
      </c>
      <c r="F2532" s="96">
        <f t="shared" si="327"/>
        <v>158.24</v>
      </c>
      <c r="G2532" s="107">
        <f>ROUND(SUM('NOVO HORIZONTE'!G2532),2)</f>
        <v>0</v>
      </c>
      <c r="H2532" s="107">
        <f t="shared" si="332"/>
        <v>0</v>
      </c>
      <c r="I2532" s="143">
        <f t="shared" si="328"/>
        <v>0</v>
      </c>
      <c r="J2532" s="142"/>
      <c r="K2532" s="138"/>
      <c r="L2532" s="7" t="str">
        <f t="shared" si="329"/>
        <v/>
      </c>
      <c r="M2532" s="7" t="str">
        <f t="shared" si="330"/>
        <v/>
      </c>
      <c r="N2532" s="7" t="str">
        <f t="shared" si="326"/>
        <v/>
      </c>
      <c r="O2532" s="144"/>
      <c r="P2532" s="355">
        <v>0</v>
      </c>
      <c r="Q2532" s="362">
        <f>SUM('NOVO HORIZONTE'!I2532)</f>
        <v>0</v>
      </c>
      <c r="R2532" s="363">
        <f t="shared" si="331"/>
        <v>0</v>
      </c>
      <c r="S2532" s="153">
        <f t="shared" si="333"/>
        <v>0</v>
      </c>
      <c r="T2532" s="364"/>
    </row>
    <row r="2533" ht="33.75" hidden="1" spans="1:20">
      <c r="A2533" s="158">
        <v>92543</v>
      </c>
      <c r="B2533" s="100" t="s">
        <v>252</v>
      </c>
      <c r="C2533" s="104" t="s">
        <v>2684</v>
      </c>
      <c r="D2533" s="94" t="s">
        <v>261</v>
      </c>
      <c r="E2533" s="95">
        <v>29.97</v>
      </c>
      <c r="F2533" s="96">
        <f t="shared" si="327"/>
        <v>36.79</v>
      </c>
      <c r="G2533" s="107">
        <f>ROUND(SUM('NOVO HORIZONTE'!G2533),2)</f>
        <v>0</v>
      </c>
      <c r="H2533" s="107">
        <f t="shared" si="332"/>
        <v>0</v>
      </c>
      <c r="I2533" s="143">
        <f t="shared" si="328"/>
        <v>0</v>
      </c>
      <c r="J2533" s="142"/>
      <c r="K2533" s="138"/>
      <c r="L2533" s="7" t="str">
        <f t="shared" si="329"/>
        <v/>
      </c>
      <c r="M2533" s="7" t="str">
        <f t="shared" si="330"/>
        <v/>
      </c>
      <c r="N2533" s="7" t="str">
        <f t="shared" si="326"/>
        <v/>
      </c>
      <c r="O2533" s="144"/>
      <c r="P2533" s="355">
        <v>0</v>
      </c>
      <c r="Q2533" s="362">
        <f>SUM('NOVO HORIZONTE'!I2533)</f>
        <v>0</v>
      </c>
      <c r="R2533" s="363">
        <f t="shared" si="331"/>
        <v>0</v>
      </c>
      <c r="S2533" s="153">
        <f t="shared" si="333"/>
        <v>0</v>
      </c>
      <c r="T2533" s="364"/>
    </row>
    <row r="2534" ht="22.5" hidden="1" spans="1:20">
      <c r="A2534" s="158">
        <v>92544</v>
      </c>
      <c r="B2534" s="100" t="s">
        <v>252</v>
      </c>
      <c r="C2534" s="104" t="s">
        <v>2685</v>
      </c>
      <c r="D2534" s="94" t="s">
        <v>261</v>
      </c>
      <c r="E2534" s="95">
        <v>23.88</v>
      </c>
      <c r="F2534" s="96">
        <f t="shared" si="327"/>
        <v>29.31</v>
      </c>
      <c r="G2534" s="107">
        <f>ROUND(SUM('NOVO HORIZONTE'!G2534),2)</f>
        <v>0</v>
      </c>
      <c r="H2534" s="107">
        <f t="shared" si="332"/>
        <v>0</v>
      </c>
      <c r="I2534" s="143">
        <f t="shared" si="328"/>
        <v>0</v>
      </c>
      <c r="J2534" s="142"/>
      <c r="K2534" s="138"/>
      <c r="L2534" s="7" t="str">
        <f t="shared" si="329"/>
        <v/>
      </c>
      <c r="M2534" s="7" t="str">
        <f t="shared" si="330"/>
        <v/>
      </c>
      <c r="N2534" s="7" t="str">
        <f t="shared" si="326"/>
        <v/>
      </c>
      <c r="O2534" s="144"/>
      <c r="P2534" s="355">
        <v>0</v>
      </c>
      <c r="Q2534" s="362">
        <f>SUM('NOVO HORIZONTE'!I2534)</f>
        <v>0</v>
      </c>
      <c r="R2534" s="363">
        <f t="shared" si="331"/>
        <v>0</v>
      </c>
      <c r="S2534" s="153">
        <f t="shared" si="333"/>
        <v>0</v>
      </c>
      <c r="T2534" s="364"/>
    </row>
    <row r="2535" ht="22.5" hidden="1" spans="1:20">
      <c r="A2535" s="158">
        <v>92582</v>
      </c>
      <c r="B2535" s="100" t="s">
        <v>252</v>
      </c>
      <c r="C2535" s="104" t="s">
        <v>2686</v>
      </c>
      <c r="D2535" s="94" t="s">
        <v>279</v>
      </c>
      <c r="E2535" s="95">
        <v>808.58</v>
      </c>
      <c r="F2535" s="96">
        <f t="shared" si="327"/>
        <v>992.45</v>
      </c>
      <c r="G2535" s="107">
        <f>ROUND(SUM('NOVO HORIZONTE'!G2535),2)</f>
        <v>0</v>
      </c>
      <c r="H2535" s="107">
        <f t="shared" si="332"/>
        <v>0</v>
      </c>
      <c r="I2535" s="143">
        <f t="shared" si="328"/>
        <v>0</v>
      </c>
      <c r="J2535" s="142"/>
      <c r="K2535" s="138"/>
      <c r="L2535" s="7" t="str">
        <f t="shared" si="329"/>
        <v/>
      </c>
      <c r="M2535" s="7" t="str">
        <f t="shared" si="330"/>
        <v/>
      </c>
      <c r="N2535" s="7" t="str">
        <f t="shared" si="326"/>
        <v/>
      </c>
      <c r="O2535" s="144"/>
      <c r="P2535" s="355">
        <v>0</v>
      </c>
      <c r="Q2535" s="362">
        <f>SUM('NOVO HORIZONTE'!I2535)</f>
        <v>0</v>
      </c>
      <c r="R2535" s="363">
        <f t="shared" si="331"/>
        <v>0</v>
      </c>
      <c r="S2535" s="153">
        <f t="shared" si="333"/>
        <v>0</v>
      </c>
      <c r="T2535" s="364"/>
    </row>
    <row r="2536" ht="22.5" hidden="1" spans="1:20">
      <c r="A2536" s="158">
        <v>92584</v>
      </c>
      <c r="B2536" s="100" t="s">
        <v>252</v>
      </c>
      <c r="C2536" s="104" t="s">
        <v>2687</v>
      </c>
      <c r="D2536" s="94" t="s">
        <v>279</v>
      </c>
      <c r="E2536" s="95">
        <v>947.87</v>
      </c>
      <c r="F2536" s="96">
        <f t="shared" si="327"/>
        <v>1163.42</v>
      </c>
      <c r="G2536" s="107">
        <f>ROUND(SUM('NOVO HORIZONTE'!G2536),2)</f>
        <v>0</v>
      </c>
      <c r="H2536" s="107">
        <f t="shared" si="332"/>
        <v>0</v>
      </c>
      <c r="I2536" s="143">
        <f t="shared" si="328"/>
        <v>0</v>
      </c>
      <c r="J2536" s="142"/>
      <c r="K2536" s="138"/>
      <c r="L2536" s="7" t="str">
        <f t="shared" si="329"/>
        <v/>
      </c>
      <c r="M2536" s="7" t="str">
        <f t="shared" si="330"/>
        <v/>
      </c>
      <c r="N2536" s="7" t="str">
        <f t="shared" si="326"/>
        <v/>
      </c>
      <c r="O2536" s="144"/>
      <c r="P2536" s="355">
        <v>0</v>
      </c>
      <c r="Q2536" s="362">
        <f>SUM('NOVO HORIZONTE'!I2536)</f>
        <v>0</v>
      </c>
      <c r="R2536" s="363">
        <f t="shared" si="331"/>
        <v>0</v>
      </c>
      <c r="S2536" s="153">
        <f t="shared" si="333"/>
        <v>0</v>
      </c>
      <c r="T2536" s="364"/>
    </row>
    <row r="2537" ht="22.5" hidden="1" spans="1:20">
      <c r="A2537" s="158">
        <v>92255</v>
      </c>
      <c r="B2537" s="100" t="s">
        <v>252</v>
      </c>
      <c r="C2537" s="104" t="s">
        <v>2688</v>
      </c>
      <c r="D2537" s="94" t="s">
        <v>279</v>
      </c>
      <c r="E2537" s="95">
        <v>208.8</v>
      </c>
      <c r="F2537" s="96">
        <f t="shared" si="327"/>
        <v>256.28</v>
      </c>
      <c r="G2537" s="107">
        <f>ROUND(SUM('NOVO HORIZONTE'!G2537),2)</f>
        <v>0</v>
      </c>
      <c r="H2537" s="107">
        <f t="shared" si="332"/>
        <v>0</v>
      </c>
      <c r="I2537" s="143">
        <f t="shared" si="328"/>
        <v>0</v>
      </c>
      <c r="J2537" s="142"/>
      <c r="K2537" s="138"/>
      <c r="L2537" s="7" t="str">
        <f t="shared" si="329"/>
        <v/>
      </c>
      <c r="M2537" s="7" t="str">
        <f t="shared" si="330"/>
        <v/>
      </c>
      <c r="N2537" s="7" t="str">
        <f t="shared" si="326"/>
        <v/>
      </c>
      <c r="O2537" s="144"/>
      <c r="P2537" s="355">
        <v>0</v>
      </c>
      <c r="Q2537" s="362">
        <f>SUM('NOVO HORIZONTE'!I2537)</f>
        <v>0</v>
      </c>
      <c r="R2537" s="363">
        <f t="shared" si="331"/>
        <v>0</v>
      </c>
      <c r="S2537" s="153">
        <f t="shared" si="333"/>
        <v>0</v>
      </c>
      <c r="T2537" s="364"/>
    </row>
    <row r="2538" ht="22.5" hidden="1" spans="1:20">
      <c r="A2538" s="158">
        <v>92256</v>
      </c>
      <c r="B2538" s="100" t="s">
        <v>252</v>
      </c>
      <c r="C2538" s="104" t="s">
        <v>2689</v>
      </c>
      <c r="D2538" s="94" t="s">
        <v>279</v>
      </c>
      <c r="E2538" s="95">
        <v>261.96</v>
      </c>
      <c r="F2538" s="96">
        <f t="shared" si="327"/>
        <v>321.53</v>
      </c>
      <c r="G2538" s="107">
        <f>ROUND(SUM('NOVO HORIZONTE'!G2538),2)</f>
        <v>0</v>
      </c>
      <c r="H2538" s="107">
        <f t="shared" si="332"/>
        <v>0</v>
      </c>
      <c r="I2538" s="143">
        <f t="shared" si="328"/>
        <v>0</v>
      </c>
      <c r="J2538" s="142"/>
      <c r="K2538" s="138"/>
      <c r="L2538" s="7" t="str">
        <f t="shared" si="329"/>
        <v/>
      </c>
      <c r="M2538" s="7" t="str">
        <f t="shared" si="330"/>
        <v/>
      </c>
      <c r="N2538" s="7" t="str">
        <f t="shared" si="326"/>
        <v/>
      </c>
      <c r="O2538" s="144"/>
      <c r="P2538" s="355">
        <v>0</v>
      </c>
      <c r="Q2538" s="362">
        <f>SUM('NOVO HORIZONTE'!I2538)</f>
        <v>0</v>
      </c>
      <c r="R2538" s="363">
        <f t="shared" si="331"/>
        <v>0</v>
      </c>
      <c r="S2538" s="153">
        <f t="shared" si="333"/>
        <v>0</v>
      </c>
      <c r="T2538" s="364"/>
    </row>
    <row r="2539" ht="22.5" hidden="1" spans="1:20">
      <c r="A2539" s="158">
        <v>92257</v>
      </c>
      <c r="B2539" s="100" t="s">
        <v>252</v>
      </c>
      <c r="C2539" s="104" t="s">
        <v>2690</v>
      </c>
      <c r="D2539" s="94" t="s">
        <v>279</v>
      </c>
      <c r="E2539" s="95">
        <v>314.51</v>
      </c>
      <c r="F2539" s="96">
        <f t="shared" si="327"/>
        <v>386.03</v>
      </c>
      <c r="G2539" s="107">
        <f>ROUND(SUM('NOVO HORIZONTE'!G2539),2)</f>
        <v>0</v>
      </c>
      <c r="H2539" s="107">
        <f t="shared" si="332"/>
        <v>0</v>
      </c>
      <c r="I2539" s="143">
        <f t="shared" si="328"/>
        <v>0</v>
      </c>
      <c r="J2539" s="142"/>
      <c r="K2539" s="138"/>
      <c r="L2539" s="7" t="str">
        <f t="shared" si="329"/>
        <v/>
      </c>
      <c r="M2539" s="7" t="str">
        <f t="shared" si="330"/>
        <v/>
      </c>
      <c r="N2539" s="7" t="str">
        <f t="shared" ref="N2539:N2602" si="334">M2539</f>
        <v/>
      </c>
      <c r="O2539" s="144"/>
      <c r="P2539" s="355">
        <v>0</v>
      </c>
      <c r="Q2539" s="362">
        <f>SUM('NOVO HORIZONTE'!I2539)</f>
        <v>0</v>
      </c>
      <c r="R2539" s="363">
        <f t="shared" si="331"/>
        <v>0</v>
      </c>
      <c r="S2539" s="153">
        <f t="shared" si="333"/>
        <v>0</v>
      </c>
      <c r="T2539" s="364"/>
    </row>
    <row r="2540" ht="22.5" hidden="1" spans="1:20">
      <c r="A2540" s="158">
        <v>92258</v>
      </c>
      <c r="B2540" s="100" t="s">
        <v>252</v>
      </c>
      <c r="C2540" s="104" t="s">
        <v>2691</v>
      </c>
      <c r="D2540" s="94" t="s">
        <v>279</v>
      </c>
      <c r="E2540" s="95">
        <v>399.01</v>
      </c>
      <c r="F2540" s="96">
        <f t="shared" si="327"/>
        <v>489.74</v>
      </c>
      <c r="G2540" s="107">
        <f>ROUND(SUM('NOVO HORIZONTE'!G2540),2)</f>
        <v>0</v>
      </c>
      <c r="H2540" s="107">
        <f t="shared" si="332"/>
        <v>0</v>
      </c>
      <c r="I2540" s="143">
        <f t="shared" si="328"/>
        <v>0</v>
      </c>
      <c r="J2540" s="142"/>
      <c r="K2540" s="138"/>
      <c r="L2540" s="7" t="str">
        <f t="shared" si="329"/>
        <v/>
      </c>
      <c r="M2540" s="7" t="str">
        <f t="shared" si="330"/>
        <v/>
      </c>
      <c r="N2540" s="7" t="str">
        <f t="shared" si="334"/>
        <v/>
      </c>
      <c r="O2540" s="144"/>
      <c r="P2540" s="355">
        <v>0</v>
      </c>
      <c r="Q2540" s="362">
        <f>SUM('NOVO HORIZONTE'!I2540)</f>
        <v>0</v>
      </c>
      <c r="R2540" s="363">
        <f t="shared" si="331"/>
        <v>0</v>
      </c>
      <c r="S2540" s="153">
        <f t="shared" si="333"/>
        <v>0</v>
      </c>
      <c r="T2540" s="364"/>
    </row>
    <row r="2541" ht="22.5" hidden="1" spans="1:20">
      <c r="A2541" s="158">
        <v>92259</v>
      </c>
      <c r="B2541" s="100" t="s">
        <v>252</v>
      </c>
      <c r="C2541" s="104" t="s">
        <v>2692</v>
      </c>
      <c r="D2541" s="94" t="s">
        <v>279</v>
      </c>
      <c r="E2541" s="95">
        <v>578.41</v>
      </c>
      <c r="F2541" s="96">
        <f t="shared" si="327"/>
        <v>709.94</v>
      </c>
      <c r="G2541" s="107">
        <f>ROUND(SUM('NOVO HORIZONTE'!G2541),2)</f>
        <v>0</v>
      </c>
      <c r="H2541" s="107">
        <f t="shared" si="332"/>
        <v>0</v>
      </c>
      <c r="I2541" s="143">
        <f t="shared" si="328"/>
        <v>0</v>
      </c>
      <c r="J2541" s="142"/>
      <c r="K2541" s="138"/>
      <c r="L2541" s="7" t="str">
        <f t="shared" si="329"/>
        <v/>
      </c>
      <c r="M2541" s="7" t="str">
        <f t="shared" si="330"/>
        <v/>
      </c>
      <c r="N2541" s="7" t="str">
        <f t="shared" si="334"/>
        <v/>
      </c>
      <c r="O2541" s="144"/>
      <c r="P2541" s="355">
        <v>0</v>
      </c>
      <c r="Q2541" s="362">
        <f>SUM('NOVO HORIZONTE'!I2541)</f>
        <v>0</v>
      </c>
      <c r="R2541" s="363">
        <f t="shared" si="331"/>
        <v>0</v>
      </c>
      <c r="S2541" s="153">
        <f t="shared" si="333"/>
        <v>0</v>
      </c>
      <c r="T2541" s="364"/>
    </row>
    <row r="2542" ht="22.5" hidden="1" spans="1:20">
      <c r="A2542" s="158">
        <v>92260</v>
      </c>
      <c r="B2542" s="100" t="s">
        <v>252</v>
      </c>
      <c r="C2542" s="104" t="s">
        <v>2693</v>
      </c>
      <c r="D2542" s="94" t="s">
        <v>279</v>
      </c>
      <c r="E2542" s="95">
        <v>654.83</v>
      </c>
      <c r="F2542" s="96">
        <f t="shared" ref="F2542:F2605" si="335">IF(E2542=0,0,IF(P2542=0,ROUND(E2542*(1+E$13),2),ROUND(E2542*(1+E$12),2)))</f>
        <v>803.74</v>
      </c>
      <c r="G2542" s="107">
        <f>ROUND(SUM('NOVO HORIZONTE'!G2542),2)</f>
        <v>0</v>
      </c>
      <c r="H2542" s="107">
        <f t="shared" si="332"/>
        <v>0</v>
      </c>
      <c r="I2542" s="143">
        <f t="shared" ref="I2542:I2605" si="336">IF(ISBLANK(G2542),0,ROUND(G2542*H2542,2))</f>
        <v>0</v>
      </c>
      <c r="J2542" s="142"/>
      <c r="K2542" s="138"/>
      <c r="L2542" s="7" t="str">
        <f t="shared" ref="L2542:L2605" si="337">IF(K2542="X","x",IF(K2542="xx","x",IF(I2542&gt;0,"x","")))</f>
        <v/>
      </c>
      <c r="M2542" s="7" t="str">
        <f t="shared" ref="M2542:M2605" si="338">IF(K2542="X","x",IF(K2542="xx","x",IF(I2542&gt;0,"x","")))</f>
        <v/>
      </c>
      <c r="N2542" s="7" t="str">
        <f t="shared" si="334"/>
        <v/>
      </c>
      <c r="O2542" s="144"/>
      <c r="P2542" s="355">
        <v>0</v>
      </c>
      <c r="Q2542" s="362">
        <f>SUM('NOVO HORIZONTE'!I2542)</f>
        <v>0</v>
      </c>
      <c r="R2542" s="363">
        <f t="shared" ref="R2542:R2605" si="339">I2542-Q2542</f>
        <v>0</v>
      </c>
      <c r="S2542" s="153">
        <f t="shared" si="333"/>
        <v>0</v>
      </c>
      <c r="T2542" s="364"/>
    </row>
    <row r="2543" ht="22.5" hidden="1" spans="1:20">
      <c r="A2543" s="158">
        <v>92261</v>
      </c>
      <c r="B2543" s="100" t="s">
        <v>252</v>
      </c>
      <c r="C2543" s="104" t="s">
        <v>2694</v>
      </c>
      <c r="D2543" s="94" t="s">
        <v>279</v>
      </c>
      <c r="E2543" s="95">
        <v>728.91</v>
      </c>
      <c r="F2543" s="96">
        <f t="shared" si="335"/>
        <v>894.66</v>
      </c>
      <c r="G2543" s="107">
        <f>ROUND(SUM('NOVO HORIZONTE'!G2543),2)</f>
        <v>0</v>
      </c>
      <c r="H2543" s="107">
        <f t="shared" ref="H2543:H2606" si="340">IF(G2543=0,0,F2543)</f>
        <v>0</v>
      </c>
      <c r="I2543" s="143">
        <f t="shared" si="336"/>
        <v>0</v>
      </c>
      <c r="J2543" s="142"/>
      <c r="K2543" s="138"/>
      <c r="L2543" s="7" t="str">
        <f t="shared" si="337"/>
        <v/>
      </c>
      <c r="M2543" s="7" t="str">
        <f t="shared" si="338"/>
        <v/>
      </c>
      <c r="N2543" s="7" t="str">
        <f t="shared" si="334"/>
        <v/>
      </c>
      <c r="O2543" s="144"/>
      <c r="P2543" s="355">
        <v>0</v>
      </c>
      <c r="Q2543" s="362">
        <f>SUM('NOVO HORIZONTE'!I2543)</f>
        <v>0</v>
      </c>
      <c r="R2543" s="363">
        <f t="shared" si="339"/>
        <v>0</v>
      </c>
      <c r="S2543" s="153">
        <f t="shared" si="333"/>
        <v>0</v>
      </c>
      <c r="T2543" s="364"/>
    </row>
    <row r="2544" ht="22.5" hidden="1" spans="1:20">
      <c r="A2544" s="158">
        <v>92262</v>
      </c>
      <c r="B2544" s="100" t="s">
        <v>252</v>
      </c>
      <c r="C2544" s="104" t="s">
        <v>2695</v>
      </c>
      <c r="D2544" s="94" t="s">
        <v>279</v>
      </c>
      <c r="E2544" s="95">
        <v>848.21</v>
      </c>
      <c r="F2544" s="96">
        <f t="shared" si="335"/>
        <v>1041.09</v>
      </c>
      <c r="G2544" s="107">
        <f>ROUND(SUM('NOVO HORIZONTE'!G2544),2)</f>
        <v>0</v>
      </c>
      <c r="H2544" s="107">
        <f t="shared" si="340"/>
        <v>0</v>
      </c>
      <c r="I2544" s="143">
        <f t="shared" si="336"/>
        <v>0</v>
      </c>
      <c r="J2544" s="142"/>
      <c r="K2544" s="138"/>
      <c r="L2544" s="7" t="str">
        <f t="shared" si="337"/>
        <v/>
      </c>
      <c r="M2544" s="7" t="str">
        <f t="shared" si="338"/>
        <v/>
      </c>
      <c r="N2544" s="7" t="str">
        <f t="shared" si="334"/>
        <v/>
      </c>
      <c r="O2544" s="144"/>
      <c r="P2544" s="355">
        <v>0</v>
      </c>
      <c r="Q2544" s="362">
        <f>SUM('NOVO HORIZONTE'!I2544)</f>
        <v>0</v>
      </c>
      <c r="R2544" s="363">
        <f t="shared" si="339"/>
        <v>0</v>
      </c>
      <c r="S2544" s="153">
        <f t="shared" si="333"/>
        <v>0</v>
      </c>
      <c r="T2544" s="364"/>
    </row>
    <row r="2545" ht="12.75" hidden="1" spans="1:20">
      <c r="A2545" s="154" t="s">
        <v>2696</v>
      </c>
      <c r="B2545" s="100"/>
      <c r="C2545" s="161" t="s">
        <v>2697</v>
      </c>
      <c r="D2545" s="94">
        <v>0</v>
      </c>
      <c r="E2545" s="387">
        <v>0</v>
      </c>
      <c r="F2545" s="379">
        <f t="shared" si="335"/>
        <v>0</v>
      </c>
      <c r="G2545" s="209">
        <f>ROUND(SUM('NOVO HORIZONTE'!G2545),2)</f>
        <v>0</v>
      </c>
      <c r="H2545" s="187">
        <f t="shared" si="340"/>
        <v>0</v>
      </c>
      <c r="I2545" s="188">
        <f t="shared" si="336"/>
        <v>0</v>
      </c>
      <c r="J2545" s="142"/>
      <c r="K2545" s="138" t="str">
        <f>IF(OR(SUM(I2545)&gt;0,SUM(I2545)&gt;0),"xx","")</f>
        <v/>
      </c>
      <c r="L2545" s="7" t="str">
        <f t="shared" si="337"/>
        <v/>
      </c>
      <c r="M2545" s="7" t="str">
        <f t="shared" si="338"/>
        <v/>
      </c>
      <c r="N2545" s="7" t="str">
        <f t="shared" si="334"/>
        <v/>
      </c>
      <c r="O2545" s="144"/>
      <c r="P2545" s="375"/>
      <c r="Q2545" s="362">
        <f>SUM('NOVO HORIZONTE'!I2545)</f>
        <v>0</v>
      </c>
      <c r="R2545" s="363">
        <f t="shared" si="339"/>
        <v>0</v>
      </c>
      <c r="S2545" s="153">
        <f t="shared" si="333"/>
        <v>0</v>
      </c>
      <c r="T2545" s="364"/>
    </row>
    <row r="2546" ht="12.75" hidden="1" spans="1:20">
      <c r="A2546" s="154" t="s">
        <v>2698</v>
      </c>
      <c r="B2546" s="100"/>
      <c r="C2546" s="161" t="s">
        <v>2699</v>
      </c>
      <c r="D2546" s="94">
        <v>0</v>
      </c>
      <c r="E2546" s="387">
        <v>0</v>
      </c>
      <c r="F2546" s="379">
        <f t="shared" si="335"/>
        <v>0</v>
      </c>
      <c r="G2546" s="209">
        <f>ROUND(SUM('NOVO HORIZONTE'!G2546),2)</f>
        <v>0</v>
      </c>
      <c r="H2546" s="187">
        <f t="shared" si="340"/>
        <v>0</v>
      </c>
      <c r="I2546" s="188">
        <f t="shared" si="336"/>
        <v>0</v>
      </c>
      <c r="J2546" s="142"/>
      <c r="K2546" s="138" t="str">
        <f>IF(OR(SUM(I2547:I2590)&gt;0,SUM(I2547:I2590)&gt;0),"xx","")</f>
        <v/>
      </c>
      <c r="L2546" s="7" t="str">
        <f t="shared" si="337"/>
        <v/>
      </c>
      <c r="M2546" s="7" t="str">
        <f t="shared" si="338"/>
        <v/>
      </c>
      <c r="N2546" s="7" t="str">
        <f t="shared" si="334"/>
        <v/>
      </c>
      <c r="O2546" s="144"/>
      <c r="P2546" s="375"/>
      <c r="Q2546" s="362">
        <f>SUM('NOVO HORIZONTE'!I2546)</f>
        <v>0</v>
      </c>
      <c r="R2546" s="363">
        <f t="shared" si="339"/>
        <v>0</v>
      </c>
      <c r="S2546" s="153">
        <f t="shared" si="333"/>
        <v>0</v>
      </c>
      <c r="T2546" s="364"/>
    </row>
    <row r="2547" ht="33.75" hidden="1" spans="1:20">
      <c r="A2547" s="158">
        <v>100763</v>
      </c>
      <c r="B2547" s="100" t="s">
        <v>252</v>
      </c>
      <c r="C2547" s="104" t="s">
        <v>2700</v>
      </c>
      <c r="D2547" s="94" t="s">
        <v>1010</v>
      </c>
      <c r="E2547" s="95">
        <v>18.26</v>
      </c>
      <c r="F2547" s="96">
        <f t="shared" si="335"/>
        <v>22.41</v>
      </c>
      <c r="G2547" s="107">
        <f>ROUND(SUM('NOVO HORIZONTE'!G2547),2)</f>
        <v>0</v>
      </c>
      <c r="H2547" s="107">
        <f t="shared" si="340"/>
        <v>0</v>
      </c>
      <c r="I2547" s="143">
        <f t="shared" si="336"/>
        <v>0</v>
      </c>
      <c r="J2547" s="142"/>
      <c r="K2547" s="138"/>
      <c r="L2547" s="7" t="str">
        <f t="shared" si="337"/>
        <v/>
      </c>
      <c r="M2547" s="7" t="str">
        <f t="shared" si="338"/>
        <v/>
      </c>
      <c r="N2547" s="7" t="str">
        <f t="shared" si="334"/>
        <v/>
      </c>
      <c r="O2547" s="144"/>
      <c r="P2547" s="355">
        <v>0</v>
      </c>
      <c r="Q2547" s="362">
        <f>SUM('NOVO HORIZONTE'!I2547)</f>
        <v>0</v>
      </c>
      <c r="R2547" s="363">
        <f t="shared" si="339"/>
        <v>0</v>
      </c>
      <c r="S2547" s="153">
        <f t="shared" si="333"/>
        <v>0</v>
      </c>
      <c r="T2547" s="364"/>
    </row>
    <row r="2548" ht="33.75" hidden="1" spans="1:20">
      <c r="A2548" s="158">
        <v>100764</v>
      </c>
      <c r="B2548" s="100" t="s">
        <v>252</v>
      </c>
      <c r="C2548" s="104" t="s">
        <v>2701</v>
      </c>
      <c r="D2548" s="94" t="s">
        <v>1010</v>
      </c>
      <c r="E2548" s="95">
        <v>18.03</v>
      </c>
      <c r="F2548" s="96">
        <f t="shared" si="335"/>
        <v>22.13</v>
      </c>
      <c r="G2548" s="107">
        <f>ROUND(SUM('NOVO HORIZONTE'!G2548),2)</f>
        <v>0</v>
      </c>
      <c r="H2548" s="107">
        <f t="shared" si="340"/>
        <v>0</v>
      </c>
      <c r="I2548" s="143">
        <f t="shared" si="336"/>
        <v>0</v>
      </c>
      <c r="J2548" s="142"/>
      <c r="K2548" s="138"/>
      <c r="L2548" s="7" t="str">
        <f t="shared" si="337"/>
        <v/>
      </c>
      <c r="M2548" s="7" t="str">
        <f t="shared" si="338"/>
        <v/>
      </c>
      <c r="N2548" s="7" t="str">
        <f t="shared" si="334"/>
        <v/>
      </c>
      <c r="O2548" s="144"/>
      <c r="P2548" s="355">
        <v>0</v>
      </c>
      <c r="Q2548" s="362">
        <f>SUM('NOVO HORIZONTE'!I2548)</f>
        <v>0</v>
      </c>
      <c r="R2548" s="363">
        <f t="shared" si="339"/>
        <v>0</v>
      </c>
      <c r="S2548" s="153">
        <f t="shared" si="333"/>
        <v>0</v>
      </c>
      <c r="T2548" s="364"/>
    </row>
    <row r="2549" ht="33.75" hidden="1" spans="1:20">
      <c r="A2549" s="158">
        <v>100765</v>
      </c>
      <c r="B2549" s="100" t="s">
        <v>252</v>
      </c>
      <c r="C2549" s="104" t="s">
        <v>2702</v>
      </c>
      <c r="D2549" s="94" t="s">
        <v>1010</v>
      </c>
      <c r="E2549" s="95">
        <v>17.62</v>
      </c>
      <c r="F2549" s="96">
        <f t="shared" si="335"/>
        <v>21.63</v>
      </c>
      <c r="G2549" s="107">
        <f>ROUND(SUM('NOVO HORIZONTE'!G2549),2)</f>
        <v>0</v>
      </c>
      <c r="H2549" s="107">
        <f t="shared" si="340"/>
        <v>0</v>
      </c>
      <c r="I2549" s="143">
        <f t="shared" si="336"/>
        <v>0</v>
      </c>
      <c r="J2549" s="142"/>
      <c r="K2549" s="138"/>
      <c r="L2549" s="7" t="str">
        <f t="shared" si="337"/>
        <v/>
      </c>
      <c r="M2549" s="7" t="str">
        <f t="shared" si="338"/>
        <v/>
      </c>
      <c r="N2549" s="7" t="str">
        <f t="shared" si="334"/>
        <v/>
      </c>
      <c r="O2549" s="144"/>
      <c r="P2549" s="355">
        <v>0</v>
      </c>
      <c r="Q2549" s="362">
        <f>SUM('NOVO HORIZONTE'!I2549)</f>
        <v>0</v>
      </c>
      <c r="R2549" s="363">
        <f t="shared" si="339"/>
        <v>0</v>
      </c>
      <c r="S2549" s="153">
        <f t="shared" si="333"/>
        <v>0</v>
      </c>
      <c r="T2549" s="364"/>
    </row>
    <row r="2550" ht="33.75" hidden="1" spans="1:20">
      <c r="A2550" s="158">
        <v>100766</v>
      </c>
      <c r="B2550" s="100" t="s">
        <v>252</v>
      </c>
      <c r="C2550" s="104" t="s">
        <v>2703</v>
      </c>
      <c r="D2550" s="94" t="s">
        <v>1010</v>
      </c>
      <c r="E2550" s="95">
        <v>17.87</v>
      </c>
      <c r="F2550" s="96">
        <f t="shared" si="335"/>
        <v>21.93</v>
      </c>
      <c r="G2550" s="107">
        <f>ROUND(SUM('NOVO HORIZONTE'!G2550),2)</f>
        <v>0</v>
      </c>
      <c r="H2550" s="107">
        <f t="shared" si="340"/>
        <v>0</v>
      </c>
      <c r="I2550" s="143">
        <f t="shared" si="336"/>
        <v>0</v>
      </c>
      <c r="J2550" s="142"/>
      <c r="K2550" s="138"/>
      <c r="L2550" s="7" t="str">
        <f t="shared" si="337"/>
        <v/>
      </c>
      <c r="M2550" s="7" t="str">
        <f t="shared" si="338"/>
        <v/>
      </c>
      <c r="N2550" s="7" t="str">
        <f t="shared" si="334"/>
        <v/>
      </c>
      <c r="O2550" s="144"/>
      <c r="P2550" s="355">
        <v>0</v>
      </c>
      <c r="Q2550" s="362">
        <f>SUM('NOVO HORIZONTE'!I2550)</f>
        <v>0</v>
      </c>
      <c r="R2550" s="363">
        <f t="shared" si="339"/>
        <v>0</v>
      </c>
      <c r="S2550" s="153">
        <f t="shared" si="333"/>
        <v>0</v>
      </c>
      <c r="T2550" s="364"/>
    </row>
    <row r="2551" ht="33.75" hidden="1" spans="1:20">
      <c r="A2551" s="158">
        <v>100767</v>
      </c>
      <c r="B2551" s="100" t="s">
        <v>252</v>
      </c>
      <c r="C2551" s="104" t="s">
        <v>2704</v>
      </c>
      <c r="D2551" s="94" t="s">
        <v>1010</v>
      </c>
      <c r="E2551" s="95">
        <v>19.32</v>
      </c>
      <c r="F2551" s="96">
        <f t="shared" si="335"/>
        <v>23.71</v>
      </c>
      <c r="G2551" s="107">
        <f>ROUND(SUM('NOVO HORIZONTE'!G2551),2)</f>
        <v>0</v>
      </c>
      <c r="H2551" s="107">
        <f t="shared" si="340"/>
        <v>0</v>
      </c>
      <c r="I2551" s="143">
        <f t="shared" si="336"/>
        <v>0</v>
      </c>
      <c r="J2551" s="142"/>
      <c r="K2551" s="138"/>
      <c r="L2551" s="7" t="str">
        <f t="shared" si="337"/>
        <v/>
      </c>
      <c r="M2551" s="7" t="str">
        <f t="shared" si="338"/>
        <v/>
      </c>
      <c r="N2551" s="7" t="str">
        <f t="shared" si="334"/>
        <v/>
      </c>
      <c r="O2551" s="144"/>
      <c r="P2551" s="355">
        <v>0</v>
      </c>
      <c r="Q2551" s="362">
        <f>SUM('NOVO HORIZONTE'!I2551)</f>
        <v>0</v>
      </c>
      <c r="R2551" s="363">
        <f t="shared" si="339"/>
        <v>0</v>
      </c>
      <c r="S2551" s="153">
        <f t="shared" si="333"/>
        <v>0</v>
      </c>
      <c r="T2551" s="364"/>
    </row>
    <row r="2552" ht="33.75" hidden="1" spans="1:20">
      <c r="A2552" s="158">
        <v>100768</v>
      </c>
      <c r="B2552" s="100" t="s">
        <v>252</v>
      </c>
      <c r="C2552" s="104" t="s">
        <v>2705</v>
      </c>
      <c r="D2552" s="94" t="s">
        <v>1010</v>
      </c>
      <c r="E2552" s="95">
        <v>18.49</v>
      </c>
      <c r="F2552" s="96">
        <f t="shared" si="335"/>
        <v>22.69</v>
      </c>
      <c r="G2552" s="107">
        <f>ROUND(SUM('NOVO HORIZONTE'!G2552),2)</f>
        <v>0</v>
      </c>
      <c r="H2552" s="107">
        <f t="shared" si="340"/>
        <v>0</v>
      </c>
      <c r="I2552" s="143">
        <f t="shared" si="336"/>
        <v>0</v>
      </c>
      <c r="J2552" s="142"/>
      <c r="K2552" s="138"/>
      <c r="L2552" s="7" t="str">
        <f t="shared" si="337"/>
        <v/>
      </c>
      <c r="M2552" s="7" t="str">
        <f t="shared" si="338"/>
        <v/>
      </c>
      <c r="N2552" s="7" t="str">
        <f t="shared" si="334"/>
        <v/>
      </c>
      <c r="O2552" s="144"/>
      <c r="P2552" s="355">
        <v>0</v>
      </c>
      <c r="Q2552" s="362">
        <f>SUM('NOVO HORIZONTE'!I2552)</f>
        <v>0</v>
      </c>
      <c r="R2552" s="363">
        <f t="shared" si="339"/>
        <v>0</v>
      </c>
      <c r="S2552" s="153">
        <f t="shared" si="333"/>
        <v>0</v>
      </c>
      <c r="T2552" s="364"/>
    </row>
    <row r="2553" ht="33.75" hidden="1" spans="1:20">
      <c r="A2553" s="158">
        <v>100769</v>
      </c>
      <c r="B2553" s="100" t="s">
        <v>252</v>
      </c>
      <c r="C2553" s="104" t="s">
        <v>2706</v>
      </c>
      <c r="D2553" s="94" t="s">
        <v>1010</v>
      </c>
      <c r="E2553" s="95">
        <v>25.35</v>
      </c>
      <c r="F2553" s="96">
        <f t="shared" si="335"/>
        <v>31.11</v>
      </c>
      <c r="G2553" s="107">
        <f>ROUND(SUM('NOVO HORIZONTE'!G2553),2)</f>
        <v>0</v>
      </c>
      <c r="H2553" s="107">
        <f t="shared" si="340"/>
        <v>0</v>
      </c>
      <c r="I2553" s="143">
        <f t="shared" si="336"/>
        <v>0</v>
      </c>
      <c r="J2553" s="142"/>
      <c r="K2553" s="138"/>
      <c r="L2553" s="7" t="str">
        <f t="shared" si="337"/>
        <v/>
      </c>
      <c r="M2553" s="7" t="str">
        <f t="shared" si="338"/>
        <v/>
      </c>
      <c r="N2553" s="7" t="str">
        <f t="shared" si="334"/>
        <v/>
      </c>
      <c r="O2553" s="144"/>
      <c r="P2553" s="355">
        <v>0</v>
      </c>
      <c r="Q2553" s="362">
        <f>SUM('NOVO HORIZONTE'!I2553)</f>
        <v>0</v>
      </c>
      <c r="R2553" s="363">
        <f t="shared" si="339"/>
        <v>0</v>
      </c>
      <c r="S2553" s="153">
        <f t="shared" si="333"/>
        <v>0</v>
      </c>
      <c r="T2553" s="364"/>
    </row>
    <row r="2554" ht="33.75" hidden="1" spans="1:20">
      <c r="A2554" s="158">
        <v>100770</v>
      </c>
      <c r="B2554" s="100" t="s">
        <v>252</v>
      </c>
      <c r="C2554" s="104" t="s">
        <v>2707</v>
      </c>
      <c r="D2554" s="94" t="s">
        <v>1010</v>
      </c>
      <c r="E2554" s="95">
        <v>24.29</v>
      </c>
      <c r="F2554" s="96">
        <f t="shared" si="335"/>
        <v>29.81</v>
      </c>
      <c r="G2554" s="107">
        <f>ROUND(SUM('NOVO HORIZONTE'!G2554),2)</f>
        <v>0</v>
      </c>
      <c r="H2554" s="107">
        <f t="shared" si="340"/>
        <v>0</v>
      </c>
      <c r="I2554" s="143">
        <f t="shared" si="336"/>
        <v>0</v>
      </c>
      <c r="J2554" s="142"/>
      <c r="K2554" s="138"/>
      <c r="L2554" s="7" t="str">
        <f t="shared" si="337"/>
        <v/>
      </c>
      <c r="M2554" s="7" t="str">
        <f t="shared" si="338"/>
        <v/>
      </c>
      <c r="N2554" s="7" t="str">
        <f t="shared" si="334"/>
        <v/>
      </c>
      <c r="O2554" s="144"/>
      <c r="P2554" s="355">
        <v>0</v>
      </c>
      <c r="Q2554" s="362">
        <f>SUM('NOVO HORIZONTE'!I2554)</f>
        <v>0</v>
      </c>
      <c r="R2554" s="363">
        <f t="shared" si="339"/>
        <v>0</v>
      </c>
      <c r="S2554" s="153">
        <f t="shared" si="333"/>
        <v>0</v>
      </c>
      <c r="T2554" s="364"/>
    </row>
    <row r="2555" ht="33.75" hidden="1" spans="1:20">
      <c r="A2555" s="158">
        <v>100771</v>
      </c>
      <c r="B2555" s="100" t="s">
        <v>252</v>
      </c>
      <c r="C2555" s="104" t="s">
        <v>2708</v>
      </c>
      <c r="D2555" s="94" t="s">
        <v>1010</v>
      </c>
      <c r="E2555" s="95">
        <v>20.39</v>
      </c>
      <c r="F2555" s="96">
        <f t="shared" si="335"/>
        <v>25.03</v>
      </c>
      <c r="G2555" s="107">
        <f>ROUND(SUM('NOVO HORIZONTE'!G2555),2)</f>
        <v>0</v>
      </c>
      <c r="H2555" s="107">
        <f t="shared" si="340"/>
        <v>0</v>
      </c>
      <c r="I2555" s="143">
        <f t="shared" si="336"/>
        <v>0</v>
      </c>
      <c r="J2555" s="142"/>
      <c r="K2555" s="138"/>
      <c r="L2555" s="7" t="str">
        <f t="shared" si="337"/>
        <v/>
      </c>
      <c r="M2555" s="7" t="str">
        <f t="shared" si="338"/>
        <v/>
      </c>
      <c r="N2555" s="7" t="str">
        <f t="shared" si="334"/>
        <v/>
      </c>
      <c r="O2555" s="144"/>
      <c r="P2555" s="355">
        <v>0</v>
      </c>
      <c r="Q2555" s="362">
        <f>SUM('NOVO HORIZONTE'!I2555)</f>
        <v>0</v>
      </c>
      <c r="R2555" s="363">
        <f t="shared" si="339"/>
        <v>0</v>
      </c>
      <c r="S2555" s="153">
        <f t="shared" si="333"/>
        <v>0</v>
      </c>
      <c r="T2555" s="364"/>
    </row>
    <row r="2556" ht="33.75" hidden="1" spans="1:20">
      <c r="A2556" s="158">
        <v>100772</v>
      </c>
      <c r="B2556" s="100" t="s">
        <v>252</v>
      </c>
      <c r="C2556" s="104" t="s">
        <v>2709</v>
      </c>
      <c r="D2556" s="94" t="s">
        <v>1010</v>
      </c>
      <c r="E2556" s="95">
        <v>19.38</v>
      </c>
      <c r="F2556" s="96">
        <f t="shared" si="335"/>
        <v>23.79</v>
      </c>
      <c r="G2556" s="107">
        <f>ROUND(SUM('NOVO HORIZONTE'!G2556),2)</f>
        <v>0</v>
      </c>
      <c r="H2556" s="107">
        <f t="shared" si="340"/>
        <v>0</v>
      </c>
      <c r="I2556" s="143">
        <f t="shared" si="336"/>
        <v>0</v>
      </c>
      <c r="J2556" s="142"/>
      <c r="K2556" s="138"/>
      <c r="L2556" s="7" t="str">
        <f t="shared" si="337"/>
        <v/>
      </c>
      <c r="M2556" s="7" t="str">
        <f t="shared" si="338"/>
        <v/>
      </c>
      <c r="N2556" s="7" t="str">
        <f t="shared" si="334"/>
        <v/>
      </c>
      <c r="O2556" s="144"/>
      <c r="P2556" s="355">
        <v>0</v>
      </c>
      <c r="Q2556" s="362">
        <f>SUM('NOVO HORIZONTE'!I2556)</f>
        <v>0</v>
      </c>
      <c r="R2556" s="363">
        <f t="shared" si="339"/>
        <v>0</v>
      </c>
      <c r="S2556" s="153">
        <f t="shared" si="333"/>
        <v>0</v>
      </c>
      <c r="T2556" s="364"/>
    </row>
    <row r="2557" ht="33.75" hidden="1" spans="1:20">
      <c r="A2557" s="158">
        <v>100773</v>
      </c>
      <c r="B2557" s="100" t="s">
        <v>252</v>
      </c>
      <c r="C2557" s="104" t="s">
        <v>2710</v>
      </c>
      <c r="D2557" s="94" t="s">
        <v>1010</v>
      </c>
      <c r="E2557" s="95">
        <v>21.55</v>
      </c>
      <c r="F2557" s="96">
        <f t="shared" si="335"/>
        <v>26.45</v>
      </c>
      <c r="G2557" s="107">
        <f>ROUND(SUM('NOVO HORIZONTE'!G2557),2)</f>
        <v>0</v>
      </c>
      <c r="H2557" s="107">
        <f t="shared" si="340"/>
        <v>0</v>
      </c>
      <c r="I2557" s="143">
        <f t="shared" si="336"/>
        <v>0</v>
      </c>
      <c r="J2557" s="142"/>
      <c r="K2557" s="138"/>
      <c r="L2557" s="7" t="str">
        <f t="shared" si="337"/>
        <v/>
      </c>
      <c r="M2557" s="7" t="str">
        <f t="shared" si="338"/>
        <v/>
      </c>
      <c r="N2557" s="7" t="str">
        <f t="shared" si="334"/>
        <v/>
      </c>
      <c r="O2557" s="144"/>
      <c r="P2557" s="355">
        <v>0</v>
      </c>
      <c r="Q2557" s="362">
        <f>SUM('NOVO HORIZONTE'!I2557)</f>
        <v>0</v>
      </c>
      <c r="R2557" s="363">
        <f t="shared" si="339"/>
        <v>0</v>
      </c>
      <c r="S2557" s="153">
        <f t="shared" si="333"/>
        <v>0</v>
      </c>
      <c r="T2557" s="364"/>
    </row>
    <row r="2558" ht="33.75" hidden="1" spans="1:20">
      <c r="A2558" s="158">
        <v>100774</v>
      </c>
      <c r="B2558" s="100" t="s">
        <v>252</v>
      </c>
      <c r="C2558" s="104" t="s">
        <v>2711</v>
      </c>
      <c r="D2558" s="94" t="s">
        <v>1010</v>
      </c>
      <c r="E2558" s="95">
        <v>13.35</v>
      </c>
      <c r="F2558" s="96">
        <f t="shared" si="335"/>
        <v>16.39</v>
      </c>
      <c r="G2558" s="107">
        <f>ROUND(SUM('NOVO HORIZONTE'!G2558),2)</f>
        <v>0</v>
      </c>
      <c r="H2558" s="107">
        <f t="shared" si="340"/>
        <v>0</v>
      </c>
      <c r="I2558" s="143">
        <f t="shared" si="336"/>
        <v>0</v>
      </c>
      <c r="J2558" s="142"/>
      <c r="K2558" s="138"/>
      <c r="L2558" s="7" t="str">
        <f t="shared" si="337"/>
        <v/>
      </c>
      <c r="M2558" s="7" t="str">
        <f t="shared" si="338"/>
        <v/>
      </c>
      <c r="N2558" s="7" t="str">
        <f t="shared" si="334"/>
        <v/>
      </c>
      <c r="O2558" s="144"/>
      <c r="P2558" s="355">
        <v>0</v>
      </c>
      <c r="Q2558" s="362">
        <f>SUM('NOVO HORIZONTE'!I2558)</f>
        <v>0</v>
      </c>
      <c r="R2558" s="363">
        <f t="shared" si="339"/>
        <v>0</v>
      </c>
      <c r="S2558" s="153">
        <f t="shared" si="333"/>
        <v>0</v>
      </c>
      <c r="T2558" s="364"/>
    </row>
    <row r="2559" ht="33.75" hidden="1" spans="1:20">
      <c r="A2559" s="158">
        <v>100775</v>
      </c>
      <c r="B2559" s="100" t="s">
        <v>252</v>
      </c>
      <c r="C2559" s="104" t="s">
        <v>2712</v>
      </c>
      <c r="D2559" s="94" t="s">
        <v>1010</v>
      </c>
      <c r="E2559" s="95">
        <v>15.55</v>
      </c>
      <c r="F2559" s="96">
        <f t="shared" si="335"/>
        <v>19.09</v>
      </c>
      <c r="G2559" s="107">
        <f>ROUND(SUM('NOVO HORIZONTE'!G2559),2)</f>
        <v>0</v>
      </c>
      <c r="H2559" s="107">
        <f t="shared" si="340"/>
        <v>0</v>
      </c>
      <c r="I2559" s="143">
        <f t="shared" si="336"/>
        <v>0</v>
      </c>
      <c r="J2559" s="142"/>
      <c r="K2559" s="138"/>
      <c r="L2559" s="7" t="str">
        <f t="shared" si="337"/>
        <v/>
      </c>
      <c r="M2559" s="7" t="str">
        <f t="shared" si="338"/>
        <v/>
      </c>
      <c r="N2559" s="7" t="str">
        <f t="shared" si="334"/>
        <v/>
      </c>
      <c r="O2559" s="144"/>
      <c r="P2559" s="355">
        <v>0</v>
      </c>
      <c r="Q2559" s="362">
        <f>SUM('NOVO HORIZONTE'!I2559)</f>
        <v>0</v>
      </c>
      <c r="R2559" s="363">
        <f t="shared" si="339"/>
        <v>0</v>
      </c>
      <c r="S2559" s="153">
        <f t="shared" si="333"/>
        <v>0</v>
      </c>
      <c r="T2559" s="364"/>
    </row>
    <row r="2560" ht="33.75" hidden="1" spans="1:20">
      <c r="A2560" s="158">
        <v>100776</v>
      </c>
      <c r="B2560" s="100" t="s">
        <v>252</v>
      </c>
      <c r="C2560" s="104" t="s">
        <v>2713</v>
      </c>
      <c r="D2560" s="94" t="s">
        <v>1010</v>
      </c>
      <c r="E2560" s="95">
        <v>21.69</v>
      </c>
      <c r="F2560" s="96">
        <f t="shared" si="335"/>
        <v>26.62</v>
      </c>
      <c r="G2560" s="107">
        <f>ROUND(SUM('NOVO HORIZONTE'!G2560),2)</f>
        <v>0</v>
      </c>
      <c r="H2560" s="107">
        <f t="shared" si="340"/>
        <v>0</v>
      </c>
      <c r="I2560" s="143">
        <f t="shared" si="336"/>
        <v>0</v>
      </c>
      <c r="J2560" s="142"/>
      <c r="K2560" s="138"/>
      <c r="L2560" s="7" t="str">
        <f t="shared" si="337"/>
        <v/>
      </c>
      <c r="M2560" s="7" t="str">
        <f t="shared" si="338"/>
        <v/>
      </c>
      <c r="N2560" s="7" t="str">
        <f t="shared" si="334"/>
        <v/>
      </c>
      <c r="O2560" s="144"/>
      <c r="P2560" s="355">
        <v>0</v>
      </c>
      <c r="Q2560" s="362">
        <f>SUM('NOVO HORIZONTE'!I2560)</f>
        <v>0</v>
      </c>
      <c r="R2560" s="363">
        <f t="shared" si="339"/>
        <v>0</v>
      </c>
      <c r="S2560" s="153">
        <f t="shared" si="333"/>
        <v>0</v>
      </c>
      <c r="T2560" s="364"/>
    </row>
    <row r="2561" ht="33.75" hidden="1" spans="1:20">
      <c r="A2561" s="158">
        <v>100777</v>
      </c>
      <c r="B2561" s="100" t="s">
        <v>252</v>
      </c>
      <c r="C2561" s="104" t="s">
        <v>2714</v>
      </c>
      <c r="D2561" s="94" t="s">
        <v>1010</v>
      </c>
      <c r="E2561" s="95">
        <v>16.04</v>
      </c>
      <c r="F2561" s="96">
        <f t="shared" si="335"/>
        <v>19.69</v>
      </c>
      <c r="G2561" s="107">
        <f>ROUND(SUM('NOVO HORIZONTE'!G2561),2)</f>
        <v>0</v>
      </c>
      <c r="H2561" s="107">
        <f t="shared" si="340"/>
        <v>0</v>
      </c>
      <c r="I2561" s="143">
        <f t="shared" si="336"/>
        <v>0</v>
      </c>
      <c r="J2561" s="142"/>
      <c r="K2561" s="138"/>
      <c r="L2561" s="7" t="str">
        <f t="shared" si="337"/>
        <v/>
      </c>
      <c r="M2561" s="7" t="str">
        <f t="shared" si="338"/>
        <v/>
      </c>
      <c r="N2561" s="7" t="str">
        <f t="shared" si="334"/>
        <v/>
      </c>
      <c r="O2561" s="144"/>
      <c r="P2561" s="355">
        <v>0</v>
      </c>
      <c r="Q2561" s="362">
        <f>SUM('NOVO HORIZONTE'!I2561)</f>
        <v>0</v>
      </c>
      <c r="R2561" s="363">
        <f t="shared" si="339"/>
        <v>0</v>
      </c>
      <c r="S2561" s="153">
        <f t="shared" si="333"/>
        <v>0</v>
      </c>
      <c r="T2561" s="364"/>
    </row>
    <row r="2562" ht="33.75" hidden="1" spans="1:20">
      <c r="A2562" s="158">
        <v>100778</v>
      </c>
      <c r="B2562" s="100" t="s">
        <v>252</v>
      </c>
      <c r="C2562" s="104" t="s">
        <v>2715</v>
      </c>
      <c r="D2562" s="94" t="s">
        <v>1010</v>
      </c>
      <c r="E2562" s="95">
        <v>12.09</v>
      </c>
      <c r="F2562" s="96">
        <f t="shared" si="335"/>
        <v>14.84</v>
      </c>
      <c r="G2562" s="107">
        <f>ROUND(SUM('NOVO HORIZONTE'!G2562),2)</f>
        <v>0</v>
      </c>
      <c r="H2562" s="107">
        <f t="shared" si="340"/>
        <v>0</v>
      </c>
      <c r="I2562" s="143">
        <f t="shared" si="336"/>
        <v>0</v>
      </c>
      <c r="J2562" s="142"/>
      <c r="K2562" s="138"/>
      <c r="L2562" s="7" t="str">
        <f t="shared" si="337"/>
        <v/>
      </c>
      <c r="M2562" s="7" t="str">
        <f t="shared" si="338"/>
        <v/>
      </c>
      <c r="N2562" s="7" t="str">
        <f t="shared" si="334"/>
        <v/>
      </c>
      <c r="O2562" s="144"/>
      <c r="P2562" s="355">
        <v>0</v>
      </c>
      <c r="Q2562" s="362">
        <f>SUM('NOVO HORIZONTE'!I2562)</f>
        <v>0</v>
      </c>
      <c r="R2562" s="363">
        <f t="shared" si="339"/>
        <v>0</v>
      </c>
      <c r="S2562" s="153">
        <f t="shared" si="333"/>
        <v>0</v>
      </c>
      <c r="T2562" s="364"/>
    </row>
    <row r="2563" ht="22.5" hidden="1" spans="1:20">
      <c r="A2563" s="158">
        <v>100377</v>
      </c>
      <c r="B2563" s="100" t="s">
        <v>252</v>
      </c>
      <c r="C2563" s="104" t="s">
        <v>2716</v>
      </c>
      <c r="D2563" s="94" t="s">
        <v>1010</v>
      </c>
      <c r="E2563" s="95">
        <v>13.47</v>
      </c>
      <c r="F2563" s="96">
        <f t="shared" si="335"/>
        <v>16.53</v>
      </c>
      <c r="G2563" s="107">
        <f>ROUND(SUM('NOVO HORIZONTE'!G2563),2)</f>
        <v>0</v>
      </c>
      <c r="H2563" s="107">
        <f t="shared" si="340"/>
        <v>0</v>
      </c>
      <c r="I2563" s="143">
        <f t="shared" si="336"/>
        <v>0</v>
      </c>
      <c r="J2563" s="142"/>
      <c r="K2563" s="138"/>
      <c r="L2563" s="7" t="str">
        <f t="shared" si="337"/>
        <v/>
      </c>
      <c r="M2563" s="7" t="str">
        <f t="shared" si="338"/>
        <v/>
      </c>
      <c r="N2563" s="7" t="str">
        <f t="shared" si="334"/>
        <v/>
      </c>
      <c r="O2563" s="144"/>
      <c r="P2563" s="355">
        <v>0</v>
      </c>
      <c r="Q2563" s="362">
        <f>SUM('NOVO HORIZONTE'!I2563)</f>
        <v>0</v>
      </c>
      <c r="R2563" s="363">
        <f t="shared" si="339"/>
        <v>0</v>
      </c>
      <c r="S2563" s="153">
        <f t="shared" si="333"/>
        <v>0</v>
      </c>
      <c r="T2563" s="364"/>
    </row>
    <row r="2564" ht="22.5" hidden="1" spans="1:20">
      <c r="A2564" s="158">
        <v>100378</v>
      </c>
      <c r="B2564" s="100" t="s">
        <v>252</v>
      </c>
      <c r="C2564" s="104" t="s">
        <v>2717</v>
      </c>
      <c r="D2564" s="94" t="s">
        <v>1010</v>
      </c>
      <c r="E2564" s="95">
        <v>12.59</v>
      </c>
      <c r="F2564" s="96">
        <f t="shared" si="335"/>
        <v>15.45</v>
      </c>
      <c r="G2564" s="107">
        <f>ROUND(SUM('NOVO HORIZONTE'!G2564),2)</f>
        <v>0</v>
      </c>
      <c r="H2564" s="107">
        <f t="shared" si="340"/>
        <v>0</v>
      </c>
      <c r="I2564" s="143">
        <f t="shared" si="336"/>
        <v>0</v>
      </c>
      <c r="J2564" s="142"/>
      <c r="K2564" s="138"/>
      <c r="L2564" s="7" t="str">
        <f t="shared" si="337"/>
        <v/>
      </c>
      <c r="M2564" s="7" t="str">
        <f t="shared" si="338"/>
        <v/>
      </c>
      <c r="N2564" s="7" t="str">
        <f t="shared" si="334"/>
        <v/>
      </c>
      <c r="O2564" s="144"/>
      <c r="P2564" s="355">
        <v>0</v>
      </c>
      <c r="Q2564" s="362">
        <f>SUM('NOVO HORIZONTE'!I2564)</f>
        <v>0</v>
      </c>
      <c r="R2564" s="363">
        <f t="shared" si="339"/>
        <v>0</v>
      </c>
      <c r="S2564" s="153">
        <f t="shared" si="333"/>
        <v>0</v>
      </c>
      <c r="T2564" s="364"/>
    </row>
    <row r="2565" ht="33.75" hidden="1" spans="1:20">
      <c r="A2565" s="158">
        <v>100382</v>
      </c>
      <c r="B2565" s="100" t="s">
        <v>252</v>
      </c>
      <c r="C2565" s="104" t="s">
        <v>2718</v>
      </c>
      <c r="D2565" s="94" t="s">
        <v>261</v>
      </c>
      <c r="E2565" s="95">
        <v>29.97</v>
      </c>
      <c r="F2565" s="96">
        <f t="shared" si="335"/>
        <v>36.79</v>
      </c>
      <c r="G2565" s="107">
        <f>ROUND(SUM('NOVO HORIZONTE'!G2565),2)</f>
        <v>0</v>
      </c>
      <c r="H2565" s="107">
        <f t="shared" si="340"/>
        <v>0</v>
      </c>
      <c r="I2565" s="143">
        <f t="shared" si="336"/>
        <v>0</v>
      </c>
      <c r="J2565" s="142"/>
      <c r="K2565" s="138"/>
      <c r="L2565" s="7" t="str">
        <f t="shared" si="337"/>
        <v/>
      </c>
      <c r="M2565" s="7" t="str">
        <f t="shared" si="338"/>
        <v/>
      </c>
      <c r="N2565" s="7" t="str">
        <f t="shared" si="334"/>
        <v/>
      </c>
      <c r="O2565" s="144"/>
      <c r="P2565" s="355">
        <v>0</v>
      </c>
      <c r="Q2565" s="362">
        <f>SUM('NOVO HORIZONTE'!I2565)</f>
        <v>0</v>
      </c>
      <c r="R2565" s="363">
        <f t="shared" si="339"/>
        <v>0</v>
      </c>
      <c r="S2565" s="153">
        <f t="shared" si="333"/>
        <v>0</v>
      </c>
      <c r="T2565" s="364"/>
    </row>
    <row r="2566" ht="22.5" hidden="1" spans="1:20">
      <c r="A2566" s="158">
        <v>92255</v>
      </c>
      <c r="B2566" s="100" t="s">
        <v>252</v>
      </c>
      <c r="C2566" s="104" t="s">
        <v>2688</v>
      </c>
      <c r="D2566" s="94" t="s">
        <v>279</v>
      </c>
      <c r="E2566" s="95">
        <v>208.8</v>
      </c>
      <c r="F2566" s="96">
        <f t="shared" si="335"/>
        <v>256.28</v>
      </c>
      <c r="G2566" s="107">
        <f>ROUND(SUM('NOVO HORIZONTE'!G2566),2)</f>
        <v>0</v>
      </c>
      <c r="H2566" s="107">
        <f t="shared" si="340"/>
        <v>0</v>
      </c>
      <c r="I2566" s="143">
        <f t="shared" si="336"/>
        <v>0</v>
      </c>
      <c r="J2566" s="142"/>
      <c r="K2566" s="138"/>
      <c r="L2566" s="7" t="str">
        <f t="shared" si="337"/>
        <v/>
      </c>
      <c r="M2566" s="7" t="str">
        <f t="shared" si="338"/>
        <v/>
      </c>
      <c r="N2566" s="7" t="str">
        <f t="shared" si="334"/>
        <v/>
      </c>
      <c r="O2566" s="144"/>
      <c r="P2566" s="355">
        <v>0</v>
      </c>
      <c r="Q2566" s="362">
        <f>SUM('NOVO HORIZONTE'!I2566)</f>
        <v>0</v>
      </c>
      <c r="R2566" s="363">
        <f t="shared" si="339"/>
        <v>0</v>
      </c>
      <c r="S2566" s="153">
        <f t="shared" si="333"/>
        <v>0</v>
      </c>
      <c r="T2566" s="364"/>
    </row>
    <row r="2567" ht="22.5" hidden="1" spans="1:20">
      <c r="A2567" s="158">
        <v>92256</v>
      </c>
      <c r="B2567" s="100" t="s">
        <v>252</v>
      </c>
      <c r="C2567" s="104" t="s">
        <v>2689</v>
      </c>
      <c r="D2567" s="94" t="s">
        <v>279</v>
      </c>
      <c r="E2567" s="95">
        <v>261.96</v>
      </c>
      <c r="F2567" s="96">
        <f t="shared" si="335"/>
        <v>321.53</v>
      </c>
      <c r="G2567" s="107">
        <f>ROUND(SUM('NOVO HORIZONTE'!G2567),2)</f>
        <v>0</v>
      </c>
      <c r="H2567" s="107">
        <f t="shared" si="340"/>
        <v>0</v>
      </c>
      <c r="I2567" s="143">
        <f t="shared" si="336"/>
        <v>0</v>
      </c>
      <c r="J2567" s="142"/>
      <c r="K2567" s="138"/>
      <c r="L2567" s="7" t="str">
        <f t="shared" si="337"/>
        <v/>
      </c>
      <c r="M2567" s="7" t="str">
        <f t="shared" si="338"/>
        <v/>
      </c>
      <c r="N2567" s="7" t="str">
        <f t="shared" si="334"/>
        <v/>
      </c>
      <c r="O2567" s="144"/>
      <c r="P2567" s="355">
        <v>0</v>
      </c>
      <c r="Q2567" s="362">
        <f>SUM('NOVO HORIZONTE'!I2567)</f>
        <v>0</v>
      </c>
      <c r="R2567" s="363">
        <f t="shared" si="339"/>
        <v>0</v>
      </c>
      <c r="S2567" s="153">
        <f t="shared" si="333"/>
        <v>0</v>
      </c>
      <c r="T2567" s="364"/>
    </row>
    <row r="2568" ht="22.5" hidden="1" spans="1:20">
      <c r="A2568" s="158">
        <v>92257</v>
      </c>
      <c r="B2568" s="100" t="s">
        <v>252</v>
      </c>
      <c r="C2568" s="104" t="s">
        <v>2690</v>
      </c>
      <c r="D2568" s="94" t="s">
        <v>279</v>
      </c>
      <c r="E2568" s="95">
        <v>314.51</v>
      </c>
      <c r="F2568" s="96">
        <f t="shared" si="335"/>
        <v>386.03</v>
      </c>
      <c r="G2568" s="107">
        <f>ROUND(SUM('NOVO HORIZONTE'!G2568),2)</f>
        <v>0</v>
      </c>
      <c r="H2568" s="107">
        <f t="shared" si="340"/>
        <v>0</v>
      </c>
      <c r="I2568" s="143">
        <f t="shared" si="336"/>
        <v>0</v>
      </c>
      <c r="J2568" s="142"/>
      <c r="K2568" s="138"/>
      <c r="L2568" s="7" t="str">
        <f t="shared" si="337"/>
        <v/>
      </c>
      <c r="M2568" s="7" t="str">
        <f t="shared" si="338"/>
        <v/>
      </c>
      <c r="N2568" s="7" t="str">
        <f t="shared" si="334"/>
        <v/>
      </c>
      <c r="O2568" s="144"/>
      <c r="P2568" s="355">
        <v>0</v>
      </c>
      <c r="Q2568" s="362">
        <f>SUM('NOVO HORIZONTE'!I2568)</f>
        <v>0</v>
      </c>
      <c r="R2568" s="363">
        <f t="shared" si="339"/>
        <v>0</v>
      </c>
      <c r="S2568" s="153">
        <f t="shared" si="333"/>
        <v>0</v>
      </c>
      <c r="T2568" s="364"/>
    </row>
    <row r="2569" ht="22.5" hidden="1" spans="1:20">
      <c r="A2569" s="158">
        <v>92258</v>
      </c>
      <c r="B2569" s="100" t="s">
        <v>252</v>
      </c>
      <c r="C2569" s="104" t="s">
        <v>2691</v>
      </c>
      <c r="D2569" s="94" t="s">
        <v>279</v>
      </c>
      <c r="E2569" s="95">
        <v>399.01</v>
      </c>
      <c r="F2569" s="96">
        <f t="shared" si="335"/>
        <v>489.74</v>
      </c>
      <c r="G2569" s="107">
        <f>ROUND(SUM('NOVO HORIZONTE'!G2569),2)</f>
        <v>0</v>
      </c>
      <c r="H2569" s="107">
        <f t="shared" si="340"/>
        <v>0</v>
      </c>
      <c r="I2569" s="143">
        <f t="shared" si="336"/>
        <v>0</v>
      </c>
      <c r="J2569" s="142"/>
      <c r="K2569" s="138"/>
      <c r="L2569" s="7" t="str">
        <f t="shared" si="337"/>
        <v/>
      </c>
      <c r="M2569" s="7" t="str">
        <f t="shared" si="338"/>
        <v/>
      </c>
      <c r="N2569" s="7" t="str">
        <f t="shared" si="334"/>
        <v/>
      </c>
      <c r="O2569" s="144"/>
      <c r="P2569" s="355">
        <v>0</v>
      </c>
      <c r="Q2569" s="362">
        <f>SUM('NOVO HORIZONTE'!I2569)</f>
        <v>0</v>
      </c>
      <c r="R2569" s="363">
        <f t="shared" si="339"/>
        <v>0</v>
      </c>
      <c r="S2569" s="153">
        <f t="shared" si="333"/>
        <v>0</v>
      </c>
      <c r="T2569" s="364"/>
    </row>
    <row r="2570" ht="22.5" hidden="1" spans="1:20">
      <c r="A2570" s="158">
        <v>92582</v>
      </c>
      <c r="B2570" s="100" t="s">
        <v>252</v>
      </c>
      <c r="C2570" s="104" t="s">
        <v>2686</v>
      </c>
      <c r="D2570" s="94" t="s">
        <v>279</v>
      </c>
      <c r="E2570" s="95">
        <v>808.58</v>
      </c>
      <c r="F2570" s="96">
        <f t="shared" si="335"/>
        <v>992.45</v>
      </c>
      <c r="G2570" s="107">
        <f>ROUND(SUM('NOVO HORIZONTE'!G2570),2)</f>
        <v>0</v>
      </c>
      <c r="H2570" s="107">
        <f t="shared" si="340"/>
        <v>0</v>
      </c>
      <c r="I2570" s="143">
        <f t="shared" si="336"/>
        <v>0</v>
      </c>
      <c r="J2570" s="142"/>
      <c r="K2570" s="138"/>
      <c r="L2570" s="7" t="str">
        <f t="shared" si="337"/>
        <v/>
      </c>
      <c r="M2570" s="7" t="str">
        <f t="shared" si="338"/>
        <v/>
      </c>
      <c r="N2570" s="7" t="str">
        <f t="shared" si="334"/>
        <v/>
      </c>
      <c r="O2570" s="144"/>
      <c r="P2570" s="355">
        <v>0</v>
      </c>
      <c r="Q2570" s="362">
        <f>SUM('NOVO HORIZONTE'!I2570)</f>
        <v>0</v>
      </c>
      <c r="R2570" s="363">
        <f t="shared" si="339"/>
        <v>0</v>
      </c>
      <c r="S2570" s="153">
        <f t="shared" si="333"/>
        <v>0</v>
      </c>
      <c r="T2570" s="364"/>
    </row>
    <row r="2571" ht="22.5" hidden="1" spans="1:20">
      <c r="A2571" s="158">
        <v>92584</v>
      </c>
      <c r="B2571" s="100" t="s">
        <v>252</v>
      </c>
      <c r="C2571" s="104" t="s">
        <v>2687</v>
      </c>
      <c r="D2571" s="94" t="s">
        <v>279</v>
      </c>
      <c r="E2571" s="95">
        <v>947.87</v>
      </c>
      <c r="F2571" s="96">
        <f t="shared" si="335"/>
        <v>1163.42</v>
      </c>
      <c r="G2571" s="107">
        <f>ROUND(SUM('NOVO HORIZONTE'!G2571),2)</f>
        <v>0</v>
      </c>
      <c r="H2571" s="107">
        <f t="shared" si="340"/>
        <v>0</v>
      </c>
      <c r="I2571" s="143">
        <f t="shared" si="336"/>
        <v>0</v>
      </c>
      <c r="J2571" s="142"/>
      <c r="K2571" s="138"/>
      <c r="L2571" s="7" t="str">
        <f t="shared" si="337"/>
        <v/>
      </c>
      <c r="M2571" s="7" t="str">
        <f t="shared" si="338"/>
        <v/>
      </c>
      <c r="N2571" s="7" t="str">
        <f t="shared" si="334"/>
        <v/>
      </c>
      <c r="O2571" s="144"/>
      <c r="P2571" s="355">
        <v>0</v>
      </c>
      <c r="Q2571" s="362">
        <f>SUM('NOVO HORIZONTE'!I2571)</f>
        <v>0</v>
      </c>
      <c r="R2571" s="363">
        <f t="shared" si="339"/>
        <v>0</v>
      </c>
      <c r="S2571" s="153">
        <f t="shared" si="333"/>
        <v>0</v>
      </c>
      <c r="T2571" s="364"/>
    </row>
    <row r="2572" ht="22.5" hidden="1" spans="1:20">
      <c r="A2572" s="158">
        <v>92586</v>
      </c>
      <c r="B2572" s="100" t="s">
        <v>252</v>
      </c>
      <c r="C2572" s="104" t="s">
        <v>2719</v>
      </c>
      <c r="D2572" s="94" t="s">
        <v>279</v>
      </c>
      <c r="E2572" s="95">
        <v>1087.14</v>
      </c>
      <c r="F2572" s="96">
        <f t="shared" si="335"/>
        <v>1334.36</v>
      </c>
      <c r="G2572" s="107">
        <f>ROUND(SUM('NOVO HORIZONTE'!G2572),2)</f>
        <v>0</v>
      </c>
      <c r="H2572" s="107">
        <f t="shared" si="340"/>
        <v>0</v>
      </c>
      <c r="I2572" s="143">
        <f t="shared" si="336"/>
        <v>0</v>
      </c>
      <c r="J2572" s="142"/>
      <c r="K2572" s="138"/>
      <c r="L2572" s="7" t="str">
        <f t="shared" si="337"/>
        <v/>
      </c>
      <c r="M2572" s="7" t="str">
        <f t="shared" si="338"/>
        <v/>
      </c>
      <c r="N2572" s="7" t="str">
        <f t="shared" si="334"/>
        <v/>
      </c>
      <c r="O2572" s="144"/>
      <c r="P2572" s="355">
        <v>0</v>
      </c>
      <c r="Q2572" s="362">
        <f>SUM('NOVO HORIZONTE'!I2572)</f>
        <v>0</v>
      </c>
      <c r="R2572" s="363">
        <f t="shared" si="339"/>
        <v>0</v>
      </c>
      <c r="S2572" s="153">
        <f t="shared" si="333"/>
        <v>0</v>
      </c>
      <c r="T2572" s="364"/>
    </row>
    <row r="2573" ht="22.5" hidden="1" spans="1:20">
      <c r="A2573" s="158">
        <v>92588</v>
      </c>
      <c r="B2573" s="100" t="s">
        <v>252</v>
      </c>
      <c r="C2573" s="104" t="s">
        <v>2720</v>
      </c>
      <c r="D2573" s="94" t="s">
        <v>279</v>
      </c>
      <c r="E2573" s="95">
        <v>1380.36</v>
      </c>
      <c r="F2573" s="96">
        <f t="shared" si="335"/>
        <v>1694.25</v>
      </c>
      <c r="G2573" s="107">
        <f>ROUND(SUM('NOVO HORIZONTE'!G2573),2)</f>
        <v>0</v>
      </c>
      <c r="H2573" s="107">
        <f t="shared" si="340"/>
        <v>0</v>
      </c>
      <c r="I2573" s="143">
        <f t="shared" si="336"/>
        <v>0</v>
      </c>
      <c r="J2573" s="142"/>
      <c r="K2573" s="138"/>
      <c r="L2573" s="7" t="str">
        <f t="shared" si="337"/>
        <v/>
      </c>
      <c r="M2573" s="7" t="str">
        <f t="shared" si="338"/>
        <v/>
      </c>
      <c r="N2573" s="7" t="str">
        <f t="shared" si="334"/>
        <v/>
      </c>
      <c r="O2573" s="144"/>
      <c r="P2573" s="355">
        <v>0</v>
      </c>
      <c r="Q2573" s="362">
        <f>SUM('NOVO HORIZONTE'!I2573)</f>
        <v>0</v>
      </c>
      <c r="R2573" s="363">
        <f t="shared" si="339"/>
        <v>0</v>
      </c>
      <c r="S2573" s="153">
        <f t="shared" si="333"/>
        <v>0</v>
      </c>
      <c r="T2573" s="364"/>
    </row>
    <row r="2574" ht="22.5" hidden="1" spans="1:20">
      <c r="A2574" s="158">
        <v>92590</v>
      </c>
      <c r="B2574" s="100" t="s">
        <v>252</v>
      </c>
      <c r="C2574" s="104" t="s">
        <v>2721</v>
      </c>
      <c r="D2574" s="94" t="s">
        <v>279</v>
      </c>
      <c r="E2574" s="95">
        <v>1519.65</v>
      </c>
      <c r="F2574" s="96">
        <f t="shared" si="335"/>
        <v>1865.22</v>
      </c>
      <c r="G2574" s="107">
        <f>ROUND(SUM('NOVO HORIZONTE'!G2574),2)</f>
        <v>0</v>
      </c>
      <c r="H2574" s="107">
        <f t="shared" si="340"/>
        <v>0</v>
      </c>
      <c r="I2574" s="143">
        <f t="shared" si="336"/>
        <v>0</v>
      </c>
      <c r="J2574" s="142"/>
      <c r="K2574" s="138"/>
      <c r="L2574" s="7" t="str">
        <f t="shared" si="337"/>
        <v/>
      </c>
      <c r="M2574" s="7" t="str">
        <f t="shared" si="338"/>
        <v/>
      </c>
      <c r="N2574" s="7" t="str">
        <f t="shared" si="334"/>
        <v/>
      </c>
      <c r="O2574" s="144"/>
      <c r="P2574" s="355">
        <v>0</v>
      </c>
      <c r="Q2574" s="362">
        <f>SUM('NOVO HORIZONTE'!I2574)</f>
        <v>0</v>
      </c>
      <c r="R2574" s="363">
        <f t="shared" si="339"/>
        <v>0</v>
      </c>
      <c r="S2574" s="153">
        <f t="shared" si="333"/>
        <v>0</v>
      </c>
      <c r="T2574" s="364"/>
    </row>
    <row r="2575" ht="22.5" hidden="1" spans="1:20">
      <c r="A2575" s="158">
        <v>92592</v>
      </c>
      <c r="B2575" s="100" t="s">
        <v>252</v>
      </c>
      <c r="C2575" s="104" t="s">
        <v>2722</v>
      </c>
      <c r="D2575" s="94" t="s">
        <v>279</v>
      </c>
      <c r="E2575" s="95">
        <v>1711.47</v>
      </c>
      <c r="F2575" s="96">
        <f t="shared" si="335"/>
        <v>2100.66</v>
      </c>
      <c r="G2575" s="107">
        <f>ROUND(SUM('NOVO HORIZONTE'!G2575),2)</f>
        <v>0</v>
      </c>
      <c r="H2575" s="107">
        <f t="shared" si="340"/>
        <v>0</v>
      </c>
      <c r="I2575" s="143">
        <f t="shared" si="336"/>
        <v>0</v>
      </c>
      <c r="J2575" s="142"/>
      <c r="K2575" s="138"/>
      <c r="L2575" s="7" t="str">
        <f t="shared" si="337"/>
        <v/>
      </c>
      <c r="M2575" s="7" t="str">
        <f t="shared" si="338"/>
        <v/>
      </c>
      <c r="N2575" s="7" t="str">
        <f t="shared" si="334"/>
        <v/>
      </c>
      <c r="O2575" s="144"/>
      <c r="P2575" s="355">
        <v>0</v>
      </c>
      <c r="Q2575" s="362">
        <f>SUM('NOVO HORIZONTE'!I2575)</f>
        <v>0</v>
      </c>
      <c r="R2575" s="363">
        <f t="shared" si="339"/>
        <v>0</v>
      </c>
      <c r="S2575" s="153">
        <f t="shared" si="333"/>
        <v>0</v>
      </c>
      <c r="T2575" s="364"/>
    </row>
    <row r="2576" ht="22.5" hidden="1" spans="1:20">
      <c r="A2576" s="158">
        <v>92593</v>
      </c>
      <c r="B2576" s="100" t="s">
        <v>252</v>
      </c>
      <c r="C2576" s="104" t="s">
        <v>2723</v>
      </c>
      <c r="D2576" s="94" t="s">
        <v>1010</v>
      </c>
      <c r="E2576" s="95">
        <v>13</v>
      </c>
      <c r="F2576" s="96">
        <f t="shared" si="335"/>
        <v>15.96</v>
      </c>
      <c r="G2576" s="107">
        <f>ROUND(SUM('NOVO HORIZONTE'!G2576),2)</f>
        <v>0</v>
      </c>
      <c r="H2576" s="107">
        <f t="shared" si="340"/>
        <v>0</v>
      </c>
      <c r="I2576" s="143">
        <f t="shared" si="336"/>
        <v>0</v>
      </c>
      <c r="J2576" s="142"/>
      <c r="K2576" s="138"/>
      <c r="L2576" s="7" t="str">
        <f t="shared" si="337"/>
        <v/>
      </c>
      <c r="M2576" s="7" t="str">
        <f t="shared" si="338"/>
        <v/>
      </c>
      <c r="N2576" s="7" t="str">
        <f t="shared" si="334"/>
        <v/>
      </c>
      <c r="O2576" s="144"/>
      <c r="P2576" s="355">
        <v>0</v>
      </c>
      <c r="Q2576" s="362">
        <f>SUM('NOVO HORIZONTE'!I2576)</f>
        <v>0</v>
      </c>
      <c r="R2576" s="363">
        <f t="shared" si="339"/>
        <v>0</v>
      </c>
      <c r="S2576" s="153">
        <f t="shared" si="333"/>
        <v>0</v>
      </c>
      <c r="T2576" s="364"/>
    </row>
    <row r="2577" ht="22.5" hidden="1" spans="1:20">
      <c r="A2577" s="158">
        <v>92594</v>
      </c>
      <c r="B2577" s="100" t="s">
        <v>252</v>
      </c>
      <c r="C2577" s="104" t="s">
        <v>2724</v>
      </c>
      <c r="D2577" s="94" t="s">
        <v>279</v>
      </c>
      <c r="E2577" s="95">
        <v>1986.77</v>
      </c>
      <c r="F2577" s="96">
        <f t="shared" si="335"/>
        <v>2438.56</v>
      </c>
      <c r="G2577" s="107">
        <f>ROUND(SUM('NOVO HORIZONTE'!G2577),2)</f>
        <v>0</v>
      </c>
      <c r="H2577" s="107">
        <f t="shared" si="340"/>
        <v>0</v>
      </c>
      <c r="I2577" s="143">
        <f t="shared" si="336"/>
        <v>0</v>
      </c>
      <c r="J2577" s="142"/>
      <c r="K2577" s="138"/>
      <c r="L2577" s="7" t="str">
        <f t="shared" si="337"/>
        <v/>
      </c>
      <c r="M2577" s="7" t="str">
        <f t="shared" si="338"/>
        <v/>
      </c>
      <c r="N2577" s="7" t="str">
        <f t="shared" si="334"/>
        <v/>
      </c>
      <c r="O2577" s="144"/>
      <c r="P2577" s="355">
        <v>0</v>
      </c>
      <c r="Q2577" s="362">
        <f>SUM('NOVO HORIZONTE'!I2577)</f>
        <v>0</v>
      </c>
      <c r="R2577" s="363">
        <f t="shared" si="339"/>
        <v>0</v>
      </c>
      <c r="S2577" s="153">
        <f t="shared" si="333"/>
        <v>0</v>
      </c>
      <c r="T2577" s="364"/>
    </row>
    <row r="2578" ht="22.5" hidden="1" spans="1:20">
      <c r="A2578" s="158">
        <v>92596</v>
      </c>
      <c r="B2578" s="100" t="s">
        <v>252</v>
      </c>
      <c r="C2578" s="104" t="s">
        <v>2725</v>
      </c>
      <c r="D2578" s="94" t="s">
        <v>279</v>
      </c>
      <c r="E2578" s="95">
        <v>2216.52</v>
      </c>
      <c r="F2578" s="96">
        <f t="shared" si="335"/>
        <v>2720.56</v>
      </c>
      <c r="G2578" s="107">
        <f>ROUND(SUM('NOVO HORIZONTE'!G2578),2)</f>
        <v>0</v>
      </c>
      <c r="H2578" s="107">
        <f t="shared" si="340"/>
        <v>0</v>
      </c>
      <c r="I2578" s="143">
        <f t="shared" si="336"/>
        <v>0</v>
      </c>
      <c r="J2578" s="142"/>
      <c r="K2578" s="138"/>
      <c r="L2578" s="7" t="str">
        <f t="shared" si="337"/>
        <v/>
      </c>
      <c r="M2578" s="7" t="str">
        <f t="shared" si="338"/>
        <v/>
      </c>
      <c r="N2578" s="7" t="str">
        <f t="shared" si="334"/>
        <v/>
      </c>
      <c r="O2578" s="144"/>
      <c r="P2578" s="355">
        <v>0</v>
      </c>
      <c r="Q2578" s="362">
        <f>SUM('NOVO HORIZONTE'!I2578)</f>
        <v>0</v>
      </c>
      <c r="R2578" s="363">
        <f t="shared" si="339"/>
        <v>0</v>
      </c>
      <c r="S2578" s="153">
        <f t="shared" si="333"/>
        <v>0</v>
      </c>
      <c r="T2578" s="364"/>
    </row>
    <row r="2579" ht="22.5" hidden="1" spans="1:20">
      <c r="A2579" s="158">
        <v>92598</v>
      </c>
      <c r="B2579" s="100" t="s">
        <v>252</v>
      </c>
      <c r="C2579" s="104" t="s">
        <v>2726</v>
      </c>
      <c r="D2579" s="94" t="s">
        <v>279</v>
      </c>
      <c r="E2579" s="95">
        <v>2355.8</v>
      </c>
      <c r="F2579" s="96">
        <f t="shared" si="335"/>
        <v>2891.51</v>
      </c>
      <c r="G2579" s="107">
        <f>ROUND(SUM('NOVO HORIZONTE'!G2579),2)</f>
        <v>0</v>
      </c>
      <c r="H2579" s="107">
        <f t="shared" si="340"/>
        <v>0</v>
      </c>
      <c r="I2579" s="143">
        <f t="shared" si="336"/>
        <v>0</v>
      </c>
      <c r="J2579" s="142"/>
      <c r="K2579" s="138"/>
      <c r="L2579" s="7" t="str">
        <f t="shared" si="337"/>
        <v/>
      </c>
      <c r="M2579" s="7" t="str">
        <f t="shared" si="338"/>
        <v/>
      </c>
      <c r="N2579" s="7" t="str">
        <f t="shared" si="334"/>
        <v/>
      </c>
      <c r="O2579" s="144"/>
      <c r="P2579" s="355">
        <v>0</v>
      </c>
      <c r="Q2579" s="362">
        <f>SUM('NOVO HORIZONTE'!I2579)</f>
        <v>0</v>
      </c>
      <c r="R2579" s="363">
        <f t="shared" si="339"/>
        <v>0</v>
      </c>
      <c r="S2579" s="153">
        <f t="shared" si="333"/>
        <v>0</v>
      </c>
      <c r="T2579" s="364"/>
    </row>
    <row r="2580" ht="22.5" hidden="1" spans="1:20">
      <c r="A2580" s="158">
        <v>92600</v>
      </c>
      <c r="B2580" s="100" t="s">
        <v>252</v>
      </c>
      <c r="C2580" s="104" t="s">
        <v>2727</v>
      </c>
      <c r="D2580" s="94" t="s">
        <v>279</v>
      </c>
      <c r="E2580" s="95">
        <v>2530.33</v>
      </c>
      <c r="F2580" s="96">
        <f t="shared" si="335"/>
        <v>3105.73</v>
      </c>
      <c r="G2580" s="107">
        <f>ROUND(SUM('NOVO HORIZONTE'!G2580),2)</f>
        <v>0</v>
      </c>
      <c r="H2580" s="107">
        <f t="shared" si="340"/>
        <v>0</v>
      </c>
      <c r="I2580" s="143">
        <f t="shared" si="336"/>
        <v>0</v>
      </c>
      <c r="J2580" s="142"/>
      <c r="K2580" s="138"/>
      <c r="L2580" s="7" t="str">
        <f t="shared" si="337"/>
        <v/>
      </c>
      <c r="M2580" s="7" t="str">
        <f t="shared" si="338"/>
        <v/>
      </c>
      <c r="N2580" s="7" t="str">
        <f t="shared" si="334"/>
        <v/>
      </c>
      <c r="O2580" s="144"/>
      <c r="P2580" s="355">
        <v>0</v>
      </c>
      <c r="Q2580" s="362">
        <f>SUM('NOVO HORIZONTE'!I2580)</f>
        <v>0</v>
      </c>
      <c r="R2580" s="363">
        <f t="shared" si="339"/>
        <v>0</v>
      </c>
      <c r="S2580" s="153">
        <f t="shared" si="333"/>
        <v>0</v>
      </c>
      <c r="T2580" s="364"/>
    </row>
    <row r="2581" ht="22.5" hidden="1" spans="1:20">
      <c r="A2581" s="158">
        <v>92602</v>
      </c>
      <c r="B2581" s="100" t="s">
        <v>252</v>
      </c>
      <c r="C2581" s="104" t="s">
        <v>2728</v>
      </c>
      <c r="D2581" s="94" t="s">
        <v>279</v>
      </c>
      <c r="E2581" s="95">
        <v>808.58</v>
      </c>
      <c r="F2581" s="96">
        <f t="shared" si="335"/>
        <v>992.45</v>
      </c>
      <c r="G2581" s="107">
        <f>ROUND(SUM('NOVO HORIZONTE'!G2581),2)</f>
        <v>0</v>
      </c>
      <c r="H2581" s="107">
        <f t="shared" si="340"/>
        <v>0</v>
      </c>
      <c r="I2581" s="143">
        <f t="shared" si="336"/>
        <v>0</v>
      </c>
      <c r="J2581" s="142"/>
      <c r="K2581" s="138"/>
      <c r="L2581" s="7" t="str">
        <f t="shared" si="337"/>
        <v/>
      </c>
      <c r="M2581" s="7" t="str">
        <f t="shared" si="338"/>
        <v/>
      </c>
      <c r="N2581" s="7" t="str">
        <f t="shared" si="334"/>
        <v/>
      </c>
      <c r="O2581" s="144"/>
      <c r="P2581" s="355">
        <v>0</v>
      </c>
      <c r="Q2581" s="362">
        <f>SUM('NOVO HORIZONTE'!I2581)</f>
        <v>0</v>
      </c>
      <c r="R2581" s="363">
        <f t="shared" si="339"/>
        <v>0</v>
      </c>
      <c r="S2581" s="153">
        <f t="shared" si="333"/>
        <v>0</v>
      </c>
      <c r="T2581" s="364"/>
    </row>
    <row r="2582" ht="22.5" hidden="1" spans="1:20">
      <c r="A2582" s="158">
        <v>92604</v>
      </c>
      <c r="B2582" s="100" t="s">
        <v>252</v>
      </c>
      <c r="C2582" s="104" t="s">
        <v>2729</v>
      </c>
      <c r="D2582" s="94" t="s">
        <v>279</v>
      </c>
      <c r="E2582" s="95">
        <v>912.62</v>
      </c>
      <c r="F2582" s="96">
        <f t="shared" si="335"/>
        <v>1120.15</v>
      </c>
      <c r="G2582" s="107">
        <f>ROUND(SUM('NOVO HORIZONTE'!G2582),2)</f>
        <v>0</v>
      </c>
      <c r="H2582" s="107">
        <f t="shared" si="340"/>
        <v>0</v>
      </c>
      <c r="I2582" s="143">
        <f t="shared" si="336"/>
        <v>0</v>
      </c>
      <c r="J2582" s="142"/>
      <c r="K2582" s="138"/>
      <c r="L2582" s="7" t="str">
        <f t="shared" si="337"/>
        <v/>
      </c>
      <c r="M2582" s="7" t="str">
        <f t="shared" si="338"/>
        <v/>
      </c>
      <c r="N2582" s="7" t="str">
        <f t="shared" si="334"/>
        <v/>
      </c>
      <c r="O2582" s="144"/>
      <c r="P2582" s="355">
        <v>0</v>
      </c>
      <c r="Q2582" s="362">
        <f>SUM('NOVO HORIZONTE'!I2582)</f>
        <v>0</v>
      </c>
      <c r="R2582" s="363">
        <f t="shared" si="339"/>
        <v>0</v>
      </c>
      <c r="S2582" s="153">
        <f t="shared" si="333"/>
        <v>0</v>
      </c>
      <c r="T2582" s="364"/>
    </row>
    <row r="2583" ht="22.5" hidden="1" spans="1:20">
      <c r="A2583" s="158">
        <v>92606</v>
      </c>
      <c r="B2583" s="100" t="s">
        <v>252</v>
      </c>
      <c r="C2583" s="104" t="s">
        <v>2730</v>
      </c>
      <c r="D2583" s="94" t="s">
        <v>279</v>
      </c>
      <c r="E2583" s="95">
        <v>1051.9</v>
      </c>
      <c r="F2583" s="96">
        <f t="shared" si="335"/>
        <v>1291.1</v>
      </c>
      <c r="G2583" s="107">
        <f>ROUND(SUM('NOVO HORIZONTE'!G2583),2)</f>
        <v>0</v>
      </c>
      <c r="H2583" s="107">
        <f t="shared" si="340"/>
        <v>0</v>
      </c>
      <c r="I2583" s="143">
        <f t="shared" si="336"/>
        <v>0</v>
      </c>
      <c r="J2583" s="142"/>
      <c r="K2583" s="138"/>
      <c r="L2583" s="7" t="str">
        <f t="shared" si="337"/>
        <v/>
      </c>
      <c r="M2583" s="7" t="str">
        <f t="shared" si="338"/>
        <v/>
      </c>
      <c r="N2583" s="7" t="str">
        <f t="shared" si="334"/>
        <v/>
      </c>
      <c r="O2583" s="144"/>
      <c r="P2583" s="355">
        <v>0</v>
      </c>
      <c r="Q2583" s="362">
        <f>SUM('NOVO HORIZONTE'!I2583)</f>
        <v>0</v>
      </c>
      <c r="R2583" s="363">
        <f t="shared" si="339"/>
        <v>0</v>
      </c>
      <c r="S2583" s="153">
        <f t="shared" si="333"/>
        <v>0</v>
      </c>
      <c r="T2583" s="364"/>
    </row>
    <row r="2584" ht="22.5" hidden="1" spans="1:20">
      <c r="A2584" s="158">
        <v>92608</v>
      </c>
      <c r="B2584" s="100" t="s">
        <v>252</v>
      </c>
      <c r="C2584" s="104" t="s">
        <v>2731</v>
      </c>
      <c r="D2584" s="94" t="s">
        <v>279</v>
      </c>
      <c r="E2584" s="95">
        <v>1309.87</v>
      </c>
      <c r="F2584" s="96">
        <f t="shared" si="335"/>
        <v>1607.73</v>
      </c>
      <c r="G2584" s="107">
        <f>ROUND(SUM('NOVO HORIZONTE'!G2584),2)</f>
        <v>0</v>
      </c>
      <c r="H2584" s="107">
        <f t="shared" si="340"/>
        <v>0</v>
      </c>
      <c r="I2584" s="143">
        <f t="shared" si="336"/>
        <v>0</v>
      </c>
      <c r="J2584" s="142"/>
      <c r="K2584" s="138"/>
      <c r="L2584" s="7" t="str">
        <f t="shared" si="337"/>
        <v/>
      </c>
      <c r="M2584" s="7" t="str">
        <f t="shared" si="338"/>
        <v/>
      </c>
      <c r="N2584" s="7" t="str">
        <f t="shared" si="334"/>
        <v/>
      </c>
      <c r="O2584" s="144"/>
      <c r="P2584" s="355">
        <v>0</v>
      </c>
      <c r="Q2584" s="362">
        <f>SUM('NOVO HORIZONTE'!I2584)</f>
        <v>0</v>
      </c>
      <c r="R2584" s="363">
        <f t="shared" si="339"/>
        <v>0</v>
      </c>
      <c r="S2584" s="153">
        <f t="shared" si="333"/>
        <v>0</v>
      </c>
      <c r="T2584" s="364"/>
    </row>
    <row r="2585" ht="22.5" hidden="1" spans="1:20">
      <c r="A2585" s="158">
        <v>92610</v>
      </c>
      <c r="B2585" s="100" t="s">
        <v>252</v>
      </c>
      <c r="C2585" s="104" t="s">
        <v>2732</v>
      </c>
      <c r="D2585" s="94" t="s">
        <v>279</v>
      </c>
      <c r="E2585" s="95">
        <v>1449.16</v>
      </c>
      <c r="F2585" s="96">
        <f t="shared" si="335"/>
        <v>1778.7</v>
      </c>
      <c r="G2585" s="107">
        <f>ROUND(SUM('NOVO HORIZONTE'!G2585),2)</f>
        <v>0</v>
      </c>
      <c r="H2585" s="107">
        <f t="shared" si="340"/>
        <v>0</v>
      </c>
      <c r="I2585" s="143">
        <f t="shared" si="336"/>
        <v>0</v>
      </c>
      <c r="J2585" s="142"/>
      <c r="K2585" s="138"/>
      <c r="L2585" s="7" t="str">
        <f t="shared" si="337"/>
        <v/>
      </c>
      <c r="M2585" s="7" t="str">
        <f t="shared" si="338"/>
        <v/>
      </c>
      <c r="N2585" s="7" t="str">
        <f t="shared" si="334"/>
        <v/>
      </c>
      <c r="O2585" s="144"/>
      <c r="P2585" s="355">
        <v>0</v>
      </c>
      <c r="Q2585" s="362">
        <f>SUM('NOVO HORIZONTE'!I2585)</f>
        <v>0</v>
      </c>
      <c r="R2585" s="363">
        <f t="shared" si="339"/>
        <v>0</v>
      </c>
      <c r="S2585" s="153">
        <f t="shared" ref="S2585:S2648" si="341">IF(R2585=0,0,IF(R2585&gt;0,"c","b"))</f>
        <v>0</v>
      </c>
      <c r="T2585" s="364"/>
    </row>
    <row r="2586" ht="33.75" hidden="1" spans="1:20">
      <c r="A2586" s="158">
        <v>92612</v>
      </c>
      <c r="B2586" s="100" t="s">
        <v>252</v>
      </c>
      <c r="C2586" s="104" t="s">
        <v>2733</v>
      </c>
      <c r="D2586" s="94" t="s">
        <v>279</v>
      </c>
      <c r="E2586" s="95">
        <v>1640.98</v>
      </c>
      <c r="F2586" s="96">
        <f t="shared" si="335"/>
        <v>2014.14</v>
      </c>
      <c r="G2586" s="107">
        <f>ROUND(SUM('NOVO HORIZONTE'!G2586),2)</f>
        <v>0</v>
      </c>
      <c r="H2586" s="107">
        <f t="shared" si="340"/>
        <v>0</v>
      </c>
      <c r="I2586" s="143">
        <f t="shared" si="336"/>
        <v>0</v>
      </c>
      <c r="J2586" s="142"/>
      <c r="K2586" s="138"/>
      <c r="L2586" s="7" t="str">
        <f t="shared" si="337"/>
        <v/>
      </c>
      <c r="M2586" s="7" t="str">
        <f t="shared" si="338"/>
        <v/>
      </c>
      <c r="N2586" s="7" t="str">
        <f t="shared" si="334"/>
        <v/>
      </c>
      <c r="O2586" s="144"/>
      <c r="P2586" s="355">
        <v>0</v>
      </c>
      <c r="Q2586" s="362">
        <f>SUM('NOVO HORIZONTE'!I2586)</f>
        <v>0</v>
      </c>
      <c r="R2586" s="363">
        <f t="shared" si="339"/>
        <v>0</v>
      </c>
      <c r="S2586" s="153">
        <f t="shared" si="341"/>
        <v>0</v>
      </c>
      <c r="T2586" s="364"/>
    </row>
    <row r="2587" ht="22.5" hidden="1" spans="1:20">
      <c r="A2587" s="158">
        <v>92614</v>
      </c>
      <c r="B2587" s="100" t="s">
        <v>252</v>
      </c>
      <c r="C2587" s="104" t="s">
        <v>2734</v>
      </c>
      <c r="D2587" s="94" t="s">
        <v>279</v>
      </c>
      <c r="E2587" s="95">
        <v>1845.78</v>
      </c>
      <c r="F2587" s="96">
        <f t="shared" si="335"/>
        <v>2265.51</v>
      </c>
      <c r="G2587" s="107">
        <f>ROUND(SUM('NOVO HORIZONTE'!G2587),2)</f>
        <v>0</v>
      </c>
      <c r="H2587" s="107">
        <f t="shared" si="340"/>
        <v>0</v>
      </c>
      <c r="I2587" s="143">
        <f t="shared" si="336"/>
        <v>0</v>
      </c>
      <c r="J2587" s="142"/>
      <c r="K2587" s="138"/>
      <c r="L2587" s="7" t="str">
        <f t="shared" si="337"/>
        <v/>
      </c>
      <c r="M2587" s="7" t="str">
        <f t="shared" si="338"/>
        <v/>
      </c>
      <c r="N2587" s="7" t="str">
        <f t="shared" si="334"/>
        <v/>
      </c>
      <c r="O2587" s="144"/>
      <c r="P2587" s="355">
        <v>0</v>
      </c>
      <c r="Q2587" s="362">
        <f>SUM('NOVO HORIZONTE'!I2587)</f>
        <v>0</v>
      </c>
      <c r="R2587" s="363">
        <f t="shared" si="339"/>
        <v>0</v>
      </c>
      <c r="S2587" s="153">
        <f t="shared" si="341"/>
        <v>0</v>
      </c>
      <c r="T2587" s="364"/>
    </row>
    <row r="2588" ht="22.5" hidden="1" spans="1:20">
      <c r="A2588" s="158">
        <v>92616</v>
      </c>
      <c r="B2588" s="100" t="s">
        <v>252</v>
      </c>
      <c r="C2588" s="104" t="s">
        <v>2735</v>
      </c>
      <c r="D2588" s="94" t="s">
        <v>279</v>
      </c>
      <c r="E2588" s="95">
        <v>2110.79</v>
      </c>
      <c r="F2588" s="96">
        <f t="shared" si="335"/>
        <v>2590.78</v>
      </c>
      <c r="G2588" s="107">
        <f>ROUND(SUM('NOVO HORIZONTE'!G2588),2)</f>
        <v>0</v>
      </c>
      <c r="H2588" s="107">
        <f t="shared" si="340"/>
        <v>0</v>
      </c>
      <c r="I2588" s="143">
        <f t="shared" si="336"/>
        <v>0</v>
      </c>
      <c r="J2588" s="142"/>
      <c r="K2588" s="138"/>
      <c r="L2588" s="7" t="str">
        <f t="shared" si="337"/>
        <v/>
      </c>
      <c r="M2588" s="7" t="str">
        <f t="shared" si="338"/>
        <v/>
      </c>
      <c r="N2588" s="7" t="str">
        <f t="shared" si="334"/>
        <v/>
      </c>
      <c r="O2588" s="144"/>
      <c r="P2588" s="355">
        <v>0</v>
      </c>
      <c r="Q2588" s="362">
        <f>SUM('NOVO HORIZONTE'!I2588)</f>
        <v>0</v>
      </c>
      <c r="R2588" s="363">
        <f t="shared" si="339"/>
        <v>0</v>
      </c>
      <c r="S2588" s="153">
        <f t="shared" si="341"/>
        <v>0</v>
      </c>
      <c r="T2588" s="364"/>
    </row>
    <row r="2589" ht="22.5" hidden="1" spans="1:20">
      <c r="A2589" s="158">
        <v>92618</v>
      </c>
      <c r="B2589" s="100" t="s">
        <v>252</v>
      </c>
      <c r="C2589" s="104" t="s">
        <v>2736</v>
      </c>
      <c r="D2589" s="94" t="s">
        <v>279</v>
      </c>
      <c r="E2589" s="95">
        <v>2250.06</v>
      </c>
      <c r="F2589" s="96">
        <f t="shared" si="335"/>
        <v>2761.72</v>
      </c>
      <c r="G2589" s="107">
        <f>ROUND(SUM('NOVO HORIZONTE'!G2589),2)</f>
        <v>0</v>
      </c>
      <c r="H2589" s="107">
        <f t="shared" si="340"/>
        <v>0</v>
      </c>
      <c r="I2589" s="143">
        <f t="shared" si="336"/>
        <v>0</v>
      </c>
      <c r="J2589" s="142"/>
      <c r="K2589" s="138"/>
      <c r="L2589" s="7" t="str">
        <f t="shared" si="337"/>
        <v/>
      </c>
      <c r="M2589" s="7" t="str">
        <f t="shared" si="338"/>
        <v/>
      </c>
      <c r="N2589" s="7" t="str">
        <f t="shared" si="334"/>
        <v/>
      </c>
      <c r="O2589" s="144"/>
      <c r="P2589" s="355">
        <v>0</v>
      </c>
      <c r="Q2589" s="362">
        <f>SUM('NOVO HORIZONTE'!I2589)</f>
        <v>0</v>
      </c>
      <c r="R2589" s="363">
        <f t="shared" si="339"/>
        <v>0</v>
      </c>
      <c r="S2589" s="153">
        <f t="shared" si="341"/>
        <v>0</v>
      </c>
      <c r="T2589" s="364"/>
    </row>
    <row r="2590" ht="22.5" hidden="1" spans="1:20">
      <c r="A2590" s="158">
        <v>92620</v>
      </c>
      <c r="B2590" s="100" t="s">
        <v>252</v>
      </c>
      <c r="C2590" s="104" t="s">
        <v>2737</v>
      </c>
      <c r="D2590" s="94" t="s">
        <v>279</v>
      </c>
      <c r="E2590" s="95">
        <v>2389.35</v>
      </c>
      <c r="F2590" s="96">
        <f t="shared" si="335"/>
        <v>2932.69</v>
      </c>
      <c r="G2590" s="107">
        <f>ROUND(SUM('NOVO HORIZONTE'!G2590),2)</f>
        <v>0</v>
      </c>
      <c r="H2590" s="107">
        <f t="shared" si="340"/>
        <v>0</v>
      </c>
      <c r="I2590" s="143">
        <f t="shared" si="336"/>
        <v>0</v>
      </c>
      <c r="J2590" s="142"/>
      <c r="K2590" s="138"/>
      <c r="L2590" s="7" t="str">
        <f t="shared" si="337"/>
        <v/>
      </c>
      <c r="M2590" s="7" t="str">
        <f t="shared" si="338"/>
        <v/>
      </c>
      <c r="N2590" s="7" t="str">
        <f t="shared" si="334"/>
        <v/>
      </c>
      <c r="O2590" s="144"/>
      <c r="P2590" s="355">
        <v>0</v>
      </c>
      <c r="Q2590" s="362">
        <f>SUM('NOVO HORIZONTE'!I2590)</f>
        <v>0</v>
      </c>
      <c r="R2590" s="363">
        <f t="shared" si="339"/>
        <v>0</v>
      </c>
      <c r="S2590" s="153">
        <f t="shared" si="341"/>
        <v>0</v>
      </c>
      <c r="T2590" s="364"/>
    </row>
    <row r="2591" ht="12.75" hidden="1" spans="1:20">
      <c r="A2591" s="154" t="s">
        <v>2738</v>
      </c>
      <c r="B2591" s="100"/>
      <c r="C2591" s="161" t="s">
        <v>2739</v>
      </c>
      <c r="D2591" s="94">
        <v>0</v>
      </c>
      <c r="E2591" s="387">
        <v>0</v>
      </c>
      <c r="F2591" s="379">
        <f t="shared" si="335"/>
        <v>0</v>
      </c>
      <c r="G2591" s="209">
        <f>ROUND(SUM('NOVO HORIZONTE'!G2591),2)</f>
        <v>0</v>
      </c>
      <c r="H2591" s="187">
        <f t="shared" si="340"/>
        <v>0</v>
      </c>
      <c r="I2591" s="188">
        <f t="shared" si="336"/>
        <v>0</v>
      </c>
      <c r="J2591" s="142"/>
      <c r="K2591" s="138" t="str">
        <f>IF(OR(SUM(I2592:I2593)&gt;0,SUM(I2592:I2593)&gt;0),"xx","")</f>
        <v/>
      </c>
      <c r="L2591" s="7" t="str">
        <f t="shared" si="337"/>
        <v/>
      </c>
      <c r="M2591" s="7" t="str">
        <f t="shared" si="338"/>
        <v/>
      </c>
      <c r="N2591" s="7" t="str">
        <f t="shared" si="334"/>
        <v/>
      </c>
      <c r="O2591" s="144"/>
      <c r="P2591" s="375"/>
      <c r="Q2591" s="362">
        <f>SUM('NOVO HORIZONTE'!I2591)</f>
        <v>0</v>
      </c>
      <c r="R2591" s="363">
        <f t="shared" si="339"/>
        <v>0</v>
      </c>
      <c r="S2591" s="153">
        <f t="shared" si="341"/>
        <v>0</v>
      </c>
      <c r="T2591" s="364"/>
    </row>
    <row r="2592" ht="22.5" hidden="1" spans="1:20">
      <c r="A2592" s="158">
        <v>94213</v>
      </c>
      <c r="B2592" s="100" t="s">
        <v>252</v>
      </c>
      <c r="C2592" s="104" t="s">
        <v>2740</v>
      </c>
      <c r="D2592" s="94" t="s">
        <v>261</v>
      </c>
      <c r="E2592" s="95">
        <v>79.68</v>
      </c>
      <c r="F2592" s="96">
        <f t="shared" si="335"/>
        <v>97.8</v>
      </c>
      <c r="G2592" s="107">
        <f>ROUND(SUM('NOVO HORIZONTE'!G2592),2)</f>
        <v>0</v>
      </c>
      <c r="H2592" s="107">
        <f t="shared" si="340"/>
        <v>0</v>
      </c>
      <c r="I2592" s="143">
        <f t="shared" si="336"/>
        <v>0</v>
      </c>
      <c r="J2592" s="142"/>
      <c r="K2592" s="138"/>
      <c r="L2592" s="7" t="str">
        <f t="shared" si="337"/>
        <v/>
      </c>
      <c r="M2592" s="7" t="str">
        <f t="shared" si="338"/>
        <v/>
      </c>
      <c r="N2592" s="7" t="str">
        <f t="shared" si="334"/>
        <v/>
      </c>
      <c r="O2592" s="144"/>
      <c r="P2592" s="355">
        <v>0</v>
      </c>
      <c r="Q2592" s="362">
        <f>SUM('NOVO HORIZONTE'!I2592)</f>
        <v>0</v>
      </c>
      <c r="R2592" s="363">
        <f t="shared" si="339"/>
        <v>0</v>
      </c>
      <c r="S2592" s="153">
        <f t="shared" si="341"/>
        <v>0</v>
      </c>
      <c r="T2592" s="364"/>
    </row>
    <row r="2593" ht="22.5" hidden="1" spans="1:20">
      <c r="A2593" s="158">
        <v>94216</v>
      </c>
      <c r="B2593" s="100" t="s">
        <v>252</v>
      </c>
      <c r="C2593" s="104" t="s">
        <v>2741</v>
      </c>
      <c r="D2593" s="94" t="s">
        <v>261</v>
      </c>
      <c r="E2593" s="95">
        <v>233.59</v>
      </c>
      <c r="F2593" s="96">
        <f t="shared" si="335"/>
        <v>286.71</v>
      </c>
      <c r="G2593" s="107">
        <f>ROUND(SUM('NOVO HORIZONTE'!G2593),2)</f>
        <v>0</v>
      </c>
      <c r="H2593" s="107">
        <f t="shared" si="340"/>
        <v>0</v>
      </c>
      <c r="I2593" s="143">
        <f t="shared" si="336"/>
        <v>0</v>
      </c>
      <c r="J2593" s="142"/>
      <c r="K2593" s="138"/>
      <c r="L2593" s="7" t="str">
        <f t="shared" si="337"/>
        <v/>
      </c>
      <c r="M2593" s="7" t="str">
        <f t="shared" si="338"/>
        <v/>
      </c>
      <c r="N2593" s="7" t="str">
        <f t="shared" si="334"/>
        <v/>
      </c>
      <c r="O2593" s="144"/>
      <c r="P2593" s="355">
        <v>0</v>
      </c>
      <c r="Q2593" s="362">
        <f>SUM('NOVO HORIZONTE'!I2593)</f>
        <v>0</v>
      </c>
      <c r="R2593" s="363">
        <f t="shared" si="339"/>
        <v>0</v>
      </c>
      <c r="S2593" s="153">
        <f t="shared" si="341"/>
        <v>0</v>
      </c>
      <c r="T2593" s="364"/>
    </row>
    <row r="2594" ht="12.75" hidden="1" spans="1:20">
      <c r="A2594" s="154" t="s">
        <v>2742</v>
      </c>
      <c r="B2594" s="100"/>
      <c r="C2594" s="161" t="s">
        <v>2743</v>
      </c>
      <c r="D2594" s="94">
        <v>0</v>
      </c>
      <c r="E2594" s="387">
        <v>0</v>
      </c>
      <c r="F2594" s="379">
        <f t="shared" si="335"/>
        <v>0</v>
      </c>
      <c r="G2594" s="209">
        <f>ROUND(SUM('NOVO HORIZONTE'!G2594),2)</f>
        <v>0</v>
      </c>
      <c r="H2594" s="187">
        <f t="shared" si="340"/>
        <v>0</v>
      </c>
      <c r="I2594" s="188">
        <f t="shared" si="336"/>
        <v>0</v>
      </c>
      <c r="J2594" s="142"/>
      <c r="K2594" s="138" t="str">
        <f>IF(OR(SUM(I2595:I2609)&gt;0,SUM(I2595:I2609)&gt;0),"xx","")</f>
        <v/>
      </c>
      <c r="L2594" s="7" t="str">
        <f t="shared" si="337"/>
        <v/>
      </c>
      <c r="M2594" s="7" t="str">
        <f t="shared" si="338"/>
        <v/>
      </c>
      <c r="N2594" s="7" t="str">
        <f t="shared" si="334"/>
        <v/>
      </c>
      <c r="O2594" s="144"/>
      <c r="P2594" s="375"/>
      <c r="Q2594" s="362">
        <f>SUM('NOVO HORIZONTE'!I2594)</f>
        <v>0</v>
      </c>
      <c r="R2594" s="363">
        <f t="shared" si="339"/>
        <v>0</v>
      </c>
      <c r="S2594" s="153">
        <f t="shared" si="341"/>
        <v>0</v>
      </c>
      <c r="T2594" s="364"/>
    </row>
    <row r="2595" ht="22.5" hidden="1" spans="1:20">
      <c r="A2595" s="158">
        <v>94195</v>
      </c>
      <c r="B2595" s="100" t="s">
        <v>252</v>
      </c>
      <c r="C2595" s="104" t="s">
        <v>2744</v>
      </c>
      <c r="D2595" s="94" t="s">
        <v>261</v>
      </c>
      <c r="E2595" s="95">
        <v>38.91</v>
      </c>
      <c r="F2595" s="96">
        <f t="shared" si="335"/>
        <v>47.76</v>
      </c>
      <c r="G2595" s="107">
        <f>ROUND(SUM('NOVO HORIZONTE'!G2595),2)</f>
        <v>0</v>
      </c>
      <c r="H2595" s="107">
        <f t="shared" si="340"/>
        <v>0</v>
      </c>
      <c r="I2595" s="143">
        <f t="shared" si="336"/>
        <v>0</v>
      </c>
      <c r="J2595" s="142"/>
      <c r="K2595" s="138"/>
      <c r="L2595" s="7" t="str">
        <f t="shared" si="337"/>
        <v/>
      </c>
      <c r="M2595" s="7" t="str">
        <f t="shared" si="338"/>
        <v/>
      </c>
      <c r="N2595" s="7" t="str">
        <f t="shared" si="334"/>
        <v/>
      </c>
      <c r="O2595" s="144"/>
      <c r="P2595" s="355">
        <v>0</v>
      </c>
      <c r="Q2595" s="362">
        <f>SUM('NOVO HORIZONTE'!I2595)</f>
        <v>0</v>
      </c>
      <c r="R2595" s="363">
        <f t="shared" si="339"/>
        <v>0</v>
      </c>
      <c r="S2595" s="153">
        <f t="shared" si="341"/>
        <v>0</v>
      </c>
      <c r="T2595" s="364"/>
    </row>
    <row r="2596" ht="22.5" hidden="1" spans="1:20">
      <c r="A2596" s="158">
        <v>94198</v>
      </c>
      <c r="B2596" s="100" t="s">
        <v>252</v>
      </c>
      <c r="C2596" s="104" t="s">
        <v>2745</v>
      </c>
      <c r="D2596" s="94" t="s">
        <v>261</v>
      </c>
      <c r="E2596" s="95">
        <v>42.98</v>
      </c>
      <c r="F2596" s="96">
        <f t="shared" si="335"/>
        <v>52.75</v>
      </c>
      <c r="G2596" s="107">
        <f>ROUND(SUM('NOVO HORIZONTE'!G2596),2)</f>
        <v>0</v>
      </c>
      <c r="H2596" s="107">
        <f t="shared" si="340"/>
        <v>0</v>
      </c>
      <c r="I2596" s="143">
        <f t="shared" si="336"/>
        <v>0</v>
      </c>
      <c r="J2596" s="142"/>
      <c r="K2596" s="138"/>
      <c r="L2596" s="7" t="str">
        <f t="shared" si="337"/>
        <v/>
      </c>
      <c r="M2596" s="7" t="str">
        <f t="shared" si="338"/>
        <v/>
      </c>
      <c r="N2596" s="7" t="str">
        <f t="shared" si="334"/>
        <v/>
      </c>
      <c r="O2596" s="144"/>
      <c r="P2596" s="355">
        <v>0</v>
      </c>
      <c r="Q2596" s="362">
        <f>SUM('NOVO HORIZONTE'!I2596)</f>
        <v>0</v>
      </c>
      <c r="R2596" s="363">
        <f t="shared" si="339"/>
        <v>0</v>
      </c>
      <c r="S2596" s="153">
        <f t="shared" si="341"/>
        <v>0</v>
      </c>
      <c r="T2596" s="364"/>
    </row>
    <row r="2597" ht="22.5" hidden="1" spans="1:20">
      <c r="A2597" s="158">
        <v>94201</v>
      </c>
      <c r="B2597" s="100" t="s">
        <v>252</v>
      </c>
      <c r="C2597" s="104" t="s">
        <v>2746</v>
      </c>
      <c r="D2597" s="94" t="s">
        <v>261</v>
      </c>
      <c r="E2597" s="95">
        <v>55.67</v>
      </c>
      <c r="F2597" s="96">
        <f t="shared" si="335"/>
        <v>68.33</v>
      </c>
      <c r="G2597" s="107">
        <f>ROUND(SUM('NOVO HORIZONTE'!G2597),2)</f>
        <v>0</v>
      </c>
      <c r="H2597" s="107">
        <f t="shared" si="340"/>
        <v>0</v>
      </c>
      <c r="I2597" s="143">
        <f t="shared" si="336"/>
        <v>0</v>
      </c>
      <c r="J2597" s="142"/>
      <c r="K2597" s="138"/>
      <c r="L2597" s="7" t="str">
        <f t="shared" si="337"/>
        <v/>
      </c>
      <c r="M2597" s="7" t="str">
        <f t="shared" si="338"/>
        <v/>
      </c>
      <c r="N2597" s="7" t="str">
        <f t="shared" si="334"/>
        <v/>
      </c>
      <c r="O2597" s="144"/>
      <c r="P2597" s="355">
        <v>0</v>
      </c>
      <c r="Q2597" s="362">
        <f>SUM('NOVO HORIZONTE'!I2597)</f>
        <v>0</v>
      </c>
      <c r="R2597" s="363">
        <f t="shared" si="339"/>
        <v>0</v>
      </c>
      <c r="S2597" s="153">
        <f t="shared" si="341"/>
        <v>0</v>
      </c>
      <c r="T2597" s="364"/>
    </row>
    <row r="2598" ht="22.5" hidden="1" spans="1:20">
      <c r="A2598" s="158">
        <v>94204</v>
      </c>
      <c r="B2598" s="100" t="s">
        <v>252</v>
      </c>
      <c r="C2598" s="104" t="s">
        <v>2747</v>
      </c>
      <c r="D2598" s="94" t="s">
        <v>261</v>
      </c>
      <c r="E2598" s="95">
        <v>62.57</v>
      </c>
      <c r="F2598" s="96">
        <f t="shared" si="335"/>
        <v>76.8</v>
      </c>
      <c r="G2598" s="107">
        <f>ROUND(SUM('NOVO HORIZONTE'!G2598),2)</f>
        <v>0</v>
      </c>
      <c r="H2598" s="107">
        <f t="shared" si="340"/>
        <v>0</v>
      </c>
      <c r="I2598" s="143">
        <f t="shared" si="336"/>
        <v>0</v>
      </c>
      <c r="J2598" s="142"/>
      <c r="K2598" s="138"/>
      <c r="L2598" s="7" t="str">
        <f t="shared" si="337"/>
        <v/>
      </c>
      <c r="M2598" s="7" t="str">
        <f t="shared" si="338"/>
        <v/>
      </c>
      <c r="N2598" s="7" t="str">
        <f t="shared" si="334"/>
        <v/>
      </c>
      <c r="O2598" s="144"/>
      <c r="P2598" s="355">
        <v>0</v>
      </c>
      <c r="Q2598" s="362">
        <f>SUM('NOVO HORIZONTE'!I2598)</f>
        <v>0</v>
      </c>
      <c r="R2598" s="363">
        <f t="shared" si="339"/>
        <v>0</v>
      </c>
      <c r="S2598" s="153">
        <f t="shared" si="341"/>
        <v>0</v>
      </c>
      <c r="T2598" s="364"/>
    </row>
    <row r="2599" ht="22.5" hidden="1" spans="1:20">
      <c r="A2599" s="158">
        <v>94440</v>
      </c>
      <c r="B2599" s="100" t="s">
        <v>252</v>
      </c>
      <c r="C2599" s="104" t="s">
        <v>2748</v>
      </c>
      <c r="D2599" s="94" t="s">
        <v>261</v>
      </c>
      <c r="E2599" s="95">
        <v>38.91</v>
      </c>
      <c r="F2599" s="96">
        <f t="shared" si="335"/>
        <v>47.76</v>
      </c>
      <c r="G2599" s="107">
        <f>ROUND(SUM('NOVO HORIZONTE'!G2599),2)</f>
        <v>0</v>
      </c>
      <c r="H2599" s="107">
        <f t="shared" si="340"/>
        <v>0</v>
      </c>
      <c r="I2599" s="143">
        <f t="shared" si="336"/>
        <v>0</v>
      </c>
      <c r="J2599" s="142"/>
      <c r="K2599" s="138"/>
      <c r="L2599" s="7" t="str">
        <f t="shared" si="337"/>
        <v/>
      </c>
      <c r="M2599" s="7" t="str">
        <f t="shared" si="338"/>
        <v/>
      </c>
      <c r="N2599" s="7" t="str">
        <f t="shared" si="334"/>
        <v/>
      </c>
      <c r="O2599" s="144"/>
      <c r="P2599" s="355">
        <v>0</v>
      </c>
      <c r="Q2599" s="362">
        <f>SUM('NOVO HORIZONTE'!I2599)</f>
        <v>0</v>
      </c>
      <c r="R2599" s="363">
        <f t="shared" si="339"/>
        <v>0</v>
      </c>
      <c r="S2599" s="153">
        <f t="shared" si="341"/>
        <v>0</v>
      </c>
      <c r="T2599" s="364"/>
    </row>
    <row r="2600" ht="22.5" hidden="1" spans="1:20">
      <c r="A2600" s="158">
        <v>94441</v>
      </c>
      <c r="B2600" s="100" t="s">
        <v>252</v>
      </c>
      <c r="C2600" s="104" t="s">
        <v>2749</v>
      </c>
      <c r="D2600" s="94" t="s">
        <v>261</v>
      </c>
      <c r="E2600" s="95">
        <v>42.98</v>
      </c>
      <c r="F2600" s="96">
        <f t="shared" si="335"/>
        <v>52.75</v>
      </c>
      <c r="G2600" s="107">
        <f>ROUND(SUM('NOVO HORIZONTE'!G2600),2)</f>
        <v>0</v>
      </c>
      <c r="H2600" s="107">
        <f t="shared" si="340"/>
        <v>0</v>
      </c>
      <c r="I2600" s="143">
        <f t="shared" si="336"/>
        <v>0</v>
      </c>
      <c r="J2600" s="142"/>
      <c r="K2600" s="138"/>
      <c r="L2600" s="7" t="str">
        <f t="shared" si="337"/>
        <v/>
      </c>
      <c r="M2600" s="7" t="str">
        <f t="shared" si="338"/>
        <v/>
      </c>
      <c r="N2600" s="7" t="str">
        <f t="shared" si="334"/>
        <v/>
      </c>
      <c r="O2600" s="144"/>
      <c r="P2600" s="355">
        <v>0</v>
      </c>
      <c r="Q2600" s="362">
        <f>SUM('NOVO HORIZONTE'!I2600)</f>
        <v>0</v>
      </c>
      <c r="R2600" s="363">
        <f t="shared" si="339"/>
        <v>0</v>
      </c>
      <c r="S2600" s="153">
        <f t="shared" si="341"/>
        <v>0</v>
      </c>
      <c r="T2600" s="364"/>
    </row>
    <row r="2601" ht="22.5" hidden="1" spans="1:20">
      <c r="A2601" s="158">
        <v>94442</v>
      </c>
      <c r="B2601" s="100" t="s">
        <v>252</v>
      </c>
      <c r="C2601" s="104" t="s">
        <v>2750</v>
      </c>
      <c r="D2601" s="94" t="s">
        <v>261</v>
      </c>
      <c r="E2601" s="95">
        <v>38.91</v>
      </c>
      <c r="F2601" s="96">
        <f t="shared" si="335"/>
        <v>47.76</v>
      </c>
      <c r="G2601" s="107">
        <f>ROUND(SUM('NOVO HORIZONTE'!G2601),2)</f>
        <v>0</v>
      </c>
      <c r="H2601" s="107">
        <f t="shared" si="340"/>
        <v>0</v>
      </c>
      <c r="I2601" s="143">
        <f t="shared" si="336"/>
        <v>0</v>
      </c>
      <c r="J2601" s="142"/>
      <c r="K2601" s="138"/>
      <c r="L2601" s="7" t="str">
        <f t="shared" si="337"/>
        <v/>
      </c>
      <c r="M2601" s="7" t="str">
        <f t="shared" si="338"/>
        <v/>
      </c>
      <c r="N2601" s="7" t="str">
        <f t="shared" si="334"/>
        <v/>
      </c>
      <c r="O2601" s="144"/>
      <c r="P2601" s="355">
        <v>0</v>
      </c>
      <c r="Q2601" s="362">
        <f>SUM('NOVO HORIZONTE'!I2601)</f>
        <v>0</v>
      </c>
      <c r="R2601" s="363">
        <f t="shared" si="339"/>
        <v>0</v>
      </c>
      <c r="S2601" s="153">
        <f t="shared" si="341"/>
        <v>0</v>
      </c>
      <c r="T2601" s="364"/>
    </row>
    <row r="2602" ht="22.5" hidden="1" spans="1:20">
      <c r="A2602" s="158">
        <v>94443</v>
      </c>
      <c r="B2602" s="100" t="s">
        <v>252</v>
      </c>
      <c r="C2602" s="104" t="s">
        <v>2751</v>
      </c>
      <c r="D2602" s="94" t="s">
        <v>261</v>
      </c>
      <c r="E2602" s="95">
        <v>42.98</v>
      </c>
      <c r="F2602" s="96">
        <f t="shared" si="335"/>
        <v>52.75</v>
      </c>
      <c r="G2602" s="107">
        <f>ROUND(SUM('NOVO HORIZONTE'!G2602),2)</f>
        <v>0</v>
      </c>
      <c r="H2602" s="107">
        <f t="shared" si="340"/>
        <v>0</v>
      </c>
      <c r="I2602" s="143">
        <f t="shared" si="336"/>
        <v>0</v>
      </c>
      <c r="J2602" s="142"/>
      <c r="K2602" s="138"/>
      <c r="L2602" s="7" t="str">
        <f t="shared" si="337"/>
        <v/>
      </c>
      <c r="M2602" s="7" t="str">
        <f t="shared" si="338"/>
        <v/>
      </c>
      <c r="N2602" s="7" t="str">
        <f t="shared" si="334"/>
        <v/>
      </c>
      <c r="O2602" s="144"/>
      <c r="P2602" s="355">
        <v>0</v>
      </c>
      <c r="Q2602" s="362">
        <f>SUM('NOVO HORIZONTE'!I2602)</f>
        <v>0</v>
      </c>
      <c r="R2602" s="363">
        <f t="shared" si="339"/>
        <v>0</v>
      </c>
      <c r="S2602" s="153">
        <f t="shared" si="341"/>
        <v>0</v>
      </c>
      <c r="T2602" s="364"/>
    </row>
    <row r="2603" ht="22.5" hidden="1" spans="1:20">
      <c r="A2603" s="158">
        <v>94445</v>
      </c>
      <c r="B2603" s="100" t="s">
        <v>252</v>
      </c>
      <c r="C2603" s="104" t="s">
        <v>2752</v>
      </c>
      <c r="D2603" s="94" t="s">
        <v>261</v>
      </c>
      <c r="E2603" s="95">
        <v>55.67</v>
      </c>
      <c r="F2603" s="96">
        <f t="shared" si="335"/>
        <v>68.33</v>
      </c>
      <c r="G2603" s="107">
        <f>ROUND(SUM('NOVO HORIZONTE'!G2603),2)</f>
        <v>0</v>
      </c>
      <c r="H2603" s="107">
        <f t="shared" si="340"/>
        <v>0</v>
      </c>
      <c r="I2603" s="143">
        <f t="shared" si="336"/>
        <v>0</v>
      </c>
      <c r="J2603" s="142"/>
      <c r="K2603" s="138"/>
      <c r="L2603" s="7" t="str">
        <f t="shared" si="337"/>
        <v/>
      </c>
      <c r="M2603" s="7" t="str">
        <f t="shared" si="338"/>
        <v/>
      </c>
      <c r="N2603" s="7" t="str">
        <f t="shared" ref="N2603:N2666" si="342">M2603</f>
        <v/>
      </c>
      <c r="O2603" s="144"/>
      <c r="P2603" s="355">
        <v>0</v>
      </c>
      <c r="Q2603" s="362">
        <f>SUM('NOVO HORIZONTE'!I2603)</f>
        <v>0</v>
      </c>
      <c r="R2603" s="363">
        <f t="shared" si="339"/>
        <v>0</v>
      </c>
      <c r="S2603" s="153">
        <f t="shared" si="341"/>
        <v>0</v>
      </c>
      <c r="T2603" s="364"/>
    </row>
    <row r="2604" ht="22.5" hidden="1" spans="1:20">
      <c r="A2604" s="158">
        <v>94446</v>
      </c>
      <c r="B2604" s="100" t="s">
        <v>252</v>
      </c>
      <c r="C2604" s="104" t="s">
        <v>2753</v>
      </c>
      <c r="D2604" s="94" t="s">
        <v>261</v>
      </c>
      <c r="E2604" s="95">
        <v>62.57</v>
      </c>
      <c r="F2604" s="96">
        <f t="shared" si="335"/>
        <v>76.8</v>
      </c>
      <c r="G2604" s="107">
        <f>ROUND(SUM('NOVO HORIZONTE'!G2604),2)</f>
        <v>0</v>
      </c>
      <c r="H2604" s="107">
        <f t="shared" si="340"/>
        <v>0</v>
      </c>
      <c r="I2604" s="143">
        <f t="shared" si="336"/>
        <v>0</v>
      </c>
      <c r="J2604" s="142"/>
      <c r="K2604" s="138"/>
      <c r="L2604" s="7" t="str">
        <f t="shared" si="337"/>
        <v/>
      </c>
      <c r="M2604" s="7" t="str">
        <f t="shared" si="338"/>
        <v/>
      </c>
      <c r="N2604" s="7" t="str">
        <f t="shared" si="342"/>
        <v/>
      </c>
      <c r="O2604" s="144"/>
      <c r="P2604" s="355">
        <v>0</v>
      </c>
      <c r="Q2604" s="362">
        <f>SUM('NOVO HORIZONTE'!I2604)</f>
        <v>0</v>
      </c>
      <c r="R2604" s="363">
        <f t="shared" si="339"/>
        <v>0</v>
      </c>
      <c r="S2604" s="153">
        <f t="shared" si="341"/>
        <v>0</v>
      </c>
      <c r="T2604" s="364"/>
    </row>
    <row r="2605" ht="22.5" hidden="1" spans="1:20">
      <c r="A2605" s="158">
        <v>94447</v>
      </c>
      <c r="B2605" s="100" t="s">
        <v>252</v>
      </c>
      <c r="C2605" s="104" t="s">
        <v>2754</v>
      </c>
      <c r="D2605" s="94" t="s">
        <v>261</v>
      </c>
      <c r="E2605" s="95">
        <v>55.67</v>
      </c>
      <c r="F2605" s="96">
        <f t="shared" si="335"/>
        <v>68.33</v>
      </c>
      <c r="G2605" s="107">
        <f>ROUND(SUM('NOVO HORIZONTE'!G2605),2)</f>
        <v>0</v>
      </c>
      <c r="H2605" s="107">
        <f t="shared" si="340"/>
        <v>0</v>
      </c>
      <c r="I2605" s="143">
        <f t="shared" si="336"/>
        <v>0</v>
      </c>
      <c r="J2605" s="142"/>
      <c r="K2605" s="138"/>
      <c r="L2605" s="7" t="str">
        <f t="shared" si="337"/>
        <v/>
      </c>
      <c r="M2605" s="7" t="str">
        <f t="shared" si="338"/>
        <v/>
      </c>
      <c r="N2605" s="7" t="str">
        <f t="shared" si="342"/>
        <v/>
      </c>
      <c r="O2605" s="144"/>
      <c r="P2605" s="355">
        <v>0</v>
      </c>
      <c r="Q2605" s="362">
        <f>SUM('NOVO HORIZONTE'!I2605)</f>
        <v>0</v>
      </c>
      <c r="R2605" s="363">
        <f t="shared" si="339"/>
        <v>0</v>
      </c>
      <c r="S2605" s="153">
        <f t="shared" si="341"/>
        <v>0</v>
      </c>
      <c r="T2605" s="364"/>
    </row>
    <row r="2606" ht="22.5" hidden="1" spans="1:20">
      <c r="A2606" s="158">
        <v>94448</v>
      </c>
      <c r="B2606" s="100" t="s">
        <v>252</v>
      </c>
      <c r="C2606" s="104" t="s">
        <v>2755</v>
      </c>
      <c r="D2606" s="94" t="s">
        <v>261</v>
      </c>
      <c r="E2606" s="95">
        <v>62.57</v>
      </c>
      <c r="F2606" s="96">
        <f t="shared" ref="F2606:F2669" si="343">IF(E2606=0,0,IF(P2606=0,ROUND(E2606*(1+E$13),2),ROUND(E2606*(1+E$12),2)))</f>
        <v>76.8</v>
      </c>
      <c r="G2606" s="107">
        <f>ROUND(SUM('NOVO HORIZONTE'!G2606),2)</f>
        <v>0</v>
      </c>
      <c r="H2606" s="107">
        <f t="shared" si="340"/>
        <v>0</v>
      </c>
      <c r="I2606" s="143">
        <f t="shared" ref="I2606:I2669" si="344">IF(ISBLANK(G2606),0,ROUND(G2606*H2606,2))</f>
        <v>0</v>
      </c>
      <c r="J2606" s="142"/>
      <c r="K2606" s="138"/>
      <c r="L2606" s="7" t="str">
        <f t="shared" ref="L2606:L2669" si="345">IF(K2606="X","x",IF(K2606="xx","x",IF(I2606&gt;0,"x","")))</f>
        <v/>
      </c>
      <c r="M2606" s="7" t="str">
        <f t="shared" ref="M2606:M2669" si="346">IF(K2606="X","x",IF(K2606="xx","x",IF(I2606&gt;0,"x","")))</f>
        <v/>
      </c>
      <c r="N2606" s="7" t="str">
        <f t="shared" si="342"/>
        <v/>
      </c>
      <c r="O2606" s="144"/>
      <c r="P2606" s="355">
        <v>0</v>
      </c>
      <c r="Q2606" s="362">
        <f>SUM('NOVO HORIZONTE'!I2606)</f>
        <v>0</v>
      </c>
      <c r="R2606" s="363">
        <f t="shared" ref="R2606:R2669" si="347">I2606-Q2606</f>
        <v>0</v>
      </c>
      <c r="S2606" s="153">
        <f t="shared" si="341"/>
        <v>0</v>
      </c>
      <c r="T2606" s="364"/>
    </row>
    <row r="2607" ht="12.75" hidden="1" spans="1:20">
      <c r="A2607" s="158">
        <v>94232</v>
      </c>
      <c r="B2607" s="100" t="s">
        <v>252</v>
      </c>
      <c r="C2607" s="104" t="s">
        <v>2756</v>
      </c>
      <c r="D2607" s="94" t="s">
        <v>279</v>
      </c>
      <c r="E2607" s="95">
        <v>3.41</v>
      </c>
      <c r="F2607" s="96">
        <f t="shared" si="343"/>
        <v>4.19</v>
      </c>
      <c r="G2607" s="107">
        <f>ROUND(SUM('NOVO HORIZONTE'!G2607),2)</f>
        <v>0</v>
      </c>
      <c r="H2607" s="107">
        <f t="shared" ref="H2607:H2670" si="348">IF(G2607=0,0,F2607)</f>
        <v>0</v>
      </c>
      <c r="I2607" s="143">
        <f t="shared" si="344"/>
        <v>0</v>
      </c>
      <c r="J2607" s="142"/>
      <c r="K2607" s="138"/>
      <c r="L2607" s="7" t="str">
        <f t="shared" si="345"/>
        <v/>
      </c>
      <c r="M2607" s="7" t="str">
        <f t="shared" si="346"/>
        <v/>
      </c>
      <c r="N2607" s="7" t="str">
        <f t="shared" si="342"/>
        <v/>
      </c>
      <c r="O2607" s="144"/>
      <c r="P2607" s="355">
        <v>0</v>
      </c>
      <c r="Q2607" s="362">
        <f>SUM('NOVO HORIZONTE'!I2607)</f>
        <v>0</v>
      </c>
      <c r="R2607" s="363">
        <f t="shared" si="347"/>
        <v>0</v>
      </c>
      <c r="S2607" s="153">
        <f t="shared" si="341"/>
        <v>0</v>
      </c>
      <c r="T2607" s="364"/>
    </row>
    <row r="2608" ht="22.5" hidden="1" spans="1:20">
      <c r="A2608" s="158">
        <v>94219</v>
      </c>
      <c r="B2608" s="100" t="s">
        <v>252</v>
      </c>
      <c r="C2608" s="104" t="s">
        <v>2757</v>
      </c>
      <c r="D2608" s="94" t="s">
        <v>263</v>
      </c>
      <c r="E2608" s="95">
        <v>35.31</v>
      </c>
      <c r="F2608" s="96">
        <f t="shared" si="343"/>
        <v>43.34</v>
      </c>
      <c r="G2608" s="107">
        <f>ROUND(SUM('NOVO HORIZONTE'!G2608),2)</f>
        <v>0</v>
      </c>
      <c r="H2608" s="107">
        <f t="shared" si="348"/>
        <v>0</v>
      </c>
      <c r="I2608" s="143">
        <f t="shared" si="344"/>
        <v>0</v>
      </c>
      <c r="J2608" s="142"/>
      <c r="K2608" s="138"/>
      <c r="L2608" s="7" t="str">
        <f t="shared" si="345"/>
        <v/>
      </c>
      <c r="M2608" s="7" t="str">
        <f t="shared" si="346"/>
        <v/>
      </c>
      <c r="N2608" s="7" t="str">
        <f t="shared" si="342"/>
        <v/>
      </c>
      <c r="O2608" s="144"/>
      <c r="P2608" s="355">
        <v>0</v>
      </c>
      <c r="Q2608" s="362">
        <f>SUM('NOVO HORIZONTE'!I2608)</f>
        <v>0</v>
      </c>
      <c r="R2608" s="363">
        <f t="shared" si="347"/>
        <v>0</v>
      </c>
      <c r="S2608" s="153">
        <f t="shared" si="341"/>
        <v>0</v>
      </c>
      <c r="T2608" s="364"/>
    </row>
    <row r="2609" ht="22.5" hidden="1" spans="1:20">
      <c r="A2609" s="158">
        <v>94221</v>
      </c>
      <c r="B2609" s="100" t="s">
        <v>252</v>
      </c>
      <c r="C2609" s="104" t="s">
        <v>2758</v>
      </c>
      <c r="D2609" s="94" t="s">
        <v>263</v>
      </c>
      <c r="E2609" s="95">
        <v>27.28</v>
      </c>
      <c r="F2609" s="96">
        <f t="shared" si="343"/>
        <v>33.48</v>
      </c>
      <c r="G2609" s="107">
        <f>ROUND(SUM('NOVO HORIZONTE'!G2609),2)</f>
        <v>0</v>
      </c>
      <c r="H2609" s="107">
        <f t="shared" si="348"/>
        <v>0</v>
      </c>
      <c r="I2609" s="143">
        <f t="shared" si="344"/>
        <v>0</v>
      </c>
      <c r="J2609" s="142"/>
      <c r="K2609" s="138"/>
      <c r="L2609" s="7" t="str">
        <f t="shared" si="345"/>
        <v/>
      </c>
      <c r="M2609" s="7" t="str">
        <f t="shared" si="346"/>
        <v/>
      </c>
      <c r="N2609" s="7" t="str">
        <f t="shared" si="342"/>
        <v/>
      </c>
      <c r="O2609" s="144"/>
      <c r="P2609" s="355">
        <v>0</v>
      </c>
      <c r="Q2609" s="362">
        <f>SUM('NOVO HORIZONTE'!I2609)</f>
        <v>0</v>
      </c>
      <c r="R2609" s="363">
        <f t="shared" si="347"/>
        <v>0</v>
      </c>
      <c r="S2609" s="153">
        <f t="shared" si="341"/>
        <v>0</v>
      </c>
      <c r="T2609" s="364"/>
    </row>
    <row r="2610" ht="12.75" hidden="1" spans="1:20">
      <c r="A2610" s="154" t="s">
        <v>2759</v>
      </c>
      <c r="B2610" s="100"/>
      <c r="C2610" s="161" t="s">
        <v>2760</v>
      </c>
      <c r="D2610" s="94">
        <v>0</v>
      </c>
      <c r="E2610" s="387">
        <v>0</v>
      </c>
      <c r="F2610" s="379">
        <f t="shared" si="343"/>
        <v>0</v>
      </c>
      <c r="G2610" s="209">
        <f>ROUND(SUM('NOVO HORIZONTE'!G2610),2)</f>
        <v>0</v>
      </c>
      <c r="H2610" s="187">
        <f t="shared" si="348"/>
        <v>0</v>
      </c>
      <c r="I2610" s="188">
        <f t="shared" si="344"/>
        <v>0</v>
      </c>
      <c r="J2610" s="142"/>
      <c r="K2610" s="138" t="str">
        <f>IF(OR(SUM(I2611:I2614)&gt;0,SUM(I2611:I2614)&gt;0),"xx","")</f>
        <v/>
      </c>
      <c r="L2610" s="7" t="str">
        <f t="shared" si="345"/>
        <v/>
      </c>
      <c r="M2610" s="7" t="str">
        <f t="shared" si="346"/>
        <v/>
      </c>
      <c r="N2610" s="7" t="str">
        <f t="shared" si="342"/>
        <v/>
      </c>
      <c r="O2610" s="144"/>
      <c r="P2610" s="375"/>
      <c r="Q2610" s="362">
        <f>SUM('NOVO HORIZONTE'!I2610)</f>
        <v>0</v>
      </c>
      <c r="R2610" s="363">
        <f t="shared" si="347"/>
        <v>0</v>
      </c>
      <c r="S2610" s="153">
        <f t="shared" si="341"/>
        <v>0</v>
      </c>
      <c r="T2610" s="364"/>
    </row>
    <row r="2611" ht="22.5" hidden="1" spans="1:20">
      <c r="A2611" s="158">
        <v>94189</v>
      </c>
      <c r="B2611" s="100" t="s">
        <v>252</v>
      </c>
      <c r="C2611" s="104" t="s">
        <v>2761</v>
      </c>
      <c r="D2611" s="94" t="s">
        <v>261</v>
      </c>
      <c r="E2611" s="95">
        <v>34.76</v>
      </c>
      <c r="F2611" s="96">
        <f t="shared" si="343"/>
        <v>42.66</v>
      </c>
      <c r="G2611" s="107">
        <f>ROUND(SUM('NOVO HORIZONTE'!G2611),2)</f>
        <v>0</v>
      </c>
      <c r="H2611" s="107">
        <f t="shared" si="348"/>
        <v>0</v>
      </c>
      <c r="I2611" s="143">
        <f t="shared" si="344"/>
        <v>0</v>
      </c>
      <c r="J2611" s="142"/>
      <c r="K2611" s="138"/>
      <c r="L2611" s="7" t="str">
        <f t="shared" si="345"/>
        <v/>
      </c>
      <c r="M2611" s="7" t="str">
        <f t="shared" si="346"/>
        <v/>
      </c>
      <c r="N2611" s="7" t="str">
        <f t="shared" si="342"/>
        <v/>
      </c>
      <c r="O2611" s="144"/>
      <c r="P2611" s="355">
        <v>0</v>
      </c>
      <c r="Q2611" s="362">
        <f>SUM('NOVO HORIZONTE'!I2611)</f>
        <v>0</v>
      </c>
      <c r="R2611" s="363">
        <f t="shared" si="347"/>
        <v>0</v>
      </c>
      <c r="S2611" s="153">
        <f t="shared" si="341"/>
        <v>0</v>
      </c>
      <c r="T2611" s="364"/>
    </row>
    <row r="2612" ht="22.5" hidden="1" spans="1:20">
      <c r="A2612" s="158">
        <v>94192</v>
      </c>
      <c r="B2612" s="100" t="s">
        <v>252</v>
      </c>
      <c r="C2612" s="104" t="s">
        <v>2762</v>
      </c>
      <c r="D2612" s="94" t="s">
        <v>261</v>
      </c>
      <c r="E2612" s="95">
        <v>37.83</v>
      </c>
      <c r="F2612" s="96">
        <f t="shared" si="343"/>
        <v>46.43</v>
      </c>
      <c r="G2612" s="107">
        <f>ROUND(SUM('NOVO HORIZONTE'!G2612),2)</f>
        <v>0</v>
      </c>
      <c r="H2612" s="107">
        <f t="shared" si="348"/>
        <v>0</v>
      </c>
      <c r="I2612" s="143">
        <f t="shared" si="344"/>
        <v>0</v>
      </c>
      <c r="J2612" s="142"/>
      <c r="K2612" s="138"/>
      <c r="L2612" s="7" t="str">
        <f t="shared" si="345"/>
        <v/>
      </c>
      <c r="M2612" s="7" t="str">
        <f t="shared" si="346"/>
        <v/>
      </c>
      <c r="N2612" s="7" t="str">
        <f t="shared" si="342"/>
        <v/>
      </c>
      <c r="O2612" s="144"/>
      <c r="P2612" s="355">
        <v>0</v>
      </c>
      <c r="Q2612" s="362">
        <f>SUM('NOVO HORIZONTE'!I2612)</f>
        <v>0</v>
      </c>
      <c r="R2612" s="363">
        <f t="shared" si="347"/>
        <v>0</v>
      </c>
      <c r="S2612" s="153">
        <f t="shared" si="341"/>
        <v>0</v>
      </c>
      <c r="T2612" s="364"/>
    </row>
    <row r="2613" ht="22.5" hidden="1" spans="1:20">
      <c r="A2613" s="158">
        <v>94220</v>
      </c>
      <c r="B2613" s="100" t="s">
        <v>252</v>
      </c>
      <c r="C2613" s="104" t="s">
        <v>2763</v>
      </c>
      <c r="D2613" s="94" t="s">
        <v>263</v>
      </c>
      <c r="E2613" s="95">
        <v>51.3</v>
      </c>
      <c r="F2613" s="96">
        <f t="shared" si="343"/>
        <v>62.97</v>
      </c>
      <c r="G2613" s="107">
        <f>ROUND(SUM('NOVO HORIZONTE'!G2613),2)</f>
        <v>0</v>
      </c>
      <c r="H2613" s="107">
        <f t="shared" si="348"/>
        <v>0</v>
      </c>
      <c r="I2613" s="143">
        <f t="shared" si="344"/>
        <v>0</v>
      </c>
      <c r="J2613" s="142"/>
      <c r="K2613" s="138"/>
      <c r="L2613" s="7" t="str">
        <f t="shared" si="345"/>
        <v/>
      </c>
      <c r="M2613" s="7" t="str">
        <f t="shared" si="346"/>
        <v/>
      </c>
      <c r="N2613" s="7" t="str">
        <f t="shared" si="342"/>
        <v/>
      </c>
      <c r="O2613" s="144"/>
      <c r="P2613" s="355">
        <v>0</v>
      </c>
      <c r="Q2613" s="362">
        <f>SUM('NOVO HORIZONTE'!I2613)</f>
        <v>0</v>
      </c>
      <c r="R2613" s="363">
        <f t="shared" si="347"/>
        <v>0</v>
      </c>
      <c r="S2613" s="153">
        <f t="shared" si="341"/>
        <v>0</v>
      </c>
      <c r="T2613" s="364"/>
    </row>
    <row r="2614" ht="22.5" hidden="1" spans="1:20">
      <c r="A2614" s="158">
        <v>94222</v>
      </c>
      <c r="B2614" s="100" t="s">
        <v>252</v>
      </c>
      <c r="C2614" s="104" t="s">
        <v>2764</v>
      </c>
      <c r="D2614" s="94" t="s">
        <v>263</v>
      </c>
      <c r="E2614" s="95">
        <v>43.27</v>
      </c>
      <c r="F2614" s="96">
        <f t="shared" si="343"/>
        <v>53.11</v>
      </c>
      <c r="G2614" s="107">
        <f>ROUND(SUM('NOVO HORIZONTE'!G2614),2)</f>
        <v>0</v>
      </c>
      <c r="H2614" s="107">
        <f t="shared" si="348"/>
        <v>0</v>
      </c>
      <c r="I2614" s="143">
        <f t="shared" si="344"/>
        <v>0</v>
      </c>
      <c r="J2614" s="142"/>
      <c r="K2614" s="138"/>
      <c r="L2614" s="7" t="str">
        <f t="shared" si="345"/>
        <v/>
      </c>
      <c r="M2614" s="7" t="str">
        <f t="shared" si="346"/>
        <v/>
      </c>
      <c r="N2614" s="7" t="str">
        <f t="shared" si="342"/>
        <v/>
      </c>
      <c r="O2614" s="144"/>
      <c r="P2614" s="355">
        <v>0</v>
      </c>
      <c r="Q2614" s="362">
        <f>SUM('NOVO HORIZONTE'!I2614)</f>
        <v>0</v>
      </c>
      <c r="R2614" s="363">
        <f t="shared" si="347"/>
        <v>0</v>
      </c>
      <c r="S2614" s="153">
        <f t="shared" si="341"/>
        <v>0</v>
      </c>
      <c r="T2614" s="364"/>
    </row>
    <row r="2615" ht="12.75" hidden="1" spans="1:20">
      <c r="A2615" s="154" t="s">
        <v>2765</v>
      </c>
      <c r="B2615" s="100"/>
      <c r="C2615" s="161" t="s">
        <v>2766</v>
      </c>
      <c r="D2615" s="94">
        <v>0</v>
      </c>
      <c r="E2615" s="387">
        <v>0</v>
      </c>
      <c r="F2615" s="379">
        <f t="shared" si="343"/>
        <v>0</v>
      </c>
      <c r="G2615" s="209">
        <f>ROUND(SUM('NOVO HORIZONTE'!G2615),2)</f>
        <v>0</v>
      </c>
      <c r="H2615" s="187">
        <f t="shared" si="348"/>
        <v>0</v>
      </c>
      <c r="I2615" s="188">
        <f t="shared" si="344"/>
        <v>0</v>
      </c>
      <c r="J2615" s="142"/>
      <c r="K2615" s="138" t="str">
        <f>IF(OR(SUM(I2616:I2621)&gt;0,SUM(I2616:I2621)&gt;0),"xx","")</f>
        <v/>
      </c>
      <c r="L2615" s="7" t="str">
        <f t="shared" si="345"/>
        <v/>
      </c>
      <c r="M2615" s="7" t="str">
        <f t="shared" si="346"/>
        <v/>
      </c>
      <c r="N2615" s="7" t="str">
        <f t="shared" si="342"/>
        <v/>
      </c>
      <c r="O2615" s="144"/>
      <c r="P2615" s="375"/>
      <c r="Q2615" s="362">
        <f>SUM('NOVO HORIZONTE'!I2615)</f>
        <v>0</v>
      </c>
      <c r="R2615" s="363">
        <f t="shared" si="347"/>
        <v>0</v>
      </c>
      <c r="S2615" s="153">
        <f t="shared" si="341"/>
        <v>0</v>
      </c>
      <c r="T2615" s="364"/>
    </row>
    <row r="2616" ht="33.75" hidden="1" spans="1:20">
      <c r="A2616" s="158">
        <v>94207</v>
      </c>
      <c r="B2616" s="100" t="s">
        <v>252</v>
      </c>
      <c r="C2616" s="104" t="s">
        <v>2767</v>
      </c>
      <c r="D2616" s="94" t="s">
        <v>261</v>
      </c>
      <c r="E2616" s="95">
        <v>47.59</v>
      </c>
      <c r="F2616" s="96">
        <f t="shared" si="343"/>
        <v>58.41</v>
      </c>
      <c r="G2616" s="107">
        <f>ROUND(SUM('NOVO HORIZONTE'!G2616),2)</f>
        <v>0</v>
      </c>
      <c r="H2616" s="107">
        <f t="shared" si="348"/>
        <v>0</v>
      </c>
      <c r="I2616" s="143">
        <f t="shared" si="344"/>
        <v>0</v>
      </c>
      <c r="J2616" s="142"/>
      <c r="K2616" s="138"/>
      <c r="L2616" s="7" t="str">
        <f t="shared" si="345"/>
        <v/>
      </c>
      <c r="M2616" s="7" t="str">
        <f t="shared" si="346"/>
        <v/>
      </c>
      <c r="N2616" s="7" t="str">
        <f t="shared" si="342"/>
        <v/>
      </c>
      <c r="O2616" s="144"/>
      <c r="P2616" s="355">
        <v>0</v>
      </c>
      <c r="Q2616" s="362">
        <f>SUM('NOVO HORIZONTE'!I2616)</f>
        <v>0</v>
      </c>
      <c r="R2616" s="363">
        <f t="shared" si="347"/>
        <v>0</v>
      </c>
      <c r="S2616" s="153">
        <f t="shared" si="341"/>
        <v>0</v>
      </c>
      <c r="T2616" s="364"/>
    </row>
    <row r="2617" ht="33.75" hidden="1" spans="1:20">
      <c r="A2617" s="158">
        <v>94210</v>
      </c>
      <c r="B2617" s="100" t="s">
        <v>252</v>
      </c>
      <c r="C2617" s="104" t="s">
        <v>2768</v>
      </c>
      <c r="D2617" s="94" t="s">
        <v>261</v>
      </c>
      <c r="E2617" s="95">
        <v>50.71</v>
      </c>
      <c r="F2617" s="96">
        <f t="shared" si="343"/>
        <v>62.24</v>
      </c>
      <c r="G2617" s="107">
        <f>ROUND(SUM('NOVO HORIZONTE'!G2617),2)</f>
        <v>0</v>
      </c>
      <c r="H2617" s="107">
        <f t="shared" si="348"/>
        <v>0</v>
      </c>
      <c r="I2617" s="143">
        <f t="shared" si="344"/>
        <v>0</v>
      </c>
      <c r="J2617" s="142"/>
      <c r="K2617" s="138"/>
      <c r="L2617" s="7" t="str">
        <f t="shared" si="345"/>
        <v/>
      </c>
      <c r="M2617" s="7" t="str">
        <f t="shared" si="346"/>
        <v/>
      </c>
      <c r="N2617" s="7" t="str">
        <f t="shared" si="342"/>
        <v/>
      </c>
      <c r="O2617" s="144"/>
      <c r="P2617" s="355">
        <v>0</v>
      </c>
      <c r="Q2617" s="362">
        <f>SUM('NOVO HORIZONTE'!I2617)</f>
        <v>0</v>
      </c>
      <c r="R2617" s="363">
        <f t="shared" si="347"/>
        <v>0</v>
      </c>
      <c r="S2617" s="153">
        <f t="shared" si="341"/>
        <v>0</v>
      </c>
      <c r="T2617" s="364"/>
    </row>
    <row r="2618" ht="22.5" hidden="1" spans="1:20">
      <c r="A2618" s="158">
        <v>94218</v>
      </c>
      <c r="B2618" s="100" t="s">
        <v>252</v>
      </c>
      <c r="C2618" s="104" t="s">
        <v>2769</v>
      </c>
      <c r="D2618" s="94" t="s">
        <v>261</v>
      </c>
      <c r="E2618" s="95">
        <v>123.77</v>
      </c>
      <c r="F2618" s="96">
        <f t="shared" si="343"/>
        <v>151.92</v>
      </c>
      <c r="G2618" s="107">
        <f>ROUND(SUM('NOVO HORIZONTE'!G2618),2)</f>
        <v>0</v>
      </c>
      <c r="H2618" s="107">
        <f t="shared" si="348"/>
        <v>0</v>
      </c>
      <c r="I2618" s="143">
        <f t="shared" si="344"/>
        <v>0</v>
      </c>
      <c r="J2618" s="142"/>
      <c r="K2618" s="138"/>
      <c r="L2618" s="7" t="str">
        <f t="shared" si="345"/>
        <v/>
      </c>
      <c r="M2618" s="7" t="str">
        <f t="shared" si="346"/>
        <v/>
      </c>
      <c r="N2618" s="7" t="str">
        <f t="shared" si="342"/>
        <v/>
      </c>
      <c r="O2618" s="144"/>
      <c r="P2618" s="355">
        <v>0</v>
      </c>
      <c r="Q2618" s="362">
        <f>SUM('NOVO HORIZONTE'!I2618)</f>
        <v>0</v>
      </c>
      <c r="R2618" s="363">
        <f t="shared" si="347"/>
        <v>0</v>
      </c>
      <c r="S2618" s="153">
        <f t="shared" si="341"/>
        <v>0</v>
      </c>
      <c r="T2618" s="364"/>
    </row>
    <row r="2619" ht="22.5" hidden="1" spans="1:20">
      <c r="A2619" s="158">
        <v>94223</v>
      </c>
      <c r="B2619" s="100" t="s">
        <v>252</v>
      </c>
      <c r="C2619" s="104" t="s">
        <v>2770</v>
      </c>
      <c r="D2619" s="94" t="s">
        <v>263</v>
      </c>
      <c r="E2619" s="95">
        <v>78.37</v>
      </c>
      <c r="F2619" s="96">
        <f t="shared" si="343"/>
        <v>96.19</v>
      </c>
      <c r="G2619" s="107">
        <f>ROUND(SUM('NOVO HORIZONTE'!G2619),2)</f>
        <v>0</v>
      </c>
      <c r="H2619" s="107">
        <f t="shared" si="348"/>
        <v>0</v>
      </c>
      <c r="I2619" s="143">
        <f t="shared" si="344"/>
        <v>0</v>
      </c>
      <c r="J2619" s="142"/>
      <c r="K2619" s="138"/>
      <c r="L2619" s="7" t="str">
        <f t="shared" si="345"/>
        <v/>
      </c>
      <c r="M2619" s="7" t="str">
        <f t="shared" si="346"/>
        <v/>
      </c>
      <c r="N2619" s="7" t="str">
        <f t="shared" si="342"/>
        <v/>
      </c>
      <c r="O2619" s="144"/>
      <c r="P2619" s="355">
        <v>0</v>
      </c>
      <c r="Q2619" s="362">
        <f>SUM('NOVO HORIZONTE'!I2619)</f>
        <v>0</v>
      </c>
      <c r="R2619" s="363">
        <f t="shared" si="347"/>
        <v>0</v>
      </c>
      <c r="S2619" s="153">
        <f t="shared" si="341"/>
        <v>0</v>
      </c>
      <c r="T2619" s="364"/>
    </row>
    <row r="2620" ht="22.5" hidden="1" spans="1:20">
      <c r="A2620" s="158">
        <v>100325</v>
      </c>
      <c r="B2620" s="100" t="s">
        <v>252</v>
      </c>
      <c r="C2620" s="104" t="s">
        <v>2771</v>
      </c>
      <c r="D2620" s="94" t="s">
        <v>263</v>
      </c>
      <c r="E2620" s="95">
        <v>85.1</v>
      </c>
      <c r="F2620" s="96">
        <f t="shared" si="343"/>
        <v>104.45</v>
      </c>
      <c r="G2620" s="107">
        <f>ROUND(SUM('NOVO HORIZONTE'!G2620),2)</f>
        <v>0</v>
      </c>
      <c r="H2620" s="107">
        <f t="shared" si="348"/>
        <v>0</v>
      </c>
      <c r="I2620" s="143">
        <f t="shared" si="344"/>
        <v>0</v>
      </c>
      <c r="J2620" s="142"/>
      <c r="K2620" s="138"/>
      <c r="L2620" s="7" t="str">
        <f t="shared" si="345"/>
        <v/>
      </c>
      <c r="M2620" s="7" t="str">
        <f t="shared" si="346"/>
        <v/>
      </c>
      <c r="N2620" s="7" t="str">
        <f t="shared" si="342"/>
        <v/>
      </c>
      <c r="O2620" s="144"/>
      <c r="P2620" s="355">
        <v>0</v>
      </c>
      <c r="Q2620" s="362">
        <f>SUM('NOVO HORIZONTE'!I2620)</f>
        <v>0</v>
      </c>
      <c r="R2620" s="363">
        <f t="shared" si="347"/>
        <v>0</v>
      </c>
      <c r="S2620" s="153">
        <f t="shared" si="341"/>
        <v>0</v>
      </c>
      <c r="T2620" s="364"/>
    </row>
    <row r="2621" ht="22.5" hidden="1" spans="1:20">
      <c r="A2621" s="158">
        <v>94451</v>
      </c>
      <c r="B2621" s="100" t="s">
        <v>252</v>
      </c>
      <c r="C2621" s="104" t="s">
        <v>2772</v>
      </c>
      <c r="D2621" s="94" t="s">
        <v>263</v>
      </c>
      <c r="E2621" s="95">
        <v>87.89</v>
      </c>
      <c r="F2621" s="96">
        <f t="shared" si="343"/>
        <v>107.88</v>
      </c>
      <c r="G2621" s="107">
        <f>ROUND(SUM('NOVO HORIZONTE'!G2621),2)</f>
        <v>0</v>
      </c>
      <c r="H2621" s="107">
        <f t="shared" si="348"/>
        <v>0</v>
      </c>
      <c r="I2621" s="143">
        <f t="shared" si="344"/>
        <v>0</v>
      </c>
      <c r="J2621" s="142"/>
      <c r="K2621" s="138"/>
      <c r="L2621" s="7" t="str">
        <f t="shared" si="345"/>
        <v/>
      </c>
      <c r="M2621" s="7" t="str">
        <f t="shared" si="346"/>
        <v/>
      </c>
      <c r="N2621" s="7" t="str">
        <f t="shared" si="342"/>
        <v/>
      </c>
      <c r="O2621" s="144"/>
      <c r="P2621" s="355">
        <v>0</v>
      </c>
      <c r="Q2621" s="362">
        <f>SUM('NOVO HORIZONTE'!I2621)</f>
        <v>0</v>
      </c>
      <c r="R2621" s="363">
        <f t="shared" si="347"/>
        <v>0</v>
      </c>
      <c r="S2621" s="153">
        <f t="shared" si="341"/>
        <v>0</v>
      </c>
      <c r="T2621" s="364"/>
    </row>
    <row r="2622" ht="12.75" hidden="1" spans="1:20">
      <c r="A2622" s="154" t="s">
        <v>2773</v>
      </c>
      <c r="B2622" s="100"/>
      <c r="C2622" s="161" t="s">
        <v>2774</v>
      </c>
      <c r="D2622" s="94">
        <v>0</v>
      </c>
      <c r="E2622" s="387">
        <v>0</v>
      </c>
      <c r="F2622" s="379">
        <f t="shared" si="343"/>
        <v>0</v>
      </c>
      <c r="G2622" s="209">
        <f>ROUND(SUM('NOVO HORIZONTE'!G2622),2)</f>
        <v>0</v>
      </c>
      <c r="H2622" s="187">
        <f t="shared" si="348"/>
        <v>0</v>
      </c>
      <c r="I2622" s="188">
        <f t="shared" si="344"/>
        <v>0</v>
      </c>
      <c r="J2622" s="142"/>
      <c r="K2622" s="138" t="str">
        <f>IF(OR(SUM(I2623:I2624)&gt;0,SUM(I2623:I2624)&gt;0),"xx","")</f>
        <v/>
      </c>
      <c r="L2622" s="7" t="str">
        <f t="shared" si="345"/>
        <v/>
      </c>
      <c r="M2622" s="7" t="str">
        <f t="shared" si="346"/>
        <v/>
      </c>
      <c r="N2622" s="7" t="str">
        <f t="shared" si="342"/>
        <v/>
      </c>
      <c r="O2622" s="144"/>
      <c r="P2622" s="375"/>
      <c r="Q2622" s="362">
        <f>SUM('NOVO HORIZONTE'!I2622)</f>
        <v>0</v>
      </c>
      <c r="R2622" s="363">
        <f t="shared" si="347"/>
        <v>0</v>
      </c>
      <c r="S2622" s="153">
        <f t="shared" si="341"/>
        <v>0</v>
      </c>
      <c r="T2622" s="364"/>
    </row>
    <row r="2623" ht="22.5" hidden="1" spans="1:20">
      <c r="A2623" s="158">
        <v>94449</v>
      </c>
      <c r="B2623" s="100" t="s">
        <v>252</v>
      </c>
      <c r="C2623" s="104" t="s">
        <v>2775</v>
      </c>
      <c r="D2623" s="94" t="s">
        <v>261</v>
      </c>
      <c r="E2623" s="95">
        <v>67.16</v>
      </c>
      <c r="F2623" s="96">
        <f t="shared" si="343"/>
        <v>82.43</v>
      </c>
      <c r="G2623" s="107">
        <f>ROUND(SUM('NOVO HORIZONTE'!G2623),2)</f>
        <v>0</v>
      </c>
      <c r="H2623" s="107">
        <f t="shared" si="348"/>
        <v>0</v>
      </c>
      <c r="I2623" s="143">
        <f t="shared" si="344"/>
        <v>0</v>
      </c>
      <c r="J2623" s="142"/>
      <c r="K2623" s="138"/>
      <c r="L2623" s="7" t="str">
        <f t="shared" si="345"/>
        <v/>
      </c>
      <c r="M2623" s="7" t="str">
        <f t="shared" si="346"/>
        <v/>
      </c>
      <c r="N2623" s="7" t="str">
        <f t="shared" si="342"/>
        <v/>
      </c>
      <c r="O2623" s="144"/>
      <c r="P2623" s="355">
        <v>0</v>
      </c>
      <c r="Q2623" s="362">
        <f>SUM('NOVO HORIZONTE'!I2623)</f>
        <v>0</v>
      </c>
      <c r="R2623" s="363">
        <f t="shared" si="347"/>
        <v>0</v>
      </c>
      <c r="S2623" s="153">
        <f t="shared" si="341"/>
        <v>0</v>
      </c>
      <c r="T2623" s="364"/>
    </row>
    <row r="2624" ht="22.5" hidden="1" spans="1:20">
      <c r="A2624" s="158">
        <v>94444</v>
      </c>
      <c r="B2624" s="100" t="s">
        <v>252</v>
      </c>
      <c r="C2624" s="104" t="s">
        <v>2776</v>
      </c>
      <c r="D2624" s="94" t="s">
        <v>261</v>
      </c>
      <c r="E2624" s="95">
        <v>659.23</v>
      </c>
      <c r="F2624" s="96">
        <f t="shared" si="343"/>
        <v>809.14</v>
      </c>
      <c r="G2624" s="107">
        <f>ROUND(SUM('NOVO HORIZONTE'!G2624),2)</f>
        <v>0</v>
      </c>
      <c r="H2624" s="107">
        <f t="shared" si="348"/>
        <v>0</v>
      </c>
      <c r="I2624" s="143">
        <f t="shared" si="344"/>
        <v>0</v>
      </c>
      <c r="J2624" s="142"/>
      <c r="K2624" s="138"/>
      <c r="L2624" s="7" t="str">
        <f t="shared" si="345"/>
        <v/>
      </c>
      <c r="M2624" s="7" t="str">
        <f t="shared" si="346"/>
        <v/>
      </c>
      <c r="N2624" s="7" t="str">
        <f t="shared" si="342"/>
        <v/>
      </c>
      <c r="O2624" s="144"/>
      <c r="P2624" s="355">
        <v>0</v>
      </c>
      <c r="Q2624" s="362">
        <f>SUM('NOVO HORIZONTE'!I2624)</f>
        <v>0</v>
      </c>
      <c r="R2624" s="363">
        <f t="shared" si="347"/>
        <v>0</v>
      </c>
      <c r="S2624" s="153">
        <f t="shared" si="341"/>
        <v>0</v>
      </c>
      <c r="T2624" s="364"/>
    </row>
    <row r="2625" ht="12.75" hidden="1" spans="1:20">
      <c r="A2625" s="154" t="s">
        <v>2777</v>
      </c>
      <c r="B2625" s="100"/>
      <c r="C2625" s="161" t="s">
        <v>2778</v>
      </c>
      <c r="D2625" s="94">
        <v>0</v>
      </c>
      <c r="E2625" s="387">
        <v>0</v>
      </c>
      <c r="F2625" s="379">
        <f t="shared" si="343"/>
        <v>0</v>
      </c>
      <c r="G2625" s="209">
        <f>ROUND(SUM('NOVO HORIZONTE'!G2625),2)</f>
        <v>0</v>
      </c>
      <c r="H2625" s="187">
        <f t="shared" si="348"/>
        <v>0</v>
      </c>
      <c r="I2625" s="188">
        <f t="shared" si="344"/>
        <v>0</v>
      </c>
      <c r="J2625" s="142"/>
      <c r="K2625" s="138" t="str">
        <f>IF(OR(SUM(I2626:I2639)&gt;0,SUM(I2626:I2639)&gt;0),"xx","")</f>
        <v/>
      </c>
      <c r="L2625" s="7" t="str">
        <f t="shared" si="345"/>
        <v/>
      </c>
      <c r="M2625" s="7" t="str">
        <f t="shared" si="346"/>
        <v/>
      </c>
      <c r="N2625" s="7" t="str">
        <f t="shared" si="342"/>
        <v/>
      </c>
      <c r="O2625" s="144"/>
      <c r="P2625" s="375"/>
      <c r="Q2625" s="362">
        <f>SUM('NOVO HORIZONTE'!I2625)</f>
        <v>0</v>
      </c>
      <c r="R2625" s="363">
        <f t="shared" si="347"/>
        <v>0</v>
      </c>
      <c r="S2625" s="153">
        <f t="shared" si="341"/>
        <v>0</v>
      </c>
      <c r="T2625" s="364"/>
    </row>
    <row r="2626" ht="22.5" hidden="1" spans="1:20">
      <c r="A2626" s="158">
        <v>92568</v>
      </c>
      <c r="B2626" s="100" t="s">
        <v>252</v>
      </c>
      <c r="C2626" s="104" t="s">
        <v>2779</v>
      </c>
      <c r="D2626" s="94" t="s">
        <v>261</v>
      </c>
      <c r="E2626" s="95">
        <v>148.41</v>
      </c>
      <c r="F2626" s="96">
        <f t="shared" si="343"/>
        <v>182.16</v>
      </c>
      <c r="G2626" s="107">
        <f>ROUND(SUM('NOVO HORIZONTE'!G2626),2)</f>
        <v>0</v>
      </c>
      <c r="H2626" s="107">
        <f t="shared" si="348"/>
        <v>0</v>
      </c>
      <c r="I2626" s="143">
        <f t="shared" si="344"/>
        <v>0</v>
      </c>
      <c r="J2626" s="142"/>
      <c r="K2626" s="138"/>
      <c r="L2626" s="7" t="str">
        <f t="shared" si="345"/>
        <v/>
      </c>
      <c r="M2626" s="7" t="str">
        <f t="shared" si="346"/>
        <v/>
      </c>
      <c r="N2626" s="7" t="str">
        <f t="shared" si="342"/>
        <v/>
      </c>
      <c r="O2626" s="144"/>
      <c r="P2626" s="355">
        <v>0</v>
      </c>
      <c r="Q2626" s="362">
        <f>SUM('NOVO HORIZONTE'!I2626)</f>
        <v>0</v>
      </c>
      <c r="R2626" s="363">
        <f t="shared" si="347"/>
        <v>0</v>
      </c>
      <c r="S2626" s="153">
        <f t="shared" si="341"/>
        <v>0</v>
      </c>
      <c r="T2626" s="364"/>
    </row>
    <row r="2627" ht="22.5" hidden="1" spans="1:20">
      <c r="A2627" s="158">
        <v>92569</v>
      </c>
      <c r="B2627" s="100" t="s">
        <v>252</v>
      </c>
      <c r="C2627" s="104" t="s">
        <v>2780</v>
      </c>
      <c r="D2627" s="94" t="s">
        <v>261</v>
      </c>
      <c r="E2627" s="95">
        <v>82.23</v>
      </c>
      <c r="F2627" s="96">
        <f t="shared" si="343"/>
        <v>100.93</v>
      </c>
      <c r="G2627" s="107">
        <f>ROUND(SUM('NOVO HORIZONTE'!G2627),2)</f>
        <v>0</v>
      </c>
      <c r="H2627" s="107">
        <f t="shared" si="348"/>
        <v>0</v>
      </c>
      <c r="I2627" s="143">
        <f t="shared" si="344"/>
        <v>0</v>
      </c>
      <c r="J2627" s="142"/>
      <c r="K2627" s="138"/>
      <c r="L2627" s="7" t="str">
        <f t="shared" si="345"/>
        <v/>
      </c>
      <c r="M2627" s="7" t="str">
        <f t="shared" si="346"/>
        <v/>
      </c>
      <c r="N2627" s="7" t="str">
        <f t="shared" si="342"/>
        <v/>
      </c>
      <c r="O2627" s="144"/>
      <c r="P2627" s="355">
        <v>0</v>
      </c>
      <c r="Q2627" s="362">
        <f>SUM('NOVO HORIZONTE'!I2627)</f>
        <v>0</v>
      </c>
      <c r="R2627" s="363">
        <f t="shared" si="347"/>
        <v>0</v>
      </c>
      <c r="S2627" s="153">
        <f t="shared" si="341"/>
        <v>0</v>
      </c>
      <c r="T2627" s="364"/>
    </row>
    <row r="2628" ht="22.5" hidden="1" spans="1:20">
      <c r="A2628" s="158">
        <v>92570</v>
      </c>
      <c r="B2628" s="100" t="s">
        <v>252</v>
      </c>
      <c r="C2628" s="104" t="s">
        <v>2781</v>
      </c>
      <c r="D2628" s="94" t="s">
        <v>261</v>
      </c>
      <c r="E2628" s="95">
        <v>51.77</v>
      </c>
      <c r="F2628" s="96">
        <f t="shared" si="343"/>
        <v>63.54</v>
      </c>
      <c r="G2628" s="107">
        <f>ROUND(SUM('NOVO HORIZONTE'!G2628),2)</f>
        <v>0</v>
      </c>
      <c r="H2628" s="107">
        <f t="shared" si="348"/>
        <v>0</v>
      </c>
      <c r="I2628" s="143">
        <f t="shared" si="344"/>
        <v>0</v>
      </c>
      <c r="J2628" s="142"/>
      <c r="K2628" s="138"/>
      <c r="L2628" s="7" t="str">
        <f t="shared" si="345"/>
        <v/>
      </c>
      <c r="M2628" s="7" t="str">
        <f t="shared" si="346"/>
        <v/>
      </c>
      <c r="N2628" s="7" t="str">
        <f t="shared" si="342"/>
        <v/>
      </c>
      <c r="O2628" s="144"/>
      <c r="P2628" s="355">
        <v>0</v>
      </c>
      <c r="Q2628" s="362">
        <f>SUM('NOVO HORIZONTE'!I2628)</f>
        <v>0</v>
      </c>
      <c r="R2628" s="363">
        <f t="shared" si="347"/>
        <v>0</v>
      </c>
      <c r="S2628" s="153">
        <f t="shared" si="341"/>
        <v>0</v>
      </c>
      <c r="T2628" s="364"/>
    </row>
    <row r="2629" ht="22.5" hidden="1" spans="1:20">
      <c r="A2629" s="158">
        <v>92571</v>
      </c>
      <c r="B2629" s="100" t="s">
        <v>252</v>
      </c>
      <c r="C2629" s="104" t="s">
        <v>2782</v>
      </c>
      <c r="D2629" s="94" t="s">
        <v>261</v>
      </c>
      <c r="E2629" s="95">
        <v>158.66</v>
      </c>
      <c r="F2629" s="96">
        <f t="shared" si="343"/>
        <v>194.74</v>
      </c>
      <c r="G2629" s="107">
        <f>ROUND(SUM('NOVO HORIZONTE'!G2629),2)</f>
        <v>0</v>
      </c>
      <c r="H2629" s="107">
        <f t="shared" si="348"/>
        <v>0</v>
      </c>
      <c r="I2629" s="143">
        <f t="shared" si="344"/>
        <v>0</v>
      </c>
      <c r="J2629" s="142"/>
      <c r="K2629" s="138"/>
      <c r="L2629" s="7" t="str">
        <f t="shared" si="345"/>
        <v/>
      </c>
      <c r="M2629" s="7" t="str">
        <f t="shared" si="346"/>
        <v/>
      </c>
      <c r="N2629" s="7" t="str">
        <f t="shared" si="342"/>
        <v/>
      </c>
      <c r="O2629" s="144"/>
      <c r="P2629" s="355">
        <v>0</v>
      </c>
      <c r="Q2629" s="362">
        <f>SUM('NOVO HORIZONTE'!I2629)</f>
        <v>0</v>
      </c>
      <c r="R2629" s="363">
        <f t="shared" si="347"/>
        <v>0</v>
      </c>
      <c r="S2629" s="153">
        <f t="shared" si="341"/>
        <v>0</v>
      </c>
      <c r="T2629" s="364"/>
    </row>
    <row r="2630" ht="22.5" hidden="1" spans="1:20">
      <c r="A2630" s="158">
        <v>92572</v>
      </c>
      <c r="B2630" s="100" t="s">
        <v>252</v>
      </c>
      <c r="C2630" s="104" t="s">
        <v>2783</v>
      </c>
      <c r="D2630" s="94" t="s">
        <v>261</v>
      </c>
      <c r="E2630" s="95">
        <v>94.67</v>
      </c>
      <c r="F2630" s="96">
        <f t="shared" si="343"/>
        <v>116.2</v>
      </c>
      <c r="G2630" s="107">
        <f>ROUND(SUM('NOVO HORIZONTE'!G2630),2)</f>
        <v>0</v>
      </c>
      <c r="H2630" s="107">
        <f t="shared" si="348"/>
        <v>0</v>
      </c>
      <c r="I2630" s="143">
        <f t="shared" si="344"/>
        <v>0</v>
      </c>
      <c r="J2630" s="142"/>
      <c r="K2630" s="138"/>
      <c r="L2630" s="7" t="str">
        <f t="shared" si="345"/>
        <v/>
      </c>
      <c r="M2630" s="7" t="str">
        <f t="shared" si="346"/>
        <v/>
      </c>
      <c r="N2630" s="7" t="str">
        <f t="shared" si="342"/>
        <v/>
      </c>
      <c r="O2630" s="144"/>
      <c r="P2630" s="355">
        <v>0</v>
      </c>
      <c r="Q2630" s="362">
        <f>SUM('NOVO HORIZONTE'!I2630)</f>
        <v>0</v>
      </c>
      <c r="R2630" s="363">
        <f t="shared" si="347"/>
        <v>0</v>
      </c>
      <c r="S2630" s="153">
        <f t="shared" si="341"/>
        <v>0</v>
      </c>
      <c r="T2630" s="364"/>
    </row>
    <row r="2631" ht="33.75" hidden="1" spans="1:20">
      <c r="A2631" s="158">
        <v>92573</v>
      </c>
      <c r="B2631" s="100" t="s">
        <v>252</v>
      </c>
      <c r="C2631" s="104" t="s">
        <v>2784</v>
      </c>
      <c r="D2631" s="94" t="s">
        <v>261</v>
      </c>
      <c r="E2631" s="95">
        <v>56.13</v>
      </c>
      <c r="F2631" s="96">
        <f t="shared" si="343"/>
        <v>68.89</v>
      </c>
      <c r="G2631" s="107">
        <f>ROUND(SUM('NOVO HORIZONTE'!G2631),2)</f>
        <v>0</v>
      </c>
      <c r="H2631" s="107">
        <f t="shared" si="348"/>
        <v>0</v>
      </c>
      <c r="I2631" s="143">
        <f t="shared" si="344"/>
        <v>0</v>
      </c>
      <c r="J2631" s="142"/>
      <c r="K2631" s="138"/>
      <c r="L2631" s="7" t="str">
        <f t="shared" si="345"/>
        <v/>
      </c>
      <c r="M2631" s="7" t="str">
        <f t="shared" si="346"/>
        <v/>
      </c>
      <c r="N2631" s="7" t="str">
        <f t="shared" si="342"/>
        <v/>
      </c>
      <c r="O2631" s="144"/>
      <c r="P2631" s="355">
        <v>0</v>
      </c>
      <c r="Q2631" s="362">
        <f>SUM('NOVO HORIZONTE'!I2631)</f>
        <v>0</v>
      </c>
      <c r="R2631" s="363">
        <f t="shared" si="347"/>
        <v>0</v>
      </c>
      <c r="S2631" s="153">
        <f t="shared" si="341"/>
        <v>0</v>
      </c>
      <c r="T2631" s="364"/>
    </row>
    <row r="2632" ht="22.5" hidden="1" spans="1:20">
      <c r="A2632" s="158">
        <v>92574</v>
      </c>
      <c r="B2632" s="100" t="s">
        <v>252</v>
      </c>
      <c r="C2632" s="104" t="s">
        <v>2785</v>
      </c>
      <c r="D2632" s="94" t="s">
        <v>261</v>
      </c>
      <c r="E2632" s="95">
        <v>150.94</v>
      </c>
      <c r="F2632" s="96">
        <f t="shared" si="343"/>
        <v>185.26</v>
      </c>
      <c r="G2632" s="107">
        <f>ROUND(SUM('NOVO HORIZONTE'!G2632),2)</f>
        <v>0</v>
      </c>
      <c r="H2632" s="107">
        <f t="shared" si="348"/>
        <v>0</v>
      </c>
      <c r="I2632" s="143">
        <f t="shared" si="344"/>
        <v>0</v>
      </c>
      <c r="J2632" s="142"/>
      <c r="K2632" s="138"/>
      <c r="L2632" s="7" t="str">
        <f t="shared" si="345"/>
        <v/>
      </c>
      <c r="M2632" s="7" t="str">
        <f t="shared" si="346"/>
        <v/>
      </c>
      <c r="N2632" s="7" t="str">
        <f t="shared" si="342"/>
        <v/>
      </c>
      <c r="O2632" s="144"/>
      <c r="P2632" s="355">
        <v>0</v>
      </c>
      <c r="Q2632" s="362">
        <f>SUM('NOVO HORIZONTE'!I2632)</f>
        <v>0</v>
      </c>
      <c r="R2632" s="363">
        <f t="shared" si="347"/>
        <v>0</v>
      </c>
      <c r="S2632" s="153">
        <f t="shared" si="341"/>
        <v>0</v>
      </c>
      <c r="T2632" s="364"/>
    </row>
    <row r="2633" ht="22.5" hidden="1" spans="1:20">
      <c r="A2633" s="158">
        <v>92575</v>
      </c>
      <c r="B2633" s="100" t="s">
        <v>252</v>
      </c>
      <c r="C2633" s="104" t="s">
        <v>2786</v>
      </c>
      <c r="D2633" s="94" t="s">
        <v>261</v>
      </c>
      <c r="E2633" s="95">
        <v>75.28</v>
      </c>
      <c r="F2633" s="96">
        <f t="shared" si="343"/>
        <v>92.4</v>
      </c>
      <c r="G2633" s="107">
        <f>ROUND(SUM('NOVO HORIZONTE'!G2633),2)</f>
        <v>0</v>
      </c>
      <c r="H2633" s="107">
        <f t="shared" si="348"/>
        <v>0</v>
      </c>
      <c r="I2633" s="143">
        <f t="shared" si="344"/>
        <v>0</v>
      </c>
      <c r="J2633" s="142"/>
      <c r="K2633" s="138"/>
      <c r="L2633" s="7" t="str">
        <f t="shared" si="345"/>
        <v/>
      </c>
      <c r="M2633" s="7" t="str">
        <f t="shared" si="346"/>
        <v/>
      </c>
      <c r="N2633" s="7" t="str">
        <f t="shared" si="342"/>
        <v/>
      </c>
      <c r="O2633" s="144"/>
      <c r="P2633" s="355">
        <v>0</v>
      </c>
      <c r="Q2633" s="362">
        <f>SUM('NOVO HORIZONTE'!I2633)</f>
        <v>0</v>
      </c>
      <c r="R2633" s="363">
        <f t="shared" si="347"/>
        <v>0</v>
      </c>
      <c r="S2633" s="153">
        <f t="shared" si="341"/>
        <v>0</v>
      </c>
      <c r="T2633" s="364"/>
    </row>
    <row r="2634" ht="22.5" hidden="1" spans="1:20">
      <c r="A2634" s="158">
        <v>92576</v>
      </c>
      <c r="B2634" s="100" t="s">
        <v>252</v>
      </c>
      <c r="C2634" s="104" t="s">
        <v>2787</v>
      </c>
      <c r="D2634" s="94" t="s">
        <v>261</v>
      </c>
      <c r="E2634" s="95">
        <v>40.82</v>
      </c>
      <c r="F2634" s="96">
        <f t="shared" si="343"/>
        <v>50.1</v>
      </c>
      <c r="G2634" s="107">
        <f>ROUND(SUM('NOVO HORIZONTE'!G2634),2)</f>
        <v>0</v>
      </c>
      <c r="H2634" s="107">
        <f t="shared" si="348"/>
        <v>0</v>
      </c>
      <c r="I2634" s="143">
        <f t="shared" si="344"/>
        <v>0</v>
      </c>
      <c r="J2634" s="142"/>
      <c r="K2634" s="138"/>
      <c r="L2634" s="7" t="str">
        <f t="shared" si="345"/>
        <v/>
      </c>
      <c r="M2634" s="7" t="str">
        <f t="shared" si="346"/>
        <v/>
      </c>
      <c r="N2634" s="7" t="str">
        <f t="shared" si="342"/>
        <v/>
      </c>
      <c r="O2634" s="144"/>
      <c r="P2634" s="355">
        <v>0</v>
      </c>
      <c r="Q2634" s="362">
        <f>SUM('NOVO HORIZONTE'!I2634)</f>
        <v>0</v>
      </c>
      <c r="R2634" s="363">
        <f t="shared" si="347"/>
        <v>0</v>
      </c>
      <c r="S2634" s="153">
        <f t="shared" si="341"/>
        <v>0</v>
      </c>
      <c r="T2634" s="364"/>
    </row>
    <row r="2635" ht="22.5" hidden="1" spans="1:20">
      <c r="A2635" s="158">
        <v>92577</v>
      </c>
      <c r="B2635" s="100" t="s">
        <v>252</v>
      </c>
      <c r="C2635" s="104" t="s">
        <v>2788</v>
      </c>
      <c r="D2635" s="94" t="s">
        <v>261</v>
      </c>
      <c r="E2635" s="95">
        <v>161.67</v>
      </c>
      <c r="F2635" s="96">
        <f t="shared" si="343"/>
        <v>198.43</v>
      </c>
      <c r="G2635" s="107">
        <f>ROUND(SUM('NOVO HORIZONTE'!G2635),2)</f>
        <v>0</v>
      </c>
      <c r="H2635" s="107">
        <f t="shared" si="348"/>
        <v>0</v>
      </c>
      <c r="I2635" s="143">
        <f t="shared" si="344"/>
        <v>0</v>
      </c>
      <c r="J2635" s="142"/>
      <c r="K2635" s="138"/>
      <c r="L2635" s="7" t="str">
        <f t="shared" si="345"/>
        <v/>
      </c>
      <c r="M2635" s="7" t="str">
        <f t="shared" si="346"/>
        <v/>
      </c>
      <c r="N2635" s="7" t="str">
        <f t="shared" si="342"/>
        <v/>
      </c>
      <c r="O2635" s="144"/>
      <c r="P2635" s="355">
        <v>0</v>
      </c>
      <c r="Q2635" s="362">
        <f>SUM('NOVO HORIZONTE'!I2635)</f>
        <v>0</v>
      </c>
      <c r="R2635" s="363">
        <f t="shared" si="347"/>
        <v>0</v>
      </c>
      <c r="S2635" s="153">
        <f t="shared" si="341"/>
        <v>0</v>
      </c>
      <c r="T2635" s="364"/>
    </row>
    <row r="2636" ht="22.5" hidden="1" spans="1:20">
      <c r="A2636" s="158">
        <v>92578</v>
      </c>
      <c r="B2636" s="100" t="s">
        <v>252</v>
      </c>
      <c r="C2636" s="104" t="s">
        <v>2789</v>
      </c>
      <c r="D2636" s="94" t="s">
        <v>261</v>
      </c>
      <c r="E2636" s="95">
        <v>81.28</v>
      </c>
      <c r="F2636" s="96">
        <f t="shared" si="343"/>
        <v>99.76</v>
      </c>
      <c r="G2636" s="107">
        <f>ROUND(SUM('NOVO HORIZONTE'!G2636),2)</f>
        <v>0</v>
      </c>
      <c r="H2636" s="107">
        <f t="shared" si="348"/>
        <v>0</v>
      </c>
      <c r="I2636" s="143">
        <f t="shared" si="344"/>
        <v>0</v>
      </c>
      <c r="J2636" s="142"/>
      <c r="K2636" s="138"/>
      <c r="L2636" s="7" t="str">
        <f t="shared" si="345"/>
        <v/>
      </c>
      <c r="M2636" s="7" t="str">
        <f t="shared" si="346"/>
        <v/>
      </c>
      <c r="N2636" s="7" t="str">
        <f t="shared" si="342"/>
        <v/>
      </c>
      <c r="O2636" s="144"/>
      <c r="P2636" s="355">
        <v>0</v>
      </c>
      <c r="Q2636" s="362">
        <f>SUM('NOVO HORIZONTE'!I2636)</f>
        <v>0</v>
      </c>
      <c r="R2636" s="363">
        <f t="shared" si="347"/>
        <v>0</v>
      </c>
      <c r="S2636" s="153">
        <f t="shared" si="341"/>
        <v>0</v>
      </c>
      <c r="T2636" s="364"/>
    </row>
    <row r="2637" ht="22.5" hidden="1" spans="1:20">
      <c r="A2637" s="158">
        <v>92579</v>
      </c>
      <c r="B2637" s="100" t="s">
        <v>252</v>
      </c>
      <c r="C2637" s="104" t="s">
        <v>2790</v>
      </c>
      <c r="D2637" s="94" t="s">
        <v>261</v>
      </c>
      <c r="E2637" s="95">
        <v>44.31</v>
      </c>
      <c r="F2637" s="96">
        <f t="shared" si="343"/>
        <v>54.39</v>
      </c>
      <c r="G2637" s="107">
        <f>ROUND(SUM('NOVO HORIZONTE'!G2637),2)</f>
        <v>0</v>
      </c>
      <c r="H2637" s="107">
        <f t="shared" si="348"/>
        <v>0</v>
      </c>
      <c r="I2637" s="143">
        <f t="shared" si="344"/>
        <v>0</v>
      </c>
      <c r="J2637" s="142"/>
      <c r="K2637" s="138"/>
      <c r="L2637" s="7" t="str">
        <f t="shared" si="345"/>
        <v/>
      </c>
      <c r="M2637" s="7" t="str">
        <f t="shared" si="346"/>
        <v/>
      </c>
      <c r="N2637" s="7" t="str">
        <f t="shared" si="342"/>
        <v/>
      </c>
      <c r="O2637" s="144"/>
      <c r="P2637" s="355">
        <v>0</v>
      </c>
      <c r="Q2637" s="362">
        <f>SUM('NOVO HORIZONTE'!I2637)</f>
        <v>0</v>
      </c>
      <c r="R2637" s="363">
        <f t="shared" si="347"/>
        <v>0</v>
      </c>
      <c r="S2637" s="153">
        <f t="shared" si="341"/>
        <v>0</v>
      </c>
      <c r="T2637" s="364"/>
    </row>
    <row r="2638" ht="22.5" hidden="1" spans="1:20">
      <c r="A2638" s="158">
        <v>92580</v>
      </c>
      <c r="B2638" s="100" t="s">
        <v>252</v>
      </c>
      <c r="C2638" s="104" t="s">
        <v>2791</v>
      </c>
      <c r="D2638" s="94" t="s">
        <v>261</v>
      </c>
      <c r="E2638" s="95">
        <v>55.67</v>
      </c>
      <c r="F2638" s="96">
        <f t="shared" si="343"/>
        <v>68.33</v>
      </c>
      <c r="G2638" s="107">
        <f>ROUND(SUM('NOVO HORIZONTE'!G2638),2)</f>
        <v>0</v>
      </c>
      <c r="H2638" s="107">
        <f t="shared" si="348"/>
        <v>0</v>
      </c>
      <c r="I2638" s="143">
        <f t="shared" si="344"/>
        <v>0</v>
      </c>
      <c r="J2638" s="142"/>
      <c r="K2638" s="138"/>
      <c r="L2638" s="7" t="str">
        <f t="shared" si="345"/>
        <v/>
      </c>
      <c r="M2638" s="7" t="str">
        <f t="shared" si="346"/>
        <v/>
      </c>
      <c r="N2638" s="7" t="str">
        <f t="shared" si="342"/>
        <v/>
      </c>
      <c r="O2638" s="144"/>
      <c r="P2638" s="355">
        <v>0</v>
      </c>
      <c r="Q2638" s="362">
        <f>SUM('NOVO HORIZONTE'!I2638)</f>
        <v>0</v>
      </c>
      <c r="R2638" s="363">
        <f t="shared" si="347"/>
        <v>0</v>
      </c>
      <c r="S2638" s="153">
        <f t="shared" si="341"/>
        <v>0</v>
      </c>
      <c r="T2638" s="364"/>
    </row>
    <row r="2639" ht="22.5" hidden="1" spans="1:20">
      <c r="A2639" s="158">
        <v>92581</v>
      </c>
      <c r="B2639" s="100" t="s">
        <v>252</v>
      </c>
      <c r="C2639" s="104" t="s">
        <v>2792</v>
      </c>
      <c r="D2639" s="94" t="s">
        <v>261</v>
      </c>
      <c r="E2639" s="95">
        <v>57.97</v>
      </c>
      <c r="F2639" s="96">
        <f t="shared" si="343"/>
        <v>71.15</v>
      </c>
      <c r="G2639" s="107">
        <f>ROUND(SUM('NOVO HORIZONTE'!G2639),2)</f>
        <v>0</v>
      </c>
      <c r="H2639" s="107">
        <f t="shared" si="348"/>
        <v>0</v>
      </c>
      <c r="I2639" s="143">
        <f t="shared" si="344"/>
        <v>0</v>
      </c>
      <c r="J2639" s="142"/>
      <c r="K2639" s="138"/>
      <c r="L2639" s="7" t="str">
        <f t="shared" si="345"/>
        <v/>
      </c>
      <c r="M2639" s="7" t="str">
        <f t="shared" si="346"/>
        <v/>
      </c>
      <c r="N2639" s="7" t="str">
        <f t="shared" si="342"/>
        <v/>
      </c>
      <c r="O2639" s="144"/>
      <c r="P2639" s="355">
        <v>0</v>
      </c>
      <c r="Q2639" s="362">
        <f>SUM('NOVO HORIZONTE'!I2639)</f>
        <v>0</v>
      </c>
      <c r="R2639" s="363">
        <f t="shared" si="347"/>
        <v>0</v>
      </c>
      <c r="S2639" s="153">
        <f t="shared" si="341"/>
        <v>0</v>
      </c>
      <c r="T2639" s="364"/>
    </row>
    <row r="2640" ht="12.75" hidden="1" spans="1:20">
      <c r="A2640" s="154" t="s">
        <v>2793</v>
      </c>
      <c r="B2640" s="100"/>
      <c r="C2640" s="161" t="s">
        <v>2794</v>
      </c>
      <c r="D2640" s="94">
        <v>0</v>
      </c>
      <c r="E2640" s="387">
        <v>0</v>
      </c>
      <c r="F2640" s="379">
        <f t="shared" si="343"/>
        <v>0</v>
      </c>
      <c r="G2640" s="209">
        <f>ROUND(SUM('NOVO HORIZONTE'!G2640),2)</f>
        <v>0</v>
      </c>
      <c r="H2640" s="187">
        <f t="shared" si="348"/>
        <v>0</v>
      </c>
      <c r="I2640" s="188">
        <f t="shared" si="344"/>
        <v>0</v>
      </c>
      <c r="J2640" s="142"/>
      <c r="K2640" s="138" t="str">
        <f>IF(OR(SUM(I2641:I2644)&gt;0,SUM(I2641:I2644)&gt;0),"xx","")</f>
        <v/>
      </c>
      <c r="L2640" s="7" t="str">
        <f t="shared" si="345"/>
        <v/>
      </c>
      <c r="M2640" s="7" t="str">
        <f t="shared" si="346"/>
        <v/>
      </c>
      <c r="N2640" s="7" t="str">
        <f t="shared" si="342"/>
        <v/>
      </c>
      <c r="O2640" s="144"/>
      <c r="P2640" s="375"/>
      <c r="Q2640" s="362">
        <f>SUM('NOVO HORIZONTE'!I2640)</f>
        <v>0</v>
      </c>
      <c r="R2640" s="363">
        <f t="shared" si="347"/>
        <v>0</v>
      </c>
      <c r="S2640" s="153">
        <f t="shared" si="341"/>
        <v>0</v>
      </c>
      <c r="T2640" s="364"/>
    </row>
    <row r="2641" ht="22.5" hidden="1" spans="1:20">
      <c r="A2641" s="158">
        <v>94227</v>
      </c>
      <c r="B2641" s="100" t="s">
        <v>252</v>
      </c>
      <c r="C2641" s="104" t="s">
        <v>2795</v>
      </c>
      <c r="D2641" s="94" t="s">
        <v>263</v>
      </c>
      <c r="E2641" s="95">
        <v>79.58</v>
      </c>
      <c r="F2641" s="96">
        <f t="shared" si="343"/>
        <v>97.68</v>
      </c>
      <c r="G2641" s="107">
        <f>ROUND(SUM('NOVO HORIZONTE'!G2641),2)</f>
        <v>0</v>
      </c>
      <c r="H2641" s="107">
        <f t="shared" si="348"/>
        <v>0</v>
      </c>
      <c r="I2641" s="143">
        <f t="shared" si="344"/>
        <v>0</v>
      </c>
      <c r="J2641" s="142"/>
      <c r="K2641" s="138"/>
      <c r="L2641" s="7" t="str">
        <f t="shared" si="345"/>
        <v/>
      </c>
      <c r="M2641" s="7" t="str">
        <f t="shared" si="346"/>
        <v/>
      </c>
      <c r="N2641" s="7" t="str">
        <f t="shared" si="342"/>
        <v/>
      </c>
      <c r="O2641" s="144"/>
      <c r="P2641" s="355">
        <v>0</v>
      </c>
      <c r="Q2641" s="362">
        <f>SUM('NOVO HORIZONTE'!I2641)</f>
        <v>0</v>
      </c>
      <c r="R2641" s="363">
        <f t="shared" si="347"/>
        <v>0</v>
      </c>
      <c r="S2641" s="153">
        <f t="shared" si="341"/>
        <v>0</v>
      </c>
      <c r="T2641" s="364"/>
    </row>
    <row r="2642" ht="22.5" hidden="1" spans="1:20">
      <c r="A2642" s="158">
        <v>94228</v>
      </c>
      <c r="B2642" s="100" t="s">
        <v>252</v>
      </c>
      <c r="C2642" s="104" t="s">
        <v>2796</v>
      </c>
      <c r="D2642" s="94" t="s">
        <v>263</v>
      </c>
      <c r="E2642" s="95">
        <v>107.22</v>
      </c>
      <c r="F2642" s="96">
        <f t="shared" si="343"/>
        <v>131.6</v>
      </c>
      <c r="G2642" s="107">
        <f>ROUND(SUM('NOVO HORIZONTE'!G2642),2)</f>
        <v>0</v>
      </c>
      <c r="H2642" s="107">
        <f t="shared" si="348"/>
        <v>0</v>
      </c>
      <c r="I2642" s="143">
        <f t="shared" si="344"/>
        <v>0</v>
      </c>
      <c r="J2642" s="142"/>
      <c r="K2642" s="138"/>
      <c r="L2642" s="7" t="str">
        <f t="shared" si="345"/>
        <v/>
      </c>
      <c r="M2642" s="7" t="str">
        <f t="shared" si="346"/>
        <v/>
      </c>
      <c r="N2642" s="7" t="str">
        <f t="shared" si="342"/>
        <v/>
      </c>
      <c r="O2642" s="144"/>
      <c r="P2642" s="355">
        <v>0</v>
      </c>
      <c r="Q2642" s="362">
        <f>SUM('NOVO HORIZONTE'!I2642)</f>
        <v>0</v>
      </c>
      <c r="R2642" s="363">
        <f t="shared" si="347"/>
        <v>0</v>
      </c>
      <c r="S2642" s="153">
        <f t="shared" si="341"/>
        <v>0</v>
      </c>
      <c r="T2642" s="364"/>
    </row>
    <row r="2643" ht="22.5" hidden="1" spans="1:20">
      <c r="A2643" s="158">
        <v>94229</v>
      </c>
      <c r="B2643" s="100" t="s">
        <v>252</v>
      </c>
      <c r="C2643" s="104" t="s">
        <v>2797</v>
      </c>
      <c r="D2643" s="94" t="s">
        <v>263</v>
      </c>
      <c r="E2643" s="95">
        <v>207.23</v>
      </c>
      <c r="F2643" s="96">
        <f t="shared" si="343"/>
        <v>254.35</v>
      </c>
      <c r="G2643" s="107">
        <f>ROUND(SUM('NOVO HORIZONTE'!G2643),2)</f>
        <v>0</v>
      </c>
      <c r="H2643" s="107">
        <f t="shared" si="348"/>
        <v>0</v>
      </c>
      <c r="I2643" s="143">
        <f t="shared" si="344"/>
        <v>0</v>
      </c>
      <c r="J2643" s="142"/>
      <c r="K2643" s="138"/>
      <c r="L2643" s="7" t="str">
        <f t="shared" si="345"/>
        <v/>
      </c>
      <c r="M2643" s="7" t="str">
        <f t="shared" si="346"/>
        <v/>
      </c>
      <c r="N2643" s="7" t="str">
        <f t="shared" si="342"/>
        <v/>
      </c>
      <c r="O2643" s="144"/>
      <c r="P2643" s="355">
        <v>0</v>
      </c>
      <c r="Q2643" s="362">
        <f>SUM('NOVO HORIZONTE'!I2643)</f>
        <v>0</v>
      </c>
      <c r="R2643" s="363">
        <f t="shared" si="347"/>
        <v>0</v>
      </c>
      <c r="S2643" s="153">
        <f t="shared" si="341"/>
        <v>0</v>
      </c>
      <c r="T2643" s="364"/>
    </row>
    <row r="2644" ht="33.75" hidden="1" spans="1:20">
      <c r="A2644" s="158">
        <v>100434</v>
      </c>
      <c r="B2644" s="100" t="s">
        <v>252</v>
      </c>
      <c r="C2644" s="104" t="s">
        <v>2798</v>
      </c>
      <c r="D2644" s="94" t="s">
        <v>263</v>
      </c>
      <c r="E2644" s="95">
        <v>166.12</v>
      </c>
      <c r="F2644" s="96">
        <f t="shared" si="343"/>
        <v>203.9</v>
      </c>
      <c r="G2644" s="107">
        <f>ROUND(SUM('NOVO HORIZONTE'!G2644),2)</f>
        <v>0</v>
      </c>
      <c r="H2644" s="107">
        <f t="shared" si="348"/>
        <v>0</v>
      </c>
      <c r="I2644" s="143">
        <f t="shared" si="344"/>
        <v>0</v>
      </c>
      <c r="J2644" s="142"/>
      <c r="K2644" s="138"/>
      <c r="L2644" s="7" t="str">
        <f t="shared" si="345"/>
        <v/>
      </c>
      <c r="M2644" s="7" t="str">
        <f t="shared" si="346"/>
        <v/>
      </c>
      <c r="N2644" s="7" t="str">
        <f t="shared" si="342"/>
        <v/>
      </c>
      <c r="O2644" s="144"/>
      <c r="P2644" s="355">
        <v>0</v>
      </c>
      <c r="Q2644" s="362">
        <f>SUM('NOVO HORIZONTE'!I2644)</f>
        <v>0</v>
      </c>
      <c r="R2644" s="363">
        <f t="shared" si="347"/>
        <v>0</v>
      </c>
      <c r="S2644" s="153">
        <f t="shared" si="341"/>
        <v>0</v>
      </c>
      <c r="T2644" s="364"/>
    </row>
    <row r="2645" ht="12.75" hidden="1" spans="1:20">
      <c r="A2645" s="154" t="s">
        <v>2799</v>
      </c>
      <c r="B2645" s="100"/>
      <c r="C2645" s="161" t="s">
        <v>2800</v>
      </c>
      <c r="D2645" s="94">
        <v>0</v>
      </c>
      <c r="E2645" s="387">
        <v>0</v>
      </c>
      <c r="F2645" s="379">
        <f t="shared" si="343"/>
        <v>0</v>
      </c>
      <c r="G2645" s="209">
        <f>ROUND(SUM('NOVO HORIZONTE'!G2645),2)</f>
        <v>0</v>
      </c>
      <c r="H2645" s="187">
        <f t="shared" si="348"/>
        <v>0</v>
      </c>
      <c r="I2645" s="188">
        <f t="shared" si="344"/>
        <v>0</v>
      </c>
      <c r="J2645" s="142"/>
      <c r="K2645" s="138" t="str">
        <f>IF(OR(SUM(I2645:I2645)&gt;0,SUM(I2645:I2645)&gt;0),"xx","")</f>
        <v/>
      </c>
      <c r="L2645" s="7" t="str">
        <f t="shared" si="345"/>
        <v/>
      </c>
      <c r="M2645" s="7" t="str">
        <f t="shared" si="346"/>
        <v/>
      </c>
      <c r="N2645" s="7" t="str">
        <f t="shared" si="342"/>
        <v/>
      </c>
      <c r="O2645" s="144"/>
      <c r="P2645" s="375"/>
      <c r="Q2645" s="362">
        <f>SUM('NOVO HORIZONTE'!I2645)</f>
        <v>0</v>
      </c>
      <c r="R2645" s="363">
        <f t="shared" si="347"/>
        <v>0</v>
      </c>
      <c r="S2645" s="153">
        <f t="shared" si="341"/>
        <v>0</v>
      </c>
      <c r="T2645" s="364"/>
    </row>
    <row r="2646" ht="12.75" hidden="1" spans="1:20">
      <c r="A2646" s="154" t="s">
        <v>2801</v>
      </c>
      <c r="B2646" s="100"/>
      <c r="C2646" s="161" t="s">
        <v>2802</v>
      </c>
      <c r="D2646" s="94">
        <v>0</v>
      </c>
      <c r="E2646" s="387">
        <v>0</v>
      </c>
      <c r="F2646" s="379">
        <f t="shared" si="343"/>
        <v>0</v>
      </c>
      <c r="G2646" s="209">
        <f>ROUND(SUM('NOVO HORIZONTE'!G2646),2)</f>
        <v>0</v>
      </c>
      <c r="H2646" s="187">
        <f t="shared" si="348"/>
        <v>0</v>
      </c>
      <c r="I2646" s="188">
        <f t="shared" si="344"/>
        <v>0</v>
      </c>
      <c r="J2646" s="142"/>
      <c r="K2646" s="138" t="str">
        <f>IF(OR(SUM(I2647:I2649)&gt;0,SUM(I2647:I2649)&gt;0),"xx","")</f>
        <v/>
      </c>
      <c r="L2646" s="7" t="str">
        <f t="shared" si="345"/>
        <v/>
      </c>
      <c r="M2646" s="7" t="str">
        <f t="shared" si="346"/>
        <v/>
      </c>
      <c r="N2646" s="7" t="str">
        <f t="shared" si="342"/>
        <v/>
      </c>
      <c r="O2646" s="144"/>
      <c r="P2646" s="375"/>
      <c r="Q2646" s="362">
        <f>SUM('NOVO HORIZONTE'!I2646)</f>
        <v>0</v>
      </c>
      <c r="R2646" s="363">
        <f t="shared" si="347"/>
        <v>0</v>
      </c>
      <c r="S2646" s="153">
        <f t="shared" si="341"/>
        <v>0</v>
      </c>
      <c r="T2646" s="364"/>
    </row>
    <row r="2647" ht="22.5" hidden="1" spans="1:20">
      <c r="A2647" s="158">
        <v>94231</v>
      </c>
      <c r="B2647" s="100" t="s">
        <v>252</v>
      </c>
      <c r="C2647" s="104" t="s">
        <v>2803</v>
      </c>
      <c r="D2647" s="94" t="s">
        <v>263</v>
      </c>
      <c r="E2647" s="95">
        <v>62.87</v>
      </c>
      <c r="F2647" s="96">
        <f t="shared" si="343"/>
        <v>77.17</v>
      </c>
      <c r="G2647" s="107">
        <f>ROUND(SUM('NOVO HORIZONTE'!G2647),2)</f>
        <v>0</v>
      </c>
      <c r="H2647" s="107">
        <f t="shared" si="348"/>
        <v>0</v>
      </c>
      <c r="I2647" s="143">
        <f t="shared" si="344"/>
        <v>0</v>
      </c>
      <c r="J2647" s="142"/>
      <c r="K2647" s="138"/>
      <c r="L2647" s="7" t="str">
        <f t="shared" si="345"/>
        <v/>
      </c>
      <c r="M2647" s="7" t="str">
        <f t="shared" si="346"/>
        <v/>
      </c>
      <c r="N2647" s="7" t="str">
        <f t="shared" si="342"/>
        <v/>
      </c>
      <c r="O2647" s="144"/>
      <c r="P2647" s="355">
        <v>0</v>
      </c>
      <c r="Q2647" s="362">
        <f>SUM('NOVO HORIZONTE'!I2647)</f>
        <v>0</v>
      </c>
      <c r="R2647" s="363">
        <f t="shared" si="347"/>
        <v>0</v>
      </c>
      <c r="S2647" s="153">
        <f t="shared" si="341"/>
        <v>0</v>
      </c>
      <c r="T2647" s="364"/>
    </row>
    <row r="2648" ht="22.5" hidden="1" spans="1:20">
      <c r="A2648" s="158">
        <v>100435</v>
      </c>
      <c r="B2648" s="100" t="s">
        <v>252</v>
      </c>
      <c r="C2648" s="104" t="s">
        <v>2804</v>
      </c>
      <c r="D2648" s="94" t="s">
        <v>263</v>
      </c>
      <c r="E2648" s="95">
        <v>64.07</v>
      </c>
      <c r="F2648" s="96">
        <f t="shared" si="343"/>
        <v>78.64</v>
      </c>
      <c r="G2648" s="107">
        <f>ROUND(SUM('NOVO HORIZONTE'!G2648),2)</f>
        <v>0</v>
      </c>
      <c r="H2648" s="107">
        <f t="shared" si="348"/>
        <v>0</v>
      </c>
      <c r="I2648" s="143">
        <f t="shared" si="344"/>
        <v>0</v>
      </c>
      <c r="J2648" s="142"/>
      <c r="K2648" s="138"/>
      <c r="L2648" s="7" t="str">
        <f t="shared" si="345"/>
        <v/>
      </c>
      <c r="M2648" s="7" t="str">
        <f t="shared" si="346"/>
        <v/>
      </c>
      <c r="N2648" s="7" t="str">
        <f t="shared" si="342"/>
        <v/>
      </c>
      <c r="O2648" s="144"/>
      <c r="P2648" s="355">
        <v>0</v>
      </c>
      <c r="Q2648" s="362">
        <f>SUM('NOVO HORIZONTE'!I2648)</f>
        <v>0</v>
      </c>
      <c r="R2648" s="363">
        <f t="shared" si="347"/>
        <v>0</v>
      </c>
      <c r="S2648" s="153">
        <f t="shared" si="341"/>
        <v>0</v>
      </c>
      <c r="T2648" s="364"/>
    </row>
    <row r="2649" ht="22.5" hidden="1" spans="1:20">
      <c r="A2649" s="158">
        <v>100327</v>
      </c>
      <c r="B2649" s="100" t="s">
        <v>252</v>
      </c>
      <c r="C2649" s="104" t="s">
        <v>2805</v>
      </c>
      <c r="D2649" s="94" t="s">
        <v>263</v>
      </c>
      <c r="E2649" s="95">
        <v>70.43</v>
      </c>
      <c r="F2649" s="96">
        <f t="shared" si="343"/>
        <v>86.45</v>
      </c>
      <c r="G2649" s="107">
        <f>ROUND(SUM('NOVO HORIZONTE'!G2649),2)</f>
        <v>0</v>
      </c>
      <c r="H2649" s="107">
        <f t="shared" si="348"/>
        <v>0</v>
      </c>
      <c r="I2649" s="143">
        <f t="shared" si="344"/>
        <v>0</v>
      </c>
      <c r="J2649" s="142"/>
      <c r="K2649" s="138"/>
      <c r="L2649" s="7" t="str">
        <f t="shared" si="345"/>
        <v/>
      </c>
      <c r="M2649" s="7" t="str">
        <f t="shared" si="346"/>
        <v/>
      </c>
      <c r="N2649" s="7" t="str">
        <f t="shared" si="342"/>
        <v/>
      </c>
      <c r="O2649" s="144"/>
      <c r="P2649" s="355">
        <v>0</v>
      </c>
      <c r="Q2649" s="362">
        <f>SUM('NOVO HORIZONTE'!I2649)</f>
        <v>0</v>
      </c>
      <c r="R2649" s="363">
        <f t="shared" si="347"/>
        <v>0</v>
      </c>
      <c r="S2649" s="153">
        <f t="shared" ref="S2649:S2712" si="349">IF(R2649=0,0,IF(R2649&gt;0,"c","b"))</f>
        <v>0</v>
      </c>
      <c r="T2649" s="364"/>
    </row>
    <row r="2650" ht="12.75" hidden="1" spans="1:20">
      <c r="A2650" s="158" t="s">
        <v>168</v>
      </c>
      <c r="B2650" s="100"/>
      <c r="C2650" s="161" t="s">
        <v>2806</v>
      </c>
      <c r="D2650" s="94">
        <v>0</v>
      </c>
      <c r="E2650" s="389">
        <v>0</v>
      </c>
      <c r="F2650" s="379">
        <f t="shared" si="343"/>
        <v>0</v>
      </c>
      <c r="G2650" s="209">
        <f>ROUND(SUM('NOVO HORIZONTE'!G2650),2)</f>
        <v>0</v>
      </c>
      <c r="H2650" s="187">
        <f t="shared" si="348"/>
        <v>0</v>
      </c>
      <c r="I2650" s="188">
        <f t="shared" si="344"/>
        <v>0</v>
      </c>
      <c r="J2650" s="142"/>
      <c r="K2650" s="138" t="str">
        <f>IF(OR(SUM(I2651:I2680)&gt;0,SUM(I2651:I2680)&gt;0),"xx","")</f>
        <v/>
      </c>
      <c r="L2650" s="7" t="str">
        <f t="shared" si="345"/>
        <v/>
      </c>
      <c r="M2650" s="7" t="str">
        <f t="shared" si="346"/>
        <v/>
      </c>
      <c r="N2650" s="7" t="str">
        <f t="shared" si="342"/>
        <v/>
      </c>
      <c r="O2650" s="144"/>
      <c r="P2650" s="375"/>
      <c r="Q2650" s="362">
        <f>SUM('NOVO HORIZONTE'!I2650)</f>
        <v>0</v>
      </c>
      <c r="R2650" s="363">
        <f t="shared" si="347"/>
        <v>0</v>
      </c>
      <c r="S2650" s="153">
        <f t="shared" si="349"/>
        <v>0</v>
      </c>
      <c r="T2650" s="364"/>
    </row>
    <row r="2651" ht="12.75" hidden="1" spans="1:20">
      <c r="A2651" s="366"/>
      <c r="B2651" s="388"/>
      <c r="C2651" s="368"/>
      <c r="D2651" s="369"/>
      <c r="E2651" s="370"/>
      <c r="F2651" s="102">
        <f t="shared" si="343"/>
        <v>0</v>
      </c>
      <c r="G2651" s="170">
        <f>ROUND(SUM('NOVO HORIZONTE'!G2651),2)</f>
        <v>0</v>
      </c>
      <c r="H2651" s="170">
        <f t="shared" si="348"/>
        <v>0</v>
      </c>
      <c r="I2651" s="184">
        <f t="shared" si="344"/>
        <v>0</v>
      </c>
      <c r="J2651" s="142"/>
      <c r="K2651" s="146"/>
      <c r="L2651" s="7" t="str">
        <f t="shared" si="345"/>
        <v/>
      </c>
      <c r="M2651" s="7" t="str">
        <f t="shared" si="346"/>
        <v/>
      </c>
      <c r="N2651" s="7" t="str">
        <f t="shared" si="342"/>
        <v/>
      </c>
      <c r="O2651" s="144"/>
      <c r="P2651" s="355"/>
      <c r="Q2651" s="362">
        <f>SUM('NOVO HORIZONTE'!I2651)</f>
        <v>0</v>
      </c>
      <c r="R2651" s="363">
        <f t="shared" si="347"/>
        <v>0</v>
      </c>
      <c r="S2651" s="153">
        <f t="shared" si="349"/>
        <v>0</v>
      </c>
      <c r="T2651" s="364"/>
    </row>
    <row r="2652" ht="12.75" hidden="1" spans="1:20">
      <c r="A2652" s="366"/>
      <c r="B2652" s="388"/>
      <c r="C2652" s="368"/>
      <c r="D2652" s="369"/>
      <c r="E2652" s="370"/>
      <c r="F2652" s="102">
        <f t="shared" si="343"/>
        <v>0</v>
      </c>
      <c r="G2652" s="170">
        <f>ROUND(SUM('NOVO HORIZONTE'!G2652),2)</f>
        <v>0</v>
      </c>
      <c r="H2652" s="170">
        <f t="shared" si="348"/>
        <v>0</v>
      </c>
      <c r="I2652" s="184">
        <f t="shared" si="344"/>
        <v>0</v>
      </c>
      <c r="J2652" s="142"/>
      <c r="K2652" s="146"/>
      <c r="L2652" s="7" t="str">
        <f t="shared" si="345"/>
        <v/>
      </c>
      <c r="M2652" s="7" t="str">
        <f t="shared" si="346"/>
        <v/>
      </c>
      <c r="N2652" s="7" t="str">
        <f t="shared" si="342"/>
        <v/>
      </c>
      <c r="O2652" s="144"/>
      <c r="P2652" s="355"/>
      <c r="Q2652" s="362">
        <f>SUM('NOVO HORIZONTE'!I2652)</f>
        <v>0</v>
      </c>
      <c r="R2652" s="363">
        <f t="shared" si="347"/>
        <v>0</v>
      </c>
      <c r="S2652" s="153">
        <f t="shared" si="349"/>
        <v>0</v>
      </c>
      <c r="T2652" s="364"/>
    </row>
    <row r="2653" ht="12.75" hidden="1" spans="1:20">
      <c r="A2653" s="366"/>
      <c r="B2653" s="388"/>
      <c r="C2653" s="368"/>
      <c r="D2653" s="369"/>
      <c r="E2653" s="370"/>
      <c r="F2653" s="102">
        <f t="shared" si="343"/>
        <v>0</v>
      </c>
      <c r="G2653" s="170">
        <f>ROUND(SUM('NOVO HORIZONTE'!G2653),2)</f>
        <v>0</v>
      </c>
      <c r="H2653" s="170">
        <f t="shared" si="348"/>
        <v>0</v>
      </c>
      <c r="I2653" s="184">
        <f t="shared" si="344"/>
        <v>0</v>
      </c>
      <c r="J2653" s="142"/>
      <c r="K2653" s="146"/>
      <c r="L2653" s="7" t="str">
        <f t="shared" si="345"/>
        <v/>
      </c>
      <c r="M2653" s="7" t="str">
        <f t="shared" si="346"/>
        <v/>
      </c>
      <c r="N2653" s="7" t="str">
        <f t="shared" si="342"/>
        <v/>
      </c>
      <c r="O2653" s="144"/>
      <c r="P2653" s="355"/>
      <c r="Q2653" s="362">
        <f>SUM('NOVO HORIZONTE'!I2653)</f>
        <v>0</v>
      </c>
      <c r="R2653" s="363">
        <f t="shared" si="347"/>
        <v>0</v>
      </c>
      <c r="S2653" s="153">
        <f t="shared" si="349"/>
        <v>0</v>
      </c>
      <c r="T2653" s="364"/>
    </row>
    <row r="2654" ht="12.75" hidden="1" spans="1:20">
      <c r="A2654" s="366"/>
      <c r="B2654" s="388"/>
      <c r="C2654" s="368"/>
      <c r="D2654" s="369"/>
      <c r="E2654" s="370"/>
      <c r="F2654" s="102">
        <f t="shared" si="343"/>
        <v>0</v>
      </c>
      <c r="G2654" s="170">
        <f>ROUND(SUM('NOVO HORIZONTE'!G2654),2)</f>
        <v>0</v>
      </c>
      <c r="H2654" s="170">
        <f t="shared" si="348"/>
        <v>0</v>
      </c>
      <c r="I2654" s="184">
        <f t="shared" si="344"/>
        <v>0</v>
      </c>
      <c r="J2654" s="142"/>
      <c r="K2654" s="146"/>
      <c r="L2654" s="7" t="str">
        <f t="shared" si="345"/>
        <v/>
      </c>
      <c r="M2654" s="7" t="str">
        <f t="shared" si="346"/>
        <v/>
      </c>
      <c r="N2654" s="7" t="str">
        <f t="shared" si="342"/>
        <v/>
      </c>
      <c r="O2654" s="144"/>
      <c r="P2654" s="355"/>
      <c r="Q2654" s="362">
        <f>SUM('NOVO HORIZONTE'!I2654)</f>
        <v>0</v>
      </c>
      <c r="R2654" s="363">
        <f t="shared" si="347"/>
        <v>0</v>
      </c>
      <c r="S2654" s="153">
        <f t="shared" si="349"/>
        <v>0</v>
      </c>
      <c r="T2654" s="364"/>
    </row>
    <row r="2655" ht="12.75" hidden="1" spans="1:20">
      <c r="A2655" s="366"/>
      <c r="B2655" s="388"/>
      <c r="C2655" s="368"/>
      <c r="D2655" s="369"/>
      <c r="E2655" s="370"/>
      <c r="F2655" s="102">
        <f t="shared" si="343"/>
        <v>0</v>
      </c>
      <c r="G2655" s="170">
        <f>ROUND(SUM('NOVO HORIZONTE'!G2655),2)</f>
        <v>0</v>
      </c>
      <c r="H2655" s="170">
        <f t="shared" si="348"/>
        <v>0</v>
      </c>
      <c r="I2655" s="184">
        <f t="shared" si="344"/>
        <v>0</v>
      </c>
      <c r="J2655" s="142"/>
      <c r="K2655" s="146"/>
      <c r="L2655" s="7" t="str">
        <f t="shared" si="345"/>
        <v/>
      </c>
      <c r="M2655" s="7" t="str">
        <f t="shared" si="346"/>
        <v/>
      </c>
      <c r="N2655" s="7" t="str">
        <f t="shared" si="342"/>
        <v/>
      </c>
      <c r="O2655" s="144"/>
      <c r="P2655" s="355"/>
      <c r="Q2655" s="362">
        <f>SUM('NOVO HORIZONTE'!I2655)</f>
        <v>0</v>
      </c>
      <c r="R2655" s="363">
        <f t="shared" si="347"/>
        <v>0</v>
      </c>
      <c r="S2655" s="153">
        <f t="shared" si="349"/>
        <v>0</v>
      </c>
      <c r="T2655" s="364"/>
    </row>
    <row r="2656" ht="12.75" hidden="1" spans="1:20">
      <c r="A2656" s="366"/>
      <c r="B2656" s="388"/>
      <c r="C2656" s="368"/>
      <c r="D2656" s="369"/>
      <c r="E2656" s="370"/>
      <c r="F2656" s="102">
        <f t="shared" si="343"/>
        <v>0</v>
      </c>
      <c r="G2656" s="170">
        <f>ROUND(SUM('NOVO HORIZONTE'!G2656),2)</f>
        <v>0</v>
      </c>
      <c r="H2656" s="170">
        <f t="shared" si="348"/>
        <v>0</v>
      </c>
      <c r="I2656" s="184">
        <f t="shared" si="344"/>
        <v>0</v>
      </c>
      <c r="J2656" s="142"/>
      <c r="K2656" s="146"/>
      <c r="L2656" s="7" t="str">
        <f t="shared" si="345"/>
        <v/>
      </c>
      <c r="M2656" s="7" t="str">
        <f t="shared" si="346"/>
        <v/>
      </c>
      <c r="N2656" s="7" t="str">
        <f t="shared" si="342"/>
        <v/>
      </c>
      <c r="O2656" s="144"/>
      <c r="P2656" s="355"/>
      <c r="Q2656" s="362">
        <f>SUM('NOVO HORIZONTE'!I2656)</f>
        <v>0</v>
      </c>
      <c r="R2656" s="363">
        <f t="shared" si="347"/>
        <v>0</v>
      </c>
      <c r="S2656" s="153">
        <f t="shared" si="349"/>
        <v>0</v>
      </c>
      <c r="T2656" s="364"/>
    </row>
    <row r="2657" ht="12.75" hidden="1" spans="1:20">
      <c r="A2657" s="366"/>
      <c r="B2657" s="388"/>
      <c r="C2657" s="368"/>
      <c r="D2657" s="369"/>
      <c r="E2657" s="370"/>
      <c r="F2657" s="102">
        <f t="shared" si="343"/>
        <v>0</v>
      </c>
      <c r="G2657" s="170">
        <f>ROUND(SUM('NOVO HORIZONTE'!G2657),2)</f>
        <v>0</v>
      </c>
      <c r="H2657" s="170">
        <f t="shared" si="348"/>
        <v>0</v>
      </c>
      <c r="I2657" s="184">
        <f t="shared" si="344"/>
        <v>0</v>
      </c>
      <c r="J2657" s="142"/>
      <c r="K2657" s="146"/>
      <c r="L2657" s="7" t="str">
        <f t="shared" si="345"/>
        <v/>
      </c>
      <c r="M2657" s="7" t="str">
        <f t="shared" si="346"/>
        <v/>
      </c>
      <c r="N2657" s="7" t="str">
        <f t="shared" si="342"/>
        <v/>
      </c>
      <c r="O2657" s="144"/>
      <c r="P2657" s="355"/>
      <c r="Q2657" s="362">
        <f>SUM('NOVO HORIZONTE'!I2657)</f>
        <v>0</v>
      </c>
      <c r="R2657" s="363">
        <f t="shared" si="347"/>
        <v>0</v>
      </c>
      <c r="S2657" s="153">
        <f t="shared" si="349"/>
        <v>0</v>
      </c>
      <c r="T2657" s="364"/>
    </row>
    <row r="2658" ht="12.75" hidden="1" spans="1:20">
      <c r="A2658" s="366"/>
      <c r="B2658" s="388"/>
      <c r="C2658" s="368"/>
      <c r="D2658" s="369"/>
      <c r="E2658" s="370"/>
      <c r="F2658" s="102">
        <f t="shared" si="343"/>
        <v>0</v>
      </c>
      <c r="G2658" s="170">
        <f>ROUND(SUM('NOVO HORIZONTE'!G2658),2)</f>
        <v>0</v>
      </c>
      <c r="H2658" s="170">
        <f t="shared" si="348"/>
        <v>0</v>
      </c>
      <c r="I2658" s="184">
        <f t="shared" si="344"/>
        <v>0</v>
      </c>
      <c r="J2658" s="142"/>
      <c r="K2658" s="146"/>
      <c r="L2658" s="7" t="str">
        <f t="shared" si="345"/>
        <v/>
      </c>
      <c r="M2658" s="7" t="str">
        <f t="shared" si="346"/>
        <v/>
      </c>
      <c r="N2658" s="7" t="str">
        <f t="shared" si="342"/>
        <v/>
      </c>
      <c r="O2658" s="144"/>
      <c r="P2658" s="355"/>
      <c r="Q2658" s="362">
        <f>SUM('NOVO HORIZONTE'!I2658)</f>
        <v>0</v>
      </c>
      <c r="R2658" s="363">
        <f t="shared" si="347"/>
        <v>0</v>
      </c>
      <c r="S2658" s="153">
        <f t="shared" si="349"/>
        <v>0</v>
      </c>
      <c r="T2658" s="364"/>
    </row>
    <row r="2659" ht="12.75" hidden="1" spans="1:20">
      <c r="A2659" s="366"/>
      <c r="B2659" s="388"/>
      <c r="C2659" s="368"/>
      <c r="D2659" s="369"/>
      <c r="E2659" s="370"/>
      <c r="F2659" s="102">
        <f t="shared" si="343"/>
        <v>0</v>
      </c>
      <c r="G2659" s="170">
        <f>ROUND(SUM('NOVO HORIZONTE'!G2659),2)</f>
        <v>0</v>
      </c>
      <c r="H2659" s="170">
        <f t="shared" si="348"/>
        <v>0</v>
      </c>
      <c r="I2659" s="184">
        <f t="shared" si="344"/>
        <v>0</v>
      </c>
      <c r="J2659" s="142"/>
      <c r="K2659" s="146"/>
      <c r="L2659" s="7" t="str">
        <f t="shared" si="345"/>
        <v/>
      </c>
      <c r="M2659" s="7" t="str">
        <f t="shared" si="346"/>
        <v/>
      </c>
      <c r="N2659" s="7" t="str">
        <f t="shared" si="342"/>
        <v/>
      </c>
      <c r="O2659" s="144"/>
      <c r="P2659" s="355"/>
      <c r="Q2659" s="362">
        <f>SUM('NOVO HORIZONTE'!I2659)</f>
        <v>0</v>
      </c>
      <c r="R2659" s="363">
        <f t="shared" si="347"/>
        <v>0</v>
      </c>
      <c r="S2659" s="153">
        <f t="shared" si="349"/>
        <v>0</v>
      </c>
      <c r="T2659" s="364"/>
    </row>
    <row r="2660" ht="12.75" hidden="1" spans="1:20">
      <c r="A2660" s="366"/>
      <c r="B2660" s="388"/>
      <c r="C2660" s="368"/>
      <c r="D2660" s="369"/>
      <c r="E2660" s="370"/>
      <c r="F2660" s="102">
        <f t="shared" si="343"/>
        <v>0</v>
      </c>
      <c r="G2660" s="170">
        <f>ROUND(SUM('NOVO HORIZONTE'!G2660),2)</f>
        <v>0</v>
      </c>
      <c r="H2660" s="170">
        <f t="shared" si="348"/>
        <v>0</v>
      </c>
      <c r="I2660" s="184">
        <f t="shared" si="344"/>
        <v>0</v>
      </c>
      <c r="J2660" s="142"/>
      <c r="K2660" s="146"/>
      <c r="L2660" s="7" t="str">
        <f t="shared" si="345"/>
        <v/>
      </c>
      <c r="M2660" s="7" t="str">
        <f t="shared" si="346"/>
        <v/>
      </c>
      <c r="N2660" s="7" t="str">
        <f t="shared" si="342"/>
        <v/>
      </c>
      <c r="O2660" s="144"/>
      <c r="P2660" s="355"/>
      <c r="Q2660" s="362">
        <f>SUM('NOVO HORIZONTE'!I2660)</f>
        <v>0</v>
      </c>
      <c r="R2660" s="363">
        <f t="shared" si="347"/>
        <v>0</v>
      </c>
      <c r="S2660" s="153">
        <f t="shared" si="349"/>
        <v>0</v>
      </c>
      <c r="T2660" s="364"/>
    </row>
    <row r="2661" ht="12.75" hidden="1" spans="1:20">
      <c r="A2661" s="366"/>
      <c r="B2661" s="388"/>
      <c r="C2661" s="368"/>
      <c r="D2661" s="369"/>
      <c r="E2661" s="370"/>
      <c r="F2661" s="102">
        <f t="shared" si="343"/>
        <v>0</v>
      </c>
      <c r="G2661" s="170">
        <f>ROUND(SUM('NOVO HORIZONTE'!G2661),2)</f>
        <v>0</v>
      </c>
      <c r="H2661" s="170">
        <f t="shared" si="348"/>
        <v>0</v>
      </c>
      <c r="I2661" s="184">
        <f t="shared" si="344"/>
        <v>0</v>
      </c>
      <c r="J2661" s="142"/>
      <c r="K2661" s="146"/>
      <c r="L2661" s="7" t="str">
        <f t="shared" si="345"/>
        <v/>
      </c>
      <c r="M2661" s="7" t="str">
        <f t="shared" si="346"/>
        <v/>
      </c>
      <c r="N2661" s="7" t="str">
        <f t="shared" si="342"/>
        <v/>
      </c>
      <c r="O2661" s="144"/>
      <c r="P2661" s="355"/>
      <c r="Q2661" s="362">
        <f>SUM('NOVO HORIZONTE'!I2661)</f>
        <v>0</v>
      </c>
      <c r="R2661" s="363">
        <f t="shared" si="347"/>
        <v>0</v>
      </c>
      <c r="S2661" s="153">
        <f t="shared" si="349"/>
        <v>0</v>
      </c>
      <c r="T2661" s="364"/>
    </row>
    <row r="2662" ht="12.75" hidden="1" spans="1:20">
      <c r="A2662" s="366"/>
      <c r="B2662" s="388"/>
      <c r="C2662" s="368"/>
      <c r="D2662" s="369"/>
      <c r="E2662" s="370"/>
      <c r="F2662" s="102">
        <f t="shared" si="343"/>
        <v>0</v>
      </c>
      <c r="G2662" s="170">
        <f>ROUND(SUM('NOVO HORIZONTE'!G2662),2)</f>
        <v>0</v>
      </c>
      <c r="H2662" s="170">
        <f t="shared" si="348"/>
        <v>0</v>
      </c>
      <c r="I2662" s="184">
        <f t="shared" si="344"/>
        <v>0</v>
      </c>
      <c r="J2662" s="142"/>
      <c r="K2662" s="146"/>
      <c r="L2662" s="7" t="str">
        <f t="shared" si="345"/>
        <v/>
      </c>
      <c r="M2662" s="7" t="str">
        <f t="shared" si="346"/>
        <v/>
      </c>
      <c r="N2662" s="7" t="str">
        <f t="shared" si="342"/>
        <v/>
      </c>
      <c r="O2662" s="144"/>
      <c r="P2662" s="355"/>
      <c r="Q2662" s="362">
        <f>SUM('NOVO HORIZONTE'!I2662)</f>
        <v>0</v>
      </c>
      <c r="R2662" s="363">
        <f t="shared" si="347"/>
        <v>0</v>
      </c>
      <c r="S2662" s="153">
        <f t="shared" si="349"/>
        <v>0</v>
      </c>
      <c r="T2662" s="364"/>
    </row>
    <row r="2663" ht="12.75" hidden="1" spans="1:20">
      <c r="A2663" s="366"/>
      <c r="B2663" s="388"/>
      <c r="C2663" s="368"/>
      <c r="D2663" s="369"/>
      <c r="E2663" s="370"/>
      <c r="F2663" s="102">
        <f t="shared" si="343"/>
        <v>0</v>
      </c>
      <c r="G2663" s="170">
        <f>ROUND(SUM('NOVO HORIZONTE'!G2663),2)</f>
        <v>0</v>
      </c>
      <c r="H2663" s="170">
        <f t="shared" si="348"/>
        <v>0</v>
      </c>
      <c r="I2663" s="184">
        <f t="shared" si="344"/>
        <v>0</v>
      </c>
      <c r="J2663" s="142"/>
      <c r="K2663" s="146"/>
      <c r="L2663" s="7" t="str">
        <f t="shared" si="345"/>
        <v/>
      </c>
      <c r="M2663" s="7" t="str">
        <f t="shared" si="346"/>
        <v/>
      </c>
      <c r="N2663" s="7" t="str">
        <f t="shared" si="342"/>
        <v/>
      </c>
      <c r="O2663" s="144"/>
      <c r="P2663" s="355"/>
      <c r="Q2663" s="362">
        <f>SUM('NOVO HORIZONTE'!I2663)</f>
        <v>0</v>
      </c>
      <c r="R2663" s="363">
        <f t="shared" si="347"/>
        <v>0</v>
      </c>
      <c r="S2663" s="153">
        <f t="shared" si="349"/>
        <v>0</v>
      </c>
      <c r="T2663" s="364"/>
    </row>
    <row r="2664" ht="12.75" hidden="1" spans="1:20">
      <c r="A2664" s="366"/>
      <c r="B2664" s="388"/>
      <c r="C2664" s="368"/>
      <c r="D2664" s="369"/>
      <c r="E2664" s="370"/>
      <c r="F2664" s="102">
        <f t="shared" si="343"/>
        <v>0</v>
      </c>
      <c r="G2664" s="170">
        <f>ROUND(SUM('NOVO HORIZONTE'!G2664),2)</f>
        <v>0</v>
      </c>
      <c r="H2664" s="170">
        <f t="shared" si="348"/>
        <v>0</v>
      </c>
      <c r="I2664" s="184">
        <f t="shared" si="344"/>
        <v>0</v>
      </c>
      <c r="J2664" s="142"/>
      <c r="K2664" s="146"/>
      <c r="L2664" s="7" t="str">
        <f t="shared" si="345"/>
        <v/>
      </c>
      <c r="M2664" s="7" t="str">
        <f t="shared" si="346"/>
        <v/>
      </c>
      <c r="N2664" s="7" t="str">
        <f t="shared" si="342"/>
        <v/>
      </c>
      <c r="O2664" s="144"/>
      <c r="P2664" s="355"/>
      <c r="Q2664" s="362">
        <f>SUM('NOVO HORIZONTE'!I2664)</f>
        <v>0</v>
      </c>
      <c r="R2664" s="363">
        <f t="shared" si="347"/>
        <v>0</v>
      </c>
      <c r="S2664" s="153">
        <f t="shared" si="349"/>
        <v>0</v>
      </c>
      <c r="T2664" s="364"/>
    </row>
    <row r="2665" ht="12.75" hidden="1" spans="1:20">
      <c r="A2665" s="366"/>
      <c r="B2665" s="388"/>
      <c r="C2665" s="368"/>
      <c r="D2665" s="369"/>
      <c r="E2665" s="370"/>
      <c r="F2665" s="102">
        <f t="shared" si="343"/>
        <v>0</v>
      </c>
      <c r="G2665" s="170">
        <f>ROUND(SUM('NOVO HORIZONTE'!G2665),2)</f>
        <v>0</v>
      </c>
      <c r="H2665" s="170">
        <f t="shared" si="348"/>
        <v>0</v>
      </c>
      <c r="I2665" s="184">
        <f t="shared" si="344"/>
        <v>0</v>
      </c>
      <c r="J2665" s="142"/>
      <c r="K2665" s="146"/>
      <c r="L2665" s="7" t="str">
        <f t="shared" si="345"/>
        <v/>
      </c>
      <c r="M2665" s="7" t="str">
        <f t="shared" si="346"/>
        <v/>
      </c>
      <c r="N2665" s="7" t="str">
        <f t="shared" si="342"/>
        <v/>
      </c>
      <c r="O2665" s="144"/>
      <c r="P2665" s="355"/>
      <c r="Q2665" s="362">
        <f>SUM('NOVO HORIZONTE'!I2665)</f>
        <v>0</v>
      </c>
      <c r="R2665" s="363">
        <f t="shared" si="347"/>
        <v>0</v>
      </c>
      <c r="S2665" s="153">
        <f t="shared" si="349"/>
        <v>0</v>
      </c>
      <c r="T2665" s="364"/>
    </row>
    <row r="2666" ht="12.75" hidden="1" spans="1:20">
      <c r="A2666" s="366"/>
      <c r="B2666" s="388"/>
      <c r="C2666" s="368"/>
      <c r="D2666" s="369"/>
      <c r="E2666" s="370"/>
      <c r="F2666" s="102">
        <f t="shared" si="343"/>
        <v>0</v>
      </c>
      <c r="G2666" s="170">
        <f>ROUND(SUM('NOVO HORIZONTE'!G2666),2)</f>
        <v>0</v>
      </c>
      <c r="H2666" s="170">
        <f t="shared" si="348"/>
        <v>0</v>
      </c>
      <c r="I2666" s="184">
        <f t="shared" si="344"/>
        <v>0</v>
      </c>
      <c r="J2666" s="142"/>
      <c r="K2666" s="146"/>
      <c r="L2666" s="7" t="str">
        <f t="shared" si="345"/>
        <v/>
      </c>
      <c r="M2666" s="7" t="str">
        <f t="shared" si="346"/>
        <v/>
      </c>
      <c r="N2666" s="7" t="str">
        <f t="shared" si="342"/>
        <v/>
      </c>
      <c r="O2666" s="144"/>
      <c r="P2666" s="355"/>
      <c r="Q2666" s="362">
        <f>SUM('NOVO HORIZONTE'!I2666)</f>
        <v>0</v>
      </c>
      <c r="R2666" s="363">
        <f t="shared" si="347"/>
        <v>0</v>
      </c>
      <c r="S2666" s="153">
        <f t="shared" si="349"/>
        <v>0</v>
      </c>
      <c r="T2666" s="364"/>
    </row>
    <row r="2667" ht="12.75" hidden="1" spans="1:20">
      <c r="A2667" s="366"/>
      <c r="B2667" s="388"/>
      <c r="C2667" s="368"/>
      <c r="D2667" s="369"/>
      <c r="E2667" s="370"/>
      <c r="F2667" s="102">
        <f t="shared" si="343"/>
        <v>0</v>
      </c>
      <c r="G2667" s="170">
        <f>ROUND(SUM('NOVO HORIZONTE'!G2667),2)</f>
        <v>0</v>
      </c>
      <c r="H2667" s="170">
        <f t="shared" si="348"/>
        <v>0</v>
      </c>
      <c r="I2667" s="184">
        <f t="shared" si="344"/>
        <v>0</v>
      </c>
      <c r="J2667" s="142"/>
      <c r="K2667" s="146"/>
      <c r="L2667" s="7" t="str">
        <f t="shared" si="345"/>
        <v/>
      </c>
      <c r="M2667" s="7" t="str">
        <f t="shared" si="346"/>
        <v/>
      </c>
      <c r="N2667" s="7" t="str">
        <f t="shared" ref="N2667:N2680" si="350">M2667</f>
        <v/>
      </c>
      <c r="O2667" s="144"/>
      <c r="P2667" s="355"/>
      <c r="Q2667" s="362">
        <f>SUM('NOVO HORIZONTE'!I2667)</f>
        <v>0</v>
      </c>
      <c r="R2667" s="363">
        <f t="shared" si="347"/>
        <v>0</v>
      </c>
      <c r="S2667" s="153">
        <f t="shared" si="349"/>
        <v>0</v>
      </c>
      <c r="T2667" s="364"/>
    </row>
    <row r="2668" ht="12.75" hidden="1" spans="1:20">
      <c r="A2668" s="366"/>
      <c r="B2668" s="388"/>
      <c r="C2668" s="368"/>
      <c r="D2668" s="369"/>
      <c r="E2668" s="370"/>
      <c r="F2668" s="102">
        <f t="shared" si="343"/>
        <v>0</v>
      </c>
      <c r="G2668" s="170">
        <f>ROUND(SUM('NOVO HORIZONTE'!G2668),2)</f>
        <v>0</v>
      </c>
      <c r="H2668" s="170">
        <f t="shared" si="348"/>
        <v>0</v>
      </c>
      <c r="I2668" s="184">
        <f t="shared" si="344"/>
        <v>0</v>
      </c>
      <c r="J2668" s="142"/>
      <c r="K2668" s="146"/>
      <c r="L2668" s="7" t="str">
        <f t="shared" si="345"/>
        <v/>
      </c>
      <c r="M2668" s="7" t="str">
        <f t="shared" si="346"/>
        <v/>
      </c>
      <c r="N2668" s="7" t="str">
        <f t="shared" si="350"/>
        <v/>
      </c>
      <c r="O2668" s="144"/>
      <c r="P2668" s="355"/>
      <c r="Q2668" s="362">
        <f>SUM('NOVO HORIZONTE'!I2668)</f>
        <v>0</v>
      </c>
      <c r="R2668" s="363">
        <f t="shared" si="347"/>
        <v>0</v>
      </c>
      <c r="S2668" s="153">
        <f t="shared" si="349"/>
        <v>0</v>
      </c>
      <c r="T2668" s="364"/>
    </row>
    <row r="2669" ht="12.75" hidden="1" spans="1:20">
      <c r="A2669" s="366"/>
      <c r="B2669" s="388"/>
      <c r="C2669" s="368"/>
      <c r="D2669" s="369"/>
      <c r="E2669" s="370"/>
      <c r="F2669" s="102">
        <f t="shared" si="343"/>
        <v>0</v>
      </c>
      <c r="G2669" s="170">
        <f>ROUND(SUM('NOVO HORIZONTE'!G2669),2)</f>
        <v>0</v>
      </c>
      <c r="H2669" s="170">
        <f t="shared" si="348"/>
        <v>0</v>
      </c>
      <c r="I2669" s="184">
        <f t="shared" si="344"/>
        <v>0</v>
      </c>
      <c r="J2669" s="142"/>
      <c r="K2669" s="146"/>
      <c r="L2669" s="7" t="str">
        <f t="shared" si="345"/>
        <v/>
      </c>
      <c r="M2669" s="7" t="str">
        <f t="shared" si="346"/>
        <v/>
      </c>
      <c r="N2669" s="7" t="str">
        <f t="shared" si="350"/>
        <v/>
      </c>
      <c r="O2669" s="144"/>
      <c r="P2669" s="355"/>
      <c r="Q2669" s="362">
        <f>SUM('NOVO HORIZONTE'!I2669)</f>
        <v>0</v>
      </c>
      <c r="R2669" s="363">
        <f t="shared" si="347"/>
        <v>0</v>
      </c>
      <c r="S2669" s="153">
        <f t="shared" si="349"/>
        <v>0</v>
      </c>
      <c r="T2669" s="364"/>
    </row>
    <row r="2670" ht="12.75" hidden="1" spans="1:20">
      <c r="A2670" s="366"/>
      <c r="B2670" s="388"/>
      <c r="C2670" s="368"/>
      <c r="D2670" s="369"/>
      <c r="E2670" s="370"/>
      <c r="F2670" s="102">
        <f t="shared" ref="F2670:F2733" si="351">IF(E2670=0,0,IF(P2670=0,ROUND(E2670*(1+E$13),2),ROUND(E2670*(1+E$12),2)))</f>
        <v>0</v>
      </c>
      <c r="G2670" s="170">
        <f>ROUND(SUM('NOVO HORIZONTE'!G2670),2)</f>
        <v>0</v>
      </c>
      <c r="H2670" s="170">
        <f t="shared" si="348"/>
        <v>0</v>
      </c>
      <c r="I2670" s="184">
        <f t="shared" ref="I2670:I2680" si="352">IF(ISBLANK(G2670),0,ROUND(G2670*H2670,2))</f>
        <v>0</v>
      </c>
      <c r="J2670" s="142"/>
      <c r="K2670" s="146"/>
      <c r="L2670" s="7" t="str">
        <f t="shared" ref="L2670:L2680" si="353">IF(K2670="X","x",IF(K2670="xx","x",IF(I2670&gt;0,"x","")))</f>
        <v/>
      </c>
      <c r="M2670" s="7" t="str">
        <f t="shared" ref="M2670:M2680" si="354">IF(K2670="X","x",IF(K2670="xx","x",IF(I2670&gt;0,"x","")))</f>
        <v/>
      </c>
      <c r="N2670" s="7" t="str">
        <f t="shared" si="350"/>
        <v/>
      </c>
      <c r="O2670" s="144"/>
      <c r="P2670" s="355"/>
      <c r="Q2670" s="362">
        <f>SUM('NOVO HORIZONTE'!I2670)</f>
        <v>0</v>
      </c>
      <c r="R2670" s="363">
        <f t="shared" ref="R2670:R2733" si="355">I2670-Q2670</f>
        <v>0</v>
      </c>
      <c r="S2670" s="153">
        <f t="shared" si="349"/>
        <v>0</v>
      </c>
      <c r="T2670" s="364"/>
    </row>
    <row r="2671" ht="12.75" hidden="1" spans="1:20">
      <c r="A2671" s="366"/>
      <c r="B2671" s="388"/>
      <c r="C2671" s="368"/>
      <c r="D2671" s="369"/>
      <c r="E2671" s="370"/>
      <c r="F2671" s="102">
        <f t="shared" si="351"/>
        <v>0</v>
      </c>
      <c r="G2671" s="170">
        <f>ROUND(SUM('NOVO HORIZONTE'!G2671),2)</f>
        <v>0</v>
      </c>
      <c r="H2671" s="170">
        <f t="shared" ref="H2671:H2680" si="356">IF(G2671=0,0,F2671)</f>
        <v>0</v>
      </c>
      <c r="I2671" s="184">
        <f t="shared" si="352"/>
        <v>0</v>
      </c>
      <c r="J2671" s="142"/>
      <c r="K2671" s="146"/>
      <c r="L2671" s="7" t="str">
        <f t="shared" si="353"/>
        <v/>
      </c>
      <c r="M2671" s="7" t="str">
        <f t="shared" si="354"/>
        <v/>
      </c>
      <c r="N2671" s="7" t="str">
        <f t="shared" si="350"/>
        <v/>
      </c>
      <c r="O2671" s="144"/>
      <c r="P2671" s="355"/>
      <c r="Q2671" s="362">
        <f>SUM('NOVO HORIZONTE'!I2671)</f>
        <v>0</v>
      </c>
      <c r="R2671" s="363">
        <f t="shared" si="355"/>
        <v>0</v>
      </c>
      <c r="S2671" s="153">
        <f t="shared" si="349"/>
        <v>0</v>
      </c>
      <c r="T2671" s="364"/>
    </row>
    <row r="2672" ht="12.75" hidden="1" spans="1:20">
      <c r="A2672" s="366"/>
      <c r="B2672" s="388"/>
      <c r="C2672" s="368"/>
      <c r="D2672" s="369"/>
      <c r="E2672" s="370"/>
      <c r="F2672" s="102">
        <f t="shared" si="351"/>
        <v>0</v>
      </c>
      <c r="G2672" s="170">
        <f>ROUND(SUM('NOVO HORIZONTE'!G2672),2)</f>
        <v>0</v>
      </c>
      <c r="H2672" s="170">
        <f t="shared" si="356"/>
        <v>0</v>
      </c>
      <c r="I2672" s="184">
        <f t="shared" si="352"/>
        <v>0</v>
      </c>
      <c r="J2672" s="142"/>
      <c r="K2672" s="146"/>
      <c r="L2672" s="7" t="str">
        <f t="shared" si="353"/>
        <v/>
      </c>
      <c r="M2672" s="7" t="str">
        <f t="shared" si="354"/>
        <v/>
      </c>
      <c r="N2672" s="7" t="str">
        <f t="shared" si="350"/>
        <v/>
      </c>
      <c r="O2672" s="144"/>
      <c r="P2672" s="355"/>
      <c r="Q2672" s="362">
        <f>SUM('NOVO HORIZONTE'!I2672)</f>
        <v>0</v>
      </c>
      <c r="R2672" s="363">
        <f t="shared" si="355"/>
        <v>0</v>
      </c>
      <c r="S2672" s="153">
        <f t="shared" si="349"/>
        <v>0</v>
      </c>
      <c r="T2672" s="364"/>
    </row>
    <row r="2673" ht="12.75" hidden="1" spans="1:20">
      <c r="A2673" s="366"/>
      <c r="B2673" s="388"/>
      <c r="C2673" s="368"/>
      <c r="D2673" s="369"/>
      <c r="E2673" s="370"/>
      <c r="F2673" s="102">
        <f t="shared" si="351"/>
        <v>0</v>
      </c>
      <c r="G2673" s="170">
        <f>ROUND(SUM('NOVO HORIZONTE'!G2673),2)</f>
        <v>0</v>
      </c>
      <c r="H2673" s="170">
        <f t="shared" si="356"/>
        <v>0</v>
      </c>
      <c r="I2673" s="184">
        <f t="shared" si="352"/>
        <v>0</v>
      </c>
      <c r="J2673" s="142"/>
      <c r="K2673" s="146"/>
      <c r="L2673" s="7" t="str">
        <f t="shared" si="353"/>
        <v/>
      </c>
      <c r="M2673" s="7" t="str">
        <f t="shared" si="354"/>
        <v/>
      </c>
      <c r="N2673" s="7" t="str">
        <f t="shared" si="350"/>
        <v/>
      </c>
      <c r="O2673" s="144"/>
      <c r="P2673" s="355"/>
      <c r="Q2673" s="362">
        <f>SUM('NOVO HORIZONTE'!I2673)</f>
        <v>0</v>
      </c>
      <c r="R2673" s="363">
        <f t="shared" si="355"/>
        <v>0</v>
      </c>
      <c r="S2673" s="153">
        <f t="shared" si="349"/>
        <v>0</v>
      </c>
      <c r="T2673" s="364"/>
    </row>
    <row r="2674" ht="12.75" hidden="1" spans="1:20">
      <c r="A2674" s="366"/>
      <c r="B2674" s="388"/>
      <c r="C2674" s="368"/>
      <c r="D2674" s="369"/>
      <c r="E2674" s="370"/>
      <c r="F2674" s="102">
        <f t="shared" si="351"/>
        <v>0</v>
      </c>
      <c r="G2674" s="170">
        <f>ROUND(SUM('NOVO HORIZONTE'!G2674),2)</f>
        <v>0</v>
      </c>
      <c r="H2674" s="170">
        <f t="shared" si="356"/>
        <v>0</v>
      </c>
      <c r="I2674" s="184">
        <f t="shared" si="352"/>
        <v>0</v>
      </c>
      <c r="J2674" s="142"/>
      <c r="K2674" s="146"/>
      <c r="L2674" s="7" t="str">
        <f t="shared" si="353"/>
        <v/>
      </c>
      <c r="M2674" s="7" t="str">
        <f t="shared" si="354"/>
        <v/>
      </c>
      <c r="N2674" s="7" t="str">
        <f t="shared" si="350"/>
        <v/>
      </c>
      <c r="O2674" s="144"/>
      <c r="P2674" s="355"/>
      <c r="Q2674" s="362">
        <f>SUM('NOVO HORIZONTE'!I2674)</f>
        <v>0</v>
      </c>
      <c r="R2674" s="363">
        <f t="shared" si="355"/>
        <v>0</v>
      </c>
      <c r="S2674" s="153">
        <f t="shared" si="349"/>
        <v>0</v>
      </c>
      <c r="T2674" s="364"/>
    </row>
    <row r="2675" ht="12.75" hidden="1" spans="1:20">
      <c r="A2675" s="366"/>
      <c r="B2675" s="388"/>
      <c r="C2675" s="368"/>
      <c r="D2675" s="369"/>
      <c r="E2675" s="370"/>
      <c r="F2675" s="102">
        <f t="shared" si="351"/>
        <v>0</v>
      </c>
      <c r="G2675" s="170">
        <f>ROUND(SUM('NOVO HORIZONTE'!G2675),2)</f>
        <v>0</v>
      </c>
      <c r="H2675" s="170">
        <f t="shared" si="356"/>
        <v>0</v>
      </c>
      <c r="I2675" s="184">
        <f t="shared" si="352"/>
        <v>0</v>
      </c>
      <c r="J2675" s="142"/>
      <c r="K2675" s="146"/>
      <c r="L2675" s="7" t="str">
        <f t="shared" si="353"/>
        <v/>
      </c>
      <c r="M2675" s="7" t="str">
        <f t="shared" si="354"/>
        <v/>
      </c>
      <c r="N2675" s="7" t="str">
        <f t="shared" si="350"/>
        <v/>
      </c>
      <c r="O2675" s="144"/>
      <c r="P2675" s="355"/>
      <c r="Q2675" s="362">
        <f>SUM('NOVO HORIZONTE'!I2675)</f>
        <v>0</v>
      </c>
      <c r="R2675" s="363">
        <f t="shared" si="355"/>
        <v>0</v>
      </c>
      <c r="S2675" s="153">
        <f t="shared" si="349"/>
        <v>0</v>
      </c>
      <c r="T2675" s="364"/>
    </row>
    <row r="2676" ht="12.75" hidden="1" spans="1:20">
      <c r="A2676" s="366"/>
      <c r="B2676" s="388"/>
      <c r="C2676" s="368"/>
      <c r="D2676" s="369"/>
      <c r="E2676" s="370"/>
      <c r="F2676" s="102">
        <f t="shared" si="351"/>
        <v>0</v>
      </c>
      <c r="G2676" s="170">
        <f>ROUND(SUM('NOVO HORIZONTE'!G2676),2)</f>
        <v>0</v>
      </c>
      <c r="H2676" s="170">
        <f t="shared" si="356"/>
        <v>0</v>
      </c>
      <c r="I2676" s="184">
        <f t="shared" si="352"/>
        <v>0</v>
      </c>
      <c r="J2676" s="142"/>
      <c r="K2676" s="146"/>
      <c r="L2676" s="7" t="str">
        <f t="shared" si="353"/>
        <v/>
      </c>
      <c r="M2676" s="7" t="str">
        <f t="shared" si="354"/>
        <v/>
      </c>
      <c r="N2676" s="7" t="str">
        <f t="shared" si="350"/>
        <v/>
      </c>
      <c r="O2676" s="144"/>
      <c r="P2676" s="355"/>
      <c r="Q2676" s="362">
        <f>SUM('NOVO HORIZONTE'!I2676)</f>
        <v>0</v>
      </c>
      <c r="R2676" s="363">
        <f t="shared" si="355"/>
        <v>0</v>
      </c>
      <c r="S2676" s="153">
        <f t="shared" si="349"/>
        <v>0</v>
      </c>
      <c r="T2676" s="364"/>
    </row>
    <row r="2677" ht="12.75" hidden="1" spans="1:20">
      <c r="A2677" s="366"/>
      <c r="B2677" s="388"/>
      <c r="C2677" s="368"/>
      <c r="D2677" s="369"/>
      <c r="E2677" s="370"/>
      <c r="F2677" s="102">
        <f t="shared" si="351"/>
        <v>0</v>
      </c>
      <c r="G2677" s="170">
        <f>ROUND(SUM('NOVO HORIZONTE'!G2677),2)</f>
        <v>0</v>
      </c>
      <c r="H2677" s="170">
        <f t="shared" si="356"/>
        <v>0</v>
      </c>
      <c r="I2677" s="184">
        <f t="shared" si="352"/>
        <v>0</v>
      </c>
      <c r="J2677" s="142"/>
      <c r="K2677" s="146"/>
      <c r="L2677" s="7" t="str">
        <f t="shared" si="353"/>
        <v/>
      </c>
      <c r="M2677" s="7" t="str">
        <f t="shared" si="354"/>
        <v/>
      </c>
      <c r="N2677" s="7" t="str">
        <f t="shared" si="350"/>
        <v/>
      </c>
      <c r="O2677" s="144"/>
      <c r="P2677" s="355"/>
      <c r="Q2677" s="362">
        <f>SUM('NOVO HORIZONTE'!I2677)</f>
        <v>0</v>
      </c>
      <c r="R2677" s="363">
        <f t="shared" si="355"/>
        <v>0</v>
      </c>
      <c r="S2677" s="153">
        <f t="shared" si="349"/>
        <v>0</v>
      </c>
      <c r="T2677" s="364"/>
    </row>
    <row r="2678" ht="12.75" hidden="1" spans="1:20">
      <c r="A2678" s="366"/>
      <c r="B2678" s="388"/>
      <c r="C2678" s="368"/>
      <c r="D2678" s="369"/>
      <c r="E2678" s="370"/>
      <c r="F2678" s="102">
        <f t="shared" si="351"/>
        <v>0</v>
      </c>
      <c r="G2678" s="170">
        <f>ROUND(SUM('NOVO HORIZONTE'!G2678),2)</f>
        <v>0</v>
      </c>
      <c r="H2678" s="170">
        <f t="shared" si="356"/>
        <v>0</v>
      </c>
      <c r="I2678" s="184">
        <f t="shared" si="352"/>
        <v>0</v>
      </c>
      <c r="J2678" s="142"/>
      <c r="K2678" s="146"/>
      <c r="L2678" s="7" t="str">
        <f t="shared" si="353"/>
        <v/>
      </c>
      <c r="M2678" s="7" t="str">
        <f t="shared" si="354"/>
        <v/>
      </c>
      <c r="N2678" s="7" t="str">
        <f t="shared" si="350"/>
        <v/>
      </c>
      <c r="O2678" s="144"/>
      <c r="P2678" s="355"/>
      <c r="Q2678" s="362">
        <f>SUM('NOVO HORIZONTE'!I2678)</f>
        <v>0</v>
      </c>
      <c r="R2678" s="363">
        <f t="shared" si="355"/>
        <v>0</v>
      </c>
      <c r="S2678" s="153">
        <f t="shared" si="349"/>
        <v>0</v>
      </c>
      <c r="T2678" s="364"/>
    </row>
    <row r="2679" ht="12.75" hidden="1" spans="1:20">
      <c r="A2679" s="366"/>
      <c r="B2679" s="388"/>
      <c r="C2679" s="368"/>
      <c r="D2679" s="369"/>
      <c r="E2679" s="370"/>
      <c r="F2679" s="102">
        <f t="shared" si="351"/>
        <v>0</v>
      </c>
      <c r="G2679" s="170">
        <f>ROUND(SUM('NOVO HORIZONTE'!G2679),2)</f>
        <v>0</v>
      </c>
      <c r="H2679" s="170">
        <f t="shared" si="356"/>
        <v>0</v>
      </c>
      <c r="I2679" s="184">
        <f t="shared" si="352"/>
        <v>0</v>
      </c>
      <c r="J2679" s="142"/>
      <c r="K2679" s="146"/>
      <c r="L2679" s="7" t="str">
        <f t="shared" si="353"/>
        <v/>
      </c>
      <c r="M2679" s="7" t="str">
        <f t="shared" si="354"/>
        <v/>
      </c>
      <c r="N2679" s="7" t="str">
        <f t="shared" si="350"/>
        <v/>
      </c>
      <c r="O2679" s="144"/>
      <c r="P2679" s="355"/>
      <c r="Q2679" s="362">
        <f>SUM('NOVO HORIZONTE'!I2679)</f>
        <v>0</v>
      </c>
      <c r="R2679" s="363">
        <f t="shared" si="355"/>
        <v>0</v>
      </c>
      <c r="S2679" s="153">
        <f t="shared" si="349"/>
        <v>0</v>
      </c>
      <c r="T2679" s="364"/>
    </row>
    <row r="2680" ht="13.5" hidden="1" spans="1:20">
      <c r="A2680" s="366"/>
      <c r="B2680" s="388"/>
      <c r="C2680" s="368"/>
      <c r="D2680" s="369"/>
      <c r="E2680" s="370"/>
      <c r="F2680" s="102">
        <f t="shared" si="351"/>
        <v>0</v>
      </c>
      <c r="G2680" s="170">
        <f>ROUND(SUM('NOVO HORIZONTE'!G2680),2)</f>
        <v>0</v>
      </c>
      <c r="H2680" s="170">
        <f t="shared" si="356"/>
        <v>0</v>
      </c>
      <c r="I2680" s="184">
        <f t="shared" si="352"/>
        <v>0</v>
      </c>
      <c r="J2680" s="142"/>
      <c r="K2680" s="146"/>
      <c r="L2680" s="7" t="str">
        <f t="shared" si="353"/>
        <v/>
      </c>
      <c r="M2680" s="7" t="str">
        <f t="shared" si="354"/>
        <v/>
      </c>
      <c r="N2680" s="7" t="str">
        <f t="shared" si="350"/>
        <v/>
      </c>
      <c r="O2680" s="144"/>
      <c r="P2680" s="355"/>
      <c r="Q2680" s="362">
        <f>SUM('NOVO HORIZONTE'!I2680)</f>
        <v>0</v>
      </c>
      <c r="R2680" s="363">
        <f t="shared" si="355"/>
        <v>0</v>
      </c>
      <c r="S2680" s="153">
        <f t="shared" si="349"/>
        <v>0</v>
      </c>
      <c r="T2680" s="364"/>
    </row>
    <row r="2681" ht="13.5" spans="1:20">
      <c r="A2681" s="84" t="s">
        <v>39</v>
      </c>
      <c r="B2681" s="85"/>
      <c r="C2681" s="86" t="s">
        <v>40</v>
      </c>
      <c r="D2681" s="87">
        <v>0</v>
      </c>
      <c r="E2681" s="88"/>
      <c r="F2681" s="89">
        <f t="shared" si="351"/>
        <v>0</v>
      </c>
      <c r="G2681" s="90">
        <f>ROUND(SUM('NOVO HORIZONTE'!G2681),2)</f>
        <v>0</v>
      </c>
      <c r="H2681" s="90">
        <f t="shared" ref="H2681:H2734" si="357">IF(G2681=0,0,F2681)</f>
        <v>0</v>
      </c>
      <c r="I2681" s="136">
        <f t="shared" ref="I2681:I2733" si="358">IF(ISBLANK(G2681),0,ROUND(G2681*H2681,2))</f>
        <v>0</v>
      </c>
      <c r="J2681" s="137">
        <f>SUM(I2684:I2965)</f>
        <v>1502.05</v>
      </c>
      <c r="K2681" s="138" t="str">
        <f>IF(OR(I2681&gt;0,J2681&gt;0),"X","")</f>
        <v>X</v>
      </c>
      <c r="L2681" s="7" t="str">
        <f t="shared" ref="L2681:L2733" si="359">IF(K2681="X","x",IF(K2681="xx","x",IF(I2681&gt;0,"x","")))</f>
        <v>x</v>
      </c>
      <c r="M2681" s="7" t="str">
        <f t="shared" ref="M2681:M2733" si="360">IF(K2681="X","x",IF(K2681="xx","x",IF(I2681&gt;0,"x","")))</f>
        <v>x</v>
      </c>
      <c r="N2681" s="7" t="str">
        <f t="shared" ref="N2681:N2730" si="361">M2681</f>
        <v>x</v>
      </c>
      <c r="O2681" s="144"/>
      <c r="P2681" s="375"/>
      <c r="Q2681" s="362">
        <f>SUM('NOVO HORIZONTE'!I2681)</f>
        <v>0</v>
      </c>
      <c r="R2681" s="363">
        <f t="shared" si="355"/>
        <v>0</v>
      </c>
      <c r="S2681" s="153">
        <f t="shared" si="349"/>
        <v>0</v>
      </c>
      <c r="T2681" s="364"/>
    </row>
    <row r="2682" ht="12.75" spans="1:20">
      <c r="A2682" s="154" t="s">
        <v>2807</v>
      </c>
      <c r="B2682" s="100"/>
      <c r="C2682" s="161" t="s">
        <v>2808</v>
      </c>
      <c r="D2682" s="156">
        <v>0</v>
      </c>
      <c r="E2682" s="378">
        <v>0</v>
      </c>
      <c r="F2682" s="379">
        <f t="shared" si="351"/>
        <v>0</v>
      </c>
      <c r="G2682" s="209">
        <f>ROUND(SUM('NOVO HORIZONTE'!G2682),2)</f>
        <v>0</v>
      </c>
      <c r="H2682" s="187">
        <f t="shared" si="357"/>
        <v>0</v>
      </c>
      <c r="I2682" s="188">
        <f t="shared" si="358"/>
        <v>0</v>
      </c>
      <c r="J2682" s="142"/>
      <c r="K2682" s="138" t="str">
        <f>IF(OR(SUM(I2684:I2888)&gt;0,SUM(I2684:I2888)&gt;0),"xx","")</f>
        <v>xx</v>
      </c>
      <c r="L2682" s="7" t="str">
        <f t="shared" si="359"/>
        <v>x</v>
      </c>
      <c r="M2682" s="7" t="str">
        <f t="shared" si="360"/>
        <v>x</v>
      </c>
      <c r="N2682" s="7" t="str">
        <f t="shared" si="361"/>
        <v>x</v>
      </c>
      <c r="O2682" s="144"/>
      <c r="P2682" s="375"/>
      <c r="Q2682" s="362">
        <f>SUM('NOVO HORIZONTE'!I2682)</f>
        <v>0</v>
      </c>
      <c r="R2682" s="363">
        <f t="shared" si="355"/>
        <v>0</v>
      </c>
      <c r="S2682" s="153">
        <f t="shared" si="349"/>
        <v>0</v>
      </c>
      <c r="T2682" s="364"/>
    </row>
    <row r="2683" ht="12.75" hidden="1" spans="1:20">
      <c r="A2683" s="225" t="s">
        <v>2809</v>
      </c>
      <c r="B2683" s="100"/>
      <c r="C2683" s="161" t="s">
        <v>2810</v>
      </c>
      <c r="D2683" s="178">
        <v>0</v>
      </c>
      <c r="E2683" s="380">
        <v>0</v>
      </c>
      <c r="F2683" s="381">
        <f t="shared" si="351"/>
        <v>0</v>
      </c>
      <c r="G2683" s="204">
        <f>ROUND(SUM('NOVO HORIZONTE'!G2683),2)</f>
        <v>0</v>
      </c>
      <c r="H2683" s="204">
        <f t="shared" si="357"/>
        <v>0</v>
      </c>
      <c r="I2683" s="206">
        <f t="shared" si="358"/>
        <v>0</v>
      </c>
      <c r="J2683" s="142"/>
      <c r="K2683" s="138" t="str">
        <f>IF(OR(SUM(I2684:I2687)&gt;0,SUM(I2684:I2687)&gt;0),"xx","")</f>
        <v/>
      </c>
      <c r="L2683" s="7" t="str">
        <f t="shared" si="359"/>
        <v/>
      </c>
      <c r="M2683" s="7" t="str">
        <f t="shared" si="360"/>
        <v/>
      </c>
      <c r="N2683" s="7" t="str">
        <f t="shared" si="361"/>
        <v/>
      </c>
      <c r="O2683" s="144"/>
      <c r="P2683" s="375"/>
      <c r="Q2683" s="362">
        <f>SUM('NOVO HORIZONTE'!I2683)</f>
        <v>0</v>
      </c>
      <c r="R2683" s="363">
        <f t="shared" si="355"/>
        <v>0</v>
      </c>
      <c r="S2683" s="153">
        <f t="shared" si="349"/>
        <v>0</v>
      </c>
      <c r="T2683" s="364"/>
    </row>
    <row r="2684" ht="12.75" hidden="1" spans="1:20">
      <c r="A2684" s="158">
        <v>100705</v>
      </c>
      <c r="B2684" s="100" t="s">
        <v>252</v>
      </c>
      <c r="C2684" s="104" t="s">
        <v>2811</v>
      </c>
      <c r="D2684" s="94" t="s">
        <v>279</v>
      </c>
      <c r="E2684" s="95">
        <v>85.39</v>
      </c>
      <c r="F2684" s="96">
        <f t="shared" si="351"/>
        <v>104.81</v>
      </c>
      <c r="G2684" s="107">
        <f>ROUND(SUM('NOVO HORIZONTE'!G2684),2)</f>
        <v>0</v>
      </c>
      <c r="H2684" s="107">
        <f t="shared" si="357"/>
        <v>0</v>
      </c>
      <c r="I2684" s="143">
        <f t="shared" si="358"/>
        <v>0</v>
      </c>
      <c r="J2684" s="142"/>
      <c r="K2684" s="183"/>
      <c r="L2684" s="7" t="str">
        <f t="shared" si="359"/>
        <v/>
      </c>
      <c r="M2684" s="7" t="str">
        <f t="shared" si="360"/>
        <v/>
      </c>
      <c r="N2684" s="7" t="str">
        <f t="shared" si="361"/>
        <v/>
      </c>
      <c r="O2684" s="144"/>
      <c r="P2684" s="355">
        <v>0</v>
      </c>
      <c r="Q2684" s="362">
        <f>SUM('NOVO HORIZONTE'!I2684)</f>
        <v>0</v>
      </c>
      <c r="R2684" s="363">
        <f t="shared" si="355"/>
        <v>0</v>
      </c>
      <c r="S2684" s="153">
        <f t="shared" si="349"/>
        <v>0</v>
      </c>
      <c r="T2684" s="364"/>
    </row>
    <row r="2685" ht="22.5" hidden="1" spans="1:20">
      <c r="A2685" s="158">
        <v>97039</v>
      </c>
      <c r="B2685" s="100" t="s">
        <v>252</v>
      </c>
      <c r="C2685" s="104" t="s">
        <v>2812</v>
      </c>
      <c r="D2685" s="94" t="s">
        <v>261</v>
      </c>
      <c r="E2685" s="95">
        <v>48.41</v>
      </c>
      <c r="F2685" s="96">
        <f t="shared" si="351"/>
        <v>59.42</v>
      </c>
      <c r="G2685" s="107">
        <f>ROUND(SUM('NOVO HORIZONTE'!G2685),2)</f>
        <v>0</v>
      </c>
      <c r="H2685" s="107">
        <f t="shared" si="357"/>
        <v>0</v>
      </c>
      <c r="I2685" s="143">
        <f t="shared" si="358"/>
        <v>0</v>
      </c>
      <c r="J2685" s="142"/>
      <c r="K2685" s="138"/>
      <c r="L2685" s="7" t="str">
        <f t="shared" si="359"/>
        <v/>
      </c>
      <c r="M2685" s="7" t="str">
        <f t="shared" si="360"/>
        <v/>
      </c>
      <c r="N2685" s="7" t="str">
        <f t="shared" si="361"/>
        <v/>
      </c>
      <c r="O2685" s="144"/>
      <c r="P2685" s="355">
        <v>0</v>
      </c>
      <c r="Q2685" s="362">
        <f>SUM('NOVO HORIZONTE'!I2685)</f>
        <v>0</v>
      </c>
      <c r="R2685" s="363">
        <f t="shared" si="355"/>
        <v>0</v>
      </c>
      <c r="S2685" s="153">
        <f t="shared" si="349"/>
        <v>0</v>
      </c>
      <c r="T2685" s="364"/>
    </row>
    <row r="2686" ht="22.5" hidden="1" spans="1:20">
      <c r="A2686" s="158">
        <v>97040</v>
      </c>
      <c r="B2686" s="100" t="s">
        <v>252</v>
      </c>
      <c r="C2686" s="104" t="s">
        <v>2813</v>
      </c>
      <c r="D2686" s="94" t="s">
        <v>261</v>
      </c>
      <c r="E2686" s="95">
        <v>17.97</v>
      </c>
      <c r="F2686" s="96">
        <f t="shared" si="351"/>
        <v>22.06</v>
      </c>
      <c r="G2686" s="107">
        <f>ROUND(SUM('NOVO HORIZONTE'!G2686),2)</f>
        <v>0</v>
      </c>
      <c r="H2686" s="107">
        <f t="shared" si="357"/>
        <v>0</v>
      </c>
      <c r="I2686" s="143">
        <f t="shared" si="358"/>
        <v>0</v>
      </c>
      <c r="J2686" s="142"/>
      <c r="K2686" s="138"/>
      <c r="L2686" s="7" t="str">
        <f t="shared" si="359"/>
        <v/>
      </c>
      <c r="M2686" s="7" t="str">
        <f t="shared" si="360"/>
        <v/>
      </c>
      <c r="N2686" s="7" t="str">
        <f t="shared" si="361"/>
        <v/>
      </c>
      <c r="O2686" s="144"/>
      <c r="P2686" s="355">
        <v>0</v>
      </c>
      <c r="Q2686" s="362">
        <f>SUM('NOVO HORIZONTE'!I2686)</f>
        <v>0</v>
      </c>
      <c r="R2686" s="363">
        <f t="shared" si="355"/>
        <v>0</v>
      </c>
      <c r="S2686" s="153">
        <f t="shared" si="349"/>
        <v>0</v>
      </c>
      <c r="T2686" s="364"/>
    </row>
    <row r="2687" ht="12.75" hidden="1" spans="1:20">
      <c r="A2687" s="158">
        <v>97041</v>
      </c>
      <c r="B2687" s="100" t="s">
        <v>252</v>
      </c>
      <c r="C2687" s="104" t="s">
        <v>2814</v>
      </c>
      <c r="D2687" s="94" t="s">
        <v>261</v>
      </c>
      <c r="E2687" s="95">
        <v>337.35</v>
      </c>
      <c r="F2687" s="96">
        <f t="shared" si="351"/>
        <v>414.06</v>
      </c>
      <c r="G2687" s="107">
        <f>ROUND(SUM('NOVO HORIZONTE'!G2687),2)</f>
        <v>0</v>
      </c>
      <c r="H2687" s="107">
        <f t="shared" si="357"/>
        <v>0</v>
      </c>
      <c r="I2687" s="143">
        <f t="shared" si="358"/>
        <v>0</v>
      </c>
      <c r="J2687" s="142"/>
      <c r="K2687" s="138"/>
      <c r="L2687" s="7" t="str">
        <f t="shared" si="359"/>
        <v/>
      </c>
      <c r="M2687" s="7" t="str">
        <f t="shared" si="360"/>
        <v/>
      </c>
      <c r="N2687" s="7" t="str">
        <f t="shared" si="361"/>
        <v/>
      </c>
      <c r="O2687" s="144"/>
      <c r="P2687" s="355">
        <v>0</v>
      </c>
      <c r="Q2687" s="362">
        <f>SUM('NOVO HORIZONTE'!I2687)</f>
        <v>0</v>
      </c>
      <c r="R2687" s="363">
        <f t="shared" si="355"/>
        <v>0</v>
      </c>
      <c r="S2687" s="153">
        <f t="shared" si="349"/>
        <v>0</v>
      </c>
      <c r="T2687" s="364"/>
    </row>
    <row r="2688" ht="12.75" hidden="1" spans="1:20">
      <c r="A2688" s="154" t="s">
        <v>2815</v>
      </c>
      <c r="B2688" s="100"/>
      <c r="C2688" s="161" t="s">
        <v>2816</v>
      </c>
      <c r="D2688" s="156">
        <v>0</v>
      </c>
      <c r="E2688" s="378">
        <v>0</v>
      </c>
      <c r="F2688" s="379">
        <f t="shared" si="351"/>
        <v>0</v>
      </c>
      <c r="G2688" s="209">
        <f>ROUND(SUM('NOVO HORIZONTE'!G2688),2)</f>
        <v>0</v>
      </c>
      <c r="H2688" s="187">
        <f t="shared" si="357"/>
        <v>0</v>
      </c>
      <c r="I2688" s="188">
        <f t="shared" si="358"/>
        <v>0</v>
      </c>
      <c r="J2688" s="142"/>
      <c r="K2688" s="138" t="str">
        <f>IF(OR(SUM(I2688)&gt;0,SUM(I2688)&gt;0),"xx","")</f>
        <v/>
      </c>
      <c r="L2688" s="7" t="str">
        <f t="shared" si="359"/>
        <v/>
      </c>
      <c r="M2688" s="7" t="str">
        <f t="shared" si="360"/>
        <v/>
      </c>
      <c r="N2688" s="7" t="str">
        <f t="shared" si="361"/>
        <v/>
      </c>
      <c r="O2688" s="144"/>
      <c r="P2688" s="375"/>
      <c r="Q2688" s="362">
        <f>SUM('NOVO HORIZONTE'!I2688)</f>
        <v>0</v>
      </c>
      <c r="R2688" s="363">
        <f t="shared" si="355"/>
        <v>0</v>
      </c>
      <c r="S2688" s="153">
        <f t="shared" si="349"/>
        <v>0</v>
      </c>
      <c r="T2688" s="364"/>
    </row>
    <row r="2689" ht="12.75" hidden="1" spans="1:20">
      <c r="A2689" s="154" t="s">
        <v>2817</v>
      </c>
      <c r="B2689" s="100"/>
      <c r="C2689" s="161" t="s">
        <v>2818</v>
      </c>
      <c r="D2689" s="156">
        <v>0</v>
      </c>
      <c r="E2689" s="378">
        <v>0</v>
      </c>
      <c r="F2689" s="379">
        <f t="shared" si="351"/>
        <v>0</v>
      </c>
      <c r="G2689" s="209">
        <f>ROUND(SUM('NOVO HORIZONTE'!G2689),2)</f>
        <v>0</v>
      </c>
      <c r="H2689" s="187">
        <f t="shared" si="357"/>
        <v>0</v>
      </c>
      <c r="I2689" s="188">
        <f t="shared" si="358"/>
        <v>0</v>
      </c>
      <c r="J2689" s="142"/>
      <c r="K2689" s="138" t="str">
        <f>IF(OR(SUM(I2691:I2797)&gt;0,SUM(I2691:I2797)&gt;0),"xx","")</f>
        <v/>
      </c>
      <c r="L2689" s="7" t="str">
        <f t="shared" si="359"/>
        <v/>
      </c>
      <c r="M2689" s="7" t="str">
        <f t="shared" si="360"/>
        <v/>
      </c>
      <c r="N2689" s="7" t="str">
        <f t="shared" si="361"/>
        <v/>
      </c>
      <c r="O2689" s="144"/>
      <c r="P2689" s="375"/>
      <c r="Q2689" s="362">
        <f>SUM('NOVO HORIZONTE'!I2689)</f>
        <v>0</v>
      </c>
      <c r="R2689" s="363">
        <f t="shared" si="355"/>
        <v>0</v>
      </c>
      <c r="S2689" s="153">
        <f t="shared" si="349"/>
        <v>0</v>
      </c>
      <c r="T2689" s="364"/>
    </row>
    <row r="2690" ht="12.75" hidden="1" spans="1:20">
      <c r="A2690" s="99" t="s">
        <v>2819</v>
      </c>
      <c r="B2690" s="100"/>
      <c r="C2690" s="161" t="s">
        <v>2820</v>
      </c>
      <c r="D2690" s="156">
        <v>0</v>
      </c>
      <c r="E2690" s="378">
        <v>0</v>
      </c>
      <c r="F2690" s="379">
        <f t="shared" si="351"/>
        <v>0</v>
      </c>
      <c r="G2690" s="209">
        <f>ROUND(SUM('NOVO HORIZONTE'!G2690),2)</f>
        <v>0</v>
      </c>
      <c r="H2690" s="187">
        <f t="shared" si="357"/>
        <v>0</v>
      </c>
      <c r="I2690" s="188">
        <f t="shared" si="358"/>
        <v>0</v>
      </c>
      <c r="J2690" s="142"/>
      <c r="K2690" s="138" t="str">
        <f>IF(OR(SUM(I2691:I2703)&gt;0,SUM(I2691:I2703)&gt;0),"xx","")</f>
        <v/>
      </c>
      <c r="L2690" s="7" t="str">
        <f t="shared" si="359"/>
        <v/>
      </c>
      <c r="M2690" s="7" t="str">
        <f t="shared" si="360"/>
        <v/>
      </c>
      <c r="N2690" s="7" t="str">
        <f t="shared" si="361"/>
        <v/>
      </c>
      <c r="O2690" s="144"/>
      <c r="P2690" s="375"/>
      <c r="Q2690" s="362">
        <f>SUM('NOVO HORIZONTE'!I2690)</f>
        <v>0</v>
      </c>
      <c r="R2690" s="363">
        <f t="shared" si="355"/>
        <v>0</v>
      </c>
      <c r="S2690" s="153">
        <f t="shared" si="349"/>
        <v>0</v>
      </c>
      <c r="T2690" s="364"/>
    </row>
    <row r="2691" ht="22.5" hidden="1" spans="1:20">
      <c r="A2691" s="158">
        <v>91295</v>
      </c>
      <c r="B2691" s="100" t="s">
        <v>252</v>
      </c>
      <c r="C2691" s="104" t="s">
        <v>2821</v>
      </c>
      <c r="D2691" s="94" t="s">
        <v>279</v>
      </c>
      <c r="E2691" s="95">
        <v>346.94</v>
      </c>
      <c r="F2691" s="96">
        <f t="shared" si="351"/>
        <v>425.83</v>
      </c>
      <c r="G2691" s="107">
        <f>ROUND(SUM('NOVO HORIZONTE'!G2691),2)</f>
        <v>0</v>
      </c>
      <c r="H2691" s="107">
        <f t="shared" si="357"/>
        <v>0</v>
      </c>
      <c r="I2691" s="143">
        <f t="shared" si="358"/>
        <v>0</v>
      </c>
      <c r="J2691" s="142"/>
      <c r="K2691" s="138"/>
      <c r="L2691" s="7" t="str">
        <f t="shared" si="359"/>
        <v/>
      </c>
      <c r="M2691" s="7" t="str">
        <f t="shared" si="360"/>
        <v/>
      </c>
      <c r="N2691" s="7" t="str">
        <f t="shared" si="361"/>
        <v/>
      </c>
      <c r="O2691" s="144"/>
      <c r="P2691" s="355">
        <v>0</v>
      </c>
      <c r="Q2691" s="362">
        <f>SUM('NOVO HORIZONTE'!I2691)</f>
        <v>0</v>
      </c>
      <c r="R2691" s="363">
        <f t="shared" si="355"/>
        <v>0</v>
      </c>
      <c r="S2691" s="153">
        <f t="shared" si="349"/>
        <v>0</v>
      </c>
      <c r="T2691" s="364"/>
    </row>
    <row r="2692" ht="22.5" hidden="1" spans="1:20">
      <c r="A2692" s="158">
        <v>91296</v>
      </c>
      <c r="B2692" s="100" t="s">
        <v>252</v>
      </c>
      <c r="C2692" s="104" t="s">
        <v>2822</v>
      </c>
      <c r="D2692" s="94" t="s">
        <v>279</v>
      </c>
      <c r="E2692" s="95">
        <v>371.54</v>
      </c>
      <c r="F2692" s="96">
        <f t="shared" si="351"/>
        <v>456.03</v>
      </c>
      <c r="G2692" s="107">
        <f>ROUND(SUM('NOVO HORIZONTE'!G2692),2)</f>
        <v>0</v>
      </c>
      <c r="H2692" s="107">
        <f t="shared" si="357"/>
        <v>0</v>
      </c>
      <c r="I2692" s="143">
        <f t="shared" si="358"/>
        <v>0</v>
      </c>
      <c r="J2692" s="142"/>
      <c r="K2692" s="138"/>
      <c r="L2692" s="7" t="str">
        <f t="shared" si="359"/>
        <v/>
      </c>
      <c r="M2692" s="7" t="str">
        <f t="shared" si="360"/>
        <v/>
      </c>
      <c r="N2692" s="7" t="str">
        <f t="shared" si="361"/>
        <v/>
      </c>
      <c r="O2692" s="144"/>
      <c r="P2692" s="355">
        <v>0</v>
      </c>
      <c r="Q2692" s="362">
        <f>SUM('NOVO HORIZONTE'!I2692)</f>
        <v>0</v>
      </c>
      <c r="R2692" s="363">
        <f t="shared" si="355"/>
        <v>0</v>
      </c>
      <c r="S2692" s="153">
        <f t="shared" si="349"/>
        <v>0</v>
      </c>
      <c r="T2692" s="364"/>
    </row>
    <row r="2693" ht="22.5" hidden="1" spans="1:20">
      <c r="A2693" s="158">
        <v>91297</v>
      </c>
      <c r="B2693" s="100" t="s">
        <v>252</v>
      </c>
      <c r="C2693" s="104" t="s">
        <v>2823</v>
      </c>
      <c r="D2693" s="94" t="s">
        <v>279</v>
      </c>
      <c r="E2693" s="95">
        <v>407.78</v>
      </c>
      <c r="F2693" s="96">
        <f t="shared" si="351"/>
        <v>500.51</v>
      </c>
      <c r="G2693" s="107">
        <f>ROUND(SUM('NOVO HORIZONTE'!G2693),2)</f>
        <v>0</v>
      </c>
      <c r="H2693" s="107">
        <f t="shared" si="357"/>
        <v>0</v>
      </c>
      <c r="I2693" s="143">
        <f t="shared" si="358"/>
        <v>0</v>
      </c>
      <c r="J2693" s="142"/>
      <c r="K2693" s="138"/>
      <c r="L2693" s="7" t="str">
        <f t="shared" si="359"/>
        <v/>
      </c>
      <c r="M2693" s="7" t="str">
        <f t="shared" si="360"/>
        <v/>
      </c>
      <c r="N2693" s="7" t="str">
        <f t="shared" si="361"/>
        <v/>
      </c>
      <c r="O2693" s="144"/>
      <c r="P2693" s="355">
        <v>0</v>
      </c>
      <c r="Q2693" s="362">
        <f>SUM('NOVO HORIZONTE'!I2693)</f>
        <v>0</v>
      </c>
      <c r="R2693" s="363">
        <f t="shared" si="355"/>
        <v>0</v>
      </c>
      <c r="S2693" s="153">
        <f t="shared" si="349"/>
        <v>0</v>
      </c>
      <c r="T2693" s="364"/>
    </row>
    <row r="2694" ht="33.75" hidden="1" spans="1:20">
      <c r="A2694" s="158">
        <v>91324</v>
      </c>
      <c r="B2694" s="100" t="s">
        <v>252</v>
      </c>
      <c r="C2694" s="104" t="s">
        <v>2824</v>
      </c>
      <c r="D2694" s="94" t="s">
        <v>279</v>
      </c>
      <c r="E2694" s="95">
        <v>780.12</v>
      </c>
      <c r="F2694" s="96">
        <f t="shared" si="351"/>
        <v>957.52</v>
      </c>
      <c r="G2694" s="107">
        <f>ROUND(SUM('NOVO HORIZONTE'!G2694),2)</f>
        <v>0</v>
      </c>
      <c r="H2694" s="107">
        <f t="shared" si="357"/>
        <v>0</v>
      </c>
      <c r="I2694" s="143">
        <f t="shared" si="358"/>
        <v>0</v>
      </c>
      <c r="J2694" s="142"/>
      <c r="K2694" s="183"/>
      <c r="L2694" s="7" t="str">
        <f t="shared" si="359"/>
        <v/>
      </c>
      <c r="M2694" s="7" t="str">
        <f t="shared" si="360"/>
        <v/>
      </c>
      <c r="N2694" s="7" t="str">
        <f t="shared" si="361"/>
        <v/>
      </c>
      <c r="O2694" s="144"/>
      <c r="P2694" s="355">
        <v>0</v>
      </c>
      <c r="Q2694" s="362">
        <f>SUM('NOVO HORIZONTE'!I2694)</f>
        <v>0</v>
      </c>
      <c r="R2694" s="363">
        <f t="shared" si="355"/>
        <v>0</v>
      </c>
      <c r="S2694" s="153">
        <f t="shared" si="349"/>
        <v>0</v>
      </c>
      <c r="T2694" s="364"/>
    </row>
    <row r="2695" ht="33.75" hidden="1" spans="1:20">
      <c r="A2695" s="158">
        <v>91325</v>
      </c>
      <c r="B2695" s="100" t="s">
        <v>252</v>
      </c>
      <c r="C2695" s="104" t="s">
        <v>2825</v>
      </c>
      <c r="D2695" s="94" t="s">
        <v>279</v>
      </c>
      <c r="E2695" s="95">
        <v>789.8</v>
      </c>
      <c r="F2695" s="96">
        <f t="shared" si="351"/>
        <v>969.4</v>
      </c>
      <c r="G2695" s="107">
        <f>ROUND(SUM('NOVO HORIZONTE'!G2695),2)</f>
        <v>0</v>
      </c>
      <c r="H2695" s="107">
        <f t="shared" si="357"/>
        <v>0</v>
      </c>
      <c r="I2695" s="143">
        <f t="shared" si="358"/>
        <v>0</v>
      </c>
      <c r="J2695" s="142"/>
      <c r="K2695" s="183"/>
      <c r="L2695" s="7" t="str">
        <f t="shared" si="359"/>
        <v/>
      </c>
      <c r="M2695" s="7" t="str">
        <f t="shared" si="360"/>
        <v/>
      </c>
      <c r="N2695" s="7" t="str">
        <f t="shared" si="361"/>
        <v/>
      </c>
      <c r="O2695" s="144"/>
      <c r="P2695" s="355">
        <v>0</v>
      </c>
      <c r="Q2695" s="362">
        <f>SUM('NOVO HORIZONTE'!I2695)</f>
        <v>0</v>
      </c>
      <c r="R2695" s="363">
        <f t="shared" si="355"/>
        <v>0</v>
      </c>
      <c r="S2695" s="153">
        <f t="shared" si="349"/>
        <v>0</v>
      </c>
      <c r="T2695" s="364"/>
    </row>
    <row r="2696" ht="33.75" hidden="1" spans="1:20">
      <c r="A2696" s="158">
        <v>91326</v>
      </c>
      <c r="B2696" s="100" t="s">
        <v>252</v>
      </c>
      <c r="C2696" s="104" t="s">
        <v>2826</v>
      </c>
      <c r="D2696" s="94" t="s">
        <v>279</v>
      </c>
      <c r="E2696" s="95">
        <v>847.47</v>
      </c>
      <c r="F2696" s="96">
        <f t="shared" si="351"/>
        <v>1040.18</v>
      </c>
      <c r="G2696" s="107">
        <f>ROUND(SUM('NOVO HORIZONTE'!G2696),2)</f>
        <v>0</v>
      </c>
      <c r="H2696" s="107">
        <f t="shared" si="357"/>
        <v>0</v>
      </c>
      <c r="I2696" s="143">
        <f t="shared" si="358"/>
        <v>0</v>
      </c>
      <c r="J2696" s="142"/>
      <c r="K2696" s="183"/>
      <c r="L2696" s="7" t="str">
        <f t="shared" si="359"/>
        <v/>
      </c>
      <c r="M2696" s="7" t="str">
        <f t="shared" si="360"/>
        <v/>
      </c>
      <c r="N2696" s="7" t="str">
        <f t="shared" si="361"/>
        <v/>
      </c>
      <c r="O2696" s="144"/>
      <c r="P2696" s="355">
        <v>0</v>
      </c>
      <c r="Q2696" s="362">
        <f>SUM('NOVO HORIZONTE'!I2696)</f>
        <v>0</v>
      </c>
      <c r="R2696" s="363">
        <f t="shared" si="355"/>
        <v>0</v>
      </c>
      <c r="S2696" s="153">
        <f t="shared" si="349"/>
        <v>0</v>
      </c>
      <c r="T2696" s="364"/>
    </row>
    <row r="2697" ht="33.75" hidden="1" spans="1:20">
      <c r="A2697" s="158">
        <v>91327</v>
      </c>
      <c r="B2697" s="100" t="s">
        <v>252</v>
      </c>
      <c r="C2697" s="104" t="s">
        <v>2827</v>
      </c>
      <c r="D2697" s="94" t="s">
        <v>279</v>
      </c>
      <c r="E2697" s="95">
        <v>892.4</v>
      </c>
      <c r="F2697" s="96">
        <f t="shared" si="351"/>
        <v>1095.33</v>
      </c>
      <c r="G2697" s="107">
        <f>ROUND(SUM('NOVO HORIZONTE'!G2697),2)</f>
        <v>0</v>
      </c>
      <c r="H2697" s="107">
        <f t="shared" si="357"/>
        <v>0</v>
      </c>
      <c r="I2697" s="143">
        <f t="shared" si="358"/>
        <v>0</v>
      </c>
      <c r="J2697" s="142"/>
      <c r="K2697" s="183"/>
      <c r="L2697" s="7" t="str">
        <f t="shared" si="359"/>
        <v/>
      </c>
      <c r="M2697" s="7" t="str">
        <f t="shared" si="360"/>
        <v/>
      </c>
      <c r="N2697" s="7" t="str">
        <f t="shared" si="361"/>
        <v/>
      </c>
      <c r="O2697" s="144"/>
      <c r="P2697" s="355">
        <v>0</v>
      </c>
      <c r="Q2697" s="362">
        <f>SUM('NOVO HORIZONTE'!I2697)</f>
        <v>0</v>
      </c>
      <c r="R2697" s="363">
        <f t="shared" si="355"/>
        <v>0</v>
      </c>
      <c r="S2697" s="153">
        <f t="shared" si="349"/>
        <v>0</v>
      </c>
      <c r="T2697" s="364"/>
    </row>
    <row r="2698" ht="33.75" hidden="1" spans="1:20">
      <c r="A2698" s="158">
        <v>91329</v>
      </c>
      <c r="B2698" s="100" t="s">
        <v>252</v>
      </c>
      <c r="C2698" s="104" t="s">
        <v>2828</v>
      </c>
      <c r="D2698" s="94" t="s">
        <v>279</v>
      </c>
      <c r="E2698" s="95">
        <v>789.38</v>
      </c>
      <c r="F2698" s="96">
        <f t="shared" si="351"/>
        <v>968.89</v>
      </c>
      <c r="G2698" s="107">
        <f>ROUND(SUM('NOVO HORIZONTE'!G2698),2)</f>
        <v>0</v>
      </c>
      <c r="H2698" s="107">
        <f t="shared" si="357"/>
        <v>0</v>
      </c>
      <c r="I2698" s="143">
        <f t="shared" si="358"/>
        <v>0</v>
      </c>
      <c r="J2698" s="142"/>
      <c r="K2698" s="183"/>
      <c r="L2698" s="7" t="str">
        <f t="shared" si="359"/>
        <v/>
      </c>
      <c r="M2698" s="7" t="str">
        <f t="shared" si="360"/>
        <v/>
      </c>
      <c r="N2698" s="7" t="str">
        <f t="shared" si="361"/>
        <v/>
      </c>
      <c r="O2698" s="144"/>
      <c r="P2698" s="355">
        <v>0</v>
      </c>
      <c r="Q2698" s="362">
        <f>SUM('NOVO HORIZONTE'!I2698)</f>
        <v>0</v>
      </c>
      <c r="R2698" s="363">
        <f t="shared" si="355"/>
        <v>0</v>
      </c>
      <c r="S2698" s="153">
        <f t="shared" si="349"/>
        <v>0</v>
      </c>
      <c r="T2698" s="364"/>
    </row>
    <row r="2699" ht="33.75" hidden="1" spans="1:20">
      <c r="A2699" s="158">
        <v>91330</v>
      </c>
      <c r="B2699" s="100" t="s">
        <v>252</v>
      </c>
      <c r="C2699" s="104" t="s">
        <v>2829</v>
      </c>
      <c r="D2699" s="94" t="s">
        <v>279</v>
      </c>
      <c r="E2699" s="95">
        <v>934.56</v>
      </c>
      <c r="F2699" s="96">
        <f t="shared" si="351"/>
        <v>1147.08</v>
      </c>
      <c r="G2699" s="107">
        <f>ROUND(SUM('NOVO HORIZONTE'!G2699),2)</f>
        <v>0</v>
      </c>
      <c r="H2699" s="107">
        <f t="shared" si="357"/>
        <v>0</v>
      </c>
      <c r="I2699" s="143">
        <f t="shared" si="358"/>
        <v>0</v>
      </c>
      <c r="J2699" s="142"/>
      <c r="K2699" s="183"/>
      <c r="L2699" s="7" t="str">
        <f t="shared" si="359"/>
        <v/>
      </c>
      <c r="M2699" s="7" t="str">
        <f t="shared" si="360"/>
        <v/>
      </c>
      <c r="N2699" s="7" t="str">
        <f t="shared" si="361"/>
        <v/>
      </c>
      <c r="O2699" s="144"/>
      <c r="P2699" s="355">
        <v>0</v>
      </c>
      <c r="Q2699" s="362">
        <f>SUM('NOVO HORIZONTE'!I2699)</f>
        <v>0</v>
      </c>
      <c r="R2699" s="363">
        <f t="shared" si="355"/>
        <v>0</v>
      </c>
      <c r="S2699" s="153">
        <f t="shared" si="349"/>
        <v>0</v>
      </c>
      <c r="T2699" s="364"/>
    </row>
    <row r="2700" ht="33.75" hidden="1" spans="1:20">
      <c r="A2700" s="158">
        <v>91331</v>
      </c>
      <c r="B2700" s="100" t="s">
        <v>252</v>
      </c>
      <c r="C2700" s="104" t="s">
        <v>2830</v>
      </c>
      <c r="D2700" s="94" t="s">
        <v>279</v>
      </c>
      <c r="E2700" s="95">
        <v>815.69</v>
      </c>
      <c r="F2700" s="96">
        <f t="shared" si="351"/>
        <v>1001.18</v>
      </c>
      <c r="G2700" s="107">
        <f>ROUND(SUM('NOVO HORIZONTE'!G2700),2)</f>
        <v>0</v>
      </c>
      <c r="H2700" s="107">
        <f t="shared" si="357"/>
        <v>0</v>
      </c>
      <c r="I2700" s="143">
        <f t="shared" si="358"/>
        <v>0</v>
      </c>
      <c r="J2700" s="142"/>
      <c r="K2700" s="183"/>
      <c r="L2700" s="7" t="str">
        <f t="shared" si="359"/>
        <v/>
      </c>
      <c r="M2700" s="7" t="str">
        <f t="shared" si="360"/>
        <v/>
      </c>
      <c r="N2700" s="7" t="str">
        <f t="shared" si="361"/>
        <v/>
      </c>
      <c r="O2700" s="144"/>
      <c r="P2700" s="355">
        <v>0</v>
      </c>
      <c r="Q2700" s="362">
        <f>SUM('NOVO HORIZONTE'!I2700)</f>
        <v>0</v>
      </c>
      <c r="R2700" s="363">
        <f t="shared" si="355"/>
        <v>0</v>
      </c>
      <c r="S2700" s="153">
        <f t="shared" si="349"/>
        <v>0</v>
      </c>
      <c r="T2700" s="364"/>
    </row>
    <row r="2701" ht="33.75" hidden="1" spans="1:20">
      <c r="A2701" s="158">
        <v>91332</v>
      </c>
      <c r="B2701" s="100" t="s">
        <v>252</v>
      </c>
      <c r="C2701" s="104" t="s">
        <v>2831</v>
      </c>
      <c r="D2701" s="94" t="s">
        <v>279</v>
      </c>
      <c r="E2701" s="95">
        <v>973.26</v>
      </c>
      <c r="F2701" s="96">
        <f t="shared" si="351"/>
        <v>1194.58</v>
      </c>
      <c r="G2701" s="107">
        <f>ROUND(SUM('NOVO HORIZONTE'!G2701),2)</f>
        <v>0</v>
      </c>
      <c r="H2701" s="107">
        <f t="shared" si="357"/>
        <v>0</v>
      </c>
      <c r="I2701" s="143">
        <f t="shared" si="358"/>
        <v>0</v>
      </c>
      <c r="J2701" s="142"/>
      <c r="K2701" s="183"/>
      <c r="L2701" s="7" t="str">
        <f t="shared" si="359"/>
        <v/>
      </c>
      <c r="M2701" s="7" t="str">
        <f t="shared" si="360"/>
        <v/>
      </c>
      <c r="N2701" s="7" t="str">
        <f t="shared" si="361"/>
        <v/>
      </c>
      <c r="O2701" s="144"/>
      <c r="P2701" s="355">
        <v>0</v>
      </c>
      <c r="Q2701" s="362">
        <f>SUM('NOVO HORIZONTE'!I2701)</f>
        <v>0</v>
      </c>
      <c r="R2701" s="363">
        <f t="shared" si="355"/>
        <v>0</v>
      </c>
      <c r="S2701" s="153">
        <f t="shared" si="349"/>
        <v>0</v>
      </c>
      <c r="T2701" s="364"/>
    </row>
    <row r="2702" ht="33.75" hidden="1" spans="1:20">
      <c r="A2702" s="158">
        <v>91333</v>
      </c>
      <c r="B2702" s="100" t="s">
        <v>252</v>
      </c>
      <c r="C2702" s="104" t="s">
        <v>2832</v>
      </c>
      <c r="D2702" s="94" t="s">
        <v>279</v>
      </c>
      <c r="E2702" s="95">
        <v>853.65</v>
      </c>
      <c r="F2702" s="96">
        <f t="shared" si="351"/>
        <v>1047.77</v>
      </c>
      <c r="G2702" s="107">
        <f>ROUND(SUM('NOVO HORIZONTE'!G2702),2)</f>
        <v>0</v>
      </c>
      <c r="H2702" s="107">
        <f t="shared" si="357"/>
        <v>0</v>
      </c>
      <c r="I2702" s="143">
        <f t="shared" si="358"/>
        <v>0</v>
      </c>
      <c r="J2702" s="142"/>
      <c r="K2702" s="183"/>
      <c r="L2702" s="7" t="str">
        <f t="shared" si="359"/>
        <v/>
      </c>
      <c r="M2702" s="7" t="str">
        <f t="shared" si="360"/>
        <v/>
      </c>
      <c r="N2702" s="7" t="str">
        <f t="shared" si="361"/>
        <v/>
      </c>
      <c r="O2702" s="144"/>
      <c r="P2702" s="355">
        <v>0</v>
      </c>
      <c r="Q2702" s="362">
        <f>SUM('NOVO HORIZONTE'!I2702)</f>
        <v>0</v>
      </c>
      <c r="R2702" s="363">
        <f t="shared" si="355"/>
        <v>0</v>
      </c>
      <c r="S2702" s="153">
        <f t="shared" si="349"/>
        <v>0</v>
      </c>
      <c r="T2702" s="364"/>
    </row>
    <row r="2703" ht="33.75" hidden="1" spans="1:20">
      <c r="A2703" s="158">
        <v>91328</v>
      </c>
      <c r="B2703" s="100" t="s">
        <v>252</v>
      </c>
      <c r="C2703" s="104" t="s">
        <v>2833</v>
      </c>
      <c r="D2703" s="94" t="s">
        <v>279</v>
      </c>
      <c r="E2703" s="95">
        <v>907.5</v>
      </c>
      <c r="F2703" s="96">
        <f t="shared" si="351"/>
        <v>1113.87</v>
      </c>
      <c r="G2703" s="107">
        <f>ROUND(SUM('NOVO HORIZONTE'!G2703),2)</f>
        <v>0</v>
      </c>
      <c r="H2703" s="107">
        <f t="shared" si="357"/>
        <v>0</v>
      </c>
      <c r="I2703" s="143">
        <f t="shared" si="358"/>
        <v>0</v>
      </c>
      <c r="J2703" s="142"/>
      <c r="K2703" s="183"/>
      <c r="L2703" s="7" t="str">
        <f t="shared" si="359"/>
        <v/>
      </c>
      <c r="M2703" s="7" t="str">
        <f t="shared" si="360"/>
        <v/>
      </c>
      <c r="N2703" s="7" t="str">
        <f t="shared" si="361"/>
        <v/>
      </c>
      <c r="O2703" s="144"/>
      <c r="P2703" s="355">
        <v>0</v>
      </c>
      <c r="Q2703" s="362">
        <f>SUM('NOVO HORIZONTE'!I2703)</f>
        <v>0</v>
      </c>
      <c r="R2703" s="363">
        <f t="shared" si="355"/>
        <v>0</v>
      </c>
      <c r="S2703" s="153">
        <f t="shared" si="349"/>
        <v>0</v>
      </c>
      <c r="T2703" s="364"/>
    </row>
    <row r="2704" ht="12.75" hidden="1" spans="1:20">
      <c r="A2704" s="99" t="s">
        <v>2834</v>
      </c>
      <c r="B2704" s="100"/>
      <c r="C2704" s="161" t="s">
        <v>2835</v>
      </c>
      <c r="D2704" s="156">
        <v>0</v>
      </c>
      <c r="E2704" s="378">
        <v>0</v>
      </c>
      <c r="F2704" s="379">
        <f t="shared" si="351"/>
        <v>0</v>
      </c>
      <c r="G2704" s="209">
        <f>ROUND(SUM('NOVO HORIZONTE'!G2704),2)</f>
        <v>0</v>
      </c>
      <c r="H2704" s="187">
        <f t="shared" si="357"/>
        <v>0</v>
      </c>
      <c r="I2704" s="188">
        <f t="shared" si="358"/>
        <v>0</v>
      </c>
      <c r="J2704" s="142"/>
      <c r="K2704" s="138" t="str">
        <f>IF(OR(SUM(I2705:I2712)&gt;0,SUM(I2705:I2712)&gt;0),"xx","")</f>
        <v/>
      </c>
      <c r="L2704" s="7" t="str">
        <f t="shared" si="359"/>
        <v/>
      </c>
      <c r="M2704" s="7" t="str">
        <f t="shared" si="360"/>
        <v/>
      </c>
      <c r="N2704" s="7" t="str">
        <f t="shared" si="361"/>
        <v/>
      </c>
      <c r="O2704" s="144"/>
      <c r="P2704" s="375"/>
      <c r="Q2704" s="362">
        <f>SUM('NOVO HORIZONTE'!I2704)</f>
        <v>0</v>
      </c>
      <c r="R2704" s="363">
        <f t="shared" si="355"/>
        <v>0</v>
      </c>
      <c r="S2704" s="153">
        <f t="shared" si="349"/>
        <v>0</v>
      </c>
      <c r="T2704" s="364"/>
    </row>
    <row r="2705" ht="22.5" hidden="1" spans="1:20">
      <c r="A2705" s="158">
        <v>91009</v>
      </c>
      <c r="B2705" s="100" t="s">
        <v>252</v>
      </c>
      <c r="C2705" s="104" t="s">
        <v>2836</v>
      </c>
      <c r="D2705" s="94" t="s">
        <v>279</v>
      </c>
      <c r="E2705" s="95">
        <v>337.68</v>
      </c>
      <c r="F2705" s="96">
        <f t="shared" si="351"/>
        <v>414.47</v>
      </c>
      <c r="G2705" s="107">
        <f>ROUND(SUM('NOVO HORIZONTE'!G2705),2)</f>
        <v>0</v>
      </c>
      <c r="H2705" s="107">
        <f t="shared" si="357"/>
        <v>0</v>
      </c>
      <c r="I2705" s="143">
        <f t="shared" si="358"/>
        <v>0</v>
      </c>
      <c r="J2705" s="142"/>
      <c r="K2705" s="183"/>
      <c r="L2705" s="7" t="str">
        <f t="shared" si="359"/>
        <v/>
      </c>
      <c r="M2705" s="7" t="str">
        <f t="shared" si="360"/>
        <v/>
      </c>
      <c r="N2705" s="7" t="str">
        <f t="shared" si="361"/>
        <v/>
      </c>
      <c r="O2705" s="144"/>
      <c r="P2705" s="355">
        <v>0</v>
      </c>
      <c r="Q2705" s="362">
        <f>SUM('NOVO HORIZONTE'!I2705)</f>
        <v>0</v>
      </c>
      <c r="R2705" s="363">
        <f t="shared" si="355"/>
        <v>0</v>
      </c>
      <c r="S2705" s="153">
        <f t="shared" si="349"/>
        <v>0</v>
      </c>
      <c r="T2705" s="364"/>
    </row>
    <row r="2706" ht="22.5" hidden="1" spans="1:20">
      <c r="A2706" s="158">
        <v>91010</v>
      </c>
      <c r="B2706" s="100" t="s">
        <v>252</v>
      </c>
      <c r="C2706" s="104" t="s">
        <v>2837</v>
      </c>
      <c r="D2706" s="94" t="s">
        <v>279</v>
      </c>
      <c r="E2706" s="95">
        <v>345.65</v>
      </c>
      <c r="F2706" s="96">
        <f t="shared" si="351"/>
        <v>424.25</v>
      </c>
      <c r="G2706" s="107">
        <f>ROUND(SUM('NOVO HORIZONTE'!G2706),2)</f>
        <v>0</v>
      </c>
      <c r="H2706" s="107">
        <f t="shared" si="357"/>
        <v>0</v>
      </c>
      <c r="I2706" s="143">
        <f t="shared" si="358"/>
        <v>0</v>
      </c>
      <c r="J2706" s="142"/>
      <c r="K2706" s="183"/>
      <c r="L2706" s="7" t="str">
        <f t="shared" si="359"/>
        <v/>
      </c>
      <c r="M2706" s="7" t="str">
        <f t="shared" si="360"/>
        <v/>
      </c>
      <c r="N2706" s="7" t="str">
        <f t="shared" si="361"/>
        <v/>
      </c>
      <c r="O2706" s="144"/>
      <c r="P2706" s="355">
        <v>0</v>
      </c>
      <c r="Q2706" s="362">
        <f>SUM('NOVO HORIZONTE'!I2706)</f>
        <v>0</v>
      </c>
      <c r="R2706" s="363">
        <f t="shared" si="355"/>
        <v>0</v>
      </c>
      <c r="S2706" s="153">
        <f t="shared" si="349"/>
        <v>0</v>
      </c>
      <c r="T2706" s="364"/>
    </row>
    <row r="2707" ht="22.5" hidden="1" spans="1:20">
      <c r="A2707" s="158">
        <v>91011</v>
      </c>
      <c r="B2707" s="100" t="s">
        <v>252</v>
      </c>
      <c r="C2707" s="104" t="s">
        <v>2838</v>
      </c>
      <c r="D2707" s="94" t="s">
        <v>279</v>
      </c>
      <c r="E2707" s="95">
        <v>401.6</v>
      </c>
      <c r="F2707" s="96">
        <f t="shared" si="351"/>
        <v>492.92</v>
      </c>
      <c r="G2707" s="107">
        <f>ROUND(SUM('NOVO HORIZONTE'!G2707),2)</f>
        <v>0</v>
      </c>
      <c r="H2707" s="107">
        <f t="shared" si="357"/>
        <v>0</v>
      </c>
      <c r="I2707" s="143">
        <f t="shared" si="358"/>
        <v>0</v>
      </c>
      <c r="J2707" s="142"/>
      <c r="K2707" s="183"/>
      <c r="L2707" s="7" t="str">
        <f t="shared" si="359"/>
        <v/>
      </c>
      <c r="M2707" s="7" t="str">
        <f t="shared" si="360"/>
        <v/>
      </c>
      <c r="N2707" s="7" t="str">
        <f t="shared" si="361"/>
        <v/>
      </c>
      <c r="O2707" s="144"/>
      <c r="P2707" s="355">
        <v>0</v>
      </c>
      <c r="Q2707" s="362">
        <f>SUM('NOVO HORIZONTE'!I2707)</f>
        <v>0</v>
      </c>
      <c r="R2707" s="363">
        <f t="shared" si="355"/>
        <v>0</v>
      </c>
      <c r="S2707" s="153">
        <f t="shared" si="349"/>
        <v>0</v>
      </c>
      <c r="T2707" s="364"/>
    </row>
    <row r="2708" ht="22.5" hidden="1" spans="1:20">
      <c r="A2708" s="158">
        <v>91012</v>
      </c>
      <c r="B2708" s="100" t="s">
        <v>252</v>
      </c>
      <c r="C2708" s="104" t="s">
        <v>2839</v>
      </c>
      <c r="D2708" s="94" t="s">
        <v>279</v>
      </c>
      <c r="E2708" s="95">
        <v>444.82</v>
      </c>
      <c r="F2708" s="96">
        <f t="shared" si="351"/>
        <v>545.97</v>
      </c>
      <c r="G2708" s="107">
        <f>ROUND(SUM('NOVO HORIZONTE'!G2708),2)</f>
        <v>0</v>
      </c>
      <c r="H2708" s="107">
        <f t="shared" si="357"/>
        <v>0</v>
      </c>
      <c r="I2708" s="143">
        <f t="shared" si="358"/>
        <v>0</v>
      </c>
      <c r="J2708" s="142"/>
      <c r="K2708" s="183"/>
      <c r="L2708" s="7" t="str">
        <f t="shared" si="359"/>
        <v/>
      </c>
      <c r="M2708" s="7" t="str">
        <f t="shared" si="360"/>
        <v/>
      </c>
      <c r="N2708" s="7" t="str">
        <f t="shared" si="361"/>
        <v/>
      </c>
      <c r="O2708" s="144"/>
      <c r="P2708" s="355">
        <v>0</v>
      </c>
      <c r="Q2708" s="362">
        <f>SUM('NOVO HORIZONTE'!I2708)</f>
        <v>0</v>
      </c>
      <c r="R2708" s="363">
        <f t="shared" si="355"/>
        <v>0</v>
      </c>
      <c r="S2708" s="153">
        <f t="shared" si="349"/>
        <v>0</v>
      </c>
      <c r="T2708" s="364"/>
    </row>
    <row r="2709" ht="33.75" hidden="1" spans="1:20">
      <c r="A2709" s="158">
        <v>91013</v>
      </c>
      <c r="B2709" s="100" t="s">
        <v>252</v>
      </c>
      <c r="C2709" s="104" t="s">
        <v>2840</v>
      </c>
      <c r="D2709" s="94" t="s">
        <v>279</v>
      </c>
      <c r="E2709" s="95">
        <v>898.24</v>
      </c>
      <c r="F2709" s="96">
        <f t="shared" si="351"/>
        <v>1102.5</v>
      </c>
      <c r="G2709" s="107">
        <f>ROUND(SUM('NOVO HORIZONTE'!G2709),2)</f>
        <v>0</v>
      </c>
      <c r="H2709" s="107">
        <f t="shared" si="357"/>
        <v>0</v>
      </c>
      <c r="I2709" s="143">
        <f t="shared" si="358"/>
        <v>0</v>
      </c>
      <c r="J2709" s="142"/>
      <c r="K2709" s="183"/>
      <c r="L2709" s="7" t="str">
        <f t="shared" si="359"/>
        <v/>
      </c>
      <c r="M2709" s="7" t="str">
        <f t="shared" si="360"/>
        <v/>
      </c>
      <c r="N2709" s="7" t="str">
        <f t="shared" si="361"/>
        <v/>
      </c>
      <c r="O2709" s="144"/>
      <c r="P2709" s="355">
        <v>0</v>
      </c>
      <c r="Q2709" s="362">
        <f>SUM('NOVO HORIZONTE'!I2709)</f>
        <v>0</v>
      </c>
      <c r="R2709" s="363">
        <f t="shared" si="355"/>
        <v>0</v>
      </c>
      <c r="S2709" s="153">
        <f t="shared" si="349"/>
        <v>0</v>
      </c>
      <c r="T2709" s="364"/>
    </row>
    <row r="2710" ht="33.75" hidden="1" spans="1:20">
      <c r="A2710" s="158">
        <v>91014</v>
      </c>
      <c r="B2710" s="100" t="s">
        <v>252</v>
      </c>
      <c r="C2710" s="104" t="s">
        <v>2841</v>
      </c>
      <c r="D2710" s="94" t="s">
        <v>279</v>
      </c>
      <c r="E2710" s="95">
        <v>908.67</v>
      </c>
      <c r="F2710" s="96">
        <f t="shared" si="351"/>
        <v>1115.3</v>
      </c>
      <c r="G2710" s="107">
        <f>ROUND(SUM('NOVO HORIZONTE'!G2710),2)</f>
        <v>0</v>
      </c>
      <c r="H2710" s="107">
        <f t="shared" si="357"/>
        <v>0</v>
      </c>
      <c r="I2710" s="143">
        <f t="shared" si="358"/>
        <v>0</v>
      </c>
      <c r="J2710" s="142"/>
      <c r="K2710" s="183"/>
      <c r="L2710" s="7" t="str">
        <f t="shared" si="359"/>
        <v/>
      </c>
      <c r="M2710" s="7" t="str">
        <f t="shared" si="360"/>
        <v/>
      </c>
      <c r="N2710" s="7" t="str">
        <f t="shared" si="361"/>
        <v/>
      </c>
      <c r="O2710" s="144"/>
      <c r="P2710" s="355">
        <v>0</v>
      </c>
      <c r="Q2710" s="362">
        <f>SUM('NOVO HORIZONTE'!I2710)</f>
        <v>0</v>
      </c>
      <c r="R2710" s="363">
        <f t="shared" si="355"/>
        <v>0</v>
      </c>
      <c r="S2710" s="153">
        <f t="shared" si="349"/>
        <v>0</v>
      </c>
      <c r="T2710" s="364"/>
    </row>
    <row r="2711" ht="33.75" hidden="1" spans="1:20">
      <c r="A2711" s="158">
        <v>91015</v>
      </c>
      <c r="B2711" s="100" t="s">
        <v>252</v>
      </c>
      <c r="C2711" s="104" t="s">
        <v>2842</v>
      </c>
      <c r="D2711" s="94" t="s">
        <v>279</v>
      </c>
      <c r="E2711" s="95">
        <v>967.08</v>
      </c>
      <c r="F2711" s="96">
        <f t="shared" si="351"/>
        <v>1186.99</v>
      </c>
      <c r="G2711" s="107">
        <f>ROUND(SUM('NOVO HORIZONTE'!G2711),2)</f>
        <v>0</v>
      </c>
      <c r="H2711" s="107">
        <f t="shared" si="357"/>
        <v>0</v>
      </c>
      <c r="I2711" s="143">
        <f t="shared" si="358"/>
        <v>0</v>
      </c>
      <c r="J2711" s="142"/>
      <c r="K2711" s="183"/>
      <c r="L2711" s="7" t="str">
        <f t="shared" si="359"/>
        <v/>
      </c>
      <c r="M2711" s="7" t="str">
        <f t="shared" si="360"/>
        <v/>
      </c>
      <c r="N2711" s="7" t="str">
        <f t="shared" si="361"/>
        <v/>
      </c>
      <c r="O2711" s="144"/>
      <c r="P2711" s="355">
        <v>0</v>
      </c>
      <c r="Q2711" s="362">
        <f>SUM('NOVO HORIZONTE'!I2711)</f>
        <v>0</v>
      </c>
      <c r="R2711" s="363">
        <f t="shared" si="355"/>
        <v>0</v>
      </c>
      <c r="S2711" s="153">
        <f t="shared" si="349"/>
        <v>0</v>
      </c>
      <c r="T2711" s="364"/>
    </row>
    <row r="2712" ht="33.75" hidden="1" spans="1:20">
      <c r="A2712" s="158">
        <v>91016</v>
      </c>
      <c r="B2712" s="100" t="s">
        <v>252</v>
      </c>
      <c r="C2712" s="104" t="s">
        <v>2843</v>
      </c>
      <c r="D2712" s="94" t="s">
        <v>279</v>
      </c>
      <c r="E2712" s="95">
        <v>1012.75</v>
      </c>
      <c r="F2712" s="96">
        <f t="shared" si="351"/>
        <v>1243.05</v>
      </c>
      <c r="G2712" s="107">
        <f>ROUND(SUM('NOVO HORIZONTE'!G2712),2)</f>
        <v>0</v>
      </c>
      <c r="H2712" s="107">
        <f t="shared" si="357"/>
        <v>0</v>
      </c>
      <c r="I2712" s="143">
        <f t="shared" si="358"/>
        <v>0</v>
      </c>
      <c r="J2712" s="142"/>
      <c r="K2712" s="183"/>
      <c r="L2712" s="7" t="str">
        <f t="shared" si="359"/>
        <v/>
      </c>
      <c r="M2712" s="7" t="str">
        <f t="shared" si="360"/>
        <v/>
      </c>
      <c r="N2712" s="7" t="str">
        <f t="shared" si="361"/>
        <v/>
      </c>
      <c r="O2712" s="144"/>
      <c r="P2712" s="355">
        <v>0</v>
      </c>
      <c r="Q2712" s="362">
        <f>SUM('NOVO HORIZONTE'!I2712)</f>
        <v>0</v>
      </c>
      <c r="R2712" s="363">
        <f t="shared" si="355"/>
        <v>0</v>
      </c>
      <c r="S2712" s="153">
        <f t="shared" si="349"/>
        <v>0</v>
      </c>
      <c r="T2712" s="364"/>
    </row>
    <row r="2713" ht="12.75" hidden="1" spans="1:20">
      <c r="A2713" s="99" t="s">
        <v>2844</v>
      </c>
      <c r="B2713" s="100"/>
      <c r="C2713" s="161" t="s">
        <v>2835</v>
      </c>
      <c r="D2713" s="156">
        <v>0</v>
      </c>
      <c r="E2713" s="378">
        <v>0</v>
      </c>
      <c r="F2713" s="379">
        <f t="shared" si="351"/>
        <v>0</v>
      </c>
      <c r="G2713" s="209">
        <f>ROUND(SUM('NOVO HORIZONTE'!G2713),2)</f>
        <v>0</v>
      </c>
      <c r="H2713" s="187">
        <f t="shared" si="357"/>
        <v>0</v>
      </c>
      <c r="I2713" s="188">
        <f t="shared" si="358"/>
        <v>0</v>
      </c>
      <c r="J2713" s="142"/>
      <c r="K2713" s="138" t="str">
        <f>IF(OR(SUM(I2714:I2734)&gt;0,SUM(I2714:I2734)&gt;0),"xx","")</f>
        <v/>
      </c>
      <c r="L2713" s="7" t="str">
        <f t="shared" si="359"/>
        <v/>
      </c>
      <c r="M2713" s="7" t="str">
        <f t="shared" si="360"/>
        <v/>
      </c>
      <c r="N2713" s="7" t="str">
        <f t="shared" si="361"/>
        <v/>
      </c>
      <c r="O2713" s="144"/>
      <c r="P2713" s="375"/>
      <c r="Q2713" s="362">
        <f>SUM('NOVO HORIZONTE'!I2713)</f>
        <v>0</v>
      </c>
      <c r="R2713" s="363">
        <f t="shared" si="355"/>
        <v>0</v>
      </c>
      <c r="S2713" s="153">
        <f t="shared" ref="S2713:S2776" si="362">IF(R2713=0,0,IF(R2713&gt;0,"c","b"))</f>
        <v>0</v>
      </c>
      <c r="T2713" s="364"/>
    </row>
    <row r="2714" ht="22.5" hidden="1" spans="1:20">
      <c r="A2714" s="158">
        <v>90820</v>
      </c>
      <c r="B2714" s="100" t="s">
        <v>252</v>
      </c>
      <c r="C2714" s="104" t="s">
        <v>2845</v>
      </c>
      <c r="D2714" s="94" t="s">
        <v>279</v>
      </c>
      <c r="E2714" s="95">
        <v>326.97</v>
      </c>
      <c r="F2714" s="96">
        <f t="shared" si="351"/>
        <v>401.32</v>
      </c>
      <c r="G2714" s="107">
        <f>ROUND(SUM('NOVO HORIZONTE'!G2714),2)</f>
        <v>0</v>
      </c>
      <c r="H2714" s="107">
        <f t="shared" si="357"/>
        <v>0</v>
      </c>
      <c r="I2714" s="143">
        <f t="shared" si="358"/>
        <v>0</v>
      </c>
      <c r="J2714" s="142"/>
      <c r="K2714" s="183"/>
      <c r="L2714" s="7" t="str">
        <f t="shared" si="359"/>
        <v/>
      </c>
      <c r="M2714" s="7" t="str">
        <f t="shared" si="360"/>
        <v/>
      </c>
      <c r="N2714" s="7" t="str">
        <f t="shared" si="361"/>
        <v/>
      </c>
      <c r="O2714" s="144"/>
      <c r="P2714" s="355">
        <v>0</v>
      </c>
      <c r="Q2714" s="362">
        <f>SUM('NOVO HORIZONTE'!I2714)</f>
        <v>0</v>
      </c>
      <c r="R2714" s="363">
        <f t="shared" si="355"/>
        <v>0</v>
      </c>
      <c r="S2714" s="153">
        <f t="shared" si="362"/>
        <v>0</v>
      </c>
      <c r="T2714" s="364"/>
    </row>
    <row r="2715" ht="22.5" hidden="1" spans="1:20">
      <c r="A2715" s="158">
        <v>90821</v>
      </c>
      <c r="B2715" s="100" t="s">
        <v>252</v>
      </c>
      <c r="C2715" s="104" t="s">
        <v>2846</v>
      </c>
      <c r="D2715" s="94" t="s">
        <v>279</v>
      </c>
      <c r="E2715" s="95">
        <v>334.44</v>
      </c>
      <c r="F2715" s="96">
        <f t="shared" si="351"/>
        <v>410.49</v>
      </c>
      <c r="G2715" s="107">
        <f>ROUND(SUM('NOVO HORIZONTE'!G2715),2)</f>
        <v>0</v>
      </c>
      <c r="H2715" s="107">
        <f t="shared" si="357"/>
        <v>0</v>
      </c>
      <c r="I2715" s="143">
        <f t="shared" si="358"/>
        <v>0</v>
      </c>
      <c r="J2715" s="142"/>
      <c r="K2715" s="183"/>
      <c r="L2715" s="7" t="str">
        <f t="shared" si="359"/>
        <v/>
      </c>
      <c r="M2715" s="7" t="str">
        <f t="shared" si="360"/>
        <v/>
      </c>
      <c r="N2715" s="7" t="str">
        <f t="shared" si="361"/>
        <v/>
      </c>
      <c r="O2715" s="144"/>
      <c r="P2715" s="355">
        <v>0</v>
      </c>
      <c r="Q2715" s="362">
        <f>SUM('NOVO HORIZONTE'!I2715)</f>
        <v>0</v>
      </c>
      <c r="R2715" s="363">
        <f t="shared" si="355"/>
        <v>0</v>
      </c>
      <c r="S2715" s="153">
        <f t="shared" si="362"/>
        <v>0</v>
      </c>
      <c r="T2715" s="364"/>
    </row>
    <row r="2716" ht="22.5" hidden="1" spans="1:20">
      <c r="A2716" s="158">
        <v>90822</v>
      </c>
      <c r="B2716" s="100" t="s">
        <v>252</v>
      </c>
      <c r="C2716" s="104" t="s">
        <v>2847</v>
      </c>
      <c r="D2716" s="94" t="s">
        <v>279</v>
      </c>
      <c r="E2716" s="95">
        <v>358.16</v>
      </c>
      <c r="F2716" s="96">
        <f t="shared" si="351"/>
        <v>439.61</v>
      </c>
      <c r="G2716" s="107">
        <f>ROUND(SUM('NOVO HORIZONTE'!G2716),2)</f>
        <v>0</v>
      </c>
      <c r="H2716" s="107">
        <f t="shared" si="357"/>
        <v>0</v>
      </c>
      <c r="I2716" s="143">
        <f t="shared" si="358"/>
        <v>0</v>
      </c>
      <c r="J2716" s="142"/>
      <c r="K2716" s="183"/>
      <c r="L2716" s="7" t="str">
        <f t="shared" si="359"/>
        <v/>
      </c>
      <c r="M2716" s="7" t="str">
        <f t="shared" si="360"/>
        <v/>
      </c>
      <c r="N2716" s="7" t="str">
        <f t="shared" si="361"/>
        <v/>
      </c>
      <c r="O2716" s="144"/>
      <c r="P2716" s="355">
        <v>0</v>
      </c>
      <c r="Q2716" s="362">
        <f>SUM('NOVO HORIZONTE'!I2716)</f>
        <v>0</v>
      </c>
      <c r="R2716" s="363">
        <f t="shared" si="355"/>
        <v>0</v>
      </c>
      <c r="S2716" s="153">
        <f t="shared" si="362"/>
        <v>0</v>
      </c>
      <c r="T2716" s="364"/>
    </row>
    <row r="2717" ht="22.5" hidden="1" spans="1:20">
      <c r="A2717" s="158">
        <v>90823</v>
      </c>
      <c r="B2717" s="100" t="s">
        <v>252</v>
      </c>
      <c r="C2717" s="104" t="s">
        <v>2848</v>
      </c>
      <c r="D2717" s="94" t="s">
        <v>279</v>
      </c>
      <c r="E2717" s="95">
        <v>435.33</v>
      </c>
      <c r="F2717" s="96">
        <f t="shared" si="351"/>
        <v>534.32</v>
      </c>
      <c r="G2717" s="107">
        <f>ROUND(SUM('NOVO HORIZONTE'!G2717),2)</f>
        <v>0</v>
      </c>
      <c r="H2717" s="107">
        <f t="shared" si="357"/>
        <v>0</v>
      </c>
      <c r="I2717" s="143">
        <f t="shared" si="358"/>
        <v>0</v>
      </c>
      <c r="J2717" s="142"/>
      <c r="K2717" s="183"/>
      <c r="L2717" s="7" t="str">
        <f t="shared" si="359"/>
        <v/>
      </c>
      <c r="M2717" s="7" t="str">
        <f t="shared" si="360"/>
        <v/>
      </c>
      <c r="N2717" s="7" t="str">
        <f t="shared" si="361"/>
        <v/>
      </c>
      <c r="O2717" s="144"/>
      <c r="P2717" s="355">
        <v>0</v>
      </c>
      <c r="Q2717" s="362">
        <f>SUM('NOVO HORIZONTE'!I2717)</f>
        <v>0</v>
      </c>
      <c r="R2717" s="363">
        <f t="shared" si="355"/>
        <v>0</v>
      </c>
      <c r="S2717" s="153">
        <f t="shared" si="362"/>
        <v>0</v>
      </c>
      <c r="T2717" s="364"/>
    </row>
    <row r="2718" ht="33.75" hidden="1" spans="1:20">
      <c r="A2718" s="158">
        <v>90841</v>
      </c>
      <c r="B2718" s="100" t="s">
        <v>252</v>
      </c>
      <c r="C2718" s="104" t="s">
        <v>2849</v>
      </c>
      <c r="D2718" s="94" t="s">
        <v>279</v>
      </c>
      <c r="E2718" s="95">
        <v>1056.84</v>
      </c>
      <c r="F2718" s="96">
        <f t="shared" si="351"/>
        <v>1297.17</v>
      </c>
      <c r="G2718" s="107">
        <f>ROUND(SUM('NOVO HORIZONTE'!G2718),2)</f>
        <v>0</v>
      </c>
      <c r="H2718" s="107">
        <f t="shared" si="357"/>
        <v>0</v>
      </c>
      <c r="I2718" s="143">
        <f t="shared" si="358"/>
        <v>0</v>
      </c>
      <c r="J2718" s="142"/>
      <c r="K2718" s="183"/>
      <c r="L2718" s="7" t="str">
        <f t="shared" si="359"/>
        <v/>
      </c>
      <c r="M2718" s="7" t="str">
        <f t="shared" si="360"/>
        <v/>
      </c>
      <c r="N2718" s="7" t="str">
        <f t="shared" si="361"/>
        <v/>
      </c>
      <c r="O2718" s="144"/>
      <c r="P2718" s="355">
        <v>0</v>
      </c>
      <c r="Q2718" s="362">
        <f>SUM('NOVO HORIZONTE'!I2718)</f>
        <v>0</v>
      </c>
      <c r="R2718" s="363">
        <f t="shared" si="355"/>
        <v>0</v>
      </c>
      <c r="S2718" s="153">
        <f t="shared" si="362"/>
        <v>0</v>
      </c>
      <c r="T2718" s="364"/>
    </row>
    <row r="2719" ht="33.75" hidden="1" spans="1:20">
      <c r="A2719" s="158">
        <v>90842</v>
      </c>
      <c r="B2719" s="100" t="s">
        <v>252</v>
      </c>
      <c r="C2719" s="104" t="s">
        <v>2850</v>
      </c>
      <c r="D2719" s="94" t="s">
        <v>279</v>
      </c>
      <c r="E2719" s="95">
        <v>1066.77</v>
      </c>
      <c r="F2719" s="96">
        <f t="shared" si="351"/>
        <v>1309.35</v>
      </c>
      <c r="G2719" s="107">
        <f>ROUND(SUM('NOVO HORIZONTE'!G2719),2)</f>
        <v>0</v>
      </c>
      <c r="H2719" s="107">
        <f t="shared" si="357"/>
        <v>0</v>
      </c>
      <c r="I2719" s="143">
        <f t="shared" si="358"/>
        <v>0</v>
      </c>
      <c r="J2719" s="142"/>
      <c r="K2719" s="183"/>
      <c r="L2719" s="7" t="str">
        <f t="shared" si="359"/>
        <v/>
      </c>
      <c r="M2719" s="7" t="str">
        <f t="shared" si="360"/>
        <v/>
      </c>
      <c r="N2719" s="7" t="str">
        <f t="shared" si="361"/>
        <v/>
      </c>
      <c r="O2719" s="144"/>
      <c r="P2719" s="355">
        <v>0</v>
      </c>
      <c r="Q2719" s="362">
        <f>SUM('NOVO HORIZONTE'!I2719)</f>
        <v>0</v>
      </c>
      <c r="R2719" s="363">
        <f t="shared" si="355"/>
        <v>0</v>
      </c>
      <c r="S2719" s="153">
        <f t="shared" si="362"/>
        <v>0</v>
      </c>
      <c r="T2719" s="364"/>
    </row>
    <row r="2720" ht="33.75" hidden="1" spans="1:20">
      <c r="A2720" s="158">
        <v>90843</v>
      </c>
      <c r="B2720" s="100" t="s">
        <v>252</v>
      </c>
      <c r="C2720" s="104" t="s">
        <v>2851</v>
      </c>
      <c r="D2720" s="94" t="s">
        <v>279</v>
      </c>
      <c r="E2720" s="95">
        <v>1117.22</v>
      </c>
      <c r="F2720" s="96">
        <f t="shared" si="351"/>
        <v>1371.28</v>
      </c>
      <c r="G2720" s="107">
        <f>ROUND(SUM('NOVO HORIZONTE'!G2720),2)</f>
        <v>0</v>
      </c>
      <c r="H2720" s="107">
        <f t="shared" si="357"/>
        <v>0</v>
      </c>
      <c r="I2720" s="143">
        <f t="shared" si="358"/>
        <v>0</v>
      </c>
      <c r="J2720" s="142"/>
      <c r="K2720" s="183"/>
      <c r="L2720" s="7" t="str">
        <f t="shared" si="359"/>
        <v/>
      </c>
      <c r="M2720" s="7" t="str">
        <f t="shared" si="360"/>
        <v/>
      </c>
      <c r="N2720" s="7" t="str">
        <f t="shared" si="361"/>
        <v/>
      </c>
      <c r="O2720" s="144"/>
      <c r="P2720" s="355">
        <v>0</v>
      </c>
      <c r="Q2720" s="362">
        <f>SUM('NOVO HORIZONTE'!I2720)</f>
        <v>0</v>
      </c>
      <c r="R2720" s="363">
        <f t="shared" si="355"/>
        <v>0</v>
      </c>
      <c r="S2720" s="153">
        <f t="shared" si="362"/>
        <v>0</v>
      </c>
      <c r="T2720" s="364"/>
    </row>
    <row r="2721" ht="33.75" hidden="1" spans="1:20">
      <c r="A2721" s="158">
        <v>90844</v>
      </c>
      <c r="B2721" s="100" t="s">
        <v>252</v>
      </c>
      <c r="C2721" s="104" t="s">
        <v>2852</v>
      </c>
      <c r="D2721" s="94" t="s">
        <v>279</v>
      </c>
      <c r="E2721" s="95">
        <v>1196.84</v>
      </c>
      <c r="F2721" s="96">
        <f t="shared" si="351"/>
        <v>1469</v>
      </c>
      <c r="G2721" s="107">
        <f>ROUND(SUM('NOVO HORIZONTE'!G2721),2)</f>
        <v>0</v>
      </c>
      <c r="H2721" s="107">
        <f t="shared" si="357"/>
        <v>0</v>
      </c>
      <c r="I2721" s="143">
        <f t="shared" si="358"/>
        <v>0</v>
      </c>
      <c r="J2721" s="142"/>
      <c r="K2721" s="183"/>
      <c r="L2721" s="7" t="str">
        <f t="shared" si="359"/>
        <v/>
      </c>
      <c r="M2721" s="7" t="str">
        <f t="shared" si="360"/>
        <v/>
      </c>
      <c r="N2721" s="7" t="str">
        <f t="shared" si="361"/>
        <v/>
      </c>
      <c r="O2721" s="144"/>
      <c r="P2721" s="355">
        <v>0</v>
      </c>
      <c r="Q2721" s="362">
        <f>SUM('NOVO HORIZONTE'!I2721)</f>
        <v>0</v>
      </c>
      <c r="R2721" s="363">
        <f t="shared" si="355"/>
        <v>0</v>
      </c>
      <c r="S2721" s="153">
        <f t="shared" si="362"/>
        <v>0</v>
      </c>
      <c r="T2721" s="364"/>
    </row>
    <row r="2722" ht="33.75" hidden="1" spans="1:20">
      <c r="A2722" s="158">
        <v>90847</v>
      </c>
      <c r="B2722" s="100" t="s">
        <v>252</v>
      </c>
      <c r="C2722" s="104" t="s">
        <v>2853</v>
      </c>
      <c r="D2722" s="94" t="s">
        <v>279</v>
      </c>
      <c r="E2722" s="95">
        <v>887.53</v>
      </c>
      <c r="F2722" s="96">
        <f t="shared" si="351"/>
        <v>1089.35</v>
      </c>
      <c r="G2722" s="107">
        <f>ROUND(SUM('NOVO HORIZONTE'!G2722),2)</f>
        <v>0</v>
      </c>
      <c r="H2722" s="107">
        <f t="shared" si="357"/>
        <v>0</v>
      </c>
      <c r="I2722" s="143">
        <f t="shared" si="358"/>
        <v>0</v>
      </c>
      <c r="J2722" s="142"/>
      <c r="K2722" s="183"/>
      <c r="L2722" s="7" t="str">
        <f t="shared" si="359"/>
        <v/>
      </c>
      <c r="M2722" s="7" t="str">
        <f t="shared" si="360"/>
        <v/>
      </c>
      <c r="N2722" s="7" t="str">
        <f t="shared" si="361"/>
        <v/>
      </c>
      <c r="O2722" s="144"/>
      <c r="P2722" s="355">
        <v>0</v>
      </c>
      <c r="Q2722" s="362">
        <f>SUM('NOVO HORIZONTE'!I2722)</f>
        <v>0</v>
      </c>
      <c r="R2722" s="363">
        <f t="shared" si="355"/>
        <v>0</v>
      </c>
      <c r="S2722" s="153">
        <f t="shared" si="362"/>
        <v>0</v>
      </c>
      <c r="T2722" s="364"/>
    </row>
    <row r="2723" ht="33.75" hidden="1" spans="1:20">
      <c r="A2723" s="158">
        <v>90848</v>
      </c>
      <c r="B2723" s="100" t="s">
        <v>252</v>
      </c>
      <c r="C2723" s="104" t="s">
        <v>2854</v>
      </c>
      <c r="D2723" s="94" t="s">
        <v>279</v>
      </c>
      <c r="E2723" s="95">
        <v>897.46</v>
      </c>
      <c r="F2723" s="96">
        <f t="shared" si="351"/>
        <v>1101.54</v>
      </c>
      <c r="G2723" s="107">
        <f>ROUND(SUM('NOVO HORIZONTE'!G2723),2)</f>
        <v>0</v>
      </c>
      <c r="H2723" s="107">
        <f t="shared" si="357"/>
        <v>0</v>
      </c>
      <c r="I2723" s="143">
        <f t="shared" si="358"/>
        <v>0</v>
      </c>
      <c r="J2723" s="142"/>
      <c r="K2723" s="183"/>
      <c r="L2723" s="7" t="str">
        <f t="shared" si="359"/>
        <v/>
      </c>
      <c r="M2723" s="7" t="str">
        <f t="shared" si="360"/>
        <v/>
      </c>
      <c r="N2723" s="7" t="str">
        <f t="shared" si="361"/>
        <v/>
      </c>
      <c r="O2723" s="144"/>
      <c r="P2723" s="355">
        <v>0</v>
      </c>
      <c r="Q2723" s="362">
        <f>SUM('NOVO HORIZONTE'!I2723)</f>
        <v>0</v>
      </c>
      <c r="R2723" s="363">
        <f t="shared" si="355"/>
        <v>0</v>
      </c>
      <c r="S2723" s="153">
        <f t="shared" si="362"/>
        <v>0</v>
      </c>
      <c r="T2723" s="364"/>
    </row>
    <row r="2724" ht="33.75" hidden="1" spans="1:20">
      <c r="A2724" s="158">
        <v>90849</v>
      </c>
      <c r="B2724" s="100" t="s">
        <v>252</v>
      </c>
      <c r="C2724" s="104" t="s">
        <v>2855</v>
      </c>
      <c r="D2724" s="94" t="s">
        <v>279</v>
      </c>
      <c r="E2724" s="95">
        <v>923.64</v>
      </c>
      <c r="F2724" s="96">
        <f t="shared" si="351"/>
        <v>1133.68</v>
      </c>
      <c r="G2724" s="107">
        <f>ROUND(SUM('NOVO HORIZONTE'!G2724),2)</f>
        <v>0</v>
      </c>
      <c r="H2724" s="107">
        <f t="shared" si="357"/>
        <v>0</v>
      </c>
      <c r="I2724" s="143">
        <f t="shared" si="358"/>
        <v>0</v>
      </c>
      <c r="J2724" s="142"/>
      <c r="K2724" s="183"/>
      <c r="L2724" s="7" t="str">
        <f t="shared" si="359"/>
        <v/>
      </c>
      <c r="M2724" s="7" t="str">
        <f t="shared" si="360"/>
        <v/>
      </c>
      <c r="N2724" s="7" t="str">
        <f t="shared" si="361"/>
        <v/>
      </c>
      <c r="O2724" s="144"/>
      <c r="P2724" s="355">
        <v>0</v>
      </c>
      <c r="Q2724" s="362">
        <f>SUM('NOVO HORIZONTE'!I2724)</f>
        <v>0</v>
      </c>
      <c r="R2724" s="363">
        <f t="shared" si="355"/>
        <v>0</v>
      </c>
      <c r="S2724" s="153">
        <f t="shared" si="362"/>
        <v>0</v>
      </c>
      <c r="T2724" s="364"/>
    </row>
    <row r="2725" ht="33.75" hidden="1" spans="1:20">
      <c r="A2725" s="158">
        <v>90850</v>
      </c>
      <c r="B2725" s="100" t="s">
        <v>252</v>
      </c>
      <c r="C2725" s="104" t="s">
        <v>2856</v>
      </c>
      <c r="D2725" s="94" t="s">
        <v>279</v>
      </c>
      <c r="E2725" s="95">
        <v>1003.26</v>
      </c>
      <c r="F2725" s="96">
        <f t="shared" si="351"/>
        <v>1231.4</v>
      </c>
      <c r="G2725" s="107">
        <f>ROUND(SUM('NOVO HORIZONTE'!G2725),2)</f>
        <v>0</v>
      </c>
      <c r="H2725" s="107">
        <f t="shared" si="357"/>
        <v>0</v>
      </c>
      <c r="I2725" s="143">
        <f t="shared" si="358"/>
        <v>0</v>
      </c>
      <c r="J2725" s="142"/>
      <c r="K2725" s="183"/>
      <c r="L2725" s="7" t="str">
        <f t="shared" si="359"/>
        <v/>
      </c>
      <c r="M2725" s="7" t="str">
        <f t="shared" si="360"/>
        <v/>
      </c>
      <c r="N2725" s="7" t="str">
        <f t="shared" si="361"/>
        <v/>
      </c>
      <c r="O2725" s="144"/>
      <c r="P2725" s="355">
        <v>0</v>
      </c>
      <c r="Q2725" s="362">
        <f>SUM('NOVO HORIZONTE'!I2725)</f>
        <v>0</v>
      </c>
      <c r="R2725" s="363">
        <f t="shared" si="355"/>
        <v>0</v>
      </c>
      <c r="S2725" s="153">
        <f t="shared" si="362"/>
        <v>0</v>
      </c>
      <c r="T2725" s="364"/>
    </row>
    <row r="2726" ht="33.75" hidden="1" spans="1:20">
      <c r="A2726" s="158">
        <v>90852</v>
      </c>
      <c r="B2726" s="100" t="s">
        <v>252</v>
      </c>
      <c r="C2726" s="104" t="s">
        <v>2857</v>
      </c>
      <c r="D2726" s="94" t="s">
        <v>279</v>
      </c>
      <c r="E2726" s="95">
        <v>1250.84</v>
      </c>
      <c r="F2726" s="96">
        <f t="shared" si="351"/>
        <v>1535.28</v>
      </c>
      <c r="G2726" s="107">
        <f>ROUND(SUM('NOVO HORIZONTE'!G2726),2)</f>
        <v>0</v>
      </c>
      <c r="H2726" s="107">
        <f t="shared" si="357"/>
        <v>0</v>
      </c>
      <c r="I2726" s="143">
        <f t="shared" si="358"/>
        <v>0</v>
      </c>
      <c r="J2726" s="142"/>
      <c r="K2726" s="183"/>
      <c r="L2726" s="7" t="str">
        <f t="shared" si="359"/>
        <v/>
      </c>
      <c r="M2726" s="7" t="str">
        <f t="shared" si="360"/>
        <v/>
      </c>
      <c r="N2726" s="7" t="str">
        <f t="shared" si="361"/>
        <v/>
      </c>
      <c r="O2726" s="144"/>
      <c r="P2726" s="355">
        <v>0</v>
      </c>
      <c r="Q2726" s="362">
        <f>SUM('NOVO HORIZONTE'!I2726)</f>
        <v>0</v>
      </c>
      <c r="R2726" s="363">
        <f t="shared" si="355"/>
        <v>0</v>
      </c>
      <c r="S2726" s="153">
        <f t="shared" si="362"/>
        <v>0</v>
      </c>
      <c r="T2726" s="364"/>
    </row>
    <row r="2727" ht="33.75" hidden="1" spans="1:20">
      <c r="A2727" s="158">
        <v>91312</v>
      </c>
      <c r="B2727" s="100" t="s">
        <v>252</v>
      </c>
      <c r="C2727" s="104" t="s">
        <v>2858</v>
      </c>
      <c r="D2727" s="94" t="s">
        <v>279</v>
      </c>
      <c r="E2727" s="95">
        <v>887.63</v>
      </c>
      <c r="F2727" s="96">
        <f t="shared" si="351"/>
        <v>1089.48</v>
      </c>
      <c r="G2727" s="107">
        <f>ROUND(SUM('NOVO HORIZONTE'!G2727),2)</f>
        <v>0</v>
      </c>
      <c r="H2727" s="107">
        <f t="shared" si="357"/>
        <v>0</v>
      </c>
      <c r="I2727" s="143">
        <f t="shared" si="358"/>
        <v>0</v>
      </c>
      <c r="J2727" s="142"/>
      <c r="K2727" s="183"/>
      <c r="L2727" s="7" t="str">
        <f t="shared" si="359"/>
        <v/>
      </c>
      <c r="M2727" s="7" t="str">
        <f t="shared" si="360"/>
        <v/>
      </c>
      <c r="N2727" s="7" t="str">
        <f t="shared" si="361"/>
        <v/>
      </c>
      <c r="O2727" s="144"/>
      <c r="P2727" s="355">
        <v>0</v>
      </c>
      <c r="Q2727" s="362">
        <f>SUM('NOVO HORIZONTE'!I2727)</f>
        <v>0</v>
      </c>
      <c r="R2727" s="363">
        <f t="shared" si="355"/>
        <v>0</v>
      </c>
      <c r="S2727" s="153">
        <f t="shared" si="362"/>
        <v>0</v>
      </c>
      <c r="T2727" s="364"/>
    </row>
    <row r="2728" ht="33.75" hidden="1" spans="1:20">
      <c r="A2728" s="158">
        <v>91313</v>
      </c>
      <c r="B2728" s="100" t="s">
        <v>252</v>
      </c>
      <c r="C2728" s="104" t="s">
        <v>2859</v>
      </c>
      <c r="D2728" s="94" t="s">
        <v>279</v>
      </c>
      <c r="E2728" s="95">
        <v>879.57</v>
      </c>
      <c r="F2728" s="96">
        <f t="shared" si="351"/>
        <v>1079.58</v>
      </c>
      <c r="G2728" s="107">
        <f>ROUND(SUM('NOVO HORIZONTE'!G2728),2)</f>
        <v>0</v>
      </c>
      <c r="H2728" s="107">
        <f t="shared" si="357"/>
        <v>0</v>
      </c>
      <c r="I2728" s="143">
        <f t="shared" si="358"/>
        <v>0</v>
      </c>
      <c r="J2728" s="142"/>
      <c r="K2728" s="183"/>
      <c r="L2728" s="7" t="str">
        <f t="shared" si="359"/>
        <v/>
      </c>
      <c r="M2728" s="7" t="str">
        <f t="shared" si="360"/>
        <v/>
      </c>
      <c r="N2728" s="7" t="str">
        <f t="shared" si="361"/>
        <v/>
      </c>
      <c r="O2728" s="144"/>
      <c r="P2728" s="355">
        <v>0</v>
      </c>
      <c r="Q2728" s="362">
        <f>SUM('NOVO HORIZONTE'!I2728)</f>
        <v>0</v>
      </c>
      <c r="R2728" s="363">
        <f t="shared" si="355"/>
        <v>0</v>
      </c>
      <c r="S2728" s="153">
        <f t="shared" si="362"/>
        <v>0</v>
      </c>
      <c r="T2728" s="364"/>
    </row>
    <row r="2729" ht="33.75" hidden="1" spans="1:20">
      <c r="A2729" s="158">
        <v>91314</v>
      </c>
      <c r="B2729" s="100" t="s">
        <v>252</v>
      </c>
      <c r="C2729" s="104" t="s">
        <v>2860</v>
      </c>
      <c r="D2729" s="94" t="s">
        <v>279</v>
      </c>
      <c r="E2729" s="95">
        <v>923.35</v>
      </c>
      <c r="F2729" s="96">
        <f t="shared" si="351"/>
        <v>1133.32</v>
      </c>
      <c r="G2729" s="107">
        <f>ROUND(SUM('NOVO HORIZONTE'!G2729),2)</f>
        <v>0</v>
      </c>
      <c r="H2729" s="107">
        <f t="shared" si="357"/>
        <v>0</v>
      </c>
      <c r="I2729" s="143">
        <f t="shared" si="358"/>
        <v>0</v>
      </c>
      <c r="J2729" s="142"/>
      <c r="K2729" s="183"/>
      <c r="L2729" s="7" t="str">
        <f t="shared" si="359"/>
        <v/>
      </c>
      <c r="M2729" s="7" t="str">
        <f t="shared" si="360"/>
        <v/>
      </c>
      <c r="N2729" s="7" t="str">
        <f t="shared" si="361"/>
        <v/>
      </c>
      <c r="O2729" s="144"/>
      <c r="P2729" s="355">
        <v>0</v>
      </c>
      <c r="Q2729" s="362">
        <f>SUM('NOVO HORIZONTE'!I2729)</f>
        <v>0</v>
      </c>
      <c r="R2729" s="363">
        <f t="shared" si="355"/>
        <v>0</v>
      </c>
      <c r="S2729" s="153">
        <f t="shared" si="362"/>
        <v>0</v>
      </c>
      <c r="T2729" s="364"/>
    </row>
    <row r="2730" ht="33.75" hidden="1" spans="1:20">
      <c r="A2730" s="158">
        <v>91315</v>
      </c>
      <c r="B2730" s="100" t="s">
        <v>252</v>
      </c>
      <c r="C2730" s="104" t="s">
        <v>2861</v>
      </c>
      <c r="D2730" s="94" t="s">
        <v>279</v>
      </c>
      <c r="E2730" s="95">
        <v>1002.23</v>
      </c>
      <c r="F2730" s="96">
        <f t="shared" si="351"/>
        <v>1230.14</v>
      </c>
      <c r="G2730" s="107">
        <f>ROUND(SUM('NOVO HORIZONTE'!G2730),2)</f>
        <v>0</v>
      </c>
      <c r="H2730" s="107">
        <f t="shared" si="357"/>
        <v>0</v>
      </c>
      <c r="I2730" s="143">
        <f t="shared" si="358"/>
        <v>0</v>
      </c>
      <c r="J2730" s="142"/>
      <c r="K2730" s="183"/>
      <c r="L2730" s="7" t="str">
        <f t="shared" si="359"/>
        <v/>
      </c>
      <c r="M2730" s="7" t="str">
        <f t="shared" si="360"/>
        <v/>
      </c>
      <c r="N2730" s="7" t="str">
        <f t="shared" si="361"/>
        <v/>
      </c>
      <c r="O2730" s="144"/>
      <c r="P2730" s="355">
        <v>0</v>
      </c>
      <c r="Q2730" s="362">
        <f>SUM('NOVO HORIZONTE'!I2730)</f>
        <v>0</v>
      </c>
      <c r="R2730" s="363">
        <f t="shared" si="355"/>
        <v>0</v>
      </c>
      <c r="S2730" s="153">
        <f t="shared" si="362"/>
        <v>0</v>
      </c>
      <c r="T2730" s="364"/>
    </row>
    <row r="2731" ht="33.75" hidden="1" spans="1:20">
      <c r="A2731" s="158">
        <v>91318</v>
      </c>
      <c r="B2731" s="100" t="s">
        <v>252</v>
      </c>
      <c r="C2731" s="104" t="s">
        <v>2862</v>
      </c>
      <c r="D2731" s="94" t="s">
        <v>279</v>
      </c>
      <c r="E2731" s="95">
        <v>769.41</v>
      </c>
      <c r="F2731" s="96">
        <f t="shared" si="351"/>
        <v>944.37</v>
      </c>
      <c r="G2731" s="107">
        <f>ROUND(SUM('NOVO HORIZONTE'!G2731),2)</f>
        <v>0</v>
      </c>
      <c r="H2731" s="107">
        <f t="shared" si="357"/>
        <v>0</v>
      </c>
      <c r="I2731" s="143">
        <f t="shared" si="358"/>
        <v>0</v>
      </c>
      <c r="J2731" s="142"/>
      <c r="K2731" s="183"/>
      <c r="L2731" s="7" t="str">
        <f t="shared" si="359"/>
        <v/>
      </c>
      <c r="M2731" s="7" t="str">
        <f t="shared" si="360"/>
        <v/>
      </c>
      <c r="N2731" s="7" t="str">
        <f t="shared" ref="N2731:N2794" si="363">M2731</f>
        <v/>
      </c>
      <c r="O2731" s="144"/>
      <c r="P2731" s="355">
        <v>0</v>
      </c>
      <c r="Q2731" s="362">
        <f>SUM('NOVO HORIZONTE'!I2731)</f>
        <v>0</v>
      </c>
      <c r="R2731" s="363">
        <f t="shared" si="355"/>
        <v>0</v>
      </c>
      <c r="S2731" s="153">
        <f t="shared" si="362"/>
        <v>0</v>
      </c>
      <c r="T2731" s="364"/>
    </row>
    <row r="2732" ht="33.75" hidden="1" spans="1:20">
      <c r="A2732" s="158">
        <v>91319</v>
      </c>
      <c r="B2732" s="100" t="s">
        <v>252</v>
      </c>
      <c r="C2732" s="104" t="s">
        <v>2863</v>
      </c>
      <c r="D2732" s="94" t="s">
        <v>279</v>
      </c>
      <c r="E2732" s="95">
        <v>778.59</v>
      </c>
      <c r="F2732" s="96">
        <f t="shared" si="351"/>
        <v>955.64</v>
      </c>
      <c r="G2732" s="107">
        <f>ROUND(SUM('NOVO HORIZONTE'!G2732),2)</f>
        <v>0</v>
      </c>
      <c r="H2732" s="107">
        <f t="shared" si="357"/>
        <v>0</v>
      </c>
      <c r="I2732" s="143">
        <f t="shared" si="358"/>
        <v>0</v>
      </c>
      <c r="J2732" s="142"/>
      <c r="K2732" s="183"/>
      <c r="L2732" s="7" t="str">
        <f t="shared" si="359"/>
        <v/>
      </c>
      <c r="M2732" s="7" t="str">
        <f t="shared" si="360"/>
        <v/>
      </c>
      <c r="N2732" s="7" t="str">
        <f t="shared" si="363"/>
        <v/>
      </c>
      <c r="O2732" s="144"/>
      <c r="P2732" s="355">
        <v>0</v>
      </c>
      <c r="Q2732" s="362">
        <f>SUM('NOVO HORIZONTE'!I2732)</f>
        <v>0</v>
      </c>
      <c r="R2732" s="363">
        <f t="shared" si="355"/>
        <v>0</v>
      </c>
      <c r="S2732" s="153">
        <f t="shared" si="362"/>
        <v>0</v>
      </c>
      <c r="T2732" s="364"/>
    </row>
    <row r="2733" ht="33.75" hidden="1" spans="1:20">
      <c r="A2733" s="158">
        <v>91320</v>
      </c>
      <c r="B2733" s="100" t="s">
        <v>252</v>
      </c>
      <c r="C2733" s="104" t="s">
        <v>2864</v>
      </c>
      <c r="D2733" s="94" t="s">
        <v>279</v>
      </c>
      <c r="E2733" s="95">
        <v>804.03</v>
      </c>
      <c r="F2733" s="96">
        <f t="shared" si="351"/>
        <v>986.87</v>
      </c>
      <c r="G2733" s="107">
        <f>ROUND(SUM('NOVO HORIZONTE'!G2733),2)</f>
        <v>0</v>
      </c>
      <c r="H2733" s="107">
        <f t="shared" si="357"/>
        <v>0</v>
      </c>
      <c r="I2733" s="143">
        <f t="shared" si="358"/>
        <v>0</v>
      </c>
      <c r="J2733" s="142"/>
      <c r="K2733" s="183"/>
      <c r="L2733" s="7" t="str">
        <f t="shared" si="359"/>
        <v/>
      </c>
      <c r="M2733" s="7" t="str">
        <f t="shared" si="360"/>
        <v/>
      </c>
      <c r="N2733" s="7" t="str">
        <f t="shared" si="363"/>
        <v/>
      </c>
      <c r="O2733" s="144"/>
      <c r="P2733" s="355">
        <v>0</v>
      </c>
      <c r="Q2733" s="362">
        <f>SUM('NOVO HORIZONTE'!I2733)</f>
        <v>0</v>
      </c>
      <c r="R2733" s="363">
        <f t="shared" si="355"/>
        <v>0</v>
      </c>
      <c r="S2733" s="153">
        <f t="shared" si="362"/>
        <v>0</v>
      </c>
      <c r="T2733" s="364"/>
    </row>
    <row r="2734" ht="33.75" hidden="1" spans="1:20">
      <c r="A2734" s="158">
        <v>91321</v>
      </c>
      <c r="B2734" s="100" t="s">
        <v>252</v>
      </c>
      <c r="C2734" s="104" t="s">
        <v>2865</v>
      </c>
      <c r="D2734" s="94" t="s">
        <v>279</v>
      </c>
      <c r="E2734" s="95">
        <v>882.91</v>
      </c>
      <c r="F2734" s="96">
        <f t="shared" ref="F2734:F2797" si="364">IF(E2734=0,0,IF(P2734=0,ROUND(E2734*(1+E$13),2),ROUND(E2734*(1+E$12),2)))</f>
        <v>1083.68</v>
      </c>
      <c r="G2734" s="107">
        <f>ROUND(SUM('NOVO HORIZONTE'!G2734),2)</f>
        <v>0</v>
      </c>
      <c r="H2734" s="107">
        <f t="shared" si="357"/>
        <v>0</v>
      </c>
      <c r="I2734" s="143">
        <f t="shared" ref="I2734:I2797" si="365">IF(ISBLANK(G2734),0,ROUND(G2734*H2734,2))</f>
        <v>0</v>
      </c>
      <c r="J2734" s="142"/>
      <c r="K2734" s="183"/>
      <c r="L2734" s="7" t="str">
        <f t="shared" ref="L2734:L2797" si="366">IF(K2734="X","x",IF(K2734="xx","x",IF(I2734&gt;0,"x","")))</f>
        <v/>
      </c>
      <c r="M2734" s="7" t="str">
        <f t="shared" ref="M2734:M2797" si="367">IF(K2734="X","x",IF(K2734="xx","x",IF(I2734&gt;0,"x","")))</f>
        <v/>
      </c>
      <c r="N2734" s="7" t="str">
        <f t="shared" si="363"/>
        <v/>
      </c>
      <c r="O2734" s="144"/>
      <c r="P2734" s="355">
        <v>0</v>
      </c>
      <c r="Q2734" s="362">
        <f>SUM('NOVO HORIZONTE'!I2734)</f>
        <v>0</v>
      </c>
      <c r="R2734" s="363">
        <f t="shared" ref="R2734:R2797" si="368">I2734-Q2734</f>
        <v>0</v>
      </c>
      <c r="S2734" s="153">
        <f t="shared" si="362"/>
        <v>0</v>
      </c>
      <c r="T2734" s="364"/>
    </row>
    <row r="2735" ht="12.75" hidden="1" spans="1:20">
      <c r="A2735" s="99" t="s">
        <v>2866</v>
      </c>
      <c r="B2735" s="100"/>
      <c r="C2735" s="161" t="s">
        <v>2867</v>
      </c>
      <c r="D2735" s="156">
        <v>0</v>
      </c>
      <c r="E2735" s="378">
        <v>0</v>
      </c>
      <c r="F2735" s="379">
        <f t="shared" si="364"/>
        <v>0</v>
      </c>
      <c r="G2735" s="209">
        <f>ROUND(SUM('NOVO HORIZONTE'!G2735),2)</f>
        <v>0</v>
      </c>
      <c r="H2735" s="187">
        <f t="shared" ref="H2735:H2798" si="369">IF(G2735=0,0,F2735)</f>
        <v>0</v>
      </c>
      <c r="I2735" s="188">
        <f t="shared" si="365"/>
        <v>0</v>
      </c>
      <c r="J2735" s="142"/>
      <c r="K2735" s="138" t="str">
        <f>IF(OR(SUM(I2736:I2738)&gt;0,SUM(I2736:I2738)&gt;0),"xx","")</f>
        <v/>
      </c>
      <c r="L2735" s="7" t="str">
        <f t="shared" si="366"/>
        <v/>
      </c>
      <c r="M2735" s="7" t="str">
        <f t="shared" si="367"/>
        <v/>
      </c>
      <c r="N2735" s="7" t="str">
        <f t="shared" si="363"/>
        <v/>
      </c>
      <c r="O2735" s="144"/>
      <c r="P2735" s="375"/>
      <c r="Q2735" s="362">
        <f>SUM('NOVO HORIZONTE'!I2735)</f>
        <v>0</v>
      </c>
      <c r="R2735" s="363">
        <f t="shared" si="368"/>
        <v>0</v>
      </c>
      <c r="S2735" s="153">
        <f t="shared" si="362"/>
        <v>0</v>
      </c>
      <c r="T2735" s="364"/>
    </row>
    <row r="2736" ht="22.5" hidden="1" spans="1:20">
      <c r="A2736" s="158">
        <v>91299</v>
      </c>
      <c r="B2736" s="100" t="s">
        <v>252</v>
      </c>
      <c r="C2736" s="104" t="s">
        <v>2868</v>
      </c>
      <c r="D2736" s="94" t="s">
        <v>279</v>
      </c>
      <c r="E2736" s="95">
        <v>1455.15</v>
      </c>
      <c r="F2736" s="96">
        <f t="shared" si="364"/>
        <v>1786.05</v>
      </c>
      <c r="G2736" s="107">
        <f>ROUND(SUM('NOVO HORIZONTE'!G2736),2)</f>
        <v>0</v>
      </c>
      <c r="H2736" s="107">
        <f t="shared" si="369"/>
        <v>0</v>
      </c>
      <c r="I2736" s="143">
        <f t="shared" si="365"/>
        <v>0</v>
      </c>
      <c r="J2736" s="142"/>
      <c r="K2736" s="183"/>
      <c r="L2736" s="7" t="str">
        <f t="shared" si="366"/>
        <v/>
      </c>
      <c r="M2736" s="7" t="str">
        <f t="shared" si="367"/>
        <v/>
      </c>
      <c r="N2736" s="7" t="str">
        <f t="shared" si="363"/>
        <v/>
      </c>
      <c r="O2736" s="144"/>
      <c r="P2736" s="355">
        <v>0</v>
      </c>
      <c r="Q2736" s="362">
        <f>SUM('NOVO HORIZONTE'!I2736)</f>
        <v>0</v>
      </c>
      <c r="R2736" s="363">
        <f t="shared" si="368"/>
        <v>0</v>
      </c>
      <c r="S2736" s="153">
        <f t="shared" si="362"/>
        <v>0</v>
      </c>
      <c r="T2736" s="364"/>
    </row>
    <row r="2737" ht="33.75" hidden="1" spans="1:20">
      <c r="A2737" s="158">
        <v>91336</v>
      </c>
      <c r="B2737" s="100" t="s">
        <v>252</v>
      </c>
      <c r="C2737" s="104" t="s">
        <v>2869</v>
      </c>
      <c r="D2737" s="94" t="s">
        <v>279</v>
      </c>
      <c r="E2737" s="95">
        <v>2020.63</v>
      </c>
      <c r="F2737" s="96">
        <f t="shared" si="364"/>
        <v>2480.12</v>
      </c>
      <c r="G2737" s="107">
        <f>ROUND(SUM('NOVO HORIZONTE'!G2737),2)</f>
        <v>0</v>
      </c>
      <c r="H2737" s="107">
        <f t="shared" si="369"/>
        <v>0</v>
      </c>
      <c r="I2737" s="143">
        <f t="shared" si="365"/>
        <v>0</v>
      </c>
      <c r="J2737" s="142"/>
      <c r="K2737" s="183"/>
      <c r="L2737" s="7" t="str">
        <f t="shared" si="366"/>
        <v/>
      </c>
      <c r="M2737" s="7" t="str">
        <f t="shared" si="367"/>
        <v/>
      </c>
      <c r="N2737" s="7" t="str">
        <f t="shared" si="363"/>
        <v/>
      </c>
      <c r="O2737" s="144"/>
      <c r="P2737" s="355">
        <v>0</v>
      </c>
      <c r="Q2737" s="362">
        <f>SUM('NOVO HORIZONTE'!I2737)</f>
        <v>0</v>
      </c>
      <c r="R2737" s="363">
        <f t="shared" si="368"/>
        <v>0</v>
      </c>
      <c r="S2737" s="153">
        <f t="shared" si="362"/>
        <v>0</v>
      </c>
      <c r="T2737" s="364"/>
    </row>
    <row r="2738" ht="33.75" hidden="1" spans="1:20">
      <c r="A2738" s="158">
        <v>91337</v>
      </c>
      <c r="B2738" s="100" t="s">
        <v>252</v>
      </c>
      <c r="C2738" s="104" t="s">
        <v>2870</v>
      </c>
      <c r="D2738" s="94" t="s">
        <v>279</v>
      </c>
      <c r="E2738" s="95">
        <v>1901.02</v>
      </c>
      <c r="F2738" s="96">
        <f t="shared" si="364"/>
        <v>2333.31</v>
      </c>
      <c r="G2738" s="107">
        <f>ROUND(SUM('NOVO HORIZONTE'!G2738),2)</f>
        <v>0</v>
      </c>
      <c r="H2738" s="107">
        <f t="shared" si="369"/>
        <v>0</v>
      </c>
      <c r="I2738" s="143">
        <f t="shared" si="365"/>
        <v>0</v>
      </c>
      <c r="J2738" s="142"/>
      <c r="K2738" s="183"/>
      <c r="L2738" s="7" t="str">
        <f t="shared" si="366"/>
        <v/>
      </c>
      <c r="M2738" s="7" t="str">
        <f t="shared" si="367"/>
        <v/>
      </c>
      <c r="N2738" s="7" t="str">
        <f t="shared" si="363"/>
        <v/>
      </c>
      <c r="O2738" s="144"/>
      <c r="P2738" s="355">
        <v>0</v>
      </c>
      <c r="Q2738" s="362">
        <f>SUM('NOVO HORIZONTE'!I2738)</f>
        <v>0</v>
      </c>
      <c r="R2738" s="363">
        <f t="shared" si="368"/>
        <v>0</v>
      </c>
      <c r="S2738" s="153">
        <f t="shared" si="362"/>
        <v>0</v>
      </c>
      <c r="T2738" s="364"/>
    </row>
    <row r="2739" ht="12.75" hidden="1" spans="1:20">
      <c r="A2739" s="99" t="s">
        <v>2871</v>
      </c>
      <c r="B2739" s="100"/>
      <c r="C2739" s="161" t="s">
        <v>2872</v>
      </c>
      <c r="D2739" s="156">
        <v>0</v>
      </c>
      <c r="E2739" s="378">
        <v>0</v>
      </c>
      <c r="F2739" s="379">
        <f t="shared" si="364"/>
        <v>0</v>
      </c>
      <c r="G2739" s="209">
        <f>ROUND(SUM('NOVO HORIZONTE'!G2739),2)</f>
        <v>0</v>
      </c>
      <c r="H2739" s="187">
        <f t="shared" si="369"/>
        <v>0</v>
      </c>
      <c r="I2739" s="188">
        <f t="shared" si="365"/>
        <v>0</v>
      </c>
      <c r="J2739" s="142"/>
      <c r="K2739" s="138" t="str">
        <f>IF(OR(SUM(I2740:I2744)&gt;0,SUM(I2740:I2744)&gt;0),"xx","")</f>
        <v/>
      </c>
      <c r="L2739" s="7" t="str">
        <f t="shared" si="366"/>
        <v/>
      </c>
      <c r="M2739" s="7" t="str">
        <f t="shared" si="367"/>
        <v/>
      </c>
      <c r="N2739" s="7" t="str">
        <f t="shared" si="363"/>
        <v/>
      </c>
      <c r="O2739" s="144"/>
      <c r="P2739" s="375"/>
      <c r="Q2739" s="362">
        <f>SUM('NOVO HORIZONTE'!I2739)</f>
        <v>0</v>
      </c>
      <c r="R2739" s="363">
        <f t="shared" si="368"/>
        <v>0</v>
      </c>
      <c r="S2739" s="153">
        <f t="shared" si="362"/>
        <v>0</v>
      </c>
      <c r="T2739" s="364"/>
    </row>
    <row r="2740" ht="33.75" hidden="1" spans="1:20">
      <c r="A2740" s="158">
        <v>90788</v>
      </c>
      <c r="B2740" s="100" t="s">
        <v>252</v>
      </c>
      <c r="C2740" s="104" t="s">
        <v>2873</v>
      </c>
      <c r="D2740" s="94" t="s">
        <v>279</v>
      </c>
      <c r="E2740" s="95">
        <v>790.32</v>
      </c>
      <c r="F2740" s="96">
        <f t="shared" si="364"/>
        <v>970.04</v>
      </c>
      <c r="G2740" s="107">
        <f>ROUND(SUM('NOVO HORIZONTE'!G2740),2)</f>
        <v>0</v>
      </c>
      <c r="H2740" s="107">
        <f t="shared" si="369"/>
        <v>0</v>
      </c>
      <c r="I2740" s="143">
        <f t="shared" si="365"/>
        <v>0</v>
      </c>
      <c r="J2740" s="142"/>
      <c r="K2740" s="183"/>
      <c r="L2740" s="7" t="str">
        <f t="shared" si="366"/>
        <v/>
      </c>
      <c r="M2740" s="7" t="str">
        <f t="shared" si="367"/>
        <v/>
      </c>
      <c r="N2740" s="7" t="str">
        <f t="shared" si="363"/>
        <v/>
      </c>
      <c r="O2740" s="144"/>
      <c r="P2740" s="355">
        <v>0</v>
      </c>
      <c r="Q2740" s="362">
        <f>SUM('NOVO HORIZONTE'!I2740)</f>
        <v>0</v>
      </c>
      <c r="R2740" s="363">
        <f t="shared" si="368"/>
        <v>0</v>
      </c>
      <c r="S2740" s="153">
        <f t="shared" si="362"/>
        <v>0</v>
      </c>
      <c r="T2740" s="364"/>
    </row>
    <row r="2741" ht="33.75" hidden="1" spans="1:20">
      <c r="A2741" s="158">
        <v>90789</v>
      </c>
      <c r="B2741" s="100" t="s">
        <v>252</v>
      </c>
      <c r="C2741" s="104" t="s">
        <v>2874</v>
      </c>
      <c r="D2741" s="94" t="s">
        <v>279</v>
      </c>
      <c r="E2741" s="95">
        <v>792.41</v>
      </c>
      <c r="F2741" s="96">
        <f t="shared" si="364"/>
        <v>972.6</v>
      </c>
      <c r="G2741" s="107">
        <f>ROUND(SUM('NOVO HORIZONTE'!G2741),2)</f>
        <v>0</v>
      </c>
      <c r="H2741" s="107">
        <f t="shared" si="369"/>
        <v>0</v>
      </c>
      <c r="I2741" s="143">
        <f t="shared" si="365"/>
        <v>0</v>
      </c>
      <c r="J2741" s="142"/>
      <c r="K2741" s="183"/>
      <c r="L2741" s="7" t="str">
        <f t="shared" si="366"/>
        <v/>
      </c>
      <c r="M2741" s="7" t="str">
        <f t="shared" si="367"/>
        <v/>
      </c>
      <c r="N2741" s="7" t="str">
        <f t="shared" si="363"/>
        <v/>
      </c>
      <c r="O2741" s="144"/>
      <c r="P2741" s="355">
        <v>0</v>
      </c>
      <c r="Q2741" s="362">
        <f>SUM('NOVO HORIZONTE'!I2741)</f>
        <v>0</v>
      </c>
      <c r="R2741" s="363">
        <f t="shared" si="368"/>
        <v>0</v>
      </c>
      <c r="S2741" s="153">
        <f t="shared" si="362"/>
        <v>0</v>
      </c>
      <c r="T2741" s="364"/>
    </row>
    <row r="2742" ht="33.75" hidden="1" spans="1:20">
      <c r="A2742" s="158">
        <v>90790</v>
      </c>
      <c r="B2742" s="100" t="s">
        <v>252</v>
      </c>
      <c r="C2742" s="104" t="s">
        <v>2875</v>
      </c>
      <c r="D2742" s="94" t="s">
        <v>279</v>
      </c>
      <c r="E2742" s="95">
        <v>817.59</v>
      </c>
      <c r="F2742" s="96">
        <f t="shared" si="364"/>
        <v>1003.51</v>
      </c>
      <c r="G2742" s="107">
        <f>ROUND(SUM('NOVO HORIZONTE'!G2742),2)</f>
        <v>0</v>
      </c>
      <c r="H2742" s="107">
        <f t="shared" si="369"/>
        <v>0</v>
      </c>
      <c r="I2742" s="143">
        <f t="shared" si="365"/>
        <v>0</v>
      </c>
      <c r="J2742" s="142"/>
      <c r="K2742" s="183"/>
      <c r="L2742" s="7" t="str">
        <f t="shared" si="366"/>
        <v/>
      </c>
      <c r="M2742" s="7" t="str">
        <f t="shared" si="367"/>
        <v/>
      </c>
      <c r="N2742" s="7" t="str">
        <f t="shared" si="363"/>
        <v/>
      </c>
      <c r="O2742" s="144"/>
      <c r="P2742" s="355">
        <v>0</v>
      </c>
      <c r="Q2742" s="362">
        <f>SUM('NOVO HORIZONTE'!I2742)</f>
        <v>0</v>
      </c>
      <c r="R2742" s="363">
        <f t="shared" si="368"/>
        <v>0</v>
      </c>
      <c r="S2742" s="153">
        <f t="shared" si="362"/>
        <v>0</v>
      </c>
      <c r="T2742" s="364"/>
    </row>
    <row r="2743" ht="33.75" hidden="1" spans="1:20">
      <c r="A2743" s="158">
        <v>90791</v>
      </c>
      <c r="B2743" s="100" t="s">
        <v>252</v>
      </c>
      <c r="C2743" s="104" t="s">
        <v>2876</v>
      </c>
      <c r="D2743" s="94" t="s">
        <v>279</v>
      </c>
      <c r="E2743" s="95">
        <v>959.16</v>
      </c>
      <c r="F2743" s="96">
        <f t="shared" si="364"/>
        <v>1177.27</v>
      </c>
      <c r="G2743" s="107">
        <f>ROUND(SUM('NOVO HORIZONTE'!G2743),2)</f>
        <v>0</v>
      </c>
      <c r="H2743" s="107">
        <f t="shared" si="369"/>
        <v>0</v>
      </c>
      <c r="I2743" s="143">
        <f t="shared" si="365"/>
        <v>0</v>
      </c>
      <c r="J2743" s="142"/>
      <c r="K2743" s="183"/>
      <c r="L2743" s="7" t="str">
        <f t="shared" si="366"/>
        <v/>
      </c>
      <c r="M2743" s="7" t="str">
        <f t="shared" si="367"/>
        <v/>
      </c>
      <c r="N2743" s="7" t="str">
        <f t="shared" si="363"/>
        <v/>
      </c>
      <c r="O2743" s="144"/>
      <c r="P2743" s="355">
        <v>0</v>
      </c>
      <c r="Q2743" s="362">
        <f>SUM('NOVO HORIZONTE'!I2743)</f>
        <v>0</v>
      </c>
      <c r="R2743" s="363">
        <f t="shared" si="368"/>
        <v>0</v>
      </c>
      <c r="S2743" s="153">
        <f t="shared" si="362"/>
        <v>0</v>
      </c>
      <c r="T2743" s="364"/>
    </row>
    <row r="2744" ht="33.75" hidden="1" spans="1:20">
      <c r="A2744" s="158">
        <v>90793</v>
      </c>
      <c r="B2744" s="100" t="s">
        <v>252</v>
      </c>
      <c r="C2744" s="104" t="s">
        <v>2877</v>
      </c>
      <c r="D2744" s="94" t="s">
        <v>279</v>
      </c>
      <c r="E2744" s="95">
        <v>1015.66</v>
      </c>
      <c r="F2744" s="96">
        <f t="shared" si="364"/>
        <v>1246.62</v>
      </c>
      <c r="G2744" s="107">
        <f>ROUND(SUM('NOVO HORIZONTE'!G2744),2)</f>
        <v>0</v>
      </c>
      <c r="H2744" s="107">
        <f t="shared" si="369"/>
        <v>0</v>
      </c>
      <c r="I2744" s="143">
        <f t="shared" si="365"/>
        <v>0</v>
      </c>
      <c r="J2744" s="142"/>
      <c r="K2744" s="183"/>
      <c r="L2744" s="7" t="str">
        <f t="shared" si="366"/>
        <v/>
      </c>
      <c r="M2744" s="7" t="str">
        <f t="shared" si="367"/>
        <v/>
      </c>
      <c r="N2744" s="7" t="str">
        <f t="shared" si="363"/>
        <v/>
      </c>
      <c r="O2744" s="144"/>
      <c r="P2744" s="355">
        <v>0</v>
      </c>
      <c r="Q2744" s="362">
        <f>SUM('NOVO HORIZONTE'!I2744)</f>
        <v>0</v>
      </c>
      <c r="R2744" s="363">
        <f t="shared" si="368"/>
        <v>0</v>
      </c>
      <c r="S2744" s="153">
        <f t="shared" si="362"/>
        <v>0</v>
      </c>
      <c r="T2744" s="364"/>
    </row>
    <row r="2745" ht="12.75" hidden="1" spans="1:20">
      <c r="A2745" s="99" t="s">
        <v>2871</v>
      </c>
      <c r="B2745" s="100"/>
      <c r="C2745" s="161" t="s">
        <v>2878</v>
      </c>
      <c r="D2745" s="156">
        <v>0</v>
      </c>
      <c r="E2745" s="378">
        <v>0</v>
      </c>
      <c r="F2745" s="379">
        <f t="shared" si="364"/>
        <v>0</v>
      </c>
      <c r="G2745" s="209">
        <f>ROUND(SUM('NOVO HORIZONTE'!G2745),2)</f>
        <v>0</v>
      </c>
      <c r="H2745" s="187">
        <f t="shared" si="369"/>
        <v>0</v>
      </c>
      <c r="I2745" s="188">
        <f t="shared" si="365"/>
        <v>0</v>
      </c>
      <c r="J2745" s="142"/>
      <c r="K2745" s="138" t="str">
        <f>IF(OR(SUM(I2745)&gt;0,SUM(I2745)&gt;0),"xx","")</f>
        <v/>
      </c>
      <c r="L2745" s="7" t="str">
        <f t="shared" si="366"/>
        <v/>
      </c>
      <c r="M2745" s="7" t="str">
        <f t="shared" si="367"/>
        <v/>
      </c>
      <c r="N2745" s="7" t="str">
        <f t="shared" si="363"/>
        <v/>
      </c>
      <c r="O2745" s="144"/>
      <c r="P2745" s="375"/>
      <c r="Q2745" s="362">
        <f>SUM('NOVO HORIZONTE'!I2745)</f>
        <v>0</v>
      </c>
      <c r="R2745" s="363">
        <f t="shared" si="368"/>
        <v>0</v>
      </c>
      <c r="S2745" s="153">
        <f t="shared" si="362"/>
        <v>0</v>
      </c>
      <c r="T2745" s="364"/>
    </row>
    <row r="2746" ht="12.75" hidden="1" spans="1:20">
      <c r="A2746" s="99" t="s">
        <v>2879</v>
      </c>
      <c r="B2746" s="100"/>
      <c r="C2746" s="161" t="s">
        <v>2880</v>
      </c>
      <c r="D2746" s="156">
        <v>0</v>
      </c>
      <c r="E2746" s="378">
        <v>0</v>
      </c>
      <c r="F2746" s="379">
        <f t="shared" si="364"/>
        <v>0</v>
      </c>
      <c r="G2746" s="209">
        <f>ROUND(SUM('NOVO HORIZONTE'!G2746),2)</f>
        <v>0</v>
      </c>
      <c r="H2746" s="187">
        <f t="shared" si="369"/>
        <v>0</v>
      </c>
      <c r="I2746" s="188">
        <f t="shared" si="365"/>
        <v>0</v>
      </c>
      <c r="J2746" s="142"/>
      <c r="K2746" s="138" t="str">
        <f>IF(OR(SUM(I2746)&gt;0,SUM(I2746)&gt;0),"xx","")</f>
        <v/>
      </c>
      <c r="L2746" s="7" t="str">
        <f t="shared" si="366"/>
        <v/>
      </c>
      <c r="M2746" s="7" t="str">
        <f t="shared" si="367"/>
        <v/>
      </c>
      <c r="N2746" s="7" t="str">
        <f t="shared" si="363"/>
        <v/>
      </c>
      <c r="O2746" s="144"/>
      <c r="P2746" s="375"/>
      <c r="Q2746" s="362">
        <f>SUM('NOVO HORIZONTE'!I2746)</f>
        <v>0</v>
      </c>
      <c r="R2746" s="363">
        <f t="shared" si="368"/>
        <v>0</v>
      </c>
      <c r="S2746" s="153">
        <f t="shared" si="362"/>
        <v>0</v>
      </c>
      <c r="T2746" s="364"/>
    </row>
    <row r="2747" ht="12.75" hidden="1" spans="1:20">
      <c r="A2747" s="99" t="s">
        <v>2881</v>
      </c>
      <c r="B2747" s="100"/>
      <c r="C2747" s="161" t="s">
        <v>2882</v>
      </c>
      <c r="D2747" s="156">
        <v>0</v>
      </c>
      <c r="E2747" s="378">
        <v>0</v>
      </c>
      <c r="F2747" s="379">
        <f t="shared" si="364"/>
        <v>0</v>
      </c>
      <c r="G2747" s="209">
        <f>ROUND(SUM('NOVO HORIZONTE'!G2747),2)</f>
        <v>0</v>
      </c>
      <c r="H2747" s="187">
        <f t="shared" si="369"/>
        <v>0</v>
      </c>
      <c r="I2747" s="188">
        <f t="shared" si="365"/>
        <v>0</v>
      </c>
      <c r="J2747" s="142"/>
      <c r="K2747" s="138" t="str">
        <f>IF(OR(SUM(I2747)&gt;0,SUM(I2747)&gt;0),"xx","")</f>
        <v/>
      </c>
      <c r="L2747" s="7" t="str">
        <f t="shared" si="366"/>
        <v/>
      </c>
      <c r="M2747" s="7" t="str">
        <f t="shared" si="367"/>
        <v/>
      </c>
      <c r="N2747" s="7" t="str">
        <f t="shared" si="363"/>
        <v/>
      </c>
      <c r="O2747" s="144"/>
      <c r="P2747" s="375"/>
      <c r="Q2747" s="362">
        <f>SUM('NOVO HORIZONTE'!I2747)</f>
        <v>0</v>
      </c>
      <c r="R2747" s="363">
        <f t="shared" si="368"/>
        <v>0</v>
      </c>
      <c r="S2747" s="153">
        <f t="shared" si="362"/>
        <v>0</v>
      </c>
      <c r="T2747" s="364"/>
    </row>
    <row r="2748" ht="12.75" hidden="1" spans="1:20">
      <c r="A2748" s="99" t="s">
        <v>2883</v>
      </c>
      <c r="B2748" s="100"/>
      <c r="C2748" s="201" t="s">
        <v>2884</v>
      </c>
      <c r="D2748" s="94">
        <v>0</v>
      </c>
      <c r="E2748" s="378">
        <v>0</v>
      </c>
      <c r="F2748" s="379">
        <f t="shared" si="364"/>
        <v>0</v>
      </c>
      <c r="G2748" s="209">
        <f>ROUND(SUM('NOVO HORIZONTE'!G2748),2)</f>
        <v>0</v>
      </c>
      <c r="H2748" s="187">
        <f t="shared" si="369"/>
        <v>0</v>
      </c>
      <c r="I2748" s="188">
        <f t="shared" si="365"/>
        <v>0</v>
      </c>
      <c r="J2748" s="142"/>
      <c r="K2748" s="138" t="str">
        <f>IF(OR(SUM(I2749:I2795)&gt;0,SUM(I2749:I2795)&gt;0),"xx","")</f>
        <v/>
      </c>
      <c r="L2748" s="7" t="str">
        <f t="shared" si="366"/>
        <v/>
      </c>
      <c r="M2748" s="7" t="str">
        <f t="shared" si="367"/>
        <v/>
      </c>
      <c r="N2748" s="7" t="str">
        <f t="shared" si="363"/>
        <v/>
      </c>
      <c r="O2748" s="144"/>
      <c r="P2748" s="375"/>
      <c r="Q2748" s="362">
        <f>SUM('NOVO HORIZONTE'!I2748)</f>
        <v>0</v>
      </c>
      <c r="R2748" s="363">
        <f t="shared" si="368"/>
        <v>0</v>
      </c>
      <c r="S2748" s="153">
        <f t="shared" si="362"/>
        <v>0</v>
      </c>
      <c r="T2748" s="364"/>
    </row>
    <row r="2749" ht="22.5" hidden="1" spans="1:20">
      <c r="A2749" s="158">
        <v>91298</v>
      </c>
      <c r="B2749" s="100" t="s">
        <v>252</v>
      </c>
      <c r="C2749" s="104" t="s">
        <v>2885</v>
      </c>
      <c r="D2749" s="94" t="s">
        <v>279</v>
      </c>
      <c r="E2749" s="95">
        <v>1037.63</v>
      </c>
      <c r="F2749" s="96">
        <f t="shared" si="364"/>
        <v>1273.59</v>
      </c>
      <c r="G2749" s="107">
        <f>ROUND(SUM('NOVO HORIZONTE'!G2749),2)</f>
        <v>0</v>
      </c>
      <c r="H2749" s="107">
        <f t="shared" si="369"/>
        <v>0</v>
      </c>
      <c r="I2749" s="143">
        <f t="shared" si="365"/>
        <v>0</v>
      </c>
      <c r="J2749" s="142"/>
      <c r="K2749" s="183"/>
      <c r="L2749" s="7" t="str">
        <f t="shared" si="366"/>
        <v/>
      </c>
      <c r="M2749" s="7" t="str">
        <f t="shared" si="367"/>
        <v/>
      </c>
      <c r="N2749" s="7" t="str">
        <f t="shared" si="363"/>
        <v/>
      </c>
      <c r="O2749" s="144"/>
      <c r="P2749" s="355">
        <v>0</v>
      </c>
      <c r="Q2749" s="362">
        <f>SUM('NOVO HORIZONTE'!I2749)</f>
        <v>0</v>
      </c>
      <c r="R2749" s="363">
        <f t="shared" si="368"/>
        <v>0</v>
      </c>
      <c r="S2749" s="153">
        <f t="shared" si="362"/>
        <v>0</v>
      </c>
      <c r="T2749" s="364"/>
    </row>
    <row r="2750" ht="33.75" hidden="1" spans="1:20">
      <c r="A2750" s="158">
        <v>91334</v>
      </c>
      <c r="B2750" s="100" t="s">
        <v>252</v>
      </c>
      <c r="C2750" s="104" t="s">
        <v>2886</v>
      </c>
      <c r="D2750" s="94" t="s">
        <v>279</v>
      </c>
      <c r="E2750" s="95">
        <v>1603.11</v>
      </c>
      <c r="F2750" s="96">
        <f t="shared" si="364"/>
        <v>1967.66</v>
      </c>
      <c r="G2750" s="107">
        <f>ROUND(SUM('NOVO HORIZONTE'!G2750),2)</f>
        <v>0</v>
      </c>
      <c r="H2750" s="107">
        <f t="shared" si="369"/>
        <v>0</v>
      </c>
      <c r="I2750" s="143">
        <f t="shared" si="365"/>
        <v>0</v>
      </c>
      <c r="J2750" s="142"/>
      <c r="K2750" s="138"/>
      <c r="L2750" s="7" t="str">
        <f t="shared" si="366"/>
        <v/>
      </c>
      <c r="M2750" s="7" t="str">
        <f t="shared" si="367"/>
        <v/>
      </c>
      <c r="N2750" s="7" t="str">
        <f t="shared" si="363"/>
        <v/>
      </c>
      <c r="O2750" s="144"/>
      <c r="P2750" s="355">
        <v>0</v>
      </c>
      <c r="Q2750" s="362">
        <f>SUM('NOVO HORIZONTE'!I2750)</f>
        <v>0</v>
      </c>
      <c r="R2750" s="363">
        <f t="shared" si="368"/>
        <v>0</v>
      </c>
      <c r="S2750" s="153">
        <f t="shared" si="362"/>
        <v>0</v>
      </c>
      <c r="T2750" s="364"/>
    </row>
    <row r="2751" ht="33.75" hidden="1" spans="1:20">
      <c r="A2751" s="158">
        <v>91335</v>
      </c>
      <c r="B2751" s="100" t="s">
        <v>252</v>
      </c>
      <c r="C2751" s="104" t="s">
        <v>2887</v>
      </c>
      <c r="D2751" s="94" t="s">
        <v>279</v>
      </c>
      <c r="E2751" s="95">
        <v>1483.5</v>
      </c>
      <c r="F2751" s="96">
        <f t="shared" si="364"/>
        <v>1820.85</v>
      </c>
      <c r="G2751" s="107">
        <f>ROUND(SUM('NOVO HORIZONTE'!G2751),2)</f>
        <v>0</v>
      </c>
      <c r="H2751" s="107">
        <f t="shared" si="369"/>
        <v>0</v>
      </c>
      <c r="I2751" s="143">
        <f t="shared" si="365"/>
        <v>0</v>
      </c>
      <c r="J2751" s="142"/>
      <c r="K2751" s="183"/>
      <c r="L2751" s="7" t="str">
        <f t="shared" si="366"/>
        <v/>
      </c>
      <c r="M2751" s="7" t="str">
        <f t="shared" si="367"/>
        <v/>
      </c>
      <c r="N2751" s="7" t="str">
        <f t="shared" si="363"/>
        <v/>
      </c>
      <c r="O2751" s="144"/>
      <c r="P2751" s="355">
        <v>0</v>
      </c>
      <c r="Q2751" s="362">
        <f>SUM('NOVO HORIZONTE'!I2751)</f>
        <v>0</v>
      </c>
      <c r="R2751" s="363">
        <f t="shared" si="368"/>
        <v>0</v>
      </c>
      <c r="S2751" s="153">
        <f t="shared" si="362"/>
        <v>0</v>
      </c>
      <c r="T2751" s="364"/>
    </row>
    <row r="2752" ht="33.75" hidden="1" spans="1:20">
      <c r="A2752" s="158">
        <v>90794</v>
      </c>
      <c r="B2752" s="100" t="s">
        <v>252</v>
      </c>
      <c r="C2752" s="104" t="s">
        <v>2888</v>
      </c>
      <c r="D2752" s="94" t="s">
        <v>279</v>
      </c>
      <c r="E2752" s="95">
        <v>696.77</v>
      </c>
      <c r="F2752" s="96">
        <f t="shared" si="364"/>
        <v>855.22</v>
      </c>
      <c r="G2752" s="107">
        <f>ROUND(SUM('NOVO HORIZONTE'!G2752),2)</f>
        <v>0</v>
      </c>
      <c r="H2752" s="107">
        <f t="shared" si="369"/>
        <v>0</v>
      </c>
      <c r="I2752" s="143">
        <f t="shared" si="365"/>
        <v>0</v>
      </c>
      <c r="J2752" s="142"/>
      <c r="K2752" s="183"/>
      <c r="L2752" s="7" t="str">
        <f t="shared" si="366"/>
        <v/>
      </c>
      <c r="M2752" s="7" t="str">
        <f t="shared" si="367"/>
        <v/>
      </c>
      <c r="N2752" s="7" t="str">
        <f t="shared" si="363"/>
        <v/>
      </c>
      <c r="O2752" s="144"/>
      <c r="P2752" s="355">
        <v>0</v>
      </c>
      <c r="Q2752" s="362">
        <f>SUM('NOVO HORIZONTE'!I2752)</f>
        <v>0</v>
      </c>
      <c r="R2752" s="363">
        <f t="shared" si="368"/>
        <v>0</v>
      </c>
      <c r="S2752" s="153">
        <f t="shared" si="362"/>
        <v>0</v>
      </c>
      <c r="T2752" s="364"/>
    </row>
    <row r="2753" ht="33.75" hidden="1" spans="1:20">
      <c r="A2753" s="158">
        <v>90795</v>
      </c>
      <c r="B2753" s="100" t="s">
        <v>252</v>
      </c>
      <c r="C2753" s="104" t="s">
        <v>2889</v>
      </c>
      <c r="D2753" s="94" t="s">
        <v>279</v>
      </c>
      <c r="E2753" s="95">
        <v>705.59</v>
      </c>
      <c r="F2753" s="96">
        <f t="shared" si="364"/>
        <v>866.04</v>
      </c>
      <c r="G2753" s="107">
        <f>ROUND(SUM('NOVO HORIZONTE'!G2753),2)</f>
        <v>0</v>
      </c>
      <c r="H2753" s="107">
        <f t="shared" si="369"/>
        <v>0</v>
      </c>
      <c r="I2753" s="143">
        <f t="shared" si="365"/>
        <v>0</v>
      </c>
      <c r="J2753" s="142"/>
      <c r="K2753" s="183"/>
      <c r="L2753" s="7" t="str">
        <f t="shared" si="366"/>
        <v/>
      </c>
      <c r="M2753" s="7" t="str">
        <f t="shared" si="367"/>
        <v/>
      </c>
      <c r="N2753" s="7" t="str">
        <f t="shared" si="363"/>
        <v/>
      </c>
      <c r="O2753" s="144"/>
      <c r="P2753" s="355">
        <v>0</v>
      </c>
      <c r="Q2753" s="362">
        <f>SUM('NOVO HORIZONTE'!I2753)</f>
        <v>0</v>
      </c>
      <c r="R2753" s="363">
        <f t="shared" si="368"/>
        <v>0</v>
      </c>
      <c r="S2753" s="153">
        <f t="shared" si="362"/>
        <v>0</v>
      </c>
      <c r="T2753" s="364"/>
    </row>
    <row r="2754" ht="33.75" hidden="1" spans="1:20">
      <c r="A2754" s="158">
        <v>90796</v>
      </c>
      <c r="B2754" s="100" t="s">
        <v>252</v>
      </c>
      <c r="C2754" s="104" t="s">
        <v>2890</v>
      </c>
      <c r="D2754" s="94" t="s">
        <v>279</v>
      </c>
      <c r="E2754" s="95">
        <v>714.4</v>
      </c>
      <c r="F2754" s="96">
        <f t="shared" si="364"/>
        <v>876.85</v>
      </c>
      <c r="G2754" s="107">
        <f>ROUND(SUM('NOVO HORIZONTE'!G2754),2)</f>
        <v>0</v>
      </c>
      <c r="H2754" s="107">
        <f t="shared" si="369"/>
        <v>0</v>
      </c>
      <c r="I2754" s="143">
        <f t="shared" si="365"/>
        <v>0</v>
      </c>
      <c r="J2754" s="142"/>
      <c r="K2754" s="183"/>
      <c r="L2754" s="7" t="str">
        <f t="shared" si="366"/>
        <v/>
      </c>
      <c r="M2754" s="7" t="str">
        <f t="shared" si="367"/>
        <v/>
      </c>
      <c r="N2754" s="7" t="str">
        <f t="shared" si="363"/>
        <v/>
      </c>
      <c r="O2754" s="144"/>
      <c r="P2754" s="355">
        <v>0</v>
      </c>
      <c r="Q2754" s="362">
        <f>SUM('NOVO HORIZONTE'!I2754)</f>
        <v>0</v>
      </c>
      <c r="R2754" s="363">
        <f t="shared" si="368"/>
        <v>0</v>
      </c>
      <c r="S2754" s="153">
        <f t="shared" si="362"/>
        <v>0</v>
      </c>
      <c r="T2754" s="364"/>
    </row>
    <row r="2755" ht="33.75" hidden="1" spans="1:20">
      <c r="A2755" s="158">
        <v>90797</v>
      </c>
      <c r="B2755" s="100" t="s">
        <v>252</v>
      </c>
      <c r="C2755" s="104" t="s">
        <v>2891</v>
      </c>
      <c r="D2755" s="94" t="s">
        <v>279</v>
      </c>
      <c r="E2755" s="95">
        <v>723.23</v>
      </c>
      <c r="F2755" s="96">
        <f t="shared" si="364"/>
        <v>887.69</v>
      </c>
      <c r="G2755" s="107">
        <f>ROUND(SUM('NOVO HORIZONTE'!G2755),2)</f>
        <v>0</v>
      </c>
      <c r="H2755" s="107">
        <f t="shared" si="369"/>
        <v>0</v>
      </c>
      <c r="I2755" s="143">
        <f t="shared" si="365"/>
        <v>0</v>
      </c>
      <c r="J2755" s="142"/>
      <c r="K2755" s="183"/>
      <c r="L2755" s="7" t="str">
        <f t="shared" si="366"/>
        <v/>
      </c>
      <c r="M2755" s="7" t="str">
        <f t="shared" si="367"/>
        <v/>
      </c>
      <c r="N2755" s="7" t="str">
        <f t="shared" si="363"/>
        <v/>
      </c>
      <c r="O2755" s="144"/>
      <c r="P2755" s="355">
        <v>0</v>
      </c>
      <c r="Q2755" s="362">
        <f>SUM('NOVO HORIZONTE'!I2755)</f>
        <v>0</v>
      </c>
      <c r="R2755" s="363">
        <f t="shared" si="368"/>
        <v>0</v>
      </c>
      <c r="S2755" s="153">
        <f t="shared" si="362"/>
        <v>0</v>
      </c>
      <c r="T2755" s="364"/>
    </row>
    <row r="2756" ht="33.75" hidden="1" spans="1:20">
      <c r="A2756" s="158">
        <v>90798</v>
      </c>
      <c r="B2756" s="100" t="s">
        <v>252</v>
      </c>
      <c r="C2756" s="104" t="s">
        <v>2892</v>
      </c>
      <c r="D2756" s="94" t="s">
        <v>279</v>
      </c>
      <c r="E2756" s="95">
        <v>1038.47</v>
      </c>
      <c r="F2756" s="96">
        <f t="shared" si="364"/>
        <v>1274.62</v>
      </c>
      <c r="G2756" s="107">
        <f>ROUND(SUM('NOVO HORIZONTE'!G2756),2)</f>
        <v>0</v>
      </c>
      <c r="H2756" s="107">
        <f t="shared" si="369"/>
        <v>0</v>
      </c>
      <c r="I2756" s="143">
        <f t="shared" si="365"/>
        <v>0</v>
      </c>
      <c r="J2756" s="142"/>
      <c r="K2756" s="183"/>
      <c r="L2756" s="7" t="str">
        <f t="shared" si="366"/>
        <v/>
      </c>
      <c r="M2756" s="7" t="str">
        <f t="shared" si="367"/>
        <v/>
      </c>
      <c r="N2756" s="7" t="str">
        <f t="shared" si="363"/>
        <v/>
      </c>
      <c r="O2756" s="144"/>
      <c r="P2756" s="355">
        <v>0</v>
      </c>
      <c r="Q2756" s="362">
        <f>SUM('NOVO HORIZONTE'!I2756)</f>
        <v>0</v>
      </c>
      <c r="R2756" s="363">
        <f t="shared" si="368"/>
        <v>0</v>
      </c>
      <c r="S2756" s="153">
        <f t="shared" si="362"/>
        <v>0</v>
      </c>
      <c r="T2756" s="364"/>
    </row>
    <row r="2757" ht="33.75" hidden="1" spans="1:20">
      <c r="A2757" s="158">
        <v>90799</v>
      </c>
      <c r="B2757" s="100" t="s">
        <v>252</v>
      </c>
      <c r="C2757" s="104" t="s">
        <v>2893</v>
      </c>
      <c r="D2757" s="94" t="s">
        <v>279</v>
      </c>
      <c r="E2757" s="95">
        <v>1073.15</v>
      </c>
      <c r="F2757" s="96">
        <f t="shared" si="364"/>
        <v>1317.18</v>
      </c>
      <c r="G2757" s="107">
        <f>ROUND(SUM('NOVO HORIZONTE'!G2757),2)</f>
        <v>0</v>
      </c>
      <c r="H2757" s="107">
        <f t="shared" si="369"/>
        <v>0</v>
      </c>
      <c r="I2757" s="143">
        <f t="shared" si="365"/>
        <v>0</v>
      </c>
      <c r="J2757" s="142"/>
      <c r="K2757" s="183"/>
      <c r="L2757" s="7" t="str">
        <f t="shared" si="366"/>
        <v/>
      </c>
      <c r="M2757" s="7" t="str">
        <f t="shared" si="367"/>
        <v/>
      </c>
      <c r="N2757" s="7" t="str">
        <f t="shared" si="363"/>
        <v/>
      </c>
      <c r="O2757" s="144"/>
      <c r="P2757" s="355">
        <v>0</v>
      </c>
      <c r="Q2757" s="362">
        <f>SUM('NOVO HORIZONTE'!I2757)</f>
        <v>0</v>
      </c>
      <c r="R2757" s="363">
        <f t="shared" si="368"/>
        <v>0</v>
      </c>
      <c r="S2757" s="153">
        <f t="shared" si="362"/>
        <v>0</v>
      </c>
      <c r="T2757" s="364"/>
    </row>
    <row r="2758" ht="22.5" hidden="1" spans="1:20">
      <c r="A2758" s="158">
        <v>90824</v>
      </c>
      <c r="B2758" s="100" t="s">
        <v>252</v>
      </c>
      <c r="C2758" s="104" t="s">
        <v>2894</v>
      </c>
      <c r="D2758" s="94" t="s">
        <v>279</v>
      </c>
      <c r="E2758" s="95">
        <v>614.94</v>
      </c>
      <c r="F2758" s="96">
        <f t="shared" si="364"/>
        <v>754.78</v>
      </c>
      <c r="G2758" s="107">
        <f>ROUND(SUM('NOVO HORIZONTE'!G2758),2)</f>
        <v>0</v>
      </c>
      <c r="H2758" s="107">
        <f t="shared" si="369"/>
        <v>0</v>
      </c>
      <c r="I2758" s="143">
        <f t="shared" si="365"/>
        <v>0</v>
      </c>
      <c r="J2758" s="142"/>
      <c r="K2758" s="183"/>
      <c r="L2758" s="7" t="str">
        <f t="shared" si="366"/>
        <v/>
      </c>
      <c r="M2758" s="7" t="str">
        <f t="shared" si="367"/>
        <v/>
      </c>
      <c r="N2758" s="7" t="str">
        <f t="shared" si="363"/>
        <v/>
      </c>
      <c r="O2758" s="144"/>
      <c r="P2758" s="355">
        <v>0</v>
      </c>
      <c r="Q2758" s="362">
        <f>SUM('NOVO HORIZONTE'!I2758)</f>
        <v>0</v>
      </c>
      <c r="R2758" s="363">
        <f t="shared" si="368"/>
        <v>0</v>
      </c>
      <c r="S2758" s="153">
        <f t="shared" si="362"/>
        <v>0</v>
      </c>
      <c r="T2758" s="364"/>
    </row>
    <row r="2759" ht="22.5" hidden="1" spans="1:20">
      <c r="A2759" s="158">
        <v>90825</v>
      </c>
      <c r="B2759" s="100" t="s">
        <v>252</v>
      </c>
      <c r="C2759" s="104" t="s">
        <v>2895</v>
      </c>
      <c r="D2759" s="94" t="s">
        <v>279</v>
      </c>
      <c r="E2759" s="95">
        <v>682.91</v>
      </c>
      <c r="F2759" s="96">
        <f t="shared" si="364"/>
        <v>838.2</v>
      </c>
      <c r="G2759" s="107">
        <f>ROUND(SUM('NOVO HORIZONTE'!G2759),2)</f>
        <v>0</v>
      </c>
      <c r="H2759" s="107">
        <f t="shared" si="369"/>
        <v>0</v>
      </c>
      <c r="I2759" s="143">
        <f t="shared" si="365"/>
        <v>0</v>
      </c>
      <c r="J2759" s="142"/>
      <c r="K2759" s="183"/>
      <c r="L2759" s="7" t="str">
        <f t="shared" si="366"/>
        <v/>
      </c>
      <c r="M2759" s="7" t="str">
        <f t="shared" si="367"/>
        <v/>
      </c>
      <c r="N2759" s="7" t="str">
        <f t="shared" si="363"/>
        <v/>
      </c>
      <c r="O2759" s="144"/>
      <c r="P2759" s="355">
        <v>0</v>
      </c>
      <c r="Q2759" s="362">
        <f>SUM('NOVO HORIZONTE'!I2759)</f>
        <v>0</v>
      </c>
      <c r="R2759" s="363">
        <f t="shared" si="368"/>
        <v>0</v>
      </c>
      <c r="S2759" s="153">
        <f t="shared" si="362"/>
        <v>0</v>
      </c>
      <c r="T2759" s="364"/>
    </row>
    <row r="2760" ht="22.5" hidden="1" spans="1:20">
      <c r="A2760" s="158">
        <v>100659</v>
      </c>
      <c r="B2760" s="100" t="s">
        <v>252</v>
      </c>
      <c r="C2760" s="104" t="s">
        <v>2896</v>
      </c>
      <c r="D2760" s="94" t="s">
        <v>263</v>
      </c>
      <c r="E2760" s="95">
        <v>12.28</v>
      </c>
      <c r="F2760" s="96">
        <f t="shared" si="364"/>
        <v>15.07</v>
      </c>
      <c r="G2760" s="107">
        <f>ROUND(SUM('NOVO HORIZONTE'!G2760),2)</f>
        <v>0</v>
      </c>
      <c r="H2760" s="107">
        <f t="shared" si="369"/>
        <v>0</v>
      </c>
      <c r="I2760" s="143">
        <f t="shared" si="365"/>
        <v>0</v>
      </c>
      <c r="J2760" s="142"/>
      <c r="K2760" s="183"/>
      <c r="L2760" s="7" t="str">
        <f t="shared" si="366"/>
        <v/>
      </c>
      <c r="M2760" s="7" t="str">
        <f t="shared" si="367"/>
        <v/>
      </c>
      <c r="N2760" s="7" t="str">
        <f t="shared" si="363"/>
        <v/>
      </c>
      <c r="O2760" s="144"/>
      <c r="P2760" s="355">
        <v>0</v>
      </c>
      <c r="Q2760" s="362">
        <f>SUM('NOVO HORIZONTE'!I2760)</f>
        <v>0</v>
      </c>
      <c r="R2760" s="363">
        <f t="shared" si="368"/>
        <v>0</v>
      </c>
      <c r="S2760" s="153">
        <f t="shared" si="362"/>
        <v>0</v>
      </c>
      <c r="T2760" s="364"/>
    </row>
    <row r="2761" ht="22.5" hidden="1" spans="1:20">
      <c r="A2761" s="158">
        <v>100660</v>
      </c>
      <c r="B2761" s="100" t="s">
        <v>252</v>
      </c>
      <c r="C2761" s="104" t="s">
        <v>2897</v>
      </c>
      <c r="D2761" s="94" t="s">
        <v>263</v>
      </c>
      <c r="E2761" s="95">
        <v>8.57</v>
      </c>
      <c r="F2761" s="96">
        <f t="shared" si="364"/>
        <v>10.52</v>
      </c>
      <c r="G2761" s="107">
        <f>ROUND(SUM('NOVO HORIZONTE'!G2761),2)</f>
        <v>0</v>
      </c>
      <c r="H2761" s="107">
        <f t="shared" si="369"/>
        <v>0</v>
      </c>
      <c r="I2761" s="143">
        <f t="shared" si="365"/>
        <v>0</v>
      </c>
      <c r="J2761" s="142"/>
      <c r="K2761" s="183"/>
      <c r="L2761" s="7" t="str">
        <f t="shared" si="366"/>
        <v/>
      </c>
      <c r="M2761" s="7" t="str">
        <f t="shared" si="367"/>
        <v/>
      </c>
      <c r="N2761" s="7" t="str">
        <f t="shared" si="363"/>
        <v/>
      </c>
      <c r="O2761" s="144"/>
      <c r="P2761" s="355">
        <v>0</v>
      </c>
      <c r="Q2761" s="362">
        <f>SUM('NOVO HORIZONTE'!I2761)</f>
        <v>0</v>
      </c>
      <c r="R2761" s="363">
        <f t="shared" si="368"/>
        <v>0</v>
      </c>
      <c r="S2761" s="153">
        <f t="shared" si="362"/>
        <v>0</v>
      </c>
      <c r="T2761" s="364"/>
    </row>
    <row r="2762" ht="33.75" hidden="1" spans="1:20">
      <c r="A2762" s="158">
        <v>100675</v>
      </c>
      <c r="B2762" s="100" t="s">
        <v>252</v>
      </c>
      <c r="C2762" s="104" t="s">
        <v>2898</v>
      </c>
      <c r="D2762" s="94" t="s">
        <v>279</v>
      </c>
      <c r="E2762" s="95">
        <v>903.78</v>
      </c>
      <c r="F2762" s="96">
        <f t="shared" si="364"/>
        <v>1109.3</v>
      </c>
      <c r="G2762" s="107">
        <f>ROUND(SUM('NOVO HORIZONTE'!G2762),2)</f>
        <v>0</v>
      </c>
      <c r="H2762" s="107">
        <f t="shared" si="369"/>
        <v>0</v>
      </c>
      <c r="I2762" s="143">
        <f t="shared" si="365"/>
        <v>0</v>
      </c>
      <c r="J2762" s="142"/>
      <c r="K2762" s="183"/>
      <c r="L2762" s="7" t="str">
        <f t="shared" si="366"/>
        <v/>
      </c>
      <c r="M2762" s="7" t="str">
        <f t="shared" si="367"/>
        <v/>
      </c>
      <c r="N2762" s="7" t="str">
        <f t="shared" si="363"/>
        <v/>
      </c>
      <c r="O2762" s="144"/>
      <c r="P2762" s="355">
        <v>0</v>
      </c>
      <c r="Q2762" s="362">
        <f>SUM('NOVO HORIZONTE'!I2762)</f>
        <v>0</v>
      </c>
      <c r="R2762" s="363">
        <f t="shared" si="368"/>
        <v>0</v>
      </c>
      <c r="S2762" s="153">
        <f t="shared" si="362"/>
        <v>0</v>
      </c>
      <c r="T2762" s="364"/>
    </row>
    <row r="2763" ht="12.75" hidden="1" spans="1:20">
      <c r="A2763" s="158">
        <v>100676</v>
      </c>
      <c r="B2763" s="100" t="s">
        <v>252</v>
      </c>
      <c r="C2763" s="104" t="s">
        <v>2899</v>
      </c>
      <c r="D2763" s="94" t="s">
        <v>279</v>
      </c>
      <c r="E2763" s="95">
        <v>214.72</v>
      </c>
      <c r="F2763" s="96">
        <f t="shared" si="364"/>
        <v>263.55</v>
      </c>
      <c r="G2763" s="107">
        <f>ROUND(SUM('NOVO HORIZONTE'!G2763),2)</f>
        <v>0</v>
      </c>
      <c r="H2763" s="107">
        <f t="shared" si="369"/>
        <v>0</v>
      </c>
      <c r="I2763" s="143">
        <f t="shared" si="365"/>
        <v>0</v>
      </c>
      <c r="J2763" s="142"/>
      <c r="K2763" s="183"/>
      <c r="L2763" s="7" t="str">
        <f t="shared" si="366"/>
        <v/>
      </c>
      <c r="M2763" s="7" t="str">
        <f t="shared" si="367"/>
        <v/>
      </c>
      <c r="N2763" s="7" t="str">
        <f t="shared" si="363"/>
        <v/>
      </c>
      <c r="O2763" s="144"/>
      <c r="P2763" s="355">
        <v>0</v>
      </c>
      <c r="Q2763" s="362">
        <f>SUM('NOVO HORIZONTE'!I2763)</f>
        <v>0</v>
      </c>
      <c r="R2763" s="363">
        <f t="shared" si="368"/>
        <v>0</v>
      </c>
      <c r="S2763" s="153">
        <f t="shared" si="362"/>
        <v>0</v>
      </c>
      <c r="T2763" s="364"/>
    </row>
    <row r="2764" ht="33.75" hidden="1" spans="1:20">
      <c r="A2764" s="158">
        <v>100678</v>
      </c>
      <c r="B2764" s="100" t="s">
        <v>252</v>
      </c>
      <c r="C2764" s="104" t="s">
        <v>2900</v>
      </c>
      <c r="D2764" s="94" t="s">
        <v>279</v>
      </c>
      <c r="E2764" s="95">
        <v>1067.55</v>
      </c>
      <c r="F2764" s="96">
        <f t="shared" si="364"/>
        <v>1310.31</v>
      </c>
      <c r="G2764" s="107">
        <f>ROUND(SUM('NOVO HORIZONTE'!G2764),2)</f>
        <v>0</v>
      </c>
      <c r="H2764" s="107">
        <f t="shared" si="369"/>
        <v>0</v>
      </c>
      <c r="I2764" s="143">
        <f t="shared" si="365"/>
        <v>0</v>
      </c>
      <c r="J2764" s="142"/>
      <c r="K2764" s="183"/>
      <c r="L2764" s="7" t="str">
        <f t="shared" si="366"/>
        <v/>
      </c>
      <c r="M2764" s="7" t="str">
        <f t="shared" si="367"/>
        <v/>
      </c>
      <c r="N2764" s="7" t="str">
        <f t="shared" si="363"/>
        <v/>
      </c>
      <c r="O2764" s="144"/>
      <c r="P2764" s="355">
        <v>0</v>
      </c>
      <c r="Q2764" s="362">
        <f>SUM('NOVO HORIZONTE'!I2764)</f>
        <v>0</v>
      </c>
      <c r="R2764" s="363">
        <f t="shared" si="368"/>
        <v>0</v>
      </c>
      <c r="S2764" s="153">
        <f t="shared" si="362"/>
        <v>0</v>
      </c>
      <c r="T2764" s="364"/>
    </row>
    <row r="2765" ht="33.75" hidden="1" spans="1:20">
      <c r="A2765" s="158">
        <v>100679</v>
      </c>
      <c r="B2765" s="100" t="s">
        <v>252</v>
      </c>
      <c r="C2765" s="104" t="s">
        <v>2901</v>
      </c>
      <c r="D2765" s="94" t="s">
        <v>279</v>
      </c>
      <c r="E2765" s="95">
        <v>898.34</v>
      </c>
      <c r="F2765" s="96">
        <f t="shared" si="364"/>
        <v>1102.62</v>
      </c>
      <c r="G2765" s="107">
        <f>ROUND(SUM('NOVO HORIZONTE'!G2765),2)</f>
        <v>0</v>
      </c>
      <c r="H2765" s="107">
        <f t="shared" si="369"/>
        <v>0</v>
      </c>
      <c r="I2765" s="143">
        <f t="shared" si="365"/>
        <v>0</v>
      </c>
      <c r="J2765" s="142"/>
      <c r="K2765" s="183"/>
      <c r="L2765" s="7" t="str">
        <f t="shared" si="366"/>
        <v/>
      </c>
      <c r="M2765" s="7" t="str">
        <f t="shared" si="367"/>
        <v/>
      </c>
      <c r="N2765" s="7" t="str">
        <f t="shared" si="363"/>
        <v/>
      </c>
      <c r="O2765" s="144"/>
      <c r="P2765" s="355">
        <v>0</v>
      </c>
      <c r="Q2765" s="362">
        <f>SUM('NOVO HORIZONTE'!I2765)</f>
        <v>0</v>
      </c>
      <c r="R2765" s="363">
        <f t="shared" si="368"/>
        <v>0</v>
      </c>
      <c r="S2765" s="153">
        <f t="shared" si="362"/>
        <v>0</v>
      </c>
      <c r="T2765" s="364"/>
    </row>
    <row r="2766" ht="33.75" hidden="1" spans="1:20">
      <c r="A2766" s="158">
        <v>100680</v>
      </c>
      <c r="B2766" s="100" t="s">
        <v>252</v>
      </c>
      <c r="C2766" s="104" t="s">
        <v>2902</v>
      </c>
      <c r="D2766" s="94" t="s">
        <v>279</v>
      </c>
      <c r="E2766" s="95">
        <v>1077.98</v>
      </c>
      <c r="F2766" s="96">
        <f t="shared" si="364"/>
        <v>1323.11</v>
      </c>
      <c r="G2766" s="107">
        <f>ROUND(SUM('NOVO HORIZONTE'!G2766),2)</f>
        <v>0</v>
      </c>
      <c r="H2766" s="107">
        <f t="shared" si="369"/>
        <v>0</v>
      </c>
      <c r="I2766" s="143">
        <f t="shared" si="365"/>
        <v>0</v>
      </c>
      <c r="J2766" s="142"/>
      <c r="K2766" s="183"/>
      <c r="L2766" s="7" t="str">
        <f t="shared" si="366"/>
        <v/>
      </c>
      <c r="M2766" s="7" t="str">
        <f t="shared" si="367"/>
        <v/>
      </c>
      <c r="N2766" s="7" t="str">
        <f t="shared" si="363"/>
        <v/>
      </c>
      <c r="O2766" s="144"/>
      <c r="P2766" s="355">
        <v>0</v>
      </c>
      <c r="Q2766" s="362">
        <f>SUM('NOVO HORIZONTE'!I2766)</f>
        <v>0</v>
      </c>
      <c r="R2766" s="363">
        <f t="shared" si="368"/>
        <v>0</v>
      </c>
      <c r="S2766" s="153">
        <f t="shared" si="362"/>
        <v>0</v>
      </c>
      <c r="T2766" s="364"/>
    </row>
    <row r="2767" ht="33.75" hidden="1" spans="1:20">
      <c r="A2767" s="158">
        <v>100681</v>
      </c>
      <c r="B2767" s="100" t="s">
        <v>252</v>
      </c>
      <c r="C2767" s="104" t="s">
        <v>2903</v>
      </c>
      <c r="D2767" s="94" t="s">
        <v>279</v>
      </c>
      <c r="E2767" s="95">
        <v>1103.87</v>
      </c>
      <c r="F2767" s="96">
        <f t="shared" si="364"/>
        <v>1354.89</v>
      </c>
      <c r="G2767" s="107">
        <f>ROUND(SUM('NOVO HORIZONTE'!G2767),2)</f>
        <v>0</v>
      </c>
      <c r="H2767" s="107">
        <f t="shared" si="369"/>
        <v>0</v>
      </c>
      <c r="I2767" s="143">
        <f t="shared" si="365"/>
        <v>0</v>
      </c>
      <c r="J2767" s="142"/>
      <c r="K2767" s="183"/>
      <c r="L2767" s="7" t="str">
        <f t="shared" si="366"/>
        <v/>
      </c>
      <c r="M2767" s="7" t="str">
        <f t="shared" si="367"/>
        <v/>
      </c>
      <c r="N2767" s="7" t="str">
        <f t="shared" si="363"/>
        <v/>
      </c>
      <c r="O2767" s="144"/>
      <c r="P2767" s="355">
        <v>0</v>
      </c>
      <c r="Q2767" s="362">
        <f>SUM('NOVO HORIZONTE'!I2767)</f>
        <v>0</v>
      </c>
      <c r="R2767" s="363">
        <f t="shared" si="368"/>
        <v>0</v>
      </c>
      <c r="S2767" s="153">
        <f t="shared" si="362"/>
        <v>0</v>
      </c>
      <c r="T2767" s="364"/>
    </row>
    <row r="2768" ht="33.75" hidden="1" spans="1:20">
      <c r="A2768" s="158">
        <v>100682</v>
      </c>
      <c r="B2768" s="100" t="s">
        <v>252</v>
      </c>
      <c r="C2768" s="104" t="s">
        <v>2904</v>
      </c>
      <c r="D2768" s="94" t="s">
        <v>279</v>
      </c>
      <c r="E2768" s="95">
        <v>916.67</v>
      </c>
      <c r="F2768" s="96">
        <f t="shared" si="364"/>
        <v>1125.12</v>
      </c>
      <c r="G2768" s="107">
        <f>ROUND(SUM('NOVO HORIZONTE'!G2768),2)</f>
        <v>0</v>
      </c>
      <c r="H2768" s="107">
        <f t="shared" si="369"/>
        <v>0</v>
      </c>
      <c r="I2768" s="143">
        <f t="shared" si="365"/>
        <v>0</v>
      </c>
      <c r="J2768" s="142"/>
      <c r="K2768" s="183"/>
      <c r="L2768" s="7" t="str">
        <f t="shared" si="366"/>
        <v/>
      </c>
      <c r="M2768" s="7" t="str">
        <f t="shared" si="367"/>
        <v/>
      </c>
      <c r="N2768" s="7" t="str">
        <f t="shared" si="363"/>
        <v/>
      </c>
      <c r="O2768" s="144"/>
      <c r="P2768" s="355">
        <v>0</v>
      </c>
      <c r="Q2768" s="362">
        <f>SUM('NOVO HORIZONTE'!I2768)</f>
        <v>0</v>
      </c>
      <c r="R2768" s="363">
        <f t="shared" si="368"/>
        <v>0</v>
      </c>
      <c r="S2768" s="153">
        <f t="shared" si="362"/>
        <v>0</v>
      </c>
      <c r="T2768" s="364"/>
    </row>
    <row r="2769" ht="33.75" hidden="1" spans="1:20">
      <c r="A2769" s="158">
        <v>100683</v>
      </c>
      <c r="B2769" s="100" t="s">
        <v>252</v>
      </c>
      <c r="C2769" s="104" t="s">
        <v>2905</v>
      </c>
      <c r="D2769" s="94" t="s">
        <v>279</v>
      </c>
      <c r="E2769" s="95">
        <v>1160.66</v>
      </c>
      <c r="F2769" s="96">
        <f t="shared" si="364"/>
        <v>1424.59</v>
      </c>
      <c r="G2769" s="107">
        <f>ROUND(SUM('NOVO HORIZONTE'!G2769),2)</f>
        <v>0</v>
      </c>
      <c r="H2769" s="107">
        <f t="shared" si="369"/>
        <v>0</v>
      </c>
      <c r="I2769" s="143">
        <f t="shared" si="365"/>
        <v>0</v>
      </c>
      <c r="J2769" s="142"/>
      <c r="K2769" s="183"/>
      <c r="L2769" s="7" t="str">
        <f t="shared" si="366"/>
        <v/>
      </c>
      <c r="M2769" s="7" t="str">
        <f t="shared" si="367"/>
        <v/>
      </c>
      <c r="N2769" s="7" t="str">
        <f t="shared" si="363"/>
        <v/>
      </c>
      <c r="O2769" s="144"/>
      <c r="P2769" s="355">
        <v>0</v>
      </c>
      <c r="Q2769" s="362">
        <f>SUM('NOVO HORIZONTE'!I2769)</f>
        <v>0</v>
      </c>
      <c r="R2769" s="363">
        <f t="shared" si="368"/>
        <v>0</v>
      </c>
      <c r="S2769" s="153">
        <f t="shared" si="362"/>
        <v>0</v>
      </c>
      <c r="T2769" s="364"/>
    </row>
    <row r="2770" ht="33.75" hidden="1" spans="1:20">
      <c r="A2770" s="158">
        <v>100684</v>
      </c>
      <c r="B2770" s="100" t="s">
        <v>252</v>
      </c>
      <c r="C2770" s="104" t="s">
        <v>2906</v>
      </c>
      <c r="D2770" s="94" t="s">
        <v>279</v>
      </c>
      <c r="E2770" s="95">
        <v>966.79</v>
      </c>
      <c r="F2770" s="96">
        <f t="shared" si="364"/>
        <v>1186.64</v>
      </c>
      <c r="G2770" s="107">
        <f>ROUND(SUM('NOVO HORIZONTE'!G2770),2)</f>
        <v>0</v>
      </c>
      <c r="H2770" s="107">
        <f t="shared" si="369"/>
        <v>0</v>
      </c>
      <c r="I2770" s="143">
        <f t="shared" si="365"/>
        <v>0</v>
      </c>
      <c r="J2770" s="142"/>
      <c r="K2770" s="183"/>
      <c r="L2770" s="7" t="str">
        <f t="shared" si="366"/>
        <v/>
      </c>
      <c r="M2770" s="7" t="str">
        <f t="shared" si="367"/>
        <v/>
      </c>
      <c r="N2770" s="7" t="str">
        <f t="shared" si="363"/>
        <v/>
      </c>
      <c r="O2770" s="144"/>
      <c r="P2770" s="355">
        <v>0</v>
      </c>
      <c r="Q2770" s="362">
        <f>SUM('NOVO HORIZONTE'!I2770)</f>
        <v>0</v>
      </c>
      <c r="R2770" s="363">
        <f t="shared" si="368"/>
        <v>0</v>
      </c>
      <c r="S2770" s="153">
        <f t="shared" si="362"/>
        <v>0</v>
      </c>
      <c r="T2770" s="364"/>
    </row>
    <row r="2771" ht="33.75" hidden="1" spans="1:20">
      <c r="A2771" s="158">
        <v>100685</v>
      </c>
      <c r="B2771" s="100" t="s">
        <v>252</v>
      </c>
      <c r="C2771" s="104" t="s">
        <v>2907</v>
      </c>
      <c r="D2771" s="94" t="s">
        <v>279</v>
      </c>
      <c r="E2771" s="95">
        <v>1206.33</v>
      </c>
      <c r="F2771" s="96">
        <f t="shared" si="364"/>
        <v>1480.65</v>
      </c>
      <c r="G2771" s="107">
        <f>ROUND(SUM('NOVO HORIZONTE'!G2771),2)</f>
        <v>0</v>
      </c>
      <c r="H2771" s="107">
        <f t="shared" si="369"/>
        <v>0</v>
      </c>
      <c r="I2771" s="143">
        <f t="shared" si="365"/>
        <v>0</v>
      </c>
      <c r="J2771" s="142"/>
      <c r="K2771" s="183"/>
      <c r="L2771" s="7" t="str">
        <f t="shared" si="366"/>
        <v/>
      </c>
      <c r="M2771" s="7" t="str">
        <f t="shared" si="367"/>
        <v/>
      </c>
      <c r="N2771" s="7" t="str">
        <f t="shared" si="363"/>
        <v/>
      </c>
      <c r="O2771" s="144"/>
      <c r="P2771" s="355">
        <v>0</v>
      </c>
      <c r="Q2771" s="362">
        <f>SUM('NOVO HORIZONTE'!I2771)</f>
        <v>0</v>
      </c>
      <c r="R2771" s="363">
        <f t="shared" si="368"/>
        <v>0</v>
      </c>
      <c r="S2771" s="153">
        <f t="shared" si="362"/>
        <v>0</v>
      </c>
      <c r="T2771" s="364"/>
    </row>
    <row r="2772" ht="33.75" hidden="1" spans="1:20">
      <c r="A2772" s="158">
        <v>100686</v>
      </c>
      <c r="B2772" s="100" t="s">
        <v>252</v>
      </c>
      <c r="C2772" s="104" t="s">
        <v>2908</v>
      </c>
      <c r="D2772" s="94" t="s">
        <v>279</v>
      </c>
      <c r="E2772" s="95">
        <v>1011.72</v>
      </c>
      <c r="F2772" s="96">
        <f t="shared" si="364"/>
        <v>1241.79</v>
      </c>
      <c r="G2772" s="107">
        <f>ROUND(SUM('NOVO HORIZONTE'!G2772),2)</f>
        <v>0</v>
      </c>
      <c r="H2772" s="107">
        <f t="shared" si="369"/>
        <v>0</v>
      </c>
      <c r="I2772" s="143">
        <f t="shared" si="365"/>
        <v>0</v>
      </c>
      <c r="J2772" s="142"/>
      <c r="K2772" s="183"/>
      <c r="L2772" s="7" t="str">
        <f t="shared" si="366"/>
        <v/>
      </c>
      <c r="M2772" s="7" t="str">
        <f t="shared" si="367"/>
        <v/>
      </c>
      <c r="N2772" s="7" t="str">
        <f t="shared" si="363"/>
        <v/>
      </c>
      <c r="O2772" s="144"/>
      <c r="P2772" s="355">
        <v>0</v>
      </c>
      <c r="Q2772" s="362">
        <f>SUM('NOVO HORIZONTE'!I2772)</f>
        <v>0</v>
      </c>
      <c r="R2772" s="363">
        <f t="shared" si="368"/>
        <v>0</v>
      </c>
      <c r="S2772" s="153">
        <f t="shared" si="362"/>
        <v>0</v>
      </c>
      <c r="T2772" s="364"/>
    </row>
    <row r="2773" ht="33.75" hidden="1" spans="1:20">
      <c r="A2773" s="158">
        <v>100687</v>
      </c>
      <c r="B2773" s="100" t="s">
        <v>252</v>
      </c>
      <c r="C2773" s="104" t="s">
        <v>2909</v>
      </c>
      <c r="D2773" s="94" t="s">
        <v>279</v>
      </c>
      <c r="E2773" s="95">
        <v>1076.81</v>
      </c>
      <c r="F2773" s="96">
        <f t="shared" si="364"/>
        <v>1321.68</v>
      </c>
      <c r="G2773" s="107">
        <f>ROUND(SUM('NOVO HORIZONTE'!G2773),2)</f>
        <v>0</v>
      </c>
      <c r="H2773" s="107">
        <f t="shared" si="369"/>
        <v>0</v>
      </c>
      <c r="I2773" s="143">
        <f t="shared" si="365"/>
        <v>0</v>
      </c>
      <c r="J2773" s="142"/>
      <c r="K2773" s="183"/>
      <c r="L2773" s="7" t="str">
        <f t="shared" si="366"/>
        <v/>
      </c>
      <c r="M2773" s="7" t="str">
        <f t="shared" si="367"/>
        <v/>
      </c>
      <c r="N2773" s="7" t="str">
        <f t="shared" si="363"/>
        <v/>
      </c>
      <c r="O2773" s="144"/>
      <c r="P2773" s="355">
        <v>0</v>
      </c>
      <c r="Q2773" s="362">
        <f>SUM('NOVO HORIZONTE'!I2773)</f>
        <v>0</v>
      </c>
      <c r="R2773" s="363">
        <f t="shared" si="368"/>
        <v>0</v>
      </c>
      <c r="S2773" s="153">
        <f t="shared" si="362"/>
        <v>0</v>
      </c>
      <c r="T2773" s="364"/>
    </row>
    <row r="2774" ht="33.75" hidden="1" spans="1:20">
      <c r="A2774" s="158">
        <v>100688</v>
      </c>
      <c r="B2774" s="100" t="s">
        <v>252</v>
      </c>
      <c r="C2774" s="104" t="s">
        <v>2910</v>
      </c>
      <c r="D2774" s="94" t="s">
        <v>279</v>
      </c>
      <c r="E2774" s="95">
        <v>907.6</v>
      </c>
      <c r="F2774" s="96">
        <f t="shared" si="364"/>
        <v>1113.99</v>
      </c>
      <c r="G2774" s="107">
        <f>ROUND(SUM('NOVO HORIZONTE'!G2774),2)</f>
        <v>0</v>
      </c>
      <c r="H2774" s="107">
        <f t="shared" si="369"/>
        <v>0</v>
      </c>
      <c r="I2774" s="143">
        <f t="shared" si="365"/>
        <v>0</v>
      </c>
      <c r="J2774" s="142"/>
      <c r="K2774" s="183"/>
      <c r="L2774" s="7" t="str">
        <f t="shared" si="366"/>
        <v/>
      </c>
      <c r="M2774" s="7" t="str">
        <f t="shared" si="367"/>
        <v/>
      </c>
      <c r="N2774" s="7" t="str">
        <f t="shared" si="363"/>
        <v/>
      </c>
      <c r="O2774" s="144"/>
      <c r="P2774" s="355">
        <v>0</v>
      </c>
      <c r="Q2774" s="362">
        <f>SUM('NOVO HORIZONTE'!I2774)</f>
        <v>0</v>
      </c>
      <c r="R2774" s="363">
        <f t="shared" si="368"/>
        <v>0</v>
      </c>
      <c r="S2774" s="153">
        <f t="shared" si="362"/>
        <v>0</v>
      </c>
      <c r="T2774" s="364"/>
    </row>
    <row r="2775" ht="33.75" hidden="1" spans="1:20">
      <c r="A2775" s="158">
        <v>100689</v>
      </c>
      <c r="B2775" s="100" t="s">
        <v>252</v>
      </c>
      <c r="C2775" s="104" t="s">
        <v>2911</v>
      </c>
      <c r="D2775" s="94" t="s">
        <v>279</v>
      </c>
      <c r="E2775" s="95">
        <v>1166.84</v>
      </c>
      <c r="F2775" s="96">
        <f t="shared" si="364"/>
        <v>1432.18</v>
      </c>
      <c r="G2775" s="107">
        <f>ROUND(SUM('NOVO HORIZONTE'!G2775),2)</f>
        <v>0</v>
      </c>
      <c r="H2775" s="107">
        <f t="shared" si="369"/>
        <v>0</v>
      </c>
      <c r="I2775" s="143">
        <f t="shared" si="365"/>
        <v>0</v>
      </c>
      <c r="J2775" s="142"/>
      <c r="K2775" s="183"/>
      <c r="L2775" s="7" t="str">
        <f t="shared" si="366"/>
        <v/>
      </c>
      <c r="M2775" s="7" t="str">
        <f t="shared" si="367"/>
        <v/>
      </c>
      <c r="N2775" s="7" t="str">
        <f t="shared" si="363"/>
        <v/>
      </c>
      <c r="O2775" s="144"/>
      <c r="P2775" s="355">
        <v>0</v>
      </c>
      <c r="Q2775" s="362">
        <f>SUM('NOVO HORIZONTE'!I2775)</f>
        <v>0</v>
      </c>
      <c r="R2775" s="363">
        <f t="shared" si="368"/>
        <v>0</v>
      </c>
      <c r="S2775" s="153">
        <f t="shared" si="362"/>
        <v>0</v>
      </c>
      <c r="T2775" s="364"/>
    </row>
    <row r="2776" ht="33.75" hidden="1" spans="1:20">
      <c r="A2776" s="158">
        <v>100690</v>
      </c>
      <c r="B2776" s="100" t="s">
        <v>252</v>
      </c>
      <c r="C2776" s="104" t="s">
        <v>2912</v>
      </c>
      <c r="D2776" s="94" t="s">
        <v>279</v>
      </c>
      <c r="E2776" s="95">
        <v>972.97</v>
      </c>
      <c r="F2776" s="96">
        <f t="shared" si="364"/>
        <v>1194.22</v>
      </c>
      <c r="G2776" s="107">
        <f>ROUND(SUM('NOVO HORIZONTE'!G2776),2)</f>
        <v>0</v>
      </c>
      <c r="H2776" s="107">
        <f t="shared" si="369"/>
        <v>0</v>
      </c>
      <c r="I2776" s="143">
        <f t="shared" si="365"/>
        <v>0</v>
      </c>
      <c r="J2776" s="142"/>
      <c r="K2776" s="183"/>
      <c r="L2776" s="7" t="str">
        <f t="shared" si="366"/>
        <v/>
      </c>
      <c r="M2776" s="7" t="str">
        <f t="shared" si="367"/>
        <v/>
      </c>
      <c r="N2776" s="7" t="str">
        <f t="shared" si="363"/>
        <v/>
      </c>
      <c r="O2776" s="144"/>
      <c r="P2776" s="355">
        <v>0</v>
      </c>
      <c r="Q2776" s="362">
        <f>SUM('NOVO HORIZONTE'!I2776)</f>
        <v>0</v>
      </c>
      <c r="R2776" s="363">
        <f t="shared" si="368"/>
        <v>0</v>
      </c>
      <c r="S2776" s="153">
        <f t="shared" si="362"/>
        <v>0</v>
      </c>
      <c r="T2776" s="364"/>
    </row>
    <row r="2777" ht="33.75" hidden="1" spans="1:20">
      <c r="A2777" s="158">
        <v>100691</v>
      </c>
      <c r="B2777" s="100" t="s">
        <v>252</v>
      </c>
      <c r="C2777" s="104" t="s">
        <v>2913</v>
      </c>
      <c r="D2777" s="94" t="s">
        <v>279</v>
      </c>
      <c r="E2777" s="95">
        <v>1796.69</v>
      </c>
      <c r="F2777" s="96">
        <f t="shared" si="364"/>
        <v>2205.26</v>
      </c>
      <c r="G2777" s="107">
        <f>ROUND(SUM('NOVO HORIZONTE'!G2777),2)</f>
        <v>0</v>
      </c>
      <c r="H2777" s="107">
        <f t="shared" si="369"/>
        <v>0</v>
      </c>
      <c r="I2777" s="143">
        <f t="shared" si="365"/>
        <v>0</v>
      </c>
      <c r="J2777" s="142"/>
      <c r="K2777" s="183"/>
      <c r="L2777" s="7" t="str">
        <f t="shared" si="366"/>
        <v/>
      </c>
      <c r="M2777" s="7" t="str">
        <f t="shared" si="367"/>
        <v/>
      </c>
      <c r="N2777" s="7" t="str">
        <f t="shared" si="363"/>
        <v/>
      </c>
      <c r="O2777" s="144"/>
      <c r="P2777" s="355">
        <v>0</v>
      </c>
      <c r="Q2777" s="362">
        <f>SUM('NOVO HORIZONTE'!I2777)</f>
        <v>0</v>
      </c>
      <c r="R2777" s="363">
        <f t="shared" si="368"/>
        <v>0</v>
      </c>
      <c r="S2777" s="153">
        <f t="shared" ref="S2777:S2840" si="370">IF(R2777=0,0,IF(R2777&gt;0,"c","b"))</f>
        <v>0</v>
      </c>
      <c r="T2777" s="364"/>
    </row>
    <row r="2778" ht="33.75" hidden="1" spans="1:20">
      <c r="A2778" s="158">
        <v>100692</v>
      </c>
      <c r="B2778" s="100" t="s">
        <v>252</v>
      </c>
      <c r="C2778" s="104" t="s">
        <v>2914</v>
      </c>
      <c r="D2778" s="94" t="s">
        <v>279</v>
      </c>
      <c r="E2778" s="95">
        <v>1602.82</v>
      </c>
      <c r="F2778" s="96">
        <f t="shared" si="364"/>
        <v>1967.3</v>
      </c>
      <c r="G2778" s="107">
        <f>ROUND(SUM('NOVO HORIZONTE'!G2778),2)</f>
        <v>0</v>
      </c>
      <c r="H2778" s="107">
        <f t="shared" si="369"/>
        <v>0</v>
      </c>
      <c r="I2778" s="143">
        <f t="shared" si="365"/>
        <v>0</v>
      </c>
      <c r="J2778" s="142"/>
      <c r="K2778" s="183"/>
      <c r="L2778" s="7" t="str">
        <f t="shared" si="366"/>
        <v/>
      </c>
      <c r="M2778" s="7" t="str">
        <f t="shared" si="367"/>
        <v/>
      </c>
      <c r="N2778" s="7" t="str">
        <f t="shared" si="363"/>
        <v/>
      </c>
      <c r="O2778" s="144"/>
      <c r="P2778" s="355">
        <v>0</v>
      </c>
      <c r="Q2778" s="362">
        <f>SUM('NOVO HORIZONTE'!I2778)</f>
        <v>0</v>
      </c>
      <c r="R2778" s="363">
        <f t="shared" si="368"/>
        <v>0</v>
      </c>
      <c r="S2778" s="153">
        <f t="shared" si="370"/>
        <v>0</v>
      </c>
      <c r="T2778" s="364"/>
    </row>
    <row r="2779" ht="33.75" hidden="1" spans="1:20">
      <c r="A2779" s="158">
        <v>100693</v>
      </c>
      <c r="B2779" s="100" t="s">
        <v>252</v>
      </c>
      <c r="C2779" s="104" t="s">
        <v>2915</v>
      </c>
      <c r="D2779" s="94" t="s">
        <v>279</v>
      </c>
      <c r="E2779" s="95">
        <v>2214.21</v>
      </c>
      <c r="F2779" s="96">
        <f t="shared" si="364"/>
        <v>2717.72</v>
      </c>
      <c r="G2779" s="107">
        <f>ROUND(SUM('NOVO HORIZONTE'!G2779),2)</f>
        <v>0</v>
      </c>
      <c r="H2779" s="107">
        <f t="shared" si="369"/>
        <v>0</v>
      </c>
      <c r="I2779" s="143">
        <f t="shared" si="365"/>
        <v>0</v>
      </c>
      <c r="J2779" s="142"/>
      <c r="K2779" s="183"/>
      <c r="L2779" s="7" t="str">
        <f t="shared" si="366"/>
        <v/>
      </c>
      <c r="M2779" s="7" t="str">
        <f t="shared" si="367"/>
        <v/>
      </c>
      <c r="N2779" s="7" t="str">
        <f t="shared" si="363"/>
        <v/>
      </c>
      <c r="O2779" s="144"/>
      <c r="P2779" s="355">
        <v>0</v>
      </c>
      <c r="Q2779" s="362">
        <f>SUM('NOVO HORIZONTE'!I2779)</f>
        <v>0</v>
      </c>
      <c r="R2779" s="363">
        <f t="shared" si="368"/>
        <v>0</v>
      </c>
      <c r="S2779" s="153">
        <f t="shared" si="370"/>
        <v>0</v>
      </c>
      <c r="T2779" s="364"/>
    </row>
    <row r="2780" ht="33.75" hidden="1" spans="1:20">
      <c r="A2780" s="158">
        <v>100694</v>
      </c>
      <c r="B2780" s="100" t="s">
        <v>252</v>
      </c>
      <c r="C2780" s="104" t="s">
        <v>2916</v>
      </c>
      <c r="D2780" s="94" t="s">
        <v>279</v>
      </c>
      <c r="E2780" s="95">
        <v>2020.34</v>
      </c>
      <c r="F2780" s="96">
        <f t="shared" si="364"/>
        <v>2479.77</v>
      </c>
      <c r="G2780" s="107">
        <f>ROUND(SUM('NOVO HORIZONTE'!G2780),2)</f>
        <v>0</v>
      </c>
      <c r="H2780" s="107">
        <f t="shared" si="369"/>
        <v>0</v>
      </c>
      <c r="I2780" s="143">
        <f t="shared" si="365"/>
        <v>0</v>
      </c>
      <c r="J2780" s="142"/>
      <c r="K2780" s="183"/>
      <c r="L2780" s="7" t="str">
        <f t="shared" si="366"/>
        <v/>
      </c>
      <c r="M2780" s="7" t="str">
        <f t="shared" si="367"/>
        <v/>
      </c>
      <c r="N2780" s="7" t="str">
        <f t="shared" si="363"/>
        <v/>
      </c>
      <c r="O2780" s="144"/>
      <c r="P2780" s="355">
        <v>0</v>
      </c>
      <c r="Q2780" s="362">
        <f>SUM('NOVO HORIZONTE'!I2780)</f>
        <v>0</v>
      </c>
      <c r="R2780" s="363">
        <f t="shared" si="368"/>
        <v>0</v>
      </c>
      <c r="S2780" s="153">
        <f t="shared" si="370"/>
        <v>0</v>
      </c>
      <c r="T2780" s="364"/>
    </row>
    <row r="2781" ht="22.5" hidden="1" spans="1:20">
      <c r="A2781" s="158">
        <v>100695</v>
      </c>
      <c r="B2781" s="100" t="s">
        <v>252</v>
      </c>
      <c r="C2781" s="104" t="s">
        <v>2917</v>
      </c>
      <c r="D2781" s="94" t="s">
        <v>279</v>
      </c>
      <c r="E2781" s="95">
        <v>70.29</v>
      </c>
      <c r="F2781" s="96">
        <f t="shared" si="364"/>
        <v>86.27</v>
      </c>
      <c r="G2781" s="107">
        <f>ROUND(SUM('NOVO HORIZONTE'!G2781),2)</f>
        <v>0</v>
      </c>
      <c r="H2781" s="107">
        <f t="shared" si="369"/>
        <v>0</v>
      </c>
      <c r="I2781" s="143">
        <f t="shared" si="365"/>
        <v>0</v>
      </c>
      <c r="J2781" s="142"/>
      <c r="K2781" s="183"/>
      <c r="L2781" s="7" t="str">
        <f t="shared" si="366"/>
        <v/>
      </c>
      <c r="M2781" s="7" t="str">
        <f t="shared" si="367"/>
        <v/>
      </c>
      <c r="N2781" s="7" t="str">
        <f t="shared" si="363"/>
        <v/>
      </c>
      <c r="O2781" s="144"/>
      <c r="P2781" s="355">
        <v>0</v>
      </c>
      <c r="Q2781" s="362">
        <f>SUM('NOVO HORIZONTE'!I2781)</f>
        <v>0</v>
      </c>
      <c r="R2781" s="363">
        <f t="shared" si="368"/>
        <v>0</v>
      </c>
      <c r="S2781" s="153">
        <f t="shared" si="370"/>
        <v>0</v>
      </c>
      <c r="T2781" s="364"/>
    </row>
    <row r="2782" ht="22.5" hidden="1" spans="1:20">
      <c r="A2782" s="158">
        <v>100696</v>
      </c>
      <c r="B2782" s="100" t="s">
        <v>252</v>
      </c>
      <c r="C2782" s="104" t="s">
        <v>2918</v>
      </c>
      <c r="D2782" s="94" t="s">
        <v>279</v>
      </c>
      <c r="E2782" s="95">
        <v>78.26</v>
      </c>
      <c r="F2782" s="96">
        <f t="shared" si="364"/>
        <v>96.06</v>
      </c>
      <c r="G2782" s="107">
        <f>ROUND(SUM('NOVO HORIZONTE'!G2782),2)</f>
        <v>0</v>
      </c>
      <c r="H2782" s="107">
        <f t="shared" si="369"/>
        <v>0</v>
      </c>
      <c r="I2782" s="143">
        <f t="shared" si="365"/>
        <v>0</v>
      </c>
      <c r="J2782" s="142"/>
      <c r="K2782" s="183"/>
      <c r="L2782" s="7" t="str">
        <f t="shared" si="366"/>
        <v/>
      </c>
      <c r="M2782" s="7" t="str">
        <f t="shared" si="367"/>
        <v/>
      </c>
      <c r="N2782" s="7" t="str">
        <f t="shared" si="363"/>
        <v/>
      </c>
      <c r="O2782" s="144"/>
      <c r="P2782" s="355">
        <v>0</v>
      </c>
      <c r="Q2782" s="362">
        <f>SUM('NOVO HORIZONTE'!I2782)</f>
        <v>0</v>
      </c>
      <c r="R2782" s="363">
        <f t="shared" si="368"/>
        <v>0</v>
      </c>
      <c r="S2782" s="153">
        <f t="shared" si="370"/>
        <v>0</v>
      </c>
      <c r="T2782" s="364"/>
    </row>
    <row r="2783" ht="22.5" hidden="1" spans="1:20">
      <c r="A2783" s="158">
        <v>100697</v>
      </c>
      <c r="B2783" s="100" t="s">
        <v>252</v>
      </c>
      <c r="C2783" s="104" t="s">
        <v>2919</v>
      </c>
      <c r="D2783" s="94" t="s">
        <v>279</v>
      </c>
      <c r="E2783" s="95">
        <v>86.26</v>
      </c>
      <c r="F2783" s="96">
        <f t="shared" si="364"/>
        <v>105.88</v>
      </c>
      <c r="G2783" s="107">
        <f>ROUND(SUM('NOVO HORIZONTE'!G2783),2)</f>
        <v>0</v>
      </c>
      <c r="H2783" s="107">
        <f t="shared" si="369"/>
        <v>0</v>
      </c>
      <c r="I2783" s="143">
        <f t="shared" si="365"/>
        <v>0</v>
      </c>
      <c r="J2783" s="142"/>
      <c r="K2783" s="183"/>
      <c r="L2783" s="7" t="str">
        <f t="shared" si="366"/>
        <v/>
      </c>
      <c r="M2783" s="7" t="str">
        <f t="shared" si="367"/>
        <v/>
      </c>
      <c r="N2783" s="7" t="str">
        <f t="shared" si="363"/>
        <v/>
      </c>
      <c r="O2783" s="144"/>
      <c r="P2783" s="355">
        <v>0</v>
      </c>
      <c r="Q2783" s="362">
        <f>SUM('NOVO HORIZONTE'!I2783)</f>
        <v>0</v>
      </c>
      <c r="R2783" s="363">
        <f t="shared" si="368"/>
        <v>0</v>
      </c>
      <c r="S2783" s="153">
        <f t="shared" si="370"/>
        <v>0</v>
      </c>
      <c r="T2783" s="364"/>
    </row>
    <row r="2784" ht="22.5" hidden="1" spans="1:20">
      <c r="A2784" s="158">
        <v>100698</v>
      </c>
      <c r="B2784" s="100" t="s">
        <v>252</v>
      </c>
      <c r="C2784" s="104" t="s">
        <v>2920</v>
      </c>
      <c r="D2784" s="94" t="s">
        <v>279</v>
      </c>
      <c r="E2784" s="95">
        <v>94.25</v>
      </c>
      <c r="F2784" s="96">
        <f t="shared" si="364"/>
        <v>115.68</v>
      </c>
      <c r="G2784" s="107">
        <f>ROUND(SUM('NOVO HORIZONTE'!G2784),2)</f>
        <v>0</v>
      </c>
      <c r="H2784" s="107">
        <f t="shared" si="369"/>
        <v>0</v>
      </c>
      <c r="I2784" s="143">
        <f t="shared" si="365"/>
        <v>0</v>
      </c>
      <c r="J2784" s="142"/>
      <c r="K2784" s="183"/>
      <c r="L2784" s="7" t="str">
        <f t="shared" si="366"/>
        <v/>
      </c>
      <c r="M2784" s="7" t="str">
        <f t="shared" si="367"/>
        <v/>
      </c>
      <c r="N2784" s="7" t="str">
        <f t="shared" si="363"/>
        <v/>
      </c>
      <c r="O2784" s="144"/>
      <c r="P2784" s="355">
        <v>0</v>
      </c>
      <c r="Q2784" s="362">
        <f>SUM('NOVO HORIZONTE'!I2784)</f>
        <v>0</v>
      </c>
      <c r="R2784" s="363">
        <f t="shared" si="368"/>
        <v>0</v>
      </c>
      <c r="S2784" s="153">
        <f t="shared" si="370"/>
        <v>0</v>
      </c>
      <c r="T2784" s="364"/>
    </row>
    <row r="2785" ht="22.5" hidden="1" spans="1:20">
      <c r="A2785" s="158">
        <v>100699</v>
      </c>
      <c r="B2785" s="100" t="s">
        <v>252</v>
      </c>
      <c r="C2785" s="104" t="s">
        <v>2921</v>
      </c>
      <c r="D2785" s="94" t="s">
        <v>279</v>
      </c>
      <c r="E2785" s="95">
        <v>112.22</v>
      </c>
      <c r="F2785" s="96">
        <f t="shared" si="364"/>
        <v>137.74</v>
      </c>
      <c r="G2785" s="107">
        <f>ROUND(SUM('NOVO HORIZONTE'!G2785),2)</f>
        <v>0</v>
      </c>
      <c r="H2785" s="107">
        <f t="shared" si="369"/>
        <v>0</v>
      </c>
      <c r="I2785" s="143">
        <f t="shared" si="365"/>
        <v>0</v>
      </c>
      <c r="J2785" s="142"/>
      <c r="K2785" s="183"/>
      <c r="L2785" s="7" t="str">
        <f t="shared" si="366"/>
        <v/>
      </c>
      <c r="M2785" s="7" t="str">
        <f t="shared" si="367"/>
        <v/>
      </c>
      <c r="N2785" s="7" t="str">
        <f t="shared" si="363"/>
        <v/>
      </c>
      <c r="O2785" s="144"/>
      <c r="P2785" s="355">
        <v>0</v>
      </c>
      <c r="Q2785" s="362">
        <f>SUM('NOVO HORIZONTE'!I2785)</f>
        <v>0</v>
      </c>
      <c r="R2785" s="363">
        <f t="shared" si="368"/>
        <v>0</v>
      </c>
      <c r="S2785" s="153">
        <f t="shared" si="370"/>
        <v>0</v>
      </c>
      <c r="T2785" s="364"/>
    </row>
    <row r="2786" ht="22.5" hidden="1" spans="1:20">
      <c r="A2786" s="158">
        <v>100700</v>
      </c>
      <c r="B2786" s="100" t="s">
        <v>252</v>
      </c>
      <c r="C2786" s="104" t="s">
        <v>2922</v>
      </c>
      <c r="D2786" s="94" t="s">
        <v>279</v>
      </c>
      <c r="E2786" s="95">
        <v>863.75</v>
      </c>
      <c r="F2786" s="96">
        <f t="shared" si="364"/>
        <v>1060.17</v>
      </c>
      <c r="G2786" s="107">
        <f>ROUND(SUM('NOVO HORIZONTE'!G2786),2)</f>
        <v>0</v>
      </c>
      <c r="H2786" s="107">
        <f t="shared" si="369"/>
        <v>0</v>
      </c>
      <c r="I2786" s="143">
        <f t="shared" si="365"/>
        <v>0</v>
      </c>
      <c r="J2786" s="142"/>
      <c r="K2786" s="183"/>
      <c r="L2786" s="7" t="str">
        <f t="shared" si="366"/>
        <v/>
      </c>
      <c r="M2786" s="7" t="str">
        <f t="shared" si="367"/>
        <v/>
      </c>
      <c r="N2786" s="7" t="str">
        <f t="shared" si="363"/>
        <v/>
      </c>
      <c r="O2786" s="144"/>
      <c r="P2786" s="355">
        <v>0</v>
      </c>
      <c r="Q2786" s="362">
        <f>SUM('NOVO HORIZONTE'!I2786)</f>
        <v>0</v>
      </c>
      <c r="R2786" s="363">
        <f t="shared" si="368"/>
        <v>0</v>
      </c>
      <c r="S2786" s="153">
        <f t="shared" si="370"/>
        <v>0</v>
      </c>
      <c r="T2786" s="364"/>
    </row>
    <row r="2787" ht="33.75" hidden="1" spans="1:20">
      <c r="A2787" s="158">
        <v>100712</v>
      </c>
      <c r="B2787" s="100" t="s">
        <v>252</v>
      </c>
      <c r="C2787" s="104" t="s">
        <v>2923</v>
      </c>
      <c r="D2787" s="94" t="s">
        <v>279</v>
      </c>
      <c r="E2787" s="95">
        <v>890.78</v>
      </c>
      <c r="F2787" s="96">
        <f t="shared" si="364"/>
        <v>1093.34</v>
      </c>
      <c r="G2787" s="107">
        <f>ROUND(SUM('NOVO HORIZONTE'!G2787),2)</f>
        <v>0</v>
      </c>
      <c r="H2787" s="107">
        <f t="shared" si="369"/>
        <v>0</v>
      </c>
      <c r="I2787" s="143">
        <f t="shared" si="365"/>
        <v>0</v>
      </c>
      <c r="J2787" s="142"/>
      <c r="K2787" s="183"/>
      <c r="L2787" s="7" t="str">
        <f t="shared" si="366"/>
        <v/>
      </c>
      <c r="M2787" s="7" t="str">
        <f t="shared" si="367"/>
        <v/>
      </c>
      <c r="N2787" s="7" t="str">
        <f t="shared" si="363"/>
        <v/>
      </c>
      <c r="O2787" s="144"/>
      <c r="P2787" s="355">
        <v>0</v>
      </c>
      <c r="Q2787" s="362">
        <f>SUM('NOVO HORIZONTE'!I2787)</f>
        <v>0</v>
      </c>
      <c r="R2787" s="363">
        <f t="shared" si="368"/>
        <v>0</v>
      </c>
      <c r="S2787" s="153">
        <f t="shared" si="370"/>
        <v>0</v>
      </c>
      <c r="T2787" s="364"/>
    </row>
    <row r="2788" ht="33.75" hidden="1" spans="1:20">
      <c r="A2788" s="158">
        <v>90845</v>
      </c>
      <c r="B2788" s="100" t="s">
        <v>252</v>
      </c>
      <c r="C2788" s="104" t="s">
        <v>2924</v>
      </c>
      <c r="D2788" s="94" t="s">
        <v>279</v>
      </c>
      <c r="E2788" s="95">
        <v>1374</v>
      </c>
      <c r="F2788" s="96">
        <f t="shared" si="364"/>
        <v>1686.45</v>
      </c>
      <c r="G2788" s="107">
        <f>ROUND(SUM('NOVO HORIZONTE'!G2788),2)</f>
        <v>0</v>
      </c>
      <c r="H2788" s="107">
        <f t="shared" si="369"/>
        <v>0</v>
      </c>
      <c r="I2788" s="143">
        <f t="shared" si="365"/>
        <v>0</v>
      </c>
      <c r="J2788" s="142"/>
      <c r="K2788" s="183"/>
      <c r="L2788" s="7" t="str">
        <f t="shared" si="366"/>
        <v/>
      </c>
      <c r="M2788" s="7" t="str">
        <f t="shared" si="367"/>
        <v/>
      </c>
      <c r="N2788" s="7" t="str">
        <f t="shared" si="363"/>
        <v/>
      </c>
      <c r="O2788" s="144"/>
      <c r="P2788" s="355">
        <v>0</v>
      </c>
      <c r="Q2788" s="362">
        <f>SUM('NOVO HORIZONTE'!I2788)</f>
        <v>0</v>
      </c>
      <c r="R2788" s="363">
        <f t="shared" si="368"/>
        <v>0</v>
      </c>
      <c r="S2788" s="153">
        <f t="shared" si="370"/>
        <v>0</v>
      </c>
      <c r="T2788" s="364"/>
    </row>
    <row r="2789" ht="33.75" hidden="1" spans="1:20">
      <c r="A2789" s="158">
        <v>90846</v>
      </c>
      <c r="B2789" s="100" t="s">
        <v>252</v>
      </c>
      <c r="C2789" s="104" t="s">
        <v>2925</v>
      </c>
      <c r="D2789" s="94" t="s">
        <v>279</v>
      </c>
      <c r="E2789" s="95">
        <v>1444.42</v>
      </c>
      <c r="F2789" s="96">
        <f t="shared" si="364"/>
        <v>1772.88</v>
      </c>
      <c r="G2789" s="107">
        <f>ROUND(SUM('NOVO HORIZONTE'!G2789),2)</f>
        <v>0</v>
      </c>
      <c r="H2789" s="107">
        <f t="shared" si="369"/>
        <v>0</v>
      </c>
      <c r="I2789" s="143">
        <f t="shared" si="365"/>
        <v>0</v>
      </c>
      <c r="J2789" s="142"/>
      <c r="K2789" s="183"/>
      <c r="L2789" s="7" t="str">
        <f t="shared" si="366"/>
        <v/>
      </c>
      <c r="M2789" s="7" t="str">
        <f t="shared" si="367"/>
        <v/>
      </c>
      <c r="N2789" s="7" t="str">
        <f t="shared" si="363"/>
        <v/>
      </c>
      <c r="O2789" s="144"/>
      <c r="P2789" s="355">
        <v>0</v>
      </c>
      <c r="Q2789" s="362">
        <f>SUM('NOVO HORIZONTE'!I2789)</f>
        <v>0</v>
      </c>
      <c r="R2789" s="363">
        <f t="shared" si="368"/>
        <v>0</v>
      </c>
      <c r="S2789" s="153">
        <f t="shared" si="370"/>
        <v>0</v>
      </c>
      <c r="T2789" s="364"/>
    </row>
    <row r="2790" ht="33.75" hidden="1" spans="1:20">
      <c r="A2790" s="158">
        <v>90851</v>
      </c>
      <c r="B2790" s="100" t="s">
        <v>252</v>
      </c>
      <c r="C2790" s="104" t="s">
        <v>2926</v>
      </c>
      <c r="D2790" s="94" t="s">
        <v>279</v>
      </c>
      <c r="E2790" s="95">
        <v>1180.42</v>
      </c>
      <c r="F2790" s="96">
        <f t="shared" si="364"/>
        <v>1448.85</v>
      </c>
      <c r="G2790" s="107">
        <f>ROUND(SUM('NOVO HORIZONTE'!G2790),2)</f>
        <v>0</v>
      </c>
      <c r="H2790" s="107">
        <f t="shared" si="369"/>
        <v>0</v>
      </c>
      <c r="I2790" s="143">
        <f t="shared" si="365"/>
        <v>0</v>
      </c>
      <c r="J2790" s="142"/>
      <c r="K2790" s="183"/>
      <c r="L2790" s="7" t="str">
        <f t="shared" si="366"/>
        <v/>
      </c>
      <c r="M2790" s="7" t="str">
        <f t="shared" si="367"/>
        <v/>
      </c>
      <c r="N2790" s="7" t="str">
        <f t="shared" si="363"/>
        <v/>
      </c>
      <c r="O2790" s="144"/>
      <c r="P2790" s="355">
        <v>0</v>
      </c>
      <c r="Q2790" s="362">
        <f>SUM('NOVO HORIZONTE'!I2790)</f>
        <v>0</v>
      </c>
      <c r="R2790" s="363">
        <f t="shared" si="368"/>
        <v>0</v>
      </c>
      <c r="S2790" s="153">
        <f t="shared" si="370"/>
        <v>0</v>
      </c>
      <c r="T2790" s="364"/>
    </row>
    <row r="2791" ht="33.75" hidden="1" spans="1:20">
      <c r="A2791" s="158">
        <v>90845</v>
      </c>
      <c r="B2791" s="100" t="s">
        <v>252</v>
      </c>
      <c r="C2791" s="104" t="s">
        <v>2924</v>
      </c>
      <c r="D2791" s="94" t="s">
        <v>279</v>
      </c>
      <c r="E2791" s="95">
        <v>1374</v>
      </c>
      <c r="F2791" s="96">
        <f t="shared" si="364"/>
        <v>1686.45</v>
      </c>
      <c r="G2791" s="107">
        <f>ROUND(SUM('NOVO HORIZONTE'!G2791),2)</f>
        <v>0</v>
      </c>
      <c r="H2791" s="107">
        <f t="shared" si="369"/>
        <v>0</v>
      </c>
      <c r="I2791" s="143">
        <f t="shared" si="365"/>
        <v>0</v>
      </c>
      <c r="J2791" s="142"/>
      <c r="K2791" s="183"/>
      <c r="L2791" s="7" t="str">
        <f t="shared" si="366"/>
        <v/>
      </c>
      <c r="M2791" s="7" t="str">
        <f t="shared" si="367"/>
        <v/>
      </c>
      <c r="N2791" s="7" t="str">
        <f t="shared" si="363"/>
        <v/>
      </c>
      <c r="O2791" s="144"/>
      <c r="P2791" s="355">
        <v>0</v>
      </c>
      <c r="Q2791" s="362">
        <f>SUM('NOVO HORIZONTE'!I2791)</f>
        <v>0</v>
      </c>
      <c r="R2791" s="363">
        <f t="shared" si="368"/>
        <v>0</v>
      </c>
      <c r="S2791" s="153">
        <f t="shared" si="370"/>
        <v>0</v>
      </c>
      <c r="T2791" s="364"/>
    </row>
    <row r="2792" ht="33.75" hidden="1" spans="1:20">
      <c r="A2792" s="158">
        <v>91316</v>
      </c>
      <c r="B2792" s="100" t="s">
        <v>252</v>
      </c>
      <c r="C2792" s="104" t="s">
        <v>2927</v>
      </c>
      <c r="D2792" s="94" t="s">
        <v>279</v>
      </c>
      <c r="E2792" s="95">
        <v>1180.13</v>
      </c>
      <c r="F2792" s="96">
        <f t="shared" si="364"/>
        <v>1448.49</v>
      </c>
      <c r="G2792" s="107">
        <f>ROUND(SUM('NOVO HORIZONTE'!G2792),2)</f>
        <v>0</v>
      </c>
      <c r="H2792" s="107">
        <f t="shared" si="369"/>
        <v>0</v>
      </c>
      <c r="I2792" s="143">
        <f t="shared" si="365"/>
        <v>0</v>
      </c>
      <c r="J2792" s="142"/>
      <c r="K2792" s="183"/>
      <c r="L2792" s="7" t="str">
        <f t="shared" si="366"/>
        <v/>
      </c>
      <c r="M2792" s="7" t="str">
        <f t="shared" si="367"/>
        <v/>
      </c>
      <c r="N2792" s="7" t="str">
        <f t="shared" si="363"/>
        <v/>
      </c>
      <c r="O2792" s="144"/>
      <c r="P2792" s="355">
        <v>0</v>
      </c>
      <c r="Q2792" s="362">
        <f>SUM('NOVO HORIZONTE'!I2792)</f>
        <v>0</v>
      </c>
      <c r="R2792" s="363">
        <f t="shared" si="368"/>
        <v>0</v>
      </c>
      <c r="S2792" s="153">
        <f t="shared" si="370"/>
        <v>0</v>
      </c>
      <c r="T2792" s="364"/>
    </row>
    <row r="2793" ht="33.75" hidden="1" spans="1:20">
      <c r="A2793" s="158">
        <v>91317</v>
      </c>
      <c r="B2793" s="100" t="s">
        <v>252</v>
      </c>
      <c r="C2793" s="104" t="s">
        <v>2928</v>
      </c>
      <c r="D2793" s="94" t="s">
        <v>279</v>
      </c>
      <c r="E2793" s="95">
        <v>1249.81</v>
      </c>
      <c r="F2793" s="96">
        <f t="shared" si="364"/>
        <v>1534.02</v>
      </c>
      <c r="G2793" s="107">
        <f>ROUND(SUM('NOVO HORIZONTE'!G2793),2)</f>
        <v>0</v>
      </c>
      <c r="H2793" s="107">
        <f t="shared" si="369"/>
        <v>0</v>
      </c>
      <c r="I2793" s="143">
        <f t="shared" si="365"/>
        <v>0</v>
      </c>
      <c r="J2793" s="142"/>
      <c r="K2793" s="183"/>
      <c r="L2793" s="7" t="str">
        <f t="shared" si="366"/>
        <v/>
      </c>
      <c r="M2793" s="7" t="str">
        <f t="shared" si="367"/>
        <v/>
      </c>
      <c r="N2793" s="7" t="str">
        <f t="shared" si="363"/>
        <v/>
      </c>
      <c r="O2793" s="144"/>
      <c r="P2793" s="355">
        <v>0</v>
      </c>
      <c r="Q2793" s="362">
        <f>SUM('NOVO HORIZONTE'!I2793)</f>
        <v>0</v>
      </c>
      <c r="R2793" s="363">
        <f t="shared" si="368"/>
        <v>0</v>
      </c>
      <c r="S2793" s="153">
        <f t="shared" si="370"/>
        <v>0</v>
      </c>
      <c r="T2793" s="364"/>
    </row>
    <row r="2794" ht="33.75" hidden="1" spans="1:20">
      <c r="A2794" s="158">
        <v>91322</v>
      </c>
      <c r="B2794" s="100" t="s">
        <v>252</v>
      </c>
      <c r="C2794" s="104" t="s">
        <v>2929</v>
      </c>
      <c r="D2794" s="94" t="s">
        <v>279</v>
      </c>
      <c r="E2794" s="95">
        <v>1060.81</v>
      </c>
      <c r="F2794" s="96">
        <f t="shared" si="364"/>
        <v>1302.04</v>
      </c>
      <c r="G2794" s="107">
        <f>ROUND(SUM('NOVO HORIZONTE'!G2794),2)</f>
        <v>0</v>
      </c>
      <c r="H2794" s="107">
        <f t="shared" si="369"/>
        <v>0</v>
      </c>
      <c r="I2794" s="143">
        <f t="shared" si="365"/>
        <v>0</v>
      </c>
      <c r="J2794" s="142"/>
      <c r="K2794" s="183"/>
      <c r="L2794" s="7" t="str">
        <f t="shared" si="366"/>
        <v/>
      </c>
      <c r="M2794" s="7" t="str">
        <f t="shared" si="367"/>
        <v/>
      </c>
      <c r="N2794" s="7" t="str">
        <f t="shared" si="363"/>
        <v/>
      </c>
      <c r="O2794" s="144"/>
      <c r="P2794" s="355">
        <v>0</v>
      </c>
      <c r="Q2794" s="362">
        <f>SUM('NOVO HORIZONTE'!I2794)</f>
        <v>0</v>
      </c>
      <c r="R2794" s="363">
        <f t="shared" si="368"/>
        <v>0</v>
      </c>
      <c r="S2794" s="153">
        <f t="shared" si="370"/>
        <v>0</v>
      </c>
      <c r="T2794" s="364"/>
    </row>
    <row r="2795" ht="33.75" hidden="1" spans="1:20">
      <c r="A2795" s="158">
        <v>91323</v>
      </c>
      <c r="B2795" s="100" t="s">
        <v>252</v>
      </c>
      <c r="C2795" s="104" t="s">
        <v>2930</v>
      </c>
      <c r="D2795" s="94" t="s">
        <v>279</v>
      </c>
      <c r="E2795" s="95">
        <v>1130.49</v>
      </c>
      <c r="F2795" s="96">
        <f t="shared" si="364"/>
        <v>1387.56</v>
      </c>
      <c r="G2795" s="107">
        <f>ROUND(SUM('NOVO HORIZONTE'!G2795),2)</f>
        <v>0</v>
      </c>
      <c r="H2795" s="107">
        <f t="shared" si="369"/>
        <v>0</v>
      </c>
      <c r="I2795" s="143">
        <f t="shared" si="365"/>
        <v>0</v>
      </c>
      <c r="J2795" s="142"/>
      <c r="K2795" s="183"/>
      <c r="L2795" s="7" t="str">
        <f t="shared" si="366"/>
        <v/>
      </c>
      <c r="M2795" s="7" t="str">
        <f t="shared" si="367"/>
        <v/>
      </c>
      <c r="N2795" s="7" t="str">
        <f t="shared" ref="N2795:N2858" si="371">M2795</f>
        <v/>
      </c>
      <c r="O2795" s="144"/>
      <c r="P2795" s="355">
        <v>0</v>
      </c>
      <c r="Q2795" s="362">
        <f>SUM('NOVO HORIZONTE'!I2795)</f>
        <v>0</v>
      </c>
      <c r="R2795" s="363">
        <f t="shared" si="368"/>
        <v>0</v>
      </c>
      <c r="S2795" s="153">
        <f t="shared" si="370"/>
        <v>0</v>
      </c>
      <c r="T2795" s="364"/>
    </row>
    <row r="2796" ht="12.75" hidden="1" spans="1:20">
      <c r="A2796" s="154" t="s">
        <v>2931</v>
      </c>
      <c r="B2796" s="100"/>
      <c r="C2796" s="161" t="s">
        <v>2932</v>
      </c>
      <c r="D2796" s="156">
        <v>0</v>
      </c>
      <c r="E2796" s="378">
        <v>0</v>
      </c>
      <c r="F2796" s="379">
        <f t="shared" si="364"/>
        <v>0</v>
      </c>
      <c r="G2796" s="209">
        <f>ROUND(SUM('NOVO HORIZONTE'!G2796),2)</f>
        <v>0</v>
      </c>
      <c r="H2796" s="187">
        <f t="shared" si="369"/>
        <v>0</v>
      </c>
      <c r="I2796" s="188">
        <f t="shared" si="365"/>
        <v>0</v>
      </c>
      <c r="J2796" s="142"/>
      <c r="K2796" s="138" t="str">
        <f>IF(OR(SUM(I2796)&gt;0,SUM(I2796)&gt;0),"xx","")</f>
        <v/>
      </c>
      <c r="L2796" s="7" t="str">
        <f t="shared" si="366"/>
        <v/>
      </c>
      <c r="M2796" s="7" t="str">
        <f t="shared" si="367"/>
        <v/>
      </c>
      <c r="N2796" s="7" t="str">
        <f t="shared" si="371"/>
        <v/>
      </c>
      <c r="O2796" s="144"/>
      <c r="P2796" s="375"/>
      <c r="Q2796" s="362">
        <f>SUM('NOVO HORIZONTE'!I2796)</f>
        <v>0</v>
      </c>
      <c r="R2796" s="363">
        <f t="shared" si="368"/>
        <v>0</v>
      </c>
      <c r="S2796" s="153">
        <f t="shared" si="370"/>
        <v>0</v>
      </c>
      <c r="T2796" s="364"/>
    </row>
    <row r="2797" ht="12.75" hidden="1" spans="1:20">
      <c r="A2797" s="154" t="s">
        <v>2933</v>
      </c>
      <c r="B2797" s="100"/>
      <c r="C2797" s="161" t="s">
        <v>2934</v>
      </c>
      <c r="D2797" s="156">
        <v>0</v>
      </c>
      <c r="E2797" s="378">
        <v>0</v>
      </c>
      <c r="F2797" s="379">
        <f t="shared" si="364"/>
        <v>0</v>
      </c>
      <c r="G2797" s="209">
        <f>ROUND(SUM('NOVO HORIZONTE'!G2797),2)</f>
        <v>0</v>
      </c>
      <c r="H2797" s="187">
        <f t="shared" si="369"/>
        <v>0</v>
      </c>
      <c r="I2797" s="188">
        <f t="shared" si="365"/>
        <v>0</v>
      </c>
      <c r="J2797" s="142"/>
      <c r="K2797" s="138" t="str">
        <f>IF(OR(SUM(I2797)&gt;0,SUM(I2797)&gt;0),"xx","")</f>
        <v/>
      </c>
      <c r="L2797" s="7" t="str">
        <f t="shared" si="366"/>
        <v/>
      </c>
      <c r="M2797" s="7" t="str">
        <f t="shared" si="367"/>
        <v/>
      </c>
      <c r="N2797" s="7" t="str">
        <f t="shared" si="371"/>
        <v/>
      </c>
      <c r="O2797" s="144"/>
      <c r="P2797" s="375"/>
      <c r="Q2797" s="362">
        <f>SUM('NOVO HORIZONTE'!I2797)</f>
        <v>0</v>
      </c>
      <c r="R2797" s="363">
        <f t="shared" si="368"/>
        <v>0</v>
      </c>
      <c r="S2797" s="153">
        <f t="shared" si="370"/>
        <v>0</v>
      </c>
      <c r="T2797" s="364"/>
    </row>
    <row r="2798" ht="12.75" hidden="1" spans="1:20">
      <c r="A2798" s="154" t="s">
        <v>2935</v>
      </c>
      <c r="B2798" s="100"/>
      <c r="C2798" s="161" t="s">
        <v>2936</v>
      </c>
      <c r="D2798" s="156">
        <v>0</v>
      </c>
      <c r="E2798" s="378">
        <v>0</v>
      </c>
      <c r="F2798" s="379">
        <f t="shared" ref="F2798:F2861" si="372">IF(E2798=0,0,IF(P2798=0,ROUND(E2798*(1+E$13),2),ROUND(E2798*(1+E$12),2)))</f>
        <v>0</v>
      </c>
      <c r="G2798" s="209">
        <f>ROUND(SUM('NOVO HORIZONTE'!G2798),2)</f>
        <v>0</v>
      </c>
      <c r="H2798" s="187">
        <f t="shared" si="369"/>
        <v>0</v>
      </c>
      <c r="I2798" s="188">
        <f t="shared" ref="I2798:I2861" si="373">IF(ISBLANK(G2798),0,ROUND(G2798*H2798,2))</f>
        <v>0</v>
      </c>
      <c r="J2798" s="142"/>
      <c r="K2798" s="138" t="str">
        <f>IF(OR(SUM(I2799:I2806)&gt;0,SUM(I2799:I2806)&gt;0),"xx","")</f>
        <v/>
      </c>
      <c r="L2798" s="7" t="str">
        <f t="shared" ref="L2798:L2861" si="374">IF(K2798="X","x",IF(K2798="xx","x",IF(I2798&gt;0,"x","")))</f>
        <v/>
      </c>
      <c r="M2798" s="7" t="str">
        <f t="shared" ref="M2798:M2861" si="375">IF(K2798="X","x",IF(K2798="xx","x",IF(I2798&gt;0,"x","")))</f>
        <v/>
      </c>
      <c r="N2798" s="7" t="str">
        <f t="shared" si="371"/>
        <v/>
      </c>
      <c r="O2798" s="144"/>
      <c r="P2798" s="375"/>
      <c r="Q2798" s="362">
        <f>SUM('NOVO HORIZONTE'!I2798)</f>
        <v>0</v>
      </c>
      <c r="R2798" s="363">
        <f t="shared" ref="R2798:R2861" si="376">I2798-Q2798</f>
        <v>0</v>
      </c>
      <c r="S2798" s="153">
        <f t="shared" si="370"/>
        <v>0</v>
      </c>
      <c r="T2798" s="364"/>
    </row>
    <row r="2799" ht="33.75" hidden="1" spans="1:20">
      <c r="A2799" s="158">
        <v>100665</v>
      </c>
      <c r="B2799" s="100" t="s">
        <v>252</v>
      </c>
      <c r="C2799" s="104" t="s">
        <v>2937</v>
      </c>
      <c r="D2799" s="94" t="s">
        <v>261</v>
      </c>
      <c r="E2799" s="95">
        <v>679.21</v>
      </c>
      <c r="F2799" s="96">
        <f t="shared" si="372"/>
        <v>833.66</v>
      </c>
      <c r="G2799" s="107">
        <f>ROUND(SUM('NOVO HORIZONTE'!G2799),2)</f>
        <v>0</v>
      </c>
      <c r="H2799" s="107">
        <f t="shared" ref="H2799:H2862" si="377">IF(G2799=0,0,F2799)</f>
        <v>0</v>
      </c>
      <c r="I2799" s="143">
        <f t="shared" si="373"/>
        <v>0</v>
      </c>
      <c r="J2799" s="142"/>
      <c r="K2799" s="183"/>
      <c r="L2799" s="7" t="str">
        <f t="shared" si="374"/>
        <v/>
      </c>
      <c r="M2799" s="7" t="str">
        <f t="shared" si="375"/>
        <v/>
      </c>
      <c r="N2799" s="7" t="str">
        <f t="shared" si="371"/>
        <v/>
      </c>
      <c r="O2799" s="144"/>
      <c r="P2799" s="355">
        <v>0</v>
      </c>
      <c r="Q2799" s="362">
        <f>SUM('NOVO HORIZONTE'!I2799)</f>
        <v>0</v>
      </c>
      <c r="R2799" s="363">
        <f t="shared" si="376"/>
        <v>0</v>
      </c>
      <c r="S2799" s="153">
        <f t="shared" si="370"/>
        <v>0</v>
      </c>
      <c r="T2799" s="364"/>
    </row>
    <row r="2800" ht="33.75" hidden="1" spans="1:20">
      <c r="A2800" s="158">
        <v>100666</v>
      </c>
      <c r="B2800" s="100" t="s">
        <v>252</v>
      </c>
      <c r="C2800" s="104" t="s">
        <v>2938</v>
      </c>
      <c r="D2800" s="94" t="s">
        <v>261</v>
      </c>
      <c r="E2800" s="95">
        <v>549.99</v>
      </c>
      <c r="F2800" s="96">
        <f t="shared" si="372"/>
        <v>675.06</v>
      </c>
      <c r="G2800" s="107">
        <f>ROUND(SUM('NOVO HORIZONTE'!G2800),2)</f>
        <v>0</v>
      </c>
      <c r="H2800" s="107">
        <f t="shared" si="377"/>
        <v>0</v>
      </c>
      <c r="I2800" s="143">
        <f t="shared" si="373"/>
        <v>0</v>
      </c>
      <c r="J2800" s="142"/>
      <c r="K2800" s="183"/>
      <c r="L2800" s="7" t="str">
        <f t="shared" si="374"/>
        <v/>
      </c>
      <c r="M2800" s="7" t="str">
        <f t="shared" si="375"/>
        <v/>
      </c>
      <c r="N2800" s="7" t="str">
        <f t="shared" si="371"/>
        <v/>
      </c>
      <c r="O2800" s="144"/>
      <c r="P2800" s="355">
        <v>0</v>
      </c>
      <c r="Q2800" s="362">
        <f>SUM('NOVO HORIZONTE'!I2800)</f>
        <v>0</v>
      </c>
      <c r="R2800" s="363">
        <f t="shared" si="376"/>
        <v>0</v>
      </c>
      <c r="S2800" s="153">
        <f t="shared" si="370"/>
        <v>0</v>
      </c>
      <c r="T2800" s="364"/>
    </row>
    <row r="2801" ht="33.75" hidden="1" spans="1:20">
      <c r="A2801" s="158">
        <v>100667</v>
      </c>
      <c r="B2801" s="100" t="s">
        <v>252</v>
      </c>
      <c r="C2801" s="104" t="s">
        <v>2939</v>
      </c>
      <c r="D2801" s="94" t="s">
        <v>261</v>
      </c>
      <c r="E2801" s="95">
        <v>861.88</v>
      </c>
      <c r="F2801" s="96">
        <f t="shared" si="372"/>
        <v>1057.87</v>
      </c>
      <c r="G2801" s="107">
        <f>ROUND(SUM('NOVO HORIZONTE'!G2801),2)</f>
        <v>0</v>
      </c>
      <c r="H2801" s="107">
        <f t="shared" si="377"/>
        <v>0</v>
      </c>
      <c r="I2801" s="143">
        <f t="shared" si="373"/>
        <v>0</v>
      </c>
      <c r="J2801" s="142"/>
      <c r="K2801" s="183"/>
      <c r="L2801" s="7" t="str">
        <f t="shared" si="374"/>
        <v/>
      </c>
      <c r="M2801" s="7" t="str">
        <f t="shared" si="375"/>
        <v/>
      </c>
      <c r="N2801" s="7" t="str">
        <f t="shared" si="371"/>
        <v/>
      </c>
      <c r="O2801" s="144"/>
      <c r="P2801" s="355">
        <v>0</v>
      </c>
      <c r="Q2801" s="362">
        <f>SUM('NOVO HORIZONTE'!I2801)</f>
        <v>0</v>
      </c>
      <c r="R2801" s="363">
        <f t="shared" si="376"/>
        <v>0</v>
      </c>
      <c r="S2801" s="153">
        <f t="shared" si="370"/>
        <v>0</v>
      </c>
      <c r="T2801" s="364"/>
    </row>
    <row r="2802" ht="33.75" hidden="1" spans="1:20">
      <c r="A2802" s="158">
        <v>100668</v>
      </c>
      <c r="B2802" s="100" t="s">
        <v>252</v>
      </c>
      <c r="C2802" s="104" t="s">
        <v>2940</v>
      </c>
      <c r="D2802" s="94" t="s">
        <v>261</v>
      </c>
      <c r="E2802" s="95">
        <v>1121.57</v>
      </c>
      <c r="F2802" s="96">
        <f t="shared" si="372"/>
        <v>1376.62</v>
      </c>
      <c r="G2802" s="107">
        <f>ROUND(SUM('NOVO HORIZONTE'!G2802),2)</f>
        <v>0</v>
      </c>
      <c r="H2802" s="107">
        <f t="shared" si="377"/>
        <v>0</v>
      </c>
      <c r="I2802" s="143">
        <f t="shared" si="373"/>
        <v>0</v>
      </c>
      <c r="J2802" s="142"/>
      <c r="K2802" s="183"/>
      <c r="L2802" s="7" t="str">
        <f t="shared" si="374"/>
        <v/>
      </c>
      <c r="M2802" s="7" t="str">
        <f t="shared" si="375"/>
        <v/>
      </c>
      <c r="N2802" s="7" t="str">
        <f t="shared" si="371"/>
        <v/>
      </c>
      <c r="O2802" s="144"/>
      <c r="P2802" s="355">
        <v>0</v>
      </c>
      <c r="Q2802" s="362">
        <f>SUM('NOVO HORIZONTE'!I2802)</f>
        <v>0</v>
      </c>
      <c r="R2802" s="363">
        <f t="shared" si="376"/>
        <v>0</v>
      </c>
      <c r="S2802" s="153">
        <f t="shared" si="370"/>
        <v>0</v>
      </c>
      <c r="T2802" s="364"/>
    </row>
    <row r="2803" ht="33.75" hidden="1" spans="1:20">
      <c r="A2803" s="158">
        <v>100669</v>
      </c>
      <c r="B2803" s="100" t="s">
        <v>252</v>
      </c>
      <c r="C2803" s="104" t="s">
        <v>2941</v>
      </c>
      <c r="D2803" s="94" t="s">
        <v>261</v>
      </c>
      <c r="E2803" s="95">
        <v>648.35</v>
      </c>
      <c r="F2803" s="96">
        <f t="shared" si="372"/>
        <v>795.78</v>
      </c>
      <c r="G2803" s="107">
        <f>ROUND(SUM('NOVO HORIZONTE'!G2803),2)</f>
        <v>0</v>
      </c>
      <c r="H2803" s="107">
        <f t="shared" si="377"/>
        <v>0</v>
      </c>
      <c r="I2803" s="143">
        <f t="shared" si="373"/>
        <v>0</v>
      </c>
      <c r="J2803" s="142"/>
      <c r="K2803" s="183"/>
      <c r="L2803" s="7" t="str">
        <f t="shared" si="374"/>
        <v/>
      </c>
      <c r="M2803" s="7" t="str">
        <f t="shared" si="375"/>
        <v/>
      </c>
      <c r="N2803" s="7" t="str">
        <f t="shared" si="371"/>
        <v/>
      </c>
      <c r="O2803" s="144"/>
      <c r="P2803" s="355">
        <v>0</v>
      </c>
      <c r="Q2803" s="362">
        <f>SUM('NOVO HORIZONTE'!I2803)</f>
        <v>0</v>
      </c>
      <c r="R2803" s="363">
        <f t="shared" si="376"/>
        <v>0</v>
      </c>
      <c r="S2803" s="153">
        <f t="shared" si="370"/>
        <v>0</v>
      </c>
      <c r="T2803" s="364"/>
    </row>
    <row r="2804" ht="33.75" hidden="1" spans="1:20">
      <c r="A2804" s="158">
        <v>100670</v>
      </c>
      <c r="B2804" s="100" t="s">
        <v>252</v>
      </c>
      <c r="C2804" s="104" t="s">
        <v>2942</v>
      </c>
      <c r="D2804" s="94" t="s">
        <v>261</v>
      </c>
      <c r="E2804" s="95">
        <v>836.81</v>
      </c>
      <c r="F2804" s="96">
        <f t="shared" si="372"/>
        <v>1027.1</v>
      </c>
      <c r="G2804" s="107">
        <f>ROUND(SUM('NOVO HORIZONTE'!G2804),2)</f>
        <v>0</v>
      </c>
      <c r="H2804" s="107">
        <f t="shared" si="377"/>
        <v>0</v>
      </c>
      <c r="I2804" s="143">
        <f t="shared" si="373"/>
        <v>0</v>
      </c>
      <c r="J2804" s="142"/>
      <c r="K2804" s="183"/>
      <c r="L2804" s="7" t="str">
        <f t="shared" si="374"/>
        <v/>
      </c>
      <c r="M2804" s="7" t="str">
        <f t="shared" si="375"/>
        <v/>
      </c>
      <c r="N2804" s="7" t="str">
        <f t="shared" si="371"/>
        <v/>
      </c>
      <c r="O2804" s="144"/>
      <c r="P2804" s="355">
        <v>0</v>
      </c>
      <c r="Q2804" s="362">
        <f>SUM('NOVO HORIZONTE'!I2804)</f>
        <v>0</v>
      </c>
      <c r="R2804" s="363">
        <f t="shared" si="376"/>
        <v>0</v>
      </c>
      <c r="S2804" s="153">
        <f t="shared" si="370"/>
        <v>0</v>
      </c>
      <c r="T2804" s="364"/>
    </row>
    <row r="2805" ht="33.75" hidden="1" spans="1:20">
      <c r="A2805" s="158">
        <v>100671</v>
      </c>
      <c r="B2805" s="100" t="s">
        <v>252</v>
      </c>
      <c r="C2805" s="104" t="s">
        <v>2943</v>
      </c>
      <c r="D2805" s="94" t="s">
        <v>261</v>
      </c>
      <c r="E2805" s="95">
        <v>1022.65</v>
      </c>
      <c r="F2805" s="96">
        <f t="shared" si="372"/>
        <v>1255.2</v>
      </c>
      <c r="G2805" s="107">
        <f>ROUND(SUM('NOVO HORIZONTE'!G2805),2)</f>
        <v>0</v>
      </c>
      <c r="H2805" s="107">
        <f t="shared" si="377"/>
        <v>0</v>
      </c>
      <c r="I2805" s="143">
        <f t="shared" si="373"/>
        <v>0</v>
      </c>
      <c r="J2805" s="142"/>
      <c r="K2805" s="183"/>
      <c r="L2805" s="7" t="str">
        <f t="shared" si="374"/>
        <v/>
      </c>
      <c r="M2805" s="7" t="str">
        <f t="shared" si="375"/>
        <v/>
      </c>
      <c r="N2805" s="7" t="str">
        <f t="shared" si="371"/>
        <v/>
      </c>
      <c r="O2805" s="144"/>
      <c r="P2805" s="355">
        <v>0</v>
      </c>
      <c r="Q2805" s="362">
        <f>SUM('NOVO HORIZONTE'!I2805)</f>
        <v>0</v>
      </c>
      <c r="R2805" s="363">
        <f t="shared" si="376"/>
        <v>0</v>
      </c>
      <c r="S2805" s="153">
        <f t="shared" si="370"/>
        <v>0</v>
      </c>
      <c r="T2805" s="364"/>
    </row>
    <row r="2806" ht="33.75" hidden="1" spans="1:20">
      <c r="A2806" s="158">
        <v>100672</v>
      </c>
      <c r="B2806" s="100" t="s">
        <v>252</v>
      </c>
      <c r="C2806" s="104" t="s">
        <v>2944</v>
      </c>
      <c r="D2806" s="94" t="s">
        <v>261</v>
      </c>
      <c r="E2806" s="95">
        <v>683.87</v>
      </c>
      <c r="F2806" s="96">
        <f t="shared" si="372"/>
        <v>839.38</v>
      </c>
      <c r="G2806" s="107">
        <f>ROUND(SUM('NOVO HORIZONTE'!G2806),2)</f>
        <v>0</v>
      </c>
      <c r="H2806" s="107">
        <f t="shared" si="377"/>
        <v>0</v>
      </c>
      <c r="I2806" s="143">
        <f t="shared" si="373"/>
        <v>0</v>
      </c>
      <c r="J2806" s="142"/>
      <c r="K2806" s="183"/>
      <c r="L2806" s="7" t="str">
        <f t="shared" si="374"/>
        <v/>
      </c>
      <c r="M2806" s="7" t="str">
        <f t="shared" si="375"/>
        <v/>
      </c>
      <c r="N2806" s="7" t="str">
        <f t="shared" si="371"/>
        <v/>
      </c>
      <c r="O2806" s="144"/>
      <c r="P2806" s="355">
        <v>0</v>
      </c>
      <c r="Q2806" s="362">
        <f>SUM('NOVO HORIZONTE'!I2806)</f>
        <v>0</v>
      </c>
      <c r="R2806" s="363">
        <f t="shared" si="376"/>
        <v>0</v>
      </c>
      <c r="S2806" s="153">
        <f t="shared" si="370"/>
        <v>0</v>
      </c>
      <c r="T2806" s="364"/>
    </row>
    <row r="2807" ht="12.75" hidden="1" spans="1:20">
      <c r="A2807" s="154" t="s">
        <v>2945</v>
      </c>
      <c r="B2807" s="100"/>
      <c r="C2807" s="161" t="s">
        <v>2946</v>
      </c>
      <c r="D2807" s="156">
        <v>0</v>
      </c>
      <c r="E2807" s="378">
        <v>0</v>
      </c>
      <c r="F2807" s="379">
        <f t="shared" si="372"/>
        <v>0</v>
      </c>
      <c r="G2807" s="209">
        <f>ROUND(SUM('NOVO HORIZONTE'!G2807),2)</f>
        <v>0</v>
      </c>
      <c r="H2807" s="187">
        <f t="shared" si="377"/>
        <v>0</v>
      </c>
      <c r="I2807" s="188">
        <f t="shared" si="373"/>
        <v>0</v>
      </c>
      <c r="J2807" s="142"/>
      <c r="K2807" s="138" t="str">
        <f>IF(OR(SUM(I2808:I2811)&gt;0,SUM(I2808:I2811)&gt;0),"xx","")</f>
        <v/>
      </c>
      <c r="L2807" s="7" t="str">
        <f t="shared" si="374"/>
        <v/>
      </c>
      <c r="M2807" s="7" t="str">
        <f t="shared" si="375"/>
        <v/>
      </c>
      <c r="N2807" s="7" t="str">
        <f t="shared" si="371"/>
        <v/>
      </c>
      <c r="O2807" s="144"/>
      <c r="P2807" s="375"/>
      <c r="Q2807" s="362">
        <f>SUM('NOVO HORIZONTE'!I2807)</f>
        <v>0</v>
      </c>
      <c r="R2807" s="363">
        <f t="shared" si="376"/>
        <v>0</v>
      </c>
      <c r="S2807" s="153">
        <f t="shared" si="370"/>
        <v>0</v>
      </c>
      <c r="T2807" s="364"/>
    </row>
    <row r="2808" ht="12.75" hidden="1" spans="1:20">
      <c r="A2808" s="158">
        <v>91287</v>
      </c>
      <c r="B2808" s="100" t="s">
        <v>252</v>
      </c>
      <c r="C2808" s="104" t="s">
        <v>2947</v>
      </c>
      <c r="D2808" s="94" t="s">
        <v>279</v>
      </c>
      <c r="E2808" s="95">
        <v>254.65</v>
      </c>
      <c r="F2808" s="96">
        <f t="shared" si="372"/>
        <v>312.56</v>
      </c>
      <c r="G2808" s="107">
        <f>ROUND(SUM('NOVO HORIZONTE'!G2808),2)</f>
        <v>0</v>
      </c>
      <c r="H2808" s="107">
        <f t="shared" si="377"/>
        <v>0</v>
      </c>
      <c r="I2808" s="143">
        <f t="shared" si="373"/>
        <v>0</v>
      </c>
      <c r="J2808" s="142"/>
      <c r="K2808" s="183"/>
      <c r="L2808" s="7" t="str">
        <f t="shared" si="374"/>
        <v/>
      </c>
      <c r="M2808" s="7" t="str">
        <f t="shared" si="375"/>
        <v/>
      </c>
      <c r="N2808" s="7" t="str">
        <f t="shared" si="371"/>
        <v/>
      </c>
      <c r="O2808" s="144"/>
      <c r="P2808" s="355">
        <v>0</v>
      </c>
      <c r="Q2808" s="362">
        <f>SUM('NOVO HORIZONTE'!I2808)</f>
        <v>0</v>
      </c>
      <c r="R2808" s="363">
        <f t="shared" si="376"/>
        <v>0</v>
      </c>
      <c r="S2808" s="153">
        <f t="shared" si="370"/>
        <v>0</v>
      </c>
      <c r="T2808" s="364"/>
    </row>
    <row r="2809" ht="22.5" hidden="1" spans="1:20">
      <c r="A2809" s="158">
        <v>91292</v>
      </c>
      <c r="B2809" s="100" t="s">
        <v>252</v>
      </c>
      <c r="C2809" s="104" t="s">
        <v>2948</v>
      </c>
      <c r="D2809" s="94" t="s">
        <v>279</v>
      </c>
      <c r="E2809" s="95">
        <v>360.17</v>
      </c>
      <c r="F2809" s="96">
        <f t="shared" si="372"/>
        <v>442.07</v>
      </c>
      <c r="G2809" s="107">
        <f>ROUND(SUM('NOVO HORIZONTE'!G2809),2)</f>
        <v>0</v>
      </c>
      <c r="H2809" s="107">
        <f t="shared" si="377"/>
        <v>0</v>
      </c>
      <c r="I2809" s="143">
        <f t="shared" si="373"/>
        <v>0</v>
      </c>
      <c r="J2809" s="142"/>
      <c r="K2809" s="183"/>
      <c r="L2809" s="7" t="str">
        <f t="shared" si="374"/>
        <v/>
      </c>
      <c r="M2809" s="7" t="str">
        <f t="shared" si="375"/>
        <v/>
      </c>
      <c r="N2809" s="7" t="str">
        <f t="shared" si="371"/>
        <v/>
      </c>
      <c r="O2809" s="144"/>
      <c r="P2809" s="355">
        <v>0</v>
      </c>
      <c r="Q2809" s="362">
        <f>SUM('NOVO HORIZONTE'!I2809)</f>
        <v>0</v>
      </c>
      <c r="R2809" s="363">
        <f t="shared" si="376"/>
        <v>0</v>
      </c>
      <c r="S2809" s="153">
        <f t="shared" si="370"/>
        <v>0</v>
      </c>
      <c r="T2809" s="364"/>
    </row>
    <row r="2810" ht="12.75" hidden="1" spans="1:20">
      <c r="A2810" s="158">
        <v>90801</v>
      </c>
      <c r="B2810" s="100" t="s">
        <v>252</v>
      </c>
      <c r="C2810" s="104" t="s">
        <v>2949</v>
      </c>
      <c r="D2810" s="94" t="s">
        <v>279</v>
      </c>
      <c r="E2810" s="95">
        <v>337.16</v>
      </c>
      <c r="F2810" s="96">
        <f t="shared" si="372"/>
        <v>413.83</v>
      </c>
      <c r="G2810" s="107">
        <f>ROUND(SUM('NOVO HORIZONTE'!G2810),2)</f>
        <v>0</v>
      </c>
      <c r="H2810" s="107">
        <f t="shared" si="377"/>
        <v>0</v>
      </c>
      <c r="I2810" s="143">
        <f t="shared" si="373"/>
        <v>0</v>
      </c>
      <c r="J2810" s="142"/>
      <c r="K2810" s="183"/>
      <c r="L2810" s="7" t="str">
        <f t="shared" si="374"/>
        <v/>
      </c>
      <c r="M2810" s="7" t="str">
        <f t="shared" si="375"/>
        <v/>
      </c>
      <c r="N2810" s="7" t="str">
        <f t="shared" si="371"/>
        <v/>
      </c>
      <c r="O2810" s="144"/>
      <c r="P2810" s="355">
        <v>0</v>
      </c>
      <c r="Q2810" s="362">
        <f>SUM('NOVO HORIZONTE'!I2810)</f>
        <v>0</v>
      </c>
      <c r="R2810" s="363">
        <f t="shared" si="376"/>
        <v>0</v>
      </c>
      <c r="S2810" s="153">
        <f t="shared" si="370"/>
        <v>0</v>
      </c>
      <c r="T2810" s="364"/>
    </row>
    <row r="2811" ht="22.5" hidden="1" spans="1:20">
      <c r="A2811" s="158">
        <v>90806</v>
      </c>
      <c r="B2811" s="100" t="s">
        <v>252</v>
      </c>
      <c r="C2811" s="104" t="s">
        <v>2950</v>
      </c>
      <c r="D2811" s="94" t="s">
        <v>279</v>
      </c>
      <c r="E2811" s="95">
        <v>442.68</v>
      </c>
      <c r="F2811" s="96">
        <f t="shared" si="372"/>
        <v>543.35</v>
      </c>
      <c r="G2811" s="107">
        <f>ROUND(SUM('NOVO HORIZONTE'!G2811),2)</f>
        <v>0</v>
      </c>
      <c r="H2811" s="107">
        <f t="shared" si="377"/>
        <v>0</v>
      </c>
      <c r="I2811" s="143">
        <f t="shared" si="373"/>
        <v>0</v>
      </c>
      <c r="J2811" s="142"/>
      <c r="K2811" s="183"/>
      <c r="L2811" s="7" t="str">
        <f t="shared" si="374"/>
        <v/>
      </c>
      <c r="M2811" s="7" t="str">
        <f t="shared" si="375"/>
        <v/>
      </c>
      <c r="N2811" s="7" t="str">
        <f t="shared" si="371"/>
        <v/>
      </c>
      <c r="O2811" s="144"/>
      <c r="P2811" s="355">
        <v>0</v>
      </c>
      <c r="Q2811" s="362">
        <f>SUM('NOVO HORIZONTE'!I2811)</f>
        <v>0</v>
      </c>
      <c r="R2811" s="363">
        <f t="shared" si="376"/>
        <v>0</v>
      </c>
      <c r="S2811" s="153">
        <f t="shared" si="370"/>
        <v>0</v>
      </c>
      <c r="T2811" s="364"/>
    </row>
    <row r="2812" ht="12.75" hidden="1" spans="1:20">
      <c r="A2812" s="154" t="s">
        <v>2951</v>
      </c>
      <c r="B2812" s="100"/>
      <c r="C2812" s="161" t="s">
        <v>2952</v>
      </c>
      <c r="D2812" s="156">
        <v>0</v>
      </c>
      <c r="E2812" s="378">
        <v>0</v>
      </c>
      <c r="F2812" s="379">
        <f t="shared" si="372"/>
        <v>0</v>
      </c>
      <c r="G2812" s="209">
        <f>ROUND(SUM('NOVO HORIZONTE'!G2812),2)</f>
        <v>0</v>
      </c>
      <c r="H2812" s="187">
        <f t="shared" si="377"/>
        <v>0</v>
      </c>
      <c r="I2812" s="188">
        <f t="shared" si="373"/>
        <v>0</v>
      </c>
      <c r="J2812" s="142"/>
      <c r="K2812" s="138" t="str">
        <f>IF(OR(SUM(I2813:I2816)&gt;0,SUM(I2813:I2816)&gt;0),"xx","")</f>
        <v/>
      </c>
      <c r="L2812" s="7" t="str">
        <f t="shared" si="374"/>
        <v/>
      </c>
      <c r="M2812" s="7" t="str">
        <f t="shared" si="375"/>
        <v/>
      </c>
      <c r="N2812" s="7" t="str">
        <f t="shared" si="371"/>
        <v/>
      </c>
      <c r="O2812" s="144"/>
      <c r="P2812" s="375"/>
      <c r="Q2812" s="362">
        <f>SUM('NOVO HORIZONTE'!I2812)</f>
        <v>0</v>
      </c>
      <c r="R2812" s="363">
        <f t="shared" si="376"/>
        <v>0</v>
      </c>
      <c r="S2812" s="153">
        <f t="shared" si="370"/>
        <v>0</v>
      </c>
      <c r="T2812" s="364"/>
    </row>
    <row r="2813" ht="22.5" hidden="1" spans="1:20">
      <c r="A2813" s="158">
        <v>100702</v>
      </c>
      <c r="B2813" s="100" t="s">
        <v>252</v>
      </c>
      <c r="C2813" s="104" t="s">
        <v>2953</v>
      </c>
      <c r="D2813" s="94" t="s">
        <v>261</v>
      </c>
      <c r="E2813" s="95">
        <v>820.23</v>
      </c>
      <c r="F2813" s="96">
        <f t="shared" si="372"/>
        <v>1006.75</v>
      </c>
      <c r="G2813" s="107">
        <f>ROUND(SUM('NOVO HORIZONTE'!G2813),2)</f>
        <v>0</v>
      </c>
      <c r="H2813" s="107">
        <f t="shared" si="377"/>
        <v>0</v>
      </c>
      <c r="I2813" s="143">
        <f t="shared" si="373"/>
        <v>0</v>
      </c>
      <c r="J2813" s="142"/>
      <c r="K2813" s="183"/>
      <c r="L2813" s="7" t="str">
        <f t="shared" si="374"/>
        <v/>
      </c>
      <c r="M2813" s="7" t="str">
        <f t="shared" si="375"/>
        <v/>
      </c>
      <c r="N2813" s="7" t="str">
        <f t="shared" si="371"/>
        <v/>
      </c>
      <c r="O2813" s="144"/>
      <c r="P2813" s="355">
        <v>0</v>
      </c>
      <c r="Q2813" s="362">
        <f>SUM('NOVO HORIZONTE'!I2813)</f>
        <v>0</v>
      </c>
      <c r="R2813" s="363">
        <f t="shared" si="376"/>
        <v>0</v>
      </c>
      <c r="S2813" s="153">
        <f t="shared" si="370"/>
        <v>0</v>
      </c>
      <c r="T2813" s="364"/>
    </row>
    <row r="2814" ht="22.5" hidden="1" spans="1:20">
      <c r="A2814" s="158">
        <v>94805</v>
      </c>
      <c r="B2814" s="100" t="s">
        <v>252</v>
      </c>
      <c r="C2814" s="104" t="s">
        <v>2954</v>
      </c>
      <c r="D2814" s="94" t="s">
        <v>279</v>
      </c>
      <c r="E2814" s="95">
        <v>1411.22</v>
      </c>
      <c r="F2814" s="96">
        <f t="shared" si="372"/>
        <v>1732.13</v>
      </c>
      <c r="G2814" s="107">
        <f>ROUND(SUM('NOVO HORIZONTE'!G2814),2)</f>
        <v>0</v>
      </c>
      <c r="H2814" s="107">
        <f t="shared" si="377"/>
        <v>0</v>
      </c>
      <c r="I2814" s="143">
        <f t="shared" si="373"/>
        <v>0</v>
      </c>
      <c r="J2814" s="142"/>
      <c r="K2814" s="183"/>
      <c r="L2814" s="7" t="str">
        <f t="shared" si="374"/>
        <v/>
      </c>
      <c r="M2814" s="7" t="str">
        <f t="shared" si="375"/>
        <v/>
      </c>
      <c r="N2814" s="7" t="str">
        <f t="shared" si="371"/>
        <v/>
      </c>
      <c r="O2814" s="144"/>
      <c r="P2814" s="355">
        <v>0</v>
      </c>
      <c r="Q2814" s="362">
        <f>SUM('NOVO HORIZONTE'!I2814)</f>
        <v>0</v>
      </c>
      <c r="R2814" s="363">
        <f t="shared" si="376"/>
        <v>0</v>
      </c>
      <c r="S2814" s="153">
        <f t="shared" si="370"/>
        <v>0</v>
      </c>
      <c r="T2814" s="364"/>
    </row>
    <row r="2815" ht="22.5" hidden="1" spans="1:20">
      <c r="A2815" s="158">
        <v>91338</v>
      </c>
      <c r="B2815" s="100" t="s">
        <v>252</v>
      </c>
      <c r="C2815" s="104" t="s">
        <v>2955</v>
      </c>
      <c r="D2815" s="94" t="s">
        <v>261</v>
      </c>
      <c r="E2815" s="95">
        <v>1479.34</v>
      </c>
      <c r="F2815" s="96">
        <f t="shared" si="372"/>
        <v>1815.74</v>
      </c>
      <c r="G2815" s="107">
        <f>ROUND(SUM('NOVO HORIZONTE'!G2815),2)</f>
        <v>0</v>
      </c>
      <c r="H2815" s="107">
        <f t="shared" si="377"/>
        <v>0</v>
      </c>
      <c r="I2815" s="143">
        <f t="shared" si="373"/>
        <v>0</v>
      </c>
      <c r="J2815" s="142"/>
      <c r="K2815" s="183"/>
      <c r="L2815" s="7" t="str">
        <f t="shared" si="374"/>
        <v/>
      </c>
      <c r="M2815" s="7" t="str">
        <f t="shared" si="375"/>
        <v/>
      </c>
      <c r="N2815" s="7" t="str">
        <f t="shared" si="371"/>
        <v/>
      </c>
      <c r="O2815" s="144"/>
      <c r="P2815" s="355">
        <v>0</v>
      </c>
      <c r="Q2815" s="362">
        <f>SUM('NOVO HORIZONTE'!I2815)</f>
        <v>0</v>
      </c>
      <c r="R2815" s="363">
        <f t="shared" si="376"/>
        <v>0</v>
      </c>
      <c r="S2815" s="153">
        <f t="shared" si="370"/>
        <v>0</v>
      </c>
      <c r="T2815" s="364"/>
    </row>
    <row r="2816" ht="22.5" hidden="1" spans="1:20">
      <c r="A2816" s="158">
        <v>91341</v>
      </c>
      <c r="B2816" s="100" t="s">
        <v>252</v>
      </c>
      <c r="C2816" s="104" t="s">
        <v>2956</v>
      </c>
      <c r="D2816" s="94" t="s">
        <v>261</v>
      </c>
      <c r="E2816" s="95">
        <v>1151.36</v>
      </c>
      <c r="F2816" s="96">
        <f t="shared" si="372"/>
        <v>1413.18</v>
      </c>
      <c r="G2816" s="107">
        <f>ROUND(SUM('NOVO HORIZONTE'!G2816),2)</f>
        <v>0</v>
      </c>
      <c r="H2816" s="107">
        <f t="shared" si="377"/>
        <v>0</v>
      </c>
      <c r="I2816" s="143">
        <f t="shared" si="373"/>
        <v>0</v>
      </c>
      <c r="J2816" s="142"/>
      <c r="K2816" s="183"/>
      <c r="L2816" s="7" t="str">
        <f t="shared" si="374"/>
        <v/>
      </c>
      <c r="M2816" s="7" t="str">
        <f t="shared" si="375"/>
        <v/>
      </c>
      <c r="N2816" s="7" t="str">
        <f t="shared" si="371"/>
        <v/>
      </c>
      <c r="O2816" s="144"/>
      <c r="P2816" s="355">
        <v>0</v>
      </c>
      <c r="Q2816" s="362">
        <f>SUM('NOVO HORIZONTE'!I2816)</f>
        <v>0</v>
      </c>
      <c r="R2816" s="363">
        <f t="shared" si="376"/>
        <v>0</v>
      </c>
      <c r="S2816" s="153">
        <f t="shared" si="370"/>
        <v>0</v>
      </c>
      <c r="T2816" s="364"/>
    </row>
    <row r="2817" ht="12.75" hidden="1" spans="1:20">
      <c r="A2817" s="154" t="s">
        <v>2957</v>
      </c>
      <c r="B2817" s="100"/>
      <c r="C2817" s="201" t="s">
        <v>2958</v>
      </c>
      <c r="D2817" s="94">
        <v>0</v>
      </c>
      <c r="E2817" s="378">
        <v>0</v>
      </c>
      <c r="F2817" s="379">
        <f t="shared" si="372"/>
        <v>0</v>
      </c>
      <c r="G2817" s="209">
        <f>ROUND(SUM('NOVO HORIZONTE'!G2817),2)</f>
        <v>0</v>
      </c>
      <c r="H2817" s="187">
        <f t="shared" si="377"/>
        <v>0</v>
      </c>
      <c r="I2817" s="188">
        <f t="shared" si="373"/>
        <v>0</v>
      </c>
      <c r="J2817" s="142"/>
      <c r="K2817" s="138" t="str">
        <f>IF(OR(SUM(I2819:I2829)&gt;0,SUM(I2819:I2829)&gt;0),"xx","")</f>
        <v/>
      </c>
      <c r="L2817" s="7" t="str">
        <f t="shared" si="374"/>
        <v/>
      </c>
      <c r="M2817" s="7" t="str">
        <f t="shared" si="375"/>
        <v/>
      </c>
      <c r="N2817" s="7" t="str">
        <f t="shared" si="371"/>
        <v/>
      </c>
      <c r="O2817" s="144"/>
      <c r="P2817" s="375"/>
      <c r="Q2817" s="362">
        <f>SUM('NOVO HORIZONTE'!I2817)</f>
        <v>0</v>
      </c>
      <c r="R2817" s="363">
        <f t="shared" si="376"/>
        <v>0</v>
      </c>
      <c r="S2817" s="153">
        <f t="shared" si="370"/>
        <v>0</v>
      </c>
      <c r="T2817" s="364"/>
    </row>
    <row r="2818" ht="12.75" hidden="1" spans="1:20">
      <c r="A2818" s="154" t="s">
        <v>2959</v>
      </c>
      <c r="B2818" s="100"/>
      <c r="C2818" s="161" t="s">
        <v>2960</v>
      </c>
      <c r="D2818" s="156">
        <v>0</v>
      </c>
      <c r="E2818" s="378">
        <v>0</v>
      </c>
      <c r="F2818" s="379">
        <f t="shared" si="372"/>
        <v>0</v>
      </c>
      <c r="G2818" s="209">
        <f>ROUND(SUM('NOVO HORIZONTE'!G2818),2)</f>
        <v>0</v>
      </c>
      <c r="H2818" s="187">
        <f t="shared" si="377"/>
        <v>0</v>
      </c>
      <c r="I2818" s="188">
        <f t="shared" si="373"/>
        <v>0</v>
      </c>
      <c r="J2818" s="142"/>
      <c r="K2818" s="138" t="str">
        <f>IF(OR(SUM(I2819:I2820)&gt;0,SUM(I2819:I2820)&gt;0),"xx","")</f>
        <v/>
      </c>
      <c r="L2818" s="7" t="str">
        <f t="shared" si="374"/>
        <v/>
      </c>
      <c r="M2818" s="7" t="str">
        <f t="shared" si="375"/>
        <v/>
      </c>
      <c r="N2818" s="7" t="str">
        <f t="shared" si="371"/>
        <v/>
      </c>
      <c r="O2818" s="144"/>
      <c r="P2818" s="375"/>
      <c r="Q2818" s="362">
        <f>SUM('NOVO HORIZONTE'!I2818)</f>
        <v>0</v>
      </c>
      <c r="R2818" s="363">
        <f t="shared" si="376"/>
        <v>0</v>
      </c>
      <c r="S2818" s="153">
        <f t="shared" si="370"/>
        <v>0</v>
      </c>
      <c r="T2818" s="364"/>
    </row>
    <row r="2819" ht="12.75" hidden="1" spans="1:20">
      <c r="A2819" s="158">
        <v>100701</v>
      </c>
      <c r="B2819" s="100" t="s">
        <v>252</v>
      </c>
      <c r="C2819" s="104" t="s">
        <v>2961</v>
      </c>
      <c r="D2819" s="94" t="s">
        <v>261</v>
      </c>
      <c r="E2819" s="95">
        <v>1492.6</v>
      </c>
      <c r="F2819" s="96">
        <f t="shared" si="372"/>
        <v>1832.02</v>
      </c>
      <c r="G2819" s="107">
        <f>ROUND(SUM('NOVO HORIZONTE'!G2819),2)</f>
        <v>0</v>
      </c>
      <c r="H2819" s="107">
        <f t="shared" si="377"/>
        <v>0</v>
      </c>
      <c r="I2819" s="143">
        <f t="shared" si="373"/>
        <v>0</v>
      </c>
      <c r="J2819" s="142"/>
      <c r="K2819" s="183"/>
      <c r="L2819" s="7" t="str">
        <f t="shared" si="374"/>
        <v/>
      </c>
      <c r="M2819" s="7" t="str">
        <f t="shared" si="375"/>
        <v/>
      </c>
      <c r="N2819" s="7" t="str">
        <f t="shared" si="371"/>
        <v/>
      </c>
      <c r="O2819" s="144"/>
      <c r="P2819" s="355">
        <v>0</v>
      </c>
      <c r="Q2819" s="362">
        <f>SUM('NOVO HORIZONTE'!I2819)</f>
        <v>0</v>
      </c>
      <c r="R2819" s="363">
        <f t="shared" si="376"/>
        <v>0</v>
      </c>
      <c r="S2819" s="153">
        <f t="shared" si="370"/>
        <v>0</v>
      </c>
      <c r="T2819" s="364"/>
    </row>
    <row r="2820" ht="22.5" hidden="1" spans="1:20">
      <c r="A2820" s="158">
        <v>94806</v>
      </c>
      <c r="B2820" s="100" t="s">
        <v>252</v>
      </c>
      <c r="C2820" s="104" t="s">
        <v>2962</v>
      </c>
      <c r="D2820" s="94" t="s">
        <v>279</v>
      </c>
      <c r="E2820" s="95">
        <v>1662.07</v>
      </c>
      <c r="F2820" s="182">
        <f t="shared" si="372"/>
        <v>2040.02</v>
      </c>
      <c r="G2820" s="107">
        <f>ROUND(SUM('NOVO HORIZONTE'!G2820),2)</f>
        <v>0</v>
      </c>
      <c r="H2820" s="107">
        <f t="shared" si="377"/>
        <v>0</v>
      </c>
      <c r="I2820" s="143">
        <f t="shared" si="373"/>
        <v>0</v>
      </c>
      <c r="J2820" s="142"/>
      <c r="K2820" s="183"/>
      <c r="L2820" s="7" t="str">
        <f t="shared" si="374"/>
        <v/>
      </c>
      <c r="M2820" s="7" t="str">
        <f t="shared" si="375"/>
        <v/>
      </c>
      <c r="N2820" s="7" t="str">
        <f t="shared" si="371"/>
        <v/>
      </c>
      <c r="O2820" s="144"/>
      <c r="P2820" s="355">
        <v>0</v>
      </c>
      <c r="Q2820" s="362">
        <f>SUM('NOVO HORIZONTE'!I2820)</f>
        <v>0</v>
      </c>
      <c r="R2820" s="363">
        <f t="shared" si="376"/>
        <v>0</v>
      </c>
      <c r="S2820" s="153">
        <f t="shared" si="370"/>
        <v>0</v>
      </c>
      <c r="T2820" s="364"/>
    </row>
    <row r="2821" ht="12.75" hidden="1" spans="1:20">
      <c r="A2821" s="154" t="s">
        <v>2963</v>
      </c>
      <c r="B2821" s="100"/>
      <c r="C2821" s="201" t="s">
        <v>2964</v>
      </c>
      <c r="D2821" s="94">
        <v>0</v>
      </c>
      <c r="E2821" s="199">
        <v>0</v>
      </c>
      <c r="F2821" s="200">
        <f t="shared" si="372"/>
        <v>0</v>
      </c>
      <c r="G2821" s="209">
        <f>ROUND(SUM('NOVO HORIZONTE'!G2821),2)</f>
        <v>0</v>
      </c>
      <c r="H2821" s="187">
        <f t="shared" si="377"/>
        <v>0</v>
      </c>
      <c r="I2821" s="188">
        <f t="shared" si="373"/>
        <v>0</v>
      </c>
      <c r="J2821" s="142"/>
      <c r="K2821" s="138" t="str">
        <f>IF(OR(SUM(I2821)&gt;0,SUM(I2821)&gt;0),"xx","")</f>
        <v/>
      </c>
      <c r="L2821" s="7" t="str">
        <f t="shared" si="374"/>
        <v/>
      </c>
      <c r="M2821" s="7" t="str">
        <f t="shared" si="375"/>
        <v/>
      </c>
      <c r="N2821" s="7" t="str">
        <f t="shared" si="371"/>
        <v/>
      </c>
      <c r="O2821" s="144"/>
      <c r="P2821" s="375"/>
      <c r="Q2821" s="362">
        <f>SUM('NOVO HORIZONTE'!I2821)</f>
        <v>0</v>
      </c>
      <c r="R2821" s="363">
        <f t="shared" si="376"/>
        <v>0</v>
      </c>
      <c r="S2821" s="153">
        <f t="shared" si="370"/>
        <v>0</v>
      </c>
      <c r="T2821" s="364"/>
    </row>
    <row r="2822" ht="12.75" hidden="1" spans="1:20">
      <c r="A2822" s="154" t="s">
        <v>2965</v>
      </c>
      <c r="B2822" s="100"/>
      <c r="C2822" s="161" t="s">
        <v>2966</v>
      </c>
      <c r="D2822" s="156">
        <v>0</v>
      </c>
      <c r="E2822" s="199">
        <v>0</v>
      </c>
      <c r="F2822" s="200">
        <f t="shared" si="372"/>
        <v>0</v>
      </c>
      <c r="G2822" s="209">
        <f>ROUND(SUM('NOVO HORIZONTE'!G2822),2)</f>
        <v>0</v>
      </c>
      <c r="H2822" s="187">
        <f t="shared" si="377"/>
        <v>0</v>
      </c>
      <c r="I2822" s="188">
        <f t="shared" si="373"/>
        <v>0</v>
      </c>
      <c r="J2822" s="142"/>
      <c r="K2822" s="138" t="str">
        <f>IF(OR(SUM(I2822)&gt;0,SUM(I2822)&gt;0),"xx","")</f>
        <v/>
      </c>
      <c r="L2822" s="7" t="str">
        <f t="shared" si="374"/>
        <v/>
      </c>
      <c r="M2822" s="7" t="str">
        <f t="shared" si="375"/>
        <v/>
      </c>
      <c r="N2822" s="7" t="str">
        <f t="shared" si="371"/>
        <v/>
      </c>
      <c r="O2822" s="144"/>
      <c r="P2822" s="375"/>
      <c r="Q2822" s="362">
        <f>SUM('NOVO HORIZONTE'!I2822)</f>
        <v>0</v>
      </c>
      <c r="R2822" s="363">
        <f t="shared" si="376"/>
        <v>0</v>
      </c>
      <c r="S2822" s="153">
        <f t="shared" si="370"/>
        <v>0</v>
      </c>
      <c r="T2822" s="364"/>
    </row>
    <row r="2823" ht="12.75" hidden="1" spans="1:20">
      <c r="A2823" s="154" t="s">
        <v>2967</v>
      </c>
      <c r="B2823" s="100"/>
      <c r="C2823" s="161" t="s">
        <v>2968</v>
      </c>
      <c r="D2823" s="156">
        <v>0</v>
      </c>
      <c r="E2823" s="199">
        <v>0</v>
      </c>
      <c r="F2823" s="200">
        <f t="shared" si="372"/>
        <v>0</v>
      </c>
      <c r="G2823" s="209">
        <f>ROUND(SUM('NOVO HORIZONTE'!G2823),2)</f>
        <v>0</v>
      </c>
      <c r="H2823" s="187">
        <f t="shared" si="377"/>
        <v>0</v>
      </c>
      <c r="I2823" s="188">
        <f t="shared" si="373"/>
        <v>0</v>
      </c>
      <c r="J2823" s="142"/>
      <c r="K2823" s="138" t="str">
        <f>IF(OR(SUM(I2823)&gt;0,SUM(I2823)&gt;0),"xx","")</f>
        <v/>
      </c>
      <c r="L2823" s="7" t="str">
        <f t="shared" si="374"/>
        <v/>
      </c>
      <c r="M2823" s="7" t="str">
        <f t="shared" si="375"/>
        <v/>
      </c>
      <c r="N2823" s="7" t="str">
        <f t="shared" si="371"/>
        <v/>
      </c>
      <c r="O2823" s="144"/>
      <c r="P2823" s="375"/>
      <c r="Q2823" s="362">
        <f>SUM('NOVO HORIZONTE'!I2823)</f>
        <v>0</v>
      </c>
      <c r="R2823" s="363">
        <f t="shared" si="376"/>
        <v>0</v>
      </c>
      <c r="S2823" s="153">
        <f t="shared" si="370"/>
        <v>0</v>
      </c>
      <c r="T2823" s="364"/>
    </row>
    <row r="2824" ht="12.75" hidden="1" spans="1:20">
      <c r="A2824" s="154" t="s">
        <v>2969</v>
      </c>
      <c r="B2824" s="100"/>
      <c r="C2824" s="161" t="s">
        <v>2970</v>
      </c>
      <c r="D2824" s="156">
        <v>0</v>
      </c>
      <c r="E2824" s="199">
        <v>0</v>
      </c>
      <c r="F2824" s="200">
        <f t="shared" si="372"/>
        <v>0</v>
      </c>
      <c r="G2824" s="209">
        <f>ROUND(SUM('NOVO HORIZONTE'!G2824),2)</f>
        <v>0</v>
      </c>
      <c r="H2824" s="187">
        <f t="shared" si="377"/>
        <v>0</v>
      </c>
      <c r="I2824" s="188">
        <f t="shared" si="373"/>
        <v>0</v>
      </c>
      <c r="J2824" s="142"/>
      <c r="K2824" s="138" t="str">
        <f>IF(OR(SUM(I2825:I2825)&gt;0,SUM(I2825:I2825)&gt;0),"xx","")</f>
        <v/>
      </c>
      <c r="L2824" s="7" t="str">
        <f t="shared" si="374"/>
        <v/>
      </c>
      <c r="M2824" s="7" t="str">
        <f t="shared" si="375"/>
        <v/>
      </c>
      <c r="N2824" s="7" t="str">
        <f t="shared" si="371"/>
        <v/>
      </c>
      <c r="O2824" s="144"/>
      <c r="P2824" s="375"/>
      <c r="Q2824" s="362">
        <f>SUM('NOVO HORIZONTE'!I2824)</f>
        <v>0</v>
      </c>
      <c r="R2824" s="363">
        <f t="shared" si="376"/>
        <v>0</v>
      </c>
      <c r="S2824" s="153">
        <f t="shared" si="370"/>
        <v>0</v>
      </c>
      <c r="T2824" s="364"/>
    </row>
    <row r="2825" ht="22.5" hidden="1" spans="1:20">
      <c r="A2825" s="158">
        <v>94807</v>
      </c>
      <c r="B2825" s="100" t="s">
        <v>252</v>
      </c>
      <c r="C2825" s="104" t="s">
        <v>2971</v>
      </c>
      <c r="D2825" s="94" t="s">
        <v>279</v>
      </c>
      <c r="E2825" s="95">
        <v>1501.86</v>
      </c>
      <c r="F2825" s="182">
        <f t="shared" si="372"/>
        <v>1843.38</v>
      </c>
      <c r="G2825" s="107">
        <f>ROUND(SUM('NOVO HORIZONTE'!G2825),2)</f>
        <v>0</v>
      </c>
      <c r="H2825" s="107">
        <f t="shared" si="377"/>
        <v>0</v>
      </c>
      <c r="I2825" s="143">
        <f t="shared" si="373"/>
        <v>0</v>
      </c>
      <c r="J2825" s="142"/>
      <c r="K2825" s="183"/>
      <c r="L2825" s="7" t="str">
        <f t="shared" si="374"/>
        <v/>
      </c>
      <c r="M2825" s="7" t="str">
        <f t="shared" si="375"/>
        <v/>
      </c>
      <c r="N2825" s="7" t="str">
        <f t="shared" si="371"/>
        <v/>
      </c>
      <c r="O2825" s="144"/>
      <c r="P2825" s="355">
        <v>0</v>
      </c>
      <c r="Q2825" s="362">
        <f>SUM('NOVO HORIZONTE'!I2825)</f>
        <v>0</v>
      </c>
      <c r="R2825" s="363">
        <f t="shared" si="376"/>
        <v>0</v>
      </c>
      <c r="S2825" s="153">
        <f t="shared" si="370"/>
        <v>0</v>
      </c>
      <c r="T2825" s="364"/>
    </row>
    <row r="2826" ht="12.75" hidden="1" spans="1:20">
      <c r="A2826" s="154" t="s">
        <v>2972</v>
      </c>
      <c r="B2826" s="100"/>
      <c r="C2826" s="161" t="s">
        <v>2973</v>
      </c>
      <c r="D2826" s="156">
        <v>0</v>
      </c>
      <c r="E2826" s="199">
        <v>0</v>
      </c>
      <c r="F2826" s="200">
        <f t="shared" si="372"/>
        <v>0</v>
      </c>
      <c r="G2826" s="209">
        <f>ROUND(SUM('NOVO HORIZONTE'!G2826),2)</f>
        <v>0</v>
      </c>
      <c r="H2826" s="187">
        <f t="shared" si="377"/>
        <v>0</v>
      </c>
      <c r="I2826" s="188">
        <f t="shared" si="373"/>
        <v>0</v>
      </c>
      <c r="J2826" s="142"/>
      <c r="K2826" s="138" t="str">
        <f>IF(OR(SUM(I2826)&gt;0,SUM(I2826)&gt;0),"xx","")</f>
        <v/>
      </c>
      <c r="L2826" s="7" t="str">
        <f t="shared" si="374"/>
        <v/>
      </c>
      <c r="M2826" s="7" t="str">
        <f t="shared" si="375"/>
        <v/>
      </c>
      <c r="N2826" s="7" t="str">
        <f t="shared" si="371"/>
        <v/>
      </c>
      <c r="O2826" s="144"/>
      <c r="P2826" s="375"/>
      <c r="Q2826" s="362">
        <f>SUM('NOVO HORIZONTE'!I2826)</f>
        <v>0</v>
      </c>
      <c r="R2826" s="363">
        <f t="shared" si="376"/>
        <v>0</v>
      </c>
      <c r="S2826" s="153">
        <f t="shared" si="370"/>
        <v>0</v>
      </c>
      <c r="T2826" s="364"/>
    </row>
    <row r="2827" ht="12.75" hidden="1" spans="1:20">
      <c r="A2827" s="154" t="s">
        <v>2974</v>
      </c>
      <c r="B2827" s="100"/>
      <c r="C2827" s="161" t="s">
        <v>2975</v>
      </c>
      <c r="D2827" s="156">
        <v>0</v>
      </c>
      <c r="E2827" s="378">
        <v>0</v>
      </c>
      <c r="F2827" s="379">
        <f t="shared" si="372"/>
        <v>0</v>
      </c>
      <c r="G2827" s="209">
        <f>ROUND(SUM('NOVO HORIZONTE'!G2827),2)</f>
        <v>0</v>
      </c>
      <c r="H2827" s="187">
        <f t="shared" si="377"/>
        <v>0</v>
      </c>
      <c r="I2827" s="188">
        <f t="shared" si="373"/>
        <v>0</v>
      </c>
      <c r="J2827" s="142"/>
      <c r="K2827" s="138" t="str">
        <f>IF(OR(SUM(I2827)&gt;0,SUM(I2827)&gt;0),"xx","")</f>
        <v/>
      </c>
      <c r="L2827" s="7" t="str">
        <f t="shared" si="374"/>
        <v/>
      </c>
      <c r="M2827" s="7" t="str">
        <f t="shared" si="375"/>
        <v/>
      </c>
      <c r="N2827" s="7" t="str">
        <f t="shared" si="371"/>
        <v/>
      </c>
      <c r="O2827" s="144"/>
      <c r="P2827" s="375"/>
      <c r="Q2827" s="362">
        <f>SUM('NOVO HORIZONTE'!I2827)</f>
        <v>0</v>
      </c>
      <c r="R2827" s="363">
        <f t="shared" si="376"/>
        <v>0</v>
      </c>
      <c r="S2827" s="153">
        <f t="shared" si="370"/>
        <v>0</v>
      </c>
      <c r="T2827" s="364"/>
    </row>
    <row r="2828" ht="12.75" hidden="1" spans="1:20">
      <c r="A2828" s="154" t="s">
        <v>2976</v>
      </c>
      <c r="B2828" s="100"/>
      <c r="C2828" s="161" t="s">
        <v>2977</v>
      </c>
      <c r="D2828" s="156">
        <v>0</v>
      </c>
      <c r="E2828" s="378">
        <v>0</v>
      </c>
      <c r="F2828" s="379">
        <f t="shared" si="372"/>
        <v>0</v>
      </c>
      <c r="G2828" s="209">
        <f>ROUND(SUM('NOVO HORIZONTE'!G2828),2)</f>
        <v>0</v>
      </c>
      <c r="H2828" s="187">
        <f t="shared" si="377"/>
        <v>0</v>
      </c>
      <c r="I2828" s="188">
        <f t="shared" si="373"/>
        <v>0</v>
      </c>
      <c r="J2828" s="142"/>
      <c r="K2828" s="138" t="str">
        <f>IF(OR(SUM(I2829)&gt;0,SUM(I2829)&gt;0),"xx","")</f>
        <v/>
      </c>
      <c r="L2828" s="7" t="str">
        <f t="shared" si="374"/>
        <v/>
      </c>
      <c r="M2828" s="7" t="str">
        <f t="shared" si="375"/>
        <v/>
      </c>
      <c r="N2828" s="7" t="str">
        <f t="shared" si="371"/>
        <v/>
      </c>
      <c r="O2828" s="144"/>
      <c r="P2828" s="375"/>
      <c r="Q2828" s="362">
        <f>SUM('NOVO HORIZONTE'!I2828)</f>
        <v>0</v>
      </c>
      <c r="R2828" s="363">
        <f t="shared" si="376"/>
        <v>0</v>
      </c>
      <c r="S2828" s="153">
        <f t="shared" si="370"/>
        <v>0</v>
      </c>
      <c r="T2828" s="364"/>
    </row>
    <row r="2829" ht="12.75" hidden="1" spans="1:20">
      <c r="A2829" s="158">
        <v>90838</v>
      </c>
      <c r="B2829" s="100" t="s">
        <v>252</v>
      </c>
      <c r="C2829" s="104" t="s">
        <v>2978</v>
      </c>
      <c r="D2829" s="94" t="s">
        <v>279</v>
      </c>
      <c r="E2829" s="95">
        <v>3640.84</v>
      </c>
      <c r="F2829" s="96">
        <f t="shared" si="372"/>
        <v>4468.77</v>
      </c>
      <c r="G2829" s="107">
        <f>ROUND(SUM('NOVO HORIZONTE'!G2829),2)</f>
        <v>0</v>
      </c>
      <c r="H2829" s="107">
        <f t="shared" si="377"/>
        <v>0</v>
      </c>
      <c r="I2829" s="143">
        <f t="shared" si="373"/>
        <v>0</v>
      </c>
      <c r="J2829" s="142"/>
      <c r="K2829" s="183"/>
      <c r="L2829" s="7" t="str">
        <f t="shared" si="374"/>
        <v/>
      </c>
      <c r="M2829" s="7" t="str">
        <f t="shared" si="375"/>
        <v/>
      </c>
      <c r="N2829" s="7" t="str">
        <f t="shared" si="371"/>
        <v/>
      </c>
      <c r="O2829" s="144"/>
      <c r="P2829" s="355">
        <v>0</v>
      </c>
      <c r="Q2829" s="362">
        <f>SUM('NOVO HORIZONTE'!I2829)</f>
        <v>0</v>
      </c>
      <c r="R2829" s="363">
        <f t="shared" si="376"/>
        <v>0</v>
      </c>
      <c r="S2829" s="153">
        <f t="shared" si="370"/>
        <v>0</v>
      </c>
      <c r="T2829" s="364"/>
    </row>
    <row r="2830" ht="12.75" hidden="1" spans="1:20">
      <c r="A2830" s="154" t="s">
        <v>2979</v>
      </c>
      <c r="B2830" s="100"/>
      <c r="C2830" s="161" t="s">
        <v>2980</v>
      </c>
      <c r="D2830" s="156">
        <v>0</v>
      </c>
      <c r="E2830" s="378">
        <v>0</v>
      </c>
      <c r="F2830" s="379">
        <f t="shared" si="372"/>
        <v>0</v>
      </c>
      <c r="G2830" s="209">
        <f>ROUND(SUM('NOVO HORIZONTE'!G2830),2)</f>
        <v>0</v>
      </c>
      <c r="H2830" s="187">
        <f t="shared" si="377"/>
        <v>0</v>
      </c>
      <c r="I2830" s="188">
        <f t="shared" si="373"/>
        <v>0</v>
      </c>
      <c r="J2830" s="142"/>
      <c r="K2830" s="138" t="str">
        <f>IF(OR(SUM(I2830)&gt;0,SUM(I2830)&gt;0),"xx","")</f>
        <v/>
      </c>
      <c r="L2830" s="7" t="str">
        <f t="shared" si="374"/>
        <v/>
      </c>
      <c r="M2830" s="7" t="str">
        <f t="shared" si="375"/>
        <v/>
      </c>
      <c r="N2830" s="7" t="str">
        <f t="shared" si="371"/>
        <v/>
      </c>
      <c r="O2830" s="144"/>
      <c r="P2830" s="375"/>
      <c r="Q2830" s="362">
        <f>SUM('NOVO HORIZONTE'!I2830)</f>
        <v>0</v>
      </c>
      <c r="R2830" s="363">
        <f t="shared" si="376"/>
        <v>0</v>
      </c>
      <c r="S2830" s="153">
        <f t="shared" si="370"/>
        <v>0</v>
      </c>
      <c r="T2830" s="364"/>
    </row>
    <row r="2831" ht="12.75" hidden="1" spans="1:20">
      <c r="A2831" s="154" t="s">
        <v>2981</v>
      </c>
      <c r="B2831" s="100"/>
      <c r="C2831" s="161" t="s">
        <v>2982</v>
      </c>
      <c r="D2831" s="156">
        <v>0</v>
      </c>
      <c r="E2831" s="378">
        <v>0</v>
      </c>
      <c r="F2831" s="379">
        <f t="shared" si="372"/>
        <v>0</v>
      </c>
      <c r="G2831" s="209">
        <f>ROUND(SUM('NOVO HORIZONTE'!G2831),2)</f>
        <v>0</v>
      </c>
      <c r="H2831" s="187">
        <f t="shared" si="377"/>
        <v>0</v>
      </c>
      <c r="I2831" s="188">
        <f t="shared" si="373"/>
        <v>0</v>
      </c>
      <c r="J2831" s="142"/>
      <c r="K2831" s="138" t="str">
        <f>IF(OR(SUM(I2833:I2836)&gt;0,SUM(I2833:I2836)&gt;0),"xx","")</f>
        <v/>
      </c>
      <c r="L2831" s="7" t="str">
        <f t="shared" si="374"/>
        <v/>
      </c>
      <c r="M2831" s="7" t="str">
        <f t="shared" si="375"/>
        <v/>
      </c>
      <c r="N2831" s="7" t="str">
        <f t="shared" si="371"/>
        <v/>
      </c>
      <c r="O2831" s="144"/>
      <c r="P2831" s="375"/>
      <c r="Q2831" s="362">
        <f>SUM('NOVO HORIZONTE'!I2831)</f>
        <v>0</v>
      </c>
      <c r="R2831" s="363">
        <f t="shared" si="376"/>
        <v>0</v>
      </c>
      <c r="S2831" s="153">
        <f t="shared" si="370"/>
        <v>0</v>
      </c>
      <c r="T2831" s="364"/>
    </row>
    <row r="2832" ht="12.75" hidden="1" spans="1:20">
      <c r="A2832" s="154" t="s">
        <v>2983</v>
      </c>
      <c r="B2832" s="100"/>
      <c r="C2832" s="161" t="s">
        <v>2984</v>
      </c>
      <c r="D2832" s="156">
        <v>0</v>
      </c>
      <c r="E2832" s="378">
        <v>0</v>
      </c>
      <c r="F2832" s="379">
        <f t="shared" si="372"/>
        <v>0</v>
      </c>
      <c r="G2832" s="209">
        <f>ROUND(SUM('NOVO HORIZONTE'!G2832),2)</f>
        <v>0</v>
      </c>
      <c r="H2832" s="187">
        <f t="shared" si="377"/>
        <v>0</v>
      </c>
      <c r="I2832" s="188">
        <f t="shared" si="373"/>
        <v>0</v>
      </c>
      <c r="J2832" s="142"/>
      <c r="K2832" s="138" t="str">
        <f>IF(OR(SUM(I2833:I2833)&gt;0,SUM(I2833:I2833)&gt;0),"xx","")</f>
        <v/>
      </c>
      <c r="L2832" s="7" t="str">
        <f t="shared" si="374"/>
        <v/>
      </c>
      <c r="M2832" s="7" t="str">
        <f t="shared" si="375"/>
        <v/>
      </c>
      <c r="N2832" s="7" t="str">
        <f t="shared" si="371"/>
        <v/>
      </c>
      <c r="O2832" s="144"/>
      <c r="P2832" s="375"/>
      <c r="Q2832" s="362">
        <f>SUM('NOVO HORIZONTE'!I2832)</f>
        <v>0</v>
      </c>
      <c r="R2832" s="363">
        <f t="shared" si="376"/>
        <v>0</v>
      </c>
      <c r="S2832" s="153">
        <f t="shared" si="370"/>
        <v>0</v>
      </c>
      <c r="T2832" s="364"/>
    </row>
    <row r="2833" ht="33.75" hidden="1" spans="1:20">
      <c r="A2833" s="158">
        <v>94559</v>
      </c>
      <c r="B2833" s="100" t="s">
        <v>252</v>
      </c>
      <c r="C2833" s="104" t="s">
        <v>2985</v>
      </c>
      <c r="D2833" s="94" t="s">
        <v>261</v>
      </c>
      <c r="E2833" s="95">
        <v>855.97</v>
      </c>
      <c r="F2833" s="96">
        <f t="shared" si="372"/>
        <v>1050.62</v>
      </c>
      <c r="G2833" s="107">
        <f>ROUND(SUM('NOVO HORIZONTE'!G2833),2)</f>
        <v>0</v>
      </c>
      <c r="H2833" s="107">
        <f t="shared" si="377"/>
        <v>0</v>
      </c>
      <c r="I2833" s="143">
        <f t="shared" si="373"/>
        <v>0</v>
      </c>
      <c r="J2833" s="142"/>
      <c r="K2833" s="183"/>
      <c r="L2833" s="7" t="str">
        <f t="shared" si="374"/>
        <v/>
      </c>
      <c r="M2833" s="7" t="str">
        <f t="shared" si="375"/>
        <v/>
      </c>
      <c r="N2833" s="7" t="str">
        <f t="shared" si="371"/>
        <v/>
      </c>
      <c r="O2833" s="144"/>
      <c r="P2833" s="355">
        <v>0</v>
      </c>
      <c r="Q2833" s="362">
        <f>SUM('NOVO HORIZONTE'!I2833)</f>
        <v>0</v>
      </c>
      <c r="R2833" s="363">
        <f t="shared" si="376"/>
        <v>0</v>
      </c>
      <c r="S2833" s="153">
        <f t="shared" si="370"/>
        <v>0</v>
      </c>
      <c r="T2833" s="364"/>
    </row>
    <row r="2834" ht="12.75" hidden="1" spans="1:20">
      <c r="A2834" s="154" t="s">
        <v>2986</v>
      </c>
      <c r="B2834" s="100"/>
      <c r="C2834" s="161" t="s">
        <v>2987</v>
      </c>
      <c r="D2834" s="156">
        <v>0</v>
      </c>
      <c r="E2834" s="378">
        <v>0</v>
      </c>
      <c r="F2834" s="379">
        <f t="shared" si="372"/>
        <v>0</v>
      </c>
      <c r="G2834" s="209">
        <f>ROUND(SUM('NOVO HORIZONTE'!G2834),2)</f>
        <v>0</v>
      </c>
      <c r="H2834" s="187">
        <f t="shared" si="377"/>
        <v>0</v>
      </c>
      <c r="I2834" s="188">
        <f t="shared" si="373"/>
        <v>0</v>
      </c>
      <c r="J2834" s="142"/>
      <c r="K2834" s="138" t="str">
        <f>IF(OR(SUM(I2835:I2835)&gt;0,SUM(I2835:I2835)&gt;0),"xx","")</f>
        <v/>
      </c>
      <c r="L2834" s="7" t="str">
        <f t="shared" si="374"/>
        <v/>
      </c>
      <c r="M2834" s="7" t="str">
        <f t="shared" si="375"/>
        <v/>
      </c>
      <c r="N2834" s="7" t="str">
        <f t="shared" si="371"/>
        <v/>
      </c>
      <c r="O2834" s="144"/>
      <c r="P2834" s="375"/>
      <c r="Q2834" s="362">
        <f>SUM('NOVO HORIZONTE'!I2834)</f>
        <v>0</v>
      </c>
      <c r="R2834" s="363">
        <f t="shared" si="376"/>
        <v>0</v>
      </c>
      <c r="S2834" s="153">
        <f t="shared" si="370"/>
        <v>0</v>
      </c>
      <c r="T2834" s="364"/>
    </row>
    <row r="2835" ht="33.75" hidden="1" spans="1:20">
      <c r="A2835" s="158">
        <v>94562</v>
      </c>
      <c r="B2835" s="100" t="s">
        <v>252</v>
      </c>
      <c r="C2835" s="104" t="s">
        <v>2988</v>
      </c>
      <c r="D2835" s="94" t="s">
        <v>261</v>
      </c>
      <c r="E2835" s="95">
        <v>802.61</v>
      </c>
      <c r="F2835" s="96">
        <f t="shared" si="372"/>
        <v>985.12</v>
      </c>
      <c r="G2835" s="107">
        <f>ROUND(SUM('NOVO HORIZONTE'!G2835),2)</f>
        <v>0</v>
      </c>
      <c r="H2835" s="107">
        <f t="shared" si="377"/>
        <v>0</v>
      </c>
      <c r="I2835" s="143">
        <f t="shared" si="373"/>
        <v>0</v>
      </c>
      <c r="J2835" s="142"/>
      <c r="K2835" s="183"/>
      <c r="L2835" s="7" t="str">
        <f t="shared" si="374"/>
        <v/>
      </c>
      <c r="M2835" s="7" t="str">
        <f t="shared" si="375"/>
        <v/>
      </c>
      <c r="N2835" s="7" t="str">
        <f t="shared" si="371"/>
        <v/>
      </c>
      <c r="O2835" s="144"/>
      <c r="P2835" s="355">
        <v>0</v>
      </c>
      <c r="Q2835" s="362">
        <f>SUM('NOVO HORIZONTE'!I2835)</f>
        <v>0</v>
      </c>
      <c r="R2835" s="363">
        <f t="shared" si="376"/>
        <v>0</v>
      </c>
      <c r="S2835" s="153">
        <f t="shared" si="370"/>
        <v>0</v>
      </c>
      <c r="T2835" s="364"/>
    </row>
    <row r="2836" ht="12.75" hidden="1" spans="1:20">
      <c r="A2836" s="154" t="s">
        <v>2989</v>
      </c>
      <c r="B2836" s="100"/>
      <c r="C2836" s="161" t="s">
        <v>2990</v>
      </c>
      <c r="D2836" s="156">
        <v>0</v>
      </c>
      <c r="E2836" s="378">
        <v>0</v>
      </c>
      <c r="F2836" s="379">
        <f t="shared" si="372"/>
        <v>0</v>
      </c>
      <c r="G2836" s="209">
        <f>ROUND(SUM('NOVO HORIZONTE'!G2836),2)</f>
        <v>0</v>
      </c>
      <c r="H2836" s="187">
        <f t="shared" si="377"/>
        <v>0</v>
      </c>
      <c r="I2836" s="188">
        <f t="shared" si="373"/>
        <v>0</v>
      </c>
      <c r="J2836" s="142"/>
      <c r="K2836" s="138" t="str">
        <f>IF(OR(SUM(I2836)&gt;0,SUM(I2836)&gt;0),"xx","")</f>
        <v/>
      </c>
      <c r="L2836" s="7" t="str">
        <f t="shared" si="374"/>
        <v/>
      </c>
      <c r="M2836" s="7" t="str">
        <f t="shared" si="375"/>
        <v/>
      </c>
      <c r="N2836" s="7" t="str">
        <f t="shared" si="371"/>
        <v/>
      </c>
      <c r="O2836" s="144"/>
      <c r="P2836" s="375"/>
      <c r="Q2836" s="362">
        <f>SUM('NOVO HORIZONTE'!I2836)</f>
        <v>0</v>
      </c>
      <c r="R2836" s="363">
        <f t="shared" si="376"/>
        <v>0</v>
      </c>
      <c r="S2836" s="153">
        <f t="shared" si="370"/>
        <v>0</v>
      </c>
      <c r="T2836" s="364"/>
    </row>
    <row r="2837" ht="12.75" spans="1:20">
      <c r="A2837" s="154" t="s">
        <v>2991</v>
      </c>
      <c r="B2837" s="100"/>
      <c r="C2837" s="161" t="s">
        <v>2992</v>
      </c>
      <c r="D2837" s="156">
        <v>0</v>
      </c>
      <c r="E2837" s="378">
        <v>0</v>
      </c>
      <c r="F2837" s="379">
        <f t="shared" si="372"/>
        <v>0</v>
      </c>
      <c r="G2837" s="209">
        <f>ROUND(SUM('NOVO HORIZONTE'!G2837),2)</f>
        <v>0</v>
      </c>
      <c r="H2837" s="187">
        <f t="shared" si="377"/>
        <v>0</v>
      </c>
      <c r="I2837" s="188">
        <f t="shared" si="373"/>
        <v>0</v>
      </c>
      <c r="J2837" s="142"/>
      <c r="K2837" s="138" t="str">
        <f>IF(OR(SUM(I2838:I2846)&gt;0,SUM(I2838:I2846)&gt;0),"xx","")</f>
        <v>xx</v>
      </c>
      <c r="L2837" s="7" t="str">
        <f t="shared" si="374"/>
        <v>x</v>
      </c>
      <c r="M2837" s="7" t="str">
        <f t="shared" si="375"/>
        <v>x</v>
      </c>
      <c r="N2837" s="7" t="str">
        <f t="shared" si="371"/>
        <v>x</v>
      </c>
      <c r="O2837" s="144"/>
      <c r="P2837" s="375"/>
      <c r="Q2837" s="362">
        <f>SUM('NOVO HORIZONTE'!I2837)</f>
        <v>0</v>
      </c>
      <c r="R2837" s="363">
        <f t="shared" si="376"/>
        <v>0</v>
      </c>
      <c r="S2837" s="153">
        <f t="shared" si="370"/>
        <v>0</v>
      </c>
      <c r="T2837" s="364"/>
    </row>
    <row r="2838" ht="12.75" hidden="1" spans="1:20">
      <c r="A2838" s="158">
        <v>94587</v>
      </c>
      <c r="B2838" s="100" t="s">
        <v>252</v>
      </c>
      <c r="C2838" s="104" t="s">
        <v>2993</v>
      </c>
      <c r="D2838" s="94" t="s">
        <v>263</v>
      </c>
      <c r="E2838" s="95">
        <v>74.98</v>
      </c>
      <c r="F2838" s="96">
        <f t="shared" si="372"/>
        <v>92.03</v>
      </c>
      <c r="G2838" s="107">
        <f>ROUND(SUM('NOVO HORIZONTE'!G2838),2)</f>
        <v>0</v>
      </c>
      <c r="H2838" s="107">
        <f t="shared" si="377"/>
        <v>0</v>
      </c>
      <c r="I2838" s="143">
        <f t="shared" si="373"/>
        <v>0</v>
      </c>
      <c r="J2838" s="142"/>
      <c r="K2838" s="183"/>
      <c r="L2838" s="7" t="str">
        <f t="shared" si="374"/>
        <v/>
      </c>
      <c r="M2838" s="7" t="str">
        <f t="shared" si="375"/>
        <v/>
      </c>
      <c r="N2838" s="7" t="str">
        <f t="shared" si="371"/>
        <v/>
      </c>
      <c r="O2838" s="144"/>
      <c r="P2838" s="355">
        <v>0</v>
      </c>
      <c r="Q2838" s="362">
        <f>SUM('NOVO HORIZONTE'!I2838)</f>
        <v>0</v>
      </c>
      <c r="R2838" s="363">
        <f t="shared" si="376"/>
        <v>0</v>
      </c>
      <c r="S2838" s="153">
        <f t="shared" si="370"/>
        <v>0</v>
      </c>
      <c r="T2838" s="364"/>
    </row>
    <row r="2839" ht="12.75" hidden="1" spans="1:20">
      <c r="A2839" s="158">
        <v>94588</v>
      </c>
      <c r="B2839" s="100" t="s">
        <v>252</v>
      </c>
      <c r="C2839" s="104" t="s">
        <v>2994</v>
      </c>
      <c r="D2839" s="94" t="s">
        <v>263</v>
      </c>
      <c r="E2839" s="95">
        <v>65.03</v>
      </c>
      <c r="F2839" s="96">
        <f t="shared" si="372"/>
        <v>79.82</v>
      </c>
      <c r="G2839" s="107">
        <f>ROUND(SUM('NOVO HORIZONTE'!G2839),2)</f>
        <v>0</v>
      </c>
      <c r="H2839" s="107">
        <f t="shared" si="377"/>
        <v>0</v>
      </c>
      <c r="I2839" s="143">
        <f t="shared" si="373"/>
        <v>0</v>
      </c>
      <c r="J2839" s="142"/>
      <c r="K2839" s="183"/>
      <c r="L2839" s="7" t="str">
        <f t="shared" si="374"/>
        <v/>
      </c>
      <c r="M2839" s="7" t="str">
        <f t="shared" si="375"/>
        <v/>
      </c>
      <c r="N2839" s="7" t="str">
        <f t="shared" si="371"/>
        <v/>
      </c>
      <c r="O2839" s="144"/>
      <c r="P2839" s="355">
        <v>0</v>
      </c>
      <c r="Q2839" s="362">
        <f>SUM('NOVO HORIZONTE'!I2839)</f>
        <v>0</v>
      </c>
      <c r="R2839" s="363">
        <f t="shared" si="376"/>
        <v>0</v>
      </c>
      <c r="S2839" s="153">
        <f t="shared" si="370"/>
        <v>0</v>
      </c>
      <c r="T2839" s="364"/>
    </row>
    <row r="2840" ht="33.75" hidden="1" spans="1:20">
      <c r="A2840" s="158">
        <v>99837</v>
      </c>
      <c r="B2840" s="100" t="s">
        <v>252</v>
      </c>
      <c r="C2840" s="104" t="s">
        <v>2995</v>
      </c>
      <c r="D2840" s="94" t="s">
        <v>263</v>
      </c>
      <c r="E2840" s="95">
        <v>658.51</v>
      </c>
      <c r="F2840" s="96">
        <f t="shared" si="372"/>
        <v>808.26</v>
      </c>
      <c r="G2840" s="107">
        <f>ROUND(SUM('NOVO HORIZONTE'!G2840),2)</f>
        <v>0</v>
      </c>
      <c r="H2840" s="107">
        <f t="shared" si="377"/>
        <v>0</v>
      </c>
      <c r="I2840" s="143">
        <f t="shared" si="373"/>
        <v>0</v>
      </c>
      <c r="J2840" s="142"/>
      <c r="K2840" s="183"/>
      <c r="L2840" s="7" t="str">
        <f t="shared" si="374"/>
        <v/>
      </c>
      <c r="M2840" s="7" t="str">
        <f t="shared" si="375"/>
        <v/>
      </c>
      <c r="N2840" s="7" t="str">
        <f t="shared" si="371"/>
        <v/>
      </c>
      <c r="O2840" s="144"/>
      <c r="P2840" s="355">
        <v>0</v>
      </c>
      <c r="Q2840" s="362">
        <f>SUM('NOVO HORIZONTE'!I2840)</f>
        <v>0</v>
      </c>
      <c r="R2840" s="363">
        <f t="shared" si="376"/>
        <v>0</v>
      </c>
      <c r="S2840" s="153">
        <f t="shared" si="370"/>
        <v>0</v>
      </c>
      <c r="T2840" s="364"/>
    </row>
    <row r="2841" ht="33.75" hidden="1" spans="1:20">
      <c r="A2841" s="158">
        <v>99839</v>
      </c>
      <c r="B2841" s="100" t="s">
        <v>252</v>
      </c>
      <c r="C2841" s="104" t="s">
        <v>2996</v>
      </c>
      <c r="D2841" s="94" t="s">
        <v>263</v>
      </c>
      <c r="E2841" s="95">
        <v>548.13</v>
      </c>
      <c r="F2841" s="96">
        <f t="shared" si="372"/>
        <v>672.77</v>
      </c>
      <c r="G2841" s="107">
        <f>ROUND(SUM('NOVO HORIZONTE'!G2841),2)</f>
        <v>0</v>
      </c>
      <c r="H2841" s="107">
        <f t="shared" si="377"/>
        <v>0</v>
      </c>
      <c r="I2841" s="143">
        <f t="shared" si="373"/>
        <v>0</v>
      </c>
      <c r="J2841" s="142"/>
      <c r="K2841" s="183"/>
      <c r="L2841" s="7" t="str">
        <f t="shared" si="374"/>
        <v/>
      </c>
      <c r="M2841" s="7" t="str">
        <f t="shared" si="375"/>
        <v/>
      </c>
      <c r="N2841" s="7" t="str">
        <f t="shared" si="371"/>
        <v/>
      </c>
      <c r="O2841" s="144"/>
      <c r="P2841" s="355">
        <v>0</v>
      </c>
      <c r="Q2841" s="362">
        <f>SUM('NOVO HORIZONTE'!I2841)</f>
        <v>0</v>
      </c>
      <c r="R2841" s="363">
        <f t="shared" si="376"/>
        <v>0</v>
      </c>
      <c r="S2841" s="153">
        <f t="shared" ref="S2841:S2904" si="378">IF(R2841=0,0,IF(R2841&gt;0,"c","b"))</f>
        <v>0</v>
      </c>
      <c r="T2841" s="364"/>
    </row>
    <row r="2842" ht="22.5" hidden="1" spans="1:20">
      <c r="A2842" s="158">
        <v>99841</v>
      </c>
      <c r="B2842" s="100" t="s">
        <v>252</v>
      </c>
      <c r="C2842" s="104" t="s">
        <v>2997</v>
      </c>
      <c r="D2842" s="94" t="s">
        <v>263</v>
      </c>
      <c r="E2842" s="95">
        <v>1129.81</v>
      </c>
      <c r="F2842" s="96">
        <f t="shared" si="372"/>
        <v>1386.73</v>
      </c>
      <c r="G2842" s="107">
        <f>ROUND(SUM('NOVO HORIZONTE'!G2842),2)</f>
        <v>0</v>
      </c>
      <c r="H2842" s="107">
        <f t="shared" si="377"/>
        <v>0</v>
      </c>
      <c r="I2842" s="143">
        <f t="shared" si="373"/>
        <v>0</v>
      </c>
      <c r="J2842" s="142"/>
      <c r="K2842" s="183"/>
      <c r="L2842" s="7" t="str">
        <f t="shared" si="374"/>
        <v/>
      </c>
      <c r="M2842" s="7" t="str">
        <f t="shared" si="375"/>
        <v/>
      </c>
      <c r="N2842" s="7" t="str">
        <f t="shared" si="371"/>
        <v/>
      </c>
      <c r="O2842" s="144"/>
      <c r="P2842" s="355">
        <v>0</v>
      </c>
      <c r="Q2842" s="362">
        <f>SUM('NOVO HORIZONTE'!I2842)</f>
        <v>0</v>
      </c>
      <c r="R2842" s="363">
        <f t="shared" si="376"/>
        <v>0</v>
      </c>
      <c r="S2842" s="153">
        <f t="shared" si="378"/>
        <v>0</v>
      </c>
      <c r="T2842" s="364"/>
    </row>
    <row r="2843" ht="22.5" hidden="1" spans="1:20">
      <c r="A2843" s="158">
        <v>99861</v>
      </c>
      <c r="B2843" s="100" t="s">
        <v>252</v>
      </c>
      <c r="C2843" s="104" t="s">
        <v>2998</v>
      </c>
      <c r="D2843" s="94" t="s">
        <v>261</v>
      </c>
      <c r="E2843" s="95">
        <v>690.72</v>
      </c>
      <c r="F2843" s="96">
        <f t="shared" si="372"/>
        <v>847.79</v>
      </c>
      <c r="G2843" s="107">
        <f>ROUND(SUM('NOVO HORIZONTE'!G2843),2)</f>
        <v>0</v>
      </c>
      <c r="H2843" s="107">
        <f t="shared" si="377"/>
        <v>0</v>
      </c>
      <c r="I2843" s="143">
        <f t="shared" si="373"/>
        <v>0</v>
      </c>
      <c r="J2843" s="142"/>
      <c r="K2843" s="183"/>
      <c r="L2843" s="7" t="str">
        <f t="shared" si="374"/>
        <v/>
      </c>
      <c r="M2843" s="7" t="str">
        <f t="shared" si="375"/>
        <v/>
      </c>
      <c r="N2843" s="7" t="str">
        <f t="shared" si="371"/>
        <v/>
      </c>
      <c r="O2843" s="144"/>
      <c r="P2843" s="355">
        <v>0</v>
      </c>
      <c r="Q2843" s="362">
        <f>SUM('NOVO HORIZONTE'!I2843)</f>
        <v>0</v>
      </c>
      <c r="R2843" s="363">
        <f t="shared" si="376"/>
        <v>0</v>
      </c>
      <c r="S2843" s="153">
        <f t="shared" si="378"/>
        <v>0</v>
      </c>
      <c r="T2843" s="364"/>
    </row>
    <row r="2844" ht="13.5" spans="1:20">
      <c r="A2844" s="158">
        <v>99855</v>
      </c>
      <c r="B2844" s="100" t="s">
        <v>252</v>
      </c>
      <c r="C2844" s="104" t="s">
        <v>2999</v>
      </c>
      <c r="D2844" s="94" t="s">
        <v>263</v>
      </c>
      <c r="E2844" s="95">
        <v>118.81</v>
      </c>
      <c r="F2844" s="96">
        <f t="shared" si="372"/>
        <v>145.83</v>
      </c>
      <c r="G2844" s="107">
        <f>ROUND(SUM('NOVO HORIZONTE'!G2844),2)</f>
        <v>10.3</v>
      </c>
      <c r="H2844" s="107">
        <f t="shared" si="377"/>
        <v>145.83</v>
      </c>
      <c r="I2844" s="143">
        <f t="shared" si="373"/>
        <v>1502.05</v>
      </c>
      <c r="J2844" s="142"/>
      <c r="K2844" s="183"/>
      <c r="L2844" s="7" t="str">
        <f t="shared" si="374"/>
        <v>x</v>
      </c>
      <c r="M2844" s="7" t="str">
        <f t="shared" si="375"/>
        <v>x</v>
      </c>
      <c r="N2844" s="7" t="str">
        <f t="shared" si="371"/>
        <v>x</v>
      </c>
      <c r="O2844" s="144"/>
      <c r="P2844" s="355">
        <v>0</v>
      </c>
      <c r="Q2844" s="362">
        <f>SUM('NOVO HORIZONTE'!I2844)</f>
        <v>1502.05</v>
      </c>
      <c r="R2844" s="363">
        <f t="shared" si="376"/>
        <v>0</v>
      </c>
      <c r="S2844" s="153">
        <f t="shared" si="378"/>
        <v>0</v>
      </c>
      <c r="T2844" s="364"/>
    </row>
    <row r="2845" ht="12.75" hidden="1" spans="1:20">
      <c r="A2845" s="158">
        <v>99857</v>
      </c>
      <c r="B2845" s="100" t="s">
        <v>252</v>
      </c>
      <c r="C2845" s="104" t="s">
        <v>3000</v>
      </c>
      <c r="D2845" s="94" t="s">
        <v>263</v>
      </c>
      <c r="E2845" s="95">
        <v>102.06</v>
      </c>
      <c r="F2845" s="96">
        <f t="shared" si="372"/>
        <v>125.27</v>
      </c>
      <c r="G2845" s="107">
        <f>ROUND(SUM('NOVO HORIZONTE'!G2845),2)</f>
        <v>0</v>
      </c>
      <c r="H2845" s="107">
        <f t="shared" si="377"/>
        <v>0</v>
      </c>
      <c r="I2845" s="143">
        <f t="shared" si="373"/>
        <v>0</v>
      </c>
      <c r="J2845" s="142"/>
      <c r="K2845" s="183"/>
      <c r="L2845" s="7" t="str">
        <f t="shared" si="374"/>
        <v/>
      </c>
      <c r="M2845" s="7" t="str">
        <f t="shared" si="375"/>
        <v/>
      </c>
      <c r="N2845" s="7" t="str">
        <f t="shared" si="371"/>
        <v/>
      </c>
      <c r="O2845" s="144"/>
      <c r="P2845" s="355">
        <v>0</v>
      </c>
      <c r="Q2845" s="362">
        <f>SUM('NOVO HORIZONTE'!I2845)</f>
        <v>0</v>
      </c>
      <c r="R2845" s="363">
        <f t="shared" si="376"/>
        <v>0</v>
      </c>
      <c r="S2845" s="153">
        <f t="shared" si="378"/>
        <v>0</v>
      </c>
      <c r="T2845" s="364"/>
    </row>
    <row r="2846" ht="12.75" hidden="1" spans="1:20">
      <c r="A2846" s="158">
        <v>95541</v>
      </c>
      <c r="B2846" s="100" t="s">
        <v>252</v>
      </c>
      <c r="C2846" s="104" t="s">
        <v>3001</v>
      </c>
      <c r="D2846" s="94" t="s">
        <v>279</v>
      </c>
      <c r="E2846" s="95">
        <v>5.74</v>
      </c>
      <c r="F2846" s="96">
        <f t="shared" si="372"/>
        <v>7.05</v>
      </c>
      <c r="G2846" s="107">
        <f>ROUND(SUM('NOVO HORIZONTE'!G2846),2)</f>
        <v>0</v>
      </c>
      <c r="H2846" s="107">
        <f t="shared" si="377"/>
        <v>0</v>
      </c>
      <c r="I2846" s="143">
        <f t="shared" si="373"/>
        <v>0</v>
      </c>
      <c r="J2846" s="142"/>
      <c r="K2846" s="183"/>
      <c r="L2846" s="7" t="str">
        <f t="shared" si="374"/>
        <v/>
      </c>
      <c r="M2846" s="7" t="str">
        <f t="shared" si="375"/>
        <v/>
      </c>
      <c r="N2846" s="7" t="str">
        <f t="shared" si="371"/>
        <v/>
      </c>
      <c r="O2846" s="144"/>
      <c r="P2846" s="355">
        <v>0</v>
      </c>
      <c r="Q2846" s="362">
        <f>SUM('NOVO HORIZONTE'!I2846)</f>
        <v>0</v>
      </c>
      <c r="R2846" s="363">
        <f t="shared" si="376"/>
        <v>0</v>
      </c>
      <c r="S2846" s="153">
        <f t="shared" si="378"/>
        <v>0</v>
      </c>
      <c r="T2846" s="364"/>
    </row>
    <row r="2847" ht="12.75" hidden="1" spans="1:20">
      <c r="A2847" s="154" t="s">
        <v>3002</v>
      </c>
      <c r="B2847" s="100"/>
      <c r="C2847" s="161" t="s">
        <v>3003</v>
      </c>
      <c r="D2847" s="156">
        <v>0</v>
      </c>
      <c r="E2847" s="378">
        <v>0</v>
      </c>
      <c r="F2847" s="379">
        <f t="shared" si="372"/>
        <v>0</v>
      </c>
      <c r="G2847" s="209">
        <f>ROUND(SUM('NOVO HORIZONTE'!G2847),2)</f>
        <v>0</v>
      </c>
      <c r="H2847" s="187">
        <f t="shared" si="377"/>
        <v>0</v>
      </c>
      <c r="I2847" s="188">
        <f t="shared" si="373"/>
        <v>0</v>
      </c>
      <c r="J2847" s="142"/>
      <c r="K2847" s="138" t="str">
        <f>IF(OR(SUM(I2848:I2853)&gt;0,SUM(I2848:I2853)&gt;0),"xx","")</f>
        <v/>
      </c>
      <c r="L2847" s="7" t="str">
        <f t="shared" si="374"/>
        <v/>
      </c>
      <c r="M2847" s="7" t="str">
        <f t="shared" si="375"/>
        <v/>
      </c>
      <c r="N2847" s="7" t="str">
        <f t="shared" si="371"/>
        <v/>
      </c>
      <c r="O2847" s="144"/>
      <c r="P2847" s="375"/>
      <c r="Q2847" s="362">
        <f>SUM('NOVO HORIZONTE'!I2847)</f>
        <v>0</v>
      </c>
      <c r="R2847" s="363">
        <f t="shared" si="376"/>
        <v>0</v>
      </c>
      <c r="S2847" s="153">
        <f t="shared" si="378"/>
        <v>0</v>
      </c>
      <c r="T2847" s="364"/>
    </row>
    <row r="2848" ht="22.5" hidden="1" spans="1:20">
      <c r="A2848" s="158">
        <v>100674</v>
      </c>
      <c r="B2848" s="100" t="s">
        <v>252</v>
      </c>
      <c r="C2848" s="104" t="s">
        <v>3004</v>
      </c>
      <c r="D2848" s="94" t="s">
        <v>261</v>
      </c>
      <c r="E2848" s="95">
        <v>1350.07</v>
      </c>
      <c r="F2848" s="96">
        <f t="shared" si="372"/>
        <v>1657.08</v>
      </c>
      <c r="G2848" s="107">
        <f>ROUND(SUM('NOVO HORIZONTE'!G2848),2)</f>
        <v>0</v>
      </c>
      <c r="H2848" s="107">
        <f t="shared" si="377"/>
        <v>0</v>
      </c>
      <c r="I2848" s="143">
        <f t="shared" si="373"/>
        <v>0</v>
      </c>
      <c r="J2848" s="142"/>
      <c r="K2848" s="183"/>
      <c r="L2848" s="7" t="str">
        <f t="shared" si="374"/>
        <v/>
      </c>
      <c r="M2848" s="7" t="str">
        <f t="shared" si="375"/>
        <v/>
      </c>
      <c r="N2848" s="7" t="str">
        <f t="shared" si="371"/>
        <v/>
      </c>
      <c r="O2848" s="144"/>
      <c r="P2848" s="355">
        <v>0</v>
      </c>
      <c r="Q2848" s="362">
        <f>SUM('NOVO HORIZONTE'!I2848)</f>
        <v>0</v>
      </c>
      <c r="R2848" s="363">
        <f t="shared" si="376"/>
        <v>0</v>
      </c>
      <c r="S2848" s="153">
        <f t="shared" si="378"/>
        <v>0</v>
      </c>
      <c r="T2848" s="364"/>
    </row>
    <row r="2849" ht="22.5" hidden="1" spans="1:20">
      <c r="A2849" s="158">
        <v>94569</v>
      </c>
      <c r="B2849" s="100" t="s">
        <v>252</v>
      </c>
      <c r="C2849" s="104" t="s">
        <v>3005</v>
      </c>
      <c r="D2849" s="94" t="s">
        <v>261</v>
      </c>
      <c r="E2849" s="95">
        <v>1206.69</v>
      </c>
      <c r="F2849" s="96">
        <f t="shared" si="372"/>
        <v>1481.09</v>
      </c>
      <c r="G2849" s="107">
        <f>ROUND(SUM('NOVO HORIZONTE'!G2849),2)</f>
        <v>0</v>
      </c>
      <c r="H2849" s="107">
        <f t="shared" si="377"/>
        <v>0</v>
      </c>
      <c r="I2849" s="143">
        <f t="shared" si="373"/>
        <v>0</v>
      </c>
      <c r="J2849" s="142"/>
      <c r="K2849" s="183"/>
      <c r="L2849" s="7" t="str">
        <f t="shared" si="374"/>
        <v/>
      </c>
      <c r="M2849" s="7" t="str">
        <f t="shared" si="375"/>
        <v/>
      </c>
      <c r="N2849" s="7" t="str">
        <f t="shared" si="371"/>
        <v/>
      </c>
      <c r="O2849" s="144"/>
      <c r="P2849" s="355">
        <v>0</v>
      </c>
      <c r="Q2849" s="362">
        <f>SUM('NOVO HORIZONTE'!I2849)</f>
        <v>0</v>
      </c>
      <c r="R2849" s="363">
        <f t="shared" si="376"/>
        <v>0</v>
      </c>
      <c r="S2849" s="153">
        <f t="shared" si="378"/>
        <v>0</v>
      </c>
      <c r="T2849" s="364"/>
    </row>
    <row r="2850" ht="33.75" hidden="1" spans="1:20">
      <c r="A2850" s="158">
        <v>94570</v>
      </c>
      <c r="B2850" s="100" t="s">
        <v>252</v>
      </c>
      <c r="C2850" s="104" t="s">
        <v>3006</v>
      </c>
      <c r="D2850" s="94" t="s">
        <v>261</v>
      </c>
      <c r="E2850" s="95">
        <v>635.12</v>
      </c>
      <c r="F2850" s="96">
        <f t="shared" si="372"/>
        <v>779.55</v>
      </c>
      <c r="G2850" s="107">
        <f>ROUND(SUM('NOVO HORIZONTE'!G2850),2)</f>
        <v>0</v>
      </c>
      <c r="H2850" s="107">
        <f t="shared" si="377"/>
        <v>0</v>
      </c>
      <c r="I2850" s="143">
        <f t="shared" si="373"/>
        <v>0</v>
      </c>
      <c r="J2850" s="142"/>
      <c r="K2850" s="183"/>
      <c r="L2850" s="7" t="str">
        <f t="shared" si="374"/>
        <v/>
      </c>
      <c r="M2850" s="7" t="str">
        <f t="shared" si="375"/>
        <v/>
      </c>
      <c r="N2850" s="7" t="str">
        <f t="shared" si="371"/>
        <v/>
      </c>
      <c r="O2850" s="144"/>
      <c r="P2850" s="355">
        <v>0</v>
      </c>
      <c r="Q2850" s="362">
        <f>SUM('NOVO HORIZONTE'!I2850)</f>
        <v>0</v>
      </c>
      <c r="R2850" s="363">
        <f t="shared" si="376"/>
        <v>0</v>
      </c>
      <c r="S2850" s="153">
        <f t="shared" si="378"/>
        <v>0</v>
      </c>
      <c r="T2850" s="364"/>
    </row>
    <row r="2851" ht="33.75" hidden="1" spans="1:20">
      <c r="A2851" s="158">
        <v>94572</v>
      </c>
      <c r="B2851" s="100" t="s">
        <v>252</v>
      </c>
      <c r="C2851" s="104" t="s">
        <v>3007</v>
      </c>
      <c r="D2851" s="94" t="s">
        <v>261</v>
      </c>
      <c r="E2851" s="95">
        <v>912.29</v>
      </c>
      <c r="F2851" s="96">
        <f t="shared" si="372"/>
        <v>1119.74</v>
      </c>
      <c r="G2851" s="107">
        <f>ROUND(SUM('NOVO HORIZONTE'!G2851),2)</f>
        <v>0</v>
      </c>
      <c r="H2851" s="107">
        <f t="shared" si="377"/>
        <v>0</v>
      </c>
      <c r="I2851" s="143">
        <f t="shared" si="373"/>
        <v>0</v>
      </c>
      <c r="J2851" s="142"/>
      <c r="K2851" s="183"/>
      <c r="L2851" s="7" t="str">
        <f t="shared" si="374"/>
        <v/>
      </c>
      <c r="M2851" s="7" t="str">
        <f t="shared" si="375"/>
        <v/>
      </c>
      <c r="N2851" s="7" t="str">
        <f t="shared" si="371"/>
        <v/>
      </c>
      <c r="O2851" s="144"/>
      <c r="P2851" s="355">
        <v>0</v>
      </c>
      <c r="Q2851" s="362">
        <f>SUM('NOVO HORIZONTE'!I2851)</f>
        <v>0</v>
      </c>
      <c r="R2851" s="363">
        <f t="shared" si="376"/>
        <v>0</v>
      </c>
      <c r="S2851" s="153">
        <f t="shared" si="378"/>
        <v>0</v>
      </c>
      <c r="T2851" s="364"/>
    </row>
    <row r="2852" ht="33.75" hidden="1" spans="1:20">
      <c r="A2852" s="158">
        <v>94573</v>
      </c>
      <c r="B2852" s="100" t="s">
        <v>252</v>
      </c>
      <c r="C2852" s="104" t="s">
        <v>3008</v>
      </c>
      <c r="D2852" s="94" t="s">
        <v>261</v>
      </c>
      <c r="E2852" s="95">
        <v>731.06</v>
      </c>
      <c r="F2852" s="96">
        <f t="shared" si="372"/>
        <v>897.3</v>
      </c>
      <c r="G2852" s="107">
        <f>ROUND(SUM('NOVO HORIZONTE'!G2852),2)</f>
        <v>0</v>
      </c>
      <c r="H2852" s="107">
        <f t="shared" si="377"/>
        <v>0</v>
      </c>
      <c r="I2852" s="143">
        <f t="shared" si="373"/>
        <v>0</v>
      </c>
      <c r="J2852" s="142"/>
      <c r="K2852" s="183"/>
      <c r="L2852" s="7" t="str">
        <f t="shared" si="374"/>
        <v/>
      </c>
      <c r="M2852" s="7" t="str">
        <f t="shared" si="375"/>
        <v/>
      </c>
      <c r="N2852" s="7" t="str">
        <f t="shared" si="371"/>
        <v/>
      </c>
      <c r="O2852" s="144"/>
      <c r="P2852" s="355">
        <v>0</v>
      </c>
      <c r="Q2852" s="362">
        <f>SUM('NOVO HORIZONTE'!I2852)</f>
        <v>0</v>
      </c>
      <c r="R2852" s="363">
        <f t="shared" si="376"/>
        <v>0</v>
      </c>
      <c r="S2852" s="153">
        <f t="shared" si="378"/>
        <v>0</v>
      </c>
      <c r="T2852" s="364"/>
    </row>
    <row r="2853" ht="33.75" hidden="1" spans="1:20">
      <c r="A2853" s="158">
        <v>94580</v>
      </c>
      <c r="B2853" s="100" t="s">
        <v>252</v>
      </c>
      <c r="C2853" s="104" t="s">
        <v>3009</v>
      </c>
      <c r="D2853" s="94" t="s">
        <v>261</v>
      </c>
      <c r="E2853" s="95">
        <v>1012.87</v>
      </c>
      <c r="F2853" s="96">
        <f t="shared" si="372"/>
        <v>1243.2</v>
      </c>
      <c r="G2853" s="107">
        <f>ROUND(SUM('NOVO HORIZONTE'!G2853),2)</f>
        <v>0</v>
      </c>
      <c r="H2853" s="107">
        <f t="shared" si="377"/>
        <v>0</v>
      </c>
      <c r="I2853" s="143">
        <f t="shared" si="373"/>
        <v>0</v>
      </c>
      <c r="J2853" s="142"/>
      <c r="K2853" s="183"/>
      <c r="L2853" s="7" t="str">
        <f t="shared" si="374"/>
        <v/>
      </c>
      <c r="M2853" s="7" t="str">
        <f t="shared" si="375"/>
        <v/>
      </c>
      <c r="N2853" s="7" t="str">
        <f t="shared" si="371"/>
        <v/>
      </c>
      <c r="O2853" s="144"/>
      <c r="P2853" s="355">
        <v>0</v>
      </c>
      <c r="Q2853" s="362">
        <f>SUM('NOVO HORIZONTE'!I2853)</f>
        <v>0</v>
      </c>
      <c r="R2853" s="363">
        <f t="shared" si="376"/>
        <v>0</v>
      </c>
      <c r="S2853" s="153">
        <f t="shared" si="378"/>
        <v>0</v>
      </c>
      <c r="T2853" s="364"/>
    </row>
    <row r="2854" ht="12.75" hidden="1" spans="1:20">
      <c r="A2854" s="154" t="s">
        <v>3010</v>
      </c>
      <c r="B2854" s="100"/>
      <c r="C2854" s="161" t="s">
        <v>3011</v>
      </c>
      <c r="D2854" s="156">
        <v>0</v>
      </c>
      <c r="E2854" s="378">
        <v>0</v>
      </c>
      <c r="F2854" s="379">
        <f t="shared" si="372"/>
        <v>0</v>
      </c>
      <c r="G2854" s="209">
        <f>ROUND(SUM('NOVO HORIZONTE'!G2854),2)</f>
        <v>0</v>
      </c>
      <c r="H2854" s="187">
        <f t="shared" si="377"/>
        <v>0</v>
      </c>
      <c r="I2854" s="188">
        <f t="shared" si="373"/>
        <v>0</v>
      </c>
      <c r="J2854" s="142"/>
      <c r="K2854" s="138" t="str">
        <f>IF(OR(SUM(I2855:I2857)&gt;0,SUM(I2855:I2857)&gt;0),"xx","")</f>
        <v/>
      </c>
      <c r="L2854" s="7" t="str">
        <f t="shared" si="374"/>
        <v/>
      </c>
      <c r="M2854" s="7" t="str">
        <f t="shared" si="375"/>
        <v/>
      </c>
      <c r="N2854" s="7" t="str">
        <f t="shared" si="371"/>
        <v/>
      </c>
      <c r="O2854" s="144"/>
      <c r="P2854" s="375"/>
      <c r="Q2854" s="362">
        <f>SUM('NOVO HORIZONTE'!I2854)</f>
        <v>0</v>
      </c>
      <c r="R2854" s="363">
        <f t="shared" si="376"/>
        <v>0</v>
      </c>
      <c r="S2854" s="153">
        <f t="shared" si="378"/>
        <v>0</v>
      </c>
      <c r="T2854" s="364"/>
    </row>
    <row r="2855" ht="12.75" hidden="1" spans="1:20">
      <c r="A2855" s="158">
        <v>99862</v>
      </c>
      <c r="B2855" s="100" t="s">
        <v>252</v>
      </c>
      <c r="C2855" s="104" t="s">
        <v>3012</v>
      </c>
      <c r="D2855" s="94" t="s">
        <v>261</v>
      </c>
      <c r="E2855" s="95">
        <v>684.4</v>
      </c>
      <c r="F2855" s="96">
        <f t="shared" si="372"/>
        <v>840.03</v>
      </c>
      <c r="G2855" s="107">
        <f>ROUND(SUM('NOVO HORIZONTE'!G2855),2)</f>
        <v>0</v>
      </c>
      <c r="H2855" s="107">
        <f t="shared" si="377"/>
        <v>0</v>
      </c>
      <c r="I2855" s="143">
        <f t="shared" si="373"/>
        <v>0</v>
      </c>
      <c r="J2855" s="142"/>
      <c r="K2855" s="183"/>
      <c r="L2855" s="7" t="str">
        <f t="shared" si="374"/>
        <v/>
      </c>
      <c r="M2855" s="7" t="str">
        <f t="shared" si="375"/>
        <v/>
      </c>
      <c r="N2855" s="7" t="str">
        <f t="shared" si="371"/>
        <v/>
      </c>
      <c r="O2855" s="144"/>
      <c r="P2855" s="355">
        <v>0</v>
      </c>
      <c r="Q2855" s="362">
        <f>SUM('NOVO HORIZONTE'!I2855)</f>
        <v>0</v>
      </c>
      <c r="R2855" s="363">
        <f t="shared" si="376"/>
        <v>0</v>
      </c>
      <c r="S2855" s="153">
        <f t="shared" si="378"/>
        <v>0</v>
      </c>
      <c r="T2855" s="364"/>
    </row>
    <row r="2856" ht="12.75" hidden="1" spans="1:20">
      <c r="A2856" s="158">
        <v>94589</v>
      </c>
      <c r="B2856" s="100" t="s">
        <v>252</v>
      </c>
      <c r="C2856" s="104" t="s">
        <v>3013</v>
      </c>
      <c r="D2856" s="94" t="s">
        <v>263</v>
      </c>
      <c r="E2856" s="95">
        <v>30.67</v>
      </c>
      <c r="F2856" s="96">
        <f t="shared" si="372"/>
        <v>37.64</v>
      </c>
      <c r="G2856" s="107">
        <f>ROUND(SUM('NOVO HORIZONTE'!G2856),2)</f>
        <v>0</v>
      </c>
      <c r="H2856" s="107">
        <f t="shared" si="377"/>
        <v>0</v>
      </c>
      <c r="I2856" s="143">
        <f t="shared" si="373"/>
        <v>0</v>
      </c>
      <c r="J2856" s="142"/>
      <c r="K2856" s="183"/>
      <c r="L2856" s="7" t="str">
        <f t="shared" si="374"/>
        <v/>
      </c>
      <c r="M2856" s="7" t="str">
        <f t="shared" si="375"/>
        <v/>
      </c>
      <c r="N2856" s="7" t="str">
        <f t="shared" si="371"/>
        <v/>
      </c>
      <c r="O2856" s="144"/>
      <c r="P2856" s="355">
        <v>0</v>
      </c>
      <c r="Q2856" s="362">
        <f>SUM('NOVO HORIZONTE'!I2856)</f>
        <v>0</v>
      </c>
      <c r="R2856" s="363">
        <f t="shared" si="376"/>
        <v>0</v>
      </c>
      <c r="S2856" s="153">
        <f t="shared" si="378"/>
        <v>0</v>
      </c>
      <c r="T2856" s="364"/>
    </row>
    <row r="2857" ht="12.75" hidden="1" spans="1:20">
      <c r="A2857" s="158">
        <v>94590</v>
      </c>
      <c r="B2857" s="100" t="s">
        <v>252</v>
      </c>
      <c r="C2857" s="104" t="s">
        <v>3014</v>
      </c>
      <c r="D2857" s="94" t="s">
        <v>263</v>
      </c>
      <c r="E2857" s="95">
        <v>25.97</v>
      </c>
      <c r="F2857" s="96">
        <f t="shared" si="372"/>
        <v>31.88</v>
      </c>
      <c r="G2857" s="107">
        <f>ROUND(SUM('NOVO HORIZONTE'!G2857),2)</f>
        <v>0</v>
      </c>
      <c r="H2857" s="107">
        <f t="shared" si="377"/>
        <v>0</v>
      </c>
      <c r="I2857" s="143">
        <f t="shared" si="373"/>
        <v>0</v>
      </c>
      <c r="J2857" s="142"/>
      <c r="K2857" s="183"/>
      <c r="L2857" s="7" t="str">
        <f t="shared" si="374"/>
        <v/>
      </c>
      <c r="M2857" s="7" t="str">
        <f t="shared" si="375"/>
        <v/>
      </c>
      <c r="N2857" s="7" t="str">
        <f t="shared" si="371"/>
        <v/>
      </c>
      <c r="O2857" s="144"/>
      <c r="P2857" s="355">
        <v>0</v>
      </c>
      <c r="Q2857" s="362">
        <f>SUM('NOVO HORIZONTE'!I2857)</f>
        <v>0</v>
      </c>
      <c r="R2857" s="363">
        <f t="shared" si="376"/>
        <v>0</v>
      </c>
      <c r="S2857" s="153">
        <f t="shared" si="378"/>
        <v>0</v>
      </c>
      <c r="T2857" s="364"/>
    </row>
    <row r="2858" ht="12.75" hidden="1" spans="1:20">
      <c r="A2858" s="154" t="s">
        <v>3015</v>
      </c>
      <c r="B2858" s="100"/>
      <c r="C2858" s="161" t="s">
        <v>3016</v>
      </c>
      <c r="D2858" s="156">
        <v>0</v>
      </c>
      <c r="E2858" s="378">
        <v>0</v>
      </c>
      <c r="F2858" s="379">
        <f t="shared" si="372"/>
        <v>0</v>
      </c>
      <c r="G2858" s="209">
        <f>ROUND(SUM('NOVO HORIZONTE'!G2858),2)</f>
        <v>0</v>
      </c>
      <c r="H2858" s="187">
        <f t="shared" si="377"/>
        <v>0</v>
      </c>
      <c r="I2858" s="188">
        <f t="shared" si="373"/>
        <v>0</v>
      </c>
      <c r="J2858" s="142"/>
      <c r="K2858" s="138" t="str">
        <f>IF(OR(SUM(I2859:I2874)&gt;0,SUM(I2859:I2874)&gt;0),"xx","")</f>
        <v/>
      </c>
      <c r="L2858" s="7" t="str">
        <f t="shared" si="374"/>
        <v/>
      </c>
      <c r="M2858" s="7" t="str">
        <f t="shared" si="375"/>
        <v/>
      </c>
      <c r="N2858" s="7" t="str">
        <f t="shared" si="371"/>
        <v/>
      </c>
      <c r="O2858" s="144"/>
      <c r="P2858" s="375"/>
      <c r="Q2858" s="362">
        <f>SUM('NOVO HORIZONTE'!I2858)</f>
        <v>0</v>
      </c>
      <c r="R2858" s="363">
        <f t="shared" si="376"/>
        <v>0</v>
      </c>
      <c r="S2858" s="153">
        <f t="shared" si="378"/>
        <v>0</v>
      </c>
      <c r="T2858" s="364"/>
    </row>
    <row r="2859" ht="12.75" hidden="1" spans="1:20">
      <c r="A2859" s="158">
        <v>100703</v>
      </c>
      <c r="B2859" s="100" t="s">
        <v>252</v>
      </c>
      <c r="C2859" s="104" t="s">
        <v>3017</v>
      </c>
      <c r="D2859" s="94" t="s">
        <v>279</v>
      </c>
      <c r="E2859" s="95">
        <v>34.65</v>
      </c>
      <c r="F2859" s="96">
        <f t="shared" si="372"/>
        <v>42.53</v>
      </c>
      <c r="G2859" s="107">
        <f>ROUND(SUM('NOVO HORIZONTE'!G2859),2)</f>
        <v>0</v>
      </c>
      <c r="H2859" s="107">
        <f t="shared" si="377"/>
        <v>0</v>
      </c>
      <c r="I2859" s="143">
        <f t="shared" si="373"/>
        <v>0</v>
      </c>
      <c r="J2859" s="142"/>
      <c r="K2859" s="183"/>
      <c r="L2859" s="7" t="str">
        <f t="shared" si="374"/>
        <v/>
      </c>
      <c r="M2859" s="7" t="str">
        <f t="shared" si="375"/>
        <v/>
      </c>
      <c r="N2859" s="7" t="str">
        <f t="shared" ref="N2859:N2922" si="379">M2859</f>
        <v/>
      </c>
      <c r="O2859" s="144"/>
      <c r="P2859" s="355">
        <v>0</v>
      </c>
      <c r="Q2859" s="362">
        <f>SUM('NOVO HORIZONTE'!I2859)</f>
        <v>0</v>
      </c>
      <c r="R2859" s="363">
        <f t="shared" si="376"/>
        <v>0</v>
      </c>
      <c r="S2859" s="153">
        <f t="shared" si="378"/>
        <v>0</v>
      </c>
      <c r="T2859" s="364"/>
    </row>
    <row r="2860" ht="22.5" hidden="1" spans="1:20">
      <c r="A2860" s="158">
        <v>100704</v>
      </c>
      <c r="B2860" s="100" t="s">
        <v>252</v>
      </c>
      <c r="C2860" s="104" t="s">
        <v>3018</v>
      </c>
      <c r="D2860" s="94" t="s">
        <v>279</v>
      </c>
      <c r="E2860" s="95">
        <v>72.22</v>
      </c>
      <c r="F2860" s="96">
        <f t="shared" si="372"/>
        <v>88.64</v>
      </c>
      <c r="G2860" s="107">
        <f>ROUND(SUM('NOVO HORIZONTE'!G2860),2)</f>
        <v>0</v>
      </c>
      <c r="H2860" s="107">
        <f t="shared" si="377"/>
        <v>0</v>
      </c>
      <c r="I2860" s="143">
        <f t="shared" si="373"/>
        <v>0</v>
      </c>
      <c r="J2860" s="142"/>
      <c r="K2860" s="183"/>
      <c r="L2860" s="7" t="str">
        <f t="shared" si="374"/>
        <v/>
      </c>
      <c r="M2860" s="7" t="str">
        <f t="shared" si="375"/>
        <v/>
      </c>
      <c r="N2860" s="7" t="str">
        <f t="shared" si="379"/>
        <v/>
      </c>
      <c r="O2860" s="144"/>
      <c r="P2860" s="355">
        <v>0</v>
      </c>
      <c r="Q2860" s="362">
        <f>SUM('NOVO HORIZONTE'!I2860)</f>
        <v>0</v>
      </c>
      <c r="R2860" s="363">
        <f t="shared" si="376"/>
        <v>0</v>
      </c>
      <c r="S2860" s="153">
        <f t="shared" si="378"/>
        <v>0</v>
      </c>
      <c r="T2860" s="364"/>
    </row>
    <row r="2861" ht="12.75" hidden="1" spans="1:20">
      <c r="A2861" s="158">
        <v>102188</v>
      </c>
      <c r="B2861" s="100" t="s">
        <v>252</v>
      </c>
      <c r="C2861" s="104" t="s">
        <v>3019</v>
      </c>
      <c r="D2861" s="94" t="s">
        <v>279</v>
      </c>
      <c r="E2861" s="95">
        <v>1046.64</v>
      </c>
      <c r="F2861" s="96">
        <f t="shared" si="372"/>
        <v>1284.65</v>
      </c>
      <c r="G2861" s="107">
        <f>ROUND(SUM('NOVO HORIZONTE'!G2861),2)</f>
        <v>0</v>
      </c>
      <c r="H2861" s="107">
        <f t="shared" si="377"/>
        <v>0</v>
      </c>
      <c r="I2861" s="143">
        <f t="shared" si="373"/>
        <v>0</v>
      </c>
      <c r="J2861" s="142"/>
      <c r="K2861" s="183"/>
      <c r="L2861" s="7" t="str">
        <f t="shared" si="374"/>
        <v/>
      </c>
      <c r="M2861" s="7" t="str">
        <f t="shared" si="375"/>
        <v/>
      </c>
      <c r="N2861" s="7" t="str">
        <f t="shared" si="379"/>
        <v/>
      </c>
      <c r="O2861" s="144"/>
      <c r="P2861" s="355">
        <v>0</v>
      </c>
      <c r="Q2861" s="362">
        <f>SUM('NOVO HORIZONTE'!I2861)</f>
        <v>0</v>
      </c>
      <c r="R2861" s="363">
        <f t="shared" si="376"/>
        <v>0</v>
      </c>
      <c r="S2861" s="153">
        <f t="shared" si="378"/>
        <v>0</v>
      </c>
      <c r="T2861" s="364"/>
    </row>
    <row r="2862" ht="33.75" hidden="1" spans="1:20">
      <c r="A2862" s="158">
        <v>102189</v>
      </c>
      <c r="B2862" s="100" t="s">
        <v>252</v>
      </c>
      <c r="C2862" s="104" t="s">
        <v>3020</v>
      </c>
      <c r="D2862" s="94" t="s">
        <v>279</v>
      </c>
      <c r="E2862" s="95">
        <v>290.31</v>
      </c>
      <c r="F2862" s="96">
        <f t="shared" ref="F2862:F2925" si="380">IF(E2862=0,0,IF(P2862=0,ROUND(E2862*(1+E$13),2),ROUND(E2862*(1+E$12),2)))</f>
        <v>356.33</v>
      </c>
      <c r="G2862" s="107">
        <f>ROUND(SUM('NOVO HORIZONTE'!G2862),2)</f>
        <v>0</v>
      </c>
      <c r="H2862" s="107">
        <f t="shared" si="377"/>
        <v>0</v>
      </c>
      <c r="I2862" s="143">
        <f t="shared" ref="I2862:I2925" si="381">IF(ISBLANK(G2862),0,ROUND(G2862*H2862,2))</f>
        <v>0</v>
      </c>
      <c r="J2862" s="142"/>
      <c r="K2862" s="183"/>
      <c r="L2862" s="7" t="str">
        <f t="shared" ref="L2862:L2925" si="382">IF(K2862="X","x",IF(K2862="xx","x",IF(I2862&gt;0,"x","")))</f>
        <v/>
      </c>
      <c r="M2862" s="7" t="str">
        <f t="shared" ref="M2862:M2925" si="383">IF(K2862="X","x",IF(K2862="xx","x",IF(I2862&gt;0,"x","")))</f>
        <v/>
      </c>
      <c r="N2862" s="7" t="str">
        <f t="shared" si="379"/>
        <v/>
      </c>
      <c r="O2862" s="144"/>
      <c r="P2862" s="355">
        <v>0</v>
      </c>
      <c r="Q2862" s="362">
        <f>SUM('NOVO HORIZONTE'!I2862)</f>
        <v>0</v>
      </c>
      <c r="R2862" s="363">
        <f t="shared" ref="R2862:R2925" si="384">I2862-Q2862</f>
        <v>0</v>
      </c>
      <c r="S2862" s="153">
        <f t="shared" si="378"/>
        <v>0</v>
      </c>
      <c r="T2862" s="364"/>
    </row>
    <row r="2863" ht="22.5" hidden="1" spans="1:20">
      <c r="A2863" s="158">
        <v>100704</v>
      </c>
      <c r="B2863" s="100" t="s">
        <v>252</v>
      </c>
      <c r="C2863" s="104" t="s">
        <v>3018</v>
      </c>
      <c r="D2863" s="94" t="s">
        <v>279</v>
      </c>
      <c r="E2863" s="95">
        <v>72.22</v>
      </c>
      <c r="F2863" s="96">
        <f t="shared" si="380"/>
        <v>88.64</v>
      </c>
      <c r="G2863" s="107">
        <f>ROUND(SUM('NOVO HORIZONTE'!G2863),2)</f>
        <v>0</v>
      </c>
      <c r="H2863" s="107">
        <f t="shared" ref="H2863:H2926" si="385">IF(G2863=0,0,F2863)</f>
        <v>0</v>
      </c>
      <c r="I2863" s="143">
        <f t="shared" si="381"/>
        <v>0</v>
      </c>
      <c r="J2863" s="142"/>
      <c r="K2863" s="183"/>
      <c r="L2863" s="7" t="str">
        <f t="shared" si="382"/>
        <v/>
      </c>
      <c r="M2863" s="7" t="str">
        <f t="shared" si="383"/>
        <v/>
      </c>
      <c r="N2863" s="7" t="str">
        <f t="shared" si="379"/>
        <v/>
      </c>
      <c r="O2863" s="144"/>
      <c r="P2863" s="355">
        <v>0</v>
      </c>
      <c r="Q2863" s="362">
        <f>SUM('NOVO HORIZONTE'!I2863)</f>
        <v>0</v>
      </c>
      <c r="R2863" s="363">
        <f t="shared" si="384"/>
        <v>0</v>
      </c>
      <c r="S2863" s="153">
        <f t="shared" si="378"/>
        <v>0</v>
      </c>
      <c r="T2863" s="364"/>
    </row>
    <row r="2864" ht="12.75" hidden="1" spans="1:20">
      <c r="A2864" s="158">
        <v>100706</v>
      </c>
      <c r="B2864" s="100" t="s">
        <v>252</v>
      </c>
      <c r="C2864" s="104" t="s">
        <v>3021</v>
      </c>
      <c r="D2864" s="94" t="s">
        <v>279</v>
      </c>
      <c r="E2864" s="95">
        <v>78.88</v>
      </c>
      <c r="F2864" s="96">
        <f t="shared" si="380"/>
        <v>96.82</v>
      </c>
      <c r="G2864" s="107">
        <f>ROUND(SUM('NOVO HORIZONTE'!G2864),2)</f>
        <v>0</v>
      </c>
      <c r="H2864" s="107">
        <f t="shared" si="385"/>
        <v>0</v>
      </c>
      <c r="I2864" s="143">
        <f t="shared" si="381"/>
        <v>0</v>
      </c>
      <c r="J2864" s="142"/>
      <c r="K2864" s="183"/>
      <c r="L2864" s="7" t="str">
        <f t="shared" si="382"/>
        <v/>
      </c>
      <c r="M2864" s="7" t="str">
        <f t="shared" si="383"/>
        <v/>
      </c>
      <c r="N2864" s="7" t="str">
        <f t="shared" si="379"/>
        <v/>
      </c>
      <c r="O2864" s="144"/>
      <c r="P2864" s="355">
        <v>0</v>
      </c>
      <c r="Q2864" s="362">
        <f>SUM('NOVO HORIZONTE'!I2864)</f>
        <v>0</v>
      </c>
      <c r="R2864" s="363">
        <f t="shared" si="384"/>
        <v>0</v>
      </c>
      <c r="S2864" s="153">
        <f t="shared" si="378"/>
        <v>0</v>
      </c>
      <c r="T2864" s="364"/>
    </row>
    <row r="2865" ht="12.75" hidden="1" spans="1:20">
      <c r="A2865" s="158">
        <v>100707</v>
      </c>
      <c r="B2865" s="100" t="s">
        <v>252</v>
      </c>
      <c r="C2865" s="104" t="s">
        <v>3022</v>
      </c>
      <c r="D2865" s="94" t="s">
        <v>279</v>
      </c>
      <c r="E2865" s="95">
        <v>152.8</v>
      </c>
      <c r="F2865" s="96">
        <f t="shared" si="380"/>
        <v>187.55</v>
      </c>
      <c r="G2865" s="107">
        <f>ROUND(SUM('NOVO HORIZONTE'!G2865),2)</f>
        <v>0</v>
      </c>
      <c r="H2865" s="107">
        <f t="shared" si="385"/>
        <v>0</v>
      </c>
      <c r="I2865" s="143">
        <f t="shared" si="381"/>
        <v>0</v>
      </c>
      <c r="J2865" s="142"/>
      <c r="K2865" s="183"/>
      <c r="L2865" s="7" t="str">
        <f t="shared" si="382"/>
        <v/>
      </c>
      <c r="M2865" s="7" t="str">
        <f t="shared" si="383"/>
        <v/>
      </c>
      <c r="N2865" s="7" t="str">
        <f t="shared" si="379"/>
        <v/>
      </c>
      <c r="O2865" s="144"/>
      <c r="P2865" s="355">
        <v>0</v>
      </c>
      <c r="Q2865" s="362">
        <f>SUM('NOVO HORIZONTE'!I2865)</f>
        <v>0</v>
      </c>
      <c r="R2865" s="363">
        <f t="shared" si="384"/>
        <v>0</v>
      </c>
      <c r="S2865" s="153">
        <f t="shared" si="378"/>
        <v>0</v>
      </c>
      <c r="T2865" s="364"/>
    </row>
    <row r="2866" ht="12.75" hidden="1" spans="1:20">
      <c r="A2866" s="158">
        <v>100708</v>
      </c>
      <c r="B2866" s="100" t="s">
        <v>252</v>
      </c>
      <c r="C2866" s="104" t="s">
        <v>3023</v>
      </c>
      <c r="D2866" s="94" t="s">
        <v>279</v>
      </c>
      <c r="E2866" s="95">
        <v>190.15</v>
      </c>
      <c r="F2866" s="96">
        <f t="shared" si="380"/>
        <v>233.39</v>
      </c>
      <c r="G2866" s="107">
        <f>ROUND(SUM('NOVO HORIZONTE'!G2866),2)</f>
        <v>0</v>
      </c>
      <c r="H2866" s="107">
        <f t="shared" si="385"/>
        <v>0</v>
      </c>
      <c r="I2866" s="143">
        <f t="shared" si="381"/>
        <v>0</v>
      </c>
      <c r="J2866" s="142"/>
      <c r="K2866" s="183"/>
      <c r="L2866" s="7" t="str">
        <f t="shared" si="382"/>
        <v/>
      </c>
      <c r="M2866" s="7" t="str">
        <f t="shared" si="383"/>
        <v/>
      </c>
      <c r="N2866" s="7" t="str">
        <f t="shared" si="379"/>
        <v/>
      </c>
      <c r="O2866" s="144"/>
      <c r="P2866" s="355">
        <v>0</v>
      </c>
      <c r="Q2866" s="362">
        <f>SUM('NOVO HORIZONTE'!I2866)</f>
        <v>0</v>
      </c>
      <c r="R2866" s="363">
        <f t="shared" si="384"/>
        <v>0</v>
      </c>
      <c r="S2866" s="153">
        <f t="shared" si="378"/>
        <v>0</v>
      </c>
      <c r="T2866" s="364"/>
    </row>
    <row r="2867" ht="22.5" hidden="1" spans="1:20">
      <c r="A2867" s="158">
        <v>100709</v>
      </c>
      <c r="B2867" s="100" t="s">
        <v>252</v>
      </c>
      <c r="C2867" s="104" t="s">
        <v>3024</v>
      </c>
      <c r="D2867" s="94" t="s">
        <v>279</v>
      </c>
      <c r="E2867" s="95">
        <v>53.89</v>
      </c>
      <c r="F2867" s="96">
        <f t="shared" si="380"/>
        <v>66.14</v>
      </c>
      <c r="G2867" s="107">
        <f>ROUND(SUM('NOVO HORIZONTE'!G2867),2)</f>
        <v>0</v>
      </c>
      <c r="H2867" s="107">
        <f t="shared" si="385"/>
        <v>0</v>
      </c>
      <c r="I2867" s="143">
        <f t="shared" si="381"/>
        <v>0</v>
      </c>
      <c r="J2867" s="142"/>
      <c r="K2867" s="183"/>
      <c r="L2867" s="7" t="str">
        <f t="shared" si="382"/>
        <v/>
      </c>
      <c r="M2867" s="7" t="str">
        <f t="shared" si="383"/>
        <v/>
      </c>
      <c r="N2867" s="7" t="str">
        <f t="shared" si="379"/>
        <v/>
      </c>
      <c r="O2867" s="144"/>
      <c r="P2867" s="355">
        <v>0</v>
      </c>
      <c r="Q2867" s="362">
        <f>SUM('NOVO HORIZONTE'!I2867)</f>
        <v>0</v>
      </c>
      <c r="R2867" s="363">
        <f t="shared" si="384"/>
        <v>0</v>
      </c>
      <c r="S2867" s="153">
        <f t="shared" si="378"/>
        <v>0</v>
      </c>
      <c r="T2867" s="364"/>
    </row>
    <row r="2868" ht="12.75" hidden="1" spans="1:20">
      <c r="A2868" s="158">
        <v>100710</v>
      </c>
      <c r="B2868" s="100" t="s">
        <v>252</v>
      </c>
      <c r="C2868" s="104" t="s">
        <v>3025</v>
      </c>
      <c r="D2868" s="94" t="s">
        <v>279</v>
      </c>
      <c r="E2868" s="95">
        <v>128.17</v>
      </c>
      <c r="F2868" s="96">
        <f t="shared" si="380"/>
        <v>157.32</v>
      </c>
      <c r="G2868" s="107">
        <f>ROUND(SUM('NOVO HORIZONTE'!G2868),2)</f>
        <v>0</v>
      </c>
      <c r="H2868" s="107">
        <f t="shared" si="385"/>
        <v>0</v>
      </c>
      <c r="I2868" s="143">
        <f t="shared" si="381"/>
        <v>0</v>
      </c>
      <c r="J2868" s="142"/>
      <c r="K2868" s="183"/>
      <c r="L2868" s="7" t="str">
        <f t="shared" si="382"/>
        <v/>
      </c>
      <c r="M2868" s="7" t="str">
        <f t="shared" si="383"/>
        <v/>
      </c>
      <c r="N2868" s="7" t="str">
        <f t="shared" si="379"/>
        <v/>
      </c>
      <c r="O2868" s="144"/>
      <c r="P2868" s="355">
        <v>0</v>
      </c>
      <c r="Q2868" s="362">
        <f>SUM('NOVO HORIZONTE'!I2868)</f>
        <v>0</v>
      </c>
      <c r="R2868" s="363">
        <f t="shared" si="384"/>
        <v>0</v>
      </c>
      <c r="S2868" s="153">
        <f t="shared" si="378"/>
        <v>0</v>
      </c>
      <c r="T2868" s="364"/>
    </row>
    <row r="2869" ht="22.5" hidden="1" spans="1:20">
      <c r="A2869" s="158">
        <v>91304</v>
      </c>
      <c r="B2869" s="100" t="s">
        <v>252</v>
      </c>
      <c r="C2869" s="104" t="s">
        <v>3026</v>
      </c>
      <c r="D2869" s="94" t="s">
        <v>279</v>
      </c>
      <c r="E2869" s="95">
        <v>119.32</v>
      </c>
      <c r="F2869" s="96">
        <f t="shared" si="380"/>
        <v>146.45</v>
      </c>
      <c r="G2869" s="107">
        <f>ROUND(SUM('NOVO HORIZONTE'!G2869),2)</f>
        <v>0</v>
      </c>
      <c r="H2869" s="107">
        <f t="shared" si="385"/>
        <v>0</v>
      </c>
      <c r="I2869" s="143">
        <f t="shared" si="381"/>
        <v>0</v>
      </c>
      <c r="J2869" s="142"/>
      <c r="K2869" s="183"/>
      <c r="L2869" s="7" t="str">
        <f t="shared" si="382"/>
        <v/>
      </c>
      <c r="M2869" s="7" t="str">
        <f t="shared" si="383"/>
        <v/>
      </c>
      <c r="N2869" s="7" t="str">
        <f t="shared" si="379"/>
        <v/>
      </c>
      <c r="O2869" s="144"/>
      <c r="P2869" s="355">
        <v>0</v>
      </c>
      <c r="Q2869" s="362">
        <f>SUM('NOVO HORIZONTE'!I2869)</f>
        <v>0</v>
      </c>
      <c r="R2869" s="363">
        <f t="shared" si="384"/>
        <v>0</v>
      </c>
      <c r="S2869" s="153">
        <f t="shared" si="378"/>
        <v>0</v>
      </c>
      <c r="T2869" s="364"/>
    </row>
    <row r="2870" ht="22.5" hidden="1" spans="1:20">
      <c r="A2870" s="158">
        <v>91305</v>
      </c>
      <c r="B2870" s="100" t="s">
        <v>252</v>
      </c>
      <c r="C2870" s="104" t="s">
        <v>3027</v>
      </c>
      <c r="D2870" s="94" t="s">
        <v>279</v>
      </c>
      <c r="E2870" s="95">
        <v>118.22</v>
      </c>
      <c r="F2870" s="96">
        <f t="shared" si="380"/>
        <v>145.1</v>
      </c>
      <c r="G2870" s="107">
        <f>ROUND(SUM('NOVO HORIZONTE'!G2870),2)</f>
        <v>0</v>
      </c>
      <c r="H2870" s="107">
        <f t="shared" si="385"/>
        <v>0</v>
      </c>
      <c r="I2870" s="143">
        <f t="shared" si="381"/>
        <v>0</v>
      </c>
      <c r="J2870" s="142"/>
      <c r="K2870" s="183"/>
      <c r="L2870" s="7" t="str">
        <f t="shared" si="382"/>
        <v/>
      </c>
      <c r="M2870" s="7" t="str">
        <f t="shared" si="383"/>
        <v/>
      </c>
      <c r="N2870" s="7" t="str">
        <f t="shared" si="379"/>
        <v/>
      </c>
      <c r="O2870" s="144"/>
      <c r="P2870" s="355">
        <v>0</v>
      </c>
      <c r="Q2870" s="362">
        <f>SUM('NOVO HORIZONTE'!I2870)</f>
        <v>0</v>
      </c>
      <c r="R2870" s="363">
        <f t="shared" si="384"/>
        <v>0</v>
      </c>
      <c r="S2870" s="153">
        <f t="shared" si="378"/>
        <v>0</v>
      </c>
      <c r="T2870" s="364"/>
    </row>
    <row r="2871" ht="22.5" hidden="1" spans="1:20">
      <c r="A2871" s="158">
        <v>91306</v>
      </c>
      <c r="B2871" s="100" t="s">
        <v>252</v>
      </c>
      <c r="C2871" s="104" t="s">
        <v>3028</v>
      </c>
      <c r="D2871" s="94" t="s">
        <v>279</v>
      </c>
      <c r="E2871" s="95">
        <v>169.31</v>
      </c>
      <c r="F2871" s="96">
        <f t="shared" si="380"/>
        <v>207.81</v>
      </c>
      <c r="G2871" s="107">
        <f>ROUND(SUM('NOVO HORIZONTE'!G2871),2)</f>
        <v>0</v>
      </c>
      <c r="H2871" s="107">
        <f t="shared" si="385"/>
        <v>0</v>
      </c>
      <c r="I2871" s="143">
        <f t="shared" si="381"/>
        <v>0</v>
      </c>
      <c r="J2871" s="142"/>
      <c r="K2871" s="183"/>
      <c r="L2871" s="7" t="str">
        <f t="shared" si="382"/>
        <v/>
      </c>
      <c r="M2871" s="7" t="str">
        <f t="shared" si="383"/>
        <v/>
      </c>
      <c r="N2871" s="7" t="str">
        <f t="shared" si="379"/>
        <v/>
      </c>
      <c r="O2871" s="144"/>
      <c r="P2871" s="355">
        <v>0</v>
      </c>
      <c r="Q2871" s="362">
        <f>SUM('NOVO HORIZONTE'!I2871)</f>
        <v>0</v>
      </c>
      <c r="R2871" s="363">
        <f t="shared" si="384"/>
        <v>0</v>
      </c>
      <c r="S2871" s="153">
        <f t="shared" si="378"/>
        <v>0</v>
      </c>
      <c r="T2871" s="364"/>
    </row>
    <row r="2872" ht="22.5" hidden="1" spans="1:20">
      <c r="A2872" s="158">
        <v>91307</v>
      </c>
      <c r="B2872" s="100" t="s">
        <v>252</v>
      </c>
      <c r="C2872" s="104" t="s">
        <v>3029</v>
      </c>
      <c r="D2872" s="94" t="s">
        <v>279</v>
      </c>
      <c r="E2872" s="95">
        <v>100.98</v>
      </c>
      <c r="F2872" s="96">
        <f t="shared" si="380"/>
        <v>123.94</v>
      </c>
      <c r="G2872" s="107">
        <f>ROUND(SUM('NOVO HORIZONTE'!G2872),2)</f>
        <v>0</v>
      </c>
      <c r="H2872" s="107">
        <f t="shared" si="385"/>
        <v>0</v>
      </c>
      <c r="I2872" s="143">
        <f t="shared" si="381"/>
        <v>0</v>
      </c>
      <c r="J2872" s="142"/>
      <c r="K2872" s="183"/>
      <c r="L2872" s="7" t="str">
        <f t="shared" si="382"/>
        <v/>
      </c>
      <c r="M2872" s="7" t="str">
        <f t="shared" si="383"/>
        <v/>
      </c>
      <c r="N2872" s="7" t="str">
        <f t="shared" si="379"/>
        <v/>
      </c>
      <c r="O2872" s="144"/>
      <c r="P2872" s="355">
        <v>0</v>
      </c>
      <c r="Q2872" s="362">
        <f>SUM('NOVO HORIZONTE'!I2872)</f>
        <v>0</v>
      </c>
      <c r="R2872" s="363">
        <f t="shared" si="384"/>
        <v>0</v>
      </c>
      <c r="S2872" s="153">
        <f t="shared" si="378"/>
        <v>0</v>
      </c>
      <c r="T2872" s="364"/>
    </row>
    <row r="2873" ht="22.5" hidden="1" spans="1:20">
      <c r="A2873" s="158">
        <v>90830</v>
      </c>
      <c r="B2873" s="100" t="s">
        <v>252</v>
      </c>
      <c r="C2873" s="104" t="s">
        <v>3030</v>
      </c>
      <c r="D2873" s="94" t="s">
        <v>279</v>
      </c>
      <c r="E2873" s="95">
        <v>193.58</v>
      </c>
      <c r="F2873" s="96">
        <f t="shared" si="380"/>
        <v>237.6</v>
      </c>
      <c r="G2873" s="107">
        <f>ROUND(SUM('NOVO HORIZONTE'!G2873),2)</f>
        <v>0</v>
      </c>
      <c r="H2873" s="107">
        <f t="shared" si="385"/>
        <v>0</v>
      </c>
      <c r="I2873" s="143">
        <f t="shared" si="381"/>
        <v>0</v>
      </c>
      <c r="J2873" s="142"/>
      <c r="K2873" s="183"/>
      <c r="L2873" s="7" t="str">
        <f t="shared" si="382"/>
        <v/>
      </c>
      <c r="M2873" s="7" t="str">
        <f t="shared" si="383"/>
        <v/>
      </c>
      <c r="N2873" s="7" t="str">
        <f t="shared" si="379"/>
        <v/>
      </c>
      <c r="O2873" s="144"/>
      <c r="P2873" s="355">
        <v>0</v>
      </c>
      <c r="Q2873" s="362">
        <f>SUM('NOVO HORIZONTE'!I2873)</f>
        <v>0</v>
      </c>
      <c r="R2873" s="363">
        <f t="shared" si="384"/>
        <v>0</v>
      </c>
      <c r="S2873" s="153">
        <f t="shared" si="378"/>
        <v>0</v>
      </c>
      <c r="T2873" s="364"/>
    </row>
    <row r="2874" ht="22.5" hidden="1" spans="1:20">
      <c r="A2874" s="158">
        <v>90831</v>
      </c>
      <c r="B2874" s="100" t="s">
        <v>252</v>
      </c>
      <c r="C2874" s="104" t="s">
        <v>3031</v>
      </c>
      <c r="D2874" s="94" t="s">
        <v>279</v>
      </c>
      <c r="E2874" s="95">
        <v>169.31</v>
      </c>
      <c r="F2874" s="96">
        <f t="shared" si="380"/>
        <v>207.81</v>
      </c>
      <c r="G2874" s="107">
        <f>ROUND(SUM('NOVO HORIZONTE'!G2874),2)</f>
        <v>0</v>
      </c>
      <c r="H2874" s="107">
        <f t="shared" si="385"/>
        <v>0</v>
      </c>
      <c r="I2874" s="143">
        <f t="shared" si="381"/>
        <v>0</v>
      </c>
      <c r="J2874" s="142"/>
      <c r="K2874" s="183"/>
      <c r="L2874" s="7" t="str">
        <f t="shared" si="382"/>
        <v/>
      </c>
      <c r="M2874" s="7" t="str">
        <f t="shared" si="383"/>
        <v/>
      </c>
      <c r="N2874" s="7" t="str">
        <f t="shared" si="379"/>
        <v/>
      </c>
      <c r="O2874" s="144"/>
      <c r="P2874" s="355">
        <v>0</v>
      </c>
      <c r="Q2874" s="362">
        <f>SUM('NOVO HORIZONTE'!I2874)</f>
        <v>0</v>
      </c>
      <c r="R2874" s="363">
        <f t="shared" si="384"/>
        <v>0</v>
      </c>
      <c r="S2874" s="153">
        <f t="shared" si="378"/>
        <v>0</v>
      </c>
      <c r="T2874" s="364"/>
    </row>
    <row r="2875" ht="12.75" hidden="1" spans="1:20">
      <c r="A2875" s="154" t="s">
        <v>3032</v>
      </c>
      <c r="B2875" s="100"/>
      <c r="C2875" s="161" t="s">
        <v>2946</v>
      </c>
      <c r="D2875" s="156">
        <v>0</v>
      </c>
      <c r="E2875" s="378">
        <v>0</v>
      </c>
      <c r="F2875" s="379">
        <f t="shared" si="380"/>
        <v>0</v>
      </c>
      <c r="G2875" s="209">
        <f>ROUND(SUM('NOVO HORIZONTE'!G2875),2)</f>
        <v>0</v>
      </c>
      <c r="H2875" s="187">
        <f t="shared" si="385"/>
        <v>0</v>
      </c>
      <c r="I2875" s="188">
        <f t="shared" si="381"/>
        <v>0</v>
      </c>
      <c r="J2875" s="142"/>
      <c r="K2875" s="138" t="str">
        <f>IF(OR(SUM(I2876:I2888)&gt;0,SUM(I2876:I2888)&gt;0),"xx","")</f>
        <v/>
      </c>
      <c r="L2875" s="7" t="str">
        <f t="shared" si="382"/>
        <v/>
      </c>
      <c r="M2875" s="7" t="str">
        <f t="shared" si="383"/>
        <v/>
      </c>
      <c r="N2875" s="7" t="str">
        <f t="shared" si="379"/>
        <v/>
      </c>
      <c r="O2875" s="144"/>
      <c r="P2875" s="375"/>
      <c r="Q2875" s="362">
        <f>SUM('NOVO HORIZONTE'!I2875)</f>
        <v>0</v>
      </c>
      <c r="R2875" s="363">
        <f t="shared" si="384"/>
        <v>0</v>
      </c>
      <c r="S2875" s="153">
        <f t="shared" si="378"/>
        <v>0</v>
      </c>
      <c r="T2875" s="364"/>
    </row>
    <row r="2876" ht="22.5" hidden="1" spans="1:20">
      <c r="A2876" s="158">
        <v>97010</v>
      </c>
      <c r="B2876" s="100" t="s">
        <v>252</v>
      </c>
      <c r="C2876" s="104" t="s">
        <v>3033</v>
      </c>
      <c r="D2876" s="94" t="s">
        <v>263</v>
      </c>
      <c r="E2876" s="95">
        <v>84.28</v>
      </c>
      <c r="F2876" s="96">
        <f t="shared" si="380"/>
        <v>103.45</v>
      </c>
      <c r="G2876" s="107">
        <f>ROUND(SUM('NOVO HORIZONTE'!G2876),2)</f>
        <v>0</v>
      </c>
      <c r="H2876" s="107">
        <f t="shared" si="385"/>
        <v>0</v>
      </c>
      <c r="I2876" s="143">
        <f t="shared" si="381"/>
        <v>0</v>
      </c>
      <c r="J2876" s="142"/>
      <c r="K2876" s="183"/>
      <c r="L2876" s="7" t="str">
        <f t="shared" si="382"/>
        <v/>
      </c>
      <c r="M2876" s="7" t="str">
        <f t="shared" si="383"/>
        <v/>
      </c>
      <c r="N2876" s="7" t="str">
        <f t="shared" si="379"/>
        <v/>
      </c>
      <c r="O2876" s="144"/>
      <c r="P2876" s="355">
        <v>0</v>
      </c>
      <c r="Q2876" s="362">
        <f>SUM('NOVO HORIZONTE'!I2876)</f>
        <v>0</v>
      </c>
      <c r="R2876" s="363">
        <f t="shared" si="384"/>
        <v>0</v>
      </c>
      <c r="S2876" s="153">
        <f t="shared" si="378"/>
        <v>0</v>
      </c>
      <c r="T2876" s="364"/>
    </row>
    <row r="2877" ht="22.5" hidden="1" spans="1:20">
      <c r="A2877" s="158">
        <v>97011</v>
      </c>
      <c r="B2877" s="100" t="s">
        <v>252</v>
      </c>
      <c r="C2877" s="104" t="s">
        <v>3034</v>
      </c>
      <c r="D2877" s="94" t="s">
        <v>263</v>
      </c>
      <c r="E2877" s="95">
        <v>64.2</v>
      </c>
      <c r="F2877" s="96">
        <f t="shared" si="380"/>
        <v>78.8</v>
      </c>
      <c r="G2877" s="107">
        <f>ROUND(SUM('NOVO HORIZONTE'!G2877),2)</f>
        <v>0</v>
      </c>
      <c r="H2877" s="107">
        <f t="shared" si="385"/>
        <v>0</v>
      </c>
      <c r="I2877" s="143">
        <f t="shared" si="381"/>
        <v>0</v>
      </c>
      <c r="J2877" s="142"/>
      <c r="K2877" s="183"/>
      <c r="L2877" s="7" t="str">
        <f t="shared" si="382"/>
        <v/>
      </c>
      <c r="M2877" s="7" t="str">
        <f t="shared" si="383"/>
        <v/>
      </c>
      <c r="N2877" s="7" t="str">
        <f t="shared" si="379"/>
        <v/>
      </c>
      <c r="O2877" s="144"/>
      <c r="P2877" s="355">
        <v>0</v>
      </c>
      <c r="Q2877" s="362">
        <f>SUM('NOVO HORIZONTE'!I2877)</f>
        <v>0</v>
      </c>
      <c r="R2877" s="363">
        <f t="shared" si="384"/>
        <v>0</v>
      </c>
      <c r="S2877" s="153">
        <f t="shared" si="378"/>
        <v>0</v>
      </c>
      <c r="T2877" s="364"/>
    </row>
    <row r="2878" ht="33.75" hidden="1" spans="1:20">
      <c r="A2878" s="158">
        <v>97012</v>
      </c>
      <c r="B2878" s="100" t="s">
        <v>252</v>
      </c>
      <c r="C2878" s="104" t="s">
        <v>3035</v>
      </c>
      <c r="D2878" s="94" t="s">
        <v>263</v>
      </c>
      <c r="E2878" s="95">
        <v>54.16</v>
      </c>
      <c r="F2878" s="96">
        <f t="shared" si="380"/>
        <v>66.48</v>
      </c>
      <c r="G2878" s="107">
        <f>ROUND(SUM('NOVO HORIZONTE'!G2878),2)</f>
        <v>0</v>
      </c>
      <c r="H2878" s="107">
        <f t="shared" si="385"/>
        <v>0</v>
      </c>
      <c r="I2878" s="143">
        <f t="shared" si="381"/>
        <v>0</v>
      </c>
      <c r="J2878" s="142"/>
      <c r="K2878" s="183"/>
      <c r="L2878" s="7" t="str">
        <f t="shared" si="382"/>
        <v/>
      </c>
      <c r="M2878" s="7" t="str">
        <f t="shared" si="383"/>
        <v/>
      </c>
      <c r="N2878" s="7" t="str">
        <f t="shared" si="379"/>
        <v/>
      </c>
      <c r="O2878" s="144"/>
      <c r="P2878" s="355">
        <v>0</v>
      </c>
      <c r="Q2878" s="362">
        <f>SUM('NOVO HORIZONTE'!I2878)</f>
        <v>0</v>
      </c>
      <c r="R2878" s="363">
        <f t="shared" si="384"/>
        <v>0</v>
      </c>
      <c r="S2878" s="153">
        <f t="shared" si="378"/>
        <v>0</v>
      </c>
      <c r="T2878" s="364"/>
    </row>
    <row r="2879" ht="22.5" hidden="1" spans="1:20">
      <c r="A2879" s="158">
        <v>97013</v>
      </c>
      <c r="B2879" s="100" t="s">
        <v>252</v>
      </c>
      <c r="C2879" s="104" t="s">
        <v>3036</v>
      </c>
      <c r="D2879" s="94" t="s">
        <v>263</v>
      </c>
      <c r="E2879" s="95">
        <v>108.79</v>
      </c>
      <c r="F2879" s="96">
        <f t="shared" si="380"/>
        <v>133.53</v>
      </c>
      <c r="G2879" s="107">
        <f>ROUND(SUM('NOVO HORIZONTE'!G2879),2)</f>
        <v>0</v>
      </c>
      <c r="H2879" s="107">
        <f t="shared" si="385"/>
        <v>0</v>
      </c>
      <c r="I2879" s="143">
        <f t="shared" si="381"/>
        <v>0</v>
      </c>
      <c r="J2879" s="142"/>
      <c r="K2879" s="183"/>
      <c r="L2879" s="7" t="str">
        <f t="shared" si="382"/>
        <v/>
      </c>
      <c r="M2879" s="7" t="str">
        <f t="shared" si="383"/>
        <v/>
      </c>
      <c r="N2879" s="7" t="str">
        <f t="shared" si="379"/>
        <v/>
      </c>
      <c r="O2879" s="144"/>
      <c r="P2879" s="355">
        <v>0</v>
      </c>
      <c r="Q2879" s="362">
        <f>SUM('NOVO HORIZONTE'!I2879)</f>
        <v>0</v>
      </c>
      <c r="R2879" s="363">
        <f t="shared" si="384"/>
        <v>0</v>
      </c>
      <c r="S2879" s="153">
        <f t="shared" si="378"/>
        <v>0</v>
      </c>
      <c r="T2879" s="364"/>
    </row>
    <row r="2880" ht="22.5" hidden="1" spans="1:20">
      <c r="A2880" s="158">
        <v>97014</v>
      </c>
      <c r="B2880" s="100" t="s">
        <v>252</v>
      </c>
      <c r="C2880" s="104" t="s">
        <v>3037</v>
      </c>
      <c r="D2880" s="94" t="s">
        <v>263</v>
      </c>
      <c r="E2880" s="95">
        <v>80.88</v>
      </c>
      <c r="F2880" s="96">
        <f t="shared" si="380"/>
        <v>99.27</v>
      </c>
      <c r="G2880" s="107">
        <f>ROUND(SUM('NOVO HORIZONTE'!G2880),2)</f>
        <v>0</v>
      </c>
      <c r="H2880" s="107">
        <f t="shared" si="385"/>
        <v>0</v>
      </c>
      <c r="I2880" s="143">
        <f t="shared" si="381"/>
        <v>0</v>
      </c>
      <c r="J2880" s="142"/>
      <c r="K2880" s="183"/>
      <c r="L2880" s="7" t="str">
        <f t="shared" si="382"/>
        <v/>
      </c>
      <c r="M2880" s="7" t="str">
        <f t="shared" si="383"/>
        <v/>
      </c>
      <c r="N2880" s="7" t="str">
        <f t="shared" si="379"/>
        <v/>
      </c>
      <c r="O2880" s="144"/>
      <c r="P2880" s="355">
        <v>0</v>
      </c>
      <c r="Q2880" s="362">
        <f>SUM('NOVO HORIZONTE'!I2880)</f>
        <v>0</v>
      </c>
      <c r="R2880" s="363">
        <f t="shared" si="384"/>
        <v>0</v>
      </c>
      <c r="S2880" s="153">
        <f t="shared" si="378"/>
        <v>0</v>
      </c>
      <c r="T2880" s="364"/>
    </row>
    <row r="2881" ht="33.75" hidden="1" spans="1:20">
      <c r="A2881" s="158">
        <v>97015</v>
      </c>
      <c r="B2881" s="100" t="s">
        <v>252</v>
      </c>
      <c r="C2881" s="104" t="s">
        <v>3038</v>
      </c>
      <c r="D2881" s="94" t="s">
        <v>263</v>
      </c>
      <c r="E2881" s="95">
        <v>66.77</v>
      </c>
      <c r="F2881" s="96">
        <f t="shared" si="380"/>
        <v>81.95</v>
      </c>
      <c r="G2881" s="107">
        <f>ROUND(SUM('NOVO HORIZONTE'!G2881),2)</f>
        <v>0</v>
      </c>
      <c r="H2881" s="107">
        <f t="shared" si="385"/>
        <v>0</v>
      </c>
      <c r="I2881" s="143">
        <f t="shared" si="381"/>
        <v>0</v>
      </c>
      <c r="J2881" s="142"/>
      <c r="K2881" s="183"/>
      <c r="L2881" s="7" t="str">
        <f t="shared" si="382"/>
        <v/>
      </c>
      <c r="M2881" s="7" t="str">
        <f t="shared" si="383"/>
        <v/>
      </c>
      <c r="N2881" s="7" t="str">
        <f t="shared" si="379"/>
        <v/>
      </c>
      <c r="O2881" s="144"/>
      <c r="P2881" s="355">
        <v>0</v>
      </c>
      <c r="Q2881" s="362">
        <f>SUM('NOVO HORIZONTE'!I2881)</f>
        <v>0</v>
      </c>
      <c r="R2881" s="363">
        <f t="shared" si="384"/>
        <v>0</v>
      </c>
      <c r="S2881" s="153">
        <f t="shared" si="378"/>
        <v>0</v>
      </c>
      <c r="T2881" s="364"/>
    </row>
    <row r="2882" ht="22.5" hidden="1" spans="1:20">
      <c r="A2882" s="158">
        <v>97016</v>
      </c>
      <c r="B2882" s="100" t="s">
        <v>252</v>
      </c>
      <c r="C2882" s="104" t="s">
        <v>3039</v>
      </c>
      <c r="D2882" s="94" t="s">
        <v>263</v>
      </c>
      <c r="E2882" s="95">
        <v>75.11</v>
      </c>
      <c r="F2882" s="96">
        <f t="shared" si="380"/>
        <v>92.19</v>
      </c>
      <c r="G2882" s="107">
        <f>ROUND(SUM('NOVO HORIZONTE'!G2882),2)</f>
        <v>0</v>
      </c>
      <c r="H2882" s="107">
        <f t="shared" si="385"/>
        <v>0</v>
      </c>
      <c r="I2882" s="143">
        <f t="shared" si="381"/>
        <v>0</v>
      </c>
      <c r="J2882" s="142"/>
      <c r="K2882" s="183"/>
      <c r="L2882" s="7" t="str">
        <f t="shared" si="382"/>
        <v/>
      </c>
      <c r="M2882" s="7" t="str">
        <f t="shared" si="383"/>
        <v/>
      </c>
      <c r="N2882" s="7" t="str">
        <f t="shared" si="379"/>
        <v/>
      </c>
      <c r="O2882" s="144"/>
      <c r="P2882" s="355">
        <v>0</v>
      </c>
      <c r="Q2882" s="362">
        <f>SUM('NOVO HORIZONTE'!I2882)</f>
        <v>0</v>
      </c>
      <c r="R2882" s="363">
        <f t="shared" si="384"/>
        <v>0</v>
      </c>
      <c r="S2882" s="153">
        <f t="shared" si="378"/>
        <v>0</v>
      </c>
      <c r="T2882" s="364"/>
    </row>
    <row r="2883" ht="22.5" hidden="1" spans="1:20">
      <c r="A2883" s="158">
        <v>97017</v>
      </c>
      <c r="B2883" s="100" t="s">
        <v>252</v>
      </c>
      <c r="C2883" s="104" t="s">
        <v>3040</v>
      </c>
      <c r="D2883" s="94" t="s">
        <v>263</v>
      </c>
      <c r="E2883" s="95">
        <v>55.97</v>
      </c>
      <c r="F2883" s="96">
        <f t="shared" si="380"/>
        <v>68.7</v>
      </c>
      <c r="G2883" s="107">
        <f>ROUND(SUM('NOVO HORIZONTE'!G2883),2)</f>
        <v>0</v>
      </c>
      <c r="H2883" s="107">
        <f t="shared" si="385"/>
        <v>0</v>
      </c>
      <c r="I2883" s="143">
        <f t="shared" si="381"/>
        <v>0</v>
      </c>
      <c r="J2883" s="142"/>
      <c r="K2883" s="183"/>
      <c r="L2883" s="7" t="str">
        <f t="shared" si="382"/>
        <v/>
      </c>
      <c r="M2883" s="7" t="str">
        <f t="shared" si="383"/>
        <v/>
      </c>
      <c r="N2883" s="7" t="str">
        <f t="shared" si="379"/>
        <v/>
      </c>
      <c r="O2883" s="144"/>
      <c r="P2883" s="355">
        <v>0</v>
      </c>
      <c r="Q2883" s="362">
        <f>SUM('NOVO HORIZONTE'!I2883)</f>
        <v>0</v>
      </c>
      <c r="R2883" s="363">
        <f t="shared" si="384"/>
        <v>0</v>
      </c>
      <c r="S2883" s="153">
        <f t="shared" si="378"/>
        <v>0</v>
      </c>
      <c r="T2883" s="364"/>
    </row>
    <row r="2884" ht="33.75" hidden="1" spans="1:20">
      <c r="A2884" s="158">
        <v>97018</v>
      </c>
      <c r="B2884" s="100" t="s">
        <v>252</v>
      </c>
      <c r="C2884" s="104" t="s">
        <v>3041</v>
      </c>
      <c r="D2884" s="94" t="s">
        <v>263</v>
      </c>
      <c r="E2884" s="95">
        <v>46.05</v>
      </c>
      <c r="F2884" s="96">
        <f t="shared" si="380"/>
        <v>56.52</v>
      </c>
      <c r="G2884" s="107">
        <f>ROUND(SUM('NOVO HORIZONTE'!G2884),2)</f>
        <v>0</v>
      </c>
      <c r="H2884" s="107">
        <f t="shared" si="385"/>
        <v>0</v>
      </c>
      <c r="I2884" s="143">
        <f t="shared" si="381"/>
        <v>0</v>
      </c>
      <c r="J2884" s="142"/>
      <c r="K2884" s="183"/>
      <c r="L2884" s="7" t="str">
        <f t="shared" si="382"/>
        <v/>
      </c>
      <c r="M2884" s="7" t="str">
        <f t="shared" si="383"/>
        <v/>
      </c>
      <c r="N2884" s="7" t="str">
        <f t="shared" si="379"/>
        <v/>
      </c>
      <c r="O2884" s="144"/>
      <c r="P2884" s="355">
        <v>0</v>
      </c>
      <c r="Q2884" s="362">
        <f>SUM('NOVO HORIZONTE'!I2884)</f>
        <v>0</v>
      </c>
      <c r="R2884" s="363">
        <f t="shared" si="384"/>
        <v>0</v>
      </c>
      <c r="S2884" s="153">
        <f t="shared" si="378"/>
        <v>0</v>
      </c>
      <c r="T2884" s="364"/>
    </row>
    <row r="2885" ht="45" hidden="1" spans="1:20">
      <c r="A2885" s="158">
        <v>97031</v>
      </c>
      <c r="B2885" s="100" t="s">
        <v>252</v>
      </c>
      <c r="C2885" s="104" t="s">
        <v>3042</v>
      </c>
      <c r="D2885" s="94" t="s">
        <v>263</v>
      </c>
      <c r="E2885" s="95">
        <v>111.21</v>
      </c>
      <c r="F2885" s="96">
        <f t="shared" si="380"/>
        <v>136.5</v>
      </c>
      <c r="G2885" s="107">
        <f>ROUND(SUM('NOVO HORIZONTE'!G2885),2)</f>
        <v>0</v>
      </c>
      <c r="H2885" s="107">
        <f t="shared" si="385"/>
        <v>0</v>
      </c>
      <c r="I2885" s="143">
        <f t="shared" si="381"/>
        <v>0</v>
      </c>
      <c r="J2885" s="142"/>
      <c r="K2885" s="183"/>
      <c r="L2885" s="7" t="str">
        <f t="shared" si="382"/>
        <v/>
      </c>
      <c r="M2885" s="7" t="str">
        <f t="shared" si="383"/>
        <v/>
      </c>
      <c r="N2885" s="7" t="str">
        <f t="shared" si="379"/>
        <v/>
      </c>
      <c r="O2885" s="144"/>
      <c r="P2885" s="355">
        <v>0</v>
      </c>
      <c r="Q2885" s="362">
        <f>SUM('NOVO HORIZONTE'!I2885)</f>
        <v>0</v>
      </c>
      <c r="R2885" s="363">
        <f t="shared" si="384"/>
        <v>0</v>
      </c>
      <c r="S2885" s="153">
        <f t="shared" si="378"/>
        <v>0</v>
      </c>
      <c r="T2885" s="364"/>
    </row>
    <row r="2886" ht="33.75" hidden="1" spans="1:20">
      <c r="A2886" s="158">
        <v>97032</v>
      </c>
      <c r="B2886" s="100" t="s">
        <v>252</v>
      </c>
      <c r="C2886" s="104" t="s">
        <v>3043</v>
      </c>
      <c r="D2886" s="94" t="s">
        <v>263</v>
      </c>
      <c r="E2886" s="95">
        <v>68.35</v>
      </c>
      <c r="F2886" s="96">
        <f t="shared" si="380"/>
        <v>83.89</v>
      </c>
      <c r="G2886" s="107">
        <f>ROUND(SUM('NOVO HORIZONTE'!G2886),2)</f>
        <v>0</v>
      </c>
      <c r="H2886" s="107">
        <f t="shared" si="385"/>
        <v>0</v>
      </c>
      <c r="I2886" s="143">
        <f t="shared" si="381"/>
        <v>0</v>
      </c>
      <c r="J2886" s="142"/>
      <c r="K2886" s="183"/>
      <c r="L2886" s="7" t="str">
        <f t="shared" si="382"/>
        <v/>
      </c>
      <c r="M2886" s="7" t="str">
        <f t="shared" si="383"/>
        <v/>
      </c>
      <c r="N2886" s="7" t="str">
        <f t="shared" si="379"/>
        <v/>
      </c>
      <c r="O2886" s="144"/>
      <c r="P2886" s="355">
        <v>0</v>
      </c>
      <c r="Q2886" s="362">
        <f>SUM('NOVO HORIZONTE'!I2886)</f>
        <v>0</v>
      </c>
      <c r="R2886" s="363">
        <f t="shared" si="384"/>
        <v>0</v>
      </c>
      <c r="S2886" s="153">
        <f t="shared" si="378"/>
        <v>0</v>
      </c>
      <c r="T2886" s="364"/>
    </row>
    <row r="2887" ht="45" hidden="1" spans="1:20">
      <c r="A2887" s="158">
        <v>97033</v>
      </c>
      <c r="B2887" s="100" t="s">
        <v>252</v>
      </c>
      <c r="C2887" s="104" t="s">
        <v>3044</v>
      </c>
      <c r="D2887" s="94" t="s">
        <v>263</v>
      </c>
      <c r="E2887" s="95">
        <v>119.02</v>
      </c>
      <c r="F2887" s="96">
        <f t="shared" si="380"/>
        <v>146.09</v>
      </c>
      <c r="G2887" s="107">
        <f>ROUND(SUM('NOVO HORIZONTE'!G2887),2)</f>
        <v>0</v>
      </c>
      <c r="H2887" s="107">
        <f t="shared" si="385"/>
        <v>0</v>
      </c>
      <c r="I2887" s="143">
        <f t="shared" si="381"/>
        <v>0</v>
      </c>
      <c r="J2887" s="142"/>
      <c r="K2887" s="183"/>
      <c r="L2887" s="7" t="str">
        <f t="shared" si="382"/>
        <v/>
      </c>
      <c r="M2887" s="7" t="str">
        <f t="shared" si="383"/>
        <v/>
      </c>
      <c r="N2887" s="7" t="str">
        <f t="shared" si="379"/>
        <v/>
      </c>
      <c r="O2887" s="144"/>
      <c r="P2887" s="355">
        <v>0</v>
      </c>
      <c r="Q2887" s="362">
        <f>SUM('NOVO HORIZONTE'!I2887)</f>
        <v>0</v>
      </c>
      <c r="R2887" s="363">
        <f t="shared" si="384"/>
        <v>0</v>
      </c>
      <c r="S2887" s="153">
        <f t="shared" si="378"/>
        <v>0</v>
      </c>
      <c r="T2887" s="364"/>
    </row>
    <row r="2888" ht="33.75" hidden="1" spans="1:20">
      <c r="A2888" s="158">
        <v>97034</v>
      </c>
      <c r="B2888" s="100" t="s">
        <v>252</v>
      </c>
      <c r="C2888" s="104" t="s">
        <v>3045</v>
      </c>
      <c r="D2888" s="94" t="s">
        <v>263</v>
      </c>
      <c r="E2888" s="95">
        <v>71.08</v>
      </c>
      <c r="F2888" s="96">
        <f t="shared" si="380"/>
        <v>87.24</v>
      </c>
      <c r="G2888" s="107">
        <f>ROUND(SUM('NOVO HORIZONTE'!G2888),2)</f>
        <v>0</v>
      </c>
      <c r="H2888" s="107">
        <f t="shared" si="385"/>
        <v>0</v>
      </c>
      <c r="I2888" s="143">
        <f t="shared" si="381"/>
        <v>0</v>
      </c>
      <c r="J2888" s="142"/>
      <c r="K2888" s="183"/>
      <c r="L2888" s="7" t="str">
        <f t="shared" si="382"/>
        <v/>
      </c>
      <c r="M2888" s="7" t="str">
        <f t="shared" si="383"/>
        <v/>
      </c>
      <c r="N2888" s="7" t="str">
        <f t="shared" si="379"/>
        <v/>
      </c>
      <c r="O2888" s="144"/>
      <c r="P2888" s="355">
        <v>0</v>
      </c>
      <c r="Q2888" s="362">
        <f>SUM('NOVO HORIZONTE'!I2888)</f>
        <v>0</v>
      </c>
      <c r="R2888" s="363">
        <f t="shared" si="384"/>
        <v>0</v>
      </c>
      <c r="S2888" s="153">
        <f t="shared" si="378"/>
        <v>0</v>
      </c>
      <c r="T2888" s="364"/>
    </row>
    <row r="2889" ht="12.75" hidden="1" spans="1:20">
      <c r="A2889" s="154" t="s">
        <v>3046</v>
      </c>
      <c r="B2889" s="100"/>
      <c r="C2889" s="161" t="s">
        <v>80</v>
      </c>
      <c r="D2889" s="156">
        <v>0</v>
      </c>
      <c r="E2889" s="378">
        <v>0</v>
      </c>
      <c r="F2889" s="379">
        <f t="shared" si="380"/>
        <v>0</v>
      </c>
      <c r="G2889" s="209">
        <f>ROUND(SUM('NOVO HORIZONTE'!G2889),2)</f>
        <v>0</v>
      </c>
      <c r="H2889" s="187">
        <f t="shared" si="385"/>
        <v>0</v>
      </c>
      <c r="I2889" s="188">
        <f t="shared" si="381"/>
        <v>0</v>
      </c>
      <c r="J2889" s="142"/>
      <c r="K2889" s="138" t="str">
        <f>IF(OR(SUM(I2891:I2928)&gt;0,SUM(I2891:I2928)&gt;0),"xx","")</f>
        <v/>
      </c>
      <c r="L2889" s="7" t="str">
        <f t="shared" si="382"/>
        <v/>
      </c>
      <c r="M2889" s="7" t="str">
        <f t="shared" si="383"/>
        <v/>
      </c>
      <c r="N2889" s="7" t="str">
        <f t="shared" si="379"/>
        <v/>
      </c>
      <c r="O2889" s="144"/>
      <c r="P2889" s="375"/>
      <c r="Q2889" s="362">
        <f>SUM('NOVO HORIZONTE'!I2889)</f>
        <v>0</v>
      </c>
      <c r="R2889" s="363">
        <f t="shared" si="384"/>
        <v>0</v>
      </c>
      <c r="S2889" s="153">
        <f t="shared" si="378"/>
        <v>0</v>
      </c>
      <c r="T2889" s="364"/>
    </row>
    <row r="2890" ht="12.75" hidden="1" spans="1:20">
      <c r="A2890" s="154" t="s">
        <v>3047</v>
      </c>
      <c r="B2890" s="100"/>
      <c r="C2890" s="161" t="s">
        <v>3048</v>
      </c>
      <c r="D2890" s="94">
        <v>0</v>
      </c>
      <c r="E2890" s="378">
        <v>0</v>
      </c>
      <c r="F2890" s="379">
        <f t="shared" si="380"/>
        <v>0</v>
      </c>
      <c r="G2890" s="209">
        <f>ROUND(SUM('NOVO HORIZONTE'!G2890),2)</f>
        <v>0</v>
      </c>
      <c r="H2890" s="187">
        <f t="shared" si="385"/>
        <v>0</v>
      </c>
      <c r="I2890" s="188">
        <f t="shared" si="381"/>
        <v>0</v>
      </c>
      <c r="J2890" s="142"/>
      <c r="K2890" s="138" t="str">
        <f>IF(OR(SUM(I2890)&gt;0,SUM(I2890)&gt;0),"xx","")</f>
        <v/>
      </c>
      <c r="L2890" s="7" t="str">
        <f t="shared" si="382"/>
        <v/>
      </c>
      <c r="M2890" s="7" t="str">
        <f t="shared" si="383"/>
        <v/>
      </c>
      <c r="N2890" s="7" t="str">
        <f t="shared" si="379"/>
        <v/>
      </c>
      <c r="O2890" s="144"/>
      <c r="P2890" s="375"/>
      <c r="Q2890" s="362">
        <f>SUM('NOVO HORIZONTE'!I2890)</f>
        <v>0</v>
      </c>
      <c r="R2890" s="363">
        <f t="shared" si="384"/>
        <v>0</v>
      </c>
      <c r="S2890" s="153">
        <f t="shared" si="378"/>
        <v>0</v>
      </c>
      <c r="T2890" s="364"/>
    </row>
    <row r="2891" ht="12.75" hidden="1" spans="1:20">
      <c r="A2891" s="154" t="s">
        <v>3049</v>
      </c>
      <c r="B2891" s="100"/>
      <c r="C2891" s="161" t="s">
        <v>3050</v>
      </c>
      <c r="D2891" s="94">
        <v>0</v>
      </c>
      <c r="E2891" s="95">
        <v>0</v>
      </c>
      <c r="F2891" s="96">
        <f t="shared" si="380"/>
        <v>0</v>
      </c>
      <c r="G2891" s="209">
        <f>ROUND(SUM('NOVO HORIZONTE'!G2891),2)</f>
        <v>0</v>
      </c>
      <c r="H2891" s="187">
        <f t="shared" si="385"/>
        <v>0</v>
      </c>
      <c r="I2891" s="188">
        <f t="shared" si="381"/>
        <v>0</v>
      </c>
      <c r="J2891" s="142"/>
      <c r="K2891" s="138" t="str">
        <f>IF(OR(SUM(I2892:I2926)&gt;0,SUM(I2892:I2926)&gt;0),"xx","")</f>
        <v/>
      </c>
      <c r="L2891" s="7" t="str">
        <f t="shared" si="382"/>
        <v/>
      </c>
      <c r="M2891" s="7" t="str">
        <f t="shared" si="383"/>
        <v/>
      </c>
      <c r="N2891" s="7" t="str">
        <f t="shared" si="379"/>
        <v/>
      </c>
      <c r="O2891" s="144"/>
      <c r="P2891" s="375"/>
      <c r="Q2891" s="362">
        <f>SUM('NOVO HORIZONTE'!I2891)</f>
        <v>0</v>
      </c>
      <c r="R2891" s="363">
        <f t="shared" si="384"/>
        <v>0</v>
      </c>
      <c r="S2891" s="153">
        <f t="shared" si="378"/>
        <v>0</v>
      </c>
      <c r="T2891" s="364"/>
    </row>
    <row r="2892" ht="22.5" hidden="1" spans="1:20">
      <c r="A2892" s="158">
        <v>102151</v>
      </c>
      <c r="B2892" s="100" t="s">
        <v>252</v>
      </c>
      <c r="C2892" s="104" t="s">
        <v>3051</v>
      </c>
      <c r="D2892" s="94" t="s">
        <v>261</v>
      </c>
      <c r="E2892" s="95">
        <v>172.67</v>
      </c>
      <c r="F2892" s="96">
        <f t="shared" si="380"/>
        <v>211.94</v>
      </c>
      <c r="G2892" s="107">
        <f>ROUND(SUM('NOVO HORIZONTE'!G2892),2)</f>
        <v>0</v>
      </c>
      <c r="H2892" s="107">
        <f t="shared" si="385"/>
        <v>0</v>
      </c>
      <c r="I2892" s="143">
        <f t="shared" si="381"/>
        <v>0</v>
      </c>
      <c r="J2892" s="142"/>
      <c r="K2892" s="183"/>
      <c r="L2892" s="7" t="str">
        <f t="shared" si="382"/>
        <v/>
      </c>
      <c r="M2892" s="7" t="str">
        <f t="shared" si="383"/>
        <v/>
      </c>
      <c r="N2892" s="7" t="str">
        <f t="shared" si="379"/>
        <v/>
      </c>
      <c r="O2892" s="144"/>
      <c r="P2892" s="355">
        <v>0</v>
      </c>
      <c r="Q2892" s="362">
        <f>SUM('NOVO HORIZONTE'!I2892)</f>
        <v>0</v>
      </c>
      <c r="R2892" s="363">
        <f t="shared" si="384"/>
        <v>0</v>
      </c>
      <c r="S2892" s="153">
        <f t="shared" si="378"/>
        <v>0</v>
      </c>
      <c r="T2892" s="364"/>
    </row>
    <row r="2893" ht="12.75" hidden="1" spans="1:20">
      <c r="A2893" s="158">
        <v>102152</v>
      </c>
      <c r="B2893" s="100" t="s">
        <v>252</v>
      </c>
      <c r="C2893" s="104" t="s">
        <v>3052</v>
      </c>
      <c r="D2893" s="94" t="s">
        <v>261</v>
      </c>
      <c r="E2893" s="95">
        <v>190.17</v>
      </c>
      <c r="F2893" s="96">
        <f t="shared" si="380"/>
        <v>233.41</v>
      </c>
      <c r="G2893" s="107">
        <f>ROUND(SUM('NOVO HORIZONTE'!G2893),2)</f>
        <v>0</v>
      </c>
      <c r="H2893" s="107">
        <f t="shared" si="385"/>
        <v>0</v>
      </c>
      <c r="I2893" s="143">
        <f t="shared" si="381"/>
        <v>0</v>
      </c>
      <c r="J2893" s="142"/>
      <c r="K2893" s="183"/>
      <c r="L2893" s="7" t="str">
        <f t="shared" si="382"/>
        <v/>
      </c>
      <c r="M2893" s="7" t="str">
        <f t="shared" si="383"/>
        <v/>
      </c>
      <c r="N2893" s="7" t="str">
        <f t="shared" si="379"/>
        <v/>
      </c>
      <c r="O2893" s="144"/>
      <c r="P2893" s="355">
        <v>0</v>
      </c>
      <c r="Q2893" s="362">
        <f>SUM('NOVO HORIZONTE'!I2893)</f>
        <v>0</v>
      </c>
      <c r="R2893" s="363">
        <f t="shared" si="384"/>
        <v>0</v>
      </c>
      <c r="S2893" s="153">
        <f t="shared" si="378"/>
        <v>0</v>
      </c>
      <c r="T2893" s="364"/>
    </row>
    <row r="2894" ht="22.5" hidden="1" spans="1:20">
      <c r="A2894" s="158">
        <v>102153</v>
      </c>
      <c r="B2894" s="100" t="s">
        <v>252</v>
      </c>
      <c r="C2894" s="104" t="s">
        <v>3053</v>
      </c>
      <c r="D2894" s="94" t="s">
        <v>261</v>
      </c>
      <c r="E2894" s="95">
        <v>236.83</v>
      </c>
      <c r="F2894" s="96">
        <f t="shared" si="380"/>
        <v>290.69</v>
      </c>
      <c r="G2894" s="107">
        <f>ROUND(SUM('NOVO HORIZONTE'!G2894),2)</f>
        <v>0</v>
      </c>
      <c r="H2894" s="107">
        <f t="shared" si="385"/>
        <v>0</v>
      </c>
      <c r="I2894" s="143">
        <f t="shared" si="381"/>
        <v>0</v>
      </c>
      <c r="J2894" s="142"/>
      <c r="K2894" s="183"/>
      <c r="L2894" s="7" t="str">
        <f t="shared" si="382"/>
        <v/>
      </c>
      <c r="M2894" s="7" t="str">
        <f t="shared" si="383"/>
        <v/>
      </c>
      <c r="N2894" s="7" t="str">
        <f t="shared" si="379"/>
        <v/>
      </c>
      <c r="O2894" s="144"/>
      <c r="P2894" s="355">
        <v>0</v>
      </c>
      <c r="Q2894" s="362">
        <f>SUM('NOVO HORIZONTE'!I2894)</f>
        <v>0</v>
      </c>
      <c r="R2894" s="363">
        <f t="shared" si="384"/>
        <v>0</v>
      </c>
      <c r="S2894" s="153">
        <f t="shared" si="378"/>
        <v>0</v>
      </c>
      <c r="T2894" s="364"/>
    </row>
    <row r="2895" ht="22.5" hidden="1" spans="1:20">
      <c r="A2895" s="158">
        <v>102154</v>
      </c>
      <c r="B2895" s="100" t="s">
        <v>252</v>
      </c>
      <c r="C2895" s="104" t="s">
        <v>3054</v>
      </c>
      <c r="D2895" s="94" t="s">
        <v>261</v>
      </c>
      <c r="E2895" s="95">
        <v>203.64</v>
      </c>
      <c r="F2895" s="96">
        <f t="shared" si="380"/>
        <v>249.95</v>
      </c>
      <c r="G2895" s="107">
        <f>ROUND(SUM('NOVO HORIZONTE'!G2895),2)</f>
        <v>0</v>
      </c>
      <c r="H2895" s="107">
        <f t="shared" si="385"/>
        <v>0</v>
      </c>
      <c r="I2895" s="143">
        <f t="shared" si="381"/>
        <v>0</v>
      </c>
      <c r="J2895" s="142"/>
      <c r="K2895" s="183"/>
      <c r="L2895" s="7" t="str">
        <f t="shared" si="382"/>
        <v/>
      </c>
      <c r="M2895" s="7" t="str">
        <f t="shared" si="383"/>
        <v/>
      </c>
      <c r="N2895" s="7" t="str">
        <f t="shared" si="379"/>
        <v/>
      </c>
      <c r="O2895" s="144"/>
      <c r="P2895" s="355">
        <v>0</v>
      </c>
      <c r="Q2895" s="362">
        <f>SUM('NOVO HORIZONTE'!I2895)</f>
        <v>0</v>
      </c>
      <c r="R2895" s="363">
        <f t="shared" si="384"/>
        <v>0</v>
      </c>
      <c r="S2895" s="153">
        <f t="shared" si="378"/>
        <v>0</v>
      </c>
      <c r="T2895" s="364"/>
    </row>
    <row r="2896" ht="22.5" hidden="1" spans="1:20">
      <c r="A2896" s="158">
        <v>102155</v>
      </c>
      <c r="B2896" s="100" t="s">
        <v>252</v>
      </c>
      <c r="C2896" s="104" t="s">
        <v>3055</v>
      </c>
      <c r="D2896" s="94" t="s">
        <v>261</v>
      </c>
      <c r="E2896" s="95">
        <v>241.81</v>
      </c>
      <c r="F2896" s="96">
        <f t="shared" si="380"/>
        <v>296.8</v>
      </c>
      <c r="G2896" s="107">
        <f>ROUND(SUM('NOVO HORIZONTE'!G2896),2)</f>
        <v>0</v>
      </c>
      <c r="H2896" s="107">
        <f t="shared" si="385"/>
        <v>0</v>
      </c>
      <c r="I2896" s="143">
        <f t="shared" si="381"/>
        <v>0</v>
      </c>
      <c r="J2896" s="142"/>
      <c r="K2896" s="183"/>
      <c r="L2896" s="7" t="str">
        <f t="shared" si="382"/>
        <v/>
      </c>
      <c r="M2896" s="7" t="str">
        <f t="shared" si="383"/>
        <v/>
      </c>
      <c r="N2896" s="7" t="str">
        <f t="shared" si="379"/>
        <v/>
      </c>
      <c r="O2896" s="144"/>
      <c r="P2896" s="355">
        <v>0</v>
      </c>
      <c r="Q2896" s="362">
        <f>SUM('NOVO HORIZONTE'!I2896)</f>
        <v>0</v>
      </c>
      <c r="R2896" s="363">
        <f t="shared" si="384"/>
        <v>0</v>
      </c>
      <c r="S2896" s="153">
        <f t="shared" si="378"/>
        <v>0</v>
      </c>
      <c r="T2896" s="364"/>
    </row>
    <row r="2897" ht="22.5" hidden="1" spans="1:20">
      <c r="A2897" s="158">
        <v>102156</v>
      </c>
      <c r="B2897" s="100" t="s">
        <v>252</v>
      </c>
      <c r="C2897" s="104" t="s">
        <v>3056</v>
      </c>
      <c r="D2897" s="94" t="s">
        <v>261</v>
      </c>
      <c r="E2897" s="95">
        <v>229.22</v>
      </c>
      <c r="F2897" s="96">
        <f t="shared" si="380"/>
        <v>281.34</v>
      </c>
      <c r="G2897" s="107">
        <f>ROUND(SUM('NOVO HORIZONTE'!G2897),2)</f>
        <v>0</v>
      </c>
      <c r="H2897" s="107">
        <f t="shared" si="385"/>
        <v>0</v>
      </c>
      <c r="I2897" s="143">
        <f t="shared" si="381"/>
        <v>0</v>
      </c>
      <c r="J2897" s="142"/>
      <c r="K2897" s="183"/>
      <c r="L2897" s="7" t="str">
        <f t="shared" si="382"/>
        <v/>
      </c>
      <c r="M2897" s="7" t="str">
        <f t="shared" si="383"/>
        <v/>
      </c>
      <c r="N2897" s="7" t="str">
        <f t="shared" si="379"/>
        <v/>
      </c>
      <c r="O2897" s="144"/>
      <c r="P2897" s="355">
        <v>0</v>
      </c>
      <c r="Q2897" s="362">
        <f>SUM('NOVO HORIZONTE'!I2897)</f>
        <v>0</v>
      </c>
      <c r="R2897" s="363">
        <f t="shared" si="384"/>
        <v>0</v>
      </c>
      <c r="S2897" s="153">
        <f t="shared" si="378"/>
        <v>0</v>
      </c>
      <c r="T2897" s="364"/>
    </row>
    <row r="2898" ht="22.5" hidden="1" spans="1:20">
      <c r="A2898" s="158">
        <v>102157</v>
      </c>
      <c r="B2898" s="100" t="s">
        <v>252</v>
      </c>
      <c r="C2898" s="104" t="s">
        <v>3057</v>
      </c>
      <c r="D2898" s="94" t="s">
        <v>261</v>
      </c>
      <c r="E2898" s="95">
        <v>310.89</v>
      </c>
      <c r="F2898" s="96">
        <f t="shared" si="380"/>
        <v>381.59</v>
      </c>
      <c r="G2898" s="107">
        <f>ROUND(SUM('NOVO HORIZONTE'!G2898),2)</f>
        <v>0</v>
      </c>
      <c r="H2898" s="107">
        <f t="shared" si="385"/>
        <v>0</v>
      </c>
      <c r="I2898" s="143">
        <f t="shared" si="381"/>
        <v>0</v>
      </c>
      <c r="J2898" s="142"/>
      <c r="K2898" s="183"/>
      <c r="L2898" s="7" t="str">
        <f t="shared" si="382"/>
        <v/>
      </c>
      <c r="M2898" s="7" t="str">
        <f t="shared" si="383"/>
        <v/>
      </c>
      <c r="N2898" s="7" t="str">
        <f t="shared" si="379"/>
        <v/>
      </c>
      <c r="O2898" s="144"/>
      <c r="P2898" s="355">
        <v>0</v>
      </c>
      <c r="Q2898" s="362">
        <f>SUM('NOVO HORIZONTE'!I2898)</f>
        <v>0</v>
      </c>
      <c r="R2898" s="363">
        <f t="shared" si="384"/>
        <v>0</v>
      </c>
      <c r="S2898" s="153">
        <f t="shared" si="378"/>
        <v>0</v>
      </c>
      <c r="T2898" s="364"/>
    </row>
    <row r="2899" ht="22.5" hidden="1" spans="1:20">
      <c r="A2899" s="158">
        <v>102158</v>
      </c>
      <c r="B2899" s="100" t="s">
        <v>252</v>
      </c>
      <c r="C2899" s="104" t="s">
        <v>3058</v>
      </c>
      <c r="D2899" s="94" t="s">
        <v>261</v>
      </c>
      <c r="E2899" s="95">
        <v>312.26</v>
      </c>
      <c r="F2899" s="96">
        <f t="shared" si="380"/>
        <v>383.27</v>
      </c>
      <c r="G2899" s="107">
        <f>ROUND(SUM('NOVO HORIZONTE'!G2899),2)</f>
        <v>0</v>
      </c>
      <c r="H2899" s="107">
        <f t="shared" si="385"/>
        <v>0</v>
      </c>
      <c r="I2899" s="143">
        <f t="shared" si="381"/>
        <v>0</v>
      </c>
      <c r="J2899" s="142"/>
      <c r="K2899" s="183"/>
      <c r="L2899" s="7" t="str">
        <f t="shared" si="382"/>
        <v/>
      </c>
      <c r="M2899" s="7" t="str">
        <f t="shared" si="383"/>
        <v/>
      </c>
      <c r="N2899" s="7" t="str">
        <f t="shared" si="379"/>
        <v/>
      </c>
      <c r="O2899" s="144"/>
      <c r="P2899" s="355">
        <v>0</v>
      </c>
      <c r="Q2899" s="362">
        <f>SUM('NOVO HORIZONTE'!I2899)</f>
        <v>0</v>
      </c>
      <c r="R2899" s="363">
        <f t="shared" si="384"/>
        <v>0</v>
      </c>
      <c r="S2899" s="153">
        <f t="shared" si="378"/>
        <v>0</v>
      </c>
      <c r="T2899" s="364"/>
    </row>
    <row r="2900" ht="22.5" hidden="1" spans="1:20">
      <c r="A2900" s="158">
        <v>102159</v>
      </c>
      <c r="B2900" s="100" t="s">
        <v>252</v>
      </c>
      <c r="C2900" s="104" t="s">
        <v>3059</v>
      </c>
      <c r="D2900" s="94" t="s">
        <v>261</v>
      </c>
      <c r="E2900" s="95">
        <v>370.09</v>
      </c>
      <c r="F2900" s="96">
        <f t="shared" si="380"/>
        <v>454.25</v>
      </c>
      <c r="G2900" s="107">
        <f>ROUND(SUM('NOVO HORIZONTE'!G2900),2)</f>
        <v>0</v>
      </c>
      <c r="H2900" s="107">
        <f t="shared" si="385"/>
        <v>0</v>
      </c>
      <c r="I2900" s="143">
        <f t="shared" si="381"/>
        <v>0</v>
      </c>
      <c r="J2900" s="142"/>
      <c r="K2900" s="183"/>
      <c r="L2900" s="7" t="str">
        <f t="shared" si="382"/>
        <v/>
      </c>
      <c r="M2900" s="7" t="str">
        <f t="shared" si="383"/>
        <v/>
      </c>
      <c r="N2900" s="7" t="str">
        <f t="shared" si="379"/>
        <v/>
      </c>
      <c r="O2900" s="144"/>
      <c r="P2900" s="355">
        <v>0</v>
      </c>
      <c r="Q2900" s="362">
        <f>SUM('NOVO HORIZONTE'!I2900)</f>
        <v>0</v>
      </c>
      <c r="R2900" s="363">
        <f t="shared" si="384"/>
        <v>0</v>
      </c>
      <c r="S2900" s="153">
        <f t="shared" si="378"/>
        <v>0</v>
      </c>
      <c r="T2900" s="364"/>
    </row>
    <row r="2901" ht="22.5" hidden="1" spans="1:20">
      <c r="A2901" s="158">
        <v>102160</v>
      </c>
      <c r="B2901" s="100" t="s">
        <v>252</v>
      </c>
      <c r="C2901" s="104" t="s">
        <v>3060</v>
      </c>
      <c r="D2901" s="94" t="s">
        <v>261</v>
      </c>
      <c r="E2901" s="95">
        <v>166.83</v>
      </c>
      <c r="F2901" s="96">
        <f t="shared" si="380"/>
        <v>204.77</v>
      </c>
      <c r="G2901" s="107">
        <f>ROUND(SUM('NOVO HORIZONTE'!G2901),2)</f>
        <v>0</v>
      </c>
      <c r="H2901" s="107">
        <f t="shared" si="385"/>
        <v>0</v>
      </c>
      <c r="I2901" s="143">
        <f t="shared" si="381"/>
        <v>0</v>
      </c>
      <c r="J2901" s="142"/>
      <c r="K2901" s="183"/>
      <c r="L2901" s="7" t="str">
        <f t="shared" si="382"/>
        <v/>
      </c>
      <c r="M2901" s="7" t="str">
        <f t="shared" si="383"/>
        <v/>
      </c>
      <c r="N2901" s="7" t="str">
        <f t="shared" si="379"/>
        <v/>
      </c>
      <c r="O2901" s="144"/>
      <c r="P2901" s="355">
        <v>0</v>
      </c>
      <c r="Q2901" s="362">
        <f>SUM('NOVO HORIZONTE'!I2901)</f>
        <v>0</v>
      </c>
      <c r="R2901" s="363">
        <f t="shared" si="384"/>
        <v>0</v>
      </c>
      <c r="S2901" s="153">
        <f t="shared" si="378"/>
        <v>0</v>
      </c>
      <c r="T2901" s="364"/>
    </row>
    <row r="2902" ht="22.5" hidden="1" spans="1:20">
      <c r="A2902" s="158">
        <v>102161</v>
      </c>
      <c r="B2902" s="100" t="s">
        <v>252</v>
      </c>
      <c r="C2902" s="104" t="s">
        <v>3061</v>
      </c>
      <c r="D2902" s="94" t="s">
        <v>261</v>
      </c>
      <c r="E2902" s="95">
        <v>364.63</v>
      </c>
      <c r="F2902" s="96">
        <f t="shared" si="380"/>
        <v>447.55</v>
      </c>
      <c r="G2902" s="107">
        <f>ROUND(SUM('NOVO HORIZONTE'!G2902),2)</f>
        <v>0</v>
      </c>
      <c r="H2902" s="107">
        <f t="shared" si="385"/>
        <v>0</v>
      </c>
      <c r="I2902" s="143">
        <f t="shared" si="381"/>
        <v>0</v>
      </c>
      <c r="J2902" s="142"/>
      <c r="K2902" s="183"/>
      <c r="L2902" s="7" t="str">
        <f t="shared" si="382"/>
        <v/>
      </c>
      <c r="M2902" s="7" t="str">
        <f t="shared" si="383"/>
        <v/>
      </c>
      <c r="N2902" s="7" t="str">
        <f t="shared" si="379"/>
        <v/>
      </c>
      <c r="O2902" s="144"/>
      <c r="P2902" s="355">
        <v>0</v>
      </c>
      <c r="Q2902" s="362">
        <f>SUM('NOVO HORIZONTE'!I2902)</f>
        <v>0</v>
      </c>
      <c r="R2902" s="363">
        <f t="shared" si="384"/>
        <v>0</v>
      </c>
      <c r="S2902" s="153">
        <f t="shared" si="378"/>
        <v>0</v>
      </c>
      <c r="T2902" s="364"/>
    </row>
    <row r="2903" ht="22.5" hidden="1" spans="1:20">
      <c r="A2903" s="158">
        <v>102162</v>
      </c>
      <c r="B2903" s="100" t="s">
        <v>252</v>
      </c>
      <c r="C2903" s="104" t="s">
        <v>3062</v>
      </c>
      <c r="D2903" s="94" t="s">
        <v>261</v>
      </c>
      <c r="E2903" s="95">
        <v>382.13</v>
      </c>
      <c r="F2903" s="96">
        <f t="shared" si="380"/>
        <v>469.03</v>
      </c>
      <c r="G2903" s="107">
        <f>ROUND(SUM('NOVO HORIZONTE'!G2903),2)</f>
        <v>0</v>
      </c>
      <c r="H2903" s="107">
        <f t="shared" si="385"/>
        <v>0</v>
      </c>
      <c r="I2903" s="143">
        <f t="shared" si="381"/>
        <v>0</v>
      </c>
      <c r="J2903" s="142"/>
      <c r="K2903" s="183"/>
      <c r="L2903" s="7" t="str">
        <f t="shared" si="382"/>
        <v/>
      </c>
      <c r="M2903" s="7" t="str">
        <f t="shared" si="383"/>
        <v/>
      </c>
      <c r="N2903" s="7" t="str">
        <f t="shared" si="379"/>
        <v/>
      </c>
      <c r="O2903" s="144"/>
      <c r="P2903" s="355">
        <v>0</v>
      </c>
      <c r="Q2903" s="362">
        <f>SUM('NOVO HORIZONTE'!I2903)</f>
        <v>0</v>
      </c>
      <c r="R2903" s="363">
        <f t="shared" si="384"/>
        <v>0</v>
      </c>
      <c r="S2903" s="153">
        <f t="shared" si="378"/>
        <v>0</v>
      </c>
      <c r="T2903" s="364"/>
    </row>
    <row r="2904" ht="22.5" hidden="1" spans="1:20">
      <c r="A2904" s="158">
        <v>102163</v>
      </c>
      <c r="B2904" s="100" t="s">
        <v>252</v>
      </c>
      <c r="C2904" s="104" t="s">
        <v>3063</v>
      </c>
      <c r="D2904" s="94" t="s">
        <v>261</v>
      </c>
      <c r="E2904" s="95">
        <v>428.79</v>
      </c>
      <c r="F2904" s="96">
        <f t="shared" si="380"/>
        <v>526.3</v>
      </c>
      <c r="G2904" s="107">
        <f>ROUND(SUM('NOVO HORIZONTE'!G2904),2)</f>
        <v>0</v>
      </c>
      <c r="H2904" s="107">
        <f t="shared" si="385"/>
        <v>0</v>
      </c>
      <c r="I2904" s="143">
        <f t="shared" si="381"/>
        <v>0</v>
      </c>
      <c r="J2904" s="142"/>
      <c r="K2904" s="183"/>
      <c r="L2904" s="7" t="str">
        <f t="shared" si="382"/>
        <v/>
      </c>
      <c r="M2904" s="7" t="str">
        <f t="shared" si="383"/>
        <v/>
      </c>
      <c r="N2904" s="7" t="str">
        <f t="shared" si="379"/>
        <v/>
      </c>
      <c r="O2904" s="144"/>
      <c r="P2904" s="355">
        <v>0</v>
      </c>
      <c r="Q2904" s="362">
        <f>SUM('NOVO HORIZONTE'!I2904)</f>
        <v>0</v>
      </c>
      <c r="R2904" s="363">
        <f t="shared" si="384"/>
        <v>0</v>
      </c>
      <c r="S2904" s="153">
        <f t="shared" si="378"/>
        <v>0</v>
      </c>
      <c r="T2904" s="364"/>
    </row>
    <row r="2905" ht="22.5" hidden="1" spans="1:20">
      <c r="A2905" s="158">
        <v>102164</v>
      </c>
      <c r="B2905" s="100" t="s">
        <v>252</v>
      </c>
      <c r="C2905" s="104" t="s">
        <v>3064</v>
      </c>
      <c r="D2905" s="94" t="s">
        <v>261</v>
      </c>
      <c r="E2905" s="95">
        <v>360.32</v>
      </c>
      <c r="F2905" s="96">
        <f t="shared" si="380"/>
        <v>442.26</v>
      </c>
      <c r="G2905" s="107">
        <f>ROUND(SUM('NOVO HORIZONTE'!G2905),2)</f>
        <v>0</v>
      </c>
      <c r="H2905" s="107">
        <f t="shared" si="385"/>
        <v>0</v>
      </c>
      <c r="I2905" s="143">
        <f t="shared" si="381"/>
        <v>0</v>
      </c>
      <c r="J2905" s="142"/>
      <c r="K2905" s="183"/>
      <c r="L2905" s="7" t="str">
        <f t="shared" si="382"/>
        <v/>
      </c>
      <c r="M2905" s="7" t="str">
        <f t="shared" si="383"/>
        <v/>
      </c>
      <c r="N2905" s="7" t="str">
        <f t="shared" si="379"/>
        <v/>
      </c>
      <c r="O2905" s="144"/>
      <c r="P2905" s="355">
        <v>0</v>
      </c>
      <c r="Q2905" s="362">
        <f>SUM('NOVO HORIZONTE'!I2905)</f>
        <v>0</v>
      </c>
      <c r="R2905" s="363">
        <f t="shared" si="384"/>
        <v>0</v>
      </c>
      <c r="S2905" s="153">
        <f t="shared" ref="S2905:S2968" si="386">IF(R2905=0,0,IF(R2905&gt;0,"c","b"))</f>
        <v>0</v>
      </c>
      <c r="T2905" s="364"/>
    </row>
    <row r="2906" ht="22.5" hidden="1" spans="1:20">
      <c r="A2906" s="158">
        <v>102165</v>
      </c>
      <c r="B2906" s="100" t="s">
        <v>252</v>
      </c>
      <c r="C2906" s="104" t="s">
        <v>3065</v>
      </c>
      <c r="D2906" s="94" t="s">
        <v>261</v>
      </c>
      <c r="E2906" s="95">
        <v>398.49</v>
      </c>
      <c r="F2906" s="96">
        <f t="shared" si="380"/>
        <v>489.11</v>
      </c>
      <c r="G2906" s="107">
        <f>ROUND(SUM('NOVO HORIZONTE'!G2906),2)</f>
        <v>0</v>
      </c>
      <c r="H2906" s="107">
        <f t="shared" si="385"/>
        <v>0</v>
      </c>
      <c r="I2906" s="143">
        <f t="shared" si="381"/>
        <v>0</v>
      </c>
      <c r="J2906" s="142"/>
      <c r="K2906" s="183"/>
      <c r="L2906" s="7" t="str">
        <f t="shared" si="382"/>
        <v/>
      </c>
      <c r="M2906" s="7" t="str">
        <f t="shared" si="383"/>
        <v/>
      </c>
      <c r="N2906" s="7" t="str">
        <f t="shared" si="379"/>
        <v/>
      </c>
      <c r="O2906" s="144"/>
      <c r="P2906" s="355">
        <v>0</v>
      </c>
      <c r="Q2906" s="362">
        <f>SUM('NOVO HORIZONTE'!I2906)</f>
        <v>0</v>
      </c>
      <c r="R2906" s="363">
        <f t="shared" si="384"/>
        <v>0</v>
      </c>
      <c r="S2906" s="153">
        <f t="shared" si="386"/>
        <v>0</v>
      </c>
      <c r="T2906" s="364"/>
    </row>
    <row r="2907" ht="22.5" hidden="1" spans="1:20">
      <c r="A2907" s="158">
        <v>102166</v>
      </c>
      <c r="B2907" s="100" t="s">
        <v>252</v>
      </c>
      <c r="C2907" s="104" t="s">
        <v>3066</v>
      </c>
      <c r="D2907" s="94" t="s">
        <v>261</v>
      </c>
      <c r="E2907" s="95">
        <v>350.55</v>
      </c>
      <c r="F2907" s="96">
        <f t="shared" si="380"/>
        <v>430.27</v>
      </c>
      <c r="G2907" s="107">
        <f>ROUND(SUM('NOVO HORIZONTE'!G2907),2)</f>
        <v>0</v>
      </c>
      <c r="H2907" s="107">
        <f t="shared" si="385"/>
        <v>0</v>
      </c>
      <c r="I2907" s="143">
        <f t="shared" si="381"/>
        <v>0</v>
      </c>
      <c r="J2907" s="142"/>
      <c r="K2907" s="183"/>
      <c r="L2907" s="7" t="str">
        <f t="shared" si="382"/>
        <v/>
      </c>
      <c r="M2907" s="7" t="str">
        <f t="shared" si="383"/>
        <v/>
      </c>
      <c r="N2907" s="7" t="str">
        <f t="shared" si="379"/>
        <v/>
      </c>
      <c r="O2907" s="144"/>
      <c r="P2907" s="355">
        <v>0</v>
      </c>
      <c r="Q2907" s="362">
        <f>SUM('NOVO HORIZONTE'!I2907)</f>
        <v>0</v>
      </c>
      <c r="R2907" s="363">
        <f t="shared" si="384"/>
        <v>0</v>
      </c>
      <c r="S2907" s="153">
        <f t="shared" si="386"/>
        <v>0</v>
      </c>
      <c r="T2907" s="364"/>
    </row>
    <row r="2908" ht="22.5" hidden="1" spans="1:20">
      <c r="A2908" s="158">
        <v>102167</v>
      </c>
      <c r="B2908" s="100" t="s">
        <v>252</v>
      </c>
      <c r="C2908" s="104" t="s">
        <v>3067</v>
      </c>
      <c r="D2908" s="94" t="s">
        <v>261</v>
      </c>
      <c r="E2908" s="95">
        <v>432.22</v>
      </c>
      <c r="F2908" s="96">
        <f t="shared" si="380"/>
        <v>530.51</v>
      </c>
      <c r="G2908" s="107">
        <f>ROUND(SUM('NOVO HORIZONTE'!G2908),2)</f>
        <v>0</v>
      </c>
      <c r="H2908" s="107">
        <f t="shared" si="385"/>
        <v>0</v>
      </c>
      <c r="I2908" s="143">
        <f t="shared" si="381"/>
        <v>0</v>
      </c>
      <c r="J2908" s="142"/>
      <c r="K2908" s="183"/>
      <c r="L2908" s="7" t="str">
        <f t="shared" si="382"/>
        <v/>
      </c>
      <c r="M2908" s="7" t="str">
        <f t="shared" si="383"/>
        <v/>
      </c>
      <c r="N2908" s="7" t="str">
        <f t="shared" si="379"/>
        <v/>
      </c>
      <c r="O2908" s="144"/>
      <c r="P2908" s="355">
        <v>0</v>
      </c>
      <c r="Q2908" s="362">
        <f>SUM('NOVO HORIZONTE'!I2908)</f>
        <v>0</v>
      </c>
      <c r="R2908" s="363">
        <f t="shared" si="384"/>
        <v>0</v>
      </c>
      <c r="S2908" s="153">
        <f t="shared" si="386"/>
        <v>0</v>
      </c>
      <c r="T2908" s="364"/>
    </row>
    <row r="2909" ht="22.5" hidden="1" spans="1:20">
      <c r="A2909" s="158">
        <v>102168</v>
      </c>
      <c r="B2909" s="100" t="s">
        <v>252</v>
      </c>
      <c r="C2909" s="104" t="s">
        <v>3068</v>
      </c>
      <c r="D2909" s="94" t="s">
        <v>261</v>
      </c>
      <c r="E2909" s="95">
        <v>402.2</v>
      </c>
      <c r="F2909" s="96">
        <f t="shared" si="380"/>
        <v>493.66</v>
      </c>
      <c r="G2909" s="107">
        <f>ROUND(SUM('NOVO HORIZONTE'!G2909),2)</f>
        <v>0</v>
      </c>
      <c r="H2909" s="107">
        <f t="shared" si="385"/>
        <v>0</v>
      </c>
      <c r="I2909" s="143">
        <f t="shared" si="381"/>
        <v>0</v>
      </c>
      <c r="J2909" s="142"/>
      <c r="K2909" s="183"/>
      <c r="L2909" s="7" t="str">
        <f t="shared" si="382"/>
        <v/>
      </c>
      <c r="M2909" s="7" t="str">
        <f t="shared" si="383"/>
        <v/>
      </c>
      <c r="N2909" s="7" t="str">
        <f t="shared" si="379"/>
        <v/>
      </c>
      <c r="O2909" s="144"/>
      <c r="P2909" s="355">
        <v>0</v>
      </c>
      <c r="Q2909" s="362">
        <f>SUM('NOVO HORIZONTE'!I2909)</f>
        <v>0</v>
      </c>
      <c r="R2909" s="363">
        <f t="shared" si="384"/>
        <v>0</v>
      </c>
      <c r="S2909" s="153">
        <f t="shared" si="386"/>
        <v>0</v>
      </c>
      <c r="T2909" s="364"/>
    </row>
    <row r="2910" ht="22.5" hidden="1" spans="1:20">
      <c r="A2910" s="158">
        <v>102169</v>
      </c>
      <c r="B2910" s="100" t="s">
        <v>252</v>
      </c>
      <c r="C2910" s="104" t="s">
        <v>3069</v>
      </c>
      <c r="D2910" s="94" t="s">
        <v>261</v>
      </c>
      <c r="E2910" s="95">
        <v>448.41</v>
      </c>
      <c r="F2910" s="96">
        <f t="shared" si="380"/>
        <v>550.38</v>
      </c>
      <c r="G2910" s="107">
        <f>ROUND(SUM('NOVO HORIZONTE'!G2910),2)</f>
        <v>0</v>
      </c>
      <c r="H2910" s="107">
        <f t="shared" si="385"/>
        <v>0</v>
      </c>
      <c r="I2910" s="143">
        <f t="shared" si="381"/>
        <v>0</v>
      </c>
      <c r="J2910" s="142"/>
      <c r="K2910" s="183"/>
      <c r="L2910" s="7" t="str">
        <f t="shared" si="382"/>
        <v/>
      </c>
      <c r="M2910" s="7" t="str">
        <f t="shared" si="383"/>
        <v/>
      </c>
      <c r="N2910" s="7" t="str">
        <f t="shared" si="379"/>
        <v/>
      </c>
      <c r="O2910" s="144"/>
      <c r="P2910" s="355">
        <v>0</v>
      </c>
      <c r="Q2910" s="362">
        <f>SUM('NOVO HORIZONTE'!I2910)</f>
        <v>0</v>
      </c>
      <c r="R2910" s="363">
        <f t="shared" si="384"/>
        <v>0</v>
      </c>
      <c r="S2910" s="153">
        <f t="shared" si="386"/>
        <v>0</v>
      </c>
      <c r="T2910" s="364"/>
    </row>
    <row r="2911" ht="22.5" hidden="1" spans="1:20">
      <c r="A2911" s="158">
        <v>102170</v>
      </c>
      <c r="B2911" s="100" t="s">
        <v>252</v>
      </c>
      <c r="C2911" s="104" t="s">
        <v>3070</v>
      </c>
      <c r="D2911" s="94" t="s">
        <v>261</v>
      </c>
      <c r="E2911" s="95">
        <v>358.79</v>
      </c>
      <c r="F2911" s="96">
        <f t="shared" si="380"/>
        <v>440.38</v>
      </c>
      <c r="G2911" s="107">
        <f>ROUND(SUM('NOVO HORIZONTE'!G2911),2)</f>
        <v>0</v>
      </c>
      <c r="H2911" s="107">
        <f t="shared" si="385"/>
        <v>0</v>
      </c>
      <c r="I2911" s="143">
        <f t="shared" si="381"/>
        <v>0</v>
      </c>
      <c r="J2911" s="142"/>
      <c r="K2911" s="183"/>
      <c r="L2911" s="7" t="str">
        <f t="shared" si="382"/>
        <v/>
      </c>
      <c r="M2911" s="7" t="str">
        <f t="shared" si="383"/>
        <v/>
      </c>
      <c r="N2911" s="7" t="str">
        <f t="shared" si="379"/>
        <v/>
      </c>
      <c r="O2911" s="144"/>
      <c r="P2911" s="355">
        <v>0</v>
      </c>
      <c r="Q2911" s="362">
        <f>SUM('NOVO HORIZONTE'!I2911)</f>
        <v>0</v>
      </c>
      <c r="R2911" s="363">
        <f t="shared" si="384"/>
        <v>0</v>
      </c>
      <c r="S2911" s="153">
        <f t="shared" si="386"/>
        <v>0</v>
      </c>
      <c r="T2911" s="364"/>
    </row>
    <row r="2912" ht="22.5" hidden="1" spans="1:20">
      <c r="A2912" s="158">
        <v>102171</v>
      </c>
      <c r="B2912" s="100" t="s">
        <v>252</v>
      </c>
      <c r="C2912" s="104" t="s">
        <v>3071</v>
      </c>
      <c r="D2912" s="94" t="s">
        <v>261</v>
      </c>
      <c r="E2912" s="95">
        <v>546.99</v>
      </c>
      <c r="F2912" s="96">
        <f t="shared" si="380"/>
        <v>671.38</v>
      </c>
      <c r="G2912" s="107">
        <f>ROUND(SUM('NOVO HORIZONTE'!G2912),2)</f>
        <v>0</v>
      </c>
      <c r="H2912" s="107">
        <f t="shared" si="385"/>
        <v>0</v>
      </c>
      <c r="I2912" s="143">
        <f t="shared" si="381"/>
        <v>0</v>
      </c>
      <c r="J2912" s="142"/>
      <c r="K2912" s="183"/>
      <c r="L2912" s="7" t="str">
        <f t="shared" si="382"/>
        <v/>
      </c>
      <c r="M2912" s="7" t="str">
        <f t="shared" si="383"/>
        <v/>
      </c>
      <c r="N2912" s="7" t="str">
        <f t="shared" si="379"/>
        <v/>
      </c>
      <c r="O2912" s="144"/>
      <c r="P2912" s="355">
        <v>0</v>
      </c>
      <c r="Q2912" s="362">
        <f>SUM('NOVO HORIZONTE'!I2912)</f>
        <v>0</v>
      </c>
      <c r="R2912" s="363">
        <f t="shared" si="384"/>
        <v>0</v>
      </c>
      <c r="S2912" s="153">
        <f t="shared" si="386"/>
        <v>0</v>
      </c>
      <c r="T2912" s="364"/>
    </row>
    <row r="2913" ht="22.5" hidden="1" spans="1:20">
      <c r="A2913" s="158">
        <v>102172</v>
      </c>
      <c r="B2913" s="100" t="s">
        <v>252</v>
      </c>
      <c r="C2913" s="104" t="s">
        <v>3072</v>
      </c>
      <c r="D2913" s="94" t="s">
        <v>261</v>
      </c>
      <c r="E2913" s="95">
        <v>513.88</v>
      </c>
      <c r="F2913" s="96">
        <f t="shared" si="380"/>
        <v>630.74</v>
      </c>
      <c r="G2913" s="107">
        <f>ROUND(SUM('NOVO HORIZONTE'!G2913),2)</f>
        <v>0</v>
      </c>
      <c r="H2913" s="107">
        <f t="shared" si="385"/>
        <v>0</v>
      </c>
      <c r="I2913" s="143">
        <f t="shared" si="381"/>
        <v>0</v>
      </c>
      <c r="J2913" s="142"/>
      <c r="K2913" s="183"/>
      <c r="L2913" s="7" t="str">
        <f t="shared" si="382"/>
        <v/>
      </c>
      <c r="M2913" s="7" t="str">
        <f t="shared" si="383"/>
        <v/>
      </c>
      <c r="N2913" s="7" t="str">
        <f t="shared" si="379"/>
        <v/>
      </c>
      <c r="O2913" s="144"/>
      <c r="P2913" s="355">
        <v>0</v>
      </c>
      <c r="Q2913" s="362">
        <f>SUM('NOVO HORIZONTE'!I2913)</f>
        <v>0</v>
      </c>
      <c r="R2913" s="363">
        <f t="shared" si="384"/>
        <v>0</v>
      </c>
      <c r="S2913" s="153">
        <f t="shared" si="386"/>
        <v>0</v>
      </c>
      <c r="T2913" s="364"/>
    </row>
    <row r="2914" ht="12.75" hidden="1" spans="1:20">
      <c r="A2914" s="158">
        <v>102176</v>
      </c>
      <c r="B2914" s="100" t="s">
        <v>252</v>
      </c>
      <c r="C2914" s="104" t="s">
        <v>3073</v>
      </c>
      <c r="D2914" s="94" t="s">
        <v>261</v>
      </c>
      <c r="E2914" s="95">
        <v>902.52</v>
      </c>
      <c r="F2914" s="96">
        <f t="shared" si="380"/>
        <v>1107.75</v>
      </c>
      <c r="G2914" s="107">
        <f>ROUND(SUM('NOVO HORIZONTE'!G2914),2)</f>
        <v>0</v>
      </c>
      <c r="H2914" s="107">
        <f t="shared" si="385"/>
        <v>0</v>
      </c>
      <c r="I2914" s="143">
        <f t="shared" si="381"/>
        <v>0</v>
      </c>
      <c r="J2914" s="142"/>
      <c r="K2914" s="183"/>
      <c r="L2914" s="7" t="str">
        <f t="shared" si="382"/>
        <v/>
      </c>
      <c r="M2914" s="7" t="str">
        <f t="shared" si="383"/>
        <v/>
      </c>
      <c r="N2914" s="7" t="str">
        <f t="shared" si="379"/>
        <v/>
      </c>
      <c r="O2914" s="144"/>
      <c r="P2914" s="355">
        <v>0</v>
      </c>
      <c r="Q2914" s="362">
        <f>SUM('NOVO HORIZONTE'!I2914)</f>
        <v>0</v>
      </c>
      <c r="R2914" s="363">
        <f t="shared" si="384"/>
        <v>0</v>
      </c>
      <c r="S2914" s="153">
        <f t="shared" si="386"/>
        <v>0</v>
      </c>
      <c r="T2914" s="364"/>
    </row>
    <row r="2915" ht="12.75" hidden="1" spans="1:20">
      <c r="A2915" s="158">
        <v>102177</v>
      </c>
      <c r="B2915" s="100" t="s">
        <v>252</v>
      </c>
      <c r="C2915" s="104" t="s">
        <v>3074</v>
      </c>
      <c r="D2915" s="94" t="s">
        <v>261</v>
      </c>
      <c r="E2915" s="95">
        <v>1722.61</v>
      </c>
      <c r="F2915" s="96">
        <f t="shared" si="380"/>
        <v>2114.33</v>
      </c>
      <c r="G2915" s="107">
        <f>ROUND(SUM('NOVO HORIZONTE'!G2915),2)</f>
        <v>0</v>
      </c>
      <c r="H2915" s="107">
        <f t="shared" si="385"/>
        <v>0</v>
      </c>
      <c r="I2915" s="143">
        <f t="shared" si="381"/>
        <v>0</v>
      </c>
      <c r="J2915" s="142"/>
      <c r="K2915" s="183"/>
      <c r="L2915" s="7" t="str">
        <f t="shared" si="382"/>
        <v/>
      </c>
      <c r="M2915" s="7" t="str">
        <f t="shared" si="383"/>
        <v/>
      </c>
      <c r="N2915" s="7" t="str">
        <f t="shared" si="379"/>
        <v/>
      </c>
      <c r="O2915" s="144"/>
      <c r="P2915" s="355">
        <v>0</v>
      </c>
      <c r="Q2915" s="362">
        <f>SUM('NOVO HORIZONTE'!I2915)</f>
        <v>0</v>
      </c>
      <c r="R2915" s="363">
        <f t="shared" si="384"/>
        <v>0</v>
      </c>
      <c r="S2915" s="153">
        <f t="shared" si="386"/>
        <v>0</v>
      </c>
      <c r="T2915" s="364"/>
    </row>
    <row r="2916" ht="12.75" hidden="1" spans="1:20">
      <c r="A2916" s="158">
        <v>102178</v>
      </c>
      <c r="B2916" s="100" t="s">
        <v>252</v>
      </c>
      <c r="C2916" s="104" t="s">
        <v>3075</v>
      </c>
      <c r="D2916" s="94" t="s">
        <v>261</v>
      </c>
      <c r="E2916" s="95">
        <v>1959.03</v>
      </c>
      <c r="F2916" s="96">
        <f t="shared" si="380"/>
        <v>2404.51</v>
      </c>
      <c r="G2916" s="107">
        <f>ROUND(SUM('NOVO HORIZONTE'!G2916),2)</f>
        <v>0</v>
      </c>
      <c r="H2916" s="107">
        <f t="shared" si="385"/>
        <v>0</v>
      </c>
      <c r="I2916" s="143">
        <f t="shared" si="381"/>
        <v>0</v>
      </c>
      <c r="J2916" s="142"/>
      <c r="K2916" s="183"/>
      <c r="L2916" s="7" t="str">
        <f t="shared" si="382"/>
        <v/>
      </c>
      <c r="M2916" s="7" t="str">
        <f t="shared" si="383"/>
        <v/>
      </c>
      <c r="N2916" s="7" t="str">
        <f t="shared" si="379"/>
        <v/>
      </c>
      <c r="O2916" s="144"/>
      <c r="P2916" s="355">
        <v>0</v>
      </c>
      <c r="Q2916" s="362">
        <f>SUM('NOVO HORIZONTE'!I2916)</f>
        <v>0</v>
      </c>
      <c r="R2916" s="363">
        <f t="shared" si="384"/>
        <v>0</v>
      </c>
      <c r="S2916" s="153">
        <f t="shared" si="386"/>
        <v>0</v>
      </c>
      <c r="T2916" s="364"/>
    </row>
    <row r="2917" ht="12.75" hidden="1" spans="1:20">
      <c r="A2917" s="158">
        <v>102179</v>
      </c>
      <c r="B2917" s="100" t="s">
        <v>252</v>
      </c>
      <c r="C2917" s="104" t="s">
        <v>3076</v>
      </c>
      <c r="D2917" s="94" t="s">
        <v>261</v>
      </c>
      <c r="E2917" s="95">
        <v>408.55</v>
      </c>
      <c r="F2917" s="96">
        <f t="shared" si="380"/>
        <v>501.45</v>
      </c>
      <c r="G2917" s="107">
        <f>ROUND(SUM('NOVO HORIZONTE'!G2917),2)</f>
        <v>0</v>
      </c>
      <c r="H2917" s="107">
        <f t="shared" si="385"/>
        <v>0</v>
      </c>
      <c r="I2917" s="143">
        <f t="shared" si="381"/>
        <v>0</v>
      </c>
      <c r="J2917" s="142"/>
      <c r="K2917" s="183"/>
      <c r="L2917" s="7" t="str">
        <f t="shared" si="382"/>
        <v/>
      </c>
      <c r="M2917" s="7" t="str">
        <f t="shared" si="383"/>
        <v/>
      </c>
      <c r="N2917" s="7" t="str">
        <f t="shared" si="379"/>
        <v/>
      </c>
      <c r="O2917" s="144"/>
      <c r="P2917" s="355">
        <v>0</v>
      </c>
      <c r="Q2917" s="362">
        <f>SUM('NOVO HORIZONTE'!I2917)</f>
        <v>0</v>
      </c>
      <c r="R2917" s="363">
        <f t="shared" si="384"/>
        <v>0</v>
      </c>
      <c r="S2917" s="153">
        <f t="shared" si="386"/>
        <v>0</v>
      </c>
      <c r="T2917" s="364"/>
    </row>
    <row r="2918" ht="12.75" hidden="1" spans="1:20">
      <c r="A2918" s="158">
        <v>102180</v>
      </c>
      <c r="B2918" s="100" t="s">
        <v>252</v>
      </c>
      <c r="C2918" s="104" t="s">
        <v>3077</v>
      </c>
      <c r="D2918" s="94" t="s">
        <v>261</v>
      </c>
      <c r="E2918" s="95">
        <v>474.62</v>
      </c>
      <c r="F2918" s="96">
        <f t="shared" si="380"/>
        <v>582.55</v>
      </c>
      <c r="G2918" s="107">
        <f>ROUND(SUM('NOVO HORIZONTE'!G2918),2)</f>
        <v>0</v>
      </c>
      <c r="H2918" s="107">
        <f t="shared" si="385"/>
        <v>0</v>
      </c>
      <c r="I2918" s="143">
        <f t="shared" si="381"/>
        <v>0</v>
      </c>
      <c r="J2918" s="142"/>
      <c r="K2918" s="183"/>
      <c r="L2918" s="7" t="str">
        <f t="shared" si="382"/>
        <v/>
      </c>
      <c r="M2918" s="7" t="str">
        <f t="shared" si="383"/>
        <v/>
      </c>
      <c r="N2918" s="7" t="str">
        <f t="shared" si="379"/>
        <v/>
      </c>
      <c r="O2918" s="144"/>
      <c r="P2918" s="355">
        <v>0</v>
      </c>
      <c r="Q2918" s="362">
        <f>SUM('NOVO HORIZONTE'!I2918)</f>
        <v>0</v>
      </c>
      <c r="R2918" s="363">
        <f t="shared" si="384"/>
        <v>0</v>
      </c>
      <c r="S2918" s="153">
        <f t="shared" si="386"/>
        <v>0</v>
      </c>
      <c r="T2918" s="364"/>
    </row>
    <row r="2919" ht="12.75" hidden="1" spans="1:20">
      <c r="A2919" s="158">
        <v>102181</v>
      </c>
      <c r="B2919" s="100" t="s">
        <v>252</v>
      </c>
      <c r="C2919" s="104" t="s">
        <v>3078</v>
      </c>
      <c r="D2919" s="94" t="s">
        <v>261</v>
      </c>
      <c r="E2919" s="95">
        <v>563.3</v>
      </c>
      <c r="F2919" s="96">
        <f t="shared" si="380"/>
        <v>691.39</v>
      </c>
      <c r="G2919" s="107">
        <f>ROUND(SUM('NOVO HORIZONTE'!G2919),2)</f>
        <v>0</v>
      </c>
      <c r="H2919" s="107">
        <f t="shared" si="385"/>
        <v>0</v>
      </c>
      <c r="I2919" s="143">
        <f t="shared" si="381"/>
        <v>0</v>
      </c>
      <c r="J2919" s="142"/>
      <c r="K2919" s="183"/>
      <c r="L2919" s="7" t="str">
        <f t="shared" si="382"/>
        <v/>
      </c>
      <c r="M2919" s="7" t="str">
        <f t="shared" si="383"/>
        <v/>
      </c>
      <c r="N2919" s="7" t="str">
        <f t="shared" si="379"/>
        <v/>
      </c>
      <c r="O2919" s="144"/>
      <c r="P2919" s="355">
        <v>0</v>
      </c>
      <c r="Q2919" s="362">
        <f>SUM('NOVO HORIZONTE'!I2919)</f>
        <v>0</v>
      </c>
      <c r="R2919" s="363">
        <f t="shared" si="384"/>
        <v>0</v>
      </c>
      <c r="S2919" s="153">
        <f t="shared" si="386"/>
        <v>0</v>
      </c>
      <c r="T2919" s="364"/>
    </row>
    <row r="2920" ht="22.5" hidden="1" spans="1:20">
      <c r="A2920" s="158">
        <v>102182</v>
      </c>
      <c r="B2920" s="100" t="s">
        <v>252</v>
      </c>
      <c r="C2920" s="104" t="s">
        <v>3079</v>
      </c>
      <c r="D2920" s="94" t="s">
        <v>279</v>
      </c>
      <c r="E2920" s="95">
        <v>1172.97</v>
      </c>
      <c r="F2920" s="96">
        <f t="shared" si="380"/>
        <v>1439.7</v>
      </c>
      <c r="G2920" s="107">
        <f>ROUND(SUM('NOVO HORIZONTE'!G2920),2)</f>
        <v>0</v>
      </c>
      <c r="H2920" s="107">
        <f t="shared" si="385"/>
        <v>0</v>
      </c>
      <c r="I2920" s="143">
        <f t="shared" si="381"/>
        <v>0</v>
      </c>
      <c r="J2920" s="142"/>
      <c r="K2920" s="183"/>
      <c r="L2920" s="7" t="str">
        <f t="shared" si="382"/>
        <v/>
      </c>
      <c r="M2920" s="7" t="str">
        <f t="shared" si="383"/>
        <v/>
      </c>
      <c r="N2920" s="7" t="str">
        <f t="shared" si="379"/>
        <v/>
      </c>
      <c r="O2920" s="144"/>
      <c r="P2920" s="355">
        <v>0</v>
      </c>
      <c r="Q2920" s="362">
        <f>SUM('NOVO HORIZONTE'!I2920)</f>
        <v>0</v>
      </c>
      <c r="R2920" s="363">
        <f t="shared" si="384"/>
        <v>0</v>
      </c>
      <c r="S2920" s="153">
        <f t="shared" si="386"/>
        <v>0</v>
      </c>
      <c r="T2920" s="364"/>
    </row>
    <row r="2921" ht="22.5" hidden="1" spans="1:20">
      <c r="A2921" s="158">
        <v>102183</v>
      </c>
      <c r="B2921" s="100" t="s">
        <v>252</v>
      </c>
      <c r="C2921" s="104" t="s">
        <v>3080</v>
      </c>
      <c r="D2921" s="94" t="s">
        <v>279</v>
      </c>
      <c r="E2921" s="95">
        <v>2360.84</v>
      </c>
      <c r="F2921" s="96">
        <f t="shared" si="380"/>
        <v>2897.7</v>
      </c>
      <c r="G2921" s="107">
        <f>ROUND(SUM('NOVO HORIZONTE'!G2921),2)</f>
        <v>0</v>
      </c>
      <c r="H2921" s="107">
        <f t="shared" si="385"/>
        <v>0</v>
      </c>
      <c r="I2921" s="143">
        <f t="shared" si="381"/>
        <v>0</v>
      </c>
      <c r="J2921" s="142"/>
      <c r="K2921" s="183"/>
      <c r="L2921" s="7" t="str">
        <f t="shared" si="382"/>
        <v/>
      </c>
      <c r="M2921" s="7" t="str">
        <f t="shared" si="383"/>
        <v/>
      </c>
      <c r="N2921" s="7" t="str">
        <f t="shared" si="379"/>
        <v/>
      </c>
      <c r="O2921" s="144"/>
      <c r="P2921" s="355">
        <v>0</v>
      </c>
      <c r="Q2921" s="362">
        <f>SUM('NOVO HORIZONTE'!I2921)</f>
        <v>0</v>
      </c>
      <c r="R2921" s="363">
        <f t="shared" si="384"/>
        <v>0</v>
      </c>
      <c r="S2921" s="153">
        <f t="shared" si="386"/>
        <v>0</v>
      </c>
      <c r="T2921" s="364"/>
    </row>
    <row r="2922" ht="22.5" hidden="1" spans="1:20">
      <c r="A2922" s="158">
        <v>102184</v>
      </c>
      <c r="B2922" s="100" t="s">
        <v>252</v>
      </c>
      <c r="C2922" s="104" t="s">
        <v>3081</v>
      </c>
      <c r="D2922" s="94" t="s">
        <v>279</v>
      </c>
      <c r="E2922" s="95">
        <v>2191.89</v>
      </c>
      <c r="F2922" s="96">
        <f t="shared" si="380"/>
        <v>2690.33</v>
      </c>
      <c r="G2922" s="107">
        <f>ROUND(SUM('NOVO HORIZONTE'!G2922),2)</f>
        <v>0</v>
      </c>
      <c r="H2922" s="107">
        <f t="shared" si="385"/>
        <v>0</v>
      </c>
      <c r="I2922" s="143">
        <f t="shared" si="381"/>
        <v>0</v>
      </c>
      <c r="J2922" s="142"/>
      <c r="K2922" s="183"/>
      <c r="L2922" s="7" t="str">
        <f t="shared" si="382"/>
        <v/>
      </c>
      <c r="M2922" s="7" t="str">
        <f t="shared" si="383"/>
        <v/>
      </c>
      <c r="N2922" s="7" t="str">
        <f t="shared" si="379"/>
        <v/>
      </c>
      <c r="O2922" s="144"/>
      <c r="P2922" s="355">
        <v>0</v>
      </c>
      <c r="Q2922" s="362">
        <f>SUM('NOVO HORIZONTE'!I2922)</f>
        <v>0</v>
      </c>
      <c r="R2922" s="363">
        <f t="shared" si="384"/>
        <v>0</v>
      </c>
      <c r="S2922" s="153">
        <f t="shared" si="386"/>
        <v>0</v>
      </c>
      <c r="T2922" s="364"/>
    </row>
    <row r="2923" ht="22.5" hidden="1" spans="1:20">
      <c r="A2923" s="158">
        <v>102185</v>
      </c>
      <c r="B2923" s="100" t="s">
        <v>252</v>
      </c>
      <c r="C2923" s="104" t="s">
        <v>3082</v>
      </c>
      <c r="D2923" s="94" t="s">
        <v>279</v>
      </c>
      <c r="E2923" s="95">
        <v>4398.28</v>
      </c>
      <c r="F2923" s="96">
        <f t="shared" si="380"/>
        <v>5398.45</v>
      </c>
      <c r="G2923" s="107">
        <f>ROUND(SUM('NOVO HORIZONTE'!G2923),2)</f>
        <v>0</v>
      </c>
      <c r="H2923" s="107">
        <f t="shared" si="385"/>
        <v>0</v>
      </c>
      <c r="I2923" s="143">
        <f t="shared" si="381"/>
        <v>0</v>
      </c>
      <c r="J2923" s="142"/>
      <c r="K2923" s="183"/>
      <c r="L2923" s="7" t="str">
        <f t="shared" si="382"/>
        <v/>
      </c>
      <c r="M2923" s="7" t="str">
        <f t="shared" si="383"/>
        <v/>
      </c>
      <c r="N2923" s="7" t="str">
        <f t="shared" ref="N2923:N2986" si="387">M2923</f>
        <v/>
      </c>
      <c r="O2923" s="144"/>
      <c r="P2923" s="355">
        <v>0</v>
      </c>
      <c r="Q2923" s="362">
        <f>SUM('NOVO HORIZONTE'!I2923)</f>
        <v>0</v>
      </c>
      <c r="R2923" s="363">
        <f t="shared" si="384"/>
        <v>0</v>
      </c>
      <c r="S2923" s="153">
        <f t="shared" si="386"/>
        <v>0</v>
      </c>
      <c r="T2923" s="364"/>
    </row>
    <row r="2924" ht="12.75" hidden="1" spans="1:20">
      <c r="A2924" s="158">
        <v>102190</v>
      </c>
      <c r="B2924" s="100" t="s">
        <v>252</v>
      </c>
      <c r="C2924" s="104" t="s">
        <v>3083</v>
      </c>
      <c r="D2924" s="94" t="s">
        <v>261</v>
      </c>
      <c r="E2924" s="95">
        <v>22.91</v>
      </c>
      <c r="F2924" s="96">
        <f t="shared" si="380"/>
        <v>28.12</v>
      </c>
      <c r="G2924" s="107">
        <f>ROUND(SUM('NOVO HORIZONTE'!G2924),2)</f>
        <v>0</v>
      </c>
      <c r="H2924" s="107">
        <f t="shared" si="385"/>
        <v>0</v>
      </c>
      <c r="I2924" s="143">
        <f t="shared" si="381"/>
        <v>0</v>
      </c>
      <c r="J2924" s="142"/>
      <c r="K2924" s="183"/>
      <c r="L2924" s="7" t="str">
        <f t="shared" si="382"/>
        <v/>
      </c>
      <c r="M2924" s="7" t="str">
        <f t="shared" si="383"/>
        <v/>
      </c>
      <c r="N2924" s="7" t="str">
        <f t="shared" si="387"/>
        <v/>
      </c>
      <c r="O2924" s="144"/>
      <c r="P2924" s="355">
        <v>0</v>
      </c>
      <c r="Q2924" s="362">
        <f>SUM('NOVO HORIZONTE'!I2924)</f>
        <v>0</v>
      </c>
      <c r="R2924" s="363">
        <f t="shared" si="384"/>
        <v>0</v>
      </c>
      <c r="S2924" s="153">
        <f t="shared" si="386"/>
        <v>0</v>
      </c>
      <c r="T2924" s="364"/>
    </row>
    <row r="2925" ht="12.75" hidden="1" spans="1:20">
      <c r="A2925" s="158">
        <v>102191</v>
      </c>
      <c r="B2925" s="100" t="s">
        <v>252</v>
      </c>
      <c r="C2925" s="104" t="s">
        <v>3084</v>
      </c>
      <c r="D2925" s="94" t="s">
        <v>261</v>
      </c>
      <c r="E2925" s="95">
        <v>27.83</v>
      </c>
      <c r="F2925" s="96">
        <f t="shared" si="380"/>
        <v>34.16</v>
      </c>
      <c r="G2925" s="107">
        <f>ROUND(SUM('NOVO HORIZONTE'!G2925),2)</f>
        <v>0</v>
      </c>
      <c r="H2925" s="107">
        <f t="shared" si="385"/>
        <v>0</v>
      </c>
      <c r="I2925" s="143">
        <f t="shared" si="381"/>
        <v>0</v>
      </c>
      <c r="J2925" s="142"/>
      <c r="K2925" s="183"/>
      <c r="L2925" s="7" t="str">
        <f t="shared" si="382"/>
        <v/>
      </c>
      <c r="M2925" s="7" t="str">
        <f t="shared" si="383"/>
        <v/>
      </c>
      <c r="N2925" s="7" t="str">
        <f t="shared" si="387"/>
        <v/>
      </c>
      <c r="O2925" s="144"/>
      <c r="P2925" s="355">
        <v>0</v>
      </c>
      <c r="Q2925" s="362">
        <f>SUM('NOVO HORIZONTE'!I2925)</f>
        <v>0</v>
      </c>
      <c r="R2925" s="363">
        <f t="shared" si="384"/>
        <v>0</v>
      </c>
      <c r="S2925" s="153">
        <f t="shared" si="386"/>
        <v>0</v>
      </c>
      <c r="T2925" s="364"/>
    </row>
    <row r="2926" ht="12.75" hidden="1" spans="1:20">
      <c r="A2926" s="158">
        <v>102192</v>
      </c>
      <c r="B2926" s="100" t="s">
        <v>252</v>
      </c>
      <c r="C2926" s="104" t="s">
        <v>3085</v>
      </c>
      <c r="D2926" s="94" t="s">
        <v>261</v>
      </c>
      <c r="E2926" s="95">
        <v>19.88</v>
      </c>
      <c r="F2926" s="96">
        <f t="shared" ref="F2926:F2989" si="388">IF(E2926=0,0,IF(P2926=0,ROUND(E2926*(1+E$13),2),ROUND(E2926*(1+E$12),2)))</f>
        <v>24.4</v>
      </c>
      <c r="G2926" s="107">
        <f>ROUND(SUM('NOVO HORIZONTE'!G2926),2)</f>
        <v>0</v>
      </c>
      <c r="H2926" s="107">
        <f t="shared" si="385"/>
        <v>0</v>
      </c>
      <c r="I2926" s="143">
        <f t="shared" ref="I2926:I2989" si="389">IF(ISBLANK(G2926),0,ROUND(G2926*H2926,2))</f>
        <v>0</v>
      </c>
      <c r="J2926" s="142"/>
      <c r="K2926" s="183"/>
      <c r="L2926" s="7" t="str">
        <f t="shared" ref="L2926:L2989" si="390">IF(K2926="X","x",IF(K2926="xx","x",IF(I2926&gt;0,"x","")))</f>
        <v/>
      </c>
      <c r="M2926" s="7" t="str">
        <f t="shared" ref="M2926:M2989" si="391">IF(K2926="X","x",IF(K2926="xx","x",IF(I2926&gt;0,"x","")))</f>
        <v/>
      </c>
      <c r="N2926" s="7" t="str">
        <f t="shared" si="387"/>
        <v/>
      </c>
      <c r="O2926" s="144"/>
      <c r="P2926" s="355">
        <v>0</v>
      </c>
      <c r="Q2926" s="362">
        <f>SUM('NOVO HORIZONTE'!I2926)</f>
        <v>0</v>
      </c>
      <c r="R2926" s="363">
        <f t="shared" ref="R2926:R2989" si="392">I2926-Q2926</f>
        <v>0</v>
      </c>
      <c r="S2926" s="153">
        <f t="shared" si="386"/>
        <v>0</v>
      </c>
      <c r="T2926" s="364"/>
    </row>
    <row r="2927" ht="12.75" hidden="1" spans="1:20">
      <c r="A2927" s="154" t="s">
        <v>3086</v>
      </c>
      <c r="B2927" s="100"/>
      <c r="C2927" s="161" t="s">
        <v>3087</v>
      </c>
      <c r="D2927" s="94">
        <v>0</v>
      </c>
      <c r="E2927" s="378">
        <v>0</v>
      </c>
      <c r="F2927" s="379">
        <f t="shared" si="388"/>
        <v>0</v>
      </c>
      <c r="G2927" s="209">
        <f>ROUND(SUM('NOVO HORIZONTE'!G2927),2)</f>
        <v>0</v>
      </c>
      <c r="H2927" s="187">
        <f t="shared" ref="H2927:H2990" si="393">IF(G2927=0,0,F2927)</f>
        <v>0</v>
      </c>
      <c r="I2927" s="188">
        <f t="shared" si="389"/>
        <v>0</v>
      </c>
      <c r="J2927" s="142"/>
      <c r="K2927" s="138" t="str">
        <f>IF(OR(SUM(I2927)&gt;0,SUM(I2927)&gt;0),"xx","")</f>
        <v/>
      </c>
      <c r="L2927" s="7" t="str">
        <f t="shared" si="390"/>
        <v/>
      </c>
      <c r="M2927" s="7" t="str">
        <f t="shared" si="391"/>
        <v/>
      </c>
      <c r="N2927" s="7" t="str">
        <f t="shared" si="387"/>
        <v/>
      </c>
      <c r="O2927" s="144"/>
      <c r="P2927" s="375"/>
      <c r="Q2927" s="362">
        <f>SUM('NOVO HORIZONTE'!I2927)</f>
        <v>0</v>
      </c>
      <c r="R2927" s="363">
        <f t="shared" si="392"/>
        <v>0</v>
      </c>
      <c r="S2927" s="153">
        <f t="shared" si="386"/>
        <v>0</v>
      </c>
      <c r="T2927" s="364"/>
    </row>
    <row r="2928" ht="12.75" hidden="1" spans="1:20">
      <c r="A2928" s="154" t="s">
        <v>3088</v>
      </c>
      <c r="B2928" s="100"/>
      <c r="C2928" s="161" t="s">
        <v>3089</v>
      </c>
      <c r="D2928" s="94">
        <v>0</v>
      </c>
      <c r="E2928" s="378">
        <v>0</v>
      </c>
      <c r="F2928" s="379">
        <f t="shared" si="388"/>
        <v>0</v>
      </c>
      <c r="G2928" s="209">
        <f>ROUND(SUM('NOVO HORIZONTE'!G2928),2)</f>
        <v>0</v>
      </c>
      <c r="H2928" s="187">
        <f t="shared" si="393"/>
        <v>0</v>
      </c>
      <c r="I2928" s="188">
        <f t="shared" si="389"/>
        <v>0</v>
      </c>
      <c r="J2928" s="142"/>
      <c r="K2928" s="138" t="str">
        <f>IF(OR(SUM(I2928)&gt;0,SUM(I2928)&gt;0),"xx","")</f>
        <v/>
      </c>
      <c r="L2928" s="7" t="str">
        <f t="shared" si="390"/>
        <v/>
      </c>
      <c r="M2928" s="7" t="str">
        <f t="shared" si="391"/>
        <v/>
      </c>
      <c r="N2928" s="7" t="str">
        <f t="shared" si="387"/>
        <v/>
      </c>
      <c r="O2928" s="144"/>
      <c r="P2928" s="375"/>
      <c r="Q2928" s="362">
        <f>SUM('NOVO HORIZONTE'!I2928)</f>
        <v>0</v>
      </c>
      <c r="R2928" s="363">
        <f t="shared" si="392"/>
        <v>0</v>
      </c>
      <c r="S2928" s="153">
        <f t="shared" si="386"/>
        <v>0</v>
      </c>
      <c r="T2928" s="364"/>
    </row>
    <row r="2929" ht="12.75" hidden="1" spans="1:20">
      <c r="A2929" s="158" t="s">
        <v>168</v>
      </c>
      <c r="B2929" s="100"/>
      <c r="C2929" s="161" t="s">
        <v>3090</v>
      </c>
      <c r="D2929" s="94">
        <v>0</v>
      </c>
      <c r="E2929" s="389">
        <v>0</v>
      </c>
      <c r="F2929" s="102">
        <f t="shared" si="388"/>
        <v>0</v>
      </c>
      <c r="G2929" s="209">
        <f>ROUND(SUM('NOVO HORIZONTE'!G2929),2)</f>
        <v>0</v>
      </c>
      <c r="H2929" s="187">
        <f t="shared" si="393"/>
        <v>0</v>
      </c>
      <c r="I2929" s="188">
        <f t="shared" si="389"/>
        <v>0</v>
      </c>
      <c r="J2929" s="142"/>
      <c r="K2929" s="138" t="str">
        <f>IF(OR(SUM(I2930:I2965)&gt;0,SUM(I2930:I2965)&gt;0),"xx","")</f>
        <v/>
      </c>
      <c r="L2929" s="7" t="str">
        <f t="shared" si="390"/>
        <v/>
      </c>
      <c r="M2929" s="7" t="str">
        <f t="shared" si="391"/>
        <v/>
      </c>
      <c r="N2929" s="7" t="str">
        <f t="shared" si="387"/>
        <v/>
      </c>
      <c r="O2929" s="144"/>
      <c r="P2929" s="375"/>
      <c r="Q2929" s="362">
        <f>SUM('NOVO HORIZONTE'!I2929)</f>
        <v>0</v>
      </c>
      <c r="R2929" s="363">
        <f t="shared" si="392"/>
        <v>0</v>
      </c>
      <c r="S2929" s="153">
        <f t="shared" si="386"/>
        <v>0</v>
      </c>
      <c r="T2929" s="364"/>
    </row>
    <row r="2930" ht="12.75" hidden="1" spans="1:20">
      <c r="A2930" s="366" t="s">
        <v>3091</v>
      </c>
      <c r="B2930" s="388" t="s">
        <v>2590</v>
      </c>
      <c r="C2930" s="368" t="s">
        <v>3092</v>
      </c>
      <c r="D2930" s="369" t="s">
        <v>279</v>
      </c>
      <c r="E2930" s="370">
        <v>1668.75</v>
      </c>
      <c r="F2930" s="102">
        <f t="shared" si="388"/>
        <v>2048.22</v>
      </c>
      <c r="G2930" s="170">
        <f>ROUND(SUM('NOVO HORIZONTE'!G2930),2)</f>
        <v>0</v>
      </c>
      <c r="H2930" s="170">
        <f t="shared" si="393"/>
        <v>0</v>
      </c>
      <c r="I2930" s="184">
        <f t="shared" si="389"/>
        <v>0</v>
      </c>
      <c r="J2930" s="142"/>
      <c r="K2930" s="146"/>
      <c r="L2930" s="7" t="str">
        <f t="shared" si="390"/>
        <v/>
      </c>
      <c r="M2930" s="7" t="str">
        <f t="shared" si="391"/>
        <v/>
      </c>
      <c r="N2930" s="7" t="str">
        <f t="shared" si="387"/>
        <v/>
      </c>
      <c r="O2930" s="144"/>
      <c r="P2930" s="355"/>
      <c r="Q2930" s="362">
        <f>SUM('NOVO HORIZONTE'!I2930)</f>
        <v>0</v>
      </c>
      <c r="R2930" s="363">
        <f t="shared" si="392"/>
        <v>0</v>
      </c>
      <c r="S2930" s="153">
        <f t="shared" si="386"/>
        <v>0</v>
      </c>
      <c r="T2930" s="364"/>
    </row>
    <row r="2931" ht="12.75" hidden="1" spans="1:20">
      <c r="A2931" s="366"/>
      <c r="B2931" s="388"/>
      <c r="C2931" s="368"/>
      <c r="D2931" s="369"/>
      <c r="E2931" s="370"/>
      <c r="F2931" s="102">
        <f t="shared" si="388"/>
        <v>0</v>
      </c>
      <c r="G2931" s="170">
        <f>ROUND(SUM('NOVO HORIZONTE'!G2931),2)</f>
        <v>0</v>
      </c>
      <c r="H2931" s="170">
        <f t="shared" si="393"/>
        <v>0</v>
      </c>
      <c r="I2931" s="184">
        <f t="shared" si="389"/>
        <v>0</v>
      </c>
      <c r="J2931" s="142"/>
      <c r="K2931" s="146"/>
      <c r="L2931" s="7" t="str">
        <f t="shared" si="390"/>
        <v/>
      </c>
      <c r="M2931" s="7" t="str">
        <f t="shared" si="391"/>
        <v/>
      </c>
      <c r="N2931" s="7" t="str">
        <f t="shared" si="387"/>
        <v/>
      </c>
      <c r="O2931" s="144"/>
      <c r="P2931" s="355"/>
      <c r="Q2931" s="362">
        <f>SUM('NOVO HORIZONTE'!I2931)</f>
        <v>0</v>
      </c>
      <c r="R2931" s="363">
        <f t="shared" si="392"/>
        <v>0</v>
      </c>
      <c r="S2931" s="153">
        <f t="shared" si="386"/>
        <v>0</v>
      </c>
      <c r="T2931" s="364"/>
    </row>
    <row r="2932" ht="12.75" hidden="1" spans="1:20">
      <c r="A2932" s="366"/>
      <c r="B2932" s="388"/>
      <c r="C2932" s="368"/>
      <c r="D2932" s="369"/>
      <c r="E2932" s="370"/>
      <c r="F2932" s="102">
        <f t="shared" si="388"/>
        <v>0</v>
      </c>
      <c r="G2932" s="170">
        <f>ROUND(SUM('NOVO HORIZONTE'!G2932),2)</f>
        <v>0</v>
      </c>
      <c r="H2932" s="170">
        <f t="shared" si="393"/>
        <v>0</v>
      </c>
      <c r="I2932" s="184">
        <f t="shared" si="389"/>
        <v>0</v>
      </c>
      <c r="J2932" s="142"/>
      <c r="K2932" s="146"/>
      <c r="L2932" s="7" t="str">
        <f t="shared" si="390"/>
        <v/>
      </c>
      <c r="M2932" s="7" t="str">
        <f t="shared" si="391"/>
        <v/>
      </c>
      <c r="N2932" s="7" t="str">
        <f t="shared" si="387"/>
        <v/>
      </c>
      <c r="O2932" s="144"/>
      <c r="P2932" s="355"/>
      <c r="Q2932" s="362">
        <f>SUM('NOVO HORIZONTE'!I2932)</f>
        <v>0</v>
      </c>
      <c r="R2932" s="363">
        <f t="shared" si="392"/>
        <v>0</v>
      </c>
      <c r="S2932" s="153">
        <f t="shared" si="386"/>
        <v>0</v>
      </c>
      <c r="T2932" s="364"/>
    </row>
    <row r="2933" ht="12.75" hidden="1" spans="1:20">
      <c r="A2933" s="366"/>
      <c r="B2933" s="388"/>
      <c r="C2933" s="368"/>
      <c r="D2933" s="369"/>
      <c r="E2933" s="370"/>
      <c r="F2933" s="102">
        <f t="shared" si="388"/>
        <v>0</v>
      </c>
      <c r="G2933" s="170">
        <f>ROUND(SUM('NOVO HORIZONTE'!G2933),2)</f>
        <v>0</v>
      </c>
      <c r="H2933" s="170">
        <f t="shared" si="393"/>
        <v>0</v>
      </c>
      <c r="I2933" s="184">
        <f t="shared" si="389"/>
        <v>0</v>
      </c>
      <c r="J2933" s="142"/>
      <c r="K2933" s="146"/>
      <c r="L2933" s="7" t="str">
        <f t="shared" si="390"/>
        <v/>
      </c>
      <c r="M2933" s="7" t="str">
        <f t="shared" si="391"/>
        <v/>
      </c>
      <c r="N2933" s="7" t="str">
        <f t="shared" si="387"/>
        <v/>
      </c>
      <c r="O2933" s="144"/>
      <c r="P2933" s="355"/>
      <c r="Q2933" s="362">
        <f>SUM('NOVO HORIZONTE'!I2933)</f>
        <v>0</v>
      </c>
      <c r="R2933" s="363">
        <f t="shared" si="392"/>
        <v>0</v>
      </c>
      <c r="S2933" s="153">
        <f t="shared" si="386"/>
        <v>0</v>
      </c>
      <c r="T2933" s="364"/>
    </row>
    <row r="2934" ht="12.75" hidden="1" spans="1:20">
      <c r="A2934" s="366"/>
      <c r="B2934" s="388"/>
      <c r="C2934" s="368"/>
      <c r="D2934" s="369"/>
      <c r="E2934" s="370"/>
      <c r="F2934" s="102">
        <f t="shared" si="388"/>
        <v>0</v>
      </c>
      <c r="G2934" s="170">
        <f>ROUND(SUM('NOVO HORIZONTE'!G2934),2)</f>
        <v>0</v>
      </c>
      <c r="H2934" s="170">
        <f t="shared" si="393"/>
        <v>0</v>
      </c>
      <c r="I2934" s="184">
        <f t="shared" si="389"/>
        <v>0</v>
      </c>
      <c r="J2934" s="142"/>
      <c r="K2934" s="146"/>
      <c r="L2934" s="7" t="str">
        <f t="shared" si="390"/>
        <v/>
      </c>
      <c r="M2934" s="7" t="str">
        <f t="shared" si="391"/>
        <v/>
      </c>
      <c r="N2934" s="7" t="str">
        <f t="shared" si="387"/>
        <v/>
      </c>
      <c r="O2934" s="144"/>
      <c r="P2934" s="355"/>
      <c r="Q2934" s="362">
        <f>SUM('NOVO HORIZONTE'!I2934)</f>
        <v>0</v>
      </c>
      <c r="R2934" s="363">
        <f t="shared" si="392"/>
        <v>0</v>
      </c>
      <c r="S2934" s="153">
        <f t="shared" si="386"/>
        <v>0</v>
      </c>
      <c r="T2934" s="364"/>
    </row>
    <row r="2935" ht="12.75" hidden="1" spans="1:20">
      <c r="A2935" s="366"/>
      <c r="B2935" s="388"/>
      <c r="C2935" s="368"/>
      <c r="D2935" s="369"/>
      <c r="E2935" s="370"/>
      <c r="F2935" s="102">
        <f t="shared" si="388"/>
        <v>0</v>
      </c>
      <c r="G2935" s="170">
        <f>ROUND(SUM('NOVO HORIZONTE'!G2935),2)</f>
        <v>0</v>
      </c>
      <c r="H2935" s="170">
        <f t="shared" si="393"/>
        <v>0</v>
      </c>
      <c r="I2935" s="184">
        <f t="shared" si="389"/>
        <v>0</v>
      </c>
      <c r="J2935" s="142"/>
      <c r="K2935" s="146"/>
      <c r="L2935" s="7" t="str">
        <f t="shared" si="390"/>
        <v/>
      </c>
      <c r="M2935" s="7" t="str">
        <f t="shared" si="391"/>
        <v/>
      </c>
      <c r="N2935" s="7" t="str">
        <f t="shared" si="387"/>
        <v/>
      </c>
      <c r="O2935" s="144"/>
      <c r="P2935" s="355"/>
      <c r="Q2935" s="362">
        <f>SUM('NOVO HORIZONTE'!I2935)</f>
        <v>0</v>
      </c>
      <c r="R2935" s="363">
        <f t="shared" si="392"/>
        <v>0</v>
      </c>
      <c r="S2935" s="153">
        <f t="shared" si="386"/>
        <v>0</v>
      </c>
      <c r="T2935" s="364"/>
    </row>
    <row r="2936" ht="12.75" hidden="1" spans="1:20">
      <c r="A2936" s="366"/>
      <c r="B2936" s="388"/>
      <c r="C2936" s="368"/>
      <c r="D2936" s="369"/>
      <c r="E2936" s="370"/>
      <c r="F2936" s="102">
        <f t="shared" si="388"/>
        <v>0</v>
      </c>
      <c r="G2936" s="170">
        <f>ROUND(SUM('NOVO HORIZONTE'!G2936),2)</f>
        <v>0</v>
      </c>
      <c r="H2936" s="170">
        <f t="shared" si="393"/>
        <v>0</v>
      </c>
      <c r="I2936" s="184">
        <f t="shared" si="389"/>
        <v>0</v>
      </c>
      <c r="J2936" s="142"/>
      <c r="K2936" s="146"/>
      <c r="L2936" s="7" t="str">
        <f t="shared" si="390"/>
        <v/>
      </c>
      <c r="M2936" s="7" t="str">
        <f t="shared" si="391"/>
        <v/>
      </c>
      <c r="N2936" s="7" t="str">
        <f t="shared" si="387"/>
        <v/>
      </c>
      <c r="O2936" s="144"/>
      <c r="P2936" s="355"/>
      <c r="Q2936" s="362">
        <f>SUM('NOVO HORIZONTE'!I2936)</f>
        <v>0</v>
      </c>
      <c r="R2936" s="363">
        <f t="shared" si="392"/>
        <v>0</v>
      </c>
      <c r="S2936" s="153">
        <f t="shared" si="386"/>
        <v>0</v>
      </c>
      <c r="T2936" s="364"/>
    </row>
    <row r="2937" ht="12.75" hidden="1" spans="1:20">
      <c r="A2937" s="366"/>
      <c r="B2937" s="388"/>
      <c r="C2937" s="368"/>
      <c r="D2937" s="369"/>
      <c r="E2937" s="370"/>
      <c r="F2937" s="102">
        <f t="shared" si="388"/>
        <v>0</v>
      </c>
      <c r="G2937" s="170">
        <f>ROUND(SUM('NOVO HORIZONTE'!G2937),2)</f>
        <v>0</v>
      </c>
      <c r="H2937" s="170">
        <f t="shared" si="393"/>
        <v>0</v>
      </c>
      <c r="I2937" s="184">
        <f t="shared" si="389"/>
        <v>0</v>
      </c>
      <c r="J2937" s="142"/>
      <c r="K2937" s="146"/>
      <c r="L2937" s="7" t="str">
        <f t="shared" si="390"/>
        <v/>
      </c>
      <c r="M2937" s="7" t="str">
        <f t="shared" si="391"/>
        <v/>
      </c>
      <c r="N2937" s="7" t="str">
        <f t="shared" si="387"/>
        <v/>
      </c>
      <c r="O2937" s="144"/>
      <c r="P2937" s="355"/>
      <c r="Q2937" s="362">
        <f>SUM('NOVO HORIZONTE'!I2937)</f>
        <v>0</v>
      </c>
      <c r="R2937" s="363">
        <f t="shared" si="392"/>
        <v>0</v>
      </c>
      <c r="S2937" s="153">
        <f t="shared" si="386"/>
        <v>0</v>
      </c>
      <c r="T2937" s="364"/>
    </row>
    <row r="2938" ht="12.75" hidden="1" spans="1:20">
      <c r="A2938" s="366"/>
      <c r="B2938" s="388"/>
      <c r="C2938" s="368"/>
      <c r="D2938" s="369"/>
      <c r="E2938" s="370"/>
      <c r="F2938" s="102">
        <f t="shared" si="388"/>
        <v>0</v>
      </c>
      <c r="G2938" s="170">
        <f>ROUND(SUM('NOVO HORIZONTE'!G2938),2)</f>
        <v>0</v>
      </c>
      <c r="H2938" s="170">
        <f t="shared" si="393"/>
        <v>0</v>
      </c>
      <c r="I2938" s="184">
        <f t="shared" si="389"/>
        <v>0</v>
      </c>
      <c r="J2938" s="142"/>
      <c r="K2938" s="146"/>
      <c r="L2938" s="7" t="str">
        <f t="shared" si="390"/>
        <v/>
      </c>
      <c r="M2938" s="7" t="str">
        <f t="shared" si="391"/>
        <v/>
      </c>
      <c r="N2938" s="7" t="str">
        <f t="shared" si="387"/>
        <v/>
      </c>
      <c r="O2938" s="144"/>
      <c r="P2938" s="355"/>
      <c r="Q2938" s="362">
        <f>SUM('NOVO HORIZONTE'!I2938)</f>
        <v>0</v>
      </c>
      <c r="R2938" s="363">
        <f t="shared" si="392"/>
        <v>0</v>
      </c>
      <c r="S2938" s="153">
        <f t="shared" si="386"/>
        <v>0</v>
      </c>
      <c r="T2938" s="364"/>
    </row>
    <row r="2939" ht="12.75" hidden="1" spans="1:20">
      <c r="A2939" s="366"/>
      <c r="B2939" s="388"/>
      <c r="C2939" s="368"/>
      <c r="D2939" s="369"/>
      <c r="E2939" s="370"/>
      <c r="F2939" s="102">
        <f t="shared" si="388"/>
        <v>0</v>
      </c>
      <c r="G2939" s="170">
        <f>ROUND(SUM('NOVO HORIZONTE'!G2939),2)</f>
        <v>0</v>
      </c>
      <c r="H2939" s="170">
        <f t="shared" si="393"/>
        <v>0</v>
      </c>
      <c r="I2939" s="184">
        <f t="shared" si="389"/>
        <v>0</v>
      </c>
      <c r="J2939" s="142"/>
      <c r="K2939" s="146"/>
      <c r="L2939" s="7" t="str">
        <f t="shared" si="390"/>
        <v/>
      </c>
      <c r="M2939" s="7" t="str">
        <f t="shared" si="391"/>
        <v/>
      </c>
      <c r="N2939" s="7" t="str">
        <f t="shared" si="387"/>
        <v/>
      </c>
      <c r="O2939" s="144"/>
      <c r="P2939" s="355"/>
      <c r="Q2939" s="362">
        <f>SUM('NOVO HORIZONTE'!I2939)</f>
        <v>0</v>
      </c>
      <c r="R2939" s="363">
        <f t="shared" si="392"/>
        <v>0</v>
      </c>
      <c r="S2939" s="153">
        <f t="shared" si="386"/>
        <v>0</v>
      </c>
      <c r="T2939" s="364"/>
    </row>
    <row r="2940" ht="12.75" hidden="1" spans="1:20">
      <c r="A2940" s="366"/>
      <c r="B2940" s="388"/>
      <c r="C2940" s="368"/>
      <c r="D2940" s="369"/>
      <c r="E2940" s="370"/>
      <c r="F2940" s="102">
        <f t="shared" si="388"/>
        <v>0</v>
      </c>
      <c r="G2940" s="170">
        <f>ROUND(SUM('NOVO HORIZONTE'!G2940),2)</f>
        <v>0</v>
      </c>
      <c r="H2940" s="170">
        <f t="shared" si="393"/>
        <v>0</v>
      </c>
      <c r="I2940" s="184">
        <f t="shared" si="389"/>
        <v>0</v>
      </c>
      <c r="J2940" s="142"/>
      <c r="K2940" s="146"/>
      <c r="L2940" s="7" t="str">
        <f t="shared" si="390"/>
        <v/>
      </c>
      <c r="M2940" s="7" t="str">
        <f t="shared" si="391"/>
        <v/>
      </c>
      <c r="N2940" s="7" t="str">
        <f t="shared" si="387"/>
        <v/>
      </c>
      <c r="O2940" s="144"/>
      <c r="P2940" s="355"/>
      <c r="Q2940" s="362">
        <f>SUM('NOVO HORIZONTE'!I2940)</f>
        <v>0</v>
      </c>
      <c r="R2940" s="363">
        <f t="shared" si="392"/>
        <v>0</v>
      </c>
      <c r="S2940" s="153">
        <f t="shared" si="386"/>
        <v>0</v>
      </c>
      <c r="T2940" s="364"/>
    </row>
    <row r="2941" ht="12.75" hidden="1" spans="1:20">
      <c r="A2941" s="366"/>
      <c r="B2941" s="388"/>
      <c r="C2941" s="368"/>
      <c r="D2941" s="369"/>
      <c r="E2941" s="370"/>
      <c r="F2941" s="102">
        <f t="shared" si="388"/>
        <v>0</v>
      </c>
      <c r="G2941" s="170">
        <f>ROUND(SUM('NOVO HORIZONTE'!G2941),2)</f>
        <v>0</v>
      </c>
      <c r="H2941" s="170">
        <f t="shared" si="393"/>
        <v>0</v>
      </c>
      <c r="I2941" s="184">
        <f t="shared" si="389"/>
        <v>0</v>
      </c>
      <c r="J2941" s="142"/>
      <c r="K2941" s="146"/>
      <c r="L2941" s="7" t="str">
        <f t="shared" si="390"/>
        <v/>
      </c>
      <c r="M2941" s="7" t="str">
        <f t="shared" si="391"/>
        <v/>
      </c>
      <c r="N2941" s="7" t="str">
        <f t="shared" si="387"/>
        <v/>
      </c>
      <c r="O2941" s="144"/>
      <c r="P2941" s="355"/>
      <c r="Q2941" s="362">
        <f>SUM('NOVO HORIZONTE'!I2941)</f>
        <v>0</v>
      </c>
      <c r="R2941" s="363">
        <f t="shared" si="392"/>
        <v>0</v>
      </c>
      <c r="S2941" s="153">
        <f t="shared" si="386"/>
        <v>0</v>
      </c>
      <c r="T2941" s="364"/>
    </row>
    <row r="2942" ht="12.75" hidden="1" spans="1:20">
      <c r="A2942" s="366"/>
      <c r="B2942" s="388"/>
      <c r="C2942" s="368"/>
      <c r="D2942" s="369"/>
      <c r="E2942" s="370"/>
      <c r="F2942" s="102">
        <f t="shared" si="388"/>
        <v>0</v>
      </c>
      <c r="G2942" s="170">
        <f>ROUND(SUM('NOVO HORIZONTE'!G2942),2)</f>
        <v>0</v>
      </c>
      <c r="H2942" s="170">
        <f t="shared" si="393"/>
        <v>0</v>
      </c>
      <c r="I2942" s="184">
        <f t="shared" si="389"/>
        <v>0</v>
      </c>
      <c r="J2942" s="142"/>
      <c r="K2942" s="146"/>
      <c r="L2942" s="7" t="str">
        <f t="shared" si="390"/>
        <v/>
      </c>
      <c r="M2942" s="7" t="str">
        <f t="shared" si="391"/>
        <v/>
      </c>
      <c r="N2942" s="7" t="str">
        <f t="shared" si="387"/>
        <v/>
      </c>
      <c r="O2942" s="144"/>
      <c r="P2942" s="355"/>
      <c r="Q2942" s="362">
        <f>SUM('NOVO HORIZONTE'!I2942)</f>
        <v>0</v>
      </c>
      <c r="R2942" s="363">
        <f t="shared" si="392"/>
        <v>0</v>
      </c>
      <c r="S2942" s="153">
        <f t="shared" si="386"/>
        <v>0</v>
      </c>
      <c r="T2942" s="364"/>
    </row>
    <row r="2943" ht="12.75" hidden="1" spans="1:20">
      <c r="A2943" s="366"/>
      <c r="B2943" s="388"/>
      <c r="C2943" s="368"/>
      <c r="D2943" s="369"/>
      <c r="E2943" s="370"/>
      <c r="F2943" s="102">
        <f t="shared" si="388"/>
        <v>0</v>
      </c>
      <c r="G2943" s="170">
        <f>ROUND(SUM('NOVO HORIZONTE'!G2943),2)</f>
        <v>0</v>
      </c>
      <c r="H2943" s="170">
        <f t="shared" si="393"/>
        <v>0</v>
      </c>
      <c r="I2943" s="184">
        <f t="shared" si="389"/>
        <v>0</v>
      </c>
      <c r="J2943" s="142"/>
      <c r="K2943" s="146"/>
      <c r="L2943" s="7" t="str">
        <f t="shared" si="390"/>
        <v/>
      </c>
      <c r="M2943" s="7" t="str">
        <f t="shared" si="391"/>
        <v/>
      </c>
      <c r="N2943" s="7" t="str">
        <f t="shared" si="387"/>
        <v/>
      </c>
      <c r="O2943" s="144"/>
      <c r="P2943" s="355"/>
      <c r="Q2943" s="362">
        <f>SUM('NOVO HORIZONTE'!I2943)</f>
        <v>0</v>
      </c>
      <c r="R2943" s="363">
        <f t="shared" si="392"/>
        <v>0</v>
      </c>
      <c r="S2943" s="153">
        <f t="shared" si="386"/>
        <v>0</v>
      </c>
      <c r="T2943" s="364"/>
    </row>
    <row r="2944" ht="12.75" hidden="1" spans="1:20">
      <c r="A2944" s="366"/>
      <c r="B2944" s="388"/>
      <c r="C2944" s="368"/>
      <c r="D2944" s="369"/>
      <c r="E2944" s="370"/>
      <c r="F2944" s="102">
        <f t="shared" si="388"/>
        <v>0</v>
      </c>
      <c r="G2944" s="170">
        <f>ROUND(SUM('NOVO HORIZONTE'!G2944),2)</f>
        <v>0</v>
      </c>
      <c r="H2944" s="170">
        <f t="shared" si="393"/>
        <v>0</v>
      </c>
      <c r="I2944" s="184">
        <f t="shared" si="389"/>
        <v>0</v>
      </c>
      <c r="J2944" s="142"/>
      <c r="K2944" s="146"/>
      <c r="L2944" s="7" t="str">
        <f t="shared" si="390"/>
        <v/>
      </c>
      <c r="M2944" s="7" t="str">
        <f t="shared" si="391"/>
        <v/>
      </c>
      <c r="N2944" s="7" t="str">
        <f t="shared" si="387"/>
        <v/>
      </c>
      <c r="O2944" s="144"/>
      <c r="P2944" s="355"/>
      <c r="Q2944" s="362">
        <f>SUM('NOVO HORIZONTE'!I2944)</f>
        <v>0</v>
      </c>
      <c r="R2944" s="363">
        <f t="shared" si="392"/>
        <v>0</v>
      </c>
      <c r="S2944" s="153">
        <f t="shared" si="386"/>
        <v>0</v>
      </c>
      <c r="T2944" s="364"/>
    </row>
    <row r="2945" ht="12.75" hidden="1" spans="1:20">
      <c r="A2945" s="366"/>
      <c r="B2945" s="388"/>
      <c r="C2945" s="368"/>
      <c r="D2945" s="369"/>
      <c r="E2945" s="370"/>
      <c r="F2945" s="102">
        <f t="shared" si="388"/>
        <v>0</v>
      </c>
      <c r="G2945" s="170">
        <f>ROUND(SUM('NOVO HORIZONTE'!G2945),2)</f>
        <v>0</v>
      </c>
      <c r="H2945" s="170">
        <f t="shared" si="393"/>
        <v>0</v>
      </c>
      <c r="I2945" s="184">
        <f t="shared" si="389"/>
        <v>0</v>
      </c>
      <c r="J2945" s="142"/>
      <c r="K2945" s="146"/>
      <c r="L2945" s="7" t="str">
        <f t="shared" si="390"/>
        <v/>
      </c>
      <c r="M2945" s="7" t="str">
        <f t="shared" si="391"/>
        <v/>
      </c>
      <c r="N2945" s="7" t="str">
        <f t="shared" si="387"/>
        <v/>
      </c>
      <c r="O2945" s="144"/>
      <c r="P2945" s="355"/>
      <c r="Q2945" s="362">
        <f>SUM('NOVO HORIZONTE'!I2945)</f>
        <v>0</v>
      </c>
      <c r="R2945" s="363">
        <f t="shared" si="392"/>
        <v>0</v>
      </c>
      <c r="S2945" s="153">
        <f t="shared" si="386"/>
        <v>0</v>
      </c>
      <c r="T2945" s="364"/>
    </row>
    <row r="2946" ht="12.75" hidden="1" spans="1:20">
      <c r="A2946" s="366"/>
      <c r="B2946" s="388"/>
      <c r="C2946" s="368"/>
      <c r="D2946" s="369"/>
      <c r="E2946" s="370"/>
      <c r="F2946" s="102">
        <f t="shared" si="388"/>
        <v>0</v>
      </c>
      <c r="G2946" s="170">
        <f>ROUND(SUM('NOVO HORIZONTE'!G2946),2)</f>
        <v>0</v>
      </c>
      <c r="H2946" s="170">
        <f t="shared" si="393"/>
        <v>0</v>
      </c>
      <c r="I2946" s="184">
        <f t="shared" si="389"/>
        <v>0</v>
      </c>
      <c r="J2946" s="142"/>
      <c r="K2946" s="146"/>
      <c r="L2946" s="7" t="str">
        <f t="shared" si="390"/>
        <v/>
      </c>
      <c r="M2946" s="7" t="str">
        <f t="shared" si="391"/>
        <v/>
      </c>
      <c r="N2946" s="7" t="str">
        <f t="shared" si="387"/>
        <v/>
      </c>
      <c r="O2946" s="144"/>
      <c r="P2946" s="355"/>
      <c r="Q2946" s="362">
        <f>SUM('NOVO HORIZONTE'!I2946)</f>
        <v>0</v>
      </c>
      <c r="R2946" s="363">
        <f t="shared" si="392"/>
        <v>0</v>
      </c>
      <c r="S2946" s="153">
        <f t="shared" si="386"/>
        <v>0</v>
      </c>
      <c r="T2946" s="364"/>
    </row>
    <row r="2947" ht="12.75" hidden="1" spans="1:20">
      <c r="A2947" s="366"/>
      <c r="B2947" s="388"/>
      <c r="C2947" s="368"/>
      <c r="D2947" s="369"/>
      <c r="E2947" s="370"/>
      <c r="F2947" s="102">
        <f t="shared" si="388"/>
        <v>0</v>
      </c>
      <c r="G2947" s="170">
        <f>ROUND(SUM('NOVO HORIZONTE'!G2947),2)</f>
        <v>0</v>
      </c>
      <c r="H2947" s="170">
        <f t="shared" si="393"/>
        <v>0</v>
      </c>
      <c r="I2947" s="184">
        <f t="shared" si="389"/>
        <v>0</v>
      </c>
      <c r="J2947" s="142"/>
      <c r="K2947" s="146"/>
      <c r="L2947" s="7" t="str">
        <f t="shared" si="390"/>
        <v/>
      </c>
      <c r="M2947" s="7" t="str">
        <f t="shared" si="391"/>
        <v/>
      </c>
      <c r="N2947" s="7" t="str">
        <f t="shared" si="387"/>
        <v/>
      </c>
      <c r="O2947" s="144"/>
      <c r="P2947" s="355"/>
      <c r="Q2947" s="362">
        <f>SUM('NOVO HORIZONTE'!I2947)</f>
        <v>0</v>
      </c>
      <c r="R2947" s="363">
        <f t="shared" si="392"/>
        <v>0</v>
      </c>
      <c r="S2947" s="153">
        <f t="shared" si="386"/>
        <v>0</v>
      </c>
      <c r="T2947" s="364"/>
    </row>
    <row r="2948" ht="12.75" hidden="1" spans="1:20">
      <c r="A2948" s="366"/>
      <c r="B2948" s="388"/>
      <c r="C2948" s="368"/>
      <c r="D2948" s="369"/>
      <c r="E2948" s="370"/>
      <c r="F2948" s="102">
        <f t="shared" si="388"/>
        <v>0</v>
      </c>
      <c r="G2948" s="170">
        <f>ROUND(SUM('NOVO HORIZONTE'!G2948),2)</f>
        <v>0</v>
      </c>
      <c r="H2948" s="170">
        <f t="shared" si="393"/>
        <v>0</v>
      </c>
      <c r="I2948" s="184">
        <f t="shared" si="389"/>
        <v>0</v>
      </c>
      <c r="J2948" s="142"/>
      <c r="K2948" s="146"/>
      <c r="L2948" s="7" t="str">
        <f t="shared" si="390"/>
        <v/>
      </c>
      <c r="M2948" s="7" t="str">
        <f t="shared" si="391"/>
        <v/>
      </c>
      <c r="N2948" s="7" t="str">
        <f t="shared" si="387"/>
        <v/>
      </c>
      <c r="O2948" s="144"/>
      <c r="P2948" s="355"/>
      <c r="Q2948" s="362">
        <f>SUM('NOVO HORIZONTE'!I2948)</f>
        <v>0</v>
      </c>
      <c r="R2948" s="363">
        <f t="shared" si="392"/>
        <v>0</v>
      </c>
      <c r="S2948" s="153">
        <f t="shared" si="386"/>
        <v>0</v>
      </c>
      <c r="T2948" s="364"/>
    </row>
    <row r="2949" ht="12.75" hidden="1" spans="1:20">
      <c r="A2949" s="366"/>
      <c r="B2949" s="388"/>
      <c r="C2949" s="368"/>
      <c r="D2949" s="369"/>
      <c r="E2949" s="370"/>
      <c r="F2949" s="102">
        <f t="shared" si="388"/>
        <v>0</v>
      </c>
      <c r="G2949" s="170">
        <f>ROUND(SUM('NOVO HORIZONTE'!G2949),2)</f>
        <v>0</v>
      </c>
      <c r="H2949" s="170">
        <f t="shared" si="393"/>
        <v>0</v>
      </c>
      <c r="I2949" s="184">
        <f t="shared" si="389"/>
        <v>0</v>
      </c>
      <c r="J2949" s="142"/>
      <c r="K2949" s="146"/>
      <c r="L2949" s="7" t="str">
        <f t="shared" si="390"/>
        <v/>
      </c>
      <c r="M2949" s="7" t="str">
        <f t="shared" si="391"/>
        <v/>
      </c>
      <c r="N2949" s="7" t="str">
        <f t="shared" si="387"/>
        <v/>
      </c>
      <c r="O2949" s="144"/>
      <c r="P2949" s="355"/>
      <c r="Q2949" s="362">
        <f>SUM('NOVO HORIZONTE'!I2949)</f>
        <v>0</v>
      </c>
      <c r="R2949" s="363">
        <f t="shared" si="392"/>
        <v>0</v>
      </c>
      <c r="S2949" s="153">
        <f t="shared" si="386"/>
        <v>0</v>
      </c>
      <c r="T2949" s="364"/>
    </row>
    <row r="2950" ht="12.75" hidden="1" spans="1:20">
      <c r="A2950" s="366"/>
      <c r="B2950" s="388"/>
      <c r="C2950" s="368"/>
      <c r="D2950" s="369"/>
      <c r="E2950" s="370"/>
      <c r="F2950" s="102">
        <f t="shared" si="388"/>
        <v>0</v>
      </c>
      <c r="G2950" s="170">
        <f>ROUND(SUM('NOVO HORIZONTE'!G2950),2)</f>
        <v>0</v>
      </c>
      <c r="H2950" s="170">
        <f t="shared" si="393"/>
        <v>0</v>
      </c>
      <c r="I2950" s="184">
        <f t="shared" si="389"/>
        <v>0</v>
      </c>
      <c r="J2950" s="142"/>
      <c r="K2950" s="146"/>
      <c r="L2950" s="7" t="str">
        <f t="shared" si="390"/>
        <v/>
      </c>
      <c r="M2950" s="7" t="str">
        <f t="shared" si="391"/>
        <v/>
      </c>
      <c r="N2950" s="7" t="str">
        <f t="shared" si="387"/>
        <v/>
      </c>
      <c r="O2950" s="144"/>
      <c r="P2950" s="355"/>
      <c r="Q2950" s="362">
        <f>SUM('NOVO HORIZONTE'!I2950)</f>
        <v>0</v>
      </c>
      <c r="R2950" s="363">
        <f t="shared" si="392"/>
        <v>0</v>
      </c>
      <c r="S2950" s="153">
        <f t="shared" si="386"/>
        <v>0</v>
      </c>
      <c r="T2950" s="364"/>
    </row>
    <row r="2951" ht="12.75" hidden="1" spans="1:20">
      <c r="A2951" s="366"/>
      <c r="B2951" s="388"/>
      <c r="C2951" s="368"/>
      <c r="D2951" s="369"/>
      <c r="E2951" s="370"/>
      <c r="F2951" s="102">
        <f t="shared" si="388"/>
        <v>0</v>
      </c>
      <c r="G2951" s="170">
        <f>ROUND(SUM('NOVO HORIZONTE'!G2951),2)</f>
        <v>0</v>
      </c>
      <c r="H2951" s="170">
        <f t="shared" si="393"/>
        <v>0</v>
      </c>
      <c r="I2951" s="184">
        <f t="shared" si="389"/>
        <v>0</v>
      </c>
      <c r="J2951" s="142"/>
      <c r="K2951" s="146"/>
      <c r="L2951" s="7" t="str">
        <f t="shared" si="390"/>
        <v/>
      </c>
      <c r="M2951" s="7" t="str">
        <f t="shared" si="391"/>
        <v/>
      </c>
      <c r="N2951" s="7" t="str">
        <f t="shared" si="387"/>
        <v/>
      </c>
      <c r="O2951" s="144"/>
      <c r="P2951" s="355"/>
      <c r="Q2951" s="362">
        <f>SUM('NOVO HORIZONTE'!I2951)</f>
        <v>0</v>
      </c>
      <c r="R2951" s="363">
        <f t="shared" si="392"/>
        <v>0</v>
      </c>
      <c r="S2951" s="153">
        <f t="shared" si="386"/>
        <v>0</v>
      </c>
      <c r="T2951" s="364"/>
    </row>
    <row r="2952" ht="12.75" hidden="1" spans="1:20">
      <c r="A2952" s="366"/>
      <c r="B2952" s="388"/>
      <c r="C2952" s="368"/>
      <c r="D2952" s="369"/>
      <c r="E2952" s="370"/>
      <c r="F2952" s="102">
        <f t="shared" si="388"/>
        <v>0</v>
      </c>
      <c r="G2952" s="170">
        <f>ROUND(SUM('NOVO HORIZONTE'!G2952),2)</f>
        <v>0</v>
      </c>
      <c r="H2952" s="170">
        <f t="shared" si="393"/>
        <v>0</v>
      </c>
      <c r="I2952" s="184">
        <f t="shared" si="389"/>
        <v>0</v>
      </c>
      <c r="J2952" s="142"/>
      <c r="K2952" s="146"/>
      <c r="L2952" s="7" t="str">
        <f t="shared" si="390"/>
        <v/>
      </c>
      <c r="M2952" s="7" t="str">
        <f t="shared" si="391"/>
        <v/>
      </c>
      <c r="N2952" s="7" t="str">
        <f t="shared" si="387"/>
        <v/>
      </c>
      <c r="O2952" s="144"/>
      <c r="P2952" s="355"/>
      <c r="Q2952" s="362">
        <f>SUM('NOVO HORIZONTE'!I2952)</f>
        <v>0</v>
      </c>
      <c r="R2952" s="363">
        <f t="shared" si="392"/>
        <v>0</v>
      </c>
      <c r="S2952" s="153">
        <f t="shared" si="386"/>
        <v>0</v>
      </c>
      <c r="T2952" s="364"/>
    </row>
    <row r="2953" ht="12.75" hidden="1" spans="1:20">
      <c r="A2953" s="366"/>
      <c r="B2953" s="388"/>
      <c r="C2953" s="368"/>
      <c r="D2953" s="369"/>
      <c r="E2953" s="370"/>
      <c r="F2953" s="102">
        <f t="shared" si="388"/>
        <v>0</v>
      </c>
      <c r="G2953" s="170">
        <f>ROUND(SUM('NOVO HORIZONTE'!G2953),2)</f>
        <v>0</v>
      </c>
      <c r="H2953" s="170">
        <f t="shared" si="393"/>
        <v>0</v>
      </c>
      <c r="I2953" s="184">
        <f t="shared" si="389"/>
        <v>0</v>
      </c>
      <c r="J2953" s="142"/>
      <c r="K2953" s="146"/>
      <c r="L2953" s="7" t="str">
        <f t="shared" si="390"/>
        <v/>
      </c>
      <c r="M2953" s="7" t="str">
        <f t="shared" si="391"/>
        <v/>
      </c>
      <c r="N2953" s="7" t="str">
        <f t="shared" si="387"/>
        <v/>
      </c>
      <c r="O2953" s="144"/>
      <c r="P2953" s="355"/>
      <c r="Q2953" s="362">
        <f>SUM('NOVO HORIZONTE'!I2953)</f>
        <v>0</v>
      </c>
      <c r="R2953" s="363">
        <f t="shared" si="392"/>
        <v>0</v>
      </c>
      <c r="S2953" s="153">
        <f t="shared" si="386"/>
        <v>0</v>
      </c>
      <c r="T2953" s="364"/>
    </row>
    <row r="2954" ht="12.75" hidden="1" spans="1:20">
      <c r="A2954" s="366"/>
      <c r="B2954" s="388"/>
      <c r="C2954" s="368"/>
      <c r="D2954" s="369"/>
      <c r="E2954" s="370"/>
      <c r="F2954" s="102">
        <f t="shared" si="388"/>
        <v>0</v>
      </c>
      <c r="G2954" s="170">
        <f>ROUND(SUM('NOVO HORIZONTE'!G2954),2)</f>
        <v>0</v>
      </c>
      <c r="H2954" s="170">
        <f t="shared" si="393"/>
        <v>0</v>
      </c>
      <c r="I2954" s="184">
        <f t="shared" si="389"/>
        <v>0</v>
      </c>
      <c r="J2954" s="142"/>
      <c r="K2954" s="146"/>
      <c r="L2954" s="7" t="str">
        <f t="shared" si="390"/>
        <v/>
      </c>
      <c r="M2954" s="7" t="str">
        <f t="shared" si="391"/>
        <v/>
      </c>
      <c r="N2954" s="7" t="str">
        <f t="shared" si="387"/>
        <v/>
      </c>
      <c r="O2954" s="144"/>
      <c r="P2954" s="355"/>
      <c r="Q2954" s="362">
        <f>SUM('NOVO HORIZONTE'!I2954)</f>
        <v>0</v>
      </c>
      <c r="R2954" s="363">
        <f t="shared" si="392"/>
        <v>0</v>
      </c>
      <c r="S2954" s="153">
        <f t="shared" si="386"/>
        <v>0</v>
      </c>
      <c r="T2954" s="364"/>
    </row>
    <row r="2955" ht="12.75" hidden="1" spans="1:20">
      <c r="A2955" s="366"/>
      <c r="B2955" s="388"/>
      <c r="C2955" s="368"/>
      <c r="D2955" s="369"/>
      <c r="E2955" s="370"/>
      <c r="F2955" s="102">
        <f t="shared" si="388"/>
        <v>0</v>
      </c>
      <c r="G2955" s="170">
        <f>ROUND(SUM('NOVO HORIZONTE'!G2955),2)</f>
        <v>0</v>
      </c>
      <c r="H2955" s="170">
        <f t="shared" si="393"/>
        <v>0</v>
      </c>
      <c r="I2955" s="184">
        <f t="shared" si="389"/>
        <v>0</v>
      </c>
      <c r="J2955" s="142"/>
      <c r="K2955" s="146"/>
      <c r="L2955" s="7" t="str">
        <f t="shared" si="390"/>
        <v/>
      </c>
      <c r="M2955" s="7" t="str">
        <f t="shared" si="391"/>
        <v/>
      </c>
      <c r="N2955" s="7" t="str">
        <f t="shared" si="387"/>
        <v/>
      </c>
      <c r="O2955" s="144"/>
      <c r="P2955" s="355"/>
      <c r="Q2955" s="362">
        <f>SUM('NOVO HORIZONTE'!I2955)</f>
        <v>0</v>
      </c>
      <c r="R2955" s="363">
        <f t="shared" si="392"/>
        <v>0</v>
      </c>
      <c r="S2955" s="153">
        <f t="shared" si="386"/>
        <v>0</v>
      </c>
      <c r="T2955" s="364"/>
    </row>
    <row r="2956" ht="12.75" hidden="1" spans="1:20">
      <c r="A2956" s="366"/>
      <c r="B2956" s="388"/>
      <c r="C2956" s="368"/>
      <c r="D2956" s="369"/>
      <c r="E2956" s="370"/>
      <c r="F2956" s="102">
        <f t="shared" si="388"/>
        <v>0</v>
      </c>
      <c r="G2956" s="170">
        <f>ROUND(SUM('NOVO HORIZONTE'!G2956),2)</f>
        <v>0</v>
      </c>
      <c r="H2956" s="170">
        <f t="shared" si="393"/>
        <v>0</v>
      </c>
      <c r="I2956" s="184">
        <f t="shared" si="389"/>
        <v>0</v>
      </c>
      <c r="J2956" s="142"/>
      <c r="K2956" s="146"/>
      <c r="L2956" s="7" t="str">
        <f t="shared" si="390"/>
        <v/>
      </c>
      <c r="M2956" s="7" t="str">
        <f t="shared" si="391"/>
        <v/>
      </c>
      <c r="N2956" s="7" t="str">
        <f t="shared" si="387"/>
        <v/>
      </c>
      <c r="O2956" s="144"/>
      <c r="P2956" s="355"/>
      <c r="Q2956" s="362">
        <f>SUM('NOVO HORIZONTE'!I2956)</f>
        <v>0</v>
      </c>
      <c r="R2956" s="363">
        <f t="shared" si="392"/>
        <v>0</v>
      </c>
      <c r="S2956" s="153">
        <f t="shared" si="386"/>
        <v>0</v>
      </c>
      <c r="T2956" s="364"/>
    </row>
    <row r="2957" ht="12.75" hidden="1" spans="1:20">
      <c r="A2957" s="366"/>
      <c r="B2957" s="388"/>
      <c r="C2957" s="368"/>
      <c r="D2957" s="369"/>
      <c r="E2957" s="370"/>
      <c r="F2957" s="102">
        <f t="shared" si="388"/>
        <v>0</v>
      </c>
      <c r="G2957" s="170">
        <f>ROUND(SUM('NOVO HORIZONTE'!G2957),2)</f>
        <v>0</v>
      </c>
      <c r="H2957" s="170">
        <f t="shared" si="393"/>
        <v>0</v>
      </c>
      <c r="I2957" s="184">
        <f t="shared" si="389"/>
        <v>0</v>
      </c>
      <c r="J2957" s="142"/>
      <c r="K2957" s="146"/>
      <c r="L2957" s="7" t="str">
        <f t="shared" si="390"/>
        <v/>
      </c>
      <c r="M2957" s="7" t="str">
        <f t="shared" si="391"/>
        <v/>
      </c>
      <c r="N2957" s="7" t="str">
        <f t="shared" si="387"/>
        <v/>
      </c>
      <c r="O2957" s="144"/>
      <c r="P2957" s="355"/>
      <c r="Q2957" s="362">
        <f>SUM('NOVO HORIZONTE'!I2957)</f>
        <v>0</v>
      </c>
      <c r="R2957" s="363">
        <f t="shared" si="392"/>
        <v>0</v>
      </c>
      <c r="S2957" s="153">
        <f t="shared" si="386"/>
        <v>0</v>
      </c>
      <c r="T2957" s="364"/>
    </row>
    <row r="2958" ht="12.75" hidden="1" spans="1:20">
      <c r="A2958" s="366"/>
      <c r="B2958" s="388"/>
      <c r="C2958" s="368"/>
      <c r="D2958" s="369"/>
      <c r="E2958" s="370"/>
      <c r="F2958" s="102">
        <f t="shared" si="388"/>
        <v>0</v>
      </c>
      <c r="G2958" s="170">
        <f>ROUND(SUM('NOVO HORIZONTE'!G2958),2)</f>
        <v>0</v>
      </c>
      <c r="H2958" s="170">
        <f t="shared" si="393"/>
        <v>0</v>
      </c>
      <c r="I2958" s="184">
        <f t="shared" si="389"/>
        <v>0</v>
      </c>
      <c r="J2958" s="142"/>
      <c r="K2958" s="146"/>
      <c r="L2958" s="7" t="str">
        <f t="shared" si="390"/>
        <v/>
      </c>
      <c r="M2958" s="7" t="str">
        <f t="shared" si="391"/>
        <v/>
      </c>
      <c r="N2958" s="7" t="str">
        <f t="shared" si="387"/>
        <v/>
      </c>
      <c r="O2958" s="144"/>
      <c r="P2958" s="355"/>
      <c r="Q2958" s="362">
        <f>SUM('NOVO HORIZONTE'!I2958)</f>
        <v>0</v>
      </c>
      <c r="R2958" s="363">
        <f t="shared" si="392"/>
        <v>0</v>
      </c>
      <c r="S2958" s="153">
        <f t="shared" si="386"/>
        <v>0</v>
      </c>
      <c r="T2958" s="364"/>
    </row>
    <row r="2959" ht="12.75" hidden="1" spans="1:20">
      <c r="A2959" s="366"/>
      <c r="B2959" s="388"/>
      <c r="C2959" s="368"/>
      <c r="D2959" s="369"/>
      <c r="E2959" s="370"/>
      <c r="F2959" s="102">
        <f t="shared" si="388"/>
        <v>0</v>
      </c>
      <c r="G2959" s="170">
        <f>ROUND(SUM('NOVO HORIZONTE'!G2959),2)</f>
        <v>0</v>
      </c>
      <c r="H2959" s="170">
        <f t="shared" si="393"/>
        <v>0</v>
      </c>
      <c r="I2959" s="184">
        <f t="shared" si="389"/>
        <v>0</v>
      </c>
      <c r="J2959" s="142"/>
      <c r="K2959" s="146"/>
      <c r="L2959" s="7" t="str">
        <f t="shared" si="390"/>
        <v/>
      </c>
      <c r="M2959" s="7" t="str">
        <f t="shared" si="391"/>
        <v/>
      </c>
      <c r="N2959" s="7" t="str">
        <f t="shared" si="387"/>
        <v/>
      </c>
      <c r="O2959" s="144"/>
      <c r="P2959" s="355"/>
      <c r="Q2959" s="362">
        <f>SUM('NOVO HORIZONTE'!I2959)</f>
        <v>0</v>
      </c>
      <c r="R2959" s="363">
        <f t="shared" si="392"/>
        <v>0</v>
      </c>
      <c r="S2959" s="153">
        <f t="shared" si="386"/>
        <v>0</v>
      </c>
      <c r="T2959" s="364"/>
    </row>
    <row r="2960" ht="12.75" hidden="1" spans="1:20">
      <c r="A2960" s="366"/>
      <c r="B2960" s="388"/>
      <c r="C2960" s="368"/>
      <c r="D2960" s="369"/>
      <c r="E2960" s="370"/>
      <c r="F2960" s="102">
        <f t="shared" si="388"/>
        <v>0</v>
      </c>
      <c r="G2960" s="170">
        <f>ROUND(SUM('NOVO HORIZONTE'!G2960),2)</f>
        <v>0</v>
      </c>
      <c r="H2960" s="170">
        <f t="shared" si="393"/>
        <v>0</v>
      </c>
      <c r="I2960" s="184">
        <f t="shared" si="389"/>
        <v>0</v>
      </c>
      <c r="J2960" s="142"/>
      <c r="K2960" s="146"/>
      <c r="L2960" s="7" t="str">
        <f t="shared" si="390"/>
        <v/>
      </c>
      <c r="M2960" s="7" t="str">
        <f t="shared" si="391"/>
        <v/>
      </c>
      <c r="N2960" s="7" t="str">
        <f t="shared" si="387"/>
        <v/>
      </c>
      <c r="O2960" s="144"/>
      <c r="P2960" s="355"/>
      <c r="Q2960" s="362">
        <f>SUM('NOVO HORIZONTE'!I2960)</f>
        <v>0</v>
      </c>
      <c r="R2960" s="363">
        <f t="shared" si="392"/>
        <v>0</v>
      </c>
      <c r="S2960" s="153">
        <f t="shared" si="386"/>
        <v>0</v>
      </c>
      <c r="T2960" s="364"/>
    </row>
    <row r="2961" ht="12.75" hidden="1" spans="1:20">
      <c r="A2961" s="366"/>
      <c r="B2961" s="388"/>
      <c r="C2961" s="368"/>
      <c r="D2961" s="369"/>
      <c r="E2961" s="370"/>
      <c r="F2961" s="102">
        <f t="shared" si="388"/>
        <v>0</v>
      </c>
      <c r="G2961" s="170">
        <f>ROUND(SUM('NOVO HORIZONTE'!G2961),2)</f>
        <v>0</v>
      </c>
      <c r="H2961" s="170">
        <f t="shared" si="393"/>
        <v>0</v>
      </c>
      <c r="I2961" s="184">
        <f t="shared" si="389"/>
        <v>0</v>
      </c>
      <c r="J2961" s="142"/>
      <c r="K2961" s="146"/>
      <c r="L2961" s="7" t="str">
        <f t="shared" si="390"/>
        <v/>
      </c>
      <c r="M2961" s="7" t="str">
        <f t="shared" si="391"/>
        <v/>
      </c>
      <c r="N2961" s="7" t="str">
        <f t="shared" si="387"/>
        <v/>
      </c>
      <c r="O2961" s="144"/>
      <c r="P2961" s="355"/>
      <c r="Q2961" s="362">
        <f>SUM('NOVO HORIZONTE'!I2961)</f>
        <v>0</v>
      </c>
      <c r="R2961" s="363">
        <f t="shared" si="392"/>
        <v>0</v>
      </c>
      <c r="S2961" s="153">
        <f t="shared" si="386"/>
        <v>0</v>
      </c>
      <c r="T2961" s="364"/>
    </row>
    <row r="2962" ht="12.75" hidden="1" spans="1:20">
      <c r="A2962" s="366"/>
      <c r="B2962" s="388"/>
      <c r="C2962" s="368"/>
      <c r="D2962" s="369"/>
      <c r="E2962" s="370"/>
      <c r="F2962" s="102">
        <f t="shared" si="388"/>
        <v>0</v>
      </c>
      <c r="G2962" s="170">
        <f>ROUND(SUM('NOVO HORIZONTE'!G2962),2)</f>
        <v>0</v>
      </c>
      <c r="H2962" s="170">
        <f t="shared" si="393"/>
        <v>0</v>
      </c>
      <c r="I2962" s="184">
        <f t="shared" si="389"/>
        <v>0</v>
      </c>
      <c r="J2962" s="142"/>
      <c r="K2962" s="146"/>
      <c r="L2962" s="7" t="str">
        <f t="shared" si="390"/>
        <v/>
      </c>
      <c r="M2962" s="7" t="str">
        <f t="shared" si="391"/>
        <v/>
      </c>
      <c r="N2962" s="7" t="str">
        <f t="shared" si="387"/>
        <v/>
      </c>
      <c r="O2962" s="144"/>
      <c r="P2962" s="355"/>
      <c r="Q2962" s="362">
        <f>SUM('NOVO HORIZONTE'!I2962)</f>
        <v>0</v>
      </c>
      <c r="R2962" s="363">
        <f t="shared" si="392"/>
        <v>0</v>
      </c>
      <c r="S2962" s="153">
        <f t="shared" si="386"/>
        <v>0</v>
      </c>
      <c r="T2962" s="364"/>
    </row>
    <row r="2963" ht="12.75" hidden="1" spans="1:20">
      <c r="A2963" s="366"/>
      <c r="B2963" s="388"/>
      <c r="C2963" s="368"/>
      <c r="D2963" s="369"/>
      <c r="E2963" s="370"/>
      <c r="F2963" s="102">
        <f t="shared" si="388"/>
        <v>0</v>
      </c>
      <c r="G2963" s="170">
        <f>ROUND(SUM('NOVO HORIZONTE'!G2963),2)</f>
        <v>0</v>
      </c>
      <c r="H2963" s="170">
        <f t="shared" si="393"/>
        <v>0</v>
      </c>
      <c r="I2963" s="184">
        <f t="shared" si="389"/>
        <v>0</v>
      </c>
      <c r="J2963" s="142"/>
      <c r="K2963" s="146"/>
      <c r="L2963" s="7" t="str">
        <f t="shared" si="390"/>
        <v/>
      </c>
      <c r="M2963" s="7" t="str">
        <f t="shared" si="391"/>
        <v/>
      </c>
      <c r="N2963" s="7" t="str">
        <f t="shared" si="387"/>
        <v/>
      </c>
      <c r="O2963" s="144"/>
      <c r="P2963" s="355"/>
      <c r="Q2963" s="362">
        <f>SUM('NOVO HORIZONTE'!I2963)</f>
        <v>0</v>
      </c>
      <c r="R2963" s="363">
        <f t="shared" si="392"/>
        <v>0</v>
      </c>
      <c r="S2963" s="153">
        <f t="shared" si="386"/>
        <v>0</v>
      </c>
      <c r="T2963" s="364"/>
    </row>
    <row r="2964" ht="12.75" hidden="1" spans="1:20">
      <c r="A2964" s="366"/>
      <c r="B2964" s="388"/>
      <c r="C2964" s="368"/>
      <c r="D2964" s="369"/>
      <c r="E2964" s="370"/>
      <c r="F2964" s="102">
        <f t="shared" si="388"/>
        <v>0</v>
      </c>
      <c r="G2964" s="170">
        <f>ROUND(SUM('NOVO HORIZONTE'!G2964),2)</f>
        <v>0</v>
      </c>
      <c r="H2964" s="170">
        <f t="shared" si="393"/>
        <v>0</v>
      </c>
      <c r="I2964" s="184">
        <f t="shared" si="389"/>
        <v>0</v>
      </c>
      <c r="J2964" s="142"/>
      <c r="K2964" s="146"/>
      <c r="L2964" s="7" t="str">
        <f t="shared" si="390"/>
        <v/>
      </c>
      <c r="M2964" s="7" t="str">
        <f t="shared" si="391"/>
        <v/>
      </c>
      <c r="N2964" s="7" t="str">
        <f t="shared" si="387"/>
        <v/>
      </c>
      <c r="O2964" s="144"/>
      <c r="P2964" s="355"/>
      <c r="Q2964" s="362">
        <f>SUM('NOVO HORIZONTE'!I2964)</f>
        <v>0</v>
      </c>
      <c r="R2964" s="363">
        <f t="shared" si="392"/>
        <v>0</v>
      </c>
      <c r="S2964" s="153">
        <f t="shared" si="386"/>
        <v>0</v>
      </c>
      <c r="T2964" s="364"/>
    </row>
    <row r="2965" ht="13.5" hidden="1" spans="1:20">
      <c r="A2965" s="366"/>
      <c r="B2965" s="388"/>
      <c r="C2965" s="368"/>
      <c r="D2965" s="369"/>
      <c r="E2965" s="370"/>
      <c r="F2965" s="102">
        <f t="shared" si="388"/>
        <v>0</v>
      </c>
      <c r="G2965" s="170">
        <f>ROUND(SUM('NOVO HORIZONTE'!G2965),2)</f>
        <v>0</v>
      </c>
      <c r="H2965" s="170">
        <f t="shared" si="393"/>
        <v>0</v>
      </c>
      <c r="I2965" s="184">
        <f t="shared" si="389"/>
        <v>0</v>
      </c>
      <c r="J2965" s="142"/>
      <c r="K2965" s="146"/>
      <c r="L2965" s="7" t="str">
        <f t="shared" si="390"/>
        <v/>
      </c>
      <c r="M2965" s="7" t="str">
        <f t="shared" si="391"/>
        <v/>
      </c>
      <c r="N2965" s="7" t="str">
        <f t="shared" si="387"/>
        <v/>
      </c>
      <c r="O2965" s="144"/>
      <c r="P2965" s="355"/>
      <c r="Q2965" s="362">
        <f>SUM('NOVO HORIZONTE'!I2965)</f>
        <v>0</v>
      </c>
      <c r="R2965" s="363">
        <f t="shared" si="392"/>
        <v>0</v>
      </c>
      <c r="S2965" s="153">
        <f t="shared" si="386"/>
        <v>0</v>
      </c>
      <c r="T2965" s="364"/>
    </row>
    <row r="2966" ht="13.5" spans="1:20">
      <c r="A2966" s="84" t="s">
        <v>41</v>
      </c>
      <c r="B2966" s="85"/>
      <c r="C2966" s="86" t="s">
        <v>42</v>
      </c>
      <c r="D2966" s="333">
        <v>0</v>
      </c>
      <c r="E2966" s="334"/>
      <c r="F2966" s="89">
        <f t="shared" si="388"/>
        <v>0</v>
      </c>
      <c r="G2966" s="90">
        <f>ROUND(SUM('NOVO HORIZONTE'!G2966),2)</f>
        <v>0</v>
      </c>
      <c r="H2966" s="90">
        <f t="shared" si="393"/>
        <v>0</v>
      </c>
      <c r="I2966" s="136">
        <f t="shared" si="389"/>
        <v>0</v>
      </c>
      <c r="J2966" s="137">
        <f>SUM(I2968:I3799)</f>
        <v>66814.44</v>
      </c>
      <c r="K2966" s="145" t="str">
        <f>IF(OR(I2966&gt;0,J2966&gt;0),"X","")</f>
        <v>X</v>
      </c>
      <c r="L2966" s="7" t="str">
        <f t="shared" si="390"/>
        <v>x</v>
      </c>
      <c r="M2966" s="7" t="str">
        <f t="shared" si="391"/>
        <v>x</v>
      </c>
      <c r="N2966" s="7" t="str">
        <f t="shared" si="387"/>
        <v>x</v>
      </c>
      <c r="O2966" s="144"/>
      <c r="P2966" s="375"/>
      <c r="Q2966" s="362">
        <f>SUM('NOVO HORIZONTE'!I2966)</f>
        <v>0</v>
      </c>
      <c r="R2966" s="363">
        <f t="shared" si="392"/>
        <v>0</v>
      </c>
      <c r="S2966" s="153">
        <f t="shared" si="386"/>
        <v>0</v>
      </c>
      <c r="T2966" s="364"/>
    </row>
    <row r="2967" ht="12.75" hidden="1" spans="1:20">
      <c r="A2967" s="211" t="s">
        <v>3093</v>
      </c>
      <c r="B2967" s="100"/>
      <c r="C2967" s="212" t="s">
        <v>3094</v>
      </c>
      <c r="D2967" s="226">
        <v>0</v>
      </c>
      <c r="E2967" s="390">
        <v>0</v>
      </c>
      <c r="F2967" s="385">
        <f t="shared" si="388"/>
        <v>0</v>
      </c>
      <c r="G2967" s="216">
        <f>ROUND(SUM('NOVO HORIZONTE'!G2967),2)</f>
        <v>0</v>
      </c>
      <c r="H2967" s="217">
        <f t="shared" si="393"/>
        <v>0</v>
      </c>
      <c r="I2967" s="221">
        <f t="shared" si="389"/>
        <v>0</v>
      </c>
      <c r="J2967" s="142"/>
      <c r="K2967" s="145" t="str">
        <f>IF(OR(SUM(I2968:I3034)&gt;0,SUM(I2968:I3034)&gt;0),"xx","")</f>
        <v/>
      </c>
      <c r="L2967" s="7" t="str">
        <f t="shared" si="390"/>
        <v/>
      </c>
      <c r="M2967" s="7" t="str">
        <f t="shared" si="391"/>
        <v/>
      </c>
      <c r="N2967" s="7" t="str">
        <f t="shared" si="387"/>
        <v/>
      </c>
      <c r="O2967" s="144"/>
      <c r="P2967" s="375"/>
      <c r="Q2967" s="362">
        <f>SUM('NOVO HORIZONTE'!I2967)</f>
        <v>0</v>
      </c>
      <c r="R2967" s="363">
        <f t="shared" si="392"/>
        <v>0</v>
      </c>
      <c r="S2967" s="153">
        <f t="shared" si="386"/>
        <v>0</v>
      </c>
      <c r="T2967" s="364"/>
    </row>
    <row r="2968" ht="12.75" hidden="1" spans="1:20">
      <c r="A2968" s="225" t="s">
        <v>3095</v>
      </c>
      <c r="B2968" s="100"/>
      <c r="C2968" s="201" t="s">
        <v>3096</v>
      </c>
      <c r="D2968" s="101">
        <v>0</v>
      </c>
      <c r="E2968" s="380">
        <v>0</v>
      </c>
      <c r="F2968" s="381">
        <f t="shared" si="388"/>
        <v>0</v>
      </c>
      <c r="G2968" s="204">
        <f>ROUND(SUM('NOVO HORIZONTE'!G2968),2)</f>
        <v>0</v>
      </c>
      <c r="H2968" s="204">
        <f t="shared" si="393"/>
        <v>0</v>
      </c>
      <c r="I2968" s="206">
        <f t="shared" si="389"/>
        <v>0</v>
      </c>
      <c r="J2968" s="142"/>
      <c r="K2968" s="145" t="str">
        <f>IF(OR(SUM(I2968)&gt;0,SUM(I2968:I2968)&gt;0),"xx","")</f>
        <v/>
      </c>
      <c r="L2968" s="7" t="str">
        <f t="shared" si="390"/>
        <v/>
      </c>
      <c r="M2968" s="7" t="str">
        <f t="shared" si="391"/>
        <v/>
      </c>
      <c r="N2968" s="7" t="str">
        <f t="shared" si="387"/>
        <v/>
      </c>
      <c r="O2968" s="144"/>
      <c r="P2968" s="375"/>
      <c r="Q2968" s="362">
        <f>SUM('NOVO HORIZONTE'!I2968)</f>
        <v>0</v>
      </c>
      <c r="R2968" s="363">
        <f t="shared" si="392"/>
        <v>0</v>
      </c>
      <c r="S2968" s="153">
        <f t="shared" si="386"/>
        <v>0</v>
      </c>
      <c r="T2968" s="364"/>
    </row>
    <row r="2969" ht="12.75" hidden="1" spans="1:20">
      <c r="A2969" s="154" t="s">
        <v>3097</v>
      </c>
      <c r="B2969" s="100"/>
      <c r="C2969" s="161" t="s">
        <v>3098</v>
      </c>
      <c r="D2969" s="94">
        <v>0</v>
      </c>
      <c r="E2969" s="378">
        <v>0</v>
      </c>
      <c r="F2969" s="379">
        <f t="shared" si="388"/>
        <v>0</v>
      </c>
      <c r="G2969" s="209">
        <f>ROUND(SUM('NOVO HORIZONTE'!G2969),2)</f>
        <v>0</v>
      </c>
      <c r="H2969" s="187">
        <f t="shared" si="393"/>
        <v>0</v>
      </c>
      <c r="I2969" s="188">
        <f t="shared" si="389"/>
        <v>0</v>
      </c>
      <c r="J2969" s="142"/>
      <c r="K2969" s="145" t="str">
        <f>IF(OR(SUM(I2969)&gt;0,SUM(I2969:I2969)&gt;0),"xx","")</f>
        <v/>
      </c>
      <c r="L2969" s="7" t="str">
        <f t="shared" si="390"/>
        <v/>
      </c>
      <c r="M2969" s="7" t="str">
        <f t="shared" si="391"/>
        <v/>
      </c>
      <c r="N2969" s="7" t="str">
        <f t="shared" si="387"/>
        <v/>
      </c>
      <c r="O2969" s="144"/>
      <c r="P2969" s="375"/>
      <c r="Q2969" s="362">
        <f>SUM('NOVO HORIZONTE'!I2969)</f>
        <v>0</v>
      </c>
      <c r="R2969" s="363">
        <f t="shared" si="392"/>
        <v>0</v>
      </c>
      <c r="S2969" s="153">
        <f t="shared" ref="S2969:S3032" si="394">IF(R2969=0,0,IF(R2969&gt;0,"c","b"))</f>
        <v>0</v>
      </c>
      <c r="T2969" s="364"/>
    </row>
    <row r="2970" ht="12.75" hidden="1" spans="1:20">
      <c r="A2970" s="154" t="s">
        <v>3099</v>
      </c>
      <c r="B2970" s="100"/>
      <c r="C2970" s="161" t="s">
        <v>3100</v>
      </c>
      <c r="D2970" s="94">
        <v>0</v>
      </c>
      <c r="E2970" s="378">
        <v>0</v>
      </c>
      <c r="F2970" s="379">
        <f t="shared" si="388"/>
        <v>0</v>
      </c>
      <c r="G2970" s="209">
        <f>ROUND(SUM('NOVO HORIZONTE'!G2970),2)</f>
        <v>0</v>
      </c>
      <c r="H2970" s="187">
        <f t="shared" si="393"/>
        <v>0</v>
      </c>
      <c r="I2970" s="188">
        <f t="shared" si="389"/>
        <v>0</v>
      </c>
      <c r="J2970" s="142"/>
      <c r="K2970" s="145" t="str">
        <f>IF(OR(SUM(I2970)&gt;0,SUM(I2970:I2970)&gt;0),"xx","")</f>
        <v/>
      </c>
      <c r="L2970" s="7" t="str">
        <f t="shared" si="390"/>
        <v/>
      </c>
      <c r="M2970" s="7" t="str">
        <f t="shared" si="391"/>
        <v/>
      </c>
      <c r="N2970" s="7" t="str">
        <f t="shared" si="387"/>
        <v/>
      </c>
      <c r="O2970" s="144"/>
      <c r="P2970" s="375"/>
      <c r="Q2970" s="362">
        <f>SUM('NOVO HORIZONTE'!I2970)</f>
        <v>0</v>
      </c>
      <c r="R2970" s="363">
        <f t="shared" si="392"/>
        <v>0</v>
      </c>
      <c r="S2970" s="153">
        <f t="shared" si="394"/>
        <v>0</v>
      </c>
      <c r="T2970" s="364"/>
    </row>
    <row r="2971" ht="12.75" hidden="1" spans="1:20">
      <c r="A2971" s="154" t="s">
        <v>3101</v>
      </c>
      <c r="B2971" s="100"/>
      <c r="C2971" s="161" t="s">
        <v>3102</v>
      </c>
      <c r="D2971" s="94">
        <v>0</v>
      </c>
      <c r="E2971" s="378">
        <v>0</v>
      </c>
      <c r="F2971" s="379">
        <f t="shared" si="388"/>
        <v>0</v>
      </c>
      <c r="G2971" s="209">
        <f>ROUND(SUM('NOVO HORIZONTE'!G2971),2)</f>
        <v>0</v>
      </c>
      <c r="H2971" s="187">
        <f t="shared" si="393"/>
        <v>0</v>
      </c>
      <c r="I2971" s="188">
        <f t="shared" si="389"/>
        <v>0</v>
      </c>
      <c r="J2971" s="142"/>
      <c r="K2971" s="145" t="str">
        <f>IF(OR(SUM(I2972:I2983)&gt;0,SUM(I2972:I2983)&gt;0),"xx","")</f>
        <v/>
      </c>
      <c r="L2971" s="7" t="str">
        <f t="shared" si="390"/>
        <v/>
      </c>
      <c r="M2971" s="7" t="str">
        <f t="shared" si="391"/>
        <v/>
      </c>
      <c r="N2971" s="7" t="str">
        <f t="shared" si="387"/>
        <v/>
      </c>
      <c r="O2971" s="144"/>
      <c r="P2971" s="375"/>
      <c r="Q2971" s="362">
        <f>SUM('NOVO HORIZONTE'!I2971)</f>
        <v>0</v>
      </c>
      <c r="R2971" s="363">
        <f t="shared" si="392"/>
        <v>0</v>
      </c>
      <c r="S2971" s="153">
        <f t="shared" si="394"/>
        <v>0</v>
      </c>
      <c r="T2971" s="364"/>
    </row>
    <row r="2972" ht="22.5" hidden="1" spans="1:20">
      <c r="A2972" s="158">
        <v>103654</v>
      </c>
      <c r="B2972" s="100" t="s">
        <v>252</v>
      </c>
      <c r="C2972" s="104" t="s">
        <v>3103</v>
      </c>
      <c r="D2972" s="94" t="s">
        <v>279</v>
      </c>
      <c r="E2972" s="95">
        <v>57122.38</v>
      </c>
      <c r="F2972" s="96">
        <f t="shared" si="388"/>
        <v>70112.01</v>
      </c>
      <c r="G2972" s="107">
        <f>ROUND(SUM('NOVO HORIZONTE'!G2972),2)</f>
        <v>0</v>
      </c>
      <c r="H2972" s="107">
        <f t="shared" si="393"/>
        <v>0</v>
      </c>
      <c r="I2972" s="143">
        <f t="shared" si="389"/>
        <v>0</v>
      </c>
      <c r="J2972" s="142"/>
      <c r="K2972" s="145"/>
      <c r="L2972" s="7" t="str">
        <f t="shared" si="390"/>
        <v/>
      </c>
      <c r="M2972" s="7" t="str">
        <f t="shared" si="391"/>
        <v/>
      </c>
      <c r="N2972" s="7" t="str">
        <f t="shared" si="387"/>
        <v/>
      </c>
      <c r="O2972" s="144"/>
      <c r="P2972" s="355">
        <v>0</v>
      </c>
      <c r="Q2972" s="362">
        <f>SUM('NOVO HORIZONTE'!I2972)</f>
        <v>0</v>
      </c>
      <c r="R2972" s="363">
        <f t="shared" si="392"/>
        <v>0</v>
      </c>
      <c r="S2972" s="153">
        <f t="shared" si="394"/>
        <v>0</v>
      </c>
      <c r="T2972" s="364"/>
    </row>
    <row r="2973" ht="22.5" hidden="1" spans="1:20">
      <c r="A2973" s="158">
        <v>103655</v>
      </c>
      <c r="B2973" s="100" t="s">
        <v>252</v>
      </c>
      <c r="C2973" s="104" t="s">
        <v>3104</v>
      </c>
      <c r="D2973" s="94" t="s">
        <v>279</v>
      </c>
      <c r="E2973" s="95">
        <v>78223.04</v>
      </c>
      <c r="F2973" s="96">
        <f t="shared" si="388"/>
        <v>96010.96</v>
      </c>
      <c r="G2973" s="107">
        <f>ROUND(SUM('NOVO HORIZONTE'!G2973),2)</f>
        <v>0</v>
      </c>
      <c r="H2973" s="107">
        <f t="shared" si="393"/>
        <v>0</v>
      </c>
      <c r="I2973" s="143">
        <f t="shared" si="389"/>
        <v>0</v>
      </c>
      <c r="J2973" s="142"/>
      <c r="K2973" s="145"/>
      <c r="L2973" s="7" t="str">
        <f t="shared" si="390"/>
        <v/>
      </c>
      <c r="M2973" s="7" t="str">
        <f t="shared" si="391"/>
        <v/>
      </c>
      <c r="N2973" s="7" t="str">
        <f t="shared" si="387"/>
        <v/>
      </c>
      <c r="O2973" s="144"/>
      <c r="P2973" s="355">
        <v>0</v>
      </c>
      <c r="Q2973" s="362">
        <f>SUM('NOVO HORIZONTE'!I2973)</f>
        <v>0</v>
      </c>
      <c r="R2973" s="363">
        <f t="shared" si="392"/>
        <v>0</v>
      </c>
      <c r="S2973" s="153">
        <f t="shared" si="394"/>
        <v>0</v>
      </c>
      <c r="T2973" s="364"/>
    </row>
    <row r="2974" ht="22.5" hidden="1" spans="1:20">
      <c r="A2974" s="158">
        <v>103656</v>
      </c>
      <c r="B2974" s="100" t="s">
        <v>252</v>
      </c>
      <c r="C2974" s="104" t="s">
        <v>3105</v>
      </c>
      <c r="D2974" s="94" t="s">
        <v>279</v>
      </c>
      <c r="E2974" s="95">
        <v>109326.24</v>
      </c>
      <c r="F2974" s="96">
        <f t="shared" si="388"/>
        <v>134187.03</v>
      </c>
      <c r="G2974" s="107">
        <f>ROUND(SUM('NOVO HORIZONTE'!G2974),2)</f>
        <v>0</v>
      </c>
      <c r="H2974" s="107">
        <f t="shared" si="393"/>
        <v>0</v>
      </c>
      <c r="I2974" s="143">
        <f t="shared" si="389"/>
        <v>0</v>
      </c>
      <c r="J2974" s="142"/>
      <c r="K2974" s="145"/>
      <c r="L2974" s="7" t="str">
        <f t="shared" si="390"/>
        <v/>
      </c>
      <c r="M2974" s="7" t="str">
        <f t="shared" si="391"/>
        <v/>
      </c>
      <c r="N2974" s="7" t="str">
        <f t="shared" si="387"/>
        <v/>
      </c>
      <c r="O2974" s="144"/>
      <c r="P2974" s="355">
        <v>0</v>
      </c>
      <c r="Q2974" s="362">
        <f>SUM('NOVO HORIZONTE'!I2974)</f>
        <v>0</v>
      </c>
      <c r="R2974" s="363">
        <f t="shared" si="392"/>
        <v>0</v>
      </c>
      <c r="S2974" s="153">
        <f t="shared" si="394"/>
        <v>0</v>
      </c>
      <c r="T2974" s="364"/>
    </row>
    <row r="2975" ht="22.5" hidden="1" spans="1:20">
      <c r="A2975" s="158">
        <v>102102</v>
      </c>
      <c r="B2975" s="100" t="s">
        <v>252</v>
      </c>
      <c r="C2975" s="104" t="s">
        <v>3106</v>
      </c>
      <c r="D2975" s="94" t="s">
        <v>279</v>
      </c>
      <c r="E2975" s="95">
        <v>9956</v>
      </c>
      <c r="F2975" s="96">
        <f t="shared" si="388"/>
        <v>12219.99</v>
      </c>
      <c r="G2975" s="107">
        <f>ROUND(SUM('NOVO HORIZONTE'!G2975),2)</f>
        <v>0</v>
      </c>
      <c r="H2975" s="107">
        <f t="shared" si="393"/>
        <v>0</v>
      </c>
      <c r="I2975" s="143">
        <f t="shared" si="389"/>
        <v>0</v>
      </c>
      <c r="J2975" s="142"/>
      <c r="K2975" s="145"/>
      <c r="L2975" s="7" t="str">
        <f t="shared" si="390"/>
        <v/>
      </c>
      <c r="M2975" s="7" t="str">
        <f t="shared" si="391"/>
        <v/>
      </c>
      <c r="N2975" s="7" t="str">
        <f t="shared" si="387"/>
        <v/>
      </c>
      <c r="O2975" s="144"/>
      <c r="P2975" s="355">
        <v>0</v>
      </c>
      <c r="Q2975" s="362">
        <f>SUM('NOVO HORIZONTE'!I2975)</f>
        <v>0</v>
      </c>
      <c r="R2975" s="363">
        <f t="shared" si="392"/>
        <v>0</v>
      </c>
      <c r="S2975" s="153">
        <f t="shared" si="394"/>
        <v>0</v>
      </c>
      <c r="T2975" s="364"/>
    </row>
    <row r="2976" ht="22.5" hidden="1" spans="1:20">
      <c r="A2976" s="158">
        <v>102103</v>
      </c>
      <c r="B2976" s="100" t="s">
        <v>252</v>
      </c>
      <c r="C2976" s="104" t="s">
        <v>3107</v>
      </c>
      <c r="D2976" s="94" t="s">
        <v>279</v>
      </c>
      <c r="E2976" s="95">
        <v>11068.77</v>
      </c>
      <c r="F2976" s="96">
        <f t="shared" si="388"/>
        <v>13585.81</v>
      </c>
      <c r="G2976" s="107">
        <f>ROUND(SUM('NOVO HORIZONTE'!G2976),2)</f>
        <v>0</v>
      </c>
      <c r="H2976" s="107">
        <f t="shared" si="393"/>
        <v>0</v>
      </c>
      <c r="I2976" s="143">
        <f t="shared" si="389"/>
        <v>0</v>
      </c>
      <c r="J2976" s="142"/>
      <c r="K2976" s="145"/>
      <c r="L2976" s="7" t="str">
        <f t="shared" si="390"/>
        <v/>
      </c>
      <c r="M2976" s="7" t="str">
        <f t="shared" si="391"/>
        <v/>
      </c>
      <c r="N2976" s="7" t="str">
        <f t="shared" si="387"/>
        <v/>
      </c>
      <c r="O2976" s="144"/>
      <c r="P2976" s="355">
        <v>0</v>
      </c>
      <c r="Q2976" s="362">
        <f>SUM('NOVO HORIZONTE'!I2976)</f>
        <v>0</v>
      </c>
      <c r="R2976" s="363">
        <f t="shared" si="392"/>
        <v>0</v>
      </c>
      <c r="S2976" s="153">
        <f t="shared" si="394"/>
        <v>0</v>
      </c>
      <c r="T2976" s="364"/>
    </row>
    <row r="2977" ht="22.5" hidden="1" spans="1:20">
      <c r="A2977" s="158">
        <v>102104</v>
      </c>
      <c r="B2977" s="100" t="s">
        <v>252</v>
      </c>
      <c r="C2977" s="104" t="s">
        <v>3108</v>
      </c>
      <c r="D2977" s="94" t="s">
        <v>279</v>
      </c>
      <c r="E2977" s="95">
        <v>14168.89</v>
      </c>
      <c r="F2977" s="96">
        <f t="shared" si="388"/>
        <v>17390.9</v>
      </c>
      <c r="G2977" s="107">
        <f>ROUND(SUM('NOVO HORIZONTE'!G2977),2)</f>
        <v>0</v>
      </c>
      <c r="H2977" s="107">
        <f t="shared" si="393"/>
        <v>0</v>
      </c>
      <c r="I2977" s="143">
        <f t="shared" si="389"/>
        <v>0</v>
      </c>
      <c r="J2977" s="142"/>
      <c r="K2977" s="145"/>
      <c r="L2977" s="7" t="str">
        <f t="shared" si="390"/>
        <v/>
      </c>
      <c r="M2977" s="7" t="str">
        <f t="shared" si="391"/>
        <v/>
      </c>
      <c r="N2977" s="7" t="str">
        <f t="shared" si="387"/>
        <v/>
      </c>
      <c r="O2977" s="144"/>
      <c r="P2977" s="355">
        <v>0</v>
      </c>
      <c r="Q2977" s="362">
        <f>SUM('NOVO HORIZONTE'!I2977)</f>
        <v>0</v>
      </c>
      <c r="R2977" s="363">
        <f t="shared" si="392"/>
        <v>0</v>
      </c>
      <c r="S2977" s="153">
        <f t="shared" si="394"/>
        <v>0</v>
      </c>
      <c r="T2977" s="364"/>
    </row>
    <row r="2978" ht="22.5" hidden="1" spans="1:20">
      <c r="A2978" s="158">
        <v>102105</v>
      </c>
      <c r="B2978" s="100" t="s">
        <v>252</v>
      </c>
      <c r="C2978" s="104" t="s">
        <v>3109</v>
      </c>
      <c r="D2978" s="94" t="s">
        <v>279</v>
      </c>
      <c r="E2978" s="95">
        <v>17389.88</v>
      </c>
      <c r="F2978" s="96">
        <f t="shared" si="388"/>
        <v>21344.34</v>
      </c>
      <c r="G2978" s="107">
        <f>ROUND(SUM('NOVO HORIZONTE'!G2978),2)</f>
        <v>0</v>
      </c>
      <c r="H2978" s="107">
        <f t="shared" si="393"/>
        <v>0</v>
      </c>
      <c r="I2978" s="143">
        <f t="shared" si="389"/>
        <v>0</v>
      </c>
      <c r="J2978" s="142"/>
      <c r="K2978" s="145"/>
      <c r="L2978" s="7" t="str">
        <f t="shared" si="390"/>
        <v/>
      </c>
      <c r="M2978" s="7" t="str">
        <f t="shared" si="391"/>
        <v/>
      </c>
      <c r="N2978" s="7" t="str">
        <f t="shared" si="387"/>
        <v/>
      </c>
      <c r="O2978" s="144"/>
      <c r="P2978" s="355">
        <v>0</v>
      </c>
      <c r="Q2978" s="362">
        <f>SUM('NOVO HORIZONTE'!I2978)</f>
        <v>0</v>
      </c>
      <c r="R2978" s="363">
        <f t="shared" si="392"/>
        <v>0</v>
      </c>
      <c r="S2978" s="153">
        <f t="shared" si="394"/>
        <v>0</v>
      </c>
      <c r="T2978" s="364"/>
    </row>
    <row r="2979" ht="22.5" hidden="1" spans="1:20">
      <c r="A2979" s="158">
        <v>102106</v>
      </c>
      <c r="B2979" s="100" t="s">
        <v>252</v>
      </c>
      <c r="C2979" s="104" t="s">
        <v>3110</v>
      </c>
      <c r="D2979" s="94" t="s">
        <v>279</v>
      </c>
      <c r="E2979" s="95">
        <v>21783.06</v>
      </c>
      <c r="F2979" s="96">
        <f t="shared" si="388"/>
        <v>26736.53</v>
      </c>
      <c r="G2979" s="107">
        <f>ROUND(SUM('NOVO HORIZONTE'!G2979),2)</f>
        <v>0</v>
      </c>
      <c r="H2979" s="107">
        <f t="shared" si="393"/>
        <v>0</v>
      </c>
      <c r="I2979" s="143">
        <f t="shared" si="389"/>
        <v>0</v>
      </c>
      <c r="J2979" s="142"/>
      <c r="K2979" s="228"/>
      <c r="L2979" s="7" t="str">
        <f t="shared" si="390"/>
        <v/>
      </c>
      <c r="M2979" s="7" t="str">
        <f t="shared" si="391"/>
        <v/>
      </c>
      <c r="N2979" s="7" t="str">
        <f t="shared" si="387"/>
        <v/>
      </c>
      <c r="O2979" s="144"/>
      <c r="P2979" s="355">
        <v>0</v>
      </c>
      <c r="Q2979" s="362">
        <f>SUM('NOVO HORIZONTE'!I2979)</f>
        <v>0</v>
      </c>
      <c r="R2979" s="363">
        <f t="shared" si="392"/>
        <v>0</v>
      </c>
      <c r="S2979" s="153">
        <f t="shared" si="394"/>
        <v>0</v>
      </c>
      <c r="T2979" s="364"/>
    </row>
    <row r="2980" ht="22.5" hidden="1" spans="1:20">
      <c r="A2980" s="158">
        <v>102107</v>
      </c>
      <c r="B2980" s="100" t="s">
        <v>252</v>
      </c>
      <c r="C2980" s="104" t="s">
        <v>3111</v>
      </c>
      <c r="D2980" s="94" t="s">
        <v>279</v>
      </c>
      <c r="E2980" s="95">
        <v>30352.89</v>
      </c>
      <c r="F2980" s="96">
        <f t="shared" si="388"/>
        <v>37255.14</v>
      </c>
      <c r="G2980" s="107">
        <f>ROUND(SUM('NOVO HORIZONTE'!G2980),2)</f>
        <v>0</v>
      </c>
      <c r="H2980" s="107">
        <f t="shared" si="393"/>
        <v>0</v>
      </c>
      <c r="I2980" s="143">
        <f t="shared" si="389"/>
        <v>0</v>
      </c>
      <c r="J2980" s="142"/>
      <c r="K2980" s="228"/>
      <c r="L2980" s="7" t="str">
        <f t="shared" si="390"/>
        <v/>
      </c>
      <c r="M2980" s="7" t="str">
        <f t="shared" si="391"/>
        <v/>
      </c>
      <c r="N2980" s="7" t="str">
        <f t="shared" si="387"/>
        <v/>
      </c>
      <c r="O2980" s="144"/>
      <c r="P2980" s="355">
        <v>0</v>
      </c>
      <c r="Q2980" s="362">
        <f>SUM('NOVO HORIZONTE'!I2980)</f>
        <v>0</v>
      </c>
      <c r="R2980" s="363">
        <f t="shared" si="392"/>
        <v>0</v>
      </c>
      <c r="S2980" s="153">
        <f t="shared" si="394"/>
        <v>0</v>
      </c>
      <c r="T2980" s="364"/>
    </row>
    <row r="2981" ht="22.5" hidden="1" spans="1:20">
      <c r="A2981" s="158">
        <v>102108</v>
      </c>
      <c r="B2981" s="100" t="s">
        <v>252</v>
      </c>
      <c r="C2981" s="104" t="s">
        <v>3112</v>
      </c>
      <c r="D2981" s="94" t="s">
        <v>279</v>
      </c>
      <c r="E2981" s="95">
        <v>35328.54</v>
      </c>
      <c r="F2981" s="96">
        <f t="shared" si="388"/>
        <v>43362.25</v>
      </c>
      <c r="G2981" s="107">
        <f>ROUND(SUM('NOVO HORIZONTE'!G2981),2)</f>
        <v>0</v>
      </c>
      <c r="H2981" s="107">
        <f t="shared" si="393"/>
        <v>0</v>
      </c>
      <c r="I2981" s="143">
        <f t="shared" si="389"/>
        <v>0</v>
      </c>
      <c r="J2981" s="142"/>
      <c r="K2981" s="228"/>
      <c r="L2981" s="7" t="str">
        <f t="shared" si="390"/>
        <v/>
      </c>
      <c r="M2981" s="7" t="str">
        <f t="shared" si="391"/>
        <v/>
      </c>
      <c r="N2981" s="7" t="str">
        <f t="shared" si="387"/>
        <v/>
      </c>
      <c r="O2981" s="144"/>
      <c r="P2981" s="355">
        <v>0</v>
      </c>
      <c r="Q2981" s="362">
        <f>SUM('NOVO HORIZONTE'!I2981)</f>
        <v>0</v>
      </c>
      <c r="R2981" s="363">
        <f t="shared" si="392"/>
        <v>0</v>
      </c>
      <c r="S2981" s="153">
        <f t="shared" si="394"/>
        <v>0</v>
      </c>
      <c r="T2981" s="364"/>
    </row>
    <row r="2982" ht="22.5" hidden="1" spans="1:20">
      <c r="A2982" s="158">
        <v>102109</v>
      </c>
      <c r="B2982" s="100" t="s">
        <v>252</v>
      </c>
      <c r="C2982" s="104" t="s">
        <v>3113</v>
      </c>
      <c r="D2982" s="94" t="s">
        <v>279</v>
      </c>
      <c r="E2982" s="95">
        <v>45.94</v>
      </c>
      <c r="F2982" s="96">
        <f t="shared" si="388"/>
        <v>56.39</v>
      </c>
      <c r="G2982" s="107">
        <f>ROUND(SUM('NOVO HORIZONTE'!G2982),2)</f>
        <v>0</v>
      </c>
      <c r="H2982" s="107">
        <f t="shared" si="393"/>
        <v>0</v>
      </c>
      <c r="I2982" s="143">
        <f t="shared" si="389"/>
        <v>0</v>
      </c>
      <c r="J2982" s="142"/>
      <c r="K2982" s="228"/>
      <c r="L2982" s="7" t="str">
        <f t="shared" si="390"/>
        <v/>
      </c>
      <c r="M2982" s="7" t="str">
        <f t="shared" si="391"/>
        <v/>
      </c>
      <c r="N2982" s="7" t="str">
        <f t="shared" si="387"/>
        <v/>
      </c>
      <c r="O2982" s="144"/>
      <c r="P2982" s="355">
        <v>0</v>
      </c>
      <c r="Q2982" s="362">
        <f>SUM('NOVO HORIZONTE'!I2982)</f>
        <v>0</v>
      </c>
      <c r="R2982" s="363">
        <f t="shared" si="392"/>
        <v>0</v>
      </c>
      <c r="S2982" s="153">
        <f t="shared" si="394"/>
        <v>0</v>
      </c>
      <c r="T2982" s="364"/>
    </row>
    <row r="2983" ht="22.5" hidden="1" spans="1:20">
      <c r="A2983" s="158">
        <v>102110</v>
      </c>
      <c r="B2983" s="100" t="s">
        <v>252</v>
      </c>
      <c r="C2983" s="104" t="s">
        <v>3114</v>
      </c>
      <c r="D2983" s="94" t="s">
        <v>279</v>
      </c>
      <c r="E2983" s="95">
        <v>110.92</v>
      </c>
      <c r="F2983" s="96">
        <f t="shared" si="388"/>
        <v>136.14</v>
      </c>
      <c r="G2983" s="107">
        <f>ROUND(SUM('NOVO HORIZONTE'!G2983),2)</f>
        <v>0</v>
      </c>
      <c r="H2983" s="107">
        <f t="shared" si="393"/>
        <v>0</v>
      </c>
      <c r="I2983" s="143">
        <f t="shared" si="389"/>
        <v>0</v>
      </c>
      <c r="J2983" s="142"/>
      <c r="K2983" s="228"/>
      <c r="L2983" s="7" t="str">
        <f t="shared" si="390"/>
        <v/>
      </c>
      <c r="M2983" s="7" t="str">
        <f t="shared" si="391"/>
        <v/>
      </c>
      <c r="N2983" s="7" t="str">
        <f t="shared" si="387"/>
        <v/>
      </c>
      <c r="O2983" s="144"/>
      <c r="P2983" s="355">
        <v>0</v>
      </c>
      <c r="Q2983" s="362">
        <f>SUM('NOVO HORIZONTE'!I2983)</f>
        <v>0</v>
      </c>
      <c r="R2983" s="363">
        <f t="shared" si="392"/>
        <v>0</v>
      </c>
      <c r="S2983" s="153">
        <f t="shared" si="394"/>
        <v>0</v>
      </c>
      <c r="T2983" s="364"/>
    </row>
    <row r="2984" ht="12.75" hidden="1" spans="1:20">
      <c r="A2984" s="154" t="s">
        <v>3115</v>
      </c>
      <c r="B2984" s="100"/>
      <c r="C2984" s="161" t="s">
        <v>3116</v>
      </c>
      <c r="D2984" s="94">
        <v>0</v>
      </c>
      <c r="E2984" s="378">
        <v>0</v>
      </c>
      <c r="F2984" s="379">
        <f t="shared" si="388"/>
        <v>0</v>
      </c>
      <c r="G2984" s="209">
        <f>ROUND(SUM('NOVO HORIZONTE'!G2984),2)</f>
        <v>0</v>
      </c>
      <c r="H2984" s="187">
        <f t="shared" si="393"/>
        <v>0</v>
      </c>
      <c r="I2984" s="188">
        <f t="shared" si="389"/>
        <v>0</v>
      </c>
      <c r="J2984" s="142"/>
      <c r="K2984" s="145" t="str">
        <f>IF(OR(SUM(I2984)&gt;0,SUM(I2984:I2984)&gt;0),"xx","")</f>
        <v/>
      </c>
      <c r="L2984" s="7" t="str">
        <f t="shared" si="390"/>
        <v/>
      </c>
      <c r="M2984" s="7" t="str">
        <f t="shared" si="391"/>
        <v/>
      </c>
      <c r="N2984" s="7" t="str">
        <f t="shared" si="387"/>
        <v/>
      </c>
      <c r="O2984" s="144"/>
      <c r="P2984" s="375"/>
      <c r="Q2984" s="362">
        <f>SUM('NOVO HORIZONTE'!I2984)</f>
        <v>0</v>
      </c>
      <c r="R2984" s="363">
        <f t="shared" si="392"/>
        <v>0</v>
      </c>
      <c r="S2984" s="153">
        <f t="shared" si="394"/>
        <v>0</v>
      </c>
      <c r="T2984" s="364"/>
    </row>
    <row r="2985" ht="12.75" hidden="1" spans="1:20">
      <c r="A2985" s="154" t="s">
        <v>3117</v>
      </c>
      <c r="B2985" s="100"/>
      <c r="C2985" s="161" t="s">
        <v>3118</v>
      </c>
      <c r="D2985" s="94">
        <v>0</v>
      </c>
      <c r="E2985" s="378">
        <v>0</v>
      </c>
      <c r="F2985" s="379">
        <f t="shared" si="388"/>
        <v>0</v>
      </c>
      <c r="G2985" s="209">
        <f>ROUND(SUM('NOVO HORIZONTE'!G2985),2)</f>
        <v>0</v>
      </c>
      <c r="H2985" s="187">
        <f t="shared" si="393"/>
        <v>0</v>
      </c>
      <c r="I2985" s="188">
        <f t="shared" si="389"/>
        <v>0</v>
      </c>
      <c r="J2985" s="142"/>
      <c r="K2985" s="145" t="str">
        <f>IF(OR(SUM(I2985)&gt;0,SUM(I2985:I2985)&gt;0),"xx","")</f>
        <v/>
      </c>
      <c r="L2985" s="7" t="str">
        <f t="shared" si="390"/>
        <v/>
      </c>
      <c r="M2985" s="7" t="str">
        <f t="shared" si="391"/>
        <v/>
      </c>
      <c r="N2985" s="7" t="str">
        <f t="shared" si="387"/>
        <v/>
      </c>
      <c r="O2985" s="144"/>
      <c r="P2985" s="375"/>
      <c r="Q2985" s="362">
        <f>SUM('NOVO HORIZONTE'!I2985)</f>
        <v>0</v>
      </c>
      <c r="R2985" s="363">
        <f t="shared" si="392"/>
        <v>0</v>
      </c>
      <c r="S2985" s="153">
        <f t="shared" si="394"/>
        <v>0</v>
      </c>
      <c r="T2985" s="364"/>
    </row>
    <row r="2986" ht="12.75" hidden="1" spans="1:20">
      <c r="A2986" s="154" t="s">
        <v>3119</v>
      </c>
      <c r="B2986" s="100"/>
      <c r="C2986" s="161" t="s">
        <v>3120</v>
      </c>
      <c r="D2986" s="94">
        <v>0</v>
      </c>
      <c r="E2986" s="378">
        <v>0</v>
      </c>
      <c r="F2986" s="379">
        <f t="shared" si="388"/>
        <v>0</v>
      </c>
      <c r="G2986" s="209">
        <f>ROUND(SUM('NOVO HORIZONTE'!G2986),2)</f>
        <v>0</v>
      </c>
      <c r="H2986" s="187">
        <f t="shared" si="393"/>
        <v>0</v>
      </c>
      <c r="I2986" s="188">
        <f t="shared" si="389"/>
        <v>0</v>
      </c>
      <c r="J2986" s="142"/>
      <c r="K2986" s="145" t="str">
        <f>IF(OR(SUM(I2987:I3032)&gt;0,SUM(I2987:I3032)&gt;0),"xx","")</f>
        <v/>
      </c>
      <c r="L2986" s="7" t="str">
        <f t="shared" si="390"/>
        <v/>
      </c>
      <c r="M2986" s="7" t="str">
        <f t="shared" si="391"/>
        <v/>
      </c>
      <c r="N2986" s="7" t="str">
        <f t="shared" si="387"/>
        <v/>
      </c>
      <c r="O2986" s="144"/>
      <c r="P2986" s="375"/>
      <c r="Q2986" s="362">
        <f>SUM('NOVO HORIZONTE'!I2986)</f>
        <v>0</v>
      </c>
      <c r="R2986" s="363">
        <f t="shared" si="392"/>
        <v>0</v>
      </c>
      <c r="S2986" s="153">
        <f t="shared" si="394"/>
        <v>0</v>
      </c>
      <c r="T2986" s="364"/>
    </row>
    <row r="2987" ht="22.5" hidden="1" spans="1:20">
      <c r="A2987" s="158">
        <v>100619</v>
      </c>
      <c r="B2987" s="100" t="s">
        <v>252</v>
      </c>
      <c r="C2987" s="104" t="s">
        <v>3121</v>
      </c>
      <c r="D2987" s="94" t="s">
        <v>279</v>
      </c>
      <c r="E2987" s="95">
        <v>601.52</v>
      </c>
      <c r="F2987" s="96">
        <f t="shared" si="388"/>
        <v>738.31</v>
      </c>
      <c r="G2987" s="107">
        <f>ROUND(SUM('NOVO HORIZONTE'!G2987),2)</f>
        <v>0</v>
      </c>
      <c r="H2987" s="107">
        <f t="shared" si="393"/>
        <v>0</v>
      </c>
      <c r="I2987" s="143">
        <f t="shared" si="389"/>
        <v>0</v>
      </c>
      <c r="J2987" s="142"/>
      <c r="K2987" s="228"/>
      <c r="L2987" s="7" t="str">
        <f t="shared" si="390"/>
        <v/>
      </c>
      <c r="M2987" s="7" t="str">
        <f t="shared" si="391"/>
        <v/>
      </c>
      <c r="N2987" s="7" t="str">
        <f t="shared" ref="N2987:N3050" si="395">M2987</f>
        <v/>
      </c>
      <c r="O2987" s="144"/>
      <c r="P2987" s="355">
        <v>0</v>
      </c>
      <c r="Q2987" s="362">
        <f>SUM('NOVO HORIZONTE'!I2987)</f>
        <v>0</v>
      </c>
      <c r="R2987" s="363">
        <f t="shared" si="392"/>
        <v>0</v>
      </c>
      <c r="S2987" s="153">
        <f t="shared" si="394"/>
        <v>0</v>
      </c>
      <c r="T2987" s="364"/>
    </row>
    <row r="2988" ht="22.5" hidden="1" spans="1:20">
      <c r="A2988" s="158">
        <v>100620</v>
      </c>
      <c r="B2988" s="100" t="s">
        <v>252</v>
      </c>
      <c r="C2988" s="104" t="s">
        <v>3122</v>
      </c>
      <c r="D2988" s="94" t="s">
        <v>279</v>
      </c>
      <c r="E2988" s="95">
        <v>3497.06</v>
      </c>
      <c r="F2988" s="96">
        <f t="shared" si="388"/>
        <v>4292.29</v>
      </c>
      <c r="G2988" s="107">
        <f>ROUND(SUM('NOVO HORIZONTE'!G2988),2)</f>
        <v>0</v>
      </c>
      <c r="H2988" s="107">
        <f t="shared" si="393"/>
        <v>0</v>
      </c>
      <c r="I2988" s="143">
        <f t="shared" si="389"/>
        <v>0</v>
      </c>
      <c r="J2988" s="142"/>
      <c r="K2988" s="228"/>
      <c r="L2988" s="7" t="str">
        <f t="shared" si="390"/>
        <v/>
      </c>
      <c r="M2988" s="7" t="str">
        <f t="shared" si="391"/>
        <v/>
      </c>
      <c r="N2988" s="7" t="str">
        <f t="shared" si="395"/>
        <v/>
      </c>
      <c r="O2988" s="144"/>
      <c r="P2988" s="355">
        <v>0</v>
      </c>
      <c r="Q2988" s="362">
        <f>SUM('NOVO HORIZONTE'!I2988)</f>
        <v>0</v>
      </c>
      <c r="R2988" s="363">
        <f t="shared" si="392"/>
        <v>0</v>
      </c>
      <c r="S2988" s="153">
        <f t="shared" si="394"/>
        <v>0</v>
      </c>
      <c r="T2988" s="364"/>
    </row>
    <row r="2989" ht="22.5" hidden="1" spans="1:20">
      <c r="A2989" s="158">
        <v>100621</v>
      </c>
      <c r="B2989" s="100" t="s">
        <v>252</v>
      </c>
      <c r="C2989" s="104" t="s">
        <v>3123</v>
      </c>
      <c r="D2989" s="94" t="s">
        <v>279</v>
      </c>
      <c r="E2989" s="95">
        <v>3985.57</v>
      </c>
      <c r="F2989" s="96">
        <f t="shared" si="388"/>
        <v>4891.89</v>
      </c>
      <c r="G2989" s="107">
        <f>ROUND(SUM('NOVO HORIZONTE'!G2989),2)</f>
        <v>0</v>
      </c>
      <c r="H2989" s="107">
        <f t="shared" si="393"/>
        <v>0</v>
      </c>
      <c r="I2989" s="143">
        <f t="shared" si="389"/>
        <v>0</v>
      </c>
      <c r="J2989" s="142"/>
      <c r="K2989" s="228"/>
      <c r="L2989" s="7" t="str">
        <f t="shared" si="390"/>
        <v/>
      </c>
      <c r="M2989" s="7" t="str">
        <f t="shared" si="391"/>
        <v/>
      </c>
      <c r="N2989" s="7" t="str">
        <f t="shared" si="395"/>
        <v/>
      </c>
      <c r="O2989" s="144"/>
      <c r="P2989" s="355">
        <v>0</v>
      </c>
      <c r="Q2989" s="362">
        <f>SUM('NOVO HORIZONTE'!I2989)</f>
        <v>0</v>
      </c>
      <c r="R2989" s="363">
        <f t="shared" si="392"/>
        <v>0</v>
      </c>
      <c r="S2989" s="153">
        <f t="shared" si="394"/>
        <v>0</v>
      </c>
      <c r="T2989" s="364"/>
    </row>
    <row r="2990" ht="22.5" hidden="1" spans="1:20">
      <c r="A2990" s="158">
        <v>100622</v>
      </c>
      <c r="B2990" s="100" t="s">
        <v>252</v>
      </c>
      <c r="C2990" s="104" t="s">
        <v>3124</v>
      </c>
      <c r="D2990" s="94" t="s">
        <v>279</v>
      </c>
      <c r="E2990" s="95">
        <v>2579.43</v>
      </c>
      <c r="F2990" s="96">
        <f t="shared" ref="F2990:F3053" si="396">IF(E2990=0,0,IF(P2990=0,ROUND(E2990*(1+E$13),2),ROUND(E2990*(1+E$12),2)))</f>
        <v>3165.99</v>
      </c>
      <c r="G2990" s="107">
        <f>ROUND(SUM('NOVO HORIZONTE'!G2990),2)</f>
        <v>0</v>
      </c>
      <c r="H2990" s="107">
        <f t="shared" si="393"/>
        <v>0</v>
      </c>
      <c r="I2990" s="143">
        <f t="shared" ref="I2990:I3053" si="397">IF(ISBLANK(G2990),0,ROUND(G2990*H2990,2))</f>
        <v>0</v>
      </c>
      <c r="J2990" s="142"/>
      <c r="K2990" s="228"/>
      <c r="L2990" s="7" t="str">
        <f t="shared" ref="L2990:L3053" si="398">IF(K2990="X","x",IF(K2990="xx","x",IF(I2990&gt;0,"x","")))</f>
        <v/>
      </c>
      <c r="M2990" s="7" t="str">
        <f t="shared" ref="M2990:M3053" si="399">IF(K2990="X","x",IF(K2990="xx","x",IF(I2990&gt;0,"x","")))</f>
        <v/>
      </c>
      <c r="N2990" s="7" t="str">
        <f t="shared" si="395"/>
        <v/>
      </c>
      <c r="O2990" s="144"/>
      <c r="P2990" s="355">
        <v>0</v>
      </c>
      <c r="Q2990" s="362">
        <f>SUM('NOVO HORIZONTE'!I2990)</f>
        <v>0</v>
      </c>
      <c r="R2990" s="363">
        <f t="shared" ref="R2990:R3053" si="400">I2990-Q2990</f>
        <v>0</v>
      </c>
      <c r="S2990" s="153">
        <f t="shared" si="394"/>
        <v>0</v>
      </c>
      <c r="T2990" s="364"/>
    </row>
    <row r="2991" ht="22.5" hidden="1" spans="1:20">
      <c r="A2991" s="158">
        <v>100623</v>
      </c>
      <c r="B2991" s="100" t="s">
        <v>252</v>
      </c>
      <c r="C2991" s="104" t="s">
        <v>3125</v>
      </c>
      <c r="D2991" s="94" t="s">
        <v>279</v>
      </c>
      <c r="E2991" s="95">
        <v>2785.78</v>
      </c>
      <c r="F2991" s="96">
        <f t="shared" si="396"/>
        <v>3419.27</v>
      </c>
      <c r="G2991" s="107">
        <f>ROUND(SUM('NOVO HORIZONTE'!G2991),2)</f>
        <v>0</v>
      </c>
      <c r="H2991" s="107">
        <f t="shared" ref="H2991:H3054" si="401">IF(G2991=0,0,F2991)</f>
        <v>0</v>
      </c>
      <c r="I2991" s="143">
        <f t="shared" si="397"/>
        <v>0</v>
      </c>
      <c r="J2991" s="142"/>
      <c r="K2991" s="228"/>
      <c r="L2991" s="7" t="str">
        <f t="shared" si="398"/>
        <v/>
      </c>
      <c r="M2991" s="7" t="str">
        <f t="shared" si="399"/>
        <v/>
      </c>
      <c r="N2991" s="7" t="str">
        <f t="shared" si="395"/>
        <v/>
      </c>
      <c r="O2991" s="144"/>
      <c r="P2991" s="355">
        <v>0</v>
      </c>
      <c r="Q2991" s="362">
        <f>SUM('NOVO HORIZONTE'!I2991)</f>
        <v>0</v>
      </c>
      <c r="R2991" s="363">
        <f t="shared" si="400"/>
        <v>0</v>
      </c>
      <c r="S2991" s="153">
        <f t="shared" si="394"/>
        <v>0</v>
      </c>
      <c r="T2991" s="364"/>
    </row>
    <row r="2992" ht="33.75" hidden="1" spans="1:20">
      <c r="A2992" s="158">
        <v>100578</v>
      </c>
      <c r="B2992" s="100" t="s">
        <v>252</v>
      </c>
      <c r="C2992" s="104" t="s">
        <v>3126</v>
      </c>
      <c r="D2992" s="94" t="s">
        <v>279</v>
      </c>
      <c r="E2992" s="95">
        <v>509.26</v>
      </c>
      <c r="F2992" s="96">
        <f t="shared" si="396"/>
        <v>625.07</v>
      </c>
      <c r="G2992" s="107">
        <f>ROUND(SUM('NOVO HORIZONTE'!G2992),2)</f>
        <v>0</v>
      </c>
      <c r="H2992" s="107">
        <f t="shared" si="401"/>
        <v>0</v>
      </c>
      <c r="I2992" s="143">
        <f t="shared" si="397"/>
        <v>0</v>
      </c>
      <c r="J2992" s="142"/>
      <c r="K2992" s="228"/>
      <c r="L2992" s="7" t="str">
        <f t="shared" si="398"/>
        <v/>
      </c>
      <c r="M2992" s="7" t="str">
        <f t="shared" si="399"/>
        <v/>
      </c>
      <c r="N2992" s="7" t="str">
        <f t="shared" si="395"/>
        <v/>
      </c>
      <c r="O2992" s="144"/>
      <c r="P2992" s="355">
        <v>0</v>
      </c>
      <c r="Q2992" s="362">
        <f>SUM('NOVO HORIZONTE'!I2992)</f>
        <v>0</v>
      </c>
      <c r="R2992" s="363">
        <f t="shared" si="400"/>
        <v>0</v>
      </c>
      <c r="S2992" s="153">
        <f t="shared" si="394"/>
        <v>0</v>
      </c>
      <c r="T2992" s="364"/>
    </row>
    <row r="2993" ht="33.75" hidden="1" spans="1:20">
      <c r="A2993" s="158">
        <v>100579</v>
      </c>
      <c r="B2993" s="100" t="s">
        <v>252</v>
      </c>
      <c r="C2993" s="104" t="s">
        <v>3127</v>
      </c>
      <c r="D2993" s="94" t="s">
        <v>279</v>
      </c>
      <c r="E2993" s="95">
        <v>558</v>
      </c>
      <c r="F2993" s="96">
        <f t="shared" si="396"/>
        <v>684.89</v>
      </c>
      <c r="G2993" s="107">
        <f>ROUND(SUM('NOVO HORIZONTE'!G2993),2)</f>
        <v>0</v>
      </c>
      <c r="H2993" s="107">
        <f t="shared" si="401"/>
        <v>0</v>
      </c>
      <c r="I2993" s="143">
        <f t="shared" si="397"/>
        <v>0</v>
      </c>
      <c r="J2993" s="142"/>
      <c r="K2993" s="228"/>
      <c r="L2993" s="7" t="str">
        <f t="shared" si="398"/>
        <v/>
      </c>
      <c r="M2993" s="7" t="str">
        <f t="shared" si="399"/>
        <v/>
      </c>
      <c r="N2993" s="7" t="str">
        <f t="shared" si="395"/>
        <v/>
      </c>
      <c r="O2993" s="144"/>
      <c r="P2993" s="355">
        <v>0</v>
      </c>
      <c r="Q2993" s="362">
        <f>SUM('NOVO HORIZONTE'!I2993)</f>
        <v>0</v>
      </c>
      <c r="R2993" s="363">
        <f t="shared" si="400"/>
        <v>0</v>
      </c>
      <c r="S2993" s="153">
        <f t="shared" si="394"/>
        <v>0</v>
      </c>
      <c r="T2993" s="364"/>
    </row>
    <row r="2994" ht="22.5" hidden="1" spans="1:20">
      <c r="A2994" s="158">
        <v>100580</v>
      </c>
      <c r="B2994" s="100" t="s">
        <v>252</v>
      </c>
      <c r="C2994" s="104" t="s">
        <v>3128</v>
      </c>
      <c r="D2994" s="94" t="s">
        <v>279</v>
      </c>
      <c r="E2994" s="95">
        <v>615.13</v>
      </c>
      <c r="F2994" s="96">
        <f t="shared" si="396"/>
        <v>755.01</v>
      </c>
      <c r="G2994" s="107">
        <f>ROUND(SUM('NOVO HORIZONTE'!G2994),2)</f>
        <v>0</v>
      </c>
      <c r="H2994" s="107">
        <f t="shared" si="401"/>
        <v>0</v>
      </c>
      <c r="I2994" s="143">
        <f t="shared" si="397"/>
        <v>0</v>
      </c>
      <c r="J2994" s="142"/>
      <c r="K2994" s="228"/>
      <c r="L2994" s="7" t="str">
        <f t="shared" si="398"/>
        <v/>
      </c>
      <c r="M2994" s="7" t="str">
        <f t="shared" si="399"/>
        <v/>
      </c>
      <c r="N2994" s="7" t="str">
        <f t="shared" si="395"/>
        <v/>
      </c>
      <c r="O2994" s="144"/>
      <c r="P2994" s="355">
        <v>0</v>
      </c>
      <c r="Q2994" s="362">
        <f>SUM('NOVO HORIZONTE'!I2994)</f>
        <v>0</v>
      </c>
      <c r="R2994" s="363">
        <f t="shared" si="400"/>
        <v>0</v>
      </c>
      <c r="S2994" s="153">
        <f t="shared" si="394"/>
        <v>0</v>
      </c>
      <c r="T2994" s="364"/>
    </row>
    <row r="2995" ht="33.75" hidden="1" spans="1:20">
      <c r="A2995" s="158">
        <v>100581</v>
      </c>
      <c r="B2995" s="100" t="s">
        <v>252</v>
      </c>
      <c r="C2995" s="104" t="s">
        <v>3129</v>
      </c>
      <c r="D2995" s="94" t="s">
        <v>279</v>
      </c>
      <c r="E2995" s="95">
        <v>582.14</v>
      </c>
      <c r="F2995" s="96">
        <f t="shared" si="396"/>
        <v>714.52</v>
      </c>
      <c r="G2995" s="107">
        <f>ROUND(SUM('NOVO HORIZONTE'!G2995),2)</f>
        <v>0</v>
      </c>
      <c r="H2995" s="107">
        <f t="shared" si="401"/>
        <v>0</v>
      </c>
      <c r="I2995" s="143">
        <f t="shared" si="397"/>
        <v>0</v>
      </c>
      <c r="J2995" s="142"/>
      <c r="K2995" s="228"/>
      <c r="L2995" s="7" t="str">
        <f t="shared" si="398"/>
        <v/>
      </c>
      <c r="M2995" s="7" t="str">
        <f t="shared" si="399"/>
        <v/>
      </c>
      <c r="N2995" s="7" t="str">
        <f t="shared" si="395"/>
        <v/>
      </c>
      <c r="O2995" s="144"/>
      <c r="P2995" s="355">
        <v>0</v>
      </c>
      <c r="Q2995" s="362">
        <f>SUM('NOVO HORIZONTE'!I2995)</f>
        <v>0</v>
      </c>
      <c r="R2995" s="363">
        <f t="shared" si="400"/>
        <v>0</v>
      </c>
      <c r="S2995" s="153">
        <f t="shared" si="394"/>
        <v>0</v>
      </c>
      <c r="T2995" s="364"/>
    </row>
    <row r="2996" ht="33.75" hidden="1" spans="1:20">
      <c r="A2996" s="158">
        <v>100582</v>
      </c>
      <c r="B2996" s="100" t="s">
        <v>252</v>
      </c>
      <c r="C2996" s="104" t="s">
        <v>3130</v>
      </c>
      <c r="D2996" s="94" t="s">
        <v>279</v>
      </c>
      <c r="E2996" s="95">
        <v>685.15</v>
      </c>
      <c r="F2996" s="96">
        <f t="shared" si="396"/>
        <v>840.95</v>
      </c>
      <c r="G2996" s="107">
        <f>ROUND(SUM('NOVO HORIZONTE'!G2996),2)</f>
        <v>0</v>
      </c>
      <c r="H2996" s="107">
        <f t="shared" si="401"/>
        <v>0</v>
      </c>
      <c r="I2996" s="143">
        <f t="shared" si="397"/>
        <v>0</v>
      </c>
      <c r="J2996" s="142"/>
      <c r="K2996" s="228"/>
      <c r="L2996" s="7" t="str">
        <f t="shared" si="398"/>
        <v/>
      </c>
      <c r="M2996" s="7" t="str">
        <f t="shared" si="399"/>
        <v/>
      </c>
      <c r="N2996" s="7" t="str">
        <f t="shared" si="395"/>
        <v/>
      </c>
      <c r="O2996" s="144"/>
      <c r="P2996" s="355">
        <v>0</v>
      </c>
      <c r="Q2996" s="362">
        <f>SUM('NOVO HORIZONTE'!I2996)</f>
        <v>0</v>
      </c>
      <c r="R2996" s="363">
        <f t="shared" si="400"/>
        <v>0</v>
      </c>
      <c r="S2996" s="153">
        <f t="shared" si="394"/>
        <v>0</v>
      </c>
      <c r="T2996" s="364"/>
    </row>
    <row r="2997" ht="33.75" hidden="1" spans="1:20">
      <c r="A2997" s="158">
        <v>100583</v>
      </c>
      <c r="B2997" s="100" t="s">
        <v>252</v>
      </c>
      <c r="C2997" s="104" t="s">
        <v>3131</v>
      </c>
      <c r="D2997" s="94" t="s">
        <v>279</v>
      </c>
      <c r="E2997" s="95">
        <v>608.13</v>
      </c>
      <c r="F2997" s="96">
        <f t="shared" si="396"/>
        <v>746.42</v>
      </c>
      <c r="G2997" s="107">
        <f>ROUND(SUM('NOVO HORIZONTE'!G2997),2)</f>
        <v>0</v>
      </c>
      <c r="H2997" s="107">
        <f t="shared" si="401"/>
        <v>0</v>
      </c>
      <c r="I2997" s="143">
        <f t="shared" si="397"/>
        <v>0</v>
      </c>
      <c r="J2997" s="142"/>
      <c r="K2997" s="228"/>
      <c r="L2997" s="7" t="str">
        <f t="shared" si="398"/>
        <v/>
      </c>
      <c r="M2997" s="7" t="str">
        <f t="shared" si="399"/>
        <v/>
      </c>
      <c r="N2997" s="7" t="str">
        <f t="shared" si="395"/>
        <v/>
      </c>
      <c r="O2997" s="144"/>
      <c r="P2997" s="355">
        <v>0</v>
      </c>
      <c r="Q2997" s="362">
        <f>SUM('NOVO HORIZONTE'!I2997)</f>
        <v>0</v>
      </c>
      <c r="R2997" s="363">
        <f t="shared" si="400"/>
        <v>0</v>
      </c>
      <c r="S2997" s="153">
        <f t="shared" si="394"/>
        <v>0</v>
      </c>
      <c r="T2997" s="364"/>
    </row>
    <row r="2998" ht="22.5" hidden="1" spans="1:20">
      <c r="A2998" s="158">
        <v>100584</v>
      </c>
      <c r="B2998" s="100" t="s">
        <v>252</v>
      </c>
      <c r="C2998" s="104" t="s">
        <v>3132</v>
      </c>
      <c r="D2998" s="94" t="s">
        <v>279</v>
      </c>
      <c r="E2998" s="95">
        <v>670.05</v>
      </c>
      <c r="F2998" s="96">
        <f t="shared" si="396"/>
        <v>822.42</v>
      </c>
      <c r="G2998" s="107">
        <f>ROUND(SUM('NOVO HORIZONTE'!G2998),2)</f>
        <v>0</v>
      </c>
      <c r="H2998" s="107">
        <f t="shared" si="401"/>
        <v>0</v>
      </c>
      <c r="I2998" s="143">
        <f t="shared" si="397"/>
        <v>0</v>
      </c>
      <c r="J2998" s="142"/>
      <c r="K2998" s="228"/>
      <c r="L2998" s="7" t="str">
        <f t="shared" si="398"/>
        <v/>
      </c>
      <c r="M2998" s="7" t="str">
        <f t="shared" si="399"/>
        <v/>
      </c>
      <c r="N2998" s="7" t="str">
        <f t="shared" si="395"/>
        <v/>
      </c>
      <c r="O2998" s="144"/>
      <c r="P2998" s="355">
        <v>0</v>
      </c>
      <c r="Q2998" s="362">
        <f>SUM('NOVO HORIZONTE'!I2998)</f>
        <v>0</v>
      </c>
      <c r="R2998" s="363">
        <f t="shared" si="400"/>
        <v>0</v>
      </c>
      <c r="S2998" s="153">
        <f t="shared" si="394"/>
        <v>0</v>
      </c>
      <c r="T2998" s="364"/>
    </row>
    <row r="2999" ht="33.75" hidden="1" spans="1:20">
      <c r="A2999" s="158">
        <v>100585</v>
      </c>
      <c r="B2999" s="100" t="s">
        <v>252</v>
      </c>
      <c r="C2999" s="104" t="s">
        <v>3133</v>
      </c>
      <c r="D2999" s="94" t="s">
        <v>279</v>
      </c>
      <c r="E2999" s="95">
        <v>658.54</v>
      </c>
      <c r="F2999" s="96">
        <f t="shared" si="396"/>
        <v>808.29</v>
      </c>
      <c r="G2999" s="107">
        <f>ROUND(SUM('NOVO HORIZONTE'!G2999),2)</f>
        <v>0</v>
      </c>
      <c r="H2999" s="107">
        <f t="shared" si="401"/>
        <v>0</v>
      </c>
      <c r="I2999" s="143">
        <f t="shared" si="397"/>
        <v>0</v>
      </c>
      <c r="J2999" s="142"/>
      <c r="K2999" s="228"/>
      <c r="L2999" s="7" t="str">
        <f t="shared" si="398"/>
        <v/>
      </c>
      <c r="M2999" s="7" t="str">
        <f t="shared" si="399"/>
        <v/>
      </c>
      <c r="N2999" s="7" t="str">
        <f t="shared" si="395"/>
        <v/>
      </c>
      <c r="O2999" s="144"/>
      <c r="P2999" s="355">
        <v>0</v>
      </c>
      <c r="Q2999" s="362">
        <f>SUM('NOVO HORIZONTE'!I2999)</f>
        <v>0</v>
      </c>
      <c r="R2999" s="363">
        <f t="shared" si="400"/>
        <v>0</v>
      </c>
      <c r="S2999" s="153">
        <f t="shared" si="394"/>
        <v>0</v>
      </c>
      <c r="T2999" s="364"/>
    </row>
    <row r="3000" ht="22.5" hidden="1" spans="1:20">
      <c r="A3000" s="158">
        <v>100586</v>
      </c>
      <c r="B3000" s="100" t="s">
        <v>252</v>
      </c>
      <c r="C3000" s="104" t="s">
        <v>3134</v>
      </c>
      <c r="D3000" s="94" t="s">
        <v>279</v>
      </c>
      <c r="E3000" s="95">
        <v>757.16</v>
      </c>
      <c r="F3000" s="96">
        <f t="shared" si="396"/>
        <v>929.34</v>
      </c>
      <c r="G3000" s="107">
        <f>ROUND(SUM('NOVO HORIZONTE'!G3000),2)</f>
        <v>0</v>
      </c>
      <c r="H3000" s="107">
        <f t="shared" si="401"/>
        <v>0</v>
      </c>
      <c r="I3000" s="143">
        <f t="shared" si="397"/>
        <v>0</v>
      </c>
      <c r="J3000" s="142"/>
      <c r="K3000" s="228"/>
      <c r="L3000" s="7" t="str">
        <f t="shared" si="398"/>
        <v/>
      </c>
      <c r="M3000" s="7" t="str">
        <f t="shared" si="399"/>
        <v/>
      </c>
      <c r="N3000" s="7" t="str">
        <f t="shared" si="395"/>
        <v/>
      </c>
      <c r="O3000" s="144"/>
      <c r="P3000" s="355">
        <v>0</v>
      </c>
      <c r="Q3000" s="362">
        <f>SUM('NOVO HORIZONTE'!I3000)</f>
        <v>0</v>
      </c>
      <c r="R3000" s="363">
        <f t="shared" si="400"/>
        <v>0</v>
      </c>
      <c r="S3000" s="153">
        <f t="shared" si="394"/>
        <v>0</v>
      </c>
      <c r="T3000" s="364"/>
    </row>
    <row r="3001" ht="33.75" hidden="1" spans="1:20">
      <c r="A3001" s="158">
        <v>100587</v>
      </c>
      <c r="B3001" s="100" t="s">
        <v>252</v>
      </c>
      <c r="C3001" s="104" t="s">
        <v>3135</v>
      </c>
      <c r="D3001" s="94" t="s">
        <v>279</v>
      </c>
      <c r="E3001" s="95">
        <v>710.91</v>
      </c>
      <c r="F3001" s="96">
        <f t="shared" si="396"/>
        <v>872.57</v>
      </c>
      <c r="G3001" s="107">
        <f>ROUND(SUM('NOVO HORIZONTE'!G3001),2)</f>
        <v>0</v>
      </c>
      <c r="H3001" s="107">
        <f t="shared" si="401"/>
        <v>0</v>
      </c>
      <c r="I3001" s="143">
        <f t="shared" si="397"/>
        <v>0</v>
      </c>
      <c r="J3001" s="142"/>
      <c r="K3001" s="228"/>
      <c r="L3001" s="7" t="str">
        <f t="shared" si="398"/>
        <v/>
      </c>
      <c r="M3001" s="7" t="str">
        <f t="shared" si="399"/>
        <v/>
      </c>
      <c r="N3001" s="7" t="str">
        <f t="shared" si="395"/>
        <v/>
      </c>
      <c r="O3001" s="144"/>
      <c r="P3001" s="355">
        <v>0</v>
      </c>
      <c r="Q3001" s="362">
        <f>SUM('NOVO HORIZONTE'!I3001)</f>
        <v>0</v>
      </c>
      <c r="R3001" s="363">
        <f t="shared" si="400"/>
        <v>0</v>
      </c>
      <c r="S3001" s="153">
        <f t="shared" si="394"/>
        <v>0</v>
      </c>
      <c r="T3001" s="364"/>
    </row>
    <row r="3002" ht="22.5" hidden="1" spans="1:20">
      <c r="A3002" s="158">
        <v>100588</v>
      </c>
      <c r="B3002" s="100" t="s">
        <v>252</v>
      </c>
      <c r="C3002" s="104" t="s">
        <v>3136</v>
      </c>
      <c r="D3002" s="94" t="s">
        <v>279</v>
      </c>
      <c r="E3002" s="95">
        <v>787.57</v>
      </c>
      <c r="F3002" s="96">
        <f t="shared" si="396"/>
        <v>966.66</v>
      </c>
      <c r="G3002" s="107">
        <f>ROUND(SUM('NOVO HORIZONTE'!G3002),2)</f>
        <v>0</v>
      </c>
      <c r="H3002" s="107">
        <f t="shared" si="401"/>
        <v>0</v>
      </c>
      <c r="I3002" s="143">
        <f t="shared" si="397"/>
        <v>0</v>
      </c>
      <c r="J3002" s="142"/>
      <c r="K3002" s="228"/>
      <c r="L3002" s="7" t="str">
        <f t="shared" si="398"/>
        <v/>
      </c>
      <c r="M3002" s="7" t="str">
        <f t="shared" si="399"/>
        <v/>
      </c>
      <c r="N3002" s="7" t="str">
        <f t="shared" si="395"/>
        <v/>
      </c>
      <c r="O3002" s="144"/>
      <c r="P3002" s="355">
        <v>0</v>
      </c>
      <c r="Q3002" s="362">
        <f>SUM('NOVO HORIZONTE'!I3002)</f>
        <v>0</v>
      </c>
      <c r="R3002" s="363">
        <f t="shared" si="400"/>
        <v>0</v>
      </c>
      <c r="S3002" s="153">
        <f t="shared" si="394"/>
        <v>0</v>
      </c>
      <c r="T3002" s="364"/>
    </row>
    <row r="3003" ht="33.75" hidden="1" spans="1:20">
      <c r="A3003" s="158">
        <v>100589</v>
      </c>
      <c r="B3003" s="100" t="s">
        <v>252</v>
      </c>
      <c r="C3003" s="104" t="s">
        <v>3137</v>
      </c>
      <c r="D3003" s="94" t="s">
        <v>279</v>
      </c>
      <c r="E3003" s="95">
        <v>790.38</v>
      </c>
      <c r="F3003" s="96">
        <f t="shared" si="396"/>
        <v>970.11</v>
      </c>
      <c r="G3003" s="107">
        <f>ROUND(SUM('NOVO HORIZONTE'!G3003),2)</f>
        <v>0</v>
      </c>
      <c r="H3003" s="107">
        <f t="shared" si="401"/>
        <v>0</v>
      </c>
      <c r="I3003" s="143">
        <f t="shared" si="397"/>
        <v>0</v>
      </c>
      <c r="J3003" s="142"/>
      <c r="K3003" s="228"/>
      <c r="L3003" s="7" t="str">
        <f t="shared" si="398"/>
        <v/>
      </c>
      <c r="M3003" s="7" t="str">
        <f t="shared" si="399"/>
        <v/>
      </c>
      <c r="N3003" s="7" t="str">
        <f t="shared" si="395"/>
        <v/>
      </c>
      <c r="O3003" s="144"/>
      <c r="P3003" s="355">
        <v>0</v>
      </c>
      <c r="Q3003" s="362">
        <f>SUM('NOVO HORIZONTE'!I3003)</f>
        <v>0</v>
      </c>
      <c r="R3003" s="363">
        <f t="shared" si="400"/>
        <v>0</v>
      </c>
      <c r="S3003" s="153">
        <f t="shared" si="394"/>
        <v>0</v>
      </c>
      <c r="T3003" s="364"/>
    </row>
    <row r="3004" ht="33.75" hidden="1" spans="1:20">
      <c r="A3004" s="158">
        <v>100590</v>
      </c>
      <c r="B3004" s="100" t="s">
        <v>252</v>
      </c>
      <c r="C3004" s="104" t="s">
        <v>3138</v>
      </c>
      <c r="D3004" s="94" t="s">
        <v>279</v>
      </c>
      <c r="E3004" s="95">
        <v>866.24</v>
      </c>
      <c r="F3004" s="96">
        <f t="shared" si="396"/>
        <v>1063.22</v>
      </c>
      <c r="G3004" s="107">
        <f>ROUND(SUM('NOVO HORIZONTE'!G3004),2)</f>
        <v>0</v>
      </c>
      <c r="H3004" s="107">
        <f t="shared" si="401"/>
        <v>0</v>
      </c>
      <c r="I3004" s="143">
        <f t="shared" si="397"/>
        <v>0</v>
      </c>
      <c r="J3004" s="142"/>
      <c r="K3004" s="228"/>
      <c r="L3004" s="7" t="str">
        <f t="shared" si="398"/>
        <v/>
      </c>
      <c r="M3004" s="7" t="str">
        <f t="shared" si="399"/>
        <v/>
      </c>
      <c r="N3004" s="7" t="str">
        <f t="shared" si="395"/>
        <v/>
      </c>
      <c r="O3004" s="144"/>
      <c r="P3004" s="355">
        <v>0</v>
      </c>
      <c r="Q3004" s="362">
        <f>SUM('NOVO HORIZONTE'!I3004)</f>
        <v>0</v>
      </c>
      <c r="R3004" s="363">
        <f t="shared" si="400"/>
        <v>0</v>
      </c>
      <c r="S3004" s="153">
        <f t="shared" si="394"/>
        <v>0</v>
      </c>
      <c r="T3004" s="364"/>
    </row>
    <row r="3005" ht="33.75" hidden="1" spans="1:20">
      <c r="A3005" s="158">
        <v>100591</v>
      </c>
      <c r="B3005" s="100" t="s">
        <v>252</v>
      </c>
      <c r="C3005" s="104" t="s">
        <v>3139</v>
      </c>
      <c r="D3005" s="94" t="s">
        <v>279</v>
      </c>
      <c r="E3005" s="95">
        <v>783.32</v>
      </c>
      <c r="F3005" s="96">
        <f t="shared" si="396"/>
        <v>961.45</v>
      </c>
      <c r="G3005" s="107">
        <f>ROUND(SUM('NOVO HORIZONTE'!G3005),2)</f>
        <v>0</v>
      </c>
      <c r="H3005" s="107">
        <f t="shared" si="401"/>
        <v>0</v>
      </c>
      <c r="I3005" s="143">
        <f t="shared" si="397"/>
        <v>0</v>
      </c>
      <c r="J3005" s="142"/>
      <c r="K3005" s="228"/>
      <c r="L3005" s="7" t="str">
        <f t="shared" si="398"/>
        <v/>
      </c>
      <c r="M3005" s="7" t="str">
        <f t="shared" si="399"/>
        <v/>
      </c>
      <c r="N3005" s="7" t="str">
        <f t="shared" si="395"/>
        <v/>
      </c>
      <c r="O3005" s="144"/>
      <c r="P3005" s="355">
        <v>0</v>
      </c>
      <c r="Q3005" s="362">
        <f>SUM('NOVO HORIZONTE'!I3005)</f>
        <v>0</v>
      </c>
      <c r="R3005" s="363">
        <f t="shared" si="400"/>
        <v>0</v>
      </c>
      <c r="S3005" s="153">
        <f t="shared" si="394"/>
        <v>0</v>
      </c>
      <c r="T3005" s="364"/>
    </row>
    <row r="3006" ht="22.5" hidden="1" spans="1:20">
      <c r="A3006" s="158">
        <v>100592</v>
      </c>
      <c r="B3006" s="100" t="s">
        <v>252</v>
      </c>
      <c r="C3006" s="104" t="s">
        <v>3140</v>
      </c>
      <c r="D3006" s="94" t="s">
        <v>279</v>
      </c>
      <c r="E3006" s="95">
        <v>846.16</v>
      </c>
      <c r="F3006" s="96">
        <f t="shared" si="396"/>
        <v>1038.58</v>
      </c>
      <c r="G3006" s="107">
        <f>ROUND(SUM('NOVO HORIZONTE'!G3006),2)</f>
        <v>0</v>
      </c>
      <c r="H3006" s="107">
        <f t="shared" si="401"/>
        <v>0</v>
      </c>
      <c r="I3006" s="143">
        <f t="shared" si="397"/>
        <v>0</v>
      </c>
      <c r="J3006" s="142"/>
      <c r="K3006" s="228"/>
      <c r="L3006" s="7" t="str">
        <f t="shared" si="398"/>
        <v/>
      </c>
      <c r="M3006" s="7" t="str">
        <f t="shared" si="399"/>
        <v/>
      </c>
      <c r="N3006" s="7" t="str">
        <f t="shared" si="395"/>
        <v/>
      </c>
      <c r="O3006" s="144"/>
      <c r="P3006" s="355">
        <v>0</v>
      </c>
      <c r="Q3006" s="362">
        <f>SUM('NOVO HORIZONTE'!I3006)</f>
        <v>0</v>
      </c>
      <c r="R3006" s="363">
        <f t="shared" si="400"/>
        <v>0</v>
      </c>
      <c r="S3006" s="153">
        <f t="shared" si="394"/>
        <v>0</v>
      </c>
      <c r="T3006" s="364"/>
    </row>
    <row r="3007" ht="33.75" hidden="1" spans="1:20">
      <c r="A3007" s="158">
        <v>100593</v>
      </c>
      <c r="B3007" s="100" t="s">
        <v>252</v>
      </c>
      <c r="C3007" s="104" t="s">
        <v>3141</v>
      </c>
      <c r="D3007" s="94" t="s">
        <v>279</v>
      </c>
      <c r="E3007" s="95">
        <v>839.13</v>
      </c>
      <c r="F3007" s="96">
        <f t="shared" si="396"/>
        <v>1029.95</v>
      </c>
      <c r="G3007" s="107">
        <f>ROUND(SUM('NOVO HORIZONTE'!G3007),2)</f>
        <v>0</v>
      </c>
      <c r="H3007" s="107">
        <f t="shared" si="401"/>
        <v>0</v>
      </c>
      <c r="I3007" s="143">
        <f t="shared" si="397"/>
        <v>0</v>
      </c>
      <c r="J3007" s="142"/>
      <c r="K3007" s="228"/>
      <c r="L3007" s="7" t="str">
        <f t="shared" si="398"/>
        <v/>
      </c>
      <c r="M3007" s="7" t="str">
        <f t="shared" si="399"/>
        <v/>
      </c>
      <c r="N3007" s="7" t="str">
        <f t="shared" si="395"/>
        <v/>
      </c>
      <c r="O3007" s="144"/>
      <c r="P3007" s="355">
        <v>0</v>
      </c>
      <c r="Q3007" s="362">
        <f>SUM('NOVO HORIZONTE'!I3007)</f>
        <v>0</v>
      </c>
      <c r="R3007" s="363">
        <f t="shared" si="400"/>
        <v>0</v>
      </c>
      <c r="S3007" s="153">
        <f t="shared" si="394"/>
        <v>0</v>
      </c>
      <c r="T3007" s="364"/>
    </row>
    <row r="3008" ht="22.5" hidden="1" spans="1:20">
      <c r="A3008" s="158">
        <v>100594</v>
      </c>
      <c r="B3008" s="100" t="s">
        <v>252</v>
      </c>
      <c r="C3008" s="104" t="s">
        <v>3142</v>
      </c>
      <c r="D3008" s="94" t="s">
        <v>279</v>
      </c>
      <c r="E3008" s="95">
        <v>945.58</v>
      </c>
      <c r="F3008" s="96">
        <f t="shared" si="396"/>
        <v>1160.6</v>
      </c>
      <c r="G3008" s="107">
        <f>ROUND(SUM('NOVO HORIZONTE'!G3008),2)</f>
        <v>0</v>
      </c>
      <c r="H3008" s="107">
        <f t="shared" si="401"/>
        <v>0</v>
      </c>
      <c r="I3008" s="143">
        <f t="shared" si="397"/>
        <v>0</v>
      </c>
      <c r="J3008" s="142"/>
      <c r="K3008" s="228"/>
      <c r="L3008" s="7" t="str">
        <f t="shared" si="398"/>
        <v/>
      </c>
      <c r="M3008" s="7" t="str">
        <f t="shared" si="399"/>
        <v/>
      </c>
      <c r="N3008" s="7" t="str">
        <f t="shared" si="395"/>
        <v/>
      </c>
      <c r="O3008" s="144"/>
      <c r="P3008" s="355">
        <v>0</v>
      </c>
      <c r="Q3008" s="362">
        <f>SUM('NOVO HORIZONTE'!I3008)</f>
        <v>0</v>
      </c>
      <c r="R3008" s="363">
        <f t="shared" si="400"/>
        <v>0</v>
      </c>
      <c r="S3008" s="153">
        <f t="shared" si="394"/>
        <v>0</v>
      </c>
      <c r="T3008" s="364"/>
    </row>
    <row r="3009" ht="33.75" hidden="1" spans="1:20">
      <c r="A3009" s="158">
        <v>100595</v>
      </c>
      <c r="B3009" s="100" t="s">
        <v>252</v>
      </c>
      <c r="C3009" s="104" t="s">
        <v>3143</v>
      </c>
      <c r="D3009" s="94" t="s">
        <v>279</v>
      </c>
      <c r="E3009" s="95">
        <v>1006.57</v>
      </c>
      <c r="F3009" s="96">
        <f t="shared" si="396"/>
        <v>1235.46</v>
      </c>
      <c r="G3009" s="107">
        <f>ROUND(SUM('NOVO HORIZONTE'!G3009),2)</f>
        <v>0</v>
      </c>
      <c r="H3009" s="107">
        <f t="shared" si="401"/>
        <v>0</v>
      </c>
      <c r="I3009" s="143">
        <f t="shared" si="397"/>
        <v>0</v>
      </c>
      <c r="J3009" s="142"/>
      <c r="K3009" s="228"/>
      <c r="L3009" s="7" t="str">
        <f t="shared" si="398"/>
        <v/>
      </c>
      <c r="M3009" s="7" t="str">
        <f t="shared" si="399"/>
        <v/>
      </c>
      <c r="N3009" s="7" t="str">
        <f t="shared" si="395"/>
        <v/>
      </c>
      <c r="O3009" s="144"/>
      <c r="P3009" s="355">
        <v>0</v>
      </c>
      <c r="Q3009" s="362">
        <f>SUM('NOVO HORIZONTE'!I3009)</f>
        <v>0</v>
      </c>
      <c r="R3009" s="363">
        <f t="shared" si="400"/>
        <v>0</v>
      </c>
      <c r="S3009" s="153">
        <f t="shared" si="394"/>
        <v>0</v>
      </c>
      <c r="T3009" s="364"/>
    </row>
    <row r="3010" ht="22.5" hidden="1" spans="1:20">
      <c r="A3010" s="158">
        <v>100596</v>
      </c>
      <c r="B3010" s="100" t="s">
        <v>252</v>
      </c>
      <c r="C3010" s="104" t="s">
        <v>3144</v>
      </c>
      <c r="D3010" s="94" t="s">
        <v>279</v>
      </c>
      <c r="E3010" s="95">
        <v>1150.12</v>
      </c>
      <c r="F3010" s="96">
        <f t="shared" si="396"/>
        <v>1411.66</v>
      </c>
      <c r="G3010" s="107">
        <f>ROUND(SUM('NOVO HORIZONTE'!G3010),2)</f>
        <v>0</v>
      </c>
      <c r="H3010" s="107">
        <f t="shared" si="401"/>
        <v>0</v>
      </c>
      <c r="I3010" s="143">
        <f t="shared" si="397"/>
        <v>0</v>
      </c>
      <c r="J3010" s="142"/>
      <c r="K3010" s="228"/>
      <c r="L3010" s="7" t="str">
        <f t="shared" si="398"/>
        <v/>
      </c>
      <c r="M3010" s="7" t="str">
        <f t="shared" si="399"/>
        <v/>
      </c>
      <c r="N3010" s="7" t="str">
        <f t="shared" si="395"/>
        <v/>
      </c>
      <c r="O3010" s="144"/>
      <c r="P3010" s="355">
        <v>0</v>
      </c>
      <c r="Q3010" s="362">
        <f>SUM('NOVO HORIZONTE'!I3010)</f>
        <v>0</v>
      </c>
      <c r="R3010" s="363">
        <f t="shared" si="400"/>
        <v>0</v>
      </c>
      <c r="S3010" s="153">
        <f t="shared" si="394"/>
        <v>0</v>
      </c>
      <c r="T3010" s="364"/>
    </row>
    <row r="3011" ht="33.75" hidden="1" spans="1:20">
      <c r="A3011" s="158">
        <v>100597</v>
      </c>
      <c r="B3011" s="100" t="s">
        <v>252</v>
      </c>
      <c r="C3011" s="104" t="s">
        <v>3145</v>
      </c>
      <c r="D3011" s="94" t="s">
        <v>279</v>
      </c>
      <c r="E3011" s="95">
        <v>1167.05</v>
      </c>
      <c r="F3011" s="96">
        <f t="shared" si="396"/>
        <v>1432.44</v>
      </c>
      <c r="G3011" s="107">
        <f>ROUND(SUM('NOVO HORIZONTE'!G3011),2)</f>
        <v>0</v>
      </c>
      <c r="H3011" s="107">
        <f t="shared" si="401"/>
        <v>0</v>
      </c>
      <c r="I3011" s="143">
        <f t="shared" si="397"/>
        <v>0</v>
      </c>
      <c r="J3011" s="142"/>
      <c r="K3011" s="228"/>
      <c r="L3011" s="7" t="str">
        <f t="shared" si="398"/>
        <v/>
      </c>
      <c r="M3011" s="7" t="str">
        <f t="shared" si="399"/>
        <v/>
      </c>
      <c r="N3011" s="7" t="str">
        <f t="shared" si="395"/>
        <v/>
      </c>
      <c r="O3011" s="144"/>
      <c r="P3011" s="355">
        <v>0</v>
      </c>
      <c r="Q3011" s="362">
        <f>SUM('NOVO HORIZONTE'!I3011)</f>
        <v>0</v>
      </c>
      <c r="R3011" s="363">
        <f t="shared" si="400"/>
        <v>0</v>
      </c>
      <c r="S3011" s="153">
        <f t="shared" si="394"/>
        <v>0</v>
      </c>
      <c r="T3011" s="364"/>
    </row>
    <row r="3012" ht="22.5" hidden="1" spans="1:20">
      <c r="A3012" s="158">
        <v>100598</v>
      </c>
      <c r="B3012" s="100" t="s">
        <v>252</v>
      </c>
      <c r="C3012" s="104" t="s">
        <v>3146</v>
      </c>
      <c r="D3012" s="94" t="s">
        <v>279</v>
      </c>
      <c r="E3012" s="95">
        <v>1285.39</v>
      </c>
      <c r="F3012" s="96">
        <f t="shared" si="396"/>
        <v>1577.69</v>
      </c>
      <c r="G3012" s="107">
        <f>ROUND(SUM('NOVO HORIZONTE'!G3012),2)</f>
        <v>0</v>
      </c>
      <c r="H3012" s="107">
        <f t="shared" si="401"/>
        <v>0</v>
      </c>
      <c r="I3012" s="143">
        <f t="shared" si="397"/>
        <v>0</v>
      </c>
      <c r="J3012" s="142"/>
      <c r="K3012" s="228"/>
      <c r="L3012" s="7" t="str">
        <f t="shared" si="398"/>
        <v/>
      </c>
      <c r="M3012" s="7" t="str">
        <f t="shared" si="399"/>
        <v/>
      </c>
      <c r="N3012" s="7" t="str">
        <f t="shared" si="395"/>
        <v/>
      </c>
      <c r="O3012" s="144"/>
      <c r="P3012" s="355">
        <v>0</v>
      </c>
      <c r="Q3012" s="362">
        <f>SUM('NOVO HORIZONTE'!I3012)</f>
        <v>0</v>
      </c>
      <c r="R3012" s="363">
        <f t="shared" si="400"/>
        <v>0</v>
      </c>
      <c r="S3012" s="153">
        <f t="shared" si="394"/>
        <v>0</v>
      </c>
      <c r="T3012" s="364"/>
    </row>
    <row r="3013" ht="33.75" hidden="1" spans="1:20">
      <c r="A3013" s="158">
        <v>100599</v>
      </c>
      <c r="B3013" s="100" t="s">
        <v>252</v>
      </c>
      <c r="C3013" s="104" t="s">
        <v>3147</v>
      </c>
      <c r="D3013" s="94" t="s">
        <v>279</v>
      </c>
      <c r="E3013" s="95">
        <v>516.86</v>
      </c>
      <c r="F3013" s="96">
        <f t="shared" si="396"/>
        <v>634.39</v>
      </c>
      <c r="G3013" s="107">
        <f>ROUND(SUM('NOVO HORIZONTE'!G3013),2)</f>
        <v>0</v>
      </c>
      <c r="H3013" s="107">
        <f t="shared" si="401"/>
        <v>0</v>
      </c>
      <c r="I3013" s="143">
        <f t="shared" si="397"/>
        <v>0</v>
      </c>
      <c r="J3013" s="142"/>
      <c r="K3013" s="228"/>
      <c r="L3013" s="7" t="str">
        <f t="shared" si="398"/>
        <v/>
      </c>
      <c r="M3013" s="7" t="str">
        <f t="shared" si="399"/>
        <v/>
      </c>
      <c r="N3013" s="7" t="str">
        <f t="shared" si="395"/>
        <v/>
      </c>
      <c r="O3013" s="144"/>
      <c r="P3013" s="355">
        <v>0</v>
      </c>
      <c r="Q3013" s="362">
        <f>SUM('NOVO HORIZONTE'!I3013)</f>
        <v>0</v>
      </c>
      <c r="R3013" s="363">
        <f t="shared" si="400"/>
        <v>0</v>
      </c>
      <c r="S3013" s="153">
        <f t="shared" si="394"/>
        <v>0</v>
      </c>
      <c r="T3013" s="364"/>
    </row>
    <row r="3014" ht="33.75" hidden="1" spans="1:20">
      <c r="A3014" s="158">
        <v>100600</v>
      </c>
      <c r="B3014" s="100" t="s">
        <v>252</v>
      </c>
      <c r="C3014" s="104" t="s">
        <v>3148</v>
      </c>
      <c r="D3014" s="94" t="s">
        <v>279</v>
      </c>
      <c r="E3014" s="95">
        <v>613.13</v>
      </c>
      <c r="F3014" s="96">
        <f t="shared" si="396"/>
        <v>752.56</v>
      </c>
      <c r="G3014" s="107">
        <f>ROUND(SUM('NOVO HORIZONTE'!G3014),2)</f>
        <v>0</v>
      </c>
      <c r="H3014" s="107">
        <f t="shared" si="401"/>
        <v>0</v>
      </c>
      <c r="I3014" s="143">
        <f t="shared" si="397"/>
        <v>0</v>
      </c>
      <c r="J3014" s="142"/>
      <c r="K3014" s="228"/>
      <c r="L3014" s="7" t="str">
        <f t="shared" si="398"/>
        <v/>
      </c>
      <c r="M3014" s="7" t="str">
        <f t="shared" si="399"/>
        <v/>
      </c>
      <c r="N3014" s="7" t="str">
        <f t="shared" si="395"/>
        <v/>
      </c>
      <c r="O3014" s="144"/>
      <c r="P3014" s="355">
        <v>0</v>
      </c>
      <c r="Q3014" s="362">
        <f>SUM('NOVO HORIZONTE'!I3014)</f>
        <v>0</v>
      </c>
      <c r="R3014" s="363">
        <f t="shared" si="400"/>
        <v>0</v>
      </c>
      <c r="S3014" s="153">
        <f t="shared" si="394"/>
        <v>0</v>
      </c>
      <c r="T3014" s="364"/>
    </row>
    <row r="3015" ht="33.75" hidden="1" spans="1:20">
      <c r="A3015" s="158">
        <v>100601</v>
      </c>
      <c r="B3015" s="100" t="s">
        <v>252</v>
      </c>
      <c r="C3015" s="104" t="s">
        <v>3149</v>
      </c>
      <c r="D3015" s="94" t="s">
        <v>279</v>
      </c>
      <c r="E3015" s="95">
        <v>772.56</v>
      </c>
      <c r="F3015" s="96">
        <f t="shared" si="396"/>
        <v>948.24</v>
      </c>
      <c r="G3015" s="107">
        <f>ROUND(SUM('NOVO HORIZONTE'!G3015),2)</f>
        <v>0</v>
      </c>
      <c r="H3015" s="107">
        <f t="shared" si="401"/>
        <v>0</v>
      </c>
      <c r="I3015" s="143">
        <f t="shared" si="397"/>
        <v>0</v>
      </c>
      <c r="J3015" s="142"/>
      <c r="K3015" s="228"/>
      <c r="L3015" s="7" t="str">
        <f t="shared" si="398"/>
        <v/>
      </c>
      <c r="M3015" s="7" t="str">
        <f t="shared" si="399"/>
        <v/>
      </c>
      <c r="N3015" s="7" t="str">
        <f t="shared" si="395"/>
        <v/>
      </c>
      <c r="O3015" s="144"/>
      <c r="P3015" s="355">
        <v>0</v>
      </c>
      <c r="Q3015" s="362">
        <f>SUM('NOVO HORIZONTE'!I3015)</f>
        <v>0</v>
      </c>
      <c r="R3015" s="363">
        <f t="shared" si="400"/>
        <v>0</v>
      </c>
      <c r="S3015" s="153">
        <f t="shared" si="394"/>
        <v>0</v>
      </c>
      <c r="T3015" s="364"/>
    </row>
    <row r="3016" ht="33.75" hidden="1" spans="1:20">
      <c r="A3016" s="158">
        <v>100602</v>
      </c>
      <c r="B3016" s="100" t="s">
        <v>252</v>
      </c>
      <c r="C3016" s="104" t="s">
        <v>3150</v>
      </c>
      <c r="D3016" s="94" t="s">
        <v>279</v>
      </c>
      <c r="E3016" s="95">
        <v>971.46</v>
      </c>
      <c r="F3016" s="96">
        <f t="shared" si="396"/>
        <v>1192.37</v>
      </c>
      <c r="G3016" s="107">
        <f>ROUND(SUM('NOVO HORIZONTE'!G3016),2)</f>
        <v>0</v>
      </c>
      <c r="H3016" s="107">
        <f t="shared" si="401"/>
        <v>0</v>
      </c>
      <c r="I3016" s="143">
        <f t="shared" si="397"/>
        <v>0</v>
      </c>
      <c r="J3016" s="142"/>
      <c r="K3016" s="228"/>
      <c r="L3016" s="7" t="str">
        <f t="shared" si="398"/>
        <v/>
      </c>
      <c r="M3016" s="7" t="str">
        <f t="shared" si="399"/>
        <v/>
      </c>
      <c r="N3016" s="7" t="str">
        <f t="shared" si="395"/>
        <v/>
      </c>
      <c r="O3016" s="144"/>
      <c r="P3016" s="355">
        <v>0</v>
      </c>
      <c r="Q3016" s="362">
        <f>SUM('NOVO HORIZONTE'!I3016)</f>
        <v>0</v>
      </c>
      <c r="R3016" s="363">
        <f t="shared" si="400"/>
        <v>0</v>
      </c>
      <c r="S3016" s="153">
        <f t="shared" si="394"/>
        <v>0</v>
      </c>
      <c r="T3016" s="364"/>
    </row>
    <row r="3017" ht="33.75" hidden="1" spans="1:20">
      <c r="A3017" s="158">
        <v>100603</v>
      </c>
      <c r="B3017" s="100" t="s">
        <v>252</v>
      </c>
      <c r="C3017" s="104" t="s">
        <v>3151</v>
      </c>
      <c r="D3017" s="94" t="s">
        <v>279</v>
      </c>
      <c r="E3017" s="95">
        <v>1484.28</v>
      </c>
      <c r="F3017" s="96">
        <f t="shared" si="396"/>
        <v>1821.81</v>
      </c>
      <c r="G3017" s="107">
        <f>ROUND(SUM('NOVO HORIZONTE'!G3017),2)</f>
        <v>0</v>
      </c>
      <c r="H3017" s="107">
        <f t="shared" si="401"/>
        <v>0</v>
      </c>
      <c r="I3017" s="143">
        <f t="shared" si="397"/>
        <v>0</v>
      </c>
      <c r="J3017" s="142"/>
      <c r="K3017" s="228"/>
      <c r="L3017" s="7" t="str">
        <f t="shared" si="398"/>
        <v/>
      </c>
      <c r="M3017" s="7" t="str">
        <f t="shared" si="399"/>
        <v/>
      </c>
      <c r="N3017" s="7" t="str">
        <f t="shared" si="395"/>
        <v/>
      </c>
      <c r="O3017" s="144"/>
      <c r="P3017" s="355">
        <v>0</v>
      </c>
      <c r="Q3017" s="362">
        <f>SUM('NOVO HORIZONTE'!I3017)</f>
        <v>0</v>
      </c>
      <c r="R3017" s="363">
        <f t="shared" si="400"/>
        <v>0</v>
      </c>
      <c r="S3017" s="153">
        <f t="shared" si="394"/>
        <v>0</v>
      </c>
      <c r="T3017" s="364"/>
    </row>
    <row r="3018" ht="33.75" hidden="1" spans="1:20">
      <c r="A3018" s="158">
        <v>100604</v>
      </c>
      <c r="B3018" s="100" t="s">
        <v>252</v>
      </c>
      <c r="C3018" s="104" t="s">
        <v>3152</v>
      </c>
      <c r="D3018" s="94" t="s">
        <v>279</v>
      </c>
      <c r="E3018" s="95">
        <v>652.23</v>
      </c>
      <c r="F3018" s="96">
        <f t="shared" si="396"/>
        <v>800.55</v>
      </c>
      <c r="G3018" s="107">
        <f>ROUND(SUM('NOVO HORIZONTE'!G3018),2)</f>
        <v>0</v>
      </c>
      <c r="H3018" s="107">
        <f t="shared" si="401"/>
        <v>0</v>
      </c>
      <c r="I3018" s="143">
        <f t="shared" si="397"/>
        <v>0</v>
      </c>
      <c r="J3018" s="142"/>
      <c r="K3018" s="228"/>
      <c r="L3018" s="7" t="str">
        <f t="shared" si="398"/>
        <v/>
      </c>
      <c r="M3018" s="7" t="str">
        <f t="shared" si="399"/>
        <v/>
      </c>
      <c r="N3018" s="7" t="str">
        <f t="shared" si="395"/>
        <v/>
      </c>
      <c r="O3018" s="144"/>
      <c r="P3018" s="355">
        <v>0</v>
      </c>
      <c r="Q3018" s="362">
        <f>SUM('NOVO HORIZONTE'!I3018)</f>
        <v>0</v>
      </c>
      <c r="R3018" s="363">
        <f t="shared" si="400"/>
        <v>0</v>
      </c>
      <c r="S3018" s="153">
        <f t="shared" si="394"/>
        <v>0</v>
      </c>
      <c r="T3018" s="364"/>
    </row>
    <row r="3019" ht="33.75" hidden="1" spans="1:20">
      <c r="A3019" s="158">
        <v>100605</v>
      </c>
      <c r="B3019" s="100" t="s">
        <v>252</v>
      </c>
      <c r="C3019" s="104" t="s">
        <v>3153</v>
      </c>
      <c r="D3019" s="94" t="s">
        <v>279</v>
      </c>
      <c r="E3019" s="95">
        <v>1021.11</v>
      </c>
      <c r="F3019" s="96">
        <f t="shared" si="396"/>
        <v>1253.31</v>
      </c>
      <c r="G3019" s="107">
        <f>ROUND(SUM('NOVO HORIZONTE'!G3019),2)</f>
        <v>0</v>
      </c>
      <c r="H3019" s="107">
        <f t="shared" si="401"/>
        <v>0</v>
      </c>
      <c r="I3019" s="143">
        <f t="shared" si="397"/>
        <v>0</v>
      </c>
      <c r="J3019" s="142"/>
      <c r="K3019" s="228"/>
      <c r="L3019" s="7" t="str">
        <f t="shared" si="398"/>
        <v/>
      </c>
      <c r="M3019" s="7" t="str">
        <f t="shared" si="399"/>
        <v/>
      </c>
      <c r="N3019" s="7" t="str">
        <f t="shared" si="395"/>
        <v/>
      </c>
      <c r="O3019" s="144"/>
      <c r="P3019" s="355">
        <v>0</v>
      </c>
      <c r="Q3019" s="362">
        <f>SUM('NOVO HORIZONTE'!I3019)</f>
        <v>0</v>
      </c>
      <c r="R3019" s="363">
        <f t="shared" si="400"/>
        <v>0</v>
      </c>
      <c r="S3019" s="153">
        <f t="shared" si="394"/>
        <v>0</v>
      </c>
      <c r="T3019" s="364"/>
    </row>
    <row r="3020" ht="33.75" hidden="1" spans="1:20">
      <c r="A3020" s="158">
        <v>100606</v>
      </c>
      <c r="B3020" s="100" t="s">
        <v>252</v>
      </c>
      <c r="C3020" s="104" t="s">
        <v>3154</v>
      </c>
      <c r="D3020" s="94" t="s">
        <v>279</v>
      </c>
      <c r="E3020" s="95">
        <v>1547.64</v>
      </c>
      <c r="F3020" s="96">
        <f t="shared" si="396"/>
        <v>1899.57</v>
      </c>
      <c r="G3020" s="107">
        <f>ROUND(SUM('NOVO HORIZONTE'!G3020),2)</f>
        <v>0</v>
      </c>
      <c r="H3020" s="107">
        <f t="shared" si="401"/>
        <v>0</v>
      </c>
      <c r="I3020" s="143">
        <f t="shared" si="397"/>
        <v>0</v>
      </c>
      <c r="J3020" s="142"/>
      <c r="K3020" s="228"/>
      <c r="L3020" s="7" t="str">
        <f t="shared" si="398"/>
        <v/>
      </c>
      <c r="M3020" s="7" t="str">
        <f t="shared" si="399"/>
        <v/>
      </c>
      <c r="N3020" s="7" t="str">
        <f t="shared" si="395"/>
        <v/>
      </c>
      <c r="O3020" s="144"/>
      <c r="P3020" s="355">
        <v>0</v>
      </c>
      <c r="Q3020" s="362">
        <f>SUM('NOVO HORIZONTE'!I3020)</f>
        <v>0</v>
      </c>
      <c r="R3020" s="363">
        <f t="shared" si="400"/>
        <v>0</v>
      </c>
      <c r="S3020" s="153">
        <f t="shared" si="394"/>
        <v>0</v>
      </c>
      <c r="T3020" s="364"/>
    </row>
    <row r="3021" ht="33.75" hidden="1" spans="1:20">
      <c r="A3021" s="158">
        <v>100607</v>
      </c>
      <c r="B3021" s="100" t="s">
        <v>252</v>
      </c>
      <c r="C3021" s="104" t="s">
        <v>3155</v>
      </c>
      <c r="D3021" s="94" t="s">
        <v>279</v>
      </c>
      <c r="E3021" s="95">
        <v>670.9</v>
      </c>
      <c r="F3021" s="96">
        <f t="shared" si="396"/>
        <v>823.46</v>
      </c>
      <c r="G3021" s="107">
        <f>ROUND(SUM('NOVO HORIZONTE'!G3021),2)</f>
        <v>0</v>
      </c>
      <c r="H3021" s="107">
        <f t="shared" si="401"/>
        <v>0</v>
      </c>
      <c r="I3021" s="143">
        <f t="shared" si="397"/>
        <v>0</v>
      </c>
      <c r="J3021" s="142"/>
      <c r="K3021" s="228"/>
      <c r="L3021" s="7" t="str">
        <f t="shared" si="398"/>
        <v/>
      </c>
      <c r="M3021" s="7" t="str">
        <f t="shared" si="399"/>
        <v/>
      </c>
      <c r="N3021" s="7" t="str">
        <f t="shared" si="395"/>
        <v/>
      </c>
      <c r="O3021" s="144"/>
      <c r="P3021" s="355">
        <v>0</v>
      </c>
      <c r="Q3021" s="362">
        <f>SUM('NOVO HORIZONTE'!I3021)</f>
        <v>0</v>
      </c>
      <c r="R3021" s="363">
        <f t="shared" si="400"/>
        <v>0</v>
      </c>
      <c r="S3021" s="153">
        <f t="shared" si="394"/>
        <v>0</v>
      </c>
      <c r="T3021" s="364"/>
    </row>
    <row r="3022" ht="33.75" hidden="1" spans="1:20">
      <c r="A3022" s="158">
        <v>100608</v>
      </c>
      <c r="B3022" s="100" t="s">
        <v>252</v>
      </c>
      <c r="C3022" s="104" t="s">
        <v>3156</v>
      </c>
      <c r="D3022" s="94" t="s">
        <v>279</v>
      </c>
      <c r="E3022" s="95">
        <v>1045.59</v>
      </c>
      <c r="F3022" s="96">
        <f t="shared" si="396"/>
        <v>1283.36</v>
      </c>
      <c r="G3022" s="107">
        <f>ROUND(SUM('NOVO HORIZONTE'!G3022),2)</f>
        <v>0</v>
      </c>
      <c r="H3022" s="107">
        <f t="shared" si="401"/>
        <v>0</v>
      </c>
      <c r="I3022" s="143">
        <f t="shared" si="397"/>
        <v>0</v>
      </c>
      <c r="J3022" s="142"/>
      <c r="K3022" s="228"/>
      <c r="L3022" s="7" t="str">
        <f t="shared" si="398"/>
        <v/>
      </c>
      <c r="M3022" s="7" t="str">
        <f t="shared" si="399"/>
        <v/>
      </c>
      <c r="N3022" s="7" t="str">
        <f t="shared" si="395"/>
        <v/>
      </c>
      <c r="O3022" s="144"/>
      <c r="P3022" s="355">
        <v>0</v>
      </c>
      <c r="Q3022" s="362">
        <f>SUM('NOVO HORIZONTE'!I3022)</f>
        <v>0</v>
      </c>
      <c r="R3022" s="363">
        <f t="shared" si="400"/>
        <v>0</v>
      </c>
      <c r="S3022" s="153">
        <f t="shared" si="394"/>
        <v>0</v>
      </c>
      <c r="T3022" s="364"/>
    </row>
    <row r="3023" ht="33.75" hidden="1" spans="1:20">
      <c r="A3023" s="158">
        <v>100609</v>
      </c>
      <c r="B3023" s="100" t="s">
        <v>252</v>
      </c>
      <c r="C3023" s="104" t="s">
        <v>3157</v>
      </c>
      <c r="D3023" s="94" t="s">
        <v>279</v>
      </c>
      <c r="E3023" s="95">
        <v>1581.56</v>
      </c>
      <c r="F3023" s="96">
        <f t="shared" si="396"/>
        <v>1941.21</v>
      </c>
      <c r="G3023" s="107">
        <f>ROUND(SUM('NOVO HORIZONTE'!G3023),2)</f>
        <v>0</v>
      </c>
      <c r="H3023" s="107">
        <f t="shared" si="401"/>
        <v>0</v>
      </c>
      <c r="I3023" s="143">
        <f t="shared" si="397"/>
        <v>0</v>
      </c>
      <c r="J3023" s="142"/>
      <c r="K3023" s="228"/>
      <c r="L3023" s="7" t="str">
        <f t="shared" si="398"/>
        <v/>
      </c>
      <c r="M3023" s="7" t="str">
        <f t="shared" si="399"/>
        <v/>
      </c>
      <c r="N3023" s="7" t="str">
        <f t="shared" si="395"/>
        <v/>
      </c>
      <c r="O3023" s="144"/>
      <c r="P3023" s="355">
        <v>0</v>
      </c>
      <c r="Q3023" s="362">
        <f>SUM('NOVO HORIZONTE'!I3023)</f>
        <v>0</v>
      </c>
      <c r="R3023" s="363">
        <f t="shared" si="400"/>
        <v>0</v>
      </c>
      <c r="S3023" s="153">
        <f t="shared" si="394"/>
        <v>0</v>
      </c>
      <c r="T3023" s="364"/>
    </row>
    <row r="3024" ht="33.75" hidden="1" spans="1:20">
      <c r="A3024" s="158">
        <v>100610</v>
      </c>
      <c r="B3024" s="100" t="s">
        <v>252</v>
      </c>
      <c r="C3024" s="104" t="s">
        <v>3158</v>
      </c>
      <c r="D3024" s="94" t="s">
        <v>279</v>
      </c>
      <c r="E3024" s="95">
        <v>689.49</v>
      </c>
      <c r="F3024" s="96">
        <f t="shared" si="396"/>
        <v>846.28</v>
      </c>
      <c r="G3024" s="107">
        <f>ROUND(SUM('NOVO HORIZONTE'!G3024),2)</f>
        <v>0</v>
      </c>
      <c r="H3024" s="107">
        <f t="shared" si="401"/>
        <v>0</v>
      </c>
      <c r="I3024" s="143">
        <f t="shared" si="397"/>
        <v>0</v>
      </c>
      <c r="J3024" s="142"/>
      <c r="K3024" s="228"/>
      <c r="L3024" s="7" t="str">
        <f t="shared" si="398"/>
        <v/>
      </c>
      <c r="M3024" s="7" t="str">
        <f t="shared" si="399"/>
        <v/>
      </c>
      <c r="N3024" s="7" t="str">
        <f t="shared" si="395"/>
        <v/>
      </c>
      <c r="O3024" s="144"/>
      <c r="P3024" s="355">
        <v>0</v>
      </c>
      <c r="Q3024" s="362">
        <f>SUM('NOVO HORIZONTE'!I3024)</f>
        <v>0</v>
      </c>
      <c r="R3024" s="363">
        <f t="shared" si="400"/>
        <v>0</v>
      </c>
      <c r="S3024" s="153">
        <f t="shared" si="394"/>
        <v>0</v>
      </c>
      <c r="T3024" s="364"/>
    </row>
    <row r="3025" ht="33.75" hidden="1" spans="1:20">
      <c r="A3025" s="158">
        <v>100611</v>
      </c>
      <c r="B3025" s="100" t="s">
        <v>252</v>
      </c>
      <c r="C3025" s="104" t="s">
        <v>3159</v>
      </c>
      <c r="D3025" s="94" t="s">
        <v>279</v>
      </c>
      <c r="E3025" s="95">
        <v>858.26</v>
      </c>
      <c r="F3025" s="96">
        <f t="shared" si="396"/>
        <v>1053.43</v>
      </c>
      <c r="G3025" s="107">
        <f>ROUND(SUM('NOVO HORIZONTE'!G3025),2)</f>
        <v>0</v>
      </c>
      <c r="H3025" s="107">
        <f t="shared" si="401"/>
        <v>0</v>
      </c>
      <c r="I3025" s="143">
        <f t="shared" si="397"/>
        <v>0</v>
      </c>
      <c r="J3025" s="142"/>
      <c r="K3025" s="145"/>
      <c r="L3025" s="7"/>
      <c r="M3025" s="7"/>
      <c r="N3025" s="7">
        <f t="shared" si="395"/>
        <v>0</v>
      </c>
      <c r="O3025" s="144"/>
      <c r="P3025" s="355">
        <v>0</v>
      </c>
      <c r="Q3025" s="362">
        <f>SUM('NOVO HORIZONTE'!I3025)</f>
        <v>0</v>
      </c>
      <c r="R3025" s="363">
        <f t="shared" si="400"/>
        <v>0</v>
      </c>
      <c r="S3025" s="153">
        <f t="shared" si="394"/>
        <v>0</v>
      </c>
      <c r="T3025" s="364"/>
    </row>
    <row r="3026" ht="33.75" hidden="1" spans="1:20">
      <c r="A3026" s="158">
        <v>100612</v>
      </c>
      <c r="B3026" s="100" t="s">
        <v>252</v>
      </c>
      <c r="C3026" s="104" t="s">
        <v>3160</v>
      </c>
      <c r="D3026" s="94" t="s">
        <v>279</v>
      </c>
      <c r="E3026" s="95">
        <v>1069.66</v>
      </c>
      <c r="F3026" s="96">
        <f t="shared" si="396"/>
        <v>1312.9</v>
      </c>
      <c r="G3026" s="107">
        <f>ROUND(SUM('NOVO HORIZONTE'!G3026),2)</f>
        <v>0</v>
      </c>
      <c r="H3026" s="107">
        <f t="shared" si="401"/>
        <v>0</v>
      </c>
      <c r="I3026" s="143">
        <f t="shared" si="397"/>
        <v>0</v>
      </c>
      <c r="J3026" s="142"/>
      <c r="K3026" s="145"/>
      <c r="L3026" s="7" t="str">
        <f t="shared" si="398"/>
        <v/>
      </c>
      <c r="M3026" s="7" t="str">
        <f t="shared" si="399"/>
        <v/>
      </c>
      <c r="N3026" s="7" t="str">
        <f t="shared" si="395"/>
        <v/>
      </c>
      <c r="O3026" s="144"/>
      <c r="P3026" s="355">
        <v>0</v>
      </c>
      <c r="Q3026" s="362">
        <f>SUM('NOVO HORIZONTE'!I3026)</f>
        <v>0</v>
      </c>
      <c r="R3026" s="363">
        <f t="shared" si="400"/>
        <v>0</v>
      </c>
      <c r="S3026" s="153">
        <f t="shared" si="394"/>
        <v>0</v>
      </c>
      <c r="T3026" s="364"/>
    </row>
    <row r="3027" ht="33.75" hidden="1" spans="1:20">
      <c r="A3027" s="158">
        <v>100613</v>
      </c>
      <c r="B3027" s="100" t="s">
        <v>252</v>
      </c>
      <c r="C3027" s="104" t="s">
        <v>3161</v>
      </c>
      <c r="D3027" s="94" t="s">
        <v>279</v>
      </c>
      <c r="E3027" s="95">
        <v>1614.79</v>
      </c>
      <c r="F3027" s="96">
        <f t="shared" si="396"/>
        <v>1981.99</v>
      </c>
      <c r="G3027" s="107">
        <f>ROUND(SUM('NOVO HORIZONTE'!G3027),2)</f>
        <v>0</v>
      </c>
      <c r="H3027" s="107">
        <f t="shared" si="401"/>
        <v>0</v>
      </c>
      <c r="I3027" s="143">
        <f t="shared" si="397"/>
        <v>0</v>
      </c>
      <c r="J3027" s="142"/>
      <c r="K3027" s="228"/>
      <c r="L3027" s="7" t="str">
        <f t="shared" si="398"/>
        <v/>
      </c>
      <c r="M3027" s="7" t="str">
        <f t="shared" si="399"/>
        <v/>
      </c>
      <c r="N3027" s="7" t="str">
        <f t="shared" si="395"/>
        <v/>
      </c>
      <c r="O3027" s="144"/>
      <c r="P3027" s="355">
        <v>0</v>
      </c>
      <c r="Q3027" s="362">
        <f>SUM('NOVO HORIZONTE'!I3027)</f>
        <v>0</v>
      </c>
      <c r="R3027" s="363">
        <f t="shared" si="400"/>
        <v>0</v>
      </c>
      <c r="S3027" s="153">
        <f t="shared" si="394"/>
        <v>0</v>
      </c>
      <c r="T3027" s="364"/>
    </row>
    <row r="3028" ht="33.75" hidden="1" spans="1:20">
      <c r="A3028" s="158">
        <v>100614</v>
      </c>
      <c r="B3028" s="100" t="s">
        <v>252</v>
      </c>
      <c r="C3028" s="104" t="s">
        <v>3162</v>
      </c>
      <c r="D3028" s="94" t="s">
        <v>279</v>
      </c>
      <c r="E3028" s="95">
        <v>900.34</v>
      </c>
      <c r="F3028" s="96">
        <f t="shared" si="396"/>
        <v>1105.08</v>
      </c>
      <c r="G3028" s="107">
        <f>ROUND(SUM('NOVO HORIZONTE'!G3028),2)</f>
        <v>0</v>
      </c>
      <c r="H3028" s="107">
        <f t="shared" si="401"/>
        <v>0</v>
      </c>
      <c r="I3028" s="143">
        <f t="shared" si="397"/>
        <v>0</v>
      </c>
      <c r="J3028" s="142"/>
      <c r="K3028" s="228"/>
      <c r="L3028" s="7" t="str">
        <f t="shared" si="398"/>
        <v/>
      </c>
      <c r="M3028" s="7" t="str">
        <f t="shared" si="399"/>
        <v/>
      </c>
      <c r="N3028" s="7" t="str">
        <f t="shared" si="395"/>
        <v/>
      </c>
      <c r="O3028" s="144"/>
      <c r="P3028" s="355">
        <v>0</v>
      </c>
      <c r="Q3028" s="362">
        <f>SUM('NOVO HORIZONTE'!I3028)</f>
        <v>0</v>
      </c>
      <c r="R3028" s="363">
        <f t="shared" si="400"/>
        <v>0</v>
      </c>
      <c r="S3028" s="153">
        <f t="shared" si="394"/>
        <v>0</v>
      </c>
      <c r="T3028" s="364"/>
    </row>
    <row r="3029" ht="33.75" hidden="1" spans="1:20">
      <c r="A3029" s="158">
        <v>100615</v>
      </c>
      <c r="B3029" s="100" t="s">
        <v>252</v>
      </c>
      <c r="C3029" s="104" t="s">
        <v>3163</v>
      </c>
      <c r="D3029" s="94" t="s">
        <v>279</v>
      </c>
      <c r="E3029" s="95">
        <v>1117.47</v>
      </c>
      <c r="F3029" s="96">
        <f t="shared" si="396"/>
        <v>1371.58</v>
      </c>
      <c r="G3029" s="107">
        <f>ROUND(SUM('NOVO HORIZONTE'!G3029),2)</f>
        <v>0</v>
      </c>
      <c r="H3029" s="107">
        <f t="shared" si="401"/>
        <v>0</v>
      </c>
      <c r="I3029" s="143">
        <f t="shared" si="397"/>
        <v>0</v>
      </c>
      <c r="J3029" s="142"/>
      <c r="K3029" s="228"/>
      <c r="L3029" s="7" t="str">
        <f t="shared" si="398"/>
        <v/>
      </c>
      <c r="M3029" s="7" t="str">
        <f t="shared" si="399"/>
        <v/>
      </c>
      <c r="N3029" s="7" t="str">
        <f t="shared" si="395"/>
        <v/>
      </c>
      <c r="O3029" s="144"/>
      <c r="P3029" s="355">
        <v>0</v>
      </c>
      <c r="Q3029" s="362">
        <f>SUM('NOVO HORIZONTE'!I3029)</f>
        <v>0</v>
      </c>
      <c r="R3029" s="363">
        <f t="shared" si="400"/>
        <v>0</v>
      </c>
      <c r="S3029" s="153">
        <f t="shared" si="394"/>
        <v>0</v>
      </c>
      <c r="T3029" s="364"/>
    </row>
    <row r="3030" ht="33.75" hidden="1" spans="1:20">
      <c r="A3030" s="158">
        <v>100616</v>
      </c>
      <c r="B3030" s="100" t="s">
        <v>252</v>
      </c>
      <c r="C3030" s="104" t="s">
        <v>3164</v>
      </c>
      <c r="D3030" s="94" t="s">
        <v>279</v>
      </c>
      <c r="E3030" s="95">
        <v>1684.75</v>
      </c>
      <c r="F3030" s="96">
        <f t="shared" si="396"/>
        <v>2067.86</v>
      </c>
      <c r="G3030" s="107">
        <f>ROUND(SUM('NOVO HORIZONTE'!G3030),2)</f>
        <v>0</v>
      </c>
      <c r="H3030" s="107">
        <f t="shared" si="401"/>
        <v>0</v>
      </c>
      <c r="I3030" s="143">
        <f t="shared" si="397"/>
        <v>0</v>
      </c>
      <c r="J3030" s="142"/>
      <c r="K3030" s="228"/>
      <c r="L3030" s="7" t="str">
        <f t="shared" si="398"/>
        <v/>
      </c>
      <c r="M3030" s="7" t="str">
        <f t="shared" si="399"/>
        <v/>
      </c>
      <c r="N3030" s="7" t="str">
        <f t="shared" si="395"/>
        <v/>
      </c>
      <c r="O3030" s="144"/>
      <c r="P3030" s="355">
        <v>0</v>
      </c>
      <c r="Q3030" s="362">
        <f>SUM('NOVO HORIZONTE'!I3030)</f>
        <v>0</v>
      </c>
      <c r="R3030" s="363">
        <f t="shared" si="400"/>
        <v>0</v>
      </c>
      <c r="S3030" s="153">
        <f t="shared" si="394"/>
        <v>0</v>
      </c>
      <c r="T3030" s="364"/>
    </row>
    <row r="3031" ht="33.75" hidden="1" spans="1:20">
      <c r="A3031" s="158">
        <v>100617</v>
      </c>
      <c r="B3031" s="100" t="s">
        <v>252</v>
      </c>
      <c r="C3031" s="104" t="s">
        <v>3165</v>
      </c>
      <c r="D3031" s="94" t="s">
        <v>279</v>
      </c>
      <c r="E3031" s="95">
        <v>1165.17</v>
      </c>
      <c r="F3031" s="96">
        <f t="shared" si="396"/>
        <v>1430.13</v>
      </c>
      <c r="G3031" s="107">
        <f>ROUND(SUM('NOVO HORIZONTE'!G3031),2)</f>
        <v>0</v>
      </c>
      <c r="H3031" s="107">
        <f t="shared" si="401"/>
        <v>0</v>
      </c>
      <c r="I3031" s="143">
        <f t="shared" si="397"/>
        <v>0</v>
      </c>
      <c r="J3031" s="142"/>
      <c r="K3031" s="228"/>
      <c r="L3031" s="7" t="str">
        <f t="shared" si="398"/>
        <v/>
      </c>
      <c r="M3031" s="7" t="str">
        <f t="shared" si="399"/>
        <v/>
      </c>
      <c r="N3031" s="7" t="str">
        <f t="shared" si="395"/>
        <v/>
      </c>
      <c r="O3031" s="144"/>
      <c r="P3031" s="355">
        <v>0</v>
      </c>
      <c r="Q3031" s="362">
        <f>SUM('NOVO HORIZONTE'!I3031)</f>
        <v>0</v>
      </c>
      <c r="R3031" s="363">
        <f t="shared" si="400"/>
        <v>0</v>
      </c>
      <c r="S3031" s="153">
        <f t="shared" si="394"/>
        <v>0</v>
      </c>
      <c r="T3031" s="364"/>
    </row>
    <row r="3032" ht="33.75" hidden="1" spans="1:20">
      <c r="A3032" s="158">
        <v>100618</v>
      </c>
      <c r="B3032" s="100" t="s">
        <v>252</v>
      </c>
      <c r="C3032" s="104" t="s">
        <v>3166</v>
      </c>
      <c r="D3032" s="94" t="s">
        <v>279</v>
      </c>
      <c r="E3032" s="95">
        <v>1758.03</v>
      </c>
      <c r="F3032" s="96">
        <f t="shared" si="396"/>
        <v>2157.81</v>
      </c>
      <c r="G3032" s="107">
        <f>ROUND(SUM('NOVO HORIZONTE'!G3032),2)</f>
        <v>0</v>
      </c>
      <c r="H3032" s="107">
        <f t="shared" si="401"/>
        <v>0</v>
      </c>
      <c r="I3032" s="143">
        <f t="shared" si="397"/>
        <v>0</v>
      </c>
      <c r="J3032" s="142"/>
      <c r="K3032" s="145"/>
      <c r="L3032" s="7" t="str">
        <f t="shared" si="398"/>
        <v/>
      </c>
      <c r="M3032" s="7" t="str">
        <f t="shared" si="399"/>
        <v/>
      </c>
      <c r="N3032" s="7" t="str">
        <f t="shared" si="395"/>
        <v/>
      </c>
      <c r="O3032" s="144"/>
      <c r="P3032" s="355">
        <v>0</v>
      </c>
      <c r="Q3032" s="362">
        <f>SUM('NOVO HORIZONTE'!I3032)</f>
        <v>0</v>
      </c>
      <c r="R3032" s="363">
        <f t="shared" si="400"/>
        <v>0</v>
      </c>
      <c r="S3032" s="153">
        <f t="shared" si="394"/>
        <v>0</v>
      </c>
      <c r="T3032" s="364"/>
    </row>
    <row r="3033" ht="12.75" hidden="1" spans="1:20">
      <c r="A3033" s="154" t="s">
        <v>3167</v>
      </c>
      <c r="B3033" s="100"/>
      <c r="C3033" s="161" t="s">
        <v>3168</v>
      </c>
      <c r="D3033" s="94">
        <v>0</v>
      </c>
      <c r="E3033" s="378">
        <v>0</v>
      </c>
      <c r="F3033" s="379">
        <f t="shared" si="396"/>
        <v>0</v>
      </c>
      <c r="G3033" s="209">
        <f>ROUND(SUM('NOVO HORIZONTE'!G3033),2)</f>
        <v>0</v>
      </c>
      <c r="H3033" s="187">
        <f t="shared" si="401"/>
        <v>0</v>
      </c>
      <c r="I3033" s="188">
        <f t="shared" si="397"/>
        <v>0</v>
      </c>
      <c r="J3033" s="142"/>
      <c r="K3033" s="145" t="str">
        <f>IF(OR(SUM(I3033)&gt;0,SUM(I3033:I3033)&gt;0),"xx","")</f>
        <v/>
      </c>
      <c r="L3033" s="7" t="str">
        <f t="shared" si="398"/>
        <v/>
      </c>
      <c r="M3033" s="7" t="str">
        <f t="shared" si="399"/>
        <v/>
      </c>
      <c r="N3033" s="7" t="str">
        <f t="shared" si="395"/>
        <v/>
      </c>
      <c r="O3033" s="144"/>
      <c r="P3033" s="375"/>
      <c r="Q3033" s="362">
        <f>SUM('NOVO HORIZONTE'!I3033)</f>
        <v>0</v>
      </c>
      <c r="R3033" s="363">
        <f t="shared" si="400"/>
        <v>0</v>
      </c>
      <c r="S3033" s="153">
        <f t="shared" ref="S3033:S3096" si="402">IF(R3033=0,0,IF(R3033&gt;0,"c","b"))</f>
        <v>0</v>
      </c>
      <c r="T3033" s="364"/>
    </row>
    <row r="3034" ht="12.75" hidden="1" spans="1:20">
      <c r="A3034" s="154" t="s">
        <v>3169</v>
      </c>
      <c r="B3034" s="100"/>
      <c r="C3034" s="161" t="s">
        <v>3170</v>
      </c>
      <c r="D3034" s="94">
        <v>0</v>
      </c>
      <c r="E3034" s="378">
        <v>0</v>
      </c>
      <c r="F3034" s="379">
        <f t="shared" si="396"/>
        <v>0</v>
      </c>
      <c r="G3034" s="209">
        <f>ROUND(SUM('NOVO HORIZONTE'!G3034),2)</f>
        <v>0</v>
      </c>
      <c r="H3034" s="187">
        <f t="shared" si="401"/>
        <v>0</v>
      </c>
      <c r="I3034" s="188">
        <f t="shared" si="397"/>
        <v>0</v>
      </c>
      <c r="J3034" s="142"/>
      <c r="K3034" s="145" t="str">
        <f>IF(OR(SUM(I3034)&gt;0,SUM(I3034:I3034)&gt;0),"xx","")</f>
        <v/>
      </c>
      <c r="L3034" s="7" t="str">
        <f t="shared" si="398"/>
        <v/>
      </c>
      <c r="M3034" s="7" t="str">
        <f t="shared" si="399"/>
        <v/>
      </c>
      <c r="N3034" s="7" t="str">
        <f t="shared" si="395"/>
        <v/>
      </c>
      <c r="O3034" s="144"/>
      <c r="P3034" s="375"/>
      <c r="Q3034" s="362">
        <f>SUM('NOVO HORIZONTE'!I3034)</f>
        <v>0</v>
      </c>
      <c r="R3034" s="363">
        <f t="shared" si="400"/>
        <v>0</v>
      </c>
      <c r="S3034" s="153">
        <f t="shared" si="402"/>
        <v>0</v>
      </c>
      <c r="T3034" s="364"/>
    </row>
    <row r="3035" ht="12.75" spans="1:20">
      <c r="A3035" s="154" t="s">
        <v>3171</v>
      </c>
      <c r="B3035" s="100"/>
      <c r="C3035" s="161" t="s">
        <v>3172</v>
      </c>
      <c r="D3035" s="94">
        <v>0</v>
      </c>
      <c r="E3035" s="378">
        <v>0</v>
      </c>
      <c r="F3035" s="379">
        <f t="shared" si="396"/>
        <v>0</v>
      </c>
      <c r="G3035" s="209">
        <f>ROUND(SUM('NOVO HORIZONTE'!G3035),2)</f>
        <v>0</v>
      </c>
      <c r="H3035" s="187">
        <f t="shared" si="401"/>
        <v>0</v>
      </c>
      <c r="I3035" s="188">
        <f t="shared" si="397"/>
        <v>0</v>
      </c>
      <c r="J3035" s="142"/>
      <c r="K3035" s="145" t="str">
        <f>IF(OR(SUM(I3037:I3725)&gt;0,SUM(I3037:I3725)&gt;0),"xx","")</f>
        <v>xx</v>
      </c>
      <c r="L3035" s="7" t="str">
        <f t="shared" si="398"/>
        <v>x</v>
      </c>
      <c r="M3035" s="7" t="str">
        <f t="shared" si="399"/>
        <v>x</v>
      </c>
      <c r="N3035" s="7" t="str">
        <f t="shared" si="395"/>
        <v>x</v>
      </c>
      <c r="O3035" s="144"/>
      <c r="P3035" s="375"/>
      <c r="Q3035" s="362">
        <f>SUM('NOVO HORIZONTE'!I3035)</f>
        <v>0</v>
      </c>
      <c r="R3035" s="363">
        <f t="shared" si="400"/>
        <v>0</v>
      </c>
      <c r="S3035" s="153">
        <f t="shared" si="402"/>
        <v>0</v>
      </c>
      <c r="T3035" s="364"/>
    </row>
    <row r="3036" ht="12.75" hidden="1" spans="1:20">
      <c r="A3036" s="225" t="s">
        <v>3173</v>
      </c>
      <c r="B3036" s="100"/>
      <c r="C3036" s="201" t="s">
        <v>3174</v>
      </c>
      <c r="D3036" s="101">
        <v>0</v>
      </c>
      <c r="E3036" s="380">
        <v>0</v>
      </c>
      <c r="F3036" s="381">
        <f t="shared" si="396"/>
        <v>0</v>
      </c>
      <c r="G3036" s="204">
        <f>ROUND(SUM('NOVO HORIZONTE'!G3036),2)</f>
        <v>0</v>
      </c>
      <c r="H3036" s="204">
        <f t="shared" si="401"/>
        <v>0</v>
      </c>
      <c r="I3036" s="206">
        <f t="shared" si="397"/>
        <v>0</v>
      </c>
      <c r="J3036" s="142"/>
      <c r="K3036" s="145" t="str">
        <f>IF(OR(SUM(I3037:I3041)&gt;0,SUM(I3037:I3041)&gt;0),"xx","")</f>
        <v/>
      </c>
      <c r="L3036" s="7" t="str">
        <f t="shared" si="398"/>
        <v/>
      </c>
      <c r="M3036" s="7" t="str">
        <f t="shared" si="399"/>
        <v/>
      </c>
      <c r="N3036" s="7" t="str">
        <f t="shared" si="395"/>
        <v/>
      </c>
      <c r="O3036" s="144"/>
      <c r="P3036" s="375"/>
      <c r="Q3036" s="362">
        <f>SUM('NOVO HORIZONTE'!I3036)</f>
        <v>0</v>
      </c>
      <c r="R3036" s="363">
        <f t="shared" si="400"/>
        <v>0</v>
      </c>
      <c r="S3036" s="153">
        <f t="shared" si="402"/>
        <v>0</v>
      </c>
      <c r="T3036" s="364"/>
    </row>
    <row r="3037" ht="22.5" hidden="1" spans="1:20">
      <c r="A3037" s="158">
        <v>97660</v>
      </c>
      <c r="B3037" s="100" t="s">
        <v>252</v>
      </c>
      <c r="C3037" s="104" t="s">
        <v>278</v>
      </c>
      <c r="D3037" s="94" t="s">
        <v>279</v>
      </c>
      <c r="E3037" s="95">
        <v>0.77</v>
      </c>
      <c r="F3037" s="96">
        <f t="shared" si="396"/>
        <v>0.95</v>
      </c>
      <c r="G3037" s="107">
        <f>ROUND(SUM('NOVO HORIZONTE'!G3037),2)</f>
        <v>0</v>
      </c>
      <c r="H3037" s="107">
        <f t="shared" si="401"/>
        <v>0</v>
      </c>
      <c r="I3037" s="143">
        <f t="shared" si="397"/>
        <v>0</v>
      </c>
      <c r="J3037" s="142"/>
      <c r="K3037" s="228"/>
      <c r="L3037" s="7" t="str">
        <f t="shared" si="398"/>
        <v/>
      </c>
      <c r="M3037" s="7" t="str">
        <f t="shared" si="399"/>
        <v/>
      </c>
      <c r="N3037" s="7" t="str">
        <f t="shared" si="395"/>
        <v/>
      </c>
      <c r="O3037" s="144"/>
      <c r="P3037" s="355">
        <v>0</v>
      </c>
      <c r="Q3037" s="362">
        <f>SUM('NOVO HORIZONTE'!I3037)</f>
        <v>0</v>
      </c>
      <c r="R3037" s="363">
        <f t="shared" si="400"/>
        <v>0</v>
      </c>
      <c r="S3037" s="153">
        <f t="shared" si="402"/>
        <v>0</v>
      </c>
      <c r="T3037" s="364"/>
    </row>
    <row r="3038" ht="12.75" hidden="1" spans="1:20">
      <c r="A3038" s="158">
        <v>90447</v>
      </c>
      <c r="B3038" s="100" t="s">
        <v>252</v>
      </c>
      <c r="C3038" s="104" t="s">
        <v>3175</v>
      </c>
      <c r="D3038" s="94" t="s">
        <v>263</v>
      </c>
      <c r="E3038" s="95">
        <v>8.03</v>
      </c>
      <c r="F3038" s="96">
        <f t="shared" si="396"/>
        <v>9.86</v>
      </c>
      <c r="G3038" s="107">
        <f>ROUND(SUM('NOVO HORIZONTE'!G3038),2)</f>
        <v>0</v>
      </c>
      <c r="H3038" s="107">
        <f t="shared" si="401"/>
        <v>0</v>
      </c>
      <c r="I3038" s="143">
        <f t="shared" si="397"/>
        <v>0</v>
      </c>
      <c r="J3038" s="142"/>
      <c r="K3038" s="228"/>
      <c r="L3038" s="7" t="str">
        <f t="shared" si="398"/>
        <v/>
      </c>
      <c r="M3038" s="7" t="str">
        <f t="shared" si="399"/>
        <v/>
      </c>
      <c r="N3038" s="7" t="str">
        <f t="shared" si="395"/>
        <v/>
      </c>
      <c r="O3038" s="144"/>
      <c r="P3038" s="355">
        <v>0</v>
      </c>
      <c r="Q3038" s="362">
        <f>SUM('NOVO HORIZONTE'!I3038)</f>
        <v>0</v>
      </c>
      <c r="R3038" s="363">
        <f t="shared" si="400"/>
        <v>0</v>
      </c>
      <c r="S3038" s="153">
        <f t="shared" si="402"/>
        <v>0</v>
      </c>
      <c r="T3038" s="364"/>
    </row>
    <row r="3039" ht="12.75" hidden="1" spans="1:20">
      <c r="A3039" s="158">
        <v>90456</v>
      </c>
      <c r="B3039" s="100" t="s">
        <v>252</v>
      </c>
      <c r="C3039" s="104" t="s">
        <v>3176</v>
      </c>
      <c r="D3039" s="94" t="s">
        <v>279</v>
      </c>
      <c r="E3039" s="95">
        <v>5.16</v>
      </c>
      <c r="F3039" s="96">
        <f t="shared" si="396"/>
        <v>6.33</v>
      </c>
      <c r="G3039" s="107">
        <f>ROUND(SUM('NOVO HORIZONTE'!G3039),2)</f>
        <v>0</v>
      </c>
      <c r="H3039" s="107">
        <f t="shared" si="401"/>
        <v>0</v>
      </c>
      <c r="I3039" s="143">
        <f t="shared" si="397"/>
        <v>0</v>
      </c>
      <c r="J3039" s="142"/>
      <c r="K3039" s="228"/>
      <c r="L3039" s="7" t="str">
        <f t="shared" si="398"/>
        <v/>
      </c>
      <c r="M3039" s="7" t="str">
        <f t="shared" si="399"/>
        <v/>
      </c>
      <c r="N3039" s="7" t="str">
        <f t="shared" si="395"/>
        <v/>
      </c>
      <c r="O3039" s="144"/>
      <c r="P3039" s="355">
        <v>0</v>
      </c>
      <c r="Q3039" s="362">
        <f>SUM('NOVO HORIZONTE'!I3039)</f>
        <v>0</v>
      </c>
      <c r="R3039" s="363">
        <f t="shared" si="400"/>
        <v>0</v>
      </c>
      <c r="S3039" s="153">
        <f t="shared" si="402"/>
        <v>0</v>
      </c>
      <c r="T3039" s="364"/>
    </row>
    <row r="3040" ht="22.5" hidden="1" spans="1:20">
      <c r="A3040" s="158">
        <v>90457</v>
      </c>
      <c r="B3040" s="100" t="s">
        <v>252</v>
      </c>
      <c r="C3040" s="104" t="s">
        <v>3177</v>
      </c>
      <c r="D3040" s="94" t="s">
        <v>279</v>
      </c>
      <c r="E3040" s="95">
        <v>11.77</v>
      </c>
      <c r="F3040" s="96">
        <f t="shared" si="396"/>
        <v>14.45</v>
      </c>
      <c r="G3040" s="107">
        <f>ROUND(SUM('NOVO HORIZONTE'!G3040),2)</f>
        <v>0</v>
      </c>
      <c r="H3040" s="107">
        <f t="shared" si="401"/>
        <v>0</v>
      </c>
      <c r="I3040" s="143">
        <f t="shared" si="397"/>
        <v>0</v>
      </c>
      <c r="J3040" s="142"/>
      <c r="K3040" s="228"/>
      <c r="L3040" s="7" t="str">
        <f t="shared" si="398"/>
        <v/>
      </c>
      <c r="M3040" s="7" t="str">
        <f t="shared" si="399"/>
        <v/>
      </c>
      <c r="N3040" s="7" t="str">
        <f t="shared" si="395"/>
        <v/>
      </c>
      <c r="O3040" s="144"/>
      <c r="P3040" s="355">
        <v>0</v>
      </c>
      <c r="Q3040" s="362">
        <f>SUM('NOVO HORIZONTE'!I3040)</f>
        <v>0</v>
      </c>
      <c r="R3040" s="363">
        <f t="shared" si="400"/>
        <v>0</v>
      </c>
      <c r="S3040" s="153">
        <f t="shared" si="402"/>
        <v>0</v>
      </c>
      <c r="T3040" s="364"/>
    </row>
    <row r="3041" ht="12.75" hidden="1" spans="1:20">
      <c r="A3041" s="158">
        <v>90458</v>
      </c>
      <c r="B3041" s="100" t="s">
        <v>252</v>
      </c>
      <c r="C3041" s="104" t="s">
        <v>3178</v>
      </c>
      <c r="D3041" s="94" t="s">
        <v>279</v>
      </c>
      <c r="E3041" s="95">
        <v>33.41</v>
      </c>
      <c r="F3041" s="96">
        <f t="shared" si="396"/>
        <v>41.01</v>
      </c>
      <c r="G3041" s="107">
        <f>ROUND(SUM('NOVO HORIZONTE'!G3041),2)</f>
        <v>0</v>
      </c>
      <c r="H3041" s="107">
        <f t="shared" si="401"/>
        <v>0</v>
      </c>
      <c r="I3041" s="143">
        <f t="shared" si="397"/>
        <v>0</v>
      </c>
      <c r="J3041" s="142"/>
      <c r="K3041" s="228"/>
      <c r="L3041" s="7" t="str">
        <f t="shared" si="398"/>
        <v/>
      </c>
      <c r="M3041" s="7" t="str">
        <f t="shared" si="399"/>
        <v/>
      </c>
      <c r="N3041" s="7" t="str">
        <f t="shared" si="395"/>
        <v/>
      </c>
      <c r="O3041" s="144"/>
      <c r="P3041" s="355">
        <v>0</v>
      </c>
      <c r="Q3041" s="362">
        <f>SUM('NOVO HORIZONTE'!I3041)</f>
        <v>0</v>
      </c>
      <c r="R3041" s="363">
        <f t="shared" si="400"/>
        <v>0</v>
      </c>
      <c r="S3041" s="153">
        <f t="shared" si="402"/>
        <v>0</v>
      </c>
      <c r="T3041" s="364"/>
    </row>
    <row r="3042" ht="12.75" hidden="1" spans="1:20">
      <c r="A3042" s="154" t="s">
        <v>3179</v>
      </c>
      <c r="B3042" s="100"/>
      <c r="C3042" s="161" t="s">
        <v>3180</v>
      </c>
      <c r="D3042" s="94">
        <v>0</v>
      </c>
      <c r="E3042" s="95">
        <v>0</v>
      </c>
      <c r="F3042" s="96">
        <f t="shared" si="396"/>
        <v>0</v>
      </c>
      <c r="G3042" s="209">
        <f>ROUND(SUM('NOVO HORIZONTE'!G3042),2)</f>
        <v>0</v>
      </c>
      <c r="H3042" s="187">
        <f t="shared" si="401"/>
        <v>0</v>
      </c>
      <c r="I3042" s="190">
        <f t="shared" si="397"/>
        <v>0</v>
      </c>
      <c r="J3042" s="191"/>
      <c r="K3042" s="145" t="str">
        <f>IF(OR(SUM(I3043:I3097)&gt;0,SUM(I3043:I3097)&gt;0),"xx","")</f>
        <v/>
      </c>
      <c r="L3042" s="7" t="str">
        <f t="shared" si="398"/>
        <v/>
      </c>
      <c r="M3042" s="7" t="str">
        <f t="shared" si="399"/>
        <v/>
      </c>
      <c r="N3042" s="7" t="str">
        <f t="shared" si="395"/>
        <v/>
      </c>
      <c r="O3042" s="144"/>
      <c r="P3042" s="375"/>
      <c r="Q3042" s="362">
        <f>SUM('NOVO HORIZONTE'!I3042)</f>
        <v>0</v>
      </c>
      <c r="R3042" s="363">
        <f t="shared" si="400"/>
        <v>0</v>
      </c>
      <c r="S3042" s="153">
        <f t="shared" si="402"/>
        <v>0</v>
      </c>
      <c r="T3042" s="364"/>
    </row>
    <row r="3043" ht="22.5" hidden="1" spans="1:20">
      <c r="A3043" s="158">
        <v>101938</v>
      </c>
      <c r="B3043" s="100" t="s">
        <v>252</v>
      </c>
      <c r="C3043" s="104" t="s">
        <v>3181</v>
      </c>
      <c r="D3043" s="94" t="s">
        <v>279</v>
      </c>
      <c r="E3043" s="95">
        <v>127.45</v>
      </c>
      <c r="F3043" s="96">
        <f t="shared" si="396"/>
        <v>156.43</v>
      </c>
      <c r="G3043" s="209">
        <f>ROUND(SUM('NOVO HORIZONTE'!G3043),2)</f>
        <v>0</v>
      </c>
      <c r="H3043" s="209">
        <f t="shared" si="401"/>
        <v>0</v>
      </c>
      <c r="I3043" s="188">
        <f t="shared" si="397"/>
        <v>0</v>
      </c>
      <c r="J3043" s="142"/>
      <c r="K3043" s="228"/>
      <c r="L3043" s="7" t="str">
        <f t="shared" si="398"/>
        <v/>
      </c>
      <c r="M3043" s="7" t="str">
        <f t="shared" si="399"/>
        <v/>
      </c>
      <c r="N3043" s="7" t="str">
        <f t="shared" si="395"/>
        <v/>
      </c>
      <c r="O3043" s="144"/>
      <c r="P3043" s="355">
        <v>0</v>
      </c>
      <c r="Q3043" s="362">
        <f>SUM('NOVO HORIZONTE'!I3043)</f>
        <v>0</v>
      </c>
      <c r="R3043" s="363">
        <f t="shared" si="400"/>
        <v>0</v>
      </c>
      <c r="S3043" s="153">
        <f t="shared" si="402"/>
        <v>0</v>
      </c>
      <c r="T3043" s="364"/>
    </row>
    <row r="3044" ht="22.5" hidden="1" spans="1:20">
      <c r="A3044" s="158">
        <v>101489</v>
      </c>
      <c r="B3044" s="100" t="s">
        <v>252</v>
      </c>
      <c r="C3044" s="104" t="s">
        <v>3182</v>
      </c>
      <c r="D3044" s="94" t="s">
        <v>279</v>
      </c>
      <c r="E3044" s="95">
        <v>1507.06</v>
      </c>
      <c r="F3044" s="96">
        <f t="shared" si="396"/>
        <v>1849.77</v>
      </c>
      <c r="G3044" s="209">
        <f>ROUND(SUM('NOVO HORIZONTE'!G3044),2)</f>
        <v>0</v>
      </c>
      <c r="H3044" s="209">
        <f t="shared" si="401"/>
        <v>0</v>
      </c>
      <c r="I3044" s="188">
        <f t="shared" si="397"/>
        <v>0</v>
      </c>
      <c r="J3044" s="142"/>
      <c r="K3044" s="228"/>
      <c r="L3044" s="7" t="str">
        <f t="shared" si="398"/>
        <v/>
      </c>
      <c r="M3044" s="7" t="str">
        <f t="shared" si="399"/>
        <v/>
      </c>
      <c r="N3044" s="7" t="str">
        <f t="shared" si="395"/>
        <v/>
      </c>
      <c r="O3044" s="144"/>
      <c r="P3044" s="355">
        <v>0</v>
      </c>
      <c r="Q3044" s="362">
        <f>SUM('NOVO HORIZONTE'!I3044)</f>
        <v>0</v>
      </c>
      <c r="R3044" s="363">
        <f t="shared" si="400"/>
        <v>0</v>
      </c>
      <c r="S3044" s="153">
        <f t="shared" si="402"/>
        <v>0</v>
      </c>
      <c r="T3044" s="364"/>
    </row>
    <row r="3045" ht="22.5" hidden="1" spans="1:20">
      <c r="A3045" s="158">
        <v>101490</v>
      </c>
      <c r="B3045" s="100" t="s">
        <v>252</v>
      </c>
      <c r="C3045" s="104" t="s">
        <v>3183</v>
      </c>
      <c r="D3045" s="94" t="s">
        <v>279</v>
      </c>
      <c r="E3045" s="95">
        <v>1605.18</v>
      </c>
      <c r="F3045" s="96">
        <f t="shared" si="396"/>
        <v>1970.2</v>
      </c>
      <c r="G3045" s="209">
        <f>ROUND(SUM('NOVO HORIZONTE'!G3045),2)</f>
        <v>0</v>
      </c>
      <c r="H3045" s="209">
        <f t="shared" si="401"/>
        <v>0</v>
      </c>
      <c r="I3045" s="188">
        <f t="shared" si="397"/>
        <v>0</v>
      </c>
      <c r="J3045" s="142"/>
      <c r="K3045" s="228"/>
      <c r="L3045" s="7" t="str">
        <f t="shared" si="398"/>
        <v/>
      </c>
      <c r="M3045" s="7" t="str">
        <f t="shared" si="399"/>
        <v/>
      </c>
      <c r="N3045" s="7" t="str">
        <f t="shared" si="395"/>
        <v/>
      </c>
      <c r="O3045" s="144"/>
      <c r="P3045" s="355">
        <v>0</v>
      </c>
      <c r="Q3045" s="362">
        <f>SUM('NOVO HORIZONTE'!I3045)</f>
        <v>0</v>
      </c>
      <c r="R3045" s="363">
        <f t="shared" si="400"/>
        <v>0</v>
      </c>
      <c r="S3045" s="153">
        <f t="shared" si="402"/>
        <v>0</v>
      </c>
      <c r="T3045" s="364"/>
    </row>
    <row r="3046" ht="22.5" hidden="1" spans="1:20">
      <c r="A3046" s="158">
        <v>101491</v>
      </c>
      <c r="B3046" s="100" t="s">
        <v>252</v>
      </c>
      <c r="C3046" s="104" t="s">
        <v>3184</v>
      </c>
      <c r="D3046" s="94" t="s">
        <v>279</v>
      </c>
      <c r="E3046" s="95">
        <v>1632.79</v>
      </c>
      <c r="F3046" s="96">
        <f t="shared" si="396"/>
        <v>2004.09</v>
      </c>
      <c r="G3046" s="209">
        <f>ROUND(SUM('NOVO HORIZONTE'!G3046),2)</f>
        <v>0</v>
      </c>
      <c r="H3046" s="209">
        <f t="shared" si="401"/>
        <v>0</v>
      </c>
      <c r="I3046" s="188">
        <f t="shared" si="397"/>
        <v>0</v>
      </c>
      <c r="J3046" s="142"/>
      <c r="K3046" s="228"/>
      <c r="L3046" s="7" t="str">
        <f t="shared" si="398"/>
        <v/>
      </c>
      <c r="M3046" s="7" t="str">
        <f t="shared" si="399"/>
        <v/>
      </c>
      <c r="N3046" s="7" t="str">
        <f t="shared" si="395"/>
        <v/>
      </c>
      <c r="O3046" s="144"/>
      <c r="P3046" s="355">
        <v>0</v>
      </c>
      <c r="Q3046" s="362">
        <f>SUM('NOVO HORIZONTE'!I3046)</f>
        <v>0</v>
      </c>
      <c r="R3046" s="363">
        <f t="shared" si="400"/>
        <v>0</v>
      </c>
      <c r="S3046" s="153">
        <f t="shared" si="402"/>
        <v>0</v>
      </c>
      <c r="T3046" s="364"/>
    </row>
    <row r="3047" ht="22.5" hidden="1" spans="1:20">
      <c r="A3047" s="158">
        <v>101492</v>
      </c>
      <c r="B3047" s="100" t="s">
        <v>252</v>
      </c>
      <c r="C3047" s="104" t="s">
        <v>3185</v>
      </c>
      <c r="D3047" s="94" t="s">
        <v>279</v>
      </c>
      <c r="E3047" s="95">
        <v>1787.27</v>
      </c>
      <c r="F3047" s="96">
        <f t="shared" si="396"/>
        <v>2193.7</v>
      </c>
      <c r="G3047" s="209">
        <f>ROUND(SUM('NOVO HORIZONTE'!G3047),2)</f>
        <v>0</v>
      </c>
      <c r="H3047" s="209">
        <f t="shared" si="401"/>
        <v>0</v>
      </c>
      <c r="I3047" s="188">
        <f t="shared" si="397"/>
        <v>0</v>
      </c>
      <c r="J3047" s="142"/>
      <c r="K3047" s="228"/>
      <c r="L3047" s="7" t="str">
        <f t="shared" si="398"/>
        <v/>
      </c>
      <c r="M3047" s="7" t="str">
        <f t="shared" si="399"/>
        <v/>
      </c>
      <c r="N3047" s="7" t="str">
        <f t="shared" si="395"/>
        <v/>
      </c>
      <c r="O3047" s="144"/>
      <c r="P3047" s="355">
        <v>0</v>
      </c>
      <c r="Q3047" s="362">
        <f>SUM('NOVO HORIZONTE'!I3047)</f>
        <v>0</v>
      </c>
      <c r="R3047" s="363">
        <f t="shared" si="400"/>
        <v>0</v>
      </c>
      <c r="S3047" s="153">
        <f t="shared" si="402"/>
        <v>0</v>
      </c>
      <c r="T3047" s="364"/>
    </row>
    <row r="3048" ht="22.5" hidden="1" spans="1:20">
      <c r="A3048" s="158">
        <v>101493</v>
      </c>
      <c r="B3048" s="100" t="s">
        <v>252</v>
      </c>
      <c r="C3048" s="104" t="s">
        <v>3186</v>
      </c>
      <c r="D3048" s="94" t="s">
        <v>279</v>
      </c>
      <c r="E3048" s="95">
        <v>1487.05</v>
      </c>
      <c r="F3048" s="96">
        <f t="shared" si="396"/>
        <v>1825.21</v>
      </c>
      <c r="G3048" s="209">
        <f>ROUND(SUM('NOVO HORIZONTE'!G3048),2)</f>
        <v>0</v>
      </c>
      <c r="H3048" s="209">
        <f t="shared" si="401"/>
        <v>0</v>
      </c>
      <c r="I3048" s="188">
        <f t="shared" si="397"/>
        <v>0</v>
      </c>
      <c r="J3048" s="142"/>
      <c r="K3048" s="228"/>
      <c r="L3048" s="7" t="str">
        <f t="shared" si="398"/>
        <v/>
      </c>
      <c r="M3048" s="7" t="str">
        <f t="shared" si="399"/>
        <v/>
      </c>
      <c r="N3048" s="7" t="str">
        <f t="shared" si="395"/>
        <v/>
      </c>
      <c r="O3048" s="144"/>
      <c r="P3048" s="355">
        <v>0</v>
      </c>
      <c r="Q3048" s="362">
        <f>SUM('NOVO HORIZONTE'!I3048)</f>
        <v>0</v>
      </c>
      <c r="R3048" s="363">
        <f t="shared" si="400"/>
        <v>0</v>
      </c>
      <c r="S3048" s="153">
        <f t="shared" si="402"/>
        <v>0</v>
      </c>
      <c r="T3048" s="364"/>
    </row>
    <row r="3049" ht="22.5" hidden="1" spans="1:20">
      <c r="A3049" s="158">
        <v>101494</v>
      </c>
      <c r="B3049" s="100" t="s">
        <v>252</v>
      </c>
      <c r="C3049" s="104" t="s">
        <v>3187</v>
      </c>
      <c r="D3049" s="94" t="s">
        <v>279</v>
      </c>
      <c r="E3049" s="95">
        <v>1585.17</v>
      </c>
      <c r="F3049" s="96">
        <f t="shared" si="396"/>
        <v>1945.64</v>
      </c>
      <c r="G3049" s="209">
        <f>ROUND(SUM('NOVO HORIZONTE'!G3049),2)</f>
        <v>0</v>
      </c>
      <c r="H3049" s="209">
        <f t="shared" si="401"/>
        <v>0</v>
      </c>
      <c r="I3049" s="188">
        <f t="shared" si="397"/>
        <v>0</v>
      </c>
      <c r="J3049" s="142"/>
      <c r="K3049" s="228"/>
      <c r="L3049" s="7" t="str">
        <f t="shared" si="398"/>
        <v/>
      </c>
      <c r="M3049" s="7" t="str">
        <f t="shared" si="399"/>
        <v/>
      </c>
      <c r="N3049" s="7" t="str">
        <f t="shared" si="395"/>
        <v/>
      </c>
      <c r="O3049" s="144"/>
      <c r="P3049" s="355">
        <v>0</v>
      </c>
      <c r="Q3049" s="362">
        <f>SUM('NOVO HORIZONTE'!I3049)</f>
        <v>0</v>
      </c>
      <c r="R3049" s="363">
        <f t="shared" si="400"/>
        <v>0</v>
      </c>
      <c r="S3049" s="153">
        <f t="shared" si="402"/>
        <v>0</v>
      </c>
      <c r="T3049" s="364"/>
    </row>
    <row r="3050" ht="22.5" hidden="1" spans="1:20">
      <c r="A3050" s="158">
        <v>101495</v>
      </c>
      <c r="B3050" s="100" t="s">
        <v>252</v>
      </c>
      <c r="C3050" s="104" t="s">
        <v>3188</v>
      </c>
      <c r="D3050" s="94" t="s">
        <v>279</v>
      </c>
      <c r="E3050" s="95">
        <v>1612.78</v>
      </c>
      <c r="F3050" s="96">
        <f t="shared" si="396"/>
        <v>1979.53</v>
      </c>
      <c r="G3050" s="209">
        <f>ROUND(SUM('NOVO HORIZONTE'!G3050),2)</f>
        <v>0</v>
      </c>
      <c r="H3050" s="209">
        <f t="shared" si="401"/>
        <v>0</v>
      </c>
      <c r="I3050" s="188">
        <f t="shared" si="397"/>
        <v>0</v>
      </c>
      <c r="J3050" s="142"/>
      <c r="K3050" s="228"/>
      <c r="L3050" s="7" t="str">
        <f t="shared" si="398"/>
        <v/>
      </c>
      <c r="M3050" s="7" t="str">
        <f t="shared" si="399"/>
        <v/>
      </c>
      <c r="N3050" s="7" t="str">
        <f t="shared" si="395"/>
        <v/>
      </c>
      <c r="O3050" s="144"/>
      <c r="P3050" s="355">
        <v>0</v>
      </c>
      <c r="Q3050" s="362">
        <f>SUM('NOVO HORIZONTE'!I3050)</f>
        <v>0</v>
      </c>
      <c r="R3050" s="363">
        <f t="shared" si="400"/>
        <v>0</v>
      </c>
      <c r="S3050" s="153">
        <f t="shared" si="402"/>
        <v>0</v>
      </c>
      <c r="T3050" s="364"/>
    </row>
    <row r="3051" ht="22.5" hidden="1" spans="1:20">
      <c r="A3051" s="158">
        <v>101496</v>
      </c>
      <c r="B3051" s="100" t="s">
        <v>252</v>
      </c>
      <c r="C3051" s="104" t="s">
        <v>3189</v>
      </c>
      <c r="D3051" s="94" t="s">
        <v>279</v>
      </c>
      <c r="E3051" s="95">
        <v>1767.26</v>
      </c>
      <c r="F3051" s="96">
        <f t="shared" si="396"/>
        <v>2169.13</v>
      </c>
      <c r="G3051" s="209">
        <f>ROUND(SUM('NOVO HORIZONTE'!G3051),2)</f>
        <v>0</v>
      </c>
      <c r="H3051" s="209">
        <f t="shared" si="401"/>
        <v>0</v>
      </c>
      <c r="I3051" s="188">
        <f t="shared" si="397"/>
        <v>0</v>
      </c>
      <c r="J3051" s="142"/>
      <c r="K3051" s="228"/>
      <c r="L3051" s="7" t="str">
        <f t="shared" si="398"/>
        <v/>
      </c>
      <c r="M3051" s="7" t="str">
        <f t="shared" si="399"/>
        <v/>
      </c>
      <c r="N3051" s="7" t="str">
        <f t="shared" ref="N3051:N3114" si="403">M3051</f>
        <v/>
      </c>
      <c r="O3051" s="144"/>
      <c r="P3051" s="355">
        <v>0</v>
      </c>
      <c r="Q3051" s="362">
        <f>SUM('NOVO HORIZONTE'!I3051)</f>
        <v>0</v>
      </c>
      <c r="R3051" s="363">
        <f t="shared" si="400"/>
        <v>0</v>
      </c>
      <c r="S3051" s="153">
        <f t="shared" si="402"/>
        <v>0</v>
      </c>
      <c r="T3051" s="364"/>
    </row>
    <row r="3052" ht="22.5" hidden="1" spans="1:20">
      <c r="A3052" s="158">
        <v>101497</v>
      </c>
      <c r="B3052" s="100" t="s">
        <v>252</v>
      </c>
      <c r="C3052" s="104" t="s">
        <v>3190</v>
      </c>
      <c r="D3052" s="94" t="s">
        <v>279</v>
      </c>
      <c r="E3052" s="95">
        <v>1782.8</v>
      </c>
      <c r="F3052" s="96">
        <f t="shared" si="396"/>
        <v>2188.21</v>
      </c>
      <c r="G3052" s="209">
        <f>ROUND(SUM('NOVO HORIZONTE'!G3052),2)</f>
        <v>0</v>
      </c>
      <c r="H3052" s="209">
        <f t="shared" si="401"/>
        <v>0</v>
      </c>
      <c r="I3052" s="188">
        <f t="shared" si="397"/>
        <v>0</v>
      </c>
      <c r="J3052" s="142"/>
      <c r="K3052" s="228"/>
      <c r="L3052" s="7" t="str">
        <f t="shared" si="398"/>
        <v/>
      </c>
      <c r="M3052" s="7" t="str">
        <f t="shared" si="399"/>
        <v/>
      </c>
      <c r="N3052" s="7" t="str">
        <f t="shared" si="403"/>
        <v/>
      </c>
      <c r="O3052" s="144"/>
      <c r="P3052" s="355">
        <v>0</v>
      </c>
      <c r="Q3052" s="362">
        <f>SUM('NOVO HORIZONTE'!I3052)</f>
        <v>0</v>
      </c>
      <c r="R3052" s="363">
        <f t="shared" si="400"/>
        <v>0</v>
      </c>
      <c r="S3052" s="153">
        <f t="shared" si="402"/>
        <v>0</v>
      </c>
      <c r="T3052" s="364"/>
    </row>
    <row r="3053" ht="22.5" hidden="1" spans="1:20">
      <c r="A3053" s="158">
        <v>101498</v>
      </c>
      <c r="B3053" s="100" t="s">
        <v>252</v>
      </c>
      <c r="C3053" s="104" t="s">
        <v>3191</v>
      </c>
      <c r="D3053" s="94" t="s">
        <v>279</v>
      </c>
      <c r="E3053" s="95">
        <v>1931.32</v>
      </c>
      <c r="F3053" s="96">
        <f t="shared" si="396"/>
        <v>2370.5</v>
      </c>
      <c r="G3053" s="209">
        <f>ROUND(SUM('NOVO HORIZONTE'!G3053),2)</f>
        <v>0</v>
      </c>
      <c r="H3053" s="209">
        <f t="shared" si="401"/>
        <v>0</v>
      </c>
      <c r="I3053" s="188">
        <f t="shared" si="397"/>
        <v>0</v>
      </c>
      <c r="J3053" s="142"/>
      <c r="K3053" s="228"/>
      <c r="L3053" s="7" t="str">
        <f t="shared" si="398"/>
        <v/>
      </c>
      <c r="M3053" s="7" t="str">
        <f t="shared" si="399"/>
        <v/>
      </c>
      <c r="N3053" s="7" t="str">
        <f t="shared" si="403"/>
        <v/>
      </c>
      <c r="O3053" s="144"/>
      <c r="P3053" s="355">
        <v>0</v>
      </c>
      <c r="Q3053" s="362">
        <f>SUM('NOVO HORIZONTE'!I3053)</f>
        <v>0</v>
      </c>
      <c r="R3053" s="363">
        <f t="shared" si="400"/>
        <v>0</v>
      </c>
      <c r="S3053" s="153">
        <f t="shared" si="402"/>
        <v>0</v>
      </c>
      <c r="T3053" s="364"/>
    </row>
    <row r="3054" ht="22.5" hidden="1" spans="1:20">
      <c r="A3054" s="158">
        <v>101499</v>
      </c>
      <c r="B3054" s="100" t="s">
        <v>252</v>
      </c>
      <c r="C3054" s="104" t="s">
        <v>3192</v>
      </c>
      <c r="D3054" s="94" t="s">
        <v>279</v>
      </c>
      <c r="E3054" s="95">
        <v>1973.11</v>
      </c>
      <c r="F3054" s="96">
        <f t="shared" ref="F3054:F3117" si="404">IF(E3054=0,0,IF(P3054=0,ROUND(E3054*(1+E$13),2),ROUND(E3054*(1+E$12),2)))</f>
        <v>2421.8</v>
      </c>
      <c r="G3054" s="209">
        <f>ROUND(SUM('NOVO HORIZONTE'!G3054),2)</f>
        <v>0</v>
      </c>
      <c r="H3054" s="209">
        <f t="shared" si="401"/>
        <v>0</v>
      </c>
      <c r="I3054" s="188">
        <f t="shared" ref="I3054:I3117" si="405">IF(ISBLANK(G3054),0,ROUND(G3054*H3054,2))</f>
        <v>0</v>
      </c>
      <c r="J3054" s="142"/>
      <c r="K3054" s="228"/>
      <c r="L3054" s="7" t="str">
        <f t="shared" ref="L3054:L3117" si="406">IF(K3054="X","x",IF(K3054="xx","x",IF(I3054&gt;0,"x","")))</f>
        <v/>
      </c>
      <c r="M3054" s="7" t="str">
        <f t="shared" ref="M3054:M3117" si="407">IF(K3054="X","x",IF(K3054="xx","x",IF(I3054&gt;0,"x","")))</f>
        <v/>
      </c>
      <c r="N3054" s="7" t="str">
        <f t="shared" si="403"/>
        <v/>
      </c>
      <c r="O3054" s="144"/>
      <c r="P3054" s="355">
        <v>0</v>
      </c>
      <c r="Q3054" s="362">
        <f>SUM('NOVO HORIZONTE'!I3054)</f>
        <v>0</v>
      </c>
      <c r="R3054" s="363">
        <f t="shared" ref="R3054:R3117" si="408">I3054-Q3054</f>
        <v>0</v>
      </c>
      <c r="S3054" s="153">
        <f t="shared" si="402"/>
        <v>0</v>
      </c>
      <c r="T3054" s="364"/>
    </row>
    <row r="3055" ht="22.5" hidden="1" spans="1:20">
      <c r="A3055" s="158">
        <v>101500</v>
      </c>
      <c r="B3055" s="100" t="s">
        <v>252</v>
      </c>
      <c r="C3055" s="104" t="s">
        <v>3193</v>
      </c>
      <c r="D3055" s="94" t="s">
        <v>279</v>
      </c>
      <c r="E3055" s="95">
        <v>2185.78</v>
      </c>
      <c r="F3055" s="96">
        <f t="shared" si="404"/>
        <v>2682.83</v>
      </c>
      <c r="G3055" s="209">
        <f>ROUND(SUM('NOVO HORIZONTE'!G3055),2)</f>
        <v>0</v>
      </c>
      <c r="H3055" s="209">
        <f t="shared" ref="H3055:H3118" si="409">IF(G3055=0,0,F3055)</f>
        <v>0</v>
      </c>
      <c r="I3055" s="188">
        <f t="shared" si="405"/>
        <v>0</v>
      </c>
      <c r="J3055" s="142"/>
      <c r="K3055" s="228"/>
      <c r="L3055" s="7" t="str">
        <f t="shared" si="406"/>
        <v/>
      </c>
      <c r="M3055" s="7" t="str">
        <f t="shared" si="407"/>
        <v/>
      </c>
      <c r="N3055" s="7" t="str">
        <f t="shared" si="403"/>
        <v/>
      </c>
      <c r="O3055" s="144"/>
      <c r="P3055" s="355">
        <v>0</v>
      </c>
      <c r="Q3055" s="362">
        <f>SUM('NOVO HORIZONTE'!I3055)</f>
        <v>0</v>
      </c>
      <c r="R3055" s="363">
        <f t="shared" si="408"/>
        <v>0</v>
      </c>
      <c r="S3055" s="153">
        <f t="shared" si="402"/>
        <v>0</v>
      </c>
      <c r="T3055" s="364"/>
    </row>
    <row r="3056" ht="22.5" hidden="1" spans="1:20">
      <c r="A3056" s="158">
        <v>101501</v>
      </c>
      <c r="B3056" s="100" t="s">
        <v>252</v>
      </c>
      <c r="C3056" s="104" t="s">
        <v>3194</v>
      </c>
      <c r="D3056" s="94" t="s">
        <v>279</v>
      </c>
      <c r="E3056" s="95">
        <v>1770.67</v>
      </c>
      <c r="F3056" s="96">
        <f t="shared" si="404"/>
        <v>2173.32</v>
      </c>
      <c r="G3056" s="209">
        <f>ROUND(SUM('NOVO HORIZONTE'!G3056),2)</f>
        <v>0</v>
      </c>
      <c r="H3056" s="209">
        <f t="shared" si="409"/>
        <v>0</v>
      </c>
      <c r="I3056" s="188">
        <f t="shared" si="405"/>
        <v>0</v>
      </c>
      <c r="J3056" s="142"/>
      <c r="K3056" s="228"/>
      <c r="L3056" s="7" t="str">
        <f t="shared" si="406"/>
        <v/>
      </c>
      <c r="M3056" s="7" t="str">
        <f t="shared" si="407"/>
        <v/>
      </c>
      <c r="N3056" s="7" t="str">
        <f t="shared" si="403"/>
        <v/>
      </c>
      <c r="O3056" s="144"/>
      <c r="P3056" s="355">
        <v>0</v>
      </c>
      <c r="Q3056" s="362">
        <f>SUM('NOVO HORIZONTE'!I3056)</f>
        <v>0</v>
      </c>
      <c r="R3056" s="363">
        <f t="shared" si="408"/>
        <v>0</v>
      </c>
      <c r="S3056" s="153">
        <f t="shared" si="402"/>
        <v>0</v>
      </c>
      <c r="T3056" s="364"/>
    </row>
    <row r="3057" ht="22.5" hidden="1" spans="1:20">
      <c r="A3057" s="158">
        <v>101502</v>
      </c>
      <c r="B3057" s="100" t="s">
        <v>252</v>
      </c>
      <c r="C3057" s="104" t="s">
        <v>3195</v>
      </c>
      <c r="D3057" s="94" t="s">
        <v>279</v>
      </c>
      <c r="E3057" s="95">
        <v>1919.19</v>
      </c>
      <c r="F3057" s="96">
        <f t="shared" si="404"/>
        <v>2355.61</v>
      </c>
      <c r="G3057" s="209">
        <f>ROUND(SUM('NOVO HORIZONTE'!G3057),2)</f>
        <v>0</v>
      </c>
      <c r="H3057" s="209">
        <f t="shared" si="409"/>
        <v>0</v>
      </c>
      <c r="I3057" s="188">
        <f t="shared" si="405"/>
        <v>0</v>
      </c>
      <c r="J3057" s="142"/>
      <c r="K3057" s="228"/>
      <c r="L3057" s="7" t="str">
        <f t="shared" si="406"/>
        <v/>
      </c>
      <c r="M3057" s="7" t="str">
        <f t="shared" si="407"/>
        <v/>
      </c>
      <c r="N3057" s="7" t="str">
        <f t="shared" si="403"/>
        <v/>
      </c>
      <c r="O3057" s="144"/>
      <c r="P3057" s="355">
        <v>0</v>
      </c>
      <c r="Q3057" s="362">
        <f>SUM('NOVO HORIZONTE'!I3057)</f>
        <v>0</v>
      </c>
      <c r="R3057" s="363">
        <f t="shared" si="408"/>
        <v>0</v>
      </c>
      <c r="S3057" s="153">
        <f t="shared" si="402"/>
        <v>0</v>
      </c>
      <c r="T3057" s="364"/>
    </row>
    <row r="3058" ht="22.5" hidden="1" spans="1:20">
      <c r="A3058" s="158">
        <v>101503</v>
      </c>
      <c r="B3058" s="100" t="s">
        <v>252</v>
      </c>
      <c r="C3058" s="104" t="s">
        <v>3196</v>
      </c>
      <c r="D3058" s="94" t="s">
        <v>279</v>
      </c>
      <c r="E3058" s="95">
        <v>1960.98</v>
      </c>
      <c r="F3058" s="96">
        <f t="shared" si="404"/>
        <v>2406.91</v>
      </c>
      <c r="G3058" s="209">
        <f>ROUND(SUM('NOVO HORIZONTE'!G3058),2)</f>
        <v>0</v>
      </c>
      <c r="H3058" s="209">
        <f t="shared" si="409"/>
        <v>0</v>
      </c>
      <c r="I3058" s="188">
        <f t="shared" si="405"/>
        <v>0</v>
      </c>
      <c r="J3058" s="142"/>
      <c r="K3058" s="228"/>
      <c r="L3058" s="7" t="str">
        <f t="shared" si="406"/>
        <v/>
      </c>
      <c r="M3058" s="7" t="str">
        <f t="shared" si="407"/>
        <v/>
      </c>
      <c r="N3058" s="7" t="str">
        <f t="shared" si="403"/>
        <v/>
      </c>
      <c r="O3058" s="144"/>
      <c r="P3058" s="355">
        <v>0</v>
      </c>
      <c r="Q3058" s="362">
        <f>SUM('NOVO HORIZONTE'!I3058)</f>
        <v>0</v>
      </c>
      <c r="R3058" s="363">
        <f t="shared" si="408"/>
        <v>0</v>
      </c>
      <c r="S3058" s="153">
        <f t="shared" si="402"/>
        <v>0</v>
      </c>
      <c r="T3058" s="364"/>
    </row>
    <row r="3059" ht="22.5" hidden="1" spans="1:20">
      <c r="A3059" s="158">
        <v>101504</v>
      </c>
      <c r="B3059" s="100" t="s">
        <v>252</v>
      </c>
      <c r="C3059" s="104" t="s">
        <v>3197</v>
      </c>
      <c r="D3059" s="94" t="s">
        <v>279</v>
      </c>
      <c r="E3059" s="95">
        <v>2173.65</v>
      </c>
      <c r="F3059" s="96">
        <f t="shared" si="404"/>
        <v>2667.94</v>
      </c>
      <c r="G3059" s="209">
        <f>ROUND(SUM('NOVO HORIZONTE'!G3059),2)</f>
        <v>0</v>
      </c>
      <c r="H3059" s="209">
        <f t="shared" si="409"/>
        <v>0</v>
      </c>
      <c r="I3059" s="188">
        <f t="shared" si="405"/>
        <v>0</v>
      </c>
      <c r="J3059" s="142"/>
      <c r="K3059" s="228"/>
      <c r="L3059" s="7" t="str">
        <f t="shared" si="406"/>
        <v/>
      </c>
      <c r="M3059" s="7" t="str">
        <f t="shared" si="407"/>
        <v/>
      </c>
      <c r="N3059" s="7" t="str">
        <f t="shared" si="403"/>
        <v/>
      </c>
      <c r="O3059" s="144"/>
      <c r="P3059" s="355">
        <v>0</v>
      </c>
      <c r="Q3059" s="362">
        <f>SUM('NOVO HORIZONTE'!I3059)</f>
        <v>0</v>
      </c>
      <c r="R3059" s="363">
        <f t="shared" si="408"/>
        <v>0</v>
      </c>
      <c r="S3059" s="153">
        <f t="shared" si="402"/>
        <v>0</v>
      </c>
      <c r="T3059" s="364"/>
    </row>
    <row r="3060" ht="22.5" hidden="1" spans="1:20">
      <c r="A3060" s="158">
        <v>101505</v>
      </c>
      <c r="B3060" s="100" t="s">
        <v>252</v>
      </c>
      <c r="C3060" s="104" t="s">
        <v>3198</v>
      </c>
      <c r="D3060" s="94" t="s">
        <v>279</v>
      </c>
      <c r="E3060" s="95">
        <v>1896.69</v>
      </c>
      <c r="F3060" s="96">
        <f t="shared" si="404"/>
        <v>2328</v>
      </c>
      <c r="G3060" s="209">
        <f>ROUND(SUM('NOVO HORIZONTE'!G3060),2)</f>
        <v>0</v>
      </c>
      <c r="H3060" s="209">
        <f t="shared" si="409"/>
        <v>0</v>
      </c>
      <c r="I3060" s="188">
        <f t="shared" si="405"/>
        <v>0</v>
      </c>
      <c r="J3060" s="142"/>
      <c r="K3060" s="228"/>
      <c r="L3060" s="7" t="str">
        <f t="shared" si="406"/>
        <v/>
      </c>
      <c r="M3060" s="7" t="str">
        <f t="shared" si="407"/>
        <v/>
      </c>
      <c r="N3060" s="7" t="str">
        <f t="shared" si="403"/>
        <v/>
      </c>
      <c r="O3060" s="144"/>
      <c r="P3060" s="355">
        <v>0</v>
      </c>
      <c r="Q3060" s="362">
        <f>SUM('NOVO HORIZONTE'!I3060)</f>
        <v>0</v>
      </c>
      <c r="R3060" s="363">
        <f t="shared" si="408"/>
        <v>0</v>
      </c>
      <c r="S3060" s="153">
        <f t="shared" si="402"/>
        <v>0</v>
      </c>
      <c r="T3060" s="364"/>
    </row>
    <row r="3061" ht="22.5" hidden="1" spans="1:20">
      <c r="A3061" s="158">
        <v>101506</v>
      </c>
      <c r="B3061" s="100" t="s">
        <v>252</v>
      </c>
      <c r="C3061" s="104" t="s">
        <v>3199</v>
      </c>
      <c r="D3061" s="94" t="s">
        <v>279</v>
      </c>
      <c r="E3061" s="95">
        <v>2094.72</v>
      </c>
      <c r="F3061" s="96">
        <f t="shared" si="404"/>
        <v>2571.06</v>
      </c>
      <c r="G3061" s="209">
        <f>ROUND(SUM('NOVO HORIZONTE'!G3061),2)</f>
        <v>0</v>
      </c>
      <c r="H3061" s="209">
        <f t="shared" si="409"/>
        <v>0</v>
      </c>
      <c r="I3061" s="188">
        <f t="shared" si="405"/>
        <v>0</v>
      </c>
      <c r="J3061" s="142"/>
      <c r="K3061" s="228"/>
      <c r="L3061" s="7" t="str">
        <f t="shared" si="406"/>
        <v/>
      </c>
      <c r="M3061" s="7" t="str">
        <f t="shared" si="407"/>
        <v/>
      </c>
      <c r="N3061" s="7" t="str">
        <f t="shared" si="403"/>
        <v/>
      </c>
      <c r="O3061" s="144"/>
      <c r="P3061" s="355">
        <v>0</v>
      </c>
      <c r="Q3061" s="362">
        <f>SUM('NOVO HORIZONTE'!I3061)</f>
        <v>0</v>
      </c>
      <c r="R3061" s="363">
        <f t="shared" si="408"/>
        <v>0</v>
      </c>
      <c r="S3061" s="153">
        <f t="shared" si="402"/>
        <v>0</v>
      </c>
      <c r="T3061" s="364"/>
    </row>
    <row r="3062" ht="22.5" hidden="1" spans="1:20">
      <c r="A3062" s="158">
        <v>101507</v>
      </c>
      <c r="B3062" s="100" t="s">
        <v>252</v>
      </c>
      <c r="C3062" s="104" t="s">
        <v>3200</v>
      </c>
      <c r="D3062" s="94" t="s">
        <v>279</v>
      </c>
      <c r="E3062" s="95">
        <v>2150.44</v>
      </c>
      <c r="F3062" s="96">
        <f t="shared" si="404"/>
        <v>2639.45</v>
      </c>
      <c r="G3062" s="209">
        <f>ROUND(SUM('NOVO HORIZONTE'!G3062),2)</f>
        <v>0</v>
      </c>
      <c r="H3062" s="209">
        <f t="shared" si="409"/>
        <v>0</v>
      </c>
      <c r="I3062" s="188">
        <f t="shared" si="405"/>
        <v>0</v>
      </c>
      <c r="J3062" s="142"/>
      <c r="K3062" s="228"/>
      <c r="L3062" s="7" t="str">
        <f t="shared" si="406"/>
        <v/>
      </c>
      <c r="M3062" s="7" t="str">
        <f t="shared" si="407"/>
        <v/>
      </c>
      <c r="N3062" s="7" t="str">
        <f t="shared" si="403"/>
        <v/>
      </c>
      <c r="O3062" s="144"/>
      <c r="P3062" s="355">
        <v>0</v>
      </c>
      <c r="Q3062" s="362">
        <f>SUM('NOVO HORIZONTE'!I3062)</f>
        <v>0</v>
      </c>
      <c r="R3062" s="363">
        <f t="shared" si="408"/>
        <v>0</v>
      </c>
      <c r="S3062" s="153">
        <f t="shared" si="402"/>
        <v>0</v>
      </c>
      <c r="T3062" s="364"/>
    </row>
    <row r="3063" ht="22.5" hidden="1" spans="1:20">
      <c r="A3063" s="158">
        <v>101508</v>
      </c>
      <c r="B3063" s="100" t="s">
        <v>252</v>
      </c>
      <c r="C3063" s="104" t="s">
        <v>3201</v>
      </c>
      <c r="D3063" s="94" t="s">
        <v>279</v>
      </c>
      <c r="E3063" s="95">
        <v>2420.28</v>
      </c>
      <c r="F3063" s="96">
        <f t="shared" si="404"/>
        <v>2970.65</v>
      </c>
      <c r="G3063" s="209">
        <f>ROUND(SUM('NOVO HORIZONTE'!G3063),2)</f>
        <v>0</v>
      </c>
      <c r="H3063" s="209">
        <f t="shared" si="409"/>
        <v>0</v>
      </c>
      <c r="I3063" s="188">
        <f t="shared" si="405"/>
        <v>0</v>
      </c>
      <c r="J3063" s="142"/>
      <c r="K3063" s="228"/>
      <c r="L3063" s="7" t="str">
        <f t="shared" si="406"/>
        <v/>
      </c>
      <c r="M3063" s="7" t="str">
        <f t="shared" si="407"/>
        <v/>
      </c>
      <c r="N3063" s="7" t="str">
        <f t="shared" si="403"/>
        <v/>
      </c>
      <c r="O3063" s="144"/>
      <c r="P3063" s="355">
        <v>0</v>
      </c>
      <c r="Q3063" s="362">
        <f>SUM('NOVO HORIZONTE'!I3063)</f>
        <v>0</v>
      </c>
      <c r="R3063" s="363">
        <f t="shared" si="408"/>
        <v>0</v>
      </c>
      <c r="S3063" s="153">
        <f t="shared" si="402"/>
        <v>0</v>
      </c>
      <c r="T3063" s="364"/>
    </row>
    <row r="3064" ht="22.5" hidden="1" spans="1:20">
      <c r="A3064" s="158">
        <v>101509</v>
      </c>
      <c r="B3064" s="100" t="s">
        <v>252</v>
      </c>
      <c r="C3064" s="104" t="s">
        <v>3202</v>
      </c>
      <c r="D3064" s="94" t="s">
        <v>279</v>
      </c>
      <c r="E3064" s="95">
        <v>2020.87</v>
      </c>
      <c r="F3064" s="96">
        <f t="shared" si="404"/>
        <v>2480.42</v>
      </c>
      <c r="G3064" s="209">
        <f>ROUND(SUM('NOVO HORIZONTE'!G3064),2)</f>
        <v>0</v>
      </c>
      <c r="H3064" s="209">
        <f t="shared" si="409"/>
        <v>0</v>
      </c>
      <c r="I3064" s="188">
        <f t="shared" si="405"/>
        <v>0</v>
      </c>
      <c r="J3064" s="142"/>
      <c r="K3064" s="228"/>
      <c r="L3064" s="7" t="str">
        <f t="shared" si="406"/>
        <v/>
      </c>
      <c r="M3064" s="7" t="str">
        <f t="shared" si="407"/>
        <v/>
      </c>
      <c r="N3064" s="7" t="str">
        <f t="shared" si="403"/>
        <v/>
      </c>
      <c r="O3064" s="144"/>
      <c r="P3064" s="355">
        <v>0</v>
      </c>
      <c r="Q3064" s="362">
        <f>SUM('NOVO HORIZONTE'!I3064)</f>
        <v>0</v>
      </c>
      <c r="R3064" s="363">
        <f t="shared" si="408"/>
        <v>0</v>
      </c>
      <c r="S3064" s="153">
        <f t="shared" si="402"/>
        <v>0</v>
      </c>
      <c r="T3064" s="364"/>
    </row>
    <row r="3065" ht="22.5" hidden="1" spans="1:20">
      <c r="A3065" s="158">
        <v>101510</v>
      </c>
      <c r="B3065" s="100" t="s">
        <v>252</v>
      </c>
      <c r="C3065" s="104" t="s">
        <v>3203</v>
      </c>
      <c r="D3065" s="94" t="s">
        <v>279</v>
      </c>
      <c r="E3065" s="95">
        <v>2218.9</v>
      </c>
      <c r="F3065" s="96">
        <f t="shared" si="404"/>
        <v>2723.48</v>
      </c>
      <c r="G3065" s="209">
        <f>ROUND(SUM('NOVO HORIZONTE'!G3065),2)</f>
        <v>0</v>
      </c>
      <c r="H3065" s="209">
        <f t="shared" si="409"/>
        <v>0</v>
      </c>
      <c r="I3065" s="188">
        <f t="shared" si="405"/>
        <v>0</v>
      </c>
      <c r="J3065" s="142"/>
      <c r="K3065" s="228"/>
      <c r="L3065" s="7" t="str">
        <f t="shared" si="406"/>
        <v/>
      </c>
      <c r="M3065" s="7" t="str">
        <f t="shared" si="407"/>
        <v/>
      </c>
      <c r="N3065" s="7" t="str">
        <f t="shared" si="403"/>
        <v/>
      </c>
      <c r="O3065" s="144"/>
      <c r="P3065" s="355">
        <v>0</v>
      </c>
      <c r="Q3065" s="362">
        <f>SUM('NOVO HORIZONTE'!I3065)</f>
        <v>0</v>
      </c>
      <c r="R3065" s="363">
        <f t="shared" si="408"/>
        <v>0</v>
      </c>
      <c r="S3065" s="153">
        <f t="shared" si="402"/>
        <v>0</v>
      </c>
      <c r="T3065" s="364"/>
    </row>
    <row r="3066" ht="22.5" hidden="1" spans="1:20">
      <c r="A3066" s="158">
        <v>101511</v>
      </c>
      <c r="B3066" s="100" t="s">
        <v>252</v>
      </c>
      <c r="C3066" s="104" t="s">
        <v>3204</v>
      </c>
      <c r="D3066" s="94" t="s">
        <v>279</v>
      </c>
      <c r="E3066" s="95">
        <v>2274.62</v>
      </c>
      <c r="F3066" s="96">
        <f t="shared" si="404"/>
        <v>2791.87</v>
      </c>
      <c r="G3066" s="209">
        <f>ROUND(SUM('NOVO HORIZONTE'!G3066),2)</f>
        <v>0</v>
      </c>
      <c r="H3066" s="209">
        <f t="shared" si="409"/>
        <v>0</v>
      </c>
      <c r="I3066" s="188">
        <f t="shared" si="405"/>
        <v>0</v>
      </c>
      <c r="J3066" s="142"/>
      <c r="K3066" s="228"/>
      <c r="L3066" s="7" t="str">
        <f t="shared" si="406"/>
        <v/>
      </c>
      <c r="M3066" s="7" t="str">
        <f t="shared" si="407"/>
        <v/>
      </c>
      <c r="N3066" s="7" t="str">
        <f t="shared" si="403"/>
        <v/>
      </c>
      <c r="O3066" s="144"/>
      <c r="P3066" s="355">
        <v>0</v>
      </c>
      <c r="Q3066" s="362">
        <f>SUM('NOVO HORIZONTE'!I3066)</f>
        <v>0</v>
      </c>
      <c r="R3066" s="363">
        <f t="shared" si="408"/>
        <v>0</v>
      </c>
      <c r="S3066" s="153">
        <f t="shared" si="402"/>
        <v>0</v>
      </c>
      <c r="T3066" s="364"/>
    </row>
    <row r="3067" ht="22.5" hidden="1" spans="1:20">
      <c r="A3067" s="158">
        <v>101512</v>
      </c>
      <c r="B3067" s="100" t="s">
        <v>252</v>
      </c>
      <c r="C3067" s="104" t="s">
        <v>3205</v>
      </c>
      <c r="D3067" s="94" t="s">
        <v>279</v>
      </c>
      <c r="E3067" s="95">
        <v>2544.46</v>
      </c>
      <c r="F3067" s="96">
        <f t="shared" si="404"/>
        <v>3123.07</v>
      </c>
      <c r="G3067" s="209">
        <f>ROUND(SUM('NOVO HORIZONTE'!G3067),2)</f>
        <v>0</v>
      </c>
      <c r="H3067" s="209">
        <f t="shared" si="409"/>
        <v>0</v>
      </c>
      <c r="I3067" s="188">
        <f t="shared" si="405"/>
        <v>0</v>
      </c>
      <c r="J3067" s="142"/>
      <c r="K3067" s="228"/>
      <c r="L3067" s="7" t="str">
        <f t="shared" si="406"/>
        <v/>
      </c>
      <c r="M3067" s="7" t="str">
        <f t="shared" si="407"/>
        <v/>
      </c>
      <c r="N3067" s="7" t="str">
        <f t="shared" si="403"/>
        <v/>
      </c>
      <c r="O3067" s="144"/>
      <c r="P3067" s="355">
        <v>0</v>
      </c>
      <c r="Q3067" s="362">
        <f>SUM('NOVO HORIZONTE'!I3067)</f>
        <v>0</v>
      </c>
      <c r="R3067" s="363">
        <f t="shared" si="408"/>
        <v>0</v>
      </c>
      <c r="S3067" s="153">
        <f t="shared" si="402"/>
        <v>0</v>
      </c>
      <c r="T3067" s="364"/>
    </row>
    <row r="3068" ht="22.5" hidden="1" spans="1:20">
      <c r="A3068" s="158">
        <v>101513</v>
      </c>
      <c r="B3068" s="100" t="s">
        <v>252</v>
      </c>
      <c r="C3068" s="104" t="s">
        <v>3206</v>
      </c>
      <c r="D3068" s="94" t="s">
        <v>279</v>
      </c>
      <c r="E3068" s="95">
        <v>840</v>
      </c>
      <c r="F3068" s="96">
        <f t="shared" si="404"/>
        <v>1031.02</v>
      </c>
      <c r="G3068" s="209">
        <f>ROUND(SUM('NOVO HORIZONTE'!G3068),2)</f>
        <v>0</v>
      </c>
      <c r="H3068" s="209">
        <f t="shared" si="409"/>
        <v>0</v>
      </c>
      <c r="I3068" s="188">
        <f t="shared" si="405"/>
        <v>0</v>
      </c>
      <c r="J3068" s="142"/>
      <c r="K3068" s="228"/>
      <c r="L3068" s="7" t="str">
        <f t="shared" si="406"/>
        <v/>
      </c>
      <c r="M3068" s="7" t="str">
        <f t="shared" si="407"/>
        <v/>
      </c>
      <c r="N3068" s="7" t="str">
        <f t="shared" si="403"/>
        <v/>
      </c>
      <c r="O3068" s="144"/>
      <c r="P3068" s="355">
        <v>0</v>
      </c>
      <c r="Q3068" s="362">
        <f>SUM('NOVO HORIZONTE'!I3068)</f>
        <v>0</v>
      </c>
      <c r="R3068" s="363">
        <f t="shared" si="408"/>
        <v>0</v>
      </c>
      <c r="S3068" s="153">
        <f t="shared" si="402"/>
        <v>0</v>
      </c>
      <c r="T3068" s="364"/>
    </row>
    <row r="3069" ht="22.5" hidden="1" spans="1:20">
      <c r="A3069" s="158">
        <v>101514</v>
      </c>
      <c r="B3069" s="100" t="s">
        <v>252</v>
      </c>
      <c r="C3069" s="104" t="s">
        <v>3207</v>
      </c>
      <c r="D3069" s="94" t="s">
        <v>279</v>
      </c>
      <c r="E3069" s="95">
        <v>957.75</v>
      </c>
      <c r="F3069" s="96">
        <f t="shared" si="404"/>
        <v>1175.54</v>
      </c>
      <c r="G3069" s="209">
        <f>ROUND(SUM('NOVO HORIZONTE'!G3069),2)</f>
        <v>0</v>
      </c>
      <c r="H3069" s="209">
        <f t="shared" si="409"/>
        <v>0</v>
      </c>
      <c r="I3069" s="188">
        <f t="shared" si="405"/>
        <v>0</v>
      </c>
      <c r="J3069" s="142"/>
      <c r="K3069" s="228"/>
      <c r="L3069" s="7" t="str">
        <f t="shared" si="406"/>
        <v/>
      </c>
      <c r="M3069" s="7" t="str">
        <f t="shared" si="407"/>
        <v/>
      </c>
      <c r="N3069" s="7" t="str">
        <f t="shared" si="403"/>
        <v/>
      </c>
      <c r="O3069" s="144"/>
      <c r="P3069" s="355">
        <v>0</v>
      </c>
      <c r="Q3069" s="362">
        <f>SUM('NOVO HORIZONTE'!I3069)</f>
        <v>0</v>
      </c>
      <c r="R3069" s="363">
        <f t="shared" si="408"/>
        <v>0</v>
      </c>
      <c r="S3069" s="153">
        <f t="shared" si="402"/>
        <v>0</v>
      </c>
      <c r="T3069" s="364"/>
    </row>
    <row r="3070" ht="22.5" hidden="1" spans="1:20">
      <c r="A3070" s="158">
        <v>101515</v>
      </c>
      <c r="B3070" s="100" t="s">
        <v>252</v>
      </c>
      <c r="C3070" s="104" t="s">
        <v>3208</v>
      </c>
      <c r="D3070" s="94" t="s">
        <v>279</v>
      </c>
      <c r="E3070" s="95">
        <v>990.88</v>
      </c>
      <c r="F3070" s="96">
        <f t="shared" si="404"/>
        <v>1216.21</v>
      </c>
      <c r="G3070" s="209">
        <f>ROUND(SUM('NOVO HORIZONTE'!G3070),2)</f>
        <v>0</v>
      </c>
      <c r="H3070" s="209">
        <f t="shared" si="409"/>
        <v>0</v>
      </c>
      <c r="I3070" s="188">
        <f t="shared" si="405"/>
        <v>0</v>
      </c>
      <c r="J3070" s="142"/>
      <c r="K3070" s="228"/>
      <c r="L3070" s="7" t="str">
        <f t="shared" si="406"/>
        <v/>
      </c>
      <c r="M3070" s="7" t="str">
        <f t="shared" si="407"/>
        <v/>
      </c>
      <c r="N3070" s="7" t="str">
        <f t="shared" si="403"/>
        <v/>
      </c>
      <c r="O3070" s="144"/>
      <c r="P3070" s="355">
        <v>0</v>
      </c>
      <c r="Q3070" s="362">
        <f>SUM('NOVO HORIZONTE'!I3070)</f>
        <v>0</v>
      </c>
      <c r="R3070" s="363">
        <f t="shared" si="408"/>
        <v>0</v>
      </c>
      <c r="S3070" s="153">
        <f t="shared" si="402"/>
        <v>0</v>
      </c>
      <c r="T3070" s="364"/>
    </row>
    <row r="3071" ht="22.5" hidden="1" spans="1:20">
      <c r="A3071" s="158">
        <v>101516</v>
      </c>
      <c r="B3071" s="100" t="s">
        <v>252</v>
      </c>
      <c r="C3071" s="104" t="s">
        <v>3209</v>
      </c>
      <c r="D3071" s="94" t="s">
        <v>279</v>
      </c>
      <c r="E3071" s="95">
        <v>1126.84</v>
      </c>
      <c r="F3071" s="96">
        <f t="shared" si="404"/>
        <v>1383.08</v>
      </c>
      <c r="G3071" s="209">
        <f>ROUND(SUM('NOVO HORIZONTE'!G3071),2)</f>
        <v>0</v>
      </c>
      <c r="H3071" s="209">
        <f t="shared" si="409"/>
        <v>0</v>
      </c>
      <c r="I3071" s="188">
        <f t="shared" si="405"/>
        <v>0</v>
      </c>
      <c r="J3071" s="142"/>
      <c r="K3071" s="228"/>
      <c r="L3071" s="7" t="str">
        <f t="shared" si="406"/>
        <v/>
      </c>
      <c r="M3071" s="7" t="str">
        <f t="shared" si="407"/>
        <v/>
      </c>
      <c r="N3071" s="7" t="str">
        <f t="shared" si="403"/>
        <v/>
      </c>
      <c r="O3071" s="144"/>
      <c r="P3071" s="355">
        <v>0</v>
      </c>
      <c r="Q3071" s="362">
        <f>SUM('NOVO HORIZONTE'!I3071)</f>
        <v>0</v>
      </c>
      <c r="R3071" s="363">
        <f t="shared" si="408"/>
        <v>0</v>
      </c>
      <c r="S3071" s="153">
        <f t="shared" si="402"/>
        <v>0</v>
      </c>
      <c r="T3071" s="364"/>
    </row>
    <row r="3072" ht="22.5" hidden="1" spans="1:20">
      <c r="A3072" s="158">
        <v>101517</v>
      </c>
      <c r="B3072" s="100" t="s">
        <v>252</v>
      </c>
      <c r="C3072" s="104" t="s">
        <v>3210</v>
      </c>
      <c r="D3072" s="94" t="s">
        <v>279</v>
      </c>
      <c r="E3072" s="95">
        <v>819.99</v>
      </c>
      <c r="F3072" s="96">
        <f t="shared" si="404"/>
        <v>1006.46</v>
      </c>
      <c r="G3072" s="209">
        <f>ROUND(SUM('NOVO HORIZONTE'!G3072),2)</f>
        <v>0</v>
      </c>
      <c r="H3072" s="209">
        <f t="shared" si="409"/>
        <v>0</v>
      </c>
      <c r="I3072" s="188">
        <f t="shared" si="405"/>
        <v>0</v>
      </c>
      <c r="J3072" s="142"/>
      <c r="K3072" s="228"/>
      <c r="L3072" s="7" t="str">
        <f t="shared" si="406"/>
        <v/>
      </c>
      <c r="M3072" s="7" t="str">
        <f t="shared" si="407"/>
        <v/>
      </c>
      <c r="N3072" s="7" t="str">
        <f t="shared" si="403"/>
        <v/>
      </c>
      <c r="O3072" s="144"/>
      <c r="P3072" s="355">
        <v>0</v>
      </c>
      <c r="Q3072" s="362">
        <f>SUM('NOVO HORIZONTE'!I3072)</f>
        <v>0</v>
      </c>
      <c r="R3072" s="363">
        <f t="shared" si="408"/>
        <v>0</v>
      </c>
      <c r="S3072" s="153">
        <f t="shared" si="402"/>
        <v>0</v>
      </c>
      <c r="T3072" s="364"/>
    </row>
    <row r="3073" ht="22.5" hidden="1" spans="1:20">
      <c r="A3073" s="158">
        <v>101518</v>
      </c>
      <c r="B3073" s="100" t="s">
        <v>252</v>
      </c>
      <c r="C3073" s="104" t="s">
        <v>3211</v>
      </c>
      <c r="D3073" s="94" t="s">
        <v>279</v>
      </c>
      <c r="E3073" s="95">
        <v>937.74</v>
      </c>
      <c r="F3073" s="96">
        <f t="shared" si="404"/>
        <v>1150.98</v>
      </c>
      <c r="G3073" s="209">
        <f>ROUND(SUM('NOVO HORIZONTE'!G3073),2)</f>
        <v>0</v>
      </c>
      <c r="H3073" s="209">
        <f t="shared" si="409"/>
        <v>0</v>
      </c>
      <c r="I3073" s="188">
        <f t="shared" si="405"/>
        <v>0</v>
      </c>
      <c r="J3073" s="142"/>
      <c r="K3073" s="228"/>
      <c r="L3073" s="7" t="str">
        <f t="shared" si="406"/>
        <v/>
      </c>
      <c r="M3073" s="7" t="str">
        <f t="shared" si="407"/>
        <v/>
      </c>
      <c r="N3073" s="7" t="str">
        <f t="shared" si="403"/>
        <v/>
      </c>
      <c r="O3073" s="144"/>
      <c r="P3073" s="355">
        <v>0</v>
      </c>
      <c r="Q3073" s="362">
        <f>SUM('NOVO HORIZONTE'!I3073)</f>
        <v>0</v>
      </c>
      <c r="R3073" s="363">
        <f t="shared" si="408"/>
        <v>0</v>
      </c>
      <c r="S3073" s="153">
        <f t="shared" si="402"/>
        <v>0</v>
      </c>
      <c r="T3073" s="364"/>
    </row>
    <row r="3074" ht="22.5" hidden="1" spans="1:20">
      <c r="A3074" s="158">
        <v>101519</v>
      </c>
      <c r="B3074" s="100" t="s">
        <v>252</v>
      </c>
      <c r="C3074" s="104" t="s">
        <v>3212</v>
      </c>
      <c r="D3074" s="94" t="s">
        <v>279</v>
      </c>
      <c r="E3074" s="95">
        <v>970.87</v>
      </c>
      <c r="F3074" s="96">
        <f t="shared" si="404"/>
        <v>1191.65</v>
      </c>
      <c r="G3074" s="209">
        <f>ROUND(SUM('NOVO HORIZONTE'!G3074),2)</f>
        <v>0</v>
      </c>
      <c r="H3074" s="209">
        <f t="shared" si="409"/>
        <v>0</v>
      </c>
      <c r="I3074" s="188">
        <f t="shared" si="405"/>
        <v>0</v>
      </c>
      <c r="J3074" s="142"/>
      <c r="K3074" s="228"/>
      <c r="L3074" s="7" t="str">
        <f t="shared" si="406"/>
        <v/>
      </c>
      <c r="M3074" s="7" t="str">
        <f t="shared" si="407"/>
        <v/>
      </c>
      <c r="N3074" s="7" t="str">
        <f t="shared" si="403"/>
        <v/>
      </c>
      <c r="O3074" s="144"/>
      <c r="P3074" s="355">
        <v>0</v>
      </c>
      <c r="Q3074" s="362">
        <f>SUM('NOVO HORIZONTE'!I3074)</f>
        <v>0</v>
      </c>
      <c r="R3074" s="363">
        <f t="shared" si="408"/>
        <v>0</v>
      </c>
      <c r="S3074" s="153">
        <f t="shared" si="402"/>
        <v>0</v>
      </c>
      <c r="T3074" s="364"/>
    </row>
    <row r="3075" ht="22.5" hidden="1" spans="1:20">
      <c r="A3075" s="158">
        <v>101520</v>
      </c>
      <c r="B3075" s="100" t="s">
        <v>252</v>
      </c>
      <c r="C3075" s="104" t="s">
        <v>3213</v>
      </c>
      <c r="D3075" s="94" t="s">
        <v>279</v>
      </c>
      <c r="E3075" s="95">
        <v>1106.83</v>
      </c>
      <c r="F3075" s="96">
        <f t="shared" si="404"/>
        <v>1358.52</v>
      </c>
      <c r="G3075" s="209">
        <f>ROUND(SUM('NOVO HORIZONTE'!G3075),2)</f>
        <v>0</v>
      </c>
      <c r="H3075" s="209">
        <f t="shared" si="409"/>
        <v>0</v>
      </c>
      <c r="I3075" s="188">
        <f t="shared" si="405"/>
        <v>0</v>
      </c>
      <c r="J3075" s="142"/>
      <c r="K3075" s="228"/>
      <c r="L3075" s="7" t="str">
        <f t="shared" si="406"/>
        <v/>
      </c>
      <c r="M3075" s="7" t="str">
        <f t="shared" si="407"/>
        <v/>
      </c>
      <c r="N3075" s="7" t="str">
        <f t="shared" si="403"/>
        <v/>
      </c>
      <c r="O3075" s="144"/>
      <c r="P3075" s="355">
        <v>0</v>
      </c>
      <c r="Q3075" s="362">
        <f>SUM('NOVO HORIZONTE'!I3075)</f>
        <v>0</v>
      </c>
      <c r="R3075" s="363">
        <f t="shared" si="408"/>
        <v>0</v>
      </c>
      <c r="S3075" s="153">
        <f t="shared" si="402"/>
        <v>0</v>
      </c>
      <c r="T3075" s="364"/>
    </row>
    <row r="3076" ht="22.5" hidden="1" spans="1:20">
      <c r="A3076" s="158">
        <v>101521</v>
      </c>
      <c r="B3076" s="100" t="s">
        <v>252</v>
      </c>
      <c r="C3076" s="104" t="s">
        <v>3214</v>
      </c>
      <c r="D3076" s="94" t="s">
        <v>279</v>
      </c>
      <c r="E3076" s="95">
        <v>1130.83</v>
      </c>
      <c r="F3076" s="96">
        <f t="shared" si="404"/>
        <v>1387.98</v>
      </c>
      <c r="G3076" s="209">
        <f>ROUND(SUM('NOVO HORIZONTE'!G3076),2)</f>
        <v>0</v>
      </c>
      <c r="H3076" s="209">
        <f t="shared" si="409"/>
        <v>0</v>
      </c>
      <c r="I3076" s="188">
        <f t="shared" si="405"/>
        <v>0</v>
      </c>
      <c r="J3076" s="142"/>
      <c r="K3076" s="228"/>
      <c r="L3076" s="7" t="str">
        <f t="shared" si="406"/>
        <v/>
      </c>
      <c r="M3076" s="7" t="str">
        <f t="shared" si="407"/>
        <v/>
      </c>
      <c r="N3076" s="7" t="str">
        <f t="shared" si="403"/>
        <v/>
      </c>
      <c r="O3076" s="144"/>
      <c r="P3076" s="355">
        <v>0</v>
      </c>
      <c r="Q3076" s="362">
        <f>SUM('NOVO HORIZONTE'!I3076)</f>
        <v>0</v>
      </c>
      <c r="R3076" s="363">
        <f t="shared" si="408"/>
        <v>0</v>
      </c>
      <c r="S3076" s="153">
        <f t="shared" si="402"/>
        <v>0</v>
      </c>
      <c r="T3076" s="364"/>
    </row>
    <row r="3077" ht="22.5" hidden="1" spans="1:20">
      <c r="A3077" s="158">
        <v>101522</v>
      </c>
      <c r="B3077" s="100" t="s">
        <v>252</v>
      </c>
      <c r="C3077" s="104" t="s">
        <v>3215</v>
      </c>
      <c r="D3077" s="94" t="s">
        <v>279</v>
      </c>
      <c r="E3077" s="95">
        <v>1307.45</v>
      </c>
      <c r="F3077" s="96">
        <f t="shared" si="404"/>
        <v>1604.76</v>
      </c>
      <c r="G3077" s="209">
        <f>ROUND(SUM('NOVO HORIZONTE'!G3077),2)</f>
        <v>0</v>
      </c>
      <c r="H3077" s="209">
        <f t="shared" si="409"/>
        <v>0</v>
      </c>
      <c r="I3077" s="188">
        <f t="shared" si="405"/>
        <v>0</v>
      </c>
      <c r="J3077" s="142"/>
      <c r="K3077" s="228"/>
      <c r="L3077" s="7" t="str">
        <f t="shared" si="406"/>
        <v/>
      </c>
      <c r="M3077" s="7" t="str">
        <f t="shared" si="407"/>
        <v/>
      </c>
      <c r="N3077" s="7" t="str">
        <f t="shared" si="403"/>
        <v/>
      </c>
      <c r="O3077" s="144"/>
      <c r="P3077" s="355">
        <v>0</v>
      </c>
      <c r="Q3077" s="362">
        <f>SUM('NOVO HORIZONTE'!I3077)</f>
        <v>0</v>
      </c>
      <c r="R3077" s="363">
        <f t="shared" si="408"/>
        <v>0</v>
      </c>
      <c r="S3077" s="153">
        <f t="shared" si="402"/>
        <v>0</v>
      </c>
      <c r="T3077" s="364"/>
    </row>
    <row r="3078" ht="22.5" hidden="1" spans="1:20">
      <c r="A3078" s="158">
        <v>101523</v>
      </c>
      <c r="B3078" s="100" t="s">
        <v>252</v>
      </c>
      <c r="C3078" s="104" t="s">
        <v>3216</v>
      </c>
      <c r="D3078" s="94" t="s">
        <v>279</v>
      </c>
      <c r="E3078" s="95">
        <v>1357.14</v>
      </c>
      <c r="F3078" s="96">
        <f t="shared" si="404"/>
        <v>1665.75</v>
      </c>
      <c r="G3078" s="209">
        <f>ROUND(SUM('NOVO HORIZONTE'!G3078),2)</f>
        <v>0</v>
      </c>
      <c r="H3078" s="209">
        <f t="shared" si="409"/>
        <v>0</v>
      </c>
      <c r="I3078" s="188">
        <f t="shared" si="405"/>
        <v>0</v>
      </c>
      <c r="J3078" s="142"/>
      <c r="K3078" s="228"/>
      <c r="L3078" s="7" t="str">
        <f t="shared" si="406"/>
        <v/>
      </c>
      <c r="M3078" s="7" t="str">
        <f t="shared" si="407"/>
        <v/>
      </c>
      <c r="N3078" s="7" t="str">
        <f t="shared" si="403"/>
        <v/>
      </c>
      <c r="O3078" s="144"/>
      <c r="P3078" s="355">
        <v>0</v>
      </c>
      <c r="Q3078" s="362">
        <f>SUM('NOVO HORIZONTE'!I3078)</f>
        <v>0</v>
      </c>
      <c r="R3078" s="363">
        <f t="shared" si="408"/>
        <v>0</v>
      </c>
      <c r="S3078" s="153">
        <f t="shared" si="402"/>
        <v>0</v>
      </c>
      <c r="T3078" s="364"/>
    </row>
    <row r="3079" ht="22.5" hidden="1" spans="1:20">
      <c r="A3079" s="158">
        <v>101524</v>
      </c>
      <c r="B3079" s="100" t="s">
        <v>252</v>
      </c>
      <c r="C3079" s="104" t="s">
        <v>3217</v>
      </c>
      <c r="D3079" s="94" t="s">
        <v>279</v>
      </c>
      <c r="E3079" s="95">
        <v>1561.08</v>
      </c>
      <c r="F3079" s="96">
        <f t="shared" si="404"/>
        <v>1916.07</v>
      </c>
      <c r="G3079" s="209">
        <f>ROUND(SUM('NOVO HORIZONTE'!G3079),2)</f>
        <v>0</v>
      </c>
      <c r="H3079" s="209">
        <f t="shared" si="409"/>
        <v>0</v>
      </c>
      <c r="I3079" s="188">
        <f t="shared" si="405"/>
        <v>0</v>
      </c>
      <c r="J3079" s="142"/>
      <c r="K3079" s="228"/>
      <c r="L3079" s="7" t="str">
        <f t="shared" si="406"/>
        <v/>
      </c>
      <c r="M3079" s="7" t="str">
        <f t="shared" si="407"/>
        <v/>
      </c>
      <c r="N3079" s="7" t="str">
        <f t="shared" si="403"/>
        <v/>
      </c>
      <c r="O3079" s="144"/>
      <c r="P3079" s="355">
        <v>0</v>
      </c>
      <c r="Q3079" s="362">
        <f>SUM('NOVO HORIZONTE'!I3079)</f>
        <v>0</v>
      </c>
      <c r="R3079" s="363">
        <f t="shared" si="408"/>
        <v>0</v>
      </c>
      <c r="S3079" s="153">
        <f t="shared" si="402"/>
        <v>0</v>
      </c>
      <c r="T3079" s="364"/>
    </row>
    <row r="3080" ht="22.5" hidden="1" spans="1:20">
      <c r="A3080" s="158">
        <v>101525</v>
      </c>
      <c r="B3080" s="100" t="s">
        <v>252</v>
      </c>
      <c r="C3080" s="104" t="s">
        <v>3218</v>
      </c>
      <c r="D3080" s="94" t="s">
        <v>279</v>
      </c>
      <c r="E3080" s="95">
        <v>1118.71</v>
      </c>
      <c r="F3080" s="96">
        <f t="shared" si="404"/>
        <v>1373.1</v>
      </c>
      <c r="G3080" s="209">
        <f>ROUND(SUM('NOVO HORIZONTE'!G3080),2)</f>
        <v>0</v>
      </c>
      <c r="H3080" s="209">
        <f t="shared" si="409"/>
        <v>0</v>
      </c>
      <c r="I3080" s="188">
        <f t="shared" si="405"/>
        <v>0</v>
      </c>
      <c r="J3080" s="142"/>
      <c r="K3080" s="228"/>
      <c r="L3080" s="7" t="str">
        <f t="shared" si="406"/>
        <v/>
      </c>
      <c r="M3080" s="7" t="str">
        <f t="shared" si="407"/>
        <v/>
      </c>
      <c r="N3080" s="7" t="str">
        <f t="shared" si="403"/>
        <v/>
      </c>
      <c r="O3080" s="144"/>
      <c r="P3080" s="355">
        <v>0</v>
      </c>
      <c r="Q3080" s="362">
        <f>SUM('NOVO HORIZONTE'!I3080)</f>
        <v>0</v>
      </c>
      <c r="R3080" s="363">
        <f t="shared" si="408"/>
        <v>0</v>
      </c>
      <c r="S3080" s="153">
        <f t="shared" si="402"/>
        <v>0</v>
      </c>
      <c r="T3080" s="364"/>
    </row>
    <row r="3081" ht="22.5" hidden="1" spans="1:20">
      <c r="A3081" s="158">
        <v>101526</v>
      </c>
      <c r="B3081" s="100" t="s">
        <v>252</v>
      </c>
      <c r="C3081" s="104" t="s">
        <v>3219</v>
      </c>
      <c r="D3081" s="94" t="s">
        <v>279</v>
      </c>
      <c r="E3081" s="95">
        <v>1295.33</v>
      </c>
      <c r="F3081" s="96">
        <f t="shared" si="404"/>
        <v>1589.89</v>
      </c>
      <c r="G3081" s="209">
        <f>ROUND(SUM('NOVO HORIZONTE'!G3081),2)</f>
        <v>0</v>
      </c>
      <c r="H3081" s="209">
        <f t="shared" si="409"/>
        <v>0</v>
      </c>
      <c r="I3081" s="188">
        <f t="shared" si="405"/>
        <v>0</v>
      </c>
      <c r="J3081" s="142"/>
      <c r="K3081" s="228"/>
      <c r="L3081" s="7" t="str">
        <f t="shared" si="406"/>
        <v/>
      </c>
      <c r="M3081" s="7" t="str">
        <f t="shared" si="407"/>
        <v/>
      </c>
      <c r="N3081" s="7" t="str">
        <f t="shared" si="403"/>
        <v/>
      </c>
      <c r="O3081" s="144"/>
      <c r="P3081" s="355">
        <v>0</v>
      </c>
      <c r="Q3081" s="362">
        <f>SUM('NOVO HORIZONTE'!I3081)</f>
        <v>0</v>
      </c>
      <c r="R3081" s="363">
        <f t="shared" si="408"/>
        <v>0</v>
      </c>
      <c r="S3081" s="153">
        <f t="shared" si="402"/>
        <v>0</v>
      </c>
      <c r="T3081" s="364"/>
    </row>
    <row r="3082" ht="22.5" hidden="1" spans="1:20">
      <c r="A3082" s="158">
        <v>101527</v>
      </c>
      <c r="B3082" s="100" t="s">
        <v>252</v>
      </c>
      <c r="C3082" s="104" t="s">
        <v>3220</v>
      </c>
      <c r="D3082" s="94" t="s">
        <v>279</v>
      </c>
      <c r="E3082" s="95">
        <v>1345.02</v>
      </c>
      <c r="F3082" s="96">
        <f t="shared" si="404"/>
        <v>1650.88</v>
      </c>
      <c r="G3082" s="209">
        <f>ROUND(SUM('NOVO HORIZONTE'!G3082),2)</f>
        <v>0</v>
      </c>
      <c r="H3082" s="209">
        <f t="shared" si="409"/>
        <v>0</v>
      </c>
      <c r="I3082" s="188">
        <f t="shared" si="405"/>
        <v>0</v>
      </c>
      <c r="J3082" s="142"/>
      <c r="K3082" s="228"/>
      <c r="L3082" s="7" t="str">
        <f t="shared" si="406"/>
        <v/>
      </c>
      <c r="M3082" s="7" t="str">
        <f t="shared" si="407"/>
        <v/>
      </c>
      <c r="N3082" s="7" t="str">
        <f t="shared" si="403"/>
        <v/>
      </c>
      <c r="O3082" s="144"/>
      <c r="P3082" s="355">
        <v>0</v>
      </c>
      <c r="Q3082" s="362">
        <f>SUM('NOVO HORIZONTE'!I3082)</f>
        <v>0</v>
      </c>
      <c r="R3082" s="363">
        <f t="shared" si="408"/>
        <v>0</v>
      </c>
      <c r="S3082" s="153">
        <f t="shared" si="402"/>
        <v>0</v>
      </c>
      <c r="T3082" s="364"/>
    </row>
    <row r="3083" ht="22.5" hidden="1" spans="1:20">
      <c r="A3083" s="158">
        <v>101528</v>
      </c>
      <c r="B3083" s="100" t="s">
        <v>252</v>
      </c>
      <c r="C3083" s="104" t="s">
        <v>3221</v>
      </c>
      <c r="D3083" s="94" t="s">
        <v>279</v>
      </c>
      <c r="E3083" s="95">
        <v>1548.96</v>
      </c>
      <c r="F3083" s="96">
        <f t="shared" si="404"/>
        <v>1901.19</v>
      </c>
      <c r="G3083" s="209">
        <f>ROUND(SUM('NOVO HORIZONTE'!G3083),2)</f>
        <v>0</v>
      </c>
      <c r="H3083" s="209">
        <f t="shared" si="409"/>
        <v>0</v>
      </c>
      <c r="I3083" s="188">
        <f t="shared" si="405"/>
        <v>0</v>
      </c>
      <c r="J3083" s="142"/>
      <c r="K3083" s="228"/>
      <c r="L3083" s="7" t="str">
        <f t="shared" si="406"/>
        <v/>
      </c>
      <c r="M3083" s="7" t="str">
        <f t="shared" si="407"/>
        <v/>
      </c>
      <c r="N3083" s="7" t="str">
        <f t="shared" si="403"/>
        <v/>
      </c>
      <c r="O3083" s="144"/>
      <c r="P3083" s="355">
        <v>0</v>
      </c>
      <c r="Q3083" s="362">
        <f>SUM('NOVO HORIZONTE'!I3083)</f>
        <v>0</v>
      </c>
      <c r="R3083" s="363">
        <f t="shared" si="408"/>
        <v>0</v>
      </c>
      <c r="S3083" s="153">
        <f t="shared" si="402"/>
        <v>0</v>
      </c>
      <c r="T3083" s="364"/>
    </row>
    <row r="3084" ht="22.5" hidden="1" spans="1:20">
      <c r="A3084" s="158">
        <v>101529</v>
      </c>
      <c r="B3084" s="100" t="s">
        <v>252</v>
      </c>
      <c r="C3084" s="104" t="s">
        <v>3222</v>
      </c>
      <c r="D3084" s="94" t="s">
        <v>279</v>
      </c>
      <c r="E3084" s="95">
        <v>1261.4</v>
      </c>
      <c r="F3084" s="96">
        <f t="shared" si="404"/>
        <v>1548.24</v>
      </c>
      <c r="G3084" s="209">
        <f>ROUND(SUM('NOVO HORIZONTE'!G3084),2)</f>
        <v>0</v>
      </c>
      <c r="H3084" s="209">
        <f t="shared" si="409"/>
        <v>0</v>
      </c>
      <c r="I3084" s="188">
        <f t="shared" si="405"/>
        <v>0</v>
      </c>
      <c r="J3084" s="142"/>
      <c r="K3084" s="228"/>
      <c r="L3084" s="7" t="str">
        <f t="shared" si="406"/>
        <v/>
      </c>
      <c r="M3084" s="7" t="str">
        <f t="shared" si="407"/>
        <v/>
      </c>
      <c r="N3084" s="7" t="str">
        <f t="shared" si="403"/>
        <v/>
      </c>
      <c r="O3084" s="144"/>
      <c r="P3084" s="355">
        <v>0</v>
      </c>
      <c r="Q3084" s="362">
        <f>SUM('NOVO HORIZONTE'!I3084)</f>
        <v>0</v>
      </c>
      <c r="R3084" s="363">
        <f t="shared" si="408"/>
        <v>0</v>
      </c>
      <c r="S3084" s="153">
        <f t="shared" si="402"/>
        <v>0</v>
      </c>
      <c r="T3084" s="364"/>
    </row>
    <row r="3085" ht="22.5" hidden="1" spans="1:20">
      <c r="A3085" s="158">
        <v>101530</v>
      </c>
      <c r="B3085" s="100" t="s">
        <v>252</v>
      </c>
      <c r="C3085" s="104" t="s">
        <v>3223</v>
      </c>
      <c r="D3085" s="94" t="s">
        <v>279</v>
      </c>
      <c r="E3085" s="95">
        <v>1496.89</v>
      </c>
      <c r="F3085" s="96">
        <f t="shared" si="404"/>
        <v>1837.28</v>
      </c>
      <c r="G3085" s="209">
        <f>ROUND(SUM('NOVO HORIZONTE'!G3085),2)</f>
        <v>0</v>
      </c>
      <c r="H3085" s="209">
        <f t="shared" si="409"/>
        <v>0</v>
      </c>
      <c r="I3085" s="188">
        <f t="shared" si="405"/>
        <v>0</v>
      </c>
      <c r="J3085" s="142"/>
      <c r="K3085" s="228"/>
      <c r="L3085" s="7" t="str">
        <f t="shared" si="406"/>
        <v/>
      </c>
      <c r="M3085" s="7" t="str">
        <f t="shared" si="407"/>
        <v/>
      </c>
      <c r="N3085" s="7" t="str">
        <f t="shared" si="403"/>
        <v/>
      </c>
      <c r="O3085" s="144"/>
      <c r="P3085" s="355">
        <v>0</v>
      </c>
      <c r="Q3085" s="362">
        <f>SUM('NOVO HORIZONTE'!I3085)</f>
        <v>0</v>
      </c>
      <c r="R3085" s="363">
        <f t="shared" si="408"/>
        <v>0</v>
      </c>
      <c r="S3085" s="153">
        <f t="shared" si="402"/>
        <v>0</v>
      </c>
      <c r="T3085" s="364"/>
    </row>
    <row r="3086" ht="22.5" hidden="1" spans="1:20">
      <c r="A3086" s="158">
        <v>101531</v>
      </c>
      <c r="B3086" s="100" t="s">
        <v>252</v>
      </c>
      <c r="C3086" s="104" t="s">
        <v>3224</v>
      </c>
      <c r="D3086" s="94" t="s">
        <v>279</v>
      </c>
      <c r="E3086" s="95">
        <v>1563.15</v>
      </c>
      <c r="F3086" s="96">
        <f t="shared" si="404"/>
        <v>1918.61</v>
      </c>
      <c r="G3086" s="209">
        <f>ROUND(SUM('NOVO HORIZONTE'!G3086),2)</f>
        <v>0</v>
      </c>
      <c r="H3086" s="209">
        <f t="shared" si="409"/>
        <v>0</v>
      </c>
      <c r="I3086" s="188">
        <f t="shared" si="405"/>
        <v>0</v>
      </c>
      <c r="J3086" s="142"/>
      <c r="K3086" s="228"/>
      <c r="L3086" s="7" t="str">
        <f t="shared" si="406"/>
        <v/>
      </c>
      <c r="M3086" s="7" t="str">
        <f t="shared" si="407"/>
        <v/>
      </c>
      <c r="N3086" s="7" t="str">
        <f t="shared" si="403"/>
        <v/>
      </c>
      <c r="O3086" s="144"/>
      <c r="P3086" s="355">
        <v>0</v>
      </c>
      <c r="Q3086" s="362">
        <f>SUM('NOVO HORIZONTE'!I3086)</f>
        <v>0</v>
      </c>
      <c r="R3086" s="363">
        <f t="shared" si="408"/>
        <v>0</v>
      </c>
      <c r="S3086" s="153">
        <f t="shared" si="402"/>
        <v>0</v>
      </c>
      <c r="T3086" s="364"/>
    </row>
    <row r="3087" ht="22.5" hidden="1" spans="1:20">
      <c r="A3087" s="158">
        <v>101532</v>
      </c>
      <c r="B3087" s="100" t="s">
        <v>252</v>
      </c>
      <c r="C3087" s="104" t="s">
        <v>3225</v>
      </c>
      <c r="D3087" s="94" t="s">
        <v>279</v>
      </c>
      <c r="E3087" s="95">
        <v>1835.07</v>
      </c>
      <c r="F3087" s="96">
        <f t="shared" si="404"/>
        <v>2252.36</v>
      </c>
      <c r="G3087" s="209">
        <f>ROUND(SUM('NOVO HORIZONTE'!G3087),2)</f>
        <v>0</v>
      </c>
      <c r="H3087" s="209">
        <f t="shared" si="409"/>
        <v>0</v>
      </c>
      <c r="I3087" s="188">
        <f t="shared" si="405"/>
        <v>0</v>
      </c>
      <c r="J3087" s="142"/>
      <c r="K3087" s="228"/>
      <c r="L3087" s="7" t="str">
        <f t="shared" si="406"/>
        <v/>
      </c>
      <c r="M3087" s="7" t="str">
        <f t="shared" si="407"/>
        <v/>
      </c>
      <c r="N3087" s="7" t="str">
        <f t="shared" si="403"/>
        <v/>
      </c>
      <c r="O3087" s="144"/>
      <c r="P3087" s="355">
        <v>0</v>
      </c>
      <c r="Q3087" s="362">
        <f>SUM('NOVO HORIZONTE'!I3087)</f>
        <v>0</v>
      </c>
      <c r="R3087" s="363">
        <f t="shared" si="408"/>
        <v>0</v>
      </c>
      <c r="S3087" s="153">
        <f t="shared" si="402"/>
        <v>0</v>
      </c>
      <c r="T3087" s="364"/>
    </row>
    <row r="3088" ht="22.5" hidden="1" spans="1:20">
      <c r="A3088" s="158">
        <v>101533</v>
      </c>
      <c r="B3088" s="100" t="s">
        <v>252</v>
      </c>
      <c r="C3088" s="104" t="s">
        <v>3226</v>
      </c>
      <c r="D3088" s="94" t="s">
        <v>279</v>
      </c>
      <c r="E3088" s="95">
        <v>1385.59</v>
      </c>
      <c r="F3088" s="96">
        <f t="shared" si="404"/>
        <v>1700.67</v>
      </c>
      <c r="G3088" s="209">
        <f>ROUND(SUM('NOVO HORIZONTE'!G3088),2)</f>
        <v>0</v>
      </c>
      <c r="H3088" s="209">
        <f t="shared" si="409"/>
        <v>0</v>
      </c>
      <c r="I3088" s="188">
        <f t="shared" si="405"/>
        <v>0</v>
      </c>
      <c r="J3088" s="142"/>
      <c r="K3088" s="145"/>
      <c r="L3088" s="7"/>
      <c r="M3088" s="7"/>
      <c r="N3088" s="7">
        <f t="shared" si="403"/>
        <v>0</v>
      </c>
      <c r="O3088" s="144"/>
      <c r="P3088" s="355">
        <v>0</v>
      </c>
      <c r="Q3088" s="362">
        <f>SUM('NOVO HORIZONTE'!I3088)</f>
        <v>0</v>
      </c>
      <c r="R3088" s="363">
        <f t="shared" si="408"/>
        <v>0</v>
      </c>
      <c r="S3088" s="153">
        <f t="shared" si="402"/>
        <v>0</v>
      </c>
      <c r="T3088" s="364"/>
    </row>
    <row r="3089" ht="22.5" hidden="1" spans="1:20">
      <c r="A3089" s="158">
        <v>101534</v>
      </c>
      <c r="B3089" s="100" t="s">
        <v>252</v>
      </c>
      <c r="C3089" s="104" t="s">
        <v>3227</v>
      </c>
      <c r="D3089" s="94" t="s">
        <v>279</v>
      </c>
      <c r="E3089" s="95">
        <v>1621.08</v>
      </c>
      <c r="F3089" s="96">
        <f t="shared" si="404"/>
        <v>1989.71</v>
      </c>
      <c r="G3089" s="209">
        <f>ROUND(SUM('NOVO HORIZONTE'!G3089),2)</f>
        <v>0</v>
      </c>
      <c r="H3089" s="209">
        <f t="shared" si="409"/>
        <v>0</v>
      </c>
      <c r="I3089" s="188">
        <f t="shared" si="405"/>
        <v>0</v>
      </c>
      <c r="J3089" s="142"/>
      <c r="K3089" s="145"/>
      <c r="L3089" s="7"/>
      <c r="M3089" s="7"/>
      <c r="N3089" s="7">
        <f t="shared" si="403"/>
        <v>0</v>
      </c>
      <c r="O3089" s="144"/>
      <c r="P3089" s="355">
        <v>0</v>
      </c>
      <c r="Q3089" s="362">
        <f>SUM('NOVO HORIZONTE'!I3089)</f>
        <v>0</v>
      </c>
      <c r="R3089" s="363">
        <f t="shared" si="408"/>
        <v>0</v>
      </c>
      <c r="S3089" s="153">
        <f t="shared" si="402"/>
        <v>0</v>
      </c>
      <c r="T3089" s="364"/>
    </row>
    <row r="3090" ht="22.5" hidden="1" spans="1:20">
      <c r="A3090" s="158">
        <v>101535</v>
      </c>
      <c r="B3090" s="100" t="s">
        <v>252</v>
      </c>
      <c r="C3090" s="104" t="s">
        <v>3228</v>
      </c>
      <c r="D3090" s="94" t="s">
        <v>279</v>
      </c>
      <c r="E3090" s="95">
        <v>1687.34</v>
      </c>
      <c r="F3090" s="96">
        <f t="shared" si="404"/>
        <v>2071.04</v>
      </c>
      <c r="G3090" s="209">
        <f>ROUND(SUM('NOVO HORIZONTE'!G3090),2)</f>
        <v>0</v>
      </c>
      <c r="H3090" s="209">
        <f t="shared" si="409"/>
        <v>0</v>
      </c>
      <c r="I3090" s="188">
        <f t="shared" si="405"/>
        <v>0</v>
      </c>
      <c r="J3090" s="142"/>
      <c r="K3090" s="145"/>
      <c r="L3090" s="7" t="str">
        <f t="shared" si="406"/>
        <v/>
      </c>
      <c r="M3090" s="7" t="str">
        <f t="shared" si="407"/>
        <v/>
      </c>
      <c r="N3090" s="7" t="str">
        <f t="shared" si="403"/>
        <v/>
      </c>
      <c r="O3090" s="144"/>
      <c r="P3090" s="355">
        <v>0</v>
      </c>
      <c r="Q3090" s="362">
        <f>SUM('NOVO HORIZONTE'!I3090)</f>
        <v>0</v>
      </c>
      <c r="R3090" s="363">
        <f t="shared" si="408"/>
        <v>0</v>
      </c>
      <c r="S3090" s="153">
        <f t="shared" si="402"/>
        <v>0</v>
      </c>
      <c r="T3090" s="364"/>
    </row>
    <row r="3091" ht="22.5" hidden="1" spans="1:20">
      <c r="A3091" s="158">
        <v>101536</v>
      </c>
      <c r="B3091" s="100" t="s">
        <v>252</v>
      </c>
      <c r="C3091" s="104" t="s">
        <v>3229</v>
      </c>
      <c r="D3091" s="94" t="s">
        <v>279</v>
      </c>
      <c r="E3091" s="95">
        <v>1959.26</v>
      </c>
      <c r="F3091" s="96">
        <f t="shared" si="404"/>
        <v>2404.8</v>
      </c>
      <c r="G3091" s="209">
        <f>ROUND(SUM('NOVO HORIZONTE'!G3091),2)</f>
        <v>0</v>
      </c>
      <c r="H3091" s="209">
        <f t="shared" si="409"/>
        <v>0</v>
      </c>
      <c r="I3091" s="188">
        <f t="shared" si="405"/>
        <v>0</v>
      </c>
      <c r="J3091" s="142"/>
      <c r="K3091" s="145"/>
      <c r="L3091" s="7" t="str">
        <f t="shared" si="406"/>
        <v/>
      </c>
      <c r="M3091" s="7" t="str">
        <f t="shared" si="407"/>
        <v/>
      </c>
      <c r="N3091" s="7" t="str">
        <f t="shared" si="403"/>
        <v/>
      </c>
      <c r="O3091" s="144"/>
      <c r="P3091" s="355">
        <v>0</v>
      </c>
      <c r="Q3091" s="362">
        <f>SUM('NOVO HORIZONTE'!I3091)</f>
        <v>0</v>
      </c>
      <c r="R3091" s="363">
        <f t="shared" si="408"/>
        <v>0</v>
      </c>
      <c r="S3091" s="153">
        <f t="shared" si="402"/>
        <v>0</v>
      </c>
      <c r="T3091" s="364"/>
    </row>
    <row r="3092" ht="22.5" hidden="1" spans="1:20">
      <c r="A3092" s="158" t="s">
        <v>3230</v>
      </c>
      <c r="B3092" s="189" t="s">
        <v>1231</v>
      </c>
      <c r="C3092" s="104" t="s">
        <v>3231</v>
      </c>
      <c r="D3092" s="94" t="s">
        <v>279</v>
      </c>
      <c r="E3092" s="95">
        <v>1885.87</v>
      </c>
      <c r="F3092" s="96">
        <f t="shared" si="404"/>
        <v>2314.72</v>
      </c>
      <c r="G3092" s="209">
        <f>ROUND(SUM('NOVO HORIZONTE'!G3092),2)</f>
        <v>0</v>
      </c>
      <c r="H3092" s="107">
        <f t="shared" si="409"/>
        <v>0</v>
      </c>
      <c r="I3092" s="188">
        <f t="shared" si="405"/>
        <v>0</v>
      </c>
      <c r="J3092" s="142"/>
      <c r="K3092" s="228"/>
      <c r="L3092" s="7" t="str">
        <f t="shared" si="406"/>
        <v/>
      </c>
      <c r="M3092" s="7" t="str">
        <f t="shared" si="407"/>
        <v/>
      </c>
      <c r="N3092" s="7" t="str">
        <f t="shared" si="403"/>
        <v/>
      </c>
      <c r="O3092" s="144"/>
      <c r="P3092" s="355">
        <v>0</v>
      </c>
      <c r="Q3092" s="362">
        <f>SUM('NOVO HORIZONTE'!I3092)</f>
        <v>0</v>
      </c>
      <c r="R3092" s="363">
        <f t="shared" si="408"/>
        <v>0</v>
      </c>
      <c r="S3092" s="153">
        <f t="shared" si="402"/>
        <v>0</v>
      </c>
      <c r="T3092" s="364"/>
    </row>
    <row r="3093" ht="22.5" hidden="1" spans="1:20">
      <c r="A3093" s="158" t="s">
        <v>3232</v>
      </c>
      <c r="B3093" s="189" t="s">
        <v>1231</v>
      </c>
      <c r="C3093" s="104" t="s">
        <v>3233</v>
      </c>
      <c r="D3093" s="94" t="s">
        <v>279</v>
      </c>
      <c r="E3093" s="95">
        <v>2069.96</v>
      </c>
      <c r="F3093" s="96">
        <f t="shared" si="404"/>
        <v>2540.67</v>
      </c>
      <c r="G3093" s="209">
        <f>ROUND(SUM('NOVO HORIZONTE'!G3093),2)</f>
        <v>0</v>
      </c>
      <c r="H3093" s="107">
        <f t="shared" si="409"/>
        <v>0</v>
      </c>
      <c r="I3093" s="188">
        <f t="shared" si="405"/>
        <v>0</v>
      </c>
      <c r="J3093" s="142"/>
      <c r="K3093" s="228"/>
      <c r="L3093" s="7" t="str">
        <f t="shared" si="406"/>
        <v/>
      </c>
      <c r="M3093" s="7" t="str">
        <f t="shared" si="407"/>
        <v/>
      </c>
      <c r="N3093" s="7" t="str">
        <f t="shared" si="403"/>
        <v/>
      </c>
      <c r="O3093" s="144"/>
      <c r="P3093" s="355">
        <v>0</v>
      </c>
      <c r="Q3093" s="362">
        <f>SUM('NOVO HORIZONTE'!I3093)</f>
        <v>0</v>
      </c>
      <c r="R3093" s="363">
        <f t="shared" si="408"/>
        <v>0</v>
      </c>
      <c r="S3093" s="153">
        <f t="shared" si="402"/>
        <v>0</v>
      </c>
      <c r="T3093" s="364"/>
    </row>
    <row r="3094" ht="22.5" hidden="1" spans="1:20">
      <c r="A3094" s="158" t="s">
        <v>3234</v>
      </c>
      <c r="B3094" s="189" t="s">
        <v>1231</v>
      </c>
      <c r="C3094" s="104" t="s">
        <v>3235</v>
      </c>
      <c r="D3094" s="94" t="s">
        <v>279</v>
      </c>
      <c r="E3094" s="95">
        <v>2505.64</v>
      </c>
      <c r="F3094" s="96">
        <f t="shared" si="404"/>
        <v>3075.42</v>
      </c>
      <c r="G3094" s="209">
        <f>ROUND(SUM('NOVO HORIZONTE'!G3094),2)</f>
        <v>0</v>
      </c>
      <c r="H3094" s="107">
        <f t="shared" si="409"/>
        <v>0</v>
      </c>
      <c r="I3094" s="188">
        <f t="shared" si="405"/>
        <v>0</v>
      </c>
      <c r="J3094" s="142"/>
      <c r="K3094" s="228"/>
      <c r="L3094" s="7" t="str">
        <f t="shared" si="406"/>
        <v/>
      </c>
      <c r="M3094" s="7" t="str">
        <f t="shared" si="407"/>
        <v/>
      </c>
      <c r="N3094" s="7" t="str">
        <f t="shared" si="403"/>
        <v/>
      </c>
      <c r="O3094" s="144"/>
      <c r="P3094" s="355">
        <v>0</v>
      </c>
      <c r="Q3094" s="362">
        <f>SUM('NOVO HORIZONTE'!I3094)</f>
        <v>0</v>
      </c>
      <c r="R3094" s="363">
        <f t="shared" si="408"/>
        <v>0</v>
      </c>
      <c r="S3094" s="153">
        <f t="shared" si="402"/>
        <v>0</v>
      </c>
      <c r="T3094" s="364"/>
    </row>
    <row r="3095" ht="12.75" hidden="1" spans="1:20">
      <c r="A3095" s="158" t="s">
        <v>3236</v>
      </c>
      <c r="B3095" s="189" t="s">
        <v>1231</v>
      </c>
      <c r="C3095" s="104" t="s">
        <v>3237</v>
      </c>
      <c r="D3095" s="94" t="s">
        <v>279</v>
      </c>
      <c r="E3095" s="95">
        <v>2829.71</v>
      </c>
      <c r="F3095" s="96">
        <f t="shared" si="404"/>
        <v>3473.19</v>
      </c>
      <c r="G3095" s="209">
        <f>ROUND(SUM('NOVO HORIZONTE'!G3095),2)</f>
        <v>0</v>
      </c>
      <c r="H3095" s="107">
        <f t="shared" si="409"/>
        <v>0</v>
      </c>
      <c r="I3095" s="188">
        <f t="shared" si="405"/>
        <v>0</v>
      </c>
      <c r="J3095" s="142"/>
      <c r="K3095" s="228"/>
      <c r="L3095" s="7" t="str">
        <f t="shared" si="406"/>
        <v/>
      </c>
      <c r="M3095" s="7" t="str">
        <f t="shared" si="407"/>
        <v/>
      </c>
      <c r="N3095" s="7" t="str">
        <f t="shared" si="403"/>
        <v/>
      </c>
      <c r="O3095" s="144"/>
      <c r="P3095" s="355">
        <v>0</v>
      </c>
      <c r="Q3095" s="362">
        <f>SUM('NOVO HORIZONTE'!I3095)</f>
        <v>0</v>
      </c>
      <c r="R3095" s="363">
        <f t="shared" si="408"/>
        <v>0</v>
      </c>
      <c r="S3095" s="153">
        <f t="shared" si="402"/>
        <v>0</v>
      </c>
      <c r="T3095" s="364"/>
    </row>
    <row r="3096" ht="12.75" hidden="1" spans="1:20">
      <c r="A3096" s="158" t="s">
        <v>3238</v>
      </c>
      <c r="B3096" s="189" t="s">
        <v>1231</v>
      </c>
      <c r="C3096" s="104" t="s">
        <v>3239</v>
      </c>
      <c r="D3096" s="94" t="s">
        <v>279</v>
      </c>
      <c r="E3096" s="95">
        <v>4324.09</v>
      </c>
      <c r="F3096" s="96">
        <f t="shared" si="404"/>
        <v>5307.39</v>
      </c>
      <c r="G3096" s="209">
        <f>ROUND(SUM('NOVO HORIZONTE'!G3096),2)</f>
        <v>0</v>
      </c>
      <c r="H3096" s="107">
        <f t="shared" si="409"/>
        <v>0</v>
      </c>
      <c r="I3096" s="188">
        <f t="shared" si="405"/>
        <v>0</v>
      </c>
      <c r="J3096" s="142"/>
      <c r="K3096" s="228"/>
      <c r="L3096" s="7" t="str">
        <f t="shared" si="406"/>
        <v/>
      </c>
      <c r="M3096" s="7" t="str">
        <f t="shared" si="407"/>
        <v/>
      </c>
      <c r="N3096" s="7" t="str">
        <f t="shared" si="403"/>
        <v/>
      </c>
      <c r="O3096" s="144"/>
      <c r="P3096" s="355">
        <v>0</v>
      </c>
      <c r="Q3096" s="362">
        <f>SUM('NOVO HORIZONTE'!I3096)</f>
        <v>0</v>
      </c>
      <c r="R3096" s="363">
        <f t="shared" si="408"/>
        <v>0</v>
      </c>
      <c r="S3096" s="153">
        <f t="shared" si="402"/>
        <v>0</v>
      </c>
      <c r="T3096" s="364"/>
    </row>
    <row r="3097" ht="12.75" hidden="1" spans="1:20">
      <c r="A3097" s="158" t="s">
        <v>3240</v>
      </c>
      <c r="B3097" s="189" t="s">
        <v>1231</v>
      </c>
      <c r="C3097" s="104" t="s">
        <v>3241</v>
      </c>
      <c r="D3097" s="94" t="s">
        <v>279</v>
      </c>
      <c r="E3097" s="95">
        <v>5277.61</v>
      </c>
      <c r="F3097" s="96">
        <f t="shared" si="404"/>
        <v>6477.74</v>
      </c>
      <c r="G3097" s="209">
        <f>ROUND(SUM('NOVO HORIZONTE'!G3097),2)</f>
        <v>0</v>
      </c>
      <c r="H3097" s="107">
        <f t="shared" si="409"/>
        <v>0</v>
      </c>
      <c r="I3097" s="188">
        <f t="shared" si="405"/>
        <v>0</v>
      </c>
      <c r="J3097" s="142"/>
      <c r="K3097" s="228"/>
      <c r="L3097" s="7" t="str">
        <f t="shared" si="406"/>
        <v/>
      </c>
      <c r="M3097" s="7" t="str">
        <f t="shared" si="407"/>
        <v/>
      </c>
      <c r="N3097" s="7" t="str">
        <f t="shared" si="403"/>
        <v/>
      </c>
      <c r="O3097" s="144"/>
      <c r="P3097" s="355">
        <v>0</v>
      </c>
      <c r="Q3097" s="362">
        <f>SUM('NOVO HORIZONTE'!I3097)</f>
        <v>0</v>
      </c>
      <c r="R3097" s="363">
        <f t="shared" si="408"/>
        <v>0</v>
      </c>
      <c r="S3097" s="153">
        <f t="shared" ref="S3097:S3160" si="410">IF(R3097=0,0,IF(R3097&gt;0,"c","b"))</f>
        <v>0</v>
      </c>
      <c r="T3097" s="364"/>
    </row>
    <row r="3098" ht="12.75" spans="1:20">
      <c r="A3098" s="154" t="s">
        <v>3242</v>
      </c>
      <c r="B3098" s="100"/>
      <c r="C3098" s="161" t="s">
        <v>3243</v>
      </c>
      <c r="D3098" s="94">
        <v>0</v>
      </c>
      <c r="E3098" s="95">
        <v>0</v>
      </c>
      <c r="F3098" s="96">
        <f t="shared" si="404"/>
        <v>0</v>
      </c>
      <c r="G3098" s="209">
        <f>ROUND(SUM('NOVO HORIZONTE'!G3098),2)</f>
        <v>0</v>
      </c>
      <c r="H3098" s="187">
        <f t="shared" si="409"/>
        <v>0</v>
      </c>
      <c r="I3098" s="190">
        <f t="shared" si="405"/>
        <v>0</v>
      </c>
      <c r="J3098" s="142"/>
      <c r="K3098" s="145" t="str">
        <f>IF(OR(SUM(D3100:D3228)&gt;0,SUM(I3100:I3228)&gt;0),"xx","")</f>
        <v>xx</v>
      </c>
      <c r="L3098" s="7" t="str">
        <f t="shared" si="406"/>
        <v>x</v>
      </c>
      <c r="M3098" s="7" t="str">
        <f t="shared" si="407"/>
        <v>x</v>
      </c>
      <c r="N3098" s="7" t="str">
        <f t="shared" si="403"/>
        <v>x</v>
      </c>
      <c r="O3098" s="144"/>
      <c r="P3098" s="375"/>
      <c r="Q3098" s="362">
        <f>SUM('NOVO HORIZONTE'!I3098)</f>
        <v>0</v>
      </c>
      <c r="R3098" s="363">
        <f t="shared" si="408"/>
        <v>0</v>
      </c>
      <c r="S3098" s="153">
        <f t="shared" si="410"/>
        <v>0</v>
      </c>
      <c r="T3098" s="364"/>
    </row>
    <row r="3099" ht="12.75" spans="1:20">
      <c r="A3099" s="154" t="s">
        <v>3244</v>
      </c>
      <c r="B3099" s="100"/>
      <c r="C3099" s="161" t="s">
        <v>3245</v>
      </c>
      <c r="D3099" s="94">
        <v>0</v>
      </c>
      <c r="E3099" s="95">
        <v>0</v>
      </c>
      <c r="F3099" s="96">
        <f t="shared" si="404"/>
        <v>0</v>
      </c>
      <c r="G3099" s="209">
        <f>ROUND(SUM('NOVO HORIZONTE'!G3099),2)</f>
        <v>0</v>
      </c>
      <c r="H3099" s="187">
        <f t="shared" si="409"/>
        <v>0</v>
      </c>
      <c r="I3099" s="190">
        <f t="shared" si="405"/>
        <v>0</v>
      </c>
      <c r="J3099" s="191"/>
      <c r="K3099" s="138" t="str">
        <f>IF(OR(SUM(I3100:I3167)&gt;0,SUM(I3100:I3167)&gt;0),"xx","")</f>
        <v>xx</v>
      </c>
      <c r="L3099" s="7" t="str">
        <f t="shared" si="406"/>
        <v>x</v>
      </c>
      <c r="M3099" s="7" t="str">
        <f t="shared" si="407"/>
        <v>x</v>
      </c>
      <c r="N3099" s="7" t="str">
        <f t="shared" si="403"/>
        <v>x</v>
      </c>
      <c r="O3099" s="144"/>
      <c r="P3099" s="375"/>
      <c r="Q3099" s="362">
        <f>SUM('NOVO HORIZONTE'!I3099)</f>
        <v>0</v>
      </c>
      <c r="R3099" s="363">
        <f t="shared" si="408"/>
        <v>0</v>
      </c>
      <c r="S3099" s="153">
        <f t="shared" si="410"/>
        <v>0</v>
      </c>
      <c r="T3099" s="364"/>
    </row>
    <row r="3100" ht="12.75" hidden="1" spans="1:20">
      <c r="A3100" s="158">
        <v>96984</v>
      </c>
      <c r="B3100" s="100" t="s">
        <v>252</v>
      </c>
      <c r="C3100" s="104" t="s">
        <v>3246</v>
      </c>
      <c r="D3100" s="94" t="s">
        <v>279</v>
      </c>
      <c r="E3100" s="95">
        <v>77.59</v>
      </c>
      <c r="F3100" s="96">
        <f t="shared" si="404"/>
        <v>95.23</v>
      </c>
      <c r="G3100" s="209">
        <f>ROUND(SUM('NOVO HORIZONTE'!G3100),2)</f>
        <v>0</v>
      </c>
      <c r="H3100" s="209">
        <f t="shared" si="409"/>
        <v>0</v>
      </c>
      <c r="I3100" s="188">
        <f t="shared" si="405"/>
        <v>0</v>
      </c>
      <c r="J3100" s="142"/>
      <c r="K3100" s="228"/>
      <c r="L3100" s="7" t="str">
        <f t="shared" si="406"/>
        <v/>
      </c>
      <c r="M3100" s="7" t="str">
        <f t="shared" si="407"/>
        <v/>
      </c>
      <c r="N3100" s="7" t="str">
        <f t="shared" si="403"/>
        <v/>
      </c>
      <c r="O3100" s="144"/>
      <c r="P3100" s="355">
        <v>0</v>
      </c>
      <c r="Q3100" s="362">
        <f>SUM('NOVO HORIZONTE'!I3100)</f>
        <v>0</v>
      </c>
      <c r="R3100" s="363">
        <f t="shared" si="408"/>
        <v>0</v>
      </c>
      <c r="S3100" s="153">
        <f t="shared" si="410"/>
        <v>0</v>
      </c>
      <c r="T3100" s="364"/>
    </row>
    <row r="3101" ht="22.5" hidden="1" spans="1:20">
      <c r="A3101" s="158">
        <v>91831</v>
      </c>
      <c r="B3101" s="100" t="s">
        <v>252</v>
      </c>
      <c r="C3101" s="104" t="s">
        <v>3247</v>
      </c>
      <c r="D3101" s="94" t="s">
        <v>263</v>
      </c>
      <c r="E3101" s="95">
        <v>10.69</v>
      </c>
      <c r="F3101" s="96">
        <f t="shared" si="404"/>
        <v>13.12</v>
      </c>
      <c r="G3101" s="209">
        <f>ROUND(SUM('NOVO HORIZONTE'!G3101),2)</f>
        <v>0</v>
      </c>
      <c r="H3101" s="209">
        <f t="shared" si="409"/>
        <v>0</v>
      </c>
      <c r="I3101" s="188">
        <f t="shared" si="405"/>
        <v>0</v>
      </c>
      <c r="J3101" s="142"/>
      <c r="K3101" s="228"/>
      <c r="L3101" s="7" t="str">
        <f t="shared" si="406"/>
        <v/>
      </c>
      <c r="M3101" s="7" t="str">
        <f t="shared" si="407"/>
        <v/>
      </c>
      <c r="N3101" s="7" t="str">
        <f t="shared" si="403"/>
        <v/>
      </c>
      <c r="O3101" s="144"/>
      <c r="P3101" s="355">
        <v>0</v>
      </c>
      <c r="Q3101" s="362">
        <f>SUM('NOVO HORIZONTE'!I3101)</f>
        <v>0</v>
      </c>
      <c r="R3101" s="363">
        <f t="shared" si="408"/>
        <v>0</v>
      </c>
      <c r="S3101" s="153">
        <f t="shared" si="410"/>
        <v>0</v>
      </c>
      <c r="T3101" s="364"/>
    </row>
    <row r="3102" ht="22.5" hidden="1" spans="1:20">
      <c r="A3102" s="158">
        <v>91834</v>
      </c>
      <c r="B3102" s="100" t="s">
        <v>252</v>
      </c>
      <c r="C3102" s="104" t="s">
        <v>3248</v>
      </c>
      <c r="D3102" s="94" t="s">
        <v>263</v>
      </c>
      <c r="E3102" s="95">
        <v>11.9</v>
      </c>
      <c r="F3102" s="96">
        <f t="shared" si="404"/>
        <v>14.61</v>
      </c>
      <c r="G3102" s="209">
        <f>ROUND(SUM('NOVO HORIZONTE'!G3102),2)</f>
        <v>0</v>
      </c>
      <c r="H3102" s="209">
        <f t="shared" si="409"/>
        <v>0</v>
      </c>
      <c r="I3102" s="188">
        <f t="shared" si="405"/>
        <v>0</v>
      </c>
      <c r="J3102" s="142"/>
      <c r="K3102" s="228"/>
      <c r="L3102" s="7" t="str">
        <f t="shared" si="406"/>
        <v/>
      </c>
      <c r="M3102" s="7" t="str">
        <f t="shared" si="407"/>
        <v/>
      </c>
      <c r="N3102" s="7" t="str">
        <f t="shared" si="403"/>
        <v/>
      </c>
      <c r="O3102" s="144"/>
      <c r="P3102" s="355">
        <v>0</v>
      </c>
      <c r="Q3102" s="362">
        <f>SUM('NOVO HORIZONTE'!I3102)</f>
        <v>0</v>
      </c>
      <c r="R3102" s="363">
        <f t="shared" si="408"/>
        <v>0</v>
      </c>
      <c r="S3102" s="153">
        <f t="shared" si="410"/>
        <v>0</v>
      </c>
      <c r="T3102" s="364"/>
    </row>
    <row r="3103" ht="22.5" spans="1:20">
      <c r="A3103" s="158">
        <v>91836</v>
      </c>
      <c r="B3103" s="100" t="s">
        <v>252</v>
      </c>
      <c r="C3103" s="104" t="s">
        <v>3249</v>
      </c>
      <c r="D3103" s="94" t="s">
        <v>263</v>
      </c>
      <c r="E3103" s="95">
        <v>15.96</v>
      </c>
      <c r="F3103" s="96">
        <f t="shared" si="404"/>
        <v>19.59</v>
      </c>
      <c r="G3103" s="209">
        <f>ROUND(SUM('NOVO HORIZONTE'!G3103),2)</f>
        <v>335</v>
      </c>
      <c r="H3103" s="209">
        <f t="shared" si="409"/>
        <v>19.59</v>
      </c>
      <c r="I3103" s="188">
        <f t="shared" si="405"/>
        <v>6562.65</v>
      </c>
      <c r="J3103" s="142"/>
      <c r="K3103" s="228"/>
      <c r="L3103" s="7" t="str">
        <f t="shared" si="406"/>
        <v>x</v>
      </c>
      <c r="M3103" s="7" t="str">
        <f t="shared" si="407"/>
        <v>x</v>
      </c>
      <c r="N3103" s="7" t="str">
        <f t="shared" si="403"/>
        <v>x</v>
      </c>
      <c r="O3103" s="144"/>
      <c r="P3103" s="355">
        <v>0</v>
      </c>
      <c r="Q3103" s="362">
        <f>SUM('NOVO HORIZONTE'!I3103)</f>
        <v>6562.65</v>
      </c>
      <c r="R3103" s="363">
        <f t="shared" si="408"/>
        <v>0</v>
      </c>
      <c r="S3103" s="153">
        <f t="shared" si="410"/>
        <v>0</v>
      </c>
      <c r="T3103" s="364"/>
    </row>
    <row r="3104" ht="22.5" hidden="1" spans="1:20">
      <c r="A3104" s="158">
        <v>91842</v>
      </c>
      <c r="B3104" s="100" t="s">
        <v>252</v>
      </c>
      <c r="C3104" s="104" t="s">
        <v>3250</v>
      </c>
      <c r="D3104" s="94" t="s">
        <v>263</v>
      </c>
      <c r="E3104" s="95">
        <v>8.05</v>
      </c>
      <c r="F3104" s="96">
        <f t="shared" si="404"/>
        <v>9.88</v>
      </c>
      <c r="G3104" s="209">
        <f>ROUND(SUM('NOVO HORIZONTE'!G3104),2)</f>
        <v>0</v>
      </c>
      <c r="H3104" s="209">
        <f t="shared" si="409"/>
        <v>0</v>
      </c>
      <c r="I3104" s="188">
        <f t="shared" si="405"/>
        <v>0</v>
      </c>
      <c r="J3104" s="142"/>
      <c r="K3104" s="228"/>
      <c r="L3104" s="7" t="str">
        <f t="shared" si="406"/>
        <v/>
      </c>
      <c r="M3104" s="7" t="str">
        <f t="shared" si="407"/>
        <v/>
      </c>
      <c r="N3104" s="7" t="str">
        <f t="shared" si="403"/>
        <v/>
      </c>
      <c r="O3104" s="144"/>
      <c r="P3104" s="355">
        <v>0</v>
      </c>
      <c r="Q3104" s="362">
        <f>SUM('NOVO HORIZONTE'!I3104)</f>
        <v>0</v>
      </c>
      <c r="R3104" s="363">
        <f t="shared" si="408"/>
        <v>0</v>
      </c>
      <c r="S3104" s="153">
        <f t="shared" si="410"/>
        <v>0</v>
      </c>
      <c r="T3104" s="364"/>
    </row>
    <row r="3105" ht="22.5" hidden="1" spans="1:20">
      <c r="A3105" s="158">
        <v>91844</v>
      </c>
      <c r="B3105" s="100" t="s">
        <v>252</v>
      </c>
      <c r="C3105" s="104" t="s">
        <v>3251</v>
      </c>
      <c r="D3105" s="94" t="s">
        <v>263</v>
      </c>
      <c r="E3105" s="95">
        <v>9.26</v>
      </c>
      <c r="F3105" s="96">
        <f t="shared" si="404"/>
        <v>11.37</v>
      </c>
      <c r="G3105" s="209">
        <f>ROUND(SUM('NOVO HORIZONTE'!G3105),2)</f>
        <v>0</v>
      </c>
      <c r="H3105" s="209">
        <f t="shared" si="409"/>
        <v>0</v>
      </c>
      <c r="I3105" s="188">
        <f t="shared" si="405"/>
        <v>0</v>
      </c>
      <c r="J3105" s="142"/>
      <c r="K3105" s="228"/>
      <c r="L3105" s="7" t="str">
        <f t="shared" si="406"/>
        <v/>
      </c>
      <c r="M3105" s="7" t="str">
        <f t="shared" si="407"/>
        <v/>
      </c>
      <c r="N3105" s="7" t="str">
        <f t="shared" si="403"/>
        <v/>
      </c>
      <c r="O3105" s="144"/>
      <c r="P3105" s="355">
        <v>0</v>
      </c>
      <c r="Q3105" s="362">
        <f>SUM('NOVO HORIZONTE'!I3105)</f>
        <v>0</v>
      </c>
      <c r="R3105" s="363">
        <f t="shared" si="408"/>
        <v>0</v>
      </c>
      <c r="S3105" s="153">
        <f t="shared" si="410"/>
        <v>0</v>
      </c>
      <c r="T3105" s="364"/>
    </row>
    <row r="3106" ht="22.5" hidden="1" spans="1:20">
      <c r="A3106" s="158">
        <v>91846</v>
      </c>
      <c r="B3106" s="100" t="s">
        <v>252</v>
      </c>
      <c r="C3106" s="104" t="s">
        <v>3252</v>
      </c>
      <c r="D3106" s="94" t="s">
        <v>263</v>
      </c>
      <c r="E3106" s="95">
        <v>13.33</v>
      </c>
      <c r="F3106" s="96">
        <f t="shared" si="404"/>
        <v>16.36</v>
      </c>
      <c r="G3106" s="209">
        <f>ROUND(SUM('NOVO HORIZONTE'!G3106),2)</f>
        <v>0</v>
      </c>
      <c r="H3106" s="209">
        <f t="shared" si="409"/>
        <v>0</v>
      </c>
      <c r="I3106" s="188">
        <f t="shared" si="405"/>
        <v>0</v>
      </c>
      <c r="J3106" s="142"/>
      <c r="K3106" s="228"/>
      <c r="L3106" s="7" t="str">
        <f t="shared" si="406"/>
        <v/>
      </c>
      <c r="M3106" s="7" t="str">
        <f t="shared" si="407"/>
        <v/>
      </c>
      <c r="N3106" s="7" t="str">
        <f t="shared" si="403"/>
        <v/>
      </c>
      <c r="O3106" s="144"/>
      <c r="P3106" s="355">
        <v>0</v>
      </c>
      <c r="Q3106" s="362">
        <f>SUM('NOVO HORIZONTE'!I3106)</f>
        <v>0</v>
      </c>
      <c r="R3106" s="363">
        <f t="shared" si="408"/>
        <v>0</v>
      </c>
      <c r="S3106" s="153">
        <f t="shared" si="410"/>
        <v>0</v>
      </c>
      <c r="T3106" s="364"/>
    </row>
    <row r="3107" ht="22.5" hidden="1" spans="1:20">
      <c r="A3107" s="158">
        <v>91852</v>
      </c>
      <c r="B3107" s="100" t="s">
        <v>252</v>
      </c>
      <c r="C3107" s="104" t="s">
        <v>3253</v>
      </c>
      <c r="D3107" s="94" t="s">
        <v>263</v>
      </c>
      <c r="E3107" s="95">
        <v>11.16</v>
      </c>
      <c r="F3107" s="96">
        <f t="shared" si="404"/>
        <v>13.7</v>
      </c>
      <c r="G3107" s="209">
        <f>ROUND(SUM('NOVO HORIZONTE'!G3107),2)</f>
        <v>0</v>
      </c>
      <c r="H3107" s="209">
        <f t="shared" si="409"/>
        <v>0</v>
      </c>
      <c r="I3107" s="188">
        <f t="shared" si="405"/>
        <v>0</v>
      </c>
      <c r="J3107" s="142"/>
      <c r="K3107" s="228"/>
      <c r="L3107" s="7" t="str">
        <f t="shared" si="406"/>
        <v/>
      </c>
      <c r="M3107" s="7" t="str">
        <f t="shared" si="407"/>
        <v/>
      </c>
      <c r="N3107" s="7" t="str">
        <f t="shared" si="403"/>
        <v/>
      </c>
      <c r="O3107" s="144"/>
      <c r="P3107" s="355">
        <v>0</v>
      </c>
      <c r="Q3107" s="362">
        <f>SUM('NOVO HORIZONTE'!I3107)</f>
        <v>0</v>
      </c>
      <c r="R3107" s="363">
        <f t="shared" si="408"/>
        <v>0</v>
      </c>
      <c r="S3107" s="153">
        <f t="shared" si="410"/>
        <v>0</v>
      </c>
      <c r="T3107" s="364"/>
    </row>
    <row r="3108" ht="22.5" hidden="1" spans="1:20">
      <c r="A3108" s="158">
        <v>91854</v>
      </c>
      <c r="B3108" s="100" t="s">
        <v>252</v>
      </c>
      <c r="C3108" s="104" t="s">
        <v>3254</v>
      </c>
      <c r="D3108" s="94" t="s">
        <v>263</v>
      </c>
      <c r="E3108" s="95">
        <v>12.34</v>
      </c>
      <c r="F3108" s="96">
        <f t="shared" si="404"/>
        <v>15.15</v>
      </c>
      <c r="G3108" s="209">
        <f>ROUND(SUM('NOVO HORIZONTE'!G3108),2)</f>
        <v>0</v>
      </c>
      <c r="H3108" s="209">
        <f t="shared" si="409"/>
        <v>0</v>
      </c>
      <c r="I3108" s="188">
        <f t="shared" si="405"/>
        <v>0</v>
      </c>
      <c r="J3108" s="142"/>
      <c r="K3108" s="228"/>
      <c r="L3108" s="7" t="str">
        <f t="shared" si="406"/>
        <v/>
      </c>
      <c r="M3108" s="7" t="str">
        <f t="shared" si="407"/>
        <v/>
      </c>
      <c r="N3108" s="7" t="str">
        <f t="shared" si="403"/>
        <v/>
      </c>
      <c r="O3108" s="144"/>
      <c r="P3108" s="355">
        <v>0</v>
      </c>
      <c r="Q3108" s="362">
        <f>SUM('NOVO HORIZONTE'!I3108)</f>
        <v>0</v>
      </c>
      <c r="R3108" s="363">
        <f t="shared" si="408"/>
        <v>0</v>
      </c>
      <c r="S3108" s="153">
        <f t="shared" si="410"/>
        <v>0</v>
      </c>
      <c r="T3108" s="364"/>
    </row>
    <row r="3109" ht="22.5" hidden="1" spans="1:20">
      <c r="A3109" s="158">
        <v>91856</v>
      </c>
      <c r="B3109" s="100" t="s">
        <v>252</v>
      </c>
      <c r="C3109" s="104" t="s">
        <v>3255</v>
      </c>
      <c r="D3109" s="94" t="s">
        <v>263</v>
      </c>
      <c r="E3109" s="95">
        <v>16.18</v>
      </c>
      <c r="F3109" s="96">
        <f t="shared" si="404"/>
        <v>19.86</v>
      </c>
      <c r="G3109" s="209">
        <f>ROUND(SUM('NOVO HORIZONTE'!G3109),2)</f>
        <v>0</v>
      </c>
      <c r="H3109" s="209">
        <f t="shared" si="409"/>
        <v>0</v>
      </c>
      <c r="I3109" s="188">
        <f t="shared" si="405"/>
        <v>0</v>
      </c>
      <c r="J3109" s="142"/>
      <c r="K3109" s="228"/>
      <c r="L3109" s="7" t="str">
        <f t="shared" si="406"/>
        <v/>
      </c>
      <c r="M3109" s="7" t="str">
        <f t="shared" si="407"/>
        <v/>
      </c>
      <c r="N3109" s="7" t="str">
        <f t="shared" si="403"/>
        <v/>
      </c>
      <c r="O3109" s="144"/>
      <c r="P3109" s="355">
        <v>0</v>
      </c>
      <c r="Q3109" s="362">
        <f>SUM('NOVO HORIZONTE'!I3109)</f>
        <v>0</v>
      </c>
      <c r="R3109" s="363">
        <f t="shared" si="408"/>
        <v>0</v>
      </c>
      <c r="S3109" s="153">
        <f t="shared" si="410"/>
        <v>0</v>
      </c>
      <c r="T3109" s="364"/>
    </row>
    <row r="3110" ht="22.5" hidden="1" spans="1:20">
      <c r="A3110" s="158">
        <v>91833</v>
      </c>
      <c r="B3110" s="100" t="s">
        <v>252</v>
      </c>
      <c r="C3110" s="104" t="s">
        <v>3256</v>
      </c>
      <c r="D3110" s="94" t="s">
        <v>263</v>
      </c>
      <c r="E3110" s="95">
        <v>11.52</v>
      </c>
      <c r="F3110" s="96">
        <f t="shared" si="404"/>
        <v>14.14</v>
      </c>
      <c r="G3110" s="209">
        <f>ROUND(SUM('NOVO HORIZONTE'!G3110),2)</f>
        <v>0</v>
      </c>
      <c r="H3110" s="209">
        <f t="shared" si="409"/>
        <v>0</v>
      </c>
      <c r="I3110" s="188">
        <f t="shared" si="405"/>
        <v>0</v>
      </c>
      <c r="J3110" s="142"/>
      <c r="K3110" s="228"/>
      <c r="L3110" s="7" t="str">
        <f t="shared" si="406"/>
        <v/>
      </c>
      <c r="M3110" s="7" t="str">
        <f t="shared" si="407"/>
        <v/>
      </c>
      <c r="N3110" s="7" t="str">
        <f t="shared" si="403"/>
        <v/>
      </c>
      <c r="O3110" s="144"/>
      <c r="P3110" s="355">
        <v>0</v>
      </c>
      <c r="Q3110" s="362">
        <f>SUM('NOVO HORIZONTE'!I3110)</f>
        <v>0</v>
      </c>
      <c r="R3110" s="363">
        <f t="shared" si="408"/>
        <v>0</v>
      </c>
      <c r="S3110" s="153">
        <f t="shared" si="410"/>
        <v>0</v>
      </c>
      <c r="T3110" s="364"/>
    </row>
    <row r="3111" ht="22.5" hidden="1" spans="1:20">
      <c r="A3111" s="158">
        <v>91835</v>
      </c>
      <c r="B3111" s="100" t="s">
        <v>252</v>
      </c>
      <c r="C3111" s="104" t="s">
        <v>3257</v>
      </c>
      <c r="D3111" s="94" t="s">
        <v>263</v>
      </c>
      <c r="E3111" s="95">
        <v>14.01</v>
      </c>
      <c r="F3111" s="96">
        <f t="shared" si="404"/>
        <v>17.2</v>
      </c>
      <c r="G3111" s="209">
        <f>ROUND(SUM('NOVO HORIZONTE'!G3111),2)</f>
        <v>0</v>
      </c>
      <c r="H3111" s="209">
        <f t="shared" si="409"/>
        <v>0</v>
      </c>
      <c r="I3111" s="188">
        <f t="shared" si="405"/>
        <v>0</v>
      </c>
      <c r="J3111" s="142"/>
      <c r="K3111" s="228"/>
      <c r="L3111" s="7" t="str">
        <f t="shared" si="406"/>
        <v/>
      </c>
      <c r="M3111" s="7" t="str">
        <f t="shared" si="407"/>
        <v/>
      </c>
      <c r="N3111" s="7" t="str">
        <f t="shared" si="403"/>
        <v/>
      </c>
      <c r="O3111" s="144"/>
      <c r="P3111" s="355">
        <v>0</v>
      </c>
      <c r="Q3111" s="362">
        <f>SUM('NOVO HORIZONTE'!I3111)</f>
        <v>0</v>
      </c>
      <c r="R3111" s="363">
        <f t="shared" si="408"/>
        <v>0</v>
      </c>
      <c r="S3111" s="153">
        <f t="shared" si="410"/>
        <v>0</v>
      </c>
      <c r="T3111" s="364"/>
    </row>
    <row r="3112" ht="22.5" hidden="1" spans="1:20">
      <c r="A3112" s="158">
        <v>91837</v>
      </c>
      <c r="B3112" s="100" t="s">
        <v>252</v>
      </c>
      <c r="C3112" s="104" t="s">
        <v>3258</v>
      </c>
      <c r="D3112" s="94" t="s">
        <v>263</v>
      </c>
      <c r="E3112" s="95">
        <v>20.87</v>
      </c>
      <c r="F3112" s="96">
        <f t="shared" si="404"/>
        <v>25.62</v>
      </c>
      <c r="G3112" s="209">
        <f>ROUND(SUM('NOVO HORIZONTE'!G3112),2)</f>
        <v>0</v>
      </c>
      <c r="H3112" s="209">
        <f t="shared" si="409"/>
        <v>0</v>
      </c>
      <c r="I3112" s="188">
        <f t="shared" si="405"/>
        <v>0</v>
      </c>
      <c r="J3112" s="142"/>
      <c r="K3112" s="228"/>
      <c r="L3112" s="7" t="str">
        <f t="shared" si="406"/>
        <v/>
      </c>
      <c r="M3112" s="7" t="str">
        <f t="shared" si="407"/>
        <v/>
      </c>
      <c r="N3112" s="7" t="str">
        <f t="shared" si="403"/>
        <v/>
      </c>
      <c r="O3112" s="144"/>
      <c r="P3112" s="355">
        <v>0</v>
      </c>
      <c r="Q3112" s="362">
        <f>SUM('NOVO HORIZONTE'!I3112)</f>
        <v>0</v>
      </c>
      <c r="R3112" s="363">
        <f t="shared" si="408"/>
        <v>0</v>
      </c>
      <c r="S3112" s="153">
        <f t="shared" si="410"/>
        <v>0</v>
      </c>
      <c r="T3112" s="364"/>
    </row>
    <row r="3113" ht="22.5" hidden="1" spans="1:20">
      <c r="A3113" s="158">
        <v>91843</v>
      </c>
      <c r="B3113" s="100" t="s">
        <v>252</v>
      </c>
      <c r="C3113" s="104" t="s">
        <v>3259</v>
      </c>
      <c r="D3113" s="94" t="s">
        <v>263</v>
      </c>
      <c r="E3113" s="95">
        <v>8.88</v>
      </c>
      <c r="F3113" s="96">
        <f t="shared" si="404"/>
        <v>10.9</v>
      </c>
      <c r="G3113" s="209">
        <f>ROUND(SUM('NOVO HORIZONTE'!G3113),2)</f>
        <v>0</v>
      </c>
      <c r="H3113" s="209">
        <f t="shared" si="409"/>
        <v>0</v>
      </c>
      <c r="I3113" s="188">
        <f t="shared" si="405"/>
        <v>0</v>
      </c>
      <c r="J3113" s="142"/>
      <c r="K3113" s="228"/>
      <c r="L3113" s="7" t="str">
        <f t="shared" si="406"/>
        <v/>
      </c>
      <c r="M3113" s="7" t="str">
        <f t="shared" si="407"/>
        <v/>
      </c>
      <c r="N3113" s="7" t="str">
        <f t="shared" si="403"/>
        <v/>
      </c>
      <c r="O3113" s="144"/>
      <c r="P3113" s="355">
        <v>0</v>
      </c>
      <c r="Q3113" s="362">
        <f>SUM('NOVO HORIZONTE'!I3113)</f>
        <v>0</v>
      </c>
      <c r="R3113" s="363">
        <f t="shared" si="408"/>
        <v>0</v>
      </c>
      <c r="S3113" s="153">
        <f t="shared" si="410"/>
        <v>0</v>
      </c>
      <c r="T3113" s="364"/>
    </row>
    <row r="3114" ht="22.5" hidden="1" spans="1:20">
      <c r="A3114" s="158">
        <v>91845</v>
      </c>
      <c r="B3114" s="100" t="s">
        <v>252</v>
      </c>
      <c r="C3114" s="104" t="s">
        <v>3260</v>
      </c>
      <c r="D3114" s="94" t="s">
        <v>263</v>
      </c>
      <c r="E3114" s="95">
        <v>11.37</v>
      </c>
      <c r="F3114" s="96">
        <f t="shared" si="404"/>
        <v>13.96</v>
      </c>
      <c r="G3114" s="209">
        <f>ROUND(SUM('NOVO HORIZONTE'!G3114),2)</f>
        <v>0</v>
      </c>
      <c r="H3114" s="209">
        <f t="shared" si="409"/>
        <v>0</v>
      </c>
      <c r="I3114" s="188">
        <f t="shared" si="405"/>
        <v>0</v>
      </c>
      <c r="J3114" s="142"/>
      <c r="K3114" s="228"/>
      <c r="L3114" s="7" t="str">
        <f t="shared" si="406"/>
        <v/>
      </c>
      <c r="M3114" s="7" t="str">
        <f t="shared" si="407"/>
        <v/>
      </c>
      <c r="N3114" s="7" t="str">
        <f t="shared" si="403"/>
        <v/>
      </c>
      <c r="O3114" s="144"/>
      <c r="P3114" s="355">
        <v>0</v>
      </c>
      <c r="Q3114" s="362">
        <f>SUM('NOVO HORIZONTE'!I3114)</f>
        <v>0</v>
      </c>
      <c r="R3114" s="363">
        <f t="shared" si="408"/>
        <v>0</v>
      </c>
      <c r="S3114" s="153">
        <f t="shared" si="410"/>
        <v>0</v>
      </c>
      <c r="T3114" s="364"/>
    </row>
    <row r="3115" ht="22.5" hidden="1" spans="1:20">
      <c r="A3115" s="158">
        <v>91847</v>
      </c>
      <c r="B3115" s="100" t="s">
        <v>252</v>
      </c>
      <c r="C3115" s="104" t="s">
        <v>3261</v>
      </c>
      <c r="D3115" s="94" t="s">
        <v>263</v>
      </c>
      <c r="E3115" s="95">
        <v>18.24</v>
      </c>
      <c r="F3115" s="96">
        <f t="shared" si="404"/>
        <v>22.39</v>
      </c>
      <c r="G3115" s="209">
        <f>ROUND(SUM('NOVO HORIZONTE'!G3115),2)</f>
        <v>0</v>
      </c>
      <c r="H3115" s="209">
        <f t="shared" si="409"/>
        <v>0</v>
      </c>
      <c r="I3115" s="188">
        <f t="shared" si="405"/>
        <v>0</v>
      </c>
      <c r="J3115" s="142"/>
      <c r="K3115" s="228"/>
      <c r="L3115" s="7" t="str">
        <f t="shared" si="406"/>
        <v/>
      </c>
      <c r="M3115" s="7" t="str">
        <f t="shared" si="407"/>
        <v/>
      </c>
      <c r="N3115" s="7" t="str">
        <f t="shared" ref="N3115:N3178" si="411">M3115</f>
        <v/>
      </c>
      <c r="O3115" s="144"/>
      <c r="P3115" s="355">
        <v>0</v>
      </c>
      <c r="Q3115" s="362">
        <f>SUM('NOVO HORIZONTE'!I3115)</f>
        <v>0</v>
      </c>
      <c r="R3115" s="363">
        <f t="shared" si="408"/>
        <v>0</v>
      </c>
      <c r="S3115" s="153">
        <f t="shared" si="410"/>
        <v>0</v>
      </c>
      <c r="T3115" s="364"/>
    </row>
    <row r="3116" ht="22.5" hidden="1" spans="1:20">
      <c r="A3116" s="158">
        <v>91853</v>
      </c>
      <c r="B3116" s="100" t="s">
        <v>252</v>
      </c>
      <c r="C3116" s="104" t="s">
        <v>3262</v>
      </c>
      <c r="D3116" s="94" t="s">
        <v>263</v>
      </c>
      <c r="E3116" s="95">
        <v>11.93</v>
      </c>
      <c r="F3116" s="96">
        <f t="shared" si="404"/>
        <v>14.64</v>
      </c>
      <c r="G3116" s="209">
        <f>ROUND(SUM('NOVO HORIZONTE'!G3116),2)</f>
        <v>0</v>
      </c>
      <c r="H3116" s="209">
        <f t="shared" si="409"/>
        <v>0</v>
      </c>
      <c r="I3116" s="188">
        <f t="shared" si="405"/>
        <v>0</v>
      </c>
      <c r="J3116" s="142"/>
      <c r="K3116" s="228"/>
      <c r="L3116" s="7" t="str">
        <f t="shared" si="406"/>
        <v/>
      </c>
      <c r="M3116" s="7" t="str">
        <f t="shared" si="407"/>
        <v/>
      </c>
      <c r="N3116" s="7" t="str">
        <f t="shared" si="411"/>
        <v/>
      </c>
      <c r="O3116" s="144"/>
      <c r="P3116" s="355">
        <v>0</v>
      </c>
      <c r="Q3116" s="362">
        <f>SUM('NOVO HORIZONTE'!I3116)</f>
        <v>0</v>
      </c>
      <c r="R3116" s="363">
        <f t="shared" si="408"/>
        <v>0</v>
      </c>
      <c r="S3116" s="153">
        <f t="shared" si="410"/>
        <v>0</v>
      </c>
      <c r="T3116" s="364"/>
    </row>
    <row r="3117" ht="22.5" hidden="1" spans="1:20">
      <c r="A3117" s="158">
        <v>91855</v>
      </c>
      <c r="B3117" s="100" t="s">
        <v>252</v>
      </c>
      <c r="C3117" s="104" t="s">
        <v>3263</v>
      </c>
      <c r="D3117" s="94" t="s">
        <v>263</v>
      </c>
      <c r="E3117" s="95">
        <v>14.29</v>
      </c>
      <c r="F3117" s="96">
        <f t="shared" si="404"/>
        <v>17.54</v>
      </c>
      <c r="G3117" s="209">
        <f>ROUND(SUM('NOVO HORIZONTE'!G3117),2)</f>
        <v>0</v>
      </c>
      <c r="H3117" s="209">
        <f t="shared" si="409"/>
        <v>0</v>
      </c>
      <c r="I3117" s="188">
        <f t="shared" si="405"/>
        <v>0</v>
      </c>
      <c r="J3117" s="142"/>
      <c r="K3117" s="228"/>
      <c r="L3117" s="7" t="str">
        <f t="shared" si="406"/>
        <v/>
      </c>
      <c r="M3117" s="7" t="str">
        <f t="shared" si="407"/>
        <v/>
      </c>
      <c r="N3117" s="7" t="str">
        <f t="shared" si="411"/>
        <v/>
      </c>
      <c r="O3117" s="144"/>
      <c r="P3117" s="355">
        <v>0</v>
      </c>
      <c r="Q3117" s="362">
        <f>SUM('NOVO HORIZONTE'!I3117)</f>
        <v>0</v>
      </c>
      <c r="R3117" s="363">
        <f t="shared" si="408"/>
        <v>0</v>
      </c>
      <c r="S3117" s="153">
        <f t="shared" si="410"/>
        <v>0</v>
      </c>
      <c r="T3117" s="364"/>
    </row>
    <row r="3118" ht="22.5" hidden="1" spans="1:20">
      <c r="A3118" s="158">
        <v>91857</v>
      </c>
      <c r="B3118" s="100" t="s">
        <v>252</v>
      </c>
      <c r="C3118" s="104" t="s">
        <v>3264</v>
      </c>
      <c r="D3118" s="94" t="s">
        <v>263</v>
      </c>
      <c r="E3118" s="95">
        <v>20.72</v>
      </c>
      <c r="F3118" s="96">
        <f t="shared" ref="F3118:F3181" si="412">IF(E3118=0,0,IF(P3118=0,ROUND(E3118*(1+E$13),2),ROUND(E3118*(1+E$12),2)))</f>
        <v>25.43</v>
      </c>
      <c r="G3118" s="209">
        <f>ROUND(SUM('NOVO HORIZONTE'!G3118),2)</f>
        <v>0</v>
      </c>
      <c r="H3118" s="209">
        <f t="shared" si="409"/>
        <v>0</v>
      </c>
      <c r="I3118" s="188">
        <f t="shared" ref="I3118:I3181" si="413">IF(ISBLANK(G3118),0,ROUND(G3118*H3118,2))</f>
        <v>0</v>
      </c>
      <c r="J3118" s="142"/>
      <c r="K3118" s="228"/>
      <c r="L3118" s="7" t="str">
        <f t="shared" ref="L3118:L3181" si="414">IF(K3118="X","x",IF(K3118="xx","x",IF(I3118&gt;0,"x","")))</f>
        <v/>
      </c>
      <c r="M3118" s="7" t="str">
        <f t="shared" ref="M3118:M3181" si="415">IF(K3118="X","x",IF(K3118="xx","x",IF(I3118&gt;0,"x","")))</f>
        <v/>
      </c>
      <c r="N3118" s="7" t="str">
        <f t="shared" si="411"/>
        <v/>
      </c>
      <c r="O3118" s="144"/>
      <c r="P3118" s="355">
        <v>0</v>
      </c>
      <c r="Q3118" s="362">
        <f>SUM('NOVO HORIZONTE'!I3118)</f>
        <v>0</v>
      </c>
      <c r="R3118" s="363">
        <f t="shared" ref="R3118:R3181" si="416">I3118-Q3118</f>
        <v>0</v>
      </c>
      <c r="S3118" s="153">
        <f t="shared" si="410"/>
        <v>0</v>
      </c>
      <c r="T3118" s="364"/>
    </row>
    <row r="3119" ht="22.5" hidden="1" spans="1:20">
      <c r="A3119" s="158">
        <v>91874</v>
      </c>
      <c r="B3119" s="100" t="s">
        <v>252</v>
      </c>
      <c r="C3119" s="104" t="s">
        <v>3265</v>
      </c>
      <c r="D3119" s="94" t="s">
        <v>279</v>
      </c>
      <c r="E3119" s="95">
        <v>6.07</v>
      </c>
      <c r="F3119" s="96">
        <f t="shared" si="412"/>
        <v>7.45</v>
      </c>
      <c r="G3119" s="209">
        <f>ROUND(SUM('NOVO HORIZONTE'!G3119),2)</f>
        <v>0</v>
      </c>
      <c r="H3119" s="209">
        <f t="shared" ref="H3119:H3182" si="417">IF(G3119=0,0,F3119)</f>
        <v>0</v>
      </c>
      <c r="I3119" s="188">
        <f t="shared" si="413"/>
        <v>0</v>
      </c>
      <c r="J3119" s="142"/>
      <c r="K3119" s="228"/>
      <c r="L3119" s="7" t="str">
        <f t="shared" si="414"/>
        <v/>
      </c>
      <c r="M3119" s="7" t="str">
        <f t="shared" si="415"/>
        <v/>
      </c>
      <c r="N3119" s="7" t="str">
        <f t="shared" si="411"/>
        <v/>
      </c>
      <c r="O3119" s="144"/>
      <c r="P3119" s="355">
        <v>0</v>
      </c>
      <c r="Q3119" s="362">
        <f>SUM('NOVO HORIZONTE'!I3119)</f>
        <v>0</v>
      </c>
      <c r="R3119" s="363">
        <f t="shared" si="416"/>
        <v>0</v>
      </c>
      <c r="S3119" s="153">
        <f t="shared" si="410"/>
        <v>0</v>
      </c>
      <c r="T3119" s="364"/>
    </row>
    <row r="3120" ht="22.5" hidden="1" spans="1:20">
      <c r="A3120" s="158">
        <v>91875</v>
      </c>
      <c r="B3120" s="100" t="s">
        <v>252</v>
      </c>
      <c r="C3120" s="104" t="s">
        <v>3266</v>
      </c>
      <c r="D3120" s="94" t="s">
        <v>279</v>
      </c>
      <c r="E3120" s="95">
        <v>8.04</v>
      </c>
      <c r="F3120" s="96">
        <f t="shared" si="412"/>
        <v>9.87</v>
      </c>
      <c r="G3120" s="209">
        <f>ROUND(SUM('NOVO HORIZONTE'!G3120),2)</f>
        <v>0</v>
      </c>
      <c r="H3120" s="209">
        <f t="shared" si="417"/>
        <v>0</v>
      </c>
      <c r="I3120" s="188">
        <f t="shared" si="413"/>
        <v>0</v>
      </c>
      <c r="J3120" s="142"/>
      <c r="K3120" s="228"/>
      <c r="L3120" s="7" t="str">
        <f t="shared" si="414"/>
        <v/>
      </c>
      <c r="M3120" s="7" t="str">
        <f t="shared" si="415"/>
        <v/>
      </c>
      <c r="N3120" s="7" t="str">
        <f t="shared" si="411"/>
        <v/>
      </c>
      <c r="O3120" s="144"/>
      <c r="P3120" s="355">
        <v>0</v>
      </c>
      <c r="Q3120" s="362">
        <f>SUM('NOVO HORIZONTE'!I3120)</f>
        <v>0</v>
      </c>
      <c r="R3120" s="363">
        <f t="shared" si="416"/>
        <v>0</v>
      </c>
      <c r="S3120" s="153">
        <f t="shared" si="410"/>
        <v>0</v>
      </c>
      <c r="T3120" s="364"/>
    </row>
    <row r="3121" ht="22.5" hidden="1" spans="1:20">
      <c r="A3121" s="158">
        <v>91876</v>
      </c>
      <c r="B3121" s="100" t="s">
        <v>252</v>
      </c>
      <c r="C3121" s="104" t="s">
        <v>3267</v>
      </c>
      <c r="D3121" s="94" t="s">
        <v>279</v>
      </c>
      <c r="E3121" s="95">
        <v>10.61</v>
      </c>
      <c r="F3121" s="96">
        <f t="shared" si="412"/>
        <v>13.02</v>
      </c>
      <c r="G3121" s="209">
        <f>ROUND(SUM('NOVO HORIZONTE'!G3121),2)</f>
        <v>0</v>
      </c>
      <c r="H3121" s="209">
        <f t="shared" si="417"/>
        <v>0</v>
      </c>
      <c r="I3121" s="188">
        <f t="shared" si="413"/>
        <v>0</v>
      </c>
      <c r="J3121" s="142"/>
      <c r="K3121" s="228"/>
      <c r="L3121" s="7" t="str">
        <f t="shared" si="414"/>
        <v/>
      </c>
      <c r="M3121" s="7" t="str">
        <f t="shared" si="415"/>
        <v/>
      </c>
      <c r="N3121" s="7" t="str">
        <f t="shared" si="411"/>
        <v/>
      </c>
      <c r="O3121" s="144"/>
      <c r="P3121" s="355">
        <v>0</v>
      </c>
      <c r="Q3121" s="362">
        <f>SUM('NOVO HORIZONTE'!I3121)</f>
        <v>0</v>
      </c>
      <c r="R3121" s="363">
        <f t="shared" si="416"/>
        <v>0</v>
      </c>
      <c r="S3121" s="153">
        <f t="shared" si="410"/>
        <v>0</v>
      </c>
      <c r="T3121" s="364"/>
    </row>
    <row r="3122" ht="22.5" hidden="1" spans="1:20">
      <c r="A3122" s="158">
        <v>91877</v>
      </c>
      <c r="B3122" s="100" t="s">
        <v>252</v>
      </c>
      <c r="C3122" s="104" t="s">
        <v>3268</v>
      </c>
      <c r="D3122" s="94" t="s">
        <v>279</v>
      </c>
      <c r="E3122" s="95">
        <v>14.08</v>
      </c>
      <c r="F3122" s="96">
        <f t="shared" si="412"/>
        <v>17.28</v>
      </c>
      <c r="G3122" s="209">
        <f>ROUND(SUM('NOVO HORIZONTE'!G3122),2)</f>
        <v>0</v>
      </c>
      <c r="H3122" s="209">
        <f t="shared" si="417"/>
        <v>0</v>
      </c>
      <c r="I3122" s="188">
        <f t="shared" si="413"/>
        <v>0</v>
      </c>
      <c r="J3122" s="142"/>
      <c r="K3122" s="228"/>
      <c r="L3122" s="7" t="str">
        <f t="shared" si="414"/>
        <v/>
      </c>
      <c r="M3122" s="7" t="str">
        <f t="shared" si="415"/>
        <v/>
      </c>
      <c r="N3122" s="7" t="str">
        <f t="shared" si="411"/>
        <v/>
      </c>
      <c r="O3122" s="144"/>
      <c r="P3122" s="355">
        <v>0</v>
      </c>
      <c r="Q3122" s="362">
        <f>SUM('NOVO HORIZONTE'!I3122)</f>
        <v>0</v>
      </c>
      <c r="R3122" s="363">
        <f t="shared" si="416"/>
        <v>0</v>
      </c>
      <c r="S3122" s="153">
        <f t="shared" si="410"/>
        <v>0</v>
      </c>
      <c r="T3122" s="364"/>
    </row>
    <row r="3123" ht="22.5" hidden="1" spans="1:20">
      <c r="A3123" s="158">
        <v>91878</v>
      </c>
      <c r="B3123" s="100" t="s">
        <v>252</v>
      </c>
      <c r="C3123" s="104" t="s">
        <v>3269</v>
      </c>
      <c r="D3123" s="94" t="s">
        <v>279</v>
      </c>
      <c r="E3123" s="95">
        <v>7.82</v>
      </c>
      <c r="F3123" s="96">
        <f t="shared" si="412"/>
        <v>9.6</v>
      </c>
      <c r="G3123" s="209">
        <f>ROUND(SUM('NOVO HORIZONTE'!G3123),2)</f>
        <v>0</v>
      </c>
      <c r="H3123" s="209">
        <f t="shared" si="417"/>
        <v>0</v>
      </c>
      <c r="I3123" s="188">
        <f t="shared" si="413"/>
        <v>0</v>
      </c>
      <c r="J3123" s="142"/>
      <c r="K3123" s="228"/>
      <c r="L3123" s="7" t="str">
        <f t="shared" si="414"/>
        <v/>
      </c>
      <c r="M3123" s="7" t="str">
        <f t="shared" si="415"/>
        <v/>
      </c>
      <c r="N3123" s="7" t="str">
        <f t="shared" si="411"/>
        <v/>
      </c>
      <c r="O3123" s="144"/>
      <c r="P3123" s="355">
        <v>0</v>
      </c>
      <c r="Q3123" s="362">
        <f>SUM('NOVO HORIZONTE'!I3123)</f>
        <v>0</v>
      </c>
      <c r="R3123" s="363">
        <f t="shared" si="416"/>
        <v>0</v>
      </c>
      <c r="S3123" s="153">
        <f t="shared" si="410"/>
        <v>0</v>
      </c>
      <c r="T3123" s="364"/>
    </row>
    <row r="3124" ht="22.5" hidden="1" spans="1:20">
      <c r="A3124" s="158">
        <v>91879</v>
      </c>
      <c r="B3124" s="100" t="s">
        <v>252</v>
      </c>
      <c r="C3124" s="104" t="s">
        <v>3270</v>
      </c>
      <c r="D3124" s="94" t="s">
        <v>279</v>
      </c>
      <c r="E3124" s="95">
        <v>9.72</v>
      </c>
      <c r="F3124" s="96">
        <f t="shared" si="412"/>
        <v>11.93</v>
      </c>
      <c r="G3124" s="209">
        <f>ROUND(SUM('NOVO HORIZONTE'!G3124),2)</f>
        <v>0</v>
      </c>
      <c r="H3124" s="209">
        <f t="shared" si="417"/>
        <v>0</v>
      </c>
      <c r="I3124" s="188">
        <f t="shared" si="413"/>
        <v>0</v>
      </c>
      <c r="J3124" s="142"/>
      <c r="K3124" s="228"/>
      <c r="L3124" s="7" t="str">
        <f t="shared" si="414"/>
        <v/>
      </c>
      <c r="M3124" s="7" t="str">
        <f t="shared" si="415"/>
        <v/>
      </c>
      <c r="N3124" s="7" t="str">
        <f t="shared" si="411"/>
        <v/>
      </c>
      <c r="O3124" s="144"/>
      <c r="P3124" s="355">
        <v>0</v>
      </c>
      <c r="Q3124" s="362">
        <f>SUM('NOVO HORIZONTE'!I3124)</f>
        <v>0</v>
      </c>
      <c r="R3124" s="363">
        <f t="shared" si="416"/>
        <v>0</v>
      </c>
      <c r="S3124" s="153">
        <f t="shared" si="410"/>
        <v>0</v>
      </c>
      <c r="T3124" s="364"/>
    </row>
    <row r="3125" ht="22.5" hidden="1" spans="1:20">
      <c r="A3125" s="158">
        <v>91880</v>
      </c>
      <c r="B3125" s="100" t="s">
        <v>252</v>
      </c>
      <c r="C3125" s="104" t="s">
        <v>3271</v>
      </c>
      <c r="D3125" s="94" t="s">
        <v>279</v>
      </c>
      <c r="E3125" s="95">
        <v>12.34</v>
      </c>
      <c r="F3125" s="96">
        <f t="shared" si="412"/>
        <v>15.15</v>
      </c>
      <c r="G3125" s="209">
        <f>ROUND(SUM('NOVO HORIZONTE'!G3125),2)</f>
        <v>0</v>
      </c>
      <c r="H3125" s="209">
        <f t="shared" si="417"/>
        <v>0</v>
      </c>
      <c r="I3125" s="188">
        <f t="shared" si="413"/>
        <v>0</v>
      </c>
      <c r="J3125" s="142"/>
      <c r="K3125" s="228"/>
      <c r="L3125" s="7" t="str">
        <f t="shared" si="414"/>
        <v/>
      </c>
      <c r="M3125" s="7" t="str">
        <f t="shared" si="415"/>
        <v/>
      </c>
      <c r="N3125" s="7" t="str">
        <f t="shared" si="411"/>
        <v/>
      </c>
      <c r="O3125" s="144"/>
      <c r="P3125" s="355">
        <v>0</v>
      </c>
      <c r="Q3125" s="362">
        <f>SUM('NOVO HORIZONTE'!I3125)</f>
        <v>0</v>
      </c>
      <c r="R3125" s="363">
        <f t="shared" si="416"/>
        <v>0</v>
      </c>
      <c r="S3125" s="153">
        <f t="shared" si="410"/>
        <v>0</v>
      </c>
      <c r="T3125" s="364"/>
    </row>
    <row r="3126" ht="22.5" hidden="1" spans="1:20">
      <c r="A3126" s="158">
        <v>91881</v>
      </c>
      <c r="B3126" s="100" t="s">
        <v>252</v>
      </c>
      <c r="C3126" s="104" t="s">
        <v>3272</v>
      </c>
      <c r="D3126" s="94" t="s">
        <v>279</v>
      </c>
      <c r="E3126" s="95">
        <v>15.82</v>
      </c>
      <c r="F3126" s="96">
        <f t="shared" si="412"/>
        <v>19.42</v>
      </c>
      <c r="G3126" s="209">
        <f>ROUND(SUM('NOVO HORIZONTE'!G3126),2)</f>
        <v>0</v>
      </c>
      <c r="H3126" s="209">
        <f t="shared" si="417"/>
        <v>0</v>
      </c>
      <c r="I3126" s="188">
        <f t="shared" si="413"/>
        <v>0</v>
      </c>
      <c r="J3126" s="142"/>
      <c r="K3126" s="228"/>
      <c r="L3126" s="7" t="str">
        <f t="shared" si="414"/>
        <v/>
      </c>
      <c r="M3126" s="7" t="str">
        <f t="shared" si="415"/>
        <v/>
      </c>
      <c r="N3126" s="7" t="str">
        <f t="shared" si="411"/>
        <v/>
      </c>
      <c r="O3126" s="144"/>
      <c r="P3126" s="355">
        <v>0</v>
      </c>
      <c r="Q3126" s="362">
        <f>SUM('NOVO HORIZONTE'!I3126)</f>
        <v>0</v>
      </c>
      <c r="R3126" s="363">
        <f t="shared" si="416"/>
        <v>0</v>
      </c>
      <c r="S3126" s="153">
        <f t="shared" si="410"/>
        <v>0</v>
      </c>
      <c r="T3126" s="364"/>
    </row>
    <row r="3127" ht="22.5" hidden="1" spans="1:20">
      <c r="A3127" s="158">
        <v>91882</v>
      </c>
      <c r="B3127" s="100" t="s">
        <v>252</v>
      </c>
      <c r="C3127" s="104" t="s">
        <v>3273</v>
      </c>
      <c r="D3127" s="94" t="s">
        <v>279</v>
      </c>
      <c r="E3127" s="95">
        <v>9.67</v>
      </c>
      <c r="F3127" s="96">
        <f t="shared" si="412"/>
        <v>11.87</v>
      </c>
      <c r="G3127" s="209">
        <f>ROUND(SUM('NOVO HORIZONTE'!G3127),2)</f>
        <v>0</v>
      </c>
      <c r="H3127" s="209">
        <f t="shared" si="417"/>
        <v>0</v>
      </c>
      <c r="I3127" s="188">
        <f t="shared" si="413"/>
        <v>0</v>
      </c>
      <c r="J3127" s="142"/>
      <c r="K3127" s="228"/>
      <c r="L3127" s="7" t="str">
        <f t="shared" si="414"/>
        <v/>
      </c>
      <c r="M3127" s="7" t="str">
        <f t="shared" si="415"/>
        <v/>
      </c>
      <c r="N3127" s="7" t="str">
        <f t="shared" si="411"/>
        <v/>
      </c>
      <c r="O3127" s="144"/>
      <c r="P3127" s="355">
        <v>0</v>
      </c>
      <c r="Q3127" s="362">
        <f>SUM('NOVO HORIZONTE'!I3127)</f>
        <v>0</v>
      </c>
      <c r="R3127" s="363">
        <f t="shared" si="416"/>
        <v>0</v>
      </c>
      <c r="S3127" s="153">
        <f t="shared" si="410"/>
        <v>0</v>
      </c>
      <c r="T3127" s="364"/>
    </row>
    <row r="3128" ht="22.5" hidden="1" spans="1:20">
      <c r="A3128" s="158">
        <v>91884</v>
      </c>
      <c r="B3128" s="100" t="s">
        <v>252</v>
      </c>
      <c r="C3128" s="104" t="s">
        <v>3274</v>
      </c>
      <c r="D3128" s="94" t="s">
        <v>279</v>
      </c>
      <c r="E3128" s="95">
        <v>11.16</v>
      </c>
      <c r="F3128" s="96">
        <f t="shared" si="412"/>
        <v>13.7</v>
      </c>
      <c r="G3128" s="209">
        <f>ROUND(SUM('NOVO HORIZONTE'!G3128),2)</f>
        <v>0</v>
      </c>
      <c r="H3128" s="209">
        <f t="shared" si="417"/>
        <v>0</v>
      </c>
      <c r="I3128" s="188">
        <f t="shared" si="413"/>
        <v>0</v>
      </c>
      <c r="J3128" s="142"/>
      <c r="K3128" s="228"/>
      <c r="L3128" s="7" t="str">
        <f t="shared" si="414"/>
        <v/>
      </c>
      <c r="M3128" s="7" t="str">
        <f t="shared" si="415"/>
        <v/>
      </c>
      <c r="N3128" s="7" t="str">
        <f t="shared" si="411"/>
        <v/>
      </c>
      <c r="O3128" s="144"/>
      <c r="P3128" s="355">
        <v>0</v>
      </c>
      <c r="Q3128" s="362">
        <f>SUM('NOVO HORIZONTE'!I3128)</f>
        <v>0</v>
      </c>
      <c r="R3128" s="363">
        <f t="shared" si="416"/>
        <v>0</v>
      </c>
      <c r="S3128" s="153">
        <f t="shared" si="410"/>
        <v>0</v>
      </c>
      <c r="T3128" s="364"/>
    </row>
    <row r="3129" ht="22.5" hidden="1" spans="1:20">
      <c r="A3129" s="158">
        <v>91885</v>
      </c>
      <c r="B3129" s="100" t="s">
        <v>252</v>
      </c>
      <c r="C3129" s="104" t="s">
        <v>3275</v>
      </c>
      <c r="D3129" s="94" t="s">
        <v>279</v>
      </c>
      <c r="E3129" s="95">
        <v>13.18</v>
      </c>
      <c r="F3129" s="96">
        <f t="shared" si="412"/>
        <v>16.18</v>
      </c>
      <c r="G3129" s="209">
        <f>ROUND(SUM('NOVO HORIZONTE'!G3129),2)</f>
        <v>0</v>
      </c>
      <c r="H3129" s="209">
        <f t="shared" si="417"/>
        <v>0</v>
      </c>
      <c r="I3129" s="188">
        <f t="shared" si="413"/>
        <v>0</v>
      </c>
      <c r="J3129" s="142"/>
      <c r="K3129" s="228"/>
      <c r="L3129" s="7" t="str">
        <f t="shared" si="414"/>
        <v/>
      </c>
      <c r="M3129" s="7" t="str">
        <f t="shared" si="415"/>
        <v/>
      </c>
      <c r="N3129" s="7" t="str">
        <f t="shared" si="411"/>
        <v/>
      </c>
      <c r="O3129" s="144"/>
      <c r="P3129" s="355">
        <v>0</v>
      </c>
      <c r="Q3129" s="362">
        <f>SUM('NOVO HORIZONTE'!I3129)</f>
        <v>0</v>
      </c>
      <c r="R3129" s="363">
        <f t="shared" si="416"/>
        <v>0</v>
      </c>
      <c r="S3129" s="153">
        <f t="shared" si="410"/>
        <v>0</v>
      </c>
      <c r="T3129" s="364"/>
    </row>
    <row r="3130" ht="22.5" hidden="1" spans="1:20">
      <c r="A3130" s="158">
        <v>91886</v>
      </c>
      <c r="B3130" s="100" t="s">
        <v>252</v>
      </c>
      <c r="C3130" s="104" t="s">
        <v>3276</v>
      </c>
      <c r="D3130" s="94" t="s">
        <v>279</v>
      </c>
      <c r="E3130" s="95">
        <v>16</v>
      </c>
      <c r="F3130" s="96">
        <f t="shared" si="412"/>
        <v>19.64</v>
      </c>
      <c r="G3130" s="209">
        <f>ROUND(SUM('NOVO HORIZONTE'!G3130),2)</f>
        <v>0</v>
      </c>
      <c r="H3130" s="209">
        <f t="shared" si="417"/>
        <v>0</v>
      </c>
      <c r="I3130" s="188">
        <f t="shared" si="413"/>
        <v>0</v>
      </c>
      <c r="J3130" s="142"/>
      <c r="K3130" s="228"/>
      <c r="L3130" s="7" t="str">
        <f t="shared" si="414"/>
        <v/>
      </c>
      <c r="M3130" s="7" t="str">
        <f t="shared" si="415"/>
        <v/>
      </c>
      <c r="N3130" s="7" t="str">
        <f t="shared" si="411"/>
        <v/>
      </c>
      <c r="O3130" s="144"/>
      <c r="P3130" s="355">
        <v>0</v>
      </c>
      <c r="Q3130" s="362">
        <f>SUM('NOVO HORIZONTE'!I3130)</f>
        <v>0</v>
      </c>
      <c r="R3130" s="363">
        <f t="shared" si="416"/>
        <v>0</v>
      </c>
      <c r="S3130" s="153">
        <f t="shared" si="410"/>
        <v>0</v>
      </c>
      <c r="T3130" s="364"/>
    </row>
    <row r="3131" ht="22.5" hidden="1" spans="1:20">
      <c r="A3131" s="158">
        <v>91887</v>
      </c>
      <c r="B3131" s="100" t="s">
        <v>252</v>
      </c>
      <c r="C3131" s="104" t="s">
        <v>3277</v>
      </c>
      <c r="D3131" s="94" t="s">
        <v>279</v>
      </c>
      <c r="E3131" s="95">
        <v>11.2</v>
      </c>
      <c r="F3131" s="96">
        <f t="shared" si="412"/>
        <v>13.75</v>
      </c>
      <c r="G3131" s="209">
        <f>ROUND(SUM('NOVO HORIZONTE'!G3131),2)</f>
        <v>0</v>
      </c>
      <c r="H3131" s="209">
        <f t="shared" si="417"/>
        <v>0</v>
      </c>
      <c r="I3131" s="188">
        <f t="shared" si="413"/>
        <v>0</v>
      </c>
      <c r="J3131" s="142"/>
      <c r="K3131" s="228"/>
      <c r="L3131" s="7" t="str">
        <f t="shared" si="414"/>
        <v/>
      </c>
      <c r="M3131" s="7" t="str">
        <f t="shared" si="415"/>
        <v/>
      </c>
      <c r="N3131" s="7" t="str">
        <f t="shared" si="411"/>
        <v/>
      </c>
      <c r="O3131" s="144"/>
      <c r="P3131" s="355">
        <v>0</v>
      </c>
      <c r="Q3131" s="362">
        <f>SUM('NOVO HORIZONTE'!I3131)</f>
        <v>0</v>
      </c>
      <c r="R3131" s="363">
        <f t="shared" si="416"/>
        <v>0</v>
      </c>
      <c r="S3131" s="153">
        <f t="shared" si="410"/>
        <v>0</v>
      </c>
      <c r="T3131" s="364"/>
    </row>
    <row r="3132" ht="22.5" hidden="1" spans="1:20">
      <c r="A3132" s="158">
        <v>91889</v>
      </c>
      <c r="B3132" s="100" t="s">
        <v>252</v>
      </c>
      <c r="C3132" s="104" t="s">
        <v>3278</v>
      </c>
      <c r="D3132" s="94" t="s">
        <v>279</v>
      </c>
      <c r="E3132" s="95">
        <v>10.8</v>
      </c>
      <c r="F3132" s="96">
        <f t="shared" si="412"/>
        <v>13.26</v>
      </c>
      <c r="G3132" s="209">
        <f>ROUND(SUM('NOVO HORIZONTE'!G3132),2)</f>
        <v>0</v>
      </c>
      <c r="H3132" s="209">
        <f t="shared" si="417"/>
        <v>0</v>
      </c>
      <c r="I3132" s="188">
        <f t="shared" si="413"/>
        <v>0</v>
      </c>
      <c r="J3132" s="142"/>
      <c r="K3132" s="228"/>
      <c r="L3132" s="7" t="str">
        <f t="shared" si="414"/>
        <v/>
      </c>
      <c r="M3132" s="7" t="str">
        <f t="shared" si="415"/>
        <v/>
      </c>
      <c r="N3132" s="7" t="str">
        <f t="shared" si="411"/>
        <v/>
      </c>
      <c r="O3132" s="144"/>
      <c r="P3132" s="355">
        <v>0</v>
      </c>
      <c r="Q3132" s="362">
        <f>SUM('NOVO HORIZONTE'!I3132)</f>
        <v>0</v>
      </c>
      <c r="R3132" s="363">
        <f t="shared" si="416"/>
        <v>0</v>
      </c>
      <c r="S3132" s="153">
        <f t="shared" si="410"/>
        <v>0</v>
      </c>
      <c r="T3132" s="364"/>
    </row>
    <row r="3133" ht="22.5" hidden="1" spans="1:20">
      <c r="A3133" s="158">
        <v>91890</v>
      </c>
      <c r="B3133" s="100" t="s">
        <v>252</v>
      </c>
      <c r="C3133" s="104" t="s">
        <v>3279</v>
      </c>
      <c r="D3133" s="94" t="s">
        <v>279</v>
      </c>
      <c r="E3133" s="95">
        <v>13.35</v>
      </c>
      <c r="F3133" s="96">
        <f t="shared" si="412"/>
        <v>16.39</v>
      </c>
      <c r="G3133" s="209">
        <f>ROUND(SUM('NOVO HORIZONTE'!G3133),2)</f>
        <v>0</v>
      </c>
      <c r="H3133" s="209">
        <f t="shared" si="417"/>
        <v>0</v>
      </c>
      <c r="I3133" s="188">
        <f t="shared" si="413"/>
        <v>0</v>
      </c>
      <c r="J3133" s="142"/>
      <c r="K3133" s="228"/>
      <c r="L3133" s="7" t="str">
        <f t="shared" si="414"/>
        <v/>
      </c>
      <c r="M3133" s="7" t="str">
        <f t="shared" si="415"/>
        <v/>
      </c>
      <c r="N3133" s="7" t="str">
        <f t="shared" si="411"/>
        <v/>
      </c>
      <c r="O3133" s="144"/>
      <c r="P3133" s="355">
        <v>0</v>
      </c>
      <c r="Q3133" s="362">
        <f>SUM('NOVO HORIZONTE'!I3133)</f>
        <v>0</v>
      </c>
      <c r="R3133" s="363">
        <f t="shared" si="416"/>
        <v>0</v>
      </c>
      <c r="S3133" s="153">
        <f t="shared" si="410"/>
        <v>0</v>
      </c>
      <c r="T3133" s="364"/>
    </row>
    <row r="3134" ht="22.5" hidden="1" spans="1:20">
      <c r="A3134" s="158">
        <v>91892</v>
      </c>
      <c r="B3134" s="100" t="s">
        <v>252</v>
      </c>
      <c r="C3134" s="104" t="s">
        <v>3280</v>
      </c>
      <c r="D3134" s="94" t="s">
        <v>279</v>
      </c>
      <c r="E3134" s="95">
        <v>16.04</v>
      </c>
      <c r="F3134" s="96">
        <f t="shared" si="412"/>
        <v>19.69</v>
      </c>
      <c r="G3134" s="209">
        <f>ROUND(SUM('NOVO HORIZONTE'!G3134),2)</f>
        <v>0</v>
      </c>
      <c r="H3134" s="209">
        <f t="shared" si="417"/>
        <v>0</v>
      </c>
      <c r="I3134" s="188">
        <f t="shared" si="413"/>
        <v>0</v>
      </c>
      <c r="J3134" s="142"/>
      <c r="K3134" s="228"/>
      <c r="L3134" s="7" t="str">
        <f t="shared" si="414"/>
        <v/>
      </c>
      <c r="M3134" s="7" t="str">
        <f t="shared" si="415"/>
        <v/>
      </c>
      <c r="N3134" s="7" t="str">
        <f t="shared" si="411"/>
        <v/>
      </c>
      <c r="O3134" s="144"/>
      <c r="P3134" s="355">
        <v>0</v>
      </c>
      <c r="Q3134" s="362">
        <f>SUM('NOVO HORIZONTE'!I3134)</f>
        <v>0</v>
      </c>
      <c r="R3134" s="363">
        <f t="shared" si="416"/>
        <v>0</v>
      </c>
      <c r="S3134" s="153">
        <f t="shared" si="410"/>
        <v>0</v>
      </c>
      <c r="T3134" s="364"/>
    </row>
    <row r="3135" ht="22.5" hidden="1" spans="1:20">
      <c r="A3135" s="158">
        <v>91893</v>
      </c>
      <c r="B3135" s="100" t="s">
        <v>252</v>
      </c>
      <c r="C3135" s="104" t="s">
        <v>3281</v>
      </c>
      <c r="D3135" s="94" t="s">
        <v>279</v>
      </c>
      <c r="E3135" s="95">
        <v>18.22</v>
      </c>
      <c r="F3135" s="96">
        <f t="shared" si="412"/>
        <v>22.36</v>
      </c>
      <c r="G3135" s="209">
        <f>ROUND(SUM('NOVO HORIZONTE'!G3135),2)</f>
        <v>0</v>
      </c>
      <c r="H3135" s="209">
        <f t="shared" si="417"/>
        <v>0</v>
      </c>
      <c r="I3135" s="188">
        <f t="shared" si="413"/>
        <v>0</v>
      </c>
      <c r="J3135" s="142"/>
      <c r="K3135" s="228"/>
      <c r="L3135" s="7" t="str">
        <f t="shared" si="414"/>
        <v/>
      </c>
      <c r="M3135" s="7" t="str">
        <f t="shared" si="415"/>
        <v/>
      </c>
      <c r="N3135" s="7" t="str">
        <f t="shared" si="411"/>
        <v/>
      </c>
      <c r="O3135" s="144"/>
      <c r="P3135" s="355">
        <v>0</v>
      </c>
      <c r="Q3135" s="362">
        <f>SUM('NOVO HORIZONTE'!I3135)</f>
        <v>0</v>
      </c>
      <c r="R3135" s="363">
        <f t="shared" si="416"/>
        <v>0</v>
      </c>
      <c r="S3135" s="153">
        <f t="shared" si="410"/>
        <v>0</v>
      </c>
      <c r="T3135" s="364"/>
    </row>
    <row r="3136" ht="22.5" hidden="1" spans="1:20">
      <c r="A3136" s="158">
        <v>91896</v>
      </c>
      <c r="B3136" s="100" t="s">
        <v>252</v>
      </c>
      <c r="C3136" s="104" t="s">
        <v>3282</v>
      </c>
      <c r="D3136" s="94" t="s">
        <v>279</v>
      </c>
      <c r="E3136" s="95">
        <v>22.26</v>
      </c>
      <c r="F3136" s="96">
        <f t="shared" si="412"/>
        <v>27.32</v>
      </c>
      <c r="G3136" s="209">
        <f>ROUND(SUM('NOVO HORIZONTE'!G3136),2)</f>
        <v>0</v>
      </c>
      <c r="H3136" s="209">
        <f t="shared" si="417"/>
        <v>0</v>
      </c>
      <c r="I3136" s="188">
        <f t="shared" si="413"/>
        <v>0</v>
      </c>
      <c r="J3136" s="142"/>
      <c r="K3136" s="228"/>
      <c r="L3136" s="7" t="str">
        <f t="shared" si="414"/>
        <v/>
      </c>
      <c r="M3136" s="7" t="str">
        <f t="shared" si="415"/>
        <v/>
      </c>
      <c r="N3136" s="7" t="str">
        <f t="shared" si="411"/>
        <v/>
      </c>
      <c r="O3136" s="144"/>
      <c r="P3136" s="355">
        <v>0</v>
      </c>
      <c r="Q3136" s="362">
        <f>SUM('NOVO HORIZONTE'!I3136)</f>
        <v>0</v>
      </c>
      <c r="R3136" s="363">
        <f t="shared" si="416"/>
        <v>0</v>
      </c>
      <c r="S3136" s="153">
        <f t="shared" si="410"/>
        <v>0</v>
      </c>
      <c r="T3136" s="364"/>
    </row>
    <row r="3137" ht="22.5" hidden="1" spans="1:20">
      <c r="A3137" s="158">
        <v>91898</v>
      </c>
      <c r="B3137" s="100" t="s">
        <v>252</v>
      </c>
      <c r="C3137" s="104" t="s">
        <v>3283</v>
      </c>
      <c r="D3137" s="94" t="s">
        <v>279</v>
      </c>
      <c r="E3137" s="95">
        <v>25.18</v>
      </c>
      <c r="F3137" s="96">
        <f t="shared" si="412"/>
        <v>30.91</v>
      </c>
      <c r="G3137" s="209">
        <f>ROUND(SUM('NOVO HORIZONTE'!G3137),2)</f>
        <v>0</v>
      </c>
      <c r="H3137" s="209">
        <f t="shared" si="417"/>
        <v>0</v>
      </c>
      <c r="I3137" s="188">
        <f t="shared" si="413"/>
        <v>0</v>
      </c>
      <c r="J3137" s="142"/>
      <c r="K3137" s="228"/>
      <c r="L3137" s="7" t="str">
        <f t="shared" si="414"/>
        <v/>
      </c>
      <c r="M3137" s="7" t="str">
        <f t="shared" si="415"/>
        <v/>
      </c>
      <c r="N3137" s="7" t="str">
        <f t="shared" si="411"/>
        <v/>
      </c>
      <c r="O3137" s="144"/>
      <c r="P3137" s="355">
        <v>0</v>
      </c>
      <c r="Q3137" s="362">
        <f>SUM('NOVO HORIZONTE'!I3137)</f>
        <v>0</v>
      </c>
      <c r="R3137" s="363">
        <f t="shared" si="416"/>
        <v>0</v>
      </c>
      <c r="S3137" s="153">
        <f t="shared" si="410"/>
        <v>0</v>
      </c>
      <c r="T3137" s="364"/>
    </row>
    <row r="3138" ht="22.5" hidden="1" spans="1:20">
      <c r="A3138" s="158">
        <v>91899</v>
      </c>
      <c r="B3138" s="100" t="s">
        <v>252</v>
      </c>
      <c r="C3138" s="104" t="s">
        <v>3284</v>
      </c>
      <c r="D3138" s="94" t="s">
        <v>279</v>
      </c>
      <c r="E3138" s="95">
        <v>13.72</v>
      </c>
      <c r="F3138" s="96">
        <f t="shared" si="412"/>
        <v>16.84</v>
      </c>
      <c r="G3138" s="209">
        <f>ROUND(SUM('NOVO HORIZONTE'!G3138),2)</f>
        <v>0</v>
      </c>
      <c r="H3138" s="209">
        <f t="shared" si="417"/>
        <v>0</v>
      </c>
      <c r="I3138" s="188">
        <f t="shared" si="413"/>
        <v>0</v>
      </c>
      <c r="J3138" s="142"/>
      <c r="K3138" s="228"/>
      <c r="L3138" s="7" t="str">
        <f t="shared" si="414"/>
        <v/>
      </c>
      <c r="M3138" s="7" t="str">
        <f t="shared" si="415"/>
        <v/>
      </c>
      <c r="N3138" s="7" t="str">
        <f t="shared" si="411"/>
        <v/>
      </c>
      <c r="O3138" s="144"/>
      <c r="P3138" s="355">
        <v>0</v>
      </c>
      <c r="Q3138" s="362">
        <f>SUM('NOVO HORIZONTE'!I3138)</f>
        <v>0</v>
      </c>
      <c r="R3138" s="363">
        <f t="shared" si="416"/>
        <v>0</v>
      </c>
      <c r="S3138" s="153">
        <f t="shared" si="410"/>
        <v>0</v>
      </c>
      <c r="T3138" s="364"/>
    </row>
    <row r="3139" ht="22.5" hidden="1" spans="1:20">
      <c r="A3139" s="158">
        <v>91901</v>
      </c>
      <c r="B3139" s="100" t="s">
        <v>252</v>
      </c>
      <c r="C3139" s="104" t="s">
        <v>3285</v>
      </c>
      <c r="D3139" s="94" t="s">
        <v>279</v>
      </c>
      <c r="E3139" s="95">
        <v>13.32</v>
      </c>
      <c r="F3139" s="96">
        <f t="shared" si="412"/>
        <v>16.35</v>
      </c>
      <c r="G3139" s="209">
        <f>ROUND(SUM('NOVO HORIZONTE'!G3139),2)</f>
        <v>0</v>
      </c>
      <c r="H3139" s="209">
        <f t="shared" si="417"/>
        <v>0</v>
      </c>
      <c r="I3139" s="188">
        <f t="shared" si="413"/>
        <v>0</v>
      </c>
      <c r="J3139" s="142"/>
      <c r="K3139" s="228"/>
      <c r="L3139" s="7" t="str">
        <f t="shared" si="414"/>
        <v/>
      </c>
      <c r="M3139" s="7" t="str">
        <f t="shared" si="415"/>
        <v/>
      </c>
      <c r="N3139" s="7" t="str">
        <f t="shared" si="411"/>
        <v/>
      </c>
      <c r="O3139" s="144"/>
      <c r="P3139" s="355">
        <v>0</v>
      </c>
      <c r="Q3139" s="362">
        <f>SUM('NOVO HORIZONTE'!I3139)</f>
        <v>0</v>
      </c>
      <c r="R3139" s="363">
        <f t="shared" si="416"/>
        <v>0</v>
      </c>
      <c r="S3139" s="153">
        <f t="shared" si="410"/>
        <v>0</v>
      </c>
      <c r="T3139" s="364"/>
    </row>
    <row r="3140" ht="22.5" hidden="1" spans="1:20">
      <c r="A3140" s="158">
        <v>91902</v>
      </c>
      <c r="B3140" s="100" t="s">
        <v>252</v>
      </c>
      <c r="C3140" s="104" t="s">
        <v>3286</v>
      </c>
      <c r="D3140" s="94" t="s">
        <v>279</v>
      </c>
      <c r="E3140" s="95">
        <v>15.87</v>
      </c>
      <c r="F3140" s="96">
        <f t="shared" si="412"/>
        <v>19.48</v>
      </c>
      <c r="G3140" s="209">
        <f>ROUND(SUM('NOVO HORIZONTE'!G3140),2)</f>
        <v>0</v>
      </c>
      <c r="H3140" s="209">
        <f t="shared" si="417"/>
        <v>0</v>
      </c>
      <c r="I3140" s="188">
        <f t="shared" si="413"/>
        <v>0</v>
      </c>
      <c r="J3140" s="142"/>
      <c r="K3140" s="228"/>
      <c r="L3140" s="7" t="str">
        <f t="shared" si="414"/>
        <v/>
      </c>
      <c r="M3140" s="7" t="str">
        <f t="shared" si="415"/>
        <v/>
      </c>
      <c r="N3140" s="7" t="str">
        <f t="shared" si="411"/>
        <v/>
      </c>
      <c r="O3140" s="144"/>
      <c r="P3140" s="355">
        <v>0</v>
      </c>
      <c r="Q3140" s="362">
        <f>SUM('NOVO HORIZONTE'!I3140)</f>
        <v>0</v>
      </c>
      <c r="R3140" s="363">
        <f t="shared" si="416"/>
        <v>0</v>
      </c>
      <c r="S3140" s="153">
        <f t="shared" si="410"/>
        <v>0</v>
      </c>
      <c r="T3140" s="364"/>
    </row>
    <row r="3141" ht="22.5" hidden="1" spans="1:20">
      <c r="A3141" s="158">
        <v>91895</v>
      </c>
      <c r="B3141" s="100" t="s">
        <v>252</v>
      </c>
      <c r="C3141" s="104" t="s">
        <v>3287</v>
      </c>
      <c r="D3141" s="94" t="s">
        <v>279</v>
      </c>
      <c r="E3141" s="95">
        <v>20.96</v>
      </c>
      <c r="F3141" s="96">
        <f t="shared" si="412"/>
        <v>25.73</v>
      </c>
      <c r="G3141" s="209">
        <f>ROUND(SUM('NOVO HORIZONTE'!G3141),2)</f>
        <v>0</v>
      </c>
      <c r="H3141" s="209">
        <f t="shared" si="417"/>
        <v>0</v>
      </c>
      <c r="I3141" s="188">
        <f t="shared" si="413"/>
        <v>0</v>
      </c>
      <c r="J3141" s="142"/>
      <c r="K3141" s="228"/>
      <c r="L3141" s="7" t="str">
        <f t="shared" si="414"/>
        <v/>
      </c>
      <c r="M3141" s="7" t="str">
        <f t="shared" si="415"/>
        <v/>
      </c>
      <c r="N3141" s="7" t="str">
        <f t="shared" si="411"/>
        <v/>
      </c>
      <c r="O3141" s="144"/>
      <c r="P3141" s="355">
        <v>0</v>
      </c>
      <c r="Q3141" s="362">
        <f>SUM('NOVO HORIZONTE'!I3141)</f>
        <v>0</v>
      </c>
      <c r="R3141" s="363">
        <f t="shared" si="416"/>
        <v>0</v>
      </c>
      <c r="S3141" s="153">
        <f t="shared" si="410"/>
        <v>0</v>
      </c>
      <c r="T3141" s="364"/>
    </row>
    <row r="3142" ht="22.5" hidden="1" spans="1:20">
      <c r="A3142" s="158">
        <v>91907</v>
      </c>
      <c r="B3142" s="100" t="s">
        <v>252</v>
      </c>
      <c r="C3142" s="104" t="s">
        <v>3288</v>
      </c>
      <c r="D3142" s="94" t="s">
        <v>279</v>
      </c>
      <c r="E3142" s="95">
        <v>23.49</v>
      </c>
      <c r="F3142" s="96">
        <f t="shared" si="412"/>
        <v>28.83</v>
      </c>
      <c r="G3142" s="209">
        <f>ROUND(SUM('NOVO HORIZONTE'!G3142),2)</f>
        <v>0</v>
      </c>
      <c r="H3142" s="209">
        <f t="shared" si="417"/>
        <v>0</v>
      </c>
      <c r="I3142" s="188">
        <f t="shared" si="413"/>
        <v>0</v>
      </c>
      <c r="J3142" s="142"/>
      <c r="K3142" s="228"/>
      <c r="L3142" s="7" t="str">
        <f t="shared" si="414"/>
        <v/>
      </c>
      <c r="M3142" s="7" t="str">
        <f t="shared" si="415"/>
        <v/>
      </c>
      <c r="N3142" s="7" t="str">
        <f t="shared" si="411"/>
        <v/>
      </c>
      <c r="O3142" s="144"/>
      <c r="P3142" s="355">
        <v>0</v>
      </c>
      <c r="Q3142" s="362">
        <f>SUM('NOVO HORIZONTE'!I3142)</f>
        <v>0</v>
      </c>
      <c r="R3142" s="363">
        <f t="shared" si="416"/>
        <v>0</v>
      </c>
      <c r="S3142" s="153">
        <f t="shared" si="410"/>
        <v>0</v>
      </c>
      <c r="T3142" s="364"/>
    </row>
    <row r="3143" ht="22.5" hidden="1" spans="1:20">
      <c r="A3143" s="158">
        <v>91919</v>
      </c>
      <c r="B3143" s="100" t="s">
        <v>252</v>
      </c>
      <c r="C3143" s="104" t="s">
        <v>3289</v>
      </c>
      <c r="D3143" s="94" t="s">
        <v>279</v>
      </c>
      <c r="E3143" s="95">
        <v>24.8</v>
      </c>
      <c r="F3143" s="96">
        <f t="shared" si="412"/>
        <v>30.44</v>
      </c>
      <c r="G3143" s="209">
        <f>ROUND(SUM('NOVO HORIZONTE'!G3143),2)</f>
        <v>0</v>
      </c>
      <c r="H3143" s="209">
        <f t="shared" si="417"/>
        <v>0</v>
      </c>
      <c r="I3143" s="188">
        <f t="shared" si="413"/>
        <v>0</v>
      </c>
      <c r="J3143" s="142"/>
      <c r="K3143" s="228"/>
      <c r="L3143" s="7" t="str">
        <f t="shared" si="414"/>
        <v/>
      </c>
      <c r="M3143" s="7" t="str">
        <f t="shared" si="415"/>
        <v/>
      </c>
      <c r="N3143" s="7" t="str">
        <f t="shared" si="411"/>
        <v/>
      </c>
      <c r="O3143" s="144"/>
      <c r="P3143" s="355">
        <v>0</v>
      </c>
      <c r="Q3143" s="362">
        <f>SUM('NOVO HORIZONTE'!I3143)</f>
        <v>0</v>
      </c>
      <c r="R3143" s="363">
        <f t="shared" si="416"/>
        <v>0</v>
      </c>
      <c r="S3143" s="153">
        <f t="shared" si="410"/>
        <v>0</v>
      </c>
      <c r="T3143" s="364"/>
    </row>
    <row r="3144" ht="22.5" hidden="1" spans="1:20">
      <c r="A3144" s="158">
        <v>91904</v>
      </c>
      <c r="B3144" s="100" t="s">
        <v>252</v>
      </c>
      <c r="C3144" s="104" t="s">
        <v>3290</v>
      </c>
      <c r="D3144" s="94" t="s">
        <v>279</v>
      </c>
      <c r="E3144" s="95">
        <v>18.56</v>
      </c>
      <c r="F3144" s="96">
        <f t="shared" si="412"/>
        <v>22.78</v>
      </c>
      <c r="G3144" s="209">
        <f>ROUND(SUM('NOVO HORIZONTE'!G3144),2)</f>
        <v>0</v>
      </c>
      <c r="H3144" s="209">
        <f t="shared" si="417"/>
        <v>0</v>
      </c>
      <c r="I3144" s="188">
        <f t="shared" si="413"/>
        <v>0</v>
      </c>
      <c r="J3144" s="142"/>
      <c r="K3144" s="228"/>
      <c r="L3144" s="7" t="str">
        <f t="shared" si="414"/>
        <v/>
      </c>
      <c r="M3144" s="7" t="str">
        <f t="shared" si="415"/>
        <v/>
      </c>
      <c r="N3144" s="7" t="str">
        <f t="shared" si="411"/>
        <v/>
      </c>
      <c r="O3144" s="144"/>
      <c r="P3144" s="355">
        <v>0</v>
      </c>
      <c r="Q3144" s="362">
        <f>SUM('NOVO HORIZONTE'!I3144)</f>
        <v>0</v>
      </c>
      <c r="R3144" s="363">
        <f t="shared" si="416"/>
        <v>0</v>
      </c>
      <c r="S3144" s="153">
        <f t="shared" si="410"/>
        <v>0</v>
      </c>
      <c r="T3144" s="364"/>
    </row>
    <row r="3145" ht="22.5" hidden="1" spans="1:20">
      <c r="A3145" s="158">
        <v>91905</v>
      </c>
      <c r="B3145" s="100" t="s">
        <v>252</v>
      </c>
      <c r="C3145" s="104" t="s">
        <v>3291</v>
      </c>
      <c r="D3145" s="94" t="s">
        <v>279</v>
      </c>
      <c r="E3145" s="95">
        <v>20.75</v>
      </c>
      <c r="F3145" s="96">
        <f t="shared" si="412"/>
        <v>25.47</v>
      </c>
      <c r="G3145" s="209">
        <f>ROUND(SUM('NOVO HORIZONTE'!G3145),2)</f>
        <v>0</v>
      </c>
      <c r="H3145" s="209">
        <f t="shared" si="417"/>
        <v>0</v>
      </c>
      <c r="I3145" s="188">
        <f t="shared" si="413"/>
        <v>0</v>
      </c>
      <c r="J3145" s="142"/>
      <c r="K3145" s="228"/>
      <c r="L3145" s="7" t="str">
        <f t="shared" si="414"/>
        <v/>
      </c>
      <c r="M3145" s="7" t="str">
        <f t="shared" si="415"/>
        <v/>
      </c>
      <c r="N3145" s="7" t="str">
        <f t="shared" si="411"/>
        <v/>
      </c>
      <c r="O3145" s="144"/>
      <c r="P3145" s="355">
        <v>0</v>
      </c>
      <c r="Q3145" s="362">
        <f>SUM('NOVO HORIZONTE'!I3145)</f>
        <v>0</v>
      </c>
      <c r="R3145" s="363">
        <f t="shared" si="416"/>
        <v>0</v>
      </c>
      <c r="S3145" s="153">
        <f t="shared" si="410"/>
        <v>0</v>
      </c>
      <c r="T3145" s="364"/>
    </row>
    <row r="3146" ht="22.5" hidden="1" spans="1:20">
      <c r="A3146" s="158">
        <v>91908</v>
      </c>
      <c r="B3146" s="100" t="s">
        <v>252</v>
      </c>
      <c r="C3146" s="104" t="s">
        <v>3292</v>
      </c>
      <c r="D3146" s="94" t="s">
        <v>279</v>
      </c>
      <c r="E3146" s="95">
        <v>24.84</v>
      </c>
      <c r="F3146" s="96">
        <f t="shared" si="412"/>
        <v>30.49</v>
      </c>
      <c r="G3146" s="209">
        <f>ROUND(SUM('NOVO HORIZONTE'!G3146),2)</f>
        <v>0</v>
      </c>
      <c r="H3146" s="209">
        <f t="shared" si="417"/>
        <v>0</v>
      </c>
      <c r="I3146" s="188">
        <f t="shared" si="413"/>
        <v>0</v>
      </c>
      <c r="J3146" s="142"/>
      <c r="K3146" s="228"/>
      <c r="L3146" s="7" t="str">
        <f t="shared" si="414"/>
        <v/>
      </c>
      <c r="M3146" s="7" t="str">
        <f t="shared" si="415"/>
        <v/>
      </c>
      <c r="N3146" s="7" t="str">
        <f t="shared" si="411"/>
        <v/>
      </c>
      <c r="O3146" s="144"/>
      <c r="P3146" s="355">
        <v>0</v>
      </c>
      <c r="Q3146" s="362">
        <f>SUM('NOVO HORIZONTE'!I3146)</f>
        <v>0</v>
      </c>
      <c r="R3146" s="363">
        <f t="shared" si="416"/>
        <v>0</v>
      </c>
      <c r="S3146" s="153">
        <f t="shared" si="410"/>
        <v>0</v>
      </c>
      <c r="T3146" s="364"/>
    </row>
    <row r="3147" ht="22.5" hidden="1" spans="1:20">
      <c r="A3147" s="158">
        <v>91910</v>
      </c>
      <c r="B3147" s="100" t="s">
        <v>252</v>
      </c>
      <c r="C3147" s="104" t="s">
        <v>3293</v>
      </c>
      <c r="D3147" s="94" t="s">
        <v>279</v>
      </c>
      <c r="E3147" s="95">
        <v>27.76</v>
      </c>
      <c r="F3147" s="96">
        <f t="shared" si="412"/>
        <v>34.07</v>
      </c>
      <c r="G3147" s="209">
        <f>ROUND(SUM('NOVO HORIZONTE'!G3147),2)</f>
        <v>0</v>
      </c>
      <c r="H3147" s="209">
        <f t="shared" si="417"/>
        <v>0</v>
      </c>
      <c r="I3147" s="188">
        <f t="shared" si="413"/>
        <v>0</v>
      </c>
      <c r="J3147" s="142"/>
      <c r="K3147" s="228"/>
      <c r="L3147" s="7" t="str">
        <f t="shared" si="414"/>
        <v/>
      </c>
      <c r="M3147" s="7" t="str">
        <f t="shared" si="415"/>
        <v/>
      </c>
      <c r="N3147" s="7" t="str">
        <f t="shared" si="411"/>
        <v/>
      </c>
      <c r="O3147" s="144"/>
      <c r="P3147" s="355">
        <v>0</v>
      </c>
      <c r="Q3147" s="362">
        <f>SUM('NOVO HORIZONTE'!I3147)</f>
        <v>0</v>
      </c>
      <c r="R3147" s="363">
        <f t="shared" si="416"/>
        <v>0</v>
      </c>
      <c r="S3147" s="153">
        <f t="shared" si="410"/>
        <v>0</v>
      </c>
      <c r="T3147" s="364"/>
    </row>
    <row r="3148" ht="22.5" hidden="1" spans="1:20">
      <c r="A3148" s="158">
        <v>91911</v>
      </c>
      <c r="B3148" s="100" t="s">
        <v>252</v>
      </c>
      <c r="C3148" s="104" t="s">
        <v>3294</v>
      </c>
      <c r="D3148" s="94" t="s">
        <v>279</v>
      </c>
      <c r="E3148" s="95">
        <v>16.6</v>
      </c>
      <c r="F3148" s="96">
        <f t="shared" si="412"/>
        <v>20.37</v>
      </c>
      <c r="G3148" s="209">
        <f>ROUND(SUM('NOVO HORIZONTE'!G3148),2)</f>
        <v>0</v>
      </c>
      <c r="H3148" s="209">
        <f t="shared" si="417"/>
        <v>0</v>
      </c>
      <c r="I3148" s="188">
        <f t="shared" si="413"/>
        <v>0</v>
      </c>
      <c r="J3148" s="142"/>
      <c r="K3148" s="228"/>
      <c r="L3148" s="7" t="str">
        <f t="shared" si="414"/>
        <v/>
      </c>
      <c r="M3148" s="7" t="str">
        <f t="shared" si="415"/>
        <v/>
      </c>
      <c r="N3148" s="7" t="str">
        <f t="shared" si="411"/>
        <v/>
      </c>
      <c r="O3148" s="144"/>
      <c r="P3148" s="355">
        <v>0</v>
      </c>
      <c r="Q3148" s="362">
        <f>SUM('NOVO HORIZONTE'!I3148)</f>
        <v>0</v>
      </c>
      <c r="R3148" s="363">
        <f t="shared" si="416"/>
        <v>0</v>
      </c>
      <c r="S3148" s="153">
        <f t="shared" si="410"/>
        <v>0</v>
      </c>
      <c r="T3148" s="364"/>
    </row>
    <row r="3149" ht="22.5" hidden="1" spans="1:20">
      <c r="A3149" s="158">
        <v>91913</v>
      </c>
      <c r="B3149" s="100" t="s">
        <v>252</v>
      </c>
      <c r="C3149" s="104" t="s">
        <v>3295</v>
      </c>
      <c r="D3149" s="94" t="s">
        <v>279</v>
      </c>
      <c r="E3149" s="95">
        <v>16.2</v>
      </c>
      <c r="F3149" s="96">
        <f t="shared" si="412"/>
        <v>19.88</v>
      </c>
      <c r="G3149" s="209">
        <f>ROUND(SUM('NOVO HORIZONTE'!G3149),2)</f>
        <v>0</v>
      </c>
      <c r="H3149" s="209">
        <f t="shared" si="417"/>
        <v>0</v>
      </c>
      <c r="I3149" s="188">
        <f t="shared" si="413"/>
        <v>0</v>
      </c>
      <c r="J3149" s="142"/>
      <c r="K3149" s="228"/>
      <c r="L3149" s="7" t="str">
        <f t="shared" si="414"/>
        <v/>
      </c>
      <c r="M3149" s="7" t="str">
        <f t="shared" si="415"/>
        <v/>
      </c>
      <c r="N3149" s="7" t="str">
        <f t="shared" si="411"/>
        <v/>
      </c>
      <c r="O3149" s="144"/>
      <c r="P3149" s="355">
        <v>0</v>
      </c>
      <c r="Q3149" s="362">
        <f>SUM('NOVO HORIZONTE'!I3149)</f>
        <v>0</v>
      </c>
      <c r="R3149" s="363">
        <f t="shared" si="416"/>
        <v>0</v>
      </c>
      <c r="S3149" s="153">
        <f t="shared" si="410"/>
        <v>0</v>
      </c>
      <c r="T3149" s="364"/>
    </row>
    <row r="3150" ht="22.5" hidden="1" spans="1:20">
      <c r="A3150" s="158">
        <v>91914</v>
      </c>
      <c r="B3150" s="100" t="s">
        <v>252</v>
      </c>
      <c r="C3150" s="104" t="s">
        <v>3296</v>
      </c>
      <c r="D3150" s="94" t="s">
        <v>279</v>
      </c>
      <c r="E3150" s="95">
        <v>18.09</v>
      </c>
      <c r="F3150" s="96">
        <f t="shared" si="412"/>
        <v>22.2</v>
      </c>
      <c r="G3150" s="209">
        <f>ROUND(SUM('NOVO HORIZONTE'!G3150),2)</f>
        <v>0</v>
      </c>
      <c r="H3150" s="209">
        <f t="shared" si="417"/>
        <v>0</v>
      </c>
      <c r="I3150" s="188">
        <f t="shared" si="413"/>
        <v>0</v>
      </c>
      <c r="J3150" s="142"/>
      <c r="K3150" s="228"/>
      <c r="L3150" s="7" t="str">
        <f t="shared" si="414"/>
        <v/>
      </c>
      <c r="M3150" s="7" t="str">
        <f t="shared" si="415"/>
        <v/>
      </c>
      <c r="N3150" s="7" t="str">
        <f t="shared" si="411"/>
        <v/>
      </c>
      <c r="O3150" s="144"/>
      <c r="P3150" s="355">
        <v>0</v>
      </c>
      <c r="Q3150" s="362">
        <f>SUM('NOVO HORIZONTE'!I3150)</f>
        <v>0</v>
      </c>
      <c r="R3150" s="363">
        <f t="shared" si="416"/>
        <v>0</v>
      </c>
      <c r="S3150" s="153">
        <f t="shared" si="410"/>
        <v>0</v>
      </c>
      <c r="T3150" s="364"/>
    </row>
    <row r="3151" ht="22.5" hidden="1" spans="1:20">
      <c r="A3151" s="158">
        <v>91916</v>
      </c>
      <c r="B3151" s="100" t="s">
        <v>252</v>
      </c>
      <c r="C3151" s="104" t="s">
        <v>3297</v>
      </c>
      <c r="D3151" s="94" t="s">
        <v>279</v>
      </c>
      <c r="E3151" s="95">
        <v>20.78</v>
      </c>
      <c r="F3151" s="96">
        <f t="shared" si="412"/>
        <v>25.51</v>
      </c>
      <c r="G3151" s="209">
        <f>ROUND(SUM('NOVO HORIZONTE'!G3151),2)</f>
        <v>0</v>
      </c>
      <c r="H3151" s="209">
        <f t="shared" si="417"/>
        <v>0</v>
      </c>
      <c r="I3151" s="188">
        <f t="shared" si="413"/>
        <v>0</v>
      </c>
      <c r="J3151" s="142"/>
      <c r="K3151" s="228"/>
      <c r="L3151" s="7" t="str">
        <f t="shared" si="414"/>
        <v/>
      </c>
      <c r="M3151" s="7" t="str">
        <f t="shared" si="415"/>
        <v/>
      </c>
      <c r="N3151" s="7" t="str">
        <f t="shared" si="411"/>
        <v/>
      </c>
      <c r="O3151" s="144"/>
      <c r="P3151" s="355">
        <v>0</v>
      </c>
      <c r="Q3151" s="362">
        <f>SUM('NOVO HORIZONTE'!I3151)</f>
        <v>0</v>
      </c>
      <c r="R3151" s="363">
        <f t="shared" si="416"/>
        <v>0</v>
      </c>
      <c r="S3151" s="153">
        <f t="shared" si="410"/>
        <v>0</v>
      </c>
      <c r="T3151" s="364"/>
    </row>
    <row r="3152" ht="22.5" hidden="1" spans="1:20">
      <c r="A3152" s="158">
        <v>91917</v>
      </c>
      <c r="B3152" s="100" t="s">
        <v>252</v>
      </c>
      <c r="C3152" s="104" t="s">
        <v>3298</v>
      </c>
      <c r="D3152" s="94" t="s">
        <v>279</v>
      </c>
      <c r="E3152" s="95">
        <v>22.06</v>
      </c>
      <c r="F3152" s="96">
        <f t="shared" si="412"/>
        <v>27.08</v>
      </c>
      <c r="G3152" s="209">
        <f>ROUND(SUM('NOVO HORIZONTE'!G3152),2)</f>
        <v>0</v>
      </c>
      <c r="H3152" s="209">
        <f t="shared" si="417"/>
        <v>0</v>
      </c>
      <c r="I3152" s="188">
        <f t="shared" si="413"/>
        <v>0</v>
      </c>
      <c r="J3152" s="142"/>
      <c r="K3152" s="228"/>
      <c r="L3152" s="7" t="str">
        <f t="shared" si="414"/>
        <v/>
      </c>
      <c r="M3152" s="7" t="str">
        <f t="shared" si="415"/>
        <v/>
      </c>
      <c r="N3152" s="7" t="str">
        <f t="shared" si="411"/>
        <v/>
      </c>
      <c r="O3152" s="144"/>
      <c r="P3152" s="355">
        <v>0</v>
      </c>
      <c r="Q3152" s="362">
        <f>SUM('NOVO HORIZONTE'!I3152)</f>
        <v>0</v>
      </c>
      <c r="R3152" s="363">
        <f t="shared" si="416"/>
        <v>0</v>
      </c>
      <c r="S3152" s="153">
        <f t="shared" si="410"/>
        <v>0</v>
      </c>
      <c r="T3152" s="364"/>
    </row>
    <row r="3153" ht="22.5" hidden="1" spans="1:20">
      <c r="A3153" s="158">
        <v>91920</v>
      </c>
      <c r="B3153" s="100" t="s">
        <v>252</v>
      </c>
      <c r="C3153" s="104" t="s">
        <v>3299</v>
      </c>
      <c r="D3153" s="94" t="s">
        <v>279</v>
      </c>
      <c r="E3153" s="95">
        <v>25.15</v>
      </c>
      <c r="F3153" s="96">
        <f t="shared" si="412"/>
        <v>30.87</v>
      </c>
      <c r="G3153" s="209">
        <f>ROUND(SUM('NOVO HORIZONTE'!G3153),2)</f>
        <v>0</v>
      </c>
      <c r="H3153" s="209">
        <f t="shared" si="417"/>
        <v>0</v>
      </c>
      <c r="I3153" s="188">
        <f t="shared" si="413"/>
        <v>0</v>
      </c>
      <c r="J3153" s="142"/>
      <c r="K3153" s="228"/>
      <c r="L3153" s="7" t="str">
        <f t="shared" si="414"/>
        <v/>
      </c>
      <c r="M3153" s="7" t="str">
        <f t="shared" si="415"/>
        <v/>
      </c>
      <c r="N3153" s="7" t="str">
        <f t="shared" si="411"/>
        <v/>
      </c>
      <c r="O3153" s="144"/>
      <c r="P3153" s="355">
        <v>0</v>
      </c>
      <c r="Q3153" s="362">
        <f>SUM('NOVO HORIZONTE'!I3153)</f>
        <v>0</v>
      </c>
      <c r="R3153" s="363">
        <f t="shared" si="416"/>
        <v>0</v>
      </c>
      <c r="S3153" s="153">
        <f t="shared" si="410"/>
        <v>0</v>
      </c>
      <c r="T3153" s="364"/>
    </row>
    <row r="3154" ht="22.5" hidden="1" spans="1:20">
      <c r="A3154" s="158">
        <v>91922</v>
      </c>
      <c r="B3154" s="100" t="s">
        <v>252</v>
      </c>
      <c r="C3154" s="104" t="s">
        <v>3300</v>
      </c>
      <c r="D3154" s="94" t="s">
        <v>279</v>
      </c>
      <c r="E3154" s="95">
        <v>28.07</v>
      </c>
      <c r="F3154" s="96">
        <f t="shared" si="412"/>
        <v>34.45</v>
      </c>
      <c r="G3154" s="209">
        <f>ROUND(SUM('NOVO HORIZONTE'!G3154),2)</f>
        <v>0</v>
      </c>
      <c r="H3154" s="209">
        <f t="shared" si="417"/>
        <v>0</v>
      </c>
      <c r="I3154" s="188">
        <f t="shared" si="413"/>
        <v>0</v>
      </c>
      <c r="J3154" s="142"/>
      <c r="K3154" s="228"/>
      <c r="L3154" s="7" t="str">
        <f t="shared" si="414"/>
        <v/>
      </c>
      <c r="M3154" s="7" t="str">
        <f t="shared" si="415"/>
        <v/>
      </c>
      <c r="N3154" s="7" t="str">
        <f t="shared" si="411"/>
        <v/>
      </c>
      <c r="O3154" s="144"/>
      <c r="P3154" s="355">
        <v>0</v>
      </c>
      <c r="Q3154" s="362">
        <f>SUM('NOVO HORIZONTE'!I3154)</f>
        <v>0</v>
      </c>
      <c r="R3154" s="363">
        <f t="shared" si="416"/>
        <v>0</v>
      </c>
      <c r="S3154" s="153">
        <f t="shared" si="410"/>
        <v>0</v>
      </c>
      <c r="T3154" s="364"/>
    </row>
    <row r="3155" ht="22.5" hidden="1" spans="1:20">
      <c r="A3155" s="158">
        <v>93013</v>
      </c>
      <c r="B3155" s="100" t="s">
        <v>252</v>
      </c>
      <c r="C3155" s="104" t="s">
        <v>3301</v>
      </c>
      <c r="D3155" s="94" t="s">
        <v>279</v>
      </c>
      <c r="E3155" s="95">
        <v>18.31</v>
      </c>
      <c r="F3155" s="96">
        <f t="shared" si="412"/>
        <v>22.47</v>
      </c>
      <c r="G3155" s="209">
        <f>ROUND(SUM('NOVO HORIZONTE'!G3155),2)</f>
        <v>0</v>
      </c>
      <c r="H3155" s="209">
        <f t="shared" si="417"/>
        <v>0</v>
      </c>
      <c r="I3155" s="188">
        <f t="shared" si="413"/>
        <v>0</v>
      </c>
      <c r="J3155" s="142"/>
      <c r="K3155" s="228"/>
      <c r="L3155" s="7" t="str">
        <f t="shared" si="414"/>
        <v/>
      </c>
      <c r="M3155" s="7" t="str">
        <f t="shared" si="415"/>
        <v/>
      </c>
      <c r="N3155" s="7" t="str">
        <f t="shared" si="411"/>
        <v/>
      </c>
      <c r="O3155" s="144"/>
      <c r="P3155" s="355">
        <v>0</v>
      </c>
      <c r="Q3155" s="362">
        <f>SUM('NOVO HORIZONTE'!I3155)</f>
        <v>0</v>
      </c>
      <c r="R3155" s="363">
        <f t="shared" si="416"/>
        <v>0</v>
      </c>
      <c r="S3155" s="153">
        <f t="shared" si="410"/>
        <v>0</v>
      </c>
      <c r="T3155" s="364"/>
    </row>
    <row r="3156" ht="22.5" hidden="1" spans="1:20">
      <c r="A3156" s="158">
        <v>93014</v>
      </c>
      <c r="B3156" s="100" t="s">
        <v>252</v>
      </c>
      <c r="C3156" s="104" t="s">
        <v>3302</v>
      </c>
      <c r="D3156" s="94" t="s">
        <v>279</v>
      </c>
      <c r="E3156" s="95">
        <v>22.49</v>
      </c>
      <c r="F3156" s="96">
        <f t="shared" si="412"/>
        <v>27.6</v>
      </c>
      <c r="G3156" s="209">
        <f>ROUND(SUM('NOVO HORIZONTE'!G3156),2)</f>
        <v>0</v>
      </c>
      <c r="H3156" s="209">
        <f t="shared" si="417"/>
        <v>0</v>
      </c>
      <c r="I3156" s="188">
        <f t="shared" si="413"/>
        <v>0</v>
      </c>
      <c r="J3156" s="142"/>
      <c r="K3156" s="228"/>
      <c r="L3156" s="7" t="str">
        <f t="shared" si="414"/>
        <v/>
      </c>
      <c r="M3156" s="7" t="str">
        <f t="shared" si="415"/>
        <v/>
      </c>
      <c r="N3156" s="7" t="str">
        <f t="shared" si="411"/>
        <v/>
      </c>
      <c r="O3156" s="144"/>
      <c r="P3156" s="355">
        <v>0</v>
      </c>
      <c r="Q3156" s="362">
        <f>SUM('NOVO HORIZONTE'!I3156)</f>
        <v>0</v>
      </c>
      <c r="R3156" s="363">
        <f t="shared" si="416"/>
        <v>0</v>
      </c>
      <c r="S3156" s="153">
        <f t="shared" si="410"/>
        <v>0</v>
      </c>
      <c r="T3156" s="364"/>
    </row>
    <row r="3157" ht="22.5" hidden="1" spans="1:20">
      <c r="A3157" s="158">
        <v>93015</v>
      </c>
      <c r="B3157" s="100" t="s">
        <v>252</v>
      </c>
      <c r="C3157" s="104" t="s">
        <v>3303</v>
      </c>
      <c r="D3157" s="94" t="s">
        <v>279</v>
      </c>
      <c r="E3157" s="95">
        <v>34.13</v>
      </c>
      <c r="F3157" s="96">
        <f t="shared" si="412"/>
        <v>41.89</v>
      </c>
      <c r="G3157" s="209">
        <f>ROUND(SUM('NOVO HORIZONTE'!G3157),2)</f>
        <v>0</v>
      </c>
      <c r="H3157" s="209">
        <f t="shared" si="417"/>
        <v>0</v>
      </c>
      <c r="I3157" s="188">
        <f t="shared" si="413"/>
        <v>0</v>
      </c>
      <c r="J3157" s="142"/>
      <c r="K3157" s="228"/>
      <c r="L3157" s="7" t="str">
        <f t="shared" si="414"/>
        <v/>
      </c>
      <c r="M3157" s="7" t="str">
        <f t="shared" si="415"/>
        <v/>
      </c>
      <c r="N3157" s="7" t="str">
        <f t="shared" si="411"/>
        <v/>
      </c>
      <c r="O3157" s="144"/>
      <c r="P3157" s="355">
        <v>0</v>
      </c>
      <c r="Q3157" s="362">
        <f>SUM('NOVO HORIZONTE'!I3157)</f>
        <v>0</v>
      </c>
      <c r="R3157" s="363">
        <f t="shared" si="416"/>
        <v>0</v>
      </c>
      <c r="S3157" s="153">
        <f t="shared" si="410"/>
        <v>0</v>
      </c>
      <c r="T3157" s="364"/>
    </row>
    <row r="3158" ht="22.5" hidden="1" spans="1:20">
      <c r="A3158" s="158">
        <v>93016</v>
      </c>
      <c r="B3158" s="100" t="s">
        <v>252</v>
      </c>
      <c r="C3158" s="104" t="s">
        <v>3304</v>
      </c>
      <c r="D3158" s="94" t="s">
        <v>279</v>
      </c>
      <c r="E3158" s="95">
        <v>41.5</v>
      </c>
      <c r="F3158" s="96">
        <f t="shared" si="412"/>
        <v>50.94</v>
      </c>
      <c r="G3158" s="209">
        <f>ROUND(SUM('NOVO HORIZONTE'!G3158),2)</f>
        <v>0</v>
      </c>
      <c r="H3158" s="209">
        <f t="shared" si="417"/>
        <v>0</v>
      </c>
      <c r="I3158" s="188">
        <f t="shared" si="413"/>
        <v>0</v>
      </c>
      <c r="J3158" s="142"/>
      <c r="K3158" s="145"/>
      <c r="L3158" s="7" t="str">
        <f t="shared" si="414"/>
        <v/>
      </c>
      <c r="M3158" s="7" t="str">
        <f t="shared" si="415"/>
        <v/>
      </c>
      <c r="N3158" s="7" t="str">
        <f t="shared" si="411"/>
        <v/>
      </c>
      <c r="O3158" s="144"/>
      <c r="P3158" s="355">
        <v>0</v>
      </c>
      <c r="Q3158" s="362">
        <f>SUM('NOVO HORIZONTE'!I3158)</f>
        <v>0</v>
      </c>
      <c r="R3158" s="363">
        <f t="shared" si="416"/>
        <v>0</v>
      </c>
      <c r="S3158" s="153">
        <f t="shared" si="410"/>
        <v>0</v>
      </c>
      <c r="T3158" s="364"/>
    </row>
    <row r="3159" ht="22.5" hidden="1" spans="1:20">
      <c r="A3159" s="158">
        <v>93017</v>
      </c>
      <c r="B3159" s="100" t="s">
        <v>252</v>
      </c>
      <c r="C3159" s="104" t="s">
        <v>3305</v>
      </c>
      <c r="D3159" s="94" t="s">
        <v>279</v>
      </c>
      <c r="E3159" s="95">
        <v>62.43</v>
      </c>
      <c r="F3159" s="96">
        <f t="shared" si="412"/>
        <v>76.63</v>
      </c>
      <c r="G3159" s="209">
        <f>ROUND(SUM('NOVO HORIZONTE'!G3159),2)</f>
        <v>0</v>
      </c>
      <c r="H3159" s="209">
        <f t="shared" si="417"/>
        <v>0</v>
      </c>
      <c r="I3159" s="188">
        <f t="shared" si="413"/>
        <v>0</v>
      </c>
      <c r="J3159" s="142"/>
      <c r="K3159" s="228"/>
      <c r="L3159" s="7" t="str">
        <f t="shared" si="414"/>
        <v/>
      </c>
      <c r="M3159" s="7" t="str">
        <f t="shared" si="415"/>
        <v/>
      </c>
      <c r="N3159" s="7" t="str">
        <f t="shared" si="411"/>
        <v/>
      </c>
      <c r="O3159" s="144"/>
      <c r="P3159" s="355">
        <v>0</v>
      </c>
      <c r="Q3159" s="362">
        <f>SUM('NOVO HORIZONTE'!I3159)</f>
        <v>0</v>
      </c>
      <c r="R3159" s="363">
        <f t="shared" si="416"/>
        <v>0</v>
      </c>
      <c r="S3159" s="153">
        <f t="shared" si="410"/>
        <v>0</v>
      </c>
      <c r="T3159" s="364"/>
    </row>
    <row r="3160" ht="22.5" hidden="1" spans="1:20">
      <c r="A3160" s="158">
        <v>93018</v>
      </c>
      <c r="B3160" s="100" t="s">
        <v>252</v>
      </c>
      <c r="C3160" s="104" t="s">
        <v>3306</v>
      </c>
      <c r="D3160" s="94" t="s">
        <v>279</v>
      </c>
      <c r="E3160" s="95">
        <v>27.96</v>
      </c>
      <c r="F3160" s="96">
        <f t="shared" si="412"/>
        <v>34.32</v>
      </c>
      <c r="G3160" s="209">
        <f>ROUND(SUM('NOVO HORIZONTE'!G3160),2)</f>
        <v>0</v>
      </c>
      <c r="H3160" s="209">
        <f t="shared" si="417"/>
        <v>0</v>
      </c>
      <c r="I3160" s="188">
        <f t="shared" si="413"/>
        <v>0</v>
      </c>
      <c r="J3160" s="142"/>
      <c r="K3160" s="228"/>
      <c r="L3160" s="7" t="str">
        <f t="shared" si="414"/>
        <v/>
      </c>
      <c r="M3160" s="7" t="str">
        <f t="shared" si="415"/>
        <v/>
      </c>
      <c r="N3160" s="7" t="str">
        <f t="shared" si="411"/>
        <v/>
      </c>
      <c r="O3160" s="144"/>
      <c r="P3160" s="355">
        <v>0</v>
      </c>
      <c r="Q3160" s="362">
        <f>SUM('NOVO HORIZONTE'!I3160)</f>
        <v>0</v>
      </c>
      <c r="R3160" s="363">
        <f t="shared" si="416"/>
        <v>0</v>
      </c>
      <c r="S3160" s="153">
        <f t="shared" si="410"/>
        <v>0</v>
      </c>
      <c r="T3160" s="364"/>
    </row>
    <row r="3161" ht="22.5" hidden="1" spans="1:20">
      <c r="A3161" s="158">
        <v>93020</v>
      </c>
      <c r="B3161" s="100" t="s">
        <v>252</v>
      </c>
      <c r="C3161" s="104" t="s">
        <v>3307</v>
      </c>
      <c r="D3161" s="94" t="s">
        <v>279</v>
      </c>
      <c r="E3161" s="95">
        <v>35.84</v>
      </c>
      <c r="F3161" s="96">
        <f t="shared" si="412"/>
        <v>43.99</v>
      </c>
      <c r="G3161" s="209">
        <f>ROUND(SUM('NOVO HORIZONTE'!G3161),2)</f>
        <v>0</v>
      </c>
      <c r="H3161" s="209">
        <f t="shared" si="417"/>
        <v>0</v>
      </c>
      <c r="I3161" s="188">
        <f t="shared" si="413"/>
        <v>0</v>
      </c>
      <c r="J3161" s="142"/>
      <c r="K3161" s="228"/>
      <c r="L3161" s="7" t="str">
        <f t="shared" si="414"/>
        <v/>
      </c>
      <c r="M3161" s="7" t="str">
        <f t="shared" si="415"/>
        <v/>
      </c>
      <c r="N3161" s="7" t="str">
        <f t="shared" si="411"/>
        <v/>
      </c>
      <c r="O3161" s="144"/>
      <c r="P3161" s="355">
        <v>0</v>
      </c>
      <c r="Q3161" s="362">
        <f>SUM('NOVO HORIZONTE'!I3161)</f>
        <v>0</v>
      </c>
      <c r="R3161" s="363">
        <f t="shared" si="416"/>
        <v>0</v>
      </c>
      <c r="S3161" s="153">
        <f t="shared" ref="S3161:S3224" si="418">IF(R3161=0,0,IF(R3161&gt;0,"c","b"))</f>
        <v>0</v>
      </c>
      <c r="T3161" s="364"/>
    </row>
    <row r="3162" ht="22.5" hidden="1" spans="1:20">
      <c r="A3162" s="158">
        <v>93022</v>
      </c>
      <c r="B3162" s="100" t="s">
        <v>252</v>
      </c>
      <c r="C3162" s="104" t="s">
        <v>3308</v>
      </c>
      <c r="D3162" s="94" t="s">
        <v>279</v>
      </c>
      <c r="E3162" s="95">
        <v>60</v>
      </c>
      <c r="F3162" s="96">
        <f t="shared" si="412"/>
        <v>73.64</v>
      </c>
      <c r="G3162" s="209">
        <f>ROUND(SUM('NOVO HORIZONTE'!G3162),2)</f>
        <v>0</v>
      </c>
      <c r="H3162" s="209">
        <f t="shared" si="417"/>
        <v>0</v>
      </c>
      <c r="I3162" s="188">
        <f t="shared" si="413"/>
        <v>0</v>
      </c>
      <c r="J3162" s="142"/>
      <c r="K3162" s="228"/>
      <c r="L3162" s="7" t="str">
        <f t="shared" si="414"/>
        <v/>
      </c>
      <c r="M3162" s="7" t="str">
        <f t="shared" si="415"/>
        <v/>
      </c>
      <c r="N3162" s="7" t="str">
        <f t="shared" si="411"/>
        <v/>
      </c>
      <c r="O3162" s="144"/>
      <c r="P3162" s="355">
        <v>0</v>
      </c>
      <c r="Q3162" s="362">
        <f>SUM('NOVO HORIZONTE'!I3162)</f>
        <v>0</v>
      </c>
      <c r="R3162" s="363">
        <f t="shared" si="416"/>
        <v>0</v>
      </c>
      <c r="S3162" s="153">
        <f t="shared" si="418"/>
        <v>0</v>
      </c>
      <c r="T3162" s="364"/>
    </row>
    <row r="3163" ht="22.5" hidden="1" spans="1:20">
      <c r="A3163" s="158">
        <v>93024</v>
      </c>
      <c r="B3163" s="100" t="s">
        <v>252</v>
      </c>
      <c r="C3163" s="104" t="s">
        <v>3309</v>
      </c>
      <c r="D3163" s="94" t="s">
        <v>279</v>
      </c>
      <c r="E3163" s="95">
        <v>63.08</v>
      </c>
      <c r="F3163" s="96">
        <f t="shared" si="412"/>
        <v>77.42</v>
      </c>
      <c r="G3163" s="209">
        <f>ROUND(SUM('NOVO HORIZONTE'!G3163),2)</f>
        <v>0</v>
      </c>
      <c r="H3163" s="209">
        <f t="shared" si="417"/>
        <v>0</v>
      </c>
      <c r="I3163" s="188">
        <f t="shared" si="413"/>
        <v>0</v>
      </c>
      <c r="J3163" s="142"/>
      <c r="K3163" s="228"/>
      <c r="L3163" s="7" t="str">
        <f t="shared" si="414"/>
        <v/>
      </c>
      <c r="M3163" s="7" t="str">
        <f t="shared" si="415"/>
        <v/>
      </c>
      <c r="N3163" s="7" t="str">
        <f t="shared" si="411"/>
        <v/>
      </c>
      <c r="O3163" s="144"/>
      <c r="P3163" s="355">
        <v>0</v>
      </c>
      <c r="Q3163" s="362">
        <f>SUM('NOVO HORIZONTE'!I3163)</f>
        <v>0</v>
      </c>
      <c r="R3163" s="363">
        <f t="shared" si="416"/>
        <v>0</v>
      </c>
      <c r="S3163" s="153">
        <f t="shared" si="418"/>
        <v>0</v>
      </c>
      <c r="T3163" s="364"/>
    </row>
    <row r="3164" ht="22.5" hidden="1" spans="1:20">
      <c r="A3164" s="158">
        <v>93026</v>
      </c>
      <c r="B3164" s="100" t="s">
        <v>252</v>
      </c>
      <c r="C3164" s="104" t="s">
        <v>3310</v>
      </c>
      <c r="D3164" s="94" t="s">
        <v>279</v>
      </c>
      <c r="E3164" s="95">
        <v>103.23</v>
      </c>
      <c r="F3164" s="96">
        <f t="shared" si="412"/>
        <v>126.7</v>
      </c>
      <c r="G3164" s="209">
        <f>ROUND(SUM('NOVO HORIZONTE'!G3164),2)</f>
        <v>0</v>
      </c>
      <c r="H3164" s="209">
        <f t="shared" si="417"/>
        <v>0</v>
      </c>
      <c r="I3164" s="188">
        <f t="shared" si="413"/>
        <v>0</v>
      </c>
      <c r="J3164" s="142"/>
      <c r="K3164" s="228"/>
      <c r="L3164" s="7" t="str">
        <f t="shared" si="414"/>
        <v/>
      </c>
      <c r="M3164" s="7" t="str">
        <f t="shared" si="415"/>
        <v/>
      </c>
      <c r="N3164" s="7" t="str">
        <f t="shared" si="411"/>
        <v/>
      </c>
      <c r="O3164" s="144"/>
      <c r="P3164" s="355">
        <v>0</v>
      </c>
      <c r="Q3164" s="362">
        <f>SUM('NOVO HORIZONTE'!I3164)</f>
        <v>0</v>
      </c>
      <c r="R3164" s="363">
        <f t="shared" si="416"/>
        <v>0</v>
      </c>
      <c r="S3164" s="153">
        <f t="shared" si="418"/>
        <v>0</v>
      </c>
      <c r="T3164" s="364"/>
    </row>
    <row r="3165" ht="22.5" hidden="1" spans="1:20">
      <c r="A3165" s="158">
        <v>97559</v>
      </c>
      <c r="B3165" s="100" t="s">
        <v>252</v>
      </c>
      <c r="C3165" s="104" t="s">
        <v>3311</v>
      </c>
      <c r="D3165" s="94" t="s">
        <v>279</v>
      </c>
      <c r="E3165" s="95">
        <v>13.05</v>
      </c>
      <c r="F3165" s="96">
        <f t="shared" si="412"/>
        <v>16.02</v>
      </c>
      <c r="G3165" s="209">
        <f>ROUND(SUM('NOVO HORIZONTE'!G3165),2)</f>
        <v>0</v>
      </c>
      <c r="H3165" s="209">
        <f t="shared" si="417"/>
        <v>0</v>
      </c>
      <c r="I3165" s="188">
        <f t="shared" si="413"/>
        <v>0</v>
      </c>
      <c r="J3165" s="142"/>
      <c r="K3165" s="228"/>
      <c r="L3165" s="7" t="str">
        <f t="shared" si="414"/>
        <v/>
      </c>
      <c r="M3165" s="7" t="str">
        <f t="shared" si="415"/>
        <v/>
      </c>
      <c r="N3165" s="7" t="str">
        <f t="shared" si="411"/>
        <v/>
      </c>
      <c r="O3165" s="144"/>
      <c r="P3165" s="355">
        <v>0</v>
      </c>
      <c r="Q3165" s="362">
        <f>SUM('NOVO HORIZONTE'!I3165)</f>
        <v>0</v>
      </c>
      <c r="R3165" s="363">
        <f t="shared" si="416"/>
        <v>0</v>
      </c>
      <c r="S3165" s="153">
        <f t="shared" si="418"/>
        <v>0</v>
      </c>
      <c r="T3165" s="364"/>
    </row>
    <row r="3166" ht="22.5" hidden="1" spans="1:20">
      <c r="A3166" s="158">
        <v>97562</v>
      </c>
      <c r="B3166" s="100" t="s">
        <v>252</v>
      </c>
      <c r="C3166" s="104" t="s">
        <v>3312</v>
      </c>
      <c r="D3166" s="94" t="s">
        <v>279</v>
      </c>
      <c r="E3166" s="95">
        <v>15.57</v>
      </c>
      <c r="F3166" s="96">
        <f t="shared" si="412"/>
        <v>19.11</v>
      </c>
      <c r="G3166" s="209">
        <f>ROUND(SUM('NOVO HORIZONTE'!G3166),2)</f>
        <v>0</v>
      </c>
      <c r="H3166" s="209">
        <f t="shared" si="417"/>
        <v>0</v>
      </c>
      <c r="I3166" s="188">
        <f t="shared" si="413"/>
        <v>0</v>
      </c>
      <c r="J3166" s="142"/>
      <c r="K3166" s="228"/>
      <c r="L3166" s="7" t="str">
        <f t="shared" si="414"/>
        <v/>
      </c>
      <c r="M3166" s="7" t="str">
        <f t="shared" si="415"/>
        <v/>
      </c>
      <c r="N3166" s="7" t="str">
        <f t="shared" si="411"/>
        <v/>
      </c>
      <c r="O3166" s="144"/>
      <c r="P3166" s="355">
        <v>0</v>
      </c>
      <c r="Q3166" s="362">
        <f>SUM('NOVO HORIZONTE'!I3166)</f>
        <v>0</v>
      </c>
      <c r="R3166" s="363">
        <f t="shared" si="416"/>
        <v>0</v>
      </c>
      <c r="S3166" s="153">
        <f t="shared" si="418"/>
        <v>0</v>
      </c>
      <c r="T3166" s="364"/>
    </row>
    <row r="3167" ht="22.5" hidden="1" spans="1:20">
      <c r="A3167" s="158">
        <v>97564</v>
      </c>
      <c r="B3167" s="100" t="s">
        <v>252</v>
      </c>
      <c r="C3167" s="104" t="s">
        <v>3313</v>
      </c>
      <c r="D3167" s="94" t="s">
        <v>279</v>
      </c>
      <c r="E3167" s="95">
        <v>17.79</v>
      </c>
      <c r="F3167" s="96">
        <f t="shared" si="412"/>
        <v>21.84</v>
      </c>
      <c r="G3167" s="209">
        <f>ROUND(SUM('NOVO HORIZONTE'!G3167),2)</f>
        <v>0</v>
      </c>
      <c r="H3167" s="209">
        <f t="shared" si="417"/>
        <v>0</v>
      </c>
      <c r="I3167" s="188">
        <f t="shared" si="413"/>
        <v>0</v>
      </c>
      <c r="J3167" s="142"/>
      <c r="K3167" s="228"/>
      <c r="L3167" s="7" t="str">
        <f t="shared" si="414"/>
        <v/>
      </c>
      <c r="M3167" s="7" t="str">
        <f t="shared" si="415"/>
        <v/>
      </c>
      <c r="N3167" s="7" t="str">
        <f t="shared" si="411"/>
        <v/>
      </c>
      <c r="O3167" s="144"/>
      <c r="P3167" s="355">
        <v>0</v>
      </c>
      <c r="Q3167" s="362">
        <f>SUM('NOVO HORIZONTE'!I3167)</f>
        <v>0</v>
      </c>
      <c r="R3167" s="363">
        <f t="shared" si="416"/>
        <v>0</v>
      </c>
      <c r="S3167" s="153">
        <f t="shared" si="418"/>
        <v>0</v>
      </c>
      <c r="T3167" s="364"/>
    </row>
    <row r="3168" ht="12.75" spans="1:20">
      <c r="A3168" s="154" t="s">
        <v>3314</v>
      </c>
      <c r="B3168" s="100"/>
      <c r="C3168" s="161" t="s">
        <v>3315</v>
      </c>
      <c r="D3168" s="94">
        <v>0</v>
      </c>
      <c r="E3168" s="95">
        <v>0</v>
      </c>
      <c r="F3168" s="96">
        <f t="shared" si="412"/>
        <v>0</v>
      </c>
      <c r="G3168" s="209">
        <f>ROUND(SUM('NOVO HORIZONTE'!G3168),2)</f>
        <v>0</v>
      </c>
      <c r="H3168" s="187">
        <f t="shared" si="417"/>
        <v>0</v>
      </c>
      <c r="I3168" s="190">
        <f t="shared" si="413"/>
        <v>0</v>
      </c>
      <c r="J3168" s="191"/>
      <c r="K3168" s="145" t="str">
        <f>IF(OR(SUM(I3169:I3197)&gt;0,SUM(I3169:I3197)&gt;0),"xx","")</f>
        <v>xx</v>
      </c>
      <c r="L3168" s="7" t="str">
        <f t="shared" si="414"/>
        <v>x</v>
      </c>
      <c r="M3168" s="7" t="str">
        <f t="shared" si="415"/>
        <v>x</v>
      </c>
      <c r="N3168" s="7" t="str">
        <f t="shared" si="411"/>
        <v>x</v>
      </c>
      <c r="O3168" s="144"/>
      <c r="P3168" s="375"/>
      <c r="Q3168" s="362">
        <f>SUM('NOVO HORIZONTE'!I3168)</f>
        <v>0</v>
      </c>
      <c r="R3168" s="363">
        <f t="shared" si="416"/>
        <v>0</v>
      </c>
      <c r="S3168" s="153">
        <f t="shared" si="418"/>
        <v>0</v>
      </c>
      <c r="T3168" s="364"/>
    </row>
    <row r="3169" ht="22.5" hidden="1" spans="1:20">
      <c r="A3169" s="158">
        <v>91862</v>
      </c>
      <c r="B3169" s="100" t="s">
        <v>252</v>
      </c>
      <c r="C3169" s="104" t="s">
        <v>3316</v>
      </c>
      <c r="D3169" s="94" t="s">
        <v>263</v>
      </c>
      <c r="E3169" s="95">
        <v>13.26</v>
      </c>
      <c r="F3169" s="96">
        <f t="shared" si="412"/>
        <v>16.28</v>
      </c>
      <c r="G3169" s="209">
        <f>ROUND(SUM('NOVO HORIZONTE'!G3169),2)</f>
        <v>0</v>
      </c>
      <c r="H3169" s="209">
        <f t="shared" si="417"/>
        <v>0</v>
      </c>
      <c r="I3169" s="188">
        <f t="shared" si="413"/>
        <v>0</v>
      </c>
      <c r="J3169" s="142"/>
      <c r="K3169" s="228"/>
      <c r="L3169" s="7" t="str">
        <f t="shared" si="414"/>
        <v/>
      </c>
      <c r="M3169" s="7" t="str">
        <f t="shared" si="415"/>
        <v/>
      </c>
      <c r="N3169" s="7" t="str">
        <f t="shared" si="411"/>
        <v/>
      </c>
      <c r="O3169" s="144"/>
      <c r="P3169" s="355">
        <v>0</v>
      </c>
      <c r="Q3169" s="362">
        <f>SUM('NOVO HORIZONTE'!I3169)</f>
        <v>0</v>
      </c>
      <c r="R3169" s="363">
        <f t="shared" si="416"/>
        <v>0</v>
      </c>
      <c r="S3169" s="153">
        <f t="shared" si="418"/>
        <v>0</v>
      </c>
      <c r="T3169" s="364"/>
    </row>
    <row r="3170" ht="22.5" hidden="1" spans="1:20">
      <c r="A3170" s="158">
        <v>91863</v>
      </c>
      <c r="B3170" s="100" t="s">
        <v>252</v>
      </c>
      <c r="C3170" s="104" t="s">
        <v>3317</v>
      </c>
      <c r="D3170" s="94" t="s">
        <v>263</v>
      </c>
      <c r="E3170" s="95">
        <v>15.67</v>
      </c>
      <c r="F3170" s="96">
        <f t="shared" si="412"/>
        <v>19.23</v>
      </c>
      <c r="G3170" s="209">
        <f>ROUND(SUM('NOVO HORIZONTE'!G3170),2)</f>
        <v>0</v>
      </c>
      <c r="H3170" s="209">
        <f t="shared" si="417"/>
        <v>0</v>
      </c>
      <c r="I3170" s="188">
        <f t="shared" si="413"/>
        <v>0</v>
      </c>
      <c r="J3170" s="142"/>
      <c r="K3170" s="228"/>
      <c r="L3170" s="7" t="str">
        <f t="shared" si="414"/>
        <v/>
      </c>
      <c r="M3170" s="7" t="str">
        <f t="shared" si="415"/>
        <v/>
      </c>
      <c r="N3170" s="7" t="str">
        <f t="shared" si="411"/>
        <v/>
      </c>
      <c r="O3170" s="144"/>
      <c r="P3170" s="355">
        <v>0</v>
      </c>
      <c r="Q3170" s="362">
        <f>SUM('NOVO HORIZONTE'!I3170)</f>
        <v>0</v>
      </c>
      <c r="R3170" s="363">
        <f t="shared" si="416"/>
        <v>0</v>
      </c>
      <c r="S3170" s="153">
        <f t="shared" si="418"/>
        <v>0</v>
      </c>
      <c r="T3170" s="364"/>
    </row>
    <row r="3171" ht="22.5" hidden="1" spans="1:20">
      <c r="A3171" s="158">
        <v>91864</v>
      </c>
      <c r="B3171" s="100" t="s">
        <v>252</v>
      </c>
      <c r="C3171" s="104" t="s">
        <v>3318</v>
      </c>
      <c r="D3171" s="94" t="s">
        <v>263</v>
      </c>
      <c r="E3171" s="95">
        <v>21.09</v>
      </c>
      <c r="F3171" s="96">
        <f t="shared" si="412"/>
        <v>25.89</v>
      </c>
      <c r="G3171" s="209">
        <f>ROUND(SUM('NOVO HORIZONTE'!G3171),2)</f>
        <v>0</v>
      </c>
      <c r="H3171" s="209">
        <f t="shared" si="417"/>
        <v>0</v>
      </c>
      <c r="I3171" s="188">
        <f t="shared" si="413"/>
        <v>0</v>
      </c>
      <c r="J3171" s="142"/>
      <c r="K3171" s="228"/>
      <c r="L3171" s="7" t="str">
        <f t="shared" si="414"/>
        <v/>
      </c>
      <c r="M3171" s="7" t="str">
        <f t="shared" si="415"/>
        <v/>
      </c>
      <c r="N3171" s="7" t="str">
        <f t="shared" si="411"/>
        <v/>
      </c>
      <c r="O3171" s="144"/>
      <c r="P3171" s="355">
        <v>0</v>
      </c>
      <c r="Q3171" s="362">
        <f>SUM('NOVO HORIZONTE'!I3171)</f>
        <v>0</v>
      </c>
      <c r="R3171" s="363">
        <f t="shared" si="416"/>
        <v>0</v>
      </c>
      <c r="S3171" s="153">
        <f t="shared" si="418"/>
        <v>0</v>
      </c>
      <c r="T3171" s="364"/>
    </row>
    <row r="3172" ht="22.5" hidden="1" spans="1:20">
      <c r="A3172" s="158">
        <v>91865</v>
      </c>
      <c r="B3172" s="100" t="s">
        <v>252</v>
      </c>
      <c r="C3172" s="104" t="s">
        <v>3319</v>
      </c>
      <c r="D3172" s="94" t="s">
        <v>263</v>
      </c>
      <c r="E3172" s="95">
        <v>26.43</v>
      </c>
      <c r="F3172" s="96">
        <f t="shared" si="412"/>
        <v>32.44</v>
      </c>
      <c r="G3172" s="209">
        <f>ROUND(SUM('NOVO HORIZONTE'!G3172),2)</f>
        <v>0</v>
      </c>
      <c r="H3172" s="209">
        <f t="shared" si="417"/>
        <v>0</v>
      </c>
      <c r="I3172" s="188">
        <f t="shared" si="413"/>
        <v>0</v>
      </c>
      <c r="J3172" s="142"/>
      <c r="K3172" s="228"/>
      <c r="L3172" s="7" t="str">
        <f t="shared" si="414"/>
        <v/>
      </c>
      <c r="M3172" s="7" t="str">
        <f t="shared" si="415"/>
        <v/>
      </c>
      <c r="N3172" s="7" t="str">
        <f t="shared" si="411"/>
        <v/>
      </c>
      <c r="O3172" s="144"/>
      <c r="P3172" s="355">
        <v>0</v>
      </c>
      <c r="Q3172" s="362">
        <f>SUM('NOVO HORIZONTE'!I3172)</f>
        <v>0</v>
      </c>
      <c r="R3172" s="363">
        <f t="shared" si="416"/>
        <v>0</v>
      </c>
      <c r="S3172" s="153">
        <f t="shared" si="418"/>
        <v>0</v>
      </c>
      <c r="T3172" s="364"/>
    </row>
    <row r="3173" ht="22.5" hidden="1" spans="1:20">
      <c r="A3173" s="158">
        <v>91866</v>
      </c>
      <c r="B3173" s="100" t="s">
        <v>252</v>
      </c>
      <c r="C3173" s="104" t="s">
        <v>3320</v>
      </c>
      <c r="D3173" s="94" t="s">
        <v>263</v>
      </c>
      <c r="E3173" s="95">
        <v>10.81</v>
      </c>
      <c r="F3173" s="96">
        <f t="shared" si="412"/>
        <v>13.27</v>
      </c>
      <c r="G3173" s="209">
        <f>ROUND(SUM('NOVO HORIZONTE'!G3173),2)</f>
        <v>0</v>
      </c>
      <c r="H3173" s="209">
        <f t="shared" si="417"/>
        <v>0</v>
      </c>
      <c r="I3173" s="188">
        <f t="shared" si="413"/>
        <v>0</v>
      </c>
      <c r="J3173" s="142"/>
      <c r="K3173" s="228"/>
      <c r="L3173" s="7" t="str">
        <f t="shared" si="414"/>
        <v/>
      </c>
      <c r="M3173" s="7" t="str">
        <f t="shared" si="415"/>
        <v/>
      </c>
      <c r="N3173" s="7" t="str">
        <f t="shared" si="411"/>
        <v/>
      </c>
      <c r="O3173" s="144"/>
      <c r="P3173" s="355">
        <v>0</v>
      </c>
      <c r="Q3173" s="362">
        <f>SUM('NOVO HORIZONTE'!I3173)</f>
        <v>0</v>
      </c>
      <c r="R3173" s="363">
        <f t="shared" si="416"/>
        <v>0</v>
      </c>
      <c r="S3173" s="153">
        <f t="shared" si="418"/>
        <v>0</v>
      </c>
      <c r="T3173" s="364"/>
    </row>
    <row r="3174" ht="22.5" hidden="1" spans="1:20">
      <c r="A3174" s="158">
        <v>91867</v>
      </c>
      <c r="B3174" s="100" t="s">
        <v>252</v>
      </c>
      <c r="C3174" s="104" t="s">
        <v>3321</v>
      </c>
      <c r="D3174" s="94" t="s">
        <v>263</v>
      </c>
      <c r="E3174" s="95">
        <v>13.22</v>
      </c>
      <c r="F3174" s="96">
        <f t="shared" si="412"/>
        <v>16.23</v>
      </c>
      <c r="G3174" s="209">
        <f>ROUND(SUM('NOVO HORIZONTE'!G3174),2)</f>
        <v>0</v>
      </c>
      <c r="H3174" s="209">
        <f t="shared" si="417"/>
        <v>0</v>
      </c>
      <c r="I3174" s="188">
        <f t="shared" si="413"/>
        <v>0</v>
      </c>
      <c r="J3174" s="142"/>
      <c r="K3174" s="228"/>
      <c r="L3174" s="7" t="str">
        <f t="shared" si="414"/>
        <v/>
      </c>
      <c r="M3174" s="7" t="str">
        <f t="shared" si="415"/>
        <v/>
      </c>
      <c r="N3174" s="7" t="str">
        <f t="shared" si="411"/>
        <v/>
      </c>
      <c r="O3174" s="144"/>
      <c r="P3174" s="355">
        <v>0</v>
      </c>
      <c r="Q3174" s="362">
        <f>SUM('NOVO HORIZONTE'!I3174)</f>
        <v>0</v>
      </c>
      <c r="R3174" s="363">
        <f t="shared" si="416"/>
        <v>0</v>
      </c>
      <c r="S3174" s="153">
        <f t="shared" si="418"/>
        <v>0</v>
      </c>
      <c r="T3174" s="364"/>
    </row>
    <row r="3175" ht="22.5" hidden="1" spans="1:20">
      <c r="A3175" s="158">
        <v>91868</v>
      </c>
      <c r="B3175" s="100" t="s">
        <v>252</v>
      </c>
      <c r="C3175" s="104" t="s">
        <v>3322</v>
      </c>
      <c r="D3175" s="94" t="s">
        <v>263</v>
      </c>
      <c r="E3175" s="95">
        <v>18.64</v>
      </c>
      <c r="F3175" s="96">
        <f t="shared" si="412"/>
        <v>22.88</v>
      </c>
      <c r="G3175" s="209">
        <f>ROUND(SUM('NOVO HORIZONTE'!G3175),2)</f>
        <v>0</v>
      </c>
      <c r="H3175" s="209">
        <f t="shared" si="417"/>
        <v>0</v>
      </c>
      <c r="I3175" s="188">
        <f t="shared" si="413"/>
        <v>0</v>
      </c>
      <c r="J3175" s="142"/>
      <c r="K3175" s="228"/>
      <c r="L3175" s="7" t="str">
        <f t="shared" si="414"/>
        <v/>
      </c>
      <c r="M3175" s="7" t="str">
        <f t="shared" si="415"/>
        <v/>
      </c>
      <c r="N3175" s="7" t="str">
        <f t="shared" si="411"/>
        <v/>
      </c>
      <c r="O3175" s="144"/>
      <c r="P3175" s="355">
        <v>0</v>
      </c>
      <c r="Q3175" s="362">
        <f>SUM('NOVO HORIZONTE'!I3175)</f>
        <v>0</v>
      </c>
      <c r="R3175" s="363">
        <f t="shared" si="416"/>
        <v>0</v>
      </c>
      <c r="S3175" s="153">
        <f t="shared" si="418"/>
        <v>0</v>
      </c>
      <c r="T3175" s="364"/>
    </row>
    <row r="3176" ht="22.5" hidden="1" spans="1:20">
      <c r="A3176" s="158">
        <v>91869</v>
      </c>
      <c r="B3176" s="100" t="s">
        <v>252</v>
      </c>
      <c r="C3176" s="104" t="s">
        <v>3323</v>
      </c>
      <c r="D3176" s="94" t="s">
        <v>263</v>
      </c>
      <c r="E3176" s="95">
        <v>23.99</v>
      </c>
      <c r="F3176" s="96">
        <f t="shared" si="412"/>
        <v>29.45</v>
      </c>
      <c r="G3176" s="209">
        <f>ROUND(SUM('NOVO HORIZONTE'!G3176),2)</f>
        <v>0</v>
      </c>
      <c r="H3176" s="209">
        <f t="shared" si="417"/>
        <v>0</v>
      </c>
      <c r="I3176" s="188">
        <f t="shared" si="413"/>
        <v>0</v>
      </c>
      <c r="J3176" s="142"/>
      <c r="K3176" s="228"/>
      <c r="L3176" s="7" t="str">
        <f t="shared" si="414"/>
        <v/>
      </c>
      <c r="M3176" s="7" t="str">
        <f t="shared" si="415"/>
        <v/>
      </c>
      <c r="N3176" s="7" t="str">
        <f t="shared" si="411"/>
        <v/>
      </c>
      <c r="O3176" s="144"/>
      <c r="P3176" s="355">
        <v>0</v>
      </c>
      <c r="Q3176" s="362">
        <f>SUM('NOVO HORIZONTE'!I3176)</f>
        <v>0</v>
      </c>
      <c r="R3176" s="363">
        <f t="shared" si="416"/>
        <v>0</v>
      </c>
      <c r="S3176" s="153">
        <f t="shared" si="418"/>
        <v>0</v>
      </c>
      <c r="T3176" s="364"/>
    </row>
    <row r="3177" ht="22.5" hidden="1" spans="1:20">
      <c r="A3177" s="158">
        <v>91870</v>
      </c>
      <c r="B3177" s="100" t="s">
        <v>252</v>
      </c>
      <c r="C3177" s="104" t="s">
        <v>3324</v>
      </c>
      <c r="D3177" s="94" t="s">
        <v>263</v>
      </c>
      <c r="E3177" s="95">
        <v>14.78</v>
      </c>
      <c r="F3177" s="96">
        <f t="shared" si="412"/>
        <v>18.14</v>
      </c>
      <c r="G3177" s="209">
        <f>ROUND(SUM('NOVO HORIZONTE'!G3177),2)</f>
        <v>0</v>
      </c>
      <c r="H3177" s="209">
        <f t="shared" si="417"/>
        <v>0</v>
      </c>
      <c r="I3177" s="188">
        <f t="shared" si="413"/>
        <v>0</v>
      </c>
      <c r="J3177" s="142"/>
      <c r="K3177" s="228"/>
      <c r="L3177" s="7" t="str">
        <f t="shared" si="414"/>
        <v/>
      </c>
      <c r="M3177" s="7" t="str">
        <f t="shared" si="415"/>
        <v/>
      </c>
      <c r="N3177" s="7" t="str">
        <f t="shared" si="411"/>
        <v/>
      </c>
      <c r="O3177" s="144"/>
      <c r="P3177" s="355">
        <v>0</v>
      </c>
      <c r="Q3177" s="362">
        <f>SUM('NOVO HORIZONTE'!I3177)</f>
        <v>0</v>
      </c>
      <c r="R3177" s="363">
        <f t="shared" si="416"/>
        <v>0</v>
      </c>
      <c r="S3177" s="153">
        <f t="shared" si="418"/>
        <v>0</v>
      </c>
      <c r="T3177" s="364"/>
    </row>
    <row r="3178" ht="22.5" spans="1:20">
      <c r="A3178" s="158">
        <v>91871</v>
      </c>
      <c r="B3178" s="100" t="s">
        <v>252</v>
      </c>
      <c r="C3178" s="104" t="s">
        <v>3325</v>
      </c>
      <c r="D3178" s="94" t="s">
        <v>263</v>
      </c>
      <c r="E3178" s="95">
        <v>17.26</v>
      </c>
      <c r="F3178" s="96">
        <f t="shared" si="412"/>
        <v>21.18</v>
      </c>
      <c r="G3178" s="209">
        <f>ROUND(SUM('NOVO HORIZONTE'!G3178),2)</f>
        <v>6</v>
      </c>
      <c r="H3178" s="209">
        <f t="shared" si="417"/>
        <v>21.18</v>
      </c>
      <c r="I3178" s="188">
        <f t="shared" si="413"/>
        <v>127.08</v>
      </c>
      <c r="J3178" s="142"/>
      <c r="K3178" s="228"/>
      <c r="L3178" s="7" t="str">
        <f t="shared" si="414"/>
        <v>x</v>
      </c>
      <c r="M3178" s="7" t="str">
        <f t="shared" si="415"/>
        <v>x</v>
      </c>
      <c r="N3178" s="7" t="str">
        <f t="shared" si="411"/>
        <v>x</v>
      </c>
      <c r="O3178" s="144"/>
      <c r="P3178" s="355">
        <v>0</v>
      </c>
      <c r="Q3178" s="362">
        <f>SUM('NOVO HORIZONTE'!I3178)</f>
        <v>127.08</v>
      </c>
      <c r="R3178" s="363">
        <f t="shared" si="416"/>
        <v>0</v>
      </c>
      <c r="S3178" s="153">
        <f t="shared" si="418"/>
        <v>0</v>
      </c>
      <c r="T3178" s="364"/>
    </row>
    <row r="3179" ht="22.5" hidden="1" spans="1:20">
      <c r="A3179" s="158">
        <v>91872</v>
      </c>
      <c r="B3179" s="100" t="s">
        <v>252</v>
      </c>
      <c r="C3179" s="104" t="s">
        <v>3326</v>
      </c>
      <c r="D3179" s="94" t="s">
        <v>263</v>
      </c>
      <c r="E3179" s="95">
        <v>22.67</v>
      </c>
      <c r="F3179" s="96">
        <f t="shared" si="412"/>
        <v>27.83</v>
      </c>
      <c r="G3179" s="209">
        <f>ROUND(SUM('NOVO HORIZONTE'!G3179),2)</f>
        <v>0</v>
      </c>
      <c r="H3179" s="209">
        <f t="shared" si="417"/>
        <v>0</v>
      </c>
      <c r="I3179" s="188">
        <f t="shared" si="413"/>
        <v>0</v>
      </c>
      <c r="J3179" s="142"/>
      <c r="K3179" s="228"/>
      <c r="L3179" s="7" t="str">
        <f t="shared" si="414"/>
        <v/>
      </c>
      <c r="M3179" s="7" t="str">
        <f t="shared" si="415"/>
        <v/>
      </c>
      <c r="N3179" s="7" t="str">
        <f t="shared" ref="N3179:N3242" si="419">M3179</f>
        <v/>
      </c>
      <c r="O3179" s="144"/>
      <c r="P3179" s="355">
        <v>0</v>
      </c>
      <c r="Q3179" s="362">
        <f>SUM('NOVO HORIZONTE'!I3179)</f>
        <v>0</v>
      </c>
      <c r="R3179" s="363">
        <f t="shared" si="416"/>
        <v>0</v>
      </c>
      <c r="S3179" s="153">
        <f t="shared" si="418"/>
        <v>0</v>
      </c>
      <c r="T3179" s="364"/>
    </row>
    <row r="3180" ht="22.5" hidden="1" spans="1:20">
      <c r="A3180" s="158">
        <v>91873</v>
      </c>
      <c r="B3180" s="100" t="s">
        <v>252</v>
      </c>
      <c r="C3180" s="104" t="s">
        <v>3327</v>
      </c>
      <c r="D3180" s="94" t="s">
        <v>263</v>
      </c>
      <c r="E3180" s="95">
        <v>27.96</v>
      </c>
      <c r="F3180" s="96">
        <f t="shared" si="412"/>
        <v>34.32</v>
      </c>
      <c r="G3180" s="209">
        <f>ROUND(SUM('NOVO HORIZONTE'!G3180),2)</f>
        <v>0</v>
      </c>
      <c r="H3180" s="209">
        <f t="shared" si="417"/>
        <v>0</v>
      </c>
      <c r="I3180" s="188">
        <f t="shared" si="413"/>
        <v>0</v>
      </c>
      <c r="J3180" s="142"/>
      <c r="K3180" s="228"/>
      <c r="L3180" s="7" t="str">
        <f t="shared" si="414"/>
        <v/>
      </c>
      <c r="M3180" s="7" t="str">
        <f t="shared" si="415"/>
        <v/>
      </c>
      <c r="N3180" s="7" t="str">
        <f t="shared" si="419"/>
        <v/>
      </c>
      <c r="O3180" s="144"/>
      <c r="P3180" s="355">
        <v>0</v>
      </c>
      <c r="Q3180" s="362">
        <f>SUM('NOVO HORIZONTE'!I3180)</f>
        <v>0</v>
      </c>
      <c r="R3180" s="363">
        <f t="shared" si="416"/>
        <v>0</v>
      </c>
      <c r="S3180" s="153">
        <f t="shared" si="418"/>
        <v>0</v>
      </c>
      <c r="T3180" s="364"/>
    </row>
    <row r="3181" ht="22.5" spans="1:20">
      <c r="A3181" s="158">
        <v>93008</v>
      </c>
      <c r="B3181" s="100" t="s">
        <v>252</v>
      </c>
      <c r="C3181" s="104" t="s">
        <v>3328</v>
      </c>
      <c r="D3181" s="94" t="s">
        <v>263</v>
      </c>
      <c r="E3181" s="95">
        <v>24.19</v>
      </c>
      <c r="F3181" s="96">
        <f t="shared" si="412"/>
        <v>29.69</v>
      </c>
      <c r="G3181" s="209">
        <f>ROUND(SUM('NOVO HORIZONTE'!G3181),2)</f>
        <v>6</v>
      </c>
      <c r="H3181" s="209">
        <f t="shared" si="417"/>
        <v>29.69</v>
      </c>
      <c r="I3181" s="188">
        <f t="shared" si="413"/>
        <v>178.14</v>
      </c>
      <c r="J3181" s="142"/>
      <c r="K3181" s="228"/>
      <c r="L3181" s="7" t="str">
        <f t="shared" si="414"/>
        <v>x</v>
      </c>
      <c r="M3181" s="7" t="str">
        <f t="shared" si="415"/>
        <v>x</v>
      </c>
      <c r="N3181" s="7" t="str">
        <f t="shared" si="419"/>
        <v>x</v>
      </c>
      <c r="O3181" s="144"/>
      <c r="P3181" s="355">
        <v>0</v>
      </c>
      <c r="Q3181" s="362">
        <f>SUM('NOVO HORIZONTE'!I3181)</f>
        <v>178.14</v>
      </c>
      <c r="R3181" s="363">
        <f t="shared" si="416"/>
        <v>0</v>
      </c>
      <c r="S3181" s="153">
        <f t="shared" si="418"/>
        <v>0</v>
      </c>
      <c r="T3181" s="364"/>
    </row>
    <row r="3182" ht="22.5" hidden="1" spans="1:20">
      <c r="A3182" s="158">
        <v>93009</v>
      </c>
      <c r="B3182" s="100" t="s">
        <v>252</v>
      </c>
      <c r="C3182" s="104" t="s">
        <v>3329</v>
      </c>
      <c r="D3182" s="94" t="s">
        <v>263</v>
      </c>
      <c r="E3182" s="95">
        <v>36.3</v>
      </c>
      <c r="F3182" s="96">
        <f t="shared" ref="F3182:F3245" si="420">IF(E3182=0,0,IF(P3182=0,ROUND(E3182*(1+E$13),2),ROUND(E3182*(1+E$12),2)))</f>
        <v>44.55</v>
      </c>
      <c r="G3182" s="209">
        <f>ROUND(SUM('NOVO HORIZONTE'!G3182),2)</f>
        <v>0</v>
      </c>
      <c r="H3182" s="209">
        <f t="shared" si="417"/>
        <v>0</v>
      </c>
      <c r="I3182" s="188">
        <f t="shared" ref="I3182:I3245" si="421">IF(ISBLANK(G3182),0,ROUND(G3182*H3182,2))</f>
        <v>0</v>
      </c>
      <c r="J3182" s="142"/>
      <c r="K3182" s="228"/>
      <c r="L3182" s="7" t="str">
        <f t="shared" ref="L3182:L3245" si="422">IF(K3182="X","x",IF(K3182="xx","x",IF(I3182&gt;0,"x","")))</f>
        <v/>
      </c>
      <c r="M3182" s="7" t="str">
        <f t="shared" ref="M3182:M3245" si="423">IF(K3182="X","x",IF(K3182="xx","x",IF(I3182&gt;0,"x","")))</f>
        <v/>
      </c>
      <c r="N3182" s="7" t="str">
        <f t="shared" si="419"/>
        <v/>
      </c>
      <c r="O3182" s="144"/>
      <c r="P3182" s="355">
        <v>0</v>
      </c>
      <c r="Q3182" s="362">
        <f>SUM('NOVO HORIZONTE'!I3182)</f>
        <v>0</v>
      </c>
      <c r="R3182" s="363">
        <f t="shared" ref="R3182:R3245" si="424">I3182-Q3182</f>
        <v>0</v>
      </c>
      <c r="S3182" s="153">
        <f t="shared" si="418"/>
        <v>0</v>
      </c>
      <c r="T3182" s="364"/>
    </row>
    <row r="3183" ht="22.5" hidden="1" spans="1:20">
      <c r="A3183" s="158">
        <v>93010</v>
      </c>
      <c r="B3183" s="100" t="s">
        <v>252</v>
      </c>
      <c r="C3183" s="104" t="s">
        <v>3330</v>
      </c>
      <c r="D3183" s="94" t="s">
        <v>263</v>
      </c>
      <c r="E3183" s="95">
        <v>50.91</v>
      </c>
      <c r="F3183" s="96">
        <f t="shared" si="420"/>
        <v>62.49</v>
      </c>
      <c r="G3183" s="209">
        <f>ROUND(SUM('NOVO HORIZONTE'!G3183),2)</f>
        <v>0</v>
      </c>
      <c r="H3183" s="209">
        <f t="shared" ref="H3183:H3246" si="425">IF(G3183=0,0,F3183)</f>
        <v>0</v>
      </c>
      <c r="I3183" s="188">
        <f t="shared" si="421"/>
        <v>0</v>
      </c>
      <c r="J3183" s="142"/>
      <c r="K3183" s="228"/>
      <c r="L3183" s="7" t="str">
        <f t="shared" si="422"/>
        <v/>
      </c>
      <c r="M3183" s="7" t="str">
        <f t="shared" si="423"/>
        <v/>
      </c>
      <c r="N3183" s="7" t="str">
        <f t="shared" si="419"/>
        <v/>
      </c>
      <c r="O3183" s="144"/>
      <c r="P3183" s="355">
        <v>0</v>
      </c>
      <c r="Q3183" s="362">
        <f>SUM('NOVO HORIZONTE'!I3183)</f>
        <v>0</v>
      </c>
      <c r="R3183" s="363">
        <f t="shared" si="424"/>
        <v>0</v>
      </c>
      <c r="S3183" s="153">
        <f t="shared" si="418"/>
        <v>0</v>
      </c>
      <c r="T3183" s="364"/>
    </row>
    <row r="3184" ht="22.5" hidden="1" spans="1:20">
      <c r="A3184" s="158">
        <v>93011</v>
      </c>
      <c r="B3184" s="100" t="s">
        <v>252</v>
      </c>
      <c r="C3184" s="104" t="s">
        <v>3331</v>
      </c>
      <c r="D3184" s="94" t="s">
        <v>263</v>
      </c>
      <c r="E3184" s="95">
        <v>62.51</v>
      </c>
      <c r="F3184" s="96">
        <f t="shared" si="420"/>
        <v>76.72</v>
      </c>
      <c r="G3184" s="209">
        <f>ROUND(SUM('NOVO HORIZONTE'!G3184),2)</f>
        <v>0</v>
      </c>
      <c r="H3184" s="209">
        <f t="shared" si="425"/>
        <v>0</v>
      </c>
      <c r="I3184" s="188">
        <f t="shared" si="421"/>
        <v>0</v>
      </c>
      <c r="J3184" s="142"/>
      <c r="K3184" s="228"/>
      <c r="L3184" s="7" t="str">
        <f t="shared" si="422"/>
        <v/>
      </c>
      <c r="M3184" s="7" t="str">
        <f t="shared" si="423"/>
        <v/>
      </c>
      <c r="N3184" s="7" t="str">
        <f t="shared" si="419"/>
        <v/>
      </c>
      <c r="O3184" s="144"/>
      <c r="P3184" s="355">
        <v>0</v>
      </c>
      <c r="Q3184" s="362">
        <f>SUM('NOVO HORIZONTE'!I3184)</f>
        <v>0</v>
      </c>
      <c r="R3184" s="363">
        <f t="shared" si="424"/>
        <v>0</v>
      </c>
      <c r="S3184" s="153">
        <f t="shared" si="418"/>
        <v>0</v>
      </c>
      <c r="T3184" s="364"/>
    </row>
    <row r="3185" ht="22.5" hidden="1" spans="1:20">
      <c r="A3185" s="158">
        <v>93012</v>
      </c>
      <c r="B3185" s="100" t="s">
        <v>252</v>
      </c>
      <c r="C3185" s="104" t="s">
        <v>3332</v>
      </c>
      <c r="D3185" s="94" t="s">
        <v>263</v>
      </c>
      <c r="E3185" s="95">
        <v>95.11</v>
      </c>
      <c r="F3185" s="96">
        <f t="shared" si="420"/>
        <v>116.74</v>
      </c>
      <c r="G3185" s="209">
        <f>ROUND(SUM('NOVO HORIZONTE'!G3185),2)</f>
        <v>0</v>
      </c>
      <c r="H3185" s="209">
        <f t="shared" si="425"/>
        <v>0</v>
      </c>
      <c r="I3185" s="188">
        <f t="shared" si="421"/>
        <v>0</v>
      </c>
      <c r="J3185" s="142"/>
      <c r="K3185" s="228"/>
      <c r="L3185" s="7" t="str">
        <f t="shared" si="422"/>
        <v/>
      </c>
      <c r="M3185" s="7" t="str">
        <f t="shared" si="423"/>
        <v/>
      </c>
      <c r="N3185" s="7" t="str">
        <f t="shared" si="419"/>
        <v/>
      </c>
      <c r="O3185" s="144"/>
      <c r="P3185" s="355">
        <v>0</v>
      </c>
      <c r="Q3185" s="362">
        <f>SUM('NOVO HORIZONTE'!I3185)</f>
        <v>0</v>
      </c>
      <c r="R3185" s="363">
        <f t="shared" si="424"/>
        <v>0</v>
      </c>
      <c r="S3185" s="153">
        <f t="shared" si="418"/>
        <v>0</v>
      </c>
      <c r="T3185" s="364"/>
    </row>
    <row r="3186" ht="22.5" hidden="1" spans="1:20">
      <c r="A3186" s="158">
        <v>95726</v>
      </c>
      <c r="B3186" s="100" t="s">
        <v>252</v>
      </c>
      <c r="C3186" s="104" t="s">
        <v>3333</v>
      </c>
      <c r="D3186" s="94" t="s">
        <v>263</v>
      </c>
      <c r="E3186" s="95">
        <v>10.94</v>
      </c>
      <c r="F3186" s="96">
        <f t="shared" si="420"/>
        <v>13.43</v>
      </c>
      <c r="G3186" s="209">
        <f>ROUND(SUM('NOVO HORIZONTE'!G3186),2)</f>
        <v>0</v>
      </c>
      <c r="H3186" s="209">
        <f t="shared" si="425"/>
        <v>0</v>
      </c>
      <c r="I3186" s="188">
        <f t="shared" si="421"/>
        <v>0</v>
      </c>
      <c r="J3186" s="142"/>
      <c r="K3186" s="228"/>
      <c r="L3186" s="7" t="str">
        <f t="shared" si="422"/>
        <v/>
      </c>
      <c r="M3186" s="7" t="str">
        <f t="shared" si="423"/>
        <v/>
      </c>
      <c r="N3186" s="7" t="str">
        <f t="shared" si="419"/>
        <v/>
      </c>
      <c r="O3186" s="144"/>
      <c r="P3186" s="355">
        <v>0</v>
      </c>
      <c r="Q3186" s="362">
        <f>SUM('NOVO HORIZONTE'!I3186)</f>
        <v>0</v>
      </c>
      <c r="R3186" s="363">
        <f t="shared" si="424"/>
        <v>0</v>
      </c>
      <c r="S3186" s="153">
        <f t="shared" si="418"/>
        <v>0</v>
      </c>
      <c r="T3186" s="364"/>
    </row>
    <row r="3187" ht="22.5" hidden="1" spans="1:20">
      <c r="A3187" s="158">
        <v>95727</v>
      </c>
      <c r="B3187" s="100" t="s">
        <v>252</v>
      </c>
      <c r="C3187" s="104" t="s">
        <v>3334</v>
      </c>
      <c r="D3187" s="94" t="s">
        <v>263</v>
      </c>
      <c r="E3187" s="95">
        <v>15.28</v>
      </c>
      <c r="F3187" s="96">
        <f t="shared" si="420"/>
        <v>18.75</v>
      </c>
      <c r="G3187" s="209">
        <f>ROUND(SUM('NOVO HORIZONTE'!G3187),2)</f>
        <v>0</v>
      </c>
      <c r="H3187" s="209">
        <f t="shared" si="425"/>
        <v>0</v>
      </c>
      <c r="I3187" s="188">
        <f t="shared" si="421"/>
        <v>0</v>
      </c>
      <c r="J3187" s="142"/>
      <c r="K3187" s="228"/>
      <c r="L3187" s="7" t="str">
        <f t="shared" si="422"/>
        <v/>
      </c>
      <c r="M3187" s="7" t="str">
        <f t="shared" si="423"/>
        <v/>
      </c>
      <c r="N3187" s="7" t="str">
        <f t="shared" si="419"/>
        <v/>
      </c>
      <c r="O3187" s="144"/>
      <c r="P3187" s="355">
        <v>0</v>
      </c>
      <c r="Q3187" s="362">
        <f>SUM('NOVO HORIZONTE'!I3187)</f>
        <v>0</v>
      </c>
      <c r="R3187" s="363">
        <f t="shared" si="424"/>
        <v>0</v>
      </c>
      <c r="S3187" s="153">
        <f t="shared" si="418"/>
        <v>0</v>
      </c>
      <c r="T3187" s="364"/>
    </row>
    <row r="3188" ht="22.5" hidden="1" spans="1:20">
      <c r="A3188" s="158">
        <v>95728</v>
      </c>
      <c r="B3188" s="100" t="s">
        <v>252</v>
      </c>
      <c r="C3188" s="104" t="s">
        <v>3335</v>
      </c>
      <c r="D3188" s="94" t="s">
        <v>263</v>
      </c>
      <c r="E3188" s="95">
        <v>22.47</v>
      </c>
      <c r="F3188" s="96">
        <f t="shared" si="420"/>
        <v>27.58</v>
      </c>
      <c r="G3188" s="209">
        <f>ROUND(SUM('NOVO HORIZONTE'!G3188),2)</f>
        <v>0</v>
      </c>
      <c r="H3188" s="209">
        <f t="shared" si="425"/>
        <v>0</v>
      </c>
      <c r="I3188" s="188">
        <f t="shared" si="421"/>
        <v>0</v>
      </c>
      <c r="J3188" s="142"/>
      <c r="K3188" s="228"/>
      <c r="L3188" s="7" t="str">
        <f t="shared" si="422"/>
        <v/>
      </c>
      <c r="M3188" s="7" t="str">
        <f t="shared" si="423"/>
        <v/>
      </c>
      <c r="N3188" s="7" t="str">
        <f t="shared" si="419"/>
        <v/>
      </c>
      <c r="O3188" s="144"/>
      <c r="P3188" s="355">
        <v>0</v>
      </c>
      <c r="Q3188" s="362">
        <f>SUM('NOVO HORIZONTE'!I3188)</f>
        <v>0</v>
      </c>
      <c r="R3188" s="363">
        <f t="shared" si="424"/>
        <v>0</v>
      </c>
      <c r="S3188" s="153">
        <f t="shared" si="418"/>
        <v>0</v>
      </c>
      <c r="T3188" s="364"/>
    </row>
    <row r="3189" ht="22.5" hidden="1" spans="1:20">
      <c r="A3189" s="158">
        <v>95729</v>
      </c>
      <c r="B3189" s="100" t="s">
        <v>252</v>
      </c>
      <c r="C3189" s="104" t="s">
        <v>3336</v>
      </c>
      <c r="D3189" s="94" t="s">
        <v>263</v>
      </c>
      <c r="E3189" s="95">
        <v>10.13</v>
      </c>
      <c r="F3189" s="96">
        <f t="shared" si="420"/>
        <v>12.43</v>
      </c>
      <c r="G3189" s="209">
        <f>ROUND(SUM('NOVO HORIZONTE'!G3189),2)</f>
        <v>0</v>
      </c>
      <c r="H3189" s="209">
        <f t="shared" si="425"/>
        <v>0</v>
      </c>
      <c r="I3189" s="188">
        <f t="shared" si="421"/>
        <v>0</v>
      </c>
      <c r="J3189" s="142"/>
      <c r="K3189" s="228"/>
      <c r="L3189" s="7" t="str">
        <f t="shared" si="422"/>
        <v/>
      </c>
      <c r="M3189" s="7" t="str">
        <f t="shared" si="423"/>
        <v/>
      </c>
      <c r="N3189" s="7" t="str">
        <f t="shared" si="419"/>
        <v/>
      </c>
      <c r="O3189" s="144"/>
      <c r="P3189" s="355">
        <v>0</v>
      </c>
      <c r="Q3189" s="362">
        <f>SUM('NOVO HORIZONTE'!I3189)</f>
        <v>0</v>
      </c>
      <c r="R3189" s="363">
        <f t="shared" si="424"/>
        <v>0</v>
      </c>
      <c r="S3189" s="153">
        <f t="shared" si="418"/>
        <v>0</v>
      </c>
      <c r="T3189" s="364"/>
    </row>
    <row r="3190" ht="22.5" hidden="1" spans="1:20">
      <c r="A3190" s="158">
        <v>95730</v>
      </c>
      <c r="B3190" s="100" t="s">
        <v>252</v>
      </c>
      <c r="C3190" s="104" t="s">
        <v>3337</v>
      </c>
      <c r="D3190" s="94" t="s">
        <v>263</v>
      </c>
      <c r="E3190" s="95">
        <v>11.31</v>
      </c>
      <c r="F3190" s="96">
        <f t="shared" si="420"/>
        <v>13.88</v>
      </c>
      <c r="G3190" s="209">
        <f>ROUND(SUM('NOVO HORIZONTE'!G3190),2)</f>
        <v>0</v>
      </c>
      <c r="H3190" s="209">
        <f t="shared" si="425"/>
        <v>0</v>
      </c>
      <c r="I3190" s="188">
        <f t="shared" si="421"/>
        <v>0</v>
      </c>
      <c r="J3190" s="142"/>
      <c r="K3190" s="228"/>
      <c r="L3190" s="7" t="str">
        <f t="shared" si="422"/>
        <v/>
      </c>
      <c r="M3190" s="7" t="str">
        <f t="shared" si="423"/>
        <v/>
      </c>
      <c r="N3190" s="7" t="str">
        <f t="shared" si="419"/>
        <v/>
      </c>
      <c r="O3190" s="144"/>
      <c r="P3190" s="355">
        <v>0</v>
      </c>
      <c r="Q3190" s="362">
        <f>SUM('NOVO HORIZONTE'!I3190)</f>
        <v>0</v>
      </c>
      <c r="R3190" s="363">
        <f t="shared" si="424"/>
        <v>0</v>
      </c>
      <c r="S3190" s="153">
        <f t="shared" si="418"/>
        <v>0</v>
      </c>
      <c r="T3190" s="364"/>
    </row>
    <row r="3191" ht="22.5" hidden="1" spans="1:20">
      <c r="A3191" s="158">
        <v>95731</v>
      </c>
      <c r="B3191" s="100" t="s">
        <v>252</v>
      </c>
      <c r="C3191" s="104" t="s">
        <v>3338</v>
      </c>
      <c r="D3191" s="94" t="s">
        <v>263</v>
      </c>
      <c r="E3191" s="95">
        <v>13.96</v>
      </c>
      <c r="F3191" s="96">
        <f t="shared" si="420"/>
        <v>17.13</v>
      </c>
      <c r="G3191" s="209">
        <f>ROUND(SUM('NOVO HORIZONTE'!G3191),2)</f>
        <v>0</v>
      </c>
      <c r="H3191" s="209">
        <f t="shared" si="425"/>
        <v>0</v>
      </c>
      <c r="I3191" s="188">
        <f t="shared" si="421"/>
        <v>0</v>
      </c>
      <c r="J3191" s="142"/>
      <c r="K3191" s="228"/>
      <c r="L3191" s="7" t="str">
        <f t="shared" si="422"/>
        <v/>
      </c>
      <c r="M3191" s="7" t="str">
        <f t="shared" si="423"/>
        <v/>
      </c>
      <c r="N3191" s="7" t="str">
        <f t="shared" si="419"/>
        <v/>
      </c>
      <c r="O3191" s="144"/>
      <c r="P3191" s="355">
        <v>0</v>
      </c>
      <c r="Q3191" s="362">
        <f>SUM('NOVO HORIZONTE'!I3191)</f>
        <v>0</v>
      </c>
      <c r="R3191" s="363">
        <f t="shared" si="424"/>
        <v>0</v>
      </c>
      <c r="S3191" s="153">
        <f t="shared" si="418"/>
        <v>0</v>
      </c>
      <c r="T3191" s="364"/>
    </row>
    <row r="3192" ht="22.5" hidden="1" spans="1:20">
      <c r="A3192" s="158">
        <v>95733</v>
      </c>
      <c r="B3192" s="100" t="s">
        <v>252</v>
      </c>
      <c r="C3192" s="104" t="s">
        <v>3339</v>
      </c>
      <c r="D3192" s="94" t="s">
        <v>279</v>
      </c>
      <c r="E3192" s="95">
        <v>6.78</v>
      </c>
      <c r="F3192" s="96">
        <f t="shared" si="420"/>
        <v>8.32</v>
      </c>
      <c r="G3192" s="209">
        <f>ROUND(SUM('NOVO HORIZONTE'!G3192),2)</f>
        <v>0</v>
      </c>
      <c r="H3192" s="209">
        <f t="shared" si="425"/>
        <v>0</v>
      </c>
      <c r="I3192" s="188">
        <f t="shared" si="421"/>
        <v>0</v>
      </c>
      <c r="J3192" s="142"/>
      <c r="K3192" s="228"/>
      <c r="L3192" s="7" t="str">
        <f t="shared" si="422"/>
        <v/>
      </c>
      <c r="M3192" s="7" t="str">
        <f t="shared" si="423"/>
        <v/>
      </c>
      <c r="N3192" s="7" t="str">
        <f t="shared" si="419"/>
        <v/>
      </c>
      <c r="O3192" s="144"/>
      <c r="P3192" s="355">
        <v>0</v>
      </c>
      <c r="Q3192" s="362">
        <f>SUM('NOVO HORIZONTE'!I3192)</f>
        <v>0</v>
      </c>
      <c r="R3192" s="363">
        <f t="shared" si="424"/>
        <v>0</v>
      </c>
      <c r="S3192" s="153">
        <f t="shared" si="418"/>
        <v>0</v>
      </c>
      <c r="T3192" s="364"/>
    </row>
    <row r="3193" ht="22.5" hidden="1" spans="1:20">
      <c r="A3193" s="158">
        <v>95734</v>
      </c>
      <c r="B3193" s="100" t="s">
        <v>252</v>
      </c>
      <c r="C3193" s="104" t="s">
        <v>3340</v>
      </c>
      <c r="D3193" s="94" t="s">
        <v>279</v>
      </c>
      <c r="E3193" s="95">
        <v>9.03</v>
      </c>
      <c r="F3193" s="96">
        <f t="shared" si="420"/>
        <v>11.08</v>
      </c>
      <c r="G3193" s="209">
        <f>ROUND(SUM('NOVO HORIZONTE'!G3193),2)</f>
        <v>0</v>
      </c>
      <c r="H3193" s="209">
        <f t="shared" si="425"/>
        <v>0</v>
      </c>
      <c r="I3193" s="188">
        <f t="shared" si="421"/>
        <v>0</v>
      </c>
      <c r="J3193" s="142"/>
      <c r="K3193" s="228"/>
      <c r="L3193" s="7" t="str">
        <f t="shared" si="422"/>
        <v/>
      </c>
      <c r="M3193" s="7" t="str">
        <f t="shared" si="423"/>
        <v/>
      </c>
      <c r="N3193" s="7" t="str">
        <f t="shared" si="419"/>
        <v/>
      </c>
      <c r="O3193" s="144"/>
      <c r="P3193" s="355">
        <v>0</v>
      </c>
      <c r="Q3193" s="362">
        <f>SUM('NOVO HORIZONTE'!I3193)</f>
        <v>0</v>
      </c>
      <c r="R3193" s="363">
        <f t="shared" si="424"/>
        <v>0</v>
      </c>
      <c r="S3193" s="153">
        <f t="shared" si="418"/>
        <v>0</v>
      </c>
      <c r="T3193" s="364"/>
    </row>
    <row r="3194" ht="22.5" hidden="1" spans="1:20">
      <c r="A3194" s="158">
        <v>95735</v>
      </c>
      <c r="B3194" s="100" t="s">
        <v>252</v>
      </c>
      <c r="C3194" s="104" t="s">
        <v>3341</v>
      </c>
      <c r="D3194" s="94" t="s">
        <v>279</v>
      </c>
      <c r="E3194" s="95">
        <v>7.48</v>
      </c>
      <c r="F3194" s="96">
        <f t="shared" si="420"/>
        <v>9.18</v>
      </c>
      <c r="G3194" s="209">
        <f>ROUND(SUM('NOVO HORIZONTE'!G3194),2)</f>
        <v>0</v>
      </c>
      <c r="H3194" s="209">
        <f t="shared" si="425"/>
        <v>0</v>
      </c>
      <c r="I3194" s="188">
        <f t="shared" si="421"/>
        <v>0</v>
      </c>
      <c r="J3194" s="142"/>
      <c r="K3194" s="228"/>
      <c r="L3194" s="7" t="str">
        <f t="shared" si="422"/>
        <v/>
      </c>
      <c r="M3194" s="7" t="str">
        <f t="shared" si="423"/>
        <v/>
      </c>
      <c r="N3194" s="7" t="str">
        <f t="shared" si="419"/>
        <v/>
      </c>
      <c r="O3194" s="144"/>
      <c r="P3194" s="355">
        <v>0</v>
      </c>
      <c r="Q3194" s="362">
        <f>SUM('NOVO HORIZONTE'!I3194)</f>
        <v>0</v>
      </c>
      <c r="R3194" s="363">
        <f t="shared" si="424"/>
        <v>0</v>
      </c>
      <c r="S3194" s="153">
        <f t="shared" si="418"/>
        <v>0</v>
      </c>
      <c r="T3194" s="364"/>
    </row>
    <row r="3195" ht="22.5" hidden="1" spans="1:20">
      <c r="A3195" s="158">
        <v>95736</v>
      </c>
      <c r="B3195" s="100" t="s">
        <v>252</v>
      </c>
      <c r="C3195" s="104" t="s">
        <v>3342</v>
      </c>
      <c r="D3195" s="94" t="s">
        <v>279</v>
      </c>
      <c r="E3195" s="95">
        <v>8.85</v>
      </c>
      <c r="F3195" s="96">
        <f t="shared" si="420"/>
        <v>10.86</v>
      </c>
      <c r="G3195" s="209">
        <f>ROUND(SUM('NOVO HORIZONTE'!G3195),2)</f>
        <v>0</v>
      </c>
      <c r="H3195" s="209">
        <f t="shared" si="425"/>
        <v>0</v>
      </c>
      <c r="I3195" s="188">
        <f t="shared" si="421"/>
        <v>0</v>
      </c>
      <c r="J3195" s="142"/>
      <c r="K3195" s="228"/>
      <c r="L3195" s="7" t="str">
        <f t="shared" si="422"/>
        <v/>
      </c>
      <c r="M3195" s="7" t="str">
        <f t="shared" si="423"/>
        <v/>
      </c>
      <c r="N3195" s="7" t="str">
        <f t="shared" si="419"/>
        <v/>
      </c>
      <c r="O3195" s="144"/>
      <c r="P3195" s="355">
        <v>0</v>
      </c>
      <c r="Q3195" s="362">
        <f>SUM('NOVO HORIZONTE'!I3195)</f>
        <v>0</v>
      </c>
      <c r="R3195" s="363">
        <f t="shared" si="424"/>
        <v>0</v>
      </c>
      <c r="S3195" s="153">
        <f t="shared" si="418"/>
        <v>0</v>
      </c>
      <c r="T3195" s="364"/>
    </row>
    <row r="3196" ht="22.5" hidden="1" spans="1:20">
      <c r="A3196" s="158">
        <v>95738</v>
      </c>
      <c r="B3196" s="100" t="s">
        <v>252</v>
      </c>
      <c r="C3196" s="104" t="s">
        <v>3343</v>
      </c>
      <c r="D3196" s="94" t="s">
        <v>279</v>
      </c>
      <c r="E3196" s="95">
        <v>10.71</v>
      </c>
      <c r="F3196" s="96">
        <f t="shared" si="420"/>
        <v>13.15</v>
      </c>
      <c r="G3196" s="209">
        <f>ROUND(SUM('NOVO HORIZONTE'!G3196),2)</f>
        <v>0</v>
      </c>
      <c r="H3196" s="209">
        <f t="shared" si="425"/>
        <v>0</v>
      </c>
      <c r="I3196" s="188">
        <f t="shared" si="421"/>
        <v>0</v>
      </c>
      <c r="J3196" s="142"/>
      <c r="K3196" s="228"/>
      <c r="L3196" s="7" t="str">
        <f t="shared" si="422"/>
        <v/>
      </c>
      <c r="M3196" s="7" t="str">
        <f t="shared" si="423"/>
        <v/>
      </c>
      <c r="N3196" s="7" t="str">
        <f t="shared" si="419"/>
        <v/>
      </c>
      <c r="O3196" s="144"/>
      <c r="P3196" s="355">
        <v>0</v>
      </c>
      <c r="Q3196" s="362">
        <f>SUM('NOVO HORIZONTE'!I3196)</f>
        <v>0</v>
      </c>
      <c r="R3196" s="363">
        <f t="shared" si="424"/>
        <v>0</v>
      </c>
      <c r="S3196" s="153">
        <f t="shared" si="418"/>
        <v>0</v>
      </c>
      <c r="T3196" s="364"/>
    </row>
    <row r="3197" ht="22.5" hidden="1" spans="1:20">
      <c r="A3197" s="158">
        <v>95732</v>
      </c>
      <c r="B3197" s="100" t="s">
        <v>252</v>
      </c>
      <c r="C3197" s="104" t="s">
        <v>3344</v>
      </c>
      <c r="D3197" s="94" t="s">
        <v>279</v>
      </c>
      <c r="E3197" s="95">
        <v>5.14</v>
      </c>
      <c r="F3197" s="96">
        <f t="shared" si="420"/>
        <v>6.31</v>
      </c>
      <c r="G3197" s="209">
        <f>ROUND(SUM('NOVO HORIZONTE'!G3197),2)</f>
        <v>0</v>
      </c>
      <c r="H3197" s="209">
        <f t="shared" si="425"/>
        <v>0</v>
      </c>
      <c r="I3197" s="188">
        <f t="shared" si="421"/>
        <v>0</v>
      </c>
      <c r="J3197" s="142"/>
      <c r="K3197" s="228"/>
      <c r="L3197" s="7" t="str">
        <f t="shared" si="422"/>
        <v/>
      </c>
      <c r="M3197" s="7" t="str">
        <f t="shared" si="423"/>
        <v/>
      </c>
      <c r="N3197" s="7" t="str">
        <f t="shared" si="419"/>
        <v/>
      </c>
      <c r="O3197" s="144"/>
      <c r="P3197" s="355">
        <v>0</v>
      </c>
      <c r="Q3197" s="362">
        <f>SUM('NOVO HORIZONTE'!I3197)</f>
        <v>0</v>
      </c>
      <c r="R3197" s="363">
        <f t="shared" si="424"/>
        <v>0</v>
      </c>
      <c r="S3197" s="153">
        <f t="shared" si="418"/>
        <v>0</v>
      </c>
      <c r="T3197" s="364"/>
    </row>
    <row r="3198" ht="12.75" hidden="1" spans="1:20">
      <c r="A3198" s="154" t="s">
        <v>3345</v>
      </c>
      <c r="B3198" s="100"/>
      <c r="C3198" s="161" t="s">
        <v>3346</v>
      </c>
      <c r="D3198" s="94">
        <v>0</v>
      </c>
      <c r="E3198" s="95">
        <v>0</v>
      </c>
      <c r="F3198" s="96">
        <f t="shared" si="420"/>
        <v>0</v>
      </c>
      <c r="G3198" s="209">
        <f>ROUND(SUM('NOVO HORIZONTE'!G3198),2)</f>
        <v>0</v>
      </c>
      <c r="H3198" s="187">
        <f t="shared" si="425"/>
        <v>0</v>
      </c>
      <c r="I3198" s="190">
        <f t="shared" si="421"/>
        <v>0</v>
      </c>
      <c r="J3198" s="191"/>
      <c r="K3198" s="145" t="str">
        <f>IF(OR(SUM(I3199:I3214)&gt;0,SUM(I3199:I3214)&gt;0),"xx","")</f>
        <v/>
      </c>
      <c r="L3198" s="7" t="str">
        <f t="shared" si="422"/>
        <v/>
      </c>
      <c r="M3198" s="7" t="str">
        <f t="shared" si="423"/>
        <v/>
      </c>
      <c r="N3198" s="7" t="str">
        <f t="shared" si="419"/>
        <v/>
      </c>
      <c r="O3198" s="144"/>
      <c r="P3198" s="375"/>
      <c r="Q3198" s="362">
        <f>SUM('NOVO HORIZONTE'!I3198)</f>
        <v>0</v>
      </c>
      <c r="R3198" s="363">
        <f t="shared" si="424"/>
        <v>0</v>
      </c>
      <c r="S3198" s="153">
        <f t="shared" si="418"/>
        <v>0</v>
      </c>
      <c r="T3198" s="364"/>
    </row>
    <row r="3199" ht="22.5" hidden="1" spans="1:20">
      <c r="A3199" s="158">
        <v>95745</v>
      </c>
      <c r="B3199" s="100" t="s">
        <v>252</v>
      </c>
      <c r="C3199" s="104" t="s">
        <v>3347</v>
      </c>
      <c r="D3199" s="94" t="s">
        <v>263</v>
      </c>
      <c r="E3199" s="95">
        <v>23.89</v>
      </c>
      <c r="F3199" s="96">
        <f t="shared" si="420"/>
        <v>29.32</v>
      </c>
      <c r="G3199" s="209">
        <f>ROUND(SUM('NOVO HORIZONTE'!G3199),2)</f>
        <v>0</v>
      </c>
      <c r="H3199" s="209">
        <f t="shared" si="425"/>
        <v>0</v>
      </c>
      <c r="I3199" s="188">
        <f t="shared" si="421"/>
        <v>0</v>
      </c>
      <c r="J3199" s="142"/>
      <c r="K3199" s="228"/>
      <c r="L3199" s="7" t="str">
        <f t="shared" si="422"/>
        <v/>
      </c>
      <c r="M3199" s="7" t="str">
        <f t="shared" si="423"/>
        <v/>
      </c>
      <c r="N3199" s="7" t="str">
        <f t="shared" si="419"/>
        <v/>
      </c>
      <c r="O3199" s="144"/>
      <c r="P3199" s="355">
        <v>0</v>
      </c>
      <c r="Q3199" s="362">
        <f>SUM('NOVO HORIZONTE'!I3199)</f>
        <v>0</v>
      </c>
      <c r="R3199" s="363">
        <f t="shared" si="424"/>
        <v>0</v>
      </c>
      <c r="S3199" s="153">
        <f t="shared" si="418"/>
        <v>0</v>
      </c>
      <c r="T3199" s="364"/>
    </row>
    <row r="3200" ht="22.5" hidden="1" spans="1:20">
      <c r="A3200" s="158">
        <v>95746</v>
      </c>
      <c r="B3200" s="100" t="s">
        <v>252</v>
      </c>
      <c r="C3200" s="104" t="s">
        <v>3348</v>
      </c>
      <c r="D3200" s="94" t="s">
        <v>263</v>
      </c>
      <c r="E3200" s="95">
        <v>29.71</v>
      </c>
      <c r="F3200" s="96">
        <f t="shared" si="420"/>
        <v>36.47</v>
      </c>
      <c r="G3200" s="209">
        <f>ROUND(SUM('NOVO HORIZONTE'!G3200),2)</f>
        <v>0</v>
      </c>
      <c r="H3200" s="209">
        <f t="shared" si="425"/>
        <v>0</v>
      </c>
      <c r="I3200" s="188">
        <f t="shared" si="421"/>
        <v>0</v>
      </c>
      <c r="J3200" s="142"/>
      <c r="K3200" s="228"/>
      <c r="L3200" s="7" t="str">
        <f t="shared" si="422"/>
        <v/>
      </c>
      <c r="M3200" s="7" t="str">
        <f t="shared" si="423"/>
        <v/>
      </c>
      <c r="N3200" s="7" t="str">
        <f t="shared" si="419"/>
        <v/>
      </c>
      <c r="O3200" s="144"/>
      <c r="P3200" s="355">
        <v>0</v>
      </c>
      <c r="Q3200" s="362">
        <f>SUM('NOVO HORIZONTE'!I3200)</f>
        <v>0</v>
      </c>
      <c r="R3200" s="363">
        <f t="shared" si="424"/>
        <v>0</v>
      </c>
      <c r="S3200" s="153">
        <f t="shared" si="418"/>
        <v>0</v>
      </c>
      <c r="T3200" s="364"/>
    </row>
    <row r="3201" ht="22.5" hidden="1" spans="1:20">
      <c r="A3201" s="158">
        <v>95747</v>
      </c>
      <c r="B3201" s="100" t="s">
        <v>252</v>
      </c>
      <c r="C3201" s="104" t="s">
        <v>3349</v>
      </c>
      <c r="D3201" s="94" t="s">
        <v>263</v>
      </c>
      <c r="E3201" s="95">
        <v>49.07</v>
      </c>
      <c r="F3201" s="96">
        <f t="shared" si="420"/>
        <v>60.23</v>
      </c>
      <c r="G3201" s="209">
        <f>ROUND(SUM('NOVO HORIZONTE'!G3201),2)</f>
        <v>0</v>
      </c>
      <c r="H3201" s="209">
        <f t="shared" si="425"/>
        <v>0</v>
      </c>
      <c r="I3201" s="188">
        <f t="shared" si="421"/>
        <v>0</v>
      </c>
      <c r="J3201" s="142"/>
      <c r="K3201" s="228"/>
      <c r="L3201" s="7" t="str">
        <f t="shared" si="422"/>
        <v/>
      </c>
      <c r="M3201" s="7" t="str">
        <f t="shared" si="423"/>
        <v/>
      </c>
      <c r="N3201" s="7" t="str">
        <f t="shared" si="419"/>
        <v/>
      </c>
      <c r="O3201" s="144"/>
      <c r="P3201" s="355">
        <v>0</v>
      </c>
      <c r="Q3201" s="362">
        <f>SUM('NOVO HORIZONTE'!I3201)</f>
        <v>0</v>
      </c>
      <c r="R3201" s="363">
        <f t="shared" si="424"/>
        <v>0</v>
      </c>
      <c r="S3201" s="153">
        <f t="shared" si="418"/>
        <v>0</v>
      </c>
      <c r="T3201" s="364"/>
    </row>
    <row r="3202" ht="22.5" hidden="1" spans="1:20">
      <c r="A3202" s="158">
        <v>95748</v>
      </c>
      <c r="B3202" s="100" t="s">
        <v>252</v>
      </c>
      <c r="C3202" s="104" t="s">
        <v>3350</v>
      </c>
      <c r="D3202" s="94" t="s">
        <v>263</v>
      </c>
      <c r="E3202" s="95">
        <v>53.05</v>
      </c>
      <c r="F3202" s="96">
        <f t="shared" si="420"/>
        <v>65.11</v>
      </c>
      <c r="G3202" s="209">
        <f>ROUND(SUM('NOVO HORIZONTE'!G3202),2)</f>
        <v>0</v>
      </c>
      <c r="H3202" s="209">
        <f t="shared" si="425"/>
        <v>0</v>
      </c>
      <c r="I3202" s="188">
        <f t="shared" si="421"/>
        <v>0</v>
      </c>
      <c r="J3202" s="142"/>
      <c r="K3202" s="228"/>
      <c r="L3202" s="7" t="str">
        <f t="shared" si="422"/>
        <v/>
      </c>
      <c r="M3202" s="7" t="str">
        <f t="shared" si="423"/>
        <v/>
      </c>
      <c r="N3202" s="7" t="str">
        <f t="shared" si="419"/>
        <v/>
      </c>
      <c r="O3202" s="144"/>
      <c r="P3202" s="355">
        <v>0</v>
      </c>
      <c r="Q3202" s="362">
        <f>SUM('NOVO HORIZONTE'!I3202)</f>
        <v>0</v>
      </c>
      <c r="R3202" s="363">
        <f t="shared" si="424"/>
        <v>0</v>
      </c>
      <c r="S3202" s="153">
        <f t="shared" si="418"/>
        <v>0</v>
      </c>
      <c r="T3202" s="364"/>
    </row>
    <row r="3203" ht="22.5" hidden="1" spans="1:20">
      <c r="A3203" s="158">
        <v>95749</v>
      </c>
      <c r="B3203" s="100" t="s">
        <v>252</v>
      </c>
      <c r="C3203" s="104" t="s">
        <v>3351</v>
      </c>
      <c r="D3203" s="94" t="s">
        <v>263</v>
      </c>
      <c r="E3203" s="95">
        <v>31.18</v>
      </c>
      <c r="F3203" s="96">
        <f t="shared" si="420"/>
        <v>38.27</v>
      </c>
      <c r="G3203" s="209">
        <f>ROUND(SUM('NOVO HORIZONTE'!G3203),2)</f>
        <v>0</v>
      </c>
      <c r="H3203" s="209">
        <f t="shared" si="425"/>
        <v>0</v>
      </c>
      <c r="I3203" s="188">
        <f t="shared" si="421"/>
        <v>0</v>
      </c>
      <c r="J3203" s="142"/>
      <c r="K3203" s="228"/>
      <c r="L3203" s="7" t="str">
        <f t="shared" si="422"/>
        <v/>
      </c>
      <c r="M3203" s="7" t="str">
        <f t="shared" si="423"/>
        <v/>
      </c>
      <c r="N3203" s="7" t="str">
        <f t="shared" si="419"/>
        <v/>
      </c>
      <c r="O3203" s="144"/>
      <c r="P3203" s="355">
        <v>0</v>
      </c>
      <c r="Q3203" s="362">
        <f>SUM('NOVO HORIZONTE'!I3203)</f>
        <v>0</v>
      </c>
      <c r="R3203" s="363">
        <f t="shared" si="424"/>
        <v>0</v>
      </c>
      <c r="S3203" s="153">
        <f t="shared" si="418"/>
        <v>0</v>
      </c>
      <c r="T3203" s="364"/>
    </row>
    <row r="3204" ht="22.5" hidden="1" spans="1:20">
      <c r="A3204" s="158">
        <v>95750</v>
      </c>
      <c r="B3204" s="100" t="s">
        <v>252</v>
      </c>
      <c r="C3204" s="104" t="s">
        <v>3352</v>
      </c>
      <c r="D3204" s="94" t="s">
        <v>263</v>
      </c>
      <c r="E3204" s="95">
        <v>36.84</v>
      </c>
      <c r="F3204" s="96">
        <f t="shared" si="420"/>
        <v>45.22</v>
      </c>
      <c r="G3204" s="209">
        <f>ROUND(SUM('NOVO HORIZONTE'!G3204),2)</f>
        <v>0</v>
      </c>
      <c r="H3204" s="209">
        <f t="shared" si="425"/>
        <v>0</v>
      </c>
      <c r="I3204" s="188">
        <f t="shared" si="421"/>
        <v>0</v>
      </c>
      <c r="J3204" s="142"/>
      <c r="K3204" s="228"/>
      <c r="L3204" s="7" t="str">
        <f t="shared" si="422"/>
        <v/>
      </c>
      <c r="M3204" s="7" t="str">
        <f t="shared" si="423"/>
        <v/>
      </c>
      <c r="N3204" s="7" t="str">
        <f t="shared" si="419"/>
        <v/>
      </c>
      <c r="O3204" s="144"/>
      <c r="P3204" s="355">
        <v>0</v>
      </c>
      <c r="Q3204" s="362">
        <f>SUM('NOVO HORIZONTE'!I3204)</f>
        <v>0</v>
      </c>
      <c r="R3204" s="363">
        <f t="shared" si="424"/>
        <v>0</v>
      </c>
      <c r="S3204" s="153">
        <f t="shared" si="418"/>
        <v>0</v>
      </c>
      <c r="T3204" s="364"/>
    </row>
    <row r="3205" ht="22.5" hidden="1" spans="1:20">
      <c r="A3205" s="158">
        <v>95751</v>
      </c>
      <c r="B3205" s="100" t="s">
        <v>252</v>
      </c>
      <c r="C3205" s="104" t="s">
        <v>3353</v>
      </c>
      <c r="D3205" s="94" t="s">
        <v>263</v>
      </c>
      <c r="E3205" s="95">
        <v>55.99</v>
      </c>
      <c r="F3205" s="96">
        <f t="shared" si="420"/>
        <v>68.72</v>
      </c>
      <c r="G3205" s="209">
        <f>ROUND(SUM('NOVO HORIZONTE'!G3205),2)</f>
        <v>0</v>
      </c>
      <c r="H3205" s="209">
        <f t="shared" si="425"/>
        <v>0</v>
      </c>
      <c r="I3205" s="188">
        <f t="shared" si="421"/>
        <v>0</v>
      </c>
      <c r="J3205" s="142"/>
      <c r="K3205" s="228"/>
      <c r="L3205" s="7" t="str">
        <f t="shared" si="422"/>
        <v/>
      </c>
      <c r="M3205" s="7" t="str">
        <f t="shared" si="423"/>
        <v/>
      </c>
      <c r="N3205" s="7" t="str">
        <f t="shared" si="419"/>
        <v/>
      </c>
      <c r="O3205" s="144"/>
      <c r="P3205" s="355">
        <v>0</v>
      </c>
      <c r="Q3205" s="362">
        <f>SUM('NOVO HORIZONTE'!I3205)</f>
        <v>0</v>
      </c>
      <c r="R3205" s="363">
        <f t="shared" si="424"/>
        <v>0</v>
      </c>
      <c r="S3205" s="153">
        <f t="shared" si="418"/>
        <v>0</v>
      </c>
      <c r="T3205" s="364"/>
    </row>
    <row r="3206" ht="22.5" hidden="1" spans="1:20">
      <c r="A3206" s="158">
        <v>95752</v>
      </c>
      <c r="B3206" s="100" t="s">
        <v>252</v>
      </c>
      <c r="C3206" s="104" t="s">
        <v>3354</v>
      </c>
      <c r="D3206" s="94" t="s">
        <v>263</v>
      </c>
      <c r="E3206" s="95">
        <v>59.7</v>
      </c>
      <c r="F3206" s="96">
        <f t="shared" si="420"/>
        <v>73.28</v>
      </c>
      <c r="G3206" s="209">
        <f>ROUND(SUM('NOVO HORIZONTE'!G3206),2)</f>
        <v>0</v>
      </c>
      <c r="H3206" s="209">
        <f t="shared" si="425"/>
        <v>0</v>
      </c>
      <c r="I3206" s="188">
        <f t="shared" si="421"/>
        <v>0</v>
      </c>
      <c r="J3206" s="142"/>
      <c r="K3206" s="228"/>
      <c r="L3206" s="7" t="str">
        <f t="shared" si="422"/>
        <v/>
      </c>
      <c r="M3206" s="7" t="str">
        <f t="shared" si="423"/>
        <v/>
      </c>
      <c r="N3206" s="7" t="str">
        <f t="shared" si="419"/>
        <v/>
      </c>
      <c r="O3206" s="144"/>
      <c r="P3206" s="355">
        <v>0</v>
      </c>
      <c r="Q3206" s="362">
        <f>SUM('NOVO HORIZONTE'!I3206)</f>
        <v>0</v>
      </c>
      <c r="R3206" s="363">
        <f t="shared" si="424"/>
        <v>0</v>
      </c>
      <c r="S3206" s="153">
        <f t="shared" si="418"/>
        <v>0</v>
      </c>
      <c r="T3206" s="364"/>
    </row>
    <row r="3207" ht="22.5" hidden="1" spans="1:20">
      <c r="A3207" s="158">
        <v>95753</v>
      </c>
      <c r="B3207" s="100" t="s">
        <v>252</v>
      </c>
      <c r="C3207" s="104" t="s">
        <v>3355</v>
      </c>
      <c r="D3207" s="94" t="s">
        <v>279</v>
      </c>
      <c r="E3207" s="95">
        <v>7.96</v>
      </c>
      <c r="F3207" s="96">
        <f t="shared" si="420"/>
        <v>9.77</v>
      </c>
      <c r="G3207" s="209">
        <f>ROUND(SUM('NOVO HORIZONTE'!G3207),2)</f>
        <v>0</v>
      </c>
      <c r="H3207" s="209">
        <f t="shared" si="425"/>
        <v>0</v>
      </c>
      <c r="I3207" s="188">
        <f t="shared" si="421"/>
        <v>0</v>
      </c>
      <c r="J3207" s="142"/>
      <c r="K3207" s="228"/>
      <c r="L3207" s="7" t="str">
        <f t="shared" si="422"/>
        <v/>
      </c>
      <c r="M3207" s="7" t="str">
        <f t="shared" si="423"/>
        <v/>
      </c>
      <c r="N3207" s="7" t="str">
        <f t="shared" si="419"/>
        <v/>
      </c>
      <c r="O3207" s="144"/>
      <c r="P3207" s="355">
        <v>0</v>
      </c>
      <c r="Q3207" s="362">
        <f>SUM('NOVO HORIZONTE'!I3207)</f>
        <v>0</v>
      </c>
      <c r="R3207" s="363">
        <f t="shared" si="424"/>
        <v>0</v>
      </c>
      <c r="S3207" s="153">
        <f t="shared" si="418"/>
        <v>0</v>
      </c>
      <c r="T3207" s="364"/>
    </row>
    <row r="3208" ht="22.5" hidden="1" spans="1:20">
      <c r="A3208" s="158">
        <v>95754</v>
      </c>
      <c r="B3208" s="100" t="s">
        <v>252</v>
      </c>
      <c r="C3208" s="104" t="s">
        <v>3356</v>
      </c>
      <c r="D3208" s="94" t="s">
        <v>279</v>
      </c>
      <c r="E3208" s="95">
        <v>9.91</v>
      </c>
      <c r="F3208" s="96">
        <f t="shared" si="420"/>
        <v>12.16</v>
      </c>
      <c r="G3208" s="209">
        <f>ROUND(SUM('NOVO HORIZONTE'!G3208),2)</f>
        <v>0</v>
      </c>
      <c r="H3208" s="209">
        <f t="shared" si="425"/>
        <v>0</v>
      </c>
      <c r="I3208" s="188">
        <f t="shared" si="421"/>
        <v>0</v>
      </c>
      <c r="J3208" s="142"/>
      <c r="K3208" s="228"/>
      <c r="L3208" s="7" t="str">
        <f t="shared" si="422"/>
        <v/>
      </c>
      <c r="M3208" s="7" t="str">
        <f t="shared" si="423"/>
        <v/>
      </c>
      <c r="N3208" s="7" t="str">
        <f t="shared" si="419"/>
        <v/>
      </c>
      <c r="O3208" s="144"/>
      <c r="P3208" s="355">
        <v>0</v>
      </c>
      <c r="Q3208" s="362">
        <f>SUM('NOVO HORIZONTE'!I3208)</f>
        <v>0</v>
      </c>
      <c r="R3208" s="363">
        <f t="shared" si="424"/>
        <v>0</v>
      </c>
      <c r="S3208" s="153">
        <f t="shared" si="418"/>
        <v>0</v>
      </c>
      <c r="T3208" s="364"/>
    </row>
    <row r="3209" ht="22.5" hidden="1" spans="1:20">
      <c r="A3209" s="158">
        <v>95755</v>
      </c>
      <c r="B3209" s="100" t="s">
        <v>252</v>
      </c>
      <c r="C3209" s="104" t="s">
        <v>3357</v>
      </c>
      <c r="D3209" s="94" t="s">
        <v>279</v>
      </c>
      <c r="E3209" s="95">
        <v>14.25</v>
      </c>
      <c r="F3209" s="96">
        <f t="shared" si="420"/>
        <v>17.49</v>
      </c>
      <c r="G3209" s="209">
        <f>ROUND(SUM('NOVO HORIZONTE'!G3209),2)</f>
        <v>0</v>
      </c>
      <c r="H3209" s="209">
        <f t="shared" si="425"/>
        <v>0</v>
      </c>
      <c r="I3209" s="188">
        <f t="shared" si="421"/>
        <v>0</v>
      </c>
      <c r="J3209" s="142"/>
      <c r="K3209" s="228"/>
      <c r="L3209" s="7" t="str">
        <f t="shared" si="422"/>
        <v/>
      </c>
      <c r="M3209" s="7" t="str">
        <f t="shared" si="423"/>
        <v/>
      </c>
      <c r="N3209" s="7" t="str">
        <f t="shared" si="419"/>
        <v/>
      </c>
      <c r="O3209" s="144"/>
      <c r="P3209" s="355">
        <v>0</v>
      </c>
      <c r="Q3209" s="362">
        <f>SUM('NOVO HORIZONTE'!I3209)</f>
        <v>0</v>
      </c>
      <c r="R3209" s="363">
        <f t="shared" si="424"/>
        <v>0</v>
      </c>
      <c r="S3209" s="153">
        <f t="shared" si="418"/>
        <v>0</v>
      </c>
      <c r="T3209" s="364"/>
    </row>
    <row r="3210" ht="22.5" hidden="1" spans="1:20">
      <c r="A3210" s="158">
        <v>95756</v>
      </c>
      <c r="B3210" s="100" t="s">
        <v>252</v>
      </c>
      <c r="C3210" s="104" t="s">
        <v>3358</v>
      </c>
      <c r="D3210" s="94" t="s">
        <v>279</v>
      </c>
      <c r="E3210" s="95">
        <v>18.99</v>
      </c>
      <c r="F3210" s="96">
        <f t="shared" si="420"/>
        <v>23.31</v>
      </c>
      <c r="G3210" s="209">
        <f>ROUND(SUM('NOVO HORIZONTE'!G3210),2)</f>
        <v>0</v>
      </c>
      <c r="H3210" s="209">
        <f t="shared" si="425"/>
        <v>0</v>
      </c>
      <c r="I3210" s="188">
        <f t="shared" si="421"/>
        <v>0</v>
      </c>
      <c r="J3210" s="142"/>
      <c r="K3210" s="228"/>
      <c r="L3210" s="7" t="str">
        <f t="shared" si="422"/>
        <v/>
      </c>
      <c r="M3210" s="7" t="str">
        <f t="shared" si="423"/>
        <v/>
      </c>
      <c r="N3210" s="7" t="str">
        <f t="shared" si="419"/>
        <v/>
      </c>
      <c r="O3210" s="144"/>
      <c r="P3210" s="355">
        <v>0</v>
      </c>
      <c r="Q3210" s="362">
        <f>SUM('NOVO HORIZONTE'!I3210)</f>
        <v>0</v>
      </c>
      <c r="R3210" s="363">
        <f t="shared" si="424"/>
        <v>0</v>
      </c>
      <c r="S3210" s="153">
        <f t="shared" si="418"/>
        <v>0</v>
      </c>
      <c r="T3210" s="364"/>
    </row>
    <row r="3211" ht="22.5" hidden="1" spans="1:20">
      <c r="A3211" s="158">
        <v>95757</v>
      </c>
      <c r="B3211" s="100" t="s">
        <v>252</v>
      </c>
      <c r="C3211" s="104" t="s">
        <v>3359</v>
      </c>
      <c r="D3211" s="94" t="s">
        <v>279</v>
      </c>
      <c r="E3211" s="95">
        <v>12.01</v>
      </c>
      <c r="F3211" s="96">
        <f t="shared" si="420"/>
        <v>14.74</v>
      </c>
      <c r="G3211" s="209">
        <f>ROUND(SUM('NOVO HORIZONTE'!G3211),2)</f>
        <v>0</v>
      </c>
      <c r="H3211" s="209">
        <f t="shared" si="425"/>
        <v>0</v>
      </c>
      <c r="I3211" s="188">
        <f t="shared" si="421"/>
        <v>0</v>
      </c>
      <c r="J3211" s="142"/>
      <c r="K3211" s="228"/>
      <c r="L3211" s="7" t="str">
        <f t="shared" si="422"/>
        <v/>
      </c>
      <c r="M3211" s="7" t="str">
        <f t="shared" si="423"/>
        <v/>
      </c>
      <c r="N3211" s="7" t="str">
        <f t="shared" si="419"/>
        <v/>
      </c>
      <c r="O3211" s="144"/>
      <c r="P3211" s="355">
        <v>0</v>
      </c>
      <c r="Q3211" s="362">
        <f>SUM('NOVO HORIZONTE'!I3211)</f>
        <v>0</v>
      </c>
      <c r="R3211" s="363">
        <f t="shared" si="424"/>
        <v>0</v>
      </c>
      <c r="S3211" s="153">
        <f t="shared" si="418"/>
        <v>0</v>
      </c>
      <c r="T3211" s="364"/>
    </row>
    <row r="3212" ht="22.5" hidden="1" spans="1:20">
      <c r="A3212" s="158">
        <v>95758</v>
      </c>
      <c r="B3212" s="100" t="s">
        <v>252</v>
      </c>
      <c r="C3212" s="104" t="s">
        <v>3360</v>
      </c>
      <c r="D3212" s="94" t="s">
        <v>279</v>
      </c>
      <c r="E3212" s="95">
        <v>13.5</v>
      </c>
      <c r="F3212" s="96">
        <f t="shared" si="420"/>
        <v>16.57</v>
      </c>
      <c r="G3212" s="209">
        <f>ROUND(SUM('NOVO HORIZONTE'!G3212),2)</f>
        <v>0</v>
      </c>
      <c r="H3212" s="209">
        <f t="shared" si="425"/>
        <v>0</v>
      </c>
      <c r="I3212" s="188">
        <f t="shared" si="421"/>
        <v>0</v>
      </c>
      <c r="J3212" s="142"/>
      <c r="K3212" s="228"/>
      <c r="L3212" s="7" t="str">
        <f t="shared" si="422"/>
        <v/>
      </c>
      <c r="M3212" s="7" t="str">
        <f t="shared" si="423"/>
        <v/>
      </c>
      <c r="N3212" s="7" t="str">
        <f t="shared" si="419"/>
        <v/>
      </c>
      <c r="O3212" s="144"/>
      <c r="P3212" s="355">
        <v>0</v>
      </c>
      <c r="Q3212" s="362">
        <f>SUM('NOVO HORIZONTE'!I3212)</f>
        <v>0</v>
      </c>
      <c r="R3212" s="363">
        <f t="shared" si="424"/>
        <v>0</v>
      </c>
      <c r="S3212" s="153">
        <f t="shared" si="418"/>
        <v>0</v>
      </c>
      <c r="T3212" s="364"/>
    </row>
    <row r="3213" ht="22.5" hidden="1" spans="1:20">
      <c r="A3213" s="158">
        <v>95759</v>
      </c>
      <c r="B3213" s="100" t="s">
        <v>252</v>
      </c>
      <c r="C3213" s="104" t="s">
        <v>3361</v>
      </c>
      <c r="D3213" s="94" t="s">
        <v>279</v>
      </c>
      <c r="E3213" s="95">
        <v>17.16</v>
      </c>
      <c r="F3213" s="96">
        <f t="shared" si="420"/>
        <v>21.06</v>
      </c>
      <c r="G3213" s="209">
        <f>ROUND(SUM('NOVO HORIZONTE'!G3213),2)</f>
        <v>0</v>
      </c>
      <c r="H3213" s="209">
        <f t="shared" si="425"/>
        <v>0</v>
      </c>
      <c r="I3213" s="188">
        <f t="shared" si="421"/>
        <v>0</v>
      </c>
      <c r="J3213" s="142"/>
      <c r="K3213" s="228"/>
      <c r="L3213" s="7" t="str">
        <f t="shared" si="422"/>
        <v/>
      </c>
      <c r="M3213" s="7" t="str">
        <f t="shared" si="423"/>
        <v/>
      </c>
      <c r="N3213" s="7" t="str">
        <f t="shared" si="419"/>
        <v/>
      </c>
      <c r="O3213" s="144"/>
      <c r="P3213" s="355">
        <v>0</v>
      </c>
      <c r="Q3213" s="362">
        <f>SUM('NOVO HORIZONTE'!I3213)</f>
        <v>0</v>
      </c>
      <c r="R3213" s="363">
        <f t="shared" si="424"/>
        <v>0</v>
      </c>
      <c r="S3213" s="153">
        <f t="shared" si="418"/>
        <v>0</v>
      </c>
      <c r="T3213" s="364"/>
    </row>
    <row r="3214" ht="22.5" hidden="1" spans="1:20">
      <c r="A3214" s="158">
        <v>95760</v>
      </c>
      <c r="B3214" s="100" t="s">
        <v>252</v>
      </c>
      <c r="C3214" s="104" t="s">
        <v>3362</v>
      </c>
      <c r="D3214" s="94" t="s">
        <v>279</v>
      </c>
      <c r="E3214" s="95">
        <v>21.11</v>
      </c>
      <c r="F3214" s="96">
        <f t="shared" si="420"/>
        <v>25.91</v>
      </c>
      <c r="G3214" s="209">
        <f>ROUND(SUM('NOVO HORIZONTE'!G3214),2)</f>
        <v>0</v>
      </c>
      <c r="H3214" s="209">
        <f t="shared" si="425"/>
        <v>0</v>
      </c>
      <c r="I3214" s="188">
        <f t="shared" si="421"/>
        <v>0</v>
      </c>
      <c r="J3214" s="142"/>
      <c r="K3214" s="228"/>
      <c r="L3214" s="7" t="str">
        <f t="shared" si="422"/>
        <v/>
      </c>
      <c r="M3214" s="7" t="str">
        <f t="shared" si="423"/>
        <v/>
      </c>
      <c r="N3214" s="7" t="str">
        <f t="shared" si="419"/>
        <v/>
      </c>
      <c r="O3214" s="144"/>
      <c r="P3214" s="355">
        <v>0</v>
      </c>
      <c r="Q3214" s="362">
        <f>SUM('NOVO HORIZONTE'!I3214)</f>
        <v>0</v>
      </c>
      <c r="R3214" s="363">
        <f t="shared" si="424"/>
        <v>0</v>
      </c>
      <c r="S3214" s="153">
        <f t="shared" si="418"/>
        <v>0</v>
      </c>
      <c r="T3214" s="364"/>
    </row>
    <row r="3215" ht="12.75" hidden="1" spans="1:20">
      <c r="A3215" s="154" t="s">
        <v>3363</v>
      </c>
      <c r="B3215" s="100"/>
      <c r="C3215" s="161" t="s">
        <v>3364</v>
      </c>
      <c r="D3215" s="94">
        <v>0</v>
      </c>
      <c r="E3215" s="95">
        <v>0</v>
      </c>
      <c r="F3215" s="96">
        <f t="shared" si="420"/>
        <v>0</v>
      </c>
      <c r="G3215" s="209">
        <f>ROUND(SUM('NOVO HORIZONTE'!G3215),2)</f>
        <v>0</v>
      </c>
      <c r="H3215" s="187">
        <f t="shared" si="425"/>
        <v>0</v>
      </c>
      <c r="I3215" s="190">
        <f t="shared" si="421"/>
        <v>0</v>
      </c>
      <c r="J3215" s="191"/>
      <c r="K3215" s="145" t="str">
        <f>IF(OR(SUM(I3216:I3228)&gt;0,SUM(I3216:I3228)&gt;0),"xx","")</f>
        <v/>
      </c>
      <c r="L3215" s="7" t="str">
        <f t="shared" si="422"/>
        <v/>
      </c>
      <c r="M3215" s="7" t="str">
        <f t="shared" si="423"/>
        <v/>
      </c>
      <c r="N3215" s="7" t="str">
        <f t="shared" si="419"/>
        <v/>
      </c>
      <c r="O3215" s="144"/>
      <c r="P3215" s="375"/>
      <c r="Q3215" s="362">
        <f>SUM('NOVO HORIZONTE'!I3215)</f>
        <v>0</v>
      </c>
      <c r="R3215" s="363">
        <f t="shared" si="424"/>
        <v>0</v>
      </c>
      <c r="S3215" s="153">
        <f t="shared" si="418"/>
        <v>0</v>
      </c>
      <c r="T3215" s="364"/>
    </row>
    <row r="3216" ht="22.5" hidden="1" spans="1:20">
      <c r="A3216" s="158">
        <v>91839</v>
      </c>
      <c r="B3216" s="100" t="s">
        <v>252</v>
      </c>
      <c r="C3216" s="104" t="s">
        <v>3365</v>
      </c>
      <c r="D3216" s="94" t="s">
        <v>263</v>
      </c>
      <c r="E3216" s="95">
        <v>12.12</v>
      </c>
      <c r="F3216" s="96">
        <f t="shared" si="420"/>
        <v>14.88</v>
      </c>
      <c r="G3216" s="107">
        <f>ROUND(SUM('NOVO HORIZONTE'!G3216),2)</f>
        <v>0</v>
      </c>
      <c r="H3216" s="107">
        <f t="shared" si="425"/>
        <v>0</v>
      </c>
      <c r="I3216" s="143">
        <f t="shared" si="421"/>
        <v>0</v>
      </c>
      <c r="J3216" s="142"/>
      <c r="K3216" s="228"/>
      <c r="L3216" s="7" t="str">
        <f t="shared" si="422"/>
        <v/>
      </c>
      <c r="M3216" s="7" t="str">
        <f t="shared" si="423"/>
        <v/>
      </c>
      <c r="N3216" s="7" t="str">
        <f t="shared" si="419"/>
        <v/>
      </c>
      <c r="O3216" s="144"/>
      <c r="P3216" s="355">
        <v>0</v>
      </c>
      <c r="Q3216" s="362">
        <f>SUM('NOVO HORIZONTE'!I3216)</f>
        <v>0</v>
      </c>
      <c r="R3216" s="363">
        <f t="shared" si="424"/>
        <v>0</v>
      </c>
      <c r="S3216" s="153">
        <f t="shared" si="418"/>
        <v>0</v>
      </c>
      <c r="T3216" s="364"/>
    </row>
    <row r="3217" ht="22.5" hidden="1" spans="1:20">
      <c r="A3217" s="158">
        <v>91840</v>
      </c>
      <c r="B3217" s="100" t="s">
        <v>252</v>
      </c>
      <c r="C3217" s="104" t="s">
        <v>3366</v>
      </c>
      <c r="D3217" s="94" t="s">
        <v>263</v>
      </c>
      <c r="E3217" s="95">
        <v>15.07</v>
      </c>
      <c r="F3217" s="96">
        <f t="shared" si="420"/>
        <v>18.5</v>
      </c>
      <c r="G3217" s="107">
        <f>ROUND(SUM('NOVO HORIZONTE'!G3217),2)</f>
        <v>0</v>
      </c>
      <c r="H3217" s="107">
        <f t="shared" si="425"/>
        <v>0</v>
      </c>
      <c r="I3217" s="143">
        <f t="shared" si="421"/>
        <v>0</v>
      </c>
      <c r="J3217" s="142"/>
      <c r="K3217" s="228"/>
      <c r="L3217" s="7" t="str">
        <f t="shared" si="422"/>
        <v/>
      </c>
      <c r="M3217" s="7" t="str">
        <f t="shared" si="423"/>
        <v/>
      </c>
      <c r="N3217" s="7" t="str">
        <f t="shared" si="419"/>
        <v/>
      </c>
      <c r="O3217" s="144"/>
      <c r="P3217" s="355">
        <v>0</v>
      </c>
      <c r="Q3217" s="362">
        <f>SUM('NOVO HORIZONTE'!I3217)</f>
        <v>0</v>
      </c>
      <c r="R3217" s="363">
        <f t="shared" si="424"/>
        <v>0</v>
      </c>
      <c r="S3217" s="153">
        <f t="shared" si="418"/>
        <v>0</v>
      </c>
      <c r="T3217" s="364"/>
    </row>
    <row r="3218" ht="22.5" hidden="1" spans="1:20">
      <c r="A3218" s="158">
        <v>91841</v>
      </c>
      <c r="B3218" s="100" t="s">
        <v>252</v>
      </c>
      <c r="C3218" s="104" t="s">
        <v>3367</v>
      </c>
      <c r="D3218" s="94" t="s">
        <v>263</v>
      </c>
      <c r="E3218" s="95">
        <v>14.37</v>
      </c>
      <c r="F3218" s="96">
        <f t="shared" si="420"/>
        <v>17.64</v>
      </c>
      <c r="G3218" s="107">
        <f>ROUND(SUM('NOVO HORIZONTE'!G3218),2)</f>
        <v>0</v>
      </c>
      <c r="H3218" s="107">
        <f t="shared" si="425"/>
        <v>0</v>
      </c>
      <c r="I3218" s="143">
        <f t="shared" si="421"/>
        <v>0</v>
      </c>
      <c r="J3218" s="142"/>
      <c r="K3218" s="228"/>
      <c r="L3218" s="7" t="str">
        <f t="shared" si="422"/>
        <v/>
      </c>
      <c r="M3218" s="7" t="str">
        <f t="shared" si="423"/>
        <v/>
      </c>
      <c r="N3218" s="7" t="str">
        <f t="shared" si="419"/>
        <v/>
      </c>
      <c r="O3218" s="144"/>
      <c r="P3218" s="355">
        <v>0</v>
      </c>
      <c r="Q3218" s="362">
        <f>SUM('NOVO HORIZONTE'!I3218)</f>
        <v>0</v>
      </c>
      <c r="R3218" s="363">
        <f t="shared" si="424"/>
        <v>0</v>
      </c>
      <c r="S3218" s="153">
        <f t="shared" si="418"/>
        <v>0</v>
      </c>
      <c r="T3218" s="364"/>
    </row>
    <row r="3219" ht="22.5" hidden="1" spans="1:20">
      <c r="A3219" s="158">
        <v>91849</v>
      </c>
      <c r="B3219" s="100" t="s">
        <v>252</v>
      </c>
      <c r="C3219" s="104" t="s">
        <v>3368</v>
      </c>
      <c r="D3219" s="94" t="s">
        <v>263</v>
      </c>
      <c r="E3219" s="95">
        <v>9.49</v>
      </c>
      <c r="F3219" s="96">
        <f t="shared" si="420"/>
        <v>11.65</v>
      </c>
      <c r="G3219" s="107">
        <f>ROUND(SUM('NOVO HORIZONTE'!G3219),2)</f>
        <v>0</v>
      </c>
      <c r="H3219" s="107">
        <f t="shared" si="425"/>
        <v>0</v>
      </c>
      <c r="I3219" s="143">
        <f t="shared" si="421"/>
        <v>0</v>
      </c>
      <c r="J3219" s="142"/>
      <c r="K3219" s="228"/>
      <c r="L3219" s="7" t="str">
        <f t="shared" si="422"/>
        <v/>
      </c>
      <c r="M3219" s="7" t="str">
        <f t="shared" si="423"/>
        <v/>
      </c>
      <c r="N3219" s="7" t="str">
        <f t="shared" si="419"/>
        <v/>
      </c>
      <c r="O3219" s="144"/>
      <c r="P3219" s="355">
        <v>0</v>
      </c>
      <c r="Q3219" s="362">
        <f>SUM('NOVO HORIZONTE'!I3219)</f>
        <v>0</v>
      </c>
      <c r="R3219" s="363">
        <f t="shared" si="424"/>
        <v>0</v>
      </c>
      <c r="S3219" s="153">
        <f t="shared" si="418"/>
        <v>0</v>
      </c>
      <c r="T3219" s="364"/>
    </row>
    <row r="3220" ht="22.5" hidden="1" spans="1:20">
      <c r="A3220" s="158">
        <v>91850</v>
      </c>
      <c r="B3220" s="100" t="s">
        <v>252</v>
      </c>
      <c r="C3220" s="104" t="s">
        <v>3369</v>
      </c>
      <c r="D3220" s="94" t="s">
        <v>263</v>
      </c>
      <c r="E3220" s="95">
        <v>12.51</v>
      </c>
      <c r="F3220" s="96">
        <f t="shared" si="420"/>
        <v>15.35</v>
      </c>
      <c r="G3220" s="107">
        <f>ROUND(SUM('NOVO HORIZONTE'!G3220),2)</f>
        <v>0</v>
      </c>
      <c r="H3220" s="107">
        <f t="shared" si="425"/>
        <v>0</v>
      </c>
      <c r="I3220" s="143">
        <f t="shared" si="421"/>
        <v>0</v>
      </c>
      <c r="J3220" s="142"/>
      <c r="K3220" s="228"/>
      <c r="L3220" s="7" t="str">
        <f t="shared" si="422"/>
        <v/>
      </c>
      <c r="M3220" s="7" t="str">
        <f t="shared" si="423"/>
        <v/>
      </c>
      <c r="N3220" s="7" t="str">
        <f t="shared" si="419"/>
        <v/>
      </c>
      <c r="O3220" s="144"/>
      <c r="P3220" s="355">
        <v>0</v>
      </c>
      <c r="Q3220" s="362">
        <f>SUM('NOVO HORIZONTE'!I3220)</f>
        <v>0</v>
      </c>
      <c r="R3220" s="363">
        <f t="shared" si="424"/>
        <v>0</v>
      </c>
      <c r="S3220" s="153">
        <f t="shared" si="418"/>
        <v>0</v>
      </c>
      <c r="T3220" s="364"/>
    </row>
    <row r="3221" ht="22.5" hidden="1" spans="1:20">
      <c r="A3221" s="158">
        <v>91851</v>
      </c>
      <c r="B3221" s="100" t="s">
        <v>252</v>
      </c>
      <c r="C3221" s="104" t="s">
        <v>3370</v>
      </c>
      <c r="D3221" s="94" t="s">
        <v>263</v>
      </c>
      <c r="E3221" s="95">
        <v>11.81</v>
      </c>
      <c r="F3221" s="96">
        <f t="shared" si="420"/>
        <v>14.5</v>
      </c>
      <c r="G3221" s="107">
        <f>ROUND(SUM('NOVO HORIZONTE'!G3221),2)</f>
        <v>0</v>
      </c>
      <c r="H3221" s="107">
        <f t="shared" si="425"/>
        <v>0</v>
      </c>
      <c r="I3221" s="143">
        <f t="shared" si="421"/>
        <v>0</v>
      </c>
      <c r="J3221" s="142"/>
      <c r="K3221" s="228"/>
      <c r="L3221" s="7" t="str">
        <f t="shared" si="422"/>
        <v/>
      </c>
      <c r="M3221" s="7" t="str">
        <f t="shared" si="423"/>
        <v/>
      </c>
      <c r="N3221" s="7" t="str">
        <f t="shared" si="419"/>
        <v/>
      </c>
      <c r="O3221" s="144"/>
      <c r="P3221" s="355">
        <v>0</v>
      </c>
      <c r="Q3221" s="362">
        <f>SUM('NOVO HORIZONTE'!I3221)</f>
        <v>0</v>
      </c>
      <c r="R3221" s="363">
        <f t="shared" si="424"/>
        <v>0</v>
      </c>
      <c r="S3221" s="153">
        <f t="shared" si="418"/>
        <v>0</v>
      </c>
      <c r="T3221" s="364"/>
    </row>
    <row r="3222" ht="22.5" hidden="1" spans="1:20">
      <c r="A3222" s="158">
        <v>91859</v>
      </c>
      <c r="B3222" s="100" t="s">
        <v>252</v>
      </c>
      <c r="C3222" s="104" t="s">
        <v>3371</v>
      </c>
      <c r="D3222" s="94" t="s">
        <v>263</v>
      </c>
      <c r="E3222" s="95">
        <v>12.63</v>
      </c>
      <c r="F3222" s="96">
        <f t="shared" si="420"/>
        <v>15.5</v>
      </c>
      <c r="G3222" s="107">
        <f>ROUND(SUM('NOVO HORIZONTE'!G3222),2)</f>
        <v>0</v>
      </c>
      <c r="H3222" s="107">
        <f t="shared" si="425"/>
        <v>0</v>
      </c>
      <c r="I3222" s="143">
        <f t="shared" si="421"/>
        <v>0</v>
      </c>
      <c r="J3222" s="142"/>
      <c r="K3222" s="228"/>
      <c r="L3222" s="7" t="str">
        <f t="shared" si="422"/>
        <v/>
      </c>
      <c r="M3222" s="7" t="str">
        <f t="shared" si="423"/>
        <v/>
      </c>
      <c r="N3222" s="7" t="str">
        <f t="shared" si="419"/>
        <v/>
      </c>
      <c r="O3222" s="144"/>
      <c r="P3222" s="355">
        <v>0</v>
      </c>
      <c r="Q3222" s="362">
        <f>SUM('NOVO HORIZONTE'!I3222)</f>
        <v>0</v>
      </c>
      <c r="R3222" s="363">
        <f t="shared" si="424"/>
        <v>0</v>
      </c>
      <c r="S3222" s="153">
        <f t="shared" si="418"/>
        <v>0</v>
      </c>
      <c r="T3222" s="364"/>
    </row>
    <row r="3223" ht="22.5" hidden="1" spans="1:20">
      <c r="A3223" s="158">
        <v>91860</v>
      </c>
      <c r="B3223" s="100" t="s">
        <v>252</v>
      </c>
      <c r="C3223" s="104" t="s">
        <v>3372</v>
      </c>
      <c r="D3223" s="94" t="s">
        <v>263</v>
      </c>
      <c r="E3223" s="95">
        <v>15.53</v>
      </c>
      <c r="F3223" s="96">
        <f t="shared" si="420"/>
        <v>19.06</v>
      </c>
      <c r="G3223" s="107">
        <f>ROUND(SUM('NOVO HORIZONTE'!G3223),2)</f>
        <v>0</v>
      </c>
      <c r="H3223" s="107">
        <f t="shared" si="425"/>
        <v>0</v>
      </c>
      <c r="I3223" s="143">
        <f t="shared" si="421"/>
        <v>0</v>
      </c>
      <c r="J3223" s="142"/>
      <c r="K3223" s="228"/>
      <c r="L3223" s="7" t="str">
        <f t="shared" si="422"/>
        <v/>
      </c>
      <c r="M3223" s="7" t="str">
        <f t="shared" si="423"/>
        <v/>
      </c>
      <c r="N3223" s="7" t="str">
        <f t="shared" si="419"/>
        <v/>
      </c>
      <c r="O3223" s="144"/>
      <c r="P3223" s="355">
        <v>0</v>
      </c>
      <c r="Q3223" s="362">
        <f>SUM('NOVO HORIZONTE'!I3223)</f>
        <v>0</v>
      </c>
      <c r="R3223" s="363">
        <f t="shared" si="424"/>
        <v>0</v>
      </c>
      <c r="S3223" s="153">
        <f t="shared" si="418"/>
        <v>0</v>
      </c>
      <c r="T3223" s="364"/>
    </row>
    <row r="3224" ht="22.5" hidden="1" spans="1:20">
      <c r="A3224" s="158">
        <v>91861</v>
      </c>
      <c r="B3224" s="100" t="s">
        <v>252</v>
      </c>
      <c r="C3224" s="104" t="s">
        <v>3373</v>
      </c>
      <c r="D3224" s="94" t="s">
        <v>263</v>
      </c>
      <c r="E3224" s="95">
        <v>14.88</v>
      </c>
      <c r="F3224" s="96">
        <f t="shared" si="420"/>
        <v>18.26</v>
      </c>
      <c r="G3224" s="107">
        <f>ROUND(SUM('NOVO HORIZONTE'!G3224),2)</f>
        <v>0</v>
      </c>
      <c r="H3224" s="107">
        <f t="shared" si="425"/>
        <v>0</v>
      </c>
      <c r="I3224" s="143">
        <f t="shared" si="421"/>
        <v>0</v>
      </c>
      <c r="J3224" s="142"/>
      <c r="K3224" s="228"/>
      <c r="L3224" s="7" t="str">
        <f t="shared" si="422"/>
        <v/>
      </c>
      <c r="M3224" s="7" t="str">
        <f t="shared" si="423"/>
        <v/>
      </c>
      <c r="N3224" s="7" t="str">
        <f t="shared" si="419"/>
        <v/>
      </c>
      <c r="O3224" s="144"/>
      <c r="P3224" s="355">
        <v>0</v>
      </c>
      <c r="Q3224" s="362">
        <f>SUM('NOVO HORIZONTE'!I3224)</f>
        <v>0</v>
      </c>
      <c r="R3224" s="363">
        <f t="shared" si="424"/>
        <v>0</v>
      </c>
      <c r="S3224" s="153">
        <f t="shared" si="418"/>
        <v>0</v>
      </c>
      <c r="T3224" s="364"/>
    </row>
    <row r="3225" ht="22.5" hidden="1" spans="1:20">
      <c r="A3225" s="158">
        <v>97667</v>
      </c>
      <c r="B3225" s="100" t="s">
        <v>252</v>
      </c>
      <c r="C3225" s="104" t="s">
        <v>3374</v>
      </c>
      <c r="D3225" s="94" t="s">
        <v>263</v>
      </c>
      <c r="E3225" s="95">
        <v>9.3</v>
      </c>
      <c r="F3225" s="96">
        <f t="shared" si="420"/>
        <v>11.41</v>
      </c>
      <c r="G3225" s="107">
        <f>ROUND(SUM('NOVO HORIZONTE'!G3225),2)</f>
        <v>0</v>
      </c>
      <c r="H3225" s="107">
        <f t="shared" si="425"/>
        <v>0</v>
      </c>
      <c r="I3225" s="143">
        <f t="shared" si="421"/>
        <v>0</v>
      </c>
      <c r="J3225" s="142"/>
      <c r="K3225" s="228"/>
      <c r="L3225" s="7" t="str">
        <f t="shared" si="422"/>
        <v/>
      </c>
      <c r="M3225" s="7" t="str">
        <f t="shared" si="423"/>
        <v/>
      </c>
      <c r="N3225" s="7" t="str">
        <f t="shared" si="419"/>
        <v/>
      </c>
      <c r="O3225" s="144"/>
      <c r="P3225" s="355">
        <v>0</v>
      </c>
      <c r="Q3225" s="362">
        <f>SUM('NOVO HORIZONTE'!I3225)</f>
        <v>0</v>
      </c>
      <c r="R3225" s="363">
        <f t="shared" si="424"/>
        <v>0</v>
      </c>
      <c r="S3225" s="153">
        <f t="shared" ref="S3225:S3288" si="426">IF(R3225=0,0,IF(R3225&gt;0,"c","b"))</f>
        <v>0</v>
      </c>
      <c r="T3225" s="364"/>
    </row>
    <row r="3226" ht="22.5" hidden="1" spans="1:20">
      <c r="A3226" s="158">
        <v>97668</v>
      </c>
      <c r="B3226" s="100" t="s">
        <v>252</v>
      </c>
      <c r="C3226" s="104" t="s">
        <v>3375</v>
      </c>
      <c r="D3226" s="94" t="s">
        <v>263</v>
      </c>
      <c r="E3226" s="95">
        <v>13.25</v>
      </c>
      <c r="F3226" s="96">
        <f t="shared" si="420"/>
        <v>16.26</v>
      </c>
      <c r="G3226" s="107">
        <f>ROUND(SUM('NOVO HORIZONTE'!G3226),2)</f>
        <v>0</v>
      </c>
      <c r="H3226" s="107">
        <f t="shared" si="425"/>
        <v>0</v>
      </c>
      <c r="I3226" s="143">
        <f t="shared" si="421"/>
        <v>0</v>
      </c>
      <c r="J3226" s="142"/>
      <c r="K3226" s="228"/>
      <c r="L3226" s="7" t="str">
        <f t="shared" si="422"/>
        <v/>
      </c>
      <c r="M3226" s="7" t="str">
        <f t="shared" si="423"/>
        <v/>
      </c>
      <c r="N3226" s="7" t="str">
        <f t="shared" si="419"/>
        <v/>
      </c>
      <c r="O3226" s="144"/>
      <c r="P3226" s="355">
        <v>0</v>
      </c>
      <c r="Q3226" s="362">
        <f>SUM('NOVO HORIZONTE'!I3226)</f>
        <v>0</v>
      </c>
      <c r="R3226" s="363">
        <f t="shared" si="424"/>
        <v>0</v>
      </c>
      <c r="S3226" s="153">
        <f t="shared" si="426"/>
        <v>0</v>
      </c>
      <c r="T3226" s="364"/>
    </row>
    <row r="3227" ht="22.5" hidden="1" spans="1:20">
      <c r="A3227" s="158">
        <v>97669</v>
      </c>
      <c r="B3227" s="100" t="s">
        <v>252</v>
      </c>
      <c r="C3227" s="104" t="s">
        <v>3376</v>
      </c>
      <c r="D3227" s="94" t="s">
        <v>263</v>
      </c>
      <c r="E3227" s="95">
        <v>19.67</v>
      </c>
      <c r="F3227" s="96">
        <f t="shared" si="420"/>
        <v>24.14</v>
      </c>
      <c r="G3227" s="107">
        <f>ROUND(SUM('NOVO HORIZONTE'!G3227),2)</f>
        <v>0</v>
      </c>
      <c r="H3227" s="107">
        <f t="shared" si="425"/>
        <v>0</v>
      </c>
      <c r="I3227" s="143">
        <f t="shared" si="421"/>
        <v>0</v>
      </c>
      <c r="J3227" s="142"/>
      <c r="K3227" s="228"/>
      <c r="L3227" s="7" t="str">
        <f t="shared" si="422"/>
        <v/>
      </c>
      <c r="M3227" s="7" t="str">
        <f t="shared" si="423"/>
        <v/>
      </c>
      <c r="N3227" s="7" t="str">
        <f t="shared" si="419"/>
        <v/>
      </c>
      <c r="O3227" s="144"/>
      <c r="P3227" s="355">
        <v>0</v>
      </c>
      <c r="Q3227" s="362">
        <f>SUM('NOVO HORIZONTE'!I3227)</f>
        <v>0</v>
      </c>
      <c r="R3227" s="363">
        <f t="shared" si="424"/>
        <v>0</v>
      </c>
      <c r="S3227" s="153">
        <f t="shared" si="426"/>
        <v>0</v>
      </c>
      <c r="T3227" s="364"/>
    </row>
    <row r="3228" ht="22.5" hidden="1" spans="1:20">
      <c r="A3228" s="158">
        <v>97670</v>
      </c>
      <c r="B3228" s="100" t="s">
        <v>252</v>
      </c>
      <c r="C3228" s="104" t="s">
        <v>3377</v>
      </c>
      <c r="D3228" s="94" t="s">
        <v>263</v>
      </c>
      <c r="E3228" s="95">
        <v>25.13</v>
      </c>
      <c r="F3228" s="96">
        <f t="shared" si="420"/>
        <v>30.84</v>
      </c>
      <c r="G3228" s="107">
        <f>ROUND(SUM('NOVO HORIZONTE'!G3228),2)</f>
        <v>0</v>
      </c>
      <c r="H3228" s="107">
        <f t="shared" si="425"/>
        <v>0</v>
      </c>
      <c r="I3228" s="143">
        <f t="shared" si="421"/>
        <v>0</v>
      </c>
      <c r="J3228" s="142"/>
      <c r="K3228" s="228"/>
      <c r="L3228" s="7" t="str">
        <f t="shared" si="422"/>
        <v/>
      </c>
      <c r="M3228" s="7" t="str">
        <f t="shared" si="423"/>
        <v/>
      </c>
      <c r="N3228" s="7" t="str">
        <f t="shared" si="419"/>
        <v/>
      </c>
      <c r="O3228" s="144"/>
      <c r="P3228" s="355">
        <v>0</v>
      </c>
      <c r="Q3228" s="362">
        <f>SUM('NOVO HORIZONTE'!I3228)</f>
        <v>0</v>
      </c>
      <c r="R3228" s="363">
        <f t="shared" si="424"/>
        <v>0</v>
      </c>
      <c r="S3228" s="153">
        <f t="shared" si="426"/>
        <v>0</v>
      </c>
      <c r="T3228" s="364"/>
    </row>
    <row r="3229" ht="12.75" hidden="1" spans="1:20">
      <c r="A3229" s="154" t="s">
        <v>3378</v>
      </c>
      <c r="B3229" s="100"/>
      <c r="C3229" s="161" t="s">
        <v>3379</v>
      </c>
      <c r="D3229" s="94">
        <v>0</v>
      </c>
      <c r="E3229" s="95">
        <v>0</v>
      </c>
      <c r="F3229" s="96">
        <f t="shared" si="420"/>
        <v>0</v>
      </c>
      <c r="G3229" s="187">
        <f>ROUND(SUM('NOVO HORIZONTE'!G3229),2)</f>
        <v>0</v>
      </c>
      <c r="H3229" s="187">
        <f t="shared" si="425"/>
        <v>0</v>
      </c>
      <c r="I3229" s="188">
        <f t="shared" si="421"/>
        <v>0</v>
      </c>
      <c r="J3229" s="142"/>
      <c r="K3229" s="145" t="str">
        <f>IF(OR(SUM(I3229)&gt;0,SUM(I3229:I3229)&gt;0),"xx","")</f>
        <v/>
      </c>
      <c r="L3229" s="7" t="str">
        <f t="shared" si="422"/>
        <v/>
      </c>
      <c r="M3229" s="7" t="str">
        <f t="shared" si="423"/>
        <v/>
      </c>
      <c r="N3229" s="7" t="str">
        <f t="shared" si="419"/>
        <v/>
      </c>
      <c r="O3229" s="144"/>
      <c r="P3229" s="375"/>
      <c r="Q3229" s="362">
        <f>SUM('NOVO HORIZONTE'!I3229)</f>
        <v>0</v>
      </c>
      <c r="R3229" s="363">
        <f t="shared" si="424"/>
        <v>0</v>
      </c>
      <c r="S3229" s="153">
        <f t="shared" si="426"/>
        <v>0</v>
      </c>
      <c r="T3229" s="364"/>
    </row>
    <row r="3230" ht="12.75" spans="1:20">
      <c r="A3230" s="154" t="s">
        <v>3380</v>
      </c>
      <c r="B3230" s="100"/>
      <c r="C3230" s="161" t="s">
        <v>3381</v>
      </c>
      <c r="D3230" s="94">
        <v>0</v>
      </c>
      <c r="E3230" s="95">
        <v>0</v>
      </c>
      <c r="F3230" s="96">
        <f t="shared" si="420"/>
        <v>0</v>
      </c>
      <c r="G3230" s="187">
        <f>ROUND(SUM('NOVO HORIZONTE'!G3230),2)</f>
        <v>0</v>
      </c>
      <c r="H3230" s="187">
        <f t="shared" si="425"/>
        <v>0</v>
      </c>
      <c r="I3230" s="188">
        <f t="shared" si="421"/>
        <v>0</v>
      </c>
      <c r="J3230" s="142"/>
      <c r="K3230" s="145" t="str">
        <f>IF(OR(SUM(I3231:I3272)&gt;0,SUM(I3231:I3272)&gt;0),"xx","")</f>
        <v>xx</v>
      </c>
      <c r="L3230" s="7" t="str">
        <f t="shared" si="422"/>
        <v>x</v>
      </c>
      <c r="M3230" s="7" t="str">
        <f t="shared" si="423"/>
        <v>x</v>
      </c>
      <c r="N3230" s="7" t="str">
        <f t="shared" si="419"/>
        <v>x</v>
      </c>
      <c r="O3230" s="144"/>
      <c r="P3230" s="375"/>
      <c r="Q3230" s="362">
        <f>SUM('NOVO HORIZONTE'!I3230)</f>
        <v>0</v>
      </c>
      <c r="R3230" s="363">
        <f t="shared" si="424"/>
        <v>0</v>
      </c>
      <c r="S3230" s="153">
        <f t="shared" si="426"/>
        <v>0</v>
      </c>
      <c r="T3230" s="364"/>
    </row>
    <row r="3231" ht="12.75" spans="1:20">
      <c r="A3231" s="154" t="s">
        <v>3382</v>
      </c>
      <c r="B3231" s="100"/>
      <c r="C3231" s="161" t="s">
        <v>3383</v>
      </c>
      <c r="D3231" s="94">
        <v>0</v>
      </c>
      <c r="E3231" s="95">
        <v>0</v>
      </c>
      <c r="F3231" s="96">
        <f t="shared" si="420"/>
        <v>0</v>
      </c>
      <c r="G3231" s="187">
        <f>ROUND(SUM('NOVO HORIZONTE'!G3231),2)</f>
        <v>0</v>
      </c>
      <c r="H3231" s="187">
        <f t="shared" si="425"/>
        <v>0</v>
      </c>
      <c r="I3231" s="188">
        <f t="shared" si="421"/>
        <v>0</v>
      </c>
      <c r="J3231" s="142"/>
      <c r="K3231" s="145" t="str">
        <f>IF(OR(SUM(I3232:I3239)&gt;0,SUM(I3232:I3239)&gt;0),"xx","")</f>
        <v>xx</v>
      </c>
      <c r="L3231" s="7" t="str">
        <f t="shared" si="422"/>
        <v>x</v>
      </c>
      <c r="M3231" s="7" t="str">
        <f t="shared" si="423"/>
        <v>x</v>
      </c>
      <c r="N3231" s="7" t="str">
        <f t="shared" si="419"/>
        <v>x</v>
      </c>
      <c r="O3231" s="144"/>
      <c r="P3231" s="375"/>
      <c r="Q3231" s="362">
        <f>SUM('NOVO HORIZONTE'!I3231)</f>
        <v>0</v>
      </c>
      <c r="R3231" s="363">
        <f t="shared" si="424"/>
        <v>0</v>
      </c>
      <c r="S3231" s="153">
        <f t="shared" si="426"/>
        <v>0</v>
      </c>
      <c r="T3231" s="364"/>
    </row>
    <row r="3232" ht="22.5" hidden="1" spans="1:20">
      <c r="A3232" s="158">
        <v>91924</v>
      </c>
      <c r="B3232" s="100" t="s">
        <v>252</v>
      </c>
      <c r="C3232" s="104" t="s">
        <v>3384</v>
      </c>
      <c r="D3232" s="94" t="s">
        <v>263</v>
      </c>
      <c r="E3232" s="95">
        <v>3.11</v>
      </c>
      <c r="F3232" s="96">
        <f t="shared" si="420"/>
        <v>3.82</v>
      </c>
      <c r="G3232" s="107">
        <f>ROUND(SUM('NOVO HORIZONTE'!G3232),2)</f>
        <v>0</v>
      </c>
      <c r="H3232" s="107">
        <f t="shared" si="425"/>
        <v>0</v>
      </c>
      <c r="I3232" s="143">
        <f t="shared" si="421"/>
        <v>0</v>
      </c>
      <c r="J3232" s="142"/>
      <c r="K3232" s="228"/>
      <c r="L3232" s="7" t="str">
        <f t="shared" si="422"/>
        <v/>
      </c>
      <c r="M3232" s="7" t="str">
        <f t="shared" si="423"/>
        <v/>
      </c>
      <c r="N3232" s="7" t="str">
        <f t="shared" si="419"/>
        <v/>
      </c>
      <c r="O3232" s="144"/>
      <c r="P3232" s="355">
        <v>0</v>
      </c>
      <c r="Q3232" s="362">
        <f>SUM('NOVO HORIZONTE'!I3232)</f>
        <v>0</v>
      </c>
      <c r="R3232" s="363">
        <f t="shared" si="424"/>
        <v>0</v>
      </c>
      <c r="S3232" s="153">
        <f t="shared" si="426"/>
        <v>0</v>
      </c>
      <c r="T3232" s="364"/>
    </row>
    <row r="3233" ht="22.5" hidden="1" spans="1:20">
      <c r="A3233" s="158">
        <v>91926</v>
      </c>
      <c r="B3233" s="100" t="s">
        <v>252</v>
      </c>
      <c r="C3233" s="104" t="s">
        <v>3385</v>
      </c>
      <c r="D3233" s="94" t="s">
        <v>263</v>
      </c>
      <c r="E3233" s="95">
        <v>4.42</v>
      </c>
      <c r="F3233" s="96">
        <f t="shared" si="420"/>
        <v>5.43</v>
      </c>
      <c r="G3233" s="107">
        <f>ROUND(SUM('NOVO HORIZONTE'!G3233),2)</f>
        <v>0</v>
      </c>
      <c r="H3233" s="107">
        <f t="shared" si="425"/>
        <v>0</v>
      </c>
      <c r="I3233" s="143">
        <f t="shared" si="421"/>
        <v>0</v>
      </c>
      <c r="J3233" s="142"/>
      <c r="K3233" s="228"/>
      <c r="L3233" s="7" t="str">
        <f t="shared" si="422"/>
        <v/>
      </c>
      <c r="M3233" s="7" t="str">
        <f t="shared" si="423"/>
        <v/>
      </c>
      <c r="N3233" s="7" t="str">
        <f t="shared" si="419"/>
        <v/>
      </c>
      <c r="O3233" s="144"/>
      <c r="P3233" s="355">
        <v>0</v>
      </c>
      <c r="Q3233" s="362">
        <f>SUM('NOVO HORIZONTE'!I3233)</f>
        <v>0</v>
      </c>
      <c r="R3233" s="363">
        <f t="shared" si="424"/>
        <v>0</v>
      </c>
      <c r="S3233" s="153">
        <f t="shared" si="426"/>
        <v>0</v>
      </c>
      <c r="T3233" s="364"/>
    </row>
    <row r="3234" ht="22.5" spans="1:20">
      <c r="A3234" s="158">
        <v>91928</v>
      </c>
      <c r="B3234" s="100" t="s">
        <v>252</v>
      </c>
      <c r="C3234" s="104" t="s">
        <v>3386</v>
      </c>
      <c r="D3234" s="94" t="s">
        <v>263</v>
      </c>
      <c r="E3234" s="95">
        <v>6.72</v>
      </c>
      <c r="F3234" s="96">
        <f t="shared" si="420"/>
        <v>8.25</v>
      </c>
      <c r="G3234" s="107">
        <f>ROUND(SUM('NOVO HORIZONTE'!G3234),2)</f>
        <v>1005</v>
      </c>
      <c r="H3234" s="107">
        <f t="shared" si="425"/>
        <v>8.25</v>
      </c>
      <c r="I3234" s="143">
        <f t="shared" si="421"/>
        <v>8291.25</v>
      </c>
      <c r="J3234" s="142"/>
      <c r="K3234" s="228"/>
      <c r="L3234" s="7" t="str">
        <f t="shared" si="422"/>
        <v>x</v>
      </c>
      <c r="M3234" s="7" t="str">
        <f t="shared" si="423"/>
        <v>x</v>
      </c>
      <c r="N3234" s="7" t="str">
        <f t="shared" si="419"/>
        <v>x</v>
      </c>
      <c r="O3234" s="144"/>
      <c r="P3234" s="355">
        <v>0</v>
      </c>
      <c r="Q3234" s="362">
        <f>SUM('NOVO HORIZONTE'!I3234)</f>
        <v>8291.25</v>
      </c>
      <c r="R3234" s="363">
        <f t="shared" si="424"/>
        <v>0</v>
      </c>
      <c r="S3234" s="153">
        <f t="shared" si="426"/>
        <v>0</v>
      </c>
      <c r="T3234" s="364"/>
    </row>
    <row r="3235" ht="22.5" hidden="1" spans="1:20">
      <c r="A3235" s="158">
        <v>91930</v>
      </c>
      <c r="B3235" s="100" t="s">
        <v>252</v>
      </c>
      <c r="C3235" s="104" t="s">
        <v>3387</v>
      </c>
      <c r="D3235" s="94" t="s">
        <v>263</v>
      </c>
      <c r="E3235" s="95">
        <v>9.31</v>
      </c>
      <c r="F3235" s="96">
        <f t="shared" si="420"/>
        <v>11.43</v>
      </c>
      <c r="G3235" s="107">
        <f>ROUND(SUM('NOVO HORIZONTE'!G3235),2)</f>
        <v>0</v>
      </c>
      <c r="H3235" s="107">
        <f t="shared" si="425"/>
        <v>0</v>
      </c>
      <c r="I3235" s="143">
        <f t="shared" si="421"/>
        <v>0</v>
      </c>
      <c r="J3235" s="142"/>
      <c r="K3235" s="228"/>
      <c r="L3235" s="7" t="str">
        <f t="shared" si="422"/>
        <v/>
      </c>
      <c r="M3235" s="7" t="str">
        <f t="shared" si="423"/>
        <v/>
      </c>
      <c r="N3235" s="7" t="str">
        <f t="shared" si="419"/>
        <v/>
      </c>
      <c r="O3235" s="144"/>
      <c r="P3235" s="355">
        <v>0</v>
      </c>
      <c r="Q3235" s="362">
        <f>SUM('NOVO HORIZONTE'!I3235)</f>
        <v>0</v>
      </c>
      <c r="R3235" s="363">
        <f t="shared" si="424"/>
        <v>0</v>
      </c>
      <c r="S3235" s="153">
        <f t="shared" si="426"/>
        <v>0</v>
      </c>
      <c r="T3235" s="364"/>
    </row>
    <row r="3236" ht="22.5" hidden="1" spans="1:20">
      <c r="A3236" s="158">
        <v>91932</v>
      </c>
      <c r="B3236" s="100" t="s">
        <v>252</v>
      </c>
      <c r="C3236" s="104" t="s">
        <v>3388</v>
      </c>
      <c r="D3236" s="94" t="s">
        <v>263</v>
      </c>
      <c r="E3236" s="95">
        <v>16.42</v>
      </c>
      <c r="F3236" s="96">
        <f t="shared" si="420"/>
        <v>20.15</v>
      </c>
      <c r="G3236" s="107">
        <f>ROUND(SUM('NOVO HORIZONTE'!G3236),2)</f>
        <v>0</v>
      </c>
      <c r="H3236" s="107">
        <f t="shared" si="425"/>
        <v>0</v>
      </c>
      <c r="I3236" s="143">
        <f t="shared" si="421"/>
        <v>0</v>
      </c>
      <c r="J3236" s="142"/>
      <c r="K3236" s="228"/>
      <c r="L3236" s="7" t="str">
        <f t="shared" si="422"/>
        <v/>
      </c>
      <c r="M3236" s="7" t="str">
        <f t="shared" si="423"/>
        <v/>
      </c>
      <c r="N3236" s="7" t="str">
        <f t="shared" si="419"/>
        <v/>
      </c>
      <c r="O3236" s="144"/>
      <c r="P3236" s="355">
        <v>0</v>
      </c>
      <c r="Q3236" s="362">
        <f>SUM('NOVO HORIZONTE'!I3236)</f>
        <v>0</v>
      </c>
      <c r="R3236" s="363">
        <f t="shared" si="424"/>
        <v>0</v>
      </c>
      <c r="S3236" s="153">
        <f t="shared" si="426"/>
        <v>0</v>
      </c>
      <c r="T3236" s="364"/>
    </row>
    <row r="3237" ht="22.5" hidden="1" spans="1:20">
      <c r="A3237" s="158">
        <v>91934</v>
      </c>
      <c r="B3237" s="100" t="s">
        <v>252</v>
      </c>
      <c r="C3237" s="104" t="s">
        <v>3389</v>
      </c>
      <c r="D3237" s="94" t="s">
        <v>263</v>
      </c>
      <c r="E3237" s="95">
        <v>23.75</v>
      </c>
      <c r="F3237" s="96">
        <f t="shared" si="420"/>
        <v>29.15</v>
      </c>
      <c r="G3237" s="107">
        <f>ROUND(SUM('NOVO HORIZONTE'!G3237),2)</f>
        <v>0</v>
      </c>
      <c r="H3237" s="107">
        <f t="shared" si="425"/>
        <v>0</v>
      </c>
      <c r="I3237" s="143">
        <f t="shared" si="421"/>
        <v>0</v>
      </c>
      <c r="J3237" s="142"/>
      <c r="K3237" s="228"/>
      <c r="L3237" s="7" t="str">
        <f t="shared" si="422"/>
        <v/>
      </c>
      <c r="M3237" s="7" t="str">
        <f t="shared" si="423"/>
        <v/>
      </c>
      <c r="N3237" s="7" t="str">
        <f t="shared" si="419"/>
        <v/>
      </c>
      <c r="O3237" s="144"/>
      <c r="P3237" s="355">
        <v>0</v>
      </c>
      <c r="Q3237" s="362">
        <f>SUM('NOVO HORIZONTE'!I3237)</f>
        <v>0</v>
      </c>
      <c r="R3237" s="363">
        <f t="shared" si="424"/>
        <v>0</v>
      </c>
      <c r="S3237" s="153">
        <f t="shared" si="426"/>
        <v>0</v>
      </c>
      <c r="T3237" s="364"/>
    </row>
    <row r="3238" ht="22.5" hidden="1" spans="1:20">
      <c r="A3238" s="158">
        <v>92979</v>
      </c>
      <c r="B3238" s="100" t="s">
        <v>252</v>
      </c>
      <c r="C3238" s="104" t="s">
        <v>3390</v>
      </c>
      <c r="D3238" s="94" t="s">
        <v>263</v>
      </c>
      <c r="E3238" s="95">
        <v>10.73</v>
      </c>
      <c r="F3238" s="96">
        <f t="shared" si="420"/>
        <v>13.17</v>
      </c>
      <c r="G3238" s="107">
        <f>ROUND(SUM('NOVO HORIZONTE'!G3238),2)</f>
        <v>0</v>
      </c>
      <c r="H3238" s="107">
        <f t="shared" si="425"/>
        <v>0</v>
      </c>
      <c r="I3238" s="143">
        <f t="shared" si="421"/>
        <v>0</v>
      </c>
      <c r="J3238" s="142"/>
      <c r="K3238" s="228"/>
      <c r="L3238" s="7" t="str">
        <f t="shared" si="422"/>
        <v/>
      </c>
      <c r="M3238" s="7" t="str">
        <f t="shared" si="423"/>
        <v/>
      </c>
      <c r="N3238" s="7" t="str">
        <f t="shared" si="419"/>
        <v/>
      </c>
      <c r="O3238" s="144"/>
      <c r="P3238" s="355">
        <v>0</v>
      </c>
      <c r="Q3238" s="362">
        <f>SUM('NOVO HORIZONTE'!I3238)</f>
        <v>0</v>
      </c>
      <c r="R3238" s="363">
        <f t="shared" si="424"/>
        <v>0</v>
      </c>
      <c r="S3238" s="153">
        <f t="shared" si="426"/>
        <v>0</v>
      </c>
      <c r="T3238" s="364"/>
    </row>
    <row r="3239" ht="22.5" hidden="1" spans="1:20">
      <c r="A3239" s="158">
        <v>92981</v>
      </c>
      <c r="B3239" s="100" t="s">
        <v>252</v>
      </c>
      <c r="C3239" s="104" t="s">
        <v>3391</v>
      </c>
      <c r="D3239" s="94" t="s">
        <v>263</v>
      </c>
      <c r="E3239" s="95">
        <v>15.33</v>
      </c>
      <c r="F3239" s="96">
        <f t="shared" si="420"/>
        <v>18.82</v>
      </c>
      <c r="G3239" s="107">
        <f>ROUND(SUM('NOVO HORIZONTE'!G3239),2)</f>
        <v>0</v>
      </c>
      <c r="H3239" s="107">
        <f t="shared" si="425"/>
        <v>0</v>
      </c>
      <c r="I3239" s="143">
        <f t="shared" si="421"/>
        <v>0</v>
      </c>
      <c r="J3239" s="142"/>
      <c r="K3239" s="145"/>
      <c r="L3239" s="7" t="str">
        <f t="shared" si="422"/>
        <v/>
      </c>
      <c r="M3239" s="7" t="str">
        <f t="shared" si="423"/>
        <v/>
      </c>
      <c r="N3239" s="7" t="str">
        <f t="shared" si="419"/>
        <v/>
      </c>
      <c r="O3239" s="144"/>
      <c r="P3239" s="355">
        <v>0</v>
      </c>
      <c r="Q3239" s="362">
        <f>SUM('NOVO HORIZONTE'!I3239)</f>
        <v>0</v>
      </c>
      <c r="R3239" s="363">
        <f t="shared" si="424"/>
        <v>0</v>
      </c>
      <c r="S3239" s="153">
        <f t="shared" si="426"/>
        <v>0</v>
      </c>
      <c r="T3239" s="364"/>
    </row>
    <row r="3240" ht="12.75" spans="1:20">
      <c r="A3240" s="154" t="s">
        <v>3392</v>
      </c>
      <c r="B3240" s="100"/>
      <c r="C3240" s="161" t="s">
        <v>3393</v>
      </c>
      <c r="D3240" s="94">
        <v>0</v>
      </c>
      <c r="E3240" s="95">
        <v>0</v>
      </c>
      <c r="F3240" s="96">
        <f t="shared" si="420"/>
        <v>0</v>
      </c>
      <c r="G3240" s="187">
        <f>ROUND(SUM('NOVO HORIZONTE'!G3240),2)</f>
        <v>0</v>
      </c>
      <c r="H3240" s="187">
        <f t="shared" si="425"/>
        <v>0</v>
      </c>
      <c r="I3240" s="188">
        <f t="shared" si="421"/>
        <v>0</v>
      </c>
      <c r="J3240" s="142"/>
      <c r="K3240" s="145" t="str">
        <f>IF(OR(SUM(I3241:I3272)&gt;0,SUM(I3241:I3272)&gt;0),"xx","")</f>
        <v>xx</v>
      </c>
      <c r="L3240" s="7" t="str">
        <f t="shared" si="422"/>
        <v>x</v>
      </c>
      <c r="M3240" s="7" t="str">
        <f t="shared" si="423"/>
        <v>x</v>
      </c>
      <c r="N3240" s="7" t="str">
        <f t="shared" si="419"/>
        <v>x</v>
      </c>
      <c r="O3240" s="144"/>
      <c r="P3240" s="375"/>
      <c r="Q3240" s="362">
        <f>SUM('NOVO HORIZONTE'!I3240)</f>
        <v>0</v>
      </c>
      <c r="R3240" s="363">
        <f t="shared" si="424"/>
        <v>0</v>
      </c>
      <c r="S3240" s="153">
        <f t="shared" si="426"/>
        <v>0</v>
      </c>
      <c r="T3240" s="364"/>
    </row>
    <row r="3241" ht="22.5" hidden="1" spans="1:20">
      <c r="A3241" s="158">
        <v>91925</v>
      </c>
      <c r="B3241" s="100" t="s">
        <v>252</v>
      </c>
      <c r="C3241" s="104" t="s">
        <v>3394</v>
      </c>
      <c r="D3241" s="94" t="s">
        <v>263</v>
      </c>
      <c r="E3241" s="95">
        <v>3.68</v>
      </c>
      <c r="F3241" s="96">
        <f t="shared" si="420"/>
        <v>4.52</v>
      </c>
      <c r="G3241" s="107">
        <f>ROUND(SUM('NOVO HORIZONTE'!G3241),2)</f>
        <v>0</v>
      </c>
      <c r="H3241" s="107">
        <f t="shared" si="425"/>
        <v>0</v>
      </c>
      <c r="I3241" s="143">
        <f t="shared" si="421"/>
        <v>0</v>
      </c>
      <c r="J3241" s="142"/>
      <c r="K3241" s="228"/>
      <c r="L3241" s="7" t="str">
        <f t="shared" si="422"/>
        <v/>
      </c>
      <c r="M3241" s="7" t="str">
        <f t="shared" si="423"/>
        <v/>
      </c>
      <c r="N3241" s="7" t="str">
        <f t="shared" si="419"/>
        <v/>
      </c>
      <c r="O3241" s="144"/>
      <c r="P3241" s="355">
        <v>0</v>
      </c>
      <c r="Q3241" s="362">
        <f>SUM('NOVO HORIZONTE'!I3241)</f>
        <v>0</v>
      </c>
      <c r="R3241" s="363">
        <f t="shared" si="424"/>
        <v>0</v>
      </c>
      <c r="S3241" s="153">
        <f t="shared" si="426"/>
        <v>0</v>
      </c>
      <c r="T3241" s="364"/>
    </row>
    <row r="3242" ht="22.5" spans="1:20">
      <c r="A3242" s="158">
        <v>91927</v>
      </c>
      <c r="B3242" s="100" t="s">
        <v>252</v>
      </c>
      <c r="C3242" s="104" t="s">
        <v>3395</v>
      </c>
      <c r="D3242" s="94" t="s">
        <v>263</v>
      </c>
      <c r="E3242" s="95">
        <v>4.91</v>
      </c>
      <c r="F3242" s="96">
        <f t="shared" si="420"/>
        <v>6.03</v>
      </c>
      <c r="G3242" s="107">
        <f>ROUND(SUM('NOVO HORIZONTE'!G3242),2)</f>
        <v>8</v>
      </c>
      <c r="H3242" s="107">
        <f t="shared" si="425"/>
        <v>6.03</v>
      </c>
      <c r="I3242" s="143">
        <f t="shared" si="421"/>
        <v>48.24</v>
      </c>
      <c r="J3242" s="142"/>
      <c r="K3242" s="228"/>
      <c r="L3242" s="7" t="str">
        <f t="shared" si="422"/>
        <v>x</v>
      </c>
      <c r="M3242" s="7" t="str">
        <f t="shared" si="423"/>
        <v>x</v>
      </c>
      <c r="N3242" s="7" t="str">
        <f t="shared" si="419"/>
        <v>x</v>
      </c>
      <c r="O3242" s="144"/>
      <c r="P3242" s="355">
        <v>0</v>
      </c>
      <c r="Q3242" s="362">
        <f>SUM('NOVO HORIZONTE'!I3242)</f>
        <v>48.24</v>
      </c>
      <c r="R3242" s="363">
        <f t="shared" si="424"/>
        <v>0</v>
      </c>
      <c r="S3242" s="153">
        <f t="shared" si="426"/>
        <v>0</v>
      </c>
      <c r="T3242" s="364"/>
    </row>
    <row r="3243" ht="22.5" hidden="1" spans="1:20">
      <c r="A3243" s="158">
        <v>91929</v>
      </c>
      <c r="B3243" s="100" t="s">
        <v>252</v>
      </c>
      <c r="C3243" s="104" t="s">
        <v>3396</v>
      </c>
      <c r="D3243" s="94" t="s">
        <v>263</v>
      </c>
      <c r="E3243" s="95">
        <v>7.14</v>
      </c>
      <c r="F3243" s="96">
        <f t="shared" si="420"/>
        <v>8.76</v>
      </c>
      <c r="G3243" s="107">
        <f>ROUND(SUM('NOVO HORIZONTE'!G3243),2)</f>
        <v>0</v>
      </c>
      <c r="H3243" s="107">
        <f t="shared" si="425"/>
        <v>0</v>
      </c>
      <c r="I3243" s="143">
        <f t="shared" si="421"/>
        <v>0</v>
      </c>
      <c r="J3243" s="142"/>
      <c r="K3243" s="228"/>
      <c r="L3243" s="7" t="str">
        <f t="shared" si="422"/>
        <v/>
      </c>
      <c r="M3243" s="7" t="str">
        <f t="shared" si="423"/>
        <v/>
      </c>
      <c r="N3243" s="7" t="str">
        <f t="shared" ref="N3243:N3306" si="427">M3243</f>
        <v/>
      </c>
      <c r="O3243" s="144"/>
      <c r="P3243" s="355">
        <v>0</v>
      </c>
      <c r="Q3243" s="362">
        <f>SUM('NOVO HORIZONTE'!I3243)</f>
        <v>0</v>
      </c>
      <c r="R3243" s="363">
        <f t="shared" si="424"/>
        <v>0</v>
      </c>
      <c r="S3243" s="153">
        <f t="shared" si="426"/>
        <v>0</v>
      </c>
      <c r="T3243" s="364"/>
    </row>
    <row r="3244" ht="22.5" hidden="1" spans="1:20">
      <c r="A3244" s="158">
        <v>91931</v>
      </c>
      <c r="B3244" s="100" t="s">
        <v>252</v>
      </c>
      <c r="C3244" s="104" t="s">
        <v>3397</v>
      </c>
      <c r="D3244" s="94" t="s">
        <v>263</v>
      </c>
      <c r="E3244" s="95">
        <v>10</v>
      </c>
      <c r="F3244" s="96">
        <f t="shared" si="420"/>
        <v>12.27</v>
      </c>
      <c r="G3244" s="107">
        <f>ROUND(SUM('NOVO HORIZONTE'!G3244),2)</f>
        <v>0</v>
      </c>
      <c r="H3244" s="107">
        <f t="shared" si="425"/>
        <v>0</v>
      </c>
      <c r="I3244" s="143">
        <f t="shared" si="421"/>
        <v>0</v>
      </c>
      <c r="J3244" s="142"/>
      <c r="K3244" s="228"/>
      <c r="L3244" s="7" t="str">
        <f t="shared" si="422"/>
        <v/>
      </c>
      <c r="M3244" s="7" t="str">
        <f t="shared" si="423"/>
        <v/>
      </c>
      <c r="N3244" s="7" t="str">
        <f t="shared" si="427"/>
        <v/>
      </c>
      <c r="O3244" s="144"/>
      <c r="P3244" s="355">
        <v>0</v>
      </c>
      <c r="Q3244" s="362">
        <f>SUM('NOVO HORIZONTE'!I3244)</f>
        <v>0</v>
      </c>
      <c r="R3244" s="363">
        <f t="shared" si="424"/>
        <v>0</v>
      </c>
      <c r="S3244" s="153">
        <f t="shared" si="426"/>
        <v>0</v>
      </c>
      <c r="T3244" s="364"/>
    </row>
    <row r="3245" ht="22.5" hidden="1" spans="1:20">
      <c r="A3245" s="158">
        <v>91933</v>
      </c>
      <c r="B3245" s="100" t="s">
        <v>252</v>
      </c>
      <c r="C3245" s="104" t="s">
        <v>3398</v>
      </c>
      <c r="D3245" s="94" t="s">
        <v>263</v>
      </c>
      <c r="E3245" s="95">
        <v>15.88</v>
      </c>
      <c r="F3245" s="96">
        <f t="shared" si="420"/>
        <v>19.49</v>
      </c>
      <c r="G3245" s="107">
        <f>ROUND(SUM('NOVO HORIZONTE'!G3245),2)</f>
        <v>0</v>
      </c>
      <c r="H3245" s="107">
        <f t="shared" si="425"/>
        <v>0</v>
      </c>
      <c r="I3245" s="143">
        <f t="shared" si="421"/>
        <v>0</v>
      </c>
      <c r="J3245" s="142"/>
      <c r="K3245" s="228"/>
      <c r="L3245" s="7" t="str">
        <f t="shared" si="422"/>
        <v/>
      </c>
      <c r="M3245" s="7" t="str">
        <f t="shared" si="423"/>
        <v/>
      </c>
      <c r="N3245" s="7" t="str">
        <f t="shared" si="427"/>
        <v/>
      </c>
      <c r="O3245" s="144"/>
      <c r="P3245" s="355">
        <v>0</v>
      </c>
      <c r="Q3245" s="362">
        <f>SUM('NOVO HORIZONTE'!I3245)</f>
        <v>0</v>
      </c>
      <c r="R3245" s="363">
        <f t="shared" si="424"/>
        <v>0</v>
      </c>
      <c r="S3245" s="153">
        <f t="shared" si="426"/>
        <v>0</v>
      </c>
      <c r="T3245" s="364"/>
    </row>
    <row r="3246" ht="22.5" hidden="1" spans="1:20">
      <c r="A3246" s="158">
        <v>91935</v>
      </c>
      <c r="B3246" s="100" t="s">
        <v>252</v>
      </c>
      <c r="C3246" s="104" t="s">
        <v>3399</v>
      </c>
      <c r="D3246" s="94" t="s">
        <v>263</v>
      </c>
      <c r="E3246" s="95">
        <v>24.8</v>
      </c>
      <c r="F3246" s="96">
        <f t="shared" ref="F3246:F3309" si="428">IF(E3246=0,0,IF(P3246=0,ROUND(E3246*(1+E$13),2),ROUND(E3246*(1+E$12),2)))</f>
        <v>30.44</v>
      </c>
      <c r="G3246" s="107">
        <f>ROUND(SUM('NOVO HORIZONTE'!G3246),2)</f>
        <v>0</v>
      </c>
      <c r="H3246" s="107">
        <f t="shared" si="425"/>
        <v>0</v>
      </c>
      <c r="I3246" s="143">
        <f t="shared" ref="I3246:I3309" si="429">IF(ISBLANK(G3246),0,ROUND(G3246*H3246,2))</f>
        <v>0</v>
      </c>
      <c r="J3246" s="142"/>
      <c r="K3246" s="228"/>
      <c r="L3246" s="7" t="str">
        <f t="shared" ref="L3246:L3309" si="430">IF(K3246="X","x",IF(K3246="xx","x",IF(I3246&gt;0,"x","")))</f>
        <v/>
      </c>
      <c r="M3246" s="7" t="str">
        <f t="shared" ref="M3246:M3309" si="431">IF(K3246="X","x",IF(K3246="xx","x",IF(I3246&gt;0,"x","")))</f>
        <v/>
      </c>
      <c r="N3246" s="7" t="str">
        <f t="shared" si="427"/>
        <v/>
      </c>
      <c r="O3246" s="144"/>
      <c r="P3246" s="355">
        <v>0</v>
      </c>
      <c r="Q3246" s="362">
        <f>SUM('NOVO HORIZONTE'!I3246)</f>
        <v>0</v>
      </c>
      <c r="R3246" s="363">
        <f t="shared" ref="R3246:R3309" si="432">I3246-Q3246</f>
        <v>0</v>
      </c>
      <c r="S3246" s="153">
        <f t="shared" si="426"/>
        <v>0</v>
      </c>
      <c r="T3246" s="364"/>
    </row>
    <row r="3247" ht="22.5" spans="1:20">
      <c r="A3247" s="158">
        <v>92980</v>
      </c>
      <c r="B3247" s="100" t="s">
        <v>252</v>
      </c>
      <c r="C3247" s="104" t="s">
        <v>3400</v>
      </c>
      <c r="D3247" s="94" t="s">
        <v>263</v>
      </c>
      <c r="E3247" s="95">
        <v>10.26</v>
      </c>
      <c r="F3247" s="96">
        <f t="shared" si="428"/>
        <v>12.59</v>
      </c>
      <c r="G3247" s="107">
        <f>ROUND(SUM('NOVO HORIZONTE'!G3247),2)</f>
        <v>50</v>
      </c>
      <c r="H3247" s="107">
        <f t="shared" ref="H3247:H3310" si="433">IF(G3247=0,0,F3247)</f>
        <v>12.59</v>
      </c>
      <c r="I3247" s="143">
        <f t="shared" si="429"/>
        <v>629.5</v>
      </c>
      <c r="J3247" s="142"/>
      <c r="K3247" s="228"/>
      <c r="L3247" s="7" t="str">
        <f t="shared" si="430"/>
        <v>x</v>
      </c>
      <c r="M3247" s="7" t="str">
        <f t="shared" si="431"/>
        <v>x</v>
      </c>
      <c r="N3247" s="7" t="str">
        <f t="shared" si="427"/>
        <v>x</v>
      </c>
      <c r="O3247" s="144"/>
      <c r="P3247" s="355">
        <v>0</v>
      </c>
      <c r="Q3247" s="362">
        <f>SUM('NOVO HORIZONTE'!I3247)</f>
        <v>629.5</v>
      </c>
      <c r="R3247" s="363">
        <f t="shared" si="432"/>
        <v>0</v>
      </c>
      <c r="S3247" s="153">
        <f t="shared" si="426"/>
        <v>0</v>
      </c>
      <c r="T3247" s="364"/>
    </row>
    <row r="3248" ht="22.5" hidden="1" spans="1:20">
      <c r="A3248" s="158">
        <v>92982</v>
      </c>
      <c r="B3248" s="100" t="s">
        <v>252</v>
      </c>
      <c r="C3248" s="104" t="s">
        <v>3401</v>
      </c>
      <c r="D3248" s="94" t="s">
        <v>263</v>
      </c>
      <c r="E3248" s="95">
        <v>16.23</v>
      </c>
      <c r="F3248" s="96">
        <f t="shared" si="428"/>
        <v>19.92</v>
      </c>
      <c r="G3248" s="107">
        <f>ROUND(SUM('NOVO HORIZONTE'!G3248),2)</f>
        <v>0</v>
      </c>
      <c r="H3248" s="107">
        <f t="shared" si="433"/>
        <v>0</v>
      </c>
      <c r="I3248" s="143">
        <f t="shared" si="429"/>
        <v>0</v>
      </c>
      <c r="J3248" s="142"/>
      <c r="K3248" s="228"/>
      <c r="L3248" s="7" t="str">
        <f t="shared" si="430"/>
        <v/>
      </c>
      <c r="M3248" s="7" t="str">
        <f t="shared" si="431"/>
        <v/>
      </c>
      <c r="N3248" s="7" t="str">
        <f t="shared" si="427"/>
        <v/>
      </c>
      <c r="O3248" s="144"/>
      <c r="P3248" s="355">
        <v>0</v>
      </c>
      <c r="Q3248" s="362">
        <f>SUM('NOVO HORIZONTE'!I3248)</f>
        <v>0</v>
      </c>
      <c r="R3248" s="363">
        <f t="shared" si="432"/>
        <v>0</v>
      </c>
      <c r="S3248" s="153">
        <f t="shared" si="426"/>
        <v>0</v>
      </c>
      <c r="T3248" s="364"/>
    </row>
    <row r="3249" ht="22.5" hidden="1" spans="1:20">
      <c r="A3249" s="158">
        <v>92984</v>
      </c>
      <c r="B3249" s="100" t="s">
        <v>252</v>
      </c>
      <c r="C3249" s="104" t="s">
        <v>3402</v>
      </c>
      <c r="D3249" s="94" t="s">
        <v>263</v>
      </c>
      <c r="E3249" s="95">
        <v>27.31</v>
      </c>
      <c r="F3249" s="96">
        <f t="shared" si="428"/>
        <v>33.52</v>
      </c>
      <c r="G3249" s="107">
        <f>ROUND(SUM('NOVO HORIZONTE'!G3249),2)</f>
        <v>0</v>
      </c>
      <c r="H3249" s="107">
        <f t="shared" si="433"/>
        <v>0</v>
      </c>
      <c r="I3249" s="143">
        <f t="shared" si="429"/>
        <v>0</v>
      </c>
      <c r="J3249" s="142"/>
      <c r="K3249" s="228"/>
      <c r="L3249" s="7" t="str">
        <f t="shared" si="430"/>
        <v/>
      </c>
      <c r="M3249" s="7" t="str">
        <f t="shared" si="431"/>
        <v/>
      </c>
      <c r="N3249" s="7" t="str">
        <f t="shared" si="427"/>
        <v/>
      </c>
      <c r="O3249" s="144"/>
      <c r="P3249" s="355">
        <v>0</v>
      </c>
      <c r="Q3249" s="362">
        <f>SUM('NOVO HORIZONTE'!I3249)</f>
        <v>0</v>
      </c>
      <c r="R3249" s="363">
        <f t="shared" si="432"/>
        <v>0</v>
      </c>
      <c r="S3249" s="153">
        <f t="shared" si="426"/>
        <v>0</v>
      </c>
      <c r="T3249" s="364"/>
    </row>
    <row r="3250" ht="22.5" hidden="1" spans="1:20">
      <c r="A3250" s="158">
        <v>92986</v>
      </c>
      <c r="B3250" s="100" t="s">
        <v>252</v>
      </c>
      <c r="C3250" s="104" t="s">
        <v>3403</v>
      </c>
      <c r="D3250" s="94" t="s">
        <v>263</v>
      </c>
      <c r="E3250" s="95">
        <v>37.61</v>
      </c>
      <c r="F3250" s="96">
        <f t="shared" si="428"/>
        <v>46.16</v>
      </c>
      <c r="G3250" s="107">
        <f>ROUND(SUM('NOVO HORIZONTE'!G3250),2)</f>
        <v>0</v>
      </c>
      <c r="H3250" s="107">
        <f t="shared" si="433"/>
        <v>0</v>
      </c>
      <c r="I3250" s="143">
        <f t="shared" si="429"/>
        <v>0</v>
      </c>
      <c r="J3250" s="142"/>
      <c r="K3250" s="228"/>
      <c r="L3250" s="7" t="str">
        <f t="shared" si="430"/>
        <v/>
      </c>
      <c r="M3250" s="7" t="str">
        <f t="shared" si="431"/>
        <v/>
      </c>
      <c r="N3250" s="7" t="str">
        <f t="shared" si="427"/>
        <v/>
      </c>
      <c r="O3250" s="144"/>
      <c r="P3250" s="355">
        <v>0</v>
      </c>
      <c r="Q3250" s="362">
        <f>SUM('NOVO HORIZONTE'!I3250)</f>
        <v>0</v>
      </c>
      <c r="R3250" s="363">
        <f t="shared" si="432"/>
        <v>0</v>
      </c>
      <c r="S3250" s="153">
        <f t="shared" si="426"/>
        <v>0</v>
      </c>
      <c r="T3250" s="364"/>
    </row>
    <row r="3251" ht="22.5" hidden="1" spans="1:20">
      <c r="A3251" s="158">
        <v>92988</v>
      </c>
      <c r="B3251" s="100" t="s">
        <v>252</v>
      </c>
      <c r="C3251" s="104" t="s">
        <v>3404</v>
      </c>
      <c r="D3251" s="94" t="s">
        <v>263</v>
      </c>
      <c r="E3251" s="95">
        <v>54.4</v>
      </c>
      <c r="F3251" s="96">
        <f t="shared" si="428"/>
        <v>66.77</v>
      </c>
      <c r="G3251" s="107">
        <f>ROUND(SUM('NOVO HORIZONTE'!G3251),2)</f>
        <v>0</v>
      </c>
      <c r="H3251" s="107">
        <f t="shared" si="433"/>
        <v>0</v>
      </c>
      <c r="I3251" s="143">
        <f t="shared" si="429"/>
        <v>0</v>
      </c>
      <c r="J3251" s="142"/>
      <c r="K3251" s="228"/>
      <c r="L3251" s="7" t="str">
        <f t="shared" si="430"/>
        <v/>
      </c>
      <c r="M3251" s="7" t="str">
        <f t="shared" si="431"/>
        <v/>
      </c>
      <c r="N3251" s="7" t="str">
        <f t="shared" si="427"/>
        <v/>
      </c>
      <c r="O3251" s="144"/>
      <c r="P3251" s="355">
        <v>0</v>
      </c>
      <c r="Q3251" s="362">
        <f>SUM('NOVO HORIZONTE'!I3251)</f>
        <v>0</v>
      </c>
      <c r="R3251" s="363">
        <f t="shared" si="432"/>
        <v>0</v>
      </c>
      <c r="S3251" s="153">
        <f t="shared" si="426"/>
        <v>0</v>
      </c>
      <c r="T3251" s="364"/>
    </row>
    <row r="3252" ht="22.5" hidden="1" spans="1:20">
      <c r="A3252" s="158">
        <v>92990</v>
      </c>
      <c r="B3252" s="100" t="s">
        <v>252</v>
      </c>
      <c r="C3252" s="104" t="s">
        <v>3405</v>
      </c>
      <c r="D3252" s="94" t="s">
        <v>263</v>
      </c>
      <c r="E3252" s="95">
        <v>75.17</v>
      </c>
      <c r="F3252" s="96">
        <f t="shared" si="428"/>
        <v>92.26</v>
      </c>
      <c r="G3252" s="107">
        <f>ROUND(SUM('NOVO HORIZONTE'!G3252),2)</f>
        <v>0</v>
      </c>
      <c r="H3252" s="107">
        <f t="shared" si="433"/>
        <v>0</v>
      </c>
      <c r="I3252" s="143">
        <f t="shared" si="429"/>
        <v>0</v>
      </c>
      <c r="J3252" s="142"/>
      <c r="K3252" s="228"/>
      <c r="L3252" s="7" t="str">
        <f t="shared" si="430"/>
        <v/>
      </c>
      <c r="M3252" s="7" t="str">
        <f t="shared" si="431"/>
        <v/>
      </c>
      <c r="N3252" s="7" t="str">
        <f t="shared" si="427"/>
        <v/>
      </c>
      <c r="O3252" s="144"/>
      <c r="P3252" s="355">
        <v>0</v>
      </c>
      <c r="Q3252" s="362">
        <f>SUM('NOVO HORIZONTE'!I3252)</f>
        <v>0</v>
      </c>
      <c r="R3252" s="363">
        <f t="shared" si="432"/>
        <v>0</v>
      </c>
      <c r="S3252" s="153">
        <f t="shared" si="426"/>
        <v>0</v>
      </c>
      <c r="T3252" s="364"/>
    </row>
    <row r="3253" ht="22.5" hidden="1" spans="1:20">
      <c r="A3253" s="158">
        <v>92992</v>
      </c>
      <c r="B3253" s="100" t="s">
        <v>252</v>
      </c>
      <c r="C3253" s="104" t="s">
        <v>3406</v>
      </c>
      <c r="D3253" s="94" t="s">
        <v>263</v>
      </c>
      <c r="E3253" s="95">
        <v>97.11</v>
      </c>
      <c r="F3253" s="96">
        <f t="shared" si="428"/>
        <v>119.19</v>
      </c>
      <c r="G3253" s="107">
        <f>ROUND(SUM('NOVO HORIZONTE'!G3253),2)</f>
        <v>0</v>
      </c>
      <c r="H3253" s="107">
        <f t="shared" si="433"/>
        <v>0</v>
      </c>
      <c r="I3253" s="143">
        <f t="shared" si="429"/>
        <v>0</v>
      </c>
      <c r="J3253" s="142"/>
      <c r="K3253" s="228"/>
      <c r="L3253" s="7" t="str">
        <f t="shared" si="430"/>
        <v/>
      </c>
      <c r="M3253" s="7" t="str">
        <f t="shared" si="431"/>
        <v/>
      </c>
      <c r="N3253" s="7" t="str">
        <f t="shared" si="427"/>
        <v/>
      </c>
      <c r="O3253" s="144"/>
      <c r="P3253" s="355">
        <v>0</v>
      </c>
      <c r="Q3253" s="362">
        <f>SUM('NOVO HORIZONTE'!I3253)</f>
        <v>0</v>
      </c>
      <c r="R3253" s="363">
        <f t="shared" si="432"/>
        <v>0</v>
      </c>
      <c r="S3253" s="153">
        <f t="shared" si="426"/>
        <v>0</v>
      </c>
      <c r="T3253" s="364"/>
    </row>
    <row r="3254" ht="22.5" hidden="1" spans="1:20">
      <c r="A3254" s="158">
        <v>92994</v>
      </c>
      <c r="B3254" s="100" t="s">
        <v>252</v>
      </c>
      <c r="C3254" s="104" t="s">
        <v>3407</v>
      </c>
      <c r="D3254" s="94" t="s">
        <v>263</v>
      </c>
      <c r="E3254" s="95">
        <v>126.04</v>
      </c>
      <c r="F3254" s="96">
        <f t="shared" si="428"/>
        <v>154.7</v>
      </c>
      <c r="G3254" s="107">
        <f>ROUND(SUM('NOVO HORIZONTE'!G3254),2)</f>
        <v>0</v>
      </c>
      <c r="H3254" s="107">
        <f t="shared" si="433"/>
        <v>0</v>
      </c>
      <c r="I3254" s="143">
        <f t="shared" si="429"/>
        <v>0</v>
      </c>
      <c r="J3254" s="142"/>
      <c r="K3254" s="228"/>
      <c r="L3254" s="7" t="str">
        <f t="shared" si="430"/>
        <v/>
      </c>
      <c r="M3254" s="7" t="str">
        <f t="shared" si="431"/>
        <v/>
      </c>
      <c r="N3254" s="7" t="str">
        <f t="shared" si="427"/>
        <v/>
      </c>
      <c r="O3254" s="144"/>
      <c r="P3254" s="355">
        <v>0</v>
      </c>
      <c r="Q3254" s="362">
        <f>SUM('NOVO HORIZONTE'!I3254)</f>
        <v>0</v>
      </c>
      <c r="R3254" s="363">
        <f t="shared" si="432"/>
        <v>0</v>
      </c>
      <c r="S3254" s="153">
        <f t="shared" si="426"/>
        <v>0</v>
      </c>
      <c r="T3254" s="364"/>
    </row>
    <row r="3255" ht="22.5" hidden="1" spans="1:20">
      <c r="A3255" s="158">
        <v>92996</v>
      </c>
      <c r="B3255" s="100" t="s">
        <v>252</v>
      </c>
      <c r="C3255" s="104" t="s">
        <v>3408</v>
      </c>
      <c r="D3255" s="94" t="s">
        <v>263</v>
      </c>
      <c r="E3255" s="95">
        <v>152.46</v>
      </c>
      <c r="F3255" s="96">
        <f t="shared" si="428"/>
        <v>187.13</v>
      </c>
      <c r="G3255" s="107">
        <f>ROUND(SUM('NOVO HORIZONTE'!G3255),2)</f>
        <v>0</v>
      </c>
      <c r="H3255" s="107">
        <f t="shared" si="433"/>
        <v>0</v>
      </c>
      <c r="I3255" s="143">
        <f t="shared" si="429"/>
        <v>0</v>
      </c>
      <c r="J3255" s="142"/>
      <c r="K3255" s="228"/>
      <c r="L3255" s="7" t="str">
        <f t="shared" si="430"/>
        <v/>
      </c>
      <c r="M3255" s="7" t="str">
        <f t="shared" si="431"/>
        <v/>
      </c>
      <c r="N3255" s="7" t="str">
        <f t="shared" si="427"/>
        <v/>
      </c>
      <c r="O3255" s="144"/>
      <c r="P3255" s="355">
        <v>0</v>
      </c>
      <c r="Q3255" s="362">
        <f>SUM('NOVO HORIZONTE'!I3255)</f>
        <v>0</v>
      </c>
      <c r="R3255" s="363">
        <f t="shared" si="432"/>
        <v>0</v>
      </c>
      <c r="S3255" s="153">
        <f t="shared" si="426"/>
        <v>0</v>
      </c>
      <c r="T3255" s="364"/>
    </row>
    <row r="3256" ht="22.5" hidden="1" spans="1:20">
      <c r="A3256" s="158">
        <v>92998</v>
      </c>
      <c r="B3256" s="100" t="s">
        <v>252</v>
      </c>
      <c r="C3256" s="104" t="s">
        <v>3409</v>
      </c>
      <c r="D3256" s="94" t="s">
        <v>263</v>
      </c>
      <c r="E3256" s="95">
        <v>186.74</v>
      </c>
      <c r="F3256" s="96">
        <f t="shared" si="428"/>
        <v>229.2</v>
      </c>
      <c r="G3256" s="107">
        <f>ROUND(SUM('NOVO HORIZONTE'!G3256),2)</f>
        <v>0</v>
      </c>
      <c r="H3256" s="107">
        <f t="shared" si="433"/>
        <v>0</v>
      </c>
      <c r="I3256" s="143">
        <f t="shared" si="429"/>
        <v>0</v>
      </c>
      <c r="J3256" s="142"/>
      <c r="K3256" s="228"/>
      <c r="L3256" s="7" t="str">
        <f t="shared" si="430"/>
        <v/>
      </c>
      <c r="M3256" s="7" t="str">
        <f t="shared" si="431"/>
        <v/>
      </c>
      <c r="N3256" s="7" t="str">
        <f t="shared" si="427"/>
        <v/>
      </c>
      <c r="O3256" s="144"/>
      <c r="P3256" s="355">
        <v>0</v>
      </c>
      <c r="Q3256" s="362">
        <f>SUM('NOVO HORIZONTE'!I3256)</f>
        <v>0</v>
      </c>
      <c r="R3256" s="363">
        <f t="shared" si="432"/>
        <v>0</v>
      </c>
      <c r="S3256" s="153">
        <f t="shared" si="426"/>
        <v>0</v>
      </c>
      <c r="T3256" s="364"/>
    </row>
    <row r="3257" ht="22.5" hidden="1" spans="1:20">
      <c r="A3257" s="158">
        <v>93000</v>
      </c>
      <c r="B3257" s="100" t="s">
        <v>252</v>
      </c>
      <c r="C3257" s="104" t="s">
        <v>3410</v>
      </c>
      <c r="D3257" s="94" t="s">
        <v>263</v>
      </c>
      <c r="E3257" s="95">
        <v>247.07</v>
      </c>
      <c r="F3257" s="96">
        <f t="shared" si="428"/>
        <v>303.25</v>
      </c>
      <c r="G3257" s="107">
        <f>ROUND(SUM('NOVO HORIZONTE'!G3257),2)</f>
        <v>0</v>
      </c>
      <c r="H3257" s="107">
        <f t="shared" si="433"/>
        <v>0</v>
      </c>
      <c r="I3257" s="143">
        <f t="shared" si="429"/>
        <v>0</v>
      </c>
      <c r="J3257" s="142"/>
      <c r="K3257" s="228"/>
      <c r="L3257" s="7" t="str">
        <f t="shared" si="430"/>
        <v/>
      </c>
      <c r="M3257" s="7" t="str">
        <f t="shared" si="431"/>
        <v/>
      </c>
      <c r="N3257" s="7" t="str">
        <f t="shared" si="427"/>
        <v/>
      </c>
      <c r="O3257" s="144"/>
      <c r="P3257" s="355">
        <v>0</v>
      </c>
      <c r="Q3257" s="362">
        <f>SUM('NOVO HORIZONTE'!I3257)</f>
        <v>0</v>
      </c>
      <c r="R3257" s="363">
        <f t="shared" si="432"/>
        <v>0</v>
      </c>
      <c r="S3257" s="153">
        <f t="shared" si="426"/>
        <v>0</v>
      </c>
      <c r="T3257" s="364"/>
    </row>
    <row r="3258" ht="22.5" hidden="1" spans="1:20">
      <c r="A3258" s="158">
        <v>93002</v>
      </c>
      <c r="B3258" s="100" t="s">
        <v>252</v>
      </c>
      <c r="C3258" s="104" t="s">
        <v>3411</v>
      </c>
      <c r="D3258" s="94" t="s">
        <v>263</v>
      </c>
      <c r="E3258" s="95">
        <v>319.27</v>
      </c>
      <c r="F3258" s="96">
        <f t="shared" si="428"/>
        <v>391.87</v>
      </c>
      <c r="G3258" s="107">
        <f>ROUND(SUM('NOVO HORIZONTE'!G3258),2)</f>
        <v>0</v>
      </c>
      <c r="H3258" s="107">
        <f t="shared" si="433"/>
        <v>0</v>
      </c>
      <c r="I3258" s="143">
        <f t="shared" si="429"/>
        <v>0</v>
      </c>
      <c r="J3258" s="142"/>
      <c r="K3258" s="228"/>
      <c r="L3258" s="7" t="str">
        <f t="shared" si="430"/>
        <v/>
      </c>
      <c r="M3258" s="7" t="str">
        <f t="shared" si="431"/>
        <v/>
      </c>
      <c r="N3258" s="7" t="str">
        <f t="shared" si="427"/>
        <v/>
      </c>
      <c r="O3258" s="144"/>
      <c r="P3258" s="355">
        <v>0</v>
      </c>
      <c r="Q3258" s="362">
        <f>SUM('NOVO HORIZONTE'!I3258)</f>
        <v>0</v>
      </c>
      <c r="R3258" s="363">
        <f t="shared" si="432"/>
        <v>0</v>
      </c>
      <c r="S3258" s="153">
        <f t="shared" si="426"/>
        <v>0</v>
      </c>
      <c r="T3258" s="364"/>
    </row>
    <row r="3259" ht="22.5" hidden="1" spans="1:20">
      <c r="A3259" s="158">
        <v>101884</v>
      </c>
      <c r="B3259" s="100" t="s">
        <v>252</v>
      </c>
      <c r="C3259" s="104" t="s">
        <v>3412</v>
      </c>
      <c r="D3259" s="94" t="s">
        <v>263</v>
      </c>
      <c r="E3259" s="95">
        <v>10.42</v>
      </c>
      <c r="F3259" s="96">
        <f t="shared" si="428"/>
        <v>12.79</v>
      </c>
      <c r="G3259" s="107">
        <f>ROUND(SUM('NOVO HORIZONTE'!G3259),2)</f>
        <v>0</v>
      </c>
      <c r="H3259" s="107">
        <f t="shared" si="433"/>
        <v>0</v>
      </c>
      <c r="I3259" s="143">
        <f t="shared" si="429"/>
        <v>0</v>
      </c>
      <c r="J3259" s="142"/>
      <c r="K3259" s="228"/>
      <c r="L3259" s="7" t="str">
        <f t="shared" si="430"/>
        <v/>
      </c>
      <c r="M3259" s="7" t="str">
        <f t="shared" si="431"/>
        <v/>
      </c>
      <c r="N3259" s="7" t="str">
        <f t="shared" si="427"/>
        <v/>
      </c>
      <c r="O3259" s="144"/>
      <c r="P3259" s="355">
        <v>0</v>
      </c>
      <c r="Q3259" s="362">
        <f>SUM('NOVO HORIZONTE'!I3259)</f>
        <v>0</v>
      </c>
      <c r="R3259" s="363">
        <f t="shared" si="432"/>
        <v>0</v>
      </c>
      <c r="S3259" s="153">
        <f t="shared" si="426"/>
        <v>0</v>
      </c>
      <c r="T3259" s="364"/>
    </row>
    <row r="3260" ht="22.5" hidden="1" spans="1:20">
      <c r="A3260" s="158">
        <v>101885</v>
      </c>
      <c r="B3260" s="100" t="s">
        <v>252</v>
      </c>
      <c r="C3260" s="104" t="s">
        <v>3413</v>
      </c>
      <c r="D3260" s="94" t="s">
        <v>263</v>
      </c>
      <c r="E3260" s="95">
        <v>9.95</v>
      </c>
      <c r="F3260" s="96">
        <f t="shared" si="428"/>
        <v>12.21</v>
      </c>
      <c r="G3260" s="107">
        <f>ROUND(SUM('NOVO HORIZONTE'!G3260),2)</f>
        <v>0</v>
      </c>
      <c r="H3260" s="107">
        <f t="shared" si="433"/>
        <v>0</v>
      </c>
      <c r="I3260" s="143">
        <f t="shared" si="429"/>
        <v>0</v>
      </c>
      <c r="J3260" s="142"/>
      <c r="K3260" s="228"/>
      <c r="L3260" s="7" t="str">
        <f t="shared" si="430"/>
        <v/>
      </c>
      <c r="M3260" s="7" t="str">
        <f t="shared" si="431"/>
        <v/>
      </c>
      <c r="N3260" s="7" t="str">
        <f t="shared" si="427"/>
        <v/>
      </c>
      <c r="O3260" s="144"/>
      <c r="P3260" s="355">
        <v>0</v>
      </c>
      <c r="Q3260" s="362">
        <f>SUM('NOVO HORIZONTE'!I3260)</f>
        <v>0</v>
      </c>
      <c r="R3260" s="363">
        <f t="shared" si="432"/>
        <v>0</v>
      </c>
      <c r="S3260" s="153">
        <f t="shared" si="426"/>
        <v>0</v>
      </c>
      <c r="T3260" s="364"/>
    </row>
    <row r="3261" ht="22.5" hidden="1" spans="1:20">
      <c r="A3261" s="158">
        <v>101886</v>
      </c>
      <c r="B3261" s="100" t="s">
        <v>252</v>
      </c>
      <c r="C3261" s="104" t="s">
        <v>3414</v>
      </c>
      <c r="D3261" s="94" t="s">
        <v>263</v>
      </c>
      <c r="E3261" s="95">
        <v>14.98</v>
      </c>
      <c r="F3261" s="96">
        <f t="shared" si="428"/>
        <v>18.39</v>
      </c>
      <c r="G3261" s="107">
        <f>ROUND(SUM('NOVO HORIZONTE'!G3261),2)</f>
        <v>0</v>
      </c>
      <c r="H3261" s="107">
        <f t="shared" si="433"/>
        <v>0</v>
      </c>
      <c r="I3261" s="143">
        <f t="shared" si="429"/>
        <v>0</v>
      </c>
      <c r="J3261" s="142"/>
      <c r="K3261" s="228"/>
      <c r="L3261" s="7" t="str">
        <f t="shared" si="430"/>
        <v/>
      </c>
      <c r="M3261" s="7" t="str">
        <f t="shared" si="431"/>
        <v/>
      </c>
      <c r="N3261" s="7" t="str">
        <f t="shared" si="427"/>
        <v/>
      </c>
      <c r="O3261" s="144"/>
      <c r="P3261" s="355">
        <v>0</v>
      </c>
      <c r="Q3261" s="362">
        <f>SUM('NOVO HORIZONTE'!I3261)</f>
        <v>0</v>
      </c>
      <c r="R3261" s="363">
        <f t="shared" si="432"/>
        <v>0</v>
      </c>
      <c r="S3261" s="153">
        <f t="shared" si="426"/>
        <v>0</v>
      </c>
      <c r="T3261" s="364"/>
    </row>
    <row r="3262" ht="22.5" hidden="1" spans="1:20">
      <c r="A3262" s="158">
        <v>101887</v>
      </c>
      <c r="B3262" s="100" t="s">
        <v>252</v>
      </c>
      <c r="C3262" s="104" t="s">
        <v>3415</v>
      </c>
      <c r="D3262" s="94" t="s">
        <v>263</v>
      </c>
      <c r="E3262" s="95">
        <v>15.88</v>
      </c>
      <c r="F3262" s="96">
        <f t="shared" si="428"/>
        <v>19.49</v>
      </c>
      <c r="G3262" s="107">
        <f>ROUND(SUM('NOVO HORIZONTE'!G3262),2)</f>
        <v>0</v>
      </c>
      <c r="H3262" s="107">
        <f t="shared" si="433"/>
        <v>0</v>
      </c>
      <c r="I3262" s="143">
        <f t="shared" si="429"/>
        <v>0</v>
      </c>
      <c r="J3262" s="142"/>
      <c r="K3262" s="228"/>
      <c r="L3262" s="7" t="str">
        <f t="shared" si="430"/>
        <v/>
      </c>
      <c r="M3262" s="7" t="str">
        <f t="shared" si="431"/>
        <v/>
      </c>
      <c r="N3262" s="7" t="str">
        <f t="shared" si="427"/>
        <v/>
      </c>
      <c r="O3262" s="144"/>
      <c r="P3262" s="355">
        <v>0</v>
      </c>
      <c r="Q3262" s="362">
        <f>SUM('NOVO HORIZONTE'!I3262)</f>
        <v>0</v>
      </c>
      <c r="R3262" s="363">
        <f t="shared" si="432"/>
        <v>0</v>
      </c>
      <c r="S3262" s="153">
        <f t="shared" si="426"/>
        <v>0</v>
      </c>
      <c r="T3262" s="364"/>
    </row>
    <row r="3263" ht="22.5" hidden="1" spans="1:20">
      <c r="A3263" s="158">
        <v>101888</v>
      </c>
      <c r="B3263" s="100" t="s">
        <v>252</v>
      </c>
      <c r="C3263" s="104" t="s">
        <v>3416</v>
      </c>
      <c r="D3263" s="94" t="s">
        <v>263</v>
      </c>
      <c r="E3263" s="95">
        <v>23.48</v>
      </c>
      <c r="F3263" s="96">
        <f t="shared" si="428"/>
        <v>28.82</v>
      </c>
      <c r="G3263" s="107">
        <f>ROUND(SUM('NOVO HORIZONTE'!G3263),2)</f>
        <v>0</v>
      </c>
      <c r="H3263" s="107">
        <f t="shared" si="433"/>
        <v>0</v>
      </c>
      <c r="I3263" s="143">
        <f t="shared" si="429"/>
        <v>0</v>
      </c>
      <c r="J3263" s="142"/>
      <c r="K3263" s="228"/>
      <c r="L3263" s="7" t="str">
        <f t="shared" si="430"/>
        <v/>
      </c>
      <c r="M3263" s="7" t="str">
        <f t="shared" si="431"/>
        <v/>
      </c>
      <c r="N3263" s="7" t="str">
        <f t="shared" si="427"/>
        <v/>
      </c>
      <c r="O3263" s="144"/>
      <c r="P3263" s="355">
        <v>0</v>
      </c>
      <c r="Q3263" s="362">
        <f>SUM('NOVO HORIZONTE'!I3263)</f>
        <v>0</v>
      </c>
      <c r="R3263" s="363">
        <f t="shared" si="432"/>
        <v>0</v>
      </c>
      <c r="S3263" s="153">
        <f t="shared" si="426"/>
        <v>0</v>
      </c>
      <c r="T3263" s="364"/>
    </row>
    <row r="3264" ht="22.5" hidden="1" spans="1:20">
      <c r="A3264" s="158">
        <v>101889</v>
      </c>
      <c r="B3264" s="100" t="s">
        <v>252</v>
      </c>
      <c r="C3264" s="104" t="s">
        <v>3417</v>
      </c>
      <c r="D3264" s="94" t="s">
        <v>263</v>
      </c>
      <c r="E3264" s="95">
        <v>24.66</v>
      </c>
      <c r="F3264" s="96">
        <f t="shared" si="428"/>
        <v>30.27</v>
      </c>
      <c r="G3264" s="107">
        <f>ROUND(SUM('NOVO HORIZONTE'!G3264),2)</f>
        <v>0</v>
      </c>
      <c r="H3264" s="107">
        <f t="shared" si="433"/>
        <v>0</v>
      </c>
      <c r="I3264" s="143">
        <f t="shared" si="429"/>
        <v>0</v>
      </c>
      <c r="J3264" s="142"/>
      <c r="K3264" s="228"/>
      <c r="L3264" s="7" t="str">
        <f t="shared" si="430"/>
        <v/>
      </c>
      <c r="M3264" s="7" t="str">
        <f t="shared" si="431"/>
        <v/>
      </c>
      <c r="N3264" s="7" t="str">
        <f t="shared" si="427"/>
        <v/>
      </c>
      <c r="O3264" s="144"/>
      <c r="P3264" s="355">
        <v>0</v>
      </c>
      <c r="Q3264" s="362">
        <f>SUM('NOVO HORIZONTE'!I3264)</f>
        <v>0</v>
      </c>
      <c r="R3264" s="363">
        <f t="shared" si="432"/>
        <v>0</v>
      </c>
      <c r="S3264" s="153">
        <f t="shared" si="426"/>
        <v>0</v>
      </c>
      <c r="T3264" s="364"/>
    </row>
    <row r="3265" ht="22.5" hidden="1" spans="1:20">
      <c r="A3265" s="158">
        <v>101560</v>
      </c>
      <c r="B3265" s="100" t="s">
        <v>252</v>
      </c>
      <c r="C3265" s="104" t="s">
        <v>3418</v>
      </c>
      <c r="D3265" s="94" t="s">
        <v>263</v>
      </c>
      <c r="E3265" s="95">
        <v>9.89</v>
      </c>
      <c r="F3265" s="96">
        <f t="shared" si="428"/>
        <v>12.14</v>
      </c>
      <c r="G3265" s="107">
        <f>ROUND(SUM('NOVO HORIZONTE'!G3265),2)</f>
        <v>0</v>
      </c>
      <c r="H3265" s="107">
        <f t="shared" si="433"/>
        <v>0</v>
      </c>
      <c r="I3265" s="143">
        <f t="shared" si="429"/>
        <v>0</v>
      </c>
      <c r="J3265" s="142"/>
      <c r="K3265" s="228"/>
      <c r="L3265" s="7" t="str">
        <f t="shared" si="430"/>
        <v/>
      </c>
      <c r="M3265" s="7" t="str">
        <f t="shared" si="431"/>
        <v/>
      </c>
      <c r="N3265" s="7" t="str">
        <f t="shared" si="427"/>
        <v/>
      </c>
      <c r="O3265" s="144"/>
      <c r="P3265" s="355">
        <v>0</v>
      </c>
      <c r="Q3265" s="362">
        <f>SUM('NOVO HORIZONTE'!I3265)</f>
        <v>0</v>
      </c>
      <c r="R3265" s="363">
        <f t="shared" si="432"/>
        <v>0</v>
      </c>
      <c r="S3265" s="153">
        <f t="shared" si="426"/>
        <v>0</v>
      </c>
      <c r="T3265" s="364"/>
    </row>
    <row r="3266" ht="22.5" hidden="1" spans="1:20">
      <c r="A3266" s="158">
        <v>101561</v>
      </c>
      <c r="B3266" s="100" t="s">
        <v>252</v>
      </c>
      <c r="C3266" s="104" t="s">
        <v>3419</v>
      </c>
      <c r="D3266" s="94" t="s">
        <v>263</v>
      </c>
      <c r="E3266" s="95">
        <v>15.7</v>
      </c>
      <c r="F3266" s="96">
        <f t="shared" si="428"/>
        <v>19.27</v>
      </c>
      <c r="G3266" s="107">
        <f>ROUND(SUM('NOVO HORIZONTE'!G3266),2)</f>
        <v>0</v>
      </c>
      <c r="H3266" s="107">
        <f t="shared" si="433"/>
        <v>0</v>
      </c>
      <c r="I3266" s="143">
        <f t="shared" si="429"/>
        <v>0</v>
      </c>
      <c r="J3266" s="142"/>
      <c r="K3266" s="228"/>
      <c r="L3266" s="7" t="str">
        <f t="shared" si="430"/>
        <v/>
      </c>
      <c r="M3266" s="7" t="str">
        <f t="shared" si="431"/>
        <v/>
      </c>
      <c r="N3266" s="7" t="str">
        <f t="shared" si="427"/>
        <v/>
      </c>
      <c r="O3266" s="144"/>
      <c r="P3266" s="355">
        <v>0</v>
      </c>
      <c r="Q3266" s="362">
        <f>SUM('NOVO HORIZONTE'!I3266)</f>
        <v>0</v>
      </c>
      <c r="R3266" s="363">
        <f t="shared" si="432"/>
        <v>0</v>
      </c>
      <c r="S3266" s="153">
        <f t="shared" si="426"/>
        <v>0</v>
      </c>
      <c r="T3266" s="364"/>
    </row>
    <row r="3267" ht="22.5" hidden="1" spans="1:20">
      <c r="A3267" s="158">
        <v>101562</v>
      </c>
      <c r="B3267" s="100" t="s">
        <v>252</v>
      </c>
      <c r="C3267" s="104" t="s">
        <v>3420</v>
      </c>
      <c r="D3267" s="94" t="s">
        <v>263</v>
      </c>
      <c r="E3267" s="95">
        <v>24.3</v>
      </c>
      <c r="F3267" s="96">
        <f t="shared" si="428"/>
        <v>29.83</v>
      </c>
      <c r="G3267" s="107">
        <f>ROUND(SUM('NOVO HORIZONTE'!G3267),2)</f>
        <v>0</v>
      </c>
      <c r="H3267" s="107">
        <f t="shared" si="433"/>
        <v>0</v>
      </c>
      <c r="I3267" s="143">
        <f t="shared" si="429"/>
        <v>0</v>
      </c>
      <c r="J3267" s="142"/>
      <c r="K3267" s="228"/>
      <c r="L3267" s="7" t="str">
        <f t="shared" si="430"/>
        <v/>
      </c>
      <c r="M3267" s="7" t="str">
        <f t="shared" si="431"/>
        <v/>
      </c>
      <c r="N3267" s="7" t="str">
        <f t="shared" si="427"/>
        <v/>
      </c>
      <c r="O3267" s="144"/>
      <c r="P3267" s="355">
        <v>0</v>
      </c>
      <c r="Q3267" s="362">
        <f>SUM('NOVO HORIZONTE'!I3267)</f>
        <v>0</v>
      </c>
      <c r="R3267" s="363">
        <f t="shared" si="432"/>
        <v>0</v>
      </c>
      <c r="S3267" s="153">
        <f t="shared" si="426"/>
        <v>0</v>
      </c>
      <c r="T3267" s="364"/>
    </row>
    <row r="3268" ht="22.5" hidden="1" spans="1:20">
      <c r="A3268" s="158">
        <v>101563</v>
      </c>
      <c r="B3268" s="100" t="s">
        <v>252</v>
      </c>
      <c r="C3268" s="104" t="s">
        <v>3421</v>
      </c>
      <c r="D3268" s="94" t="s">
        <v>263</v>
      </c>
      <c r="E3268" s="95">
        <v>34.3</v>
      </c>
      <c r="F3268" s="96">
        <f t="shared" si="428"/>
        <v>42.1</v>
      </c>
      <c r="G3268" s="107">
        <f>ROUND(SUM('NOVO HORIZONTE'!G3268),2)</f>
        <v>0</v>
      </c>
      <c r="H3268" s="107">
        <f t="shared" si="433"/>
        <v>0</v>
      </c>
      <c r="I3268" s="143">
        <f t="shared" si="429"/>
        <v>0</v>
      </c>
      <c r="J3268" s="142"/>
      <c r="K3268" s="228"/>
      <c r="L3268" s="7" t="str">
        <f t="shared" si="430"/>
        <v/>
      </c>
      <c r="M3268" s="7" t="str">
        <f t="shared" si="431"/>
        <v/>
      </c>
      <c r="N3268" s="7" t="str">
        <f t="shared" si="427"/>
        <v/>
      </c>
      <c r="O3268" s="144"/>
      <c r="P3268" s="355">
        <v>0</v>
      </c>
      <c r="Q3268" s="362">
        <f>SUM('NOVO HORIZONTE'!I3268)</f>
        <v>0</v>
      </c>
      <c r="R3268" s="363">
        <f t="shared" si="432"/>
        <v>0</v>
      </c>
      <c r="S3268" s="153">
        <f t="shared" si="426"/>
        <v>0</v>
      </c>
      <c r="T3268" s="364"/>
    </row>
    <row r="3269" ht="22.5" hidden="1" spans="1:20">
      <c r="A3269" s="158">
        <v>101564</v>
      </c>
      <c r="B3269" s="100" t="s">
        <v>252</v>
      </c>
      <c r="C3269" s="104" t="s">
        <v>3422</v>
      </c>
      <c r="D3269" s="94" t="s">
        <v>263</v>
      </c>
      <c r="E3269" s="95">
        <v>50.7</v>
      </c>
      <c r="F3269" s="96">
        <f t="shared" si="428"/>
        <v>62.23</v>
      </c>
      <c r="G3269" s="107">
        <f>ROUND(SUM('NOVO HORIZONTE'!G3269),2)</f>
        <v>0</v>
      </c>
      <c r="H3269" s="107">
        <f t="shared" si="433"/>
        <v>0</v>
      </c>
      <c r="I3269" s="143">
        <f t="shared" si="429"/>
        <v>0</v>
      </c>
      <c r="J3269" s="142"/>
      <c r="K3269" s="228"/>
      <c r="L3269" s="7" t="str">
        <f t="shared" si="430"/>
        <v/>
      </c>
      <c r="M3269" s="7" t="str">
        <f t="shared" si="431"/>
        <v/>
      </c>
      <c r="N3269" s="7" t="str">
        <f t="shared" si="427"/>
        <v/>
      </c>
      <c r="O3269" s="144"/>
      <c r="P3269" s="355">
        <v>0</v>
      </c>
      <c r="Q3269" s="362">
        <f>SUM('NOVO HORIZONTE'!I3269)</f>
        <v>0</v>
      </c>
      <c r="R3269" s="363">
        <f t="shared" si="432"/>
        <v>0</v>
      </c>
      <c r="S3269" s="153">
        <f t="shared" si="426"/>
        <v>0</v>
      </c>
      <c r="T3269" s="364"/>
    </row>
    <row r="3270" ht="22.5" hidden="1" spans="1:20">
      <c r="A3270" s="158">
        <v>101565</v>
      </c>
      <c r="B3270" s="100" t="s">
        <v>252</v>
      </c>
      <c r="C3270" s="104" t="s">
        <v>3423</v>
      </c>
      <c r="D3270" s="94" t="s">
        <v>263</v>
      </c>
      <c r="E3270" s="95">
        <v>70.89</v>
      </c>
      <c r="F3270" s="96">
        <f t="shared" si="428"/>
        <v>87.01</v>
      </c>
      <c r="G3270" s="107">
        <f>ROUND(SUM('NOVO HORIZONTE'!G3270),2)</f>
        <v>0</v>
      </c>
      <c r="H3270" s="107">
        <f t="shared" si="433"/>
        <v>0</v>
      </c>
      <c r="I3270" s="143">
        <f t="shared" si="429"/>
        <v>0</v>
      </c>
      <c r="J3270" s="142"/>
      <c r="K3270" s="228"/>
      <c r="L3270" s="7" t="str">
        <f t="shared" si="430"/>
        <v/>
      </c>
      <c r="M3270" s="7" t="str">
        <f t="shared" si="431"/>
        <v/>
      </c>
      <c r="N3270" s="7" t="str">
        <f t="shared" si="427"/>
        <v/>
      </c>
      <c r="O3270" s="144"/>
      <c r="P3270" s="355">
        <v>0</v>
      </c>
      <c r="Q3270" s="362">
        <f>SUM('NOVO HORIZONTE'!I3270)</f>
        <v>0</v>
      </c>
      <c r="R3270" s="363">
        <f t="shared" si="432"/>
        <v>0</v>
      </c>
      <c r="S3270" s="153">
        <f t="shared" si="426"/>
        <v>0</v>
      </c>
      <c r="T3270" s="364"/>
    </row>
    <row r="3271" ht="22.5" hidden="1" spans="1:20">
      <c r="A3271" s="158">
        <v>101567</v>
      </c>
      <c r="B3271" s="100" t="s">
        <v>252</v>
      </c>
      <c r="C3271" s="104" t="s">
        <v>3424</v>
      </c>
      <c r="D3271" s="94" t="s">
        <v>263</v>
      </c>
      <c r="E3271" s="95">
        <v>92.02</v>
      </c>
      <c r="F3271" s="96">
        <f t="shared" si="428"/>
        <v>112.95</v>
      </c>
      <c r="G3271" s="107">
        <f>ROUND(SUM('NOVO HORIZONTE'!G3271),2)</f>
        <v>0</v>
      </c>
      <c r="H3271" s="107">
        <f t="shared" si="433"/>
        <v>0</v>
      </c>
      <c r="I3271" s="143">
        <f t="shared" si="429"/>
        <v>0</v>
      </c>
      <c r="J3271" s="142"/>
      <c r="K3271" s="228"/>
      <c r="L3271" s="7" t="str">
        <f t="shared" si="430"/>
        <v/>
      </c>
      <c r="M3271" s="7" t="str">
        <f t="shared" si="431"/>
        <v/>
      </c>
      <c r="N3271" s="7" t="str">
        <f t="shared" si="427"/>
        <v/>
      </c>
      <c r="O3271" s="144"/>
      <c r="P3271" s="355">
        <v>0</v>
      </c>
      <c r="Q3271" s="362">
        <f>SUM('NOVO HORIZONTE'!I3271)</f>
        <v>0</v>
      </c>
      <c r="R3271" s="363">
        <f t="shared" si="432"/>
        <v>0</v>
      </c>
      <c r="S3271" s="153">
        <f t="shared" si="426"/>
        <v>0</v>
      </c>
      <c r="T3271" s="364"/>
    </row>
    <row r="3272" ht="22.5" hidden="1" spans="1:20">
      <c r="A3272" s="158">
        <v>101568</v>
      </c>
      <c r="B3272" s="100" t="s">
        <v>252</v>
      </c>
      <c r="C3272" s="104" t="s">
        <v>3425</v>
      </c>
      <c r="D3272" s="94" t="s">
        <v>263</v>
      </c>
      <c r="E3272" s="95">
        <v>120.3</v>
      </c>
      <c r="F3272" s="96">
        <f t="shared" si="428"/>
        <v>147.66</v>
      </c>
      <c r="G3272" s="107">
        <f>ROUND(SUM('NOVO HORIZONTE'!G3272),2)</f>
        <v>0</v>
      </c>
      <c r="H3272" s="107">
        <f t="shared" si="433"/>
        <v>0</v>
      </c>
      <c r="I3272" s="143">
        <f t="shared" si="429"/>
        <v>0</v>
      </c>
      <c r="J3272" s="142"/>
      <c r="K3272" s="145"/>
      <c r="L3272" s="7" t="str">
        <f t="shared" si="430"/>
        <v/>
      </c>
      <c r="M3272" s="7" t="str">
        <f t="shared" si="431"/>
        <v/>
      </c>
      <c r="N3272" s="7" t="str">
        <f t="shared" si="427"/>
        <v/>
      </c>
      <c r="O3272" s="144"/>
      <c r="P3272" s="355">
        <v>0</v>
      </c>
      <c r="Q3272" s="362">
        <f>SUM('NOVO HORIZONTE'!I3272)</f>
        <v>0</v>
      </c>
      <c r="R3272" s="363">
        <f t="shared" si="432"/>
        <v>0</v>
      </c>
      <c r="S3272" s="153">
        <f t="shared" si="426"/>
        <v>0</v>
      </c>
      <c r="T3272" s="364"/>
    </row>
    <row r="3273" ht="12.75" hidden="1" spans="1:20">
      <c r="A3273" s="154" t="s">
        <v>3426</v>
      </c>
      <c r="B3273" s="100"/>
      <c r="C3273" s="161" t="s">
        <v>3427</v>
      </c>
      <c r="D3273" s="94">
        <v>0</v>
      </c>
      <c r="E3273" s="95">
        <v>0</v>
      </c>
      <c r="F3273" s="96">
        <f t="shared" si="428"/>
        <v>0</v>
      </c>
      <c r="G3273" s="187">
        <f>ROUND(SUM('NOVO HORIZONTE'!G3273),2)</f>
        <v>0</v>
      </c>
      <c r="H3273" s="187">
        <f t="shared" si="433"/>
        <v>0</v>
      </c>
      <c r="I3273" s="188">
        <f t="shared" si="429"/>
        <v>0</v>
      </c>
      <c r="J3273" s="142"/>
      <c r="K3273" s="145" t="str">
        <f>IF(OR(SUM(I3274:I3306)&gt;0,SUM(I3274:I3306)&gt;0),"xx","")</f>
        <v/>
      </c>
      <c r="L3273" s="7" t="str">
        <f t="shared" si="430"/>
        <v/>
      </c>
      <c r="M3273" s="7" t="str">
        <f t="shared" si="431"/>
        <v/>
      </c>
      <c r="N3273" s="7" t="str">
        <f t="shared" si="427"/>
        <v/>
      </c>
      <c r="O3273" s="144"/>
      <c r="P3273" s="375"/>
      <c r="Q3273" s="362">
        <f>SUM('NOVO HORIZONTE'!I3273)</f>
        <v>0</v>
      </c>
      <c r="R3273" s="363">
        <f t="shared" si="432"/>
        <v>0</v>
      </c>
      <c r="S3273" s="153">
        <f t="shared" si="426"/>
        <v>0</v>
      </c>
      <c r="T3273" s="364"/>
    </row>
    <row r="3274" ht="12.75" hidden="1" spans="1:20">
      <c r="A3274" s="154" t="s">
        <v>3428</v>
      </c>
      <c r="B3274" s="100"/>
      <c r="C3274" s="161" t="s">
        <v>3429</v>
      </c>
      <c r="D3274" s="94">
        <v>0</v>
      </c>
      <c r="E3274" s="95">
        <v>0</v>
      </c>
      <c r="F3274" s="96">
        <f t="shared" si="428"/>
        <v>0</v>
      </c>
      <c r="G3274" s="187">
        <f>ROUND(SUM('NOVO HORIZONTE'!G3274),2)</f>
        <v>0</v>
      </c>
      <c r="H3274" s="187">
        <f t="shared" si="433"/>
        <v>0</v>
      </c>
      <c r="I3274" s="188">
        <f t="shared" si="429"/>
        <v>0</v>
      </c>
      <c r="J3274" s="142"/>
      <c r="K3274" s="145" t="str">
        <f>IF(OR(SUM(I3275:I3290)&gt;0,SUM(I3275:I3290)&gt;0),"xx","")</f>
        <v/>
      </c>
      <c r="L3274" s="7" t="str">
        <f t="shared" si="430"/>
        <v/>
      </c>
      <c r="M3274" s="7" t="str">
        <f t="shared" si="431"/>
        <v/>
      </c>
      <c r="N3274" s="7" t="str">
        <f t="shared" si="427"/>
        <v/>
      </c>
      <c r="O3274" s="144"/>
      <c r="P3274" s="375"/>
      <c r="Q3274" s="362">
        <f>SUM('NOVO HORIZONTE'!I3274)</f>
        <v>0</v>
      </c>
      <c r="R3274" s="363">
        <f t="shared" si="432"/>
        <v>0</v>
      </c>
      <c r="S3274" s="153">
        <f t="shared" si="426"/>
        <v>0</v>
      </c>
      <c r="T3274" s="364"/>
    </row>
    <row r="3275" ht="22.5" hidden="1" spans="1:20">
      <c r="A3275" s="158">
        <v>95777</v>
      </c>
      <c r="B3275" s="100" t="s">
        <v>252</v>
      </c>
      <c r="C3275" s="104" t="s">
        <v>3430</v>
      </c>
      <c r="D3275" s="94" t="s">
        <v>279</v>
      </c>
      <c r="E3275" s="95">
        <v>28.73</v>
      </c>
      <c r="F3275" s="96">
        <f t="shared" si="428"/>
        <v>35.26</v>
      </c>
      <c r="G3275" s="107">
        <f>ROUND(SUM('NOVO HORIZONTE'!G3275),2)</f>
        <v>0</v>
      </c>
      <c r="H3275" s="107">
        <f t="shared" si="433"/>
        <v>0</v>
      </c>
      <c r="I3275" s="143">
        <f t="shared" si="429"/>
        <v>0</v>
      </c>
      <c r="J3275" s="142"/>
      <c r="K3275" s="228"/>
      <c r="L3275" s="7" t="str">
        <f t="shared" si="430"/>
        <v/>
      </c>
      <c r="M3275" s="7" t="str">
        <f t="shared" si="431"/>
        <v/>
      </c>
      <c r="N3275" s="7" t="str">
        <f t="shared" si="427"/>
        <v/>
      </c>
      <c r="O3275" s="144"/>
      <c r="P3275" s="355">
        <v>0</v>
      </c>
      <c r="Q3275" s="362">
        <f>SUM('NOVO HORIZONTE'!I3275)</f>
        <v>0</v>
      </c>
      <c r="R3275" s="363">
        <f t="shared" si="432"/>
        <v>0</v>
      </c>
      <c r="S3275" s="153">
        <f t="shared" si="426"/>
        <v>0</v>
      </c>
      <c r="T3275" s="364"/>
    </row>
    <row r="3276" ht="22.5" hidden="1" spans="1:20">
      <c r="A3276" s="158">
        <v>95778</v>
      </c>
      <c r="B3276" s="100" t="s">
        <v>252</v>
      </c>
      <c r="C3276" s="104" t="s">
        <v>3431</v>
      </c>
      <c r="D3276" s="94" t="s">
        <v>279</v>
      </c>
      <c r="E3276" s="95">
        <v>32.13</v>
      </c>
      <c r="F3276" s="96">
        <f t="shared" si="428"/>
        <v>39.44</v>
      </c>
      <c r="G3276" s="107">
        <f>ROUND(SUM('NOVO HORIZONTE'!G3276),2)</f>
        <v>0</v>
      </c>
      <c r="H3276" s="107">
        <f t="shared" si="433"/>
        <v>0</v>
      </c>
      <c r="I3276" s="143">
        <f t="shared" si="429"/>
        <v>0</v>
      </c>
      <c r="J3276" s="142"/>
      <c r="K3276" s="228"/>
      <c r="L3276" s="7" t="str">
        <f t="shared" si="430"/>
        <v/>
      </c>
      <c r="M3276" s="7" t="str">
        <f t="shared" si="431"/>
        <v/>
      </c>
      <c r="N3276" s="7" t="str">
        <f t="shared" si="427"/>
        <v/>
      </c>
      <c r="O3276" s="144"/>
      <c r="P3276" s="355">
        <v>0</v>
      </c>
      <c r="Q3276" s="362">
        <f>SUM('NOVO HORIZONTE'!I3276)</f>
        <v>0</v>
      </c>
      <c r="R3276" s="363">
        <f t="shared" si="432"/>
        <v>0</v>
      </c>
      <c r="S3276" s="153">
        <f t="shared" si="426"/>
        <v>0</v>
      </c>
      <c r="T3276" s="364"/>
    </row>
    <row r="3277" ht="22.5" hidden="1" spans="1:20">
      <c r="A3277" s="158">
        <v>95779</v>
      </c>
      <c r="B3277" s="100" t="s">
        <v>252</v>
      </c>
      <c r="C3277" s="104" t="s">
        <v>3432</v>
      </c>
      <c r="D3277" s="94" t="s">
        <v>279</v>
      </c>
      <c r="E3277" s="95">
        <v>26.72</v>
      </c>
      <c r="F3277" s="96">
        <f t="shared" si="428"/>
        <v>32.8</v>
      </c>
      <c r="G3277" s="107">
        <f>ROUND(SUM('NOVO HORIZONTE'!G3277),2)</f>
        <v>0</v>
      </c>
      <c r="H3277" s="107">
        <f t="shared" si="433"/>
        <v>0</v>
      </c>
      <c r="I3277" s="143">
        <f t="shared" si="429"/>
        <v>0</v>
      </c>
      <c r="J3277" s="142"/>
      <c r="K3277" s="228"/>
      <c r="L3277" s="7" t="str">
        <f t="shared" si="430"/>
        <v/>
      </c>
      <c r="M3277" s="7" t="str">
        <f t="shared" si="431"/>
        <v/>
      </c>
      <c r="N3277" s="7" t="str">
        <f t="shared" si="427"/>
        <v/>
      </c>
      <c r="O3277" s="144"/>
      <c r="P3277" s="355">
        <v>0</v>
      </c>
      <c r="Q3277" s="362">
        <f>SUM('NOVO HORIZONTE'!I3277)</f>
        <v>0</v>
      </c>
      <c r="R3277" s="363">
        <f t="shared" si="432"/>
        <v>0</v>
      </c>
      <c r="S3277" s="153">
        <f t="shared" si="426"/>
        <v>0</v>
      </c>
      <c r="T3277" s="364"/>
    </row>
    <row r="3278" ht="22.5" hidden="1" spans="1:20">
      <c r="A3278" s="158">
        <v>95780</v>
      </c>
      <c r="B3278" s="100" t="s">
        <v>252</v>
      </c>
      <c r="C3278" s="104" t="s">
        <v>3433</v>
      </c>
      <c r="D3278" s="94" t="s">
        <v>279</v>
      </c>
      <c r="E3278" s="95">
        <v>34.22</v>
      </c>
      <c r="F3278" s="96">
        <f t="shared" si="428"/>
        <v>42</v>
      </c>
      <c r="G3278" s="107">
        <f>ROUND(SUM('NOVO HORIZONTE'!G3278),2)</f>
        <v>0</v>
      </c>
      <c r="H3278" s="107">
        <f t="shared" si="433"/>
        <v>0</v>
      </c>
      <c r="I3278" s="143">
        <f t="shared" si="429"/>
        <v>0</v>
      </c>
      <c r="J3278" s="142"/>
      <c r="K3278" s="228"/>
      <c r="L3278" s="7" t="str">
        <f t="shared" si="430"/>
        <v/>
      </c>
      <c r="M3278" s="7" t="str">
        <f t="shared" si="431"/>
        <v/>
      </c>
      <c r="N3278" s="7" t="str">
        <f t="shared" si="427"/>
        <v/>
      </c>
      <c r="O3278" s="144"/>
      <c r="P3278" s="355">
        <v>0</v>
      </c>
      <c r="Q3278" s="362">
        <f>SUM('NOVO HORIZONTE'!I3278)</f>
        <v>0</v>
      </c>
      <c r="R3278" s="363">
        <f t="shared" si="432"/>
        <v>0</v>
      </c>
      <c r="S3278" s="153">
        <f t="shared" si="426"/>
        <v>0</v>
      </c>
      <c r="T3278" s="364"/>
    </row>
    <row r="3279" ht="22.5" hidden="1" spans="1:20">
      <c r="A3279" s="158">
        <v>95781</v>
      </c>
      <c r="B3279" s="100" t="s">
        <v>252</v>
      </c>
      <c r="C3279" s="104" t="s">
        <v>3434</v>
      </c>
      <c r="D3279" s="94" t="s">
        <v>279</v>
      </c>
      <c r="E3279" s="95">
        <v>38.9</v>
      </c>
      <c r="F3279" s="96">
        <f t="shared" si="428"/>
        <v>47.75</v>
      </c>
      <c r="G3279" s="107">
        <f>ROUND(SUM('NOVO HORIZONTE'!G3279),2)</f>
        <v>0</v>
      </c>
      <c r="H3279" s="107">
        <f t="shared" si="433"/>
        <v>0</v>
      </c>
      <c r="I3279" s="143">
        <f t="shared" si="429"/>
        <v>0</v>
      </c>
      <c r="J3279" s="142"/>
      <c r="K3279" s="228"/>
      <c r="L3279" s="7" t="str">
        <f t="shared" si="430"/>
        <v/>
      </c>
      <c r="M3279" s="7" t="str">
        <f t="shared" si="431"/>
        <v/>
      </c>
      <c r="N3279" s="7" t="str">
        <f t="shared" si="427"/>
        <v/>
      </c>
      <c r="O3279" s="144"/>
      <c r="P3279" s="355">
        <v>0</v>
      </c>
      <c r="Q3279" s="362">
        <f>SUM('NOVO HORIZONTE'!I3279)</f>
        <v>0</v>
      </c>
      <c r="R3279" s="363">
        <f t="shared" si="432"/>
        <v>0</v>
      </c>
      <c r="S3279" s="153">
        <f t="shared" si="426"/>
        <v>0</v>
      </c>
      <c r="T3279" s="364"/>
    </row>
    <row r="3280" ht="22.5" hidden="1" spans="1:20">
      <c r="A3280" s="158">
        <v>95782</v>
      </c>
      <c r="B3280" s="100" t="s">
        <v>252</v>
      </c>
      <c r="C3280" s="104" t="s">
        <v>3435</v>
      </c>
      <c r="D3280" s="94" t="s">
        <v>279</v>
      </c>
      <c r="E3280" s="95">
        <v>36.52</v>
      </c>
      <c r="F3280" s="96">
        <f t="shared" si="428"/>
        <v>44.82</v>
      </c>
      <c r="G3280" s="107">
        <f>ROUND(SUM('NOVO HORIZONTE'!G3280),2)</f>
        <v>0</v>
      </c>
      <c r="H3280" s="107">
        <f t="shared" si="433"/>
        <v>0</v>
      </c>
      <c r="I3280" s="143">
        <f t="shared" si="429"/>
        <v>0</v>
      </c>
      <c r="J3280" s="142"/>
      <c r="K3280" s="228"/>
      <c r="L3280" s="7" t="str">
        <f t="shared" si="430"/>
        <v/>
      </c>
      <c r="M3280" s="7" t="str">
        <f t="shared" si="431"/>
        <v/>
      </c>
      <c r="N3280" s="7" t="str">
        <f t="shared" si="427"/>
        <v/>
      </c>
      <c r="O3280" s="144"/>
      <c r="P3280" s="355">
        <v>0</v>
      </c>
      <c r="Q3280" s="362">
        <f>SUM('NOVO HORIZONTE'!I3280)</f>
        <v>0</v>
      </c>
      <c r="R3280" s="363">
        <f t="shared" si="432"/>
        <v>0</v>
      </c>
      <c r="S3280" s="153">
        <f t="shared" si="426"/>
        <v>0</v>
      </c>
      <c r="T3280" s="364"/>
    </row>
    <row r="3281" ht="22.5" hidden="1" spans="1:20">
      <c r="A3281" s="158">
        <v>95785</v>
      </c>
      <c r="B3281" s="100" t="s">
        <v>252</v>
      </c>
      <c r="C3281" s="104" t="s">
        <v>3436</v>
      </c>
      <c r="D3281" s="94" t="s">
        <v>279</v>
      </c>
      <c r="E3281" s="95">
        <v>43.24</v>
      </c>
      <c r="F3281" s="96">
        <f t="shared" si="428"/>
        <v>53.07</v>
      </c>
      <c r="G3281" s="107">
        <f>ROUND(SUM('NOVO HORIZONTE'!G3281),2)</f>
        <v>0</v>
      </c>
      <c r="H3281" s="107">
        <f t="shared" si="433"/>
        <v>0</v>
      </c>
      <c r="I3281" s="143">
        <f t="shared" si="429"/>
        <v>0</v>
      </c>
      <c r="J3281" s="142"/>
      <c r="K3281" s="228"/>
      <c r="L3281" s="7" t="str">
        <f t="shared" si="430"/>
        <v/>
      </c>
      <c r="M3281" s="7" t="str">
        <f t="shared" si="431"/>
        <v/>
      </c>
      <c r="N3281" s="7" t="str">
        <f t="shared" si="427"/>
        <v/>
      </c>
      <c r="O3281" s="144"/>
      <c r="P3281" s="355">
        <v>0</v>
      </c>
      <c r="Q3281" s="362">
        <f>SUM('NOVO HORIZONTE'!I3281)</f>
        <v>0</v>
      </c>
      <c r="R3281" s="363">
        <f t="shared" si="432"/>
        <v>0</v>
      </c>
      <c r="S3281" s="153">
        <f t="shared" si="426"/>
        <v>0</v>
      </c>
      <c r="T3281" s="364"/>
    </row>
    <row r="3282" ht="22.5" hidden="1" spans="1:20">
      <c r="A3282" s="158">
        <v>95787</v>
      </c>
      <c r="B3282" s="100" t="s">
        <v>252</v>
      </c>
      <c r="C3282" s="104" t="s">
        <v>3437</v>
      </c>
      <c r="D3282" s="94" t="s">
        <v>279</v>
      </c>
      <c r="E3282" s="95">
        <v>32.24</v>
      </c>
      <c r="F3282" s="96">
        <f t="shared" si="428"/>
        <v>39.57</v>
      </c>
      <c r="G3282" s="107">
        <f>ROUND(SUM('NOVO HORIZONTE'!G3282),2)</f>
        <v>0</v>
      </c>
      <c r="H3282" s="107">
        <f t="shared" si="433"/>
        <v>0</v>
      </c>
      <c r="I3282" s="143">
        <f t="shared" si="429"/>
        <v>0</v>
      </c>
      <c r="J3282" s="142"/>
      <c r="K3282" s="228"/>
      <c r="L3282" s="7" t="str">
        <f t="shared" si="430"/>
        <v/>
      </c>
      <c r="M3282" s="7" t="str">
        <f t="shared" si="431"/>
        <v/>
      </c>
      <c r="N3282" s="7" t="str">
        <f t="shared" si="427"/>
        <v/>
      </c>
      <c r="O3282" s="144"/>
      <c r="P3282" s="355">
        <v>0</v>
      </c>
      <c r="Q3282" s="362">
        <f>SUM('NOVO HORIZONTE'!I3282)</f>
        <v>0</v>
      </c>
      <c r="R3282" s="363">
        <f t="shared" si="432"/>
        <v>0</v>
      </c>
      <c r="S3282" s="153">
        <f t="shared" si="426"/>
        <v>0</v>
      </c>
      <c r="T3282" s="364"/>
    </row>
    <row r="3283" ht="22.5" hidden="1" spans="1:20">
      <c r="A3283" s="158">
        <v>95789</v>
      </c>
      <c r="B3283" s="100" t="s">
        <v>252</v>
      </c>
      <c r="C3283" s="104" t="s">
        <v>3438</v>
      </c>
      <c r="D3283" s="94" t="s">
        <v>279</v>
      </c>
      <c r="E3283" s="95">
        <v>43.94</v>
      </c>
      <c r="F3283" s="96">
        <f t="shared" si="428"/>
        <v>53.93</v>
      </c>
      <c r="G3283" s="107">
        <f>ROUND(SUM('NOVO HORIZONTE'!G3283),2)</f>
        <v>0</v>
      </c>
      <c r="H3283" s="107">
        <f t="shared" si="433"/>
        <v>0</v>
      </c>
      <c r="I3283" s="143">
        <f t="shared" si="429"/>
        <v>0</v>
      </c>
      <c r="J3283" s="142"/>
      <c r="K3283" s="228"/>
      <c r="L3283" s="7" t="str">
        <f t="shared" si="430"/>
        <v/>
      </c>
      <c r="M3283" s="7" t="str">
        <f t="shared" si="431"/>
        <v/>
      </c>
      <c r="N3283" s="7" t="str">
        <f t="shared" si="427"/>
        <v/>
      </c>
      <c r="O3283" s="144"/>
      <c r="P3283" s="355">
        <v>0</v>
      </c>
      <c r="Q3283" s="362">
        <f>SUM('NOVO HORIZONTE'!I3283)</f>
        <v>0</v>
      </c>
      <c r="R3283" s="363">
        <f t="shared" si="432"/>
        <v>0</v>
      </c>
      <c r="S3283" s="153">
        <f t="shared" si="426"/>
        <v>0</v>
      </c>
      <c r="T3283" s="364"/>
    </row>
    <row r="3284" ht="22.5" hidden="1" spans="1:20">
      <c r="A3284" s="158">
        <v>95791</v>
      </c>
      <c r="B3284" s="100" t="s">
        <v>252</v>
      </c>
      <c r="C3284" s="104" t="s">
        <v>3439</v>
      </c>
      <c r="D3284" s="94" t="s">
        <v>279</v>
      </c>
      <c r="E3284" s="95">
        <v>61.1</v>
      </c>
      <c r="F3284" s="96">
        <f t="shared" si="428"/>
        <v>74.99</v>
      </c>
      <c r="G3284" s="107">
        <f>ROUND(SUM('NOVO HORIZONTE'!G3284),2)</f>
        <v>0</v>
      </c>
      <c r="H3284" s="107">
        <f t="shared" si="433"/>
        <v>0</v>
      </c>
      <c r="I3284" s="143">
        <f t="shared" si="429"/>
        <v>0</v>
      </c>
      <c r="J3284" s="142"/>
      <c r="K3284" s="228"/>
      <c r="L3284" s="7" t="str">
        <f t="shared" si="430"/>
        <v/>
      </c>
      <c r="M3284" s="7" t="str">
        <f t="shared" si="431"/>
        <v/>
      </c>
      <c r="N3284" s="7" t="str">
        <f t="shared" si="427"/>
        <v/>
      </c>
      <c r="O3284" s="144"/>
      <c r="P3284" s="355">
        <v>0</v>
      </c>
      <c r="Q3284" s="362">
        <f>SUM('NOVO HORIZONTE'!I3284)</f>
        <v>0</v>
      </c>
      <c r="R3284" s="363">
        <f t="shared" si="432"/>
        <v>0</v>
      </c>
      <c r="S3284" s="153">
        <f t="shared" si="426"/>
        <v>0</v>
      </c>
      <c r="T3284" s="364"/>
    </row>
    <row r="3285" ht="22.5" hidden="1" spans="1:20">
      <c r="A3285" s="158">
        <v>95795</v>
      </c>
      <c r="B3285" s="100" t="s">
        <v>252</v>
      </c>
      <c r="C3285" s="104" t="s">
        <v>3440</v>
      </c>
      <c r="D3285" s="94" t="s">
        <v>279</v>
      </c>
      <c r="E3285" s="95">
        <v>36.74</v>
      </c>
      <c r="F3285" s="96">
        <f t="shared" si="428"/>
        <v>45.09</v>
      </c>
      <c r="G3285" s="107">
        <f>ROUND(SUM('NOVO HORIZONTE'!G3285),2)</f>
        <v>0</v>
      </c>
      <c r="H3285" s="107">
        <f t="shared" si="433"/>
        <v>0</v>
      </c>
      <c r="I3285" s="143">
        <f t="shared" si="429"/>
        <v>0</v>
      </c>
      <c r="J3285" s="142"/>
      <c r="K3285" s="228"/>
      <c r="L3285" s="7" t="str">
        <f t="shared" si="430"/>
        <v/>
      </c>
      <c r="M3285" s="7" t="str">
        <f t="shared" si="431"/>
        <v/>
      </c>
      <c r="N3285" s="7" t="str">
        <f t="shared" si="427"/>
        <v/>
      </c>
      <c r="O3285" s="144"/>
      <c r="P3285" s="355">
        <v>0</v>
      </c>
      <c r="Q3285" s="362">
        <f>SUM('NOVO HORIZONTE'!I3285)</f>
        <v>0</v>
      </c>
      <c r="R3285" s="363">
        <f t="shared" si="432"/>
        <v>0</v>
      </c>
      <c r="S3285" s="153">
        <f t="shared" si="426"/>
        <v>0</v>
      </c>
      <c r="T3285" s="364"/>
    </row>
    <row r="3286" ht="22.5" hidden="1" spans="1:20">
      <c r="A3286" s="158">
        <v>95796</v>
      </c>
      <c r="B3286" s="100" t="s">
        <v>252</v>
      </c>
      <c r="C3286" s="104" t="s">
        <v>3441</v>
      </c>
      <c r="D3286" s="94" t="s">
        <v>279</v>
      </c>
      <c r="E3286" s="95">
        <v>51.6</v>
      </c>
      <c r="F3286" s="96">
        <f t="shared" si="428"/>
        <v>63.33</v>
      </c>
      <c r="G3286" s="107">
        <f>ROUND(SUM('NOVO HORIZONTE'!G3286),2)</f>
        <v>0</v>
      </c>
      <c r="H3286" s="107">
        <f t="shared" si="433"/>
        <v>0</v>
      </c>
      <c r="I3286" s="143">
        <f t="shared" si="429"/>
        <v>0</v>
      </c>
      <c r="J3286" s="142"/>
      <c r="K3286" s="228"/>
      <c r="L3286" s="7" t="str">
        <f t="shared" si="430"/>
        <v/>
      </c>
      <c r="M3286" s="7" t="str">
        <f t="shared" si="431"/>
        <v/>
      </c>
      <c r="N3286" s="7" t="str">
        <f t="shared" si="427"/>
        <v/>
      </c>
      <c r="O3286" s="144"/>
      <c r="P3286" s="355">
        <v>0</v>
      </c>
      <c r="Q3286" s="362">
        <f>SUM('NOVO HORIZONTE'!I3286)</f>
        <v>0</v>
      </c>
      <c r="R3286" s="363">
        <f t="shared" si="432"/>
        <v>0</v>
      </c>
      <c r="S3286" s="153">
        <f t="shared" si="426"/>
        <v>0</v>
      </c>
      <c r="T3286" s="364"/>
    </row>
    <row r="3287" ht="22.5" hidden="1" spans="1:20">
      <c r="A3287" s="158">
        <v>95797</v>
      </c>
      <c r="B3287" s="100" t="s">
        <v>252</v>
      </c>
      <c r="C3287" s="104" t="s">
        <v>3442</v>
      </c>
      <c r="D3287" s="94" t="s">
        <v>279</v>
      </c>
      <c r="E3287" s="95">
        <v>71.37</v>
      </c>
      <c r="F3287" s="96">
        <f t="shared" si="428"/>
        <v>87.6</v>
      </c>
      <c r="G3287" s="107">
        <f>ROUND(SUM('NOVO HORIZONTE'!G3287),2)</f>
        <v>0</v>
      </c>
      <c r="H3287" s="107">
        <f t="shared" si="433"/>
        <v>0</v>
      </c>
      <c r="I3287" s="143">
        <f t="shared" si="429"/>
        <v>0</v>
      </c>
      <c r="J3287" s="142"/>
      <c r="K3287" s="228"/>
      <c r="L3287" s="7" t="str">
        <f t="shared" si="430"/>
        <v/>
      </c>
      <c r="M3287" s="7" t="str">
        <f t="shared" si="431"/>
        <v/>
      </c>
      <c r="N3287" s="7" t="str">
        <f t="shared" si="427"/>
        <v/>
      </c>
      <c r="O3287" s="144"/>
      <c r="P3287" s="355">
        <v>0</v>
      </c>
      <c r="Q3287" s="362">
        <f>SUM('NOVO HORIZONTE'!I3287)</f>
        <v>0</v>
      </c>
      <c r="R3287" s="363">
        <f t="shared" si="432"/>
        <v>0</v>
      </c>
      <c r="S3287" s="153">
        <f t="shared" si="426"/>
        <v>0</v>
      </c>
      <c r="T3287" s="364"/>
    </row>
    <row r="3288" ht="22.5" hidden="1" spans="1:20">
      <c r="A3288" s="158">
        <v>95801</v>
      </c>
      <c r="B3288" s="100" t="s">
        <v>252</v>
      </c>
      <c r="C3288" s="104" t="s">
        <v>3443</v>
      </c>
      <c r="D3288" s="94" t="s">
        <v>279</v>
      </c>
      <c r="E3288" s="95">
        <v>43.96</v>
      </c>
      <c r="F3288" s="96">
        <f t="shared" si="428"/>
        <v>53.96</v>
      </c>
      <c r="G3288" s="107">
        <f>ROUND(SUM('NOVO HORIZONTE'!G3288),2)</f>
        <v>0</v>
      </c>
      <c r="H3288" s="107">
        <f t="shared" si="433"/>
        <v>0</v>
      </c>
      <c r="I3288" s="143">
        <f t="shared" si="429"/>
        <v>0</v>
      </c>
      <c r="J3288" s="142"/>
      <c r="K3288" s="228"/>
      <c r="L3288" s="7" t="str">
        <f t="shared" si="430"/>
        <v/>
      </c>
      <c r="M3288" s="7" t="str">
        <f t="shared" si="431"/>
        <v/>
      </c>
      <c r="N3288" s="7" t="str">
        <f t="shared" si="427"/>
        <v/>
      </c>
      <c r="O3288" s="144"/>
      <c r="P3288" s="355">
        <v>0</v>
      </c>
      <c r="Q3288" s="362">
        <f>SUM('NOVO HORIZONTE'!I3288)</f>
        <v>0</v>
      </c>
      <c r="R3288" s="363">
        <f t="shared" si="432"/>
        <v>0</v>
      </c>
      <c r="S3288" s="153">
        <f t="shared" si="426"/>
        <v>0</v>
      </c>
      <c r="T3288" s="364"/>
    </row>
    <row r="3289" ht="22.5" hidden="1" spans="1:20">
      <c r="A3289" s="158">
        <v>95802</v>
      </c>
      <c r="B3289" s="100" t="s">
        <v>252</v>
      </c>
      <c r="C3289" s="104" t="s">
        <v>3444</v>
      </c>
      <c r="D3289" s="94" t="s">
        <v>279</v>
      </c>
      <c r="E3289" s="95">
        <v>54.65</v>
      </c>
      <c r="F3289" s="96">
        <f t="shared" si="428"/>
        <v>67.08</v>
      </c>
      <c r="G3289" s="107">
        <f>ROUND(SUM('NOVO HORIZONTE'!G3289),2)</f>
        <v>0</v>
      </c>
      <c r="H3289" s="107">
        <f t="shared" si="433"/>
        <v>0</v>
      </c>
      <c r="I3289" s="143">
        <f t="shared" si="429"/>
        <v>0</v>
      </c>
      <c r="J3289" s="142"/>
      <c r="K3289" s="228"/>
      <c r="L3289" s="7" t="str">
        <f t="shared" si="430"/>
        <v/>
      </c>
      <c r="M3289" s="7" t="str">
        <f t="shared" si="431"/>
        <v/>
      </c>
      <c r="N3289" s="7" t="str">
        <f t="shared" si="427"/>
        <v/>
      </c>
      <c r="O3289" s="144"/>
      <c r="P3289" s="355">
        <v>0</v>
      </c>
      <c r="Q3289" s="362">
        <f>SUM('NOVO HORIZONTE'!I3289)</f>
        <v>0</v>
      </c>
      <c r="R3289" s="363">
        <f t="shared" si="432"/>
        <v>0</v>
      </c>
      <c r="S3289" s="153">
        <f t="shared" ref="S3289:S3352" si="434">IF(R3289=0,0,IF(R3289&gt;0,"c","b"))</f>
        <v>0</v>
      </c>
      <c r="T3289" s="364"/>
    </row>
    <row r="3290" ht="22.5" hidden="1" spans="1:20">
      <c r="A3290" s="158">
        <v>95803</v>
      </c>
      <c r="B3290" s="100" t="s">
        <v>252</v>
      </c>
      <c r="C3290" s="104" t="s">
        <v>3445</v>
      </c>
      <c r="D3290" s="94" t="s">
        <v>279</v>
      </c>
      <c r="E3290" s="95">
        <v>79.51</v>
      </c>
      <c r="F3290" s="96">
        <f t="shared" si="428"/>
        <v>97.59</v>
      </c>
      <c r="G3290" s="107">
        <f>ROUND(SUM('NOVO HORIZONTE'!G3290),2)</f>
        <v>0</v>
      </c>
      <c r="H3290" s="107">
        <f t="shared" si="433"/>
        <v>0</v>
      </c>
      <c r="I3290" s="143">
        <f t="shared" si="429"/>
        <v>0</v>
      </c>
      <c r="J3290" s="142"/>
      <c r="K3290" s="145"/>
      <c r="L3290" s="7" t="str">
        <f t="shared" si="430"/>
        <v/>
      </c>
      <c r="M3290" s="7" t="str">
        <f t="shared" si="431"/>
        <v/>
      </c>
      <c r="N3290" s="7" t="str">
        <f t="shared" si="427"/>
        <v/>
      </c>
      <c r="O3290" s="144"/>
      <c r="P3290" s="355">
        <v>0</v>
      </c>
      <c r="Q3290" s="362">
        <f>SUM('NOVO HORIZONTE'!I3290)</f>
        <v>0</v>
      </c>
      <c r="R3290" s="363">
        <f t="shared" si="432"/>
        <v>0</v>
      </c>
      <c r="S3290" s="153">
        <f t="shared" si="434"/>
        <v>0</v>
      </c>
      <c r="T3290" s="364"/>
    </row>
    <row r="3291" ht="12.75" hidden="1" spans="1:20">
      <c r="A3291" s="154" t="s">
        <v>3446</v>
      </c>
      <c r="B3291" s="100"/>
      <c r="C3291" s="161" t="s">
        <v>3447</v>
      </c>
      <c r="D3291" s="94">
        <v>0</v>
      </c>
      <c r="E3291" s="95">
        <v>0</v>
      </c>
      <c r="F3291" s="96">
        <f t="shared" si="428"/>
        <v>0</v>
      </c>
      <c r="G3291" s="187">
        <f>ROUND(SUM('NOVO HORIZONTE'!G3291),2)</f>
        <v>0</v>
      </c>
      <c r="H3291" s="187">
        <f t="shared" si="433"/>
        <v>0</v>
      </c>
      <c r="I3291" s="188">
        <f t="shared" si="429"/>
        <v>0</v>
      </c>
      <c r="J3291" s="142"/>
      <c r="K3291" s="145" t="str">
        <f>IF(OR(SUM(I3292:I3306)&gt;0,SUM(I3292:I3306)&gt;0),"xx","")</f>
        <v/>
      </c>
      <c r="L3291" s="7" t="str">
        <f t="shared" si="430"/>
        <v/>
      </c>
      <c r="M3291" s="7" t="str">
        <f t="shared" si="431"/>
        <v/>
      </c>
      <c r="N3291" s="7" t="str">
        <f t="shared" si="427"/>
        <v/>
      </c>
      <c r="O3291" s="144"/>
      <c r="P3291" s="375"/>
      <c r="Q3291" s="362">
        <f>SUM('NOVO HORIZONTE'!I3291)</f>
        <v>0</v>
      </c>
      <c r="R3291" s="363">
        <f t="shared" si="432"/>
        <v>0</v>
      </c>
      <c r="S3291" s="153">
        <f t="shared" si="434"/>
        <v>0</v>
      </c>
      <c r="T3291" s="364"/>
    </row>
    <row r="3292" ht="22.5" hidden="1" spans="1:20">
      <c r="A3292" s="158">
        <v>95804</v>
      </c>
      <c r="B3292" s="100" t="s">
        <v>252</v>
      </c>
      <c r="C3292" s="104" t="s">
        <v>3448</v>
      </c>
      <c r="D3292" s="94" t="s">
        <v>279</v>
      </c>
      <c r="E3292" s="95">
        <v>27.21</v>
      </c>
      <c r="F3292" s="96">
        <f t="shared" si="428"/>
        <v>33.4</v>
      </c>
      <c r="G3292" s="107">
        <f>ROUND(SUM('NOVO HORIZONTE'!G3292),2)</f>
        <v>0</v>
      </c>
      <c r="H3292" s="107">
        <f t="shared" si="433"/>
        <v>0</v>
      </c>
      <c r="I3292" s="143">
        <f t="shared" si="429"/>
        <v>0</v>
      </c>
      <c r="J3292" s="142"/>
      <c r="K3292" s="228"/>
      <c r="L3292" s="7" t="str">
        <f t="shared" si="430"/>
        <v/>
      </c>
      <c r="M3292" s="7" t="str">
        <f t="shared" si="431"/>
        <v/>
      </c>
      <c r="N3292" s="7" t="str">
        <f t="shared" si="427"/>
        <v/>
      </c>
      <c r="O3292" s="144"/>
      <c r="P3292" s="355">
        <v>0</v>
      </c>
      <c r="Q3292" s="362">
        <f>SUM('NOVO HORIZONTE'!I3292)</f>
        <v>0</v>
      </c>
      <c r="R3292" s="363">
        <f t="shared" si="432"/>
        <v>0</v>
      </c>
      <c r="S3292" s="153">
        <f t="shared" si="434"/>
        <v>0</v>
      </c>
      <c r="T3292" s="364"/>
    </row>
    <row r="3293" ht="22.5" hidden="1" spans="1:20">
      <c r="A3293" s="158">
        <v>95805</v>
      </c>
      <c r="B3293" s="100" t="s">
        <v>252</v>
      </c>
      <c r="C3293" s="104" t="s">
        <v>3449</v>
      </c>
      <c r="D3293" s="94" t="s">
        <v>279</v>
      </c>
      <c r="E3293" s="95">
        <v>28.7</v>
      </c>
      <c r="F3293" s="96">
        <f t="shared" si="428"/>
        <v>35.23</v>
      </c>
      <c r="G3293" s="107">
        <f>ROUND(SUM('NOVO HORIZONTE'!G3293),2)</f>
        <v>0</v>
      </c>
      <c r="H3293" s="107">
        <f t="shared" si="433"/>
        <v>0</v>
      </c>
      <c r="I3293" s="143">
        <f t="shared" si="429"/>
        <v>0</v>
      </c>
      <c r="J3293" s="142"/>
      <c r="K3293" s="228"/>
      <c r="L3293" s="7" t="str">
        <f t="shared" si="430"/>
        <v/>
      </c>
      <c r="M3293" s="7" t="str">
        <f t="shared" si="431"/>
        <v/>
      </c>
      <c r="N3293" s="7" t="str">
        <f t="shared" si="427"/>
        <v/>
      </c>
      <c r="O3293" s="144"/>
      <c r="P3293" s="355">
        <v>0</v>
      </c>
      <c r="Q3293" s="362">
        <f>SUM('NOVO HORIZONTE'!I3293)</f>
        <v>0</v>
      </c>
      <c r="R3293" s="363">
        <f t="shared" si="432"/>
        <v>0</v>
      </c>
      <c r="S3293" s="153">
        <f t="shared" si="434"/>
        <v>0</v>
      </c>
      <c r="T3293" s="364"/>
    </row>
    <row r="3294" ht="22.5" hidden="1" spans="1:20">
      <c r="A3294" s="158">
        <v>95806</v>
      </c>
      <c r="B3294" s="100" t="s">
        <v>252</v>
      </c>
      <c r="C3294" s="104" t="s">
        <v>3450</v>
      </c>
      <c r="D3294" s="94" t="s">
        <v>279</v>
      </c>
      <c r="E3294" s="95">
        <v>31.42</v>
      </c>
      <c r="F3294" s="96">
        <f t="shared" si="428"/>
        <v>38.56</v>
      </c>
      <c r="G3294" s="107">
        <f>ROUND(SUM('NOVO HORIZONTE'!G3294),2)</f>
        <v>0</v>
      </c>
      <c r="H3294" s="107">
        <f t="shared" si="433"/>
        <v>0</v>
      </c>
      <c r="I3294" s="143">
        <f t="shared" si="429"/>
        <v>0</v>
      </c>
      <c r="J3294" s="142"/>
      <c r="K3294" s="228"/>
      <c r="L3294" s="7" t="str">
        <f t="shared" si="430"/>
        <v/>
      </c>
      <c r="M3294" s="7" t="str">
        <f t="shared" si="431"/>
        <v/>
      </c>
      <c r="N3294" s="7" t="str">
        <f t="shared" si="427"/>
        <v/>
      </c>
      <c r="O3294" s="144"/>
      <c r="P3294" s="355">
        <v>0</v>
      </c>
      <c r="Q3294" s="362">
        <f>SUM('NOVO HORIZONTE'!I3294)</f>
        <v>0</v>
      </c>
      <c r="R3294" s="363">
        <f t="shared" si="432"/>
        <v>0</v>
      </c>
      <c r="S3294" s="153">
        <f t="shared" si="434"/>
        <v>0</v>
      </c>
      <c r="T3294" s="364"/>
    </row>
    <row r="3295" ht="22.5" hidden="1" spans="1:20">
      <c r="A3295" s="158">
        <v>95807</v>
      </c>
      <c r="B3295" s="100" t="s">
        <v>252</v>
      </c>
      <c r="C3295" s="104" t="s">
        <v>3451</v>
      </c>
      <c r="D3295" s="94" t="s">
        <v>279</v>
      </c>
      <c r="E3295" s="95">
        <v>31.89</v>
      </c>
      <c r="F3295" s="96">
        <f t="shared" si="428"/>
        <v>39.14</v>
      </c>
      <c r="G3295" s="107">
        <f>ROUND(SUM('NOVO HORIZONTE'!G3295),2)</f>
        <v>0</v>
      </c>
      <c r="H3295" s="107">
        <f t="shared" si="433"/>
        <v>0</v>
      </c>
      <c r="I3295" s="143">
        <f t="shared" si="429"/>
        <v>0</v>
      </c>
      <c r="J3295" s="142"/>
      <c r="K3295" s="228"/>
      <c r="L3295" s="7" t="str">
        <f t="shared" si="430"/>
        <v/>
      </c>
      <c r="M3295" s="7" t="str">
        <f t="shared" si="431"/>
        <v/>
      </c>
      <c r="N3295" s="7" t="str">
        <f t="shared" si="427"/>
        <v/>
      </c>
      <c r="O3295" s="144"/>
      <c r="P3295" s="355">
        <v>0</v>
      </c>
      <c r="Q3295" s="362">
        <f>SUM('NOVO HORIZONTE'!I3295)</f>
        <v>0</v>
      </c>
      <c r="R3295" s="363">
        <f t="shared" si="432"/>
        <v>0</v>
      </c>
      <c r="S3295" s="153">
        <f t="shared" si="434"/>
        <v>0</v>
      </c>
      <c r="T3295" s="364"/>
    </row>
    <row r="3296" ht="22.5" hidden="1" spans="1:20">
      <c r="A3296" s="158">
        <v>95808</v>
      </c>
      <c r="B3296" s="100" t="s">
        <v>252</v>
      </c>
      <c r="C3296" s="104" t="s">
        <v>3452</v>
      </c>
      <c r="D3296" s="94" t="s">
        <v>279</v>
      </c>
      <c r="E3296" s="95">
        <v>36.37</v>
      </c>
      <c r="F3296" s="96">
        <f t="shared" si="428"/>
        <v>44.64</v>
      </c>
      <c r="G3296" s="107">
        <f>ROUND(SUM('NOVO HORIZONTE'!G3296),2)</f>
        <v>0</v>
      </c>
      <c r="H3296" s="107">
        <f t="shared" si="433"/>
        <v>0</v>
      </c>
      <c r="I3296" s="143">
        <f t="shared" si="429"/>
        <v>0</v>
      </c>
      <c r="J3296" s="142"/>
      <c r="K3296" s="228"/>
      <c r="L3296" s="7" t="str">
        <f t="shared" si="430"/>
        <v/>
      </c>
      <c r="M3296" s="7" t="str">
        <f t="shared" si="431"/>
        <v/>
      </c>
      <c r="N3296" s="7" t="str">
        <f t="shared" si="427"/>
        <v/>
      </c>
      <c r="O3296" s="144"/>
      <c r="P3296" s="355">
        <v>0</v>
      </c>
      <c r="Q3296" s="362">
        <f>SUM('NOVO HORIZONTE'!I3296)</f>
        <v>0</v>
      </c>
      <c r="R3296" s="363">
        <f t="shared" si="432"/>
        <v>0</v>
      </c>
      <c r="S3296" s="153">
        <f t="shared" si="434"/>
        <v>0</v>
      </c>
      <c r="T3296" s="364"/>
    </row>
    <row r="3297" ht="22.5" hidden="1" spans="1:20">
      <c r="A3297" s="158">
        <v>95809</v>
      </c>
      <c r="B3297" s="100" t="s">
        <v>252</v>
      </c>
      <c r="C3297" s="104" t="s">
        <v>3453</v>
      </c>
      <c r="D3297" s="94" t="s">
        <v>279</v>
      </c>
      <c r="E3297" s="95">
        <v>45.11</v>
      </c>
      <c r="F3297" s="96">
        <f t="shared" si="428"/>
        <v>55.37</v>
      </c>
      <c r="G3297" s="107">
        <f>ROUND(SUM('NOVO HORIZONTE'!G3297),2)</f>
        <v>0</v>
      </c>
      <c r="H3297" s="107">
        <f t="shared" si="433"/>
        <v>0</v>
      </c>
      <c r="I3297" s="143">
        <f t="shared" si="429"/>
        <v>0</v>
      </c>
      <c r="J3297" s="142"/>
      <c r="K3297" s="228"/>
      <c r="L3297" s="7" t="str">
        <f t="shared" si="430"/>
        <v/>
      </c>
      <c r="M3297" s="7" t="str">
        <f t="shared" si="431"/>
        <v/>
      </c>
      <c r="N3297" s="7" t="str">
        <f t="shared" si="427"/>
        <v/>
      </c>
      <c r="O3297" s="144"/>
      <c r="P3297" s="355">
        <v>0</v>
      </c>
      <c r="Q3297" s="362">
        <f>SUM('NOVO HORIZONTE'!I3297)</f>
        <v>0</v>
      </c>
      <c r="R3297" s="363">
        <f t="shared" si="432"/>
        <v>0</v>
      </c>
      <c r="S3297" s="153">
        <f t="shared" si="434"/>
        <v>0</v>
      </c>
      <c r="T3297" s="364"/>
    </row>
    <row r="3298" ht="22.5" hidden="1" spans="1:20">
      <c r="A3298" s="158">
        <v>95810</v>
      </c>
      <c r="B3298" s="100" t="s">
        <v>252</v>
      </c>
      <c r="C3298" s="104" t="s">
        <v>3454</v>
      </c>
      <c r="D3298" s="94" t="s">
        <v>279</v>
      </c>
      <c r="E3298" s="95">
        <v>19.94</v>
      </c>
      <c r="F3298" s="96">
        <f t="shared" si="428"/>
        <v>24.47</v>
      </c>
      <c r="G3298" s="107">
        <f>ROUND(SUM('NOVO HORIZONTE'!G3298),2)</f>
        <v>0</v>
      </c>
      <c r="H3298" s="107">
        <f t="shared" si="433"/>
        <v>0</v>
      </c>
      <c r="I3298" s="143">
        <f t="shared" si="429"/>
        <v>0</v>
      </c>
      <c r="J3298" s="142"/>
      <c r="K3298" s="228"/>
      <c r="L3298" s="7" t="str">
        <f t="shared" si="430"/>
        <v/>
      </c>
      <c r="M3298" s="7" t="str">
        <f t="shared" si="431"/>
        <v/>
      </c>
      <c r="N3298" s="7" t="str">
        <f t="shared" si="427"/>
        <v/>
      </c>
      <c r="O3298" s="144"/>
      <c r="P3298" s="355">
        <v>0</v>
      </c>
      <c r="Q3298" s="362">
        <f>SUM('NOVO HORIZONTE'!I3298)</f>
        <v>0</v>
      </c>
      <c r="R3298" s="363">
        <f t="shared" si="432"/>
        <v>0</v>
      </c>
      <c r="S3298" s="153">
        <f t="shared" si="434"/>
        <v>0</v>
      </c>
      <c r="T3298" s="364"/>
    </row>
    <row r="3299" ht="22.5" hidden="1" spans="1:20">
      <c r="A3299" s="158">
        <v>95811</v>
      </c>
      <c r="B3299" s="100" t="s">
        <v>252</v>
      </c>
      <c r="C3299" s="104" t="s">
        <v>3455</v>
      </c>
      <c r="D3299" s="94" t="s">
        <v>279</v>
      </c>
      <c r="E3299" s="95">
        <v>24.43</v>
      </c>
      <c r="F3299" s="96">
        <f t="shared" si="428"/>
        <v>29.99</v>
      </c>
      <c r="G3299" s="107">
        <f>ROUND(SUM('NOVO HORIZONTE'!G3299),2)</f>
        <v>0</v>
      </c>
      <c r="H3299" s="107">
        <f t="shared" si="433"/>
        <v>0</v>
      </c>
      <c r="I3299" s="143">
        <f t="shared" si="429"/>
        <v>0</v>
      </c>
      <c r="J3299" s="142"/>
      <c r="K3299" s="228"/>
      <c r="L3299" s="7" t="str">
        <f t="shared" si="430"/>
        <v/>
      </c>
      <c r="M3299" s="7" t="str">
        <f t="shared" si="431"/>
        <v/>
      </c>
      <c r="N3299" s="7" t="str">
        <f t="shared" si="427"/>
        <v/>
      </c>
      <c r="O3299" s="144"/>
      <c r="P3299" s="355">
        <v>0</v>
      </c>
      <c r="Q3299" s="362">
        <f>SUM('NOVO HORIZONTE'!I3299)</f>
        <v>0</v>
      </c>
      <c r="R3299" s="363">
        <f t="shared" si="432"/>
        <v>0</v>
      </c>
      <c r="S3299" s="153">
        <f t="shared" si="434"/>
        <v>0</v>
      </c>
      <c r="T3299" s="364"/>
    </row>
    <row r="3300" ht="22.5" hidden="1" spans="1:20">
      <c r="A3300" s="158">
        <v>95812</v>
      </c>
      <c r="B3300" s="100" t="s">
        <v>252</v>
      </c>
      <c r="C3300" s="104" t="s">
        <v>3456</v>
      </c>
      <c r="D3300" s="94" t="s">
        <v>279</v>
      </c>
      <c r="E3300" s="95">
        <v>33.16</v>
      </c>
      <c r="F3300" s="96">
        <f t="shared" si="428"/>
        <v>40.7</v>
      </c>
      <c r="G3300" s="107">
        <f>ROUND(SUM('NOVO HORIZONTE'!G3300),2)</f>
        <v>0</v>
      </c>
      <c r="H3300" s="107">
        <f t="shared" si="433"/>
        <v>0</v>
      </c>
      <c r="I3300" s="143">
        <f t="shared" si="429"/>
        <v>0</v>
      </c>
      <c r="J3300" s="142"/>
      <c r="K3300" s="228"/>
      <c r="L3300" s="7" t="str">
        <f t="shared" si="430"/>
        <v/>
      </c>
      <c r="M3300" s="7" t="str">
        <f t="shared" si="431"/>
        <v/>
      </c>
      <c r="N3300" s="7" t="str">
        <f t="shared" si="427"/>
        <v/>
      </c>
      <c r="O3300" s="144"/>
      <c r="P3300" s="355">
        <v>0</v>
      </c>
      <c r="Q3300" s="362">
        <f>SUM('NOVO HORIZONTE'!I3300)</f>
        <v>0</v>
      </c>
      <c r="R3300" s="363">
        <f t="shared" si="432"/>
        <v>0</v>
      </c>
      <c r="S3300" s="153">
        <f t="shared" si="434"/>
        <v>0</v>
      </c>
      <c r="T3300" s="364"/>
    </row>
    <row r="3301" ht="22.5" hidden="1" spans="1:20">
      <c r="A3301" s="158">
        <v>95813</v>
      </c>
      <c r="B3301" s="100" t="s">
        <v>252</v>
      </c>
      <c r="C3301" s="104" t="s">
        <v>3457</v>
      </c>
      <c r="D3301" s="94" t="s">
        <v>279</v>
      </c>
      <c r="E3301" s="95">
        <v>23.14</v>
      </c>
      <c r="F3301" s="96">
        <f t="shared" si="428"/>
        <v>28.4</v>
      </c>
      <c r="G3301" s="107">
        <f>ROUND(SUM('NOVO HORIZONTE'!G3301),2)</f>
        <v>0</v>
      </c>
      <c r="H3301" s="107">
        <f t="shared" si="433"/>
        <v>0</v>
      </c>
      <c r="I3301" s="143">
        <f t="shared" si="429"/>
        <v>0</v>
      </c>
      <c r="J3301" s="142"/>
      <c r="K3301" s="228"/>
      <c r="L3301" s="7" t="str">
        <f t="shared" si="430"/>
        <v/>
      </c>
      <c r="M3301" s="7" t="str">
        <f t="shared" si="431"/>
        <v/>
      </c>
      <c r="N3301" s="7" t="str">
        <f t="shared" si="427"/>
        <v/>
      </c>
      <c r="O3301" s="144"/>
      <c r="P3301" s="355">
        <v>0</v>
      </c>
      <c r="Q3301" s="362">
        <f>SUM('NOVO HORIZONTE'!I3301)</f>
        <v>0</v>
      </c>
      <c r="R3301" s="363">
        <f t="shared" si="432"/>
        <v>0</v>
      </c>
      <c r="S3301" s="153">
        <f t="shared" si="434"/>
        <v>0</v>
      </c>
      <c r="T3301" s="364"/>
    </row>
    <row r="3302" ht="22.5" hidden="1" spans="1:20">
      <c r="A3302" s="158">
        <v>95814</v>
      </c>
      <c r="B3302" s="100" t="s">
        <v>252</v>
      </c>
      <c r="C3302" s="104" t="s">
        <v>3458</v>
      </c>
      <c r="D3302" s="94" t="s">
        <v>279</v>
      </c>
      <c r="E3302" s="95">
        <v>29.12</v>
      </c>
      <c r="F3302" s="96">
        <f t="shared" si="428"/>
        <v>35.74</v>
      </c>
      <c r="G3302" s="107">
        <f>ROUND(SUM('NOVO HORIZONTE'!G3302),2)</f>
        <v>0</v>
      </c>
      <c r="H3302" s="107">
        <f t="shared" si="433"/>
        <v>0</v>
      </c>
      <c r="I3302" s="143">
        <f t="shared" si="429"/>
        <v>0</v>
      </c>
      <c r="J3302" s="142"/>
      <c r="K3302" s="228"/>
      <c r="L3302" s="7" t="str">
        <f t="shared" si="430"/>
        <v/>
      </c>
      <c r="M3302" s="7" t="str">
        <f t="shared" si="431"/>
        <v/>
      </c>
      <c r="N3302" s="7" t="str">
        <f t="shared" si="427"/>
        <v/>
      </c>
      <c r="O3302" s="144"/>
      <c r="P3302" s="355">
        <v>0</v>
      </c>
      <c r="Q3302" s="362">
        <f>SUM('NOVO HORIZONTE'!I3302)</f>
        <v>0</v>
      </c>
      <c r="R3302" s="363">
        <f t="shared" si="432"/>
        <v>0</v>
      </c>
      <c r="S3302" s="153">
        <f t="shared" si="434"/>
        <v>0</v>
      </c>
      <c r="T3302" s="364"/>
    </row>
    <row r="3303" ht="22.5" hidden="1" spans="1:20">
      <c r="A3303" s="158">
        <v>95815</v>
      </c>
      <c r="B3303" s="100" t="s">
        <v>252</v>
      </c>
      <c r="C3303" s="104" t="s">
        <v>3459</v>
      </c>
      <c r="D3303" s="94" t="s">
        <v>279</v>
      </c>
      <c r="E3303" s="95">
        <v>42.77</v>
      </c>
      <c r="F3303" s="96">
        <f t="shared" si="428"/>
        <v>52.5</v>
      </c>
      <c r="G3303" s="107">
        <f>ROUND(SUM('NOVO HORIZONTE'!G3303),2)</f>
        <v>0</v>
      </c>
      <c r="H3303" s="107">
        <f t="shared" si="433"/>
        <v>0</v>
      </c>
      <c r="I3303" s="143">
        <f t="shared" si="429"/>
        <v>0</v>
      </c>
      <c r="J3303" s="142"/>
      <c r="K3303" s="228"/>
      <c r="L3303" s="7" t="str">
        <f t="shared" si="430"/>
        <v/>
      </c>
      <c r="M3303" s="7" t="str">
        <f t="shared" si="431"/>
        <v/>
      </c>
      <c r="N3303" s="7" t="str">
        <f t="shared" si="427"/>
        <v/>
      </c>
      <c r="O3303" s="144"/>
      <c r="P3303" s="355">
        <v>0</v>
      </c>
      <c r="Q3303" s="362">
        <f>SUM('NOVO HORIZONTE'!I3303)</f>
        <v>0</v>
      </c>
      <c r="R3303" s="363">
        <f t="shared" si="432"/>
        <v>0</v>
      </c>
      <c r="S3303" s="153">
        <f t="shared" si="434"/>
        <v>0</v>
      </c>
      <c r="T3303" s="364"/>
    </row>
    <row r="3304" ht="22.5" hidden="1" spans="1:20">
      <c r="A3304" s="158">
        <v>95816</v>
      </c>
      <c r="B3304" s="100" t="s">
        <v>252</v>
      </c>
      <c r="C3304" s="104" t="s">
        <v>3460</v>
      </c>
      <c r="D3304" s="94" t="s">
        <v>279</v>
      </c>
      <c r="E3304" s="95">
        <v>38.6</v>
      </c>
      <c r="F3304" s="96">
        <f t="shared" si="428"/>
        <v>47.38</v>
      </c>
      <c r="G3304" s="107">
        <f>ROUND(SUM('NOVO HORIZONTE'!G3304),2)</f>
        <v>0</v>
      </c>
      <c r="H3304" s="107">
        <f t="shared" si="433"/>
        <v>0</v>
      </c>
      <c r="I3304" s="143">
        <f t="shared" si="429"/>
        <v>0</v>
      </c>
      <c r="J3304" s="142"/>
      <c r="K3304" s="228"/>
      <c r="L3304" s="7" t="str">
        <f t="shared" si="430"/>
        <v/>
      </c>
      <c r="M3304" s="7" t="str">
        <f t="shared" si="431"/>
        <v/>
      </c>
      <c r="N3304" s="7" t="str">
        <f t="shared" si="427"/>
        <v/>
      </c>
      <c r="O3304" s="144"/>
      <c r="P3304" s="355">
        <v>0</v>
      </c>
      <c r="Q3304" s="362">
        <f>SUM('NOVO HORIZONTE'!I3304)</f>
        <v>0</v>
      </c>
      <c r="R3304" s="363">
        <f t="shared" si="432"/>
        <v>0</v>
      </c>
      <c r="S3304" s="153">
        <f t="shared" si="434"/>
        <v>0</v>
      </c>
      <c r="T3304" s="364"/>
    </row>
    <row r="3305" ht="22.5" hidden="1" spans="1:20">
      <c r="A3305" s="158">
        <v>95817</v>
      </c>
      <c r="B3305" s="100" t="s">
        <v>252</v>
      </c>
      <c r="C3305" s="104" t="s">
        <v>3461</v>
      </c>
      <c r="D3305" s="94" t="s">
        <v>279</v>
      </c>
      <c r="E3305" s="95">
        <v>45.47</v>
      </c>
      <c r="F3305" s="96">
        <f t="shared" si="428"/>
        <v>55.81</v>
      </c>
      <c r="G3305" s="107">
        <f>ROUND(SUM('NOVO HORIZONTE'!G3305),2)</f>
        <v>0</v>
      </c>
      <c r="H3305" s="107">
        <f t="shared" si="433"/>
        <v>0</v>
      </c>
      <c r="I3305" s="143">
        <f t="shared" si="429"/>
        <v>0</v>
      </c>
      <c r="J3305" s="142"/>
      <c r="K3305" s="228"/>
      <c r="L3305" s="7" t="str">
        <f t="shared" si="430"/>
        <v/>
      </c>
      <c r="M3305" s="7" t="str">
        <f t="shared" si="431"/>
        <v/>
      </c>
      <c r="N3305" s="7" t="str">
        <f t="shared" si="427"/>
        <v/>
      </c>
      <c r="O3305" s="144"/>
      <c r="P3305" s="355">
        <v>0</v>
      </c>
      <c r="Q3305" s="362">
        <f>SUM('NOVO HORIZONTE'!I3305)</f>
        <v>0</v>
      </c>
      <c r="R3305" s="363">
        <f t="shared" si="432"/>
        <v>0</v>
      </c>
      <c r="S3305" s="153">
        <f t="shared" si="434"/>
        <v>0</v>
      </c>
      <c r="T3305" s="364"/>
    </row>
    <row r="3306" ht="22.5" hidden="1" spans="1:20">
      <c r="A3306" s="158">
        <v>95818</v>
      </c>
      <c r="B3306" s="100" t="s">
        <v>252</v>
      </c>
      <c r="C3306" s="104" t="s">
        <v>3462</v>
      </c>
      <c r="D3306" s="94" t="s">
        <v>279</v>
      </c>
      <c r="E3306" s="95">
        <v>63.06</v>
      </c>
      <c r="F3306" s="96">
        <f t="shared" si="428"/>
        <v>77.4</v>
      </c>
      <c r="G3306" s="107">
        <f>ROUND(SUM('NOVO HORIZONTE'!G3306),2)</f>
        <v>0</v>
      </c>
      <c r="H3306" s="107">
        <f t="shared" si="433"/>
        <v>0</v>
      </c>
      <c r="I3306" s="143">
        <f t="shared" si="429"/>
        <v>0</v>
      </c>
      <c r="J3306" s="142"/>
      <c r="K3306" s="145"/>
      <c r="L3306" s="7" t="str">
        <f t="shared" si="430"/>
        <v/>
      </c>
      <c r="M3306" s="7" t="str">
        <f t="shared" si="431"/>
        <v/>
      </c>
      <c r="N3306" s="7" t="str">
        <f t="shared" si="427"/>
        <v/>
      </c>
      <c r="O3306" s="144"/>
      <c r="P3306" s="355">
        <v>0</v>
      </c>
      <c r="Q3306" s="362">
        <f>SUM('NOVO HORIZONTE'!I3306)</f>
        <v>0</v>
      </c>
      <c r="R3306" s="363">
        <f t="shared" si="432"/>
        <v>0</v>
      </c>
      <c r="S3306" s="153">
        <f t="shared" si="434"/>
        <v>0</v>
      </c>
      <c r="T3306" s="364"/>
    </row>
    <row r="3307" ht="12.75" hidden="1" spans="1:20">
      <c r="A3307" s="154" t="s">
        <v>3463</v>
      </c>
      <c r="B3307" s="100"/>
      <c r="C3307" s="161" t="s">
        <v>3464</v>
      </c>
      <c r="D3307" s="94">
        <v>0</v>
      </c>
      <c r="E3307" s="95">
        <v>0</v>
      </c>
      <c r="F3307" s="96">
        <f t="shared" si="428"/>
        <v>0</v>
      </c>
      <c r="G3307" s="187">
        <f>ROUND(SUM('NOVO HORIZONTE'!G3307),2)</f>
        <v>0</v>
      </c>
      <c r="H3307" s="187">
        <f t="shared" si="433"/>
        <v>0</v>
      </c>
      <c r="I3307" s="188">
        <f t="shared" si="429"/>
        <v>0</v>
      </c>
      <c r="J3307" s="142"/>
      <c r="K3307" s="145" t="str">
        <f>IF(OR(SUM(I3307:I3307)&gt;0,SUM(I3307:I3307)&gt;0),"xx","")</f>
        <v/>
      </c>
      <c r="L3307" s="7" t="str">
        <f t="shared" si="430"/>
        <v/>
      </c>
      <c r="M3307" s="7" t="str">
        <f t="shared" si="431"/>
        <v/>
      </c>
      <c r="N3307" s="7" t="str">
        <f t="shared" ref="N3307:N3370" si="435">M3307</f>
        <v/>
      </c>
      <c r="O3307" s="144"/>
      <c r="P3307" s="375"/>
      <c r="Q3307" s="362">
        <f>SUM('NOVO HORIZONTE'!I3307)</f>
        <v>0</v>
      </c>
      <c r="R3307" s="363">
        <f t="shared" si="432"/>
        <v>0</v>
      </c>
      <c r="S3307" s="153">
        <f t="shared" si="434"/>
        <v>0</v>
      </c>
      <c r="T3307" s="364"/>
    </row>
    <row r="3308" ht="12.75" spans="1:20">
      <c r="A3308" s="154" t="s">
        <v>3465</v>
      </c>
      <c r="B3308" s="100"/>
      <c r="C3308" s="161" t="s">
        <v>3466</v>
      </c>
      <c r="D3308" s="94">
        <v>0</v>
      </c>
      <c r="E3308" s="95">
        <v>0</v>
      </c>
      <c r="F3308" s="96">
        <f t="shared" si="428"/>
        <v>0</v>
      </c>
      <c r="G3308" s="187">
        <f>ROUND(SUM('NOVO HORIZONTE'!G3308),2)</f>
        <v>0</v>
      </c>
      <c r="H3308" s="187">
        <f t="shared" si="433"/>
        <v>0</v>
      </c>
      <c r="I3308" s="188">
        <f t="shared" si="429"/>
        <v>0</v>
      </c>
      <c r="J3308" s="142"/>
      <c r="K3308" s="145" t="str">
        <f>IF(OR(SUM(I3308:I3349)&gt;0,SUM(I3308:I3349)&gt;0),"xx","")</f>
        <v>xx</v>
      </c>
      <c r="L3308" s="7" t="str">
        <f t="shared" si="430"/>
        <v>x</v>
      </c>
      <c r="M3308" s="7" t="str">
        <f t="shared" si="431"/>
        <v>x</v>
      </c>
      <c r="N3308" s="7" t="str">
        <f t="shared" si="435"/>
        <v>x</v>
      </c>
      <c r="O3308" s="144"/>
      <c r="P3308" s="375"/>
      <c r="Q3308" s="362">
        <f>SUM('NOVO HORIZONTE'!I3308)</f>
        <v>0</v>
      </c>
      <c r="R3308" s="363">
        <f t="shared" si="432"/>
        <v>0</v>
      </c>
      <c r="S3308" s="153">
        <f t="shared" si="434"/>
        <v>0</v>
      </c>
      <c r="T3308" s="364"/>
    </row>
    <row r="3309" ht="12.75" hidden="1" spans="1:20">
      <c r="A3309" s="158">
        <v>91936</v>
      </c>
      <c r="B3309" s="100" t="s">
        <v>252</v>
      </c>
      <c r="C3309" s="104" t="s">
        <v>3467</v>
      </c>
      <c r="D3309" s="94" t="s">
        <v>279</v>
      </c>
      <c r="E3309" s="95">
        <v>16.95</v>
      </c>
      <c r="F3309" s="96">
        <f t="shared" si="428"/>
        <v>20.8</v>
      </c>
      <c r="G3309" s="107">
        <f>ROUND(SUM('NOVO HORIZONTE'!G3309),2)</f>
        <v>0</v>
      </c>
      <c r="H3309" s="107">
        <f t="shared" si="433"/>
        <v>0</v>
      </c>
      <c r="I3309" s="143">
        <f t="shared" si="429"/>
        <v>0</v>
      </c>
      <c r="J3309" s="142"/>
      <c r="K3309" s="228"/>
      <c r="L3309" s="7" t="str">
        <f t="shared" si="430"/>
        <v/>
      </c>
      <c r="M3309" s="7" t="str">
        <f t="shared" si="431"/>
        <v/>
      </c>
      <c r="N3309" s="7" t="str">
        <f t="shared" si="435"/>
        <v/>
      </c>
      <c r="O3309" s="144"/>
      <c r="P3309" s="355">
        <v>0</v>
      </c>
      <c r="Q3309" s="362">
        <f>SUM('NOVO HORIZONTE'!I3309)</f>
        <v>0</v>
      </c>
      <c r="R3309" s="363">
        <f t="shared" si="432"/>
        <v>0</v>
      </c>
      <c r="S3309" s="153">
        <f t="shared" si="434"/>
        <v>0</v>
      </c>
      <c r="T3309" s="364"/>
    </row>
    <row r="3310" ht="12.75" hidden="1" spans="1:20">
      <c r="A3310" s="158">
        <v>91937</v>
      </c>
      <c r="B3310" s="100" t="s">
        <v>252</v>
      </c>
      <c r="C3310" s="104" t="s">
        <v>3468</v>
      </c>
      <c r="D3310" s="94" t="s">
        <v>279</v>
      </c>
      <c r="E3310" s="95">
        <v>14.37</v>
      </c>
      <c r="F3310" s="96">
        <f t="shared" ref="F3310:F3373" si="436">IF(E3310=0,0,IF(P3310=0,ROUND(E3310*(1+E$13),2),ROUND(E3310*(1+E$12),2)))</f>
        <v>17.64</v>
      </c>
      <c r="G3310" s="107">
        <f>ROUND(SUM('NOVO HORIZONTE'!G3310),2)</f>
        <v>0</v>
      </c>
      <c r="H3310" s="107">
        <f t="shared" si="433"/>
        <v>0</v>
      </c>
      <c r="I3310" s="143">
        <f t="shared" ref="I3310:I3373" si="437">IF(ISBLANK(G3310),0,ROUND(G3310*H3310,2))</f>
        <v>0</v>
      </c>
      <c r="J3310" s="142"/>
      <c r="K3310" s="228"/>
      <c r="L3310" s="7" t="str">
        <f t="shared" ref="L3310:L3373" si="438">IF(K3310="X","x",IF(K3310="xx","x",IF(I3310&gt;0,"x","")))</f>
        <v/>
      </c>
      <c r="M3310" s="7" t="str">
        <f t="shared" ref="M3310:M3373" si="439">IF(K3310="X","x",IF(K3310="xx","x",IF(I3310&gt;0,"x","")))</f>
        <v/>
      </c>
      <c r="N3310" s="7" t="str">
        <f t="shared" si="435"/>
        <v/>
      </c>
      <c r="O3310" s="144"/>
      <c r="P3310" s="355">
        <v>0</v>
      </c>
      <c r="Q3310" s="362">
        <f>SUM('NOVO HORIZONTE'!I3310)</f>
        <v>0</v>
      </c>
      <c r="R3310" s="363">
        <f t="shared" ref="R3310:R3373" si="440">I3310-Q3310</f>
        <v>0</v>
      </c>
      <c r="S3310" s="153">
        <f t="shared" si="434"/>
        <v>0</v>
      </c>
      <c r="T3310" s="364"/>
    </row>
    <row r="3311" ht="22.5" hidden="1" spans="1:20">
      <c r="A3311" s="158">
        <v>91939</v>
      </c>
      <c r="B3311" s="100" t="s">
        <v>252</v>
      </c>
      <c r="C3311" s="104" t="s">
        <v>3469</v>
      </c>
      <c r="D3311" s="94" t="s">
        <v>279</v>
      </c>
      <c r="E3311" s="95">
        <v>34.94</v>
      </c>
      <c r="F3311" s="96">
        <f t="shared" si="436"/>
        <v>42.89</v>
      </c>
      <c r="G3311" s="107">
        <f>ROUND(SUM('NOVO HORIZONTE'!G3311),2)</f>
        <v>0</v>
      </c>
      <c r="H3311" s="107">
        <f t="shared" ref="H3311:H3374" si="441">IF(G3311=0,0,F3311)</f>
        <v>0</v>
      </c>
      <c r="I3311" s="143">
        <f t="shared" si="437"/>
        <v>0</v>
      </c>
      <c r="J3311" s="142"/>
      <c r="K3311" s="228"/>
      <c r="L3311" s="7" t="str">
        <f t="shared" si="438"/>
        <v/>
      </c>
      <c r="M3311" s="7" t="str">
        <f t="shared" si="439"/>
        <v/>
      </c>
      <c r="N3311" s="7" t="str">
        <f t="shared" si="435"/>
        <v/>
      </c>
      <c r="O3311" s="144"/>
      <c r="P3311" s="355">
        <v>0</v>
      </c>
      <c r="Q3311" s="362">
        <f>SUM('NOVO HORIZONTE'!I3311)</f>
        <v>0</v>
      </c>
      <c r="R3311" s="363">
        <f t="shared" si="440"/>
        <v>0</v>
      </c>
      <c r="S3311" s="153">
        <f t="shared" si="434"/>
        <v>0</v>
      </c>
      <c r="T3311" s="364"/>
    </row>
    <row r="3312" ht="22.5" hidden="1" spans="1:20">
      <c r="A3312" s="158">
        <v>91940</v>
      </c>
      <c r="B3312" s="100" t="s">
        <v>252</v>
      </c>
      <c r="C3312" s="104" t="s">
        <v>3470</v>
      </c>
      <c r="D3312" s="94" t="s">
        <v>279</v>
      </c>
      <c r="E3312" s="95">
        <v>18.61</v>
      </c>
      <c r="F3312" s="96">
        <f t="shared" si="436"/>
        <v>22.84</v>
      </c>
      <c r="G3312" s="107">
        <f>ROUND(SUM('NOVO HORIZONTE'!G3312),2)</f>
        <v>0</v>
      </c>
      <c r="H3312" s="107">
        <f t="shared" si="441"/>
        <v>0</v>
      </c>
      <c r="I3312" s="143">
        <f t="shared" si="437"/>
        <v>0</v>
      </c>
      <c r="J3312" s="142"/>
      <c r="K3312" s="228"/>
      <c r="L3312" s="7" t="str">
        <f t="shared" si="438"/>
        <v/>
      </c>
      <c r="M3312" s="7" t="str">
        <f t="shared" si="439"/>
        <v/>
      </c>
      <c r="N3312" s="7" t="str">
        <f t="shared" si="435"/>
        <v/>
      </c>
      <c r="O3312" s="144"/>
      <c r="P3312" s="355">
        <v>0</v>
      </c>
      <c r="Q3312" s="362">
        <f>SUM('NOVO HORIZONTE'!I3312)</f>
        <v>0</v>
      </c>
      <c r="R3312" s="363">
        <f t="shared" si="440"/>
        <v>0</v>
      </c>
      <c r="S3312" s="153">
        <f t="shared" si="434"/>
        <v>0</v>
      </c>
      <c r="T3312" s="364"/>
    </row>
    <row r="3313" ht="22.5" hidden="1" spans="1:20">
      <c r="A3313" s="158">
        <v>91941</v>
      </c>
      <c r="B3313" s="100" t="s">
        <v>252</v>
      </c>
      <c r="C3313" s="104" t="s">
        <v>3471</v>
      </c>
      <c r="D3313" s="94" t="s">
        <v>279</v>
      </c>
      <c r="E3313" s="95">
        <v>12.49</v>
      </c>
      <c r="F3313" s="96">
        <f t="shared" si="436"/>
        <v>15.33</v>
      </c>
      <c r="G3313" s="107">
        <f>ROUND(SUM('NOVO HORIZONTE'!G3313),2)</f>
        <v>0</v>
      </c>
      <c r="H3313" s="107">
        <f t="shared" si="441"/>
        <v>0</v>
      </c>
      <c r="I3313" s="143">
        <f t="shared" si="437"/>
        <v>0</v>
      </c>
      <c r="J3313" s="142"/>
      <c r="K3313" s="228"/>
      <c r="L3313" s="7" t="str">
        <f t="shared" si="438"/>
        <v/>
      </c>
      <c r="M3313" s="7" t="str">
        <f t="shared" si="439"/>
        <v/>
      </c>
      <c r="N3313" s="7" t="str">
        <f t="shared" si="435"/>
        <v/>
      </c>
      <c r="O3313" s="144"/>
      <c r="P3313" s="355">
        <v>0</v>
      </c>
      <c r="Q3313" s="362">
        <f>SUM('NOVO HORIZONTE'!I3313)</f>
        <v>0</v>
      </c>
      <c r="R3313" s="363">
        <f t="shared" si="440"/>
        <v>0</v>
      </c>
      <c r="S3313" s="153">
        <f t="shared" si="434"/>
        <v>0</v>
      </c>
      <c r="T3313" s="364"/>
    </row>
    <row r="3314" ht="22.5" hidden="1" spans="1:20">
      <c r="A3314" s="158">
        <v>91942</v>
      </c>
      <c r="B3314" s="100" t="s">
        <v>252</v>
      </c>
      <c r="C3314" s="104" t="s">
        <v>3472</v>
      </c>
      <c r="D3314" s="94" t="s">
        <v>279</v>
      </c>
      <c r="E3314" s="95">
        <v>42.95</v>
      </c>
      <c r="F3314" s="96">
        <f t="shared" si="436"/>
        <v>52.72</v>
      </c>
      <c r="G3314" s="107">
        <f>ROUND(SUM('NOVO HORIZONTE'!G3314),2)</f>
        <v>0</v>
      </c>
      <c r="H3314" s="107">
        <f t="shared" si="441"/>
        <v>0</v>
      </c>
      <c r="I3314" s="143">
        <f t="shared" si="437"/>
        <v>0</v>
      </c>
      <c r="J3314" s="142"/>
      <c r="K3314" s="228"/>
      <c r="L3314" s="7" t="str">
        <f t="shared" si="438"/>
        <v/>
      </c>
      <c r="M3314" s="7" t="str">
        <f t="shared" si="439"/>
        <v/>
      </c>
      <c r="N3314" s="7" t="str">
        <f t="shared" si="435"/>
        <v/>
      </c>
      <c r="O3314" s="144"/>
      <c r="P3314" s="355">
        <v>0</v>
      </c>
      <c r="Q3314" s="362">
        <f>SUM('NOVO HORIZONTE'!I3314)</f>
        <v>0</v>
      </c>
      <c r="R3314" s="363">
        <f t="shared" si="440"/>
        <v>0</v>
      </c>
      <c r="S3314" s="153">
        <f t="shared" si="434"/>
        <v>0</v>
      </c>
      <c r="T3314" s="364"/>
    </row>
    <row r="3315" ht="22.5" hidden="1" spans="1:20">
      <c r="A3315" s="158">
        <v>91943</v>
      </c>
      <c r="B3315" s="100" t="s">
        <v>252</v>
      </c>
      <c r="C3315" s="104" t="s">
        <v>3473</v>
      </c>
      <c r="D3315" s="94" t="s">
        <v>279</v>
      </c>
      <c r="E3315" s="95">
        <v>24.17</v>
      </c>
      <c r="F3315" s="96">
        <f t="shared" si="436"/>
        <v>29.67</v>
      </c>
      <c r="G3315" s="107">
        <f>ROUND(SUM('NOVO HORIZONTE'!G3315),2)</f>
        <v>0</v>
      </c>
      <c r="H3315" s="107">
        <f t="shared" si="441"/>
        <v>0</v>
      </c>
      <c r="I3315" s="143">
        <f t="shared" si="437"/>
        <v>0</v>
      </c>
      <c r="J3315" s="142"/>
      <c r="K3315" s="228"/>
      <c r="L3315" s="7" t="str">
        <f t="shared" si="438"/>
        <v/>
      </c>
      <c r="M3315" s="7" t="str">
        <f t="shared" si="439"/>
        <v/>
      </c>
      <c r="N3315" s="7" t="str">
        <f t="shared" si="435"/>
        <v/>
      </c>
      <c r="O3315" s="144"/>
      <c r="P3315" s="355">
        <v>0</v>
      </c>
      <c r="Q3315" s="362">
        <f>SUM('NOVO HORIZONTE'!I3315)</f>
        <v>0</v>
      </c>
      <c r="R3315" s="363">
        <f t="shared" si="440"/>
        <v>0</v>
      </c>
      <c r="S3315" s="153">
        <f t="shared" si="434"/>
        <v>0</v>
      </c>
      <c r="T3315" s="364"/>
    </row>
    <row r="3316" ht="22.5" hidden="1" spans="1:20">
      <c r="A3316" s="158">
        <v>91944</v>
      </c>
      <c r="B3316" s="100" t="s">
        <v>252</v>
      </c>
      <c r="C3316" s="104" t="s">
        <v>3474</v>
      </c>
      <c r="D3316" s="94" t="s">
        <v>279</v>
      </c>
      <c r="E3316" s="95">
        <v>17.15</v>
      </c>
      <c r="F3316" s="96">
        <f t="shared" si="436"/>
        <v>21.05</v>
      </c>
      <c r="G3316" s="107">
        <f>ROUND(SUM('NOVO HORIZONTE'!G3316),2)</f>
        <v>0</v>
      </c>
      <c r="H3316" s="107">
        <f t="shared" si="441"/>
        <v>0</v>
      </c>
      <c r="I3316" s="143">
        <f t="shared" si="437"/>
        <v>0</v>
      </c>
      <c r="J3316" s="142"/>
      <c r="K3316" s="228"/>
      <c r="L3316" s="7" t="str">
        <f t="shared" si="438"/>
        <v/>
      </c>
      <c r="M3316" s="7" t="str">
        <f t="shared" si="439"/>
        <v/>
      </c>
      <c r="N3316" s="7" t="str">
        <f t="shared" si="435"/>
        <v/>
      </c>
      <c r="O3316" s="144"/>
      <c r="P3316" s="355">
        <v>0</v>
      </c>
      <c r="Q3316" s="362">
        <f>SUM('NOVO HORIZONTE'!I3316)</f>
        <v>0</v>
      </c>
      <c r="R3316" s="363">
        <f t="shared" si="440"/>
        <v>0</v>
      </c>
      <c r="S3316" s="153">
        <f t="shared" si="434"/>
        <v>0</v>
      </c>
      <c r="T3316" s="364"/>
    </row>
    <row r="3317" ht="22.5" hidden="1" spans="1:20">
      <c r="A3317" s="158">
        <v>92865</v>
      </c>
      <c r="B3317" s="100" t="s">
        <v>252</v>
      </c>
      <c r="C3317" s="104" t="s">
        <v>3475</v>
      </c>
      <c r="D3317" s="94" t="s">
        <v>279</v>
      </c>
      <c r="E3317" s="95">
        <v>13.15</v>
      </c>
      <c r="F3317" s="96">
        <f t="shared" si="436"/>
        <v>16.14</v>
      </c>
      <c r="G3317" s="107">
        <f>ROUND(SUM('NOVO HORIZONTE'!G3317),2)</f>
        <v>0</v>
      </c>
      <c r="H3317" s="107">
        <f t="shared" si="441"/>
        <v>0</v>
      </c>
      <c r="I3317" s="143">
        <f t="shared" si="437"/>
        <v>0</v>
      </c>
      <c r="J3317" s="142"/>
      <c r="K3317" s="228"/>
      <c r="L3317" s="7" t="str">
        <f t="shared" si="438"/>
        <v/>
      </c>
      <c r="M3317" s="7" t="str">
        <f t="shared" si="439"/>
        <v/>
      </c>
      <c r="N3317" s="7" t="str">
        <f t="shared" si="435"/>
        <v/>
      </c>
      <c r="O3317" s="144"/>
      <c r="P3317" s="355">
        <v>0</v>
      </c>
      <c r="Q3317" s="362">
        <f>SUM('NOVO HORIZONTE'!I3317)</f>
        <v>0</v>
      </c>
      <c r="R3317" s="363">
        <f t="shared" si="440"/>
        <v>0</v>
      </c>
      <c r="S3317" s="153">
        <f t="shared" si="434"/>
        <v>0</v>
      </c>
      <c r="T3317" s="364"/>
    </row>
    <row r="3318" ht="12.75" hidden="1" spans="1:20">
      <c r="A3318" s="158">
        <v>92866</v>
      </c>
      <c r="B3318" s="100" t="s">
        <v>252</v>
      </c>
      <c r="C3318" s="104" t="s">
        <v>3476</v>
      </c>
      <c r="D3318" s="94" t="s">
        <v>279</v>
      </c>
      <c r="E3318" s="95">
        <v>10.67</v>
      </c>
      <c r="F3318" s="96">
        <f t="shared" si="436"/>
        <v>13.1</v>
      </c>
      <c r="G3318" s="107">
        <f>ROUND(SUM('NOVO HORIZONTE'!G3318),2)</f>
        <v>0</v>
      </c>
      <c r="H3318" s="107">
        <f t="shared" si="441"/>
        <v>0</v>
      </c>
      <c r="I3318" s="143">
        <f t="shared" si="437"/>
        <v>0</v>
      </c>
      <c r="J3318" s="142"/>
      <c r="K3318" s="228"/>
      <c r="L3318" s="7" t="str">
        <f t="shared" si="438"/>
        <v/>
      </c>
      <c r="M3318" s="7" t="str">
        <f t="shared" si="439"/>
        <v/>
      </c>
      <c r="N3318" s="7" t="str">
        <f t="shared" si="435"/>
        <v/>
      </c>
      <c r="O3318" s="144"/>
      <c r="P3318" s="355">
        <v>0</v>
      </c>
      <c r="Q3318" s="362">
        <f>SUM('NOVO HORIZONTE'!I3318)</f>
        <v>0</v>
      </c>
      <c r="R3318" s="363">
        <f t="shared" si="440"/>
        <v>0</v>
      </c>
      <c r="S3318" s="153">
        <f t="shared" si="434"/>
        <v>0</v>
      </c>
      <c r="T3318" s="364"/>
    </row>
    <row r="3319" ht="22.5" hidden="1" spans="1:20">
      <c r="A3319" s="158">
        <v>92867</v>
      </c>
      <c r="B3319" s="100" t="s">
        <v>252</v>
      </c>
      <c r="C3319" s="104" t="s">
        <v>3477</v>
      </c>
      <c r="D3319" s="94" t="s">
        <v>279</v>
      </c>
      <c r="E3319" s="95">
        <v>33.87</v>
      </c>
      <c r="F3319" s="96">
        <f t="shared" si="436"/>
        <v>41.57</v>
      </c>
      <c r="G3319" s="107">
        <f>ROUND(SUM('NOVO HORIZONTE'!G3319),2)</f>
        <v>0</v>
      </c>
      <c r="H3319" s="107">
        <f t="shared" si="441"/>
        <v>0</v>
      </c>
      <c r="I3319" s="143">
        <f t="shared" si="437"/>
        <v>0</v>
      </c>
      <c r="J3319" s="142"/>
      <c r="K3319" s="228"/>
      <c r="L3319" s="7" t="str">
        <f t="shared" si="438"/>
        <v/>
      </c>
      <c r="M3319" s="7" t="str">
        <f t="shared" si="439"/>
        <v/>
      </c>
      <c r="N3319" s="7" t="str">
        <f t="shared" si="435"/>
        <v/>
      </c>
      <c r="O3319" s="144"/>
      <c r="P3319" s="355">
        <v>0</v>
      </c>
      <c r="Q3319" s="362">
        <f>SUM('NOVO HORIZONTE'!I3319)</f>
        <v>0</v>
      </c>
      <c r="R3319" s="363">
        <f t="shared" si="440"/>
        <v>0</v>
      </c>
      <c r="S3319" s="153">
        <f t="shared" si="434"/>
        <v>0</v>
      </c>
      <c r="T3319" s="364"/>
    </row>
    <row r="3320" ht="22.5" hidden="1" spans="1:20">
      <c r="A3320" s="158">
        <v>92868</v>
      </c>
      <c r="B3320" s="100" t="s">
        <v>252</v>
      </c>
      <c r="C3320" s="104" t="s">
        <v>3478</v>
      </c>
      <c r="D3320" s="94" t="s">
        <v>279</v>
      </c>
      <c r="E3320" s="95">
        <v>17.54</v>
      </c>
      <c r="F3320" s="96">
        <f t="shared" si="436"/>
        <v>21.53</v>
      </c>
      <c r="G3320" s="107">
        <f>ROUND(SUM('NOVO HORIZONTE'!G3320),2)</f>
        <v>0</v>
      </c>
      <c r="H3320" s="107">
        <f t="shared" si="441"/>
        <v>0</v>
      </c>
      <c r="I3320" s="143">
        <f t="shared" si="437"/>
        <v>0</v>
      </c>
      <c r="J3320" s="142"/>
      <c r="K3320" s="228"/>
      <c r="L3320" s="7" t="str">
        <f t="shared" si="438"/>
        <v/>
      </c>
      <c r="M3320" s="7" t="str">
        <f t="shared" si="439"/>
        <v/>
      </c>
      <c r="N3320" s="7" t="str">
        <f t="shared" si="435"/>
        <v/>
      </c>
      <c r="O3320" s="144"/>
      <c r="P3320" s="355">
        <v>0</v>
      </c>
      <c r="Q3320" s="362">
        <f>SUM('NOVO HORIZONTE'!I3320)</f>
        <v>0</v>
      </c>
      <c r="R3320" s="363">
        <f t="shared" si="440"/>
        <v>0</v>
      </c>
      <c r="S3320" s="153">
        <f t="shared" si="434"/>
        <v>0</v>
      </c>
      <c r="T3320" s="364"/>
    </row>
    <row r="3321" ht="22.5" hidden="1" spans="1:20">
      <c r="A3321" s="158">
        <v>92869</v>
      </c>
      <c r="B3321" s="100" t="s">
        <v>252</v>
      </c>
      <c r="C3321" s="104" t="s">
        <v>3479</v>
      </c>
      <c r="D3321" s="94" t="s">
        <v>279</v>
      </c>
      <c r="E3321" s="95">
        <v>11.42</v>
      </c>
      <c r="F3321" s="96">
        <f t="shared" si="436"/>
        <v>14.02</v>
      </c>
      <c r="G3321" s="107">
        <f>ROUND(SUM('NOVO HORIZONTE'!G3321),2)</f>
        <v>0</v>
      </c>
      <c r="H3321" s="107">
        <f t="shared" si="441"/>
        <v>0</v>
      </c>
      <c r="I3321" s="143">
        <f t="shared" si="437"/>
        <v>0</v>
      </c>
      <c r="J3321" s="142"/>
      <c r="K3321" s="228"/>
      <c r="L3321" s="7" t="str">
        <f t="shared" si="438"/>
        <v/>
      </c>
      <c r="M3321" s="7" t="str">
        <f t="shared" si="439"/>
        <v/>
      </c>
      <c r="N3321" s="7" t="str">
        <f t="shared" si="435"/>
        <v/>
      </c>
      <c r="O3321" s="144"/>
      <c r="P3321" s="355">
        <v>0</v>
      </c>
      <c r="Q3321" s="362">
        <f>SUM('NOVO HORIZONTE'!I3321)</f>
        <v>0</v>
      </c>
      <c r="R3321" s="363">
        <f t="shared" si="440"/>
        <v>0</v>
      </c>
      <c r="S3321" s="153">
        <f t="shared" si="434"/>
        <v>0</v>
      </c>
      <c r="T3321" s="364"/>
    </row>
    <row r="3322" ht="22.5" hidden="1" spans="1:20">
      <c r="A3322" s="158">
        <v>92870</v>
      </c>
      <c r="B3322" s="100" t="s">
        <v>252</v>
      </c>
      <c r="C3322" s="104" t="s">
        <v>3480</v>
      </c>
      <c r="D3322" s="94" t="s">
        <v>279</v>
      </c>
      <c r="E3322" s="95">
        <v>41.08</v>
      </c>
      <c r="F3322" s="96">
        <f t="shared" si="436"/>
        <v>50.42</v>
      </c>
      <c r="G3322" s="107">
        <f>ROUND(SUM('NOVO HORIZONTE'!G3322),2)</f>
        <v>0</v>
      </c>
      <c r="H3322" s="107">
        <f t="shared" si="441"/>
        <v>0</v>
      </c>
      <c r="I3322" s="143">
        <f t="shared" si="437"/>
        <v>0</v>
      </c>
      <c r="J3322" s="142"/>
      <c r="K3322" s="228"/>
      <c r="L3322" s="7" t="str">
        <f t="shared" si="438"/>
        <v/>
      </c>
      <c r="M3322" s="7" t="str">
        <f t="shared" si="439"/>
        <v/>
      </c>
      <c r="N3322" s="7" t="str">
        <f t="shared" si="435"/>
        <v/>
      </c>
      <c r="O3322" s="144"/>
      <c r="P3322" s="355">
        <v>0</v>
      </c>
      <c r="Q3322" s="362">
        <f>SUM('NOVO HORIZONTE'!I3322)</f>
        <v>0</v>
      </c>
      <c r="R3322" s="363">
        <f t="shared" si="440"/>
        <v>0</v>
      </c>
      <c r="S3322" s="153">
        <f t="shared" si="434"/>
        <v>0</v>
      </c>
      <c r="T3322" s="364"/>
    </row>
    <row r="3323" ht="22.5" hidden="1" spans="1:20">
      <c r="A3323" s="158">
        <v>92871</v>
      </c>
      <c r="B3323" s="100" t="s">
        <v>252</v>
      </c>
      <c r="C3323" s="104" t="s">
        <v>3481</v>
      </c>
      <c r="D3323" s="94" t="s">
        <v>279</v>
      </c>
      <c r="E3323" s="95">
        <v>22.3</v>
      </c>
      <c r="F3323" s="96">
        <f t="shared" si="436"/>
        <v>27.37</v>
      </c>
      <c r="G3323" s="107">
        <f>ROUND(SUM('NOVO HORIZONTE'!G3323),2)</f>
        <v>0</v>
      </c>
      <c r="H3323" s="107">
        <f t="shared" si="441"/>
        <v>0</v>
      </c>
      <c r="I3323" s="143">
        <f t="shared" si="437"/>
        <v>0</v>
      </c>
      <c r="J3323" s="142"/>
      <c r="K3323" s="228"/>
      <c r="L3323" s="7" t="str">
        <f t="shared" si="438"/>
        <v/>
      </c>
      <c r="M3323" s="7" t="str">
        <f t="shared" si="439"/>
        <v/>
      </c>
      <c r="N3323" s="7" t="str">
        <f t="shared" si="435"/>
        <v/>
      </c>
      <c r="O3323" s="144"/>
      <c r="P3323" s="355">
        <v>0</v>
      </c>
      <c r="Q3323" s="362">
        <f>SUM('NOVO HORIZONTE'!I3323)</f>
        <v>0</v>
      </c>
      <c r="R3323" s="363">
        <f t="shared" si="440"/>
        <v>0</v>
      </c>
      <c r="S3323" s="153">
        <f t="shared" si="434"/>
        <v>0</v>
      </c>
      <c r="T3323" s="364"/>
    </row>
    <row r="3324" ht="22.5" hidden="1" spans="1:20">
      <c r="A3324" s="158">
        <v>92872</v>
      </c>
      <c r="B3324" s="100" t="s">
        <v>252</v>
      </c>
      <c r="C3324" s="104" t="s">
        <v>3482</v>
      </c>
      <c r="D3324" s="94" t="s">
        <v>279</v>
      </c>
      <c r="E3324" s="95">
        <v>15.28</v>
      </c>
      <c r="F3324" s="96">
        <f t="shared" si="436"/>
        <v>18.75</v>
      </c>
      <c r="G3324" s="107">
        <f>ROUND(SUM('NOVO HORIZONTE'!G3324),2)</f>
        <v>0</v>
      </c>
      <c r="H3324" s="107">
        <f t="shared" si="441"/>
        <v>0</v>
      </c>
      <c r="I3324" s="143">
        <f t="shared" si="437"/>
        <v>0</v>
      </c>
      <c r="J3324" s="142"/>
      <c r="K3324" s="228"/>
      <c r="L3324" s="7" t="str">
        <f t="shared" si="438"/>
        <v/>
      </c>
      <c r="M3324" s="7" t="str">
        <f t="shared" si="439"/>
        <v/>
      </c>
      <c r="N3324" s="7" t="str">
        <f t="shared" si="435"/>
        <v/>
      </c>
      <c r="O3324" s="144"/>
      <c r="P3324" s="355">
        <v>0</v>
      </c>
      <c r="Q3324" s="362">
        <f>SUM('NOVO HORIZONTE'!I3324)</f>
        <v>0</v>
      </c>
      <c r="R3324" s="363">
        <f t="shared" si="440"/>
        <v>0</v>
      </c>
      <c r="S3324" s="153">
        <f t="shared" si="434"/>
        <v>0</v>
      </c>
      <c r="T3324" s="364"/>
    </row>
    <row r="3325" ht="22.5" hidden="1" spans="1:20">
      <c r="A3325" s="158">
        <v>97886</v>
      </c>
      <c r="B3325" s="100" t="s">
        <v>252</v>
      </c>
      <c r="C3325" s="104" t="s">
        <v>3483</v>
      </c>
      <c r="D3325" s="94" t="s">
        <v>279</v>
      </c>
      <c r="E3325" s="95">
        <v>177.3</v>
      </c>
      <c r="F3325" s="96">
        <f t="shared" si="436"/>
        <v>217.62</v>
      </c>
      <c r="G3325" s="107">
        <f>ROUND(SUM('NOVO HORIZONTE'!G3325),2)</f>
        <v>0</v>
      </c>
      <c r="H3325" s="107">
        <f t="shared" si="441"/>
        <v>0</v>
      </c>
      <c r="I3325" s="143">
        <f t="shared" si="437"/>
        <v>0</v>
      </c>
      <c r="J3325" s="142"/>
      <c r="K3325" s="228"/>
      <c r="L3325" s="7" t="str">
        <f t="shared" si="438"/>
        <v/>
      </c>
      <c r="M3325" s="7" t="str">
        <f t="shared" si="439"/>
        <v/>
      </c>
      <c r="N3325" s="7" t="str">
        <f t="shared" si="435"/>
        <v/>
      </c>
      <c r="O3325" s="144"/>
      <c r="P3325" s="355">
        <v>0</v>
      </c>
      <c r="Q3325" s="362">
        <f>SUM('NOVO HORIZONTE'!I3325)</f>
        <v>0</v>
      </c>
      <c r="R3325" s="363">
        <f t="shared" si="440"/>
        <v>0</v>
      </c>
      <c r="S3325" s="153">
        <f t="shared" si="434"/>
        <v>0</v>
      </c>
      <c r="T3325" s="364"/>
    </row>
    <row r="3326" ht="22.5" hidden="1" spans="1:20">
      <c r="A3326" s="158">
        <v>97887</v>
      </c>
      <c r="B3326" s="100" t="s">
        <v>252</v>
      </c>
      <c r="C3326" s="104" t="s">
        <v>3484</v>
      </c>
      <c r="D3326" s="94" t="s">
        <v>279</v>
      </c>
      <c r="E3326" s="95">
        <v>279.78</v>
      </c>
      <c r="F3326" s="96">
        <f t="shared" si="436"/>
        <v>343.4</v>
      </c>
      <c r="G3326" s="107">
        <f>ROUND(SUM('NOVO HORIZONTE'!G3326),2)</f>
        <v>0</v>
      </c>
      <c r="H3326" s="107">
        <f t="shared" si="441"/>
        <v>0</v>
      </c>
      <c r="I3326" s="143">
        <f t="shared" si="437"/>
        <v>0</v>
      </c>
      <c r="J3326" s="142"/>
      <c r="K3326" s="228"/>
      <c r="L3326" s="7" t="str">
        <f t="shared" si="438"/>
        <v/>
      </c>
      <c r="M3326" s="7" t="str">
        <f t="shared" si="439"/>
        <v/>
      </c>
      <c r="N3326" s="7" t="str">
        <f t="shared" si="435"/>
        <v/>
      </c>
      <c r="O3326" s="144"/>
      <c r="P3326" s="355">
        <v>0</v>
      </c>
      <c r="Q3326" s="362">
        <f>SUM('NOVO HORIZONTE'!I3326)</f>
        <v>0</v>
      </c>
      <c r="R3326" s="363">
        <f t="shared" si="440"/>
        <v>0</v>
      </c>
      <c r="S3326" s="153">
        <f t="shared" si="434"/>
        <v>0</v>
      </c>
      <c r="T3326" s="364"/>
    </row>
    <row r="3327" ht="22.5" hidden="1" spans="1:20">
      <c r="A3327" s="158">
        <v>97888</v>
      </c>
      <c r="B3327" s="100" t="s">
        <v>252</v>
      </c>
      <c r="C3327" s="104" t="s">
        <v>3485</v>
      </c>
      <c r="D3327" s="94" t="s">
        <v>279</v>
      </c>
      <c r="E3327" s="95">
        <v>539.29</v>
      </c>
      <c r="F3327" s="96">
        <f t="shared" si="436"/>
        <v>661.92</v>
      </c>
      <c r="G3327" s="107">
        <f>ROUND(SUM('NOVO HORIZONTE'!G3327),2)</f>
        <v>0</v>
      </c>
      <c r="H3327" s="107">
        <f t="shared" si="441"/>
        <v>0</v>
      </c>
      <c r="I3327" s="143">
        <f t="shared" si="437"/>
        <v>0</v>
      </c>
      <c r="J3327" s="142"/>
      <c r="K3327" s="228"/>
      <c r="L3327" s="7" t="str">
        <f t="shared" si="438"/>
        <v/>
      </c>
      <c r="M3327" s="7" t="str">
        <f t="shared" si="439"/>
        <v/>
      </c>
      <c r="N3327" s="7" t="str">
        <f t="shared" si="435"/>
        <v/>
      </c>
      <c r="O3327" s="144"/>
      <c r="P3327" s="355">
        <v>0</v>
      </c>
      <c r="Q3327" s="362">
        <f>SUM('NOVO HORIZONTE'!I3327)</f>
        <v>0</v>
      </c>
      <c r="R3327" s="363">
        <f t="shared" si="440"/>
        <v>0</v>
      </c>
      <c r="S3327" s="153">
        <f t="shared" si="434"/>
        <v>0</v>
      </c>
      <c r="T3327" s="364"/>
    </row>
    <row r="3328" ht="22.5" hidden="1" spans="1:20">
      <c r="A3328" s="158">
        <v>97889</v>
      </c>
      <c r="B3328" s="100" t="s">
        <v>252</v>
      </c>
      <c r="C3328" s="104" t="s">
        <v>3486</v>
      </c>
      <c r="D3328" s="94" t="s">
        <v>279</v>
      </c>
      <c r="E3328" s="95">
        <v>730.16</v>
      </c>
      <c r="F3328" s="96">
        <f t="shared" si="436"/>
        <v>896.2</v>
      </c>
      <c r="G3328" s="107">
        <f>ROUND(SUM('NOVO HORIZONTE'!G3328),2)</f>
        <v>0</v>
      </c>
      <c r="H3328" s="107">
        <f t="shared" si="441"/>
        <v>0</v>
      </c>
      <c r="I3328" s="143">
        <f t="shared" si="437"/>
        <v>0</v>
      </c>
      <c r="J3328" s="142"/>
      <c r="K3328" s="228"/>
      <c r="L3328" s="7" t="str">
        <f t="shared" si="438"/>
        <v/>
      </c>
      <c r="M3328" s="7" t="str">
        <f t="shared" si="439"/>
        <v/>
      </c>
      <c r="N3328" s="7" t="str">
        <f t="shared" si="435"/>
        <v/>
      </c>
      <c r="O3328" s="144"/>
      <c r="P3328" s="355">
        <v>0</v>
      </c>
      <c r="Q3328" s="362">
        <f>SUM('NOVO HORIZONTE'!I3328)</f>
        <v>0</v>
      </c>
      <c r="R3328" s="363">
        <f t="shared" si="440"/>
        <v>0</v>
      </c>
      <c r="S3328" s="153">
        <f t="shared" si="434"/>
        <v>0</v>
      </c>
      <c r="T3328" s="364"/>
    </row>
    <row r="3329" ht="22.5" hidden="1" spans="1:20">
      <c r="A3329" s="158">
        <v>97890</v>
      </c>
      <c r="B3329" s="100" t="s">
        <v>252</v>
      </c>
      <c r="C3329" s="104" t="s">
        <v>3487</v>
      </c>
      <c r="D3329" s="94" t="s">
        <v>279</v>
      </c>
      <c r="E3329" s="95">
        <v>822.62</v>
      </c>
      <c r="F3329" s="96">
        <f t="shared" si="436"/>
        <v>1009.68</v>
      </c>
      <c r="G3329" s="107">
        <f>ROUND(SUM('NOVO HORIZONTE'!G3329),2)</f>
        <v>0</v>
      </c>
      <c r="H3329" s="107">
        <f t="shared" si="441"/>
        <v>0</v>
      </c>
      <c r="I3329" s="143">
        <f t="shared" si="437"/>
        <v>0</v>
      </c>
      <c r="J3329" s="142"/>
      <c r="K3329" s="228"/>
      <c r="L3329" s="7" t="str">
        <f t="shared" si="438"/>
        <v/>
      </c>
      <c r="M3329" s="7" t="str">
        <f t="shared" si="439"/>
        <v/>
      </c>
      <c r="N3329" s="7" t="str">
        <f t="shared" si="435"/>
        <v/>
      </c>
      <c r="O3329" s="144"/>
      <c r="P3329" s="355">
        <v>0</v>
      </c>
      <c r="Q3329" s="362">
        <f>SUM('NOVO HORIZONTE'!I3329)</f>
        <v>0</v>
      </c>
      <c r="R3329" s="363">
        <f t="shared" si="440"/>
        <v>0</v>
      </c>
      <c r="S3329" s="153">
        <f t="shared" si="434"/>
        <v>0</v>
      </c>
      <c r="T3329" s="364"/>
    </row>
    <row r="3330" ht="22.5" hidden="1" spans="1:20">
      <c r="A3330" s="158">
        <v>97933</v>
      </c>
      <c r="B3330" s="100" t="s">
        <v>252</v>
      </c>
      <c r="C3330" s="104" t="s">
        <v>3488</v>
      </c>
      <c r="D3330" s="94" t="s">
        <v>279</v>
      </c>
      <c r="E3330" s="95">
        <v>779.23</v>
      </c>
      <c r="F3330" s="96">
        <f t="shared" si="436"/>
        <v>956.43</v>
      </c>
      <c r="G3330" s="107">
        <f>ROUND(SUM('NOVO HORIZONTE'!G3330),2)</f>
        <v>0</v>
      </c>
      <c r="H3330" s="107">
        <f t="shared" si="441"/>
        <v>0</v>
      </c>
      <c r="I3330" s="143">
        <f t="shared" si="437"/>
        <v>0</v>
      </c>
      <c r="J3330" s="142"/>
      <c r="K3330" s="228"/>
      <c r="L3330" s="7" t="str">
        <f t="shared" si="438"/>
        <v/>
      </c>
      <c r="M3330" s="7" t="str">
        <f t="shared" si="439"/>
        <v/>
      </c>
      <c r="N3330" s="7" t="str">
        <f t="shared" si="435"/>
        <v/>
      </c>
      <c r="O3330" s="144"/>
      <c r="P3330" s="355">
        <v>0</v>
      </c>
      <c r="Q3330" s="362">
        <f>SUM('NOVO HORIZONTE'!I3330)</f>
        <v>0</v>
      </c>
      <c r="R3330" s="363">
        <f t="shared" si="440"/>
        <v>0</v>
      </c>
      <c r="S3330" s="153">
        <f t="shared" si="434"/>
        <v>0</v>
      </c>
      <c r="T3330" s="364"/>
    </row>
    <row r="3331" ht="22.5" hidden="1" spans="1:20">
      <c r="A3331" s="158">
        <v>97947</v>
      </c>
      <c r="B3331" s="100" t="s">
        <v>252</v>
      </c>
      <c r="C3331" s="104" t="s">
        <v>3489</v>
      </c>
      <c r="D3331" s="94" t="s">
        <v>279</v>
      </c>
      <c r="E3331" s="95">
        <v>1737.19</v>
      </c>
      <c r="F3331" s="96">
        <f t="shared" si="436"/>
        <v>2132.23</v>
      </c>
      <c r="G3331" s="107">
        <f>ROUND(SUM('NOVO HORIZONTE'!G3331),2)</f>
        <v>0</v>
      </c>
      <c r="H3331" s="107">
        <f t="shared" si="441"/>
        <v>0</v>
      </c>
      <c r="I3331" s="143">
        <f t="shared" si="437"/>
        <v>0</v>
      </c>
      <c r="J3331" s="142"/>
      <c r="K3331" s="228"/>
      <c r="L3331" s="7" t="str">
        <f t="shared" si="438"/>
        <v/>
      </c>
      <c r="M3331" s="7" t="str">
        <f t="shared" si="439"/>
        <v/>
      </c>
      <c r="N3331" s="7" t="str">
        <f t="shared" si="435"/>
        <v/>
      </c>
      <c r="O3331" s="144"/>
      <c r="P3331" s="355">
        <v>0</v>
      </c>
      <c r="Q3331" s="362">
        <f>SUM('NOVO HORIZONTE'!I3331)</f>
        <v>0</v>
      </c>
      <c r="R3331" s="363">
        <f t="shared" si="440"/>
        <v>0</v>
      </c>
      <c r="S3331" s="153">
        <f t="shared" si="434"/>
        <v>0</v>
      </c>
      <c r="T3331" s="364"/>
    </row>
    <row r="3332" ht="22.5" hidden="1" spans="1:20">
      <c r="A3332" s="158">
        <v>97948</v>
      </c>
      <c r="B3332" s="100" t="s">
        <v>252</v>
      </c>
      <c r="C3332" s="104" t="s">
        <v>3490</v>
      </c>
      <c r="D3332" s="94" t="s">
        <v>279</v>
      </c>
      <c r="E3332" s="95">
        <v>3167.41</v>
      </c>
      <c r="F3332" s="96">
        <f t="shared" si="436"/>
        <v>3887.68</v>
      </c>
      <c r="G3332" s="107">
        <f>ROUND(SUM('NOVO HORIZONTE'!G3332),2)</f>
        <v>0</v>
      </c>
      <c r="H3332" s="107">
        <f t="shared" si="441"/>
        <v>0</v>
      </c>
      <c r="I3332" s="143">
        <f t="shared" si="437"/>
        <v>0</v>
      </c>
      <c r="J3332" s="142"/>
      <c r="K3332" s="228"/>
      <c r="L3332" s="7" t="str">
        <f t="shared" si="438"/>
        <v/>
      </c>
      <c r="M3332" s="7" t="str">
        <f t="shared" si="439"/>
        <v/>
      </c>
      <c r="N3332" s="7" t="str">
        <f t="shared" si="435"/>
        <v/>
      </c>
      <c r="O3332" s="144"/>
      <c r="P3332" s="355">
        <v>0</v>
      </c>
      <c r="Q3332" s="362">
        <f>SUM('NOVO HORIZONTE'!I3332)</f>
        <v>0</v>
      </c>
      <c r="R3332" s="363">
        <f t="shared" si="440"/>
        <v>0</v>
      </c>
      <c r="S3332" s="153">
        <f t="shared" si="434"/>
        <v>0</v>
      </c>
      <c r="T3332" s="364"/>
    </row>
    <row r="3333" ht="22.5" hidden="1" spans="1:20">
      <c r="A3333" s="158">
        <v>97953</v>
      </c>
      <c r="B3333" s="100" t="s">
        <v>252</v>
      </c>
      <c r="C3333" s="104" t="s">
        <v>3491</v>
      </c>
      <c r="D3333" s="94" t="s">
        <v>279</v>
      </c>
      <c r="E3333" s="95">
        <v>1225.21</v>
      </c>
      <c r="F3333" s="96">
        <f t="shared" si="436"/>
        <v>1503.82</v>
      </c>
      <c r="G3333" s="107">
        <f>ROUND(SUM('NOVO HORIZONTE'!G3333),2)</f>
        <v>0</v>
      </c>
      <c r="H3333" s="107">
        <f t="shared" si="441"/>
        <v>0</v>
      </c>
      <c r="I3333" s="143">
        <f t="shared" si="437"/>
        <v>0</v>
      </c>
      <c r="J3333" s="142"/>
      <c r="K3333" s="228"/>
      <c r="L3333" s="7" t="str">
        <f t="shared" si="438"/>
        <v/>
      </c>
      <c r="M3333" s="7" t="str">
        <f t="shared" si="439"/>
        <v/>
      </c>
      <c r="N3333" s="7" t="str">
        <f t="shared" si="435"/>
        <v/>
      </c>
      <c r="O3333" s="144"/>
      <c r="P3333" s="355">
        <v>0</v>
      </c>
      <c r="Q3333" s="362">
        <f>SUM('NOVO HORIZONTE'!I3333)</f>
        <v>0</v>
      </c>
      <c r="R3333" s="363">
        <f t="shared" si="440"/>
        <v>0</v>
      </c>
      <c r="S3333" s="153">
        <f t="shared" si="434"/>
        <v>0</v>
      </c>
      <c r="T3333" s="364"/>
    </row>
    <row r="3334" ht="22.5" hidden="1" spans="1:20">
      <c r="A3334" s="158">
        <v>97955</v>
      </c>
      <c r="B3334" s="100" t="s">
        <v>252</v>
      </c>
      <c r="C3334" s="104" t="s">
        <v>3492</v>
      </c>
      <c r="D3334" s="94" t="s">
        <v>279</v>
      </c>
      <c r="E3334" s="95">
        <v>2655.52</v>
      </c>
      <c r="F3334" s="96">
        <f t="shared" si="436"/>
        <v>3259.39</v>
      </c>
      <c r="G3334" s="107">
        <f>ROUND(SUM('NOVO HORIZONTE'!G3334),2)</f>
        <v>0</v>
      </c>
      <c r="H3334" s="107">
        <f t="shared" si="441"/>
        <v>0</v>
      </c>
      <c r="I3334" s="143">
        <f t="shared" si="437"/>
        <v>0</v>
      </c>
      <c r="J3334" s="142"/>
      <c r="K3334" s="228"/>
      <c r="L3334" s="7" t="str">
        <f t="shared" si="438"/>
        <v/>
      </c>
      <c r="M3334" s="7" t="str">
        <f t="shared" si="439"/>
        <v/>
      </c>
      <c r="N3334" s="7" t="str">
        <f t="shared" si="435"/>
        <v/>
      </c>
      <c r="O3334" s="144"/>
      <c r="P3334" s="355">
        <v>0</v>
      </c>
      <c r="Q3334" s="362">
        <f>SUM('NOVO HORIZONTE'!I3334)</f>
        <v>0</v>
      </c>
      <c r="R3334" s="363">
        <f t="shared" si="440"/>
        <v>0</v>
      </c>
      <c r="S3334" s="153">
        <f t="shared" si="434"/>
        <v>0</v>
      </c>
      <c r="T3334" s="364"/>
    </row>
    <row r="3335" ht="22.5" hidden="1" spans="1:20">
      <c r="A3335" s="158">
        <v>97891</v>
      </c>
      <c r="B3335" s="100" t="s">
        <v>252</v>
      </c>
      <c r="C3335" s="104" t="s">
        <v>3493</v>
      </c>
      <c r="D3335" s="94" t="s">
        <v>279</v>
      </c>
      <c r="E3335" s="95">
        <v>208.61</v>
      </c>
      <c r="F3335" s="96">
        <f t="shared" si="436"/>
        <v>256.05</v>
      </c>
      <c r="G3335" s="107">
        <f>ROUND(SUM('NOVO HORIZONTE'!G3335),2)</f>
        <v>0</v>
      </c>
      <c r="H3335" s="107">
        <f t="shared" si="441"/>
        <v>0</v>
      </c>
      <c r="I3335" s="143">
        <f t="shared" si="437"/>
        <v>0</v>
      </c>
      <c r="J3335" s="142"/>
      <c r="K3335" s="228"/>
      <c r="L3335" s="7" t="str">
        <f t="shared" si="438"/>
        <v/>
      </c>
      <c r="M3335" s="7" t="str">
        <f t="shared" si="439"/>
        <v/>
      </c>
      <c r="N3335" s="7" t="str">
        <f t="shared" si="435"/>
        <v/>
      </c>
      <c r="O3335" s="144"/>
      <c r="P3335" s="355">
        <v>0</v>
      </c>
      <c r="Q3335" s="362">
        <f>SUM('NOVO HORIZONTE'!I3335)</f>
        <v>0</v>
      </c>
      <c r="R3335" s="363">
        <f t="shared" si="440"/>
        <v>0</v>
      </c>
      <c r="S3335" s="153">
        <f t="shared" si="434"/>
        <v>0</v>
      </c>
      <c r="T3335" s="364"/>
    </row>
    <row r="3336" ht="22.5" hidden="1" spans="1:20">
      <c r="A3336" s="158">
        <v>97892</v>
      </c>
      <c r="B3336" s="100" t="s">
        <v>252</v>
      </c>
      <c r="C3336" s="104" t="s">
        <v>3494</v>
      </c>
      <c r="D3336" s="94" t="s">
        <v>279</v>
      </c>
      <c r="E3336" s="95">
        <v>388.86</v>
      </c>
      <c r="F3336" s="96">
        <f t="shared" si="436"/>
        <v>477.29</v>
      </c>
      <c r="G3336" s="107">
        <f>ROUND(SUM('NOVO HORIZONTE'!G3336),2)</f>
        <v>0</v>
      </c>
      <c r="H3336" s="107">
        <f t="shared" si="441"/>
        <v>0</v>
      </c>
      <c r="I3336" s="143">
        <f t="shared" si="437"/>
        <v>0</v>
      </c>
      <c r="J3336" s="142"/>
      <c r="K3336" s="228"/>
      <c r="L3336" s="7" t="str">
        <f t="shared" si="438"/>
        <v/>
      </c>
      <c r="M3336" s="7" t="str">
        <f t="shared" si="439"/>
        <v/>
      </c>
      <c r="N3336" s="7" t="str">
        <f t="shared" si="435"/>
        <v/>
      </c>
      <c r="O3336" s="144"/>
      <c r="P3336" s="355">
        <v>0</v>
      </c>
      <c r="Q3336" s="362">
        <f>SUM('NOVO HORIZONTE'!I3336)</f>
        <v>0</v>
      </c>
      <c r="R3336" s="363">
        <f t="shared" si="440"/>
        <v>0</v>
      </c>
      <c r="S3336" s="153">
        <f t="shared" si="434"/>
        <v>0</v>
      </c>
      <c r="T3336" s="364"/>
    </row>
    <row r="3337" ht="22.5" hidden="1" spans="1:20">
      <c r="A3337" s="158">
        <v>97893</v>
      </c>
      <c r="B3337" s="100" t="s">
        <v>252</v>
      </c>
      <c r="C3337" s="104" t="s">
        <v>3495</v>
      </c>
      <c r="D3337" s="94" t="s">
        <v>279</v>
      </c>
      <c r="E3337" s="95">
        <v>538.29</v>
      </c>
      <c r="F3337" s="96">
        <f t="shared" si="436"/>
        <v>660.7</v>
      </c>
      <c r="G3337" s="107">
        <f>ROUND(SUM('NOVO HORIZONTE'!G3337),2)</f>
        <v>0</v>
      </c>
      <c r="H3337" s="107">
        <f t="shared" si="441"/>
        <v>0</v>
      </c>
      <c r="I3337" s="143">
        <f t="shared" si="437"/>
        <v>0</v>
      </c>
      <c r="J3337" s="142"/>
      <c r="K3337" s="228"/>
      <c r="L3337" s="7" t="str">
        <f t="shared" si="438"/>
        <v/>
      </c>
      <c r="M3337" s="7" t="str">
        <f t="shared" si="439"/>
        <v/>
      </c>
      <c r="N3337" s="7" t="str">
        <f t="shared" si="435"/>
        <v/>
      </c>
      <c r="O3337" s="144"/>
      <c r="P3337" s="355">
        <v>0</v>
      </c>
      <c r="Q3337" s="362">
        <f>SUM('NOVO HORIZONTE'!I3337)</f>
        <v>0</v>
      </c>
      <c r="R3337" s="363">
        <f t="shared" si="440"/>
        <v>0</v>
      </c>
      <c r="S3337" s="153">
        <f t="shared" si="434"/>
        <v>0</v>
      </c>
      <c r="T3337" s="364"/>
    </row>
    <row r="3338" ht="22.5" hidden="1" spans="1:20">
      <c r="A3338" s="158">
        <v>97894</v>
      </c>
      <c r="B3338" s="100" t="s">
        <v>252</v>
      </c>
      <c r="C3338" s="104" t="s">
        <v>3496</v>
      </c>
      <c r="D3338" s="94" t="s">
        <v>279</v>
      </c>
      <c r="E3338" s="95">
        <v>590.13</v>
      </c>
      <c r="F3338" s="96">
        <f t="shared" si="436"/>
        <v>724.33</v>
      </c>
      <c r="G3338" s="107">
        <f>ROUND(SUM('NOVO HORIZONTE'!G3338),2)</f>
        <v>0</v>
      </c>
      <c r="H3338" s="107">
        <f t="shared" si="441"/>
        <v>0</v>
      </c>
      <c r="I3338" s="143">
        <f t="shared" si="437"/>
        <v>0</v>
      </c>
      <c r="J3338" s="142"/>
      <c r="K3338" s="228"/>
      <c r="L3338" s="7" t="str">
        <f t="shared" si="438"/>
        <v/>
      </c>
      <c r="M3338" s="7" t="str">
        <f t="shared" si="439"/>
        <v/>
      </c>
      <c r="N3338" s="7" t="str">
        <f t="shared" si="435"/>
        <v/>
      </c>
      <c r="O3338" s="144"/>
      <c r="P3338" s="355">
        <v>0</v>
      </c>
      <c r="Q3338" s="362">
        <f>SUM('NOVO HORIZONTE'!I3338)</f>
        <v>0</v>
      </c>
      <c r="R3338" s="363">
        <f t="shared" si="440"/>
        <v>0</v>
      </c>
      <c r="S3338" s="153">
        <f t="shared" si="434"/>
        <v>0</v>
      </c>
      <c r="T3338" s="364"/>
    </row>
    <row r="3339" ht="22.5" spans="1:20">
      <c r="A3339" s="158">
        <v>97881</v>
      </c>
      <c r="B3339" s="100" t="s">
        <v>252</v>
      </c>
      <c r="C3339" s="104" t="s">
        <v>3497</v>
      </c>
      <c r="D3339" s="94" t="s">
        <v>279</v>
      </c>
      <c r="E3339" s="95">
        <v>108.09</v>
      </c>
      <c r="F3339" s="96">
        <f t="shared" si="436"/>
        <v>132.67</v>
      </c>
      <c r="G3339" s="107">
        <f>ROUND(SUM('NOVO HORIZONTE'!G3339),2)</f>
        <v>1</v>
      </c>
      <c r="H3339" s="107">
        <f t="shared" si="441"/>
        <v>132.67</v>
      </c>
      <c r="I3339" s="143">
        <f t="shared" si="437"/>
        <v>132.67</v>
      </c>
      <c r="J3339" s="142"/>
      <c r="K3339" s="228"/>
      <c r="L3339" s="7" t="str">
        <f t="shared" si="438"/>
        <v>x</v>
      </c>
      <c r="M3339" s="7" t="str">
        <f t="shared" si="439"/>
        <v>x</v>
      </c>
      <c r="N3339" s="7" t="str">
        <f t="shared" si="435"/>
        <v>x</v>
      </c>
      <c r="O3339" s="144"/>
      <c r="P3339" s="355">
        <v>0</v>
      </c>
      <c r="Q3339" s="362">
        <f>SUM('NOVO HORIZONTE'!I3339)</f>
        <v>132.67</v>
      </c>
      <c r="R3339" s="363">
        <f t="shared" si="440"/>
        <v>0</v>
      </c>
      <c r="S3339" s="153">
        <f t="shared" si="434"/>
        <v>0</v>
      </c>
      <c r="T3339" s="364"/>
    </row>
    <row r="3340" ht="22.5" hidden="1" spans="1:20">
      <c r="A3340" s="158">
        <v>97882</v>
      </c>
      <c r="B3340" s="100" t="s">
        <v>252</v>
      </c>
      <c r="C3340" s="104" t="s">
        <v>3498</v>
      </c>
      <c r="D3340" s="94" t="s">
        <v>279</v>
      </c>
      <c r="E3340" s="95">
        <v>168.28</v>
      </c>
      <c r="F3340" s="96">
        <f t="shared" si="436"/>
        <v>206.55</v>
      </c>
      <c r="G3340" s="107">
        <f>ROUND(SUM('NOVO HORIZONTE'!G3340),2)</f>
        <v>0</v>
      </c>
      <c r="H3340" s="107">
        <f t="shared" si="441"/>
        <v>0</v>
      </c>
      <c r="I3340" s="143">
        <f t="shared" si="437"/>
        <v>0</v>
      </c>
      <c r="J3340" s="142"/>
      <c r="K3340" s="228"/>
      <c r="L3340" s="7" t="str">
        <f t="shared" si="438"/>
        <v/>
      </c>
      <c r="M3340" s="7" t="str">
        <f t="shared" si="439"/>
        <v/>
      </c>
      <c r="N3340" s="7" t="str">
        <f t="shared" si="435"/>
        <v/>
      </c>
      <c r="O3340" s="144"/>
      <c r="P3340" s="355">
        <v>0</v>
      </c>
      <c r="Q3340" s="362">
        <f>SUM('NOVO HORIZONTE'!I3340)</f>
        <v>0</v>
      </c>
      <c r="R3340" s="363">
        <f t="shared" si="440"/>
        <v>0</v>
      </c>
      <c r="S3340" s="153">
        <f t="shared" si="434"/>
        <v>0</v>
      </c>
      <c r="T3340" s="364"/>
    </row>
    <row r="3341" ht="22.5" hidden="1" spans="1:20">
      <c r="A3341" s="158">
        <v>97883</v>
      </c>
      <c r="B3341" s="100" t="s">
        <v>252</v>
      </c>
      <c r="C3341" s="104" t="s">
        <v>3499</v>
      </c>
      <c r="D3341" s="94" t="s">
        <v>279</v>
      </c>
      <c r="E3341" s="95">
        <v>324.05</v>
      </c>
      <c r="F3341" s="96">
        <f t="shared" si="436"/>
        <v>397.74</v>
      </c>
      <c r="G3341" s="107">
        <f>ROUND(SUM('NOVO HORIZONTE'!G3341),2)</f>
        <v>0</v>
      </c>
      <c r="H3341" s="107">
        <f t="shared" si="441"/>
        <v>0</v>
      </c>
      <c r="I3341" s="143">
        <f t="shared" si="437"/>
        <v>0</v>
      </c>
      <c r="J3341" s="142"/>
      <c r="K3341" s="228"/>
      <c r="L3341" s="7" t="str">
        <f t="shared" si="438"/>
        <v/>
      </c>
      <c r="M3341" s="7" t="str">
        <f t="shared" si="439"/>
        <v/>
      </c>
      <c r="N3341" s="7" t="str">
        <f t="shared" si="435"/>
        <v/>
      </c>
      <c r="O3341" s="144"/>
      <c r="P3341" s="355">
        <v>0</v>
      </c>
      <c r="Q3341" s="362">
        <f>SUM('NOVO HORIZONTE'!I3341)</f>
        <v>0</v>
      </c>
      <c r="R3341" s="363">
        <f t="shared" si="440"/>
        <v>0</v>
      </c>
      <c r="S3341" s="153">
        <f t="shared" si="434"/>
        <v>0</v>
      </c>
      <c r="T3341" s="364"/>
    </row>
    <row r="3342" ht="22.5" hidden="1" spans="1:20">
      <c r="A3342" s="158">
        <v>97884</v>
      </c>
      <c r="B3342" s="100" t="s">
        <v>252</v>
      </c>
      <c r="C3342" s="104" t="s">
        <v>3500</v>
      </c>
      <c r="D3342" s="94" t="s">
        <v>279</v>
      </c>
      <c r="E3342" s="95">
        <v>625.81</v>
      </c>
      <c r="F3342" s="96">
        <f t="shared" si="436"/>
        <v>768.12</v>
      </c>
      <c r="G3342" s="107">
        <f>ROUND(SUM('NOVO HORIZONTE'!G3342),2)</f>
        <v>0</v>
      </c>
      <c r="H3342" s="107">
        <f t="shared" si="441"/>
        <v>0</v>
      </c>
      <c r="I3342" s="143">
        <f t="shared" si="437"/>
        <v>0</v>
      </c>
      <c r="J3342" s="142"/>
      <c r="K3342" s="228"/>
      <c r="L3342" s="7" t="str">
        <f t="shared" si="438"/>
        <v/>
      </c>
      <c r="M3342" s="7" t="str">
        <f t="shared" si="439"/>
        <v/>
      </c>
      <c r="N3342" s="7" t="str">
        <f t="shared" si="435"/>
        <v/>
      </c>
      <c r="O3342" s="144"/>
      <c r="P3342" s="355">
        <v>0</v>
      </c>
      <c r="Q3342" s="362">
        <f>SUM('NOVO HORIZONTE'!I3342)</f>
        <v>0</v>
      </c>
      <c r="R3342" s="363">
        <f t="shared" si="440"/>
        <v>0</v>
      </c>
      <c r="S3342" s="153">
        <f t="shared" si="434"/>
        <v>0</v>
      </c>
      <c r="T3342" s="364"/>
    </row>
    <row r="3343" ht="22.5" hidden="1" spans="1:20">
      <c r="A3343" s="158">
        <v>97885</v>
      </c>
      <c r="B3343" s="100" t="s">
        <v>252</v>
      </c>
      <c r="C3343" s="104" t="s">
        <v>3501</v>
      </c>
      <c r="D3343" s="94" t="s">
        <v>279</v>
      </c>
      <c r="E3343" s="95">
        <v>954.37</v>
      </c>
      <c r="F3343" s="96">
        <f t="shared" si="436"/>
        <v>1171.39</v>
      </c>
      <c r="G3343" s="107">
        <f>ROUND(SUM('NOVO HORIZONTE'!G3343),2)</f>
        <v>0</v>
      </c>
      <c r="H3343" s="107">
        <f t="shared" si="441"/>
        <v>0</v>
      </c>
      <c r="I3343" s="143">
        <f t="shared" si="437"/>
        <v>0</v>
      </c>
      <c r="J3343" s="142"/>
      <c r="K3343" s="228"/>
      <c r="L3343" s="7" t="str">
        <f t="shared" si="438"/>
        <v/>
      </c>
      <c r="M3343" s="7" t="str">
        <f t="shared" si="439"/>
        <v/>
      </c>
      <c r="N3343" s="7" t="str">
        <f t="shared" si="435"/>
        <v/>
      </c>
      <c r="O3343" s="144"/>
      <c r="P3343" s="355">
        <v>0</v>
      </c>
      <c r="Q3343" s="362">
        <f>SUM('NOVO HORIZONTE'!I3343)</f>
        <v>0</v>
      </c>
      <c r="R3343" s="363">
        <f t="shared" si="440"/>
        <v>0</v>
      </c>
      <c r="S3343" s="153">
        <f t="shared" si="434"/>
        <v>0</v>
      </c>
      <c r="T3343" s="364"/>
    </row>
    <row r="3344" ht="22.5" hidden="1" spans="1:20">
      <c r="A3344" s="158">
        <v>91945</v>
      </c>
      <c r="B3344" s="100" t="s">
        <v>252</v>
      </c>
      <c r="C3344" s="104" t="s">
        <v>3502</v>
      </c>
      <c r="D3344" s="94" t="s">
        <v>279</v>
      </c>
      <c r="E3344" s="95">
        <v>11.14</v>
      </c>
      <c r="F3344" s="96">
        <f t="shared" si="436"/>
        <v>13.67</v>
      </c>
      <c r="G3344" s="107">
        <f>ROUND(SUM('NOVO HORIZONTE'!G3344),2)</f>
        <v>0</v>
      </c>
      <c r="H3344" s="107">
        <f t="shared" si="441"/>
        <v>0</v>
      </c>
      <c r="I3344" s="143">
        <f t="shared" si="437"/>
        <v>0</v>
      </c>
      <c r="J3344" s="142"/>
      <c r="K3344" s="228"/>
      <c r="L3344" s="7" t="str">
        <f t="shared" si="438"/>
        <v/>
      </c>
      <c r="M3344" s="7" t="str">
        <f t="shared" si="439"/>
        <v/>
      </c>
      <c r="N3344" s="7" t="str">
        <f t="shared" si="435"/>
        <v/>
      </c>
      <c r="O3344" s="144"/>
      <c r="P3344" s="355">
        <v>0</v>
      </c>
      <c r="Q3344" s="362">
        <f>SUM('NOVO HORIZONTE'!I3344)</f>
        <v>0</v>
      </c>
      <c r="R3344" s="363">
        <f t="shared" si="440"/>
        <v>0</v>
      </c>
      <c r="S3344" s="153">
        <f t="shared" si="434"/>
        <v>0</v>
      </c>
      <c r="T3344" s="364"/>
    </row>
    <row r="3345" ht="22.5" hidden="1" spans="1:20">
      <c r="A3345" s="158">
        <v>91946</v>
      </c>
      <c r="B3345" s="100" t="s">
        <v>252</v>
      </c>
      <c r="C3345" s="104" t="s">
        <v>3503</v>
      </c>
      <c r="D3345" s="94" t="s">
        <v>279</v>
      </c>
      <c r="E3345" s="95">
        <v>9.23</v>
      </c>
      <c r="F3345" s="96">
        <f t="shared" si="436"/>
        <v>11.33</v>
      </c>
      <c r="G3345" s="107">
        <f>ROUND(SUM('NOVO HORIZONTE'!G3345),2)</f>
        <v>0</v>
      </c>
      <c r="H3345" s="107">
        <f t="shared" si="441"/>
        <v>0</v>
      </c>
      <c r="I3345" s="143">
        <f t="shared" si="437"/>
        <v>0</v>
      </c>
      <c r="J3345" s="142"/>
      <c r="K3345" s="228"/>
      <c r="L3345" s="7" t="str">
        <f t="shared" si="438"/>
        <v/>
      </c>
      <c r="M3345" s="7" t="str">
        <f t="shared" si="439"/>
        <v/>
      </c>
      <c r="N3345" s="7" t="str">
        <f t="shared" si="435"/>
        <v/>
      </c>
      <c r="O3345" s="144"/>
      <c r="P3345" s="355">
        <v>0</v>
      </c>
      <c r="Q3345" s="362">
        <f>SUM('NOVO HORIZONTE'!I3345)</f>
        <v>0</v>
      </c>
      <c r="R3345" s="363">
        <f t="shared" si="440"/>
        <v>0</v>
      </c>
      <c r="S3345" s="153">
        <f t="shared" si="434"/>
        <v>0</v>
      </c>
      <c r="T3345" s="364"/>
    </row>
    <row r="3346" ht="22.5" hidden="1" spans="1:20">
      <c r="A3346" s="158">
        <v>91947</v>
      </c>
      <c r="B3346" s="100" t="s">
        <v>252</v>
      </c>
      <c r="C3346" s="104" t="s">
        <v>3504</v>
      </c>
      <c r="D3346" s="94" t="s">
        <v>279</v>
      </c>
      <c r="E3346" s="95">
        <v>8.04</v>
      </c>
      <c r="F3346" s="96">
        <f t="shared" si="436"/>
        <v>9.87</v>
      </c>
      <c r="G3346" s="107">
        <f>ROUND(SUM('NOVO HORIZONTE'!G3346),2)</f>
        <v>0</v>
      </c>
      <c r="H3346" s="107">
        <f t="shared" si="441"/>
        <v>0</v>
      </c>
      <c r="I3346" s="143">
        <f t="shared" si="437"/>
        <v>0</v>
      </c>
      <c r="J3346" s="142"/>
      <c r="K3346" s="228"/>
      <c r="L3346" s="7" t="str">
        <f t="shared" si="438"/>
        <v/>
      </c>
      <c r="M3346" s="7" t="str">
        <f t="shared" si="439"/>
        <v/>
      </c>
      <c r="N3346" s="7" t="str">
        <f t="shared" si="435"/>
        <v/>
      </c>
      <c r="O3346" s="144"/>
      <c r="P3346" s="355">
        <v>0</v>
      </c>
      <c r="Q3346" s="362">
        <f>SUM('NOVO HORIZONTE'!I3346)</f>
        <v>0</v>
      </c>
      <c r="R3346" s="363">
        <f t="shared" si="440"/>
        <v>0</v>
      </c>
      <c r="S3346" s="153">
        <f t="shared" si="434"/>
        <v>0</v>
      </c>
      <c r="T3346" s="364"/>
    </row>
    <row r="3347" ht="22.5" hidden="1" spans="1:20">
      <c r="A3347" s="158">
        <v>91949</v>
      </c>
      <c r="B3347" s="100" t="s">
        <v>252</v>
      </c>
      <c r="C3347" s="104" t="s">
        <v>3505</v>
      </c>
      <c r="D3347" s="94" t="s">
        <v>279</v>
      </c>
      <c r="E3347" s="95">
        <v>16.88</v>
      </c>
      <c r="F3347" s="96">
        <f t="shared" si="436"/>
        <v>20.72</v>
      </c>
      <c r="G3347" s="107">
        <f>ROUND(SUM('NOVO HORIZONTE'!G3347),2)</f>
        <v>0</v>
      </c>
      <c r="H3347" s="107">
        <f t="shared" si="441"/>
        <v>0</v>
      </c>
      <c r="I3347" s="143">
        <f t="shared" si="437"/>
        <v>0</v>
      </c>
      <c r="J3347" s="142"/>
      <c r="K3347" s="228"/>
      <c r="L3347" s="7" t="str">
        <f t="shared" si="438"/>
        <v/>
      </c>
      <c r="M3347" s="7" t="str">
        <f t="shared" si="439"/>
        <v/>
      </c>
      <c r="N3347" s="7" t="str">
        <f t="shared" si="435"/>
        <v/>
      </c>
      <c r="O3347" s="144"/>
      <c r="P3347" s="355">
        <v>0</v>
      </c>
      <c r="Q3347" s="362">
        <f>SUM('NOVO HORIZONTE'!I3347)</f>
        <v>0</v>
      </c>
      <c r="R3347" s="363">
        <f t="shared" si="440"/>
        <v>0</v>
      </c>
      <c r="S3347" s="153">
        <f t="shared" si="434"/>
        <v>0</v>
      </c>
      <c r="T3347" s="364"/>
    </row>
    <row r="3348" ht="22.5" hidden="1" spans="1:20">
      <c r="A3348" s="158">
        <v>91950</v>
      </c>
      <c r="B3348" s="100" t="s">
        <v>252</v>
      </c>
      <c r="C3348" s="104" t="s">
        <v>3506</v>
      </c>
      <c r="D3348" s="94" t="s">
        <v>279</v>
      </c>
      <c r="E3348" s="95">
        <v>14.58</v>
      </c>
      <c r="F3348" s="96">
        <f t="shared" si="436"/>
        <v>17.9</v>
      </c>
      <c r="G3348" s="107">
        <f>ROUND(SUM('NOVO HORIZONTE'!G3348),2)</f>
        <v>0</v>
      </c>
      <c r="H3348" s="107">
        <f t="shared" si="441"/>
        <v>0</v>
      </c>
      <c r="I3348" s="143">
        <f t="shared" si="437"/>
        <v>0</v>
      </c>
      <c r="J3348" s="142"/>
      <c r="K3348" s="145"/>
      <c r="L3348" s="7" t="str">
        <f t="shared" si="438"/>
        <v/>
      </c>
      <c r="M3348" s="7" t="str">
        <f t="shared" si="439"/>
        <v/>
      </c>
      <c r="N3348" s="7" t="str">
        <f t="shared" si="435"/>
        <v/>
      </c>
      <c r="O3348" s="144"/>
      <c r="P3348" s="355">
        <v>0</v>
      </c>
      <c r="Q3348" s="362">
        <f>SUM('NOVO HORIZONTE'!I3348)</f>
        <v>0</v>
      </c>
      <c r="R3348" s="363">
        <f t="shared" si="440"/>
        <v>0</v>
      </c>
      <c r="S3348" s="153">
        <f t="shared" si="434"/>
        <v>0</v>
      </c>
      <c r="T3348" s="364"/>
    </row>
    <row r="3349" ht="22.5" hidden="1" spans="1:20">
      <c r="A3349" s="158">
        <v>91951</v>
      </c>
      <c r="B3349" s="100" t="s">
        <v>252</v>
      </c>
      <c r="C3349" s="104" t="s">
        <v>3507</v>
      </c>
      <c r="D3349" s="94" t="s">
        <v>279</v>
      </c>
      <c r="E3349" s="95">
        <v>13.19</v>
      </c>
      <c r="F3349" s="96">
        <f t="shared" si="436"/>
        <v>16.19</v>
      </c>
      <c r="G3349" s="107">
        <f>ROUND(SUM('NOVO HORIZONTE'!G3349),2)</f>
        <v>0</v>
      </c>
      <c r="H3349" s="107">
        <f t="shared" si="441"/>
        <v>0</v>
      </c>
      <c r="I3349" s="143">
        <f t="shared" si="437"/>
        <v>0</v>
      </c>
      <c r="J3349" s="142"/>
      <c r="K3349" s="228"/>
      <c r="L3349" s="7" t="str">
        <f t="shared" si="438"/>
        <v/>
      </c>
      <c r="M3349" s="7" t="str">
        <f t="shared" si="439"/>
        <v/>
      </c>
      <c r="N3349" s="7" t="str">
        <f t="shared" si="435"/>
        <v/>
      </c>
      <c r="O3349" s="144"/>
      <c r="P3349" s="355">
        <v>0</v>
      </c>
      <c r="Q3349" s="362">
        <f>SUM('NOVO HORIZONTE'!I3349)</f>
        <v>0</v>
      </c>
      <c r="R3349" s="363">
        <f t="shared" si="440"/>
        <v>0</v>
      </c>
      <c r="S3349" s="153">
        <f t="shared" si="434"/>
        <v>0</v>
      </c>
      <c r="T3349" s="364"/>
    </row>
    <row r="3350" ht="12.75" hidden="1" spans="1:20">
      <c r="A3350" s="154" t="s">
        <v>3508</v>
      </c>
      <c r="B3350" s="100"/>
      <c r="C3350" s="161" t="s">
        <v>3509</v>
      </c>
      <c r="D3350" s="94">
        <v>0</v>
      </c>
      <c r="E3350" s="95">
        <v>0</v>
      </c>
      <c r="F3350" s="96">
        <f t="shared" si="436"/>
        <v>0</v>
      </c>
      <c r="G3350" s="187">
        <f>ROUND(SUM('NOVO HORIZONTE'!G3350),2)</f>
        <v>0</v>
      </c>
      <c r="H3350" s="187">
        <f t="shared" si="441"/>
        <v>0</v>
      </c>
      <c r="I3350" s="188">
        <f t="shared" si="437"/>
        <v>0</v>
      </c>
      <c r="J3350" s="142"/>
      <c r="K3350" s="145" t="str">
        <f>IF(OR(SUM(I3351:I3364)&gt;0,SUM(I3351:I3364)&gt;0),"xx","")</f>
        <v/>
      </c>
      <c r="L3350" s="7" t="str">
        <f t="shared" si="438"/>
        <v/>
      </c>
      <c r="M3350" s="7" t="str">
        <f t="shared" si="439"/>
        <v/>
      </c>
      <c r="N3350" s="7" t="str">
        <f t="shared" si="435"/>
        <v/>
      </c>
      <c r="O3350" s="144"/>
      <c r="P3350" s="375"/>
      <c r="Q3350" s="362">
        <f>SUM('NOVO HORIZONTE'!I3350)</f>
        <v>0</v>
      </c>
      <c r="R3350" s="363">
        <f t="shared" si="440"/>
        <v>0</v>
      </c>
      <c r="S3350" s="153">
        <f t="shared" si="434"/>
        <v>0</v>
      </c>
      <c r="T3350" s="364"/>
    </row>
    <row r="3351" ht="22.5" hidden="1" spans="1:20">
      <c r="A3351" s="158">
        <v>101946</v>
      </c>
      <c r="B3351" s="100" t="s">
        <v>252</v>
      </c>
      <c r="C3351" s="104" t="s">
        <v>3510</v>
      </c>
      <c r="D3351" s="94" t="s">
        <v>279</v>
      </c>
      <c r="E3351" s="95">
        <v>191.01</v>
      </c>
      <c r="F3351" s="96">
        <f t="shared" si="436"/>
        <v>234.45</v>
      </c>
      <c r="G3351" s="107">
        <f>ROUND(SUM('NOVO HORIZONTE'!G3351),2)</f>
        <v>0</v>
      </c>
      <c r="H3351" s="107">
        <f t="shared" si="441"/>
        <v>0</v>
      </c>
      <c r="I3351" s="143">
        <f t="shared" si="437"/>
        <v>0</v>
      </c>
      <c r="J3351" s="142"/>
      <c r="K3351" s="228"/>
      <c r="L3351" s="7" t="str">
        <f t="shared" si="438"/>
        <v/>
      </c>
      <c r="M3351" s="7" t="str">
        <f t="shared" si="439"/>
        <v/>
      </c>
      <c r="N3351" s="7" t="str">
        <f t="shared" si="435"/>
        <v/>
      </c>
      <c r="O3351" s="144"/>
      <c r="P3351" s="355">
        <v>0</v>
      </c>
      <c r="Q3351" s="362">
        <f>SUM('NOVO HORIZONTE'!I3351)</f>
        <v>0</v>
      </c>
      <c r="R3351" s="363">
        <f t="shared" si="440"/>
        <v>0</v>
      </c>
      <c r="S3351" s="153">
        <f t="shared" si="434"/>
        <v>0</v>
      </c>
      <c r="T3351" s="364"/>
    </row>
    <row r="3352" ht="22.5" hidden="1" spans="1:20">
      <c r="A3352" s="158">
        <v>97362</v>
      </c>
      <c r="B3352" s="100" t="s">
        <v>252</v>
      </c>
      <c r="C3352" s="104" t="s">
        <v>3511</v>
      </c>
      <c r="D3352" s="94" t="s">
        <v>279</v>
      </c>
      <c r="E3352" s="95">
        <v>2474.29</v>
      </c>
      <c r="F3352" s="96">
        <f t="shared" si="436"/>
        <v>3036.94</v>
      </c>
      <c r="G3352" s="107">
        <f>ROUND(SUM('NOVO HORIZONTE'!G3352),2)</f>
        <v>0</v>
      </c>
      <c r="H3352" s="107">
        <f t="shared" si="441"/>
        <v>0</v>
      </c>
      <c r="I3352" s="143">
        <f t="shared" si="437"/>
        <v>0</v>
      </c>
      <c r="J3352" s="142"/>
      <c r="K3352" s="228"/>
      <c r="L3352" s="7" t="str">
        <f t="shared" si="438"/>
        <v/>
      </c>
      <c r="M3352" s="7" t="str">
        <f t="shared" si="439"/>
        <v/>
      </c>
      <c r="N3352" s="7" t="str">
        <f t="shared" si="435"/>
        <v/>
      </c>
      <c r="O3352" s="144"/>
      <c r="P3352" s="355">
        <v>0</v>
      </c>
      <c r="Q3352" s="362">
        <f>SUM('NOVO HORIZONTE'!I3352)</f>
        <v>0</v>
      </c>
      <c r="R3352" s="363">
        <f t="shared" si="440"/>
        <v>0</v>
      </c>
      <c r="S3352" s="153">
        <f t="shared" si="434"/>
        <v>0</v>
      </c>
      <c r="T3352" s="364"/>
    </row>
    <row r="3353" ht="22.5" hidden="1" spans="1:20">
      <c r="A3353" s="158">
        <v>97359</v>
      </c>
      <c r="B3353" s="100" t="s">
        <v>252</v>
      </c>
      <c r="C3353" s="104" t="s">
        <v>3512</v>
      </c>
      <c r="D3353" s="94" t="s">
        <v>279</v>
      </c>
      <c r="E3353" s="95">
        <v>4248.38</v>
      </c>
      <c r="F3353" s="96">
        <f t="shared" si="436"/>
        <v>5214.46</v>
      </c>
      <c r="G3353" s="107">
        <f>ROUND(SUM('NOVO HORIZONTE'!G3353),2)</f>
        <v>0</v>
      </c>
      <c r="H3353" s="107">
        <f t="shared" si="441"/>
        <v>0</v>
      </c>
      <c r="I3353" s="143">
        <f t="shared" si="437"/>
        <v>0</v>
      </c>
      <c r="J3353" s="142"/>
      <c r="K3353" s="228"/>
      <c r="L3353" s="7" t="str">
        <f t="shared" si="438"/>
        <v/>
      </c>
      <c r="M3353" s="7" t="str">
        <f t="shared" si="439"/>
        <v/>
      </c>
      <c r="N3353" s="7" t="str">
        <f t="shared" si="435"/>
        <v/>
      </c>
      <c r="O3353" s="144"/>
      <c r="P3353" s="355">
        <v>0</v>
      </c>
      <c r="Q3353" s="362">
        <f>SUM('NOVO HORIZONTE'!I3353)</f>
        <v>0</v>
      </c>
      <c r="R3353" s="363">
        <f t="shared" si="440"/>
        <v>0</v>
      </c>
      <c r="S3353" s="153">
        <f t="shared" ref="S3353:S3416" si="442">IF(R3353=0,0,IF(R3353&gt;0,"c","b"))</f>
        <v>0</v>
      </c>
      <c r="T3353" s="364"/>
    </row>
    <row r="3354" ht="22.5" hidden="1" spans="1:20">
      <c r="A3354" s="158">
        <v>97360</v>
      </c>
      <c r="B3354" s="100" t="s">
        <v>252</v>
      </c>
      <c r="C3354" s="104" t="s">
        <v>3513</v>
      </c>
      <c r="D3354" s="94" t="s">
        <v>279</v>
      </c>
      <c r="E3354" s="95">
        <v>8185.52</v>
      </c>
      <c r="F3354" s="96">
        <f t="shared" si="436"/>
        <v>10046.91</v>
      </c>
      <c r="G3354" s="107">
        <f>ROUND(SUM('NOVO HORIZONTE'!G3354),2)</f>
        <v>0</v>
      </c>
      <c r="H3354" s="107">
        <f t="shared" si="441"/>
        <v>0</v>
      </c>
      <c r="I3354" s="143">
        <f t="shared" si="437"/>
        <v>0</v>
      </c>
      <c r="J3354" s="142"/>
      <c r="K3354" s="228"/>
      <c r="L3354" s="7" t="str">
        <f t="shared" si="438"/>
        <v/>
      </c>
      <c r="M3354" s="7" t="str">
        <f t="shared" si="439"/>
        <v/>
      </c>
      <c r="N3354" s="7" t="str">
        <f t="shared" si="435"/>
        <v/>
      </c>
      <c r="O3354" s="144"/>
      <c r="P3354" s="355">
        <v>0</v>
      </c>
      <c r="Q3354" s="362">
        <f>SUM('NOVO HORIZONTE'!I3354)</f>
        <v>0</v>
      </c>
      <c r="R3354" s="363">
        <f t="shared" si="440"/>
        <v>0</v>
      </c>
      <c r="S3354" s="153">
        <f t="shared" si="442"/>
        <v>0</v>
      </c>
      <c r="T3354" s="364"/>
    </row>
    <row r="3355" ht="22.5" hidden="1" spans="1:20">
      <c r="A3355" s="158">
        <v>97361</v>
      </c>
      <c r="B3355" s="100" t="s">
        <v>252</v>
      </c>
      <c r="C3355" s="104" t="s">
        <v>3514</v>
      </c>
      <c r="D3355" s="94" t="s">
        <v>279</v>
      </c>
      <c r="E3355" s="95">
        <v>10914.04</v>
      </c>
      <c r="F3355" s="96">
        <f t="shared" si="436"/>
        <v>13395.89</v>
      </c>
      <c r="G3355" s="107">
        <f>ROUND(SUM('NOVO HORIZONTE'!G3355),2)</f>
        <v>0</v>
      </c>
      <c r="H3355" s="107">
        <f t="shared" si="441"/>
        <v>0</v>
      </c>
      <c r="I3355" s="143">
        <f t="shared" si="437"/>
        <v>0</v>
      </c>
      <c r="J3355" s="142"/>
      <c r="K3355" s="228"/>
      <c r="L3355" s="7" t="str">
        <f t="shared" si="438"/>
        <v/>
      </c>
      <c r="M3355" s="7" t="str">
        <f t="shared" si="439"/>
        <v/>
      </c>
      <c r="N3355" s="7" t="str">
        <f t="shared" si="435"/>
        <v/>
      </c>
      <c r="O3355" s="144"/>
      <c r="P3355" s="355">
        <v>0</v>
      </c>
      <c r="Q3355" s="362">
        <f>SUM('NOVO HORIZONTE'!I3355)</f>
        <v>0</v>
      </c>
      <c r="R3355" s="363">
        <f t="shared" si="440"/>
        <v>0</v>
      </c>
      <c r="S3355" s="153">
        <f t="shared" si="442"/>
        <v>0</v>
      </c>
      <c r="T3355" s="364"/>
    </row>
    <row r="3356" ht="22.5" hidden="1" spans="1:20">
      <c r="A3356" s="158">
        <v>101875</v>
      </c>
      <c r="B3356" s="100" t="s">
        <v>252</v>
      </c>
      <c r="C3356" s="104" t="s">
        <v>3515</v>
      </c>
      <c r="D3356" s="94" t="s">
        <v>279</v>
      </c>
      <c r="E3356" s="95">
        <v>527.43</v>
      </c>
      <c r="F3356" s="96">
        <f t="shared" si="436"/>
        <v>647.37</v>
      </c>
      <c r="G3356" s="107">
        <f>ROUND(SUM('NOVO HORIZONTE'!G3356),2)</f>
        <v>0</v>
      </c>
      <c r="H3356" s="107">
        <f t="shared" si="441"/>
        <v>0</v>
      </c>
      <c r="I3356" s="143">
        <f t="shared" si="437"/>
        <v>0</v>
      </c>
      <c r="J3356" s="142"/>
      <c r="K3356" s="228"/>
      <c r="L3356" s="7" t="str">
        <f t="shared" si="438"/>
        <v/>
      </c>
      <c r="M3356" s="7" t="str">
        <f t="shared" si="439"/>
        <v/>
      </c>
      <c r="N3356" s="7" t="str">
        <f t="shared" si="435"/>
        <v/>
      </c>
      <c r="O3356" s="144"/>
      <c r="P3356" s="355">
        <v>0</v>
      </c>
      <c r="Q3356" s="362">
        <f>SUM('NOVO HORIZONTE'!I3356)</f>
        <v>0</v>
      </c>
      <c r="R3356" s="363">
        <f t="shared" si="440"/>
        <v>0</v>
      </c>
      <c r="S3356" s="153">
        <f t="shared" si="442"/>
        <v>0</v>
      </c>
      <c r="T3356" s="364"/>
    </row>
    <row r="3357" ht="22.5" hidden="1" spans="1:20">
      <c r="A3357" s="158">
        <v>101876</v>
      </c>
      <c r="B3357" s="100" t="s">
        <v>252</v>
      </c>
      <c r="C3357" s="104" t="s">
        <v>3516</v>
      </c>
      <c r="D3357" s="94" t="s">
        <v>279</v>
      </c>
      <c r="E3357" s="95">
        <v>95.28</v>
      </c>
      <c r="F3357" s="96">
        <f t="shared" si="436"/>
        <v>116.95</v>
      </c>
      <c r="G3357" s="107">
        <f>ROUND(SUM('NOVO HORIZONTE'!G3357),2)</f>
        <v>0</v>
      </c>
      <c r="H3357" s="107">
        <f t="shared" si="441"/>
        <v>0</v>
      </c>
      <c r="I3357" s="143">
        <f t="shared" si="437"/>
        <v>0</v>
      </c>
      <c r="J3357" s="142"/>
      <c r="K3357" s="228"/>
      <c r="L3357" s="7" t="str">
        <f t="shared" si="438"/>
        <v/>
      </c>
      <c r="M3357" s="7" t="str">
        <f t="shared" si="439"/>
        <v/>
      </c>
      <c r="N3357" s="7" t="str">
        <f t="shared" si="435"/>
        <v/>
      </c>
      <c r="O3357" s="144"/>
      <c r="P3357" s="355">
        <v>0</v>
      </c>
      <c r="Q3357" s="362">
        <f>SUM('NOVO HORIZONTE'!I3357)</f>
        <v>0</v>
      </c>
      <c r="R3357" s="363">
        <f t="shared" si="440"/>
        <v>0</v>
      </c>
      <c r="S3357" s="153">
        <f t="shared" si="442"/>
        <v>0</v>
      </c>
      <c r="T3357" s="364"/>
    </row>
    <row r="3358" ht="22.5" hidden="1" spans="1:20">
      <c r="A3358" s="158">
        <v>101877</v>
      </c>
      <c r="B3358" s="100" t="s">
        <v>252</v>
      </c>
      <c r="C3358" s="104" t="s">
        <v>3517</v>
      </c>
      <c r="D3358" s="94" t="s">
        <v>279</v>
      </c>
      <c r="E3358" s="95">
        <v>65.82</v>
      </c>
      <c r="F3358" s="96">
        <f t="shared" si="436"/>
        <v>80.79</v>
      </c>
      <c r="G3358" s="107">
        <f>ROUND(SUM('NOVO HORIZONTE'!G3358),2)</f>
        <v>0</v>
      </c>
      <c r="H3358" s="107">
        <f t="shared" si="441"/>
        <v>0</v>
      </c>
      <c r="I3358" s="143">
        <f t="shared" si="437"/>
        <v>0</v>
      </c>
      <c r="J3358" s="142"/>
      <c r="K3358" s="228"/>
      <c r="L3358" s="7" t="str">
        <f t="shared" si="438"/>
        <v/>
      </c>
      <c r="M3358" s="7" t="str">
        <f t="shared" si="439"/>
        <v/>
      </c>
      <c r="N3358" s="7" t="str">
        <f t="shared" si="435"/>
        <v/>
      </c>
      <c r="O3358" s="144"/>
      <c r="P3358" s="355">
        <v>0</v>
      </c>
      <c r="Q3358" s="362">
        <f>SUM('NOVO HORIZONTE'!I3358)</f>
        <v>0</v>
      </c>
      <c r="R3358" s="363">
        <f t="shared" si="440"/>
        <v>0</v>
      </c>
      <c r="S3358" s="153">
        <f t="shared" si="442"/>
        <v>0</v>
      </c>
      <c r="T3358" s="364"/>
    </row>
    <row r="3359" ht="22.5" hidden="1" spans="1:20">
      <c r="A3359" s="158">
        <v>101878</v>
      </c>
      <c r="B3359" s="100" t="s">
        <v>252</v>
      </c>
      <c r="C3359" s="104" t="s">
        <v>3518</v>
      </c>
      <c r="D3359" s="94" t="s">
        <v>279</v>
      </c>
      <c r="E3359" s="95">
        <v>728.23</v>
      </c>
      <c r="F3359" s="96">
        <f t="shared" si="436"/>
        <v>893.83</v>
      </c>
      <c r="G3359" s="107">
        <f>ROUND(SUM('NOVO HORIZONTE'!G3359),2)</f>
        <v>0</v>
      </c>
      <c r="H3359" s="107">
        <f t="shared" si="441"/>
        <v>0</v>
      </c>
      <c r="I3359" s="143">
        <f t="shared" si="437"/>
        <v>0</v>
      </c>
      <c r="J3359" s="142"/>
      <c r="K3359" s="228"/>
      <c r="L3359" s="7" t="str">
        <f t="shared" si="438"/>
        <v/>
      </c>
      <c r="M3359" s="7" t="str">
        <f t="shared" si="439"/>
        <v/>
      </c>
      <c r="N3359" s="7" t="str">
        <f t="shared" si="435"/>
        <v/>
      </c>
      <c r="O3359" s="144"/>
      <c r="P3359" s="355">
        <v>0</v>
      </c>
      <c r="Q3359" s="362">
        <f>SUM('NOVO HORIZONTE'!I3359)</f>
        <v>0</v>
      </c>
      <c r="R3359" s="363">
        <f t="shared" si="440"/>
        <v>0</v>
      </c>
      <c r="S3359" s="153">
        <f t="shared" si="442"/>
        <v>0</v>
      </c>
      <c r="T3359" s="364"/>
    </row>
    <row r="3360" ht="22.5" hidden="1" spans="1:20">
      <c r="A3360" s="158">
        <v>101879</v>
      </c>
      <c r="B3360" s="100" t="s">
        <v>252</v>
      </c>
      <c r="C3360" s="104" t="s">
        <v>3519</v>
      </c>
      <c r="D3360" s="94" t="s">
        <v>279</v>
      </c>
      <c r="E3360" s="95">
        <v>764.5</v>
      </c>
      <c r="F3360" s="96">
        <f t="shared" si="436"/>
        <v>938.35</v>
      </c>
      <c r="G3360" s="107">
        <f>ROUND(SUM('NOVO HORIZONTE'!G3360),2)</f>
        <v>0</v>
      </c>
      <c r="H3360" s="107">
        <f t="shared" si="441"/>
        <v>0</v>
      </c>
      <c r="I3360" s="143">
        <f t="shared" si="437"/>
        <v>0</v>
      </c>
      <c r="J3360" s="142"/>
      <c r="K3360" s="228"/>
      <c r="L3360" s="7" t="str">
        <f t="shared" si="438"/>
        <v/>
      </c>
      <c r="M3360" s="7" t="str">
        <f t="shared" si="439"/>
        <v/>
      </c>
      <c r="N3360" s="7" t="str">
        <f t="shared" si="435"/>
        <v/>
      </c>
      <c r="O3360" s="144"/>
      <c r="P3360" s="355">
        <v>0</v>
      </c>
      <c r="Q3360" s="362">
        <f>SUM('NOVO HORIZONTE'!I3360)</f>
        <v>0</v>
      </c>
      <c r="R3360" s="363">
        <f t="shared" si="440"/>
        <v>0</v>
      </c>
      <c r="S3360" s="153">
        <f t="shared" si="442"/>
        <v>0</v>
      </c>
      <c r="T3360" s="364"/>
    </row>
    <row r="3361" ht="22.5" hidden="1" spans="1:20">
      <c r="A3361" s="158">
        <v>101880</v>
      </c>
      <c r="B3361" s="100" t="s">
        <v>252</v>
      </c>
      <c r="C3361" s="104" t="s">
        <v>3520</v>
      </c>
      <c r="D3361" s="94" t="s">
        <v>279</v>
      </c>
      <c r="E3361" s="95">
        <v>879.71</v>
      </c>
      <c r="F3361" s="96">
        <f t="shared" si="436"/>
        <v>1079.76</v>
      </c>
      <c r="G3361" s="107">
        <f>ROUND(SUM('NOVO HORIZONTE'!G3361),2)</f>
        <v>0</v>
      </c>
      <c r="H3361" s="107">
        <f t="shared" si="441"/>
        <v>0</v>
      </c>
      <c r="I3361" s="143">
        <f t="shared" si="437"/>
        <v>0</v>
      </c>
      <c r="J3361" s="142"/>
      <c r="K3361" s="228"/>
      <c r="L3361" s="7" t="str">
        <f t="shared" si="438"/>
        <v/>
      </c>
      <c r="M3361" s="7" t="str">
        <f t="shared" si="439"/>
        <v/>
      </c>
      <c r="N3361" s="7" t="str">
        <f t="shared" si="435"/>
        <v/>
      </c>
      <c r="O3361" s="144"/>
      <c r="P3361" s="355">
        <v>0</v>
      </c>
      <c r="Q3361" s="362">
        <f>SUM('NOVO HORIZONTE'!I3361)</f>
        <v>0</v>
      </c>
      <c r="R3361" s="363">
        <f t="shared" si="440"/>
        <v>0</v>
      </c>
      <c r="S3361" s="153">
        <f t="shared" si="442"/>
        <v>0</v>
      </c>
      <c r="T3361" s="364"/>
    </row>
    <row r="3362" ht="22.5" hidden="1" spans="1:20">
      <c r="A3362" s="158">
        <v>101881</v>
      </c>
      <c r="B3362" s="100" t="s">
        <v>252</v>
      </c>
      <c r="C3362" s="104" t="s">
        <v>3521</v>
      </c>
      <c r="D3362" s="94" t="s">
        <v>279</v>
      </c>
      <c r="E3362" s="95">
        <v>1267.34</v>
      </c>
      <c r="F3362" s="96">
        <f t="shared" si="436"/>
        <v>1555.53</v>
      </c>
      <c r="G3362" s="107">
        <f>ROUND(SUM('NOVO HORIZONTE'!G3362),2)</f>
        <v>0</v>
      </c>
      <c r="H3362" s="107">
        <f t="shared" si="441"/>
        <v>0</v>
      </c>
      <c r="I3362" s="143">
        <f t="shared" si="437"/>
        <v>0</v>
      </c>
      <c r="J3362" s="142"/>
      <c r="K3362" s="228"/>
      <c r="L3362" s="7" t="str">
        <f t="shared" si="438"/>
        <v/>
      </c>
      <c r="M3362" s="7" t="str">
        <f t="shared" si="439"/>
        <v/>
      </c>
      <c r="N3362" s="7" t="str">
        <f t="shared" si="435"/>
        <v/>
      </c>
      <c r="O3362" s="144"/>
      <c r="P3362" s="355">
        <v>0</v>
      </c>
      <c r="Q3362" s="362">
        <f>SUM('NOVO HORIZONTE'!I3362)</f>
        <v>0</v>
      </c>
      <c r="R3362" s="363">
        <f t="shared" si="440"/>
        <v>0</v>
      </c>
      <c r="S3362" s="153">
        <f t="shared" si="442"/>
        <v>0</v>
      </c>
      <c r="T3362" s="364"/>
    </row>
    <row r="3363" ht="22.5" hidden="1" spans="1:20">
      <c r="A3363" s="158">
        <v>101882</v>
      </c>
      <c r="B3363" s="100" t="s">
        <v>252</v>
      </c>
      <c r="C3363" s="104" t="s">
        <v>3522</v>
      </c>
      <c r="D3363" s="94" t="s">
        <v>279</v>
      </c>
      <c r="E3363" s="95">
        <v>1801.44</v>
      </c>
      <c r="F3363" s="96">
        <f t="shared" si="436"/>
        <v>2211.09</v>
      </c>
      <c r="G3363" s="107">
        <f>ROUND(SUM('NOVO HORIZONTE'!G3363),2)</f>
        <v>0</v>
      </c>
      <c r="H3363" s="107">
        <f t="shared" si="441"/>
        <v>0</v>
      </c>
      <c r="I3363" s="143">
        <f t="shared" si="437"/>
        <v>0</v>
      </c>
      <c r="J3363" s="142"/>
      <c r="K3363" s="145"/>
      <c r="L3363" s="7" t="str">
        <f t="shared" si="438"/>
        <v/>
      </c>
      <c r="M3363" s="7" t="str">
        <f t="shared" si="439"/>
        <v/>
      </c>
      <c r="N3363" s="7" t="str">
        <f t="shared" si="435"/>
        <v/>
      </c>
      <c r="O3363" s="144"/>
      <c r="P3363" s="355">
        <v>0</v>
      </c>
      <c r="Q3363" s="362">
        <f>SUM('NOVO HORIZONTE'!I3363)</f>
        <v>0</v>
      </c>
      <c r="R3363" s="363">
        <f t="shared" si="440"/>
        <v>0</v>
      </c>
      <c r="S3363" s="153">
        <f t="shared" si="442"/>
        <v>0</v>
      </c>
      <c r="T3363" s="364"/>
    </row>
    <row r="3364" ht="22.5" hidden="1" spans="1:20">
      <c r="A3364" s="158">
        <v>101883</v>
      </c>
      <c r="B3364" s="100" t="s">
        <v>252</v>
      </c>
      <c r="C3364" s="104" t="s">
        <v>3523</v>
      </c>
      <c r="D3364" s="94" t="s">
        <v>279</v>
      </c>
      <c r="E3364" s="95">
        <v>728.76</v>
      </c>
      <c r="F3364" s="96">
        <f t="shared" si="436"/>
        <v>894.48</v>
      </c>
      <c r="G3364" s="107">
        <f>ROUND(SUM('NOVO HORIZONTE'!G3364),2)</f>
        <v>0</v>
      </c>
      <c r="H3364" s="107">
        <f t="shared" si="441"/>
        <v>0</v>
      </c>
      <c r="I3364" s="143">
        <f t="shared" si="437"/>
        <v>0</v>
      </c>
      <c r="J3364" s="142"/>
      <c r="K3364" s="228"/>
      <c r="L3364" s="7" t="str">
        <f t="shared" si="438"/>
        <v/>
      </c>
      <c r="M3364" s="7" t="str">
        <f t="shared" si="439"/>
        <v/>
      </c>
      <c r="N3364" s="7" t="str">
        <f t="shared" si="435"/>
        <v/>
      </c>
      <c r="O3364" s="144"/>
      <c r="P3364" s="355">
        <v>0</v>
      </c>
      <c r="Q3364" s="362">
        <f>SUM('NOVO HORIZONTE'!I3364)</f>
        <v>0</v>
      </c>
      <c r="R3364" s="363">
        <f t="shared" si="440"/>
        <v>0</v>
      </c>
      <c r="S3364" s="153">
        <f t="shared" si="442"/>
        <v>0</v>
      </c>
      <c r="T3364" s="364"/>
    </row>
    <row r="3365" ht="12.75" hidden="1" spans="1:20">
      <c r="A3365" s="154" t="s">
        <v>3524</v>
      </c>
      <c r="B3365" s="100"/>
      <c r="C3365" s="161" t="s">
        <v>3525</v>
      </c>
      <c r="D3365" s="94">
        <v>0</v>
      </c>
      <c r="E3365" s="95">
        <v>0</v>
      </c>
      <c r="F3365" s="96">
        <f t="shared" si="436"/>
        <v>0</v>
      </c>
      <c r="G3365" s="187">
        <f>ROUND(SUM('NOVO HORIZONTE'!G3365),2)</f>
        <v>0</v>
      </c>
      <c r="H3365" s="187">
        <f t="shared" si="441"/>
        <v>0</v>
      </c>
      <c r="I3365" s="188">
        <f t="shared" si="437"/>
        <v>0</v>
      </c>
      <c r="J3365" s="142"/>
      <c r="K3365" s="145" t="str">
        <f>IF(OR(SUM(I3366:I3369)&gt;0,SUM(I3366:I3369)&gt;0),"xx","")</f>
        <v/>
      </c>
      <c r="L3365" s="7" t="str">
        <f t="shared" si="438"/>
        <v/>
      </c>
      <c r="M3365" s="7" t="str">
        <f t="shared" si="439"/>
        <v/>
      </c>
      <c r="N3365" s="7" t="str">
        <f t="shared" si="435"/>
        <v/>
      </c>
      <c r="O3365" s="144"/>
      <c r="P3365" s="375"/>
      <c r="Q3365" s="362">
        <f>SUM('NOVO HORIZONTE'!I3365)</f>
        <v>0</v>
      </c>
      <c r="R3365" s="363">
        <f t="shared" si="440"/>
        <v>0</v>
      </c>
      <c r="S3365" s="153">
        <f t="shared" si="442"/>
        <v>0</v>
      </c>
      <c r="T3365" s="364"/>
    </row>
    <row r="3366" ht="12.75" hidden="1" spans="1:20">
      <c r="A3366" s="158">
        <v>101901</v>
      </c>
      <c r="B3366" s="100" t="s">
        <v>252</v>
      </c>
      <c r="C3366" s="104" t="s">
        <v>3526</v>
      </c>
      <c r="D3366" s="94" t="s">
        <v>279</v>
      </c>
      <c r="E3366" s="95">
        <v>109.64</v>
      </c>
      <c r="F3366" s="96">
        <f t="shared" si="436"/>
        <v>134.57</v>
      </c>
      <c r="G3366" s="107">
        <f>ROUND(SUM('NOVO HORIZONTE'!G3366),2)</f>
        <v>0</v>
      </c>
      <c r="H3366" s="107">
        <f t="shared" si="441"/>
        <v>0</v>
      </c>
      <c r="I3366" s="143">
        <f t="shared" si="437"/>
        <v>0</v>
      </c>
      <c r="J3366" s="142"/>
      <c r="K3366" s="228"/>
      <c r="L3366" s="7" t="str">
        <f t="shared" si="438"/>
        <v/>
      </c>
      <c r="M3366" s="7" t="str">
        <f t="shared" si="439"/>
        <v/>
      </c>
      <c r="N3366" s="7" t="str">
        <f t="shared" si="435"/>
        <v/>
      </c>
      <c r="O3366" s="144"/>
      <c r="P3366" s="355">
        <v>0</v>
      </c>
      <c r="Q3366" s="362">
        <f>SUM('NOVO HORIZONTE'!I3366)</f>
        <v>0</v>
      </c>
      <c r="R3366" s="363">
        <f t="shared" si="440"/>
        <v>0</v>
      </c>
      <c r="S3366" s="153">
        <f t="shared" si="442"/>
        <v>0</v>
      </c>
      <c r="T3366" s="364"/>
    </row>
    <row r="3367" ht="12.75" hidden="1" spans="1:20">
      <c r="A3367" s="158">
        <v>101902</v>
      </c>
      <c r="B3367" s="100" t="s">
        <v>252</v>
      </c>
      <c r="C3367" s="104" t="s">
        <v>3527</v>
      </c>
      <c r="D3367" s="94" t="s">
        <v>279</v>
      </c>
      <c r="E3367" s="95">
        <v>136.05</v>
      </c>
      <c r="F3367" s="96">
        <f t="shared" si="436"/>
        <v>166.99</v>
      </c>
      <c r="G3367" s="107">
        <f>ROUND(SUM('NOVO HORIZONTE'!G3367),2)</f>
        <v>0</v>
      </c>
      <c r="H3367" s="107">
        <f t="shared" si="441"/>
        <v>0</v>
      </c>
      <c r="I3367" s="143">
        <f t="shared" si="437"/>
        <v>0</v>
      </c>
      <c r="J3367" s="142"/>
      <c r="K3367" s="228"/>
      <c r="L3367" s="7" t="str">
        <f t="shared" si="438"/>
        <v/>
      </c>
      <c r="M3367" s="7" t="str">
        <f t="shared" si="439"/>
        <v/>
      </c>
      <c r="N3367" s="7" t="str">
        <f t="shared" si="435"/>
        <v/>
      </c>
      <c r="O3367" s="144"/>
      <c r="P3367" s="355">
        <v>0</v>
      </c>
      <c r="Q3367" s="362">
        <f>SUM('NOVO HORIZONTE'!I3367)</f>
        <v>0</v>
      </c>
      <c r="R3367" s="363">
        <f t="shared" si="440"/>
        <v>0</v>
      </c>
      <c r="S3367" s="153">
        <f t="shared" si="442"/>
        <v>0</v>
      </c>
      <c r="T3367" s="364"/>
    </row>
    <row r="3368" ht="12.75" hidden="1" spans="1:20">
      <c r="A3368" s="158">
        <v>101903</v>
      </c>
      <c r="B3368" s="100" t="s">
        <v>252</v>
      </c>
      <c r="C3368" s="104" t="s">
        <v>3528</v>
      </c>
      <c r="D3368" s="94" t="s">
        <v>279</v>
      </c>
      <c r="E3368" s="95">
        <v>283.02</v>
      </c>
      <c r="F3368" s="96">
        <f t="shared" si="436"/>
        <v>347.38</v>
      </c>
      <c r="G3368" s="107">
        <f>ROUND(SUM('NOVO HORIZONTE'!G3368),2)</f>
        <v>0</v>
      </c>
      <c r="H3368" s="107">
        <f t="shared" si="441"/>
        <v>0</v>
      </c>
      <c r="I3368" s="143">
        <f t="shared" si="437"/>
        <v>0</v>
      </c>
      <c r="J3368" s="142"/>
      <c r="K3368" s="145"/>
      <c r="L3368" s="7" t="str">
        <f t="shared" si="438"/>
        <v/>
      </c>
      <c r="M3368" s="7" t="str">
        <f t="shared" si="439"/>
        <v/>
      </c>
      <c r="N3368" s="7" t="str">
        <f t="shared" si="435"/>
        <v/>
      </c>
      <c r="O3368" s="144"/>
      <c r="P3368" s="355">
        <v>0</v>
      </c>
      <c r="Q3368" s="362">
        <f>SUM('NOVO HORIZONTE'!I3368)</f>
        <v>0</v>
      </c>
      <c r="R3368" s="363">
        <f t="shared" si="440"/>
        <v>0</v>
      </c>
      <c r="S3368" s="153">
        <f t="shared" si="442"/>
        <v>0</v>
      </c>
      <c r="T3368" s="364"/>
    </row>
    <row r="3369" ht="12.75" hidden="1" spans="1:20">
      <c r="A3369" s="158">
        <v>101904</v>
      </c>
      <c r="B3369" s="100" t="s">
        <v>252</v>
      </c>
      <c r="C3369" s="104" t="s">
        <v>3529</v>
      </c>
      <c r="D3369" s="94" t="s">
        <v>279</v>
      </c>
      <c r="E3369" s="95">
        <v>1021.61</v>
      </c>
      <c r="F3369" s="96">
        <f t="shared" si="436"/>
        <v>1253.92</v>
      </c>
      <c r="G3369" s="107">
        <f>ROUND(SUM('NOVO HORIZONTE'!G3369),2)</f>
        <v>0</v>
      </c>
      <c r="H3369" s="107">
        <f t="shared" si="441"/>
        <v>0</v>
      </c>
      <c r="I3369" s="143">
        <f t="shared" si="437"/>
        <v>0</v>
      </c>
      <c r="J3369" s="142"/>
      <c r="K3369" s="145"/>
      <c r="L3369" s="7" t="str">
        <f t="shared" si="438"/>
        <v/>
      </c>
      <c r="M3369" s="7" t="str">
        <f t="shared" si="439"/>
        <v/>
      </c>
      <c r="N3369" s="7" t="str">
        <f t="shared" si="435"/>
        <v/>
      </c>
      <c r="O3369" s="144"/>
      <c r="P3369" s="355">
        <v>0</v>
      </c>
      <c r="Q3369" s="362">
        <f>SUM('NOVO HORIZONTE'!I3369)</f>
        <v>0</v>
      </c>
      <c r="R3369" s="363">
        <f t="shared" si="440"/>
        <v>0</v>
      </c>
      <c r="S3369" s="153">
        <f t="shared" si="442"/>
        <v>0</v>
      </c>
      <c r="T3369" s="364"/>
    </row>
    <row r="3370" ht="12.75" spans="1:20">
      <c r="A3370" s="154" t="s">
        <v>3530</v>
      </c>
      <c r="B3370" s="100"/>
      <c r="C3370" s="161" t="s">
        <v>3531</v>
      </c>
      <c r="D3370" s="94">
        <v>0</v>
      </c>
      <c r="E3370" s="95">
        <v>0</v>
      </c>
      <c r="F3370" s="96">
        <f t="shared" si="436"/>
        <v>0</v>
      </c>
      <c r="G3370" s="187">
        <f>ROUND(SUM('NOVO HORIZONTE'!G3370),2)</f>
        <v>0</v>
      </c>
      <c r="H3370" s="187">
        <f t="shared" si="441"/>
        <v>0</v>
      </c>
      <c r="I3370" s="188">
        <f t="shared" si="437"/>
        <v>0</v>
      </c>
      <c r="J3370" s="142"/>
      <c r="K3370" s="145" t="str">
        <f>IF(OR(SUM(I3372:I3409)&gt;0,SUM(I3372:I3409)&gt;0),"xx","")</f>
        <v>xx</v>
      </c>
      <c r="L3370" s="7" t="str">
        <f t="shared" si="438"/>
        <v>x</v>
      </c>
      <c r="M3370" s="7" t="str">
        <f t="shared" si="439"/>
        <v>x</v>
      </c>
      <c r="N3370" s="7" t="str">
        <f t="shared" si="435"/>
        <v>x</v>
      </c>
      <c r="O3370" s="144"/>
      <c r="P3370" s="375"/>
      <c r="Q3370" s="362">
        <f>SUM('NOVO HORIZONTE'!I3370)</f>
        <v>0</v>
      </c>
      <c r="R3370" s="363">
        <f t="shared" si="440"/>
        <v>0</v>
      </c>
      <c r="S3370" s="153">
        <f t="shared" si="442"/>
        <v>0</v>
      </c>
      <c r="T3370" s="364"/>
    </row>
    <row r="3371" ht="12.75" spans="1:20">
      <c r="A3371" s="154" t="s">
        <v>3532</v>
      </c>
      <c r="B3371" s="100"/>
      <c r="C3371" s="161" t="s">
        <v>3533</v>
      </c>
      <c r="D3371" s="94">
        <v>0</v>
      </c>
      <c r="E3371" s="95">
        <v>0</v>
      </c>
      <c r="F3371" s="96">
        <f t="shared" si="436"/>
        <v>0</v>
      </c>
      <c r="G3371" s="187">
        <f>ROUND(SUM('NOVO HORIZONTE'!G3371),2)</f>
        <v>0</v>
      </c>
      <c r="H3371" s="187">
        <f t="shared" si="441"/>
        <v>0</v>
      </c>
      <c r="I3371" s="188">
        <f t="shared" si="437"/>
        <v>0</v>
      </c>
      <c r="J3371" s="142"/>
      <c r="K3371" s="145" t="str">
        <f>IF(OR(SUM(I3372:I3380)&gt;0,SUM(I3372:I3380)&gt;0),"xx","")</f>
        <v>xx</v>
      </c>
      <c r="L3371" s="7" t="str">
        <f t="shared" si="438"/>
        <v>x</v>
      </c>
      <c r="M3371" s="7" t="str">
        <f t="shared" si="439"/>
        <v>x</v>
      </c>
      <c r="N3371" s="7" t="str">
        <f t="shared" ref="N3371:N3434" si="443">M3371</f>
        <v>x</v>
      </c>
      <c r="O3371" s="144"/>
      <c r="P3371" s="375"/>
      <c r="Q3371" s="362">
        <f>SUM('NOVO HORIZONTE'!I3371)</f>
        <v>0</v>
      </c>
      <c r="R3371" s="363">
        <f t="shared" si="440"/>
        <v>0</v>
      </c>
      <c r="S3371" s="153">
        <f t="shared" si="442"/>
        <v>0</v>
      </c>
      <c r="T3371" s="364"/>
    </row>
    <row r="3372" ht="22.5" hidden="1" spans="1:20">
      <c r="A3372" s="158">
        <v>93653</v>
      </c>
      <c r="B3372" s="100" t="s">
        <v>252</v>
      </c>
      <c r="C3372" s="104" t="s">
        <v>3534</v>
      </c>
      <c r="D3372" s="94" t="s">
        <v>279</v>
      </c>
      <c r="E3372" s="95">
        <v>12.16</v>
      </c>
      <c r="F3372" s="96">
        <f t="shared" si="436"/>
        <v>14.93</v>
      </c>
      <c r="G3372" s="107">
        <f>ROUND(SUM('NOVO HORIZONTE'!G3372),2)</f>
        <v>0</v>
      </c>
      <c r="H3372" s="107">
        <f t="shared" si="441"/>
        <v>0</v>
      </c>
      <c r="I3372" s="143">
        <f t="shared" si="437"/>
        <v>0</v>
      </c>
      <c r="J3372" s="142"/>
      <c r="K3372" s="228"/>
      <c r="L3372" s="7" t="str">
        <f t="shared" si="438"/>
        <v/>
      </c>
      <c r="M3372" s="7" t="str">
        <f t="shared" si="439"/>
        <v/>
      </c>
      <c r="N3372" s="7" t="str">
        <f t="shared" si="443"/>
        <v/>
      </c>
      <c r="O3372" s="144"/>
      <c r="P3372" s="355">
        <v>0</v>
      </c>
      <c r="Q3372" s="362">
        <f>SUM('NOVO HORIZONTE'!I3372)</f>
        <v>0</v>
      </c>
      <c r="R3372" s="363">
        <f t="shared" si="440"/>
        <v>0</v>
      </c>
      <c r="S3372" s="153">
        <f t="shared" si="442"/>
        <v>0</v>
      </c>
      <c r="T3372" s="364"/>
    </row>
    <row r="3373" ht="22.5" hidden="1" spans="1:20">
      <c r="A3373" s="158">
        <v>93654</v>
      </c>
      <c r="B3373" s="100" t="s">
        <v>252</v>
      </c>
      <c r="C3373" s="104" t="s">
        <v>3535</v>
      </c>
      <c r="D3373" s="94" t="s">
        <v>279</v>
      </c>
      <c r="E3373" s="95">
        <v>12.9</v>
      </c>
      <c r="F3373" s="96">
        <f t="shared" si="436"/>
        <v>15.83</v>
      </c>
      <c r="G3373" s="107">
        <f>ROUND(SUM('NOVO HORIZONTE'!G3373),2)</f>
        <v>0</v>
      </c>
      <c r="H3373" s="107">
        <f t="shared" si="441"/>
        <v>0</v>
      </c>
      <c r="I3373" s="143">
        <f t="shared" si="437"/>
        <v>0</v>
      </c>
      <c r="J3373" s="142"/>
      <c r="K3373" s="228"/>
      <c r="L3373" s="7" t="str">
        <f t="shared" si="438"/>
        <v/>
      </c>
      <c r="M3373" s="7" t="str">
        <f t="shared" si="439"/>
        <v/>
      </c>
      <c r="N3373" s="7" t="str">
        <f t="shared" si="443"/>
        <v/>
      </c>
      <c r="O3373" s="144"/>
      <c r="P3373" s="355">
        <v>0</v>
      </c>
      <c r="Q3373" s="362">
        <f>SUM('NOVO HORIZONTE'!I3373)</f>
        <v>0</v>
      </c>
      <c r="R3373" s="363">
        <f t="shared" si="440"/>
        <v>0</v>
      </c>
      <c r="S3373" s="153">
        <f t="shared" si="442"/>
        <v>0</v>
      </c>
      <c r="T3373" s="364"/>
    </row>
    <row r="3374" ht="22.5" spans="1:20">
      <c r="A3374" s="158">
        <v>93655</v>
      </c>
      <c r="B3374" s="100" t="s">
        <v>252</v>
      </c>
      <c r="C3374" s="104" t="s">
        <v>3536</v>
      </c>
      <c r="D3374" s="94" t="s">
        <v>279</v>
      </c>
      <c r="E3374" s="95">
        <v>14.29</v>
      </c>
      <c r="F3374" s="96">
        <f t="shared" ref="F3374:F3437" si="444">IF(E3374=0,0,IF(P3374=0,ROUND(E3374*(1+E$13),2),ROUND(E3374*(1+E$12),2)))</f>
        <v>17.54</v>
      </c>
      <c r="G3374" s="107">
        <f>ROUND(SUM('NOVO HORIZONTE'!G3374),2)</f>
        <v>1</v>
      </c>
      <c r="H3374" s="107">
        <f t="shared" si="441"/>
        <v>17.54</v>
      </c>
      <c r="I3374" s="143">
        <f t="shared" ref="I3374:I3437" si="445">IF(ISBLANK(G3374),0,ROUND(G3374*H3374,2))</f>
        <v>17.54</v>
      </c>
      <c r="J3374" s="142"/>
      <c r="K3374" s="228"/>
      <c r="L3374" s="7" t="str">
        <f t="shared" ref="L3374:L3437" si="446">IF(K3374="X","x",IF(K3374="xx","x",IF(I3374&gt;0,"x","")))</f>
        <v>x</v>
      </c>
      <c r="M3374" s="7" t="str">
        <f t="shared" ref="M3374:M3437" si="447">IF(K3374="X","x",IF(K3374="xx","x",IF(I3374&gt;0,"x","")))</f>
        <v>x</v>
      </c>
      <c r="N3374" s="7" t="str">
        <f t="shared" si="443"/>
        <v>x</v>
      </c>
      <c r="O3374" s="144"/>
      <c r="P3374" s="355">
        <v>0</v>
      </c>
      <c r="Q3374" s="362">
        <f>SUM('NOVO HORIZONTE'!I3374)</f>
        <v>17.54</v>
      </c>
      <c r="R3374" s="363">
        <f t="shared" ref="R3374:R3437" si="448">I3374-Q3374</f>
        <v>0</v>
      </c>
      <c r="S3374" s="153">
        <f t="shared" si="442"/>
        <v>0</v>
      </c>
      <c r="T3374" s="364"/>
    </row>
    <row r="3375" ht="22.5" hidden="1" spans="1:20">
      <c r="A3375" s="158">
        <v>93656</v>
      </c>
      <c r="B3375" s="100" t="s">
        <v>252</v>
      </c>
      <c r="C3375" s="104" t="s">
        <v>3537</v>
      </c>
      <c r="D3375" s="94" t="s">
        <v>279</v>
      </c>
      <c r="E3375" s="95">
        <v>14.29</v>
      </c>
      <c r="F3375" s="96">
        <f t="shared" si="444"/>
        <v>17.54</v>
      </c>
      <c r="G3375" s="107">
        <f>ROUND(SUM('NOVO HORIZONTE'!G3375),2)</f>
        <v>0</v>
      </c>
      <c r="H3375" s="107">
        <f t="shared" ref="H3375:H3438" si="449">IF(G3375=0,0,F3375)</f>
        <v>0</v>
      </c>
      <c r="I3375" s="143">
        <f t="shared" si="445"/>
        <v>0</v>
      </c>
      <c r="J3375" s="142"/>
      <c r="K3375" s="228"/>
      <c r="L3375" s="7" t="str">
        <f t="shared" si="446"/>
        <v/>
      </c>
      <c r="M3375" s="7" t="str">
        <f t="shared" si="447"/>
        <v/>
      </c>
      <c r="N3375" s="7" t="str">
        <f t="shared" si="443"/>
        <v/>
      </c>
      <c r="O3375" s="144"/>
      <c r="P3375" s="355">
        <v>0</v>
      </c>
      <c r="Q3375" s="362">
        <f>SUM('NOVO HORIZONTE'!I3375)</f>
        <v>0</v>
      </c>
      <c r="R3375" s="363">
        <f t="shared" si="448"/>
        <v>0</v>
      </c>
      <c r="S3375" s="153">
        <f t="shared" si="442"/>
        <v>0</v>
      </c>
      <c r="T3375" s="364"/>
    </row>
    <row r="3376" ht="22.5" hidden="1" spans="1:20">
      <c r="A3376" s="158">
        <v>93657</v>
      </c>
      <c r="B3376" s="100" t="s">
        <v>252</v>
      </c>
      <c r="C3376" s="104" t="s">
        <v>3538</v>
      </c>
      <c r="D3376" s="94" t="s">
        <v>279</v>
      </c>
      <c r="E3376" s="95">
        <v>15.99</v>
      </c>
      <c r="F3376" s="96">
        <f t="shared" si="444"/>
        <v>19.63</v>
      </c>
      <c r="G3376" s="107">
        <f>ROUND(SUM('NOVO HORIZONTE'!G3376),2)</f>
        <v>0</v>
      </c>
      <c r="H3376" s="107">
        <f t="shared" si="449"/>
        <v>0</v>
      </c>
      <c r="I3376" s="143">
        <f t="shared" si="445"/>
        <v>0</v>
      </c>
      <c r="J3376" s="142"/>
      <c r="K3376" s="228"/>
      <c r="L3376" s="7" t="str">
        <f t="shared" si="446"/>
        <v/>
      </c>
      <c r="M3376" s="7" t="str">
        <f t="shared" si="447"/>
        <v/>
      </c>
      <c r="N3376" s="7" t="str">
        <f t="shared" si="443"/>
        <v/>
      </c>
      <c r="O3376" s="144"/>
      <c r="P3376" s="355">
        <v>0</v>
      </c>
      <c r="Q3376" s="362">
        <f>SUM('NOVO HORIZONTE'!I3376)</f>
        <v>0</v>
      </c>
      <c r="R3376" s="363">
        <f t="shared" si="448"/>
        <v>0</v>
      </c>
      <c r="S3376" s="153">
        <f t="shared" si="442"/>
        <v>0</v>
      </c>
      <c r="T3376" s="364"/>
    </row>
    <row r="3377" ht="22.5" hidden="1" spans="1:20">
      <c r="A3377" s="158">
        <v>93658</v>
      </c>
      <c r="B3377" s="100" t="s">
        <v>252</v>
      </c>
      <c r="C3377" s="104" t="s">
        <v>3539</v>
      </c>
      <c r="D3377" s="94" t="s">
        <v>279</v>
      </c>
      <c r="E3377" s="95">
        <v>23.17</v>
      </c>
      <c r="F3377" s="96">
        <f t="shared" si="444"/>
        <v>28.44</v>
      </c>
      <c r="G3377" s="107">
        <f>ROUND(SUM('NOVO HORIZONTE'!G3377),2)</f>
        <v>0</v>
      </c>
      <c r="H3377" s="107">
        <f t="shared" si="449"/>
        <v>0</v>
      </c>
      <c r="I3377" s="143">
        <f t="shared" si="445"/>
        <v>0</v>
      </c>
      <c r="J3377" s="142"/>
      <c r="K3377" s="228"/>
      <c r="L3377" s="7" t="str">
        <f t="shared" si="446"/>
        <v/>
      </c>
      <c r="M3377" s="7" t="str">
        <f t="shared" si="447"/>
        <v/>
      </c>
      <c r="N3377" s="7" t="str">
        <f t="shared" si="443"/>
        <v/>
      </c>
      <c r="O3377" s="144"/>
      <c r="P3377" s="355">
        <v>0</v>
      </c>
      <c r="Q3377" s="362">
        <f>SUM('NOVO HORIZONTE'!I3377)</f>
        <v>0</v>
      </c>
      <c r="R3377" s="363">
        <f t="shared" si="448"/>
        <v>0</v>
      </c>
      <c r="S3377" s="153">
        <f t="shared" si="442"/>
        <v>0</v>
      </c>
      <c r="T3377" s="364"/>
    </row>
    <row r="3378" ht="22.5" hidden="1" spans="1:20">
      <c r="A3378" s="158">
        <v>93659</v>
      </c>
      <c r="B3378" s="100" t="s">
        <v>252</v>
      </c>
      <c r="C3378" s="104" t="s">
        <v>3540</v>
      </c>
      <c r="D3378" s="94" t="s">
        <v>279</v>
      </c>
      <c r="E3378" s="95">
        <v>26.68</v>
      </c>
      <c r="F3378" s="96">
        <f t="shared" si="444"/>
        <v>32.75</v>
      </c>
      <c r="G3378" s="107">
        <f>ROUND(SUM('NOVO HORIZONTE'!G3378),2)</f>
        <v>0</v>
      </c>
      <c r="H3378" s="107">
        <f t="shared" si="449"/>
        <v>0</v>
      </c>
      <c r="I3378" s="143">
        <f t="shared" si="445"/>
        <v>0</v>
      </c>
      <c r="J3378" s="142"/>
      <c r="K3378" s="228"/>
      <c r="L3378" s="7" t="str">
        <f t="shared" si="446"/>
        <v/>
      </c>
      <c r="M3378" s="7" t="str">
        <f t="shared" si="447"/>
        <v/>
      </c>
      <c r="N3378" s="7" t="str">
        <f t="shared" si="443"/>
        <v/>
      </c>
      <c r="O3378" s="144"/>
      <c r="P3378" s="355">
        <v>0</v>
      </c>
      <c r="Q3378" s="362">
        <f>SUM('NOVO HORIZONTE'!I3378)</f>
        <v>0</v>
      </c>
      <c r="R3378" s="363">
        <f t="shared" si="448"/>
        <v>0</v>
      </c>
      <c r="S3378" s="153">
        <f t="shared" si="442"/>
        <v>0</v>
      </c>
      <c r="T3378" s="364"/>
    </row>
    <row r="3379" ht="22.5" hidden="1" spans="1:20">
      <c r="A3379" s="158">
        <v>101890</v>
      </c>
      <c r="B3379" s="100" t="s">
        <v>252</v>
      </c>
      <c r="C3379" s="104" t="s">
        <v>3541</v>
      </c>
      <c r="D3379" s="94" t="s">
        <v>279</v>
      </c>
      <c r="E3379" s="95">
        <v>17</v>
      </c>
      <c r="F3379" s="96">
        <f t="shared" si="444"/>
        <v>20.87</v>
      </c>
      <c r="G3379" s="107">
        <f>ROUND(SUM('NOVO HORIZONTE'!G3379),2)</f>
        <v>0</v>
      </c>
      <c r="H3379" s="107">
        <f t="shared" si="449"/>
        <v>0</v>
      </c>
      <c r="I3379" s="143">
        <f t="shared" si="445"/>
        <v>0</v>
      </c>
      <c r="J3379" s="142"/>
      <c r="K3379" s="145"/>
      <c r="L3379" s="7" t="str">
        <f t="shared" si="446"/>
        <v/>
      </c>
      <c r="M3379" s="7" t="str">
        <f t="shared" si="447"/>
        <v/>
      </c>
      <c r="N3379" s="7" t="str">
        <f t="shared" si="443"/>
        <v/>
      </c>
      <c r="O3379" s="144"/>
      <c r="P3379" s="355">
        <v>0</v>
      </c>
      <c r="Q3379" s="362">
        <f>SUM('NOVO HORIZONTE'!I3379)</f>
        <v>0</v>
      </c>
      <c r="R3379" s="363">
        <f t="shared" si="448"/>
        <v>0</v>
      </c>
      <c r="S3379" s="153">
        <f t="shared" si="442"/>
        <v>0</v>
      </c>
      <c r="T3379" s="364"/>
    </row>
    <row r="3380" ht="22.5" hidden="1" spans="1:20">
      <c r="A3380" s="158">
        <v>101891</v>
      </c>
      <c r="B3380" s="100" t="s">
        <v>252</v>
      </c>
      <c r="C3380" s="104" t="s">
        <v>3542</v>
      </c>
      <c r="D3380" s="94" t="s">
        <v>279</v>
      </c>
      <c r="E3380" s="95">
        <v>29.51</v>
      </c>
      <c r="F3380" s="96">
        <f t="shared" si="444"/>
        <v>36.22</v>
      </c>
      <c r="G3380" s="107">
        <f>ROUND(SUM('NOVO HORIZONTE'!G3380),2)</f>
        <v>0</v>
      </c>
      <c r="H3380" s="107">
        <f t="shared" si="449"/>
        <v>0</v>
      </c>
      <c r="I3380" s="143">
        <f t="shared" si="445"/>
        <v>0</v>
      </c>
      <c r="J3380" s="142"/>
      <c r="K3380" s="228"/>
      <c r="L3380" s="7" t="str">
        <f t="shared" si="446"/>
        <v/>
      </c>
      <c r="M3380" s="7" t="str">
        <f t="shared" si="447"/>
        <v/>
      </c>
      <c r="N3380" s="7" t="str">
        <f t="shared" si="443"/>
        <v/>
      </c>
      <c r="O3380" s="144"/>
      <c r="P3380" s="355">
        <v>0</v>
      </c>
      <c r="Q3380" s="362">
        <f>SUM('NOVO HORIZONTE'!I3380)</f>
        <v>0</v>
      </c>
      <c r="R3380" s="363">
        <f t="shared" si="448"/>
        <v>0</v>
      </c>
      <c r="S3380" s="153">
        <f t="shared" si="442"/>
        <v>0</v>
      </c>
      <c r="T3380" s="364"/>
    </row>
    <row r="3381" ht="12.75" spans="1:20">
      <c r="A3381" s="154" t="s">
        <v>3543</v>
      </c>
      <c r="B3381" s="100"/>
      <c r="C3381" s="161" t="s">
        <v>3544</v>
      </c>
      <c r="D3381" s="94">
        <v>0</v>
      </c>
      <c r="E3381" s="95">
        <v>0</v>
      </c>
      <c r="F3381" s="96">
        <f t="shared" si="444"/>
        <v>0</v>
      </c>
      <c r="G3381" s="187">
        <f>ROUND(SUM('NOVO HORIZONTE'!G3381),2)</f>
        <v>0</v>
      </c>
      <c r="H3381" s="187">
        <f t="shared" si="449"/>
        <v>0</v>
      </c>
      <c r="I3381" s="188">
        <f t="shared" si="445"/>
        <v>0</v>
      </c>
      <c r="J3381" s="142"/>
      <c r="K3381" s="145" t="str">
        <f>IF(OR(SUM(I3382:I3389)&gt;0,SUM(I3382:I3389)&gt;0),"xx","")</f>
        <v>xx</v>
      </c>
      <c r="L3381" s="7" t="str">
        <f t="shared" si="446"/>
        <v>x</v>
      </c>
      <c r="M3381" s="7" t="str">
        <f t="shared" si="447"/>
        <v>x</v>
      </c>
      <c r="N3381" s="7" t="str">
        <f t="shared" si="443"/>
        <v>x</v>
      </c>
      <c r="O3381" s="144"/>
      <c r="P3381" s="375"/>
      <c r="Q3381" s="362">
        <f>SUM('NOVO HORIZONTE'!I3381)</f>
        <v>0</v>
      </c>
      <c r="R3381" s="363">
        <f t="shared" si="448"/>
        <v>0</v>
      </c>
      <c r="S3381" s="153">
        <f t="shared" si="442"/>
        <v>0</v>
      </c>
      <c r="T3381" s="364"/>
    </row>
    <row r="3382" ht="12.75" hidden="1" spans="1:20">
      <c r="A3382" s="158">
        <v>93660</v>
      </c>
      <c r="B3382" s="100" t="s">
        <v>252</v>
      </c>
      <c r="C3382" s="104" t="s">
        <v>3545</v>
      </c>
      <c r="D3382" s="94" t="s">
        <v>279</v>
      </c>
      <c r="E3382" s="95">
        <v>58.62</v>
      </c>
      <c r="F3382" s="96">
        <f t="shared" si="444"/>
        <v>71.95</v>
      </c>
      <c r="G3382" s="107">
        <f>ROUND(SUM('NOVO HORIZONTE'!G3382),2)</f>
        <v>0</v>
      </c>
      <c r="H3382" s="107">
        <f t="shared" si="449"/>
        <v>0</v>
      </c>
      <c r="I3382" s="143">
        <f t="shared" si="445"/>
        <v>0</v>
      </c>
      <c r="J3382" s="142"/>
      <c r="K3382" s="228"/>
      <c r="L3382" s="7" t="str">
        <f t="shared" si="446"/>
        <v/>
      </c>
      <c r="M3382" s="7" t="str">
        <f t="shared" si="447"/>
        <v/>
      </c>
      <c r="N3382" s="7" t="str">
        <f t="shared" si="443"/>
        <v/>
      </c>
      <c r="O3382" s="144"/>
      <c r="P3382" s="355">
        <v>0</v>
      </c>
      <c r="Q3382" s="362">
        <f>SUM('NOVO HORIZONTE'!I3382)</f>
        <v>0</v>
      </c>
      <c r="R3382" s="363">
        <f t="shared" si="448"/>
        <v>0</v>
      </c>
      <c r="S3382" s="153">
        <f t="shared" si="442"/>
        <v>0</v>
      </c>
      <c r="T3382" s="364"/>
    </row>
    <row r="3383" ht="12.75" hidden="1" spans="1:20">
      <c r="A3383" s="158">
        <v>93661</v>
      </c>
      <c r="B3383" s="100" t="s">
        <v>252</v>
      </c>
      <c r="C3383" s="104" t="s">
        <v>3546</v>
      </c>
      <c r="D3383" s="94" t="s">
        <v>279</v>
      </c>
      <c r="E3383" s="95">
        <v>60.11</v>
      </c>
      <c r="F3383" s="96">
        <f t="shared" si="444"/>
        <v>73.78</v>
      </c>
      <c r="G3383" s="107">
        <f>ROUND(SUM('NOVO HORIZONTE'!G3383),2)</f>
        <v>0</v>
      </c>
      <c r="H3383" s="107">
        <f t="shared" si="449"/>
        <v>0</v>
      </c>
      <c r="I3383" s="143">
        <f t="shared" si="445"/>
        <v>0</v>
      </c>
      <c r="J3383" s="142"/>
      <c r="K3383" s="228"/>
      <c r="L3383" s="7" t="str">
        <f t="shared" si="446"/>
        <v/>
      </c>
      <c r="M3383" s="7" t="str">
        <f t="shared" si="447"/>
        <v/>
      </c>
      <c r="N3383" s="7" t="str">
        <f t="shared" si="443"/>
        <v/>
      </c>
      <c r="O3383" s="144"/>
      <c r="P3383" s="355">
        <v>0</v>
      </c>
      <c r="Q3383" s="362">
        <f>SUM('NOVO HORIZONTE'!I3383)</f>
        <v>0</v>
      </c>
      <c r="R3383" s="363">
        <f t="shared" si="448"/>
        <v>0</v>
      </c>
      <c r="S3383" s="153">
        <f t="shared" si="442"/>
        <v>0</v>
      </c>
      <c r="T3383" s="364"/>
    </row>
    <row r="3384" ht="12.75" spans="1:20">
      <c r="A3384" s="158">
        <v>93662</v>
      </c>
      <c r="B3384" s="100" t="s">
        <v>252</v>
      </c>
      <c r="C3384" s="104" t="s">
        <v>3547</v>
      </c>
      <c r="D3384" s="94" t="s">
        <v>279</v>
      </c>
      <c r="E3384" s="95">
        <v>62.87</v>
      </c>
      <c r="F3384" s="96">
        <f t="shared" si="444"/>
        <v>77.17</v>
      </c>
      <c r="G3384" s="107">
        <f>ROUND(SUM('NOVO HORIZONTE'!G3384),2)</f>
        <v>1</v>
      </c>
      <c r="H3384" s="107">
        <f t="shared" si="449"/>
        <v>77.17</v>
      </c>
      <c r="I3384" s="143">
        <f t="shared" si="445"/>
        <v>77.17</v>
      </c>
      <c r="J3384" s="142"/>
      <c r="K3384" s="228"/>
      <c r="L3384" s="7" t="str">
        <f t="shared" si="446"/>
        <v>x</v>
      </c>
      <c r="M3384" s="7" t="str">
        <f t="shared" si="447"/>
        <v>x</v>
      </c>
      <c r="N3384" s="7" t="str">
        <f t="shared" si="443"/>
        <v>x</v>
      </c>
      <c r="O3384" s="144"/>
      <c r="P3384" s="355">
        <v>0</v>
      </c>
      <c r="Q3384" s="362">
        <f>SUM('NOVO HORIZONTE'!I3384)</f>
        <v>77.17</v>
      </c>
      <c r="R3384" s="363">
        <f t="shared" si="448"/>
        <v>0</v>
      </c>
      <c r="S3384" s="153">
        <f t="shared" si="442"/>
        <v>0</v>
      </c>
      <c r="T3384" s="364"/>
    </row>
    <row r="3385" ht="12.75" spans="1:20">
      <c r="A3385" s="158">
        <v>93663</v>
      </c>
      <c r="B3385" s="100" t="s">
        <v>252</v>
      </c>
      <c r="C3385" s="104" t="s">
        <v>3548</v>
      </c>
      <c r="D3385" s="94" t="s">
        <v>279</v>
      </c>
      <c r="E3385" s="95">
        <v>62.87</v>
      </c>
      <c r="F3385" s="96">
        <f t="shared" si="444"/>
        <v>77.17</v>
      </c>
      <c r="G3385" s="107">
        <f>ROUND(SUM('NOVO HORIZONTE'!G3385),2)</f>
        <v>1</v>
      </c>
      <c r="H3385" s="107">
        <f t="shared" si="449"/>
        <v>77.17</v>
      </c>
      <c r="I3385" s="143">
        <f t="shared" si="445"/>
        <v>77.17</v>
      </c>
      <c r="J3385" s="142"/>
      <c r="K3385" s="228"/>
      <c r="L3385" s="7" t="str">
        <f t="shared" si="446"/>
        <v>x</v>
      </c>
      <c r="M3385" s="7" t="str">
        <f t="shared" si="447"/>
        <v>x</v>
      </c>
      <c r="N3385" s="7" t="str">
        <f t="shared" si="443"/>
        <v>x</v>
      </c>
      <c r="O3385" s="144"/>
      <c r="P3385" s="355">
        <v>0</v>
      </c>
      <c r="Q3385" s="362">
        <f>SUM('NOVO HORIZONTE'!I3385)</f>
        <v>77.17</v>
      </c>
      <c r="R3385" s="363">
        <f t="shared" si="448"/>
        <v>0</v>
      </c>
      <c r="S3385" s="153">
        <f t="shared" si="442"/>
        <v>0</v>
      </c>
      <c r="T3385" s="364"/>
    </row>
    <row r="3386" ht="12.75" hidden="1" spans="1:20">
      <c r="A3386" s="158">
        <v>93664</v>
      </c>
      <c r="B3386" s="100" t="s">
        <v>252</v>
      </c>
      <c r="C3386" s="104" t="s">
        <v>3549</v>
      </c>
      <c r="D3386" s="94" t="s">
        <v>279</v>
      </c>
      <c r="E3386" s="95">
        <v>66.28</v>
      </c>
      <c r="F3386" s="96">
        <f t="shared" si="444"/>
        <v>81.35</v>
      </c>
      <c r="G3386" s="107">
        <f>ROUND(SUM('NOVO HORIZONTE'!G3386),2)</f>
        <v>0</v>
      </c>
      <c r="H3386" s="107">
        <f t="shared" si="449"/>
        <v>0</v>
      </c>
      <c r="I3386" s="143">
        <f t="shared" si="445"/>
        <v>0</v>
      </c>
      <c r="J3386" s="142"/>
      <c r="K3386" s="228"/>
      <c r="L3386" s="7" t="str">
        <f t="shared" si="446"/>
        <v/>
      </c>
      <c r="M3386" s="7" t="str">
        <f t="shared" si="447"/>
        <v/>
      </c>
      <c r="N3386" s="7" t="str">
        <f t="shared" si="443"/>
        <v/>
      </c>
      <c r="O3386" s="144"/>
      <c r="P3386" s="355">
        <v>0</v>
      </c>
      <c r="Q3386" s="362">
        <f>SUM('NOVO HORIZONTE'!I3386)</f>
        <v>0</v>
      </c>
      <c r="R3386" s="363">
        <f t="shared" si="448"/>
        <v>0</v>
      </c>
      <c r="S3386" s="153">
        <f t="shared" si="442"/>
        <v>0</v>
      </c>
      <c r="T3386" s="364"/>
    </row>
    <row r="3387" ht="12.75" hidden="1" spans="1:20">
      <c r="A3387" s="158">
        <v>93665</v>
      </c>
      <c r="B3387" s="100" t="s">
        <v>252</v>
      </c>
      <c r="C3387" s="104" t="s">
        <v>3550</v>
      </c>
      <c r="D3387" s="94" t="s">
        <v>279</v>
      </c>
      <c r="E3387" s="95">
        <v>70.98</v>
      </c>
      <c r="F3387" s="96">
        <f t="shared" si="444"/>
        <v>87.12</v>
      </c>
      <c r="G3387" s="107">
        <f>ROUND(SUM('NOVO HORIZONTE'!G3387),2)</f>
        <v>0</v>
      </c>
      <c r="H3387" s="107">
        <f t="shared" si="449"/>
        <v>0</v>
      </c>
      <c r="I3387" s="143">
        <f t="shared" si="445"/>
        <v>0</v>
      </c>
      <c r="J3387" s="142"/>
      <c r="K3387" s="228"/>
      <c r="L3387" s="7" t="str">
        <f t="shared" si="446"/>
        <v/>
      </c>
      <c r="M3387" s="7" t="str">
        <f t="shared" si="447"/>
        <v/>
      </c>
      <c r="N3387" s="7" t="str">
        <f t="shared" si="443"/>
        <v/>
      </c>
      <c r="O3387" s="144"/>
      <c r="P3387" s="355">
        <v>0</v>
      </c>
      <c r="Q3387" s="362">
        <f>SUM('NOVO HORIZONTE'!I3387)</f>
        <v>0</v>
      </c>
      <c r="R3387" s="363">
        <f t="shared" si="448"/>
        <v>0</v>
      </c>
      <c r="S3387" s="153">
        <f t="shared" si="442"/>
        <v>0</v>
      </c>
      <c r="T3387" s="364"/>
    </row>
    <row r="3388" ht="12.75" spans="1:20">
      <c r="A3388" s="158">
        <v>93666</v>
      </c>
      <c r="B3388" s="100" t="s">
        <v>252</v>
      </c>
      <c r="C3388" s="104" t="s">
        <v>3551</v>
      </c>
      <c r="D3388" s="94" t="s">
        <v>279</v>
      </c>
      <c r="E3388" s="95">
        <v>77.99</v>
      </c>
      <c r="F3388" s="96">
        <f t="shared" si="444"/>
        <v>95.72</v>
      </c>
      <c r="G3388" s="107">
        <f>ROUND(SUM('NOVO HORIZONTE'!G3388),2)</f>
        <v>1</v>
      </c>
      <c r="H3388" s="107">
        <f t="shared" si="449"/>
        <v>95.72</v>
      </c>
      <c r="I3388" s="143">
        <f t="shared" si="445"/>
        <v>95.72</v>
      </c>
      <c r="J3388" s="142"/>
      <c r="K3388" s="145"/>
      <c r="L3388" s="7" t="str">
        <f t="shared" si="446"/>
        <v>x</v>
      </c>
      <c r="M3388" s="7" t="str">
        <f t="shared" si="447"/>
        <v>x</v>
      </c>
      <c r="N3388" s="7" t="str">
        <f t="shared" si="443"/>
        <v>x</v>
      </c>
      <c r="O3388" s="144"/>
      <c r="P3388" s="355">
        <v>0</v>
      </c>
      <c r="Q3388" s="362">
        <f>SUM('NOVO HORIZONTE'!I3388)</f>
        <v>95.72</v>
      </c>
      <c r="R3388" s="363">
        <f t="shared" si="448"/>
        <v>0</v>
      </c>
      <c r="S3388" s="153">
        <f t="shared" si="442"/>
        <v>0</v>
      </c>
      <c r="T3388" s="364"/>
    </row>
    <row r="3389" ht="22.5" hidden="1" spans="1:20">
      <c r="A3389" s="158">
        <v>101892</v>
      </c>
      <c r="B3389" s="100" t="s">
        <v>252</v>
      </c>
      <c r="C3389" s="104" t="s">
        <v>3552</v>
      </c>
      <c r="D3389" s="94" t="s">
        <v>279</v>
      </c>
      <c r="E3389" s="95">
        <v>74.24</v>
      </c>
      <c r="F3389" s="96">
        <f t="shared" si="444"/>
        <v>91.12</v>
      </c>
      <c r="G3389" s="107">
        <f>ROUND(SUM('NOVO HORIZONTE'!G3389),2)</f>
        <v>0</v>
      </c>
      <c r="H3389" s="107">
        <f t="shared" si="449"/>
        <v>0</v>
      </c>
      <c r="I3389" s="143">
        <f t="shared" si="445"/>
        <v>0</v>
      </c>
      <c r="J3389" s="142"/>
      <c r="K3389" s="228"/>
      <c r="L3389" s="7" t="str">
        <f t="shared" si="446"/>
        <v/>
      </c>
      <c r="M3389" s="7" t="str">
        <f t="shared" si="447"/>
        <v/>
      </c>
      <c r="N3389" s="7" t="str">
        <f t="shared" si="443"/>
        <v/>
      </c>
      <c r="O3389" s="144"/>
      <c r="P3389" s="355">
        <v>0</v>
      </c>
      <c r="Q3389" s="362">
        <f>SUM('NOVO HORIZONTE'!I3389)</f>
        <v>0</v>
      </c>
      <c r="R3389" s="363">
        <f t="shared" si="448"/>
        <v>0</v>
      </c>
      <c r="S3389" s="153">
        <f t="shared" si="442"/>
        <v>0</v>
      </c>
      <c r="T3389" s="364"/>
    </row>
    <row r="3390" ht="12.75" hidden="1" spans="1:20">
      <c r="A3390" s="154" t="s">
        <v>3553</v>
      </c>
      <c r="B3390" s="100"/>
      <c r="C3390" s="161" t="s">
        <v>3554</v>
      </c>
      <c r="D3390" s="94">
        <v>0</v>
      </c>
      <c r="E3390" s="95">
        <v>0</v>
      </c>
      <c r="F3390" s="96">
        <f t="shared" si="444"/>
        <v>0</v>
      </c>
      <c r="G3390" s="187">
        <f>ROUND(SUM('NOVO HORIZONTE'!G3390),2)</f>
        <v>0</v>
      </c>
      <c r="H3390" s="187">
        <f t="shared" si="449"/>
        <v>0</v>
      </c>
      <c r="I3390" s="188">
        <f t="shared" si="445"/>
        <v>0</v>
      </c>
      <c r="J3390" s="142"/>
      <c r="K3390" s="145" t="str">
        <f>IF(OR(SUM(I3391:I3399)&gt;0,SUM(I3391:I3399)&gt;0),"xx","")</f>
        <v/>
      </c>
      <c r="L3390" s="7" t="str">
        <f t="shared" si="446"/>
        <v/>
      </c>
      <c r="M3390" s="7" t="str">
        <f t="shared" si="447"/>
        <v/>
      </c>
      <c r="N3390" s="7" t="str">
        <f t="shared" si="443"/>
        <v/>
      </c>
      <c r="O3390" s="144"/>
      <c r="P3390" s="375"/>
      <c r="Q3390" s="362">
        <f>SUM('NOVO HORIZONTE'!I3390)</f>
        <v>0</v>
      </c>
      <c r="R3390" s="363">
        <f t="shared" si="448"/>
        <v>0</v>
      </c>
      <c r="S3390" s="153">
        <f t="shared" si="442"/>
        <v>0</v>
      </c>
      <c r="T3390" s="364"/>
    </row>
    <row r="3391" ht="12.75" hidden="1" spans="1:20">
      <c r="A3391" s="158">
        <v>93667</v>
      </c>
      <c r="B3391" s="100" t="s">
        <v>252</v>
      </c>
      <c r="C3391" s="104" t="s">
        <v>3555</v>
      </c>
      <c r="D3391" s="94" t="s">
        <v>279</v>
      </c>
      <c r="E3391" s="95">
        <v>73.46</v>
      </c>
      <c r="F3391" s="96">
        <f t="shared" si="444"/>
        <v>90.16</v>
      </c>
      <c r="G3391" s="107">
        <f>ROUND(SUM('NOVO HORIZONTE'!G3391),2)</f>
        <v>0</v>
      </c>
      <c r="H3391" s="107">
        <f t="shared" si="449"/>
        <v>0</v>
      </c>
      <c r="I3391" s="143">
        <f t="shared" si="445"/>
        <v>0</v>
      </c>
      <c r="J3391" s="142"/>
      <c r="K3391" s="228"/>
      <c r="L3391" s="7" t="str">
        <f t="shared" si="446"/>
        <v/>
      </c>
      <c r="M3391" s="7" t="str">
        <f t="shared" si="447"/>
        <v/>
      </c>
      <c r="N3391" s="7" t="str">
        <f t="shared" si="443"/>
        <v/>
      </c>
      <c r="O3391" s="144"/>
      <c r="P3391" s="355">
        <v>0</v>
      </c>
      <c r="Q3391" s="362">
        <f>SUM('NOVO HORIZONTE'!I3391)</f>
        <v>0</v>
      </c>
      <c r="R3391" s="363">
        <f t="shared" si="448"/>
        <v>0</v>
      </c>
      <c r="S3391" s="153">
        <f t="shared" si="442"/>
        <v>0</v>
      </c>
      <c r="T3391" s="364"/>
    </row>
    <row r="3392" ht="12.75" hidden="1" spans="1:20">
      <c r="A3392" s="158">
        <v>93668</v>
      </c>
      <c r="B3392" s="100" t="s">
        <v>252</v>
      </c>
      <c r="C3392" s="104" t="s">
        <v>3556</v>
      </c>
      <c r="D3392" s="94" t="s">
        <v>279</v>
      </c>
      <c r="E3392" s="95">
        <v>75.7</v>
      </c>
      <c r="F3392" s="96">
        <f t="shared" si="444"/>
        <v>92.91</v>
      </c>
      <c r="G3392" s="107">
        <f>ROUND(SUM('NOVO HORIZONTE'!G3392),2)</f>
        <v>0</v>
      </c>
      <c r="H3392" s="107">
        <f t="shared" si="449"/>
        <v>0</v>
      </c>
      <c r="I3392" s="143">
        <f t="shared" si="445"/>
        <v>0</v>
      </c>
      <c r="J3392" s="142"/>
      <c r="K3392" s="228"/>
      <c r="L3392" s="7" t="str">
        <f t="shared" si="446"/>
        <v/>
      </c>
      <c r="M3392" s="7" t="str">
        <f t="shared" si="447"/>
        <v/>
      </c>
      <c r="N3392" s="7" t="str">
        <f t="shared" si="443"/>
        <v/>
      </c>
      <c r="O3392" s="144"/>
      <c r="P3392" s="355">
        <v>0</v>
      </c>
      <c r="Q3392" s="362">
        <f>SUM('NOVO HORIZONTE'!I3392)</f>
        <v>0</v>
      </c>
      <c r="R3392" s="363">
        <f t="shared" si="448"/>
        <v>0</v>
      </c>
      <c r="S3392" s="153">
        <f t="shared" si="442"/>
        <v>0</v>
      </c>
      <c r="T3392" s="364"/>
    </row>
    <row r="3393" ht="12.75" hidden="1" spans="1:20">
      <c r="A3393" s="158">
        <v>93669</v>
      </c>
      <c r="B3393" s="100" t="s">
        <v>252</v>
      </c>
      <c r="C3393" s="104" t="s">
        <v>3557</v>
      </c>
      <c r="D3393" s="94" t="s">
        <v>279</v>
      </c>
      <c r="E3393" s="95">
        <v>79.84</v>
      </c>
      <c r="F3393" s="96">
        <f t="shared" si="444"/>
        <v>98</v>
      </c>
      <c r="G3393" s="107">
        <f>ROUND(SUM('NOVO HORIZONTE'!G3393),2)</f>
        <v>0</v>
      </c>
      <c r="H3393" s="107">
        <f t="shared" si="449"/>
        <v>0</v>
      </c>
      <c r="I3393" s="143">
        <f t="shared" si="445"/>
        <v>0</v>
      </c>
      <c r="J3393" s="142"/>
      <c r="K3393" s="228"/>
      <c r="L3393" s="7" t="str">
        <f t="shared" si="446"/>
        <v/>
      </c>
      <c r="M3393" s="7" t="str">
        <f t="shared" si="447"/>
        <v/>
      </c>
      <c r="N3393" s="7" t="str">
        <f t="shared" si="443"/>
        <v/>
      </c>
      <c r="O3393" s="144"/>
      <c r="P3393" s="355">
        <v>0</v>
      </c>
      <c r="Q3393" s="362">
        <f>SUM('NOVO HORIZONTE'!I3393)</f>
        <v>0</v>
      </c>
      <c r="R3393" s="363">
        <f t="shared" si="448"/>
        <v>0</v>
      </c>
      <c r="S3393" s="153">
        <f t="shared" si="442"/>
        <v>0</v>
      </c>
      <c r="T3393" s="364"/>
    </row>
    <row r="3394" ht="12.75" hidden="1" spans="1:20">
      <c r="A3394" s="158">
        <v>93670</v>
      </c>
      <c r="B3394" s="100" t="s">
        <v>252</v>
      </c>
      <c r="C3394" s="104" t="s">
        <v>3558</v>
      </c>
      <c r="D3394" s="94" t="s">
        <v>279</v>
      </c>
      <c r="E3394" s="95">
        <v>79.84</v>
      </c>
      <c r="F3394" s="96">
        <f t="shared" si="444"/>
        <v>98</v>
      </c>
      <c r="G3394" s="107">
        <f>ROUND(SUM('NOVO HORIZONTE'!G3394),2)</f>
        <v>0</v>
      </c>
      <c r="H3394" s="107">
        <f t="shared" si="449"/>
        <v>0</v>
      </c>
      <c r="I3394" s="143">
        <f t="shared" si="445"/>
        <v>0</v>
      </c>
      <c r="J3394" s="142"/>
      <c r="K3394" s="228"/>
      <c r="L3394" s="7" t="str">
        <f t="shared" si="446"/>
        <v/>
      </c>
      <c r="M3394" s="7" t="str">
        <f t="shared" si="447"/>
        <v/>
      </c>
      <c r="N3394" s="7" t="str">
        <f t="shared" si="443"/>
        <v/>
      </c>
      <c r="O3394" s="144"/>
      <c r="P3394" s="355">
        <v>0</v>
      </c>
      <c r="Q3394" s="362">
        <f>SUM('NOVO HORIZONTE'!I3394)</f>
        <v>0</v>
      </c>
      <c r="R3394" s="363">
        <f t="shared" si="448"/>
        <v>0</v>
      </c>
      <c r="S3394" s="153">
        <f t="shared" si="442"/>
        <v>0</v>
      </c>
      <c r="T3394" s="364"/>
    </row>
    <row r="3395" ht="12.75" hidden="1" spans="1:20">
      <c r="A3395" s="158">
        <v>93671</v>
      </c>
      <c r="B3395" s="100" t="s">
        <v>252</v>
      </c>
      <c r="C3395" s="104" t="s">
        <v>3559</v>
      </c>
      <c r="D3395" s="94" t="s">
        <v>279</v>
      </c>
      <c r="E3395" s="95">
        <v>84.94</v>
      </c>
      <c r="F3395" s="96">
        <f t="shared" si="444"/>
        <v>104.26</v>
      </c>
      <c r="G3395" s="107">
        <f>ROUND(SUM('NOVO HORIZONTE'!G3395),2)</f>
        <v>0</v>
      </c>
      <c r="H3395" s="107">
        <f t="shared" si="449"/>
        <v>0</v>
      </c>
      <c r="I3395" s="143">
        <f t="shared" si="445"/>
        <v>0</v>
      </c>
      <c r="J3395" s="142"/>
      <c r="K3395" s="228"/>
      <c r="L3395" s="7" t="str">
        <f t="shared" si="446"/>
        <v/>
      </c>
      <c r="M3395" s="7" t="str">
        <f t="shared" si="447"/>
        <v/>
      </c>
      <c r="N3395" s="7" t="str">
        <f t="shared" si="443"/>
        <v/>
      </c>
      <c r="O3395" s="144"/>
      <c r="P3395" s="355">
        <v>0</v>
      </c>
      <c r="Q3395" s="362">
        <f>SUM('NOVO HORIZONTE'!I3395)</f>
        <v>0</v>
      </c>
      <c r="R3395" s="363">
        <f t="shared" si="448"/>
        <v>0</v>
      </c>
      <c r="S3395" s="153">
        <f t="shared" si="442"/>
        <v>0</v>
      </c>
      <c r="T3395" s="364"/>
    </row>
    <row r="3396" ht="12.75" hidden="1" spans="1:20">
      <c r="A3396" s="158">
        <v>93672</v>
      </c>
      <c r="B3396" s="100" t="s">
        <v>252</v>
      </c>
      <c r="C3396" s="104" t="s">
        <v>3560</v>
      </c>
      <c r="D3396" s="94" t="s">
        <v>279</v>
      </c>
      <c r="E3396" s="95">
        <v>93.21</v>
      </c>
      <c r="F3396" s="96">
        <f t="shared" si="444"/>
        <v>114.41</v>
      </c>
      <c r="G3396" s="107">
        <f>ROUND(SUM('NOVO HORIZONTE'!G3396),2)</f>
        <v>0</v>
      </c>
      <c r="H3396" s="107">
        <f t="shared" si="449"/>
        <v>0</v>
      </c>
      <c r="I3396" s="143">
        <f t="shared" si="445"/>
        <v>0</v>
      </c>
      <c r="J3396" s="142"/>
      <c r="K3396" s="228"/>
      <c r="L3396" s="7" t="str">
        <f t="shared" si="446"/>
        <v/>
      </c>
      <c r="M3396" s="7" t="str">
        <f t="shared" si="447"/>
        <v/>
      </c>
      <c r="N3396" s="7" t="str">
        <f t="shared" si="443"/>
        <v/>
      </c>
      <c r="O3396" s="144"/>
      <c r="P3396" s="355">
        <v>0</v>
      </c>
      <c r="Q3396" s="362">
        <f>SUM('NOVO HORIZONTE'!I3396)</f>
        <v>0</v>
      </c>
      <c r="R3396" s="363">
        <f t="shared" si="448"/>
        <v>0</v>
      </c>
      <c r="S3396" s="153">
        <f t="shared" si="442"/>
        <v>0</v>
      </c>
      <c r="T3396" s="364"/>
    </row>
    <row r="3397" ht="12.75" hidden="1" spans="1:20">
      <c r="A3397" s="158">
        <v>93673</v>
      </c>
      <c r="B3397" s="100" t="s">
        <v>252</v>
      </c>
      <c r="C3397" s="104" t="s">
        <v>3561</v>
      </c>
      <c r="D3397" s="94" t="s">
        <v>279</v>
      </c>
      <c r="E3397" s="95">
        <v>103.75</v>
      </c>
      <c r="F3397" s="96">
        <f t="shared" si="444"/>
        <v>127.34</v>
      </c>
      <c r="G3397" s="107">
        <f>ROUND(SUM('NOVO HORIZONTE'!G3397),2)</f>
        <v>0</v>
      </c>
      <c r="H3397" s="107">
        <f t="shared" si="449"/>
        <v>0</v>
      </c>
      <c r="I3397" s="143">
        <f t="shared" si="445"/>
        <v>0</v>
      </c>
      <c r="J3397" s="142"/>
      <c r="K3397" s="228"/>
      <c r="L3397" s="7" t="str">
        <f t="shared" si="446"/>
        <v/>
      </c>
      <c r="M3397" s="7" t="str">
        <f t="shared" si="447"/>
        <v/>
      </c>
      <c r="N3397" s="7" t="str">
        <f t="shared" si="443"/>
        <v/>
      </c>
      <c r="O3397" s="144"/>
      <c r="P3397" s="355">
        <v>0</v>
      </c>
      <c r="Q3397" s="362">
        <f>SUM('NOVO HORIZONTE'!I3397)</f>
        <v>0</v>
      </c>
      <c r="R3397" s="363">
        <f t="shared" si="448"/>
        <v>0</v>
      </c>
      <c r="S3397" s="153">
        <f t="shared" si="442"/>
        <v>0</v>
      </c>
      <c r="T3397" s="364"/>
    </row>
    <row r="3398" ht="22.5" hidden="1" spans="1:20">
      <c r="A3398" s="158">
        <v>101893</v>
      </c>
      <c r="B3398" s="100" t="s">
        <v>252</v>
      </c>
      <c r="C3398" s="104" t="s">
        <v>3562</v>
      </c>
      <c r="D3398" s="94" t="s">
        <v>279</v>
      </c>
      <c r="E3398" s="95">
        <v>95.19</v>
      </c>
      <c r="F3398" s="96">
        <f t="shared" si="444"/>
        <v>116.84</v>
      </c>
      <c r="G3398" s="107">
        <f>ROUND(SUM('NOVO HORIZONTE'!G3398),2)</f>
        <v>0</v>
      </c>
      <c r="H3398" s="107">
        <f t="shared" si="449"/>
        <v>0</v>
      </c>
      <c r="I3398" s="143">
        <f t="shared" si="445"/>
        <v>0</v>
      </c>
      <c r="J3398" s="142"/>
      <c r="K3398" s="145"/>
      <c r="L3398" s="7" t="str">
        <f t="shared" si="446"/>
        <v/>
      </c>
      <c r="M3398" s="7" t="str">
        <f t="shared" si="447"/>
        <v/>
      </c>
      <c r="N3398" s="7" t="str">
        <f t="shared" si="443"/>
        <v/>
      </c>
      <c r="O3398" s="144"/>
      <c r="P3398" s="355">
        <v>0</v>
      </c>
      <c r="Q3398" s="362">
        <f>SUM('NOVO HORIZONTE'!I3398)</f>
        <v>0</v>
      </c>
      <c r="R3398" s="363">
        <f t="shared" si="448"/>
        <v>0</v>
      </c>
      <c r="S3398" s="153">
        <f t="shared" si="442"/>
        <v>0</v>
      </c>
      <c r="T3398" s="364"/>
    </row>
    <row r="3399" ht="22.5" hidden="1" spans="1:20">
      <c r="A3399" s="158">
        <v>101894</v>
      </c>
      <c r="B3399" s="100" t="s">
        <v>252</v>
      </c>
      <c r="C3399" s="104" t="s">
        <v>3563</v>
      </c>
      <c r="D3399" s="94" t="s">
        <v>279</v>
      </c>
      <c r="E3399" s="95">
        <v>166.69</v>
      </c>
      <c r="F3399" s="96">
        <f t="shared" si="444"/>
        <v>204.6</v>
      </c>
      <c r="G3399" s="107">
        <f>ROUND(SUM('NOVO HORIZONTE'!G3399),2)</f>
        <v>0</v>
      </c>
      <c r="H3399" s="107">
        <f t="shared" si="449"/>
        <v>0</v>
      </c>
      <c r="I3399" s="143">
        <f t="shared" si="445"/>
        <v>0</v>
      </c>
      <c r="J3399" s="142"/>
      <c r="K3399" s="228"/>
      <c r="L3399" s="7" t="str">
        <f t="shared" si="446"/>
        <v/>
      </c>
      <c r="M3399" s="7" t="str">
        <f t="shared" si="447"/>
        <v/>
      </c>
      <c r="N3399" s="7" t="str">
        <f t="shared" si="443"/>
        <v/>
      </c>
      <c r="O3399" s="144"/>
      <c r="P3399" s="355">
        <v>0</v>
      </c>
      <c r="Q3399" s="362">
        <f>SUM('NOVO HORIZONTE'!I3399)</f>
        <v>0</v>
      </c>
      <c r="R3399" s="363">
        <f t="shared" si="448"/>
        <v>0</v>
      </c>
      <c r="S3399" s="153">
        <f t="shared" si="442"/>
        <v>0</v>
      </c>
      <c r="T3399" s="364"/>
    </row>
    <row r="3400" ht="12.75" hidden="1" spans="1:20">
      <c r="A3400" s="154" t="s">
        <v>3564</v>
      </c>
      <c r="B3400" s="100"/>
      <c r="C3400" s="161" t="s">
        <v>3565</v>
      </c>
      <c r="D3400" s="94">
        <v>0</v>
      </c>
      <c r="E3400" s="95">
        <v>0</v>
      </c>
      <c r="F3400" s="96">
        <f t="shared" si="444"/>
        <v>0</v>
      </c>
      <c r="G3400" s="187">
        <f>ROUND(SUM('NOVO HORIZONTE'!G3400),2)</f>
        <v>0</v>
      </c>
      <c r="H3400" s="187">
        <f t="shared" si="449"/>
        <v>0</v>
      </c>
      <c r="I3400" s="188">
        <f t="shared" si="445"/>
        <v>0</v>
      </c>
      <c r="J3400" s="142"/>
      <c r="K3400" s="145" t="str">
        <f>IF(OR(SUM(I3401:I3409)&gt;0,SUM(I3401:I3409)&gt;0),"xx","")</f>
        <v/>
      </c>
      <c r="L3400" s="7" t="str">
        <f t="shared" si="446"/>
        <v/>
      </c>
      <c r="M3400" s="7" t="str">
        <f t="shared" si="447"/>
        <v/>
      </c>
      <c r="N3400" s="7" t="str">
        <f t="shared" si="443"/>
        <v/>
      </c>
      <c r="O3400" s="144"/>
      <c r="P3400" s="375"/>
      <c r="Q3400" s="362">
        <f>SUM('NOVO HORIZONTE'!I3400)</f>
        <v>0</v>
      </c>
      <c r="R3400" s="363">
        <f t="shared" si="448"/>
        <v>0</v>
      </c>
      <c r="S3400" s="153">
        <f t="shared" si="442"/>
        <v>0</v>
      </c>
      <c r="T3400" s="364"/>
    </row>
    <row r="3401" ht="22.5" hidden="1" spans="1:20">
      <c r="A3401" s="158">
        <v>101663</v>
      </c>
      <c r="B3401" s="100" t="s">
        <v>252</v>
      </c>
      <c r="C3401" s="104" t="s">
        <v>3566</v>
      </c>
      <c r="D3401" s="94" t="s">
        <v>279</v>
      </c>
      <c r="E3401" s="95">
        <v>29.2</v>
      </c>
      <c r="F3401" s="96">
        <f t="shared" si="444"/>
        <v>35.84</v>
      </c>
      <c r="G3401" s="107">
        <f>ROUND(SUM('NOVO HORIZONTE'!G3401),2)</f>
        <v>0</v>
      </c>
      <c r="H3401" s="107">
        <f t="shared" si="449"/>
        <v>0</v>
      </c>
      <c r="I3401" s="143">
        <f t="shared" si="445"/>
        <v>0</v>
      </c>
      <c r="J3401" s="142"/>
      <c r="K3401" s="228"/>
      <c r="L3401" s="7" t="str">
        <f t="shared" si="446"/>
        <v/>
      </c>
      <c r="M3401" s="7" t="str">
        <f t="shared" si="447"/>
        <v/>
      </c>
      <c r="N3401" s="7" t="str">
        <f t="shared" si="443"/>
        <v/>
      </c>
      <c r="O3401" s="144"/>
      <c r="P3401" s="355">
        <v>0</v>
      </c>
      <c r="Q3401" s="362">
        <f>SUM('NOVO HORIZONTE'!I3401)</f>
        <v>0</v>
      </c>
      <c r="R3401" s="363">
        <f t="shared" si="448"/>
        <v>0</v>
      </c>
      <c r="S3401" s="153">
        <f t="shared" si="442"/>
        <v>0</v>
      </c>
      <c r="T3401" s="364"/>
    </row>
    <row r="3402" ht="22.5" hidden="1" spans="1:20">
      <c r="A3402" s="158">
        <v>101664</v>
      </c>
      <c r="B3402" s="100" t="s">
        <v>252</v>
      </c>
      <c r="C3402" s="104" t="s">
        <v>3567</v>
      </c>
      <c r="D3402" s="94" t="s">
        <v>279</v>
      </c>
      <c r="E3402" s="95">
        <v>30.24</v>
      </c>
      <c r="F3402" s="96">
        <f t="shared" si="444"/>
        <v>37.12</v>
      </c>
      <c r="G3402" s="107">
        <f>ROUND(SUM('NOVO HORIZONTE'!G3402),2)</f>
        <v>0</v>
      </c>
      <c r="H3402" s="107">
        <f t="shared" si="449"/>
        <v>0</v>
      </c>
      <c r="I3402" s="143">
        <f t="shared" si="445"/>
        <v>0</v>
      </c>
      <c r="J3402" s="142"/>
      <c r="K3402" s="228"/>
      <c r="L3402" s="7" t="str">
        <f t="shared" si="446"/>
        <v/>
      </c>
      <c r="M3402" s="7" t="str">
        <f t="shared" si="447"/>
        <v/>
      </c>
      <c r="N3402" s="7" t="str">
        <f t="shared" si="443"/>
        <v/>
      </c>
      <c r="O3402" s="144"/>
      <c r="P3402" s="355">
        <v>0</v>
      </c>
      <c r="Q3402" s="362">
        <f>SUM('NOVO HORIZONTE'!I3402)</f>
        <v>0</v>
      </c>
      <c r="R3402" s="363">
        <f t="shared" si="448"/>
        <v>0</v>
      </c>
      <c r="S3402" s="153">
        <f t="shared" si="442"/>
        <v>0</v>
      </c>
      <c r="T3402" s="364"/>
    </row>
    <row r="3403" ht="22.5" hidden="1" spans="1:20">
      <c r="A3403" s="158">
        <v>101665</v>
      </c>
      <c r="B3403" s="100" t="s">
        <v>252</v>
      </c>
      <c r="C3403" s="104" t="s">
        <v>3568</v>
      </c>
      <c r="D3403" s="94" t="s">
        <v>279</v>
      </c>
      <c r="E3403" s="95">
        <v>34.73</v>
      </c>
      <c r="F3403" s="96">
        <f t="shared" si="444"/>
        <v>42.63</v>
      </c>
      <c r="G3403" s="107">
        <f>ROUND(SUM('NOVO HORIZONTE'!G3403),2)</f>
        <v>0</v>
      </c>
      <c r="H3403" s="107">
        <f t="shared" si="449"/>
        <v>0</v>
      </c>
      <c r="I3403" s="143">
        <f t="shared" si="445"/>
        <v>0</v>
      </c>
      <c r="J3403" s="142"/>
      <c r="K3403" s="228"/>
      <c r="L3403" s="7" t="str">
        <f t="shared" si="446"/>
        <v/>
      </c>
      <c r="M3403" s="7" t="str">
        <f t="shared" si="447"/>
        <v/>
      </c>
      <c r="N3403" s="7" t="str">
        <f t="shared" si="443"/>
        <v/>
      </c>
      <c r="O3403" s="144"/>
      <c r="P3403" s="355">
        <v>0</v>
      </c>
      <c r="Q3403" s="362">
        <f>SUM('NOVO HORIZONTE'!I3403)</f>
        <v>0</v>
      </c>
      <c r="R3403" s="363">
        <f t="shared" si="448"/>
        <v>0</v>
      </c>
      <c r="S3403" s="153">
        <f t="shared" si="442"/>
        <v>0</v>
      </c>
      <c r="T3403" s="364"/>
    </row>
    <row r="3404" ht="22.5" hidden="1" spans="1:20">
      <c r="A3404" s="158">
        <v>101895</v>
      </c>
      <c r="B3404" s="100" t="s">
        <v>252</v>
      </c>
      <c r="C3404" s="104" t="s">
        <v>3569</v>
      </c>
      <c r="D3404" s="94" t="s">
        <v>279</v>
      </c>
      <c r="E3404" s="95">
        <v>445.37</v>
      </c>
      <c r="F3404" s="96">
        <f t="shared" si="444"/>
        <v>546.65</v>
      </c>
      <c r="G3404" s="107">
        <f>ROUND(SUM('NOVO HORIZONTE'!G3404),2)</f>
        <v>0</v>
      </c>
      <c r="H3404" s="107">
        <f t="shared" si="449"/>
        <v>0</v>
      </c>
      <c r="I3404" s="143">
        <f t="shared" si="445"/>
        <v>0</v>
      </c>
      <c r="J3404" s="142"/>
      <c r="K3404" s="228"/>
      <c r="L3404" s="7" t="str">
        <f t="shared" si="446"/>
        <v/>
      </c>
      <c r="M3404" s="7" t="str">
        <f t="shared" si="447"/>
        <v/>
      </c>
      <c r="N3404" s="7" t="str">
        <f t="shared" si="443"/>
        <v/>
      </c>
      <c r="O3404" s="144"/>
      <c r="P3404" s="355">
        <v>0</v>
      </c>
      <c r="Q3404" s="362">
        <f>SUM('NOVO HORIZONTE'!I3404)</f>
        <v>0</v>
      </c>
      <c r="R3404" s="363">
        <f t="shared" si="448"/>
        <v>0</v>
      </c>
      <c r="S3404" s="153">
        <f t="shared" si="442"/>
        <v>0</v>
      </c>
      <c r="T3404" s="364"/>
    </row>
    <row r="3405" ht="22.5" hidden="1" spans="1:20">
      <c r="A3405" s="158">
        <v>101896</v>
      </c>
      <c r="B3405" s="100" t="s">
        <v>252</v>
      </c>
      <c r="C3405" s="104" t="s">
        <v>3570</v>
      </c>
      <c r="D3405" s="94" t="s">
        <v>279</v>
      </c>
      <c r="E3405" s="95">
        <v>661.28</v>
      </c>
      <c r="F3405" s="96">
        <f t="shared" si="444"/>
        <v>811.66</v>
      </c>
      <c r="G3405" s="107">
        <f>ROUND(SUM('NOVO HORIZONTE'!G3405),2)</f>
        <v>0</v>
      </c>
      <c r="H3405" s="107">
        <f t="shared" si="449"/>
        <v>0</v>
      </c>
      <c r="I3405" s="143">
        <f t="shared" si="445"/>
        <v>0</v>
      </c>
      <c r="J3405" s="142"/>
      <c r="K3405" s="228"/>
      <c r="L3405" s="7" t="str">
        <f t="shared" si="446"/>
        <v/>
      </c>
      <c r="M3405" s="7" t="str">
        <f t="shared" si="447"/>
        <v/>
      </c>
      <c r="N3405" s="7" t="str">
        <f t="shared" si="443"/>
        <v/>
      </c>
      <c r="O3405" s="144"/>
      <c r="P3405" s="355">
        <v>0</v>
      </c>
      <c r="Q3405" s="362">
        <f>SUM('NOVO HORIZONTE'!I3405)</f>
        <v>0</v>
      </c>
      <c r="R3405" s="363">
        <f t="shared" si="448"/>
        <v>0</v>
      </c>
      <c r="S3405" s="153">
        <f t="shared" si="442"/>
        <v>0</v>
      </c>
      <c r="T3405" s="364"/>
    </row>
    <row r="3406" ht="22.5" hidden="1" spans="1:20">
      <c r="A3406" s="158">
        <v>101897</v>
      </c>
      <c r="B3406" s="100" t="s">
        <v>252</v>
      </c>
      <c r="C3406" s="104" t="s">
        <v>3571</v>
      </c>
      <c r="D3406" s="94" t="s">
        <v>279</v>
      </c>
      <c r="E3406" s="95">
        <v>1048.09</v>
      </c>
      <c r="F3406" s="96">
        <f t="shared" si="444"/>
        <v>1286.43</v>
      </c>
      <c r="G3406" s="107">
        <f>ROUND(SUM('NOVO HORIZONTE'!G3406),2)</f>
        <v>0</v>
      </c>
      <c r="H3406" s="107">
        <f t="shared" si="449"/>
        <v>0</v>
      </c>
      <c r="I3406" s="143">
        <f t="shared" si="445"/>
        <v>0</v>
      </c>
      <c r="J3406" s="142"/>
      <c r="K3406" s="228"/>
      <c r="L3406" s="7" t="str">
        <f t="shared" si="446"/>
        <v/>
      </c>
      <c r="M3406" s="7" t="str">
        <f t="shared" si="447"/>
        <v/>
      </c>
      <c r="N3406" s="7" t="str">
        <f t="shared" si="443"/>
        <v/>
      </c>
      <c r="O3406" s="144"/>
      <c r="P3406" s="355">
        <v>0</v>
      </c>
      <c r="Q3406" s="362">
        <f>SUM('NOVO HORIZONTE'!I3406)</f>
        <v>0</v>
      </c>
      <c r="R3406" s="363">
        <f t="shared" si="448"/>
        <v>0</v>
      </c>
      <c r="S3406" s="153">
        <f t="shared" si="442"/>
        <v>0</v>
      </c>
      <c r="T3406" s="364"/>
    </row>
    <row r="3407" ht="22.5" hidden="1" spans="1:20">
      <c r="A3407" s="158">
        <v>101898</v>
      </c>
      <c r="B3407" s="100" t="s">
        <v>252</v>
      </c>
      <c r="C3407" s="104" t="s">
        <v>3572</v>
      </c>
      <c r="D3407" s="94" t="s">
        <v>279</v>
      </c>
      <c r="E3407" s="95">
        <v>1398.72</v>
      </c>
      <c r="F3407" s="96">
        <f t="shared" si="444"/>
        <v>1716.79</v>
      </c>
      <c r="G3407" s="107">
        <f>ROUND(SUM('NOVO HORIZONTE'!G3407),2)</f>
        <v>0</v>
      </c>
      <c r="H3407" s="107">
        <f t="shared" si="449"/>
        <v>0</v>
      </c>
      <c r="I3407" s="143">
        <f t="shared" si="445"/>
        <v>0</v>
      </c>
      <c r="J3407" s="142"/>
      <c r="K3407" s="228"/>
      <c r="L3407" s="7" t="str">
        <f t="shared" si="446"/>
        <v/>
      </c>
      <c r="M3407" s="7" t="str">
        <f t="shared" si="447"/>
        <v/>
      </c>
      <c r="N3407" s="7" t="str">
        <f t="shared" si="443"/>
        <v/>
      </c>
      <c r="O3407" s="144"/>
      <c r="P3407" s="355">
        <v>0</v>
      </c>
      <c r="Q3407" s="362">
        <f>SUM('NOVO HORIZONTE'!I3407)</f>
        <v>0</v>
      </c>
      <c r="R3407" s="363">
        <f t="shared" si="448"/>
        <v>0</v>
      </c>
      <c r="S3407" s="153">
        <f t="shared" si="442"/>
        <v>0</v>
      </c>
      <c r="T3407" s="364"/>
    </row>
    <row r="3408" ht="22.5" hidden="1" spans="1:20">
      <c r="A3408" s="158">
        <v>101899</v>
      </c>
      <c r="B3408" s="100" t="s">
        <v>252</v>
      </c>
      <c r="C3408" s="104" t="s">
        <v>3573</v>
      </c>
      <c r="D3408" s="94" t="s">
        <v>279</v>
      </c>
      <c r="E3408" s="95">
        <v>2232.74</v>
      </c>
      <c r="F3408" s="96">
        <f t="shared" si="444"/>
        <v>2740.47</v>
      </c>
      <c r="G3408" s="107">
        <f>ROUND(SUM('NOVO HORIZONTE'!G3408),2)</f>
        <v>0</v>
      </c>
      <c r="H3408" s="107">
        <f t="shared" si="449"/>
        <v>0</v>
      </c>
      <c r="I3408" s="143">
        <f t="shared" si="445"/>
        <v>0</v>
      </c>
      <c r="J3408" s="142"/>
      <c r="K3408" s="145"/>
      <c r="L3408" s="7" t="str">
        <f t="shared" si="446"/>
        <v/>
      </c>
      <c r="M3408" s="7" t="str">
        <f t="shared" si="447"/>
        <v/>
      </c>
      <c r="N3408" s="7" t="str">
        <f t="shared" si="443"/>
        <v/>
      </c>
      <c r="O3408" s="144"/>
      <c r="P3408" s="355">
        <v>0</v>
      </c>
      <c r="Q3408" s="362">
        <f>SUM('NOVO HORIZONTE'!I3408)</f>
        <v>0</v>
      </c>
      <c r="R3408" s="363">
        <f t="shared" si="448"/>
        <v>0</v>
      </c>
      <c r="S3408" s="153">
        <f t="shared" si="442"/>
        <v>0</v>
      </c>
      <c r="T3408" s="364"/>
    </row>
    <row r="3409" ht="12.75" hidden="1" spans="1:20">
      <c r="A3409" s="158">
        <v>101900</v>
      </c>
      <c r="B3409" s="100" t="s">
        <v>252</v>
      </c>
      <c r="C3409" s="104" t="s">
        <v>3574</v>
      </c>
      <c r="D3409" s="94" t="s">
        <v>279</v>
      </c>
      <c r="E3409" s="95">
        <v>4648.41</v>
      </c>
      <c r="F3409" s="96">
        <f t="shared" si="444"/>
        <v>5705.46</v>
      </c>
      <c r="G3409" s="107">
        <f>ROUND(SUM('NOVO HORIZONTE'!G3409),2)</f>
        <v>0</v>
      </c>
      <c r="H3409" s="107">
        <f t="shared" si="449"/>
        <v>0</v>
      </c>
      <c r="I3409" s="143">
        <f t="shared" si="445"/>
        <v>0</v>
      </c>
      <c r="J3409" s="142"/>
      <c r="K3409" s="145"/>
      <c r="L3409" s="7" t="str">
        <f t="shared" si="446"/>
        <v/>
      </c>
      <c r="M3409" s="7" t="str">
        <f t="shared" si="447"/>
        <v/>
      </c>
      <c r="N3409" s="7" t="str">
        <f t="shared" si="443"/>
        <v/>
      </c>
      <c r="O3409" s="144"/>
      <c r="P3409" s="355">
        <v>0</v>
      </c>
      <c r="Q3409" s="362">
        <f>SUM('NOVO HORIZONTE'!I3409)</f>
        <v>0</v>
      </c>
      <c r="R3409" s="363">
        <f t="shared" si="448"/>
        <v>0</v>
      </c>
      <c r="S3409" s="153">
        <f t="shared" si="442"/>
        <v>0</v>
      </c>
      <c r="T3409" s="364"/>
    </row>
    <row r="3410" ht="12.75" hidden="1" spans="1:20">
      <c r="A3410" s="154" t="s">
        <v>3575</v>
      </c>
      <c r="B3410" s="100"/>
      <c r="C3410" s="161" t="s">
        <v>3576</v>
      </c>
      <c r="D3410" s="94">
        <v>0</v>
      </c>
      <c r="E3410" s="95">
        <v>0</v>
      </c>
      <c r="F3410" s="96">
        <f t="shared" si="444"/>
        <v>0</v>
      </c>
      <c r="G3410" s="187">
        <f>ROUND(SUM('NOVO HORIZONTE'!G3410),2)</f>
        <v>0</v>
      </c>
      <c r="H3410" s="187">
        <f t="shared" si="449"/>
        <v>0</v>
      </c>
      <c r="I3410" s="188">
        <f t="shared" si="445"/>
        <v>0</v>
      </c>
      <c r="J3410" s="142"/>
      <c r="K3410" s="145" t="str">
        <f>IF(OR(SUM(I3412:I3472)&gt;0,SUM(I3412:I3472)&gt;0),"xx","")</f>
        <v/>
      </c>
      <c r="L3410" s="7" t="str">
        <f t="shared" si="446"/>
        <v/>
      </c>
      <c r="M3410" s="7" t="str">
        <f t="shared" si="447"/>
        <v/>
      </c>
      <c r="N3410" s="7" t="str">
        <f t="shared" si="443"/>
        <v/>
      </c>
      <c r="O3410" s="144"/>
      <c r="P3410" s="375"/>
      <c r="Q3410" s="362">
        <f>SUM('NOVO HORIZONTE'!I3410)</f>
        <v>0</v>
      </c>
      <c r="R3410" s="363">
        <f t="shared" si="448"/>
        <v>0</v>
      </c>
      <c r="S3410" s="153">
        <f t="shared" si="442"/>
        <v>0</v>
      </c>
      <c r="T3410" s="364"/>
    </row>
    <row r="3411" ht="12.75" hidden="1" spans="1:20">
      <c r="A3411" s="154" t="s">
        <v>3577</v>
      </c>
      <c r="B3411" s="100"/>
      <c r="C3411" s="161" t="s">
        <v>3578</v>
      </c>
      <c r="D3411" s="94">
        <v>0</v>
      </c>
      <c r="E3411" s="95">
        <v>0</v>
      </c>
      <c r="F3411" s="96">
        <f t="shared" si="444"/>
        <v>0</v>
      </c>
      <c r="G3411" s="187">
        <f>ROUND(SUM('NOVO HORIZONTE'!G3411),2)</f>
        <v>0</v>
      </c>
      <c r="H3411" s="187">
        <f t="shared" si="449"/>
        <v>0</v>
      </c>
      <c r="I3411" s="188">
        <f t="shared" si="445"/>
        <v>0</v>
      </c>
      <c r="J3411" s="142"/>
      <c r="K3411" s="145" t="str">
        <f>IF(OR(SUM(I3412:I3439)&gt;0,SUM(I3412:I3439)&gt;0),"xx","")</f>
        <v/>
      </c>
      <c r="L3411" s="7" t="str">
        <f t="shared" si="446"/>
        <v/>
      </c>
      <c r="M3411" s="7" t="str">
        <f t="shared" si="447"/>
        <v/>
      </c>
      <c r="N3411" s="7" t="str">
        <f t="shared" si="443"/>
        <v/>
      </c>
      <c r="O3411" s="144"/>
      <c r="P3411" s="375"/>
      <c r="Q3411" s="362">
        <f>SUM('NOVO HORIZONTE'!I3411)</f>
        <v>0</v>
      </c>
      <c r="R3411" s="363">
        <f t="shared" si="448"/>
        <v>0</v>
      </c>
      <c r="S3411" s="153">
        <f t="shared" si="442"/>
        <v>0</v>
      </c>
      <c r="T3411" s="364"/>
    </row>
    <row r="3412" ht="22.5" hidden="1" spans="1:20">
      <c r="A3412" s="158">
        <v>91952</v>
      </c>
      <c r="B3412" s="100" t="s">
        <v>252</v>
      </c>
      <c r="C3412" s="104" t="s">
        <v>3579</v>
      </c>
      <c r="D3412" s="94" t="s">
        <v>279</v>
      </c>
      <c r="E3412" s="95">
        <v>21.5</v>
      </c>
      <c r="F3412" s="96">
        <f t="shared" si="444"/>
        <v>26.39</v>
      </c>
      <c r="G3412" s="107">
        <f>ROUND(SUM('NOVO HORIZONTE'!G3412),2)</f>
        <v>0</v>
      </c>
      <c r="H3412" s="107">
        <f t="shared" si="449"/>
        <v>0</v>
      </c>
      <c r="I3412" s="143">
        <f t="shared" si="445"/>
        <v>0</v>
      </c>
      <c r="J3412" s="142"/>
      <c r="K3412" s="228"/>
      <c r="L3412" s="7" t="str">
        <f t="shared" si="446"/>
        <v/>
      </c>
      <c r="M3412" s="7" t="str">
        <f t="shared" si="447"/>
        <v/>
      </c>
      <c r="N3412" s="7" t="str">
        <f t="shared" si="443"/>
        <v/>
      </c>
      <c r="O3412" s="144"/>
      <c r="P3412" s="355">
        <v>0</v>
      </c>
      <c r="Q3412" s="362">
        <f>SUM('NOVO HORIZONTE'!I3412)</f>
        <v>0</v>
      </c>
      <c r="R3412" s="363">
        <f t="shared" si="448"/>
        <v>0</v>
      </c>
      <c r="S3412" s="153">
        <f t="shared" si="442"/>
        <v>0</v>
      </c>
      <c r="T3412" s="364"/>
    </row>
    <row r="3413" ht="22.5" hidden="1" spans="1:20">
      <c r="A3413" s="158">
        <v>91953</v>
      </c>
      <c r="B3413" s="100" t="s">
        <v>252</v>
      </c>
      <c r="C3413" s="104" t="s">
        <v>3580</v>
      </c>
      <c r="D3413" s="94" t="s">
        <v>279</v>
      </c>
      <c r="E3413" s="95">
        <v>30.73</v>
      </c>
      <c r="F3413" s="96">
        <f t="shared" si="444"/>
        <v>37.72</v>
      </c>
      <c r="G3413" s="107">
        <f>ROUND(SUM('NOVO HORIZONTE'!G3413),2)</f>
        <v>0</v>
      </c>
      <c r="H3413" s="107">
        <f t="shared" si="449"/>
        <v>0</v>
      </c>
      <c r="I3413" s="143">
        <f t="shared" si="445"/>
        <v>0</v>
      </c>
      <c r="J3413" s="142"/>
      <c r="K3413" s="228"/>
      <c r="L3413" s="7" t="str">
        <f t="shared" si="446"/>
        <v/>
      </c>
      <c r="M3413" s="7" t="str">
        <f t="shared" si="447"/>
        <v/>
      </c>
      <c r="N3413" s="7" t="str">
        <f t="shared" si="443"/>
        <v/>
      </c>
      <c r="O3413" s="144"/>
      <c r="P3413" s="355">
        <v>0</v>
      </c>
      <c r="Q3413" s="362">
        <f>SUM('NOVO HORIZONTE'!I3413)</f>
        <v>0</v>
      </c>
      <c r="R3413" s="363">
        <f t="shared" si="448"/>
        <v>0</v>
      </c>
      <c r="S3413" s="153">
        <f t="shared" si="442"/>
        <v>0</v>
      </c>
      <c r="T3413" s="364"/>
    </row>
    <row r="3414" ht="22.5" hidden="1" spans="1:20">
      <c r="A3414" s="158">
        <v>91956</v>
      </c>
      <c r="B3414" s="100" t="s">
        <v>252</v>
      </c>
      <c r="C3414" s="104" t="s">
        <v>3581</v>
      </c>
      <c r="D3414" s="94" t="s">
        <v>279</v>
      </c>
      <c r="E3414" s="95">
        <v>46.76</v>
      </c>
      <c r="F3414" s="96">
        <f t="shared" si="444"/>
        <v>57.39</v>
      </c>
      <c r="G3414" s="107">
        <f>ROUND(SUM('NOVO HORIZONTE'!G3414),2)</f>
        <v>0</v>
      </c>
      <c r="H3414" s="107">
        <f t="shared" si="449"/>
        <v>0</v>
      </c>
      <c r="I3414" s="143">
        <f t="shared" si="445"/>
        <v>0</v>
      </c>
      <c r="J3414" s="142"/>
      <c r="K3414" s="228"/>
      <c r="L3414" s="7" t="str">
        <f t="shared" si="446"/>
        <v/>
      </c>
      <c r="M3414" s="7" t="str">
        <f t="shared" si="447"/>
        <v/>
      </c>
      <c r="N3414" s="7" t="str">
        <f t="shared" si="443"/>
        <v/>
      </c>
      <c r="O3414" s="144"/>
      <c r="P3414" s="355">
        <v>0</v>
      </c>
      <c r="Q3414" s="362">
        <f>SUM('NOVO HORIZONTE'!I3414)</f>
        <v>0</v>
      </c>
      <c r="R3414" s="363">
        <f t="shared" si="448"/>
        <v>0</v>
      </c>
      <c r="S3414" s="153">
        <f t="shared" si="442"/>
        <v>0</v>
      </c>
      <c r="T3414" s="364"/>
    </row>
    <row r="3415" ht="22.5" hidden="1" spans="1:20">
      <c r="A3415" s="158">
        <v>91957</v>
      </c>
      <c r="B3415" s="100" t="s">
        <v>252</v>
      </c>
      <c r="C3415" s="104" t="s">
        <v>3582</v>
      </c>
      <c r="D3415" s="94" t="s">
        <v>279</v>
      </c>
      <c r="E3415" s="95">
        <v>55.99</v>
      </c>
      <c r="F3415" s="96">
        <f t="shared" si="444"/>
        <v>68.72</v>
      </c>
      <c r="G3415" s="107">
        <f>ROUND(SUM('NOVO HORIZONTE'!G3415),2)</f>
        <v>0</v>
      </c>
      <c r="H3415" s="107">
        <f t="shared" si="449"/>
        <v>0</v>
      </c>
      <c r="I3415" s="143">
        <f t="shared" si="445"/>
        <v>0</v>
      </c>
      <c r="J3415" s="142"/>
      <c r="K3415" s="228"/>
      <c r="L3415" s="7" t="str">
        <f t="shared" si="446"/>
        <v/>
      </c>
      <c r="M3415" s="7" t="str">
        <f t="shared" si="447"/>
        <v/>
      </c>
      <c r="N3415" s="7" t="str">
        <f t="shared" si="443"/>
        <v/>
      </c>
      <c r="O3415" s="144"/>
      <c r="P3415" s="355">
        <v>0</v>
      </c>
      <c r="Q3415" s="362">
        <f>SUM('NOVO HORIZONTE'!I3415)</f>
        <v>0</v>
      </c>
      <c r="R3415" s="363">
        <f t="shared" si="448"/>
        <v>0</v>
      </c>
      <c r="S3415" s="153">
        <f t="shared" si="442"/>
        <v>0</v>
      </c>
      <c r="T3415" s="364"/>
    </row>
    <row r="3416" ht="22.5" hidden="1" spans="1:20">
      <c r="A3416" s="158">
        <v>91958</v>
      </c>
      <c r="B3416" s="100" t="s">
        <v>252</v>
      </c>
      <c r="C3416" s="104" t="s">
        <v>3583</v>
      </c>
      <c r="D3416" s="94" t="s">
        <v>279</v>
      </c>
      <c r="E3416" s="95">
        <v>39.42</v>
      </c>
      <c r="F3416" s="96">
        <f t="shared" si="444"/>
        <v>48.38</v>
      </c>
      <c r="G3416" s="107">
        <f>ROUND(SUM('NOVO HORIZONTE'!G3416),2)</f>
        <v>0</v>
      </c>
      <c r="H3416" s="107">
        <f t="shared" si="449"/>
        <v>0</v>
      </c>
      <c r="I3416" s="143">
        <f t="shared" si="445"/>
        <v>0</v>
      </c>
      <c r="J3416" s="142"/>
      <c r="K3416" s="228"/>
      <c r="L3416" s="7" t="str">
        <f t="shared" si="446"/>
        <v/>
      </c>
      <c r="M3416" s="7" t="str">
        <f t="shared" si="447"/>
        <v/>
      </c>
      <c r="N3416" s="7" t="str">
        <f t="shared" si="443"/>
        <v/>
      </c>
      <c r="O3416" s="144"/>
      <c r="P3416" s="355">
        <v>0</v>
      </c>
      <c r="Q3416" s="362">
        <f>SUM('NOVO HORIZONTE'!I3416)</f>
        <v>0</v>
      </c>
      <c r="R3416" s="363">
        <f t="shared" si="448"/>
        <v>0</v>
      </c>
      <c r="S3416" s="153">
        <f t="shared" si="442"/>
        <v>0</v>
      </c>
      <c r="T3416" s="364"/>
    </row>
    <row r="3417" ht="22.5" hidden="1" spans="1:20">
      <c r="A3417" s="158">
        <v>91959</v>
      </c>
      <c r="B3417" s="100" t="s">
        <v>252</v>
      </c>
      <c r="C3417" s="104" t="s">
        <v>3584</v>
      </c>
      <c r="D3417" s="94" t="s">
        <v>279</v>
      </c>
      <c r="E3417" s="95">
        <v>48.65</v>
      </c>
      <c r="F3417" s="96">
        <f t="shared" si="444"/>
        <v>59.71</v>
      </c>
      <c r="G3417" s="107">
        <f>ROUND(SUM('NOVO HORIZONTE'!G3417),2)</f>
        <v>0</v>
      </c>
      <c r="H3417" s="107">
        <f t="shared" si="449"/>
        <v>0</v>
      </c>
      <c r="I3417" s="143">
        <f t="shared" si="445"/>
        <v>0</v>
      </c>
      <c r="J3417" s="142"/>
      <c r="K3417" s="228"/>
      <c r="L3417" s="7" t="str">
        <f t="shared" si="446"/>
        <v/>
      </c>
      <c r="M3417" s="7" t="str">
        <f t="shared" si="447"/>
        <v/>
      </c>
      <c r="N3417" s="7" t="str">
        <f t="shared" si="443"/>
        <v/>
      </c>
      <c r="O3417" s="144"/>
      <c r="P3417" s="355">
        <v>0</v>
      </c>
      <c r="Q3417" s="362">
        <f>SUM('NOVO HORIZONTE'!I3417)</f>
        <v>0</v>
      </c>
      <c r="R3417" s="363">
        <f t="shared" si="448"/>
        <v>0</v>
      </c>
      <c r="S3417" s="153">
        <f t="shared" ref="S3417:S3480" si="450">IF(R3417=0,0,IF(R3417&gt;0,"c","b"))</f>
        <v>0</v>
      </c>
      <c r="T3417" s="364"/>
    </row>
    <row r="3418" ht="22.5" hidden="1" spans="1:20">
      <c r="A3418" s="158">
        <v>91962</v>
      </c>
      <c r="B3418" s="100" t="s">
        <v>252</v>
      </c>
      <c r="C3418" s="104" t="s">
        <v>3585</v>
      </c>
      <c r="D3418" s="94" t="s">
        <v>279</v>
      </c>
      <c r="E3418" s="95">
        <v>72.07</v>
      </c>
      <c r="F3418" s="96">
        <f t="shared" si="444"/>
        <v>88.46</v>
      </c>
      <c r="G3418" s="107">
        <f>ROUND(SUM('NOVO HORIZONTE'!G3418),2)</f>
        <v>0</v>
      </c>
      <c r="H3418" s="107">
        <f t="shared" si="449"/>
        <v>0</v>
      </c>
      <c r="I3418" s="143">
        <f t="shared" si="445"/>
        <v>0</v>
      </c>
      <c r="J3418" s="142"/>
      <c r="K3418" s="228"/>
      <c r="L3418" s="7" t="str">
        <f t="shared" si="446"/>
        <v/>
      </c>
      <c r="M3418" s="7" t="str">
        <f t="shared" si="447"/>
        <v/>
      </c>
      <c r="N3418" s="7" t="str">
        <f t="shared" si="443"/>
        <v/>
      </c>
      <c r="O3418" s="144"/>
      <c r="P3418" s="355">
        <v>0</v>
      </c>
      <c r="Q3418" s="362">
        <f>SUM('NOVO HORIZONTE'!I3418)</f>
        <v>0</v>
      </c>
      <c r="R3418" s="363">
        <f t="shared" si="448"/>
        <v>0</v>
      </c>
      <c r="S3418" s="153">
        <f t="shared" si="450"/>
        <v>0</v>
      </c>
      <c r="T3418" s="364"/>
    </row>
    <row r="3419" ht="22.5" hidden="1" spans="1:20">
      <c r="A3419" s="158">
        <v>91963</v>
      </c>
      <c r="B3419" s="100" t="s">
        <v>252</v>
      </c>
      <c r="C3419" s="104" t="s">
        <v>3586</v>
      </c>
      <c r="D3419" s="94" t="s">
        <v>279</v>
      </c>
      <c r="E3419" s="95">
        <v>81.3</v>
      </c>
      <c r="F3419" s="96">
        <f t="shared" si="444"/>
        <v>99.79</v>
      </c>
      <c r="G3419" s="107">
        <f>ROUND(SUM('NOVO HORIZONTE'!G3419),2)</f>
        <v>0</v>
      </c>
      <c r="H3419" s="107">
        <f t="shared" si="449"/>
        <v>0</v>
      </c>
      <c r="I3419" s="143">
        <f t="shared" si="445"/>
        <v>0</v>
      </c>
      <c r="J3419" s="142"/>
      <c r="K3419" s="228"/>
      <c r="L3419" s="7" t="str">
        <f t="shared" si="446"/>
        <v/>
      </c>
      <c r="M3419" s="7" t="str">
        <f t="shared" si="447"/>
        <v/>
      </c>
      <c r="N3419" s="7" t="str">
        <f t="shared" si="443"/>
        <v/>
      </c>
      <c r="O3419" s="144"/>
      <c r="P3419" s="355">
        <v>0</v>
      </c>
      <c r="Q3419" s="362">
        <f>SUM('NOVO HORIZONTE'!I3419)</f>
        <v>0</v>
      </c>
      <c r="R3419" s="363">
        <f t="shared" si="448"/>
        <v>0</v>
      </c>
      <c r="S3419" s="153">
        <f t="shared" si="450"/>
        <v>0</v>
      </c>
      <c r="T3419" s="364"/>
    </row>
    <row r="3420" ht="22.5" hidden="1" spans="1:20">
      <c r="A3420" s="158">
        <v>91964</v>
      </c>
      <c r="B3420" s="100" t="s">
        <v>252</v>
      </c>
      <c r="C3420" s="104" t="s">
        <v>3587</v>
      </c>
      <c r="D3420" s="94" t="s">
        <v>279</v>
      </c>
      <c r="E3420" s="95">
        <v>64.66</v>
      </c>
      <c r="F3420" s="96">
        <f t="shared" si="444"/>
        <v>79.36</v>
      </c>
      <c r="G3420" s="107">
        <f>ROUND(SUM('NOVO HORIZONTE'!G3420),2)</f>
        <v>0</v>
      </c>
      <c r="H3420" s="107">
        <f t="shared" si="449"/>
        <v>0</v>
      </c>
      <c r="I3420" s="143">
        <f t="shared" si="445"/>
        <v>0</v>
      </c>
      <c r="J3420" s="142"/>
      <c r="K3420" s="228"/>
      <c r="L3420" s="7" t="str">
        <f t="shared" si="446"/>
        <v/>
      </c>
      <c r="M3420" s="7" t="str">
        <f t="shared" si="447"/>
        <v/>
      </c>
      <c r="N3420" s="7" t="str">
        <f t="shared" si="443"/>
        <v/>
      </c>
      <c r="O3420" s="144"/>
      <c r="P3420" s="355">
        <v>0</v>
      </c>
      <c r="Q3420" s="362">
        <f>SUM('NOVO HORIZONTE'!I3420)</f>
        <v>0</v>
      </c>
      <c r="R3420" s="363">
        <f t="shared" si="448"/>
        <v>0</v>
      </c>
      <c r="S3420" s="153">
        <f t="shared" si="450"/>
        <v>0</v>
      </c>
      <c r="T3420" s="364"/>
    </row>
    <row r="3421" ht="22.5" hidden="1" spans="1:20">
      <c r="A3421" s="158">
        <v>91965</v>
      </c>
      <c r="B3421" s="100" t="s">
        <v>252</v>
      </c>
      <c r="C3421" s="104" t="s">
        <v>3588</v>
      </c>
      <c r="D3421" s="94" t="s">
        <v>279</v>
      </c>
      <c r="E3421" s="95">
        <v>73.89</v>
      </c>
      <c r="F3421" s="96">
        <f t="shared" si="444"/>
        <v>90.69</v>
      </c>
      <c r="G3421" s="107">
        <f>ROUND(SUM('NOVO HORIZONTE'!G3421),2)</f>
        <v>0</v>
      </c>
      <c r="H3421" s="107">
        <f t="shared" si="449"/>
        <v>0</v>
      </c>
      <c r="I3421" s="143">
        <f t="shared" si="445"/>
        <v>0</v>
      </c>
      <c r="J3421" s="142"/>
      <c r="K3421" s="228"/>
      <c r="L3421" s="7" t="str">
        <f t="shared" si="446"/>
        <v/>
      </c>
      <c r="M3421" s="7" t="str">
        <f t="shared" si="447"/>
        <v/>
      </c>
      <c r="N3421" s="7" t="str">
        <f t="shared" si="443"/>
        <v/>
      </c>
      <c r="O3421" s="144"/>
      <c r="P3421" s="355">
        <v>0</v>
      </c>
      <c r="Q3421" s="362">
        <f>SUM('NOVO HORIZONTE'!I3421)</f>
        <v>0</v>
      </c>
      <c r="R3421" s="363">
        <f t="shared" si="448"/>
        <v>0</v>
      </c>
      <c r="S3421" s="153">
        <f t="shared" si="450"/>
        <v>0</v>
      </c>
      <c r="T3421" s="364"/>
    </row>
    <row r="3422" ht="22.5" hidden="1" spans="1:20">
      <c r="A3422" s="158">
        <v>91966</v>
      </c>
      <c r="B3422" s="100" t="s">
        <v>252</v>
      </c>
      <c r="C3422" s="104" t="s">
        <v>3589</v>
      </c>
      <c r="D3422" s="94" t="s">
        <v>279</v>
      </c>
      <c r="E3422" s="95">
        <v>57.32</v>
      </c>
      <c r="F3422" s="96">
        <f t="shared" si="444"/>
        <v>70.35</v>
      </c>
      <c r="G3422" s="107">
        <f>ROUND(SUM('NOVO HORIZONTE'!G3422),2)</f>
        <v>0</v>
      </c>
      <c r="H3422" s="107">
        <f t="shared" si="449"/>
        <v>0</v>
      </c>
      <c r="I3422" s="143">
        <f t="shared" si="445"/>
        <v>0</v>
      </c>
      <c r="J3422" s="142"/>
      <c r="K3422" s="228"/>
      <c r="L3422" s="7" t="str">
        <f t="shared" si="446"/>
        <v/>
      </c>
      <c r="M3422" s="7" t="str">
        <f t="shared" si="447"/>
        <v/>
      </c>
      <c r="N3422" s="7" t="str">
        <f t="shared" si="443"/>
        <v/>
      </c>
      <c r="O3422" s="144"/>
      <c r="P3422" s="355">
        <v>0</v>
      </c>
      <c r="Q3422" s="362">
        <f>SUM('NOVO HORIZONTE'!I3422)</f>
        <v>0</v>
      </c>
      <c r="R3422" s="363">
        <f t="shared" si="448"/>
        <v>0</v>
      </c>
      <c r="S3422" s="153">
        <f t="shared" si="450"/>
        <v>0</v>
      </c>
      <c r="T3422" s="364"/>
    </row>
    <row r="3423" ht="22.5" hidden="1" spans="1:20">
      <c r="A3423" s="158">
        <v>91967</v>
      </c>
      <c r="B3423" s="100" t="s">
        <v>252</v>
      </c>
      <c r="C3423" s="104" t="s">
        <v>3590</v>
      </c>
      <c r="D3423" s="94" t="s">
        <v>279</v>
      </c>
      <c r="E3423" s="95">
        <v>66.55</v>
      </c>
      <c r="F3423" s="96">
        <f t="shared" si="444"/>
        <v>81.68</v>
      </c>
      <c r="G3423" s="107">
        <f>ROUND(SUM('NOVO HORIZONTE'!G3423),2)</f>
        <v>0</v>
      </c>
      <c r="H3423" s="107">
        <f t="shared" si="449"/>
        <v>0</v>
      </c>
      <c r="I3423" s="143">
        <f t="shared" si="445"/>
        <v>0</v>
      </c>
      <c r="J3423" s="142"/>
      <c r="K3423" s="228"/>
      <c r="L3423" s="7" t="str">
        <f t="shared" si="446"/>
        <v/>
      </c>
      <c r="M3423" s="7" t="str">
        <f t="shared" si="447"/>
        <v/>
      </c>
      <c r="N3423" s="7" t="str">
        <f t="shared" si="443"/>
        <v/>
      </c>
      <c r="O3423" s="144"/>
      <c r="P3423" s="355">
        <v>0</v>
      </c>
      <c r="Q3423" s="362">
        <f>SUM('NOVO HORIZONTE'!I3423)</f>
        <v>0</v>
      </c>
      <c r="R3423" s="363">
        <f t="shared" si="448"/>
        <v>0</v>
      </c>
      <c r="S3423" s="153">
        <f t="shared" si="450"/>
        <v>0</v>
      </c>
      <c r="T3423" s="364"/>
    </row>
    <row r="3424" ht="22.5" hidden="1" spans="1:20">
      <c r="A3424" s="158">
        <v>91970</v>
      </c>
      <c r="B3424" s="100" t="s">
        <v>252</v>
      </c>
      <c r="C3424" s="104" t="s">
        <v>3591</v>
      </c>
      <c r="D3424" s="94" t="s">
        <v>279</v>
      </c>
      <c r="E3424" s="95">
        <v>83</v>
      </c>
      <c r="F3424" s="96">
        <f t="shared" si="444"/>
        <v>101.87</v>
      </c>
      <c r="G3424" s="107">
        <f>ROUND(SUM('NOVO HORIZONTE'!G3424),2)</f>
        <v>0</v>
      </c>
      <c r="H3424" s="107">
        <f t="shared" si="449"/>
        <v>0</v>
      </c>
      <c r="I3424" s="143">
        <f t="shared" si="445"/>
        <v>0</v>
      </c>
      <c r="J3424" s="142"/>
      <c r="K3424" s="228"/>
      <c r="L3424" s="7" t="str">
        <f t="shared" si="446"/>
        <v/>
      </c>
      <c r="M3424" s="7" t="str">
        <f t="shared" si="447"/>
        <v/>
      </c>
      <c r="N3424" s="7" t="str">
        <f t="shared" si="443"/>
        <v/>
      </c>
      <c r="O3424" s="144"/>
      <c r="P3424" s="355">
        <v>0</v>
      </c>
      <c r="Q3424" s="362">
        <f>SUM('NOVO HORIZONTE'!I3424)</f>
        <v>0</v>
      </c>
      <c r="R3424" s="363">
        <f t="shared" si="448"/>
        <v>0</v>
      </c>
      <c r="S3424" s="153">
        <f t="shared" si="450"/>
        <v>0</v>
      </c>
      <c r="T3424" s="364"/>
    </row>
    <row r="3425" ht="22.5" hidden="1" spans="1:20">
      <c r="A3425" s="158">
        <v>91971</v>
      </c>
      <c r="B3425" s="100" t="s">
        <v>252</v>
      </c>
      <c r="C3425" s="104" t="s">
        <v>3592</v>
      </c>
      <c r="D3425" s="94" t="s">
        <v>279</v>
      </c>
      <c r="E3425" s="95">
        <v>97.58</v>
      </c>
      <c r="F3425" s="96">
        <f t="shared" si="444"/>
        <v>119.77</v>
      </c>
      <c r="G3425" s="107">
        <f>ROUND(SUM('NOVO HORIZONTE'!G3425),2)</f>
        <v>0</v>
      </c>
      <c r="H3425" s="107">
        <f t="shared" si="449"/>
        <v>0</v>
      </c>
      <c r="I3425" s="143">
        <f t="shared" si="445"/>
        <v>0</v>
      </c>
      <c r="J3425" s="142"/>
      <c r="K3425" s="228"/>
      <c r="L3425" s="7" t="str">
        <f t="shared" si="446"/>
        <v/>
      </c>
      <c r="M3425" s="7" t="str">
        <f t="shared" si="447"/>
        <v/>
      </c>
      <c r="N3425" s="7" t="str">
        <f t="shared" si="443"/>
        <v/>
      </c>
      <c r="O3425" s="144"/>
      <c r="P3425" s="355">
        <v>0</v>
      </c>
      <c r="Q3425" s="362">
        <f>SUM('NOVO HORIZONTE'!I3425)</f>
        <v>0</v>
      </c>
      <c r="R3425" s="363">
        <f t="shared" si="448"/>
        <v>0</v>
      </c>
      <c r="S3425" s="153">
        <f t="shared" si="450"/>
        <v>0</v>
      </c>
      <c r="T3425" s="364"/>
    </row>
    <row r="3426" ht="22.5" hidden="1" spans="1:20">
      <c r="A3426" s="158">
        <v>91972</v>
      </c>
      <c r="B3426" s="100" t="s">
        <v>252</v>
      </c>
      <c r="C3426" s="104" t="s">
        <v>3593</v>
      </c>
      <c r="D3426" s="94" t="s">
        <v>279</v>
      </c>
      <c r="E3426" s="95">
        <v>90.4</v>
      </c>
      <c r="F3426" s="96">
        <f t="shared" si="444"/>
        <v>110.96</v>
      </c>
      <c r="G3426" s="107">
        <f>ROUND(SUM('NOVO HORIZONTE'!G3426),2)</f>
        <v>0</v>
      </c>
      <c r="H3426" s="107">
        <f t="shared" si="449"/>
        <v>0</v>
      </c>
      <c r="I3426" s="143">
        <f t="shared" si="445"/>
        <v>0</v>
      </c>
      <c r="J3426" s="142"/>
      <c r="K3426" s="228"/>
      <c r="L3426" s="7" t="str">
        <f t="shared" si="446"/>
        <v/>
      </c>
      <c r="M3426" s="7" t="str">
        <f t="shared" si="447"/>
        <v/>
      </c>
      <c r="N3426" s="7" t="str">
        <f t="shared" si="443"/>
        <v/>
      </c>
      <c r="O3426" s="144"/>
      <c r="P3426" s="355">
        <v>0</v>
      </c>
      <c r="Q3426" s="362">
        <f>SUM('NOVO HORIZONTE'!I3426)</f>
        <v>0</v>
      </c>
      <c r="R3426" s="363">
        <f t="shared" si="448"/>
        <v>0</v>
      </c>
      <c r="S3426" s="153">
        <f t="shared" si="450"/>
        <v>0</v>
      </c>
      <c r="T3426" s="364"/>
    </row>
    <row r="3427" ht="22.5" hidden="1" spans="1:20">
      <c r="A3427" s="158">
        <v>91973</v>
      </c>
      <c r="B3427" s="100" t="s">
        <v>252</v>
      </c>
      <c r="C3427" s="104" t="s">
        <v>3594</v>
      </c>
      <c r="D3427" s="94" t="s">
        <v>279</v>
      </c>
      <c r="E3427" s="95">
        <v>104.98</v>
      </c>
      <c r="F3427" s="96">
        <f t="shared" si="444"/>
        <v>128.85</v>
      </c>
      <c r="G3427" s="107">
        <f>ROUND(SUM('NOVO HORIZONTE'!G3427),2)</f>
        <v>0</v>
      </c>
      <c r="H3427" s="107">
        <f t="shared" si="449"/>
        <v>0</v>
      </c>
      <c r="I3427" s="143">
        <f t="shared" si="445"/>
        <v>0</v>
      </c>
      <c r="J3427" s="142"/>
      <c r="K3427" s="228"/>
      <c r="L3427" s="7" t="str">
        <f t="shared" si="446"/>
        <v/>
      </c>
      <c r="M3427" s="7" t="str">
        <f t="shared" si="447"/>
        <v/>
      </c>
      <c r="N3427" s="7" t="str">
        <f t="shared" si="443"/>
        <v/>
      </c>
      <c r="O3427" s="144"/>
      <c r="P3427" s="355">
        <v>0</v>
      </c>
      <c r="Q3427" s="362">
        <f>SUM('NOVO HORIZONTE'!I3427)</f>
        <v>0</v>
      </c>
      <c r="R3427" s="363">
        <f t="shared" si="448"/>
        <v>0</v>
      </c>
      <c r="S3427" s="153">
        <f t="shared" si="450"/>
        <v>0</v>
      </c>
      <c r="T3427" s="364"/>
    </row>
    <row r="3428" ht="22.5" hidden="1" spans="1:20">
      <c r="A3428" s="158">
        <v>91974</v>
      </c>
      <c r="B3428" s="100" t="s">
        <v>252</v>
      </c>
      <c r="C3428" s="104" t="s">
        <v>3595</v>
      </c>
      <c r="D3428" s="94" t="s">
        <v>279</v>
      </c>
      <c r="E3428" s="95">
        <v>75.6</v>
      </c>
      <c r="F3428" s="96">
        <f t="shared" si="444"/>
        <v>92.79</v>
      </c>
      <c r="G3428" s="107">
        <f>ROUND(SUM('NOVO HORIZONTE'!G3428),2)</f>
        <v>0</v>
      </c>
      <c r="H3428" s="107">
        <f t="shared" si="449"/>
        <v>0</v>
      </c>
      <c r="I3428" s="143">
        <f t="shared" si="445"/>
        <v>0</v>
      </c>
      <c r="J3428" s="142"/>
      <c r="K3428" s="228"/>
      <c r="L3428" s="7" t="str">
        <f t="shared" si="446"/>
        <v/>
      </c>
      <c r="M3428" s="7" t="str">
        <f t="shared" si="447"/>
        <v/>
      </c>
      <c r="N3428" s="7" t="str">
        <f t="shared" si="443"/>
        <v/>
      </c>
      <c r="O3428" s="144"/>
      <c r="P3428" s="355">
        <v>0</v>
      </c>
      <c r="Q3428" s="362">
        <f>SUM('NOVO HORIZONTE'!I3428)</f>
        <v>0</v>
      </c>
      <c r="R3428" s="363">
        <f t="shared" si="448"/>
        <v>0</v>
      </c>
      <c r="S3428" s="153">
        <f t="shared" si="450"/>
        <v>0</v>
      </c>
      <c r="T3428" s="364"/>
    </row>
    <row r="3429" ht="22.5" hidden="1" spans="1:20">
      <c r="A3429" s="158">
        <v>91975</v>
      </c>
      <c r="B3429" s="100" t="s">
        <v>252</v>
      </c>
      <c r="C3429" s="104" t="s">
        <v>3596</v>
      </c>
      <c r="D3429" s="94" t="s">
        <v>279</v>
      </c>
      <c r="E3429" s="95">
        <v>90.18</v>
      </c>
      <c r="F3429" s="96">
        <f t="shared" si="444"/>
        <v>110.69</v>
      </c>
      <c r="G3429" s="107">
        <f>ROUND(SUM('NOVO HORIZONTE'!G3429),2)</f>
        <v>0</v>
      </c>
      <c r="H3429" s="107">
        <f t="shared" si="449"/>
        <v>0</v>
      </c>
      <c r="I3429" s="143">
        <f t="shared" si="445"/>
        <v>0</v>
      </c>
      <c r="J3429" s="142"/>
      <c r="K3429" s="228"/>
      <c r="L3429" s="7" t="str">
        <f t="shared" si="446"/>
        <v/>
      </c>
      <c r="M3429" s="7" t="str">
        <f t="shared" si="447"/>
        <v/>
      </c>
      <c r="N3429" s="7" t="str">
        <f t="shared" si="443"/>
        <v/>
      </c>
      <c r="O3429" s="144"/>
      <c r="P3429" s="355">
        <v>0</v>
      </c>
      <c r="Q3429" s="362">
        <f>SUM('NOVO HORIZONTE'!I3429)</f>
        <v>0</v>
      </c>
      <c r="R3429" s="363">
        <f t="shared" si="448"/>
        <v>0</v>
      </c>
      <c r="S3429" s="153">
        <f t="shared" si="450"/>
        <v>0</v>
      </c>
      <c r="T3429" s="364"/>
    </row>
    <row r="3430" ht="22.5" hidden="1" spans="1:20">
      <c r="A3430" s="158">
        <v>91976</v>
      </c>
      <c r="B3430" s="100" t="s">
        <v>252</v>
      </c>
      <c r="C3430" s="104" t="s">
        <v>3597</v>
      </c>
      <c r="D3430" s="94" t="s">
        <v>279</v>
      </c>
      <c r="E3430" s="95">
        <v>111.54</v>
      </c>
      <c r="F3430" s="96">
        <f t="shared" si="444"/>
        <v>136.9</v>
      </c>
      <c r="G3430" s="107">
        <f>ROUND(SUM('NOVO HORIZONTE'!G3430),2)</f>
        <v>0</v>
      </c>
      <c r="H3430" s="107">
        <f t="shared" si="449"/>
        <v>0</v>
      </c>
      <c r="I3430" s="143">
        <f t="shared" si="445"/>
        <v>0</v>
      </c>
      <c r="J3430" s="142"/>
      <c r="K3430" s="228"/>
      <c r="L3430" s="7" t="str">
        <f t="shared" si="446"/>
        <v/>
      </c>
      <c r="M3430" s="7" t="str">
        <f t="shared" si="447"/>
        <v/>
      </c>
      <c r="N3430" s="7" t="str">
        <f t="shared" si="443"/>
        <v/>
      </c>
      <c r="O3430" s="144"/>
      <c r="P3430" s="355">
        <v>0</v>
      </c>
      <c r="Q3430" s="362">
        <f>SUM('NOVO HORIZONTE'!I3430)</f>
        <v>0</v>
      </c>
      <c r="R3430" s="363">
        <f t="shared" si="448"/>
        <v>0</v>
      </c>
      <c r="S3430" s="153">
        <f t="shared" si="450"/>
        <v>0</v>
      </c>
      <c r="T3430" s="364"/>
    </row>
    <row r="3431" ht="22.5" hidden="1" spans="1:20">
      <c r="A3431" s="158">
        <v>91977</v>
      </c>
      <c r="B3431" s="100" t="s">
        <v>252</v>
      </c>
      <c r="C3431" s="104" t="s">
        <v>3598</v>
      </c>
      <c r="D3431" s="94" t="s">
        <v>279</v>
      </c>
      <c r="E3431" s="95">
        <v>126.12</v>
      </c>
      <c r="F3431" s="96">
        <f t="shared" si="444"/>
        <v>154.8</v>
      </c>
      <c r="G3431" s="107">
        <f>ROUND(SUM('NOVO HORIZONTE'!G3431),2)</f>
        <v>0</v>
      </c>
      <c r="H3431" s="107">
        <f t="shared" si="449"/>
        <v>0</v>
      </c>
      <c r="I3431" s="143">
        <f t="shared" si="445"/>
        <v>0</v>
      </c>
      <c r="J3431" s="142"/>
      <c r="K3431" s="228"/>
      <c r="L3431" s="7" t="str">
        <f t="shared" si="446"/>
        <v/>
      </c>
      <c r="M3431" s="7" t="str">
        <f t="shared" si="447"/>
        <v/>
      </c>
      <c r="N3431" s="7" t="str">
        <f t="shared" si="443"/>
        <v/>
      </c>
      <c r="O3431" s="144"/>
      <c r="P3431" s="355">
        <v>0</v>
      </c>
      <c r="Q3431" s="362">
        <f>SUM('NOVO HORIZONTE'!I3431)</f>
        <v>0</v>
      </c>
      <c r="R3431" s="363">
        <f t="shared" si="448"/>
        <v>0</v>
      </c>
      <c r="S3431" s="153">
        <f t="shared" si="450"/>
        <v>0</v>
      </c>
      <c r="T3431" s="364"/>
    </row>
    <row r="3432" ht="22.5" hidden="1" spans="1:20">
      <c r="A3432" s="158">
        <v>92022</v>
      </c>
      <c r="B3432" s="100" t="s">
        <v>252</v>
      </c>
      <c r="C3432" s="104" t="s">
        <v>3599</v>
      </c>
      <c r="D3432" s="94" t="s">
        <v>279</v>
      </c>
      <c r="E3432" s="95">
        <v>45.44</v>
      </c>
      <c r="F3432" s="96">
        <f t="shared" si="444"/>
        <v>55.77</v>
      </c>
      <c r="G3432" s="107">
        <f>ROUND(SUM('NOVO HORIZONTE'!G3432),2)</f>
        <v>0</v>
      </c>
      <c r="H3432" s="107">
        <f t="shared" si="449"/>
        <v>0</v>
      </c>
      <c r="I3432" s="143">
        <f t="shared" si="445"/>
        <v>0</v>
      </c>
      <c r="J3432" s="142"/>
      <c r="K3432" s="228"/>
      <c r="L3432" s="7" t="str">
        <f t="shared" si="446"/>
        <v/>
      </c>
      <c r="M3432" s="7" t="str">
        <f t="shared" si="447"/>
        <v/>
      </c>
      <c r="N3432" s="7" t="str">
        <f t="shared" si="443"/>
        <v/>
      </c>
      <c r="O3432" s="144"/>
      <c r="P3432" s="355">
        <v>0</v>
      </c>
      <c r="Q3432" s="362">
        <f>SUM('NOVO HORIZONTE'!I3432)</f>
        <v>0</v>
      </c>
      <c r="R3432" s="363">
        <f t="shared" si="448"/>
        <v>0</v>
      </c>
      <c r="S3432" s="153">
        <f t="shared" si="450"/>
        <v>0</v>
      </c>
      <c r="T3432" s="364"/>
    </row>
    <row r="3433" ht="22.5" hidden="1" spans="1:20">
      <c r="A3433" s="158">
        <v>92023</v>
      </c>
      <c r="B3433" s="100" t="s">
        <v>252</v>
      </c>
      <c r="C3433" s="104" t="s">
        <v>3600</v>
      </c>
      <c r="D3433" s="94" t="s">
        <v>279</v>
      </c>
      <c r="E3433" s="95">
        <v>54.67</v>
      </c>
      <c r="F3433" s="96">
        <f t="shared" si="444"/>
        <v>67.1</v>
      </c>
      <c r="G3433" s="107">
        <f>ROUND(SUM('NOVO HORIZONTE'!G3433),2)</f>
        <v>0</v>
      </c>
      <c r="H3433" s="107">
        <f t="shared" si="449"/>
        <v>0</v>
      </c>
      <c r="I3433" s="143">
        <f t="shared" si="445"/>
        <v>0</v>
      </c>
      <c r="J3433" s="142"/>
      <c r="K3433" s="228"/>
      <c r="L3433" s="7" t="str">
        <f t="shared" si="446"/>
        <v/>
      </c>
      <c r="M3433" s="7" t="str">
        <f t="shared" si="447"/>
        <v/>
      </c>
      <c r="N3433" s="7" t="str">
        <f t="shared" si="443"/>
        <v/>
      </c>
      <c r="O3433" s="144"/>
      <c r="P3433" s="355">
        <v>0</v>
      </c>
      <c r="Q3433" s="362">
        <f>SUM('NOVO HORIZONTE'!I3433)</f>
        <v>0</v>
      </c>
      <c r="R3433" s="363">
        <f t="shared" si="448"/>
        <v>0</v>
      </c>
      <c r="S3433" s="153">
        <f t="shared" si="450"/>
        <v>0</v>
      </c>
      <c r="T3433" s="364"/>
    </row>
    <row r="3434" ht="22.5" hidden="1" spans="1:20">
      <c r="A3434" s="158">
        <v>92024</v>
      </c>
      <c r="B3434" s="100" t="s">
        <v>252</v>
      </c>
      <c r="C3434" s="104" t="s">
        <v>3601</v>
      </c>
      <c r="D3434" s="94" t="s">
        <v>279</v>
      </c>
      <c r="E3434" s="95">
        <v>69.43</v>
      </c>
      <c r="F3434" s="96">
        <f t="shared" si="444"/>
        <v>85.22</v>
      </c>
      <c r="G3434" s="107">
        <f>ROUND(SUM('NOVO HORIZONTE'!G3434),2)</f>
        <v>0</v>
      </c>
      <c r="H3434" s="107">
        <f t="shared" si="449"/>
        <v>0</v>
      </c>
      <c r="I3434" s="143">
        <f t="shared" si="445"/>
        <v>0</v>
      </c>
      <c r="J3434" s="142"/>
      <c r="K3434" s="228"/>
      <c r="L3434" s="7" t="str">
        <f t="shared" si="446"/>
        <v/>
      </c>
      <c r="M3434" s="7" t="str">
        <f t="shared" si="447"/>
        <v/>
      </c>
      <c r="N3434" s="7" t="str">
        <f t="shared" si="443"/>
        <v/>
      </c>
      <c r="O3434" s="144"/>
      <c r="P3434" s="355">
        <v>0</v>
      </c>
      <c r="Q3434" s="362">
        <f>SUM('NOVO HORIZONTE'!I3434)</f>
        <v>0</v>
      </c>
      <c r="R3434" s="363">
        <f t="shared" si="448"/>
        <v>0</v>
      </c>
      <c r="S3434" s="153">
        <f t="shared" si="450"/>
        <v>0</v>
      </c>
      <c r="T3434" s="364"/>
    </row>
    <row r="3435" ht="22.5" hidden="1" spans="1:20">
      <c r="A3435" s="158">
        <v>92025</v>
      </c>
      <c r="B3435" s="100" t="s">
        <v>252</v>
      </c>
      <c r="C3435" s="104" t="s">
        <v>3602</v>
      </c>
      <c r="D3435" s="94" t="s">
        <v>279</v>
      </c>
      <c r="E3435" s="95">
        <v>78.66</v>
      </c>
      <c r="F3435" s="96">
        <f t="shared" si="444"/>
        <v>96.55</v>
      </c>
      <c r="G3435" s="107">
        <f>ROUND(SUM('NOVO HORIZONTE'!G3435),2)</f>
        <v>0</v>
      </c>
      <c r="H3435" s="107">
        <f t="shared" si="449"/>
        <v>0</v>
      </c>
      <c r="I3435" s="143">
        <f t="shared" si="445"/>
        <v>0</v>
      </c>
      <c r="J3435" s="142"/>
      <c r="K3435" s="228"/>
      <c r="L3435" s="7" t="str">
        <f t="shared" si="446"/>
        <v/>
      </c>
      <c r="M3435" s="7" t="str">
        <f t="shared" si="447"/>
        <v/>
      </c>
      <c r="N3435" s="7" t="str">
        <f t="shared" ref="N3435:N3498" si="451">M3435</f>
        <v/>
      </c>
      <c r="O3435" s="144"/>
      <c r="P3435" s="355">
        <v>0</v>
      </c>
      <c r="Q3435" s="362">
        <f>SUM('NOVO HORIZONTE'!I3435)</f>
        <v>0</v>
      </c>
      <c r="R3435" s="363">
        <f t="shared" si="448"/>
        <v>0</v>
      </c>
      <c r="S3435" s="153">
        <f t="shared" si="450"/>
        <v>0</v>
      </c>
      <c r="T3435" s="364"/>
    </row>
    <row r="3436" ht="22.5" hidden="1" spans="1:20">
      <c r="A3436" s="158">
        <v>92026</v>
      </c>
      <c r="B3436" s="100" t="s">
        <v>252</v>
      </c>
      <c r="C3436" s="104" t="s">
        <v>3603</v>
      </c>
      <c r="D3436" s="94" t="s">
        <v>279</v>
      </c>
      <c r="E3436" s="95">
        <v>63.34</v>
      </c>
      <c r="F3436" s="96">
        <f t="shared" si="444"/>
        <v>77.74</v>
      </c>
      <c r="G3436" s="107">
        <f>ROUND(SUM('NOVO HORIZONTE'!G3436),2)</f>
        <v>0</v>
      </c>
      <c r="H3436" s="107">
        <f t="shared" si="449"/>
        <v>0</v>
      </c>
      <c r="I3436" s="143">
        <f t="shared" si="445"/>
        <v>0</v>
      </c>
      <c r="J3436" s="142"/>
      <c r="K3436" s="228"/>
      <c r="L3436" s="7" t="str">
        <f t="shared" si="446"/>
        <v/>
      </c>
      <c r="M3436" s="7" t="str">
        <f t="shared" si="447"/>
        <v/>
      </c>
      <c r="N3436" s="7" t="str">
        <f t="shared" si="451"/>
        <v/>
      </c>
      <c r="O3436" s="144"/>
      <c r="P3436" s="355">
        <v>0</v>
      </c>
      <c r="Q3436" s="362">
        <f>SUM('NOVO HORIZONTE'!I3436)</f>
        <v>0</v>
      </c>
      <c r="R3436" s="363">
        <f t="shared" si="448"/>
        <v>0</v>
      </c>
      <c r="S3436" s="153">
        <f t="shared" si="450"/>
        <v>0</v>
      </c>
      <c r="T3436" s="364"/>
    </row>
    <row r="3437" ht="22.5" hidden="1" spans="1:20">
      <c r="A3437" s="158">
        <v>92027</v>
      </c>
      <c r="B3437" s="100" t="s">
        <v>252</v>
      </c>
      <c r="C3437" s="104" t="s">
        <v>3604</v>
      </c>
      <c r="D3437" s="94" t="s">
        <v>279</v>
      </c>
      <c r="E3437" s="95">
        <v>72.57</v>
      </c>
      <c r="F3437" s="96">
        <f t="shared" si="444"/>
        <v>89.07</v>
      </c>
      <c r="G3437" s="107">
        <f>ROUND(SUM('NOVO HORIZONTE'!G3437),2)</f>
        <v>0</v>
      </c>
      <c r="H3437" s="107">
        <f t="shared" si="449"/>
        <v>0</v>
      </c>
      <c r="I3437" s="143">
        <f t="shared" si="445"/>
        <v>0</v>
      </c>
      <c r="J3437" s="142"/>
      <c r="K3437" s="228"/>
      <c r="L3437" s="7" t="str">
        <f t="shared" si="446"/>
        <v/>
      </c>
      <c r="M3437" s="7" t="str">
        <f t="shared" si="447"/>
        <v/>
      </c>
      <c r="N3437" s="7" t="str">
        <f t="shared" si="451"/>
        <v/>
      </c>
      <c r="O3437" s="144"/>
      <c r="P3437" s="355">
        <v>0</v>
      </c>
      <c r="Q3437" s="362">
        <f>SUM('NOVO HORIZONTE'!I3437)</f>
        <v>0</v>
      </c>
      <c r="R3437" s="363">
        <f t="shared" si="448"/>
        <v>0</v>
      </c>
      <c r="S3437" s="153">
        <f t="shared" si="450"/>
        <v>0</v>
      </c>
      <c r="T3437" s="364"/>
    </row>
    <row r="3438" ht="22.5" hidden="1" spans="1:20">
      <c r="A3438" s="158">
        <v>92034</v>
      </c>
      <c r="B3438" s="100" t="s">
        <v>252</v>
      </c>
      <c r="C3438" s="104" t="s">
        <v>3605</v>
      </c>
      <c r="D3438" s="94" t="s">
        <v>279</v>
      </c>
      <c r="E3438" s="95">
        <v>70.75</v>
      </c>
      <c r="F3438" s="96">
        <f t="shared" ref="F3438:F3501" si="452">IF(E3438=0,0,IF(P3438=0,ROUND(E3438*(1+E$13),2),ROUND(E3438*(1+E$12),2)))</f>
        <v>86.84</v>
      </c>
      <c r="G3438" s="107">
        <f>ROUND(SUM('NOVO HORIZONTE'!G3438),2)</f>
        <v>0</v>
      </c>
      <c r="H3438" s="107">
        <f t="shared" si="449"/>
        <v>0</v>
      </c>
      <c r="I3438" s="143">
        <f t="shared" ref="I3438:I3501" si="453">IF(ISBLANK(G3438),0,ROUND(G3438*H3438,2))</f>
        <v>0</v>
      </c>
      <c r="J3438" s="142"/>
      <c r="K3438" s="145"/>
      <c r="L3438" s="7" t="str">
        <f t="shared" ref="L3438:L3501" si="454">IF(K3438="X","x",IF(K3438="xx","x",IF(I3438&gt;0,"x","")))</f>
        <v/>
      </c>
      <c r="M3438" s="7" t="str">
        <f t="shared" ref="M3438:M3501" si="455">IF(K3438="X","x",IF(K3438="xx","x",IF(I3438&gt;0,"x","")))</f>
        <v/>
      </c>
      <c r="N3438" s="7" t="str">
        <f t="shared" si="451"/>
        <v/>
      </c>
      <c r="O3438" s="144"/>
      <c r="P3438" s="355">
        <v>0</v>
      </c>
      <c r="Q3438" s="362">
        <f>SUM('NOVO HORIZONTE'!I3438)</f>
        <v>0</v>
      </c>
      <c r="R3438" s="363">
        <f t="shared" ref="R3438:R3501" si="456">I3438-Q3438</f>
        <v>0</v>
      </c>
      <c r="S3438" s="153">
        <f t="shared" si="450"/>
        <v>0</v>
      </c>
      <c r="T3438" s="364"/>
    </row>
    <row r="3439" ht="22.5" hidden="1" spans="1:20">
      <c r="A3439" s="158">
        <v>92035</v>
      </c>
      <c r="B3439" s="100" t="s">
        <v>252</v>
      </c>
      <c r="C3439" s="104" t="s">
        <v>3606</v>
      </c>
      <c r="D3439" s="94" t="s">
        <v>279</v>
      </c>
      <c r="E3439" s="95">
        <v>79.98</v>
      </c>
      <c r="F3439" s="96">
        <f t="shared" si="452"/>
        <v>98.17</v>
      </c>
      <c r="G3439" s="107">
        <f>ROUND(SUM('NOVO HORIZONTE'!G3439),2)</f>
        <v>0</v>
      </c>
      <c r="H3439" s="107">
        <f t="shared" ref="H3439:H3502" si="457">IF(G3439=0,0,F3439)</f>
        <v>0</v>
      </c>
      <c r="I3439" s="143">
        <f t="shared" si="453"/>
        <v>0</v>
      </c>
      <c r="J3439" s="142"/>
      <c r="K3439" s="228"/>
      <c r="L3439" s="7" t="str">
        <f t="shared" si="454"/>
        <v/>
      </c>
      <c r="M3439" s="7" t="str">
        <f t="shared" si="455"/>
        <v/>
      </c>
      <c r="N3439" s="7" t="str">
        <f t="shared" si="451"/>
        <v/>
      </c>
      <c r="O3439" s="144"/>
      <c r="P3439" s="355">
        <v>0</v>
      </c>
      <c r="Q3439" s="362">
        <f>SUM('NOVO HORIZONTE'!I3439)</f>
        <v>0</v>
      </c>
      <c r="R3439" s="363">
        <f t="shared" si="456"/>
        <v>0</v>
      </c>
      <c r="S3439" s="153">
        <f t="shared" si="450"/>
        <v>0</v>
      </c>
      <c r="T3439" s="364"/>
    </row>
    <row r="3440" ht="12.75" hidden="1" spans="1:20">
      <c r="A3440" s="154" t="s">
        <v>3607</v>
      </c>
      <c r="B3440" s="100"/>
      <c r="C3440" s="161" t="s">
        <v>3608</v>
      </c>
      <c r="D3440" s="94">
        <v>0</v>
      </c>
      <c r="E3440" s="95">
        <v>0</v>
      </c>
      <c r="F3440" s="96">
        <f t="shared" si="452"/>
        <v>0</v>
      </c>
      <c r="G3440" s="187">
        <f>ROUND(SUM('NOVO HORIZONTE'!G3440),2)</f>
        <v>0</v>
      </c>
      <c r="H3440" s="187">
        <f t="shared" si="457"/>
        <v>0</v>
      </c>
      <c r="I3440" s="188">
        <f t="shared" si="453"/>
        <v>0</v>
      </c>
      <c r="J3440" s="142"/>
      <c r="K3440" s="145" t="str">
        <f>IF(OR(SUM(I3441:I3452)&gt;0,SUM(I3441:I3452)&gt;0),"xx","")</f>
        <v/>
      </c>
      <c r="L3440" s="7" t="str">
        <f t="shared" si="454"/>
        <v/>
      </c>
      <c r="M3440" s="7" t="str">
        <f t="shared" si="455"/>
        <v/>
      </c>
      <c r="N3440" s="7" t="str">
        <f t="shared" si="451"/>
        <v/>
      </c>
      <c r="O3440" s="144"/>
      <c r="P3440" s="375"/>
      <c r="Q3440" s="362">
        <f>SUM('NOVO HORIZONTE'!I3440)</f>
        <v>0</v>
      </c>
      <c r="R3440" s="363">
        <f t="shared" si="456"/>
        <v>0</v>
      </c>
      <c r="S3440" s="153">
        <f t="shared" si="450"/>
        <v>0</v>
      </c>
      <c r="T3440" s="364"/>
    </row>
    <row r="3441" ht="22.5" hidden="1" spans="1:20">
      <c r="A3441" s="158">
        <v>91954</v>
      </c>
      <c r="B3441" s="100" t="s">
        <v>252</v>
      </c>
      <c r="C3441" s="104" t="s">
        <v>3609</v>
      </c>
      <c r="D3441" s="94" t="s">
        <v>279</v>
      </c>
      <c r="E3441" s="95">
        <v>28.9</v>
      </c>
      <c r="F3441" s="96">
        <f t="shared" si="452"/>
        <v>35.47</v>
      </c>
      <c r="G3441" s="107">
        <f>ROUND(SUM('NOVO HORIZONTE'!G3441),2)</f>
        <v>0</v>
      </c>
      <c r="H3441" s="107">
        <f t="shared" si="457"/>
        <v>0</v>
      </c>
      <c r="I3441" s="143">
        <f t="shared" si="453"/>
        <v>0</v>
      </c>
      <c r="J3441" s="142"/>
      <c r="K3441" s="228"/>
      <c r="L3441" s="7" t="str">
        <f t="shared" si="454"/>
        <v/>
      </c>
      <c r="M3441" s="7" t="str">
        <f t="shared" si="455"/>
        <v/>
      </c>
      <c r="N3441" s="7" t="str">
        <f t="shared" si="451"/>
        <v/>
      </c>
      <c r="O3441" s="144"/>
      <c r="P3441" s="355">
        <v>0</v>
      </c>
      <c r="Q3441" s="362">
        <f>SUM('NOVO HORIZONTE'!I3441)</f>
        <v>0</v>
      </c>
      <c r="R3441" s="363">
        <f t="shared" si="456"/>
        <v>0</v>
      </c>
      <c r="S3441" s="153">
        <f t="shared" si="450"/>
        <v>0</v>
      </c>
      <c r="T3441" s="364"/>
    </row>
    <row r="3442" ht="22.5" hidden="1" spans="1:20">
      <c r="A3442" s="158">
        <v>91955</v>
      </c>
      <c r="B3442" s="100" t="s">
        <v>252</v>
      </c>
      <c r="C3442" s="104" t="s">
        <v>3610</v>
      </c>
      <c r="D3442" s="94" t="s">
        <v>279</v>
      </c>
      <c r="E3442" s="95">
        <v>38.13</v>
      </c>
      <c r="F3442" s="96">
        <f t="shared" si="452"/>
        <v>46.8</v>
      </c>
      <c r="G3442" s="107">
        <f>ROUND(SUM('NOVO HORIZONTE'!G3442),2)</f>
        <v>0</v>
      </c>
      <c r="H3442" s="107">
        <f t="shared" si="457"/>
        <v>0</v>
      </c>
      <c r="I3442" s="143">
        <f t="shared" si="453"/>
        <v>0</v>
      </c>
      <c r="J3442" s="142"/>
      <c r="K3442" s="228"/>
      <c r="L3442" s="7" t="str">
        <f t="shared" si="454"/>
        <v/>
      </c>
      <c r="M3442" s="7" t="str">
        <f t="shared" si="455"/>
        <v/>
      </c>
      <c r="N3442" s="7" t="str">
        <f t="shared" si="451"/>
        <v/>
      </c>
      <c r="O3442" s="144"/>
      <c r="P3442" s="355">
        <v>0</v>
      </c>
      <c r="Q3442" s="362">
        <f>SUM('NOVO HORIZONTE'!I3442)</f>
        <v>0</v>
      </c>
      <c r="R3442" s="363">
        <f t="shared" si="456"/>
        <v>0</v>
      </c>
      <c r="S3442" s="153">
        <f t="shared" si="450"/>
        <v>0</v>
      </c>
      <c r="T3442" s="364"/>
    </row>
    <row r="3443" ht="22.5" hidden="1" spans="1:20">
      <c r="A3443" s="158">
        <v>91960</v>
      </c>
      <c r="B3443" s="100" t="s">
        <v>252</v>
      </c>
      <c r="C3443" s="104" t="s">
        <v>3611</v>
      </c>
      <c r="D3443" s="94" t="s">
        <v>279</v>
      </c>
      <c r="E3443" s="95">
        <v>54.15</v>
      </c>
      <c r="F3443" s="96">
        <f t="shared" si="452"/>
        <v>66.46</v>
      </c>
      <c r="G3443" s="107">
        <f>ROUND(SUM('NOVO HORIZONTE'!G3443),2)</f>
        <v>0</v>
      </c>
      <c r="H3443" s="107">
        <f t="shared" si="457"/>
        <v>0</v>
      </c>
      <c r="I3443" s="143">
        <f t="shared" si="453"/>
        <v>0</v>
      </c>
      <c r="J3443" s="142"/>
      <c r="K3443" s="228"/>
      <c r="L3443" s="7" t="str">
        <f t="shared" si="454"/>
        <v/>
      </c>
      <c r="M3443" s="7" t="str">
        <f t="shared" si="455"/>
        <v/>
      </c>
      <c r="N3443" s="7" t="str">
        <f t="shared" si="451"/>
        <v/>
      </c>
      <c r="O3443" s="144"/>
      <c r="P3443" s="355">
        <v>0</v>
      </c>
      <c r="Q3443" s="362">
        <f>SUM('NOVO HORIZONTE'!I3443)</f>
        <v>0</v>
      </c>
      <c r="R3443" s="363">
        <f t="shared" si="456"/>
        <v>0</v>
      </c>
      <c r="S3443" s="153">
        <f t="shared" si="450"/>
        <v>0</v>
      </c>
      <c r="T3443" s="364"/>
    </row>
    <row r="3444" ht="22.5" hidden="1" spans="1:20">
      <c r="A3444" s="158">
        <v>91961</v>
      </c>
      <c r="B3444" s="100" t="s">
        <v>252</v>
      </c>
      <c r="C3444" s="104" t="s">
        <v>3612</v>
      </c>
      <c r="D3444" s="94" t="s">
        <v>279</v>
      </c>
      <c r="E3444" s="95">
        <v>63.38</v>
      </c>
      <c r="F3444" s="96">
        <f t="shared" si="452"/>
        <v>77.79</v>
      </c>
      <c r="G3444" s="107">
        <f>ROUND(SUM('NOVO HORIZONTE'!G3444),2)</f>
        <v>0</v>
      </c>
      <c r="H3444" s="107">
        <f t="shared" si="457"/>
        <v>0</v>
      </c>
      <c r="I3444" s="143">
        <f t="shared" si="453"/>
        <v>0</v>
      </c>
      <c r="J3444" s="142"/>
      <c r="K3444" s="228"/>
      <c r="L3444" s="7" t="str">
        <f t="shared" si="454"/>
        <v/>
      </c>
      <c r="M3444" s="7" t="str">
        <f t="shared" si="455"/>
        <v/>
      </c>
      <c r="N3444" s="7" t="str">
        <f t="shared" si="451"/>
        <v/>
      </c>
      <c r="O3444" s="144"/>
      <c r="P3444" s="355">
        <v>0</v>
      </c>
      <c r="Q3444" s="362">
        <f>SUM('NOVO HORIZONTE'!I3444)</f>
        <v>0</v>
      </c>
      <c r="R3444" s="363">
        <f t="shared" si="456"/>
        <v>0</v>
      </c>
      <c r="S3444" s="153">
        <f t="shared" si="450"/>
        <v>0</v>
      </c>
      <c r="T3444" s="364"/>
    </row>
    <row r="3445" ht="22.5" hidden="1" spans="1:20">
      <c r="A3445" s="158">
        <v>91968</v>
      </c>
      <c r="B3445" s="100" t="s">
        <v>252</v>
      </c>
      <c r="C3445" s="104" t="s">
        <v>3613</v>
      </c>
      <c r="D3445" s="94" t="s">
        <v>279</v>
      </c>
      <c r="E3445" s="95">
        <v>79.41</v>
      </c>
      <c r="F3445" s="96">
        <f t="shared" si="452"/>
        <v>97.47</v>
      </c>
      <c r="G3445" s="107">
        <f>ROUND(SUM('NOVO HORIZONTE'!G3445),2)</f>
        <v>0</v>
      </c>
      <c r="H3445" s="107">
        <f t="shared" si="457"/>
        <v>0</v>
      </c>
      <c r="I3445" s="143">
        <f t="shared" si="453"/>
        <v>0</v>
      </c>
      <c r="J3445" s="142"/>
      <c r="K3445" s="228"/>
      <c r="L3445" s="7" t="str">
        <f t="shared" si="454"/>
        <v/>
      </c>
      <c r="M3445" s="7" t="str">
        <f t="shared" si="455"/>
        <v/>
      </c>
      <c r="N3445" s="7" t="str">
        <f t="shared" si="451"/>
        <v/>
      </c>
      <c r="O3445" s="144"/>
      <c r="P3445" s="355">
        <v>0</v>
      </c>
      <c r="Q3445" s="362">
        <f>SUM('NOVO HORIZONTE'!I3445)</f>
        <v>0</v>
      </c>
      <c r="R3445" s="363">
        <f t="shared" si="456"/>
        <v>0</v>
      </c>
      <c r="S3445" s="153">
        <f t="shared" si="450"/>
        <v>0</v>
      </c>
      <c r="T3445" s="364"/>
    </row>
    <row r="3446" ht="22.5" hidden="1" spans="1:20">
      <c r="A3446" s="158">
        <v>91969</v>
      </c>
      <c r="B3446" s="100" t="s">
        <v>252</v>
      </c>
      <c r="C3446" s="104" t="s">
        <v>3614</v>
      </c>
      <c r="D3446" s="94" t="s">
        <v>279</v>
      </c>
      <c r="E3446" s="95">
        <v>88.64</v>
      </c>
      <c r="F3446" s="96">
        <f t="shared" si="452"/>
        <v>108.8</v>
      </c>
      <c r="G3446" s="107">
        <f>ROUND(SUM('NOVO HORIZONTE'!G3446),2)</f>
        <v>0</v>
      </c>
      <c r="H3446" s="107">
        <f t="shared" si="457"/>
        <v>0</v>
      </c>
      <c r="I3446" s="143">
        <f t="shared" si="453"/>
        <v>0</v>
      </c>
      <c r="J3446" s="142"/>
      <c r="K3446" s="228"/>
      <c r="L3446" s="7" t="str">
        <f t="shared" si="454"/>
        <v/>
      </c>
      <c r="M3446" s="7" t="str">
        <f t="shared" si="455"/>
        <v/>
      </c>
      <c r="N3446" s="7" t="str">
        <f t="shared" si="451"/>
        <v/>
      </c>
      <c r="O3446" s="144"/>
      <c r="P3446" s="355">
        <v>0</v>
      </c>
      <c r="Q3446" s="362">
        <f>SUM('NOVO HORIZONTE'!I3446)</f>
        <v>0</v>
      </c>
      <c r="R3446" s="363">
        <f t="shared" si="456"/>
        <v>0</v>
      </c>
      <c r="S3446" s="153">
        <f t="shared" si="450"/>
        <v>0</v>
      </c>
      <c r="T3446" s="364"/>
    </row>
    <row r="3447" ht="22.5" hidden="1" spans="1:20">
      <c r="A3447" s="158">
        <v>92028</v>
      </c>
      <c r="B3447" s="100" t="s">
        <v>252</v>
      </c>
      <c r="C3447" s="104" t="s">
        <v>3615</v>
      </c>
      <c r="D3447" s="94" t="s">
        <v>279</v>
      </c>
      <c r="E3447" s="95">
        <v>52.83</v>
      </c>
      <c r="F3447" s="96">
        <f t="shared" si="452"/>
        <v>64.84</v>
      </c>
      <c r="G3447" s="107">
        <f>ROUND(SUM('NOVO HORIZONTE'!G3447),2)</f>
        <v>0</v>
      </c>
      <c r="H3447" s="107">
        <f t="shared" si="457"/>
        <v>0</v>
      </c>
      <c r="I3447" s="143">
        <f t="shared" si="453"/>
        <v>0</v>
      </c>
      <c r="J3447" s="142"/>
      <c r="K3447" s="228"/>
      <c r="L3447" s="7" t="str">
        <f t="shared" si="454"/>
        <v/>
      </c>
      <c r="M3447" s="7" t="str">
        <f t="shared" si="455"/>
        <v/>
      </c>
      <c r="N3447" s="7" t="str">
        <f t="shared" si="451"/>
        <v/>
      </c>
      <c r="O3447" s="144"/>
      <c r="P3447" s="355">
        <v>0</v>
      </c>
      <c r="Q3447" s="362">
        <f>SUM('NOVO HORIZONTE'!I3447)</f>
        <v>0</v>
      </c>
      <c r="R3447" s="363">
        <f t="shared" si="456"/>
        <v>0</v>
      </c>
      <c r="S3447" s="153">
        <f t="shared" si="450"/>
        <v>0</v>
      </c>
      <c r="T3447" s="364"/>
    </row>
    <row r="3448" ht="22.5" hidden="1" spans="1:20">
      <c r="A3448" s="158">
        <v>92029</v>
      </c>
      <c r="B3448" s="100" t="s">
        <v>252</v>
      </c>
      <c r="C3448" s="104" t="s">
        <v>3616</v>
      </c>
      <c r="D3448" s="94" t="s">
        <v>279</v>
      </c>
      <c r="E3448" s="95">
        <v>62.06</v>
      </c>
      <c r="F3448" s="96">
        <f t="shared" si="452"/>
        <v>76.17</v>
      </c>
      <c r="G3448" s="107">
        <f>ROUND(SUM('NOVO HORIZONTE'!G3448),2)</f>
        <v>0</v>
      </c>
      <c r="H3448" s="107">
        <f t="shared" si="457"/>
        <v>0</v>
      </c>
      <c r="I3448" s="143">
        <f t="shared" si="453"/>
        <v>0</v>
      </c>
      <c r="J3448" s="142"/>
      <c r="K3448" s="228"/>
      <c r="L3448" s="7" t="str">
        <f t="shared" si="454"/>
        <v/>
      </c>
      <c r="M3448" s="7" t="str">
        <f t="shared" si="455"/>
        <v/>
      </c>
      <c r="N3448" s="7" t="str">
        <f t="shared" si="451"/>
        <v/>
      </c>
      <c r="O3448" s="144"/>
      <c r="P3448" s="355">
        <v>0</v>
      </c>
      <c r="Q3448" s="362">
        <f>SUM('NOVO HORIZONTE'!I3448)</f>
        <v>0</v>
      </c>
      <c r="R3448" s="363">
        <f t="shared" si="456"/>
        <v>0</v>
      </c>
      <c r="S3448" s="153">
        <f t="shared" si="450"/>
        <v>0</v>
      </c>
      <c r="T3448" s="364"/>
    </row>
    <row r="3449" ht="22.5" hidden="1" spans="1:20">
      <c r="A3449" s="158">
        <v>92030</v>
      </c>
      <c r="B3449" s="100" t="s">
        <v>252</v>
      </c>
      <c r="C3449" s="104" t="s">
        <v>3617</v>
      </c>
      <c r="D3449" s="94" t="s">
        <v>279</v>
      </c>
      <c r="E3449" s="95">
        <v>76.77</v>
      </c>
      <c r="F3449" s="96">
        <f t="shared" si="452"/>
        <v>94.23</v>
      </c>
      <c r="G3449" s="107">
        <f>ROUND(SUM('NOVO HORIZONTE'!G3449),2)</f>
        <v>0</v>
      </c>
      <c r="H3449" s="107">
        <f t="shared" si="457"/>
        <v>0</v>
      </c>
      <c r="I3449" s="143">
        <f t="shared" si="453"/>
        <v>0</v>
      </c>
      <c r="J3449" s="142"/>
      <c r="K3449" s="228"/>
      <c r="L3449" s="7" t="str">
        <f t="shared" si="454"/>
        <v/>
      </c>
      <c r="M3449" s="7" t="str">
        <f t="shared" si="455"/>
        <v/>
      </c>
      <c r="N3449" s="7" t="str">
        <f t="shared" si="451"/>
        <v/>
      </c>
      <c r="O3449" s="144"/>
      <c r="P3449" s="355">
        <v>0</v>
      </c>
      <c r="Q3449" s="362">
        <f>SUM('NOVO HORIZONTE'!I3449)</f>
        <v>0</v>
      </c>
      <c r="R3449" s="363">
        <f t="shared" si="456"/>
        <v>0</v>
      </c>
      <c r="S3449" s="153">
        <f t="shared" si="450"/>
        <v>0</v>
      </c>
      <c r="T3449" s="364"/>
    </row>
    <row r="3450" ht="22.5" hidden="1" spans="1:20">
      <c r="A3450" s="158">
        <v>92031</v>
      </c>
      <c r="B3450" s="100" t="s">
        <v>252</v>
      </c>
      <c r="C3450" s="104" t="s">
        <v>3618</v>
      </c>
      <c r="D3450" s="94" t="s">
        <v>279</v>
      </c>
      <c r="E3450" s="95">
        <v>86</v>
      </c>
      <c r="F3450" s="96">
        <f t="shared" si="452"/>
        <v>105.56</v>
      </c>
      <c r="G3450" s="107">
        <f>ROUND(SUM('NOVO HORIZONTE'!G3450),2)</f>
        <v>0</v>
      </c>
      <c r="H3450" s="107">
        <f t="shared" si="457"/>
        <v>0</v>
      </c>
      <c r="I3450" s="143">
        <f t="shared" si="453"/>
        <v>0</v>
      </c>
      <c r="J3450" s="142"/>
      <c r="K3450" s="228"/>
      <c r="L3450" s="7" t="str">
        <f t="shared" si="454"/>
        <v/>
      </c>
      <c r="M3450" s="7" t="str">
        <f t="shared" si="455"/>
        <v/>
      </c>
      <c r="N3450" s="7" t="str">
        <f t="shared" si="451"/>
        <v/>
      </c>
      <c r="O3450" s="144"/>
      <c r="P3450" s="355">
        <v>0</v>
      </c>
      <c r="Q3450" s="362">
        <f>SUM('NOVO HORIZONTE'!I3450)</f>
        <v>0</v>
      </c>
      <c r="R3450" s="363">
        <f t="shared" si="456"/>
        <v>0</v>
      </c>
      <c r="S3450" s="153">
        <f t="shared" si="450"/>
        <v>0</v>
      </c>
      <c r="T3450" s="364"/>
    </row>
    <row r="3451" ht="22.5" hidden="1" spans="1:20">
      <c r="A3451" s="158">
        <v>92032</v>
      </c>
      <c r="B3451" s="100" t="s">
        <v>252</v>
      </c>
      <c r="C3451" s="104" t="s">
        <v>3619</v>
      </c>
      <c r="D3451" s="94" t="s">
        <v>279</v>
      </c>
      <c r="E3451" s="95">
        <v>78.09</v>
      </c>
      <c r="F3451" s="96">
        <f t="shared" si="452"/>
        <v>95.85</v>
      </c>
      <c r="G3451" s="107">
        <f>ROUND(SUM('NOVO HORIZONTE'!G3451),2)</f>
        <v>0</v>
      </c>
      <c r="H3451" s="107">
        <f t="shared" si="457"/>
        <v>0</v>
      </c>
      <c r="I3451" s="143">
        <f t="shared" si="453"/>
        <v>0</v>
      </c>
      <c r="J3451" s="142"/>
      <c r="K3451" s="145"/>
      <c r="L3451" s="7" t="str">
        <f t="shared" si="454"/>
        <v/>
      </c>
      <c r="M3451" s="7" t="str">
        <f t="shared" si="455"/>
        <v/>
      </c>
      <c r="N3451" s="7" t="str">
        <f t="shared" si="451"/>
        <v/>
      </c>
      <c r="O3451" s="144"/>
      <c r="P3451" s="355">
        <v>0</v>
      </c>
      <c r="Q3451" s="362">
        <f>SUM('NOVO HORIZONTE'!I3451)</f>
        <v>0</v>
      </c>
      <c r="R3451" s="363">
        <f t="shared" si="456"/>
        <v>0</v>
      </c>
      <c r="S3451" s="153">
        <f t="shared" si="450"/>
        <v>0</v>
      </c>
      <c r="T3451" s="364"/>
    </row>
    <row r="3452" ht="22.5" hidden="1" spans="1:20">
      <c r="A3452" s="158">
        <v>92033</v>
      </c>
      <c r="B3452" s="100" t="s">
        <v>252</v>
      </c>
      <c r="C3452" s="104" t="s">
        <v>3620</v>
      </c>
      <c r="D3452" s="94" t="s">
        <v>279</v>
      </c>
      <c r="E3452" s="95">
        <v>87.32</v>
      </c>
      <c r="F3452" s="96">
        <f t="shared" si="452"/>
        <v>107.18</v>
      </c>
      <c r="G3452" s="107">
        <f>ROUND(SUM('NOVO HORIZONTE'!G3452),2)</f>
        <v>0</v>
      </c>
      <c r="H3452" s="107">
        <f t="shared" si="457"/>
        <v>0</v>
      </c>
      <c r="I3452" s="143">
        <f t="shared" si="453"/>
        <v>0</v>
      </c>
      <c r="J3452" s="142"/>
      <c r="K3452" s="228"/>
      <c r="L3452" s="7" t="str">
        <f t="shared" si="454"/>
        <v/>
      </c>
      <c r="M3452" s="7" t="str">
        <f t="shared" si="455"/>
        <v/>
      </c>
      <c r="N3452" s="7" t="str">
        <f t="shared" si="451"/>
        <v/>
      </c>
      <c r="O3452" s="144"/>
      <c r="P3452" s="355">
        <v>0</v>
      </c>
      <c r="Q3452" s="362">
        <f>SUM('NOVO HORIZONTE'!I3452)</f>
        <v>0</v>
      </c>
      <c r="R3452" s="363">
        <f t="shared" si="456"/>
        <v>0</v>
      </c>
      <c r="S3452" s="153">
        <f t="shared" si="450"/>
        <v>0</v>
      </c>
      <c r="T3452" s="364"/>
    </row>
    <row r="3453" ht="12.75" hidden="1" spans="1:20">
      <c r="A3453" s="154" t="s">
        <v>3621</v>
      </c>
      <c r="B3453" s="100"/>
      <c r="C3453" s="161" t="s">
        <v>3622</v>
      </c>
      <c r="D3453" s="94">
        <v>0</v>
      </c>
      <c r="E3453" s="95">
        <v>0</v>
      </c>
      <c r="F3453" s="96">
        <f t="shared" si="452"/>
        <v>0</v>
      </c>
      <c r="G3453" s="187">
        <f>ROUND(SUM('NOVO HORIZONTE'!G3453),2)</f>
        <v>0</v>
      </c>
      <c r="H3453" s="187">
        <f t="shared" si="457"/>
        <v>0</v>
      </c>
      <c r="I3453" s="188">
        <f t="shared" si="453"/>
        <v>0</v>
      </c>
      <c r="J3453" s="142"/>
      <c r="K3453" s="145" t="str">
        <f>IF(OR(SUM(I3454:I3455)&gt;0,SUM(I3454:I3455)&gt;0),"xx","")</f>
        <v/>
      </c>
      <c r="L3453" s="7" t="str">
        <f t="shared" si="454"/>
        <v/>
      </c>
      <c r="M3453" s="7" t="str">
        <f t="shared" si="455"/>
        <v/>
      </c>
      <c r="N3453" s="7" t="str">
        <f t="shared" si="451"/>
        <v/>
      </c>
      <c r="O3453" s="144"/>
      <c r="P3453" s="375"/>
      <c r="Q3453" s="362">
        <f>SUM('NOVO HORIZONTE'!I3453)</f>
        <v>0</v>
      </c>
      <c r="R3453" s="363">
        <f t="shared" si="456"/>
        <v>0</v>
      </c>
      <c r="S3453" s="153">
        <f t="shared" si="450"/>
        <v>0</v>
      </c>
      <c r="T3453" s="364"/>
    </row>
    <row r="3454" ht="22.5" hidden="1" spans="1:20">
      <c r="A3454" s="158">
        <v>91978</v>
      </c>
      <c r="B3454" s="100" t="s">
        <v>252</v>
      </c>
      <c r="C3454" s="104" t="s">
        <v>3623</v>
      </c>
      <c r="D3454" s="94" t="s">
        <v>279</v>
      </c>
      <c r="E3454" s="95">
        <v>45.56</v>
      </c>
      <c r="F3454" s="96">
        <f t="shared" si="452"/>
        <v>55.92</v>
      </c>
      <c r="G3454" s="107">
        <f>ROUND(SUM('NOVO HORIZONTE'!G3454),2)</f>
        <v>0</v>
      </c>
      <c r="H3454" s="107">
        <f t="shared" si="457"/>
        <v>0</v>
      </c>
      <c r="I3454" s="143">
        <f t="shared" si="453"/>
        <v>0</v>
      </c>
      <c r="J3454" s="142"/>
      <c r="K3454" s="145"/>
      <c r="L3454" s="7" t="str">
        <f t="shared" si="454"/>
        <v/>
      </c>
      <c r="M3454" s="7" t="str">
        <f t="shared" si="455"/>
        <v/>
      </c>
      <c r="N3454" s="7" t="str">
        <f t="shared" si="451"/>
        <v/>
      </c>
      <c r="O3454" s="144"/>
      <c r="P3454" s="355">
        <v>0</v>
      </c>
      <c r="Q3454" s="362">
        <f>SUM('NOVO HORIZONTE'!I3454)</f>
        <v>0</v>
      </c>
      <c r="R3454" s="363">
        <f t="shared" si="456"/>
        <v>0</v>
      </c>
      <c r="S3454" s="153">
        <f t="shared" si="450"/>
        <v>0</v>
      </c>
      <c r="T3454" s="364"/>
    </row>
    <row r="3455" ht="22.5" hidden="1" spans="1:20">
      <c r="A3455" s="158">
        <v>91979</v>
      </c>
      <c r="B3455" s="100" t="s">
        <v>252</v>
      </c>
      <c r="C3455" s="104" t="s">
        <v>3624</v>
      </c>
      <c r="D3455" s="94" t="s">
        <v>279</v>
      </c>
      <c r="E3455" s="95">
        <v>54.79</v>
      </c>
      <c r="F3455" s="96">
        <f t="shared" si="452"/>
        <v>67.25</v>
      </c>
      <c r="G3455" s="107">
        <f>ROUND(SUM('NOVO HORIZONTE'!G3455),2)</f>
        <v>0</v>
      </c>
      <c r="H3455" s="107">
        <f t="shared" si="457"/>
        <v>0</v>
      </c>
      <c r="I3455" s="143">
        <f t="shared" si="453"/>
        <v>0</v>
      </c>
      <c r="J3455" s="142"/>
      <c r="K3455" s="228"/>
      <c r="L3455" s="7" t="str">
        <f t="shared" si="454"/>
        <v/>
      </c>
      <c r="M3455" s="7" t="str">
        <f t="shared" si="455"/>
        <v/>
      </c>
      <c r="N3455" s="7" t="str">
        <f t="shared" si="451"/>
        <v/>
      </c>
      <c r="O3455" s="144"/>
      <c r="P3455" s="355">
        <v>0</v>
      </c>
      <c r="Q3455" s="362">
        <f>SUM('NOVO HORIZONTE'!I3455)</f>
        <v>0</v>
      </c>
      <c r="R3455" s="363">
        <f t="shared" si="456"/>
        <v>0</v>
      </c>
      <c r="S3455" s="153">
        <f t="shared" si="450"/>
        <v>0</v>
      </c>
      <c r="T3455" s="364"/>
    </row>
    <row r="3456" ht="12.75" hidden="1" spans="1:20">
      <c r="A3456" s="154" t="s">
        <v>3625</v>
      </c>
      <c r="B3456" s="100"/>
      <c r="C3456" s="161" t="s">
        <v>3626</v>
      </c>
      <c r="D3456" s="94">
        <v>0</v>
      </c>
      <c r="E3456" s="95">
        <v>0</v>
      </c>
      <c r="F3456" s="96">
        <f t="shared" si="452"/>
        <v>0</v>
      </c>
      <c r="G3456" s="187">
        <f>ROUND(SUM('NOVO HORIZONTE'!G3456),2)</f>
        <v>0</v>
      </c>
      <c r="H3456" s="187">
        <f t="shared" si="457"/>
        <v>0</v>
      </c>
      <c r="I3456" s="188">
        <f t="shared" si="453"/>
        <v>0</v>
      </c>
      <c r="J3456" s="142"/>
      <c r="K3456" s="145" t="str">
        <f>IF(OR(SUM(I3457:I3458)&gt;0,SUM(I3457:I3458)&gt;0),"xx","")</f>
        <v/>
      </c>
      <c r="L3456" s="7" t="str">
        <f t="shared" si="454"/>
        <v/>
      </c>
      <c r="M3456" s="7" t="str">
        <f t="shared" si="455"/>
        <v/>
      </c>
      <c r="N3456" s="7" t="str">
        <f t="shared" si="451"/>
        <v/>
      </c>
      <c r="O3456" s="144"/>
      <c r="P3456" s="375"/>
      <c r="Q3456" s="362">
        <f>SUM('NOVO HORIZONTE'!I3456)</f>
        <v>0</v>
      </c>
      <c r="R3456" s="363">
        <f t="shared" si="456"/>
        <v>0</v>
      </c>
      <c r="S3456" s="153">
        <f t="shared" si="450"/>
        <v>0</v>
      </c>
      <c r="T3456" s="364"/>
    </row>
    <row r="3457" ht="22.5" hidden="1" spans="1:20">
      <c r="A3457" s="158">
        <v>91980</v>
      </c>
      <c r="B3457" s="100" t="s">
        <v>252</v>
      </c>
      <c r="C3457" s="104" t="s">
        <v>3627</v>
      </c>
      <c r="D3457" s="94" t="s">
        <v>279</v>
      </c>
      <c r="E3457" s="95">
        <v>44.15</v>
      </c>
      <c r="F3457" s="96">
        <f t="shared" si="452"/>
        <v>54.19</v>
      </c>
      <c r="G3457" s="107">
        <f>ROUND(SUM('NOVO HORIZONTE'!G3457),2)</f>
        <v>0</v>
      </c>
      <c r="H3457" s="107">
        <f t="shared" si="457"/>
        <v>0</v>
      </c>
      <c r="I3457" s="143">
        <f t="shared" si="453"/>
        <v>0</v>
      </c>
      <c r="J3457" s="142"/>
      <c r="K3457" s="228"/>
      <c r="L3457" s="7" t="str">
        <f t="shared" si="454"/>
        <v/>
      </c>
      <c r="M3457" s="7" t="str">
        <f t="shared" si="455"/>
        <v/>
      </c>
      <c r="N3457" s="7" t="str">
        <f t="shared" si="451"/>
        <v/>
      </c>
      <c r="O3457" s="144"/>
      <c r="P3457" s="355">
        <v>0</v>
      </c>
      <c r="Q3457" s="362">
        <f>SUM('NOVO HORIZONTE'!I3457)</f>
        <v>0</v>
      </c>
      <c r="R3457" s="363">
        <f t="shared" si="456"/>
        <v>0</v>
      </c>
      <c r="S3457" s="153">
        <f t="shared" si="450"/>
        <v>0</v>
      </c>
      <c r="T3457" s="364"/>
    </row>
    <row r="3458" ht="22.5" hidden="1" spans="1:20">
      <c r="A3458" s="158">
        <v>91981</v>
      </c>
      <c r="B3458" s="100" t="s">
        <v>252</v>
      </c>
      <c r="C3458" s="104" t="s">
        <v>3628</v>
      </c>
      <c r="D3458" s="94" t="s">
        <v>279</v>
      </c>
      <c r="E3458" s="95">
        <v>53.38</v>
      </c>
      <c r="F3458" s="96">
        <f t="shared" si="452"/>
        <v>65.52</v>
      </c>
      <c r="G3458" s="107">
        <f>ROUND(SUM('NOVO HORIZONTE'!G3458),2)</f>
        <v>0</v>
      </c>
      <c r="H3458" s="107">
        <f t="shared" si="457"/>
        <v>0</v>
      </c>
      <c r="I3458" s="143">
        <f t="shared" si="453"/>
        <v>0</v>
      </c>
      <c r="J3458" s="142"/>
      <c r="K3458" s="228"/>
      <c r="L3458" s="7" t="str">
        <f t="shared" si="454"/>
        <v/>
      </c>
      <c r="M3458" s="7" t="str">
        <f t="shared" si="455"/>
        <v/>
      </c>
      <c r="N3458" s="7" t="str">
        <f t="shared" si="451"/>
        <v/>
      </c>
      <c r="O3458" s="144"/>
      <c r="P3458" s="355">
        <v>0</v>
      </c>
      <c r="Q3458" s="362">
        <f>SUM('NOVO HORIZONTE'!I3458)</f>
        <v>0</v>
      </c>
      <c r="R3458" s="363">
        <f t="shared" si="456"/>
        <v>0</v>
      </c>
      <c r="S3458" s="153">
        <f t="shared" si="450"/>
        <v>0</v>
      </c>
      <c r="T3458" s="364"/>
    </row>
    <row r="3459" ht="12.75" hidden="1" spans="1:20">
      <c r="A3459" s="154" t="s">
        <v>3629</v>
      </c>
      <c r="B3459" s="100"/>
      <c r="C3459" s="161" t="s">
        <v>3630</v>
      </c>
      <c r="D3459" s="94">
        <v>0</v>
      </c>
      <c r="E3459" s="95">
        <v>0</v>
      </c>
      <c r="F3459" s="96">
        <f t="shared" si="452"/>
        <v>0</v>
      </c>
      <c r="G3459" s="187">
        <f>ROUND(SUM('NOVO HORIZONTE'!G3459),2)</f>
        <v>0</v>
      </c>
      <c r="H3459" s="187">
        <f t="shared" si="457"/>
        <v>0</v>
      </c>
      <c r="I3459" s="188">
        <f t="shared" si="453"/>
        <v>0</v>
      </c>
      <c r="J3459" s="142"/>
      <c r="K3459" s="145" t="str">
        <f>IF(OR(SUM(I3460:I3460)&gt;0,SUM(I3460:I3460)&gt;0),"xx","")</f>
        <v/>
      </c>
      <c r="L3459" s="7" t="str">
        <f t="shared" si="454"/>
        <v/>
      </c>
      <c r="M3459" s="7" t="str">
        <f t="shared" si="455"/>
        <v/>
      </c>
      <c r="N3459" s="7" t="str">
        <f t="shared" si="451"/>
        <v/>
      </c>
      <c r="O3459" s="144"/>
      <c r="P3459" s="375"/>
      <c r="Q3459" s="362">
        <f>SUM('NOVO HORIZONTE'!I3459)</f>
        <v>0</v>
      </c>
      <c r="R3459" s="363">
        <f t="shared" si="456"/>
        <v>0</v>
      </c>
      <c r="S3459" s="153">
        <f t="shared" si="450"/>
        <v>0</v>
      </c>
      <c r="T3459" s="364"/>
    </row>
    <row r="3460" ht="12.75" hidden="1" spans="1:20">
      <c r="A3460" s="154" t="s">
        <v>3631</v>
      </c>
      <c r="B3460" s="100"/>
      <c r="C3460" s="161" t="s">
        <v>3632</v>
      </c>
      <c r="D3460" s="94">
        <v>0</v>
      </c>
      <c r="E3460" s="95">
        <v>0</v>
      </c>
      <c r="F3460" s="96">
        <f t="shared" si="452"/>
        <v>0</v>
      </c>
      <c r="G3460" s="187">
        <f>ROUND(SUM('NOVO HORIZONTE'!G3460),2)</f>
        <v>0</v>
      </c>
      <c r="H3460" s="187">
        <f t="shared" si="457"/>
        <v>0</v>
      </c>
      <c r="I3460" s="188">
        <f t="shared" si="453"/>
        <v>0</v>
      </c>
      <c r="J3460" s="142"/>
      <c r="K3460" s="145" t="str">
        <f>IF(OR(SUM(I3461:I3472)&gt;0,SUM(I3461:I3472)&gt;0),"xx","")</f>
        <v/>
      </c>
      <c r="L3460" s="7" t="str">
        <f t="shared" si="454"/>
        <v/>
      </c>
      <c r="M3460" s="7" t="str">
        <f t="shared" si="455"/>
        <v/>
      </c>
      <c r="N3460" s="7" t="str">
        <f t="shared" si="451"/>
        <v/>
      </c>
      <c r="O3460" s="144"/>
      <c r="P3460" s="375"/>
      <c r="Q3460" s="362">
        <f>SUM('NOVO HORIZONTE'!I3460)</f>
        <v>0</v>
      </c>
      <c r="R3460" s="363">
        <f t="shared" si="456"/>
        <v>0</v>
      </c>
      <c r="S3460" s="153">
        <f t="shared" si="450"/>
        <v>0</v>
      </c>
      <c r="T3460" s="364"/>
    </row>
    <row r="3461" ht="22.5" hidden="1" spans="1:20">
      <c r="A3461" s="158">
        <v>91978</v>
      </c>
      <c r="B3461" s="100" t="s">
        <v>252</v>
      </c>
      <c r="C3461" s="104" t="s">
        <v>3623</v>
      </c>
      <c r="D3461" s="94" t="s">
        <v>279</v>
      </c>
      <c r="E3461" s="95">
        <v>45.56</v>
      </c>
      <c r="F3461" s="96">
        <f t="shared" si="452"/>
        <v>55.92</v>
      </c>
      <c r="G3461" s="107">
        <f>ROUND(SUM('NOVO HORIZONTE'!G3461),2)</f>
        <v>0</v>
      </c>
      <c r="H3461" s="107">
        <f t="shared" si="457"/>
        <v>0</v>
      </c>
      <c r="I3461" s="143">
        <f t="shared" si="453"/>
        <v>0</v>
      </c>
      <c r="J3461" s="142"/>
      <c r="K3461" s="228"/>
      <c r="L3461" s="7" t="str">
        <f t="shared" si="454"/>
        <v/>
      </c>
      <c r="M3461" s="7" t="str">
        <f t="shared" si="455"/>
        <v/>
      </c>
      <c r="N3461" s="7" t="str">
        <f t="shared" si="451"/>
        <v/>
      </c>
      <c r="O3461" s="144"/>
      <c r="P3461" s="355">
        <v>0</v>
      </c>
      <c r="Q3461" s="362">
        <f>SUM('NOVO HORIZONTE'!I3461)</f>
        <v>0</v>
      </c>
      <c r="R3461" s="363">
        <f t="shared" si="456"/>
        <v>0</v>
      </c>
      <c r="S3461" s="153">
        <f t="shared" si="450"/>
        <v>0</v>
      </c>
      <c r="T3461" s="364"/>
    </row>
    <row r="3462" ht="22.5" hidden="1" spans="1:20">
      <c r="A3462" s="158">
        <v>91979</v>
      </c>
      <c r="B3462" s="100" t="s">
        <v>252</v>
      </c>
      <c r="C3462" s="104" t="s">
        <v>3624</v>
      </c>
      <c r="D3462" s="94" t="s">
        <v>279</v>
      </c>
      <c r="E3462" s="95">
        <v>54.79</v>
      </c>
      <c r="F3462" s="96">
        <f t="shared" si="452"/>
        <v>67.25</v>
      </c>
      <c r="G3462" s="107">
        <f>ROUND(SUM('NOVO HORIZONTE'!G3462),2)</f>
        <v>0</v>
      </c>
      <c r="H3462" s="107">
        <f t="shared" si="457"/>
        <v>0</v>
      </c>
      <c r="I3462" s="143">
        <f t="shared" si="453"/>
        <v>0</v>
      </c>
      <c r="J3462" s="142"/>
      <c r="K3462" s="228"/>
      <c r="L3462" s="7" t="str">
        <f t="shared" si="454"/>
        <v/>
      </c>
      <c r="M3462" s="7" t="str">
        <f t="shared" si="455"/>
        <v/>
      </c>
      <c r="N3462" s="7" t="str">
        <f t="shared" si="451"/>
        <v/>
      </c>
      <c r="O3462" s="144"/>
      <c r="P3462" s="355">
        <v>0</v>
      </c>
      <c r="Q3462" s="362">
        <f>SUM('NOVO HORIZONTE'!I3462)</f>
        <v>0</v>
      </c>
      <c r="R3462" s="363">
        <f t="shared" si="456"/>
        <v>0</v>
      </c>
      <c r="S3462" s="153">
        <f t="shared" si="450"/>
        <v>0</v>
      </c>
      <c r="T3462" s="364"/>
    </row>
    <row r="3463" ht="22.5" hidden="1" spans="1:20">
      <c r="A3463" s="158">
        <v>91980</v>
      </c>
      <c r="B3463" s="100" t="s">
        <v>252</v>
      </c>
      <c r="C3463" s="104" t="s">
        <v>3627</v>
      </c>
      <c r="D3463" s="94" t="s">
        <v>279</v>
      </c>
      <c r="E3463" s="95">
        <v>44.15</v>
      </c>
      <c r="F3463" s="96">
        <f t="shared" si="452"/>
        <v>54.19</v>
      </c>
      <c r="G3463" s="107">
        <f>ROUND(SUM('NOVO HORIZONTE'!G3463),2)</f>
        <v>0</v>
      </c>
      <c r="H3463" s="107">
        <f t="shared" si="457"/>
        <v>0</v>
      </c>
      <c r="I3463" s="143">
        <f t="shared" si="453"/>
        <v>0</v>
      </c>
      <c r="J3463" s="142"/>
      <c r="K3463" s="228"/>
      <c r="L3463" s="7" t="str">
        <f t="shared" si="454"/>
        <v/>
      </c>
      <c r="M3463" s="7" t="str">
        <f t="shared" si="455"/>
        <v/>
      </c>
      <c r="N3463" s="7" t="str">
        <f t="shared" si="451"/>
        <v/>
      </c>
      <c r="O3463" s="144"/>
      <c r="P3463" s="355">
        <v>0</v>
      </c>
      <c r="Q3463" s="362">
        <f>SUM('NOVO HORIZONTE'!I3463)</f>
        <v>0</v>
      </c>
      <c r="R3463" s="363">
        <f t="shared" si="456"/>
        <v>0</v>
      </c>
      <c r="S3463" s="153">
        <f t="shared" si="450"/>
        <v>0</v>
      </c>
      <c r="T3463" s="364"/>
    </row>
    <row r="3464" ht="22.5" hidden="1" spans="1:20">
      <c r="A3464" s="158">
        <v>91981</v>
      </c>
      <c r="B3464" s="100" t="s">
        <v>252</v>
      </c>
      <c r="C3464" s="104" t="s">
        <v>3628</v>
      </c>
      <c r="D3464" s="94" t="s">
        <v>279</v>
      </c>
      <c r="E3464" s="95">
        <v>53.38</v>
      </c>
      <c r="F3464" s="96">
        <f t="shared" si="452"/>
        <v>65.52</v>
      </c>
      <c r="G3464" s="107">
        <f>ROUND(SUM('NOVO HORIZONTE'!G3464),2)</f>
        <v>0</v>
      </c>
      <c r="H3464" s="107">
        <f t="shared" si="457"/>
        <v>0</v>
      </c>
      <c r="I3464" s="143">
        <f t="shared" si="453"/>
        <v>0</v>
      </c>
      <c r="J3464" s="142"/>
      <c r="K3464" s="228"/>
      <c r="L3464" s="7" t="str">
        <f t="shared" si="454"/>
        <v/>
      </c>
      <c r="M3464" s="7" t="str">
        <f t="shared" si="455"/>
        <v/>
      </c>
      <c r="N3464" s="7" t="str">
        <f t="shared" si="451"/>
        <v/>
      </c>
      <c r="O3464" s="144"/>
      <c r="P3464" s="355">
        <v>0</v>
      </c>
      <c r="Q3464" s="362">
        <f>SUM('NOVO HORIZONTE'!I3464)</f>
        <v>0</v>
      </c>
      <c r="R3464" s="363">
        <f t="shared" si="456"/>
        <v>0</v>
      </c>
      <c r="S3464" s="153">
        <f t="shared" si="450"/>
        <v>0</v>
      </c>
      <c r="T3464" s="364"/>
    </row>
    <row r="3465" ht="22.5" hidden="1" spans="1:20">
      <c r="A3465" s="158">
        <v>91982</v>
      </c>
      <c r="B3465" s="100" t="s">
        <v>252</v>
      </c>
      <c r="C3465" s="104" t="s">
        <v>3633</v>
      </c>
      <c r="D3465" s="94" t="s">
        <v>279</v>
      </c>
      <c r="E3465" s="95">
        <v>102.63</v>
      </c>
      <c r="F3465" s="96">
        <f t="shared" si="452"/>
        <v>125.97</v>
      </c>
      <c r="G3465" s="107">
        <f>ROUND(SUM('NOVO HORIZONTE'!G3465),2)</f>
        <v>0</v>
      </c>
      <c r="H3465" s="107">
        <f t="shared" si="457"/>
        <v>0</v>
      </c>
      <c r="I3465" s="143">
        <f t="shared" si="453"/>
        <v>0</v>
      </c>
      <c r="J3465" s="142"/>
      <c r="K3465" s="228"/>
      <c r="L3465" s="7" t="str">
        <f t="shared" si="454"/>
        <v/>
      </c>
      <c r="M3465" s="7" t="str">
        <f t="shared" si="455"/>
        <v/>
      </c>
      <c r="N3465" s="7" t="str">
        <f t="shared" si="451"/>
        <v/>
      </c>
      <c r="O3465" s="144"/>
      <c r="P3465" s="355">
        <v>0</v>
      </c>
      <c r="Q3465" s="362">
        <f>SUM('NOVO HORIZONTE'!I3465)</f>
        <v>0</v>
      </c>
      <c r="R3465" s="363">
        <f t="shared" si="456"/>
        <v>0</v>
      </c>
      <c r="S3465" s="153">
        <f t="shared" si="450"/>
        <v>0</v>
      </c>
      <c r="T3465" s="364"/>
    </row>
    <row r="3466" ht="22.5" hidden="1" spans="1:20">
      <c r="A3466" s="158">
        <v>91983</v>
      </c>
      <c r="B3466" s="100" t="s">
        <v>252</v>
      </c>
      <c r="C3466" s="104" t="s">
        <v>3634</v>
      </c>
      <c r="D3466" s="94" t="s">
        <v>279</v>
      </c>
      <c r="E3466" s="95">
        <v>111.86</v>
      </c>
      <c r="F3466" s="96">
        <f t="shared" si="452"/>
        <v>137.3</v>
      </c>
      <c r="G3466" s="107">
        <f>ROUND(SUM('NOVO HORIZONTE'!G3466),2)</f>
        <v>0</v>
      </c>
      <c r="H3466" s="107">
        <f t="shared" si="457"/>
        <v>0</v>
      </c>
      <c r="I3466" s="143">
        <f t="shared" si="453"/>
        <v>0</v>
      </c>
      <c r="J3466" s="142"/>
      <c r="K3466" s="228"/>
      <c r="L3466" s="7" t="str">
        <f t="shared" si="454"/>
        <v/>
      </c>
      <c r="M3466" s="7" t="str">
        <f t="shared" si="455"/>
        <v/>
      </c>
      <c r="N3466" s="7" t="str">
        <f t="shared" si="451"/>
        <v/>
      </c>
      <c r="O3466" s="144"/>
      <c r="P3466" s="355">
        <v>0</v>
      </c>
      <c r="Q3466" s="362">
        <f>SUM('NOVO HORIZONTE'!I3466)</f>
        <v>0</v>
      </c>
      <c r="R3466" s="363">
        <f t="shared" si="456"/>
        <v>0</v>
      </c>
      <c r="S3466" s="153">
        <f t="shared" si="450"/>
        <v>0</v>
      </c>
      <c r="T3466" s="364"/>
    </row>
    <row r="3467" ht="22.5" hidden="1" spans="1:20">
      <c r="A3467" s="158">
        <v>91984</v>
      </c>
      <c r="B3467" s="100" t="s">
        <v>252</v>
      </c>
      <c r="C3467" s="104" t="s">
        <v>3635</v>
      </c>
      <c r="D3467" s="94" t="s">
        <v>279</v>
      </c>
      <c r="E3467" s="95">
        <v>20.2</v>
      </c>
      <c r="F3467" s="96">
        <f t="shared" si="452"/>
        <v>24.79</v>
      </c>
      <c r="G3467" s="107">
        <f>ROUND(SUM('NOVO HORIZONTE'!G3467),2)</f>
        <v>0</v>
      </c>
      <c r="H3467" s="107">
        <f t="shared" si="457"/>
        <v>0</v>
      </c>
      <c r="I3467" s="143">
        <f t="shared" si="453"/>
        <v>0</v>
      </c>
      <c r="J3467" s="142"/>
      <c r="K3467" s="228"/>
      <c r="L3467" s="7" t="str">
        <f t="shared" si="454"/>
        <v/>
      </c>
      <c r="M3467" s="7" t="str">
        <f t="shared" si="455"/>
        <v/>
      </c>
      <c r="N3467" s="7" t="str">
        <f t="shared" si="451"/>
        <v/>
      </c>
      <c r="O3467" s="144"/>
      <c r="P3467" s="355">
        <v>0</v>
      </c>
      <c r="Q3467" s="362">
        <f>SUM('NOVO HORIZONTE'!I3467)</f>
        <v>0</v>
      </c>
      <c r="R3467" s="363">
        <f t="shared" si="456"/>
        <v>0</v>
      </c>
      <c r="S3467" s="153">
        <f t="shared" si="450"/>
        <v>0</v>
      </c>
      <c r="T3467" s="364"/>
    </row>
    <row r="3468" ht="22.5" hidden="1" spans="1:20">
      <c r="A3468" s="158">
        <v>91985</v>
      </c>
      <c r="B3468" s="100" t="s">
        <v>252</v>
      </c>
      <c r="C3468" s="104" t="s">
        <v>3636</v>
      </c>
      <c r="D3468" s="94" t="s">
        <v>279</v>
      </c>
      <c r="E3468" s="95">
        <v>29.43</v>
      </c>
      <c r="F3468" s="96">
        <f t="shared" si="452"/>
        <v>36.12</v>
      </c>
      <c r="G3468" s="107">
        <f>ROUND(SUM('NOVO HORIZONTE'!G3468),2)</f>
        <v>0</v>
      </c>
      <c r="H3468" s="107">
        <f t="shared" si="457"/>
        <v>0</v>
      </c>
      <c r="I3468" s="143">
        <f t="shared" si="453"/>
        <v>0</v>
      </c>
      <c r="J3468" s="142"/>
      <c r="K3468" s="228"/>
      <c r="L3468" s="7" t="str">
        <f t="shared" si="454"/>
        <v/>
      </c>
      <c r="M3468" s="7" t="str">
        <f t="shared" si="455"/>
        <v/>
      </c>
      <c r="N3468" s="7" t="str">
        <f t="shared" si="451"/>
        <v/>
      </c>
      <c r="O3468" s="144"/>
      <c r="P3468" s="355">
        <v>0</v>
      </c>
      <c r="Q3468" s="362">
        <f>SUM('NOVO HORIZONTE'!I3468)</f>
        <v>0</v>
      </c>
      <c r="R3468" s="363">
        <f t="shared" si="456"/>
        <v>0</v>
      </c>
      <c r="S3468" s="153">
        <f t="shared" si="450"/>
        <v>0</v>
      </c>
      <c r="T3468" s="364"/>
    </row>
    <row r="3469" ht="22.5" hidden="1" spans="1:20">
      <c r="A3469" s="158">
        <v>91986</v>
      </c>
      <c r="B3469" s="100" t="s">
        <v>252</v>
      </c>
      <c r="C3469" s="104" t="s">
        <v>3637</v>
      </c>
      <c r="D3469" s="94" t="s">
        <v>279</v>
      </c>
      <c r="E3469" s="95">
        <v>42.51</v>
      </c>
      <c r="F3469" s="96">
        <f t="shared" si="452"/>
        <v>52.18</v>
      </c>
      <c r="G3469" s="107">
        <f>ROUND(SUM('NOVO HORIZONTE'!G3469),2)</f>
        <v>0</v>
      </c>
      <c r="H3469" s="107">
        <f t="shared" si="457"/>
        <v>0</v>
      </c>
      <c r="I3469" s="143">
        <f t="shared" si="453"/>
        <v>0</v>
      </c>
      <c r="J3469" s="142"/>
      <c r="K3469" s="228"/>
      <c r="L3469" s="7" t="str">
        <f t="shared" si="454"/>
        <v/>
      </c>
      <c r="M3469" s="7" t="str">
        <f t="shared" si="455"/>
        <v/>
      </c>
      <c r="N3469" s="7" t="str">
        <f t="shared" si="451"/>
        <v/>
      </c>
      <c r="O3469" s="144"/>
      <c r="P3469" s="355">
        <v>0</v>
      </c>
      <c r="Q3469" s="362">
        <f>SUM('NOVO HORIZONTE'!I3469)</f>
        <v>0</v>
      </c>
      <c r="R3469" s="363">
        <f t="shared" si="456"/>
        <v>0</v>
      </c>
      <c r="S3469" s="153">
        <f t="shared" si="450"/>
        <v>0</v>
      </c>
      <c r="T3469" s="364"/>
    </row>
    <row r="3470" ht="22.5" hidden="1" spans="1:20">
      <c r="A3470" s="158">
        <v>91987</v>
      </c>
      <c r="B3470" s="100" t="s">
        <v>252</v>
      </c>
      <c r="C3470" s="104" t="s">
        <v>3638</v>
      </c>
      <c r="D3470" s="94" t="s">
        <v>279</v>
      </c>
      <c r="E3470" s="95">
        <v>51.74</v>
      </c>
      <c r="F3470" s="96">
        <f t="shared" si="452"/>
        <v>63.51</v>
      </c>
      <c r="G3470" s="107">
        <f>ROUND(SUM('NOVO HORIZONTE'!G3470),2)</f>
        <v>0</v>
      </c>
      <c r="H3470" s="107">
        <f t="shared" si="457"/>
        <v>0</v>
      </c>
      <c r="I3470" s="143">
        <f t="shared" si="453"/>
        <v>0</v>
      </c>
      <c r="J3470" s="142"/>
      <c r="K3470" s="145"/>
      <c r="L3470" s="7" t="str">
        <f t="shared" si="454"/>
        <v/>
      </c>
      <c r="M3470" s="7" t="str">
        <f t="shared" si="455"/>
        <v/>
      </c>
      <c r="N3470" s="7" t="str">
        <f t="shared" si="451"/>
        <v/>
      </c>
      <c r="O3470" s="144"/>
      <c r="P3470" s="355">
        <v>0</v>
      </c>
      <c r="Q3470" s="362">
        <f>SUM('NOVO HORIZONTE'!I3470)</f>
        <v>0</v>
      </c>
      <c r="R3470" s="363">
        <f t="shared" si="456"/>
        <v>0</v>
      </c>
      <c r="S3470" s="153">
        <f t="shared" si="450"/>
        <v>0</v>
      </c>
      <c r="T3470" s="364"/>
    </row>
    <row r="3471" ht="22.5" hidden="1" spans="1:20">
      <c r="A3471" s="158">
        <v>91988</v>
      </c>
      <c r="B3471" s="100" t="s">
        <v>252</v>
      </c>
      <c r="C3471" s="104" t="s">
        <v>3639</v>
      </c>
      <c r="D3471" s="94" t="s">
        <v>279</v>
      </c>
      <c r="E3471" s="95">
        <v>24.92</v>
      </c>
      <c r="F3471" s="96">
        <f t="shared" si="452"/>
        <v>30.59</v>
      </c>
      <c r="G3471" s="107">
        <f>ROUND(SUM('NOVO HORIZONTE'!G3471),2)</f>
        <v>0</v>
      </c>
      <c r="H3471" s="107">
        <f t="shared" si="457"/>
        <v>0</v>
      </c>
      <c r="I3471" s="143">
        <f t="shared" si="453"/>
        <v>0</v>
      </c>
      <c r="J3471" s="142"/>
      <c r="K3471" s="228"/>
      <c r="L3471" s="7" t="str">
        <f t="shared" si="454"/>
        <v/>
      </c>
      <c r="M3471" s="7" t="str">
        <f t="shared" si="455"/>
        <v/>
      </c>
      <c r="N3471" s="7" t="str">
        <f t="shared" si="451"/>
        <v/>
      </c>
      <c r="O3471" s="144"/>
      <c r="P3471" s="355">
        <v>0</v>
      </c>
      <c r="Q3471" s="362">
        <f>SUM('NOVO HORIZONTE'!I3471)</f>
        <v>0</v>
      </c>
      <c r="R3471" s="363">
        <f t="shared" si="456"/>
        <v>0</v>
      </c>
      <c r="S3471" s="153">
        <f t="shared" si="450"/>
        <v>0</v>
      </c>
      <c r="T3471" s="364"/>
    </row>
    <row r="3472" ht="22.5" hidden="1" spans="1:20">
      <c r="A3472" s="158">
        <v>91989</v>
      </c>
      <c r="B3472" s="100" t="s">
        <v>252</v>
      </c>
      <c r="C3472" s="104" t="s">
        <v>3640</v>
      </c>
      <c r="D3472" s="94" t="s">
        <v>279</v>
      </c>
      <c r="E3472" s="95">
        <v>34.15</v>
      </c>
      <c r="F3472" s="96">
        <f t="shared" si="452"/>
        <v>41.92</v>
      </c>
      <c r="G3472" s="107">
        <f>ROUND(SUM('NOVO HORIZONTE'!G3472),2)</f>
        <v>0</v>
      </c>
      <c r="H3472" s="107">
        <f t="shared" si="457"/>
        <v>0</v>
      </c>
      <c r="I3472" s="143">
        <f t="shared" si="453"/>
        <v>0</v>
      </c>
      <c r="J3472" s="142"/>
      <c r="K3472" s="228"/>
      <c r="L3472" s="7" t="str">
        <f t="shared" si="454"/>
        <v/>
      </c>
      <c r="M3472" s="7" t="str">
        <f t="shared" si="455"/>
        <v/>
      </c>
      <c r="N3472" s="7" t="str">
        <f t="shared" si="451"/>
        <v/>
      </c>
      <c r="O3472" s="144"/>
      <c r="P3472" s="355">
        <v>0</v>
      </c>
      <c r="Q3472" s="362">
        <f>SUM('NOVO HORIZONTE'!I3472)</f>
        <v>0</v>
      </c>
      <c r="R3472" s="363">
        <f t="shared" si="456"/>
        <v>0</v>
      </c>
      <c r="S3472" s="153">
        <f t="shared" si="450"/>
        <v>0</v>
      </c>
      <c r="T3472" s="364"/>
    </row>
    <row r="3473" ht="12.75" spans="1:20">
      <c r="A3473" s="154" t="s">
        <v>3641</v>
      </c>
      <c r="B3473" s="100"/>
      <c r="C3473" s="161" t="s">
        <v>3642</v>
      </c>
      <c r="D3473" s="94">
        <v>0</v>
      </c>
      <c r="E3473" s="95">
        <v>0</v>
      </c>
      <c r="F3473" s="96">
        <f t="shared" si="452"/>
        <v>0</v>
      </c>
      <c r="G3473" s="187">
        <f>ROUND(SUM('NOVO HORIZONTE'!G3473),2)</f>
        <v>0</v>
      </c>
      <c r="H3473" s="187">
        <f t="shared" si="457"/>
        <v>0</v>
      </c>
      <c r="I3473" s="188">
        <f t="shared" si="453"/>
        <v>0</v>
      </c>
      <c r="J3473" s="142"/>
      <c r="K3473" s="145" t="str">
        <f>IF(OR(SUM(I3474:I3505)&gt;0,SUM(I3474:I3505)&gt;0),"xx","")</f>
        <v>xx</v>
      </c>
      <c r="L3473" s="7" t="str">
        <f t="shared" si="454"/>
        <v>x</v>
      </c>
      <c r="M3473" s="7" t="str">
        <f t="shared" si="455"/>
        <v>x</v>
      </c>
      <c r="N3473" s="7" t="str">
        <f t="shared" si="451"/>
        <v>x</v>
      </c>
      <c r="O3473" s="144"/>
      <c r="P3473" s="375"/>
      <c r="Q3473" s="362">
        <f>SUM('NOVO HORIZONTE'!I3473)</f>
        <v>0</v>
      </c>
      <c r="R3473" s="363">
        <f t="shared" si="456"/>
        <v>0</v>
      </c>
      <c r="S3473" s="153">
        <f t="shared" si="450"/>
        <v>0</v>
      </c>
      <c r="T3473" s="364"/>
    </row>
    <row r="3474" ht="22.5" hidden="1" spans="1:20">
      <c r="A3474" s="158">
        <v>91990</v>
      </c>
      <c r="B3474" s="100" t="s">
        <v>252</v>
      </c>
      <c r="C3474" s="104" t="s">
        <v>3643</v>
      </c>
      <c r="D3474" s="94" t="s">
        <v>279</v>
      </c>
      <c r="E3474" s="95">
        <v>38.87</v>
      </c>
      <c r="F3474" s="96">
        <f t="shared" si="452"/>
        <v>47.71</v>
      </c>
      <c r="G3474" s="107">
        <f>ROUND(SUM('NOVO HORIZONTE'!G3474),2)</f>
        <v>0</v>
      </c>
      <c r="H3474" s="107">
        <f t="shared" si="457"/>
        <v>0</v>
      </c>
      <c r="I3474" s="143">
        <f t="shared" si="453"/>
        <v>0</v>
      </c>
      <c r="J3474" s="142"/>
      <c r="K3474" s="228"/>
      <c r="L3474" s="7" t="str">
        <f t="shared" si="454"/>
        <v/>
      </c>
      <c r="M3474" s="7" t="str">
        <f t="shared" si="455"/>
        <v/>
      </c>
      <c r="N3474" s="7" t="str">
        <f t="shared" si="451"/>
        <v/>
      </c>
      <c r="O3474" s="144"/>
      <c r="P3474" s="355">
        <v>0</v>
      </c>
      <c r="Q3474" s="362">
        <f>SUM('NOVO HORIZONTE'!I3474)</f>
        <v>0</v>
      </c>
      <c r="R3474" s="363">
        <f t="shared" si="456"/>
        <v>0</v>
      </c>
      <c r="S3474" s="153">
        <f t="shared" si="450"/>
        <v>0</v>
      </c>
      <c r="T3474" s="364"/>
    </row>
    <row r="3475" ht="22.5" hidden="1" spans="1:20">
      <c r="A3475" s="158">
        <v>91991</v>
      </c>
      <c r="B3475" s="100" t="s">
        <v>252</v>
      </c>
      <c r="C3475" s="104" t="s">
        <v>3644</v>
      </c>
      <c r="D3475" s="94" t="s">
        <v>279</v>
      </c>
      <c r="E3475" s="95">
        <v>41.42</v>
      </c>
      <c r="F3475" s="96">
        <f t="shared" si="452"/>
        <v>50.84</v>
      </c>
      <c r="G3475" s="107">
        <f>ROUND(SUM('NOVO HORIZONTE'!G3475),2)</f>
        <v>0</v>
      </c>
      <c r="H3475" s="107">
        <f t="shared" si="457"/>
        <v>0</v>
      </c>
      <c r="I3475" s="143">
        <f t="shared" si="453"/>
        <v>0</v>
      </c>
      <c r="J3475" s="142"/>
      <c r="K3475" s="228"/>
      <c r="L3475" s="7" t="str">
        <f t="shared" si="454"/>
        <v/>
      </c>
      <c r="M3475" s="7" t="str">
        <f t="shared" si="455"/>
        <v/>
      </c>
      <c r="N3475" s="7" t="str">
        <f t="shared" si="451"/>
        <v/>
      </c>
      <c r="O3475" s="144"/>
      <c r="P3475" s="355">
        <v>0</v>
      </c>
      <c r="Q3475" s="362">
        <f>SUM('NOVO HORIZONTE'!I3475)</f>
        <v>0</v>
      </c>
      <c r="R3475" s="363">
        <f t="shared" si="456"/>
        <v>0</v>
      </c>
      <c r="S3475" s="153">
        <f t="shared" si="450"/>
        <v>0</v>
      </c>
      <c r="T3475" s="364"/>
    </row>
    <row r="3476" ht="22.5" hidden="1" spans="1:20">
      <c r="A3476" s="158">
        <v>91992</v>
      </c>
      <c r="B3476" s="100" t="s">
        <v>252</v>
      </c>
      <c r="C3476" s="104" t="s">
        <v>3645</v>
      </c>
      <c r="D3476" s="94" t="s">
        <v>279</v>
      </c>
      <c r="E3476" s="95">
        <v>48.1</v>
      </c>
      <c r="F3476" s="96">
        <f t="shared" si="452"/>
        <v>59.04</v>
      </c>
      <c r="G3476" s="107">
        <f>ROUND(SUM('NOVO HORIZONTE'!G3476),2)</f>
        <v>0</v>
      </c>
      <c r="H3476" s="107">
        <f t="shared" si="457"/>
        <v>0</v>
      </c>
      <c r="I3476" s="143">
        <f t="shared" si="453"/>
        <v>0</v>
      </c>
      <c r="J3476" s="142"/>
      <c r="K3476" s="228"/>
      <c r="L3476" s="7" t="str">
        <f t="shared" si="454"/>
        <v/>
      </c>
      <c r="M3476" s="7" t="str">
        <f t="shared" si="455"/>
        <v/>
      </c>
      <c r="N3476" s="7" t="str">
        <f t="shared" si="451"/>
        <v/>
      </c>
      <c r="O3476" s="144"/>
      <c r="P3476" s="355">
        <v>0</v>
      </c>
      <c r="Q3476" s="362">
        <f>SUM('NOVO HORIZONTE'!I3476)</f>
        <v>0</v>
      </c>
      <c r="R3476" s="363">
        <f t="shared" si="456"/>
        <v>0</v>
      </c>
      <c r="S3476" s="153">
        <f t="shared" si="450"/>
        <v>0</v>
      </c>
      <c r="T3476" s="364"/>
    </row>
    <row r="3477" ht="22.5" hidden="1" spans="1:20">
      <c r="A3477" s="158">
        <v>91993</v>
      </c>
      <c r="B3477" s="100" t="s">
        <v>252</v>
      </c>
      <c r="C3477" s="104" t="s">
        <v>3646</v>
      </c>
      <c r="D3477" s="94" t="s">
        <v>279</v>
      </c>
      <c r="E3477" s="95">
        <v>50.65</v>
      </c>
      <c r="F3477" s="96">
        <f t="shared" si="452"/>
        <v>62.17</v>
      </c>
      <c r="G3477" s="107">
        <f>ROUND(SUM('NOVO HORIZONTE'!G3477),2)</f>
        <v>0</v>
      </c>
      <c r="H3477" s="107">
        <f t="shared" si="457"/>
        <v>0</v>
      </c>
      <c r="I3477" s="143">
        <f t="shared" si="453"/>
        <v>0</v>
      </c>
      <c r="J3477" s="142"/>
      <c r="K3477" s="228"/>
      <c r="L3477" s="7" t="str">
        <f t="shared" si="454"/>
        <v/>
      </c>
      <c r="M3477" s="7" t="str">
        <f t="shared" si="455"/>
        <v/>
      </c>
      <c r="N3477" s="7" t="str">
        <f t="shared" si="451"/>
        <v/>
      </c>
      <c r="O3477" s="144"/>
      <c r="P3477" s="355">
        <v>0</v>
      </c>
      <c r="Q3477" s="362">
        <f>SUM('NOVO HORIZONTE'!I3477)</f>
        <v>0</v>
      </c>
      <c r="R3477" s="363">
        <f t="shared" si="456"/>
        <v>0</v>
      </c>
      <c r="S3477" s="153">
        <f t="shared" si="450"/>
        <v>0</v>
      </c>
      <c r="T3477" s="364"/>
    </row>
    <row r="3478" ht="22.5" hidden="1" spans="1:20">
      <c r="A3478" s="158">
        <v>91994</v>
      </c>
      <c r="B3478" s="100" t="s">
        <v>252</v>
      </c>
      <c r="C3478" s="104" t="s">
        <v>3647</v>
      </c>
      <c r="D3478" s="94" t="s">
        <v>279</v>
      </c>
      <c r="E3478" s="95">
        <v>27.58</v>
      </c>
      <c r="F3478" s="96">
        <f t="shared" si="452"/>
        <v>33.85</v>
      </c>
      <c r="G3478" s="107">
        <f>ROUND(SUM('NOVO HORIZONTE'!G3478),2)</f>
        <v>0</v>
      </c>
      <c r="H3478" s="107">
        <f t="shared" si="457"/>
        <v>0</v>
      </c>
      <c r="I3478" s="143">
        <f t="shared" si="453"/>
        <v>0</v>
      </c>
      <c r="J3478" s="142"/>
      <c r="K3478" s="228"/>
      <c r="L3478" s="7" t="str">
        <f t="shared" si="454"/>
        <v/>
      </c>
      <c r="M3478" s="7" t="str">
        <f t="shared" si="455"/>
        <v/>
      </c>
      <c r="N3478" s="7" t="str">
        <f t="shared" si="451"/>
        <v/>
      </c>
      <c r="O3478" s="144"/>
      <c r="P3478" s="355">
        <v>0</v>
      </c>
      <c r="Q3478" s="362">
        <f>SUM('NOVO HORIZONTE'!I3478)</f>
        <v>0</v>
      </c>
      <c r="R3478" s="363">
        <f t="shared" si="456"/>
        <v>0</v>
      </c>
      <c r="S3478" s="153">
        <f t="shared" si="450"/>
        <v>0</v>
      </c>
      <c r="T3478" s="364"/>
    </row>
    <row r="3479" ht="22.5" hidden="1" spans="1:20">
      <c r="A3479" s="158">
        <v>91995</v>
      </c>
      <c r="B3479" s="100" t="s">
        <v>252</v>
      </c>
      <c r="C3479" s="104" t="s">
        <v>3648</v>
      </c>
      <c r="D3479" s="94" t="s">
        <v>279</v>
      </c>
      <c r="E3479" s="95">
        <v>30.13</v>
      </c>
      <c r="F3479" s="96">
        <f t="shared" si="452"/>
        <v>36.98</v>
      </c>
      <c r="G3479" s="107">
        <f>ROUND(SUM('NOVO HORIZONTE'!G3479),2)</f>
        <v>0</v>
      </c>
      <c r="H3479" s="107">
        <f t="shared" si="457"/>
        <v>0</v>
      </c>
      <c r="I3479" s="143">
        <f t="shared" si="453"/>
        <v>0</v>
      </c>
      <c r="J3479" s="142"/>
      <c r="K3479" s="228"/>
      <c r="L3479" s="7" t="str">
        <f t="shared" si="454"/>
        <v/>
      </c>
      <c r="M3479" s="7" t="str">
        <f t="shared" si="455"/>
        <v/>
      </c>
      <c r="N3479" s="7" t="str">
        <f t="shared" si="451"/>
        <v/>
      </c>
      <c r="O3479" s="144"/>
      <c r="P3479" s="355">
        <v>0</v>
      </c>
      <c r="Q3479" s="362">
        <f>SUM('NOVO HORIZONTE'!I3479)</f>
        <v>0</v>
      </c>
      <c r="R3479" s="363">
        <f t="shared" si="456"/>
        <v>0</v>
      </c>
      <c r="S3479" s="153">
        <f t="shared" si="450"/>
        <v>0</v>
      </c>
      <c r="T3479" s="364"/>
    </row>
    <row r="3480" ht="22.5" hidden="1" spans="1:20">
      <c r="A3480" s="158">
        <v>91996</v>
      </c>
      <c r="B3480" s="100" t="s">
        <v>252</v>
      </c>
      <c r="C3480" s="104" t="s">
        <v>3649</v>
      </c>
      <c r="D3480" s="94" t="s">
        <v>279</v>
      </c>
      <c r="E3480" s="95">
        <v>36.81</v>
      </c>
      <c r="F3480" s="96">
        <f t="shared" si="452"/>
        <v>45.18</v>
      </c>
      <c r="G3480" s="107">
        <f>ROUND(SUM('NOVO HORIZONTE'!G3480),2)</f>
        <v>0</v>
      </c>
      <c r="H3480" s="107">
        <f t="shared" si="457"/>
        <v>0</v>
      </c>
      <c r="I3480" s="143">
        <f t="shared" si="453"/>
        <v>0</v>
      </c>
      <c r="J3480" s="142"/>
      <c r="K3480" s="228"/>
      <c r="L3480" s="7" t="str">
        <f t="shared" si="454"/>
        <v/>
      </c>
      <c r="M3480" s="7" t="str">
        <f t="shared" si="455"/>
        <v/>
      </c>
      <c r="N3480" s="7" t="str">
        <f t="shared" si="451"/>
        <v/>
      </c>
      <c r="O3480" s="144"/>
      <c r="P3480" s="355">
        <v>0</v>
      </c>
      <c r="Q3480" s="362">
        <f>SUM('NOVO HORIZONTE'!I3480)</f>
        <v>0</v>
      </c>
      <c r="R3480" s="363">
        <f t="shared" si="456"/>
        <v>0</v>
      </c>
      <c r="S3480" s="153">
        <f t="shared" si="450"/>
        <v>0</v>
      </c>
      <c r="T3480" s="364"/>
    </row>
    <row r="3481" ht="22.5" hidden="1" spans="1:20">
      <c r="A3481" s="158">
        <v>91997</v>
      </c>
      <c r="B3481" s="100" t="s">
        <v>252</v>
      </c>
      <c r="C3481" s="104" t="s">
        <v>3650</v>
      </c>
      <c r="D3481" s="94" t="s">
        <v>279</v>
      </c>
      <c r="E3481" s="95">
        <v>39.36</v>
      </c>
      <c r="F3481" s="96">
        <f t="shared" si="452"/>
        <v>48.31</v>
      </c>
      <c r="G3481" s="107">
        <f>ROUND(SUM('NOVO HORIZONTE'!G3481),2)</f>
        <v>0</v>
      </c>
      <c r="H3481" s="107">
        <f t="shared" si="457"/>
        <v>0</v>
      </c>
      <c r="I3481" s="143">
        <f t="shared" si="453"/>
        <v>0</v>
      </c>
      <c r="J3481" s="142"/>
      <c r="K3481" s="228"/>
      <c r="L3481" s="7" t="str">
        <f t="shared" si="454"/>
        <v/>
      </c>
      <c r="M3481" s="7" t="str">
        <f t="shared" si="455"/>
        <v/>
      </c>
      <c r="N3481" s="7" t="str">
        <f t="shared" si="451"/>
        <v/>
      </c>
      <c r="O3481" s="144"/>
      <c r="P3481" s="355">
        <v>0</v>
      </c>
      <c r="Q3481" s="362">
        <f>SUM('NOVO HORIZONTE'!I3481)</f>
        <v>0</v>
      </c>
      <c r="R3481" s="363">
        <f t="shared" si="456"/>
        <v>0</v>
      </c>
      <c r="S3481" s="153">
        <f t="shared" ref="S3481:S3544" si="458">IF(R3481=0,0,IF(R3481&gt;0,"c","b"))</f>
        <v>0</v>
      </c>
      <c r="T3481" s="364"/>
    </row>
    <row r="3482" ht="22.5" hidden="1" spans="1:20">
      <c r="A3482" s="158">
        <v>91998</v>
      </c>
      <c r="B3482" s="100" t="s">
        <v>252</v>
      </c>
      <c r="C3482" s="104" t="s">
        <v>3651</v>
      </c>
      <c r="D3482" s="94" t="s">
        <v>279</v>
      </c>
      <c r="E3482" s="95">
        <v>23.2</v>
      </c>
      <c r="F3482" s="96">
        <f t="shared" si="452"/>
        <v>28.48</v>
      </c>
      <c r="G3482" s="107">
        <f>ROUND(SUM('NOVO HORIZONTE'!G3482),2)</f>
        <v>0</v>
      </c>
      <c r="H3482" s="107">
        <f t="shared" si="457"/>
        <v>0</v>
      </c>
      <c r="I3482" s="143">
        <f t="shared" si="453"/>
        <v>0</v>
      </c>
      <c r="J3482" s="142"/>
      <c r="K3482" s="228"/>
      <c r="L3482" s="7" t="str">
        <f t="shared" si="454"/>
        <v/>
      </c>
      <c r="M3482" s="7" t="str">
        <f t="shared" si="455"/>
        <v/>
      </c>
      <c r="N3482" s="7" t="str">
        <f t="shared" si="451"/>
        <v/>
      </c>
      <c r="O3482" s="144"/>
      <c r="P3482" s="355">
        <v>0</v>
      </c>
      <c r="Q3482" s="362">
        <f>SUM('NOVO HORIZONTE'!I3482)</f>
        <v>0</v>
      </c>
      <c r="R3482" s="363">
        <f t="shared" si="456"/>
        <v>0</v>
      </c>
      <c r="S3482" s="153">
        <f t="shared" si="458"/>
        <v>0</v>
      </c>
      <c r="T3482" s="364"/>
    </row>
    <row r="3483" ht="22.5" hidden="1" spans="1:20">
      <c r="A3483" s="158">
        <v>91999</v>
      </c>
      <c r="B3483" s="100" t="s">
        <v>252</v>
      </c>
      <c r="C3483" s="104" t="s">
        <v>3652</v>
      </c>
      <c r="D3483" s="94" t="s">
        <v>279</v>
      </c>
      <c r="E3483" s="95">
        <v>25.75</v>
      </c>
      <c r="F3483" s="96">
        <f t="shared" si="452"/>
        <v>31.61</v>
      </c>
      <c r="G3483" s="107">
        <f>ROUND(SUM('NOVO HORIZONTE'!G3483),2)</f>
        <v>0</v>
      </c>
      <c r="H3483" s="107">
        <f t="shared" si="457"/>
        <v>0</v>
      </c>
      <c r="I3483" s="143">
        <f t="shared" si="453"/>
        <v>0</v>
      </c>
      <c r="J3483" s="142"/>
      <c r="K3483" s="228"/>
      <c r="L3483" s="7" t="str">
        <f t="shared" si="454"/>
        <v/>
      </c>
      <c r="M3483" s="7" t="str">
        <f t="shared" si="455"/>
        <v/>
      </c>
      <c r="N3483" s="7" t="str">
        <f t="shared" si="451"/>
        <v/>
      </c>
      <c r="O3483" s="144"/>
      <c r="P3483" s="355">
        <v>0</v>
      </c>
      <c r="Q3483" s="362">
        <f>SUM('NOVO HORIZONTE'!I3483)</f>
        <v>0</v>
      </c>
      <c r="R3483" s="363">
        <f t="shared" si="456"/>
        <v>0</v>
      </c>
      <c r="S3483" s="153">
        <f t="shared" si="458"/>
        <v>0</v>
      </c>
      <c r="T3483" s="364"/>
    </row>
    <row r="3484" ht="22.5" hidden="1" spans="1:20">
      <c r="A3484" s="158">
        <v>92000</v>
      </c>
      <c r="B3484" s="100" t="s">
        <v>252</v>
      </c>
      <c r="C3484" s="104" t="s">
        <v>3653</v>
      </c>
      <c r="D3484" s="94" t="s">
        <v>279</v>
      </c>
      <c r="E3484" s="95">
        <v>32.43</v>
      </c>
      <c r="F3484" s="96">
        <f t="shared" si="452"/>
        <v>39.8</v>
      </c>
      <c r="G3484" s="107">
        <f>ROUND(SUM('NOVO HORIZONTE'!G3484),2)</f>
        <v>0</v>
      </c>
      <c r="H3484" s="107">
        <f t="shared" si="457"/>
        <v>0</v>
      </c>
      <c r="I3484" s="143">
        <f t="shared" si="453"/>
        <v>0</v>
      </c>
      <c r="J3484" s="142"/>
      <c r="K3484" s="228"/>
      <c r="L3484" s="7" t="str">
        <f t="shared" si="454"/>
        <v/>
      </c>
      <c r="M3484" s="7" t="str">
        <f t="shared" si="455"/>
        <v/>
      </c>
      <c r="N3484" s="7" t="str">
        <f t="shared" si="451"/>
        <v/>
      </c>
      <c r="O3484" s="144"/>
      <c r="P3484" s="355">
        <v>0</v>
      </c>
      <c r="Q3484" s="362">
        <f>SUM('NOVO HORIZONTE'!I3484)</f>
        <v>0</v>
      </c>
      <c r="R3484" s="363">
        <f t="shared" si="456"/>
        <v>0</v>
      </c>
      <c r="S3484" s="153">
        <f t="shared" si="458"/>
        <v>0</v>
      </c>
      <c r="T3484" s="364"/>
    </row>
    <row r="3485" ht="22.5" hidden="1" spans="1:20">
      <c r="A3485" s="158">
        <v>92001</v>
      </c>
      <c r="B3485" s="100" t="s">
        <v>252</v>
      </c>
      <c r="C3485" s="104" t="s">
        <v>3654</v>
      </c>
      <c r="D3485" s="94" t="s">
        <v>279</v>
      </c>
      <c r="E3485" s="95">
        <v>34.98</v>
      </c>
      <c r="F3485" s="96">
        <f t="shared" si="452"/>
        <v>42.93</v>
      </c>
      <c r="G3485" s="107">
        <f>ROUND(SUM('NOVO HORIZONTE'!G3485),2)</f>
        <v>0</v>
      </c>
      <c r="H3485" s="107">
        <f t="shared" si="457"/>
        <v>0</v>
      </c>
      <c r="I3485" s="143">
        <f t="shared" si="453"/>
        <v>0</v>
      </c>
      <c r="J3485" s="142"/>
      <c r="K3485" s="228"/>
      <c r="L3485" s="7" t="str">
        <f t="shared" si="454"/>
        <v/>
      </c>
      <c r="M3485" s="7" t="str">
        <f t="shared" si="455"/>
        <v/>
      </c>
      <c r="N3485" s="7" t="str">
        <f t="shared" si="451"/>
        <v/>
      </c>
      <c r="O3485" s="144"/>
      <c r="P3485" s="355">
        <v>0</v>
      </c>
      <c r="Q3485" s="362">
        <f>SUM('NOVO HORIZONTE'!I3485)</f>
        <v>0</v>
      </c>
      <c r="R3485" s="363">
        <f t="shared" si="456"/>
        <v>0</v>
      </c>
      <c r="S3485" s="153">
        <f t="shared" si="458"/>
        <v>0</v>
      </c>
      <c r="T3485" s="364"/>
    </row>
    <row r="3486" ht="22.5" hidden="1" spans="1:20">
      <c r="A3486" s="158">
        <v>92002</v>
      </c>
      <c r="B3486" s="100" t="s">
        <v>252</v>
      </c>
      <c r="C3486" s="104" t="s">
        <v>3655</v>
      </c>
      <c r="D3486" s="94" t="s">
        <v>279</v>
      </c>
      <c r="E3486" s="95">
        <v>51.51</v>
      </c>
      <c r="F3486" s="96">
        <f t="shared" si="452"/>
        <v>63.22</v>
      </c>
      <c r="G3486" s="107">
        <f>ROUND(SUM('NOVO HORIZONTE'!G3486),2)</f>
        <v>0</v>
      </c>
      <c r="H3486" s="107">
        <f t="shared" si="457"/>
        <v>0</v>
      </c>
      <c r="I3486" s="143">
        <f t="shared" si="453"/>
        <v>0</v>
      </c>
      <c r="J3486" s="142"/>
      <c r="K3486" s="228"/>
      <c r="L3486" s="7" t="str">
        <f t="shared" si="454"/>
        <v/>
      </c>
      <c r="M3486" s="7" t="str">
        <f t="shared" si="455"/>
        <v/>
      </c>
      <c r="N3486" s="7" t="str">
        <f t="shared" si="451"/>
        <v/>
      </c>
      <c r="O3486" s="144"/>
      <c r="P3486" s="355">
        <v>0</v>
      </c>
      <c r="Q3486" s="362">
        <f>SUM('NOVO HORIZONTE'!I3486)</f>
        <v>0</v>
      </c>
      <c r="R3486" s="363">
        <f t="shared" si="456"/>
        <v>0</v>
      </c>
      <c r="S3486" s="153">
        <f t="shared" si="458"/>
        <v>0</v>
      </c>
      <c r="T3486" s="364"/>
    </row>
    <row r="3487" ht="22.5" hidden="1" spans="1:20">
      <c r="A3487" s="158">
        <v>92003</v>
      </c>
      <c r="B3487" s="100" t="s">
        <v>252</v>
      </c>
      <c r="C3487" s="104" t="s">
        <v>3656</v>
      </c>
      <c r="D3487" s="94" t="s">
        <v>279</v>
      </c>
      <c r="E3487" s="95">
        <v>56.61</v>
      </c>
      <c r="F3487" s="96">
        <f t="shared" si="452"/>
        <v>69.48</v>
      </c>
      <c r="G3487" s="107">
        <f>ROUND(SUM('NOVO HORIZONTE'!G3487),2)</f>
        <v>0</v>
      </c>
      <c r="H3487" s="107">
        <f t="shared" si="457"/>
        <v>0</v>
      </c>
      <c r="I3487" s="143">
        <f t="shared" si="453"/>
        <v>0</v>
      </c>
      <c r="J3487" s="142"/>
      <c r="K3487" s="228"/>
      <c r="L3487" s="7" t="str">
        <f t="shared" si="454"/>
        <v/>
      </c>
      <c r="M3487" s="7" t="str">
        <f t="shared" si="455"/>
        <v/>
      </c>
      <c r="N3487" s="7" t="str">
        <f t="shared" si="451"/>
        <v/>
      </c>
      <c r="O3487" s="144"/>
      <c r="P3487" s="355">
        <v>0</v>
      </c>
      <c r="Q3487" s="362">
        <f>SUM('NOVO HORIZONTE'!I3487)</f>
        <v>0</v>
      </c>
      <c r="R3487" s="363">
        <f t="shared" si="456"/>
        <v>0</v>
      </c>
      <c r="S3487" s="153">
        <f t="shared" si="458"/>
        <v>0</v>
      </c>
      <c r="T3487" s="364"/>
    </row>
    <row r="3488" ht="22.5" spans="1:20">
      <c r="A3488" s="158">
        <v>92004</v>
      </c>
      <c r="B3488" s="100" t="s">
        <v>252</v>
      </c>
      <c r="C3488" s="104" t="s">
        <v>3657</v>
      </c>
      <c r="D3488" s="94" t="s">
        <v>279</v>
      </c>
      <c r="E3488" s="95">
        <v>60.74</v>
      </c>
      <c r="F3488" s="96">
        <f t="shared" si="452"/>
        <v>74.55</v>
      </c>
      <c r="G3488" s="107">
        <f>ROUND(SUM('NOVO HORIZONTE'!G3488),2)</f>
        <v>2</v>
      </c>
      <c r="H3488" s="107">
        <f t="shared" si="457"/>
        <v>74.55</v>
      </c>
      <c r="I3488" s="143">
        <f t="shared" si="453"/>
        <v>149.1</v>
      </c>
      <c r="J3488" s="142"/>
      <c r="K3488" s="228"/>
      <c r="L3488" s="7" t="str">
        <f t="shared" si="454"/>
        <v>x</v>
      </c>
      <c r="M3488" s="7" t="str">
        <f t="shared" si="455"/>
        <v>x</v>
      </c>
      <c r="N3488" s="7" t="str">
        <f t="shared" si="451"/>
        <v>x</v>
      </c>
      <c r="O3488" s="144"/>
      <c r="P3488" s="355">
        <v>0</v>
      </c>
      <c r="Q3488" s="362">
        <f>SUM('NOVO HORIZONTE'!I3488)</f>
        <v>149.1</v>
      </c>
      <c r="R3488" s="363">
        <f t="shared" si="456"/>
        <v>0</v>
      </c>
      <c r="S3488" s="153">
        <f t="shared" si="458"/>
        <v>0</v>
      </c>
      <c r="T3488" s="364"/>
    </row>
    <row r="3489" ht="22.5" hidden="1" spans="1:20">
      <c r="A3489" s="158">
        <v>92005</v>
      </c>
      <c r="B3489" s="100" t="s">
        <v>252</v>
      </c>
      <c r="C3489" s="104" t="s">
        <v>3658</v>
      </c>
      <c r="D3489" s="94" t="s">
        <v>279</v>
      </c>
      <c r="E3489" s="95">
        <v>65.84</v>
      </c>
      <c r="F3489" s="96">
        <f t="shared" si="452"/>
        <v>80.81</v>
      </c>
      <c r="G3489" s="107">
        <f>ROUND(SUM('NOVO HORIZONTE'!G3489),2)</f>
        <v>0</v>
      </c>
      <c r="H3489" s="107">
        <f t="shared" si="457"/>
        <v>0</v>
      </c>
      <c r="I3489" s="143">
        <f t="shared" si="453"/>
        <v>0</v>
      </c>
      <c r="J3489" s="142"/>
      <c r="K3489" s="228"/>
      <c r="L3489" s="7" t="str">
        <f t="shared" si="454"/>
        <v/>
      </c>
      <c r="M3489" s="7" t="str">
        <f t="shared" si="455"/>
        <v/>
      </c>
      <c r="N3489" s="7" t="str">
        <f t="shared" si="451"/>
        <v/>
      </c>
      <c r="O3489" s="144"/>
      <c r="P3489" s="355">
        <v>0</v>
      </c>
      <c r="Q3489" s="362">
        <f>SUM('NOVO HORIZONTE'!I3489)</f>
        <v>0</v>
      </c>
      <c r="R3489" s="363">
        <f t="shared" si="456"/>
        <v>0</v>
      </c>
      <c r="S3489" s="153">
        <f t="shared" si="458"/>
        <v>0</v>
      </c>
      <c r="T3489" s="364"/>
    </row>
    <row r="3490" ht="22.5" hidden="1" spans="1:20">
      <c r="A3490" s="158">
        <v>92006</v>
      </c>
      <c r="B3490" s="100" t="s">
        <v>252</v>
      </c>
      <c r="C3490" s="104" t="s">
        <v>3659</v>
      </c>
      <c r="D3490" s="94" t="s">
        <v>279</v>
      </c>
      <c r="E3490" s="95">
        <v>42.75</v>
      </c>
      <c r="F3490" s="96">
        <f t="shared" si="452"/>
        <v>52.47</v>
      </c>
      <c r="G3490" s="107">
        <f>ROUND(SUM('NOVO HORIZONTE'!G3490),2)</f>
        <v>0</v>
      </c>
      <c r="H3490" s="107">
        <f t="shared" si="457"/>
        <v>0</v>
      </c>
      <c r="I3490" s="143">
        <f t="shared" si="453"/>
        <v>0</v>
      </c>
      <c r="J3490" s="142"/>
      <c r="K3490" s="228"/>
      <c r="L3490" s="7" t="str">
        <f t="shared" si="454"/>
        <v/>
      </c>
      <c r="M3490" s="7" t="str">
        <f t="shared" si="455"/>
        <v/>
      </c>
      <c r="N3490" s="7" t="str">
        <f t="shared" si="451"/>
        <v/>
      </c>
      <c r="O3490" s="144"/>
      <c r="P3490" s="355">
        <v>0</v>
      </c>
      <c r="Q3490" s="362">
        <f>SUM('NOVO HORIZONTE'!I3490)</f>
        <v>0</v>
      </c>
      <c r="R3490" s="363">
        <f t="shared" si="456"/>
        <v>0</v>
      </c>
      <c r="S3490" s="153">
        <f t="shared" si="458"/>
        <v>0</v>
      </c>
      <c r="T3490" s="364"/>
    </row>
    <row r="3491" ht="22.5" hidden="1" spans="1:20">
      <c r="A3491" s="158">
        <v>92007</v>
      </c>
      <c r="B3491" s="100" t="s">
        <v>252</v>
      </c>
      <c r="C3491" s="104" t="s">
        <v>3660</v>
      </c>
      <c r="D3491" s="94" t="s">
        <v>279</v>
      </c>
      <c r="E3491" s="95">
        <v>47.85</v>
      </c>
      <c r="F3491" s="96">
        <f t="shared" si="452"/>
        <v>58.73</v>
      </c>
      <c r="G3491" s="107">
        <f>ROUND(SUM('NOVO HORIZONTE'!G3491),2)</f>
        <v>0</v>
      </c>
      <c r="H3491" s="107">
        <f t="shared" si="457"/>
        <v>0</v>
      </c>
      <c r="I3491" s="143">
        <f t="shared" si="453"/>
        <v>0</v>
      </c>
      <c r="J3491" s="142"/>
      <c r="K3491" s="228"/>
      <c r="L3491" s="7" t="str">
        <f t="shared" si="454"/>
        <v/>
      </c>
      <c r="M3491" s="7" t="str">
        <f t="shared" si="455"/>
        <v/>
      </c>
      <c r="N3491" s="7" t="str">
        <f t="shared" si="451"/>
        <v/>
      </c>
      <c r="O3491" s="144"/>
      <c r="P3491" s="355">
        <v>0</v>
      </c>
      <c r="Q3491" s="362">
        <f>SUM('NOVO HORIZONTE'!I3491)</f>
        <v>0</v>
      </c>
      <c r="R3491" s="363">
        <f t="shared" si="456"/>
        <v>0</v>
      </c>
      <c r="S3491" s="153">
        <f t="shared" si="458"/>
        <v>0</v>
      </c>
      <c r="T3491" s="364"/>
    </row>
    <row r="3492" ht="22.5" hidden="1" spans="1:20">
      <c r="A3492" s="158">
        <v>92008</v>
      </c>
      <c r="B3492" s="100" t="s">
        <v>252</v>
      </c>
      <c r="C3492" s="104" t="s">
        <v>3661</v>
      </c>
      <c r="D3492" s="94" t="s">
        <v>279</v>
      </c>
      <c r="E3492" s="95">
        <v>51.98</v>
      </c>
      <c r="F3492" s="96">
        <f t="shared" si="452"/>
        <v>63.8</v>
      </c>
      <c r="G3492" s="107">
        <f>ROUND(SUM('NOVO HORIZONTE'!G3492),2)</f>
        <v>0</v>
      </c>
      <c r="H3492" s="107">
        <f t="shared" si="457"/>
        <v>0</v>
      </c>
      <c r="I3492" s="143">
        <f t="shared" si="453"/>
        <v>0</v>
      </c>
      <c r="J3492" s="142"/>
      <c r="K3492" s="228"/>
      <c r="L3492" s="7" t="str">
        <f t="shared" si="454"/>
        <v/>
      </c>
      <c r="M3492" s="7" t="str">
        <f t="shared" si="455"/>
        <v/>
      </c>
      <c r="N3492" s="7" t="str">
        <f t="shared" si="451"/>
        <v/>
      </c>
      <c r="O3492" s="144"/>
      <c r="P3492" s="355">
        <v>0</v>
      </c>
      <c r="Q3492" s="362">
        <f>SUM('NOVO HORIZONTE'!I3492)</f>
        <v>0</v>
      </c>
      <c r="R3492" s="363">
        <f t="shared" si="456"/>
        <v>0</v>
      </c>
      <c r="S3492" s="153">
        <f t="shared" si="458"/>
        <v>0</v>
      </c>
      <c r="T3492" s="364"/>
    </row>
    <row r="3493" ht="22.5" hidden="1" spans="1:20">
      <c r="A3493" s="158">
        <v>92009</v>
      </c>
      <c r="B3493" s="100" t="s">
        <v>252</v>
      </c>
      <c r="C3493" s="104" t="s">
        <v>3662</v>
      </c>
      <c r="D3493" s="94" t="s">
        <v>279</v>
      </c>
      <c r="E3493" s="95">
        <v>57.08</v>
      </c>
      <c r="F3493" s="96">
        <f t="shared" si="452"/>
        <v>70.06</v>
      </c>
      <c r="G3493" s="107">
        <f>ROUND(SUM('NOVO HORIZONTE'!G3493),2)</f>
        <v>0</v>
      </c>
      <c r="H3493" s="107">
        <f t="shared" si="457"/>
        <v>0</v>
      </c>
      <c r="I3493" s="143">
        <f t="shared" si="453"/>
        <v>0</v>
      </c>
      <c r="J3493" s="142"/>
      <c r="K3493" s="228"/>
      <c r="L3493" s="7" t="str">
        <f t="shared" si="454"/>
        <v/>
      </c>
      <c r="M3493" s="7" t="str">
        <f t="shared" si="455"/>
        <v/>
      </c>
      <c r="N3493" s="7" t="str">
        <f t="shared" si="451"/>
        <v/>
      </c>
      <c r="O3493" s="144"/>
      <c r="P3493" s="355">
        <v>0</v>
      </c>
      <c r="Q3493" s="362">
        <f>SUM('NOVO HORIZONTE'!I3493)</f>
        <v>0</v>
      </c>
      <c r="R3493" s="363">
        <f t="shared" si="456"/>
        <v>0</v>
      </c>
      <c r="S3493" s="153">
        <f t="shared" si="458"/>
        <v>0</v>
      </c>
      <c r="T3493" s="364"/>
    </row>
    <row r="3494" ht="22.5" hidden="1" spans="1:20">
      <c r="A3494" s="158">
        <v>92010</v>
      </c>
      <c r="B3494" s="100" t="s">
        <v>252</v>
      </c>
      <c r="C3494" s="104" t="s">
        <v>3663</v>
      </c>
      <c r="D3494" s="94" t="s">
        <v>279</v>
      </c>
      <c r="E3494" s="95">
        <v>75.45</v>
      </c>
      <c r="F3494" s="96">
        <f t="shared" si="452"/>
        <v>92.61</v>
      </c>
      <c r="G3494" s="107">
        <f>ROUND(SUM('NOVO HORIZONTE'!G3494),2)</f>
        <v>0</v>
      </c>
      <c r="H3494" s="107">
        <f t="shared" si="457"/>
        <v>0</v>
      </c>
      <c r="I3494" s="143">
        <f t="shared" si="453"/>
        <v>0</v>
      </c>
      <c r="J3494" s="142"/>
      <c r="K3494" s="228"/>
      <c r="L3494" s="7" t="str">
        <f t="shared" si="454"/>
        <v/>
      </c>
      <c r="M3494" s="7" t="str">
        <f t="shared" si="455"/>
        <v/>
      </c>
      <c r="N3494" s="7" t="str">
        <f t="shared" si="451"/>
        <v/>
      </c>
      <c r="O3494" s="144"/>
      <c r="P3494" s="355">
        <v>0</v>
      </c>
      <c r="Q3494" s="362">
        <f>SUM('NOVO HORIZONTE'!I3494)</f>
        <v>0</v>
      </c>
      <c r="R3494" s="363">
        <f t="shared" si="456"/>
        <v>0</v>
      </c>
      <c r="S3494" s="153">
        <f t="shared" si="458"/>
        <v>0</v>
      </c>
      <c r="T3494" s="364"/>
    </row>
    <row r="3495" ht="22.5" hidden="1" spans="1:20">
      <c r="A3495" s="158">
        <v>92011</v>
      </c>
      <c r="B3495" s="100" t="s">
        <v>252</v>
      </c>
      <c r="C3495" s="104" t="s">
        <v>3664</v>
      </c>
      <c r="D3495" s="94" t="s">
        <v>279</v>
      </c>
      <c r="E3495" s="95">
        <v>83.1</v>
      </c>
      <c r="F3495" s="96">
        <f t="shared" si="452"/>
        <v>102</v>
      </c>
      <c r="G3495" s="107">
        <f>ROUND(SUM('NOVO HORIZONTE'!G3495),2)</f>
        <v>0</v>
      </c>
      <c r="H3495" s="107">
        <f t="shared" si="457"/>
        <v>0</v>
      </c>
      <c r="I3495" s="143">
        <f t="shared" si="453"/>
        <v>0</v>
      </c>
      <c r="J3495" s="142"/>
      <c r="K3495" s="228"/>
      <c r="L3495" s="7" t="str">
        <f t="shared" si="454"/>
        <v/>
      </c>
      <c r="M3495" s="7" t="str">
        <f t="shared" si="455"/>
        <v/>
      </c>
      <c r="N3495" s="7" t="str">
        <f t="shared" si="451"/>
        <v/>
      </c>
      <c r="O3495" s="144"/>
      <c r="P3495" s="355">
        <v>0</v>
      </c>
      <c r="Q3495" s="362">
        <f>SUM('NOVO HORIZONTE'!I3495)</f>
        <v>0</v>
      </c>
      <c r="R3495" s="363">
        <f t="shared" si="456"/>
        <v>0</v>
      </c>
      <c r="S3495" s="153">
        <f t="shared" si="458"/>
        <v>0</v>
      </c>
      <c r="T3495" s="364"/>
    </row>
    <row r="3496" ht="22.5" hidden="1" spans="1:20">
      <c r="A3496" s="158">
        <v>92012</v>
      </c>
      <c r="B3496" s="100" t="s">
        <v>252</v>
      </c>
      <c r="C3496" s="104" t="s">
        <v>3665</v>
      </c>
      <c r="D3496" s="94" t="s">
        <v>279</v>
      </c>
      <c r="E3496" s="95">
        <v>84.68</v>
      </c>
      <c r="F3496" s="96">
        <f t="shared" si="452"/>
        <v>103.94</v>
      </c>
      <c r="G3496" s="107">
        <f>ROUND(SUM('NOVO HORIZONTE'!G3496),2)</f>
        <v>0</v>
      </c>
      <c r="H3496" s="107">
        <f t="shared" si="457"/>
        <v>0</v>
      </c>
      <c r="I3496" s="143">
        <f t="shared" si="453"/>
        <v>0</v>
      </c>
      <c r="J3496" s="142"/>
      <c r="K3496" s="228"/>
      <c r="L3496" s="7" t="str">
        <f t="shared" si="454"/>
        <v/>
      </c>
      <c r="M3496" s="7" t="str">
        <f t="shared" si="455"/>
        <v/>
      </c>
      <c r="N3496" s="7" t="str">
        <f t="shared" si="451"/>
        <v/>
      </c>
      <c r="O3496" s="144"/>
      <c r="P3496" s="355">
        <v>0</v>
      </c>
      <c r="Q3496" s="362">
        <f>SUM('NOVO HORIZONTE'!I3496)</f>
        <v>0</v>
      </c>
      <c r="R3496" s="363">
        <f t="shared" si="456"/>
        <v>0</v>
      </c>
      <c r="S3496" s="153">
        <f t="shared" si="458"/>
        <v>0</v>
      </c>
      <c r="T3496" s="364"/>
    </row>
    <row r="3497" ht="22.5" hidden="1" spans="1:20">
      <c r="A3497" s="158">
        <v>92013</v>
      </c>
      <c r="B3497" s="100" t="s">
        <v>252</v>
      </c>
      <c r="C3497" s="104" t="s">
        <v>3666</v>
      </c>
      <c r="D3497" s="94" t="s">
        <v>279</v>
      </c>
      <c r="E3497" s="95">
        <v>92.33</v>
      </c>
      <c r="F3497" s="96">
        <f t="shared" si="452"/>
        <v>113.33</v>
      </c>
      <c r="G3497" s="107">
        <f>ROUND(SUM('NOVO HORIZONTE'!G3497),2)</f>
        <v>0</v>
      </c>
      <c r="H3497" s="107">
        <f t="shared" si="457"/>
        <v>0</v>
      </c>
      <c r="I3497" s="143">
        <f t="shared" si="453"/>
        <v>0</v>
      </c>
      <c r="J3497" s="142"/>
      <c r="K3497" s="228"/>
      <c r="L3497" s="7" t="str">
        <f t="shared" si="454"/>
        <v/>
      </c>
      <c r="M3497" s="7" t="str">
        <f t="shared" si="455"/>
        <v/>
      </c>
      <c r="N3497" s="7" t="str">
        <f t="shared" si="451"/>
        <v/>
      </c>
      <c r="O3497" s="144"/>
      <c r="P3497" s="355">
        <v>0</v>
      </c>
      <c r="Q3497" s="362">
        <f>SUM('NOVO HORIZONTE'!I3497)</f>
        <v>0</v>
      </c>
      <c r="R3497" s="363">
        <f t="shared" si="456"/>
        <v>0</v>
      </c>
      <c r="S3497" s="153">
        <f t="shared" si="458"/>
        <v>0</v>
      </c>
      <c r="T3497" s="364"/>
    </row>
    <row r="3498" ht="22.5" hidden="1" spans="1:20">
      <c r="A3498" s="158">
        <v>92014</v>
      </c>
      <c r="B3498" s="100" t="s">
        <v>252</v>
      </c>
      <c r="C3498" s="104" t="s">
        <v>3667</v>
      </c>
      <c r="D3498" s="94" t="s">
        <v>279</v>
      </c>
      <c r="E3498" s="95">
        <v>62.3</v>
      </c>
      <c r="F3498" s="96">
        <f t="shared" si="452"/>
        <v>76.47</v>
      </c>
      <c r="G3498" s="107">
        <f>ROUND(SUM('NOVO HORIZONTE'!G3498),2)</f>
        <v>0</v>
      </c>
      <c r="H3498" s="107">
        <f t="shared" si="457"/>
        <v>0</v>
      </c>
      <c r="I3498" s="143">
        <f t="shared" si="453"/>
        <v>0</v>
      </c>
      <c r="J3498" s="142"/>
      <c r="K3498" s="228"/>
      <c r="L3498" s="7" t="str">
        <f t="shared" si="454"/>
        <v/>
      </c>
      <c r="M3498" s="7" t="str">
        <f t="shared" si="455"/>
        <v/>
      </c>
      <c r="N3498" s="7" t="str">
        <f t="shared" si="451"/>
        <v/>
      </c>
      <c r="O3498" s="144"/>
      <c r="P3498" s="355">
        <v>0</v>
      </c>
      <c r="Q3498" s="362">
        <f>SUM('NOVO HORIZONTE'!I3498)</f>
        <v>0</v>
      </c>
      <c r="R3498" s="363">
        <f t="shared" si="456"/>
        <v>0</v>
      </c>
      <c r="S3498" s="153">
        <f t="shared" si="458"/>
        <v>0</v>
      </c>
      <c r="T3498" s="364"/>
    </row>
    <row r="3499" ht="22.5" hidden="1" spans="1:20">
      <c r="A3499" s="158">
        <v>92015</v>
      </c>
      <c r="B3499" s="100" t="s">
        <v>252</v>
      </c>
      <c r="C3499" s="104" t="s">
        <v>3668</v>
      </c>
      <c r="D3499" s="94" t="s">
        <v>279</v>
      </c>
      <c r="E3499" s="95">
        <v>69.95</v>
      </c>
      <c r="F3499" s="96">
        <f t="shared" si="452"/>
        <v>85.86</v>
      </c>
      <c r="G3499" s="107">
        <f>ROUND(SUM('NOVO HORIZONTE'!G3499),2)</f>
        <v>0</v>
      </c>
      <c r="H3499" s="107">
        <f t="shared" si="457"/>
        <v>0</v>
      </c>
      <c r="I3499" s="143">
        <f t="shared" si="453"/>
        <v>0</v>
      </c>
      <c r="J3499" s="142"/>
      <c r="K3499" s="228"/>
      <c r="L3499" s="7" t="str">
        <f t="shared" si="454"/>
        <v/>
      </c>
      <c r="M3499" s="7" t="str">
        <f t="shared" si="455"/>
        <v/>
      </c>
      <c r="N3499" s="7" t="str">
        <f t="shared" ref="N3499:N3562" si="459">M3499</f>
        <v/>
      </c>
      <c r="O3499" s="144"/>
      <c r="P3499" s="355">
        <v>0</v>
      </c>
      <c r="Q3499" s="362">
        <f>SUM('NOVO HORIZONTE'!I3499)</f>
        <v>0</v>
      </c>
      <c r="R3499" s="363">
        <f t="shared" si="456"/>
        <v>0</v>
      </c>
      <c r="S3499" s="153">
        <f t="shared" si="458"/>
        <v>0</v>
      </c>
      <c r="T3499" s="364"/>
    </row>
    <row r="3500" ht="22.5" hidden="1" spans="1:20">
      <c r="A3500" s="158">
        <v>92016</v>
      </c>
      <c r="B3500" s="100" t="s">
        <v>252</v>
      </c>
      <c r="C3500" s="104" t="s">
        <v>3669</v>
      </c>
      <c r="D3500" s="94" t="s">
        <v>279</v>
      </c>
      <c r="E3500" s="95">
        <v>71.53</v>
      </c>
      <c r="F3500" s="96">
        <f t="shared" si="452"/>
        <v>87.8</v>
      </c>
      <c r="G3500" s="107">
        <f>ROUND(SUM('NOVO HORIZONTE'!G3500),2)</f>
        <v>0</v>
      </c>
      <c r="H3500" s="107">
        <f t="shared" si="457"/>
        <v>0</v>
      </c>
      <c r="I3500" s="143">
        <f t="shared" si="453"/>
        <v>0</v>
      </c>
      <c r="J3500" s="142"/>
      <c r="K3500" s="228"/>
      <c r="L3500" s="7" t="str">
        <f t="shared" si="454"/>
        <v/>
      </c>
      <c r="M3500" s="7" t="str">
        <f t="shared" si="455"/>
        <v/>
      </c>
      <c r="N3500" s="7" t="str">
        <f t="shared" si="459"/>
        <v/>
      </c>
      <c r="O3500" s="144"/>
      <c r="P3500" s="355">
        <v>0</v>
      </c>
      <c r="Q3500" s="362">
        <f>SUM('NOVO HORIZONTE'!I3500)</f>
        <v>0</v>
      </c>
      <c r="R3500" s="363">
        <f t="shared" si="456"/>
        <v>0</v>
      </c>
      <c r="S3500" s="153">
        <f t="shared" si="458"/>
        <v>0</v>
      </c>
      <c r="T3500" s="364"/>
    </row>
    <row r="3501" ht="22.5" hidden="1" spans="1:20">
      <c r="A3501" s="158">
        <v>92017</v>
      </c>
      <c r="B3501" s="100" t="s">
        <v>252</v>
      </c>
      <c r="C3501" s="104" t="s">
        <v>3670</v>
      </c>
      <c r="D3501" s="94" t="s">
        <v>279</v>
      </c>
      <c r="E3501" s="95">
        <v>79.18</v>
      </c>
      <c r="F3501" s="96">
        <f t="shared" si="452"/>
        <v>97.19</v>
      </c>
      <c r="G3501" s="107">
        <f>ROUND(SUM('NOVO HORIZONTE'!G3501),2)</f>
        <v>0</v>
      </c>
      <c r="H3501" s="107">
        <f t="shared" si="457"/>
        <v>0</v>
      </c>
      <c r="I3501" s="143">
        <f t="shared" si="453"/>
        <v>0</v>
      </c>
      <c r="J3501" s="142"/>
      <c r="K3501" s="228"/>
      <c r="L3501" s="7" t="str">
        <f t="shared" si="454"/>
        <v/>
      </c>
      <c r="M3501" s="7" t="str">
        <f t="shared" si="455"/>
        <v/>
      </c>
      <c r="N3501" s="7" t="str">
        <f t="shared" si="459"/>
        <v/>
      </c>
      <c r="O3501" s="144"/>
      <c r="P3501" s="355">
        <v>0</v>
      </c>
      <c r="Q3501" s="362">
        <f>SUM('NOVO HORIZONTE'!I3501)</f>
        <v>0</v>
      </c>
      <c r="R3501" s="363">
        <f t="shared" si="456"/>
        <v>0</v>
      </c>
      <c r="S3501" s="153">
        <f t="shared" si="458"/>
        <v>0</v>
      </c>
      <c r="T3501" s="364"/>
    </row>
    <row r="3502" ht="22.5" hidden="1" spans="1:20">
      <c r="A3502" s="158">
        <v>92018</v>
      </c>
      <c r="B3502" s="100" t="s">
        <v>252</v>
      </c>
      <c r="C3502" s="104" t="s">
        <v>3671</v>
      </c>
      <c r="D3502" s="94" t="s">
        <v>279</v>
      </c>
      <c r="E3502" s="95">
        <v>82.46</v>
      </c>
      <c r="F3502" s="96">
        <f t="shared" ref="F3502:F3565" si="460">IF(E3502=0,0,IF(P3502=0,ROUND(E3502*(1+E$13),2),ROUND(E3502*(1+E$12),2)))</f>
        <v>101.21</v>
      </c>
      <c r="G3502" s="107">
        <f>ROUND(SUM('NOVO HORIZONTE'!G3502),2)</f>
        <v>0</v>
      </c>
      <c r="H3502" s="107">
        <f t="shared" si="457"/>
        <v>0</v>
      </c>
      <c r="I3502" s="143">
        <f t="shared" ref="I3502:I3565" si="461">IF(ISBLANK(G3502),0,ROUND(G3502*H3502,2))</f>
        <v>0</v>
      </c>
      <c r="J3502" s="142"/>
      <c r="K3502" s="228"/>
      <c r="L3502" s="7" t="str">
        <f t="shared" ref="L3502:L3565" si="462">IF(K3502="X","x",IF(K3502="xx","x",IF(I3502&gt;0,"x","")))</f>
        <v/>
      </c>
      <c r="M3502" s="7" t="str">
        <f t="shared" ref="M3502:M3565" si="463">IF(K3502="X","x",IF(K3502="xx","x",IF(I3502&gt;0,"x","")))</f>
        <v/>
      </c>
      <c r="N3502" s="7" t="str">
        <f t="shared" si="459"/>
        <v/>
      </c>
      <c r="O3502" s="144"/>
      <c r="P3502" s="355">
        <v>0</v>
      </c>
      <c r="Q3502" s="362">
        <f>SUM('NOVO HORIZONTE'!I3502)</f>
        <v>0</v>
      </c>
      <c r="R3502" s="363">
        <f t="shared" ref="R3502:R3565" si="464">I3502-Q3502</f>
        <v>0</v>
      </c>
      <c r="S3502" s="153">
        <f t="shared" si="458"/>
        <v>0</v>
      </c>
      <c r="T3502" s="364"/>
    </row>
    <row r="3503" ht="22.5" hidden="1" spans="1:20">
      <c r="A3503" s="158">
        <v>92019</v>
      </c>
      <c r="B3503" s="100" t="s">
        <v>252</v>
      </c>
      <c r="C3503" s="104" t="s">
        <v>3672</v>
      </c>
      <c r="D3503" s="94" t="s">
        <v>279</v>
      </c>
      <c r="E3503" s="95">
        <v>97.04</v>
      </c>
      <c r="F3503" s="96">
        <f t="shared" si="460"/>
        <v>119.11</v>
      </c>
      <c r="G3503" s="107">
        <f>ROUND(SUM('NOVO HORIZONTE'!G3503),2)</f>
        <v>0</v>
      </c>
      <c r="H3503" s="107">
        <f t="shared" ref="H3503:H3566" si="465">IF(G3503=0,0,F3503)</f>
        <v>0</v>
      </c>
      <c r="I3503" s="143">
        <f t="shared" si="461"/>
        <v>0</v>
      </c>
      <c r="J3503" s="142"/>
      <c r="K3503" s="145"/>
      <c r="L3503" s="7" t="str">
        <f t="shared" si="462"/>
        <v/>
      </c>
      <c r="M3503" s="7" t="str">
        <f t="shared" si="463"/>
        <v/>
      </c>
      <c r="N3503" s="7" t="str">
        <f t="shared" si="459"/>
        <v/>
      </c>
      <c r="O3503" s="144"/>
      <c r="P3503" s="355">
        <v>0</v>
      </c>
      <c r="Q3503" s="362">
        <f>SUM('NOVO HORIZONTE'!I3503)</f>
        <v>0</v>
      </c>
      <c r="R3503" s="363">
        <f t="shared" si="464"/>
        <v>0</v>
      </c>
      <c r="S3503" s="153">
        <f t="shared" si="458"/>
        <v>0</v>
      </c>
      <c r="T3503" s="364"/>
    </row>
    <row r="3504" ht="22.5" hidden="1" spans="1:20">
      <c r="A3504" s="158">
        <v>92020</v>
      </c>
      <c r="B3504" s="100" t="s">
        <v>252</v>
      </c>
      <c r="C3504" s="104" t="s">
        <v>3673</v>
      </c>
      <c r="D3504" s="94" t="s">
        <v>279</v>
      </c>
      <c r="E3504" s="95">
        <v>121.86</v>
      </c>
      <c r="F3504" s="96">
        <f t="shared" si="460"/>
        <v>149.57</v>
      </c>
      <c r="G3504" s="107">
        <f>ROUND(SUM('NOVO HORIZONTE'!G3504),2)</f>
        <v>0</v>
      </c>
      <c r="H3504" s="107">
        <f t="shared" si="465"/>
        <v>0</v>
      </c>
      <c r="I3504" s="143">
        <f t="shared" si="461"/>
        <v>0</v>
      </c>
      <c r="J3504" s="142"/>
      <c r="K3504" s="228"/>
      <c r="L3504" s="7" t="str">
        <f t="shared" si="462"/>
        <v/>
      </c>
      <c r="M3504" s="7" t="str">
        <f t="shared" si="463"/>
        <v/>
      </c>
      <c r="N3504" s="7" t="str">
        <f t="shared" si="459"/>
        <v/>
      </c>
      <c r="O3504" s="144"/>
      <c r="P3504" s="355">
        <v>0</v>
      </c>
      <c r="Q3504" s="362">
        <f>SUM('NOVO HORIZONTE'!I3504)</f>
        <v>0</v>
      </c>
      <c r="R3504" s="363">
        <f t="shared" si="464"/>
        <v>0</v>
      </c>
      <c r="S3504" s="153">
        <f t="shared" si="458"/>
        <v>0</v>
      </c>
      <c r="T3504" s="364"/>
    </row>
    <row r="3505" ht="22.5" hidden="1" spans="1:20">
      <c r="A3505" s="158">
        <v>92021</v>
      </c>
      <c r="B3505" s="100" t="s">
        <v>252</v>
      </c>
      <c r="C3505" s="104" t="s">
        <v>3674</v>
      </c>
      <c r="D3505" s="94" t="s">
        <v>279</v>
      </c>
      <c r="E3505" s="95">
        <v>136.44</v>
      </c>
      <c r="F3505" s="96">
        <f t="shared" si="460"/>
        <v>167.47</v>
      </c>
      <c r="G3505" s="107">
        <f>ROUND(SUM('NOVO HORIZONTE'!G3505),2)</f>
        <v>0</v>
      </c>
      <c r="H3505" s="107">
        <f t="shared" si="465"/>
        <v>0</v>
      </c>
      <c r="I3505" s="143">
        <f t="shared" si="461"/>
        <v>0</v>
      </c>
      <c r="J3505" s="142"/>
      <c r="K3505" s="228"/>
      <c r="L3505" s="7" t="str">
        <f t="shared" si="462"/>
        <v/>
      </c>
      <c r="M3505" s="7" t="str">
        <f t="shared" si="463"/>
        <v/>
      </c>
      <c r="N3505" s="7" t="str">
        <f t="shared" si="459"/>
        <v/>
      </c>
      <c r="O3505" s="144"/>
      <c r="P3505" s="355">
        <v>0</v>
      </c>
      <c r="Q3505" s="362">
        <f>SUM('NOVO HORIZONTE'!I3505)</f>
        <v>0</v>
      </c>
      <c r="R3505" s="363">
        <f t="shared" si="464"/>
        <v>0</v>
      </c>
      <c r="S3505" s="153">
        <f t="shared" si="458"/>
        <v>0</v>
      </c>
      <c r="T3505" s="364"/>
    </row>
    <row r="3506" ht="12.75" hidden="1" spans="1:20">
      <c r="A3506" s="154" t="s">
        <v>3675</v>
      </c>
      <c r="B3506" s="100"/>
      <c r="C3506" s="161" t="s">
        <v>3676</v>
      </c>
      <c r="D3506" s="94">
        <v>0</v>
      </c>
      <c r="E3506" s="95">
        <v>0</v>
      </c>
      <c r="F3506" s="96">
        <f t="shared" si="460"/>
        <v>0</v>
      </c>
      <c r="G3506" s="187">
        <f>ROUND(SUM('NOVO HORIZONTE'!G3506),2)</f>
        <v>0</v>
      </c>
      <c r="H3506" s="187">
        <f t="shared" si="465"/>
        <v>0</v>
      </c>
      <c r="I3506" s="188">
        <f t="shared" si="461"/>
        <v>0</v>
      </c>
      <c r="J3506" s="142"/>
      <c r="K3506" s="145" t="str">
        <f>IF(OR(SUM(I3507:I3513)&gt;0,SUM(I3507:I3513)&gt;0),"xx","")</f>
        <v/>
      </c>
      <c r="L3506" s="7" t="str">
        <f t="shared" si="462"/>
        <v/>
      </c>
      <c r="M3506" s="7" t="str">
        <f t="shared" si="463"/>
        <v/>
      </c>
      <c r="N3506" s="7" t="str">
        <f t="shared" si="459"/>
        <v/>
      </c>
      <c r="O3506" s="144"/>
      <c r="P3506" s="375"/>
      <c r="Q3506" s="362">
        <f>SUM('NOVO HORIZONTE'!I3506)</f>
        <v>0</v>
      </c>
      <c r="R3506" s="363">
        <f t="shared" si="464"/>
        <v>0</v>
      </c>
      <c r="S3506" s="153">
        <f t="shared" si="458"/>
        <v>0</v>
      </c>
      <c r="T3506" s="364"/>
    </row>
    <row r="3507" ht="22.5" hidden="1" spans="1:20">
      <c r="A3507" s="158">
        <v>93141</v>
      </c>
      <c r="B3507" s="100" t="s">
        <v>252</v>
      </c>
      <c r="C3507" s="104" t="s">
        <v>3677</v>
      </c>
      <c r="D3507" s="94" t="s">
        <v>279</v>
      </c>
      <c r="E3507" s="95">
        <v>200.2</v>
      </c>
      <c r="F3507" s="96">
        <f t="shared" si="460"/>
        <v>245.73</v>
      </c>
      <c r="G3507" s="107">
        <f>ROUND(SUM('NOVO HORIZONTE'!G3507),2)</f>
        <v>0</v>
      </c>
      <c r="H3507" s="107">
        <f t="shared" si="465"/>
        <v>0</v>
      </c>
      <c r="I3507" s="143">
        <f t="shared" si="461"/>
        <v>0</v>
      </c>
      <c r="J3507" s="142"/>
      <c r="K3507" s="228"/>
      <c r="L3507" s="7" t="str">
        <f t="shared" si="462"/>
        <v/>
      </c>
      <c r="M3507" s="7" t="str">
        <f t="shared" si="463"/>
        <v/>
      </c>
      <c r="N3507" s="7" t="str">
        <f t="shared" si="459"/>
        <v/>
      </c>
      <c r="O3507" s="144"/>
      <c r="P3507" s="355">
        <v>0</v>
      </c>
      <c r="Q3507" s="362">
        <f>SUM('NOVO HORIZONTE'!I3507)</f>
        <v>0</v>
      </c>
      <c r="R3507" s="363">
        <f t="shared" si="464"/>
        <v>0</v>
      </c>
      <c r="S3507" s="153">
        <f t="shared" si="458"/>
        <v>0</v>
      </c>
      <c r="T3507" s="364"/>
    </row>
    <row r="3508" ht="22.5" hidden="1" spans="1:20">
      <c r="A3508" s="158">
        <v>93142</v>
      </c>
      <c r="B3508" s="100" t="s">
        <v>252</v>
      </c>
      <c r="C3508" s="104" t="s">
        <v>3678</v>
      </c>
      <c r="D3508" s="94" t="s">
        <v>279</v>
      </c>
      <c r="E3508" s="95">
        <v>224.18</v>
      </c>
      <c r="F3508" s="96">
        <f t="shared" si="460"/>
        <v>275.16</v>
      </c>
      <c r="G3508" s="107">
        <f>ROUND(SUM('NOVO HORIZONTE'!G3508),2)</f>
        <v>0</v>
      </c>
      <c r="H3508" s="107">
        <f t="shared" si="465"/>
        <v>0</v>
      </c>
      <c r="I3508" s="143">
        <f t="shared" si="461"/>
        <v>0</v>
      </c>
      <c r="J3508" s="142"/>
      <c r="K3508" s="228"/>
      <c r="L3508" s="7" t="str">
        <f t="shared" si="462"/>
        <v/>
      </c>
      <c r="M3508" s="7" t="str">
        <f t="shared" si="463"/>
        <v/>
      </c>
      <c r="N3508" s="7" t="str">
        <f t="shared" si="459"/>
        <v/>
      </c>
      <c r="O3508" s="144"/>
      <c r="P3508" s="355">
        <v>0</v>
      </c>
      <c r="Q3508" s="362">
        <f>SUM('NOVO HORIZONTE'!I3508)</f>
        <v>0</v>
      </c>
      <c r="R3508" s="363">
        <f t="shared" si="464"/>
        <v>0</v>
      </c>
      <c r="S3508" s="153">
        <f t="shared" si="458"/>
        <v>0</v>
      </c>
      <c r="T3508" s="364"/>
    </row>
    <row r="3509" ht="22.5" hidden="1" spans="1:20">
      <c r="A3509" s="158">
        <v>93143</v>
      </c>
      <c r="B3509" s="100" t="s">
        <v>252</v>
      </c>
      <c r="C3509" s="104" t="s">
        <v>3679</v>
      </c>
      <c r="D3509" s="94" t="s">
        <v>279</v>
      </c>
      <c r="E3509" s="95">
        <v>203.26</v>
      </c>
      <c r="F3509" s="96">
        <f t="shared" si="460"/>
        <v>249.48</v>
      </c>
      <c r="G3509" s="107">
        <f>ROUND(SUM('NOVO HORIZONTE'!G3509),2)</f>
        <v>0</v>
      </c>
      <c r="H3509" s="107">
        <f t="shared" si="465"/>
        <v>0</v>
      </c>
      <c r="I3509" s="143">
        <f t="shared" si="461"/>
        <v>0</v>
      </c>
      <c r="J3509" s="142"/>
      <c r="K3509" s="228"/>
      <c r="L3509" s="7" t="str">
        <f t="shared" si="462"/>
        <v/>
      </c>
      <c r="M3509" s="7" t="str">
        <f t="shared" si="463"/>
        <v/>
      </c>
      <c r="N3509" s="7" t="str">
        <f t="shared" si="459"/>
        <v/>
      </c>
      <c r="O3509" s="144"/>
      <c r="P3509" s="355">
        <v>0</v>
      </c>
      <c r="Q3509" s="362">
        <f>SUM('NOVO HORIZONTE'!I3509)</f>
        <v>0</v>
      </c>
      <c r="R3509" s="363">
        <f t="shared" si="464"/>
        <v>0</v>
      </c>
      <c r="S3509" s="153">
        <f t="shared" si="458"/>
        <v>0</v>
      </c>
      <c r="T3509" s="364"/>
    </row>
    <row r="3510" ht="22.5" hidden="1" spans="1:20">
      <c r="A3510" s="158">
        <v>93144</v>
      </c>
      <c r="B3510" s="100" t="s">
        <v>252</v>
      </c>
      <c r="C3510" s="104" t="s">
        <v>3680</v>
      </c>
      <c r="D3510" s="94" t="s">
        <v>279</v>
      </c>
      <c r="E3510" s="95">
        <v>258.51</v>
      </c>
      <c r="F3510" s="96">
        <f t="shared" si="460"/>
        <v>317.3</v>
      </c>
      <c r="G3510" s="107">
        <f>ROUND(SUM('NOVO HORIZONTE'!G3510),2)</f>
        <v>0</v>
      </c>
      <c r="H3510" s="107">
        <f t="shared" si="465"/>
        <v>0</v>
      </c>
      <c r="I3510" s="143">
        <f t="shared" si="461"/>
        <v>0</v>
      </c>
      <c r="J3510" s="142"/>
      <c r="K3510" s="228"/>
      <c r="L3510" s="7" t="str">
        <f t="shared" si="462"/>
        <v/>
      </c>
      <c r="M3510" s="7" t="str">
        <f t="shared" si="463"/>
        <v/>
      </c>
      <c r="N3510" s="7" t="str">
        <f t="shared" si="459"/>
        <v/>
      </c>
      <c r="O3510" s="144"/>
      <c r="P3510" s="355">
        <v>0</v>
      </c>
      <c r="Q3510" s="362">
        <f>SUM('NOVO HORIZONTE'!I3510)</f>
        <v>0</v>
      </c>
      <c r="R3510" s="363">
        <f t="shared" si="464"/>
        <v>0</v>
      </c>
      <c r="S3510" s="153">
        <f t="shared" si="458"/>
        <v>0</v>
      </c>
      <c r="T3510" s="364"/>
    </row>
    <row r="3511" ht="33.75" hidden="1" spans="1:20">
      <c r="A3511" s="158">
        <v>93145</v>
      </c>
      <c r="B3511" s="100" t="s">
        <v>252</v>
      </c>
      <c r="C3511" s="104" t="s">
        <v>3681</v>
      </c>
      <c r="D3511" s="94" t="s">
        <v>279</v>
      </c>
      <c r="E3511" s="95">
        <v>243.22</v>
      </c>
      <c r="F3511" s="96">
        <f t="shared" si="460"/>
        <v>298.53</v>
      </c>
      <c r="G3511" s="107">
        <f>ROUND(SUM('NOVO HORIZONTE'!G3511),2)</f>
        <v>0</v>
      </c>
      <c r="H3511" s="107">
        <f t="shared" si="465"/>
        <v>0</v>
      </c>
      <c r="I3511" s="143">
        <f t="shared" si="461"/>
        <v>0</v>
      </c>
      <c r="J3511" s="142"/>
      <c r="K3511" s="145"/>
      <c r="L3511" s="7" t="str">
        <f t="shared" si="462"/>
        <v/>
      </c>
      <c r="M3511" s="7" t="str">
        <f t="shared" si="463"/>
        <v/>
      </c>
      <c r="N3511" s="7" t="str">
        <f t="shared" si="459"/>
        <v/>
      </c>
      <c r="O3511" s="144"/>
      <c r="P3511" s="355">
        <v>0</v>
      </c>
      <c r="Q3511" s="362">
        <f>SUM('NOVO HORIZONTE'!I3511)</f>
        <v>0</v>
      </c>
      <c r="R3511" s="363">
        <f t="shared" si="464"/>
        <v>0</v>
      </c>
      <c r="S3511" s="153">
        <f t="shared" si="458"/>
        <v>0</v>
      </c>
      <c r="T3511" s="364"/>
    </row>
    <row r="3512" ht="33.75" hidden="1" spans="1:20">
      <c r="A3512" s="158">
        <v>93146</v>
      </c>
      <c r="B3512" s="100" t="s">
        <v>252</v>
      </c>
      <c r="C3512" s="104" t="s">
        <v>3682</v>
      </c>
      <c r="D3512" s="94" t="s">
        <v>279</v>
      </c>
      <c r="E3512" s="95">
        <v>262.87</v>
      </c>
      <c r="F3512" s="96">
        <f t="shared" si="460"/>
        <v>322.65</v>
      </c>
      <c r="G3512" s="107">
        <f>ROUND(SUM('NOVO HORIZONTE'!G3512),2)</f>
        <v>0</v>
      </c>
      <c r="H3512" s="107">
        <f t="shared" si="465"/>
        <v>0</v>
      </c>
      <c r="I3512" s="143">
        <f t="shared" si="461"/>
        <v>0</v>
      </c>
      <c r="J3512" s="142"/>
      <c r="K3512" s="228"/>
      <c r="L3512" s="7" t="str">
        <f t="shared" si="462"/>
        <v/>
      </c>
      <c r="M3512" s="7" t="str">
        <f t="shared" si="463"/>
        <v/>
      </c>
      <c r="N3512" s="7" t="str">
        <f t="shared" si="459"/>
        <v/>
      </c>
      <c r="O3512" s="144"/>
      <c r="P3512" s="355">
        <v>0</v>
      </c>
      <c r="Q3512" s="362">
        <f>SUM('NOVO HORIZONTE'!I3512)</f>
        <v>0</v>
      </c>
      <c r="R3512" s="363">
        <f t="shared" si="464"/>
        <v>0</v>
      </c>
      <c r="S3512" s="153">
        <f t="shared" si="458"/>
        <v>0</v>
      </c>
      <c r="T3512" s="364"/>
    </row>
    <row r="3513" ht="33.75" hidden="1" spans="1:20">
      <c r="A3513" s="158">
        <v>93147</v>
      </c>
      <c r="B3513" s="100" t="s">
        <v>252</v>
      </c>
      <c r="C3513" s="104" t="s">
        <v>3683</v>
      </c>
      <c r="D3513" s="94" t="s">
        <v>279</v>
      </c>
      <c r="E3513" s="95">
        <v>299.76</v>
      </c>
      <c r="F3513" s="96">
        <f t="shared" si="460"/>
        <v>367.93</v>
      </c>
      <c r="G3513" s="107">
        <f>ROUND(SUM('NOVO HORIZONTE'!G3513),2)</f>
        <v>0</v>
      </c>
      <c r="H3513" s="107">
        <f t="shared" si="465"/>
        <v>0</v>
      </c>
      <c r="I3513" s="143">
        <f t="shared" si="461"/>
        <v>0</v>
      </c>
      <c r="J3513" s="142"/>
      <c r="K3513" s="228"/>
      <c r="L3513" s="7" t="str">
        <f t="shared" si="462"/>
        <v/>
      </c>
      <c r="M3513" s="7" t="str">
        <f t="shared" si="463"/>
        <v/>
      </c>
      <c r="N3513" s="7" t="str">
        <f t="shared" si="459"/>
        <v/>
      </c>
      <c r="O3513" s="144"/>
      <c r="P3513" s="355">
        <v>0</v>
      </c>
      <c r="Q3513" s="362">
        <f>SUM('NOVO HORIZONTE'!I3513)</f>
        <v>0</v>
      </c>
      <c r="R3513" s="363">
        <f t="shared" si="464"/>
        <v>0</v>
      </c>
      <c r="S3513" s="153">
        <f t="shared" si="458"/>
        <v>0</v>
      </c>
      <c r="T3513" s="364"/>
    </row>
    <row r="3514" ht="12.75" hidden="1" spans="1:20">
      <c r="A3514" s="154" t="s">
        <v>3684</v>
      </c>
      <c r="B3514" s="100"/>
      <c r="C3514" s="161" t="s">
        <v>3685</v>
      </c>
      <c r="D3514" s="94">
        <v>0</v>
      </c>
      <c r="E3514" s="95">
        <v>0</v>
      </c>
      <c r="F3514" s="96">
        <f t="shared" si="460"/>
        <v>0</v>
      </c>
      <c r="G3514" s="187">
        <f>ROUND(SUM('NOVO HORIZONTE'!G3514),2)</f>
        <v>0</v>
      </c>
      <c r="H3514" s="187">
        <f t="shared" si="465"/>
        <v>0</v>
      </c>
      <c r="I3514" s="188">
        <f t="shared" si="461"/>
        <v>0</v>
      </c>
      <c r="J3514" s="142"/>
      <c r="K3514" s="145" t="str">
        <f>IF(OR(SUM(I3515:I3519)&gt;0,SUM(I3515:I3519)&gt;0),"xx","")</f>
        <v/>
      </c>
      <c r="L3514" s="7" t="str">
        <f t="shared" si="462"/>
        <v/>
      </c>
      <c r="M3514" s="7" t="str">
        <f t="shared" si="463"/>
        <v/>
      </c>
      <c r="N3514" s="7" t="str">
        <f t="shared" si="459"/>
        <v/>
      </c>
      <c r="O3514" s="144"/>
      <c r="P3514" s="375"/>
      <c r="Q3514" s="362">
        <f>SUM('NOVO HORIZONTE'!I3514)</f>
        <v>0</v>
      </c>
      <c r="R3514" s="363">
        <f t="shared" si="464"/>
        <v>0</v>
      </c>
      <c r="S3514" s="153">
        <f t="shared" si="458"/>
        <v>0</v>
      </c>
      <c r="T3514" s="364"/>
    </row>
    <row r="3515" ht="22.5" hidden="1" spans="1:20">
      <c r="A3515" s="158">
        <v>93128</v>
      </c>
      <c r="B3515" s="100" t="s">
        <v>252</v>
      </c>
      <c r="C3515" s="104" t="s">
        <v>3686</v>
      </c>
      <c r="D3515" s="94" t="s">
        <v>279</v>
      </c>
      <c r="E3515" s="95">
        <v>165.8</v>
      </c>
      <c r="F3515" s="96">
        <f t="shared" si="460"/>
        <v>203.5</v>
      </c>
      <c r="G3515" s="107">
        <f>ROUND(SUM('NOVO HORIZONTE'!G3515),2)</f>
        <v>0</v>
      </c>
      <c r="H3515" s="107">
        <f t="shared" si="465"/>
        <v>0</v>
      </c>
      <c r="I3515" s="143">
        <f t="shared" si="461"/>
        <v>0</v>
      </c>
      <c r="J3515" s="142"/>
      <c r="K3515" s="228"/>
      <c r="L3515" s="7" t="str">
        <f t="shared" si="462"/>
        <v/>
      </c>
      <c r="M3515" s="7" t="str">
        <f t="shared" si="463"/>
        <v/>
      </c>
      <c r="N3515" s="7" t="str">
        <f t="shared" si="459"/>
        <v/>
      </c>
      <c r="O3515" s="144"/>
      <c r="P3515" s="355">
        <v>0</v>
      </c>
      <c r="Q3515" s="362">
        <f>SUM('NOVO HORIZONTE'!I3515)</f>
        <v>0</v>
      </c>
      <c r="R3515" s="363">
        <f t="shared" si="464"/>
        <v>0</v>
      </c>
      <c r="S3515" s="153">
        <f t="shared" si="458"/>
        <v>0</v>
      </c>
      <c r="T3515" s="364"/>
    </row>
    <row r="3516" ht="33.75" hidden="1" spans="1:20">
      <c r="A3516" s="158">
        <v>93137</v>
      </c>
      <c r="B3516" s="100" t="s">
        <v>252</v>
      </c>
      <c r="C3516" s="104" t="s">
        <v>3687</v>
      </c>
      <c r="D3516" s="94" t="s">
        <v>279</v>
      </c>
      <c r="E3516" s="95">
        <v>196.5</v>
      </c>
      <c r="F3516" s="96">
        <f t="shared" si="460"/>
        <v>241.18</v>
      </c>
      <c r="G3516" s="107">
        <f>ROUND(SUM('NOVO HORIZONTE'!G3516),2)</f>
        <v>0</v>
      </c>
      <c r="H3516" s="107">
        <f t="shared" si="465"/>
        <v>0</v>
      </c>
      <c r="I3516" s="143">
        <f t="shared" si="461"/>
        <v>0</v>
      </c>
      <c r="J3516" s="142"/>
      <c r="K3516" s="228"/>
      <c r="L3516" s="7" t="str">
        <f t="shared" si="462"/>
        <v/>
      </c>
      <c r="M3516" s="7" t="str">
        <f t="shared" si="463"/>
        <v/>
      </c>
      <c r="N3516" s="7" t="str">
        <f t="shared" si="459"/>
        <v/>
      </c>
      <c r="O3516" s="144"/>
      <c r="P3516" s="355">
        <v>0</v>
      </c>
      <c r="Q3516" s="362">
        <f>SUM('NOVO HORIZONTE'!I3516)</f>
        <v>0</v>
      </c>
      <c r="R3516" s="363">
        <f t="shared" si="464"/>
        <v>0</v>
      </c>
      <c r="S3516" s="153">
        <f t="shared" si="458"/>
        <v>0</v>
      </c>
      <c r="T3516" s="364"/>
    </row>
    <row r="3517" ht="33.75" hidden="1" spans="1:20">
      <c r="A3517" s="158">
        <v>93138</v>
      </c>
      <c r="B3517" s="100" t="s">
        <v>252</v>
      </c>
      <c r="C3517" s="104" t="s">
        <v>3688</v>
      </c>
      <c r="D3517" s="94" t="s">
        <v>279</v>
      </c>
      <c r="E3517" s="95">
        <v>185.46</v>
      </c>
      <c r="F3517" s="96">
        <f t="shared" si="460"/>
        <v>227.63</v>
      </c>
      <c r="G3517" s="107">
        <f>ROUND(SUM('NOVO HORIZONTE'!G3517),2)</f>
        <v>0</v>
      </c>
      <c r="H3517" s="107">
        <f t="shared" si="465"/>
        <v>0</v>
      </c>
      <c r="I3517" s="143">
        <f t="shared" si="461"/>
        <v>0</v>
      </c>
      <c r="J3517" s="142"/>
      <c r="K3517" s="228"/>
      <c r="L3517" s="7" t="str">
        <f t="shared" si="462"/>
        <v/>
      </c>
      <c r="M3517" s="7" t="str">
        <f t="shared" si="463"/>
        <v/>
      </c>
      <c r="N3517" s="7" t="str">
        <f t="shared" si="459"/>
        <v/>
      </c>
      <c r="O3517" s="144"/>
      <c r="P3517" s="355">
        <v>0</v>
      </c>
      <c r="Q3517" s="362">
        <f>SUM('NOVO HORIZONTE'!I3517)</f>
        <v>0</v>
      </c>
      <c r="R3517" s="363">
        <f t="shared" si="464"/>
        <v>0</v>
      </c>
      <c r="S3517" s="153">
        <f t="shared" si="458"/>
        <v>0</v>
      </c>
      <c r="T3517" s="364"/>
    </row>
    <row r="3518" ht="33.75" hidden="1" spans="1:20">
      <c r="A3518" s="158">
        <v>93139</v>
      </c>
      <c r="B3518" s="100" t="s">
        <v>252</v>
      </c>
      <c r="C3518" s="104" t="s">
        <v>3689</v>
      </c>
      <c r="D3518" s="94" t="s">
        <v>279</v>
      </c>
      <c r="E3518" s="95">
        <v>235.76</v>
      </c>
      <c r="F3518" s="96">
        <f t="shared" si="460"/>
        <v>289.37</v>
      </c>
      <c r="G3518" s="107">
        <f>ROUND(SUM('NOVO HORIZONTE'!G3518),2)</f>
        <v>0</v>
      </c>
      <c r="H3518" s="107">
        <f t="shared" si="465"/>
        <v>0</v>
      </c>
      <c r="I3518" s="143">
        <f t="shared" si="461"/>
        <v>0</v>
      </c>
      <c r="J3518" s="142"/>
      <c r="K3518" s="228"/>
      <c r="L3518" s="7" t="str">
        <f t="shared" si="462"/>
        <v/>
      </c>
      <c r="M3518" s="7" t="str">
        <f t="shared" si="463"/>
        <v/>
      </c>
      <c r="N3518" s="7" t="str">
        <f t="shared" si="459"/>
        <v/>
      </c>
      <c r="O3518" s="144"/>
      <c r="P3518" s="355">
        <v>0</v>
      </c>
      <c r="Q3518" s="362">
        <f>SUM('NOVO HORIZONTE'!I3518)</f>
        <v>0</v>
      </c>
      <c r="R3518" s="363">
        <f t="shared" si="464"/>
        <v>0</v>
      </c>
      <c r="S3518" s="153">
        <f t="shared" si="458"/>
        <v>0</v>
      </c>
      <c r="T3518" s="364"/>
    </row>
    <row r="3519" ht="33.75" hidden="1" spans="1:20">
      <c r="A3519" s="158">
        <v>93140</v>
      </c>
      <c r="B3519" s="100" t="s">
        <v>252</v>
      </c>
      <c r="C3519" s="104" t="s">
        <v>3690</v>
      </c>
      <c r="D3519" s="94" t="s">
        <v>279</v>
      </c>
      <c r="E3519" s="95">
        <v>222.29</v>
      </c>
      <c r="F3519" s="96">
        <f t="shared" si="460"/>
        <v>272.84</v>
      </c>
      <c r="G3519" s="107">
        <f>ROUND(SUM('NOVO HORIZONTE'!G3519),2)</f>
        <v>0</v>
      </c>
      <c r="H3519" s="107">
        <f t="shared" si="465"/>
        <v>0</v>
      </c>
      <c r="I3519" s="143">
        <f t="shared" si="461"/>
        <v>0</v>
      </c>
      <c r="J3519" s="142"/>
      <c r="K3519" s="228"/>
      <c r="L3519" s="7" t="str">
        <f t="shared" si="462"/>
        <v/>
      </c>
      <c r="M3519" s="7" t="str">
        <f t="shared" si="463"/>
        <v/>
      </c>
      <c r="N3519" s="7" t="str">
        <f t="shared" si="459"/>
        <v/>
      </c>
      <c r="O3519" s="144"/>
      <c r="P3519" s="355">
        <v>0</v>
      </c>
      <c r="Q3519" s="362">
        <f>SUM('NOVO HORIZONTE'!I3519)</f>
        <v>0</v>
      </c>
      <c r="R3519" s="363">
        <f t="shared" si="464"/>
        <v>0</v>
      </c>
      <c r="S3519" s="153">
        <f t="shared" si="458"/>
        <v>0</v>
      </c>
      <c r="T3519" s="364"/>
    </row>
    <row r="3520" ht="12.75" hidden="1" spans="1:20">
      <c r="A3520" s="154" t="s">
        <v>3691</v>
      </c>
      <c r="B3520" s="100"/>
      <c r="C3520" s="161" t="s">
        <v>3692</v>
      </c>
      <c r="D3520" s="94">
        <v>0</v>
      </c>
      <c r="E3520" s="95">
        <v>0</v>
      </c>
      <c r="F3520" s="96">
        <f t="shared" si="460"/>
        <v>0</v>
      </c>
      <c r="G3520" s="187">
        <f>ROUND(SUM('NOVO HORIZONTE'!G3520),2)</f>
        <v>0</v>
      </c>
      <c r="H3520" s="187">
        <f t="shared" si="465"/>
        <v>0</v>
      </c>
      <c r="I3520" s="188">
        <f t="shared" si="461"/>
        <v>0</v>
      </c>
      <c r="J3520" s="142"/>
      <c r="K3520" s="145" t="str">
        <f>IF(OR(SUM(I3521:I3524)&gt;0,SUM(I3521:I3524)&gt;0),"xx","")</f>
        <v/>
      </c>
      <c r="L3520" s="7" t="str">
        <f t="shared" si="462"/>
        <v/>
      </c>
      <c r="M3520" s="7" t="str">
        <f t="shared" si="463"/>
        <v/>
      </c>
      <c r="N3520" s="7" t="str">
        <f t="shared" si="459"/>
        <v/>
      </c>
      <c r="O3520" s="144"/>
      <c r="P3520" s="375"/>
      <c r="Q3520" s="362">
        <f>SUM('NOVO HORIZONTE'!I3520)</f>
        <v>0</v>
      </c>
      <c r="R3520" s="363">
        <f t="shared" si="464"/>
        <v>0</v>
      </c>
      <c r="S3520" s="153">
        <f t="shared" si="458"/>
        <v>0</v>
      </c>
      <c r="T3520" s="364"/>
    </row>
    <row r="3521" ht="22.5" hidden="1" spans="1:20">
      <c r="A3521" s="158">
        <v>97595</v>
      </c>
      <c r="B3521" s="100" t="s">
        <v>252</v>
      </c>
      <c r="C3521" s="104" t="s">
        <v>3693</v>
      </c>
      <c r="D3521" s="94" t="s">
        <v>279</v>
      </c>
      <c r="E3521" s="95">
        <v>118.06</v>
      </c>
      <c r="F3521" s="96">
        <f t="shared" si="460"/>
        <v>144.91</v>
      </c>
      <c r="G3521" s="107">
        <f>ROUND(SUM('NOVO HORIZONTE'!G3521),2)</f>
        <v>0</v>
      </c>
      <c r="H3521" s="107">
        <f t="shared" si="465"/>
        <v>0</v>
      </c>
      <c r="I3521" s="143">
        <f t="shared" si="461"/>
        <v>0</v>
      </c>
      <c r="J3521" s="142"/>
      <c r="K3521" s="228"/>
      <c r="L3521" s="7" t="str">
        <f t="shared" si="462"/>
        <v/>
      </c>
      <c r="M3521" s="7" t="str">
        <f t="shared" si="463"/>
        <v/>
      </c>
      <c r="N3521" s="7" t="str">
        <f t="shared" si="459"/>
        <v/>
      </c>
      <c r="O3521" s="144"/>
      <c r="P3521" s="355">
        <v>0</v>
      </c>
      <c r="Q3521" s="362">
        <f>SUM('NOVO HORIZONTE'!I3521)</f>
        <v>0</v>
      </c>
      <c r="R3521" s="363">
        <f t="shared" si="464"/>
        <v>0</v>
      </c>
      <c r="S3521" s="153">
        <f t="shared" si="458"/>
        <v>0</v>
      </c>
      <c r="T3521" s="364"/>
    </row>
    <row r="3522" ht="22.5" hidden="1" spans="1:20">
      <c r="A3522" s="158">
        <v>97596</v>
      </c>
      <c r="B3522" s="100" t="s">
        <v>252</v>
      </c>
      <c r="C3522" s="104" t="s">
        <v>3694</v>
      </c>
      <c r="D3522" s="94" t="s">
        <v>279</v>
      </c>
      <c r="E3522" s="95">
        <v>82.53</v>
      </c>
      <c r="F3522" s="96">
        <f t="shared" si="460"/>
        <v>101.3</v>
      </c>
      <c r="G3522" s="107">
        <f>ROUND(SUM('NOVO HORIZONTE'!G3522),2)</f>
        <v>0</v>
      </c>
      <c r="H3522" s="107">
        <f t="shared" si="465"/>
        <v>0</v>
      </c>
      <c r="I3522" s="143">
        <f t="shared" si="461"/>
        <v>0</v>
      </c>
      <c r="J3522" s="142"/>
      <c r="K3522" s="145"/>
      <c r="L3522" s="7" t="str">
        <f t="shared" si="462"/>
        <v/>
      </c>
      <c r="M3522" s="7" t="str">
        <f t="shared" si="463"/>
        <v/>
      </c>
      <c r="N3522" s="7" t="str">
        <f t="shared" si="459"/>
        <v/>
      </c>
      <c r="O3522" s="144"/>
      <c r="P3522" s="355">
        <v>0</v>
      </c>
      <c r="Q3522" s="362">
        <f>SUM('NOVO HORIZONTE'!I3522)</f>
        <v>0</v>
      </c>
      <c r="R3522" s="363">
        <f t="shared" si="464"/>
        <v>0</v>
      </c>
      <c r="S3522" s="153">
        <f t="shared" si="458"/>
        <v>0</v>
      </c>
      <c r="T3522" s="364"/>
    </row>
    <row r="3523" ht="22.5" hidden="1" spans="1:20">
      <c r="A3523" s="158">
        <v>97597</v>
      </c>
      <c r="B3523" s="100" t="s">
        <v>252</v>
      </c>
      <c r="C3523" s="104" t="s">
        <v>3695</v>
      </c>
      <c r="D3523" s="94" t="s">
        <v>279</v>
      </c>
      <c r="E3523" s="95">
        <v>81.42</v>
      </c>
      <c r="F3523" s="96">
        <f t="shared" si="460"/>
        <v>99.93</v>
      </c>
      <c r="G3523" s="107">
        <f>ROUND(SUM('NOVO HORIZONTE'!G3523),2)</f>
        <v>0</v>
      </c>
      <c r="H3523" s="107">
        <f t="shared" si="465"/>
        <v>0</v>
      </c>
      <c r="I3523" s="143">
        <f t="shared" si="461"/>
        <v>0</v>
      </c>
      <c r="J3523" s="142"/>
      <c r="K3523" s="145"/>
      <c r="L3523" s="7" t="str">
        <f t="shared" si="462"/>
        <v/>
      </c>
      <c r="M3523" s="7" t="str">
        <f t="shared" si="463"/>
        <v/>
      </c>
      <c r="N3523" s="7" t="str">
        <f t="shared" si="459"/>
        <v/>
      </c>
      <c r="O3523" s="144"/>
      <c r="P3523" s="355">
        <v>0</v>
      </c>
      <c r="Q3523" s="362">
        <f>SUM('NOVO HORIZONTE'!I3523)</f>
        <v>0</v>
      </c>
      <c r="R3523" s="363">
        <f t="shared" si="464"/>
        <v>0</v>
      </c>
      <c r="S3523" s="153">
        <f t="shared" si="458"/>
        <v>0</v>
      </c>
      <c r="T3523" s="364"/>
    </row>
    <row r="3524" ht="22.5" hidden="1" spans="1:20">
      <c r="A3524" s="158">
        <v>97598</v>
      </c>
      <c r="B3524" s="100" t="s">
        <v>252</v>
      </c>
      <c r="C3524" s="104" t="s">
        <v>3696</v>
      </c>
      <c r="D3524" s="94" t="s">
        <v>279</v>
      </c>
      <c r="E3524" s="95">
        <v>76.88</v>
      </c>
      <c r="F3524" s="96">
        <f t="shared" si="460"/>
        <v>94.36</v>
      </c>
      <c r="G3524" s="107">
        <f>ROUND(SUM('NOVO HORIZONTE'!G3524),2)</f>
        <v>0</v>
      </c>
      <c r="H3524" s="107">
        <f t="shared" si="465"/>
        <v>0</v>
      </c>
      <c r="I3524" s="143">
        <f t="shared" si="461"/>
        <v>0</v>
      </c>
      <c r="J3524" s="142"/>
      <c r="K3524" s="228"/>
      <c r="L3524" s="7" t="str">
        <f t="shared" si="462"/>
        <v/>
      </c>
      <c r="M3524" s="7" t="str">
        <f t="shared" si="463"/>
        <v/>
      </c>
      <c r="N3524" s="7" t="str">
        <f t="shared" si="459"/>
        <v/>
      </c>
      <c r="O3524" s="144"/>
      <c r="P3524" s="355">
        <v>0</v>
      </c>
      <c r="Q3524" s="362">
        <f>SUM('NOVO HORIZONTE'!I3524)</f>
        <v>0</v>
      </c>
      <c r="R3524" s="363">
        <f t="shared" si="464"/>
        <v>0</v>
      </c>
      <c r="S3524" s="153">
        <f t="shared" si="458"/>
        <v>0</v>
      </c>
      <c r="T3524" s="364"/>
    </row>
    <row r="3525" ht="12.75" hidden="1" spans="1:20">
      <c r="A3525" s="154" t="s">
        <v>3697</v>
      </c>
      <c r="B3525" s="100"/>
      <c r="C3525" s="161" t="s">
        <v>3698</v>
      </c>
      <c r="D3525" s="94">
        <v>0</v>
      </c>
      <c r="E3525" s="105">
        <v>0</v>
      </c>
      <c r="F3525" s="96">
        <f t="shared" si="460"/>
        <v>0</v>
      </c>
      <c r="G3525" s="187">
        <f>ROUND(SUM('NOVO HORIZONTE'!G3525),2)</f>
        <v>0</v>
      </c>
      <c r="H3525" s="187">
        <f t="shared" si="465"/>
        <v>0</v>
      </c>
      <c r="I3525" s="188">
        <f t="shared" si="461"/>
        <v>0</v>
      </c>
      <c r="J3525" s="142"/>
      <c r="K3525" s="145" t="str">
        <f>IF(OR(SUM(I3526:I3526)&gt;0,SUM(I3526:I3526)&gt;0),"xx","")</f>
        <v/>
      </c>
      <c r="L3525" s="7" t="str">
        <f t="shared" si="462"/>
        <v/>
      </c>
      <c r="M3525" s="7" t="str">
        <f t="shared" si="463"/>
        <v/>
      </c>
      <c r="N3525" s="7" t="str">
        <f t="shared" si="459"/>
        <v/>
      </c>
      <c r="O3525" s="144"/>
      <c r="P3525" s="375"/>
      <c r="Q3525" s="362">
        <f>SUM('NOVO HORIZONTE'!I3525)</f>
        <v>0</v>
      </c>
      <c r="R3525" s="363">
        <f t="shared" si="464"/>
        <v>0</v>
      </c>
      <c r="S3525" s="153">
        <f t="shared" si="458"/>
        <v>0</v>
      </c>
      <c r="T3525" s="364"/>
    </row>
    <row r="3526" ht="12.75" hidden="1" spans="1:20">
      <c r="A3526" s="154" t="s">
        <v>3699</v>
      </c>
      <c r="B3526" s="100"/>
      <c r="C3526" s="161" t="s">
        <v>3700</v>
      </c>
      <c r="D3526" s="94">
        <v>0</v>
      </c>
      <c r="E3526" s="105">
        <v>0</v>
      </c>
      <c r="F3526" s="96">
        <f t="shared" si="460"/>
        <v>0</v>
      </c>
      <c r="G3526" s="187">
        <f>ROUND(SUM('NOVO HORIZONTE'!G3526),2)</f>
        <v>0</v>
      </c>
      <c r="H3526" s="187">
        <f t="shared" si="465"/>
        <v>0</v>
      </c>
      <c r="I3526" s="188">
        <f t="shared" si="461"/>
        <v>0</v>
      </c>
      <c r="J3526" s="142"/>
      <c r="K3526" s="145" t="str">
        <f>IF(OR(SUM(I3527:I3541)&gt;0,SUM(I3527:I3541)&gt;0),"xx","")</f>
        <v/>
      </c>
      <c r="L3526" s="7" t="str">
        <f t="shared" si="462"/>
        <v/>
      </c>
      <c r="M3526" s="7" t="str">
        <f t="shared" si="463"/>
        <v/>
      </c>
      <c r="N3526" s="7" t="str">
        <f t="shared" si="459"/>
        <v/>
      </c>
      <c r="O3526" s="144"/>
      <c r="P3526" s="375"/>
      <c r="Q3526" s="362">
        <f>SUM('NOVO HORIZONTE'!I3526)</f>
        <v>0</v>
      </c>
      <c r="R3526" s="363">
        <f t="shared" si="464"/>
        <v>0</v>
      </c>
      <c r="S3526" s="153">
        <f t="shared" si="458"/>
        <v>0</v>
      </c>
      <c r="T3526" s="364"/>
    </row>
    <row r="3527" ht="22.5" hidden="1" spans="1:20">
      <c r="A3527" s="158">
        <v>97599</v>
      </c>
      <c r="B3527" s="100" t="s">
        <v>252</v>
      </c>
      <c r="C3527" s="104" t="s">
        <v>3701</v>
      </c>
      <c r="D3527" s="94" t="s">
        <v>279</v>
      </c>
      <c r="E3527" s="95">
        <v>28.78</v>
      </c>
      <c r="F3527" s="96">
        <f t="shared" si="460"/>
        <v>35.32</v>
      </c>
      <c r="G3527" s="107">
        <f>ROUND(SUM('NOVO HORIZONTE'!G3527),2)</f>
        <v>0</v>
      </c>
      <c r="H3527" s="107">
        <f t="shared" si="465"/>
        <v>0</v>
      </c>
      <c r="I3527" s="143">
        <f t="shared" si="461"/>
        <v>0</v>
      </c>
      <c r="J3527" s="142"/>
      <c r="K3527" s="228"/>
      <c r="L3527" s="7" t="str">
        <f t="shared" si="462"/>
        <v/>
      </c>
      <c r="M3527" s="7" t="str">
        <f t="shared" si="463"/>
        <v/>
      </c>
      <c r="N3527" s="7" t="str">
        <f t="shared" si="459"/>
        <v/>
      </c>
      <c r="O3527" s="144"/>
      <c r="P3527" s="355">
        <v>0</v>
      </c>
      <c r="Q3527" s="362">
        <f>SUM('NOVO HORIZONTE'!I3527)</f>
        <v>0</v>
      </c>
      <c r="R3527" s="363">
        <f t="shared" si="464"/>
        <v>0</v>
      </c>
      <c r="S3527" s="153">
        <f t="shared" si="458"/>
        <v>0</v>
      </c>
      <c r="T3527" s="364"/>
    </row>
    <row r="3528" ht="22.5" hidden="1" spans="1:20">
      <c r="A3528" s="158">
        <v>97583</v>
      </c>
      <c r="B3528" s="100" t="s">
        <v>252</v>
      </c>
      <c r="C3528" s="104" t="s">
        <v>3702</v>
      </c>
      <c r="D3528" s="94" t="s">
        <v>279</v>
      </c>
      <c r="E3528" s="95">
        <v>99.02</v>
      </c>
      <c r="F3528" s="96">
        <f t="shared" si="460"/>
        <v>121.54</v>
      </c>
      <c r="G3528" s="107">
        <f>ROUND(SUM('NOVO HORIZONTE'!G3528),2)</f>
        <v>0</v>
      </c>
      <c r="H3528" s="107">
        <f t="shared" si="465"/>
        <v>0</v>
      </c>
      <c r="I3528" s="143">
        <f t="shared" si="461"/>
        <v>0</v>
      </c>
      <c r="J3528" s="142"/>
      <c r="K3528" s="228"/>
      <c r="L3528" s="7" t="str">
        <f t="shared" si="462"/>
        <v/>
      </c>
      <c r="M3528" s="7" t="str">
        <f t="shared" si="463"/>
        <v/>
      </c>
      <c r="N3528" s="7" t="str">
        <f t="shared" si="459"/>
        <v/>
      </c>
      <c r="O3528" s="144"/>
      <c r="P3528" s="355">
        <v>0</v>
      </c>
      <c r="Q3528" s="362">
        <f>SUM('NOVO HORIZONTE'!I3528)</f>
        <v>0</v>
      </c>
      <c r="R3528" s="363">
        <f t="shared" si="464"/>
        <v>0</v>
      </c>
      <c r="S3528" s="153">
        <f t="shared" si="458"/>
        <v>0</v>
      </c>
      <c r="T3528" s="364"/>
    </row>
    <row r="3529" s="2" customFormat="1" ht="22.5" hidden="1" spans="1:20">
      <c r="A3529" s="158">
        <v>101662</v>
      </c>
      <c r="B3529" s="100" t="s">
        <v>252</v>
      </c>
      <c r="C3529" s="104" t="s">
        <v>3703</v>
      </c>
      <c r="D3529" s="94" t="s">
        <v>279</v>
      </c>
      <c r="E3529" s="95">
        <v>794.92</v>
      </c>
      <c r="F3529" s="96">
        <f t="shared" si="460"/>
        <v>975.68</v>
      </c>
      <c r="G3529" s="107">
        <f>ROUND(SUM('NOVO HORIZONTE'!G3529),2)</f>
        <v>0</v>
      </c>
      <c r="H3529" s="107">
        <f t="shared" si="465"/>
        <v>0</v>
      </c>
      <c r="I3529" s="143">
        <f t="shared" si="461"/>
        <v>0</v>
      </c>
      <c r="J3529" s="142"/>
      <c r="K3529" s="228"/>
      <c r="L3529" s="7" t="str">
        <f t="shared" si="462"/>
        <v/>
      </c>
      <c r="M3529" s="7" t="str">
        <f t="shared" si="463"/>
        <v/>
      </c>
      <c r="N3529" s="7" t="str">
        <f t="shared" si="459"/>
        <v/>
      </c>
      <c r="O3529" s="144"/>
      <c r="P3529" s="355">
        <v>0</v>
      </c>
      <c r="Q3529" s="362">
        <f>SUM('NOVO HORIZONTE'!I3529)</f>
        <v>0</v>
      </c>
      <c r="R3529" s="363">
        <f t="shared" si="464"/>
        <v>0</v>
      </c>
      <c r="S3529" s="153">
        <f t="shared" si="458"/>
        <v>0</v>
      </c>
      <c r="T3529" s="364"/>
    </row>
    <row r="3530" s="2" customFormat="1" ht="22.5" hidden="1" spans="1:20">
      <c r="A3530" s="158">
        <v>101652</v>
      </c>
      <c r="B3530" s="100" t="s">
        <v>252</v>
      </c>
      <c r="C3530" s="104" t="s">
        <v>3704</v>
      </c>
      <c r="D3530" s="94" t="s">
        <v>279</v>
      </c>
      <c r="E3530" s="95">
        <v>576.32</v>
      </c>
      <c r="F3530" s="96">
        <f t="shared" si="460"/>
        <v>707.38</v>
      </c>
      <c r="G3530" s="107">
        <f>ROUND(SUM('NOVO HORIZONTE'!G3530),2)</f>
        <v>0</v>
      </c>
      <c r="H3530" s="107">
        <f t="shared" si="465"/>
        <v>0</v>
      </c>
      <c r="I3530" s="143">
        <f t="shared" si="461"/>
        <v>0</v>
      </c>
      <c r="J3530" s="142"/>
      <c r="K3530" s="228"/>
      <c r="L3530" s="7" t="str">
        <f t="shared" si="462"/>
        <v/>
      </c>
      <c r="M3530" s="7" t="str">
        <f t="shared" si="463"/>
        <v/>
      </c>
      <c r="N3530" s="7" t="str">
        <f t="shared" si="459"/>
        <v/>
      </c>
      <c r="O3530" s="144"/>
      <c r="P3530" s="355">
        <v>0</v>
      </c>
      <c r="Q3530" s="362">
        <f>SUM('NOVO HORIZONTE'!I3530)</f>
        <v>0</v>
      </c>
      <c r="R3530" s="363">
        <f t="shared" si="464"/>
        <v>0</v>
      </c>
      <c r="S3530" s="153">
        <f t="shared" si="458"/>
        <v>0</v>
      </c>
      <c r="T3530" s="364"/>
    </row>
    <row r="3531" s="2" customFormat="1" ht="33.75" hidden="1" spans="1:20">
      <c r="A3531" s="158">
        <v>101653</v>
      </c>
      <c r="B3531" s="100" t="s">
        <v>252</v>
      </c>
      <c r="C3531" s="104" t="s">
        <v>3705</v>
      </c>
      <c r="D3531" s="94" t="s">
        <v>279</v>
      </c>
      <c r="E3531" s="95">
        <v>311.74</v>
      </c>
      <c r="F3531" s="96">
        <f t="shared" si="460"/>
        <v>382.63</v>
      </c>
      <c r="G3531" s="107">
        <f>ROUND(SUM('NOVO HORIZONTE'!G3531),2)</f>
        <v>0</v>
      </c>
      <c r="H3531" s="107">
        <f t="shared" si="465"/>
        <v>0</v>
      </c>
      <c r="I3531" s="143">
        <f t="shared" si="461"/>
        <v>0</v>
      </c>
      <c r="J3531" s="142"/>
      <c r="K3531" s="228"/>
      <c r="L3531" s="7" t="str">
        <f t="shared" si="462"/>
        <v/>
      </c>
      <c r="M3531" s="7" t="str">
        <f t="shared" si="463"/>
        <v/>
      </c>
      <c r="N3531" s="7" t="str">
        <f t="shared" si="459"/>
        <v/>
      </c>
      <c r="O3531" s="144"/>
      <c r="P3531" s="355">
        <v>0</v>
      </c>
      <c r="Q3531" s="362">
        <f>SUM('NOVO HORIZONTE'!I3531)</f>
        <v>0</v>
      </c>
      <c r="R3531" s="363">
        <f t="shared" si="464"/>
        <v>0</v>
      </c>
      <c r="S3531" s="153">
        <f t="shared" si="458"/>
        <v>0</v>
      </c>
      <c r="T3531" s="364"/>
    </row>
    <row r="3532" s="2" customFormat="1" ht="22.5" hidden="1" spans="1:20">
      <c r="A3532" s="158">
        <v>97584</v>
      </c>
      <c r="B3532" s="100" t="s">
        <v>252</v>
      </c>
      <c r="C3532" s="104" t="s">
        <v>3706</v>
      </c>
      <c r="D3532" s="94" t="s">
        <v>279</v>
      </c>
      <c r="E3532" s="95">
        <v>138.43</v>
      </c>
      <c r="F3532" s="96">
        <f t="shared" si="460"/>
        <v>169.91</v>
      </c>
      <c r="G3532" s="107">
        <f>ROUND(SUM('NOVO HORIZONTE'!G3532),2)</f>
        <v>0</v>
      </c>
      <c r="H3532" s="107">
        <f t="shared" si="465"/>
        <v>0</v>
      </c>
      <c r="I3532" s="143">
        <f t="shared" si="461"/>
        <v>0</v>
      </c>
      <c r="J3532" s="142"/>
      <c r="K3532" s="228"/>
      <c r="L3532" s="7" t="str">
        <f t="shared" si="462"/>
        <v/>
      </c>
      <c r="M3532" s="7" t="str">
        <f t="shared" si="463"/>
        <v/>
      </c>
      <c r="N3532" s="7" t="str">
        <f t="shared" si="459"/>
        <v/>
      </c>
      <c r="O3532" s="144"/>
      <c r="P3532" s="355">
        <v>0</v>
      </c>
      <c r="Q3532" s="362">
        <f>SUM('NOVO HORIZONTE'!I3532)</f>
        <v>0</v>
      </c>
      <c r="R3532" s="363">
        <f t="shared" si="464"/>
        <v>0</v>
      </c>
      <c r="S3532" s="153">
        <f t="shared" si="458"/>
        <v>0</v>
      </c>
      <c r="T3532" s="364"/>
    </row>
    <row r="3533" s="2" customFormat="1" ht="22.5" hidden="1" spans="1:20">
      <c r="A3533" s="158">
        <v>97585</v>
      </c>
      <c r="B3533" s="100" t="s">
        <v>252</v>
      </c>
      <c r="C3533" s="104" t="s">
        <v>3707</v>
      </c>
      <c r="D3533" s="94" t="s">
        <v>279</v>
      </c>
      <c r="E3533" s="95">
        <v>133.2</v>
      </c>
      <c r="F3533" s="96">
        <f t="shared" si="460"/>
        <v>163.49</v>
      </c>
      <c r="G3533" s="107">
        <f>ROUND(SUM('NOVO HORIZONTE'!G3533),2)</f>
        <v>0</v>
      </c>
      <c r="H3533" s="107">
        <f t="shared" si="465"/>
        <v>0</v>
      </c>
      <c r="I3533" s="143">
        <f t="shared" si="461"/>
        <v>0</v>
      </c>
      <c r="J3533" s="142"/>
      <c r="K3533" s="228"/>
      <c r="L3533" s="7" t="str">
        <f t="shared" si="462"/>
        <v/>
      </c>
      <c r="M3533" s="7" t="str">
        <f t="shared" si="463"/>
        <v/>
      </c>
      <c r="N3533" s="7" t="str">
        <f t="shared" si="459"/>
        <v/>
      </c>
      <c r="O3533" s="144"/>
      <c r="P3533" s="355">
        <v>0</v>
      </c>
      <c r="Q3533" s="362">
        <f>SUM('NOVO HORIZONTE'!I3533)</f>
        <v>0</v>
      </c>
      <c r="R3533" s="363">
        <f t="shared" si="464"/>
        <v>0</v>
      </c>
      <c r="S3533" s="153">
        <f t="shared" si="458"/>
        <v>0</v>
      </c>
      <c r="T3533" s="364"/>
    </row>
    <row r="3534" s="2" customFormat="1" ht="22.5" hidden="1" spans="1:20">
      <c r="A3534" s="158">
        <v>97586</v>
      </c>
      <c r="B3534" s="100" t="s">
        <v>252</v>
      </c>
      <c r="C3534" s="104" t="s">
        <v>3708</v>
      </c>
      <c r="D3534" s="94" t="s">
        <v>279</v>
      </c>
      <c r="E3534" s="95">
        <v>180.8</v>
      </c>
      <c r="F3534" s="96">
        <f t="shared" si="460"/>
        <v>221.91</v>
      </c>
      <c r="G3534" s="107">
        <f>ROUND(SUM('NOVO HORIZONTE'!G3534),2)</f>
        <v>0</v>
      </c>
      <c r="H3534" s="107">
        <f t="shared" si="465"/>
        <v>0</v>
      </c>
      <c r="I3534" s="143">
        <f t="shared" si="461"/>
        <v>0</v>
      </c>
      <c r="J3534" s="142"/>
      <c r="K3534" s="228"/>
      <c r="L3534" s="7" t="str">
        <f t="shared" si="462"/>
        <v/>
      </c>
      <c r="M3534" s="7" t="str">
        <f t="shared" si="463"/>
        <v/>
      </c>
      <c r="N3534" s="7" t="str">
        <f t="shared" si="459"/>
        <v/>
      </c>
      <c r="O3534" s="144"/>
      <c r="P3534" s="355">
        <v>0</v>
      </c>
      <c r="Q3534" s="362">
        <f>SUM('NOVO HORIZONTE'!I3534)</f>
        <v>0</v>
      </c>
      <c r="R3534" s="363">
        <f t="shared" si="464"/>
        <v>0</v>
      </c>
      <c r="S3534" s="153">
        <f t="shared" si="458"/>
        <v>0</v>
      </c>
      <c r="T3534" s="364"/>
    </row>
    <row r="3535" s="2" customFormat="1" ht="22.5" hidden="1" spans="1:20">
      <c r="A3535" s="158">
        <v>97587</v>
      </c>
      <c r="B3535" s="100" t="s">
        <v>252</v>
      </c>
      <c r="C3535" s="104" t="s">
        <v>3709</v>
      </c>
      <c r="D3535" s="94" t="s">
        <v>279</v>
      </c>
      <c r="E3535" s="95">
        <v>329.67</v>
      </c>
      <c r="F3535" s="96">
        <f t="shared" si="460"/>
        <v>404.64</v>
      </c>
      <c r="G3535" s="107">
        <f>ROUND(SUM('NOVO HORIZONTE'!G3535),2)</f>
        <v>0</v>
      </c>
      <c r="H3535" s="107">
        <f t="shared" si="465"/>
        <v>0</v>
      </c>
      <c r="I3535" s="143">
        <f t="shared" si="461"/>
        <v>0</v>
      </c>
      <c r="J3535" s="142"/>
      <c r="K3535" s="228"/>
      <c r="L3535" s="7" t="str">
        <f t="shared" si="462"/>
        <v/>
      </c>
      <c r="M3535" s="7" t="str">
        <f t="shared" si="463"/>
        <v/>
      </c>
      <c r="N3535" s="7" t="str">
        <f t="shared" si="459"/>
        <v/>
      </c>
      <c r="O3535" s="144"/>
      <c r="P3535" s="355">
        <v>0</v>
      </c>
      <c r="Q3535" s="362">
        <f>SUM('NOVO HORIZONTE'!I3535)</f>
        <v>0</v>
      </c>
      <c r="R3535" s="363">
        <f t="shared" si="464"/>
        <v>0</v>
      </c>
      <c r="S3535" s="153">
        <f t="shared" si="458"/>
        <v>0</v>
      </c>
      <c r="T3535" s="364"/>
    </row>
    <row r="3536" s="2" customFormat="1" ht="22.5" hidden="1" spans="1:20">
      <c r="A3536" s="158">
        <v>97589</v>
      </c>
      <c r="B3536" s="100" t="s">
        <v>252</v>
      </c>
      <c r="C3536" s="104" t="s">
        <v>3710</v>
      </c>
      <c r="D3536" s="94" t="s">
        <v>279</v>
      </c>
      <c r="E3536" s="95">
        <v>47.54</v>
      </c>
      <c r="F3536" s="96">
        <f t="shared" si="460"/>
        <v>58.35</v>
      </c>
      <c r="G3536" s="107">
        <f>ROUND(SUM('NOVO HORIZONTE'!G3536),2)</f>
        <v>0</v>
      </c>
      <c r="H3536" s="107">
        <f t="shared" si="465"/>
        <v>0</v>
      </c>
      <c r="I3536" s="143">
        <f t="shared" si="461"/>
        <v>0</v>
      </c>
      <c r="J3536" s="142"/>
      <c r="K3536" s="228"/>
      <c r="L3536" s="7" t="str">
        <f t="shared" si="462"/>
        <v/>
      </c>
      <c r="M3536" s="7" t="str">
        <f t="shared" si="463"/>
        <v/>
      </c>
      <c r="N3536" s="7" t="str">
        <f t="shared" si="459"/>
        <v/>
      </c>
      <c r="O3536" s="144"/>
      <c r="P3536" s="355">
        <v>0</v>
      </c>
      <c r="Q3536" s="362">
        <f>SUM('NOVO HORIZONTE'!I3536)</f>
        <v>0</v>
      </c>
      <c r="R3536" s="363">
        <f t="shared" si="464"/>
        <v>0</v>
      </c>
      <c r="S3536" s="153">
        <f t="shared" si="458"/>
        <v>0</v>
      </c>
      <c r="T3536" s="364"/>
    </row>
    <row r="3537" s="2" customFormat="1" ht="22.5" hidden="1" spans="1:20">
      <c r="A3537" s="158">
        <v>97590</v>
      </c>
      <c r="B3537" s="100" t="s">
        <v>252</v>
      </c>
      <c r="C3537" s="104" t="s">
        <v>3711</v>
      </c>
      <c r="D3537" s="94" t="s">
        <v>279</v>
      </c>
      <c r="E3537" s="95">
        <v>113.3</v>
      </c>
      <c r="F3537" s="96">
        <f t="shared" si="460"/>
        <v>139.06</v>
      </c>
      <c r="G3537" s="107">
        <f>ROUND(SUM('NOVO HORIZONTE'!G3537),2)</f>
        <v>0</v>
      </c>
      <c r="H3537" s="107">
        <f t="shared" si="465"/>
        <v>0</v>
      </c>
      <c r="I3537" s="143">
        <f t="shared" si="461"/>
        <v>0</v>
      </c>
      <c r="J3537" s="142"/>
      <c r="K3537" s="228"/>
      <c r="L3537" s="7" t="str">
        <f t="shared" si="462"/>
        <v/>
      </c>
      <c r="M3537" s="7" t="str">
        <f t="shared" si="463"/>
        <v/>
      </c>
      <c r="N3537" s="7" t="str">
        <f t="shared" si="459"/>
        <v/>
      </c>
      <c r="O3537" s="144"/>
      <c r="P3537" s="355">
        <v>0</v>
      </c>
      <c r="Q3537" s="362">
        <f>SUM('NOVO HORIZONTE'!I3537)</f>
        <v>0</v>
      </c>
      <c r="R3537" s="363">
        <f t="shared" si="464"/>
        <v>0</v>
      </c>
      <c r="S3537" s="153">
        <f t="shared" si="458"/>
        <v>0</v>
      </c>
      <c r="T3537" s="364"/>
    </row>
    <row r="3538" s="2" customFormat="1" ht="22.5" hidden="1" spans="1:20">
      <c r="A3538" s="158">
        <v>97591</v>
      </c>
      <c r="B3538" s="100" t="s">
        <v>252</v>
      </c>
      <c r="C3538" s="104" t="s">
        <v>3712</v>
      </c>
      <c r="D3538" s="94" t="s">
        <v>279</v>
      </c>
      <c r="E3538" s="95">
        <v>147.92</v>
      </c>
      <c r="F3538" s="96">
        <f t="shared" si="460"/>
        <v>181.56</v>
      </c>
      <c r="G3538" s="107">
        <f>ROUND(SUM('NOVO HORIZONTE'!G3538),2)</f>
        <v>0</v>
      </c>
      <c r="H3538" s="107">
        <f t="shared" si="465"/>
        <v>0</v>
      </c>
      <c r="I3538" s="143">
        <f t="shared" si="461"/>
        <v>0</v>
      </c>
      <c r="J3538" s="142"/>
      <c r="K3538" s="145"/>
      <c r="L3538" s="7" t="str">
        <f t="shared" si="462"/>
        <v/>
      </c>
      <c r="M3538" s="7" t="str">
        <f t="shared" si="463"/>
        <v/>
      </c>
      <c r="N3538" s="7" t="str">
        <f t="shared" si="459"/>
        <v/>
      </c>
      <c r="O3538" s="144"/>
      <c r="P3538" s="355">
        <v>0</v>
      </c>
      <c r="Q3538" s="362">
        <f>SUM('NOVO HORIZONTE'!I3538)</f>
        <v>0</v>
      </c>
      <c r="R3538" s="363">
        <f t="shared" si="464"/>
        <v>0</v>
      </c>
      <c r="S3538" s="153">
        <f t="shared" si="458"/>
        <v>0</v>
      </c>
      <c r="T3538" s="364"/>
    </row>
    <row r="3539" s="2" customFormat="1" ht="22.5" hidden="1" spans="1:20">
      <c r="A3539" s="158">
        <v>103782</v>
      </c>
      <c r="B3539" s="100" t="s">
        <v>252</v>
      </c>
      <c r="C3539" s="104" t="s">
        <v>3712</v>
      </c>
      <c r="D3539" s="94" t="s">
        <v>279</v>
      </c>
      <c r="E3539" s="95">
        <v>41.27</v>
      </c>
      <c r="F3539" s="96">
        <f t="shared" si="460"/>
        <v>50.65</v>
      </c>
      <c r="G3539" s="107">
        <f>ROUND(SUM('NOVO HORIZONTE'!G3539),2)</f>
        <v>0</v>
      </c>
      <c r="H3539" s="107">
        <f t="shared" si="465"/>
        <v>0</v>
      </c>
      <c r="I3539" s="143">
        <f t="shared" si="461"/>
        <v>0</v>
      </c>
      <c r="J3539" s="142"/>
      <c r="K3539" s="228"/>
      <c r="L3539" s="7" t="str">
        <f t="shared" si="462"/>
        <v/>
      </c>
      <c r="M3539" s="7" t="str">
        <f t="shared" si="463"/>
        <v/>
      </c>
      <c r="N3539" s="7" t="str">
        <f t="shared" si="459"/>
        <v/>
      </c>
      <c r="O3539" s="144"/>
      <c r="P3539" s="355">
        <v>0</v>
      </c>
      <c r="Q3539" s="362">
        <f>SUM('NOVO HORIZONTE'!I3539)</f>
        <v>0</v>
      </c>
      <c r="R3539" s="363">
        <f t="shared" si="464"/>
        <v>0</v>
      </c>
      <c r="S3539" s="153">
        <f t="shared" si="458"/>
        <v>0</v>
      </c>
      <c r="T3539" s="364"/>
    </row>
    <row r="3540" s="2" customFormat="1" ht="22.5" hidden="1" spans="1:20">
      <c r="A3540" s="158">
        <v>97593</v>
      </c>
      <c r="B3540" s="100" t="s">
        <v>252</v>
      </c>
      <c r="C3540" s="104" t="s">
        <v>3713</v>
      </c>
      <c r="D3540" s="94" t="s">
        <v>279</v>
      </c>
      <c r="E3540" s="95">
        <v>163.67</v>
      </c>
      <c r="F3540" s="96">
        <f t="shared" si="460"/>
        <v>200.89</v>
      </c>
      <c r="G3540" s="107">
        <f>ROUND(SUM('NOVO HORIZONTE'!G3540),2)</f>
        <v>0</v>
      </c>
      <c r="H3540" s="107">
        <f t="shared" si="465"/>
        <v>0</v>
      </c>
      <c r="I3540" s="143">
        <f t="shared" si="461"/>
        <v>0</v>
      </c>
      <c r="J3540" s="142"/>
      <c r="K3540" s="228"/>
      <c r="L3540" s="7" t="str">
        <f t="shared" si="462"/>
        <v/>
      </c>
      <c r="M3540" s="7" t="str">
        <f t="shared" si="463"/>
        <v/>
      </c>
      <c r="N3540" s="7" t="str">
        <f t="shared" si="459"/>
        <v/>
      </c>
      <c r="O3540" s="144"/>
      <c r="P3540" s="355">
        <v>0</v>
      </c>
      <c r="Q3540" s="362">
        <f>SUM('NOVO HORIZONTE'!I3540)</f>
        <v>0</v>
      </c>
      <c r="R3540" s="363">
        <f t="shared" si="464"/>
        <v>0</v>
      </c>
      <c r="S3540" s="153">
        <f t="shared" si="458"/>
        <v>0</v>
      </c>
      <c r="T3540" s="364"/>
    </row>
    <row r="3541" s="2" customFormat="1" ht="22.5" hidden="1" spans="1:20">
      <c r="A3541" s="158">
        <v>97594</v>
      </c>
      <c r="B3541" s="100" t="s">
        <v>252</v>
      </c>
      <c r="C3541" s="104" t="s">
        <v>3714</v>
      </c>
      <c r="D3541" s="94" t="s">
        <v>279</v>
      </c>
      <c r="E3541" s="95">
        <v>148.53</v>
      </c>
      <c r="F3541" s="96">
        <f t="shared" si="460"/>
        <v>182.31</v>
      </c>
      <c r="G3541" s="107">
        <f>ROUND(SUM('NOVO HORIZONTE'!G3541),2)</f>
        <v>0</v>
      </c>
      <c r="H3541" s="107">
        <f t="shared" si="465"/>
        <v>0</v>
      </c>
      <c r="I3541" s="143">
        <f t="shared" si="461"/>
        <v>0</v>
      </c>
      <c r="J3541" s="142"/>
      <c r="K3541" s="228"/>
      <c r="L3541" s="7" t="str">
        <f t="shared" si="462"/>
        <v/>
      </c>
      <c r="M3541" s="7" t="str">
        <f t="shared" si="463"/>
        <v/>
      </c>
      <c r="N3541" s="7" t="str">
        <f t="shared" si="459"/>
        <v/>
      </c>
      <c r="O3541" s="144"/>
      <c r="P3541" s="355">
        <v>0</v>
      </c>
      <c r="Q3541" s="362">
        <f>SUM('NOVO HORIZONTE'!I3541)</f>
        <v>0</v>
      </c>
      <c r="R3541" s="363">
        <f t="shared" si="464"/>
        <v>0</v>
      </c>
      <c r="S3541" s="153">
        <f t="shared" si="458"/>
        <v>0</v>
      </c>
      <c r="T3541" s="364"/>
    </row>
    <row r="3542" s="2" customFormat="1" ht="12.75" hidden="1" spans="1:20">
      <c r="A3542" s="154" t="s">
        <v>3715</v>
      </c>
      <c r="B3542" s="100"/>
      <c r="C3542" s="161" t="s">
        <v>3716</v>
      </c>
      <c r="D3542" s="94">
        <v>0</v>
      </c>
      <c r="E3542" s="95">
        <v>0</v>
      </c>
      <c r="F3542" s="96">
        <f t="shared" si="460"/>
        <v>0</v>
      </c>
      <c r="G3542" s="187">
        <f>ROUND(SUM('NOVO HORIZONTE'!G3542),2)</f>
        <v>0</v>
      </c>
      <c r="H3542" s="187">
        <f t="shared" si="465"/>
        <v>0</v>
      </c>
      <c r="I3542" s="188">
        <f t="shared" si="461"/>
        <v>0</v>
      </c>
      <c r="J3542" s="142"/>
      <c r="K3542" s="145" t="str">
        <f>IF(OR(SUM(I3543:I3545)&gt;0,SUM(I3543:I3545)&gt;0),"xx","")</f>
        <v/>
      </c>
      <c r="L3542" s="7" t="str">
        <f t="shared" si="462"/>
        <v/>
      </c>
      <c r="M3542" s="7" t="str">
        <f t="shared" si="463"/>
        <v/>
      </c>
      <c r="N3542" s="7" t="str">
        <f t="shared" si="459"/>
        <v/>
      </c>
      <c r="O3542" s="144"/>
      <c r="P3542" s="375"/>
      <c r="Q3542" s="362">
        <f>SUM('NOVO HORIZONTE'!I3542)</f>
        <v>0</v>
      </c>
      <c r="R3542" s="363">
        <f t="shared" si="464"/>
        <v>0</v>
      </c>
      <c r="S3542" s="153">
        <f t="shared" si="458"/>
        <v>0</v>
      </c>
      <c r="T3542" s="364"/>
    </row>
    <row r="3543" s="2" customFormat="1" ht="22.5" hidden="1" spans="1:20">
      <c r="A3543" s="158">
        <v>101666</v>
      </c>
      <c r="B3543" s="100" t="s">
        <v>252</v>
      </c>
      <c r="C3543" s="104" t="s">
        <v>3717</v>
      </c>
      <c r="D3543" s="94" t="s">
        <v>279</v>
      </c>
      <c r="E3543" s="95">
        <v>450.92</v>
      </c>
      <c r="F3543" s="96">
        <f t="shared" si="460"/>
        <v>553.46</v>
      </c>
      <c r="G3543" s="107">
        <f>ROUND(SUM('NOVO HORIZONTE'!G3543),2)</f>
        <v>0</v>
      </c>
      <c r="H3543" s="107">
        <f t="shared" si="465"/>
        <v>0</v>
      </c>
      <c r="I3543" s="143">
        <f t="shared" si="461"/>
        <v>0</v>
      </c>
      <c r="J3543" s="142"/>
      <c r="K3543" s="145"/>
      <c r="L3543" s="7" t="str">
        <f t="shared" si="462"/>
        <v/>
      </c>
      <c r="M3543" s="7" t="str">
        <f t="shared" si="463"/>
        <v/>
      </c>
      <c r="N3543" s="7" t="str">
        <f t="shared" si="459"/>
        <v/>
      </c>
      <c r="O3543" s="144"/>
      <c r="P3543" s="355">
        <v>0</v>
      </c>
      <c r="Q3543" s="362">
        <f>SUM('NOVO HORIZONTE'!I3543)</f>
        <v>0</v>
      </c>
      <c r="R3543" s="363">
        <f t="shared" si="464"/>
        <v>0</v>
      </c>
      <c r="S3543" s="153">
        <f t="shared" si="458"/>
        <v>0</v>
      </c>
      <c r="T3543" s="364"/>
    </row>
    <row r="3544" s="2" customFormat="1" ht="22.5" hidden="1" spans="1:20">
      <c r="A3544" s="158">
        <v>97600</v>
      </c>
      <c r="B3544" s="100" t="s">
        <v>252</v>
      </c>
      <c r="C3544" s="104" t="s">
        <v>3718</v>
      </c>
      <c r="D3544" s="94" t="s">
        <v>279</v>
      </c>
      <c r="E3544" s="95">
        <v>360.17</v>
      </c>
      <c r="F3544" s="96">
        <f t="shared" si="460"/>
        <v>442.07</v>
      </c>
      <c r="G3544" s="107">
        <f>ROUND(SUM('NOVO HORIZONTE'!G3544),2)</f>
        <v>0</v>
      </c>
      <c r="H3544" s="107">
        <f t="shared" si="465"/>
        <v>0</v>
      </c>
      <c r="I3544" s="143">
        <f t="shared" si="461"/>
        <v>0</v>
      </c>
      <c r="J3544" s="142"/>
      <c r="K3544" s="228"/>
      <c r="L3544" s="7" t="str">
        <f t="shared" si="462"/>
        <v/>
      </c>
      <c r="M3544" s="7" t="str">
        <f t="shared" si="463"/>
        <v/>
      </c>
      <c r="N3544" s="7" t="str">
        <f t="shared" si="459"/>
        <v/>
      </c>
      <c r="O3544" s="144"/>
      <c r="P3544" s="355">
        <v>0</v>
      </c>
      <c r="Q3544" s="362">
        <f>SUM('NOVO HORIZONTE'!I3544)</f>
        <v>0</v>
      </c>
      <c r="R3544" s="363">
        <f t="shared" si="464"/>
        <v>0</v>
      </c>
      <c r="S3544" s="153">
        <f t="shared" si="458"/>
        <v>0</v>
      </c>
      <c r="T3544" s="364"/>
    </row>
    <row r="3545" s="2" customFormat="1" ht="22.5" hidden="1" spans="1:20">
      <c r="A3545" s="158">
        <v>97601</v>
      </c>
      <c r="B3545" s="100" t="s">
        <v>252</v>
      </c>
      <c r="C3545" s="104" t="s">
        <v>3719</v>
      </c>
      <c r="D3545" s="94" t="s">
        <v>279</v>
      </c>
      <c r="E3545" s="95">
        <v>380.4</v>
      </c>
      <c r="F3545" s="96">
        <f t="shared" si="460"/>
        <v>466.9</v>
      </c>
      <c r="G3545" s="107">
        <f>ROUND(SUM('NOVO HORIZONTE'!G3545),2)</f>
        <v>0</v>
      </c>
      <c r="H3545" s="107">
        <f t="shared" si="465"/>
        <v>0</v>
      </c>
      <c r="I3545" s="143">
        <f t="shared" si="461"/>
        <v>0</v>
      </c>
      <c r="J3545" s="142"/>
      <c r="K3545" s="228"/>
      <c r="L3545" s="7" t="str">
        <f t="shared" si="462"/>
        <v/>
      </c>
      <c r="M3545" s="7" t="str">
        <f t="shared" si="463"/>
        <v/>
      </c>
      <c r="N3545" s="7" t="str">
        <f t="shared" si="459"/>
        <v/>
      </c>
      <c r="O3545" s="144"/>
      <c r="P3545" s="355">
        <v>0</v>
      </c>
      <c r="Q3545" s="362">
        <f>SUM('NOVO HORIZONTE'!I3545)</f>
        <v>0</v>
      </c>
      <c r="R3545" s="363">
        <f t="shared" si="464"/>
        <v>0</v>
      </c>
      <c r="S3545" s="153">
        <f t="shared" ref="S3545:S3608" si="466">IF(R3545=0,0,IF(R3545&gt;0,"c","b"))</f>
        <v>0</v>
      </c>
      <c r="T3545" s="364"/>
    </row>
    <row r="3546" s="2" customFormat="1" ht="12.75" hidden="1" spans="1:20">
      <c r="A3546" s="154" t="s">
        <v>3720</v>
      </c>
      <c r="B3546" s="100"/>
      <c r="C3546" s="161" t="s">
        <v>3721</v>
      </c>
      <c r="D3546" s="94">
        <v>0</v>
      </c>
      <c r="E3546" s="95">
        <v>0</v>
      </c>
      <c r="F3546" s="96">
        <f t="shared" si="460"/>
        <v>0</v>
      </c>
      <c r="G3546" s="187">
        <f>ROUND(SUM('NOVO HORIZONTE'!G3546),2)</f>
        <v>0</v>
      </c>
      <c r="H3546" s="187">
        <f t="shared" si="465"/>
        <v>0</v>
      </c>
      <c r="I3546" s="188">
        <f t="shared" si="461"/>
        <v>0</v>
      </c>
      <c r="J3546" s="142"/>
      <c r="K3546" s="145" t="str">
        <f>IF(OR(SUM(I3547:I3590)&gt;0,SUM(I3547:I3590)&gt;0),"xx","")</f>
        <v/>
      </c>
      <c r="L3546" s="7" t="str">
        <f t="shared" si="462"/>
        <v/>
      </c>
      <c r="M3546" s="7" t="str">
        <f t="shared" si="463"/>
        <v/>
      </c>
      <c r="N3546" s="7" t="str">
        <f t="shared" si="459"/>
        <v/>
      </c>
      <c r="O3546" s="144"/>
      <c r="P3546" s="375"/>
      <c r="Q3546" s="362">
        <f>SUM('NOVO HORIZONTE'!I3546)</f>
        <v>0</v>
      </c>
      <c r="R3546" s="363">
        <f t="shared" si="464"/>
        <v>0</v>
      </c>
      <c r="S3546" s="153">
        <f t="shared" si="466"/>
        <v>0</v>
      </c>
      <c r="T3546" s="364"/>
    </row>
    <row r="3547" s="2" customFormat="1" ht="12.75" hidden="1" spans="1:20">
      <c r="A3547" s="154" t="s">
        <v>3722</v>
      </c>
      <c r="B3547" s="100"/>
      <c r="C3547" s="161" t="s">
        <v>3723</v>
      </c>
      <c r="D3547" s="94">
        <v>0</v>
      </c>
      <c r="E3547" s="95">
        <v>0</v>
      </c>
      <c r="F3547" s="96">
        <f t="shared" si="460"/>
        <v>0</v>
      </c>
      <c r="G3547" s="187">
        <f>ROUND(SUM('NOVO HORIZONTE'!G3547),2)</f>
        <v>0</v>
      </c>
      <c r="H3547" s="187">
        <f t="shared" si="465"/>
        <v>0</v>
      </c>
      <c r="I3547" s="188">
        <f t="shared" si="461"/>
        <v>0</v>
      </c>
      <c r="J3547" s="142"/>
      <c r="K3547" s="145" t="str">
        <f>IF(OR(SUM(I3548:I3553)&gt;0,SUM(I3548:I3553)&gt;0),"xx","")</f>
        <v/>
      </c>
      <c r="L3547" s="7" t="str">
        <f t="shared" si="462"/>
        <v/>
      </c>
      <c r="M3547" s="7" t="str">
        <f t="shared" si="463"/>
        <v/>
      </c>
      <c r="N3547" s="7" t="str">
        <f t="shared" si="459"/>
        <v/>
      </c>
      <c r="O3547" s="144"/>
      <c r="P3547" s="375"/>
      <c r="Q3547" s="362">
        <f>SUM('NOVO HORIZONTE'!I3547)</f>
        <v>0</v>
      </c>
      <c r="R3547" s="363">
        <f t="shared" si="464"/>
        <v>0</v>
      </c>
      <c r="S3547" s="153">
        <f t="shared" si="466"/>
        <v>0</v>
      </c>
      <c r="T3547" s="364"/>
    </row>
    <row r="3548" s="2" customFormat="1" ht="12.75" hidden="1" spans="1:20">
      <c r="A3548" s="158">
        <v>97611</v>
      </c>
      <c r="B3548" s="100" t="s">
        <v>252</v>
      </c>
      <c r="C3548" s="104" t="s">
        <v>3724</v>
      </c>
      <c r="D3548" s="94" t="s">
        <v>279</v>
      </c>
      <c r="E3548" s="95">
        <v>27.22</v>
      </c>
      <c r="F3548" s="96">
        <f t="shared" si="460"/>
        <v>33.41</v>
      </c>
      <c r="G3548" s="107">
        <f>ROUND(SUM('NOVO HORIZONTE'!G3548),2)</f>
        <v>0</v>
      </c>
      <c r="H3548" s="107">
        <f t="shared" si="465"/>
        <v>0</v>
      </c>
      <c r="I3548" s="143">
        <f t="shared" si="461"/>
        <v>0</v>
      </c>
      <c r="J3548" s="142"/>
      <c r="K3548" s="228"/>
      <c r="L3548" s="7" t="str">
        <f t="shared" si="462"/>
        <v/>
      </c>
      <c r="M3548" s="7" t="str">
        <f t="shared" si="463"/>
        <v/>
      </c>
      <c r="N3548" s="7" t="str">
        <f t="shared" si="459"/>
        <v/>
      </c>
      <c r="O3548" s="144"/>
      <c r="P3548" s="355">
        <v>0</v>
      </c>
      <c r="Q3548" s="362">
        <f>SUM('NOVO HORIZONTE'!I3548)</f>
        <v>0</v>
      </c>
      <c r="R3548" s="363">
        <f t="shared" si="464"/>
        <v>0</v>
      </c>
      <c r="S3548" s="153">
        <f t="shared" si="466"/>
        <v>0</v>
      </c>
      <c r="T3548" s="364"/>
    </row>
    <row r="3549" s="2" customFormat="1" ht="12.75" hidden="1" spans="1:20">
      <c r="A3549" s="158">
        <v>97612</v>
      </c>
      <c r="B3549" s="100" t="s">
        <v>252</v>
      </c>
      <c r="C3549" s="104" t="s">
        <v>3725</v>
      </c>
      <c r="D3549" s="94" t="s">
        <v>279</v>
      </c>
      <c r="E3549" s="95">
        <v>29.48</v>
      </c>
      <c r="F3549" s="96">
        <f t="shared" si="460"/>
        <v>36.18</v>
      </c>
      <c r="G3549" s="107">
        <f>ROUND(SUM('NOVO HORIZONTE'!G3549),2)</f>
        <v>0</v>
      </c>
      <c r="H3549" s="107">
        <f t="shared" si="465"/>
        <v>0</v>
      </c>
      <c r="I3549" s="143">
        <f t="shared" si="461"/>
        <v>0</v>
      </c>
      <c r="J3549" s="142"/>
      <c r="K3549" s="228"/>
      <c r="L3549" s="7" t="str">
        <f t="shared" si="462"/>
        <v/>
      </c>
      <c r="M3549" s="7" t="str">
        <f t="shared" si="463"/>
        <v/>
      </c>
      <c r="N3549" s="7" t="str">
        <f t="shared" si="459"/>
        <v/>
      </c>
      <c r="O3549" s="144"/>
      <c r="P3549" s="355">
        <v>0</v>
      </c>
      <c r="Q3549" s="362">
        <f>SUM('NOVO HORIZONTE'!I3549)</f>
        <v>0</v>
      </c>
      <c r="R3549" s="363">
        <f t="shared" si="464"/>
        <v>0</v>
      </c>
      <c r="S3549" s="153">
        <f t="shared" si="466"/>
        <v>0</v>
      </c>
      <c r="T3549" s="364"/>
    </row>
    <row r="3550" s="2" customFormat="1" ht="22.5" hidden="1" spans="1:20">
      <c r="A3550" s="158">
        <v>97615</v>
      </c>
      <c r="B3550" s="100" t="s">
        <v>252</v>
      </c>
      <c r="C3550" s="104" t="s">
        <v>3726</v>
      </c>
      <c r="D3550" s="94" t="s">
        <v>279</v>
      </c>
      <c r="E3550" s="95">
        <v>62.31</v>
      </c>
      <c r="F3550" s="96">
        <f t="shared" si="460"/>
        <v>76.48</v>
      </c>
      <c r="G3550" s="107">
        <f>ROUND(SUM('NOVO HORIZONTE'!G3550),2)</f>
        <v>0</v>
      </c>
      <c r="H3550" s="107">
        <f t="shared" si="465"/>
        <v>0</v>
      </c>
      <c r="I3550" s="143">
        <f t="shared" si="461"/>
        <v>0</v>
      </c>
      <c r="J3550" s="142"/>
      <c r="K3550" s="145"/>
      <c r="L3550" s="7" t="str">
        <f t="shared" si="462"/>
        <v/>
      </c>
      <c r="M3550" s="7" t="str">
        <f t="shared" si="463"/>
        <v/>
      </c>
      <c r="N3550" s="7" t="str">
        <f t="shared" si="459"/>
        <v/>
      </c>
      <c r="O3550" s="144"/>
      <c r="P3550" s="355">
        <v>0</v>
      </c>
      <c r="Q3550" s="362">
        <f>SUM('NOVO HORIZONTE'!I3550)</f>
        <v>0</v>
      </c>
      <c r="R3550" s="363">
        <f t="shared" si="464"/>
        <v>0</v>
      </c>
      <c r="S3550" s="153">
        <f t="shared" si="466"/>
        <v>0</v>
      </c>
      <c r="T3550" s="364"/>
    </row>
    <row r="3551" s="2" customFormat="1" ht="22.5" hidden="1" spans="1:20">
      <c r="A3551" s="158">
        <v>97616</v>
      </c>
      <c r="B3551" s="100" t="s">
        <v>252</v>
      </c>
      <c r="C3551" s="104" t="s">
        <v>3727</v>
      </c>
      <c r="D3551" s="94" t="s">
        <v>279</v>
      </c>
      <c r="E3551" s="95">
        <v>71.38</v>
      </c>
      <c r="F3551" s="96">
        <f t="shared" si="460"/>
        <v>87.61</v>
      </c>
      <c r="G3551" s="107">
        <f>ROUND(SUM('NOVO HORIZONTE'!G3551),2)</f>
        <v>0</v>
      </c>
      <c r="H3551" s="107">
        <f t="shared" si="465"/>
        <v>0</v>
      </c>
      <c r="I3551" s="143">
        <f t="shared" si="461"/>
        <v>0</v>
      </c>
      <c r="J3551" s="142"/>
      <c r="K3551" s="228"/>
      <c r="L3551" s="7" t="str">
        <f t="shared" si="462"/>
        <v/>
      </c>
      <c r="M3551" s="7" t="str">
        <f t="shared" si="463"/>
        <v/>
      </c>
      <c r="N3551" s="7" t="str">
        <f t="shared" si="459"/>
        <v/>
      </c>
      <c r="O3551" s="144"/>
      <c r="P3551" s="355">
        <v>0</v>
      </c>
      <c r="Q3551" s="362">
        <f>SUM('NOVO HORIZONTE'!I3551)</f>
        <v>0</v>
      </c>
      <c r="R3551" s="363">
        <f t="shared" si="464"/>
        <v>0</v>
      </c>
      <c r="S3551" s="153">
        <f t="shared" si="466"/>
        <v>0</v>
      </c>
      <c r="T3551" s="364"/>
    </row>
    <row r="3552" ht="22.5" hidden="1" spans="1:20">
      <c r="A3552" s="158">
        <v>97617</v>
      </c>
      <c r="B3552" s="100" t="s">
        <v>252</v>
      </c>
      <c r="C3552" s="104" t="s">
        <v>3728</v>
      </c>
      <c r="D3552" s="94" t="s">
        <v>279</v>
      </c>
      <c r="E3552" s="95">
        <v>71.03</v>
      </c>
      <c r="F3552" s="96">
        <f t="shared" si="460"/>
        <v>87.18</v>
      </c>
      <c r="G3552" s="107">
        <f>ROUND(SUM('NOVO HORIZONTE'!G3552),2)</f>
        <v>0</v>
      </c>
      <c r="H3552" s="107">
        <f t="shared" si="465"/>
        <v>0</v>
      </c>
      <c r="I3552" s="143">
        <f t="shared" si="461"/>
        <v>0</v>
      </c>
      <c r="J3552" s="142"/>
      <c r="K3552" s="228"/>
      <c r="L3552" s="7" t="str">
        <f t="shared" si="462"/>
        <v/>
      </c>
      <c r="M3552" s="7" t="str">
        <f t="shared" si="463"/>
        <v/>
      </c>
      <c r="N3552" s="7" t="str">
        <f t="shared" si="459"/>
        <v/>
      </c>
      <c r="O3552" s="144"/>
      <c r="P3552" s="355">
        <v>0</v>
      </c>
      <c r="Q3552" s="362">
        <f>SUM('NOVO HORIZONTE'!I3552)</f>
        <v>0</v>
      </c>
      <c r="R3552" s="363">
        <f t="shared" si="464"/>
        <v>0</v>
      </c>
      <c r="S3552" s="153">
        <f t="shared" si="466"/>
        <v>0</v>
      </c>
      <c r="T3552" s="364"/>
    </row>
    <row r="3553" ht="22.5" hidden="1" spans="1:20">
      <c r="A3553" s="158">
        <v>97618</v>
      </c>
      <c r="B3553" s="100" t="s">
        <v>252</v>
      </c>
      <c r="C3553" s="104" t="s">
        <v>3729</v>
      </c>
      <c r="D3553" s="94" t="s">
        <v>279</v>
      </c>
      <c r="E3553" s="95">
        <v>65.49</v>
      </c>
      <c r="F3553" s="96">
        <f t="shared" si="460"/>
        <v>80.38</v>
      </c>
      <c r="G3553" s="107">
        <f>ROUND(SUM('NOVO HORIZONTE'!G3553),2)</f>
        <v>0</v>
      </c>
      <c r="H3553" s="107">
        <f t="shared" si="465"/>
        <v>0</v>
      </c>
      <c r="I3553" s="143">
        <f t="shared" si="461"/>
        <v>0</v>
      </c>
      <c r="J3553" s="142"/>
      <c r="K3553" s="228"/>
      <c r="L3553" s="7" t="str">
        <f t="shared" si="462"/>
        <v/>
      </c>
      <c r="M3553" s="7" t="str">
        <f t="shared" si="463"/>
        <v/>
      </c>
      <c r="N3553" s="7" t="str">
        <f t="shared" si="459"/>
        <v/>
      </c>
      <c r="O3553" s="144"/>
      <c r="P3553" s="355">
        <v>0</v>
      </c>
      <c r="Q3553" s="362">
        <f>SUM('NOVO HORIZONTE'!I3553)</f>
        <v>0</v>
      </c>
      <c r="R3553" s="363">
        <f t="shared" si="464"/>
        <v>0</v>
      </c>
      <c r="S3553" s="153">
        <f t="shared" si="466"/>
        <v>0</v>
      </c>
      <c r="T3553" s="364"/>
    </row>
    <row r="3554" s="2" customFormat="1" ht="12.75" hidden="1" spans="1:20">
      <c r="A3554" s="154" t="s">
        <v>3730</v>
      </c>
      <c r="B3554" s="100"/>
      <c r="C3554" s="161" t="s">
        <v>3731</v>
      </c>
      <c r="D3554" s="94">
        <v>0</v>
      </c>
      <c r="E3554" s="95">
        <v>0</v>
      </c>
      <c r="F3554" s="96">
        <f t="shared" si="460"/>
        <v>0</v>
      </c>
      <c r="G3554" s="187">
        <f>ROUND(SUM('NOVO HORIZONTE'!G3554),2)</f>
        <v>0</v>
      </c>
      <c r="H3554" s="187">
        <f t="shared" si="465"/>
        <v>0</v>
      </c>
      <c r="I3554" s="188">
        <f t="shared" si="461"/>
        <v>0</v>
      </c>
      <c r="J3554" s="142"/>
      <c r="K3554" s="145" t="str">
        <f>IF(OR(SUM(I3555:I3564)&gt;0,SUM(I3555:I3564)&gt;0),"xx","")</f>
        <v/>
      </c>
      <c r="L3554" s="7" t="str">
        <f t="shared" si="462"/>
        <v/>
      </c>
      <c r="M3554" s="7" t="str">
        <f t="shared" si="463"/>
        <v/>
      </c>
      <c r="N3554" s="7" t="str">
        <f t="shared" si="459"/>
        <v/>
      </c>
      <c r="O3554" s="144"/>
      <c r="P3554" s="375"/>
      <c r="Q3554" s="362">
        <f>SUM('NOVO HORIZONTE'!I3554)</f>
        <v>0</v>
      </c>
      <c r="R3554" s="363">
        <f t="shared" si="464"/>
        <v>0</v>
      </c>
      <c r="S3554" s="153">
        <f t="shared" si="466"/>
        <v>0</v>
      </c>
      <c r="T3554" s="364"/>
    </row>
    <row r="3555" s="2" customFormat="1" ht="22.5" hidden="1" spans="1:20">
      <c r="A3555" s="158">
        <v>97613</v>
      </c>
      <c r="B3555" s="100" t="s">
        <v>252</v>
      </c>
      <c r="C3555" s="104" t="s">
        <v>3732</v>
      </c>
      <c r="D3555" s="94" t="s">
        <v>279</v>
      </c>
      <c r="E3555" s="95">
        <v>37.01</v>
      </c>
      <c r="F3555" s="96">
        <f t="shared" si="460"/>
        <v>45.43</v>
      </c>
      <c r="G3555" s="107">
        <f>ROUND(SUM('NOVO HORIZONTE'!G3555),2)</f>
        <v>0</v>
      </c>
      <c r="H3555" s="107">
        <f t="shared" si="465"/>
        <v>0</v>
      </c>
      <c r="I3555" s="143">
        <f t="shared" si="461"/>
        <v>0</v>
      </c>
      <c r="J3555" s="142"/>
      <c r="K3555" s="228"/>
      <c r="L3555" s="7" t="str">
        <f t="shared" si="462"/>
        <v/>
      </c>
      <c r="M3555" s="7" t="str">
        <f t="shared" si="463"/>
        <v/>
      </c>
      <c r="N3555" s="7" t="str">
        <f t="shared" si="459"/>
        <v/>
      </c>
      <c r="O3555" s="144"/>
      <c r="P3555" s="355">
        <v>0</v>
      </c>
      <c r="Q3555" s="362">
        <f>SUM('NOVO HORIZONTE'!I3555)</f>
        <v>0</v>
      </c>
      <c r="R3555" s="363">
        <f t="shared" si="464"/>
        <v>0</v>
      </c>
      <c r="S3555" s="153">
        <f t="shared" si="466"/>
        <v>0</v>
      </c>
      <c r="T3555" s="364"/>
    </row>
    <row r="3556" s="2" customFormat="1" ht="22.5" hidden="1" spans="1:20">
      <c r="A3556" s="158">
        <v>97614</v>
      </c>
      <c r="B3556" s="100" t="s">
        <v>252</v>
      </c>
      <c r="C3556" s="104" t="s">
        <v>3733</v>
      </c>
      <c r="D3556" s="94" t="s">
        <v>279</v>
      </c>
      <c r="E3556" s="95">
        <v>64.17</v>
      </c>
      <c r="F3556" s="96">
        <f t="shared" si="460"/>
        <v>78.76</v>
      </c>
      <c r="G3556" s="107">
        <f>ROUND(SUM('NOVO HORIZONTE'!G3556),2)</f>
        <v>0</v>
      </c>
      <c r="H3556" s="107">
        <f t="shared" si="465"/>
        <v>0</v>
      </c>
      <c r="I3556" s="143">
        <f t="shared" si="461"/>
        <v>0</v>
      </c>
      <c r="J3556" s="142"/>
      <c r="K3556" s="228"/>
      <c r="L3556" s="7" t="str">
        <f t="shared" si="462"/>
        <v/>
      </c>
      <c r="M3556" s="7" t="str">
        <f t="shared" si="463"/>
        <v/>
      </c>
      <c r="N3556" s="7" t="str">
        <f t="shared" si="459"/>
        <v/>
      </c>
      <c r="O3556" s="144"/>
      <c r="P3556" s="355">
        <v>0</v>
      </c>
      <c r="Q3556" s="362">
        <f>SUM('NOVO HORIZONTE'!I3556)</f>
        <v>0</v>
      </c>
      <c r="R3556" s="363">
        <f t="shared" si="464"/>
        <v>0</v>
      </c>
      <c r="S3556" s="153">
        <f t="shared" si="466"/>
        <v>0</v>
      </c>
      <c r="T3556" s="364"/>
    </row>
    <row r="3557" s="2" customFormat="1" ht="12.75" hidden="1" spans="1:20">
      <c r="A3557" s="158">
        <v>101648</v>
      </c>
      <c r="B3557" s="100" t="s">
        <v>252</v>
      </c>
      <c r="C3557" s="104" t="s">
        <v>3734</v>
      </c>
      <c r="D3557" s="94" t="s">
        <v>279</v>
      </c>
      <c r="E3557" s="95">
        <v>57.65</v>
      </c>
      <c r="F3557" s="96">
        <f t="shared" si="460"/>
        <v>70.76</v>
      </c>
      <c r="G3557" s="107">
        <f>ROUND(SUM('NOVO HORIZONTE'!G3557),2)</f>
        <v>0</v>
      </c>
      <c r="H3557" s="107">
        <f t="shared" si="465"/>
        <v>0</v>
      </c>
      <c r="I3557" s="143">
        <f t="shared" si="461"/>
        <v>0</v>
      </c>
      <c r="J3557" s="142"/>
      <c r="K3557" s="228"/>
      <c r="L3557" s="7" t="str">
        <f t="shared" si="462"/>
        <v/>
      </c>
      <c r="M3557" s="7" t="str">
        <f t="shared" si="463"/>
        <v/>
      </c>
      <c r="N3557" s="7" t="str">
        <f t="shared" si="459"/>
        <v/>
      </c>
      <c r="O3557" s="144"/>
      <c r="P3557" s="355">
        <v>0</v>
      </c>
      <c r="Q3557" s="362">
        <f>SUM('NOVO HORIZONTE'!I3557)</f>
        <v>0</v>
      </c>
      <c r="R3557" s="363">
        <f t="shared" si="464"/>
        <v>0</v>
      </c>
      <c r="S3557" s="153">
        <f t="shared" si="466"/>
        <v>0</v>
      </c>
      <c r="T3557" s="364"/>
    </row>
    <row r="3558" s="2" customFormat="1" ht="12.75" hidden="1" spans="1:20">
      <c r="A3558" s="158">
        <v>101649</v>
      </c>
      <c r="B3558" s="100" t="s">
        <v>252</v>
      </c>
      <c r="C3558" s="104" t="s">
        <v>3735</v>
      </c>
      <c r="D3558" s="94" t="s">
        <v>279</v>
      </c>
      <c r="E3558" s="95">
        <v>66.41</v>
      </c>
      <c r="F3558" s="96">
        <f t="shared" si="460"/>
        <v>81.51</v>
      </c>
      <c r="G3558" s="107">
        <f>ROUND(SUM('NOVO HORIZONTE'!G3558),2)</f>
        <v>0</v>
      </c>
      <c r="H3558" s="107">
        <f t="shared" si="465"/>
        <v>0</v>
      </c>
      <c r="I3558" s="143">
        <f t="shared" si="461"/>
        <v>0</v>
      </c>
      <c r="J3558" s="142"/>
      <c r="K3558" s="228"/>
      <c r="L3558" s="7" t="str">
        <f t="shared" si="462"/>
        <v/>
      </c>
      <c r="M3558" s="7" t="str">
        <f t="shared" si="463"/>
        <v/>
      </c>
      <c r="N3558" s="7" t="str">
        <f t="shared" si="459"/>
        <v/>
      </c>
      <c r="O3558" s="144"/>
      <c r="P3558" s="355">
        <v>0</v>
      </c>
      <c r="Q3558" s="362">
        <f>SUM('NOVO HORIZONTE'!I3558)</f>
        <v>0</v>
      </c>
      <c r="R3558" s="363">
        <f t="shared" si="464"/>
        <v>0</v>
      </c>
      <c r="S3558" s="153">
        <f t="shared" si="466"/>
        <v>0</v>
      </c>
      <c r="T3558" s="364"/>
    </row>
    <row r="3559" s="2" customFormat="1" ht="12.75" hidden="1" spans="1:20">
      <c r="A3559" s="158">
        <v>101650</v>
      </c>
      <c r="B3559" s="100" t="s">
        <v>252</v>
      </c>
      <c r="C3559" s="104" t="s">
        <v>3736</v>
      </c>
      <c r="D3559" s="94" t="s">
        <v>279</v>
      </c>
      <c r="E3559" s="95">
        <v>77.16</v>
      </c>
      <c r="F3559" s="96">
        <f t="shared" si="460"/>
        <v>94.71</v>
      </c>
      <c r="G3559" s="107">
        <f>ROUND(SUM('NOVO HORIZONTE'!G3559),2)</f>
        <v>0</v>
      </c>
      <c r="H3559" s="107">
        <f t="shared" si="465"/>
        <v>0</v>
      </c>
      <c r="I3559" s="143">
        <f t="shared" si="461"/>
        <v>0</v>
      </c>
      <c r="J3559" s="142"/>
      <c r="K3559" s="228"/>
      <c r="L3559" s="7" t="str">
        <f t="shared" si="462"/>
        <v/>
      </c>
      <c r="M3559" s="7" t="str">
        <f t="shared" si="463"/>
        <v/>
      </c>
      <c r="N3559" s="7" t="str">
        <f t="shared" si="459"/>
        <v/>
      </c>
      <c r="O3559" s="144"/>
      <c r="P3559" s="355">
        <v>0</v>
      </c>
      <c r="Q3559" s="362">
        <f>SUM('NOVO HORIZONTE'!I3559)</f>
        <v>0</v>
      </c>
      <c r="R3559" s="363">
        <f t="shared" si="464"/>
        <v>0</v>
      </c>
      <c r="S3559" s="153">
        <f t="shared" si="466"/>
        <v>0</v>
      </c>
      <c r="T3559" s="364"/>
    </row>
    <row r="3560" s="2" customFormat="1" ht="12.75" hidden="1" spans="1:20">
      <c r="A3560" s="158">
        <v>101640</v>
      </c>
      <c r="B3560" s="100" t="s">
        <v>252</v>
      </c>
      <c r="C3560" s="104" t="s">
        <v>3737</v>
      </c>
      <c r="D3560" s="94" t="s">
        <v>279</v>
      </c>
      <c r="E3560" s="95">
        <v>105.4</v>
      </c>
      <c r="F3560" s="96">
        <f t="shared" si="460"/>
        <v>129.37</v>
      </c>
      <c r="G3560" s="107">
        <f>ROUND(SUM('NOVO HORIZONTE'!G3560),2)</f>
        <v>0</v>
      </c>
      <c r="H3560" s="107">
        <f t="shared" si="465"/>
        <v>0</v>
      </c>
      <c r="I3560" s="143">
        <f t="shared" si="461"/>
        <v>0</v>
      </c>
      <c r="J3560" s="142"/>
      <c r="K3560" s="228"/>
      <c r="L3560" s="7" t="str">
        <f t="shared" si="462"/>
        <v/>
      </c>
      <c r="M3560" s="7" t="str">
        <f t="shared" si="463"/>
        <v/>
      </c>
      <c r="N3560" s="7" t="str">
        <f t="shared" si="459"/>
        <v/>
      </c>
      <c r="O3560" s="144"/>
      <c r="P3560" s="355">
        <v>0</v>
      </c>
      <c r="Q3560" s="362">
        <f>SUM('NOVO HORIZONTE'!I3560)</f>
        <v>0</v>
      </c>
      <c r="R3560" s="363">
        <f t="shared" si="464"/>
        <v>0</v>
      </c>
      <c r="S3560" s="153">
        <f t="shared" si="466"/>
        <v>0</v>
      </c>
      <c r="T3560" s="364"/>
    </row>
    <row r="3561" s="2" customFormat="1" ht="12.75" hidden="1" spans="1:20">
      <c r="A3561" s="158">
        <v>101641</v>
      </c>
      <c r="B3561" s="100" t="s">
        <v>252</v>
      </c>
      <c r="C3561" s="104" t="s">
        <v>3738</v>
      </c>
      <c r="D3561" s="94" t="s">
        <v>279</v>
      </c>
      <c r="E3561" s="95">
        <v>54.66</v>
      </c>
      <c r="F3561" s="96">
        <f t="shared" si="460"/>
        <v>67.09</v>
      </c>
      <c r="G3561" s="107">
        <f>ROUND(SUM('NOVO HORIZONTE'!G3561),2)</f>
        <v>0</v>
      </c>
      <c r="H3561" s="107">
        <f t="shared" si="465"/>
        <v>0</v>
      </c>
      <c r="I3561" s="143">
        <f t="shared" si="461"/>
        <v>0</v>
      </c>
      <c r="J3561" s="142"/>
      <c r="K3561" s="145"/>
      <c r="L3561" s="7" t="str">
        <f t="shared" si="462"/>
        <v/>
      </c>
      <c r="M3561" s="7" t="str">
        <f t="shared" si="463"/>
        <v/>
      </c>
      <c r="N3561" s="7" t="str">
        <f t="shared" si="459"/>
        <v/>
      </c>
      <c r="O3561" s="144"/>
      <c r="P3561" s="355">
        <v>0</v>
      </c>
      <c r="Q3561" s="362">
        <f>SUM('NOVO HORIZONTE'!I3561)</f>
        <v>0</v>
      </c>
      <c r="R3561" s="363">
        <f t="shared" si="464"/>
        <v>0</v>
      </c>
      <c r="S3561" s="153">
        <f t="shared" si="466"/>
        <v>0</v>
      </c>
      <c r="T3561" s="364"/>
    </row>
    <row r="3562" ht="12.75" hidden="1" spans="1:20">
      <c r="A3562" s="158">
        <v>101642</v>
      </c>
      <c r="B3562" s="100" t="s">
        <v>252</v>
      </c>
      <c r="C3562" s="104" t="s">
        <v>3739</v>
      </c>
      <c r="D3562" s="94" t="s">
        <v>279</v>
      </c>
      <c r="E3562" s="95">
        <v>27.5</v>
      </c>
      <c r="F3562" s="96">
        <f t="shared" si="460"/>
        <v>33.75</v>
      </c>
      <c r="G3562" s="107">
        <f>ROUND(SUM('NOVO HORIZONTE'!G3562),2)</f>
        <v>0</v>
      </c>
      <c r="H3562" s="107">
        <f t="shared" si="465"/>
        <v>0</v>
      </c>
      <c r="I3562" s="143">
        <f t="shared" si="461"/>
        <v>0</v>
      </c>
      <c r="J3562" s="142"/>
      <c r="K3562" s="228"/>
      <c r="L3562" s="7" t="str">
        <f t="shared" si="462"/>
        <v/>
      </c>
      <c r="M3562" s="7" t="str">
        <f t="shared" si="463"/>
        <v/>
      </c>
      <c r="N3562" s="7" t="str">
        <f t="shared" si="459"/>
        <v/>
      </c>
      <c r="O3562" s="144"/>
      <c r="P3562" s="355">
        <v>0</v>
      </c>
      <c r="Q3562" s="362">
        <f>SUM('NOVO HORIZONTE'!I3562)</f>
        <v>0</v>
      </c>
      <c r="R3562" s="363">
        <f t="shared" si="464"/>
        <v>0</v>
      </c>
      <c r="S3562" s="153">
        <f t="shared" si="466"/>
        <v>0</v>
      </c>
      <c r="T3562" s="364"/>
    </row>
    <row r="3563" ht="12.75" hidden="1" spans="1:20">
      <c r="A3563" s="158">
        <v>101643</v>
      </c>
      <c r="B3563" s="100" t="s">
        <v>252</v>
      </c>
      <c r="C3563" s="104" t="s">
        <v>3740</v>
      </c>
      <c r="D3563" s="94" t="s">
        <v>279</v>
      </c>
      <c r="E3563" s="95">
        <v>47.73</v>
      </c>
      <c r="F3563" s="96">
        <f t="shared" si="460"/>
        <v>58.58</v>
      </c>
      <c r="G3563" s="107">
        <f>ROUND(SUM('NOVO HORIZONTE'!G3563),2)</f>
        <v>0</v>
      </c>
      <c r="H3563" s="107">
        <f t="shared" si="465"/>
        <v>0</v>
      </c>
      <c r="I3563" s="143">
        <f t="shared" si="461"/>
        <v>0</v>
      </c>
      <c r="J3563" s="142"/>
      <c r="K3563" s="228"/>
      <c r="L3563" s="7" t="str">
        <f t="shared" si="462"/>
        <v/>
      </c>
      <c r="M3563" s="7" t="str">
        <f t="shared" si="463"/>
        <v/>
      </c>
      <c r="N3563" s="7" t="str">
        <f t="shared" ref="N3563:N3626" si="467">M3563</f>
        <v/>
      </c>
      <c r="O3563" s="144"/>
      <c r="P3563" s="355">
        <v>0</v>
      </c>
      <c r="Q3563" s="362">
        <f>SUM('NOVO HORIZONTE'!I3563)</f>
        <v>0</v>
      </c>
      <c r="R3563" s="363">
        <f t="shared" si="464"/>
        <v>0</v>
      </c>
      <c r="S3563" s="153">
        <f t="shared" si="466"/>
        <v>0</v>
      </c>
      <c r="T3563" s="364"/>
    </row>
    <row r="3564" ht="12.75" hidden="1" spans="1:20">
      <c r="A3564" s="158">
        <v>101644</v>
      </c>
      <c r="B3564" s="100" t="s">
        <v>252</v>
      </c>
      <c r="C3564" s="104" t="s">
        <v>3741</v>
      </c>
      <c r="D3564" s="94" t="s">
        <v>279</v>
      </c>
      <c r="E3564" s="95">
        <v>64.54</v>
      </c>
      <c r="F3564" s="96">
        <f t="shared" si="460"/>
        <v>79.22</v>
      </c>
      <c r="G3564" s="107">
        <f>ROUND(SUM('NOVO HORIZONTE'!G3564),2)</f>
        <v>0</v>
      </c>
      <c r="H3564" s="107">
        <f t="shared" si="465"/>
        <v>0</v>
      </c>
      <c r="I3564" s="143">
        <f t="shared" si="461"/>
        <v>0</v>
      </c>
      <c r="J3564" s="142"/>
      <c r="K3564" s="228"/>
      <c r="L3564" s="7" t="str">
        <f t="shared" si="462"/>
        <v/>
      </c>
      <c r="M3564" s="7" t="str">
        <f t="shared" si="463"/>
        <v/>
      </c>
      <c r="N3564" s="7" t="str">
        <f t="shared" si="467"/>
        <v/>
      </c>
      <c r="O3564" s="144"/>
      <c r="P3564" s="355">
        <v>0</v>
      </c>
      <c r="Q3564" s="362">
        <f>SUM('NOVO HORIZONTE'!I3564)</f>
        <v>0</v>
      </c>
      <c r="R3564" s="363">
        <f t="shared" si="464"/>
        <v>0</v>
      </c>
      <c r="S3564" s="153">
        <f t="shared" si="466"/>
        <v>0</v>
      </c>
      <c r="T3564" s="364"/>
    </row>
    <row r="3565" ht="12.75" hidden="1" spans="1:20">
      <c r="A3565" s="154" t="s">
        <v>3742</v>
      </c>
      <c r="B3565" s="100"/>
      <c r="C3565" s="161" t="s">
        <v>3743</v>
      </c>
      <c r="D3565" s="94">
        <v>0</v>
      </c>
      <c r="E3565" s="95">
        <v>0</v>
      </c>
      <c r="F3565" s="96">
        <f t="shared" si="460"/>
        <v>0</v>
      </c>
      <c r="G3565" s="187">
        <f>ROUND(SUM('NOVO HORIZONTE'!G3565),2)</f>
        <v>0</v>
      </c>
      <c r="H3565" s="187">
        <f t="shared" si="465"/>
        <v>0</v>
      </c>
      <c r="I3565" s="188">
        <f t="shared" si="461"/>
        <v>0</v>
      </c>
      <c r="J3565" s="142"/>
      <c r="K3565" s="145" t="str">
        <f>IF(OR(SUM(I3566:I3568)&gt;0,SUM(I3566:I3568)&gt;0),"xx","")</f>
        <v/>
      </c>
      <c r="L3565" s="7" t="str">
        <f t="shared" si="462"/>
        <v/>
      </c>
      <c r="M3565" s="7" t="str">
        <f t="shared" si="463"/>
        <v/>
      </c>
      <c r="N3565" s="7" t="str">
        <f t="shared" si="467"/>
        <v/>
      </c>
      <c r="O3565" s="144"/>
      <c r="P3565" s="375"/>
      <c r="Q3565" s="362">
        <f>SUM('NOVO HORIZONTE'!I3565)</f>
        <v>0</v>
      </c>
      <c r="R3565" s="363">
        <f t="shared" si="464"/>
        <v>0</v>
      </c>
      <c r="S3565" s="153">
        <f t="shared" si="466"/>
        <v>0</v>
      </c>
      <c r="T3565" s="364"/>
    </row>
    <row r="3566" ht="12.75" hidden="1" spans="1:20">
      <c r="A3566" s="158">
        <v>101645</v>
      </c>
      <c r="B3566" s="100" t="s">
        <v>252</v>
      </c>
      <c r="C3566" s="104" t="s">
        <v>3744</v>
      </c>
      <c r="D3566" s="94" t="s">
        <v>279</v>
      </c>
      <c r="E3566" s="95">
        <v>30.63</v>
      </c>
      <c r="F3566" s="96">
        <f t="shared" ref="F3566:F3629" si="468">IF(E3566=0,0,IF(P3566=0,ROUND(E3566*(1+E$13),2),ROUND(E3566*(1+E$12),2)))</f>
        <v>37.6</v>
      </c>
      <c r="G3566" s="107">
        <f>ROUND(SUM('NOVO HORIZONTE'!G3566),2)</f>
        <v>0</v>
      </c>
      <c r="H3566" s="107">
        <f t="shared" si="465"/>
        <v>0</v>
      </c>
      <c r="I3566" s="143">
        <f t="shared" ref="I3566:I3629" si="469">IF(ISBLANK(G3566),0,ROUND(G3566*H3566,2))</f>
        <v>0</v>
      </c>
      <c r="J3566" s="142"/>
      <c r="K3566" s="228"/>
      <c r="L3566" s="7" t="str">
        <f t="shared" ref="L3566:L3629" si="470">IF(K3566="X","x",IF(K3566="xx","x",IF(I3566&gt;0,"x","")))</f>
        <v/>
      </c>
      <c r="M3566" s="7" t="str">
        <f t="shared" ref="M3566:M3629" si="471">IF(K3566="X","x",IF(K3566="xx","x",IF(I3566&gt;0,"x","")))</f>
        <v/>
      </c>
      <c r="N3566" s="7" t="str">
        <f t="shared" si="467"/>
        <v/>
      </c>
      <c r="O3566" s="144"/>
      <c r="P3566" s="355">
        <v>0</v>
      </c>
      <c r="Q3566" s="362">
        <f>SUM('NOVO HORIZONTE'!I3566)</f>
        <v>0</v>
      </c>
      <c r="R3566" s="363">
        <f t="shared" ref="R3566:R3629" si="472">I3566-Q3566</f>
        <v>0</v>
      </c>
      <c r="S3566" s="153">
        <f t="shared" si="466"/>
        <v>0</v>
      </c>
      <c r="T3566" s="364"/>
    </row>
    <row r="3567" ht="12.75" hidden="1" spans="1:20">
      <c r="A3567" s="158">
        <v>101646</v>
      </c>
      <c r="B3567" s="100" t="s">
        <v>252</v>
      </c>
      <c r="C3567" s="104" t="s">
        <v>3745</v>
      </c>
      <c r="D3567" s="94" t="s">
        <v>279</v>
      </c>
      <c r="E3567" s="95">
        <v>40.63</v>
      </c>
      <c r="F3567" s="96">
        <f t="shared" si="468"/>
        <v>49.87</v>
      </c>
      <c r="G3567" s="107">
        <f>ROUND(SUM('NOVO HORIZONTE'!G3567),2)</f>
        <v>0</v>
      </c>
      <c r="H3567" s="107">
        <f t="shared" ref="H3567:H3630" si="473">IF(G3567=0,0,F3567)</f>
        <v>0</v>
      </c>
      <c r="I3567" s="143">
        <f t="shared" si="469"/>
        <v>0</v>
      </c>
      <c r="J3567" s="142"/>
      <c r="K3567" s="228"/>
      <c r="L3567" s="7" t="str">
        <f t="shared" si="470"/>
        <v/>
      </c>
      <c r="M3567" s="7" t="str">
        <f t="shared" si="471"/>
        <v/>
      </c>
      <c r="N3567" s="7" t="str">
        <f t="shared" si="467"/>
        <v/>
      </c>
      <c r="O3567" s="144"/>
      <c r="P3567" s="355">
        <v>0</v>
      </c>
      <c r="Q3567" s="362">
        <f>SUM('NOVO HORIZONTE'!I3567)</f>
        <v>0</v>
      </c>
      <c r="R3567" s="363">
        <f t="shared" si="472"/>
        <v>0</v>
      </c>
      <c r="S3567" s="153">
        <f t="shared" si="466"/>
        <v>0</v>
      </c>
      <c r="T3567" s="364"/>
    </row>
    <row r="3568" ht="12.75" hidden="1" spans="1:20">
      <c r="A3568" s="158">
        <v>101647</v>
      </c>
      <c r="B3568" s="100" t="s">
        <v>252</v>
      </c>
      <c r="C3568" s="104" t="s">
        <v>3746</v>
      </c>
      <c r="D3568" s="94" t="s">
        <v>279</v>
      </c>
      <c r="E3568" s="95">
        <v>74.49</v>
      </c>
      <c r="F3568" s="96">
        <f t="shared" si="468"/>
        <v>91.43</v>
      </c>
      <c r="G3568" s="107">
        <f>ROUND(SUM('NOVO HORIZONTE'!G3568),2)</f>
        <v>0</v>
      </c>
      <c r="H3568" s="107">
        <f t="shared" si="473"/>
        <v>0</v>
      </c>
      <c r="I3568" s="143">
        <f t="shared" si="469"/>
        <v>0</v>
      </c>
      <c r="J3568" s="142"/>
      <c r="K3568" s="228"/>
      <c r="L3568" s="7" t="str">
        <f t="shared" si="470"/>
        <v/>
      </c>
      <c r="M3568" s="7" t="str">
        <f t="shared" si="471"/>
        <v/>
      </c>
      <c r="N3568" s="7" t="str">
        <f t="shared" si="467"/>
        <v/>
      </c>
      <c r="O3568" s="144"/>
      <c r="P3568" s="355">
        <v>0</v>
      </c>
      <c r="Q3568" s="362">
        <f>SUM('NOVO HORIZONTE'!I3568)</f>
        <v>0</v>
      </c>
      <c r="R3568" s="363">
        <f t="shared" si="472"/>
        <v>0</v>
      </c>
      <c r="S3568" s="153">
        <f t="shared" si="466"/>
        <v>0</v>
      </c>
      <c r="T3568" s="364"/>
    </row>
    <row r="3569" ht="12.75" hidden="1" spans="1:20">
      <c r="A3569" s="154" t="s">
        <v>3747</v>
      </c>
      <c r="B3569" s="100"/>
      <c r="C3569" s="161" t="s">
        <v>3748</v>
      </c>
      <c r="D3569" s="94">
        <v>0</v>
      </c>
      <c r="E3569" s="95">
        <v>0</v>
      </c>
      <c r="F3569" s="96">
        <f t="shared" si="468"/>
        <v>0</v>
      </c>
      <c r="G3569" s="187">
        <f>ROUND(SUM('NOVO HORIZONTE'!G3569),2)</f>
        <v>0</v>
      </c>
      <c r="H3569" s="187">
        <f t="shared" si="473"/>
        <v>0</v>
      </c>
      <c r="I3569" s="188">
        <f t="shared" si="469"/>
        <v>0</v>
      </c>
      <c r="J3569" s="142"/>
      <c r="K3569" s="145" t="str">
        <f>IF(OR(SUM(I3570:I3590)&gt;0,SUM(I3570:I3590)&gt;0),"xx","")</f>
        <v/>
      </c>
      <c r="L3569" s="7" t="str">
        <f t="shared" si="470"/>
        <v/>
      </c>
      <c r="M3569" s="7" t="str">
        <f t="shared" si="471"/>
        <v/>
      </c>
      <c r="N3569" s="7" t="str">
        <f t="shared" si="467"/>
        <v/>
      </c>
      <c r="O3569" s="144"/>
      <c r="P3569" s="375"/>
      <c r="Q3569" s="362">
        <f>SUM('NOVO HORIZONTE'!I3569)</f>
        <v>0</v>
      </c>
      <c r="R3569" s="363">
        <f t="shared" si="472"/>
        <v>0</v>
      </c>
      <c r="S3569" s="153">
        <f t="shared" si="466"/>
        <v>0</v>
      </c>
      <c r="T3569" s="364"/>
    </row>
    <row r="3570" ht="22.5" hidden="1" spans="1:20">
      <c r="A3570" s="158">
        <v>102085</v>
      </c>
      <c r="B3570" s="100" t="s">
        <v>252</v>
      </c>
      <c r="C3570" s="104" t="s">
        <v>3749</v>
      </c>
      <c r="D3570" s="94" t="s">
        <v>279</v>
      </c>
      <c r="E3570" s="95">
        <v>228.92</v>
      </c>
      <c r="F3570" s="96">
        <f t="shared" si="468"/>
        <v>280.98</v>
      </c>
      <c r="G3570" s="107">
        <f>ROUND(SUM('NOVO HORIZONTE'!G3570),2)</f>
        <v>0</v>
      </c>
      <c r="H3570" s="107">
        <f t="shared" si="473"/>
        <v>0</v>
      </c>
      <c r="I3570" s="143">
        <f t="shared" si="469"/>
        <v>0</v>
      </c>
      <c r="J3570" s="142"/>
      <c r="K3570" s="228"/>
      <c r="L3570" s="7" t="str">
        <f t="shared" si="470"/>
        <v/>
      </c>
      <c r="M3570" s="7" t="str">
        <f t="shared" si="471"/>
        <v/>
      </c>
      <c r="N3570" s="7" t="str">
        <f t="shared" si="467"/>
        <v/>
      </c>
      <c r="O3570" s="144"/>
      <c r="P3570" s="355">
        <v>0</v>
      </c>
      <c r="Q3570" s="362">
        <f>SUM('NOVO HORIZONTE'!I3570)</f>
        <v>0</v>
      </c>
      <c r="R3570" s="363">
        <f t="shared" si="472"/>
        <v>0</v>
      </c>
      <c r="S3570" s="153">
        <f t="shared" si="466"/>
        <v>0</v>
      </c>
      <c r="T3570" s="364"/>
    </row>
    <row r="3571" ht="22.5" hidden="1" spans="1:20">
      <c r="A3571" s="158">
        <v>97605</v>
      </c>
      <c r="B3571" s="100" t="s">
        <v>252</v>
      </c>
      <c r="C3571" s="104" t="s">
        <v>3750</v>
      </c>
      <c r="D3571" s="94" t="s">
        <v>279</v>
      </c>
      <c r="E3571" s="95">
        <v>105.71</v>
      </c>
      <c r="F3571" s="96">
        <f t="shared" si="468"/>
        <v>129.75</v>
      </c>
      <c r="G3571" s="107">
        <f>ROUND(SUM('NOVO HORIZONTE'!G3571),2)</f>
        <v>0</v>
      </c>
      <c r="H3571" s="107">
        <f t="shared" si="473"/>
        <v>0</v>
      </c>
      <c r="I3571" s="143">
        <f t="shared" si="469"/>
        <v>0</v>
      </c>
      <c r="J3571" s="142"/>
      <c r="K3571" s="228"/>
      <c r="L3571" s="7" t="str">
        <f t="shared" si="470"/>
        <v/>
      </c>
      <c r="M3571" s="7" t="str">
        <f t="shared" si="471"/>
        <v/>
      </c>
      <c r="N3571" s="7" t="str">
        <f t="shared" si="467"/>
        <v/>
      </c>
      <c r="O3571" s="144"/>
      <c r="P3571" s="355">
        <v>0</v>
      </c>
      <c r="Q3571" s="362">
        <f>SUM('NOVO HORIZONTE'!I3571)</f>
        <v>0</v>
      </c>
      <c r="R3571" s="363">
        <f t="shared" si="472"/>
        <v>0</v>
      </c>
      <c r="S3571" s="153">
        <f t="shared" si="466"/>
        <v>0</v>
      </c>
      <c r="T3571" s="364"/>
    </row>
    <row r="3572" ht="22.5" hidden="1" spans="1:20">
      <c r="A3572" s="158">
        <v>101654</v>
      </c>
      <c r="B3572" s="100" t="s">
        <v>252</v>
      </c>
      <c r="C3572" s="104" t="s">
        <v>3751</v>
      </c>
      <c r="D3572" s="94" t="s">
        <v>279</v>
      </c>
      <c r="E3572" s="95">
        <v>292.29</v>
      </c>
      <c r="F3572" s="96">
        <f t="shared" si="468"/>
        <v>358.76</v>
      </c>
      <c r="G3572" s="107">
        <f>ROUND(SUM('NOVO HORIZONTE'!G3572),2)</f>
        <v>0</v>
      </c>
      <c r="H3572" s="107">
        <f t="shared" si="473"/>
        <v>0</v>
      </c>
      <c r="I3572" s="143">
        <f t="shared" si="469"/>
        <v>0</v>
      </c>
      <c r="J3572" s="142"/>
      <c r="K3572" s="228"/>
      <c r="L3572" s="7" t="str">
        <f t="shared" si="470"/>
        <v/>
      </c>
      <c r="M3572" s="7" t="str">
        <f t="shared" si="471"/>
        <v/>
      </c>
      <c r="N3572" s="7" t="str">
        <f t="shared" si="467"/>
        <v/>
      </c>
      <c r="O3572" s="144"/>
      <c r="P3572" s="355">
        <v>0</v>
      </c>
      <c r="Q3572" s="362">
        <f>SUM('NOVO HORIZONTE'!I3572)</f>
        <v>0</v>
      </c>
      <c r="R3572" s="363">
        <f t="shared" si="472"/>
        <v>0</v>
      </c>
      <c r="S3572" s="153">
        <f t="shared" si="466"/>
        <v>0</v>
      </c>
      <c r="T3572" s="364"/>
    </row>
    <row r="3573" ht="22.5" hidden="1" spans="1:20">
      <c r="A3573" s="158">
        <v>101655</v>
      </c>
      <c r="B3573" s="100" t="s">
        <v>252</v>
      </c>
      <c r="C3573" s="104" t="s">
        <v>3752</v>
      </c>
      <c r="D3573" s="94" t="s">
        <v>279</v>
      </c>
      <c r="E3573" s="95">
        <v>473.09</v>
      </c>
      <c r="F3573" s="96">
        <f t="shared" si="468"/>
        <v>580.67</v>
      </c>
      <c r="G3573" s="107">
        <f>ROUND(SUM('NOVO HORIZONTE'!G3573),2)</f>
        <v>0</v>
      </c>
      <c r="H3573" s="107">
        <f t="shared" si="473"/>
        <v>0</v>
      </c>
      <c r="I3573" s="143">
        <f t="shared" si="469"/>
        <v>0</v>
      </c>
      <c r="J3573" s="142"/>
      <c r="K3573" s="228"/>
      <c r="L3573" s="7" t="str">
        <f t="shared" si="470"/>
        <v/>
      </c>
      <c r="M3573" s="7" t="str">
        <f t="shared" si="471"/>
        <v/>
      </c>
      <c r="N3573" s="7" t="str">
        <f t="shared" si="467"/>
        <v/>
      </c>
      <c r="O3573" s="144"/>
      <c r="P3573" s="355">
        <v>0</v>
      </c>
      <c r="Q3573" s="362">
        <f>SUM('NOVO HORIZONTE'!I3573)</f>
        <v>0</v>
      </c>
      <c r="R3573" s="363">
        <f t="shared" si="472"/>
        <v>0</v>
      </c>
      <c r="S3573" s="153">
        <f t="shared" si="466"/>
        <v>0</v>
      </c>
      <c r="T3573" s="364"/>
    </row>
    <row r="3574" ht="22.5" hidden="1" spans="1:20">
      <c r="A3574" s="158">
        <v>101656</v>
      </c>
      <c r="B3574" s="100" t="s">
        <v>252</v>
      </c>
      <c r="C3574" s="104" t="s">
        <v>3753</v>
      </c>
      <c r="D3574" s="94" t="s">
        <v>279</v>
      </c>
      <c r="E3574" s="95">
        <v>515.31</v>
      </c>
      <c r="F3574" s="96">
        <f t="shared" si="468"/>
        <v>632.49</v>
      </c>
      <c r="G3574" s="107">
        <f>ROUND(SUM('NOVO HORIZONTE'!G3574),2)</f>
        <v>0</v>
      </c>
      <c r="H3574" s="107">
        <f t="shared" si="473"/>
        <v>0</v>
      </c>
      <c r="I3574" s="143">
        <f t="shared" si="469"/>
        <v>0</v>
      </c>
      <c r="J3574" s="142"/>
      <c r="K3574" s="228"/>
      <c r="L3574" s="7" t="str">
        <f t="shared" si="470"/>
        <v/>
      </c>
      <c r="M3574" s="7" t="str">
        <f t="shared" si="471"/>
        <v/>
      </c>
      <c r="N3574" s="7" t="str">
        <f t="shared" si="467"/>
        <v/>
      </c>
      <c r="O3574" s="144"/>
      <c r="P3574" s="355">
        <v>0</v>
      </c>
      <c r="Q3574" s="362">
        <f>SUM('NOVO HORIZONTE'!I3574)</f>
        <v>0</v>
      </c>
      <c r="R3574" s="363">
        <f t="shared" si="472"/>
        <v>0</v>
      </c>
      <c r="S3574" s="153">
        <f t="shared" si="466"/>
        <v>0</v>
      </c>
      <c r="T3574" s="364"/>
    </row>
    <row r="3575" ht="22.5" hidden="1" spans="1:20">
      <c r="A3575" s="158">
        <v>101657</v>
      </c>
      <c r="B3575" s="100" t="s">
        <v>252</v>
      </c>
      <c r="C3575" s="104" t="s">
        <v>3754</v>
      </c>
      <c r="D3575" s="94" t="s">
        <v>279</v>
      </c>
      <c r="E3575" s="95">
        <v>605.23</v>
      </c>
      <c r="F3575" s="96">
        <f t="shared" si="468"/>
        <v>742.86</v>
      </c>
      <c r="G3575" s="107">
        <f>ROUND(SUM('NOVO HORIZONTE'!G3575),2)</f>
        <v>0</v>
      </c>
      <c r="H3575" s="107">
        <f t="shared" si="473"/>
        <v>0</v>
      </c>
      <c r="I3575" s="143">
        <f t="shared" si="469"/>
        <v>0</v>
      </c>
      <c r="J3575" s="142"/>
      <c r="K3575" s="228"/>
      <c r="L3575" s="7" t="str">
        <f t="shared" si="470"/>
        <v/>
      </c>
      <c r="M3575" s="7" t="str">
        <f t="shared" si="471"/>
        <v/>
      </c>
      <c r="N3575" s="7" t="str">
        <f t="shared" si="467"/>
        <v/>
      </c>
      <c r="O3575" s="144"/>
      <c r="P3575" s="355">
        <v>0</v>
      </c>
      <c r="Q3575" s="362">
        <f>SUM('NOVO HORIZONTE'!I3575)</f>
        <v>0</v>
      </c>
      <c r="R3575" s="363">
        <f t="shared" si="472"/>
        <v>0</v>
      </c>
      <c r="S3575" s="153">
        <f t="shared" si="466"/>
        <v>0</v>
      </c>
      <c r="T3575" s="364"/>
    </row>
    <row r="3576" ht="22.5" hidden="1" spans="1:20">
      <c r="A3576" s="158">
        <v>101658</v>
      </c>
      <c r="B3576" s="100" t="s">
        <v>252</v>
      </c>
      <c r="C3576" s="104" t="s">
        <v>3755</v>
      </c>
      <c r="D3576" s="94" t="s">
        <v>279</v>
      </c>
      <c r="E3576" s="95">
        <v>790.12</v>
      </c>
      <c r="F3576" s="96">
        <f t="shared" si="468"/>
        <v>969.79</v>
      </c>
      <c r="G3576" s="107">
        <f>ROUND(SUM('NOVO HORIZONTE'!G3576),2)</f>
        <v>0</v>
      </c>
      <c r="H3576" s="107">
        <f t="shared" si="473"/>
        <v>0</v>
      </c>
      <c r="I3576" s="143">
        <f t="shared" si="469"/>
        <v>0</v>
      </c>
      <c r="J3576" s="142"/>
      <c r="K3576" s="228"/>
      <c r="L3576" s="7" t="str">
        <f t="shared" si="470"/>
        <v/>
      </c>
      <c r="M3576" s="7" t="str">
        <f t="shared" si="471"/>
        <v/>
      </c>
      <c r="N3576" s="7" t="str">
        <f t="shared" si="467"/>
        <v/>
      </c>
      <c r="O3576" s="144"/>
      <c r="P3576" s="355">
        <v>0</v>
      </c>
      <c r="Q3576" s="362">
        <f>SUM('NOVO HORIZONTE'!I3576)</f>
        <v>0</v>
      </c>
      <c r="R3576" s="363">
        <f t="shared" si="472"/>
        <v>0</v>
      </c>
      <c r="S3576" s="153">
        <f t="shared" si="466"/>
        <v>0</v>
      </c>
      <c r="T3576" s="364"/>
    </row>
    <row r="3577" ht="22.5" hidden="1" spans="1:20">
      <c r="A3577" s="158">
        <v>101659</v>
      </c>
      <c r="B3577" s="100" t="s">
        <v>252</v>
      </c>
      <c r="C3577" s="104" t="s">
        <v>3756</v>
      </c>
      <c r="D3577" s="94" t="s">
        <v>279</v>
      </c>
      <c r="E3577" s="95">
        <v>905.12</v>
      </c>
      <c r="F3577" s="96">
        <f t="shared" si="468"/>
        <v>1110.94</v>
      </c>
      <c r="G3577" s="107">
        <f>ROUND(SUM('NOVO HORIZONTE'!G3577),2)</f>
        <v>0</v>
      </c>
      <c r="H3577" s="107">
        <f t="shared" si="473"/>
        <v>0</v>
      </c>
      <c r="I3577" s="143">
        <f t="shared" si="469"/>
        <v>0</v>
      </c>
      <c r="J3577" s="142"/>
      <c r="K3577" s="228"/>
      <c r="L3577" s="7" t="str">
        <f t="shared" si="470"/>
        <v/>
      </c>
      <c r="M3577" s="7" t="str">
        <f t="shared" si="471"/>
        <v/>
      </c>
      <c r="N3577" s="7" t="str">
        <f t="shared" si="467"/>
        <v/>
      </c>
      <c r="O3577" s="144"/>
      <c r="P3577" s="355">
        <v>0</v>
      </c>
      <c r="Q3577" s="362">
        <f>SUM('NOVO HORIZONTE'!I3577)</f>
        <v>0</v>
      </c>
      <c r="R3577" s="363">
        <f t="shared" si="472"/>
        <v>0</v>
      </c>
      <c r="S3577" s="153">
        <f t="shared" si="466"/>
        <v>0</v>
      </c>
      <c r="T3577" s="364"/>
    </row>
    <row r="3578" ht="22.5" hidden="1" spans="1:20">
      <c r="A3578" s="158">
        <v>101660</v>
      </c>
      <c r="B3578" s="100" t="s">
        <v>252</v>
      </c>
      <c r="C3578" s="104" t="s">
        <v>3757</v>
      </c>
      <c r="D3578" s="94" t="s">
        <v>279</v>
      </c>
      <c r="E3578" s="95">
        <v>1447.98</v>
      </c>
      <c r="F3578" s="96">
        <f t="shared" si="468"/>
        <v>1777.25</v>
      </c>
      <c r="G3578" s="107">
        <f>ROUND(SUM('NOVO HORIZONTE'!G3578),2)</f>
        <v>0</v>
      </c>
      <c r="H3578" s="107">
        <f t="shared" si="473"/>
        <v>0</v>
      </c>
      <c r="I3578" s="143">
        <f t="shared" si="469"/>
        <v>0</v>
      </c>
      <c r="J3578" s="142"/>
      <c r="K3578" s="228"/>
      <c r="L3578" s="7" t="str">
        <f t="shared" si="470"/>
        <v/>
      </c>
      <c r="M3578" s="7" t="str">
        <f t="shared" si="471"/>
        <v/>
      </c>
      <c r="N3578" s="7" t="str">
        <f t="shared" si="467"/>
        <v/>
      </c>
      <c r="O3578" s="144"/>
      <c r="P3578" s="355">
        <v>0</v>
      </c>
      <c r="Q3578" s="362">
        <f>SUM('NOVO HORIZONTE'!I3578)</f>
        <v>0</v>
      </c>
      <c r="R3578" s="363">
        <f t="shared" si="472"/>
        <v>0</v>
      </c>
      <c r="S3578" s="153">
        <f t="shared" si="466"/>
        <v>0</v>
      </c>
      <c r="T3578" s="364"/>
    </row>
    <row r="3579" ht="22.5" hidden="1" spans="1:20">
      <c r="A3579" s="158">
        <v>97606</v>
      </c>
      <c r="B3579" s="100" t="s">
        <v>252</v>
      </c>
      <c r="C3579" s="104" t="s">
        <v>3758</v>
      </c>
      <c r="D3579" s="94" t="s">
        <v>279</v>
      </c>
      <c r="E3579" s="95">
        <v>114.57</v>
      </c>
      <c r="F3579" s="96">
        <f t="shared" si="468"/>
        <v>140.62</v>
      </c>
      <c r="G3579" s="107">
        <f>ROUND(SUM('NOVO HORIZONTE'!G3579),2)</f>
        <v>0</v>
      </c>
      <c r="H3579" s="107">
        <f t="shared" si="473"/>
        <v>0</v>
      </c>
      <c r="I3579" s="143">
        <f t="shared" si="469"/>
        <v>0</v>
      </c>
      <c r="J3579" s="142"/>
      <c r="K3579" s="228"/>
      <c r="L3579" s="7" t="str">
        <f t="shared" si="470"/>
        <v/>
      </c>
      <c r="M3579" s="7" t="str">
        <f t="shared" si="471"/>
        <v/>
      </c>
      <c r="N3579" s="7" t="str">
        <f t="shared" si="467"/>
        <v/>
      </c>
      <c r="O3579" s="144"/>
      <c r="P3579" s="355">
        <v>0</v>
      </c>
      <c r="Q3579" s="362">
        <f>SUM('NOVO HORIZONTE'!I3579)</f>
        <v>0</v>
      </c>
      <c r="R3579" s="363">
        <f t="shared" si="472"/>
        <v>0</v>
      </c>
      <c r="S3579" s="153">
        <f t="shared" si="466"/>
        <v>0</v>
      </c>
      <c r="T3579" s="364"/>
    </row>
    <row r="3580" ht="22.5" hidden="1" spans="1:20">
      <c r="A3580" s="158">
        <v>97607</v>
      </c>
      <c r="B3580" s="100" t="s">
        <v>252</v>
      </c>
      <c r="C3580" s="104" t="s">
        <v>3759</v>
      </c>
      <c r="D3580" s="94" t="s">
        <v>279</v>
      </c>
      <c r="E3580" s="95">
        <v>127.64</v>
      </c>
      <c r="F3580" s="96">
        <f t="shared" si="468"/>
        <v>156.67</v>
      </c>
      <c r="G3580" s="107">
        <f>ROUND(SUM('NOVO HORIZONTE'!G3580),2)</f>
        <v>0</v>
      </c>
      <c r="H3580" s="107">
        <f t="shared" si="473"/>
        <v>0</v>
      </c>
      <c r="I3580" s="143">
        <f t="shared" si="469"/>
        <v>0</v>
      </c>
      <c r="J3580" s="142"/>
      <c r="K3580" s="228"/>
      <c r="L3580" s="7" t="str">
        <f t="shared" si="470"/>
        <v/>
      </c>
      <c r="M3580" s="7" t="str">
        <f t="shared" si="471"/>
        <v/>
      </c>
      <c r="N3580" s="7" t="str">
        <f t="shared" si="467"/>
        <v/>
      </c>
      <c r="O3580" s="144"/>
      <c r="P3580" s="355">
        <v>0</v>
      </c>
      <c r="Q3580" s="362">
        <f>SUM('NOVO HORIZONTE'!I3580)</f>
        <v>0</v>
      </c>
      <c r="R3580" s="363">
        <f t="shared" si="472"/>
        <v>0</v>
      </c>
      <c r="S3580" s="153">
        <f t="shared" si="466"/>
        <v>0</v>
      </c>
      <c r="T3580" s="364"/>
    </row>
    <row r="3581" ht="22.5" hidden="1" spans="1:20">
      <c r="A3581" s="158">
        <v>97608</v>
      </c>
      <c r="B3581" s="100" t="s">
        <v>252</v>
      </c>
      <c r="C3581" s="104" t="s">
        <v>3760</v>
      </c>
      <c r="D3581" s="94" t="s">
        <v>279</v>
      </c>
      <c r="E3581" s="95">
        <v>136.5</v>
      </c>
      <c r="F3581" s="96">
        <f t="shared" si="468"/>
        <v>167.54</v>
      </c>
      <c r="G3581" s="107">
        <f>ROUND(SUM('NOVO HORIZONTE'!G3581),2)</f>
        <v>0</v>
      </c>
      <c r="H3581" s="107">
        <f t="shared" si="473"/>
        <v>0</v>
      </c>
      <c r="I3581" s="143">
        <f t="shared" si="469"/>
        <v>0</v>
      </c>
      <c r="J3581" s="142"/>
      <c r="K3581" s="228"/>
      <c r="L3581" s="7" t="str">
        <f t="shared" si="470"/>
        <v/>
      </c>
      <c r="M3581" s="7" t="str">
        <f t="shared" si="471"/>
        <v/>
      </c>
      <c r="N3581" s="7" t="str">
        <f t="shared" si="467"/>
        <v/>
      </c>
      <c r="O3581" s="144"/>
      <c r="P3581" s="355">
        <v>0</v>
      </c>
      <c r="Q3581" s="362">
        <f>SUM('NOVO HORIZONTE'!I3581)</f>
        <v>0</v>
      </c>
      <c r="R3581" s="363">
        <f t="shared" si="472"/>
        <v>0</v>
      </c>
      <c r="S3581" s="153">
        <f t="shared" si="466"/>
        <v>0</v>
      </c>
      <c r="T3581" s="364"/>
    </row>
    <row r="3582" ht="12.75" hidden="1" spans="1:20">
      <c r="A3582" s="158">
        <v>100902</v>
      </c>
      <c r="B3582" s="100" t="s">
        <v>252</v>
      </c>
      <c r="C3582" s="104" t="s">
        <v>3761</v>
      </c>
      <c r="D3582" s="94" t="s">
        <v>279</v>
      </c>
      <c r="E3582" s="95">
        <v>29.72</v>
      </c>
      <c r="F3582" s="96">
        <f t="shared" si="468"/>
        <v>36.48</v>
      </c>
      <c r="G3582" s="107">
        <f>ROUND(SUM('NOVO HORIZONTE'!G3582),2)</f>
        <v>0</v>
      </c>
      <c r="H3582" s="107">
        <f t="shared" si="473"/>
        <v>0</v>
      </c>
      <c r="I3582" s="143">
        <f t="shared" si="469"/>
        <v>0</v>
      </c>
      <c r="J3582" s="142"/>
      <c r="K3582" s="228"/>
      <c r="L3582" s="7" t="str">
        <f t="shared" si="470"/>
        <v/>
      </c>
      <c r="M3582" s="7" t="str">
        <f t="shared" si="471"/>
        <v/>
      </c>
      <c r="N3582" s="7" t="str">
        <f t="shared" si="467"/>
        <v/>
      </c>
      <c r="O3582" s="144"/>
      <c r="P3582" s="355">
        <v>0</v>
      </c>
      <c r="Q3582" s="362">
        <f>SUM('NOVO HORIZONTE'!I3582)</f>
        <v>0</v>
      </c>
      <c r="R3582" s="363">
        <f t="shared" si="472"/>
        <v>0</v>
      </c>
      <c r="S3582" s="153">
        <f t="shared" si="466"/>
        <v>0</v>
      </c>
      <c r="T3582" s="364"/>
    </row>
    <row r="3583" ht="12.75" hidden="1" spans="1:20">
      <c r="A3583" s="158">
        <v>100903</v>
      </c>
      <c r="B3583" s="100" t="s">
        <v>252</v>
      </c>
      <c r="C3583" s="104" t="s">
        <v>3762</v>
      </c>
      <c r="D3583" s="94" t="s">
        <v>279</v>
      </c>
      <c r="E3583" s="95">
        <v>34.54</v>
      </c>
      <c r="F3583" s="96">
        <f t="shared" si="468"/>
        <v>42.39</v>
      </c>
      <c r="G3583" s="107">
        <f>ROUND(SUM('NOVO HORIZONTE'!G3583),2)</f>
        <v>0</v>
      </c>
      <c r="H3583" s="107">
        <f t="shared" si="473"/>
        <v>0</v>
      </c>
      <c r="I3583" s="143">
        <f t="shared" si="469"/>
        <v>0</v>
      </c>
      <c r="J3583" s="142"/>
      <c r="K3583" s="228"/>
      <c r="L3583" s="7" t="str">
        <f t="shared" si="470"/>
        <v/>
      </c>
      <c r="M3583" s="7" t="str">
        <f t="shared" si="471"/>
        <v/>
      </c>
      <c r="N3583" s="7" t="str">
        <f t="shared" si="467"/>
        <v/>
      </c>
      <c r="O3583" s="144"/>
      <c r="P3583" s="355">
        <v>0</v>
      </c>
      <c r="Q3583" s="362">
        <f>SUM('NOVO HORIZONTE'!I3583)</f>
        <v>0</v>
      </c>
      <c r="R3583" s="363">
        <f t="shared" si="472"/>
        <v>0</v>
      </c>
      <c r="S3583" s="153">
        <f t="shared" si="466"/>
        <v>0</v>
      </c>
      <c r="T3583" s="364"/>
    </row>
    <row r="3584" ht="22.5" hidden="1" spans="1:20">
      <c r="A3584" s="158">
        <v>100904</v>
      </c>
      <c r="B3584" s="100" t="s">
        <v>252</v>
      </c>
      <c r="C3584" s="104" t="s">
        <v>3763</v>
      </c>
      <c r="D3584" s="94" t="s">
        <v>279</v>
      </c>
      <c r="E3584" s="95">
        <v>99.02</v>
      </c>
      <c r="F3584" s="96">
        <f t="shared" si="468"/>
        <v>121.54</v>
      </c>
      <c r="G3584" s="107">
        <f>ROUND(SUM('NOVO HORIZONTE'!G3584),2)</f>
        <v>0</v>
      </c>
      <c r="H3584" s="107">
        <f t="shared" si="473"/>
        <v>0</v>
      </c>
      <c r="I3584" s="143">
        <f t="shared" si="469"/>
        <v>0</v>
      </c>
      <c r="J3584" s="142"/>
      <c r="K3584" s="228"/>
      <c r="L3584" s="7" t="str">
        <f t="shared" si="470"/>
        <v/>
      </c>
      <c r="M3584" s="7" t="str">
        <f t="shared" si="471"/>
        <v/>
      </c>
      <c r="N3584" s="7" t="str">
        <f t="shared" si="467"/>
        <v/>
      </c>
      <c r="O3584" s="144"/>
      <c r="P3584" s="355">
        <v>0</v>
      </c>
      <c r="Q3584" s="362">
        <f>SUM('NOVO HORIZONTE'!I3584)</f>
        <v>0</v>
      </c>
      <c r="R3584" s="363">
        <f t="shared" si="472"/>
        <v>0</v>
      </c>
      <c r="S3584" s="153">
        <f t="shared" si="466"/>
        <v>0</v>
      </c>
      <c r="T3584" s="364"/>
    </row>
    <row r="3585" ht="22.5" hidden="1" spans="1:20">
      <c r="A3585" s="158">
        <v>100905</v>
      </c>
      <c r="B3585" s="100" t="s">
        <v>252</v>
      </c>
      <c r="C3585" s="104" t="s">
        <v>3764</v>
      </c>
      <c r="D3585" s="94" t="s">
        <v>279</v>
      </c>
      <c r="E3585" s="95">
        <v>266.4</v>
      </c>
      <c r="F3585" s="96">
        <f t="shared" si="468"/>
        <v>326.98</v>
      </c>
      <c r="G3585" s="107">
        <f>ROUND(SUM('NOVO HORIZONTE'!G3585),2)</f>
        <v>0</v>
      </c>
      <c r="H3585" s="107">
        <f t="shared" si="473"/>
        <v>0</v>
      </c>
      <c r="I3585" s="143">
        <f t="shared" si="469"/>
        <v>0</v>
      </c>
      <c r="J3585" s="142"/>
      <c r="K3585" s="228"/>
      <c r="L3585" s="7" t="str">
        <f t="shared" si="470"/>
        <v/>
      </c>
      <c r="M3585" s="7" t="str">
        <f t="shared" si="471"/>
        <v/>
      </c>
      <c r="N3585" s="7" t="str">
        <f t="shared" si="467"/>
        <v/>
      </c>
      <c r="O3585" s="144"/>
      <c r="P3585" s="355">
        <v>0</v>
      </c>
      <c r="Q3585" s="362">
        <f>SUM('NOVO HORIZONTE'!I3585)</f>
        <v>0</v>
      </c>
      <c r="R3585" s="363">
        <f t="shared" si="472"/>
        <v>0</v>
      </c>
      <c r="S3585" s="153">
        <f t="shared" si="466"/>
        <v>0</v>
      </c>
      <c r="T3585" s="364"/>
    </row>
    <row r="3586" ht="22.5" hidden="1" spans="1:20">
      <c r="A3586" s="158">
        <v>100906</v>
      </c>
      <c r="B3586" s="100" t="s">
        <v>252</v>
      </c>
      <c r="C3586" s="104" t="s">
        <v>3765</v>
      </c>
      <c r="D3586" s="94" t="s">
        <v>279</v>
      </c>
      <c r="E3586" s="95">
        <v>361.6</v>
      </c>
      <c r="F3586" s="96">
        <f t="shared" si="468"/>
        <v>443.83</v>
      </c>
      <c r="G3586" s="107">
        <f>ROUND(SUM('NOVO HORIZONTE'!G3586),2)</f>
        <v>0</v>
      </c>
      <c r="H3586" s="107">
        <f t="shared" si="473"/>
        <v>0</v>
      </c>
      <c r="I3586" s="143">
        <f t="shared" si="469"/>
        <v>0</v>
      </c>
      <c r="J3586" s="142"/>
      <c r="K3586" s="228"/>
      <c r="L3586" s="7" t="str">
        <f t="shared" si="470"/>
        <v/>
      </c>
      <c r="M3586" s="7" t="str">
        <f t="shared" si="471"/>
        <v/>
      </c>
      <c r="N3586" s="7" t="str">
        <f t="shared" si="467"/>
        <v/>
      </c>
      <c r="O3586" s="144"/>
      <c r="P3586" s="355">
        <v>0</v>
      </c>
      <c r="Q3586" s="362">
        <f>SUM('NOVO HORIZONTE'!I3586)</f>
        <v>0</v>
      </c>
      <c r="R3586" s="363">
        <f t="shared" si="472"/>
        <v>0</v>
      </c>
      <c r="S3586" s="153">
        <f t="shared" si="466"/>
        <v>0</v>
      </c>
      <c r="T3586" s="364"/>
    </row>
    <row r="3587" ht="22.5" hidden="1" spans="1:20">
      <c r="A3587" s="158">
        <v>100919</v>
      </c>
      <c r="B3587" s="100" t="s">
        <v>252</v>
      </c>
      <c r="C3587" s="104" t="s">
        <v>3766</v>
      </c>
      <c r="D3587" s="94" t="s">
        <v>279</v>
      </c>
      <c r="E3587" s="95">
        <v>73.05</v>
      </c>
      <c r="F3587" s="96">
        <f t="shared" si="468"/>
        <v>89.66</v>
      </c>
      <c r="G3587" s="107">
        <f>ROUND(SUM('NOVO HORIZONTE'!G3587),2)</f>
        <v>0</v>
      </c>
      <c r="H3587" s="107">
        <f t="shared" si="473"/>
        <v>0</v>
      </c>
      <c r="I3587" s="143">
        <f t="shared" si="469"/>
        <v>0</v>
      </c>
      <c r="J3587" s="142"/>
      <c r="K3587" s="145"/>
      <c r="L3587" s="7" t="str">
        <f t="shared" si="470"/>
        <v/>
      </c>
      <c r="M3587" s="7" t="str">
        <f t="shared" si="471"/>
        <v/>
      </c>
      <c r="N3587" s="7" t="str">
        <f t="shared" si="467"/>
        <v/>
      </c>
      <c r="O3587" s="144"/>
      <c r="P3587" s="355">
        <v>0</v>
      </c>
      <c r="Q3587" s="362">
        <f>SUM('NOVO HORIZONTE'!I3587)</f>
        <v>0</v>
      </c>
      <c r="R3587" s="363">
        <f t="shared" si="472"/>
        <v>0</v>
      </c>
      <c r="S3587" s="153">
        <f t="shared" si="466"/>
        <v>0</v>
      </c>
      <c r="T3587" s="364"/>
    </row>
    <row r="3588" ht="22.5" hidden="1" spans="1:20">
      <c r="A3588" s="158">
        <v>100920</v>
      </c>
      <c r="B3588" s="100" t="s">
        <v>252</v>
      </c>
      <c r="C3588" s="104" t="s">
        <v>3767</v>
      </c>
      <c r="D3588" s="94" t="s">
        <v>279</v>
      </c>
      <c r="E3588" s="95">
        <v>123.15</v>
      </c>
      <c r="F3588" s="96">
        <f t="shared" si="468"/>
        <v>151.15</v>
      </c>
      <c r="G3588" s="107">
        <f>ROUND(SUM('NOVO HORIZONTE'!G3588),2)</f>
        <v>0</v>
      </c>
      <c r="H3588" s="107">
        <f t="shared" si="473"/>
        <v>0</v>
      </c>
      <c r="I3588" s="143">
        <f t="shared" si="469"/>
        <v>0</v>
      </c>
      <c r="J3588" s="142"/>
      <c r="K3588" s="233"/>
      <c r="L3588" s="7" t="str">
        <f t="shared" si="470"/>
        <v/>
      </c>
      <c r="M3588" s="7" t="str">
        <f t="shared" si="471"/>
        <v/>
      </c>
      <c r="N3588" s="7" t="str">
        <f t="shared" si="467"/>
        <v/>
      </c>
      <c r="O3588" s="144"/>
      <c r="P3588" s="355">
        <v>0</v>
      </c>
      <c r="Q3588" s="362">
        <f>SUM('NOVO HORIZONTE'!I3588)</f>
        <v>0</v>
      </c>
      <c r="R3588" s="363">
        <f t="shared" si="472"/>
        <v>0</v>
      </c>
      <c r="S3588" s="153">
        <f t="shared" si="466"/>
        <v>0</v>
      </c>
      <c r="T3588" s="364"/>
    </row>
    <row r="3589" ht="12.75" hidden="1" spans="1:20">
      <c r="A3589" s="158">
        <v>97609</v>
      </c>
      <c r="B3589" s="100" t="s">
        <v>252</v>
      </c>
      <c r="C3589" s="104" t="s">
        <v>3768</v>
      </c>
      <c r="D3589" s="94" t="s">
        <v>279</v>
      </c>
      <c r="E3589" s="95">
        <v>18.36</v>
      </c>
      <c r="F3589" s="96">
        <f t="shared" si="468"/>
        <v>22.54</v>
      </c>
      <c r="G3589" s="107">
        <f>ROUND(SUM('NOVO HORIZONTE'!G3589),2)</f>
        <v>0</v>
      </c>
      <c r="H3589" s="107">
        <f t="shared" si="473"/>
        <v>0</v>
      </c>
      <c r="I3589" s="143">
        <f t="shared" si="469"/>
        <v>0</v>
      </c>
      <c r="J3589" s="142"/>
      <c r="K3589" s="233"/>
      <c r="L3589" s="7" t="str">
        <f t="shared" si="470"/>
        <v/>
      </c>
      <c r="M3589" s="7" t="str">
        <f t="shared" si="471"/>
        <v/>
      </c>
      <c r="N3589" s="7" t="str">
        <f t="shared" si="467"/>
        <v/>
      </c>
      <c r="O3589" s="144"/>
      <c r="P3589" s="355">
        <v>0</v>
      </c>
      <c r="Q3589" s="362">
        <f>SUM('NOVO HORIZONTE'!I3589)</f>
        <v>0</v>
      </c>
      <c r="R3589" s="363">
        <f t="shared" si="472"/>
        <v>0</v>
      </c>
      <c r="S3589" s="153">
        <f t="shared" si="466"/>
        <v>0</v>
      </c>
      <c r="T3589" s="364"/>
    </row>
    <row r="3590" ht="12.75" hidden="1" spans="1:20">
      <c r="A3590" s="158">
        <v>97610</v>
      </c>
      <c r="B3590" s="100" t="s">
        <v>252</v>
      </c>
      <c r="C3590" s="104" t="s">
        <v>3769</v>
      </c>
      <c r="D3590" s="94" t="s">
        <v>279</v>
      </c>
      <c r="E3590" s="95">
        <v>19.45</v>
      </c>
      <c r="F3590" s="96">
        <f t="shared" si="468"/>
        <v>23.87</v>
      </c>
      <c r="G3590" s="107">
        <f>ROUND(SUM('NOVO HORIZONTE'!G3590),2)</f>
        <v>0</v>
      </c>
      <c r="H3590" s="107">
        <f t="shared" si="473"/>
        <v>0</v>
      </c>
      <c r="I3590" s="143">
        <f t="shared" si="469"/>
        <v>0</v>
      </c>
      <c r="J3590" s="142"/>
      <c r="K3590" s="233"/>
      <c r="L3590" s="7" t="str">
        <f t="shared" si="470"/>
        <v/>
      </c>
      <c r="M3590" s="7" t="str">
        <f t="shared" si="471"/>
        <v/>
      </c>
      <c r="N3590" s="7" t="str">
        <f t="shared" si="467"/>
        <v/>
      </c>
      <c r="O3590" s="144"/>
      <c r="P3590" s="355">
        <v>0</v>
      </c>
      <c r="Q3590" s="362">
        <f>SUM('NOVO HORIZONTE'!I3590)</f>
        <v>0</v>
      </c>
      <c r="R3590" s="363">
        <f t="shared" si="472"/>
        <v>0</v>
      </c>
      <c r="S3590" s="153">
        <f t="shared" si="466"/>
        <v>0</v>
      </c>
      <c r="T3590" s="364"/>
    </row>
    <row r="3591" ht="12.75" spans="1:20">
      <c r="A3591" s="154" t="s">
        <v>3770</v>
      </c>
      <c r="B3591" s="100"/>
      <c r="C3591" s="161" t="s">
        <v>3771</v>
      </c>
      <c r="D3591" s="94">
        <v>0</v>
      </c>
      <c r="E3591" s="95">
        <v>0</v>
      </c>
      <c r="F3591" s="96">
        <f t="shared" si="468"/>
        <v>0</v>
      </c>
      <c r="G3591" s="187">
        <f>ROUND(SUM('NOVO HORIZONTE'!G3591),2)</f>
        <v>0</v>
      </c>
      <c r="H3591" s="187">
        <f t="shared" si="473"/>
        <v>0</v>
      </c>
      <c r="I3591" s="188">
        <f t="shared" si="469"/>
        <v>0</v>
      </c>
      <c r="J3591" s="142"/>
      <c r="K3591" s="145" t="str">
        <f>IF(OR(SUM(I3592:I3624)&gt;0,SUM(I3592:I3624)&gt;0),"xx","")</f>
        <v>xx</v>
      </c>
      <c r="L3591" s="7" t="str">
        <f t="shared" si="470"/>
        <v>x</v>
      </c>
      <c r="M3591" s="7" t="str">
        <f t="shared" si="471"/>
        <v>x</v>
      </c>
      <c r="N3591" s="7" t="str">
        <f t="shared" si="467"/>
        <v>x</v>
      </c>
      <c r="O3591" s="144"/>
      <c r="P3591" s="375"/>
      <c r="Q3591" s="362">
        <f>SUM('NOVO HORIZONTE'!I3591)</f>
        <v>0</v>
      </c>
      <c r="R3591" s="363">
        <f t="shared" si="472"/>
        <v>0</v>
      </c>
      <c r="S3591" s="153">
        <f t="shared" si="466"/>
        <v>0</v>
      </c>
      <c r="T3591" s="364"/>
    </row>
    <row r="3592" ht="22.5" hidden="1" spans="1:20">
      <c r="A3592" s="158">
        <v>101537</v>
      </c>
      <c r="B3592" s="100" t="s">
        <v>252</v>
      </c>
      <c r="C3592" s="104" t="s">
        <v>3772</v>
      </c>
      <c r="D3592" s="94" t="s">
        <v>279</v>
      </c>
      <c r="E3592" s="95">
        <v>139.64</v>
      </c>
      <c r="F3592" s="96">
        <f t="shared" si="468"/>
        <v>171.39</v>
      </c>
      <c r="G3592" s="107">
        <f>ROUND(SUM('NOVO HORIZONTE'!G3592),2)</f>
        <v>0</v>
      </c>
      <c r="H3592" s="107">
        <f t="shared" si="473"/>
        <v>0</v>
      </c>
      <c r="I3592" s="143">
        <f t="shared" si="469"/>
        <v>0</v>
      </c>
      <c r="J3592" s="234"/>
      <c r="K3592" s="233"/>
      <c r="L3592" s="7" t="str">
        <f t="shared" si="470"/>
        <v/>
      </c>
      <c r="M3592" s="7" t="str">
        <f t="shared" si="471"/>
        <v/>
      </c>
      <c r="N3592" s="7" t="str">
        <f t="shared" si="467"/>
        <v/>
      </c>
      <c r="O3592" s="144"/>
      <c r="P3592" s="355">
        <v>0</v>
      </c>
      <c r="Q3592" s="362">
        <f>SUM('NOVO HORIZONTE'!I3592)</f>
        <v>0</v>
      </c>
      <c r="R3592" s="363">
        <f t="shared" si="472"/>
        <v>0</v>
      </c>
      <c r="S3592" s="153">
        <f t="shared" si="466"/>
        <v>0</v>
      </c>
      <c r="T3592" s="364"/>
    </row>
    <row r="3593" ht="12.75" hidden="1" spans="1:20">
      <c r="A3593" s="158">
        <v>97054</v>
      </c>
      <c r="B3593" s="100" t="s">
        <v>252</v>
      </c>
      <c r="C3593" s="104" t="s">
        <v>3773</v>
      </c>
      <c r="D3593" s="94" t="s">
        <v>279</v>
      </c>
      <c r="E3593" s="95">
        <v>28.63</v>
      </c>
      <c r="F3593" s="96">
        <f t="shared" si="468"/>
        <v>35.14</v>
      </c>
      <c r="G3593" s="107">
        <f>ROUND(SUM('NOVO HORIZONTE'!G3593),2)</f>
        <v>0</v>
      </c>
      <c r="H3593" s="107">
        <f t="shared" si="473"/>
        <v>0</v>
      </c>
      <c r="I3593" s="143">
        <f t="shared" si="469"/>
        <v>0</v>
      </c>
      <c r="J3593" s="234"/>
      <c r="K3593" s="233"/>
      <c r="L3593" s="7" t="str">
        <f t="shared" si="470"/>
        <v/>
      </c>
      <c r="M3593" s="7" t="str">
        <f t="shared" si="471"/>
        <v/>
      </c>
      <c r="N3593" s="7" t="str">
        <f t="shared" si="467"/>
        <v/>
      </c>
      <c r="O3593" s="144"/>
      <c r="P3593" s="355">
        <v>0</v>
      </c>
      <c r="Q3593" s="362">
        <f>SUM('NOVO HORIZONTE'!I3593)</f>
        <v>0</v>
      </c>
      <c r="R3593" s="363">
        <f t="shared" si="472"/>
        <v>0</v>
      </c>
      <c r="S3593" s="153">
        <f t="shared" si="466"/>
        <v>0</v>
      </c>
      <c r="T3593" s="364"/>
    </row>
    <row r="3594" ht="12.75" hidden="1" spans="1:20">
      <c r="A3594" s="158">
        <v>101538</v>
      </c>
      <c r="B3594" s="100" t="s">
        <v>252</v>
      </c>
      <c r="C3594" s="104" t="s">
        <v>3774</v>
      </c>
      <c r="D3594" s="94" t="s">
        <v>279</v>
      </c>
      <c r="E3594" s="95">
        <v>33.37</v>
      </c>
      <c r="F3594" s="96">
        <f t="shared" si="468"/>
        <v>40.96</v>
      </c>
      <c r="G3594" s="107">
        <f>ROUND(SUM('NOVO HORIZONTE'!G3594),2)</f>
        <v>0</v>
      </c>
      <c r="H3594" s="107">
        <f t="shared" si="473"/>
        <v>0</v>
      </c>
      <c r="I3594" s="143">
        <f t="shared" si="469"/>
        <v>0</v>
      </c>
      <c r="J3594" s="234"/>
      <c r="K3594" s="233"/>
      <c r="L3594" s="7" t="str">
        <f t="shared" si="470"/>
        <v/>
      </c>
      <c r="M3594" s="7" t="str">
        <f t="shared" si="471"/>
        <v/>
      </c>
      <c r="N3594" s="7" t="str">
        <f t="shared" si="467"/>
        <v/>
      </c>
      <c r="O3594" s="144"/>
      <c r="P3594" s="355">
        <v>0</v>
      </c>
      <c r="Q3594" s="362">
        <f>SUM('NOVO HORIZONTE'!I3594)</f>
        <v>0</v>
      </c>
      <c r="R3594" s="363">
        <f t="shared" si="472"/>
        <v>0</v>
      </c>
      <c r="S3594" s="153">
        <f t="shared" si="466"/>
        <v>0</v>
      </c>
      <c r="T3594" s="364"/>
    </row>
    <row r="3595" ht="12.75" hidden="1" spans="1:20">
      <c r="A3595" s="158">
        <v>101539</v>
      </c>
      <c r="B3595" s="100" t="s">
        <v>252</v>
      </c>
      <c r="C3595" s="104" t="s">
        <v>3775</v>
      </c>
      <c r="D3595" s="94" t="s">
        <v>279</v>
      </c>
      <c r="E3595" s="95">
        <v>58.76</v>
      </c>
      <c r="F3595" s="96">
        <f t="shared" si="468"/>
        <v>72.12</v>
      </c>
      <c r="G3595" s="107">
        <f>ROUND(SUM('NOVO HORIZONTE'!G3595),2)</f>
        <v>0</v>
      </c>
      <c r="H3595" s="107">
        <f t="shared" si="473"/>
        <v>0</v>
      </c>
      <c r="I3595" s="143">
        <f t="shared" si="469"/>
        <v>0</v>
      </c>
      <c r="J3595" s="234"/>
      <c r="K3595" s="233"/>
      <c r="L3595" s="7" t="str">
        <f t="shared" si="470"/>
        <v/>
      </c>
      <c r="M3595" s="7" t="str">
        <f t="shared" si="471"/>
        <v/>
      </c>
      <c r="N3595" s="7" t="str">
        <f t="shared" si="467"/>
        <v/>
      </c>
      <c r="O3595" s="144"/>
      <c r="P3595" s="355">
        <v>0</v>
      </c>
      <c r="Q3595" s="362">
        <f>SUM('NOVO HORIZONTE'!I3595)</f>
        <v>0</v>
      </c>
      <c r="R3595" s="363">
        <f t="shared" si="472"/>
        <v>0</v>
      </c>
      <c r="S3595" s="153">
        <f t="shared" si="466"/>
        <v>0</v>
      </c>
      <c r="T3595" s="364"/>
    </row>
    <row r="3596" ht="12.75" hidden="1" spans="1:20">
      <c r="A3596" s="158">
        <v>101540</v>
      </c>
      <c r="B3596" s="100" t="s">
        <v>252</v>
      </c>
      <c r="C3596" s="104" t="s">
        <v>3776</v>
      </c>
      <c r="D3596" s="94" t="s">
        <v>279</v>
      </c>
      <c r="E3596" s="95">
        <v>95.26</v>
      </c>
      <c r="F3596" s="96">
        <f t="shared" si="468"/>
        <v>116.92</v>
      </c>
      <c r="G3596" s="107">
        <f>ROUND(SUM('NOVO HORIZONTE'!G3596),2)</f>
        <v>0</v>
      </c>
      <c r="H3596" s="107">
        <f t="shared" si="473"/>
        <v>0</v>
      </c>
      <c r="I3596" s="143">
        <f t="shared" si="469"/>
        <v>0</v>
      </c>
      <c r="J3596" s="234"/>
      <c r="K3596" s="233"/>
      <c r="L3596" s="7" t="str">
        <f t="shared" si="470"/>
        <v/>
      </c>
      <c r="M3596" s="7" t="str">
        <f t="shared" si="471"/>
        <v/>
      </c>
      <c r="N3596" s="7" t="str">
        <f t="shared" si="467"/>
        <v/>
      </c>
      <c r="O3596" s="144"/>
      <c r="P3596" s="355">
        <v>0</v>
      </c>
      <c r="Q3596" s="362">
        <f>SUM('NOVO HORIZONTE'!I3596)</f>
        <v>0</v>
      </c>
      <c r="R3596" s="363">
        <f t="shared" si="472"/>
        <v>0</v>
      </c>
      <c r="S3596" s="153">
        <f t="shared" si="466"/>
        <v>0</v>
      </c>
      <c r="T3596" s="364"/>
    </row>
    <row r="3597" ht="12.75" hidden="1" spans="1:20">
      <c r="A3597" s="158">
        <v>101541</v>
      </c>
      <c r="B3597" s="100" t="s">
        <v>252</v>
      </c>
      <c r="C3597" s="104" t="s">
        <v>3777</v>
      </c>
      <c r="D3597" s="94" t="s">
        <v>279</v>
      </c>
      <c r="E3597" s="95">
        <v>125.15</v>
      </c>
      <c r="F3597" s="96">
        <f t="shared" si="468"/>
        <v>153.61</v>
      </c>
      <c r="G3597" s="107">
        <f>ROUND(SUM('NOVO HORIZONTE'!G3597),2)</f>
        <v>0</v>
      </c>
      <c r="H3597" s="107">
        <f t="shared" si="473"/>
        <v>0</v>
      </c>
      <c r="I3597" s="143">
        <f t="shared" si="469"/>
        <v>0</v>
      </c>
      <c r="J3597" s="234"/>
      <c r="K3597" s="233"/>
      <c r="L3597" s="7" t="str">
        <f t="shared" si="470"/>
        <v/>
      </c>
      <c r="M3597" s="7" t="str">
        <f t="shared" si="471"/>
        <v/>
      </c>
      <c r="N3597" s="7" t="str">
        <f t="shared" si="467"/>
        <v/>
      </c>
      <c r="O3597" s="144"/>
      <c r="P3597" s="355">
        <v>0</v>
      </c>
      <c r="Q3597" s="362">
        <f>SUM('NOVO HORIZONTE'!I3597)</f>
        <v>0</v>
      </c>
      <c r="R3597" s="363">
        <f t="shared" si="472"/>
        <v>0</v>
      </c>
      <c r="S3597" s="153">
        <f t="shared" si="466"/>
        <v>0</v>
      </c>
      <c r="T3597" s="364"/>
    </row>
    <row r="3598" ht="12.75" hidden="1" spans="1:20">
      <c r="A3598" s="158">
        <v>101542</v>
      </c>
      <c r="B3598" s="100" t="s">
        <v>252</v>
      </c>
      <c r="C3598" s="104" t="s">
        <v>3778</v>
      </c>
      <c r="D3598" s="94" t="s">
        <v>279</v>
      </c>
      <c r="E3598" s="95">
        <v>26.46</v>
      </c>
      <c r="F3598" s="96">
        <f t="shared" si="468"/>
        <v>32.48</v>
      </c>
      <c r="G3598" s="107">
        <f>ROUND(SUM('NOVO HORIZONTE'!G3598),2)</f>
        <v>0</v>
      </c>
      <c r="H3598" s="107">
        <f t="shared" si="473"/>
        <v>0</v>
      </c>
      <c r="I3598" s="143">
        <f t="shared" si="469"/>
        <v>0</v>
      </c>
      <c r="J3598" s="234"/>
      <c r="K3598" s="233"/>
      <c r="L3598" s="7" t="str">
        <f t="shared" si="470"/>
        <v/>
      </c>
      <c r="M3598" s="7" t="str">
        <f t="shared" si="471"/>
        <v/>
      </c>
      <c r="N3598" s="7" t="str">
        <f t="shared" si="467"/>
        <v/>
      </c>
      <c r="O3598" s="144"/>
      <c r="P3598" s="355">
        <v>0</v>
      </c>
      <c r="Q3598" s="362">
        <f>SUM('NOVO HORIZONTE'!I3598)</f>
        <v>0</v>
      </c>
      <c r="R3598" s="363">
        <f t="shared" si="472"/>
        <v>0</v>
      </c>
      <c r="S3598" s="153">
        <f t="shared" si="466"/>
        <v>0</v>
      </c>
      <c r="T3598" s="364"/>
    </row>
    <row r="3599" ht="12.75" hidden="1" spans="1:20">
      <c r="A3599" s="158">
        <v>101543</v>
      </c>
      <c r="B3599" s="100" t="s">
        <v>252</v>
      </c>
      <c r="C3599" s="104" t="s">
        <v>3779</v>
      </c>
      <c r="D3599" s="94" t="s">
        <v>279</v>
      </c>
      <c r="E3599" s="95">
        <v>49.08</v>
      </c>
      <c r="F3599" s="96">
        <f t="shared" si="468"/>
        <v>60.24</v>
      </c>
      <c r="G3599" s="107">
        <f>ROUND(SUM('NOVO HORIZONTE'!G3599),2)</f>
        <v>0</v>
      </c>
      <c r="H3599" s="107">
        <f t="shared" si="473"/>
        <v>0</v>
      </c>
      <c r="I3599" s="143">
        <f t="shared" si="469"/>
        <v>0</v>
      </c>
      <c r="J3599" s="234"/>
      <c r="K3599" s="233"/>
      <c r="L3599" s="7" t="str">
        <f t="shared" si="470"/>
        <v/>
      </c>
      <c r="M3599" s="7" t="str">
        <f t="shared" si="471"/>
        <v/>
      </c>
      <c r="N3599" s="7" t="str">
        <f t="shared" si="467"/>
        <v/>
      </c>
      <c r="O3599" s="144"/>
      <c r="P3599" s="355">
        <v>0</v>
      </c>
      <c r="Q3599" s="362">
        <f>SUM('NOVO HORIZONTE'!I3599)</f>
        <v>0</v>
      </c>
      <c r="R3599" s="363">
        <f t="shared" si="472"/>
        <v>0</v>
      </c>
      <c r="S3599" s="153">
        <f t="shared" si="466"/>
        <v>0</v>
      </c>
      <c r="T3599" s="364"/>
    </row>
    <row r="3600" ht="12.75" hidden="1" spans="1:20">
      <c r="A3600" s="158">
        <v>101544</v>
      </c>
      <c r="B3600" s="100" t="s">
        <v>252</v>
      </c>
      <c r="C3600" s="104" t="s">
        <v>3780</v>
      </c>
      <c r="D3600" s="94" t="s">
        <v>279</v>
      </c>
      <c r="E3600" s="95">
        <v>76.71</v>
      </c>
      <c r="F3600" s="96">
        <f t="shared" si="468"/>
        <v>94.15</v>
      </c>
      <c r="G3600" s="107">
        <f>ROUND(SUM('NOVO HORIZONTE'!G3600),2)</f>
        <v>0</v>
      </c>
      <c r="H3600" s="107">
        <f t="shared" si="473"/>
        <v>0</v>
      </c>
      <c r="I3600" s="143">
        <f t="shared" si="469"/>
        <v>0</v>
      </c>
      <c r="J3600" s="234"/>
      <c r="K3600" s="233"/>
      <c r="L3600" s="7" t="str">
        <f t="shared" si="470"/>
        <v/>
      </c>
      <c r="M3600" s="7" t="str">
        <f t="shared" si="471"/>
        <v/>
      </c>
      <c r="N3600" s="7" t="str">
        <f t="shared" si="467"/>
        <v/>
      </c>
      <c r="O3600" s="144"/>
      <c r="P3600" s="355">
        <v>0</v>
      </c>
      <c r="Q3600" s="362">
        <f>SUM('NOVO HORIZONTE'!I3600)</f>
        <v>0</v>
      </c>
      <c r="R3600" s="363">
        <f t="shared" si="472"/>
        <v>0</v>
      </c>
      <c r="S3600" s="153">
        <f t="shared" si="466"/>
        <v>0</v>
      </c>
      <c r="T3600" s="364"/>
    </row>
    <row r="3601" ht="12.75" hidden="1" spans="1:20">
      <c r="A3601" s="158">
        <v>101545</v>
      </c>
      <c r="B3601" s="100" t="s">
        <v>252</v>
      </c>
      <c r="C3601" s="104" t="s">
        <v>3781</v>
      </c>
      <c r="D3601" s="94" t="s">
        <v>279</v>
      </c>
      <c r="E3601" s="95">
        <v>108.1</v>
      </c>
      <c r="F3601" s="96">
        <f t="shared" si="468"/>
        <v>132.68</v>
      </c>
      <c r="G3601" s="107">
        <f>ROUND(SUM('NOVO HORIZONTE'!G3601),2)</f>
        <v>0</v>
      </c>
      <c r="H3601" s="107">
        <f t="shared" si="473"/>
        <v>0</v>
      </c>
      <c r="I3601" s="143">
        <f t="shared" si="469"/>
        <v>0</v>
      </c>
      <c r="J3601" s="234"/>
      <c r="K3601" s="233"/>
      <c r="L3601" s="7" t="str">
        <f t="shared" si="470"/>
        <v/>
      </c>
      <c r="M3601" s="7" t="str">
        <f t="shared" si="471"/>
        <v/>
      </c>
      <c r="N3601" s="7" t="str">
        <f t="shared" si="467"/>
        <v/>
      </c>
      <c r="O3601" s="144"/>
      <c r="P3601" s="355">
        <v>0</v>
      </c>
      <c r="Q3601" s="362">
        <f>SUM('NOVO HORIZONTE'!I3601)</f>
        <v>0</v>
      </c>
      <c r="R3601" s="363">
        <f t="shared" si="472"/>
        <v>0</v>
      </c>
      <c r="S3601" s="153">
        <f t="shared" si="466"/>
        <v>0</v>
      </c>
      <c r="T3601" s="364"/>
    </row>
    <row r="3602" ht="12.75" hidden="1" spans="1:20">
      <c r="A3602" s="158">
        <v>101546</v>
      </c>
      <c r="B3602" s="100" t="s">
        <v>252</v>
      </c>
      <c r="C3602" s="104" t="s">
        <v>3782</v>
      </c>
      <c r="D3602" s="94" t="s">
        <v>279</v>
      </c>
      <c r="E3602" s="95">
        <v>28.34</v>
      </c>
      <c r="F3602" s="96">
        <f t="shared" si="468"/>
        <v>34.78</v>
      </c>
      <c r="G3602" s="107">
        <f>ROUND(SUM('NOVO HORIZONTE'!G3602),2)</f>
        <v>0</v>
      </c>
      <c r="H3602" s="107">
        <f t="shared" si="473"/>
        <v>0</v>
      </c>
      <c r="I3602" s="143">
        <f t="shared" si="469"/>
        <v>0</v>
      </c>
      <c r="J3602" s="234"/>
      <c r="K3602" s="233"/>
      <c r="L3602" s="7" t="str">
        <f t="shared" si="470"/>
        <v/>
      </c>
      <c r="M3602" s="7" t="str">
        <f t="shared" si="471"/>
        <v/>
      </c>
      <c r="N3602" s="7" t="str">
        <f t="shared" si="467"/>
        <v/>
      </c>
      <c r="O3602" s="144"/>
      <c r="P3602" s="355">
        <v>0</v>
      </c>
      <c r="Q3602" s="362">
        <f>SUM('NOVO HORIZONTE'!I3602)</f>
        <v>0</v>
      </c>
      <c r="R3602" s="363">
        <f t="shared" si="472"/>
        <v>0</v>
      </c>
      <c r="S3602" s="153">
        <f t="shared" si="466"/>
        <v>0</v>
      </c>
      <c r="T3602" s="364"/>
    </row>
    <row r="3603" ht="12.75" hidden="1" spans="1:20">
      <c r="A3603" s="158">
        <v>101547</v>
      </c>
      <c r="B3603" s="100" t="s">
        <v>252</v>
      </c>
      <c r="C3603" s="104" t="s">
        <v>3783</v>
      </c>
      <c r="D3603" s="94" t="s">
        <v>279</v>
      </c>
      <c r="E3603" s="95">
        <v>87.57</v>
      </c>
      <c r="F3603" s="96">
        <f t="shared" si="468"/>
        <v>107.48</v>
      </c>
      <c r="G3603" s="107">
        <f>ROUND(SUM('NOVO HORIZONTE'!G3603),2)</f>
        <v>0</v>
      </c>
      <c r="H3603" s="107">
        <f t="shared" si="473"/>
        <v>0</v>
      </c>
      <c r="I3603" s="143">
        <f t="shared" si="469"/>
        <v>0</v>
      </c>
      <c r="J3603" s="234"/>
      <c r="K3603" s="233"/>
      <c r="L3603" s="7" t="str">
        <f t="shared" si="470"/>
        <v/>
      </c>
      <c r="M3603" s="7" t="str">
        <f t="shared" si="471"/>
        <v/>
      </c>
      <c r="N3603" s="7" t="str">
        <f t="shared" si="467"/>
        <v/>
      </c>
      <c r="O3603" s="144"/>
      <c r="P3603" s="355">
        <v>0</v>
      </c>
      <c r="Q3603" s="362">
        <f>SUM('NOVO HORIZONTE'!I3603)</f>
        <v>0</v>
      </c>
      <c r="R3603" s="363">
        <f t="shared" si="472"/>
        <v>0</v>
      </c>
      <c r="S3603" s="153">
        <f t="shared" si="466"/>
        <v>0</v>
      </c>
      <c r="T3603" s="364"/>
    </row>
    <row r="3604" ht="12.75" hidden="1" spans="1:20">
      <c r="A3604" s="158">
        <v>101548</v>
      </c>
      <c r="B3604" s="100" t="s">
        <v>252</v>
      </c>
      <c r="C3604" s="104" t="s">
        <v>3784</v>
      </c>
      <c r="D3604" s="94" t="s">
        <v>279</v>
      </c>
      <c r="E3604" s="95">
        <v>7.45</v>
      </c>
      <c r="F3604" s="96">
        <f t="shared" si="468"/>
        <v>9.14</v>
      </c>
      <c r="G3604" s="107">
        <f>ROUND(SUM('NOVO HORIZONTE'!G3604),2)</f>
        <v>0</v>
      </c>
      <c r="H3604" s="107">
        <f t="shared" si="473"/>
        <v>0</v>
      </c>
      <c r="I3604" s="143">
        <f t="shared" si="469"/>
        <v>0</v>
      </c>
      <c r="J3604" s="234"/>
      <c r="K3604" s="233"/>
      <c r="L3604" s="7" t="str">
        <f t="shared" si="470"/>
        <v/>
      </c>
      <c r="M3604" s="7" t="str">
        <f t="shared" si="471"/>
        <v/>
      </c>
      <c r="N3604" s="7" t="str">
        <f t="shared" si="467"/>
        <v/>
      </c>
      <c r="O3604" s="144"/>
      <c r="P3604" s="355">
        <v>0</v>
      </c>
      <c r="Q3604" s="362">
        <f>SUM('NOVO HORIZONTE'!I3604)</f>
        <v>0</v>
      </c>
      <c r="R3604" s="363">
        <f t="shared" si="472"/>
        <v>0</v>
      </c>
      <c r="S3604" s="153">
        <f t="shared" si="466"/>
        <v>0</v>
      </c>
      <c r="T3604" s="364"/>
    </row>
    <row r="3605" ht="22.5" hidden="1" spans="1:20">
      <c r="A3605" s="158">
        <v>101549</v>
      </c>
      <c r="B3605" s="100" t="s">
        <v>252</v>
      </c>
      <c r="C3605" s="104" t="s">
        <v>3785</v>
      </c>
      <c r="D3605" s="94" t="s">
        <v>279</v>
      </c>
      <c r="E3605" s="95">
        <v>22.14</v>
      </c>
      <c r="F3605" s="96">
        <f t="shared" si="468"/>
        <v>27.17</v>
      </c>
      <c r="G3605" s="107">
        <f>ROUND(SUM('NOVO HORIZONTE'!G3605),2)</f>
        <v>0</v>
      </c>
      <c r="H3605" s="107">
        <f t="shared" si="473"/>
        <v>0</v>
      </c>
      <c r="I3605" s="143">
        <f t="shared" si="469"/>
        <v>0</v>
      </c>
      <c r="J3605" s="234"/>
      <c r="K3605" s="233"/>
      <c r="L3605" s="7" t="str">
        <f t="shared" si="470"/>
        <v/>
      </c>
      <c r="M3605" s="7" t="str">
        <f t="shared" si="471"/>
        <v/>
      </c>
      <c r="N3605" s="7" t="str">
        <f t="shared" si="467"/>
        <v/>
      </c>
      <c r="O3605" s="144"/>
      <c r="P3605" s="355">
        <v>0</v>
      </c>
      <c r="Q3605" s="362">
        <f>SUM('NOVO HORIZONTE'!I3605)</f>
        <v>0</v>
      </c>
      <c r="R3605" s="363">
        <f t="shared" si="472"/>
        <v>0</v>
      </c>
      <c r="S3605" s="153">
        <f t="shared" si="466"/>
        <v>0</v>
      </c>
      <c r="T3605" s="364"/>
    </row>
    <row r="3606" ht="22.5" hidden="1" spans="1:20">
      <c r="A3606" s="158">
        <v>101553</v>
      </c>
      <c r="B3606" s="100" t="s">
        <v>252</v>
      </c>
      <c r="C3606" s="104" t="s">
        <v>3786</v>
      </c>
      <c r="D3606" s="94" t="s">
        <v>279</v>
      </c>
      <c r="E3606" s="95">
        <v>11.35</v>
      </c>
      <c r="F3606" s="96">
        <f t="shared" si="468"/>
        <v>13.93</v>
      </c>
      <c r="G3606" s="107">
        <f>ROUND(SUM('NOVO HORIZONTE'!G3606),2)</f>
        <v>0</v>
      </c>
      <c r="H3606" s="107">
        <f t="shared" si="473"/>
        <v>0</v>
      </c>
      <c r="I3606" s="143">
        <f t="shared" si="469"/>
        <v>0</v>
      </c>
      <c r="J3606" s="234"/>
      <c r="K3606" s="233"/>
      <c r="L3606" s="7" t="str">
        <f t="shared" si="470"/>
        <v/>
      </c>
      <c r="M3606" s="7" t="str">
        <f t="shared" si="471"/>
        <v/>
      </c>
      <c r="N3606" s="7" t="str">
        <f t="shared" si="467"/>
        <v/>
      </c>
      <c r="O3606" s="144"/>
      <c r="P3606" s="355">
        <v>0</v>
      </c>
      <c r="Q3606" s="362">
        <f>SUM('NOVO HORIZONTE'!I3606)</f>
        <v>0</v>
      </c>
      <c r="R3606" s="363">
        <f t="shared" si="472"/>
        <v>0</v>
      </c>
      <c r="S3606" s="153">
        <f t="shared" si="466"/>
        <v>0</v>
      </c>
      <c r="T3606" s="364"/>
    </row>
    <row r="3607" ht="22.5" hidden="1" spans="1:20">
      <c r="A3607" s="158">
        <v>101554</v>
      </c>
      <c r="B3607" s="100" t="s">
        <v>252</v>
      </c>
      <c r="C3607" s="104" t="s">
        <v>3787</v>
      </c>
      <c r="D3607" s="94" t="s">
        <v>279</v>
      </c>
      <c r="E3607" s="95">
        <v>9.09</v>
      </c>
      <c r="F3607" s="96">
        <f t="shared" si="468"/>
        <v>11.16</v>
      </c>
      <c r="G3607" s="107">
        <f>ROUND(SUM('NOVO HORIZONTE'!G3607),2)</f>
        <v>0</v>
      </c>
      <c r="H3607" s="107">
        <f t="shared" si="473"/>
        <v>0</v>
      </c>
      <c r="I3607" s="143">
        <f t="shared" si="469"/>
        <v>0</v>
      </c>
      <c r="J3607" s="234"/>
      <c r="K3607" s="233"/>
      <c r="L3607" s="7" t="str">
        <f t="shared" si="470"/>
        <v/>
      </c>
      <c r="M3607" s="7" t="str">
        <f t="shared" si="471"/>
        <v/>
      </c>
      <c r="N3607" s="7" t="str">
        <f t="shared" si="467"/>
        <v/>
      </c>
      <c r="O3607" s="144"/>
      <c r="P3607" s="355">
        <v>0</v>
      </c>
      <c r="Q3607" s="362">
        <f>SUM('NOVO HORIZONTE'!I3607)</f>
        <v>0</v>
      </c>
      <c r="R3607" s="363">
        <f t="shared" si="472"/>
        <v>0</v>
      </c>
      <c r="S3607" s="153">
        <f t="shared" si="466"/>
        <v>0</v>
      </c>
      <c r="T3607" s="364"/>
    </row>
    <row r="3608" ht="22.5" hidden="1" spans="1:20">
      <c r="A3608" s="158">
        <v>101555</v>
      </c>
      <c r="B3608" s="100" t="s">
        <v>252</v>
      </c>
      <c r="C3608" s="104" t="s">
        <v>3788</v>
      </c>
      <c r="D3608" s="94" t="s">
        <v>279</v>
      </c>
      <c r="E3608" s="95">
        <v>7.02</v>
      </c>
      <c r="F3608" s="96">
        <f t="shared" si="468"/>
        <v>8.62</v>
      </c>
      <c r="G3608" s="107">
        <f>ROUND(SUM('NOVO HORIZONTE'!G3608),2)</f>
        <v>0</v>
      </c>
      <c r="H3608" s="107">
        <f t="shared" si="473"/>
        <v>0</v>
      </c>
      <c r="I3608" s="143">
        <f t="shared" si="469"/>
        <v>0</v>
      </c>
      <c r="J3608" s="234"/>
      <c r="K3608" s="233"/>
      <c r="L3608" s="7" t="str">
        <f t="shared" si="470"/>
        <v/>
      </c>
      <c r="M3608" s="7" t="str">
        <f t="shared" si="471"/>
        <v/>
      </c>
      <c r="N3608" s="7" t="str">
        <f t="shared" si="467"/>
        <v/>
      </c>
      <c r="O3608" s="144"/>
      <c r="P3608" s="355">
        <v>0</v>
      </c>
      <c r="Q3608" s="362">
        <f>SUM('NOVO HORIZONTE'!I3608)</f>
        <v>0</v>
      </c>
      <c r="R3608" s="363">
        <f t="shared" si="472"/>
        <v>0</v>
      </c>
      <c r="S3608" s="153">
        <f t="shared" si="466"/>
        <v>0</v>
      </c>
      <c r="T3608" s="364"/>
    </row>
    <row r="3609" ht="22.5" hidden="1" spans="1:20">
      <c r="A3609" s="158">
        <v>101556</v>
      </c>
      <c r="B3609" s="100" t="s">
        <v>252</v>
      </c>
      <c r="C3609" s="104" t="s">
        <v>3789</v>
      </c>
      <c r="D3609" s="94" t="s">
        <v>279</v>
      </c>
      <c r="E3609" s="95">
        <v>6.69</v>
      </c>
      <c r="F3609" s="96">
        <f t="shared" si="468"/>
        <v>8.21</v>
      </c>
      <c r="G3609" s="107">
        <f>ROUND(SUM('NOVO HORIZONTE'!G3609),2)</f>
        <v>0</v>
      </c>
      <c r="H3609" s="107">
        <f t="shared" si="473"/>
        <v>0</v>
      </c>
      <c r="I3609" s="143">
        <f t="shared" si="469"/>
        <v>0</v>
      </c>
      <c r="J3609" s="234"/>
      <c r="K3609" s="233"/>
      <c r="L3609" s="7" t="str">
        <f t="shared" si="470"/>
        <v/>
      </c>
      <c r="M3609" s="7" t="str">
        <f t="shared" si="471"/>
        <v/>
      </c>
      <c r="N3609" s="7" t="str">
        <f t="shared" si="467"/>
        <v/>
      </c>
      <c r="O3609" s="144"/>
      <c r="P3609" s="355">
        <v>0</v>
      </c>
      <c r="Q3609" s="362">
        <f>SUM('NOVO HORIZONTE'!I3609)</f>
        <v>0</v>
      </c>
      <c r="R3609" s="363">
        <f t="shared" si="472"/>
        <v>0</v>
      </c>
      <c r="S3609" s="153">
        <f t="shared" ref="S3609:S3672" si="474">IF(R3609=0,0,IF(R3609&gt;0,"c","b"))</f>
        <v>0</v>
      </c>
      <c r="T3609" s="364"/>
    </row>
    <row r="3610" ht="22.5" hidden="1" spans="1:20">
      <c r="A3610" s="158">
        <v>101626</v>
      </c>
      <c r="B3610" s="100" t="s">
        <v>252</v>
      </c>
      <c r="C3610" s="104" t="s">
        <v>3790</v>
      </c>
      <c r="D3610" s="94" t="s">
        <v>279</v>
      </c>
      <c r="E3610" s="95">
        <v>195.03</v>
      </c>
      <c r="F3610" s="96">
        <f t="shared" si="468"/>
        <v>239.38</v>
      </c>
      <c r="G3610" s="107">
        <f>ROUND(SUM('NOVO HORIZONTE'!G3610),2)</f>
        <v>0</v>
      </c>
      <c r="H3610" s="107">
        <f t="shared" si="473"/>
        <v>0</v>
      </c>
      <c r="I3610" s="143">
        <f t="shared" si="469"/>
        <v>0</v>
      </c>
      <c r="J3610" s="234"/>
      <c r="K3610" s="233"/>
      <c r="L3610" s="7" t="str">
        <f t="shared" si="470"/>
        <v/>
      </c>
      <c r="M3610" s="7" t="str">
        <f t="shared" si="471"/>
        <v/>
      </c>
      <c r="N3610" s="7" t="str">
        <f t="shared" si="467"/>
        <v/>
      </c>
      <c r="O3610" s="144"/>
      <c r="P3610" s="355">
        <v>0</v>
      </c>
      <c r="Q3610" s="362">
        <f>SUM('NOVO HORIZONTE'!I3610)</f>
        <v>0</v>
      </c>
      <c r="R3610" s="363">
        <f t="shared" si="472"/>
        <v>0</v>
      </c>
      <c r="S3610" s="153">
        <f t="shared" si="474"/>
        <v>0</v>
      </c>
      <c r="T3610" s="364"/>
    </row>
    <row r="3611" ht="22.5" hidden="1" spans="1:20">
      <c r="A3611" s="158">
        <v>101627</v>
      </c>
      <c r="B3611" s="100" t="s">
        <v>252</v>
      </c>
      <c r="C3611" s="104" t="s">
        <v>3791</v>
      </c>
      <c r="D3611" s="94" t="s">
        <v>279</v>
      </c>
      <c r="E3611" s="95">
        <v>302.79</v>
      </c>
      <c r="F3611" s="96">
        <f t="shared" si="468"/>
        <v>371.64</v>
      </c>
      <c r="G3611" s="107">
        <f>ROUND(SUM('NOVO HORIZONTE'!G3611),2)</f>
        <v>0</v>
      </c>
      <c r="H3611" s="107">
        <f t="shared" si="473"/>
        <v>0</v>
      </c>
      <c r="I3611" s="143">
        <f t="shared" si="469"/>
        <v>0</v>
      </c>
      <c r="J3611" s="234"/>
      <c r="K3611" s="228"/>
      <c r="L3611" s="7" t="str">
        <f t="shared" si="470"/>
        <v/>
      </c>
      <c r="M3611" s="7" t="str">
        <f t="shared" si="471"/>
        <v/>
      </c>
      <c r="N3611" s="7" t="str">
        <f t="shared" si="467"/>
        <v/>
      </c>
      <c r="O3611" s="144"/>
      <c r="P3611" s="355">
        <v>0</v>
      </c>
      <c r="Q3611" s="362">
        <f>SUM('NOVO HORIZONTE'!I3611)</f>
        <v>0</v>
      </c>
      <c r="R3611" s="363">
        <f t="shared" si="472"/>
        <v>0</v>
      </c>
      <c r="S3611" s="153">
        <f t="shared" si="474"/>
        <v>0</v>
      </c>
      <c r="T3611" s="364"/>
    </row>
    <row r="3612" ht="22.5" hidden="1" spans="1:20">
      <c r="A3612" s="158">
        <v>101628</v>
      </c>
      <c r="B3612" s="100" t="s">
        <v>252</v>
      </c>
      <c r="C3612" s="104" t="s">
        <v>3792</v>
      </c>
      <c r="D3612" s="94" t="s">
        <v>279</v>
      </c>
      <c r="E3612" s="95">
        <v>145.18</v>
      </c>
      <c r="F3612" s="96">
        <f t="shared" si="468"/>
        <v>178.19</v>
      </c>
      <c r="G3612" s="107">
        <f>ROUND(SUM('NOVO HORIZONTE'!G3612),2)</f>
        <v>0</v>
      </c>
      <c r="H3612" s="107">
        <f t="shared" si="473"/>
        <v>0</v>
      </c>
      <c r="I3612" s="143">
        <f t="shared" si="469"/>
        <v>0</v>
      </c>
      <c r="J3612" s="234"/>
      <c r="K3612" s="228"/>
      <c r="L3612" s="7" t="str">
        <f t="shared" si="470"/>
        <v/>
      </c>
      <c r="M3612" s="7" t="str">
        <f t="shared" si="471"/>
        <v/>
      </c>
      <c r="N3612" s="7" t="str">
        <f t="shared" si="467"/>
        <v/>
      </c>
      <c r="O3612" s="144"/>
      <c r="P3612" s="355">
        <v>0</v>
      </c>
      <c r="Q3612" s="362">
        <f>SUM('NOVO HORIZONTE'!I3612)</f>
        <v>0</v>
      </c>
      <c r="R3612" s="363">
        <f t="shared" si="472"/>
        <v>0</v>
      </c>
      <c r="S3612" s="153">
        <f t="shared" si="474"/>
        <v>0</v>
      </c>
      <c r="T3612" s="364"/>
    </row>
    <row r="3613" ht="22.5" hidden="1" spans="1:20">
      <c r="A3613" s="158">
        <v>101629</v>
      </c>
      <c r="B3613" s="100" t="s">
        <v>252</v>
      </c>
      <c r="C3613" s="104" t="s">
        <v>3793</v>
      </c>
      <c r="D3613" s="94" t="s">
        <v>279</v>
      </c>
      <c r="E3613" s="95">
        <v>170.85</v>
      </c>
      <c r="F3613" s="96">
        <f t="shared" si="468"/>
        <v>209.7</v>
      </c>
      <c r="G3613" s="107">
        <f>ROUND(SUM('NOVO HORIZONTE'!G3613),2)</f>
        <v>0</v>
      </c>
      <c r="H3613" s="107">
        <f t="shared" si="473"/>
        <v>0</v>
      </c>
      <c r="I3613" s="143">
        <f t="shared" si="469"/>
        <v>0</v>
      </c>
      <c r="J3613" s="234"/>
      <c r="K3613" s="233"/>
      <c r="L3613" s="7" t="str">
        <f t="shared" si="470"/>
        <v/>
      </c>
      <c r="M3613" s="7" t="str">
        <f t="shared" si="471"/>
        <v/>
      </c>
      <c r="N3613" s="7" t="str">
        <f t="shared" si="467"/>
        <v/>
      </c>
      <c r="O3613" s="144"/>
      <c r="P3613" s="355">
        <v>0</v>
      </c>
      <c r="Q3613" s="362">
        <f>SUM('NOVO HORIZONTE'!I3613)</f>
        <v>0</v>
      </c>
      <c r="R3613" s="363">
        <f t="shared" si="472"/>
        <v>0</v>
      </c>
      <c r="S3613" s="153">
        <f t="shared" si="474"/>
        <v>0</v>
      </c>
      <c r="T3613" s="364"/>
    </row>
    <row r="3614" ht="22.5" hidden="1" spans="1:20">
      <c r="A3614" s="158">
        <v>100921</v>
      </c>
      <c r="B3614" s="100" t="s">
        <v>252</v>
      </c>
      <c r="C3614" s="104" t="s">
        <v>3794</v>
      </c>
      <c r="D3614" s="94" t="s">
        <v>279</v>
      </c>
      <c r="E3614" s="95">
        <v>76.74</v>
      </c>
      <c r="F3614" s="96">
        <f t="shared" si="468"/>
        <v>94.19</v>
      </c>
      <c r="G3614" s="107">
        <f>ROUND(SUM('NOVO HORIZONTE'!G3614),2)</f>
        <v>0</v>
      </c>
      <c r="H3614" s="107">
        <f t="shared" si="473"/>
        <v>0</v>
      </c>
      <c r="I3614" s="143">
        <f t="shared" si="469"/>
        <v>0</v>
      </c>
      <c r="J3614" s="234"/>
      <c r="K3614" s="233"/>
      <c r="L3614" s="7" t="str">
        <f t="shared" si="470"/>
        <v/>
      </c>
      <c r="M3614" s="7" t="str">
        <f t="shared" si="471"/>
        <v/>
      </c>
      <c r="N3614" s="7" t="str">
        <f t="shared" si="467"/>
        <v/>
      </c>
      <c r="O3614" s="144"/>
      <c r="P3614" s="355">
        <v>0</v>
      </c>
      <c r="Q3614" s="362">
        <f>SUM('NOVO HORIZONTE'!I3614)</f>
        <v>0</v>
      </c>
      <c r="R3614" s="363">
        <f t="shared" si="472"/>
        <v>0</v>
      </c>
      <c r="S3614" s="153">
        <f t="shared" si="474"/>
        <v>0</v>
      </c>
      <c r="T3614" s="364"/>
    </row>
    <row r="3615" ht="22.5" hidden="1" spans="1:20">
      <c r="A3615" s="158">
        <v>100922</v>
      </c>
      <c r="B3615" s="100" t="s">
        <v>252</v>
      </c>
      <c r="C3615" s="104" t="s">
        <v>3795</v>
      </c>
      <c r="D3615" s="94" t="s">
        <v>279</v>
      </c>
      <c r="E3615" s="95">
        <v>55.07</v>
      </c>
      <c r="F3615" s="96">
        <f t="shared" si="468"/>
        <v>67.59</v>
      </c>
      <c r="G3615" s="107">
        <f>ROUND(SUM('NOVO HORIZONTE'!G3615),2)</f>
        <v>0</v>
      </c>
      <c r="H3615" s="107">
        <f t="shared" si="473"/>
        <v>0</v>
      </c>
      <c r="I3615" s="143">
        <f t="shared" si="469"/>
        <v>0</v>
      </c>
      <c r="J3615" s="142"/>
      <c r="K3615" s="233"/>
      <c r="L3615" s="7" t="str">
        <f t="shared" si="470"/>
        <v/>
      </c>
      <c r="M3615" s="7" t="str">
        <f t="shared" si="471"/>
        <v/>
      </c>
      <c r="N3615" s="7" t="str">
        <f t="shared" si="467"/>
        <v/>
      </c>
      <c r="O3615" s="144"/>
      <c r="P3615" s="355">
        <v>0</v>
      </c>
      <c r="Q3615" s="362">
        <f>SUM('NOVO HORIZONTE'!I3615)</f>
        <v>0</v>
      </c>
      <c r="R3615" s="363">
        <f t="shared" si="472"/>
        <v>0</v>
      </c>
      <c r="S3615" s="153">
        <f t="shared" si="474"/>
        <v>0</v>
      </c>
      <c r="T3615" s="364"/>
    </row>
    <row r="3616" ht="22.5" hidden="1" spans="1:20">
      <c r="A3616" s="158">
        <v>100923</v>
      </c>
      <c r="B3616" s="100" t="s">
        <v>252</v>
      </c>
      <c r="C3616" s="104" t="s">
        <v>3796</v>
      </c>
      <c r="D3616" s="94" t="s">
        <v>279</v>
      </c>
      <c r="E3616" s="95">
        <v>63.57</v>
      </c>
      <c r="F3616" s="96">
        <f t="shared" si="468"/>
        <v>78.03</v>
      </c>
      <c r="G3616" s="107">
        <f>ROUND(SUM('NOVO HORIZONTE'!G3616),2)</f>
        <v>0</v>
      </c>
      <c r="H3616" s="107">
        <f t="shared" si="473"/>
        <v>0</v>
      </c>
      <c r="I3616" s="143">
        <f t="shared" si="469"/>
        <v>0</v>
      </c>
      <c r="J3616" s="142"/>
      <c r="K3616" s="233"/>
      <c r="L3616" s="7" t="str">
        <f t="shared" si="470"/>
        <v/>
      </c>
      <c r="M3616" s="7" t="str">
        <f t="shared" si="471"/>
        <v/>
      </c>
      <c r="N3616" s="7" t="str">
        <f t="shared" si="467"/>
        <v/>
      </c>
      <c r="O3616" s="144"/>
      <c r="P3616" s="355">
        <v>0</v>
      </c>
      <c r="Q3616" s="362">
        <f>SUM('NOVO HORIZONTE'!I3616)</f>
        <v>0</v>
      </c>
      <c r="R3616" s="363">
        <f t="shared" si="472"/>
        <v>0</v>
      </c>
      <c r="S3616" s="153">
        <f t="shared" si="474"/>
        <v>0</v>
      </c>
      <c r="T3616" s="364"/>
    </row>
    <row r="3617" ht="22.5" hidden="1" spans="1:20">
      <c r="A3617" s="158">
        <v>101661</v>
      </c>
      <c r="B3617" s="100" t="s">
        <v>252</v>
      </c>
      <c r="C3617" s="104" t="s">
        <v>3797</v>
      </c>
      <c r="D3617" s="94" t="s">
        <v>279</v>
      </c>
      <c r="E3617" s="95">
        <v>126.97</v>
      </c>
      <c r="F3617" s="96">
        <f t="shared" si="468"/>
        <v>155.84</v>
      </c>
      <c r="G3617" s="107">
        <f>ROUND(SUM('NOVO HORIZONTE'!G3617),2)</f>
        <v>0</v>
      </c>
      <c r="H3617" s="107">
        <f t="shared" si="473"/>
        <v>0</v>
      </c>
      <c r="I3617" s="143">
        <f t="shared" si="469"/>
        <v>0</v>
      </c>
      <c r="J3617" s="234"/>
      <c r="K3617" s="228"/>
      <c r="L3617" s="7" t="str">
        <f t="shared" si="470"/>
        <v/>
      </c>
      <c r="M3617" s="7" t="str">
        <f t="shared" si="471"/>
        <v/>
      </c>
      <c r="N3617" s="7" t="str">
        <f t="shared" si="467"/>
        <v/>
      </c>
      <c r="O3617" s="144"/>
      <c r="P3617" s="355">
        <v>0</v>
      </c>
      <c r="Q3617" s="362">
        <f>SUM('NOVO HORIZONTE'!I3617)</f>
        <v>0</v>
      </c>
      <c r="R3617" s="363">
        <f t="shared" si="472"/>
        <v>0</v>
      </c>
      <c r="S3617" s="153">
        <f t="shared" si="474"/>
        <v>0</v>
      </c>
      <c r="T3617" s="364"/>
    </row>
    <row r="3618" ht="12.75" hidden="1" spans="1:20">
      <c r="A3618" s="158">
        <v>101651</v>
      </c>
      <c r="B3618" s="100" t="s">
        <v>252</v>
      </c>
      <c r="C3618" s="104" t="s">
        <v>3798</v>
      </c>
      <c r="D3618" s="94" t="s">
        <v>279</v>
      </c>
      <c r="E3618" s="95">
        <v>67.55</v>
      </c>
      <c r="F3618" s="96">
        <f t="shared" si="468"/>
        <v>82.91</v>
      </c>
      <c r="G3618" s="107">
        <f>ROUND(SUM('NOVO HORIZONTE'!G3618),2)</f>
        <v>0</v>
      </c>
      <c r="H3618" s="107">
        <f t="shared" si="473"/>
        <v>0</v>
      </c>
      <c r="I3618" s="143">
        <f t="shared" si="469"/>
        <v>0</v>
      </c>
      <c r="J3618" s="234"/>
      <c r="K3618" s="233"/>
      <c r="L3618" s="7" t="str">
        <f t="shared" si="470"/>
        <v/>
      </c>
      <c r="M3618" s="7" t="str">
        <f t="shared" si="471"/>
        <v/>
      </c>
      <c r="N3618" s="7" t="str">
        <f t="shared" si="467"/>
        <v/>
      </c>
      <c r="O3618" s="144"/>
      <c r="P3618" s="355">
        <v>0</v>
      </c>
      <c r="Q3618" s="362">
        <f>SUM('NOVO HORIZONTE'!I3618)</f>
        <v>0</v>
      </c>
      <c r="R3618" s="363">
        <f t="shared" si="472"/>
        <v>0</v>
      </c>
      <c r="S3618" s="153">
        <f t="shared" si="474"/>
        <v>0</v>
      </c>
      <c r="T3618" s="364"/>
    </row>
    <row r="3619" ht="12.75" hidden="1" spans="1:20">
      <c r="A3619" s="158">
        <v>101630</v>
      </c>
      <c r="B3619" s="100" t="s">
        <v>252</v>
      </c>
      <c r="C3619" s="104" t="s">
        <v>3799</v>
      </c>
      <c r="D3619" s="94" t="s">
        <v>279</v>
      </c>
      <c r="E3619" s="95">
        <v>80.7</v>
      </c>
      <c r="F3619" s="96">
        <f t="shared" si="468"/>
        <v>99.05</v>
      </c>
      <c r="G3619" s="107">
        <f>ROUND(SUM('NOVO HORIZONTE'!G3619),2)</f>
        <v>0</v>
      </c>
      <c r="H3619" s="107">
        <f t="shared" si="473"/>
        <v>0</v>
      </c>
      <c r="I3619" s="143">
        <f t="shared" si="469"/>
        <v>0</v>
      </c>
      <c r="J3619" s="234"/>
      <c r="K3619" s="233"/>
      <c r="L3619" s="7" t="str">
        <f t="shared" si="470"/>
        <v/>
      </c>
      <c r="M3619" s="7" t="str">
        <f t="shared" si="471"/>
        <v/>
      </c>
      <c r="N3619" s="7" t="str">
        <f t="shared" si="467"/>
        <v/>
      </c>
      <c r="O3619" s="144"/>
      <c r="P3619" s="355">
        <v>0</v>
      </c>
      <c r="Q3619" s="362">
        <f>SUM('NOVO HORIZONTE'!I3619)</f>
        <v>0</v>
      </c>
      <c r="R3619" s="363">
        <f t="shared" si="472"/>
        <v>0</v>
      </c>
      <c r="S3619" s="153">
        <f t="shared" si="474"/>
        <v>0</v>
      </c>
      <c r="T3619" s="364"/>
    </row>
    <row r="3620" ht="22.5" hidden="1" spans="1:20">
      <c r="A3620" s="158">
        <v>101631</v>
      </c>
      <c r="B3620" s="100" t="s">
        <v>252</v>
      </c>
      <c r="C3620" s="104" t="s">
        <v>3800</v>
      </c>
      <c r="D3620" s="94" t="s">
        <v>279</v>
      </c>
      <c r="E3620" s="95">
        <v>39.08</v>
      </c>
      <c r="F3620" s="96">
        <f t="shared" si="468"/>
        <v>47.97</v>
      </c>
      <c r="G3620" s="107">
        <f>ROUND(SUM('NOVO HORIZONTE'!G3620),2)</f>
        <v>0</v>
      </c>
      <c r="H3620" s="107">
        <f t="shared" si="473"/>
        <v>0</v>
      </c>
      <c r="I3620" s="143">
        <f t="shared" si="469"/>
        <v>0</v>
      </c>
      <c r="J3620" s="234"/>
      <c r="K3620" s="233"/>
      <c r="L3620" s="7" t="str">
        <f t="shared" si="470"/>
        <v/>
      </c>
      <c r="M3620" s="7" t="str">
        <f t="shared" si="471"/>
        <v/>
      </c>
      <c r="N3620" s="7" t="str">
        <f t="shared" si="467"/>
        <v/>
      </c>
      <c r="O3620" s="144"/>
      <c r="P3620" s="355">
        <v>0</v>
      </c>
      <c r="Q3620" s="362">
        <f>SUM('NOVO HORIZONTE'!I3620)</f>
        <v>0</v>
      </c>
      <c r="R3620" s="363">
        <f t="shared" si="472"/>
        <v>0</v>
      </c>
      <c r="S3620" s="153">
        <f t="shared" si="474"/>
        <v>0</v>
      </c>
      <c r="T3620" s="364"/>
    </row>
    <row r="3621" ht="22.5" spans="1:20">
      <c r="A3621" s="158">
        <v>101632</v>
      </c>
      <c r="B3621" s="100" t="s">
        <v>252</v>
      </c>
      <c r="C3621" s="104" t="s">
        <v>3801</v>
      </c>
      <c r="D3621" s="94" t="s">
        <v>279</v>
      </c>
      <c r="E3621" s="95">
        <v>43.27</v>
      </c>
      <c r="F3621" s="96">
        <f t="shared" si="468"/>
        <v>53.11</v>
      </c>
      <c r="G3621" s="107">
        <f>ROUND(SUM('NOVO HORIZONTE'!G3621),2)</f>
        <v>1</v>
      </c>
      <c r="H3621" s="107">
        <f t="shared" si="473"/>
        <v>53.11</v>
      </c>
      <c r="I3621" s="143">
        <f t="shared" si="469"/>
        <v>53.11</v>
      </c>
      <c r="J3621" s="234"/>
      <c r="K3621" s="145"/>
      <c r="L3621" s="7" t="str">
        <f t="shared" si="470"/>
        <v>x</v>
      </c>
      <c r="M3621" s="7" t="str">
        <f t="shared" si="471"/>
        <v>x</v>
      </c>
      <c r="N3621" s="7" t="str">
        <f t="shared" si="467"/>
        <v>x</v>
      </c>
      <c r="O3621" s="144"/>
      <c r="P3621" s="355">
        <v>0</v>
      </c>
      <c r="Q3621" s="362">
        <f>SUM('NOVO HORIZONTE'!I3621)</f>
        <v>53.11</v>
      </c>
      <c r="R3621" s="363">
        <f t="shared" si="472"/>
        <v>0</v>
      </c>
      <c r="S3621" s="153">
        <f t="shared" si="474"/>
        <v>0</v>
      </c>
      <c r="T3621" s="364"/>
    </row>
    <row r="3622" ht="22.5" hidden="1" spans="1:20">
      <c r="A3622" s="158">
        <v>101633</v>
      </c>
      <c r="B3622" s="100" t="s">
        <v>252</v>
      </c>
      <c r="C3622" s="104" t="s">
        <v>3802</v>
      </c>
      <c r="D3622" s="94" t="s">
        <v>279</v>
      </c>
      <c r="E3622" s="95">
        <v>108.32</v>
      </c>
      <c r="F3622" s="96">
        <f t="shared" si="468"/>
        <v>132.95</v>
      </c>
      <c r="G3622" s="107">
        <f>ROUND(SUM('NOVO HORIZONTE'!G3622),2)</f>
        <v>0</v>
      </c>
      <c r="H3622" s="107">
        <f t="shared" si="473"/>
        <v>0</v>
      </c>
      <c r="I3622" s="143">
        <f t="shared" si="469"/>
        <v>0</v>
      </c>
      <c r="J3622" s="234"/>
      <c r="K3622" s="145"/>
      <c r="L3622" s="7" t="str">
        <f t="shared" si="470"/>
        <v/>
      </c>
      <c r="M3622" s="7" t="str">
        <f t="shared" si="471"/>
        <v/>
      </c>
      <c r="N3622" s="7" t="str">
        <f t="shared" si="467"/>
        <v/>
      </c>
      <c r="O3622" s="144"/>
      <c r="P3622" s="355">
        <v>0</v>
      </c>
      <c r="Q3622" s="362">
        <f>SUM('NOVO HORIZONTE'!I3622)</f>
        <v>0</v>
      </c>
      <c r="R3622" s="363">
        <f t="shared" si="472"/>
        <v>0</v>
      </c>
      <c r="S3622" s="153">
        <f t="shared" si="474"/>
        <v>0</v>
      </c>
      <c r="T3622" s="364"/>
    </row>
    <row r="3623" ht="22.5" hidden="1" spans="1:20">
      <c r="A3623" s="158">
        <v>101636</v>
      </c>
      <c r="B3623" s="100" t="s">
        <v>252</v>
      </c>
      <c r="C3623" s="104" t="s">
        <v>3803</v>
      </c>
      <c r="D3623" s="94" t="s">
        <v>279</v>
      </c>
      <c r="E3623" s="95">
        <v>163.68</v>
      </c>
      <c r="F3623" s="96">
        <f t="shared" si="468"/>
        <v>200.9</v>
      </c>
      <c r="G3623" s="107">
        <f>ROUND(SUM('NOVO HORIZONTE'!G3623),2)</f>
        <v>0</v>
      </c>
      <c r="H3623" s="107">
        <f t="shared" si="473"/>
        <v>0</v>
      </c>
      <c r="I3623" s="143">
        <f t="shared" si="469"/>
        <v>0</v>
      </c>
      <c r="J3623" s="234"/>
      <c r="K3623" s="228"/>
      <c r="L3623" s="7" t="str">
        <f t="shared" si="470"/>
        <v/>
      </c>
      <c r="M3623" s="7" t="str">
        <f t="shared" si="471"/>
        <v/>
      </c>
      <c r="N3623" s="7" t="str">
        <f t="shared" si="467"/>
        <v/>
      </c>
      <c r="O3623" s="144"/>
      <c r="P3623" s="355">
        <v>0</v>
      </c>
      <c r="Q3623" s="362">
        <f>SUM('NOVO HORIZONTE'!I3623)</f>
        <v>0</v>
      </c>
      <c r="R3623" s="363">
        <f t="shared" si="472"/>
        <v>0</v>
      </c>
      <c r="S3623" s="153">
        <f t="shared" si="474"/>
        <v>0</v>
      </c>
      <c r="T3623" s="364"/>
    </row>
    <row r="3624" ht="22.5" hidden="1" spans="1:20">
      <c r="A3624" s="158">
        <v>101637</v>
      </c>
      <c r="B3624" s="100" t="s">
        <v>252</v>
      </c>
      <c r="C3624" s="104" t="s">
        <v>3804</v>
      </c>
      <c r="D3624" s="94" t="s">
        <v>279</v>
      </c>
      <c r="E3624" s="95">
        <v>158.52</v>
      </c>
      <c r="F3624" s="96">
        <f t="shared" si="468"/>
        <v>194.57</v>
      </c>
      <c r="G3624" s="107">
        <f>ROUND(SUM('NOVO HORIZONTE'!G3624),2)</f>
        <v>0</v>
      </c>
      <c r="H3624" s="107">
        <f t="shared" si="473"/>
        <v>0</v>
      </c>
      <c r="I3624" s="143">
        <f t="shared" si="469"/>
        <v>0</v>
      </c>
      <c r="J3624" s="234"/>
      <c r="K3624" s="228"/>
      <c r="L3624" s="7" t="str">
        <f t="shared" si="470"/>
        <v/>
      </c>
      <c r="M3624" s="7" t="str">
        <f t="shared" si="471"/>
        <v/>
      </c>
      <c r="N3624" s="7" t="str">
        <f t="shared" si="467"/>
        <v/>
      </c>
      <c r="O3624" s="144"/>
      <c r="P3624" s="355">
        <v>0</v>
      </c>
      <c r="Q3624" s="362">
        <f>SUM('NOVO HORIZONTE'!I3624)</f>
        <v>0</v>
      </c>
      <c r="R3624" s="363">
        <f t="shared" si="472"/>
        <v>0</v>
      </c>
      <c r="S3624" s="153">
        <f t="shared" si="474"/>
        <v>0</v>
      </c>
      <c r="T3624" s="364"/>
    </row>
    <row r="3625" ht="12.75" hidden="1" spans="1:20">
      <c r="A3625" s="154" t="s">
        <v>3805</v>
      </c>
      <c r="B3625" s="100"/>
      <c r="C3625" s="161" t="s">
        <v>3806</v>
      </c>
      <c r="D3625" s="94">
        <v>0</v>
      </c>
      <c r="E3625" s="95">
        <v>0</v>
      </c>
      <c r="F3625" s="96">
        <f t="shared" si="468"/>
        <v>0</v>
      </c>
      <c r="G3625" s="187">
        <f>ROUND(SUM('NOVO HORIZONTE'!G3625),2)</f>
        <v>0</v>
      </c>
      <c r="H3625" s="187">
        <f t="shared" si="473"/>
        <v>0</v>
      </c>
      <c r="I3625" s="188">
        <f t="shared" si="469"/>
        <v>0</v>
      </c>
      <c r="J3625" s="142"/>
      <c r="K3625" s="145" t="str">
        <f>IF(OR(SUM(I3625:I3625)&gt;0,SUM(I3625:I3625)&gt;0),"xx","")</f>
        <v/>
      </c>
      <c r="L3625" s="7" t="str">
        <f t="shared" si="470"/>
        <v/>
      </c>
      <c r="M3625" s="7" t="str">
        <f t="shared" si="471"/>
        <v/>
      </c>
      <c r="N3625" s="7" t="str">
        <f t="shared" si="467"/>
        <v/>
      </c>
      <c r="O3625" s="144"/>
      <c r="P3625" s="375"/>
      <c r="Q3625" s="362">
        <f>SUM('NOVO HORIZONTE'!I3625)</f>
        <v>0</v>
      </c>
      <c r="R3625" s="363">
        <f t="shared" si="472"/>
        <v>0</v>
      </c>
      <c r="S3625" s="153">
        <f t="shared" si="474"/>
        <v>0</v>
      </c>
      <c r="T3625" s="364"/>
    </row>
    <row r="3626" ht="12.75" hidden="1" spans="1:20">
      <c r="A3626" s="154" t="s">
        <v>3807</v>
      </c>
      <c r="B3626" s="100"/>
      <c r="C3626" s="161" t="s">
        <v>3808</v>
      </c>
      <c r="D3626" s="94">
        <v>0</v>
      </c>
      <c r="E3626" s="95">
        <v>0</v>
      </c>
      <c r="F3626" s="96">
        <f t="shared" si="468"/>
        <v>0</v>
      </c>
      <c r="G3626" s="187">
        <f>ROUND(SUM('NOVO HORIZONTE'!G3626),2)</f>
        <v>0</v>
      </c>
      <c r="H3626" s="187">
        <f t="shared" si="473"/>
        <v>0</v>
      </c>
      <c r="I3626" s="188">
        <f t="shared" si="469"/>
        <v>0</v>
      </c>
      <c r="J3626" s="142"/>
      <c r="K3626" s="145" t="str">
        <f>IF(OR(SUM(I3628:I3645)&gt;0,SUM(I3628:I3645)&gt;0),"xx","")</f>
        <v/>
      </c>
      <c r="L3626" s="7" t="str">
        <f t="shared" si="470"/>
        <v/>
      </c>
      <c r="M3626" s="7" t="str">
        <f t="shared" si="471"/>
        <v/>
      </c>
      <c r="N3626" s="7" t="str">
        <f t="shared" si="467"/>
        <v/>
      </c>
      <c r="O3626" s="144"/>
      <c r="P3626" s="375"/>
      <c r="Q3626" s="362">
        <f>SUM('NOVO HORIZONTE'!I3626)</f>
        <v>0</v>
      </c>
      <c r="R3626" s="363">
        <f t="shared" si="472"/>
        <v>0</v>
      </c>
      <c r="S3626" s="153">
        <f t="shared" si="474"/>
        <v>0</v>
      </c>
      <c r="T3626" s="364"/>
    </row>
    <row r="3627" ht="12.75" hidden="1" spans="1:20">
      <c r="A3627" s="225" t="s">
        <v>3809</v>
      </c>
      <c r="B3627" s="100"/>
      <c r="C3627" s="201" t="s">
        <v>3810</v>
      </c>
      <c r="D3627" s="231">
        <v>0</v>
      </c>
      <c r="E3627" s="380">
        <v>0</v>
      </c>
      <c r="F3627" s="391">
        <f t="shared" si="468"/>
        <v>0</v>
      </c>
      <c r="G3627" s="204">
        <f>ROUND(SUM('NOVO HORIZONTE'!G3627),2)</f>
        <v>0</v>
      </c>
      <c r="H3627" s="204">
        <f t="shared" si="473"/>
        <v>0</v>
      </c>
      <c r="I3627" s="206">
        <f t="shared" si="469"/>
        <v>0</v>
      </c>
      <c r="J3627" s="142"/>
      <c r="K3627" s="145" t="str">
        <f>IF(OR(SUM(I3627:I3627)&gt;0,SUM(I3627:I3627)&gt;0),"xx","")</f>
        <v/>
      </c>
      <c r="L3627" s="7" t="str">
        <f t="shared" si="470"/>
        <v/>
      </c>
      <c r="M3627" s="7" t="str">
        <f t="shared" si="471"/>
        <v/>
      </c>
      <c r="N3627" s="7" t="str">
        <f t="shared" ref="N3627:N3690" si="475">M3627</f>
        <v/>
      </c>
      <c r="O3627" s="144"/>
      <c r="P3627" s="375"/>
      <c r="Q3627" s="362">
        <f>SUM('NOVO HORIZONTE'!I3627)</f>
        <v>0</v>
      </c>
      <c r="R3627" s="363">
        <f t="shared" si="472"/>
        <v>0</v>
      </c>
      <c r="S3627" s="153">
        <f t="shared" si="474"/>
        <v>0</v>
      </c>
      <c r="T3627" s="364"/>
    </row>
    <row r="3628" ht="12.75" hidden="1" spans="1:20">
      <c r="A3628" s="154" t="s">
        <v>3811</v>
      </c>
      <c r="B3628" s="100"/>
      <c r="C3628" s="161" t="s">
        <v>3812</v>
      </c>
      <c r="D3628" s="94">
        <v>0</v>
      </c>
      <c r="E3628" s="378">
        <v>0</v>
      </c>
      <c r="F3628" s="379">
        <f t="shared" si="468"/>
        <v>0</v>
      </c>
      <c r="G3628" s="209">
        <f>ROUND(SUM('NOVO HORIZONTE'!G3628),2)</f>
        <v>0</v>
      </c>
      <c r="H3628" s="187">
        <f t="shared" si="473"/>
        <v>0</v>
      </c>
      <c r="I3628" s="188">
        <f t="shared" si="469"/>
        <v>0</v>
      </c>
      <c r="J3628" s="142"/>
      <c r="K3628" s="145" t="str">
        <f>IF(OR(SUM(I3629:I3630)&gt;0,SUM(I3629:I3630)&gt;0),"xx","")</f>
        <v/>
      </c>
      <c r="L3628" s="7" t="str">
        <f t="shared" si="470"/>
        <v/>
      </c>
      <c r="M3628" s="7" t="str">
        <f t="shared" si="471"/>
        <v/>
      </c>
      <c r="N3628" s="7" t="str">
        <f t="shared" si="475"/>
        <v/>
      </c>
      <c r="O3628" s="144"/>
      <c r="P3628" s="375"/>
      <c r="Q3628" s="362">
        <f>SUM('NOVO HORIZONTE'!I3628)</f>
        <v>0</v>
      </c>
      <c r="R3628" s="363">
        <f t="shared" si="472"/>
        <v>0</v>
      </c>
      <c r="S3628" s="153">
        <f t="shared" si="474"/>
        <v>0</v>
      </c>
      <c r="T3628" s="364"/>
    </row>
    <row r="3629" ht="12.75" hidden="1" spans="1:20">
      <c r="A3629" s="158">
        <v>96985</v>
      </c>
      <c r="B3629" s="100" t="s">
        <v>252</v>
      </c>
      <c r="C3629" s="104" t="s">
        <v>3813</v>
      </c>
      <c r="D3629" s="94" t="s">
        <v>279</v>
      </c>
      <c r="E3629" s="95">
        <v>91.92</v>
      </c>
      <c r="F3629" s="96">
        <f t="shared" si="468"/>
        <v>112.82</v>
      </c>
      <c r="G3629" s="107">
        <f>ROUND(SUM('NOVO HORIZONTE'!G3629),2)</f>
        <v>0</v>
      </c>
      <c r="H3629" s="107">
        <f t="shared" si="473"/>
        <v>0</v>
      </c>
      <c r="I3629" s="143">
        <f t="shared" si="469"/>
        <v>0</v>
      </c>
      <c r="J3629" s="142"/>
      <c r="K3629" s="228"/>
      <c r="L3629" s="7" t="str">
        <f t="shared" si="470"/>
        <v/>
      </c>
      <c r="M3629" s="7" t="str">
        <f t="shared" si="471"/>
        <v/>
      </c>
      <c r="N3629" s="7" t="str">
        <f t="shared" si="475"/>
        <v/>
      </c>
      <c r="O3629" s="144"/>
      <c r="P3629" s="355">
        <v>0</v>
      </c>
      <c r="Q3629" s="362">
        <f>SUM('NOVO HORIZONTE'!I3629)</f>
        <v>0</v>
      </c>
      <c r="R3629" s="363">
        <f t="shared" si="472"/>
        <v>0</v>
      </c>
      <c r="S3629" s="153">
        <f t="shared" si="474"/>
        <v>0</v>
      </c>
      <c r="T3629" s="364"/>
    </row>
    <row r="3630" ht="12.75" hidden="1" spans="1:20">
      <c r="A3630" s="158">
        <v>96986</v>
      </c>
      <c r="B3630" s="100" t="s">
        <v>252</v>
      </c>
      <c r="C3630" s="104" t="s">
        <v>3814</v>
      </c>
      <c r="D3630" s="94" t="s">
        <v>279</v>
      </c>
      <c r="E3630" s="95">
        <v>137.3</v>
      </c>
      <c r="F3630" s="96">
        <f t="shared" ref="F3630:F3693" si="476">IF(E3630=0,0,IF(P3630=0,ROUND(E3630*(1+E$13),2),ROUND(E3630*(1+E$12),2)))</f>
        <v>168.52</v>
      </c>
      <c r="G3630" s="107">
        <f>ROUND(SUM('NOVO HORIZONTE'!G3630),2)</f>
        <v>0</v>
      </c>
      <c r="H3630" s="107">
        <f t="shared" si="473"/>
        <v>0</v>
      </c>
      <c r="I3630" s="143">
        <f t="shared" ref="I3630:I3693" si="477">IF(ISBLANK(G3630),0,ROUND(G3630*H3630,2))</f>
        <v>0</v>
      </c>
      <c r="J3630" s="142"/>
      <c r="K3630" s="145"/>
      <c r="L3630" s="7" t="str">
        <f t="shared" ref="L3630:L3693" si="478">IF(K3630="X","x",IF(K3630="xx","x",IF(I3630&gt;0,"x","")))</f>
        <v/>
      </c>
      <c r="M3630" s="7" t="str">
        <f t="shared" ref="M3630:M3693" si="479">IF(K3630="X","x",IF(K3630="xx","x",IF(I3630&gt;0,"x","")))</f>
        <v/>
      </c>
      <c r="N3630" s="7" t="str">
        <f t="shared" si="475"/>
        <v/>
      </c>
      <c r="O3630" s="144"/>
      <c r="P3630" s="355">
        <v>0</v>
      </c>
      <c r="Q3630" s="362">
        <f>SUM('NOVO HORIZONTE'!I3630)</f>
        <v>0</v>
      </c>
      <c r="R3630" s="363">
        <f t="shared" ref="R3630:R3693" si="480">I3630-Q3630</f>
        <v>0</v>
      </c>
      <c r="S3630" s="153">
        <f t="shared" si="474"/>
        <v>0</v>
      </c>
      <c r="T3630" s="364"/>
    </row>
    <row r="3631" ht="12.75" hidden="1" spans="1:20">
      <c r="A3631" s="154" t="s">
        <v>3815</v>
      </c>
      <c r="B3631" s="100"/>
      <c r="C3631" s="161" t="s">
        <v>3816</v>
      </c>
      <c r="D3631" s="94">
        <v>0</v>
      </c>
      <c r="E3631" s="378">
        <v>0</v>
      </c>
      <c r="F3631" s="379">
        <f t="shared" si="476"/>
        <v>0</v>
      </c>
      <c r="G3631" s="209">
        <f>ROUND(SUM('NOVO HORIZONTE'!G3631),2)</f>
        <v>0</v>
      </c>
      <c r="H3631" s="187">
        <f t="shared" ref="H3631:H3694" si="481">IF(G3631=0,0,F3631)</f>
        <v>0</v>
      </c>
      <c r="I3631" s="188">
        <f t="shared" si="477"/>
        <v>0</v>
      </c>
      <c r="J3631" s="142"/>
      <c r="K3631" s="145" t="str">
        <f>IF(OR(SUM(I3632:I3633)&gt;0,SUM(I3632:I3633)&gt;0),"xx","")</f>
        <v/>
      </c>
      <c r="L3631" s="7" t="str">
        <f t="shared" si="478"/>
        <v/>
      </c>
      <c r="M3631" s="7" t="str">
        <f t="shared" si="479"/>
        <v/>
      </c>
      <c r="N3631" s="7" t="str">
        <f t="shared" si="475"/>
        <v/>
      </c>
      <c r="O3631" s="144"/>
      <c r="P3631" s="375"/>
      <c r="Q3631" s="362">
        <f>SUM('NOVO HORIZONTE'!I3631)</f>
        <v>0</v>
      </c>
      <c r="R3631" s="363">
        <f t="shared" si="480"/>
        <v>0</v>
      </c>
      <c r="S3631" s="153">
        <f t="shared" si="474"/>
        <v>0</v>
      </c>
      <c r="T3631" s="364"/>
    </row>
    <row r="3632" ht="12.75" hidden="1" spans="1:20">
      <c r="A3632" s="158">
        <v>96987</v>
      </c>
      <c r="B3632" s="100" t="s">
        <v>252</v>
      </c>
      <c r="C3632" s="104" t="s">
        <v>3817</v>
      </c>
      <c r="D3632" s="94" t="s">
        <v>279</v>
      </c>
      <c r="E3632" s="95">
        <v>118</v>
      </c>
      <c r="F3632" s="96">
        <f t="shared" si="476"/>
        <v>144.83</v>
      </c>
      <c r="G3632" s="107">
        <f>ROUND(SUM('NOVO HORIZONTE'!G3632),2)</f>
        <v>0</v>
      </c>
      <c r="H3632" s="107">
        <f t="shared" si="481"/>
        <v>0</v>
      </c>
      <c r="I3632" s="143">
        <f t="shared" si="477"/>
        <v>0</v>
      </c>
      <c r="J3632" s="142"/>
      <c r="K3632" s="228"/>
      <c r="L3632" s="7" t="str">
        <f t="shared" si="478"/>
        <v/>
      </c>
      <c r="M3632" s="7" t="str">
        <f t="shared" si="479"/>
        <v/>
      </c>
      <c r="N3632" s="7" t="str">
        <f t="shared" si="475"/>
        <v/>
      </c>
      <c r="O3632" s="144"/>
      <c r="P3632" s="355">
        <v>0</v>
      </c>
      <c r="Q3632" s="362">
        <f>SUM('NOVO HORIZONTE'!I3632)</f>
        <v>0</v>
      </c>
      <c r="R3632" s="363">
        <f t="shared" si="480"/>
        <v>0</v>
      </c>
      <c r="S3632" s="153">
        <f t="shared" si="474"/>
        <v>0</v>
      </c>
      <c r="T3632" s="364"/>
    </row>
    <row r="3633" ht="12.75" hidden="1" spans="1:20">
      <c r="A3633" s="158">
        <v>96988</v>
      </c>
      <c r="B3633" s="100" t="s">
        <v>252</v>
      </c>
      <c r="C3633" s="104" t="s">
        <v>3818</v>
      </c>
      <c r="D3633" s="94" t="s">
        <v>279</v>
      </c>
      <c r="E3633" s="95">
        <v>157.33</v>
      </c>
      <c r="F3633" s="96">
        <f t="shared" si="476"/>
        <v>193.11</v>
      </c>
      <c r="G3633" s="107">
        <f>ROUND(SUM('NOVO HORIZONTE'!G3633),2)</f>
        <v>0</v>
      </c>
      <c r="H3633" s="107">
        <f t="shared" si="481"/>
        <v>0</v>
      </c>
      <c r="I3633" s="143">
        <f t="shared" si="477"/>
        <v>0</v>
      </c>
      <c r="J3633" s="142"/>
      <c r="K3633" s="228"/>
      <c r="L3633" s="7" t="str">
        <f t="shared" si="478"/>
        <v/>
      </c>
      <c r="M3633" s="7" t="str">
        <f t="shared" si="479"/>
        <v/>
      </c>
      <c r="N3633" s="7" t="str">
        <f t="shared" si="475"/>
        <v/>
      </c>
      <c r="O3633" s="144"/>
      <c r="P3633" s="355">
        <v>0</v>
      </c>
      <c r="Q3633" s="362">
        <f>SUM('NOVO HORIZONTE'!I3633)</f>
        <v>0</v>
      </c>
      <c r="R3633" s="363">
        <f t="shared" si="480"/>
        <v>0</v>
      </c>
      <c r="S3633" s="153">
        <f t="shared" si="474"/>
        <v>0</v>
      </c>
      <c r="T3633" s="364"/>
    </row>
    <row r="3634" ht="12.75" hidden="1" spans="1:20">
      <c r="A3634" s="154" t="s">
        <v>3819</v>
      </c>
      <c r="B3634" s="100"/>
      <c r="C3634" s="161" t="s">
        <v>3820</v>
      </c>
      <c r="D3634" s="94">
        <v>0</v>
      </c>
      <c r="E3634" s="378">
        <v>0</v>
      </c>
      <c r="F3634" s="379">
        <f t="shared" si="476"/>
        <v>0</v>
      </c>
      <c r="G3634" s="209">
        <f>ROUND(SUM('NOVO HORIZONTE'!G3634),2)</f>
        <v>0</v>
      </c>
      <c r="H3634" s="187">
        <f t="shared" si="481"/>
        <v>0</v>
      </c>
      <c r="I3634" s="188">
        <f t="shared" si="477"/>
        <v>0</v>
      </c>
      <c r="J3634" s="142"/>
      <c r="K3634" s="145" t="str">
        <f>IF(OR(SUM(I3635:I3645)&gt;0,SUM(I3635:I3645)&gt;0),"xx","")</f>
        <v/>
      </c>
      <c r="L3634" s="7" t="str">
        <f t="shared" si="478"/>
        <v/>
      </c>
      <c r="M3634" s="7" t="str">
        <f t="shared" si="479"/>
        <v/>
      </c>
      <c r="N3634" s="7" t="str">
        <f t="shared" si="475"/>
        <v/>
      </c>
      <c r="O3634" s="144"/>
      <c r="P3634" s="375"/>
      <c r="Q3634" s="362">
        <f>SUM('NOVO HORIZONTE'!I3634)</f>
        <v>0</v>
      </c>
      <c r="R3634" s="363">
        <f t="shared" si="480"/>
        <v>0</v>
      </c>
      <c r="S3634" s="153">
        <f t="shared" si="474"/>
        <v>0</v>
      </c>
      <c r="T3634" s="364"/>
    </row>
    <row r="3635" ht="22.5" hidden="1" spans="1:20">
      <c r="A3635" s="158">
        <v>96971</v>
      </c>
      <c r="B3635" s="100" t="s">
        <v>252</v>
      </c>
      <c r="C3635" s="104" t="s">
        <v>3821</v>
      </c>
      <c r="D3635" s="94" t="s">
        <v>263</v>
      </c>
      <c r="E3635" s="95">
        <v>37.03</v>
      </c>
      <c r="F3635" s="96">
        <f t="shared" si="476"/>
        <v>45.45</v>
      </c>
      <c r="G3635" s="107">
        <f>ROUND(SUM('NOVO HORIZONTE'!G3635),2)</f>
        <v>0</v>
      </c>
      <c r="H3635" s="107">
        <f t="shared" si="481"/>
        <v>0</v>
      </c>
      <c r="I3635" s="143">
        <f t="shared" si="477"/>
        <v>0</v>
      </c>
      <c r="J3635" s="142"/>
      <c r="K3635" s="228"/>
      <c r="L3635" s="7" t="str">
        <f t="shared" si="478"/>
        <v/>
      </c>
      <c r="M3635" s="7" t="str">
        <f t="shared" si="479"/>
        <v/>
      </c>
      <c r="N3635" s="7" t="str">
        <f t="shared" si="475"/>
        <v/>
      </c>
      <c r="O3635" s="144"/>
      <c r="P3635" s="355">
        <v>0</v>
      </c>
      <c r="Q3635" s="362">
        <f>SUM('NOVO HORIZONTE'!I3635)</f>
        <v>0</v>
      </c>
      <c r="R3635" s="363">
        <f t="shared" si="480"/>
        <v>0</v>
      </c>
      <c r="S3635" s="153">
        <f t="shared" si="474"/>
        <v>0</v>
      </c>
      <c r="T3635" s="364"/>
    </row>
    <row r="3636" ht="22.5" hidden="1" spans="1:20">
      <c r="A3636" s="158">
        <v>96972</v>
      </c>
      <c r="B3636" s="100" t="s">
        <v>252</v>
      </c>
      <c r="C3636" s="104" t="s">
        <v>3822</v>
      </c>
      <c r="D3636" s="94" t="s">
        <v>263</v>
      </c>
      <c r="E3636" s="95">
        <v>50.05</v>
      </c>
      <c r="F3636" s="96">
        <f t="shared" si="476"/>
        <v>61.43</v>
      </c>
      <c r="G3636" s="107">
        <f>ROUND(SUM('NOVO HORIZONTE'!G3636),2)</f>
        <v>0</v>
      </c>
      <c r="H3636" s="107">
        <f t="shared" si="481"/>
        <v>0</v>
      </c>
      <c r="I3636" s="143">
        <f t="shared" si="477"/>
        <v>0</v>
      </c>
      <c r="J3636" s="142"/>
      <c r="K3636" s="228"/>
      <c r="L3636" s="7" t="str">
        <f t="shared" si="478"/>
        <v/>
      </c>
      <c r="M3636" s="7" t="str">
        <f t="shared" si="479"/>
        <v/>
      </c>
      <c r="N3636" s="7" t="str">
        <f t="shared" si="475"/>
        <v/>
      </c>
      <c r="O3636" s="144"/>
      <c r="P3636" s="355">
        <v>0</v>
      </c>
      <c r="Q3636" s="362">
        <f>SUM('NOVO HORIZONTE'!I3636)</f>
        <v>0</v>
      </c>
      <c r="R3636" s="363">
        <f t="shared" si="480"/>
        <v>0</v>
      </c>
      <c r="S3636" s="153">
        <f t="shared" si="474"/>
        <v>0</v>
      </c>
      <c r="T3636" s="364"/>
    </row>
    <row r="3637" ht="22.5" hidden="1" spans="1:20">
      <c r="A3637" s="158">
        <v>96973</v>
      </c>
      <c r="B3637" s="100" t="s">
        <v>252</v>
      </c>
      <c r="C3637" s="104" t="s">
        <v>3823</v>
      </c>
      <c r="D3637" s="94" t="s">
        <v>263</v>
      </c>
      <c r="E3637" s="95">
        <v>66.23</v>
      </c>
      <c r="F3637" s="96">
        <f t="shared" si="476"/>
        <v>81.29</v>
      </c>
      <c r="G3637" s="107">
        <f>ROUND(SUM('NOVO HORIZONTE'!G3637),2)</f>
        <v>0</v>
      </c>
      <c r="H3637" s="107">
        <f t="shared" si="481"/>
        <v>0</v>
      </c>
      <c r="I3637" s="143">
        <f t="shared" si="477"/>
        <v>0</v>
      </c>
      <c r="J3637" s="142"/>
      <c r="K3637" s="228"/>
      <c r="L3637" s="7" t="str">
        <f t="shared" si="478"/>
        <v/>
      </c>
      <c r="M3637" s="7" t="str">
        <f t="shared" si="479"/>
        <v/>
      </c>
      <c r="N3637" s="7" t="str">
        <f t="shared" si="475"/>
        <v/>
      </c>
      <c r="O3637" s="144"/>
      <c r="P3637" s="355">
        <v>0</v>
      </c>
      <c r="Q3637" s="362">
        <f>SUM('NOVO HORIZONTE'!I3637)</f>
        <v>0</v>
      </c>
      <c r="R3637" s="363">
        <f t="shared" si="480"/>
        <v>0</v>
      </c>
      <c r="S3637" s="153">
        <f t="shared" si="474"/>
        <v>0</v>
      </c>
      <c r="T3637" s="364"/>
    </row>
    <row r="3638" ht="22.5" hidden="1" spans="1:20">
      <c r="A3638" s="158">
        <v>96974</v>
      </c>
      <c r="B3638" s="100" t="s">
        <v>252</v>
      </c>
      <c r="C3638" s="104" t="s">
        <v>3824</v>
      </c>
      <c r="D3638" s="94" t="s">
        <v>263</v>
      </c>
      <c r="E3638" s="95">
        <v>86.55</v>
      </c>
      <c r="F3638" s="96">
        <f t="shared" si="476"/>
        <v>106.23</v>
      </c>
      <c r="G3638" s="107">
        <f>ROUND(SUM('NOVO HORIZONTE'!G3638),2)</f>
        <v>0</v>
      </c>
      <c r="H3638" s="107">
        <f t="shared" si="481"/>
        <v>0</v>
      </c>
      <c r="I3638" s="143">
        <f t="shared" si="477"/>
        <v>0</v>
      </c>
      <c r="J3638" s="142"/>
      <c r="K3638" s="228"/>
      <c r="L3638" s="7" t="str">
        <f t="shared" si="478"/>
        <v/>
      </c>
      <c r="M3638" s="7" t="str">
        <f t="shared" si="479"/>
        <v/>
      </c>
      <c r="N3638" s="7" t="str">
        <f t="shared" si="475"/>
        <v/>
      </c>
      <c r="O3638" s="144"/>
      <c r="P3638" s="355">
        <v>0</v>
      </c>
      <c r="Q3638" s="362">
        <f>SUM('NOVO HORIZONTE'!I3638)</f>
        <v>0</v>
      </c>
      <c r="R3638" s="363">
        <f t="shared" si="480"/>
        <v>0</v>
      </c>
      <c r="S3638" s="153">
        <f t="shared" si="474"/>
        <v>0</v>
      </c>
      <c r="T3638" s="364"/>
    </row>
    <row r="3639" ht="22.5" hidden="1" spans="1:20">
      <c r="A3639" s="158">
        <v>96975</v>
      </c>
      <c r="B3639" s="100" t="s">
        <v>252</v>
      </c>
      <c r="C3639" s="104" t="s">
        <v>3825</v>
      </c>
      <c r="D3639" s="94" t="s">
        <v>263</v>
      </c>
      <c r="E3639" s="95">
        <v>107.85</v>
      </c>
      <c r="F3639" s="96">
        <f t="shared" si="476"/>
        <v>132.38</v>
      </c>
      <c r="G3639" s="107">
        <f>ROUND(SUM('NOVO HORIZONTE'!G3639),2)</f>
        <v>0</v>
      </c>
      <c r="H3639" s="107">
        <f t="shared" si="481"/>
        <v>0</v>
      </c>
      <c r="I3639" s="143">
        <f t="shared" si="477"/>
        <v>0</v>
      </c>
      <c r="J3639" s="142"/>
      <c r="K3639" s="228"/>
      <c r="L3639" s="7" t="str">
        <f t="shared" si="478"/>
        <v/>
      </c>
      <c r="M3639" s="7" t="str">
        <f t="shared" si="479"/>
        <v/>
      </c>
      <c r="N3639" s="7" t="str">
        <f t="shared" si="475"/>
        <v/>
      </c>
      <c r="O3639" s="144"/>
      <c r="P3639" s="355">
        <v>0</v>
      </c>
      <c r="Q3639" s="362">
        <f>SUM('NOVO HORIZONTE'!I3639)</f>
        <v>0</v>
      </c>
      <c r="R3639" s="363">
        <f t="shared" si="480"/>
        <v>0</v>
      </c>
      <c r="S3639" s="153">
        <f t="shared" si="474"/>
        <v>0</v>
      </c>
      <c r="T3639" s="364"/>
    </row>
    <row r="3640" ht="22.5" hidden="1" spans="1:20">
      <c r="A3640" s="158">
        <v>96976</v>
      </c>
      <c r="B3640" s="100" t="s">
        <v>252</v>
      </c>
      <c r="C3640" s="104" t="s">
        <v>3826</v>
      </c>
      <c r="D3640" s="94" t="s">
        <v>263</v>
      </c>
      <c r="E3640" s="95">
        <v>142.65</v>
      </c>
      <c r="F3640" s="96">
        <f t="shared" si="476"/>
        <v>175.09</v>
      </c>
      <c r="G3640" s="107">
        <f>ROUND(SUM('NOVO HORIZONTE'!G3640),2)</f>
        <v>0</v>
      </c>
      <c r="H3640" s="107">
        <f t="shared" si="481"/>
        <v>0</v>
      </c>
      <c r="I3640" s="143">
        <f t="shared" si="477"/>
        <v>0</v>
      </c>
      <c r="J3640" s="142"/>
      <c r="K3640" s="145"/>
      <c r="L3640" s="7" t="str">
        <f t="shared" si="478"/>
        <v/>
      </c>
      <c r="M3640" s="7" t="str">
        <f t="shared" si="479"/>
        <v/>
      </c>
      <c r="N3640" s="7" t="str">
        <f t="shared" si="475"/>
        <v/>
      </c>
      <c r="O3640" s="144"/>
      <c r="P3640" s="355">
        <v>0</v>
      </c>
      <c r="Q3640" s="362">
        <f>SUM('NOVO HORIZONTE'!I3640)</f>
        <v>0</v>
      </c>
      <c r="R3640" s="363">
        <f t="shared" si="480"/>
        <v>0</v>
      </c>
      <c r="S3640" s="153">
        <f t="shared" si="474"/>
        <v>0</v>
      </c>
      <c r="T3640" s="364"/>
    </row>
    <row r="3641" ht="22.5" hidden="1" spans="1:20">
      <c r="A3641" s="158">
        <v>96977</v>
      </c>
      <c r="B3641" s="100" t="s">
        <v>252</v>
      </c>
      <c r="C3641" s="104" t="s">
        <v>3827</v>
      </c>
      <c r="D3641" s="94" t="s">
        <v>263</v>
      </c>
      <c r="E3641" s="95">
        <v>58.29</v>
      </c>
      <c r="F3641" s="96">
        <f t="shared" si="476"/>
        <v>71.55</v>
      </c>
      <c r="G3641" s="107">
        <f>ROUND(SUM('NOVO HORIZONTE'!G3641),2)</f>
        <v>0</v>
      </c>
      <c r="H3641" s="107">
        <f t="shared" si="481"/>
        <v>0</v>
      </c>
      <c r="I3641" s="143">
        <f t="shared" si="477"/>
        <v>0</v>
      </c>
      <c r="J3641" s="142"/>
      <c r="K3641" s="145"/>
      <c r="L3641" s="7" t="str">
        <f t="shared" si="478"/>
        <v/>
      </c>
      <c r="M3641" s="7" t="str">
        <f t="shared" si="479"/>
        <v/>
      </c>
      <c r="N3641" s="7" t="str">
        <f t="shared" si="475"/>
        <v/>
      </c>
      <c r="O3641" s="144"/>
      <c r="P3641" s="355">
        <v>0</v>
      </c>
      <c r="Q3641" s="362">
        <f>SUM('NOVO HORIZONTE'!I3641)</f>
        <v>0</v>
      </c>
      <c r="R3641" s="363">
        <f t="shared" si="480"/>
        <v>0</v>
      </c>
      <c r="S3641" s="153">
        <f t="shared" si="474"/>
        <v>0</v>
      </c>
      <c r="T3641" s="364"/>
    </row>
    <row r="3642" ht="22.5" hidden="1" spans="1:20">
      <c r="A3642" s="158">
        <v>96978</v>
      </c>
      <c r="B3642" s="100" t="s">
        <v>252</v>
      </c>
      <c r="C3642" s="104" t="s">
        <v>3828</v>
      </c>
      <c r="D3642" s="94" t="s">
        <v>263</v>
      </c>
      <c r="E3642" s="95">
        <v>76.77</v>
      </c>
      <c r="F3642" s="96">
        <f t="shared" si="476"/>
        <v>94.23</v>
      </c>
      <c r="G3642" s="107">
        <f>ROUND(SUM('NOVO HORIZONTE'!G3642),2)</f>
        <v>0</v>
      </c>
      <c r="H3642" s="107">
        <f t="shared" si="481"/>
        <v>0</v>
      </c>
      <c r="I3642" s="143">
        <f t="shared" si="477"/>
        <v>0</v>
      </c>
      <c r="J3642" s="142"/>
      <c r="K3642" s="228"/>
      <c r="L3642" s="7" t="str">
        <f t="shared" si="478"/>
        <v/>
      </c>
      <c r="M3642" s="7" t="str">
        <f t="shared" si="479"/>
        <v/>
      </c>
      <c r="N3642" s="7" t="str">
        <f t="shared" si="475"/>
        <v/>
      </c>
      <c r="O3642" s="144"/>
      <c r="P3642" s="355">
        <v>0</v>
      </c>
      <c r="Q3642" s="362">
        <f>SUM('NOVO HORIZONTE'!I3642)</f>
        <v>0</v>
      </c>
      <c r="R3642" s="363">
        <f t="shared" si="480"/>
        <v>0</v>
      </c>
      <c r="S3642" s="153">
        <f t="shared" si="474"/>
        <v>0</v>
      </c>
      <c r="T3642" s="364"/>
    </row>
    <row r="3643" ht="22.5" hidden="1" spans="1:20">
      <c r="A3643" s="158">
        <v>96979</v>
      </c>
      <c r="B3643" s="100" t="s">
        <v>252</v>
      </c>
      <c r="C3643" s="104" t="s">
        <v>3829</v>
      </c>
      <c r="D3643" s="94" t="s">
        <v>263</v>
      </c>
      <c r="E3643" s="95">
        <v>109.74</v>
      </c>
      <c r="F3643" s="96">
        <f t="shared" si="476"/>
        <v>134.69</v>
      </c>
      <c r="G3643" s="107">
        <f>ROUND(SUM('NOVO HORIZONTE'!G3643),2)</f>
        <v>0</v>
      </c>
      <c r="H3643" s="107">
        <f t="shared" si="481"/>
        <v>0</v>
      </c>
      <c r="I3643" s="143">
        <f t="shared" si="477"/>
        <v>0</v>
      </c>
      <c r="J3643" s="142"/>
      <c r="K3643" s="228"/>
      <c r="L3643" s="7" t="str">
        <f t="shared" si="478"/>
        <v/>
      </c>
      <c r="M3643" s="7" t="str">
        <f t="shared" si="479"/>
        <v/>
      </c>
      <c r="N3643" s="7" t="str">
        <f t="shared" si="475"/>
        <v/>
      </c>
      <c r="O3643" s="144"/>
      <c r="P3643" s="355">
        <v>0</v>
      </c>
      <c r="Q3643" s="362">
        <f>SUM('NOVO HORIZONTE'!I3643)</f>
        <v>0</v>
      </c>
      <c r="R3643" s="363">
        <f t="shared" si="480"/>
        <v>0</v>
      </c>
      <c r="S3643" s="153">
        <f t="shared" si="474"/>
        <v>0</v>
      </c>
      <c r="T3643" s="364"/>
    </row>
    <row r="3644" ht="12.75" hidden="1" spans="1:20">
      <c r="A3644" s="158">
        <v>96989</v>
      </c>
      <c r="B3644" s="100" t="s">
        <v>252</v>
      </c>
      <c r="C3644" s="104" t="s">
        <v>3830</v>
      </c>
      <c r="D3644" s="94" t="s">
        <v>279</v>
      </c>
      <c r="E3644" s="95">
        <v>131.58</v>
      </c>
      <c r="F3644" s="96">
        <f t="shared" si="476"/>
        <v>161.5</v>
      </c>
      <c r="G3644" s="107">
        <f>ROUND(SUM('NOVO HORIZONTE'!G3644),2)</f>
        <v>0</v>
      </c>
      <c r="H3644" s="107">
        <f t="shared" si="481"/>
        <v>0</v>
      </c>
      <c r="I3644" s="143">
        <f t="shared" si="477"/>
        <v>0</v>
      </c>
      <c r="J3644" s="142"/>
      <c r="K3644" s="228"/>
      <c r="L3644" s="7" t="str">
        <f t="shared" si="478"/>
        <v/>
      </c>
      <c r="M3644" s="7" t="str">
        <f t="shared" si="479"/>
        <v/>
      </c>
      <c r="N3644" s="7" t="str">
        <f t="shared" si="475"/>
        <v/>
      </c>
      <c r="O3644" s="144"/>
      <c r="P3644" s="355">
        <v>0</v>
      </c>
      <c r="Q3644" s="362">
        <f>SUM('NOVO HORIZONTE'!I3644)</f>
        <v>0</v>
      </c>
      <c r="R3644" s="363">
        <f t="shared" si="480"/>
        <v>0</v>
      </c>
      <c r="S3644" s="153">
        <f t="shared" si="474"/>
        <v>0</v>
      </c>
      <c r="T3644" s="364"/>
    </row>
    <row r="3645" ht="12.75" hidden="1" spans="1:20">
      <c r="A3645" s="158">
        <v>98463</v>
      </c>
      <c r="B3645" s="100" t="s">
        <v>252</v>
      </c>
      <c r="C3645" s="104" t="s">
        <v>3831</v>
      </c>
      <c r="D3645" s="94" t="s">
        <v>279</v>
      </c>
      <c r="E3645" s="95">
        <v>26.69</v>
      </c>
      <c r="F3645" s="96">
        <f t="shared" si="476"/>
        <v>32.76</v>
      </c>
      <c r="G3645" s="107">
        <f>ROUND(SUM('NOVO HORIZONTE'!G3645),2)</f>
        <v>0</v>
      </c>
      <c r="H3645" s="107">
        <f t="shared" si="481"/>
        <v>0</v>
      </c>
      <c r="I3645" s="143">
        <f t="shared" si="477"/>
        <v>0</v>
      </c>
      <c r="J3645" s="142"/>
      <c r="K3645" s="228"/>
      <c r="L3645" s="7" t="str">
        <f t="shared" si="478"/>
        <v/>
      </c>
      <c r="M3645" s="7" t="str">
        <f t="shared" si="479"/>
        <v/>
      </c>
      <c r="N3645" s="7" t="str">
        <f t="shared" si="475"/>
        <v/>
      </c>
      <c r="O3645" s="144"/>
      <c r="P3645" s="355">
        <v>0</v>
      </c>
      <c r="Q3645" s="362">
        <f>SUM('NOVO HORIZONTE'!I3645)</f>
        <v>0</v>
      </c>
      <c r="R3645" s="363">
        <f t="shared" si="480"/>
        <v>0</v>
      </c>
      <c r="S3645" s="153">
        <f t="shared" si="474"/>
        <v>0</v>
      </c>
      <c r="T3645" s="364"/>
    </row>
    <row r="3646" ht="12.75" hidden="1" spans="1:20">
      <c r="A3646" s="154" t="s">
        <v>3832</v>
      </c>
      <c r="B3646" s="100"/>
      <c r="C3646" s="161" t="s">
        <v>3833</v>
      </c>
      <c r="D3646" s="94">
        <v>0</v>
      </c>
      <c r="E3646" s="378">
        <v>0</v>
      </c>
      <c r="F3646" s="379">
        <f t="shared" si="476"/>
        <v>0</v>
      </c>
      <c r="G3646" s="209">
        <f>ROUND(SUM('NOVO HORIZONTE'!G3646),2)</f>
        <v>0</v>
      </c>
      <c r="H3646" s="187">
        <f t="shared" si="481"/>
        <v>0</v>
      </c>
      <c r="I3646" s="188">
        <f t="shared" si="477"/>
        <v>0</v>
      </c>
      <c r="J3646" s="142"/>
      <c r="K3646" s="145" t="str">
        <f>IF(OR(SUM(I3647:I3706)&gt;0,SUM(I3647:I3706)&gt;0),"xx","")</f>
        <v/>
      </c>
      <c r="L3646" s="7" t="str">
        <f t="shared" si="478"/>
        <v/>
      </c>
      <c r="M3646" s="7" t="str">
        <f t="shared" si="479"/>
        <v/>
      </c>
      <c r="N3646" s="7" t="str">
        <f t="shared" si="475"/>
        <v/>
      </c>
      <c r="O3646" s="144"/>
      <c r="P3646" s="375"/>
      <c r="Q3646" s="362">
        <f>SUM('NOVO HORIZONTE'!I3646)</f>
        <v>0</v>
      </c>
      <c r="R3646" s="363">
        <f t="shared" si="480"/>
        <v>0</v>
      </c>
      <c r="S3646" s="153">
        <f t="shared" si="474"/>
        <v>0</v>
      </c>
      <c r="T3646" s="364"/>
    </row>
    <row r="3647" ht="12.75" hidden="1" spans="1:20">
      <c r="A3647" s="154" t="s">
        <v>3834</v>
      </c>
      <c r="B3647" s="100"/>
      <c r="C3647" s="161" t="s">
        <v>3835</v>
      </c>
      <c r="D3647" s="94">
        <v>0</v>
      </c>
      <c r="E3647" s="378">
        <v>0</v>
      </c>
      <c r="F3647" s="379">
        <f t="shared" si="476"/>
        <v>0</v>
      </c>
      <c r="G3647" s="209">
        <f>ROUND(SUM('NOVO HORIZONTE'!G3647),2)</f>
        <v>0</v>
      </c>
      <c r="H3647" s="187">
        <f t="shared" si="481"/>
        <v>0</v>
      </c>
      <c r="I3647" s="188">
        <f t="shared" si="477"/>
        <v>0</v>
      </c>
      <c r="J3647" s="142"/>
      <c r="K3647" s="145" t="str">
        <f>IF(OR(SUM(I3647:I3647)&gt;0,SUM(I3647:I3647)&gt;0),"xx","")</f>
        <v/>
      </c>
      <c r="L3647" s="7" t="str">
        <f t="shared" si="478"/>
        <v/>
      </c>
      <c r="M3647" s="7" t="str">
        <f t="shared" si="479"/>
        <v/>
      </c>
      <c r="N3647" s="7" t="str">
        <f t="shared" si="475"/>
        <v/>
      </c>
      <c r="O3647" s="144"/>
      <c r="P3647" s="375"/>
      <c r="Q3647" s="362">
        <f>SUM('NOVO HORIZONTE'!I3647)</f>
        <v>0</v>
      </c>
      <c r="R3647" s="363">
        <f t="shared" si="480"/>
        <v>0</v>
      </c>
      <c r="S3647" s="153">
        <f t="shared" si="474"/>
        <v>0</v>
      </c>
      <c r="T3647" s="364"/>
    </row>
    <row r="3648" ht="12.75" hidden="1" spans="1:20">
      <c r="A3648" s="154" t="s">
        <v>3836</v>
      </c>
      <c r="B3648" s="100"/>
      <c r="C3648" s="161" t="s">
        <v>3837</v>
      </c>
      <c r="D3648" s="94">
        <v>0</v>
      </c>
      <c r="E3648" s="95">
        <v>0</v>
      </c>
      <c r="F3648" s="96">
        <f t="shared" si="476"/>
        <v>0</v>
      </c>
      <c r="G3648" s="209">
        <f>ROUND(SUM('NOVO HORIZONTE'!G3648),2)</f>
        <v>0</v>
      </c>
      <c r="H3648" s="187">
        <f t="shared" si="481"/>
        <v>0</v>
      </c>
      <c r="I3648" s="190">
        <f t="shared" si="477"/>
        <v>0</v>
      </c>
      <c r="J3648" s="191"/>
      <c r="K3648" s="145" t="str">
        <f>IF(OR(SUM(I3649:I3652)&gt;0,SUM(I3649:I3652)&gt;0),"xx","")</f>
        <v/>
      </c>
      <c r="L3648" s="7" t="str">
        <f t="shared" si="478"/>
        <v/>
      </c>
      <c r="M3648" s="7" t="str">
        <f t="shared" si="479"/>
        <v/>
      </c>
      <c r="N3648" s="7" t="str">
        <f t="shared" si="475"/>
        <v/>
      </c>
      <c r="O3648" s="144"/>
      <c r="P3648" s="375"/>
      <c r="Q3648" s="362">
        <f>SUM('NOVO HORIZONTE'!I3648)</f>
        <v>0</v>
      </c>
      <c r="R3648" s="363">
        <f t="shared" si="480"/>
        <v>0</v>
      </c>
      <c r="S3648" s="153">
        <f t="shared" si="474"/>
        <v>0</v>
      </c>
      <c r="T3648" s="364"/>
    </row>
    <row r="3649" ht="22.5" hidden="1" spans="1:20">
      <c r="A3649" s="158">
        <v>100560</v>
      </c>
      <c r="B3649" s="100" t="s">
        <v>252</v>
      </c>
      <c r="C3649" s="104" t="s">
        <v>3838</v>
      </c>
      <c r="D3649" s="94" t="s">
        <v>279</v>
      </c>
      <c r="E3649" s="95">
        <v>139.51</v>
      </c>
      <c r="F3649" s="96">
        <f t="shared" si="476"/>
        <v>171.23</v>
      </c>
      <c r="G3649" s="209">
        <f>ROUND(SUM('NOVO HORIZONTE'!G3649),2)</f>
        <v>0</v>
      </c>
      <c r="H3649" s="107">
        <f t="shared" si="481"/>
        <v>0</v>
      </c>
      <c r="I3649" s="143">
        <f t="shared" si="477"/>
        <v>0</v>
      </c>
      <c r="J3649" s="142"/>
      <c r="K3649" s="145"/>
      <c r="L3649" s="7" t="str">
        <f t="shared" si="478"/>
        <v/>
      </c>
      <c r="M3649" s="7" t="str">
        <f t="shared" si="479"/>
        <v/>
      </c>
      <c r="N3649" s="7" t="str">
        <f t="shared" si="475"/>
        <v/>
      </c>
      <c r="O3649" s="144"/>
      <c r="P3649" s="355">
        <v>0</v>
      </c>
      <c r="Q3649" s="362">
        <f>SUM('NOVO HORIZONTE'!I3649)</f>
        <v>0</v>
      </c>
      <c r="R3649" s="363">
        <f t="shared" si="480"/>
        <v>0</v>
      </c>
      <c r="S3649" s="153">
        <f t="shared" si="474"/>
        <v>0</v>
      </c>
      <c r="T3649" s="364"/>
    </row>
    <row r="3650" ht="22.5" hidden="1" spans="1:20">
      <c r="A3650" s="158">
        <v>100561</v>
      </c>
      <c r="B3650" s="100" t="s">
        <v>252</v>
      </c>
      <c r="C3650" s="104" t="s">
        <v>3839</v>
      </c>
      <c r="D3650" s="94" t="s">
        <v>279</v>
      </c>
      <c r="E3650" s="95">
        <v>252.88</v>
      </c>
      <c r="F3650" s="96">
        <f t="shared" si="476"/>
        <v>310.38</v>
      </c>
      <c r="G3650" s="209">
        <f>ROUND(SUM('NOVO HORIZONTE'!G3650),2)</f>
        <v>0</v>
      </c>
      <c r="H3650" s="107">
        <f t="shared" si="481"/>
        <v>0</v>
      </c>
      <c r="I3650" s="143">
        <f t="shared" si="477"/>
        <v>0</v>
      </c>
      <c r="J3650" s="142"/>
      <c r="K3650" s="228"/>
      <c r="L3650" s="7" t="str">
        <f t="shared" si="478"/>
        <v/>
      </c>
      <c r="M3650" s="7" t="str">
        <f t="shared" si="479"/>
        <v/>
      </c>
      <c r="N3650" s="7" t="str">
        <f t="shared" si="475"/>
        <v/>
      </c>
      <c r="O3650" s="144"/>
      <c r="P3650" s="355">
        <v>0</v>
      </c>
      <c r="Q3650" s="362">
        <f>SUM('NOVO HORIZONTE'!I3650)</f>
        <v>0</v>
      </c>
      <c r="R3650" s="363">
        <f t="shared" si="480"/>
        <v>0</v>
      </c>
      <c r="S3650" s="153">
        <f t="shared" si="474"/>
        <v>0</v>
      </c>
      <c r="T3650" s="364"/>
    </row>
    <row r="3651" ht="22.5" hidden="1" spans="1:20">
      <c r="A3651" s="158">
        <v>100562</v>
      </c>
      <c r="B3651" s="100" t="s">
        <v>252</v>
      </c>
      <c r="C3651" s="104" t="s">
        <v>3840</v>
      </c>
      <c r="D3651" s="94" t="s">
        <v>279</v>
      </c>
      <c r="E3651" s="95">
        <v>389.51</v>
      </c>
      <c r="F3651" s="96">
        <f t="shared" si="476"/>
        <v>478.08</v>
      </c>
      <c r="G3651" s="209">
        <f>ROUND(SUM('NOVO HORIZONTE'!G3651),2)</f>
        <v>0</v>
      </c>
      <c r="H3651" s="107">
        <f t="shared" si="481"/>
        <v>0</v>
      </c>
      <c r="I3651" s="143">
        <f t="shared" si="477"/>
        <v>0</v>
      </c>
      <c r="J3651" s="142"/>
      <c r="K3651" s="228"/>
      <c r="L3651" s="7" t="str">
        <f t="shared" si="478"/>
        <v/>
      </c>
      <c r="M3651" s="7" t="str">
        <f t="shared" si="479"/>
        <v/>
      </c>
      <c r="N3651" s="7" t="str">
        <f t="shared" si="475"/>
        <v/>
      </c>
      <c r="O3651" s="144"/>
      <c r="P3651" s="355">
        <v>0</v>
      </c>
      <c r="Q3651" s="362">
        <f>SUM('NOVO HORIZONTE'!I3651)</f>
        <v>0</v>
      </c>
      <c r="R3651" s="363">
        <f t="shared" si="480"/>
        <v>0</v>
      </c>
      <c r="S3651" s="153">
        <f t="shared" si="474"/>
        <v>0</v>
      </c>
      <c r="T3651" s="364"/>
    </row>
    <row r="3652" ht="22.5" hidden="1" spans="1:20">
      <c r="A3652" s="158">
        <v>100563</v>
      </c>
      <c r="B3652" s="100" t="s">
        <v>252</v>
      </c>
      <c r="C3652" s="104" t="s">
        <v>3841</v>
      </c>
      <c r="D3652" s="94" t="s">
        <v>279</v>
      </c>
      <c r="E3652" s="95">
        <v>559.6</v>
      </c>
      <c r="F3652" s="96">
        <f t="shared" si="476"/>
        <v>686.85</v>
      </c>
      <c r="G3652" s="209">
        <f>ROUND(SUM('NOVO HORIZONTE'!G3652),2)</f>
        <v>0</v>
      </c>
      <c r="H3652" s="107">
        <f t="shared" si="481"/>
        <v>0</v>
      </c>
      <c r="I3652" s="143">
        <f t="shared" si="477"/>
        <v>0</v>
      </c>
      <c r="J3652" s="142"/>
      <c r="K3652" s="228"/>
      <c r="L3652" s="7" t="str">
        <f t="shared" si="478"/>
        <v/>
      </c>
      <c r="M3652" s="7" t="str">
        <f t="shared" si="479"/>
        <v/>
      </c>
      <c r="N3652" s="7" t="str">
        <f t="shared" si="475"/>
        <v/>
      </c>
      <c r="O3652" s="144"/>
      <c r="P3652" s="355">
        <v>0</v>
      </c>
      <c r="Q3652" s="362">
        <f>SUM('NOVO HORIZONTE'!I3652)</f>
        <v>0</v>
      </c>
      <c r="R3652" s="363">
        <f t="shared" si="480"/>
        <v>0</v>
      </c>
      <c r="S3652" s="153">
        <f t="shared" si="474"/>
        <v>0</v>
      </c>
      <c r="T3652" s="364"/>
    </row>
    <row r="3653" ht="12.75" hidden="1" spans="1:20">
      <c r="A3653" s="154" t="s">
        <v>3842</v>
      </c>
      <c r="B3653" s="100"/>
      <c r="C3653" s="161" t="s">
        <v>3843</v>
      </c>
      <c r="D3653" s="94">
        <v>0</v>
      </c>
      <c r="E3653" s="95">
        <v>0</v>
      </c>
      <c r="F3653" s="96">
        <f t="shared" si="476"/>
        <v>0</v>
      </c>
      <c r="G3653" s="209">
        <f>ROUND(SUM('NOVO HORIZONTE'!G3653),2)</f>
        <v>0</v>
      </c>
      <c r="H3653" s="187">
        <f t="shared" si="481"/>
        <v>0</v>
      </c>
      <c r="I3653" s="188">
        <f t="shared" si="477"/>
        <v>0</v>
      </c>
      <c r="J3653" s="142"/>
      <c r="K3653" s="145" t="str">
        <f>IF(OR(SUM(I3654:I3658)&gt;0,SUM(I3654:I3658)&gt;0),"xx","")</f>
        <v/>
      </c>
      <c r="L3653" s="7" t="str">
        <f t="shared" si="478"/>
        <v/>
      </c>
      <c r="M3653" s="7" t="str">
        <f t="shared" si="479"/>
        <v/>
      </c>
      <c r="N3653" s="7" t="str">
        <f t="shared" si="475"/>
        <v/>
      </c>
      <c r="O3653" s="144"/>
      <c r="P3653" s="375"/>
      <c r="Q3653" s="362">
        <f>SUM('NOVO HORIZONTE'!I3653)</f>
        <v>0</v>
      </c>
      <c r="R3653" s="363">
        <f t="shared" si="480"/>
        <v>0</v>
      </c>
      <c r="S3653" s="153">
        <f t="shared" si="474"/>
        <v>0</v>
      </c>
      <c r="T3653" s="364"/>
    </row>
    <row r="3654" ht="22.5" hidden="1" spans="1:20">
      <c r="A3654" s="158">
        <v>100556</v>
      </c>
      <c r="B3654" s="100" t="s">
        <v>252</v>
      </c>
      <c r="C3654" s="104" t="s">
        <v>3844</v>
      </c>
      <c r="D3654" s="94" t="s">
        <v>279</v>
      </c>
      <c r="E3654" s="95">
        <v>51.63</v>
      </c>
      <c r="F3654" s="96">
        <f t="shared" si="476"/>
        <v>63.37</v>
      </c>
      <c r="G3654" s="209">
        <f>ROUND(SUM('NOVO HORIZONTE'!G3654),2)</f>
        <v>0</v>
      </c>
      <c r="H3654" s="107">
        <f t="shared" si="481"/>
        <v>0</v>
      </c>
      <c r="I3654" s="143">
        <f t="shared" si="477"/>
        <v>0</v>
      </c>
      <c r="J3654" s="142"/>
      <c r="K3654" s="228"/>
      <c r="L3654" s="7" t="str">
        <f t="shared" si="478"/>
        <v/>
      </c>
      <c r="M3654" s="7" t="str">
        <f t="shared" si="479"/>
        <v/>
      </c>
      <c r="N3654" s="7" t="str">
        <f t="shared" si="475"/>
        <v/>
      </c>
      <c r="O3654" s="144"/>
      <c r="P3654" s="355">
        <v>0</v>
      </c>
      <c r="Q3654" s="362">
        <f>SUM('NOVO HORIZONTE'!I3654)</f>
        <v>0</v>
      </c>
      <c r="R3654" s="363">
        <f t="shared" si="480"/>
        <v>0</v>
      </c>
      <c r="S3654" s="153">
        <f t="shared" si="474"/>
        <v>0</v>
      </c>
      <c r="T3654" s="364"/>
    </row>
    <row r="3655" ht="22.5" hidden="1" spans="1:20">
      <c r="A3655" s="158">
        <v>100557</v>
      </c>
      <c r="B3655" s="100" t="s">
        <v>252</v>
      </c>
      <c r="C3655" s="104" t="s">
        <v>3845</v>
      </c>
      <c r="D3655" s="94" t="s">
        <v>279</v>
      </c>
      <c r="E3655" s="95">
        <v>638.93</v>
      </c>
      <c r="F3655" s="96">
        <f t="shared" si="476"/>
        <v>784.22</v>
      </c>
      <c r="G3655" s="209">
        <f>ROUND(SUM('NOVO HORIZONTE'!G3655),2)</f>
        <v>0</v>
      </c>
      <c r="H3655" s="107">
        <f t="shared" si="481"/>
        <v>0</v>
      </c>
      <c r="I3655" s="143">
        <f t="shared" si="477"/>
        <v>0</v>
      </c>
      <c r="J3655" s="142"/>
      <c r="K3655" s="228"/>
      <c r="L3655" s="7" t="str">
        <f t="shared" si="478"/>
        <v/>
      </c>
      <c r="M3655" s="7" t="str">
        <f t="shared" si="479"/>
        <v/>
      </c>
      <c r="N3655" s="7" t="str">
        <f t="shared" si="475"/>
        <v/>
      </c>
      <c r="O3655" s="144"/>
      <c r="P3655" s="355">
        <v>0</v>
      </c>
      <c r="Q3655" s="362">
        <f>SUM('NOVO HORIZONTE'!I3655)</f>
        <v>0</v>
      </c>
      <c r="R3655" s="363">
        <f t="shared" si="480"/>
        <v>0</v>
      </c>
      <c r="S3655" s="153">
        <f t="shared" si="474"/>
        <v>0</v>
      </c>
      <c r="T3655" s="364"/>
    </row>
    <row r="3656" ht="22.5" hidden="1" spans="1:20">
      <c r="A3656" s="158">
        <v>101795</v>
      </c>
      <c r="B3656" s="100" t="s">
        <v>252</v>
      </c>
      <c r="C3656" s="104" t="s">
        <v>3846</v>
      </c>
      <c r="D3656" s="94" t="s">
        <v>279</v>
      </c>
      <c r="E3656" s="95">
        <v>579.43</v>
      </c>
      <c r="F3656" s="96">
        <f t="shared" si="476"/>
        <v>711.19</v>
      </c>
      <c r="G3656" s="209">
        <f>ROUND(SUM('NOVO HORIZONTE'!G3656),2)</f>
        <v>0</v>
      </c>
      <c r="H3656" s="107">
        <f t="shared" si="481"/>
        <v>0</v>
      </c>
      <c r="I3656" s="143">
        <f t="shared" si="477"/>
        <v>0</v>
      </c>
      <c r="J3656" s="142"/>
      <c r="K3656" s="228"/>
      <c r="L3656" s="7" t="str">
        <f t="shared" si="478"/>
        <v/>
      </c>
      <c r="M3656" s="7" t="str">
        <f t="shared" si="479"/>
        <v/>
      </c>
      <c r="N3656" s="7" t="str">
        <f t="shared" si="475"/>
        <v/>
      </c>
      <c r="O3656" s="144"/>
      <c r="P3656" s="355">
        <v>0</v>
      </c>
      <c r="Q3656" s="362">
        <f>SUM('NOVO HORIZONTE'!I3656)</f>
        <v>0</v>
      </c>
      <c r="R3656" s="363">
        <f t="shared" si="480"/>
        <v>0</v>
      </c>
      <c r="S3656" s="153">
        <f t="shared" si="474"/>
        <v>0</v>
      </c>
      <c r="T3656" s="364"/>
    </row>
    <row r="3657" ht="22.5" hidden="1" spans="1:20">
      <c r="A3657" s="158">
        <v>101798</v>
      </c>
      <c r="B3657" s="100" t="s">
        <v>252</v>
      </c>
      <c r="C3657" s="104" t="s">
        <v>3847</v>
      </c>
      <c r="D3657" s="94" t="s">
        <v>279</v>
      </c>
      <c r="E3657" s="95">
        <v>400.28</v>
      </c>
      <c r="F3657" s="96">
        <f t="shared" si="476"/>
        <v>491.3</v>
      </c>
      <c r="G3657" s="209">
        <f>ROUND(SUM('NOVO HORIZONTE'!G3657),2)</f>
        <v>0</v>
      </c>
      <c r="H3657" s="107">
        <f t="shared" si="481"/>
        <v>0</v>
      </c>
      <c r="I3657" s="143">
        <f t="shared" si="477"/>
        <v>0</v>
      </c>
      <c r="J3657" s="142"/>
      <c r="K3657" s="228"/>
      <c r="L3657" s="7" t="str">
        <f t="shared" si="478"/>
        <v/>
      </c>
      <c r="M3657" s="7" t="str">
        <f t="shared" si="479"/>
        <v/>
      </c>
      <c r="N3657" s="7" t="str">
        <f t="shared" si="475"/>
        <v/>
      </c>
      <c r="O3657" s="144"/>
      <c r="P3657" s="355">
        <v>0</v>
      </c>
      <c r="Q3657" s="362">
        <f>SUM('NOVO HORIZONTE'!I3657)</f>
        <v>0</v>
      </c>
      <c r="R3657" s="363">
        <f t="shared" si="480"/>
        <v>0</v>
      </c>
      <c r="S3657" s="153">
        <f t="shared" si="474"/>
        <v>0</v>
      </c>
      <c r="T3657" s="364"/>
    </row>
    <row r="3658" ht="22.5" hidden="1" spans="1:20">
      <c r="A3658" s="158">
        <v>101799</v>
      </c>
      <c r="B3658" s="100" t="s">
        <v>252</v>
      </c>
      <c r="C3658" s="104" t="s">
        <v>3848</v>
      </c>
      <c r="D3658" s="94" t="s">
        <v>279</v>
      </c>
      <c r="E3658" s="95">
        <v>966.83</v>
      </c>
      <c r="F3658" s="96">
        <f t="shared" si="476"/>
        <v>1186.69</v>
      </c>
      <c r="G3658" s="209">
        <f>ROUND(SUM('NOVO HORIZONTE'!G3658),2)</f>
        <v>0</v>
      </c>
      <c r="H3658" s="107">
        <f t="shared" si="481"/>
        <v>0</v>
      </c>
      <c r="I3658" s="143">
        <f t="shared" si="477"/>
        <v>0</v>
      </c>
      <c r="J3658" s="142"/>
      <c r="K3658" s="228"/>
      <c r="L3658" s="7" t="str">
        <f t="shared" si="478"/>
        <v/>
      </c>
      <c r="M3658" s="7" t="str">
        <f t="shared" si="479"/>
        <v/>
      </c>
      <c r="N3658" s="7" t="str">
        <f t="shared" si="475"/>
        <v/>
      </c>
      <c r="O3658" s="144"/>
      <c r="P3658" s="355">
        <v>0</v>
      </c>
      <c r="Q3658" s="362">
        <f>SUM('NOVO HORIZONTE'!I3658)</f>
        <v>0</v>
      </c>
      <c r="R3658" s="363">
        <f t="shared" si="480"/>
        <v>0</v>
      </c>
      <c r="S3658" s="153">
        <f t="shared" si="474"/>
        <v>0</v>
      </c>
      <c r="T3658" s="364"/>
    </row>
    <row r="3659" ht="12.75" hidden="1" spans="1:20">
      <c r="A3659" s="154" t="s">
        <v>3849</v>
      </c>
      <c r="B3659" s="100"/>
      <c r="C3659" s="161" t="s">
        <v>3850</v>
      </c>
      <c r="D3659" s="94">
        <v>0</v>
      </c>
      <c r="E3659" s="95">
        <v>0</v>
      </c>
      <c r="F3659" s="96">
        <f t="shared" si="476"/>
        <v>0</v>
      </c>
      <c r="G3659" s="209">
        <f>ROUND(SUM('NOVO HORIZONTE'!G3659),2)</f>
        <v>0</v>
      </c>
      <c r="H3659" s="187">
        <f t="shared" si="481"/>
        <v>0</v>
      </c>
      <c r="I3659" s="188">
        <f t="shared" si="477"/>
        <v>0</v>
      </c>
      <c r="J3659" s="142"/>
      <c r="K3659" s="145" t="str">
        <f>IF(OR(SUM(I3660:I3705)&gt;0,SUM(I3660:I3705)&gt;0),"xx","")</f>
        <v/>
      </c>
      <c r="L3659" s="7" t="str">
        <f t="shared" si="478"/>
        <v/>
      </c>
      <c r="M3659" s="7" t="str">
        <f t="shared" si="479"/>
        <v/>
      </c>
      <c r="N3659" s="7" t="str">
        <f t="shared" si="475"/>
        <v/>
      </c>
      <c r="O3659" s="144"/>
      <c r="P3659" s="375"/>
      <c r="Q3659" s="362">
        <f>SUM('NOVO HORIZONTE'!I3659)</f>
        <v>0</v>
      </c>
      <c r="R3659" s="363">
        <f t="shared" si="480"/>
        <v>0</v>
      </c>
      <c r="S3659" s="153">
        <f t="shared" si="474"/>
        <v>0</v>
      </c>
      <c r="T3659" s="364"/>
    </row>
    <row r="3660" ht="22.5" hidden="1" spans="1:20">
      <c r="A3660" s="158">
        <v>98294</v>
      </c>
      <c r="B3660" s="100" t="s">
        <v>252</v>
      </c>
      <c r="C3660" s="104" t="s">
        <v>3851</v>
      </c>
      <c r="D3660" s="94" t="s">
        <v>263</v>
      </c>
      <c r="E3660" s="95">
        <v>8.24</v>
      </c>
      <c r="F3660" s="96">
        <f t="shared" si="476"/>
        <v>10.11</v>
      </c>
      <c r="G3660" s="209">
        <f>ROUND(SUM('NOVO HORIZONTE'!G3660),2)</f>
        <v>0</v>
      </c>
      <c r="H3660" s="107">
        <f t="shared" si="481"/>
        <v>0</v>
      </c>
      <c r="I3660" s="143">
        <f t="shared" si="477"/>
        <v>0</v>
      </c>
      <c r="J3660" s="142"/>
      <c r="K3660" s="145"/>
      <c r="L3660" s="7" t="str">
        <f t="shared" si="478"/>
        <v/>
      </c>
      <c r="M3660" s="7" t="str">
        <f t="shared" si="479"/>
        <v/>
      </c>
      <c r="N3660" s="7" t="str">
        <f t="shared" si="475"/>
        <v/>
      </c>
      <c r="O3660" s="144"/>
      <c r="P3660" s="355">
        <v>0</v>
      </c>
      <c r="Q3660" s="362">
        <f>SUM('NOVO HORIZONTE'!I3660)</f>
        <v>0</v>
      </c>
      <c r="R3660" s="363">
        <f t="shared" si="480"/>
        <v>0</v>
      </c>
      <c r="S3660" s="153">
        <f t="shared" si="474"/>
        <v>0</v>
      </c>
      <c r="T3660" s="364"/>
    </row>
    <row r="3661" ht="22.5" hidden="1" spans="1:20">
      <c r="A3661" s="158">
        <v>98295</v>
      </c>
      <c r="B3661" s="100" t="s">
        <v>252</v>
      </c>
      <c r="C3661" s="104" t="s">
        <v>3852</v>
      </c>
      <c r="D3661" s="94" t="s">
        <v>263</v>
      </c>
      <c r="E3661" s="95">
        <v>7.4</v>
      </c>
      <c r="F3661" s="96">
        <f t="shared" si="476"/>
        <v>9.08</v>
      </c>
      <c r="G3661" s="209">
        <f>ROUND(SUM('NOVO HORIZONTE'!G3661),2)</f>
        <v>0</v>
      </c>
      <c r="H3661" s="107">
        <f t="shared" si="481"/>
        <v>0</v>
      </c>
      <c r="I3661" s="143">
        <f t="shared" si="477"/>
        <v>0</v>
      </c>
      <c r="J3661" s="142"/>
      <c r="K3661" s="228"/>
      <c r="L3661" s="7" t="str">
        <f t="shared" si="478"/>
        <v/>
      </c>
      <c r="M3661" s="7" t="str">
        <f t="shared" si="479"/>
        <v/>
      </c>
      <c r="N3661" s="7" t="str">
        <f t="shared" si="475"/>
        <v/>
      </c>
      <c r="O3661" s="144"/>
      <c r="P3661" s="355">
        <v>0</v>
      </c>
      <c r="Q3661" s="362">
        <f>SUM('NOVO HORIZONTE'!I3661)</f>
        <v>0</v>
      </c>
      <c r="R3661" s="363">
        <f t="shared" si="480"/>
        <v>0</v>
      </c>
      <c r="S3661" s="153">
        <f t="shared" si="474"/>
        <v>0</v>
      </c>
      <c r="T3661" s="364"/>
    </row>
    <row r="3662" ht="22.5" hidden="1" spans="1:20">
      <c r="A3662" s="158">
        <v>98296</v>
      </c>
      <c r="B3662" s="100" t="s">
        <v>252</v>
      </c>
      <c r="C3662" s="104" t="s">
        <v>3853</v>
      </c>
      <c r="D3662" s="94" t="s">
        <v>263</v>
      </c>
      <c r="E3662" s="95">
        <v>12.01</v>
      </c>
      <c r="F3662" s="96">
        <f t="shared" si="476"/>
        <v>14.74</v>
      </c>
      <c r="G3662" s="209">
        <f>ROUND(SUM('NOVO HORIZONTE'!G3662),2)</f>
        <v>0</v>
      </c>
      <c r="H3662" s="107">
        <f t="shared" si="481"/>
        <v>0</v>
      </c>
      <c r="I3662" s="143">
        <f t="shared" si="477"/>
        <v>0</v>
      </c>
      <c r="J3662" s="142"/>
      <c r="K3662" s="228"/>
      <c r="L3662" s="7" t="str">
        <f t="shared" si="478"/>
        <v/>
      </c>
      <c r="M3662" s="7" t="str">
        <f t="shared" si="479"/>
        <v/>
      </c>
      <c r="N3662" s="7" t="str">
        <f t="shared" si="475"/>
        <v/>
      </c>
      <c r="O3662" s="144"/>
      <c r="P3662" s="355">
        <v>0</v>
      </c>
      <c r="Q3662" s="362">
        <f>SUM('NOVO HORIZONTE'!I3662)</f>
        <v>0</v>
      </c>
      <c r="R3662" s="363">
        <f t="shared" si="480"/>
        <v>0</v>
      </c>
      <c r="S3662" s="153">
        <f t="shared" si="474"/>
        <v>0</v>
      </c>
      <c r="T3662" s="364"/>
    </row>
    <row r="3663" ht="22.5" hidden="1" spans="1:20">
      <c r="A3663" s="158">
        <v>98297</v>
      </c>
      <c r="B3663" s="100" t="s">
        <v>252</v>
      </c>
      <c r="C3663" s="104" t="s">
        <v>3854</v>
      </c>
      <c r="D3663" s="94" t="s">
        <v>263</v>
      </c>
      <c r="E3663" s="95">
        <v>10.67</v>
      </c>
      <c r="F3663" s="96">
        <f t="shared" si="476"/>
        <v>13.1</v>
      </c>
      <c r="G3663" s="209">
        <f>ROUND(SUM('NOVO HORIZONTE'!G3663),2)</f>
        <v>0</v>
      </c>
      <c r="H3663" s="107">
        <f t="shared" si="481"/>
        <v>0</v>
      </c>
      <c r="I3663" s="143">
        <f t="shared" si="477"/>
        <v>0</v>
      </c>
      <c r="J3663" s="142"/>
      <c r="K3663" s="228"/>
      <c r="L3663" s="7" t="str">
        <f t="shared" si="478"/>
        <v/>
      </c>
      <c r="M3663" s="7" t="str">
        <f t="shared" si="479"/>
        <v/>
      </c>
      <c r="N3663" s="7" t="str">
        <f t="shared" si="475"/>
        <v/>
      </c>
      <c r="O3663" s="144"/>
      <c r="P3663" s="355">
        <v>0</v>
      </c>
      <c r="Q3663" s="362">
        <f>SUM('NOVO HORIZONTE'!I3663)</f>
        <v>0</v>
      </c>
      <c r="R3663" s="363">
        <f t="shared" si="480"/>
        <v>0</v>
      </c>
      <c r="S3663" s="153">
        <f t="shared" si="474"/>
        <v>0</v>
      </c>
      <c r="T3663" s="364"/>
    </row>
    <row r="3664" ht="12.75" hidden="1" spans="1:20">
      <c r="A3664" s="158">
        <v>98301</v>
      </c>
      <c r="B3664" s="100" t="s">
        <v>252</v>
      </c>
      <c r="C3664" s="104" t="s">
        <v>3855</v>
      </c>
      <c r="D3664" s="94" t="s">
        <v>279</v>
      </c>
      <c r="E3664" s="95">
        <v>792.1</v>
      </c>
      <c r="F3664" s="96">
        <f t="shared" si="476"/>
        <v>972.22</v>
      </c>
      <c r="G3664" s="209">
        <f>ROUND(SUM('NOVO HORIZONTE'!G3664),2)</f>
        <v>0</v>
      </c>
      <c r="H3664" s="107">
        <f t="shared" si="481"/>
        <v>0</v>
      </c>
      <c r="I3664" s="143">
        <f t="shared" si="477"/>
        <v>0</v>
      </c>
      <c r="J3664" s="142"/>
      <c r="K3664" s="228"/>
      <c r="L3664" s="7" t="str">
        <f t="shared" si="478"/>
        <v/>
      </c>
      <c r="M3664" s="7" t="str">
        <f t="shared" si="479"/>
        <v/>
      </c>
      <c r="N3664" s="7" t="str">
        <f t="shared" si="475"/>
        <v/>
      </c>
      <c r="O3664" s="144"/>
      <c r="P3664" s="355">
        <v>0</v>
      </c>
      <c r="Q3664" s="362">
        <f>SUM('NOVO HORIZONTE'!I3664)</f>
        <v>0</v>
      </c>
      <c r="R3664" s="363">
        <f t="shared" si="480"/>
        <v>0</v>
      </c>
      <c r="S3664" s="153">
        <f t="shared" si="474"/>
        <v>0</v>
      </c>
      <c r="T3664" s="364"/>
    </row>
    <row r="3665" ht="12.75" hidden="1" spans="1:20">
      <c r="A3665" s="158">
        <v>98302</v>
      </c>
      <c r="B3665" s="100" t="s">
        <v>252</v>
      </c>
      <c r="C3665" s="104" t="s">
        <v>3856</v>
      </c>
      <c r="D3665" s="94" t="s">
        <v>279</v>
      </c>
      <c r="E3665" s="95">
        <v>1496.89</v>
      </c>
      <c r="F3665" s="96">
        <f t="shared" si="476"/>
        <v>1837.28</v>
      </c>
      <c r="G3665" s="209">
        <f>ROUND(SUM('NOVO HORIZONTE'!G3665),2)</f>
        <v>0</v>
      </c>
      <c r="H3665" s="107">
        <f t="shared" si="481"/>
        <v>0</v>
      </c>
      <c r="I3665" s="143">
        <f t="shared" si="477"/>
        <v>0</v>
      </c>
      <c r="J3665" s="142"/>
      <c r="K3665" s="228"/>
      <c r="L3665" s="7" t="str">
        <f t="shared" si="478"/>
        <v/>
      </c>
      <c r="M3665" s="7" t="str">
        <f t="shared" si="479"/>
        <v/>
      </c>
      <c r="N3665" s="7" t="str">
        <f t="shared" si="475"/>
        <v/>
      </c>
      <c r="O3665" s="144"/>
      <c r="P3665" s="355">
        <v>0</v>
      </c>
      <c r="Q3665" s="362">
        <f>SUM('NOVO HORIZONTE'!I3665)</f>
        <v>0</v>
      </c>
      <c r="R3665" s="363">
        <f t="shared" si="480"/>
        <v>0</v>
      </c>
      <c r="S3665" s="153">
        <f t="shared" si="474"/>
        <v>0</v>
      </c>
      <c r="T3665" s="364"/>
    </row>
    <row r="3666" ht="12.75" hidden="1" spans="1:20">
      <c r="A3666" s="158">
        <v>98304</v>
      </c>
      <c r="B3666" s="100" t="s">
        <v>252</v>
      </c>
      <c r="C3666" s="104" t="s">
        <v>3857</v>
      </c>
      <c r="D3666" s="94" t="s">
        <v>279</v>
      </c>
      <c r="E3666" s="95">
        <v>4703.87</v>
      </c>
      <c r="F3666" s="96">
        <f t="shared" si="476"/>
        <v>5773.53</v>
      </c>
      <c r="G3666" s="209">
        <f>ROUND(SUM('NOVO HORIZONTE'!G3666),2)</f>
        <v>0</v>
      </c>
      <c r="H3666" s="107">
        <f t="shared" si="481"/>
        <v>0</v>
      </c>
      <c r="I3666" s="143">
        <f t="shared" si="477"/>
        <v>0</v>
      </c>
      <c r="J3666" s="142"/>
      <c r="K3666" s="228"/>
      <c r="L3666" s="7" t="str">
        <f t="shared" si="478"/>
        <v/>
      </c>
      <c r="M3666" s="7" t="str">
        <f t="shared" si="479"/>
        <v/>
      </c>
      <c r="N3666" s="7" t="str">
        <f t="shared" si="475"/>
        <v/>
      </c>
      <c r="O3666" s="144"/>
      <c r="P3666" s="355">
        <v>0</v>
      </c>
      <c r="Q3666" s="362">
        <f>SUM('NOVO HORIZONTE'!I3666)</f>
        <v>0</v>
      </c>
      <c r="R3666" s="363">
        <f t="shared" si="480"/>
        <v>0</v>
      </c>
      <c r="S3666" s="153">
        <f t="shared" si="474"/>
        <v>0</v>
      </c>
      <c r="T3666" s="364"/>
    </row>
    <row r="3667" ht="12.75" hidden="1" spans="1:20">
      <c r="A3667" s="158">
        <v>98307</v>
      </c>
      <c r="B3667" s="100" t="s">
        <v>252</v>
      </c>
      <c r="C3667" s="104" t="s">
        <v>3858</v>
      </c>
      <c r="D3667" s="94" t="s">
        <v>279</v>
      </c>
      <c r="E3667" s="95">
        <v>54.02</v>
      </c>
      <c r="F3667" s="96">
        <f t="shared" si="476"/>
        <v>66.3</v>
      </c>
      <c r="G3667" s="209">
        <f>ROUND(SUM('NOVO HORIZONTE'!G3667),2)</f>
        <v>0</v>
      </c>
      <c r="H3667" s="107">
        <f t="shared" si="481"/>
        <v>0</v>
      </c>
      <c r="I3667" s="143">
        <f t="shared" si="477"/>
        <v>0</v>
      </c>
      <c r="J3667" s="142"/>
      <c r="K3667" s="228"/>
      <c r="L3667" s="7" t="str">
        <f t="shared" si="478"/>
        <v/>
      </c>
      <c r="M3667" s="7" t="str">
        <f t="shared" si="479"/>
        <v/>
      </c>
      <c r="N3667" s="7" t="str">
        <f t="shared" si="475"/>
        <v/>
      </c>
      <c r="O3667" s="144"/>
      <c r="P3667" s="355">
        <v>0</v>
      </c>
      <c r="Q3667" s="362">
        <f>SUM('NOVO HORIZONTE'!I3667)</f>
        <v>0</v>
      </c>
      <c r="R3667" s="363">
        <f t="shared" si="480"/>
        <v>0</v>
      </c>
      <c r="S3667" s="153">
        <f t="shared" si="474"/>
        <v>0</v>
      </c>
      <c r="T3667" s="364"/>
    </row>
    <row r="3668" ht="12.75" hidden="1" spans="1:20">
      <c r="A3668" s="158">
        <v>98308</v>
      </c>
      <c r="B3668" s="100" t="s">
        <v>252</v>
      </c>
      <c r="C3668" s="104" t="s">
        <v>3859</v>
      </c>
      <c r="D3668" s="94" t="s">
        <v>279</v>
      </c>
      <c r="E3668" s="95">
        <v>35.97</v>
      </c>
      <c r="F3668" s="96">
        <f t="shared" si="476"/>
        <v>44.15</v>
      </c>
      <c r="G3668" s="209">
        <f>ROUND(SUM('NOVO HORIZONTE'!G3668),2)</f>
        <v>0</v>
      </c>
      <c r="H3668" s="107">
        <f t="shared" si="481"/>
        <v>0</v>
      </c>
      <c r="I3668" s="143">
        <f t="shared" si="477"/>
        <v>0</v>
      </c>
      <c r="J3668" s="142"/>
      <c r="K3668" s="228"/>
      <c r="L3668" s="7" t="str">
        <f t="shared" si="478"/>
        <v/>
      </c>
      <c r="M3668" s="7" t="str">
        <f t="shared" si="479"/>
        <v/>
      </c>
      <c r="N3668" s="7" t="str">
        <f t="shared" si="475"/>
        <v/>
      </c>
      <c r="O3668" s="144"/>
      <c r="P3668" s="355">
        <v>0</v>
      </c>
      <c r="Q3668" s="362">
        <f>SUM('NOVO HORIZONTE'!I3668)</f>
        <v>0</v>
      </c>
      <c r="R3668" s="363">
        <f t="shared" si="480"/>
        <v>0</v>
      </c>
      <c r="S3668" s="153">
        <f t="shared" si="474"/>
        <v>0</v>
      </c>
      <c r="T3668" s="364"/>
    </row>
    <row r="3669" ht="12.75" hidden="1" spans="1:20">
      <c r="A3669" s="158">
        <v>98593</v>
      </c>
      <c r="B3669" s="100" t="s">
        <v>252</v>
      </c>
      <c r="C3669" s="104" t="s">
        <v>3860</v>
      </c>
      <c r="D3669" s="94" t="s">
        <v>279</v>
      </c>
      <c r="E3669" s="95">
        <v>3266.78</v>
      </c>
      <c r="F3669" s="96">
        <f t="shared" si="476"/>
        <v>4009.65</v>
      </c>
      <c r="G3669" s="209">
        <f>ROUND(SUM('NOVO HORIZONTE'!G3669),2)</f>
        <v>0</v>
      </c>
      <c r="H3669" s="107">
        <f t="shared" si="481"/>
        <v>0</v>
      </c>
      <c r="I3669" s="143">
        <f t="shared" si="477"/>
        <v>0</v>
      </c>
      <c r="J3669" s="142"/>
      <c r="K3669" s="228"/>
      <c r="L3669" s="7" t="str">
        <f t="shared" si="478"/>
        <v/>
      </c>
      <c r="M3669" s="7" t="str">
        <f t="shared" si="479"/>
        <v/>
      </c>
      <c r="N3669" s="7" t="str">
        <f t="shared" si="475"/>
        <v/>
      </c>
      <c r="O3669" s="144"/>
      <c r="P3669" s="355">
        <v>0</v>
      </c>
      <c r="Q3669" s="362">
        <f>SUM('NOVO HORIZONTE'!I3669)</f>
        <v>0</v>
      </c>
      <c r="R3669" s="363">
        <f t="shared" si="480"/>
        <v>0</v>
      </c>
      <c r="S3669" s="153">
        <f t="shared" si="474"/>
        <v>0</v>
      </c>
      <c r="T3669" s="364"/>
    </row>
    <row r="3670" ht="22.5" hidden="1" spans="1:20">
      <c r="A3670" s="158">
        <v>98400</v>
      </c>
      <c r="B3670" s="100" t="s">
        <v>252</v>
      </c>
      <c r="C3670" s="104" t="s">
        <v>3861</v>
      </c>
      <c r="D3670" s="94" t="s">
        <v>263</v>
      </c>
      <c r="E3670" s="95">
        <v>16.71</v>
      </c>
      <c r="F3670" s="96">
        <f t="shared" si="476"/>
        <v>20.51</v>
      </c>
      <c r="G3670" s="209">
        <f>ROUND(SUM('NOVO HORIZONTE'!G3670),2)</f>
        <v>0</v>
      </c>
      <c r="H3670" s="107">
        <f t="shared" si="481"/>
        <v>0</v>
      </c>
      <c r="I3670" s="143">
        <f t="shared" si="477"/>
        <v>0</v>
      </c>
      <c r="J3670" s="142"/>
      <c r="K3670" s="228"/>
      <c r="L3670" s="7" t="str">
        <f t="shared" si="478"/>
        <v/>
      </c>
      <c r="M3670" s="7" t="str">
        <f t="shared" si="479"/>
        <v/>
      </c>
      <c r="N3670" s="7" t="str">
        <f t="shared" si="475"/>
        <v/>
      </c>
      <c r="O3670" s="144"/>
      <c r="P3670" s="355">
        <v>0</v>
      </c>
      <c r="Q3670" s="362">
        <f>SUM('NOVO HORIZONTE'!I3670)</f>
        <v>0</v>
      </c>
      <c r="R3670" s="363">
        <f t="shared" si="480"/>
        <v>0</v>
      </c>
      <c r="S3670" s="153">
        <f t="shared" si="474"/>
        <v>0</v>
      </c>
      <c r="T3670" s="364"/>
    </row>
    <row r="3671" ht="22.5" hidden="1" spans="1:20">
      <c r="A3671" s="158">
        <v>98401</v>
      </c>
      <c r="B3671" s="100" t="s">
        <v>252</v>
      </c>
      <c r="C3671" s="104" t="s">
        <v>3862</v>
      </c>
      <c r="D3671" s="94" t="s">
        <v>263</v>
      </c>
      <c r="E3671" s="95">
        <v>25.99</v>
      </c>
      <c r="F3671" s="96">
        <f t="shared" si="476"/>
        <v>31.9</v>
      </c>
      <c r="G3671" s="209">
        <f>ROUND(SUM('NOVO HORIZONTE'!G3671),2)</f>
        <v>0</v>
      </c>
      <c r="H3671" s="107">
        <f t="shared" si="481"/>
        <v>0</v>
      </c>
      <c r="I3671" s="143">
        <f t="shared" si="477"/>
        <v>0</v>
      </c>
      <c r="J3671" s="142"/>
      <c r="K3671" s="228"/>
      <c r="L3671" s="7" t="str">
        <f t="shared" si="478"/>
        <v/>
      </c>
      <c r="M3671" s="7" t="str">
        <f t="shared" si="479"/>
        <v/>
      </c>
      <c r="N3671" s="7" t="str">
        <f t="shared" si="475"/>
        <v/>
      </c>
      <c r="O3671" s="144"/>
      <c r="P3671" s="355">
        <v>0</v>
      </c>
      <c r="Q3671" s="362">
        <f>SUM('NOVO HORIZONTE'!I3671)</f>
        <v>0</v>
      </c>
      <c r="R3671" s="363">
        <f t="shared" si="480"/>
        <v>0</v>
      </c>
      <c r="S3671" s="153">
        <f t="shared" si="474"/>
        <v>0</v>
      </c>
      <c r="T3671" s="364"/>
    </row>
    <row r="3672" ht="22.5" hidden="1" spans="1:20">
      <c r="A3672" s="158">
        <v>98402</v>
      </c>
      <c r="B3672" s="100" t="s">
        <v>252</v>
      </c>
      <c r="C3672" s="104" t="s">
        <v>3863</v>
      </c>
      <c r="D3672" s="94" t="s">
        <v>263</v>
      </c>
      <c r="E3672" s="95">
        <v>30.27</v>
      </c>
      <c r="F3672" s="96">
        <f t="shared" si="476"/>
        <v>37.15</v>
      </c>
      <c r="G3672" s="209">
        <f>ROUND(SUM('NOVO HORIZONTE'!G3672),2)</f>
        <v>0</v>
      </c>
      <c r="H3672" s="107">
        <f t="shared" si="481"/>
        <v>0</v>
      </c>
      <c r="I3672" s="143">
        <f t="shared" si="477"/>
        <v>0</v>
      </c>
      <c r="J3672" s="142"/>
      <c r="K3672" s="228"/>
      <c r="L3672" s="7" t="str">
        <f t="shared" si="478"/>
        <v/>
      </c>
      <c r="M3672" s="7" t="str">
        <f t="shared" si="479"/>
        <v/>
      </c>
      <c r="N3672" s="7" t="str">
        <f t="shared" si="475"/>
        <v/>
      </c>
      <c r="O3672" s="144"/>
      <c r="P3672" s="355">
        <v>0</v>
      </c>
      <c r="Q3672" s="362">
        <f>SUM('NOVO HORIZONTE'!I3672)</f>
        <v>0</v>
      </c>
      <c r="R3672" s="363">
        <f t="shared" si="480"/>
        <v>0</v>
      </c>
      <c r="S3672" s="153">
        <f t="shared" si="474"/>
        <v>0</v>
      </c>
      <c r="T3672" s="364"/>
    </row>
    <row r="3673" ht="22.5" hidden="1" spans="1:20">
      <c r="A3673" s="158">
        <v>98267</v>
      </c>
      <c r="B3673" s="100" t="s">
        <v>252</v>
      </c>
      <c r="C3673" s="104" t="s">
        <v>3864</v>
      </c>
      <c r="D3673" s="94" t="s">
        <v>263</v>
      </c>
      <c r="E3673" s="95">
        <v>13.69</v>
      </c>
      <c r="F3673" s="96">
        <f t="shared" si="476"/>
        <v>16.8</v>
      </c>
      <c r="G3673" s="209">
        <f>ROUND(SUM('NOVO HORIZONTE'!G3673),2)</f>
        <v>0</v>
      </c>
      <c r="H3673" s="107">
        <f t="shared" si="481"/>
        <v>0</v>
      </c>
      <c r="I3673" s="143">
        <f t="shared" si="477"/>
        <v>0</v>
      </c>
      <c r="J3673" s="142"/>
      <c r="K3673" s="228"/>
      <c r="L3673" s="7" t="str">
        <f t="shared" si="478"/>
        <v/>
      </c>
      <c r="M3673" s="7" t="str">
        <f t="shared" si="479"/>
        <v/>
      </c>
      <c r="N3673" s="7" t="str">
        <f t="shared" si="475"/>
        <v/>
      </c>
      <c r="O3673" s="144"/>
      <c r="P3673" s="355">
        <v>0</v>
      </c>
      <c r="Q3673" s="362">
        <f>SUM('NOVO HORIZONTE'!I3673)</f>
        <v>0</v>
      </c>
      <c r="R3673" s="363">
        <f t="shared" si="480"/>
        <v>0</v>
      </c>
      <c r="S3673" s="153">
        <f t="shared" ref="S3673:S3736" si="482">IF(R3673=0,0,IF(R3673&gt;0,"c","b"))</f>
        <v>0</v>
      </c>
      <c r="T3673" s="364"/>
    </row>
    <row r="3674" ht="22.5" hidden="1" spans="1:20">
      <c r="A3674" s="158">
        <v>98268</v>
      </c>
      <c r="B3674" s="100" t="s">
        <v>252</v>
      </c>
      <c r="C3674" s="104" t="s">
        <v>3865</v>
      </c>
      <c r="D3674" s="94" t="s">
        <v>263</v>
      </c>
      <c r="E3674" s="95">
        <v>21.8</v>
      </c>
      <c r="F3674" s="96">
        <f t="shared" si="476"/>
        <v>26.76</v>
      </c>
      <c r="G3674" s="209">
        <f>ROUND(SUM('NOVO HORIZONTE'!G3674),2)</f>
        <v>0</v>
      </c>
      <c r="H3674" s="107">
        <f t="shared" si="481"/>
        <v>0</v>
      </c>
      <c r="I3674" s="143">
        <f t="shared" si="477"/>
        <v>0</v>
      </c>
      <c r="J3674" s="142"/>
      <c r="K3674" s="228"/>
      <c r="L3674" s="7" t="str">
        <f t="shared" si="478"/>
        <v/>
      </c>
      <c r="M3674" s="7" t="str">
        <f t="shared" si="479"/>
        <v/>
      </c>
      <c r="N3674" s="7" t="str">
        <f t="shared" si="475"/>
        <v/>
      </c>
      <c r="O3674" s="144"/>
      <c r="P3674" s="355">
        <v>0</v>
      </c>
      <c r="Q3674" s="362">
        <f>SUM('NOVO HORIZONTE'!I3674)</f>
        <v>0</v>
      </c>
      <c r="R3674" s="363">
        <f t="shared" si="480"/>
        <v>0</v>
      </c>
      <c r="S3674" s="153">
        <f t="shared" si="482"/>
        <v>0</v>
      </c>
      <c r="T3674" s="364"/>
    </row>
    <row r="3675" ht="22.5" hidden="1" spans="1:20">
      <c r="A3675" s="158">
        <v>98269</v>
      </c>
      <c r="B3675" s="100" t="s">
        <v>252</v>
      </c>
      <c r="C3675" s="104" t="s">
        <v>3866</v>
      </c>
      <c r="D3675" s="94" t="s">
        <v>263</v>
      </c>
      <c r="E3675" s="95">
        <v>29.62</v>
      </c>
      <c r="F3675" s="96">
        <f t="shared" si="476"/>
        <v>36.36</v>
      </c>
      <c r="G3675" s="209">
        <f>ROUND(SUM('NOVO HORIZONTE'!G3675),2)</f>
        <v>0</v>
      </c>
      <c r="H3675" s="107">
        <f t="shared" si="481"/>
        <v>0</v>
      </c>
      <c r="I3675" s="143">
        <f t="shared" si="477"/>
        <v>0</v>
      </c>
      <c r="J3675" s="142"/>
      <c r="K3675" s="228"/>
      <c r="L3675" s="7" t="str">
        <f t="shared" si="478"/>
        <v/>
      </c>
      <c r="M3675" s="7" t="str">
        <f t="shared" si="479"/>
        <v/>
      </c>
      <c r="N3675" s="7" t="str">
        <f t="shared" si="475"/>
        <v/>
      </c>
      <c r="O3675" s="144"/>
      <c r="P3675" s="355">
        <v>0</v>
      </c>
      <c r="Q3675" s="362">
        <f>SUM('NOVO HORIZONTE'!I3675)</f>
        <v>0</v>
      </c>
      <c r="R3675" s="363">
        <f t="shared" si="480"/>
        <v>0</v>
      </c>
      <c r="S3675" s="153">
        <f t="shared" si="482"/>
        <v>0</v>
      </c>
      <c r="T3675" s="364"/>
    </row>
    <row r="3676" ht="22.5" hidden="1" spans="1:20">
      <c r="A3676" s="158">
        <v>98270</v>
      </c>
      <c r="B3676" s="100" t="s">
        <v>252</v>
      </c>
      <c r="C3676" s="104" t="s">
        <v>3867</v>
      </c>
      <c r="D3676" s="94" t="s">
        <v>263</v>
      </c>
      <c r="E3676" s="95">
        <v>44.42</v>
      </c>
      <c r="F3676" s="96">
        <f t="shared" si="476"/>
        <v>54.52</v>
      </c>
      <c r="G3676" s="209">
        <f>ROUND(SUM('NOVO HORIZONTE'!G3676),2)</f>
        <v>0</v>
      </c>
      <c r="H3676" s="107">
        <f t="shared" si="481"/>
        <v>0</v>
      </c>
      <c r="I3676" s="143">
        <f t="shared" si="477"/>
        <v>0</v>
      </c>
      <c r="J3676" s="142"/>
      <c r="K3676" s="228"/>
      <c r="L3676" s="7" t="str">
        <f t="shared" si="478"/>
        <v/>
      </c>
      <c r="M3676" s="7" t="str">
        <f t="shared" si="479"/>
        <v/>
      </c>
      <c r="N3676" s="7" t="str">
        <f t="shared" si="475"/>
        <v/>
      </c>
      <c r="O3676" s="144"/>
      <c r="P3676" s="355">
        <v>0</v>
      </c>
      <c r="Q3676" s="362">
        <f>SUM('NOVO HORIZONTE'!I3676)</f>
        <v>0</v>
      </c>
      <c r="R3676" s="363">
        <f t="shared" si="480"/>
        <v>0</v>
      </c>
      <c r="S3676" s="153">
        <f t="shared" si="482"/>
        <v>0</v>
      </c>
      <c r="T3676" s="364"/>
    </row>
    <row r="3677" ht="22.5" hidden="1" spans="1:20">
      <c r="A3677" s="158">
        <v>98271</v>
      </c>
      <c r="B3677" s="100" t="s">
        <v>252</v>
      </c>
      <c r="C3677" s="104" t="s">
        <v>3868</v>
      </c>
      <c r="D3677" s="94" t="s">
        <v>263</v>
      </c>
      <c r="E3677" s="95">
        <v>62.23</v>
      </c>
      <c r="F3677" s="96">
        <f t="shared" si="476"/>
        <v>76.38</v>
      </c>
      <c r="G3677" s="209">
        <f>ROUND(SUM('NOVO HORIZONTE'!G3677),2)</f>
        <v>0</v>
      </c>
      <c r="H3677" s="107">
        <f t="shared" si="481"/>
        <v>0</v>
      </c>
      <c r="I3677" s="143">
        <f t="shared" si="477"/>
        <v>0</v>
      </c>
      <c r="J3677" s="142"/>
      <c r="K3677" s="228"/>
      <c r="L3677" s="7" t="str">
        <f t="shared" si="478"/>
        <v/>
      </c>
      <c r="M3677" s="7" t="str">
        <f t="shared" si="479"/>
        <v/>
      </c>
      <c r="N3677" s="7" t="str">
        <f t="shared" si="475"/>
        <v/>
      </c>
      <c r="O3677" s="144"/>
      <c r="P3677" s="355">
        <v>0</v>
      </c>
      <c r="Q3677" s="362">
        <f>SUM('NOVO HORIZONTE'!I3677)</f>
        <v>0</v>
      </c>
      <c r="R3677" s="363">
        <f t="shared" si="480"/>
        <v>0</v>
      </c>
      <c r="S3677" s="153">
        <f t="shared" si="482"/>
        <v>0</v>
      </c>
      <c r="T3677" s="364"/>
    </row>
    <row r="3678" ht="22.5" hidden="1" spans="1:20">
      <c r="A3678" s="158">
        <v>98272</v>
      </c>
      <c r="B3678" s="100" t="s">
        <v>252</v>
      </c>
      <c r="C3678" s="104" t="s">
        <v>3869</v>
      </c>
      <c r="D3678" s="94" t="s">
        <v>263</v>
      </c>
      <c r="E3678" s="95">
        <v>142.05</v>
      </c>
      <c r="F3678" s="96">
        <f t="shared" si="476"/>
        <v>174.35</v>
      </c>
      <c r="G3678" s="209">
        <f>ROUND(SUM('NOVO HORIZONTE'!G3678),2)</f>
        <v>0</v>
      </c>
      <c r="H3678" s="107">
        <f t="shared" si="481"/>
        <v>0</v>
      </c>
      <c r="I3678" s="143">
        <f t="shared" si="477"/>
        <v>0</v>
      </c>
      <c r="J3678" s="142"/>
      <c r="K3678" s="145"/>
      <c r="L3678" s="7" t="str">
        <f t="shared" si="478"/>
        <v/>
      </c>
      <c r="M3678" s="7" t="str">
        <f t="shared" si="479"/>
        <v/>
      </c>
      <c r="N3678" s="7" t="str">
        <f t="shared" si="475"/>
        <v/>
      </c>
      <c r="O3678" s="144"/>
      <c r="P3678" s="355">
        <v>0</v>
      </c>
      <c r="Q3678" s="362">
        <f>SUM('NOVO HORIZONTE'!I3678)</f>
        <v>0</v>
      </c>
      <c r="R3678" s="363">
        <f t="shared" si="480"/>
        <v>0</v>
      </c>
      <c r="S3678" s="153">
        <f t="shared" si="482"/>
        <v>0</v>
      </c>
      <c r="T3678" s="364"/>
    </row>
    <row r="3679" ht="22.5" hidden="1" spans="1:20">
      <c r="A3679" s="158">
        <v>98276</v>
      </c>
      <c r="B3679" s="100" t="s">
        <v>252</v>
      </c>
      <c r="C3679" s="104" t="s">
        <v>3870</v>
      </c>
      <c r="D3679" s="94" t="s">
        <v>263</v>
      </c>
      <c r="E3679" s="95">
        <v>10.08</v>
      </c>
      <c r="F3679" s="96">
        <f t="shared" si="476"/>
        <v>12.37</v>
      </c>
      <c r="G3679" s="209">
        <f>ROUND(SUM('NOVO HORIZONTE'!G3679),2)</f>
        <v>0</v>
      </c>
      <c r="H3679" s="107">
        <f t="shared" si="481"/>
        <v>0</v>
      </c>
      <c r="I3679" s="143">
        <f t="shared" si="477"/>
        <v>0</v>
      </c>
      <c r="J3679" s="142"/>
      <c r="K3679" s="228"/>
      <c r="L3679" s="7" t="str">
        <f t="shared" si="478"/>
        <v/>
      </c>
      <c r="M3679" s="7" t="str">
        <f t="shared" si="479"/>
        <v/>
      </c>
      <c r="N3679" s="7" t="str">
        <f t="shared" si="475"/>
        <v/>
      </c>
      <c r="O3679" s="144"/>
      <c r="P3679" s="355">
        <v>0</v>
      </c>
      <c r="Q3679" s="362">
        <f>SUM('NOVO HORIZONTE'!I3679)</f>
        <v>0</v>
      </c>
      <c r="R3679" s="363">
        <f t="shared" si="480"/>
        <v>0</v>
      </c>
      <c r="S3679" s="153">
        <f t="shared" si="482"/>
        <v>0</v>
      </c>
      <c r="T3679" s="364"/>
    </row>
    <row r="3680" ht="22.5" hidden="1" spans="1:20">
      <c r="A3680" s="158">
        <v>98277</v>
      </c>
      <c r="B3680" s="100" t="s">
        <v>252</v>
      </c>
      <c r="C3680" s="104" t="s">
        <v>3871</v>
      </c>
      <c r="D3680" s="94" t="s">
        <v>263</v>
      </c>
      <c r="E3680" s="95">
        <v>18.18</v>
      </c>
      <c r="F3680" s="96">
        <f t="shared" si="476"/>
        <v>22.31</v>
      </c>
      <c r="G3680" s="209">
        <f>ROUND(SUM('NOVO HORIZONTE'!G3680),2)</f>
        <v>0</v>
      </c>
      <c r="H3680" s="107">
        <f t="shared" si="481"/>
        <v>0</v>
      </c>
      <c r="I3680" s="143">
        <f t="shared" si="477"/>
        <v>0</v>
      </c>
      <c r="J3680" s="142"/>
      <c r="K3680" s="228"/>
      <c r="L3680" s="7" t="str">
        <f t="shared" si="478"/>
        <v/>
      </c>
      <c r="M3680" s="7" t="str">
        <f t="shared" si="479"/>
        <v/>
      </c>
      <c r="N3680" s="7" t="str">
        <f t="shared" si="475"/>
        <v/>
      </c>
      <c r="O3680" s="144"/>
      <c r="P3680" s="355">
        <v>0</v>
      </c>
      <c r="Q3680" s="362">
        <f>SUM('NOVO HORIZONTE'!I3680)</f>
        <v>0</v>
      </c>
      <c r="R3680" s="363">
        <f t="shared" si="480"/>
        <v>0</v>
      </c>
      <c r="S3680" s="153">
        <f t="shared" si="482"/>
        <v>0</v>
      </c>
      <c r="T3680" s="364"/>
    </row>
    <row r="3681" ht="22.5" hidden="1" spans="1:20">
      <c r="A3681" s="158">
        <v>98278</v>
      </c>
      <c r="B3681" s="100" t="s">
        <v>252</v>
      </c>
      <c r="C3681" s="104" t="s">
        <v>3872</v>
      </c>
      <c r="D3681" s="94" t="s">
        <v>263</v>
      </c>
      <c r="E3681" s="95">
        <v>26.01</v>
      </c>
      <c r="F3681" s="96">
        <f t="shared" si="476"/>
        <v>31.92</v>
      </c>
      <c r="G3681" s="209">
        <f>ROUND(SUM('NOVO HORIZONTE'!G3681),2)</f>
        <v>0</v>
      </c>
      <c r="H3681" s="107">
        <f t="shared" si="481"/>
        <v>0</v>
      </c>
      <c r="I3681" s="143">
        <f t="shared" si="477"/>
        <v>0</v>
      </c>
      <c r="J3681" s="142"/>
      <c r="K3681" s="228"/>
      <c r="L3681" s="7" t="str">
        <f t="shared" si="478"/>
        <v/>
      </c>
      <c r="M3681" s="7" t="str">
        <f t="shared" si="479"/>
        <v/>
      </c>
      <c r="N3681" s="7" t="str">
        <f t="shared" si="475"/>
        <v/>
      </c>
      <c r="O3681" s="144"/>
      <c r="P3681" s="355">
        <v>0</v>
      </c>
      <c r="Q3681" s="362">
        <f>SUM('NOVO HORIZONTE'!I3681)</f>
        <v>0</v>
      </c>
      <c r="R3681" s="363">
        <f t="shared" si="480"/>
        <v>0</v>
      </c>
      <c r="S3681" s="153">
        <f t="shared" si="482"/>
        <v>0</v>
      </c>
      <c r="T3681" s="364"/>
    </row>
    <row r="3682" ht="22.5" hidden="1" spans="1:20">
      <c r="A3682" s="158">
        <v>98279</v>
      </c>
      <c r="B3682" s="100" t="s">
        <v>252</v>
      </c>
      <c r="C3682" s="104" t="s">
        <v>3873</v>
      </c>
      <c r="D3682" s="94" t="s">
        <v>263</v>
      </c>
      <c r="E3682" s="95">
        <v>40.8</v>
      </c>
      <c r="F3682" s="96">
        <f t="shared" si="476"/>
        <v>50.08</v>
      </c>
      <c r="G3682" s="209">
        <f>ROUND(SUM('NOVO HORIZONTE'!G3682),2)</f>
        <v>0</v>
      </c>
      <c r="H3682" s="107">
        <f t="shared" si="481"/>
        <v>0</v>
      </c>
      <c r="I3682" s="143">
        <f t="shared" si="477"/>
        <v>0</v>
      </c>
      <c r="J3682" s="142"/>
      <c r="K3682" s="228"/>
      <c r="L3682" s="7" t="str">
        <f t="shared" si="478"/>
        <v/>
      </c>
      <c r="M3682" s="7" t="str">
        <f t="shared" si="479"/>
        <v/>
      </c>
      <c r="N3682" s="7" t="str">
        <f t="shared" si="475"/>
        <v/>
      </c>
      <c r="O3682" s="144"/>
      <c r="P3682" s="355">
        <v>0</v>
      </c>
      <c r="Q3682" s="362">
        <f>SUM('NOVO HORIZONTE'!I3682)</f>
        <v>0</v>
      </c>
      <c r="R3682" s="363">
        <f t="shared" si="480"/>
        <v>0</v>
      </c>
      <c r="S3682" s="153">
        <f t="shared" si="482"/>
        <v>0</v>
      </c>
      <c r="T3682" s="364"/>
    </row>
    <row r="3683" ht="22.5" hidden="1" spans="1:20">
      <c r="A3683" s="158">
        <v>98286</v>
      </c>
      <c r="B3683" s="100" t="s">
        <v>252</v>
      </c>
      <c r="C3683" s="104" t="s">
        <v>3874</v>
      </c>
      <c r="D3683" s="94" t="s">
        <v>263</v>
      </c>
      <c r="E3683" s="95">
        <v>18.35</v>
      </c>
      <c r="F3683" s="96">
        <f t="shared" si="476"/>
        <v>22.52</v>
      </c>
      <c r="G3683" s="209">
        <f>ROUND(SUM('NOVO HORIZONTE'!G3683),2)</f>
        <v>0</v>
      </c>
      <c r="H3683" s="107">
        <f t="shared" si="481"/>
        <v>0</v>
      </c>
      <c r="I3683" s="143">
        <f t="shared" si="477"/>
        <v>0</v>
      </c>
      <c r="J3683" s="142"/>
      <c r="K3683" s="228"/>
      <c r="L3683" s="7" t="str">
        <f t="shared" si="478"/>
        <v/>
      </c>
      <c r="M3683" s="7" t="str">
        <f t="shared" si="479"/>
        <v/>
      </c>
      <c r="N3683" s="7" t="str">
        <f t="shared" si="475"/>
        <v/>
      </c>
      <c r="O3683" s="144"/>
      <c r="P3683" s="355">
        <v>0</v>
      </c>
      <c r="Q3683" s="362">
        <f>SUM('NOVO HORIZONTE'!I3683)</f>
        <v>0</v>
      </c>
      <c r="R3683" s="363">
        <f t="shared" si="480"/>
        <v>0</v>
      </c>
      <c r="S3683" s="153">
        <f t="shared" si="482"/>
        <v>0</v>
      </c>
      <c r="T3683" s="364"/>
    </row>
    <row r="3684" ht="22.5" hidden="1" spans="1:20">
      <c r="A3684" s="158">
        <v>98293</v>
      </c>
      <c r="B3684" s="100" t="s">
        <v>252</v>
      </c>
      <c r="C3684" s="104" t="s">
        <v>3875</v>
      </c>
      <c r="D3684" s="94" t="s">
        <v>263</v>
      </c>
      <c r="E3684" s="95">
        <v>10.9</v>
      </c>
      <c r="F3684" s="96">
        <f t="shared" si="476"/>
        <v>13.38</v>
      </c>
      <c r="G3684" s="209">
        <f>ROUND(SUM('NOVO HORIZONTE'!G3684),2)</f>
        <v>0</v>
      </c>
      <c r="H3684" s="107">
        <f t="shared" si="481"/>
        <v>0</v>
      </c>
      <c r="I3684" s="143">
        <f t="shared" si="477"/>
        <v>0</v>
      </c>
      <c r="J3684" s="142"/>
      <c r="K3684" s="145"/>
      <c r="L3684" s="7" t="str">
        <f t="shared" si="478"/>
        <v/>
      </c>
      <c r="M3684" s="7" t="str">
        <f t="shared" si="479"/>
        <v/>
      </c>
      <c r="N3684" s="7" t="str">
        <f t="shared" si="475"/>
        <v/>
      </c>
      <c r="O3684" s="144"/>
      <c r="P3684" s="355">
        <v>0</v>
      </c>
      <c r="Q3684" s="362">
        <f>SUM('NOVO HORIZONTE'!I3684)</f>
        <v>0</v>
      </c>
      <c r="R3684" s="363">
        <f t="shared" si="480"/>
        <v>0</v>
      </c>
      <c r="S3684" s="153">
        <f t="shared" si="482"/>
        <v>0</v>
      </c>
      <c r="T3684" s="364"/>
    </row>
    <row r="3685" ht="22.5" hidden="1" spans="1:20">
      <c r="A3685" s="158">
        <v>98261</v>
      </c>
      <c r="B3685" s="100" t="s">
        <v>252</v>
      </c>
      <c r="C3685" s="104" t="s">
        <v>3876</v>
      </c>
      <c r="D3685" s="94" t="s">
        <v>263</v>
      </c>
      <c r="E3685" s="95">
        <v>4.59</v>
      </c>
      <c r="F3685" s="96">
        <f t="shared" si="476"/>
        <v>5.63</v>
      </c>
      <c r="G3685" s="209">
        <f>ROUND(SUM('NOVO HORIZONTE'!G3685),2)</f>
        <v>0</v>
      </c>
      <c r="H3685" s="107">
        <f t="shared" si="481"/>
        <v>0</v>
      </c>
      <c r="I3685" s="143">
        <f t="shared" si="477"/>
        <v>0</v>
      </c>
      <c r="J3685" s="142"/>
      <c r="K3685" s="228"/>
      <c r="L3685" s="7" t="str">
        <f t="shared" si="478"/>
        <v/>
      </c>
      <c r="M3685" s="7" t="str">
        <f t="shared" si="479"/>
        <v/>
      </c>
      <c r="N3685" s="7" t="str">
        <f t="shared" si="475"/>
        <v/>
      </c>
      <c r="O3685" s="144"/>
      <c r="P3685" s="355">
        <v>0</v>
      </c>
      <c r="Q3685" s="362">
        <f>SUM('NOVO HORIZONTE'!I3685)</f>
        <v>0</v>
      </c>
      <c r="R3685" s="363">
        <f t="shared" si="480"/>
        <v>0</v>
      </c>
      <c r="S3685" s="153">
        <f t="shared" si="482"/>
        <v>0</v>
      </c>
      <c r="T3685" s="364"/>
    </row>
    <row r="3686" ht="22.5" hidden="1" spans="1:20">
      <c r="A3686" s="158">
        <v>98262</v>
      </c>
      <c r="B3686" s="100" t="s">
        <v>252</v>
      </c>
      <c r="C3686" s="104" t="s">
        <v>3877</v>
      </c>
      <c r="D3686" s="94" t="s">
        <v>263</v>
      </c>
      <c r="E3686" s="95">
        <v>5.63</v>
      </c>
      <c r="F3686" s="96">
        <f t="shared" si="476"/>
        <v>6.91</v>
      </c>
      <c r="G3686" s="209">
        <f>ROUND(SUM('NOVO HORIZONTE'!G3686),2)</f>
        <v>0</v>
      </c>
      <c r="H3686" s="107">
        <f t="shared" si="481"/>
        <v>0</v>
      </c>
      <c r="I3686" s="143">
        <f t="shared" si="477"/>
        <v>0</v>
      </c>
      <c r="J3686" s="142"/>
      <c r="K3686" s="228"/>
      <c r="L3686" s="7" t="str">
        <f t="shared" si="478"/>
        <v/>
      </c>
      <c r="M3686" s="7" t="str">
        <f t="shared" si="479"/>
        <v/>
      </c>
      <c r="N3686" s="7" t="str">
        <f t="shared" si="475"/>
        <v/>
      </c>
      <c r="O3686" s="144"/>
      <c r="P3686" s="355">
        <v>0</v>
      </c>
      <c r="Q3686" s="362">
        <f>SUM('NOVO HORIZONTE'!I3686)</f>
        <v>0</v>
      </c>
      <c r="R3686" s="363">
        <f t="shared" si="480"/>
        <v>0</v>
      </c>
      <c r="S3686" s="153">
        <f t="shared" si="482"/>
        <v>0</v>
      </c>
      <c r="T3686" s="364"/>
    </row>
    <row r="3687" ht="22.5" hidden="1" spans="1:20">
      <c r="A3687" s="158">
        <v>98263</v>
      </c>
      <c r="B3687" s="100" t="s">
        <v>252</v>
      </c>
      <c r="C3687" s="104" t="s">
        <v>3878</v>
      </c>
      <c r="D3687" s="94" t="s">
        <v>263</v>
      </c>
      <c r="E3687" s="95">
        <v>5.89</v>
      </c>
      <c r="F3687" s="96">
        <f t="shared" si="476"/>
        <v>7.23</v>
      </c>
      <c r="G3687" s="209">
        <f>ROUND(SUM('NOVO HORIZONTE'!G3687),2)</f>
        <v>0</v>
      </c>
      <c r="H3687" s="107">
        <f t="shared" si="481"/>
        <v>0</v>
      </c>
      <c r="I3687" s="143">
        <f t="shared" si="477"/>
        <v>0</v>
      </c>
      <c r="J3687" s="142"/>
      <c r="K3687" s="228"/>
      <c r="L3687" s="7" t="str">
        <f t="shared" si="478"/>
        <v/>
      </c>
      <c r="M3687" s="7" t="str">
        <f t="shared" si="479"/>
        <v/>
      </c>
      <c r="N3687" s="7" t="str">
        <f t="shared" si="475"/>
        <v/>
      </c>
      <c r="O3687" s="144"/>
      <c r="P3687" s="355">
        <v>0</v>
      </c>
      <c r="Q3687" s="362">
        <f>SUM('NOVO HORIZONTE'!I3687)</f>
        <v>0</v>
      </c>
      <c r="R3687" s="363">
        <f t="shared" si="480"/>
        <v>0</v>
      </c>
      <c r="S3687" s="153">
        <f t="shared" si="482"/>
        <v>0</v>
      </c>
      <c r="T3687" s="364"/>
    </row>
    <row r="3688" ht="22.5" hidden="1" spans="1:20">
      <c r="A3688" s="158">
        <v>98264</v>
      </c>
      <c r="B3688" s="100" t="s">
        <v>252</v>
      </c>
      <c r="C3688" s="104" t="s">
        <v>3879</v>
      </c>
      <c r="D3688" s="94" t="s">
        <v>263</v>
      </c>
      <c r="E3688" s="95">
        <v>6.99</v>
      </c>
      <c r="F3688" s="96">
        <f t="shared" si="476"/>
        <v>8.58</v>
      </c>
      <c r="G3688" s="209">
        <f>ROUND(SUM('NOVO HORIZONTE'!G3688),2)</f>
        <v>0</v>
      </c>
      <c r="H3688" s="107">
        <f t="shared" si="481"/>
        <v>0</v>
      </c>
      <c r="I3688" s="143">
        <f t="shared" si="477"/>
        <v>0</v>
      </c>
      <c r="J3688" s="142"/>
      <c r="K3688" s="228"/>
      <c r="L3688" s="7" t="str">
        <f t="shared" si="478"/>
        <v/>
      </c>
      <c r="M3688" s="7" t="str">
        <f t="shared" si="479"/>
        <v/>
      </c>
      <c r="N3688" s="7" t="str">
        <f t="shared" si="475"/>
        <v/>
      </c>
      <c r="O3688" s="144"/>
      <c r="P3688" s="355">
        <v>0</v>
      </c>
      <c r="Q3688" s="362">
        <f>SUM('NOVO HORIZONTE'!I3688)</f>
        <v>0</v>
      </c>
      <c r="R3688" s="363">
        <f t="shared" si="480"/>
        <v>0</v>
      </c>
      <c r="S3688" s="153">
        <f t="shared" si="482"/>
        <v>0</v>
      </c>
      <c r="T3688" s="364"/>
    </row>
    <row r="3689" ht="22.5" hidden="1" spans="1:20">
      <c r="A3689" s="158">
        <v>98265</v>
      </c>
      <c r="B3689" s="100" t="s">
        <v>252</v>
      </c>
      <c r="C3689" s="104" t="s">
        <v>3880</v>
      </c>
      <c r="D3689" s="94" t="s">
        <v>263</v>
      </c>
      <c r="E3689" s="95">
        <v>7.72</v>
      </c>
      <c r="F3689" s="96">
        <f t="shared" si="476"/>
        <v>9.48</v>
      </c>
      <c r="G3689" s="209">
        <f>ROUND(SUM('NOVO HORIZONTE'!G3689),2)</f>
        <v>0</v>
      </c>
      <c r="H3689" s="107">
        <f t="shared" si="481"/>
        <v>0</v>
      </c>
      <c r="I3689" s="143">
        <f t="shared" si="477"/>
        <v>0</v>
      </c>
      <c r="J3689" s="142"/>
      <c r="K3689" s="228"/>
      <c r="L3689" s="7" t="str">
        <f t="shared" si="478"/>
        <v/>
      </c>
      <c r="M3689" s="7" t="str">
        <f t="shared" si="479"/>
        <v/>
      </c>
      <c r="N3689" s="7" t="str">
        <f t="shared" si="475"/>
        <v/>
      </c>
      <c r="O3689" s="144"/>
      <c r="P3689" s="355">
        <v>0</v>
      </c>
      <c r="Q3689" s="362">
        <f>SUM('NOVO HORIZONTE'!I3689)</f>
        <v>0</v>
      </c>
      <c r="R3689" s="363">
        <f t="shared" si="480"/>
        <v>0</v>
      </c>
      <c r="S3689" s="153">
        <f t="shared" si="482"/>
        <v>0</v>
      </c>
      <c r="T3689" s="364"/>
    </row>
    <row r="3690" ht="22.5" hidden="1" spans="1:20">
      <c r="A3690" s="158">
        <v>98266</v>
      </c>
      <c r="B3690" s="100" t="s">
        <v>252</v>
      </c>
      <c r="C3690" s="104" t="s">
        <v>3881</v>
      </c>
      <c r="D3690" s="94" t="s">
        <v>263</v>
      </c>
      <c r="E3690" s="95">
        <v>8.73</v>
      </c>
      <c r="F3690" s="96">
        <f t="shared" si="476"/>
        <v>10.72</v>
      </c>
      <c r="G3690" s="209">
        <f>ROUND(SUM('NOVO HORIZONTE'!G3690),2)</f>
        <v>0</v>
      </c>
      <c r="H3690" s="107">
        <f t="shared" si="481"/>
        <v>0</v>
      </c>
      <c r="I3690" s="143">
        <f t="shared" si="477"/>
        <v>0</v>
      </c>
      <c r="J3690" s="142"/>
      <c r="K3690" s="145"/>
      <c r="L3690" s="7" t="str">
        <f t="shared" si="478"/>
        <v/>
      </c>
      <c r="M3690" s="7" t="str">
        <f t="shared" si="479"/>
        <v/>
      </c>
      <c r="N3690" s="7" t="str">
        <f t="shared" si="475"/>
        <v/>
      </c>
      <c r="O3690" s="144"/>
      <c r="P3690" s="355">
        <v>0</v>
      </c>
      <c r="Q3690" s="362">
        <f>SUM('NOVO HORIZONTE'!I3690)</f>
        <v>0</v>
      </c>
      <c r="R3690" s="363">
        <f t="shared" si="480"/>
        <v>0</v>
      </c>
      <c r="S3690" s="153">
        <f t="shared" si="482"/>
        <v>0</v>
      </c>
      <c r="T3690" s="364"/>
    </row>
    <row r="3691" ht="22.5" hidden="1" spans="1:20">
      <c r="A3691" s="158">
        <v>98273</v>
      </c>
      <c r="B3691" s="100" t="s">
        <v>252</v>
      </c>
      <c r="C3691" s="104" t="s">
        <v>3882</v>
      </c>
      <c r="D3691" s="94" t="s">
        <v>263</v>
      </c>
      <c r="E3691" s="95">
        <v>3.37</v>
      </c>
      <c r="F3691" s="96">
        <f t="shared" si="476"/>
        <v>4.14</v>
      </c>
      <c r="G3691" s="209">
        <f>ROUND(SUM('NOVO HORIZONTE'!G3691),2)</f>
        <v>0</v>
      </c>
      <c r="H3691" s="107">
        <f t="shared" si="481"/>
        <v>0</v>
      </c>
      <c r="I3691" s="143">
        <f t="shared" si="477"/>
        <v>0</v>
      </c>
      <c r="J3691" s="142"/>
      <c r="K3691" s="228"/>
      <c r="L3691" s="7" t="str">
        <f t="shared" si="478"/>
        <v/>
      </c>
      <c r="M3691" s="7" t="str">
        <f t="shared" si="479"/>
        <v/>
      </c>
      <c r="N3691" s="7" t="str">
        <f t="shared" ref="N3691:N3754" si="483">M3691</f>
        <v/>
      </c>
      <c r="O3691" s="144"/>
      <c r="P3691" s="355">
        <v>0</v>
      </c>
      <c r="Q3691" s="362">
        <f>SUM('NOVO HORIZONTE'!I3691)</f>
        <v>0</v>
      </c>
      <c r="R3691" s="363">
        <f t="shared" si="480"/>
        <v>0</v>
      </c>
      <c r="S3691" s="153">
        <f t="shared" si="482"/>
        <v>0</v>
      </c>
      <c r="T3691" s="364"/>
    </row>
    <row r="3692" ht="22.5" hidden="1" spans="1:20">
      <c r="A3692" s="158">
        <v>98274</v>
      </c>
      <c r="B3692" s="100" t="s">
        <v>252</v>
      </c>
      <c r="C3692" s="104" t="s">
        <v>3883</v>
      </c>
      <c r="D3692" s="94" t="s">
        <v>263</v>
      </c>
      <c r="E3692" s="95">
        <v>4.1</v>
      </c>
      <c r="F3692" s="96">
        <f t="shared" si="476"/>
        <v>5.03</v>
      </c>
      <c r="G3692" s="209">
        <f>ROUND(SUM('NOVO HORIZONTE'!G3692),2)</f>
        <v>0</v>
      </c>
      <c r="H3692" s="107">
        <f t="shared" si="481"/>
        <v>0</v>
      </c>
      <c r="I3692" s="143">
        <f t="shared" si="477"/>
        <v>0</v>
      </c>
      <c r="J3692" s="142"/>
      <c r="K3692" s="228"/>
      <c r="L3692" s="7" t="str">
        <f t="shared" si="478"/>
        <v/>
      </c>
      <c r="M3692" s="7" t="str">
        <f t="shared" si="479"/>
        <v/>
      </c>
      <c r="N3692" s="7" t="str">
        <f t="shared" si="483"/>
        <v/>
      </c>
      <c r="O3692" s="144"/>
      <c r="P3692" s="355">
        <v>0</v>
      </c>
      <c r="Q3692" s="362">
        <f>SUM('NOVO HORIZONTE'!I3692)</f>
        <v>0</v>
      </c>
      <c r="R3692" s="363">
        <f t="shared" si="480"/>
        <v>0</v>
      </c>
      <c r="S3692" s="153">
        <f t="shared" si="482"/>
        <v>0</v>
      </c>
      <c r="T3692" s="364"/>
    </row>
    <row r="3693" ht="22.5" hidden="1" spans="1:20">
      <c r="A3693" s="158">
        <v>98275</v>
      </c>
      <c r="B3693" s="100" t="s">
        <v>252</v>
      </c>
      <c r="C3693" s="104" t="s">
        <v>3884</v>
      </c>
      <c r="D3693" s="94" t="s">
        <v>263</v>
      </c>
      <c r="E3693" s="95">
        <v>5.11</v>
      </c>
      <c r="F3693" s="96">
        <f t="shared" si="476"/>
        <v>6.27</v>
      </c>
      <c r="G3693" s="209">
        <f>ROUND(SUM('NOVO HORIZONTE'!G3693),2)</f>
        <v>0</v>
      </c>
      <c r="H3693" s="107">
        <f t="shared" si="481"/>
        <v>0</v>
      </c>
      <c r="I3693" s="143">
        <f t="shared" si="477"/>
        <v>0</v>
      </c>
      <c r="J3693" s="142"/>
      <c r="K3693" s="228"/>
      <c r="L3693" s="7" t="str">
        <f t="shared" si="478"/>
        <v/>
      </c>
      <c r="M3693" s="7" t="str">
        <f t="shared" si="479"/>
        <v/>
      </c>
      <c r="N3693" s="7" t="str">
        <f t="shared" si="483"/>
        <v/>
      </c>
      <c r="O3693" s="144"/>
      <c r="P3693" s="355">
        <v>0</v>
      </c>
      <c r="Q3693" s="362">
        <f>SUM('NOVO HORIZONTE'!I3693)</f>
        <v>0</v>
      </c>
      <c r="R3693" s="363">
        <f t="shared" si="480"/>
        <v>0</v>
      </c>
      <c r="S3693" s="153">
        <f t="shared" si="482"/>
        <v>0</v>
      </c>
      <c r="T3693" s="364"/>
    </row>
    <row r="3694" ht="22.5" hidden="1" spans="1:20">
      <c r="A3694" s="158">
        <v>98280</v>
      </c>
      <c r="B3694" s="100" t="s">
        <v>252</v>
      </c>
      <c r="C3694" s="104" t="s">
        <v>3885</v>
      </c>
      <c r="D3694" s="94" t="s">
        <v>263</v>
      </c>
      <c r="E3694" s="95">
        <v>9.25</v>
      </c>
      <c r="F3694" s="96">
        <f t="shared" ref="F3694:F3757" si="484">IF(E3694=0,0,IF(P3694=0,ROUND(E3694*(1+E$13),2),ROUND(E3694*(1+E$12),2)))</f>
        <v>11.35</v>
      </c>
      <c r="G3694" s="209">
        <f>ROUND(SUM('NOVO HORIZONTE'!G3694),2)</f>
        <v>0</v>
      </c>
      <c r="H3694" s="107">
        <f t="shared" si="481"/>
        <v>0</v>
      </c>
      <c r="I3694" s="143">
        <f t="shared" ref="I3694:I3757" si="485">IF(ISBLANK(G3694),0,ROUND(G3694*H3694,2))</f>
        <v>0</v>
      </c>
      <c r="J3694" s="142"/>
      <c r="K3694" s="228"/>
      <c r="L3694" s="7" t="str">
        <f t="shared" ref="L3694:L3757" si="486">IF(K3694="X","x",IF(K3694="xx","x",IF(I3694&gt;0,"x","")))</f>
        <v/>
      </c>
      <c r="M3694" s="7" t="str">
        <f t="shared" ref="M3694:M3757" si="487">IF(K3694="X","x",IF(K3694="xx","x",IF(I3694&gt;0,"x","")))</f>
        <v/>
      </c>
      <c r="N3694" s="7" t="str">
        <f t="shared" si="483"/>
        <v/>
      </c>
      <c r="O3694" s="144"/>
      <c r="P3694" s="355">
        <v>0</v>
      </c>
      <c r="Q3694" s="362">
        <f>SUM('NOVO HORIZONTE'!I3694)</f>
        <v>0</v>
      </c>
      <c r="R3694" s="363">
        <f t="shared" ref="R3694:R3757" si="488">I3694-Q3694</f>
        <v>0</v>
      </c>
      <c r="S3694" s="153">
        <f t="shared" si="482"/>
        <v>0</v>
      </c>
      <c r="T3694" s="364"/>
    </row>
    <row r="3695" ht="22.5" hidden="1" spans="1:20">
      <c r="A3695" s="158">
        <v>98281</v>
      </c>
      <c r="B3695" s="100" t="s">
        <v>252</v>
      </c>
      <c r="C3695" s="104" t="s">
        <v>3886</v>
      </c>
      <c r="D3695" s="94" t="s">
        <v>263</v>
      </c>
      <c r="E3695" s="95">
        <v>10.28</v>
      </c>
      <c r="F3695" s="96">
        <f t="shared" si="484"/>
        <v>12.62</v>
      </c>
      <c r="G3695" s="209">
        <f>ROUND(SUM('NOVO HORIZONTE'!G3695),2)</f>
        <v>0</v>
      </c>
      <c r="H3695" s="107">
        <f t="shared" ref="H3695:H3758" si="489">IF(G3695=0,0,F3695)</f>
        <v>0</v>
      </c>
      <c r="I3695" s="143">
        <f t="shared" si="485"/>
        <v>0</v>
      </c>
      <c r="J3695" s="142"/>
      <c r="K3695" s="228"/>
      <c r="L3695" s="7" t="str">
        <f t="shared" si="486"/>
        <v/>
      </c>
      <c r="M3695" s="7" t="str">
        <f t="shared" si="487"/>
        <v/>
      </c>
      <c r="N3695" s="7" t="str">
        <f t="shared" si="483"/>
        <v/>
      </c>
      <c r="O3695" s="144"/>
      <c r="P3695" s="355">
        <v>0</v>
      </c>
      <c r="Q3695" s="362">
        <f>SUM('NOVO HORIZONTE'!I3695)</f>
        <v>0</v>
      </c>
      <c r="R3695" s="363">
        <f t="shared" si="488"/>
        <v>0</v>
      </c>
      <c r="S3695" s="153">
        <f t="shared" si="482"/>
        <v>0</v>
      </c>
      <c r="T3695" s="364"/>
    </row>
    <row r="3696" ht="22.5" hidden="1" spans="1:20">
      <c r="A3696" s="158">
        <v>98282</v>
      </c>
      <c r="B3696" s="100" t="s">
        <v>252</v>
      </c>
      <c r="C3696" s="104" t="s">
        <v>3887</v>
      </c>
      <c r="D3696" s="94" t="s">
        <v>263</v>
      </c>
      <c r="E3696" s="95">
        <v>10.53</v>
      </c>
      <c r="F3696" s="96">
        <f t="shared" si="484"/>
        <v>12.92</v>
      </c>
      <c r="G3696" s="209">
        <f>ROUND(SUM('NOVO HORIZONTE'!G3696),2)</f>
        <v>0</v>
      </c>
      <c r="H3696" s="107">
        <f t="shared" si="489"/>
        <v>0</v>
      </c>
      <c r="I3696" s="143">
        <f t="shared" si="485"/>
        <v>0</v>
      </c>
      <c r="J3696" s="142"/>
      <c r="K3696" s="145"/>
      <c r="L3696" s="7" t="str">
        <f t="shared" si="486"/>
        <v/>
      </c>
      <c r="M3696" s="7" t="str">
        <f t="shared" si="487"/>
        <v/>
      </c>
      <c r="N3696" s="7" t="str">
        <f t="shared" si="483"/>
        <v/>
      </c>
      <c r="O3696" s="144"/>
      <c r="P3696" s="355">
        <v>0</v>
      </c>
      <c r="Q3696" s="362">
        <f>SUM('NOVO HORIZONTE'!I3696)</f>
        <v>0</v>
      </c>
      <c r="R3696" s="363">
        <f t="shared" si="488"/>
        <v>0</v>
      </c>
      <c r="S3696" s="153">
        <f t="shared" si="482"/>
        <v>0</v>
      </c>
      <c r="T3696" s="364"/>
    </row>
    <row r="3697" ht="22.5" hidden="1" spans="1:20">
      <c r="A3697" s="158">
        <v>98283</v>
      </c>
      <c r="B3697" s="100" t="s">
        <v>252</v>
      </c>
      <c r="C3697" s="104" t="s">
        <v>3888</v>
      </c>
      <c r="D3697" s="94" t="s">
        <v>263</v>
      </c>
      <c r="E3697" s="95">
        <v>11.64</v>
      </c>
      <c r="F3697" s="96">
        <f t="shared" si="484"/>
        <v>14.29</v>
      </c>
      <c r="G3697" s="209">
        <f>ROUND(SUM('NOVO HORIZONTE'!G3697),2)</f>
        <v>0</v>
      </c>
      <c r="H3697" s="107">
        <f t="shared" si="489"/>
        <v>0</v>
      </c>
      <c r="I3697" s="143">
        <f t="shared" si="485"/>
        <v>0</v>
      </c>
      <c r="J3697" s="142"/>
      <c r="K3697" s="145"/>
      <c r="L3697" s="7" t="str">
        <f t="shared" si="486"/>
        <v/>
      </c>
      <c r="M3697" s="7" t="str">
        <f t="shared" si="487"/>
        <v/>
      </c>
      <c r="N3697" s="7" t="str">
        <f t="shared" si="483"/>
        <v/>
      </c>
      <c r="O3697" s="144"/>
      <c r="P3697" s="355">
        <v>0</v>
      </c>
      <c r="Q3697" s="362">
        <f>SUM('NOVO HORIZONTE'!I3697)</f>
        <v>0</v>
      </c>
      <c r="R3697" s="363">
        <f t="shared" si="488"/>
        <v>0</v>
      </c>
      <c r="S3697" s="153">
        <f t="shared" si="482"/>
        <v>0</v>
      </c>
      <c r="T3697" s="364"/>
    </row>
    <row r="3698" ht="22.5" hidden="1" spans="1:20">
      <c r="A3698" s="158">
        <v>98284</v>
      </c>
      <c r="B3698" s="100" t="s">
        <v>252</v>
      </c>
      <c r="C3698" s="104" t="s">
        <v>3889</v>
      </c>
      <c r="D3698" s="94" t="s">
        <v>263</v>
      </c>
      <c r="E3698" s="95">
        <v>12.36</v>
      </c>
      <c r="F3698" s="96">
        <f t="shared" si="484"/>
        <v>15.17</v>
      </c>
      <c r="G3698" s="209">
        <f>ROUND(SUM('NOVO HORIZONTE'!G3698),2)</f>
        <v>0</v>
      </c>
      <c r="H3698" s="107">
        <f t="shared" si="489"/>
        <v>0</v>
      </c>
      <c r="I3698" s="143">
        <f t="shared" si="485"/>
        <v>0</v>
      </c>
      <c r="J3698" s="142"/>
      <c r="K3698" s="145"/>
      <c r="L3698" s="7" t="str">
        <f t="shared" si="486"/>
        <v/>
      </c>
      <c r="M3698" s="7" t="str">
        <f t="shared" si="487"/>
        <v/>
      </c>
      <c r="N3698" s="7" t="str">
        <f t="shared" si="483"/>
        <v/>
      </c>
      <c r="O3698" s="144"/>
      <c r="P3698" s="355">
        <v>0</v>
      </c>
      <c r="Q3698" s="362">
        <f>SUM('NOVO HORIZONTE'!I3698)</f>
        <v>0</v>
      </c>
      <c r="R3698" s="363">
        <f t="shared" si="488"/>
        <v>0</v>
      </c>
      <c r="S3698" s="153">
        <f t="shared" si="482"/>
        <v>0</v>
      </c>
      <c r="T3698" s="364"/>
    </row>
    <row r="3699" ht="22.5" hidden="1" spans="1:20">
      <c r="A3699" s="158">
        <v>98285</v>
      </c>
      <c r="B3699" s="100" t="s">
        <v>252</v>
      </c>
      <c r="C3699" s="104" t="s">
        <v>3890</v>
      </c>
      <c r="D3699" s="94" t="s">
        <v>263</v>
      </c>
      <c r="E3699" s="95">
        <v>13.38</v>
      </c>
      <c r="F3699" s="96">
        <f t="shared" si="484"/>
        <v>16.42</v>
      </c>
      <c r="G3699" s="209">
        <f>ROUND(SUM('NOVO HORIZONTE'!G3699),2)</f>
        <v>0</v>
      </c>
      <c r="H3699" s="107">
        <f t="shared" si="489"/>
        <v>0</v>
      </c>
      <c r="I3699" s="143">
        <f t="shared" si="485"/>
        <v>0</v>
      </c>
      <c r="J3699" s="142"/>
      <c r="K3699" s="145"/>
      <c r="L3699" s="7" t="str">
        <f t="shared" si="486"/>
        <v/>
      </c>
      <c r="M3699" s="7" t="str">
        <f t="shared" si="487"/>
        <v/>
      </c>
      <c r="N3699" s="7" t="str">
        <f t="shared" si="483"/>
        <v/>
      </c>
      <c r="O3699" s="144"/>
      <c r="P3699" s="355">
        <v>0</v>
      </c>
      <c r="Q3699" s="362">
        <f>SUM('NOVO HORIZONTE'!I3699)</f>
        <v>0</v>
      </c>
      <c r="R3699" s="363">
        <f t="shared" si="488"/>
        <v>0</v>
      </c>
      <c r="S3699" s="153">
        <f t="shared" si="482"/>
        <v>0</v>
      </c>
      <c r="T3699" s="364"/>
    </row>
    <row r="3700" ht="22.5" hidden="1" spans="1:20">
      <c r="A3700" s="158">
        <v>98287</v>
      </c>
      <c r="B3700" s="100" t="s">
        <v>252</v>
      </c>
      <c r="C3700" s="104" t="s">
        <v>3891</v>
      </c>
      <c r="D3700" s="94" t="s">
        <v>263</v>
      </c>
      <c r="E3700" s="95">
        <v>1.81</v>
      </c>
      <c r="F3700" s="96">
        <f t="shared" si="484"/>
        <v>2.22</v>
      </c>
      <c r="G3700" s="209">
        <f>ROUND(SUM('NOVO HORIZONTE'!G3700),2)</f>
        <v>0</v>
      </c>
      <c r="H3700" s="107">
        <f t="shared" si="489"/>
        <v>0</v>
      </c>
      <c r="I3700" s="143">
        <f t="shared" si="485"/>
        <v>0</v>
      </c>
      <c r="J3700" s="142"/>
      <c r="K3700" s="145"/>
      <c r="L3700" s="7" t="str">
        <f t="shared" si="486"/>
        <v/>
      </c>
      <c r="M3700" s="7" t="str">
        <f t="shared" si="487"/>
        <v/>
      </c>
      <c r="N3700" s="7" t="str">
        <f t="shared" si="483"/>
        <v/>
      </c>
      <c r="O3700" s="144"/>
      <c r="P3700" s="355">
        <v>0</v>
      </c>
      <c r="Q3700" s="362">
        <f>SUM('NOVO HORIZONTE'!I3700)</f>
        <v>0</v>
      </c>
      <c r="R3700" s="363">
        <f t="shared" si="488"/>
        <v>0</v>
      </c>
      <c r="S3700" s="153">
        <f t="shared" si="482"/>
        <v>0</v>
      </c>
      <c r="T3700" s="364"/>
    </row>
    <row r="3701" ht="22.5" hidden="1" spans="1:20">
      <c r="A3701" s="158">
        <v>98288</v>
      </c>
      <c r="B3701" s="100" t="s">
        <v>252</v>
      </c>
      <c r="C3701" s="104" t="s">
        <v>3892</v>
      </c>
      <c r="D3701" s="94" t="s">
        <v>263</v>
      </c>
      <c r="E3701" s="95">
        <v>2.83</v>
      </c>
      <c r="F3701" s="96">
        <f t="shared" si="484"/>
        <v>3.47</v>
      </c>
      <c r="G3701" s="209">
        <f>ROUND(SUM('NOVO HORIZONTE'!G3701),2)</f>
        <v>0</v>
      </c>
      <c r="H3701" s="107">
        <f t="shared" si="489"/>
        <v>0</v>
      </c>
      <c r="I3701" s="143">
        <f t="shared" si="485"/>
        <v>0</v>
      </c>
      <c r="J3701" s="142"/>
      <c r="K3701" s="145"/>
      <c r="L3701" s="7" t="str">
        <f t="shared" si="486"/>
        <v/>
      </c>
      <c r="M3701" s="7" t="str">
        <f t="shared" si="487"/>
        <v/>
      </c>
      <c r="N3701" s="7" t="str">
        <f t="shared" si="483"/>
        <v/>
      </c>
      <c r="O3701" s="144"/>
      <c r="P3701" s="355">
        <v>0</v>
      </c>
      <c r="Q3701" s="362">
        <f>SUM('NOVO HORIZONTE'!I3701)</f>
        <v>0</v>
      </c>
      <c r="R3701" s="363">
        <f t="shared" si="488"/>
        <v>0</v>
      </c>
      <c r="S3701" s="153">
        <f t="shared" si="482"/>
        <v>0</v>
      </c>
      <c r="T3701" s="364"/>
    </row>
    <row r="3702" ht="22.5" hidden="1" spans="1:20">
      <c r="A3702" s="158">
        <v>98289</v>
      </c>
      <c r="B3702" s="100" t="s">
        <v>252</v>
      </c>
      <c r="C3702" s="104" t="s">
        <v>3893</v>
      </c>
      <c r="D3702" s="94" t="s">
        <v>263</v>
      </c>
      <c r="E3702" s="95">
        <v>3.1</v>
      </c>
      <c r="F3702" s="96">
        <f t="shared" si="484"/>
        <v>3.8</v>
      </c>
      <c r="G3702" s="209">
        <f>ROUND(SUM('NOVO HORIZONTE'!G3702),2)</f>
        <v>0</v>
      </c>
      <c r="H3702" s="107">
        <f t="shared" si="489"/>
        <v>0</v>
      </c>
      <c r="I3702" s="143">
        <f t="shared" si="485"/>
        <v>0</v>
      </c>
      <c r="J3702" s="142"/>
      <c r="K3702" s="145"/>
      <c r="L3702" s="7" t="str">
        <f t="shared" si="486"/>
        <v/>
      </c>
      <c r="M3702" s="7" t="str">
        <f t="shared" si="487"/>
        <v/>
      </c>
      <c r="N3702" s="7" t="str">
        <f t="shared" si="483"/>
        <v/>
      </c>
      <c r="O3702" s="144"/>
      <c r="P3702" s="355">
        <v>0</v>
      </c>
      <c r="Q3702" s="362">
        <f>SUM('NOVO HORIZONTE'!I3702)</f>
        <v>0</v>
      </c>
      <c r="R3702" s="363">
        <f t="shared" si="488"/>
        <v>0</v>
      </c>
      <c r="S3702" s="153">
        <f t="shared" si="482"/>
        <v>0</v>
      </c>
      <c r="T3702" s="364"/>
    </row>
    <row r="3703" ht="22.5" hidden="1" spans="1:20">
      <c r="A3703" s="158">
        <v>98290</v>
      </c>
      <c r="B3703" s="100" t="s">
        <v>252</v>
      </c>
      <c r="C3703" s="104" t="s">
        <v>3894</v>
      </c>
      <c r="D3703" s="94" t="s">
        <v>263</v>
      </c>
      <c r="E3703" s="95">
        <v>4.19</v>
      </c>
      <c r="F3703" s="96">
        <f t="shared" si="484"/>
        <v>5.14</v>
      </c>
      <c r="G3703" s="209">
        <f>ROUND(SUM('NOVO HORIZONTE'!G3703),2)</f>
        <v>0</v>
      </c>
      <c r="H3703" s="107">
        <f t="shared" si="489"/>
        <v>0</v>
      </c>
      <c r="I3703" s="143">
        <f t="shared" si="485"/>
        <v>0</v>
      </c>
      <c r="J3703" s="142"/>
      <c r="K3703" s="145"/>
      <c r="L3703" s="7" t="str">
        <f t="shared" si="486"/>
        <v/>
      </c>
      <c r="M3703" s="7" t="str">
        <f t="shared" si="487"/>
        <v/>
      </c>
      <c r="N3703" s="7" t="str">
        <f t="shared" si="483"/>
        <v/>
      </c>
      <c r="O3703" s="144"/>
      <c r="P3703" s="355">
        <v>0</v>
      </c>
      <c r="Q3703" s="362">
        <f>SUM('NOVO HORIZONTE'!I3703)</f>
        <v>0</v>
      </c>
      <c r="R3703" s="363">
        <f t="shared" si="488"/>
        <v>0</v>
      </c>
      <c r="S3703" s="153">
        <f t="shared" si="482"/>
        <v>0</v>
      </c>
      <c r="T3703" s="364"/>
    </row>
    <row r="3704" ht="22.5" hidden="1" spans="1:20">
      <c r="A3704" s="158">
        <v>98291</v>
      </c>
      <c r="B3704" s="100" t="s">
        <v>252</v>
      </c>
      <c r="C3704" s="104" t="s">
        <v>3895</v>
      </c>
      <c r="D3704" s="94" t="s">
        <v>263</v>
      </c>
      <c r="E3704" s="95">
        <v>4.93</v>
      </c>
      <c r="F3704" s="96">
        <f t="shared" si="484"/>
        <v>6.05</v>
      </c>
      <c r="G3704" s="209">
        <f>ROUND(SUM('NOVO HORIZONTE'!G3704),2)</f>
        <v>0</v>
      </c>
      <c r="H3704" s="107">
        <f t="shared" si="489"/>
        <v>0</v>
      </c>
      <c r="I3704" s="143">
        <f t="shared" si="485"/>
        <v>0</v>
      </c>
      <c r="J3704" s="142"/>
      <c r="K3704" s="145"/>
      <c r="L3704" s="7" t="str">
        <f t="shared" si="486"/>
        <v/>
      </c>
      <c r="M3704" s="7" t="str">
        <f t="shared" si="487"/>
        <v/>
      </c>
      <c r="N3704" s="7" t="str">
        <f t="shared" si="483"/>
        <v/>
      </c>
      <c r="O3704" s="144"/>
      <c r="P3704" s="355">
        <v>0</v>
      </c>
      <c r="Q3704" s="362">
        <f>SUM('NOVO HORIZONTE'!I3704)</f>
        <v>0</v>
      </c>
      <c r="R3704" s="363">
        <f t="shared" si="488"/>
        <v>0</v>
      </c>
      <c r="S3704" s="153">
        <f t="shared" si="482"/>
        <v>0</v>
      </c>
      <c r="T3704" s="364"/>
    </row>
    <row r="3705" ht="22.5" hidden="1" spans="1:20">
      <c r="A3705" s="158">
        <v>98292</v>
      </c>
      <c r="B3705" s="100" t="s">
        <v>252</v>
      </c>
      <c r="C3705" s="104" t="s">
        <v>3896</v>
      </c>
      <c r="D3705" s="94" t="s">
        <v>263</v>
      </c>
      <c r="E3705" s="95">
        <v>5.94</v>
      </c>
      <c r="F3705" s="96">
        <f t="shared" si="484"/>
        <v>7.29</v>
      </c>
      <c r="G3705" s="209">
        <f>ROUND(SUM('NOVO HORIZONTE'!G3705),2)</f>
        <v>0</v>
      </c>
      <c r="H3705" s="107">
        <f t="shared" si="489"/>
        <v>0</v>
      </c>
      <c r="I3705" s="143">
        <f t="shared" si="485"/>
        <v>0</v>
      </c>
      <c r="J3705" s="142"/>
      <c r="K3705" s="145"/>
      <c r="L3705" s="7" t="str">
        <f t="shared" si="486"/>
        <v/>
      </c>
      <c r="M3705" s="7" t="str">
        <f t="shared" si="487"/>
        <v/>
      </c>
      <c r="N3705" s="7" t="str">
        <f t="shared" si="483"/>
        <v/>
      </c>
      <c r="O3705" s="144"/>
      <c r="P3705" s="355">
        <v>0</v>
      </c>
      <c r="Q3705" s="362">
        <f>SUM('NOVO HORIZONTE'!I3705)</f>
        <v>0</v>
      </c>
      <c r="R3705" s="363">
        <f t="shared" si="488"/>
        <v>0</v>
      </c>
      <c r="S3705" s="153">
        <f t="shared" si="482"/>
        <v>0</v>
      </c>
      <c r="T3705" s="364"/>
    </row>
    <row r="3706" ht="12.75" hidden="1" spans="1:20">
      <c r="A3706" s="154" t="s">
        <v>3897</v>
      </c>
      <c r="B3706" s="100"/>
      <c r="C3706" s="161" t="s">
        <v>3898</v>
      </c>
      <c r="D3706" s="94">
        <v>0</v>
      </c>
      <c r="E3706" s="95">
        <v>0</v>
      </c>
      <c r="F3706" s="96">
        <f t="shared" si="484"/>
        <v>0</v>
      </c>
      <c r="G3706" s="209">
        <f>ROUND(SUM('NOVO HORIZONTE'!G3706),2)</f>
        <v>0</v>
      </c>
      <c r="H3706" s="187">
        <f t="shared" si="489"/>
        <v>0</v>
      </c>
      <c r="I3706" s="188">
        <f t="shared" si="485"/>
        <v>0</v>
      </c>
      <c r="J3706" s="142"/>
      <c r="K3706" s="145" t="str">
        <f>IF(OR(SUM(I3706:I3706)&gt;0,SUM(I3706:I3706)&gt;0),"xx","")</f>
        <v/>
      </c>
      <c r="L3706" s="7" t="str">
        <f t="shared" si="486"/>
        <v/>
      </c>
      <c r="M3706" s="7" t="str">
        <f t="shared" si="487"/>
        <v/>
      </c>
      <c r="N3706" s="7" t="str">
        <f t="shared" si="483"/>
        <v/>
      </c>
      <c r="O3706" s="144"/>
      <c r="P3706" s="375"/>
      <c r="Q3706" s="362">
        <f>SUM('NOVO HORIZONTE'!I3706)</f>
        <v>0</v>
      </c>
      <c r="R3706" s="363">
        <f t="shared" si="488"/>
        <v>0</v>
      </c>
      <c r="S3706" s="153">
        <f t="shared" si="482"/>
        <v>0</v>
      </c>
      <c r="T3706" s="364"/>
    </row>
    <row r="3707" ht="12.75" hidden="1" spans="1:20">
      <c r="A3707" s="154" t="s">
        <v>3899</v>
      </c>
      <c r="B3707" s="100"/>
      <c r="C3707" s="161" t="s">
        <v>3900</v>
      </c>
      <c r="D3707" s="94">
        <v>0</v>
      </c>
      <c r="E3707" s="95">
        <v>0</v>
      </c>
      <c r="F3707" s="96">
        <f t="shared" si="484"/>
        <v>0</v>
      </c>
      <c r="G3707" s="209">
        <f>ROUND(SUM('NOVO HORIZONTE'!G3707),2)</f>
        <v>0</v>
      </c>
      <c r="H3707" s="187">
        <f t="shared" si="489"/>
        <v>0</v>
      </c>
      <c r="I3707" s="188">
        <f t="shared" si="485"/>
        <v>0</v>
      </c>
      <c r="J3707" s="142"/>
      <c r="K3707" s="145" t="str">
        <f>IF(OR(SUM(I3708:I3758)&gt;0,SUM(I3708:I3758)&gt;0),"xx","")</f>
        <v/>
      </c>
      <c r="L3707" s="7" t="str">
        <f t="shared" si="486"/>
        <v/>
      </c>
      <c r="M3707" s="7" t="str">
        <f t="shared" si="487"/>
        <v/>
      </c>
      <c r="N3707" s="7" t="str">
        <f t="shared" si="483"/>
        <v/>
      </c>
      <c r="O3707" s="144"/>
      <c r="P3707" s="375"/>
      <c r="Q3707" s="362">
        <f>SUM('NOVO HORIZONTE'!I3707)</f>
        <v>0</v>
      </c>
      <c r="R3707" s="363">
        <f t="shared" si="488"/>
        <v>0</v>
      </c>
      <c r="S3707" s="153">
        <f t="shared" si="482"/>
        <v>0</v>
      </c>
      <c r="T3707" s="364"/>
    </row>
    <row r="3708" ht="12.75" hidden="1" spans="1:20">
      <c r="A3708" s="154" t="s">
        <v>3901</v>
      </c>
      <c r="B3708" s="100"/>
      <c r="C3708" s="161" t="s">
        <v>3902</v>
      </c>
      <c r="D3708" s="94">
        <v>0</v>
      </c>
      <c r="E3708" s="95">
        <v>0</v>
      </c>
      <c r="F3708" s="96">
        <f t="shared" si="484"/>
        <v>0</v>
      </c>
      <c r="G3708" s="209">
        <f>ROUND(SUM('NOVO HORIZONTE'!G3708),2)</f>
        <v>0</v>
      </c>
      <c r="H3708" s="187">
        <f t="shared" si="489"/>
        <v>0</v>
      </c>
      <c r="I3708" s="188">
        <f t="shared" si="485"/>
        <v>0</v>
      </c>
      <c r="J3708" s="142"/>
      <c r="K3708" s="145" t="str">
        <f>IF(OR(SUM(I3708:I3708)&gt;0,SUM(I3708:I3708)&gt;0),"xx","")</f>
        <v/>
      </c>
      <c r="L3708" s="7" t="str">
        <f t="shared" si="486"/>
        <v/>
      </c>
      <c r="M3708" s="7" t="str">
        <f t="shared" si="487"/>
        <v/>
      </c>
      <c r="N3708" s="7" t="str">
        <f t="shared" si="483"/>
        <v/>
      </c>
      <c r="O3708" s="144"/>
      <c r="P3708" s="375"/>
      <c r="Q3708" s="362">
        <f>SUM('NOVO HORIZONTE'!I3708)</f>
        <v>0</v>
      </c>
      <c r="R3708" s="363">
        <f t="shared" si="488"/>
        <v>0</v>
      </c>
      <c r="S3708" s="153">
        <f t="shared" si="482"/>
        <v>0</v>
      </c>
      <c r="T3708" s="364"/>
    </row>
    <row r="3709" ht="12.75" hidden="1" spans="1:20">
      <c r="A3709" s="154" t="s">
        <v>3903</v>
      </c>
      <c r="B3709" s="100"/>
      <c r="C3709" s="161" t="s">
        <v>3904</v>
      </c>
      <c r="D3709" s="94">
        <v>0</v>
      </c>
      <c r="E3709" s="95">
        <v>0</v>
      </c>
      <c r="F3709" s="96">
        <f t="shared" si="484"/>
        <v>0</v>
      </c>
      <c r="G3709" s="187">
        <f>ROUND(SUM('NOVO HORIZONTE'!G3709),2)</f>
        <v>0</v>
      </c>
      <c r="H3709" s="187">
        <f t="shared" si="489"/>
        <v>0</v>
      </c>
      <c r="I3709" s="188">
        <f t="shared" si="485"/>
        <v>0</v>
      </c>
      <c r="J3709" s="142"/>
      <c r="K3709" s="145" t="str">
        <f>IF(OR(SUM(I3710:I3758)&gt;0,SUM(I3710:I3758)&gt;0),"xx","")</f>
        <v/>
      </c>
      <c r="L3709" s="7" t="str">
        <f t="shared" si="486"/>
        <v/>
      </c>
      <c r="M3709" s="7" t="str">
        <f t="shared" si="487"/>
        <v/>
      </c>
      <c r="N3709" s="7" t="str">
        <f t="shared" si="483"/>
        <v/>
      </c>
      <c r="O3709" s="144"/>
      <c r="P3709" s="375"/>
      <c r="Q3709" s="362">
        <f>SUM('NOVO HORIZONTE'!I3709)</f>
        <v>0</v>
      </c>
      <c r="R3709" s="363">
        <f t="shared" si="488"/>
        <v>0</v>
      </c>
      <c r="S3709" s="153">
        <f t="shared" si="482"/>
        <v>0</v>
      </c>
      <c r="T3709" s="364"/>
    </row>
    <row r="3710" ht="12.75" hidden="1" spans="1:20">
      <c r="A3710" s="158">
        <v>98397</v>
      </c>
      <c r="B3710" s="100" t="s">
        <v>252</v>
      </c>
      <c r="C3710" s="104" t="s">
        <v>3905</v>
      </c>
      <c r="D3710" s="94" t="s">
        <v>261</v>
      </c>
      <c r="E3710" s="95">
        <v>13.82</v>
      </c>
      <c r="F3710" s="96">
        <f t="shared" si="484"/>
        <v>16.96</v>
      </c>
      <c r="G3710" s="107">
        <f>ROUND(SUM('NOVO HORIZONTE'!G3710),2)</f>
        <v>0</v>
      </c>
      <c r="H3710" s="107">
        <f t="shared" si="489"/>
        <v>0</v>
      </c>
      <c r="I3710" s="143">
        <f t="shared" si="485"/>
        <v>0</v>
      </c>
      <c r="J3710" s="142"/>
      <c r="K3710" s="228"/>
      <c r="L3710" s="7" t="str">
        <f t="shared" si="486"/>
        <v/>
      </c>
      <c r="M3710" s="7" t="str">
        <f t="shared" si="487"/>
        <v/>
      </c>
      <c r="N3710" s="7" t="str">
        <f t="shared" si="483"/>
        <v/>
      </c>
      <c r="O3710" s="144"/>
      <c r="P3710" s="355">
        <v>0</v>
      </c>
      <c r="Q3710" s="362">
        <f>SUM('NOVO HORIZONTE'!I3710)</f>
        <v>0</v>
      </c>
      <c r="R3710" s="363">
        <f t="shared" si="488"/>
        <v>0</v>
      </c>
      <c r="S3710" s="153">
        <f t="shared" si="482"/>
        <v>0</v>
      </c>
      <c r="T3710" s="364"/>
    </row>
    <row r="3711" ht="22.5" hidden="1" spans="1:20">
      <c r="A3711" s="158">
        <v>103244</v>
      </c>
      <c r="B3711" s="100" t="s">
        <v>252</v>
      </c>
      <c r="C3711" s="104" t="s">
        <v>3906</v>
      </c>
      <c r="D3711" s="94" t="s">
        <v>279</v>
      </c>
      <c r="E3711" s="95">
        <v>2173.89</v>
      </c>
      <c r="F3711" s="96">
        <f t="shared" si="484"/>
        <v>2668.23</v>
      </c>
      <c r="G3711" s="107">
        <f>ROUND(SUM('NOVO HORIZONTE'!G3711),2)</f>
        <v>0</v>
      </c>
      <c r="H3711" s="107">
        <f t="shared" si="489"/>
        <v>0</v>
      </c>
      <c r="I3711" s="143">
        <f t="shared" si="485"/>
        <v>0</v>
      </c>
      <c r="J3711" s="142"/>
      <c r="K3711" s="228"/>
      <c r="L3711" s="7" t="str">
        <f t="shared" si="486"/>
        <v/>
      </c>
      <c r="M3711" s="7" t="str">
        <f t="shared" si="487"/>
        <v/>
      </c>
      <c r="N3711" s="7" t="str">
        <f t="shared" si="483"/>
        <v/>
      </c>
      <c r="O3711" s="144"/>
      <c r="P3711" s="355">
        <v>0</v>
      </c>
      <c r="Q3711" s="362">
        <f>SUM('NOVO HORIZONTE'!I3711)</f>
        <v>0</v>
      </c>
      <c r="R3711" s="363">
        <f t="shared" si="488"/>
        <v>0</v>
      </c>
      <c r="S3711" s="153">
        <f t="shared" si="482"/>
        <v>0</v>
      </c>
      <c r="T3711" s="364"/>
    </row>
    <row r="3712" ht="22.5" hidden="1" spans="1:20">
      <c r="A3712" s="158">
        <v>103245</v>
      </c>
      <c r="B3712" s="100" t="s">
        <v>252</v>
      </c>
      <c r="C3712" s="104" t="s">
        <v>3907</v>
      </c>
      <c r="D3712" s="94" t="s">
        <v>279</v>
      </c>
      <c r="E3712" s="95">
        <v>1724.02</v>
      </c>
      <c r="F3712" s="96">
        <f t="shared" si="484"/>
        <v>2116.06</v>
      </c>
      <c r="G3712" s="107">
        <f>ROUND(SUM('NOVO HORIZONTE'!G3712),2)</f>
        <v>0</v>
      </c>
      <c r="H3712" s="107">
        <f t="shared" si="489"/>
        <v>0</v>
      </c>
      <c r="I3712" s="143">
        <f t="shared" si="485"/>
        <v>0</v>
      </c>
      <c r="J3712" s="142"/>
      <c r="K3712" s="228"/>
      <c r="L3712" s="7" t="str">
        <f t="shared" si="486"/>
        <v/>
      </c>
      <c r="M3712" s="7" t="str">
        <f t="shared" si="487"/>
        <v/>
      </c>
      <c r="N3712" s="7" t="str">
        <f t="shared" si="483"/>
        <v/>
      </c>
      <c r="O3712" s="144"/>
      <c r="P3712" s="355">
        <v>0</v>
      </c>
      <c r="Q3712" s="362">
        <f>SUM('NOVO HORIZONTE'!I3712)</f>
        <v>0</v>
      </c>
      <c r="R3712" s="363">
        <f t="shared" si="488"/>
        <v>0</v>
      </c>
      <c r="S3712" s="153">
        <f t="shared" si="482"/>
        <v>0</v>
      </c>
      <c r="T3712" s="364"/>
    </row>
    <row r="3713" ht="22.5" hidden="1" spans="1:20">
      <c r="A3713" s="158">
        <v>103246</v>
      </c>
      <c r="B3713" s="100" t="s">
        <v>252</v>
      </c>
      <c r="C3713" s="104" t="s">
        <v>3908</v>
      </c>
      <c r="D3713" s="94" t="s">
        <v>279</v>
      </c>
      <c r="E3713" s="95">
        <v>1876.16</v>
      </c>
      <c r="F3713" s="96">
        <f t="shared" si="484"/>
        <v>2302.8</v>
      </c>
      <c r="G3713" s="107">
        <f>ROUND(SUM('NOVO HORIZONTE'!G3713),2)</f>
        <v>0</v>
      </c>
      <c r="H3713" s="107">
        <f t="shared" si="489"/>
        <v>0</v>
      </c>
      <c r="I3713" s="143">
        <f t="shared" si="485"/>
        <v>0</v>
      </c>
      <c r="J3713" s="142"/>
      <c r="K3713" s="228"/>
      <c r="L3713" s="7" t="str">
        <f t="shared" si="486"/>
        <v/>
      </c>
      <c r="M3713" s="7" t="str">
        <f t="shared" si="487"/>
        <v/>
      </c>
      <c r="N3713" s="7" t="str">
        <f t="shared" si="483"/>
        <v/>
      </c>
      <c r="O3713" s="144"/>
      <c r="P3713" s="355">
        <v>0</v>
      </c>
      <c r="Q3713" s="362">
        <f>SUM('NOVO HORIZONTE'!I3713)</f>
        <v>0</v>
      </c>
      <c r="R3713" s="363">
        <f t="shared" si="488"/>
        <v>0</v>
      </c>
      <c r="S3713" s="153">
        <f t="shared" si="482"/>
        <v>0</v>
      </c>
      <c r="T3713" s="364"/>
    </row>
    <row r="3714" ht="22.5" hidden="1" spans="1:20">
      <c r="A3714" s="158">
        <v>103247</v>
      </c>
      <c r="B3714" s="100" t="s">
        <v>252</v>
      </c>
      <c r="C3714" s="104" t="s">
        <v>3909</v>
      </c>
      <c r="D3714" s="94" t="s">
        <v>279</v>
      </c>
      <c r="E3714" s="95">
        <v>2407.88</v>
      </c>
      <c r="F3714" s="96">
        <f t="shared" si="484"/>
        <v>2955.43</v>
      </c>
      <c r="G3714" s="107">
        <f>ROUND(SUM('NOVO HORIZONTE'!G3714),2)</f>
        <v>0</v>
      </c>
      <c r="H3714" s="107">
        <f t="shared" si="489"/>
        <v>0</v>
      </c>
      <c r="I3714" s="143">
        <f t="shared" si="485"/>
        <v>0</v>
      </c>
      <c r="J3714" s="142"/>
      <c r="K3714" s="228"/>
      <c r="L3714" s="7" t="str">
        <f t="shared" si="486"/>
        <v/>
      </c>
      <c r="M3714" s="7" t="str">
        <f t="shared" si="487"/>
        <v/>
      </c>
      <c r="N3714" s="7" t="str">
        <f t="shared" si="483"/>
        <v/>
      </c>
      <c r="O3714" s="144"/>
      <c r="P3714" s="355">
        <v>0</v>
      </c>
      <c r="Q3714" s="362">
        <f>SUM('NOVO HORIZONTE'!I3714)</f>
        <v>0</v>
      </c>
      <c r="R3714" s="363">
        <f t="shared" si="488"/>
        <v>0</v>
      </c>
      <c r="S3714" s="153">
        <f t="shared" si="482"/>
        <v>0</v>
      </c>
      <c r="T3714" s="364"/>
    </row>
    <row r="3715" ht="22.5" hidden="1" spans="1:20">
      <c r="A3715" s="158">
        <v>103248</v>
      </c>
      <c r="B3715" s="100" t="s">
        <v>252</v>
      </c>
      <c r="C3715" s="104" t="s">
        <v>3910</v>
      </c>
      <c r="D3715" s="94" t="s">
        <v>279</v>
      </c>
      <c r="E3715" s="95">
        <v>1975.78</v>
      </c>
      <c r="F3715" s="96">
        <f t="shared" si="484"/>
        <v>2425.07</v>
      </c>
      <c r="G3715" s="107">
        <f>ROUND(SUM('NOVO HORIZONTE'!G3715),2)</f>
        <v>0</v>
      </c>
      <c r="H3715" s="107">
        <f t="shared" si="489"/>
        <v>0</v>
      </c>
      <c r="I3715" s="143">
        <f t="shared" si="485"/>
        <v>0</v>
      </c>
      <c r="J3715" s="142"/>
      <c r="K3715" s="228"/>
      <c r="L3715" s="7" t="str">
        <f t="shared" si="486"/>
        <v/>
      </c>
      <c r="M3715" s="7" t="str">
        <f t="shared" si="487"/>
        <v/>
      </c>
      <c r="N3715" s="7" t="str">
        <f t="shared" si="483"/>
        <v/>
      </c>
      <c r="O3715" s="144"/>
      <c r="P3715" s="355">
        <v>0</v>
      </c>
      <c r="Q3715" s="362">
        <f>SUM('NOVO HORIZONTE'!I3715)</f>
        <v>0</v>
      </c>
      <c r="R3715" s="363">
        <f t="shared" si="488"/>
        <v>0</v>
      </c>
      <c r="S3715" s="153">
        <f t="shared" si="482"/>
        <v>0</v>
      </c>
      <c r="T3715" s="364"/>
    </row>
    <row r="3716" ht="22.5" hidden="1" spans="1:20">
      <c r="A3716" s="158">
        <v>103249</v>
      </c>
      <c r="B3716" s="100" t="s">
        <v>252</v>
      </c>
      <c r="C3716" s="104" t="s">
        <v>3911</v>
      </c>
      <c r="D3716" s="94" t="s">
        <v>279</v>
      </c>
      <c r="E3716" s="95">
        <v>2119.35</v>
      </c>
      <c r="F3716" s="96">
        <f t="shared" si="484"/>
        <v>2601.29</v>
      </c>
      <c r="G3716" s="107">
        <f>ROUND(SUM('NOVO HORIZONTE'!G3716),2)</f>
        <v>0</v>
      </c>
      <c r="H3716" s="107">
        <f t="shared" si="489"/>
        <v>0</v>
      </c>
      <c r="I3716" s="143">
        <f t="shared" si="485"/>
        <v>0</v>
      </c>
      <c r="J3716" s="142"/>
      <c r="K3716" s="228"/>
      <c r="L3716" s="7" t="str">
        <f t="shared" si="486"/>
        <v/>
      </c>
      <c r="M3716" s="7" t="str">
        <f t="shared" si="487"/>
        <v/>
      </c>
      <c r="N3716" s="7" t="str">
        <f t="shared" si="483"/>
        <v/>
      </c>
      <c r="O3716" s="144"/>
      <c r="P3716" s="355">
        <v>0</v>
      </c>
      <c r="Q3716" s="362">
        <f>SUM('NOVO HORIZONTE'!I3716)</f>
        <v>0</v>
      </c>
      <c r="R3716" s="363">
        <f t="shared" si="488"/>
        <v>0</v>
      </c>
      <c r="S3716" s="153">
        <f t="shared" si="482"/>
        <v>0</v>
      </c>
      <c r="T3716" s="364"/>
    </row>
    <row r="3717" ht="22.5" hidden="1" spans="1:20">
      <c r="A3717" s="158">
        <v>103250</v>
      </c>
      <c r="B3717" s="100" t="s">
        <v>252</v>
      </c>
      <c r="C3717" s="104" t="s">
        <v>3912</v>
      </c>
      <c r="D3717" s="94" t="s">
        <v>279</v>
      </c>
      <c r="E3717" s="95">
        <v>3480.04</v>
      </c>
      <c r="F3717" s="96">
        <f t="shared" si="484"/>
        <v>4271.4</v>
      </c>
      <c r="G3717" s="107">
        <f>ROUND(SUM('NOVO HORIZONTE'!G3717),2)</f>
        <v>0</v>
      </c>
      <c r="H3717" s="107">
        <f t="shared" si="489"/>
        <v>0</v>
      </c>
      <c r="I3717" s="143">
        <f t="shared" si="485"/>
        <v>0</v>
      </c>
      <c r="J3717" s="142"/>
      <c r="K3717" s="228"/>
      <c r="L3717" s="7" t="str">
        <f t="shared" si="486"/>
        <v/>
      </c>
      <c r="M3717" s="7" t="str">
        <f t="shared" si="487"/>
        <v/>
      </c>
      <c r="N3717" s="7" t="str">
        <f t="shared" si="483"/>
        <v/>
      </c>
      <c r="O3717" s="144"/>
      <c r="P3717" s="355">
        <v>0</v>
      </c>
      <c r="Q3717" s="362">
        <f>SUM('NOVO HORIZONTE'!I3717)</f>
        <v>0</v>
      </c>
      <c r="R3717" s="363">
        <f t="shared" si="488"/>
        <v>0</v>
      </c>
      <c r="S3717" s="153">
        <f t="shared" si="482"/>
        <v>0</v>
      </c>
      <c r="T3717" s="364"/>
    </row>
    <row r="3718" ht="22.5" hidden="1" spans="1:20">
      <c r="A3718" s="158">
        <v>103251</v>
      </c>
      <c r="B3718" s="100" t="s">
        <v>252</v>
      </c>
      <c r="C3718" s="104" t="s">
        <v>3913</v>
      </c>
      <c r="D3718" s="94" t="s">
        <v>279</v>
      </c>
      <c r="E3718" s="95">
        <v>2758.36</v>
      </c>
      <c r="F3718" s="96">
        <f t="shared" si="484"/>
        <v>3385.61</v>
      </c>
      <c r="G3718" s="107">
        <f>ROUND(SUM('NOVO HORIZONTE'!G3718),2)</f>
        <v>0</v>
      </c>
      <c r="H3718" s="107">
        <f t="shared" si="489"/>
        <v>0</v>
      </c>
      <c r="I3718" s="143">
        <f t="shared" si="485"/>
        <v>0</v>
      </c>
      <c r="J3718" s="142"/>
      <c r="K3718" s="228"/>
      <c r="L3718" s="7" t="str">
        <f t="shared" si="486"/>
        <v/>
      </c>
      <c r="M3718" s="7" t="str">
        <f t="shared" si="487"/>
        <v/>
      </c>
      <c r="N3718" s="7" t="str">
        <f t="shared" si="483"/>
        <v/>
      </c>
      <c r="O3718" s="144"/>
      <c r="P3718" s="355">
        <v>0</v>
      </c>
      <c r="Q3718" s="362">
        <f>SUM('NOVO HORIZONTE'!I3718)</f>
        <v>0</v>
      </c>
      <c r="R3718" s="363">
        <f t="shared" si="488"/>
        <v>0</v>
      </c>
      <c r="S3718" s="153">
        <f t="shared" si="482"/>
        <v>0</v>
      </c>
      <c r="T3718" s="364"/>
    </row>
    <row r="3719" ht="22.5" hidden="1" spans="1:20">
      <c r="A3719" s="158">
        <v>103252</v>
      </c>
      <c r="B3719" s="100" t="s">
        <v>252</v>
      </c>
      <c r="C3719" s="104" t="s">
        <v>3914</v>
      </c>
      <c r="D3719" s="94" t="s">
        <v>279</v>
      </c>
      <c r="E3719" s="95">
        <v>3049.39</v>
      </c>
      <c r="F3719" s="96">
        <f t="shared" si="484"/>
        <v>3742.82</v>
      </c>
      <c r="G3719" s="107">
        <f>ROUND(SUM('NOVO HORIZONTE'!G3719),2)</f>
        <v>0</v>
      </c>
      <c r="H3719" s="107">
        <f t="shared" si="489"/>
        <v>0</v>
      </c>
      <c r="I3719" s="143">
        <f t="shared" si="485"/>
        <v>0</v>
      </c>
      <c r="J3719" s="142"/>
      <c r="K3719" s="228"/>
      <c r="L3719" s="7" t="str">
        <f t="shared" si="486"/>
        <v/>
      </c>
      <c r="M3719" s="7" t="str">
        <f t="shared" si="487"/>
        <v/>
      </c>
      <c r="N3719" s="7" t="str">
        <f t="shared" si="483"/>
        <v/>
      </c>
      <c r="O3719" s="144"/>
      <c r="P3719" s="355">
        <v>0</v>
      </c>
      <c r="Q3719" s="362">
        <f>SUM('NOVO HORIZONTE'!I3719)</f>
        <v>0</v>
      </c>
      <c r="R3719" s="363">
        <f t="shared" si="488"/>
        <v>0</v>
      </c>
      <c r="S3719" s="153">
        <f t="shared" si="482"/>
        <v>0</v>
      </c>
      <c r="T3719" s="364"/>
    </row>
    <row r="3720" ht="22.5" hidden="1" spans="1:20">
      <c r="A3720" s="158">
        <v>103253</v>
      </c>
      <c r="B3720" s="100" t="s">
        <v>252</v>
      </c>
      <c r="C3720" s="104" t="s">
        <v>3915</v>
      </c>
      <c r="D3720" s="94" t="s">
        <v>279</v>
      </c>
      <c r="E3720" s="95">
        <v>4728.3</v>
      </c>
      <c r="F3720" s="96">
        <f t="shared" si="484"/>
        <v>5803.52</v>
      </c>
      <c r="G3720" s="107">
        <f>ROUND(SUM('NOVO HORIZONTE'!G3720),2)</f>
        <v>0</v>
      </c>
      <c r="H3720" s="107">
        <f t="shared" si="489"/>
        <v>0</v>
      </c>
      <c r="I3720" s="143">
        <f t="shared" si="485"/>
        <v>0</v>
      </c>
      <c r="J3720" s="142"/>
      <c r="K3720" s="228"/>
      <c r="L3720" s="7" t="str">
        <f t="shared" si="486"/>
        <v/>
      </c>
      <c r="M3720" s="7" t="str">
        <f t="shared" si="487"/>
        <v/>
      </c>
      <c r="N3720" s="7" t="str">
        <f t="shared" si="483"/>
        <v/>
      </c>
      <c r="O3720" s="144"/>
      <c r="P3720" s="355">
        <v>0</v>
      </c>
      <c r="Q3720" s="362">
        <f>SUM('NOVO HORIZONTE'!I3720)</f>
        <v>0</v>
      </c>
      <c r="R3720" s="363">
        <f t="shared" si="488"/>
        <v>0</v>
      </c>
      <c r="S3720" s="153">
        <f t="shared" si="482"/>
        <v>0</v>
      </c>
      <c r="T3720" s="364"/>
    </row>
    <row r="3721" ht="22.5" hidden="1" spans="1:20">
      <c r="A3721" s="158">
        <v>103254</v>
      </c>
      <c r="B3721" s="100" t="s">
        <v>252</v>
      </c>
      <c r="C3721" s="104" t="s">
        <v>3916</v>
      </c>
      <c r="D3721" s="94" t="s">
        <v>279</v>
      </c>
      <c r="E3721" s="95">
        <v>3548.44</v>
      </c>
      <c r="F3721" s="96">
        <f t="shared" si="484"/>
        <v>4355.36</v>
      </c>
      <c r="G3721" s="107">
        <f>ROUND(SUM('NOVO HORIZONTE'!G3721),2)</f>
        <v>0</v>
      </c>
      <c r="H3721" s="107">
        <f t="shared" si="489"/>
        <v>0</v>
      </c>
      <c r="I3721" s="143">
        <f t="shared" si="485"/>
        <v>0</v>
      </c>
      <c r="J3721" s="142"/>
      <c r="K3721" s="228"/>
      <c r="L3721" s="7" t="str">
        <f t="shared" si="486"/>
        <v/>
      </c>
      <c r="M3721" s="7" t="str">
        <f t="shared" si="487"/>
        <v/>
      </c>
      <c r="N3721" s="7" t="str">
        <f t="shared" si="483"/>
        <v/>
      </c>
      <c r="O3721" s="144"/>
      <c r="P3721" s="355">
        <v>0</v>
      </c>
      <c r="Q3721" s="362">
        <f>SUM('NOVO HORIZONTE'!I3721)</f>
        <v>0</v>
      </c>
      <c r="R3721" s="363">
        <f t="shared" si="488"/>
        <v>0</v>
      </c>
      <c r="S3721" s="153">
        <f t="shared" si="482"/>
        <v>0</v>
      </c>
      <c r="T3721" s="364"/>
    </row>
    <row r="3722" ht="22.5" hidden="1" spans="1:20">
      <c r="A3722" s="158">
        <v>103255</v>
      </c>
      <c r="B3722" s="100" t="s">
        <v>252</v>
      </c>
      <c r="C3722" s="104" t="s">
        <v>3917</v>
      </c>
      <c r="D3722" s="94" t="s">
        <v>279</v>
      </c>
      <c r="E3722" s="95">
        <v>3964.72</v>
      </c>
      <c r="F3722" s="96">
        <f t="shared" si="484"/>
        <v>4866.3</v>
      </c>
      <c r="G3722" s="107">
        <f>ROUND(SUM('NOVO HORIZONTE'!G3722),2)</f>
        <v>0</v>
      </c>
      <c r="H3722" s="107">
        <f t="shared" si="489"/>
        <v>0</v>
      </c>
      <c r="I3722" s="143">
        <f t="shared" si="485"/>
        <v>0</v>
      </c>
      <c r="J3722" s="142"/>
      <c r="K3722" s="228"/>
      <c r="L3722" s="7" t="str">
        <f t="shared" si="486"/>
        <v/>
      </c>
      <c r="M3722" s="7" t="str">
        <f t="shared" si="487"/>
        <v/>
      </c>
      <c r="N3722" s="7" t="str">
        <f t="shared" si="483"/>
        <v/>
      </c>
      <c r="O3722" s="144"/>
      <c r="P3722" s="355">
        <v>0</v>
      </c>
      <c r="Q3722" s="362">
        <f>SUM('NOVO HORIZONTE'!I3722)</f>
        <v>0</v>
      </c>
      <c r="R3722" s="363">
        <f t="shared" si="488"/>
        <v>0</v>
      </c>
      <c r="S3722" s="153">
        <f t="shared" si="482"/>
        <v>0</v>
      </c>
      <c r="T3722" s="364"/>
    </row>
    <row r="3723" ht="22.5" hidden="1" spans="1:20">
      <c r="A3723" s="158">
        <v>103256</v>
      </c>
      <c r="B3723" s="100" t="s">
        <v>252</v>
      </c>
      <c r="C3723" s="104" t="s">
        <v>3918</v>
      </c>
      <c r="D3723" s="94" t="s">
        <v>279</v>
      </c>
      <c r="E3723" s="95">
        <v>8755.4</v>
      </c>
      <c r="F3723" s="96">
        <f t="shared" si="484"/>
        <v>10746.38</v>
      </c>
      <c r="G3723" s="107">
        <f>ROUND(SUM('NOVO HORIZONTE'!G3723),2)</f>
        <v>0</v>
      </c>
      <c r="H3723" s="107">
        <f t="shared" si="489"/>
        <v>0</v>
      </c>
      <c r="I3723" s="143">
        <f t="shared" si="485"/>
        <v>0</v>
      </c>
      <c r="J3723" s="142"/>
      <c r="K3723" s="228"/>
      <c r="L3723" s="7" t="str">
        <f t="shared" si="486"/>
        <v/>
      </c>
      <c r="M3723" s="7" t="str">
        <f t="shared" si="487"/>
        <v/>
      </c>
      <c r="N3723" s="7" t="str">
        <f t="shared" si="483"/>
        <v/>
      </c>
      <c r="O3723" s="144"/>
      <c r="P3723" s="355">
        <v>0</v>
      </c>
      <c r="Q3723" s="362">
        <f>SUM('NOVO HORIZONTE'!I3723)</f>
        <v>0</v>
      </c>
      <c r="R3723" s="363">
        <f t="shared" si="488"/>
        <v>0</v>
      </c>
      <c r="S3723" s="153">
        <f t="shared" si="482"/>
        <v>0</v>
      </c>
      <c r="T3723" s="364"/>
    </row>
    <row r="3724" ht="22.5" hidden="1" spans="1:20">
      <c r="A3724" s="158">
        <v>103257</v>
      </c>
      <c r="B3724" s="100" t="s">
        <v>252</v>
      </c>
      <c r="C3724" s="104" t="s">
        <v>3919</v>
      </c>
      <c r="D3724" s="94" t="s">
        <v>279</v>
      </c>
      <c r="E3724" s="95">
        <v>5030.95</v>
      </c>
      <c r="F3724" s="96">
        <f t="shared" si="484"/>
        <v>6174.99</v>
      </c>
      <c r="G3724" s="107">
        <f>ROUND(SUM('NOVO HORIZONTE'!G3724),2)</f>
        <v>0</v>
      </c>
      <c r="H3724" s="107">
        <f t="shared" si="489"/>
        <v>0</v>
      </c>
      <c r="I3724" s="143">
        <f t="shared" si="485"/>
        <v>0</v>
      </c>
      <c r="J3724" s="142"/>
      <c r="K3724" s="228"/>
      <c r="L3724" s="7" t="str">
        <f t="shared" si="486"/>
        <v/>
      </c>
      <c r="M3724" s="7" t="str">
        <f t="shared" si="487"/>
        <v/>
      </c>
      <c r="N3724" s="7" t="str">
        <f t="shared" si="483"/>
        <v/>
      </c>
      <c r="O3724" s="144"/>
      <c r="P3724" s="355">
        <v>0</v>
      </c>
      <c r="Q3724" s="362">
        <f>SUM('NOVO HORIZONTE'!I3724)</f>
        <v>0</v>
      </c>
      <c r="R3724" s="363">
        <f t="shared" si="488"/>
        <v>0</v>
      </c>
      <c r="S3724" s="153">
        <f t="shared" si="482"/>
        <v>0</v>
      </c>
      <c r="T3724" s="364"/>
    </row>
    <row r="3725" ht="22.5" hidden="1" spans="1:20">
      <c r="A3725" s="158">
        <v>103258</v>
      </c>
      <c r="B3725" s="100" t="s">
        <v>252</v>
      </c>
      <c r="C3725" s="104" t="s">
        <v>3920</v>
      </c>
      <c r="D3725" s="94" t="s">
        <v>279</v>
      </c>
      <c r="E3725" s="95">
        <v>9781.99</v>
      </c>
      <c r="F3725" s="96">
        <f t="shared" si="484"/>
        <v>12006.41</v>
      </c>
      <c r="G3725" s="107">
        <f>ROUND(SUM('NOVO HORIZONTE'!G3725),2)</f>
        <v>0</v>
      </c>
      <c r="H3725" s="107">
        <f t="shared" si="489"/>
        <v>0</v>
      </c>
      <c r="I3725" s="143">
        <f t="shared" si="485"/>
        <v>0</v>
      </c>
      <c r="J3725" s="142"/>
      <c r="K3725" s="228"/>
      <c r="L3725" s="7" t="str">
        <f t="shared" si="486"/>
        <v/>
      </c>
      <c r="M3725" s="7" t="str">
        <f t="shared" si="487"/>
        <v/>
      </c>
      <c r="N3725" s="7" t="str">
        <f t="shared" si="483"/>
        <v/>
      </c>
      <c r="O3725" s="144"/>
      <c r="P3725" s="355">
        <v>0</v>
      </c>
      <c r="Q3725" s="362">
        <f>SUM('NOVO HORIZONTE'!I3725)</f>
        <v>0</v>
      </c>
      <c r="R3725" s="363">
        <f t="shared" si="488"/>
        <v>0</v>
      </c>
      <c r="S3725" s="153">
        <f t="shared" si="482"/>
        <v>0</v>
      </c>
      <c r="T3725" s="364"/>
    </row>
    <row r="3726" ht="22.5" hidden="1" spans="1:20">
      <c r="A3726" s="158">
        <v>103259</v>
      </c>
      <c r="B3726" s="100" t="s">
        <v>252</v>
      </c>
      <c r="C3726" s="104" t="s">
        <v>3921</v>
      </c>
      <c r="D3726" s="94" t="s">
        <v>279</v>
      </c>
      <c r="E3726" s="95">
        <v>5302.28</v>
      </c>
      <c r="F3726" s="96">
        <f t="shared" si="484"/>
        <v>6508.02</v>
      </c>
      <c r="G3726" s="107">
        <f>ROUND(SUM('NOVO HORIZONTE'!G3726),2)</f>
        <v>0</v>
      </c>
      <c r="H3726" s="107">
        <f t="shared" si="489"/>
        <v>0</v>
      </c>
      <c r="I3726" s="143">
        <f t="shared" si="485"/>
        <v>0</v>
      </c>
      <c r="J3726" s="142"/>
      <c r="K3726" s="228"/>
      <c r="L3726" s="7" t="str">
        <f t="shared" si="486"/>
        <v/>
      </c>
      <c r="M3726" s="7" t="str">
        <f t="shared" si="487"/>
        <v/>
      </c>
      <c r="N3726" s="7" t="str">
        <f t="shared" si="483"/>
        <v/>
      </c>
      <c r="O3726" s="144"/>
      <c r="P3726" s="355">
        <v>0</v>
      </c>
      <c r="Q3726" s="362">
        <f>SUM('NOVO HORIZONTE'!I3726)</f>
        <v>0</v>
      </c>
      <c r="R3726" s="363">
        <f t="shared" si="488"/>
        <v>0</v>
      </c>
      <c r="S3726" s="153">
        <f t="shared" si="482"/>
        <v>0</v>
      </c>
      <c r="T3726" s="364"/>
    </row>
    <row r="3727" ht="22.5" hidden="1" spans="1:20">
      <c r="A3727" s="158">
        <v>103260</v>
      </c>
      <c r="B3727" s="100" t="s">
        <v>252</v>
      </c>
      <c r="C3727" s="104" t="s">
        <v>3922</v>
      </c>
      <c r="D3727" s="94" t="s">
        <v>279</v>
      </c>
      <c r="E3727" s="95">
        <v>5444.84</v>
      </c>
      <c r="F3727" s="96">
        <f t="shared" si="484"/>
        <v>6683</v>
      </c>
      <c r="G3727" s="107">
        <f>ROUND(SUM('NOVO HORIZONTE'!G3727),2)</f>
        <v>0</v>
      </c>
      <c r="H3727" s="107">
        <f t="shared" si="489"/>
        <v>0</v>
      </c>
      <c r="I3727" s="143">
        <f t="shared" si="485"/>
        <v>0</v>
      </c>
      <c r="J3727" s="142"/>
      <c r="K3727" s="228"/>
      <c r="L3727" s="7" t="str">
        <f t="shared" si="486"/>
        <v/>
      </c>
      <c r="M3727" s="7" t="str">
        <f t="shared" si="487"/>
        <v/>
      </c>
      <c r="N3727" s="7" t="str">
        <f t="shared" si="483"/>
        <v/>
      </c>
      <c r="O3727" s="144"/>
      <c r="P3727" s="355">
        <v>0</v>
      </c>
      <c r="Q3727" s="362">
        <f>SUM('NOVO HORIZONTE'!I3727)</f>
        <v>0</v>
      </c>
      <c r="R3727" s="363">
        <f t="shared" si="488"/>
        <v>0</v>
      </c>
      <c r="S3727" s="153">
        <f t="shared" si="482"/>
        <v>0</v>
      </c>
      <c r="T3727" s="364"/>
    </row>
    <row r="3728" ht="22.5" hidden="1" spans="1:20">
      <c r="A3728" s="158">
        <v>103261</v>
      </c>
      <c r="B3728" s="100" t="s">
        <v>252</v>
      </c>
      <c r="C3728" s="104" t="s">
        <v>3923</v>
      </c>
      <c r="D3728" s="94" t="s">
        <v>279</v>
      </c>
      <c r="E3728" s="95">
        <v>11032.05</v>
      </c>
      <c r="F3728" s="96">
        <f t="shared" si="484"/>
        <v>13540.74</v>
      </c>
      <c r="G3728" s="107">
        <f>ROUND(SUM('NOVO HORIZONTE'!G3728),2)</f>
        <v>0</v>
      </c>
      <c r="H3728" s="107">
        <f t="shared" si="489"/>
        <v>0</v>
      </c>
      <c r="I3728" s="143">
        <f t="shared" si="485"/>
        <v>0</v>
      </c>
      <c r="J3728" s="142"/>
      <c r="K3728" s="228"/>
      <c r="L3728" s="7" t="str">
        <f t="shared" si="486"/>
        <v/>
      </c>
      <c r="M3728" s="7" t="str">
        <f t="shared" si="487"/>
        <v/>
      </c>
      <c r="N3728" s="7" t="str">
        <f t="shared" si="483"/>
        <v/>
      </c>
      <c r="O3728" s="144"/>
      <c r="P3728" s="355">
        <v>0</v>
      </c>
      <c r="Q3728" s="362">
        <f>SUM('NOVO HORIZONTE'!I3728)</f>
        <v>0</v>
      </c>
      <c r="R3728" s="363">
        <f t="shared" si="488"/>
        <v>0</v>
      </c>
      <c r="S3728" s="153">
        <f t="shared" si="482"/>
        <v>0</v>
      </c>
      <c r="T3728" s="364"/>
    </row>
    <row r="3729" ht="22.5" hidden="1" spans="1:20">
      <c r="A3729" s="158">
        <v>103262</v>
      </c>
      <c r="B3729" s="100" t="s">
        <v>252</v>
      </c>
      <c r="C3729" s="104" t="s">
        <v>3924</v>
      </c>
      <c r="D3729" s="94" t="s">
        <v>279</v>
      </c>
      <c r="E3729" s="95">
        <v>6950.43</v>
      </c>
      <c r="F3729" s="96">
        <f t="shared" si="484"/>
        <v>8530.96</v>
      </c>
      <c r="G3729" s="107">
        <f>ROUND(SUM('NOVO HORIZONTE'!G3729),2)</f>
        <v>0</v>
      </c>
      <c r="H3729" s="107">
        <f t="shared" si="489"/>
        <v>0</v>
      </c>
      <c r="I3729" s="143">
        <f t="shared" si="485"/>
        <v>0</v>
      </c>
      <c r="J3729" s="142"/>
      <c r="K3729" s="228"/>
      <c r="L3729" s="7" t="str">
        <f t="shared" si="486"/>
        <v/>
      </c>
      <c r="M3729" s="7" t="str">
        <f t="shared" si="487"/>
        <v/>
      </c>
      <c r="N3729" s="7" t="str">
        <f t="shared" si="483"/>
        <v/>
      </c>
      <c r="O3729" s="144"/>
      <c r="P3729" s="355">
        <v>0</v>
      </c>
      <c r="Q3729" s="362">
        <f>SUM('NOVO HORIZONTE'!I3729)</f>
        <v>0</v>
      </c>
      <c r="R3729" s="363">
        <f t="shared" si="488"/>
        <v>0</v>
      </c>
      <c r="S3729" s="153">
        <f t="shared" si="482"/>
        <v>0</v>
      </c>
      <c r="T3729" s="364"/>
    </row>
    <row r="3730" ht="22.5" hidden="1" spans="1:20">
      <c r="A3730" s="158">
        <v>103263</v>
      </c>
      <c r="B3730" s="100" t="s">
        <v>252</v>
      </c>
      <c r="C3730" s="104" t="s">
        <v>3925</v>
      </c>
      <c r="D3730" s="94" t="s">
        <v>279</v>
      </c>
      <c r="E3730" s="95">
        <v>15348.42</v>
      </c>
      <c r="F3730" s="96">
        <f t="shared" si="484"/>
        <v>18838.65</v>
      </c>
      <c r="G3730" s="107">
        <f>ROUND(SUM('NOVO HORIZONTE'!G3730),2)</f>
        <v>0</v>
      </c>
      <c r="H3730" s="107">
        <f t="shared" si="489"/>
        <v>0</v>
      </c>
      <c r="I3730" s="143">
        <f t="shared" si="485"/>
        <v>0</v>
      </c>
      <c r="J3730" s="142"/>
      <c r="K3730" s="228"/>
      <c r="L3730" s="7" t="str">
        <f t="shared" si="486"/>
        <v/>
      </c>
      <c r="M3730" s="7" t="str">
        <f t="shared" si="487"/>
        <v/>
      </c>
      <c r="N3730" s="7" t="str">
        <f t="shared" si="483"/>
        <v/>
      </c>
      <c r="O3730" s="144"/>
      <c r="P3730" s="355">
        <v>0</v>
      </c>
      <c r="Q3730" s="362">
        <f>SUM('NOVO HORIZONTE'!I3730)</f>
        <v>0</v>
      </c>
      <c r="R3730" s="363">
        <f t="shared" si="488"/>
        <v>0</v>
      </c>
      <c r="S3730" s="153">
        <f t="shared" si="482"/>
        <v>0</v>
      </c>
      <c r="T3730" s="364"/>
    </row>
    <row r="3731" ht="22.5" hidden="1" spans="1:20">
      <c r="A3731" s="158">
        <v>103264</v>
      </c>
      <c r="B3731" s="100" t="s">
        <v>252</v>
      </c>
      <c r="C3731" s="104" t="s">
        <v>3926</v>
      </c>
      <c r="D3731" s="94" t="s">
        <v>279</v>
      </c>
      <c r="E3731" s="95">
        <v>8665.63</v>
      </c>
      <c r="F3731" s="96">
        <f t="shared" si="484"/>
        <v>10636.19</v>
      </c>
      <c r="G3731" s="107">
        <f>ROUND(SUM('NOVO HORIZONTE'!G3731),2)</f>
        <v>0</v>
      </c>
      <c r="H3731" s="107">
        <f t="shared" si="489"/>
        <v>0</v>
      </c>
      <c r="I3731" s="143">
        <f t="shared" si="485"/>
        <v>0</v>
      </c>
      <c r="J3731" s="142"/>
      <c r="K3731" s="228"/>
      <c r="L3731" s="7" t="str">
        <f t="shared" si="486"/>
        <v/>
      </c>
      <c r="M3731" s="7" t="str">
        <f t="shared" si="487"/>
        <v/>
      </c>
      <c r="N3731" s="7" t="str">
        <f t="shared" si="483"/>
        <v/>
      </c>
      <c r="O3731" s="144"/>
      <c r="P3731" s="355">
        <v>0</v>
      </c>
      <c r="Q3731" s="362">
        <f>SUM('NOVO HORIZONTE'!I3731)</f>
        <v>0</v>
      </c>
      <c r="R3731" s="363">
        <f t="shared" si="488"/>
        <v>0</v>
      </c>
      <c r="S3731" s="153">
        <f t="shared" si="482"/>
        <v>0</v>
      </c>
      <c r="T3731" s="364"/>
    </row>
    <row r="3732" ht="22.5" hidden="1" spans="1:20">
      <c r="A3732" s="158">
        <v>103265</v>
      </c>
      <c r="B3732" s="100" t="s">
        <v>252</v>
      </c>
      <c r="C3732" s="104" t="s">
        <v>3927</v>
      </c>
      <c r="D3732" s="94" t="s">
        <v>279</v>
      </c>
      <c r="E3732" s="95">
        <v>18476.51</v>
      </c>
      <c r="F3732" s="96">
        <f t="shared" si="484"/>
        <v>22678.07</v>
      </c>
      <c r="G3732" s="107">
        <f>ROUND(SUM('NOVO HORIZONTE'!G3732),2)</f>
        <v>0</v>
      </c>
      <c r="H3732" s="107">
        <f t="shared" si="489"/>
        <v>0</v>
      </c>
      <c r="I3732" s="143">
        <f t="shared" si="485"/>
        <v>0</v>
      </c>
      <c r="J3732" s="142"/>
      <c r="K3732" s="228"/>
      <c r="L3732" s="7" t="str">
        <f t="shared" si="486"/>
        <v/>
      </c>
      <c r="M3732" s="7" t="str">
        <f t="shared" si="487"/>
        <v/>
      </c>
      <c r="N3732" s="7" t="str">
        <f t="shared" si="483"/>
        <v/>
      </c>
      <c r="O3732" s="144"/>
      <c r="P3732" s="355">
        <v>0</v>
      </c>
      <c r="Q3732" s="362">
        <f>SUM('NOVO HORIZONTE'!I3732)</f>
        <v>0</v>
      </c>
      <c r="R3732" s="363">
        <f t="shared" si="488"/>
        <v>0</v>
      </c>
      <c r="S3732" s="153">
        <f t="shared" si="482"/>
        <v>0</v>
      </c>
      <c r="T3732" s="364"/>
    </row>
    <row r="3733" ht="22.5" hidden="1" spans="1:20">
      <c r="A3733" s="158">
        <v>103266</v>
      </c>
      <c r="B3733" s="100" t="s">
        <v>252</v>
      </c>
      <c r="C3733" s="104" t="s">
        <v>3928</v>
      </c>
      <c r="D3733" s="94" t="s">
        <v>279</v>
      </c>
      <c r="E3733" s="95">
        <v>9662.47</v>
      </c>
      <c r="F3733" s="96">
        <f t="shared" si="484"/>
        <v>11859.72</v>
      </c>
      <c r="G3733" s="107">
        <f>ROUND(SUM('NOVO HORIZONTE'!G3733),2)</f>
        <v>0</v>
      </c>
      <c r="H3733" s="107">
        <f t="shared" si="489"/>
        <v>0</v>
      </c>
      <c r="I3733" s="143">
        <f t="shared" si="485"/>
        <v>0</v>
      </c>
      <c r="J3733" s="142"/>
      <c r="K3733" s="228"/>
      <c r="L3733" s="7" t="str">
        <f t="shared" si="486"/>
        <v/>
      </c>
      <c r="M3733" s="7" t="str">
        <f t="shared" si="487"/>
        <v/>
      </c>
      <c r="N3733" s="7" t="str">
        <f t="shared" si="483"/>
        <v/>
      </c>
      <c r="O3733" s="144"/>
      <c r="P3733" s="355">
        <v>0</v>
      </c>
      <c r="Q3733" s="362">
        <f>SUM('NOVO HORIZONTE'!I3733)</f>
        <v>0</v>
      </c>
      <c r="R3733" s="363">
        <f t="shared" si="488"/>
        <v>0</v>
      </c>
      <c r="S3733" s="153">
        <f t="shared" si="482"/>
        <v>0</v>
      </c>
      <c r="T3733" s="364"/>
    </row>
    <row r="3734" ht="22.5" hidden="1" spans="1:20">
      <c r="A3734" s="158">
        <v>103267</v>
      </c>
      <c r="B3734" s="100" t="s">
        <v>252</v>
      </c>
      <c r="C3734" s="104" t="s">
        <v>3929</v>
      </c>
      <c r="D3734" s="94" t="s">
        <v>279</v>
      </c>
      <c r="E3734" s="95">
        <v>5495.46</v>
      </c>
      <c r="F3734" s="96">
        <f t="shared" si="484"/>
        <v>6745.13</v>
      </c>
      <c r="G3734" s="107">
        <f>ROUND(SUM('NOVO HORIZONTE'!G3734),2)</f>
        <v>0</v>
      </c>
      <c r="H3734" s="107">
        <f t="shared" si="489"/>
        <v>0</v>
      </c>
      <c r="I3734" s="143">
        <f t="shared" si="485"/>
        <v>0</v>
      </c>
      <c r="J3734" s="142"/>
      <c r="K3734" s="228"/>
      <c r="L3734" s="7" t="str">
        <f t="shared" si="486"/>
        <v/>
      </c>
      <c r="M3734" s="7" t="str">
        <f t="shared" si="487"/>
        <v/>
      </c>
      <c r="N3734" s="7" t="str">
        <f t="shared" si="483"/>
        <v/>
      </c>
      <c r="O3734" s="144"/>
      <c r="P3734" s="355">
        <v>0</v>
      </c>
      <c r="Q3734" s="362">
        <f>SUM('NOVO HORIZONTE'!I3734)</f>
        <v>0</v>
      </c>
      <c r="R3734" s="363">
        <f t="shared" si="488"/>
        <v>0</v>
      </c>
      <c r="S3734" s="153">
        <f t="shared" si="482"/>
        <v>0</v>
      </c>
      <c r="T3734" s="364"/>
    </row>
    <row r="3735" ht="22.5" hidden="1" spans="1:20">
      <c r="A3735" s="158">
        <v>103268</v>
      </c>
      <c r="B3735" s="100" t="s">
        <v>252</v>
      </c>
      <c r="C3735" s="104" t="s">
        <v>3930</v>
      </c>
      <c r="D3735" s="94" t="s">
        <v>279</v>
      </c>
      <c r="E3735" s="95">
        <v>6510.83</v>
      </c>
      <c r="F3735" s="96">
        <f t="shared" si="484"/>
        <v>7991.39</v>
      </c>
      <c r="G3735" s="107">
        <f>ROUND(SUM('NOVO HORIZONTE'!G3735),2)</f>
        <v>0</v>
      </c>
      <c r="H3735" s="107">
        <f t="shared" si="489"/>
        <v>0</v>
      </c>
      <c r="I3735" s="143">
        <f t="shared" si="485"/>
        <v>0</v>
      </c>
      <c r="J3735" s="142"/>
      <c r="K3735" s="228"/>
      <c r="L3735" s="7" t="str">
        <f t="shared" si="486"/>
        <v/>
      </c>
      <c r="M3735" s="7" t="str">
        <f t="shared" si="487"/>
        <v/>
      </c>
      <c r="N3735" s="7" t="str">
        <f t="shared" si="483"/>
        <v/>
      </c>
      <c r="O3735" s="144"/>
      <c r="P3735" s="355">
        <v>0</v>
      </c>
      <c r="Q3735" s="362">
        <f>SUM('NOVO HORIZONTE'!I3735)</f>
        <v>0</v>
      </c>
      <c r="R3735" s="363">
        <f t="shared" si="488"/>
        <v>0</v>
      </c>
      <c r="S3735" s="153">
        <f t="shared" si="482"/>
        <v>0</v>
      </c>
      <c r="T3735" s="364"/>
    </row>
    <row r="3736" ht="22.5" hidden="1" spans="1:20">
      <c r="A3736" s="158">
        <v>103269</v>
      </c>
      <c r="B3736" s="100" t="s">
        <v>252</v>
      </c>
      <c r="C3736" s="104" t="s">
        <v>3931</v>
      </c>
      <c r="D3736" s="94" t="s">
        <v>279</v>
      </c>
      <c r="E3736" s="95">
        <v>6741.45</v>
      </c>
      <c r="F3736" s="96">
        <f t="shared" si="484"/>
        <v>8274.46</v>
      </c>
      <c r="G3736" s="107">
        <f>ROUND(SUM('NOVO HORIZONTE'!G3736),2)</f>
        <v>0</v>
      </c>
      <c r="H3736" s="107">
        <f t="shared" si="489"/>
        <v>0</v>
      </c>
      <c r="I3736" s="143">
        <f t="shared" si="485"/>
        <v>0</v>
      </c>
      <c r="J3736" s="142"/>
      <c r="K3736" s="228"/>
      <c r="L3736" s="7" t="str">
        <f t="shared" si="486"/>
        <v/>
      </c>
      <c r="M3736" s="7" t="str">
        <f t="shared" si="487"/>
        <v/>
      </c>
      <c r="N3736" s="7" t="str">
        <f t="shared" si="483"/>
        <v/>
      </c>
      <c r="O3736" s="144"/>
      <c r="P3736" s="355">
        <v>0</v>
      </c>
      <c r="Q3736" s="362">
        <f>SUM('NOVO HORIZONTE'!I3736)</f>
        <v>0</v>
      </c>
      <c r="R3736" s="363">
        <f t="shared" si="488"/>
        <v>0</v>
      </c>
      <c r="S3736" s="153">
        <f t="shared" si="482"/>
        <v>0</v>
      </c>
      <c r="T3736" s="364"/>
    </row>
    <row r="3737" ht="22.5" hidden="1" spans="1:20">
      <c r="A3737" s="158">
        <v>103270</v>
      </c>
      <c r="B3737" s="100" t="s">
        <v>252</v>
      </c>
      <c r="C3737" s="104" t="s">
        <v>3932</v>
      </c>
      <c r="D3737" s="94" t="s">
        <v>279</v>
      </c>
      <c r="E3737" s="95">
        <v>6995.1</v>
      </c>
      <c r="F3737" s="96">
        <f t="shared" si="484"/>
        <v>8585.79</v>
      </c>
      <c r="G3737" s="107">
        <f>ROUND(SUM('NOVO HORIZONTE'!G3737),2)</f>
        <v>0</v>
      </c>
      <c r="H3737" s="107">
        <f t="shared" si="489"/>
        <v>0</v>
      </c>
      <c r="I3737" s="143">
        <f t="shared" si="485"/>
        <v>0</v>
      </c>
      <c r="J3737" s="142"/>
      <c r="K3737" s="228"/>
      <c r="L3737" s="7" t="str">
        <f t="shared" si="486"/>
        <v/>
      </c>
      <c r="M3737" s="7" t="str">
        <f t="shared" si="487"/>
        <v/>
      </c>
      <c r="N3737" s="7" t="str">
        <f t="shared" si="483"/>
        <v/>
      </c>
      <c r="O3737" s="144"/>
      <c r="P3737" s="355">
        <v>0</v>
      </c>
      <c r="Q3737" s="362">
        <f>SUM('NOVO HORIZONTE'!I3737)</f>
        <v>0</v>
      </c>
      <c r="R3737" s="363">
        <f t="shared" si="488"/>
        <v>0</v>
      </c>
      <c r="S3737" s="153">
        <f t="shared" ref="S3737:S3800" si="490">IF(R3737=0,0,IF(R3737&gt;0,"c","b"))</f>
        <v>0</v>
      </c>
      <c r="T3737" s="364"/>
    </row>
    <row r="3738" ht="22.5" hidden="1" spans="1:20">
      <c r="A3738" s="158">
        <v>103271</v>
      </c>
      <c r="B3738" s="100" t="s">
        <v>252</v>
      </c>
      <c r="C3738" s="104" t="s">
        <v>3933</v>
      </c>
      <c r="D3738" s="94" t="s">
        <v>279</v>
      </c>
      <c r="E3738" s="95">
        <v>9890.84</v>
      </c>
      <c r="F3738" s="96">
        <f t="shared" si="484"/>
        <v>12140.02</v>
      </c>
      <c r="G3738" s="107">
        <f>ROUND(SUM('NOVO HORIZONTE'!G3738),2)</f>
        <v>0</v>
      </c>
      <c r="H3738" s="107">
        <f t="shared" si="489"/>
        <v>0</v>
      </c>
      <c r="I3738" s="143">
        <f t="shared" si="485"/>
        <v>0</v>
      </c>
      <c r="J3738" s="142"/>
      <c r="K3738" s="145"/>
      <c r="L3738" s="7" t="str">
        <f t="shared" si="486"/>
        <v/>
      </c>
      <c r="M3738" s="7" t="str">
        <f t="shared" si="487"/>
        <v/>
      </c>
      <c r="N3738" s="7" t="str">
        <f t="shared" si="483"/>
        <v/>
      </c>
      <c r="O3738" s="144"/>
      <c r="P3738" s="355">
        <v>0</v>
      </c>
      <c r="Q3738" s="362">
        <f>SUM('NOVO HORIZONTE'!I3738)</f>
        <v>0</v>
      </c>
      <c r="R3738" s="363">
        <f t="shared" si="488"/>
        <v>0</v>
      </c>
      <c r="S3738" s="153">
        <f t="shared" si="490"/>
        <v>0</v>
      </c>
      <c r="T3738" s="364"/>
    </row>
    <row r="3739" ht="22.5" hidden="1" spans="1:20">
      <c r="A3739" s="158">
        <v>103272</v>
      </c>
      <c r="B3739" s="100" t="s">
        <v>252</v>
      </c>
      <c r="C3739" s="104" t="s">
        <v>3934</v>
      </c>
      <c r="D3739" s="94" t="s">
        <v>279</v>
      </c>
      <c r="E3739" s="95">
        <v>10213.41</v>
      </c>
      <c r="F3739" s="96">
        <f t="shared" si="484"/>
        <v>12535.94</v>
      </c>
      <c r="G3739" s="107">
        <f>ROUND(SUM('NOVO HORIZONTE'!G3739),2)</f>
        <v>0</v>
      </c>
      <c r="H3739" s="107">
        <f t="shared" si="489"/>
        <v>0</v>
      </c>
      <c r="I3739" s="143">
        <f t="shared" si="485"/>
        <v>0</v>
      </c>
      <c r="J3739" s="142"/>
      <c r="K3739" s="145"/>
      <c r="L3739" s="7" t="str">
        <f t="shared" si="486"/>
        <v/>
      </c>
      <c r="M3739" s="7" t="str">
        <f t="shared" si="487"/>
        <v/>
      </c>
      <c r="N3739" s="7" t="str">
        <f t="shared" si="483"/>
        <v/>
      </c>
      <c r="O3739" s="144"/>
      <c r="P3739" s="355">
        <v>0</v>
      </c>
      <c r="Q3739" s="362">
        <f>SUM('NOVO HORIZONTE'!I3739)</f>
        <v>0</v>
      </c>
      <c r="R3739" s="363">
        <f t="shared" si="488"/>
        <v>0</v>
      </c>
      <c r="S3739" s="153">
        <f t="shared" si="490"/>
        <v>0</v>
      </c>
      <c r="T3739" s="364"/>
    </row>
    <row r="3740" ht="22.5" hidden="1" spans="1:20">
      <c r="A3740" s="158">
        <v>103273</v>
      </c>
      <c r="B3740" s="100" t="s">
        <v>252</v>
      </c>
      <c r="C3740" s="104" t="s">
        <v>3935</v>
      </c>
      <c r="D3740" s="94" t="s">
        <v>279</v>
      </c>
      <c r="E3740" s="95">
        <v>10562.49</v>
      </c>
      <c r="F3740" s="96">
        <f t="shared" si="484"/>
        <v>12964.4</v>
      </c>
      <c r="G3740" s="107">
        <f>ROUND(SUM('NOVO HORIZONTE'!G3740),2)</f>
        <v>0</v>
      </c>
      <c r="H3740" s="107">
        <f t="shared" si="489"/>
        <v>0</v>
      </c>
      <c r="I3740" s="143">
        <f t="shared" si="485"/>
        <v>0</v>
      </c>
      <c r="J3740" s="142"/>
      <c r="K3740" s="145"/>
      <c r="L3740" s="7" t="str">
        <f t="shared" si="486"/>
        <v/>
      </c>
      <c r="M3740" s="7" t="str">
        <f t="shared" si="487"/>
        <v/>
      </c>
      <c r="N3740" s="7" t="str">
        <f t="shared" si="483"/>
        <v/>
      </c>
      <c r="O3740" s="144"/>
      <c r="P3740" s="355">
        <v>0</v>
      </c>
      <c r="Q3740" s="362">
        <f>SUM('NOVO HORIZONTE'!I3740)</f>
        <v>0</v>
      </c>
      <c r="R3740" s="363">
        <f t="shared" si="488"/>
        <v>0</v>
      </c>
      <c r="S3740" s="153">
        <f t="shared" si="490"/>
        <v>0</v>
      </c>
      <c r="T3740" s="364"/>
    </row>
    <row r="3741" ht="22.5" hidden="1" spans="1:20">
      <c r="A3741" s="158">
        <v>103274</v>
      </c>
      <c r="B3741" s="100" t="s">
        <v>252</v>
      </c>
      <c r="C3741" s="104" t="s">
        <v>3936</v>
      </c>
      <c r="D3741" s="94" t="s">
        <v>279</v>
      </c>
      <c r="E3741" s="95">
        <v>12079.56</v>
      </c>
      <c r="F3741" s="96">
        <f t="shared" si="484"/>
        <v>14826.45</v>
      </c>
      <c r="G3741" s="107">
        <f>ROUND(SUM('NOVO HORIZONTE'!G3741),2)</f>
        <v>0</v>
      </c>
      <c r="H3741" s="107">
        <f t="shared" si="489"/>
        <v>0</v>
      </c>
      <c r="I3741" s="143">
        <f t="shared" si="485"/>
        <v>0</v>
      </c>
      <c r="J3741" s="142"/>
      <c r="K3741" s="228"/>
      <c r="L3741" s="7" t="str">
        <f t="shared" si="486"/>
        <v/>
      </c>
      <c r="M3741" s="7" t="str">
        <f t="shared" si="487"/>
        <v/>
      </c>
      <c r="N3741" s="7" t="str">
        <f t="shared" si="483"/>
        <v/>
      </c>
      <c r="O3741" s="144"/>
      <c r="P3741" s="355">
        <v>0</v>
      </c>
      <c r="Q3741" s="362">
        <f>SUM('NOVO HORIZONTE'!I3741)</f>
        <v>0</v>
      </c>
      <c r="R3741" s="363">
        <f t="shared" si="488"/>
        <v>0</v>
      </c>
      <c r="S3741" s="153">
        <f t="shared" si="490"/>
        <v>0</v>
      </c>
      <c r="T3741" s="364"/>
    </row>
    <row r="3742" ht="22.5" hidden="1" spans="1:20">
      <c r="A3742" s="158">
        <v>103275</v>
      </c>
      <c r="B3742" s="100" t="s">
        <v>252</v>
      </c>
      <c r="C3742" s="104" t="s">
        <v>3937</v>
      </c>
      <c r="D3742" s="94" t="s">
        <v>279</v>
      </c>
      <c r="E3742" s="95">
        <v>12017.63</v>
      </c>
      <c r="F3742" s="96">
        <f t="shared" si="484"/>
        <v>14750.44</v>
      </c>
      <c r="G3742" s="107">
        <f>ROUND(SUM('NOVO HORIZONTE'!G3742),2)</f>
        <v>0</v>
      </c>
      <c r="H3742" s="107">
        <f t="shared" si="489"/>
        <v>0</v>
      </c>
      <c r="I3742" s="143">
        <f t="shared" si="485"/>
        <v>0</v>
      </c>
      <c r="J3742" s="142"/>
      <c r="K3742" s="228"/>
      <c r="L3742" s="7" t="str">
        <f t="shared" si="486"/>
        <v/>
      </c>
      <c r="M3742" s="7" t="str">
        <f t="shared" si="487"/>
        <v/>
      </c>
      <c r="N3742" s="7" t="str">
        <f t="shared" si="483"/>
        <v/>
      </c>
      <c r="O3742" s="144"/>
      <c r="P3742" s="355">
        <v>0</v>
      </c>
      <c r="Q3742" s="362">
        <f>SUM('NOVO HORIZONTE'!I3742)</f>
        <v>0</v>
      </c>
      <c r="R3742" s="363">
        <f t="shared" si="488"/>
        <v>0</v>
      </c>
      <c r="S3742" s="153">
        <f t="shared" si="490"/>
        <v>0</v>
      </c>
      <c r="T3742" s="364"/>
    </row>
    <row r="3743" ht="22.5" hidden="1" spans="1:20">
      <c r="A3743" s="158">
        <v>103276</v>
      </c>
      <c r="B3743" s="100" t="s">
        <v>252</v>
      </c>
      <c r="C3743" s="104" t="s">
        <v>3938</v>
      </c>
      <c r="D3743" s="94" t="s">
        <v>279</v>
      </c>
      <c r="E3743" s="95">
        <v>12604.38</v>
      </c>
      <c r="F3743" s="96">
        <f t="shared" si="484"/>
        <v>15470.62</v>
      </c>
      <c r="G3743" s="107">
        <f>ROUND(SUM('NOVO HORIZONTE'!G3743),2)</f>
        <v>0</v>
      </c>
      <c r="H3743" s="107">
        <f t="shared" si="489"/>
        <v>0</v>
      </c>
      <c r="I3743" s="143">
        <f t="shared" si="485"/>
        <v>0</v>
      </c>
      <c r="J3743" s="142"/>
      <c r="K3743" s="228"/>
      <c r="L3743" s="7" t="str">
        <f t="shared" si="486"/>
        <v/>
      </c>
      <c r="M3743" s="7" t="str">
        <f t="shared" si="487"/>
        <v/>
      </c>
      <c r="N3743" s="7" t="str">
        <f t="shared" si="483"/>
        <v/>
      </c>
      <c r="O3743" s="144"/>
      <c r="P3743" s="355">
        <v>0</v>
      </c>
      <c r="Q3743" s="362">
        <f>SUM('NOVO HORIZONTE'!I3743)</f>
        <v>0</v>
      </c>
      <c r="R3743" s="363">
        <f t="shared" si="488"/>
        <v>0</v>
      </c>
      <c r="S3743" s="153">
        <f t="shared" si="490"/>
        <v>0</v>
      </c>
      <c r="T3743" s="364"/>
    </row>
    <row r="3744" ht="12.75" hidden="1" spans="1:20">
      <c r="A3744" s="158">
        <v>103277</v>
      </c>
      <c r="B3744" s="100" t="s">
        <v>252</v>
      </c>
      <c r="C3744" s="104" t="s">
        <v>3939</v>
      </c>
      <c r="D3744" s="94" t="s">
        <v>279</v>
      </c>
      <c r="E3744" s="95">
        <v>23223.61</v>
      </c>
      <c r="F3744" s="96">
        <f t="shared" si="484"/>
        <v>28504.66</v>
      </c>
      <c r="G3744" s="107">
        <f>ROUND(SUM('NOVO HORIZONTE'!G3744),2)</f>
        <v>0</v>
      </c>
      <c r="H3744" s="107">
        <f t="shared" si="489"/>
        <v>0</v>
      </c>
      <c r="I3744" s="143">
        <f t="shared" si="485"/>
        <v>0</v>
      </c>
      <c r="J3744" s="142"/>
      <c r="K3744" s="228"/>
      <c r="L3744" s="7" t="str">
        <f t="shared" si="486"/>
        <v/>
      </c>
      <c r="M3744" s="7" t="str">
        <f t="shared" si="487"/>
        <v/>
      </c>
      <c r="N3744" s="7" t="str">
        <f t="shared" si="483"/>
        <v/>
      </c>
      <c r="O3744" s="144"/>
      <c r="P3744" s="355">
        <v>0</v>
      </c>
      <c r="Q3744" s="362">
        <f>SUM('NOVO HORIZONTE'!I3744)</f>
        <v>0</v>
      </c>
      <c r="R3744" s="363">
        <f t="shared" si="488"/>
        <v>0</v>
      </c>
      <c r="S3744" s="153">
        <f t="shared" si="490"/>
        <v>0</v>
      </c>
      <c r="T3744" s="364"/>
    </row>
    <row r="3745" ht="12.75" hidden="1" spans="1:20">
      <c r="A3745" s="158">
        <v>103278</v>
      </c>
      <c r="B3745" s="100" t="s">
        <v>252</v>
      </c>
      <c r="C3745" s="104" t="s">
        <v>3940</v>
      </c>
      <c r="D3745" s="94" t="s">
        <v>279</v>
      </c>
      <c r="E3745" s="95">
        <v>29672.81</v>
      </c>
      <c r="F3745" s="96">
        <f t="shared" si="484"/>
        <v>36420.41</v>
      </c>
      <c r="G3745" s="107">
        <f>ROUND(SUM('NOVO HORIZONTE'!G3745),2)</f>
        <v>0</v>
      </c>
      <c r="H3745" s="107">
        <f t="shared" si="489"/>
        <v>0</v>
      </c>
      <c r="I3745" s="143">
        <f t="shared" si="485"/>
        <v>0</v>
      </c>
      <c r="J3745" s="142"/>
      <c r="K3745" s="228"/>
      <c r="L3745" s="7" t="str">
        <f t="shared" si="486"/>
        <v/>
      </c>
      <c r="M3745" s="7" t="str">
        <f t="shared" si="487"/>
        <v/>
      </c>
      <c r="N3745" s="7" t="str">
        <f t="shared" si="483"/>
        <v/>
      </c>
      <c r="O3745" s="144"/>
      <c r="P3745" s="355">
        <v>0</v>
      </c>
      <c r="Q3745" s="362">
        <f>SUM('NOVO HORIZONTE'!I3745)</f>
        <v>0</v>
      </c>
      <c r="R3745" s="363">
        <f t="shared" si="488"/>
        <v>0</v>
      </c>
      <c r="S3745" s="153">
        <f t="shared" si="490"/>
        <v>0</v>
      </c>
      <c r="T3745" s="364"/>
    </row>
    <row r="3746" ht="22.5" hidden="1" spans="1:20">
      <c r="A3746" s="158">
        <v>103288</v>
      </c>
      <c r="B3746" s="100" t="s">
        <v>252</v>
      </c>
      <c r="C3746" s="104" t="s">
        <v>3941</v>
      </c>
      <c r="D3746" s="94" t="s">
        <v>279</v>
      </c>
      <c r="E3746" s="95">
        <v>20.67</v>
      </c>
      <c r="F3746" s="96">
        <f t="shared" si="484"/>
        <v>25.37</v>
      </c>
      <c r="G3746" s="107">
        <f>ROUND(SUM('NOVO HORIZONTE'!G3746),2)</f>
        <v>0</v>
      </c>
      <c r="H3746" s="107">
        <f t="shared" si="489"/>
        <v>0</v>
      </c>
      <c r="I3746" s="143">
        <f t="shared" si="485"/>
        <v>0</v>
      </c>
      <c r="J3746" s="142"/>
      <c r="K3746" s="228"/>
      <c r="L3746" s="7" t="str">
        <f t="shared" si="486"/>
        <v/>
      </c>
      <c r="M3746" s="7" t="str">
        <f t="shared" si="487"/>
        <v/>
      </c>
      <c r="N3746" s="7" t="str">
        <f t="shared" si="483"/>
        <v/>
      </c>
      <c r="O3746" s="144"/>
      <c r="P3746" s="355">
        <v>0</v>
      </c>
      <c r="Q3746" s="362">
        <f>SUM('NOVO HORIZONTE'!I3746)</f>
        <v>0</v>
      </c>
      <c r="R3746" s="363">
        <f t="shared" si="488"/>
        <v>0</v>
      </c>
      <c r="S3746" s="153">
        <f t="shared" si="490"/>
        <v>0</v>
      </c>
      <c r="T3746" s="364"/>
    </row>
    <row r="3747" ht="22.5" hidden="1" spans="1:20">
      <c r="A3747" s="158">
        <v>103289</v>
      </c>
      <c r="B3747" s="100" t="s">
        <v>252</v>
      </c>
      <c r="C3747" s="104" t="s">
        <v>3942</v>
      </c>
      <c r="D3747" s="94" t="s">
        <v>263</v>
      </c>
      <c r="E3747" s="95">
        <v>35.6</v>
      </c>
      <c r="F3747" s="96">
        <f t="shared" si="484"/>
        <v>43.7</v>
      </c>
      <c r="G3747" s="107">
        <f>ROUND(SUM('NOVO HORIZONTE'!G3747),2)</f>
        <v>0</v>
      </c>
      <c r="H3747" s="107">
        <f t="shared" si="489"/>
        <v>0</v>
      </c>
      <c r="I3747" s="143">
        <f t="shared" si="485"/>
        <v>0</v>
      </c>
      <c r="J3747" s="142"/>
      <c r="K3747" s="228"/>
      <c r="L3747" s="7" t="str">
        <f t="shared" si="486"/>
        <v/>
      </c>
      <c r="M3747" s="7" t="str">
        <f t="shared" si="487"/>
        <v/>
      </c>
      <c r="N3747" s="7" t="str">
        <f t="shared" si="483"/>
        <v/>
      </c>
      <c r="O3747" s="144"/>
      <c r="P3747" s="355">
        <v>0</v>
      </c>
      <c r="Q3747" s="362">
        <f>SUM('NOVO HORIZONTE'!I3747)</f>
        <v>0</v>
      </c>
      <c r="R3747" s="363">
        <f t="shared" si="488"/>
        <v>0</v>
      </c>
      <c r="S3747" s="153">
        <f t="shared" si="490"/>
        <v>0</v>
      </c>
      <c r="T3747" s="364"/>
    </row>
    <row r="3748" ht="22.5" hidden="1" spans="1:20">
      <c r="A3748" s="158">
        <v>103290</v>
      </c>
      <c r="B3748" s="100" t="s">
        <v>252</v>
      </c>
      <c r="C3748" s="104" t="s">
        <v>3943</v>
      </c>
      <c r="D3748" s="94" t="s">
        <v>263</v>
      </c>
      <c r="E3748" s="95">
        <v>59.03</v>
      </c>
      <c r="F3748" s="96">
        <f t="shared" si="484"/>
        <v>72.45</v>
      </c>
      <c r="G3748" s="107">
        <f>ROUND(SUM('NOVO HORIZONTE'!G3748),2)</f>
        <v>0</v>
      </c>
      <c r="H3748" s="107">
        <f t="shared" si="489"/>
        <v>0</v>
      </c>
      <c r="I3748" s="143">
        <f t="shared" si="485"/>
        <v>0</v>
      </c>
      <c r="J3748" s="142"/>
      <c r="K3748" s="228"/>
      <c r="L3748" s="7" t="str">
        <f t="shared" si="486"/>
        <v/>
      </c>
      <c r="M3748" s="7" t="str">
        <f t="shared" si="487"/>
        <v/>
      </c>
      <c r="N3748" s="7" t="str">
        <f t="shared" si="483"/>
        <v/>
      </c>
      <c r="O3748" s="144"/>
      <c r="P3748" s="355">
        <v>0</v>
      </c>
      <c r="Q3748" s="362">
        <f>SUM('NOVO HORIZONTE'!I3748)</f>
        <v>0</v>
      </c>
      <c r="R3748" s="363">
        <f t="shared" si="488"/>
        <v>0</v>
      </c>
      <c r="S3748" s="153">
        <f t="shared" si="490"/>
        <v>0</v>
      </c>
      <c r="T3748" s="364"/>
    </row>
    <row r="3749" ht="22.5" hidden="1" spans="1:20">
      <c r="A3749" s="158">
        <v>103291</v>
      </c>
      <c r="B3749" s="100" t="s">
        <v>252</v>
      </c>
      <c r="C3749" s="104" t="s">
        <v>3944</v>
      </c>
      <c r="D3749" s="94" t="s">
        <v>263</v>
      </c>
      <c r="E3749" s="95">
        <v>71.98</v>
      </c>
      <c r="F3749" s="96">
        <f t="shared" si="484"/>
        <v>88.35</v>
      </c>
      <c r="G3749" s="107">
        <f>ROUND(SUM('NOVO HORIZONTE'!G3749),2)</f>
        <v>0</v>
      </c>
      <c r="H3749" s="107">
        <f t="shared" si="489"/>
        <v>0</v>
      </c>
      <c r="I3749" s="143">
        <f t="shared" si="485"/>
        <v>0</v>
      </c>
      <c r="J3749" s="142"/>
      <c r="K3749" s="228"/>
      <c r="L3749" s="7" t="str">
        <f t="shared" si="486"/>
        <v/>
      </c>
      <c r="M3749" s="7" t="str">
        <f t="shared" si="487"/>
        <v/>
      </c>
      <c r="N3749" s="7" t="str">
        <f t="shared" si="483"/>
        <v/>
      </c>
      <c r="O3749" s="144"/>
      <c r="P3749" s="355">
        <v>0</v>
      </c>
      <c r="Q3749" s="362">
        <f>SUM('NOVO HORIZONTE'!I3749)</f>
        <v>0</v>
      </c>
      <c r="R3749" s="363">
        <f t="shared" si="488"/>
        <v>0</v>
      </c>
      <c r="S3749" s="153">
        <f t="shared" si="490"/>
        <v>0</v>
      </c>
      <c r="T3749" s="364"/>
    </row>
    <row r="3750" ht="22.5" hidden="1" spans="1:20">
      <c r="A3750" s="158">
        <v>103292</v>
      </c>
      <c r="B3750" s="100" t="s">
        <v>252</v>
      </c>
      <c r="C3750" s="104" t="s">
        <v>3945</v>
      </c>
      <c r="D3750" s="94" t="s">
        <v>263</v>
      </c>
      <c r="E3750" s="95">
        <v>86.51</v>
      </c>
      <c r="F3750" s="96">
        <f t="shared" si="484"/>
        <v>106.18</v>
      </c>
      <c r="G3750" s="107">
        <f>ROUND(SUM('NOVO HORIZONTE'!G3750),2)</f>
        <v>0</v>
      </c>
      <c r="H3750" s="107">
        <f t="shared" si="489"/>
        <v>0</v>
      </c>
      <c r="I3750" s="143">
        <f t="shared" si="485"/>
        <v>0</v>
      </c>
      <c r="J3750" s="142"/>
      <c r="K3750" s="228"/>
      <c r="L3750" s="7" t="str">
        <f t="shared" si="486"/>
        <v/>
      </c>
      <c r="M3750" s="7" t="str">
        <f t="shared" si="487"/>
        <v/>
      </c>
      <c r="N3750" s="7" t="str">
        <f t="shared" si="483"/>
        <v/>
      </c>
      <c r="O3750" s="144"/>
      <c r="P3750" s="355">
        <v>0</v>
      </c>
      <c r="Q3750" s="362">
        <f>SUM('NOVO HORIZONTE'!I3750)</f>
        <v>0</v>
      </c>
      <c r="R3750" s="363">
        <f t="shared" si="488"/>
        <v>0</v>
      </c>
      <c r="S3750" s="153">
        <f t="shared" si="490"/>
        <v>0</v>
      </c>
      <c r="T3750" s="364"/>
    </row>
    <row r="3751" ht="22.5" hidden="1" spans="1:20">
      <c r="A3751" s="158">
        <v>97327</v>
      </c>
      <c r="B3751" s="100" t="s">
        <v>252</v>
      </c>
      <c r="C3751" s="104" t="s">
        <v>3946</v>
      </c>
      <c r="D3751" s="94" t="s">
        <v>263</v>
      </c>
      <c r="E3751" s="95">
        <v>30.58</v>
      </c>
      <c r="F3751" s="96">
        <f t="shared" si="484"/>
        <v>37.53</v>
      </c>
      <c r="G3751" s="107">
        <f>ROUND(SUM('NOVO HORIZONTE'!G3751),2)</f>
        <v>0</v>
      </c>
      <c r="H3751" s="107">
        <f t="shared" si="489"/>
        <v>0</v>
      </c>
      <c r="I3751" s="143">
        <f t="shared" si="485"/>
        <v>0</v>
      </c>
      <c r="J3751" s="142"/>
      <c r="K3751" s="228"/>
      <c r="L3751" s="7" t="str">
        <f t="shared" si="486"/>
        <v/>
      </c>
      <c r="M3751" s="7" t="str">
        <f t="shared" si="487"/>
        <v/>
      </c>
      <c r="N3751" s="7" t="str">
        <f t="shared" si="483"/>
        <v/>
      </c>
      <c r="O3751" s="144"/>
      <c r="P3751" s="355">
        <v>0</v>
      </c>
      <c r="Q3751" s="362">
        <f>SUM('NOVO HORIZONTE'!I3751)</f>
        <v>0</v>
      </c>
      <c r="R3751" s="363">
        <f t="shared" si="488"/>
        <v>0</v>
      </c>
      <c r="S3751" s="153">
        <f t="shared" si="490"/>
        <v>0</v>
      </c>
      <c r="T3751" s="364"/>
    </row>
    <row r="3752" ht="22.5" hidden="1" spans="1:20">
      <c r="A3752" s="158">
        <v>97328</v>
      </c>
      <c r="B3752" s="100" t="s">
        <v>252</v>
      </c>
      <c r="C3752" s="104" t="s">
        <v>3947</v>
      </c>
      <c r="D3752" s="94" t="s">
        <v>263</v>
      </c>
      <c r="E3752" s="95">
        <v>53.95</v>
      </c>
      <c r="F3752" s="96">
        <f t="shared" si="484"/>
        <v>66.22</v>
      </c>
      <c r="G3752" s="107">
        <f>ROUND(SUM('NOVO HORIZONTE'!G3752),2)</f>
        <v>0</v>
      </c>
      <c r="H3752" s="107">
        <f t="shared" si="489"/>
        <v>0</v>
      </c>
      <c r="I3752" s="143">
        <f t="shared" si="485"/>
        <v>0</v>
      </c>
      <c r="J3752" s="142"/>
      <c r="K3752" s="228"/>
      <c r="L3752" s="7" t="str">
        <f t="shared" si="486"/>
        <v/>
      </c>
      <c r="M3752" s="7" t="str">
        <f t="shared" si="487"/>
        <v/>
      </c>
      <c r="N3752" s="7" t="str">
        <f t="shared" si="483"/>
        <v/>
      </c>
      <c r="O3752" s="144"/>
      <c r="P3752" s="355">
        <v>0</v>
      </c>
      <c r="Q3752" s="362">
        <f>SUM('NOVO HORIZONTE'!I3752)</f>
        <v>0</v>
      </c>
      <c r="R3752" s="363">
        <f t="shared" si="488"/>
        <v>0</v>
      </c>
      <c r="S3752" s="153">
        <f t="shared" si="490"/>
        <v>0</v>
      </c>
      <c r="T3752" s="364"/>
    </row>
    <row r="3753" ht="22.5" hidden="1" spans="1:20">
      <c r="A3753" s="158">
        <v>97329</v>
      </c>
      <c r="B3753" s="100" t="s">
        <v>252</v>
      </c>
      <c r="C3753" s="104" t="s">
        <v>3948</v>
      </c>
      <c r="D3753" s="94" t="s">
        <v>263</v>
      </c>
      <c r="E3753" s="95">
        <v>66.78</v>
      </c>
      <c r="F3753" s="96">
        <f t="shared" si="484"/>
        <v>81.97</v>
      </c>
      <c r="G3753" s="107">
        <f>ROUND(SUM('NOVO HORIZONTE'!G3753),2)</f>
        <v>0</v>
      </c>
      <c r="H3753" s="107">
        <f t="shared" si="489"/>
        <v>0</v>
      </c>
      <c r="I3753" s="143">
        <f t="shared" si="485"/>
        <v>0</v>
      </c>
      <c r="J3753" s="142"/>
      <c r="K3753" s="228"/>
      <c r="L3753" s="7" t="str">
        <f t="shared" si="486"/>
        <v/>
      </c>
      <c r="M3753" s="7" t="str">
        <f t="shared" si="487"/>
        <v/>
      </c>
      <c r="N3753" s="7" t="str">
        <f t="shared" si="483"/>
        <v/>
      </c>
      <c r="O3753" s="144"/>
      <c r="P3753" s="355">
        <v>0</v>
      </c>
      <c r="Q3753" s="362">
        <f>SUM('NOVO HORIZONTE'!I3753)</f>
        <v>0</v>
      </c>
      <c r="R3753" s="363">
        <f t="shared" si="488"/>
        <v>0</v>
      </c>
      <c r="S3753" s="153">
        <f t="shared" si="490"/>
        <v>0</v>
      </c>
      <c r="T3753" s="364"/>
    </row>
    <row r="3754" ht="22.5" hidden="1" spans="1:20">
      <c r="A3754" s="158">
        <v>97330</v>
      </c>
      <c r="B3754" s="100" t="s">
        <v>252</v>
      </c>
      <c r="C3754" s="104" t="s">
        <v>3949</v>
      </c>
      <c r="D3754" s="94" t="s">
        <v>263</v>
      </c>
      <c r="E3754" s="95">
        <v>81.25</v>
      </c>
      <c r="F3754" s="96">
        <f t="shared" si="484"/>
        <v>99.73</v>
      </c>
      <c r="G3754" s="107">
        <f>ROUND(SUM('NOVO HORIZONTE'!G3754),2)</f>
        <v>0</v>
      </c>
      <c r="H3754" s="107">
        <f t="shared" si="489"/>
        <v>0</v>
      </c>
      <c r="I3754" s="143">
        <f t="shared" si="485"/>
        <v>0</v>
      </c>
      <c r="J3754" s="142"/>
      <c r="K3754" s="228"/>
      <c r="L3754" s="7" t="str">
        <f t="shared" si="486"/>
        <v/>
      </c>
      <c r="M3754" s="7" t="str">
        <f t="shared" si="487"/>
        <v/>
      </c>
      <c r="N3754" s="7" t="str">
        <f t="shared" si="483"/>
        <v/>
      </c>
      <c r="O3754" s="144"/>
      <c r="P3754" s="355">
        <v>0</v>
      </c>
      <c r="Q3754" s="362">
        <f>SUM('NOVO HORIZONTE'!I3754)</f>
        <v>0</v>
      </c>
      <c r="R3754" s="363">
        <f t="shared" si="488"/>
        <v>0</v>
      </c>
      <c r="S3754" s="153">
        <f t="shared" si="490"/>
        <v>0</v>
      </c>
      <c r="T3754" s="364"/>
    </row>
    <row r="3755" ht="22.5" hidden="1" spans="1:20">
      <c r="A3755" s="158">
        <v>97331</v>
      </c>
      <c r="B3755" s="100" t="s">
        <v>252</v>
      </c>
      <c r="C3755" s="104" t="s">
        <v>3950</v>
      </c>
      <c r="D3755" s="94" t="s">
        <v>263</v>
      </c>
      <c r="E3755" s="95">
        <v>30.98</v>
      </c>
      <c r="F3755" s="96">
        <f t="shared" si="484"/>
        <v>38.02</v>
      </c>
      <c r="G3755" s="107">
        <f>ROUND(SUM('NOVO HORIZONTE'!G3755),2)</f>
        <v>0</v>
      </c>
      <c r="H3755" s="107">
        <f t="shared" si="489"/>
        <v>0</v>
      </c>
      <c r="I3755" s="143">
        <f t="shared" si="485"/>
        <v>0</v>
      </c>
      <c r="J3755" s="142"/>
      <c r="K3755" s="228"/>
      <c r="L3755" s="7" t="str">
        <f t="shared" si="486"/>
        <v/>
      </c>
      <c r="M3755" s="7" t="str">
        <f t="shared" si="487"/>
        <v/>
      </c>
      <c r="N3755" s="7" t="str">
        <f t="shared" ref="N3755:N3818" si="491">M3755</f>
        <v/>
      </c>
      <c r="O3755" s="144"/>
      <c r="P3755" s="355">
        <v>0</v>
      </c>
      <c r="Q3755" s="362">
        <f>SUM('NOVO HORIZONTE'!I3755)</f>
        <v>0</v>
      </c>
      <c r="R3755" s="363">
        <f t="shared" si="488"/>
        <v>0</v>
      </c>
      <c r="S3755" s="153">
        <f t="shared" si="490"/>
        <v>0</v>
      </c>
      <c r="T3755" s="364"/>
    </row>
    <row r="3756" ht="22.5" hidden="1" spans="1:20">
      <c r="A3756" s="158">
        <v>97332</v>
      </c>
      <c r="B3756" s="100" t="s">
        <v>252</v>
      </c>
      <c r="C3756" s="104" t="s">
        <v>3951</v>
      </c>
      <c r="D3756" s="94" t="s">
        <v>263</v>
      </c>
      <c r="E3756" s="95">
        <v>54.41</v>
      </c>
      <c r="F3756" s="96">
        <f t="shared" si="484"/>
        <v>66.78</v>
      </c>
      <c r="G3756" s="107">
        <f>ROUND(SUM('NOVO HORIZONTE'!G3756),2)</f>
        <v>0</v>
      </c>
      <c r="H3756" s="107">
        <f t="shared" si="489"/>
        <v>0</v>
      </c>
      <c r="I3756" s="143">
        <f t="shared" si="485"/>
        <v>0</v>
      </c>
      <c r="J3756" s="142"/>
      <c r="K3756" s="228"/>
      <c r="L3756" s="7" t="str">
        <f t="shared" si="486"/>
        <v/>
      </c>
      <c r="M3756" s="7" t="str">
        <f t="shared" si="487"/>
        <v/>
      </c>
      <c r="N3756" s="7" t="str">
        <f t="shared" si="491"/>
        <v/>
      </c>
      <c r="O3756" s="144"/>
      <c r="P3756" s="355">
        <v>0</v>
      </c>
      <c r="Q3756" s="362">
        <f>SUM('NOVO HORIZONTE'!I3756)</f>
        <v>0</v>
      </c>
      <c r="R3756" s="363">
        <f t="shared" si="488"/>
        <v>0</v>
      </c>
      <c r="S3756" s="153">
        <f t="shared" si="490"/>
        <v>0</v>
      </c>
      <c r="T3756" s="364"/>
    </row>
    <row r="3757" ht="22.5" hidden="1" spans="1:20">
      <c r="A3757" s="158">
        <v>97333</v>
      </c>
      <c r="B3757" s="100" t="s">
        <v>252</v>
      </c>
      <c r="C3757" s="104" t="s">
        <v>3952</v>
      </c>
      <c r="D3757" s="94" t="s">
        <v>263</v>
      </c>
      <c r="E3757" s="95">
        <v>67.36</v>
      </c>
      <c r="F3757" s="96">
        <f t="shared" si="484"/>
        <v>82.68</v>
      </c>
      <c r="G3757" s="107">
        <f>ROUND(SUM('NOVO HORIZONTE'!G3757),2)</f>
        <v>0</v>
      </c>
      <c r="H3757" s="107">
        <f t="shared" si="489"/>
        <v>0</v>
      </c>
      <c r="I3757" s="143">
        <f t="shared" si="485"/>
        <v>0</v>
      </c>
      <c r="J3757" s="142"/>
      <c r="K3757" s="145"/>
      <c r="L3757" s="7" t="str">
        <f t="shared" si="486"/>
        <v/>
      </c>
      <c r="M3757" s="7" t="str">
        <f t="shared" si="487"/>
        <v/>
      </c>
      <c r="N3757" s="7" t="str">
        <f t="shared" si="491"/>
        <v/>
      </c>
      <c r="O3757" s="144"/>
      <c r="P3757" s="355">
        <v>0</v>
      </c>
      <c r="Q3757" s="362">
        <f>SUM('NOVO HORIZONTE'!I3757)</f>
        <v>0</v>
      </c>
      <c r="R3757" s="363">
        <f t="shared" si="488"/>
        <v>0</v>
      </c>
      <c r="S3757" s="153">
        <f t="shared" si="490"/>
        <v>0</v>
      </c>
      <c r="T3757" s="364"/>
    </row>
    <row r="3758" ht="22.5" hidden="1" spans="1:20">
      <c r="A3758" s="158">
        <v>97334</v>
      </c>
      <c r="B3758" s="100" t="s">
        <v>252</v>
      </c>
      <c r="C3758" s="104" t="s">
        <v>3953</v>
      </c>
      <c r="D3758" s="94" t="s">
        <v>263</v>
      </c>
      <c r="E3758" s="95">
        <v>81.89</v>
      </c>
      <c r="F3758" s="96">
        <f t="shared" ref="F3758:F3821" si="492">IF(E3758=0,0,IF(P3758=0,ROUND(E3758*(1+E$13),2),ROUND(E3758*(1+E$12),2)))</f>
        <v>100.51</v>
      </c>
      <c r="G3758" s="107">
        <f>ROUND(SUM('NOVO HORIZONTE'!G3758),2)</f>
        <v>0</v>
      </c>
      <c r="H3758" s="107">
        <f t="shared" si="489"/>
        <v>0</v>
      </c>
      <c r="I3758" s="143">
        <f t="shared" ref="I3758:I3821" si="493">IF(ISBLANK(G3758),0,ROUND(G3758*H3758,2))</f>
        <v>0</v>
      </c>
      <c r="J3758" s="142"/>
      <c r="K3758" s="228"/>
      <c r="L3758" s="7" t="str">
        <f t="shared" ref="L3758:L3821" si="494">IF(K3758="X","x",IF(K3758="xx","x",IF(I3758&gt;0,"x","")))</f>
        <v/>
      </c>
      <c r="M3758" s="7" t="str">
        <f t="shared" ref="M3758:M3821" si="495">IF(K3758="X","x",IF(K3758="xx","x",IF(I3758&gt;0,"x","")))</f>
        <v/>
      </c>
      <c r="N3758" s="7" t="str">
        <f t="shared" si="491"/>
        <v/>
      </c>
      <c r="O3758" s="144"/>
      <c r="P3758" s="355">
        <v>0</v>
      </c>
      <c r="Q3758" s="362">
        <f>SUM('NOVO HORIZONTE'!I3758)</f>
        <v>0</v>
      </c>
      <c r="R3758" s="363">
        <f t="shared" ref="R3758:R3821" si="496">I3758-Q3758</f>
        <v>0</v>
      </c>
      <c r="S3758" s="153">
        <f t="shared" si="490"/>
        <v>0</v>
      </c>
      <c r="T3758" s="364"/>
    </row>
    <row r="3759" ht="12.75" spans="1:20">
      <c r="A3759" s="158" t="s">
        <v>168</v>
      </c>
      <c r="B3759" s="100"/>
      <c r="C3759" s="161" t="s">
        <v>3954</v>
      </c>
      <c r="D3759" s="94">
        <v>0</v>
      </c>
      <c r="E3759" s="389">
        <v>0</v>
      </c>
      <c r="F3759" s="96">
        <f t="shared" si="492"/>
        <v>0</v>
      </c>
      <c r="G3759" s="187">
        <f>ROUND(SUM('NOVO HORIZONTE'!G3759),2)</f>
        <v>0</v>
      </c>
      <c r="H3759" s="187">
        <f t="shared" ref="H3759:H3822" si="497">IF(G3759=0,0,F3759)</f>
        <v>0</v>
      </c>
      <c r="I3759" s="188">
        <f t="shared" si="493"/>
        <v>0</v>
      </c>
      <c r="J3759" s="142"/>
      <c r="K3759" s="145" t="str">
        <f>IF(OR(SUM(I3760:I3799)&gt;0,SUM(I3760:I3799)&gt;0),"xx","")</f>
        <v>xx</v>
      </c>
      <c r="L3759" s="7" t="str">
        <f t="shared" si="494"/>
        <v>x</v>
      </c>
      <c r="M3759" s="7" t="str">
        <f t="shared" si="495"/>
        <v>x</v>
      </c>
      <c r="N3759" s="7" t="str">
        <f t="shared" si="491"/>
        <v>x</v>
      </c>
      <c r="O3759" s="140" t="s">
        <v>230</v>
      </c>
      <c r="P3759" s="375"/>
      <c r="Q3759" s="362">
        <f>SUM('NOVO HORIZONTE'!I3759)</f>
        <v>0</v>
      </c>
      <c r="R3759" s="363">
        <f t="shared" si="496"/>
        <v>0</v>
      </c>
      <c r="S3759" s="153">
        <f t="shared" si="490"/>
        <v>0</v>
      </c>
      <c r="T3759" s="364"/>
    </row>
    <row r="3760" ht="56.25" hidden="1" spans="1:20">
      <c r="A3760" s="158" t="s">
        <v>3955</v>
      </c>
      <c r="B3760" s="100" t="s">
        <v>252</v>
      </c>
      <c r="C3760" s="159" t="s">
        <v>3956</v>
      </c>
      <c r="D3760" s="192" t="s">
        <v>279</v>
      </c>
      <c r="E3760" s="95" t="s">
        <v>3957</v>
      </c>
      <c r="F3760" s="102">
        <f t="shared" si="492"/>
        <v>1835.55</v>
      </c>
      <c r="G3760" s="107">
        <f>ROUND(SUM('NOVO HORIZONTE'!G3760),2)</f>
        <v>0</v>
      </c>
      <c r="H3760" s="107">
        <f t="shared" si="497"/>
        <v>0</v>
      </c>
      <c r="I3760" s="184">
        <f t="shared" si="493"/>
        <v>0</v>
      </c>
      <c r="J3760" s="142"/>
      <c r="K3760" s="145"/>
      <c r="L3760" s="7" t="str">
        <f t="shared" si="494"/>
        <v/>
      </c>
      <c r="M3760" s="7" t="str">
        <f t="shared" si="495"/>
        <v/>
      </c>
      <c r="N3760" s="7" t="str">
        <f t="shared" si="491"/>
        <v/>
      </c>
      <c r="O3760" s="140" t="s">
        <v>230</v>
      </c>
      <c r="P3760" s="355"/>
      <c r="Q3760" s="362">
        <f>SUM('NOVO HORIZONTE'!I3760)</f>
        <v>0</v>
      </c>
      <c r="R3760" s="363">
        <f t="shared" si="496"/>
        <v>0</v>
      </c>
      <c r="S3760" s="153">
        <f t="shared" si="490"/>
        <v>0</v>
      </c>
      <c r="T3760" s="364"/>
    </row>
    <row r="3761" ht="63" hidden="1" customHeight="1" spans="1:20">
      <c r="A3761" s="158" t="s">
        <v>3958</v>
      </c>
      <c r="B3761" s="100" t="s">
        <v>252</v>
      </c>
      <c r="C3761" s="104" t="s">
        <v>3959</v>
      </c>
      <c r="D3761" s="94" t="s">
        <v>279</v>
      </c>
      <c r="E3761" s="95" t="s">
        <v>3957</v>
      </c>
      <c r="F3761" s="102">
        <f t="shared" si="492"/>
        <v>1835.55</v>
      </c>
      <c r="G3761" s="107">
        <f>ROUND(SUM('NOVO HORIZONTE'!G3761),2)</f>
        <v>0</v>
      </c>
      <c r="H3761" s="107">
        <f t="shared" si="497"/>
        <v>0</v>
      </c>
      <c r="I3761" s="184">
        <f t="shared" si="493"/>
        <v>0</v>
      </c>
      <c r="J3761" s="142"/>
      <c r="K3761" s="145"/>
      <c r="L3761" s="7" t="str">
        <f t="shared" si="494"/>
        <v/>
      </c>
      <c r="M3761" s="7" t="str">
        <f t="shared" si="495"/>
        <v/>
      </c>
      <c r="N3761" s="7" t="str">
        <f t="shared" si="491"/>
        <v/>
      </c>
      <c r="O3761" s="140" t="s">
        <v>230</v>
      </c>
      <c r="P3761" s="355"/>
      <c r="Q3761" s="362">
        <f>SUM('NOVO HORIZONTE'!I3761)</f>
        <v>0</v>
      </c>
      <c r="R3761" s="363">
        <f t="shared" si="496"/>
        <v>0</v>
      </c>
      <c r="S3761" s="153">
        <f t="shared" si="490"/>
        <v>0</v>
      </c>
      <c r="T3761" s="364"/>
    </row>
    <row r="3762" ht="56.25" hidden="1" spans="1:20">
      <c r="A3762" s="158" t="s">
        <v>3960</v>
      </c>
      <c r="B3762" s="100" t="s">
        <v>252</v>
      </c>
      <c r="C3762" s="159" t="s">
        <v>3961</v>
      </c>
      <c r="D3762" s="192" t="s">
        <v>279</v>
      </c>
      <c r="E3762" s="95" t="s">
        <v>3962</v>
      </c>
      <c r="F3762" s="102">
        <f t="shared" si="492"/>
        <v>1146.77</v>
      </c>
      <c r="G3762" s="107">
        <f>ROUND(SUM('NOVO HORIZONTE'!G3762),2)</f>
        <v>0</v>
      </c>
      <c r="H3762" s="107">
        <f t="shared" si="497"/>
        <v>0</v>
      </c>
      <c r="I3762" s="184">
        <f t="shared" si="493"/>
        <v>0</v>
      </c>
      <c r="J3762" s="142"/>
      <c r="K3762" s="145"/>
      <c r="L3762" s="7" t="str">
        <f t="shared" si="494"/>
        <v/>
      </c>
      <c r="M3762" s="7" t="str">
        <f t="shared" si="495"/>
        <v/>
      </c>
      <c r="N3762" s="7" t="str">
        <f t="shared" si="491"/>
        <v/>
      </c>
      <c r="O3762" s="140" t="s">
        <v>230</v>
      </c>
      <c r="P3762" s="355"/>
      <c r="Q3762" s="362">
        <f>SUM('NOVO HORIZONTE'!I3762)</f>
        <v>0</v>
      </c>
      <c r="R3762" s="363">
        <f t="shared" si="496"/>
        <v>0</v>
      </c>
      <c r="S3762" s="153">
        <f t="shared" si="490"/>
        <v>0</v>
      </c>
      <c r="T3762" s="364"/>
    </row>
    <row r="3763" ht="56.25" hidden="1" spans="1:20">
      <c r="A3763" s="158" t="s">
        <v>3963</v>
      </c>
      <c r="B3763" s="100" t="s">
        <v>252</v>
      </c>
      <c r="C3763" s="159" t="s">
        <v>3964</v>
      </c>
      <c r="D3763" s="192" t="s">
        <v>279</v>
      </c>
      <c r="E3763" s="95" t="s">
        <v>3965</v>
      </c>
      <c r="F3763" s="102">
        <f t="shared" si="492"/>
        <v>1000.86</v>
      </c>
      <c r="G3763" s="107">
        <f>ROUND(SUM('NOVO HORIZONTE'!G3763),2)</f>
        <v>0</v>
      </c>
      <c r="H3763" s="107">
        <f t="shared" si="497"/>
        <v>0</v>
      </c>
      <c r="I3763" s="184">
        <f t="shared" si="493"/>
        <v>0</v>
      </c>
      <c r="J3763" s="142"/>
      <c r="K3763" s="145"/>
      <c r="L3763" s="7" t="str">
        <f t="shared" si="494"/>
        <v/>
      </c>
      <c r="M3763" s="7" t="str">
        <f t="shared" si="495"/>
        <v/>
      </c>
      <c r="N3763" s="7" t="str">
        <f t="shared" si="491"/>
        <v/>
      </c>
      <c r="O3763" s="140" t="s">
        <v>230</v>
      </c>
      <c r="P3763" s="355"/>
      <c r="Q3763" s="362">
        <f>SUM('NOVO HORIZONTE'!I3763)</f>
        <v>0</v>
      </c>
      <c r="R3763" s="363">
        <f t="shared" si="496"/>
        <v>0</v>
      </c>
      <c r="S3763" s="153">
        <f t="shared" si="490"/>
        <v>0</v>
      </c>
      <c r="T3763" s="364"/>
    </row>
    <row r="3764" ht="45" hidden="1" spans="1:20">
      <c r="A3764" s="158" t="s">
        <v>3966</v>
      </c>
      <c r="B3764" s="100" t="s">
        <v>252</v>
      </c>
      <c r="C3764" s="159" t="s">
        <v>3967</v>
      </c>
      <c r="D3764" s="192" t="s">
        <v>279</v>
      </c>
      <c r="E3764" s="95" t="s">
        <v>3968</v>
      </c>
      <c r="F3764" s="102">
        <f t="shared" si="492"/>
        <v>766.27</v>
      </c>
      <c r="G3764" s="107">
        <f>ROUND(SUM('NOVO HORIZONTE'!G3764),2)</f>
        <v>0</v>
      </c>
      <c r="H3764" s="107">
        <f t="shared" si="497"/>
        <v>0</v>
      </c>
      <c r="I3764" s="184">
        <f t="shared" si="493"/>
        <v>0</v>
      </c>
      <c r="J3764" s="142"/>
      <c r="K3764" s="228"/>
      <c r="L3764" s="7" t="str">
        <f t="shared" si="494"/>
        <v/>
      </c>
      <c r="M3764" s="7" t="str">
        <f t="shared" si="495"/>
        <v/>
      </c>
      <c r="N3764" s="7" t="str">
        <f t="shared" si="491"/>
        <v/>
      </c>
      <c r="O3764" s="140" t="s">
        <v>230</v>
      </c>
      <c r="P3764" s="355"/>
      <c r="Q3764" s="362">
        <f>SUM('NOVO HORIZONTE'!I3764)</f>
        <v>0</v>
      </c>
      <c r="R3764" s="363">
        <f t="shared" si="496"/>
        <v>0</v>
      </c>
      <c r="S3764" s="153">
        <f t="shared" si="490"/>
        <v>0</v>
      </c>
      <c r="T3764" s="364"/>
    </row>
    <row r="3765" ht="67.5" hidden="1" spans="1:20">
      <c r="A3765" s="158" t="s">
        <v>3969</v>
      </c>
      <c r="B3765" s="100" t="s">
        <v>252</v>
      </c>
      <c r="C3765" s="159" t="s">
        <v>3970</v>
      </c>
      <c r="D3765" s="192" t="s">
        <v>279</v>
      </c>
      <c r="E3765" s="95" t="s">
        <v>3971</v>
      </c>
      <c r="F3765" s="102">
        <f t="shared" si="492"/>
        <v>58.17</v>
      </c>
      <c r="G3765" s="107">
        <f>ROUND(SUM('NOVO HORIZONTE'!G3765),2)</f>
        <v>0</v>
      </c>
      <c r="H3765" s="107">
        <f t="shared" si="497"/>
        <v>0</v>
      </c>
      <c r="I3765" s="184">
        <f t="shared" si="493"/>
        <v>0</v>
      </c>
      <c r="J3765" s="142"/>
      <c r="K3765" s="228"/>
      <c r="L3765" s="7" t="str">
        <f t="shared" si="494"/>
        <v/>
      </c>
      <c r="M3765" s="7" t="str">
        <f t="shared" si="495"/>
        <v/>
      </c>
      <c r="N3765" s="7" t="str">
        <f t="shared" si="491"/>
        <v/>
      </c>
      <c r="O3765" s="140" t="s">
        <v>230</v>
      </c>
      <c r="P3765" s="355"/>
      <c r="Q3765" s="362">
        <f>SUM('NOVO HORIZONTE'!I3765)</f>
        <v>0</v>
      </c>
      <c r="R3765" s="363">
        <f t="shared" si="496"/>
        <v>0</v>
      </c>
      <c r="S3765" s="153">
        <f t="shared" si="490"/>
        <v>0</v>
      </c>
      <c r="T3765" s="364"/>
    </row>
    <row r="3766" ht="22.5" hidden="1" spans="1:20">
      <c r="A3766" s="158" t="s">
        <v>168</v>
      </c>
      <c r="B3766" s="100" t="s">
        <v>2590</v>
      </c>
      <c r="C3766" s="159" t="s">
        <v>3972</v>
      </c>
      <c r="D3766" s="192" t="s">
        <v>263</v>
      </c>
      <c r="E3766" s="95">
        <v>1</v>
      </c>
      <c r="F3766" s="102">
        <f t="shared" si="492"/>
        <v>1.23</v>
      </c>
      <c r="G3766" s="107">
        <f>ROUND(SUM('NOVO HORIZONTE'!G3766),2)</f>
        <v>0</v>
      </c>
      <c r="H3766" s="107">
        <f t="shared" si="497"/>
        <v>0</v>
      </c>
      <c r="I3766" s="184">
        <f t="shared" si="493"/>
        <v>0</v>
      </c>
      <c r="J3766" s="142"/>
      <c r="K3766" s="228"/>
      <c r="L3766" s="7" t="str">
        <f t="shared" si="494"/>
        <v/>
      </c>
      <c r="M3766" s="7" t="str">
        <f t="shared" si="495"/>
        <v/>
      </c>
      <c r="N3766" s="7" t="str">
        <f t="shared" si="491"/>
        <v/>
      </c>
      <c r="O3766" s="235" t="s">
        <v>230</v>
      </c>
      <c r="P3766" s="355"/>
      <c r="Q3766" s="362">
        <f>SUM('NOVO HORIZONTE'!I3766)</f>
        <v>0</v>
      </c>
      <c r="R3766" s="363">
        <f t="shared" si="496"/>
        <v>0</v>
      </c>
      <c r="S3766" s="153">
        <f t="shared" si="490"/>
        <v>0</v>
      </c>
      <c r="T3766" s="364"/>
    </row>
    <row r="3767" ht="33.75" hidden="1" spans="1:20">
      <c r="A3767" s="158" t="s">
        <v>168</v>
      </c>
      <c r="B3767" s="100" t="s">
        <v>2590</v>
      </c>
      <c r="C3767" s="159" t="s">
        <v>3973</v>
      </c>
      <c r="D3767" s="192" t="s">
        <v>279</v>
      </c>
      <c r="E3767" s="95">
        <v>1</v>
      </c>
      <c r="F3767" s="102">
        <f t="shared" si="492"/>
        <v>1.23</v>
      </c>
      <c r="G3767" s="107">
        <f>ROUND(SUM('NOVO HORIZONTE'!G3767),2)</f>
        <v>0</v>
      </c>
      <c r="H3767" s="107">
        <f t="shared" si="497"/>
        <v>0</v>
      </c>
      <c r="I3767" s="184">
        <f t="shared" si="493"/>
        <v>0</v>
      </c>
      <c r="J3767" s="142"/>
      <c r="K3767" s="228"/>
      <c r="L3767" s="7" t="str">
        <f t="shared" si="494"/>
        <v/>
      </c>
      <c r="M3767" s="7" t="str">
        <f t="shared" si="495"/>
        <v/>
      </c>
      <c r="N3767" s="7" t="str">
        <f t="shared" si="491"/>
        <v/>
      </c>
      <c r="O3767" s="140" t="s">
        <v>230</v>
      </c>
      <c r="P3767" s="355"/>
      <c r="Q3767" s="362">
        <f>SUM('NOVO HORIZONTE'!I3767)</f>
        <v>0</v>
      </c>
      <c r="R3767" s="363">
        <f t="shared" si="496"/>
        <v>0</v>
      </c>
      <c r="S3767" s="153">
        <f t="shared" si="490"/>
        <v>0</v>
      </c>
      <c r="T3767" s="364"/>
    </row>
    <row r="3768" ht="33.75" hidden="1" spans="1:20">
      <c r="A3768" s="158" t="s">
        <v>168</v>
      </c>
      <c r="B3768" s="100" t="s">
        <v>2590</v>
      </c>
      <c r="C3768" s="159" t="s">
        <v>3974</v>
      </c>
      <c r="D3768" s="192" t="s">
        <v>279</v>
      </c>
      <c r="E3768" s="95">
        <v>1</v>
      </c>
      <c r="F3768" s="102">
        <f t="shared" si="492"/>
        <v>1.23</v>
      </c>
      <c r="G3768" s="107">
        <f>ROUND(SUM('NOVO HORIZONTE'!G3768),2)</f>
        <v>0</v>
      </c>
      <c r="H3768" s="107">
        <f t="shared" si="497"/>
        <v>0</v>
      </c>
      <c r="I3768" s="184">
        <f t="shared" si="493"/>
        <v>0</v>
      </c>
      <c r="J3768" s="142"/>
      <c r="K3768" s="228"/>
      <c r="L3768" s="7" t="str">
        <f t="shared" si="494"/>
        <v/>
      </c>
      <c r="M3768" s="7" t="str">
        <f t="shared" si="495"/>
        <v/>
      </c>
      <c r="N3768" s="7" t="str">
        <f t="shared" si="491"/>
        <v/>
      </c>
      <c r="O3768" s="140" t="s">
        <v>230</v>
      </c>
      <c r="P3768" s="355"/>
      <c r="Q3768" s="362">
        <f>SUM('NOVO HORIZONTE'!I3768)</f>
        <v>0</v>
      </c>
      <c r="R3768" s="363">
        <f t="shared" si="496"/>
        <v>0</v>
      </c>
      <c r="S3768" s="153">
        <f t="shared" si="490"/>
        <v>0</v>
      </c>
      <c r="T3768" s="364"/>
    </row>
    <row r="3769" ht="33.75" hidden="1" spans="1:20">
      <c r="A3769" s="158" t="s">
        <v>168</v>
      </c>
      <c r="B3769" s="100" t="s">
        <v>2590</v>
      </c>
      <c r="C3769" s="159" t="s">
        <v>3975</v>
      </c>
      <c r="D3769" s="192" t="s">
        <v>279</v>
      </c>
      <c r="E3769" s="95">
        <v>1</v>
      </c>
      <c r="F3769" s="102">
        <f t="shared" si="492"/>
        <v>1.23</v>
      </c>
      <c r="G3769" s="107">
        <f>ROUND(SUM('NOVO HORIZONTE'!G3769),2)</f>
        <v>0</v>
      </c>
      <c r="H3769" s="107">
        <f t="shared" si="497"/>
        <v>0</v>
      </c>
      <c r="I3769" s="184">
        <f t="shared" si="493"/>
        <v>0</v>
      </c>
      <c r="J3769" s="142"/>
      <c r="K3769" s="228"/>
      <c r="L3769" s="7" t="str">
        <f t="shared" si="494"/>
        <v/>
      </c>
      <c r="M3769" s="7" t="str">
        <f t="shared" si="495"/>
        <v/>
      </c>
      <c r="N3769" s="7" t="str">
        <f t="shared" si="491"/>
        <v/>
      </c>
      <c r="O3769" s="140" t="s">
        <v>230</v>
      </c>
      <c r="P3769" s="355"/>
      <c r="Q3769" s="362">
        <f>SUM('NOVO HORIZONTE'!I3769)</f>
        <v>0</v>
      </c>
      <c r="R3769" s="363">
        <f t="shared" si="496"/>
        <v>0</v>
      </c>
      <c r="S3769" s="153">
        <f t="shared" si="490"/>
        <v>0</v>
      </c>
      <c r="T3769" s="364"/>
    </row>
    <row r="3770" ht="56.25" hidden="1" spans="1:20">
      <c r="A3770" s="158" t="s">
        <v>168</v>
      </c>
      <c r="B3770" s="100" t="s">
        <v>2590</v>
      </c>
      <c r="C3770" s="159" t="s">
        <v>3976</v>
      </c>
      <c r="D3770" s="192" t="s">
        <v>279</v>
      </c>
      <c r="E3770" s="95">
        <v>1</v>
      </c>
      <c r="F3770" s="102">
        <f t="shared" si="492"/>
        <v>1.23</v>
      </c>
      <c r="G3770" s="107">
        <f>ROUND(SUM('NOVO HORIZONTE'!G3770),2)</f>
        <v>0</v>
      </c>
      <c r="H3770" s="107">
        <f t="shared" si="497"/>
        <v>0</v>
      </c>
      <c r="I3770" s="184">
        <f t="shared" si="493"/>
        <v>0</v>
      </c>
      <c r="J3770" s="142"/>
      <c r="K3770" s="228"/>
      <c r="L3770" s="7" t="str">
        <f t="shared" si="494"/>
        <v/>
      </c>
      <c r="M3770" s="7" t="str">
        <f t="shared" si="495"/>
        <v/>
      </c>
      <c r="N3770" s="7" t="str">
        <f t="shared" si="491"/>
        <v/>
      </c>
      <c r="O3770" s="140" t="s">
        <v>230</v>
      </c>
      <c r="P3770" s="355"/>
      <c r="Q3770" s="362">
        <f>SUM('NOVO HORIZONTE'!I3770)</f>
        <v>0</v>
      </c>
      <c r="R3770" s="363">
        <f t="shared" si="496"/>
        <v>0</v>
      </c>
      <c r="S3770" s="153">
        <f t="shared" si="490"/>
        <v>0</v>
      </c>
      <c r="T3770" s="364"/>
    </row>
    <row r="3771" ht="56.25" hidden="1" spans="1:20">
      <c r="A3771" s="158" t="s">
        <v>168</v>
      </c>
      <c r="B3771" s="100" t="s">
        <v>2590</v>
      </c>
      <c r="C3771" s="159" t="s">
        <v>3977</v>
      </c>
      <c r="D3771" s="192" t="s">
        <v>279</v>
      </c>
      <c r="E3771" s="95">
        <v>1</v>
      </c>
      <c r="F3771" s="102">
        <f t="shared" si="492"/>
        <v>1.23</v>
      </c>
      <c r="G3771" s="107">
        <f>ROUND(SUM('NOVO HORIZONTE'!G3771),2)</f>
        <v>0</v>
      </c>
      <c r="H3771" s="107">
        <f t="shared" si="497"/>
        <v>0</v>
      </c>
      <c r="I3771" s="184">
        <f t="shared" si="493"/>
        <v>0</v>
      </c>
      <c r="J3771" s="142"/>
      <c r="K3771" s="145"/>
      <c r="L3771" s="7" t="str">
        <f t="shared" si="494"/>
        <v/>
      </c>
      <c r="M3771" s="7" t="str">
        <f t="shared" si="495"/>
        <v/>
      </c>
      <c r="N3771" s="7" t="str">
        <f t="shared" si="491"/>
        <v/>
      </c>
      <c r="O3771" s="140" t="s">
        <v>230</v>
      </c>
      <c r="P3771" s="355"/>
      <c r="Q3771" s="362">
        <f>SUM('NOVO HORIZONTE'!I3771)</f>
        <v>0</v>
      </c>
      <c r="R3771" s="363">
        <f t="shared" si="496"/>
        <v>0</v>
      </c>
      <c r="S3771" s="153">
        <f t="shared" si="490"/>
        <v>0</v>
      </c>
      <c r="T3771" s="364"/>
    </row>
    <row r="3772" ht="45" hidden="1" spans="1:20">
      <c r="A3772" s="158" t="s">
        <v>168</v>
      </c>
      <c r="B3772" s="100" t="s">
        <v>2590</v>
      </c>
      <c r="C3772" s="104" t="s">
        <v>3978</v>
      </c>
      <c r="D3772" s="94" t="s">
        <v>279</v>
      </c>
      <c r="E3772" s="95">
        <v>1</v>
      </c>
      <c r="F3772" s="102">
        <f t="shared" si="492"/>
        <v>1.23</v>
      </c>
      <c r="G3772" s="107">
        <f>ROUND(SUM('NOVO HORIZONTE'!G3772),2)</f>
        <v>0</v>
      </c>
      <c r="H3772" s="107">
        <f t="shared" si="497"/>
        <v>0</v>
      </c>
      <c r="I3772" s="184">
        <f t="shared" si="493"/>
        <v>0</v>
      </c>
      <c r="J3772" s="142"/>
      <c r="K3772" s="228"/>
      <c r="L3772" s="7" t="str">
        <f t="shared" si="494"/>
        <v/>
      </c>
      <c r="M3772" s="7" t="str">
        <f t="shared" si="495"/>
        <v/>
      </c>
      <c r="N3772" s="7" t="str">
        <f t="shared" si="491"/>
        <v/>
      </c>
      <c r="O3772" s="140" t="s">
        <v>230</v>
      </c>
      <c r="P3772" s="355"/>
      <c r="Q3772" s="362">
        <f>SUM('NOVO HORIZONTE'!I3772)</f>
        <v>0</v>
      </c>
      <c r="R3772" s="363">
        <f t="shared" si="496"/>
        <v>0</v>
      </c>
      <c r="S3772" s="153">
        <f t="shared" si="490"/>
        <v>0</v>
      </c>
      <c r="T3772" s="364"/>
    </row>
    <row r="3773" ht="22.5" spans="1:20">
      <c r="A3773" s="163" t="s">
        <v>3234</v>
      </c>
      <c r="B3773" s="189" t="s">
        <v>1231</v>
      </c>
      <c r="C3773" s="165" t="s">
        <v>3979</v>
      </c>
      <c r="D3773" s="166" t="s">
        <v>279</v>
      </c>
      <c r="E3773" s="95">
        <v>2505.64</v>
      </c>
      <c r="F3773" s="102">
        <f t="shared" si="492"/>
        <v>3075.42</v>
      </c>
      <c r="G3773" s="170">
        <f>ROUND(SUM('NOVO HORIZONTE'!G3773),2)</f>
        <v>1</v>
      </c>
      <c r="H3773" s="170">
        <f t="shared" ref="H3773:H3780" si="498">IF(G3773=0,0,F3773)</f>
        <v>3075.42</v>
      </c>
      <c r="I3773" s="184">
        <f t="shared" ref="I3773:I3780" si="499">IF(ISBLANK(G3773),0,ROUND(G3773*H3773,2))</f>
        <v>3075.42</v>
      </c>
      <c r="J3773" s="142"/>
      <c r="K3773" s="146"/>
      <c r="L3773" s="7" t="str">
        <f t="shared" ref="L3773:L3780" si="500">IF(K3773="X","x",IF(K3773="xx","x",IF(I3773&gt;0,"x","")))</f>
        <v>x</v>
      </c>
      <c r="M3773" s="7" t="str">
        <f t="shared" ref="M3773:M3780" si="501">IF(K3773="X","x",IF(K3773="xx","x",IF(I3773&gt;0,"x","")))</f>
        <v>x</v>
      </c>
      <c r="N3773" s="7" t="str">
        <f t="shared" ref="N3773:N3780" si="502">M3773</f>
        <v>x</v>
      </c>
      <c r="O3773" s="144"/>
      <c r="P3773" s="355"/>
      <c r="Q3773" s="362">
        <f>SUM('NOVO HORIZONTE'!I3773)</f>
        <v>3075.42</v>
      </c>
      <c r="R3773" s="363">
        <f t="shared" si="496"/>
        <v>0</v>
      </c>
      <c r="S3773" s="153">
        <f t="shared" si="490"/>
        <v>0</v>
      </c>
      <c r="T3773" s="364"/>
    </row>
    <row r="3774" ht="33.75" hidden="1" spans="1:20">
      <c r="A3774" s="366" t="s">
        <v>457</v>
      </c>
      <c r="B3774" s="392" t="s">
        <v>3980</v>
      </c>
      <c r="C3774" s="368" t="s">
        <v>3981</v>
      </c>
      <c r="D3774" s="392" t="s">
        <v>279</v>
      </c>
      <c r="E3774" s="370">
        <v>580.3</v>
      </c>
      <c r="F3774" s="96">
        <f t="shared" si="492"/>
        <v>712.26</v>
      </c>
      <c r="G3774" s="107">
        <f>ROUND(SUM('NOVO HORIZONTE'!G3774),2)</f>
        <v>0</v>
      </c>
      <c r="H3774" s="107">
        <f t="shared" si="498"/>
        <v>0</v>
      </c>
      <c r="I3774" s="184">
        <f t="shared" si="499"/>
        <v>0</v>
      </c>
      <c r="J3774" s="142"/>
      <c r="K3774" s="146"/>
      <c r="L3774" s="7" t="str">
        <f t="shared" si="500"/>
        <v/>
      </c>
      <c r="M3774" s="7" t="str">
        <f t="shared" si="501"/>
        <v/>
      </c>
      <c r="N3774" s="7" t="str">
        <f t="shared" si="502"/>
        <v/>
      </c>
      <c r="O3774" s="144"/>
      <c r="P3774" s="355"/>
      <c r="Q3774" s="362">
        <f>SUM('NOVO HORIZONTE'!I3774)</f>
        <v>0</v>
      </c>
      <c r="R3774" s="363">
        <f t="shared" si="496"/>
        <v>0</v>
      </c>
      <c r="S3774" s="153">
        <f t="shared" si="490"/>
        <v>0</v>
      </c>
      <c r="T3774" s="364"/>
    </row>
    <row r="3775" ht="12.75" hidden="1" spans="1:20">
      <c r="A3775" s="366" t="s">
        <v>457</v>
      </c>
      <c r="B3775" s="392"/>
      <c r="C3775" s="368" t="s">
        <v>3982</v>
      </c>
      <c r="D3775" s="392" t="s">
        <v>279</v>
      </c>
      <c r="E3775" s="370">
        <v>164.01</v>
      </c>
      <c r="F3775" s="102">
        <f t="shared" si="492"/>
        <v>201.31</v>
      </c>
      <c r="G3775" s="170">
        <f>ROUND(SUM('NOVO HORIZONTE'!G3775),2)</f>
        <v>0</v>
      </c>
      <c r="H3775" s="170">
        <f t="shared" si="498"/>
        <v>0</v>
      </c>
      <c r="I3775" s="184">
        <f t="shared" si="499"/>
        <v>0</v>
      </c>
      <c r="J3775" s="142"/>
      <c r="K3775" s="146"/>
      <c r="L3775" s="7" t="str">
        <f t="shared" si="500"/>
        <v/>
      </c>
      <c r="M3775" s="7" t="str">
        <f t="shared" si="501"/>
        <v/>
      </c>
      <c r="N3775" s="7" t="str">
        <f t="shared" si="502"/>
        <v/>
      </c>
      <c r="O3775" s="144"/>
      <c r="P3775" s="355"/>
      <c r="Q3775" s="362">
        <f>SUM('NOVO HORIZONTE'!I3775)</f>
        <v>0</v>
      </c>
      <c r="R3775" s="363">
        <f t="shared" si="496"/>
        <v>0</v>
      </c>
      <c r="S3775" s="153">
        <f t="shared" si="490"/>
        <v>0</v>
      </c>
      <c r="T3775" s="364"/>
    </row>
    <row r="3776" ht="22.5" hidden="1" spans="1:20">
      <c r="A3776" s="366" t="s">
        <v>457</v>
      </c>
      <c r="B3776" s="392"/>
      <c r="C3776" s="368" t="s">
        <v>3983</v>
      </c>
      <c r="D3776" s="392" t="s">
        <v>279</v>
      </c>
      <c r="E3776" s="370">
        <v>102.06</v>
      </c>
      <c r="F3776" s="102">
        <f t="shared" si="492"/>
        <v>125.27</v>
      </c>
      <c r="G3776" s="170">
        <f>ROUND(SUM('NOVO HORIZONTE'!G3776),2)</f>
        <v>0</v>
      </c>
      <c r="H3776" s="170">
        <f t="shared" si="498"/>
        <v>0</v>
      </c>
      <c r="I3776" s="184">
        <f t="shared" si="499"/>
        <v>0</v>
      </c>
      <c r="J3776" s="142"/>
      <c r="K3776" s="146"/>
      <c r="L3776" s="7" t="str">
        <f t="shared" si="500"/>
        <v/>
      </c>
      <c r="M3776" s="7" t="str">
        <f t="shared" si="501"/>
        <v/>
      </c>
      <c r="N3776" s="7" t="str">
        <f t="shared" si="502"/>
        <v/>
      </c>
      <c r="O3776" s="144"/>
      <c r="P3776" s="355"/>
      <c r="Q3776" s="362">
        <f>SUM('NOVO HORIZONTE'!I3776)</f>
        <v>0</v>
      </c>
      <c r="R3776" s="363">
        <f t="shared" si="496"/>
        <v>0</v>
      </c>
      <c r="S3776" s="153">
        <f t="shared" si="490"/>
        <v>0</v>
      </c>
      <c r="T3776" s="364"/>
    </row>
    <row r="3777" ht="22.5" hidden="1" spans="1:20">
      <c r="A3777" s="366" t="s">
        <v>457</v>
      </c>
      <c r="B3777" s="392"/>
      <c r="C3777" s="368" t="s">
        <v>3984</v>
      </c>
      <c r="D3777" s="392" t="s">
        <v>279</v>
      </c>
      <c r="E3777" s="370">
        <v>502.38</v>
      </c>
      <c r="F3777" s="102">
        <f t="shared" si="492"/>
        <v>616.62</v>
      </c>
      <c r="G3777" s="170">
        <f>ROUND(SUM('NOVO HORIZONTE'!G3777),2)</f>
        <v>0</v>
      </c>
      <c r="H3777" s="170">
        <f t="shared" si="498"/>
        <v>0</v>
      </c>
      <c r="I3777" s="184">
        <f t="shared" si="499"/>
        <v>0</v>
      </c>
      <c r="J3777" s="142"/>
      <c r="K3777" s="146"/>
      <c r="L3777" s="7" t="str">
        <f t="shared" si="500"/>
        <v/>
      </c>
      <c r="M3777" s="7" t="str">
        <f t="shared" si="501"/>
        <v/>
      </c>
      <c r="N3777" s="7" t="str">
        <f t="shared" si="502"/>
        <v/>
      </c>
      <c r="O3777" s="144"/>
      <c r="P3777" s="355"/>
      <c r="Q3777" s="362">
        <f>SUM('NOVO HORIZONTE'!I3777)</f>
        <v>0</v>
      </c>
      <c r="R3777" s="363">
        <f t="shared" si="496"/>
        <v>0</v>
      </c>
      <c r="S3777" s="153">
        <f t="shared" si="490"/>
        <v>0</v>
      </c>
      <c r="T3777" s="364"/>
    </row>
    <row r="3778" ht="22.5" hidden="1" spans="1:20">
      <c r="A3778" s="366" t="s">
        <v>457</v>
      </c>
      <c r="B3778" s="392"/>
      <c r="C3778" s="368" t="s">
        <v>3985</v>
      </c>
      <c r="D3778" s="392" t="s">
        <v>279</v>
      </c>
      <c r="E3778" s="370">
        <v>1858.16</v>
      </c>
      <c r="F3778" s="102">
        <f t="shared" si="492"/>
        <v>2280.71</v>
      </c>
      <c r="G3778" s="170">
        <f>ROUND(SUM('NOVO HORIZONTE'!G3778),2)</f>
        <v>0</v>
      </c>
      <c r="H3778" s="170">
        <f t="shared" si="498"/>
        <v>0</v>
      </c>
      <c r="I3778" s="184">
        <f t="shared" si="499"/>
        <v>0</v>
      </c>
      <c r="J3778" s="142"/>
      <c r="K3778" s="146"/>
      <c r="L3778" s="7" t="str">
        <f t="shared" si="500"/>
        <v/>
      </c>
      <c r="M3778" s="7" t="str">
        <f t="shared" si="501"/>
        <v/>
      </c>
      <c r="N3778" s="7" t="str">
        <f t="shared" si="502"/>
        <v/>
      </c>
      <c r="O3778" s="144"/>
      <c r="P3778" s="355"/>
      <c r="Q3778" s="362">
        <f>SUM('NOVO HORIZONTE'!I3778)</f>
        <v>0</v>
      </c>
      <c r="R3778" s="363">
        <f t="shared" si="496"/>
        <v>0</v>
      </c>
      <c r="S3778" s="153">
        <f t="shared" si="490"/>
        <v>0</v>
      </c>
      <c r="T3778" s="364"/>
    </row>
    <row r="3779" ht="22.5" hidden="1" spans="1:20">
      <c r="A3779" s="163">
        <v>93358</v>
      </c>
      <c r="B3779" s="223" t="s">
        <v>252</v>
      </c>
      <c r="C3779" s="165" t="s">
        <v>3986</v>
      </c>
      <c r="D3779" s="166" t="s">
        <v>239</v>
      </c>
      <c r="E3779" s="95">
        <v>99.37</v>
      </c>
      <c r="F3779" s="102">
        <f t="shared" si="492"/>
        <v>121.97</v>
      </c>
      <c r="G3779" s="170">
        <f>ROUND(SUM('NOVO HORIZONTE'!G3779),2)</f>
        <v>0</v>
      </c>
      <c r="H3779" s="170">
        <f t="shared" si="498"/>
        <v>0</v>
      </c>
      <c r="I3779" s="184">
        <f t="shared" si="499"/>
        <v>0</v>
      </c>
      <c r="J3779" s="142"/>
      <c r="K3779" s="146"/>
      <c r="L3779" s="7" t="str">
        <f t="shared" si="500"/>
        <v/>
      </c>
      <c r="M3779" s="7" t="str">
        <f t="shared" si="501"/>
        <v/>
      </c>
      <c r="N3779" s="7" t="str">
        <f t="shared" si="502"/>
        <v/>
      </c>
      <c r="O3779" s="144"/>
      <c r="P3779" s="355"/>
      <c r="Q3779" s="362">
        <f>SUM('NOVO HORIZONTE'!I3779)</f>
        <v>0</v>
      </c>
      <c r="R3779" s="363">
        <f t="shared" si="496"/>
        <v>0</v>
      </c>
      <c r="S3779" s="153">
        <f t="shared" si="490"/>
        <v>0</v>
      </c>
      <c r="T3779" s="364"/>
    </row>
    <row r="3780" ht="12.75" hidden="1" spans="1:20">
      <c r="A3780" s="163">
        <v>96995</v>
      </c>
      <c r="B3780" s="223" t="s">
        <v>252</v>
      </c>
      <c r="C3780" s="165" t="s">
        <v>3987</v>
      </c>
      <c r="D3780" s="166" t="s">
        <v>239</v>
      </c>
      <c r="E3780" s="95">
        <v>60.25</v>
      </c>
      <c r="F3780" s="102">
        <f t="shared" si="492"/>
        <v>73.95</v>
      </c>
      <c r="G3780" s="170">
        <f>ROUND(SUM('NOVO HORIZONTE'!G3780),2)</f>
        <v>0</v>
      </c>
      <c r="H3780" s="170">
        <f t="shared" si="498"/>
        <v>0</v>
      </c>
      <c r="I3780" s="184">
        <f t="shared" si="499"/>
        <v>0</v>
      </c>
      <c r="J3780" s="142"/>
      <c r="K3780" s="146"/>
      <c r="L3780" s="7" t="str">
        <f t="shared" si="500"/>
        <v/>
      </c>
      <c r="M3780" s="7" t="str">
        <f t="shared" si="501"/>
        <v/>
      </c>
      <c r="N3780" s="7" t="str">
        <f t="shared" si="502"/>
        <v/>
      </c>
      <c r="O3780" s="144"/>
      <c r="P3780" s="355"/>
      <c r="Q3780" s="362">
        <f>SUM('NOVO HORIZONTE'!I3780)</f>
        <v>0</v>
      </c>
      <c r="R3780" s="363">
        <f t="shared" si="496"/>
        <v>0</v>
      </c>
      <c r="S3780" s="153">
        <f t="shared" si="490"/>
        <v>0</v>
      </c>
      <c r="T3780" s="364"/>
    </row>
    <row r="3781" ht="12.75" spans="1:20">
      <c r="A3781" s="366" t="s">
        <v>3988</v>
      </c>
      <c r="B3781" s="388" t="s">
        <v>457</v>
      </c>
      <c r="C3781" s="368" t="s">
        <v>3989</v>
      </c>
      <c r="D3781" s="369" t="s">
        <v>2288</v>
      </c>
      <c r="E3781" s="370">
        <v>191.23</v>
      </c>
      <c r="F3781" s="102">
        <f t="shared" si="492"/>
        <v>234.72</v>
      </c>
      <c r="G3781" s="170">
        <f>ROUND(SUM('NOVO HORIZONTE'!G3781),2)</f>
        <v>1</v>
      </c>
      <c r="H3781" s="170">
        <f t="shared" si="497"/>
        <v>234.72</v>
      </c>
      <c r="I3781" s="184">
        <f t="shared" si="493"/>
        <v>234.72</v>
      </c>
      <c r="J3781" s="142"/>
      <c r="K3781" s="146"/>
      <c r="L3781" s="7" t="str">
        <f t="shared" si="494"/>
        <v>x</v>
      </c>
      <c r="M3781" s="7" t="str">
        <f t="shared" si="495"/>
        <v>x</v>
      </c>
      <c r="N3781" s="7" t="str">
        <f t="shared" si="491"/>
        <v>x</v>
      </c>
      <c r="O3781" s="140" t="s">
        <v>230</v>
      </c>
      <c r="P3781" s="355"/>
      <c r="Q3781" s="362">
        <f>SUM('NOVO HORIZONTE'!I3781)</f>
        <v>234.72</v>
      </c>
      <c r="R3781" s="363">
        <f t="shared" si="496"/>
        <v>0</v>
      </c>
      <c r="S3781" s="153">
        <f t="shared" si="490"/>
        <v>0</v>
      </c>
      <c r="T3781" s="364"/>
    </row>
    <row r="3782" ht="22.5" spans="1:20">
      <c r="A3782" s="366" t="s">
        <v>3990</v>
      </c>
      <c r="B3782" s="388" t="s">
        <v>457</v>
      </c>
      <c r="C3782" s="368" t="s">
        <v>3991</v>
      </c>
      <c r="D3782" s="369" t="s">
        <v>2288</v>
      </c>
      <c r="E3782" s="370">
        <v>1157.99</v>
      </c>
      <c r="F3782" s="102">
        <f t="shared" si="492"/>
        <v>1421.32</v>
      </c>
      <c r="G3782" s="170">
        <f>ROUND(SUM('NOVO HORIZONTE'!G3782),2)</f>
        <v>18</v>
      </c>
      <c r="H3782" s="170">
        <f t="shared" si="497"/>
        <v>1421.32</v>
      </c>
      <c r="I3782" s="184">
        <f t="shared" si="493"/>
        <v>25583.76</v>
      </c>
      <c r="J3782" s="142"/>
      <c r="K3782" s="146"/>
      <c r="L3782" s="7" t="str">
        <f t="shared" si="494"/>
        <v>x</v>
      </c>
      <c r="M3782" s="7" t="str">
        <f t="shared" si="495"/>
        <v>x</v>
      </c>
      <c r="N3782" s="7" t="str">
        <f t="shared" si="491"/>
        <v>x</v>
      </c>
      <c r="O3782" s="140" t="s">
        <v>230</v>
      </c>
      <c r="P3782" s="355"/>
      <c r="Q3782" s="362">
        <f>SUM('NOVO HORIZONTE'!I3782)</f>
        <v>25583.76</v>
      </c>
      <c r="R3782" s="363">
        <f t="shared" si="496"/>
        <v>0</v>
      </c>
      <c r="S3782" s="153">
        <f t="shared" si="490"/>
        <v>0</v>
      </c>
      <c r="T3782" s="364"/>
    </row>
    <row r="3783" ht="22.5" spans="1:20">
      <c r="A3783" s="366" t="s">
        <v>3992</v>
      </c>
      <c r="B3783" s="388" t="s">
        <v>457</v>
      </c>
      <c r="C3783" s="368" t="s">
        <v>3993</v>
      </c>
      <c r="D3783" s="369" t="s">
        <v>2288</v>
      </c>
      <c r="E3783" s="370">
        <v>2435.98</v>
      </c>
      <c r="F3783" s="102">
        <f t="shared" si="492"/>
        <v>2989.92</v>
      </c>
      <c r="G3783" s="170">
        <f>ROUND(SUM('NOVO HORIZONTE'!G3783),2)</f>
        <v>6</v>
      </c>
      <c r="H3783" s="170">
        <f t="shared" si="497"/>
        <v>2989.92</v>
      </c>
      <c r="I3783" s="184">
        <f t="shared" si="493"/>
        <v>17939.52</v>
      </c>
      <c r="J3783" s="142"/>
      <c r="K3783" s="146"/>
      <c r="L3783" s="7" t="str">
        <f t="shared" si="494"/>
        <v>x</v>
      </c>
      <c r="M3783" s="7" t="str">
        <f t="shared" si="495"/>
        <v>x</v>
      </c>
      <c r="N3783" s="7" t="str">
        <f t="shared" si="491"/>
        <v>x</v>
      </c>
      <c r="O3783" s="140" t="s">
        <v>230</v>
      </c>
      <c r="P3783" s="355"/>
      <c r="Q3783" s="362">
        <f>SUM('NOVO HORIZONTE'!I3783)</f>
        <v>17939.52</v>
      </c>
      <c r="R3783" s="363">
        <f t="shared" si="496"/>
        <v>0</v>
      </c>
      <c r="S3783" s="153">
        <f t="shared" si="490"/>
        <v>0</v>
      </c>
      <c r="T3783" s="364"/>
    </row>
    <row r="3784" ht="23.25" spans="1:20">
      <c r="A3784" s="366" t="s">
        <v>3994</v>
      </c>
      <c r="B3784" s="388" t="s">
        <v>457</v>
      </c>
      <c r="C3784" s="368" t="s">
        <v>3995</v>
      </c>
      <c r="D3784" s="369" t="s">
        <v>2288</v>
      </c>
      <c r="E3784" s="370">
        <v>120.23</v>
      </c>
      <c r="F3784" s="102">
        <f t="shared" si="492"/>
        <v>147.57</v>
      </c>
      <c r="G3784" s="170">
        <f>ROUND(SUM('NOVO HORIZONTE'!G3784),2)</f>
        <v>24</v>
      </c>
      <c r="H3784" s="170">
        <f t="shared" si="497"/>
        <v>147.57</v>
      </c>
      <c r="I3784" s="184">
        <f t="shared" si="493"/>
        <v>3541.68</v>
      </c>
      <c r="J3784" s="142"/>
      <c r="K3784" s="146"/>
      <c r="L3784" s="7" t="str">
        <f t="shared" si="494"/>
        <v>x</v>
      </c>
      <c r="M3784" s="7" t="str">
        <f t="shared" si="495"/>
        <v>x</v>
      </c>
      <c r="N3784" s="7" t="str">
        <f t="shared" si="491"/>
        <v>x</v>
      </c>
      <c r="O3784" s="140" t="s">
        <v>230</v>
      </c>
      <c r="P3784" s="355"/>
      <c r="Q3784" s="362">
        <f>SUM('NOVO HORIZONTE'!I3784)</f>
        <v>3541.68</v>
      </c>
      <c r="R3784" s="363">
        <f t="shared" si="496"/>
        <v>0</v>
      </c>
      <c r="S3784" s="153">
        <f t="shared" si="490"/>
        <v>0</v>
      </c>
      <c r="T3784" s="364"/>
    </row>
    <row r="3785" ht="22.5" hidden="1" spans="1:20">
      <c r="A3785" s="366" t="s">
        <v>3996</v>
      </c>
      <c r="B3785" s="388" t="s">
        <v>457</v>
      </c>
      <c r="C3785" s="368" t="s">
        <v>3997</v>
      </c>
      <c r="D3785" s="369" t="s">
        <v>2288</v>
      </c>
      <c r="E3785" s="370">
        <v>1975.93</v>
      </c>
      <c r="F3785" s="102">
        <f t="shared" si="492"/>
        <v>2425.26</v>
      </c>
      <c r="G3785" s="170">
        <f>ROUND(SUM('NOVO HORIZONTE'!G3785),2)</f>
        <v>0</v>
      </c>
      <c r="H3785" s="170">
        <f t="shared" si="497"/>
        <v>0</v>
      </c>
      <c r="I3785" s="184">
        <f t="shared" si="493"/>
        <v>0</v>
      </c>
      <c r="J3785" s="142"/>
      <c r="K3785" s="146"/>
      <c r="L3785" s="7" t="str">
        <f t="shared" si="494"/>
        <v/>
      </c>
      <c r="M3785" s="7" t="str">
        <f t="shared" si="495"/>
        <v/>
      </c>
      <c r="N3785" s="7" t="str">
        <f t="shared" si="491"/>
        <v/>
      </c>
      <c r="O3785" s="140" t="s">
        <v>230</v>
      </c>
      <c r="P3785" s="355"/>
      <c r="Q3785" s="362">
        <f>SUM('NOVO HORIZONTE'!I3785)</f>
        <v>0</v>
      </c>
      <c r="R3785" s="363">
        <f t="shared" si="496"/>
        <v>0</v>
      </c>
      <c r="S3785" s="153">
        <f t="shared" si="490"/>
        <v>0</v>
      </c>
      <c r="T3785" s="364"/>
    </row>
    <row r="3786" ht="22.5" hidden="1" spans="1:20">
      <c r="A3786" s="366" t="s">
        <v>3998</v>
      </c>
      <c r="B3786" s="388" t="s">
        <v>457</v>
      </c>
      <c r="C3786" s="368" t="s">
        <v>3999</v>
      </c>
      <c r="D3786" s="369" t="s">
        <v>2288</v>
      </c>
      <c r="E3786" s="370">
        <v>1292.4</v>
      </c>
      <c r="F3786" s="102">
        <f t="shared" si="492"/>
        <v>1586.29</v>
      </c>
      <c r="G3786" s="170">
        <f>ROUND(SUM('NOVO HORIZONTE'!G3786),2)</f>
        <v>0</v>
      </c>
      <c r="H3786" s="170">
        <f t="shared" si="497"/>
        <v>0</v>
      </c>
      <c r="I3786" s="184">
        <f t="shared" si="493"/>
        <v>0</v>
      </c>
      <c r="J3786" s="142"/>
      <c r="K3786" s="146"/>
      <c r="L3786" s="7" t="str">
        <f t="shared" si="494"/>
        <v/>
      </c>
      <c r="M3786" s="7" t="str">
        <f t="shared" si="495"/>
        <v/>
      </c>
      <c r="N3786" s="7" t="str">
        <f t="shared" si="491"/>
        <v/>
      </c>
      <c r="O3786" s="140" t="s">
        <v>230</v>
      </c>
      <c r="P3786" s="355"/>
      <c r="Q3786" s="362">
        <f>SUM('NOVO HORIZONTE'!I3786)</f>
        <v>0</v>
      </c>
      <c r="R3786" s="363">
        <f t="shared" si="496"/>
        <v>0</v>
      </c>
      <c r="S3786" s="153">
        <f t="shared" si="490"/>
        <v>0</v>
      </c>
      <c r="T3786" s="364"/>
    </row>
    <row r="3787" ht="12.75" hidden="1" spans="1:20">
      <c r="A3787" s="366" t="s">
        <v>4000</v>
      </c>
      <c r="B3787" s="388" t="s">
        <v>457</v>
      </c>
      <c r="C3787" s="368" t="s">
        <v>4001</v>
      </c>
      <c r="D3787" s="369" t="s">
        <v>2288</v>
      </c>
      <c r="E3787" s="370">
        <v>48.41</v>
      </c>
      <c r="F3787" s="102">
        <f t="shared" si="492"/>
        <v>59.42</v>
      </c>
      <c r="G3787" s="170">
        <f>ROUND(SUM('NOVO HORIZONTE'!G3787),2)</f>
        <v>0</v>
      </c>
      <c r="H3787" s="170">
        <f t="shared" si="497"/>
        <v>0</v>
      </c>
      <c r="I3787" s="184">
        <f t="shared" si="493"/>
        <v>0</v>
      </c>
      <c r="J3787" s="142"/>
      <c r="K3787" s="146"/>
      <c r="L3787" s="7" t="str">
        <f t="shared" si="494"/>
        <v/>
      </c>
      <c r="M3787" s="7" t="str">
        <f t="shared" si="495"/>
        <v/>
      </c>
      <c r="N3787" s="7" t="str">
        <f t="shared" si="491"/>
        <v/>
      </c>
      <c r="O3787" s="140" t="s">
        <v>230</v>
      </c>
      <c r="P3787" s="355"/>
      <c r="Q3787" s="362">
        <f>SUM('NOVO HORIZONTE'!I3787)</f>
        <v>0</v>
      </c>
      <c r="R3787" s="363">
        <f t="shared" si="496"/>
        <v>0</v>
      </c>
      <c r="S3787" s="153">
        <f t="shared" si="490"/>
        <v>0</v>
      </c>
      <c r="T3787" s="364"/>
    </row>
    <row r="3788" ht="22.5" hidden="1" spans="1:20">
      <c r="A3788" s="366" t="s">
        <v>4002</v>
      </c>
      <c r="B3788" s="388" t="s">
        <v>457</v>
      </c>
      <c r="C3788" s="368" t="s">
        <v>4003</v>
      </c>
      <c r="D3788" s="369" t="s">
        <v>2288</v>
      </c>
      <c r="E3788" s="370">
        <v>1361.37</v>
      </c>
      <c r="F3788" s="102">
        <f t="shared" si="492"/>
        <v>1670.95</v>
      </c>
      <c r="G3788" s="170">
        <f>ROUND(SUM('NOVO HORIZONTE'!G3788),2)</f>
        <v>0</v>
      </c>
      <c r="H3788" s="170">
        <f t="shared" si="497"/>
        <v>0</v>
      </c>
      <c r="I3788" s="184">
        <f t="shared" si="493"/>
        <v>0</v>
      </c>
      <c r="J3788" s="142"/>
      <c r="K3788" s="146"/>
      <c r="L3788" s="7" t="str">
        <f t="shared" si="494"/>
        <v/>
      </c>
      <c r="M3788" s="7" t="str">
        <f t="shared" si="495"/>
        <v/>
      </c>
      <c r="N3788" s="7" t="str">
        <f t="shared" si="491"/>
        <v/>
      </c>
      <c r="O3788" s="140" t="s">
        <v>230</v>
      </c>
      <c r="P3788" s="355"/>
      <c r="Q3788" s="362">
        <f>SUM('NOVO HORIZONTE'!I3788)</f>
        <v>0</v>
      </c>
      <c r="R3788" s="363">
        <f t="shared" si="496"/>
        <v>0</v>
      </c>
      <c r="S3788" s="153">
        <f t="shared" si="490"/>
        <v>0</v>
      </c>
      <c r="T3788" s="364"/>
    </row>
    <row r="3789" ht="22.5" hidden="1" spans="1:20">
      <c r="A3789" s="366" t="s">
        <v>4004</v>
      </c>
      <c r="B3789" s="388" t="s">
        <v>457</v>
      </c>
      <c r="C3789" s="368" t="s">
        <v>4005</v>
      </c>
      <c r="D3789" s="369" t="s">
        <v>2288</v>
      </c>
      <c r="E3789" s="370">
        <v>2208</v>
      </c>
      <c r="F3789" s="102">
        <f t="shared" si="492"/>
        <v>2710.1</v>
      </c>
      <c r="G3789" s="170">
        <f>ROUND(SUM('NOVO HORIZONTE'!G3789),2)</f>
        <v>0</v>
      </c>
      <c r="H3789" s="170">
        <f t="shared" si="497"/>
        <v>0</v>
      </c>
      <c r="I3789" s="184">
        <f t="shared" si="493"/>
        <v>0</v>
      </c>
      <c r="J3789" s="142"/>
      <c r="K3789" s="146"/>
      <c r="L3789" s="7" t="str">
        <f t="shared" si="494"/>
        <v/>
      </c>
      <c r="M3789" s="7" t="str">
        <f t="shared" si="495"/>
        <v/>
      </c>
      <c r="N3789" s="7" t="str">
        <f t="shared" si="491"/>
        <v/>
      </c>
      <c r="O3789" s="140" t="s">
        <v>230</v>
      </c>
      <c r="P3789" s="355"/>
      <c r="Q3789" s="362">
        <f>SUM('NOVO HORIZONTE'!I3789)</f>
        <v>0</v>
      </c>
      <c r="R3789" s="363">
        <f t="shared" si="496"/>
        <v>0</v>
      </c>
      <c r="S3789" s="153">
        <f t="shared" si="490"/>
        <v>0</v>
      </c>
      <c r="T3789" s="364"/>
    </row>
    <row r="3790" ht="22.5" hidden="1" spans="1:20">
      <c r="A3790" s="366" t="s">
        <v>4006</v>
      </c>
      <c r="B3790" s="388" t="s">
        <v>457</v>
      </c>
      <c r="C3790" s="368" t="s">
        <v>4007</v>
      </c>
      <c r="D3790" s="369" t="s">
        <v>2288</v>
      </c>
      <c r="E3790" s="370">
        <v>2407.8</v>
      </c>
      <c r="F3790" s="102">
        <f t="shared" si="492"/>
        <v>2955.33</v>
      </c>
      <c r="G3790" s="170">
        <f>ROUND(SUM('NOVO HORIZONTE'!G3790),2)</f>
        <v>0</v>
      </c>
      <c r="H3790" s="170">
        <f t="shared" si="497"/>
        <v>0</v>
      </c>
      <c r="I3790" s="184">
        <f t="shared" si="493"/>
        <v>0</v>
      </c>
      <c r="J3790" s="142"/>
      <c r="K3790" s="146"/>
      <c r="L3790" s="7" t="str">
        <f t="shared" si="494"/>
        <v/>
      </c>
      <c r="M3790" s="7" t="str">
        <f t="shared" si="495"/>
        <v/>
      </c>
      <c r="N3790" s="7" t="str">
        <f t="shared" si="491"/>
        <v/>
      </c>
      <c r="O3790" s="140" t="s">
        <v>230</v>
      </c>
      <c r="P3790" s="355"/>
      <c r="Q3790" s="362">
        <f>SUM('NOVO HORIZONTE'!I3790)</f>
        <v>0</v>
      </c>
      <c r="R3790" s="363">
        <f t="shared" si="496"/>
        <v>0</v>
      </c>
      <c r="S3790" s="153">
        <f t="shared" si="490"/>
        <v>0</v>
      </c>
      <c r="T3790" s="364"/>
    </row>
    <row r="3791" ht="22.5" hidden="1" spans="1:20">
      <c r="A3791" s="366" t="s">
        <v>4008</v>
      </c>
      <c r="B3791" s="388" t="s">
        <v>457</v>
      </c>
      <c r="C3791" s="368" t="s">
        <v>4009</v>
      </c>
      <c r="D3791" s="369" t="s">
        <v>2288</v>
      </c>
      <c r="E3791" s="370">
        <v>2676.51</v>
      </c>
      <c r="F3791" s="102">
        <f t="shared" si="492"/>
        <v>3285.15</v>
      </c>
      <c r="G3791" s="170">
        <f>ROUND(SUM('NOVO HORIZONTE'!G3791),2)</f>
        <v>0</v>
      </c>
      <c r="H3791" s="170">
        <f t="shared" si="497"/>
        <v>0</v>
      </c>
      <c r="I3791" s="184">
        <f t="shared" si="493"/>
        <v>0</v>
      </c>
      <c r="J3791" s="142"/>
      <c r="K3791" s="146"/>
      <c r="L3791" s="7" t="str">
        <f t="shared" si="494"/>
        <v/>
      </c>
      <c r="M3791" s="7" t="str">
        <f t="shared" si="495"/>
        <v/>
      </c>
      <c r="N3791" s="7" t="str">
        <f t="shared" si="491"/>
        <v/>
      </c>
      <c r="O3791" s="140" t="s">
        <v>230</v>
      </c>
      <c r="P3791" s="355"/>
      <c r="Q3791" s="362">
        <f>SUM('NOVO HORIZONTE'!I3791)</f>
        <v>0</v>
      </c>
      <c r="R3791" s="363">
        <f t="shared" si="496"/>
        <v>0</v>
      </c>
      <c r="S3791" s="153">
        <f t="shared" si="490"/>
        <v>0</v>
      </c>
      <c r="T3791" s="364"/>
    </row>
    <row r="3792" ht="12.75" hidden="1" spans="1:20">
      <c r="A3792" s="366" t="s">
        <v>4010</v>
      </c>
      <c r="B3792" s="388" t="s">
        <v>457</v>
      </c>
      <c r="C3792" s="368" t="s">
        <v>4011</v>
      </c>
      <c r="D3792" s="369" t="s">
        <v>263</v>
      </c>
      <c r="E3792" s="370">
        <v>9.61</v>
      </c>
      <c r="F3792" s="102">
        <f t="shared" si="492"/>
        <v>11.8</v>
      </c>
      <c r="G3792" s="170">
        <f>ROUND(SUM('NOVO HORIZONTE'!G3792),2)</f>
        <v>0</v>
      </c>
      <c r="H3792" s="170">
        <f t="shared" si="497"/>
        <v>0</v>
      </c>
      <c r="I3792" s="184">
        <f t="shared" si="493"/>
        <v>0</v>
      </c>
      <c r="J3792" s="142"/>
      <c r="K3792" s="146"/>
      <c r="L3792" s="7" t="str">
        <f t="shared" si="494"/>
        <v/>
      </c>
      <c r="M3792" s="7" t="str">
        <f t="shared" si="495"/>
        <v/>
      </c>
      <c r="N3792" s="7" t="str">
        <f t="shared" si="491"/>
        <v/>
      </c>
      <c r="O3792" s="140" t="s">
        <v>230</v>
      </c>
      <c r="P3792" s="355"/>
      <c r="Q3792" s="362">
        <f>SUM('NOVO HORIZONTE'!I3792)</f>
        <v>0</v>
      </c>
      <c r="R3792" s="363">
        <f t="shared" si="496"/>
        <v>0</v>
      </c>
      <c r="S3792" s="153">
        <f t="shared" si="490"/>
        <v>0</v>
      </c>
      <c r="T3792" s="364"/>
    </row>
    <row r="3793" ht="12.75" hidden="1" spans="1:20">
      <c r="A3793" s="366" t="s">
        <v>4012</v>
      </c>
      <c r="B3793" s="388" t="s">
        <v>457</v>
      </c>
      <c r="C3793" s="368" t="s">
        <v>4013</v>
      </c>
      <c r="D3793" s="369" t="s">
        <v>2288</v>
      </c>
      <c r="E3793" s="370">
        <v>11.37</v>
      </c>
      <c r="F3793" s="102">
        <f t="shared" si="492"/>
        <v>13.96</v>
      </c>
      <c r="G3793" s="170">
        <f>ROUND(SUM('NOVO HORIZONTE'!G3793),2)</f>
        <v>0</v>
      </c>
      <c r="H3793" s="170">
        <f t="shared" si="497"/>
        <v>0</v>
      </c>
      <c r="I3793" s="184">
        <f t="shared" si="493"/>
        <v>0</v>
      </c>
      <c r="J3793" s="142"/>
      <c r="K3793" s="146"/>
      <c r="L3793" s="7" t="str">
        <f t="shared" si="494"/>
        <v/>
      </c>
      <c r="M3793" s="7" t="str">
        <f t="shared" si="495"/>
        <v/>
      </c>
      <c r="N3793" s="7" t="str">
        <f t="shared" si="491"/>
        <v/>
      </c>
      <c r="O3793" s="140" t="s">
        <v>230</v>
      </c>
      <c r="P3793" s="355"/>
      <c r="Q3793" s="362">
        <f>SUM('NOVO HORIZONTE'!I3793)</f>
        <v>0</v>
      </c>
      <c r="R3793" s="363">
        <f t="shared" si="496"/>
        <v>0</v>
      </c>
      <c r="S3793" s="153">
        <f t="shared" si="490"/>
        <v>0</v>
      </c>
      <c r="T3793" s="364"/>
    </row>
    <row r="3794" ht="22.5" hidden="1" spans="1:20">
      <c r="A3794" s="366" t="s">
        <v>4014</v>
      </c>
      <c r="B3794" s="388" t="s">
        <v>457</v>
      </c>
      <c r="C3794" s="368" t="s">
        <v>4015</v>
      </c>
      <c r="D3794" s="369" t="s">
        <v>279</v>
      </c>
      <c r="E3794" s="370">
        <v>331.07</v>
      </c>
      <c r="F3794" s="102">
        <f t="shared" si="492"/>
        <v>406.36</v>
      </c>
      <c r="G3794" s="170">
        <f>ROUND(SUM('NOVO HORIZONTE'!G3794),2)</f>
        <v>0</v>
      </c>
      <c r="H3794" s="170">
        <f t="shared" si="497"/>
        <v>0</v>
      </c>
      <c r="I3794" s="184">
        <f t="shared" si="493"/>
        <v>0</v>
      </c>
      <c r="J3794" s="142"/>
      <c r="K3794" s="146"/>
      <c r="L3794" s="7" t="str">
        <f t="shared" si="494"/>
        <v/>
      </c>
      <c r="M3794" s="7" t="str">
        <f t="shared" si="495"/>
        <v/>
      </c>
      <c r="N3794" s="7" t="str">
        <f t="shared" si="491"/>
        <v/>
      </c>
      <c r="O3794" s="140" t="s">
        <v>230</v>
      </c>
      <c r="P3794" s="355"/>
      <c r="Q3794" s="362">
        <f>SUM('NOVO HORIZONTE'!I3794)</f>
        <v>0</v>
      </c>
      <c r="R3794" s="363">
        <f t="shared" si="496"/>
        <v>0</v>
      </c>
      <c r="S3794" s="153">
        <f t="shared" si="490"/>
        <v>0</v>
      </c>
      <c r="T3794" s="364"/>
    </row>
    <row r="3795" ht="12.75" hidden="1" spans="1:20">
      <c r="A3795" s="366" t="s">
        <v>4016</v>
      </c>
      <c r="B3795" s="388" t="s">
        <v>4017</v>
      </c>
      <c r="C3795" s="368" t="s">
        <v>4018</v>
      </c>
      <c r="D3795" s="369" t="s">
        <v>263</v>
      </c>
      <c r="E3795" s="370">
        <v>6.95</v>
      </c>
      <c r="F3795" s="102">
        <f t="shared" si="492"/>
        <v>8.53</v>
      </c>
      <c r="G3795" s="170">
        <f>ROUND(SUM('NOVO HORIZONTE'!G3795),2)</f>
        <v>0</v>
      </c>
      <c r="H3795" s="170">
        <f t="shared" si="497"/>
        <v>0</v>
      </c>
      <c r="I3795" s="184">
        <f t="shared" si="493"/>
        <v>0</v>
      </c>
      <c r="J3795" s="142"/>
      <c r="K3795" s="146"/>
      <c r="L3795" s="7" t="str">
        <f t="shared" si="494"/>
        <v/>
      </c>
      <c r="M3795" s="7" t="str">
        <f t="shared" si="495"/>
        <v/>
      </c>
      <c r="N3795" s="7" t="str">
        <f t="shared" si="491"/>
        <v/>
      </c>
      <c r="O3795" s="140" t="s">
        <v>230</v>
      </c>
      <c r="P3795" s="355"/>
      <c r="Q3795" s="362">
        <f>SUM('NOVO HORIZONTE'!I3795)</f>
        <v>0</v>
      </c>
      <c r="R3795" s="363">
        <f t="shared" si="496"/>
        <v>0</v>
      </c>
      <c r="S3795" s="153">
        <f t="shared" si="490"/>
        <v>0</v>
      </c>
      <c r="T3795" s="364"/>
    </row>
    <row r="3796" ht="12.75" hidden="1" spans="1:20">
      <c r="A3796" s="366" t="s">
        <v>4019</v>
      </c>
      <c r="B3796" s="388" t="s">
        <v>457</v>
      </c>
      <c r="C3796" s="368" t="s">
        <v>4020</v>
      </c>
      <c r="D3796" s="369" t="s">
        <v>279</v>
      </c>
      <c r="E3796" s="370">
        <v>92.01</v>
      </c>
      <c r="F3796" s="102">
        <f t="shared" si="492"/>
        <v>112.93</v>
      </c>
      <c r="G3796" s="170">
        <f>ROUND(SUM('NOVO HORIZONTE'!G3796),2)</f>
        <v>0</v>
      </c>
      <c r="H3796" s="170">
        <f t="shared" si="497"/>
        <v>0</v>
      </c>
      <c r="I3796" s="184">
        <f t="shared" si="493"/>
        <v>0</v>
      </c>
      <c r="J3796" s="142"/>
      <c r="K3796" s="146"/>
      <c r="L3796" s="7" t="str">
        <f t="shared" si="494"/>
        <v/>
      </c>
      <c r="M3796" s="7" t="str">
        <f t="shared" si="495"/>
        <v/>
      </c>
      <c r="N3796" s="7" t="str">
        <f t="shared" si="491"/>
        <v/>
      </c>
      <c r="O3796" s="140" t="s">
        <v>230</v>
      </c>
      <c r="P3796" s="355"/>
      <c r="Q3796" s="362">
        <f>SUM('NOVO HORIZONTE'!I3796)</f>
        <v>0</v>
      </c>
      <c r="R3796" s="363">
        <f t="shared" si="496"/>
        <v>0</v>
      </c>
      <c r="S3796" s="153">
        <f t="shared" si="490"/>
        <v>0</v>
      </c>
      <c r="T3796" s="364"/>
    </row>
    <row r="3797" ht="22.5" hidden="1" spans="1:20">
      <c r="A3797" s="366" t="s">
        <v>4021</v>
      </c>
      <c r="B3797" s="388" t="s">
        <v>457</v>
      </c>
      <c r="C3797" s="368" t="s">
        <v>4022</v>
      </c>
      <c r="D3797" s="369" t="s">
        <v>2288</v>
      </c>
      <c r="E3797" s="370">
        <v>1097.62</v>
      </c>
      <c r="F3797" s="102">
        <f t="shared" si="492"/>
        <v>1347.22</v>
      </c>
      <c r="G3797" s="170">
        <f>ROUND(SUM('NOVO HORIZONTE'!G3797),2)</f>
        <v>0</v>
      </c>
      <c r="H3797" s="170">
        <f t="shared" si="497"/>
        <v>0</v>
      </c>
      <c r="I3797" s="184">
        <f t="shared" si="493"/>
        <v>0</v>
      </c>
      <c r="J3797" s="142"/>
      <c r="K3797" s="146"/>
      <c r="L3797" s="7" t="str">
        <f t="shared" si="494"/>
        <v/>
      </c>
      <c r="M3797" s="7" t="str">
        <f t="shared" si="495"/>
        <v/>
      </c>
      <c r="N3797" s="7" t="str">
        <f t="shared" si="491"/>
        <v/>
      </c>
      <c r="O3797" s="140" t="s">
        <v>230</v>
      </c>
      <c r="P3797" s="355"/>
      <c r="Q3797" s="362">
        <f>SUM('NOVO HORIZONTE'!I3797)</f>
        <v>0</v>
      </c>
      <c r="R3797" s="363">
        <f t="shared" si="496"/>
        <v>0</v>
      </c>
      <c r="S3797" s="153">
        <f t="shared" si="490"/>
        <v>0</v>
      </c>
      <c r="T3797" s="364"/>
    </row>
    <row r="3798" ht="12.75" hidden="1" spans="1:20">
      <c r="A3798" s="366"/>
      <c r="B3798" s="388"/>
      <c r="C3798" s="368"/>
      <c r="D3798" s="369"/>
      <c r="E3798" s="370"/>
      <c r="F3798" s="102">
        <f t="shared" si="492"/>
        <v>0</v>
      </c>
      <c r="G3798" s="170">
        <f>ROUND(SUM('NOVO HORIZONTE'!G3798),2)</f>
        <v>0</v>
      </c>
      <c r="H3798" s="170">
        <f t="shared" si="497"/>
        <v>0</v>
      </c>
      <c r="I3798" s="184">
        <f t="shared" si="493"/>
        <v>0</v>
      </c>
      <c r="J3798" s="142"/>
      <c r="K3798" s="146"/>
      <c r="L3798" s="7" t="str">
        <f t="shared" si="494"/>
        <v/>
      </c>
      <c r="M3798" s="7" t="str">
        <f t="shared" si="495"/>
        <v/>
      </c>
      <c r="N3798" s="7" t="str">
        <f t="shared" si="491"/>
        <v/>
      </c>
      <c r="O3798" s="140" t="s">
        <v>230</v>
      </c>
      <c r="P3798" s="355"/>
      <c r="Q3798" s="362">
        <f>SUM('NOVO HORIZONTE'!I3798)</f>
        <v>0</v>
      </c>
      <c r="R3798" s="363">
        <f t="shared" si="496"/>
        <v>0</v>
      </c>
      <c r="S3798" s="153">
        <f t="shared" si="490"/>
        <v>0</v>
      </c>
      <c r="T3798" s="364"/>
    </row>
    <row r="3799" ht="13.5" hidden="1" spans="1:20">
      <c r="A3799" s="366"/>
      <c r="B3799" s="388"/>
      <c r="C3799" s="368"/>
      <c r="D3799" s="369"/>
      <c r="E3799" s="370"/>
      <c r="F3799" s="102">
        <f t="shared" si="492"/>
        <v>0</v>
      </c>
      <c r="G3799" s="170">
        <f>ROUND(SUM('NOVO HORIZONTE'!G3799),2)</f>
        <v>0</v>
      </c>
      <c r="H3799" s="170">
        <f t="shared" si="497"/>
        <v>0</v>
      </c>
      <c r="I3799" s="184">
        <f t="shared" si="493"/>
        <v>0</v>
      </c>
      <c r="J3799" s="142"/>
      <c r="K3799" s="146"/>
      <c r="L3799" s="7" t="str">
        <f t="shared" si="494"/>
        <v/>
      </c>
      <c r="M3799" s="7" t="str">
        <f t="shared" si="495"/>
        <v/>
      </c>
      <c r="N3799" s="7" t="str">
        <f t="shared" si="491"/>
        <v/>
      </c>
      <c r="O3799" s="140" t="s">
        <v>230</v>
      </c>
      <c r="P3799" s="355"/>
      <c r="Q3799" s="362">
        <f>SUM('NOVO HORIZONTE'!I3799)</f>
        <v>0</v>
      </c>
      <c r="R3799" s="363">
        <f t="shared" si="496"/>
        <v>0</v>
      </c>
      <c r="S3799" s="153">
        <f t="shared" si="490"/>
        <v>0</v>
      </c>
      <c r="T3799" s="364"/>
    </row>
    <row r="3800" ht="13.5" spans="1:20">
      <c r="A3800" s="84">
        <v>9</v>
      </c>
      <c r="B3800" s="85"/>
      <c r="C3800" s="86" t="s">
        <v>44</v>
      </c>
      <c r="D3800" s="333">
        <v>0</v>
      </c>
      <c r="E3800" s="334"/>
      <c r="F3800" s="89">
        <f t="shared" si="492"/>
        <v>0</v>
      </c>
      <c r="G3800" s="90">
        <f>ROUND(SUM('NOVO HORIZONTE'!G3800),2)</f>
        <v>0</v>
      </c>
      <c r="H3800" s="90">
        <f t="shared" si="497"/>
        <v>0</v>
      </c>
      <c r="I3800" s="136">
        <f t="shared" si="493"/>
        <v>0</v>
      </c>
      <c r="J3800" s="137">
        <f>SUM(I3802:I5999)</f>
        <v>22896.51</v>
      </c>
      <c r="K3800" s="145" t="str">
        <f>IF(J3800&gt;0,"X","")</f>
        <v>X</v>
      </c>
      <c r="L3800" s="7" t="str">
        <f t="shared" si="494"/>
        <v>x</v>
      </c>
      <c r="M3800" s="7" t="str">
        <f t="shared" si="495"/>
        <v>x</v>
      </c>
      <c r="N3800" s="7" t="str">
        <f t="shared" si="491"/>
        <v>x</v>
      </c>
      <c r="O3800" s="144"/>
      <c r="P3800" s="375"/>
      <c r="Q3800" s="362">
        <f>SUM('NOVO HORIZONTE'!I3800)</f>
        <v>0</v>
      </c>
      <c r="R3800" s="363">
        <f t="shared" si="496"/>
        <v>0</v>
      </c>
      <c r="S3800" s="153">
        <f t="shared" si="490"/>
        <v>0</v>
      </c>
      <c r="T3800" s="364"/>
    </row>
    <row r="3801" ht="12.75" hidden="1" spans="1:20">
      <c r="A3801" s="154" t="s">
        <v>4023</v>
      </c>
      <c r="B3801" s="100"/>
      <c r="C3801" s="161" t="s">
        <v>4024</v>
      </c>
      <c r="D3801" s="94">
        <v>0</v>
      </c>
      <c r="E3801" s="95">
        <v>0</v>
      </c>
      <c r="F3801" s="96">
        <f t="shared" si="492"/>
        <v>0</v>
      </c>
      <c r="G3801" s="187">
        <f>ROUND(SUM('NOVO HORIZONTE'!G3801),2)</f>
        <v>0</v>
      </c>
      <c r="H3801" s="187">
        <f t="shared" si="497"/>
        <v>0</v>
      </c>
      <c r="I3801" s="188">
        <f t="shared" si="493"/>
        <v>0</v>
      </c>
      <c r="J3801" s="142"/>
      <c r="K3801" s="145" t="str">
        <f>IF(SUM(I3802:I4033)&gt;0,"xx","")</f>
        <v/>
      </c>
      <c r="L3801" s="7" t="str">
        <f t="shared" si="494"/>
        <v/>
      </c>
      <c r="M3801" s="7" t="str">
        <f t="shared" si="495"/>
        <v/>
      </c>
      <c r="N3801" s="7" t="str">
        <f t="shared" si="491"/>
        <v/>
      </c>
      <c r="O3801" s="144"/>
      <c r="P3801" s="375"/>
      <c r="Q3801" s="362">
        <f>SUM('NOVO HORIZONTE'!I3801)</f>
        <v>0</v>
      </c>
      <c r="R3801" s="363">
        <f t="shared" si="496"/>
        <v>0</v>
      </c>
      <c r="S3801" s="153">
        <f t="shared" ref="S3801:S3864" si="503">IF(R3801=0,0,IF(R3801&gt;0,"c","b"))</f>
        <v>0</v>
      </c>
      <c r="T3801" s="364"/>
    </row>
    <row r="3802" ht="12.75" hidden="1" spans="1:20">
      <c r="A3802" s="154" t="s">
        <v>4025</v>
      </c>
      <c r="B3802" s="100"/>
      <c r="C3802" s="161" t="s">
        <v>4026</v>
      </c>
      <c r="D3802" s="94">
        <v>0</v>
      </c>
      <c r="E3802" s="95">
        <v>0</v>
      </c>
      <c r="F3802" s="96">
        <f t="shared" si="492"/>
        <v>0</v>
      </c>
      <c r="G3802" s="187">
        <f>ROUND(SUM('NOVO HORIZONTE'!G3802),2)</f>
        <v>0</v>
      </c>
      <c r="H3802" s="187">
        <f t="shared" si="497"/>
        <v>0</v>
      </c>
      <c r="I3802" s="188">
        <f t="shared" si="493"/>
        <v>0</v>
      </c>
      <c r="J3802" s="142"/>
      <c r="K3802" s="145" t="str">
        <f>IF(SUM(I3802:I3802)&gt;0,"xx","")</f>
        <v/>
      </c>
      <c r="L3802" s="7" t="str">
        <f t="shared" si="494"/>
        <v/>
      </c>
      <c r="M3802" s="7" t="str">
        <f t="shared" si="495"/>
        <v/>
      </c>
      <c r="N3802" s="7" t="str">
        <f t="shared" si="491"/>
        <v/>
      </c>
      <c r="O3802" s="144"/>
      <c r="P3802" s="375"/>
      <c r="Q3802" s="362">
        <f>SUM('NOVO HORIZONTE'!I3802)</f>
        <v>0</v>
      </c>
      <c r="R3802" s="363">
        <f t="shared" si="496"/>
        <v>0</v>
      </c>
      <c r="S3802" s="153">
        <f t="shared" si="503"/>
        <v>0</v>
      </c>
      <c r="T3802" s="364"/>
    </row>
    <row r="3803" ht="12.75" hidden="1" spans="1:20">
      <c r="A3803" s="154" t="s">
        <v>4027</v>
      </c>
      <c r="B3803" s="100"/>
      <c r="C3803" s="161" t="s">
        <v>4028</v>
      </c>
      <c r="D3803" s="94">
        <v>0</v>
      </c>
      <c r="E3803" s="95">
        <v>0</v>
      </c>
      <c r="F3803" s="96">
        <f t="shared" si="492"/>
        <v>0</v>
      </c>
      <c r="G3803" s="187">
        <f>ROUND(SUM('NOVO HORIZONTE'!G3803),2)</f>
        <v>0</v>
      </c>
      <c r="H3803" s="187">
        <f t="shared" si="497"/>
        <v>0</v>
      </c>
      <c r="I3803" s="188">
        <f t="shared" si="493"/>
        <v>0</v>
      </c>
      <c r="J3803" s="142"/>
      <c r="K3803" s="145" t="str">
        <f>IF(SUM(I3803:I3803)&gt;0,"xx","")</f>
        <v/>
      </c>
      <c r="L3803" s="7" t="str">
        <f t="shared" si="494"/>
        <v/>
      </c>
      <c r="M3803" s="7" t="str">
        <f t="shared" si="495"/>
        <v/>
      </c>
      <c r="N3803" s="7" t="str">
        <f t="shared" si="491"/>
        <v/>
      </c>
      <c r="O3803" s="144"/>
      <c r="P3803" s="375"/>
      <c r="Q3803" s="362">
        <f>SUM('NOVO HORIZONTE'!I3803)</f>
        <v>0</v>
      </c>
      <c r="R3803" s="363">
        <f t="shared" si="496"/>
        <v>0</v>
      </c>
      <c r="S3803" s="153">
        <f t="shared" si="503"/>
        <v>0</v>
      </c>
      <c r="T3803" s="364"/>
    </row>
    <row r="3804" ht="12.75" hidden="1" spans="1:20">
      <c r="A3804" s="154" t="s">
        <v>4029</v>
      </c>
      <c r="B3804" s="100"/>
      <c r="C3804" s="161" t="s">
        <v>4030</v>
      </c>
      <c r="D3804" s="94">
        <v>0</v>
      </c>
      <c r="E3804" s="95">
        <v>0</v>
      </c>
      <c r="F3804" s="96">
        <f t="shared" si="492"/>
        <v>0</v>
      </c>
      <c r="G3804" s="187">
        <f>ROUND(SUM('NOVO HORIZONTE'!G3804),2)</f>
        <v>0</v>
      </c>
      <c r="H3804" s="187">
        <f t="shared" si="497"/>
        <v>0</v>
      </c>
      <c r="I3804" s="190">
        <f t="shared" si="493"/>
        <v>0</v>
      </c>
      <c r="J3804" s="191"/>
      <c r="K3804" s="145" t="str">
        <f>IF(SUM(I3805:I3820)&gt;0,"xx","")</f>
        <v/>
      </c>
      <c r="L3804" s="7" t="str">
        <f t="shared" si="494"/>
        <v/>
      </c>
      <c r="M3804" s="7" t="str">
        <f t="shared" si="495"/>
        <v/>
      </c>
      <c r="N3804" s="7" t="str">
        <f t="shared" si="491"/>
        <v/>
      </c>
      <c r="O3804" s="144"/>
      <c r="P3804" s="375"/>
      <c r="Q3804" s="362">
        <f>SUM('NOVO HORIZONTE'!I3804)</f>
        <v>0</v>
      </c>
      <c r="R3804" s="363">
        <f t="shared" si="496"/>
        <v>0</v>
      </c>
      <c r="S3804" s="153">
        <f t="shared" si="503"/>
        <v>0</v>
      </c>
      <c r="T3804" s="364"/>
    </row>
    <row r="3805" ht="12.75" hidden="1" spans="1:20">
      <c r="A3805" s="158">
        <v>98112</v>
      </c>
      <c r="B3805" s="100" t="s">
        <v>252</v>
      </c>
      <c r="C3805" s="104" t="s">
        <v>4031</v>
      </c>
      <c r="D3805" s="94" t="s">
        <v>279</v>
      </c>
      <c r="E3805" s="95">
        <v>99.84</v>
      </c>
      <c r="F3805" s="96">
        <f t="shared" si="492"/>
        <v>122.54</v>
      </c>
      <c r="G3805" s="107">
        <f>ROUND(SUM('NOVO HORIZONTE'!G3805),2)</f>
        <v>0</v>
      </c>
      <c r="H3805" s="107">
        <f t="shared" si="497"/>
        <v>0</v>
      </c>
      <c r="I3805" s="143">
        <f t="shared" si="493"/>
        <v>0</v>
      </c>
      <c r="J3805" s="142"/>
      <c r="K3805" s="228"/>
      <c r="L3805" s="7" t="str">
        <f t="shared" si="494"/>
        <v/>
      </c>
      <c r="M3805" s="7" t="str">
        <f t="shared" si="495"/>
        <v/>
      </c>
      <c r="N3805" s="7" t="str">
        <f t="shared" si="491"/>
        <v/>
      </c>
      <c r="O3805" s="144"/>
      <c r="P3805" s="355">
        <v>0</v>
      </c>
      <c r="Q3805" s="362">
        <f>SUM('NOVO HORIZONTE'!I3805)</f>
        <v>0</v>
      </c>
      <c r="R3805" s="363">
        <f t="shared" si="496"/>
        <v>0</v>
      </c>
      <c r="S3805" s="153">
        <f t="shared" si="503"/>
        <v>0</v>
      </c>
      <c r="T3805" s="364"/>
    </row>
    <row r="3806" ht="22.5" hidden="1" spans="1:20">
      <c r="A3806" s="158">
        <v>92359</v>
      </c>
      <c r="B3806" s="100" t="s">
        <v>252</v>
      </c>
      <c r="C3806" s="104" t="s">
        <v>4032</v>
      </c>
      <c r="D3806" s="94" t="s">
        <v>263</v>
      </c>
      <c r="E3806" s="95">
        <v>71.25</v>
      </c>
      <c r="F3806" s="96">
        <f t="shared" si="492"/>
        <v>87.45</v>
      </c>
      <c r="G3806" s="107">
        <f>ROUND(SUM('NOVO HORIZONTE'!G3806),2)</f>
        <v>0</v>
      </c>
      <c r="H3806" s="107">
        <f t="shared" si="497"/>
        <v>0</v>
      </c>
      <c r="I3806" s="143">
        <f t="shared" si="493"/>
        <v>0</v>
      </c>
      <c r="J3806" s="142"/>
      <c r="K3806" s="228"/>
      <c r="L3806" s="7" t="str">
        <f t="shared" si="494"/>
        <v/>
      </c>
      <c r="M3806" s="7" t="str">
        <f t="shared" si="495"/>
        <v/>
      </c>
      <c r="N3806" s="7" t="str">
        <f t="shared" si="491"/>
        <v/>
      </c>
      <c r="O3806" s="144"/>
      <c r="P3806" s="355">
        <v>0</v>
      </c>
      <c r="Q3806" s="362">
        <f>SUM('NOVO HORIZONTE'!I3806)</f>
        <v>0</v>
      </c>
      <c r="R3806" s="363">
        <f t="shared" si="496"/>
        <v>0</v>
      </c>
      <c r="S3806" s="153">
        <f t="shared" si="503"/>
        <v>0</v>
      </c>
      <c r="T3806" s="364"/>
    </row>
    <row r="3807" ht="22.5" hidden="1" spans="1:20">
      <c r="A3807" s="158">
        <v>92360</v>
      </c>
      <c r="B3807" s="100" t="s">
        <v>252</v>
      </c>
      <c r="C3807" s="104" t="s">
        <v>4033</v>
      </c>
      <c r="D3807" s="94" t="s">
        <v>263</v>
      </c>
      <c r="E3807" s="95">
        <v>95.2</v>
      </c>
      <c r="F3807" s="96">
        <f t="shared" si="492"/>
        <v>116.85</v>
      </c>
      <c r="G3807" s="107">
        <f>ROUND(SUM('NOVO HORIZONTE'!G3807),2)</f>
        <v>0</v>
      </c>
      <c r="H3807" s="107">
        <f t="shared" si="497"/>
        <v>0</v>
      </c>
      <c r="I3807" s="143">
        <f t="shared" si="493"/>
        <v>0</v>
      </c>
      <c r="J3807" s="142"/>
      <c r="K3807" s="228"/>
      <c r="L3807" s="7" t="str">
        <f t="shared" si="494"/>
        <v/>
      </c>
      <c r="M3807" s="7" t="str">
        <f t="shared" si="495"/>
        <v/>
      </c>
      <c r="N3807" s="7" t="str">
        <f t="shared" si="491"/>
        <v/>
      </c>
      <c r="O3807" s="144"/>
      <c r="P3807" s="355">
        <v>0</v>
      </c>
      <c r="Q3807" s="362">
        <f>SUM('NOVO HORIZONTE'!I3807)</f>
        <v>0</v>
      </c>
      <c r="R3807" s="363">
        <f t="shared" si="496"/>
        <v>0</v>
      </c>
      <c r="S3807" s="153">
        <f t="shared" si="503"/>
        <v>0</v>
      </c>
      <c r="T3807" s="364"/>
    </row>
    <row r="3808" ht="22.5" hidden="1" spans="1:20">
      <c r="A3808" s="158">
        <v>92645</v>
      </c>
      <c r="B3808" s="100" t="s">
        <v>252</v>
      </c>
      <c r="C3808" s="104" t="s">
        <v>4034</v>
      </c>
      <c r="D3808" s="94" t="s">
        <v>263</v>
      </c>
      <c r="E3808" s="95">
        <v>75.83</v>
      </c>
      <c r="F3808" s="96">
        <f t="shared" si="492"/>
        <v>93.07</v>
      </c>
      <c r="G3808" s="107">
        <f>ROUND(SUM('NOVO HORIZONTE'!G3808),2)</f>
        <v>0</v>
      </c>
      <c r="H3808" s="107">
        <f t="shared" si="497"/>
        <v>0</v>
      </c>
      <c r="I3808" s="143">
        <f t="shared" si="493"/>
        <v>0</v>
      </c>
      <c r="J3808" s="142"/>
      <c r="K3808" s="228"/>
      <c r="L3808" s="7" t="str">
        <f t="shared" si="494"/>
        <v/>
      </c>
      <c r="M3808" s="7" t="str">
        <f t="shared" si="495"/>
        <v/>
      </c>
      <c r="N3808" s="7" t="str">
        <f t="shared" si="491"/>
        <v/>
      </c>
      <c r="O3808" s="144"/>
      <c r="P3808" s="355">
        <v>0</v>
      </c>
      <c r="Q3808" s="362">
        <f>SUM('NOVO HORIZONTE'!I3808)</f>
        <v>0</v>
      </c>
      <c r="R3808" s="363">
        <f t="shared" si="496"/>
        <v>0</v>
      </c>
      <c r="S3808" s="153">
        <f t="shared" si="503"/>
        <v>0</v>
      </c>
      <c r="T3808" s="364"/>
    </row>
    <row r="3809" ht="22.5" hidden="1" spans="1:20">
      <c r="A3809" s="158">
        <v>92646</v>
      </c>
      <c r="B3809" s="100" t="s">
        <v>252</v>
      </c>
      <c r="C3809" s="104" t="s">
        <v>4035</v>
      </c>
      <c r="D3809" s="94" t="s">
        <v>263</v>
      </c>
      <c r="E3809" s="95">
        <v>99.78</v>
      </c>
      <c r="F3809" s="96">
        <f t="shared" si="492"/>
        <v>122.47</v>
      </c>
      <c r="G3809" s="107">
        <f>ROUND(SUM('NOVO HORIZONTE'!G3809),2)</f>
        <v>0</v>
      </c>
      <c r="H3809" s="107">
        <f t="shared" si="497"/>
        <v>0</v>
      </c>
      <c r="I3809" s="143">
        <f t="shared" si="493"/>
        <v>0</v>
      </c>
      <c r="J3809" s="142"/>
      <c r="K3809" s="228"/>
      <c r="L3809" s="7" t="str">
        <f t="shared" si="494"/>
        <v/>
      </c>
      <c r="M3809" s="7" t="str">
        <f t="shared" si="495"/>
        <v/>
      </c>
      <c r="N3809" s="7" t="str">
        <f t="shared" si="491"/>
        <v/>
      </c>
      <c r="O3809" s="144"/>
      <c r="P3809" s="355">
        <v>0</v>
      </c>
      <c r="Q3809" s="362">
        <f>SUM('NOVO HORIZONTE'!I3809)</f>
        <v>0</v>
      </c>
      <c r="R3809" s="363">
        <f t="shared" si="496"/>
        <v>0</v>
      </c>
      <c r="S3809" s="153">
        <f t="shared" si="503"/>
        <v>0</v>
      </c>
      <c r="T3809" s="364"/>
    </row>
    <row r="3810" ht="22.5" hidden="1" spans="1:20">
      <c r="A3810" s="158">
        <v>92691</v>
      </c>
      <c r="B3810" s="100" t="s">
        <v>252</v>
      </c>
      <c r="C3810" s="104" t="s">
        <v>4036</v>
      </c>
      <c r="D3810" s="94" t="s">
        <v>263</v>
      </c>
      <c r="E3810" s="95">
        <v>101.67</v>
      </c>
      <c r="F3810" s="96">
        <f t="shared" si="492"/>
        <v>124.79</v>
      </c>
      <c r="G3810" s="107">
        <f>ROUND(SUM('NOVO HORIZONTE'!G3810),2)</f>
        <v>0</v>
      </c>
      <c r="H3810" s="107">
        <f t="shared" si="497"/>
        <v>0</v>
      </c>
      <c r="I3810" s="143">
        <f t="shared" si="493"/>
        <v>0</v>
      </c>
      <c r="J3810" s="142"/>
      <c r="K3810" s="228"/>
      <c r="L3810" s="7" t="str">
        <f t="shared" si="494"/>
        <v/>
      </c>
      <c r="M3810" s="7" t="str">
        <f t="shared" si="495"/>
        <v/>
      </c>
      <c r="N3810" s="7" t="str">
        <f t="shared" si="491"/>
        <v/>
      </c>
      <c r="O3810" s="144"/>
      <c r="P3810" s="355">
        <v>0</v>
      </c>
      <c r="Q3810" s="362">
        <f>SUM('NOVO HORIZONTE'!I3810)</f>
        <v>0</v>
      </c>
      <c r="R3810" s="363">
        <f t="shared" si="496"/>
        <v>0</v>
      </c>
      <c r="S3810" s="153">
        <f t="shared" si="503"/>
        <v>0</v>
      </c>
      <c r="T3810" s="364"/>
    </row>
    <row r="3811" ht="22.5" hidden="1" spans="1:20">
      <c r="A3811" s="158">
        <v>101918</v>
      </c>
      <c r="B3811" s="100" t="s">
        <v>252</v>
      </c>
      <c r="C3811" s="104" t="s">
        <v>4037</v>
      </c>
      <c r="D3811" s="94" t="s">
        <v>263</v>
      </c>
      <c r="E3811" s="95">
        <v>230.42</v>
      </c>
      <c r="F3811" s="96">
        <f t="shared" si="492"/>
        <v>282.82</v>
      </c>
      <c r="G3811" s="107">
        <f>ROUND(SUM('NOVO HORIZONTE'!G3811),2)</f>
        <v>0</v>
      </c>
      <c r="H3811" s="107">
        <f t="shared" si="497"/>
        <v>0</v>
      </c>
      <c r="I3811" s="143">
        <f t="shared" si="493"/>
        <v>0</v>
      </c>
      <c r="J3811" s="142"/>
      <c r="K3811" s="228"/>
      <c r="L3811" s="7" t="str">
        <f t="shared" si="494"/>
        <v/>
      </c>
      <c r="M3811" s="7" t="str">
        <f t="shared" si="495"/>
        <v/>
      </c>
      <c r="N3811" s="7" t="str">
        <f t="shared" si="491"/>
        <v/>
      </c>
      <c r="O3811" s="144"/>
      <c r="P3811" s="355">
        <v>0</v>
      </c>
      <c r="Q3811" s="362">
        <f>SUM('NOVO HORIZONTE'!I3811)</f>
        <v>0</v>
      </c>
      <c r="R3811" s="363">
        <f t="shared" si="496"/>
        <v>0</v>
      </c>
      <c r="S3811" s="153">
        <f t="shared" si="503"/>
        <v>0</v>
      </c>
      <c r="T3811" s="364"/>
    </row>
    <row r="3812" ht="22.5" hidden="1" spans="1:20">
      <c r="A3812" s="158">
        <v>92338</v>
      </c>
      <c r="B3812" s="100" t="s">
        <v>252</v>
      </c>
      <c r="C3812" s="104" t="s">
        <v>4038</v>
      </c>
      <c r="D3812" s="94" t="s">
        <v>263</v>
      </c>
      <c r="E3812" s="95">
        <v>154.11</v>
      </c>
      <c r="F3812" s="96">
        <f t="shared" si="492"/>
        <v>189.15</v>
      </c>
      <c r="G3812" s="107">
        <f>ROUND(SUM('NOVO HORIZONTE'!G3812),2)</f>
        <v>0</v>
      </c>
      <c r="H3812" s="107">
        <f t="shared" si="497"/>
        <v>0</v>
      </c>
      <c r="I3812" s="143">
        <f t="shared" si="493"/>
        <v>0</v>
      </c>
      <c r="J3812" s="142"/>
      <c r="K3812" s="228"/>
      <c r="L3812" s="7" t="str">
        <f t="shared" si="494"/>
        <v/>
      </c>
      <c r="M3812" s="7" t="str">
        <f t="shared" si="495"/>
        <v/>
      </c>
      <c r="N3812" s="7" t="str">
        <f t="shared" si="491"/>
        <v/>
      </c>
      <c r="O3812" s="144"/>
      <c r="P3812" s="355">
        <v>0</v>
      </c>
      <c r="Q3812" s="362">
        <f>SUM('NOVO HORIZONTE'!I3812)</f>
        <v>0</v>
      </c>
      <c r="R3812" s="363">
        <f t="shared" si="496"/>
        <v>0</v>
      </c>
      <c r="S3812" s="153">
        <f t="shared" si="503"/>
        <v>0</v>
      </c>
      <c r="T3812" s="364"/>
    </row>
    <row r="3813" ht="22.5" hidden="1" spans="1:20">
      <c r="A3813" s="158">
        <v>92339</v>
      </c>
      <c r="B3813" s="100" t="s">
        <v>252</v>
      </c>
      <c r="C3813" s="104" t="s">
        <v>4039</v>
      </c>
      <c r="D3813" s="94" t="s">
        <v>263</v>
      </c>
      <c r="E3813" s="95">
        <v>231.98</v>
      </c>
      <c r="F3813" s="96">
        <f t="shared" si="492"/>
        <v>284.73</v>
      </c>
      <c r="G3813" s="107">
        <f>ROUND(SUM('NOVO HORIZONTE'!G3813),2)</f>
        <v>0</v>
      </c>
      <c r="H3813" s="107">
        <f t="shared" si="497"/>
        <v>0</v>
      </c>
      <c r="I3813" s="143">
        <f t="shared" si="493"/>
        <v>0</v>
      </c>
      <c r="J3813" s="142"/>
      <c r="K3813" s="228"/>
      <c r="L3813" s="7" t="str">
        <f t="shared" si="494"/>
        <v/>
      </c>
      <c r="M3813" s="7" t="str">
        <f t="shared" si="495"/>
        <v/>
      </c>
      <c r="N3813" s="7" t="str">
        <f t="shared" si="491"/>
        <v/>
      </c>
      <c r="O3813" s="144"/>
      <c r="P3813" s="355">
        <v>0</v>
      </c>
      <c r="Q3813" s="362">
        <f>SUM('NOVO HORIZONTE'!I3813)</f>
        <v>0</v>
      </c>
      <c r="R3813" s="363">
        <f t="shared" si="496"/>
        <v>0</v>
      </c>
      <c r="S3813" s="153">
        <f t="shared" si="503"/>
        <v>0</v>
      </c>
      <c r="T3813" s="364"/>
    </row>
    <row r="3814" ht="22.5" hidden="1" spans="1:20">
      <c r="A3814" s="158">
        <v>92361</v>
      </c>
      <c r="B3814" s="100" t="s">
        <v>252</v>
      </c>
      <c r="C3814" s="104" t="s">
        <v>4040</v>
      </c>
      <c r="D3814" s="94" t="s">
        <v>263</v>
      </c>
      <c r="E3814" s="95">
        <v>128.64</v>
      </c>
      <c r="F3814" s="96">
        <f t="shared" si="492"/>
        <v>157.89</v>
      </c>
      <c r="G3814" s="107">
        <f>ROUND(SUM('NOVO HORIZONTE'!G3814),2)</f>
        <v>0</v>
      </c>
      <c r="H3814" s="107">
        <f t="shared" si="497"/>
        <v>0</v>
      </c>
      <c r="I3814" s="143">
        <f t="shared" si="493"/>
        <v>0</v>
      </c>
      <c r="J3814" s="142"/>
      <c r="K3814" s="228"/>
      <c r="L3814" s="7" t="str">
        <f t="shared" si="494"/>
        <v/>
      </c>
      <c r="M3814" s="7" t="str">
        <f t="shared" si="495"/>
        <v/>
      </c>
      <c r="N3814" s="7" t="str">
        <f t="shared" si="491"/>
        <v/>
      </c>
      <c r="O3814" s="144"/>
      <c r="P3814" s="355">
        <v>0</v>
      </c>
      <c r="Q3814" s="362">
        <f>SUM('NOVO HORIZONTE'!I3814)</f>
        <v>0</v>
      </c>
      <c r="R3814" s="363">
        <f t="shared" si="496"/>
        <v>0</v>
      </c>
      <c r="S3814" s="153">
        <f t="shared" si="503"/>
        <v>0</v>
      </c>
      <c r="T3814" s="364"/>
    </row>
    <row r="3815" ht="22.5" hidden="1" spans="1:20">
      <c r="A3815" s="158">
        <v>92362</v>
      </c>
      <c r="B3815" s="100" t="s">
        <v>252</v>
      </c>
      <c r="C3815" s="104" t="s">
        <v>4041</v>
      </c>
      <c r="D3815" s="94" t="s">
        <v>263</v>
      </c>
      <c r="E3815" s="95">
        <v>205.5</v>
      </c>
      <c r="F3815" s="96">
        <f t="shared" si="492"/>
        <v>252.23</v>
      </c>
      <c r="G3815" s="107">
        <f>ROUND(SUM('NOVO HORIZONTE'!G3815),2)</f>
        <v>0</v>
      </c>
      <c r="H3815" s="107">
        <f t="shared" si="497"/>
        <v>0</v>
      </c>
      <c r="I3815" s="143">
        <f t="shared" si="493"/>
        <v>0</v>
      </c>
      <c r="J3815" s="142"/>
      <c r="K3815" s="228"/>
      <c r="L3815" s="7" t="str">
        <f t="shared" si="494"/>
        <v/>
      </c>
      <c r="M3815" s="7" t="str">
        <f t="shared" si="495"/>
        <v/>
      </c>
      <c r="N3815" s="7" t="str">
        <f t="shared" si="491"/>
        <v/>
      </c>
      <c r="O3815" s="144"/>
      <c r="P3815" s="355">
        <v>0</v>
      </c>
      <c r="Q3815" s="362">
        <f>SUM('NOVO HORIZONTE'!I3815)</f>
        <v>0</v>
      </c>
      <c r="R3815" s="363">
        <f t="shared" si="496"/>
        <v>0</v>
      </c>
      <c r="S3815" s="153">
        <f t="shared" si="503"/>
        <v>0</v>
      </c>
      <c r="T3815" s="364"/>
    </row>
    <row r="3816" ht="22.5" hidden="1" spans="1:20">
      <c r="A3816" s="158">
        <v>92648</v>
      </c>
      <c r="B3816" s="100" t="s">
        <v>252</v>
      </c>
      <c r="C3816" s="104" t="s">
        <v>4042</v>
      </c>
      <c r="D3816" s="94" t="s">
        <v>263</v>
      </c>
      <c r="E3816" s="95">
        <v>109.27</v>
      </c>
      <c r="F3816" s="96">
        <f t="shared" si="492"/>
        <v>134.12</v>
      </c>
      <c r="G3816" s="107">
        <f>ROUND(SUM('NOVO HORIZONTE'!G3816),2)</f>
        <v>0</v>
      </c>
      <c r="H3816" s="107">
        <f t="shared" si="497"/>
        <v>0</v>
      </c>
      <c r="I3816" s="143">
        <f t="shared" si="493"/>
        <v>0</v>
      </c>
      <c r="J3816" s="142"/>
      <c r="K3816" s="228"/>
      <c r="L3816" s="7" t="str">
        <f t="shared" si="494"/>
        <v/>
      </c>
      <c r="M3816" s="7" t="str">
        <f t="shared" si="495"/>
        <v/>
      </c>
      <c r="N3816" s="7" t="str">
        <f t="shared" si="491"/>
        <v/>
      </c>
      <c r="O3816" s="144"/>
      <c r="P3816" s="355">
        <v>0</v>
      </c>
      <c r="Q3816" s="362">
        <f>SUM('NOVO HORIZONTE'!I3816)</f>
        <v>0</v>
      </c>
      <c r="R3816" s="363">
        <f t="shared" si="496"/>
        <v>0</v>
      </c>
      <c r="S3816" s="153">
        <f t="shared" si="503"/>
        <v>0</v>
      </c>
      <c r="T3816" s="364"/>
    </row>
    <row r="3817" ht="22.5" hidden="1" spans="1:20">
      <c r="A3817" s="158">
        <v>92649</v>
      </c>
      <c r="B3817" s="100" t="s">
        <v>252</v>
      </c>
      <c r="C3817" s="104" t="s">
        <v>4043</v>
      </c>
      <c r="D3817" s="94" t="s">
        <v>263</v>
      </c>
      <c r="E3817" s="95">
        <v>133.22</v>
      </c>
      <c r="F3817" s="96">
        <f t="shared" si="492"/>
        <v>163.51</v>
      </c>
      <c r="G3817" s="107">
        <f>ROUND(SUM('NOVO HORIZONTE'!G3817),2)</f>
        <v>0</v>
      </c>
      <c r="H3817" s="107">
        <f t="shared" si="497"/>
        <v>0</v>
      </c>
      <c r="I3817" s="143">
        <f t="shared" si="493"/>
        <v>0</v>
      </c>
      <c r="J3817" s="142"/>
      <c r="K3817" s="228"/>
      <c r="L3817" s="7" t="str">
        <f t="shared" si="494"/>
        <v/>
      </c>
      <c r="M3817" s="7" t="str">
        <f t="shared" si="495"/>
        <v/>
      </c>
      <c r="N3817" s="7" t="str">
        <f t="shared" si="491"/>
        <v/>
      </c>
      <c r="O3817" s="144"/>
      <c r="P3817" s="355">
        <v>0</v>
      </c>
      <c r="Q3817" s="362">
        <f>SUM('NOVO HORIZONTE'!I3817)</f>
        <v>0</v>
      </c>
      <c r="R3817" s="363">
        <f t="shared" si="496"/>
        <v>0</v>
      </c>
      <c r="S3817" s="153">
        <f t="shared" si="503"/>
        <v>0</v>
      </c>
      <c r="T3817" s="364"/>
    </row>
    <row r="3818" ht="22.5" hidden="1" spans="1:20">
      <c r="A3818" s="158">
        <v>92650</v>
      </c>
      <c r="B3818" s="100" t="s">
        <v>252</v>
      </c>
      <c r="C3818" s="104" t="s">
        <v>4044</v>
      </c>
      <c r="D3818" s="94" t="s">
        <v>263</v>
      </c>
      <c r="E3818" s="95">
        <v>210.08</v>
      </c>
      <c r="F3818" s="96">
        <f t="shared" si="492"/>
        <v>257.85</v>
      </c>
      <c r="G3818" s="107">
        <f>ROUND(SUM('NOVO HORIZONTE'!G3818),2)</f>
        <v>0</v>
      </c>
      <c r="H3818" s="107">
        <f t="shared" si="497"/>
        <v>0</v>
      </c>
      <c r="I3818" s="143">
        <f t="shared" si="493"/>
        <v>0</v>
      </c>
      <c r="J3818" s="142"/>
      <c r="K3818" s="228"/>
      <c r="L3818" s="7" t="str">
        <f t="shared" si="494"/>
        <v/>
      </c>
      <c r="M3818" s="7" t="str">
        <f t="shared" si="495"/>
        <v/>
      </c>
      <c r="N3818" s="7" t="str">
        <f t="shared" si="491"/>
        <v/>
      </c>
      <c r="O3818" s="144"/>
      <c r="P3818" s="355">
        <v>0</v>
      </c>
      <c r="Q3818" s="362">
        <f>SUM('NOVO HORIZONTE'!I3818)</f>
        <v>0</v>
      </c>
      <c r="R3818" s="363">
        <f t="shared" si="496"/>
        <v>0</v>
      </c>
      <c r="S3818" s="153">
        <f t="shared" si="503"/>
        <v>0</v>
      </c>
      <c r="T3818" s="364"/>
    </row>
    <row r="3819" ht="22.5" hidden="1" spans="1:20">
      <c r="A3819" s="158">
        <v>92689</v>
      </c>
      <c r="B3819" s="100" t="s">
        <v>252</v>
      </c>
      <c r="C3819" s="104" t="s">
        <v>4045</v>
      </c>
      <c r="D3819" s="94" t="s">
        <v>263</v>
      </c>
      <c r="E3819" s="95">
        <v>53.86</v>
      </c>
      <c r="F3819" s="96">
        <f t="shared" si="492"/>
        <v>66.11</v>
      </c>
      <c r="G3819" s="107">
        <f>ROUND(SUM('NOVO HORIZONTE'!G3819),2)</f>
        <v>0</v>
      </c>
      <c r="H3819" s="107">
        <f t="shared" si="497"/>
        <v>0</v>
      </c>
      <c r="I3819" s="143">
        <f t="shared" si="493"/>
        <v>0</v>
      </c>
      <c r="J3819" s="142"/>
      <c r="K3819" s="228"/>
      <c r="L3819" s="7" t="str">
        <f t="shared" si="494"/>
        <v/>
      </c>
      <c r="M3819" s="7" t="str">
        <f t="shared" si="495"/>
        <v/>
      </c>
      <c r="N3819" s="7" t="str">
        <f t="shared" ref="N3819:N3882" si="504">M3819</f>
        <v/>
      </c>
      <c r="O3819" s="144"/>
      <c r="P3819" s="355">
        <v>0</v>
      </c>
      <c r="Q3819" s="362">
        <f>SUM('NOVO HORIZONTE'!I3819)</f>
        <v>0</v>
      </c>
      <c r="R3819" s="363">
        <f t="shared" si="496"/>
        <v>0</v>
      </c>
      <c r="S3819" s="153">
        <f t="shared" si="503"/>
        <v>0</v>
      </c>
      <c r="T3819" s="364"/>
    </row>
    <row r="3820" ht="22.5" hidden="1" spans="1:20">
      <c r="A3820" s="158">
        <v>92690</v>
      </c>
      <c r="B3820" s="100" t="s">
        <v>252</v>
      </c>
      <c r="C3820" s="104" t="s">
        <v>4046</v>
      </c>
      <c r="D3820" s="94" t="s">
        <v>263</v>
      </c>
      <c r="E3820" s="95">
        <v>77.2</v>
      </c>
      <c r="F3820" s="96">
        <f t="shared" si="492"/>
        <v>94.76</v>
      </c>
      <c r="G3820" s="107">
        <f>ROUND(SUM('NOVO HORIZONTE'!G3820),2)</f>
        <v>0</v>
      </c>
      <c r="H3820" s="107">
        <f t="shared" si="497"/>
        <v>0</v>
      </c>
      <c r="I3820" s="143">
        <f t="shared" si="493"/>
        <v>0</v>
      </c>
      <c r="J3820" s="142"/>
      <c r="K3820" s="228"/>
      <c r="L3820" s="7" t="str">
        <f t="shared" si="494"/>
        <v/>
      </c>
      <c r="M3820" s="7" t="str">
        <f t="shared" si="495"/>
        <v/>
      </c>
      <c r="N3820" s="7" t="str">
        <f t="shared" si="504"/>
        <v/>
      </c>
      <c r="O3820" s="144"/>
      <c r="P3820" s="355">
        <v>0</v>
      </c>
      <c r="Q3820" s="362">
        <f>SUM('NOVO HORIZONTE'!I3820)</f>
        <v>0</v>
      </c>
      <c r="R3820" s="363">
        <f t="shared" si="496"/>
        <v>0</v>
      </c>
      <c r="S3820" s="153">
        <f t="shared" si="503"/>
        <v>0</v>
      </c>
      <c r="T3820" s="364"/>
    </row>
    <row r="3821" ht="12.75" hidden="1" spans="1:20">
      <c r="A3821" s="154" t="s">
        <v>4047</v>
      </c>
      <c r="B3821" s="100"/>
      <c r="C3821" s="161" t="s">
        <v>4048</v>
      </c>
      <c r="D3821" s="94">
        <v>0</v>
      </c>
      <c r="E3821" s="95">
        <v>0</v>
      </c>
      <c r="F3821" s="96">
        <f t="shared" si="492"/>
        <v>0</v>
      </c>
      <c r="G3821" s="187">
        <f>ROUND(SUM('NOVO HORIZONTE'!G3821),2)</f>
        <v>0</v>
      </c>
      <c r="H3821" s="187">
        <f t="shared" si="497"/>
        <v>0</v>
      </c>
      <c r="I3821" s="188">
        <f t="shared" si="493"/>
        <v>0</v>
      </c>
      <c r="J3821" s="142"/>
      <c r="K3821" s="145" t="str">
        <f>IF(SUM(I3822:I3863)&gt;0,"xx","")</f>
        <v/>
      </c>
      <c r="L3821" s="7" t="str">
        <f t="shared" si="494"/>
        <v/>
      </c>
      <c r="M3821" s="7" t="str">
        <f t="shared" si="495"/>
        <v/>
      </c>
      <c r="N3821" s="7" t="str">
        <f t="shared" si="504"/>
        <v/>
      </c>
      <c r="O3821" s="144"/>
      <c r="P3821" s="375"/>
      <c r="Q3821" s="362">
        <f>SUM('NOVO HORIZONTE'!I3821)</f>
        <v>0</v>
      </c>
      <c r="R3821" s="363">
        <f t="shared" si="496"/>
        <v>0</v>
      </c>
      <c r="S3821" s="153">
        <f t="shared" si="503"/>
        <v>0</v>
      </c>
      <c r="T3821" s="364"/>
    </row>
    <row r="3822" ht="22.5" hidden="1" spans="1:20">
      <c r="A3822" s="158">
        <v>92275</v>
      </c>
      <c r="B3822" s="100" t="s">
        <v>252</v>
      </c>
      <c r="C3822" s="104" t="s">
        <v>4049</v>
      </c>
      <c r="D3822" s="94" t="s">
        <v>263</v>
      </c>
      <c r="E3822" s="95">
        <v>54.87</v>
      </c>
      <c r="F3822" s="96">
        <f t="shared" ref="F3822:F3885" si="505">IF(E3822=0,0,IF(P3822=0,ROUND(E3822*(1+E$13),2),ROUND(E3822*(1+E$12),2)))</f>
        <v>67.35</v>
      </c>
      <c r="G3822" s="107">
        <f>ROUND(SUM('NOVO HORIZONTE'!G3822),2)</f>
        <v>0</v>
      </c>
      <c r="H3822" s="107">
        <f t="shared" si="497"/>
        <v>0</v>
      </c>
      <c r="I3822" s="143">
        <f t="shared" ref="I3822:I3885" si="506">IF(ISBLANK(G3822),0,ROUND(G3822*H3822,2))</f>
        <v>0</v>
      </c>
      <c r="J3822" s="142"/>
      <c r="K3822" s="228"/>
      <c r="L3822" s="7" t="str">
        <f t="shared" ref="L3822:L3885" si="507">IF(K3822="X","x",IF(K3822="xx","x",IF(I3822&gt;0,"x","")))</f>
        <v/>
      </c>
      <c r="M3822" s="7" t="str">
        <f t="shared" ref="M3822:M3885" si="508">IF(K3822="X","x",IF(K3822="xx","x",IF(I3822&gt;0,"x","")))</f>
        <v/>
      </c>
      <c r="N3822" s="7" t="str">
        <f t="shared" si="504"/>
        <v/>
      </c>
      <c r="O3822" s="144"/>
      <c r="P3822" s="355">
        <v>0</v>
      </c>
      <c r="Q3822" s="362">
        <f>SUM('NOVO HORIZONTE'!I3822)</f>
        <v>0</v>
      </c>
      <c r="R3822" s="363">
        <f t="shared" ref="R3822:R3885" si="509">I3822-Q3822</f>
        <v>0</v>
      </c>
      <c r="S3822" s="153">
        <f t="shared" si="503"/>
        <v>0</v>
      </c>
      <c r="T3822" s="364"/>
    </row>
    <row r="3823" ht="22.5" hidden="1" spans="1:20">
      <c r="A3823" s="158">
        <v>92276</v>
      </c>
      <c r="B3823" s="100" t="s">
        <v>252</v>
      </c>
      <c r="C3823" s="104" t="s">
        <v>4050</v>
      </c>
      <c r="D3823" s="94" t="s">
        <v>263</v>
      </c>
      <c r="E3823" s="95">
        <v>69.7</v>
      </c>
      <c r="F3823" s="96">
        <f t="shared" si="505"/>
        <v>85.55</v>
      </c>
      <c r="G3823" s="107">
        <f>ROUND(SUM('NOVO HORIZONTE'!G3823),2)</f>
        <v>0</v>
      </c>
      <c r="H3823" s="107">
        <f t="shared" ref="H3823:H3886" si="510">IF(G3823=0,0,F3823)</f>
        <v>0</v>
      </c>
      <c r="I3823" s="143">
        <f t="shared" si="506"/>
        <v>0</v>
      </c>
      <c r="J3823" s="142"/>
      <c r="K3823" s="228"/>
      <c r="L3823" s="7" t="str">
        <f t="shared" si="507"/>
        <v/>
      </c>
      <c r="M3823" s="7" t="str">
        <f t="shared" si="508"/>
        <v/>
      </c>
      <c r="N3823" s="7" t="str">
        <f t="shared" si="504"/>
        <v/>
      </c>
      <c r="O3823" s="144"/>
      <c r="P3823" s="355">
        <v>0</v>
      </c>
      <c r="Q3823" s="362">
        <f>SUM('NOVO HORIZONTE'!I3823)</f>
        <v>0</v>
      </c>
      <c r="R3823" s="363">
        <f t="shared" si="509"/>
        <v>0</v>
      </c>
      <c r="S3823" s="153">
        <f t="shared" si="503"/>
        <v>0</v>
      </c>
      <c r="T3823" s="364"/>
    </row>
    <row r="3824" ht="22.5" hidden="1" spans="1:20">
      <c r="A3824" s="158">
        <v>92277</v>
      </c>
      <c r="B3824" s="100" t="s">
        <v>252</v>
      </c>
      <c r="C3824" s="104" t="s">
        <v>4051</v>
      </c>
      <c r="D3824" s="94" t="s">
        <v>263</v>
      </c>
      <c r="E3824" s="95">
        <v>100.59</v>
      </c>
      <c r="F3824" s="96">
        <f t="shared" si="505"/>
        <v>123.46</v>
      </c>
      <c r="G3824" s="107">
        <f>ROUND(SUM('NOVO HORIZONTE'!G3824),2)</f>
        <v>0</v>
      </c>
      <c r="H3824" s="107">
        <f t="shared" si="510"/>
        <v>0</v>
      </c>
      <c r="I3824" s="143">
        <f t="shared" si="506"/>
        <v>0</v>
      </c>
      <c r="J3824" s="142"/>
      <c r="K3824" s="228"/>
      <c r="L3824" s="7" t="str">
        <f t="shared" si="507"/>
        <v/>
      </c>
      <c r="M3824" s="7" t="str">
        <f t="shared" si="508"/>
        <v/>
      </c>
      <c r="N3824" s="7" t="str">
        <f t="shared" si="504"/>
        <v/>
      </c>
      <c r="O3824" s="144"/>
      <c r="P3824" s="355">
        <v>0</v>
      </c>
      <c r="Q3824" s="362">
        <f>SUM('NOVO HORIZONTE'!I3824)</f>
        <v>0</v>
      </c>
      <c r="R3824" s="363">
        <f t="shared" si="509"/>
        <v>0</v>
      </c>
      <c r="S3824" s="153">
        <f t="shared" si="503"/>
        <v>0</v>
      </c>
      <c r="T3824" s="364"/>
    </row>
    <row r="3825" ht="22.5" hidden="1" spans="1:20">
      <c r="A3825" s="158">
        <v>92278</v>
      </c>
      <c r="B3825" s="100" t="s">
        <v>252</v>
      </c>
      <c r="C3825" s="104" t="s">
        <v>4052</v>
      </c>
      <c r="D3825" s="94" t="s">
        <v>263</v>
      </c>
      <c r="E3825" s="95">
        <v>135.25</v>
      </c>
      <c r="F3825" s="96">
        <f t="shared" si="505"/>
        <v>166.01</v>
      </c>
      <c r="G3825" s="107">
        <f>ROUND(SUM('NOVO HORIZONTE'!G3825),2)</f>
        <v>0</v>
      </c>
      <c r="H3825" s="107">
        <f t="shared" si="510"/>
        <v>0</v>
      </c>
      <c r="I3825" s="143">
        <f t="shared" si="506"/>
        <v>0</v>
      </c>
      <c r="J3825" s="142"/>
      <c r="K3825" s="228"/>
      <c r="L3825" s="7" t="str">
        <f t="shared" si="507"/>
        <v/>
      </c>
      <c r="M3825" s="7" t="str">
        <f t="shared" si="508"/>
        <v/>
      </c>
      <c r="N3825" s="7" t="str">
        <f t="shared" si="504"/>
        <v/>
      </c>
      <c r="O3825" s="144"/>
      <c r="P3825" s="355">
        <v>0</v>
      </c>
      <c r="Q3825" s="362">
        <f>SUM('NOVO HORIZONTE'!I3825)</f>
        <v>0</v>
      </c>
      <c r="R3825" s="363">
        <f t="shared" si="509"/>
        <v>0</v>
      </c>
      <c r="S3825" s="153">
        <f t="shared" si="503"/>
        <v>0</v>
      </c>
      <c r="T3825" s="364"/>
    </row>
    <row r="3826" ht="22.5" hidden="1" spans="1:20">
      <c r="A3826" s="158">
        <v>92279</v>
      </c>
      <c r="B3826" s="100" t="s">
        <v>252</v>
      </c>
      <c r="C3826" s="104" t="s">
        <v>4053</v>
      </c>
      <c r="D3826" s="94" t="s">
        <v>263</v>
      </c>
      <c r="E3826" s="95">
        <v>195.37</v>
      </c>
      <c r="F3826" s="96">
        <f t="shared" si="505"/>
        <v>239.8</v>
      </c>
      <c r="G3826" s="107">
        <f>ROUND(SUM('NOVO HORIZONTE'!G3826),2)</f>
        <v>0</v>
      </c>
      <c r="H3826" s="107">
        <f t="shared" si="510"/>
        <v>0</v>
      </c>
      <c r="I3826" s="143">
        <f t="shared" si="506"/>
        <v>0</v>
      </c>
      <c r="J3826" s="142"/>
      <c r="K3826" s="228"/>
      <c r="L3826" s="7" t="str">
        <f t="shared" si="507"/>
        <v/>
      </c>
      <c r="M3826" s="7" t="str">
        <f t="shared" si="508"/>
        <v/>
      </c>
      <c r="N3826" s="7" t="str">
        <f t="shared" si="504"/>
        <v/>
      </c>
      <c r="O3826" s="144"/>
      <c r="P3826" s="355">
        <v>0</v>
      </c>
      <c r="Q3826" s="362">
        <f>SUM('NOVO HORIZONTE'!I3826)</f>
        <v>0</v>
      </c>
      <c r="R3826" s="363">
        <f t="shared" si="509"/>
        <v>0</v>
      </c>
      <c r="S3826" s="153">
        <f t="shared" si="503"/>
        <v>0</v>
      </c>
      <c r="T3826" s="364"/>
    </row>
    <row r="3827" ht="22.5" hidden="1" spans="1:20">
      <c r="A3827" s="158">
        <v>92280</v>
      </c>
      <c r="B3827" s="100" t="s">
        <v>252</v>
      </c>
      <c r="C3827" s="104" t="s">
        <v>4054</v>
      </c>
      <c r="D3827" s="94" t="s">
        <v>263</v>
      </c>
      <c r="E3827" s="95">
        <v>274.09</v>
      </c>
      <c r="F3827" s="96">
        <f t="shared" si="505"/>
        <v>336.42</v>
      </c>
      <c r="G3827" s="107">
        <f>ROUND(SUM('NOVO HORIZONTE'!G3827),2)</f>
        <v>0</v>
      </c>
      <c r="H3827" s="107">
        <f t="shared" si="510"/>
        <v>0</v>
      </c>
      <c r="I3827" s="143">
        <f t="shared" si="506"/>
        <v>0</v>
      </c>
      <c r="J3827" s="142"/>
      <c r="K3827" s="228"/>
      <c r="L3827" s="7" t="str">
        <f t="shared" si="507"/>
        <v/>
      </c>
      <c r="M3827" s="7" t="str">
        <f t="shared" si="508"/>
        <v/>
      </c>
      <c r="N3827" s="7" t="str">
        <f t="shared" si="504"/>
        <v/>
      </c>
      <c r="O3827" s="144"/>
      <c r="P3827" s="355">
        <v>0</v>
      </c>
      <c r="Q3827" s="362">
        <f>SUM('NOVO HORIZONTE'!I3827)</f>
        <v>0</v>
      </c>
      <c r="R3827" s="363">
        <f t="shared" si="509"/>
        <v>0</v>
      </c>
      <c r="S3827" s="153">
        <f t="shared" si="503"/>
        <v>0</v>
      </c>
      <c r="T3827" s="364"/>
    </row>
    <row r="3828" ht="22.5" hidden="1" spans="1:20">
      <c r="A3828" s="158">
        <v>92281</v>
      </c>
      <c r="B3828" s="100" t="s">
        <v>252</v>
      </c>
      <c r="C3828" s="104" t="s">
        <v>4055</v>
      </c>
      <c r="D3828" s="94" t="s">
        <v>263</v>
      </c>
      <c r="E3828" s="95">
        <v>170.96</v>
      </c>
      <c r="F3828" s="96">
        <f t="shared" si="505"/>
        <v>209.84</v>
      </c>
      <c r="G3828" s="107">
        <f>ROUND(SUM('NOVO HORIZONTE'!G3828),2)</f>
        <v>0</v>
      </c>
      <c r="H3828" s="107">
        <f t="shared" si="510"/>
        <v>0</v>
      </c>
      <c r="I3828" s="143">
        <f t="shared" si="506"/>
        <v>0</v>
      </c>
      <c r="J3828" s="142"/>
      <c r="K3828" s="228"/>
      <c r="L3828" s="7" t="str">
        <f t="shared" si="507"/>
        <v/>
      </c>
      <c r="M3828" s="7" t="str">
        <f t="shared" si="508"/>
        <v/>
      </c>
      <c r="N3828" s="7" t="str">
        <f t="shared" si="504"/>
        <v/>
      </c>
      <c r="O3828" s="144"/>
      <c r="P3828" s="355">
        <v>0</v>
      </c>
      <c r="Q3828" s="362">
        <f>SUM('NOVO HORIZONTE'!I3828)</f>
        <v>0</v>
      </c>
      <c r="R3828" s="363">
        <f t="shared" si="509"/>
        <v>0</v>
      </c>
      <c r="S3828" s="153">
        <f t="shared" si="503"/>
        <v>0</v>
      </c>
      <c r="T3828" s="364"/>
    </row>
    <row r="3829" ht="22.5" hidden="1" spans="1:20">
      <c r="A3829" s="158">
        <v>92282</v>
      </c>
      <c r="B3829" s="100" t="s">
        <v>252</v>
      </c>
      <c r="C3829" s="104" t="s">
        <v>4056</v>
      </c>
      <c r="D3829" s="94" t="s">
        <v>263</v>
      </c>
      <c r="E3829" s="95">
        <v>190.55</v>
      </c>
      <c r="F3829" s="96">
        <f t="shared" si="505"/>
        <v>233.88</v>
      </c>
      <c r="G3829" s="107">
        <f>ROUND(SUM('NOVO HORIZONTE'!G3829),2)</f>
        <v>0</v>
      </c>
      <c r="H3829" s="107">
        <f t="shared" si="510"/>
        <v>0</v>
      </c>
      <c r="I3829" s="143">
        <f t="shared" si="506"/>
        <v>0</v>
      </c>
      <c r="J3829" s="142"/>
      <c r="K3829" s="228"/>
      <c r="L3829" s="7" t="str">
        <f t="shared" si="507"/>
        <v/>
      </c>
      <c r="M3829" s="7" t="str">
        <f t="shared" si="508"/>
        <v/>
      </c>
      <c r="N3829" s="7" t="str">
        <f t="shared" si="504"/>
        <v/>
      </c>
      <c r="O3829" s="144"/>
      <c r="P3829" s="355">
        <v>0</v>
      </c>
      <c r="Q3829" s="362">
        <f>SUM('NOVO HORIZONTE'!I3829)</f>
        <v>0</v>
      </c>
      <c r="R3829" s="363">
        <f t="shared" si="509"/>
        <v>0</v>
      </c>
      <c r="S3829" s="153">
        <f t="shared" si="503"/>
        <v>0</v>
      </c>
      <c r="T3829" s="364"/>
    </row>
    <row r="3830" ht="22.5" hidden="1" spans="1:20">
      <c r="A3830" s="158">
        <v>92283</v>
      </c>
      <c r="B3830" s="100" t="s">
        <v>252</v>
      </c>
      <c r="C3830" s="104" t="s">
        <v>4057</v>
      </c>
      <c r="D3830" s="94" t="s">
        <v>263</v>
      </c>
      <c r="E3830" s="95">
        <v>253.39</v>
      </c>
      <c r="F3830" s="96">
        <f t="shared" si="505"/>
        <v>311.01</v>
      </c>
      <c r="G3830" s="107">
        <f>ROUND(SUM('NOVO HORIZONTE'!G3830),2)</f>
        <v>0</v>
      </c>
      <c r="H3830" s="107">
        <f t="shared" si="510"/>
        <v>0</v>
      </c>
      <c r="I3830" s="143">
        <f t="shared" si="506"/>
        <v>0</v>
      </c>
      <c r="J3830" s="142"/>
      <c r="K3830" s="228"/>
      <c r="L3830" s="7" t="str">
        <f t="shared" si="507"/>
        <v/>
      </c>
      <c r="M3830" s="7" t="str">
        <f t="shared" si="508"/>
        <v/>
      </c>
      <c r="N3830" s="7" t="str">
        <f t="shared" si="504"/>
        <v/>
      </c>
      <c r="O3830" s="144"/>
      <c r="P3830" s="355">
        <v>0</v>
      </c>
      <c r="Q3830" s="362">
        <f>SUM('NOVO HORIZONTE'!I3830)</f>
        <v>0</v>
      </c>
      <c r="R3830" s="363">
        <f t="shared" si="509"/>
        <v>0</v>
      </c>
      <c r="S3830" s="153">
        <f t="shared" si="503"/>
        <v>0</v>
      </c>
      <c r="T3830" s="364"/>
    </row>
    <row r="3831" ht="22.5" hidden="1" spans="1:20">
      <c r="A3831" s="158">
        <v>92284</v>
      </c>
      <c r="B3831" s="100" t="s">
        <v>252</v>
      </c>
      <c r="C3831" s="104" t="s">
        <v>4058</v>
      </c>
      <c r="D3831" s="94" t="s">
        <v>263</v>
      </c>
      <c r="E3831" s="95">
        <v>309.47</v>
      </c>
      <c r="F3831" s="96">
        <f t="shared" si="505"/>
        <v>379.84</v>
      </c>
      <c r="G3831" s="107">
        <f>ROUND(SUM('NOVO HORIZONTE'!G3831),2)</f>
        <v>0</v>
      </c>
      <c r="H3831" s="107">
        <f t="shared" si="510"/>
        <v>0</v>
      </c>
      <c r="I3831" s="143">
        <f t="shared" si="506"/>
        <v>0</v>
      </c>
      <c r="J3831" s="142"/>
      <c r="K3831" s="228"/>
      <c r="L3831" s="7" t="str">
        <f t="shared" si="507"/>
        <v/>
      </c>
      <c r="M3831" s="7" t="str">
        <f t="shared" si="508"/>
        <v/>
      </c>
      <c r="N3831" s="7" t="str">
        <f t="shared" si="504"/>
        <v/>
      </c>
      <c r="O3831" s="144"/>
      <c r="P3831" s="355">
        <v>0</v>
      </c>
      <c r="Q3831" s="362">
        <f>SUM('NOVO HORIZONTE'!I3831)</f>
        <v>0</v>
      </c>
      <c r="R3831" s="363">
        <f t="shared" si="509"/>
        <v>0</v>
      </c>
      <c r="S3831" s="153">
        <f t="shared" si="503"/>
        <v>0</v>
      </c>
      <c r="T3831" s="364"/>
    </row>
    <row r="3832" ht="22.5" hidden="1" spans="1:20">
      <c r="A3832" s="158">
        <v>92285</v>
      </c>
      <c r="B3832" s="100" t="s">
        <v>252</v>
      </c>
      <c r="C3832" s="104" t="s">
        <v>4059</v>
      </c>
      <c r="D3832" s="94" t="s">
        <v>263</v>
      </c>
      <c r="E3832" s="95">
        <v>403.62</v>
      </c>
      <c r="F3832" s="96">
        <f t="shared" si="505"/>
        <v>495.4</v>
      </c>
      <c r="G3832" s="107">
        <f>ROUND(SUM('NOVO HORIZONTE'!G3832),2)</f>
        <v>0</v>
      </c>
      <c r="H3832" s="107">
        <f t="shared" si="510"/>
        <v>0</v>
      </c>
      <c r="I3832" s="143">
        <f t="shared" si="506"/>
        <v>0</v>
      </c>
      <c r="J3832" s="142"/>
      <c r="K3832" s="228"/>
      <c r="L3832" s="7" t="str">
        <f t="shared" si="507"/>
        <v/>
      </c>
      <c r="M3832" s="7" t="str">
        <f t="shared" si="508"/>
        <v/>
      </c>
      <c r="N3832" s="7" t="str">
        <f t="shared" si="504"/>
        <v/>
      </c>
      <c r="O3832" s="144"/>
      <c r="P3832" s="355">
        <v>0</v>
      </c>
      <c r="Q3832" s="362">
        <f>SUM('NOVO HORIZONTE'!I3832)</f>
        <v>0</v>
      </c>
      <c r="R3832" s="363">
        <f t="shared" si="509"/>
        <v>0</v>
      </c>
      <c r="S3832" s="153">
        <f t="shared" si="503"/>
        <v>0</v>
      </c>
      <c r="T3832" s="364"/>
    </row>
    <row r="3833" ht="22.5" hidden="1" spans="1:20">
      <c r="A3833" s="158">
        <v>92286</v>
      </c>
      <c r="B3833" s="100" t="s">
        <v>252</v>
      </c>
      <c r="C3833" s="104" t="s">
        <v>4060</v>
      </c>
      <c r="D3833" s="94" t="s">
        <v>263</v>
      </c>
      <c r="E3833" s="95">
        <v>485.27</v>
      </c>
      <c r="F3833" s="96">
        <f t="shared" si="505"/>
        <v>595.62</v>
      </c>
      <c r="G3833" s="107">
        <f>ROUND(SUM('NOVO HORIZONTE'!G3833),2)</f>
        <v>0</v>
      </c>
      <c r="H3833" s="107">
        <f t="shared" si="510"/>
        <v>0</v>
      </c>
      <c r="I3833" s="143">
        <f t="shared" si="506"/>
        <v>0</v>
      </c>
      <c r="J3833" s="142"/>
      <c r="K3833" s="228"/>
      <c r="L3833" s="7" t="str">
        <f t="shared" si="507"/>
        <v/>
      </c>
      <c r="M3833" s="7" t="str">
        <f t="shared" si="508"/>
        <v/>
      </c>
      <c r="N3833" s="7" t="str">
        <f t="shared" si="504"/>
        <v/>
      </c>
      <c r="O3833" s="144"/>
      <c r="P3833" s="355">
        <v>0</v>
      </c>
      <c r="Q3833" s="362">
        <f>SUM('NOVO HORIZONTE'!I3833)</f>
        <v>0</v>
      </c>
      <c r="R3833" s="363">
        <f t="shared" si="509"/>
        <v>0</v>
      </c>
      <c r="S3833" s="153">
        <f t="shared" si="503"/>
        <v>0</v>
      </c>
      <c r="T3833" s="364"/>
    </row>
    <row r="3834" ht="22.5" hidden="1" spans="1:20">
      <c r="A3834" s="158">
        <v>92305</v>
      </c>
      <c r="B3834" s="100" t="s">
        <v>252</v>
      </c>
      <c r="C3834" s="104" t="s">
        <v>4061</v>
      </c>
      <c r="D3834" s="94" t="s">
        <v>263</v>
      </c>
      <c r="E3834" s="95">
        <v>38.27</v>
      </c>
      <c r="F3834" s="96">
        <f t="shared" si="505"/>
        <v>46.97</v>
      </c>
      <c r="G3834" s="107">
        <f>ROUND(SUM('NOVO HORIZONTE'!G3834),2)</f>
        <v>0</v>
      </c>
      <c r="H3834" s="107">
        <f t="shared" si="510"/>
        <v>0</v>
      </c>
      <c r="I3834" s="143">
        <f t="shared" si="506"/>
        <v>0</v>
      </c>
      <c r="J3834" s="142"/>
      <c r="K3834" s="228"/>
      <c r="L3834" s="7" t="str">
        <f t="shared" si="507"/>
        <v/>
      </c>
      <c r="M3834" s="7" t="str">
        <f t="shared" si="508"/>
        <v/>
      </c>
      <c r="N3834" s="7" t="str">
        <f t="shared" si="504"/>
        <v/>
      </c>
      <c r="O3834" s="144"/>
      <c r="P3834" s="355">
        <v>0</v>
      </c>
      <c r="Q3834" s="362">
        <f>SUM('NOVO HORIZONTE'!I3834)</f>
        <v>0</v>
      </c>
      <c r="R3834" s="363">
        <f t="shared" si="509"/>
        <v>0</v>
      </c>
      <c r="S3834" s="153">
        <f t="shared" si="503"/>
        <v>0</v>
      </c>
      <c r="T3834" s="364"/>
    </row>
    <row r="3835" ht="22.5" hidden="1" spans="1:20">
      <c r="A3835" s="158">
        <v>92306</v>
      </c>
      <c r="B3835" s="100" t="s">
        <v>252</v>
      </c>
      <c r="C3835" s="104" t="s">
        <v>4062</v>
      </c>
      <c r="D3835" s="94" t="s">
        <v>263</v>
      </c>
      <c r="E3835" s="95">
        <v>61.39</v>
      </c>
      <c r="F3835" s="96">
        <f t="shared" si="505"/>
        <v>75.35</v>
      </c>
      <c r="G3835" s="107">
        <f>ROUND(SUM('NOVO HORIZONTE'!G3835),2)</f>
        <v>0</v>
      </c>
      <c r="H3835" s="107">
        <f t="shared" si="510"/>
        <v>0</v>
      </c>
      <c r="I3835" s="143">
        <f t="shared" si="506"/>
        <v>0</v>
      </c>
      <c r="J3835" s="142"/>
      <c r="K3835" s="228"/>
      <c r="L3835" s="7" t="str">
        <f t="shared" si="507"/>
        <v/>
      </c>
      <c r="M3835" s="7" t="str">
        <f t="shared" si="508"/>
        <v/>
      </c>
      <c r="N3835" s="7" t="str">
        <f t="shared" si="504"/>
        <v/>
      </c>
      <c r="O3835" s="144"/>
      <c r="P3835" s="355">
        <v>0</v>
      </c>
      <c r="Q3835" s="362">
        <f>SUM('NOVO HORIZONTE'!I3835)</f>
        <v>0</v>
      </c>
      <c r="R3835" s="363">
        <f t="shared" si="509"/>
        <v>0</v>
      </c>
      <c r="S3835" s="153">
        <f t="shared" si="503"/>
        <v>0</v>
      </c>
      <c r="T3835" s="364"/>
    </row>
    <row r="3836" ht="22.5" hidden="1" spans="1:20">
      <c r="A3836" s="158">
        <v>92307</v>
      </c>
      <c r="B3836" s="100" t="s">
        <v>252</v>
      </c>
      <c r="C3836" s="104" t="s">
        <v>4063</v>
      </c>
      <c r="D3836" s="94" t="s">
        <v>263</v>
      </c>
      <c r="E3836" s="95">
        <v>76.52</v>
      </c>
      <c r="F3836" s="96">
        <f t="shared" si="505"/>
        <v>93.92</v>
      </c>
      <c r="G3836" s="107">
        <f>ROUND(SUM('NOVO HORIZONTE'!G3836),2)</f>
        <v>0</v>
      </c>
      <c r="H3836" s="107">
        <f t="shared" si="510"/>
        <v>0</v>
      </c>
      <c r="I3836" s="143">
        <f t="shared" si="506"/>
        <v>0</v>
      </c>
      <c r="J3836" s="142"/>
      <c r="K3836" s="228"/>
      <c r="L3836" s="7" t="str">
        <f t="shared" si="507"/>
        <v/>
      </c>
      <c r="M3836" s="7" t="str">
        <f t="shared" si="508"/>
        <v/>
      </c>
      <c r="N3836" s="7" t="str">
        <f t="shared" si="504"/>
        <v/>
      </c>
      <c r="O3836" s="144"/>
      <c r="P3836" s="355">
        <v>0</v>
      </c>
      <c r="Q3836" s="362">
        <f>SUM('NOVO HORIZONTE'!I3836)</f>
        <v>0</v>
      </c>
      <c r="R3836" s="363">
        <f t="shared" si="509"/>
        <v>0</v>
      </c>
      <c r="S3836" s="153">
        <f t="shared" si="503"/>
        <v>0</v>
      </c>
      <c r="T3836" s="364"/>
    </row>
    <row r="3837" ht="22.5" hidden="1" spans="1:20">
      <c r="A3837" s="158">
        <v>92308</v>
      </c>
      <c r="B3837" s="100" t="s">
        <v>252</v>
      </c>
      <c r="C3837" s="104" t="s">
        <v>4064</v>
      </c>
      <c r="D3837" s="94" t="s">
        <v>263</v>
      </c>
      <c r="E3837" s="95">
        <v>65.98</v>
      </c>
      <c r="F3837" s="96">
        <f t="shared" si="505"/>
        <v>80.98</v>
      </c>
      <c r="G3837" s="107">
        <f>ROUND(SUM('NOVO HORIZONTE'!G3837),2)</f>
        <v>0</v>
      </c>
      <c r="H3837" s="107">
        <f t="shared" si="510"/>
        <v>0</v>
      </c>
      <c r="I3837" s="143">
        <f t="shared" si="506"/>
        <v>0</v>
      </c>
      <c r="J3837" s="142"/>
      <c r="K3837" s="228"/>
      <c r="L3837" s="7" t="str">
        <f t="shared" si="507"/>
        <v/>
      </c>
      <c r="M3837" s="7" t="str">
        <f t="shared" si="508"/>
        <v/>
      </c>
      <c r="N3837" s="7" t="str">
        <f t="shared" si="504"/>
        <v/>
      </c>
      <c r="O3837" s="144"/>
      <c r="P3837" s="355">
        <v>0</v>
      </c>
      <c r="Q3837" s="362">
        <f>SUM('NOVO HORIZONTE'!I3837)</f>
        <v>0</v>
      </c>
      <c r="R3837" s="363">
        <f t="shared" si="509"/>
        <v>0</v>
      </c>
      <c r="S3837" s="153">
        <f t="shared" si="503"/>
        <v>0</v>
      </c>
      <c r="T3837" s="364"/>
    </row>
    <row r="3838" ht="22.5" hidden="1" spans="1:20">
      <c r="A3838" s="158">
        <v>92309</v>
      </c>
      <c r="B3838" s="100" t="s">
        <v>252</v>
      </c>
      <c r="C3838" s="104" t="s">
        <v>4065</v>
      </c>
      <c r="D3838" s="94" t="s">
        <v>263</v>
      </c>
      <c r="E3838" s="95">
        <v>180.72</v>
      </c>
      <c r="F3838" s="96">
        <f t="shared" si="505"/>
        <v>221.82</v>
      </c>
      <c r="G3838" s="107">
        <f>ROUND(SUM('NOVO HORIZONTE'!G3838),2)</f>
        <v>0</v>
      </c>
      <c r="H3838" s="107">
        <f t="shared" si="510"/>
        <v>0</v>
      </c>
      <c r="I3838" s="143">
        <f t="shared" si="506"/>
        <v>0</v>
      </c>
      <c r="J3838" s="142"/>
      <c r="K3838" s="228"/>
      <c r="L3838" s="7" t="str">
        <f t="shared" si="507"/>
        <v/>
      </c>
      <c r="M3838" s="7" t="str">
        <f t="shared" si="508"/>
        <v/>
      </c>
      <c r="N3838" s="7" t="str">
        <f t="shared" si="504"/>
        <v/>
      </c>
      <c r="O3838" s="144"/>
      <c r="P3838" s="355">
        <v>0</v>
      </c>
      <c r="Q3838" s="362">
        <f>SUM('NOVO HORIZONTE'!I3838)</f>
        <v>0</v>
      </c>
      <c r="R3838" s="363">
        <f t="shared" si="509"/>
        <v>0</v>
      </c>
      <c r="S3838" s="153">
        <f t="shared" si="503"/>
        <v>0</v>
      </c>
      <c r="T3838" s="364"/>
    </row>
    <row r="3839" ht="22.5" hidden="1" spans="1:20">
      <c r="A3839" s="158">
        <v>92310</v>
      </c>
      <c r="B3839" s="100" t="s">
        <v>252</v>
      </c>
      <c r="C3839" s="104" t="s">
        <v>4066</v>
      </c>
      <c r="D3839" s="94" t="s">
        <v>263</v>
      </c>
      <c r="E3839" s="95">
        <v>200.61</v>
      </c>
      <c r="F3839" s="96">
        <f t="shared" si="505"/>
        <v>246.23</v>
      </c>
      <c r="G3839" s="107">
        <f>ROUND(SUM('NOVO HORIZONTE'!G3839),2)</f>
        <v>0</v>
      </c>
      <c r="H3839" s="107">
        <f t="shared" si="510"/>
        <v>0</v>
      </c>
      <c r="I3839" s="143">
        <f t="shared" si="506"/>
        <v>0</v>
      </c>
      <c r="J3839" s="142"/>
      <c r="K3839" s="228"/>
      <c r="L3839" s="7" t="str">
        <f t="shared" si="507"/>
        <v/>
      </c>
      <c r="M3839" s="7" t="str">
        <f t="shared" si="508"/>
        <v/>
      </c>
      <c r="N3839" s="7" t="str">
        <f t="shared" si="504"/>
        <v/>
      </c>
      <c r="O3839" s="144"/>
      <c r="P3839" s="355">
        <v>0</v>
      </c>
      <c r="Q3839" s="362">
        <f>SUM('NOVO HORIZONTE'!I3839)</f>
        <v>0</v>
      </c>
      <c r="R3839" s="363">
        <f t="shared" si="509"/>
        <v>0</v>
      </c>
      <c r="S3839" s="153">
        <f t="shared" si="503"/>
        <v>0</v>
      </c>
      <c r="T3839" s="364"/>
    </row>
    <row r="3840" ht="22.5" hidden="1" spans="1:20">
      <c r="A3840" s="158">
        <v>92320</v>
      </c>
      <c r="B3840" s="100" t="s">
        <v>252</v>
      </c>
      <c r="C3840" s="104" t="s">
        <v>4067</v>
      </c>
      <c r="D3840" s="94" t="s">
        <v>263</v>
      </c>
      <c r="E3840" s="95">
        <v>51.66</v>
      </c>
      <c r="F3840" s="96">
        <f t="shared" si="505"/>
        <v>63.41</v>
      </c>
      <c r="G3840" s="107">
        <f>ROUND(SUM('NOVO HORIZONTE'!G3840),2)</f>
        <v>0</v>
      </c>
      <c r="H3840" s="107">
        <f t="shared" si="510"/>
        <v>0</v>
      </c>
      <c r="I3840" s="143">
        <f t="shared" si="506"/>
        <v>0</v>
      </c>
      <c r="J3840" s="142"/>
      <c r="K3840" s="228"/>
      <c r="L3840" s="7" t="str">
        <f t="shared" si="507"/>
        <v/>
      </c>
      <c r="M3840" s="7" t="str">
        <f t="shared" si="508"/>
        <v/>
      </c>
      <c r="N3840" s="7" t="str">
        <f t="shared" si="504"/>
        <v/>
      </c>
      <c r="O3840" s="144"/>
      <c r="P3840" s="355">
        <v>0</v>
      </c>
      <c r="Q3840" s="362">
        <f>SUM('NOVO HORIZONTE'!I3840)</f>
        <v>0</v>
      </c>
      <c r="R3840" s="363">
        <f t="shared" si="509"/>
        <v>0</v>
      </c>
      <c r="S3840" s="153">
        <f t="shared" si="503"/>
        <v>0</v>
      </c>
      <c r="T3840" s="364"/>
    </row>
    <row r="3841" ht="22.5" hidden="1" spans="1:20">
      <c r="A3841" s="158">
        <v>92321</v>
      </c>
      <c r="B3841" s="100" t="s">
        <v>252</v>
      </c>
      <c r="C3841" s="104" t="s">
        <v>4068</v>
      </c>
      <c r="D3841" s="94" t="s">
        <v>263</v>
      </c>
      <c r="E3841" s="95">
        <v>84.46</v>
      </c>
      <c r="F3841" s="96">
        <f t="shared" si="505"/>
        <v>103.67</v>
      </c>
      <c r="G3841" s="107">
        <f>ROUND(SUM('NOVO HORIZONTE'!G3841),2)</f>
        <v>0</v>
      </c>
      <c r="H3841" s="107">
        <f t="shared" si="510"/>
        <v>0</v>
      </c>
      <c r="I3841" s="143">
        <f t="shared" si="506"/>
        <v>0</v>
      </c>
      <c r="J3841" s="142"/>
      <c r="K3841" s="228"/>
      <c r="L3841" s="7" t="str">
        <f t="shared" si="507"/>
        <v/>
      </c>
      <c r="M3841" s="7" t="str">
        <f t="shared" si="508"/>
        <v/>
      </c>
      <c r="N3841" s="7" t="str">
        <f t="shared" si="504"/>
        <v/>
      </c>
      <c r="O3841" s="144"/>
      <c r="P3841" s="355">
        <v>0</v>
      </c>
      <c r="Q3841" s="362">
        <f>SUM('NOVO HORIZONTE'!I3841)</f>
        <v>0</v>
      </c>
      <c r="R3841" s="363">
        <f t="shared" si="509"/>
        <v>0</v>
      </c>
      <c r="S3841" s="153">
        <f t="shared" si="503"/>
        <v>0</v>
      </c>
      <c r="T3841" s="364"/>
    </row>
    <row r="3842" ht="22.5" hidden="1" spans="1:20">
      <c r="A3842" s="158">
        <v>92322</v>
      </c>
      <c r="B3842" s="100" t="s">
        <v>252</v>
      </c>
      <c r="C3842" s="104" t="s">
        <v>4069</v>
      </c>
      <c r="D3842" s="94" t="s">
        <v>263</v>
      </c>
      <c r="E3842" s="95">
        <v>107.88</v>
      </c>
      <c r="F3842" s="96">
        <f t="shared" si="505"/>
        <v>132.41</v>
      </c>
      <c r="G3842" s="107">
        <f>ROUND(SUM('NOVO HORIZONTE'!G3842),2)</f>
        <v>0</v>
      </c>
      <c r="H3842" s="107">
        <f t="shared" si="510"/>
        <v>0</v>
      </c>
      <c r="I3842" s="143">
        <f t="shared" si="506"/>
        <v>0</v>
      </c>
      <c r="J3842" s="142"/>
      <c r="K3842" s="228"/>
      <c r="L3842" s="7" t="str">
        <f t="shared" si="507"/>
        <v/>
      </c>
      <c r="M3842" s="7" t="str">
        <f t="shared" si="508"/>
        <v/>
      </c>
      <c r="N3842" s="7" t="str">
        <f t="shared" si="504"/>
        <v/>
      </c>
      <c r="O3842" s="144"/>
      <c r="P3842" s="355">
        <v>0</v>
      </c>
      <c r="Q3842" s="362">
        <f>SUM('NOVO HORIZONTE'!I3842)</f>
        <v>0</v>
      </c>
      <c r="R3842" s="363">
        <f t="shared" si="509"/>
        <v>0</v>
      </c>
      <c r="S3842" s="153">
        <f t="shared" si="503"/>
        <v>0</v>
      </c>
      <c r="T3842" s="364"/>
    </row>
    <row r="3843" ht="22.5" hidden="1" spans="1:20">
      <c r="A3843" s="158">
        <v>92323</v>
      </c>
      <c r="B3843" s="100" t="s">
        <v>252</v>
      </c>
      <c r="C3843" s="104" t="s">
        <v>4070</v>
      </c>
      <c r="D3843" s="94" t="s">
        <v>263</v>
      </c>
      <c r="E3843" s="95">
        <v>76.16</v>
      </c>
      <c r="F3843" s="96">
        <f t="shared" si="505"/>
        <v>93.48</v>
      </c>
      <c r="G3843" s="107">
        <f>ROUND(SUM('NOVO HORIZONTE'!G3843),2)</f>
        <v>0</v>
      </c>
      <c r="H3843" s="107">
        <f t="shared" si="510"/>
        <v>0</v>
      </c>
      <c r="I3843" s="143">
        <f t="shared" si="506"/>
        <v>0</v>
      </c>
      <c r="J3843" s="142"/>
      <c r="K3843" s="228"/>
      <c r="L3843" s="7" t="str">
        <f t="shared" si="507"/>
        <v/>
      </c>
      <c r="M3843" s="7" t="str">
        <f t="shared" si="508"/>
        <v/>
      </c>
      <c r="N3843" s="7" t="str">
        <f t="shared" si="504"/>
        <v/>
      </c>
      <c r="O3843" s="144"/>
      <c r="P3843" s="355">
        <v>0</v>
      </c>
      <c r="Q3843" s="362">
        <f>SUM('NOVO HORIZONTE'!I3843)</f>
        <v>0</v>
      </c>
      <c r="R3843" s="363">
        <f t="shared" si="509"/>
        <v>0</v>
      </c>
      <c r="S3843" s="153">
        <f t="shared" si="503"/>
        <v>0</v>
      </c>
      <c r="T3843" s="364"/>
    </row>
    <row r="3844" ht="22.5" hidden="1" spans="1:20">
      <c r="A3844" s="158">
        <v>92324</v>
      </c>
      <c r="B3844" s="100" t="s">
        <v>252</v>
      </c>
      <c r="C3844" s="104" t="s">
        <v>4071</v>
      </c>
      <c r="D3844" s="94" t="s">
        <v>263</v>
      </c>
      <c r="E3844" s="95">
        <v>200.58</v>
      </c>
      <c r="F3844" s="96">
        <f t="shared" si="505"/>
        <v>246.19</v>
      </c>
      <c r="G3844" s="107">
        <f>ROUND(SUM('NOVO HORIZONTE'!G3844),2)</f>
        <v>0</v>
      </c>
      <c r="H3844" s="107">
        <f t="shared" si="510"/>
        <v>0</v>
      </c>
      <c r="I3844" s="143">
        <f t="shared" si="506"/>
        <v>0</v>
      </c>
      <c r="J3844" s="142"/>
      <c r="K3844" s="228"/>
      <c r="L3844" s="7" t="str">
        <f t="shared" si="507"/>
        <v/>
      </c>
      <c r="M3844" s="7" t="str">
        <f t="shared" si="508"/>
        <v/>
      </c>
      <c r="N3844" s="7" t="str">
        <f t="shared" si="504"/>
        <v/>
      </c>
      <c r="O3844" s="144"/>
      <c r="P3844" s="355">
        <v>0</v>
      </c>
      <c r="Q3844" s="362">
        <f>SUM('NOVO HORIZONTE'!I3844)</f>
        <v>0</v>
      </c>
      <c r="R3844" s="363">
        <f t="shared" si="509"/>
        <v>0</v>
      </c>
      <c r="S3844" s="153">
        <f t="shared" si="503"/>
        <v>0</v>
      </c>
      <c r="T3844" s="364"/>
    </row>
    <row r="3845" ht="22.5" hidden="1" spans="1:20">
      <c r="A3845" s="158">
        <v>92325</v>
      </c>
      <c r="B3845" s="100" t="s">
        <v>252</v>
      </c>
      <c r="C3845" s="104" t="s">
        <v>4072</v>
      </c>
      <c r="D3845" s="94" t="s">
        <v>263</v>
      </c>
      <c r="E3845" s="95">
        <v>228.77</v>
      </c>
      <c r="F3845" s="96">
        <f t="shared" si="505"/>
        <v>280.79</v>
      </c>
      <c r="G3845" s="107">
        <f>ROUND(SUM('NOVO HORIZONTE'!G3845),2)</f>
        <v>0</v>
      </c>
      <c r="H3845" s="107">
        <f t="shared" si="510"/>
        <v>0</v>
      </c>
      <c r="I3845" s="143">
        <f t="shared" si="506"/>
        <v>0</v>
      </c>
      <c r="J3845" s="142"/>
      <c r="K3845" s="228"/>
      <c r="L3845" s="7" t="str">
        <f t="shared" si="507"/>
        <v/>
      </c>
      <c r="M3845" s="7" t="str">
        <f t="shared" si="508"/>
        <v/>
      </c>
      <c r="N3845" s="7" t="str">
        <f t="shared" si="504"/>
        <v/>
      </c>
      <c r="O3845" s="144"/>
      <c r="P3845" s="355">
        <v>0</v>
      </c>
      <c r="Q3845" s="362">
        <f>SUM('NOVO HORIZONTE'!I3845)</f>
        <v>0</v>
      </c>
      <c r="R3845" s="363">
        <f t="shared" si="509"/>
        <v>0</v>
      </c>
      <c r="S3845" s="153">
        <f t="shared" si="503"/>
        <v>0</v>
      </c>
      <c r="T3845" s="364"/>
    </row>
    <row r="3846" ht="22.5" hidden="1" spans="1:20">
      <c r="A3846" s="158">
        <v>97335</v>
      </c>
      <c r="B3846" s="100" t="s">
        <v>252</v>
      </c>
      <c r="C3846" s="104" t="s">
        <v>4073</v>
      </c>
      <c r="D3846" s="94" t="s">
        <v>263</v>
      </c>
      <c r="E3846" s="95">
        <v>78.75</v>
      </c>
      <c r="F3846" s="96">
        <f t="shared" si="505"/>
        <v>96.66</v>
      </c>
      <c r="G3846" s="107">
        <f>ROUND(SUM('NOVO HORIZONTE'!G3846),2)</f>
        <v>0</v>
      </c>
      <c r="H3846" s="107">
        <f t="shared" si="510"/>
        <v>0</v>
      </c>
      <c r="I3846" s="143">
        <f t="shared" si="506"/>
        <v>0</v>
      </c>
      <c r="J3846" s="142"/>
      <c r="K3846" s="228"/>
      <c r="L3846" s="7" t="str">
        <f t="shared" si="507"/>
        <v/>
      </c>
      <c r="M3846" s="7" t="str">
        <f t="shared" si="508"/>
        <v/>
      </c>
      <c r="N3846" s="7" t="str">
        <f t="shared" si="504"/>
        <v/>
      </c>
      <c r="O3846" s="144"/>
      <c r="P3846" s="355">
        <v>0</v>
      </c>
      <c r="Q3846" s="362">
        <f>SUM('NOVO HORIZONTE'!I3846)</f>
        <v>0</v>
      </c>
      <c r="R3846" s="363">
        <f t="shared" si="509"/>
        <v>0</v>
      </c>
      <c r="S3846" s="153">
        <f t="shared" si="503"/>
        <v>0</v>
      </c>
      <c r="T3846" s="364"/>
    </row>
    <row r="3847" ht="22.5" hidden="1" spans="1:20">
      <c r="A3847" s="158">
        <v>97336</v>
      </c>
      <c r="B3847" s="100" t="s">
        <v>252</v>
      </c>
      <c r="C3847" s="104" t="s">
        <v>4074</v>
      </c>
      <c r="D3847" s="94" t="s">
        <v>263</v>
      </c>
      <c r="E3847" s="95">
        <v>100.24</v>
      </c>
      <c r="F3847" s="96">
        <f t="shared" si="505"/>
        <v>123.03</v>
      </c>
      <c r="G3847" s="107">
        <f>ROUND(SUM('NOVO HORIZONTE'!G3847),2)</f>
        <v>0</v>
      </c>
      <c r="H3847" s="107">
        <f t="shared" si="510"/>
        <v>0</v>
      </c>
      <c r="I3847" s="143">
        <f t="shared" si="506"/>
        <v>0</v>
      </c>
      <c r="J3847" s="142"/>
      <c r="K3847" s="228"/>
      <c r="L3847" s="7" t="str">
        <f t="shared" si="507"/>
        <v/>
      </c>
      <c r="M3847" s="7" t="str">
        <f t="shared" si="508"/>
        <v/>
      </c>
      <c r="N3847" s="7" t="str">
        <f t="shared" si="504"/>
        <v/>
      </c>
      <c r="O3847" s="144"/>
      <c r="P3847" s="355">
        <v>0</v>
      </c>
      <c r="Q3847" s="362">
        <f>SUM('NOVO HORIZONTE'!I3847)</f>
        <v>0</v>
      </c>
      <c r="R3847" s="363">
        <f t="shared" si="509"/>
        <v>0</v>
      </c>
      <c r="S3847" s="153">
        <f t="shared" si="503"/>
        <v>0</v>
      </c>
      <c r="T3847" s="364"/>
    </row>
    <row r="3848" ht="22.5" hidden="1" spans="1:20">
      <c r="A3848" s="158">
        <v>97337</v>
      </c>
      <c r="B3848" s="100" t="s">
        <v>252</v>
      </c>
      <c r="C3848" s="104" t="s">
        <v>4075</v>
      </c>
      <c r="D3848" s="94" t="s">
        <v>263</v>
      </c>
      <c r="E3848" s="95">
        <v>150.58</v>
      </c>
      <c r="F3848" s="96">
        <f t="shared" si="505"/>
        <v>184.82</v>
      </c>
      <c r="G3848" s="107">
        <f>ROUND(SUM('NOVO HORIZONTE'!G3848),2)</f>
        <v>0</v>
      </c>
      <c r="H3848" s="107">
        <f t="shared" si="510"/>
        <v>0</v>
      </c>
      <c r="I3848" s="143">
        <f t="shared" si="506"/>
        <v>0</v>
      </c>
      <c r="J3848" s="142"/>
      <c r="K3848" s="228"/>
      <c r="L3848" s="7" t="str">
        <f t="shared" si="507"/>
        <v/>
      </c>
      <c r="M3848" s="7" t="str">
        <f t="shared" si="508"/>
        <v/>
      </c>
      <c r="N3848" s="7" t="str">
        <f t="shared" si="504"/>
        <v/>
      </c>
      <c r="O3848" s="144"/>
      <c r="P3848" s="355">
        <v>0</v>
      </c>
      <c r="Q3848" s="362">
        <f>SUM('NOVO HORIZONTE'!I3848)</f>
        <v>0</v>
      </c>
      <c r="R3848" s="363">
        <f t="shared" si="509"/>
        <v>0</v>
      </c>
      <c r="S3848" s="153">
        <f t="shared" si="503"/>
        <v>0</v>
      </c>
      <c r="T3848" s="364"/>
    </row>
    <row r="3849" ht="22.5" hidden="1" spans="1:20">
      <c r="A3849" s="158">
        <v>97338</v>
      </c>
      <c r="B3849" s="100" t="s">
        <v>252</v>
      </c>
      <c r="C3849" s="104" t="s">
        <v>4076</v>
      </c>
      <c r="D3849" s="94" t="s">
        <v>263</v>
      </c>
      <c r="E3849" s="95">
        <v>181.19</v>
      </c>
      <c r="F3849" s="96">
        <f t="shared" si="505"/>
        <v>222.39</v>
      </c>
      <c r="G3849" s="107">
        <f>ROUND(SUM('NOVO HORIZONTE'!G3849),2)</f>
        <v>0</v>
      </c>
      <c r="H3849" s="107">
        <f t="shared" si="510"/>
        <v>0</v>
      </c>
      <c r="I3849" s="143">
        <f t="shared" si="506"/>
        <v>0</v>
      </c>
      <c r="J3849" s="142"/>
      <c r="K3849" s="228"/>
      <c r="L3849" s="7" t="str">
        <f t="shared" si="507"/>
        <v/>
      </c>
      <c r="M3849" s="7" t="str">
        <f t="shared" si="508"/>
        <v/>
      </c>
      <c r="N3849" s="7" t="str">
        <f t="shared" si="504"/>
        <v/>
      </c>
      <c r="O3849" s="144"/>
      <c r="P3849" s="355">
        <v>0</v>
      </c>
      <c r="Q3849" s="362">
        <f>SUM('NOVO HORIZONTE'!I3849)</f>
        <v>0</v>
      </c>
      <c r="R3849" s="363">
        <f t="shared" si="509"/>
        <v>0</v>
      </c>
      <c r="S3849" s="153">
        <f t="shared" si="503"/>
        <v>0</v>
      </c>
      <c r="T3849" s="364"/>
    </row>
    <row r="3850" ht="22.5" hidden="1" spans="1:20">
      <c r="A3850" s="158">
        <v>97339</v>
      </c>
      <c r="B3850" s="100" t="s">
        <v>252</v>
      </c>
      <c r="C3850" s="104" t="s">
        <v>4077</v>
      </c>
      <c r="D3850" s="94" t="s">
        <v>263</v>
      </c>
      <c r="E3850" s="95">
        <v>195.37</v>
      </c>
      <c r="F3850" s="96">
        <f t="shared" si="505"/>
        <v>239.8</v>
      </c>
      <c r="G3850" s="107">
        <f>ROUND(SUM('NOVO HORIZONTE'!G3850),2)</f>
        <v>0</v>
      </c>
      <c r="H3850" s="107">
        <f t="shared" si="510"/>
        <v>0</v>
      </c>
      <c r="I3850" s="143">
        <f t="shared" si="506"/>
        <v>0</v>
      </c>
      <c r="J3850" s="142"/>
      <c r="K3850" s="228"/>
      <c r="L3850" s="7" t="str">
        <f t="shared" si="507"/>
        <v/>
      </c>
      <c r="M3850" s="7" t="str">
        <f t="shared" si="508"/>
        <v/>
      </c>
      <c r="N3850" s="7" t="str">
        <f t="shared" si="504"/>
        <v/>
      </c>
      <c r="O3850" s="144"/>
      <c r="P3850" s="355">
        <v>0</v>
      </c>
      <c r="Q3850" s="362">
        <f>SUM('NOVO HORIZONTE'!I3850)</f>
        <v>0</v>
      </c>
      <c r="R3850" s="363">
        <f t="shared" si="509"/>
        <v>0</v>
      </c>
      <c r="S3850" s="153">
        <f t="shared" si="503"/>
        <v>0</v>
      </c>
      <c r="T3850" s="364"/>
    </row>
    <row r="3851" ht="22.5" hidden="1" spans="1:20">
      <c r="A3851" s="158">
        <v>97340</v>
      </c>
      <c r="B3851" s="100" t="s">
        <v>252</v>
      </c>
      <c r="C3851" s="104" t="s">
        <v>4078</v>
      </c>
      <c r="D3851" s="94" t="s">
        <v>263</v>
      </c>
      <c r="E3851" s="95">
        <v>196.85</v>
      </c>
      <c r="F3851" s="96">
        <f t="shared" si="505"/>
        <v>241.61</v>
      </c>
      <c r="G3851" s="107">
        <f>ROUND(SUM('NOVO HORIZONTE'!G3851),2)</f>
        <v>0</v>
      </c>
      <c r="H3851" s="107">
        <f t="shared" si="510"/>
        <v>0</v>
      </c>
      <c r="I3851" s="143">
        <f t="shared" si="506"/>
        <v>0</v>
      </c>
      <c r="J3851" s="142"/>
      <c r="K3851" s="228"/>
      <c r="L3851" s="7" t="str">
        <f t="shared" si="507"/>
        <v/>
      </c>
      <c r="M3851" s="7" t="str">
        <f t="shared" si="508"/>
        <v/>
      </c>
      <c r="N3851" s="7" t="str">
        <f t="shared" si="504"/>
        <v/>
      </c>
      <c r="O3851" s="144"/>
      <c r="P3851" s="355">
        <v>0</v>
      </c>
      <c r="Q3851" s="362">
        <f>SUM('NOVO HORIZONTE'!I3851)</f>
        <v>0</v>
      </c>
      <c r="R3851" s="363">
        <f t="shared" si="509"/>
        <v>0</v>
      </c>
      <c r="S3851" s="153">
        <f t="shared" si="503"/>
        <v>0</v>
      </c>
      <c r="T3851" s="364"/>
    </row>
    <row r="3852" ht="22.5" hidden="1" spans="1:20">
      <c r="A3852" s="158">
        <v>97347</v>
      </c>
      <c r="B3852" s="100" t="s">
        <v>252</v>
      </c>
      <c r="C3852" s="104" t="s">
        <v>4079</v>
      </c>
      <c r="D3852" s="94" t="s">
        <v>263</v>
      </c>
      <c r="E3852" s="95">
        <v>94.82</v>
      </c>
      <c r="F3852" s="96">
        <f t="shared" si="505"/>
        <v>116.38</v>
      </c>
      <c r="G3852" s="107">
        <f>ROUND(SUM('NOVO HORIZONTE'!G3852),2)</f>
        <v>0</v>
      </c>
      <c r="H3852" s="107">
        <f t="shared" si="510"/>
        <v>0</v>
      </c>
      <c r="I3852" s="143">
        <f t="shared" si="506"/>
        <v>0</v>
      </c>
      <c r="J3852" s="142"/>
      <c r="K3852" s="228"/>
      <c r="L3852" s="7" t="str">
        <f t="shared" si="507"/>
        <v/>
      </c>
      <c r="M3852" s="7" t="str">
        <f t="shared" si="508"/>
        <v/>
      </c>
      <c r="N3852" s="7" t="str">
        <f t="shared" si="504"/>
        <v/>
      </c>
      <c r="O3852" s="144"/>
      <c r="P3852" s="355">
        <v>0</v>
      </c>
      <c r="Q3852" s="362">
        <f>SUM('NOVO HORIZONTE'!I3852)</f>
        <v>0</v>
      </c>
      <c r="R3852" s="363">
        <f t="shared" si="509"/>
        <v>0</v>
      </c>
      <c r="S3852" s="153">
        <f t="shared" si="503"/>
        <v>0</v>
      </c>
      <c r="T3852" s="364"/>
    </row>
    <row r="3853" ht="22.5" hidden="1" spans="1:20">
      <c r="A3853" s="158">
        <v>97348</v>
      </c>
      <c r="B3853" s="100" t="s">
        <v>252</v>
      </c>
      <c r="C3853" s="104" t="s">
        <v>4080</v>
      </c>
      <c r="D3853" s="94" t="s">
        <v>263</v>
      </c>
      <c r="E3853" s="95">
        <v>130.85</v>
      </c>
      <c r="F3853" s="96">
        <f t="shared" si="505"/>
        <v>160.61</v>
      </c>
      <c r="G3853" s="107">
        <f>ROUND(SUM('NOVO HORIZONTE'!G3853),2)</f>
        <v>0</v>
      </c>
      <c r="H3853" s="107">
        <f t="shared" si="510"/>
        <v>0</v>
      </c>
      <c r="I3853" s="143">
        <f t="shared" si="506"/>
        <v>0</v>
      </c>
      <c r="J3853" s="142"/>
      <c r="K3853" s="228"/>
      <c r="L3853" s="7" t="str">
        <f t="shared" si="507"/>
        <v/>
      </c>
      <c r="M3853" s="7" t="str">
        <f t="shared" si="508"/>
        <v/>
      </c>
      <c r="N3853" s="7" t="str">
        <f t="shared" si="504"/>
        <v/>
      </c>
      <c r="O3853" s="144"/>
      <c r="P3853" s="355">
        <v>0</v>
      </c>
      <c r="Q3853" s="362">
        <f>SUM('NOVO HORIZONTE'!I3853)</f>
        <v>0</v>
      </c>
      <c r="R3853" s="363">
        <f t="shared" si="509"/>
        <v>0</v>
      </c>
      <c r="S3853" s="153">
        <f t="shared" si="503"/>
        <v>0</v>
      </c>
      <c r="T3853" s="364"/>
    </row>
    <row r="3854" ht="22.5" hidden="1" spans="1:20">
      <c r="A3854" s="158">
        <v>97349</v>
      </c>
      <c r="B3854" s="100" t="s">
        <v>252</v>
      </c>
      <c r="C3854" s="104" t="s">
        <v>4081</v>
      </c>
      <c r="D3854" s="94" t="s">
        <v>263</v>
      </c>
      <c r="E3854" s="95">
        <v>188.39</v>
      </c>
      <c r="F3854" s="96">
        <f t="shared" si="505"/>
        <v>231.23</v>
      </c>
      <c r="G3854" s="107">
        <f>ROUND(SUM('NOVO HORIZONTE'!G3854),2)</f>
        <v>0</v>
      </c>
      <c r="H3854" s="107">
        <f t="shared" si="510"/>
        <v>0</v>
      </c>
      <c r="I3854" s="143">
        <f t="shared" si="506"/>
        <v>0</v>
      </c>
      <c r="J3854" s="142"/>
      <c r="K3854" s="228"/>
      <c r="L3854" s="7" t="str">
        <f t="shared" si="507"/>
        <v/>
      </c>
      <c r="M3854" s="7" t="str">
        <f t="shared" si="508"/>
        <v/>
      </c>
      <c r="N3854" s="7" t="str">
        <f t="shared" si="504"/>
        <v/>
      </c>
      <c r="O3854" s="144"/>
      <c r="P3854" s="355">
        <v>0</v>
      </c>
      <c r="Q3854" s="362">
        <f>SUM('NOVO HORIZONTE'!I3854)</f>
        <v>0</v>
      </c>
      <c r="R3854" s="363">
        <f t="shared" si="509"/>
        <v>0</v>
      </c>
      <c r="S3854" s="153">
        <f t="shared" si="503"/>
        <v>0</v>
      </c>
      <c r="T3854" s="364"/>
    </row>
    <row r="3855" ht="22.5" hidden="1" spans="1:20">
      <c r="A3855" s="158">
        <v>97350</v>
      </c>
      <c r="B3855" s="100" t="s">
        <v>252</v>
      </c>
      <c r="C3855" s="104" t="s">
        <v>4082</v>
      </c>
      <c r="D3855" s="94" t="s">
        <v>263</v>
      </c>
      <c r="E3855" s="95">
        <v>228.68</v>
      </c>
      <c r="F3855" s="96">
        <f t="shared" si="505"/>
        <v>280.68</v>
      </c>
      <c r="G3855" s="107">
        <f>ROUND(SUM('NOVO HORIZONTE'!G3855),2)</f>
        <v>0</v>
      </c>
      <c r="H3855" s="107">
        <f t="shared" si="510"/>
        <v>0</v>
      </c>
      <c r="I3855" s="143">
        <f t="shared" si="506"/>
        <v>0</v>
      </c>
      <c r="J3855" s="142"/>
      <c r="K3855" s="228"/>
      <c r="L3855" s="7" t="str">
        <f t="shared" si="507"/>
        <v/>
      </c>
      <c r="M3855" s="7" t="str">
        <f t="shared" si="508"/>
        <v/>
      </c>
      <c r="N3855" s="7" t="str">
        <f t="shared" si="504"/>
        <v/>
      </c>
      <c r="O3855" s="144"/>
      <c r="P3855" s="355">
        <v>0</v>
      </c>
      <c r="Q3855" s="362">
        <f>SUM('NOVO HORIZONTE'!I3855)</f>
        <v>0</v>
      </c>
      <c r="R3855" s="363">
        <f t="shared" si="509"/>
        <v>0</v>
      </c>
      <c r="S3855" s="153">
        <f t="shared" si="503"/>
        <v>0</v>
      </c>
      <c r="T3855" s="364"/>
    </row>
    <row r="3856" ht="22.5" hidden="1" spans="1:20">
      <c r="A3856" s="158">
        <v>97351</v>
      </c>
      <c r="B3856" s="100" t="s">
        <v>252</v>
      </c>
      <c r="C3856" s="104" t="s">
        <v>4083</v>
      </c>
      <c r="D3856" s="94" t="s">
        <v>263</v>
      </c>
      <c r="E3856" s="95">
        <v>316.04</v>
      </c>
      <c r="F3856" s="96">
        <f t="shared" si="505"/>
        <v>387.91</v>
      </c>
      <c r="G3856" s="107">
        <f>ROUND(SUM('NOVO HORIZONTE'!G3856),2)</f>
        <v>0</v>
      </c>
      <c r="H3856" s="107">
        <f t="shared" si="510"/>
        <v>0</v>
      </c>
      <c r="I3856" s="143">
        <f t="shared" si="506"/>
        <v>0</v>
      </c>
      <c r="J3856" s="142"/>
      <c r="K3856" s="228"/>
      <c r="L3856" s="7" t="str">
        <f t="shared" si="507"/>
        <v/>
      </c>
      <c r="M3856" s="7" t="str">
        <f t="shared" si="508"/>
        <v/>
      </c>
      <c r="N3856" s="7" t="str">
        <f t="shared" si="504"/>
        <v/>
      </c>
      <c r="O3856" s="144"/>
      <c r="P3856" s="355">
        <v>0</v>
      </c>
      <c r="Q3856" s="362">
        <f>SUM('NOVO HORIZONTE'!I3856)</f>
        <v>0</v>
      </c>
      <c r="R3856" s="363">
        <f t="shared" si="509"/>
        <v>0</v>
      </c>
      <c r="S3856" s="153">
        <f t="shared" si="503"/>
        <v>0</v>
      </c>
      <c r="T3856" s="364"/>
    </row>
    <row r="3857" ht="22.5" hidden="1" spans="1:20">
      <c r="A3857" s="158">
        <v>97352</v>
      </c>
      <c r="B3857" s="100" t="s">
        <v>252</v>
      </c>
      <c r="C3857" s="104" t="s">
        <v>4084</v>
      </c>
      <c r="D3857" s="94" t="s">
        <v>263</v>
      </c>
      <c r="E3857" s="95">
        <v>409.42</v>
      </c>
      <c r="F3857" s="96">
        <f t="shared" si="505"/>
        <v>502.52</v>
      </c>
      <c r="G3857" s="107">
        <f>ROUND(SUM('NOVO HORIZONTE'!G3857),2)</f>
        <v>0</v>
      </c>
      <c r="H3857" s="107">
        <f t="shared" si="510"/>
        <v>0</v>
      </c>
      <c r="I3857" s="143">
        <f t="shared" si="506"/>
        <v>0</v>
      </c>
      <c r="J3857" s="142"/>
      <c r="K3857" s="228"/>
      <c r="L3857" s="7" t="str">
        <f t="shared" si="507"/>
        <v/>
      </c>
      <c r="M3857" s="7" t="str">
        <f t="shared" si="508"/>
        <v/>
      </c>
      <c r="N3857" s="7" t="str">
        <f t="shared" si="504"/>
        <v/>
      </c>
      <c r="O3857" s="144"/>
      <c r="P3857" s="355">
        <v>0</v>
      </c>
      <c r="Q3857" s="362">
        <f>SUM('NOVO HORIZONTE'!I3857)</f>
        <v>0</v>
      </c>
      <c r="R3857" s="363">
        <f t="shared" si="509"/>
        <v>0</v>
      </c>
      <c r="S3857" s="153">
        <f t="shared" si="503"/>
        <v>0</v>
      </c>
      <c r="T3857" s="364"/>
    </row>
    <row r="3858" ht="22.5" hidden="1" spans="1:20">
      <c r="A3858" s="158">
        <v>97353</v>
      </c>
      <c r="B3858" s="100" t="s">
        <v>252</v>
      </c>
      <c r="C3858" s="104" t="s">
        <v>4085</v>
      </c>
      <c r="D3858" s="94" t="s">
        <v>263</v>
      </c>
      <c r="E3858" s="95">
        <v>63.73</v>
      </c>
      <c r="F3858" s="96">
        <f t="shared" si="505"/>
        <v>78.22</v>
      </c>
      <c r="G3858" s="107">
        <f>ROUND(SUM('NOVO HORIZONTE'!G3858),2)</f>
        <v>0</v>
      </c>
      <c r="H3858" s="107">
        <f t="shared" si="510"/>
        <v>0</v>
      </c>
      <c r="I3858" s="143">
        <f t="shared" si="506"/>
        <v>0</v>
      </c>
      <c r="J3858" s="142"/>
      <c r="K3858" s="228"/>
      <c r="L3858" s="7" t="str">
        <f t="shared" si="507"/>
        <v/>
      </c>
      <c r="M3858" s="7" t="str">
        <f t="shared" si="508"/>
        <v/>
      </c>
      <c r="N3858" s="7" t="str">
        <f t="shared" si="504"/>
        <v/>
      </c>
      <c r="O3858" s="144"/>
      <c r="P3858" s="355">
        <v>0</v>
      </c>
      <c r="Q3858" s="362">
        <f>SUM('NOVO HORIZONTE'!I3858)</f>
        <v>0</v>
      </c>
      <c r="R3858" s="363">
        <f t="shared" si="509"/>
        <v>0</v>
      </c>
      <c r="S3858" s="153">
        <f t="shared" si="503"/>
        <v>0</v>
      </c>
      <c r="T3858" s="364"/>
    </row>
    <row r="3859" ht="22.5" hidden="1" spans="1:20">
      <c r="A3859" s="158">
        <v>97354</v>
      </c>
      <c r="B3859" s="100" t="s">
        <v>252</v>
      </c>
      <c r="C3859" s="104" t="s">
        <v>4086</v>
      </c>
      <c r="D3859" s="94" t="s">
        <v>263</v>
      </c>
      <c r="E3859" s="95">
        <v>100.42</v>
      </c>
      <c r="F3859" s="96">
        <f t="shared" si="505"/>
        <v>123.26</v>
      </c>
      <c r="G3859" s="107">
        <f>ROUND(SUM('NOVO HORIZONTE'!G3859),2)</f>
        <v>0</v>
      </c>
      <c r="H3859" s="107">
        <f t="shared" si="510"/>
        <v>0</v>
      </c>
      <c r="I3859" s="143">
        <f t="shared" si="506"/>
        <v>0</v>
      </c>
      <c r="J3859" s="142"/>
      <c r="K3859" s="228"/>
      <c r="L3859" s="7" t="str">
        <f t="shared" si="507"/>
        <v/>
      </c>
      <c r="M3859" s="7" t="str">
        <f t="shared" si="508"/>
        <v/>
      </c>
      <c r="N3859" s="7" t="str">
        <f t="shared" si="504"/>
        <v/>
      </c>
      <c r="O3859" s="144"/>
      <c r="P3859" s="355">
        <v>0</v>
      </c>
      <c r="Q3859" s="362">
        <f>SUM('NOVO HORIZONTE'!I3859)</f>
        <v>0</v>
      </c>
      <c r="R3859" s="363">
        <f t="shared" si="509"/>
        <v>0</v>
      </c>
      <c r="S3859" s="153">
        <f t="shared" si="503"/>
        <v>0</v>
      </c>
      <c r="T3859" s="364"/>
    </row>
    <row r="3860" ht="22.5" hidden="1" spans="1:20">
      <c r="A3860" s="158">
        <v>97355</v>
      </c>
      <c r="B3860" s="100" t="s">
        <v>252</v>
      </c>
      <c r="C3860" s="104" t="s">
        <v>4087</v>
      </c>
      <c r="D3860" s="94" t="s">
        <v>263</v>
      </c>
      <c r="E3860" s="95">
        <v>136.86</v>
      </c>
      <c r="F3860" s="96">
        <f t="shared" si="505"/>
        <v>167.98</v>
      </c>
      <c r="G3860" s="107">
        <f>ROUND(SUM('NOVO HORIZONTE'!G3860),2)</f>
        <v>0</v>
      </c>
      <c r="H3860" s="107">
        <f t="shared" si="510"/>
        <v>0</v>
      </c>
      <c r="I3860" s="143">
        <f t="shared" si="506"/>
        <v>0</v>
      </c>
      <c r="J3860" s="142"/>
      <c r="K3860" s="228"/>
      <c r="L3860" s="7" t="str">
        <f t="shared" si="507"/>
        <v/>
      </c>
      <c r="M3860" s="7" t="str">
        <f t="shared" si="508"/>
        <v/>
      </c>
      <c r="N3860" s="7" t="str">
        <f t="shared" si="504"/>
        <v/>
      </c>
      <c r="O3860" s="144"/>
      <c r="P3860" s="355">
        <v>0</v>
      </c>
      <c r="Q3860" s="362">
        <f>SUM('NOVO HORIZONTE'!I3860)</f>
        <v>0</v>
      </c>
      <c r="R3860" s="363">
        <f t="shared" si="509"/>
        <v>0</v>
      </c>
      <c r="S3860" s="153">
        <f t="shared" si="503"/>
        <v>0</v>
      </c>
      <c r="T3860" s="364"/>
    </row>
    <row r="3861" ht="22.5" hidden="1" spans="1:20">
      <c r="A3861" s="158">
        <v>97356</v>
      </c>
      <c r="B3861" s="100" t="s">
        <v>252</v>
      </c>
      <c r="C3861" s="104" t="s">
        <v>4088</v>
      </c>
      <c r="D3861" s="94" t="s">
        <v>263</v>
      </c>
      <c r="E3861" s="95">
        <v>76.04</v>
      </c>
      <c r="F3861" s="96">
        <f t="shared" si="505"/>
        <v>93.33</v>
      </c>
      <c r="G3861" s="107">
        <f>ROUND(SUM('NOVO HORIZONTE'!G3861),2)</f>
        <v>0</v>
      </c>
      <c r="H3861" s="107">
        <f t="shared" si="510"/>
        <v>0</v>
      </c>
      <c r="I3861" s="143">
        <f t="shared" si="506"/>
        <v>0</v>
      </c>
      <c r="J3861" s="142"/>
      <c r="K3861" s="228"/>
      <c r="L3861" s="7" t="str">
        <f t="shared" si="507"/>
        <v/>
      </c>
      <c r="M3861" s="7" t="str">
        <f t="shared" si="508"/>
        <v/>
      </c>
      <c r="N3861" s="7" t="str">
        <f t="shared" si="504"/>
        <v/>
      </c>
      <c r="O3861" s="144"/>
      <c r="P3861" s="355">
        <v>0</v>
      </c>
      <c r="Q3861" s="362">
        <f>SUM('NOVO HORIZONTE'!I3861)</f>
        <v>0</v>
      </c>
      <c r="R3861" s="363">
        <f t="shared" si="509"/>
        <v>0</v>
      </c>
      <c r="S3861" s="153">
        <f t="shared" si="503"/>
        <v>0</v>
      </c>
      <c r="T3861" s="364"/>
    </row>
    <row r="3862" ht="22.5" hidden="1" spans="1:20">
      <c r="A3862" s="158">
        <v>97357</v>
      </c>
      <c r="B3862" s="100" t="s">
        <v>252</v>
      </c>
      <c r="C3862" s="104" t="s">
        <v>4089</v>
      </c>
      <c r="D3862" s="94" t="s">
        <v>263</v>
      </c>
      <c r="E3862" s="95">
        <v>121.58</v>
      </c>
      <c r="F3862" s="96">
        <f t="shared" si="505"/>
        <v>149.23</v>
      </c>
      <c r="G3862" s="107">
        <f>ROUND(SUM('NOVO HORIZONTE'!G3862),2)</f>
        <v>0</v>
      </c>
      <c r="H3862" s="107">
        <f t="shared" si="510"/>
        <v>0</v>
      </c>
      <c r="I3862" s="143">
        <f t="shared" si="506"/>
        <v>0</v>
      </c>
      <c r="J3862" s="142"/>
      <c r="K3862" s="228"/>
      <c r="L3862" s="7" t="str">
        <f t="shared" si="507"/>
        <v/>
      </c>
      <c r="M3862" s="7" t="str">
        <f t="shared" si="508"/>
        <v/>
      </c>
      <c r="N3862" s="7" t="str">
        <f t="shared" si="504"/>
        <v/>
      </c>
      <c r="O3862" s="144"/>
      <c r="P3862" s="355">
        <v>0</v>
      </c>
      <c r="Q3862" s="362">
        <f>SUM('NOVO HORIZONTE'!I3862)</f>
        <v>0</v>
      </c>
      <c r="R3862" s="363">
        <f t="shared" si="509"/>
        <v>0</v>
      </c>
      <c r="S3862" s="153">
        <f t="shared" si="503"/>
        <v>0</v>
      </c>
      <c r="T3862" s="364"/>
    </row>
    <row r="3863" ht="22.5" hidden="1" spans="1:20">
      <c r="A3863" s="158">
        <v>97358</v>
      </c>
      <c r="B3863" s="100" t="s">
        <v>252</v>
      </c>
      <c r="C3863" s="104" t="s">
        <v>4090</v>
      </c>
      <c r="D3863" s="94" t="s">
        <v>263</v>
      </c>
      <c r="E3863" s="95">
        <v>165.7</v>
      </c>
      <c r="F3863" s="96">
        <f t="shared" si="505"/>
        <v>203.38</v>
      </c>
      <c r="G3863" s="107">
        <f>ROUND(SUM('NOVO HORIZONTE'!G3863),2)</f>
        <v>0</v>
      </c>
      <c r="H3863" s="107">
        <f t="shared" si="510"/>
        <v>0</v>
      </c>
      <c r="I3863" s="143">
        <f t="shared" si="506"/>
        <v>0</v>
      </c>
      <c r="J3863" s="142"/>
      <c r="K3863" s="228"/>
      <c r="L3863" s="7" t="str">
        <f t="shared" si="507"/>
        <v/>
      </c>
      <c r="M3863" s="7" t="str">
        <f t="shared" si="508"/>
        <v/>
      </c>
      <c r="N3863" s="7" t="str">
        <f t="shared" si="504"/>
        <v/>
      </c>
      <c r="O3863" s="144"/>
      <c r="P3863" s="355">
        <v>0</v>
      </c>
      <c r="Q3863" s="362">
        <f>SUM('NOVO HORIZONTE'!I3863)</f>
        <v>0</v>
      </c>
      <c r="R3863" s="363">
        <f t="shared" si="509"/>
        <v>0</v>
      </c>
      <c r="S3863" s="153">
        <f t="shared" si="503"/>
        <v>0</v>
      </c>
      <c r="T3863" s="364"/>
    </row>
    <row r="3864" ht="12.75" hidden="1" spans="1:20">
      <c r="A3864" s="154" t="s">
        <v>4091</v>
      </c>
      <c r="B3864" s="100"/>
      <c r="C3864" s="161" t="s">
        <v>4092</v>
      </c>
      <c r="D3864" s="94">
        <v>0</v>
      </c>
      <c r="E3864" s="95">
        <v>0</v>
      </c>
      <c r="F3864" s="96">
        <f t="shared" si="505"/>
        <v>0</v>
      </c>
      <c r="G3864" s="187">
        <f>ROUND(SUM('NOVO HORIZONTE'!G3864),2)</f>
        <v>0</v>
      </c>
      <c r="H3864" s="187">
        <f t="shared" si="510"/>
        <v>0</v>
      </c>
      <c r="I3864" s="188">
        <f t="shared" si="506"/>
        <v>0</v>
      </c>
      <c r="J3864" s="142"/>
      <c r="K3864" s="145" t="str">
        <f>IF(SUM(I3865:I4033)&gt;0,"xx","")</f>
        <v/>
      </c>
      <c r="L3864" s="7" t="str">
        <f t="shared" si="507"/>
        <v/>
      </c>
      <c r="M3864" s="7" t="str">
        <f t="shared" si="508"/>
        <v/>
      </c>
      <c r="N3864" s="7" t="str">
        <f t="shared" si="504"/>
        <v/>
      </c>
      <c r="O3864" s="144"/>
      <c r="P3864" s="375"/>
      <c r="Q3864" s="362">
        <f>SUM('NOVO HORIZONTE'!I3864)</f>
        <v>0</v>
      </c>
      <c r="R3864" s="363">
        <f t="shared" si="509"/>
        <v>0</v>
      </c>
      <c r="S3864" s="153">
        <f t="shared" si="503"/>
        <v>0</v>
      </c>
      <c r="T3864" s="364"/>
    </row>
    <row r="3865" ht="22.5" hidden="1" spans="1:20">
      <c r="A3865" s="158">
        <v>92287</v>
      </c>
      <c r="B3865" s="100" t="s">
        <v>252</v>
      </c>
      <c r="C3865" s="104" t="s">
        <v>4093</v>
      </c>
      <c r="D3865" s="94" t="s">
        <v>279</v>
      </c>
      <c r="E3865" s="95">
        <v>17.89</v>
      </c>
      <c r="F3865" s="96">
        <f t="shared" si="505"/>
        <v>21.96</v>
      </c>
      <c r="G3865" s="107">
        <f>ROUND(SUM('NOVO HORIZONTE'!G3865),2)</f>
        <v>0</v>
      </c>
      <c r="H3865" s="107">
        <f t="shared" si="510"/>
        <v>0</v>
      </c>
      <c r="I3865" s="143">
        <f t="shared" si="506"/>
        <v>0</v>
      </c>
      <c r="J3865" s="142"/>
      <c r="K3865" s="228"/>
      <c r="L3865" s="7" t="str">
        <f t="shared" si="507"/>
        <v/>
      </c>
      <c r="M3865" s="7" t="str">
        <f t="shared" si="508"/>
        <v/>
      </c>
      <c r="N3865" s="7" t="str">
        <f t="shared" si="504"/>
        <v/>
      </c>
      <c r="O3865" s="144"/>
      <c r="P3865" s="355">
        <v>0</v>
      </c>
      <c r="Q3865" s="362">
        <f>SUM('NOVO HORIZONTE'!I3865)</f>
        <v>0</v>
      </c>
      <c r="R3865" s="363">
        <f t="shared" si="509"/>
        <v>0</v>
      </c>
      <c r="S3865" s="153">
        <f t="shared" ref="S3865:S3928" si="511">IF(R3865=0,0,IF(R3865&gt;0,"c","b"))</f>
        <v>0</v>
      </c>
      <c r="T3865" s="364"/>
    </row>
    <row r="3866" ht="22.5" hidden="1" spans="1:20">
      <c r="A3866" s="158">
        <v>92288</v>
      </c>
      <c r="B3866" s="100" t="s">
        <v>252</v>
      </c>
      <c r="C3866" s="104" t="s">
        <v>4094</v>
      </c>
      <c r="D3866" s="94" t="s">
        <v>279</v>
      </c>
      <c r="E3866" s="95">
        <v>27.98</v>
      </c>
      <c r="F3866" s="96">
        <f t="shared" si="505"/>
        <v>34.34</v>
      </c>
      <c r="G3866" s="107">
        <f>ROUND(SUM('NOVO HORIZONTE'!G3866),2)</f>
        <v>0</v>
      </c>
      <c r="H3866" s="107">
        <f t="shared" si="510"/>
        <v>0</v>
      </c>
      <c r="I3866" s="143">
        <f t="shared" si="506"/>
        <v>0</v>
      </c>
      <c r="J3866" s="142"/>
      <c r="K3866" s="228"/>
      <c r="L3866" s="7" t="str">
        <f t="shared" si="507"/>
        <v/>
      </c>
      <c r="M3866" s="7" t="str">
        <f t="shared" si="508"/>
        <v/>
      </c>
      <c r="N3866" s="7" t="str">
        <f t="shared" si="504"/>
        <v/>
      </c>
      <c r="O3866" s="144"/>
      <c r="P3866" s="355">
        <v>0</v>
      </c>
      <c r="Q3866" s="362">
        <f>SUM('NOVO HORIZONTE'!I3866)</f>
        <v>0</v>
      </c>
      <c r="R3866" s="363">
        <f t="shared" si="509"/>
        <v>0</v>
      </c>
      <c r="S3866" s="153">
        <f t="shared" si="511"/>
        <v>0</v>
      </c>
      <c r="T3866" s="364"/>
    </row>
    <row r="3867" ht="22.5" hidden="1" spans="1:20">
      <c r="A3867" s="158">
        <v>92289</v>
      </c>
      <c r="B3867" s="100" t="s">
        <v>252</v>
      </c>
      <c r="C3867" s="104" t="s">
        <v>4095</v>
      </c>
      <c r="D3867" s="94" t="s">
        <v>279</v>
      </c>
      <c r="E3867" s="95">
        <v>49.03</v>
      </c>
      <c r="F3867" s="96">
        <f t="shared" si="505"/>
        <v>60.18</v>
      </c>
      <c r="G3867" s="107">
        <f>ROUND(SUM('NOVO HORIZONTE'!G3867),2)</f>
        <v>0</v>
      </c>
      <c r="H3867" s="107">
        <f t="shared" si="510"/>
        <v>0</v>
      </c>
      <c r="I3867" s="143">
        <f t="shared" si="506"/>
        <v>0</v>
      </c>
      <c r="J3867" s="142"/>
      <c r="K3867" s="145"/>
      <c r="L3867" s="7" t="str">
        <f t="shared" si="507"/>
        <v/>
      </c>
      <c r="M3867" s="7" t="str">
        <f t="shared" si="508"/>
        <v/>
      </c>
      <c r="N3867" s="7" t="str">
        <f t="shared" si="504"/>
        <v/>
      </c>
      <c r="O3867" s="144"/>
      <c r="P3867" s="355">
        <v>0</v>
      </c>
      <c r="Q3867" s="362">
        <f>SUM('NOVO HORIZONTE'!I3867)</f>
        <v>0</v>
      </c>
      <c r="R3867" s="363">
        <f t="shared" si="509"/>
        <v>0</v>
      </c>
      <c r="S3867" s="153">
        <f t="shared" si="511"/>
        <v>0</v>
      </c>
      <c r="T3867" s="364"/>
    </row>
    <row r="3868" ht="22.5" hidden="1" spans="1:20">
      <c r="A3868" s="158">
        <v>92290</v>
      </c>
      <c r="B3868" s="100" t="s">
        <v>252</v>
      </c>
      <c r="C3868" s="104" t="s">
        <v>4096</v>
      </c>
      <c r="D3868" s="94" t="s">
        <v>279</v>
      </c>
      <c r="E3868" s="95">
        <v>73.88</v>
      </c>
      <c r="F3868" s="96">
        <f t="shared" si="505"/>
        <v>90.68</v>
      </c>
      <c r="G3868" s="107">
        <f>ROUND(SUM('NOVO HORIZONTE'!G3868),2)</f>
        <v>0</v>
      </c>
      <c r="H3868" s="107">
        <f t="shared" si="510"/>
        <v>0</v>
      </c>
      <c r="I3868" s="143">
        <f t="shared" si="506"/>
        <v>0</v>
      </c>
      <c r="J3868" s="142"/>
      <c r="K3868" s="228"/>
      <c r="L3868" s="7" t="str">
        <f t="shared" si="507"/>
        <v/>
      </c>
      <c r="M3868" s="7" t="str">
        <f t="shared" si="508"/>
        <v/>
      </c>
      <c r="N3868" s="7" t="str">
        <f t="shared" si="504"/>
        <v/>
      </c>
      <c r="O3868" s="144"/>
      <c r="P3868" s="355">
        <v>0</v>
      </c>
      <c r="Q3868" s="362">
        <f>SUM('NOVO HORIZONTE'!I3868)</f>
        <v>0</v>
      </c>
      <c r="R3868" s="363">
        <f t="shared" si="509"/>
        <v>0</v>
      </c>
      <c r="S3868" s="153">
        <f t="shared" si="511"/>
        <v>0</v>
      </c>
      <c r="T3868" s="364"/>
    </row>
    <row r="3869" ht="22.5" hidden="1" spans="1:20">
      <c r="A3869" s="158">
        <v>92291</v>
      </c>
      <c r="B3869" s="100" t="s">
        <v>252</v>
      </c>
      <c r="C3869" s="104" t="s">
        <v>4097</v>
      </c>
      <c r="D3869" s="94" t="s">
        <v>279</v>
      </c>
      <c r="E3869" s="95">
        <v>114.07</v>
      </c>
      <c r="F3869" s="96">
        <f t="shared" si="505"/>
        <v>140.01</v>
      </c>
      <c r="G3869" s="107">
        <f>ROUND(SUM('NOVO HORIZONTE'!G3869),2)</f>
        <v>0</v>
      </c>
      <c r="H3869" s="107">
        <f t="shared" si="510"/>
        <v>0</v>
      </c>
      <c r="I3869" s="143">
        <f t="shared" si="506"/>
        <v>0</v>
      </c>
      <c r="J3869" s="142"/>
      <c r="K3869" s="228"/>
      <c r="L3869" s="7" t="str">
        <f t="shared" si="507"/>
        <v/>
      </c>
      <c r="M3869" s="7" t="str">
        <f t="shared" si="508"/>
        <v/>
      </c>
      <c r="N3869" s="7" t="str">
        <f t="shared" si="504"/>
        <v/>
      </c>
      <c r="O3869" s="144"/>
      <c r="P3869" s="355">
        <v>0</v>
      </c>
      <c r="Q3869" s="362">
        <f>SUM('NOVO HORIZONTE'!I3869)</f>
        <v>0</v>
      </c>
      <c r="R3869" s="363">
        <f t="shared" si="509"/>
        <v>0</v>
      </c>
      <c r="S3869" s="153">
        <f t="shared" si="511"/>
        <v>0</v>
      </c>
      <c r="T3869" s="364"/>
    </row>
    <row r="3870" ht="22.5" hidden="1" spans="1:20">
      <c r="A3870" s="158">
        <v>92292</v>
      </c>
      <c r="B3870" s="100" t="s">
        <v>252</v>
      </c>
      <c r="C3870" s="104" t="s">
        <v>4098</v>
      </c>
      <c r="D3870" s="94" t="s">
        <v>279</v>
      </c>
      <c r="E3870" s="95">
        <v>349.43</v>
      </c>
      <c r="F3870" s="96">
        <f t="shared" si="505"/>
        <v>428.89</v>
      </c>
      <c r="G3870" s="107">
        <f>ROUND(SUM('NOVO HORIZONTE'!G3870),2)</f>
        <v>0</v>
      </c>
      <c r="H3870" s="107">
        <f t="shared" si="510"/>
        <v>0</v>
      </c>
      <c r="I3870" s="143">
        <f t="shared" si="506"/>
        <v>0</v>
      </c>
      <c r="J3870" s="142"/>
      <c r="K3870" s="228"/>
      <c r="L3870" s="7" t="str">
        <f t="shared" si="507"/>
        <v/>
      </c>
      <c r="M3870" s="7" t="str">
        <f t="shared" si="508"/>
        <v/>
      </c>
      <c r="N3870" s="7" t="str">
        <f t="shared" si="504"/>
        <v/>
      </c>
      <c r="O3870" s="144"/>
      <c r="P3870" s="355">
        <v>0</v>
      </c>
      <c r="Q3870" s="362">
        <f>SUM('NOVO HORIZONTE'!I3870)</f>
        <v>0</v>
      </c>
      <c r="R3870" s="363">
        <f t="shared" si="509"/>
        <v>0</v>
      </c>
      <c r="S3870" s="153">
        <f t="shared" si="511"/>
        <v>0</v>
      </c>
      <c r="T3870" s="364"/>
    </row>
    <row r="3871" ht="22.5" hidden="1" spans="1:20">
      <c r="A3871" s="158">
        <v>92293</v>
      </c>
      <c r="B3871" s="100" t="s">
        <v>252</v>
      </c>
      <c r="C3871" s="104" t="s">
        <v>4099</v>
      </c>
      <c r="D3871" s="94" t="s">
        <v>279</v>
      </c>
      <c r="E3871" s="95">
        <v>10.24</v>
      </c>
      <c r="F3871" s="96">
        <f t="shared" si="505"/>
        <v>12.57</v>
      </c>
      <c r="G3871" s="107">
        <f>ROUND(SUM('NOVO HORIZONTE'!G3871),2)</f>
        <v>0</v>
      </c>
      <c r="H3871" s="107">
        <f t="shared" si="510"/>
        <v>0</v>
      </c>
      <c r="I3871" s="143">
        <f t="shared" si="506"/>
        <v>0</v>
      </c>
      <c r="J3871" s="142"/>
      <c r="K3871" s="228"/>
      <c r="L3871" s="7" t="str">
        <f t="shared" si="507"/>
        <v/>
      </c>
      <c r="M3871" s="7" t="str">
        <f t="shared" si="508"/>
        <v/>
      </c>
      <c r="N3871" s="7" t="str">
        <f t="shared" si="504"/>
        <v/>
      </c>
      <c r="O3871" s="144"/>
      <c r="P3871" s="355">
        <v>0</v>
      </c>
      <c r="Q3871" s="362">
        <f>SUM('NOVO HORIZONTE'!I3871)</f>
        <v>0</v>
      </c>
      <c r="R3871" s="363">
        <f t="shared" si="509"/>
        <v>0</v>
      </c>
      <c r="S3871" s="153">
        <f t="shared" si="511"/>
        <v>0</v>
      </c>
      <c r="T3871" s="364"/>
    </row>
    <row r="3872" ht="22.5" hidden="1" spans="1:20">
      <c r="A3872" s="158">
        <v>92294</v>
      </c>
      <c r="B3872" s="100" t="s">
        <v>252</v>
      </c>
      <c r="C3872" s="104" t="s">
        <v>4100</v>
      </c>
      <c r="D3872" s="94" t="s">
        <v>279</v>
      </c>
      <c r="E3872" s="95">
        <v>17.11</v>
      </c>
      <c r="F3872" s="96">
        <f t="shared" si="505"/>
        <v>21</v>
      </c>
      <c r="G3872" s="107">
        <f>ROUND(SUM('NOVO HORIZONTE'!G3872),2)</f>
        <v>0</v>
      </c>
      <c r="H3872" s="107">
        <f t="shared" si="510"/>
        <v>0</v>
      </c>
      <c r="I3872" s="143">
        <f t="shared" si="506"/>
        <v>0</v>
      </c>
      <c r="J3872" s="142"/>
      <c r="K3872" s="228"/>
      <c r="L3872" s="7" t="str">
        <f t="shared" si="507"/>
        <v/>
      </c>
      <c r="M3872" s="7" t="str">
        <f t="shared" si="508"/>
        <v/>
      </c>
      <c r="N3872" s="7" t="str">
        <f t="shared" si="504"/>
        <v/>
      </c>
      <c r="O3872" s="144"/>
      <c r="P3872" s="355">
        <v>0</v>
      </c>
      <c r="Q3872" s="362">
        <f>SUM('NOVO HORIZONTE'!I3872)</f>
        <v>0</v>
      </c>
      <c r="R3872" s="363">
        <f t="shared" si="509"/>
        <v>0</v>
      </c>
      <c r="S3872" s="153">
        <f t="shared" si="511"/>
        <v>0</v>
      </c>
      <c r="T3872" s="364"/>
    </row>
    <row r="3873" ht="22.5" hidden="1" spans="1:20">
      <c r="A3873" s="158">
        <v>92295</v>
      </c>
      <c r="B3873" s="100" t="s">
        <v>252</v>
      </c>
      <c r="C3873" s="104" t="s">
        <v>4101</v>
      </c>
      <c r="D3873" s="94" t="s">
        <v>279</v>
      </c>
      <c r="E3873" s="95">
        <v>31.82</v>
      </c>
      <c r="F3873" s="96">
        <f t="shared" si="505"/>
        <v>39.06</v>
      </c>
      <c r="G3873" s="107">
        <f>ROUND(SUM('NOVO HORIZONTE'!G3873),2)</f>
        <v>0</v>
      </c>
      <c r="H3873" s="107">
        <f t="shared" si="510"/>
        <v>0</v>
      </c>
      <c r="I3873" s="143">
        <f t="shared" si="506"/>
        <v>0</v>
      </c>
      <c r="J3873" s="142"/>
      <c r="K3873" s="228"/>
      <c r="L3873" s="7" t="str">
        <f t="shared" si="507"/>
        <v/>
      </c>
      <c r="M3873" s="7" t="str">
        <f t="shared" si="508"/>
        <v/>
      </c>
      <c r="N3873" s="7" t="str">
        <f t="shared" si="504"/>
        <v/>
      </c>
      <c r="O3873" s="144"/>
      <c r="P3873" s="355">
        <v>0</v>
      </c>
      <c r="Q3873" s="362">
        <f>SUM('NOVO HORIZONTE'!I3873)</f>
        <v>0</v>
      </c>
      <c r="R3873" s="363">
        <f t="shared" si="509"/>
        <v>0</v>
      </c>
      <c r="S3873" s="153">
        <f t="shared" si="511"/>
        <v>0</v>
      </c>
      <c r="T3873" s="364"/>
    </row>
    <row r="3874" ht="22.5" hidden="1" spans="1:20">
      <c r="A3874" s="158">
        <v>92296</v>
      </c>
      <c r="B3874" s="100" t="s">
        <v>252</v>
      </c>
      <c r="C3874" s="104" t="s">
        <v>4102</v>
      </c>
      <c r="D3874" s="94" t="s">
        <v>279</v>
      </c>
      <c r="E3874" s="95">
        <v>42.06</v>
      </c>
      <c r="F3874" s="96">
        <f t="shared" si="505"/>
        <v>51.62</v>
      </c>
      <c r="G3874" s="107">
        <f>ROUND(SUM('NOVO HORIZONTE'!G3874),2)</f>
        <v>0</v>
      </c>
      <c r="H3874" s="107">
        <f t="shared" si="510"/>
        <v>0</v>
      </c>
      <c r="I3874" s="143">
        <f t="shared" si="506"/>
        <v>0</v>
      </c>
      <c r="J3874" s="142"/>
      <c r="K3874" s="228"/>
      <c r="L3874" s="7" t="str">
        <f t="shared" si="507"/>
        <v/>
      </c>
      <c r="M3874" s="7" t="str">
        <f t="shared" si="508"/>
        <v/>
      </c>
      <c r="N3874" s="7" t="str">
        <f t="shared" si="504"/>
        <v/>
      </c>
      <c r="O3874" s="144"/>
      <c r="P3874" s="355">
        <v>0</v>
      </c>
      <c r="Q3874" s="362">
        <f>SUM('NOVO HORIZONTE'!I3874)</f>
        <v>0</v>
      </c>
      <c r="R3874" s="363">
        <f t="shared" si="509"/>
        <v>0</v>
      </c>
      <c r="S3874" s="153">
        <f t="shared" si="511"/>
        <v>0</v>
      </c>
      <c r="T3874" s="364"/>
    </row>
    <row r="3875" ht="22.5" hidden="1" spans="1:20">
      <c r="A3875" s="158">
        <v>92297</v>
      </c>
      <c r="B3875" s="100" t="s">
        <v>252</v>
      </c>
      <c r="C3875" s="104" t="s">
        <v>4103</v>
      </c>
      <c r="D3875" s="94" t="s">
        <v>279</v>
      </c>
      <c r="E3875" s="95">
        <v>64.99</v>
      </c>
      <c r="F3875" s="96">
        <f t="shared" si="505"/>
        <v>79.77</v>
      </c>
      <c r="G3875" s="107">
        <f>ROUND(SUM('NOVO HORIZONTE'!G3875),2)</f>
        <v>0</v>
      </c>
      <c r="H3875" s="107">
        <f t="shared" si="510"/>
        <v>0</v>
      </c>
      <c r="I3875" s="143">
        <f t="shared" si="506"/>
        <v>0</v>
      </c>
      <c r="J3875" s="142"/>
      <c r="K3875" s="228"/>
      <c r="L3875" s="7" t="str">
        <f t="shared" si="507"/>
        <v/>
      </c>
      <c r="M3875" s="7" t="str">
        <f t="shared" si="508"/>
        <v/>
      </c>
      <c r="N3875" s="7" t="str">
        <f t="shared" si="504"/>
        <v/>
      </c>
      <c r="O3875" s="144"/>
      <c r="P3875" s="355">
        <v>0</v>
      </c>
      <c r="Q3875" s="362">
        <f>SUM('NOVO HORIZONTE'!I3875)</f>
        <v>0</v>
      </c>
      <c r="R3875" s="363">
        <f t="shared" si="509"/>
        <v>0</v>
      </c>
      <c r="S3875" s="153">
        <f t="shared" si="511"/>
        <v>0</v>
      </c>
      <c r="T3875" s="364"/>
    </row>
    <row r="3876" ht="22.5" hidden="1" spans="1:20">
      <c r="A3876" s="158">
        <v>92298</v>
      </c>
      <c r="B3876" s="100" t="s">
        <v>252</v>
      </c>
      <c r="C3876" s="104" t="s">
        <v>4104</v>
      </c>
      <c r="D3876" s="94" t="s">
        <v>279</v>
      </c>
      <c r="E3876" s="95">
        <v>180.4</v>
      </c>
      <c r="F3876" s="96">
        <f t="shared" si="505"/>
        <v>221.42</v>
      </c>
      <c r="G3876" s="107">
        <f>ROUND(SUM('NOVO HORIZONTE'!G3876),2)</f>
        <v>0</v>
      </c>
      <c r="H3876" s="107">
        <f t="shared" si="510"/>
        <v>0</v>
      </c>
      <c r="I3876" s="143">
        <f t="shared" si="506"/>
        <v>0</v>
      </c>
      <c r="J3876" s="142"/>
      <c r="K3876" s="228"/>
      <c r="L3876" s="7" t="str">
        <f t="shared" si="507"/>
        <v/>
      </c>
      <c r="M3876" s="7" t="str">
        <f t="shared" si="508"/>
        <v/>
      </c>
      <c r="N3876" s="7" t="str">
        <f t="shared" si="504"/>
        <v/>
      </c>
      <c r="O3876" s="144"/>
      <c r="P3876" s="355">
        <v>0</v>
      </c>
      <c r="Q3876" s="362">
        <f>SUM('NOVO HORIZONTE'!I3876)</f>
        <v>0</v>
      </c>
      <c r="R3876" s="363">
        <f t="shared" si="509"/>
        <v>0</v>
      </c>
      <c r="S3876" s="153">
        <f t="shared" si="511"/>
        <v>0</v>
      </c>
      <c r="T3876" s="364"/>
    </row>
    <row r="3877" ht="22.5" hidden="1" spans="1:20">
      <c r="A3877" s="158">
        <v>92299</v>
      </c>
      <c r="B3877" s="100" t="s">
        <v>252</v>
      </c>
      <c r="C3877" s="104" t="s">
        <v>4105</v>
      </c>
      <c r="D3877" s="94" t="s">
        <v>279</v>
      </c>
      <c r="E3877" s="95">
        <v>23.56</v>
      </c>
      <c r="F3877" s="96">
        <f t="shared" si="505"/>
        <v>28.92</v>
      </c>
      <c r="G3877" s="107">
        <f>ROUND(SUM('NOVO HORIZONTE'!G3877),2)</f>
        <v>0</v>
      </c>
      <c r="H3877" s="107">
        <f t="shared" si="510"/>
        <v>0</v>
      </c>
      <c r="I3877" s="143">
        <f t="shared" si="506"/>
        <v>0</v>
      </c>
      <c r="J3877" s="142"/>
      <c r="K3877" s="228"/>
      <c r="L3877" s="7" t="str">
        <f t="shared" si="507"/>
        <v/>
      </c>
      <c r="M3877" s="7" t="str">
        <f t="shared" si="508"/>
        <v/>
      </c>
      <c r="N3877" s="7" t="str">
        <f t="shared" si="504"/>
        <v/>
      </c>
      <c r="O3877" s="144"/>
      <c r="P3877" s="355">
        <v>0</v>
      </c>
      <c r="Q3877" s="362">
        <f>SUM('NOVO HORIZONTE'!I3877)</f>
        <v>0</v>
      </c>
      <c r="R3877" s="363">
        <f t="shared" si="509"/>
        <v>0</v>
      </c>
      <c r="S3877" s="153">
        <f t="shared" si="511"/>
        <v>0</v>
      </c>
      <c r="T3877" s="364"/>
    </row>
    <row r="3878" ht="22.5" hidden="1" spans="1:20">
      <c r="A3878" s="158">
        <v>92300</v>
      </c>
      <c r="B3878" s="100" t="s">
        <v>252</v>
      </c>
      <c r="C3878" s="104" t="s">
        <v>4106</v>
      </c>
      <c r="D3878" s="94" t="s">
        <v>279</v>
      </c>
      <c r="E3878" s="95">
        <v>35.63</v>
      </c>
      <c r="F3878" s="96">
        <f t="shared" si="505"/>
        <v>43.73</v>
      </c>
      <c r="G3878" s="107">
        <f>ROUND(SUM('NOVO HORIZONTE'!G3878),2)</f>
        <v>0</v>
      </c>
      <c r="H3878" s="107">
        <f t="shared" si="510"/>
        <v>0</v>
      </c>
      <c r="I3878" s="143">
        <f t="shared" si="506"/>
        <v>0</v>
      </c>
      <c r="J3878" s="142"/>
      <c r="K3878" s="145"/>
      <c r="L3878" s="7" t="str">
        <f t="shared" si="507"/>
        <v/>
      </c>
      <c r="M3878" s="7" t="str">
        <f t="shared" si="508"/>
        <v/>
      </c>
      <c r="N3878" s="7" t="str">
        <f t="shared" si="504"/>
        <v/>
      </c>
      <c r="O3878" s="144"/>
      <c r="P3878" s="355">
        <v>0</v>
      </c>
      <c r="Q3878" s="362">
        <f>SUM('NOVO HORIZONTE'!I3878)</f>
        <v>0</v>
      </c>
      <c r="R3878" s="363">
        <f t="shared" si="509"/>
        <v>0</v>
      </c>
      <c r="S3878" s="153">
        <f t="shared" si="511"/>
        <v>0</v>
      </c>
      <c r="T3878" s="364"/>
    </row>
    <row r="3879" ht="22.5" hidden="1" spans="1:20">
      <c r="A3879" s="158">
        <v>92301</v>
      </c>
      <c r="B3879" s="100" t="s">
        <v>252</v>
      </c>
      <c r="C3879" s="104" t="s">
        <v>4107</v>
      </c>
      <c r="D3879" s="94" t="s">
        <v>279</v>
      </c>
      <c r="E3879" s="95">
        <v>69.52</v>
      </c>
      <c r="F3879" s="96">
        <f t="shared" si="505"/>
        <v>85.33</v>
      </c>
      <c r="G3879" s="107">
        <f>ROUND(SUM('NOVO HORIZONTE'!G3879),2)</f>
        <v>0</v>
      </c>
      <c r="H3879" s="107">
        <f t="shared" si="510"/>
        <v>0</v>
      </c>
      <c r="I3879" s="143">
        <f t="shared" si="506"/>
        <v>0</v>
      </c>
      <c r="J3879" s="142"/>
      <c r="K3879" s="145"/>
      <c r="L3879" s="7" t="str">
        <f t="shared" si="507"/>
        <v/>
      </c>
      <c r="M3879" s="7" t="str">
        <f t="shared" si="508"/>
        <v/>
      </c>
      <c r="N3879" s="7" t="str">
        <f t="shared" si="504"/>
        <v/>
      </c>
      <c r="O3879" s="144"/>
      <c r="P3879" s="355">
        <v>0</v>
      </c>
      <c r="Q3879" s="362">
        <f>SUM('NOVO HORIZONTE'!I3879)</f>
        <v>0</v>
      </c>
      <c r="R3879" s="363">
        <f t="shared" si="509"/>
        <v>0</v>
      </c>
      <c r="S3879" s="153">
        <f t="shared" si="511"/>
        <v>0</v>
      </c>
      <c r="T3879" s="364"/>
    </row>
    <row r="3880" ht="22.5" hidden="1" spans="1:20">
      <c r="A3880" s="158">
        <v>92302</v>
      </c>
      <c r="B3880" s="100" t="s">
        <v>252</v>
      </c>
      <c r="C3880" s="104" t="s">
        <v>4108</v>
      </c>
      <c r="D3880" s="94" t="s">
        <v>279</v>
      </c>
      <c r="E3880" s="95">
        <v>91.66</v>
      </c>
      <c r="F3880" s="96">
        <f t="shared" si="505"/>
        <v>112.5</v>
      </c>
      <c r="G3880" s="107">
        <f>ROUND(SUM('NOVO HORIZONTE'!G3880),2)</f>
        <v>0</v>
      </c>
      <c r="H3880" s="107">
        <f t="shared" si="510"/>
        <v>0</v>
      </c>
      <c r="I3880" s="143">
        <f t="shared" si="506"/>
        <v>0</v>
      </c>
      <c r="J3880" s="142"/>
      <c r="K3880" s="228"/>
      <c r="L3880" s="7" t="str">
        <f t="shared" si="507"/>
        <v/>
      </c>
      <c r="M3880" s="7" t="str">
        <f t="shared" si="508"/>
        <v/>
      </c>
      <c r="N3880" s="7" t="str">
        <f t="shared" si="504"/>
        <v/>
      </c>
      <c r="O3880" s="144"/>
      <c r="P3880" s="355">
        <v>0</v>
      </c>
      <c r="Q3880" s="362">
        <f>SUM('NOVO HORIZONTE'!I3880)</f>
        <v>0</v>
      </c>
      <c r="R3880" s="363">
        <f t="shared" si="509"/>
        <v>0</v>
      </c>
      <c r="S3880" s="153">
        <f t="shared" si="511"/>
        <v>0</v>
      </c>
      <c r="T3880" s="364"/>
    </row>
    <row r="3881" ht="22.5" hidden="1" spans="1:20">
      <c r="A3881" s="158">
        <v>92303</v>
      </c>
      <c r="B3881" s="100" t="s">
        <v>252</v>
      </c>
      <c r="C3881" s="104" t="s">
        <v>4109</v>
      </c>
      <c r="D3881" s="94" t="s">
        <v>279</v>
      </c>
      <c r="E3881" s="95">
        <v>167.07</v>
      </c>
      <c r="F3881" s="96">
        <f t="shared" si="505"/>
        <v>205.06</v>
      </c>
      <c r="G3881" s="107">
        <f>ROUND(SUM('NOVO HORIZONTE'!G3881),2)</f>
        <v>0</v>
      </c>
      <c r="H3881" s="107">
        <f t="shared" si="510"/>
        <v>0</v>
      </c>
      <c r="I3881" s="143">
        <f t="shared" si="506"/>
        <v>0</v>
      </c>
      <c r="J3881" s="142"/>
      <c r="K3881" s="145"/>
      <c r="L3881" s="7" t="str">
        <f t="shared" si="507"/>
        <v/>
      </c>
      <c r="M3881" s="7" t="str">
        <f t="shared" si="508"/>
        <v/>
      </c>
      <c r="N3881" s="7" t="str">
        <f t="shared" si="504"/>
        <v/>
      </c>
      <c r="O3881" s="144"/>
      <c r="P3881" s="355">
        <v>0</v>
      </c>
      <c r="Q3881" s="362">
        <f>SUM('NOVO HORIZONTE'!I3881)</f>
        <v>0</v>
      </c>
      <c r="R3881" s="363">
        <f t="shared" si="509"/>
        <v>0</v>
      </c>
      <c r="S3881" s="153">
        <f t="shared" si="511"/>
        <v>0</v>
      </c>
      <c r="T3881" s="364"/>
    </row>
    <row r="3882" ht="22.5" hidden="1" spans="1:20">
      <c r="A3882" s="158">
        <v>92304</v>
      </c>
      <c r="B3882" s="100" t="s">
        <v>252</v>
      </c>
      <c r="C3882" s="104" t="s">
        <v>4110</v>
      </c>
      <c r="D3882" s="94" t="s">
        <v>279</v>
      </c>
      <c r="E3882" s="95">
        <v>429.91</v>
      </c>
      <c r="F3882" s="96">
        <f t="shared" si="505"/>
        <v>527.67</v>
      </c>
      <c r="G3882" s="107">
        <f>ROUND(SUM('NOVO HORIZONTE'!G3882),2)</f>
        <v>0</v>
      </c>
      <c r="H3882" s="107">
        <f t="shared" si="510"/>
        <v>0</v>
      </c>
      <c r="I3882" s="143">
        <f t="shared" si="506"/>
        <v>0</v>
      </c>
      <c r="J3882" s="142"/>
      <c r="K3882" s="228"/>
      <c r="L3882" s="7" t="str">
        <f t="shared" si="507"/>
        <v/>
      </c>
      <c r="M3882" s="7" t="str">
        <f t="shared" si="508"/>
        <v/>
      </c>
      <c r="N3882" s="7" t="str">
        <f t="shared" si="504"/>
        <v/>
      </c>
      <c r="O3882" s="144"/>
      <c r="P3882" s="355">
        <v>0</v>
      </c>
      <c r="Q3882" s="362">
        <f>SUM('NOVO HORIZONTE'!I3882)</f>
        <v>0</v>
      </c>
      <c r="R3882" s="363">
        <f t="shared" si="509"/>
        <v>0</v>
      </c>
      <c r="S3882" s="153">
        <f t="shared" si="511"/>
        <v>0</v>
      </c>
      <c r="T3882" s="364"/>
    </row>
    <row r="3883" ht="22.5" hidden="1" spans="1:20">
      <c r="A3883" s="158">
        <v>92311</v>
      </c>
      <c r="B3883" s="100" t="s">
        <v>252</v>
      </c>
      <c r="C3883" s="104" t="s">
        <v>4111</v>
      </c>
      <c r="D3883" s="94" t="s">
        <v>279</v>
      </c>
      <c r="E3883" s="95">
        <v>13.97</v>
      </c>
      <c r="F3883" s="96">
        <f t="shared" si="505"/>
        <v>17.15</v>
      </c>
      <c r="G3883" s="107">
        <f>ROUND(SUM('NOVO HORIZONTE'!G3883),2)</f>
        <v>0</v>
      </c>
      <c r="H3883" s="107">
        <f t="shared" si="510"/>
        <v>0</v>
      </c>
      <c r="I3883" s="143">
        <f t="shared" si="506"/>
        <v>0</v>
      </c>
      <c r="J3883" s="142"/>
      <c r="K3883" s="145"/>
      <c r="L3883" s="7" t="str">
        <f t="shared" si="507"/>
        <v/>
      </c>
      <c r="M3883" s="7" t="str">
        <f t="shared" si="508"/>
        <v/>
      </c>
      <c r="N3883" s="7" t="str">
        <f t="shared" ref="N3883:N3946" si="512">M3883</f>
        <v/>
      </c>
      <c r="O3883" s="144"/>
      <c r="P3883" s="355">
        <v>0</v>
      </c>
      <c r="Q3883" s="362">
        <f>SUM('NOVO HORIZONTE'!I3883)</f>
        <v>0</v>
      </c>
      <c r="R3883" s="363">
        <f t="shared" si="509"/>
        <v>0</v>
      </c>
      <c r="S3883" s="153">
        <f t="shared" si="511"/>
        <v>0</v>
      </c>
      <c r="T3883" s="364"/>
    </row>
    <row r="3884" ht="22.5" hidden="1" spans="1:20">
      <c r="A3884" s="158">
        <v>92312</v>
      </c>
      <c r="B3884" s="100" t="s">
        <v>252</v>
      </c>
      <c r="C3884" s="104" t="s">
        <v>4112</v>
      </c>
      <c r="D3884" s="94" t="s">
        <v>279</v>
      </c>
      <c r="E3884" s="95">
        <v>22.76</v>
      </c>
      <c r="F3884" s="96">
        <f t="shared" si="505"/>
        <v>27.94</v>
      </c>
      <c r="G3884" s="107">
        <f>ROUND(SUM('NOVO HORIZONTE'!G3884),2)</f>
        <v>0</v>
      </c>
      <c r="H3884" s="107">
        <f t="shared" si="510"/>
        <v>0</v>
      </c>
      <c r="I3884" s="143">
        <f t="shared" si="506"/>
        <v>0</v>
      </c>
      <c r="J3884" s="142"/>
      <c r="K3884" s="228"/>
      <c r="L3884" s="7" t="str">
        <f t="shared" si="507"/>
        <v/>
      </c>
      <c r="M3884" s="7" t="str">
        <f t="shared" si="508"/>
        <v/>
      </c>
      <c r="N3884" s="7" t="str">
        <f t="shared" si="512"/>
        <v/>
      </c>
      <c r="O3884" s="144"/>
      <c r="P3884" s="355">
        <v>0</v>
      </c>
      <c r="Q3884" s="362">
        <f>SUM('NOVO HORIZONTE'!I3884)</f>
        <v>0</v>
      </c>
      <c r="R3884" s="363">
        <f t="shared" si="509"/>
        <v>0</v>
      </c>
      <c r="S3884" s="153">
        <f t="shared" si="511"/>
        <v>0</v>
      </c>
      <c r="T3884" s="364"/>
    </row>
    <row r="3885" ht="22.5" hidden="1" spans="1:20">
      <c r="A3885" s="158">
        <v>92313</v>
      </c>
      <c r="B3885" s="100" t="s">
        <v>252</v>
      </c>
      <c r="C3885" s="104" t="s">
        <v>4113</v>
      </c>
      <c r="D3885" s="94" t="s">
        <v>279</v>
      </c>
      <c r="E3885" s="95">
        <v>32.47</v>
      </c>
      <c r="F3885" s="96">
        <f t="shared" si="505"/>
        <v>39.85</v>
      </c>
      <c r="G3885" s="107">
        <f>ROUND(SUM('NOVO HORIZONTE'!G3885),2)</f>
        <v>0</v>
      </c>
      <c r="H3885" s="107">
        <f t="shared" si="510"/>
        <v>0</v>
      </c>
      <c r="I3885" s="143">
        <f t="shared" si="506"/>
        <v>0</v>
      </c>
      <c r="J3885" s="142"/>
      <c r="K3885" s="228"/>
      <c r="L3885" s="7" t="str">
        <f t="shared" si="507"/>
        <v/>
      </c>
      <c r="M3885" s="7" t="str">
        <f t="shared" si="508"/>
        <v/>
      </c>
      <c r="N3885" s="7" t="str">
        <f t="shared" si="512"/>
        <v/>
      </c>
      <c r="O3885" s="144"/>
      <c r="P3885" s="355">
        <v>0</v>
      </c>
      <c r="Q3885" s="362">
        <f>SUM('NOVO HORIZONTE'!I3885)</f>
        <v>0</v>
      </c>
      <c r="R3885" s="363">
        <f t="shared" si="509"/>
        <v>0</v>
      </c>
      <c r="S3885" s="153">
        <f t="shared" si="511"/>
        <v>0</v>
      </c>
      <c r="T3885" s="364"/>
    </row>
    <row r="3886" ht="22.5" hidden="1" spans="1:20">
      <c r="A3886" s="158">
        <v>92314</v>
      </c>
      <c r="B3886" s="100" t="s">
        <v>252</v>
      </c>
      <c r="C3886" s="104" t="s">
        <v>4114</v>
      </c>
      <c r="D3886" s="94" t="s">
        <v>279</v>
      </c>
      <c r="E3886" s="95">
        <v>9.43</v>
      </c>
      <c r="F3886" s="96">
        <f t="shared" ref="F3886:F3949" si="513">IF(E3886=0,0,IF(P3886=0,ROUND(E3886*(1+E$13),2),ROUND(E3886*(1+E$12),2)))</f>
        <v>11.57</v>
      </c>
      <c r="G3886" s="107">
        <f>ROUND(SUM('NOVO HORIZONTE'!G3886),2)</f>
        <v>0</v>
      </c>
      <c r="H3886" s="107">
        <f t="shared" si="510"/>
        <v>0</v>
      </c>
      <c r="I3886" s="143">
        <f t="shared" ref="I3886:I3949" si="514">IF(ISBLANK(G3886),0,ROUND(G3886*H3886,2))</f>
        <v>0</v>
      </c>
      <c r="J3886" s="142"/>
      <c r="K3886" s="145"/>
      <c r="L3886" s="7" t="str">
        <f t="shared" ref="L3886:L3949" si="515">IF(K3886="X","x",IF(K3886="xx","x",IF(I3886&gt;0,"x","")))</f>
        <v/>
      </c>
      <c r="M3886" s="7" t="str">
        <f t="shared" ref="M3886:M3949" si="516">IF(K3886="X","x",IF(K3886="xx","x",IF(I3886&gt;0,"x","")))</f>
        <v/>
      </c>
      <c r="N3886" s="7" t="str">
        <f t="shared" si="512"/>
        <v/>
      </c>
      <c r="O3886" s="144"/>
      <c r="P3886" s="355">
        <v>0</v>
      </c>
      <c r="Q3886" s="362">
        <f>SUM('NOVO HORIZONTE'!I3886)</f>
        <v>0</v>
      </c>
      <c r="R3886" s="363">
        <f t="shared" ref="R3886:R3949" si="517">I3886-Q3886</f>
        <v>0</v>
      </c>
      <c r="S3886" s="153">
        <f t="shared" si="511"/>
        <v>0</v>
      </c>
      <c r="T3886" s="364"/>
    </row>
    <row r="3887" ht="22.5" hidden="1" spans="1:20">
      <c r="A3887" s="158">
        <v>92315</v>
      </c>
      <c r="B3887" s="100" t="s">
        <v>252</v>
      </c>
      <c r="C3887" s="104" t="s">
        <v>4115</v>
      </c>
      <c r="D3887" s="94" t="s">
        <v>279</v>
      </c>
      <c r="E3887" s="95">
        <v>13.49</v>
      </c>
      <c r="F3887" s="96">
        <f t="shared" si="513"/>
        <v>16.56</v>
      </c>
      <c r="G3887" s="107">
        <f>ROUND(SUM('NOVO HORIZONTE'!G3887),2)</f>
        <v>0</v>
      </c>
      <c r="H3887" s="107">
        <f t="shared" ref="H3887:H3950" si="518">IF(G3887=0,0,F3887)</f>
        <v>0</v>
      </c>
      <c r="I3887" s="143">
        <f t="shared" si="514"/>
        <v>0</v>
      </c>
      <c r="J3887" s="142"/>
      <c r="K3887" s="228"/>
      <c r="L3887" s="7" t="str">
        <f t="shared" si="515"/>
        <v/>
      </c>
      <c r="M3887" s="7" t="str">
        <f t="shared" si="516"/>
        <v/>
      </c>
      <c r="N3887" s="7" t="str">
        <f t="shared" si="512"/>
        <v/>
      </c>
      <c r="O3887" s="144"/>
      <c r="P3887" s="355">
        <v>0</v>
      </c>
      <c r="Q3887" s="362">
        <f>SUM('NOVO HORIZONTE'!I3887)</f>
        <v>0</v>
      </c>
      <c r="R3887" s="363">
        <f t="shared" si="517"/>
        <v>0</v>
      </c>
      <c r="S3887" s="153">
        <f t="shared" si="511"/>
        <v>0</v>
      </c>
      <c r="T3887" s="364"/>
    </row>
    <row r="3888" ht="22.5" hidden="1" spans="1:20">
      <c r="A3888" s="158">
        <v>92316</v>
      </c>
      <c r="B3888" s="100" t="s">
        <v>252</v>
      </c>
      <c r="C3888" s="104" t="s">
        <v>4116</v>
      </c>
      <c r="D3888" s="94" t="s">
        <v>279</v>
      </c>
      <c r="E3888" s="95">
        <v>20.12</v>
      </c>
      <c r="F3888" s="96">
        <f t="shared" si="513"/>
        <v>24.7</v>
      </c>
      <c r="G3888" s="107">
        <f>ROUND(SUM('NOVO HORIZONTE'!G3888),2)</f>
        <v>0</v>
      </c>
      <c r="H3888" s="107">
        <f t="shared" si="518"/>
        <v>0</v>
      </c>
      <c r="I3888" s="143">
        <f t="shared" si="514"/>
        <v>0</v>
      </c>
      <c r="J3888" s="142"/>
      <c r="K3888" s="145"/>
      <c r="L3888" s="7" t="str">
        <f t="shared" si="515"/>
        <v/>
      </c>
      <c r="M3888" s="7" t="str">
        <f t="shared" si="516"/>
        <v/>
      </c>
      <c r="N3888" s="7" t="str">
        <f t="shared" si="512"/>
        <v/>
      </c>
      <c r="O3888" s="144"/>
      <c r="P3888" s="355">
        <v>0</v>
      </c>
      <c r="Q3888" s="362">
        <f>SUM('NOVO HORIZONTE'!I3888)</f>
        <v>0</v>
      </c>
      <c r="R3888" s="363">
        <f t="shared" si="517"/>
        <v>0</v>
      </c>
      <c r="S3888" s="153">
        <f t="shared" si="511"/>
        <v>0</v>
      </c>
      <c r="T3888" s="364"/>
    </row>
    <row r="3889" ht="22.5" hidden="1" spans="1:20">
      <c r="A3889" s="158">
        <v>92317</v>
      </c>
      <c r="B3889" s="100" t="s">
        <v>252</v>
      </c>
      <c r="C3889" s="104" t="s">
        <v>4117</v>
      </c>
      <c r="D3889" s="94" t="s">
        <v>279</v>
      </c>
      <c r="E3889" s="95">
        <v>19.67</v>
      </c>
      <c r="F3889" s="96">
        <f t="shared" si="513"/>
        <v>24.14</v>
      </c>
      <c r="G3889" s="107">
        <f>ROUND(SUM('NOVO HORIZONTE'!G3889),2)</f>
        <v>0</v>
      </c>
      <c r="H3889" s="107">
        <f t="shared" si="518"/>
        <v>0</v>
      </c>
      <c r="I3889" s="143">
        <f t="shared" si="514"/>
        <v>0</v>
      </c>
      <c r="J3889" s="142"/>
      <c r="K3889" s="228"/>
      <c r="L3889" s="7" t="str">
        <f t="shared" si="515"/>
        <v/>
      </c>
      <c r="M3889" s="7" t="str">
        <f t="shared" si="516"/>
        <v/>
      </c>
      <c r="N3889" s="7" t="str">
        <f t="shared" si="512"/>
        <v/>
      </c>
      <c r="O3889" s="144"/>
      <c r="P3889" s="355">
        <v>0</v>
      </c>
      <c r="Q3889" s="362">
        <f>SUM('NOVO HORIZONTE'!I3889)</f>
        <v>0</v>
      </c>
      <c r="R3889" s="363">
        <f t="shared" si="517"/>
        <v>0</v>
      </c>
      <c r="S3889" s="153">
        <f t="shared" si="511"/>
        <v>0</v>
      </c>
      <c r="T3889" s="364"/>
    </row>
    <row r="3890" ht="22.5" hidden="1" spans="1:20">
      <c r="A3890" s="158">
        <v>92318</v>
      </c>
      <c r="B3890" s="100" t="s">
        <v>252</v>
      </c>
      <c r="C3890" s="104" t="s">
        <v>4118</v>
      </c>
      <c r="D3890" s="94" t="s">
        <v>279</v>
      </c>
      <c r="E3890" s="95">
        <v>30.04</v>
      </c>
      <c r="F3890" s="96">
        <f t="shared" si="513"/>
        <v>36.87</v>
      </c>
      <c r="G3890" s="107">
        <f>ROUND(SUM('NOVO HORIZONTE'!G3890),2)</f>
        <v>0</v>
      </c>
      <c r="H3890" s="107">
        <f t="shared" si="518"/>
        <v>0</v>
      </c>
      <c r="I3890" s="143">
        <f t="shared" si="514"/>
        <v>0</v>
      </c>
      <c r="J3890" s="142"/>
      <c r="K3890" s="228"/>
      <c r="L3890" s="7" t="str">
        <f t="shared" si="515"/>
        <v/>
      </c>
      <c r="M3890" s="7" t="str">
        <f t="shared" si="516"/>
        <v/>
      </c>
      <c r="N3890" s="7" t="str">
        <f t="shared" si="512"/>
        <v/>
      </c>
      <c r="O3890" s="144"/>
      <c r="P3890" s="355">
        <v>0</v>
      </c>
      <c r="Q3890" s="362">
        <f>SUM('NOVO HORIZONTE'!I3890)</f>
        <v>0</v>
      </c>
      <c r="R3890" s="363">
        <f t="shared" si="517"/>
        <v>0</v>
      </c>
      <c r="S3890" s="153">
        <f t="shared" si="511"/>
        <v>0</v>
      </c>
      <c r="T3890" s="364"/>
    </row>
    <row r="3891" ht="22.5" hidden="1" spans="1:20">
      <c r="A3891" s="158">
        <v>92319</v>
      </c>
      <c r="B3891" s="100" t="s">
        <v>252</v>
      </c>
      <c r="C3891" s="104" t="s">
        <v>4119</v>
      </c>
      <c r="D3891" s="94" t="s">
        <v>279</v>
      </c>
      <c r="E3891" s="95">
        <v>41.64</v>
      </c>
      <c r="F3891" s="96">
        <f t="shared" si="513"/>
        <v>51.11</v>
      </c>
      <c r="G3891" s="107">
        <f>ROUND(SUM('NOVO HORIZONTE'!G3891),2)</f>
        <v>0</v>
      </c>
      <c r="H3891" s="107">
        <f t="shared" si="518"/>
        <v>0</v>
      </c>
      <c r="I3891" s="143">
        <f t="shared" si="514"/>
        <v>0</v>
      </c>
      <c r="J3891" s="142"/>
      <c r="K3891" s="145"/>
      <c r="L3891" s="7" t="str">
        <f t="shared" si="515"/>
        <v/>
      </c>
      <c r="M3891" s="7" t="str">
        <f t="shared" si="516"/>
        <v/>
      </c>
      <c r="N3891" s="7" t="str">
        <f t="shared" si="512"/>
        <v/>
      </c>
      <c r="O3891" s="144"/>
      <c r="P3891" s="355">
        <v>0</v>
      </c>
      <c r="Q3891" s="362">
        <f>SUM('NOVO HORIZONTE'!I3891)</f>
        <v>0</v>
      </c>
      <c r="R3891" s="363">
        <f t="shared" si="517"/>
        <v>0</v>
      </c>
      <c r="S3891" s="153">
        <f t="shared" si="511"/>
        <v>0</v>
      </c>
      <c r="T3891" s="364"/>
    </row>
    <row r="3892" ht="22.5" hidden="1" spans="1:20">
      <c r="A3892" s="158">
        <v>92326</v>
      </c>
      <c r="B3892" s="100" t="s">
        <v>252</v>
      </c>
      <c r="C3892" s="104" t="s">
        <v>4120</v>
      </c>
      <c r="D3892" s="94" t="s">
        <v>279</v>
      </c>
      <c r="E3892" s="95">
        <v>14.83</v>
      </c>
      <c r="F3892" s="96">
        <f t="shared" si="513"/>
        <v>18.2</v>
      </c>
      <c r="G3892" s="107">
        <f>ROUND(SUM('NOVO HORIZONTE'!G3892),2)</f>
        <v>0</v>
      </c>
      <c r="H3892" s="107">
        <f t="shared" si="518"/>
        <v>0</v>
      </c>
      <c r="I3892" s="143">
        <f t="shared" si="514"/>
        <v>0</v>
      </c>
      <c r="J3892" s="142"/>
      <c r="K3892" s="228"/>
      <c r="L3892" s="7" t="str">
        <f t="shared" si="515"/>
        <v/>
      </c>
      <c r="M3892" s="7" t="str">
        <f t="shared" si="516"/>
        <v/>
      </c>
      <c r="N3892" s="7" t="str">
        <f t="shared" si="512"/>
        <v/>
      </c>
      <c r="O3892" s="144"/>
      <c r="P3892" s="355">
        <v>0</v>
      </c>
      <c r="Q3892" s="362">
        <f>SUM('NOVO HORIZONTE'!I3892)</f>
        <v>0</v>
      </c>
      <c r="R3892" s="363">
        <f t="shared" si="517"/>
        <v>0</v>
      </c>
      <c r="S3892" s="153">
        <f t="shared" si="511"/>
        <v>0</v>
      </c>
      <c r="T3892" s="364"/>
    </row>
    <row r="3893" ht="22.5" hidden="1" spans="1:20">
      <c r="A3893" s="158">
        <v>92327</v>
      </c>
      <c r="B3893" s="100" t="s">
        <v>252</v>
      </c>
      <c r="C3893" s="104" t="s">
        <v>4121</v>
      </c>
      <c r="D3893" s="94" t="s">
        <v>279</v>
      </c>
      <c r="E3893" s="95">
        <v>26.35</v>
      </c>
      <c r="F3893" s="96">
        <f t="shared" si="513"/>
        <v>32.34</v>
      </c>
      <c r="G3893" s="107">
        <f>ROUND(SUM('NOVO HORIZONTE'!G3893),2)</f>
        <v>0</v>
      </c>
      <c r="H3893" s="107">
        <f t="shared" si="518"/>
        <v>0</v>
      </c>
      <c r="I3893" s="143">
        <f t="shared" si="514"/>
        <v>0</v>
      </c>
      <c r="J3893" s="142"/>
      <c r="K3893" s="228"/>
      <c r="L3893" s="7" t="str">
        <f t="shared" si="515"/>
        <v/>
      </c>
      <c r="M3893" s="7" t="str">
        <f t="shared" si="516"/>
        <v/>
      </c>
      <c r="N3893" s="7" t="str">
        <f t="shared" si="512"/>
        <v/>
      </c>
      <c r="O3893" s="144"/>
      <c r="P3893" s="355">
        <v>0</v>
      </c>
      <c r="Q3893" s="362">
        <f>SUM('NOVO HORIZONTE'!I3893)</f>
        <v>0</v>
      </c>
      <c r="R3893" s="363">
        <f t="shared" si="517"/>
        <v>0</v>
      </c>
      <c r="S3893" s="153">
        <f t="shared" si="511"/>
        <v>0</v>
      </c>
      <c r="T3893" s="364"/>
    </row>
    <row r="3894" ht="22.5" hidden="1" spans="1:20">
      <c r="A3894" s="158">
        <v>92328</v>
      </c>
      <c r="B3894" s="100" t="s">
        <v>252</v>
      </c>
      <c r="C3894" s="104" t="s">
        <v>4122</v>
      </c>
      <c r="D3894" s="94" t="s">
        <v>279</v>
      </c>
      <c r="E3894" s="95">
        <v>38.89</v>
      </c>
      <c r="F3894" s="96">
        <f t="shared" si="513"/>
        <v>47.73</v>
      </c>
      <c r="G3894" s="107">
        <f>ROUND(SUM('NOVO HORIZONTE'!G3894),2)</f>
        <v>0</v>
      </c>
      <c r="H3894" s="107">
        <f t="shared" si="518"/>
        <v>0</v>
      </c>
      <c r="I3894" s="143">
        <f t="shared" si="514"/>
        <v>0</v>
      </c>
      <c r="J3894" s="142"/>
      <c r="K3894" s="228"/>
      <c r="L3894" s="7" t="str">
        <f t="shared" si="515"/>
        <v/>
      </c>
      <c r="M3894" s="7" t="str">
        <f t="shared" si="516"/>
        <v/>
      </c>
      <c r="N3894" s="7" t="str">
        <f t="shared" si="512"/>
        <v/>
      </c>
      <c r="O3894" s="144"/>
      <c r="P3894" s="355">
        <v>0</v>
      </c>
      <c r="Q3894" s="362">
        <f>SUM('NOVO HORIZONTE'!I3894)</f>
        <v>0</v>
      </c>
      <c r="R3894" s="363">
        <f t="shared" si="517"/>
        <v>0</v>
      </c>
      <c r="S3894" s="153">
        <f t="shared" si="511"/>
        <v>0</v>
      </c>
      <c r="T3894" s="364"/>
    </row>
    <row r="3895" ht="22.5" hidden="1" spans="1:20">
      <c r="A3895" s="158">
        <v>92329</v>
      </c>
      <c r="B3895" s="100" t="s">
        <v>252</v>
      </c>
      <c r="C3895" s="104" t="s">
        <v>4123</v>
      </c>
      <c r="D3895" s="94" t="s">
        <v>279</v>
      </c>
      <c r="E3895" s="95">
        <v>9.64</v>
      </c>
      <c r="F3895" s="96">
        <f t="shared" si="513"/>
        <v>11.83</v>
      </c>
      <c r="G3895" s="107">
        <f>ROUND(SUM('NOVO HORIZONTE'!G3895),2)</f>
        <v>0</v>
      </c>
      <c r="H3895" s="107">
        <f t="shared" si="518"/>
        <v>0</v>
      </c>
      <c r="I3895" s="143">
        <f t="shared" si="514"/>
        <v>0</v>
      </c>
      <c r="J3895" s="142"/>
      <c r="K3895" s="228"/>
      <c r="L3895" s="7" t="str">
        <f t="shared" si="515"/>
        <v/>
      </c>
      <c r="M3895" s="7" t="str">
        <f t="shared" si="516"/>
        <v/>
      </c>
      <c r="N3895" s="7" t="str">
        <f t="shared" si="512"/>
        <v/>
      </c>
      <c r="O3895" s="144"/>
      <c r="P3895" s="355">
        <v>0</v>
      </c>
      <c r="Q3895" s="362">
        <f>SUM('NOVO HORIZONTE'!I3895)</f>
        <v>0</v>
      </c>
      <c r="R3895" s="363">
        <f t="shared" si="517"/>
        <v>0</v>
      </c>
      <c r="S3895" s="153">
        <f t="shared" si="511"/>
        <v>0</v>
      </c>
      <c r="T3895" s="364"/>
    </row>
    <row r="3896" ht="22.5" hidden="1" spans="1:20">
      <c r="A3896" s="158">
        <v>92330</v>
      </c>
      <c r="B3896" s="100" t="s">
        <v>252</v>
      </c>
      <c r="C3896" s="104" t="s">
        <v>4124</v>
      </c>
      <c r="D3896" s="94" t="s">
        <v>279</v>
      </c>
      <c r="E3896" s="95">
        <v>15.9</v>
      </c>
      <c r="F3896" s="96">
        <f t="shared" si="513"/>
        <v>19.52</v>
      </c>
      <c r="G3896" s="107">
        <f>ROUND(SUM('NOVO HORIZONTE'!G3896),2)</f>
        <v>0</v>
      </c>
      <c r="H3896" s="107">
        <f t="shared" si="518"/>
        <v>0</v>
      </c>
      <c r="I3896" s="143">
        <f t="shared" si="514"/>
        <v>0</v>
      </c>
      <c r="J3896" s="142"/>
      <c r="K3896" s="228"/>
      <c r="L3896" s="7" t="str">
        <f t="shared" si="515"/>
        <v/>
      </c>
      <c r="M3896" s="7" t="str">
        <f t="shared" si="516"/>
        <v/>
      </c>
      <c r="N3896" s="7" t="str">
        <f t="shared" si="512"/>
        <v/>
      </c>
      <c r="O3896" s="144"/>
      <c r="P3896" s="355">
        <v>0</v>
      </c>
      <c r="Q3896" s="362">
        <f>SUM('NOVO HORIZONTE'!I3896)</f>
        <v>0</v>
      </c>
      <c r="R3896" s="363">
        <f t="shared" si="517"/>
        <v>0</v>
      </c>
      <c r="S3896" s="153">
        <f t="shared" si="511"/>
        <v>0</v>
      </c>
      <c r="T3896" s="364"/>
    </row>
    <row r="3897" ht="22.5" hidden="1" spans="1:20">
      <c r="A3897" s="158">
        <v>92331</v>
      </c>
      <c r="B3897" s="100" t="s">
        <v>252</v>
      </c>
      <c r="C3897" s="104" t="s">
        <v>4125</v>
      </c>
      <c r="D3897" s="94" t="s">
        <v>279</v>
      </c>
      <c r="E3897" s="95">
        <v>24.42</v>
      </c>
      <c r="F3897" s="96">
        <f t="shared" si="513"/>
        <v>29.97</v>
      </c>
      <c r="G3897" s="107">
        <f>ROUND(SUM('NOVO HORIZONTE'!G3897),2)</f>
        <v>0</v>
      </c>
      <c r="H3897" s="107">
        <f t="shared" si="518"/>
        <v>0</v>
      </c>
      <c r="I3897" s="143">
        <f t="shared" si="514"/>
        <v>0</v>
      </c>
      <c r="J3897" s="142"/>
      <c r="K3897" s="228"/>
      <c r="L3897" s="7" t="str">
        <f t="shared" si="515"/>
        <v/>
      </c>
      <c r="M3897" s="7" t="str">
        <f t="shared" si="516"/>
        <v/>
      </c>
      <c r="N3897" s="7" t="str">
        <f t="shared" si="512"/>
        <v/>
      </c>
      <c r="O3897" s="144"/>
      <c r="P3897" s="355">
        <v>0</v>
      </c>
      <c r="Q3897" s="362">
        <f>SUM('NOVO HORIZONTE'!I3897)</f>
        <v>0</v>
      </c>
      <c r="R3897" s="363">
        <f t="shared" si="517"/>
        <v>0</v>
      </c>
      <c r="S3897" s="153">
        <f t="shared" si="511"/>
        <v>0</v>
      </c>
      <c r="T3897" s="364"/>
    </row>
    <row r="3898" ht="22.5" hidden="1" spans="1:20">
      <c r="A3898" s="158">
        <v>92332</v>
      </c>
      <c r="B3898" s="100" t="s">
        <v>252</v>
      </c>
      <c r="C3898" s="104" t="s">
        <v>4126</v>
      </c>
      <c r="D3898" s="94" t="s">
        <v>279</v>
      </c>
      <c r="E3898" s="95">
        <v>20.08</v>
      </c>
      <c r="F3898" s="96">
        <f t="shared" si="513"/>
        <v>24.65</v>
      </c>
      <c r="G3898" s="107">
        <f>ROUND(SUM('NOVO HORIZONTE'!G3898),2)</f>
        <v>0</v>
      </c>
      <c r="H3898" s="107">
        <f t="shared" si="518"/>
        <v>0</v>
      </c>
      <c r="I3898" s="143">
        <f t="shared" si="514"/>
        <v>0</v>
      </c>
      <c r="J3898" s="142"/>
      <c r="K3898" s="228"/>
      <c r="L3898" s="7" t="str">
        <f t="shared" si="515"/>
        <v/>
      </c>
      <c r="M3898" s="7" t="str">
        <f t="shared" si="516"/>
        <v/>
      </c>
      <c r="N3898" s="7" t="str">
        <f t="shared" si="512"/>
        <v/>
      </c>
      <c r="O3898" s="144"/>
      <c r="P3898" s="355">
        <v>0</v>
      </c>
      <c r="Q3898" s="362">
        <f>SUM('NOVO HORIZONTE'!I3898)</f>
        <v>0</v>
      </c>
      <c r="R3898" s="363">
        <f t="shared" si="517"/>
        <v>0</v>
      </c>
      <c r="S3898" s="153">
        <f t="shared" si="511"/>
        <v>0</v>
      </c>
      <c r="T3898" s="364"/>
    </row>
    <row r="3899" ht="22.5" hidden="1" spans="1:20">
      <c r="A3899" s="158">
        <v>92333</v>
      </c>
      <c r="B3899" s="100" t="s">
        <v>252</v>
      </c>
      <c r="C3899" s="104" t="s">
        <v>4127</v>
      </c>
      <c r="D3899" s="94" t="s">
        <v>279</v>
      </c>
      <c r="E3899" s="95">
        <v>34.84</v>
      </c>
      <c r="F3899" s="96">
        <f t="shared" si="513"/>
        <v>42.76</v>
      </c>
      <c r="G3899" s="107">
        <f>ROUND(SUM('NOVO HORIZONTE'!G3899),2)</f>
        <v>0</v>
      </c>
      <c r="H3899" s="107">
        <f t="shared" si="518"/>
        <v>0</v>
      </c>
      <c r="I3899" s="143">
        <f t="shared" si="514"/>
        <v>0</v>
      </c>
      <c r="J3899" s="142"/>
      <c r="K3899" s="228"/>
      <c r="L3899" s="7" t="str">
        <f t="shared" si="515"/>
        <v/>
      </c>
      <c r="M3899" s="7" t="str">
        <f t="shared" si="516"/>
        <v/>
      </c>
      <c r="N3899" s="7" t="str">
        <f t="shared" si="512"/>
        <v/>
      </c>
      <c r="O3899" s="144"/>
      <c r="P3899" s="355">
        <v>0</v>
      </c>
      <c r="Q3899" s="362">
        <f>SUM('NOVO HORIZONTE'!I3899)</f>
        <v>0</v>
      </c>
      <c r="R3899" s="363">
        <f t="shared" si="517"/>
        <v>0</v>
      </c>
      <c r="S3899" s="153">
        <f t="shared" si="511"/>
        <v>0</v>
      </c>
      <c r="T3899" s="364"/>
    </row>
    <row r="3900" ht="22.5" hidden="1" spans="1:20">
      <c r="A3900" s="158">
        <v>92334</v>
      </c>
      <c r="B3900" s="100" t="s">
        <v>252</v>
      </c>
      <c r="C3900" s="104" t="s">
        <v>4128</v>
      </c>
      <c r="D3900" s="94" t="s">
        <v>279</v>
      </c>
      <c r="E3900" s="95">
        <v>50.19</v>
      </c>
      <c r="F3900" s="96">
        <f t="shared" si="513"/>
        <v>61.6</v>
      </c>
      <c r="G3900" s="107">
        <f>ROUND(SUM('NOVO HORIZONTE'!G3900),2)</f>
        <v>0</v>
      </c>
      <c r="H3900" s="107">
        <f t="shared" si="518"/>
        <v>0</v>
      </c>
      <c r="I3900" s="143">
        <f t="shared" si="514"/>
        <v>0</v>
      </c>
      <c r="J3900" s="142"/>
      <c r="K3900" s="228"/>
      <c r="L3900" s="7" t="str">
        <f t="shared" si="515"/>
        <v/>
      </c>
      <c r="M3900" s="7" t="str">
        <f t="shared" si="516"/>
        <v/>
      </c>
      <c r="N3900" s="7" t="str">
        <f t="shared" si="512"/>
        <v/>
      </c>
      <c r="O3900" s="144"/>
      <c r="P3900" s="355">
        <v>0</v>
      </c>
      <c r="Q3900" s="362">
        <f>SUM('NOVO HORIZONTE'!I3900)</f>
        <v>0</v>
      </c>
      <c r="R3900" s="363">
        <f t="shared" si="517"/>
        <v>0</v>
      </c>
      <c r="S3900" s="153">
        <f t="shared" si="511"/>
        <v>0</v>
      </c>
      <c r="T3900" s="364"/>
    </row>
    <row r="3901" ht="22.5" hidden="1" spans="1:20">
      <c r="A3901" s="158">
        <v>93050</v>
      </c>
      <c r="B3901" s="100" t="s">
        <v>252</v>
      </c>
      <c r="C3901" s="104" t="s">
        <v>4129</v>
      </c>
      <c r="D3901" s="94" t="s">
        <v>279</v>
      </c>
      <c r="E3901" s="95">
        <v>11.52</v>
      </c>
      <c r="F3901" s="96">
        <f t="shared" si="513"/>
        <v>14.14</v>
      </c>
      <c r="G3901" s="107">
        <f>ROUND(SUM('NOVO HORIZONTE'!G3901),2)</f>
        <v>0</v>
      </c>
      <c r="H3901" s="107">
        <f t="shared" si="518"/>
        <v>0</v>
      </c>
      <c r="I3901" s="143">
        <f t="shared" si="514"/>
        <v>0</v>
      </c>
      <c r="J3901" s="142"/>
      <c r="K3901" s="228"/>
      <c r="L3901" s="7" t="str">
        <f t="shared" si="515"/>
        <v/>
      </c>
      <c r="M3901" s="7" t="str">
        <f t="shared" si="516"/>
        <v/>
      </c>
      <c r="N3901" s="7" t="str">
        <f t="shared" si="512"/>
        <v/>
      </c>
      <c r="O3901" s="144"/>
      <c r="P3901" s="355">
        <v>0</v>
      </c>
      <c r="Q3901" s="362">
        <f>SUM('NOVO HORIZONTE'!I3901)</f>
        <v>0</v>
      </c>
      <c r="R3901" s="363">
        <f t="shared" si="517"/>
        <v>0</v>
      </c>
      <c r="S3901" s="153">
        <f t="shared" si="511"/>
        <v>0</v>
      </c>
      <c r="T3901" s="364"/>
    </row>
    <row r="3902" ht="22.5" hidden="1" spans="1:20">
      <c r="A3902" s="158">
        <v>93052</v>
      </c>
      <c r="B3902" s="100" t="s">
        <v>252</v>
      </c>
      <c r="C3902" s="104" t="s">
        <v>4130</v>
      </c>
      <c r="D3902" s="94" t="s">
        <v>279</v>
      </c>
      <c r="E3902" s="95">
        <v>504.85</v>
      </c>
      <c r="F3902" s="96">
        <f t="shared" si="513"/>
        <v>619.65</v>
      </c>
      <c r="G3902" s="107">
        <f>ROUND(SUM('NOVO HORIZONTE'!G3902),2)</f>
        <v>0</v>
      </c>
      <c r="H3902" s="107">
        <f t="shared" si="518"/>
        <v>0</v>
      </c>
      <c r="I3902" s="143">
        <f t="shared" si="514"/>
        <v>0</v>
      </c>
      <c r="J3902" s="142"/>
      <c r="K3902" s="228"/>
      <c r="L3902" s="7" t="str">
        <f t="shared" si="515"/>
        <v/>
      </c>
      <c r="M3902" s="7" t="str">
        <f t="shared" si="516"/>
        <v/>
      </c>
      <c r="N3902" s="7" t="str">
        <f t="shared" si="512"/>
        <v/>
      </c>
      <c r="O3902" s="144"/>
      <c r="P3902" s="355">
        <v>0</v>
      </c>
      <c r="Q3902" s="362">
        <f>SUM('NOVO HORIZONTE'!I3902)</f>
        <v>0</v>
      </c>
      <c r="R3902" s="363">
        <f t="shared" si="517"/>
        <v>0</v>
      </c>
      <c r="S3902" s="153">
        <f t="shared" si="511"/>
        <v>0</v>
      </c>
      <c r="T3902" s="364"/>
    </row>
    <row r="3903" ht="22.5" hidden="1" spans="1:20">
      <c r="A3903" s="158">
        <v>93056</v>
      </c>
      <c r="B3903" s="100" t="s">
        <v>252</v>
      </c>
      <c r="C3903" s="104" t="s">
        <v>4131</v>
      </c>
      <c r="D3903" s="94" t="s">
        <v>279</v>
      </c>
      <c r="E3903" s="95">
        <v>17.11</v>
      </c>
      <c r="F3903" s="96">
        <f t="shared" si="513"/>
        <v>21</v>
      </c>
      <c r="G3903" s="107">
        <f>ROUND(SUM('NOVO HORIZONTE'!G3903),2)</f>
        <v>0</v>
      </c>
      <c r="H3903" s="107">
        <f t="shared" si="518"/>
        <v>0</v>
      </c>
      <c r="I3903" s="143">
        <f t="shared" si="514"/>
        <v>0</v>
      </c>
      <c r="J3903" s="142"/>
      <c r="K3903" s="228"/>
      <c r="L3903" s="7" t="str">
        <f t="shared" si="515"/>
        <v/>
      </c>
      <c r="M3903" s="7" t="str">
        <f t="shared" si="516"/>
        <v/>
      </c>
      <c r="N3903" s="7" t="str">
        <f t="shared" si="512"/>
        <v/>
      </c>
      <c r="O3903" s="144"/>
      <c r="P3903" s="355">
        <v>0</v>
      </c>
      <c r="Q3903" s="362">
        <f>SUM('NOVO HORIZONTE'!I3903)</f>
        <v>0</v>
      </c>
      <c r="R3903" s="363">
        <f t="shared" si="517"/>
        <v>0</v>
      </c>
      <c r="S3903" s="153">
        <f t="shared" si="511"/>
        <v>0</v>
      </c>
      <c r="T3903" s="364"/>
    </row>
    <row r="3904" ht="22.5" hidden="1" spans="1:20">
      <c r="A3904" s="158">
        <v>93057</v>
      </c>
      <c r="B3904" s="100" t="s">
        <v>252</v>
      </c>
      <c r="C3904" s="104" t="s">
        <v>4132</v>
      </c>
      <c r="D3904" s="94" t="s">
        <v>279</v>
      </c>
      <c r="E3904" s="95">
        <v>14.26</v>
      </c>
      <c r="F3904" s="96">
        <f t="shared" si="513"/>
        <v>17.5</v>
      </c>
      <c r="G3904" s="107">
        <f>ROUND(SUM('NOVO HORIZONTE'!G3904),2)</f>
        <v>0</v>
      </c>
      <c r="H3904" s="107">
        <f t="shared" si="518"/>
        <v>0</v>
      </c>
      <c r="I3904" s="143">
        <f t="shared" si="514"/>
        <v>0</v>
      </c>
      <c r="J3904" s="142"/>
      <c r="K3904" s="228"/>
      <c r="L3904" s="7" t="str">
        <f t="shared" si="515"/>
        <v/>
      </c>
      <c r="M3904" s="7" t="str">
        <f t="shared" si="516"/>
        <v/>
      </c>
      <c r="N3904" s="7" t="str">
        <f t="shared" si="512"/>
        <v/>
      </c>
      <c r="O3904" s="144"/>
      <c r="P3904" s="355">
        <v>0</v>
      </c>
      <c r="Q3904" s="362">
        <f>SUM('NOVO HORIZONTE'!I3904)</f>
        <v>0</v>
      </c>
      <c r="R3904" s="363">
        <f t="shared" si="517"/>
        <v>0</v>
      </c>
      <c r="S3904" s="153">
        <f t="shared" si="511"/>
        <v>0</v>
      </c>
      <c r="T3904" s="364"/>
    </row>
    <row r="3905" ht="22.5" hidden="1" spans="1:20">
      <c r="A3905" s="158">
        <v>93058</v>
      </c>
      <c r="B3905" s="100" t="s">
        <v>252</v>
      </c>
      <c r="C3905" s="104" t="s">
        <v>4133</v>
      </c>
      <c r="D3905" s="94" t="s">
        <v>279</v>
      </c>
      <c r="E3905" s="95">
        <v>555.52</v>
      </c>
      <c r="F3905" s="96">
        <f t="shared" si="513"/>
        <v>681.85</v>
      </c>
      <c r="G3905" s="107">
        <f>ROUND(SUM('NOVO HORIZONTE'!G3905),2)</f>
        <v>0</v>
      </c>
      <c r="H3905" s="107">
        <f t="shared" si="518"/>
        <v>0</v>
      </c>
      <c r="I3905" s="143">
        <f t="shared" si="514"/>
        <v>0</v>
      </c>
      <c r="J3905" s="142"/>
      <c r="K3905" s="228"/>
      <c r="L3905" s="7" t="str">
        <f t="shared" si="515"/>
        <v/>
      </c>
      <c r="M3905" s="7" t="str">
        <f t="shared" si="516"/>
        <v/>
      </c>
      <c r="N3905" s="7" t="str">
        <f t="shared" si="512"/>
        <v/>
      </c>
      <c r="O3905" s="144"/>
      <c r="P3905" s="355">
        <v>0</v>
      </c>
      <c r="Q3905" s="362">
        <f>SUM('NOVO HORIZONTE'!I3905)</f>
        <v>0</v>
      </c>
      <c r="R3905" s="363">
        <f t="shared" si="517"/>
        <v>0</v>
      </c>
      <c r="S3905" s="153">
        <f t="shared" si="511"/>
        <v>0</v>
      </c>
      <c r="T3905" s="364"/>
    </row>
    <row r="3906" ht="22.5" hidden="1" spans="1:20">
      <c r="A3906" s="158">
        <v>93061</v>
      </c>
      <c r="B3906" s="100" t="s">
        <v>252</v>
      </c>
      <c r="C3906" s="104" t="s">
        <v>4134</v>
      </c>
      <c r="D3906" s="94" t="s">
        <v>279</v>
      </c>
      <c r="E3906" s="95">
        <v>31.95</v>
      </c>
      <c r="F3906" s="96">
        <f t="shared" si="513"/>
        <v>39.22</v>
      </c>
      <c r="G3906" s="107">
        <f>ROUND(SUM('NOVO HORIZONTE'!G3906),2)</f>
        <v>0</v>
      </c>
      <c r="H3906" s="107">
        <f t="shared" si="518"/>
        <v>0</v>
      </c>
      <c r="I3906" s="143">
        <f t="shared" si="514"/>
        <v>0</v>
      </c>
      <c r="J3906" s="142"/>
      <c r="K3906" s="228"/>
      <c r="L3906" s="7" t="str">
        <f t="shared" si="515"/>
        <v/>
      </c>
      <c r="M3906" s="7" t="str">
        <f t="shared" si="516"/>
        <v/>
      </c>
      <c r="N3906" s="7" t="str">
        <f t="shared" si="512"/>
        <v/>
      </c>
      <c r="O3906" s="144"/>
      <c r="P3906" s="355">
        <v>0</v>
      </c>
      <c r="Q3906" s="362">
        <f>SUM('NOVO HORIZONTE'!I3906)</f>
        <v>0</v>
      </c>
      <c r="R3906" s="363">
        <f t="shared" si="517"/>
        <v>0</v>
      </c>
      <c r="S3906" s="153">
        <f t="shared" si="511"/>
        <v>0</v>
      </c>
      <c r="T3906" s="364"/>
    </row>
    <row r="3907" ht="22.5" hidden="1" spans="1:20">
      <c r="A3907" s="158">
        <v>93062</v>
      </c>
      <c r="B3907" s="100" t="s">
        <v>252</v>
      </c>
      <c r="C3907" s="104" t="s">
        <v>4135</v>
      </c>
      <c r="D3907" s="94" t="s">
        <v>279</v>
      </c>
      <c r="E3907" s="95">
        <v>27</v>
      </c>
      <c r="F3907" s="96">
        <f t="shared" si="513"/>
        <v>33.14</v>
      </c>
      <c r="G3907" s="107">
        <f>ROUND(SUM('NOVO HORIZONTE'!G3907),2)</f>
        <v>0</v>
      </c>
      <c r="H3907" s="107">
        <f t="shared" si="518"/>
        <v>0</v>
      </c>
      <c r="I3907" s="143">
        <f t="shared" si="514"/>
        <v>0</v>
      </c>
      <c r="J3907" s="142"/>
      <c r="K3907" s="228"/>
      <c r="L3907" s="7" t="str">
        <f t="shared" si="515"/>
        <v/>
      </c>
      <c r="M3907" s="7" t="str">
        <f t="shared" si="516"/>
        <v/>
      </c>
      <c r="N3907" s="7" t="str">
        <f t="shared" si="512"/>
        <v/>
      </c>
      <c r="O3907" s="144"/>
      <c r="P3907" s="355">
        <v>0</v>
      </c>
      <c r="Q3907" s="362">
        <f>SUM('NOVO HORIZONTE'!I3907)</f>
        <v>0</v>
      </c>
      <c r="R3907" s="363">
        <f t="shared" si="517"/>
        <v>0</v>
      </c>
      <c r="S3907" s="153">
        <f t="shared" si="511"/>
        <v>0</v>
      </c>
      <c r="T3907" s="364"/>
    </row>
    <row r="3908" ht="22.5" hidden="1" spans="1:20">
      <c r="A3908" s="158">
        <v>93064</v>
      </c>
      <c r="B3908" s="100" t="s">
        <v>252</v>
      </c>
      <c r="C3908" s="104" t="s">
        <v>4136</v>
      </c>
      <c r="D3908" s="94" t="s">
        <v>279</v>
      </c>
      <c r="E3908" s="95">
        <v>48.72</v>
      </c>
      <c r="F3908" s="96">
        <f t="shared" si="513"/>
        <v>59.8</v>
      </c>
      <c r="G3908" s="107">
        <f>ROUND(SUM('NOVO HORIZONTE'!G3908),2)</f>
        <v>0</v>
      </c>
      <c r="H3908" s="107">
        <f t="shared" si="518"/>
        <v>0</v>
      </c>
      <c r="I3908" s="143">
        <f t="shared" si="514"/>
        <v>0</v>
      </c>
      <c r="J3908" s="142"/>
      <c r="K3908" s="228"/>
      <c r="L3908" s="7" t="str">
        <f t="shared" si="515"/>
        <v/>
      </c>
      <c r="M3908" s="7" t="str">
        <f t="shared" si="516"/>
        <v/>
      </c>
      <c r="N3908" s="7" t="str">
        <f t="shared" si="512"/>
        <v/>
      </c>
      <c r="O3908" s="144"/>
      <c r="P3908" s="355">
        <v>0</v>
      </c>
      <c r="Q3908" s="362">
        <f>SUM('NOVO HORIZONTE'!I3908)</f>
        <v>0</v>
      </c>
      <c r="R3908" s="363">
        <f t="shared" si="517"/>
        <v>0</v>
      </c>
      <c r="S3908" s="153">
        <f t="shared" si="511"/>
        <v>0</v>
      </c>
      <c r="T3908" s="364"/>
    </row>
    <row r="3909" ht="22.5" hidden="1" spans="1:20">
      <c r="A3909" s="158">
        <v>93065</v>
      </c>
      <c r="B3909" s="100" t="s">
        <v>252</v>
      </c>
      <c r="C3909" s="104" t="s">
        <v>4137</v>
      </c>
      <c r="D3909" s="94" t="s">
        <v>279</v>
      </c>
      <c r="E3909" s="95">
        <v>43.77</v>
      </c>
      <c r="F3909" s="96">
        <f t="shared" si="513"/>
        <v>53.72</v>
      </c>
      <c r="G3909" s="107">
        <f>ROUND(SUM('NOVO HORIZONTE'!G3909),2)</f>
        <v>0</v>
      </c>
      <c r="H3909" s="107">
        <f t="shared" si="518"/>
        <v>0</v>
      </c>
      <c r="I3909" s="143">
        <f t="shared" si="514"/>
        <v>0</v>
      </c>
      <c r="J3909" s="142"/>
      <c r="K3909" s="228"/>
      <c r="L3909" s="7" t="str">
        <f t="shared" si="515"/>
        <v/>
      </c>
      <c r="M3909" s="7" t="str">
        <f t="shared" si="516"/>
        <v/>
      </c>
      <c r="N3909" s="7" t="str">
        <f t="shared" si="512"/>
        <v/>
      </c>
      <c r="O3909" s="144"/>
      <c r="P3909" s="355">
        <v>0</v>
      </c>
      <c r="Q3909" s="362">
        <f>SUM('NOVO HORIZONTE'!I3909)</f>
        <v>0</v>
      </c>
      <c r="R3909" s="363">
        <f t="shared" si="517"/>
        <v>0</v>
      </c>
      <c r="S3909" s="153">
        <f t="shared" si="511"/>
        <v>0</v>
      </c>
      <c r="T3909" s="364"/>
    </row>
    <row r="3910" ht="22.5" hidden="1" spans="1:20">
      <c r="A3910" s="158">
        <v>93067</v>
      </c>
      <c r="B3910" s="100" t="s">
        <v>252</v>
      </c>
      <c r="C3910" s="104" t="s">
        <v>4138</v>
      </c>
      <c r="D3910" s="94" t="s">
        <v>279</v>
      </c>
      <c r="E3910" s="95">
        <v>72.24</v>
      </c>
      <c r="F3910" s="96">
        <f t="shared" si="513"/>
        <v>88.67</v>
      </c>
      <c r="G3910" s="107">
        <f>ROUND(SUM('NOVO HORIZONTE'!G3910),2)</f>
        <v>0</v>
      </c>
      <c r="H3910" s="107">
        <f t="shared" si="518"/>
        <v>0</v>
      </c>
      <c r="I3910" s="143">
        <f t="shared" si="514"/>
        <v>0</v>
      </c>
      <c r="J3910" s="142"/>
      <c r="K3910" s="228"/>
      <c r="L3910" s="7" t="str">
        <f t="shared" si="515"/>
        <v/>
      </c>
      <c r="M3910" s="7" t="str">
        <f t="shared" si="516"/>
        <v/>
      </c>
      <c r="N3910" s="7" t="str">
        <f t="shared" si="512"/>
        <v/>
      </c>
      <c r="O3910" s="144"/>
      <c r="P3910" s="355">
        <v>0</v>
      </c>
      <c r="Q3910" s="362">
        <f>SUM('NOVO HORIZONTE'!I3910)</f>
        <v>0</v>
      </c>
      <c r="R3910" s="363">
        <f t="shared" si="517"/>
        <v>0</v>
      </c>
      <c r="S3910" s="153">
        <f t="shared" si="511"/>
        <v>0</v>
      </c>
      <c r="T3910" s="364"/>
    </row>
    <row r="3911" ht="22.5" hidden="1" spans="1:20">
      <c r="A3911" s="158">
        <v>93068</v>
      </c>
      <c r="B3911" s="100" t="s">
        <v>252</v>
      </c>
      <c r="C3911" s="104" t="s">
        <v>4139</v>
      </c>
      <c r="D3911" s="94" t="s">
        <v>279</v>
      </c>
      <c r="E3911" s="95">
        <v>61.48</v>
      </c>
      <c r="F3911" s="96">
        <f t="shared" si="513"/>
        <v>75.46</v>
      </c>
      <c r="G3911" s="107">
        <f>ROUND(SUM('NOVO HORIZONTE'!G3911),2)</f>
        <v>0</v>
      </c>
      <c r="H3911" s="107">
        <f t="shared" si="518"/>
        <v>0</v>
      </c>
      <c r="I3911" s="143">
        <f t="shared" si="514"/>
        <v>0</v>
      </c>
      <c r="J3911" s="142"/>
      <c r="K3911" s="228"/>
      <c r="L3911" s="7" t="str">
        <f t="shared" si="515"/>
        <v/>
      </c>
      <c r="M3911" s="7" t="str">
        <f t="shared" si="516"/>
        <v/>
      </c>
      <c r="N3911" s="7" t="str">
        <f t="shared" si="512"/>
        <v/>
      </c>
      <c r="O3911" s="144"/>
      <c r="P3911" s="355">
        <v>0</v>
      </c>
      <c r="Q3911" s="362">
        <f>SUM('NOVO HORIZONTE'!I3911)</f>
        <v>0</v>
      </c>
      <c r="R3911" s="363">
        <f t="shared" si="517"/>
        <v>0</v>
      </c>
      <c r="S3911" s="153">
        <f t="shared" si="511"/>
        <v>0</v>
      </c>
      <c r="T3911" s="364"/>
    </row>
    <row r="3912" ht="22.5" hidden="1" spans="1:20">
      <c r="A3912" s="158">
        <v>93070</v>
      </c>
      <c r="B3912" s="100" t="s">
        <v>252</v>
      </c>
      <c r="C3912" s="104" t="s">
        <v>4140</v>
      </c>
      <c r="D3912" s="94" t="s">
        <v>279</v>
      </c>
      <c r="E3912" s="95">
        <v>180.4</v>
      </c>
      <c r="F3912" s="96">
        <f t="shared" si="513"/>
        <v>221.42</v>
      </c>
      <c r="G3912" s="107">
        <f>ROUND(SUM('NOVO HORIZONTE'!G3912),2)</f>
        <v>0</v>
      </c>
      <c r="H3912" s="107">
        <f t="shared" si="518"/>
        <v>0</v>
      </c>
      <c r="I3912" s="143">
        <f t="shared" si="514"/>
        <v>0</v>
      </c>
      <c r="J3912" s="142"/>
      <c r="K3912" s="228"/>
      <c r="L3912" s="7" t="str">
        <f t="shared" si="515"/>
        <v/>
      </c>
      <c r="M3912" s="7" t="str">
        <f t="shared" si="516"/>
        <v/>
      </c>
      <c r="N3912" s="7" t="str">
        <f t="shared" si="512"/>
        <v/>
      </c>
      <c r="O3912" s="144"/>
      <c r="P3912" s="355">
        <v>0</v>
      </c>
      <c r="Q3912" s="362">
        <f>SUM('NOVO HORIZONTE'!I3912)</f>
        <v>0</v>
      </c>
      <c r="R3912" s="363">
        <f t="shared" si="517"/>
        <v>0</v>
      </c>
      <c r="S3912" s="153">
        <f t="shared" si="511"/>
        <v>0</v>
      </c>
      <c r="T3912" s="364"/>
    </row>
    <row r="3913" ht="22.5" hidden="1" spans="1:20">
      <c r="A3913" s="158">
        <v>93071</v>
      </c>
      <c r="B3913" s="100" t="s">
        <v>252</v>
      </c>
      <c r="C3913" s="104" t="s">
        <v>4141</v>
      </c>
      <c r="D3913" s="94" t="s">
        <v>279</v>
      </c>
      <c r="E3913" s="95">
        <v>165.82</v>
      </c>
      <c r="F3913" s="96">
        <f t="shared" si="513"/>
        <v>203.53</v>
      </c>
      <c r="G3913" s="107">
        <f>ROUND(SUM('NOVO HORIZONTE'!G3913),2)</f>
        <v>0</v>
      </c>
      <c r="H3913" s="107">
        <f t="shared" si="518"/>
        <v>0</v>
      </c>
      <c r="I3913" s="143">
        <f t="shared" si="514"/>
        <v>0</v>
      </c>
      <c r="J3913" s="142"/>
      <c r="K3913" s="228"/>
      <c r="L3913" s="7" t="str">
        <f t="shared" si="515"/>
        <v/>
      </c>
      <c r="M3913" s="7" t="str">
        <f t="shared" si="516"/>
        <v/>
      </c>
      <c r="N3913" s="7" t="str">
        <f t="shared" si="512"/>
        <v/>
      </c>
      <c r="O3913" s="144"/>
      <c r="P3913" s="355">
        <v>0</v>
      </c>
      <c r="Q3913" s="362">
        <f>SUM('NOVO HORIZONTE'!I3913)</f>
        <v>0</v>
      </c>
      <c r="R3913" s="363">
        <f t="shared" si="517"/>
        <v>0</v>
      </c>
      <c r="S3913" s="153">
        <f t="shared" si="511"/>
        <v>0</v>
      </c>
      <c r="T3913" s="364"/>
    </row>
    <row r="3914" ht="22.5" hidden="1" spans="1:20">
      <c r="A3914" s="158">
        <v>89539</v>
      </c>
      <c r="B3914" s="100" t="s">
        <v>252</v>
      </c>
      <c r="C3914" s="104" t="s">
        <v>4142</v>
      </c>
      <c r="D3914" s="94" t="s">
        <v>279</v>
      </c>
      <c r="E3914" s="95">
        <v>43.38</v>
      </c>
      <c r="F3914" s="96">
        <f t="shared" si="513"/>
        <v>53.24</v>
      </c>
      <c r="G3914" s="107">
        <f>ROUND(SUM('NOVO HORIZONTE'!G3914),2)</f>
        <v>0</v>
      </c>
      <c r="H3914" s="107">
        <f t="shared" si="518"/>
        <v>0</v>
      </c>
      <c r="I3914" s="143">
        <f t="shared" si="514"/>
        <v>0</v>
      </c>
      <c r="J3914" s="142"/>
      <c r="K3914" s="228"/>
      <c r="L3914" s="7" t="str">
        <f t="shared" si="515"/>
        <v/>
      </c>
      <c r="M3914" s="7" t="str">
        <f t="shared" si="516"/>
        <v/>
      </c>
      <c r="N3914" s="7" t="str">
        <f t="shared" si="512"/>
        <v/>
      </c>
      <c r="O3914" s="144"/>
      <c r="P3914" s="355">
        <v>0</v>
      </c>
      <c r="Q3914" s="362">
        <f>SUM('NOVO HORIZONTE'!I3914)</f>
        <v>0</v>
      </c>
      <c r="R3914" s="363">
        <f t="shared" si="517"/>
        <v>0</v>
      </c>
      <c r="S3914" s="153">
        <f t="shared" si="511"/>
        <v>0</v>
      </c>
      <c r="T3914" s="364"/>
    </row>
    <row r="3915" ht="22.5" hidden="1" spans="1:20">
      <c r="A3915" s="158">
        <v>89589</v>
      </c>
      <c r="B3915" s="100" t="s">
        <v>252</v>
      </c>
      <c r="C3915" s="104" t="s">
        <v>4143</v>
      </c>
      <c r="D3915" s="94" t="s">
        <v>279</v>
      </c>
      <c r="E3915" s="95">
        <v>41.34</v>
      </c>
      <c r="F3915" s="96">
        <f t="shared" si="513"/>
        <v>50.74</v>
      </c>
      <c r="G3915" s="107">
        <f>ROUND(SUM('NOVO HORIZONTE'!G3915),2)</f>
        <v>0</v>
      </c>
      <c r="H3915" s="107">
        <f t="shared" si="518"/>
        <v>0</v>
      </c>
      <c r="I3915" s="143">
        <f t="shared" si="514"/>
        <v>0</v>
      </c>
      <c r="J3915" s="142"/>
      <c r="K3915" s="228"/>
      <c r="L3915" s="7" t="str">
        <f t="shared" si="515"/>
        <v/>
      </c>
      <c r="M3915" s="7" t="str">
        <f t="shared" si="516"/>
        <v/>
      </c>
      <c r="N3915" s="7" t="str">
        <f t="shared" si="512"/>
        <v/>
      </c>
      <c r="O3915" s="144"/>
      <c r="P3915" s="355">
        <v>0</v>
      </c>
      <c r="Q3915" s="362">
        <f>SUM('NOVO HORIZONTE'!I3915)</f>
        <v>0</v>
      </c>
      <c r="R3915" s="363">
        <f t="shared" si="517"/>
        <v>0</v>
      </c>
      <c r="S3915" s="153">
        <f t="shared" si="511"/>
        <v>0</v>
      </c>
      <c r="T3915" s="364"/>
    </row>
    <row r="3916" ht="22.5" hidden="1" spans="1:20">
      <c r="A3916" s="158">
        <v>93074</v>
      </c>
      <c r="B3916" s="100" t="s">
        <v>252</v>
      </c>
      <c r="C3916" s="104" t="s">
        <v>4144</v>
      </c>
      <c r="D3916" s="94" t="s">
        <v>279</v>
      </c>
      <c r="E3916" s="95">
        <v>14.5</v>
      </c>
      <c r="F3916" s="96">
        <f t="shared" si="513"/>
        <v>17.8</v>
      </c>
      <c r="G3916" s="107">
        <f>ROUND(SUM('NOVO HORIZONTE'!G3916),2)</f>
        <v>0</v>
      </c>
      <c r="H3916" s="107">
        <f t="shared" si="518"/>
        <v>0</v>
      </c>
      <c r="I3916" s="143">
        <f t="shared" si="514"/>
        <v>0</v>
      </c>
      <c r="J3916" s="142"/>
      <c r="K3916" s="228"/>
      <c r="L3916" s="7" t="str">
        <f t="shared" si="515"/>
        <v/>
      </c>
      <c r="M3916" s="7" t="str">
        <f t="shared" si="516"/>
        <v/>
      </c>
      <c r="N3916" s="7" t="str">
        <f t="shared" si="512"/>
        <v/>
      </c>
      <c r="O3916" s="144"/>
      <c r="P3916" s="355">
        <v>0</v>
      </c>
      <c r="Q3916" s="362">
        <f>SUM('NOVO HORIZONTE'!I3916)</f>
        <v>0</v>
      </c>
      <c r="R3916" s="363">
        <f t="shared" si="517"/>
        <v>0</v>
      </c>
      <c r="S3916" s="153">
        <f t="shared" si="511"/>
        <v>0</v>
      </c>
      <c r="T3916" s="364"/>
    </row>
    <row r="3917" ht="22.5" hidden="1" spans="1:20">
      <c r="A3917" s="158">
        <v>93076</v>
      </c>
      <c r="B3917" s="100" t="s">
        <v>252</v>
      </c>
      <c r="C3917" s="104" t="s">
        <v>4145</v>
      </c>
      <c r="D3917" s="94" t="s">
        <v>279</v>
      </c>
      <c r="E3917" s="95">
        <v>22.48</v>
      </c>
      <c r="F3917" s="96">
        <f t="shared" si="513"/>
        <v>27.59</v>
      </c>
      <c r="G3917" s="107">
        <f>ROUND(SUM('NOVO HORIZONTE'!G3917),2)</f>
        <v>0</v>
      </c>
      <c r="H3917" s="107">
        <f t="shared" si="518"/>
        <v>0</v>
      </c>
      <c r="I3917" s="143">
        <f t="shared" si="514"/>
        <v>0</v>
      </c>
      <c r="J3917" s="142"/>
      <c r="K3917" s="228"/>
      <c r="L3917" s="7" t="str">
        <f t="shared" si="515"/>
        <v/>
      </c>
      <c r="M3917" s="7" t="str">
        <f t="shared" si="516"/>
        <v/>
      </c>
      <c r="N3917" s="7" t="str">
        <f t="shared" si="512"/>
        <v/>
      </c>
      <c r="O3917" s="144"/>
      <c r="P3917" s="355">
        <v>0</v>
      </c>
      <c r="Q3917" s="362">
        <f>SUM('NOVO HORIZONTE'!I3917)</f>
        <v>0</v>
      </c>
      <c r="R3917" s="363">
        <f t="shared" si="517"/>
        <v>0</v>
      </c>
      <c r="S3917" s="153">
        <f t="shared" si="511"/>
        <v>0</v>
      </c>
      <c r="T3917" s="364"/>
    </row>
    <row r="3918" ht="22.5" hidden="1" spans="1:20">
      <c r="A3918" s="158">
        <v>93079</v>
      </c>
      <c r="B3918" s="100" t="s">
        <v>252</v>
      </c>
      <c r="C3918" s="104" t="s">
        <v>4146</v>
      </c>
      <c r="D3918" s="94" t="s">
        <v>279</v>
      </c>
      <c r="E3918" s="95">
        <v>30.75</v>
      </c>
      <c r="F3918" s="96">
        <f t="shared" si="513"/>
        <v>37.74</v>
      </c>
      <c r="G3918" s="107">
        <f>ROUND(SUM('NOVO HORIZONTE'!G3918),2)</f>
        <v>0</v>
      </c>
      <c r="H3918" s="107">
        <f t="shared" si="518"/>
        <v>0</v>
      </c>
      <c r="I3918" s="143">
        <f t="shared" si="514"/>
        <v>0</v>
      </c>
      <c r="J3918" s="142"/>
      <c r="K3918" s="228"/>
      <c r="L3918" s="7" t="str">
        <f t="shared" si="515"/>
        <v/>
      </c>
      <c r="M3918" s="7" t="str">
        <f t="shared" si="516"/>
        <v/>
      </c>
      <c r="N3918" s="7" t="str">
        <f t="shared" si="512"/>
        <v/>
      </c>
      <c r="O3918" s="144"/>
      <c r="P3918" s="355">
        <v>0</v>
      </c>
      <c r="Q3918" s="362">
        <f>SUM('NOVO HORIZONTE'!I3918)</f>
        <v>0</v>
      </c>
      <c r="R3918" s="363">
        <f t="shared" si="517"/>
        <v>0</v>
      </c>
      <c r="S3918" s="153">
        <f t="shared" si="511"/>
        <v>0</v>
      </c>
      <c r="T3918" s="364"/>
    </row>
    <row r="3919" ht="22.5" hidden="1" spans="1:20">
      <c r="A3919" s="158">
        <v>93080</v>
      </c>
      <c r="B3919" s="100" t="s">
        <v>252</v>
      </c>
      <c r="C3919" s="104" t="s">
        <v>4147</v>
      </c>
      <c r="D3919" s="94" t="s">
        <v>279</v>
      </c>
      <c r="E3919" s="95">
        <v>9.46</v>
      </c>
      <c r="F3919" s="96">
        <f t="shared" si="513"/>
        <v>11.61</v>
      </c>
      <c r="G3919" s="107">
        <f>ROUND(SUM('NOVO HORIZONTE'!G3919),2)</f>
        <v>0</v>
      </c>
      <c r="H3919" s="107">
        <f t="shared" si="518"/>
        <v>0</v>
      </c>
      <c r="I3919" s="143">
        <f t="shared" si="514"/>
        <v>0</v>
      </c>
      <c r="J3919" s="142"/>
      <c r="K3919" s="228"/>
      <c r="L3919" s="7" t="str">
        <f t="shared" si="515"/>
        <v/>
      </c>
      <c r="M3919" s="7" t="str">
        <f t="shared" si="516"/>
        <v/>
      </c>
      <c r="N3919" s="7" t="str">
        <f t="shared" si="512"/>
        <v/>
      </c>
      <c r="O3919" s="144"/>
      <c r="P3919" s="355">
        <v>0</v>
      </c>
      <c r="Q3919" s="362">
        <f>SUM('NOVO HORIZONTE'!I3919)</f>
        <v>0</v>
      </c>
      <c r="R3919" s="363">
        <f t="shared" si="517"/>
        <v>0</v>
      </c>
      <c r="S3919" s="153">
        <f t="shared" si="511"/>
        <v>0</v>
      </c>
      <c r="T3919" s="364"/>
    </row>
    <row r="3920" ht="22.5" hidden="1" spans="1:20">
      <c r="A3920" s="158">
        <v>93083</v>
      </c>
      <c r="B3920" s="100" t="s">
        <v>252</v>
      </c>
      <c r="C3920" s="104" t="s">
        <v>4148</v>
      </c>
      <c r="D3920" s="94" t="s">
        <v>279</v>
      </c>
      <c r="E3920" s="95">
        <v>437.66</v>
      </c>
      <c r="F3920" s="96">
        <f t="shared" si="513"/>
        <v>537.18</v>
      </c>
      <c r="G3920" s="107">
        <f>ROUND(SUM('NOVO HORIZONTE'!G3920),2)</f>
        <v>0</v>
      </c>
      <c r="H3920" s="107">
        <f t="shared" si="518"/>
        <v>0</v>
      </c>
      <c r="I3920" s="143">
        <f t="shared" si="514"/>
        <v>0</v>
      </c>
      <c r="J3920" s="142"/>
      <c r="K3920" s="228"/>
      <c r="L3920" s="7" t="str">
        <f t="shared" si="515"/>
        <v/>
      </c>
      <c r="M3920" s="7" t="str">
        <f t="shared" si="516"/>
        <v/>
      </c>
      <c r="N3920" s="7" t="str">
        <f t="shared" si="512"/>
        <v/>
      </c>
      <c r="O3920" s="144"/>
      <c r="P3920" s="355">
        <v>0</v>
      </c>
      <c r="Q3920" s="362">
        <f>SUM('NOVO HORIZONTE'!I3920)</f>
        <v>0</v>
      </c>
      <c r="R3920" s="363">
        <f t="shared" si="517"/>
        <v>0</v>
      </c>
      <c r="S3920" s="153">
        <f t="shared" si="511"/>
        <v>0</v>
      </c>
      <c r="T3920" s="364"/>
    </row>
    <row r="3921" ht="22.5" hidden="1" spans="1:20">
      <c r="A3921" s="158">
        <v>93084</v>
      </c>
      <c r="B3921" s="100" t="s">
        <v>252</v>
      </c>
      <c r="C3921" s="104" t="s">
        <v>4149</v>
      </c>
      <c r="D3921" s="94" t="s">
        <v>279</v>
      </c>
      <c r="E3921" s="95">
        <v>14.77</v>
      </c>
      <c r="F3921" s="96">
        <f t="shared" si="513"/>
        <v>18.13</v>
      </c>
      <c r="G3921" s="107">
        <f>ROUND(SUM('NOVO HORIZONTE'!G3921),2)</f>
        <v>0</v>
      </c>
      <c r="H3921" s="107">
        <f t="shared" si="518"/>
        <v>0</v>
      </c>
      <c r="I3921" s="143">
        <f t="shared" si="514"/>
        <v>0</v>
      </c>
      <c r="J3921" s="142"/>
      <c r="K3921" s="228"/>
      <c r="L3921" s="7" t="str">
        <f t="shared" si="515"/>
        <v/>
      </c>
      <c r="M3921" s="7" t="str">
        <f t="shared" si="516"/>
        <v/>
      </c>
      <c r="N3921" s="7" t="str">
        <f t="shared" si="512"/>
        <v/>
      </c>
      <c r="O3921" s="144"/>
      <c r="P3921" s="355">
        <v>0</v>
      </c>
      <c r="Q3921" s="362">
        <f>SUM('NOVO HORIZONTE'!I3921)</f>
        <v>0</v>
      </c>
      <c r="R3921" s="363">
        <f t="shared" si="517"/>
        <v>0</v>
      </c>
      <c r="S3921" s="153">
        <f t="shared" si="511"/>
        <v>0</v>
      </c>
      <c r="T3921" s="364"/>
    </row>
    <row r="3922" ht="22.5" hidden="1" spans="1:20">
      <c r="A3922" s="158">
        <v>93085</v>
      </c>
      <c r="B3922" s="100" t="s">
        <v>252</v>
      </c>
      <c r="C3922" s="104" t="s">
        <v>4150</v>
      </c>
      <c r="D3922" s="94" t="s">
        <v>279</v>
      </c>
      <c r="E3922" s="95">
        <v>16.24</v>
      </c>
      <c r="F3922" s="96">
        <f t="shared" si="513"/>
        <v>19.93</v>
      </c>
      <c r="G3922" s="107">
        <f>ROUND(SUM('NOVO HORIZONTE'!G3922),2)</f>
        <v>0</v>
      </c>
      <c r="H3922" s="107">
        <f t="shared" si="518"/>
        <v>0</v>
      </c>
      <c r="I3922" s="143">
        <f t="shared" si="514"/>
        <v>0</v>
      </c>
      <c r="J3922" s="142"/>
      <c r="K3922" s="228"/>
      <c r="L3922" s="7" t="str">
        <f t="shared" si="515"/>
        <v/>
      </c>
      <c r="M3922" s="7" t="str">
        <f t="shared" si="516"/>
        <v/>
      </c>
      <c r="N3922" s="7" t="str">
        <f t="shared" si="512"/>
        <v/>
      </c>
      <c r="O3922" s="144"/>
      <c r="P3922" s="355">
        <v>0</v>
      </c>
      <c r="Q3922" s="362">
        <f>SUM('NOVO HORIZONTE'!I3922)</f>
        <v>0</v>
      </c>
      <c r="R3922" s="363">
        <f t="shared" si="517"/>
        <v>0</v>
      </c>
      <c r="S3922" s="153">
        <f t="shared" si="511"/>
        <v>0</v>
      </c>
      <c r="T3922" s="364"/>
    </row>
    <row r="3923" ht="22.5" hidden="1" spans="1:20">
      <c r="A3923" s="158">
        <v>93086</v>
      </c>
      <c r="B3923" s="100" t="s">
        <v>252</v>
      </c>
      <c r="C3923" s="104" t="s">
        <v>4151</v>
      </c>
      <c r="D3923" s="94" t="s">
        <v>279</v>
      </c>
      <c r="E3923" s="95">
        <v>508.1</v>
      </c>
      <c r="F3923" s="96">
        <f t="shared" si="513"/>
        <v>623.64</v>
      </c>
      <c r="G3923" s="107">
        <f>ROUND(SUM('NOVO HORIZONTE'!G3923),2)</f>
        <v>0</v>
      </c>
      <c r="H3923" s="107">
        <f t="shared" si="518"/>
        <v>0</v>
      </c>
      <c r="I3923" s="143">
        <f t="shared" si="514"/>
        <v>0</v>
      </c>
      <c r="J3923" s="142"/>
      <c r="K3923" s="228"/>
      <c r="L3923" s="7" t="str">
        <f t="shared" si="515"/>
        <v/>
      </c>
      <c r="M3923" s="7" t="str">
        <f t="shared" si="516"/>
        <v/>
      </c>
      <c r="N3923" s="7" t="str">
        <f t="shared" si="512"/>
        <v/>
      </c>
      <c r="O3923" s="144"/>
      <c r="P3923" s="355">
        <v>0</v>
      </c>
      <c r="Q3923" s="362">
        <f>SUM('NOVO HORIZONTE'!I3923)</f>
        <v>0</v>
      </c>
      <c r="R3923" s="363">
        <f t="shared" si="517"/>
        <v>0</v>
      </c>
      <c r="S3923" s="153">
        <f t="shared" si="511"/>
        <v>0</v>
      </c>
      <c r="T3923" s="364"/>
    </row>
    <row r="3924" ht="22.5" hidden="1" spans="1:20">
      <c r="A3924" s="158">
        <v>93090</v>
      </c>
      <c r="B3924" s="100" t="s">
        <v>252</v>
      </c>
      <c r="C3924" s="104" t="s">
        <v>4152</v>
      </c>
      <c r="D3924" s="94" t="s">
        <v>279</v>
      </c>
      <c r="E3924" s="95">
        <v>20.12</v>
      </c>
      <c r="F3924" s="96">
        <f t="shared" si="513"/>
        <v>24.7</v>
      </c>
      <c r="G3924" s="107">
        <f>ROUND(SUM('NOVO HORIZONTE'!G3924),2)</f>
        <v>0</v>
      </c>
      <c r="H3924" s="107">
        <f t="shared" si="518"/>
        <v>0</v>
      </c>
      <c r="I3924" s="143">
        <f t="shared" si="514"/>
        <v>0</v>
      </c>
      <c r="J3924" s="142"/>
      <c r="K3924" s="228"/>
      <c r="L3924" s="7" t="str">
        <f t="shared" si="515"/>
        <v/>
      </c>
      <c r="M3924" s="7" t="str">
        <f t="shared" si="516"/>
        <v/>
      </c>
      <c r="N3924" s="7" t="str">
        <f t="shared" si="512"/>
        <v/>
      </c>
      <c r="O3924" s="144"/>
      <c r="P3924" s="355">
        <v>0</v>
      </c>
      <c r="Q3924" s="362">
        <f>SUM('NOVO HORIZONTE'!I3924)</f>
        <v>0</v>
      </c>
      <c r="R3924" s="363">
        <f t="shared" si="517"/>
        <v>0</v>
      </c>
      <c r="S3924" s="153">
        <f t="shared" si="511"/>
        <v>0</v>
      </c>
      <c r="T3924" s="364"/>
    </row>
    <row r="3925" ht="22.5" hidden="1" spans="1:20">
      <c r="A3925" s="158">
        <v>93091</v>
      </c>
      <c r="B3925" s="100" t="s">
        <v>252</v>
      </c>
      <c r="C3925" s="104" t="s">
        <v>4153</v>
      </c>
      <c r="D3925" s="94" t="s">
        <v>279</v>
      </c>
      <c r="E3925" s="95">
        <v>17.4</v>
      </c>
      <c r="F3925" s="96">
        <f t="shared" si="513"/>
        <v>21.36</v>
      </c>
      <c r="G3925" s="107">
        <f>ROUND(SUM('NOVO HORIZONTE'!G3925),2)</f>
        <v>0</v>
      </c>
      <c r="H3925" s="107">
        <f t="shared" si="518"/>
        <v>0</v>
      </c>
      <c r="I3925" s="143">
        <f t="shared" si="514"/>
        <v>0</v>
      </c>
      <c r="J3925" s="142"/>
      <c r="K3925" s="228"/>
      <c r="L3925" s="7" t="str">
        <f t="shared" si="515"/>
        <v/>
      </c>
      <c r="M3925" s="7" t="str">
        <f t="shared" si="516"/>
        <v/>
      </c>
      <c r="N3925" s="7" t="str">
        <f t="shared" si="512"/>
        <v/>
      </c>
      <c r="O3925" s="144"/>
      <c r="P3925" s="355">
        <v>0</v>
      </c>
      <c r="Q3925" s="362">
        <f>SUM('NOVO HORIZONTE'!I3925)</f>
        <v>0</v>
      </c>
      <c r="R3925" s="363">
        <f t="shared" si="517"/>
        <v>0</v>
      </c>
      <c r="S3925" s="153">
        <f t="shared" si="511"/>
        <v>0</v>
      </c>
      <c r="T3925" s="364"/>
    </row>
    <row r="3926" ht="22.5" hidden="1" spans="1:20">
      <c r="A3926" s="158">
        <v>93092</v>
      </c>
      <c r="B3926" s="100" t="s">
        <v>252</v>
      </c>
      <c r="C3926" s="104" t="s">
        <v>4154</v>
      </c>
      <c r="D3926" s="94" t="s">
        <v>279</v>
      </c>
      <c r="E3926" s="95">
        <v>558.53</v>
      </c>
      <c r="F3926" s="96">
        <f t="shared" si="513"/>
        <v>685.54</v>
      </c>
      <c r="G3926" s="107">
        <f>ROUND(SUM('NOVO HORIZONTE'!G3926),2)</f>
        <v>0</v>
      </c>
      <c r="H3926" s="107">
        <f t="shared" si="518"/>
        <v>0</v>
      </c>
      <c r="I3926" s="143">
        <f t="shared" si="514"/>
        <v>0</v>
      </c>
      <c r="J3926" s="142"/>
      <c r="K3926" s="228"/>
      <c r="L3926" s="7" t="str">
        <f t="shared" si="515"/>
        <v/>
      </c>
      <c r="M3926" s="7" t="str">
        <f t="shared" si="516"/>
        <v/>
      </c>
      <c r="N3926" s="7" t="str">
        <f t="shared" si="512"/>
        <v/>
      </c>
      <c r="O3926" s="144"/>
      <c r="P3926" s="355">
        <v>0</v>
      </c>
      <c r="Q3926" s="362">
        <f>SUM('NOVO HORIZONTE'!I3926)</f>
        <v>0</v>
      </c>
      <c r="R3926" s="363">
        <f t="shared" si="517"/>
        <v>0</v>
      </c>
      <c r="S3926" s="153">
        <f t="shared" si="511"/>
        <v>0</v>
      </c>
      <c r="T3926" s="364"/>
    </row>
    <row r="3927" ht="22.5" hidden="1" spans="1:20">
      <c r="A3927" s="158">
        <v>93097</v>
      </c>
      <c r="B3927" s="100" t="s">
        <v>252</v>
      </c>
      <c r="C3927" s="104" t="s">
        <v>4155</v>
      </c>
      <c r="D3927" s="94" t="s">
        <v>279</v>
      </c>
      <c r="E3927" s="95">
        <v>14.81</v>
      </c>
      <c r="F3927" s="96">
        <f t="shared" si="513"/>
        <v>18.18</v>
      </c>
      <c r="G3927" s="107">
        <f>ROUND(SUM('NOVO HORIZONTE'!G3927),2)</f>
        <v>0</v>
      </c>
      <c r="H3927" s="107">
        <f t="shared" si="518"/>
        <v>0</v>
      </c>
      <c r="I3927" s="143">
        <f t="shared" si="514"/>
        <v>0</v>
      </c>
      <c r="J3927" s="142"/>
      <c r="K3927" s="228"/>
      <c r="L3927" s="7" t="str">
        <f t="shared" si="515"/>
        <v/>
      </c>
      <c r="M3927" s="7" t="str">
        <f t="shared" si="516"/>
        <v/>
      </c>
      <c r="N3927" s="7" t="str">
        <f t="shared" si="512"/>
        <v/>
      </c>
      <c r="O3927" s="144"/>
      <c r="P3927" s="355">
        <v>0</v>
      </c>
      <c r="Q3927" s="362">
        <f>SUM('NOVO HORIZONTE'!I3927)</f>
        <v>0</v>
      </c>
      <c r="R3927" s="363">
        <f t="shared" si="517"/>
        <v>0</v>
      </c>
      <c r="S3927" s="153">
        <f t="shared" si="511"/>
        <v>0</v>
      </c>
      <c r="T3927" s="364"/>
    </row>
    <row r="3928" ht="22.5" hidden="1" spans="1:20">
      <c r="A3928" s="158">
        <v>93099</v>
      </c>
      <c r="B3928" s="100" t="s">
        <v>252</v>
      </c>
      <c r="C3928" s="104" t="s">
        <v>4156</v>
      </c>
      <c r="D3928" s="94" t="s">
        <v>279</v>
      </c>
      <c r="E3928" s="95">
        <v>26.07</v>
      </c>
      <c r="F3928" s="96">
        <f t="shared" si="513"/>
        <v>32</v>
      </c>
      <c r="G3928" s="107">
        <f>ROUND(SUM('NOVO HORIZONTE'!G3928),2)</f>
        <v>0</v>
      </c>
      <c r="H3928" s="107">
        <f t="shared" si="518"/>
        <v>0</v>
      </c>
      <c r="I3928" s="143">
        <f t="shared" si="514"/>
        <v>0</v>
      </c>
      <c r="J3928" s="142"/>
      <c r="K3928" s="228"/>
      <c r="L3928" s="7" t="str">
        <f t="shared" si="515"/>
        <v/>
      </c>
      <c r="M3928" s="7" t="str">
        <f t="shared" si="516"/>
        <v/>
      </c>
      <c r="N3928" s="7" t="str">
        <f t="shared" si="512"/>
        <v/>
      </c>
      <c r="O3928" s="144"/>
      <c r="P3928" s="355">
        <v>0</v>
      </c>
      <c r="Q3928" s="362">
        <f>SUM('NOVO HORIZONTE'!I3928)</f>
        <v>0</v>
      </c>
      <c r="R3928" s="363">
        <f t="shared" si="517"/>
        <v>0</v>
      </c>
      <c r="S3928" s="153">
        <f t="shared" si="511"/>
        <v>0</v>
      </c>
      <c r="T3928" s="364"/>
    </row>
    <row r="3929" ht="22.5" hidden="1" spans="1:20">
      <c r="A3929" s="158">
        <v>93102</v>
      </c>
      <c r="B3929" s="100" t="s">
        <v>252</v>
      </c>
      <c r="C3929" s="104" t="s">
        <v>4157</v>
      </c>
      <c r="D3929" s="94" t="s">
        <v>279</v>
      </c>
      <c r="E3929" s="95">
        <v>37.17</v>
      </c>
      <c r="F3929" s="96">
        <f t="shared" si="513"/>
        <v>45.62</v>
      </c>
      <c r="G3929" s="107">
        <f>ROUND(SUM('NOVO HORIZONTE'!G3929),2)</f>
        <v>0</v>
      </c>
      <c r="H3929" s="107">
        <f t="shared" si="518"/>
        <v>0</v>
      </c>
      <c r="I3929" s="143">
        <f t="shared" si="514"/>
        <v>0</v>
      </c>
      <c r="J3929" s="142"/>
      <c r="K3929" s="228"/>
      <c r="L3929" s="7" t="str">
        <f t="shared" si="515"/>
        <v/>
      </c>
      <c r="M3929" s="7" t="str">
        <f t="shared" si="516"/>
        <v/>
      </c>
      <c r="N3929" s="7" t="str">
        <f t="shared" si="512"/>
        <v/>
      </c>
      <c r="O3929" s="144"/>
      <c r="P3929" s="355">
        <v>0</v>
      </c>
      <c r="Q3929" s="362">
        <f>SUM('NOVO HORIZONTE'!I3929)</f>
        <v>0</v>
      </c>
      <c r="R3929" s="363">
        <f t="shared" si="517"/>
        <v>0</v>
      </c>
      <c r="S3929" s="153">
        <f t="shared" ref="S3929:S3992" si="519">IF(R3929=0,0,IF(R3929&gt;0,"c","b"))</f>
        <v>0</v>
      </c>
      <c r="T3929" s="364"/>
    </row>
    <row r="3930" ht="22.5" hidden="1" spans="1:20">
      <c r="A3930" s="158">
        <v>93103</v>
      </c>
      <c r="B3930" s="100" t="s">
        <v>252</v>
      </c>
      <c r="C3930" s="104" t="s">
        <v>4158</v>
      </c>
      <c r="D3930" s="94" t="s">
        <v>279</v>
      </c>
      <c r="E3930" s="95">
        <v>9.67</v>
      </c>
      <c r="F3930" s="96">
        <f t="shared" si="513"/>
        <v>11.87</v>
      </c>
      <c r="G3930" s="107">
        <f>ROUND(SUM('NOVO HORIZONTE'!G3930),2)</f>
        <v>0</v>
      </c>
      <c r="H3930" s="107">
        <f t="shared" si="518"/>
        <v>0</v>
      </c>
      <c r="I3930" s="143">
        <f t="shared" si="514"/>
        <v>0</v>
      </c>
      <c r="J3930" s="142"/>
      <c r="K3930" s="228"/>
      <c r="L3930" s="7" t="str">
        <f t="shared" si="515"/>
        <v/>
      </c>
      <c r="M3930" s="7" t="str">
        <f t="shared" si="516"/>
        <v/>
      </c>
      <c r="N3930" s="7" t="str">
        <f t="shared" si="512"/>
        <v/>
      </c>
      <c r="O3930" s="144"/>
      <c r="P3930" s="355">
        <v>0</v>
      </c>
      <c r="Q3930" s="362">
        <f>SUM('NOVO HORIZONTE'!I3930)</f>
        <v>0</v>
      </c>
      <c r="R3930" s="363">
        <f t="shared" si="517"/>
        <v>0</v>
      </c>
      <c r="S3930" s="153">
        <f t="shared" si="519"/>
        <v>0</v>
      </c>
      <c r="T3930" s="364"/>
    </row>
    <row r="3931" ht="22.5" hidden="1" spans="1:20">
      <c r="A3931" s="158">
        <v>93106</v>
      </c>
      <c r="B3931" s="100" t="s">
        <v>252</v>
      </c>
      <c r="C3931" s="104" t="s">
        <v>4159</v>
      </c>
      <c r="D3931" s="94" t="s">
        <v>279</v>
      </c>
      <c r="E3931" s="95">
        <v>437.87</v>
      </c>
      <c r="F3931" s="96">
        <f t="shared" si="513"/>
        <v>537.44</v>
      </c>
      <c r="G3931" s="107">
        <f>ROUND(SUM('NOVO HORIZONTE'!G3931),2)</f>
        <v>0</v>
      </c>
      <c r="H3931" s="107">
        <f t="shared" si="518"/>
        <v>0</v>
      </c>
      <c r="I3931" s="143">
        <f t="shared" si="514"/>
        <v>0</v>
      </c>
      <c r="J3931" s="142"/>
      <c r="K3931" s="228"/>
      <c r="L3931" s="7" t="str">
        <f t="shared" si="515"/>
        <v/>
      </c>
      <c r="M3931" s="7" t="str">
        <f t="shared" si="516"/>
        <v/>
      </c>
      <c r="N3931" s="7" t="str">
        <f t="shared" si="512"/>
        <v/>
      </c>
      <c r="O3931" s="144"/>
      <c r="P3931" s="355">
        <v>0</v>
      </c>
      <c r="Q3931" s="362">
        <f>SUM('NOVO HORIZONTE'!I3931)</f>
        <v>0</v>
      </c>
      <c r="R3931" s="363">
        <f t="shared" si="517"/>
        <v>0</v>
      </c>
      <c r="S3931" s="153">
        <f t="shared" si="519"/>
        <v>0</v>
      </c>
      <c r="T3931" s="364"/>
    </row>
    <row r="3932" ht="22.5" hidden="1" spans="1:20">
      <c r="A3932" s="158">
        <v>93107</v>
      </c>
      <c r="B3932" s="100" t="s">
        <v>252</v>
      </c>
      <c r="C3932" s="104" t="s">
        <v>4160</v>
      </c>
      <c r="D3932" s="94" t="s">
        <v>279</v>
      </c>
      <c r="E3932" s="95">
        <v>17.18</v>
      </c>
      <c r="F3932" s="96">
        <f t="shared" si="513"/>
        <v>21.09</v>
      </c>
      <c r="G3932" s="107">
        <f>ROUND(SUM('NOVO HORIZONTE'!G3932),2)</f>
        <v>0</v>
      </c>
      <c r="H3932" s="107">
        <f t="shared" si="518"/>
        <v>0</v>
      </c>
      <c r="I3932" s="143">
        <f t="shared" si="514"/>
        <v>0</v>
      </c>
      <c r="J3932" s="142"/>
      <c r="K3932" s="228"/>
      <c r="L3932" s="7" t="str">
        <f t="shared" si="515"/>
        <v/>
      </c>
      <c r="M3932" s="7" t="str">
        <f t="shared" si="516"/>
        <v/>
      </c>
      <c r="N3932" s="7" t="str">
        <f t="shared" si="512"/>
        <v/>
      </c>
      <c r="O3932" s="144"/>
      <c r="P3932" s="355">
        <v>0</v>
      </c>
      <c r="Q3932" s="362">
        <f>SUM('NOVO HORIZONTE'!I3932)</f>
        <v>0</v>
      </c>
      <c r="R3932" s="363">
        <f t="shared" si="517"/>
        <v>0</v>
      </c>
      <c r="S3932" s="153">
        <f t="shared" si="519"/>
        <v>0</v>
      </c>
      <c r="T3932" s="364"/>
    </row>
    <row r="3933" ht="22.5" hidden="1" spans="1:20">
      <c r="A3933" s="158">
        <v>93108</v>
      </c>
      <c r="B3933" s="100" t="s">
        <v>252</v>
      </c>
      <c r="C3933" s="104" t="s">
        <v>4161</v>
      </c>
      <c r="D3933" s="94" t="s">
        <v>279</v>
      </c>
      <c r="E3933" s="95">
        <v>14.44</v>
      </c>
      <c r="F3933" s="96">
        <f t="shared" si="513"/>
        <v>17.72</v>
      </c>
      <c r="G3933" s="107">
        <f>ROUND(SUM('NOVO HORIZONTE'!G3933),2)</f>
        <v>0</v>
      </c>
      <c r="H3933" s="107">
        <f t="shared" si="518"/>
        <v>0</v>
      </c>
      <c r="I3933" s="143">
        <f t="shared" si="514"/>
        <v>0</v>
      </c>
      <c r="J3933" s="142"/>
      <c r="K3933" s="228"/>
      <c r="L3933" s="7" t="str">
        <f t="shared" si="515"/>
        <v/>
      </c>
      <c r="M3933" s="7" t="str">
        <f t="shared" si="516"/>
        <v/>
      </c>
      <c r="N3933" s="7" t="str">
        <f t="shared" si="512"/>
        <v/>
      </c>
      <c r="O3933" s="144"/>
      <c r="P3933" s="355">
        <v>0</v>
      </c>
      <c r="Q3933" s="362">
        <f>SUM('NOVO HORIZONTE'!I3933)</f>
        <v>0</v>
      </c>
      <c r="R3933" s="363">
        <f t="shared" si="517"/>
        <v>0</v>
      </c>
      <c r="S3933" s="153">
        <f t="shared" si="519"/>
        <v>0</v>
      </c>
      <c r="T3933" s="364"/>
    </row>
    <row r="3934" ht="22.5" hidden="1" spans="1:20">
      <c r="A3934" s="158">
        <v>93109</v>
      </c>
      <c r="B3934" s="100" t="s">
        <v>252</v>
      </c>
      <c r="C3934" s="104" t="s">
        <v>4162</v>
      </c>
      <c r="D3934" s="94" t="s">
        <v>279</v>
      </c>
      <c r="E3934" s="95">
        <v>510.51</v>
      </c>
      <c r="F3934" s="96">
        <f t="shared" si="513"/>
        <v>626.6</v>
      </c>
      <c r="G3934" s="107">
        <f>ROUND(SUM('NOVO HORIZONTE'!G3934),2)</f>
        <v>0</v>
      </c>
      <c r="H3934" s="107">
        <f t="shared" si="518"/>
        <v>0</v>
      </c>
      <c r="I3934" s="143">
        <f t="shared" si="514"/>
        <v>0</v>
      </c>
      <c r="J3934" s="142"/>
      <c r="K3934" s="228"/>
      <c r="L3934" s="7" t="str">
        <f t="shared" si="515"/>
        <v/>
      </c>
      <c r="M3934" s="7" t="str">
        <f t="shared" si="516"/>
        <v/>
      </c>
      <c r="N3934" s="7" t="str">
        <f t="shared" si="512"/>
        <v/>
      </c>
      <c r="O3934" s="144"/>
      <c r="P3934" s="355">
        <v>0</v>
      </c>
      <c r="Q3934" s="362">
        <f>SUM('NOVO HORIZONTE'!I3934)</f>
        <v>0</v>
      </c>
      <c r="R3934" s="363">
        <f t="shared" si="517"/>
        <v>0</v>
      </c>
      <c r="S3934" s="153">
        <f t="shared" si="519"/>
        <v>0</v>
      </c>
      <c r="T3934" s="364"/>
    </row>
    <row r="3935" ht="22.5" hidden="1" spans="1:20">
      <c r="A3935" s="158">
        <v>93113</v>
      </c>
      <c r="B3935" s="100" t="s">
        <v>252</v>
      </c>
      <c r="C3935" s="104" t="s">
        <v>4163</v>
      </c>
      <c r="D3935" s="94" t="s">
        <v>279</v>
      </c>
      <c r="E3935" s="95">
        <v>24.42</v>
      </c>
      <c r="F3935" s="96">
        <f t="shared" si="513"/>
        <v>29.97</v>
      </c>
      <c r="G3935" s="107">
        <f>ROUND(SUM('NOVO HORIZONTE'!G3935),2)</f>
        <v>0</v>
      </c>
      <c r="H3935" s="107">
        <f t="shared" si="518"/>
        <v>0</v>
      </c>
      <c r="I3935" s="143">
        <f t="shared" si="514"/>
        <v>0</v>
      </c>
      <c r="J3935" s="142"/>
      <c r="K3935" s="228"/>
      <c r="L3935" s="7" t="str">
        <f t="shared" si="515"/>
        <v/>
      </c>
      <c r="M3935" s="7" t="str">
        <f t="shared" si="516"/>
        <v/>
      </c>
      <c r="N3935" s="7" t="str">
        <f t="shared" si="512"/>
        <v/>
      </c>
      <c r="O3935" s="144"/>
      <c r="P3935" s="355">
        <v>0</v>
      </c>
      <c r="Q3935" s="362">
        <f>SUM('NOVO HORIZONTE'!I3935)</f>
        <v>0</v>
      </c>
      <c r="R3935" s="363">
        <f t="shared" si="517"/>
        <v>0</v>
      </c>
      <c r="S3935" s="153">
        <f t="shared" si="519"/>
        <v>0</v>
      </c>
      <c r="T3935" s="364"/>
    </row>
    <row r="3936" ht="22.5" hidden="1" spans="1:20">
      <c r="A3936" s="158">
        <v>93116</v>
      </c>
      <c r="B3936" s="100" t="s">
        <v>252</v>
      </c>
      <c r="C3936" s="104" t="s">
        <v>4164</v>
      </c>
      <c r="D3936" s="94" t="s">
        <v>279</v>
      </c>
      <c r="E3936" s="95">
        <v>562.83</v>
      </c>
      <c r="F3936" s="96">
        <f t="shared" si="513"/>
        <v>690.82</v>
      </c>
      <c r="G3936" s="107">
        <f>ROUND(SUM('NOVO HORIZONTE'!G3936),2)</f>
        <v>0</v>
      </c>
      <c r="H3936" s="107">
        <f t="shared" si="518"/>
        <v>0</v>
      </c>
      <c r="I3936" s="143">
        <f t="shared" si="514"/>
        <v>0</v>
      </c>
      <c r="J3936" s="142"/>
      <c r="K3936" s="228"/>
      <c r="L3936" s="7" t="str">
        <f t="shared" si="515"/>
        <v/>
      </c>
      <c r="M3936" s="7" t="str">
        <f t="shared" si="516"/>
        <v/>
      </c>
      <c r="N3936" s="7" t="str">
        <f t="shared" si="512"/>
        <v/>
      </c>
      <c r="O3936" s="144"/>
      <c r="P3936" s="355">
        <v>0</v>
      </c>
      <c r="Q3936" s="362">
        <f>SUM('NOVO HORIZONTE'!I3936)</f>
        <v>0</v>
      </c>
      <c r="R3936" s="363">
        <f t="shared" si="517"/>
        <v>0</v>
      </c>
      <c r="S3936" s="153">
        <f t="shared" si="519"/>
        <v>0</v>
      </c>
      <c r="T3936" s="364"/>
    </row>
    <row r="3937" ht="22.5" hidden="1" spans="1:20">
      <c r="A3937" s="158">
        <v>93119</v>
      </c>
      <c r="B3937" s="100" t="s">
        <v>252</v>
      </c>
      <c r="C3937" s="104" t="s">
        <v>4165</v>
      </c>
      <c r="D3937" s="94" t="s">
        <v>279</v>
      </c>
      <c r="E3937" s="95">
        <v>17.61</v>
      </c>
      <c r="F3937" s="96">
        <f t="shared" si="513"/>
        <v>21.61</v>
      </c>
      <c r="G3937" s="107">
        <f>ROUND(SUM('NOVO HORIZONTE'!G3937),2)</f>
        <v>0</v>
      </c>
      <c r="H3937" s="107">
        <f t="shared" si="518"/>
        <v>0</v>
      </c>
      <c r="I3937" s="143">
        <f t="shared" si="514"/>
        <v>0</v>
      </c>
      <c r="J3937" s="142"/>
      <c r="K3937" s="228"/>
      <c r="L3937" s="7" t="str">
        <f t="shared" si="515"/>
        <v/>
      </c>
      <c r="M3937" s="7" t="str">
        <f t="shared" si="516"/>
        <v/>
      </c>
      <c r="N3937" s="7" t="str">
        <f t="shared" si="512"/>
        <v/>
      </c>
      <c r="O3937" s="144"/>
      <c r="P3937" s="355">
        <v>0</v>
      </c>
      <c r="Q3937" s="362">
        <f>SUM('NOVO HORIZONTE'!I3937)</f>
        <v>0</v>
      </c>
      <c r="R3937" s="363">
        <f t="shared" si="517"/>
        <v>0</v>
      </c>
      <c r="S3937" s="153">
        <f t="shared" si="519"/>
        <v>0</v>
      </c>
      <c r="T3937" s="364"/>
    </row>
    <row r="3938" ht="22.5" hidden="1" spans="1:20">
      <c r="A3938" s="158">
        <v>93122</v>
      </c>
      <c r="B3938" s="100" t="s">
        <v>252</v>
      </c>
      <c r="C3938" s="104" t="s">
        <v>4166</v>
      </c>
      <c r="D3938" s="94" t="s">
        <v>279</v>
      </c>
      <c r="E3938" s="95">
        <v>26.26</v>
      </c>
      <c r="F3938" s="96">
        <f t="shared" si="513"/>
        <v>32.23</v>
      </c>
      <c r="G3938" s="107">
        <f>ROUND(SUM('NOVO HORIZONTE'!G3938),2)</f>
        <v>0</v>
      </c>
      <c r="H3938" s="107">
        <f t="shared" si="518"/>
        <v>0</v>
      </c>
      <c r="I3938" s="143">
        <f t="shared" si="514"/>
        <v>0</v>
      </c>
      <c r="J3938" s="142"/>
      <c r="K3938" s="228"/>
      <c r="L3938" s="7" t="str">
        <f t="shared" si="515"/>
        <v/>
      </c>
      <c r="M3938" s="7" t="str">
        <f t="shared" si="516"/>
        <v/>
      </c>
      <c r="N3938" s="7" t="str">
        <f t="shared" si="512"/>
        <v/>
      </c>
      <c r="O3938" s="144"/>
      <c r="P3938" s="355">
        <v>0</v>
      </c>
      <c r="Q3938" s="362">
        <f>SUM('NOVO HORIZONTE'!I3938)</f>
        <v>0</v>
      </c>
      <c r="R3938" s="363">
        <f t="shared" si="517"/>
        <v>0</v>
      </c>
      <c r="S3938" s="153">
        <f t="shared" si="519"/>
        <v>0</v>
      </c>
      <c r="T3938" s="364"/>
    </row>
    <row r="3939" ht="22.5" hidden="1" spans="1:20">
      <c r="A3939" s="158">
        <v>93123</v>
      </c>
      <c r="B3939" s="100" t="s">
        <v>252</v>
      </c>
      <c r="C3939" s="104" t="s">
        <v>4167</v>
      </c>
      <c r="D3939" s="94" t="s">
        <v>279</v>
      </c>
      <c r="E3939" s="95">
        <v>57.46</v>
      </c>
      <c r="F3939" s="96">
        <f t="shared" si="513"/>
        <v>70.53</v>
      </c>
      <c r="G3939" s="107">
        <f>ROUND(SUM('NOVO HORIZONTE'!G3939),2)</f>
        <v>0</v>
      </c>
      <c r="H3939" s="107">
        <f t="shared" si="518"/>
        <v>0</v>
      </c>
      <c r="I3939" s="143">
        <f t="shared" si="514"/>
        <v>0</v>
      </c>
      <c r="J3939" s="142"/>
      <c r="K3939" s="228"/>
      <c r="L3939" s="7" t="str">
        <f t="shared" si="515"/>
        <v/>
      </c>
      <c r="M3939" s="7" t="str">
        <f t="shared" si="516"/>
        <v/>
      </c>
      <c r="N3939" s="7" t="str">
        <f t="shared" si="512"/>
        <v/>
      </c>
      <c r="O3939" s="144"/>
      <c r="P3939" s="355">
        <v>0</v>
      </c>
      <c r="Q3939" s="362">
        <f>SUM('NOVO HORIZONTE'!I3939)</f>
        <v>0</v>
      </c>
      <c r="R3939" s="363">
        <f t="shared" si="517"/>
        <v>0</v>
      </c>
      <c r="S3939" s="153">
        <f t="shared" si="519"/>
        <v>0</v>
      </c>
      <c r="T3939" s="364"/>
    </row>
    <row r="3940" ht="22.5" hidden="1" spans="1:20">
      <c r="A3940" s="158">
        <v>93124</v>
      </c>
      <c r="B3940" s="100" t="s">
        <v>252</v>
      </c>
      <c r="C3940" s="104" t="s">
        <v>4168</v>
      </c>
      <c r="D3940" s="94" t="s">
        <v>279</v>
      </c>
      <c r="E3940" s="95">
        <v>89.7</v>
      </c>
      <c r="F3940" s="96">
        <f t="shared" si="513"/>
        <v>110.1</v>
      </c>
      <c r="G3940" s="107">
        <f>ROUND(SUM('NOVO HORIZONTE'!G3940),2)</f>
        <v>0</v>
      </c>
      <c r="H3940" s="107">
        <f t="shared" si="518"/>
        <v>0</v>
      </c>
      <c r="I3940" s="143">
        <f t="shared" si="514"/>
        <v>0</v>
      </c>
      <c r="J3940" s="142"/>
      <c r="K3940" s="228"/>
      <c r="L3940" s="7" t="str">
        <f t="shared" si="515"/>
        <v/>
      </c>
      <c r="M3940" s="7" t="str">
        <f t="shared" si="516"/>
        <v/>
      </c>
      <c r="N3940" s="7" t="str">
        <f t="shared" si="512"/>
        <v/>
      </c>
      <c r="O3940" s="144"/>
      <c r="P3940" s="355">
        <v>0</v>
      </c>
      <c r="Q3940" s="362">
        <f>SUM('NOVO HORIZONTE'!I3940)</f>
        <v>0</v>
      </c>
      <c r="R3940" s="363">
        <f t="shared" si="517"/>
        <v>0</v>
      </c>
      <c r="S3940" s="153">
        <f t="shared" si="519"/>
        <v>0</v>
      </c>
      <c r="T3940" s="364"/>
    </row>
    <row r="3941" ht="22.5" hidden="1" spans="1:20">
      <c r="A3941" s="158">
        <v>93125</v>
      </c>
      <c r="B3941" s="100" t="s">
        <v>252</v>
      </c>
      <c r="C3941" s="104" t="s">
        <v>4169</v>
      </c>
      <c r="D3941" s="94" t="s">
        <v>279</v>
      </c>
      <c r="E3941" s="95">
        <v>131.59</v>
      </c>
      <c r="F3941" s="96">
        <f t="shared" si="513"/>
        <v>161.51</v>
      </c>
      <c r="G3941" s="107">
        <f>ROUND(SUM('NOVO HORIZONTE'!G3941),2)</f>
        <v>0</v>
      </c>
      <c r="H3941" s="107">
        <f t="shared" si="518"/>
        <v>0</v>
      </c>
      <c r="I3941" s="143">
        <f t="shared" si="514"/>
        <v>0</v>
      </c>
      <c r="J3941" s="142"/>
      <c r="K3941" s="228"/>
      <c r="L3941" s="7" t="str">
        <f t="shared" si="515"/>
        <v/>
      </c>
      <c r="M3941" s="7" t="str">
        <f t="shared" si="516"/>
        <v/>
      </c>
      <c r="N3941" s="7" t="str">
        <f t="shared" si="512"/>
        <v/>
      </c>
      <c r="O3941" s="144"/>
      <c r="P3941" s="355">
        <v>0</v>
      </c>
      <c r="Q3941" s="362">
        <f>SUM('NOVO HORIZONTE'!I3941)</f>
        <v>0</v>
      </c>
      <c r="R3941" s="363">
        <f t="shared" si="517"/>
        <v>0</v>
      </c>
      <c r="S3941" s="153">
        <f t="shared" si="519"/>
        <v>0</v>
      </c>
      <c r="T3941" s="364"/>
    </row>
    <row r="3942" ht="22.5" hidden="1" spans="1:20">
      <c r="A3942" s="158">
        <v>93126</v>
      </c>
      <c r="B3942" s="100" t="s">
        <v>252</v>
      </c>
      <c r="C3942" s="104" t="s">
        <v>4170</v>
      </c>
      <c r="D3942" s="94" t="s">
        <v>279</v>
      </c>
      <c r="E3942" s="95">
        <v>288.49</v>
      </c>
      <c r="F3942" s="96">
        <f t="shared" si="513"/>
        <v>354.09</v>
      </c>
      <c r="G3942" s="107">
        <f>ROUND(SUM('NOVO HORIZONTE'!G3942),2)</f>
        <v>0</v>
      </c>
      <c r="H3942" s="107">
        <f t="shared" si="518"/>
        <v>0</v>
      </c>
      <c r="I3942" s="143">
        <f t="shared" si="514"/>
        <v>0</v>
      </c>
      <c r="J3942" s="142"/>
      <c r="K3942" s="228"/>
      <c r="L3942" s="7" t="str">
        <f t="shared" si="515"/>
        <v/>
      </c>
      <c r="M3942" s="7" t="str">
        <f t="shared" si="516"/>
        <v/>
      </c>
      <c r="N3942" s="7" t="str">
        <f t="shared" si="512"/>
        <v/>
      </c>
      <c r="O3942" s="144"/>
      <c r="P3942" s="355">
        <v>0</v>
      </c>
      <c r="Q3942" s="362">
        <f>SUM('NOVO HORIZONTE'!I3942)</f>
        <v>0</v>
      </c>
      <c r="R3942" s="363">
        <f t="shared" si="517"/>
        <v>0</v>
      </c>
      <c r="S3942" s="153">
        <f t="shared" si="519"/>
        <v>0</v>
      </c>
      <c r="T3942" s="364"/>
    </row>
    <row r="3943" ht="22.5" hidden="1" spans="1:20">
      <c r="A3943" s="158">
        <v>93133</v>
      </c>
      <c r="B3943" s="100" t="s">
        <v>252</v>
      </c>
      <c r="C3943" s="104" t="s">
        <v>4171</v>
      </c>
      <c r="D3943" s="94" t="s">
        <v>279</v>
      </c>
      <c r="E3943" s="95">
        <v>20.74</v>
      </c>
      <c r="F3943" s="96">
        <f t="shared" si="513"/>
        <v>25.46</v>
      </c>
      <c r="G3943" s="107">
        <f>ROUND(SUM('NOVO HORIZONTE'!G3943),2)</f>
        <v>0</v>
      </c>
      <c r="H3943" s="107">
        <f t="shared" si="518"/>
        <v>0</v>
      </c>
      <c r="I3943" s="143">
        <f t="shared" si="514"/>
        <v>0</v>
      </c>
      <c r="J3943" s="142"/>
      <c r="K3943" s="228"/>
      <c r="L3943" s="7" t="str">
        <f t="shared" si="515"/>
        <v/>
      </c>
      <c r="M3943" s="7" t="str">
        <f t="shared" si="516"/>
        <v/>
      </c>
      <c r="N3943" s="7" t="str">
        <f t="shared" si="512"/>
        <v/>
      </c>
      <c r="O3943" s="144"/>
      <c r="P3943" s="355">
        <v>0</v>
      </c>
      <c r="Q3943" s="362">
        <f>SUM('NOVO HORIZONTE'!I3943)</f>
        <v>0</v>
      </c>
      <c r="R3943" s="363">
        <f t="shared" si="517"/>
        <v>0</v>
      </c>
      <c r="S3943" s="153">
        <f t="shared" si="519"/>
        <v>0</v>
      </c>
      <c r="T3943" s="364"/>
    </row>
    <row r="3944" ht="22.5" hidden="1" spans="1:20">
      <c r="A3944" s="158">
        <v>103805</v>
      </c>
      <c r="B3944" s="100" t="s">
        <v>252</v>
      </c>
      <c r="C3944" s="104" t="s">
        <v>4172</v>
      </c>
      <c r="D3944" s="94" t="s">
        <v>279</v>
      </c>
      <c r="E3944" s="95">
        <v>19.99</v>
      </c>
      <c r="F3944" s="96">
        <f t="shared" si="513"/>
        <v>24.54</v>
      </c>
      <c r="G3944" s="107">
        <f>ROUND(SUM('NOVO HORIZONTE'!G3944),2)</f>
        <v>0</v>
      </c>
      <c r="H3944" s="107">
        <f t="shared" si="518"/>
        <v>0</v>
      </c>
      <c r="I3944" s="143">
        <f t="shared" si="514"/>
        <v>0</v>
      </c>
      <c r="J3944" s="142"/>
      <c r="K3944" s="145"/>
      <c r="L3944" s="7" t="str">
        <f t="shared" si="515"/>
        <v/>
      </c>
      <c r="M3944" s="7" t="str">
        <f t="shared" si="516"/>
        <v/>
      </c>
      <c r="N3944" s="7" t="str">
        <f t="shared" si="512"/>
        <v/>
      </c>
      <c r="O3944" s="144"/>
      <c r="P3944" s="355">
        <v>0</v>
      </c>
      <c r="Q3944" s="362">
        <f>SUM('NOVO HORIZONTE'!I3944)</f>
        <v>0</v>
      </c>
      <c r="R3944" s="363">
        <f t="shared" si="517"/>
        <v>0</v>
      </c>
      <c r="S3944" s="153">
        <f t="shared" si="519"/>
        <v>0</v>
      </c>
      <c r="T3944" s="364"/>
    </row>
    <row r="3945" ht="22.5" hidden="1" spans="1:20">
      <c r="A3945" s="158">
        <v>103806</v>
      </c>
      <c r="B3945" s="100" t="s">
        <v>252</v>
      </c>
      <c r="C3945" s="104" t="s">
        <v>4173</v>
      </c>
      <c r="D3945" s="94" t="s">
        <v>279</v>
      </c>
      <c r="E3945" s="95">
        <v>19.96</v>
      </c>
      <c r="F3945" s="96">
        <f t="shared" si="513"/>
        <v>24.5</v>
      </c>
      <c r="G3945" s="107">
        <f>ROUND(SUM('NOVO HORIZONTE'!G3945),2)</f>
        <v>0</v>
      </c>
      <c r="H3945" s="107">
        <f t="shared" si="518"/>
        <v>0</v>
      </c>
      <c r="I3945" s="143">
        <f t="shared" si="514"/>
        <v>0</v>
      </c>
      <c r="J3945" s="142"/>
      <c r="K3945" s="228"/>
      <c r="L3945" s="7" t="str">
        <f t="shared" si="515"/>
        <v/>
      </c>
      <c r="M3945" s="7" t="str">
        <f t="shared" si="516"/>
        <v/>
      </c>
      <c r="N3945" s="7" t="str">
        <f t="shared" si="512"/>
        <v/>
      </c>
      <c r="O3945" s="144"/>
      <c r="P3945" s="355">
        <v>0</v>
      </c>
      <c r="Q3945" s="362">
        <f>SUM('NOVO HORIZONTE'!I3945)</f>
        <v>0</v>
      </c>
      <c r="R3945" s="363">
        <f t="shared" si="517"/>
        <v>0</v>
      </c>
      <c r="S3945" s="153">
        <f t="shared" si="519"/>
        <v>0</v>
      </c>
      <c r="T3945" s="364"/>
    </row>
    <row r="3946" ht="33.75" hidden="1" spans="1:20">
      <c r="A3946" s="158">
        <v>103807</v>
      </c>
      <c r="B3946" s="100" t="s">
        <v>252</v>
      </c>
      <c r="C3946" s="104" t="s">
        <v>4174</v>
      </c>
      <c r="D3946" s="94" t="s">
        <v>279</v>
      </c>
      <c r="E3946" s="95">
        <v>22.98</v>
      </c>
      <c r="F3946" s="96">
        <f t="shared" si="513"/>
        <v>28.21</v>
      </c>
      <c r="G3946" s="107">
        <f>ROUND(SUM('NOVO HORIZONTE'!G3946),2)</f>
        <v>0</v>
      </c>
      <c r="H3946" s="107">
        <f t="shared" si="518"/>
        <v>0</v>
      </c>
      <c r="I3946" s="143">
        <f t="shared" si="514"/>
        <v>0</v>
      </c>
      <c r="J3946" s="142"/>
      <c r="K3946" s="228"/>
      <c r="L3946" s="7" t="str">
        <f t="shared" si="515"/>
        <v/>
      </c>
      <c r="M3946" s="7" t="str">
        <f t="shared" si="516"/>
        <v/>
      </c>
      <c r="N3946" s="7" t="str">
        <f t="shared" si="512"/>
        <v/>
      </c>
      <c r="O3946" s="144"/>
      <c r="P3946" s="355">
        <v>0</v>
      </c>
      <c r="Q3946" s="362">
        <f>SUM('NOVO HORIZONTE'!I3946)</f>
        <v>0</v>
      </c>
      <c r="R3946" s="363">
        <f t="shared" si="517"/>
        <v>0</v>
      </c>
      <c r="S3946" s="153">
        <f t="shared" si="519"/>
        <v>0</v>
      </c>
      <c r="T3946" s="364"/>
    </row>
    <row r="3947" ht="22.5" hidden="1" spans="1:20">
      <c r="A3947" s="158">
        <v>103808</v>
      </c>
      <c r="B3947" s="100" t="s">
        <v>252</v>
      </c>
      <c r="C3947" s="104" t="s">
        <v>4175</v>
      </c>
      <c r="D3947" s="94" t="s">
        <v>279</v>
      </c>
      <c r="E3947" s="95">
        <v>37.01</v>
      </c>
      <c r="F3947" s="96">
        <f t="shared" si="513"/>
        <v>45.43</v>
      </c>
      <c r="G3947" s="107">
        <f>ROUND(SUM('NOVO HORIZONTE'!G3947),2)</f>
        <v>0</v>
      </c>
      <c r="H3947" s="107">
        <f t="shared" si="518"/>
        <v>0</v>
      </c>
      <c r="I3947" s="143">
        <f t="shared" si="514"/>
        <v>0</v>
      </c>
      <c r="J3947" s="142"/>
      <c r="K3947" s="228"/>
      <c r="L3947" s="7" t="str">
        <f t="shared" si="515"/>
        <v/>
      </c>
      <c r="M3947" s="7" t="str">
        <f t="shared" si="516"/>
        <v/>
      </c>
      <c r="N3947" s="7" t="str">
        <f t="shared" ref="N3947:N4010" si="520">M3947</f>
        <v/>
      </c>
      <c r="O3947" s="144"/>
      <c r="P3947" s="355">
        <v>0</v>
      </c>
      <c r="Q3947" s="362">
        <f>SUM('NOVO HORIZONTE'!I3947)</f>
        <v>0</v>
      </c>
      <c r="R3947" s="363">
        <f t="shared" si="517"/>
        <v>0</v>
      </c>
      <c r="S3947" s="153">
        <f t="shared" si="519"/>
        <v>0</v>
      </c>
      <c r="T3947" s="364"/>
    </row>
    <row r="3948" ht="22.5" hidden="1" spans="1:20">
      <c r="A3948" s="158">
        <v>103809</v>
      </c>
      <c r="B3948" s="100" t="s">
        <v>252</v>
      </c>
      <c r="C3948" s="104" t="s">
        <v>4176</v>
      </c>
      <c r="D3948" s="94" t="s">
        <v>279</v>
      </c>
      <c r="E3948" s="95">
        <v>36.73</v>
      </c>
      <c r="F3948" s="96">
        <f t="shared" si="513"/>
        <v>45.08</v>
      </c>
      <c r="G3948" s="107">
        <f>ROUND(SUM('NOVO HORIZONTE'!G3948),2)</f>
        <v>0</v>
      </c>
      <c r="H3948" s="107">
        <f t="shared" si="518"/>
        <v>0</v>
      </c>
      <c r="I3948" s="143">
        <f t="shared" si="514"/>
        <v>0</v>
      </c>
      <c r="J3948" s="142"/>
      <c r="K3948" s="228"/>
      <c r="L3948" s="7" t="str">
        <f t="shared" si="515"/>
        <v/>
      </c>
      <c r="M3948" s="7" t="str">
        <f t="shared" si="516"/>
        <v/>
      </c>
      <c r="N3948" s="7" t="str">
        <f t="shared" si="520"/>
        <v/>
      </c>
      <c r="O3948" s="144"/>
      <c r="P3948" s="355">
        <v>0</v>
      </c>
      <c r="Q3948" s="362">
        <f>SUM('NOVO HORIZONTE'!I3948)</f>
        <v>0</v>
      </c>
      <c r="R3948" s="363">
        <f t="shared" si="517"/>
        <v>0</v>
      </c>
      <c r="S3948" s="153">
        <f t="shared" si="519"/>
        <v>0</v>
      </c>
      <c r="T3948" s="364"/>
    </row>
    <row r="3949" ht="33.75" hidden="1" spans="1:20">
      <c r="A3949" s="158">
        <v>103810</v>
      </c>
      <c r="B3949" s="100" t="s">
        <v>252</v>
      </c>
      <c r="C3949" s="104" t="s">
        <v>4177</v>
      </c>
      <c r="D3949" s="94" t="s">
        <v>279</v>
      </c>
      <c r="E3949" s="95">
        <v>35.4</v>
      </c>
      <c r="F3949" s="96">
        <f t="shared" si="513"/>
        <v>43.45</v>
      </c>
      <c r="G3949" s="107">
        <f>ROUND(SUM('NOVO HORIZONTE'!G3949),2)</f>
        <v>0</v>
      </c>
      <c r="H3949" s="107">
        <f t="shared" si="518"/>
        <v>0</v>
      </c>
      <c r="I3949" s="143">
        <f t="shared" si="514"/>
        <v>0</v>
      </c>
      <c r="J3949" s="142"/>
      <c r="K3949" s="228"/>
      <c r="L3949" s="7" t="str">
        <f t="shared" si="515"/>
        <v/>
      </c>
      <c r="M3949" s="7" t="str">
        <f t="shared" si="516"/>
        <v/>
      </c>
      <c r="N3949" s="7" t="str">
        <f t="shared" si="520"/>
        <v/>
      </c>
      <c r="O3949" s="144"/>
      <c r="P3949" s="355">
        <v>0</v>
      </c>
      <c r="Q3949" s="362">
        <f>SUM('NOVO HORIZONTE'!I3949)</f>
        <v>0</v>
      </c>
      <c r="R3949" s="363">
        <f t="shared" si="517"/>
        <v>0</v>
      </c>
      <c r="S3949" s="153">
        <f t="shared" si="519"/>
        <v>0</v>
      </c>
      <c r="T3949" s="364"/>
    </row>
    <row r="3950" ht="33.75" hidden="1" spans="1:20">
      <c r="A3950" s="158">
        <v>103811</v>
      </c>
      <c r="B3950" s="100" t="s">
        <v>252</v>
      </c>
      <c r="C3950" s="104" t="s">
        <v>4178</v>
      </c>
      <c r="D3950" s="94" t="s">
        <v>279</v>
      </c>
      <c r="E3950" s="95">
        <v>39.01</v>
      </c>
      <c r="F3950" s="96">
        <f t="shared" ref="F3950:F4013" si="521">IF(E3950=0,0,IF(P3950=0,ROUND(E3950*(1+E$13),2),ROUND(E3950*(1+E$12),2)))</f>
        <v>47.88</v>
      </c>
      <c r="G3950" s="107">
        <f>ROUND(SUM('NOVO HORIZONTE'!G3950),2)</f>
        <v>0</v>
      </c>
      <c r="H3950" s="107">
        <f t="shared" si="518"/>
        <v>0</v>
      </c>
      <c r="I3950" s="143">
        <f t="shared" ref="I3950:I4013" si="522">IF(ISBLANK(G3950),0,ROUND(G3950*H3950,2))</f>
        <v>0</v>
      </c>
      <c r="J3950" s="142"/>
      <c r="K3950" s="228"/>
      <c r="L3950" s="7" t="str">
        <f t="shared" ref="L3950:L4013" si="523">IF(K3950="X","x",IF(K3950="xx","x",IF(I3950&gt;0,"x","")))</f>
        <v/>
      </c>
      <c r="M3950" s="7" t="str">
        <f t="shared" ref="M3950:M4013" si="524">IF(K3950="X","x",IF(K3950="xx","x",IF(I3950&gt;0,"x","")))</f>
        <v/>
      </c>
      <c r="N3950" s="7" t="str">
        <f t="shared" si="520"/>
        <v/>
      </c>
      <c r="O3950" s="144"/>
      <c r="P3950" s="355">
        <v>0</v>
      </c>
      <c r="Q3950" s="362">
        <f>SUM('NOVO HORIZONTE'!I3950)</f>
        <v>0</v>
      </c>
      <c r="R3950" s="363">
        <f t="shared" ref="R3950:R4013" si="525">I3950-Q3950</f>
        <v>0</v>
      </c>
      <c r="S3950" s="153">
        <f t="shared" si="519"/>
        <v>0</v>
      </c>
      <c r="T3950" s="364"/>
    </row>
    <row r="3951" ht="22.5" hidden="1" spans="1:20">
      <c r="A3951" s="158">
        <v>103812</v>
      </c>
      <c r="B3951" s="100" t="s">
        <v>252</v>
      </c>
      <c r="C3951" s="104" t="s">
        <v>4179</v>
      </c>
      <c r="D3951" s="94" t="s">
        <v>279</v>
      </c>
      <c r="E3951" s="95">
        <v>54.27</v>
      </c>
      <c r="F3951" s="96">
        <f t="shared" si="521"/>
        <v>66.61</v>
      </c>
      <c r="G3951" s="107">
        <f>ROUND(SUM('NOVO HORIZONTE'!G3951),2)</f>
        <v>0</v>
      </c>
      <c r="H3951" s="107">
        <f t="shared" ref="H3951:H4014" si="526">IF(G3951=0,0,F3951)</f>
        <v>0</v>
      </c>
      <c r="I3951" s="143">
        <f t="shared" si="522"/>
        <v>0</v>
      </c>
      <c r="J3951" s="142"/>
      <c r="K3951" s="228"/>
      <c r="L3951" s="7" t="str">
        <f t="shared" si="523"/>
        <v/>
      </c>
      <c r="M3951" s="7" t="str">
        <f t="shared" si="524"/>
        <v/>
      </c>
      <c r="N3951" s="7" t="str">
        <f t="shared" si="520"/>
        <v/>
      </c>
      <c r="O3951" s="144"/>
      <c r="P3951" s="355">
        <v>0</v>
      </c>
      <c r="Q3951" s="362">
        <f>SUM('NOVO HORIZONTE'!I3951)</f>
        <v>0</v>
      </c>
      <c r="R3951" s="363">
        <f t="shared" si="525"/>
        <v>0</v>
      </c>
      <c r="S3951" s="153">
        <f t="shared" si="519"/>
        <v>0</v>
      </c>
      <c r="T3951" s="364"/>
    </row>
    <row r="3952" ht="22.5" hidden="1" spans="1:20">
      <c r="A3952" s="158">
        <v>103813</v>
      </c>
      <c r="B3952" s="100" t="s">
        <v>252</v>
      </c>
      <c r="C3952" s="104" t="s">
        <v>4180</v>
      </c>
      <c r="D3952" s="94" t="s">
        <v>279</v>
      </c>
      <c r="E3952" s="95">
        <v>52.55</v>
      </c>
      <c r="F3952" s="96">
        <f t="shared" si="521"/>
        <v>64.5</v>
      </c>
      <c r="G3952" s="107">
        <f>ROUND(SUM('NOVO HORIZONTE'!G3952),2)</f>
        <v>0</v>
      </c>
      <c r="H3952" s="107">
        <f t="shared" si="526"/>
        <v>0</v>
      </c>
      <c r="I3952" s="143">
        <f t="shared" si="522"/>
        <v>0</v>
      </c>
      <c r="J3952" s="142"/>
      <c r="K3952" s="228"/>
      <c r="L3952" s="7" t="str">
        <f t="shared" si="523"/>
        <v/>
      </c>
      <c r="M3952" s="7" t="str">
        <f t="shared" si="524"/>
        <v/>
      </c>
      <c r="N3952" s="7" t="str">
        <f t="shared" si="520"/>
        <v/>
      </c>
      <c r="O3952" s="144"/>
      <c r="P3952" s="355">
        <v>0</v>
      </c>
      <c r="Q3952" s="362">
        <f>SUM('NOVO HORIZONTE'!I3952)</f>
        <v>0</v>
      </c>
      <c r="R3952" s="363">
        <f t="shared" si="525"/>
        <v>0</v>
      </c>
      <c r="S3952" s="153">
        <f t="shared" si="519"/>
        <v>0</v>
      </c>
      <c r="T3952" s="364"/>
    </row>
    <row r="3953" ht="22.5" hidden="1" spans="1:20">
      <c r="A3953" s="158">
        <v>103814</v>
      </c>
      <c r="B3953" s="100" t="s">
        <v>252</v>
      </c>
      <c r="C3953" s="104" t="s">
        <v>4181</v>
      </c>
      <c r="D3953" s="94" t="s">
        <v>279</v>
      </c>
      <c r="E3953" s="95">
        <v>13.1</v>
      </c>
      <c r="F3953" s="96">
        <f t="shared" si="521"/>
        <v>16.08</v>
      </c>
      <c r="G3953" s="107">
        <f>ROUND(SUM('NOVO HORIZONTE'!G3953),2)</f>
        <v>0</v>
      </c>
      <c r="H3953" s="107">
        <f t="shared" si="526"/>
        <v>0</v>
      </c>
      <c r="I3953" s="143">
        <f t="shared" si="522"/>
        <v>0</v>
      </c>
      <c r="J3953" s="142"/>
      <c r="K3953" s="228"/>
      <c r="L3953" s="7" t="str">
        <f t="shared" si="523"/>
        <v/>
      </c>
      <c r="M3953" s="7" t="str">
        <f t="shared" si="524"/>
        <v/>
      </c>
      <c r="N3953" s="7" t="str">
        <f t="shared" si="520"/>
        <v/>
      </c>
      <c r="O3953" s="144"/>
      <c r="P3953" s="355">
        <v>0</v>
      </c>
      <c r="Q3953" s="362">
        <f>SUM('NOVO HORIZONTE'!I3953)</f>
        <v>0</v>
      </c>
      <c r="R3953" s="363">
        <f t="shared" si="525"/>
        <v>0</v>
      </c>
      <c r="S3953" s="153">
        <f t="shared" si="519"/>
        <v>0</v>
      </c>
      <c r="T3953" s="364"/>
    </row>
    <row r="3954" ht="22.5" hidden="1" spans="1:20">
      <c r="A3954" s="158">
        <v>103815</v>
      </c>
      <c r="B3954" s="100" t="s">
        <v>252</v>
      </c>
      <c r="C3954" s="104" t="s">
        <v>4182</v>
      </c>
      <c r="D3954" s="94" t="s">
        <v>279</v>
      </c>
      <c r="E3954" s="95">
        <v>13.13</v>
      </c>
      <c r="F3954" s="96">
        <f t="shared" si="521"/>
        <v>16.12</v>
      </c>
      <c r="G3954" s="107">
        <f>ROUND(SUM('NOVO HORIZONTE'!G3954),2)</f>
        <v>0</v>
      </c>
      <c r="H3954" s="107">
        <f t="shared" si="526"/>
        <v>0</v>
      </c>
      <c r="I3954" s="143">
        <f t="shared" si="522"/>
        <v>0</v>
      </c>
      <c r="J3954" s="142"/>
      <c r="K3954" s="228"/>
      <c r="L3954" s="7" t="str">
        <f t="shared" si="523"/>
        <v/>
      </c>
      <c r="M3954" s="7" t="str">
        <f t="shared" si="524"/>
        <v/>
      </c>
      <c r="N3954" s="7" t="str">
        <f t="shared" si="520"/>
        <v/>
      </c>
      <c r="O3954" s="144"/>
      <c r="P3954" s="355">
        <v>0</v>
      </c>
      <c r="Q3954" s="362">
        <f>SUM('NOVO HORIZONTE'!I3954)</f>
        <v>0</v>
      </c>
      <c r="R3954" s="363">
        <f t="shared" si="525"/>
        <v>0</v>
      </c>
      <c r="S3954" s="153">
        <f t="shared" si="519"/>
        <v>0</v>
      </c>
      <c r="T3954" s="364"/>
    </row>
    <row r="3955" ht="33.75" hidden="1" spans="1:20">
      <c r="A3955" s="158">
        <v>103816</v>
      </c>
      <c r="B3955" s="100" t="s">
        <v>252</v>
      </c>
      <c r="C3955" s="104" t="s">
        <v>4183</v>
      </c>
      <c r="D3955" s="94" t="s">
        <v>279</v>
      </c>
      <c r="E3955" s="95">
        <v>27.99</v>
      </c>
      <c r="F3955" s="96">
        <f t="shared" si="521"/>
        <v>34.35</v>
      </c>
      <c r="G3955" s="107">
        <f>ROUND(SUM('NOVO HORIZONTE'!G3955),2)</f>
        <v>0</v>
      </c>
      <c r="H3955" s="107">
        <f t="shared" si="526"/>
        <v>0</v>
      </c>
      <c r="I3955" s="143">
        <f t="shared" si="522"/>
        <v>0</v>
      </c>
      <c r="J3955" s="142"/>
      <c r="K3955" s="228"/>
      <c r="L3955" s="7" t="str">
        <f t="shared" si="523"/>
        <v/>
      </c>
      <c r="M3955" s="7" t="str">
        <f t="shared" si="524"/>
        <v/>
      </c>
      <c r="N3955" s="7" t="str">
        <f t="shared" si="520"/>
        <v/>
      </c>
      <c r="O3955" s="144"/>
      <c r="P3955" s="355">
        <v>0</v>
      </c>
      <c r="Q3955" s="362">
        <f>SUM('NOVO HORIZONTE'!I3955)</f>
        <v>0</v>
      </c>
      <c r="R3955" s="363">
        <f t="shared" si="525"/>
        <v>0</v>
      </c>
      <c r="S3955" s="153">
        <f t="shared" si="519"/>
        <v>0</v>
      </c>
      <c r="T3955" s="364"/>
    </row>
    <row r="3956" ht="22.5" hidden="1" spans="1:20">
      <c r="A3956" s="158">
        <v>103817</v>
      </c>
      <c r="B3956" s="100" t="s">
        <v>252</v>
      </c>
      <c r="C3956" s="104" t="s">
        <v>4184</v>
      </c>
      <c r="D3956" s="94" t="s">
        <v>279</v>
      </c>
      <c r="E3956" s="95">
        <v>441.33</v>
      </c>
      <c r="F3956" s="96">
        <f t="shared" si="521"/>
        <v>541.69</v>
      </c>
      <c r="G3956" s="107">
        <f>ROUND(SUM('NOVO HORIZONTE'!G3956),2)</f>
        <v>0</v>
      </c>
      <c r="H3956" s="107">
        <f t="shared" si="526"/>
        <v>0</v>
      </c>
      <c r="I3956" s="143">
        <f t="shared" si="522"/>
        <v>0</v>
      </c>
      <c r="J3956" s="142"/>
      <c r="K3956" s="228"/>
      <c r="L3956" s="7" t="str">
        <f t="shared" si="523"/>
        <v/>
      </c>
      <c r="M3956" s="7" t="str">
        <f t="shared" si="524"/>
        <v/>
      </c>
      <c r="N3956" s="7" t="str">
        <f t="shared" si="520"/>
        <v/>
      </c>
      <c r="O3956" s="144"/>
      <c r="P3956" s="355">
        <v>0</v>
      </c>
      <c r="Q3956" s="362">
        <f>SUM('NOVO HORIZONTE'!I3956)</f>
        <v>0</v>
      </c>
      <c r="R3956" s="363">
        <f t="shared" si="525"/>
        <v>0</v>
      </c>
      <c r="S3956" s="153">
        <f t="shared" si="519"/>
        <v>0</v>
      </c>
      <c r="T3956" s="364"/>
    </row>
    <row r="3957" ht="22.5" hidden="1" spans="1:20">
      <c r="A3957" s="158">
        <v>103818</v>
      </c>
      <c r="B3957" s="100" t="s">
        <v>252</v>
      </c>
      <c r="C3957" s="104" t="s">
        <v>4185</v>
      </c>
      <c r="D3957" s="94" t="s">
        <v>279</v>
      </c>
      <c r="E3957" s="95">
        <v>20.74</v>
      </c>
      <c r="F3957" s="96">
        <f t="shared" si="521"/>
        <v>25.46</v>
      </c>
      <c r="G3957" s="107">
        <f>ROUND(SUM('NOVO HORIZONTE'!G3957),2)</f>
        <v>0</v>
      </c>
      <c r="H3957" s="107">
        <f t="shared" si="526"/>
        <v>0</v>
      </c>
      <c r="I3957" s="143">
        <f t="shared" si="522"/>
        <v>0</v>
      </c>
      <c r="J3957" s="142"/>
      <c r="K3957" s="228"/>
      <c r="L3957" s="7" t="str">
        <f t="shared" si="523"/>
        <v/>
      </c>
      <c r="M3957" s="7" t="str">
        <f t="shared" si="524"/>
        <v/>
      </c>
      <c r="N3957" s="7" t="str">
        <f t="shared" si="520"/>
        <v/>
      </c>
      <c r="O3957" s="144"/>
      <c r="P3957" s="355">
        <v>0</v>
      </c>
      <c r="Q3957" s="362">
        <f>SUM('NOVO HORIZONTE'!I3957)</f>
        <v>0</v>
      </c>
      <c r="R3957" s="363">
        <f t="shared" si="525"/>
        <v>0</v>
      </c>
      <c r="S3957" s="153">
        <f t="shared" si="519"/>
        <v>0</v>
      </c>
      <c r="T3957" s="364"/>
    </row>
    <row r="3958" ht="22.5" hidden="1" spans="1:20">
      <c r="A3958" s="158">
        <v>103819</v>
      </c>
      <c r="B3958" s="100" t="s">
        <v>252</v>
      </c>
      <c r="C3958" s="104" t="s">
        <v>4186</v>
      </c>
      <c r="D3958" s="94" t="s">
        <v>279</v>
      </c>
      <c r="E3958" s="95">
        <v>23.05</v>
      </c>
      <c r="F3958" s="96">
        <f t="shared" si="521"/>
        <v>28.29</v>
      </c>
      <c r="G3958" s="107">
        <f>ROUND(SUM('NOVO HORIZONTE'!G3958),2)</f>
        <v>0</v>
      </c>
      <c r="H3958" s="107">
        <f t="shared" si="526"/>
        <v>0</v>
      </c>
      <c r="I3958" s="143">
        <f t="shared" si="522"/>
        <v>0</v>
      </c>
      <c r="J3958" s="142"/>
      <c r="K3958" s="228"/>
      <c r="L3958" s="7" t="str">
        <f t="shared" si="523"/>
        <v/>
      </c>
      <c r="M3958" s="7" t="str">
        <f t="shared" si="524"/>
        <v/>
      </c>
      <c r="N3958" s="7" t="str">
        <f t="shared" si="520"/>
        <v/>
      </c>
      <c r="O3958" s="144"/>
      <c r="P3958" s="355">
        <v>0</v>
      </c>
      <c r="Q3958" s="362">
        <f>SUM('NOVO HORIZONTE'!I3958)</f>
        <v>0</v>
      </c>
      <c r="R3958" s="363">
        <f t="shared" si="525"/>
        <v>0</v>
      </c>
      <c r="S3958" s="153">
        <f t="shared" si="519"/>
        <v>0</v>
      </c>
      <c r="T3958" s="364"/>
    </row>
    <row r="3959" ht="22.5" hidden="1" spans="1:20">
      <c r="A3959" s="158">
        <v>103820</v>
      </c>
      <c r="B3959" s="100" t="s">
        <v>252</v>
      </c>
      <c r="C3959" s="104" t="s">
        <v>4187</v>
      </c>
      <c r="D3959" s="94" t="s">
        <v>279</v>
      </c>
      <c r="E3959" s="95">
        <v>24.33</v>
      </c>
      <c r="F3959" s="96">
        <f t="shared" si="521"/>
        <v>29.86</v>
      </c>
      <c r="G3959" s="107">
        <f>ROUND(SUM('NOVO HORIZONTE'!G3959),2)</f>
        <v>0</v>
      </c>
      <c r="H3959" s="107">
        <f t="shared" si="526"/>
        <v>0</v>
      </c>
      <c r="I3959" s="143">
        <f t="shared" si="522"/>
        <v>0</v>
      </c>
      <c r="J3959" s="142"/>
      <c r="K3959" s="228"/>
      <c r="L3959" s="7" t="str">
        <f t="shared" si="523"/>
        <v/>
      </c>
      <c r="M3959" s="7" t="str">
        <f t="shared" si="524"/>
        <v/>
      </c>
      <c r="N3959" s="7" t="str">
        <f t="shared" si="520"/>
        <v/>
      </c>
      <c r="O3959" s="144"/>
      <c r="P3959" s="355">
        <v>0</v>
      </c>
      <c r="Q3959" s="362">
        <f>SUM('NOVO HORIZONTE'!I3959)</f>
        <v>0</v>
      </c>
      <c r="R3959" s="363">
        <f t="shared" si="525"/>
        <v>0</v>
      </c>
      <c r="S3959" s="153">
        <f t="shared" si="519"/>
        <v>0</v>
      </c>
      <c r="T3959" s="364"/>
    </row>
    <row r="3960" ht="22.5" hidden="1" spans="1:20">
      <c r="A3960" s="158">
        <v>103821</v>
      </c>
      <c r="B3960" s="100" t="s">
        <v>252</v>
      </c>
      <c r="C3960" s="104" t="s">
        <v>4188</v>
      </c>
      <c r="D3960" s="94" t="s">
        <v>279</v>
      </c>
      <c r="E3960" s="95">
        <v>517.66</v>
      </c>
      <c r="F3960" s="96">
        <f t="shared" si="521"/>
        <v>635.38</v>
      </c>
      <c r="G3960" s="107">
        <f>ROUND(SUM('NOVO HORIZONTE'!G3960),2)</f>
        <v>0</v>
      </c>
      <c r="H3960" s="107">
        <f t="shared" si="526"/>
        <v>0</v>
      </c>
      <c r="I3960" s="143">
        <f t="shared" si="522"/>
        <v>0</v>
      </c>
      <c r="J3960" s="142"/>
      <c r="K3960" s="228"/>
      <c r="L3960" s="7" t="str">
        <f t="shared" si="523"/>
        <v/>
      </c>
      <c r="M3960" s="7" t="str">
        <f t="shared" si="524"/>
        <v/>
      </c>
      <c r="N3960" s="7" t="str">
        <f t="shared" si="520"/>
        <v/>
      </c>
      <c r="O3960" s="144"/>
      <c r="P3960" s="355">
        <v>0</v>
      </c>
      <c r="Q3960" s="362">
        <f>SUM('NOVO HORIZONTE'!I3960)</f>
        <v>0</v>
      </c>
      <c r="R3960" s="363">
        <f t="shared" si="525"/>
        <v>0</v>
      </c>
      <c r="S3960" s="153">
        <f t="shared" si="519"/>
        <v>0</v>
      </c>
      <c r="T3960" s="364"/>
    </row>
    <row r="3961" ht="33.75" hidden="1" spans="1:20">
      <c r="A3961" s="158">
        <v>103822</v>
      </c>
      <c r="B3961" s="100" t="s">
        <v>252</v>
      </c>
      <c r="C3961" s="104" t="s">
        <v>4189</v>
      </c>
      <c r="D3961" s="94" t="s">
        <v>279</v>
      </c>
      <c r="E3961" s="95">
        <v>57</v>
      </c>
      <c r="F3961" s="96">
        <f t="shared" si="521"/>
        <v>69.96</v>
      </c>
      <c r="G3961" s="107">
        <f>ROUND(SUM('NOVO HORIZONTE'!G3961),2)</f>
        <v>0</v>
      </c>
      <c r="H3961" s="107">
        <f t="shared" si="526"/>
        <v>0</v>
      </c>
      <c r="I3961" s="143">
        <f t="shared" si="522"/>
        <v>0</v>
      </c>
      <c r="J3961" s="142"/>
      <c r="K3961" s="228"/>
      <c r="L3961" s="7" t="str">
        <f t="shared" si="523"/>
        <v/>
      </c>
      <c r="M3961" s="7" t="str">
        <f t="shared" si="524"/>
        <v/>
      </c>
      <c r="N3961" s="7" t="str">
        <f t="shared" si="520"/>
        <v/>
      </c>
      <c r="O3961" s="144"/>
      <c r="P3961" s="355">
        <v>0</v>
      </c>
      <c r="Q3961" s="362">
        <f>SUM('NOVO HORIZONTE'!I3961)</f>
        <v>0</v>
      </c>
      <c r="R3961" s="363">
        <f t="shared" si="525"/>
        <v>0</v>
      </c>
      <c r="S3961" s="153">
        <f t="shared" si="519"/>
        <v>0</v>
      </c>
      <c r="T3961" s="364"/>
    </row>
    <row r="3962" ht="22.5" hidden="1" spans="1:20">
      <c r="A3962" s="158">
        <v>103823</v>
      </c>
      <c r="B3962" s="100" t="s">
        <v>252</v>
      </c>
      <c r="C3962" s="104" t="s">
        <v>4190</v>
      </c>
      <c r="D3962" s="94" t="s">
        <v>279</v>
      </c>
      <c r="E3962" s="95">
        <v>19.75</v>
      </c>
      <c r="F3962" s="96">
        <f t="shared" si="521"/>
        <v>24.24</v>
      </c>
      <c r="G3962" s="107">
        <f>ROUND(SUM('NOVO HORIZONTE'!G3962),2)</f>
        <v>0</v>
      </c>
      <c r="H3962" s="107">
        <f t="shared" si="526"/>
        <v>0</v>
      </c>
      <c r="I3962" s="143">
        <f t="shared" si="522"/>
        <v>0</v>
      </c>
      <c r="J3962" s="142"/>
      <c r="K3962" s="228"/>
      <c r="L3962" s="7" t="str">
        <f t="shared" si="523"/>
        <v/>
      </c>
      <c r="M3962" s="7" t="str">
        <f t="shared" si="524"/>
        <v/>
      </c>
      <c r="N3962" s="7" t="str">
        <f t="shared" si="520"/>
        <v/>
      </c>
      <c r="O3962" s="144"/>
      <c r="P3962" s="355">
        <v>0</v>
      </c>
      <c r="Q3962" s="362">
        <f>SUM('NOVO HORIZONTE'!I3962)</f>
        <v>0</v>
      </c>
      <c r="R3962" s="363">
        <f t="shared" si="525"/>
        <v>0</v>
      </c>
      <c r="S3962" s="153">
        <f t="shared" si="519"/>
        <v>0</v>
      </c>
      <c r="T3962" s="364"/>
    </row>
    <row r="3963" ht="22.5" hidden="1" spans="1:20">
      <c r="A3963" s="158">
        <v>103824</v>
      </c>
      <c r="B3963" s="100" t="s">
        <v>252</v>
      </c>
      <c r="C3963" s="104" t="s">
        <v>4191</v>
      </c>
      <c r="D3963" s="94" t="s">
        <v>279</v>
      </c>
      <c r="E3963" s="95">
        <v>24.62</v>
      </c>
      <c r="F3963" s="96">
        <f t="shared" si="521"/>
        <v>30.22</v>
      </c>
      <c r="G3963" s="107">
        <f>ROUND(SUM('NOVO HORIZONTE'!G3963),2)</f>
        <v>0</v>
      </c>
      <c r="H3963" s="107">
        <f t="shared" si="526"/>
        <v>0</v>
      </c>
      <c r="I3963" s="143">
        <f t="shared" si="522"/>
        <v>0</v>
      </c>
      <c r="J3963" s="142"/>
      <c r="K3963" s="228"/>
      <c r="L3963" s="7" t="str">
        <f t="shared" si="523"/>
        <v/>
      </c>
      <c r="M3963" s="7" t="str">
        <f t="shared" si="524"/>
        <v/>
      </c>
      <c r="N3963" s="7" t="str">
        <f t="shared" si="520"/>
        <v/>
      </c>
      <c r="O3963" s="144"/>
      <c r="P3963" s="355">
        <v>0</v>
      </c>
      <c r="Q3963" s="362">
        <f>SUM('NOVO HORIZONTE'!I3963)</f>
        <v>0</v>
      </c>
      <c r="R3963" s="363">
        <f t="shared" si="525"/>
        <v>0</v>
      </c>
      <c r="S3963" s="153">
        <f t="shared" si="519"/>
        <v>0</v>
      </c>
      <c r="T3963" s="364"/>
    </row>
    <row r="3964" ht="22.5" hidden="1" spans="1:20">
      <c r="A3964" s="158">
        <v>103825</v>
      </c>
      <c r="B3964" s="100" t="s">
        <v>252</v>
      </c>
      <c r="C3964" s="104" t="s">
        <v>4192</v>
      </c>
      <c r="D3964" s="94" t="s">
        <v>279</v>
      </c>
      <c r="E3964" s="95">
        <v>29.03</v>
      </c>
      <c r="F3964" s="96">
        <f t="shared" si="521"/>
        <v>35.63</v>
      </c>
      <c r="G3964" s="107">
        <f>ROUND(SUM('NOVO HORIZONTE'!G3964),2)</f>
        <v>0</v>
      </c>
      <c r="H3964" s="107">
        <f t="shared" si="526"/>
        <v>0</v>
      </c>
      <c r="I3964" s="143">
        <f t="shared" si="522"/>
        <v>0</v>
      </c>
      <c r="J3964" s="142"/>
      <c r="K3964" s="228"/>
      <c r="L3964" s="7" t="str">
        <f t="shared" si="523"/>
        <v/>
      </c>
      <c r="M3964" s="7" t="str">
        <f t="shared" si="524"/>
        <v/>
      </c>
      <c r="N3964" s="7" t="str">
        <f t="shared" si="520"/>
        <v/>
      </c>
      <c r="O3964" s="144"/>
      <c r="P3964" s="355">
        <v>0</v>
      </c>
      <c r="Q3964" s="362">
        <f>SUM('NOVO HORIZONTE'!I3964)</f>
        <v>0</v>
      </c>
      <c r="R3964" s="363">
        <f t="shared" si="525"/>
        <v>0</v>
      </c>
      <c r="S3964" s="153">
        <f t="shared" si="519"/>
        <v>0</v>
      </c>
      <c r="T3964" s="364"/>
    </row>
    <row r="3965" ht="22.5" hidden="1" spans="1:20">
      <c r="A3965" s="158">
        <v>103826</v>
      </c>
      <c r="B3965" s="100" t="s">
        <v>252</v>
      </c>
      <c r="C3965" s="104" t="s">
        <v>4193</v>
      </c>
      <c r="D3965" s="94" t="s">
        <v>279</v>
      </c>
      <c r="E3965" s="95">
        <v>34.26</v>
      </c>
      <c r="F3965" s="96">
        <f t="shared" si="521"/>
        <v>42.05</v>
      </c>
      <c r="G3965" s="107">
        <f>ROUND(SUM('NOVO HORIZONTE'!G3965),2)</f>
        <v>0</v>
      </c>
      <c r="H3965" s="107">
        <f t="shared" si="526"/>
        <v>0</v>
      </c>
      <c r="I3965" s="143">
        <f t="shared" si="522"/>
        <v>0</v>
      </c>
      <c r="J3965" s="142"/>
      <c r="K3965" s="228"/>
      <c r="L3965" s="7" t="str">
        <f t="shared" si="523"/>
        <v/>
      </c>
      <c r="M3965" s="7" t="str">
        <f t="shared" si="524"/>
        <v/>
      </c>
      <c r="N3965" s="7" t="str">
        <f t="shared" si="520"/>
        <v/>
      </c>
      <c r="O3965" s="144"/>
      <c r="P3965" s="355">
        <v>0</v>
      </c>
      <c r="Q3965" s="362">
        <f>SUM('NOVO HORIZONTE'!I3965)</f>
        <v>0</v>
      </c>
      <c r="R3965" s="363">
        <f t="shared" si="525"/>
        <v>0</v>
      </c>
      <c r="S3965" s="153">
        <f t="shared" si="519"/>
        <v>0</v>
      </c>
      <c r="T3965" s="364"/>
    </row>
    <row r="3966" ht="22.5" hidden="1" spans="1:20">
      <c r="A3966" s="158">
        <v>103827</v>
      </c>
      <c r="B3966" s="100" t="s">
        <v>252</v>
      </c>
      <c r="C3966" s="104" t="s">
        <v>4194</v>
      </c>
      <c r="D3966" s="94" t="s">
        <v>279</v>
      </c>
      <c r="E3966" s="95">
        <v>34.26</v>
      </c>
      <c r="F3966" s="96">
        <f t="shared" si="521"/>
        <v>42.05</v>
      </c>
      <c r="G3966" s="107">
        <f>ROUND(SUM('NOVO HORIZONTE'!G3966),2)</f>
        <v>0</v>
      </c>
      <c r="H3966" s="107">
        <f t="shared" si="526"/>
        <v>0</v>
      </c>
      <c r="I3966" s="143">
        <f t="shared" si="522"/>
        <v>0</v>
      </c>
      <c r="J3966" s="142"/>
      <c r="K3966" s="145"/>
      <c r="L3966" s="7" t="str">
        <f t="shared" si="523"/>
        <v/>
      </c>
      <c r="M3966" s="7" t="str">
        <f t="shared" si="524"/>
        <v/>
      </c>
      <c r="N3966" s="7" t="str">
        <f t="shared" si="520"/>
        <v/>
      </c>
      <c r="O3966" s="144"/>
      <c r="P3966" s="355">
        <v>0</v>
      </c>
      <c r="Q3966" s="362">
        <f>SUM('NOVO HORIZONTE'!I3966)</f>
        <v>0</v>
      </c>
      <c r="R3966" s="363">
        <f t="shared" si="525"/>
        <v>0</v>
      </c>
      <c r="S3966" s="153">
        <f t="shared" si="519"/>
        <v>0</v>
      </c>
      <c r="T3966" s="364"/>
    </row>
    <row r="3967" ht="33.75" hidden="1" spans="1:20">
      <c r="A3967" s="158">
        <v>103828</v>
      </c>
      <c r="B3967" s="100" t="s">
        <v>252</v>
      </c>
      <c r="C3967" s="104" t="s">
        <v>4195</v>
      </c>
      <c r="D3967" s="94" t="s">
        <v>279</v>
      </c>
      <c r="E3967" s="95">
        <v>94.33</v>
      </c>
      <c r="F3967" s="96">
        <f t="shared" si="521"/>
        <v>115.78</v>
      </c>
      <c r="G3967" s="107">
        <f>ROUND(SUM('NOVO HORIZONTE'!G3967),2)</f>
        <v>0</v>
      </c>
      <c r="H3967" s="107">
        <f t="shared" si="526"/>
        <v>0</v>
      </c>
      <c r="I3967" s="143">
        <f t="shared" si="522"/>
        <v>0</v>
      </c>
      <c r="J3967" s="142"/>
      <c r="K3967" s="228"/>
      <c r="L3967" s="7" t="str">
        <f t="shared" si="523"/>
        <v/>
      </c>
      <c r="M3967" s="7" t="str">
        <f t="shared" si="524"/>
        <v/>
      </c>
      <c r="N3967" s="7" t="str">
        <f t="shared" si="520"/>
        <v/>
      </c>
      <c r="O3967" s="144"/>
      <c r="P3967" s="355">
        <v>0</v>
      </c>
      <c r="Q3967" s="362">
        <f>SUM('NOVO HORIZONTE'!I3967)</f>
        <v>0</v>
      </c>
      <c r="R3967" s="363">
        <f t="shared" si="525"/>
        <v>0</v>
      </c>
      <c r="S3967" s="153">
        <f t="shared" si="519"/>
        <v>0</v>
      </c>
      <c r="T3967" s="364"/>
    </row>
    <row r="3968" ht="22.5" hidden="1" spans="1:20">
      <c r="A3968" s="158">
        <v>103829</v>
      </c>
      <c r="B3968" s="100" t="s">
        <v>252</v>
      </c>
      <c r="C3968" s="104" t="s">
        <v>4196</v>
      </c>
      <c r="D3968" s="94" t="s">
        <v>279</v>
      </c>
      <c r="E3968" s="95">
        <v>572.67</v>
      </c>
      <c r="F3968" s="96">
        <f t="shared" si="521"/>
        <v>702.9</v>
      </c>
      <c r="G3968" s="107">
        <f>ROUND(SUM('NOVO HORIZONTE'!G3968),2)</f>
        <v>0</v>
      </c>
      <c r="H3968" s="107">
        <f t="shared" si="526"/>
        <v>0</v>
      </c>
      <c r="I3968" s="143">
        <f t="shared" si="522"/>
        <v>0</v>
      </c>
      <c r="J3968" s="142"/>
      <c r="K3968" s="228"/>
      <c r="L3968" s="7" t="str">
        <f t="shared" si="523"/>
        <v/>
      </c>
      <c r="M3968" s="7" t="str">
        <f t="shared" si="524"/>
        <v/>
      </c>
      <c r="N3968" s="7" t="str">
        <f t="shared" si="520"/>
        <v/>
      </c>
      <c r="O3968" s="144"/>
      <c r="P3968" s="355">
        <v>0</v>
      </c>
      <c r="Q3968" s="362">
        <f>SUM('NOVO HORIZONTE'!I3968)</f>
        <v>0</v>
      </c>
      <c r="R3968" s="363">
        <f t="shared" si="525"/>
        <v>0</v>
      </c>
      <c r="S3968" s="153">
        <f t="shared" si="519"/>
        <v>0</v>
      </c>
      <c r="T3968" s="364"/>
    </row>
    <row r="3969" ht="22.5" hidden="1" spans="1:20">
      <c r="A3969" s="158">
        <v>103830</v>
      </c>
      <c r="B3969" s="100" t="s">
        <v>252</v>
      </c>
      <c r="C3969" s="104" t="s">
        <v>4197</v>
      </c>
      <c r="D3969" s="94" t="s">
        <v>279</v>
      </c>
      <c r="E3969" s="95">
        <v>37.74</v>
      </c>
      <c r="F3969" s="96">
        <f t="shared" si="521"/>
        <v>46.32</v>
      </c>
      <c r="G3969" s="107">
        <f>ROUND(SUM('NOVO HORIZONTE'!G3969),2)</f>
        <v>0</v>
      </c>
      <c r="H3969" s="107">
        <f t="shared" si="526"/>
        <v>0</v>
      </c>
      <c r="I3969" s="143">
        <f t="shared" si="522"/>
        <v>0</v>
      </c>
      <c r="J3969" s="142"/>
      <c r="K3969" s="145"/>
      <c r="L3969" s="7" t="str">
        <f t="shared" si="523"/>
        <v/>
      </c>
      <c r="M3969" s="7" t="str">
        <f t="shared" si="524"/>
        <v/>
      </c>
      <c r="N3969" s="7" t="str">
        <f t="shared" si="520"/>
        <v/>
      </c>
      <c r="O3969" s="144"/>
      <c r="P3969" s="355">
        <v>0</v>
      </c>
      <c r="Q3969" s="362">
        <f>SUM('NOVO HORIZONTE'!I3969)</f>
        <v>0</v>
      </c>
      <c r="R3969" s="363">
        <f t="shared" si="525"/>
        <v>0</v>
      </c>
      <c r="S3969" s="153">
        <f t="shared" si="519"/>
        <v>0</v>
      </c>
      <c r="T3969" s="364"/>
    </row>
    <row r="3970" ht="22.5" hidden="1" spans="1:20">
      <c r="A3970" s="158">
        <v>103831</v>
      </c>
      <c r="B3970" s="100" t="s">
        <v>252</v>
      </c>
      <c r="C3970" s="104" t="s">
        <v>4198</v>
      </c>
      <c r="D3970" s="94" t="s">
        <v>279</v>
      </c>
      <c r="E3970" s="95">
        <v>29.47</v>
      </c>
      <c r="F3970" s="96">
        <f t="shared" si="521"/>
        <v>36.17</v>
      </c>
      <c r="G3970" s="107">
        <f>ROUND(SUM('NOVO HORIZONTE'!G3970),2)</f>
        <v>0</v>
      </c>
      <c r="H3970" s="107">
        <f t="shared" si="526"/>
        <v>0</v>
      </c>
      <c r="I3970" s="143">
        <f t="shared" si="522"/>
        <v>0</v>
      </c>
      <c r="J3970" s="142"/>
      <c r="K3970" s="228"/>
      <c r="L3970" s="7" t="str">
        <f t="shared" si="523"/>
        <v/>
      </c>
      <c r="M3970" s="7" t="str">
        <f t="shared" si="524"/>
        <v/>
      </c>
      <c r="N3970" s="7" t="str">
        <f t="shared" si="520"/>
        <v/>
      </c>
      <c r="O3970" s="144"/>
      <c r="P3970" s="355">
        <v>0</v>
      </c>
      <c r="Q3970" s="362">
        <f>SUM('NOVO HORIZONTE'!I3970)</f>
        <v>0</v>
      </c>
      <c r="R3970" s="363">
        <f t="shared" si="525"/>
        <v>0</v>
      </c>
      <c r="S3970" s="153">
        <f t="shared" si="519"/>
        <v>0</v>
      </c>
      <c r="T3970" s="364"/>
    </row>
    <row r="3971" ht="22.5" hidden="1" spans="1:20">
      <c r="A3971" s="158">
        <v>103832</v>
      </c>
      <c r="B3971" s="100" t="s">
        <v>252</v>
      </c>
      <c r="C3971" s="104" t="s">
        <v>4199</v>
      </c>
      <c r="D3971" s="94" t="s">
        <v>279</v>
      </c>
      <c r="E3971" s="95">
        <v>26.97</v>
      </c>
      <c r="F3971" s="96">
        <f t="shared" si="521"/>
        <v>33.1</v>
      </c>
      <c r="G3971" s="107">
        <f>ROUND(SUM('NOVO HORIZONTE'!G3971),2)</f>
        <v>0</v>
      </c>
      <c r="H3971" s="107">
        <f t="shared" si="526"/>
        <v>0</v>
      </c>
      <c r="I3971" s="143">
        <f t="shared" si="522"/>
        <v>0</v>
      </c>
      <c r="J3971" s="142"/>
      <c r="K3971" s="228"/>
      <c r="L3971" s="7" t="str">
        <f t="shared" si="523"/>
        <v/>
      </c>
      <c r="M3971" s="7" t="str">
        <f t="shared" si="524"/>
        <v/>
      </c>
      <c r="N3971" s="7" t="str">
        <f t="shared" si="520"/>
        <v/>
      </c>
      <c r="O3971" s="144"/>
      <c r="P3971" s="355">
        <v>0</v>
      </c>
      <c r="Q3971" s="362">
        <f>SUM('NOVO HORIZONTE'!I3971)</f>
        <v>0</v>
      </c>
      <c r="R3971" s="363">
        <f t="shared" si="525"/>
        <v>0</v>
      </c>
      <c r="S3971" s="153">
        <f t="shared" si="519"/>
        <v>0</v>
      </c>
      <c r="T3971" s="364"/>
    </row>
    <row r="3972" ht="22.5" hidden="1" spans="1:20">
      <c r="A3972" s="158">
        <v>103833</v>
      </c>
      <c r="B3972" s="100" t="s">
        <v>252</v>
      </c>
      <c r="C3972" s="104" t="s">
        <v>4200</v>
      </c>
      <c r="D3972" s="94" t="s">
        <v>279</v>
      </c>
      <c r="E3972" s="95">
        <v>49.08</v>
      </c>
      <c r="F3972" s="96">
        <f t="shared" si="521"/>
        <v>60.24</v>
      </c>
      <c r="G3972" s="107">
        <f>ROUND(SUM('NOVO HORIZONTE'!G3972),2)</f>
        <v>0</v>
      </c>
      <c r="H3972" s="107">
        <f t="shared" si="526"/>
        <v>0</v>
      </c>
      <c r="I3972" s="143">
        <f t="shared" si="522"/>
        <v>0</v>
      </c>
      <c r="J3972" s="142"/>
      <c r="K3972" s="145"/>
      <c r="L3972" s="7" t="str">
        <f t="shared" si="523"/>
        <v/>
      </c>
      <c r="M3972" s="7" t="str">
        <f t="shared" si="524"/>
        <v/>
      </c>
      <c r="N3972" s="7" t="str">
        <f t="shared" si="520"/>
        <v/>
      </c>
      <c r="O3972" s="144"/>
      <c r="P3972" s="355">
        <v>0</v>
      </c>
      <c r="Q3972" s="362">
        <f>SUM('NOVO HORIZONTE'!I3972)</f>
        <v>0</v>
      </c>
      <c r="R3972" s="363">
        <f t="shared" si="525"/>
        <v>0</v>
      </c>
      <c r="S3972" s="153">
        <f t="shared" si="519"/>
        <v>0</v>
      </c>
      <c r="T3972" s="364"/>
    </row>
    <row r="3973" ht="22.5" hidden="1" spans="1:20">
      <c r="A3973" s="158">
        <v>103834</v>
      </c>
      <c r="B3973" s="100" t="s">
        <v>252</v>
      </c>
      <c r="C3973" s="104" t="s">
        <v>4201</v>
      </c>
      <c r="D3973" s="94" t="s">
        <v>279</v>
      </c>
      <c r="E3973" s="95">
        <v>70.74</v>
      </c>
      <c r="F3973" s="96">
        <f t="shared" si="521"/>
        <v>86.83</v>
      </c>
      <c r="G3973" s="107">
        <f>ROUND(SUM('NOVO HORIZONTE'!G3973),2)</f>
        <v>0</v>
      </c>
      <c r="H3973" s="107">
        <f t="shared" si="526"/>
        <v>0</v>
      </c>
      <c r="I3973" s="143">
        <f t="shared" si="522"/>
        <v>0</v>
      </c>
      <c r="J3973" s="142"/>
      <c r="K3973" s="228"/>
      <c r="L3973" s="7" t="str">
        <f t="shared" si="523"/>
        <v/>
      </c>
      <c r="M3973" s="7" t="str">
        <f t="shared" si="524"/>
        <v/>
      </c>
      <c r="N3973" s="7" t="str">
        <f t="shared" si="520"/>
        <v/>
      </c>
      <c r="O3973" s="144"/>
      <c r="P3973" s="355">
        <v>0</v>
      </c>
      <c r="Q3973" s="362">
        <f>SUM('NOVO HORIZONTE'!I3973)</f>
        <v>0</v>
      </c>
      <c r="R3973" s="363">
        <f t="shared" si="525"/>
        <v>0</v>
      </c>
      <c r="S3973" s="153">
        <f t="shared" si="519"/>
        <v>0</v>
      </c>
      <c r="T3973" s="364"/>
    </row>
    <row r="3974" ht="22.5" hidden="1" spans="1:20">
      <c r="A3974" s="158">
        <v>103838</v>
      </c>
      <c r="B3974" s="100" t="s">
        <v>252</v>
      </c>
      <c r="C3974" s="104" t="s">
        <v>4202</v>
      </c>
      <c r="D3974" s="94" t="s">
        <v>279</v>
      </c>
      <c r="E3974" s="95">
        <v>19.16</v>
      </c>
      <c r="F3974" s="96">
        <f t="shared" si="521"/>
        <v>23.52</v>
      </c>
      <c r="G3974" s="107">
        <f>ROUND(SUM('NOVO HORIZONTE'!G3974),2)</f>
        <v>0</v>
      </c>
      <c r="H3974" s="107">
        <f t="shared" si="526"/>
        <v>0</v>
      </c>
      <c r="I3974" s="143">
        <f t="shared" si="522"/>
        <v>0</v>
      </c>
      <c r="J3974" s="142"/>
      <c r="K3974" s="228"/>
      <c r="L3974" s="7" t="str">
        <f t="shared" si="523"/>
        <v/>
      </c>
      <c r="M3974" s="7" t="str">
        <f t="shared" si="524"/>
        <v/>
      </c>
      <c r="N3974" s="7" t="str">
        <f t="shared" si="520"/>
        <v/>
      </c>
      <c r="O3974" s="144"/>
      <c r="P3974" s="355">
        <v>0</v>
      </c>
      <c r="Q3974" s="362">
        <f>SUM('NOVO HORIZONTE'!I3974)</f>
        <v>0</v>
      </c>
      <c r="R3974" s="363">
        <f t="shared" si="525"/>
        <v>0</v>
      </c>
      <c r="S3974" s="153">
        <f t="shared" si="519"/>
        <v>0</v>
      </c>
      <c r="T3974" s="364"/>
    </row>
    <row r="3975" ht="22.5" hidden="1" spans="1:20">
      <c r="A3975" s="158">
        <v>103839</v>
      </c>
      <c r="B3975" s="100" t="s">
        <v>252</v>
      </c>
      <c r="C3975" s="104" t="s">
        <v>4203</v>
      </c>
      <c r="D3975" s="94" t="s">
        <v>279</v>
      </c>
      <c r="E3975" s="95">
        <v>19.13</v>
      </c>
      <c r="F3975" s="96">
        <f t="shared" si="521"/>
        <v>23.48</v>
      </c>
      <c r="G3975" s="107">
        <f>ROUND(SUM('NOVO HORIZONTE'!G3975),2)</f>
        <v>0</v>
      </c>
      <c r="H3975" s="107">
        <f t="shared" si="526"/>
        <v>0</v>
      </c>
      <c r="I3975" s="143">
        <f t="shared" si="522"/>
        <v>0</v>
      </c>
      <c r="J3975" s="142"/>
      <c r="K3975" s="145"/>
      <c r="L3975" s="7" t="str">
        <f t="shared" si="523"/>
        <v/>
      </c>
      <c r="M3975" s="7" t="str">
        <f t="shared" si="524"/>
        <v/>
      </c>
      <c r="N3975" s="7" t="str">
        <f t="shared" si="520"/>
        <v/>
      </c>
      <c r="O3975" s="144"/>
      <c r="P3975" s="355">
        <v>0</v>
      </c>
      <c r="Q3975" s="362">
        <f>SUM('NOVO HORIZONTE'!I3975)</f>
        <v>0</v>
      </c>
      <c r="R3975" s="363">
        <f t="shared" si="525"/>
        <v>0</v>
      </c>
      <c r="S3975" s="153">
        <f t="shared" si="519"/>
        <v>0</v>
      </c>
      <c r="T3975" s="364"/>
    </row>
    <row r="3976" ht="22.5" hidden="1" spans="1:20">
      <c r="A3976" s="158">
        <v>103840</v>
      </c>
      <c r="B3976" s="100" t="s">
        <v>252</v>
      </c>
      <c r="C3976" s="104" t="s">
        <v>4204</v>
      </c>
      <c r="D3976" s="94" t="s">
        <v>279</v>
      </c>
      <c r="E3976" s="95">
        <v>22.55</v>
      </c>
      <c r="F3976" s="96">
        <f t="shared" si="521"/>
        <v>27.68</v>
      </c>
      <c r="G3976" s="107">
        <f>ROUND(SUM('NOVO HORIZONTE'!G3976),2)</f>
        <v>0</v>
      </c>
      <c r="H3976" s="107">
        <f t="shared" si="526"/>
        <v>0</v>
      </c>
      <c r="I3976" s="143">
        <f t="shared" si="522"/>
        <v>0</v>
      </c>
      <c r="J3976" s="142"/>
      <c r="K3976" s="145"/>
      <c r="L3976" s="7" t="str">
        <f t="shared" si="523"/>
        <v/>
      </c>
      <c r="M3976" s="7" t="str">
        <f t="shared" si="524"/>
        <v/>
      </c>
      <c r="N3976" s="7" t="str">
        <f t="shared" si="520"/>
        <v/>
      </c>
      <c r="O3976" s="144"/>
      <c r="P3976" s="355">
        <v>0</v>
      </c>
      <c r="Q3976" s="362">
        <f>SUM('NOVO HORIZONTE'!I3976)</f>
        <v>0</v>
      </c>
      <c r="R3976" s="363">
        <f t="shared" si="525"/>
        <v>0</v>
      </c>
      <c r="S3976" s="153">
        <f t="shared" si="519"/>
        <v>0</v>
      </c>
      <c r="T3976" s="364"/>
    </row>
    <row r="3977" ht="22.5" hidden="1" spans="1:20">
      <c r="A3977" s="158">
        <v>103841</v>
      </c>
      <c r="B3977" s="100" t="s">
        <v>252</v>
      </c>
      <c r="C3977" s="104" t="s">
        <v>4205</v>
      </c>
      <c r="D3977" s="94" t="s">
        <v>279</v>
      </c>
      <c r="E3977" s="95">
        <v>30.49</v>
      </c>
      <c r="F3977" s="96">
        <f t="shared" si="521"/>
        <v>37.42</v>
      </c>
      <c r="G3977" s="107">
        <f>ROUND(SUM('NOVO HORIZONTE'!G3977),2)</f>
        <v>0</v>
      </c>
      <c r="H3977" s="107">
        <f t="shared" si="526"/>
        <v>0</v>
      </c>
      <c r="I3977" s="143">
        <f t="shared" si="522"/>
        <v>0</v>
      </c>
      <c r="J3977" s="142"/>
      <c r="K3977" s="228"/>
      <c r="L3977" s="7" t="str">
        <f t="shared" si="523"/>
        <v/>
      </c>
      <c r="M3977" s="7" t="str">
        <f t="shared" si="524"/>
        <v/>
      </c>
      <c r="N3977" s="7" t="str">
        <f t="shared" si="520"/>
        <v/>
      </c>
      <c r="O3977" s="144"/>
      <c r="P3977" s="355">
        <v>0</v>
      </c>
      <c r="Q3977" s="362">
        <f>SUM('NOVO HORIZONTE'!I3977)</f>
        <v>0</v>
      </c>
      <c r="R3977" s="363">
        <f t="shared" si="525"/>
        <v>0</v>
      </c>
      <c r="S3977" s="153">
        <f t="shared" si="519"/>
        <v>0</v>
      </c>
      <c r="T3977" s="364"/>
    </row>
    <row r="3978" ht="22.5" hidden="1" spans="1:20">
      <c r="A3978" s="158">
        <v>103842</v>
      </c>
      <c r="B3978" s="100" t="s">
        <v>252</v>
      </c>
      <c r="C3978" s="104" t="s">
        <v>4206</v>
      </c>
      <c r="D3978" s="94" t="s">
        <v>279</v>
      </c>
      <c r="E3978" s="95">
        <v>30.21</v>
      </c>
      <c r="F3978" s="96">
        <f t="shared" si="521"/>
        <v>37.08</v>
      </c>
      <c r="G3978" s="107">
        <f>ROUND(SUM('NOVO HORIZONTE'!G3978),2)</f>
        <v>0</v>
      </c>
      <c r="H3978" s="107">
        <f t="shared" si="526"/>
        <v>0</v>
      </c>
      <c r="I3978" s="143">
        <f t="shared" si="522"/>
        <v>0</v>
      </c>
      <c r="J3978" s="142"/>
      <c r="K3978" s="228"/>
      <c r="L3978" s="7" t="str">
        <f t="shared" si="523"/>
        <v/>
      </c>
      <c r="M3978" s="7" t="str">
        <f t="shared" si="524"/>
        <v/>
      </c>
      <c r="N3978" s="7" t="str">
        <f t="shared" si="520"/>
        <v/>
      </c>
      <c r="O3978" s="144"/>
      <c r="P3978" s="355">
        <v>0</v>
      </c>
      <c r="Q3978" s="362">
        <f>SUM('NOVO HORIZONTE'!I3978)</f>
        <v>0</v>
      </c>
      <c r="R3978" s="363">
        <f t="shared" si="525"/>
        <v>0</v>
      </c>
      <c r="S3978" s="153">
        <f t="shared" si="519"/>
        <v>0</v>
      </c>
      <c r="T3978" s="364"/>
    </row>
    <row r="3979" ht="22.5" hidden="1" spans="1:20">
      <c r="A3979" s="158">
        <v>103843</v>
      </c>
      <c r="B3979" s="100" t="s">
        <v>252</v>
      </c>
      <c r="C3979" s="104" t="s">
        <v>4207</v>
      </c>
      <c r="D3979" s="94" t="s">
        <v>279</v>
      </c>
      <c r="E3979" s="95">
        <v>32.15</v>
      </c>
      <c r="F3979" s="96">
        <f t="shared" si="521"/>
        <v>39.46</v>
      </c>
      <c r="G3979" s="107">
        <f>ROUND(SUM('NOVO HORIZONTE'!G3979),2)</f>
        <v>0</v>
      </c>
      <c r="H3979" s="107">
        <f t="shared" si="526"/>
        <v>0</v>
      </c>
      <c r="I3979" s="143">
        <f t="shared" si="522"/>
        <v>0</v>
      </c>
      <c r="J3979" s="142"/>
      <c r="K3979" s="228"/>
      <c r="L3979" s="7" t="str">
        <f t="shared" si="523"/>
        <v/>
      </c>
      <c r="M3979" s="7" t="str">
        <f t="shared" si="524"/>
        <v/>
      </c>
      <c r="N3979" s="7" t="str">
        <f t="shared" si="520"/>
        <v/>
      </c>
      <c r="O3979" s="144"/>
      <c r="P3979" s="355">
        <v>0</v>
      </c>
      <c r="Q3979" s="362">
        <f>SUM('NOVO HORIZONTE'!I3979)</f>
        <v>0</v>
      </c>
      <c r="R3979" s="363">
        <f t="shared" si="525"/>
        <v>0</v>
      </c>
      <c r="S3979" s="153">
        <f t="shared" si="519"/>
        <v>0</v>
      </c>
      <c r="T3979" s="364"/>
    </row>
    <row r="3980" ht="22.5" hidden="1" spans="1:20">
      <c r="A3980" s="158">
        <v>103844</v>
      </c>
      <c r="B3980" s="100" t="s">
        <v>252</v>
      </c>
      <c r="C3980" s="104" t="s">
        <v>4208</v>
      </c>
      <c r="D3980" s="94" t="s">
        <v>279</v>
      </c>
      <c r="E3980" s="95">
        <v>35.75</v>
      </c>
      <c r="F3980" s="96">
        <f t="shared" si="521"/>
        <v>43.88</v>
      </c>
      <c r="G3980" s="107">
        <f>ROUND(SUM('NOVO HORIZONTE'!G3980),2)</f>
        <v>0</v>
      </c>
      <c r="H3980" s="107">
        <f t="shared" si="526"/>
        <v>0</v>
      </c>
      <c r="I3980" s="143">
        <f t="shared" si="522"/>
        <v>0</v>
      </c>
      <c r="J3980" s="142"/>
      <c r="K3980" s="228"/>
      <c r="L3980" s="7" t="str">
        <f t="shared" si="523"/>
        <v/>
      </c>
      <c r="M3980" s="7" t="str">
        <f t="shared" si="524"/>
        <v/>
      </c>
      <c r="N3980" s="7" t="str">
        <f t="shared" si="520"/>
        <v/>
      </c>
      <c r="O3980" s="144"/>
      <c r="P3980" s="355">
        <v>0</v>
      </c>
      <c r="Q3980" s="362">
        <f>SUM('NOVO HORIZONTE'!I3980)</f>
        <v>0</v>
      </c>
      <c r="R3980" s="363">
        <f t="shared" si="525"/>
        <v>0</v>
      </c>
      <c r="S3980" s="153">
        <f t="shared" si="519"/>
        <v>0</v>
      </c>
      <c r="T3980" s="364"/>
    </row>
    <row r="3981" ht="22.5" hidden="1" spans="1:20">
      <c r="A3981" s="158">
        <v>103845</v>
      </c>
      <c r="B3981" s="100" t="s">
        <v>252</v>
      </c>
      <c r="C3981" s="104" t="s">
        <v>4209</v>
      </c>
      <c r="D3981" s="94" t="s">
        <v>279</v>
      </c>
      <c r="E3981" s="95">
        <v>42.86</v>
      </c>
      <c r="F3981" s="96">
        <f t="shared" si="521"/>
        <v>52.61</v>
      </c>
      <c r="G3981" s="107">
        <f>ROUND(SUM('NOVO HORIZONTE'!G3981),2)</f>
        <v>0</v>
      </c>
      <c r="H3981" s="107">
        <f t="shared" si="526"/>
        <v>0</v>
      </c>
      <c r="I3981" s="143">
        <f t="shared" si="522"/>
        <v>0</v>
      </c>
      <c r="J3981" s="142"/>
      <c r="K3981" s="228"/>
      <c r="L3981" s="7" t="str">
        <f t="shared" si="523"/>
        <v/>
      </c>
      <c r="M3981" s="7" t="str">
        <f t="shared" si="524"/>
        <v/>
      </c>
      <c r="N3981" s="7" t="str">
        <f t="shared" si="520"/>
        <v/>
      </c>
      <c r="O3981" s="144"/>
      <c r="P3981" s="355">
        <v>0</v>
      </c>
      <c r="Q3981" s="362">
        <f>SUM('NOVO HORIZONTE'!I3981)</f>
        <v>0</v>
      </c>
      <c r="R3981" s="363">
        <f t="shared" si="525"/>
        <v>0</v>
      </c>
      <c r="S3981" s="153">
        <f t="shared" si="519"/>
        <v>0</v>
      </c>
      <c r="T3981" s="364"/>
    </row>
    <row r="3982" ht="22.5" hidden="1" spans="1:20">
      <c r="A3982" s="158">
        <v>103846</v>
      </c>
      <c r="B3982" s="100" t="s">
        <v>252</v>
      </c>
      <c r="C3982" s="104" t="s">
        <v>4210</v>
      </c>
      <c r="D3982" s="94" t="s">
        <v>279</v>
      </c>
      <c r="E3982" s="95">
        <v>41.14</v>
      </c>
      <c r="F3982" s="96">
        <f t="shared" si="521"/>
        <v>50.5</v>
      </c>
      <c r="G3982" s="107">
        <f>ROUND(SUM('NOVO HORIZONTE'!G3982),2)</f>
        <v>0</v>
      </c>
      <c r="H3982" s="107">
        <f t="shared" si="526"/>
        <v>0</v>
      </c>
      <c r="I3982" s="143">
        <f t="shared" si="522"/>
        <v>0</v>
      </c>
      <c r="J3982" s="142"/>
      <c r="K3982" s="228"/>
      <c r="L3982" s="7" t="str">
        <f t="shared" si="523"/>
        <v/>
      </c>
      <c r="M3982" s="7" t="str">
        <f t="shared" si="524"/>
        <v/>
      </c>
      <c r="N3982" s="7" t="str">
        <f t="shared" si="520"/>
        <v/>
      </c>
      <c r="O3982" s="144"/>
      <c r="P3982" s="355">
        <v>0</v>
      </c>
      <c r="Q3982" s="362">
        <f>SUM('NOVO HORIZONTE'!I3982)</f>
        <v>0</v>
      </c>
      <c r="R3982" s="363">
        <f t="shared" si="525"/>
        <v>0</v>
      </c>
      <c r="S3982" s="153">
        <f t="shared" si="519"/>
        <v>0</v>
      </c>
      <c r="T3982" s="364"/>
    </row>
    <row r="3983" ht="22.5" hidden="1" spans="1:20">
      <c r="A3983" s="158">
        <v>103847</v>
      </c>
      <c r="B3983" s="100" t="s">
        <v>252</v>
      </c>
      <c r="C3983" s="104" t="s">
        <v>4211</v>
      </c>
      <c r="D3983" s="94" t="s">
        <v>279</v>
      </c>
      <c r="E3983" s="95">
        <v>12.54</v>
      </c>
      <c r="F3983" s="96">
        <f t="shared" si="521"/>
        <v>15.39</v>
      </c>
      <c r="G3983" s="107">
        <f>ROUND(SUM('NOVO HORIZONTE'!G3983),2)</f>
        <v>0</v>
      </c>
      <c r="H3983" s="107">
        <f t="shared" si="526"/>
        <v>0</v>
      </c>
      <c r="I3983" s="143">
        <f t="shared" si="522"/>
        <v>0</v>
      </c>
      <c r="J3983" s="142"/>
      <c r="K3983" s="228"/>
      <c r="L3983" s="7" t="str">
        <f t="shared" si="523"/>
        <v/>
      </c>
      <c r="M3983" s="7" t="str">
        <f t="shared" si="524"/>
        <v/>
      </c>
      <c r="N3983" s="7" t="str">
        <f t="shared" si="520"/>
        <v/>
      </c>
      <c r="O3983" s="144"/>
      <c r="P3983" s="355">
        <v>0</v>
      </c>
      <c r="Q3983" s="362">
        <f>SUM('NOVO HORIZONTE'!I3983)</f>
        <v>0</v>
      </c>
      <c r="R3983" s="363">
        <f t="shared" si="525"/>
        <v>0</v>
      </c>
      <c r="S3983" s="153">
        <f t="shared" si="519"/>
        <v>0</v>
      </c>
      <c r="T3983" s="364"/>
    </row>
    <row r="3984" ht="22.5" hidden="1" spans="1:20">
      <c r="A3984" s="158">
        <v>103848</v>
      </c>
      <c r="B3984" s="100" t="s">
        <v>252</v>
      </c>
      <c r="C3984" s="104" t="s">
        <v>4212</v>
      </c>
      <c r="D3984" s="94" t="s">
        <v>279</v>
      </c>
      <c r="E3984" s="95">
        <v>12.57</v>
      </c>
      <c r="F3984" s="96">
        <f t="shared" si="521"/>
        <v>15.43</v>
      </c>
      <c r="G3984" s="107">
        <f>ROUND(SUM('NOVO HORIZONTE'!G3984),2)</f>
        <v>0</v>
      </c>
      <c r="H3984" s="107">
        <f t="shared" si="526"/>
        <v>0</v>
      </c>
      <c r="I3984" s="143">
        <f t="shared" si="522"/>
        <v>0</v>
      </c>
      <c r="J3984" s="142"/>
      <c r="K3984" s="228"/>
      <c r="L3984" s="7" t="str">
        <f t="shared" si="523"/>
        <v/>
      </c>
      <c r="M3984" s="7" t="str">
        <f t="shared" si="524"/>
        <v/>
      </c>
      <c r="N3984" s="7" t="str">
        <f t="shared" si="520"/>
        <v/>
      </c>
      <c r="O3984" s="144"/>
      <c r="P3984" s="355">
        <v>0</v>
      </c>
      <c r="Q3984" s="362">
        <f>SUM('NOVO HORIZONTE'!I3984)</f>
        <v>0</v>
      </c>
      <c r="R3984" s="363">
        <f t="shared" si="525"/>
        <v>0</v>
      </c>
      <c r="S3984" s="153">
        <f t="shared" si="519"/>
        <v>0</v>
      </c>
      <c r="T3984" s="364"/>
    </row>
    <row r="3985" ht="22.5" hidden="1" spans="1:20">
      <c r="A3985" s="158">
        <v>103849</v>
      </c>
      <c r="B3985" s="100" t="s">
        <v>252</v>
      </c>
      <c r="C3985" s="104" t="s">
        <v>4213</v>
      </c>
      <c r="D3985" s="94" t="s">
        <v>279</v>
      </c>
      <c r="E3985" s="95">
        <v>27.43</v>
      </c>
      <c r="F3985" s="96">
        <f t="shared" si="521"/>
        <v>33.67</v>
      </c>
      <c r="G3985" s="107">
        <f>ROUND(SUM('NOVO HORIZONTE'!G3985),2)</f>
        <v>0</v>
      </c>
      <c r="H3985" s="107">
        <f t="shared" si="526"/>
        <v>0</v>
      </c>
      <c r="I3985" s="143">
        <f t="shared" si="522"/>
        <v>0</v>
      </c>
      <c r="J3985" s="142"/>
      <c r="K3985" s="228"/>
      <c r="L3985" s="7" t="str">
        <f t="shared" si="523"/>
        <v/>
      </c>
      <c r="M3985" s="7" t="str">
        <f t="shared" si="524"/>
        <v/>
      </c>
      <c r="N3985" s="7" t="str">
        <f t="shared" si="520"/>
        <v/>
      </c>
      <c r="O3985" s="144"/>
      <c r="P3985" s="355">
        <v>0</v>
      </c>
      <c r="Q3985" s="362">
        <f>SUM('NOVO HORIZONTE'!I3985)</f>
        <v>0</v>
      </c>
      <c r="R3985" s="363">
        <f t="shared" si="525"/>
        <v>0</v>
      </c>
      <c r="S3985" s="153">
        <f t="shared" si="519"/>
        <v>0</v>
      </c>
      <c r="T3985" s="364"/>
    </row>
    <row r="3986" ht="22.5" hidden="1" spans="1:20">
      <c r="A3986" s="158">
        <v>103850</v>
      </c>
      <c r="B3986" s="100" t="s">
        <v>252</v>
      </c>
      <c r="C3986" s="104" t="s">
        <v>4214</v>
      </c>
      <c r="D3986" s="94" t="s">
        <v>279</v>
      </c>
      <c r="E3986" s="95">
        <v>440.77</v>
      </c>
      <c r="F3986" s="96">
        <f t="shared" si="521"/>
        <v>541</v>
      </c>
      <c r="G3986" s="107">
        <f>ROUND(SUM('NOVO HORIZONTE'!G3986),2)</f>
        <v>0</v>
      </c>
      <c r="H3986" s="107">
        <f t="shared" si="526"/>
        <v>0</v>
      </c>
      <c r="I3986" s="143">
        <f t="shared" si="522"/>
        <v>0</v>
      </c>
      <c r="J3986" s="142"/>
      <c r="K3986" s="228"/>
      <c r="L3986" s="7" t="str">
        <f t="shared" si="523"/>
        <v/>
      </c>
      <c r="M3986" s="7" t="str">
        <f t="shared" si="524"/>
        <v/>
      </c>
      <c r="N3986" s="7" t="str">
        <f t="shared" si="520"/>
        <v/>
      </c>
      <c r="O3986" s="144"/>
      <c r="P3986" s="355">
        <v>0</v>
      </c>
      <c r="Q3986" s="362">
        <f>SUM('NOVO HORIZONTE'!I3986)</f>
        <v>0</v>
      </c>
      <c r="R3986" s="363">
        <f t="shared" si="525"/>
        <v>0</v>
      </c>
      <c r="S3986" s="153">
        <f t="shared" si="519"/>
        <v>0</v>
      </c>
      <c r="T3986" s="364"/>
    </row>
    <row r="3987" ht="22.5" hidden="1" spans="1:20">
      <c r="A3987" s="158">
        <v>103851</v>
      </c>
      <c r="B3987" s="100" t="s">
        <v>252</v>
      </c>
      <c r="C3987" s="104" t="s">
        <v>4215</v>
      </c>
      <c r="D3987" s="94" t="s">
        <v>279</v>
      </c>
      <c r="E3987" s="95">
        <v>20.45</v>
      </c>
      <c r="F3987" s="96">
        <f t="shared" si="521"/>
        <v>25.1</v>
      </c>
      <c r="G3987" s="107">
        <f>ROUND(SUM('NOVO HORIZONTE'!G3987),2)</f>
        <v>0</v>
      </c>
      <c r="H3987" s="107">
        <f t="shared" si="526"/>
        <v>0</v>
      </c>
      <c r="I3987" s="143">
        <f t="shared" si="522"/>
        <v>0</v>
      </c>
      <c r="J3987" s="142"/>
      <c r="K3987" s="228"/>
      <c r="L3987" s="7" t="str">
        <f t="shared" si="523"/>
        <v/>
      </c>
      <c r="M3987" s="7" t="str">
        <f t="shared" si="524"/>
        <v/>
      </c>
      <c r="N3987" s="7" t="str">
        <f t="shared" si="520"/>
        <v/>
      </c>
      <c r="O3987" s="144"/>
      <c r="P3987" s="355">
        <v>0</v>
      </c>
      <c r="Q3987" s="362">
        <f>SUM('NOVO HORIZONTE'!I3987)</f>
        <v>0</v>
      </c>
      <c r="R3987" s="363">
        <f t="shared" si="525"/>
        <v>0</v>
      </c>
      <c r="S3987" s="153">
        <f t="shared" si="519"/>
        <v>0</v>
      </c>
      <c r="T3987" s="364"/>
    </row>
    <row r="3988" ht="22.5" hidden="1" spans="1:20">
      <c r="A3988" s="158">
        <v>103852</v>
      </c>
      <c r="B3988" s="100" t="s">
        <v>252</v>
      </c>
      <c r="C3988" s="104" t="s">
        <v>4216</v>
      </c>
      <c r="D3988" s="94" t="s">
        <v>279</v>
      </c>
      <c r="E3988" s="95">
        <v>18.68</v>
      </c>
      <c r="F3988" s="96">
        <f t="shared" si="521"/>
        <v>22.93</v>
      </c>
      <c r="G3988" s="107">
        <f>ROUND(SUM('NOVO HORIZONTE'!G3988),2)</f>
        <v>0</v>
      </c>
      <c r="H3988" s="107">
        <f t="shared" si="526"/>
        <v>0</v>
      </c>
      <c r="I3988" s="143">
        <f t="shared" si="522"/>
        <v>0</v>
      </c>
      <c r="J3988" s="142"/>
      <c r="K3988" s="228"/>
      <c r="L3988" s="7" t="str">
        <f t="shared" si="523"/>
        <v/>
      </c>
      <c r="M3988" s="7" t="str">
        <f t="shared" si="524"/>
        <v/>
      </c>
      <c r="N3988" s="7" t="str">
        <f t="shared" si="520"/>
        <v/>
      </c>
      <c r="O3988" s="144"/>
      <c r="P3988" s="355">
        <v>0</v>
      </c>
      <c r="Q3988" s="362">
        <f>SUM('NOVO HORIZONTE'!I3988)</f>
        <v>0</v>
      </c>
      <c r="R3988" s="363">
        <f t="shared" si="525"/>
        <v>0</v>
      </c>
      <c r="S3988" s="153">
        <f t="shared" si="519"/>
        <v>0</v>
      </c>
      <c r="T3988" s="364"/>
    </row>
    <row r="3989" ht="22.5" hidden="1" spans="1:20">
      <c r="A3989" s="158">
        <v>103853</v>
      </c>
      <c r="B3989" s="100" t="s">
        <v>252</v>
      </c>
      <c r="C3989" s="104" t="s">
        <v>4217</v>
      </c>
      <c r="D3989" s="94" t="s">
        <v>279</v>
      </c>
      <c r="E3989" s="95">
        <v>19.96</v>
      </c>
      <c r="F3989" s="96">
        <f t="shared" si="521"/>
        <v>24.5</v>
      </c>
      <c r="G3989" s="107">
        <f>ROUND(SUM('NOVO HORIZONTE'!G3989),2)</f>
        <v>0</v>
      </c>
      <c r="H3989" s="107">
        <f t="shared" si="526"/>
        <v>0</v>
      </c>
      <c r="I3989" s="143">
        <f t="shared" si="522"/>
        <v>0</v>
      </c>
      <c r="J3989" s="142"/>
      <c r="K3989" s="228"/>
      <c r="L3989" s="7" t="str">
        <f t="shared" si="523"/>
        <v/>
      </c>
      <c r="M3989" s="7" t="str">
        <f t="shared" si="524"/>
        <v/>
      </c>
      <c r="N3989" s="7" t="str">
        <f t="shared" si="520"/>
        <v/>
      </c>
      <c r="O3989" s="144"/>
      <c r="P3989" s="355">
        <v>0</v>
      </c>
      <c r="Q3989" s="362">
        <f>SUM('NOVO HORIZONTE'!I3989)</f>
        <v>0</v>
      </c>
      <c r="R3989" s="363">
        <f t="shared" si="525"/>
        <v>0</v>
      </c>
      <c r="S3989" s="153">
        <f t="shared" si="519"/>
        <v>0</v>
      </c>
      <c r="T3989" s="364"/>
    </row>
    <row r="3990" ht="22.5" hidden="1" spans="1:20">
      <c r="A3990" s="158">
        <v>103854</v>
      </c>
      <c r="B3990" s="100" t="s">
        <v>252</v>
      </c>
      <c r="C3990" s="104" t="s">
        <v>4218</v>
      </c>
      <c r="D3990" s="94" t="s">
        <v>279</v>
      </c>
      <c r="E3990" s="95">
        <v>513.29</v>
      </c>
      <c r="F3990" s="96">
        <f t="shared" si="521"/>
        <v>630.01</v>
      </c>
      <c r="G3990" s="107">
        <f>ROUND(SUM('NOVO HORIZONTE'!G3990),2)</f>
        <v>0</v>
      </c>
      <c r="H3990" s="107">
        <f t="shared" si="526"/>
        <v>0</v>
      </c>
      <c r="I3990" s="143">
        <f t="shared" si="522"/>
        <v>0</v>
      </c>
      <c r="J3990" s="142"/>
      <c r="K3990" s="228"/>
      <c r="L3990" s="7" t="str">
        <f t="shared" si="523"/>
        <v/>
      </c>
      <c r="M3990" s="7" t="str">
        <f t="shared" si="524"/>
        <v/>
      </c>
      <c r="N3990" s="7" t="str">
        <f t="shared" si="520"/>
        <v/>
      </c>
      <c r="O3990" s="144"/>
      <c r="P3990" s="355">
        <v>0</v>
      </c>
      <c r="Q3990" s="362">
        <f>SUM('NOVO HORIZONTE'!I3990)</f>
        <v>0</v>
      </c>
      <c r="R3990" s="363">
        <f t="shared" si="525"/>
        <v>0</v>
      </c>
      <c r="S3990" s="153">
        <f t="shared" si="519"/>
        <v>0</v>
      </c>
      <c r="T3990" s="364"/>
    </row>
    <row r="3991" ht="22.5" hidden="1" spans="1:20">
      <c r="A3991" s="158">
        <v>103855</v>
      </c>
      <c r="B3991" s="100" t="s">
        <v>252</v>
      </c>
      <c r="C3991" s="104" t="s">
        <v>4219</v>
      </c>
      <c r="D3991" s="94" t="s">
        <v>279</v>
      </c>
      <c r="E3991" s="95">
        <v>52.63</v>
      </c>
      <c r="F3991" s="96">
        <f t="shared" si="521"/>
        <v>64.6</v>
      </c>
      <c r="G3991" s="107">
        <f>ROUND(SUM('NOVO HORIZONTE'!G3991),2)</f>
        <v>0</v>
      </c>
      <c r="H3991" s="107">
        <f t="shared" si="526"/>
        <v>0</v>
      </c>
      <c r="I3991" s="143">
        <f t="shared" si="522"/>
        <v>0</v>
      </c>
      <c r="J3991" s="142"/>
      <c r="K3991" s="228"/>
      <c r="L3991" s="7" t="str">
        <f t="shared" si="523"/>
        <v/>
      </c>
      <c r="M3991" s="7" t="str">
        <f t="shared" si="524"/>
        <v/>
      </c>
      <c r="N3991" s="7" t="str">
        <f t="shared" si="520"/>
        <v/>
      </c>
      <c r="O3991" s="144"/>
      <c r="P3991" s="355">
        <v>0</v>
      </c>
      <c r="Q3991" s="362">
        <f>SUM('NOVO HORIZONTE'!I3991)</f>
        <v>0</v>
      </c>
      <c r="R3991" s="363">
        <f t="shared" si="525"/>
        <v>0</v>
      </c>
      <c r="S3991" s="153">
        <f t="shared" si="519"/>
        <v>0</v>
      </c>
      <c r="T3991" s="364"/>
    </row>
    <row r="3992" ht="22.5" hidden="1" spans="1:20">
      <c r="A3992" s="158">
        <v>103856</v>
      </c>
      <c r="B3992" s="100" t="s">
        <v>252</v>
      </c>
      <c r="C3992" s="104" t="s">
        <v>4220</v>
      </c>
      <c r="D3992" s="94" t="s">
        <v>279</v>
      </c>
      <c r="E3992" s="95">
        <v>17.38</v>
      </c>
      <c r="F3992" s="96">
        <f t="shared" si="521"/>
        <v>21.33</v>
      </c>
      <c r="G3992" s="107">
        <f>ROUND(SUM('NOVO HORIZONTE'!G3992),2)</f>
        <v>0</v>
      </c>
      <c r="H3992" s="107">
        <f t="shared" si="526"/>
        <v>0</v>
      </c>
      <c r="I3992" s="143">
        <f t="shared" si="522"/>
        <v>0</v>
      </c>
      <c r="J3992" s="142"/>
      <c r="K3992" s="228"/>
      <c r="L3992" s="7" t="str">
        <f t="shared" si="523"/>
        <v/>
      </c>
      <c r="M3992" s="7" t="str">
        <f t="shared" si="524"/>
        <v/>
      </c>
      <c r="N3992" s="7" t="str">
        <f t="shared" si="520"/>
        <v/>
      </c>
      <c r="O3992" s="144"/>
      <c r="P3992" s="355">
        <v>0</v>
      </c>
      <c r="Q3992" s="362">
        <f>SUM('NOVO HORIZONTE'!I3992)</f>
        <v>0</v>
      </c>
      <c r="R3992" s="363">
        <f t="shared" si="525"/>
        <v>0</v>
      </c>
      <c r="S3992" s="153">
        <f t="shared" si="519"/>
        <v>0</v>
      </c>
      <c r="T3992" s="364"/>
    </row>
    <row r="3993" ht="22.5" hidden="1" spans="1:20">
      <c r="A3993" s="158">
        <v>103857</v>
      </c>
      <c r="B3993" s="100" t="s">
        <v>252</v>
      </c>
      <c r="C3993" s="104" t="s">
        <v>4221</v>
      </c>
      <c r="D3993" s="94" t="s">
        <v>279</v>
      </c>
      <c r="E3993" s="95">
        <v>22.44</v>
      </c>
      <c r="F3993" s="96">
        <f t="shared" si="521"/>
        <v>27.54</v>
      </c>
      <c r="G3993" s="107">
        <f>ROUND(SUM('NOVO HORIZONTE'!G3993),2)</f>
        <v>0</v>
      </c>
      <c r="H3993" s="107">
        <f t="shared" si="526"/>
        <v>0</v>
      </c>
      <c r="I3993" s="143">
        <f t="shared" si="522"/>
        <v>0</v>
      </c>
      <c r="J3993" s="142"/>
      <c r="K3993" s="228"/>
      <c r="L3993" s="7" t="str">
        <f t="shared" si="523"/>
        <v/>
      </c>
      <c r="M3993" s="7" t="str">
        <f t="shared" si="524"/>
        <v/>
      </c>
      <c r="N3993" s="7" t="str">
        <f t="shared" si="520"/>
        <v/>
      </c>
      <c r="O3993" s="144"/>
      <c r="P3993" s="355">
        <v>0</v>
      </c>
      <c r="Q3993" s="362">
        <f>SUM('NOVO HORIZONTE'!I3993)</f>
        <v>0</v>
      </c>
      <c r="R3993" s="363">
        <f t="shared" si="525"/>
        <v>0</v>
      </c>
      <c r="S3993" s="153">
        <f t="shared" ref="S3993:S4056" si="527">IF(R3993=0,0,IF(R3993&gt;0,"c","b"))</f>
        <v>0</v>
      </c>
      <c r="T3993" s="364"/>
    </row>
    <row r="3994" ht="22.5" hidden="1" spans="1:20">
      <c r="A3994" s="158">
        <v>103858</v>
      </c>
      <c r="B3994" s="100" t="s">
        <v>252</v>
      </c>
      <c r="C3994" s="104" t="s">
        <v>4222</v>
      </c>
      <c r="D3994" s="94" t="s">
        <v>279</v>
      </c>
      <c r="E3994" s="95">
        <v>26.85</v>
      </c>
      <c r="F3994" s="96">
        <f t="shared" si="521"/>
        <v>32.96</v>
      </c>
      <c r="G3994" s="107">
        <f>ROUND(SUM('NOVO HORIZONTE'!G3994),2)</f>
        <v>0</v>
      </c>
      <c r="H3994" s="107">
        <f t="shared" si="526"/>
        <v>0</v>
      </c>
      <c r="I3994" s="143">
        <f t="shared" si="522"/>
        <v>0</v>
      </c>
      <c r="J3994" s="142"/>
      <c r="K3994" s="228"/>
      <c r="L3994" s="7" t="str">
        <f t="shared" si="523"/>
        <v/>
      </c>
      <c r="M3994" s="7" t="str">
        <f t="shared" si="524"/>
        <v/>
      </c>
      <c r="N3994" s="7" t="str">
        <f t="shared" si="520"/>
        <v/>
      </c>
      <c r="O3994" s="144"/>
      <c r="P3994" s="355">
        <v>0</v>
      </c>
      <c r="Q3994" s="362">
        <f>SUM('NOVO HORIZONTE'!I3994)</f>
        <v>0</v>
      </c>
      <c r="R3994" s="363">
        <f t="shared" si="525"/>
        <v>0</v>
      </c>
      <c r="S3994" s="153">
        <f t="shared" si="527"/>
        <v>0</v>
      </c>
      <c r="T3994" s="364"/>
    </row>
    <row r="3995" ht="22.5" hidden="1" spans="1:20">
      <c r="A3995" s="158">
        <v>103859</v>
      </c>
      <c r="B3995" s="100" t="s">
        <v>252</v>
      </c>
      <c r="C3995" s="104" t="s">
        <v>4223</v>
      </c>
      <c r="D3995" s="94" t="s">
        <v>279</v>
      </c>
      <c r="E3995" s="95">
        <v>27.08</v>
      </c>
      <c r="F3995" s="96">
        <f t="shared" si="521"/>
        <v>33.24</v>
      </c>
      <c r="G3995" s="107">
        <f>ROUND(SUM('NOVO HORIZONTE'!G3995),2)</f>
        <v>0</v>
      </c>
      <c r="H3995" s="107">
        <f t="shared" si="526"/>
        <v>0</v>
      </c>
      <c r="I3995" s="143">
        <f t="shared" si="522"/>
        <v>0</v>
      </c>
      <c r="J3995" s="142"/>
      <c r="K3995" s="228"/>
      <c r="L3995" s="7" t="str">
        <f t="shared" si="523"/>
        <v/>
      </c>
      <c r="M3995" s="7" t="str">
        <f t="shared" si="524"/>
        <v/>
      </c>
      <c r="N3995" s="7" t="str">
        <f t="shared" si="520"/>
        <v/>
      </c>
      <c r="O3995" s="144"/>
      <c r="P3995" s="355">
        <v>0</v>
      </c>
      <c r="Q3995" s="362">
        <f>SUM('NOVO HORIZONTE'!I3995)</f>
        <v>0</v>
      </c>
      <c r="R3995" s="363">
        <f t="shared" si="525"/>
        <v>0</v>
      </c>
      <c r="S3995" s="153">
        <f t="shared" si="527"/>
        <v>0</v>
      </c>
      <c r="T3995" s="364"/>
    </row>
    <row r="3996" ht="22.5" hidden="1" spans="1:20">
      <c r="A3996" s="158">
        <v>103860</v>
      </c>
      <c r="B3996" s="100" t="s">
        <v>252</v>
      </c>
      <c r="C3996" s="104" t="s">
        <v>4224</v>
      </c>
      <c r="D3996" s="94" t="s">
        <v>279</v>
      </c>
      <c r="E3996" s="95">
        <v>27.08</v>
      </c>
      <c r="F3996" s="96">
        <f t="shared" si="521"/>
        <v>33.24</v>
      </c>
      <c r="G3996" s="107">
        <f>ROUND(SUM('NOVO HORIZONTE'!G3996),2)</f>
        <v>0</v>
      </c>
      <c r="H3996" s="107">
        <f t="shared" si="526"/>
        <v>0</v>
      </c>
      <c r="I3996" s="143">
        <f t="shared" si="522"/>
        <v>0</v>
      </c>
      <c r="J3996" s="142"/>
      <c r="K3996" s="228"/>
      <c r="L3996" s="7" t="str">
        <f t="shared" si="523"/>
        <v/>
      </c>
      <c r="M3996" s="7" t="str">
        <f t="shared" si="524"/>
        <v/>
      </c>
      <c r="N3996" s="7" t="str">
        <f t="shared" si="520"/>
        <v/>
      </c>
      <c r="O3996" s="144"/>
      <c r="P3996" s="355">
        <v>0</v>
      </c>
      <c r="Q3996" s="362">
        <f>SUM('NOVO HORIZONTE'!I3996)</f>
        <v>0</v>
      </c>
      <c r="R3996" s="363">
        <f t="shared" si="525"/>
        <v>0</v>
      </c>
      <c r="S3996" s="153">
        <f t="shared" si="527"/>
        <v>0</v>
      </c>
      <c r="T3996" s="364"/>
    </row>
    <row r="3997" ht="22.5" hidden="1" spans="1:20">
      <c r="A3997" s="158">
        <v>103861</v>
      </c>
      <c r="B3997" s="100" t="s">
        <v>252</v>
      </c>
      <c r="C3997" s="104" t="s">
        <v>4225</v>
      </c>
      <c r="D3997" s="94" t="s">
        <v>279</v>
      </c>
      <c r="E3997" s="95">
        <v>87.15</v>
      </c>
      <c r="F3997" s="96">
        <f t="shared" si="521"/>
        <v>106.97</v>
      </c>
      <c r="G3997" s="107">
        <f>ROUND(SUM('NOVO HORIZONTE'!G3997),2)</f>
        <v>0</v>
      </c>
      <c r="H3997" s="107">
        <f t="shared" si="526"/>
        <v>0</v>
      </c>
      <c r="I3997" s="143">
        <f t="shared" si="522"/>
        <v>0</v>
      </c>
      <c r="J3997" s="142"/>
      <c r="K3997" s="228"/>
      <c r="L3997" s="7" t="str">
        <f t="shared" si="523"/>
        <v/>
      </c>
      <c r="M3997" s="7" t="str">
        <f t="shared" si="524"/>
        <v/>
      </c>
      <c r="N3997" s="7" t="str">
        <f t="shared" si="520"/>
        <v/>
      </c>
      <c r="O3997" s="144"/>
      <c r="P3997" s="355">
        <v>0</v>
      </c>
      <c r="Q3997" s="362">
        <f>SUM('NOVO HORIZONTE'!I3997)</f>
        <v>0</v>
      </c>
      <c r="R3997" s="363">
        <f t="shared" si="525"/>
        <v>0</v>
      </c>
      <c r="S3997" s="153">
        <f t="shared" si="527"/>
        <v>0</v>
      </c>
      <c r="T3997" s="364"/>
    </row>
    <row r="3998" ht="22.5" hidden="1" spans="1:20">
      <c r="A3998" s="158">
        <v>103862</v>
      </c>
      <c r="B3998" s="100" t="s">
        <v>252</v>
      </c>
      <c r="C3998" s="104" t="s">
        <v>4226</v>
      </c>
      <c r="D3998" s="94" t="s">
        <v>279</v>
      </c>
      <c r="E3998" s="95">
        <v>565.49</v>
      </c>
      <c r="F3998" s="96">
        <f t="shared" si="521"/>
        <v>694.08</v>
      </c>
      <c r="G3998" s="107">
        <f>ROUND(SUM('NOVO HORIZONTE'!G3998),2)</f>
        <v>0</v>
      </c>
      <c r="H3998" s="107">
        <f t="shared" si="526"/>
        <v>0</v>
      </c>
      <c r="I3998" s="143">
        <f t="shared" si="522"/>
        <v>0</v>
      </c>
      <c r="J3998" s="142"/>
      <c r="K3998" s="228"/>
      <c r="L3998" s="7" t="str">
        <f t="shared" si="523"/>
        <v/>
      </c>
      <c r="M3998" s="7" t="str">
        <f t="shared" si="524"/>
        <v/>
      </c>
      <c r="N3998" s="7" t="str">
        <f t="shared" si="520"/>
        <v/>
      </c>
      <c r="O3998" s="144"/>
      <c r="P3998" s="355">
        <v>0</v>
      </c>
      <c r="Q3998" s="362">
        <f>SUM('NOVO HORIZONTE'!I3998)</f>
        <v>0</v>
      </c>
      <c r="R3998" s="363">
        <f t="shared" si="525"/>
        <v>0</v>
      </c>
      <c r="S3998" s="153">
        <f t="shared" si="527"/>
        <v>0</v>
      </c>
      <c r="T3998" s="364"/>
    </row>
    <row r="3999" ht="22.5" hidden="1" spans="1:20">
      <c r="A3999" s="158">
        <v>103863</v>
      </c>
      <c r="B3999" s="100" t="s">
        <v>252</v>
      </c>
      <c r="C3999" s="104" t="s">
        <v>4227</v>
      </c>
      <c r="D3999" s="94" t="s">
        <v>279</v>
      </c>
      <c r="E3999" s="95">
        <v>34.16</v>
      </c>
      <c r="F3999" s="96">
        <f t="shared" si="521"/>
        <v>41.93</v>
      </c>
      <c r="G3999" s="107">
        <f>ROUND(SUM('NOVO HORIZONTE'!G3999),2)</f>
        <v>0</v>
      </c>
      <c r="H3999" s="107">
        <f t="shared" si="526"/>
        <v>0</v>
      </c>
      <c r="I3999" s="143">
        <f t="shared" si="522"/>
        <v>0</v>
      </c>
      <c r="J3999" s="142"/>
      <c r="K3999" s="228"/>
      <c r="L3999" s="7" t="str">
        <f t="shared" si="523"/>
        <v/>
      </c>
      <c r="M3999" s="7" t="str">
        <f t="shared" si="524"/>
        <v/>
      </c>
      <c r="N3999" s="7" t="str">
        <f t="shared" si="520"/>
        <v/>
      </c>
      <c r="O3999" s="144"/>
      <c r="P3999" s="355">
        <v>0</v>
      </c>
      <c r="Q3999" s="362">
        <f>SUM('NOVO HORIZONTE'!I3999)</f>
        <v>0</v>
      </c>
      <c r="R3999" s="363">
        <f t="shared" si="525"/>
        <v>0</v>
      </c>
      <c r="S3999" s="153">
        <f t="shared" si="527"/>
        <v>0</v>
      </c>
      <c r="T3999" s="364"/>
    </row>
    <row r="4000" ht="22.5" hidden="1" spans="1:20">
      <c r="A4000" s="158">
        <v>103864</v>
      </c>
      <c r="B4000" s="100" t="s">
        <v>252</v>
      </c>
      <c r="C4000" s="104" t="s">
        <v>4228</v>
      </c>
      <c r="D4000" s="94" t="s">
        <v>279</v>
      </c>
      <c r="E4000" s="95">
        <v>23.57</v>
      </c>
      <c r="F4000" s="96">
        <f t="shared" si="521"/>
        <v>28.93</v>
      </c>
      <c r="G4000" s="107">
        <f>ROUND(SUM('NOVO HORIZONTE'!G4000),2)</f>
        <v>0</v>
      </c>
      <c r="H4000" s="107">
        <f t="shared" si="526"/>
        <v>0</v>
      </c>
      <c r="I4000" s="143">
        <f t="shared" si="522"/>
        <v>0</v>
      </c>
      <c r="J4000" s="142"/>
      <c r="K4000" s="228"/>
      <c r="L4000" s="7" t="str">
        <f t="shared" si="523"/>
        <v/>
      </c>
      <c r="M4000" s="7" t="str">
        <f t="shared" si="524"/>
        <v/>
      </c>
      <c r="N4000" s="7" t="str">
        <f t="shared" si="520"/>
        <v/>
      </c>
      <c r="O4000" s="144"/>
      <c r="P4000" s="355">
        <v>0</v>
      </c>
      <c r="Q4000" s="362">
        <f>SUM('NOVO HORIZONTE'!I4000)</f>
        <v>0</v>
      </c>
      <c r="R4000" s="363">
        <f t="shared" si="525"/>
        <v>0</v>
      </c>
      <c r="S4000" s="153">
        <f t="shared" si="527"/>
        <v>0</v>
      </c>
      <c r="T4000" s="364"/>
    </row>
    <row r="4001" ht="22.5" hidden="1" spans="1:20">
      <c r="A4001" s="158">
        <v>103865</v>
      </c>
      <c r="B4001" s="100" t="s">
        <v>252</v>
      </c>
      <c r="C4001" s="104" t="s">
        <v>4229</v>
      </c>
      <c r="D4001" s="94" t="s">
        <v>279</v>
      </c>
      <c r="E4001" s="95">
        <v>25.84</v>
      </c>
      <c r="F4001" s="96">
        <f t="shared" si="521"/>
        <v>31.72</v>
      </c>
      <c r="G4001" s="107">
        <f>ROUND(SUM('NOVO HORIZONTE'!G4001),2)</f>
        <v>0</v>
      </c>
      <c r="H4001" s="107">
        <f t="shared" si="526"/>
        <v>0</v>
      </c>
      <c r="I4001" s="143">
        <f t="shared" si="522"/>
        <v>0</v>
      </c>
      <c r="J4001" s="142"/>
      <c r="K4001" s="228"/>
      <c r="L4001" s="7" t="str">
        <f t="shared" si="523"/>
        <v/>
      </c>
      <c r="M4001" s="7" t="str">
        <f t="shared" si="524"/>
        <v/>
      </c>
      <c r="N4001" s="7" t="str">
        <f t="shared" si="520"/>
        <v/>
      </c>
      <c r="O4001" s="144"/>
      <c r="P4001" s="355">
        <v>0</v>
      </c>
      <c r="Q4001" s="362">
        <f>SUM('NOVO HORIZONTE'!I4001)</f>
        <v>0</v>
      </c>
      <c r="R4001" s="363">
        <f t="shared" si="525"/>
        <v>0</v>
      </c>
      <c r="S4001" s="153">
        <f t="shared" si="527"/>
        <v>0</v>
      </c>
      <c r="T4001" s="364"/>
    </row>
    <row r="4002" ht="22.5" hidden="1" spans="1:20">
      <c r="A4002" s="158">
        <v>103866</v>
      </c>
      <c r="B4002" s="100" t="s">
        <v>252</v>
      </c>
      <c r="C4002" s="104" t="s">
        <v>4230</v>
      </c>
      <c r="D4002" s="94" t="s">
        <v>279</v>
      </c>
      <c r="E4002" s="95">
        <v>40.36</v>
      </c>
      <c r="F4002" s="96">
        <f t="shared" si="521"/>
        <v>49.54</v>
      </c>
      <c r="G4002" s="107">
        <f>ROUND(SUM('NOVO HORIZONTE'!G4002),2)</f>
        <v>0</v>
      </c>
      <c r="H4002" s="107">
        <f t="shared" si="526"/>
        <v>0</v>
      </c>
      <c r="I4002" s="143">
        <f t="shared" si="522"/>
        <v>0</v>
      </c>
      <c r="J4002" s="142"/>
      <c r="K4002" s="228"/>
      <c r="L4002" s="7" t="str">
        <f t="shared" si="523"/>
        <v/>
      </c>
      <c r="M4002" s="7" t="str">
        <f t="shared" si="524"/>
        <v/>
      </c>
      <c r="N4002" s="7" t="str">
        <f t="shared" si="520"/>
        <v/>
      </c>
      <c r="O4002" s="144"/>
      <c r="P4002" s="355">
        <v>0</v>
      </c>
      <c r="Q4002" s="362">
        <f>SUM('NOVO HORIZONTE'!I4002)</f>
        <v>0</v>
      </c>
      <c r="R4002" s="363">
        <f t="shared" si="525"/>
        <v>0</v>
      </c>
      <c r="S4002" s="153">
        <f t="shared" si="527"/>
        <v>0</v>
      </c>
      <c r="T4002" s="364"/>
    </row>
    <row r="4003" ht="22.5" hidden="1" spans="1:20">
      <c r="A4003" s="158">
        <v>103867</v>
      </c>
      <c r="B4003" s="100" t="s">
        <v>252</v>
      </c>
      <c r="C4003" s="104" t="s">
        <v>4231</v>
      </c>
      <c r="D4003" s="94" t="s">
        <v>279</v>
      </c>
      <c r="E4003" s="95">
        <v>55.5</v>
      </c>
      <c r="F4003" s="96">
        <f t="shared" si="521"/>
        <v>68.12</v>
      </c>
      <c r="G4003" s="107">
        <f>ROUND(SUM('NOVO HORIZONTE'!G4003),2)</f>
        <v>0</v>
      </c>
      <c r="H4003" s="107">
        <f t="shared" si="526"/>
        <v>0</v>
      </c>
      <c r="I4003" s="143">
        <f t="shared" si="522"/>
        <v>0</v>
      </c>
      <c r="J4003" s="142"/>
      <c r="K4003" s="228"/>
      <c r="L4003" s="7" t="str">
        <f t="shared" si="523"/>
        <v/>
      </c>
      <c r="M4003" s="7" t="str">
        <f t="shared" si="524"/>
        <v/>
      </c>
      <c r="N4003" s="7" t="str">
        <f t="shared" si="520"/>
        <v/>
      </c>
      <c r="O4003" s="144"/>
      <c r="P4003" s="355">
        <v>0</v>
      </c>
      <c r="Q4003" s="362">
        <f>SUM('NOVO HORIZONTE'!I4003)</f>
        <v>0</v>
      </c>
      <c r="R4003" s="363">
        <f t="shared" si="525"/>
        <v>0</v>
      </c>
      <c r="S4003" s="153">
        <f t="shared" si="527"/>
        <v>0</v>
      </c>
      <c r="T4003" s="364"/>
    </row>
    <row r="4004" ht="22.5" hidden="1" spans="1:20">
      <c r="A4004" s="158">
        <v>103874</v>
      </c>
      <c r="B4004" s="100" t="s">
        <v>252</v>
      </c>
      <c r="C4004" s="104" t="s">
        <v>4232</v>
      </c>
      <c r="D4004" s="94" t="s">
        <v>279</v>
      </c>
      <c r="E4004" s="95">
        <v>20.07</v>
      </c>
      <c r="F4004" s="96">
        <f t="shared" si="521"/>
        <v>24.63</v>
      </c>
      <c r="G4004" s="107">
        <f>ROUND(SUM('NOVO HORIZONTE'!G4004),2)</f>
        <v>0</v>
      </c>
      <c r="H4004" s="107">
        <f t="shared" si="526"/>
        <v>0</v>
      </c>
      <c r="I4004" s="143">
        <f t="shared" si="522"/>
        <v>0</v>
      </c>
      <c r="J4004" s="142"/>
      <c r="K4004" s="228"/>
      <c r="L4004" s="7" t="str">
        <f t="shared" si="523"/>
        <v/>
      </c>
      <c r="M4004" s="7" t="str">
        <f t="shared" si="524"/>
        <v/>
      </c>
      <c r="N4004" s="7" t="str">
        <f t="shared" si="520"/>
        <v/>
      </c>
      <c r="O4004" s="144"/>
      <c r="P4004" s="355">
        <v>0</v>
      </c>
      <c r="Q4004" s="362">
        <f>SUM('NOVO HORIZONTE'!I4004)</f>
        <v>0</v>
      </c>
      <c r="R4004" s="363">
        <f t="shared" si="525"/>
        <v>0</v>
      </c>
      <c r="S4004" s="153">
        <f t="shared" si="527"/>
        <v>0</v>
      </c>
      <c r="T4004" s="364"/>
    </row>
    <row r="4005" ht="22.5" hidden="1" spans="1:20">
      <c r="A4005" s="158">
        <v>103875</v>
      </c>
      <c r="B4005" s="100" t="s">
        <v>252</v>
      </c>
      <c r="C4005" s="104" t="s">
        <v>4233</v>
      </c>
      <c r="D4005" s="94" t="s">
        <v>279</v>
      </c>
      <c r="E4005" s="95">
        <v>20.04</v>
      </c>
      <c r="F4005" s="96">
        <f t="shared" si="521"/>
        <v>24.6</v>
      </c>
      <c r="G4005" s="107">
        <f>ROUND(SUM('NOVO HORIZONTE'!G4005),2)</f>
        <v>0</v>
      </c>
      <c r="H4005" s="107">
        <f t="shared" si="526"/>
        <v>0</v>
      </c>
      <c r="I4005" s="143">
        <f t="shared" si="522"/>
        <v>0</v>
      </c>
      <c r="J4005" s="142"/>
      <c r="K4005" s="228"/>
      <c r="L4005" s="7" t="str">
        <f t="shared" si="523"/>
        <v/>
      </c>
      <c r="M4005" s="7" t="str">
        <f t="shared" si="524"/>
        <v/>
      </c>
      <c r="N4005" s="7" t="str">
        <f t="shared" si="520"/>
        <v/>
      </c>
      <c r="O4005" s="144"/>
      <c r="P4005" s="355">
        <v>0</v>
      </c>
      <c r="Q4005" s="362">
        <f>SUM('NOVO HORIZONTE'!I4005)</f>
        <v>0</v>
      </c>
      <c r="R4005" s="363">
        <f t="shared" si="525"/>
        <v>0</v>
      </c>
      <c r="S4005" s="153">
        <f t="shared" si="527"/>
        <v>0</v>
      </c>
      <c r="T4005" s="364"/>
    </row>
    <row r="4006" ht="33.75" hidden="1" spans="1:20">
      <c r="A4006" s="158">
        <v>103876</v>
      </c>
      <c r="B4006" s="100" t="s">
        <v>252</v>
      </c>
      <c r="C4006" s="104" t="s">
        <v>4234</v>
      </c>
      <c r="D4006" s="94" t="s">
        <v>279</v>
      </c>
      <c r="E4006" s="95">
        <v>23.02</v>
      </c>
      <c r="F4006" s="96">
        <f t="shared" si="521"/>
        <v>28.25</v>
      </c>
      <c r="G4006" s="107">
        <f>ROUND(SUM('NOVO HORIZONTE'!G4006),2)</f>
        <v>0</v>
      </c>
      <c r="H4006" s="107">
        <f t="shared" si="526"/>
        <v>0</v>
      </c>
      <c r="I4006" s="143">
        <f t="shared" si="522"/>
        <v>0</v>
      </c>
      <c r="J4006" s="142"/>
      <c r="K4006" s="228"/>
      <c r="L4006" s="7" t="str">
        <f t="shared" si="523"/>
        <v/>
      </c>
      <c r="M4006" s="7" t="str">
        <f t="shared" si="524"/>
        <v/>
      </c>
      <c r="N4006" s="7" t="str">
        <f t="shared" si="520"/>
        <v/>
      </c>
      <c r="O4006" s="144"/>
      <c r="P4006" s="355">
        <v>0</v>
      </c>
      <c r="Q4006" s="362">
        <f>SUM('NOVO HORIZONTE'!I4006)</f>
        <v>0</v>
      </c>
      <c r="R4006" s="363">
        <f t="shared" si="525"/>
        <v>0</v>
      </c>
      <c r="S4006" s="153">
        <f t="shared" si="527"/>
        <v>0</v>
      </c>
      <c r="T4006" s="364"/>
    </row>
    <row r="4007" ht="22.5" hidden="1" spans="1:20">
      <c r="A4007" s="158">
        <v>103877</v>
      </c>
      <c r="B4007" s="100" t="s">
        <v>252</v>
      </c>
      <c r="C4007" s="104" t="s">
        <v>4235</v>
      </c>
      <c r="D4007" s="94" t="s">
        <v>279</v>
      </c>
      <c r="E4007" s="95">
        <v>29.54</v>
      </c>
      <c r="F4007" s="96">
        <f t="shared" si="521"/>
        <v>36.26</v>
      </c>
      <c r="G4007" s="107">
        <f>ROUND(SUM('NOVO HORIZONTE'!G4007),2)</f>
        <v>0</v>
      </c>
      <c r="H4007" s="107">
        <f t="shared" si="526"/>
        <v>0</v>
      </c>
      <c r="I4007" s="143">
        <f t="shared" si="522"/>
        <v>0</v>
      </c>
      <c r="J4007" s="142"/>
      <c r="K4007" s="228"/>
      <c r="L4007" s="7" t="str">
        <f t="shared" si="523"/>
        <v/>
      </c>
      <c r="M4007" s="7" t="str">
        <f t="shared" si="524"/>
        <v/>
      </c>
      <c r="N4007" s="7" t="str">
        <f t="shared" si="520"/>
        <v/>
      </c>
      <c r="O4007" s="144"/>
      <c r="P4007" s="355">
        <v>0</v>
      </c>
      <c r="Q4007" s="362">
        <f>SUM('NOVO HORIZONTE'!I4007)</f>
        <v>0</v>
      </c>
      <c r="R4007" s="363">
        <f t="shared" si="525"/>
        <v>0</v>
      </c>
      <c r="S4007" s="153">
        <f t="shared" si="527"/>
        <v>0</v>
      </c>
      <c r="T4007" s="364"/>
    </row>
    <row r="4008" ht="22.5" hidden="1" spans="1:20">
      <c r="A4008" s="158">
        <v>103878</v>
      </c>
      <c r="B4008" s="100" t="s">
        <v>252</v>
      </c>
      <c r="C4008" s="104" t="s">
        <v>4236</v>
      </c>
      <c r="D4008" s="94" t="s">
        <v>279</v>
      </c>
      <c r="E4008" s="95">
        <v>29.26</v>
      </c>
      <c r="F4008" s="96">
        <f t="shared" si="521"/>
        <v>35.91</v>
      </c>
      <c r="G4008" s="107">
        <f>ROUND(SUM('NOVO HORIZONTE'!G4008),2)</f>
        <v>0</v>
      </c>
      <c r="H4008" s="107">
        <f t="shared" si="526"/>
        <v>0</v>
      </c>
      <c r="I4008" s="143">
        <f t="shared" si="522"/>
        <v>0</v>
      </c>
      <c r="J4008" s="142"/>
      <c r="K4008" s="228"/>
      <c r="L4008" s="7" t="str">
        <f t="shared" si="523"/>
        <v/>
      </c>
      <c r="M4008" s="7" t="str">
        <f t="shared" si="524"/>
        <v/>
      </c>
      <c r="N4008" s="7" t="str">
        <f t="shared" si="520"/>
        <v/>
      </c>
      <c r="O4008" s="144"/>
      <c r="P4008" s="355">
        <v>0</v>
      </c>
      <c r="Q4008" s="362">
        <f>SUM('NOVO HORIZONTE'!I4008)</f>
        <v>0</v>
      </c>
      <c r="R4008" s="363">
        <f t="shared" si="525"/>
        <v>0</v>
      </c>
      <c r="S4008" s="153">
        <f t="shared" si="527"/>
        <v>0</v>
      </c>
      <c r="T4008" s="364"/>
    </row>
    <row r="4009" ht="33.75" hidden="1" spans="1:20">
      <c r="A4009" s="158">
        <v>103879</v>
      </c>
      <c r="B4009" s="100" t="s">
        <v>252</v>
      </c>
      <c r="C4009" s="104" t="s">
        <v>4237</v>
      </c>
      <c r="D4009" s="94" t="s">
        <v>279</v>
      </c>
      <c r="E4009" s="95">
        <v>31.68</v>
      </c>
      <c r="F4009" s="96">
        <f t="shared" si="521"/>
        <v>38.88</v>
      </c>
      <c r="G4009" s="107">
        <f>ROUND(SUM('NOVO HORIZONTE'!G4009),2)</f>
        <v>0</v>
      </c>
      <c r="H4009" s="107">
        <f t="shared" si="526"/>
        <v>0</v>
      </c>
      <c r="I4009" s="143">
        <f t="shared" si="522"/>
        <v>0</v>
      </c>
      <c r="J4009" s="142"/>
      <c r="K4009" s="228"/>
      <c r="L4009" s="7" t="str">
        <f t="shared" si="523"/>
        <v/>
      </c>
      <c r="M4009" s="7" t="str">
        <f t="shared" si="524"/>
        <v/>
      </c>
      <c r="N4009" s="7" t="str">
        <f t="shared" si="520"/>
        <v/>
      </c>
      <c r="O4009" s="144"/>
      <c r="P4009" s="355">
        <v>0</v>
      </c>
      <c r="Q4009" s="362">
        <f>SUM('NOVO HORIZONTE'!I4009)</f>
        <v>0</v>
      </c>
      <c r="R4009" s="363">
        <f t="shared" si="525"/>
        <v>0</v>
      </c>
      <c r="S4009" s="153">
        <f t="shared" si="527"/>
        <v>0</v>
      </c>
      <c r="T4009" s="364"/>
    </row>
    <row r="4010" ht="33.75" hidden="1" spans="1:20">
      <c r="A4010" s="158">
        <v>103880</v>
      </c>
      <c r="B4010" s="100" t="s">
        <v>252</v>
      </c>
      <c r="C4010" s="104" t="s">
        <v>4238</v>
      </c>
      <c r="D4010" s="94" t="s">
        <v>279</v>
      </c>
      <c r="E4010" s="95">
        <v>35.27</v>
      </c>
      <c r="F4010" s="96">
        <f t="shared" si="521"/>
        <v>43.29</v>
      </c>
      <c r="G4010" s="107">
        <f>ROUND(SUM('NOVO HORIZONTE'!G4010),2)</f>
        <v>0</v>
      </c>
      <c r="H4010" s="107">
        <f t="shared" si="526"/>
        <v>0</v>
      </c>
      <c r="I4010" s="143">
        <f t="shared" si="522"/>
        <v>0</v>
      </c>
      <c r="J4010" s="142"/>
      <c r="K4010" s="228"/>
      <c r="L4010" s="7" t="str">
        <f t="shared" si="523"/>
        <v/>
      </c>
      <c r="M4010" s="7" t="str">
        <f t="shared" si="524"/>
        <v/>
      </c>
      <c r="N4010" s="7" t="str">
        <f t="shared" si="520"/>
        <v/>
      </c>
      <c r="O4010" s="144"/>
      <c r="P4010" s="355">
        <v>0</v>
      </c>
      <c r="Q4010" s="362">
        <f>SUM('NOVO HORIZONTE'!I4010)</f>
        <v>0</v>
      </c>
      <c r="R4010" s="363">
        <f t="shared" si="525"/>
        <v>0</v>
      </c>
      <c r="S4010" s="153">
        <f t="shared" si="527"/>
        <v>0</v>
      </c>
      <c r="T4010" s="364"/>
    </row>
    <row r="4011" ht="22.5" hidden="1" spans="1:20">
      <c r="A4011" s="158">
        <v>103881</v>
      </c>
      <c r="B4011" s="100" t="s">
        <v>252</v>
      </c>
      <c r="C4011" s="104" t="s">
        <v>4239</v>
      </c>
      <c r="D4011" s="94" t="s">
        <v>279</v>
      </c>
      <c r="E4011" s="95">
        <v>40.33</v>
      </c>
      <c r="F4011" s="96">
        <f t="shared" si="521"/>
        <v>49.5</v>
      </c>
      <c r="G4011" s="107">
        <f>ROUND(SUM('NOVO HORIZONTE'!G4011),2)</f>
        <v>0</v>
      </c>
      <c r="H4011" s="107">
        <f t="shared" si="526"/>
        <v>0</v>
      </c>
      <c r="I4011" s="143">
        <f t="shared" si="522"/>
        <v>0</v>
      </c>
      <c r="J4011" s="142"/>
      <c r="K4011" s="228"/>
      <c r="L4011" s="7" t="str">
        <f t="shared" si="523"/>
        <v/>
      </c>
      <c r="M4011" s="7" t="str">
        <f t="shared" si="524"/>
        <v/>
      </c>
      <c r="N4011" s="7" t="str">
        <f t="shared" ref="N4011:N4074" si="528">M4011</f>
        <v/>
      </c>
      <c r="O4011" s="144"/>
      <c r="P4011" s="355">
        <v>0</v>
      </c>
      <c r="Q4011" s="362">
        <f>SUM('NOVO HORIZONTE'!I4011)</f>
        <v>0</v>
      </c>
      <c r="R4011" s="363">
        <f t="shared" si="525"/>
        <v>0</v>
      </c>
      <c r="S4011" s="153">
        <f t="shared" si="527"/>
        <v>0</v>
      </c>
      <c r="T4011" s="364"/>
    </row>
    <row r="4012" ht="22.5" hidden="1" spans="1:20">
      <c r="A4012" s="158">
        <v>103882</v>
      </c>
      <c r="B4012" s="100" t="s">
        <v>252</v>
      </c>
      <c r="C4012" s="104" t="s">
        <v>4240</v>
      </c>
      <c r="D4012" s="94" t="s">
        <v>279</v>
      </c>
      <c r="E4012" s="95">
        <v>38.61</v>
      </c>
      <c r="F4012" s="96">
        <f t="shared" si="521"/>
        <v>47.39</v>
      </c>
      <c r="G4012" s="107">
        <f>ROUND(SUM('NOVO HORIZONTE'!G4012),2)</f>
        <v>0</v>
      </c>
      <c r="H4012" s="107">
        <f t="shared" si="526"/>
        <v>0</v>
      </c>
      <c r="I4012" s="143">
        <f t="shared" si="522"/>
        <v>0</v>
      </c>
      <c r="J4012" s="142"/>
      <c r="K4012" s="145"/>
      <c r="L4012" s="7" t="str">
        <f t="shared" si="523"/>
        <v/>
      </c>
      <c r="M4012" s="7" t="str">
        <f t="shared" si="524"/>
        <v/>
      </c>
      <c r="N4012" s="7" t="str">
        <f t="shared" si="528"/>
        <v/>
      </c>
      <c r="O4012" s="144"/>
      <c r="P4012" s="355">
        <v>0</v>
      </c>
      <c r="Q4012" s="362">
        <f>SUM('NOVO HORIZONTE'!I4012)</f>
        <v>0</v>
      </c>
      <c r="R4012" s="363">
        <f t="shared" si="525"/>
        <v>0</v>
      </c>
      <c r="S4012" s="153">
        <f t="shared" si="527"/>
        <v>0</v>
      </c>
      <c r="T4012" s="364"/>
    </row>
    <row r="4013" ht="22.5" hidden="1" spans="1:20">
      <c r="A4013" s="158">
        <v>103883</v>
      </c>
      <c r="B4013" s="100" t="s">
        <v>252</v>
      </c>
      <c r="C4013" s="104" t="s">
        <v>4241</v>
      </c>
      <c r="D4013" s="94" t="s">
        <v>279</v>
      </c>
      <c r="E4013" s="95">
        <v>13.13</v>
      </c>
      <c r="F4013" s="96">
        <f t="shared" si="521"/>
        <v>16.12</v>
      </c>
      <c r="G4013" s="107">
        <f>ROUND(SUM('NOVO HORIZONTE'!G4013),2)</f>
        <v>0</v>
      </c>
      <c r="H4013" s="107">
        <f t="shared" si="526"/>
        <v>0</v>
      </c>
      <c r="I4013" s="143">
        <f t="shared" si="522"/>
        <v>0</v>
      </c>
      <c r="J4013" s="142"/>
      <c r="K4013" s="145"/>
      <c r="L4013" s="7" t="str">
        <f t="shared" si="523"/>
        <v/>
      </c>
      <c r="M4013" s="7" t="str">
        <f t="shared" si="524"/>
        <v/>
      </c>
      <c r="N4013" s="7" t="str">
        <f t="shared" si="528"/>
        <v/>
      </c>
      <c r="O4013" s="144"/>
      <c r="P4013" s="355">
        <v>0</v>
      </c>
      <c r="Q4013" s="362">
        <f>SUM('NOVO HORIZONTE'!I4013)</f>
        <v>0</v>
      </c>
      <c r="R4013" s="363">
        <f t="shared" si="525"/>
        <v>0</v>
      </c>
      <c r="S4013" s="153">
        <f t="shared" si="527"/>
        <v>0</v>
      </c>
      <c r="T4013" s="364"/>
    </row>
    <row r="4014" ht="22.5" hidden="1" spans="1:20">
      <c r="A4014" s="158">
        <v>103884</v>
      </c>
      <c r="B4014" s="100" t="s">
        <v>252</v>
      </c>
      <c r="C4014" s="104" t="s">
        <v>4242</v>
      </c>
      <c r="D4014" s="94" t="s">
        <v>279</v>
      </c>
      <c r="E4014" s="95">
        <v>13.16</v>
      </c>
      <c r="F4014" s="96">
        <f t="shared" ref="F4014:F4077" si="529">IF(E4014=0,0,IF(P4014=0,ROUND(E4014*(1+E$13),2),ROUND(E4014*(1+E$12),2)))</f>
        <v>16.15</v>
      </c>
      <c r="G4014" s="107">
        <f>ROUND(SUM('NOVO HORIZONTE'!G4014),2)</f>
        <v>0</v>
      </c>
      <c r="H4014" s="107">
        <f t="shared" si="526"/>
        <v>0</v>
      </c>
      <c r="I4014" s="143">
        <f t="shared" ref="I4014:I4077" si="530">IF(ISBLANK(G4014),0,ROUND(G4014*H4014,2))</f>
        <v>0</v>
      </c>
      <c r="J4014" s="142"/>
      <c r="K4014" s="145"/>
      <c r="L4014" s="7" t="str">
        <f t="shared" ref="L4014:L4077" si="531">IF(K4014="X","x",IF(K4014="xx","x",IF(I4014&gt;0,"x","")))</f>
        <v/>
      </c>
      <c r="M4014" s="7" t="str">
        <f t="shared" ref="M4014:M4077" si="532">IF(K4014="X","x",IF(K4014="xx","x",IF(I4014&gt;0,"x","")))</f>
        <v/>
      </c>
      <c r="N4014" s="7" t="str">
        <f t="shared" si="528"/>
        <v/>
      </c>
      <c r="O4014" s="144"/>
      <c r="P4014" s="355">
        <v>0</v>
      </c>
      <c r="Q4014" s="362">
        <f>SUM('NOVO HORIZONTE'!I4014)</f>
        <v>0</v>
      </c>
      <c r="R4014" s="363">
        <f t="shared" ref="R4014:R4077" si="533">I4014-Q4014</f>
        <v>0</v>
      </c>
      <c r="S4014" s="153">
        <f t="shared" si="527"/>
        <v>0</v>
      </c>
      <c r="T4014" s="364"/>
    </row>
    <row r="4015" ht="33.75" hidden="1" spans="1:20">
      <c r="A4015" s="158">
        <v>103885</v>
      </c>
      <c r="B4015" s="100" t="s">
        <v>252</v>
      </c>
      <c r="C4015" s="104" t="s">
        <v>4243</v>
      </c>
      <c r="D4015" s="94" t="s">
        <v>279</v>
      </c>
      <c r="E4015" s="95">
        <v>28.02</v>
      </c>
      <c r="F4015" s="96">
        <f t="shared" si="529"/>
        <v>34.39</v>
      </c>
      <c r="G4015" s="107">
        <f>ROUND(SUM('NOVO HORIZONTE'!G4015),2)</f>
        <v>0</v>
      </c>
      <c r="H4015" s="107">
        <f t="shared" ref="H4015:H4078" si="534">IF(G4015=0,0,F4015)</f>
        <v>0</v>
      </c>
      <c r="I4015" s="143">
        <f t="shared" si="530"/>
        <v>0</v>
      </c>
      <c r="J4015" s="142"/>
      <c r="K4015" s="145"/>
      <c r="L4015" s="7" t="str">
        <f t="shared" si="531"/>
        <v/>
      </c>
      <c r="M4015" s="7" t="str">
        <f t="shared" si="532"/>
        <v/>
      </c>
      <c r="N4015" s="7" t="str">
        <f t="shared" si="528"/>
        <v/>
      </c>
      <c r="O4015" s="144"/>
      <c r="P4015" s="355">
        <v>0</v>
      </c>
      <c r="Q4015" s="362">
        <f>SUM('NOVO HORIZONTE'!I4015)</f>
        <v>0</v>
      </c>
      <c r="R4015" s="363">
        <f t="shared" si="533"/>
        <v>0</v>
      </c>
      <c r="S4015" s="153">
        <f t="shared" si="527"/>
        <v>0</v>
      </c>
      <c r="T4015" s="364"/>
    </row>
    <row r="4016" ht="22.5" hidden="1" spans="1:20">
      <c r="A4016" s="158">
        <v>103886</v>
      </c>
      <c r="B4016" s="100" t="s">
        <v>252</v>
      </c>
      <c r="C4016" s="104" t="s">
        <v>4244</v>
      </c>
      <c r="D4016" s="94" t="s">
        <v>279</v>
      </c>
      <c r="E4016" s="95">
        <v>441.36</v>
      </c>
      <c r="F4016" s="96">
        <f t="shared" si="529"/>
        <v>541.73</v>
      </c>
      <c r="G4016" s="107">
        <f>ROUND(SUM('NOVO HORIZONTE'!G4016),2)</f>
        <v>0</v>
      </c>
      <c r="H4016" s="107">
        <f t="shared" si="534"/>
        <v>0</v>
      </c>
      <c r="I4016" s="143">
        <f t="shared" si="530"/>
        <v>0</v>
      </c>
      <c r="J4016" s="142"/>
      <c r="K4016" s="145"/>
      <c r="L4016" s="7" t="str">
        <f t="shared" si="531"/>
        <v/>
      </c>
      <c r="M4016" s="7" t="str">
        <f t="shared" si="532"/>
        <v/>
      </c>
      <c r="N4016" s="7" t="str">
        <f t="shared" si="528"/>
        <v/>
      </c>
      <c r="O4016" s="144"/>
      <c r="P4016" s="355">
        <v>0</v>
      </c>
      <c r="Q4016" s="362">
        <f>SUM('NOVO HORIZONTE'!I4016)</f>
        <v>0</v>
      </c>
      <c r="R4016" s="363">
        <f t="shared" si="533"/>
        <v>0</v>
      </c>
      <c r="S4016" s="153">
        <f t="shared" si="527"/>
        <v>0</v>
      </c>
      <c r="T4016" s="364"/>
    </row>
    <row r="4017" ht="22.5" hidden="1" spans="1:20">
      <c r="A4017" s="158">
        <v>103887</v>
      </c>
      <c r="B4017" s="100" t="s">
        <v>252</v>
      </c>
      <c r="C4017" s="104" t="s">
        <v>4245</v>
      </c>
      <c r="D4017" s="94" t="s">
        <v>279</v>
      </c>
      <c r="E4017" s="95">
        <v>20.76</v>
      </c>
      <c r="F4017" s="96">
        <f t="shared" si="529"/>
        <v>25.48</v>
      </c>
      <c r="G4017" s="107">
        <f>ROUND(SUM('NOVO HORIZONTE'!G4017),2)</f>
        <v>0</v>
      </c>
      <c r="H4017" s="107">
        <f t="shared" si="534"/>
        <v>0</v>
      </c>
      <c r="I4017" s="143">
        <f t="shared" si="530"/>
        <v>0</v>
      </c>
      <c r="J4017" s="142"/>
      <c r="K4017" s="145"/>
      <c r="L4017" s="7" t="str">
        <f t="shared" si="531"/>
        <v/>
      </c>
      <c r="M4017" s="7" t="str">
        <f t="shared" si="532"/>
        <v/>
      </c>
      <c r="N4017" s="7" t="str">
        <f t="shared" si="528"/>
        <v/>
      </c>
      <c r="O4017" s="144"/>
      <c r="P4017" s="355">
        <v>0</v>
      </c>
      <c r="Q4017" s="362">
        <f>SUM('NOVO HORIZONTE'!I4017)</f>
        <v>0</v>
      </c>
      <c r="R4017" s="363">
        <f t="shared" si="533"/>
        <v>0</v>
      </c>
      <c r="S4017" s="153">
        <f t="shared" si="527"/>
        <v>0</v>
      </c>
      <c r="T4017" s="364"/>
    </row>
    <row r="4018" ht="22.5" hidden="1" spans="1:20">
      <c r="A4018" s="158">
        <v>103888</v>
      </c>
      <c r="B4018" s="100" t="s">
        <v>252</v>
      </c>
      <c r="C4018" s="104" t="s">
        <v>4246</v>
      </c>
      <c r="D4018" s="94" t="s">
        <v>279</v>
      </c>
      <c r="E4018" s="95">
        <v>18.02</v>
      </c>
      <c r="F4018" s="96">
        <f t="shared" si="529"/>
        <v>22.12</v>
      </c>
      <c r="G4018" s="107">
        <f>ROUND(SUM('NOVO HORIZONTE'!G4018),2)</f>
        <v>0</v>
      </c>
      <c r="H4018" s="107">
        <f t="shared" si="534"/>
        <v>0</v>
      </c>
      <c r="I4018" s="143">
        <f t="shared" si="530"/>
        <v>0</v>
      </c>
      <c r="J4018" s="142"/>
      <c r="K4018" s="145"/>
      <c r="L4018" s="7" t="str">
        <f t="shared" si="531"/>
        <v/>
      </c>
      <c r="M4018" s="7" t="str">
        <f t="shared" si="532"/>
        <v/>
      </c>
      <c r="N4018" s="7" t="str">
        <f t="shared" si="528"/>
        <v/>
      </c>
      <c r="O4018" s="144"/>
      <c r="P4018" s="355">
        <v>0</v>
      </c>
      <c r="Q4018" s="362">
        <f>SUM('NOVO HORIZONTE'!I4018)</f>
        <v>0</v>
      </c>
      <c r="R4018" s="363">
        <f t="shared" si="533"/>
        <v>0</v>
      </c>
      <c r="S4018" s="153">
        <f t="shared" si="527"/>
        <v>0</v>
      </c>
      <c r="T4018" s="364"/>
    </row>
    <row r="4019" ht="22.5" hidden="1" spans="1:20">
      <c r="A4019" s="158">
        <v>103889</v>
      </c>
      <c r="B4019" s="100" t="s">
        <v>252</v>
      </c>
      <c r="C4019" s="104" t="s">
        <v>4247</v>
      </c>
      <c r="D4019" s="94" t="s">
        <v>279</v>
      </c>
      <c r="E4019" s="95">
        <v>19.3</v>
      </c>
      <c r="F4019" s="96">
        <f t="shared" si="529"/>
        <v>23.69</v>
      </c>
      <c r="G4019" s="107">
        <f>ROUND(SUM('NOVO HORIZONTE'!G4019),2)</f>
        <v>0</v>
      </c>
      <c r="H4019" s="107">
        <f t="shared" si="534"/>
        <v>0</v>
      </c>
      <c r="I4019" s="143">
        <f t="shared" si="530"/>
        <v>0</v>
      </c>
      <c r="J4019" s="142"/>
      <c r="K4019" s="145"/>
      <c r="L4019" s="7" t="str">
        <f t="shared" si="531"/>
        <v/>
      </c>
      <c r="M4019" s="7" t="str">
        <f t="shared" si="532"/>
        <v/>
      </c>
      <c r="N4019" s="7" t="str">
        <f t="shared" si="528"/>
        <v/>
      </c>
      <c r="O4019" s="144"/>
      <c r="P4019" s="355">
        <v>0</v>
      </c>
      <c r="Q4019" s="362">
        <f>SUM('NOVO HORIZONTE'!I4019)</f>
        <v>0</v>
      </c>
      <c r="R4019" s="363">
        <f t="shared" si="533"/>
        <v>0</v>
      </c>
      <c r="S4019" s="153">
        <f t="shared" si="527"/>
        <v>0</v>
      </c>
      <c r="T4019" s="364"/>
    </row>
    <row r="4020" ht="22.5" hidden="1" spans="1:20">
      <c r="A4020" s="158">
        <v>103890</v>
      </c>
      <c r="B4020" s="100" t="s">
        <v>252</v>
      </c>
      <c r="C4020" s="104" t="s">
        <v>4248</v>
      </c>
      <c r="D4020" s="94" t="s">
        <v>279</v>
      </c>
      <c r="E4020" s="95">
        <v>512.63</v>
      </c>
      <c r="F4020" s="96">
        <f t="shared" si="529"/>
        <v>629.2</v>
      </c>
      <c r="G4020" s="107">
        <f>ROUND(SUM('NOVO HORIZONTE'!G4020),2)</f>
        <v>0</v>
      </c>
      <c r="H4020" s="107">
        <f t="shared" si="534"/>
        <v>0</v>
      </c>
      <c r="I4020" s="143">
        <f t="shared" si="530"/>
        <v>0</v>
      </c>
      <c r="J4020" s="142"/>
      <c r="K4020" s="145"/>
      <c r="L4020" s="7" t="str">
        <f t="shared" si="531"/>
        <v/>
      </c>
      <c r="M4020" s="7" t="str">
        <f t="shared" si="532"/>
        <v/>
      </c>
      <c r="N4020" s="7" t="str">
        <f t="shared" si="528"/>
        <v/>
      </c>
      <c r="O4020" s="144"/>
      <c r="P4020" s="355">
        <v>0</v>
      </c>
      <c r="Q4020" s="362">
        <f>SUM('NOVO HORIZONTE'!I4020)</f>
        <v>0</v>
      </c>
      <c r="R4020" s="363">
        <f t="shared" si="533"/>
        <v>0</v>
      </c>
      <c r="S4020" s="153">
        <f t="shared" si="527"/>
        <v>0</v>
      </c>
      <c r="T4020" s="364"/>
    </row>
    <row r="4021" ht="33.75" hidden="1" spans="1:20">
      <c r="A4021" s="158">
        <v>103891</v>
      </c>
      <c r="B4021" s="100" t="s">
        <v>252</v>
      </c>
      <c r="C4021" s="104" t="s">
        <v>4249</v>
      </c>
      <c r="D4021" s="94" t="s">
        <v>279</v>
      </c>
      <c r="E4021" s="95">
        <v>51.97</v>
      </c>
      <c r="F4021" s="96">
        <f t="shared" si="529"/>
        <v>63.79</v>
      </c>
      <c r="G4021" s="107">
        <f>ROUND(SUM('NOVO HORIZONTE'!G4021),2)</f>
        <v>0</v>
      </c>
      <c r="H4021" s="107">
        <f t="shared" si="534"/>
        <v>0</v>
      </c>
      <c r="I4021" s="143">
        <f t="shared" si="530"/>
        <v>0</v>
      </c>
      <c r="J4021" s="142"/>
      <c r="K4021" s="145"/>
      <c r="L4021" s="7" t="str">
        <f t="shared" si="531"/>
        <v/>
      </c>
      <c r="M4021" s="7" t="str">
        <f t="shared" si="532"/>
        <v/>
      </c>
      <c r="N4021" s="7" t="str">
        <f t="shared" si="528"/>
        <v/>
      </c>
      <c r="O4021" s="144"/>
      <c r="P4021" s="355">
        <v>0</v>
      </c>
      <c r="Q4021" s="362">
        <f>SUM('NOVO HORIZONTE'!I4021)</f>
        <v>0</v>
      </c>
      <c r="R4021" s="363">
        <f t="shared" si="533"/>
        <v>0</v>
      </c>
      <c r="S4021" s="153">
        <f t="shared" si="527"/>
        <v>0</v>
      </c>
      <c r="T4021" s="364"/>
    </row>
    <row r="4022" ht="22.5" hidden="1" spans="1:20">
      <c r="A4022" s="158">
        <v>103892</v>
      </c>
      <c r="B4022" s="100" t="s">
        <v>252</v>
      </c>
      <c r="C4022" s="104" t="s">
        <v>4250</v>
      </c>
      <c r="D4022" s="94" t="s">
        <v>279</v>
      </c>
      <c r="E4022" s="95">
        <v>17.4</v>
      </c>
      <c r="F4022" s="96">
        <f t="shared" si="529"/>
        <v>21.36</v>
      </c>
      <c r="G4022" s="107">
        <f>ROUND(SUM('NOVO HORIZONTE'!G4022),2)</f>
        <v>0</v>
      </c>
      <c r="H4022" s="107">
        <f t="shared" si="534"/>
        <v>0</v>
      </c>
      <c r="I4022" s="143">
        <f t="shared" si="530"/>
        <v>0</v>
      </c>
      <c r="J4022" s="142"/>
      <c r="K4022" s="145"/>
      <c r="L4022" s="7" t="str">
        <f t="shared" si="531"/>
        <v/>
      </c>
      <c r="M4022" s="7" t="str">
        <f t="shared" si="532"/>
        <v/>
      </c>
      <c r="N4022" s="7" t="str">
        <f t="shared" si="528"/>
        <v/>
      </c>
      <c r="O4022" s="144"/>
      <c r="P4022" s="355">
        <v>0</v>
      </c>
      <c r="Q4022" s="362">
        <f>SUM('NOVO HORIZONTE'!I4022)</f>
        <v>0</v>
      </c>
      <c r="R4022" s="363">
        <f t="shared" si="533"/>
        <v>0</v>
      </c>
      <c r="S4022" s="153">
        <f t="shared" si="527"/>
        <v>0</v>
      </c>
      <c r="T4022" s="364"/>
    </row>
    <row r="4023" ht="22.5" hidden="1" spans="1:20">
      <c r="A4023" s="158">
        <v>103893</v>
      </c>
      <c r="B4023" s="100" t="s">
        <v>252</v>
      </c>
      <c r="C4023" s="104" t="s">
        <v>4251</v>
      </c>
      <c r="D4023" s="94" t="s">
        <v>279</v>
      </c>
      <c r="E4023" s="95">
        <v>22.11</v>
      </c>
      <c r="F4023" s="96">
        <f t="shared" si="529"/>
        <v>27.14</v>
      </c>
      <c r="G4023" s="107">
        <f>ROUND(SUM('NOVO HORIZONTE'!G4023),2)</f>
        <v>0</v>
      </c>
      <c r="H4023" s="107">
        <f t="shared" si="534"/>
        <v>0</v>
      </c>
      <c r="I4023" s="143">
        <f t="shared" si="530"/>
        <v>0</v>
      </c>
      <c r="J4023" s="142"/>
      <c r="K4023" s="145"/>
      <c r="L4023" s="7" t="str">
        <f t="shared" si="531"/>
        <v/>
      </c>
      <c r="M4023" s="7" t="str">
        <f t="shared" si="532"/>
        <v/>
      </c>
      <c r="N4023" s="7" t="str">
        <f t="shared" si="528"/>
        <v/>
      </c>
      <c r="O4023" s="144"/>
      <c r="P4023" s="355">
        <v>0</v>
      </c>
      <c r="Q4023" s="362">
        <f>SUM('NOVO HORIZONTE'!I4023)</f>
        <v>0</v>
      </c>
      <c r="R4023" s="363">
        <f t="shared" si="533"/>
        <v>0</v>
      </c>
      <c r="S4023" s="153">
        <f t="shared" si="527"/>
        <v>0</v>
      </c>
      <c r="T4023" s="364"/>
    </row>
    <row r="4024" ht="22.5" hidden="1" spans="1:20">
      <c r="A4024" s="158">
        <v>103894</v>
      </c>
      <c r="B4024" s="100" t="s">
        <v>252</v>
      </c>
      <c r="C4024" s="104" t="s">
        <v>4252</v>
      </c>
      <c r="D4024" s="94" t="s">
        <v>279</v>
      </c>
      <c r="E4024" s="95">
        <v>26.52</v>
      </c>
      <c r="F4024" s="96">
        <f t="shared" si="529"/>
        <v>32.55</v>
      </c>
      <c r="G4024" s="107">
        <f>ROUND(SUM('NOVO HORIZONTE'!G4024),2)</f>
        <v>0</v>
      </c>
      <c r="H4024" s="107">
        <f t="shared" si="534"/>
        <v>0</v>
      </c>
      <c r="I4024" s="143">
        <f t="shared" si="530"/>
        <v>0</v>
      </c>
      <c r="J4024" s="142"/>
      <c r="K4024" s="145"/>
      <c r="L4024" s="7" t="str">
        <f t="shared" si="531"/>
        <v/>
      </c>
      <c r="M4024" s="7" t="str">
        <f t="shared" si="532"/>
        <v/>
      </c>
      <c r="N4024" s="7" t="str">
        <f t="shared" si="528"/>
        <v/>
      </c>
      <c r="O4024" s="144"/>
      <c r="P4024" s="355">
        <v>0</v>
      </c>
      <c r="Q4024" s="362">
        <f>SUM('NOVO HORIZONTE'!I4024)</f>
        <v>0</v>
      </c>
      <c r="R4024" s="363">
        <f t="shared" si="533"/>
        <v>0</v>
      </c>
      <c r="S4024" s="153">
        <f t="shared" si="527"/>
        <v>0</v>
      </c>
      <c r="T4024" s="364"/>
    </row>
    <row r="4025" ht="22.5" hidden="1" spans="1:20">
      <c r="A4025" s="158">
        <v>103895</v>
      </c>
      <c r="B4025" s="100" t="s">
        <v>252</v>
      </c>
      <c r="C4025" s="104" t="s">
        <v>4253</v>
      </c>
      <c r="D4025" s="94" t="s">
        <v>279</v>
      </c>
      <c r="E4025" s="95">
        <v>25.36</v>
      </c>
      <c r="F4025" s="96">
        <f t="shared" si="529"/>
        <v>31.13</v>
      </c>
      <c r="G4025" s="107">
        <f>ROUND(SUM('NOVO HORIZONTE'!G4025),2)</f>
        <v>0</v>
      </c>
      <c r="H4025" s="107">
        <f t="shared" si="534"/>
        <v>0</v>
      </c>
      <c r="I4025" s="143">
        <f t="shared" si="530"/>
        <v>0</v>
      </c>
      <c r="J4025" s="142"/>
      <c r="K4025" s="145"/>
      <c r="L4025" s="7" t="str">
        <f t="shared" si="531"/>
        <v/>
      </c>
      <c r="M4025" s="7" t="str">
        <f t="shared" si="532"/>
        <v/>
      </c>
      <c r="N4025" s="7" t="str">
        <f t="shared" si="528"/>
        <v/>
      </c>
      <c r="O4025" s="144"/>
      <c r="P4025" s="355">
        <v>0</v>
      </c>
      <c r="Q4025" s="362">
        <f>SUM('NOVO HORIZONTE'!I4025)</f>
        <v>0</v>
      </c>
      <c r="R4025" s="363">
        <f t="shared" si="533"/>
        <v>0</v>
      </c>
      <c r="S4025" s="153">
        <f t="shared" si="527"/>
        <v>0</v>
      </c>
      <c r="T4025" s="364"/>
    </row>
    <row r="4026" ht="22.5" hidden="1" spans="1:20">
      <c r="A4026" s="158">
        <v>103896</v>
      </c>
      <c r="B4026" s="100" t="s">
        <v>252</v>
      </c>
      <c r="C4026" s="104" t="s">
        <v>4254</v>
      </c>
      <c r="D4026" s="94" t="s">
        <v>279</v>
      </c>
      <c r="E4026" s="95">
        <v>25.36</v>
      </c>
      <c r="F4026" s="96">
        <f t="shared" si="529"/>
        <v>31.13</v>
      </c>
      <c r="G4026" s="107">
        <f>ROUND(SUM('NOVO HORIZONTE'!G4026),2)</f>
        <v>0</v>
      </c>
      <c r="H4026" s="107">
        <f t="shared" si="534"/>
        <v>0</v>
      </c>
      <c r="I4026" s="143">
        <f t="shared" si="530"/>
        <v>0</v>
      </c>
      <c r="J4026" s="142"/>
      <c r="K4026" s="145"/>
      <c r="L4026" s="7" t="str">
        <f t="shared" si="531"/>
        <v/>
      </c>
      <c r="M4026" s="7" t="str">
        <f t="shared" si="532"/>
        <v/>
      </c>
      <c r="N4026" s="7" t="str">
        <f t="shared" si="528"/>
        <v/>
      </c>
      <c r="O4026" s="144"/>
      <c r="P4026" s="355">
        <v>0</v>
      </c>
      <c r="Q4026" s="362">
        <f>SUM('NOVO HORIZONTE'!I4026)</f>
        <v>0</v>
      </c>
      <c r="R4026" s="363">
        <f t="shared" si="533"/>
        <v>0</v>
      </c>
      <c r="S4026" s="153">
        <f t="shared" si="527"/>
        <v>0</v>
      </c>
      <c r="T4026" s="364"/>
    </row>
    <row r="4027" ht="33.75" hidden="1" spans="1:20">
      <c r="A4027" s="158">
        <v>103897</v>
      </c>
      <c r="B4027" s="100" t="s">
        <v>252</v>
      </c>
      <c r="C4027" s="104" t="s">
        <v>4255</v>
      </c>
      <c r="D4027" s="94" t="s">
        <v>279</v>
      </c>
      <c r="E4027" s="95">
        <v>85.43</v>
      </c>
      <c r="F4027" s="96">
        <f t="shared" si="529"/>
        <v>104.86</v>
      </c>
      <c r="G4027" s="107">
        <f>ROUND(SUM('NOVO HORIZONTE'!G4027),2)</f>
        <v>0</v>
      </c>
      <c r="H4027" s="107">
        <f t="shared" si="534"/>
        <v>0</v>
      </c>
      <c r="I4027" s="143">
        <f t="shared" si="530"/>
        <v>0</v>
      </c>
      <c r="J4027" s="142"/>
      <c r="K4027" s="145"/>
      <c r="L4027" s="7" t="str">
        <f t="shared" si="531"/>
        <v/>
      </c>
      <c r="M4027" s="7" t="str">
        <f t="shared" si="532"/>
        <v/>
      </c>
      <c r="N4027" s="7" t="str">
        <f t="shared" si="528"/>
        <v/>
      </c>
      <c r="O4027" s="144"/>
      <c r="P4027" s="355">
        <v>0</v>
      </c>
      <c r="Q4027" s="362">
        <f>SUM('NOVO HORIZONTE'!I4027)</f>
        <v>0</v>
      </c>
      <c r="R4027" s="363">
        <f t="shared" si="533"/>
        <v>0</v>
      </c>
      <c r="S4027" s="153">
        <f t="shared" si="527"/>
        <v>0</v>
      </c>
      <c r="T4027" s="364"/>
    </row>
    <row r="4028" ht="22.5" hidden="1" spans="1:20">
      <c r="A4028" s="158">
        <v>103898</v>
      </c>
      <c r="B4028" s="100" t="s">
        <v>252</v>
      </c>
      <c r="C4028" s="104" t="s">
        <v>4256</v>
      </c>
      <c r="D4028" s="94" t="s">
        <v>279</v>
      </c>
      <c r="E4028" s="95">
        <v>563.77</v>
      </c>
      <c r="F4028" s="96">
        <f t="shared" si="529"/>
        <v>691.97</v>
      </c>
      <c r="G4028" s="107">
        <f>ROUND(SUM('NOVO HORIZONTE'!G4028),2)</f>
        <v>0</v>
      </c>
      <c r="H4028" s="107">
        <f t="shared" si="534"/>
        <v>0</v>
      </c>
      <c r="I4028" s="143">
        <f t="shared" si="530"/>
        <v>0</v>
      </c>
      <c r="J4028" s="142"/>
      <c r="K4028" s="145"/>
      <c r="L4028" s="7" t="str">
        <f t="shared" si="531"/>
        <v/>
      </c>
      <c r="M4028" s="7" t="str">
        <f t="shared" si="532"/>
        <v/>
      </c>
      <c r="N4028" s="7" t="str">
        <f t="shared" si="528"/>
        <v/>
      </c>
      <c r="O4028" s="144"/>
      <c r="P4028" s="355">
        <v>0</v>
      </c>
      <c r="Q4028" s="362">
        <f>SUM('NOVO HORIZONTE'!I4028)</f>
        <v>0</v>
      </c>
      <c r="R4028" s="363">
        <f t="shared" si="533"/>
        <v>0</v>
      </c>
      <c r="S4028" s="153">
        <f t="shared" si="527"/>
        <v>0</v>
      </c>
      <c r="T4028" s="364"/>
    </row>
    <row r="4029" ht="22.5" hidden="1" spans="1:20">
      <c r="A4029" s="158">
        <v>103899</v>
      </c>
      <c r="B4029" s="100" t="s">
        <v>252</v>
      </c>
      <c r="C4029" s="104" t="s">
        <v>4257</v>
      </c>
      <c r="D4029" s="94" t="s">
        <v>279</v>
      </c>
      <c r="E4029" s="95">
        <v>33.29</v>
      </c>
      <c r="F4029" s="96">
        <f t="shared" si="529"/>
        <v>40.86</v>
      </c>
      <c r="G4029" s="107">
        <f>ROUND(SUM('NOVO HORIZONTE'!G4029),2)</f>
        <v>0</v>
      </c>
      <c r="H4029" s="107">
        <f t="shared" si="534"/>
        <v>0</v>
      </c>
      <c r="I4029" s="143">
        <f t="shared" si="530"/>
        <v>0</v>
      </c>
      <c r="J4029" s="142"/>
      <c r="K4029" s="145"/>
      <c r="L4029" s="7" t="str">
        <f t="shared" si="531"/>
        <v/>
      </c>
      <c r="M4029" s="7" t="str">
        <f t="shared" si="532"/>
        <v/>
      </c>
      <c r="N4029" s="7" t="str">
        <f t="shared" si="528"/>
        <v/>
      </c>
      <c r="O4029" s="144"/>
      <c r="P4029" s="355">
        <v>0</v>
      </c>
      <c r="Q4029" s="362">
        <f>SUM('NOVO HORIZONTE'!I4029)</f>
        <v>0</v>
      </c>
      <c r="R4029" s="363">
        <f t="shared" si="533"/>
        <v>0</v>
      </c>
      <c r="S4029" s="153">
        <f t="shared" si="527"/>
        <v>0</v>
      </c>
      <c r="T4029" s="364"/>
    </row>
    <row r="4030" ht="22.5" hidden="1" spans="1:20">
      <c r="A4030" s="158">
        <v>103900</v>
      </c>
      <c r="B4030" s="100" t="s">
        <v>252</v>
      </c>
      <c r="C4030" s="104" t="s">
        <v>4258</v>
      </c>
      <c r="D4030" s="94" t="s">
        <v>279</v>
      </c>
      <c r="E4030" s="95">
        <v>22.28</v>
      </c>
      <c r="F4030" s="96">
        <f t="shared" si="529"/>
        <v>27.35</v>
      </c>
      <c r="G4030" s="107">
        <f>ROUND(SUM('NOVO HORIZONTE'!G4030),2)</f>
        <v>0</v>
      </c>
      <c r="H4030" s="107">
        <f t="shared" si="534"/>
        <v>0</v>
      </c>
      <c r="I4030" s="143">
        <f t="shared" si="530"/>
        <v>0</v>
      </c>
      <c r="J4030" s="142"/>
      <c r="K4030" s="145"/>
      <c r="L4030" s="7" t="str">
        <f t="shared" si="531"/>
        <v/>
      </c>
      <c r="M4030" s="7" t="str">
        <f t="shared" si="532"/>
        <v/>
      </c>
      <c r="N4030" s="7" t="str">
        <f t="shared" si="528"/>
        <v/>
      </c>
      <c r="O4030" s="144"/>
      <c r="P4030" s="355">
        <v>0</v>
      </c>
      <c r="Q4030" s="362">
        <f>SUM('NOVO HORIZONTE'!I4030)</f>
        <v>0</v>
      </c>
      <c r="R4030" s="363">
        <f t="shared" si="533"/>
        <v>0</v>
      </c>
      <c r="S4030" s="153">
        <f t="shared" si="527"/>
        <v>0</v>
      </c>
      <c r="T4030" s="364"/>
    </row>
    <row r="4031" ht="22.5" hidden="1" spans="1:20">
      <c r="A4031" s="158">
        <v>103901</v>
      </c>
      <c r="B4031" s="100" t="s">
        <v>252</v>
      </c>
      <c r="C4031" s="104" t="s">
        <v>4259</v>
      </c>
      <c r="D4031" s="94" t="s">
        <v>279</v>
      </c>
      <c r="E4031" s="95">
        <v>27.07</v>
      </c>
      <c r="F4031" s="96">
        <f t="shared" si="529"/>
        <v>33.23</v>
      </c>
      <c r="G4031" s="107">
        <f>ROUND(SUM('NOVO HORIZONTE'!G4031),2)</f>
        <v>0</v>
      </c>
      <c r="H4031" s="107">
        <f t="shared" si="534"/>
        <v>0</v>
      </c>
      <c r="I4031" s="143">
        <f t="shared" si="530"/>
        <v>0</v>
      </c>
      <c r="J4031" s="142"/>
      <c r="K4031" s="145"/>
      <c r="L4031" s="7" t="str">
        <f t="shared" si="531"/>
        <v/>
      </c>
      <c r="M4031" s="7" t="str">
        <f t="shared" si="532"/>
        <v/>
      </c>
      <c r="N4031" s="7" t="str">
        <f t="shared" si="528"/>
        <v/>
      </c>
      <c r="O4031" s="144"/>
      <c r="P4031" s="355">
        <v>0</v>
      </c>
      <c r="Q4031" s="362">
        <f>SUM('NOVO HORIZONTE'!I4031)</f>
        <v>0</v>
      </c>
      <c r="R4031" s="363">
        <f t="shared" si="533"/>
        <v>0</v>
      </c>
      <c r="S4031" s="153">
        <f t="shared" si="527"/>
        <v>0</v>
      </c>
      <c r="T4031" s="364"/>
    </row>
    <row r="4032" ht="22.5" hidden="1" spans="1:20">
      <c r="A4032" s="158">
        <v>103902</v>
      </c>
      <c r="B4032" s="100" t="s">
        <v>252</v>
      </c>
      <c r="C4032" s="104" t="s">
        <v>4260</v>
      </c>
      <c r="D4032" s="94" t="s">
        <v>279</v>
      </c>
      <c r="E4032" s="95">
        <v>39.1</v>
      </c>
      <c r="F4032" s="96">
        <f t="shared" si="529"/>
        <v>47.99</v>
      </c>
      <c r="G4032" s="107">
        <f>ROUND(SUM('NOVO HORIZONTE'!G4032),2)</f>
        <v>0</v>
      </c>
      <c r="H4032" s="107">
        <f t="shared" si="534"/>
        <v>0</v>
      </c>
      <c r="I4032" s="143">
        <f t="shared" si="530"/>
        <v>0</v>
      </c>
      <c r="J4032" s="142"/>
      <c r="K4032" s="145"/>
      <c r="L4032" s="7" t="str">
        <f t="shared" si="531"/>
        <v/>
      </c>
      <c r="M4032" s="7" t="str">
        <f t="shared" si="532"/>
        <v/>
      </c>
      <c r="N4032" s="7" t="str">
        <f t="shared" si="528"/>
        <v/>
      </c>
      <c r="O4032" s="144"/>
      <c r="P4032" s="355">
        <v>0</v>
      </c>
      <c r="Q4032" s="362">
        <f>SUM('NOVO HORIZONTE'!I4032)</f>
        <v>0</v>
      </c>
      <c r="R4032" s="363">
        <f t="shared" si="533"/>
        <v>0</v>
      </c>
      <c r="S4032" s="153">
        <f t="shared" si="527"/>
        <v>0</v>
      </c>
      <c r="T4032" s="364"/>
    </row>
    <row r="4033" ht="22.5" hidden="1" spans="1:20">
      <c r="A4033" s="158">
        <v>103903</v>
      </c>
      <c r="B4033" s="100" t="s">
        <v>252</v>
      </c>
      <c r="C4033" s="104" t="s">
        <v>4261</v>
      </c>
      <c r="D4033" s="94" t="s">
        <v>279</v>
      </c>
      <c r="E4033" s="95">
        <v>52.1</v>
      </c>
      <c r="F4033" s="96">
        <f t="shared" si="529"/>
        <v>63.95</v>
      </c>
      <c r="G4033" s="107">
        <f>ROUND(SUM('NOVO HORIZONTE'!G4033),2)</f>
        <v>0</v>
      </c>
      <c r="H4033" s="107">
        <f t="shared" si="534"/>
        <v>0</v>
      </c>
      <c r="I4033" s="143">
        <f t="shared" si="530"/>
        <v>0</v>
      </c>
      <c r="J4033" s="142"/>
      <c r="K4033" s="145"/>
      <c r="L4033" s="7" t="str">
        <f t="shared" si="531"/>
        <v/>
      </c>
      <c r="M4033" s="7" t="str">
        <f t="shared" si="532"/>
        <v/>
      </c>
      <c r="N4033" s="7" t="str">
        <f t="shared" si="528"/>
        <v/>
      </c>
      <c r="O4033" s="144"/>
      <c r="P4033" s="355">
        <v>0</v>
      </c>
      <c r="Q4033" s="362">
        <f>SUM('NOVO HORIZONTE'!I4033)</f>
        <v>0</v>
      </c>
      <c r="R4033" s="363">
        <f t="shared" si="533"/>
        <v>0</v>
      </c>
      <c r="S4033" s="153">
        <f t="shared" si="527"/>
        <v>0</v>
      </c>
      <c r="T4033" s="364"/>
    </row>
    <row r="4034" ht="12.75" hidden="1" spans="1:20">
      <c r="A4034" s="154" t="s">
        <v>4262</v>
      </c>
      <c r="B4034" s="100"/>
      <c r="C4034" s="161" t="s">
        <v>4263</v>
      </c>
      <c r="D4034" s="156">
        <v>0</v>
      </c>
      <c r="E4034" s="95">
        <v>0</v>
      </c>
      <c r="F4034" s="96">
        <f t="shared" si="529"/>
        <v>0</v>
      </c>
      <c r="G4034" s="187">
        <f>ROUND(SUM('NOVO HORIZONTE'!G4034),2)</f>
        <v>0</v>
      </c>
      <c r="H4034" s="187">
        <f t="shared" si="534"/>
        <v>0</v>
      </c>
      <c r="I4034" s="188">
        <f t="shared" si="530"/>
        <v>0</v>
      </c>
      <c r="J4034" s="142"/>
      <c r="K4034" s="145" t="str">
        <f>IF(SUM(I4035:I4228)&gt;0,"xx","")</f>
        <v/>
      </c>
      <c r="L4034" s="7" t="str">
        <f t="shared" si="531"/>
        <v/>
      </c>
      <c r="M4034" s="7" t="str">
        <f t="shared" si="532"/>
        <v/>
      </c>
      <c r="N4034" s="7" t="str">
        <f t="shared" si="528"/>
        <v/>
      </c>
      <c r="O4034" s="144"/>
      <c r="P4034" s="375"/>
      <c r="Q4034" s="362">
        <f>SUM('NOVO HORIZONTE'!I4034)</f>
        <v>0</v>
      </c>
      <c r="R4034" s="363">
        <f t="shared" si="533"/>
        <v>0</v>
      </c>
      <c r="S4034" s="153">
        <f t="shared" si="527"/>
        <v>0</v>
      </c>
      <c r="T4034" s="364"/>
    </row>
    <row r="4035" ht="12.75" hidden="1" spans="1:20">
      <c r="A4035" s="225" t="s">
        <v>4264</v>
      </c>
      <c r="B4035" s="100"/>
      <c r="C4035" s="201" t="s">
        <v>4265</v>
      </c>
      <c r="D4035" s="94">
        <v>0</v>
      </c>
      <c r="E4035" s="95">
        <v>0</v>
      </c>
      <c r="F4035" s="96">
        <f t="shared" si="529"/>
        <v>0</v>
      </c>
      <c r="G4035" s="187">
        <f>ROUND(SUM('NOVO HORIZONTE'!G4035),2)</f>
        <v>0</v>
      </c>
      <c r="H4035" s="187">
        <f t="shared" si="534"/>
        <v>0</v>
      </c>
      <c r="I4035" s="188">
        <f t="shared" si="530"/>
        <v>0</v>
      </c>
      <c r="J4035" s="142"/>
      <c r="K4035" s="145" t="str">
        <f>IF(SUM(I4036:I4036)&gt;0,"xx","")</f>
        <v/>
      </c>
      <c r="L4035" s="7" t="str">
        <f t="shared" si="531"/>
        <v/>
      </c>
      <c r="M4035" s="7" t="str">
        <f t="shared" si="532"/>
        <v/>
      </c>
      <c r="N4035" s="7" t="str">
        <f t="shared" si="528"/>
        <v/>
      </c>
      <c r="O4035" s="144"/>
      <c r="P4035" s="375"/>
      <c r="Q4035" s="362">
        <f>SUM('NOVO HORIZONTE'!I4035)</f>
        <v>0</v>
      </c>
      <c r="R4035" s="363">
        <f t="shared" si="533"/>
        <v>0</v>
      </c>
      <c r="S4035" s="153">
        <f t="shared" si="527"/>
        <v>0</v>
      </c>
      <c r="T4035" s="364"/>
    </row>
    <row r="4036" ht="12.75" hidden="1" spans="1:20">
      <c r="A4036" s="158">
        <v>90459</v>
      </c>
      <c r="B4036" s="100" t="s">
        <v>252</v>
      </c>
      <c r="C4036" s="104" t="s">
        <v>4266</v>
      </c>
      <c r="D4036" s="94" t="s">
        <v>279</v>
      </c>
      <c r="E4036" s="95">
        <v>47.13</v>
      </c>
      <c r="F4036" s="96">
        <f t="shared" si="529"/>
        <v>57.85</v>
      </c>
      <c r="G4036" s="107">
        <f>ROUND(SUM('NOVO HORIZONTE'!G4036),2)</f>
        <v>0</v>
      </c>
      <c r="H4036" s="107">
        <f t="shared" si="534"/>
        <v>0</v>
      </c>
      <c r="I4036" s="143">
        <f t="shared" si="530"/>
        <v>0</v>
      </c>
      <c r="J4036" s="142"/>
      <c r="K4036" s="145"/>
      <c r="L4036" s="7" t="str">
        <f t="shared" si="531"/>
        <v/>
      </c>
      <c r="M4036" s="7" t="str">
        <f t="shared" si="532"/>
        <v/>
      </c>
      <c r="N4036" s="7" t="str">
        <f t="shared" si="528"/>
        <v/>
      </c>
      <c r="O4036" s="144"/>
      <c r="P4036" s="355">
        <v>0</v>
      </c>
      <c r="Q4036" s="362">
        <f>SUM('NOVO HORIZONTE'!I4036)</f>
        <v>0</v>
      </c>
      <c r="R4036" s="363">
        <f t="shared" si="533"/>
        <v>0</v>
      </c>
      <c r="S4036" s="153">
        <f t="shared" si="527"/>
        <v>0</v>
      </c>
      <c r="T4036" s="364"/>
    </row>
    <row r="4037" ht="12.75" hidden="1" spans="1:20">
      <c r="A4037" s="154" t="s">
        <v>4267</v>
      </c>
      <c r="B4037" s="100"/>
      <c r="C4037" s="161" t="s">
        <v>4268</v>
      </c>
      <c r="D4037" s="94">
        <v>0</v>
      </c>
      <c r="E4037" s="95">
        <v>0</v>
      </c>
      <c r="F4037" s="96">
        <f t="shared" si="529"/>
        <v>0</v>
      </c>
      <c r="G4037" s="187">
        <f>ROUND(SUM('NOVO HORIZONTE'!G4037),2)</f>
        <v>0</v>
      </c>
      <c r="H4037" s="187">
        <f t="shared" si="534"/>
        <v>0</v>
      </c>
      <c r="I4037" s="188">
        <f t="shared" si="530"/>
        <v>0</v>
      </c>
      <c r="J4037" s="142"/>
      <c r="K4037" s="145" t="str">
        <f>IF(SUM(I4038:I4038)&gt;0,"xx","")</f>
        <v/>
      </c>
      <c r="L4037" s="7" t="str">
        <f t="shared" si="531"/>
        <v/>
      </c>
      <c r="M4037" s="7" t="str">
        <f t="shared" si="532"/>
        <v/>
      </c>
      <c r="N4037" s="7" t="str">
        <f t="shared" si="528"/>
        <v/>
      </c>
      <c r="O4037" s="144"/>
      <c r="P4037" s="375"/>
      <c r="Q4037" s="362">
        <f>SUM('NOVO HORIZONTE'!I4037)</f>
        <v>0</v>
      </c>
      <c r="R4037" s="363">
        <f t="shared" si="533"/>
        <v>0</v>
      </c>
      <c r="S4037" s="153">
        <f t="shared" si="527"/>
        <v>0</v>
      </c>
      <c r="T4037" s="364"/>
    </row>
    <row r="4038" ht="22.5" hidden="1" spans="1:20">
      <c r="A4038" s="158">
        <v>101915</v>
      </c>
      <c r="B4038" s="100" t="s">
        <v>252</v>
      </c>
      <c r="C4038" s="104" t="s">
        <v>4269</v>
      </c>
      <c r="D4038" s="94" t="s">
        <v>279</v>
      </c>
      <c r="E4038" s="95">
        <v>327.18</v>
      </c>
      <c r="F4038" s="96">
        <f t="shared" si="529"/>
        <v>401.58</v>
      </c>
      <c r="G4038" s="107">
        <f>ROUND(SUM('NOVO HORIZONTE'!G4038),2)</f>
        <v>0</v>
      </c>
      <c r="H4038" s="107">
        <f t="shared" si="534"/>
        <v>0</v>
      </c>
      <c r="I4038" s="143">
        <f t="shared" si="530"/>
        <v>0</v>
      </c>
      <c r="J4038" s="142"/>
      <c r="K4038" s="145"/>
      <c r="L4038" s="7" t="str">
        <f t="shared" si="531"/>
        <v/>
      </c>
      <c r="M4038" s="7" t="str">
        <f t="shared" si="532"/>
        <v/>
      </c>
      <c r="N4038" s="7" t="str">
        <f t="shared" si="528"/>
        <v/>
      </c>
      <c r="O4038" s="144"/>
      <c r="P4038" s="355">
        <v>0</v>
      </c>
      <c r="Q4038" s="362">
        <f>SUM('NOVO HORIZONTE'!I4038)</f>
        <v>0</v>
      </c>
      <c r="R4038" s="363">
        <f t="shared" si="533"/>
        <v>0</v>
      </c>
      <c r="S4038" s="153">
        <f t="shared" si="527"/>
        <v>0</v>
      </c>
      <c r="T4038" s="364"/>
    </row>
    <row r="4039" ht="12.75" hidden="1" spans="1:20">
      <c r="A4039" s="154" t="s">
        <v>4270</v>
      </c>
      <c r="B4039" s="100"/>
      <c r="C4039" s="161" t="s">
        <v>4271</v>
      </c>
      <c r="D4039" s="94">
        <v>0</v>
      </c>
      <c r="E4039" s="95">
        <v>0</v>
      </c>
      <c r="F4039" s="96">
        <f t="shared" si="529"/>
        <v>0</v>
      </c>
      <c r="G4039" s="187">
        <f>ROUND(SUM('NOVO HORIZONTE'!G4039),2)</f>
        <v>0</v>
      </c>
      <c r="H4039" s="187">
        <f t="shared" si="534"/>
        <v>0</v>
      </c>
      <c r="I4039" s="188">
        <f t="shared" si="530"/>
        <v>0</v>
      </c>
      <c r="J4039" s="142"/>
      <c r="K4039" s="145" t="str">
        <f>IF(SUM(I4040:I4041)&gt;0,"xx","")</f>
        <v/>
      </c>
      <c r="L4039" s="7" t="str">
        <f t="shared" si="531"/>
        <v/>
      </c>
      <c r="M4039" s="7" t="str">
        <f t="shared" si="532"/>
        <v/>
      </c>
      <c r="N4039" s="7" t="str">
        <f t="shared" si="528"/>
        <v/>
      </c>
      <c r="O4039" s="144"/>
      <c r="P4039" s="375"/>
      <c r="Q4039" s="362">
        <f>SUM('NOVO HORIZONTE'!I4039)</f>
        <v>0</v>
      </c>
      <c r="R4039" s="363">
        <f t="shared" si="533"/>
        <v>0</v>
      </c>
      <c r="S4039" s="153">
        <f t="shared" si="527"/>
        <v>0</v>
      </c>
      <c r="T4039" s="364"/>
    </row>
    <row r="4040" ht="33.75" hidden="1" spans="1:20">
      <c r="A4040" s="158">
        <v>101912</v>
      </c>
      <c r="B4040" s="100" t="s">
        <v>252</v>
      </c>
      <c r="C4040" s="104" t="s">
        <v>4272</v>
      </c>
      <c r="D4040" s="94" t="s">
        <v>279</v>
      </c>
      <c r="E4040" s="95">
        <v>2065.9</v>
      </c>
      <c r="F4040" s="96">
        <f t="shared" si="529"/>
        <v>2535.69</v>
      </c>
      <c r="G4040" s="107">
        <f>ROUND(SUM('NOVO HORIZONTE'!G4040),2)</f>
        <v>0</v>
      </c>
      <c r="H4040" s="107">
        <f t="shared" si="534"/>
        <v>0</v>
      </c>
      <c r="I4040" s="143">
        <f t="shared" si="530"/>
        <v>0</v>
      </c>
      <c r="J4040" s="142"/>
      <c r="K4040" s="145"/>
      <c r="L4040" s="7" t="str">
        <f t="shared" si="531"/>
        <v/>
      </c>
      <c r="M4040" s="7" t="str">
        <f t="shared" si="532"/>
        <v/>
      </c>
      <c r="N4040" s="7" t="str">
        <f t="shared" si="528"/>
        <v/>
      </c>
      <c r="O4040" s="144"/>
      <c r="P4040" s="355">
        <v>0</v>
      </c>
      <c r="Q4040" s="362">
        <f>SUM('NOVO HORIZONTE'!I4040)</f>
        <v>0</v>
      </c>
      <c r="R4040" s="363">
        <f t="shared" si="533"/>
        <v>0</v>
      </c>
      <c r="S4040" s="153">
        <f t="shared" si="527"/>
        <v>0</v>
      </c>
      <c r="T4040" s="364"/>
    </row>
    <row r="4041" ht="33.75" hidden="1" spans="1:20">
      <c r="A4041" s="158">
        <v>96765</v>
      </c>
      <c r="B4041" s="100" t="s">
        <v>252</v>
      </c>
      <c r="C4041" s="104" t="s">
        <v>4273</v>
      </c>
      <c r="D4041" s="94" t="s">
        <v>279</v>
      </c>
      <c r="E4041" s="95">
        <v>1725.06</v>
      </c>
      <c r="F4041" s="96">
        <f t="shared" si="529"/>
        <v>2117.34</v>
      </c>
      <c r="G4041" s="107">
        <f>ROUND(SUM('NOVO HORIZONTE'!G4041),2)</f>
        <v>0</v>
      </c>
      <c r="H4041" s="107">
        <f t="shared" si="534"/>
        <v>0</v>
      </c>
      <c r="I4041" s="143">
        <f t="shared" si="530"/>
        <v>0</v>
      </c>
      <c r="J4041" s="142"/>
      <c r="K4041" s="145"/>
      <c r="L4041" s="7" t="str">
        <f t="shared" si="531"/>
        <v/>
      </c>
      <c r="M4041" s="7" t="str">
        <f t="shared" si="532"/>
        <v/>
      </c>
      <c r="N4041" s="7" t="str">
        <f t="shared" si="528"/>
        <v/>
      </c>
      <c r="O4041" s="144"/>
      <c r="P4041" s="355">
        <v>0</v>
      </c>
      <c r="Q4041" s="362">
        <f>SUM('NOVO HORIZONTE'!I4041)</f>
        <v>0</v>
      </c>
      <c r="R4041" s="363">
        <f t="shared" si="533"/>
        <v>0</v>
      </c>
      <c r="S4041" s="153">
        <f t="shared" si="527"/>
        <v>0</v>
      </c>
      <c r="T4041" s="364"/>
    </row>
    <row r="4042" ht="12.75" hidden="1" spans="1:20">
      <c r="A4042" s="154" t="s">
        <v>4274</v>
      </c>
      <c r="B4042" s="100"/>
      <c r="C4042" s="161" t="s">
        <v>4275</v>
      </c>
      <c r="D4042" s="94">
        <v>0</v>
      </c>
      <c r="E4042" s="95">
        <v>0</v>
      </c>
      <c r="F4042" s="96">
        <f t="shared" si="529"/>
        <v>0</v>
      </c>
      <c r="G4042" s="187">
        <f>ROUND(SUM('NOVO HORIZONTE'!G4042),2)</f>
        <v>0</v>
      </c>
      <c r="H4042" s="187">
        <f t="shared" si="534"/>
        <v>0</v>
      </c>
      <c r="I4042" s="188">
        <f t="shared" si="530"/>
        <v>0</v>
      </c>
      <c r="J4042" s="142"/>
      <c r="K4042" s="145" t="str">
        <f>IF(SUM(I4043:I4043)&gt;0,"xx","")</f>
        <v/>
      </c>
      <c r="L4042" s="7" t="str">
        <f t="shared" si="531"/>
        <v/>
      </c>
      <c r="M4042" s="7" t="str">
        <f t="shared" si="532"/>
        <v/>
      </c>
      <c r="N4042" s="7" t="str">
        <f t="shared" si="528"/>
        <v/>
      </c>
      <c r="O4042" s="144"/>
      <c r="P4042" s="375"/>
      <c r="Q4042" s="362">
        <f>SUM('NOVO HORIZONTE'!I4042)</f>
        <v>0</v>
      </c>
      <c r="R4042" s="363">
        <f t="shared" si="533"/>
        <v>0</v>
      </c>
      <c r="S4042" s="153">
        <f t="shared" si="527"/>
        <v>0</v>
      </c>
      <c r="T4042" s="364"/>
    </row>
    <row r="4043" ht="22.5" hidden="1" spans="1:20">
      <c r="A4043" s="158">
        <v>101916</v>
      </c>
      <c r="B4043" s="100" t="s">
        <v>252</v>
      </c>
      <c r="C4043" s="104" t="s">
        <v>4276</v>
      </c>
      <c r="D4043" s="94" t="s">
        <v>279</v>
      </c>
      <c r="E4043" s="95">
        <v>3624.24</v>
      </c>
      <c r="F4043" s="96">
        <f t="shared" si="529"/>
        <v>4448.39</v>
      </c>
      <c r="G4043" s="107">
        <f>ROUND(SUM('NOVO HORIZONTE'!G4043),2)</f>
        <v>0</v>
      </c>
      <c r="H4043" s="107">
        <f t="shared" si="534"/>
        <v>0</v>
      </c>
      <c r="I4043" s="143">
        <f t="shared" si="530"/>
        <v>0</v>
      </c>
      <c r="J4043" s="142"/>
      <c r="K4043" s="145"/>
      <c r="L4043" s="7" t="str">
        <f t="shared" si="531"/>
        <v/>
      </c>
      <c r="M4043" s="7" t="str">
        <f t="shared" si="532"/>
        <v/>
      </c>
      <c r="N4043" s="7" t="str">
        <f t="shared" si="528"/>
        <v/>
      </c>
      <c r="O4043" s="144"/>
      <c r="P4043" s="355">
        <v>0</v>
      </c>
      <c r="Q4043" s="362">
        <f>SUM('NOVO HORIZONTE'!I4043)</f>
        <v>0</v>
      </c>
      <c r="R4043" s="363">
        <f t="shared" si="533"/>
        <v>0</v>
      </c>
      <c r="S4043" s="153">
        <f t="shared" si="527"/>
        <v>0</v>
      </c>
      <c r="T4043" s="364"/>
    </row>
    <row r="4044" ht="12.75" hidden="1" spans="1:20">
      <c r="A4044" s="154" t="s">
        <v>4277</v>
      </c>
      <c r="B4044" s="100"/>
      <c r="C4044" s="161" t="s">
        <v>4278</v>
      </c>
      <c r="D4044" s="94">
        <v>0</v>
      </c>
      <c r="E4044" s="95">
        <v>0</v>
      </c>
      <c r="F4044" s="96">
        <f t="shared" si="529"/>
        <v>0</v>
      </c>
      <c r="G4044" s="187">
        <f>ROUND(SUM('NOVO HORIZONTE'!G4044),2)</f>
        <v>0</v>
      </c>
      <c r="H4044" s="187">
        <f t="shared" si="534"/>
        <v>0</v>
      </c>
      <c r="I4044" s="188">
        <f t="shared" si="530"/>
        <v>0</v>
      </c>
      <c r="J4044" s="142"/>
      <c r="K4044" s="145" t="str">
        <f>IF(SUM(I4045:I4046)&gt;0,"xx","")</f>
        <v/>
      </c>
      <c r="L4044" s="7" t="str">
        <f t="shared" si="531"/>
        <v/>
      </c>
      <c r="M4044" s="7" t="str">
        <f t="shared" si="532"/>
        <v/>
      </c>
      <c r="N4044" s="7" t="str">
        <f t="shared" si="528"/>
        <v/>
      </c>
      <c r="O4044" s="144"/>
      <c r="P4044" s="375"/>
      <c r="Q4044" s="362">
        <f>SUM('NOVO HORIZONTE'!I4044)</f>
        <v>0</v>
      </c>
      <c r="R4044" s="363">
        <f t="shared" si="533"/>
        <v>0</v>
      </c>
      <c r="S4044" s="153">
        <f t="shared" si="527"/>
        <v>0</v>
      </c>
      <c r="T4044" s="364"/>
    </row>
    <row r="4045" ht="12.75" hidden="1" spans="1:20">
      <c r="A4045" s="158">
        <v>101913</v>
      </c>
      <c r="B4045" s="100" t="s">
        <v>252</v>
      </c>
      <c r="C4045" s="104" t="s">
        <v>4279</v>
      </c>
      <c r="D4045" s="94" t="s">
        <v>279</v>
      </c>
      <c r="E4045" s="95">
        <v>465.27</v>
      </c>
      <c r="F4045" s="96">
        <f t="shared" si="529"/>
        <v>571.07</v>
      </c>
      <c r="G4045" s="107">
        <f>ROUND(SUM('NOVO HORIZONTE'!G4045),2)</f>
        <v>0</v>
      </c>
      <c r="H4045" s="107">
        <f t="shared" si="534"/>
        <v>0</v>
      </c>
      <c r="I4045" s="143">
        <f t="shared" si="530"/>
        <v>0</v>
      </c>
      <c r="J4045" s="142"/>
      <c r="K4045" s="145"/>
      <c r="L4045" s="7" t="str">
        <f t="shared" si="531"/>
        <v/>
      </c>
      <c r="M4045" s="7" t="str">
        <f t="shared" si="532"/>
        <v/>
      </c>
      <c r="N4045" s="7" t="str">
        <f t="shared" si="528"/>
        <v/>
      </c>
      <c r="O4045" s="144"/>
      <c r="P4045" s="355">
        <v>0</v>
      </c>
      <c r="Q4045" s="362">
        <f>SUM('NOVO HORIZONTE'!I4045)</f>
        <v>0</v>
      </c>
      <c r="R4045" s="363">
        <f t="shared" si="533"/>
        <v>0</v>
      </c>
      <c r="S4045" s="153">
        <f t="shared" si="527"/>
        <v>0</v>
      </c>
      <c r="T4045" s="364"/>
    </row>
    <row r="4046" ht="12.75" hidden="1" spans="1:20">
      <c r="A4046" s="158">
        <v>101914</v>
      </c>
      <c r="B4046" s="100" t="s">
        <v>252</v>
      </c>
      <c r="C4046" s="104" t="s">
        <v>4280</v>
      </c>
      <c r="D4046" s="94" t="s">
        <v>279</v>
      </c>
      <c r="E4046" s="95">
        <v>590.64</v>
      </c>
      <c r="F4046" s="96">
        <f t="shared" si="529"/>
        <v>724.95</v>
      </c>
      <c r="G4046" s="107">
        <f>ROUND(SUM('NOVO HORIZONTE'!G4046),2)</f>
        <v>0</v>
      </c>
      <c r="H4046" s="107">
        <f t="shared" si="534"/>
        <v>0</v>
      </c>
      <c r="I4046" s="143">
        <f t="shared" si="530"/>
        <v>0</v>
      </c>
      <c r="J4046" s="142"/>
      <c r="K4046" s="145"/>
      <c r="L4046" s="7" t="str">
        <f t="shared" si="531"/>
        <v/>
      </c>
      <c r="M4046" s="7" t="str">
        <f t="shared" si="532"/>
        <v/>
      </c>
      <c r="N4046" s="7" t="str">
        <f t="shared" si="528"/>
        <v/>
      </c>
      <c r="O4046" s="144"/>
      <c r="P4046" s="355">
        <v>0</v>
      </c>
      <c r="Q4046" s="362">
        <f>SUM('NOVO HORIZONTE'!I4046)</f>
        <v>0</v>
      </c>
      <c r="R4046" s="363">
        <f t="shared" si="533"/>
        <v>0</v>
      </c>
      <c r="S4046" s="153">
        <f t="shared" si="527"/>
        <v>0</v>
      </c>
      <c r="T4046" s="364"/>
    </row>
    <row r="4047" ht="12.75" hidden="1" spans="1:20">
      <c r="A4047" s="154" t="s">
        <v>4281</v>
      </c>
      <c r="B4047" s="100"/>
      <c r="C4047" s="161" t="s">
        <v>4282</v>
      </c>
      <c r="D4047" s="94">
        <v>0</v>
      </c>
      <c r="E4047" s="95">
        <v>0</v>
      </c>
      <c r="F4047" s="96">
        <f t="shared" si="529"/>
        <v>0</v>
      </c>
      <c r="G4047" s="187">
        <f>ROUND(SUM('NOVO HORIZONTE'!G4047),2)</f>
        <v>0</v>
      </c>
      <c r="H4047" s="187">
        <f t="shared" si="534"/>
        <v>0</v>
      </c>
      <c r="I4047" s="188">
        <f t="shared" si="530"/>
        <v>0</v>
      </c>
      <c r="J4047" s="142"/>
      <c r="K4047" s="145" t="str">
        <f>IF(SUM(I4048:I4099)&gt;0,"xx","")</f>
        <v/>
      </c>
      <c r="L4047" s="7" t="str">
        <f t="shared" si="531"/>
        <v/>
      </c>
      <c r="M4047" s="7" t="str">
        <f t="shared" si="532"/>
        <v/>
      </c>
      <c r="N4047" s="7" t="str">
        <f t="shared" si="528"/>
        <v/>
      </c>
      <c r="O4047" s="144"/>
      <c r="P4047" s="375"/>
      <c r="Q4047" s="362">
        <f>SUM('NOVO HORIZONTE'!I4047)</f>
        <v>0</v>
      </c>
      <c r="R4047" s="363">
        <f t="shared" si="533"/>
        <v>0</v>
      </c>
      <c r="S4047" s="153">
        <f t="shared" si="527"/>
        <v>0</v>
      </c>
      <c r="T4047" s="364"/>
    </row>
    <row r="4048" ht="22.5" hidden="1" spans="1:20">
      <c r="A4048" s="158">
        <v>95697</v>
      </c>
      <c r="B4048" s="100" t="s">
        <v>252</v>
      </c>
      <c r="C4048" s="104" t="s">
        <v>4283</v>
      </c>
      <c r="D4048" s="94" t="s">
        <v>263</v>
      </c>
      <c r="E4048" s="95">
        <v>104.69</v>
      </c>
      <c r="F4048" s="96">
        <f t="shared" si="529"/>
        <v>128.5</v>
      </c>
      <c r="G4048" s="107">
        <f>ROUND(SUM('NOVO HORIZONTE'!G4048),2)</f>
        <v>0</v>
      </c>
      <c r="H4048" s="107">
        <f t="shared" si="534"/>
        <v>0</v>
      </c>
      <c r="I4048" s="143">
        <f t="shared" si="530"/>
        <v>0</v>
      </c>
      <c r="J4048" s="142"/>
      <c r="K4048" s="145"/>
      <c r="L4048" s="7" t="str">
        <f t="shared" si="531"/>
        <v/>
      </c>
      <c r="M4048" s="7" t="str">
        <f t="shared" si="532"/>
        <v/>
      </c>
      <c r="N4048" s="7" t="str">
        <f t="shared" si="528"/>
        <v/>
      </c>
      <c r="O4048" s="144"/>
      <c r="P4048" s="355">
        <v>0</v>
      </c>
      <c r="Q4048" s="362">
        <f>SUM('NOVO HORIZONTE'!I4048)</f>
        <v>0</v>
      </c>
      <c r="R4048" s="363">
        <f t="shared" si="533"/>
        <v>0</v>
      </c>
      <c r="S4048" s="153">
        <f t="shared" si="527"/>
        <v>0</v>
      </c>
      <c r="T4048" s="364"/>
    </row>
    <row r="4049" ht="22.5" hidden="1" spans="1:20">
      <c r="A4049" s="158">
        <v>92369</v>
      </c>
      <c r="B4049" s="100" t="s">
        <v>252</v>
      </c>
      <c r="C4049" s="104" t="s">
        <v>4284</v>
      </c>
      <c r="D4049" s="94" t="s">
        <v>279</v>
      </c>
      <c r="E4049" s="95">
        <v>40.76</v>
      </c>
      <c r="F4049" s="96">
        <f t="shared" si="529"/>
        <v>50.03</v>
      </c>
      <c r="G4049" s="107">
        <f>ROUND(SUM('NOVO HORIZONTE'!G4049),2)</f>
        <v>0</v>
      </c>
      <c r="H4049" s="107">
        <f t="shared" si="534"/>
        <v>0</v>
      </c>
      <c r="I4049" s="143">
        <f t="shared" si="530"/>
        <v>0</v>
      </c>
      <c r="J4049" s="142"/>
      <c r="K4049" s="145"/>
      <c r="L4049" s="7" t="str">
        <f t="shared" si="531"/>
        <v/>
      </c>
      <c r="M4049" s="7" t="str">
        <f t="shared" si="532"/>
        <v/>
      </c>
      <c r="N4049" s="7" t="str">
        <f t="shared" si="528"/>
        <v/>
      </c>
      <c r="O4049" s="144"/>
      <c r="P4049" s="355">
        <v>0</v>
      </c>
      <c r="Q4049" s="362">
        <f>SUM('NOVO HORIZONTE'!I4049)</f>
        <v>0</v>
      </c>
      <c r="R4049" s="363">
        <f t="shared" si="533"/>
        <v>0</v>
      </c>
      <c r="S4049" s="153">
        <f t="shared" si="527"/>
        <v>0</v>
      </c>
      <c r="T4049" s="364"/>
    </row>
    <row r="4050" ht="22.5" hidden="1" spans="1:20">
      <c r="A4050" s="158">
        <v>92370</v>
      </c>
      <c r="B4050" s="100" t="s">
        <v>252</v>
      </c>
      <c r="C4050" s="104" t="s">
        <v>4285</v>
      </c>
      <c r="D4050" s="94" t="s">
        <v>279</v>
      </c>
      <c r="E4050" s="95">
        <v>42.7</v>
      </c>
      <c r="F4050" s="96">
        <f t="shared" si="529"/>
        <v>52.41</v>
      </c>
      <c r="G4050" s="107">
        <f>ROUND(SUM('NOVO HORIZONTE'!G4050),2)</f>
        <v>0</v>
      </c>
      <c r="H4050" s="107">
        <f t="shared" si="534"/>
        <v>0</v>
      </c>
      <c r="I4050" s="143">
        <f t="shared" si="530"/>
        <v>0</v>
      </c>
      <c r="J4050" s="142"/>
      <c r="K4050" s="145"/>
      <c r="L4050" s="7" t="str">
        <f t="shared" si="531"/>
        <v/>
      </c>
      <c r="M4050" s="7" t="str">
        <f t="shared" si="532"/>
        <v/>
      </c>
      <c r="N4050" s="7" t="str">
        <f t="shared" si="528"/>
        <v/>
      </c>
      <c r="O4050" s="144"/>
      <c r="P4050" s="355">
        <v>0</v>
      </c>
      <c r="Q4050" s="362">
        <f>SUM('NOVO HORIZONTE'!I4050)</f>
        <v>0</v>
      </c>
      <c r="R4050" s="363">
        <f t="shared" si="533"/>
        <v>0</v>
      </c>
      <c r="S4050" s="153">
        <f t="shared" si="527"/>
        <v>0</v>
      </c>
      <c r="T4050" s="364"/>
    </row>
    <row r="4051" ht="22.5" hidden="1" spans="1:20">
      <c r="A4051" s="158">
        <v>92371</v>
      </c>
      <c r="B4051" s="100" t="s">
        <v>252</v>
      </c>
      <c r="C4051" s="104" t="s">
        <v>4286</v>
      </c>
      <c r="D4051" s="94" t="s">
        <v>279</v>
      </c>
      <c r="E4051" s="95">
        <v>49.09</v>
      </c>
      <c r="F4051" s="96">
        <f t="shared" si="529"/>
        <v>60.25</v>
      </c>
      <c r="G4051" s="107">
        <f>ROUND(SUM('NOVO HORIZONTE'!G4051),2)</f>
        <v>0</v>
      </c>
      <c r="H4051" s="107">
        <f t="shared" si="534"/>
        <v>0</v>
      </c>
      <c r="I4051" s="143">
        <f t="shared" si="530"/>
        <v>0</v>
      </c>
      <c r="J4051" s="142"/>
      <c r="K4051" s="145"/>
      <c r="L4051" s="7" t="str">
        <f t="shared" si="531"/>
        <v/>
      </c>
      <c r="M4051" s="7" t="str">
        <f t="shared" si="532"/>
        <v/>
      </c>
      <c r="N4051" s="7" t="str">
        <f t="shared" si="528"/>
        <v/>
      </c>
      <c r="O4051" s="144"/>
      <c r="P4051" s="355">
        <v>0</v>
      </c>
      <c r="Q4051" s="362">
        <f>SUM('NOVO HORIZONTE'!I4051)</f>
        <v>0</v>
      </c>
      <c r="R4051" s="363">
        <f t="shared" si="533"/>
        <v>0</v>
      </c>
      <c r="S4051" s="153">
        <f t="shared" si="527"/>
        <v>0</v>
      </c>
      <c r="T4051" s="364"/>
    </row>
    <row r="4052" ht="22.5" hidden="1" spans="1:20">
      <c r="A4052" s="158">
        <v>92372</v>
      </c>
      <c r="B4052" s="100" t="s">
        <v>252</v>
      </c>
      <c r="C4052" s="104" t="s">
        <v>4287</v>
      </c>
      <c r="D4052" s="94" t="s">
        <v>279</v>
      </c>
      <c r="E4052" s="95">
        <v>50.89</v>
      </c>
      <c r="F4052" s="96">
        <f t="shared" si="529"/>
        <v>62.46</v>
      </c>
      <c r="G4052" s="107">
        <f>ROUND(SUM('NOVO HORIZONTE'!G4052),2)</f>
        <v>0</v>
      </c>
      <c r="H4052" s="107">
        <f t="shared" si="534"/>
        <v>0</v>
      </c>
      <c r="I4052" s="143">
        <f t="shared" si="530"/>
        <v>0</v>
      </c>
      <c r="J4052" s="142"/>
      <c r="K4052" s="145"/>
      <c r="L4052" s="7" t="str">
        <f t="shared" si="531"/>
        <v/>
      </c>
      <c r="M4052" s="7" t="str">
        <f t="shared" si="532"/>
        <v/>
      </c>
      <c r="N4052" s="7" t="str">
        <f t="shared" si="528"/>
        <v/>
      </c>
      <c r="O4052" s="144"/>
      <c r="P4052" s="355">
        <v>0</v>
      </c>
      <c r="Q4052" s="362">
        <f>SUM('NOVO HORIZONTE'!I4052)</f>
        <v>0</v>
      </c>
      <c r="R4052" s="363">
        <f t="shared" si="533"/>
        <v>0</v>
      </c>
      <c r="S4052" s="153">
        <f t="shared" si="527"/>
        <v>0</v>
      </c>
      <c r="T4052" s="364"/>
    </row>
    <row r="4053" ht="22.5" hidden="1" spans="1:20">
      <c r="A4053" s="158">
        <v>92373</v>
      </c>
      <c r="B4053" s="100" t="s">
        <v>252</v>
      </c>
      <c r="C4053" s="104" t="s">
        <v>4288</v>
      </c>
      <c r="D4053" s="94" t="s">
        <v>279</v>
      </c>
      <c r="E4053" s="95">
        <v>57.85</v>
      </c>
      <c r="F4053" s="96">
        <f t="shared" si="529"/>
        <v>71.01</v>
      </c>
      <c r="G4053" s="107">
        <f>ROUND(SUM('NOVO HORIZONTE'!G4053),2)</f>
        <v>0</v>
      </c>
      <c r="H4053" s="107">
        <f t="shared" si="534"/>
        <v>0</v>
      </c>
      <c r="I4053" s="143">
        <f t="shared" si="530"/>
        <v>0</v>
      </c>
      <c r="J4053" s="142"/>
      <c r="K4053" s="145"/>
      <c r="L4053" s="7" t="str">
        <f t="shared" si="531"/>
        <v/>
      </c>
      <c r="M4053" s="7" t="str">
        <f t="shared" si="532"/>
        <v/>
      </c>
      <c r="N4053" s="7" t="str">
        <f t="shared" si="528"/>
        <v/>
      </c>
      <c r="O4053" s="144"/>
      <c r="P4053" s="355">
        <v>0</v>
      </c>
      <c r="Q4053" s="362">
        <f>SUM('NOVO HORIZONTE'!I4053)</f>
        <v>0</v>
      </c>
      <c r="R4053" s="363">
        <f t="shared" si="533"/>
        <v>0</v>
      </c>
      <c r="S4053" s="153">
        <f t="shared" si="527"/>
        <v>0</v>
      </c>
      <c r="T4053" s="364"/>
    </row>
    <row r="4054" ht="22.5" hidden="1" spans="1:20">
      <c r="A4054" s="158">
        <v>92374</v>
      </c>
      <c r="B4054" s="100" t="s">
        <v>252</v>
      </c>
      <c r="C4054" s="104" t="s">
        <v>4289</v>
      </c>
      <c r="D4054" s="94" t="s">
        <v>279</v>
      </c>
      <c r="E4054" s="95">
        <v>58.2</v>
      </c>
      <c r="F4054" s="96">
        <f t="shared" si="529"/>
        <v>71.43</v>
      </c>
      <c r="G4054" s="107">
        <f>ROUND(SUM('NOVO HORIZONTE'!G4054),2)</f>
        <v>0</v>
      </c>
      <c r="H4054" s="107">
        <f t="shared" si="534"/>
        <v>0</v>
      </c>
      <c r="I4054" s="143">
        <f t="shared" si="530"/>
        <v>0</v>
      </c>
      <c r="J4054" s="142"/>
      <c r="K4054" s="145"/>
      <c r="L4054" s="7" t="str">
        <f t="shared" si="531"/>
        <v/>
      </c>
      <c r="M4054" s="7" t="str">
        <f t="shared" si="532"/>
        <v/>
      </c>
      <c r="N4054" s="7" t="str">
        <f t="shared" si="528"/>
        <v/>
      </c>
      <c r="O4054" s="144"/>
      <c r="P4054" s="355">
        <v>0</v>
      </c>
      <c r="Q4054" s="362">
        <f>SUM('NOVO HORIZONTE'!I4054)</f>
        <v>0</v>
      </c>
      <c r="R4054" s="363">
        <f t="shared" si="533"/>
        <v>0</v>
      </c>
      <c r="S4054" s="153">
        <f t="shared" si="527"/>
        <v>0</v>
      </c>
      <c r="T4054" s="364"/>
    </row>
    <row r="4055" ht="22.5" hidden="1" spans="1:20">
      <c r="A4055" s="158">
        <v>92375</v>
      </c>
      <c r="B4055" s="100" t="s">
        <v>252</v>
      </c>
      <c r="C4055" s="104" t="s">
        <v>4290</v>
      </c>
      <c r="D4055" s="94" t="s">
        <v>279</v>
      </c>
      <c r="E4055" s="95">
        <v>74.72</v>
      </c>
      <c r="F4055" s="96">
        <f t="shared" si="529"/>
        <v>91.71</v>
      </c>
      <c r="G4055" s="107">
        <f>ROUND(SUM('NOVO HORIZONTE'!G4055),2)</f>
        <v>0</v>
      </c>
      <c r="H4055" s="107">
        <f t="shared" si="534"/>
        <v>0</v>
      </c>
      <c r="I4055" s="143">
        <f t="shared" si="530"/>
        <v>0</v>
      </c>
      <c r="J4055" s="142"/>
      <c r="K4055" s="145"/>
      <c r="L4055" s="7" t="str">
        <f t="shared" si="531"/>
        <v/>
      </c>
      <c r="M4055" s="7" t="str">
        <f t="shared" si="532"/>
        <v/>
      </c>
      <c r="N4055" s="7" t="str">
        <f t="shared" si="528"/>
        <v/>
      </c>
      <c r="O4055" s="144"/>
      <c r="P4055" s="355">
        <v>0</v>
      </c>
      <c r="Q4055" s="362">
        <f>SUM('NOVO HORIZONTE'!I4055)</f>
        <v>0</v>
      </c>
      <c r="R4055" s="363">
        <f t="shared" si="533"/>
        <v>0</v>
      </c>
      <c r="S4055" s="153">
        <f t="shared" si="527"/>
        <v>0</v>
      </c>
      <c r="T4055" s="364"/>
    </row>
    <row r="4056" ht="22.5" hidden="1" spans="1:20">
      <c r="A4056" s="158">
        <v>92376</v>
      </c>
      <c r="B4056" s="100" t="s">
        <v>252</v>
      </c>
      <c r="C4056" s="104" t="s">
        <v>4291</v>
      </c>
      <c r="D4056" s="94" t="s">
        <v>279</v>
      </c>
      <c r="E4056" s="95">
        <v>74.69</v>
      </c>
      <c r="F4056" s="96">
        <f t="shared" si="529"/>
        <v>91.67</v>
      </c>
      <c r="G4056" s="107">
        <f>ROUND(SUM('NOVO HORIZONTE'!G4056),2)</f>
        <v>0</v>
      </c>
      <c r="H4056" s="107">
        <f t="shared" si="534"/>
        <v>0</v>
      </c>
      <c r="I4056" s="143">
        <f t="shared" si="530"/>
        <v>0</v>
      </c>
      <c r="J4056" s="142"/>
      <c r="K4056" s="145"/>
      <c r="L4056" s="7" t="str">
        <f t="shared" si="531"/>
        <v/>
      </c>
      <c r="M4056" s="7" t="str">
        <f t="shared" si="532"/>
        <v/>
      </c>
      <c r="N4056" s="7" t="str">
        <f t="shared" si="528"/>
        <v/>
      </c>
      <c r="O4056" s="144"/>
      <c r="P4056" s="355">
        <v>0</v>
      </c>
      <c r="Q4056" s="362">
        <f>SUM('NOVO HORIZONTE'!I4056)</f>
        <v>0</v>
      </c>
      <c r="R4056" s="363">
        <f t="shared" si="533"/>
        <v>0</v>
      </c>
      <c r="S4056" s="153">
        <f t="shared" si="527"/>
        <v>0</v>
      </c>
      <c r="T4056" s="364"/>
    </row>
    <row r="4057" ht="22.5" hidden="1" spans="1:20">
      <c r="A4057" s="158">
        <v>92377</v>
      </c>
      <c r="B4057" s="100" t="s">
        <v>252</v>
      </c>
      <c r="C4057" s="104" t="s">
        <v>4292</v>
      </c>
      <c r="D4057" s="94" t="s">
        <v>279</v>
      </c>
      <c r="E4057" s="95">
        <v>99.73</v>
      </c>
      <c r="F4057" s="96">
        <f t="shared" si="529"/>
        <v>122.41</v>
      </c>
      <c r="G4057" s="107">
        <f>ROUND(SUM('NOVO HORIZONTE'!G4057),2)</f>
        <v>0</v>
      </c>
      <c r="H4057" s="107">
        <f t="shared" si="534"/>
        <v>0</v>
      </c>
      <c r="I4057" s="143">
        <f t="shared" si="530"/>
        <v>0</v>
      </c>
      <c r="J4057" s="142"/>
      <c r="K4057" s="145"/>
      <c r="L4057" s="7" t="str">
        <f t="shared" si="531"/>
        <v/>
      </c>
      <c r="M4057" s="7" t="str">
        <f t="shared" si="532"/>
        <v/>
      </c>
      <c r="N4057" s="7" t="str">
        <f t="shared" si="528"/>
        <v/>
      </c>
      <c r="O4057" s="144"/>
      <c r="P4057" s="355">
        <v>0</v>
      </c>
      <c r="Q4057" s="362">
        <f>SUM('NOVO HORIZONTE'!I4057)</f>
        <v>0</v>
      </c>
      <c r="R4057" s="363">
        <f t="shared" si="533"/>
        <v>0</v>
      </c>
      <c r="S4057" s="153">
        <f t="shared" ref="S4057:S4120" si="535">IF(R4057=0,0,IF(R4057&gt;0,"c","b"))</f>
        <v>0</v>
      </c>
      <c r="T4057" s="364"/>
    </row>
    <row r="4058" ht="22.5" hidden="1" spans="1:20">
      <c r="A4058" s="158">
        <v>92378</v>
      </c>
      <c r="B4058" s="100" t="s">
        <v>252</v>
      </c>
      <c r="C4058" s="104" t="s">
        <v>4293</v>
      </c>
      <c r="D4058" s="94" t="s">
        <v>279</v>
      </c>
      <c r="E4058" s="95">
        <v>110.51</v>
      </c>
      <c r="F4058" s="96">
        <f t="shared" si="529"/>
        <v>135.64</v>
      </c>
      <c r="G4058" s="107">
        <f>ROUND(SUM('NOVO HORIZONTE'!G4058),2)</f>
        <v>0</v>
      </c>
      <c r="H4058" s="107">
        <f t="shared" si="534"/>
        <v>0</v>
      </c>
      <c r="I4058" s="143">
        <f t="shared" si="530"/>
        <v>0</v>
      </c>
      <c r="J4058" s="142"/>
      <c r="K4058" s="145"/>
      <c r="L4058" s="7" t="str">
        <f t="shared" si="531"/>
        <v/>
      </c>
      <c r="M4058" s="7" t="str">
        <f t="shared" si="532"/>
        <v/>
      </c>
      <c r="N4058" s="7" t="str">
        <f t="shared" si="528"/>
        <v/>
      </c>
      <c r="O4058" s="144"/>
      <c r="P4058" s="355">
        <v>0</v>
      </c>
      <c r="Q4058" s="362">
        <f>SUM('NOVO HORIZONTE'!I4058)</f>
        <v>0</v>
      </c>
      <c r="R4058" s="363">
        <f t="shared" si="533"/>
        <v>0</v>
      </c>
      <c r="S4058" s="153">
        <f t="shared" si="535"/>
        <v>0</v>
      </c>
      <c r="T4058" s="364"/>
    </row>
    <row r="4059" ht="22.5" hidden="1" spans="1:20">
      <c r="A4059" s="158">
        <v>92379</v>
      </c>
      <c r="B4059" s="100" t="s">
        <v>252</v>
      </c>
      <c r="C4059" s="104" t="s">
        <v>4294</v>
      </c>
      <c r="D4059" s="94" t="s">
        <v>279</v>
      </c>
      <c r="E4059" s="95">
        <v>140.52</v>
      </c>
      <c r="F4059" s="96">
        <f t="shared" si="529"/>
        <v>172.47</v>
      </c>
      <c r="G4059" s="107">
        <f>ROUND(SUM('NOVO HORIZONTE'!G4059),2)</f>
        <v>0</v>
      </c>
      <c r="H4059" s="107">
        <f t="shared" si="534"/>
        <v>0</v>
      </c>
      <c r="I4059" s="143">
        <f t="shared" si="530"/>
        <v>0</v>
      </c>
      <c r="J4059" s="142"/>
      <c r="K4059" s="145"/>
      <c r="L4059" s="7" t="str">
        <f t="shared" si="531"/>
        <v/>
      </c>
      <c r="M4059" s="7" t="str">
        <f t="shared" si="532"/>
        <v/>
      </c>
      <c r="N4059" s="7" t="str">
        <f t="shared" si="528"/>
        <v/>
      </c>
      <c r="O4059" s="144"/>
      <c r="P4059" s="355">
        <v>0</v>
      </c>
      <c r="Q4059" s="362">
        <f>SUM('NOVO HORIZONTE'!I4059)</f>
        <v>0</v>
      </c>
      <c r="R4059" s="363">
        <f t="shared" si="533"/>
        <v>0</v>
      </c>
      <c r="S4059" s="153">
        <f t="shared" si="535"/>
        <v>0</v>
      </c>
      <c r="T4059" s="364"/>
    </row>
    <row r="4060" ht="22.5" hidden="1" spans="1:20">
      <c r="A4060" s="158">
        <v>92380</v>
      </c>
      <c r="B4060" s="100" t="s">
        <v>252</v>
      </c>
      <c r="C4060" s="104" t="s">
        <v>4295</v>
      </c>
      <c r="D4060" s="94" t="s">
        <v>279</v>
      </c>
      <c r="E4060" s="95">
        <v>150.11</v>
      </c>
      <c r="F4060" s="96">
        <f t="shared" si="529"/>
        <v>184.25</v>
      </c>
      <c r="G4060" s="107">
        <f>ROUND(SUM('NOVO HORIZONTE'!G4060),2)</f>
        <v>0</v>
      </c>
      <c r="H4060" s="107">
        <f t="shared" si="534"/>
        <v>0</v>
      </c>
      <c r="I4060" s="143">
        <f t="shared" si="530"/>
        <v>0</v>
      </c>
      <c r="J4060" s="142"/>
      <c r="K4060" s="145"/>
      <c r="L4060" s="7" t="str">
        <f t="shared" si="531"/>
        <v/>
      </c>
      <c r="M4060" s="7" t="str">
        <f t="shared" si="532"/>
        <v/>
      </c>
      <c r="N4060" s="7" t="str">
        <f t="shared" si="528"/>
        <v/>
      </c>
      <c r="O4060" s="144"/>
      <c r="P4060" s="355">
        <v>0</v>
      </c>
      <c r="Q4060" s="362">
        <f>SUM('NOVO HORIZONTE'!I4060)</f>
        <v>0</v>
      </c>
      <c r="R4060" s="363">
        <f t="shared" si="533"/>
        <v>0</v>
      </c>
      <c r="S4060" s="153">
        <f t="shared" si="535"/>
        <v>0</v>
      </c>
      <c r="T4060" s="364"/>
    </row>
    <row r="4061" ht="22.5" hidden="1" spans="1:20">
      <c r="A4061" s="158">
        <v>92381</v>
      </c>
      <c r="B4061" s="100" t="s">
        <v>252</v>
      </c>
      <c r="C4061" s="104" t="s">
        <v>4296</v>
      </c>
      <c r="D4061" s="94" t="s">
        <v>279</v>
      </c>
      <c r="E4061" s="95">
        <v>61.71</v>
      </c>
      <c r="F4061" s="96">
        <f t="shared" si="529"/>
        <v>75.74</v>
      </c>
      <c r="G4061" s="107">
        <f>ROUND(SUM('NOVO HORIZONTE'!G4061),2)</f>
        <v>0</v>
      </c>
      <c r="H4061" s="107">
        <f t="shared" si="534"/>
        <v>0</v>
      </c>
      <c r="I4061" s="143">
        <f t="shared" si="530"/>
        <v>0</v>
      </c>
      <c r="J4061" s="142"/>
      <c r="K4061" s="145"/>
      <c r="L4061" s="7" t="str">
        <f t="shared" si="531"/>
        <v/>
      </c>
      <c r="M4061" s="7" t="str">
        <f t="shared" si="532"/>
        <v/>
      </c>
      <c r="N4061" s="7" t="str">
        <f t="shared" si="528"/>
        <v/>
      </c>
      <c r="O4061" s="144"/>
      <c r="P4061" s="355">
        <v>0</v>
      </c>
      <c r="Q4061" s="362">
        <f>SUM('NOVO HORIZONTE'!I4061)</f>
        <v>0</v>
      </c>
      <c r="R4061" s="363">
        <f t="shared" si="533"/>
        <v>0</v>
      </c>
      <c r="S4061" s="153">
        <f t="shared" si="535"/>
        <v>0</v>
      </c>
      <c r="T4061" s="364"/>
    </row>
    <row r="4062" ht="22.5" hidden="1" spans="1:20">
      <c r="A4062" s="158">
        <v>92382</v>
      </c>
      <c r="B4062" s="100" t="s">
        <v>252</v>
      </c>
      <c r="C4062" s="104" t="s">
        <v>4297</v>
      </c>
      <c r="D4062" s="94" t="s">
        <v>279</v>
      </c>
      <c r="E4062" s="95">
        <v>59.14</v>
      </c>
      <c r="F4062" s="96">
        <f t="shared" si="529"/>
        <v>72.59</v>
      </c>
      <c r="G4062" s="107">
        <f>ROUND(SUM('NOVO HORIZONTE'!G4062),2)</f>
        <v>0</v>
      </c>
      <c r="H4062" s="107">
        <f t="shared" si="534"/>
        <v>0</v>
      </c>
      <c r="I4062" s="143">
        <f t="shared" si="530"/>
        <v>0</v>
      </c>
      <c r="J4062" s="142"/>
      <c r="K4062" s="145"/>
      <c r="L4062" s="7" t="str">
        <f t="shared" si="531"/>
        <v/>
      </c>
      <c r="M4062" s="7" t="str">
        <f t="shared" si="532"/>
        <v/>
      </c>
      <c r="N4062" s="7" t="str">
        <f t="shared" si="528"/>
        <v/>
      </c>
      <c r="O4062" s="144"/>
      <c r="P4062" s="355">
        <v>0</v>
      </c>
      <c r="Q4062" s="362">
        <f>SUM('NOVO HORIZONTE'!I4062)</f>
        <v>0</v>
      </c>
      <c r="R4062" s="363">
        <f t="shared" si="533"/>
        <v>0</v>
      </c>
      <c r="S4062" s="153">
        <f t="shared" si="535"/>
        <v>0</v>
      </c>
      <c r="T4062" s="364"/>
    </row>
    <row r="4063" ht="22.5" hidden="1" spans="1:20">
      <c r="A4063" s="158">
        <v>92383</v>
      </c>
      <c r="B4063" s="100" t="s">
        <v>252</v>
      </c>
      <c r="C4063" s="104" t="s">
        <v>4298</v>
      </c>
      <c r="D4063" s="94" t="s">
        <v>279</v>
      </c>
      <c r="E4063" s="95">
        <v>77.34</v>
      </c>
      <c r="F4063" s="96">
        <f t="shared" si="529"/>
        <v>94.93</v>
      </c>
      <c r="G4063" s="107">
        <f>ROUND(SUM('NOVO HORIZONTE'!G4063),2)</f>
        <v>0</v>
      </c>
      <c r="H4063" s="107">
        <f t="shared" si="534"/>
        <v>0</v>
      </c>
      <c r="I4063" s="143">
        <f t="shared" si="530"/>
        <v>0</v>
      </c>
      <c r="J4063" s="142"/>
      <c r="K4063" s="145"/>
      <c r="L4063" s="7" t="str">
        <f t="shared" si="531"/>
        <v/>
      </c>
      <c r="M4063" s="7" t="str">
        <f t="shared" si="532"/>
        <v/>
      </c>
      <c r="N4063" s="7" t="str">
        <f t="shared" si="528"/>
        <v/>
      </c>
      <c r="O4063" s="144"/>
      <c r="P4063" s="355">
        <v>0</v>
      </c>
      <c r="Q4063" s="362">
        <f>SUM('NOVO HORIZONTE'!I4063)</f>
        <v>0</v>
      </c>
      <c r="R4063" s="363">
        <f t="shared" si="533"/>
        <v>0</v>
      </c>
      <c r="S4063" s="153">
        <f t="shared" si="535"/>
        <v>0</v>
      </c>
      <c r="T4063" s="364"/>
    </row>
    <row r="4064" ht="22.5" hidden="1" spans="1:20">
      <c r="A4064" s="158">
        <v>92384</v>
      </c>
      <c r="B4064" s="100" t="s">
        <v>252</v>
      </c>
      <c r="C4064" s="104" t="s">
        <v>4299</v>
      </c>
      <c r="D4064" s="94" t="s">
        <v>279</v>
      </c>
      <c r="E4064" s="95">
        <v>72.22</v>
      </c>
      <c r="F4064" s="96">
        <f t="shared" si="529"/>
        <v>88.64</v>
      </c>
      <c r="G4064" s="107">
        <f>ROUND(SUM('NOVO HORIZONTE'!G4064),2)</f>
        <v>0</v>
      </c>
      <c r="H4064" s="107">
        <f t="shared" si="534"/>
        <v>0</v>
      </c>
      <c r="I4064" s="143">
        <f t="shared" si="530"/>
        <v>0</v>
      </c>
      <c r="J4064" s="142"/>
      <c r="K4064" s="228"/>
      <c r="L4064" s="7" t="str">
        <f t="shared" si="531"/>
        <v/>
      </c>
      <c r="M4064" s="7" t="str">
        <f t="shared" si="532"/>
        <v/>
      </c>
      <c r="N4064" s="7" t="str">
        <f t="shared" si="528"/>
        <v/>
      </c>
      <c r="O4064" s="144"/>
      <c r="P4064" s="355">
        <v>0</v>
      </c>
      <c r="Q4064" s="362">
        <f>SUM('NOVO HORIZONTE'!I4064)</f>
        <v>0</v>
      </c>
      <c r="R4064" s="363">
        <f t="shared" si="533"/>
        <v>0</v>
      </c>
      <c r="S4064" s="153">
        <f t="shared" si="535"/>
        <v>0</v>
      </c>
      <c r="T4064" s="364"/>
    </row>
    <row r="4065" ht="22.5" hidden="1" spans="1:20">
      <c r="A4065" s="158">
        <v>92385</v>
      </c>
      <c r="B4065" s="100" t="s">
        <v>252</v>
      </c>
      <c r="C4065" s="104" t="s">
        <v>4300</v>
      </c>
      <c r="D4065" s="94" t="s">
        <v>279</v>
      </c>
      <c r="E4065" s="95">
        <v>88.52</v>
      </c>
      <c r="F4065" s="96">
        <f t="shared" si="529"/>
        <v>108.65</v>
      </c>
      <c r="G4065" s="107">
        <f>ROUND(SUM('NOVO HORIZONTE'!G4065),2)</f>
        <v>0</v>
      </c>
      <c r="H4065" s="107">
        <f t="shared" si="534"/>
        <v>0</v>
      </c>
      <c r="I4065" s="143">
        <f t="shared" si="530"/>
        <v>0</v>
      </c>
      <c r="J4065" s="142"/>
      <c r="K4065" s="145"/>
      <c r="L4065" s="7" t="str">
        <f t="shared" si="531"/>
        <v/>
      </c>
      <c r="M4065" s="7" t="str">
        <f t="shared" si="532"/>
        <v/>
      </c>
      <c r="N4065" s="7" t="str">
        <f t="shared" si="528"/>
        <v/>
      </c>
      <c r="O4065" s="144"/>
      <c r="P4065" s="355">
        <v>0</v>
      </c>
      <c r="Q4065" s="362">
        <f>SUM('NOVO HORIZONTE'!I4065)</f>
        <v>0</v>
      </c>
      <c r="R4065" s="363">
        <f t="shared" si="533"/>
        <v>0</v>
      </c>
      <c r="S4065" s="153">
        <f t="shared" si="535"/>
        <v>0</v>
      </c>
      <c r="T4065" s="364"/>
    </row>
    <row r="4066" ht="22.5" hidden="1" spans="1:20">
      <c r="A4066" s="158">
        <v>92386</v>
      </c>
      <c r="B4066" s="100" t="s">
        <v>252</v>
      </c>
      <c r="C4066" s="104" t="s">
        <v>4301</v>
      </c>
      <c r="D4066" s="94" t="s">
        <v>279</v>
      </c>
      <c r="E4066" s="95">
        <v>84.99</v>
      </c>
      <c r="F4066" s="96">
        <f t="shared" si="529"/>
        <v>104.32</v>
      </c>
      <c r="G4066" s="107">
        <f>ROUND(SUM('NOVO HORIZONTE'!G4066),2)</f>
        <v>0</v>
      </c>
      <c r="H4066" s="107">
        <f t="shared" si="534"/>
        <v>0</v>
      </c>
      <c r="I4066" s="143">
        <f t="shared" si="530"/>
        <v>0</v>
      </c>
      <c r="J4066" s="142"/>
      <c r="K4066" s="228"/>
      <c r="L4066" s="7" t="str">
        <f t="shared" si="531"/>
        <v/>
      </c>
      <c r="M4066" s="7" t="str">
        <f t="shared" si="532"/>
        <v/>
      </c>
      <c r="N4066" s="7" t="str">
        <f t="shared" si="528"/>
        <v/>
      </c>
      <c r="O4066" s="144"/>
      <c r="P4066" s="355">
        <v>0</v>
      </c>
      <c r="Q4066" s="362">
        <f>SUM('NOVO HORIZONTE'!I4066)</f>
        <v>0</v>
      </c>
      <c r="R4066" s="363">
        <f t="shared" si="533"/>
        <v>0</v>
      </c>
      <c r="S4066" s="153">
        <f t="shared" si="535"/>
        <v>0</v>
      </c>
      <c r="T4066" s="364"/>
    </row>
    <row r="4067" ht="22.5" hidden="1" spans="1:20">
      <c r="A4067" s="158">
        <v>92387</v>
      </c>
      <c r="B4067" s="100" t="s">
        <v>252</v>
      </c>
      <c r="C4067" s="104" t="s">
        <v>4302</v>
      </c>
      <c r="D4067" s="94" t="s">
        <v>279</v>
      </c>
      <c r="E4067" s="95">
        <v>111.12</v>
      </c>
      <c r="F4067" s="96">
        <f t="shared" si="529"/>
        <v>136.39</v>
      </c>
      <c r="G4067" s="107">
        <f>ROUND(SUM('NOVO HORIZONTE'!G4067),2)</f>
        <v>0</v>
      </c>
      <c r="H4067" s="107">
        <f t="shared" si="534"/>
        <v>0</v>
      </c>
      <c r="I4067" s="143">
        <f t="shared" si="530"/>
        <v>0</v>
      </c>
      <c r="J4067" s="142"/>
      <c r="K4067" s="228"/>
      <c r="L4067" s="7" t="str">
        <f t="shared" si="531"/>
        <v/>
      </c>
      <c r="M4067" s="7" t="str">
        <f t="shared" si="532"/>
        <v/>
      </c>
      <c r="N4067" s="7" t="str">
        <f t="shared" si="528"/>
        <v/>
      </c>
      <c r="O4067" s="144"/>
      <c r="P4067" s="355">
        <v>0</v>
      </c>
      <c r="Q4067" s="362">
        <f>SUM('NOVO HORIZONTE'!I4067)</f>
        <v>0</v>
      </c>
      <c r="R4067" s="363">
        <f t="shared" si="533"/>
        <v>0</v>
      </c>
      <c r="S4067" s="153">
        <f t="shared" si="535"/>
        <v>0</v>
      </c>
      <c r="T4067" s="364"/>
    </row>
    <row r="4068" ht="22.5" hidden="1" spans="1:20">
      <c r="A4068" s="158">
        <v>92388</v>
      </c>
      <c r="B4068" s="100" t="s">
        <v>252</v>
      </c>
      <c r="C4068" s="104" t="s">
        <v>4303</v>
      </c>
      <c r="D4068" s="94" t="s">
        <v>279</v>
      </c>
      <c r="E4068" s="95">
        <v>108.72</v>
      </c>
      <c r="F4068" s="96">
        <f t="shared" si="529"/>
        <v>133.44</v>
      </c>
      <c r="G4068" s="107">
        <f>ROUND(SUM('NOVO HORIZONTE'!G4068),2)</f>
        <v>0</v>
      </c>
      <c r="H4068" s="107">
        <f t="shared" si="534"/>
        <v>0</v>
      </c>
      <c r="I4068" s="143">
        <f t="shared" si="530"/>
        <v>0</v>
      </c>
      <c r="J4068" s="142"/>
      <c r="K4068" s="228"/>
      <c r="L4068" s="7" t="str">
        <f t="shared" si="531"/>
        <v/>
      </c>
      <c r="M4068" s="7" t="str">
        <f t="shared" si="532"/>
        <v/>
      </c>
      <c r="N4068" s="7" t="str">
        <f t="shared" si="528"/>
        <v/>
      </c>
      <c r="O4068" s="144"/>
      <c r="P4068" s="355">
        <v>0</v>
      </c>
      <c r="Q4068" s="362">
        <f>SUM('NOVO HORIZONTE'!I4068)</f>
        <v>0</v>
      </c>
      <c r="R4068" s="363">
        <f t="shared" si="533"/>
        <v>0</v>
      </c>
      <c r="S4068" s="153">
        <f t="shared" si="535"/>
        <v>0</v>
      </c>
      <c r="T4068" s="364"/>
    </row>
    <row r="4069" ht="22.5" hidden="1" spans="1:20">
      <c r="A4069" s="158">
        <v>92389</v>
      </c>
      <c r="B4069" s="100" t="s">
        <v>252</v>
      </c>
      <c r="C4069" s="104" t="s">
        <v>4304</v>
      </c>
      <c r="D4069" s="94" t="s">
        <v>279</v>
      </c>
      <c r="E4069" s="95">
        <v>170.34</v>
      </c>
      <c r="F4069" s="96">
        <f t="shared" si="529"/>
        <v>209.08</v>
      </c>
      <c r="G4069" s="107">
        <f>ROUND(SUM('NOVO HORIZONTE'!G4069),2)</f>
        <v>0</v>
      </c>
      <c r="H4069" s="107">
        <f t="shared" si="534"/>
        <v>0</v>
      </c>
      <c r="I4069" s="143">
        <f t="shared" si="530"/>
        <v>0</v>
      </c>
      <c r="J4069" s="142"/>
      <c r="K4069" s="228"/>
      <c r="L4069" s="7" t="str">
        <f t="shared" si="531"/>
        <v/>
      </c>
      <c r="M4069" s="7" t="str">
        <f t="shared" si="532"/>
        <v/>
      </c>
      <c r="N4069" s="7" t="str">
        <f t="shared" si="528"/>
        <v/>
      </c>
      <c r="O4069" s="144"/>
      <c r="P4069" s="355">
        <v>0</v>
      </c>
      <c r="Q4069" s="362">
        <f>SUM('NOVO HORIZONTE'!I4069)</f>
        <v>0</v>
      </c>
      <c r="R4069" s="363">
        <f t="shared" si="533"/>
        <v>0</v>
      </c>
      <c r="S4069" s="153">
        <f t="shared" si="535"/>
        <v>0</v>
      </c>
      <c r="T4069" s="364"/>
    </row>
    <row r="4070" ht="22.5" hidden="1" spans="1:20">
      <c r="A4070" s="158">
        <v>92390</v>
      </c>
      <c r="B4070" s="100" t="s">
        <v>252</v>
      </c>
      <c r="C4070" s="104" t="s">
        <v>4305</v>
      </c>
      <c r="D4070" s="94" t="s">
        <v>279</v>
      </c>
      <c r="E4070" s="95">
        <v>159.8</v>
      </c>
      <c r="F4070" s="96">
        <f t="shared" si="529"/>
        <v>196.14</v>
      </c>
      <c r="G4070" s="107">
        <f>ROUND(SUM('NOVO HORIZONTE'!G4070),2)</f>
        <v>0</v>
      </c>
      <c r="H4070" s="107">
        <f t="shared" si="534"/>
        <v>0</v>
      </c>
      <c r="I4070" s="143">
        <f t="shared" si="530"/>
        <v>0</v>
      </c>
      <c r="J4070" s="142"/>
      <c r="K4070" s="228"/>
      <c r="L4070" s="7" t="str">
        <f t="shared" si="531"/>
        <v/>
      </c>
      <c r="M4070" s="7" t="str">
        <f t="shared" si="532"/>
        <v/>
      </c>
      <c r="N4070" s="7" t="str">
        <f t="shared" si="528"/>
        <v/>
      </c>
      <c r="O4070" s="144"/>
      <c r="P4070" s="355">
        <v>0</v>
      </c>
      <c r="Q4070" s="362">
        <f>SUM('NOVO HORIZONTE'!I4070)</f>
        <v>0</v>
      </c>
      <c r="R4070" s="363">
        <f t="shared" si="533"/>
        <v>0</v>
      </c>
      <c r="S4070" s="153">
        <f t="shared" si="535"/>
        <v>0</v>
      </c>
      <c r="T4070" s="364"/>
    </row>
    <row r="4071" ht="22.5" hidden="1" spans="1:20">
      <c r="A4071" s="158">
        <v>92635</v>
      </c>
      <c r="B4071" s="100" t="s">
        <v>252</v>
      </c>
      <c r="C4071" s="104" t="s">
        <v>4306</v>
      </c>
      <c r="D4071" s="94" t="s">
        <v>279</v>
      </c>
      <c r="E4071" s="95">
        <v>227.3</v>
      </c>
      <c r="F4071" s="96">
        <f t="shared" si="529"/>
        <v>278.99</v>
      </c>
      <c r="G4071" s="107">
        <f>ROUND(SUM('NOVO HORIZONTE'!G4071),2)</f>
        <v>0</v>
      </c>
      <c r="H4071" s="107">
        <f t="shared" si="534"/>
        <v>0</v>
      </c>
      <c r="I4071" s="143">
        <f t="shared" si="530"/>
        <v>0</v>
      </c>
      <c r="J4071" s="142"/>
      <c r="K4071" s="228"/>
      <c r="L4071" s="7" t="str">
        <f t="shared" si="531"/>
        <v/>
      </c>
      <c r="M4071" s="7" t="str">
        <f t="shared" si="532"/>
        <v/>
      </c>
      <c r="N4071" s="7" t="str">
        <f t="shared" si="528"/>
        <v/>
      </c>
      <c r="O4071" s="144"/>
      <c r="P4071" s="355">
        <v>0</v>
      </c>
      <c r="Q4071" s="362">
        <f>SUM('NOVO HORIZONTE'!I4071)</f>
        <v>0</v>
      </c>
      <c r="R4071" s="363">
        <f t="shared" si="533"/>
        <v>0</v>
      </c>
      <c r="S4071" s="153">
        <f t="shared" si="535"/>
        <v>0</v>
      </c>
      <c r="T4071" s="364"/>
    </row>
    <row r="4072" ht="22.5" hidden="1" spans="1:20">
      <c r="A4072" s="158">
        <v>92636</v>
      </c>
      <c r="B4072" s="100" t="s">
        <v>252</v>
      </c>
      <c r="C4072" s="104" t="s">
        <v>4307</v>
      </c>
      <c r="D4072" s="94" t="s">
        <v>279</v>
      </c>
      <c r="E4072" s="95">
        <v>206.98</v>
      </c>
      <c r="F4072" s="96">
        <f t="shared" si="529"/>
        <v>254.05</v>
      </c>
      <c r="G4072" s="107">
        <f>ROUND(SUM('NOVO HORIZONTE'!G4072),2)</f>
        <v>0</v>
      </c>
      <c r="H4072" s="107">
        <f t="shared" si="534"/>
        <v>0</v>
      </c>
      <c r="I4072" s="143">
        <f t="shared" si="530"/>
        <v>0</v>
      </c>
      <c r="J4072" s="142"/>
      <c r="K4072" s="228"/>
      <c r="L4072" s="7" t="str">
        <f t="shared" si="531"/>
        <v/>
      </c>
      <c r="M4072" s="7" t="str">
        <f t="shared" si="532"/>
        <v/>
      </c>
      <c r="N4072" s="7" t="str">
        <f t="shared" si="528"/>
        <v/>
      </c>
      <c r="O4072" s="144"/>
      <c r="P4072" s="355">
        <v>0</v>
      </c>
      <c r="Q4072" s="362">
        <f>SUM('NOVO HORIZONTE'!I4072)</f>
        <v>0</v>
      </c>
      <c r="R4072" s="363">
        <f t="shared" si="533"/>
        <v>0</v>
      </c>
      <c r="S4072" s="153">
        <f t="shared" si="535"/>
        <v>0</v>
      </c>
      <c r="T4072" s="364"/>
    </row>
    <row r="4073" ht="22.5" hidden="1" spans="1:20">
      <c r="A4073" s="158">
        <v>92637</v>
      </c>
      <c r="B4073" s="100" t="s">
        <v>252</v>
      </c>
      <c r="C4073" s="104" t="s">
        <v>4308</v>
      </c>
      <c r="D4073" s="94" t="s">
        <v>279</v>
      </c>
      <c r="E4073" s="95">
        <v>79.81</v>
      </c>
      <c r="F4073" s="96">
        <f t="shared" si="529"/>
        <v>97.96</v>
      </c>
      <c r="G4073" s="107">
        <f>ROUND(SUM('NOVO HORIZONTE'!G4073),2)</f>
        <v>0</v>
      </c>
      <c r="H4073" s="107">
        <f t="shared" si="534"/>
        <v>0</v>
      </c>
      <c r="I4073" s="143">
        <f t="shared" si="530"/>
        <v>0</v>
      </c>
      <c r="J4073" s="142"/>
      <c r="K4073" s="145"/>
      <c r="L4073" s="7" t="str">
        <f t="shared" si="531"/>
        <v/>
      </c>
      <c r="M4073" s="7" t="str">
        <f t="shared" si="532"/>
        <v/>
      </c>
      <c r="N4073" s="7" t="str">
        <f t="shared" si="528"/>
        <v/>
      </c>
      <c r="O4073" s="144"/>
      <c r="P4073" s="355">
        <v>0</v>
      </c>
      <c r="Q4073" s="362">
        <f>SUM('NOVO HORIZONTE'!I4073)</f>
        <v>0</v>
      </c>
      <c r="R4073" s="363">
        <f t="shared" si="533"/>
        <v>0</v>
      </c>
      <c r="S4073" s="153">
        <f t="shared" si="535"/>
        <v>0</v>
      </c>
      <c r="T4073" s="364"/>
    </row>
    <row r="4074" ht="22.5" hidden="1" spans="1:20">
      <c r="A4074" s="158">
        <v>92638</v>
      </c>
      <c r="B4074" s="100" t="s">
        <v>252</v>
      </c>
      <c r="C4074" s="104" t="s">
        <v>4309</v>
      </c>
      <c r="D4074" s="94" t="s">
        <v>279</v>
      </c>
      <c r="E4074" s="95">
        <v>96.93</v>
      </c>
      <c r="F4074" s="96">
        <f t="shared" si="529"/>
        <v>118.97</v>
      </c>
      <c r="G4074" s="107">
        <f>ROUND(SUM('NOVO HORIZONTE'!G4074),2)</f>
        <v>0</v>
      </c>
      <c r="H4074" s="107">
        <f t="shared" si="534"/>
        <v>0</v>
      </c>
      <c r="I4074" s="143">
        <f t="shared" si="530"/>
        <v>0</v>
      </c>
      <c r="J4074" s="142"/>
      <c r="K4074" s="145"/>
      <c r="L4074" s="7" t="str">
        <f t="shared" si="531"/>
        <v/>
      </c>
      <c r="M4074" s="7" t="str">
        <f t="shared" si="532"/>
        <v/>
      </c>
      <c r="N4074" s="7" t="str">
        <f t="shared" si="528"/>
        <v/>
      </c>
      <c r="O4074" s="144"/>
      <c r="P4074" s="355">
        <v>0</v>
      </c>
      <c r="Q4074" s="362">
        <f>SUM('NOVO HORIZONTE'!I4074)</f>
        <v>0</v>
      </c>
      <c r="R4074" s="363">
        <f t="shared" si="533"/>
        <v>0</v>
      </c>
      <c r="S4074" s="153">
        <f t="shared" si="535"/>
        <v>0</v>
      </c>
      <c r="T4074" s="364"/>
    </row>
    <row r="4075" ht="22.5" hidden="1" spans="1:20">
      <c r="A4075" s="158">
        <v>92639</v>
      </c>
      <c r="B4075" s="100" t="s">
        <v>252</v>
      </c>
      <c r="C4075" s="104" t="s">
        <v>4310</v>
      </c>
      <c r="D4075" s="94" t="s">
        <v>279</v>
      </c>
      <c r="E4075" s="95">
        <v>111.96</v>
      </c>
      <c r="F4075" s="96">
        <f t="shared" si="529"/>
        <v>137.42</v>
      </c>
      <c r="G4075" s="107">
        <f>ROUND(SUM('NOVO HORIZONTE'!G4075),2)</f>
        <v>0</v>
      </c>
      <c r="H4075" s="107">
        <f t="shared" si="534"/>
        <v>0</v>
      </c>
      <c r="I4075" s="143">
        <f t="shared" si="530"/>
        <v>0</v>
      </c>
      <c r="J4075" s="142"/>
      <c r="K4075" s="228"/>
      <c r="L4075" s="7" t="str">
        <f t="shared" si="531"/>
        <v/>
      </c>
      <c r="M4075" s="7" t="str">
        <f t="shared" si="532"/>
        <v/>
      </c>
      <c r="N4075" s="7" t="str">
        <f t="shared" ref="N4075:N4138" si="536">M4075</f>
        <v/>
      </c>
      <c r="O4075" s="144"/>
      <c r="P4075" s="355">
        <v>0</v>
      </c>
      <c r="Q4075" s="362">
        <f>SUM('NOVO HORIZONTE'!I4075)</f>
        <v>0</v>
      </c>
      <c r="R4075" s="363">
        <f t="shared" si="533"/>
        <v>0</v>
      </c>
      <c r="S4075" s="153">
        <f t="shared" si="535"/>
        <v>0</v>
      </c>
      <c r="T4075" s="364"/>
    </row>
    <row r="4076" ht="22.5" hidden="1" spans="1:20">
      <c r="A4076" s="158">
        <v>92640</v>
      </c>
      <c r="B4076" s="100" t="s">
        <v>252</v>
      </c>
      <c r="C4076" s="104" t="s">
        <v>4311</v>
      </c>
      <c r="D4076" s="94" t="s">
        <v>279</v>
      </c>
      <c r="E4076" s="95">
        <v>144.9</v>
      </c>
      <c r="F4076" s="96">
        <f t="shared" si="529"/>
        <v>177.85</v>
      </c>
      <c r="G4076" s="107">
        <f>ROUND(SUM('NOVO HORIZONTE'!G4076),2)</f>
        <v>0</v>
      </c>
      <c r="H4076" s="107">
        <f t="shared" si="534"/>
        <v>0</v>
      </c>
      <c r="I4076" s="143">
        <f t="shared" si="530"/>
        <v>0</v>
      </c>
      <c r="J4076" s="142"/>
      <c r="K4076" s="228"/>
      <c r="L4076" s="7" t="str">
        <f t="shared" si="531"/>
        <v/>
      </c>
      <c r="M4076" s="7" t="str">
        <f t="shared" si="532"/>
        <v/>
      </c>
      <c r="N4076" s="7" t="str">
        <f t="shared" si="536"/>
        <v/>
      </c>
      <c r="O4076" s="144"/>
      <c r="P4076" s="355">
        <v>0</v>
      </c>
      <c r="Q4076" s="362">
        <f>SUM('NOVO HORIZONTE'!I4076)</f>
        <v>0</v>
      </c>
      <c r="R4076" s="363">
        <f t="shared" si="533"/>
        <v>0</v>
      </c>
      <c r="S4076" s="153">
        <f t="shared" si="535"/>
        <v>0</v>
      </c>
      <c r="T4076" s="364"/>
    </row>
    <row r="4077" ht="22.5" hidden="1" spans="1:20">
      <c r="A4077" s="158">
        <v>92642</v>
      </c>
      <c r="B4077" s="100" t="s">
        <v>252</v>
      </c>
      <c r="C4077" s="104" t="s">
        <v>4312</v>
      </c>
      <c r="D4077" s="94" t="s">
        <v>279</v>
      </c>
      <c r="E4077" s="95">
        <v>218.29</v>
      </c>
      <c r="F4077" s="96">
        <f t="shared" si="529"/>
        <v>267.93</v>
      </c>
      <c r="G4077" s="107">
        <f>ROUND(SUM('NOVO HORIZONTE'!G4077),2)</f>
        <v>0</v>
      </c>
      <c r="H4077" s="107">
        <f t="shared" si="534"/>
        <v>0</v>
      </c>
      <c r="I4077" s="143">
        <f t="shared" si="530"/>
        <v>0</v>
      </c>
      <c r="J4077" s="142"/>
      <c r="K4077" s="228"/>
      <c r="L4077" s="7" t="str">
        <f t="shared" si="531"/>
        <v/>
      </c>
      <c r="M4077" s="7" t="str">
        <f t="shared" si="532"/>
        <v/>
      </c>
      <c r="N4077" s="7" t="str">
        <f t="shared" si="536"/>
        <v/>
      </c>
      <c r="O4077" s="144"/>
      <c r="P4077" s="355">
        <v>0</v>
      </c>
      <c r="Q4077" s="362">
        <f>SUM('NOVO HORIZONTE'!I4077)</f>
        <v>0</v>
      </c>
      <c r="R4077" s="363">
        <f t="shared" si="533"/>
        <v>0</v>
      </c>
      <c r="S4077" s="153">
        <f t="shared" si="535"/>
        <v>0</v>
      </c>
      <c r="T4077" s="364"/>
    </row>
    <row r="4078" ht="22.5" hidden="1" spans="1:20">
      <c r="A4078" s="158">
        <v>92644</v>
      </c>
      <c r="B4078" s="100" t="s">
        <v>252</v>
      </c>
      <c r="C4078" s="104" t="s">
        <v>4313</v>
      </c>
      <c r="D4078" s="94" t="s">
        <v>279</v>
      </c>
      <c r="E4078" s="95">
        <v>274.02</v>
      </c>
      <c r="F4078" s="96">
        <f t="shared" ref="F4078:F4141" si="537">IF(E4078=0,0,IF(P4078=0,ROUND(E4078*(1+E$13),2),ROUND(E4078*(1+E$12),2)))</f>
        <v>336.33</v>
      </c>
      <c r="G4078" s="107">
        <f>ROUND(SUM('NOVO HORIZONTE'!G4078),2)</f>
        <v>0</v>
      </c>
      <c r="H4078" s="107">
        <f t="shared" si="534"/>
        <v>0</v>
      </c>
      <c r="I4078" s="143">
        <f t="shared" ref="I4078:I4141" si="538">IF(ISBLANK(G4078),0,ROUND(G4078*H4078,2))</f>
        <v>0</v>
      </c>
      <c r="J4078" s="142"/>
      <c r="K4078" s="228"/>
      <c r="L4078" s="7" t="str">
        <f t="shared" ref="L4078:L4141" si="539">IF(K4078="X","x",IF(K4078="xx","x",IF(I4078&gt;0,"x","")))</f>
        <v/>
      </c>
      <c r="M4078" s="7" t="str">
        <f t="shared" ref="M4078:M4141" si="540">IF(K4078="X","x",IF(K4078="xx","x",IF(I4078&gt;0,"x","")))</f>
        <v/>
      </c>
      <c r="N4078" s="7" t="str">
        <f t="shared" si="536"/>
        <v/>
      </c>
      <c r="O4078" s="144"/>
      <c r="P4078" s="355">
        <v>0</v>
      </c>
      <c r="Q4078" s="362">
        <f>SUM('NOVO HORIZONTE'!I4078)</f>
        <v>0</v>
      </c>
      <c r="R4078" s="363">
        <f t="shared" ref="R4078:R4141" si="541">I4078-Q4078</f>
        <v>0</v>
      </c>
      <c r="S4078" s="153">
        <f t="shared" si="535"/>
        <v>0</v>
      </c>
      <c r="T4078" s="364"/>
    </row>
    <row r="4079" ht="22.5" hidden="1" spans="1:20">
      <c r="A4079" s="158">
        <v>92892</v>
      </c>
      <c r="B4079" s="100" t="s">
        <v>252</v>
      </c>
      <c r="C4079" s="104" t="s">
        <v>4314</v>
      </c>
      <c r="D4079" s="94" t="s">
        <v>279</v>
      </c>
      <c r="E4079" s="95">
        <v>63.52</v>
      </c>
      <c r="F4079" s="96">
        <f t="shared" si="537"/>
        <v>77.96</v>
      </c>
      <c r="G4079" s="107">
        <f>ROUND(SUM('NOVO HORIZONTE'!G4079),2)</f>
        <v>0</v>
      </c>
      <c r="H4079" s="107">
        <f t="shared" ref="H4079:H4142" si="542">IF(G4079=0,0,F4079)</f>
        <v>0</v>
      </c>
      <c r="I4079" s="143">
        <f t="shared" si="538"/>
        <v>0</v>
      </c>
      <c r="J4079" s="142"/>
      <c r="K4079" s="228"/>
      <c r="L4079" s="7" t="str">
        <f t="shared" si="539"/>
        <v/>
      </c>
      <c r="M4079" s="7" t="str">
        <f t="shared" si="540"/>
        <v/>
      </c>
      <c r="N4079" s="7" t="str">
        <f t="shared" si="536"/>
        <v/>
      </c>
      <c r="O4079" s="144"/>
      <c r="P4079" s="355">
        <v>0</v>
      </c>
      <c r="Q4079" s="362">
        <f>SUM('NOVO HORIZONTE'!I4079)</f>
        <v>0</v>
      </c>
      <c r="R4079" s="363">
        <f t="shared" si="541"/>
        <v>0</v>
      </c>
      <c r="S4079" s="153">
        <f t="shared" si="535"/>
        <v>0</v>
      </c>
      <c r="T4079" s="364"/>
    </row>
    <row r="4080" ht="22.5" hidden="1" spans="1:20">
      <c r="A4080" s="158">
        <v>92893</v>
      </c>
      <c r="B4080" s="100" t="s">
        <v>252</v>
      </c>
      <c r="C4080" s="104" t="s">
        <v>4315</v>
      </c>
      <c r="D4080" s="94" t="s">
        <v>279</v>
      </c>
      <c r="E4080" s="95">
        <v>89.59</v>
      </c>
      <c r="F4080" s="96">
        <f t="shared" si="537"/>
        <v>109.96</v>
      </c>
      <c r="G4080" s="107">
        <f>ROUND(SUM('NOVO HORIZONTE'!G4080),2)</f>
        <v>0</v>
      </c>
      <c r="H4080" s="107">
        <f t="shared" si="542"/>
        <v>0</v>
      </c>
      <c r="I4080" s="143">
        <f t="shared" si="538"/>
        <v>0</v>
      </c>
      <c r="J4080" s="142"/>
      <c r="K4080" s="228"/>
      <c r="L4080" s="7" t="str">
        <f t="shared" si="539"/>
        <v/>
      </c>
      <c r="M4080" s="7" t="str">
        <f t="shared" si="540"/>
        <v/>
      </c>
      <c r="N4080" s="7" t="str">
        <f t="shared" si="536"/>
        <v/>
      </c>
      <c r="O4080" s="144"/>
      <c r="P4080" s="355">
        <v>0</v>
      </c>
      <c r="Q4080" s="362">
        <f>SUM('NOVO HORIZONTE'!I4080)</f>
        <v>0</v>
      </c>
      <c r="R4080" s="363">
        <f t="shared" si="541"/>
        <v>0</v>
      </c>
      <c r="S4080" s="153">
        <f t="shared" si="535"/>
        <v>0</v>
      </c>
      <c r="T4080" s="364"/>
    </row>
    <row r="4081" ht="22.5" hidden="1" spans="1:20">
      <c r="A4081" s="158">
        <v>92894</v>
      </c>
      <c r="B4081" s="100" t="s">
        <v>252</v>
      </c>
      <c r="C4081" s="104" t="s">
        <v>4316</v>
      </c>
      <c r="D4081" s="94" t="s">
        <v>279</v>
      </c>
      <c r="E4081" s="95">
        <v>106.77</v>
      </c>
      <c r="F4081" s="96">
        <f t="shared" si="537"/>
        <v>131.05</v>
      </c>
      <c r="G4081" s="107">
        <f>ROUND(SUM('NOVO HORIZONTE'!G4081),2)</f>
        <v>0</v>
      </c>
      <c r="H4081" s="107">
        <f t="shared" si="542"/>
        <v>0</v>
      </c>
      <c r="I4081" s="143">
        <f t="shared" si="538"/>
        <v>0</v>
      </c>
      <c r="J4081" s="142"/>
      <c r="K4081" s="228"/>
      <c r="L4081" s="7" t="str">
        <f t="shared" si="539"/>
        <v/>
      </c>
      <c r="M4081" s="7" t="str">
        <f t="shared" si="540"/>
        <v/>
      </c>
      <c r="N4081" s="7" t="str">
        <f t="shared" si="536"/>
        <v/>
      </c>
      <c r="O4081" s="144"/>
      <c r="P4081" s="355">
        <v>0</v>
      </c>
      <c r="Q4081" s="362">
        <f>SUM('NOVO HORIZONTE'!I4081)</f>
        <v>0</v>
      </c>
      <c r="R4081" s="363">
        <f t="shared" si="541"/>
        <v>0</v>
      </c>
      <c r="S4081" s="153">
        <f t="shared" si="535"/>
        <v>0</v>
      </c>
      <c r="T4081" s="364"/>
    </row>
    <row r="4082" ht="22.5" hidden="1" spans="1:20">
      <c r="A4082" s="158">
        <v>92895</v>
      </c>
      <c r="B4082" s="100" t="s">
        <v>252</v>
      </c>
      <c r="C4082" s="104" t="s">
        <v>4317</v>
      </c>
      <c r="D4082" s="94" t="s">
        <v>279</v>
      </c>
      <c r="E4082" s="95">
        <v>144.65</v>
      </c>
      <c r="F4082" s="96">
        <f t="shared" si="537"/>
        <v>177.54</v>
      </c>
      <c r="G4082" s="107">
        <f>ROUND(SUM('NOVO HORIZONTE'!G4082),2)</f>
        <v>0</v>
      </c>
      <c r="H4082" s="107">
        <f t="shared" si="542"/>
        <v>0</v>
      </c>
      <c r="I4082" s="143">
        <f t="shared" si="538"/>
        <v>0</v>
      </c>
      <c r="J4082" s="142"/>
      <c r="K4082" s="228"/>
      <c r="L4082" s="7" t="str">
        <f t="shared" si="539"/>
        <v/>
      </c>
      <c r="M4082" s="7" t="str">
        <f t="shared" si="540"/>
        <v/>
      </c>
      <c r="N4082" s="7" t="str">
        <f t="shared" si="536"/>
        <v/>
      </c>
      <c r="O4082" s="144"/>
      <c r="P4082" s="355">
        <v>0</v>
      </c>
      <c r="Q4082" s="362">
        <f>SUM('NOVO HORIZONTE'!I4082)</f>
        <v>0</v>
      </c>
      <c r="R4082" s="363">
        <f t="shared" si="541"/>
        <v>0</v>
      </c>
      <c r="S4082" s="153">
        <f t="shared" si="535"/>
        <v>0</v>
      </c>
      <c r="T4082" s="364"/>
    </row>
    <row r="4083" ht="22.5" hidden="1" spans="1:20">
      <c r="A4083" s="158">
        <v>92896</v>
      </c>
      <c r="B4083" s="100" t="s">
        <v>252</v>
      </c>
      <c r="C4083" s="104" t="s">
        <v>4318</v>
      </c>
      <c r="D4083" s="94" t="s">
        <v>279</v>
      </c>
      <c r="E4083" s="95">
        <v>220</v>
      </c>
      <c r="F4083" s="96">
        <f t="shared" si="537"/>
        <v>270.03</v>
      </c>
      <c r="G4083" s="107">
        <f>ROUND(SUM('NOVO HORIZONTE'!G4083),2)</f>
        <v>0</v>
      </c>
      <c r="H4083" s="107">
        <f t="shared" si="542"/>
        <v>0</v>
      </c>
      <c r="I4083" s="143">
        <f t="shared" si="538"/>
        <v>0</v>
      </c>
      <c r="J4083" s="142"/>
      <c r="K4083" s="228"/>
      <c r="L4083" s="7" t="str">
        <f t="shared" si="539"/>
        <v/>
      </c>
      <c r="M4083" s="7" t="str">
        <f t="shared" si="540"/>
        <v/>
      </c>
      <c r="N4083" s="7" t="str">
        <f t="shared" si="536"/>
        <v/>
      </c>
      <c r="O4083" s="144"/>
      <c r="P4083" s="355">
        <v>0</v>
      </c>
      <c r="Q4083" s="362">
        <f>SUM('NOVO HORIZONTE'!I4083)</f>
        <v>0</v>
      </c>
      <c r="R4083" s="363">
        <f t="shared" si="541"/>
        <v>0</v>
      </c>
      <c r="S4083" s="153">
        <f t="shared" si="535"/>
        <v>0</v>
      </c>
      <c r="T4083" s="364"/>
    </row>
    <row r="4084" ht="22.5" hidden="1" spans="1:20">
      <c r="A4084" s="158">
        <v>92897</v>
      </c>
      <c r="B4084" s="100" t="s">
        <v>252</v>
      </c>
      <c r="C4084" s="104" t="s">
        <v>4319</v>
      </c>
      <c r="D4084" s="94" t="s">
        <v>279</v>
      </c>
      <c r="E4084" s="95">
        <v>322.47</v>
      </c>
      <c r="F4084" s="96">
        <f t="shared" si="537"/>
        <v>395.8</v>
      </c>
      <c r="G4084" s="107">
        <f>ROUND(SUM('NOVO HORIZONTE'!G4084),2)</f>
        <v>0</v>
      </c>
      <c r="H4084" s="107">
        <f t="shared" si="542"/>
        <v>0</v>
      </c>
      <c r="I4084" s="143">
        <f t="shared" si="538"/>
        <v>0</v>
      </c>
      <c r="J4084" s="142"/>
      <c r="K4084" s="228"/>
      <c r="L4084" s="7" t="str">
        <f t="shared" si="539"/>
        <v/>
      </c>
      <c r="M4084" s="7" t="str">
        <f t="shared" si="540"/>
        <v/>
      </c>
      <c r="N4084" s="7" t="str">
        <f t="shared" si="536"/>
        <v/>
      </c>
      <c r="O4084" s="144"/>
      <c r="P4084" s="355">
        <v>0</v>
      </c>
      <c r="Q4084" s="362">
        <f>SUM('NOVO HORIZONTE'!I4084)</f>
        <v>0</v>
      </c>
      <c r="R4084" s="363">
        <f t="shared" si="541"/>
        <v>0</v>
      </c>
      <c r="S4084" s="153">
        <f t="shared" si="535"/>
        <v>0</v>
      </c>
      <c r="T4084" s="364"/>
    </row>
    <row r="4085" ht="22.5" hidden="1" spans="1:20">
      <c r="A4085" s="158">
        <v>92918</v>
      </c>
      <c r="B4085" s="100" t="s">
        <v>252</v>
      </c>
      <c r="C4085" s="104" t="s">
        <v>4320</v>
      </c>
      <c r="D4085" s="94" t="s">
        <v>279</v>
      </c>
      <c r="E4085" s="95">
        <v>42.54</v>
      </c>
      <c r="F4085" s="96">
        <f t="shared" si="537"/>
        <v>52.21</v>
      </c>
      <c r="G4085" s="107">
        <f>ROUND(SUM('NOVO HORIZONTE'!G4085),2)</f>
        <v>0</v>
      </c>
      <c r="H4085" s="107">
        <f t="shared" si="542"/>
        <v>0</v>
      </c>
      <c r="I4085" s="143">
        <f t="shared" si="538"/>
        <v>0</v>
      </c>
      <c r="J4085" s="142"/>
      <c r="K4085" s="228"/>
      <c r="L4085" s="7" t="str">
        <f t="shared" si="539"/>
        <v/>
      </c>
      <c r="M4085" s="7" t="str">
        <f t="shared" si="540"/>
        <v/>
      </c>
      <c r="N4085" s="7" t="str">
        <f t="shared" si="536"/>
        <v/>
      </c>
      <c r="O4085" s="144"/>
      <c r="P4085" s="355">
        <v>0</v>
      </c>
      <c r="Q4085" s="362">
        <f>SUM('NOVO HORIZONTE'!I4085)</f>
        <v>0</v>
      </c>
      <c r="R4085" s="363">
        <f t="shared" si="541"/>
        <v>0</v>
      </c>
      <c r="S4085" s="153">
        <f t="shared" si="535"/>
        <v>0</v>
      </c>
      <c r="T4085" s="364"/>
    </row>
    <row r="4086" ht="22.5" hidden="1" spans="1:20">
      <c r="A4086" s="158">
        <v>92920</v>
      </c>
      <c r="B4086" s="100" t="s">
        <v>252</v>
      </c>
      <c r="C4086" s="104" t="s">
        <v>4321</v>
      </c>
      <c r="D4086" s="94" t="s">
        <v>279</v>
      </c>
      <c r="E4086" s="95">
        <v>42.81</v>
      </c>
      <c r="F4086" s="96">
        <f t="shared" si="537"/>
        <v>52.54</v>
      </c>
      <c r="G4086" s="107">
        <f>ROUND(SUM('NOVO HORIZONTE'!G4086),2)</f>
        <v>0</v>
      </c>
      <c r="H4086" s="107">
        <f t="shared" si="542"/>
        <v>0</v>
      </c>
      <c r="I4086" s="143">
        <f t="shared" si="538"/>
        <v>0</v>
      </c>
      <c r="J4086" s="142"/>
      <c r="K4086" s="228"/>
      <c r="L4086" s="7" t="str">
        <f t="shared" si="539"/>
        <v/>
      </c>
      <c r="M4086" s="7" t="str">
        <f t="shared" si="540"/>
        <v/>
      </c>
      <c r="N4086" s="7" t="str">
        <f t="shared" si="536"/>
        <v/>
      </c>
      <c r="O4086" s="144"/>
      <c r="P4086" s="355">
        <v>0</v>
      </c>
      <c r="Q4086" s="362">
        <f>SUM('NOVO HORIZONTE'!I4086)</f>
        <v>0</v>
      </c>
      <c r="R4086" s="363">
        <f t="shared" si="541"/>
        <v>0</v>
      </c>
      <c r="S4086" s="153">
        <f t="shared" si="535"/>
        <v>0</v>
      </c>
      <c r="T4086" s="364"/>
    </row>
    <row r="4087" ht="22.5" hidden="1" spans="1:20">
      <c r="A4087" s="158">
        <v>92925</v>
      </c>
      <c r="B4087" s="100" t="s">
        <v>252</v>
      </c>
      <c r="C4087" s="104" t="s">
        <v>4322</v>
      </c>
      <c r="D4087" s="94" t="s">
        <v>279</v>
      </c>
      <c r="E4087" s="95">
        <v>52.33</v>
      </c>
      <c r="F4087" s="96">
        <f t="shared" si="537"/>
        <v>64.23</v>
      </c>
      <c r="G4087" s="107">
        <f>ROUND(SUM('NOVO HORIZONTE'!G4087),2)</f>
        <v>0</v>
      </c>
      <c r="H4087" s="107">
        <f t="shared" si="542"/>
        <v>0</v>
      </c>
      <c r="I4087" s="143">
        <f t="shared" si="538"/>
        <v>0</v>
      </c>
      <c r="J4087" s="142"/>
      <c r="K4087" s="228"/>
      <c r="L4087" s="7" t="str">
        <f t="shared" si="539"/>
        <v/>
      </c>
      <c r="M4087" s="7" t="str">
        <f t="shared" si="540"/>
        <v/>
      </c>
      <c r="N4087" s="7" t="str">
        <f t="shared" si="536"/>
        <v/>
      </c>
      <c r="O4087" s="144"/>
      <c r="P4087" s="355">
        <v>0</v>
      </c>
      <c r="Q4087" s="362">
        <f>SUM('NOVO HORIZONTE'!I4087)</f>
        <v>0</v>
      </c>
      <c r="R4087" s="363">
        <f t="shared" si="541"/>
        <v>0</v>
      </c>
      <c r="S4087" s="153">
        <f t="shared" si="535"/>
        <v>0</v>
      </c>
      <c r="T4087" s="364"/>
    </row>
    <row r="4088" ht="22.5" hidden="1" spans="1:20">
      <c r="A4088" s="158">
        <v>92926</v>
      </c>
      <c r="B4088" s="100" t="s">
        <v>252</v>
      </c>
      <c r="C4088" s="104" t="s">
        <v>4323</v>
      </c>
      <c r="D4088" s="94" t="s">
        <v>279</v>
      </c>
      <c r="E4088" s="95">
        <v>52.32</v>
      </c>
      <c r="F4088" s="96">
        <f t="shared" si="537"/>
        <v>64.22</v>
      </c>
      <c r="G4088" s="107">
        <f>ROUND(SUM('NOVO HORIZONTE'!G4088),2)</f>
        <v>0</v>
      </c>
      <c r="H4088" s="107">
        <f t="shared" si="542"/>
        <v>0</v>
      </c>
      <c r="I4088" s="143">
        <f t="shared" si="538"/>
        <v>0</v>
      </c>
      <c r="J4088" s="142"/>
      <c r="K4088" s="228"/>
      <c r="L4088" s="7" t="str">
        <f t="shared" si="539"/>
        <v/>
      </c>
      <c r="M4088" s="7" t="str">
        <f t="shared" si="540"/>
        <v/>
      </c>
      <c r="N4088" s="7" t="str">
        <f t="shared" si="536"/>
        <v/>
      </c>
      <c r="O4088" s="144"/>
      <c r="P4088" s="355">
        <v>0</v>
      </c>
      <c r="Q4088" s="362">
        <f>SUM('NOVO HORIZONTE'!I4088)</f>
        <v>0</v>
      </c>
      <c r="R4088" s="363">
        <f t="shared" si="541"/>
        <v>0</v>
      </c>
      <c r="S4088" s="153">
        <f t="shared" si="535"/>
        <v>0</v>
      </c>
      <c r="T4088" s="364"/>
    </row>
    <row r="4089" ht="22.5" hidden="1" spans="1:20">
      <c r="A4089" s="158">
        <v>92927</v>
      </c>
      <c r="B4089" s="100" t="s">
        <v>252</v>
      </c>
      <c r="C4089" s="104" t="s">
        <v>4324</v>
      </c>
      <c r="D4089" s="94" t="s">
        <v>279</v>
      </c>
      <c r="E4089" s="95">
        <v>52.32</v>
      </c>
      <c r="F4089" s="96">
        <f t="shared" si="537"/>
        <v>64.22</v>
      </c>
      <c r="G4089" s="107">
        <f>ROUND(SUM('NOVO HORIZONTE'!G4089),2)</f>
        <v>0</v>
      </c>
      <c r="H4089" s="107">
        <f t="shared" si="542"/>
        <v>0</v>
      </c>
      <c r="I4089" s="143">
        <f t="shared" si="538"/>
        <v>0</v>
      </c>
      <c r="J4089" s="142"/>
      <c r="K4089" s="228"/>
      <c r="L4089" s="7" t="str">
        <f t="shared" si="539"/>
        <v/>
      </c>
      <c r="M4089" s="7" t="str">
        <f t="shared" si="540"/>
        <v/>
      </c>
      <c r="N4089" s="7" t="str">
        <f t="shared" si="536"/>
        <v/>
      </c>
      <c r="O4089" s="144"/>
      <c r="P4089" s="355">
        <v>0</v>
      </c>
      <c r="Q4089" s="362">
        <f>SUM('NOVO HORIZONTE'!I4089)</f>
        <v>0</v>
      </c>
      <c r="R4089" s="363">
        <f t="shared" si="541"/>
        <v>0</v>
      </c>
      <c r="S4089" s="153">
        <f t="shared" si="535"/>
        <v>0</v>
      </c>
      <c r="T4089" s="364"/>
    </row>
    <row r="4090" ht="22.5" hidden="1" spans="1:20">
      <c r="A4090" s="158">
        <v>92928</v>
      </c>
      <c r="B4090" s="100" t="s">
        <v>252</v>
      </c>
      <c r="C4090" s="104" t="s">
        <v>4325</v>
      </c>
      <c r="D4090" s="94" t="s">
        <v>279</v>
      </c>
      <c r="E4090" s="95">
        <v>59.69</v>
      </c>
      <c r="F4090" s="96">
        <f t="shared" si="537"/>
        <v>73.26</v>
      </c>
      <c r="G4090" s="107">
        <f>ROUND(SUM('NOVO HORIZONTE'!G4090),2)</f>
        <v>0</v>
      </c>
      <c r="H4090" s="107">
        <f t="shared" si="542"/>
        <v>0</v>
      </c>
      <c r="I4090" s="143">
        <f t="shared" si="538"/>
        <v>0</v>
      </c>
      <c r="J4090" s="142"/>
      <c r="K4090" s="228"/>
      <c r="L4090" s="7" t="str">
        <f t="shared" si="539"/>
        <v/>
      </c>
      <c r="M4090" s="7" t="str">
        <f t="shared" si="540"/>
        <v/>
      </c>
      <c r="N4090" s="7" t="str">
        <f t="shared" si="536"/>
        <v/>
      </c>
      <c r="O4090" s="144"/>
      <c r="P4090" s="355">
        <v>0</v>
      </c>
      <c r="Q4090" s="362">
        <f>SUM('NOVO HORIZONTE'!I4090)</f>
        <v>0</v>
      </c>
      <c r="R4090" s="363">
        <f t="shared" si="541"/>
        <v>0</v>
      </c>
      <c r="S4090" s="153">
        <f t="shared" si="535"/>
        <v>0</v>
      </c>
      <c r="T4090" s="364"/>
    </row>
    <row r="4091" ht="22.5" hidden="1" spans="1:20">
      <c r="A4091" s="158">
        <v>92929</v>
      </c>
      <c r="B4091" s="100" t="s">
        <v>252</v>
      </c>
      <c r="C4091" s="104" t="s">
        <v>4326</v>
      </c>
      <c r="D4091" s="94" t="s">
        <v>279</v>
      </c>
      <c r="E4091" s="95">
        <v>59.69</v>
      </c>
      <c r="F4091" s="96">
        <f t="shared" si="537"/>
        <v>73.26</v>
      </c>
      <c r="G4091" s="107">
        <f>ROUND(SUM('NOVO HORIZONTE'!G4091),2)</f>
        <v>0</v>
      </c>
      <c r="H4091" s="107">
        <f t="shared" si="542"/>
        <v>0</v>
      </c>
      <c r="I4091" s="143">
        <f t="shared" si="538"/>
        <v>0</v>
      </c>
      <c r="J4091" s="142"/>
      <c r="K4091" s="228"/>
      <c r="L4091" s="7" t="str">
        <f t="shared" si="539"/>
        <v/>
      </c>
      <c r="M4091" s="7" t="str">
        <f t="shared" si="540"/>
        <v/>
      </c>
      <c r="N4091" s="7" t="str">
        <f t="shared" si="536"/>
        <v/>
      </c>
      <c r="O4091" s="144"/>
      <c r="P4091" s="355">
        <v>0</v>
      </c>
      <c r="Q4091" s="362">
        <f>SUM('NOVO HORIZONTE'!I4091)</f>
        <v>0</v>
      </c>
      <c r="R4091" s="363">
        <f t="shared" si="541"/>
        <v>0</v>
      </c>
      <c r="S4091" s="153">
        <f t="shared" si="535"/>
        <v>0</v>
      </c>
      <c r="T4091" s="364"/>
    </row>
    <row r="4092" ht="22.5" hidden="1" spans="1:20">
      <c r="A4092" s="158">
        <v>92930</v>
      </c>
      <c r="B4092" s="100" t="s">
        <v>252</v>
      </c>
      <c r="C4092" s="104" t="s">
        <v>4327</v>
      </c>
      <c r="D4092" s="94" t="s">
        <v>279</v>
      </c>
      <c r="E4092" s="95">
        <v>59.69</v>
      </c>
      <c r="F4092" s="96">
        <f t="shared" si="537"/>
        <v>73.26</v>
      </c>
      <c r="G4092" s="107">
        <f>ROUND(SUM('NOVO HORIZONTE'!G4092),2)</f>
        <v>0</v>
      </c>
      <c r="H4092" s="107">
        <f t="shared" si="542"/>
        <v>0</v>
      </c>
      <c r="I4092" s="143">
        <f t="shared" si="538"/>
        <v>0</v>
      </c>
      <c r="J4092" s="142"/>
      <c r="K4092" s="228"/>
      <c r="L4092" s="7" t="str">
        <f t="shared" si="539"/>
        <v/>
      </c>
      <c r="M4092" s="7" t="str">
        <f t="shared" si="540"/>
        <v/>
      </c>
      <c r="N4092" s="7" t="str">
        <f t="shared" si="536"/>
        <v/>
      </c>
      <c r="O4092" s="144"/>
      <c r="P4092" s="355">
        <v>0</v>
      </c>
      <c r="Q4092" s="362">
        <f>SUM('NOVO HORIZONTE'!I4092)</f>
        <v>0</v>
      </c>
      <c r="R4092" s="363">
        <f t="shared" si="541"/>
        <v>0</v>
      </c>
      <c r="S4092" s="153">
        <f t="shared" si="535"/>
        <v>0</v>
      </c>
      <c r="T4092" s="364"/>
    </row>
    <row r="4093" ht="22.5" hidden="1" spans="1:20">
      <c r="A4093" s="158">
        <v>92931</v>
      </c>
      <c r="B4093" s="100" t="s">
        <v>252</v>
      </c>
      <c r="C4093" s="104" t="s">
        <v>4328</v>
      </c>
      <c r="D4093" s="94" t="s">
        <v>279</v>
      </c>
      <c r="E4093" s="95">
        <v>78.76</v>
      </c>
      <c r="F4093" s="96">
        <f t="shared" si="537"/>
        <v>96.67</v>
      </c>
      <c r="G4093" s="107">
        <f>ROUND(SUM('NOVO HORIZONTE'!G4093),2)</f>
        <v>0</v>
      </c>
      <c r="H4093" s="107">
        <f t="shared" si="542"/>
        <v>0</v>
      </c>
      <c r="I4093" s="143">
        <f t="shared" si="538"/>
        <v>0</v>
      </c>
      <c r="J4093" s="142"/>
      <c r="K4093" s="228"/>
      <c r="L4093" s="7" t="str">
        <f t="shared" si="539"/>
        <v/>
      </c>
      <c r="M4093" s="7" t="str">
        <f t="shared" si="540"/>
        <v/>
      </c>
      <c r="N4093" s="7" t="str">
        <f t="shared" si="536"/>
        <v/>
      </c>
      <c r="O4093" s="144"/>
      <c r="P4093" s="355">
        <v>0</v>
      </c>
      <c r="Q4093" s="362">
        <f>SUM('NOVO HORIZONTE'!I4093)</f>
        <v>0</v>
      </c>
      <c r="R4093" s="363">
        <f t="shared" si="541"/>
        <v>0</v>
      </c>
      <c r="S4093" s="153">
        <f t="shared" si="535"/>
        <v>0</v>
      </c>
      <c r="T4093" s="364"/>
    </row>
    <row r="4094" ht="22.5" hidden="1" spans="1:20">
      <c r="A4094" s="158">
        <v>92932</v>
      </c>
      <c r="B4094" s="100" t="s">
        <v>252</v>
      </c>
      <c r="C4094" s="104" t="s">
        <v>4329</v>
      </c>
      <c r="D4094" s="94" t="s">
        <v>279</v>
      </c>
      <c r="E4094" s="95">
        <v>78.76</v>
      </c>
      <c r="F4094" s="96">
        <f t="shared" si="537"/>
        <v>96.67</v>
      </c>
      <c r="G4094" s="107">
        <f>ROUND(SUM('NOVO HORIZONTE'!G4094),2)</f>
        <v>0</v>
      </c>
      <c r="H4094" s="107">
        <f t="shared" si="542"/>
        <v>0</v>
      </c>
      <c r="I4094" s="143">
        <f t="shared" si="538"/>
        <v>0</v>
      </c>
      <c r="J4094" s="142"/>
      <c r="K4094" s="228"/>
      <c r="L4094" s="7" t="str">
        <f t="shared" si="539"/>
        <v/>
      </c>
      <c r="M4094" s="7" t="str">
        <f t="shared" si="540"/>
        <v/>
      </c>
      <c r="N4094" s="7" t="str">
        <f t="shared" si="536"/>
        <v/>
      </c>
      <c r="O4094" s="144"/>
      <c r="P4094" s="355">
        <v>0</v>
      </c>
      <c r="Q4094" s="362">
        <f>SUM('NOVO HORIZONTE'!I4094)</f>
        <v>0</v>
      </c>
      <c r="R4094" s="363">
        <f t="shared" si="541"/>
        <v>0</v>
      </c>
      <c r="S4094" s="153">
        <f t="shared" si="535"/>
        <v>0</v>
      </c>
      <c r="T4094" s="364"/>
    </row>
    <row r="4095" ht="22.5" hidden="1" spans="1:20">
      <c r="A4095" s="158">
        <v>92933</v>
      </c>
      <c r="B4095" s="100" t="s">
        <v>252</v>
      </c>
      <c r="C4095" s="104" t="s">
        <v>4330</v>
      </c>
      <c r="D4095" s="94" t="s">
        <v>279</v>
      </c>
      <c r="E4095" s="95">
        <v>78.76</v>
      </c>
      <c r="F4095" s="96">
        <f t="shared" si="537"/>
        <v>96.67</v>
      </c>
      <c r="G4095" s="107">
        <f>ROUND(SUM('NOVO HORIZONTE'!G4095),2)</f>
        <v>0</v>
      </c>
      <c r="H4095" s="107">
        <f t="shared" si="542"/>
        <v>0</v>
      </c>
      <c r="I4095" s="143">
        <f t="shared" si="538"/>
        <v>0</v>
      </c>
      <c r="J4095" s="142"/>
      <c r="K4095" s="228"/>
      <c r="L4095" s="7" t="str">
        <f t="shared" si="539"/>
        <v/>
      </c>
      <c r="M4095" s="7" t="str">
        <f t="shared" si="540"/>
        <v/>
      </c>
      <c r="N4095" s="7" t="str">
        <f t="shared" si="536"/>
        <v/>
      </c>
      <c r="O4095" s="144"/>
      <c r="P4095" s="355">
        <v>0</v>
      </c>
      <c r="Q4095" s="362">
        <f>SUM('NOVO HORIZONTE'!I4095)</f>
        <v>0</v>
      </c>
      <c r="R4095" s="363">
        <f t="shared" si="541"/>
        <v>0</v>
      </c>
      <c r="S4095" s="153">
        <f t="shared" si="535"/>
        <v>0</v>
      </c>
      <c r="T4095" s="364"/>
    </row>
    <row r="4096" ht="22.5" hidden="1" spans="1:20">
      <c r="A4096" s="158">
        <v>92934</v>
      </c>
      <c r="B4096" s="100" t="s">
        <v>252</v>
      </c>
      <c r="C4096" s="104" t="s">
        <v>4331</v>
      </c>
      <c r="D4096" s="94" t="s">
        <v>279</v>
      </c>
      <c r="E4096" s="95">
        <v>115.06</v>
      </c>
      <c r="F4096" s="96">
        <f t="shared" si="537"/>
        <v>141.22</v>
      </c>
      <c r="G4096" s="107">
        <f>ROUND(SUM('NOVO HORIZONTE'!G4096),2)</f>
        <v>0</v>
      </c>
      <c r="H4096" s="107">
        <f t="shared" si="542"/>
        <v>0</v>
      </c>
      <c r="I4096" s="143">
        <f t="shared" si="538"/>
        <v>0</v>
      </c>
      <c r="J4096" s="142"/>
      <c r="K4096" s="228"/>
      <c r="L4096" s="7" t="str">
        <f t="shared" si="539"/>
        <v/>
      </c>
      <c r="M4096" s="7" t="str">
        <f t="shared" si="540"/>
        <v/>
      </c>
      <c r="N4096" s="7" t="str">
        <f t="shared" si="536"/>
        <v/>
      </c>
      <c r="O4096" s="144"/>
      <c r="P4096" s="355">
        <v>0</v>
      </c>
      <c r="Q4096" s="362">
        <f>SUM('NOVO HORIZONTE'!I4096)</f>
        <v>0</v>
      </c>
      <c r="R4096" s="363">
        <f t="shared" si="541"/>
        <v>0</v>
      </c>
      <c r="S4096" s="153">
        <f t="shared" si="535"/>
        <v>0</v>
      </c>
      <c r="T4096" s="364"/>
    </row>
    <row r="4097" ht="22.5" hidden="1" spans="1:20">
      <c r="A4097" s="158">
        <v>92935</v>
      </c>
      <c r="B4097" s="100" t="s">
        <v>252</v>
      </c>
      <c r="C4097" s="104" t="s">
        <v>4332</v>
      </c>
      <c r="D4097" s="94" t="s">
        <v>279</v>
      </c>
      <c r="E4097" s="95">
        <v>115.06</v>
      </c>
      <c r="F4097" s="96">
        <f t="shared" si="537"/>
        <v>141.22</v>
      </c>
      <c r="G4097" s="107">
        <f>ROUND(SUM('NOVO HORIZONTE'!G4097),2)</f>
        <v>0</v>
      </c>
      <c r="H4097" s="107">
        <f t="shared" si="542"/>
        <v>0</v>
      </c>
      <c r="I4097" s="143">
        <f t="shared" si="538"/>
        <v>0</v>
      </c>
      <c r="J4097" s="142"/>
      <c r="K4097" s="228"/>
      <c r="L4097" s="7" t="str">
        <f t="shared" si="539"/>
        <v/>
      </c>
      <c r="M4097" s="7" t="str">
        <f t="shared" si="540"/>
        <v/>
      </c>
      <c r="N4097" s="7" t="str">
        <f t="shared" si="536"/>
        <v/>
      </c>
      <c r="O4097" s="144"/>
      <c r="P4097" s="355">
        <v>0</v>
      </c>
      <c r="Q4097" s="362">
        <f>SUM('NOVO HORIZONTE'!I4097)</f>
        <v>0</v>
      </c>
      <c r="R4097" s="363">
        <f t="shared" si="541"/>
        <v>0</v>
      </c>
      <c r="S4097" s="153">
        <f t="shared" si="535"/>
        <v>0</v>
      </c>
      <c r="T4097" s="364"/>
    </row>
    <row r="4098" ht="22.5" hidden="1" spans="1:20">
      <c r="A4098" s="158">
        <v>92936</v>
      </c>
      <c r="B4098" s="100" t="s">
        <v>252</v>
      </c>
      <c r="C4098" s="104" t="s">
        <v>4333</v>
      </c>
      <c r="D4098" s="94" t="s">
        <v>279</v>
      </c>
      <c r="E4098" s="95">
        <v>158.05</v>
      </c>
      <c r="F4098" s="96">
        <f t="shared" si="537"/>
        <v>193.99</v>
      </c>
      <c r="G4098" s="107">
        <f>ROUND(SUM('NOVO HORIZONTE'!G4098),2)</f>
        <v>0</v>
      </c>
      <c r="H4098" s="107">
        <f t="shared" si="542"/>
        <v>0</v>
      </c>
      <c r="I4098" s="143">
        <f t="shared" si="538"/>
        <v>0</v>
      </c>
      <c r="J4098" s="142"/>
      <c r="K4098" s="228"/>
      <c r="L4098" s="7" t="str">
        <f t="shared" si="539"/>
        <v/>
      </c>
      <c r="M4098" s="7" t="str">
        <f t="shared" si="540"/>
        <v/>
      </c>
      <c r="N4098" s="7" t="str">
        <f t="shared" si="536"/>
        <v/>
      </c>
      <c r="O4098" s="144"/>
      <c r="P4098" s="355">
        <v>0</v>
      </c>
      <c r="Q4098" s="362">
        <f>SUM('NOVO HORIZONTE'!I4098)</f>
        <v>0</v>
      </c>
      <c r="R4098" s="363">
        <f t="shared" si="541"/>
        <v>0</v>
      </c>
      <c r="S4098" s="153">
        <f t="shared" si="535"/>
        <v>0</v>
      </c>
      <c r="T4098" s="364"/>
    </row>
    <row r="4099" ht="22.5" hidden="1" spans="1:20">
      <c r="A4099" s="158">
        <v>92937</v>
      </c>
      <c r="B4099" s="100" t="s">
        <v>252</v>
      </c>
      <c r="C4099" s="104" t="s">
        <v>4334</v>
      </c>
      <c r="D4099" s="94" t="s">
        <v>279</v>
      </c>
      <c r="E4099" s="95">
        <v>158.05</v>
      </c>
      <c r="F4099" s="96">
        <f t="shared" si="537"/>
        <v>193.99</v>
      </c>
      <c r="G4099" s="107">
        <f>ROUND(SUM('NOVO HORIZONTE'!G4099),2)</f>
        <v>0</v>
      </c>
      <c r="H4099" s="107">
        <f t="shared" si="542"/>
        <v>0</v>
      </c>
      <c r="I4099" s="143">
        <f t="shared" si="538"/>
        <v>0</v>
      </c>
      <c r="J4099" s="142"/>
      <c r="K4099" s="228"/>
      <c r="L4099" s="7" t="str">
        <f t="shared" si="539"/>
        <v/>
      </c>
      <c r="M4099" s="7" t="str">
        <f t="shared" si="540"/>
        <v/>
      </c>
      <c r="N4099" s="7" t="str">
        <f t="shared" si="536"/>
        <v/>
      </c>
      <c r="O4099" s="144"/>
      <c r="P4099" s="355">
        <v>0</v>
      </c>
      <c r="Q4099" s="362">
        <f>SUM('NOVO HORIZONTE'!I4099)</f>
        <v>0</v>
      </c>
      <c r="R4099" s="363">
        <f t="shared" si="541"/>
        <v>0</v>
      </c>
      <c r="S4099" s="153">
        <f t="shared" si="535"/>
        <v>0</v>
      </c>
      <c r="T4099" s="364"/>
    </row>
    <row r="4100" ht="12.75" hidden="1" spans="1:20">
      <c r="A4100" s="154" t="s">
        <v>4335</v>
      </c>
      <c r="B4100" s="100"/>
      <c r="C4100" s="161" t="s">
        <v>4336</v>
      </c>
      <c r="D4100" s="94">
        <v>0</v>
      </c>
      <c r="E4100" s="95">
        <v>0</v>
      </c>
      <c r="F4100" s="96">
        <f t="shared" si="537"/>
        <v>0</v>
      </c>
      <c r="G4100" s="187">
        <f>ROUND(SUM('NOVO HORIZONTE'!G4100),2)</f>
        <v>0</v>
      </c>
      <c r="H4100" s="187">
        <f t="shared" si="542"/>
        <v>0</v>
      </c>
      <c r="I4100" s="188">
        <f t="shared" si="538"/>
        <v>0</v>
      </c>
      <c r="J4100" s="142"/>
      <c r="K4100" s="145" t="str">
        <f>IF(SUM(I4101:I4121)&gt;0,"xx","")</f>
        <v/>
      </c>
      <c r="L4100" s="7" t="str">
        <f t="shared" si="539"/>
        <v/>
      </c>
      <c r="M4100" s="7" t="str">
        <f t="shared" si="540"/>
        <v/>
      </c>
      <c r="N4100" s="7" t="str">
        <f t="shared" si="536"/>
        <v/>
      </c>
      <c r="O4100" s="144"/>
      <c r="P4100" s="375"/>
      <c r="Q4100" s="362">
        <f>SUM('NOVO HORIZONTE'!I4100)</f>
        <v>0</v>
      </c>
      <c r="R4100" s="363">
        <f t="shared" si="541"/>
        <v>0</v>
      </c>
      <c r="S4100" s="153">
        <f t="shared" si="535"/>
        <v>0</v>
      </c>
      <c r="T4100" s="364"/>
    </row>
    <row r="4101" ht="22.5" hidden="1" spans="1:20">
      <c r="A4101" s="158">
        <v>92335</v>
      </c>
      <c r="B4101" s="100" t="s">
        <v>252</v>
      </c>
      <c r="C4101" s="104" t="s">
        <v>4337</v>
      </c>
      <c r="D4101" s="94" t="s">
        <v>263</v>
      </c>
      <c r="E4101" s="95">
        <v>99.9</v>
      </c>
      <c r="F4101" s="96">
        <f t="shared" si="537"/>
        <v>122.62</v>
      </c>
      <c r="G4101" s="107">
        <f>ROUND(SUM('NOVO HORIZONTE'!G4101),2)</f>
        <v>0</v>
      </c>
      <c r="H4101" s="107">
        <f t="shared" si="542"/>
        <v>0</v>
      </c>
      <c r="I4101" s="143">
        <f t="shared" si="538"/>
        <v>0</v>
      </c>
      <c r="J4101" s="142"/>
      <c r="K4101" s="228"/>
      <c r="L4101" s="7" t="str">
        <f t="shared" si="539"/>
        <v/>
      </c>
      <c r="M4101" s="7" t="str">
        <f t="shared" si="540"/>
        <v/>
      </c>
      <c r="N4101" s="7" t="str">
        <f t="shared" si="536"/>
        <v/>
      </c>
      <c r="O4101" s="144"/>
      <c r="P4101" s="355">
        <v>0</v>
      </c>
      <c r="Q4101" s="362">
        <f>SUM('NOVO HORIZONTE'!I4101)</f>
        <v>0</v>
      </c>
      <c r="R4101" s="363">
        <f t="shared" si="541"/>
        <v>0</v>
      </c>
      <c r="S4101" s="153">
        <f t="shared" si="535"/>
        <v>0</v>
      </c>
      <c r="T4101" s="364"/>
    </row>
    <row r="4102" ht="22.5" hidden="1" spans="1:20">
      <c r="A4102" s="158">
        <v>92336</v>
      </c>
      <c r="B4102" s="100" t="s">
        <v>252</v>
      </c>
      <c r="C4102" s="104" t="s">
        <v>4338</v>
      </c>
      <c r="D4102" s="94" t="s">
        <v>263</v>
      </c>
      <c r="E4102" s="95">
        <v>122.61</v>
      </c>
      <c r="F4102" s="96">
        <f t="shared" si="537"/>
        <v>150.49</v>
      </c>
      <c r="G4102" s="107">
        <f>ROUND(SUM('NOVO HORIZONTE'!G4102),2)</f>
        <v>0</v>
      </c>
      <c r="H4102" s="107">
        <f t="shared" si="542"/>
        <v>0</v>
      </c>
      <c r="I4102" s="143">
        <f t="shared" si="538"/>
        <v>0</v>
      </c>
      <c r="J4102" s="142"/>
      <c r="K4102" s="228"/>
      <c r="L4102" s="7" t="str">
        <f t="shared" si="539"/>
        <v/>
      </c>
      <c r="M4102" s="7" t="str">
        <f t="shared" si="540"/>
        <v/>
      </c>
      <c r="N4102" s="7" t="str">
        <f t="shared" si="536"/>
        <v/>
      </c>
      <c r="O4102" s="144"/>
      <c r="P4102" s="355">
        <v>0</v>
      </c>
      <c r="Q4102" s="362">
        <f>SUM('NOVO HORIZONTE'!I4102)</f>
        <v>0</v>
      </c>
      <c r="R4102" s="363">
        <f t="shared" si="541"/>
        <v>0</v>
      </c>
      <c r="S4102" s="153">
        <f t="shared" si="535"/>
        <v>0</v>
      </c>
      <c r="T4102" s="364"/>
    </row>
    <row r="4103" ht="22.5" hidden="1" spans="1:20">
      <c r="A4103" s="158">
        <v>92337</v>
      </c>
      <c r="B4103" s="100" t="s">
        <v>252</v>
      </c>
      <c r="C4103" s="104" t="s">
        <v>4339</v>
      </c>
      <c r="D4103" s="94" t="s">
        <v>263</v>
      </c>
      <c r="E4103" s="95">
        <v>161.21</v>
      </c>
      <c r="F4103" s="96">
        <f t="shared" si="537"/>
        <v>197.87</v>
      </c>
      <c r="G4103" s="107">
        <f>ROUND(SUM('NOVO HORIZONTE'!G4103),2)</f>
        <v>0</v>
      </c>
      <c r="H4103" s="107">
        <f t="shared" si="542"/>
        <v>0</v>
      </c>
      <c r="I4103" s="143">
        <f t="shared" si="538"/>
        <v>0</v>
      </c>
      <c r="J4103" s="142"/>
      <c r="K4103" s="228"/>
      <c r="L4103" s="7" t="str">
        <f t="shared" si="539"/>
        <v/>
      </c>
      <c r="M4103" s="7" t="str">
        <f t="shared" si="540"/>
        <v/>
      </c>
      <c r="N4103" s="7" t="str">
        <f t="shared" si="536"/>
        <v/>
      </c>
      <c r="O4103" s="144"/>
      <c r="P4103" s="355">
        <v>0</v>
      </c>
      <c r="Q4103" s="362">
        <f>SUM('NOVO HORIZONTE'!I4103)</f>
        <v>0</v>
      </c>
      <c r="R4103" s="363">
        <f t="shared" si="541"/>
        <v>0</v>
      </c>
      <c r="S4103" s="153">
        <f t="shared" si="535"/>
        <v>0</v>
      </c>
      <c r="T4103" s="364"/>
    </row>
    <row r="4104" ht="22.5" hidden="1" spans="1:20">
      <c r="A4104" s="158">
        <v>92341</v>
      </c>
      <c r="B4104" s="100" t="s">
        <v>252</v>
      </c>
      <c r="C4104" s="104" t="s">
        <v>4340</v>
      </c>
      <c r="D4104" s="94" t="s">
        <v>263</v>
      </c>
      <c r="E4104" s="95">
        <v>112.18</v>
      </c>
      <c r="F4104" s="96">
        <f t="shared" si="537"/>
        <v>137.69</v>
      </c>
      <c r="G4104" s="107">
        <f>ROUND(SUM('NOVO HORIZONTE'!G4104),2)</f>
        <v>0</v>
      </c>
      <c r="H4104" s="107">
        <f t="shared" si="542"/>
        <v>0</v>
      </c>
      <c r="I4104" s="143">
        <f t="shared" si="538"/>
        <v>0</v>
      </c>
      <c r="J4104" s="142"/>
      <c r="K4104" s="228"/>
      <c r="L4104" s="7" t="str">
        <f t="shared" si="539"/>
        <v/>
      </c>
      <c r="M4104" s="7" t="str">
        <f t="shared" si="540"/>
        <v/>
      </c>
      <c r="N4104" s="7" t="str">
        <f t="shared" si="536"/>
        <v/>
      </c>
      <c r="O4104" s="144"/>
      <c r="P4104" s="355">
        <v>0</v>
      </c>
      <c r="Q4104" s="362">
        <f>SUM('NOVO HORIZONTE'!I4104)</f>
        <v>0</v>
      </c>
      <c r="R4104" s="363">
        <f t="shared" si="541"/>
        <v>0</v>
      </c>
      <c r="S4104" s="153">
        <f t="shared" si="535"/>
        <v>0</v>
      </c>
      <c r="T4104" s="364"/>
    </row>
    <row r="4105" ht="22.5" hidden="1" spans="1:20">
      <c r="A4105" s="158">
        <v>92342</v>
      </c>
      <c r="B4105" s="100" t="s">
        <v>252</v>
      </c>
      <c r="C4105" s="104" t="s">
        <v>4341</v>
      </c>
      <c r="D4105" s="94" t="s">
        <v>263</v>
      </c>
      <c r="E4105" s="95">
        <v>134.99</v>
      </c>
      <c r="F4105" s="96">
        <f t="shared" si="537"/>
        <v>165.69</v>
      </c>
      <c r="G4105" s="107">
        <f>ROUND(SUM('NOVO HORIZONTE'!G4105),2)</f>
        <v>0</v>
      </c>
      <c r="H4105" s="107">
        <f t="shared" si="542"/>
        <v>0</v>
      </c>
      <c r="I4105" s="143">
        <f t="shared" si="538"/>
        <v>0</v>
      </c>
      <c r="J4105" s="142"/>
      <c r="K4105" s="228"/>
      <c r="L4105" s="7" t="str">
        <f t="shared" si="539"/>
        <v/>
      </c>
      <c r="M4105" s="7" t="str">
        <f t="shared" si="540"/>
        <v/>
      </c>
      <c r="N4105" s="7" t="str">
        <f t="shared" si="536"/>
        <v/>
      </c>
      <c r="O4105" s="144"/>
      <c r="P4105" s="355">
        <v>0</v>
      </c>
      <c r="Q4105" s="362">
        <f>SUM('NOVO HORIZONTE'!I4105)</f>
        <v>0</v>
      </c>
      <c r="R4105" s="363">
        <f t="shared" si="541"/>
        <v>0</v>
      </c>
      <c r="S4105" s="153">
        <f t="shared" si="535"/>
        <v>0</v>
      </c>
      <c r="T4105" s="364"/>
    </row>
    <row r="4106" ht="33.75" hidden="1" spans="1:20">
      <c r="A4106" s="158">
        <v>92343</v>
      </c>
      <c r="B4106" s="100" t="s">
        <v>252</v>
      </c>
      <c r="C4106" s="104" t="s">
        <v>4342</v>
      </c>
      <c r="D4106" s="94" t="s">
        <v>263</v>
      </c>
      <c r="E4106" s="95">
        <v>173.7</v>
      </c>
      <c r="F4106" s="96">
        <f t="shared" si="537"/>
        <v>213.2</v>
      </c>
      <c r="G4106" s="107">
        <f>ROUND(SUM('NOVO HORIZONTE'!G4106),2)</f>
        <v>0</v>
      </c>
      <c r="H4106" s="107">
        <f t="shared" si="542"/>
        <v>0</v>
      </c>
      <c r="I4106" s="143">
        <f t="shared" si="538"/>
        <v>0</v>
      </c>
      <c r="J4106" s="142"/>
      <c r="K4106" s="228"/>
      <c r="L4106" s="7" t="str">
        <f t="shared" si="539"/>
        <v/>
      </c>
      <c r="M4106" s="7" t="str">
        <f t="shared" si="540"/>
        <v/>
      </c>
      <c r="N4106" s="7" t="str">
        <f t="shared" si="536"/>
        <v/>
      </c>
      <c r="O4106" s="144"/>
      <c r="P4106" s="355">
        <v>0</v>
      </c>
      <c r="Q4106" s="362">
        <f>SUM('NOVO HORIZONTE'!I4106)</f>
        <v>0</v>
      </c>
      <c r="R4106" s="363">
        <f t="shared" si="541"/>
        <v>0</v>
      </c>
      <c r="S4106" s="153">
        <f t="shared" si="535"/>
        <v>0</v>
      </c>
      <c r="T4106" s="364"/>
    </row>
    <row r="4107" ht="22.5" hidden="1" spans="1:20">
      <c r="A4107" s="158">
        <v>92364</v>
      </c>
      <c r="B4107" s="100" t="s">
        <v>252</v>
      </c>
      <c r="C4107" s="104" t="s">
        <v>4343</v>
      </c>
      <c r="D4107" s="94" t="s">
        <v>263</v>
      </c>
      <c r="E4107" s="95">
        <v>60.75</v>
      </c>
      <c r="F4107" s="96">
        <f t="shared" si="537"/>
        <v>74.56</v>
      </c>
      <c r="G4107" s="107">
        <f>ROUND(SUM('NOVO HORIZONTE'!G4107),2)</f>
        <v>0</v>
      </c>
      <c r="H4107" s="107">
        <f t="shared" si="542"/>
        <v>0</v>
      </c>
      <c r="I4107" s="143">
        <f t="shared" si="538"/>
        <v>0</v>
      </c>
      <c r="J4107" s="142"/>
      <c r="K4107" s="228"/>
      <c r="L4107" s="7" t="str">
        <f t="shared" si="539"/>
        <v/>
      </c>
      <c r="M4107" s="7" t="str">
        <f t="shared" si="540"/>
        <v/>
      </c>
      <c r="N4107" s="7" t="str">
        <f t="shared" si="536"/>
        <v/>
      </c>
      <c r="O4107" s="144"/>
      <c r="P4107" s="355">
        <v>0</v>
      </c>
      <c r="Q4107" s="362">
        <f>SUM('NOVO HORIZONTE'!I4107)</f>
        <v>0</v>
      </c>
      <c r="R4107" s="363">
        <f t="shared" si="541"/>
        <v>0</v>
      </c>
      <c r="S4107" s="153">
        <f t="shared" si="535"/>
        <v>0</v>
      </c>
      <c r="T4107" s="364"/>
    </row>
    <row r="4108" ht="22.5" hidden="1" spans="1:20">
      <c r="A4108" s="158">
        <v>92365</v>
      </c>
      <c r="B4108" s="100" t="s">
        <v>252</v>
      </c>
      <c r="C4108" s="104" t="s">
        <v>4344</v>
      </c>
      <c r="D4108" s="94" t="s">
        <v>263</v>
      </c>
      <c r="E4108" s="95">
        <v>69.84</v>
      </c>
      <c r="F4108" s="96">
        <f t="shared" si="537"/>
        <v>85.72</v>
      </c>
      <c r="G4108" s="107">
        <f>ROUND(SUM('NOVO HORIZONTE'!G4108),2)</f>
        <v>0</v>
      </c>
      <c r="H4108" s="107">
        <f t="shared" si="542"/>
        <v>0</v>
      </c>
      <c r="I4108" s="143">
        <f t="shared" si="538"/>
        <v>0</v>
      </c>
      <c r="J4108" s="142"/>
      <c r="K4108" s="228"/>
      <c r="L4108" s="7" t="str">
        <f t="shared" si="539"/>
        <v/>
      </c>
      <c r="M4108" s="7" t="str">
        <f t="shared" si="540"/>
        <v/>
      </c>
      <c r="N4108" s="7" t="str">
        <f t="shared" si="536"/>
        <v/>
      </c>
      <c r="O4108" s="144"/>
      <c r="P4108" s="355">
        <v>0</v>
      </c>
      <c r="Q4108" s="362">
        <f>SUM('NOVO HORIZONTE'!I4108)</f>
        <v>0</v>
      </c>
      <c r="R4108" s="363">
        <f t="shared" si="541"/>
        <v>0</v>
      </c>
      <c r="S4108" s="153">
        <f t="shared" si="535"/>
        <v>0</v>
      </c>
      <c r="T4108" s="364"/>
    </row>
    <row r="4109" ht="22.5" hidden="1" spans="1:20">
      <c r="A4109" s="158">
        <v>92366</v>
      </c>
      <c r="B4109" s="100" t="s">
        <v>252</v>
      </c>
      <c r="C4109" s="104" t="s">
        <v>4345</v>
      </c>
      <c r="D4109" s="94" t="s">
        <v>263</v>
      </c>
      <c r="E4109" s="95">
        <v>96.98</v>
      </c>
      <c r="F4109" s="96">
        <f t="shared" si="537"/>
        <v>119.03</v>
      </c>
      <c r="G4109" s="107">
        <f>ROUND(SUM('NOVO HORIZONTE'!G4109),2)</f>
        <v>0</v>
      </c>
      <c r="H4109" s="107">
        <f t="shared" si="542"/>
        <v>0</v>
      </c>
      <c r="I4109" s="143">
        <f t="shared" si="538"/>
        <v>0</v>
      </c>
      <c r="J4109" s="142"/>
      <c r="K4109" s="228"/>
      <c r="L4109" s="7" t="str">
        <f t="shared" si="539"/>
        <v/>
      </c>
      <c r="M4109" s="7" t="str">
        <f t="shared" si="540"/>
        <v/>
      </c>
      <c r="N4109" s="7" t="str">
        <f t="shared" si="536"/>
        <v/>
      </c>
      <c r="O4109" s="144"/>
      <c r="P4109" s="355">
        <v>0</v>
      </c>
      <c r="Q4109" s="362">
        <f>SUM('NOVO HORIZONTE'!I4109)</f>
        <v>0</v>
      </c>
      <c r="R4109" s="363">
        <f t="shared" si="541"/>
        <v>0</v>
      </c>
      <c r="S4109" s="153">
        <f t="shared" si="535"/>
        <v>0</v>
      </c>
      <c r="T4109" s="364"/>
    </row>
    <row r="4110" ht="22.5" hidden="1" spans="1:20">
      <c r="A4110" s="158">
        <v>92367</v>
      </c>
      <c r="B4110" s="100" t="s">
        <v>252</v>
      </c>
      <c r="C4110" s="104" t="s">
        <v>4346</v>
      </c>
      <c r="D4110" s="94" t="s">
        <v>263</v>
      </c>
      <c r="E4110" s="95">
        <v>119.09</v>
      </c>
      <c r="F4110" s="96">
        <f t="shared" si="537"/>
        <v>146.17</v>
      </c>
      <c r="G4110" s="107">
        <f>ROUND(SUM('NOVO HORIZONTE'!G4110),2)</f>
        <v>0</v>
      </c>
      <c r="H4110" s="107">
        <f t="shared" si="542"/>
        <v>0</v>
      </c>
      <c r="I4110" s="143">
        <f t="shared" si="538"/>
        <v>0</v>
      </c>
      <c r="J4110" s="142"/>
      <c r="K4110" s="228"/>
      <c r="L4110" s="7" t="str">
        <f t="shared" si="539"/>
        <v/>
      </c>
      <c r="M4110" s="7" t="str">
        <f t="shared" si="540"/>
        <v/>
      </c>
      <c r="N4110" s="7" t="str">
        <f t="shared" si="536"/>
        <v/>
      </c>
      <c r="O4110" s="144"/>
      <c r="P4110" s="355">
        <v>0</v>
      </c>
      <c r="Q4110" s="362">
        <f>SUM('NOVO HORIZONTE'!I4110)</f>
        <v>0</v>
      </c>
      <c r="R4110" s="363">
        <f t="shared" si="541"/>
        <v>0</v>
      </c>
      <c r="S4110" s="153">
        <f t="shared" si="535"/>
        <v>0</v>
      </c>
      <c r="T4110" s="364"/>
    </row>
    <row r="4111" ht="22.5" hidden="1" spans="1:20">
      <c r="A4111" s="158">
        <v>92368</v>
      </c>
      <c r="B4111" s="100" t="s">
        <v>252</v>
      </c>
      <c r="C4111" s="104" t="s">
        <v>4347</v>
      </c>
      <c r="D4111" s="94" t="s">
        <v>263</v>
      </c>
      <c r="E4111" s="95">
        <v>157.17</v>
      </c>
      <c r="F4111" s="96">
        <f t="shared" si="537"/>
        <v>192.91</v>
      </c>
      <c r="G4111" s="107">
        <f>ROUND(SUM('NOVO HORIZONTE'!G4111),2)</f>
        <v>0</v>
      </c>
      <c r="H4111" s="107">
        <f t="shared" si="542"/>
        <v>0</v>
      </c>
      <c r="I4111" s="143">
        <f t="shared" si="538"/>
        <v>0</v>
      </c>
      <c r="J4111" s="142"/>
      <c r="K4111" s="228"/>
      <c r="L4111" s="7" t="str">
        <f t="shared" si="539"/>
        <v/>
      </c>
      <c r="M4111" s="7" t="str">
        <f t="shared" si="540"/>
        <v/>
      </c>
      <c r="N4111" s="7" t="str">
        <f t="shared" si="536"/>
        <v/>
      </c>
      <c r="O4111" s="144"/>
      <c r="P4111" s="355">
        <v>0</v>
      </c>
      <c r="Q4111" s="362">
        <f>SUM('NOVO HORIZONTE'!I4111)</f>
        <v>0</v>
      </c>
      <c r="R4111" s="363">
        <f t="shared" si="541"/>
        <v>0</v>
      </c>
      <c r="S4111" s="153">
        <f t="shared" si="535"/>
        <v>0</v>
      </c>
      <c r="T4111" s="364"/>
    </row>
    <row r="4112" ht="22.5" hidden="1" spans="1:20">
      <c r="A4112" s="158">
        <v>92652</v>
      </c>
      <c r="B4112" s="100" t="s">
        <v>252</v>
      </c>
      <c r="C4112" s="104" t="s">
        <v>4348</v>
      </c>
      <c r="D4112" s="94" t="s">
        <v>263</v>
      </c>
      <c r="E4112" s="95">
        <v>66.37</v>
      </c>
      <c r="F4112" s="96">
        <f t="shared" si="537"/>
        <v>81.46</v>
      </c>
      <c r="G4112" s="107">
        <f>ROUND(SUM('NOVO HORIZONTE'!G4112),2)</f>
        <v>0</v>
      </c>
      <c r="H4112" s="107">
        <f t="shared" si="542"/>
        <v>0</v>
      </c>
      <c r="I4112" s="143">
        <f t="shared" si="538"/>
        <v>0</v>
      </c>
      <c r="J4112" s="142"/>
      <c r="K4112" s="228"/>
      <c r="L4112" s="7" t="str">
        <f t="shared" si="539"/>
        <v/>
      </c>
      <c r="M4112" s="7" t="str">
        <f t="shared" si="540"/>
        <v/>
      </c>
      <c r="N4112" s="7" t="str">
        <f t="shared" si="536"/>
        <v/>
      </c>
      <c r="O4112" s="144"/>
      <c r="P4112" s="355">
        <v>0</v>
      </c>
      <c r="Q4112" s="362">
        <f>SUM('NOVO HORIZONTE'!I4112)</f>
        <v>0</v>
      </c>
      <c r="R4112" s="363">
        <f t="shared" si="541"/>
        <v>0</v>
      </c>
      <c r="S4112" s="153">
        <f t="shared" si="535"/>
        <v>0</v>
      </c>
      <c r="T4112" s="364"/>
    </row>
    <row r="4113" ht="22.5" hidden="1" spans="1:20">
      <c r="A4113" s="158">
        <v>92653</v>
      </c>
      <c r="B4113" s="100" t="s">
        <v>252</v>
      </c>
      <c r="C4113" s="104" t="s">
        <v>4349</v>
      </c>
      <c r="D4113" s="94" t="s">
        <v>263</v>
      </c>
      <c r="E4113" s="95">
        <v>75.51</v>
      </c>
      <c r="F4113" s="96">
        <f t="shared" si="537"/>
        <v>92.68</v>
      </c>
      <c r="G4113" s="107">
        <f>ROUND(SUM('NOVO HORIZONTE'!G4113),2)</f>
        <v>0</v>
      </c>
      <c r="H4113" s="107">
        <f t="shared" si="542"/>
        <v>0</v>
      </c>
      <c r="I4113" s="143">
        <f t="shared" si="538"/>
        <v>0</v>
      </c>
      <c r="J4113" s="142"/>
      <c r="K4113" s="228"/>
      <c r="L4113" s="7" t="str">
        <f t="shared" si="539"/>
        <v/>
      </c>
      <c r="M4113" s="7" t="str">
        <f t="shared" si="540"/>
        <v/>
      </c>
      <c r="N4113" s="7" t="str">
        <f t="shared" si="536"/>
        <v/>
      </c>
      <c r="O4113" s="144"/>
      <c r="P4113" s="355">
        <v>0</v>
      </c>
      <c r="Q4113" s="362">
        <f>SUM('NOVO HORIZONTE'!I4113)</f>
        <v>0</v>
      </c>
      <c r="R4113" s="363">
        <f t="shared" si="541"/>
        <v>0</v>
      </c>
      <c r="S4113" s="153">
        <f t="shared" si="535"/>
        <v>0</v>
      </c>
      <c r="T4113" s="364"/>
    </row>
    <row r="4114" ht="22.5" hidden="1" spans="1:20">
      <c r="A4114" s="158">
        <v>92654</v>
      </c>
      <c r="B4114" s="100" t="s">
        <v>252</v>
      </c>
      <c r="C4114" s="104" t="s">
        <v>4350</v>
      </c>
      <c r="D4114" s="94" t="s">
        <v>263</v>
      </c>
      <c r="E4114" s="95">
        <v>102.65</v>
      </c>
      <c r="F4114" s="96">
        <f t="shared" si="537"/>
        <v>125.99</v>
      </c>
      <c r="G4114" s="107">
        <f>ROUND(SUM('NOVO HORIZONTE'!G4114),2)</f>
        <v>0</v>
      </c>
      <c r="H4114" s="107">
        <f t="shared" si="542"/>
        <v>0</v>
      </c>
      <c r="I4114" s="143">
        <f t="shared" si="538"/>
        <v>0</v>
      </c>
      <c r="J4114" s="142"/>
      <c r="K4114" s="228"/>
      <c r="L4114" s="7" t="str">
        <f t="shared" si="539"/>
        <v/>
      </c>
      <c r="M4114" s="7" t="str">
        <f t="shared" si="540"/>
        <v/>
      </c>
      <c r="N4114" s="7" t="str">
        <f t="shared" si="536"/>
        <v/>
      </c>
      <c r="O4114" s="144"/>
      <c r="P4114" s="355">
        <v>0</v>
      </c>
      <c r="Q4114" s="362">
        <f>SUM('NOVO HORIZONTE'!I4114)</f>
        <v>0</v>
      </c>
      <c r="R4114" s="363">
        <f t="shared" si="541"/>
        <v>0</v>
      </c>
      <c r="S4114" s="153">
        <f t="shared" si="535"/>
        <v>0</v>
      </c>
      <c r="T4114" s="364"/>
    </row>
    <row r="4115" ht="22.5" hidden="1" spans="1:20">
      <c r="A4115" s="158">
        <v>92655</v>
      </c>
      <c r="B4115" s="100" t="s">
        <v>252</v>
      </c>
      <c r="C4115" s="104" t="s">
        <v>4351</v>
      </c>
      <c r="D4115" s="94" t="s">
        <v>263</v>
      </c>
      <c r="E4115" s="95">
        <v>124.87</v>
      </c>
      <c r="F4115" s="96">
        <f t="shared" si="537"/>
        <v>153.27</v>
      </c>
      <c r="G4115" s="107">
        <f>ROUND(SUM('NOVO HORIZONTE'!G4115),2)</f>
        <v>0</v>
      </c>
      <c r="H4115" s="107">
        <f t="shared" si="542"/>
        <v>0</v>
      </c>
      <c r="I4115" s="143">
        <f t="shared" si="538"/>
        <v>0</v>
      </c>
      <c r="J4115" s="142"/>
      <c r="K4115" s="228"/>
      <c r="L4115" s="7" t="str">
        <f t="shared" si="539"/>
        <v/>
      </c>
      <c r="M4115" s="7" t="str">
        <f t="shared" si="540"/>
        <v/>
      </c>
      <c r="N4115" s="7" t="str">
        <f t="shared" si="536"/>
        <v/>
      </c>
      <c r="O4115" s="144"/>
      <c r="P4115" s="355">
        <v>0</v>
      </c>
      <c r="Q4115" s="362">
        <f>SUM('NOVO HORIZONTE'!I4115)</f>
        <v>0</v>
      </c>
      <c r="R4115" s="363">
        <f t="shared" si="541"/>
        <v>0</v>
      </c>
      <c r="S4115" s="153">
        <f t="shared" si="535"/>
        <v>0</v>
      </c>
      <c r="T4115" s="364"/>
    </row>
    <row r="4116" ht="22.5" hidden="1" spans="1:20">
      <c r="A4116" s="158">
        <v>92656</v>
      </c>
      <c r="B4116" s="100" t="s">
        <v>252</v>
      </c>
      <c r="C4116" s="104" t="s">
        <v>4352</v>
      </c>
      <c r="D4116" s="94" t="s">
        <v>263</v>
      </c>
      <c r="E4116" s="95">
        <v>162.95</v>
      </c>
      <c r="F4116" s="96">
        <f t="shared" si="537"/>
        <v>200</v>
      </c>
      <c r="G4116" s="107">
        <f>ROUND(SUM('NOVO HORIZONTE'!G4116),2)</f>
        <v>0</v>
      </c>
      <c r="H4116" s="107">
        <f t="shared" si="542"/>
        <v>0</v>
      </c>
      <c r="I4116" s="143">
        <f t="shared" si="538"/>
        <v>0</v>
      </c>
      <c r="J4116" s="142"/>
      <c r="K4116" s="228"/>
      <c r="L4116" s="7" t="str">
        <f t="shared" si="539"/>
        <v/>
      </c>
      <c r="M4116" s="7" t="str">
        <f t="shared" si="540"/>
        <v/>
      </c>
      <c r="N4116" s="7" t="str">
        <f t="shared" si="536"/>
        <v/>
      </c>
      <c r="O4116" s="144"/>
      <c r="P4116" s="355">
        <v>0</v>
      </c>
      <c r="Q4116" s="362">
        <f>SUM('NOVO HORIZONTE'!I4116)</f>
        <v>0</v>
      </c>
      <c r="R4116" s="363">
        <f t="shared" si="541"/>
        <v>0</v>
      </c>
      <c r="S4116" s="153">
        <f t="shared" si="535"/>
        <v>0</v>
      </c>
      <c r="T4116" s="364"/>
    </row>
    <row r="4117" ht="22.5" hidden="1" spans="1:20">
      <c r="A4117" s="158">
        <v>92687</v>
      </c>
      <c r="B4117" s="100" t="s">
        <v>252</v>
      </c>
      <c r="C4117" s="104" t="s">
        <v>4353</v>
      </c>
      <c r="D4117" s="94" t="s">
        <v>263</v>
      </c>
      <c r="E4117" s="95">
        <v>31.31</v>
      </c>
      <c r="F4117" s="96">
        <f t="shared" si="537"/>
        <v>38.43</v>
      </c>
      <c r="G4117" s="107">
        <f>ROUND(SUM('NOVO HORIZONTE'!G4117),2)</f>
        <v>0</v>
      </c>
      <c r="H4117" s="107">
        <f t="shared" si="542"/>
        <v>0</v>
      </c>
      <c r="I4117" s="143">
        <f t="shared" si="538"/>
        <v>0</v>
      </c>
      <c r="J4117" s="142"/>
      <c r="K4117" s="228"/>
      <c r="L4117" s="7" t="str">
        <f t="shared" si="539"/>
        <v/>
      </c>
      <c r="M4117" s="7" t="str">
        <f t="shared" si="540"/>
        <v/>
      </c>
      <c r="N4117" s="7" t="str">
        <f t="shared" si="536"/>
        <v/>
      </c>
      <c r="O4117" s="144"/>
      <c r="P4117" s="355">
        <v>0</v>
      </c>
      <c r="Q4117" s="362">
        <f>SUM('NOVO HORIZONTE'!I4117)</f>
        <v>0</v>
      </c>
      <c r="R4117" s="363">
        <f t="shared" si="541"/>
        <v>0</v>
      </c>
      <c r="S4117" s="153">
        <f t="shared" si="535"/>
        <v>0</v>
      </c>
      <c r="T4117" s="364"/>
    </row>
    <row r="4118" ht="22.5" hidden="1" spans="1:20">
      <c r="A4118" s="158">
        <v>92688</v>
      </c>
      <c r="B4118" s="100" t="s">
        <v>252</v>
      </c>
      <c r="C4118" s="104" t="s">
        <v>4354</v>
      </c>
      <c r="D4118" s="94" t="s">
        <v>263</v>
      </c>
      <c r="E4118" s="95">
        <v>44.13</v>
      </c>
      <c r="F4118" s="96">
        <f t="shared" si="537"/>
        <v>54.17</v>
      </c>
      <c r="G4118" s="107">
        <f>ROUND(SUM('NOVO HORIZONTE'!G4118),2)</f>
        <v>0</v>
      </c>
      <c r="H4118" s="107">
        <f t="shared" si="542"/>
        <v>0</v>
      </c>
      <c r="I4118" s="143">
        <f t="shared" si="538"/>
        <v>0</v>
      </c>
      <c r="J4118" s="142"/>
      <c r="K4118" s="228"/>
      <c r="L4118" s="7" t="str">
        <f t="shared" si="539"/>
        <v/>
      </c>
      <c r="M4118" s="7" t="str">
        <f t="shared" si="540"/>
        <v/>
      </c>
      <c r="N4118" s="7" t="str">
        <f t="shared" si="536"/>
        <v/>
      </c>
      <c r="O4118" s="144"/>
      <c r="P4118" s="355">
        <v>0</v>
      </c>
      <c r="Q4118" s="362">
        <f>SUM('NOVO HORIZONTE'!I4118)</f>
        <v>0</v>
      </c>
      <c r="R4118" s="363">
        <f t="shared" si="541"/>
        <v>0</v>
      </c>
      <c r="S4118" s="153">
        <f t="shared" si="535"/>
        <v>0</v>
      </c>
      <c r="T4118" s="364"/>
    </row>
    <row r="4119" ht="33.75" hidden="1" spans="1:20">
      <c r="A4119" s="158">
        <v>94462</v>
      </c>
      <c r="B4119" s="100" t="s">
        <v>252</v>
      </c>
      <c r="C4119" s="104" t="s">
        <v>4355</v>
      </c>
      <c r="D4119" s="94" t="s">
        <v>263</v>
      </c>
      <c r="E4119" s="95">
        <v>111.48</v>
      </c>
      <c r="F4119" s="96">
        <f t="shared" si="537"/>
        <v>136.83</v>
      </c>
      <c r="G4119" s="107">
        <f>ROUND(SUM('NOVO HORIZONTE'!G4119),2)</f>
        <v>0</v>
      </c>
      <c r="H4119" s="107">
        <f t="shared" si="542"/>
        <v>0</v>
      </c>
      <c r="I4119" s="143">
        <f t="shared" si="538"/>
        <v>0</v>
      </c>
      <c r="J4119" s="142"/>
      <c r="K4119" s="228"/>
      <c r="L4119" s="7" t="str">
        <f t="shared" si="539"/>
        <v/>
      </c>
      <c r="M4119" s="7" t="str">
        <f t="shared" si="540"/>
        <v/>
      </c>
      <c r="N4119" s="7" t="str">
        <f t="shared" si="536"/>
        <v/>
      </c>
      <c r="O4119" s="144"/>
      <c r="P4119" s="355">
        <v>0</v>
      </c>
      <c r="Q4119" s="362">
        <f>SUM('NOVO HORIZONTE'!I4119)</f>
        <v>0</v>
      </c>
      <c r="R4119" s="363">
        <f t="shared" si="541"/>
        <v>0</v>
      </c>
      <c r="S4119" s="153">
        <f t="shared" si="535"/>
        <v>0</v>
      </c>
      <c r="T4119" s="364"/>
    </row>
    <row r="4120" ht="33.75" hidden="1" spans="1:20">
      <c r="A4120" s="158">
        <v>94463</v>
      </c>
      <c r="B4120" s="100" t="s">
        <v>252</v>
      </c>
      <c r="C4120" s="104" t="s">
        <v>4356</v>
      </c>
      <c r="D4120" s="94" t="s">
        <v>263</v>
      </c>
      <c r="E4120" s="95">
        <v>130.27</v>
      </c>
      <c r="F4120" s="96">
        <f t="shared" si="537"/>
        <v>159.89</v>
      </c>
      <c r="G4120" s="107">
        <f>ROUND(SUM('NOVO HORIZONTE'!G4120),2)</f>
        <v>0</v>
      </c>
      <c r="H4120" s="107">
        <f t="shared" si="542"/>
        <v>0</v>
      </c>
      <c r="I4120" s="143">
        <f t="shared" si="538"/>
        <v>0</v>
      </c>
      <c r="J4120" s="142"/>
      <c r="K4120" s="228"/>
      <c r="L4120" s="7" t="str">
        <f t="shared" si="539"/>
        <v/>
      </c>
      <c r="M4120" s="7" t="str">
        <f t="shared" si="540"/>
        <v/>
      </c>
      <c r="N4120" s="7" t="str">
        <f t="shared" si="536"/>
        <v/>
      </c>
      <c r="O4120" s="144"/>
      <c r="P4120" s="355">
        <v>0</v>
      </c>
      <c r="Q4120" s="362">
        <f>SUM('NOVO HORIZONTE'!I4120)</f>
        <v>0</v>
      </c>
      <c r="R4120" s="363">
        <f t="shared" si="541"/>
        <v>0</v>
      </c>
      <c r="S4120" s="153">
        <f t="shared" si="535"/>
        <v>0</v>
      </c>
      <c r="T4120" s="364"/>
    </row>
    <row r="4121" ht="33.75" hidden="1" spans="1:20">
      <c r="A4121" s="158">
        <v>94464</v>
      </c>
      <c r="B4121" s="100" t="s">
        <v>252</v>
      </c>
      <c r="C4121" s="104" t="s">
        <v>4357</v>
      </c>
      <c r="D4121" s="94" t="s">
        <v>263</v>
      </c>
      <c r="E4121" s="95">
        <v>183.12</v>
      </c>
      <c r="F4121" s="96">
        <f t="shared" si="537"/>
        <v>224.76</v>
      </c>
      <c r="G4121" s="107">
        <f>ROUND(SUM('NOVO HORIZONTE'!G4121),2)</f>
        <v>0</v>
      </c>
      <c r="H4121" s="107">
        <f t="shared" si="542"/>
        <v>0</v>
      </c>
      <c r="I4121" s="143">
        <f t="shared" si="538"/>
        <v>0</v>
      </c>
      <c r="J4121" s="142"/>
      <c r="K4121" s="228"/>
      <c r="L4121" s="7" t="str">
        <f t="shared" si="539"/>
        <v/>
      </c>
      <c r="M4121" s="7" t="str">
        <f t="shared" si="540"/>
        <v/>
      </c>
      <c r="N4121" s="7" t="str">
        <f t="shared" si="536"/>
        <v/>
      </c>
      <c r="O4121" s="144"/>
      <c r="P4121" s="355">
        <v>0</v>
      </c>
      <c r="Q4121" s="362">
        <f>SUM('NOVO HORIZONTE'!I4121)</f>
        <v>0</v>
      </c>
      <c r="R4121" s="363">
        <f t="shared" si="541"/>
        <v>0</v>
      </c>
      <c r="S4121" s="153">
        <f t="shared" ref="S4121:S4184" si="543">IF(R4121=0,0,IF(R4121&gt;0,"c","b"))</f>
        <v>0</v>
      </c>
      <c r="T4121" s="364"/>
    </row>
    <row r="4122" ht="12.75" hidden="1" spans="1:20">
      <c r="A4122" s="154" t="s">
        <v>4358</v>
      </c>
      <c r="B4122" s="100"/>
      <c r="C4122" s="161" t="s">
        <v>4359</v>
      </c>
      <c r="D4122" s="94">
        <v>0</v>
      </c>
      <c r="E4122" s="95">
        <v>0</v>
      </c>
      <c r="F4122" s="96">
        <f t="shared" si="537"/>
        <v>0</v>
      </c>
      <c r="G4122" s="187">
        <f>ROUND(SUM('NOVO HORIZONTE'!G4122),2)</f>
        <v>0</v>
      </c>
      <c r="H4122" s="187">
        <f t="shared" si="542"/>
        <v>0</v>
      </c>
      <c r="I4122" s="188">
        <f t="shared" si="538"/>
        <v>0</v>
      </c>
      <c r="J4122" s="142"/>
      <c r="K4122" s="145" t="str">
        <f>IF(SUM(I4123:I4167)&gt;0,"xx","")</f>
        <v/>
      </c>
      <c r="L4122" s="7" t="str">
        <f t="shared" si="539"/>
        <v/>
      </c>
      <c r="M4122" s="7" t="str">
        <f t="shared" si="540"/>
        <v/>
      </c>
      <c r="N4122" s="7" t="str">
        <f t="shared" si="536"/>
        <v/>
      </c>
      <c r="O4122" s="144"/>
      <c r="P4122" s="375"/>
      <c r="Q4122" s="362">
        <f>SUM('NOVO HORIZONTE'!I4122)</f>
        <v>0</v>
      </c>
      <c r="R4122" s="363">
        <f t="shared" si="541"/>
        <v>0</v>
      </c>
      <c r="S4122" s="153">
        <f t="shared" si="543"/>
        <v>0</v>
      </c>
      <c r="T4122" s="364"/>
    </row>
    <row r="4123" ht="22.5" hidden="1" spans="1:20">
      <c r="A4123" s="158">
        <v>92344</v>
      </c>
      <c r="B4123" s="100" t="s">
        <v>252</v>
      </c>
      <c r="C4123" s="104" t="s">
        <v>4360</v>
      </c>
      <c r="D4123" s="94" t="s">
        <v>279</v>
      </c>
      <c r="E4123" s="95">
        <v>74.77</v>
      </c>
      <c r="F4123" s="96">
        <f t="shared" si="537"/>
        <v>91.77</v>
      </c>
      <c r="G4123" s="107">
        <f>ROUND(SUM('NOVO HORIZONTE'!G4123),2)</f>
        <v>0</v>
      </c>
      <c r="H4123" s="107">
        <f t="shared" si="542"/>
        <v>0</v>
      </c>
      <c r="I4123" s="143">
        <f t="shared" si="538"/>
        <v>0</v>
      </c>
      <c r="J4123" s="142"/>
      <c r="K4123" s="228"/>
      <c r="L4123" s="7" t="str">
        <f t="shared" si="539"/>
        <v/>
      </c>
      <c r="M4123" s="7" t="str">
        <f t="shared" si="540"/>
        <v/>
      </c>
      <c r="N4123" s="7" t="str">
        <f t="shared" si="536"/>
        <v/>
      </c>
      <c r="O4123" s="144"/>
      <c r="P4123" s="355">
        <v>0</v>
      </c>
      <c r="Q4123" s="362">
        <f>SUM('NOVO HORIZONTE'!I4123)</f>
        <v>0</v>
      </c>
      <c r="R4123" s="363">
        <f t="shared" si="541"/>
        <v>0</v>
      </c>
      <c r="S4123" s="153">
        <f t="shared" si="543"/>
        <v>0</v>
      </c>
      <c r="T4123" s="364"/>
    </row>
    <row r="4124" ht="22.5" hidden="1" spans="1:20">
      <c r="A4124" s="158">
        <v>92345</v>
      </c>
      <c r="B4124" s="100" t="s">
        <v>252</v>
      </c>
      <c r="C4124" s="104" t="s">
        <v>4361</v>
      </c>
      <c r="D4124" s="94" t="s">
        <v>279</v>
      </c>
      <c r="E4124" s="95">
        <v>74.74</v>
      </c>
      <c r="F4124" s="96">
        <f t="shared" si="537"/>
        <v>91.74</v>
      </c>
      <c r="G4124" s="107">
        <f>ROUND(SUM('NOVO HORIZONTE'!G4124),2)</f>
        <v>0</v>
      </c>
      <c r="H4124" s="107">
        <f t="shared" si="542"/>
        <v>0</v>
      </c>
      <c r="I4124" s="143">
        <f t="shared" si="538"/>
        <v>0</v>
      </c>
      <c r="J4124" s="142"/>
      <c r="K4124" s="228"/>
      <c r="L4124" s="7" t="str">
        <f t="shared" si="539"/>
        <v/>
      </c>
      <c r="M4124" s="7" t="str">
        <f t="shared" si="540"/>
        <v/>
      </c>
      <c r="N4124" s="7" t="str">
        <f t="shared" si="536"/>
        <v/>
      </c>
      <c r="O4124" s="144"/>
      <c r="P4124" s="355">
        <v>0</v>
      </c>
      <c r="Q4124" s="362">
        <f>SUM('NOVO HORIZONTE'!I4124)</f>
        <v>0</v>
      </c>
      <c r="R4124" s="363">
        <f t="shared" si="541"/>
        <v>0</v>
      </c>
      <c r="S4124" s="153">
        <f t="shared" si="543"/>
        <v>0</v>
      </c>
      <c r="T4124" s="364"/>
    </row>
    <row r="4125" ht="22.5" hidden="1" spans="1:20">
      <c r="A4125" s="158">
        <v>92346</v>
      </c>
      <c r="B4125" s="100" t="s">
        <v>252</v>
      </c>
      <c r="C4125" s="104" t="s">
        <v>4362</v>
      </c>
      <c r="D4125" s="94" t="s">
        <v>279</v>
      </c>
      <c r="E4125" s="95">
        <v>97.76</v>
      </c>
      <c r="F4125" s="96">
        <f t="shared" si="537"/>
        <v>119.99</v>
      </c>
      <c r="G4125" s="107">
        <f>ROUND(SUM('NOVO HORIZONTE'!G4125),2)</f>
        <v>0</v>
      </c>
      <c r="H4125" s="107">
        <f t="shared" si="542"/>
        <v>0</v>
      </c>
      <c r="I4125" s="143">
        <f t="shared" si="538"/>
        <v>0</v>
      </c>
      <c r="J4125" s="142"/>
      <c r="K4125" s="228"/>
      <c r="L4125" s="7" t="str">
        <f t="shared" si="539"/>
        <v/>
      </c>
      <c r="M4125" s="7" t="str">
        <f t="shared" si="540"/>
        <v/>
      </c>
      <c r="N4125" s="7" t="str">
        <f t="shared" si="536"/>
        <v/>
      </c>
      <c r="O4125" s="144"/>
      <c r="P4125" s="355">
        <v>0</v>
      </c>
      <c r="Q4125" s="362">
        <f>SUM('NOVO HORIZONTE'!I4125)</f>
        <v>0</v>
      </c>
      <c r="R4125" s="363">
        <f t="shared" si="541"/>
        <v>0</v>
      </c>
      <c r="S4125" s="153">
        <f t="shared" si="543"/>
        <v>0</v>
      </c>
      <c r="T4125" s="364"/>
    </row>
    <row r="4126" ht="22.5" hidden="1" spans="1:20">
      <c r="A4126" s="158">
        <v>92347</v>
      </c>
      <c r="B4126" s="100" t="s">
        <v>252</v>
      </c>
      <c r="C4126" s="104" t="s">
        <v>4363</v>
      </c>
      <c r="D4126" s="94" t="s">
        <v>279</v>
      </c>
      <c r="E4126" s="95">
        <v>108.54</v>
      </c>
      <c r="F4126" s="96">
        <f t="shared" si="537"/>
        <v>133.22</v>
      </c>
      <c r="G4126" s="107">
        <f>ROUND(SUM('NOVO HORIZONTE'!G4126),2)</f>
        <v>0</v>
      </c>
      <c r="H4126" s="107">
        <f t="shared" si="542"/>
        <v>0</v>
      </c>
      <c r="I4126" s="143">
        <f t="shared" si="538"/>
        <v>0</v>
      </c>
      <c r="J4126" s="142"/>
      <c r="K4126" s="228"/>
      <c r="L4126" s="7" t="str">
        <f t="shared" si="539"/>
        <v/>
      </c>
      <c r="M4126" s="7" t="str">
        <f t="shared" si="540"/>
        <v/>
      </c>
      <c r="N4126" s="7" t="str">
        <f t="shared" si="536"/>
        <v/>
      </c>
      <c r="O4126" s="144"/>
      <c r="P4126" s="355">
        <v>0</v>
      </c>
      <c r="Q4126" s="362">
        <f>SUM('NOVO HORIZONTE'!I4126)</f>
        <v>0</v>
      </c>
      <c r="R4126" s="363">
        <f t="shared" si="541"/>
        <v>0</v>
      </c>
      <c r="S4126" s="153">
        <f t="shared" si="543"/>
        <v>0</v>
      </c>
      <c r="T4126" s="364"/>
    </row>
    <row r="4127" ht="22.5" hidden="1" spans="1:20">
      <c r="A4127" s="158">
        <v>92348</v>
      </c>
      <c r="B4127" s="100" t="s">
        <v>252</v>
      </c>
      <c r="C4127" s="104" t="s">
        <v>4364</v>
      </c>
      <c r="D4127" s="94" t="s">
        <v>279</v>
      </c>
      <c r="E4127" s="95">
        <v>136.47</v>
      </c>
      <c r="F4127" s="96">
        <f t="shared" si="537"/>
        <v>167.5</v>
      </c>
      <c r="G4127" s="107">
        <f>ROUND(SUM('NOVO HORIZONTE'!G4127),2)</f>
        <v>0</v>
      </c>
      <c r="H4127" s="107">
        <f t="shared" si="542"/>
        <v>0</v>
      </c>
      <c r="I4127" s="143">
        <f t="shared" si="538"/>
        <v>0</v>
      </c>
      <c r="J4127" s="142"/>
      <c r="K4127" s="228"/>
      <c r="L4127" s="7" t="str">
        <f t="shared" si="539"/>
        <v/>
      </c>
      <c r="M4127" s="7" t="str">
        <f t="shared" si="540"/>
        <v/>
      </c>
      <c r="N4127" s="7" t="str">
        <f t="shared" si="536"/>
        <v/>
      </c>
      <c r="O4127" s="144"/>
      <c r="P4127" s="355">
        <v>0</v>
      </c>
      <c r="Q4127" s="362">
        <f>SUM('NOVO HORIZONTE'!I4127)</f>
        <v>0</v>
      </c>
      <c r="R4127" s="363">
        <f t="shared" si="541"/>
        <v>0</v>
      </c>
      <c r="S4127" s="153">
        <f t="shared" si="543"/>
        <v>0</v>
      </c>
      <c r="T4127" s="364"/>
    </row>
    <row r="4128" ht="22.5" hidden="1" spans="1:20">
      <c r="A4128" s="158">
        <v>92349</v>
      </c>
      <c r="B4128" s="100" t="s">
        <v>252</v>
      </c>
      <c r="C4128" s="104" t="s">
        <v>4365</v>
      </c>
      <c r="D4128" s="94" t="s">
        <v>279</v>
      </c>
      <c r="E4128" s="95">
        <v>146.06</v>
      </c>
      <c r="F4128" s="96">
        <f t="shared" si="537"/>
        <v>179.27</v>
      </c>
      <c r="G4128" s="107">
        <f>ROUND(SUM('NOVO HORIZONTE'!G4128),2)</f>
        <v>0</v>
      </c>
      <c r="H4128" s="107">
        <f t="shared" si="542"/>
        <v>0</v>
      </c>
      <c r="I4128" s="143">
        <f t="shared" si="538"/>
        <v>0</v>
      </c>
      <c r="J4128" s="142"/>
      <c r="K4128" s="228"/>
      <c r="L4128" s="7" t="str">
        <f t="shared" si="539"/>
        <v/>
      </c>
      <c r="M4128" s="7" t="str">
        <f t="shared" si="540"/>
        <v/>
      </c>
      <c r="N4128" s="7" t="str">
        <f t="shared" si="536"/>
        <v/>
      </c>
      <c r="O4128" s="144"/>
      <c r="P4128" s="355">
        <v>0</v>
      </c>
      <c r="Q4128" s="362">
        <f>SUM('NOVO HORIZONTE'!I4128)</f>
        <v>0</v>
      </c>
      <c r="R4128" s="363">
        <f t="shared" si="541"/>
        <v>0</v>
      </c>
      <c r="S4128" s="153">
        <f t="shared" si="543"/>
        <v>0</v>
      </c>
      <c r="T4128" s="364"/>
    </row>
    <row r="4129" ht="22.5" hidden="1" spans="1:20">
      <c r="A4129" s="158">
        <v>92350</v>
      </c>
      <c r="B4129" s="100" t="s">
        <v>252</v>
      </c>
      <c r="C4129" s="104" t="s">
        <v>4366</v>
      </c>
      <c r="D4129" s="94" t="s">
        <v>279</v>
      </c>
      <c r="E4129" s="95">
        <v>111.25</v>
      </c>
      <c r="F4129" s="96">
        <f t="shared" si="537"/>
        <v>136.55</v>
      </c>
      <c r="G4129" s="107">
        <f>ROUND(SUM('NOVO HORIZONTE'!G4129),2)</f>
        <v>0</v>
      </c>
      <c r="H4129" s="107">
        <f t="shared" si="542"/>
        <v>0</v>
      </c>
      <c r="I4129" s="143">
        <f t="shared" si="538"/>
        <v>0</v>
      </c>
      <c r="J4129" s="142"/>
      <c r="K4129" s="228"/>
      <c r="L4129" s="7" t="str">
        <f t="shared" si="539"/>
        <v/>
      </c>
      <c r="M4129" s="7" t="str">
        <f t="shared" si="540"/>
        <v/>
      </c>
      <c r="N4129" s="7" t="str">
        <f t="shared" si="536"/>
        <v/>
      </c>
      <c r="O4129" s="144"/>
      <c r="P4129" s="355">
        <v>0</v>
      </c>
      <c r="Q4129" s="362">
        <f>SUM('NOVO HORIZONTE'!I4129)</f>
        <v>0</v>
      </c>
      <c r="R4129" s="363">
        <f t="shared" si="541"/>
        <v>0</v>
      </c>
      <c r="S4129" s="153">
        <f t="shared" si="543"/>
        <v>0</v>
      </c>
      <c r="T4129" s="364"/>
    </row>
    <row r="4130" ht="22.5" hidden="1" spans="1:20">
      <c r="A4130" s="158">
        <v>92351</v>
      </c>
      <c r="B4130" s="100" t="s">
        <v>252</v>
      </c>
      <c r="C4130" s="104" t="s">
        <v>4367</v>
      </c>
      <c r="D4130" s="94" t="s">
        <v>279</v>
      </c>
      <c r="E4130" s="95">
        <v>108.85</v>
      </c>
      <c r="F4130" s="96">
        <f t="shared" si="537"/>
        <v>133.6</v>
      </c>
      <c r="G4130" s="107">
        <f>ROUND(SUM('NOVO HORIZONTE'!G4130),2)</f>
        <v>0</v>
      </c>
      <c r="H4130" s="107">
        <f t="shared" si="542"/>
        <v>0</v>
      </c>
      <c r="I4130" s="143">
        <f t="shared" si="538"/>
        <v>0</v>
      </c>
      <c r="J4130" s="142"/>
      <c r="K4130" s="228"/>
      <c r="L4130" s="7" t="str">
        <f t="shared" si="539"/>
        <v/>
      </c>
      <c r="M4130" s="7" t="str">
        <f t="shared" si="540"/>
        <v/>
      </c>
      <c r="N4130" s="7" t="str">
        <f t="shared" si="536"/>
        <v/>
      </c>
      <c r="O4130" s="144"/>
      <c r="P4130" s="355">
        <v>0</v>
      </c>
      <c r="Q4130" s="362">
        <f>SUM('NOVO HORIZONTE'!I4130)</f>
        <v>0</v>
      </c>
      <c r="R4130" s="363">
        <f t="shared" si="541"/>
        <v>0</v>
      </c>
      <c r="S4130" s="153">
        <f t="shared" si="543"/>
        <v>0</v>
      </c>
      <c r="T4130" s="364"/>
    </row>
    <row r="4131" ht="22.5" hidden="1" spans="1:20">
      <c r="A4131" s="158">
        <v>92352</v>
      </c>
      <c r="B4131" s="100" t="s">
        <v>252</v>
      </c>
      <c r="C4131" s="104" t="s">
        <v>4368</v>
      </c>
      <c r="D4131" s="94" t="s">
        <v>279</v>
      </c>
      <c r="E4131" s="95">
        <v>167.34</v>
      </c>
      <c r="F4131" s="96">
        <f t="shared" si="537"/>
        <v>205.39</v>
      </c>
      <c r="G4131" s="107">
        <f>ROUND(SUM('NOVO HORIZONTE'!G4131),2)</f>
        <v>0</v>
      </c>
      <c r="H4131" s="107">
        <f t="shared" si="542"/>
        <v>0</v>
      </c>
      <c r="I4131" s="143">
        <f t="shared" si="538"/>
        <v>0</v>
      </c>
      <c r="J4131" s="142"/>
      <c r="K4131" s="228"/>
      <c r="L4131" s="7" t="str">
        <f t="shared" si="539"/>
        <v/>
      </c>
      <c r="M4131" s="7" t="str">
        <f t="shared" si="540"/>
        <v/>
      </c>
      <c r="N4131" s="7" t="str">
        <f t="shared" si="536"/>
        <v/>
      </c>
      <c r="O4131" s="144"/>
      <c r="P4131" s="355">
        <v>0</v>
      </c>
      <c r="Q4131" s="362">
        <f>SUM('NOVO HORIZONTE'!I4131)</f>
        <v>0</v>
      </c>
      <c r="R4131" s="363">
        <f t="shared" si="541"/>
        <v>0</v>
      </c>
      <c r="S4131" s="153">
        <f t="shared" si="543"/>
        <v>0</v>
      </c>
      <c r="T4131" s="364"/>
    </row>
    <row r="4132" ht="22.5" hidden="1" spans="1:20">
      <c r="A4132" s="158">
        <v>92353</v>
      </c>
      <c r="B4132" s="100" t="s">
        <v>252</v>
      </c>
      <c r="C4132" s="104" t="s">
        <v>4369</v>
      </c>
      <c r="D4132" s="94" t="s">
        <v>279</v>
      </c>
      <c r="E4132" s="95">
        <v>156.8</v>
      </c>
      <c r="F4132" s="96">
        <f t="shared" si="537"/>
        <v>192.46</v>
      </c>
      <c r="G4132" s="107">
        <f>ROUND(SUM('NOVO HORIZONTE'!G4132),2)</f>
        <v>0</v>
      </c>
      <c r="H4132" s="107">
        <f t="shared" si="542"/>
        <v>0</v>
      </c>
      <c r="I4132" s="143">
        <f t="shared" si="538"/>
        <v>0</v>
      </c>
      <c r="J4132" s="142"/>
      <c r="K4132" s="228"/>
      <c r="L4132" s="7" t="str">
        <f t="shared" si="539"/>
        <v/>
      </c>
      <c r="M4132" s="7" t="str">
        <f t="shared" si="540"/>
        <v/>
      </c>
      <c r="N4132" s="7" t="str">
        <f t="shared" si="536"/>
        <v/>
      </c>
      <c r="O4132" s="144"/>
      <c r="P4132" s="355">
        <v>0</v>
      </c>
      <c r="Q4132" s="362">
        <f>SUM('NOVO HORIZONTE'!I4132)</f>
        <v>0</v>
      </c>
      <c r="R4132" s="363">
        <f t="shared" si="541"/>
        <v>0</v>
      </c>
      <c r="S4132" s="153">
        <f t="shared" si="543"/>
        <v>0</v>
      </c>
      <c r="T4132" s="364"/>
    </row>
    <row r="4133" ht="22.5" hidden="1" spans="1:20">
      <c r="A4133" s="158">
        <v>92354</v>
      </c>
      <c r="B4133" s="100" t="s">
        <v>252</v>
      </c>
      <c r="C4133" s="104" t="s">
        <v>4370</v>
      </c>
      <c r="D4133" s="94" t="s">
        <v>279</v>
      </c>
      <c r="E4133" s="95">
        <v>221.23</v>
      </c>
      <c r="F4133" s="96">
        <f t="shared" si="537"/>
        <v>271.54</v>
      </c>
      <c r="G4133" s="107">
        <f>ROUND(SUM('NOVO HORIZONTE'!G4133),2)</f>
        <v>0</v>
      </c>
      <c r="H4133" s="107">
        <f t="shared" si="542"/>
        <v>0</v>
      </c>
      <c r="I4133" s="143">
        <f t="shared" si="538"/>
        <v>0</v>
      </c>
      <c r="J4133" s="142"/>
      <c r="K4133" s="145"/>
      <c r="L4133" s="7" t="str">
        <f t="shared" si="539"/>
        <v/>
      </c>
      <c r="M4133" s="7" t="str">
        <f t="shared" si="540"/>
        <v/>
      </c>
      <c r="N4133" s="7" t="str">
        <f t="shared" si="536"/>
        <v/>
      </c>
      <c r="O4133" s="144"/>
      <c r="P4133" s="355">
        <v>0</v>
      </c>
      <c r="Q4133" s="362">
        <f>SUM('NOVO HORIZONTE'!I4133)</f>
        <v>0</v>
      </c>
      <c r="R4133" s="363">
        <f t="shared" si="541"/>
        <v>0</v>
      </c>
      <c r="S4133" s="153">
        <f t="shared" si="543"/>
        <v>0</v>
      </c>
      <c r="T4133" s="364"/>
    </row>
    <row r="4134" ht="22.5" hidden="1" spans="1:20">
      <c r="A4134" s="158">
        <v>92355</v>
      </c>
      <c r="B4134" s="100" t="s">
        <v>252</v>
      </c>
      <c r="C4134" s="104" t="s">
        <v>4371</v>
      </c>
      <c r="D4134" s="94" t="s">
        <v>279</v>
      </c>
      <c r="E4134" s="95">
        <v>200.91</v>
      </c>
      <c r="F4134" s="96">
        <f t="shared" si="537"/>
        <v>246.6</v>
      </c>
      <c r="G4134" s="107">
        <f>ROUND(SUM('NOVO HORIZONTE'!G4134),2)</f>
        <v>0</v>
      </c>
      <c r="H4134" s="107">
        <f t="shared" si="542"/>
        <v>0</v>
      </c>
      <c r="I4134" s="143">
        <f t="shared" si="538"/>
        <v>0</v>
      </c>
      <c r="J4134" s="142"/>
      <c r="K4134" s="228"/>
      <c r="L4134" s="7" t="str">
        <f t="shared" si="539"/>
        <v/>
      </c>
      <c r="M4134" s="7" t="str">
        <f t="shared" si="540"/>
        <v/>
      </c>
      <c r="N4134" s="7" t="str">
        <f t="shared" si="536"/>
        <v/>
      </c>
      <c r="O4134" s="144"/>
      <c r="P4134" s="355">
        <v>0</v>
      </c>
      <c r="Q4134" s="362">
        <f>SUM('NOVO HORIZONTE'!I4134)</f>
        <v>0</v>
      </c>
      <c r="R4134" s="363">
        <f t="shared" si="541"/>
        <v>0</v>
      </c>
      <c r="S4134" s="153">
        <f t="shared" si="543"/>
        <v>0</v>
      </c>
      <c r="T4134" s="364"/>
    </row>
    <row r="4135" ht="22.5" hidden="1" spans="1:20">
      <c r="A4135" s="158">
        <v>92356</v>
      </c>
      <c r="B4135" s="100" t="s">
        <v>252</v>
      </c>
      <c r="C4135" s="104" t="s">
        <v>4372</v>
      </c>
      <c r="D4135" s="94" t="s">
        <v>279</v>
      </c>
      <c r="E4135" s="95">
        <v>145.07</v>
      </c>
      <c r="F4135" s="96">
        <f t="shared" si="537"/>
        <v>178.06</v>
      </c>
      <c r="G4135" s="107">
        <f>ROUND(SUM('NOVO HORIZONTE'!G4135),2)</f>
        <v>0</v>
      </c>
      <c r="H4135" s="107">
        <f t="shared" si="542"/>
        <v>0</v>
      </c>
      <c r="I4135" s="143">
        <f t="shared" si="538"/>
        <v>0</v>
      </c>
      <c r="J4135" s="142"/>
      <c r="K4135" s="228"/>
      <c r="L4135" s="7" t="str">
        <f t="shared" si="539"/>
        <v/>
      </c>
      <c r="M4135" s="7" t="str">
        <f t="shared" si="540"/>
        <v/>
      </c>
      <c r="N4135" s="7" t="str">
        <f t="shared" si="536"/>
        <v/>
      </c>
      <c r="O4135" s="144"/>
      <c r="P4135" s="355">
        <v>0</v>
      </c>
      <c r="Q4135" s="362">
        <f>SUM('NOVO HORIZONTE'!I4135)</f>
        <v>0</v>
      </c>
      <c r="R4135" s="363">
        <f t="shared" si="541"/>
        <v>0</v>
      </c>
      <c r="S4135" s="153">
        <f t="shared" si="543"/>
        <v>0</v>
      </c>
      <c r="T4135" s="364"/>
    </row>
    <row r="4136" ht="22.5" hidden="1" spans="1:20">
      <c r="A4136" s="158">
        <v>92357</v>
      </c>
      <c r="B4136" s="100" t="s">
        <v>252</v>
      </c>
      <c r="C4136" s="104" t="s">
        <v>4373</v>
      </c>
      <c r="D4136" s="94" t="s">
        <v>279</v>
      </c>
      <c r="E4136" s="95">
        <v>214.36</v>
      </c>
      <c r="F4136" s="96">
        <f t="shared" si="537"/>
        <v>263.11</v>
      </c>
      <c r="G4136" s="107">
        <f>ROUND(SUM('NOVO HORIZONTE'!G4136),2)</f>
        <v>0</v>
      </c>
      <c r="H4136" s="107">
        <f t="shared" si="542"/>
        <v>0</v>
      </c>
      <c r="I4136" s="143">
        <f t="shared" si="538"/>
        <v>0</v>
      </c>
      <c r="J4136" s="142"/>
      <c r="K4136" s="228"/>
      <c r="L4136" s="7" t="str">
        <f t="shared" si="539"/>
        <v/>
      </c>
      <c r="M4136" s="7" t="str">
        <f t="shared" si="540"/>
        <v/>
      </c>
      <c r="N4136" s="7" t="str">
        <f t="shared" si="536"/>
        <v/>
      </c>
      <c r="O4136" s="144"/>
      <c r="P4136" s="355">
        <v>0</v>
      </c>
      <c r="Q4136" s="362">
        <f>SUM('NOVO HORIZONTE'!I4136)</f>
        <v>0</v>
      </c>
      <c r="R4136" s="363">
        <f t="shared" si="541"/>
        <v>0</v>
      </c>
      <c r="S4136" s="153">
        <f t="shared" si="543"/>
        <v>0</v>
      </c>
      <c r="T4136" s="364"/>
    </row>
    <row r="4137" ht="22.5" hidden="1" spans="1:20">
      <c r="A4137" s="158">
        <v>92358</v>
      </c>
      <c r="B4137" s="100" t="s">
        <v>252</v>
      </c>
      <c r="C4137" s="104" t="s">
        <v>4374</v>
      </c>
      <c r="D4137" s="94" t="s">
        <v>279</v>
      </c>
      <c r="E4137" s="95">
        <v>265.93</v>
      </c>
      <c r="F4137" s="96">
        <f t="shared" si="537"/>
        <v>326.4</v>
      </c>
      <c r="G4137" s="107">
        <f>ROUND(SUM('NOVO HORIZONTE'!G4137),2)</f>
        <v>0</v>
      </c>
      <c r="H4137" s="107">
        <f t="shared" si="542"/>
        <v>0</v>
      </c>
      <c r="I4137" s="143">
        <f t="shared" si="538"/>
        <v>0</v>
      </c>
      <c r="J4137" s="142"/>
      <c r="K4137" s="228"/>
      <c r="L4137" s="7" t="str">
        <f t="shared" si="539"/>
        <v/>
      </c>
      <c r="M4137" s="7" t="str">
        <f t="shared" si="540"/>
        <v/>
      </c>
      <c r="N4137" s="7" t="str">
        <f t="shared" si="536"/>
        <v/>
      </c>
      <c r="O4137" s="144"/>
      <c r="P4137" s="355">
        <v>0</v>
      </c>
      <c r="Q4137" s="362">
        <f>SUM('NOVO HORIZONTE'!I4137)</f>
        <v>0</v>
      </c>
      <c r="R4137" s="363">
        <f t="shared" si="541"/>
        <v>0</v>
      </c>
      <c r="S4137" s="153">
        <f t="shared" si="543"/>
        <v>0</v>
      </c>
      <c r="T4137" s="364"/>
    </row>
    <row r="4138" ht="22.5" hidden="1" spans="1:20">
      <c r="A4138" s="158">
        <v>92692</v>
      </c>
      <c r="B4138" s="100" t="s">
        <v>252</v>
      </c>
      <c r="C4138" s="104" t="s">
        <v>4375</v>
      </c>
      <c r="D4138" s="94" t="s">
        <v>279</v>
      </c>
      <c r="E4138" s="95">
        <v>16.11</v>
      </c>
      <c r="F4138" s="96">
        <f t="shared" si="537"/>
        <v>19.77</v>
      </c>
      <c r="G4138" s="107">
        <f>ROUND(SUM('NOVO HORIZONTE'!G4138),2)</f>
        <v>0</v>
      </c>
      <c r="H4138" s="107">
        <f t="shared" si="542"/>
        <v>0</v>
      </c>
      <c r="I4138" s="143">
        <f t="shared" si="538"/>
        <v>0</v>
      </c>
      <c r="J4138" s="142"/>
      <c r="K4138" s="228"/>
      <c r="L4138" s="7" t="str">
        <f t="shared" si="539"/>
        <v/>
      </c>
      <c r="M4138" s="7" t="str">
        <f t="shared" si="540"/>
        <v/>
      </c>
      <c r="N4138" s="7" t="str">
        <f t="shared" si="536"/>
        <v/>
      </c>
      <c r="O4138" s="144"/>
      <c r="P4138" s="355">
        <v>0</v>
      </c>
      <c r="Q4138" s="362">
        <f>SUM('NOVO HORIZONTE'!I4138)</f>
        <v>0</v>
      </c>
      <c r="R4138" s="363">
        <f t="shared" si="541"/>
        <v>0</v>
      </c>
      <c r="S4138" s="153">
        <f t="shared" si="543"/>
        <v>0</v>
      </c>
      <c r="T4138" s="364"/>
    </row>
    <row r="4139" ht="22.5" hidden="1" spans="1:20">
      <c r="A4139" s="158">
        <v>92693</v>
      </c>
      <c r="B4139" s="100" t="s">
        <v>252</v>
      </c>
      <c r="C4139" s="104" t="s">
        <v>4376</v>
      </c>
      <c r="D4139" s="94" t="s">
        <v>279</v>
      </c>
      <c r="E4139" s="95">
        <v>16.54</v>
      </c>
      <c r="F4139" s="96">
        <f t="shared" si="537"/>
        <v>20.3</v>
      </c>
      <c r="G4139" s="107">
        <f>ROUND(SUM('NOVO HORIZONTE'!G4139),2)</f>
        <v>0</v>
      </c>
      <c r="H4139" s="107">
        <f t="shared" si="542"/>
        <v>0</v>
      </c>
      <c r="I4139" s="143">
        <f t="shared" si="538"/>
        <v>0</v>
      </c>
      <c r="J4139" s="142"/>
      <c r="K4139" s="228"/>
      <c r="L4139" s="7" t="str">
        <f t="shared" si="539"/>
        <v/>
      </c>
      <c r="M4139" s="7" t="str">
        <f t="shared" si="540"/>
        <v/>
      </c>
      <c r="N4139" s="7" t="str">
        <f t="shared" ref="N4139:N4202" si="544">M4139</f>
        <v/>
      </c>
      <c r="O4139" s="144"/>
      <c r="P4139" s="355">
        <v>0</v>
      </c>
      <c r="Q4139" s="362">
        <f>SUM('NOVO HORIZONTE'!I4139)</f>
        <v>0</v>
      </c>
      <c r="R4139" s="363">
        <f t="shared" si="541"/>
        <v>0</v>
      </c>
      <c r="S4139" s="153">
        <f t="shared" si="543"/>
        <v>0</v>
      </c>
      <c r="T4139" s="364"/>
    </row>
    <row r="4140" ht="22.5" hidden="1" spans="1:20">
      <c r="A4140" s="158">
        <v>92694</v>
      </c>
      <c r="B4140" s="100" t="s">
        <v>252</v>
      </c>
      <c r="C4140" s="104" t="s">
        <v>4377</v>
      </c>
      <c r="D4140" s="94" t="s">
        <v>279</v>
      </c>
      <c r="E4140" s="95">
        <v>25.67</v>
      </c>
      <c r="F4140" s="96">
        <f t="shared" si="537"/>
        <v>31.51</v>
      </c>
      <c r="G4140" s="107">
        <f>ROUND(SUM('NOVO HORIZONTE'!G4140),2)</f>
        <v>0</v>
      </c>
      <c r="H4140" s="107">
        <f t="shared" si="542"/>
        <v>0</v>
      </c>
      <c r="I4140" s="143">
        <f t="shared" si="538"/>
        <v>0</v>
      </c>
      <c r="J4140" s="142"/>
      <c r="K4140" s="228"/>
      <c r="L4140" s="7" t="str">
        <f t="shared" si="539"/>
        <v/>
      </c>
      <c r="M4140" s="7" t="str">
        <f t="shared" si="540"/>
        <v/>
      </c>
      <c r="N4140" s="7" t="str">
        <f t="shared" si="544"/>
        <v/>
      </c>
      <c r="O4140" s="144"/>
      <c r="P4140" s="355">
        <v>0</v>
      </c>
      <c r="Q4140" s="362">
        <f>SUM('NOVO HORIZONTE'!I4140)</f>
        <v>0</v>
      </c>
      <c r="R4140" s="363">
        <f t="shared" si="541"/>
        <v>0</v>
      </c>
      <c r="S4140" s="153">
        <f t="shared" si="543"/>
        <v>0</v>
      </c>
      <c r="T4140" s="364"/>
    </row>
    <row r="4141" ht="22.5" hidden="1" spans="1:20">
      <c r="A4141" s="158">
        <v>92695</v>
      </c>
      <c r="B4141" s="100" t="s">
        <v>252</v>
      </c>
      <c r="C4141" s="104" t="s">
        <v>4378</v>
      </c>
      <c r="D4141" s="94" t="s">
        <v>279</v>
      </c>
      <c r="E4141" s="95">
        <v>26.1</v>
      </c>
      <c r="F4141" s="96">
        <f t="shared" si="537"/>
        <v>32.04</v>
      </c>
      <c r="G4141" s="107">
        <f>ROUND(SUM('NOVO HORIZONTE'!G4141),2)</f>
        <v>0</v>
      </c>
      <c r="H4141" s="107">
        <f t="shared" si="542"/>
        <v>0</v>
      </c>
      <c r="I4141" s="143">
        <f t="shared" si="538"/>
        <v>0</v>
      </c>
      <c r="J4141" s="142"/>
      <c r="K4141" s="228"/>
      <c r="L4141" s="7" t="str">
        <f t="shared" si="539"/>
        <v/>
      </c>
      <c r="M4141" s="7" t="str">
        <f t="shared" si="540"/>
        <v/>
      </c>
      <c r="N4141" s="7" t="str">
        <f t="shared" si="544"/>
        <v/>
      </c>
      <c r="O4141" s="144"/>
      <c r="P4141" s="355">
        <v>0</v>
      </c>
      <c r="Q4141" s="362">
        <f>SUM('NOVO HORIZONTE'!I4141)</f>
        <v>0</v>
      </c>
      <c r="R4141" s="363">
        <f t="shared" si="541"/>
        <v>0</v>
      </c>
      <c r="S4141" s="153">
        <f t="shared" si="543"/>
        <v>0</v>
      </c>
      <c r="T4141" s="364"/>
    </row>
    <row r="4142" ht="22.5" hidden="1" spans="1:20">
      <c r="A4142" s="158">
        <v>92696</v>
      </c>
      <c r="B4142" s="100" t="s">
        <v>252</v>
      </c>
      <c r="C4142" s="104" t="s">
        <v>4379</v>
      </c>
      <c r="D4142" s="94" t="s">
        <v>279</v>
      </c>
      <c r="E4142" s="95">
        <v>40.3</v>
      </c>
      <c r="F4142" s="96">
        <f t="shared" ref="F4142:F4205" si="545">IF(E4142=0,0,IF(P4142=0,ROUND(E4142*(1+E$13),2),ROUND(E4142*(1+E$12),2)))</f>
        <v>49.46</v>
      </c>
      <c r="G4142" s="107">
        <f>ROUND(SUM('NOVO HORIZONTE'!G4142),2)</f>
        <v>0</v>
      </c>
      <c r="H4142" s="107">
        <f t="shared" si="542"/>
        <v>0</v>
      </c>
      <c r="I4142" s="143">
        <f t="shared" ref="I4142:I4205" si="546">IF(ISBLANK(G4142),0,ROUND(G4142*H4142,2))</f>
        <v>0</v>
      </c>
      <c r="J4142" s="142"/>
      <c r="K4142" s="228"/>
      <c r="L4142" s="7" t="str">
        <f t="shared" ref="L4142:L4205" si="547">IF(K4142="X","x",IF(K4142="xx","x",IF(I4142&gt;0,"x","")))</f>
        <v/>
      </c>
      <c r="M4142" s="7" t="str">
        <f t="shared" ref="M4142:M4205" si="548">IF(K4142="X","x",IF(K4142="xx","x",IF(I4142&gt;0,"x","")))</f>
        <v/>
      </c>
      <c r="N4142" s="7" t="str">
        <f t="shared" si="544"/>
        <v/>
      </c>
      <c r="O4142" s="144"/>
      <c r="P4142" s="355">
        <v>0</v>
      </c>
      <c r="Q4142" s="362">
        <f>SUM('NOVO HORIZONTE'!I4142)</f>
        <v>0</v>
      </c>
      <c r="R4142" s="363">
        <f t="shared" ref="R4142:R4205" si="549">I4142-Q4142</f>
        <v>0</v>
      </c>
      <c r="S4142" s="153">
        <f t="shared" si="543"/>
        <v>0</v>
      </c>
      <c r="T4142" s="364"/>
    </row>
    <row r="4143" ht="22.5" hidden="1" spans="1:20">
      <c r="A4143" s="158">
        <v>92697</v>
      </c>
      <c r="B4143" s="100" t="s">
        <v>252</v>
      </c>
      <c r="C4143" s="104" t="s">
        <v>4380</v>
      </c>
      <c r="D4143" s="94" t="s">
        <v>279</v>
      </c>
      <c r="E4143" s="95">
        <v>42.24</v>
      </c>
      <c r="F4143" s="96">
        <f t="shared" si="545"/>
        <v>51.85</v>
      </c>
      <c r="G4143" s="107">
        <f>ROUND(SUM('NOVO HORIZONTE'!G4143),2)</f>
        <v>0</v>
      </c>
      <c r="H4143" s="107">
        <f t="shared" ref="H4143:H4206" si="550">IF(G4143=0,0,F4143)</f>
        <v>0</v>
      </c>
      <c r="I4143" s="143">
        <f t="shared" si="546"/>
        <v>0</v>
      </c>
      <c r="J4143" s="142"/>
      <c r="K4143" s="228"/>
      <c r="L4143" s="7" t="str">
        <f t="shared" si="547"/>
        <v/>
      </c>
      <c r="M4143" s="7" t="str">
        <f t="shared" si="548"/>
        <v/>
      </c>
      <c r="N4143" s="7" t="str">
        <f t="shared" si="544"/>
        <v/>
      </c>
      <c r="O4143" s="144"/>
      <c r="P4143" s="355">
        <v>0</v>
      </c>
      <c r="Q4143" s="362">
        <f>SUM('NOVO HORIZONTE'!I4143)</f>
        <v>0</v>
      </c>
      <c r="R4143" s="363">
        <f t="shared" si="549"/>
        <v>0</v>
      </c>
      <c r="S4143" s="153">
        <f t="shared" si="543"/>
        <v>0</v>
      </c>
      <c r="T4143" s="364"/>
    </row>
    <row r="4144" ht="22.5" hidden="1" spans="1:20">
      <c r="A4144" s="158">
        <v>92698</v>
      </c>
      <c r="B4144" s="100" t="s">
        <v>252</v>
      </c>
      <c r="C4144" s="104" t="s">
        <v>4381</v>
      </c>
      <c r="D4144" s="94" t="s">
        <v>279</v>
      </c>
      <c r="E4144" s="95">
        <v>23.84</v>
      </c>
      <c r="F4144" s="96">
        <f t="shared" si="545"/>
        <v>29.26</v>
      </c>
      <c r="G4144" s="107">
        <f>ROUND(SUM('NOVO HORIZONTE'!G4144),2)</f>
        <v>0</v>
      </c>
      <c r="H4144" s="107">
        <f t="shared" si="550"/>
        <v>0</v>
      </c>
      <c r="I4144" s="143">
        <f t="shared" si="546"/>
        <v>0</v>
      </c>
      <c r="J4144" s="142"/>
      <c r="K4144" s="228"/>
      <c r="L4144" s="7" t="str">
        <f t="shared" si="547"/>
        <v/>
      </c>
      <c r="M4144" s="7" t="str">
        <f t="shared" si="548"/>
        <v/>
      </c>
      <c r="N4144" s="7" t="str">
        <f t="shared" si="544"/>
        <v/>
      </c>
      <c r="O4144" s="144"/>
      <c r="P4144" s="355">
        <v>0</v>
      </c>
      <c r="Q4144" s="362">
        <f>SUM('NOVO HORIZONTE'!I4144)</f>
        <v>0</v>
      </c>
      <c r="R4144" s="363">
        <f t="shared" si="549"/>
        <v>0</v>
      </c>
      <c r="S4144" s="153">
        <f t="shared" si="543"/>
        <v>0</v>
      </c>
      <c r="T4144" s="364"/>
    </row>
    <row r="4145" ht="22.5" hidden="1" spans="1:20">
      <c r="A4145" s="158">
        <v>92699</v>
      </c>
      <c r="B4145" s="100" t="s">
        <v>252</v>
      </c>
      <c r="C4145" s="104" t="s">
        <v>4382</v>
      </c>
      <c r="D4145" s="94" t="s">
        <v>279</v>
      </c>
      <c r="E4145" s="95">
        <v>22.44</v>
      </c>
      <c r="F4145" s="96">
        <f t="shared" si="545"/>
        <v>27.54</v>
      </c>
      <c r="G4145" s="107">
        <f>ROUND(SUM('NOVO HORIZONTE'!G4145),2)</f>
        <v>0</v>
      </c>
      <c r="H4145" s="107">
        <f t="shared" si="550"/>
        <v>0</v>
      </c>
      <c r="I4145" s="143">
        <f t="shared" si="546"/>
        <v>0</v>
      </c>
      <c r="J4145" s="142"/>
      <c r="K4145" s="228"/>
      <c r="L4145" s="7" t="str">
        <f t="shared" si="547"/>
        <v/>
      </c>
      <c r="M4145" s="7" t="str">
        <f t="shared" si="548"/>
        <v/>
      </c>
      <c r="N4145" s="7" t="str">
        <f t="shared" si="544"/>
        <v/>
      </c>
      <c r="O4145" s="144"/>
      <c r="P4145" s="355">
        <v>0</v>
      </c>
      <c r="Q4145" s="362">
        <f>SUM('NOVO HORIZONTE'!I4145)</f>
        <v>0</v>
      </c>
      <c r="R4145" s="363">
        <f t="shared" si="549"/>
        <v>0</v>
      </c>
      <c r="S4145" s="153">
        <f t="shared" si="543"/>
        <v>0</v>
      </c>
      <c r="T4145" s="364"/>
    </row>
    <row r="4146" ht="22.5" hidden="1" spans="1:20">
      <c r="A4146" s="158">
        <v>92700</v>
      </c>
      <c r="B4146" s="100" t="s">
        <v>252</v>
      </c>
      <c r="C4146" s="104" t="s">
        <v>4383</v>
      </c>
      <c r="D4146" s="94" t="s">
        <v>279</v>
      </c>
      <c r="E4146" s="95">
        <v>38.97</v>
      </c>
      <c r="F4146" s="96">
        <f t="shared" si="545"/>
        <v>47.83</v>
      </c>
      <c r="G4146" s="107">
        <f>ROUND(SUM('NOVO HORIZONTE'!G4146),2)</f>
        <v>0</v>
      </c>
      <c r="H4146" s="107">
        <f t="shared" si="550"/>
        <v>0</v>
      </c>
      <c r="I4146" s="143">
        <f t="shared" si="546"/>
        <v>0</v>
      </c>
      <c r="J4146" s="142"/>
      <c r="K4146" s="228"/>
      <c r="L4146" s="7" t="str">
        <f t="shared" si="547"/>
        <v/>
      </c>
      <c r="M4146" s="7" t="str">
        <f t="shared" si="548"/>
        <v/>
      </c>
      <c r="N4146" s="7" t="str">
        <f t="shared" si="544"/>
        <v/>
      </c>
      <c r="O4146" s="144"/>
      <c r="P4146" s="355">
        <v>0</v>
      </c>
      <c r="Q4146" s="362">
        <f>SUM('NOVO HORIZONTE'!I4146)</f>
        <v>0</v>
      </c>
      <c r="R4146" s="363">
        <f t="shared" si="549"/>
        <v>0</v>
      </c>
      <c r="S4146" s="153">
        <f t="shared" si="543"/>
        <v>0</v>
      </c>
      <c r="T4146" s="364"/>
    </row>
    <row r="4147" ht="22.5" hidden="1" spans="1:20">
      <c r="A4147" s="158">
        <v>92701</v>
      </c>
      <c r="B4147" s="100" t="s">
        <v>252</v>
      </c>
      <c r="C4147" s="104" t="s">
        <v>4384</v>
      </c>
      <c r="D4147" s="94" t="s">
        <v>279</v>
      </c>
      <c r="E4147" s="95">
        <v>36.89</v>
      </c>
      <c r="F4147" s="96">
        <f t="shared" si="545"/>
        <v>45.28</v>
      </c>
      <c r="G4147" s="107">
        <f>ROUND(SUM('NOVO HORIZONTE'!G4147),2)</f>
        <v>0</v>
      </c>
      <c r="H4147" s="107">
        <f t="shared" si="550"/>
        <v>0</v>
      </c>
      <c r="I4147" s="143">
        <f t="shared" si="546"/>
        <v>0</v>
      </c>
      <c r="J4147" s="142"/>
      <c r="K4147" s="228"/>
      <c r="L4147" s="7" t="str">
        <f t="shared" si="547"/>
        <v/>
      </c>
      <c r="M4147" s="7" t="str">
        <f t="shared" si="548"/>
        <v/>
      </c>
      <c r="N4147" s="7" t="str">
        <f t="shared" si="544"/>
        <v/>
      </c>
      <c r="O4147" s="144"/>
      <c r="P4147" s="355">
        <v>0</v>
      </c>
      <c r="Q4147" s="362">
        <f>SUM('NOVO HORIZONTE'!I4147)</f>
        <v>0</v>
      </c>
      <c r="R4147" s="363">
        <f t="shared" si="549"/>
        <v>0</v>
      </c>
      <c r="S4147" s="153">
        <f t="shared" si="543"/>
        <v>0</v>
      </c>
      <c r="T4147" s="364"/>
    </row>
    <row r="4148" ht="22.5" hidden="1" spans="1:20">
      <c r="A4148" s="158">
        <v>92702</v>
      </c>
      <c r="B4148" s="100" t="s">
        <v>252</v>
      </c>
      <c r="C4148" s="104" t="s">
        <v>4385</v>
      </c>
      <c r="D4148" s="94" t="s">
        <v>279</v>
      </c>
      <c r="E4148" s="95">
        <v>61.08</v>
      </c>
      <c r="F4148" s="96">
        <f t="shared" si="545"/>
        <v>74.97</v>
      </c>
      <c r="G4148" s="107">
        <f>ROUND(SUM('NOVO HORIZONTE'!G4148),2)</f>
        <v>0</v>
      </c>
      <c r="H4148" s="107">
        <f t="shared" si="550"/>
        <v>0</v>
      </c>
      <c r="I4148" s="143">
        <f t="shared" si="546"/>
        <v>0</v>
      </c>
      <c r="J4148" s="142"/>
      <c r="K4148" s="228"/>
      <c r="L4148" s="7" t="str">
        <f t="shared" si="547"/>
        <v/>
      </c>
      <c r="M4148" s="7" t="str">
        <f t="shared" si="548"/>
        <v/>
      </c>
      <c r="N4148" s="7" t="str">
        <f t="shared" si="544"/>
        <v/>
      </c>
      <c r="O4148" s="144"/>
      <c r="P4148" s="355">
        <v>0</v>
      </c>
      <c r="Q4148" s="362">
        <f>SUM('NOVO HORIZONTE'!I4148)</f>
        <v>0</v>
      </c>
      <c r="R4148" s="363">
        <f t="shared" si="549"/>
        <v>0</v>
      </c>
      <c r="S4148" s="153">
        <f t="shared" si="543"/>
        <v>0</v>
      </c>
      <c r="T4148" s="364"/>
    </row>
    <row r="4149" ht="22.5" hidden="1" spans="1:20">
      <c r="A4149" s="158">
        <v>92703</v>
      </c>
      <c r="B4149" s="100" t="s">
        <v>252</v>
      </c>
      <c r="C4149" s="104" t="s">
        <v>4386</v>
      </c>
      <c r="D4149" s="94" t="s">
        <v>279</v>
      </c>
      <c r="E4149" s="95">
        <v>58.51</v>
      </c>
      <c r="F4149" s="96">
        <f t="shared" si="545"/>
        <v>71.82</v>
      </c>
      <c r="G4149" s="107">
        <f>ROUND(SUM('NOVO HORIZONTE'!G4149),2)</f>
        <v>0</v>
      </c>
      <c r="H4149" s="107">
        <f t="shared" si="550"/>
        <v>0</v>
      </c>
      <c r="I4149" s="143">
        <f t="shared" si="546"/>
        <v>0</v>
      </c>
      <c r="J4149" s="142"/>
      <c r="K4149" s="228"/>
      <c r="L4149" s="7" t="str">
        <f t="shared" si="547"/>
        <v/>
      </c>
      <c r="M4149" s="7" t="str">
        <f t="shared" si="548"/>
        <v/>
      </c>
      <c r="N4149" s="7" t="str">
        <f t="shared" si="544"/>
        <v/>
      </c>
      <c r="O4149" s="144"/>
      <c r="P4149" s="355">
        <v>0</v>
      </c>
      <c r="Q4149" s="362">
        <f>SUM('NOVO HORIZONTE'!I4149)</f>
        <v>0</v>
      </c>
      <c r="R4149" s="363">
        <f t="shared" si="549"/>
        <v>0</v>
      </c>
      <c r="S4149" s="153">
        <f t="shared" si="543"/>
        <v>0</v>
      </c>
      <c r="T4149" s="364"/>
    </row>
    <row r="4150" ht="22.5" hidden="1" spans="1:20">
      <c r="A4150" s="158">
        <v>92704</v>
      </c>
      <c r="B4150" s="100" t="s">
        <v>252</v>
      </c>
      <c r="C4150" s="104" t="s">
        <v>4387</v>
      </c>
      <c r="D4150" s="94" t="s">
        <v>279</v>
      </c>
      <c r="E4150" s="95">
        <v>30.2</v>
      </c>
      <c r="F4150" s="96">
        <f t="shared" si="545"/>
        <v>37.07</v>
      </c>
      <c r="G4150" s="107">
        <f>ROUND(SUM('NOVO HORIZONTE'!G4150),2)</f>
        <v>0</v>
      </c>
      <c r="H4150" s="107">
        <f t="shared" si="550"/>
        <v>0</v>
      </c>
      <c r="I4150" s="143">
        <f t="shared" si="546"/>
        <v>0</v>
      </c>
      <c r="J4150" s="142"/>
      <c r="K4150" s="228"/>
      <c r="L4150" s="7" t="str">
        <f t="shared" si="547"/>
        <v/>
      </c>
      <c r="M4150" s="7" t="str">
        <f t="shared" si="548"/>
        <v/>
      </c>
      <c r="N4150" s="7" t="str">
        <f t="shared" si="544"/>
        <v/>
      </c>
      <c r="O4150" s="144"/>
      <c r="P4150" s="355">
        <v>0</v>
      </c>
      <c r="Q4150" s="362">
        <f>SUM('NOVO HORIZONTE'!I4150)</f>
        <v>0</v>
      </c>
      <c r="R4150" s="363">
        <f t="shared" si="549"/>
        <v>0</v>
      </c>
      <c r="S4150" s="153">
        <f t="shared" si="543"/>
        <v>0</v>
      </c>
      <c r="T4150" s="364"/>
    </row>
    <row r="4151" ht="22.5" hidden="1" spans="1:20">
      <c r="A4151" s="158">
        <v>92705</v>
      </c>
      <c r="B4151" s="100" t="s">
        <v>252</v>
      </c>
      <c r="C4151" s="104" t="s">
        <v>4388</v>
      </c>
      <c r="D4151" s="94" t="s">
        <v>279</v>
      </c>
      <c r="E4151" s="95">
        <v>48.77</v>
      </c>
      <c r="F4151" s="96">
        <f t="shared" si="545"/>
        <v>59.86</v>
      </c>
      <c r="G4151" s="107">
        <f>ROUND(SUM('NOVO HORIZONTE'!G4151),2)</f>
        <v>0</v>
      </c>
      <c r="H4151" s="107">
        <f t="shared" si="550"/>
        <v>0</v>
      </c>
      <c r="I4151" s="143">
        <f t="shared" si="546"/>
        <v>0</v>
      </c>
      <c r="J4151" s="142"/>
      <c r="K4151" s="228"/>
      <c r="L4151" s="7" t="str">
        <f t="shared" si="547"/>
        <v/>
      </c>
      <c r="M4151" s="7" t="str">
        <f t="shared" si="548"/>
        <v/>
      </c>
      <c r="N4151" s="7" t="str">
        <f t="shared" si="544"/>
        <v/>
      </c>
      <c r="O4151" s="144"/>
      <c r="P4151" s="355">
        <v>0</v>
      </c>
      <c r="Q4151" s="362">
        <f>SUM('NOVO HORIZONTE'!I4151)</f>
        <v>0</v>
      </c>
      <c r="R4151" s="363">
        <f t="shared" si="549"/>
        <v>0</v>
      </c>
      <c r="S4151" s="153">
        <f t="shared" si="543"/>
        <v>0</v>
      </c>
      <c r="T4151" s="364"/>
    </row>
    <row r="4152" ht="22.5" hidden="1" spans="1:20">
      <c r="A4152" s="158">
        <v>92706</v>
      </c>
      <c r="B4152" s="100" t="s">
        <v>252</v>
      </c>
      <c r="C4152" s="104" t="s">
        <v>4389</v>
      </c>
      <c r="D4152" s="94" t="s">
        <v>279</v>
      </c>
      <c r="E4152" s="95">
        <v>78.94</v>
      </c>
      <c r="F4152" s="96">
        <f t="shared" si="545"/>
        <v>96.89</v>
      </c>
      <c r="G4152" s="107">
        <f>ROUND(SUM('NOVO HORIZONTE'!G4152),2)</f>
        <v>0</v>
      </c>
      <c r="H4152" s="107">
        <f t="shared" si="550"/>
        <v>0</v>
      </c>
      <c r="I4152" s="143">
        <f t="shared" si="546"/>
        <v>0</v>
      </c>
      <c r="J4152" s="142"/>
      <c r="K4152" s="228"/>
      <c r="L4152" s="7" t="str">
        <f t="shared" si="547"/>
        <v/>
      </c>
      <c r="M4152" s="7" t="str">
        <f t="shared" si="548"/>
        <v/>
      </c>
      <c r="N4152" s="7" t="str">
        <f t="shared" si="544"/>
        <v/>
      </c>
      <c r="O4152" s="144"/>
      <c r="P4152" s="355">
        <v>0</v>
      </c>
      <c r="Q4152" s="362">
        <f>SUM('NOVO HORIZONTE'!I4152)</f>
        <v>0</v>
      </c>
      <c r="R4152" s="363">
        <f t="shared" si="549"/>
        <v>0</v>
      </c>
      <c r="S4152" s="153">
        <f t="shared" si="543"/>
        <v>0</v>
      </c>
      <c r="T4152" s="364"/>
    </row>
    <row r="4153" ht="22.5" hidden="1" spans="1:20">
      <c r="A4153" s="158">
        <v>92889</v>
      </c>
      <c r="B4153" s="100" t="s">
        <v>252</v>
      </c>
      <c r="C4153" s="104" t="s">
        <v>4390</v>
      </c>
      <c r="D4153" s="94" t="s">
        <v>279</v>
      </c>
      <c r="E4153" s="95">
        <v>144.7</v>
      </c>
      <c r="F4153" s="96">
        <f t="shared" si="545"/>
        <v>177.6</v>
      </c>
      <c r="G4153" s="107">
        <f>ROUND(SUM('NOVO HORIZONTE'!G4153),2)</f>
        <v>0</v>
      </c>
      <c r="H4153" s="107">
        <f t="shared" si="550"/>
        <v>0</v>
      </c>
      <c r="I4153" s="143">
        <f t="shared" si="546"/>
        <v>0</v>
      </c>
      <c r="J4153" s="142"/>
      <c r="K4153" s="228"/>
      <c r="L4153" s="7" t="str">
        <f t="shared" si="547"/>
        <v/>
      </c>
      <c r="M4153" s="7" t="str">
        <f t="shared" si="548"/>
        <v/>
      </c>
      <c r="N4153" s="7" t="str">
        <f t="shared" si="544"/>
        <v/>
      </c>
      <c r="O4153" s="144"/>
      <c r="P4153" s="355">
        <v>0</v>
      </c>
      <c r="Q4153" s="362">
        <f>SUM('NOVO HORIZONTE'!I4153)</f>
        <v>0</v>
      </c>
      <c r="R4153" s="363">
        <f t="shared" si="549"/>
        <v>0</v>
      </c>
      <c r="S4153" s="153">
        <f t="shared" si="543"/>
        <v>0</v>
      </c>
      <c r="T4153" s="364"/>
    </row>
    <row r="4154" ht="22.5" hidden="1" spans="1:20">
      <c r="A4154" s="158">
        <v>92890</v>
      </c>
      <c r="B4154" s="100" t="s">
        <v>252</v>
      </c>
      <c r="C4154" s="104" t="s">
        <v>4391</v>
      </c>
      <c r="D4154" s="94" t="s">
        <v>279</v>
      </c>
      <c r="E4154" s="95">
        <v>218.03</v>
      </c>
      <c r="F4154" s="96">
        <f t="shared" si="545"/>
        <v>267.61</v>
      </c>
      <c r="G4154" s="107">
        <f>ROUND(SUM('NOVO HORIZONTE'!G4154),2)</f>
        <v>0</v>
      </c>
      <c r="H4154" s="107">
        <f t="shared" si="550"/>
        <v>0</v>
      </c>
      <c r="I4154" s="143">
        <f t="shared" si="546"/>
        <v>0</v>
      </c>
      <c r="J4154" s="142"/>
      <c r="K4154" s="228"/>
      <c r="L4154" s="7" t="str">
        <f t="shared" si="547"/>
        <v/>
      </c>
      <c r="M4154" s="7" t="str">
        <f t="shared" si="548"/>
        <v/>
      </c>
      <c r="N4154" s="7" t="str">
        <f t="shared" si="544"/>
        <v/>
      </c>
      <c r="O4154" s="144"/>
      <c r="P4154" s="355">
        <v>0</v>
      </c>
      <c r="Q4154" s="362">
        <f>SUM('NOVO HORIZONTE'!I4154)</f>
        <v>0</v>
      </c>
      <c r="R4154" s="363">
        <f t="shared" si="549"/>
        <v>0</v>
      </c>
      <c r="S4154" s="153">
        <f t="shared" si="543"/>
        <v>0</v>
      </c>
      <c r="T4154" s="364"/>
    </row>
    <row r="4155" ht="22.5" hidden="1" spans="1:20">
      <c r="A4155" s="158">
        <v>92891</v>
      </c>
      <c r="B4155" s="100" t="s">
        <v>252</v>
      </c>
      <c r="C4155" s="104" t="s">
        <v>4392</v>
      </c>
      <c r="D4155" s="94" t="s">
        <v>279</v>
      </c>
      <c r="E4155" s="95">
        <v>318.42</v>
      </c>
      <c r="F4155" s="96">
        <f t="shared" si="545"/>
        <v>390.83</v>
      </c>
      <c r="G4155" s="107">
        <f>ROUND(SUM('NOVO HORIZONTE'!G4155),2)</f>
        <v>0</v>
      </c>
      <c r="H4155" s="107">
        <f t="shared" si="550"/>
        <v>0</v>
      </c>
      <c r="I4155" s="143">
        <f t="shared" si="546"/>
        <v>0</v>
      </c>
      <c r="J4155" s="142"/>
      <c r="K4155" s="228"/>
      <c r="L4155" s="7" t="str">
        <f t="shared" si="547"/>
        <v/>
      </c>
      <c r="M4155" s="7" t="str">
        <f t="shared" si="548"/>
        <v/>
      </c>
      <c r="N4155" s="7" t="str">
        <f t="shared" si="544"/>
        <v/>
      </c>
      <c r="O4155" s="144"/>
      <c r="P4155" s="355">
        <v>0</v>
      </c>
      <c r="Q4155" s="362">
        <f>SUM('NOVO HORIZONTE'!I4155)</f>
        <v>0</v>
      </c>
      <c r="R4155" s="363">
        <f t="shared" si="549"/>
        <v>0</v>
      </c>
      <c r="S4155" s="153">
        <f t="shared" si="543"/>
        <v>0</v>
      </c>
      <c r="T4155" s="364"/>
    </row>
    <row r="4156" ht="22.5" hidden="1" spans="1:20">
      <c r="A4156" s="158">
        <v>92904</v>
      </c>
      <c r="B4156" s="100" t="s">
        <v>252</v>
      </c>
      <c r="C4156" s="104" t="s">
        <v>4393</v>
      </c>
      <c r="D4156" s="94" t="s">
        <v>279</v>
      </c>
      <c r="E4156" s="95">
        <v>35.65</v>
      </c>
      <c r="F4156" s="96">
        <f t="shared" si="545"/>
        <v>43.76</v>
      </c>
      <c r="G4156" s="107">
        <f>ROUND(SUM('NOVO HORIZONTE'!G4156),2)</f>
        <v>0</v>
      </c>
      <c r="H4156" s="107">
        <f t="shared" si="550"/>
        <v>0</v>
      </c>
      <c r="I4156" s="143">
        <f t="shared" si="546"/>
        <v>0</v>
      </c>
      <c r="J4156" s="142"/>
      <c r="K4156" s="228"/>
      <c r="L4156" s="7" t="str">
        <f t="shared" si="547"/>
        <v/>
      </c>
      <c r="M4156" s="7" t="str">
        <f t="shared" si="548"/>
        <v/>
      </c>
      <c r="N4156" s="7" t="str">
        <f t="shared" si="544"/>
        <v/>
      </c>
      <c r="O4156" s="144"/>
      <c r="P4156" s="355">
        <v>0</v>
      </c>
      <c r="Q4156" s="362">
        <f>SUM('NOVO HORIZONTE'!I4156)</f>
        <v>0</v>
      </c>
      <c r="R4156" s="363">
        <f t="shared" si="549"/>
        <v>0</v>
      </c>
      <c r="S4156" s="153">
        <f t="shared" si="543"/>
        <v>0</v>
      </c>
      <c r="T4156" s="364"/>
    </row>
    <row r="4157" ht="22.5" hidden="1" spans="1:20">
      <c r="A4157" s="158">
        <v>92905</v>
      </c>
      <c r="B4157" s="100" t="s">
        <v>252</v>
      </c>
      <c r="C4157" s="104" t="s">
        <v>4394</v>
      </c>
      <c r="D4157" s="94" t="s">
        <v>279</v>
      </c>
      <c r="E4157" s="95">
        <v>51.17</v>
      </c>
      <c r="F4157" s="96">
        <f t="shared" si="545"/>
        <v>62.81</v>
      </c>
      <c r="G4157" s="107">
        <f>ROUND(SUM('NOVO HORIZONTE'!G4157),2)</f>
        <v>0</v>
      </c>
      <c r="H4157" s="107">
        <f t="shared" si="550"/>
        <v>0</v>
      </c>
      <c r="I4157" s="143">
        <f t="shared" si="546"/>
        <v>0</v>
      </c>
      <c r="J4157" s="142"/>
      <c r="K4157" s="228"/>
      <c r="L4157" s="7" t="str">
        <f t="shared" si="547"/>
        <v/>
      </c>
      <c r="M4157" s="7" t="str">
        <f t="shared" si="548"/>
        <v/>
      </c>
      <c r="N4157" s="7" t="str">
        <f t="shared" si="544"/>
        <v/>
      </c>
      <c r="O4157" s="144"/>
      <c r="P4157" s="355">
        <v>0</v>
      </c>
      <c r="Q4157" s="362">
        <f>SUM('NOVO HORIZONTE'!I4157)</f>
        <v>0</v>
      </c>
      <c r="R4157" s="363">
        <f t="shared" si="549"/>
        <v>0</v>
      </c>
      <c r="S4157" s="153">
        <f t="shared" si="543"/>
        <v>0</v>
      </c>
      <c r="T4157" s="364"/>
    </row>
    <row r="4158" ht="22.5" hidden="1" spans="1:20">
      <c r="A4158" s="158">
        <v>92906</v>
      </c>
      <c r="B4158" s="100" t="s">
        <v>252</v>
      </c>
      <c r="C4158" s="104" t="s">
        <v>4395</v>
      </c>
      <c r="D4158" s="94" t="s">
        <v>279</v>
      </c>
      <c r="E4158" s="95">
        <v>63.06</v>
      </c>
      <c r="F4158" s="96">
        <f t="shared" si="545"/>
        <v>77.4</v>
      </c>
      <c r="G4158" s="107">
        <f>ROUND(SUM('NOVO HORIZONTE'!G4158),2)</f>
        <v>0</v>
      </c>
      <c r="H4158" s="107">
        <f t="shared" si="550"/>
        <v>0</v>
      </c>
      <c r="I4158" s="143">
        <f t="shared" si="546"/>
        <v>0</v>
      </c>
      <c r="J4158" s="142"/>
      <c r="K4158" s="228"/>
      <c r="L4158" s="7" t="str">
        <f t="shared" si="547"/>
        <v/>
      </c>
      <c r="M4158" s="7" t="str">
        <f t="shared" si="548"/>
        <v/>
      </c>
      <c r="N4158" s="7" t="str">
        <f t="shared" si="544"/>
        <v/>
      </c>
      <c r="O4158" s="144"/>
      <c r="P4158" s="355">
        <v>0</v>
      </c>
      <c r="Q4158" s="362">
        <f>SUM('NOVO HORIZONTE'!I4158)</f>
        <v>0</v>
      </c>
      <c r="R4158" s="363">
        <f t="shared" si="549"/>
        <v>0</v>
      </c>
      <c r="S4158" s="153">
        <f t="shared" si="543"/>
        <v>0</v>
      </c>
      <c r="T4158" s="364"/>
    </row>
    <row r="4159" ht="22.5" hidden="1" spans="1:20">
      <c r="A4159" s="158">
        <v>92907</v>
      </c>
      <c r="B4159" s="100" t="s">
        <v>252</v>
      </c>
      <c r="C4159" s="104" t="s">
        <v>4396</v>
      </c>
      <c r="D4159" s="94" t="s">
        <v>279</v>
      </c>
      <c r="E4159" s="95">
        <v>78.81</v>
      </c>
      <c r="F4159" s="96">
        <f t="shared" si="545"/>
        <v>96.73</v>
      </c>
      <c r="G4159" s="107">
        <f>ROUND(SUM('NOVO HORIZONTE'!G4159),2)</f>
        <v>0</v>
      </c>
      <c r="H4159" s="107">
        <f t="shared" si="550"/>
        <v>0</v>
      </c>
      <c r="I4159" s="143">
        <f t="shared" si="546"/>
        <v>0</v>
      </c>
      <c r="J4159" s="142"/>
      <c r="K4159" s="228"/>
      <c r="L4159" s="7" t="str">
        <f t="shared" si="547"/>
        <v/>
      </c>
      <c r="M4159" s="7" t="str">
        <f t="shared" si="548"/>
        <v/>
      </c>
      <c r="N4159" s="7" t="str">
        <f t="shared" si="544"/>
        <v/>
      </c>
      <c r="O4159" s="144"/>
      <c r="P4159" s="355">
        <v>0</v>
      </c>
      <c r="Q4159" s="362">
        <f>SUM('NOVO HORIZONTE'!I4159)</f>
        <v>0</v>
      </c>
      <c r="R4159" s="363">
        <f t="shared" si="549"/>
        <v>0</v>
      </c>
      <c r="S4159" s="153">
        <f t="shared" si="543"/>
        <v>0</v>
      </c>
      <c r="T4159" s="364"/>
    </row>
    <row r="4160" ht="22.5" hidden="1" spans="1:20">
      <c r="A4160" s="158">
        <v>92908</v>
      </c>
      <c r="B4160" s="100" t="s">
        <v>252</v>
      </c>
      <c r="C4160" s="104" t="s">
        <v>4397</v>
      </c>
      <c r="D4160" s="94" t="s">
        <v>279</v>
      </c>
      <c r="E4160" s="95">
        <v>78.81</v>
      </c>
      <c r="F4160" s="96">
        <f t="shared" si="545"/>
        <v>96.73</v>
      </c>
      <c r="G4160" s="107">
        <f>ROUND(SUM('NOVO HORIZONTE'!G4160),2)</f>
        <v>0</v>
      </c>
      <c r="H4160" s="107">
        <f t="shared" si="550"/>
        <v>0</v>
      </c>
      <c r="I4160" s="143">
        <f t="shared" si="546"/>
        <v>0</v>
      </c>
      <c r="J4160" s="142"/>
      <c r="K4160" s="228"/>
      <c r="L4160" s="7" t="str">
        <f t="shared" si="547"/>
        <v/>
      </c>
      <c r="M4160" s="7" t="str">
        <f t="shared" si="548"/>
        <v/>
      </c>
      <c r="N4160" s="7" t="str">
        <f t="shared" si="544"/>
        <v/>
      </c>
      <c r="O4160" s="144"/>
      <c r="P4160" s="355">
        <v>0</v>
      </c>
      <c r="Q4160" s="362">
        <f>SUM('NOVO HORIZONTE'!I4160)</f>
        <v>0</v>
      </c>
      <c r="R4160" s="363">
        <f t="shared" si="549"/>
        <v>0</v>
      </c>
      <c r="S4160" s="153">
        <f t="shared" si="543"/>
        <v>0</v>
      </c>
      <c r="T4160" s="364"/>
    </row>
    <row r="4161" ht="22.5" hidden="1" spans="1:20">
      <c r="A4161" s="158">
        <v>92909</v>
      </c>
      <c r="B4161" s="100" t="s">
        <v>252</v>
      </c>
      <c r="C4161" s="104" t="s">
        <v>4398</v>
      </c>
      <c r="D4161" s="94" t="s">
        <v>279</v>
      </c>
      <c r="E4161" s="95">
        <v>78.81</v>
      </c>
      <c r="F4161" s="96">
        <f t="shared" si="545"/>
        <v>96.73</v>
      </c>
      <c r="G4161" s="107">
        <f>ROUND(SUM('NOVO HORIZONTE'!G4161),2)</f>
        <v>0</v>
      </c>
      <c r="H4161" s="107">
        <f t="shared" si="550"/>
        <v>0</v>
      </c>
      <c r="I4161" s="143">
        <f t="shared" si="546"/>
        <v>0</v>
      </c>
      <c r="J4161" s="142"/>
      <c r="K4161" s="228"/>
      <c r="L4161" s="7" t="str">
        <f t="shared" si="547"/>
        <v/>
      </c>
      <c r="M4161" s="7" t="str">
        <f t="shared" si="548"/>
        <v/>
      </c>
      <c r="N4161" s="7" t="str">
        <f t="shared" si="544"/>
        <v/>
      </c>
      <c r="O4161" s="144"/>
      <c r="P4161" s="355">
        <v>0</v>
      </c>
      <c r="Q4161" s="362">
        <f>SUM('NOVO HORIZONTE'!I4161)</f>
        <v>0</v>
      </c>
      <c r="R4161" s="363">
        <f t="shared" si="549"/>
        <v>0</v>
      </c>
      <c r="S4161" s="153">
        <f t="shared" si="543"/>
        <v>0</v>
      </c>
      <c r="T4161" s="364"/>
    </row>
    <row r="4162" ht="22.5" hidden="1" spans="1:20">
      <c r="A4162" s="158">
        <v>92910</v>
      </c>
      <c r="B4162" s="100" t="s">
        <v>252</v>
      </c>
      <c r="C4162" s="104" t="s">
        <v>4399</v>
      </c>
      <c r="D4162" s="94" t="s">
        <v>279</v>
      </c>
      <c r="E4162" s="95">
        <v>113.09</v>
      </c>
      <c r="F4162" s="96">
        <f t="shared" si="545"/>
        <v>138.81</v>
      </c>
      <c r="G4162" s="107">
        <f>ROUND(SUM('NOVO HORIZONTE'!G4162),2)</f>
        <v>0</v>
      </c>
      <c r="H4162" s="107">
        <f t="shared" si="550"/>
        <v>0</v>
      </c>
      <c r="I4162" s="143">
        <f t="shared" si="546"/>
        <v>0</v>
      </c>
      <c r="J4162" s="142"/>
      <c r="K4162" s="228"/>
      <c r="L4162" s="7" t="str">
        <f t="shared" si="547"/>
        <v/>
      </c>
      <c r="M4162" s="7" t="str">
        <f t="shared" si="548"/>
        <v/>
      </c>
      <c r="N4162" s="7" t="str">
        <f t="shared" si="544"/>
        <v/>
      </c>
      <c r="O4162" s="144"/>
      <c r="P4162" s="355">
        <v>0</v>
      </c>
      <c r="Q4162" s="362">
        <f>SUM('NOVO HORIZONTE'!I4162)</f>
        <v>0</v>
      </c>
      <c r="R4162" s="363">
        <f t="shared" si="549"/>
        <v>0</v>
      </c>
      <c r="S4162" s="153">
        <f t="shared" si="543"/>
        <v>0</v>
      </c>
      <c r="T4162" s="364"/>
    </row>
    <row r="4163" ht="22.5" hidden="1" spans="1:20">
      <c r="A4163" s="158">
        <v>92911</v>
      </c>
      <c r="B4163" s="100" t="s">
        <v>252</v>
      </c>
      <c r="C4163" s="104" t="s">
        <v>4400</v>
      </c>
      <c r="D4163" s="94" t="s">
        <v>279</v>
      </c>
      <c r="E4163" s="95">
        <v>113.09</v>
      </c>
      <c r="F4163" s="96">
        <f t="shared" si="545"/>
        <v>138.81</v>
      </c>
      <c r="G4163" s="107">
        <f>ROUND(SUM('NOVO HORIZONTE'!G4163),2)</f>
        <v>0</v>
      </c>
      <c r="H4163" s="107">
        <f t="shared" si="550"/>
        <v>0</v>
      </c>
      <c r="I4163" s="143">
        <f t="shared" si="546"/>
        <v>0</v>
      </c>
      <c r="J4163" s="142"/>
      <c r="K4163" s="228"/>
      <c r="L4163" s="7" t="str">
        <f t="shared" si="547"/>
        <v/>
      </c>
      <c r="M4163" s="7" t="str">
        <f t="shared" si="548"/>
        <v/>
      </c>
      <c r="N4163" s="7" t="str">
        <f t="shared" si="544"/>
        <v/>
      </c>
      <c r="O4163" s="144"/>
      <c r="P4163" s="355">
        <v>0</v>
      </c>
      <c r="Q4163" s="362">
        <f>SUM('NOVO HORIZONTE'!I4163)</f>
        <v>0</v>
      </c>
      <c r="R4163" s="363">
        <f t="shared" si="549"/>
        <v>0</v>
      </c>
      <c r="S4163" s="153">
        <f t="shared" si="543"/>
        <v>0</v>
      </c>
      <c r="T4163" s="364"/>
    </row>
    <row r="4164" ht="22.5" hidden="1" spans="1:20">
      <c r="A4164" s="158">
        <v>92912</v>
      </c>
      <c r="B4164" s="100" t="s">
        <v>252</v>
      </c>
      <c r="C4164" s="104" t="s">
        <v>4401</v>
      </c>
      <c r="D4164" s="94" t="s">
        <v>279</v>
      </c>
      <c r="E4164" s="95">
        <v>150.64</v>
      </c>
      <c r="F4164" s="96">
        <f t="shared" si="545"/>
        <v>184.9</v>
      </c>
      <c r="G4164" s="107">
        <f>ROUND(SUM('NOVO HORIZONTE'!G4164),2)</f>
        <v>0</v>
      </c>
      <c r="H4164" s="107">
        <f t="shared" si="550"/>
        <v>0</v>
      </c>
      <c r="I4164" s="143">
        <f t="shared" si="546"/>
        <v>0</v>
      </c>
      <c r="J4164" s="142"/>
      <c r="K4164" s="228"/>
      <c r="L4164" s="7" t="str">
        <f t="shared" si="547"/>
        <v/>
      </c>
      <c r="M4164" s="7" t="str">
        <f t="shared" si="548"/>
        <v/>
      </c>
      <c r="N4164" s="7" t="str">
        <f t="shared" si="544"/>
        <v/>
      </c>
      <c r="O4164" s="144"/>
      <c r="P4164" s="355">
        <v>0</v>
      </c>
      <c r="Q4164" s="362">
        <f>SUM('NOVO HORIZONTE'!I4164)</f>
        <v>0</v>
      </c>
      <c r="R4164" s="363">
        <f t="shared" si="549"/>
        <v>0</v>
      </c>
      <c r="S4164" s="153">
        <f t="shared" si="543"/>
        <v>0</v>
      </c>
      <c r="T4164" s="364"/>
    </row>
    <row r="4165" ht="22.5" hidden="1" spans="1:20">
      <c r="A4165" s="158">
        <v>92913</v>
      </c>
      <c r="B4165" s="100" t="s">
        <v>252</v>
      </c>
      <c r="C4165" s="104" t="s">
        <v>4402</v>
      </c>
      <c r="D4165" s="94" t="s">
        <v>279</v>
      </c>
      <c r="E4165" s="95">
        <v>154</v>
      </c>
      <c r="F4165" s="96">
        <f t="shared" si="545"/>
        <v>189.02</v>
      </c>
      <c r="G4165" s="107">
        <f>ROUND(SUM('NOVO HORIZONTE'!G4165),2)</f>
        <v>0</v>
      </c>
      <c r="H4165" s="107">
        <f t="shared" si="550"/>
        <v>0</v>
      </c>
      <c r="I4165" s="143">
        <f t="shared" si="546"/>
        <v>0</v>
      </c>
      <c r="J4165" s="142"/>
      <c r="K4165" s="228"/>
      <c r="L4165" s="7" t="str">
        <f t="shared" si="547"/>
        <v/>
      </c>
      <c r="M4165" s="7" t="str">
        <f t="shared" si="548"/>
        <v/>
      </c>
      <c r="N4165" s="7" t="str">
        <f t="shared" si="544"/>
        <v/>
      </c>
      <c r="O4165" s="144"/>
      <c r="P4165" s="355">
        <v>0</v>
      </c>
      <c r="Q4165" s="362">
        <f>SUM('NOVO HORIZONTE'!I4165)</f>
        <v>0</v>
      </c>
      <c r="R4165" s="363">
        <f t="shared" si="549"/>
        <v>0</v>
      </c>
      <c r="S4165" s="153">
        <f t="shared" si="543"/>
        <v>0</v>
      </c>
      <c r="T4165" s="364"/>
    </row>
    <row r="4166" ht="22.5" hidden="1" spans="1:20">
      <c r="A4166" s="158">
        <v>92914</v>
      </c>
      <c r="B4166" s="100" t="s">
        <v>252</v>
      </c>
      <c r="C4166" s="104" t="s">
        <v>4403</v>
      </c>
      <c r="D4166" s="94" t="s">
        <v>279</v>
      </c>
      <c r="E4166" s="95">
        <v>154</v>
      </c>
      <c r="F4166" s="96">
        <f t="shared" si="545"/>
        <v>189.02</v>
      </c>
      <c r="G4166" s="107">
        <f>ROUND(SUM('NOVO HORIZONTE'!G4166),2)</f>
        <v>0</v>
      </c>
      <c r="H4166" s="107">
        <f t="shared" si="550"/>
        <v>0</v>
      </c>
      <c r="I4166" s="143">
        <f t="shared" si="546"/>
        <v>0</v>
      </c>
      <c r="J4166" s="142"/>
      <c r="K4166" s="228"/>
      <c r="L4166" s="7" t="str">
        <f t="shared" si="547"/>
        <v/>
      </c>
      <c r="M4166" s="7" t="str">
        <f t="shared" si="548"/>
        <v/>
      </c>
      <c r="N4166" s="7" t="str">
        <f t="shared" si="544"/>
        <v/>
      </c>
      <c r="O4166" s="144"/>
      <c r="P4166" s="355">
        <v>0</v>
      </c>
      <c r="Q4166" s="362">
        <f>SUM('NOVO HORIZONTE'!I4166)</f>
        <v>0</v>
      </c>
      <c r="R4166" s="363">
        <f t="shared" si="549"/>
        <v>0</v>
      </c>
      <c r="S4166" s="153">
        <f t="shared" si="543"/>
        <v>0</v>
      </c>
      <c r="T4166" s="364"/>
    </row>
    <row r="4167" ht="22.5" hidden="1" spans="1:20">
      <c r="A4167" s="158">
        <v>92953</v>
      </c>
      <c r="B4167" s="100" t="s">
        <v>252</v>
      </c>
      <c r="C4167" s="104" t="s">
        <v>4404</v>
      </c>
      <c r="D4167" s="94" t="s">
        <v>279</v>
      </c>
      <c r="E4167" s="95">
        <v>27.5</v>
      </c>
      <c r="F4167" s="96">
        <f t="shared" si="545"/>
        <v>33.75</v>
      </c>
      <c r="G4167" s="107">
        <f>ROUND(SUM('NOVO HORIZONTE'!G4167),2)</f>
        <v>0</v>
      </c>
      <c r="H4167" s="107">
        <f t="shared" si="550"/>
        <v>0</v>
      </c>
      <c r="I4167" s="143">
        <f t="shared" si="546"/>
        <v>0</v>
      </c>
      <c r="J4167" s="142"/>
      <c r="K4167" s="228"/>
      <c r="L4167" s="7" t="str">
        <f t="shared" si="547"/>
        <v/>
      </c>
      <c r="M4167" s="7" t="str">
        <f t="shared" si="548"/>
        <v/>
      </c>
      <c r="N4167" s="7" t="str">
        <f t="shared" si="544"/>
        <v/>
      </c>
      <c r="O4167" s="144"/>
      <c r="P4167" s="355">
        <v>0</v>
      </c>
      <c r="Q4167" s="362">
        <f>SUM('NOVO HORIZONTE'!I4167)</f>
        <v>0</v>
      </c>
      <c r="R4167" s="363">
        <f t="shared" si="549"/>
        <v>0</v>
      </c>
      <c r="S4167" s="153">
        <f t="shared" si="543"/>
        <v>0</v>
      </c>
      <c r="T4167" s="364"/>
    </row>
    <row r="4168" ht="12.75" hidden="1" spans="1:20">
      <c r="A4168" s="154" t="s">
        <v>4405</v>
      </c>
      <c r="B4168" s="100"/>
      <c r="C4168" s="161" t="s">
        <v>4406</v>
      </c>
      <c r="D4168" s="94">
        <v>0</v>
      </c>
      <c r="E4168" s="95">
        <v>0</v>
      </c>
      <c r="F4168" s="96">
        <f t="shared" si="545"/>
        <v>0</v>
      </c>
      <c r="G4168" s="187">
        <f>ROUND(SUM('NOVO HORIZONTE'!G4168),2)</f>
        <v>0</v>
      </c>
      <c r="H4168" s="187">
        <f t="shared" si="550"/>
        <v>0</v>
      </c>
      <c r="I4168" s="188">
        <f t="shared" si="546"/>
        <v>0</v>
      </c>
      <c r="J4168" s="142"/>
      <c r="K4168" s="145" t="str">
        <f>IF(SUM(I4169:I4220)&gt;0,"xx","")</f>
        <v/>
      </c>
      <c r="L4168" s="7" t="str">
        <f t="shared" si="547"/>
        <v/>
      </c>
      <c r="M4168" s="7" t="str">
        <f t="shared" si="548"/>
        <v/>
      </c>
      <c r="N4168" s="7" t="str">
        <f t="shared" si="544"/>
        <v/>
      </c>
      <c r="O4168" s="144"/>
      <c r="P4168" s="375"/>
      <c r="Q4168" s="362">
        <f>SUM('NOVO HORIZONTE'!I4168)</f>
        <v>0</v>
      </c>
      <c r="R4168" s="363">
        <f t="shared" si="549"/>
        <v>0</v>
      </c>
      <c r="S4168" s="153">
        <f t="shared" si="543"/>
        <v>0</v>
      </c>
      <c r="T4168" s="364"/>
    </row>
    <row r="4169" ht="22.5" hidden="1" spans="1:20">
      <c r="A4169" s="158">
        <v>95696</v>
      </c>
      <c r="B4169" s="100" t="s">
        <v>252</v>
      </c>
      <c r="C4169" s="104" t="s">
        <v>4407</v>
      </c>
      <c r="D4169" s="94" t="s">
        <v>279</v>
      </c>
      <c r="E4169" s="95">
        <v>58.79</v>
      </c>
      <c r="F4169" s="96">
        <f t="shared" si="545"/>
        <v>72.16</v>
      </c>
      <c r="G4169" s="107">
        <f>ROUND(SUM('NOVO HORIZONTE'!G4169),2)</f>
        <v>0</v>
      </c>
      <c r="H4169" s="107">
        <f t="shared" si="550"/>
        <v>0</v>
      </c>
      <c r="I4169" s="143">
        <f t="shared" si="546"/>
        <v>0</v>
      </c>
      <c r="J4169" s="142"/>
      <c r="K4169" s="228"/>
      <c r="L4169" s="7" t="str">
        <f t="shared" si="547"/>
        <v/>
      </c>
      <c r="M4169" s="7" t="str">
        <f t="shared" si="548"/>
        <v/>
      </c>
      <c r="N4169" s="7" t="str">
        <f t="shared" si="544"/>
        <v/>
      </c>
      <c r="O4169" s="144"/>
      <c r="P4169" s="355">
        <v>0</v>
      </c>
      <c r="Q4169" s="362">
        <f>SUM('NOVO HORIZONTE'!I4169)</f>
        <v>0</v>
      </c>
      <c r="R4169" s="363">
        <f t="shared" si="549"/>
        <v>0</v>
      </c>
      <c r="S4169" s="153">
        <f t="shared" si="543"/>
        <v>0</v>
      </c>
      <c r="T4169" s="364"/>
    </row>
    <row r="4170" ht="22.5" hidden="1" spans="1:20">
      <c r="A4170" s="158">
        <v>92657</v>
      </c>
      <c r="B4170" s="100" t="s">
        <v>252</v>
      </c>
      <c r="C4170" s="104" t="s">
        <v>4408</v>
      </c>
      <c r="D4170" s="94" t="s">
        <v>279</v>
      </c>
      <c r="E4170" s="95">
        <v>29.83</v>
      </c>
      <c r="F4170" s="96">
        <f t="shared" si="545"/>
        <v>36.61</v>
      </c>
      <c r="G4170" s="107">
        <f>ROUND(SUM('NOVO HORIZONTE'!G4170),2)</f>
        <v>0</v>
      </c>
      <c r="H4170" s="107">
        <f t="shared" si="550"/>
        <v>0</v>
      </c>
      <c r="I4170" s="143">
        <f t="shared" si="546"/>
        <v>0</v>
      </c>
      <c r="J4170" s="142"/>
      <c r="K4170" s="228"/>
      <c r="L4170" s="7" t="str">
        <f t="shared" si="547"/>
        <v/>
      </c>
      <c r="M4170" s="7" t="str">
        <f t="shared" si="548"/>
        <v/>
      </c>
      <c r="N4170" s="7" t="str">
        <f t="shared" si="544"/>
        <v/>
      </c>
      <c r="O4170" s="144"/>
      <c r="P4170" s="355">
        <v>0</v>
      </c>
      <c r="Q4170" s="362">
        <f>SUM('NOVO HORIZONTE'!I4170)</f>
        <v>0</v>
      </c>
      <c r="R4170" s="363">
        <f t="shared" si="549"/>
        <v>0</v>
      </c>
      <c r="S4170" s="153">
        <f t="shared" si="543"/>
        <v>0</v>
      </c>
      <c r="T4170" s="364"/>
    </row>
    <row r="4171" ht="22.5" hidden="1" spans="1:20">
      <c r="A4171" s="158">
        <v>92658</v>
      </c>
      <c r="B4171" s="100" t="s">
        <v>252</v>
      </c>
      <c r="C4171" s="104" t="s">
        <v>4409</v>
      </c>
      <c r="D4171" s="94" t="s">
        <v>279</v>
      </c>
      <c r="E4171" s="95">
        <v>31.77</v>
      </c>
      <c r="F4171" s="96">
        <f t="shared" si="545"/>
        <v>38.99</v>
      </c>
      <c r="G4171" s="107">
        <f>ROUND(SUM('NOVO HORIZONTE'!G4171),2)</f>
        <v>0</v>
      </c>
      <c r="H4171" s="107">
        <f t="shared" si="550"/>
        <v>0</v>
      </c>
      <c r="I4171" s="143">
        <f t="shared" si="546"/>
        <v>0</v>
      </c>
      <c r="J4171" s="142"/>
      <c r="K4171" s="228"/>
      <c r="L4171" s="7" t="str">
        <f t="shared" si="547"/>
        <v/>
      </c>
      <c r="M4171" s="7" t="str">
        <f t="shared" si="548"/>
        <v/>
      </c>
      <c r="N4171" s="7" t="str">
        <f t="shared" si="544"/>
        <v/>
      </c>
      <c r="O4171" s="144"/>
      <c r="P4171" s="355">
        <v>0</v>
      </c>
      <c r="Q4171" s="362">
        <f>SUM('NOVO HORIZONTE'!I4171)</f>
        <v>0</v>
      </c>
      <c r="R4171" s="363">
        <f t="shared" si="549"/>
        <v>0</v>
      </c>
      <c r="S4171" s="153">
        <f t="shared" si="543"/>
        <v>0</v>
      </c>
      <c r="T4171" s="364"/>
    </row>
    <row r="4172" ht="22.5" hidden="1" spans="1:20">
      <c r="A4172" s="158">
        <v>92659</v>
      </c>
      <c r="B4172" s="100" t="s">
        <v>252</v>
      </c>
      <c r="C4172" s="104" t="s">
        <v>4410</v>
      </c>
      <c r="D4172" s="94" t="s">
        <v>279</v>
      </c>
      <c r="E4172" s="95">
        <v>36.66</v>
      </c>
      <c r="F4172" s="96">
        <f t="shared" si="545"/>
        <v>45</v>
      </c>
      <c r="G4172" s="107">
        <f>ROUND(SUM('NOVO HORIZONTE'!G4172),2)</f>
        <v>0</v>
      </c>
      <c r="H4172" s="107">
        <f t="shared" si="550"/>
        <v>0</v>
      </c>
      <c r="I4172" s="143">
        <f t="shared" si="546"/>
        <v>0</v>
      </c>
      <c r="J4172" s="142"/>
      <c r="K4172" s="228"/>
      <c r="L4172" s="7" t="str">
        <f t="shared" si="547"/>
        <v/>
      </c>
      <c r="M4172" s="7" t="str">
        <f t="shared" si="548"/>
        <v/>
      </c>
      <c r="N4172" s="7" t="str">
        <f t="shared" si="544"/>
        <v/>
      </c>
      <c r="O4172" s="144"/>
      <c r="P4172" s="355">
        <v>0</v>
      </c>
      <c r="Q4172" s="362">
        <f>SUM('NOVO HORIZONTE'!I4172)</f>
        <v>0</v>
      </c>
      <c r="R4172" s="363">
        <f t="shared" si="549"/>
        <v>0</v>
      </c>
      <c r="S4172" s="153">
        <f t="shared" si="543"/>
        <v>0</v>
      </c>
      <c r="T4172" s="364"/>
    </row>
    <row r="4173" ht="22.5" hidden="1" spans="1:20">
      <c r="A4173" s="158">
        <v>92660</v>
      </c>
      <c r="B4173" s="100" t="s">
        <v>252</v>
      </c>
      <c r="C4173" s="104" t="s">
        <v>4411</v>
      </c>
      <c r="D4173" s="94" t="s">
        <v>279</v>
      </c>
      <c r="E4173" s="95">
        <v>38.46</v>
      </c>
      <c r="F4173" s="96">
        <f t="shared" si="545"/>
        <v>47.21</v>
      </c>
      <c r="G4173" s="107">
        <f>ROUND(SUM('NOVO HORIZONTE'!G4173),2)</f>
        <v>0</v>
      </c>
      <c r="H4173" s="107">
        <f t="shared" si="550"/>
        <v>0</v>
      </c>
      <c r="I4173" s="143">
        <f t="shared" si="546"/>
        <v>0</v>
      </c>
      <c r="J4173" s="142"/>
      <c r="K4173" s="228"/>
      <c r="L4173" s="7" t="str">
        <f t="shared" si="547"/>
        <v/>
      </c>
      <c r="M4173" s="7" t="str">
        <f t="shared" si="548"/>
        <v/>
      </c>
      <c r="N4173" s="7" t="str">
        <f t="shared" si="544"/>
        <v/>
      </c>
      <c r="O4173" s="144"/>
      <c r="P4173" s="355">
        <v>0</v>
      </c>
      <c r="Q4173" s="362">
        <f>SUM('NOVO HORIZONTE'!I4173)</f>
        <v>0</v>
      </c>
      <c r="R4173" s="363">
        <f t="shared" si="549"/>
        <v>0</v>
      </c>
      <c r="S4173" s="153">
        <f t="shared" si="543"/>
        <v>0</v>
      </c>
      <c r="T4173" s="364"/>
    </row>
    <row r="4174" ht="22.5" hidden="1" spans="1:20">
      <c r="A4174" s="158">
        <v>92661</v>
      </c>
      <c r="B4174" s="100" t="s">
        <v>252</v>
      </c>
      <c r="C4174" s="104" t="s">
        <v>4412</v>
      </c>
      <c r="D4174" s="94" t="s">
        <v>279</v>
      </c>
      <c r="E4174" s="95">
        <v>43.69</v>
      </c>
      <c r="F4174" s="96">
        <f t="shared" si="545"/>
        <v>53.63</v>
      </c>
      <c r="G4174" s="107">
        <f>ROUND(SUM('NOVO HORIZONTE'!G4174),2)</f>
        <v>0</v>
      </c>
      <c r="H4174" s="107">
        <f t="shared" si="550"/>
        <v>0</v>
      </c>
      <c r="I4174" s="143">
        <f t="shared" si="546"/>
        <v>0</v>
      </c>
      <c r="J4174" s="142"/>
      <c r="K4174" s="228"/>
      <c r="L4174" s="7" t="str">
        <f t="shared" si="547"/>
        <v/>
      </c>
      <c r="M4174" s="7" t="str">
        <f t="shared" si="548"/>
        <v/>
      </c>
      <c r="N4174" s="7" t="str">
        <f t="shared" si="544"/>
        <v/>
      </c>
      <c r="O4174" s="144"/>
      <c r="P4174" s="355">
        <v>0</v>
      </c>
      <c r="Q4174" s="362">
        <f>SUM('NOVO HORIZONTE'!I4174)</f>
        <v>0</v>
      </c>
      <c r="R4174" s="363">
        <f t="shared" si="549"/>
        <v>0</v>
      </c>
      <c r="S4174" s="153">
        <f t="shared" si="543"/>
        <v>0</v>
      </c>
      <c r="T4174" s="364"/>
    </row>
    <row r="4175" ht="22.5" hidden="1" spans="1:20">
      <c r="A4175" s="158">
        <v>92662</v>
      </c>
      <c r="B4175" s="100" t="s">
        <v>252</v>
      </c>
      <c r="C4175" s="104" t="s">
        <v>4413</v>
      </c>
      <c r="D4175" s="94" t="s">
        <v>279</v>
      </c>
      <c r="E4175" s="95">
        <v>44.04</v>
      </c>
      <c r="F4175" s="96">
        <f t="shared" si="545"/>
        <v>54.05</v>
      </c>
      <c r="G4175" s="107">
        <f>ROUND(SUM('NOVO HORIZONTE'!G4175),2)</f>
        <v>0</v>
      </c>
      <c r="H4175" s="107">
        <f t="shared" si="550"/>
        <v>0</v>
      </c>
      <c r="I4175" s="143">
        <f t="shared" si="546"/>
        <v>0</v>
      </c>
      <c r="J4175" s="142"/>
      <c r="K4175" s="228"/>
      <c r="L4175" s="7" t="str">
        <f t="shared" si="547"/>
        <v/>
      </c>
      <c r="M4175" s="7" t="str">
        <f t="shared" si="548"/>
        <v/>
      </c>
      <c r="N4175" s="7" t="str">
        <f t="shared" si="544"/>
        <v/>
      </c>
      <c r="O4175" s="144"/>
      <c r="P4175" s="355">
        <v>0</v>
      </c>
      <c r="Q4175" s="362">
        <f>SUM('NOVO HORIZONTE'!I4175)</f>
        <v>0</v>
      </c>
      <c r="R4175" s="363">
        <f t="shared" si="549"/>
        <v>0</v>
      </c>
      <c r="S4175" s="153">
        <f t="shared" si="543"/>
        <v>0</v>
      </c>
      <c r="T4175" s="364"/>
    </row>
    <row r="4176" ht="22.5" hidden="1" spans="1:20">
      <c r="A4176" s="158">
        <v>92663</v>
      </c>
      <c r="B4176" s="100" t="s">
        <v>252</v>
      </c>
      <c r="C4176" s="104" t="s">
        <v>4414</v>
      </c>
      <c r="D4176" s="94" t="s">
        <v>279</v>
      </c>
      <c r="E4176" s="95">
        <v>58.41</v>
      </c>
      <c r="F4176" s="96">
        <f t="shared" si="545"/>
        <v>71.69</v>
      </c>
      <c r="G4176" s="107">
        <f>ROUND(SUM('NOVO HORIZONTE'!G4176),2)</f>
        <v>0</v>
      </c>
      <c r="H4176" s="107">
        <f t="shared" si="550"/>
        <v>0</v>
      </c>
      <c r="I4176" s="143">
        <f t="shared" si="546"/>
        <v>0</v>
      </c>
      <c r="J4176" s="142"/>
      <c r="K4176" s="228"/>
      <c r="L4176" s="7" t="str">
        <f t="shared" si="547"/>
        <v/>
      </c>
      <c r="M4176" s="7" t="str">
        <f t="shared" si="548"/>
        <v/>
      </c>
      <c r="N4176" s="7" t="str">
        <f t="shared" si="544"/>
        <v/>
      </c>
      <c r="O4176" s="144"/>
      <c r="P4176" s="355">
        <v>0</v>
      </c>
      <c r="Q4176" s="362">
        <f>SUM('NOVO HORIZONTE'!I4176)</f>
        <v>0</v>
      </c>
      <c r="R4176" s="363">
        <f t="shared" si="549"/>
        <v>0</v>
      </c>
      <c r="S4176" s="153">
        <f t="shared" si="543"/>
        <v>0</v>
      </c>
      <c r="T4176" s="364"/>
    </row>
    <row r="4177" ht="22.5" hidden="1" spans="1:20">
      <c r="A4177" s="158">
        <v>92664</v>
      </c>
      <c r="B4177" s="100" t="s">
        <v>252</v>
      </c>
      <c r="C4177" s="104" t="s">
        <v>4415</v>
      </c>
      <c r="D4177" s="94" t="s">
        <v>279</v>
      </c>
      <c r="E4177" s="95">
        <v>58.38</v>
      </c>
      <c r="F4177" s="96">
        <f t="shared" si="545"/>
        <v>71.66</v>
      </c>
      <c r="G4177" s="107">
        <f>ROUND(SUM('NOVO HORIZONTE'!G4177),2)</f>
        <v>0</v>
      </c>
      <c r="H4177" s="107">
        <f t="shared" si="550"/>
        <v>0</v>
      </c>
      <c r="I4177" s="143">
        <f t="shared" si="546"/>
        <v>0</v>
      </c>
      <c r="J4177" s="142"/>
      <c r="K4177" s="228"/>
      <c r="L4177" s="7" t="str">
        <f t="shared" si="547"/>
        <v/>
      </c>
      <c r="M4177" s="7" t="str">
        <f t="shared" si="548"/>
        <v/>
      </c>
      <c r="N4177" s="7" t="str">
        <f t="shared" si="544"/>
        <v/>
      </c>
      <c r="O4177" s="144"/>
      <c r="P4177" s="355">
        <v>0</v>
      </c>
      <c r="Q4177" s="362">
        <f>SUM('NOVO HORIZONTE'!I4177)</f>
        <v>0</v>
      </c>
      <c r="R4177" s="363">
        <f t="shared" si="549"/>
        <v>0</v>
      </c>
      <c r="S4177" s="153">
        <f t="shared" si="543"/>
        <v>0</v>
      </c>
      <c r="T4177" s="364"/>
    </row>
    <row r="4178" ht="22.5" hidden="1" spans="1:20">
      <c r="A4178" s="158">
        <v>92665</v>
      </c>
      <c r="B4178" s="100" t="s">
        <v>252</v>
      </c>
      <c r="C4178" s="104" t="s">
        <v>4416</v>
      </c>
      <c r="D4178" s="94" t="s">
        <v>279</v>
      </c>
      <c r="E4178" s="95">
        <v>80.2</v>
      </c>
      <c r="F4178" s="96">
        <f t="shared" si="545"/>
        <v>98.44</v>
      </c>
      <c r="G4178" s="107">
        <f>ROUND(SUM('NOVO HORIZONTE'!G4178),2)</f>
        <v>0</v>
      </c>
      <c r="H4178" s="107">
        <f t="shared" si="550"/>
        <v>0</v>
      </c>
      <c r="I4178" s="143">
        <f t="shared" si="546"/>
        <v>0</v>
      </c>
      <c r="J4178" s="142"/>
      <c r="K4178" s="228"/>
      <c r="L4178" s="7" t="str">
        <f t="shared" si="547"/>
        <v/>
      </c>
      <c r="M4178" s="7" t="str">
        <f t="shared" si="548"/>
        <v/>
      </c>
      <c r="N4178" s="7" t="str">
        <f t="shared" si="544"/>
        <v/>
      </c>
      <c r="O4178" s="144"/>
      <c r="P4178" s="355">
        <v>0</v>
      </c>
      <c r="Q4178" s="362">
        <f>SUM('NOVO HORIZONTE'!I4178)</f>
        <v>0</v>
      </c>
      <c r="R4178" s="363">
        <f t="shared" si="549"/>
        <v>0</v>
      </c>
      <c r="S4178" s="153">
        <f t="shared" si="543"/>
        <v>0</v>
      </c>
      <c r="T4178" s="364"/>
    </row>
    <row r="4179" ht="22.5" hidden="1" spans="1:20">
      <c r="A4179" s="158">
        <v>92666</v>
      </c>
      <c r="B4179" s="100" t="s">
        <v>252</v>
      </c>
      <c r="C4179" s="104" t="s">
        <v>4417</v>
      </c>
      <c r="D4179" s="94" t="s">
        <v>279</v>
      </c>
      <c r="E4179" s="95">
        <v>90.98</v>
      </c>
      <c r="F4179" s="96">
        <f t="shared" si="545"/>
        <v>111.67</v>
      </c>
      <c r="G4179" s="107">
        <f>ROUND(SUM('NOVO HORIZONTE'!G4179),2)</f>
        <v>0</v>
      </c>
      <c r="H4179" s="107">
        <f t="shared" si="550"/>
        <v>0</v>
      </c>
      <c r="I4179" s="143">
        <f t="shared" si="546"/>
        <v>0</v>
      </c>
      <c r="J4179" s="142"/>
      <c r="K4179" s="228"/>
      <c r="L4179" s="7" t="str">
        <f t="shared" si="547"/>
        <v/>
      </c>
      <c r="M4179" s="7" t="str">
        <f t="shared" si="548"/>
        <v/>
      </c>
      <c r="N4179" s="7" t="str">
        <f t="shared" si="544"/>
        <v/>
      </c>
      <c r="O4179" s="144"/>
      <c r="P4179" s="355">
        <v>0</v>
      </c>
      <c r="Q4179" s="362">
        <f>SUM('NOVO HORIZONTE'!I4179)</f>
        <v>0</v>
      </c>
      <c r="R4179" s="363">
        <f t="shared" si="549"/>
        <v>0</v>
      </c>
      <c r="S4179" s="153">
        <f t="shared" si="543"/>
        <v>0</v>
      </c>
      <c r="T4179" s="364"/>
    </row>
    <row r="4180" ht="22.5" hidden="1" spans="1:20">
      <c r="A4180" s="158">
        <v>92667</v>
      </c>
      <c r="B4180" s="100" t="s">
        <v>252</v>
      </c>
      <c r="C4180" s="104" t="s">
        <v>4418</v>
      </c>
      <c r="D4180" s="94" t="s">
        <v>279</v>
      </c>
      <c r="E4180" s="95">
        <v>117.8</v>
      </c>
      <c r="F4180" s="96">
        <f t="shared" si="545"/>
        <v>144.59</v>
      </c>
      <c r="G4180" s="107">
        <f>ROUND(SUM('NOVO HORIZONTE'!G4180),2)</f>
        <v>0</v>
      </c>
      <c r="H4180" s="107">
        <f t="shared" si="550"/>
        <v>0</v>
      </c>
      <c r="I4180" s="143">
        <f t="shared" si="546"/>
        <v>0</v>
      </c>
      <c r="J4180" s="142"/>
      <c r="K4180" s="228"/>
      <c r="L4180" s="7" t="str">
        <f t="shared" si="547"/>
        <v/>
      </c>
      <c r="M4180" s="7" t="str">
        <f t="shared" si="548"/>
        <v/>
      </c>
      <c r="N4180" s="7" t="str">
        <f t="shared" si="544"/>
        <v/>
      </c>
      <c r="O4180" s="144"/>
      <c r="P4180" s="355">
        <v>0</v>
      </c>
      <c r="Q4180" s="362">
        <f>SUM('NOVO HORIZONTE'!I4180)</f>
        <v>0</v>
      </c>
      <c r="R4180" s="363">
        <f t="shared" si="549"/>
        <v>0</v>
      </c>
      <c r="S4180" s="153">
        <f t="shared" si="543"/>
        <v>0</v>
      </c>
      <c r="T4180" s="364"/>
    </row>
    <row r="4181" ht="22.5" hidden="1" spans="1:20">
      <c r="A4181" s="158">
        <v>92668</v>
      </c>
      <c r="B4181" s="100" t="s">
        <v>252</v>
      </c>
      <c r="C4181" s="104" t="s">
        <v>4419</v>
      </c>
      <c r="D4181" s="94" t="s">
        <v>279</v>
      </c>
      <c r="E4181" s="95">
        <v>127.39</v>
      </c>
      <c r="F4181" s="96">
        <f t="shared" si="545"/>
        <v>156.36</v>
      </c>
      <c r="G4181" s="107">
        <f>ROUND(SUM('NOVO HORIZONTE'!G4181),2)</f>
        <v>0</v>
      </c>
      <c r="H4181" s="107">
        <f t="shared" si="550"/>
        <v>0</v>
      </c>
      <c r="I4181" s="143">
        <f t="shared" si="546"/>
        <v>0</v>
      </c>
      <c r="J4181" s="142"/>
      <c r="K4181" s="228"/>
      <c r="L4181" s="7" t="str">
        <f t="shared" si="547"/>
        <v/>
      </c>
      <c r="M4181" s="7" t="str">
        <f t="shared" si="548"/>
        <v/>
      </c>
      <c r="N4181" s="7" t="str">
        <f t="shared" si="544"/>
        <v/>
      </c>
      <c r="O4181" s="144"/>
      <c r="P4181" s="355">
        <v>0</v>
      </c>
      <c r="Q4181" s="362">
        <f>SUM('NOVO HORIZONTE'!I4181)</f>
        <v>0</v>
      </c>
      <c r="R4181" s="363">
        <f t="shared" si="549"/>
        <v>0</v>
      </c>
      <c r="S4181" s="153">
        <f t="shared" si="543"/>
        <v>0</v>
      </c>
      <c r="T4181" s="364"/>
    </row>
    <row r="4182" ht="22.5" hidden="1" spans="1:20">
      <c r="A4182" s="158">
        <v>92669</v>
      </c>
      <c r="B4182" s="100" t="s">
        <v>252</v>
      </c>
      <c r="C4182" s="104" t="s">
        <v>4420</v>
      </c>
      <c r="D4182" s="94" t="s">
        <v>279</v>
      </c>
      <c r="E4182" s="95">
        <v>45.3</v>
      </c>
      <c r="F4182" s="96">
        <f t="shared" si="545"/>
        <v>55.6</v>
      </c>
      <c r="G4182" s="107">
        <f>ROUND(SUM('NOVO HORIZONTE'!G4182),2)</f>
        <v>0</v>
      </c>
      <c r="H4182" s="107">
        <f t="shared" si="550"/>
        <v>0</v>
      </c>
      <c r="I4182" s="143">
        <f t="shared" si="546"/>
        <v>0</v>
      </c>
      <c r="J4182" s="142"/>
      <c r="K4182" s="228"/>
      <c r="L4182" s="7" t="str">
        <f t="shared" si="547"/>
        <v/>
      </c>
      <c r="M4182" s="7" t="str">
        <f t="shared" si="548"/>
        <v/>
      </c>
      <c r="N4182" s="7" t="str">
        <f t="shared" si="544"/>
        <v/>
      </c>
      <c r="O4182" s="144"/>
      <c r="P4182" s="355">
        <v>0</v>
      </c>
      <c r="Q4182" s="362">
        <f>SUM('NOVO HORIZONTE'!I4182)</f>
        <v>0</v>
      </c>
      <c r="R4182" s="363">
        <f t="shared" si="549"/>
        <v>0</v>
      </c>
      <c r="S4182" s="153">
        <f t="shared" si="543"/>
        <v>0</v>
      </c>
      <c r="T4182" s="364"/>
    </row>
    <row r="4183" ht="22.5" hidden="1" spans="1:20">
      <c r="A4183" s="158">
        <v>92670</v>
      </c>
      <c r="B4183" s="100" t="s">
        <v>252</v>
      </c>
      <c r="C4183" s="104" t="s">
        <v>4421</v>
      </c>
      <c r="D4183" s="94" t="s">
        <v>279</v>
      </c>
      <c r="E4183" s="95">
        <v>42.73</v>
      </c>
      <c r="F4183" s="96">
        <f t="shared" si="545"/>
        <v>52.45</v>
      </c>
      <c r="G4183" s="107">
        <f>ROUND(SUM('NOVO HORIZONTE'!G4183),2)</f>
        <v>0</v>
      </c>
      <c r="H4183" s="107">
        <f t="shared" si="550"/>
        <v>0</v>
      </c>
      <c r="I4183" s="143">
        <f t="shared" si="546"/>
        <v>0</v>
      </c>
      <c r="J4183" s="142"/>
      <c r="K4183" s="228"/>
      <c r="L4183" s="7" t="str">
        <f t="shared" si="547"/>
        <v/>
      </c>
      <c r="M4183" s="7" t="str">
        <f t="shared" si="548"/>
        <v/>
      </c>
      <c r="N4183" s="7" t="str">
        <f t="shared" si="544"/>
        <v/>
      </c>
      <c r="O4183" s="144"/>
      <c r="P4183" s="355">
        <v>0</v>
      </c>
      <c r="Q4183" s="362">
        <f>SUM('NOVO HORIZONTE'!I4183)</f>
        <v>0</v>
      </c>
      <c r="R4183" s="363">
        <f t="shared" si="549"/>
        <v>0</v>
      </c>
      <c r="S4183" s="153">
        <f t="shared" si="543"/>
        <v>0</v>
      </c>
      <c r="T4183" s="364"/>
    </row>
    <row r="4184" ht="22.5" hidden="1" spans="1:20">
      <c r="A4184" s="158">
        <v>92671</v>
      </c>
      <c r="B4184" s="100" t="s">
        <v>252</v>
      </c>
      <c r="C4184" s="104" t="s">
        <v>4422</v>
      </c>
      <c r="D4184" s="94" t="s">
        <v>279</v>
      </c>
      <c r="E4184" s="95">
        <v>58.72</v>
      </c>
      <c r="F4184" s="96">
        <f t="shared" si="545"/>
        <v>72.07</v>
      </c>
      <c r="G4184" s="107">
        <f>ROUND(SUM('NOVO HORIZONTE'!G4184),2)</f>
        <v>0</v>
      </c>
      <c r="H4184" s="107">
        <f t="shared" si="550"/>
        <v>0</v>
      </c>
      <c r="I4184" s="143">
        <f t="shared" si="546"/>
        <v>0</v>
      </c>
      <c r="J4184" s="142"/>
      <c r="K4184" s="145"/>
      <c r="L4184" s="7" t="str">
        <f t="shared" si="547"/>
        <v/>
      </c>
      <c r="M4184" s="7" t="str">
        <f t="shared" si="548"/>
        <v/>
      </c>
      <c r="N4184" s="7" t="str">
        <f t="shared" si="544"/>
        <v/>
      </c>
      <c r="O4184" s="144"/>
      <c r="P4184" s="355">
        <v>0</v>
      </c>
      <c r="Q4184" s="362">
        <f>SUM('NOVO HORIZONTE'!I4184)</f>
        <v>0</v>
      </c>
      <c r="R4184" s="363">
        <f t="shared" si="549"/>
        <v>0</v>
      </c>
      <c r="S4184" s="153">
        <f t="shared" si="543"/>
        <v>0</v>
      </c>
      <c r="T4184" s="364"/>
    </row>
    <row r="4185" ht="22.5" hidden="1" spans="1:20">
      <c r="A4185" s="158">
        <v>92672</v>
      </c>
      <c r="B4185" s="100" t="s">
        <v>252</v>
      </c>
      <c r="C4185" s="104" t="s">
        <v>4423</v>
      </c>
      <c r="D4185" s="94" t="s">
        <v>279</v>
      </c>
      <c r="E4185" s="95">
        <v>53.6</v>
      </c>
      <c r="F4185" s="96">
        <f t="shared" si="545"/>
        <v>65.79</v>
      </c>
      <c r="G4185" s="107">
        <f>ROUND(SUM('NOVO HORIZONTE'!G4185),2)</f>
        <v>0</v>
      </c>
      <c r="H4185" s="107">
        <f t="shared" si="550"/>
        <v>0</v>
      </c>
      <c r="I4185" s="143">
        <f t="shared" si="546"/>
        <v>0</v>
      </c>
      <c r="J4185" s="142"/>
      <c r="K4185" s="228"/>
      <c r="L4185" s="7" t="str">
        <f t="shared" si="547"/>
        <v/>
      </c>
      <c r="M4185" s="7" t="str">
        <f t="shared" si="548"/>
        <v/>
      </c>
      <c r="N4185" s="7" t="str">
        <f t="shared" si="544"/>
        <v/>
      </c>
      <c r="O4185" s="144"/>
      <c r="P4185" s="355">
        <v>0</v>
      </c>
      <c r="Q4185" s="362">
        <f>SUM('NOVO HORIZONTE'!I4185)</f>
        <v>0</v>
      </c>
      <c r="R4185" s="363">
        <f t="shared" si="549"/>
        <v>0</v>
      </c>
      <c r="S4185" s="153">
        <f t="shared" ref="S4185:S4248" si="551">IF(R4185=0,0,IF(R4185&gt;0,"c","b"))</f>
        <v>0</v>
      </c>
      <c r="T4185" s="364"/>
    </row>
    <row r="4186" ht="22.5" hidden="1" spans="1:20">
      <c r="A4186" s="158">
        <v>92673</v>
      </c>
      <c r="B4186" s="100" t="s">
        <v>252</v>
      </c>
      <c r="C4186" s="104" t="s">
        <v>4424</v>
      </c>
      <c r="D4186" s="94" t="s">
        <v>279</v>
      </c>
      <c r="E4186" s="95">
        <v>67.31</v>
      </c>
      <c r="F4186" s="96">
        <f t="shared" si="545"/>
        <v>82.62</v>
      </c>
      <c r="G4186" s="107">
        <f>ROUND(SUM('NOVO HORIZONTE'!G4186),2)</f>
        <v>0</v>
      </c>
      <c r="H4186" s="107">
        <f t="shared" si="550"/>
        <v>0</v>
      </c>
      <c r="I4186" s="143">
        <f t="shared" si="546"/>
        <v>0</v>
      </c>
      <c r="J4186" s="142"/>
      <c r="K4186" s="228"/>
      <c r="L4186" s="7" t="str">
        <f t="shared" si="547"/>
        <v/>
      </c>
      <c r="M4186" s="7" t="str">
        <f t="shared" si="548"/>
        <v/>
      </c>
      <c r="N4186" s="7" t="str">
        <f t="shared" si="544"/>
        <v/>
      </c>
      <c r="O4186" s="144"/>
      <c r="P4186" s="355">
        <v>0</v>
      </c>
      <c r="Q4186" s="362">
        <f>SUM('NOVO HORIZONTE'!I4186)</f>
        <v>0</v>
      </c>
      <c r="R4186" s="363">
        <f t="shared" si="549"/>
        <v>0</v>
      </c>
      <c r="S4186" s="153">
        <f t="shared" si="551"/>
        <v>0</v>
      </c>
      <c r="T4186" s="364"/>
    </row>
    <row r="4187" ht="22.5" hidden="1" spans="1:20">
      <c r="A4187" s="158">
        <v>92674</v>
      </c>
      <c r="B4187" s="100" t="s">
        <v>252</v>
      </c>
      <c r="C4187" s="104" t="s">
        <v>4425</v>
      </c>
      <c r="D4187" s="94" t="s">
        <v>279</v>
      </c>
      <c r="E4187" s="95">
        <v>63.78</v>
      </c>
      <c r="F4187" s="96">
        <f t="shared" si="545"/>
        <v>78.28</v>
      </c>
      <c r="G4187" s="107">
        <f>ROUND(SUM('NOVO HORIZONTE'!G4187),2)</f>
        <v>0</v>
      </c>
      <c r="H4187" s="107">
        <f t="shared" si="550"/>
        <v>0</v>
      </c>
      <c r="I4187" s="143">
        <f t="shared" si="546"/>
        <v>0</v>
      </c>
      <c r="J4187" s="142"/>
      <c r="K4187" s="228"/>
      <c r="L4187" s="7" t="str">
        <f t="shared" si="547"/>
        <v/>
      </c>
      <c r="M4187" s="7" t="str">
        <f t="shared" si="548"/>
        <v/>
      </c>
      <c r="N4187" s="7" t="str">
        <f t="shared" si="544"/>
        <v/>
      </c>
      <c r="O4187" s="144"/>
      <c r="P4187" s="355">
        <v>0</v>
      </c>
      <c r="Q4187" s="362">
        <f>SUM('NOVO HORIZONTE'!I4187)</f>
        <v>0</v>
      </c>
      <c r="R4187" s="363">
        <f t="shared" si="549"/>
        <v>0</v>
      </c>
      <c r="S4187" s="153">
        <f t="shared" si="551"/>
        <v>0</v>
      </c>
      <c r="T4187" s="364"/>
    </row>
    <row r="4188" ht="22.5" hidden="1" spans="1:20">
      <c r="A4188" s="158">
        <v>92675</v>
      </c>
      <c r="B4188" s="100" t="s">
        <v>252</v>
      </c>
      <c r="C4188" s="104" t="s">
        <v>4426</v>
      </c>
      <c r="D4188" s="94" t="s">
        <v>279</v>
      </c>
      <c r="E4188" s="95">
        <v>86.74</v>
      </c>
      <c r="F4188" s="96">
        <f t="shared" si="545"/>
        <v>106.46</v>
      </c>
      <c r="G4188" s="107">
        <f>ROUND(SUM('NOVO HORIZONTE'!G4188),2)</f>
        <v>0</v>
      </c>
      <c r="H4188" s="107">
        <f t="shared" si="550"/>
        <v>0</v>
      </c>
      <c r="I4188" s="143">
        <f t="shared" si="546"/>
        <v>0</v>
      </c>
      <c r="J4188" s="142"/>
      <c r="K4188" s="228"/>
      <c r="L4188" s="7" t="str">
        <f t="shared" si="547"/>
        <v/>
      </c>
      <c r="M4188" s="7" t="str">
        <f t="shared" si="548"/>
        <v/>
      </c>
      <c r="N4188" s="7" t="str">
        <f t="shared" si="544"/>
        <v/>
      </c>
      <c r="O4188" s="144"/>
      <c r="P4188" s="355">
        <v>0</v>
      </c>
      <c r="Q4188" s="362">
        <f>SUM('NOVO HORIZONTE'!I4188)</f>
        <v>0</v>
      </c>
      <c r="R4188" s="363">
        <f t="shared" si="549"/>
        <v>0</v>
      </c>
      <c r="S4188" s="153">
        <f t="shared" si="551"/>
        <v>0</v>
      </c>
      <c r="T4188" s="364"/>
    </row>
    <row r="4189" ht="22.5" hidden="1" spans="1:20">
      <c r="A4189" s="158">
        <v>92676</v>
      </c>
      <c r="B4189" s="100" t="s">
        <v>252</v>
      </c>
      <c r="C4189" s="104" t="s">
        <v>4427</v>
      </c>
      <c r="D4189" s="94" t="s">
        <v>279</v>
      </c>
      <c r="E4189" s="95">
        <v>84.34</v>
      </c>
      <c r="F4189" s="96">
        <f t="shared" si="545"/>
        <v>103.52</v>
      </c>
      <c r="G4189" s="107">
        <f>ROUND(SUM('NOVO HORIZONTE'!G4189),2)</f>
        <v>0</v>
      </c>
      <c r="H4189" s="107">
        <f t="shared" si="550"/>
        <v>0</v>
      </c>
      <c r="I4189" s="143">
        <f t="shared" si="546"/>
        <v>0</v>
      </c>
      <c r="J4189" s="142"/>
      <c r="K4189" s="228"/>
      <c r="L4189" s="7" t="str">
        <f t="shared" si="547"/>
        <v/>
      </c>
      <c r="M4189" s="7" t="str">
        <f t="shared" si="548"/>
        <v/>
      </c>
      <c r="N4189" s="7" t="str">
        <f t="shared" si="544"/>
        <v/>
      </c>
      <c r="O4189" s="144"/>
      <c r="P4189" s="355">
        <v>0</v>
      </c>
      <c r="Q4189" s="362">
        <f>SUM('NOVO HORIZONTE'!I4189)</f>
        <v>0</v>
      </c>
      <c r="R4189" s="363">
        <f t="shared" si="549"/>
        <v>0</v>
      </c>
      <c r="S4189" s="153">
        <f t="shared" si="551"/>
        <v>0</v>
      </c>
      <c r="T4189" s="364"/>
    </row>
    <row r="4190" ht="22.5" hidden="1" spans="1:20">
      <c r="A4190" s="158">
        <v>92677</v>
      </c>
      <c r="B4190" s="100" t="s">
        <v>252</v>
      </c>
      <c r="C4190" s="104" t="s">
        <v>4428</v>
      </c>
      <c r="D4190" s="94" t="s">
        <v>279</v>
      </c>
      <c r="E4190" s="95">
        <v>141.1</v>
      </c>
      <c r="F4190" s="96">
        <f t="shared" si="545"/>
        <v>173.19</v>
      </c>
      <c r="G4190" s="107">
        <f>ROUND(SUM('NOVO HORIZONTE'!G4190),2)</f>
        <v>0</v>
      </c>
      <c r="H4190" s="107">
        <f t="shared" si="550"/>
        <v>0</v>
      </c>
      <c r="I4190" s="143">
        <f t="shared" si="546"/>
        <v>0</v>
      </c>
      <c r="J4190" s="142"/>
      <c r="K4190" s="228"/>
      <c r="L4190" s="7" t="str">
        <f t="shared" si="547"/>
        <v/>
      </c>
      <c r="M4190" s="7" t="str">
        <f t="shared" si="548"/>
        <v/>
      </c>
      <c r="N4190" s="7" t="str">
        <f t="shared" si="544"/>
        <v/>
      </c>
      <c r="O4190" s="144"/>
      <c r="P4190" s="355">
        <v>0</v>
      </c>
      <c r="Q4190" s="362">
        <f>SUM('NOVO HORIZONTE'!I4190)</f>
        <v>0</v>
      </c>
      <c r="R4190" s="363">
        <f t="shared" si="549"/>
        <v>0</v>
      </c>
      <c r="S4190" s="153">
        <f t="shared" si="551"/>
        <v>0</v>
      </c>
      <c r="T4190" s="364"/>
    </row>
    <row r="4191" ht="22.5" hidden="1" spans="1:20">
      <c r="A4191" s="158">
        <v>92678</v>
      </c>
      <c r="B4191" s="100" t="s">
        <v>252</v>
      </c>
      <c r="C4191" s="104" t="s">
        <v>4429</v>
      </c>
      <c r="D4191" s="94" t="s">
        <v>279</v>
      </c>
      <c r="E4191" s="95">
        <v>130.56</v>
      </c>
      <c r="F4191" s="96">
        <f t="shared" si="545"/>
        <v>160.25</v>
      </c>
      <c r="G4191" s="107">
        <f>ROUND(SUM('NOVO HORIZONTE'!G4191),2)</f>
        <v>0</v>
      </c>
      <c r="H4191" s="107">
        <f t="shared" si="550"/>
        <v>0</v>
      </c>
      <c r="I4191" s="143">
        <f t="shared" si="546"/>
        <v>0</v>
      </c>
      <c r="J4191" s="142"/>
      <c r="K4191" s="228"/>
      <c r="L4191" s="7" t="str">
        <f t="shared" si="547"/>
        <v/>
      </c>
      <c r="M4191" s="7" t="str">
        <f t="shared" si="548"/>
        <v/>
      </c>
      <c r="N4191" s="7" t="str">
        <f t="shared" si="544"/>
        <v/>
      </c>
      <c r="O4191" s="144"/>
      <c r="P4191" s="355">
        <v>0</v>
      </c>
      <c r="Q4191" s="362">
        <f>SUM('NOVO HORIZONTE'!I4191)</f>
        <v>0</v>
      </c>
      <c r="R4191" s="363">
        <f t="shared" si="549"/>
        <v>0</v>
      </c>
      <c r="S4191" s="153">
        <f t="shared" si="551"/>
        <v>0</v>
      </c>
      <c r="T4191" s="364"/>
    </row>
    <row r="4192" ht="22.5" hidden="1" spans="1:20">
      <c r="A4192" s="158">
        <v>92679</v>
      </c>
      <c r="B4192" s="100" t="s">
        <v>252</v>
      </c>
      <c r="C4192" s="104" t="s">
        <v>4430</v>
      </c>
      <c r="D4192" s="94" t="s">
        <v>279</v>
      </c>
      <c r="E4192" s="95">
        <v>193.25</v>
      </c>
      <c r="F4192" s="96">
        <f t="shared" si="545"/>
        <v>237.2</v>
      </c>
      <c r="G4192" s="107">
        <f>ROUND(SUM('NOVO HORIZONTE'!G4192),2)</f>
        <v>0</v>
      </c>
      <c r="H4192" s="107">
        <f t="shared" si="550"/>
        <v>0</v>
      </c>
      <c r="I4192" s="143">
        <f t="shared" si="546"/>
        <v>0</v>
      </c>
      <c r="J4192" s="142"/>
      <c r="K4192" s="145"/>
      <c r="L4192" s="7" t="str">
        <f t="shared" si="547"/>
        <v/>
      </c>
      <c r="M4192" s="7" t="str">
        <f t="shared" si="548"/>
        <v/>
      </c>
      <c r="N4192" s="7" t="str">
        <f t="shared" si="544"/>
        <v/>
      </c>
      <c r="O4192" s="144"/>
      <c r="P4192" s="355">
        <v>0</v>
      </c>
      <c r="Q4192" s="362">
        <f>SUM('NOVO HORIZONTE'!I4192)</f>
        <v>0</v>
      </c>
      <c r="R4192" s="363">
        <f t="shared" si="549"/>
        <v>0</v>
      </c>
      <c r="S4192" s="153">
        <f t="shared" si="551"/>
        <v>0</v>
      </c>
      <c r="T4192" s="364"/>
    </row>
    <row r="4193" ht="22.5" hidden="1" spans="1:20">
      <c r="A4193" s="158">
        <v>92680</v>
      </c>
      <c r="B4193" s="100" t="s">
        <v>252</v>
      </c>
      <c r="C4193" s="104" t="s">
        <v>4431</v>
      </c>
      <c r="D4193" s="94" t="s">
        <v>279</v>
      </c>
      <c r="E4193" s="95">
        <v>172.93</v>
      </c>
      <c r="F4193" s="96">
        <f t="shared" si="545"/>
        <v>212.25</v>
      </c>
      <c r="G4193" s="107">
        <f>ROUND(SUM('NOVO HORIZONTE'!G4193),2)</f>
        <v>0</v>
      </c>
      <c r="H4193" s="107">
        <f t="shared" si="550"/>
        <v>0</v>
      </c>
      <c r="I4193" s="143">
        <f t="shared" si="546"/>
        <v>0</v>
      </c>
      <c r="J4193" s="142"/>
      <c r="K4193" s="228"/>
      <c r="L4193" s="7" t="str">
        <f t="shared" si="547"/>
        <v/>
      </c>
      <c r="M4193" s="7" t="str">
        <f t="shared" si="548"/>
        <v/>
      </c>
      <c r="N4193" s="7" t="str">
        <f t="shared" si="544"/>
        <v/>
      </c>
      <c r="O4193" s="144"/>
      <c r="P4193" s="355">
        <v>0</v>
      </c>
      <c r="Q4193" s="362">
        <f>SUM('NOVO HORIZONTE'!I4193)</f>
        <v>0</v>
      </c>
      <c r="R4193" s="363">
        <f t="shared" si="549"/>
        <v>0</v>
      </c>
      <c r="S4193" s="153">
        <f t="shared" si="551"/>
        <v>0</v>
      </c>
      <c r="T4193" s="364"/>
    </row>
    <row r="4194" ht="22.5" hidden="1" spans="1:20">
      <c r="A4194" s="158">
        <v>92681</v>
      </c>
      <c r="B4194" s="100" t="s">
        <v>252</v>
      </c>
      <c r="C4194" s="104" t="s">
        <v>4432</v>
      </c>
      <c r="D4194" s="94" t="s">
        <v>279</v>
      </c>
      <c r="E4194" s="95">
        <v>57.91</v>
      </c>
      <c r="F4194" s="96">
        <f t="shared" si="545"/>
        <v>71.08</v>
      </c>
      <c r="G4194" s="107">
        <f>ROUND(SUM('NOVO HORIZONTE'!G4194),2)</f>
        <v>0</v>
      </c>
      <c r="H4194" s="107">
        <f t="shared" si="550"/>
        <v>0</v>
      </c>
      <c r="I4194" s="143">
        <f t="shared" si="546"/>
        <v>0</v>
      </c>
      <c r="J4194" s="142"/>
      <c r="K4194" s="228"/>
      <c r="L4194" s="7" t="str">
        <f t="shared" si="547"/>
        <v/>
      </c>
      <c r="M4194" s="7" t="str">
        <f t="shared" si="548"/>
        <v/>
      </c>
      <c r="N4194" s="7" t="str">
        <f t="shared" si="544"/>
        <v/>
      </c>
      <c r="O4194" s="144"/>
      <c r="P4194" s="355">
        <v>0</v>
      </c>
      <c r="Q4194" s="362">
        <f>SUM('NOVO HORIZONTE'!I4194)</f>
        <v>0</v>
      </c>
      <c r="R4194" s="363">
        <f t="shared" si="549"/>
        <v>0</v>
      </c>
      <c r="S4194" s="153">
        <f t="shared" si="551"/>
        <v>0</v>
      </c>
      <c r="T4194" s="364"/>
    </row>
    <row r="4195" ht="22.5" hidden="1" spans="1:20">
      <c r="A4195" s="158">
        <v>92682</v>
      </c>
      <c r="B4195" s="100" t="s">
        <v>252</v>
      </c>
      <c r="C4195" s="104" t="s">
        <v>4433</v>
      </c>
      <c r="D4195" s="94" t="s">
        <v>279</v>
      </c>
      <c r="E4195" s="95">
        <v>72.02</v>
      </c>
      <c r="F4195" s="96">
        <f t="shared" si="545"/>
        <v>88.4</v>
      </c>
      <c r="G4195" s="107">
        <f>ROUND(SUM('NOVO HORIZONTE'!G4195),2)</f>
        <v>0</v>
      </c>
      <c r="H4195" s="107">
        <f t="shared" si="550"/>
        <v>0</v>
      </c>
      <c r="I4195" s="143">
        <f t="shared" si="546"/>
        <v>0</v>
      </c>
      <c r="J4195" s="142"/>
      <c r="K4195" s="228"/>
      <c r="L4195" s="7" t="str">
        <f t="shared" si="547"/>
        <v/>
      </c>
      <c r="M4195" s="7" t="str">
        <f t="shared" si="548"/>
        <v/>
      </c>
      <c r="N4195" s="7" t="str">
        <f t="shared" si="544"/>
        <v/>
      </c>
      <c r="O4195" s="144"/>
      <c r="P4195" s="355">
        <v>0</v>
      </c>
      <c r="Q4195" s="362">
        <f>SUM('NOVO HORIZONTE'!I4195)</f>
        <v>0</v>
      </c>
      <c r="R4195" s="363">
        <f t="shared" si="549"/>
        <v>0</v>
      </c>
      <c r="S4195" s="153">
        <f t="shared" si="551"/>
        <v>0</v>
      </c>
      <c r="T4195" s="364"/>
    </row>
    <row r="4196" ht="22.5" hidden="1" spans="1:20">
      <c r="A4196" s="158">
        <v>92683</v>
      </c>
      <c r="B4196" s="100" t="s">
        <v>252</v>
      </c>
      <c r="C4196" s="104" t="s">
        <v>4434</v>
      </c>
      <c r="D4196" s="94" t="s">
        <v>279</v>
      </c>
      <c r="E4196" s="95">
        <v>83.69</v>
      </c>
      <c r="F4196" s="96">
        <f t="shared" si="545"/>
        <v>102.72</v>
      </c>
      <c r="G4196" s="107">
        <f>ROUND(SUM('NOVO HORIZONTE'!G4196),2)</f>
        <v>0</v>
      </c>
      <c r="H4196" s="107">
        <f t="shared" si="550"/>
        <v>0</v>
      </c>
      <c r="I4196" s="143">
        <f t="shared" si="546"/>
        <v>0</v>
      </c>
      <c r="J4196" s="142"/>
      <c r="K4196" s="228"/>
      <c r="L4196" s="7" t="str">
        <f t="shared" si="547"/>
        <v/>
      </c>
      <c r="M4196" s="7" t="str">
        <f t="shared" si="548"/>
        <v/>
      </c>
      <c r="N4196" s="7" t="str">
        <f t="shared" si="544"/>
        <v/>
      </c>
      <c r="O4196" s="144"/>
      <c r="P4196" s="355">
        <v>0</v>
      </c>
      <c r="Q4196" s="362">
        <f>SUM('NOVO HORIZONTE'!I4196)</f>
        <v>0</v>
      </c>
      <c r="R4196" s="363">
        <f t="shared" si="549"/>
        <v>0</v>
      </c>
      <c r="S4196" s="153">
        <f t="shared" si="551"/>
        <v>0</v>
      </c>
      <c r="T4196" s="364"/>
    </row>
    <row r="4197" ht="22.5" hidden="1" spans="1:20">
      <c r="A4197" s="158">
        <v>92684</v>
      </c>
      <c r="B4197" s="100" t="s">
        <v>252</v>
      </c>
      <c r="C4197" s="104" t="s">
        <v>4435</v>
      </c>
      <c r="D4197" s="94" t="s">
        <v>279</v>
      </c>
      <c r="E4197" s="95">
        <v>112.36</v>
      </c>
      <c r="F4197" s="96">
        <f t="shared" si="545"/>
        <v>137.91</v>
      </c>
      <c r="G4197" s="107">
        <f>ROUND(SUM('NOVO HORIZONTE'!G4197),2)</f>
        <v>0</v>
      </c>
      <c r="H4197" s="107">
        <f t="shared" si="550"/>
        <v>0</v>
      </c>
      <c r="I4197" s="143">
        <f t="shared" si="546"/>
        <v>0</v>
      </c>
      <c r="J4197" s="142"/>
      <c r="K4197" s="228"/>
      <c r="L4197" s="7" t="str">
        <f t="shared" si="547"/>
        <v/>
      </c>
      <c r="M4197" s="7" t="str">
        <f t="shared" si="548"/>
        <v/>
      </c>
      <c r="N4197" s="7" t="str">
        <f t="shared" si="544"/>
        <v/>
      </c>
      <c r="O4197" s="144"/>
      <c r="P4197" s="355">
        <v>0</v>
      </c>
      <c r="Q4197" s="362">
        <f>SUM('NOVO HORIZONTE'!I4197)</f>
        <v>0</v>
      </c>
      <c r="R4197" s="363">
        <f t="shared" si="549"/>
        <v>0</v>
      </c>
      <c r="S4197" s="153">
        <f t="shared" si="551"/>
        <v>0</v>
      </c>
      <c r="T4197" s="364"/>
    </row>
    <row r="4198" ht="22.5" hidden="1" spans="1:20">
      <c r="A4198" s="158">
        <v>92685</v>
      </c>
      <c r="B4198" s="100" t="s">
        <v>252</v>
      </c>
      <c r="C4198" s="104" t="s">
        <v>4436</v>
      </c>
      <c r="D4198" s="94" t="s">
        <v>279</v>
      </c>
      <c r="E4198" s="95">
        <v>179.32</v>
      </c>
      <c r="F4198" s="96">
        <f t="shared" si="545"/>
        <v>220.1</v>
      </c>
      <c r="G4198" s="107">
        <f>ROUND(SUM('NOVO HORIZONTE'!G4198),2)</f>
        <v>0</v>
      </c>
      <c r="H4198" s="107">
        <f t="shared" si="550"/>
        <v>0</v>
      </c>
      <c r="I4198" s="143">
        <f t="shared" si="546"/>
        <v>0</v>
      </c>
      <c r="J4198" s="142"/>
      <c r="K4198" s="228"/>
      <c r="L4198" s="7" t="str">
        <f t="shared" si="547"/>
        <v/>
      </c>
      <c r="M4198" s="7" t="str">
        <f t="shared" si="548"/>
        <v/>
      </c>
      <c r="N4198" s="7" t="str">
        <f t="shared" si="544"/>
        <v/>
      </c>
      <c r="O4198" s="144"/>
      <c r="P4198" s="355">
        <v>0</v>
      </c>
      <c r="Q4198" s="362">
        <f>SUM('NOVO HORIZONTE'!I4198)</f>
        <v>0</v>
      </c>
      <c r="R4198" s="363">
        <f t="shared" si="549"/>
        <v>0</v>
      </c>
      <c r="S4198" s="153">
        <f t="shared" si="551"/>
        <v>0</v>
      </c>
      <c r="T4198" s="364"/>
    </row>
    <row r="4199" ht="22.5" hidden="1" spans="1:20">
      <c r="A4199" s="158">
        <v>92686</v>
      </c>
      <c r="B4199" s="100" t="s">
        <v>252</v>
      </c>
      <c r="C4199" s="104" t="s">
        <v>4437</v>
      </c>
      <c r="D4199" s="94" t="s">
        <v>279</v>
      </c>
      <c r="E4199" s="95">
        <v>228.58</v>
      </c>
      <c r="F4199" s="96">
        <f t="shared" si="545"/>
        <v>280.56</v>
      </c>
      <c r="G4199" s="107">
        <f>ROUND(SUM('NOVO HORIZONTE'!G4199),2)</f>
        <v>0</v>
      </c>
      <c r="H4199" s="107">
        <f t="shared" si="550"/>
        <v>0</v>
      </c>
      <c r="I4199" s="143">
        <f t="shared" si="546"/>
        <v>0</v>
      </c>
      <c r="J4199" s="142"/>
      <c r="K4199" s="228"/>
      <c r="L4199" s="7" t="str">
        <f t="shared" si="547"/>
        <v/>
      </c>
      <c r="M4199" s="7" t="str">
        <f t="shared" si="548"/>
        <v/>
      </c>
      <c r="N4199" s="7" t="str">
        <f t="shared" si="544"/>
        <v/>
      </c>
      <c r="O4199" s="144"/>
      <c r="P4199" s="355">
        <v>0</v>
      </c>
      <c r="Q4199" s="362">
        <f>SUM('NOVO HORIZONTE'!I4199)</f>
        <v>0</v>
      </c>
      <c r="R4199" s="363">
        <f t="shared" si="549"/>
        <v>0</v>
      </c>
      <c r="S4199" s="153">
        <f t="shared" si="551"/>
        <v>0</v>
      </c>
      <c r="T4199" s="364"/>
    </row>
    <row r="4200" ht="22.5" hidden="1" spans="1:20">
      <c r="A4200" s="158">
        <v>92898</v>
      </c>
      <c r="B4200" s="100" t="s">
        <v>252</v>
      </c>
      <c r="C4200" s="104" t="s">
        <v>4438</v>
      </c>
      <c r="D4200" s="94" t="s">
        <v>279</v>
      </c>
      <c r="E4200" s="95">
        <v>52.59</v>
      </c>
      <c r="F4200" s="96">
        <f t="shared" si="545"/>
        <v>64.55</v>
      </c>
      <c r="G4200" s="107">
        <f>ROUND(SUM('NOVO HORIZONTE'!G4200),2)</f>
        <v>0</v>
      </c>
      <c r="H4200" s="107">
        <f t="shared" si="550"/>
        <v>0</v>
      </c>
      <c r="I4200" s="143">
        <f t="shared" si="546"/>
        <v>0</v>
      </c>
      <c r="J4200" s="142"/>
      <c r="K4200" s="228"/>
      <c r="L4200" s="7" t="str">
        <f t="shared" si="547"/>
        <v/>
      </c>
      <c r="M4200" s="7" t="str">
        <f t="shared" si="548"/>
        <v/>
      </c>
      <c r="N4200" s="7" t="str">
        <f t="shared" si="544"/>
        <v/>
      </c>
      <c r="O4200" s="144"/>
      <c r="P4200" s="355">
        <v>0</v>
      </c>
      <c r="Q4200" s="362">
        <f>SUM('NOVO HORIZONTE'!I4200)</f>
        <v>0</v>
      </c>
      <c r="R4200" s="363">
        <f t="shared" si="549"/>
        <v>0</v>
      </c>
      <c r="S4200" s="153">
        <f t="shared" si="551"/>
        <v>0</v>
      </c>
      <c r="T4200" s="364"/>
    </row>
    <row r="4201" ht="22.5" hidden="1" spans="1:20">
      <c r="A4201" s="158">
        <v>92899</v>
      </c>
      <c r="B4201" s="100" t="s">
        <v>252</v>
      </c>
      <c r="C4201" s="104" t="s">
        <v>4439</v>
      </c>
      <c r="D4201" s="94" t="s">
        <v>279</v>
      </c>
      <c r="E4201" s="95">
        <v>77.16</v>
      </c>
      <c r="F4201" s="96">
        <f t="shared" si="545"/>
        <v>94.71</v>
      </c>
      <c r="G4201" s="107">
        <f>ROUND(SUM('NOVO HORIZONTE'!G4201),2)</f>
        <v>0</v>
      </c>
      <c r="H4201" s="107">
        <f t="shared" si="550"/>
        <v>0</v>
      </c>
      <c r="I4201" s="143">
        <f t="shared" si="546"/>
        <v>0</v>
      </c>
      <c r="J4201" s="142"/>
      <c r="K4201" s="145"/>
      <c r="L4201" s="7" t="str">
        <f t="shared" si="547"/>
        <v/>
      </c>
      <c r="M4201" s="7" t="str">
        <f t="shared" si="548"/>
        <v/>
      </c>
      <c r="N4201" s="7" t="str">
        <f t="shared" si="544"/>
        <v/>
      </c>
      <c r="O4201" s="144"/>
      <c r="P4201" s="355">
        <v>0</v>
      </c>
      <c r="Q4201" s="362">
        <f>SUM('NOVO HORIZONTE'!I4201)</f>
        <v>0</v>
      </c>
      <c r="R4201" s="363">
        <f t="shared" si="549"/>
        <v>0</v>
      </c>
      <c r="S4201" s="153">
        <f t="shared" si="551"/>
        <v>0</v>
      </c>
      <c r="T4201" s="364"/>
    </row>
    <row r="4202" ht="22.5" hidden="1" spans="1:20">
      <c r="A4202" s="158">
        <v>92900</v>
      </c>
      <c r="B4202" s="100" t="s">
        <v>252</v>
      </c>
      <c r="C4202" s="104" t="s">
        <v>4440</v>
      </c>
      <c r="D4202" s="94" t="s">
        <v>279</v>
      </c>
      <c r="E4202" s="95">
        <v>92.61</v>
      </c>
      <c r="F4202" s="96">
        <f t="shared" si="545"/>
        <v>113.67</v>
      </c>
      <c r="G4202" s="107">
        <f>ROUND(SUM('NOVO HORIZONTE'!G4202),2)</f>
        <v>0</v>
      </c>
      <c r="H4202" s="107">
        <f t="shared" si="550"/>
        <v>0</v>
      </c>
      <c r="I4202" s="143">
        <f t="shared" si="546"/>
        <v>0</v>
      </c>
      <c r="J4202" s="142"/>
      <c r="K4202" s="228"/>
      <c r="L4202" s="7" t="str">
        <f t="shared" si="547"/>
        <v/>
      </c>
      <c r="M4202" s="7" t="str">
        <f t="shared" si="548"/>
        <v/>
      </c>
      <c r="N4202" s="7" t="str">
        <f t="shared" si="544"/>
        <v/>
      </c>
      <c r="O4202" s="144"/>
      <c r="P4202" s="355">
        <v>0</v>
      </c>
      <c r="Q4202" s="362">
        <f>SUM('NOVO HORIZONTE'!I4202)</f>
        <v>0</v>
      </c>
      <c r="R4202" s="363">
        <f t="shared" si="549"/>
        <v>0</v>
      </c>
      <c r="S4202" s="153">
        <f t="shared" si="551"/>
        <v>0</v>
      </c>
      <c r="T4202" s="364"/>
    </row>
    <row r="4203" ht="22.5" hidden="1" spans="1:20">
      <c r="A4203" s="158">
        <v>92901</v>
      </c>
      <c r="B4203" s="100" t="s">
        <v>252</v>
      </c>
      <c r="C4203" s="104" t="s">
        <v>4441</v>
      </c>
      <c r="D4203" s="94" t="s">
        <v>279</v>
      </c>
      <c r="E4203" s="95">
        <v>128.34</v>
      </c>
      <c r="F4203" s="96">
        <f t="shared" si="545"/>
        <v>157.52</v>
      </c>
      <c r="G4203" s="107">
        <f>ROUND(SUM('NOVO HORIZONTE'!G4203),2)</f>
        <v>0</v>
      </c>
      <c r="H4203" s="107">
        <f t="shared" si="550"/>
        <v>0</v>
      </c>
      <c r="I4203" s="143">
        <f t="shared" si="546"/>
        <v>0</v>
      </c>
      <c r="J4203" s="142"/>
      <c r="K4203" s="228"/>
      <c r="L4203" s="7" t="str">
        <f t="shared" si="547"/>
        <v/>
      </c>
      <c r="M4203" s="7" t="str">
        <f t="shared" si="548"/>
        <v/>
      </c>
      <c r="N4203" s="7" t="str">
        <f t="shared" ref="N4203:N4266" si="552">M4203</f>
        <v/>
      </c>
      <c r="O4203" s="144"/>
      <c r="P4203" s="355">
        <v>0</v>
      </c>
      <c r="Q4203" s="362">
        <f>SUM('NOVO HORIZONTE'!I4203)</f>
        <v>0</v>
      </c>
      <c r="R4203" s="363">
        <f t="shared" si="549"/>
        <v>0</v>
      </c>
      <c r="S4203" s="153">
        <f t="shared" si="551"/>
        <v>0</v>
      </c>
      <c r="T4203" s="364"/>
    </row>
    <row r="4204" ht="22.5" hidden="1" spans="1:20">
      <c r="A4204" s="158">
        <v>92902</v>
      </c>
      <c r="B4204" s="100" t="s">
        <v>252</v>
      </c>
      <c r="C4204" s="104" t="s">
        <v>4442</v>
      </c>
      <c r="D4204" s="94" t="s">
        <v>279</v>
      </c>
      <c r="E4204" s="95">
        <v>200.47</v>
      </c>
      <c r="F4204" s="96">
        <f t="shared" si="545"/>
        <v>246.06</v>
      </c>
      <c r="G4204" s="107">
        <f>ROUND(SUM('NOVO HORIZONTE'!G4204),2)</f>
        <v>0</v>
      </c>
      <c r="H4204" s="107">
        <f t="shared" si="550"/>
        <v>0</v>
      </c>
      <c r="I4204" s="143">
        <f t="shared" si="546"/>
        <v>0</v>
      </c>
      <c r="J4204" s="142"/>
      <c r="K4204" s="228"/>
      <c r="L4204" s="7" t="str">
        <f t="shared" si="547"/>
        <v/>
      </c>
      <c r="M4204" s="7" t="str">
        <f t="shared" si="548"/>
        <v/>
      </c>
      <c r="N4204" s="7" t="str">
        <f t="shared" si="552"/>
        <v/>
      </c>
      <c r="O4204" s="144"/>
      <c r="P4204" s="355">
        <v>0</v>
      </c>
      <c r="Q4204" s="362">
        <f>SUM('NOVO HORIZONTE'!I4204)</f>
        <v>0</v>
      </c>
      <c r="R4204" s="363">
        <f t="shared" si="549"/>
        <v>0</v>
      </c>
      <c r="S4204" s="153">
        <f t="shared" si="551"/>
        <v>0</v>
      </c>
      <c r="T4204" s="364"/>
    </row>
    <row r="4205" ht="22.5" hidden="1" spans="1:20">
      <c r="A4205" s="158">
        <v>92903</v>
      </c>
      <c r="B4205" s="100" t="s">
        <v>252</v>
      </c>
      <c r="C4205" s="104" t="s">
        <v>4443</v>
      </c>
      <c r="D4205" s="94" t="s">
        <v>279</v>
      </c>
      <c r="E4205" s="95">
        <v>299.75</v>
      </c>
      <c r="F4205" s="96">
        <f t="shared" si="545"/>
        <v>367.91</v>
      </c>
      <c r="G4205" s="107">
        <f>ROUND(SUM('NOVO HORIZONTE'!G4205),2)</f>
        <v>0</v>
      </c>
      <c r="H4205" s="107">
        <f t="shared" si="550"/>
        <v>0</v>
      </c>
      <c r="I4205" s="143">
        <f t="shared" si="546"/>
        <v>0</v>
      </c>
      <c r="J4205" s="142"/>
      <c r="K4205" s="228"/>
      <c r="L4205" s="7" t="str">
        <f t="shared" si="547"/>
        <v/>
      </c>
      <c r="M4205" s="7" t="str">
        <f t="shared" si="548"/>
        <v/>
      </c>
      <c r="N4205" s="7" t="str">
        <f t="shared" si="552"/>
        <v/>
      </c>
      <c r="O4205" s="144"/>
      <c r="P4205" s="355">
        <v>0</v>
      </c>
      <c r="Q4205" s="362">
        <f>SUM('NOVO HORIZONTE'!I4205)</f>
        <v>0</v>
      </c>
      <c r="R4205" s="363">
        <f t="shared" si="549"/>
        <v>0</v>
      </c>
      <c r="S4205" s="153">
        <f t="shared" si="551"/>
        <v>0</v>
      </c>
      <c r="T4205" s="364"/>
    </row>
    <row r="4206" ht="22.5" hidden="1" spans="1:20">
      <c r="A4206" s="158">
        <v>92938</v>
      </c>
      <c r="B4206" s="100" t="s">
        <v>252</v>
      </c>
      <c r="C4206" s="104" t="s">
        <v>4444</v>
      </c>
      <c r="D4206" s="94" t="s">
        <v>279</v>
      </c>
      <c r="E4206" s="95">
        <v>31.61</v>
      </c>
      <c r="F4206" s="96">
        <f t="shared" ref="F4206:F4269" si="553">IF(E4206=0,0,IF(P4206=0,ROUND(E4206*(1+E$13),2),ROUND(E4206*(1+E$12),2)))</f>
        <v>38.8</v>
      </c>
      <c r="G4206" s="107">
        <f>ROUND(SUM('NOVO HORIZONTE'!G4206),2)</f>
        <v>0</v>
      </c>
      <c r="H4206" s="107">
        <f t="shared" si="550"/>
        <v>0</v>
      </c>
      <c r="I4206" s="143">
        <f t="shared" ref="I4206:I4269" si="554">IF(ISBLANK(G4206),0,ROUND(G4206*H4206,2))</f>
        <v>0</v>
      </c>
      <c r="J4206" s="142"/>
      <c r="K4206" s="228"/>
      <c r="L4206" s="7" t="str">
        <f t="shared" ref="L4206:L4269" si="555">IF(K4206="X","x",IF(K4206="xx","x",IF(I4206&gt;0,"x","")))</f>
        <v/>
      </c>
      <c r="M4206" s="7" t="str">
        <f t="shared" ref="M4206:M4269" si="556">IF(K4206="X","x",IF(K4206="xx","x",IF(I4206&gt;0,"x","")))</f>
        <v/>
      </c>
      <c r="N4206" s="7" t="str">
        <f t="shared" si="552"/>
        <v/>
      </c>
      <c r="O4206" s="144"/>
      <c r="P4206" s="355">
        <v>0</v>
      </c>
      <c r="Q4206" s="362">
        <f>SUM('NOVO HORIZONTE'!I4206)</f>
        <v>0</v>
      </c>
      <c r="R4206" s="363">
        <f t="shared" ref="R4206:R4269" si="557">I4206-Q4206</f>
        <v>0</v>
      </c>
      <c r="S4206" s="153">
        <f t="shared" si="551"/>
        <v>0</v>
      </c>
      <c r="T4206" s="364"/>
    </row>
    <row r="4207" ht="22.5" hidden="1" spans="1:20">
      <c r="A4207" s="158">
        <v>92939</v>
      </c>
      <c r="B4207" s="100" t="s">
        <v>252</v>
      </c>
      <c r="C4207" s="104" t="s">
        <v>4445</v>
      </c>
      <c r="D4207" s="94" t="s">
        <v>279</v>
      </c>
      <c r="E4207" s="95">
        <v>31.88</v>
      </c>
      <c r="F4207" s="96">
        <f t="shared" si="553"/>
        <v>39.13</v>
      </c>
      <c r="G4207" s="107">
        <f>ROUND(SUM('NOVO HORIZONTE'!G4207),2)</f>
        <v>0</v>
      </c>
      <c r="H4207" s="107">
        <f t="shared" ref="H4207:H4270" si="558">IF(G4207=0,0,F4207)</f>
        <v>0</v>
      </c>
      <c r="I4207" s="143">
        <f t="shared" si="554"/>
        <v>0</v>
      </c>
      <c r="J4207" s="142"/>
      <c r="K4207" s="228"/>
      <c r="L4207" s="7" t="str">
        <f t="shared" si="555"/>
        <v/>
      </c>
      <c r="M4207" s="7" t="str">
        <f t="shared" si="556"/>
        <v/>
      </c>
      <c r="N4207" s="7" t="str">
        <f t="shared" si="552"/>
        <v/>
      </c>
      <c r="O4207" s="144"/>
      <c r="P4207" s="355">
        <v>0</v>
      </c>
      <c r="Q4207" s="362">
        <f>SUM('NOVO HORIZONTE'!I4207)</f>
        <v>0</v>
      </c>
      <c r="R4207" s="363">
        <f t="shared" si="557"/>
        <v>0</v>
      </c>
      <c r="S4207" s="153">
        <f t="shared" si="551"/>
        <v>0</v>
      </c>
      <c r="T4207" s="364"/>
    </row>
    <row r="4208" ht="22.5" hidden="1" spans="1:20">
      <c r="A4208" s="158">
        <v>92940</v>
      </c>
      <c r="B4208" s="100" t="s">
        <v>252</v>
      </c>
      <c r="C4208" s="104" t="s">
        <v>4446</v>
      </c>
      <c r="D4208" s="94" t="s">
        <v>279</v>
      </c>
      <c r="E4208" s="95">
        <v>39.9</v>
      </c>
      <c r="F4208" s="96">
        <f t="shared" si="553"/>
        <v>48.97</v>
      </c>
      <c r="G4208" s="107">
        <f>ROUND(SUM('NOVO HORIZONTE'!G4208),2)</f>
        <v>0</v>
      </c>
      <c r="H4208" s="107">
        <f t="shared" si="558"/>
        <v>0</v>
      </c>
      <c r="I4208" s="143">
        <f t="shared" si="554"/>
        <v>0</v>
      </c>
      <c r="J4208" s="142"/>
      <c r="K4208" s="228"/>
      <c r="L4208" s="7" t="str">
        <f t="shared" si="555"/>
        <v/>
      </c>
      <c r="M4208" s="7" t="str">
        <f t="shared" si="556"/>
        <v/>
      </c>
      <c r="N4208" s="7" t="str">
        <f t="shared" si="552"/>
        <v/>
      </c>
      <c r="O4208" s="144"/>
      <c r="P4208" s="355">
        <v>0</v>
      </c>
      <c r="Q4208" s="362">
        <f>SUM('NOVO HORIZONTE'!I4208)</f>
        <v>0</v>
      </c>
      <c r="R4208" s="363">
        <f t="shared" si="557"/>
        <v>0</v>
      </c>
      <c r="S4208" s="153">
        <f t="shared" si="551"/>
        <v>0</v>
      </c>
      <c r="T4208" s="364"/>
    </row>
    <row r="4209" ht="22.5" hidden="1" spans="1:20">
      <c r="A4209" s="158">
        <v>92941</v>
      </c>
      <c r="B4209" s="100" t="s">
        <v>252</v>
      </c>
      <c r="C4209" s="104" t="s">
        <v>4447</v>
      </c>
      <c r="D4209" s="94" t="s">
        <v>279</v>
      </c>
      <c r="E4209" s="95">
        <v>39.89</v>
      </c>
      <c r="F4209" s="96">
        <f t="shared" si="553"/>
        <v>48.96</v>
      </c>
      <c r="G4209" s="107">
        <f>ROUND(SUM('NOVO HORIZONTE'!G4209),2)</f>
        <v>0</v>
      </c>
      <c r="H4209" s="107">
        <f t="shared" si="558"/>
        <v>0</v>
      </c>
      <c r="I4209" s="143">
        <f t="shared" si="554"/>
        <v>0</v>
      </c>
      <c r="J4209" s="142"/>
      <c r="K4209" s="228"/>
      <c r="L4209" s="7" t="str">
        <f t="shared" si="555"/>
        <v/>
      </c>
      <c r="M4209" s="7" t="str">
        <f t="shared" si="556"/>
        <v/>
      </c>
      <c r="N4209" s="7" t="str">
        <f t="shared" si="552"/>
        <v/>
      </c>
      <c r="O4209" s="144"/>
      <c r="P4209" s="355">
        <v>0</v>
      </c>
      <c r="Q4209" s="362">
        <f>SUM('NOVO HORIZONTE'!I4209)</f>
        <v>0</v>
      </c>
      <c r="R4209" s="363">
        <f t="shared" si="557"/>
        <v>0</v>
      </c>
      <c r="S4209" s="153">
        <f t="shared" si="551"/>
        <v>0</v>
      </c>
      <c r="T4209" s="364"/>
    </row>
    <row r="4210" ht="22.5" hidden="1" spans="1:20">
      <c r="A4210" s="158">
        <v>92942</v>
      </c>
      <c r="B4210" s="100" t="s">
        <v>252</v>
      </c>
      <c r="C4210" s="104" t="s">
        <v>4448</v>
      </c>
      <c r="D4210" s="94" t="s">
        <v>279</v>
      </c>
      <c r="E4210" s="95">
        <v>39.89</v>
      </c>
      <c r="F4210" s="96">
        <f t="shared" si="553"/>
        <v>48.96</v>
      </c>
      <c r="G4210" s="107">
        <f>ROUND(SUM('NOVO HORIZONTE'!G4210),2)</f>
        <v>0</v>
      </c>
      <c r="H4210" s="107">
        <f t="shared" si="558"/>
        <v>0</v>
      </c>
      <c r="I4210" s="143">
        <f t="shared" si="554"/>
        <v>0</v>
      </c>
      <c r="J4210" s="142"/>
      <c r="K4210" s="228"/>
      <c r="L4210" s="7" t="str">
        <f t="shared" si="555"/>
        <v/>
      </c>
      <c r="M4210" s="7" t="str">
        <f t="shared" si="556"/>
        <v/>
      </c>
      <c r="N4210" s="7" t="str">
        <f t="shared" si="552"/>
        <v/>
      </c>
      <c r="O4210" s="144"/>
      <c r="P4210" s="355">
        <v>0</v>
      </c>
      <c r="Q4210" s="362">
        <f>SUM('NOVO HORIZONTE'!I4210)</f>
        <v>0</v>
      </c>
      <c r="R4210" s="363">
        <f t="shared" si="557"/>
        <v>0</v>
      </c>
      <c r="S4210" s="153">
        <f t="shared" si="551"/>
        <v>0</v>
      </c>
      <c r="T4210" s="364"/>
    </row>
    <row r="4211" ht="22.5" hidden="1" spans="1:20">
      <c r="A4211" s="158">
        <v>92943</v>
      </c>
      <c r="B4211" s="100" t="s">
        <v>252</v>
      </c>
      <c r="C4211" s="104" t="s">
        <v>4449</v>
      </c>
      <c r="D4211" s="94" t="s">
        <v>279</v>
      </c>
      <c r="E4211" s="95">
        <v>45.53</v>
      </c>
      <c r="F4211" s="96">
        <f t="shared" si="553"/>
        <v>55.88</v>
      </c>
      <c r="G4211" s="107">
        <f>ROUND(SUM('NOVO HORIZONTE'!G4211),2)</f>
        <v>0</v>
      </c>
      <c r="H4211" s="107">
        <f t="shared" si="558"/>
        <v>0</v>
      </c>
      <c r="I4211" s="143">
        <f t="shared" si="554"/>
        <v>0</v>
      </c>
      <c r="J4211" s="142"/>
      <c r="K4211" s="228"/>
      <c r="L4211" s="7" t="str">
        <f t="shared" si="555"/>
        <v/>
      </c>
      <c r="M4211" s="7" t="str">
        <f t="shared" si="556"/>
        <v/>
      </c>
      <c r="N4211" s="7" t="str">
        <f t="shared" si="552"/>
        <v/>
      </c>
      <c r="O4211" s="144"/>
      <c r="P4211" s="355">
        <v>0</v>
      </c>
      <c r="Q4211" s="362">
        <f>SUM('NOVO HORIZONTE'!I4211)</f>
        <v>0</v>
      </c>
      <c r="R4211" s="363">
        <f t="shared" si="557"/>
        <v>0</v>
      </c>
      <c r="S4211" s="153">
        <f t="shared" si="551"/>
        <v>0</v>
      </c>
      <c r="T4211" s="364"/>
    </row>
    <row r="4212" ht="22.5" hidden="1" spans="1:20">
      <c r="A4212" s="158">
        <v>92944</v>
      </c>
      <c r="B4212" s="100" t="s">
        <v>252</v>
      </c>
      <c r="C4212" s="104" t="s">
        <v>4450</v>
      </c>
      <c r="D4212" s="94" t="s">
        <v>279</v>
      </c>
      <c r="E4212" s="95">
        <v>45.53</v>
      </c>
      <c r="F4212" s="96">
        <f t="shared" si="553"/>
        <v>55.88</v>
      </c>
      <c r="G4212" s="107">
        <f>ROUND(SUM('NOVO HORIZONTE'!G4212),2)</f>
        <v>0</v>
      </c>
      <c r="H4212" s="107">
        <f t="shared" si="558"/>
        <v>0</v>
      </c>
      <c r="I4212" s="143">
        <f t="shared" si="554"/>
        <v>0</v>
      </c>
      <c r="J4212" s="142"/>
      <c r="K4212" s="228"/>
      <c r="L4212" s="7" t="str">
        <f t="shared" si="555"/>
        <v/>
      </c>
      <c r="M4212" s="7" t="str">
        <f t="shared" si="556"/>
        <v/>
      </c>
      <c r="N4212" s="7" t="str">
        <f t="shared" si="552"/>
        <v/>
      </c>
      <c r="O4212" s="144"/>
      <c r="P4212" s="355">
        <v>0</v>
      </c>
      <c r="Q4212" s="362">
        <f>SUM('NOVO HORIZONTE'!I4212)</f>
        <v>0</v>
      </c>
      <c r="R4212" s="363">
        <f t="shared" si="557"/>
        <v>0</v>
      </c>
      <c r="S4212" s="153">
        <f t="shared" si="551"/>
        <v>0</v>
      </c>
      <c r="T4212" s="364"/>
    </row>
    <row r="4213" ht="22.5" hidden="1" spans="1:20">
      <c r="A4213" s="158">
        <v>92945</v>
      </c>
      <c r="B4213" s="100" t="s">
        <v>252</v>
      </c>
      <c r="C4213" s="104" t="s">
        <v>4451</v>
      </c>
      <c r="D4213" s="94" t="s">
        <v>279</v>
      </c>
      <c r="E4213" s="95">
        <v>45.53</v>
      </c>
      <c r="F4213" s="96">
        <f t="shared" si="553"/>
        <v>55.88</v>
      </c>
      <c r="G4213" s="107">
        <f>ROUND(SUM('NOVO HORIZONTE'!G4213),2)</f>
        <v>0</v>
      </c>
      <c r="H4213" s="107">
        <f t="shared" si="558"/>
        <v>0</v>
      </c>
      <c r="I4213" s="143">
        <f t="shared" si="554"/>
        <v>0</v>
      </c>
      <c r="J4213" s="142"/>
      <c r="K4213" s="228"/>
      <c r="L4213" s="7" t="str">
        <f t="shared" si="555"/>
        <v/>
      </c>
      <c r="M4213" s="7" t="str">
        <f t="shared" si="556"/>
        <v/>
      </c>
      <c r="N4213" s="7" t="str">
        <f t="shared" si="552"/>
        <v/>
      </c>
      <c r="O4213" s="144"/>
      <c r="P4213" s="355">
        <v>0</v>
      </c>
      <c r="Q4213" s="362">
        <f>SUM('NOVO HORIZONTE'!I4213)</f>
        <v>0</v>
      </c>
      <c r="R4213" s="363">
        <f t="shared" si="557"/>
        <v>0</v>
      </c>
      <c r="S4213" s="153">
        <f t="shared" si="551"/>
        <v>0</v>
      </c>
      <c r="T4213" s="364"/>
    </row>
    <row r="4214" ht="22.5" hidden="1" spans="1:20">
      <c r="A4214" s="158">
        <v>92946</v>
      </c>
      <c r="B4214" s="100" t="s">
        <v>252</v>
      </c>
      <c r="C4214" s="104" t="s">
        <v>4452</v>
      </c>
      <c r="D4214" s="94" t="s">
        <v>279</v>
      </c>
      <c r="E4214" s="95">
        <v>62.45</v>
      </c>
      <c r="F4214" s="96">
        <f t="shared" si="553"/>
        <v>76.65</v>
      </c>
      <c r="G4214" s="107">
        <f>ROUND(SUM('NOVO HORIZONTE'!G4214),2)</f>
        <v>0</v>
      </c>
      <c r="H4214" s="107">
        <f t="shared" si="558"/>
        <v>0</v>
      </c>
      <c r="I4214" s="143">
        <f t="shared" si="554"/>
        <v>0</v>
      </c>
      <c r="J4214" s="142"/>
      <c r="K4214" s="228"/>
      <c r="L4214" s="7" t="str">
        <f t="shared" si="555"/>
        <v/>
      </c>
      <c r="M4214" s="7" t="str">
        <f t="shared" si="556"/>
        <v/>
      </c>
      <c r="N4214" s="7" t="str">
        <f t="shared" si="552"/>
        <v/>
      </c>
      <c r="O4214" s="144"/>
      <c r="P4214" s="355">
        <v>0</v>
      </c>
      <c r="Q4214" s="362">
        <f>SUM('NOVO HORIZONTE'!I4214)</f>
        <v>0</v>
      </c>
      <c r="R4214" s="363">
        <f t="shared" si="557"/>
        <v>0</v>
      </c>
      <c r="S4214" s="153">
        <f t="shared" si="551"/>
        <v>0</v>
      </c>
      <c r="T4214" s="364"/>
    </row>
    <row r="4215" ht="22.5" hidden="1" spans="1:20">
      <c r="A4215" s="158">
        <v>92947</v>
      </c>
      <c r="B4215" s="100" t="s">
        <v>252</v>
      </c>
      <c r="C4215" s="104" t="s">
        <v>4453</v>
      </c>
      <c r="D4215" s="94" t="s">
        <v>279</v>
      </c>
      <c r="E4215" s="95">
        <v>62.45</v>
      </c>
      <c r="F4215" s="96">
        <f t="shared" si="553"/>
        <v>76.65</v>
      </c>
      <c r="G4215" s="107">
        <f>ROUND(SUM('NOVO HORIZONTE'!G4215),2)</f>
        <v>0</v>
      </c>
      <c r="H4215" s="107">
        <f t="shared" si="558"/>
        <v>0</v>
      </c>
      <c r="I4215" s="143">
        <f t="shared" si="554"/>
        <v>0</v>
      </c>
      <c r="J4215" s="142"/>
      <c r="K4215" s="228"/>
      <c r="L4215" s="7" t="str">
        <f t="shared" si="555"/>
        <v/>
      </c>
      <c r="M4215" s="7" t="str">
        <f t="shared" si="556"/>
        <v/>
      </c>
      <c r="N4215" s="7" t="str">
        <f t="shared" si="552"/>
        <v/>
      </c>
      <c r="O4215" s="144"/>
      <c r="P4215" s="355">
        <v>0</v>
      </c>
      <c r="Q4215" s="362">
        <f>SUM('NOVO HORIZONTE'!I4215)</f>
        <v>0</v>
      </c>
      <c r="R4215" s="363">
        <f t="shared" si="557"/>
        <v>0</v>
      </c>
      <c r="S4215" s="153">
        <f t="shared" si="551"/>
        <v>0</v>
      </c>
      <c r="T4215" s="364"/>
    </row>
    <row r="4216" ht="22.5" hidden="1" spans="1:20">
      <c r="A4216" s="158">
        <v>92948</v>
      </c>
      <c r="B4216" s="100" t="s">
        <v>252</v>
      </c>
      <c r="C4216" s="104" t="s">
        <v>4454</v>
      </c>
      <c r="D4216" s="94" t="s">
        <v>279</v>
      </c>
      <c r="E4216" s="95">
        <v>62.45</v>
      </c>
      <c r="F4216" s="96">
        <f t="shared" si="553"/>
        <v>76.65</v>
      </c>
      <c r="G4216" s="107">
        <f>ROUND(SUM('NOVO HORIZONTE'!G4216),2)</f>
        <v>0</v>
      </c>
      <c r="H4216" s="107">
        <f t="shared" si="558"/>
        <v>0</v>
      </c>
      <c r="I4216" s="143">
        <f t="shared" si="554"/>
        <v>0</v>
      </c>
      <c r="J4216" s="142"/>
      <c r="K4216" s="228"/>
      <c r="L4216" s="7" t="str">
        <f t="shared" si="555"/>
        <v/>
      </c>
      <c r="M4216" s="7" t="str">
        <f t="shared" si="556"/>
        <v/>
      </c>
      <c r="N4216" s="7" t="str">
        <f t="shared" si="552"/>
        <v/>
      </c>
      <c r="O4216" s="144"/>
      <c r="P4216" s="355">
        <v>0</v>
      </c>
      <c r="Q4216" s="362">
        <f>SUM('NOVO HORIZONTE'!I4216)</f>
        <v>0</v>
      </c>
      <c r="R4216" s="363">
        <f t="shared" si="557"/>
        <v>0</v>
      </c>
      <c r="S4216" s="153">
        <f t="shared" si="551"/>
        <v>0</v>
      </c>
      <c r="T4216" s="364"/>
    </row>
    <row r="4217" ht="22.5" hidden="1" spans="1:20">
      <c r="A4217" s="158">
        <v>92949</v>
      </c>
      <c r="B4217" s="100" t="s">
        <v>252</v>
      </c>
      <c r="C4217" s="104" t="s">
        <v>4455</v>
      </c>
      <c r="D4217" s="94" t="s">
        <v>279</v>
      </c>
      <c r="E4217" s="95">
        <v>95.53</v>
      </c>
      <c r="F4217" s="96">
        <f t="shared" si="553"/>
        <v>117.25</v>
      </c>
      <c r="G4217" s="107">
        <f>ROUND(SUM('NOVO HORIZONTE'!G4217),2)</f>
        <v>0</v>
      </c>
      <c r="H4217" s="107">
        <f t="shared" si="558"/>
        <v>0</v>
      </c>
      <c r="I4217" s="143">
        <f t="shared" si="554"/>
        <v>0</v>
      </c>
      <c r="J4217" s="142"/>
      <c r="K4217" s="228"/>
      <c r="L4217" s="7" t="str">
        <f t="shared" si="555"/>
        <v/>
      </c>
      <c r="M4217" s="7" t="str">
        <f t="shared" si="556"/>
        <v/>
      </c>
      <c r="N4217" s="7" t="str">
        <f t="shared" si="552"/>
        <v/>
      </c>
      <c r="O4217" s="144"/>
      <c r="P4217" s="355">
        <v>0</v>
      </c>
      <c r="Q4217" s="362">
        <f>SUM('NOVO HORIZONTE'!I4217)</f>
        <v>0</v>
      </c>
      <c r="R4217" s="363">
        <f t="shared" si="557"/>
        <v>0</v>
      </c>
      <c r="S4217" s="153">
        <f t="shared" si="551"/>
        <v>0</v>
      </c>
      <c r="T4217" s="364"/>
    </row>
    <row r="4218" ht="22.5" hidden="1" spans="1:20">
      <c r="A4218" s="158">
        <v>92950</v>
      </c>
      <c r="B4218" s="100" t="s">
        <v>252</v>
      </c>
      <c r="C4218" s="104" t="s">
        <v>4456</v>
      </c>
      <c r="D4218" s="94" t="s">
        <v>279</v>
      </c>
      <c r="E4218" s="95">
        <v>95.53</v>
      </c>
      <c r="F4218" s="96">
        <f t="shared" si="553"/>
        <v>117.25</v>
      </c>
      <c r="G4218" s="107">
        <f>ROUND(SUM('NOVO HORIZONTE'!G4218),2)</f>
        <v>0</v>
      </c>
      <c r="H4218" s="107">
        <f t="shared" si="558"/>
        <v>0</v>
      </c>
      <c r="I4218" s="143">
        <f t="shared" si="554"/>
        <v>0</v>
      </c>
      <c r="J4218" s="142"/>
      <c r="K4218" s="228"/>
      <c r="L4218" s="7" t="str">
        <f t="shared" si="555"/>
        <v/>
      </c>
      <c r="M4218" s="7" t="str">
        <f t="shared" si="556"/>
        <v/>
      </c>
      <c r="N4218" s="7" t="str">
        <f t="shared" si="552"/>
        <v/>
      </c>
      <c r="O4218" s="144"/>
      <c r="P4218" s="355">
        <v>0</v>
      </c>
      <c r="Q4218" s="362">
        <f>SUM('NOVO HORIZONTE'!I4218)</f>
        <v>0</v>
      </c>
      <c r="R4218" s="363">
        <f t="shared" si="557"/>
        <v>0</v>
      </c>
      <c r="S4218" s="153">
        <f t="shared" si="551"/>
        <v>0</v>
      </c>
      <c r="T4218" s="364"/>
    </row>
    <row r="4219" ht="22.5" hidden="1" spans="1:20">
      <c r="A4219" s="158">
        <v>92951</v>
      </c>
      <c r="B4219" s="100" t="s">
        <v>252</v>
      </c>
      <c r="C4219" s="104" t="s">
        <v>4457</v>
      </c>
      <c r="D4219" s="94" t="s">
        <v>279</v>
      </c>
      <c r="E4219" s="95">
        <v>135.33</v>
      </c>
      <c r="F4219" s="96">
        <f t="shared" si="553"/>
        <v>166.1</v>
      </c>
      <c r="G4219" s="107">
        <f>ROUND(SUM('NOVO HORIZONTE'!G4219),2)</f>
        <v>0</v>
      </c>
      <c r="H4219" s="107">
        <f t="shared" si="558"/>
        <v>0</v>
      </c>
      <c r="I4219" s="143">
        <f t="shared" si="554"/>
        <v>0</v>
      </c>
      <c r="J4219" s="142"/>
      <c r="K4219" s="228"/>
      <c r="L4219" s="7" t="str">
        <f t="shared" si="555"/>
        <v/>
      </c>
      <c r="M4219" s="7" t="str">
        <f t="shared" si="556"/>
        <v/>
      </c>
      <c r="N4219" s="7" t="str">
        <f t="shared" si="552"/>
        <v/>
      </c>
      <c r="O4219" s="144"/>
      <c r="P4219" s="355">
        <v>0</v>
      </c>
      <c r="Q4219" s="362">
        <f>SUM('NOVO HORIZONTE'!I4219)</f>
        <v>0</v>
      </c>
      <c r="R4219" s="363">
        <f t="shared" si="557"/>
        <v>0</v>
      </c>
      <c r="S4219" s="153">
        <f t="shared" si="551"/>
        <v>0</v>
      </c>
      <c r="T4219" s="364"/>
    </row>
    <row r="4220" ht="22.5" hidden="1" spans="1:20">
      <c r="A4220" s="158">
        <v>92952</v>
      </c>
      <c r="B4220" s="100" t="s">
        <v>252</v>
      </c>
      <c r="C4220" s="104" t="s">
        <v>4458</v>
      </c>
      <c r="D4220" s="94" t="s">
        <v>279</v>
      </c>
      <c r="E4220" s="95">
        <v>135.33</v>
      </c>
      <c r="F4220" s="96">
        <f t="shared" si="553"/>
        <v>166.1</v>
      </c>
      <c r="G4220" s="107">
        <f>ROUND(SUM('NOVO HORIZONTE'!G4220),2)</f>
        <v>0</v>
      </c>
      <c r="H4220" s="107">
        <f t="shared" si="558"/>
        <v>0</v>
      </c>
      <c r="I4220" s="143">
        <f t="shared" si="554"/>
        <v>0</v>
      </c>
      <c r="J4220" s="142"/>
      <c r="K4220" s="228"/>
      <c r="L4220" s="7" t="str">
        <f t="shared" si="555"/>
        <v/>
      </c>
      <c r="M4220" s="7" t="str">
        <f t="shared" si="556"/>
        <v/>
      </c>
      <c r="N4220" s="7" t="str">
        <f t="shared" si="552"/>
        <v/>
      </c>
      <c r="O4220" s="144"/>
      <c r="P4220" s="355">
        <v>0</v>
      </c>
      <c r="Q4220" s="362">
        <f>SUM('NOVO HORIZONTE'!I4220)</f>
        <v>0</v>
      </c>
      <c r="R4220" s="363">
        <f t="shared" si="557"/>
        <v>0</v>
      </c>
      <c r="S4220" s="153">
        <f t="shared" si="551"/>
        <v>0</v>
      </c>
      <c r="T4220" s="364"/>
    </row>
    <row r="4221" ht="12.75" hidden="1" spans="1:20">
      <c r="A4221" s="154" t="s">
        <v>4459</v>
      </c>
      <c r="B4221" s="100"/>
      <c r="C4221" s="161" t="s">
        <v>4460</v>
      </c>
      <c r="D4221" s="94">
        <v>0</v>
      </c>
      <c r="E4221" s="95">
        <v>0</v>
      </c>
      <c r="F4221" s="96">
        <f t="shared" si="553"/>
        <v>0</v>
      </c>
      <c r="G4221" s="187">
        <f>ROUND(SUM('NOVO HORIZONTE'!G4221),2)</f>
        <v>0</v>
      </c>
      <c r="H4221" s="187">
        <f t="shared" si="558"/>
        <v>0</v>
      </c>
      <c r="I4221" s="188">
        <f t="shared" si="554"/>
        <v>0</v>
      </c>
      <c r="J4221" s="142"/>
      <c r="K4221" s="145" t="str">
        <f>IF(SUM(I4222:I4228)&gt;0,"xx","")</f>
        <v/>
      </c>
      <c r="L4221" s="7" t="str">
        <f t="shared" si="555"/>
        <v/>
      </c>
      <c r="M4221" s="7" t="str">
        <f t="shared" si="556"/>
        <v/>
      </c>
      <c r="N4221" s="7" t="str">
        <f t="shared" si="552"/>
        <v/>
      </c>
      <c r="O4221" s="144"/>
      <c r="P4221" s="375"/>
      <c r="Q4221" s="362">
        <f>SUM('NOVO HORIZONTE'!I4221)</f>
        <v>0</v>
      </c>
      <c r="R4221" s="363">
        <f t="shared" si="557"/>
        <v>0</v>
      </c>
      <c r="S4221" s="153">
        <f t="shared" si="551"/>
        <v>0</v>
      </c>
      <c r="T4221" s="364"/>
    </row>
    <row r="4222" ht="22.5" hidden="1" spans="1:20">
      <c r="A4222" s="158">
        <v>101905</v>
      </c>
      <c r="B4222" s="100" t="s">
        <v>252</v>
      </c>
      <c r="C4222" s="104" t="s">
        <v>4461</v>
      </c>
      <c r="D4222" s="94" t="s">
        <v>279</v>
      </c>
      <c r="E4222" s="95">
        <v>200.86</v>
      </c>
      <c r="F4222" s="96">
        <f t="shared" si="553"/>
        <v>246.54</v>
      </c>
      <c r="G4222" s="107">
        <f>ROUND(SUM('NOVO HORIZONTE'!G4222),2)</f>
        <v>0</v>
      </c>
      <c r="H4222" s="107">
        <f t="shared" si="558"/>
        <v>0</v>
      </c>
      <c r="I4222" s="143">
        <f t="shared" si="554"/>
        <v>0</v>
      </c>
      <c r="J4222" s="142"/>
      <c r="K4222" s="228"/>
      <c r="L4222" s="7" t="str">
        <f t="shared" si="555"/>
        <v/>
      </c>
      <c r="M4222" s="7" t="str">
        <f t="shared" si="556"/>
        <v/>
      </c>
      <c r="N4222" s="7" t="str">
        <f t="shared" si="552"/>
        <v/>
      </c>
      <c r="O4222" s="144"/>
      <c r="P4222" s="355">
        <v>0</v>
      </c>
      <c r="Q4222" s="362">
        <f>SUM('NOVO HORIZONTE'!I4222)</f>
        <v>0</v>
      </c>
      <c r="R4222" s="363">
        <f t="shared" si="557"/>
        <v>0</v>
      </c>
      <c r="S4222" s="153">
        <f t="shared" si="551"/>
        <v>0</v>
      </c>
      <c r="T4222" s="364"/>
    </row>
    <row r="4223" ht="22.5" hidden="1" spans="1:20">
      <c r="A4223" s="158">
        <v>101906</v>
      </c>
      <c r="B4223" s="100" t="s">
        <v>252</v>
      </c>
      <c r="C4223" s="104" t="s">
        <v>4462</v>
      </c>
      <c r="D4223" s="94" t="s">
        <v>279</v>
      </c>
      <c r="E4223" s="95">
        <v>575.91</v>
      </c>
      <c r="F4223" s="96">
        <f t="shared" si="553"/>
        <v>706.87</v>
      </c>
      <c r="G4223" s="107">
        <f>ROUND(SUM('NOVO HORIZONTE'!G4223),2)</f>
        <v>0</v>
      </c>
      <c r="H4223" s="107">
        <f t="shared" si="558"/>
        <v>0</v>
      </c>
      <c r="I4223" s="143">
        <f t="shared" si="554"/>
        <v>0</v>
      </c>
      <c r="J4223" s="142"/>
      <c r="K4223" s="228"/>
      <c r="L4223" s="7" t="str">
        <f t="shared" si="555"/>
        <v/>
      </c>
      <c r="M4223" s="7" t="str">
        <f t="shared" si="556"/>
        <v/>
      </c>
      <c r="N4223" s="7" t="str">
        <f t="shared" si="552"/>
        <v/>
      </c>
      <c r="O4223" s="144"/>
      <c r="P4223" s="355">
        <v>0</v>
      </c>
      <c r="Q4223" s="362">
        <f>SUM('NOVO HORIZONTE'!I4223)</f>
        <v>0</v>
      </c>
      <c r="R4223" s="363">
        <f t="shared" si="557"/>
        <v>0</v>
      </c>
      <c r="S4223" s="153">
        <f t="shared" si="551"/>
        <v>0</v>
      </c>
      <c r="T4223" s="364"/>
    </row>
    <row r="4224" ht="22.5" hidden="1" spans="1:20">
      <c r="A4224" s="158">
        <v>101907</v>
      </c>
      <c r="B4224" s="100" t="s">
        <v>252</v>
      </c>
      <c r="C4224" s="104" t="s">
        <v>4463</v>
      </c>
      <c r="D4224" s="94" t="s">
        <v>279</v>
      </c>
      <c r="E4224" s="95">
        <v>621.61</v>
      </c>
      <c r="F4224" s="96">
        <f t="shared" si="553"/>
        <v>762.96</v>
      </c>
      <c r="G4224" s="107">
        <f>ROUND(SUM('NOVO HORIZONTE'!G4224),2)</f>
        <v>0</v>
      </c>
      <c r="H4224" s="107">
        <f t="shared" si="558"/>
        <v>0</v>
      </c>
      <c r="I4224" s="143">
        <f t="shared" si="554"/>
        <v>0</v>
      </c>
      <c r="J4224" s="142"/>
      <c r="K4224" s="228"/>
      <c r="L4224" s="7" t="str">
        <f t="shared" si="555"/>
        <v/>
      </c>
      <c r="M4224" s="7" t="str">
        <f t="shared" si="556"/>
        <v/>
      </c>
      <c r="N4224" s="7" t="str">
        <f t="shared" si="552"/>
        <v/>
      </c>
      <c r="O4224" s="144"/>
      <c r="P4224" s="355">
        <v>0</v>
      </c>
      <c r="Q4224" s="362">
        <f>SUM('NOVO HORIZONTE'!I4224)</f>
        <v>0</v>
      </c>
      <c r="R4224" s="363">
        <f t="shared" si="557"/>
        <v>0</v>
      </c>
      <c r="S4224" s="153">
        <f t="shared" si="551"/>
        <v>0</v>
      </c>
      <c r="T4224" s="364"/>
    </row>
    <row r="4225" ht="22.5" hidden="1" spans="1:20">
      <c r="A4225" s="158">
        <v>101908</v>
      </c>
      <c r="B4225" s="100" t="s">
        <v>252</v>
      </c>
      <c r="C4225" s="104" t="s">
        <v>4464</v>
      </c>
      <c r="D4225" s="94" t="s">
        <v>279</v>
      </c>
      <c r="E4225" s="95">
        <v>195.14</v>
      </c>
      <c r="F4225" s="96">
        <f t="shared" si="553"/>
        <v>239.51</v>
      </c>
      <c r="G4225" s="107">
        <f>ROUND(SUM('NOVO HORIZONTE'!G4225),2)</f>
        <v>0</v>
      </c>
      <c r="H4225" s="107">
        <f t="shared" si="558"/>
        <v>0</v>
      </c>
      <c r="I4225" s="143">
        <f t="shared" si="554"/>
        <v>0</v>
      </c>
      <c r="J4225" s="142"/>
      <c r="K4225" s="228"/>
      <c r="L4225" s="7" t="str">
        <f t="shared" si="555"/>
        <v/>
      </c>
      <c r="M4225" s="7" t="str">
        <f t="shared" si="556"/>
        <v/>
      </c>
      <c r="N4225" s="7" t="str">
        <f t="shared" si="552"/>
        <v/>
      </c>
      <c r="O4225" s="144"/>
      <c r="P4225" s="355">
        <v>0</v>
      </c>
      <c r="Q4225" s="362">
        <f>SUM('NOVO HORIZONTE'!I4225)</f>
        <v>0</v>
      </c>
      <c r="R4225" s="363">
        <f t="shared" si="557"/>
        <v>0</v>
      </c>
      <c r="S4225" s="153">
        <f t="shared" si="551"/>
        <v>0</v>
      </c>
      <c r="T4225" s="364"/>
    </row>
    <row r="4226" ht="22.5" hidden="1" spans="1:20">
      <c r="A4226" s="158">
        <v>101909</v>
      </c>
      <c r="B4226" s="100" t="s">
        <v>252</v>
      </c>
      <c r="C4226" s="104" t="s">
        <v>4465</v>
      </c>
      <c r="D4226" s="94" t="s">
        <v>279</v>
      </c>
      <c r="E4226" s="95">
        <v>225.61</v>
      </c>
      <c r="F4226" s="96">
        <f t="shared" si="553"/>
        <v>276.91</v>
      </c>
      <c r="G4226" s="107">
        <f>ROUND(SUM('NOVO HORIZONTE'!G4226),2)</f>
        <v>0</v>
      </c>
      <c r="H4226" s="107">
        <f t="shared" si="558"/>
        <v>0</v>
      </c>
      <c r="I4226" s="143">
        <f t="shared" si="554"/>
        <v>0</v>
      </c>
      <c r="J4226" s="142"/>
      <c r="K4226" s="228"/>
      <c r="L4226" s="7" t="str">
        <f t="shared" si="555"/>
        <v/>
      </c>
      <c r="M4226" s="7" t="str">
        <f t="shared" si="556"/>
        <v/>
      </c>
      <c r="N4226" s="7" t="str">
        <f t="shared" si="552"/>
        <v/>
      </c>
      <c r="O4226" s="144"/>
      <c r="P4226" s="355">
        <v>0</v>
      </c>
      <c r="Q4226" s="362">
        <f>SUM('NOVO HORIZONTE'!I4226)</f>
        <v>0</v>
      </c>
      <c r="R4226" s="363">
        <f t="shared" si="557"/>
        <v>0</v>
      </c>
      <c r="S4226" s="153">
        <f t="shared" si="551"/>
        <v>0</v>
      </c>
      <c r="T4226" s="364"/>
    </row>
    <row r="4227" ht="22.5" hidden="1" spans="1:20">
      <c r="A4227" s="158">
        <v>101910</v>
      </c>
      <c r="B4227" s="100" t="s">
        <v>252</v>
      </c>
      <c r="C4227" s="104" t="s">
        <v>4466</v>
      </c>
      <c r="D4227" s="94" t="s">
        <v>279</v>
      </c>
      <c r="E4227" s="95">
        <v>263.68</v>
      </c>
      <c r="F4227" s="96">
        <f t="shared" si="553"/>
        <v>323.64</v>
      </c>
      <c r="G4227" s="107">
        <f>ROUND(SUM('NOVO HORIZONTE'!G4227),2)</f>
        <v>0</v>
      </c>
      <c r="H4227" s="107">
        <f t="shared" si="558"/>
        <v>0</v>
      </c>
      <c r="I4227" s="143">
        <f t="shared" si="554"/>
        <v>0</v>
      </c>
      <c r="J4227" s="142"/>
      <c r="K4227" s="228"/>
      <c r="L4227" s="7" t="str">
        <f t="shared" si="555"/>
        <v/>
      </c>
      <c r="M4227" s="7" t="str">
        <f t="shared" si="556"/>
        <v/>
      </c>
      <c r="N4227" s="7" t="str">
        <f t="shared" si="552"/>
        <v/>
      </c>
      <c r="O4227" s="144"/>
      <c r="P4227" s="355">
        <v>0</v>
      </c>
      <c r="Q4227" s="362">
        <f>SUM('NOVO HORIZONTE'!I4227)</f>
        <v>0</v>
      </c>
      <c r="R4227" s="363">
        <f t="shared" si="557"/>
        <v>0</v>
      </c>
      <c r="S4227" s="153">
        <f t="shared" si="551"/>
        <v>0</v>
      </c>
      <c r="T4227" s="364"/>
    </row>
    <row r="4228" ht="22.5" hidden="1" spans="1:20">
      <c r="A4228" s="158">
        <v>101911</v>
      </c>
      <c r="B4228" s="100" t="s">
        <v>252</v>
      </c>
      <c r="C4228" s="104" t="s">
        <v>4467</v>
      </c>
      <c r="D4228" s="94" t="s">
        <v>279</v>
      </c>
      <c r="E4228" s="95">
        <v>301.76</v>
      </c>
      <c r="F4228" s="96">
        <f t="shared" si="553"/>
        <v>370.38</v>
      </c>
      <c r="G4228" s="107">
        <f>ROUND(SUM('NOVO HORIZONTE'!G4228),2)</f>
        <v>0</v>
      </c>
      <c r="H4228" s="107">
        <f t="shared" si="558"/>
        <v>0</v>
      </c>
      <c r="I4228" s="143">
        <f t="shared" si="554"/>
        <v>0</v>
      </c>
      <c r="J4228" s="142"/>
      <c r="K4228" s="228"/>
      <c r="L4228" s="7" t="str">
        <f t="shared" si="555"/>
        <v/>
      </c>
      <c r="M4228" s="7" t="str">
        <f t="shared" si="556"/>
        <v/>
      </c>
      <c r="N4228" s="7" t="str">
        <f t="shared" si="552"/>
        <v/>
      </c>
      <c r="O4228" s="144"/>
      <c r="P4228" s="355">
        <v>0</v>
      </c>
      <c r="Q4228" s="362">
        <f>SUM('NOVO HORIZONTE'!I4228)</f>
        <v>0</v>
      </c>
      <c r="R4228" s="363">
        <f t="shared" si="557"/>
        <v>0</v>
      </c>
      <c r="S4228" s="153">
        <f t="shared" si="551"/>
        <v>0</v>
      </c>
      <c r="T4228" s="364"/>
    </row>
    <row r="4229" ht="12.75" spans="1:20">
      <c r="A4229" s="154" t="s">
        <v>4468</v>
      </c>
      <c r="B4229" s="100"/>
      <c r="C4229" s="161" t="s">
        <v>4469</v>
      </c>
      <c r="D4229" s="156">
        <v>0</v>
      </c>
      <c r="E4229" s="95">
        <v>0</v>
      </c>
      <c r="F4229" s="96">
        <f t="shared" si="553"/>
        <v>0</v>
      </c>
      <c r="G4229" s="187">
        <f>ROUND(SUM('NOVO HORIZONTE'!G4229),2)</f>
        <v>0</v>
      </c>
      <c r="H4229" s="187">
        <f t="shared" si="558"/>
        <v>0</v>
      </c>
      <c r="I4229" s="188">
        <f t="shared" si="554"/>
        <v>0</v>
      </c>
      <c r="J4229" s="142"/>
      <c r="K4229" s="145" t="str">
        <f>IF(SUM(I4230:I5741)&gt;0,"xx","")</f>
        <v>xx</v>
      </c>
      <c r="L4229" s="7" t="str">
        <f t="shared" si="555"/>
        <v>x</v>
      </c>
      <c r="M4229" s="7" t="str">
        <f t="shared" si="556"/>
        <v>x</v>
      </c>
      <c r="N4229" s="7" t="str">
        <f t="shared" si="552"/>
        <v>x</v>
      </c>
      <c r="O4229" s="144"/>
      <c r="P4229" s="375"/>
      <c r="Q4229" s="362">
        <f>SUM('NOVO HORIZONTE'!I4229)</f>
        <v>0</v>
      </c>
      <c r="R4229" s="363">
        <f t="shared" si="557"/>
        <v>0</v>
      </c>
      <c r="S4229" s="153">
        <f t="shared" si="551"/>
        <v>0</v>
      </c>
      <c r="T4229" s="364"/>
    </row>
    <row r="4230" ht="12.75" spans="1:20">
      <c r="A4230" s="225" t="s">
        <v>4470</v>
      </c>
      <c r="B4230" s="100"/>
      <c r="C4230" s="201" t="s">
        <v>4471</v>
      </c>
      <c r="D4230" s="94">
        <v>0</v>
      </c>
      <c r="E4230" s="95">
        <v>0</v>
      </c>
      <c r="F4230" s="96">
        <f t="shared" si="553"/>
        <v>0</v>
      </c>
      <c r="G4230" s="187">
        <f>ROUND(SUM('NOVO HORIZONTE'!G4230),2)</f>
        <v>0</v>
      </c>
      <c r="H4230" s="187">
        <f t="shared" si="558"/>
        <v>0</v>
      </c>
      <c r="I4230" s="188">
        <f t="shared" si="554"/>
        <v>0</v>
      </c>
      <c r="J4230" s="142"/>
      <c r="K4230" s="145" t="str">
        <f>IF(SUM(I4231:I4288)&gt;0,"xx","")</f>
        <v>xx</v>
      </c>
      <c r="L4230" s="7" t="str">
        <f t="shared" si="555"/>
        <v>x</v>
      </c>
      <c r="M4230" s="7" t="str">
        <f t="shared" si="556"/>
        <v>x</v>
      </c>
      <c r="N4230" s="7" t="str">
        <f t="shared" si="552"/>
        <v>x</v>
      </c>
      <c r="O4230" s="144"/>
      <c r="P4230" s="375"/>
      <c r="Q4230" s="362">
        <f>SUM('NOVO HORIZONTE'!I4230)</f>
        <v>0</v>
      </c>
      <c r="R4230" s="363">
        <f t="shared" si="557"/>
        <v>0</v>
      </c>
      <c r="S4230" s="153">
        <f t="shared" si="551"/>
        <v>0</v>
      </c>
      <c r="T4230" s="364"/>
    </row>
    <row r="4231" ht="22.5" hidden="1" spans="1:20">
      <c r="A4231" s="158">
        <v>90443</v>
      </c>
      <c r="B4231" s="100" t="s">
        <v>252</v>
      </c>
      <c r="C4231" s="104" t="s">
        <v>4472</v>
      </c>
      <c r="D4231" s="94" t="s">
        <v>263</v>
      </c>
      <c r="E4231" s="95">
        <v>16.09</v>
      </c>
      <c r="F4231" s="96">
        <f t="shared" si="553"/>
        <v>19.75</v>
      </c>
      <c r="G4231" s="107">
        <f>ROUND(SUM('NOVO HORIZONTE'!G4231),2)</f>
        <v>0</v>
      </c>
      <c r="H4231" s="107">
        <f t="shared" si="558"/>
        <v>0</v>
      </c>
      <c r="I4231" s="143">
        <f t="shared" si="554"/>
        <v>0</v>
      </c>
      <c r="J4231" s="142"/>
      <c r="K4231" s="228"/>
      <c r="L4231" s="7" t="str">
        <f t="shared" si="555"/>
        <v/>
      </c>
      <c r="M4231" s="7" t="str">
        <f t="shared" si="556"/>
        <v/>
      </c>
      <c r="N4231" s="7" t="str">
        <f t="shared" si="552"/>
        <v/>
      </c>
      <c r="O4231" s="144"/>
      <c r="P4231" s="355">
        <v>0</v>
      </c>
      <c r="Q4231" s="362">
        <f>SUM('NOVO HORIZONTE'!I4231)</f>
        <v>0</v>
      </c>
      <c r="R4231" s="363">
        <f t="shared" si="557"/>
        <v>0</v>
      </c>
      <c r="S4231" s="153">
        <f t="shared" si="551"/>
        <v>0</v>
      </c>
      <c r="T4231" s="364"/>
    </row>
    <row r="4232" ht="22.5" hidden="1" spans="1:20">
      <c r="A4232" s="158">
        <v>90444</v>
      </c>
      <c r="B4232" s="100" t="s">
        <v>252</v>
      </c>
      <c r="C4232" s="104" t="s">
        <v>4473</v>
      </c>
      <c r="D4232" s="94" t="s">
        <v>263</v>
      </c>
      <c r="E4232" s="95">
        <v>32.36</v>
      </c>
      <c r="F4232" s="96">
        <f t="shared" si="553"/>
        <v>39.72</v>
      </c>
      <c r="G4232" s="107">
        <f>ROUND(SUM('NOVO HORIZONTE'!G4232),2)</f>
        <v>0</v>
      </c>
      <c r="H4232" s="107">
        <f t="shared" si="558"/>
        <v>0</v>
      </c>
      <c r="I4232" s="143">
        <f t="shared" si="554"/>
        <v>0</v>
      </c>
      <c r="J4232" s="142"/>
      <c r="K4232" s="228"/>
      <c r="L4232" s="7" t="str">
        <f t="shared" si="555"/>
        <v/>
      </c>
      <c r="M4232" s="7" t="str">
        <f t="shared" si="556"/>
        <v/>
      </c>
      <c r="N4232" s="7" t="str">
        <f t="shared" si="552"/>
        <v/>
      </c>
      <c r="O4232" s="144"/>
      <c r="P4232" s="355">
        <v>0</v>
      </c>
      <c r="Q4232" s="362">
        <f>SUM('NOVO HORIZONTE'!I4232)</f>
        <v>0</v>
      </c>
      <c r="R4232" s="363">
        <f t="shared" si="557"/>
        <v>0</v>
      </c>
      <c r="S4232" s="153">
        <f t="shared" si="551"/>
        <v>0</v>
      </c>
      <c r="T4232" s="364"/>
    </row>
    <row r="4233" ht="22.5" hidden="1" spans="1:20">
      <c r="A4233" s="158">
        <v>90445</v>
      </c>
      <c r="B4233" s="100" t="s">
        <v>252</v>
      </c>
      <c r="C4233" s="104" t="s">
        <v>4474</v>
      </c>
      <c r="D4233" s="94" t="s">
        <v>263</v>
      </c>
      <c r="E4233" s="95">
        <v>34.54</v>
      </c>
      <c r="F4233" s="96">
        <f t="shared" si="553"/>
        <v>42.39</v>
      </c>
      <c r="G4233" s="107">
        <f>ROUND(SUM('NOVO HORIZONTE'!G4233),2)</f>
        <v>0</v>
      </c>
      <c r="H4233" s="107">
        <f t="shared" si="558"/>
        <v>0</v>
      </c>
      <c r="I4233" s="143">
        <f t="shared" si="554"/>
        <v>0</v>
      </c>
      <c r="J4233" s="142"/>
      <c r="K4233" s="228"/>
      <c r="L4233" s="7" t="str">
        <f t="shared" si="555"/>
        <v/>
      </c>
      <c r="M4233" s="7" t="str">
        <f t="shared" si="556"/>
        <v/>
      </c>
      <c r="N4233" s="7" t="str">
        <f t="shared" si="552"/>
        <v/>
      </c>
      <c r="O4233" s="144"/>
      <c r="P4233" s="355">
        <v>0</v>
      </c>
      <c r="Q4233" s="362">
        <f>SUM('NOVO HORIZONTE'!I4233)</f>
        <v>0</v>
      </c>
      <c r="R4233" s="363">
        <f t="shared" si="557"/>
        <v>0</v>
      </c>
      <c r="S4233" s="153">
        <f t="shared" si="551"/>
        <v>0</v>
      </c>
      <c r="T4233" s="364"/>
    </row>
    <row r="4234" ht="12.75" hidden="1" spans="1:20">
      <c r="A4234" s="158">
        <v>90446</v>
      </c>
      <c r="B4234" s="100" t="s">
        <v>252</v>
      </c>
      <c r="C4234" s="104" t="s">
        <v>4475</v>
      </c>
      <c r="D4234" s="94" t="s">
        <v>263</v>
      </c>
      <c r="E4234" s="95">
        <v>37.52</v>
      </c>
      <c r="F4234" s="96">
        <f t="shared" si="553"/>
        <v>46.05</v>
      </c>
      <c r="G4234" s="107">
        <f>ROUND(SUM('NOVO HORIZONTE'!G4234),2)</f>
        <v>0</v>
      </c>
      <c r="H4234" s="107">
        <f t="shared" si="558"/>
        <v>0</v>
      </c>
      <c r="I4234" s="143">
        <f t="shared" si="554"/>
        <v>0</v>
      </c>
      <c r="J4234" s="142"/>
      <c r="K4234" s="228"/>
      <c r="L4234" s="7" t="str">
        <f t="shared" si="555"/>
        <v/>
      </c>
      <c r="M4234" s="7" t="str">
        <f t="shared" si="556"/>
        <v/>
      </c>
      <c r="N4234" s="7" t="str">
        <f t="shared" si="552"/>
        <v/>
      </c>
      <c r="O4234" s="144"/>
      <c r="P4234" s="355">
        <v>0</v>
      </c>
      <c r="Q4234" s="362">
        <f>SUM('NOVO HORIZONTE'!I4234)</f>
        <v>0</v>
      </c>
      <c r="R4234" s="363">
        <f t="shared" si="557"/>
        <v>0</v>
      </c>
      <c r="S4234" s="153">
        <f t="shared" si="551"/>
        <v>0</v>
      </c>
      <c r="T4234" s="364"/>
    </row>
    <row r="4235" ht="22.5" hidden="1" spans="1:20">
      <c r="A4235" s="158">
        <v>91222</v>
      </c>
      <c r="B4235" s="100" t="s">
        <v>252</v>
      </c>
      <c r="C4235" s="104" t="s">
        <v>4476</v>
      </c>
      <c r="D4235" s="94" t="s">
        <v>263</v>
      </c>
      <c r="E4235" s="95">
        <v>17.32</v>
      </c>
      <c r="F4235" s="96">
        <f t="shared" si="553"/>
        <v>21.26</v>
      </c>
      <c r="G4235" s="107">
        <f>ROUND(SUM('NOVO HORIZONTE'!G4235),2)</f>
        <v>0</v>
      </c>
      <c r="H4235" s="107">
        <f t="shared" si="558"/>
        <v>0</v>
      </c>
      <c r="I4235" s="143">
        <f t="shared" si="554"/>
        <v>0</v>
      </c>
      <c r="J4235" s="142"/>
      <c r="K4235" s="228"/>
      <c r="L4235" s="7" t="str">
        <f t="shared" si="555"/>
        <v/>
      </c>
      <c r="M4235" s="7" t="str">
        <f t="shared" si="556"/>
        <v/>
      </c>
      <c r="N4235" s="7" t="str">
        <f t="shared" si="552"/>
        <v/>
      </c>
      <c r="O4235" s="144"/>
      <c r="P4235" s="355">
        <v>0</v>
      </c>
      <c r="Q4235" s="362">
        <f>SUM('NOVO HORIZONTE'!I4235)</f>
        <v>0</v>
      </c>
      <c r="R4235" s="363">
        <f t="shared" si="557"/>
        <v>0</v>
      </c>
      <c r="S4235" s="153">
        <f t="shared" si="551"/>
        <v>0</v>
      </c>
      <c r="T4235" s="364"/>
    </row>
    <row r="4236" ht="12.75" hidden="1" spans="1:20">
      <c r="A4236" s="158">
        <v>90436</v>
      </c>
      <c r="B4236" s="100" t="s">
        <v>252</v>
      </c>
      <c r="C4236" s="104" t="s">
        <v>4477</v>
      </c>
      <c r="D4236" s="94" t="s">
        <v>279</v>
      </c>
      <c r="E4236" s="95">
        <v>17.7</v>
      </c>
      <c r="F4236" s="96">
        <f t="shared" si="553"/>
        <v>21.72</v>
      </c>
      <c r="G4236" s="107">
        <f>ROUND(SUM('NOVO HORIZONTE'!G4236),2)</f>
        <v>0</v>
      </c>
      <c r="H4236" s="107">
        <f t="shared" si="558"/>
        <v>0</v>
      </c>
      <c r="I4236" s="143">
        <f t="shared" si="554"/>
        <v>0</v>
      </c>
      <c r="J4236" s="142"/>
      <c r="K4236" s="228"/>
      <c r="L4236" s="7" t="str">
        <f t="shared" si="555"/>
        <v/>
      </c>
      <c r="M4236" s="7" t="str">
        <f t="shared" si="556"/>
        <v/>
      </c>
      <c r="N4236" s="7" t="str">
        <f t="shared" si="552"/>
        <v/>
      </c>
      <c r="O4236" s="144"/>
      <c r="P4236" s="355">
        <v>0</v>
      </c>
      <c r="Q4236" s="362">
        <f>SUM('NOVO HORIZONTE'!I4236)</f>
        <v>0</v>
      </c>
      <c r="R4236" s="363">
        <f t="shared" si="557"/>
        <v>0</v>
      </c>
      <c r="S4236" s="153">
        <f t="shared" si="551"/>
        <v>0</v>
      </c>
      <c r="T4236" s="364"/>
    </row>
    <row r="4237" ht="12.75" hidden="1" spans="1:20">
      <c r="A4237" s="158">
        <v>90437</v>
      </c>
      <c r="B4237" s="100" t="s">
        <v>252</v>
      </c>
      <c r="C4237" s="104" t="s">
        <v>4478</v>
      </c>
      <c r="D4237" s="94" t="s">
        <v>279</v>
      </c>
      <c r="E4237" s="95">
        <v>43</v>
      </c>
      <c r="F4237" s="96">
        <f t="shared" si="553"/>
        <v>52.78</v>
      </c>
      <c r="G4237" s="107">
        <f>ROUND(SUM('NOVO HORIZONTE'!G4237),2)</f>
        <v>0</v>
      </c>
      <c r="H4237" s="107">
        <f t="shared" si="558"/>
        <v>0</v>
      </c>
      <c r="I4237" s="143">
        <f t="shared" si="554"/>
        <v>0</v>
      </c>
      <c r="J4237" s="142"/>
      <c r="K4237" s="228"/>
      <c r="L4237" s="7" t="str">
        <f t="shared" si="555"/>
        <v/>
      </c>
      <c r="M4237" s="7" t="str">
        <f t="shared" si="556"/>
        <v/>
      </c>
      <c r="N4237" s="7" t="str">
        <f t="shared" si="552"/>
        <v/>
      </c>
      <c r="O4237" s="144"/>
      <c r="P4237" s="355">
        <v>0</v>
      </c>
      <c r="Q4237" s="362">
        <f>SUM('NOVO HORIZONTE'!I4237)</f>
        <v>0</v>
      </c>
      <c r="R4237" s="363">
        <f t="shared" si="557"/>
        <v>0</v>
      </c>
      <c r="S4237" s="153">
        <f t="shared" si="551"/>
        <v>0</v>
      </c>
      <c r="T4237" s="364"/>
    </row>
    <row r="4238" ht="12.75" hidden="1" spans="1:20">
      <c r="A4238" s="158">
        <v>90438</v>
      </c>
      <c r="B4238" s="100" t="s">
        <v>252</v>
      </c>
      <c r="C4238" s="104" t="s">
        <v>4479</v>
      </c>
      <c r="D4238" s="94" t="s">
        <v>279</v>
      </c>
      <c r="E4238" s="95">
        <v>61.63</v>
      </c>
      <c r="F4238" s="96">
        <f t="shared" si="553"/>
        <v>75.64</v>
      </c>
      <c r="G4238" s="107">
        <f>ROUND(SUM('NOVO HORIZONTE'!G4238),2)</f>
        <v>0</v>
      </c>
      <c r="H4238" s="107">
        <f t="shared" si="558"/>
        <v>0</v>
      </c>
      <c r="I4238" s="143">
        <f t="shared" si="554"/>
        <v>0</v>
      </c>
      <c r="J4238" s="142"/>
      <c r="K4238" s="145"/>
      <c r="L4238" s="7" t="str">
        <f t="shared" si="555"/>
        <v/>
      </c>
      <c r="M4238" s="7" t="str">
        <f t="shared" si="556"/>
        <v/>
      </c>
      <c r="N4238" s="7" t="str">
        <f t="shared" si="552"/>
        <v/>
      </c>
      <c r="O4238" s="144"/>
      <c r="P4238" s="355">
        <v>0</v>
      </c>
      <c r="Q4238" s="362">
        <f>SUM('NOVO HORIZONTE'!I4238)</f>
        <v>0</v>
      </c>
      <c r="R4238" s="363">
        <f t="shared" si="557"/>
        <v>0</v>
      </c>
      <c r="S4238" s="153">
        <f t="shared" si="551"/>
        <v>0</v>
      </c>
      <c r="T4238" s="364"/>
    </row>
    <row r="4239" ht="12.75" hidden="1" spans="1:20">
      <c r="A4239" s="158">
        <v>90439</v>
      </c>
      <c r="B4239" s="100" t="s">
        <v>252</v>
      </c>
      <c r="C4239" s="104" t="s">
        <v>4480</v>
      </c>
      <c r="D4239" s="94" t="s">
        <v>279</v>
      </c>
      <c r="E4239" s="95">
        <v>75.38</v>
      </c>
      <c r="F4239" s="96">
        <f t="shared" si="553"/>
        <v>92.52</v>
      </c>
      <c r="G4239" s="107">
        <f>ROUND(SUM('NOVO HORIZONTE'!G4239),2)</f>
        <v>0</v>
      </c>
      <c r="H4239" s="107">
        <f t="shared" si="558"/>
        <v>0</v>
      </c>
      <c r="I4239" s="143">
        <f t="shared" si="554"/>
        <v>0</v>
      </c>
      <c r="J4239" s="142"/>
      <c r="K4239" s="228"/>
      <c r="L4239" s="7" t="str">
        <f t="shared" si="555"/>
        <v/>
      </c>
      <c r="M4239" s="7" t="str">
        <f t="shared" si="556"/>
        <v/>
      </c>
      <c r="N4239" s="7" t="str">
        <f t="shared" si="552"/>
        <v/>
      </c>
      <c r="O4239" s="144"/>
      <c r="P4239" s="355">
        <v>0</v>
      </c>
      <c r="Q4239" s="362">
        <f>SUM('NOVO HORIZONTE'!I4239)</f>
        <v>0</v>
      </c>
      <c r="R4239" s="363">
        <f t="shared" si="557"/>
        <v>0</v>
      </c>
      <c r="S4239" s="153">
        <f t="shared" si="551"/>
        <v>0</v>
      </c>
      <c r="T4239" s="364"/>
    </row>
    <row r="4240" ht="12.75" hidden="1" spans="1:20">
      <c r="A4240" s="158">
        <v>90440</v>
      </c>
      <c r="B4240" s="100" t="s">
        <v>252</v>
      </c>
      <c r="C4240" s="104" t="s">
        <v>4481</v>
      </c>
      <c r="D4240" s="94" t="s">
        <v>279</v>
      </c>
      <c r="E4240" s="95">
        <v>120.75</v>
      </c>
      <c r="F4240" s="96">
        <f t="shared" si="553"/>
        <v>148.21</v>
      </c>
      <c r="G4240" s="107">
        <f>ROUND(SUM('NOVO HORIZONTE'!G4240),2)</f>
        <v>0</v>
      </c>
      <c r="H4240" s="107">
        <f t="shared" si="558"/>
        <v>0</v>
      </c>
      <c r="I4240" s="143">
        <f t="shared" si="554"/>
        <v>0</v>
      </c>
      <c r="J4240" s="142"/>
      <c r="K4240" s="228"/>
      <c r="L4240" s="7" t="str">
        <f t="shared" si="555"/>
        <v/>
      </c>
      <c r="M4240" s="7" t="str">
        <f t="shared" si="556"/>
        <v/>
      </c>
      <c r="N4240" s="7" t="str">
        <f t="shared" si="552"/>
        <v/>
      </c>
      <c r="O4240" s="144"/>
      <c r="P4240" s="355">
        <v>0</v>
      </c>
      <c r="Q4240" s="362">
        <f>SUM('NOVO HORIZONTE'!I4240)</f>
        <v>0</v>
      </c>
      <c r="R4240" s="363">
        <f t="shared" si="557"/>
        <v>0</v>
      </c>
      <c r="S4240" s="153">
        <f t="shared" si="551"/>
        <v>0</v>
      </c>
      <c r="T4240" s="364"/>
    </row>
    <row r="4241" ht="12.75" hidden="1" spans="1:20">
      <c r="A4241" s="158">
        <v>90441</v>
      </c>
      <c r="B4241" s="100" t="s">
        <v>252</v>
      </c>
      <c r="C4241" s="104" t="s">
        <v>4482</v>
      </c>
      <c r="D4241" s="94" t="s">
        <v>279</v>
      </c>
      <c r="E4241" s="95">
        <v>154.24</v>
      </c>
      <c r="F4241" s="96">
        <f t="shared" si="553"/>
        <v>189.31</v>
      </c>
      <c r="G4241" s="107">
        <f>ROUND(SUM('NOVO HORIZONTE'!G4241),2)</f>
        <v>0</v>
      </c>
      <c r="H4241" s="107">
        <f t="shared" si="558"/>
        <v>0</v>
      </c>
      <c r="I4241" s="143">
        <f t="shared" si="554"/>
        <v>0</v>
      </c>
      <c r="J4241" s="142"/>
      <c r="K4241" s="228"/>
      <c r="L4241" s="7" t="str">
        <f t="shared" si="555"/>
        <v/>
      </c>
      <c r="M4241" s="7" t="str">
        <f t="shared" si="556"/>
        <v/>
      </c>
      <c r="N4241" s="7" t="str">
        <f t="shared" si="552"/>
        <v/>
      </c>
      <c r="O4241" s="144"/>
      <c r="P4241" s="355">
        <v>0</v>
      </c>
      <c r="Q4241" s="362">
        <f>SUM('NOVO HORIZONTE'!I4241)</f>
        <v>0</v>
      </c>
      <c r="R4241" s="363">
        <f t="shared" si="557"/>
        <v>0</v>
      </c>
      <c r="S4241" s="153">
        <f t="shared" si="551"/>
        <v>0</v>
      </c>
      <c r="T4241" s="364"/>
    </row>
    <row r="4242" ht="12.75" hidden="1" spans="1:20">
      <c r="A4242" s="158">
        <v>90453</v>
      </c>
      <c r="B4242" s="100" t="s">
        <v>252</v>
      </c>
      <c r="C4242" s="104" t="s">
        <v>4483</v>
      </c>
      <c r="D4242" s="94" t="s">
        <v>279</v>
      </c>
      <c r="E4242" s="95">
        <v>3.47</v>
      </c>
      <c r="F4242" s="96">
        <f t="shared" si="553"/>
        <v>4.26</v>
      </c>
      <c r="G4242" s="107">
        <f>ROUND(SUM('NOVO HORIZONTE'!G4242),2)</f>
        <v>0</v>
      </c>
      <c r="H4242" s="107">
        <f t="shared" si="558"/>
        <v>0</v>
      </c>
      <c r="I4242" s="143">
        <f t="shared" si="554"/>
        <v>0</v>
      </c>
      <c r="J4242" s="142"/>
      <c r="K4242" s="228"/>
      <c r="L4242" s="7" t="str">
        <f t="shared" si="555"/>
        <v/>
      </c>
      <c r="M4242" s="7" t="str">
        <f t="shared" si="556"/>
        <v/>
      </c>
      <c r="N4242" s="7" t="str">
        <f t="shared" si="552"/>
        <v/>
      </c>
      <c r="O4242" s="144"/>
      <c r="P4242" s="355">
        <v>0</v>
      </c>
      <c r="Q4242" s="362">
        <f>SUM('NOVO HORIZONTE'!I4242)</f>
        <v>0</v>
      </c>
      <c r="R4242" s="363">
        <f t="shared" si="557"/>
        <v>0</v>
      </c>
      <c r="S4242" s="153">
        <f t="shared" si="551"/>
        <v>0</v>
      </c>
      <c r="T4242" s="364"/>
    </row>
    <row r="4243" ht="22.5" hidden="1" spans="1:20">
      <c r="A4243" s="158">
        <v>90454</v>
      </c>
      <c r="B4243" s="100" t="s">
        <v>252</v>
      </c>
      <c r="C4243" s="104" t="s">
        <v>4484</v>
      </c>
      <c r="D4243" s="94" t="s">
        <v>279</v>
      </c>
      <c r="E4243" s="95">
        <v>5.91</v>
      </c>
      <c r="F4243" s="96">
        <f t="shared" si="553"/>
        <v>7.25</v>
      </c>
      <c r="G4243" s="107">
        <f>ROUND(SUM('NOVO HORIZONTE'!G4243),2)</f>
        <v>0</v>
      </c>
      <c r="H4243" s="107">
        <f t="shared" si="558"/>
        <v>0</v>
      </c>
      <c r="I4243" s="143">
        <f t="shared" si="554"/>
        <v>0</v>
      </c>
      <c r="J4243" s="142"/>
      <c r="K4243" s="228"/>
      <c r="L4243" s="7" t="str">
        <f t="shared" si="555"/>
        <v/>
      </c>
      <c r="M4243" s="7" t="str">
        <f t="shared" si="556"/>
        <v/>
      </c>
      <c r="N4243" s="7" t="str">
        <f t="shared" si="552"/>
        <v/>
      </c>
      <c r="O4243" s="144"/>
      <c r="P4243" s="355">
        <v>0</v>
      </c>
      <c r="Q4243" s="362">
        <f>SUM('NOVO HORIZONTE'!I4243)</f>
        <v>0</v>
      </c>
      <c r="R4243" s="363">
        <f t="shared" si="557"/>
        <v>0</v>
      </c>
      <c r="S4243" s="153">
        <f t="shared" si="551"/>
        <v>0</v>
      </c>
      <c r="T4243" s="364"/>
    </row>
    <row r="4244" ht="12.75" hidden="1" spans="1:20">
      <c r="A4244" s="158">
        <v>90455</v>
      </c>
      <c r="B4244" s="100" t="s">
        <v>252</v>
      </c>
      <c r="C4244" s="104" t="s">
        <v>4485</v>
      </c>
      <c r="D4244" s="94" t="s">
        <v>279</v>
      </c>
      <c r="E4244" s="95">
        <v>7.67</v>
      </c>
      <c r="F4244" s="96">
        <f t="shared" si="553"/>
        <v>9.41</v>
      </c>
      <c r="G4244" s="107">
        <f>ROUND(SUM('NOVO HORIZONTE'!G4244),2)</f>
        <v>0</v>
      </c>
      <c r="H4244" s="107">
        <f t="shared" si="558"/>
        <v>0</v>
      </c>
      <c r="I4244" s="143">
        <f t="shared" si="554"/>
        <v>0</v>
      </c>
      <c r="J4244" s="142"/>
      <c r="K4244" s="228"/>
      <c r="L4244" s="7" t="str">
        <f t="shared" si="555"/>
        <v/>
      </c>
      <c r="M4244" s="7" t="str">
        <f t="shared" si="556"/>
        <v/>
      </c>
      <c r="N4244" s="7" t="str">
        <f t="shared" si="552"/>
        <v/>
      </c>
      <c r="O4244" s="144"/>
      <c r="P4244" s="355">
        <v>0</v>
      </c>
      <c r="Q4244" s="362">
        <f>SUM('NOVO HORIZONTE'!I4244)</f>
        <v>0</v>
      </c>
      <c r="R4244" s="363">
        <f t="shared" si="557"/>
        <v>0</v>
      </c>
      <c r="S4244" s="153">
        <f t="shared" si="551"/>
        <v>0</v>
      </c>
      <c r="T4244" s="364"/>
    </row>
    <row r="4245" ht="22.5" hidden="1" spans="1:20">
      <c r="A4245" s="158">
        <v>90451</v>
      </c>
      <c r="B4245" s="100" t="s">
        <v>252</v>
      </c>
      <c r="C4245" s="104" t="s">
        <v>4486</v>
      </c>
      <c r="D4245" s="94" t="s">
        <v>279</v>
      </c>
      <c r="E4245" s="95">
        <v>5.69</v>
      </c>
      <c r="F4245" s="96">
        <f t="shared" si="553"/>
        <v>6.98</v>
      </c>
      <c r="G4245" s="107">
        <f>ROUND(SUM('NOVO HORIZONTE'!G4245),2)</f>
        <v>0</v>
      </c>
      <c r="H4245" s="107">
        <f t="shared" si="558"/>
        <v>0</v>
      </c>
      <c r="I4245" s="143">
        <f t="shared" si="554"/>
        <v>0</v>
      </c>
      <c r="J4245" s="142"/>
      <c r="K4245" s="228"/>
      <c r="L4245" s="7" t="str">
        <f t="shared" si="555"/>
        <v/>
      </c>
      <c r="M4245" s="7" t="str">
        <f t="shared" si="556"/>
        <v/>
      </c>
      <c r="N4245" s="7" t="str">
        <f t="shared" si="552"/>
        <v/>
      </c>
      <c r="O4245" s="144"/>
      <c r="P4245" s="355">
        <v>0</v>
      </c>
      <c r="Q4245" s="362">
        <f>SUM('NOVO HORIZONTE'!I4245)</f>
        <v>0</v>
      </c>
      <c r="R4245" s="363">
        <f t="shared" si="557"/>
        <v>0</v>
      </c>
      <c r="S4245" s="153">
        <f t="shared" si="551"/>
        <v>0</v>
      </c>
      <c r="T4245" s="364"/>
    </row>
    <row r="4246" ht="22.5" hidden="1" spans="1:20">
      <c r="A4246" s="158">
        <v>90452</v>
      </c>
      <c r="B4246" s="100" t="s">
        <v>252</v>
      </c>
      <c r="C4246" s="104" t="s">
        <v>4487</v>
      </c>
      <c r="D4246" s="94" t="s">
        <v>279</v>
      </c>
      <c r="E4246" s="95">
        <v>26.81</v>
      </c>
      <c r="F4246" s="96">
        <f t="shared" si="553"/>
        <v>32.91</v>
      </c>
      <c r="G4246" s="107">
        <f>ROUND(SUM('NOVO HORIZONTE'!G4246),2)</f>
        <v>0</v>
      </c>
      <c r="H4246" s="107">
        <f t="shared" si="558"/>
        <v>0</v>
      </c>
      <c r="I4246" s="143">
        <f t="shared" si="554"/>
        <v>0</v>
      </c>
      <c r="J4246" s="142"/>
      <c r="K4246" s="145"/>
      <c r="L4246" s="7" t="str">
        <f t="shared" si="555"/>
        <v/>
      </c>
      <c r="M4246" s="7" t="str">
        <f t="shared" si="556"/>
        <v/>
      </c>
      <c r="N4246" s="7" t="str">
        <f t="shared" si="552"/>
        <v/>
      </c>
      <c r="O4246" s="144"/>
      <c r="P4246" s="355">
        <v>0</v>
      </c>
      <c r="Q4246" s="362">
        <f>SUM('NOVO HORIZONTE'!I4246)</f>
        <v>0</v>
      </c>
      <c r="R4246" s="363">
        <f t="shared" si="557"/>
        <v>0</v>
      </c>
      <c r="S4246" s="153">
        <f t="shared" si="551"/>
        <v>0</v>
      </c>
      <c r="T4246" s="364"/>
    </row>
    <row r="4247" ht="22.5" hidden="1" spans="1:20">
      <c r="A4247" s="158">
        <v>90466</v>
      </c>
      <c r="B4247" s="100" t="s">
        <v>252</v>
      </c>
      <c r="C4247" s="104" t="s">
        <v>4488</v>
      </c>
      <c r="D4247" s="94" t="s">
        <v>263</v>
      </c>
      <c r="E4247" s="95">
        <v>15.73</v>
      </c>
      <c r="F4247" s="96">
        <f t="shared" si="553"/>
        <v>19.31</v>
      </c>
      <c r="G4247" s="107">
        <f>ROUND(SUM('NOVO HORIZONTE'!G4247),2)</f>
        <v>0</v>
      </c>
      <c r="H4247" s="107">
        <f t="shared" si="558"/>
        <v>0</v>
      </c>
      <c r="I4247" s="143">
        <f t="shared" si="554"/>
        <v>0</v>
      </c>
      <c r="J4247" s="142"/>
      <c r="K4247" s="228"/>
      <c r="L4247" s="7" t="str">
        <f t="shared" si="555"/>
        <v/>
      </c>
      <c r="M4247" s="7" t="str">
        <f t="shared" si="556"/>
        <v/>
      </c>
      <c r="N4247" s="7" t="str">
        <f t="shared" si="552"/>
        <v/>
      </c>
      <c r="O4247" s="144"/>
      <c r="P4247" s="355">
        <v>0</v>
      </c>
      <c r="Q4247" s="362">
        <f>SUM('NOVO HORIZONTE'!I4247)</f>
        <v>0</v>
      </c>
      <c r="R4247" s="363">
        <f t="shared" si="557"/>
        <v>0</v>
      </c>
      <c r="S4247" s="153">
        <f t="shared" si="551"/>
        <v>0</v>
      </c>
      <c r="T4247" s="364"/>
    </row>
    <row r="4248" ht="22.5" hidden="1" spans="1:20">
      <c r="A4248" s="158">
        <v>90467</v>
      </c>
      <c r="B4248" s="100" t="s">
        <v>252</v>
      </c>
      <c r="C4248" s="104" t="s">
        <v>4489</v>
      </c>
      <c r="D4248" s="94" t="s">
        <v>263</v>
      </c>
      <c r="E4248" s="95">
        <v>24.84</v>
      </c>
      <c r="F4248" s="96">
        <f t="shared" si="553"/>
        <v>30.49</v>
      </c>
      <c r="G4248" s="107">
        <f>ROUND(SUM('NOVO HORIZONTE'!G4248),2)</f>
        <v>0</v>
      </c>
      <c r="H4248" s="107">
        <f t="shared" si="558"/>
        <v>0</v>
      </c>
      <c r="I4248" s="143">
        <f t="shared" si="554"/>
        <v>0</v>
      </c>
      <c r="J4248" s="142"/>
      <c r="K4248" s="228"/>
      <c r="L4248" s="7" t="str">
        <f t="shared" si="555"/>
        <v/>
      </c>
      <c r="M4248" s="7" t="str">
        <f t="shared" si="556"/>
        <v/>
      </c>
      <c r="N4248" s="7" t="str">
        <f t="shared" si="552"/>
        <v/>
      </c>
      <c r="O4248" s="144"/>
      <c r="P4248" s="355">
        <v>0</v>
      </c>
      <c r="Q4248" s="362">
        <f>SUM('NOVO HORIZONTE'!I4248)</f>
        <v>0</v>
      </c>
      <c r="R4248" s="363">
        <f t="shared" si="557"/>
        <v>0</v>
      </c>
      <c r="S4248" s="153">
        <f t="shared" si="551"/>
        <v>0</v>
      </c>
      <c r="T4248" s="364"/>
    </row>
    <row r="4249" ht="22.5" hidden="1" spans="1:20">
      <c r="A4249" s="158">
        <v>90468</v>
      </c>
      <c r="B4249" s="100" t="s">
        <v>252</v>
      </c>
      <c r="C4249" s="104" t="s">
        <v>4490</v>
      </c>
      <c r="D4249" s="94" t="s">
        <v>263</v>
      </c>
      <c r="E4249" s="95">
        <v>6.72</v>
      </c>
      <c r="F4249" s="96">
        <f t="shared" si="553"/>
        <v>8.25</v>
      </c>
      <c r="G4249" s="107">
        <f>ROUND(SUM('NOVO HORIZONTE'!G4249),2)</f>
        <v>0</v>
      </c>
      <c r="H4249" s="107">
        <f t="shared" si="558"/>
        <v>0</v>
      </c>
      <c r="I4249" s="143">
        <f t="shared" si="554"/>
        <v>0</v>
      </c>
      <c r="J4249" s="142"/>
      <c r="K4249" s="228"/>
      <c r="L4249" s="7" t="str">
        <f t="shared" si="555"/>
        <v/>
      </c>
      <c r="M4249" s="7" t="str">
        <f t="shared" si="556"/>
        <v/>
      </c>
      <c r="N4249" s="7" t="str">
        <f t="shared" si="552"/>
        <v/>
      </c>
      <c r="O4249" s="144"/>
      <c r="P4249" s="355">
        <v>0</v>
      </c>
      <c r="Q4249" s="362">
        <f>SUM('NOVO HORIZONTE'!I4249)</f>
        <v>0</v>
      </c>
      <c r="R4249" s="363">
        <f t="shared" si="557"/>
        <v>0</v>
      </c>
      <c r="S4249" s="153">
        <f t="shared" ref="S4249:S4312" si="559">IF(R4249=0,0,IF(R4249&gt;0,"c","b"))</f>
        <v>0</v>
      </c>
      <c r="T4249" s="364"/>
    </row>
    <row r="4250" ht="22.5" hidden="1" spans="1:20">
      <c r="A4250" s="158">
        <v>90469</v>
      </c>
      <c r="B4250" s="100" t="s">
        <v>252</v>
      </c>
      <c r="C4250" s="104" t="s">
        <v>4491</v>
      </c>
      <c r="D4250" s="94" t="s">
        <v>263</v>
      </c>
      <c r="E4250" s="95">
        <v>10.74</v>
      </c>
      <c r="F4250" s="96">
        <f t="shared" si="553"/>
        <v>13.18</v>
      </c>
      <c r="G4250" s="107">
        <f>ROUND(SUM('NOVO HORIZONTE'!G4250),2)</f>
        <v>0</v>
      </c>
      <c r="H4250" s="107">
        <f t="shared" si="558"/>
        <v>0</v>
      </c>
      <c r="I4250" s="143">
        <f t="shared" si="554"/>
        <v>0</v>
      </c>
      <c r="J4250" s="142"/>
      <c r="K4250" s="228"/>
      <c r="L4250" s="7" t="str">
        <f t="shared" si="555"/>
        <v/>
      </c>
      <c r="M4250" s="7" t="str">
        <f t="shared" si="556"/>
        <v/>
      </c>
      <c r="N4250" s="7" t="str">
        <f t="shared" si="552"/>
        <v/>
      </c>
      <c r="O4250" s="144"/>
      <c r="P4250" s="355">
        <v>0</v>
      </c>
      <c r="Q4250" s="362">
        <f>SUM('NOVO HORIZONTE'!I4250)</f>
        <v>0</v>
      </c>
      <c r="R4250" s="363">
        <f t="shared" si="557"/>
        <v>0</v>
      </c>
      <c r="S4250" s="153">
        <f t="shared" si="559"/>
        <v>0</v>
      </c>
      <c r="T4250" s="364"/>
    </row>
    <row r="4251" ht="22.5" hidden="1" spans="1:20">
      <c r="A4251" s="158">
        <v>90470</v>
      </c>
      <c r="B4251" s="100" t="s">
        <v>252</v>
      </c>
      <c r="C4251" s="104" t="s">
        <v>4492</v>
      </c>
      <c r="D4251" s="94" t="s">
        <v>263</v>
      </c>
      <c r="E4251" s="95">
        <v>14.63</v>
      </c>
      <c r="F4251" s="96">
        <f t="shared" si="553"/>
        <v>17.96</v>
      </c>
      <c r="G4251" s="107">
        <f>ROUND(SUM('NOVO HORIZONTE'!G4251),2)</f>
        <v>0</v>
      </c>
      <c r="H4251" s="107">
        <f t="shared" si="558"/>
        <v>0</v>
      </c>
      <c r="I4251" s="143">
        <f t="shared" si="554"/>
        <v>0</v>
      </c>
      <c r="J4251" s="142"/>
      <c r="K4251" s="228"/>
      <c r="L4251" s="7" t="str">
        <f t="shared" si="555"/>
        <v/>
      </c>
      <c r="M4251" s="7" t="str">
        <f t="shared" si="556"/>
        <v/>
      </c>
      <c r="N4251" s="7" t="str">
        <f t="shared" si="552"/>
        <v/>
      </c>
      <c r="O4251" s="144"/>
      <c r="P4251" s="355">
        <v>0</v>
      </c>
      <c r="Q4251" s="362">
        <f>SUM('NOVO HORIZONTE'!I4251)</f>
        <v>0</v>
      </c>
      <c r="R4251" s="363">
        <f t="shared" si="557"/>
        <v>0</v>
      </c>
      <c r="S4251" s="153">
        <f t="shared" si="559"/>
        <v>0</v>
      </c>
      <c r="T4251" s="364"/>
    </row>
    <row r="4252" ht="22.5" hidden="1" spans="1:20">
      <c r="A4252" s="158">
        <v>91188</v>
      </c>
      <c r="B4252" s="100" t="s">
        <v>252</v>
      </c>
      <c r="C4252" s="104" t="s">
        <v>4493</v>
      </c>
      <c r="D4252" s="94" t="s">
        <v>279</v>
      </c>
      <c r="E4252" s="95">
        <v>8.44</v>
      </c>
      <c r="F4252" s="96">
        <f t="shared" si="553"/>
        <v>10.36</v>
      </c>
      <c r="G4252" s="107">
        <f>ROUND(SUM('NOVO HORIZONTE'!G4252),2)</f>
        <v>0</v>
      </c>
      <c r="H4252" s="107">
        <f t="shared" si="558"/>
        <v>0</v>
      </c>
      <c r="I4252" s="143">
        <f t="shared" si="554"/>
        <v>0</v>
      </c>
      <c r="J4252" s="142"/>
      <c r="K4252" s="228"/>
      <c r="L4252" s="7" t="str">
        <f t="shared" si="555"/>
        <v/>
      </c>
      <c r="M4252" s="7" t="str">
        <f t="shared" si="556"/>
        <v/>
      </c>
      <c r="N4252" s="7" t="str">
        <f t="shared" si="552"/>
        <v/>
      </c>
      <c r="O4252" s="144"/>
      <c r="P4252" s="355">
        <v>0</v>
      </c>
      <c r="Q4252" s="362">
        <f>SUM('NOVO HORIZONTE'!I4252)</f>
        <v>0</v>
      </c>
      <c r="R4252" s="363">
        <f t="shared" si="557"/>
        <v>0</v>
      </c>
      <c r="S4252" s="153">
        <f t="shared" si="559"/>
        <v>0</v>
      </c>
      <c r="T4252" s="364"/>
    </row>
    <row r="4253" ht="22.5" hidden="1" spans="1:20">
      <c r="A4253" s="158">
        <v>91189</v>
      </c>
      <c r="B4253" s="100" t="s">
        <v>252</v>
      </c>
      <c r="C4253" s="104" t="s">
        <v>4494</v>
      </c>
      <c r="D4253" s="94" t="s">
        <v>279</v>
      </c>
      <c r="E4253" s="95">
        <v>55.47</v>
      </c>
      <c r="F4253" s="96">
        <f t="shared" si="553"/>
        <v>68.08</v>
      </c>
      <c r="G4253" s="107">
        <f>ROUND(SUM('NOVO HORIZONTE'!G4253),2)</f>
        <v>0</v>
      </c>
      <c r="H4253" s="107">
        <f t="shared" si="558"/>
        <v>0</v>
      </c>
      <c r="I4253" s="143">
        <f t="shared" si="554"/>
        <v>0</v>
      </c>
      <c r="J4253" s="142"/>
      <c r="K4253" s="228"/>
      <c r="L4253" s="7" t="str">
        <f t="shared" si="555"/>
        <v/>
      </c>
      <c r="M4253" s="7" t="str">
        <f t="shared" si="556"/>
        <v/>
      </c>
      <c r="N4253" s="7" t="str">
        <f t="shared" si="552"/>
        <v/>
      </c>
      <c r="O4253" s="144"/>
      <c r="P4253" s="355">
        <v>0</v>
      </c>
      <c r="Q4253" s="362">
        <f>SUM('NOVO HORIZONTE'!I4253)</f>
        <v>0</v>
      </c>
      <c r="R4253" s="363">
        <f t="shared" si="557"/>
        <v>0</v>
      </c>
      <c r="S4253" s="153">
        <f t="shared" si="559"/>
        <v>0</v>
      </c>
      <c r="T4253" s="364"/>
    </row>
    <row r="4254" ht="22.5" hidden="1" spans="1:20">
      <c r="A4254" s="158">
        <v>91190</v>
      </c>
      <c r="B4254" s="100" t="s">
        <v>252</v>
      </c>
      <c r="C4254" s="104" t="s">
        <v>4495</v>
      </c>
      <c r="D4254" s="94" t="s">
        <v>279</v>
      </c>
      <c r="E4254" s="95">
        <v>6.11</v>
      </c>
      <c r="F4254" s="96">
        <f t="shared" si="553"/>
        <v>7.5</v>
      </c>
      <c r="G4254" s="107">
        <f>ROUND(SUM('NOVO HORIZONTE'!G4254),2)</f>
        <v>0</v>
      </c>
      <c r="H4254" s="107">
        <f t="shared" si="558"/>
        <v>0</v>
      </c>
      <c r="I4254" s="143">
        <f t="shared" si="554"/>
        <v>0</v>
      </c>
      <c r="J4254" s="142"/>
      <c r="K4254" s="228"/>
      <c r="L4254" s="7" t="str">
        <f t="shared" si="555"/>
        <v/>
      </c>
      <c r="M4254" s="7" t="str">
        <f t="shared" si="556"/>
        <v/>
      </c>
      <c r="N4254" s="7" t="str">
        <f t="shared" si="552"/>
        <v/>
      </c>
      <c r="O4254" s="144"/>
      <c r="P4254" s="355">
        <v>0</v>
      </c>
      <c r="Q4254" s="362">
        <f>SUM('NOVO HORIZONTE'!I4254)</f>
        <v>0</v>
      </c>
      <c r="R4254" s="363">
        <f t="shared" si="557"/>
        <v>0</v>
      </c>
      <c r="S4254" s="153">
        <f t="shared" si="559"/>
        <v>0</v>
      </c>
      <c r="T4254" s="364"/>
    </row>
    <row r="4255" ht="12.75" hidden="1" spans="1:20">
      <c r="A4255" s="158">
        <v>91191</v>
      </c>
      <c r="B4255" s="100" t="s">
        <v>252</v>
      </c>
      <c r="C4255" s="104" t="s">
        <v>4496</v>
      </c>
      <c r="D4255" s="94" t="s">
        <v>279</v>
      </c>
      <c r="E4255" s="95">
        <v>6.48</v>
      </c>
      <c r="F4255" s="96">
        <f t="shared" si="553"/>
        <v>7.95</v>
      </c>
      <c r="G4255" s="107">
        <f>ROUND(SUM('NOVO HORIZONTE'!G4255),2)</f>
        <v>0</v>
      </c>
      <c r="H4255" s="107">
        <f t="shared" si="558"/>
        <v>0</v>
      </c>
      <c r="I4255" s="143">
        <f t="shared" si="554"/>
        <v>0</v>
      </c>
      <c r="J4255" s="142"/>
      <c r="K4255" s="228"/>
      <c r="L4255" s="7" t="str">
        <f t="shared" si="555"/>
        <v/>
      </c>
      <c r="M4255" s="7" t="str">
        <f t="shared" si="556"/>
        <v/>
      </c>
      <c r="N4255" s="7" t="str">
        <f t="shared" si="552"/>
        <v/>
      </c>
      <c r="O4255" s="144"/>
      <c r="P4255" s="355">
        <v>0</v>
      </c>
      <c r="Q4255" s="362">
        <f>SUM('NOVO HORIZONTE'!I4255)</f>
        <v>0</v>
      </c>
      <c r="R4255" s="363">
        <f t="shared" si="557"/>
        <v>0</v>
      </c>
      <c r="S4255" s="153">
        <f t="shared" si="559"/>
        <v>0</v>
      </c>
      <c r="T4255" s="364"/>
    </row>
    <row r="4256" ht="12.75" hidden="1" spans="1:20">
      <c r="A4256" s="158">
        <v>91192</v>
      </c>
      <c r="B4256" s="100" t="s">
        <v>252</v>
      </c>
      <c r="C4256" s="104" t="s">
        <v>4497</v>
      </c>
      <c r="D4256" s="94" t="s">
        <v>279</v>
      </c>
      <c r="E4256" s="95">
        <v>7.2</v>
      </c>
      <c r="F4256" s="96">
        <f t="shared" si="553"/>
        <v>8.84</v>
      </c>
      <c r="G4256" s="107">
        <f>ROUND(SUM('NOVO HORIZONTE'!G4256),2)</f>
        <v>0</v>
      </c>
      <c r="H4256" s="107">
        <f t="shared" si="558"/>
        <v>0</v>
      </c>
      <c r="I4256" s="143">
        <f t="shared" si="554"/>
        <v>0</v>
      </c>
      <c r="J4256" s="142"/>
      <c r="K4256" s="228"/>
      <c r="L4256" s="7" t="str">
        <f t="shared" si="555"/>
        <v/>
      </c>
      <c r="M4256" s="7" t="str">
        <f t="shared" si="556"/>
        <v/>
      </c>
      <c r="N4256" s="7" t="str">
        <f t="shared" si="552"/>
        <v/>
      </c>
      <c r="O4256" s="144"/>
      <c r="P4256" s="355">
        <v>0</v>
      </c>
      <c r="Q4256" s="362">
        <f>SUM('NOVO HORIZONTE'!I4256)</f>
        <v>0</v>
      </c>
      <c r="R4256" s="363">
        <f t="shared" si="557"/>
        <v>0</v>
      </c>
      <c r="S4256" s="153">
        <f t="shared" si="559"/>
        <v>0</v>
      </c>
      <c r="T4256" s="364"/>
    </row>
    <row r="4257" ht="22.5" hidden="1" spans="1:20">
      <c r="A4257" s="158">
        <v>90460</v>
      </c>
      <c r="B4257" s="100" t="s">
        <v>252</v>
      </c>
      <c r="C4257" s="104" t="s">
        <v>4498</v>
      </c>
      <c r="D4257" s="94" t="s">
        <v>263</v>
      </c>
      <c r="E4257" s="95">
        <v>12.79</v>
      </c>
      <c r="F4257" s="96">
        <f t="shared" si="553"/>
        <v>15.7</v>
      </c>
      <c r="G4257" s="107">
        <f>ROUND(SUM('NOVO HORIZONTE'!G4257),2)</f>
        <v>0</v>
      </c>
      <c r="H4257" s="107">
        <f t="shared" si="558"/>
        <v>0</v>
      </c>
      <c r="I4257" s="143">
        <f t="shared" si="554"/>
        <v>0</v>
      </c>
      <c r="J4257" s="142"/>
      <c r="K4257" s="228"/>
      <c r="L4257" s="7" t="str">
        <f t="shared" si="555"/>
        <v/>
      </c>
      <c r="M4257" s="7" t="str">
        <f t="shared" si="556"/>
        <v/>
      </c>
      <c r="N4257" s="7" t="str">
        <f t="shared" si="552"/>
        <v/>
      </c>
      <c r="O4257" s="144"/>
      <c r="P4257" s="355">
        <v>0</v>
      </c>
      <c r="Q4257" s="362">
        <f>SUM('NOVO HORIZONTE'!I4257)</f>
        <v>0</v>
      </c>
      <c r="R4257" s="363">
        <f t="shared" si="557"/>
        <v>0</v>
      </c>
      <c r="S4257" s="153">
        <f t="shared" si="559"/>
        <v>0</v>
      </c>
      <c r="T4257" s="364"/>
    </row>
    <row r="4258" ht="22.5" hidden="1" spans="1:20">
      <c r="A4258" s="158">
        <v>90461</v>
      </c>
      <c r="B4258" s="100" t="s">
        <v>252</v>
      </c>
      <c r="C4258" s="104" t="s">
        <v>4499</v>
      </c>
      <c r="D4258" s="94" t="s">
        <v>263</v>
      </c>
      <c r="E4258" s="95">
        <v>8.27</v>
      </c>
      <c r="F4258" s="96">
        <f t="shared" si="553"/>
        <v>10.15</v>
      </c>
      <c r="G4258" s="107">
        <f>ROUND(SUM('NOVO HORIZONTE'!G4258),2)</f>
        <v>0</v>
      </c>
      <c r="H4258" s="107">
        <f t="shared" si="558"/>
        <v>0</v>
      </c>
      <c r="I4258" s="143">
        <f t="shared" si="554"/>
        <v>0</v>
      </c>
      <c r="J4258" s="142"/>
      <c r="K4258" s="228"/>
      <c r="L4258" s="7" t="str">
        <f t="shared" si="555"/>
        <v/>
      </c>
      <c r="M4258" s="7" t="str">
        <f t="shared" si="556"/>
        <v/>
      </c>
      <c r="N4258" s="7" t="str">
        <f t="shared" si="552"/>
        <v/>
      </c>
      <c r="O4258" s="144"/>
      <c r="P4258" s="355">
        <v>0</v>
      </c>
      <c r="Q4258" s="362">
        <f>SUM('NOVO HORIZONTE'!I4258)</f>
        <v>0</v>
      </c>
      <c r="R4258" s="363">
        <f t="shared" si="557"/>
        <v>0</v>
      </c>
      <c r="S4258" s="153">
        <f t="shared" si="559"/>
        <v>0</v>
      </c>
      <c r="T4258" s="364"/>
    </row>
    <row r="4259" ht="22.5" hidden="1" spans="1:20">
      <c r="A4259" s="158">
        <v>90462</v>
      </c>
      <c r="B4259" s="100" t="s">
        <v>252</v>
      </c>
      <c r="C4259" s="104" t="s">
        <v>4500</v>
      </c>
      <c r="D4259" s="94" t="s">
        <v>263</v>
      </c>
      <c r="E4259" s="95">
        <v>1.76</v>
      </c>
      <c r="F4259" s="96">
        <f t="shared" si="553"/>
        <v>2.16</v>
      </c>
      <c r="G4259" s="107">
        <f>ROUND(SUM('NOVO HORIZONTE'!G4259),2)</f>
        <v>0</v>
      </c>
      <c r="H4259" s="107">
        <f t="shared" si="558"/>
        <v>0</v>
      </c>
      <c r="I4259" s="143">
        <f t="shared" si="554"/>
        <v>0</v>
      </c>
      <c r="J4259" s="142"/>
      <c r="K4259" s="228"/>
      <c r="L4259" s="7" t="str">
        <f t="shared" si="555"/>
        <v/>
      </c>
      <c r="M4259" s="7" t="str">
        <f t="shared" si="556"/>
        <v/>
      </c>
      <c r="N4259" s="7" t="str">
        <f t="shared" si="552"/>
        <v/>
      </c>
      <c r="O4259" s="144"/>
      <c r="P4259" s="355">
        <v>0</v>
      </c>
      <c r="Q4259" s="362">
        <f>SUM('NOVO HORIZONTE'!I4259)</f>
        <v>0</v>
      </c>
      <c r="R4259" s="363">
        <f t="shared" si="557"/>
        <v>0</v>
      </c>
      <c r="S4259" s="153">
        <f t="shared" si="559"/>
        <v>0</v>
      </c>
      <c r="T4259" s="364"/>
    </row>
    <row r="4260" ht="22.5" hidden="1" spans="1:20">
      <c r="A4260" s="158">
        <v>90463</v>
      </c>
      <c r="B4260" s="100" t="s">
        <v>252</v>
      </c>
      <c r="C4260" s="104" t="s">
        <v>4501</v>
      </c>
      <c r="D4260" s="94" t="s">
        <v>263</v>
      </c>
      <c r="E4260" s="95">
        <v>1.55</v>
      </c>
      <c r="F4260" s="96">
        <f t="shared" si="553"/>
        <v>1.9</v>
      </c>
      <c r="G4260" s="107">
        <f>ROUND(SUM('NOVO HORIZONTE'!G4260),2)</f>
        <v>0</v>
      </c>
      <c r="H4260" s="107">
        <f t="shared" si="558"/>
        <v>0</v>
      </c>
      <c r="I4260" s="143">
        <f t="shared" si="554"/>
        <v>0</v>
      </c>
      <c r="J4260" s="142"/>
      <c r="K4260" s="228"/>
      <c r="L4260" s="7" t="str">
        <f t="shared" si="555"/>
        <v/>
      </c>
      <c r="M4260" s="7" t="str">
        <f t="shared" si="556"/>
        <v/>
      </c>
      <c r="N4260" s="7" t="str">
        <f t="shared" si="552"/>
        <v/>
      </c>
      <c r="O4260" s="144"/>
      <c r="P4260" s="355">
        <v>0</v>
      </c>
      <c r="Q4260" s="362">
        <f>SUM('NOVO HORIZONTE'!I4260)</f>
        <v>0</v>
      </c>
      <c r="R4260" s="363">
        <f t="shared" si="557"/>
        <v>0</v>
      </c>
      <c r="S4260" s="153">
        <f t="shared" si="559"/>
        <v>0</v>
      </c>
      <c r="T4260" s="364"/>
    </row>
    <row r="4261" ht="22.5" hidden="1" spans="1:20">
      <c r="A4261" s="158">
        <v>96559</v>
      </c>
      <c r="B4261" s="100" t="s">
        <v>252</v>
      </c>
      <c r="C4261" s="104" t="s">
        <v>4502</v>
      </c>
      <c r="D4261" s="94" t="s">
        <v>261</v>
      </c>
      <c r="E4261" s="95">
        <v>35.68</v>
      </c>
      <c r="F4261" s="96">
        <f t="shared" si="553"/>
        <v>43.79</v>
      </c>
      <c r="G4261" s="107">
        <f>ROUND(SUM('NOVO HORIZONTE'!G4261),2)</f>
        <v>0</v>
      </c>
      <c r="H4261" s="107">
        <f t="shared" si="558"/>
        <v>0</v>
      </c>
      <c r="I4261" s="143">
        <f t="shared" si="554"/>
        <v>0</v>
      </c>
      <c r="J4261" s="142"/>
      <c r="K4261" s="228"/>
      <c r="L4261" s="7" t="str">
        <f t="shared" si="555"/>
        <v/>
      </c>
      <c r="M4261" s="7" t="str">
        <f t="shared" si="556"/>
        <v/>
      </c>
      <c r="N4261" s="7" t="str">
        <f t="shared" si="552"/>
        <v/>
      </c>
      <c r="O4261" s="144"/>
      <c r="P4261" s="355">
        <v>0</v>
      </c>
      <c r="Q4261" s="362">
        <f>SUM('NOVO HORIZONTE'!I4261)</f>
        <v>0</v>
      </c>
      <c r="R4261" s="363">
        <f t="shared" si="557"/>
        <v>0</v>
      </c>
      <c r="S4261" s="153">
        <f t="shared" si="559"/>
        <v>0</v>
      </c>
      <c r="T4261" s="364"/>
    </row>
    <row r="4262" ht="22.5" hidden="1" spans="1:20">
      <c r="A4262" s="158">
        <v>96560</v>
      </c>
      <c r="B4262" s="100" t="s">
        <v>252</v>
      </c>
      <c r="C4262" s="104" t="s">
        <v>4503</v>
      </c>
      <c r="D4262" s="94" t="s">
        <v>261</v>
      </c>
      <c r="E4262" s="95">
        <v>23.61</v>
      </c>
      <c r="F4262" s="96">
        <f t="shared" si="553"/>
        <v>28.98</v>
      </c>
      <c r="G4262" s="107">
        <f>ROUND(SUM('NOVO HORIZONTE'!G4262),2)</f>
        <v>0</v>
      </c>
      <c r="H4262" s="107">
        <f t="shared" si="558"/>
        <v>0</v>
      </c>
      <c r="I4262" s="143">
        <f t="shared" si="554"/>
        <v>0</v>
      </c>
      <c r="J4262" s="142"/>
      <c r="K4262" s="228"/>
      <c r="L4262" s="7" t="str">
        <f t="shared" si="555"/>
        <v/>
      </c>
      <c r="M4262" s="7" t="str">
        <f t="shared" si="556"/>
        <v/>
      </c>
      <c r="N4262" s="7" t="str">
        <f t="shared" si="552"/>
        <v/>
      </c>
      <c r="O4262" s="144"/>
      <c r="P4262" s="355">
        <v>0</v>
      </c>
      <c r="Q4262" s="362">
        <f>SUM('NOVO HORIZONTE'!I4262)</f>
        <v>0</v>
      </c>
      <c r="R4262" s="363">
        <f t="shared" si="557"/>
        <v>0</v>
      </c>
      <c r="S4262" s="153">
        <f t="shared" si="559"/>
        <v>0</v>
      </c>
      <c r="T4262" s="364"/>
    </row>
    <row r="4263" ht="22.5" hidden="1" spans="1:20">
      <c r="A4263" s="158">
        <v>96561</v>
      </c>
      <c r="B4263" s="100" t="s">
        <v>252</v>
      </c>
      <c r="C4263" s="104" t="s">
        <v>4504</v>
      </c>
      <c r="D4263" s="94" t="s">
        <v>261</v>
      </c>
      <c r="E4263" s="95">
        <v>16.93</v>
      </c>
      <c r="F4263" s="96">
        <f t="shared" si="553"/>
        <v>20.78</v>
      </c>
      <c r="G4263" s="107">
        <f>ROUND(SUM('NOVO HORIZONTE'!G4263),2)</f>
        <v>0</v>
      </c>
      <c r="H4263" s="107">
        <f t="shared" si="558"/>
        <v>0</v>
      </c>
      <c r="I4263" s="143">
        <f t="shared" si="554"/>
        <v>0</v>
      </c>
      <c r="J4263" s="142"/>
      <c r="K4263" s="228"/>
      <c r="L4263" s="7" t="str">
        <f t="shared" si="555"/>
        <v/>
      </c>
      <c r="M4263" s="7" t="str">
        <f t="shared" si="556"/>
        <v/>
      </c>
      <c r="N4263" s="7" t="str">
        <f t="shared" si="552"/>
        <v/>
      </c>
      <c r="O4263" s="144"/>
      <c r="P4263" s="355">
        <v>0</v>
      </c>
      <c r="Q4263" s="362">
        <f>SUM('NOVO HORIZONTE'!I4263)</f>
        <v>0</v>
      </c>
      <c r="R4263" s="363">
        <f t="shared" si="557"/>
        <v>0</v>
      </c>
      <c r="S4263" s="153">
        <f t="shared" si="559"/>
        <v>0</v>
      </c>
      <c r="T4263" s="364"/>
    </row>
    <row r="4264" ht="33.75" hidden="1" spans="1:20">
      <c r="A4264" s="158">
        <v>96562</v>
      </c>
      <c r="B4264" s="100" t="s">
        <v>252</v>
      </c>
      <c r="C4264" s="104" t="s">
        <v>4505</v>
      </c>
      <c r="D4264" s="94" t="s">
        <v>263</v>
      </c>
      <c r="E4264" s="95">
        <v>22.2</v>
      </c>
      <c r="F4264" s="96">
        <f t="shared" si="553"/>
        <v>27.25</v>
      </c>
      <c r="G4264" s="107">
        <f>ROUND(SUM('NOVO HORIZONTE'!G4264),2)</f>
        <v>0</v>
      </c>
      <c r="H4264" s="107">
        <f t="shared" si="558"/>
        <v>0</v>
      </c>
      <c r="I4264" s="143">
        <f t="shared" si="554"/>
        <v>0</v>
      </c>
      <c r="J4264" s="142"/>
      <c r="K4264" s="228"/>
      <c r="L4264" s="7" t="str">
        <f t="shared" si="555"/>
        <v/>
      </c>
      <c r="M4264" s="7" t="str">
        <f t="shared" si="556"/>
        <v/>
      </c>
      <c r="N4264" s="7" t="str">
        <f t="shared" si="552"/>
        <v/>
      </c>
      <c r="O4264" s="144"/>
      <c r="P4264" s="355">
        <v>0</v>
      </c>
      <c r="Q4264" s="362">
        <f>SUM('NOVO HORIZONTE'!I4264)</f>
        <v>0</v>
      </c>
      <c r="R4264" s="363">
        <f t="shared" si="557"/>
        <v>0</v>
      </c>
      <c r="S4264" s="153">
        <f t="shared" si="559"/>
        <v>0</v>
      </c>
      <c r="T4264" s="364"/>
    </row>
    <row r="4265" ht="33.75" hidden="1" spans="1:20">
      <c r="A4265" s="158">
        <v>96563</v>
      </c>
      <c r="B4265" s="100" t="s">
        <v>252</v>
      </c>
      <c r="C4265" s="104" t="s">
        <v>4506</v>
      </c>
      <c r="D4265" s="94" t="s">
        <v>263</v>
      </c>
      <c r="E4265" s="95">
        <v>27.36</v>
      </c>
      <c r="F4265" s="96">
        <f t="shared" si="553"/>
        <v>33.58</v>
      </c>
      <c r="G4265" s="107">
        <f>ROUND(SUM('NOVO HORIZONTE'!G4265),2)</f>
        <v>0</v>
      </c>
      <c r="H4265" s="107">
        <f t="shared" si="558"/>
        <v>0</v>
      </c>
      <c r="I4265" s="143">
        <f t="shared" si="554"/>
        <v>0</v>
      </c>
      <c r="J4265" s="142"/>
      <c r="K4265" s="228"/>
      <c r="L4265" s="7" t="str">
        <f t="shared" si="555"/>
        <v/>
      </c>
      <c r="M4265" s="7" t="str">
        <f t="shared" si="556"/>
        <v/>
      </c>
      <c r="N4265" s="7" t="str">
        <f t="shared" si="552"/>
        <v/>
      </c>
      <c r="O4265" s="144"/>
      <c r="P4265" s="355">
        <v>0</v>
      </c>
      <c r="Q4265" s="362">
        <f>SUM('NOVO HORIZONTE'!I4265)</f>
        <v>0</v>
      </c>
      <c r="R4265" s="363">
        <f t="shared" si="557"/>
        <v>0</v>
      </c>
      <c r="S4265" s="153">
        <f t="shared" si="559"/>
        <v>0</v>
      </c>
      <c r="T4265" s="364"/>
    </row>
    <row r="4266" ht="22.5" hidden="1" spans="1:20">
      <c r="A4266" s="158">
        <v>91166</v>
      </c>
      <c r="B4266" s="100" t="s">
        <v>252</v>
      </c>
      <c r="C4266" s="104" t="s">
        <v>4507</v>
      </c>
      <c r="D4266" s="94" t="s">
        <v>263</v>
      </c>
      <c r="E4266" s="95">
        <v>4.62</v>
      </c>
      <c r="F4266" s="96">
        <f t="shared" si="553"/>
        <v>5.67</v>
      </c>
      <c r="G4266" s="107">
        <f>ROUND(SUM('NOVO HORIZONTE'!G4266),2)</f>
        <v>0</v>
      </c>
      <c r="H4266" s="107">
        <f t="shared" si="558"/>
        <v>0</v>
      </c>
      <c r="I4266" s="143">
        <f t="shared" si="554"/>
        <v>0</v>
      </c>
      <c r="J4266" s="142"/>
      <c r="K4266" s="228"/>
      <c r="L4266" s="7" t="str">
        <f t="shared" si="555"/>
        <v/>
      </c>
      <c r="M4266" s="7" t="str">
        <f t="shared" si="556"/>
        <v/>
      </c>
      <c r="N4266" s="7" t="str">
        <f t="shared" si="552"/>
        <v/>
      </c>
      <c r="O4266" s="144"/>
      <c r="P4266" s="355">
        <v>0</v>
      </c>
      <c r="Q4266" s="362">
        <f>SUM('NOVO HORIZONTE'!I4266)</f>
        <v>0</v>
      </c>
      <c r="R4266" s="363">
        <f t="shared" si="557"/>
        <v>0</v>
      </c>
      <c r="S4266" s="153">
        <f t="shared" si="559"/>
        <v>0</v>
      </c>
      <c r="T4266" s="364"/>
    </row>
    <row r="4267" ht="22.5" hidden="1" spans="1:20">
      <c r="A4267" s="158">
        <v>91167</v>
      </c>
      <c r="B4267" s="100" t="s">
        <v>252</v>
      </c>
      <c r="C4267" s="104" t="s">
        <v>4508</v>
      </c>
      <c r="D4267" s="94" t="s">
        <v>263</v>
      </c>
      <c r="E4267" s="95">
        <v>14.35</v>
      </c>
      <c r="F4267" s="96">
        <f t="shared" si="553"/>
        <v>17.61</v>
      </c>
      <c r="G4267" s="107">
        <f>ROUND(SUM('NOVO HORIZONTE'!G4267),2)</f>
        <v>0</v>
      </c>
      <c r="H4267" s="107">
        <f t="shared" si="558"/>
        <v>0</v>
      </c>
      <c r="I4267" s="143">
        <f t="shared" si="554"/>
        <v>0</v>
      </c>
      <c r="J4267" s="142"/>
      <c r="K4267" s="228"/>
      <c r="L4267" s="7" t="str">
        <f t="shared" si="555"/>
        <v/>
      </c>
      <c r="M4267" s="7" t="str">
        <f t="shared" si="556"/>
        <v/>
      </c>
      <c r="N4267" s="7" t="str">
        <f t="shared" ref="N4267:N4330" si="560">M4267</f>
        <v/>
      </c>
      <c r="O4267" s="144"/>
      <c r="P4267" s="355">
        <v>0</v>
      </c>
      <c r="Q4267" s="362">
        <f>SUM('NOVO HORIZONTE'!I4267)</f>
        <v>0</v>
      </c>
      <c r="R4267" s="363">
        <f t="shared" si="557"/>
        <v>0</v>
      </c>
      <c r="S4267" s="153">
        <f t="shared" si="559"/>
        <v>0</v>
      </c>
      <c r="T4267" s="364"/>
    </row>
    <row r="4268" ht="22.5" hidden="1" spans="1:20">
      <c r="A4268" s="158">
        <v>91168</v>
      </c>
      <c r="B4268" s="100" t="s">
        <v>252</v>
      </c>
      <c r="C4268" s="104" t="s">
        <v>4509</v>
      </c>
      <c r="D4268" s="94" t="s">
        <v>263</v>
      </c>
      <c r="E4268" s="95">
        <v>10.85</v>
      </c>
      <c r="F4268" s="96">
        <f t="shared" si="553"/>
        <v>13.32</v>
      </c>
      <c r="G4268" s="107">
        <f>ROUND(SUM('NOVO HORIZONTE'!G4268),2)</f>
        <v>0</v>
      </c>
      <c r="H4268" s="107">
        <f t="shared" si="558"/>
        <v>0</v>
      </c>
      <c r="I4268" s="143">
        <f t="shared" si="554"/>
        <v>0</v>
      </c>
      <c r="J4268" s="142"/>
      <c r="K4268" s="228"/>
      <c r="L4268" s="7" t="str">
        <f t="shared" si="555"/>
        <v/>
      </c>
      <c r="M4268" s="7" t="str">
        <f t="shared" si="556"/>
        <v/>
      </c>
      <c r="N4268" s="7" t="str">
        <f t="shared" si="560"/>
        <v/>
      </c>
      <c r="O4268" s="144"/>
      <c r="P4268" s="355">
        <v>0</v>
      </c>
      <c r="Q4268" s="362">
        <f>SUM('NOVO HORIZONTE'!I4268)</f>
        <v>0</v>
      </c>
      <c r="R4268" s="363">
        <f t="shared" si="557"/>
        <v>0</v>
      </c>
      <c r="S4268" s="153">
        <f t="shared" si="559"/>
        <v>0</v>
      </c>
      <c r="T4268" s="364"/>
    </row>
    <row r="4269" ht="22.5" hidden="1" spans="1:20">
      <c r="A4269" s="158">
        <v>91169</v>
      </c>
      <c r="B4269" s="100" t="s">
        <v>252</v>
      </c>
      <c r="C4269" s="104" t="s">
        <v>4510</v>
      </c>
      <c r="D4269" s="94" t="s">
        <v>263</v>
      </c>
      <c r="E4269" s="95">
        <v>12.86</v>
      </c>
      <c r="F4269" s="96">
        <f t="shared" si="553"/>
        <v>15.78</v>
      </c>
      <c r="G4269" s="107">
        <f>ROUND(SUM('NOVO HORIZONTE'!G4269),2)</f>
        <v>0</v>
      </c>
      <c r="H4269" s="107">
        <f t="shared" si="558"/>
        <v>0</v>
      </c>
      <c r="I4269" s="143">
        <f t="shared" si="554"/>
        <v>0</v>
      </c>
      <c r="J4269" s="142"/>
      <c r="K4269" s="228"/>
      <c r="L4269" s="7" t="str">
        <f t="shared" si="555"/>
        <v/>
      </c>
      <c r="M4269" s="7" t="str">
        <f t="shared" si="556"/>
        <v/>
      </c>
      <c r="N4269" s="7" t="str">
        <f t="shared" si="560"/>
        <v/>
      </c>
      <c r="O4269" s="144"/>
      <c r="P4269" s="355">
        <v>0</v>
      </c>
      <c r="Q4269" s="362">
        <f>SUM('NOVO HORIZONTE'!I4269)</f>
        <v>0</v>
      </c>
      <c r="R4269" s="363">
        <f t="shared" si="557"/>
        <v>0</v>
      </c>
      <c r="S4269" s="153">
        <f t="shared" si="559"/>
        <v>0</v>
      </c>
      <c r="T4269" s="364"/>
    </row>
    <row r="4270" ht="33.75" hidden="1" spans="1:20">
      <c r="A4270" s="158">
        <v>91170</v>
      </c>
      <c r="B4270" s="100" t="s">
        <v>252</v>
      </c>
      <c r="C4270" s="104" t="s">
        <v>4511</v>
      </c>
      <c r="D4270" s="94" t="s">
        <v>263</v>
      </c>
      <c r="E4270" s="95">
        <v>3.7</v>
      </c>
      <c r="F4270" s="96">
        <f t="shared" ref="F4270:F4333" si="561">IF(E4270=0,0,IF(P4270=0,ROUND(E4270*(1+E$13),2),ROUND(E4270*(1+E$12),2)))</f>
        <v>4.54</v>
      </c>
      <c r="G4270" s="107">
        <f>ROUND(SUM('NOVO HORIZONTE'!G4270),2)</f>
        <v>0</v>
      </c>
      <c r="H4270" s="107">
        <f t="shared" si="558"/>
        <v>0</v>
      </c>
      <c r="I4270" s="143">
        <f t="shared" ref="I4270:I4333" si="562">IF(ISBLANK(G4270),0,ROUND(G4270*H4270,2))</f>
        <v>0</v>
      </c>
      <c r="J4270" s="142"/>
      <c r="K4270" s="228"/>
      <c r="L4270" s="7" t="str">
        <f t="shared" ref="L4270:L4333" si="563">IF(K4270="X","x",IF(K4270="xx","x",IF(I4270&gt;0,"x","")))</f>
        <v/>
      </c>
      <c r="M4270" s="7" t="str">
        <f t="shared" ref="M4270:M4333" si="564">IF(K4270="X","x",IF(K4270="xx","x",IF(I4270&gt;0,"x","")))</f>
        <v/>
      </c>
      <c r="N4270" s="7" t="str">
        <f t="shared" si="560"/>
        <v/>
      </c>
      <c r="O4270" s="144"/>
      <c r="P4270" s="355">
        <v>0</v>
      </c>
      <c r="Q4270" s="362">
        <f>SUM('NOVO HORIZONTE'!I4270)</f>
        <v>0</v>
      </c>
      <c r="R4270" s="363">
        <f t="shared" ref="R4270:R4333" si="565">I4270-Q4270</f>
        <v>0</v>
      </c>
      <c r="S4270" s="153">
        <f t="shared" si="559"/>
        <v>0</v>
      </c>
      <c r="T4270" s="364"/>
    </row>
    <row r="4271" ht="33.75" hidden="1" spans="1:20">
      <c r="A4271" s="158">
        <v>91171</v>
      </c>
      <c r="B4271" s="100" t="s">
        <v>252</v>
      </c>
      <c r="C4271" s="104" t="s">
        <v>4512</v>
      </c>
      <c r="D4271" s="94" t="s">
        <v>263</v>
      </c>
      <c r="E4271" s="95">
        <v>4.63</v>
      </c>
      <c r="F4271" s="96">
        <f t="shared" si="561"/>
        <v>5.68</v>
      </c>
      <c r="G4271" s="107">
        <f>ROUND(SUM('NOVO HORIZONTE'!G4271),2)</f>
        <v>0</v>
      </c>
      <c r="H4271" s="107">
        <f t="shared" ref="H4271:H4334" si="566">IF(G4271=0,0,F4271)</f>
        <v>0</v>
      </c>
      <c r="I4271" s="143">
        <f t="shared" si="562"/>
        <v>0</v>
      </c>
      <c r="J4271" s="142"/>
      <c r="K4271" s="228"/>
      <c r="L4271" s="7" t="str">
        <f t="shared" si="563"/>
        <v/>
      </c>
      <c r="M4271" s="7" t="str">
        <f t="shared" si="564"/>
        <v/>
      </c>
      <c r="N4271" s="7" t="str">
        <f t="shared" si="560"/>
        <v/>
      </c>
      <c r="O4271" s="144"/>
      <c r="P4271" s="355">
        <v>0</v>
      </c>
      <c r="Q4271" s="362">
        <f>SUM('NOVO HORIZONTE'!I4271)</f>
        <v>0</v>
      </c>
      <c r="R4271" s="363">
        <f t="shared" si="565"/>
        <v>0</v>
      </c>
      <c r="S4271" s="153">
        <f t="shared" si="559"/>
        <v>0</v>
      </c>
      <c r="T4271" s="364"/>
    </row>
    <row r="4272" ht="22.5" hidden="1" spans="1:20">
      <c r="A4272" s="158">
        <v>91172</v>
      </c>
      <c r="B4272" s="100" t="s">
        <v>252</v>
      </c>
      <c r="C4272" s="104" t="s">
        <v>4513</v>
      </c>
      <c r="D4272" s="94" t="s">
        <v>263</v>
      </c>
      <c r="E4272" s="95">
        <v>6.8</v>
      </c>
      <c r="F4272" s="96">
        <f t="shared" si="561"/>
        <v>8.35</v>
      </c>
      <c r="G4272" s="107">
        <f>ROUND(SUM('NOVO HORIZONTE'!G4272),2)</f>
        <v>0</v>
      </c>
      <c r="H4272" s="107">
        <f t="shared" si="566"/>
        <v>0</v>
      </c>
      <c r="I4272" s="143">
        <f t="shared" si="562"/>
        <v>0</v>
      </c>
      <c r="J4272" s="142"/>
      <c r="K4272" s="228"/>
      <c r="L4272" s="7" t="str">
        <f t="shared" si="563"/>
        <v/>
      </c>
      <c r="M4272" s="7" t="str">
        <f t="shared" si="564"/>
        <v/>
      </c>
      <c r="N4272" s="7" t="str">
        <f t="shared" si="560"/>
        <v/>
      </c>
      <c r="O4272" s="144"/>
      <c r="P4272" s="355">
        <v>0</v>
      </c>
      <c r="Q4272" s="362">
        <f>SUM('NOVO HORIZONTE'!I4272)</f>
        <v>0</v>
      </c>
      <c r="R4272" s="363">
        <f t="shared" si="565"/>
        <v>0</v>
      </c>
      <c r="S4272" s="153">
        <f t="shared" si="559"/>
        <v>0</v>
      </c>
      <c r="T4272" s="364"/>
    </row>
    <row r="4273" ht="22.5" hidden="1" spans="1:20">
      <c r="A4273" s="158">
        <v>91173</v>
      </c>
      <c r="B4273" s="100" t="s">
        <v>252</v>
      </c>
      <c r="C4273" s="104" t="s">
        <v>4514</v>
      </c>
      <c r="D4273" s="94" t="s">
        <v>263</v>
      </c>
      <c r="E4273" s="95">
        <v>1.88</v>
      </c>
      <c r="F4273" s="96">
        <f t="shared" si="561"/>
        <v>2.31</v>
      </c>
      <c r="G4273" s="107">
        <f>ROUND(SUM('NOVO HORIZONTE'!G4273),2)</f>
        <v>0</v>
      </c>
      <c r="H4273" s="107">
        <f t="shared" si="566"/>
        <v>0</v>
      </c>
      <c r="I4273" s="143">
        <f t="shared" si="562"/>
        <v>0</v>
      </c>
      <c r="J4273" s="142"/>
      <c r="K4273" s="228"/>
      <c r="L4273" s="7" t="str">
        <f t="shared" si="563"/>
        <v/>
      </c>
      <c r="M4273" s="7" t="str">
        <f t="shared" si="564"/>
        <v/>
      </c>
      <c r="N4273" s="7" t="str">
        <f t="shared" si="560"/>
        <v/>
      </c>
      <c r="O4273" s="144"/>
      <c r="P4273" s="355">
        <v>0</v>
      </c>
      <c r="Q4273" s="362">
        <f>SUM('NOVO HORIZONTE'!I4273)</f>
        <v>0</v>
      </c>
      <c r="R4273" s="363">
        <f t="shared" si="565"/>
        <v>0</v>
      </c>
      <c r="S4273" s="153">
        <f t="shared" si="559"/>
        <v>0</v>
      </c>
      <c r="T4273" s="364"/>
    </row>
    <row r="4274" ht="22.5" hidden="1" spans="1:20">
      <c r="A4274" s="158">
        <v>91174</v>
      </c>
      <c r="B4274" s="100" t="s">
        <v>252</v>
      </c>
      <c r="C4274" s="104" t="s">
        <v>4515</v>
      </c>
      <c r="D4274" s="94" t="s">
        <v>263</v>
      </c>
      <c r="E4274" s="95">
        <v>3.66</v>
      </c>
      <c r="F4274" s="96">
        <f t="shared" si="561"/>
        <v>4.49</v>
      </c>
      <c r="G4274" s="107">
        <f>ROUND(SUM('NOVO HORIZONTE'!G4274),2)</f>
        <v>0</v>
      </c>
      <c r="H4274" s="107">
        <f t="shared" si="566"/>
        <v>0</v>
      </c>
      <c r="I4274" s="143">
        <f t="shared" si="562"/>
        <v>0</v>
      </c>
      <c r="J4274" s="142"/>
      <c r="K4274" s="228"/>
      <c r="L4274" s="7" t="str">
        <f t="shared" si="563"/>
        <v/>
      </c>
      <c r="M4274" s="7" t="str">
        <f t="shared" si="564"/>
        <v/>
      </c>
      <c r="N4274" s="7" t="str">
        <f t="shared" si="560"/>
        <v/>
      </c>
      <c r="O4274" s="144"/>
      <c r="P4274" s="355">
        <v>0</v>
      </c>
      <c r="Q4274" s="362">
        <f>SUM('NOVO HORIZONTE'!I4274)</f>
        <v>0</v>
      </c>
      <c r="R4274" s="363">
        <f t="shared" si="565"/>
        <v>0</v>
      </c>
      <c r="S4274" s="153">
        <f t="shared" si="559"/>
        <v>0</v>
      </c>
      <c r="T4274" s="364"/>
    </row>
    <row r="4275" ht="22.5" hidden="1" spans="1:20">
      <c r="A4275" s="158">
        <v>91175</v>
      </c>
      <c r="B4275" s="100" t="s">
        <v>252</v>
      </c>
      <c r="C4275" s="104" t="s">
        <v>4516</v>
      </c>
      <c r="D4275" s="94" t="s">
        <v>263</v>
      </c>
      <c r="E4275" s="95">
        <v>5.98</v>
      </c>
      <c r="F4275" s="96">
        <f t="shared" si="561"/>
        <v>7.34</v>
      </c>
      <c r="G4275" s="107">
        <f>ROUND(SUM('NOVO HORIZONTE'!G4275),2)</f>
        <v>0</v>
      </c>
      <c r="H4275" s="107">
        <f t="shared" si="566"/>
        <v>0</v>
      </c>
      <c r="I4275" s="143">
        <f t="shared" si="562"/>
        <v>0</v>
      </c>
      <c r="J4275" s="142"/>
      <c r="K4275" s="228"/>
      <c r="L4275" s="7" t="str">
        <f t="shared" si="563"/>
        <v/>
      </c>
      <c r="M4275" s="7" t="str">
        <f t="shared" si="564"/>
        <v/>
      </c>
      <c r="N4275" s="7" t="str">
        <f t="shared" si="560"/>
        <v/>
      </c>
      <c r="O4275" s="144"/>
      <c r="P4275" s="355">
        <v>0</v>
      </c>
      <c r="Q4275" s="362">
        <f>SUM('NOVO HORIZONTE'!I4275)</f>
        <v>0</v>
      </c>
      <c r="R4275" s="363">
        <f t="shared" si="565"/>
        <v>0</v>
      </c>
      <c r="S4275" s="153">
        <f t="shared" si="559"/>
        <v>0</v>
      </c>
      <c r="T4275" s="364"/>
    </row>
    <row r="4276" ht="22.5" hidden="1" spans="1:20">
      <c r="A4276" s="158">
        <v>91182</v>
      </c>
      <c r="B4276" s="100" t="s">
        <v>252</v>
      </c>
      <c r="C4276" s="104" t="s">
        <v>4517</v>
      </c>
      <c r="D4276" s="94" t="s">
        <v>263</v>
      </c>
      <c r="E4276" s="95">
        <v>33.08</v>
      </c>
      <c r="F4276" s="96">
        <f t="shared" si="561"/>
        <v>40.6</v>
      </c>
      <c r="G4276" s="107">
        <f>ROUND(SUM('NOVO HORIZONTE'!G4276),2)</f>
        <v>0</v>
      </c>
      <c r="H4276" s="107">
        <f t="shared" si="566"/>
        <v>0</v>
      </c>
      <c r="I4276" s="143">
        <f t="shared" si="562"/>
        <v>0</v>
      </c>
      <c r="J4276" s="142"/>
      <c r="K4276" s="228"/>
      <c r="L4276" s="7" t="str">
        <f t="shared" si="563"/>
        <v/>
      </c>
      <c r="M4276" s="7" t="str">
        <f t="shared" si="564"/>
        <v/>
      </c>
      <c r="N4276" s="7" t="str">
        <f t="shared" si="560"/>
        <v/>
      </c>
      <c r="O4276" s="144"/>
      <c r="P4276" s="355">
        <v>0</v>
      </c>
      <c r="Q4276" s="362">
        <f>SUM('NOVO HORIZONTE'!I4276)</f>
        <v>0</v>
      </c>
      <c r="R4276" s="363">
        <f t="shared" si="565"/>
        <v>0</v>
      </c>
      <c r="S4276" s="153">
        <f t="shared" si="559"/>
        <v>0</v>
      </c>
      <c r="T4276" s="364"/>
    </row>
    <row r="4277" ht="22.5" hidden="1" spans="1:20">
      <c r="A4277" s="158">
        <v>91183</v>
      </c>
      <c r="B4277" s="100" t="s">
        <v>252</v>
      </c>
      <c r="C4277" s="104" t="s">
        <v>4518</v>
      </c>
      <c r="D4277" s="94" t="s">
        <v>263</v>
      </c>
      <c r="E4277" s="95">
        <v>16.32</v>
      </c>
      <c r="F4277" s="96">
        <f t="shared" si="561"/>
        <v>20.03</v>
      </c>
      <c r="G4277" s="107">
        <f>ROUND(SUM('NOVO HORIZONTE'!G4277),2)</f>
        <v>0</v>
      </c>
      <c r="H4277" s="107">
        <f t="shared" si="566"/>
        <v>0</v>
      </c>
      <c r="I4277" s="143">
        <f t="shared" si="562"/>
        <v>0</v>
      </c>
      <c r="J4277" s="142"/>
      <c r="K4277" s="228"/>
      <c r="L4277" s="7" t="str">
        <f t="shared" si="563"/>
        <v/>
      </c>
      <c r="M4277" s="7" t="str">
        <f t="shared" si="564"/>
        <v/>
      </c>
      <c r="N4277" s="7" t="str">
        <f t="shared" si="560"/>
        <v/>
      </c>
      <c r="O4277" s="144"/>
      <c r="P4277" s="355">
        <v>0</v>
      </c>
      <c r="Q4277" s="362">
        <f>SUM('NOVO HORIZONTE'!I4277)</f>
        <v>0</v>
      </c>
      <c r="R4277" s="363">
        <f t="shared" si="565"/>
        <v>0</v>
      </c>
      <c r="S4277" s="153">
        <f t="shared" si="559"/>
        <v>0</v>
      </c>
      <c r="T4277" s="364"/>
    </row>
    <row r="4278" ht="22.5" hidden="1" spans="1:20">
      <c r="A4278" s="158">
        <v>91184</v>
      </c>
      <c r="B4278" s="100" t="s">
        <v>252</v>
      </c>
      <c r="C4278" s="104" t="s">
        <v>4519</v>
      </c>
      <c r="D4278" s="94" t="s">
        <v>263</v>
      </c>
      <c r="E4278" s="95">
        <v>15.28</v>
      </c>
      <c r="F4278" s="96">
        <f t="shared" si="561"/>
        <v>18.75</v>
      </c>
      <c r="G4278" s="107">
        <f>ROUND(SUM('NOVO HORIZONTE'!G4278),2)</f>
        <v>0</v>
      </c>
      <c r="H4278" s="107">
        <f t="shared" si="566"/>
        <v>0</v>
      </c>
      <c r="I4278" s="143">
        <f t="shared" si="562"/>
        <v>0</v>
      </c>
      <c r="J4278" s="142"/>
      <c r="K4278" s="228"/>
      <c r="L4278" s="7" t="str">
        <f t="shared" si="563"/>
        <v/>
      </c>
      <c r="M4278" s="7" t="str">
        <f t="shared" si="564"/>
        <v/>
      </c>
      <c r="N4278" s="7" t="str">
        <f t="shared" si="560"/>
        <v/>
      </c>
      <c r="O4278" s="144"/>
      <c r="P4278" s="355">
        <v>0</v>
      </c>
      <c r="Q4278" s="362">
        <f>SUM('NOVO HORIZONTE'!I4278)</f>
        <v>0</v>
      </c>
      <c r="R4278" s="363">
        <f t="shared" si="565"/>
        <v>0</v>
      </c>
      <c r="S4278" s="153">
        <f t="shared" si="559"/>
        <v>0</v>
      </c>
      <c r="T4278" s="364"/>
    </row>
    <row r="4279" ht="22.5" hidden="1" spans="1:20">
      <c r="A4279" s="158">
        <v>91185</v>
      </c>
      <c r="B4279" s="100" t="s">
        <v>252</v>
      </c>
      <c r="C4279" s="104" t="s">
        <v>4520</v>
      </c>
      <c r="D4279" s="94" t="s">
        <v>263</v>
      </c>
      <c r="E4279" s="95">
        <v>8.48</v>
      </c>
      <c r="F4279" s="96">
        <f t="shared" si="561"/>
        <v>10.41</v>
      </c>
      <c r="G4279" s="107">
        <f>ROUND(SUM('NOVO HORIZONTE'!G4279),2)</f>
        <v>0</v>
      </c>
      <c r="H4279" s="107">
        <f t="shared" si="566"/>
        <v>0</v>
      </c>
      <c r="I4279" s="143">
        <f t="shared" si="562"/>
        <v>0</v>
      </c>
      <c r="J4279" s="142"/>
      <c r="K4279" s="145"/>
      <c r="L4279" s="7" t="str">
        <f t="shared" si="563"/>
        <v/>
      </c>
      <c r="M4279" s="7" t="str">
        <f t="shared" si="564"/>
        <v/>
      </c>
      <c r="N4279" s="7" t="str">
        <f t="shared" si="560"/>
        <v/>
      </c>
      <c r="O4279" s="144"/>
      <c r="P4279" s="355">
        <v>0</v>
      </c>
      <c r="Q4279" s="362">
        <f>SUM('NOVO HORIZONTE'!I4279)</f>
        <v>0</v>
      </c>
      <c r="R4279" s="363">
        <f t="shared" si="565"/>
        <v>0</v>
      </c>
      <c r="S4279" s="153">
        <f t="shared" si="559"/>
        <v>0</v>
      </c>
      <c r="T4279" s="364"/>
    </row>
    <row r="4280" ht="33.75" hidden="1" spans="1:20">
      <c r="A4280" s="158">
        <v>91186</v>
      </c>
      <c r="B4280" s="100" t="s">
        <v>252</v>
      </c>
      <c r="C4280" s="104" t="s">
        <v>4521</v>
      </c>
      <c r="D4280" s="94" t="s">
        <v>263</v>
      </c>
      <c r="E4280" s="95">
        <v>6.97</v>
      </c>
      <c r="F4280" s="96">
        <f t="shared" si="561"/>
        <v>8.55</v>
      </c>
      <c r="G4280" s="107">
        <f>ROUND(SUM('NOVO HORIZONTE'!G4280),2)</f>
        <v>0</v>
      </c>
      <c r="H4280" s="107">
        <f t="shared" si="566"/>
        <v>0</v>
      </c>
      <c r="I4280" s="143">
        <f t="shared" si="562"/>
        <v>0</v>
      </c>
      <c r="J4280" s="142"/>
      <c r="K4280" s="228"/>
      <c r="L4280" s="7" t="str">
        <f t="shared" si="563"/>
        <v/>
      </c>
      <c r="M4280" s="7" t="str">
        <f t="shared" si="564"/>
        <v/>
      </c>
      <c r="N4280" s="7" t="str">
        <f t="shared" si="560"/>
        <v/>
      </c>
      <c r="O4280" s="144"/>
      <c r="P4280" s="355">
        <v>0</v>
      </c>
      <c r="Q4280" s="362">
        <f>SUM('NOVO HORIZONTE'!I4280)</f>
        <v>0</v>
      </c>
      <c r="R4280" s="363">
        <f t="shared" si="565"/>
        <v>0</v>
      </c>
      <c r="S4280" s="153">
        <f t="shared" si="559"/>
        <v>0</v>
      </c>
      <c r="T4280" s="364"/>
    </row>
    <row r="4281" ht="22.5" hidden="1" spans="1:20">
      <c r="A4281" s="158">
        <v>91187</v>
      </c>
      <c r="B4281" s="100" t="s">
        <v>252</v>
      </c>
      <c r="C4281" s="104" t="s">
        <v>4522</v>
      </c>
      <c r="D4281" s="94" t="s">
        <v>263</v>
      </c>
      <c r="E4281" s="95">
        <v>8.07</v>
      </c>
      <c r="F4281" s="96">
        <f t="shared" si="561"/>
        <v>9.91</v>
      </c>
      <c r="G4281" s="107">
        <f>ROUND(SUM('NOVO HORIZONTE'!G4281),2)</f>
        <v>0</v>
      </c>
      <c r="H4281" s="107">
        <f t="shared" si="566"/>
        <v>0</v>
      </c>
      <c r="I4281" s="143">
        <f t="shared" si="562"/>
        <v>0</v>
      </c>
      <c r="J4281" s="142"/>
      <c r="K4281" s="228"/>
      <c r="L4281" s="7" t="str">
        <f t="shared" si="563"/>
        <v/>
      </c>
      <c r="M4281" s="7" t="str">
        <f t="shared" si="564"/>
        <v/>
      </c>
      <c r="N4281" s="7" t="str">
        <f t="shared" si="560"/>
        <v/>
      </c>
      <c r="O4281" s="144"/>
      <c r="P4281" s="355">
        <v>0</v>
      </c>
      <c r="Q4281" s="362">
        <f>SUM('NOVO HORIZONTE'!I4281)</f>
        <v>0</v>
      </c>
      <c r="R4281" s="363">
        <f t="shared" si="565"/>
        <v>0</v>
      </c>
      <c r="S4281" s="153">
        <f t="shared" si="559"/>
        <v>0</v>
      </c>
      <c r="T4281" s="364"/>
    </row>
    <row r="4282" ht="22.5" hidden="1" spans="1:20">
      <c r="A4282" s="158">
        <v>91176</v>
      </c>
      <c r="B4282" s="100" t="s">
        <v>252</v>
      </c>
      <c r="C4282" s="104" t="s">
        <v>4523</v>
      </c>
      <c r="D4282" s="94" t="s">
        <v>263</v>
      </c>
      <c r="E4282" s="95">
        <v>32.78</v>
      </c>
      <c r="F4282" s="96">
        <f t="shared" si="561"/>
        <v>40.23</v>
      </c>
      <c r="G4282" s="107">
        <f>ROUND(SUM('NOVO HORIZONTE'!G4282),2)</f>
        <v>0</v>
      </c>
      <c r="H4282" s="107">
        <f t="shared" si="566"/>
        <v>0</v>
      </c>
      <c r="I4282" s="143">
        <f t="shared" si="562"/>
        <v>0</v>
      </c>
      <c r="J4282" s="142"/>
      <c r="K4282" s="228"/>
      <c r="L4282" s="7" t="str">
        <f t="shared" si="563"/>
        <v/>
      </c>
      <c r="M4282" s="7" t="str">
        <f t="shared" si="564"/>
        <v/>
      </c>
      <c r="N4282" s="7" t="str">
        <f t="shared" si="560"/>
        <v/>
      </c>
      <c r="O4282" s="144"/>
      <c r="P4282" s="355">
        <v>0</v>
      </c>
      <c r="Q4282" s="362">
        <f>SUM('NOVO HORIZONTE'!I4282)</f>
        <v>0</v>
      </c>
      <c r="R4282" s="363">
        <f t="shared" si="565"/>
        <v>0</v>
      </c>
      <c r="S4282" s="153">
        <f t="shared" si="559"/>
        <v>0</v>
      </c>
      <c r="T4282" s="364"/>
    </row>
    <row r="4283" ht="22.5" hidden="1" spans="1:20">
      <c r="A4283" s="158">
        <v>91177</v>
      </c>
      <c r="B4283" s="100" t="s">
        <v>252</v>
      </c>
      <c r="C4283" s="104" t="s">
        <v>4524</v>
      </c>
      <c r="D4283" s="94" t="s">
        <v>263</v>
      </c>
      <c r="E4283" s="95">
        <v>15.99</v>
      </c>
      <c r="F4283" s="96">
        <f t="shared" si="561"/>
        <v>19.63</v>
      </c>
      <c r="G4283" s="107">
        <f>ROUND(SUM('NOVO HORIZONTE'!G4283),2)</f>
        <v>0</v>
      </c>
      <c r="H4283" s="107">
        <f t="shared" si="566"/>
        <v>0</v>
      </c>
      <c r="I4283" s="143">
        <f t="shared" si="562"/>
        <v>0</v>
      </c>
      <c r="J4283" s="142"/>
      <c r="K4283" s="228"/>
      <c r="L4283" s="7" t="str">
        <f t="shared" si="563"/>
        <v/>
      </c>
      <c r="M4283" s="7" t="str">
        <f t="shared" si="564"/>
        <v/>
      </c>
      <c r="N4283" s="7" t="str">
        <f t="shared" si="560"/>
        <v/>
      </c>
      <c r="O4283" s="144"/>
      <c r="P4283" s="355">
        <v>0</v>
      </c>
      <c r="Q4283" s="362">
        <f>SUM('NOVO HORIZONTE'!I4283)</f>
        <v>0</v>
      </c>
      <c r="R4283" s="363">
        <f t="shared" si="565"/>
        <v>0</v>
      </c>
      <c r="S4283" s="153">
        <f t="shared" si="559"/>
        <v>0</v>
      </c>
      <c r="T4283" s="364"/>
    </row>
    <row r="4284" ht="22.5" hidden="1" spans="1:20">
      <c r="A4284" s="158">
        <v>91178</v>
      </c>
      <c r="B4284" s="100" t="s">
        <v>252</v>
      </c>
      <c r="C4284" s="104" t="s">
        <v>4525</v>
      </c>
      <c r="D4284" s="94" t="s">
        <v>263</v>
      </c>
      <c r="E4284" s="95">
        <v>18.06</v>
      </c>
      <c r="F4284" s="96">
        <f t="shared" si="561"/>
        <v>22.17</v>
      </c>
      <c r="G4284" s="107">
        <f>ROUND(SUM('NOVO HORIZONTE'!G4284),2)</f>
        <v>0</v>
      </c>
      <c r="H4284" s="107">
        <f t="shared" si="566"/>
        <v>0</v>
      </c>
      <c r="I4284" s="143">
        <f t="shared" si="562"/>
        <v>0</v>
      </c>
      <c r="J4284" s="142"/>
      <c r="K4284" s="228"/>
      <c r="L4284" s="7" t="str">
        <f t="shared" si="563"/>
        <v/>
      </c>
      <c r="M4284" s="7" t="str">
        <f t="shared" si="564"/>
        <v/>
      </c>
      <c r="N4284" s="7" t="str">
        <f t="shared" si="560"/>
        <v/>
      </c>
      <c r="O4284" s="144"/>
      <c r="P4284" s="355">
        <v>0</v>
      </c>
      <c r="Q4284" s="362">
        <f>SUM('NOVO HORIZONTE'!I4284)</f>
        <v>0</v>
      </c>
      <c r="R4284" s="363">
        <f t="shared" si="565"/>
        <v>0</v>
      </c>
      <c r="S4284" s="153">
        <f t="shared" si="559"/>
        <v>0</v>
      </c>
      <c r="T4284" s="364"/>
    </row>
    <row r="4285" ht="22.5" hidden="1" spans="1:20">
      <c r="A4285" s="158">
        <v>91179</v>
      </c>
      <c r="B4285" s="100" t="s">
        <v>252</v>
      </c>
      <c r="C4285" s="104" t="s">
        <v>4526</v>
      </c>
      <c r="D4285" s="94" t="s">
        <v>263</v>
      </c>
      <c r="E4285" s="95">
        <v>8.44</v>
      </c>
      <c r="F4285" s="96">
        <f t="shared" si="561"/>
        <v>10.36</v>
      </c>
      <c r="G4285" s="107">
        <f>ROUND(SUM('NOVO HORIZONTE'!G4285),2)</f>
        <v>0</v>
      </c>
      <c r="H4285" s="107">
        <f t="shared" si="566"/>
        <v>0</v>
      </c>
      <c r="I4285" s="143">
        <f t="shared" si="562"/>
        <v>0</v>
      </c>
      <c r="J4285" s="142"/>
      <c r="K4285" s="228"/>
      <c r="L4285" s="7" t="str">
        <f t="shared" si="563"/>
        <v/>
      </c>
      <c r="M4285" s="7" t="str">
        <f t="shared" si="564"/>
        <v/>
      </c>
      <c r="N4285" s="7" t="str">
        <f t="shared" si="560"/>
        <v/>
      </c>
      <c r="O4285" s="144"/>
      <c r="P4285" s="355">
        <v>0</v>
      </c>
      <c r="Q4285" s="362">
        <f>SUM('NOVO HORIZONTE'!I4285)</f>
        <v>0</v>
      </c>
      <c r="R4285" s="363">
        <f t="shared" si="565"/>
        <v>0</v>
      </c>
      <c r="S4285" s="153">
        <f t="shared" si="559"/>
        <v>0</v>
      </c>
      <c r="T4285" s="364"/>
    </row>
    <row r="4286" ht="33.75" hidden="1" spans="1:20">
      <c r="A4286" s="158">
        <v>91180</v>
      </c>
      <c r="B4286" s="100" t="s">
        <v>252</v>
      </c>
      <c r="C4286" s="104" t="s">
        <v>4527</v>
      </c>
      <c r="D4286" s="94" t="s">
        <v>263</v>
      </c>
      <c r="E4286" s="95">
        <v>7.64</v>
      </c>
      <c r="F4286" s="96">
        <f t="shared" si="561"/>
        <v>9.38</v>
      </c>
      <c r="G4286" s="107">
        <f>ROUND(SUM('NOVO HORIZONTE'!G4286),2)</f>
        <v>0</v>
      </c>
      <c r="H4286" s="107">
        <f t="shared" si="566"/>
        <v>0</v>
      </c>
      <c r="I4286" s="143">
        <f t="shared" si="562"/>
        <v>0</v>
      </c>
      <c r="J4286" s="142"/>
      <c r="K4286" s="228"/>
      <c r="L4286" s="7" t="str">
        <f t="shared" si="563"/>
        <v/>
      </c>
      <c r="M4286" s="7" t="str">
        <f t="shared" si="564"/>
        <v/>
      </c>
      <c r="N4286" s="7" t="str">
        <f t="shared" si="560"/>
        <v/>
      </c>
      <c r="O4286" s="144"/>
      <c r="P4286" s="355">
        <v>0</v>
      </c>
      <c r="Q4286" s="362">
        <f>SUM('NOVO HORIZONTE'!I4286)</f>
        <v>0</v>
      </c>
      <c r="R4286" s="363">
        <f t="shared" si="565"/>
        <v>0</v>
      </c>
      <c r="S4286" s="153">
        <f t="shared" si="559"/>
        <v>0</v>
      </c>
      <c r="T4286" s="364"/>
    </row>
    <row r="4287" ht="22.5" hidden="1" spans="1:20">
      <c r="A4287" s="158">
        <v>91181</v>
      </c>
      <c r="B4287" s="100" t="s">
        <v>252</v>
      </c>
      <c r="C4287" s="104" t="s">
        <v>4528</v>
      </c>
      <c r="D4287" s="94" t="s">
        <v>263</v>
      </c>
      <c r="E4287" s="95">
        <v>8.66</v>
      </c>
      <c r="F4287" s="96">
        <f t="shared" si="561"/>
        <v>10.63</v>
      </c>
      <c r="G4287" s="107">
        <f>ROUND(SUM('NOVO HORIZONTE'!G4287),2)</f>
        <v>0</v>
      </c>
      <c r="H4287" s="107">
        <f t="shared" si="566"/>
        <v>0</v>
      </c>
      <c r="I4287" s="143">
        <f t="shared" si="562"/>
        <v>0</v>
      </c>
      <c r="J4287" s="142"/>
      <c r="K4287" s="228"/>
      <c r="L4287" s="7" t="str">
        <f t="shared" si="563"/>
        <v/>
      </c>
      <c r="M4287" s="7" t="str">
        <f t="shared" si="564"/>
        <v/>
      </c>
      <c r="N4287" s="7" t="str">
        <f t="shared" si="560"/>
        <v/>
      </c>
      <c r="O4287" s="144"/>
      <c r="P4287" s="355">
        <v>0</v>
      </c>
      <c r="Q4287" s="362">
        <f>SUM('NOVO HORIZONTE'!I4287)</f>
        <v>0</v>
      </c>
      <c r="R4287" s="363">
        <f t="shared" si="565"/>
        <v>0</v>
      </c>
      <c r="S4287" s="153">
        <f t="shared" si="559"/>
        <v>0</v>
      </c>
      <c r="T4287" s="364"/>
    </row>
    <row r="4288" ht="22.5" spans="1:20">
      <c r="A4288" s="158">
        <v>89957</v>
      </c>
      <c r="B4288" s="100" t="s">
        <v>252</v>
      </c>
      <c r="C4288" s="104" t="s">
        <v>4529</v>
      </c>
      <c r="D4288" s="94" t="s">
        <v>279</v>
      </c>
      <c r="E4288" s="95">
        <v>171.12</v>
      </c>
      <c r="F4288" s="96">
        <f t="shared" si="561"/>
        <v>210.03</v>
      </c>
      <c r="G4288" s="107">
        <f>ROUND(SUM('NOVO HORIZONTE'!G4288),2)</f>
        <v>1</v>
      </c>
      <c r="H4288" s="107">
        <f t="shared" si="566"/>
        <v>210.03</v>
      </c>
      <c r="I4288" s="143">
        <f t="shared" si="562"/>
        <v>210.03</v>
      </c>
      <c r="J4288" s="142"/>
      <c r="K4288" s="228"/>
      <c r="L4288" s="7" t="str">
        <f t="shared" si="563"/>
        <v>x</v>
      </c>
      <c r="M4288" s="7" t="str">
        <f t="shared" si="564"/>
        <v>x</v>
      </c>
      <c r="N4288" s="7" t="str">
        <f t="shared" si="560"/>
        <v>x</v>
      </c>
      <c r="O4288" s="144"/>
      <c r="P4288" s="355">
        <v>0</v>
      </c>
      <c r="Q4288" s="362">
        <f>SUM('NOVO HORIZONTE'!I4288)</f>
        <v>210.03</v>
      </c>
      <c r="R4288" s="363">
        <f t="shared" si="565"/>
        <v>0</v>
      </c>
      <c r="S4288" s="153">
        <f t="shared" si="559"/>
        <v>0</v>
      </c>
      <c r="T4288" s="364"/>
    </row>
    <row r="4289" ht="12.75" hidden="1" spans="1:20">
      <c r="A4289" s="154" t="s">
        <v>4530</v>
      </c>
      <c r="B4289" s="100"/>
      <c r="C4289" s="161" t="s">
        <v>4531</v>
      </c>
      <c r="D4289" s="94">
        <v>0</v>
      </c>
      <c r="E4289" s="95">
        <v>0</v>
      </c>
      <c r="F4289" s="96">
        <f t="shared" si="561"/>
        <v>0</v>
      </c>
      <c r="G4289" s="187">
        <f>ROUND(SUM('NOVO HORIZONTE'!G4289),2)</f>
        <v>0</v>
      </c>
      <c r="H4289" s="187">
        <f t="shared" si="566"/>
        <v>0</v>
      </c>
      <c r="I4289" s="188">
        <f t="shared" si="562"/>
        <v>0</v>
      </c>
      <c r="J4289" s="142"/>
      <c r="K4289" s="145" t="str">
        <f>IF(SUM(I4290:I4339)&gt;0,"xx","")</f>
        <v/>
      </c>
      <c r="L4289" s="7" t="str">
        <f t="shared" si="563"/>
        <v/>
      </c>
      <c r="M4289" s="7" t="str">
        <f t="shared" si="564"/>
        <v/>
      </c>
      <c r="N4289" s="7" t="str">
        <f t="shared" si="560"/>
        <v/>
      </c>
      <c r="O4289" s="144"/>
      <c r="P4289" s="375"/>
      <c r="Q4289" s="362">
        <f>SUM('NOVO HORIZONTE'!I4289)</f>
        <v>0</v>
      </c>
      <c r="R4289" s="363">
        <f t="shared" si="565"/>
        <v>0</v>
      </c>
      <c r="S4289" s="153">
        <f t="shared" si="559"/>
        <v>0</v>
      </c>
      <c r="T4289" s="364"/>
    </row>
    <row r="4290" ht="22.5" hidden="1" spans="1:20">
      <c r="A4290" s="158">
        <v>96635</v>
      </c>
      <c r="B4290" s="100" t="s">
        <v>252</v>
      </c>
      <c r="C4290" s="104" t="s">
        <v>4532</v>
      </c>
      <c r="D4290" s="94" t="s">
        <v>263</v>
      </c>
      <c r="E4290" s="95">
        <v>45.99</v>
      </c>
      <c r="F4290" s="96">
        <f t="shared" si="561"/>
        <v>56.45</v>
      </c>
      <c r="G4290" s="107">
        <f>ROUND(SUM('NOVO HORIZONTE'!G4290),2)</f>
        <v>0</v>
      </c>
      <c r="H4290" s="107">
        <f t="shared" si="566"/>
        <v>0</v>
      </c>
      <c r="I4290" s="143">
        <f t="shared" si="562"/>
        <v>0</v>
      </c>
      <c r="J4290" s="142"/>
      <c r="K4290" s="228"/>
      <c r="L4290" s="7" t="str">
        <f t="shared" si="563"/>
        <v/>
      </c>
      <c r="M4290" s="7" t="str">
        <f t="shared" si="564"/>
        <v/>
      </c>
      <c r="N4290" s="7" t="str">
        <f t="shared" si="560"/>
        <v/>
      </c>
      <c r="O4290" s="144"/>
      <c r="P4290" s="355">
        <v>0</v>
      </c>
      <c r="Q4290" s="362">
        <f>SUM('NOVO HORIZONTE'!I4290)</f>
        <v>0</v>
      </c>
      <c r="R4290" s="363">
        <f t="shared" si="565"/>
        <v>0</v>
      </c>
      <c r="S4290" s="153">
        <f t="shared" si="559"/>
        <v>0</v>
      </c>
      <c r="T4290" s="364"/>
    </row>
    <row r="4291" ht="22.5" hidden="1" spans="1:20">
      <c r="A4291" s="158">
        <v>96636</v>
      </c>
      <c r="B4291" s="100" t="s">
        <v>252</v>
      </c>
      <c r="C4291" s="104" t="s">
        <v>4533</v>
      </c>
      <c r="D4291" s="94" t="s">
        <v>263</v>
      </c>
      <c r="E4291" s="95">
        <v>48.69</v>
      </c>
      <c r="F4291" s="96">
        <f t="shared" si="561"/>
        <v>59.76</v>
      </c>
      <c r="G4291" s="107">
        <f>ROUND(SUM('NOVO HORIZONTE'!G4291),2)</f>
        <v>0</v>
      </c>
      <c r="H4291" s="107">
        <f t="shared" si="566"/>
        <v>0</v>
      </c>
      <c r="I4291" s="143">
        <f t="shared" si="562"/>
        <v>0</v>
      </c>
      <c r="J4291" s="142"/>
      <c r="K4291" s="228"/>
      <c r="L4291" s="7" t="str">
        <f t="shared" si="563"/>
        <v/>
      </c>
      <c r="M4291" s="7" t="str">
        <f t="shared" si="564"/>
        <v/>
      </c>
      <c r="N4291" s="7" t="str">
        <f t="shared" si="560"/>
        <v/>
      </c>
      <c r="O4291" s="144"/>
      <c r="P4291" s="355">
        <v>0</v>
      </c>
      <c r="Q4291" s="362">
        <f>SUM('NOVO HORIZONTE'!I4291)</f>
        <v>0</v>
      </c>
      <c r="R4291" s="363">
        <f t="shared" si="565"/>
        <v>0</v>
      </c>
      <c r="S4291" s="153">
        <f t="shared" si="559"/>
        <v>0</v>
      </c>
      <c r="T4291" s="364"/>
    </row>
    <row r="4292" ht="22.5" hidden="1" spans="1:20">
      <c r="A4292" s="158">
        <v>96644</v>
      </c>
      <c r="B4292" s="100" t="s">
        <v>252</v>
      </c>
      <c r="C4292" s="104" t="s">
        <v>4534</v>
      </c>
      <c r="D4292" s="94" t="s">
        <v>263</v>
      </c>
      <c r="E4292" s="95">
        <v>24.61</v>
      </c>
      <c r="F4292" s="96">
        <f t="shared" si="561"/>
        <v>30.21</v>
      </c>
      <c r="G4292" s="107">
        <f>ROUND(SUM('NOVO HORIZONTE'!G4292),2)</f>
        <v>0</v>
      </c>
      <c r="H4292" s="107">
        <f t="shared" si="566"/>
        <v>0</v>
      </c>
      <c r="I4292" s="143">
        <f t="shared" si="562"/>
        <v>0</v>
      </c>
      <c r="J4292" s="142"/>
      <c r="K4292" s="228"/>
      <c r="L4292" s="7" t="str">
        <f t="shared" si="563"/>
        <v/>
      </c>
      <c r="M4292" s="7" t="str">
        <f t="shared" si="564"/>
        <v/>
      </c>
      <c r="N4292" s="7" t="str">
        <f t="shared" si="560"/>
        <v/>
      </c>
      <c r="O4292" s="144"/>
      <c r="P4292" s="355">
        <v>0</v>
      </c>
      <c r="Q4292" s="362">
        <f>SUM('NOVO HORIZONTE'!I4292)</f>
        <v>0</v>
      </c>
      <c r="R4292" s="363">
        <f t="shared" si="565"/>
        <v>0</v>
      </c>
      <c r="S4292" s="153">
        <f t="shared" si="559"/>
        <v>0</v>
      </c>
      <c r="T4292" s="364"/>
    </row>
    <row r="4293" ht="22.5" hidden="1" spans="1:20">
      <c r="A4293" s="158">
        <v>96645</v>
      </c>
      <c r="B4293" s="100" t="s">
        <v>252</v>
      </c>
      <c r="C4293" s="104" t="s">
        <v>4535</v>
      </c>
      <c r="D4293" s="94" t="s">
        <v>263</v>
      </c>
      <c r="E4293" s="95">
        <v>21.9</v>
      </c>
      <c r="F4293" s="96">
        <f t="shared" si="561"/>
        <v>26.88</v>
      </c>
      <c r="G4293" s="107">
        <f>ROUND(SUM('NOVO HORIZONTE'!G4293),2)</f>
        <v>0</v>
      </c>
      <c r="H4293" s="107">
        <f t="shared" si="566"/>
        <v>0</v>
      </c>
      <c r="I4293" s="143">
        <f t="shared" si="562"/>
        <v>0</v>
      </c>
      <c r="J4293" s="142"/>
      <c r="K4293" s="228"/>
      <c r="L4293" s="7" t="str">
        <f t="shared" si="563"/>
        <v/>
      </c>
      <c r="M4293" s="7" t="str">
        <f t="shared" si="564"/>
        <v/>
      </c>
      <c r="N4293" s="7" t="str">
        <f t="shared" si="560"/>
        <v/>
      </c>
      <c r="O4293" s="144"/>
      <c r="P4293" s="355">
        <v>0</v>
      </c>
      <c r="Q4293" s="362">
        <f>SUM('NOVO HORIZONTE'!I4293)</f>
        <v>0</v>
      </c>
      <c r="R4293" s="363">
        <f t="shared" si="565"/>
        <v>0</v>
      </c>
      <c r="S4293" s="153">
        <f t="shared" si="559"/>
        <v>0</v>
      </c>
      <c r="T4293" s="364"/>
    </row>
    <row r="4294" ht="22.5" hidden="1" spans="1:20">
      <c r="A4294" s="158">
        <v>96646</v>
      </c>
      <c r="B4294" s="100" t="s">
        <v>252</v>
      </c>
      <c r="C4294" s="104" t="s">
        <v>4536</v>
      </c>
      <c r="D4294" s="94" t="s">
        <v>263</v>
      </c>
      <c r="E4294" s="95">
        <v>26.64</v>
      </c>
      <c r="F4294" s="96">
        <f t="shared" si="561"/>
        <v>32.7</v>
      </c>
      <c r="G4294" s="107">
        <f>ROUND(SUM('NOVO HORIZONTE'!G4294),2)</f>
        <v>0</v>
      </c>
      <c r="H4294" s="107">
        <f t="shared" si="566"/>
        <v>0</v>
      </c>
      <c r="I4294" s="143">
        <f t="shared" si="562"/>
        <v>0</v>
      </c>
      <c r="J4294" s="142"/>
      <c r="K4294" s="228"/>
      <c r="L4294" s="7" t="str">
        <f t="shared" si="563"/>
        <v/>
      </c>
      <c r="M4294" s="7" t="str">
        <f t="shared" si="564"/>
        <v/>
      </c>
      <c r="N4294" s="7" t="str">
        <f t="shared" si="560"/>
        <v/>
      </c>
      <c r="O4294" s="144"/>
      <c r="P4294" s="355">
        <v>0</v>
      </c>
      <c r="Q4294" s="362">
        <f>SUM('NOVO HORIZONTE'!I4294)</f>
        <v>0</v>
      </c>
      <c r="R4294" s="363">
        <f t="shared" si="565"/>
        <v>0</v>
      </c>
      <c r="S4294" s="153">
        <f t="shared" si="559"/>
        <v>0</v>
      </c>
      <c r="T4294" s="364"/>
    </row>
    <row r="4295" ht="22.5" hidden="1" spans="1:20">
      <c r="A4295" s="158">
        <v>96647</v>
      </c>
      <c r="B4295" s="100" t="s">
        <v>252</v>
      </c>
      <c r="C4295" s="104" t="s">
        <v>4537</v>
      </c>
      <c r="D4295" s="94" t="s">
        <v>263</v>
      </c>
      <c r="E4295" s="95">
        <v>26.69</v>
      </c>
      <c r="F4295" s="96">
        <f t="shared" si="561"/>
        <v>32.76</v>
      </c>
      <c r="G4295" s="107">
        <f>ROUND(SUM('NOVO HORIZONTE'!G4295),2)</f>
        <v>0</v>
      </c>
      <c r="H4295" s="107">
        <f t="shared" si="566"/>
        <v>0</v>
      </c>
      <c r="I4295" s="143">
        <f t="shared" si="562"/>
        <v>0</v>
      </c>
      <c r="J4295" s="142"/>
      <c r="K4295" s="228"/>
      <c r="L4295" s="7" t="str">
        <f t="shared" si="563"/>
        <v/>
      </c>
      <c r="M4295" s="7" t="str">
        <f t="shared" si="564"/>
        <v/>
      </c>
      <c r="N4295" s="7" t="str">
        <f t="shared" si="560"/>
        <v/>
      </c>
      <c r="O4295" s="144"/>
      <c r="P4295" s="355">
        <v>0</v>
      </c>
      <c r="Q4295" s="362">
        <f>SUM('NOVO HORIZONTE'!I4295)</f>
        <v>0</v>
      </c>
      <c r="R4295" s="363">
        <f t="shared" si="565"/>
        <v>0</v>
      </c>
      <c r="S4295" s="153">
        <f t="shared" si="559"/>
        <v>0</v>
      </c>
      <c r="T4295" s="364"/>
    </row>
    <row r="4296" ht="22.5" hidden="1" spans="1:20">
      <c r="A4296" s="158">
        <v>96648</v>
      </c>
      <c r="B4296" s="100" t="s">
        <v>252</v>
      </c>
      <c r="C4296" s="104" t="s">
        <v>4538</v>
      </c>
      <c r="D4296" s="94" t="s">
        <v>263</v>
      </c>
      <c r="E4296" s="95">
        <v>32.78</v>
      </c>
      <c r="F4296" s="96">
        <f t="shared" si="561"/>
        <v>40.23</v>
      </c>
      <c r="G4296" s="107">
        <f>ROUND(SUM('NOVO HORIZONTE'!G4296),2)</f>
        <v>0</v>
      </c>
      <c r="H4296" s="107">
        <f t="shared" si="566"/>
        <v>0</v>
      </c>
      <c r="I4296" s="143">
        <f t="shared" si="562"/>
        <v>0</v>
      </c>
      <c r="J4296" s="142"/>
      <c r="K4296" s="228"/>
      <c r="L4296" s="7" t="str">
        <f t="shared" si="563"/>
        <v/>
      </c>
      <c r="M4296" s="7" t="str">
        <f t="shared" si="564"/>
        <v/>
      </c>
      <c r="N4296" s="7" t="str">
        <f t="shared" si="560"/>
        <v/>
      </c>
      <c r="O4296" s="144"/>
      <c r="P4296" s="355">
        <v>0</v>
      </c>
      <c r="Q4296" s="362">
        <f>SUM('NOVO HORIZONTE'!I4296)</f>
        <v>0</v>
      </c>
      <c r="R4296" s="363">
        <f t="shared" si="565"/>
        <v>0</v>
      </c>
      <c r="S4296" s="153">
        <f t="shared" si="559"/>
        <v>0</v>
      </c>
      <c r="T4296" s="364"/>
    </row>
    <row r="4297" ht="22.5" hidden="1" spans="1:20">
      <c r="A4297" s="158">
        <v>96649</v>
      </c>
      <c r="B4297" s="100" t="s">
        <v>252</v>
      </c>
      <c r="C4297" s="104" t="s">
        <v>4539</v>
      </c>
      <c r="D4297" s="94" t="s">
        <v>263</v>
      </c>
      <c r="E4297" s="95">
        <v>43.16</v>
      </c>
      <c r="F4297" s="96">
        <f t="shared" si="561"/>
        <v>52.97</v>
      </c>
      <c r="G4297" s="107">
        <f>ROUND(SUM('NOVO HORIZONTE'!G4297),2)</f>
        <v>0</v>
      </c>
      <c r="H4297" s="107">
        <f t="shared" si="566"/>
        <v>0</v>
      </c>
      <c r="I4297" s="143">
        <f t="shared" si="562"/>
        <v>0</v>
      </c>
      <c r="J4297" s="142"/>
      <c r="K4297" s="228"/>
      <c r="L4297" s="7" t="str">
        <f t="shared" si="563"/>
        <v/>
      </c>
      <c r="M4297" s="7" t="str">
        <f t="shared" si="564"/>
        <v/>
      </c>
      <c r="N4297" s="7" t="str">
        <f t="shared" si="560"/>
        <v/>
      </c>
      <c r="O4297" s="144"/>
      <c r="P4297" s="355">
        <v>0</v>
      </c>
      <c r="Q4297" s="362">
        <f>SUM('NOVO HORIZONTE'!I4297)</f>
        <v>0</v>
      </c>
      <c r="R4297" s="363">
        <f t="shared" si="565"/>
        <v>0</v>
      </c>
      <c r="S4297" s="153">
        <f t="shared" si="559"/>
        <v>0</v>
      </c>
      <c r="T4297" s="364"/>
    </row>
    <row r="4298" ht="22.5" hidden="1" spans="1:20">
      <c r="A4298" s="158">
        <v>96668</v>
      </c>
      <c r="B4298" s="100" t="s">
        <v>252</v>
      </c>
      <c r="C4298" s="104" t="s">
        <v>4540</v>
      </c>
      <c r="D4298" s="94" t="s">
        <v>263</v>
      </c>
      <c r="E4298" s="95">
        <v>18.93</v>
      </c>
      <c r="F4298" s="96">
        <f t="shared" si="561"/>
        <v>23.23</v>
      </c>
      <c r="G4298" s="107">
        <f>ROUND(SUM('NOVO HORIZONTE'!G4298),2)</f>
        <v>0</v>
      </c>
      <c r="H4298" s="107">
        <f t="shared" si="566"/>
        <v>0</v>
      </c>
      <c r="I4298" s="143">
        <f t="shared" si="562"/>
        <v>0</v>
      </c>
      <c r="J4298" s="142"/>
      <c r="K4298" s="228"/>
      <c r="L4298" s="7" t="str">
        <f t="shared" si="563"/>
        <v/>
      </c>
      <c r="M4298" s="7" t="str">
        <f t="shared" si="564"/>
        <v/>
      </c>
      <c r="N4298" s="7" t="str">
        <f t="shared" si="560"/>
        <v/>
      </c>
      <c r="O4298" s="144"/>
      <c r="P4298" s="355">
        <v>0</v>
      </c>
      <c r="Q4298" s="362">
        <f>SUM('NOVO HORIZONTE'!I4298)</f>
        <v>0</v>
      </c>
      <c r="R4298" s="363">
        <f t="shared" si="565"/>
        <v>0</v>
      </c>
      <c r="S4298" s="153">
        <f t="shared" si="559"/>
        <v>0</v>
      </c>
      <c r="T4298" s="364"/>
    </row>
    <row r="4299" ht="22.5" hidden="1" spans="1:20">
      <c r="A4299" s="158">
        <v>96669</v>
      </c>
      <c r="B4299" s="100" t="s">
        <v>252</v>
      </c>
      <c r="C4299" s="104" t="s">
        <v>4541</v>
      </c>
      <c r="D4299" s="94" t="s">
        <v>263</v>
      </c>
      <c r="E4299" s="95">
        <v>18.86</v>
      </c>
      <c r="F4299" s="96">
        <f t="shared" si="561"/>
        <v>23.15</v>
      </c>
      <c r="G4299" s="107">
        <f>ROUND(SUM('NOVO HORIZONTE'!G4299),2)</f>
        <v>0</v>
      </c>
      <c r="H4299" s="107">
        <f t="shared" si="566"/>
        <v>0</v>
      </c>
      <c r="I4299" s="143">
        <f t="shared" si="562"/>
        <v>0</v>
      </c>
      <c r="J4299" s="142"/>
      <c r="K4299" s="228"/>
      <c r="L4299" s="7" t="str">
        <f t="shared" si="563"/>
        <v/>
      </c>
      <c r="M4299" s="7" t="str">
        <f t="shared" si="564"/>
        <v/>
      </c>
      <c r="N4299" s="7" t="str">
        <f t="shared" si="560"/>
        <v/>
      </c>
      <c r="O4299" s="144"/>
      <c r="P4299" s="355">
        <v>0</v>
      </c>
      <c r="Q4299" s="362">
        <f>SUM('NOVO HORIZONTE'!I4299)</f>
        <v>0</v>
      </c>
      <c r="R4299" s="363">
        <f t="shared" si="565"/>
        <v>0</v>
      </c>
      <c r="S4299" s="153">
        <f t="shared" si="559"/>
        <v>0</v>
      </c>
      <c r="T4299" s="364"/>
    </row>
    <row r="4300" ht="22.5" hidden="1" spans="1:20">
      <c r="A4300" s="158">
        <v>96670</v>
      </c>
      <c r="B4300" s="100" t="s">
        <v>252</v>
      </c>
      <c r="C4300" s="104" t="s">
        <v>4542</v>
      </c>
      <c r="D4300" s="94" t="s">
        <v>263</v>
      </c>
      <c r="E4300" s="95">
        <v>24.45</v>
      </c>
      <c r="F4300" s="96">
        <f t="shared" si="561"/>
        <v>30.01</v>
      </c>
      <c r="G4300" s="107">
        <f>ROUND(SUM('NOVO HORIZONTE'!G4300),2)</f>
        <v>0</v>
      </c>
      <c r="H4300" s="107">
        <f t="shared" si="566"/>
        <v>0</v>
      </c>
      <c r="I4300" s="143">
        <f t="shared" si="562"/>
        <v>0</v>
      </c>
      <c r="J4300" s="142"/>
      <c r="K4300" s="228"/>
      <c r="L4300" s="7" t="str">
        <f t="shared" si="563"/>
        <v/>
      </c>
      <c r="M4300" s="7" t="str">
        <f t="shared" si="564"/>
        <v/>
      </c>
      <c r="N4300" s="7" t="str">
        <f t="shared" si="560"/>
        <v/>
      </c>
      <c r="O4300" s="144"/>
      <c r="P4300" s="355">
        <v>0</v>
      </c>
      <c r="Q4300" s="362">
        <f>SUM('NOVO HORIZONTE'!I4300)</f>
        <v>0</v>
      </c>
      <c r="R4300" s="363">
        <f t="shared" si="565"/>
        <v>0</v>
      </c>
      <c r="S4300" s="153">
        <f t="shared" si="559"/>
        <v>0</v>
      </c>
      <c r="T4300" s="364"/>
    </row>
    <row r="4301" ht="22.5" hidden="1" spans="1:20">
      <c r="A4301" s="158">
        <v>96671</v>
      </c>
      <c r="B4301" s="100" t="s">
        <v>252</v>
      </c>
      <c r="C4301" s="104" t="s">
        <v>4543</v>
      </c>
      <c r="D4301" s="94" t="s">
        <v>263</v>
      </c>
      <c r="E4301" s="95">
        <v>36.83</v>
      </c>
      <c r="F4301" s="96">
        <f t="shared" si="561"/>
        <v>45.21</v>
      </c>
      <c r="G4301" s="107">
        <f>ROUND(SUM('NOVO HORIZONTE'!G4301),2)</f>
        <v>0</v>
      </c>
      <c r="H4301" s="107">
        <f t="shared" si="566"/>
        <v>0</v>
      </c>
      <c r="I4301" s="143">
        <f t="shared" si="562"/>
        <v>0</v>
      </c>
      <c r="J4301" s="142"/>
      <c r="K4301" s="228"/>
      <c r="L4301" s="7" t="str">
        <f t="shared" si="563"/>
        <v/>
      </c>
      <c r="M4301" s="7" t="str">
        <f t="shared" si="564"/>
        <v/>
      </c>
      <c r="N4301" s="7" t="str">
        <f t="shared" si="560"/>
        <v/>
      </c>
      <c r="O4301" s="144"/>
      <c r="P4301" s="355">
        <v>0</v>
      </c>
      <c r="Q4301" s="362">
        <f>SUM('NOVO HORIZONTE'!I4301)</f>
        <v>0</v>
      </c>
      <c r="R4301" s="363">
        <f t="shared" si="565"/>
        <v>0</v>
      </c>
      <c r="S4301" s="153">
        <f t="shared" si="559"/>
        <v>0</v>
      </c>
      <c r="T4301" s="364"/>
    </row>
    <row r="4302" ht="22.5" hidden="1" spans="1:20">
      <c r="A4302" s="158">
        <v>96672</v>
      </c>
      <c r="B4302" s="100" t="s">
        <v>252</v>
      </c>
      <c r="C4302" s="104" t="s">
        <v>4544</v>
      </c>
      <c r="D4302" s="94" t="s">
        <v>263</v>
      </c>
      <c r="E4302" s="95">
        <v>55.85</v>
      </c>
      <c r="F4302" s="96">
        <f t="shared" si="561"/>
        <v>68.55</v>
      </c>
      <c r="G4302" s="107">
        <f>ROUND(SUM('NOVO HORIZONTE'!G4302),2)</f>
        <v>0</v>
      </c>
      <c r="H4302" s="107">
        <f t="shared" si="566"/>
        <v>0</v>
      </c>
      <c r="I4302" s="143">
        <f t="shared" si="562"/>
        <v>0</v>
      </c>
      <c r="J4302" s="142"/>
      <c r="K4302" s="228"/>
      <c r="L4302" s="7" t="str">
        <f t="shared" si="563"/>
        <v/>
      </c>
      <c r="M4302" s="7" t="str">
        <f t="shared" si="564"/>
        <v/>
      </c>
      <c r="N4302" s="7" t="str">
        <f t="shared" si="560"/>
        <v/>
      </c>
      <c r="O4302" s="144"/>
      <c r="P4302" s="355">
        <v>0</v>
      </c>
      <c r="Q4302" s="362">
        <f>SUM('NOVO HORIZONTE'!I4302)</f>
        <v>0</v>
      </c>
      <c r="R4302" s="363">
        <f t="shared" si="565"/>
        <v>0</v>
      </c>
      <c r="S4302" s="153">
        <f t="shared" si="559"/>
        <v>0</v>
      </c>
      <c r="T4302" s="364"/>
    </row>
    <row r="4303" ht="22.5" hidden="1" spans="1:20">
      <c r="A4303" s="158">
        <v>96673</v>
      </c>
      <c r="B4303" s="100" t="s">
        <v>252</v>
      </c>
      <c r="C4303" s="104" t="s">
        <v>4545</v>
      </c>
      <c r="D4303" s="94" t="s">
        <v>263</v>
      </c>
      <c r="E4303" s="95">
        <v>70.33</v>
      </c>
      <c r="F4303" s="96">
        <f t="shared" si="561"/>
        <v>86.32</v>
      </c>
      <c r="G4303" s="107">
        <f>ROUND(SUM('NOVO HORIZONTE'!G4303),2)</f>
        <v>0</v>
      </c>
      <c r="H4303" s="107">
        <f t="shared" si="566"/>
        <v>0</v>
      </c>
      <c r="I4303" s="143">
        <f t="shared" si="562"/>
        <v>0</v>
      </c>
      <c r="J4303" s="142"/>
      <c r="K4303" s="228"/>
      <c r="L4303" s="7" t="str">
        <f t="shared" si="563"/>
        <v/>
      </c>
      <c r="M4303" s="7" t="str">
        <f t="shared" si="564"/>
        <v/>
      </c>
      <c r="N4303" s="7" t="str">
        <f t="shared" si="560"/>
        <v/>
      </c>
      <c r="O4303" s="144"/>
      <c r="P4303" s="355">
        <v>0</v>
      </c>
      <c r="Q4303" s="362">
        <f>SUM('NOVO HORIZONTE'!I4303)</f>
        <v>0</v>
      </c>
      <c r="R4303" s="363">
        <f t="shared" si="565"/>
        <v>0</v>
      </c>
      <c r="S4303" s="153">
        <f t="shared" si="559"/>
        <v>0</v>
      </c>
      <c r="T4303" s="364"/>
    </row>
    <row r="4304" ht="22.5" hidden="1" spans="1:20">
      <c r="A4304" s="158">
        <v>96674</v>
      </c>
      <c r="B4304" s="100" t="s">
        <v>252</v>
      </c>
      <c r="C4304" s="104" t="s">
        <v>4546</v>
      </c>
      <c r="D4304" s="94" t="s">
        <v>263</v>
      </c>
      <c r="E4304" s="95">
        <v>113.18</v>
      </c>
      <c r="F4304" s="96">
        <f t="shared" si="561"/>
        <v>138.92</v>
      </c>
      <c r="G4304" s="107">
        <f>ROUND(SUM('NOVO HORIZONTE'!G4304),2)</f>
        <v>0</v>
      </c>
      <c r="H4304" s="107">
        <f t="shared" si="566"/>
        <v>0</v>
      </c>
      <c r="I4304" s="143">
        <f t="shared" si="562"/>
        <v>0</v>
      </c>
      <c r="J4304" s="142"/>
      <c r="K4304" s="228"/>
      <c r="L4304" s="7" t="str">
        <f t="shared" si="563"/>
        <v/>
      </c>
      <c r="M4304" s="7" t="str">
        <f t="shared" si="564"/>
        <v/>
      </c>
      <c r="N4304" s="7" t="str">
        <f t="shared" si="560"/>
        <v/>
      </c>
      <c r="O4304" s="144"/>
      <c r="P4304" s="355">
        <v>0</v>
      </c>
      <c r="Q4304" s="362">
        <f>SUM('NOVO HORIZONTE'!I4304)</f>
        <v>0</v>
      </c>
      <c r="R4304" s="363">
        <f t="shared" si="565"/>
        <v>0</v>
      </c>
      <c r="S4304" s="153">
        <f t="shared" si="559"/>
        <v>0</v>
      </c>
      <c r="T4304" s="364"/>
    </row>
    <row r="4305" ht="22.5" hidden="1" spans="1:20">
      <c r="A4305" s="158">
        <v>96675</v>
      </c>
      <c r="B4305" s="100" t="s">
        <v>252</v>
      </c>
      <c r="C4305" s="104" t="s">
        <v>4547</v>
      </c>
      <c r="D4305" s="94" t="s">
        <v>263</v>
      </c>
      <c r="E4305" s="95">
        <v>164.2</v>
      </c>
      <c r="F4305" s="96">
        <f t="shared" si="561"/>
        <v>201.54</v>
      </c>
      <c r="G4305" s="107">
        <f>ROUND(SUM('NOVO HORIZONTE'!G4305),2)</f>
        <v>0</v>
      </c>
      <c r="H4305" s="107">
        <f t="shared" si="566"/>
        <v>0</v>
      </c>
      <c r="I4305" s="143">
        <f t="shared" si="562"/>
        <v>0</v>
      </c>
      <c r="J4305" s="142"/>
      <c r="K4305" s="228"/>
      <c r="L4305" s="7" t="str">
        <f t="shared" si="563"/>
        <v/>
      </c>
      <c r="M4305" s="7" t="str">
        <f t="shared" si="564"/>
        <v/>
      </c>
      <c r="N4305" s="7" t="str">
        <f t="shared" si="560"/>
        <v/>
      </c>
      <c r="O4305" s="144"/>
      <c r="P4305" s="355">
        <v>0</v>
      </c>
      <c r="Q4305" s="362">
        <f>SUM('NOVO HORIZONTE'!I4305)</f>
        <v>0</v>
      </c>
      <c r="R4305" s="363">
        <f t="shared" si="565"/>
        <v>0</v>
      </c>
      <c r="S4305" s="153">
        <f t="shared" si="559"/>
        <v>0</v>
      </c>
      <c r="T4305" s="364"/>
    </row>
    <row r="4306" ht="22.5" hidden="1" spans="1:20">
      <c r="A4306" s="158">
        <v>96676</v>
      </c>
      <c r="B4306" s="100" t="s">
        <v>252</v>
      </c>
      <c r="C4306" s="104" t="s">
        <v>4548</v>
      </c>
      <c r="D4306" s="94" t="s">
        <v>263</v>
      </c>
      <c r="E4306" s="95">
        <v>24.08</v>
      </c>
      <c r="F4306" s="96">
        <f t="shared" si="561"/>
        <v>29.56</v>
      </c>
      <c r="G4306" s="107">
        <f>ROUND(SUM('NOVO HORIZONTE'!G4306),2)</f>
        <v>0</v>
      </c>
      <c r="H4306" s="107">
        <f t="shared" si="566"/>
        <v>0</v>
      </c>
      <c r="I4306" s="143">
        <f t="shared" si="562"/>
        <v>0</v>
      </c>
      <c r="J4306" s="142"/>
      <c r="K4306" s="228"/>
      <c r="L4306" s="7" t="str">
        <f t="shared" si="563"/>
        <v/>
      </c>
      <c r="M4306" s="7" t="str">
        <f t="shared" si="564"/>
        <v/>
      </c>
      <c r="N4306" s="7" t="str">
        <f t="shared" si="560"/>
        <v/>
      </c>
      <c r="O4306" s="144"/>
      <c r="P4306" s="355">
        <v>0</v>
      </c>
      <c r="Q4306" s="362">
        <f>SUM('NOVO HORIZONTE'!I4306)</f>
        <v>0</v>
      </c>
      <c r="R4306" s="363">
        <f t="shared" si="565"/>
        <v>0</v>
      </c>
      <c r="S4306" s="153">
        <f t="shared" si="559"/>
        <v>0</v>
      </c>
      <c r="T4306" s="364"/>
    </row>
    <row r="4307" ht="22.5" hidden="1" spans="1:20">
      <c r="A4307" s="158">
        <v>96677</v>
      </c>
      <c r="B4307" s="100" t="s">
        <v>252</v>
      </c>
      <c r="C4307" s="104" t="s">
        <v>4549</v>
      </c>
      <c r="D4307" s="94" t="s">
        <v>263</v>
      </c>
      <c r="E4307" s="95">
        <v>31.32</v>
      </c>
      <c r="F4307" s="96">
        <f t="shared" si="561"/>
        <v>38.44</v>
      </c>
      <c r="G4307" s="107">
        <f>ROUND(SUM('NOVO HORIZONTE'!G4307),2)</f>
        <v>0</v>
      </c>
      <c r="H4307" s="107">
        <f t="shared" si="566"/>
        <v>0</v>
      </c>
      <c r="I4307" s="143">
        <f t="shared" si="562"/>
        <v>0</v>
      </c>
      <c r="J4307" s="142"/>
      <c r="K4307" s="228"/>
      <c r="L4307" s="7" t="str">
        <f t="shared" si="563"/>
        <v/>
      </c>
      <c r="M4307" s="7" t="str">
        <f t="shared" si="564"/>
        <v/>
      </c>
      <c r="N4307" s="7" t="str">
        <f t="shared" si="560"/>
        <v/>
      </c>
      <c r="O4307" s="144"/>
      <c r="P4307" s="355">
        <v>0</v>
      </c>
      <c r="Q4307" s="362">
        <f>SUM('NOVO HORIZONTE'!I4307)</f>
        <v>0</v>
      </c>
      <c r="R4307" s="363">
        <f t="shared" si="565"/>
        <v>0</v>
      </c>
      <c r="S4307" s="153">
        <f t="shared" si="559"/>
        <v>0</v>
      </c>
      <c r="T4307" s="364"/>
    </row>
    <row r="4308" ht="22.5" hidden="1" spans="1:20">
      <c r="A4308" s="158">
        <v>96678</v>
      </c>
      <c r="B4308" s="100" t="s">
        <v>252</v>
      </c>
      <c r="C4308" s="104" t="s">
        <v>4550</v>
      </c>
      <c r="D4308" s="94" t="s">
        <v>263</v>
      </c>
      <c r="E4308" s="95">
        <v>42.99</v>
      </c>
      <c r="F4308" s="96">
        <f t="shared" si="561"/>
        <v>52.77</v>
      </c>
      <c r="G4308" s="107">
        <f>ROUND(SUM('NOVO HORIZONTE'!G4308),2)</f>
        <v>0</v>
      </c>
      <c r="H4308" s="107">
        <f t="shared" si="566"/>
        <v>0</v>
      </c>
      <c r="I4308" s="143">
        <f t="shared" si="562"/>
        <v>0</v>
      </c>
      <c r="J4308" s="142"/>
      <c r="K4308" s="228"/>
      <c r="L4308" s="7" t="str">
        <f t="shared" si="563"/>
        <v/>
      </c>
      <c r="M4308" s="7" t="str">
        <f t="shared" si="564"/>
        <v/>
      </c>
      <c r="N4308" s="7" t="str">
        <f t="shared" si="560"/>
        <v/>
      </c>
      <c r="O4308" s="144"/>
      <c r="P4308" s="355">
        <v>0</v>
      </c>
      <c r="Q4308" s="362">
        <f>SUM('NOVO HORIZONTE'!I4308)</f>
        <v>0</v>
      </c>
      <c r="R4308" s="363">
        <f t="shared" si="565"/>
        <v>0</v>
      </c>
      <c r="S4308" s="153">
        <f t="shared" si="559"/>
        <v>0</v>
      </c>
      <c r="T4308" s="364"/>
    </row>
    <row r="4309" ht="22.5" hidden="1" spans="1:20">
      <c r="A4309" s="158">
        <v>96679</v>
      </c>
      <c r="B4309" s="100" t="s">
        <v>252</v>
      </c>
      <c r="C4309" s="104" t="s">
        <v>4551</v>
      </c>
      <c r="D4309" s="94" t="s">
        <v>263</v>
      </c>
      <c r="E4309" s="95">
        <v>63.83</v>
      </c>
      <c r="F4309" s="96">
        <f t="shared" si="561"/>
        <v>78.34</v>
      </c>
      <c r="G4309" s="107">
        <f>ROUND(SUM('NOVO HORIZONTE'!G4309),2)</f>
        <v>0</v>
      </c>
      <c r="H4309" s="107">
        <f t="shared" si="566"/>
        <v>0</v>
      </c>
      <c r="I4309" s="143">
        <f t="shared" si="562"/>
        <v>0</v>
      </c>
      <c r="J4309" s="142"/>
      <c r="K4309" s="228"/>
      <c r="L4309" s="7" t="str">
        <f t="shared" si="563"/>
        <v/>
      </c>
      <c r="M4309" s="7" t="str">
        <f t="shared" si="564"/>
        <v/>
      </c>
      <c r="N4309" s="7" t="str">
        <f t="shared" si="560"/>
        <v/>
      </c>
      <c r="O4309" s="144"/>
      <c r="P4309" s="355">
        <v>0</v>
      </c>
      <c r="Q4309" s="362">
        <f>SUM('NOVO HORIZONTE'!I4309)</f>
        <v>0</v>
      </c>
      <c r="R4309" s="363">
        <f t="shared" si="565"/>
        <v>0</v>
      </c>
      <c r="S4309" s="153">
        <f t="shared" si="559"/>
        <v>0</v>
      </c>
      <c r="T4309" s="364"/>
    </row>
    <row r="4310" ht="22.5" hidden="1" spans="1:20">
      <c r="A4310" s="158">
        <v>96680</v>
      </c>
      <c r="B4310" s="100" t="s">
        <v>252</v>
      </c>
      <c r="C4310" s="104" t="s">
        <v>4552</v>
      </c>
      <c r="D4310" s="94" t="s">
        <v>263</v>
      </c>
      <c r="E4310" s="95">
        <v>105.1</v>
      </c>
      <c r="F4310" s="96">
        <f t="shared" si="561"/>
        <v>129</v>
      </c>
      <c r="G4310" s="107">
        <f>ROUND(SUM('NOVO HORIZONTE'!G4310),2)</f>
        <v>0</v>
      </c>
      <c r="H4310" s="107">
        <f t="shared" si="566"/>
        <v>0</v>
      </c>
      <c r="I4310" s="143">
        <f t="shared" si="562"/>
        <v>0</v>
      </c>
      <c r="J4310" s="142"/>
      <c r="K4310" s="228"/>
      <c r="L4310" s="7" t="str">
        <f t="shared" si="563"/>
        <v/>
      </c>
      <c r="M4310" s="7" t="str">
        <f t="shared" si="564"/>
        <v/>
      </c>
      <c r="N4310" s="7" t="str">
        <f t="shared" si="560"/>
        <v/>
      </c>
      <c r="O4310" s="144"/>
      <c r="P4310" s="355">
        <v>0</v>
      </c>
      <c r="Q4310" s="362">
        <f>SUM('NOVO HORIZONTE'!I4310)</f>
        <v>0</v>
      </c>
      <c r="R4310" s="363">
        <f t="shared" si="565"/>
        <v>0</v>
      </c>
      <c r="S4310" s="153">
        <f t="shared" si="559"/>
        <v>0</v>
      </c>
      <c r="T4310" s="364"/>
    </row>
    <row r="4311" ht="22.5" hidden="1" spans="1:20">
      <c r="A4311" s="158">
        <v>96681</v>
      </c>
      <c r="B4311" s="100" t="s">
        <v>252</v>
      </c>
      <c r="C4311" s="104" t="s">
        <v>4553</v>
      </c>
      <c r="D4311" s="94" t="s">
        <v>263</v>
      </c>
      <c r="E4311" s="95">
        <v>141.14</v>
      </c>
      <c r="F4311" s="96">
        <f t="shared" si="561"/>
        <v>173.24</v>
      </c>
      <c r="G4311" s="107">
        <f>ROUND(SUM('NOVO HORIZONTE'!G4311),2)</f>
        <v>0</v>
      </c>
      <c r="H4311" s="107">
        <f t="shared" si="566"/>
        <v>0</v>
      </c>
      <c r="I4311" s="143">
        <f t="shared" si="562"/>
        <v>0</v>
      </c>
      <c r="J4311" s="142"/>
      <c r="K4311" s="228"/>
      <c r="L4311" s="7" t="str">
        <f t="shared" si="563"/>
        <v/>
      </c>
      <c r="M4311" s="7" t="str">
        <f t="shared" si="564"/>
        <v/>
      </c>
      <c r="N4311" s="7" t="str">
        <f t="shared" si="560"/>
        <v/>
      </c>
      <c r="O4311" s="144"/>
      <c r="P4311" s="355">
        <v>0</v>
      </c>
      <c r="Q4311" s="362">
        <f>SUM('NOVO HORIZONTE'!I4311)</f>
        <v>0</v>
      </c>
      <c r="R4311" s="363">
        <f t="shared" si="565"/>
        <v>0</v>
      </c>
      <c r="S4311" s="153">
        <f t="shared" si="559"/>
        <v>0</v>
      </c>
      <c r="T4311" s="364"/>
    </row>
    <row r="4312" ht="22.5" hidden="1" spans="1:20">
      <c r="A4312" s="158">
        <v>96682</v>
      </c>
      <c r="B4312" s="100" t="s">
        <v>252</v>
      </c>
      <c r="C4312" s="104" t="s">
        <v>4554</v>
      </c>
      <c r="D4312" s="94" t="s">
        <v>263</v>
      </c>
      <c r="E4312" s="95">
        <v>232.11</v>
      </c>
      <c r="F4312" s="96">
        <f t="shared" si="561"/>
        <v>284.89</v>
      </c>
      <c r="G4312" s="107">
        <f>ROUND(SUM('NOVO HORIZONTE'!G4312),2)</f>
        <v>0</v>
      </c>
      <c r="H4312" s="107">
        <f t="shared" si="566"/>
        <v>0</v>
      </c>
      <c r="I4312" s="143">
        <f t="shared" si="562"/>
        <v>0</v>
      </c>
      <c r="J4312" s="142"/>
      <c r="K4312" s="228"/>
      <c r="L4312" s="7" t="str">
        <f t="shared" si="563"/>
        <v/>
      </c>
      <c r="M4312" s="7" t="str">
        <f t="shared" si="564"/>
        <v/>
      </c>
      <c r="N4312" s="7" t="str">
        <f t="shared" si="560"/>
        <v/>
      </c>
      <c r="O4312" s="144"/>
      <c r="P4312" s="355">
        <v>0</v>
      </c>
      <c r="Q4312" s="362">
        <f>SUM('NOVO HORIZONTE'!I4312)</f>
        <v>0</v>
      </c>
      <c r="R4312" s="363">
        <f t="shared" si="565"/>
        <v>0</v>
      </c>
      <c r="S4312" s="153">
        <f t="shared" si="559"/>
        <v>0</v>
      </c>
      <c r="T4312" s="364"/>
    </row>
    <row r="4313" ht="22.5" hidden="1" spans="1:20">
      <c r="A4313" s="158">
        <v>96683</v>
      </c>
      <c r="B4313" s="100" t="s">
        <v>252</v>
      </c>
      <c r="C4313" s="104" t="s">
        <v>4555</v>
      </c>
      <c r="D4313" s="94" t="s">
        <v>263</v>
      </c>
      <c r="E4313" s="95">
        <v>318.27</v>
      </c>
      <c r="F4313" s="96">
        <f t="shared" si="561"/>
        <v>390.64</v>
      </c>
      <c r="G4313" s="107">
        <f>ROUND(SUM('NOVO HORIZONTE'!G4313),2)</f>
        <v>0</v>
      </c>
      <c r="H4313" s="107">
        <f t="shared" si="566"/>
        <v>0</v>
      </c>
      <c r="I4313" s="143">
        <f t="shared" si="562"/>
        <v>0</v>
      </c>
      <c r="J4313" s="142"/>
      <c r="K4313" s="228"/>
      <c r="L4313" s="7" t="str">
        <f t="shared" si="563"/>
        <v/>
      </c>
      <c r="M4313" s="7" t="str">
        <f t="shared" si="564"/>
        <v/>
      </c>
      <c r="N4313" s="7" t="str">
        <f t="shared" si="560"/>
        <v/>
      </c>
      <c r="O4313" s="144"/>
      <c r="P4313" s="355">
        <v>0</v>
      </c>
      <c r="Q4313" s="362">
        <f>SUM('NOVO HORIZONTE'!I4313)</f>
        <v>0</v>
      </c>
      <c r="R4313" s="363">
        <f t="shared" si="565"/>
        <v>0</v>
      </c>
      <c r="S4313" s="153">
        <f t="shared" ref="S4313:S4376" si="567">IF(R4313=0,0,IF(R4313&gt;0,"c","b"))</f>
        <v>0</v>
      </c>
      <c r="T4313" s="364"/>
    </row>
    <row r="4314" ht="22.5" hidden="1" spans="1:20">
      <c r="A4314" s="158">
        <v>96718</v>
      </c>
      <c r="B4314" s="100" t="s">
        <v>252</v>
      </c>
      <c r="C4314" s="104" t="s">
        <v>4556</v>
      </c>
      <c r="D4314" s="94" t="s">
        <v>263</v>
      </c>
      <c r="E4314" s="95">
        <v>10.83</v>
      </c>
      <c r="F4314" s="96">
        <f t="shared" si="561"/>
        <v>13.29</v>
      </c>
      <c r="G4314" s="107">
        <f>ROUND(SUM('NOVO HORIZONTE'!G4314),2)</f>
        <v>0</v>
      </c>
      <c r="H4314" s="107">
        <f t="shared" si="566"/>
        <v>0</v>
      </c>
      <c r="I4314" s="143">
        <f t="shared" si="562"/>
        <v>0</v>
      </c>
      <c r="J4314" s="142"/>
      <c r="K4314" s="228"/>
      <c r="L4314" s="7" t="str">
        <f t="shared" si="563"/>
        <v/>
      </c>
      <c r="M4314" s="7" t="str">
        <f t="shared" si="564"/>
        <v/>
      </c>
      <c r="N4314" s="7" t="str">
        <f t="shared" si="560"/>
        <v/>
      </c>
      <c r="O4314" s="144"/>
      <c r="P4314" s="355">
        <v>0</v>
      </c>
      <c r="Q4314" s="362">
        <f>SUM('NOVO HORIZONTE'!I4314)</f>
        <v>0</v>
      </c>
      <c r="R4314" s="363">
        <f t="shared" si="565"/>
        <v>0</v>
      </c>
      <c r="S4314" s="153">
        <f t="shared" si="567"/>
        <v>0</v>
      </c>
      <c r="T4314" s="364"/>
    </row>
    <row r="4315" ht="22.5" hidden="1" spans="1:20">
      <c r="A4315" s="158">
        <v>96719</v>
      </c>
      <c r="B4315" s="100" t="s">
        <v>252</v>
      </c>
      <c r="C4315" s="104" t="s">
        <v>4557</v>
      </c>
      <c r="D4315" s="94" t="s">
        <v>263</v>
      </c>
      <c r="E4315" s="95">
        <v>21.7</v>
      </c>
      <c r="F4315" s="96">
        <f t="shared" si="561"/>
        <v>26.63</v>
      </c>
      <c r="G4315" s="107">
        <f>ROUND(SUM('NOVO HORIZONTE'!G4315),2)</f>
        <v>0</v>
      </c>
      <c r="H4315" s="107">
        <f t="shared" si="566"/>
        <v>0</v>
      </c>
      <c r="I4315" s="143">
        <f t="shared" si="562"/>
        <v>0</v>
      </c>
      <c r="J4315" s="142"/>
      <c r="K4315" s="228"/>
      <c r="L4315" s="7" t="str">
        <f t="shared" si="563"/>
        <v/>
      </c>
      <c r="M4315" s="7" t="str">
        <f t="shared" si="564"/>
        <v/>
      </c>
      <c r="N4315" s="7" t="str">
        <f t="shared" si="560"/>
        <v/>
      </c>
      <c r="O4315" s="144"/>
      <c r="P4315" s="355">
        <v>0</v>
      </c>
      <c r="Q4315" s="362">
        <f>SUM('NOVO HORIZONTE'!I4315)</f>
        <v>0</v>
      </c>
      <c r="R4315" s="363">
        <f t="shared" si="565"/>
        <v>0</v>
      </c>
      <c r="S4315" s="153">
        <f t="shared" si="567"/>
        <v>0</v>
      </c>
      <c r="T4315" s="364"/>
    </row>
    <row r="4316" ht="22.5" hidden="1" spans="1:20">
      <c r="A4316" s="158">
        <v>96720</v>
      </c>
      <c r="B4316" s="100" t="s">
        <v>252</v>
      </c>
      <c r="C4316" s="104" t="s">
        <v>4558</v>
      </c>
      <c r="D4316" s="94" t="s">
        <v>263</v>
      </c>
      <c r="E4316" s="95">
        <v>20.33</v>
      </c>
      <c r="F4316" s="96">
        <f t="shared" si="561"/>
        <v>24.95</v>
      </c>
      <c r="G4316" s="107">
        <f>ROUND(SUM('NOVO HORIZONTE'!G4316),2)</f>
        <v>0</v>
      </c>
      <c r="H4316" s="107">
        <f t="shared" si="566"/>
        <v>0</v>
      </c>
      <c r="I4316" s="143">
        <f t="shared" si="562"/>
        <v>0</v>
      </c>
      <c r="J4316" s="142"/>
      <c r="K4316" s="228"/>
      <c r="L4316" s="7" t="str">
        <f t="shared" si="563"/>
        <v/>
      </c>
      <c r="M4316" s="7" t="str">
        <f t="shared" si="564"/>
        <v/>
      </c>
      <c r="N4316" s="7" t="str">
        <f t="shared" si="560"/>
        <v/>
      </c>
      <c r="O4316" s="144"/>
      <c r="P4316" s="355">
        <v>0</v>
      </c>
      <c r="Q4316" s="362">
        <f>SUM('NOVO HORIZONTE'!I4316)</f>
        <v>0</v>
      </c>
      <c r="R4316" s="363">
        <f t="shared" si="565"/>
        <v>0</v>
      </c>
      <c r="S4316" s="153">
        <f t="shared" si="567"/>
        <v>0</v>
      </c>
      <c r="T4316" s="364"/>
    </row>
    <row r="4317" ht="22.5" hidden="1" spans="1:20">
      <c r="A4317" s="158">
        <v>96721</v>
      </c>
      <c r="B4317" s="100" t="s">
        <v>252</v>
      </c>
      <c r="C4317" s="104" t="s">
        <v>4559</v>
      </c>
      <c r="D4317" s="94" t="s">
        <v>263</v>
      </c>
      <c r="E4317" s="95">
        <v>24.33</v>
      </c>
      <c r="F4317" s="96">
        <f t="shared" si="561"/>
        <v>29.86</v>
      </c>
      <c r="G4317" s="107">
        <f>ROUND(SUM('NOVO HORIZONTE'!G4317),2)</f>
        <v>0</v>
      </c>
      <c r="H4317" s="107">
        <f t="shared" si="566"/>
        <v>0</v>
      </c>
      <c r="I4317" s="143">
        <f t="shared" si="562"/>
        <v>0</v>
      </c>
      <c r="J4317" s="142"/>
      <c r="K4317" s="228"/>
      <c r="L4317" s="7" t="str">
        <f t="shared" si="563"/>
        <v/>
      </c>
      <c r="M4317" s="7" t="str">
        <f t="shared" si="564"/>
        <v/>
      </c>
      <c r="N4317" s="7" t="str">
        <f t="shared" si="560"/>
        <v/>
      </c>
      <c r="O4317" s="144"/>
      <c r="P4317" s="355">
        <v>0</v>
      </c>
      <c r="Q4317" s="362">
        <f>SUM('NOVO HORIZONTE'!I4317)</f>
        <v>0</v>
      </c>
      <c r="R4317" s="363">
        <f t="shared" si="565"/>
        <v>0</v>
      </c>
      <c r="S4317" s="153">
        <f t="shared" si="567"/>
        <v>0</v>
      </c>
      <c r="T4317" s="364"/>
    </row>
    <row r="4318" ht="22.5" hidden="1" spans="1:20">
      <c r="A4318" s="158">
        <v>96722</v>
      </c>
      <c r="B4318" s="100" t="s">
        <v>252</v>
      </c>
      <c r="C4318" s="104" t="s">
        <v>4560</v>
      </c>
      <c r="D4318" s="94" t="s">
        <v>263</v>
      </c>
      <c r="E4318" s="95">
        <v>38.86</v>
      </c>
      <c r="F4318" s="96">
        <f t="shared" si="561"/>
        <v>47.7</v>
      </c>
      <c r="G4318" s="107">
        <f>ROUND(SUM('NOVO HORIZONTE'!G4318),2)</f>
        <v>0</v>
      </c>
      <c r="H4318" s="107">
        <f t="shared" si="566"/>
        <v>0</v>
      </c>
      <c r="I4318" s="143">
        <f t="shared" si="562"/>
        <v>0</v>
      </c>
      <c r="J4318" s="142"/>
      <c r="K4318" s="228"/>
      <c r="L4318" s="7" t="str">
        <f t="shared" si="563"/>
        <v/>
      </c>
      <c r="M4318" s="7" t="str">
        <f t="shared" si="564"/>
        <v/>
      </c>
      <c r="N4318" s="7" t="str">
        <f t="shared" si="560"/>
        <v/>
      </c>
      <c r="O4318" s="144"/>
      <c r="P4318" s="355">
        <v>0</v>
      </c>
      <c r="Q4318" s="362">
        <f>SUM('NOVO HORIZONTE'!I4318)</f>
        <v>0</v>
      </c>
      <c r="R4318" s="363">
        <f t="shared" si="565"/>
        <v>0</v>
      </c>
      <c r="S4318" s="153">
        <f t="shared" si="567"/>
        <v>0</v>
      </c>
      <c r="T4318" s="364"/>
    </row>
    <row r="4319" ht="22.5" hidden="1" spans="1:20">
      <c r="A4319" s="158">
        <v>96723</v>
      </c>
      <c r="B4319" s="100" t="s">
        <v>252</v>
      </c>
      <c r="C4319" s="104" t="s">
        <v>4561</v>
      </c>
      <c r="D4319" s="94" t="s">
        <v>263</v>
      </c>
      <c r="E4319" s="95">
        <v>54.7</v>
      </c>
      <c r="F4319" s="96">
        <f t="shared" si="561"/>
        <v>67.14</v>
      </c>
      <c r="G4319" s="107">
        <f>ROUND(SUM('NOVO HORIZONTE'!G4319),2)</f>
        <v>0</v>
      </c>
      <c r="H4319" s="107">
        <f t="shared" si="566"/>
        <v>0</v>
      </c>
      <c r="I4319" s="143">
        <f t="shared" si="562"/>
        <v>0</v>
      </c>
      <c r="J4319" s="142"/>
      <c r="K4319" s="228"/>
      <c r="L4319" s="7" t="str">
        <f t="shared" si="563"/>
        <v/>
      </c>
      <c r="M4319" s="7" t="str">
        <f t="shared" si="564"/>
        <v/>
      </c>
      <c r="N4319" s="7" t="str">
        <f t="shared" si="560"/>
        <v/>
      </c>
      <c r="O4319" s="144"/>
      <c r="P4319" s="355">
        <v>0</v>
      </c>
      <c r="Q4319" s="362">
        <f>SUM('NOVO HORIZONTE'!I4319)</f>
        <v>0</v>
      </c>
      <c r="R4319" s="363">
        <f t="shared" si="565"/>
        <v>0</v>
      </c>
      <c r="S4319" s="153">
        <f t="shared" si="567"/>
        <v>0</v>
      </c>
      <c r="T4319" s="364"/>
    </row>
    <row r="4320" ht="22.5" hidden="1" spans="1:20">
      <c r="A4320" s="158">
        <v>96724</v>
      </c>
      <c r="B4320" s="100" t="s">
        <v>252</v>
      </c>
      <c r="C4320" s="104" t="s">
        <v>4562</v>
      </c>
      <c r="D4320" s="94" t="s">
        <v>263</v>
      </c>
      <c r="E4320" s="95">
        <v>73.87</v>
      </c>
      <c r="F4320" s="96">
        <f t="shared" si="561"/>
        <v>90.67</v>
      </c>
      <c r="G4320" s="107">
        <f>ROUND(SUM('NOVO HORIZONTE'!G4320),2)</f>
        <v>0</v>
      </c>
      <c r="H4320" s="107">
        <f t="shared" si="566"/>
        <v>0</v>
      </c>
      <c r="I4320" s="143">
        <f t="shared" si="562"/>
        <v>0</v>
      </c>
      <c r="J4320" s="142"/>
      <c r="K4320" s="228"/>
      <c r="L4320" s="7" t="str">
        <f t="shared" si="563"/>
        <v/>
      </c>
      <c r="M4320" s="7" t="str">
        <f t="shared" si="564"/>
        <v/>
      </c>
      <c r="N4320" s="7" t="str">
        <f t="shared" si="560"/>
        <v/>
      </c>
      <c r="O4320" s="144"/>
      <c r="P4320" s="355">
        <v>0</v>
      </c>
      <c r="Q4320" s="362">
        <f>SUM('NOVO HORIZONTE'!I4320)</f>
        <v>0</v>
      </c>
      <c r="R4320" s="363">
        <f t="shared" si="565"/>
        <v>0</v>
      </c>
      <c r="S4320" s="153">
        <f t="shared" si="567"/>
        <v>0</v>
      </c>
      <c r="T4320" s="364"/>
    </row>
    <row r="4321" ht="22.5" hidden="1" spans="1:20">
      <c r="A4321" s="158">
        <v>96725</v>
      </c>
      <c r="B4321" s="100" t="s">
        <v>252</v>
      </c>
      <c r="C4321" s="104" t="s">
        <v>4563</v>
      </c>
      <c r="D4321" s="94" t="s">
        <v>263</v>
      </c>
      <c r="E4321" s="95">
        <v>111.03</v>
      </c>
      <c r="F4321" s="96">
        <f t="shared" si="561"/>
        <v>136.28</v>
      </c>
      <c r="G4321" s="107">
        <f>ROUND(SUM('NOVO HORIZONTE'!G4321),2)</f>
        <v>0</v>
      </c>
      <c r="H4321" s="107">
        <f t="shared" si="566"/>
        <v>0</v>
      </c>
      <c r="I4321" s="143">
        <f t="shared" si="562"/>
        <v>0</v>
      </c>
      <c r="J4321" s="142"/>
      <c r="K4321" s="228"/>
      <c r="L4321" s="7" t="str">
        <f t="shared" si="563"/>
        <v/>
      </c>
      <c r="M4321" s="7" t="str">
        <f t="shared" si="564"/>
        <v/>
      </c>
      <c r="N4321" s="7" t="str">
        <f t="shared" si="560"/>
        <v/>
      </c>
      <c r="O4321" s="144"/>
      <c r="P4321" s="355">
        <v>0</v>
      </c>
      <c r="Q4321" s="362">
        <f>SUM('NOVO HORIZONTE'!I4321)</f>
        <v>0</v>
      </c>
      <c r="R4321" s="363">
        <f t="shared" si="565"/>
        <v>0</v>
      </c>
      <c r="S4321" s="153">
        <f t="shared" si="567"/>
        <v>0</v>
      </c>
      <c r="T4321" s="364"/>
    </row>
    <row r="4322" ht="22.5" hidden="1" spans="1:20">
      <c r="A4322" s="158">
        <v>96726</v>
      </c>
      <c r="B4322" s="100" t="s">
        <v>252</v>
      </c>
      <c r="C4322" s="104" t="s">
        <v>4564</v>
      </c>
      <c r="D4322" s="94" t="s">
        <v>263</v>
      </c>
      <c r="E4322" s="95">
        <v>158.17</v>
      </c>
      <c r="F4322" s="96">
        <f t="shared" si="561"/>
        <v>194.14</v>
      </c>
      <c r="G4322" s="107">
        <f>ROUND(SUM('NOVO HORIZONTE'!G4322),2)</f>
        <v>0</v>
      </c>
      <c r="H4322" s="107">
        <f t="shared" si="566"/>
        <v>0</v>
      </c>
      <c r="I4322" s="143">
        <f t="shared" si="562"/>
        <v>0</v>
      </c>
      <c r="J4322" s="142"/>
      <c r="K4322" s="228"/>
      <c r="L4322" s="7" t="str">
        <f t="shared" si="563"/>
        <v/>
      </c>
      <c r="M4322" s="7" t="str">
        <f t="shared" si="564"/>
        <v/>
      </c>
      <c r="N4322" s="7" t="str">
        <f t="shared" si="560"/>
        <v/>
      </c>
      <c r="O4322" s="144"/>
      <c r="P4322" s="355">
        <v>0</v>
      </c>
      <c r="Q4322" s="362">
        <f>SUM('NOVO HORIZONTE'!I4322)</f>
        <v>0</v>
      </c>
      <c r="R4322" s="363">
        <f t="shared" si="565"/>
        <v>0</v>
      </c>
      <c r="S4322" s="153">
        <f t="shared" si="567"/>
        <v>0</v>
      </c>
      <c r="T4322" s="364"/>
    </row>
    <row r="4323" ht="22.5" hidden="1" spans="1:20">
      <c r="A4323" s="158">
        <v>96727</v>
      </c>
      <c r="B4323" s="100" t="s">
        <v>252</v>
      </c>
      <c r="C4323" s="104" t="s">
        <v>4565</v>
      </c>
      <c r="D4323" s="94" t="s">
        <v>263</v>
      </c>
      <c r="E4323" s="95">
        <v>19.72</v>
      </c>
      <c r="F4323" s="96">
        <f t="shared" si="561"/>
        <v>24.2</v>
      </c>
      <c r="G4323" s="107">
        <f>ROUND(SUM('NOVO HORIZONTE'!G4323),2)</f>
        <v>0</v>
      </c>
      <c r="H4323" s="107">
        <f t="shared" si="566"/>
        <v>0</v>
      </c>
      <c r="I4323" s="143">
        <f t="shared" si="562"/>
        <v>0</v>
      </c>
      <c r="J4323" s="142"/>
      <c r="K4323" s="228"/>
      <c r="L4323" s="7" t="str">
        <f t="shared" si="563"/>
        <v/>
      </c>
      <c r="M4323" s="7" t="str">
        <f t="shared" si="564"/>
        <v/>
      </c>
      <c r="N4323" s="7" t="str">
        <f t="shared" si="560"/>
        <v/>
      </c>
      <c r="O4323" s="144"/>
      <c r="P4323" s="355">
        <v>0</v>
      </c>
      <c r="Q4323" s="362">
        <f>SUM('NOVO HORIZONTE'!I4323)</f>
        <v>0</v>
      </c>
      <c r="R4323" s="363">
        <f t="shared" si="565"/>
        <v>0</v>
      </c>
      <c r="S4323" s="153">
        <f t="shared" si="567"/>
        <v>0</v>
      </c>
      <c r="T4323" s="364"/>
    </row>
    <row r="4324" ht="22.5" hidden="1" spans="1:20">
      <c r="A4324" s="158">
        <v>96728</v>
      </c>
      <c r="B4324" s="100" t="s">
        <v>252</v>
      </c>
      <c r="C4324" s="104" t="s">
        <v>4566</v>
      </c>
      <c r="D4324" s="94" t="s">
        <v>263</v>
      </c>
      <c r="E4324" s="95">
        <v>24.11</v>
      </c>
      <c r="F4324" s="96">
        <f t="shared" si="561"/>
        <v>29.59</v>
      </c>
      <c r="G4324" s="107">
        <f>ROUND(SUM('NOVO HORIZONTE'!G4324),2)</f>
        <v>0</v>
      </c>
      <c r="H4324" s="107">
        <f t="shared" si="566"/>
        <v>0</v>
      </c>
      <c r="I4324" s="143">
        <f t="shared" si="562"/>
        <v>0</v>
      </c>
      <c r="J4324" s="142"/>
      <c r="K4324" s="228"/>
      <c r="L4324" s="7" t="str">
        <f t="shared" si="563"/>
        <v/>
      </c>
      <c r="M4324" s="7" t="str">
        <f t="shared" si="564"/>
        <v/>
      </c>
      <c r="N4324" s="7" t="str">
        <f t="shared" si="560"/>
        <v/>
      </c>
      <c r="O4324" s="144"/>
      <c r="P4324" s="355">
        <v>0</v>
      </c>
      <c r="Q4324" s="362">
        <f>SUM('NOVO HORIZONTE'!I4324)</f>
        <v>0</v>
      </c>
      <c r="R4324" s="363">
        <f t="shared" si="565"/>
        <v>0</v>
      </c>
      <c r="S4324" s="153">
        <f t="shared" si="567"/>
        <v>0</v>
      </c>
      <c r="T4324" s="364"/>
    </row>
    <row r="4325" ht="22.5" hidden="1" spans="1:20">
      <c r="A4325" s="158">
        <v>96729</v>
      </c>
      <c r="B4325" s="100" t="s">
        <v>252</v>
      </c>
      <c r="C4325" s="104" t="s">
        <v>4567</v>
      </c>
      <c r="D4325" s="94" t="s">
        <v>263</v>
      </c>
      <c r="E4325" s="95">
        <v>31.58</v>
      </c>
      <c r="F4325" s="96">
        <f t="shared" si="561"/>
        <v>38.76</v>
      </c>
      <c r="G4325" s="107">
        <f>ROUND(SUM('NOVO HORIZONTE'!G4325),2)</f>
        <v>0</v>
      </c>
      <c r="H4325" s="107">
        <f t="shared" si="566"/>
        <v>0</v>
      </c>
      <c r="I4325" s="143">
        <f t="shared" si="562"/>
        <v>0</v>
      </c>
      <c r="J4325" s="142"/>
      <c r="K4325" s="228"/>
      <c r="L4325" s="7" t="str">
        <f t="shared" si="563"/>
        <v/>
      </c>
      <c r="M4325" s="7" t="str">
        <f t="shared" si="564"/>
        <v/>
      </c>
      <c r="N4325" s="7" t="str">
        <f t="shared" si="560"/>
        <v/>
      </c>
      <c r="O4325" s="144"/>
      <c r="P4325" s="355">
        <v>0</v>
      </c>
      <c r="Q4325" s="362">
        <f>SUM('NOVO HORIZONTE'!I4325)</f>
        <v>0</v>
      </c>
      <c r="R4325" s="363">
        <f t="shared" si="565"/>
        <v>0</v>
      </c>
      <c r="S4325" s="153">
        <f t="shared" si="567"/>
        <v>0</v>
      </c>
      <c r="T4325" s="364"/>
    </row>
    <row r="4326" ht="22.5" hidden="1" spans="1:20">
      <c r="A4326" s="158">
        <v>96730</v>
      </c>
      <c r="B4326" s="100" t="s">
        <v>252</v>
      </c>
      <c r="C4326" s="104" t="s">
        <v>4568</v>
      </c>
      <c r="D4326" s="94" t="s">
        <v>263</v>
      </c>
      <c r="E4326" s="95">
        <v>40.88</v>
      </c>
      <c r="F4326" s="96">
        <f t="shared" si="561"/>
        <v>50.18</v>
      </c>
      <c r="G4326" s="107">
        <f>ROUND(SUM('NOVO HORIZONTE'!G4326),2)</f>
        <v>0</v>
      </c>
      <c r="H4326" s="107">
        <f t="shared" si="566"/>
        <v>0</v>
      </c>
      <c r="I4326" s="143">
        <f t="shared" si="562"/>
        <v>0</v>
      </c>
      <c r="J4326" s="142"/>
      <c r="K4326" s="228"/>
      <c r="L4326" s="7" t="str">
        <f t="shared" si="563"/>
        <v/>
      </c>
      <c r="M4326" s="7" t="str">
        <f t="shared" si="564"/>
        <v/>
      </c>
      <c r="N4326" s="7" t="str">
        <f t="shared" si="560"/>
        <v/>
      </c>
      <c r="O4326" s="144"/>
      <c r="P4326" s="355">
        <v>0</v>
      </c>
      <c r="Q4326" s="362">
        <f>SUM('NOVO HORIZONTE'!I4326)</f>
        <v>0</v>
      </c>
      <c r="R4326" s="363">
        <f t="shared" si="565"/>
        <v>0</v>
      </c>
      <c r="S4326" s="153">
        <f t="shared" si="567"/>
        <v>0</v>
      </c>
      <c r="T4326" s="364"/>
    </row>
    <row r="4327" ht="22.5" hidden="1" spans="1:20">
      <c r="A4327" s="158">
        <v>96731</v>
      </c>
      <c r="B4327" s="100" t="s">
        <v>252</v>
      </c>
      <c r="C4327" s="104" t="s">
        <v>4569</v>
      </c>
      <c r="D4327" s="94" t="s">
        <v>263</v>
      </c>
      <c r="E4327" s="95">
        <v>63.61</v>
      </c>
      <c r="F4327" s="96">
        <f t="shared" si="561"/>
        <v>78.07</v>
      </c>
      <c r="G4327" s="107">
        <f>ROUND(SUM('NOVO HORIZONTE'!G4327),2)</f>
        <v>0</v>
      </c>
      <c r="H4327" s="107">
        <f t="shared" si="566"/>
        <v>0</v>
      </c>
      <c r="I4327" s="143">
        <f t="shared" si="562"/>
        <v>0</v>
      </c>
      <c r="J4327" s="142"/>
      <c r="K4327" s="228"/>
      <c r="L4327" s="7" t="str">
        <f t="shared" si="563"/>
        <v/>
      </c>
      <c r="M4327" s="7" t="str">
        <f t="shared" si="564"/>
        <v/>
      </c>
      <c r="N4327" s="7" t="str">
        <f t="shared" si="560"/>
        <v/>
      </c>
      <c r="O4327" s="144"/>
      <c r="P4327" s="355">
        <v>0</v>
      </c>
      <c r="Q4327" s="362">
        <f>SUM('NOVO HORIZONTE'!I4327)</f>
        <v>0</v>
      </c>
      <c r="R4327" s="363">
        <f t="shared" si="565"/>
        <v>0</v>
      </c>
      <c r="S4327" s="153">
        <f t="shared" si="567"/>
        <v>0</v>
      </c>
      <c r="T4327" s="364"/>
    </row>
    <row r="4328" ht="22.5" hidden="1" spans="1:20">
      <c r="A4328" s="158">
        <v>96732</v>
      </c>
      <c r="B4328" s="100" t="s">
        <v>252</v>
      </c>
      <c r="C4328" s="104" t="s">
        <v>4570</v>
      </c>
      <c r="D4328" s="94" t="s">
        <v>263</v>
      </c>
      <c r="E4328" s="95">
        <v>99.69</v>
      </c>
      <c r="F4328" s="96">
        <f t="shared" si="561"/>
        <v>122.36</v>
      </c>
      <c r="G4328" s="107">
        <f>ROUND(SUM('NOVO HORIZONTE'!G4328),2)</f>
        <v>0</v>
      </c>
      <c r="H4328" s="107">
        <f t="shared" si="566"/>
        <v>0</v>
      </c>
      <c r="I4328" s="143">
        <f t="shared" si="562"/>
        <v>0</v>
      </c>
      <c r="J4328" s="142"/>
      <c r="K4328" s="228"/>
      <c r="L4328" s="7" t="str">
        <f t="shared" si="563"/>
        <v/>
      </c>
      <c r="M4328" s="7" t="str">
        <f t="shared" si="564"/>
        <v/>
      </c>
      <c r="N4328" s="7" t="str">
        <f t="shared" si="560"/>
        <v/>
      </c>
      <c r="O4328" s="144"/>
      <c r="P4328" s="355">
        <v>0</v>
      </c>
      <c r="Q4328" s="362">
        <f>SUM('NOVO HORIZONTE'!I4328)</f>
        <v>0</v>
      </c>
      <c r="R4328" s="363">
        <f t="shared" si="565"/>
        <v>0</v>
      </c>
      <c r="S4328" s="153">
        <f t="shared" si="567"/>
        <v>0</v>
      </c>
      <c r="T4328" s="364"/>
    </row>
    <row r="4329" ht="22.5" hidden="1" spans="1:20">
      <c r="A4329" s="158">
        <v>96733</v>
      </c>
      <c r="B4329" s="100" t="s">
        <v>252</v>
      </c>
      <c r="C4329" s="104" t="s">
        <v>4571</v>
      </c>
      <c r="D4329" s="94" t="s">
        <v>263</v>
      </c>
      <c r="E4329" s="95">
        <v>138.91</v>
      </c>
      <c r="F4329" s="96">
        <f t="shared" si="561"/>
        <v>170.5</v>
      </c>
      <c r="G4329" s="107">
        <f>ROUND(SUM('NOVO HORIZONTE'!G4329),2)</f>
        <v>0</v>
      </c>
      <c r="H4329" s="107">
        <f t="shared" si="566"/>
        <v>0</v>
      </c>
      <c r="I4329" s="143">
        <f t="shared" si="562"/>
        <v>0</v>
      </c>
      <c r="J4329" s="142"/>
      <c r="K4329" s="228"/>
      <c r="L4329" s="7" t="str">
        <f t="shared" si="563"/>
        <v/>
      </c>
      <c r="M4329" s="7" t="str">
        <f t="shared" si="564"/>
        <v/>
      </c>
      <c r="N4329" s="7" t="str">
        <f t="shared" si="560"/>
        <v/>
      </c>
      <c r="O4329" s="144"/>
      <c r="P4329" s="355">
        <v>0</v>
      </c>
      <c r="Q4329" s="362">
        <f>SUM('NOVO HORIZONTE'!I4329)</f>
        <v>0</v>
      </c>
      <c r="R4329" s="363">
        <f t="shared" si="565"/>
        <v>0</v>
      </c>
      <c r="S4329" s="153">
        <f t="shared" si="567"/>
        <v>0</v>
      </c>
      <c r="T4329" s="364"/>
    </row>
    <row r="4330" ht="22.5" hidden="1" spans="1:20">
      <c r="A4330" s="158">
        <v>96734</v>
      </c>
      <c r="B4330" s="100" t="s">
        <v>252</v>
      </c>
      <c r="C4330" s="104" t="s">
        <v>4572</v>
      </c>
      <c r="D4330" s="94" t="s">
        <v>263</v>
      </c>
      <c r="E4330" s="95">
        <v>219.67</v>
      </c>
      <c r="F4330" s="96">
        <f t="shared" si="561"/>
        <v>269.62</v>
      </c>
      <c r="G4330" s="107">
        <f>ROUND(SUM('NOVO HORIZONTE'!G4330),2)</f>
        <v>0</v>
      </c>
      <c r="H4330" s="107">
        <f t="shared" si="566"/>
        <v>0</v>
      </c>
      <c r="I4330" s="143">
        <f t="shared" si="562"/>
        <v>0</v>
      </c>
      <c r="J4330" s="142"/>
      <c r="K4330" s="228"/>
      <c r="L4330" s="7" t="str">
        <f t="shared" si="563"/>
        <v/>
      </c>
      <c r="M4330" s="7" t="str">
        <f t="shared" si="564"/>
        <v/>
      </c>
      <c r="N4330" s="7" t="str">
        <f t="shared" si="560"/>
        <v/>
      </c>
      <c r="O4330" s="144"/>
      <c r="P4330" s="355">
        <v>0</v>
      </c>
      <c r="Q4330" s="362">
        <f>SUM('NOVO HORIZONTE'!I4330)</f>
        <v>0</v>
      </c>
      <c r="R4330" s="363">
        <f t="shared" si="565"/>
        <v>0</v>
      </c>
      <c r="S4330" s="153">
        <f t="shared" si="567"/>
        <v>0</v>
      </c>
      <c r="T4330" s="364"/>
    </row>
    <row r="4331" ht="22.5" hidden="1" spans="1:20">
      <c r="A4331" s="158">
        <v>96735</v>
      </c>
      <c r="B4331" s="100" t="s">
        <v>252</v>
      </c>
      <c r="C4331" s="104" t="s">
        <v>4573</v>
      </c>
      <c r="D4331" s="94" t="s">
        <v>263</v>
      </c>
      <c r="E4331" s="95">
        <v>290.97</v>
      </c>
      <c r="F4331" s="96">
        <f t="shared" si="561"/>
        <v>357.14</v>
      </c>
      <c r="G4331" s="107">
        <f>ROUND(SUM('NOVO HORIZONTE'!G4331),2)</f>
        <v>0</v>
      </c>
      <c r="H4331" s="107">
        <f t="shared" si="566"/>
        <v>0</v>
      </c>
      <c r="I4331" s="143">
        <f t="shared" si="562"/>
        <v>0</v>
      </c>
      <c r="J4331" s="142"/>
      <c r="K4331" s="228"/>
      <c r="L4331" s="7" t="str">
        <f t="shared" si="563"/>
        <v/>
      </c>
      <c r="M4331" s="7" t="str">
        <f t="shared" si="564"/>
        <v/>
      </c>
      <c r="N4331" s="7" t="str">
        <f t="shared" ref="N4331:N4394" si="568">M4331</f>
        <v/>
      </c>
      <c r="O4331" s="144"/>
      <c r="P4331" s="355">
        <v>0</v>
      </c>
      <c r="Q4331" s="362">
        <f>SUM('NOVO HORIZONTE'!I4331)</f>
        <v>0</v>
      </c>
      <c r="R4331" s="363">
        <f t="shared" si="565"/>
        <v>0</v>
      </c>
      <c r="S4331" s="153">
        <f t="shared" si="567"/>
        <v>0</v>
      </c>
      <c r="T4331" s="364"/>
    </row>
    <row r="4332" ht="22.5" hidden="1" spans="1:20">
      <c r="A4332" s="158">
        <v>96794</v>
      </c>
      <c r="B4332" s="100" t="s">
        <v>252</v>
      </c>
      <c r="C4332" s="104" t="s">
        <v>4574</v>
      </c>
      <c r="D4332" s="94" t="s">
        <v>263</v>
      </c>
      <c r="E4332" s="95">
        <v>9.81</v>
      </c>
      <c r="F4332" s="96">
        <f t="shared" si="561"/>
        <v>12.04</v>
      </c>
      <c r="G4332" s="107">
        <f>ROUND(SUM('NOVO HORIZONTE'!G4332),2)</f>
        <v>0</v>
      </c>
      <c r="H4332" s="107">
        <f t="shared" si="566"/>
        <v>0</v>
      </c>
      <c r="I4332" s="143">
        <f t="shared" si="562"/>
        <v>0</v>
      </c>
      <c r="J4332" s="142"/>
      <c r="K4332" s="228"/>
      <c r="L4332" s="7" t="str">
        <f t="shared" si="563"/>
        <v/>
      </c>
      <c r="M4332" s="7" t="str">
        <f t="shared" si="564"/>
        <v/>
      </c>
      <c r="N4332" s="7" t="str">
        <f t="shared" si="568"/>
        <v/>
      </c>
      <c r="O4332" s="144"/>
      <c r="P4332" s="355">
        <v>0</v>
      </c>
      <c r="Q4332" s="362">
        <f>SUM('NOVO HORIZONTE'!I4332)</f>
        <v>0</v>
      </c>
      <c r="R4332" s="363">
        <f t="shared" si="565"/>
        <v>0</v>
      </c>
      <c r="S4332" s="153">
        <f t="shared" si="567"/>
        <v>0</v>
      </c>
      <c r="T4332" s="364"/>
    </row>
    <row r="4333" ht="22.5" hidden="1" spans="1:20">
      <c r="A4333" s="158">
        <v>96795</v>
      </c>
      <c r="B4333" s="100" t="s">
        <v>252</v>
      </c>
      <c r="C4333" s="104" t="s">
        <v>4575</v>
      </c>
      <c r="D4333" s="94" t="s">
        <v>263</v>
      </c>
      <c r="E4333" s="95">
        <v>12.45</v>
      </c>
      <c r="F4333" s="96">
        <f t="shared" si="561"/>
        <v>15.28</v>
      </c>
      <c r="G4333" s="107">
        <f>ROUND(SUM('NOVO HORIZONTE'!G4333),2)</f>
        <v>0</v>
      </c>
      <c r="H4333" s="107">
        <f t="shared" si="566"/>
        <v>0</v>
      </c>
      <c r="I4333" s="143">
        <f t="shared" si="562"/>
        <v>0</v>
      </c>
      <c r="J4333" s="142"/>
      <c r="K4333" s="228"/>
      <c r="L4333" s="7" t="str">
        <f t="shared" si="563"/>
        <v/>
      </c>
      <c r="M4333" s="7" t="str">
        <f t="shared" si="564"/>
        <v/>
      </c>
      <c r="N4333" s="7" t="str">
        <f t="shared" si="568"/>
        <v/>
      </c>
      <c r="O4333" s="144"/>
      <c r="P4333" s="355">
        <v>0</v>
      </c>
      <c r="Q4333" s="362">
        <f>SUM('NOVO HORIZONTE'!I4333)</f>
        <v>0</v>
      </c>
      <c r="R4333" s="363">
        <f t="shared" si="565"/>
        <v>0</v>
      </c>
      <c r="S4333" s="153">
        <f t="shared" si="567"/>
        <v>0</v>
      </c>
      <c r="T4333" s="364"/>
    </row>
    <row r="4334" ht="22.5" hidden="1" spans="1:20">
      <c r="A4334" s="158">
        <v>96796</v>
      </c>
      <c r="B4334" s="100" t="s">
        <v>252</v>
      </c>
      <c r="C4334" s="104" t="s">
        <v>4576</v>
      </c>
      <c r="D4334" s="94" t="s">
        <v>263</v>
      </c>
      <c r="E4334" s="95">
        <v>17.42</v>
      </c>
      <c r="F4334" s="96">
        <f t="shared" ref="F4334:F4397" si="569">IF(E4334=0,0,IF(P4334=0,ROUND(E4334*(1+E$13),2),ROUND(E4334*(1+E$12),2)))</f>
        <v>21.38</v>
      </c>
      <c r="G4334" s="107">
        <f>ROUND(SUM('NOVO HORIZONTE'!G4334),2)</f>
        <v>0</v>
      </c>
      <c r="H4334" s="107">
        <f t="shared" si="566"/>
        <v>0</v>
      </c>
      <c r="I4334" s="143">
        <f t="shared" ref="I4334:I4397" si="570">IF(ISBLANK(G4334),0,ROUND(G4334*H4334,2))</f>
        <v>0</v>
      </c>
      <c r="J4334" s="142"/>
      <c r="K4334" s="228"/>
      <c r="L4334" s="7" t="str">
        <f t="shared" ref="L4334:L4397" si="571">IF(K4334="X","x",IF(K4334="xx","x",IF(I4334&gt;0,"x","")))</f>
        <v/>
      </c>
      <c r="M4334" s="7" t="str">
        <f t="shared" ref="M4334:M4397" si="572">IF(K4334="X","x",IF(K4334="xx","x",IF(I4334&gt;0,"x","")))</f>
        <v/>
      </c>
      <c r="N4334" s="7" t="str">
        <f t="shared" si="568"/>
        <v/>
      </c>
      <c r="O4334" s="144"/>
      <c r="P4334" s="355">
        <v>0</v>
      </c>
      <c r="Q4334" s="362">
        <f>SUM('NOVO HORIZONTE'!I4334)</f>
        <v>0</v>
      </c>
      <c r="R4334" s="363">
        <f t="shared" ref="R4334:R4397" si="573">I4334-Q4334</f>
        <v>0</v>
      </c>
      <c r="S4334" s="153">
        <f t="shared" si="567"/>
        <v>0</v>
      </c>
      <c r="T4334" s="364"/>
    </row>
    <row r="4335" ht="22.5" hidden="1" spans="1:20">
      <c r="A4335" s="158">
        <v>96797</v>
      </c>
      <c r="B4335" s="100" t="s">
        <v>252</v>
      </c>
      <c r="C4335" s="104" t="s">
        <v>4577</v>
      </c>
      <c r="D4335" s="94" t="s">
        <v>263</v>
      </c>
      <c r="E4335" s="95">
        <v>26.24</v>
      </c>
      <c r="F4335" s="96">
        <f t="shared" si="569"/>
        <v>32.21</v>
      </c>
      <c r="G4335" s="107">
        <f>ROUND(SUM('NOVO HORIZONTE'!G4335),2)</f>
        <v>0</v>
      </c>
      <c r="H4335" s="107">
        <f t="shared" ref="H4335:H4398" si="574">IF(G4335=0,0,F4335)</f>
        <v>0</v>
      </c>
      <c r="I4335" s="143">
        <f t="shared" si="570"/>
        <v>0</v>
      </c>
      <c r="J4335" s="142"/>
      <c r="K4335" s="228"/>
      <c r="L4335" s="7" t="str">
        <f t="shared" si="571"/>
        <v/>
      </c>
      <c r="M4335" s="7" t="str">
        <f t="shared" si="572"/>
        <v/>
      </c>
      <c r="N4335" s="7" t="str">
        <f t="shared" si="568"/>
        <v/>
      </c>
      <c r="O4335" s="144"/>
      <c r="P4335" s="355">
        <v>0</v>
      </c>
      <c r="Q4335" s="362">
        <f>SUM('NOVO HORIZONTE'!I4335)</f>
        <v>0</v>
      </c>
      <c r="R4335" s="363">
        <f t="shared" si="573"/>
        <v>0</v>
      </c>
      <c r="S4335" s="153">
        <f t="shared" si="567"/>
        <v>0</v>
      </c>
      <c r="T4335" s="364"/>
    </row>
    <row r="4336" ht="22.5" hidden="1" spans="1:20">
      <c r="A4336" s="158">
        <v>96798</v>
      </c>
      <c r="B4336" s="100" t="s">
        <v>252</v>
      </c>
      <c r="C4336" s="104" t="s">
        <v>4578</v>
      </c>
      <c r="D4336" s="94" t="s">
        <v>263</v>
      </c>
      <c r="E4336" s="95">
        <v>9.38</v>
      </c>
      <c r="F4336" s="96">
        <f t="shared" si="569"/>
        <v>11.51</v>
      </c>
      <c r="G4336" s="107">
        <f>ROUND(SUM('NOVO HORIZONTE'!G4336),2)</f>
        <v>0</v>
      </c>
      <c r="H4336" s="107">
        <f t="shared" si="574"/>
        <v>0</v>
      </c>
      <c r="I4336" s="143">
        <f t="shared" si="570"/>
        <v>0</v>
      </c>
      <c r="J4336" s="142"/>
      <c r="K4336" s="145"/>
      <c r="L4336" s="7" t="str">
        <f t="shared" si="571"/>
        <v/>
      </c>
      <c r="M4336" s="7" t="str">
        <f t="shared" si="572"/>
        <v/>
      </c>
      <c r="N4336" s="7" t="str">
        <f t="shared" si="568"/>
        <v/>
      </c>
      <c r="O4336" s="144"/>
      <c r="P4336" s="355">
        <v>0</v>
      </c>
      <c r="Q4336" s="362">
        <f>SUM('NOVO HORIZONTE'!I4336)</f>
        <v>0</v>
      </c>
      <c r="R4336" s="363">
        <f t="shared" si="573"/>
        <v>0</v>
      </c>
      <c r="S4336" s="153">
        <f t="shared" si="567"/>
        <v>0</v>
      </c>
      <c r="T4336" s="364"/>
    </row>
    <row r="4337" ht="22.5" hidden="1" spans="1:20">
      <c r="A4337" s="158">
        <v>96799</v>
      </c>
      <c r="B4337" s="100" t="s">
        <v>252</v>
      </c>
      <c r="C4337" s="104" t="s">
        <v>4579</v>
      </c>
      <c r="D4337" s="94" t="s">
        <v>263</v>
      </c>
      <c r="E4337" s="95">
        <v>12.01</v>
      </c>
      <c r="F4337" s="96">
        <f t="shared" si="569"/>
        <v>14.74</v>
      </c>
      <c r="G4337" s="107">
        <f>ROUND(SUM('NOVO HORIZONTE'!G4337),2)</f>
        <v>0</v>
      </c>
      <c r="H4337" s="107">
        <f t="shared" si="574"/>
        <v>0</v>
      </c>
      <c r="I4337" s="143">
        <f t="shared" si="570"/>
        <v>0</v>
      </c>
      <c r="J4337" s="142"/>
      <c r="K4337" s="228"/>
      <c r="L4337" s="7" t="str">
        <f t="shared" si="571"/>
        <v/>
      </c>
      <c r="M4337" s="7" t="str">
        <f t="shared" si="572"/>
        <v/>
      </c>
      <c r="N4337" s="7" t="str">
        <f t="shared" si="568"/>
        <v/>
      </c>
      <c r="O4337" s="144"/>
      <c r="P4337" s="355">
        <v>0</v>
      </c>
      <c r="Q4337" s="362">
        <f>SUM('NOVO HORIZONTE'!I4337)</f>
        <v>0</v>
      </c>
      <c r="R4337" s="363">
        <f t="shared" si="573"/>
        <v>0</v>
      </c>
      <c r="S4337" s="153">
        <f t="shared" si="567"/>
        <v>0</v>
      </c>
      <c r="T4337" s="364"/>
    </row>
    <row r="4338" ht="22.5" hidden="1" spans="1:20">
      <c r="A4338" s="158">
        <v>96800</v>
      </c>
      <c r="B4338" s="100" t="s">
        <v>252</v>
      </c>
      <c r="C4338" s="104" t="s">
        <v>4580</v>
      </c>
      <c r="D4338" s="94" t="s">
        <v>263</v>
      </c>
      <c r="E4338" s="95">
        <v>16.4</v>
      </c>
      <c r="F4338" s="96">
        <f t="shared" si="569"/>
        <v>20.13</v>
      </c>
      <c r="G4338" s="107">
        <f>ROUND(SUM('NOVO HORIZONTE'!G4338),2)</f>
        <v>0</v>
      </c>
      <c r="H4338" s="107">
        <f t="shared" si="574"/>
        <v>0</v>
      </c>
      <c r="I4338" s="143">
        <f t="shared" si="570"/>
        <v>0</v>
      </c>
      <c r="J4338" s="142"/>
      <c r="K4338" s="228"/>
      <c r="L4338" s="7" t="str">
        <f t="shared" si="571"/>
        <v/>
      </c>
      <c r="M4338" s="7" t="str">
        <f t="shared" si="572"/>
        <v/>
      </c>
      <c r="N4338" s="7" t="str">
        <f t="shared" si="568"/>
        <v/>
      </c>
      <c r="O4338" s="144"/>
      <c r="P4338" s="355">
        <v>0</v>
      </c>
      <c r="Q4338" s="362">
        <f>SUM('NOVO HORIZONTE'!I4338)</f>
        <v>0</v>
      </c>
      <c r="R4338" s="363">
        <f t="shared" si="573"/>
        <v>0</v>
      </c>
      <c r="S4338" s="153">
        <f t="shared" si="567"/>
        <v>0</v>
      </c>
      <c r="T4338" s="364"/>
    </row>
    <row r="4339" ht="22.5" hidden="1" spans="1:20">
      <c r="A4339" s="158">
        <v>96801</v>
      </c>
      <c r="B4339" s="100" t="s">
        <v>252</v>
      </c>
      <c r="C4339" s="104" t="s">
        <v>4581</v>
      </c>
      <c r="D4339" s="94" t="s">
        <v>263</v>
      </c>
      <c r="E4339" s="95">
        <v>24.95</v>
      </c>
      <c r="F4339" s="96">
        <f t="shared" si="569"/>
        <v>30.62</v>
      </c>
      <c r="G4339" s="107">
        <f>ROUND(SUM('NOVO HORIZONTE'!G4339),2)</f>
        <v>0</v>
      </c>
      <c r="H4339" s="107">
        <f t="shared" si="574"/>
        <v>0</v>
      </c>
      <c r="I4339" s="143">
        <f t="shared" si="570"/>
        <v>0</v>
      </c>
      <c r="J4339" s="142"/>
      <c r="K4339" s="228"/>
      <c r="L4339" s="7" t="str">
        <f t="shared" si="571"/>
        <v/>
      </c>
      <c r="M4339" s="7" t="str">
        <f t="shared" si="572"/>
        <v/>
      </c>
      <c r="N4339" s="7" t="str">
        <f t="shared" si="568"/>
        <v/>
      </c>
      <c r="O4339" s="144"/>
      <c r="P4339" s="355">
        <v>0</v>
      </c>
      <c r="Q4339" s="362">
        <f>SUM('NOVO HORIZONTE'!I4339)</f>
        <v>0</v>
      </c>
      <c r="R4339" s="363">
        <f t="shared" si="573"/>
        <v>0</v>
      </c>
      <c r="S4339" s="153">
        <f t="shared" si="567"/>
        <v>0</v>
      </c>
      <c r="T4339" s="364"/>
    </row>
    <row r="4340" ht="12.75" hidden="1" spans="1:20">
      <c r="A4340" s="154" t="s">
        <v>4582</v>
      </c>
      <c r="B4340" s="100"/>
      <c r="C4340" s="161" t="s">
        <v>4583</v>
      </c>
      <c r="D4340" s="94">
        <v>0</v>
      </c>
      <c r="E4340" s="95">
        <v>0</v>
      </c>
      <c r="F4340" s="96">
        <f t="shared" si="569"/>
        <v>0</v>
      </c>
      <c r="G4340" s="187">
        <f>ROUND(SUM('NOVO HORIZONTE'!G4340),2)</f>
        <v>0</v>
      </c>
      <c r="H4340" s="187">
        <f t="shared" si="574"/>
        <v>0</v>
      </c>
      <c r="I4340" s="188">
        <f t="shared" si="570"/>
        <v>0</v>
      </c>
      <c r="J4340" s="142"/>
      <c r="K4340" s="145" t="str">
        <f>IF(SUM(I4341:I4347)&gt;0,"xx","")</f>
        <v/>
      </c>
      <c r="L4340" s="7" t="str">
        <f t="shared" si="571"/>
        <v/>
      </c>
      <c r="M4340" s="7" t="str">
        <f t="shared" si="572"/>
        <v/>
      </c>
      <c r="N4340" s="7" t="str">
        <f t="shared" si="568"/>
        <v/>
      </c>
      <c r="O4340" s="144"/>
      <c r="P4340" s="375"/>
      <c r="Q4340" s="362">
        <f>SUM('NOVO HORIZONTE'!I4340)</f>
        <v>0</v>
      </c>
      <c r="R4340" s="363">
        <f t="shared" si="573"/>
        <v>0</v>
      </c>
      <c r="S4340" s="153">
        <f t="shared" si="567"/>
        <v>0</v>
      </c>
      <c r="T4340" s="364"/>
    </row>
    <row r="4341" ht="22.5" hidden="1" spans="1:20">
      <c r="A4341" s="158">
        <v>90733</v>
      </c>
      <c r="B4341" s="100" t="s">
        <v>252</v>
      </c>
      <c r="C4341" s="104" t="s">
        <v>4584</v>
      </c>
      <c r="D4341" s="94" t="s">
        <v>263</v>
      </c>
      <c r="E4341" s="95">
        <v>4.1</v>
      </c>
      <c r="F4341" s="96">
        <f t="shared" si="569"/>
        <v>5.03</v>
      </c>
      <c r="G4341" s="107">
        <f>ROUND(SUM('NOVO HORIZONTE'!G4341),2)</f>
        <v>0</v>
      </c>
      <c r="H4341" s="107">
        <f t="shared" si="574"/>
        <v>0</v>
      </c>
      <c r="I4341" s="143">
        <f t="shared" si="570"/>
        <v>0</v>
      </c>
      <c r="J4341" s="142"/>
      <c r="K4341" s="228"/>
      <c r="L4341" s="7" t="str">
        <f t="shared" si="571"/>
        <v/>
      </c>
      <c r="M4341" s="7" t="str">
        <f t="shared" si="572"/>
        <v/>
      </c>
      <c r="N4341" s="7" t="str">
        <f t="shared" si="568"/>
        <v/>
      </c>
      <c r="O4341" s="144"/>
      <c r="P4341" s="355">
        <v>0</v>
      </c>
      <c r="Q4341" s="362">
        <f>SUM('NOVO HORIZONTE'!I4341)</f>
        <v>0</v>
      </c>
      <c r="R4341" s="363">
        <f t="shared" si="573"/>
        <v>0</v>
      </c>
      <c r="S4341" s="153">
        <f t="shared" si="567"/>
        <v>0</v>
      </c>
      <c r="T4341" s="364"/>
    </row>
    <row r="4342" ht="22.5" hidden="1" spans="1:20">
      <c r="A4342" s="158">
        <v>90734</v>
      </c>
      <c r="B4342" s="100" t="s">
        <v>252</v>
      </c>
      <c r="C4342" s="104" t="s">
        <v>4585</v>
      </c>
      <c r="D4342" s="94" t="s">
        <v>263</v>
      </c>
      <c r="E4342" s="95">
        <v>4.85</v>
      </c>
      <c r="F4342" s="96">
        <f t="shared" si="569"/>
        <v>5.95</v>
      </c>
      <c r="G4342" s="107">
        <f>ROUND(SUM('NOVO HORIZONTE'!G4342),2)</f>
        <v>0</v>
      </c>
      <c r="H4342" s="107">
        <f t="shared" si="574"/>
        <v>0</v>
      </c>
      <c r="I4342" s="143">
        <f t="shared" si="570"/>
        <v>0</v>
      </c>
      <c r="J4342" s="142"/>
      <c r="K4342" s="228"/>
      <c r="L4342" s="7" t="str">
        <f t="shared" si="571"/>
        <v/>
      </c>
      <c r="M4342" s="7" t="str">
        <f t="shared" si="572"/>
        <v/>
      </c>
      <c r="N4342" s="7" t="str">
        <f t="shared" si="568"/>
        <v/>
      </c>
      <c r="O4342" s="144"/>
      <c r="P4342" s="355">
        <v>0</v>
      </c>
      <c r="Q4342" s="362">
        <f>SUM('NOVO HORIZONTE'!I4342)</f>
        <v>0</v>
      </c>
      <c r="R4342" s="363">
        <f t="shared" si="573"/>
        <v>0</v>
      </c>
      <c r="S4342" s="153">
        <f t="shared" si="567"/>
        <v>0</v>
      </c>
      <c r="T4342" s="364"/>
    </row>
    <row r="4343" ht="22.5" hidden="1" spans="1:20">
      <c r="A4343" s="158">
        <v>90735</v>
      </c>
      <c r="B4343" s="100" t="s">
        <v>252</v>
      </c>
      <c r="C4343" s="104" t="s">
        <v>4586</v>
      </c>
      <c r="D4343" s="94" t="s">
        <v>263</v>
      </c>
      <c r="E4343" s="95">
        <v>5.6</v>
      </c>
      <c r="F4343" s="96">
        <f t="shared" si="569"/>
        <v>6.87</v>
      </c>
      <c r="G4343" s="107">
        <f>ROUND(SUM('NOVO HORIZONTE'!G4343),2)</f>
        <v>0</v>
      </c>
      <c r="H4343" s="107">
        <f t="shared" si="574"/>
        <v>0</v>
      </c>
      <c r="I4343" s="143">
        <f t="shared" si="570"/>
        <v>0</v>
      </c>
      <c r="J4343" s="142"/>
      <c r="K4343" s="228"/>
      <c r="L4343" s="7" t="str">
        <f t="shared" si="571"/>
        <v/>
      </c>
      <c r="M4343" s="7" t="str">
        <f t="shared" si="572"/>
        <v/>
      </c>
      <c r="N4343" s="7" t="str">
        <f t="shared" si="568"/>
        <v/>
      </c>
      <c r="O4343" s="144"/>
      <c r="P4343" s="355">
        <v>0</v>
      </c>
      <c r="Q4343" s="362">
        <f>SUM('NOVO HORIZONTE'!I4343)</f>
        <v>0</v>
      </c>
      <c r="R4343" s="363">
        <f t="shared" si="573"/>
        <v>0</v>
      </c>
      <c r="S4343" s="153">
        <f t="shared" si="567"/>
        <v>0</v>
      </c>
      <c r="T4343" s="364"/>
    </row>
    <row r="4344" ht="22.5" hidden="1" spans="1:20">
      <c r="A4344" s="158">
        <v>90736</v>
      </c>
      <c r="B4344" s="100" t="s">
        <v>252</v>
      </c>
      <c r="C4344" s="104" t="s">
        <v>4587</v>
      </c>
      <c r="D4344" s="94" t="s">
        <v>263</v>
      </c>
      <c r="E4344" s="95">
        <v>6.36</v>
      </c>
      <c r="F4344" s="96">
        <f t="shared" si="569"/>
        <v>7.81</v>
      </c>
      <c r="G4344" s="107">
        <f>ROUND(SUM('NOVO HORIZONTE'!G4344),2)</f>
        <v>0</v>
      </c>
      <c r="H4344" s="107">
        <f t="shared" si="574"/>
        <v>0</v>
      </c>
      <c r="I4344" s="143">
        <f t="shared" si="570"/>
        <v>0</v>
      </c>
      <c r="J4344" s="142"/>
      <c r="K4344" s="228"/>
      <c r="L4344" s="7" t="str">
        <f t="shared" si="571"/>
        <v/>
      </c>
      <c r="M4344" s="7" t="str">
        <f t="shared" si="572"/>
        <v/>
      </c>
      <c r="N4344" s="7" t="str">
        <f t="shared" si="568"/>
        <v/>
      </c>
      <c r="O4344" s="144"/>
      <c r="P4344" s="355">
        <v>0</v>
      </c>
      <c r="Q4344" s="362">
        <f>SUM('NOVO HORIZONTE'!I4344)</f>
        <v>0</v>
      </c>
      <c r="R4344" s="363">
        <f t="shared" si="573"/>
        <v>0</v>
      </c>
      <c r="S4344" s="153">
        <f t="shared" si="567"/>
        <v>0</v>
      </c>
      <c r="T4344" s="364"/>
    </row>
    <row r="4345" ht="22.5" hidden="1" spans="1:20">
      <c r="A4345" s="158">
        <v>90737</v>
      </c>
      <c r="B4345" s="100" t="s">
        <v>252</v>
      </c>
      <c r="C4345" s="104" t="s">
        <v>4588</v>
      </c>
      <c r="D4345" s="94" t="s">
        <v>263</v>
      </c>
      <c r="E4345" s="95">
        <v>7.11</v>
      </c>
      <c r="F4345" s="96">
        <f t="shared" si="569"/>
        <v>8.73</v>
      </c>
      <c r="G4345" s="107">
        <f>ROUND(SUM('NOVO HORIZONTE'!G4345),2)</f>
        <v>0</v>
      </c>
      <c r="H4345" s="107">
        <f t="shared" si="574"/>
        <v>0</v>
      </c>
      <c r="I4345" s="143">
        <f t="shared" si="570"/>
        <v>0</v>
      </c>
      <c r="J4345" s="142"/>
      <c r="K4345" s="228"/>
      <c r="L4345" s="7" t="str">
        <f t="shared" si="571"/>
        <v/>
      </c>
      <c r="M4345" s="7" t="str">
        <f t="shared" si="572"/>
        <v/>
      </c>
      <c r="N4345" s="7" t="str">
        <f t="shared" si="568"/>
        <v/>
      </c>
      <c r="O4345" s="144"/>
      <c r="P4345" s="355">
        <v>0</v>
      </c>
      <c r="Q4345" s="362">
        <f>SUM('NOVO HORIZONTE'!I4345)</f>
        <v>0</v>
      </c>
      <c r="R4345" s="363">
        <f t="shared" si="573"/>
        <v>0</v>
      </c>
      <c r="S4345" s="153">
        <f t="shared" si="567"/>
        <v>0</v>
      </c>
      <c r="T4345" s="364"/>
    </row>
    <row r="4346" ht="22.5" hidden="1" spans="1:20">
      <c r="A4346" s="158">
        <v>90738</v>
      </c>
      <c r="B4346" s="100" t="s">
        <v>252</v>
      </c>
      <c r="C4346" s="104" t="s">
        <v>4589</v>
      </c>
      <c r="D4346" s="94" t="s">
        <v>263</v>
      </c>
      <c r="E4346" s="95">
        <v>7.87</v>
      </c>
      <c r="F4346" s="96">
        <f t="shared" si="569"/>
        <v>9.66</v>
      </c>
      <c r="G4346" s="107">
        <f>ROUND(SUM('NOVO HORIZONTE'!G4346),2)</f>
        <v>0</v>
      </c>
      <c r="H4346" s="107">
        <f t="shared" si="574"/>
        <v>0</v>
      </c>
      <c r="I4346" s="143">
        <f t="shared" si="570"/>
        <v>0</v>
      </c>
      <c r="J4346" s="142"/>
      <c r="K4346" s="228"/>
      <c r="L4346" s="7" t="str">
        <f t="shared" si="571"/>
        <v/>
      </c>
      <c r="M4346" s="7" t="str">
        <f t="shared" si="572"/>
        <v/>
      </c>
      <c r="N4346" s="7" t="str">
        <f t="shared" si="568"/>
        <v/>
      </c>
      <c r="O4346" s="144"/>
      <c r="P4346" s="355">
        <v>0</v>
      </c>
      <c r="Q4346" s="362">
        <f>SUM('NOVO HORIZONTE'!I4346)</f>
        <v>0</v>
      </c>
      <c r="R4346" s="363">
        <f t="shared" si="573"/>
        <v>0</v>
      </c>
      <c r="S4346" s="153">
        <f t="shared" si="567"/>
        <v>0</v>
      </c>
      <c r="T4346" s="364"/>
    </row>
    <row r="4347" ht="22.5" hidden="1" spans="1:20">
      <c r="A4347" s="158">
        <v>90739</v>
      </c>
      <c r="B4347" s="100" t="s">
        <v>252</v>
      </c>
      <c r="C4347" s="104" t="s">
        <v>4590</v>
      </c>
      <c r="D4347" s="94" t="s">
        <v>263</v>
      </c>
      <c r="E4347" s="95">
        <v>9.96</v>
      </c>
      <c r="F4347" s="96">
        <f t="shared" si="569"/>
        <v>12.22</v>
      </c>
      <c r="G4347" s="107">
        <f>ROUND(SUM('NOVO HORIZONTE'!G4347),2)</f>
        <v>0</v>
      </c>
      <c r="H4347" s="107">
        <f t="shared" si="574"/>
        <v>0</v>
      </c>
      <c r="I4347" s="143">
        <f t="shared" si="570"/>
        <v>0</v>
      </c>
      <c r="J4347" s="142"/>
      <c r="K4347" s="228"/>
      <c r="L4347" s="7" t="str">
        <f t="shared" si="571"/>
        <v/>
      </c>
      <c r="M4347" s="7" t="str">
        <f t="shared" si="572"/>
        <v/>
      </c>
      <c r="N4347" s="7" t="str">
        <f t="shared" si="568"/>
        <v/>
      </c>
      <c r="O4347" s="144"/>
      <c r="P4347" s="355">
        <v>0</v>
      </c>
      <c r="Q4347" s="362">
        <f>SUM('NOVO HORIZONTE'!I4347)</f>
        <v>0</v>
      </c>
      <c r="R4347" s="363">
        <f t="shared" si="573"/>
        <v>0</v>
      </c>
      <c r="S4347" s="153">
        <f t="shared" si="567"/>
        <v>0</v>
      </c>
      <c r="T4347" s="364"/>
    </row>
    <row r="4348" ht="12.75" hidden="1" spans="1:20">
      <c r="A4348" s="154" t="s">
        <v>4591</v>
      </c>
      <c r="B4348" s="100"/>
      <c r="C4348" s="161" t="s">
        <v>4592</v>
      </c>
      <c r="D4348" s="94">
        <v>0</v>
      </c>
      <c r="E4348" s="95">
        <v>0</v>
      </c>
      <c r="F4348" s="96">
        <f t="shared" si="569"/>
        <v>0</v>
      </c>
      <c r="G4348" s="187">
        <f>ROUND(SUM('NOVO HORIZONTE'!G4348),2)</f>
        <v>0</v>
      </c>
      <c r="H4348" s="187">
        <f t="shared" si="574"/>
        <v>0</v>
      </c>
      <c r="I4348" s="188">
        <f t="shared" si="570"/>
        <v>0</v>
      </c>
      <c r="J4348" s="142"/>
      <c r="K4348" s="145" t="str">
        <f>IF(SUM(I4349:I4356)&gt;0,"xx","")</f>
        <v/>
      </c>
      <c r="L4348" s="7" t="str">
        <f t="shared" si="571"/>
        <v/>
      </c>
      <c r="M4348" s="7" t="str">
        <f t="shared" si="572"/>
        <v/>
      </c>
      <c r="N4348" s="7" t="str">
        <f t="shared" si="568"/>
        <v/>
      </c>
      <c r="O4348" s="144"/>
      <c r="P4348" s="375"/>
      <c r="Q4348" s="362">
        <f>SUM('NOVO HORIZONTE'!I4348)</f>
        <v>0</v>
      </c>
      <c r="R4348" s="363">
        <f t="shared" si="573"/>
        <v>0</v>
      </c>
      <c r="S4348" s="153">
        <f t="shared" si="567"/>
        <v>0</v>
      </c>
      <c r="T4348" s="364"/>
    </row>
    <row r="4349" ht="22.5" hidden="1" spans="1:20">
      <c r="A4349" s="158">
        <v>90740</v>
      </c>
      <c r="B4349" s="100" t="s">
        <v>252</v>
      </c>
      <c r="C4349" s="104" t="s">
        <v>4593</v>
      </c>
      <c r="D4349" s="94" t="s">
        <v>263</v>
      </c>
      <c r="E4349" s="95">
        <v>5.4</v>
      </c>
      <c r="F4349" s="96">
        <f t="shared" si="569"/>
        <v>6.63</v>
      </c>
      <c r="G4349" s="107">
        <f>ROUND(SUM('NOVO HORIZONTE'!G4349),2)</f>
        <v>0</v>
      </c>
      <c r="H4349" s="107">
        <f t="shared" si="574"/>
        <v>0</v>
      </c>
      <c r="I4349" s="143">
        <f t="shared" si="570"/>
        <v>0</v>
      </c>
      <c r="J4349" s="142"/>
      <c r="K4349" s="228"/>
      <c r="L4349" s="7" t="str">
        <f t="shared" si="571"/>
        <v/>
      </c>
      <c r="M4349" s="7" t="str">
        <f t="shared" si="572"/>
        <v/>
      </c>
      <c r="N4349" s="7" t="str">
        <f t="shared" si="568"/>
        <v/>
      </c>
      <c r="O4349" s="144"/>
      <c r="P4349" s="355">
        <v>0</v>
      </c>
      <c r="Q4349" s="362">
        <f>SUM('NOVO HORIZONTE'!I4349)</f>
        <v>0</v>
      </c>
      <c r="R4349" s="363">
        <f t="shared" si="573"/>
        <v>0</v>
      </c>
      <c r="S4349" s="153">
        <f t="shared" si="567"/>
        <v>0</v>
      </c>
      <c r="T4349" s="364"/>
    </row>
    <row r="4350" ht="22.5" hidden="1" spans="1:20">
      <c r="A4350" s="158">
        <v>90741</v>
      </c>
      <c r="B4350" s="100" t="s">
        <v>252</v>
      </c>
      <c r="C4350" s="104" t="s">
        <v>4594</v>
      </c>
      <c r="D4350" s="94" t="s">
        <v>263</v>
      </c>
      <c r="E4350" s="95">
        <v>6.16</v>
      </c>
      <c r="F4350" s="96">
        <f t="shared" si="569"/>
        <v>7.56</v>
      </c>
      <c r="G4350" s="107">
        <f>ROUND(SUM('NOVO HORIZONTE'!G4350),2)</f>
        <v>0</v>
      </c>
      <c r="H4350" s="107">
        <f t="shared" si="574"/>
        <v>0</v>
      </c>
      <c r="I4350" s="143">
        <f t="shared" si="570"/>
        <v>0</v>
      </c>
      <c r="J4350" s="142"/>
      <c r="K4350" s="228"/>
      <c r="L4350" s="7" t="str">
        <f t="shared" si="571"/>
        <v/>
      </c>
      <c r="M4350" s="7" t="str">
        <f t="shared" si="572"/>
        <v/>
      </c>
      <c r="N4350" s="7" t="str">
        <f t="shared" si="568"/>
        <v/>
      </c>
      <c r="O4350" s="144"/>
      <c r="P4350" s="355">
        <v>0</v>
      </c>
      <c r="Q4350" s="362">
        <f>SUM('NOVO HORIZONTE'!I4350)</f>
        <v>0</v>
      </c>
      <c r="R4350" s="363">
        <f t="shared" si="573"/>
        <v>0</v>
      </c>
      <c r="S4350" s="153">
        <f t="shared" si="567"/>
        <v>0</v>
      </c>
      <c r="T4350" s="364"/>
    </row>
    <row r="4351" ht="22.5" hidden="1" spans="1:20">
      <c r="A4351" s="158">
        <v>90742</v>
      </c>
      <c r="B4351" s="100" t="s">
        <v>252</v>
      </c>
      <c r="C4351" s="104" t="s">
        <v>4595</v>
      </c>
      <c r="D4351" s="94" t="s">
        <v>263</v>
      </c>
      <c r="E4351" s="95">
        <v>6.92</v>
      </c>
      <c r="F4351" s="96">
        <f t="shared" si="569"/>
        <v>8.49</v>
      </c>
      <c r="G4351" s="107">
        <f>ROUND(SUM('NOVO HORIZONTE'!G4351),2)</f>
        <v>0</v>
      </c>
      <c r="H4351" s="107">
        <f t="shared" si="574"/>
        <v>0</v>
      </c>
      <c r="I4351" s="143">
        <f t="shared" si="570"/>
        <v>0</v>
      </c>
      <c r="J4351" s="142"/>
      <c r="K4351" s="228"/>
      <c r="L4351" s="7" t="str">
        <f t="shared" si="571"/>
        <v/>
      </c>
      <c r="M4351" s="7" t="str">
        <f t="shared" si="572"/>
        <v/>
      </c>
      <c r="N4351" s="7" t="str">
        <f t="shared" si="568"/>
        <v/>
      </c>
      <c r="O4351" s="144"/>
      <c r="P4351" s="355">
        <v>0</v>
      </c>
      <c r="Q4351" s="362">
        <f>SUM('NOVO HORIZONTE'!I4351)</f>
        <v>0</v>
      </c>
      <c r="R4351" s="363">
        <f t="shared" si="573"/>
        <v>0</v>
      </c>
      <c r="S4351" s="153">
        <f t="shared" si="567"/>
        <v>0</v>
      </c>
      <c r="T4351" s="364"/>
    </row>
    <row r="4352" ht="22.5" hidden="1" spans="1:20">
      <c r="A4352" s="158">
        <v>90743</v>
      </c>
      <c r="B4352" s="100" t="s">
        <v>252</v>
      </c>
      <c r="C4352" s="104" t="s">
        <v>4596</v>
      </c>
      <c r="D4352" s="94" t="s">
        <v>263</v>
      </c>
      <c r="E4352" s="95">
        <v>7.67</v>
      </c>
      <c r="F4352" s="96">
        <f t="shared" si="569"/>
        <v>9.41</v>
      </c>
      <c r="G4352" s="107">
        <f>ROUND(SUM('NOVO HORIZONTE'!G4352),2)</f>
        <v>0</v>
      </c>
      <c r="H4352" s="107">
        <f t="shared" si="574"/>
        <v>0</v>
      </c>
      <c r="I4352" s="143">
        <f t="shared" si="570"/>
        <v>0</v>
      </c>
      <c r="J4352" s="142"/>
      <c r="K4352" s="228"/>
      <c r="L4352" s="7" t="str">
        <f t="shared" si="571"/>
        <v/>
      </c>
      <c r="M4352" s="7" t="str">
        <f t="shared" si="572"/>
        <v/>
      </c>
      <c r="N4352" s="7" t="str">
        <f t="shared" si="568"/>
        <v/>
      </c>
      <c r="O4352" s="144"/>
      <c r="P4352" s="355">
        <v>0</v>
      </c>
      <c r="Q4352" s="362">
        <f>SUM('NOVO HORIZONTE'!I4352)</f>
        <v>0</v>
      </c>
      <c r="R4352" s="363">
        <f t="shared" si="573"/>
        <v>0</v>
      </c>
      <c r="S4352" s="153">
        <f t="shared" si="567"/>
        <v>0</v>
      </c>
      <c r="T4352" s="364"/>
    </row>
    <row r="4353" ht="22.5" hidden="1" spans="1:20">
      <c r="A4353" s="158">
        <v>90744</v>
      </c>
      <c r="B4353" s="100" t="s">
        <v>252</v>
      </c>
      <c r="C4353" s="104" t="s">
        <v>4597</v>
      </c>
      <c r="D4353" s="94" t="s">
        <v>263</v>
      </c>
      <c r="E4353" s="95">
        <v>8.43</v>
      </c>
      <c r="F4353" s="96">
        <f t="shared" si="569"/>
        <v>10.35</v>
      </c>
      <c r="G4353" s="107">
        <f>ROUND(SUM('NOVO HORIZONTE'!G4353),2)</f>
        <v>0</v>
      </c>
      <c r="H4353" s="107">
        <f t="shared" si="574"/>
        <v>0</v>
      </c>
      <c r="I4353" s="143">
        <f t="shared" si="570"/>
        <v>0</v>
      </c>
      <c r="J4353" s="142"/>
      <c r="K4353" s="228"/>
      <c r="L4353" s="7" t="str">
        <f t="shared" si="571"/>
        <v/>
      </c>
      <c r="M4353" s="7" t="str">
        <f t="shared" si="572"/>
        <v/>
      </c>
      <c r="N4353" s="7" t="str">
        <f t="shared" si="568"/>
        <v/>
      </c>
      <c r="O4353" s="144"/>
      <c r="P4353" s="355">
        <v>0</v>
      </c>
      <c r="Q4353" s="362">
        <f>SUM('NOVO HORIZONTE'!I4353)</f>
        <v>0</v>
      </c>
      <c r="R4353" s="363">
        <f t="shared" si="573"/>
        <v>0</v>
      </c>
      <c r="S4353" s="153">
        <f t="shared" si="567"/>
        <v>0</v>
      </c>
      <c r="T4353" s="364"/>
    </row>
    <row r="4354" ht="22.5" hidden="1" spans="1:20">
      <c r="A4354" s="158">
        <v>90745</v>
      </c>
      <c r="B4354" s="100" t="s">
        <v>252</v>
      </c>
      <c r="C4354" s="104" t="s">
        <v>4598</v>
      </c>
      <c r="D4354" s="94" t="s">
        <v>263</v>
      </c>
      <c r="E4354" s="95">
        <v>11.12</v>
      </c>
      <c r="F4354" s="96">
        <f t="shared" si="569"/>
        <v>13.65</v>
      </c>
      <c r="G4354" s="107">
        <f>ROUND(SUM('NOVO HORIZONTE'!G4354),2)</f>
        <v>0</v>
      </c>
      <c r="H4354" s="107">
        <f t="shared" si="574"/>
        <v>0</v>
      </c>
      <c r="I4354" s="143">
        <f t="shared" si="570"/>
        <v>0</v>
      </c>
      <c r="J4354" s="142"/>
      <c r="K4354" s="145"/>
      <c r="L4354" s="7" t="str">
        <f t="shared" si="571"/>
        <v/>
      </c>
      <c r="M4354" s="7" t="str">
        <f t="shared" si="572"/>
        <v/>
      </c>
      <c r="N4354" s="7" t="str">
        <f t="shared" si="568"/>
        <v/>
      </c>
      <c r="O4354" s="144"/>
      <c r="P4354" s="355">
        <v>0</v>
      </c>
      <c r="Q4354" s="362">
        <f>SUM('NOVO HORIZONTE'!I4354)</f>
        <v>0</v>
      </c>
      <c r="R4354" s="363">
        <f t="shared" si="573"/>
        <v>0</v>
      </c>
      <c r="S4354" s="153">
        <f t="shared" si="567"/>
        <v>0</v>
      </c>
      <c r="T4354" s="364"/>
    </row>
    <row r="4355" ht="22.5" hidden="1" spans="1:20">
      <c r="A4355" s="158">
        <v>90746</v>
      </c>
      <c r="B4355" s="100" t="s">
        <v>252</v>
      </c>
      <c r="C4355" s="104" t="s">
        <v>4599</v>
      </c>
      <c r="D4355" s="94" t="s">
        <v>263</v>
      </c>
      <c r="E4355" s="95">
        <v>4.42</v>
      </c>
      <c r="F4355" s="96">
        <f t="shared" si="569"/>
        <v>5.43</v>
      </c>
      <c r="G4355" s="107">
        <f>ROUND(SUM('NOVO HORIZONTE'!G4355),2)</f>
        <v>0</v>
      </c>
      <c r="H4355" s="107">
        <f t="shared" si="574"/>
        <v>0</v>
      </c>
      <c r="I4355" s="143">
        <f t="shared" si="570"/>
        <v>0</v>
      </c>
      <c r="J4355" s="142"/>
      <c r="K4355" s="228"/>
      <c r="L4355" s="7" t="str">
        <f t="shared" si="571"/>
        <v/>
      </c>
      <c r="M4355" s="7" t="str">
        <f t="shared" si="572"/>
        <v/>
      </c>
      <c r="N4355" s="7" t="str">
        <f t="shared" si="568"/>
        <v/>
      </c>
      <c r="O4355" s="144"/>
      <c r="P4355" s="355">
        <v>0</v>
      </c>
      <c r="Q4355" s="362">
        <f>SUM('NOVO HORIZONTE'!I4355)</f>
        <v>0</v>
      </c>
      <c r="R4355" s="363">
        <f t="shared" si="573"/>
        <v>0</v>
      </c>
      <c r="S4355" s="153">
        <f t="shared" si="567"/>
        <v>0</v>
      </c>
      <c r="T4355" s="364"/>
    </row>
    <row r="4356" ht="22.5" hidden="1" spans="1:20">
      <c r="A4356" s="158">
        <v>90747</v>
      </c>
      <c r="B4356" s="100" t="s">
        <v>252</v>
      </c>
      <c r="C4356" s="104" t="s">
        <v>4600</v>
      </c>
      <c r="D4356" s="94" t="s">
        <v>263</v>
      </c>
      <c r="E4356" s="95">
        <v>18.89</v>
      </c>
      <c r="F4356" s="96">
        <f t="shared" si="569"/>
        <v>23.19</v>
      </c>
      <c r="G4356" s="107">
        <f>ROUND(SUM('NOVO HORIZONTE'!G4356),2)</f>
        <v>0</v>
      </c>
      <c r="H4356" s="107">
        <f t="shared" si="574"/>
        <v>0</v>
      </c>
      <c r="I4356" s="143">
        <f t="shared" si="570"/>
        <v>0</v>
      </c>
      <c r="J4356" s="142"/>
      <c r="K4356" s="228"/>
      <c r="L4356" s="7" t="str">
        <f t="shared" si="571"/>
        <v/>
      </c>
      <c r="M4356" s="7" t="str">
        <f t="shared" si="572"/>
        <v/>
      </c>
      <c r="N4356" s="7" t="str">
        <f t="shared" si="568"/>
        <v/>
      </c>
      <c r="O4356" s="144"/>
      <c r="P4356" s="355">
        <v>0</v>
      </c>
      <c r="Q4356" s="362">
        <f>SUM('NOVO HORIZONTE'!I4356)</f>
        <v>0</v>
      </c>
      <c r="R4356" s="363">
        <f t="shared" si="573"/>
        <v>0</v>
      </c>
      <c r="S4356" s="153">
        <f t="shared" si="567"/>
        <v>0</v>
      </c>
      <c r="T4356" s="364"/>
    </row>
    <row r="4357" ht="12.75" hidden="1" spans="1:20">
      <c r="A4357" s="154" t="s">
        <v>4601</v>
      </c>
      <c r="B4357" s="100"/>
      <c r="C4357" s="161" t="s">
        <v>4602</v>
      </c>
      <c r="D4357" s="94">
        <v>0</v>
      </c>
      <c r="E4357" s="95">
        <v>0</v>
      </c>
      <c r="F4357" s="96">
        <f t="shared" si="569"/>
        <v>0</v>
      </c>
      <c r="G4357" s="187">
        <f>ROUND(SUM('NOVO HORIZONTE'!G4357),2)</f>
        <v>0</v>
      </c>
      <c r="H4357" s="187">
        <f t="shared" si="574"/>
        <v>0</v>
      </c>
      <c r="I4357" s="188">
        <f t="shared" si="570"/>
        <v>0</v>
      </c>
      <c r="J4357" s="142"/>
      <c r="K4357" s="145" t="str">
        <f>IF(SUM(I4358:I4393)&gt;0,"xx","")</f>
        <v/>
      </c>
      <c r="L4357" s="7" t="str">
        <f t="shared" si="571"/>
        <v/>
      </c>
      <c r="M4357" s="7" t="str">
        <f t="shared" si="572"/>
        <v/>
      </c>
      <c r="N4357" s="7" t="str">
        <f t="shared" si="568"/>
        <v/>
      </c>
      <c r="O4357" s="144"/>
      <c r="P4357" s="375"/>
      <c r="Q4357" s="362">
        <f>SUM('NOVO HORIZONTE'!I4357)</f>
        <v>0</v>
      </c>
      <c r="R4357" s="363">
        <f t="shared" si="573"/>
        <v>0</v>
      </c>
      <c r="S4357" s="153">
        <f t="shared" si="567"/>
        <v>0</v>
      </c>
      <c r="T4357" s="364"/>
    </row>
    <row r="4358" ht="33.75" hidden="1" spans="1:20">
      <c r="A4358" s="158">
        <v>92834</v>
      </c>
      <c r="B4358" s="100" t="s">
        <v>252</v>
      </c>
      <c r="C4358" s="104" t="s">
        <v>4603</v>
      </c>
      <c r="D4358" s="94" t="s">
        <v>263</v>
      </c>
      <c r="E4358" s="95">
        <v>10.35</v>
      </c>
      <c r="F4358" s="96">
        <f t="shared" si="569"/>
        <v>12.7</v>
      </c>
      <c r="G4358" s="107">
        <f>ROUND(SUM('NOVO HORIZONTE'!G4358),2)</f>
        <v>0</v>
      </c>
      <c r="H4358" s="107">
        <f t="shared" si="574"/>
        <v>0</v>
      </c>
      <c r="I4358" s="143">
        <f t="shared" si="570"/>
        <v>0</v>
      </c>
      <c r="J4358" s="142"/>
      <c r="K4358" s="228"/>
      <c r="L4358" s="7" t="str">
        <f t="shared" si="571"/>
        <v/>
      </c>
      <c r="M4358" s="7" t="str">
        <f t="shared" si="572"/>
        <v/>
      </c>
      <c r="N4358" s="7" t="str">
        <f t="shared" si="568"/>
        <v/>
      </c>
      <c r="O4358" s="144"/>
      <c r="P4358" s="355">
        <v>0</v>
      </c>
      <c r="Q4358" s="362">
        <f>SUM('NOVO HORIZONTE'!I4358)</f>
        <v>0</v>
      </c>
      <c r="R4358" s="363">
        <f t="shared" si="573"/>
        <v>0</v>
      </c>
      <c r="S4358" s="153">
        <f t="shared" si="567"/>
        <v>0</v>
      </c>
      <c r="T4358" s="364"/>
    </row>
    <row r="4359" ht="33.75" hidden="1" spans="1:20">
      <c r="A4359" s="158">
        <v>92836</v>
      </c>
      <c r="B4359" s="100" t="s">
        <v>252</v>
      </c>
      <c r="C4359" s="104" t="s">
        <v>4604</v>
      </c>
      <c r="D4359" s="94" t="s">
        <v>263</v>
      </c>
      <c r="E4359" s="95">
        <v>13.21</v>
      </c>
      <c r="F4359" s="96">
        <f t="shared" si="569"/>
        <v>16.21</v>
      </c>
      <c r="G4359" s="107">
        <f>ROUND(SUM('NOVO HORIZONTE'!G4359),2)</f>
        <v>0</v>
      </c>
      <c r="H4359" s="107">
        <f t="shared" si="574"/>
        <v>0</v>
      </c>
      <c r="I4359" s="143">
        <f t="shared" si="570"/>
        <v>0</v>
      </c>
      <c r="J4359" s="142"/>
      <c r="K4359" s="228"/>
      <c r="L4359" s="7" t="str">
        <f t="shared" si="571"/>
        <v/>
      </c>
      <c r="M4359" s="7" t="str">
        <f t="shared" si="572"/>
        <v/>
      </c>
      <c r="N4359" s="7" t="str">
        <f t="shared" si="568"/>
        <v/>
      </c>
      <c r="O4359" s="144"/>
      <c r="P4359" s="355">
        <v>0</v>
      </c>
      <c r="Q4359" s="362">
        <f>SUM('NOVO HORIZONTE'!I4359)</f>
        <v>0</v>
      </c>
      <c r="R4359" s="363">
        <f t="shared" si="573"/>
        <v>0</v>
      </c>
      <c r="S4359" s="153">
        <f t="shared" si="567"/>
        <v>0</v>
      </c>
      <c r="T4359" s="364"/>
    </row>
    <row r="4360" ht="33.75" hidden="1" spans="1:20">
      <c r="A4360" s="158">
        <v>92838</v>
      </c>
      <c r="B4360" s="100" t="s">
        <v>252</v>
      </c>
      <c r="C4360" s="104" t="s">
        <v>4605</v>
      </c>
      <c r="D4360" s="94" t="s">
        <v>263</v>
      </c>
      <c r="E4360" s="95">
        <v>15.86</v>
      </c>
      <c r="F4360" s="96">
        <f t="shared" si="569"/>
        <v>19.47</v>
      </c>
      <c r="G4360" s="107">
        <f>ROUND(SUM('NOVO HORIZONTE'!G4360),2)</f>
        <v>0</v>
      </c>
      <c r="H4360" s="107">
        <f t="shared" si="574"/>
        <v>0</v>
      </c>
      <c r="I4360" s="143">
        <f t="shared" si="570"/>
        <v>0</v>
      </c>
      <c r="J4360" s="142"/>
      <c r="K4360" s="228"/>
      <c r="L4360" s="7" t="str">
        <f t="shared" si="571"/>
        <v/>
      </c>
      <c r="M4360" s="7" t="str">
        <f t="shared" si="572"/>
        <v/>
      </c>
      <c r="N4360" s="7" t="str">
        <f t="shared" si="568"/>
        <v/>
      </c>
      <c r="O4360" s="144"/>
      <c r="P4360" s="355">
        <v>0</v>
      </c>
      <c r="Q4360" s="362">
        <f>SUM('NOVO HORIZONTE'!I4360)</f>
        <v>0</v>
      </c>
      <c r="R4360" s="363">
        <f t="shared" si="573"/>
        <v>0</v>
      </c>
      <c r="S4360" s="153">
        <f t="shared" si="567"/>
        <v>0</v>
      </c>
      <c r="T4360" s="364"/>
    </row>
    <row r="4361" ht="33.75" hidden="1" spans="1:20">
      <c r="A4361" s="158">
        <v>92840</v>
      </c>
      <c r="B4361" s="100" t="s">
        <v>252</v>
      </c>
      <c r="C4361" s="104" t="s">
        <v>4606</v>
      </c>
      <c r="D4361" s="94" t="s">
        <v>263</v>
      </c>
      <c r="E4361" s="95">
        <v>18.79</v>
      </c>
      <c r="F4361" s="96">
        <f t="shared" si="569"/>
        <v>23.06</v>
      </c>
      <c r="G4361" s="107">
        <f>ROUND(SUM('NOVO HORIZONTE'!G4361),2)</f>
        <v>0</v>
      </c>
      <c r="H4361" s="107">
        <f t="shared" si="574"/>
        <v>0</v>
      </c>
      <c r="I4361" s="143">
        <f t="shared" si="570"/>
        <v>0</v>
      </c>
      <c r="J4361" s="142"/>
      <c r="K4361" s="228"/>
      <c r="L4361" s="7" t="str">
        <f t="shared" si="571"/>
        <v/>
      </c>
      <c r="M4361" s="7" t="str">
        <f t="shared" si="572"/>
        <v/>
      </c>
      <c r="N4361" s="7" t="str">
        <f t="shared" si="568"/>
        <v/>
      </c>
      <c r="O4361" s="144"/>
      <c r="P4361" s="355">
        <v>0</v>
      </c>
      <c r="Q4361" s="362">
        <f>SUM('NOVO HORIZONTE'!I4361)</f>
        <v>0</v>
      </c>
      <c r="R4361" s="363">
        <f t="shared" si="573"/>
        <v>0</v>
      </c>
      <c r="S4361" s="153">
        <f t="shared" si="567"/>
        <v>0</v>
      </c>
      <c r="T4361" s="364"/>
    </row>
    <row r="4362" ht="33.75" hidden="1" spans="1:20">
      <c r="A4362" s="158">
        <v>92842</v>
      </c>
      <c r="B4362" s="100" t="s">
        <v>252</v>
      </c>
      <c r="C4362" s="104" t="s">
        <v>4607</v>
      </c>
      <c r="D4362" s="94" t="s">
        <v>263</v>
      </c>
      <c r="E4362" s="95">
        <v>21.46</v>
      </c>
      <c r="F4362" s="96">
        <f t="shared" si="569"/>
        <v>26.34</v>
      </c>
      <c r="G4362" s="107">
        <f>ROUND(SUM('NOVO HORIZONTE'!G4362),2)</f>
        <v>0</v>
      </c>
      <c r="H4362" s="107">
        <f t="shared" si="574"/>
        <v>0</v>
      </c>
      <c r="I4362" s="143">
        <f t="shared" si="570"/>
        <v>0</v>
      </c>
      <c r="J4362" s="142"/>
      <c r="K4362" s="228"/>
      <c r="L4362" s="7" t="str">
        <f t="shared" si="571"/>
        <v/>
      </c>
      <c r="M4362" s="7" t="str">
        <f t="shared" si="572"/>
        <v/>
      </c>
      <c r="N4362" s="7" t="str">
        <f t="shared" si="568"/>
        <v/>
      </c>
      <c r="O4362" s="144"/>
      <c r="P4362" s="355">
        <v>0</v>
      </c>
      <c r="Q4362" s="362">
        <f>SUM('NOVO HORIZONTE'!I4362)</f>
        <v>0</v>
      </c>
      <c r="R4362" s="363">
        <f t="shared" si="573"/>
        <v>0</v>
      </c>
      <c r="S4362" s="153">
        <f t="shared" si="567"/>
        <v>0</v>
      </c>
      <c r="T4362" s="364"/>
    </row>
    <row r="4363" ht="33.75" hidden="1" spans="1:20">
      <c r="A4363" s="158">
        <v>92844</v>
      </c>
      <c r="B4363" s="100" t="s">
        <v>252</v>
      </c>
      <c r="C4363" s="104" t="s">
        <v>4608</v>
      </c>
      <c r="D4363" s="94" t="s">
        <v>263</v>
      </c>
      <c r="E4363" s="95">
        <v>24.39</v>
      </c>
      <c r="F4363" s="96">
        <f t="shared" si="569"/>
        <v>29.94</v>
      </c>
      <c r="G4363" s="107">
        <f>ROUND(SUM('NOVO HORIZONTE'!G4363),2)</f>
        <v>0</v>
      </c>
      <c r="H4363" s="107">
        <f t="shared" si="574"/>
        <v>0</v>
      </c>
      <c r="I4363" s="143">
        <f t="shared" si="570"/>
        <v>0</v>
      </c>
      <c r="J4363" s="142"/>
      <c r="K4363" s="145"/>
      <c r="L4363" s="7" t="str">
        <f t="shared" si="571"/>
        <v/>
      </c>
      <c r="M4363" s="7" t="str">
        <f t="shared" si="572"/>
        <v/>
      </c>
      <c r="N4363" s="7" t="str">
        <f t="shared" si="568"/>
        <v/>
      </c>
      <c r="O4363" s="144"/>
      <c r="P4363" s="355">
        <v>0</v>
      </c>
      <c r="Q4363" s="362">
        <f>SUM('NOVO HORIZONTE'!I4363)</f>
        <v>0</v>
      </c>
      <c r="R4363" s="363">
        <f t="shared" si="573"/>
        <v>0</v>
      </c>
      <c r="S4363" s="153">
        <f t="shared" si="567"/>
        <v>0</v>
      </c>
      <c r="T4363" s="364"/>
    </row>
    <row r="4364" ht="33.75" hidden="1" spans="1:20">
      <c r="A4364" s="158">
        <v>92846</v>
      </c>
      <c r="B4364" s="100" t="s">
        <v>252</v>
      </c>
      <c r="C4364" s="104" t="s">
        <v>4609</v>
      </c>
      <c r="D4364" s="94" t="s">
        <v>263</v>
      </c>
      <c r="E4364" s="95">
        <v>27.04</v>
      </c>
      <c r="F4364" s="96">
        <f t="shared" si="569"/>
        <v>33.19</v>
      </c>
      <c r="G4364" s="107">
        <f>ROUND(SUM('NOVO HORIZONTE'!G4364),2)</f>
        <v>0</v>
      </c>
      <c r="H4364" s="107">
        <f t="shared" si="574"/>
        <v>0</v>
      </c>
      <c r="I4364" s="143">
        <f t="shared" si="570"/>
        <v>0</v>
      </c>
      <c r="J4364" s="142"/>
      <c r="K4364" s="228"/>
      <c r="L4364" s="7" t="str">
        <f t="shared" si="571"/>
        <v/>
      </c>
      <c r="M4364" s="7" t="str">
        <f t="shared" si="572"/>
        <v/>
      </c>
      <c r="N4364" s="7" t="str">
        <f t="shared" si="568"/>
        <v/>
      </c>
      <c r="O4364" s="144"/>
      <c r="P4364" s="355">
        <v>0</v>
      </c>
      <c r="Q4364" s="362">
        <f>SUM('NOVO HORIZONTE'!I4364)</f>
        <v>0</v>
      </c>
      <c r="R4364" s="363">
        <f t="shared" si="573"/>
        <v>0</v>
      </c>
      <c r="S4364" s="153">
        <f t="shared" si="567"/>
        <v>0</v>
      </c>
      <c r="T4364" s="364"/>
    </row>
    <row r="4365" ht="33.75" hidden="1" spans="1:20">
      <c r="A4365" s="158">
        <v>92848</v>
      </c>
      <c r="B4365" s="100" t="s">
        <v>252</v>
      </c>
      <c r="C4365" s="104" t="s">
        <v>4610</v>
      </c>
      <c r="D4365" s="94" t="s">
        <v>263</v>
      </c>
      <c r="E4365" s="95">
        <v>30</v>
      </c>
      <c r="F4365" s="96">
        <f t="shared" si="569"/>
        <v>36.82</v>
      </c>
      <c r="G4365" s="107">
        <f>ROUND(SUM('NOVO HORIZONTE'!G4365),2)</f>
        <v>0</v>
      </c>
      <c r="H4365" s="107">
        <f t="shared" si="574"/>
        <v>0</v>
      </c>
      <c r="I4365" s="143">
        <f t="shared" si="570"/>
        <v>0</v>
      </c>
      <c r="J4365" s="142"/>
      <c r="K4365" s="228"/>
      <c r="L4365" s="7" t="str">
        <f t="shared" si="571"/>
        <v/>
      </c>
      <c r="M4365" s="7" t="str">
        <f t="shared" si="572"/>
        <v/>
      </c>
      <c r="N4365" s="7" t="str">
        <f t="shared" si="568"/>
        <v/>
      </c>
      <c r="O4365" s="144"/>
      <c r="P4365" s="355">
        <v>0</v>
      </c>
      <c r="Q4365" s="362">
        <f>SUM('NOVO HORIZONTE'!I4365)</f>
        <v>0</v>
      </c>
      <c r="R4365" s="363">
        <f t="shared" si="573"/>
        <v>0</v>
      </c>
      <c r="S4365" s="153">
        <f t="shared" si="567"/>
        <v>0</v>
      </c>
      <c r="T4365" s="364"/>
    </row>
    <row r="4366" ht="33.75" hidden="1" spans="1:20">
      <c r="A4366" s="158">
        <v>92850</v>
      </c>
      <c r="B4366" s="100" t="s">
        <v>252</v>
      </c>
      <c r="C4366" s="104" t="s">
        <v>4611</v>
      </c>
      <c r="D4366" s="94" t="s">
        <v>263</v>
      </c>
      <c r="E4366" s="95">
        <v>19.58</v>
      </c>
      <c r="F4366" s="96">
        <f t="shared" si="569"/>
        <v>24.03</v>
      </c>
      <c r="G4366" s="107">
        <f>ROUND(SUM('NOVO HORIZONTE'!G4366),2)</f>
        <v>0</v>
      </c>
      <c r="H4366" s="107">
        <f t="shared" si="574"/>
        <v>0</v>
      </c>
      <c r="I4366" s="143">
        <f t="shared" si="570"/>
        <v>0</v>
      </c>
      <c r="J4366" s="142"/>
      <c r="K4366" s="228"/>
      <c r="L4366" s="7" t="str">
        <f t="shared" si="571"/>
        <v/>
      </c>
      <c r="M4366" s="7" t="str">
        <f t="shared" si="572"/>
        <v/>
      </c>
      <c r="N4366" s="7" t="str">
        <f t="shared" si="568"/>
        <v/>
      </c>
      <c r="O4366" s="144"/>
      <c r="P4366" s="355">
        <v>0</v>
      </c>
      <c r="Q4366" s="362">
        <f>SUM('NOVO HORIZONTE'!I4366)</f>
        <v>0</v>
      </c>
      <c r="R4366" s="363">
        <f t="shared" si="573"/>
        <v>0</v>
      </c>
      <c r="S4366" s="153">
        <f t="shared" si="567"/>
        <v>0</v>
      </c>
      <c r="T4366" s="364"/>
    </row>
    <row r="4367" ht="33.75" hidden="1" spans="1:20">
      <c r="A4367" s="158">
        <v>92852</v>
      </c>
      <c r="B4367" s="100" t="s">
        <v>252</v>
      </c>
      <c r="C4367" s="104" t="s">
        <v>4612</v>
      </c>
      <c r="D4367" s="94" t="s">
        <v>263</v>
      </c>
      <c r="E4367" s="95">
        <v>24.73</v>
      </c>
      <c r="F4367" s="96">
        <f t="shared" si="569"/>
        <v>30.35</v>
      </c>
      <c r="G4367" s="107">
        <f>ROUND(SUM('NOVO HORIZONTE'!G4367),2)</f>
        <v>0</v>
      </c>
      <c r="H4367" s="107">
        <f t="shared" si="574"/>
        <v>0</v>
      </c>
      <c r="I4367" s="143">
        <f t="shared" si="570"/>
        <v>0</v>
      </c>
      <c r="J4367" s="142"/>
      <c r="K4367" s="228"/>
      <c r="L4367" s="7" t="str">
        <f t="shared" si="571"/>
        <v/>
      </c>
      <c r="M4367" s="7" t="str">
        <f t="shared" si="572"/>
        <v/>
      </c>
      <c r="N4367" s="7" t="str">
        <f t="shared" si="568"/>
        <v/>
      </c>
      <c r="O4367" s="144"/>
      <c r="P4367" s="355">
        <v>0</v>
      </c>
      <c r="Q4367" s="362">
        <f>SUM('NOVO HORIZONTE'!I4367)</f>
        <v>0</v>
      </c>
      <c r="R4367" s="363">
        <f t="shared" si="573"/>
        <v>0</v>
      </c>
      <c r="S4367" s="153">
        <f t="shared" si="567"/>
        <v>0</v>
      </c>
      <c r="T4367" s="364"/>
    </row>
    <row r="4368" ht="33.75" hidden="1" spans="1:20">
      <c r="A4368" s="158">
        <v>92854</v>
      </c>
      <c r="B4368" s="100" t="s">
        <v>252</v>
      </c>
      <c r="C4368" s="104" t="s">
        <v>4613</v>
      </c>
      <c r="D4368" s="94" t="s">
        <v>263</v>
      </c>
      <c r="E4368" s="95">
        <v>30.11</v>
      </c>
      <c r="F4368" s="96">
        <f t="shared" si="569"/>
        <v>36.96</v>
      </c>
      <c r="G4368" s="107">
        <f>ROUND(SUM('NOVO HORIZONTE'!G4368),2)</f>
        <v>0</v>
      </c>
      <c r="H4368" s="107">
        <f t="shared" si="574"/>
        <v>0</v>
      </c>
      <c r="I4368" s="143">
        <f t="shared" si="570"/>
        <v>0</v>
      </c>
      <c r="J4368" s="142"/>
      <c r="K4368" s="228"/>
      <c r="L4368" s="7" t="str">
        <f t="shared" si="571"/>
        <v/>
      </c>
      <c r="M4368" s="7" t="str">
        <f t="shared" si="572"/>
        <v/>
      </c>
      <c r="N4368" s="7" t="str">
        <f t="shared" si="568"/>
        <v/>
      </c>
      <c r="O4368" s="144"/>
      <c r="P4368" s="355">
        <v>0</v>
      </c>
      <c r="Q4368" s="362">
        <f>SUM('NOVO HORIZONTE'!I4368)</f>
        <v>0</v>
      </c>
      <c r="R4368" s="363">
        <f t="shared" si="573"/>
        <v>0</v>
      </c>
      <c r="S4368" s="153">
        <f t="shared" si="567"/>
        <v>0</v>
      </c>
      <c r="T4368" s="364"/>
    </row>
    <row r="4369" ht="33.75" hidden="1" spans="1:20">
      <c r="A4369" s="158">
        <v>92856</v>
      </c>
      <c r="B4369" s="100" t="s">
        <v>252</v>
      </c>
      <c r="C4369" s="104" t="s">
        <v>4614</v>
      </c>
      <c r="D4369" s="94" t="s">
        <v>263</v>
      </c>
      <c r="E4369" s="95">
        <v>35.49</v>
      </c>
      <c r="F4369" s="96">
        <f t="shared" si="569"/>
        <v>43.56</v>
      </c>
      <c r="G4369" s="107">
        <f>ROUND(SUM('NOVO HORIZONTE'!G4369),2)</f>
        <v>0</v>
      </c>
      <c r="H4369" s="107">
        <f t="shared" si="574"/>
        <v>0</v>
      </c>
      <c r="I4369" s="143">
        <f t="shared" si="570"/>
        <v>0</v>
      </c>
      <c r="J4369" s="142"/>
      <c r="K4369" s="228"/>
      <c r="L4369" s="7" t="str">
        <f t="shared" si="571"/>
        <v/>
      </c>
      <c r="M4369" s="7" t="str">
        <f t="shared" si="572"/>
        <v/>
      </c>
      <c r="N4369" s="7" t="str">
        <f t="shared" si="568"/>
        <v/>
      </c>
      <c r="O4369" s="144"/>
      <c r="P4369" s="355">
        <v>0</v>
      </c>
      <c r="Q4369" s="362">
        <f>SUM('NOVO HORIZONTE'!I4369)</f>
        <v>0</v>
      </c>
      <c r="R4369" s="363">
        <f t="shared" si="573"/>
        <v>0</v>
      </c>
      <c r="S4369" s="153">
        <f t="shared" si="567"/>
        <v>0</v>
      </c>
      <c r="T4369" s="364"/>
    </row>
    <row r="4370" ht="33.75" hidden="1" spans="1:20">
      <c r="A4370" s="158">
        <v>92858</v>
      </c>
      <c r="B4370" s="100" t="s">
        <v>252</v>
      </c>
      <c r="C4370" s="104" t="s">
        <v>4615</v>
      </c>
      <c r="D4370" s="94" t="s">
        <v>263</v>
      </c>
      <c r="E4370" s="95">
        <v>40.62</v>
      </c>
      <c r="F4370" s="96">
        <f t="shared" si="569"/>
        <v>49.86</v>
      </c>
      <c r="G4370" s="107">
        <f>ROUND(SUM('NOVO HORIZONTE'!G4370),2)</f>
        <v>0</v>
      </c>
      <c r="H4370" s="107">
        <f t="shared" si="574"/>
        <v>0</v>
      </c>
      <c r="I4370" s="143">
        <f t="shared" si="570"/>
        <v>0</v>
      </c>
      <c r="J4370" s="142"/>
      <c r="K4370" s="228"/>
      <c r="L4370" s="7" t="str">
        <f t="shared" si="571"/>
        <v/>
      </c>
      <c r="M4370" s="7" t="str">
        <f t="shared" si="572"/>
        <v/>
      </c>
      <c r="N4370" s="7" t="str">
        <f t="shared" si="568"/>
        <v/>
      </c>
      <c r="O4370" s="144"/>
      <c r="P4370" s="355">
        <v>0</v>
      </c>
      <c r="Q4370" s="362">
        <f>SUM('NOVO HORIZONTE'!I4370)</f>
        <v>0</v>
      </c>
      <c r="R4370" s="363">
        <f t="shared" si="573"/>
        <v>0</v>
      </c>
      <c r="S4370" s="153">
        <f t="shared" si="567"/>
        <v>0</v>
      </c>
      <c r="T4370" s="364"/>
    </row>
    <row r="4371" ht="33.75" hidden="1" spans="1:20">
      <c r="A4371" s="158">
        <v>92860</v>
      </c>
      <c r="B4371" s="100" t="s">
        <v>252</v>
      </c>
      <c r="C4371" s="104" t="s">
        <v>4616</v>
      </c>
      <c r="D4371" s="94" t="s">
        <v>263</v>
      </c>
      <c r="E4371" s="95">
        <v>46.11</v>
      </c>
      <c r="F4371" s="96">
        <f t="shared" si="569"/>
        <v>56.6</v>
      </c>
      <c r="G4371" s="107">
        <f>ROUND(SUM('NOVO HORIZONTE'!G4371),2)</f>
        <v>0</v>
      </c>
      <c r="H4371" s="107">
        <f t="shared" si="574"/>
        <v>0</v>
      </c>
      <c r="I4371" s="143">
        <f t="shared" si="570"/>
        <v>0</v>
      </c>
      <c r="J4371" s="142"/>
      <c r="K4371" s="228"/>
      <c r="L4371" s="7" t="str">
        <f t="shared" si="571"/>
        <v/>
      </c>
      <c r="M4371" s="7" t="str">
        <f t="shared" si="572"/>
        <v/>
      </c>
      <c r="N4371" s="7" t="str">
        <f t="shared" si="568"/>
        <v/>
      </c>
      <c r="O4371" s="144"/>
      <c r="P4371" s="355">
        <v>0</v>
      </c>
      <c r="Q4371" s="362">
        <f>SUM('NOVO HORIZONTE'!I4371)</f>
        <v>0</v>
      </c>
      <c r="R4371" s="363">
        <f t="shared" si="573"/>
        <v>0</v>
      </c>
      <c r="S4371" s="153">
        <f t="shared" si="567"/>
        <v>0</v>
      </c>
      <c r="T4371" s="364"/>
    </row>
    <row r="4372" ht="33.75" hidden="1" spans="1:20">
      <c r="A4372" s="158">
        <v>92862</v>
      </c>
      <c r="B4372" s="100" t="s">
        <v>252</v>
      </c>
      <c r="C4372" s="104" t="s">
        <v>4617</v>
      </c>
      <c r="D4372" s="94" t="s">
        <v>263</v>
      </c>
      <c r="E4372" s="95">
        <v>51.46</v>
      </c>
      <c r="F4372" s="96">
        <f t="shared" si="569"/>
        <v>63.16</v>
      </c>
      <c r="G4372" s="107">
        <f>ROUND(SUM('NOVO HORIZONTE'!G4372),2)</f>
        <v>0</v>
      </c>
      <c r="H4372" s="107">
        <f t="shared" si="574"/>
        <v>0</v>
      </c>
      <c r="I4372" s="143">
        <f t="shared" si="570"/>
        <v>0</v>
      </c>
      <c r="J4372" s="142"/>
      <c r="K4372" s="228"/>
      <c r="L4372" s="7" t="str">
        <f t="shared" si="571"/>
        <v/>
      </c>
      <c r="M4372" s="7" t="str">
        <f t="shared" si="572"/>
        <v/>
      </c>
      <c r="N4372" s="7" t="str">
        <f t="shared" si="568"/>
        <v/>
      </c>
      <c r="O4372" s="144"/>
      <c r="P4372" s="355">
        <v>0</v>
      </c>
      <c r="Q4372" s="362">
        <f>SUM('NOVO HORIZONTE'!I4372)</f>
        <v>0</v>
      </c>
      <c r="R4372" s="363">
        <f t="shared" si="573"/>
        <v>0</v>
      </c>
      <c r="S4372" s="153">
        <f t="shared" si="567"/>
        <v>0</v>
      </c>
      <c r="T4372" s="364"/>
    </row>
    <row r="4373" ht="33.75" hidden="1" spans="1:20">
      <c r="A4373" s="158">
        <v>92864</v>
      </c>
      <c r="B4373" s="100" t="s">
        <v>252</v>
      </c>
      <c r="C4373" s="104" t="s">
        <v>4618</v>
      </c>
      <c r="D4373" s="94" t="s">
        <v>263</v>
      </c>
      <c r="E4373" s="95">
        <v>56.84</v>
      </c>
      <c r="F4373" s="96">
        <f t="shared" si="569"/>
        <v>69.77</v>
      </c>
      <c r="G4373" s="107">
        <f>ROUND(SUM('NOVO HORIZONTE'!G4373),2)</f>
        <v>0</v>
      </c>
      <c r="H4373" s="107">
        <f t="shared" si="574"/>
        <v>0</v>
      </c>
      <c r="I4373" s="143">
        <f t="shared" si="570"/>
        <v>0</v>
      </c>
      <c r="J4373" s="142"/>
      <c r="K4373" s="228"/>
      <c r="L4373" s="7" t="str">
        <f t="shared" si="571"/>
        <v/>
      </c>
      <c r="M4373" s="7" t="str">
        <f t="shared" si="572"/>
        <v/>
      </c>
      <c r="N4373" s="7" t="str">
        <f t="shared" si="568"/>
        <v/>
      </c>
      <c r="O4373" s="144"/>
      <c r="P4373" s="355">
        <v>0</v>
      </c>
      <c r="Q4373" s="362">
        <f>SUM('NOVO HORIZONTE'!I4373)</f>
        <v>0</v>
      </c>
      <c r="R4373" s="363">
        <f t="shared" si="573"/>
        <v>0</v>
      </c>
      <c r="S4373" s="153">
        <f t="shared" si="567"/>
        <v>0</v>
      </c>
      <c r="T4373" s="364"/>
    </row>
    <row r="4374" ht="33.75" hidden="1" spans="1:20">
      <c r="A4374" s="158">
        <v>92808</v>
      </c>
      <c r="B4374" s="100" t="s">
        <v>252</v>
      </c>
      <c r="C4374" s="104" t="s">
        <v>4619</v>
      </c>
      <c r="D4374" s="94" t="s">
        <v>263</v>
      </c>
      <c r="E4374" s="95">
        <v>46.53</v>
      </c>
      <c r="F4374" s="96">
        <f t="shared" si="569"/>
        <v>57.11</v>
      </c>
      <c r="G4374" s="107">
        <f>ROUND(SUM('NOVO HORIZONTE'!G4374),2)</f>
        <v>0</v>
      </c>
      <c r="H4374" s="107">
        <f t="shared" si="574"/>
        <v>0</v>
      </c>
      <c r="I4374" s="143">
        <f t="shared" si="570"/>
        <v>0</v>
      </c>
      <c r="J4374" s="142"/>
      <c r="K4374" s="228"/>
      <c r="L4374" s="7" t="str">
        <f t="shared" si="571"/>
        <v/>
      </c>
      <c r="M4374" s="7" t="str">
        <f t="shared" si="572"/>
        <v/>
      </c>
      <c r="N4374" s="7" t="str">
        <f t="shared" si="568"/>
        <v/>
      </c>
      <c r="O4374" s="144"/>
      <c r="P4374" s="355">
        <v>0</v>
      </c>
      <c r="Q4374" s="362">
        <f>SUM('NOVO HORIZONTE'!I4374)</f>
        <v>0</v>
      </c>
      <c r="R4374" s="363">
        <f t="shared" si="573"/>
        <v>0</v>
      </c>
      <c r="S4374" s="153">
        <f t="shared" si="567"/>
        <v>0</v>
      </c>
      <c r="T4374" s="364"/>
    </row>
    <row r="4375" ht="33.75" hidden="1" spans="1:20">
      <c r="A4375" s="158">
        <v>92809</v>
      </c>
      <c r="B4375" s="100" t="s">
        <v>252</v>
      </c>
      <c r="C4375" s="104" t="s">
        <v>4620</v>
      </c>
      <c r="D4375" s="94" t="s">
        <v>263</v>
      </c>
      <c r="E4375" s="95">
        <v>59.63</v>
      </c>
      <c r="F4375" s="96">
        <f t="shared" si="569"/>
        <v>73.19</v>
      </c>
      <c r="G4375" s="107">
        <f>ROUND(SUM('NOVO HORIZONTE'!G4375),2)</f>
        <v>0</v>
      </c>
      <c r="H4375" s="107">
        <f t="shared" si="574"/>
        <v>0</v>
      </c>
      <c r="I4375" s="143">
        <f t="shared" si="570"/>
        <v>0</v>
      </c>
      <c r="J4375" s="142"/>
      <c r="K4375" s="228"/>
      <c r="L4375" s="7" t="str">
        <f t="shared" si="571"/>
        <v/>
      </c>
      <c r="M4375" s="7" t="str">
        <f t="shared" si="572"/>
        <v/>
      </c>
      <c r="N4375" s="7" t="str">
        <f t="shared" si="568"/>
        <v/>
      </c>
      <c r="O4375" s="144"/>
      <c r="P4375" s="355">
        <v>0</v>
      </c>
      <c r="Q4375" s="362">
        <f>SUM('NOVO HORIZONTE'!I4375)</f>
        <v>0</v>
      </c>
      <c r="R4375" s="363">
        <f t="shared" si="573"/>
        <v>0</v>
      </c>
      <c r="S4375" s="153">
        <f t="shared" si="567"/>
        <v>0</v>
      </c>
      <c r="T4375" s="364"/>
    </row>
    <row r="4376" ht="33.75" hidden="1" spans="1:20">
      <c r="A4376" s="158">
        <v>92810</v>
      </c>
      <c r="B4376" s="100" t="s">
        <v>252</v>
      </c>
      <c r="C4376" s="104" t="s">
        <v>4621</v>
      </c>
      <c r="D4376" s="94" t="s">
        <v>263</v>
      </c>
      <c r="E4376" s="95">
        <v>72.51</v>
      </c>
      <c r="F4376" s="96">
        <f t="shared" si="569"/>
        <v>89</v>
      </c>
      <c r="G4376" s="107">
        <f>ROUND(SUM('NOVO HORIZONTE'!G4376),2)</f>
        <v>0</v>
      </c>
      <c r="H4376" s="107">
        <f t="shared" si="574"/>
        <v>0</v>
      </c>
      <c r="I4376" s="143">
        <f t="shared" si="570"/>
        <v>0</v>
      </c>
      <c r="J4376" s="142"/>
      <c r="K4376" s="228"/>
      <c r="L4376" s="7" t="str">
        <f t="shared" si="571"/>
        <v/>
      </c>
      <c r="M4376" s="7" t="str">
        <f t="shared" si="572"/>
        <v/>
      </c>
      <c r="N4376" s="7" t="str">
        <f t="shared" si="568"/>
        <v/>
      </c>
      <c r="O4376" s="144"/>
      <c r="P4376" s="355">
        <v>0</v>
      </c>
      <c r="Q4376" s="362">
        <f>SUM('NOVO HORIZONTE'!I4376)</f>
        <v>0</v>
      </c>
      <c r="R4376" s="363">
        <f t="shared" si="573"/>
        <v>0</v>
      </c>
      <c r="S4376" s="153">
        <f t="shared" si="567"/>
        <v>0</v>
      </c>
      <c r="T4376" s="364"/>
    </row>
    <row r="4377" ht="33.75" hidden="1" spans="1:20">
      <c r="A4377" s="158">
        <v>92811</v>
      </c>
      <c r="B4377" s="100" t="s">
        <v>252</v>
      </c>
      <c r="C4377" s="104" t="s">
        <v>4622</v>
      </c>
      <c r="D4377" s="94" t="s">
        <v>263</v>
      </c>
      <c r="E4377" s="95">
        <v>86.21</v>
      </c>
      <c r="F4377" s="96">
        <f t="shared" si="569"/>
        <v>105.81</v>
      </c>
      <c r="G4377" s="107">
        <f>ROUND(SUM('NOVO HORIZONTE'!G4377),2)</f>
        <v>0</v>
      </c>
      <c r="H4377" s="107">
        <f t="shared" si="574"/>
        <v>0</v>
      </c>
      <c r="I4377" s="143">
        <f t="shared" si="570"/>
        <v>0</v>
      </c>
      <c r="J4377" s="142"/>
      <c r="K4377" s="228"/>
      <c r="L4377" s="7" t="str">
        <f t="shared" si="571"/>
        <v/>
      </c>
      <c r="M4377" s="7" t="str">
        <f t="shared" si="572"/>
        <v/>
      </c>
      <c r="N4377" s="7" t="str">
        <f t="shared" si="568"/>
        <v/>
      </c>
      <c r="O4377" s="144"/>
      <c r="P4377" s="355">
        <v>0</v>
      </c>
      <c r="Q4377" s="362">
        <f>SUM('NOVO HORIZONTE'!I4377)</f>
        <v>0</v>
      </c>
      <c r="R4377" s="363">
        <f t="shared" si="573"/>
        <v>0</v>
      </c>
      <c r="S4377" s="153">
        <f t="shared" ref="S4377:S4440" si="575">IF(R4377=0,0,IF(R4377&gt;0,"c","b"))</f>
        <v>0</v>
      </c>
      <c r="T4377" s="364"/>
    </row>
    <row r="4378" ht="33.75" hidden="1" spans="1:20">
      <c r="A4378" s="158">
        <v>92812</v>
      </c>
      <c r="B4378" s="100" t="s">
        <v>252</v>
      </c>
      <c r="C4378" s="104" t="s">
        <v>4623</v>
      </c>
      <c r="D4378" s="94" t="s">
        <v>263</v>
      </c>
      <c r="E4378" s="95">
        <v>99.74</v>
      </c>
      <c r="F4378" s="96">
        <f t="shared" si="569"/>
        <v>122.42</v>
      </c>
      <c r="G4378" s="107">
        <f>ROUND(SUM('NOVO HORIZONTE'!G4378),2)</f>
        <v>0</v>
      </c>
      <c r="H4378" s="107">
        <f t="shared" si="574"/>
        <v>0</v>
      </c>
      <c r="I4378" s="143">
        <f t="shared" si="570"/>
        <v>0</v>
      </c>
      <c r="J4378" s="142"/>
      <c r="K4378" s="228"/>
      <c r="L4378" s="7" t="str">
        <f t="shared" si="571"/>
        <v/>
      </c>
      <c r="M4378" s="7" t="str">
        <f t="shared" si="572"/>
        <v/>
      </c>
      <c r="N4378" s="7" t="str">
        <f t="shared" si="568"/>
        <v/>
      </c>
      <c r="O4378" s="144"/>
      <c r="P4378" s="355">
        <v>0</v>
      </c>
      <c r="Q4378" s="362">
        <f>SUM('NOVO HORIZONTE'!I4378)</f>
        <v>0</v>
      </c>
      <c r="R4378" s="363">
        <f t="shared" si="573"/>
        <v>0</v>
      </c>
      <c r="S4378" s="153">
        <f t="shared" si="575"/>
        <v>0</v>
      </c>
      <c r="T4378" s="364"/>
    </row>
    <row r="4379" ht="33.75" hidden="1" spans="1:20">
      <c r="A4379" s="158">
        <v>92813</v>
      </c>
      <c r="B4379" s="100" t="s">
        <v>252</v>
      </c>
      <c r="C4379" s="104" t="s">
        <v>4624</v>
      </c>
      <c r="D4379" s="94" t="s">
        <v>263</v>
      </c>
      <c r="E4379" s="95">
        <v>115.33</v>
      </c>
      <c r="F4379" s="96">
        <f t="shared" si="569"/>
        <v>141.56</v>
      </c>
      <c r="G4379" s="107">
        <f>ROUND(SUM('NOVO HORIZONTE'!G4379),2)</f>
        <v>0</v>
      </c>
      <c r="H4379" s="107">
        <f t="shared" si="574"/>
        <v>0</v>
      </c>
      <c r="I4379" s="143">
        <f t="shared" si="570"/>
        <v>0</v>
      </c>
      <c r="J4379" s="142"/>
      <c r="K4379" s="228"/>
      <c r="L4379" s="7" t="str">
        <f t="shared" si="571"/>
        <v/>
      </c>
      <c r="M4379" s="7" t="str">
        <f t="shared" si="572"/>
        <v/>
      </c>
      <c r="N4379" s="7" t="str">
        <f t="shared" si="568"/>
        <v/>
      </c>
      <c r="O4379" s="144"/>
      <c r="P4379" s="355">
        <v>0</v>
      </c>
      <c r="Q4379" s="362">
        <f>SUM('NOVO HORIZONTE'!I4379)</f>
        <v>0</v>
      </c>
      <c r="R4379" s="363">
        <f t="shared" si="573"/>
        <v>0</v>
      </c>
      <c r="S4379" s="153">
        <f t="shared" si="575"/>
        <v>0</v>
      </c>
      <c r="T4379" s="364"/>
    </row>
    <row r="4380" ht="33.75" hidden="1" spans="1:20">
      <c r="A4380" s="158">
        <v>92814</v>
      </c>
      <c r="B4380" s="100" t="s">
        <v>252</v>
      </c>
      <c r="C4380" s="104" t="s">
        <v>4625</v>
      </c>
      <c r="D4380" s="94" t="s">
        <v>263</v>
      </c>
      <c r="E4380" s="95">
        <v>131.58</v>
      </c>
      <c r="F4380" s="96">
        <f t="shared" si="569"/>
        <v>161.5</v>
      </c>
      <c r="G4380" s="107">
        <f>ROUND(SUM('NOVO HORIZONTE'!G4380),2)</f>
        <v>0</v>
      </c>
      <c r="H4380" s="107">
        <f t="shared" si="574"/>
        <v>0</v>
      </c>
      <c r="I4380" s="143">
        <f t="shared" si="570"/>
        <v>0</v>
      </c>
      <c r="J4380" s="142"/>
      <c r="K4380" s="228"/>
      <c r="L4380" s="7" t="str">
        <f t="shared" si="571"/>
        <v/>
      </c>
      <c r="M4380" s="7" t="str">
        <f t="shared" si="572"/>
        <v/>
      </c>
      <c r="N4380" s="7" t="str">
        <f t="shared" si="568"/>
        <v/>
      </c>
      <c r="O4380" s="144"/>
      <c r="P4380" s="355">
        <v>0</v>
      </c>
      <c r="Q4380" s="362">
        <f>SUM('NOVO HORIZONTE'!I4380)</f>
        <v>0</v>
      </c>
      <c r="R4380" s="363">
        <f t="shared" si="573"/>
        <v>0</v>
      </c>
      <c r="S4380" s="153">
        <f t="shared" si="575"/>
        <v>0</v>
      </c>
      <c r="T4380" s="364"/>
    </row>
    <row r="4381" ht="33.75" hidden="1" spans="1:20">
      <c r="A4381" s="158">
        <v>92815</v>
      </c>
      <c r="B4381" s="100" t="s">
        <v>252</v>
      </c>
      <c r="C4381" s="104" t="s">
        <v>4626</v>
      </c>
      <c r="D4381" s="94" t="s">
        <v>263</v>
      </c>
      <c r="E4381" s="95">
        <v>149.98</v>
      </c>
      <c r="F4381" s="96">
        <f t="shared" si="569"/>
        <v>184.09</v>
      </c>
      <c r="G4381" s="107">
        <f>ROUND(SUM('NOVO HORIZONTE'!G4381),2)</f>
        <v>0</v>
      </c>
      <c r="H4381" s="107">
        <f t="shared" si="574"/>
        <v>0</v>
      </c>
      <c r="I4381" s="143">
        <f t="shared" si="570"/>
        <v>0</v>
      </c>
      <c r="J4381" s="142"/>
      <c r="K4381" s="228"/>
      <c r="L4381" s="7" t="str">
        <f t="shared" si="571"/>
        <v/>
      </c>
      <c r="M4381" s="7" t="str">
        <f t="shared" si="572"/>
        <v/>
      </c>
      <c r="N4381" s="7" t="str">
        <f t="shared" si="568"/>
        <v/>
      </c>
      <c r="O4381" s="144"/>
      <c r="P4381" s="355">
        <v>0</v>
      </c>
      <c r="Q4381" s="362">
        <f>SUM('NOVO HORIZONTE'!I4381)</f>
        <v>0</v>
      </c>
      <c r="R4381" s="363">
        <f t="shared" si="573"/>
        <v>0</v>
      </c>
      <c r="S4381" s="153">
        <f t="shared" si="575"/>
        <v>0</v>
      </c>
      <c r="T4381" s="364"/>
    </row>
    <row r="4382" ht="33.75" hidden="1" spans="1:20">
      <c r="A4382" s="158">
        <v>92817</v>
      </c>
      <c r="B4382" s="100" t="s">
        <v>252</v>
      </c>
      <c r="C4382" s="104" t="s">
        <v>4627</v>
      </c>
      <c r="D4382" s="94" t="s">
        <v>263</v>
      </c>
      <c r="E4382" s="95">
        <v>187.68</v>
      </c>
      <c r="F4382" s="96">
        <f t="shared" si="569"/>
        <v>230.36</v>
      </c>
      <c r="G4382" s="107">
        <f>ROUND(SUM('NOVO HORIZONTE'!G4382),2)</f>
        <v>0</v>
      </c>
      <c r="H4382" s="107">
        <f t="shared" si="574"/>
        <v>0</v>
      </c>
      <c r="I4382" s="143">
        <f t="shared" si="570"/>
        <v>0</v>
      </c>
      <c r="J4382" s="142"/>
      <c r="K4382" s="228"/>
      <c r="L4382" s="7" t="str">
        <f t="shared" si="571"/>
        <v/>
      </c>
      <c r="M4382" s="7" t="str">
        <f t="shared" si="572"/>
        <v/>
      </c>
      <c r="N4382" s="7" t="str">
        <f t="shared" si="568"/>
        <v/>
      </c>
      <c r="O4382" s="144"/>
      <c r="P4382" s="355">
        <v>0</v>
      </c>
      <c r="Q4382" s="362">
        <f>SUM('NOVO HORIZONTE'!I4382)</f>
        <v>0</v>
      </c>
      <c r="R4382" s="363">
        <f t="shared" si="573"/>
        <v>0</v>
      </c>
      <c r="S4382" s="153">
        <f t="shared" si="575"/>
        <v>0</v>
      </c>
      <c r="T4382" s="364"/>
    </row>
    <row r="4383" ht="33.75" hidden="1" spans="1:20">
      <c r="A4383" s="158">
        <v>92819</v>
      </c>
      <c r="B4383" s="100" t="s">
        <v>252</v>
      </c>
      <c r="C4383" s="104" t="s">
        <v>4628</v>
      </c>
      <c r="D4383" s="94" t="s">
        <v>263</v>
      </c>
      <c r="E4383" s="95">
        <v>252.63</v>
      </c>
      <c r="F4383" s="96">
        <f t="shared" si="569"/>
        <v>310.08</v>
      </c>
      <c r="G4383" s="107">
        <f>ROUND(SUM('NOVO HORIZONTE'!G4383),2)</f>
        <v>0</v>
      </c>
      <c r="H4383" s="107">
        <f t="shared" si="574"/>
        <v>0</v>
      </c>
      <c r="I4383" s="143">
        <f t="shared" si="570"/>
        <v>0</v>
      </c>
      <c r="J4383" s="142"/>
      <c r="K4383" s="228"/>
      <c r="L4383" s="7" t="str">
        <f t="shared" si="571"/>
        <v/>
      </c>
      <c r="M4383" s="7" t="str">
        <f t="shared" si="572"/>
        <v/>
      </c>
      <c r="N4383" s="7" t="str">
        <f t="shared" si="568"/>
        <v/>
      </c>
      <c r="O4383" s="144"/>
      <c r="P4383" s="355">
        <v>0</v>
      </c>
      <c r="Q4383" s="362">
        <f>SUM('NOVO HORIZONTE'!I4383)</f>
        <v>0</v>
      </c>
      <c r="R4383" s="363">
        <f t="shared" si="573"/>
        <v>0</v>
      </c>
      <c r="S4383" s="153">
        <f t="shared" si="575"/>
        <v>0</v>
      </c>
      <c r="T4383" s="364"/>
    </row>
    <row r="4384" ht="33.75" hidden="1" spans="1:20">
      <c r="A4384" s="158">
        <v>92820</v>
      </c>
      <c r="B4384" s="100" t="s">
        <v>252</v>
      </c>
      <c r="C4384" s="104" t="s">
        <v>4629</v>
      </c>
      <c r="D4384" s="94" t="s">
        <v>263</v>
      </c>
      <c r="E4384" s="95">
        <v>55.52</v>
      </c>
      <c r="F4384" s="96">
        <f t="shared" si="569"/>
        <v>68.15</v>
      </c>
      <c r="G4384" s="107">
        <f>ROUND(SUM('NOVO HORIZONTE'!G4384),2)</f>
        <v>0</v>
      </c>
      <c r="H4384" s="107">
        <f t="shared" si="574"/>
        <v>0</v>
      </c>
      <c r="I4384" s="143">
        <f t="shared" si="570"/>
        <v>0</v>
      </c>
      <c r="J4384" s="142"/>
      <c r="K4384" s="228"/>
      <c r="L4384" s="7" t="str">
        <f t="shared" si="571"/>
        <v/>
      </c>
      <c r="M4384" s="7" t="str">
        <f t="shared" si="572"/>
        <v/>
      </c>
      <c r="N4384" s="7" t="str">
        <f t="shared" si="568"/>
        <v/>
      </c>
      <c r="O4384" s="144"/>
      <c r="P4384" s="355">
        <v>0</v>
      </c>
      <c r="Q4384" s="362">
        <f>SUM('NOVO HORIZONTE'!I4384)</f>
        <v>0</v>
      </c>
      <c r="R4384" s="363">
        <f t="shared" si="573"/>
        <v>0</v>
      </c>
      <c r="S4384" s="153">
        <f t="shared" si="575"/>
        <v>0</v>
      </c>
      <c r="T4384" s="364"/>
    </row>
    <row r="4385" ht="33.75" hidden="1" spans="1:20">
      <c r="A4385" s="158">
        <v>92821</v>
      </c>
      <c r="B4385" s="100" t="s">
        <v>252</v>
      </c>
      <c r="C4385" s="104" t="s">
        <v>4630</v>
      </c>
      <c r="D4385" s="94" t="s">
        <v>263</v>
      </c>
      <c r="E4385" s="95">
        <v>71.13</v>
      </c>
      <c r="F4385" s="96">
        <f t="shared" si="569"/>
        <v>87.3</v>
      </c>
      <c r="G4385" s="107">
        <f>ROUND(SUM('NOVO HORIZONTE'!G4385),2)</f>
        <v>0</v>
      </c>
      <c r="H4385" s="107">
        <f t="shared" si="574"/>
        <v>0</v>
      </c>
      <c r="I4385" s="143">
        <f t="shared" si="570"/>
        <v>0</v>
      </c>
      <c r="J4385" s="142"/>
      <c r="K4385" s="228"/>
      <c r="L4385" s="7" t="str">
        <f t="shared" si="571"/>
        <v/>
      </c>
      <c r="M4385" s="7" t="str">
        <f t="shared" si="572"/>
        <v/>
      </c>
      <c r="N4385" s="7" t="str">
        <f t="shared" si="568"/>
        <v/>
      </c>
      <c r="O4385" s="144"/>
      <c r="P4385" s="355">
        <v>0</v>
      </c>
      <c r="Q4385" s="362">
        <f>SUM('NOVO HORIZONTE'!I4385)</f>
        <v>0</v>
      </c>
      <c r="R4385" s="363">
        <f t="shared" si="573"/>
        <v>0</v>
      </c>
      <c r="S4385" s="153">
        <f t="shared" si="575"/>
        <v>0</v>
      </c>
      <c r="T4385" s="364"/>
    </row>
    <row r="4386" ht="33.75" hidden="1" spans="1:20">
      <c r="A4386" s="158">
        <v>92822</v>
      </c>
      <c r="B4386" s="100" t="s">
        <v>252</v>
      </c>
      <c r="C4386" s="104" t="s">
        <v>4631</v>
      </c>
      <c r="D4386" s="94" t="s">
        <v>263</v>
      </c>
      <c r="E4386" s="95">
        <v>86.76</v>
      </c>
      <c r="F4386" s="96">
        <f t="shared" si="569"/>
        <v>106.49</v>
      </c>
      <c r="G4386" s="107">
        <f>ROUND(SUM('NOVO HORIZONTE'!G4386),2)</f>
        <v>0</v>
      </c>
      <c r="H4386" s="107">
        <f t="shared" si="574"/>
        <v>0</v>
      </c>
      <c r="I4386" s="143">
        <f t="shared" si="570"/>
        <v>0</v>
      </c>
      <c r="J4386" s="142"/>
      <c r="K4386" s="228"/>
      <c r="L4386" s="7" t="str">
        <f t="shared" si="571"/>
        <v/>
      </c>
      <c r="M4386" s="7" t="str">
        <f t="shared" si="572"/>
        <v/>
      </c>
      <c r="N4386" s="7" t="str">
        <f t="shared" si="568"/>
        <v/>
      </c>
      <c r="O4386" s="144"/>
      <c r="P4386" s="355">
        <v>0</v>
      </c>
      <c r="Q4386" s="362">
        <f>SUM('NOVO HORIZONTE'!I4386)</f>
        <v>0</v>
      </c>
      <c r="R4386" s="363">
        <f t="shared" si="573"/>
        <v>0</v>
      </c>
      <c r="S4386" s="153">
        <f t="shared" si="575"/>
        <v>0</v>
      </c>
      <c r="T4386" s="364"/>
    </row>
    <row r="4387" ht="33.75" hidden="1" spans="1:20">
      <c r="A4387" s="158">
        <v>92824</v>
      </c>
      <c r="B4387" s="100" t="s">
        <v>252</v>
      </c>
      <c r="C4387" s="104" t="s">
        <v>4632</v>
      </c>
      <c r="D4387" s="94" t="s">
        <v>263</v>
      </c>
      <c r="E4387" s="95">
        <v>102.91</v>
      </c>
      <c r="F4387" s="96">
        <f t="shared" si="569"/>
        <v>126.31</v>
      </c>
      <c r="G4387" s="107">
        <f>ROUND(SUM('NOVO HORIZONTE'!G4387),2)</f>
        <v>0</v>
      </c>
      <c r="H4387" s="107">
        <f t="shared" si="574"/>
        <v>0</v>
      </c>
      <c r="I4387" s="143">
        <f t="shared" si="570"/>
        <v>0</v>
      </c>
      <c r="J4387" s="142"/>
      <c r="K4387" s="228"/>
      <c r="L4387" s="7" t="str">
        <f t="shared" si="571"/>
        <v/>
      </c>
      <c r="M4387" s="7" t="str">
        <f t="shared" si="572"/>
        <v/>
      </c>
      <c r="N4387" s="7" t="str">
        <f t="shared" si="568"/>
        <v/>
      </c>
      <c r="O4387" s="144"/>
      <c r="P4387" s="355">
        <v>0</v>
      </c>
      <c r="Q4387" s="362">
        <f>SUM('NOVO HORIZONTE'!I4387)</f>
        <v>0</v>
      </c>
      <c r="R4387" s="363">
        <f t="shared" si="573"/>
        <v>0</v>
      </c>
      <c r="S4387" s="153">
        <f t="shared" si="575"/>
        <v>0</v>
      </c>
      <c r="T4387" s="364"/>
    </row>
    <row r="4388" ht="33.75" hidden="1" spans="1:20">
      <c r="A4388" s="158">
        <v>92825</v>
      </c>
      <c r="B4388" s="100" t="s">
        <v>252</v>
      </c>
      <c r="C4388" s="104" t="s">
        <v>4633</v>
      </c>
      <c r="D4388" s="94" t="s">
        <v>263</v>
      </c>
      <c r="E4388" s="95">
        <v>119.13</v>
      </c>
      <c r="F4388" s="96">
        <f t="shared" si="569"/>
        <v>146.22</v>
      </c>
      <c r="G4388" s="107">
        <f>ROUND(SUM('NOVO HORIZONTE'!G4388),2)</f>
        <v>0</v>
      </c>
      <c r="H4388" s="107">
        <f t="shared" si="574"/>
        <v>0</v>
      </c>
      <c r="I4388" s="143">
        <f t="shared" si="570"/>
        <v>0</v>
      </c>
      <c r="J4388" s="142"/>
      <c r="K4388" s="228"/>
      <c r="L4388" s="7" t="str">
        <f t="shared" si="571"/>
        <v/>
      </c>
      <c r="M4388" s="7" t="str">
        <f t="shared" si="572"/>
        <v/>
      </c>
      <c r="N4388" s="7" t="str">
        <f t="shared" si="568"/>
        <v/>
      </c>
      <c r="O4388" s="144"/>
      <c r="P4388" s="355">
        <v>0</v>
      </c>
      <c r="Q4388" s="362">
        <f>SUM('NOVO HORIZONTE'!I4388)</f>
        <v>0</v>
      </c>
      <c r="R4388" s="363">
        <f t="shared" si="573"/>
        <v>0</v>
      </c>
      <c r="S4388" s="153">
        <f t="shared" si="575"/>
        <v>0</v>
      </c>
      <c r="T4388" s="364"/>
    </row>
    <row r="4389" ht="33.75" hidden="1" spans="1:20">
      <c r="A4389" s="158">
        <v>92826</v>
      </c>
      <c r="B4389" s="100" t="s">
        <v>252</v>
      </c>
      <c r="C4389" s="104" t="s">
        <v>4634</v>
      </c>
      <c r="D4389" s="94" t="s">
        <v>263</v>
      </c>
      <c r="E4389" s="95">
        <v>137.03</v>
      </c>
      <c r="F4389" s="96">
        <f t="shared" si="569"/>
        <v>168.19</v>
      </c>
      <c r="G4389" s="107">
        <f>ROUND(SUM('NOVO HORIZONTE'!G4389),2)</f>
        <v>0</v>
      </c>
      <c r="H4389" s="107">
        <f t="shared" si="574"/>
        <v>0</v>
      </c>
      <c r="I4389" s="143">
        <f t="shared" si="570"/>
        <v>0</v>
      </c>
      <c r="J4389" s="142"/>
      <c r="K4389" s="228"/>
      <c r="L4389" s="7" t="str">
        <f t="shared" si="571"/>
        <v/>
      </c>
      <c r="M4389" s="7" t="str">
        <f t="shared" si="572"/>
        <v/>
      </c>
      <c r="N4389" s="7" t="str">
        <f t="shared" si="568"/>
        <v/>
      </c>
      <c r="O4389" s="144"/>
      <c r="P4389" s="355">
        <v>0</v>
      </c>
      <c r="Q4389" s="362">
        <f>SUM('NOVO HORIZONTE'!I4389)</f>
        <v>0</v>
      </c>
      <c r="R4389" s="363">
        <f t="shared" si="573"/>
        <v>0</v>
      </c>
      <c r="S4389" s="153">
        <f t="shared" si="575"/>
        <v>0</v>
      </c>
      <c r="T4389" s="364"/>
    </row>
    <row r="4390" ht="33.75" hidden="1" spans="1:20">
      <c r="A4390" s="158">
        <v>92827</v>
      </c>
      <c r="B4390" s="100" t="s">
        <v>252</v>
      </c>
      <c r="C4390" s="104" t="s">
        <v>4635</v>
      </c>
      <c r="D4390" s="94" t="s">
        <v>263</v>
      </c>
      <c r="E4390" s="95">
        <v>155.68</v>
      </c>
      <c r="F4390" s="96">
        <f t="shared" si="569"/>
        <v>191.08</v>
      </c>
      <c r="G4390" s="107">
        <f>ROUND(SUM('NOVO HORIZONTE'!G4390),2)</f>
        <v>0</v>
      </c>
      <c r="H4390" s="107">
        <f t="shared" si="574"/>
        <v>0</v>
      </c>
      <c r="I4390" s="143">
        <f t="shared" si="570"/>
        <v>0</v>
      </c>
      <c r="J4390" s="142"/>
      <c r="K4390" s="228"/>
      <c r="L4390" s="7" t="str">
        <f t="shared" si="571"/>
        <v/>
      </c>
      <c r="M4390" s="7" t="str">
        <f t="shared" si="572"/>
        <v/>
      </c>
      <c r="N4390" s="7" t="str">
        <f t="shared" si="568"/>
        <v/>
      </c>
      <c r="O4390" s="144"/>
      <c r="P4390" s="355">
        <v>0</v>
      </c>
      <c r="Q4390" s="362">
        <f>SUM('NOVO HORIZONTE'!I4390)</f>
        <v>0</v>
      </c>
      <c r="R4390" s="363">
        <f t="shared" si="573"/>
        <v>0</v>
      </c>
      <c r="S4390" s="153">
        <f t="shared" si="575"/>
        <v>0</v>
      </c>
      <c r="T4390" s="364"/>
    </row>
    <row r="4391" ht="33.75" hidden="1" spans="1:20">
      <c r="A4391" s="158">
        <v>92828</v>
      </c>
      <c r="B4391" s="100" t="s">
        <v>252</v>
      </c>
      <c r="C4391" s="104" t="s">
        <v>4636</v>
      </c>
      <c r="D4391" s="94" t="s">
        <v>263</v>
      </c>
      <c r="E4391" s="95">
        <v>176.95</v>
      </c>
      <c r="F4391" s="96">
        <f t="shared" si="569"/>
        <v>217.19</v>
      </c>
      <c r="G4391" s="107">
        <f>ROUND(SUM('NOVO HORIZONTE'!G4391),2)</f>
        <v>0</v>
      </c>
      <c r="H4391" s="107">
        <f t="shared" si="574"/>
        <v>0</v>
      </c>
      <c r="I4391" s="143">
        <f t="shared" si="570"/>
        <v>0</v>
      </c>
      <c r="J4391" s="142"/>
      <c r="K4391" s="228"/>
      <c r="L4391" s="7" t="str">
        <f t="shared" si="571"/>
        <v/>
      </c>
      <c r="M4391" s="7" t="str">
        <f t="shared" si="572"/>
        <v/>
      </c>
      <c r="N4391" s="7" t="str">
        <f t="shared" si="568"/>
        <v/>
      </c>
      <c r="O4391" s="144"/>
      <c r="P4391" s="355">
        <v>0</v>
      </c>
      <c r="Q4391" s="362">
        <f>SUM('NOVO HORIZONTE'!I4391)</f>
        <v>0</v>
      </c>
      <c r="R4391" s="363">
        <f t="shared" si="573"/>
        <v>0</v>
      </c>
      <c r="S4391" s="153">
        <f t="shared" si="575"/>
        <v>0</v>
      </c>
      <c r="T4391" s="364"/>
    </row>
    <row r="4392" ht="33.75" hidden="1" spans="1:20">
      <c r="A4392" s="158">
        <v>92830</v>
      </c>
      <c r="B4392" s="100" t="s">
        <v>252</v>
      </c>
      <c r="C4392" s="104" t="s">
        <v>4637</v>
      </c>
      <c r="D4392" s="94" t="s">
        <v>263</v>
      </c>
      <c r="E4392" s="95">
        <v>219.52</v>
      </c>
      <c r="F4392" s="96">
        <f t="shared" si="569"/>
        <v>269.44</v>
      </c>
      <c r="G4392" s="107">
        <f>ROUND(SUM('NOVO HORIZONTE'!G4392),2)</f>
        <v>0</v>
      </c>
      <c r="H4392" s="107">
        <f t="shared" si="574"/>
        <v>0</v>
      </c>
      <c r="I4392" s="143">
        <f t="shared" si="570"/>
        <v>0</v>
      </c>
      <c r="J4392" s="142"/>
      <c r="K4392" s="228"/>
      <c r="L4392" s="7" t="str">
        <f t="shared" si="571"/>
        <v/>
      </c>
      <c r="M4392" s="7" t="str">
        <f t="shared" si="572"/>
        <v/>
      </c>
      <c r="N4392" s="7" t="str">
        <f t="shared" si="568"/>
        <v/>
      </c>
      <c r="O4392" s="144"/>
      <c r="P4392" s="355">
        <v>0</v>
      </c>
      <c r="Q4392" s="362">
        <f>SUM('NOVO HORIZONTE'!I4392)</f>
        <v>0</v>
      </c>
      <c r="R4392" s="363">
        <f t="shared" si="573"/>
        <v>0</v>
      </c>
      <c r="S4392" s="153">
        <f t="shared" si="575"/>
        <v>0</v>
      </c>
      <c r="T4392" s="364"/>
    </row>
    <row r="4393" ht="33.75" hidden="1" spans="1:20">
      <c r="A4393" s="158">
        <v>92832</v>
      </c>
      <c r="B4393" s="100" t="s">
        <v>252</v>
      </c>
      <c r="C4393" s="104" t="s">
        <v>4638</v>
      </c>
      <c r="D4393" s="94" t="s">
        <v>263</v>
      </c>
      <c r="E4393" s="95">
        <v>291.8</v>
      </c>
      <c r="F4393" s="96">
        <f t="shared" si="569"/>
        <v>358.16</v>
      </c>
      <c r="G4393" s="107">
        <f>ROUND(SUM('NOVO HORIZONTE'!G4393),2)</f>
        <v>0</v>
      </c>
      <c r="H4393" s="107">
        <f t="shared" si="574"/>
        <v>0</v>
      </c>
      <c r="I4393" s="143">
        <f t="shared" si="570"/>
        <v>0</v>
      </c>
      <c r="J4393" s="142"/>
      <c r="K4393" s="228"/>
      <c r="L4393" s="7" t="str">
        <f t="shared" si="571"/>
        <v/>
      </c>
      <c r="M4393" s="7" t="str">
        <f t="shared" si="572"/>
        <v/>
      </c>
      <c r="N4393" s="7" t="str">
        <f t="shared" si="568"/>
        <v/>
      </c>
      <c r="O4393" s="144"/>
      <c r="P4393" s="355">
        <v>0</v>
      </c>
      <c r="Q4393" s="362">
        <f>SUM('NOVO HORIZONTE'!I4393)</f>
        <v>0</v>
      </c>
      <c r="R4393" s="363">
        <f t="shared" si="573"/>
        <v>0</v>
      </c>
      <c r="S4393" s="153">
        <f t="shared" si="575"/>
        <v>0</v>
      </c>
      <c r="T4393" s="364"/>
    </row>
    <row r="4394" ht="12.75" hidden="1" spans="1:20">
      <c r="A4394" s="154" t="s">
        <v>4639</v>
      </c>
      <c r="B4394" s="100"/>
      <c r="C4394" s="161" t="s">
        <v>4640</v>
      </c>
      <c r="D4394" s="94">
        <v>0</v>
      </c>
      <c r="E4394" s="95">
        <v>0</v>
      </c>
      <c r="F4394" s="96">
        <f t="shared" si="569"/>
        <v>0</v>
      </c>
      <c r="G4394" s="187">
        <f>ROUND(SUM('NOVO HORIZONTE'!G4394),2)</f>
        <v>0</v>
      </c>
      <c r="H4394" s="187">
        <f t="shared" si="574"/>
        <v>0</v>
      </c>
      <c r="I4394" s="188">
        <f t="shared" si="570"/>
        <v>0</v>
      </c>
      <c r="J4394" s="142"/>
      <c r="K4394" s="145" t="str">
        <f>IF(SUM(I4395:I4401)&gt;0,"xx","")</f>
        <v/>
      </c>
      <c r="L4394" s="7" t="str">
        <f t="shared" si="571"/>
        <v/>
      </c>
      <c r="M4394" s="7" t="str">
        <f t="shared" si="572"/>
        <v/>
      </c>
      <c r="N4394" s="7" t="str">
        <f t="shared" si="568"/>
        <v/>
      </c>
      <c r="O4394" s="144"/>
      <c r="P4394" s="375"/>
      <c r="Q4394" s="362">
        <f>SUM('NOVO HORIZONTE'!I4394)</f>
        <v>0</v>
      </c>
      <c r="R4394" s="363">
        <f t="shared" si="573"/>
        <v>0</v>
      </c>
      <c r="S4394" s="153">
        <f t="shared" si="575"/>
        <v>0</v>
      </c>
      <c r="T4394" s="364"/>
    </row>
    <row r="4395" ht="22.5" hidden="1" spans="1:20">
      <c r="A4395" s="158">
        <v>94870</v>
      </c>
      <c r="B4395" s="100" t="s">
        <v>252</v>
      </c>
      <c r="C4395" s="104" t="s">
        <v>4641</v>
      </c>
      <c r="D4395" s="94" t="s">
        <v>263</v>
      </c>
      <c r="E4395" s="95">
        <v>2.25</v>
      </c>
      <c r="F4395" s="96">
        <f t="shared" si="569"/>
        <v>2.76</v>
      </c>
      <c r="G4395" s="107">
        <f>ROUND(SUM('NOVO HORIZONTE'!G4395),2)</f>
        <v>0</v>
      </c>
      <c r="H4395" s="107">
        <f t="shared" si="574"/>
        <v>0</v>
      </c>
      <c r="I4395" s="143">
        <f t="shared" si="570"/>
        <v>0</v>
      </c>
      <c r="J4395" s="142"/>
      <c r="K4395" s="228"/>
      <c r="L4395" s="7" t="str">
        <f t="shared" si="571"/>
        <v/>
      </c>
      <c r="M4395" s="7" t="str">
        <f t="shared" si="572"/>
        <v/>
      </c>
      <c r="N4395" s="7" t="str">
        <f t="shared" ref="N4395:N4458" si="576">M4395</f>
        <v/>
      </c>
      <c r="O4395" s="144"/>
      <c r="P4395" s="355">
        <v>0</v>
      </c>
      <c r="Q4395" s="362">
        <f>SUM('NOVO HORIZONTE'!I4395)</f>
        <v>0</v>
      </c>
      <c r="R4395" s="363">
        <f t="shared" si="573"/>
        <v>0</v>
      </c>
      <c r="S4395" s="153">
        <f t="shared" si="575"/>
        <v>0</v>
      </c>
      <c r="T4395" s="364"/>
    </row>
    <row r="4396" ht="22.5" hidden="1" spans="1:20">
      <c r="A4396" s="158">
        <v>94872</v>
      </c>
      <c r="B4396" s="100" t="s">
        <v>252</v>
      </c>
      <c r="C4396" s="104" t="s">
        <v>4642</v>
      </c>
      <c r="D4396" s="94" t="s">
        <v>263</v>
      </c>
      <c r="E4396" s="95">
        <v>3.18</v>
      </c>
      <c r="F4396" s="96">
        <f t="shared" si="569"/>
        <v>3.9</v>
      </c>
      <c r="G4396" s="107">
        <f>ROUND(SUM('NOVO HORIZONTE'!G4396),2)</f>
        <v>0</v>
      </c>
      <c r="H4396" s="107">
        <f t="shared" si="574"/>
        <v>0</v>
      </c>
      <c r="I4396" s="143">
        <f t="shared" si="570"/>
        <v>0</v>
      </c>
      <c r="J4396" s="142"/>
      <c r="K4396" s="228"/>
      <c r="L4396" s="7" t="str">
        <f t="shared" si="571"/>
        <v/>
      </c>
      <c r="M4396" s="7" t="str">
        <f t="shared" si="572"/>
        <v/>
      </c>
      <c r="N4396" s="7" t="str">
        <f t="shared" si="576"/>
        <v/>
      </c>
      <c r="O4396" s="144"/>
      <c r="P4396" s="355">
        <v>0</v>
      </c>
      <c r="Q4396" s="362">
        <f>SUM('NOVO HORIZONTE'!I4396)</f>
        <v>0</v>
      </c>
      <c r="R4396" s="363">
        <f t="shared" si="573"/>
        <v>0</v>
      </c>
      <c r="S4396" s="153">
        <f t="shared" si="575"/>
        <v>0</v>
      </c>
      <c r="T4396" s="364"/>
    </row>
    <row r="4397" ht="22.5" hidden="1" spans="1:20">
      <c r="A4397" s="158">
        <v>94876</v>
      </c>
      <c r="B4397" s="100" t="s">
        <v>252</v>
      </c>
      <c r="C4397" s="104" t="s">
        <v>4643</v>
      </c>
      <c r="D4397" s="94" t="s">
        <v>263</v>
      </c>
      <c r="E4397" s="95">
        <v>31.82</v>
      </c>
      <c r="F4397" s="96">
        <f t="shared" si="569"/>
        <v>39.06</v>
      </c>
      <c r="G4397" s="107">
        <f>ROUND(SUM('NOVO HORIZONTE'!G4397),2)</f>
        <v>0</v>
      </c>
      <c r="H4397" s="107">
        <f t="shared" si="574"/>
        <v>0</v>
      </c>
      <c r="I4397" s="143">
        <f t="shared" si="570"/>
        <v>0</v>
      </c>
      <c r="J4397" s="142"/>
      <c r="K4397" s="228"/>
      <c r="L4397" s="7" t="str">
        <f t="shared" si="571"/>
        <v/>
      </c>
      <c r="M4397" s="7" t="str">
        <f t="shared" si="572"/>
        <v/>
      </c>
      <c r="N4397" s="7" t="str">
        <f t="shared" si="576"/>
        <v/>
      </c>
      <c r="O4397" s="144"/>
      <c r="P4397" s="355">
        <v>0</v>
      </c>
      <c r="Q4397" s="362">
        <f>SUM('NOVO HORIZONTE'!I4397)</f>
        <v>0</v>
      </c>
      <c r="R4397" s="363">
        <f t="shared" si="573"/>
        <v>0</v>
      </c>
      <c r="S4397" s="153">
        <f t="shared" si="575"/>
        <v>0</v>
      </c>
      <c r="T4397" s="364"/>
    </row>
    <row r="4398" ht="22.5" hidden="1" spans="1:20">
      <c r="A4398" s="158">
        <v>94878</v>
      </c>
      <c r="B4398" s="100" t="s">
        <v>252</v>
      </c>
      <c r="C4398" s="104" t="s">
        <v>4644</v>
      </c>
      <c r="D4398" s="94" t="s">
        <v>263</v>
      </c>
      <c r="E4398" s="95">
        <v>36.8</v>
      </c>
      <c r="F4398" s="96">
        <f t="shared" ref="F4398:F4461" si="577">IF(E4398=0,0,IF(P4398=0,ROUND(E4398*(1+E$13),2),ROUND(E4398*(1+E$12),2)))</f>
        <v>45.17</v>
      </c>
      <c r="G4398" s="107">
        <f>ROUND(SUM('NOVO HORIZONTE'!G4398),2)</f>
        <v>0</v>
      </c>
      <c r="H4398" s="107">
        <f t="shared" si="574"/>
        <v>0</v>
      </c>
      <c r="I4398" s="143">
        <f t="shared" ref="I4398:I4461" si="578">IF(ISBLANK(G4398),0,ROUND(G4398*H4398,2))</f>
        <v>0</v>
      </c>
      <c r="J4398" s="142"/>
      <c r="K4398" s="228"/>
      <c r="L4398" s="7" t="str">
        <f t="shared" ref="L4398:L4461" si="579">IF(K4398="X","x",IF(K4398="xx","x",IF(I4398&gt;0,"x","")))</f>
        <v/>
      </c>
      <c r="M4398" s="7" t="str">
        <f t="shared" ref="M4398:M4461" si="580">IF(K4398="X","x",IF(K4398="xx","x",IF(I4398&gt;0,"x","")))</f>
        <v/>
      </c>
      <c r="N4398" s="7" t="str">
        <f t="shared" si="576"/>
        <v/>
      </c>
      <c r="O4398" s="144"/>
      <c r="P4398" s="355">
        <v>0</v>
      </c>
      <c r="Q4398" s="362">
        <f>SUM('NOVO HORIZONTE'!I4398)</f>
        <v>0</v>
      </c>
      <c r="R4398" s="363">
        <f t="shared" ref="R4398:R4461" si="581">I4398-Q4398</f>
        <v>0</v>
      </c>
      <c r="S4398" s="153">
        <f t="shared" si="575"/>
        <v>0</v>
      </c>
      <c r="T4398" s="364"/>
    </row>
    <row r="4399" ht="22.5" hidden="1" spans="1:20">
      <c r="A4399" s="158">
        <v>94880</v>
      </c>
      <c r="B4399" s="100" t="s">
        <v>252</v>
      </c>
      <c r="C4399" s="104" t="s">
        <v>4645</v>
      </c>
      <c r="D4399" s="94" t="s">
        <v>263</v>
      </c>
      <c r="E4399" s="95">
        <v>47.54</v>
      </c>
      <c r="F4399" s="96">
        <f t="shared" si="577"/>
        <v>58.35</v>
      </c>
      <c r="G4399" s="107">
        <f>ROUND(SUM('NOVO HORIZONTE'!G4399),2)</f>
        <v>0</v>
      </c>
      <c r="H4399" s="107">
        <f t="shared" ref="H4399:H4462" si="582">IF(G4399=0,0,F4399)</f>
        <v>0</v>
      </c>
      <c r="I4399" s="143">
        <f t="shared" si="578"/>
        <v>0</v>
      </c>
      <c r="J4399" s="142"/>
      <c r="K4399" s="228"/>
      <c r="L4399" s="7" t="str">
        <f t="shared" si="579"/>
        <v/>
      </c>
      <c r="M4399" s="7" t="str">
        <f t="shared" si="580"/>
        <v/>
      </c>
      <c r="N4399" s="7" t="str">
        <f t="shared" si="576"/>
        <v/>
      </c>
      <c r="O4399" s="144"/>
      <c r="P4399" s="355">
        <v>0</v>
      </c>
      <c r="Q4399" s="362">
        <f>SUM('NOVO HORIZONTE'!I4399)</f>
        <v>0</v>
      </c>
      <c r="R4399" s="363">
        <f t="shared" si="581"/>
        <v>0</v>
      </c>
      <c r="S4399" s="153">
        <f t="shared" si="575"/>
        <v>0</v>
      </c>
      <c r="T4399" s="364"/>
    </row>
    <row r="4400" ht="22.5" hidden="1" spans="1:20">
      <c r="A4400" s="158">
        <v>94882</v>
      </c>
      <c r="B4400" s="100" t="s">
        <v>252</v>
      </c>
      <c r="C4400" s="104" t="s">
        <v>4646</v>
      </c>
      <c r="D4400" s="94" t="s">
        <v>263</v>
      </c>
      <c r="E4400" s="95">
        <v>55.2</v>
      </c>
      <c r="F4400" s="96">
        <f t="shared" si="577"/>
        <v>67.75</v>
      </c>
      <c r="G4400" s="107">
        <f>ROUND(SUM('NOVO HORIZONTE'!G4400),2)</f>
        <v>0</v>
      </c>
      <c r="H4400" s="107">
        <f t="shared" si="582"/>
        <v>0</v>
      </c>
      <c r="I4400" s="143">
        <f t="shared" si="578"/>
        <v>0</v>
      </c>
      <c r="J4400" s="142"/>
      <c r="K4400" s="228"/>
      <c r="L4400" s="7" t="str">
        <f t="shared" si="579"/>
        <v/>
      </c>
      <c r="M4400" s="7" t="str">
        <f t="shared" si="580"/>
        <v/>
      </c>
      <c r="N4400" s="7" t="str">
        <f t="shared" si="576"/>
        <v/>
      </c>
      <c r="O4400" s="144"/>
      <c r="P4400" s="355">
        <v>0</v>
      </c>
      <c r="Q4400" s="362">
        <f>SUM('NOVO HORIZONTE'!I4400)</f>
        <v>0</v>
      </c>
      <c r="R4400" s="363">
        <f t="shared" si="581"/>
        <v>0</v>
      </c>
      <c r="S4400" s="153">
        <f t="shared" si="575"/>
        <v>0</v>
      </c>
      <c r="T4400" s="364"/>
    </row>
    <row r="4401" ht="22.5" hidden="1" spans="1:20">
      <c r="A4401" s="158">
        <v>94884</v>
      </c>
      <c r="B4401" s="100" t="s">
        <v>252</v>
      </c>
      <c r="C4401" s="104" t="s">
        <v>4647</v>
      </c>
      <c r="D4401" s="94" t="s">
        <v>263</v>
      </c>
      <c r="E4401" s="95">
        <v>70.72</v>
      </c>
      <c r="F4401" s="96">
        <f t="shared" si="577"/>
        <v>86.8</v>
      </c>
      <c r="G4401" s="107">
        <f>ROUND(SUM('NOVO HORIZONTE'!G4401),2)</f>
        <v>0</v>
      </c>
      <c r="H4401" s="107">
        <f t="shared" si="582"/>
        <v>0</v>
      </c>
      <c r="I4401" s="143">
        <f t="shared" si="578"/>
        <v>0</v>
      </c>
      <c r="J4401" s="142"/>
      <c r="K4401" s="228"/>
      <c r="L4401" s="7" t="str">
        <f t="shared" si="579"/>
        <v/>
      </c>
      <c r="M4401" s="7" t="str">
        <f t="shared" si="580"/>
        <v/>
      </c>
      <c r="N4401" s="7" t="str">
        <f t="shared" si="576"/>
        <v/>
      </c>
      <c r="O4401" s="144"/>
      <c r="P4401" s="355">
        <v>0</v>
      </c>
      <c r="Q4401" s="362">
        <f>SUM('NOVO HORIZONTE'!I4401)</f>
        <v>0</v>
      </c>
      <c r="R4401" s="363">
        <f t="shared" si="581"/>
        <v>0</v>
      </c>
      <c r="S4401" s="153">
        <f t="shared" si="575"/>
        <v>0</v>
      </c>
      <c r="T4401" s="364"/>
    </row>
    <row r="4402" ht="12.75" hidden="1" spans="1:20">
      <c r="A4402" s="154" t="s">
        <v>4648</v>
      </c>
      <c r="B4402" s="100"/>
      <c r="C4402" s="161" t="s">
        <v>4649</v>
      </c>
      <c r="D4402" s="94">
        <v>0</v>
      </c>
      <c r="E4402" s="95">
        <v>0</v>
      </c>
      <c r="F4402" s="96">
        <f t="shared" si="577"/>
        <v>0</v>
      </c>
      <c r="G4402" s="187">
        <f>ROUND(SUM('NOVO HORIZONTE'!G4402),2)</f>
        <v>0</v>
      </c>
      <c r="H4402" s="187">
        <f t="shared" si="582"/>
        <v>0</v>
      </c>
      <c r="I4402" s="188">
        <f t="shared" si="578"/>
        <v>0</v>
      </c>
      <c r="J4402" s="142"/>
      <c r="K4402" s="145" t="str">
        <f>IF(SUM(I4403:I4498)&gt;0,"xx","")</f>
        <v/>
      </c>
      <c r="L4402" s="7" t="str">
        <f t="shared" si="579"/>
        <v/>
      </c>
      <c r="M4402" s="7" t="str">
        <f t="shared" si="580"/>
        <v/>
      </c>
      <c r="N4402" s="7" t="str">
        <f t="shared" si="576"/>
        <v/>
      </c>
      <c r="O4402" s="144"/>
      <c r="P4402" s="375"/>
      <c r="Q4402" s="362">
        <f>SUM('NOVO HORIZONTE'!I4402)</f>
        <v>0</v>
      </c>
      <c r="R4402" s="363">
        <f t="shared" si="581"/>
        <v>0</v>
      </c>
      <c r="S4402" s="153">
        <f t="shared" si="575"/>
        <v>0</v>
      </c>
      <c r="T4402" s="364"/>
    </row>
    <row r="4403" ht="22.5" hidden="1" spans="1:20">
      <c r="A4403" s="158">
        <v>97141</v>
      </c>
      <c r="B4403" s="100" t="s">
        <v>252</v>
      </c>
      <c r="C4403" s="104" t="s">
        <v>4650</v>
      </c>
      <c r="D4403" s="94" t="s">
        <v>263</v>
      </c>
      <c r="E4403" s="95">
        <v>9.47</v>
      </c>
      <c r="F4403" s="96">
        <f t="shared" si="577"/>
        <v>11.62</v>
      </c>
      <c r="G4403" s="107">
        <f>ROUND(SUM('NOVO HORIZONTE'!G4403),2)</f>
        <v>0</v>
      </c>
      <c r="H4403" s="107">
        <f t="shared" si="582"/>
        <v>0</v>
      </c>
      <c r="I4403" s="143">
        <f t="shared" si="578"/>
        <v>0</v>
      </c>
      <c r="J4403" s="142"/>
      <c r="K4403" s="228"/>
      <c r="L4403" s="7" t="str">
        <f t="shared" si="579"/>
        <v/>
      </c>
      <c r="M4403" s="7" t="str">
        <f t="shared" si="580"/>
        <v/>
      </c>
      <c r="N4403" s="7" t="str">
        <f t="shared" si="576"/>
        <v/>
      </c>
      <c r="O4403" s="144"/>
      <c r="P4403" s="355">
        <v>0</v>
      </c>
      <c r="Q4403" s="362">
        <f>SUM('NOVO HORIZONTE'!I4403)</f>
        <v>0</v>
      </c>
      <c r="R4403" s="363">
        <f t="shared" si="581"/>
        <v>0</v>
      </c>
      <c r="S4403" s="153">
        <f t="shared" si="575"/>
        <v>0</v>
      </c>
      <c r="T4403" s="364"/>
    </row>
    <row r="4404" ht="22.5" hidden="1" spans="1:20">
      <c r="A4404" s="158">
        <v>103089</v>
      </c>
      <c r="B4404" s="100" t="s">
        <v>252</v>
      </c>
      <c r="C4404" s="104" t="s">
        <v>4642</v>
      </c>
      <c r="D4404" s="94" t="s">
        <v>263</v>
      </c>
      <c r="E4404" s="95">
        <v>11.97</v>
      </c>
      <c r="F4404" s="96">
        <f t="shared" si="577"/>
        <v>14.69</v>
      </c>
      <c r="G4404" s="107">
        <f>ROUND(SUM('NOVO HORIZONTE'!G4404),2)</f>
        <v>0</v>
      </c>
      <c r="H4404" s="107">
        <f t="shared" si="582"/>
        <v>0</v>
      </c>
      <c r="I4404" s="143">
        <f t="shared" si="578"/>
        <v>0</v>
      </c>
      <c r="J4404" s="142"/>
      <c r="K4404" s="228"/>
      <c r="L4404" s="7" t="str">
        <f t="shared" si="579"/>
        <v/>
      </c>
      <c r="M4404" s="7" t="str">
        <f t="shared" si="580"/>
        <v/>
      </c>
      <c r="N4404" s="7" t="str">
        <f t="shared" si="576"/>
        <v/>
      </c>
      <c r="O4404" s="144"/>
      <c r="P4404" s="355">
        <v>0</v>
      </c>
      <c r="Q4404" s="362">
        <f>SUM('NOVO HORIZONTE'!I4404)</f>
        <v>0</v>
      </c>
      <c r="R4404" s="363">
        <f t="shared" si="581"/>
        <v>0</v>
      </c>
      <c r="S4404" s="153">
        <f t="shared" si="575"/>
        <v>0</v>
      </c>
      <c r="T4404" s="364"/>
    </row>
    <row r="4405" ht="22.5" hidden="1" spans="1:20">
      <c r="A4405" s="158">
        <v>103090</v>
      </c>
      <c r="B4405" s="100" t="s">
        <v>252</v>
      </c>
      <c r="C4405" s="104" t="s">
        <v>4651</v>
      </c>
      <c r="D4405" s="94" t="s">
        <v>263</v>
      </c>
      <c r="E4405" s="95">
        <v>14.34</v>
      </c>
      <c r="F4405" s="96">
        <f t="shared" si="577"/>
        <v>17.6</v>
      </c>
      <c r="G4405" s="107">
        <f>ROUND(SUM('NOVO HORIZONTE'!G4405),2)</f>
        <v>0</v>
      </c>
      <c r="H4405" s="107">
        <f t="shared" si="582"/>
        <v>0</v>
      </c>
      <c r="I4405" s="143">
        <f t="shared" si="578"/>
        <v>0</v>
      </c>
      <c r="J4405" s="142"/>
      <c r="K4405" s="228"/>
      <c r="L4405" s="7" t="str">
        <f t="shared" si="579"/>
        <v/>
      </c>
      <c r="M4405" s="7" t="str">
        <f t="shared" si="580"/>
        <v/>
      </c>
      <c r="N4405" s="7" t="str">
        <f t="shared" si="576"/>
        <v/>
      </c>
      <c r="O4405" s="144"/>
      <c r="P4405" s="355">
        <v>0</v>
      </c>
      <c r="Q4405" s="362">
        <f>SUM('NOVO HORIZONTE'!I4405)</f>
        <v>0</v>
      </c>
      <c r="R4405" s="363">
        <f t="shared" si="581"/>
        <v>0</v>
      </c>
      <c r="S4405" s="153">
        <f t="shared" si="575"/>
        <v>0</v>
      </c>
      <c r="T4405" s="364"/>
    </row>
    <row r="4406" ht="22.5" hidden="1" spans="1:20">
      <c r="A4406" s="158">
        <v>103091</v>
      </c>
      <c r="B4406" s="100" t="s">
        <v>252</v>
      </c>
      <c r="C4406" s="104" t="s">
        <v>4652</v>
      </c>
      <c r="D4406" s="94" t="s">
        <v>263</v>
      </c>
      <c r="E4406" s="95">
        <v>20.23</v>
      </c>
      <c r="F4406" s="96">
        <f t="shared" si="577"/>
        <v>24.83</v>
      </c>
      <c r="G4406" s="107">
        <f>ROUND(SUM('NOVO HORIZONTE'!G4406),2)</f>
        <v>0</v>
      </c>
      <c r="H4406" s="107">
        <f t="shared" si="582"/>
        <v>0</v>
      </c>
      <c r="I4406" s="143">
        <f t="shared" si="578"/>
        <v>0</v>
      </c>
      <c r="J4406" s="142"/>
      <c r="K4406" s="228"/>
      <c r="L4406" s="7" t="str">
        <f t="shared" si="579"/>
        <v/>
      </c>
      <c r="M4406" s="7" t="str">
        <f t="shared" si="580"/>
        <v/>
      </c>
      <c r="N4406" s="7" t="str">
        <f t="shared" si="576"/>
        <v/>
      </c>
      <c r="O4406" s="144"/>
      <c r="P4406" s="355">
        <v>0</v>
      </c>
      <c r="Q4406" s="362">
        <f>SUM('NOVO HORIZONTE'!I4406)</f>
        <v>0</v>
      </c>
      <c r="R4406" s="363">
        <f t="shared" si="581"/>
        <v>0</v>
      </c>
      <c r="S4406" s="153">
        <f t="shared" si="575"/>
        <v>0</v>
      </c>
      <c r="T4406" s="364"/>
    </row>
    <row r="4407" ht="22.5" hidden="1" spans="1:20">
      <c r="A4407" s="158">
        <v>103092</v>
      </c>
      <c r="B4407" s="100" t="s">
        <v>252</v>
      </c>
      <c r="C4407" s="104" t="s">
        <v>4653</v>
      </c>
      <c r="D4407" s="94" t="s">
        <v>263</v>
      </c>
      <c r="E4407" s="95">
        <v>26.12</v>
      </c>
      <c r="F4407" s="96">
        <f t="shared" si="577"/>
        <v>32.06</v>
      </c>
      <c r="G4407" s="107">
        <f>ROUND(SUM('NOVO HORIZONTE'!G4407),2)</f>
        <v>0</v>
      </c>
      <c r="H4407" s="107">
        <f t="shared" si="582"/>
        <v>0</v>
      </c>
      <c r="I4407" s="143">
        <f t="shared" si="578"/>
        <v>0</v>
      </c>
      <c r="J4407" s="142"/>
      <c r="K4407" s="228"/>
      <c r="L4407" s="7" t="str">
        <f t="shared" si="579"/>
        <v/>
      </c>
      <c r="M4407" s="7" t="str">
        <f t="shared" si="580"/>
        <v/>
      </c>
      <c r="N4407" s="7" t="str">
        <f t="shared" si="576"/>
        <v/>
      </c>
      <c r="O4407" s="144"/>
      <c r="P4407" s="355">
        <v>0</v>
      </c>
      <c r="Q4407" s="362">
        <f>SUM('NOVO HORIZONTE'!I4407)</f>
        <v>0</v>
      </c>
      <c r="R4407" s="363">
        <f t="shared" si="581"/>
        <v>0</v>
      </c>
      <c r="S4407" s="153">
        <f t="shared" si="575"/>
        <v>0</v>
      </c>
      <c r="T4407" s="364"/>
    </row>
    <row r="4408" ht="22.5" hidden="1" spans="1:20">
      <c r="A4408" s="158">
        <v>103093</v>
      </c>
      <c r="B4408" s="100" t="s">
        <v>252</v>
      </c>
      <c r="C4408" s="104" t="s">
        <v>4654</v>
      </c>
      <c r="D4408" s="94" t="s">
        <v>263</v>
      </c>
      <c r="E4408" s="95">
        <v>39.95</v>
      </c>
      <c r="F4408" s="96">
        <f t="shared" si="577"/>
        <v>49.03</v>
      </c>
      <c r="G4408" s="107">
        <f>ROUND(SUM('NOVO HORIZONTE'!G4408),2)</f>
        <v>0</v>
      </c>
      <c r="H4408" s="107">
        <f t="shared" si="582"/>
        <v>0</v>
      </c>
      <c r="I4408" s="143">
        <f t="shared" si="578"/>
        <v>0</v>
      </c>
      <c r="J4408" s="142"/>
      <c r="K4408" s="228"/>
      <c r="L4408" s="7" t="str">
        <f t="shared" si="579"/>
        <v/>
      </c>
      <c r="M4408" s="7" t="str">
        <f t="shared" si="580"/>
        <v/>
      </c>
      <c r="N4408" s="7" t="str">
        <f t="shared" si="576"/>
        <v/>
      </c>
      <c r="O4408" s="144"/>
      <c r="P4408" s="355">
        <v>0</v>
      </c>
      <c r="Q4408" s="362">
        <f>SUM('NOVO HORIZONTE'!I4408)</f>
        <v>0</v>
      </c>
      <c r="R4408" s="363">
        <f t="shared" si="581"/>
        <v>0</v>
      </c>
      <c r="S4408" s="153">
        <f t="shared" si="575"/>
        <v>0</v>
      </c>
      <c r="T4408" s="364"/>
    </row>
    <row r="4409" ht="22.5" hidden="1" spans="1:20">
      <c r="A4409" s="158">
        <v>103094</v>
      </c>
      <c r="B4409" s="100" t="s">
        <v>252</v>
      </c>
      <c r="C4409" s="104" t="s">
        <v>4655</v>
      </c>
      <c r="D4409" s="94" t="s">
        <v>263</v>
      </c>
      <c r="E4409" s="95">
        <v>45.86</v>
      </c>
      <c r="F4409" s="96">
        <f t="shared" si="577"/>
        <v>56.29</v>
      </c>
      <c r="G4409" s="107">
        <f>ROUND(SUM('NOVO HORIZONTE'!G4409),2)</f>
        <v>0</v>
      </c>
      <c r="H4409" s="107">
        <f t="shared" si="582"/>
        <v>0</v>
      </c>
      <c r="I4409" s="143">
        <f t="shared" si="578"/>
        <v>0</v>
      </c>
      <c r="J4409" s="142"/>
      <c r="K4409" s="228"/>
      <c r="L4409" s="7" t="str">
        <f t="shared" si="579"/>
        <v/>
      </c>
      <c r="M4409" s="7" t="str">
        <f t="shared" si="580"/>
        <v/>
      </c>
      <c r="N4409" s="7" t="str">
        <f t="shared" si="576"/>
        <v/>
      </c>
      <c r="O4409" s="144"/>
      <c r="P4409" s="355">
        <v>0</v>
      </c>
      <c r="Q4409" s="362">
        <f>SUM('NOVO HORIZONTE'!I4409)</f>
        <v>0</v>
      </c>
      <c r="R4409" s="363">
        <f t="shared" si="581"/>
        <v>0</v>
      </c>
      <c r="S4409" s="153">
        <f t="shared" si="575"/>
        <v>0</v>
      </c>
      <c r="T4409" s="364"/>
    </row>
    <row r="4410" ht="22.5" hidden="1" spans="1:20">
      <c r="A4410" s="158">
        <v>103095</v>
      </c>
      <c r="B4410" s="100" t="s">
        <v>252</v>
      </c>
      <c r="C4410" s="104" t="s">
        <v>4656</v>
      </c>
      <c r="D4410" s="94" t="s">
        <v>263</v>
      </c>
      <c r="E4410" s="95">
        <v>59.66</v>
      </c>
      <c r="F4410" s="96">
        <f t="shared" si="577"/>
        <v>73.23</v>
      </c>
      <c r="G4410" s="107">
        <f>ROUND(SUM('NOVO HORIZONTE'!G4410),2)</f>
        <v>0</v>
      </c>
      <c r="H4410" s="107">
        <f t="shared" si="582"/>
        <v>0</v>
      </c>
      <c r="I4410" s="143">
        <f t="shared" si="578"/>
        <v>0</v>
      </c>
      <c r="J4410" s="142"/>
      <c r="K4410" s="228"/>
      <c r="L4410" s="7" t="str">
        <f t="shared" si="579"/>
        <v/>
      </c>
      <c r="M4410" s="7" t="str">
        <f t="shared" si="580"/>
        <v/>
      </c>
      <c r="N4410" s="7" t="str">
        <f t="shared" si="576"/>
        <v/>
      </c>
      <c r="O4410" s="144"/>
      <c r="P4410" s="355">
        <v>0</v>
      </c>
      <c r="Q4410" s="362">
        <f>SUM('NOVO HORIZONTE'!I4410)</f>
        <v>0</v>
      </c>
      <c r="R4410" s="363">
        <f t="shared" si="581"/>
        <v>0</v>
      </c>
      <c r="S4410" s="153">
        <f t="shared" si="575"/>
        <v>0</v>
      </c>
      <c r="T4410" s="364"/>
    </row>
    <row r="4411" ht="22.5" hidden="1" spans="1:20">
      <c r="A4411" s="158">
        <v>103096</v>
      </c>
      <c r="B4411" s="100" t="s">
        <v>252</v>
      </c>
      <c r="C4411" s="104" t="s">
        <v>4657</v>
      </c>
      <c r="D4411" s="94" t="s">
        <v>263</v>
      </c>
      <c r="E4411" s="95">
        <v>65.59</v>
      </c>
      <c r="F4411" s="96">
        <f t="shared" si="577"/>
        <v>80.51</v>
      </c>
      <c r="G4411" s="107">
        <f>ROUND(SUM('NOVO HORIZONTE'!G4411),2)</f>
        <v>0</v>
      </c>
      <c r="H4411" s="107">
        <f t="shared" si="582"/>
        <v>0</v>
      </c>
      <c r="I4411" s="143">
        <f t="shared" si="578"/>
        <v>0</v>
      </c>
      <c r="J4411" s="142"/>
      <c r="K4411" s="228"/>
      <c r="L4411" s="7" t="str">
        <f t="shared" si="579"/>
        <v/>
      </c>
      <c r="M4411" s="7" t="str">
        <f t="shared" si="580"/>
        <v/>
      </c>
      <c r="N4411" s="7" t="str">
        <f t="shared" si="576"/>
        <v/>
      </c>
      <c r="O4411" s="144"/>
      <c r="P4411" s="355">
        <v>0</v>
      </c>
      <c r="Q4411" s="362">
        <f>SUM('NOVO HORIZONTE'!I4411)</f>
        <v>0</v>
      </c>
      <c r="R4411" s="363">
        <f t="shared" si="581"/>
        <v>0</v>
      </c>
      <c r="S4411" s="153">
        <f t="shared" si="575"/>
        <v>0</v>
      </c>
      <c r="T4411" s="364"/>
    </row>
    <row r="4412" ht="22.5" hidden="1" spans="1:20">
      <c r="A4412" s="158">
        <v>103097</v>
      </c>
      <c r="B4412" s="100" t="s">
        <v>252</v>
      </c>
      <c r="C4412" s="104" t="s">
        <v>4658</v>
      </c>
      <c r="D4412" s="94" t="s">
        <v>263</v>
      </c>
      <c r="E4412" s="95">
        <v>79.41</v>
      </c>
      <c r="F4412" s="96">
        <f t="shared" si="577"/>
        <v>97.47</v>
      </c>
      <c r="G4412" s="107">
        <f>ROUND(SUM('NOVO HORIZONTE'!G4412),2)</f>
        <v>0</v>
      </c>
      <c r="H4412" s="107">
        <f t="shared" si="582"/>
        <v>0</v>
      </c>
      <c r="I4412" s="143">
        <f t="shared" si="578"/>
        <v>0</v>
      </c>
      <c r="J4412" s="142"/>
      <c r="K4412" s="228"/>
      <c r="L4412" s="7" t="str">
        <f t="shared" si="579"/>
        <v/>
      </c>
      <c r="M4412" s="7" t="str">
        <f t="shared" si="580"/>
        <v/>
      </c>
      <c r="N4412" s="7" t="str">
        <f t="shared" si="576"/>
        <v/>
      </c>
      <c r="O4412" s="144"/>
      <c r="P4412" s="355">
        <v>0</v>
      </c>
      <c r="Q4412" s="362">
        <f>SUM('NOVO HORIZONTE'!I4412)</f>
        <v>0</v>
      </c>
      <c r="R4412" s="363">
        <f t="shared" si="581"/>
        <v>0</v>
      </c>
      <c r="S4412" s="153">
        <f t="shared" si="575"/>
        <v>0</v>
      </c>
      <c r="T4412" s="364"/>
    </row>
    <row r="4413" ht="22.5" hidden="1" spans="1:20">
      <c r="A4413" s="158">
        <v>103098</v>
      </c>
      <c r="B4413" s="100" t="s">
        <v>252</v>
      </c>
      <c r="C4413" s="104" t="s">
        <v>4659</v>
      </c>
      <c r="D4413" s="94" t="s">
        <v>263</v>
      </c>
      <c r="E4413" s="95">
        <v>85.32</v>
      </c>
      <c r="F4413" s="96">
        <f t="shared" si="577"/>
        <v>104.72</v>
      </c>
      <c r="G4413" s="107">
        <f>ROUND(SUM('NOVO HORIZONTE'!G4413),2)</f>
        <v>0</v>
      </c>
      <c r="H4413" s="107">
        <f t="shared" si="582"/>
        <v>0</v>
      </c>
      <c r="I4413" s="143">
        <f t="shared" si="578"/>
        <v>0</v>
      </c>
      <c r="J4413" s="142"/>
      <c r="K4413" s="228"/>
      <c r="L4413" s="7" t="str">
        <f t="shared" si="579"/>
        <v/>
      </c>
      <c r="M4413" s="7" t="str">
        <f t="shared" si="580"/>
        <v/>
      </c>
      <c r="N4413" s="7" t="str">
        <f t="shared" si="576"/>
        <v/>
      </c>
      <c r="O4413" s="144"/>
      <c r="P4413" s="355">
        <v>0</v>
      </c>
      <c r="Q4413" s="362">
        <f>SUM('NOVO HORIZONTE'!I4413)</f>
        <v>0</v>
      </c>
      <c r="R4413" s="363">
        <f t="shared" si="581"/>
        <v>0</v>
      </c>
      <c r="S4413" s="153">
        <f t="shared" si="575"/>
        <v>0</v>
      </c>
      <c r="T4413" s="364"/>
    </row>
    <row r="4414" ht="22.5" hidden="1" spans="1:20">
      <c r="A4414" s="158">
        <v>103099</v>
      </c>
      <c r="B4414" s="100" t="s">
        <v>252</v>
      </c>
      <c r="C4414" s="104" t="s">
        <v>4660</v>
      </c>
      <c r="D4414" s="94" t="s">
        <v>263</v>
      </c>
      <c r="E4414" s="95">
        <v>97.11</v>
      </c>
      <c r="F4414" s="96">
        <f t="shared" si="577"/>
        <v>119.19</v>
      </c>
      <c r="G4414" s="107">
        <f>ROUND(SUM('NOVO HORIZONTE'!G4414),2)</f>
        <v>0</v>
      </c>
      <c r="H4414" s="107">
        <f t="shared" si="582"/>
        <v>0</v>
      </c>
      <c r="I4414" s="143">
        <f t="shared" si="578"/>
        <v>0</v>
      </c>
      <c r="J4414" s="142"/>
      <c r="K4414" s="228"/>
      <c r="L4414" s="7" t="str">
        <f t="shared" si="579"/>
        <v/>
      </c>
      <c r="M4414" s="7" t="str">
        <f t="shared" si="580"/>
        <v/>
      </c>
      <c r="N4414" s="7" t="str">
        <f t="shared" si="576"/>
        <v/>
      </c>
      <c r="O4414" s="144"/>
      <c r="P4414" s="355">
        <v>0</v>
      </c>
      <c r="Q4414" s="362">
        <f>SUM('NOVO HORIZONTE'!I4414)</f>
        <v>0</v>
      </c>
      <c r="R4414" s="363">
        <f t="shared" si="581"/>
        <v>0</v>
      </c>
      <c r="S4414" s="153">
        <f t="shared" si="575"/>
        <v>0</v>
      </c>
      <c r="T4414" s="364"/>
    </row>
    <row r="4415" ht="22.5" hidden="1" spans="1:20">
      <c r="A4415" s="158">
        <v>103100</v>
      </c>
      <c r="B4415" s="100" t="s">
        <v>252</v>
      </c>
      <c r="C4415" s="104" t="s">
        <v>4661</v>
      </c>
      <c r="D4415" s="94" t="s">
        <v>263</v>
      </c>
      <c r="E4415" s="95">
        <v>103.68</v>
      </c>
      <c r="F4415" s="96">
        <f t="shared" si="577"/>
        <v>127.26</v>
      </c>
      <c r="G4415" s="107">
        <f>ROUND(SUM('NOVO HORIZONTE'!G4415),2)</f>
        <v>0</v>
      </c>
      <c r="H4415" s="107">
        <f t="shared" si="582"/>
        <v>0</v>
      </c>
      <c r="I4415" s="143">
        <f t="shared" si="578"/>
        <v>0</v>
      </c>
      <c r="J4415" s="142"/>
      <c r="K4415" s="228"/>
      <c r="L4415" s="7" t="str">
        <f t="shared" si="579"/>
        <v/>
      </c>
      <c r="M4415" s="7" t="str">
        <f t="shared" si="580"/>
        <v/>
      </c>
      <c r="N4415" s="7" t="str">
        <f t="shared" si="576"/>
        <v/>
      </c>
      <c r="O4415" s="144"/>
      <c r="P4415" s="355">
        <v>0</v>
      </c>
      <c r="Q4415" s="362">
        <f>SUM('NOVO HORIZONTE'!I4415)</f>
        <v>0</v>
      </c>
      <c r="R4415" s="363">
        <f t="shared" si="581"/>
        <v>0</v>
      </c>
      <c r="S4415" s="153">
        <f t="shared" si="575"/>
        <v>0</v>
      </c>
      <c r="T4415" s="364"/>
    </row>
    <row r="4416" ht="22.5" hidden="1" spans="1:20">
      <c r="A4416" s="158">
        <v>103101</v>
      </c>
      <c r="B4416" s="100" t="s">
        <v>252</v>
      </c>
      <c r="C4416" s="104" t="s">
        <v>4662</v>
      </c>
      <c r="D4416" s="94" t="s">
        <v>263</v>
      </c>
      <c r="E4416" s="95">
        <v>114.25</v>
      </c>
      <c r="F4416" s="96">
        <f t="shared" si="577"/>
        <v>140.23</v>
      </c>
      <c r="G4416" s="107">
        <f>ROUND(SUM('NOVO HORIZONTE'!G4416),2)</f>
        <v>0</v>
      </c>
      <c r="H4416" s="107">
        <f t="shared" si="582"/>
        <v>0</v>
      </c>
      <c r="I4416" s="143">
        <f t="shared" si="578"/>
        <v>0</v>
      </c>
      <c r="J4416" s="142"/>
      <c r="K4416" s="228"/>
      <c r="L4416" s="7" t="str">
        <f t="shared" si="579"/>
        <v/>
      </c>
      <c r="M4416" s="7" t="str">
        <f t="shared" si="580"/>
        <v/>
      </c>
      <c r="N4416" s="7" t="str">
        <f t="shared" si="576"/>
        <v/>
      </c>
      <c r="O4416" s="144"/>
      <c r="P4416" s="355">
        <v>0</v>
      </c>
      <c r="Q4416" s="362">
        <f>SUM('NOVO HORIZONTE'!I4416)</f>
        <v>0</v>
      </c>
      <c r="R4416" s="363">
        <f t="shared" si="581"/>
        <v>0</v>
      </c>
      <c r="S4416" s="153">
        <f t="shared" si="575"/>
        <v>0</v>
      </c>
      <c r="T4416" s="364"/>
    </row>
    <row r="4417" ht="22.5" hidden="1" spans="1:20">
      <c r="A4417" s="158">
        <v>103102</v>
      </c>
      <c r="B4417" s="100" t="s">
        <v>252</v>
      </c>
      <c r="C4417" s="104" t="s">
        <v>4663</v>
      </c>
      <c r="D4417" s="94" t="s">
        <v>263</v>
      </c>
      <c r="E4417" s="95">
        <v>131.56</v>
      </c>
      <c r="F4417" s="96">
        <f t="shared" si="577"/>
        <v>161.48</v>
      </c>
      <c r="G4417" s="107">
        <f>ROUND(SUM('NOVO HORIZONTE'!G4417),2)</f>
        <v>0</v>
      </c>
      <c r="H4417" s="107">
        <f t="shared" si="582"/>
        <v>0</v>
      </c>
      <c r="I4417" s="143">
        <f t="shared" si="578"/>
        <v>0</v>
      </c>
      <c r="J4417" s="142"/>
      <c r="K4417" s="228"/>
      <c r="L4417" s="7" t="str">
        <f t="shared" si="579"/>
        <v/>
      </c>
      <c r="M4417" s="7" t="str">
        <f t="shared" si="580"/>
        <v/>
      </c>
      <c r="N4417" s="7" t="str">
        <f t="shared" si="576"/>
        <v/>
      </c>
      <c r="O4417" s="144"/>
      <c r="P4417" s="355">
        <v>0</v>
      </c>
      <c r="Q4417" s="362">
        <f>SUM('NOVO HORIZONTE'!I4417)</f>
        <v>0</v>
      </c>
      <c r="R4417" s="363">
        <f t="shared" si="581"/>
        <v>0</v>
      </c>
      <c r="S4417" s="153">
        <f t="shared" si="575"/>
        <v>0</v>
      </c>
      <c r="T4417" s="364"/>
    </row>
    <row r="4418" ht="22.5" hidden="1" spans="1:20">
      <c r="A4418" s="158">
        <v>103103</v>
      </c>
      <c r="B4418" s="100" t="s">
        <v>252</v>
      </c>
      <c r="C4418" s="104" t="s">
        <v>4664</v>
      </c>
      <c r="D4418" s="94" t="s">
        <v>263</v>
      </c>
      <c r="E4418" s="95">
        <v>142.12</v>
      </c>
      <c r="F4418" s="96">
        <f t="shared" si="577"/>
        <v>174.44</v>
      </c>
      <c r="G4418" s="107">
        <f>ROUND(SUM('NOVO HORIZONTE'!G4418),2)</f>
        <v>0</v>
      </c>
      <c r="H4418" s="107">
        <f t="shared" si="582"/>
        <v>0</v>
      </c>
      <c r="I4418" s="143">
        <f t="shared" si="578"/>
        <v>0</v>
      </c>
      <c r="J4418" s="142"/>
      <c r="K4418" s="228"/>
      <c r="L4418" s="7" t="str">
        <f t="shared" si="579"/>
        <v/>
      </c>
      <c r="M4418" s="7" t="str">
        <f t="shared" si="580"/>
        <v/>
      </c>
      <c r="N4418" s="7" t="str">
        <f t="shared" si="576"/>
        <v/>
      </c>
      <c r="O4418" s="144"/>
      <c r="P4418" s="355">
        <v>0</v>
      </c>
      <c r="Q4418" s="362">
        <f>SUM('NOVO HORIZONTE'!I4418)</f>
        <v>0</v>
      </c>
      <c r="R4418" s="363">
        <f t="shared" si="581"/>
        <v>0</v>
      </c>
      <c r="S4418" s="153">
        <f t="shared" si="575"/>
        <v>0</v>
      </c>
      <c r="T4418" s="364"/>
    </row>
    <row r="4419" ht="22.5" hidden="1" spans="1:20">
      <c r="A4419" s="158">
        <v>103104</v>
      </c>
      <c r="B4419" s="100" t="s">
        <v>252</v>
      </c>
      <c r="C4419" s="104" t="s">
        <v>4665</v>
      </c>
      <c r="D4419" s="94" t="s">
        <v>263</v>
      </c>
      <c r="E4419" s="95">
        <v>170.01</v>
      </c>
      <c r="F4419" s="96">
        <f t="shared" si="577"/>
        <v>208.67</v>
      </c>
      <c r="G4419" s="107">
        <f>ROUND(SUM('NOVO HORIZONTE'!G4419),2)</f>
        <v>0</v>
      </c>
      <c r="H4419" s="107">
        <f t="shared" si="582"/>
        <v>0</v>
      </c>
      <c r="I4419" s="143">
        <f t="shared" si="578"/>
        <v>0</v>
      </c>
      <c r="J4419" s="142"/>
      <c r="K4419" s="228"/>
      <c r="L4419" s="7" t="str">
        <f t="shared" si="579"/>
        <v/>
      </c>
      <c r="M4419" s="7" t="str">
        <f t="shared" si="580"/>
        <v/>
      </c>
      <c r="N4419" s="7" t="str">
        <f t="shared" si="576"/>
        <v/>
      </c>
      <c r="O4419" s="144"/>
      <c r="P4419" s="355">
        <v>0</v>
      </c>
      <c r="Q4419" s="362">
        <f>SUM('NOVO HORIZONTE'!I4419)</f>
        <v>0</v>
      </c>
      <c r="R4419" s="363">
        <f t="shared" si="581"/>
        <v>0</v>
      </c>
      <c r="S4419" s="153">
        <f t="shared" si="575"/>
        <v>0</v>
      </c>
      <c r="T4419" s="364"/>
    </row>
    <row r="4420" ht="22.5" hidden="1" spans="1:20">
      <c r="A4420" s="158">
        <v>103105</v>
      </c>
      <c r="B4420" s="100" t="s">
        <v>252</v>
      </c>
      <c r="C4420" s="104" t="s">
        <v>4666</v>
      </c>
      <c r="D4420" s="94" t="s">
        <v>279</v>
      </c>
      <c r="E4420" s="95">
        <v>49.11</v>
      </c>
      <c r="F4420" s="96">
        <f t="shared" si="577"/>
        <v>60.28</v>
      </c>
      <c r="G4420" s="107">
        <f>ROUND(SUM('NOVO HORIZONTE'!G4420),2)</f>
        <v>0</v>
      </c>
      <c r="H4420" s="107">
        <f t="shared" si="582"/>
        <v>0</v>
      </c>
      <c r="I4420" s="143">
        <f t="shared" si="578"/>
        <v>0</v>
      </c>
      <c r="J4420" s="142"/>
      <c r="K4420" s="228"/>
      <c r="L4420" s="7" t="str">
        <f t="shared" si="579"/>
        <v/>
      </c>
      <c r="M4420" s="7" t="str">
        <f t="shared" si="580"/>
        <v/>
      </c>
      <c r="N4420" s="7" t="str">
        <f t="shared" si="576"/>
        <v/>
      </c>
      <c r="O4420" s="144"/>
      <c r="P4420" s="355">
        <v>0</v>
      </c>
      <c r="Q4420" s="362">
        <f>SUM('NOVO HORIZONTE'!I4420)</f>
        <v>0</v>
      </c>
      <c r="R4420" s="363">
        <f t="shared" si="581"/>
        <v>0</v>
      </c>
      <c r="S4420" s="153">
        <f t="shared" si="575"/>
        <v>0</v>
      </c>
      <c r="T4420" s="364"/>
    </row>
    <row r="4421" ht="22.5" hidden="1" spans="1:20">
      <c r="A4421" s="158">
        <v>103106</v>
      </c>
      <c r="B4421" s="100" t="s">
        <v>252</v>
      </c>
      <c r="C4421" s="104" t="s">
        <v>4667</v>
      </c>
      <c r="D4421" s="94" t="s">
        <v>279</v>
      </c>
      <c r="E4421" s="95">
        <v>58.9</v>
      </c>
      <c r="F4421" s="96">
        <f t="shared" si="577"/>
        <v>72.29</v>
      </c>
      <c r="G4421" s="107">
        <f>ROUND(SUM('NOVO HORIZONTE'!G4421),2)</f>
        <v>0</v>
      </c>
      <c r="H4421" s="107">
        <f t="shared" si="582"/>
        <v>0</v>
      </c>
      <c r="I4421" s="143">
        <f t="shared" si="578"/>
        <v>0</v>
      </c>
      <c r="J4421" s="142"/>
      <c r="K4421" s="228"/>
      <c r="L4421" s="7" t="str">
        <f t="shared" si="579"/>
        <v/>
      </c>
      <c r="M4421" s="7" t="str">
        <f t="shared" si="580"/>
        <v/>
      </c>
      <c r="N4421" s="7" t="str">
        <f t="shared" si="576"/>
        <v/>
      </c>
      <c r="O4421" s="144"/>
      <c r="P4421" s="355">
        <v>0</v>
      </c>
      <c r="Q4421" s="362">
        <f>SUM('NOVO HORIZONTE'!I4421)</f>
        <v>0</v>
      </c>
      <c r="R4421" s="363">
        <f t="shared" si="581"/>
        <v>0</v>
      </c>
      <c r="S4421" s="153">
        <f t="shared" si="575"/>
        <v>0</v>
      </c>
      <c r="T4421" s="364"/>
    </row>
    <row r="4422" ht="22.5" hidden="1" spans="1:20">
      <c r="A4422" s="158">
        <v>103107</v>
      </c>
      <c r="B4422" s="100" t="s">
        <v>252</v>
      </c>
      <c r="C4422" s="104" t="s">
        <v>4668</v>
      </c>
      <c r="D4422" s="94" t="s">
        <v>279</v>
      </c>
      <c r="E4422" s="95">
        <v>83.37</v>
      </c>
      <c r="F4422" s="96">
        <f t="shared" si="577"/>
        <v>102.33</v>
      </c>
      <c r="G4422" s="107">
        <f>ROUND(SUM('NOVO HORIZONTE'!G4422),2)</f>
        <v>0</v>
      </c>
      <c r="H4422" s="107">
        <f t="shared" si="582"/>
        <v>0</v>
      </c>
      <c r="I4422" s="143">
        <f t="shared" si="578"/>
        <v>0</v>
      </c>
      <c r="J4422" s="142"/>
      <c r="K4422" s="228"/>
      <c r="L4422" s="7" t="str">
        <f t="shared" si="579"/>
        <v/>
      </c>
      <c r="M4422" s="7" t="str">
        <f t="shared" si="580"/>
        <v/>
      </c>
      <c r="N4422" s="7" t="str">
        <f t="shared" si="576"/>
        <v/>
      </c>
      <c r="O4422" s="144"/>
      <c r="P4422" s="355">
        <v>0</v>
      </c>
      <c r="Q4422" s="362">
        <f>SUM('NOVO HORIZONTE'!I4422)</f>
        <v>0</v>
      </c>
      <c r="R4422" s="363">
        <f t="shared" si="581"/>
        <v>0</v>
      </c>
      <c r="S4422" s="153">
        <f t="shared" si="575"/>
        <v>0</v>
      </c>
      <c r="T4422" s="364"/>
    </row>
    <row r="4423" ht="22.5" hidden="1" spans="1:20">
      <c r="A4423" s="158">
        <v>103108</v>
      </c>
      <c r="B4423" s="100" t="s">
        <v>252</v>
      </c>
      <c r="C4423" s="104" t="s">
        <v>4669</v>
      </c>
      <c r="D4423" s="94" t="s">
        <v>279</v>
      </c>
      <c r="E4423" s="95">
        <v>107.84</v>
      </c>
      <c r="F4423" s="96">
        <f t="shared" si="577"/>
        <v>132.36</v>
      </c>
      <c r="G4423" s="107">
        <f>ROUND(SUM('NOVO HORIZONTE'!G4423),2)</f>
        <v>0</v>
      </c>
      <c r="H4423" s="107">
        <f t="shared" si="582"/>
        <v>0</v>
      </c>
      <c r="I4423" s="143">
        <f t="shared" si="578"/>
        <v>0</v>
      </c>
      <c r="J4423" s="142"/>
      <c r="K4423" s="228"/>
      <c r="L4423" s="7" t="str">
        <f t="shared" si="579"/>
        <v/>
      </c>
      <c r="M4423" s="7" t="str">
        <f t="shared" si="580"/>
        <v/>
      </c>
      <c r="N4423" s="7" t="str">
        <f t="shared" si="576"/>
        <v/>
      </c>
      <c r="O4423" s="144"/>
      <c r="P4423" s="355">
        <v>0</v>
      </c>
      <c r="Q4423" s="362">
        <f>SUM('NOVO HORIZONTE'!I4423)</f>
        <v>0</v>
      </c>
      <c r="R4423" s="363">
        <f t="shared" si="581"/>
        <v>0</v>
      </c>
      <c r="S4423" s="153">
        <f t="shared" si="575"/>
        <v>0</v>
      </c>
      <c r="T4423" s="364"/>
    </row>
    <row r="4424" ht="22.5" hidden="1" spans="1:20">
      <c r="A4424" s="158">
        <v>103109</v>
      </c>
      <c r="B4424" s="100" t="s">
        <v>252</v>
      </c>
      <c r="C4424" s="104" t="s">
        <v>4670</v>
      </c>
      <c r="D4424" s="94" t="s">
        <v>279</v>
      </c>
      <c r="E4424" s="95">
        <v>178.3</v>
      </c>
      <c r="F4424" s="96">
        <f t="shared" si="577"/>
        <v>218.85</v>
      </c>
      <c r="G4424" s="107">
        <f>ROUND(SUM('NOVO HORIZONTE'!G4424),2)</f>
        <v>0</v>
      </c>
      <c r="H4424" s="107">
        <f t="shared" si="582"/>
        <v>0</v>
      </c>
      <c r="I4424" s="143">
        <f t="shared" si="578"/>
        <v>0</v>
      </c>
      <c r="J4424" s="142"/>
      <c r="K4424" s="228"/>
      <c r="L4424" s="7" t="str">
        <f t="shared" si="579"/>
        <v/>
      </c>
      <c r="M4424" s="7" t="str">
        <f t="shared" si="580"/>
        <v/>
      </c>
      <c r="N4424" s="7" t="str">
        <f t="shared" si="576"/>
        <v/>
      </c>
      <c r="O4424" s="144"/>
      <c r="P4424" s="355">
        <v>0</v>
      </c>
      <c r="Q4424" s="362">
        <f>SUM('NOVO HORIZONTE'!I4424)</f>
        <v>0</v>
      </c>
      <c r="R4424" s="363">
        <f t="shared" si="581"/>
        <v>0</v>
      </c>
      <c r="S4424" s="153">
        <f t="shared" si="575"/>
        <v>0</v>
      </c>
      <c r="T4424" s="364"/>
    </row>
    <row r="4425" ht="22.5" hidden="1" spans="1:20">
      <c r="A4425" s="158">
        <v>103110</v>
      </c>
      <c r="B4425" s="100" t="s">
        <v>252</v>
      </c>
      <c r="C4425" s="104" t="s">
        <v>4671</v>
      </c>
      <c r="D4425" s="94" t="s">
        <v>279</v>
      </c>
      <c r="E4425" s="95">
        <v>202.75</v>
      </c>
      <c r="F4425" s="96">
        <f t="shared" si="577"/>
        <v>248.86</v>
      </c>
      <c r="G4425" s="107">
        <f>ROUND(SUM('NOVO HORIZONTE'!G4425),2)</f>
        <v>0</v>
      </c>
      <c r="H4425" s="107">
        <f t="shared" si="582"/>
        <v>0</v>
      </c>
      <c r="I4425" s="143">
        <f t="shared" si="578"/>
        <v>0</v>
      </c>
      <c r="J4425" s="142"/>
      <c r="K4425" s="228"/>
      <c r="L4425" s="7" t="str">
        <f t="shared" si="579"/>
        <v/>
      </c>
      <c r="M4425" s="7" t="str">
        <f t="shared" si="580"/>
        <v/>
      </c>
      <c r="N4425" s="7" t="str">
        <f t="shared" si="576"/>
        <v/>
      </c>
      <c r="O4425" s="144"/>
      <c r="P4425" s="355">
        <v>0</v>
      </c>
      <c r="Q4425" s="362">
        <f>SUM('NOVO HORIZONTE'!I4425)</f>
        <v>0</v>
      </c>
      <c r="R4425" s="363">
        <f t="shared" si="581"/>
        <v>0</v>
      </c>
      <c r="S4425" s="153">
        <f t="shared" si="575"/>
        <v>0</v>
      </c>
      <c r="T4425" s="364"/>
    </row>
    <row r="4426" ht="22.5" hidden="1" spans="1:20">
      <c r="A4426" s="158">
        <v>103111</v>
      </c>
      <c r="B4426" s="100" t="s">
        <v>252</v>
      </c>
      <c r="C4426" s="104" t="s">
        <v>4672</v>
      </c>
      <c r="D4426" s="94" t="s">
        <v>279</v>
      </c>
      <c r="E4426" s="95">
        <v>273.2</v>
      </c>
      <c r="F4426" s="96">
        <f t="shared" si="577"/>
        <v>335.33</v>
      </c>
      <c r="G4426" s="107">
        <f>ROUND(SUM('NOVO HORIZONTE'!G4426),2)</f>
        <v>0</v>
      </c>
      <c r="H4426" s="107">
        <f t="shared" si="582"/>
        <v>0</v>
      </c>
      <c r="I4426" s="143">
        <f t="shared" si="578"/>
        <v>0</v>
      </c>
      <c r="J4426" s="142"/>
      <c r="K4426" s="228"/>
      <c r="L4426" s="7" t="str">
        <f t="shared" si="579"/>
        <v/>
      </c>
      <c r="M4426" s="7" t="str">
        <f t="shared" si="580"/>
        <v/>
      </c>
      <c r="N4426" s="7" t="str">
        <f t="shared" si="576"/>
        <v/>
      </c>
      <c r="O4426" s="144"/>
      <c r="P4426" s="355">
        <v>0</v>
      </c>
      <c r="Q4426" s="362">
        <f>SUM('NOVO HORIZONTE'!I4426)</f>
        <v>0</v>
      </c>
      <c r="R4426" s="363">
        <f t="shared" si="581"/>
        <v>0</v>
      </c>
      <c r="S4426" s="153">
        <f t="shared" si="575"/>
        <v>0</v>
      </c>
      <c r="T4426" s="364"/>
    </row>
    <row r="4427" ht="22.5" hidden="1" spans="1:20">
      <c r="A4427" s="158">
        <v>103112</v>
      </c>
      <c r="B4427" s="100" t="s">
        <v>252</v>
      </c>
      <c r="C4427" s="104" t="s">
        <v>4673</v>
      </c>
      <c r="D4427" s="94" t="s">
        <v>279</v>
      </c>
      <c r="E4427" s="95">
        <v>297.67</v>
      </c>
      <c r="F4427" s="96">
        <f t="shared" si="577"/>
        <v>365.36</v>
      </c>
      <c r="G4427" s="107">
        <f>ROUND(SUM('NOVO HORIZONTE'!G4427),2)</f>
        <v>0</v>
      </c>
      <c r="H4427" s="107">
        <f t="shared" si="582"/>
        <v>0</v>
      </c>
      <c r="I4427" s="143">
        <f t="shared" si="578"/>
        <v>0</v>
      </c>
      <c r="J4427" s="142"/>
      <c r="K4427" s="228"/>
      <c r="L4427" s="7" t="str">
        <f t="shared" si="579"/>
        <v/>
      </c>
      <c r="M4427" s="7" t="str">
        <f t="shared" si="580"/>
        <v/>
      </c>
      <c r="N4427" s="7" t="str">
        <f t="shared" si="576"/>
        <v/>
      </c>
      <c r="O4427" s="144"/>
      <c r="P4427" s="355">
        <v>0</v>
      </c>
      <c r="Q4427" s="362">
        <f>SUM('NOVO HORIZONTE'!I4427)</f>
        <v>0</v>
      </c>
      <c r="R4427" s="363">
        <f t="shared" si="581"/>
        <v>0</v>
      </c>
      <c r="S4427" s="153">
        <f t="shared" si="575"/>
        <v>0</v>
      </c>
      <c r="T4427" s="364"/>
    </row>
    <row r="4428" ht="22.5" hidden="1" spans="1:20">
      <c r="A4428" s="158">
        <v>103113</v>
      </c>
      <c r="B4428" s="100" t="s">
        <v>252</v>
      </c>
      <c r="C4428" s="104" t="s">
        <v>4674</v>
      </c>
      <c r="D4428" s="94" t="s">
        <v>279</v>
      </c>
      <c r="E4428" s="95">
        <v>368.1</v>
      </c>
      <c r="F4428" s="96">
        <f t="shared" si="577"/>
        <v>451.81</v>
      </c>
      <c r="G4428" s="107">
        <f>ROUND(SUM('NOVO HORIZONTE'!G4428),2)</f>
        <v>0</v>
      </c>
      <c r="H4428" s="107">
        <f t="shared" si="582"/>
        <v>0</v>
      </c>
      <c r="I4428" s="143">
        <f t="shared" si="578"/>
        <v>0</v>
      </c>
      <c r="J4428" s="142"/>
      <c r="K4428" s="228"/>
      <c r="L4428" s="7" t="str">
        <f t="shared" si="579"/>
        <v/>
      </c>
      <c r="M4428" s="7" t="str">
        <f t="shared" si="580"/>
        <v/>
      </c>
      <c r="N4428" s="7" t="str">
        <f t="shared" si="576"/>
        <v/>
      </c>
      <c r="O4428" s="144"/>
      <c r="P4428" s="355">
        <v>0</v>
      </c>
      <c r="Q4428" s="362">
        <f>SUM('NOVO HORIZONTE'!I4428)</f>
        <v>0</v>
      </c>
      <c r="R4428" s="363">
        <f t="shared" si="581"/>
        <v>0</v>
      </c>
      <c r="S4428" s="153">
        <f t="shared" si="575"/>
        <v>0</v>
      </c>
      <c r="T4428" s="364"/>
    </row>
    <row r="4429" ht="22.5" hidden="1" spans="1:20">
      <c r="A4429" s="158">
        <v>103114</v>
      </c>
      <c r="B4429" s="100" t="s">
        <v>252</v>
      </c>
      <c r="C4429" s="104" t="s">
        <v>4675</v>
      </c>
      <c r="D4429" s="94" t="s">
        <v>279</v>
      </c>
      <c r="E4429" s="95">
        <v>392.57</v>
      </c>
      <c r="F4429" s="96">
        <f t="shared" si="577"/>
        <v>481.84</v>
      </c>
      <c r="G4429" s="107">
        <f>ROUND(SUM('NOVO HORIZONTE'!G4429),2)</f>
        <v>0</v>
      </c>
      <c r="H4429" s="107">
        <f t="shared" si="582"/>
        <v>0</v>
      </c>
      <c r="I4429" s="143">
        <f t="shared" si="578"/>
        <v>0</v>
      </c>
      <c r="J4429" s="142"/>
      <c r="K4429" s="228"/>
      <c r="L4429" s="7" t="str">
        <f t="shared" si="579"/>
        <v/>
      </c>
      <c r="M4429" s="7" t="str">
        <f t="shared" si="580"/>
        <v/>
      </c>
      <c r="N4429" s="7" t="str">
        <f t="shared" si="576"/>
        <v/>
      </c>
      <c r="O4429" s="144"/>
      <c r="P4429" s="355">
        <v>0</v>
      </c>
      <c r="Q4429" s="362">
        <f>SUM('NOVO HORIZONTE'!I4429)</f>
        <v>0</v>
      </c>
      <c r="R4429" s="363">
        <f t="shared" si="581"/>
        <v>0</v>
      </c>
      <c r="S4429" s="153">
        <f t="shared" si="575"/>
        <v>0</v>
      </c>
      <c r="T4429" s="364"/>
    </row>
    <row r="4430" ht="22.5" hidden="1" spans="1:20">
      <c r="A4430" s="158">
        <v>103115</v>
      </c>
      <c r="B4430" s="100" t="s">
        <v>252</v>
      </c>
      <c r="C4430" s="104" t="s">
        <v>4676</v>
      </c>
      <c r="D4430" s="94" t="s">
        <v>279</v>
      </c>
      <c r="E4430" s="95">
        <v>441.5</v>
      </c>
      <c r="F4430" s="96">
        <f t="shared" si="577"/>
        <v>541.9</v>
      </c>
      <c r="G4430" s="107">
        <f>ROUND(SUM('NOVO HORIZONTE'!G4430),2)</f>
        <v>0</v>
      </c>
      <c r="H4430" s="107">
        <f t="shared" si="582"/>
        <v>0</v>
      </c>
      <c r="I4430" s="143">
        <f t="shared" si="578"/>
        <v>0</v>
      </c>
      <c r="J4430" s="142"/>
      <c r="K4430" s="228"/>
      <c r="L4430" s="7" t="str">
        <f t="shared" si="579"/>
        <v/>
      </c>
      <c r="M4430" s="7" t="str">
        <f t="shared" si="580"/>
        <v/>
      </c>
      <c r="N4430" s="7" t="str">
        <f t="shared" si="576"/>
        <v/>
      </c>
      <c r="O4430" s="144"/>
      <c r="P4430" s="355">
        <v>0</v>
      </c>
      <c r="Q4430" s="362">
        <f>SUM('NOVO HORIZONTE'!I4430)</f>
        <v>0</v>
      </c>
      <c r="R4430" s="363">
        <f t="shared" si="581"/>
        <v>0</v>
      </c>
      <c r="S4430" s="153">
        <f t="shared" si="575"/>
        <v>0</v>
      </c>
      <c r="T4430" s="364"/>
    </row>
    <row r="4431" ht="22.5" hidden="1" spans="1:20">
      <c r="A4431" s="158">
        <v>103116</v>
      </c>
      <c r="B4431" s="100" t="s">
        <v>252</v>
      </c>
      <c r="C4431" s="104" t="s">
        <v>4677</v>
      </c>
      <c r="D4431" s="94" t="s">
        <v>279</v>
      </c>
      <c r="E4431" s="95">
        <v>536.41</v>
      </c>
      <c r="F4431" s="96">
        <f t="shared" si="577"/>
        <v>658.39</v>
      </c>
      <c r="G4431" s="107">
        <f>ROUND(SUM('NOVO HORIZONTE'!G4431),2)</f>
        <v>0</v>
      </c>
      <c r="H4431" s="107">
        <f t="shared" si="582"/>
        <v>0</v>
      </c>
      <c r="I4431" s="143">
        <f t="shared" si="578"/>
        <v>0</v>
      </c>
      <c r="J4431" s="142"/>
      <c r="K4431" s="228"/>
      <c r="L4431" s="7" t="str">
        <f t="shared" si="579"/>
        <v/>
      </c>
      <c r="M4431" s="7" t="str">
        <f t="shared" si="580"/>
        <v/>
      </c>
      <c r="N4431" s="7" t="str">
        <f t="shared" si="576"/>
        <v/>
      </c>
      <c r="O4431" s="144"/>
      <c r="P4431" s="355">
        <v>0</v>
      </c>
      <c r="Q4431" s="362">
        <f>SUM('NOVO HORIZONTE'!I4431)</f>
        <v>0</v>
      </c>
      <c r="R4431" s="363">
        <f t="shared" si="581"/>
        <v>0</v>
      </c>
      <c r="S4431" s="153">
        <f t="shared" si="575"/>
        <v>0</v>
      </c>
      <c r="T4431" s="364"/>
    </row>
    <row r="4432" ht="22.5" hidden="1" spans="1:20">
      <c r="A4432" s="158">
        <v>103117</v>
      </c>
      <c r="B4432" s="100" t="s">
        <v>252</v>
      </c>
      <c r="C4432" s="104" t="s">
        <v>4678</v>
      </c>
      <c r="D4432" s="94" t="s">
        <v>279</v>
      </c>
      <c r="E4432" s="95">
        <v>585.36</v>
      </c>
      <c r="F4432" s="96">
        <f t="shared" si="577"/>
        <v>718.47</v>
      </c>
      <c r="G4432" s="107">
        <f>ROUND(SUM('NOVO HORIZONTE'!G4432),2)</f>
        <v>0</v>
      </c>
      <c r="H4432" s="107">
        <f t="shared" si="582"/>
        <v>0</v>
      </c>
      <c r="I4432" s="143">
        <f t="shared" si="578"/>
        <v>0</v>
      </c>
      <c r="J4432" s="142"/>
      <c r="K4432" s="228"/>
      <c r="L4432" s="7" t="str">
        <f t="shared" si="579"/>
        <v/>
      </c>
      <c r="M4432" s="7" t="str">
        <f t="shared" si="580"/>
        <v/>
      </c>
      <c r="N4432" s="7" t="str">
        <f t="shared" si="576"/>
        <v/>
      </c>
      <c r="O4432" s="144"/>
      <c r="P4432" s="355">
        <v>0</v>
      </c>
      <c r="Q4432" s="362">
        <f>SUM('NOVO HORIZONTE'!I4432)</f>
        <v>0</v>
      </c>
      <c r="R4432" s="363">
        <f t="shared" si="581"/>
        <v>0</v>
      </c>
      <c r="S4432" s="153">
        <f t="shared" si="575"/>
        <v>0</v>
      </c>
      <c r="T4432" s="364"/>
    </row>
    <row r="4433" ht="22.5" hidden="1" spans="1:20">
      <c r="A4433" s="158">
        <v>103118</v>
      </c>
      <c r="B4433" s="100" t="s">
        <v>252</v>
      </c>
      <c r="C4433" s="104" t="s">
        <v>4679</v>
      </c>
      <c r="D4433" s="94" t="s">
        <v>279</v>
      </c>
      <c r="E4433" s="95">
        <v>680.27</v>
      </c>
      <c r="F4433" s="96">
        <f t="shared" si="577"/>
        <v>834.96</v>
      </c>
      <c r="G4433" s="107">
        <f>ROUND(SUM('NOVO HORIZONTE'!G4433),2)</f>
        <v>0</v>
      </c>
      <c r="H4433" s="107">
        <f t="shared" si="582"/>
        <v>0</v>
      </c>
      <c r="I4433" s="143">
        <f t="shared" si="578"/>
        <v>0</v>
      </c>
      <c r="J4433" s="142"/>
      <c r="K4433" s="228"/>
      <c r="L4433" s="7" t="str">
        <f t="shared" si="579"/>
        <v/>
      </c>
      <c r="M4433" s="7" t="str">
        <f t="shared" si="580"/>
        <v/>
      </c>
      <c r="N4433" s="7" t="str">
        <f t="shared" si="576"/>
        <v/>
      </c>
      <c r="O4433" s="144"/>
      <c r="P4433" s="355">
        <v>0</v>
      </c>
      <c r="Q4433" s="362">
        <f>SUM('NOVO HORIZONTE'!I4433)</f>
        <v>0</v>
      </c>
      <c r="R4433" s="363">
        <f t="shared" si="581"/>
        <v>0</v>
      </c>
      <c r="S4433" s="153">
        <f t="shared" si="575"/>
        <v>0</v>
      </c>
      <c r="T4433" s="364"/>
    </row>
    <row r="4434" ht="22.5" hidden="1" spans="1:20">
      <c r="A4434" s="158">
        <v>103119</v>
      </c>
      <c r="B4434" s="100" t="s">
        <v>252</v>
      </c>
      <c r="C4434" s="104" t="s">
        <v>4680</v>
      </c>
      <c r="D4434" s="94" t="s">
        <v>279</v>
      </c>
      <c r="E4434" s="95">
        <v>729.2</v>
      </c>
      <c r="F4434" s="96">
        <f t="shared" si="577"/>
        <v>895.02</v>
      </c>
      <c r="G4434" s="107">
        <f>ROUND(SUM('NOVO HORIZONTE'!G4434),2)</f>
        <v>0</v>
      </c>
      <c r="H4434" s="107">
        <f t="shared" si="582"/>
        <v>0</v>
      </c>
      <c r="I4434" s="143">
        <f t="shared" si="578"/>
        <v>0</v>
      </c>
      <c r="J4434" s="142"/>
      <c r="K4434" s="228"/>
      <c r="L4434" s="7" t="str">
        <f t="shared" si="579"/>
        <v/>
      </c>
      <c r="M4434" s="7" t="str">
        <f t="shared" si="580"/>
        <v/>
      </c>
      <c r="N4434" s="7" t="str">
        <f t="shared" si="576"/>
        <v/>
      </c>
      <c r="O4434" s="144"/>
      <c r="P4434" s="355">
        <v>0</v>
      </c>
      <c r="Q4434" s="362">
        <f>SUM('NOVO HORIZONTE'!I4434)</f>
        <v>0</v>
      </c>
      <c r="R4434" s="363">
        <f t="shared" si="581"/>
        <v>0</v>
      </c>
      <c r="S4434" s="153">
        <f t="shared" si="575"/>
        <v>0</v>
      </c>
      <c r="T4434" s="364"/>
    </row>
    <row r="4435" ht="22.5" hidden="1" spans="1:20">
      <c r="A4435" s="158">
        <v>103120</v>
      </c>
      <c r="B4435" s="100" t="s">
        <v>252</v>
      </c>
      <c r="C4435" s="104" t="s">
        <v>4681</v>
      </c>
      <c r="D4435" s="94" t="s">
        <v>279</v>
      </c>
      <c r="E4435" s="95">
        <v>873.04</v>
      </c>
      <c r="F4435" s="96">
        <f t="shared" si="577"/>
        <v>1071.57</v>
      </c>
      <c r="G4435" s="107">
        <f>ROUND(SUM('NOVO HORIZONTE'!G4435),2)</f>
        <v>0</v>
      </c>
      <c r="H4435" s="107">
        <f t="shared" si="582"/>
        <v>0</v>
      </c>
      <c r="I4435" s="143">
        <f t="shared" si="578"/>
        <v>0</v>
      </c>
      <c r="J4435" s="142"/>
      <c r="K4435" s="228"/>
      <c r="L4435" s="7" t="str">
        <f t="shared" si="579"/>
        <v/>
      </c>
      <c r="M4435" s="7" t="str">
        <f t="shared" si="580"/>
        <v/>
      </c>
      <c r="N4435" s="7" t="str">
        <f t="shared" si="576"/>
        <v/>
      </c>
      <c r="O4435" s="144"/>
      <c r="P4435" s="355">
        <v>0</v>
      </c>
      <c r="Q4435" s="362">
        <f>SUM('NOVO HORIZONTE'!I4435)</f>
        <v>0</v>
      </c>
      <c r="R4435" s="363">
        <f t="shared" si="581"/>
        <v>0</v>
      </c>
      <c r="S4435" s="153">
        <f t="shared" si="575"/>
        <v>0</v>
      </c>
      <c r="T4435" s="364"/>
    </row>
    <row r="4436" ht="22.5" hidden="1" spans="1:20">
      <c r="A4436" s="158">
        <v>103121</v>
      </c>
      <c r="B4436" s="100" t="s">
        <v>252</v>
      </c>
      <c r="C4436" s="104" t="s">
        <v>4682</v>
      </c>
      <c r="D4436" s="94" t="s">
        <v>279</v>
      </c>
      <c r="E4436" s="95">
        <v>64.97</v>
      </c>
      <c r="F4436" s="96">
        <f t="shared" si="577"/>
        <v>79.74</v>
      </c>
      <c r="G4436" s="107">
        <f>ROUND(SUM('NOVO HORIZONTE'!G4436),2)</f>
        <v>0</v>
      </c>
      <c r="H4436" s="107">
        <f t="shared" si="582"/>
        <v>0</v>
      </c>
      <c r="I4436" s="143">
        <f t="shared" si="578"/>
        <v>0</v>
      </c>
      <c r="J4436" s="142"/>
      <c r="K4436" s="228"/>
      <c r="L4436" s="7" t="str">
        <f t="shared" si="579"/>
        <v/>
      </c>
      <c r="M4436" s="7" t="str">
        <f t="shared" si="580"/>
        <v/>
      </c>
      <c r="N4436" s="7" t="str">
        <f t="shared" si="576"/>
        <v/>
      </c>
      <c r="O4436" s="144"/>
      <c r="P4436" s="355">
        <v>0</v>
      </c>
      <c r="Q4436" s="362">
        <f>SUM('NOVO HORIZONTE'!I4436)</f>
        <v>0</v>
      </c>
      <c r="R4436" s="363">
        <f t="shared" si="581"/>
        <v>0</v>
      </c>
      <c r="S4436" s="153">
        <f t="shared" si="575"/>
        <v>0</v>
      </c>
      <c r="T4436" s="364"/>
    </row>
    <row r="4437" ht="22.5" hidden="1" spans="1:20">
      <c r="A4437" s="158">
        <v>103122</v>
      </c>
      <c r="B4437" s="100" t="s">
        <v>252</v>
      </c>
      <c r="C4437" s="104" t="s">
        <v>4683</v>
      </c>
      <c r="D4437" s="94" t="s">
        <v>279</v>
      </c>
      <c r="E4437" s="95">
        <v>79.65</v>
      </c>
      <c r="F4437" s="96">
        <f t="shared" si="577"/>
        <v>97.76</v>
      </c>
      <c r="G4437" s="107">
        <f>ROUND(SUM('NOVO HORIZONTE'!G4437),2)</f>
        <v>0</v>
      </c>
      <c r="H4437" s="107">
        <f t="shared" si="582"/>
        <v>0</v>
      </c>
      <c r="I4437" s="143">
        <f t="shared" si="578"/>
        <v>0</v>
      </c>
      <c r="J4437" s="142"/>
      <c r="K4437" s="228"/>
      <c r="L4437" s="7" t="str">
        <f t="shared" si="579"/>
        <v/>
      </c>
      <c r="M4437" s="7" t="str">
        <f t="shared" si="580"/>
        <v/>
      </c>
      <c r="N4437" s="7" t="str">
        <f t="shared" si="576"/>
        <v/>
      </c>
      <c r="O4437" s="144"/>
      <c r="P4437" s="355">
        <v>0</v>
      </c>
      <c r="Q4437" s="362">
        <f>SUM('NOVO HORIZONTE'!I4437)</f>
        <v>0</v>
      </c>
      <c r="R4437" s="363">
        <f t="shared" si="581"/>
        <v>0</v>
      </c>
      <c r="S4437" s="153">
        <f t="shared" si="575"/>
        <v>0</v>
      </c>
      <c r="T4437" s="364"/>
    </row>
    <row r="4438" ht="22.5" hidden="1" spans="1:20">
      <c r="A4438" s="158">
        <v>103123</v>
      </c>
      <c r="B4438" s="100" t="s">
        <v>252</v>
      </c>
      <c r="C4438" s="104" t="s">
        <v>4684</v>
      </c>
      <c r="D4438" s="94" t="s">
        <v>279</v>
      </c>
      <c r="E4438" s="95">
        <v>116.35</v>
      </c>
      <c r="F4438" s="96">
        <f t="shared" si="577"/>
        <v>142.81</v>
      </c>
      <c r="G4438" s="107">
        <f>ROUND(SUM('NOVO HORIZONTE'!G4438),2)</f>
        <v>0</v>
      </c>
      <c r="H4438" s="107">
        <f t="shared" si="582"/>
        <v>0</v>
      </c>
      <c r="I4438" s="143">
        <f t="shared" si="578"/>
        <v>0</v>
      </c>
      <c r="J4438" s="142"/>
      <c r="K4438" s="228"/>
      <c r="L4438" s="7" t="str">
        <f t="shared" si="579"/>
        <v/>
      </c>
      <c r="M4438" s="7" t="str">
        <f t="shared" si="580"/>
        <v/>
      </c>
      <c r="N4438" s="7" t="str">
        <f t="shared" si="576"/>
        <v/>
      </c>
      <c r="O4438" s="144"/>
      <c r="P4438" s="355">
        <v>0</v>
      </c>
      <c r="Q4438" s="362">
        <f>SUM('NOVO HORIZONTE'!I4438)</f>
        <v>0</v>
      </c>
      <c r="R4438" s="363">
        <f t="shared" si="581"/>
        <v>0</v>
      </c>
      <c r="S4438" s="153">
        <f t="shared" si="575"/>
        <v>0</v>
      </c>
      <c r="T4438" s="364"/>
    </row>
    <row r="4439" ht="22.5" hidden="1" spans="1:20">
      <c r="A4439" s="158">
        <v>103124</v>
      </c>
      <c r="B4439" s="100" t="s">
        <v>252</v>
      </c>
      <c r="C4439" s="104" t="s">
        <v>4685</v>
      </c>
      <c r="D4439" s="94" t="s">
        <v>279</v>
      </c>
      <c r="E4439" s="95">
        <v>153.04</v>
      </c>
      <c r="F4439" s="96">
        <f t="shared" si="577"/>
        <v>187.84</v>
      </c>
      <c r="G4439" s="107">
        <f>ROUND(SUM('NOVO HORIZONTE'!G4439),2)</f>
        <v>0</v>
      </c>
      <c r="H4439" s="107">
        <f t="shared" si="582"/>
        <v>0</v>
      </c>
      <c r="I4439" s="143">
        <f t="shared" si="578"/>
        <v>0</v>
      </c>
      <c r="J4439" s="142"/>
      <c r="K4439" s="228"/>
      <c r="L4439" s="7" t="str">
        <f t="shared" si="579"/>
        <v/>
      </c>
      <c r="M4439" s="7" t="str">
        <f t="shared" si="580"/>
        <v/>
      </c>
      <c r="N4439" s="7" t="str">
        <f t="shared" si="576"/>
        <v/>
      </c>
      <c r="O4439" s="144"/>
      <c r="P4439" s="355">
        <v>0</v>
      </c>
      <c r="Q4439" s="362">
        <f>SUM('NOVO HORIZONTE'!I4439)</f>
        <v>0</v>
      </c>
      <c r="R4439" s="363">
        <f t="shared" si="581"/>
        <v>0</v>
      </c>
      <c r="S4439" s="153">
        <f t="shared" si="575"/>
        <v>0</v>
      </c>
      <c r="T4439" s="364"/>
    </row>
    <row r="4440" ht="22.5" hidden="1" spans="1:20">
      <c r="A4440" s="158">
        <v>103125</v>
      </c>
      <c r="B4440" s="100" t="s">
        <v>252</v>
      </c>
      <c r="C4440" s="104" t="s">
        <v>4686</v>
      </c>
      <c r="D4440" s="94" t="s">
        <v>279</v>
      </c>
      <c r="E4440" s="95">
        <v>258.72</v>
      </c>
      <c r="F4440" s="96">
        <f t="shared" si="577"/>
        <v>317.55</v>
      </c>
      <c r="G4440" s="107">
        <f>ROUND(SUM('NOVO HORIZONTE'!G4440),2)</f>
        <v>0</v>
      </c>
      <c r="H4440" s="107">
        <f t="shared" si="582"/>
        <v>0</v>
      </c>
      <c r="I4440" s="143">
        <f t="shared" si="578"/>
        <v>0</v>
      </c>
      <c r="J4440" s="142"/>
      <c r="K4440" s="228"/>
      <c r="L4440" s="7" t="str">
        <f t="shared" si="579"/>
        <v/>
      </c>
      <c r="M4440" s="7" t="str">
        <f t="shared" si="580"/>
        <v/>
      </c>
      <c r="N4440" s="7" t="str">
        <f t="shared" si="576"/>
        <v/>
      </c>
      <c r="O4440" s="144"/>
      <c r="P4440" s="355">
        <v>0</v>
      </c>
      <c r="Q4440" s="362">
        <f>SUM('NOVO HORIZONTE'!I4440)</f>
        <v>0</v>
      </c>
      <c r="R4440" s="363">
        <f t="shared" si="581"/>
        <v>0</v>
      </c>
      <c r="S4440" s="153">
        <f t="shared" si="575"/>
        <v>0</v>
      </c>
      <c r="T4440" s="364"/>
    </row>
    <row r="4441" ht="22.5" hidden="1" spans="1:20">
      <c r="A4441" s="158">
        <v>103126</v>
      </c>
      <c r="B4441" s="100" t="s">
        <v>252</v>
      </c>
      <c r="C4441" s="104" t="s">
        <v>4687</v>
      </c>
      <c r="D4441" s="94" t="s">
        <v>279</v>
      </c>
      <c r="E4441" s="95">
        <v>295.41</v>
      </c>
      <c r="F4441" s="96">
        <f t="shared" si="577"/>
        <v>362.59</v>
      </c>
      <c r="G4441" s="107">
        <f>ROUND(SUM('NOVO HORIZONTE'!G4441),2)</f>
        <v>0</v>
      </c>
      <c r="H4441" s="107">
        <f t="shared" si="582"/>
        <v>0</v>
      </c>
      <c r="I4441" s="143">
        <f t="shared" si="578"/>
        <v>0</v>
      </c>
      <c r="J4441" s="142"/>
      <c r="K4441" s="228"/>
      <c r="L4441" s="7" t="str">
        <f t="shared" si="579"/>
        <v/>
      </c>
      <c r="M4441" s="7" t="str">
        <f t="shared" si="580"/>
        <v/>
      </c>
      <c r="N4441" s="7" t="str">
        <f t="shared" si="576"/>
        <v/>
      </c>
      <c r="O4441" s="144"/>
      <c r="P4441" s="355">
        <v>0</v>
      </c>
      <c r="Q4441" s="362">
        <f>SUM('NOVO HORIZONTE'!I4441)</f>
        <v>0</v>
      </c>
      <c r="R4441" s="363">
        <f t="shared" si="581"/>
        <v>0</v>
      </c>
      <c r="S4441" s="153">
        <f t="shared" ref="S4441:S4504" si="583">IF(R4441=0,0,IF(R4441&gt;0,"c","b"))</f>
        <v>0</v>
      </c>
      <c r="T4441" s="364"/>
    </row>
    <row r="4442" ht="22.5" hidden="1" spans="1:20">
      <c r="A4442" s="158">
        <v>103127</v>
      </c>
      <c r="B4442" s="100" t="s">
        <v>252</v>
      </c>
      <c r="C4442" s="104" t="s">
        <v>4688</v>
      </c>
      <c r="D4442" s="94" t="s">
        <v>279</v>
      </c>
      <c r="E4442" s="95">
        <v>401.08</v>
      </c>
      <c r="F4442" s="96">
        <f t="shared" si="577"/>
        <v>492.29</v>
      </c>
      <c r="G4442" s="107">
        <f>ROUND(SUM('NOVO HORIZONTE'!G4442),2)</f>
        <v>0</v>
      </c>
      <c r="H4442" s="107">
        <f t="shared" si="582"/>
        <v>0</v>
      </c>
      <c r="I4442" s="143">
        <f t="shared" si="578"/>
        <v>0</v>
      </c>
      <c r="J4442" s="142"/>
      <c r="K4442" s="228"/>
      <c r="L4442" s="7" t="str">
        <f t="shared" si="579"/>
        <v/>
      </c>
      <c r="M4442" s="7" t="str">
        <f t="shared" si="580"/>
        <v/>
      </c>
      <c r="N4442" s="7" t="str">
        <f t="shared" si="576"/>
        <v/>
      </c>
      <c r="O4442" s="144"/>
      <c r="P4442" s="355">
        <v>0</v>
      </c>
      <c r="Q4442" s="362">
        <f>SUM('NOVO HORIZONTE'!I4442)</f>
        <v>0</v>
      </c>
      <c r="R4442" s="363">
        <f t="shared" si="581"/>
        <v>0</v>
      </c>
      <c r="S4442" s="153">
        <f t="shared" si="583"/>
        <v>0</v>
      </c>
      <c r="T4442" s="364"/>
    </row>
    <row r="4443" ht="22.5" hidden="1" spans="1:20">
      <c r="A4443" s="158">
        <v>103128</v>
      </c>
      <c r="B4443" s="100" t="s">
        <v>252</v>
      </c>
      <c r="C4443" s="104" t="s">
        <v>4689</v>
      </c>
      <c r="D4443" s="94" t="s">
        <v>279</v>
      </c>
      <c r="E4443" s="95">
        <v>437.78</v>
      </c>
      <c r="F4443" s="96">
        <f t="shared" si="577"/>
        <v>537.33</v>
      </c>
      <c r="G4443" s="107">
        <f>ROUND(SUM('NOVO HORIZONTE'!G4443),2)</f>
        <v>0</v>
      </c>
      <c r="H4443" s="107">
        <f t="shared" si="582"/>
        <v>0</v>
      </c>
      <c r="I4443" s="143">
        <f t="shared" si="578"/>
        <v>0</v>
      </c>
      <c r="J4443" s="142"/>
      <c r="K4443" s="228"/>
      <c r="L4443" s="7" t="str">
        <f t="shared" si="579"/>
        <v/>
      </c>
      <c r="M4443" s="7" t="str">
        <f t="shared" si="580"/>
        <v/>
      </c>
      <c r="N4443" s="7" t="str">
        <f t="shared" si="576"/>
        <v/>
      </c>
      <c r="O4443" s="144"/>
      <c r="P4443" s="355">
        <v>0</v>
      </c>
      <c r="Q4443" s="362">
        <f>SUM('NOVO HORIZONTE'!I4443)</f>
        <v>0</v>
      </c>
      <c r="R4443" s="363">
        <f t="shared" si="581"/>
        <v>0</v>
      </c>
      <c r="S4443" s="153">
        <f t="shared" si="583"/>
        <v>0</v>
      </c>
      <c r="T4443" s="364"/>
    </row>
    <row r="4444" ht="22.5" hidden="1" spans="1:20">
      <c r="A4444" s="158">
        <v>103129</v>
      </c>
      <c r="B4444" s="100" t="s">
        <v>252</v>
      </c>
      <c r="C4444" s="104" t="s">
        <v>4690</v>
      </c>
      <c r="D4444" s="94" t="s">
        <v>279</v>
      </c>
      <c r="E4444" s="95">
        <v>543.46</v>
      </c>
      <c r="F4444" s="96">
        <f t="shared" si="577"/>
        <v>667.04</v>
      </c>
      <c r="G4444" s="107">
        <f>ROUND(SUM('NOVO HORIZONTE'!G4444),2)</f>
        <v>0</v>
      </c>
      <c r="H4444" s="107">
        <f t="shared" si="582"/>
        <v>0</v>
      </c>
      <c r="I4444" s="143">
        <f t="shared" si="578"/>
        <v>0</v>
      </c>
      <c r="J4444" s="142"/>
      <c r="K4444" s="228"/>
      <c r="L4444" s="7" t="str">
        <f t="shared" si="579"/>
        <v/>
      </c>
      <c r="M4444" s="7" t="str">
        <f t="shared" si="580"/>
        <v/>
      </c>
      <c r="N4444" s="7" t="str">
        <f t="shared" si="576"/>
        <v/>
      </c>
      <c r="O4444" s="144"/>
      <c r="P4444" s="355">
        <v>0</v>
      </c>
      <c r="Q4444" s="362">
        <f>SUM('NOVO HORIZONTE'!I4444)</f>
        <v>0</v>
      </c>
      <c r="R4444" s="363">
        <f t="shared" si="581"/>
        <v>0</v>
      </c>
      <c r="S4444" s="153">
        <f t="shared" si="583"/>
        <v>0</v>
      </c>
      <c r="T4444" s="364"/>
    </row>
    <row r="4445" ht="22.5" hidden="1" spans="1:20">
      <c r="A4445" s="158">
        <v>103130</v>
      </c>
      <c r="B4445" s="100" t="s">
        <v>252</v>
      </c>
      <c r="C4445" s="104" t="s">
        <v>4691</v>
      </c>
      <c r="D4445" s="94" t="s">
        <v>279</v>
      </c>
      <c r="E4445" s="95">
        <v>580.14</v>
      </c>
      <c r="F4445" s="96">
        <f t="shared" si="577"/>
        <v>712.06</v>
      </c>
      <c r="G4445" s="107">
        <f>ROUND(SUM('NOVO HORIZONTE'!G4445),2)</f>
        <v>0</v>
      </c>
      <c r="H4445" s="107">
        <f t="shared" si="582"/>
        <v>0</v>
      </c>
      <c r="I4445" s="143">
        <f t="shared" si="578"/>
        <v>0</v>
      </c>
      <c r="J4445" s="142"/>
      <c r="K4445" s="228"/>
      <c r="L4445" s="7" t="str">
        <f t="shared" si="579"/>
        <v/>
      </c>
      <c r="M4445" s="7" t="str">
        <f t="shared" si="580"/>
        <v/>
      </c>
      <c r="N4445" s="7" t="str">
        <f t="shared" si="576"/>
        <v/>
      </c>
      <c r="O4445" s="144"/>
      <c r="P4445" s="355">
        <v>0</v>
      </c>
      <c r="Q4445" s="362">
        <f>SUM('NOVO HORIZONTE'!I4445)</f>
        <v>0</v>
      </c>
      <c r="R4445" s="363">
        <f t="shared" si="581"/>
        <v>0</v>
      </c>
      <c r="S4445" s="153">
        <f t="shared" si="583"/>
        <v>0</v>
      </c>
      <c r="T4445" s="364"/>
    </row>
    <row r="4446" ht="22.5" hidden="1" spans="1:20">
      <c r="A4446" s="158">
        <v>103131</v>
      </c>
      <c r="B4446" s="100" t="s">
        <v>252</v>
      </c>
      <c r="C4446" s="104" t="s">
        <v>4692</v>
      </c>
      <c r="D4446" s="94" t="s">
        <v>279</v>
      </c>
      <c r="E4446" s="95">
        <v>653.55</v>
      </c>
      <c r="F4446" s="96">
        <f t="shared" si="577"/>
        <v>802.17</v>
      </c>
      <c r="G4446" s="107">
        <f>ROUND(SUM('NOVO HORIZONTE'!G4446),2)</f>
        <v>0</v>
      </c>
      <c r="H4446" s="107">
        <f t="shared" si="582"/>
        <v>0</v>
      </c>
      <c r="I4446" s="143">
        <f t="shared" si="578"/>
        <v>0</v>
      </c>
      <c r="J4446" s="142"/>
      <c r="K4446" s="228"/>
      <c r="L4446" s="7" t="str">
        <f t="shared" si="579"/>
        <v/>
      </c>
      <c r="M4446" s="7" t="str">
        <f t="shared" si="580"/>
        <v/>
      </c>
      <c r="N4446" s="7" t="str">
        <f t="shared" si="576"/>
        <v/>
      </c>
      <c r="O4446" s="144"/>
      <c r="P4446" s="355">
        <v>0</v>
      </c>
      <c r="Q4446" s="362">
        <f>SUM('NOVO HORIZONTE'!I4446)</f>
        <v>0</v>
      </c>
      <c r="R4446" s="363">
        <f t="shared" si="581"/>
        <v>0</v>
      </c>
      <c r="S4446" s="153">
        <f t="shared" si="583"/>
        <v>0</v>
      </c>
      <c r="T4446" s="364"/>
    </row>
    <row r="4447" ht="22.5" hidden="1" spans="1:20">
      <c r="A4447" s="158">
        <v>103132</v>
      </c>
      <c r="B4447" s="100" t="s">
        <v>252</v>
      </c>
      <c r="C4447" s="104" t="s">
        <v>4693</v>
      </c>
      <c r="D4447" s="94" t="s">
        <v>279</v>
      </c>
      <c r="E4447" s="95">
        <v>795.91</v>
      </c>
      <c r="F4447" s="96">
        <f t="shared" si="577"/>
        <v>976.9</v>
      </c>
      <c r="G4447" s="107">
        <f>ROUND(SUM('NOVO HORIZONTE'!G4447),2)</f>
        <v>0</v>
      </c>
      <c r="H4447" s="107">
        <f t="shared" si="582"/>
        <v>0</v>
      </c>
      <c r="I4447" s="143">
        <f t="shared" si="578"/>
        <v>0</v>
      </c>
      <c r="J4447" s="142"/>
      <c r="K4447" s="228"/>
      <c r="L4447" s="7" t="str">
        <f t="shared" si="579"/>
        <v/>
      </c>
      <c r="M4447" s="7" t="str">
        <f t="shared" si="580"/>
        <v/>
      </c>
      <c r="N4447" s="7" t="str">
        <f t="shared" si="576"/>
        <v/>
      </c>
      <c r="O4447" s="144"/>
      <c r="P4447" s="355">
        <v>0</v>
      </c>
      <c r="Q4447" s="362">
        <f>SUM('NOVO HORIZONTE'!I4447)</f>
        <v>0</v>
      </c>
      <c r="R4447" s="363">
        <f t="shared" si="581"/>
        <v>0</v>
      </c>
      <c r="S4447" s="153">
        <f t="shared" si="583"/>
        <v>0</v>
      </c>
      <c r="T4447" s="364"/>
    </row>
    <row r="4448" ht="22.5" hidden="1" spans="1:20">
      <c r="A4448" s="158">
        <v>103133</v>
      </c>
      <c r="B4448" s="100" t="s">
        <v>252</v>
      </c>
      <c r="C4448" s="104" t="s">
        <v>4694</v>
      </c>
      <c r="D4448" s="94" t="s">
        <v>279</v>
      </c>
      <c r="E4448" s="95">
        <v>869.3</v>
      </c>
      <c r="F4448" s="96">
        <f t="shared" si="577"/>
        <v>1066.98</v>
      </c>
      <c r="G4448" s="107">
        <f>ROUND(SUM('NOVO HORIZONTE'!G4448),2)</f>
        <v>0</v>
      </c>
      <c r="H4448" s="107">
        <f t="shared" si="582"/>
        <v>0</v>
      </c>
      <c r="I4448" s="143">
        <f t="shared" si="578"/>
        <v>0</v>
      </c>
      <c r="J4448" s="142"/>
      <c r="K4448" s="228"/>
      <c r="L4448" s="7" t="str">
        <f t="shared" si="579"/>
        <v/>
      </c>
      <c r="M4448" s="7" t="str">
        <f t="shared" si="580"/>
        <v/>
      </c>
      <c r="N4448" s="7" t="str">
        <f t="shared" si="576"/>
        <v/>
      </c>
      <c r="O4448" s="144"/>
      <c r="P4448" s="355">
        <v>0</v>
      </c>
      <c r="Q4448" s="362">
        <f>SUM('NOVO HORIZONTE'!I4448)</f>
        <v>0</v>
      </c>
      <c r="R4448" s="363">
        <f t="shared" si="581"/>
        <v>0</v>
      </c>
      <c r="S4448" s="153">
        <f t="shared" si="583"/>
        <v>0</v>
      </c>
      <c r="T4448" s="364"/>
    </row>
    <row r="4449" ht="22.5" hidden="1" spans="1:20">
      <c r="A4449" s="158">
        <v>103134</v>
      </c>
      <c r="B4449" s="100" t="s">
        <v>252</v>
      </c>
      <c r="C4449" s="104" t="s">
        <v>4695</v>
      </c>
      <c r="D4449" s="94" t="s">
        <v>279</v>
      </c>
      <c r="E4449" s="95">
        <v>1011.67</v>
      </c>
      <c r="F4449" s="96">
        <f t="shared" si="577"/>
        <v>1241.72</v>
      </c>
      <c r="G4449" s="107">
        <f>ROUND(SUM('NOVO HORIZONTE'!G4449),2)</f>
        <v>0</v>
      </c>
      <c r="H4449" s="107">
        <f t="shared" si="582"/>
        <v>0</v>
      </c>
      <c r="I4449" s="143">
        <f t="shared" si="578"/>
        <v>0</v>
      </c>
      <c r="J4449" s="142"/>
      <c r="K4449" s="228"/>
      <c r="L4449" s="7" t="str">
        <f t="shared" si="579"/>
        <v/>
      </c>
      <c r="M4449" s="7" t="str">
        <f t="shared" si="580"/>
        <v/>
      </c>
      <c r="N4449" s="7" t="str">
        <f t="shared" si="576"/>
        <v/>
      </c>
      <c r="O4449" s="144"/>
      <c r="P4449" s="355">
        <v>0</v>
      </c>
      <c r="Q4449" s="362">
        <f>SUM('NOVO HORIZONTE'!I4449)</f>
        <v>0</v>
      </c>
      <c r="R4449" s="363">
        <f t="shared" si="581"/>
        <v>0</v>
      </c>
      <c r="S4449" s="153">
        <f t="shared" si="583"/>
        <v>0</v>
      </c>
      <c r="T4449" s="364"/>
    </row>
    <row r="4450" ht="22.5" hidden="1" spans="1:20">
      <c r="A4450" s="158">
        <v>103135</v>
      </c>
      <c r="B4450" s="100" t="s">
        <v>252</v>
      </c>
      <c r="C4450" s="104" t="s">
        <v>4696</v>
      </c>
      <c r="D4450" s="94" t="s">
        <v>279</v>
      </c>
      <c r="E4450" s="95">
        <v>1085.07</v>
      </c>
      <c r="F4450" s="96">
        <f t="shared" si="577"/>
        <v>1331.81</v>
      </c>
      <c r="G4450" s="107">
        <f>ROUND(SUM('NOVO HORIZONTE'!G4450),2)</f>
        <v>0</v>
      </c>
      <c r="H4450" s="107">
        <f t="shared" si="582"/>
        <v>0</v>
      </c>
      <c r="I4450" s="143">
        <f t="shared" si="578"/>
        <v>0</v>
      </c>
      <c r="J4450" s="142"/>
      <c r="K4450" s="228"/>
      <c r="L4450" s="7" t="str">
        <f t="shared" si="579"/>
        <v/>
      </c>
      <c r="M4450" s="7" t="str">
        <f t="shared" si="580"/>
        <v/>
      </c>
      <c r="N4450" s="7" t="str">
        <f t="shared" si="576"/>
        <v/>
      </c>
      <c r="O4450" s="144"/>
      <c r="P4450" s="355">
        <v>0</v>
      </c>
      <c r="Q4450" s="362">
        <f>SUM('NOVO HORIZONTE'!I4450)</f>
        <v>0</v>
      </c>
      <c r="R4450" s="363">
        <f t="shared" si="581"/>
        <v>0</v>
      </c>
      <c r="S4450" s="153">
        <f t="shared" si="583"/>
        <v>0</v>
      </c>
      <c r="T4450" s="364"/>
    </row>
    <row r="4451" ht="22.5" hidden="1" spans="1:20">
      <c r="A4451" s="158">
        <v>103136</v>
      </c>
      <c r="B4451" s="100" t="s">
        <v>252</v>
      </c>
      <c r="C4451" s="104" t="s">
        <v>4697</v>
      </c>
      <c r="D4451" s="94" t="s">
        <v>279</v>
      </c>
      <c r="E4451" s="95">
        <v>1300.84</v>
      </c>
      <c r="F4451" s="96">
        <f t="shared" si="577"/>
        <v>1596.65</v>
      </c>
      <c r="G4451" s="107">
        <f>ROUND(SUM('NOVO HORIZONTE'!G4451),2)</f>
        <v>0</v>
      </c>
      <c r="H4451" s="107">
        <f t="shared" si="582"/>
        <v>0</v>
      </c>
      <c r="I4451" s="143">
        <f t="shared" si="578"/>
        <v>0</v>
      </c>
      <c r="J4451" s="142"/>
      <c r="K4451" s="228"/>
      <c r="L4451" s="7" t="str">
        <f t="shared" si="579"/>
        <v/>
      </c>
      <c r="M4451" s="7" t="str">
        <f t="shared" si="580"/>
        <v/>
      </c>
      <c r="N4451" s="7" t="str">
        <f t="shared" si="576"/>
        <v/>
      </c>
      <c r="O4451" s="144"/>
      <c r="P4451" s="355">
        <v>0</v>
      </c>
      <c r="Q4451" s="362">
        <f>SUM('NOVO HORIZONTE'!I4451)</f>
        <v>0</v>
      </c>
      <c r="R4451" s="363">
        <f t="shared" si="581"/>
        <v>0</v>
      </c>
      <c r="S4451" s="153">
        <f t="shared" si="583"/>
        <v>0</v>
      </c>
      <c r="T4451" s="364"/>
    </row>
    <row r="4452" ht="22.5" hidden="1" spans="1:20">
      <c r="A4452" s="158">
        <v>103137</v>
      </c>
      <c r="B4452" s="100" t="s">
        <v>252</v>
      </c>
      <c r="C4452" s="104" t="s">
        <v>4698</v>
      </c>
      <c r="D4452" s="94" t="s">
        <v>279</v>
      </c>
      <c r="E4452" s="95">
        <v>33.3</v>
      </c>
      <c r="F4452" s="96">
        <f t="shared" si="577"/>
        <v>40.87</v>
      </c>
      <c r="G4452" s="107">
        <f>ROUND(SUM('NOVO HORIZONTE'!G4452),2)</f>
        <v>0</v>
      </c>
      <c r="H4452" s="107">
        <f t="shared" si="582"/>
        <v>0</v>
      </c>
      <c r="I4452" s="143">
        <f t="shared" si="578"/>
        <v>0</v>
      </c>
      <c r="J4452" s="142"/>
      <c r="K4452" s="228"/>
      <c r="L4452" s="7" t="str">
        <f t="shared" si="579"/>
        <v/>
      </c>
      <c r="M4452" s="7" t="str">
        <f t="shared" si="580"/>
        <v/>
      </c>
      <c r="N4452" s="7" t="str">
        <f t="shared" si="576"/>
        <v/>
      </c>
      <c r="O4452" s="144"/>
      <c r="P4452" s="355">
        <v>0</v>
      </c>
      <c r="Q4452" s="362">
        <f>SUM('NOVO HORIZONTE'!I4452)</f>
        <v>0</v>
      </c>
      <c r="R4452" s="363">
        <f t="shared" si="581"/>
        <v>0</v>
      </c>
      <c r="S4452" s="153">
        <f t="shared" si="583"/>
        <v>0</v>
      </c>
      <c r="T4452" s="364"/>
    </row>
    <row r="4453" ht="22.5" hidden="1" spans="1:20">
      <c r="A4453" s="158">
        <v>103138</v>
      </c>
      <c r="B4453" s="100" t="s">
        <v>252</v>
      </c>
      <c r="C4453" s="104" t="s">
        <v>4699</v>
      </c>
      <c r="D4453" s="94" t="s">
        <v>279</v>
      </c>
      <c r="E4453" s="95">
        <v>38.18</v>
      </c>
      <c r="F4453" s="96">
        <f t="shared" si="577"/>
        <v>46.86</v>
      </c>
      <c r="G4453" s="107">
        <f>ROUND(SUM('NOVO HORIZONTE'!G4453),2)</f>
        <v>0</v>
      </c>
      <c r="H4453" s="107">
        <f t="shared" si="582"/>
        <v>0</v>
      </c>
      <c r="I4453" s="143">
        <f t="shared" si="578"/>
        <v>0</v>
      </c>
      <c r="J4453" s="142"/>
      <c r="K4453" s="228"/>
      <c r="L4453" s="7" t="str">
        <f t="shared" si="579"/>
        <v/>
      </c>
      <c r="M4453" s="7" t="str">
        <f t="shared" si="580"/>
        <v/>
      </c>
      <c r="N4453" s="7" t="str">
        <f t="shared" si="576"/>
        <v/>
      </c>
      <c r="O4453" s="144"/>
      <c r="P4453" s="355">
        <v>0</v>
      </c>
      <c r="Q4453" s="362">
        <f>SUM('NOVO HORIZONTE'!I4453)</f>
        <v>0</v>
      </c>
      <c r="R4453" s="363">
        <f t="shared" si="581"/>
        <v>0</v>
      </c>
      <c r="S4453" s="153">
        <f t="shared" si="583"/>
        <v>0</v>
      </c>
      <c r="T4453" s="364"/>
    </row>
    <row r="4454" ht="22.5" hidden="1" spans="1:20">
      <c r="A4454" s="158">
        <v>103139</v>
      </c>
      <c r="B4454" s="100" t="s">
        <v>252</v>
      </c>
      <c r="C4454" s="104" t="s">
        <v>4700</v>
      </c>
      <c r="D4454" s="94" t="s">
        <v>279</v>
      </c>
      <c r="E4454" s="95">
        <v>50.42</v>
      </c>
      <c r="F4454" s="96">
        <f t="shared" si="577"/>
        <v>61.89</v>
      </c>
      <c r="G4454" s="107">
        <f>ROUND(SUM('NOVO HORIZONTE'!G4454),2)</f>
        <v>0</v>
      </c>
      <c r="H4454" s="107">
        <f t="shared" si="582"/>
        <v>0</v>
      </c>
      <c r="I4454" s="143">
        <f t="shared" si="578"/>
        <v>0</v>
      </c>
      <c r="J4454" s="142"/>
      <c r="K4454" s="228"/>
      <c r="L4454" s="7" t="str">
        <f t="shared" si="579"/>
        <v/>
      </c>
      <c r="M4454" s="7" t="str">
        <f t="shared" si="580"/>
        <v/>
      </c>
      <c r="N4454" s="7" t="str">
        <f t="shared" si="576"/>
        <v/>
      </c>
      <c r="O4454" s="144"/>
      <c r="P4454" s="355">
        <v>0</v>
      </c>
      <c r="Q4454" s="362">
        <f>SUM('NOVO HORIZONTE'!I4454)</f>
        <v>0</v>
      </c>
      <c r="R4454" s="363">
        <f t="shared" si="581"/>
        <v>0</v>
      </c>
      <c r="S4454" s="153">
        <f t="shared" si="583"/>
        <v>0</v>
      </c>
      <c r="T4454" s="364"/>
    </row>
    <row r="4455" ht="22.5" hidden="1" spans="1:20">
      <c r="A4455" s="158">
        <v>103140</v>
      </c>
      <c r="B4455" s="100" t="s">
        <v>252</v>
      </c>
      <c r="C4455" s="104" t="s">
        <v>4701</v>
      </c>
      <c r="D4455" s="94" t="s">
        <v>279</v>
      </c>
      <c r="E4455" s="95">
        <v>62.64</v>
      </c>
      <c r="F4455" s="96">
        <f t="shared" si="577"/>
        <v>76.88</v>
      </c>
      <c r="G4455" s="107">
        <f>ROUND(SUM('NOVO HORIZONTE'!G4455),2)</f>
        <v>0</v>
      </c>
      <c r="H4455" s="107">
        <f t="shared" si="582"/>
        <v>0</v>
      </c>
      <c r="I4455" s="143">
        <f t="shared" si="578"/>
        <v>0</v>
      </c>
      <c r="J4455" s="142"/>
      <c r="K4455" s="228"/>
      <c r="L4455" s="7" t="str">
        <f t="shared" si="579"/>
        <v/>
      </c>
      <c r="M4455" s="7" t="str">
        <f t="shared" si="580"/>
        <v/>
      </c>
      <c r="N4455" s="7" t="str">
        <f t="shared" si="576"/>
        <v/>
      </c>
      <c r="O4455" s="144"/>
      <c r="P4455" s="355">
        <v>0</v>
      </c>
      <c r="Q4455" s="362">
        <f>SUM('NOVO HORIZONTE'!I4455)</f>
        <v>0</v>
      </c>
      <c r="R4455" s="363">
        <f t="shared" si="581"/>
        <v>0</v>
      </c>
      <c r="S4455" s="153">
        <f t="shared" si="583"/>
        <v>0</v>
      </c>
      <c r="T4455" s="364"/>
    </row>
    <row r="4456" ht="22.5" hidden="1" spans="1:20">
      <c r="A4456" s="158">
        <v>103141</v>
      </c>
      <c r="B4456" s="100" t="s">
        <v>252</v>
      </c>
      <c r="C4456" s="104" t="s">
        <v>4702</v>
      </c>
      <c r="D4456" s="94" t="s">
        <v>279</v>
      </c>
      <c r="E4456" s="95">
        <v>97.88</v>
      </c>
      <c r="F4456" s="96">
        <f t="shared" si="577"/>
        <v>120.14</v>
      </c>
      <c r="G4456" s="107">
        <f>ROUND(SUM('NOVO HORIZONTE'!G4456),2)</f>
        <v>0</v>
      </c>
      <c r="H4456" s="107">
        <f t="shared" si="582"/>
        <v>0</v>
      </c>
      <c r="I4456" s="143">
        <f t="shared" si="578"/>
        <v>0</v>
      </c>
      <c r="J4456" s="142"/>
      <c r="K4456" s="228"/>
      <c r="L4456" s="7" t="str">
        <f t="shared" si="579"/>
        <v/>
      </c>
      <c r="M4456" s="7" t="str">
        <f t="shared" si="580"/>
        <v/>
      </c>
      <c r="N4456" s="7" t="str">
        <f t="shared" si="576"/>
        <v/>
      </c>
      <c r="O4456" s="144"/>
      <c r="P4456" s="355">
        <v>0</v>
      </c>
      <c r="Q4456" s="362">
        <f>SUM('NOVO HORIZONTE'!I4456)</f>
        <v>0</v>
      </c>
      <c r="R4456" s="363">
        <f t="shared" si="581"/>
        <v>0</v>
      </c>
      <c r="S4456" s="153">
        <f t="shared" si="583"/>
        <v>0</v>
      </c>
      <c r="T4456" s="364"/>
    </row>
    <row r="4457" ht="22.5" hidden="1" spans="1:20">
      <c r="A4457" s="158">
        <v>103142</v>
      </c>
      <c r="B4457" s="100" t="s">
        <v>252</v>
      </c>
      <c r="C4457" s="104" t="s">
        <v>4703</v>
      </c>
      <c r="D4457" s="94" t="s">
        <v>279</v>
      </c>
      <c r="E4457" s="95">
        <v>110.11</v>
      </c>
      <c r="F4457" s="96">
        <f t="shared" si="577"/>
        <v>135.15</v>
      </c>
      <c r="G4457" s="107">
        <f>ROUND(SUM('NOVO HORIZONTE'!G4457),2)</f>
        <v>0</v>
      </c>
      <c r="H4457" s="107">
        <f t="shared" si="582"/>
        <v>0</v>
      </c>
      <c r="I4457" s="143">
        <f t="shared" si="578"/>
        <v>0</v>
      </c>
      <c r="J4457" s="142"/>
      <c r="K4457" s="228"/>
      <c r="L4457" s="7" t="str">
        <f t="shared" si="579"/>
        <v/>
      </c>
      <c r="M4457" s="7" t="str">
        <f t="shared" si="580"/>
        <v/>
      </c>
      <c r="N4457" s="7" t="str">
        <f t="shared" si="576"/>
        <v/>
      </c>
      <c r="O4457" s="144"/>
      <c r="P4457" s="355">
        <v>0</v>
      </c>
      <c r="Q4457" s="362">
        <f>SUM('NOVO HORIZONTE'!I4457)</f>
        <v>0</v>
      </c>
      <c r="R4457" s="363">
        <f t="shared" si="581"/>
        <v>0</v>
      </c>
      <c r="S4457" s="153">
        <f t="shared" si="583"/>
        <v>0</v>
      </c>
      <c r="T4457" s="364"/>
    </row>
    <row r="4458" ht="22.5" hidden="1" spans="1:20">
      <c r="A4458" s="158">
        <v>103143</v>
      </c>
      <c r="B4458" s="100" t="s">
        <v>252</v>
      </c>
      <c r="C4458" s="104" t="s">
        <v>4704</v>
      </c>
      <c r="D4458" s="94" t="s">
        <v>279</v>
      </c>
      <c r="E4458" s="95">
        <v>145.34</v>
      </c>
      <c r="F4458" s="96">
        <f t="shared" si="577"/>
        <v>178.39</v>
      </c>
      <c r="G4458" s="107">
        <f>ROUND(SUM('NOVO HORIZONTE'!G4458),2)</f>
        <v>0</v>
      </c>
      <c r="H4458" s="107">
        <f t="shared" si="582"/>
        <v>0</v>
      </c>
      <c r="I4458" s="143">
        <f t="shared" si="578"/>
        <v>0</v>
      </c>
      <c r="J4458" s="142"/>
      <c r="K4458" s="228"/>
      <c r="L4458" s="7" t="str">
        <f t="shared" si="579"/>
        <v/>
      </c>
      <c r="M4458" s="7" t="str">
        <f t="shared" si="580"/>
        <v/>
      </c>
      <c r="N4458" s="7" t="str">
        <f t="shared" si="576"/>
        <v/>
      </c>
      <c r="O4458" s="144"/>
      <c r="P4458" s="355">
        <v>0</v>
      </c>
      <c r="Q4458" s="362">
        <f>SUM('NOVO HORIZONTE'!I4458)</f>
        <v>0</v>
      </c>
      <c r="R4458" s="363">
        <f t="shared" si="581"/>
        <v>0</v>
      </c>
      <c r="S4458" s="153">
        <f t="shared" si="583"/>
        <v>0</v>
      </c>
      <c r="T4458" s="364"/>
    </row>
    <row r="4459" ht="22.5" hidden="1" spans="1:20">
      <c r="A4459" s="158">
        <v>103144</v>
      </c>
      <c r="B4459" s="100" t="s">
        <v>252</v>
      </c>
      <c r="C4459" s="104" t="s">
        <v>4705</v>
      </c>
      <c r="D4459" s="94" t="s">
        <v>279</v>
      </c>
      <c r="E4459" s="95">
        <v>157.55</v>
      </c>
      <c r="F4459" s="96">
        <f t="shared" si="577"/>
        <v>193.38</v>
      </c>
      <c r="G4459" s="107">
        <f>ROUND(SUM('NOVO HORIZONTE'!G4459),2)</f>
        <v>0</v>
      </c>
      <c r="H4459" s="107">
        <f t="shared" si="582"/>
        <v>0</v>
      </c>
      <c r="I4459" s="143">
        <f t="shared" si="578"/>
        <v>0</v>
      </c>
      <c r="J4459" s="142"/>
      <c r="K4459" s="228"/>
      <c r="L4459" s="7" t="str">
        <f t="shared" si="579"/>
        <v/>
      </c>
      <c r="M4459" s="7" t="str">
        <f t="shared" si="580"/>
        <v/>
      </c>
      <c r="N4459" s="7" t="str">
        <f t="shared" ref="N4459:N4522" si="584">M4459</f>
        <v/>
      </c>
      <c r="O4459" s="144"/>
      <c r="P4459" s="355">
        <v>0</v>
      </c>
      <c r="Q4459" s="362">
        <f>SUM('NOVO HORIZONTE'!I4459)</f>
        <v>0</v>
      </c>
      <c r="R4459" s="363">
        <f t="shared" si="581"/>
        <v>0</v>
      </c>
      <c r="S4459" s="153">
        <f t="shared" si="583"/>
        <v>0</v>
      </c>
      <c r="T4459" s="364"/>
    </row>
    <row r="4460" ht="22.5" hidden="1" spans="1:20">
      <c r="A4460" s="158">
        <v>103145</v>
      </c>
      <c r="B4460" s="100" t="s">
        <v>252</v>
      </c>
      <c r="C4460" s="104" t="s">
        <v>4706</v>
      </c>
      <c r="D4460" s="94" t="s">
        <v>279</v>
      </c>
      <c r="E4460" s="95">
        <v>192.78</v>
      </c>
      <c r="F4460" s="96">
        <f t="shared" si="577"/>
        <v>236.62</v>
      </c>
      <c r="G4460" s="107">
        <f>ROUND(SUM('NOVO HORIZONTE'!G4460),2)</f>
        <v>0</v>
      </c>
      <c r="H4460" s="107">
        <f t="shared" si="582"/>
        <v>0</v>
      </c>
      <c r="I4460" s="143">
        <f t="shared" si="578"/>
        <v>0</v>
      </c>
      <c r="J4460" s="142"/>
      <c r="K4460" s="228"/>
      <c r="L4460" s="7" t="str">
        <f t="shared" si="579"/>
        <v/>
      </c>
      <c r="M4460" s="7" t="str">
        <f t="shared" si="580"/>
        <v/>
      </c>
      <c r="N4460" s="7" t="str">
        <f t="shared" si="584"/>
        <v/>
      </c>
      <c r="O4460" s="144"/>
      <c r="P4460" s="355">
        <v>0</v>
      </c>
      <c r="Q4460" s="362">
        <f>SUM('NOVO HORIZONTE'!I4460)</f>
        <v>0</v>
      </c>
      <c r="R4460" s="363">
        <f t="shared" si="581"/>
        <v>0</v>
      </c>
      <c r="S4460" s="153">
        <f t="shared" si="583"/>
        <v>0</v>
      </c>
      <c r="T4460" s="364"/>
    </row>
    <row r="4461" ht="22.5" hidden="1" spans="1:20">
      <c r="A4461" s="158">
        <v>103146</v>
      </c>
      <c r="B4461" s="100" t="s">
        <v>252</v>
      </c>
      <c r="C4461" s="104" t="s">
        <v>4707</v>
      </c>
      <c r="D4461" s="94" t="s">
        <v>279</v>
      </c>
      <c r="E4461" s="95">
        <v>205</v>
      </c>
      <c r="F4461" s="96">
        <f t="shared" si="577"/>
        <v>251.62</v>
      </c>
      <c r="G4461" s="107">
        <f>ROUND(SUM('NOVO HORIZONTE'!G4461),2)</f>
        <v>0</v>
      </c>
      <c r="H4461" s="107">
        <f t="shared" si="582"/>
        <v>0</v>
      </c>
      <c r="I4461" s="143">
        <f t="shared" si="578"/>
        <v>0</v>
      </c>
      <c r="J4461" s="142"/>
      <c r="K4461" s="228"/>
      <c r="L4461" s="7" t="str">
        <f t="shared" si="579"/>
        <v/>
      </c>
      <c r="M4461" s="7" t="str">
        <f t="shared" si="580"/>
        <v/>
      </c>
      <c r="N4461" s="7" t="str">
        <f t="shared" si="584"/>
        <v/>
      </c>
      <c r="O4461" s="144"/>
      <c r="P4461" s="355">
        <v>0</v>
      </c>
      <c r="Q4461" s="362">
        <f>SUM('NOVO HORIZONTE'!I4461)</f>
        <v>0</v>
      </c>
      <c r="R4461" s="363">
        <f t="shared" si="581"/>
        <v>0</v>
      </c>
      <c r="S4461" s="153">
        <f t="shared" si="583"/>
        <v>0</v>
      </c>
      <c r="T4461" s="364"/>
    </row>
    <row r="4462" ht="22.5" hidden="1" spans="1:20">
      <c r="A4462" s="158">
        <v>103147</v>
      </c>
      <c r="B4462" s="100" t="s">
        <v>252</v>
      </c>
      <c r="C4462" s="104" t="s">
        <v>4708</v>
      </c>
      <c r="D4462" s="94" t="s">
        <v>279</v>
      </c>
      <c r="E4462" s="95">
        <v>229.48</v>
      </c>
      <c r="F4462" s="96">
        <f t="shared" ref="F4462:F4525" si="585">IF(E4462=0,0,IF(P4462=0,ROUND(E4462*(1+E$13),2),ROUND(E4462*(1+E$12),2)))</f>
        <v>281.66</v>
      </c>
      <c r="G4462" s="107">
        <f>ROUND(SUM('NOVO HORIZONTE'!G4462),2)</f>
        <v>0</v>
      </c>
      <c r="H4462" s="107">
        <f t="shared" si="582"/>
        <v>0</v>
      </c>
      <c r="I4462" s="143">
        <f t="shared" ref="I4462:I4525" si="586">IF(ISBLANK(G4462),0,ROUND(G4462*H4462,2))</f>
        <v>0</v>
      </c>
      <c r="J4462" s="142"/>
      <c r="K4462" s="228"/>
      <c r="L4462" s="7" t="str">
        <f t="shared" ref="L4462:L4525" si="587">IF(K4462="X","x",IF(K4462="xx","x",IF(I4462&gt;0,"x","")))</f>
        <v/>
      </c>
      <c r="M4462" s="7" t="str">
        <f t="shared" ref="M4462:M4525" si="588">IF(K4462="X","x",IF(K4462="xx","x",IF(I4462&gt;0,"x","")))</f>
        <v/>
      </c>
      <c r="N4462" s="7" t="str">
        <f t="shared" si="584"/>
        <v/>
      </c>
      <c r="O4462" s="144"/>
      <c r="P4462" s="355">
        <v>0</v>
      </c>
      <c r="Q4462" s="362">
        <f>SUM('NOVO HORIZONTE'!I4462)</f>
        <v>0</v>
      </c>
      <c r="R4462" s="363">
        <f t="shared" ref="R4462:R4525" si="589">I4462-Q4462</f>
        <v>0</v>
      </c>
      <c r="S4462" s="153">
        <f t="shared" si="583"/>
        <v>0</v>
      </c>
      <c r="T4462" s="364"/>
    </row>
    <row r="4463" ht="22.5" hidden="1" spans="1:20">
      <c r="A4463" s="158">
        <v>103148</v>
      </c>
      <c r="B4463" s="100" t="s">
        <v>252</v>
      </c>
      <c r="C4463" s="104" t="s">
        <v>4709</v>
      </c>
      <c r="D4463" s="94" t="s">
        <v>279</v>
      </c>
      <c r="E4463" s="95">
        <v>276.94</v>
      </c>
      <c r="F4463" s="96">
        <f t="shared" si="585"/>
        <v>339.92</v>
      </c>
      <c r="G4463" s="107">
        <f>ROUND(SUM('NOVO HORIZONTE'!G4463),2)</f>
        <v>0</v>
      </c>
      <c r="H4463" s="107">
        <f t="shared" ref="H4463:H4526" si="590">IF(G4463=0,0,F4463)</f>
        <v>0</v>
      </c>
      <c r="I4463" s="143">
        <f t="shared" si="586"/>
        <v>0</v>
      </c>
      <c r="J4463" s="142"/>
      <c r="K4463" s="228"/>
      <c r="L4463" s="7" t="str">
        <f t="shared" si="587"/>
        <v/>
      </c>
      <c r="M4463" s="7" t="str">
        <f t="shared" si="588"/>
        <v/>
      </c>
      <c r="N4463" s="7" t="str">
        <f t="shared" si="584"/>
        <v/>
      </c>
      <c r="O4463" s="144"/>
      <c r="P4463" s="355">
        <v>0</v>
      </c>
      <c r="Q4463" s="362">
        <f>SUM('NOVO HORIZONTE'!I4463)</f>
        <v>0</v>
      </c>
      <c r="R4463" s="363">
        <f t="shared" si="589"/>
        <v>0</v>
      </c>
      <c r="S4463" s="153">
        <f t="shared" si="583"/>
        <v>0</v>
      </c>
      <c r="T4463" s="364"/>
    </row>
    <row r="4464" ht="22.5" hidden="1" spans="1:20">
      <c r="A4464" s="158">
        <v>103149</v>
      </c>
      <c r="B4464" s="100" t="s">
        <v>252</v>
      </c>
      <c r="C4464" s="104" t="s">
        <v>4710</v>
      </c>
      <c r="D4464" s="94" t="s">
        <v>279</v>
      </c>
      <c r="E4464" s="95">
        <v>301.4</v>
      </c>
      <c r="F4464" s="96">
        <f t="shared" si="585"/>
        <v>369.94</v>
      </c>
      <c r="G4464" s="107">
        <f>ROUND(SUM('NOVO HORIZONTE'!G4464),2)</f>
        <v>0</v>
      </c>
      <c r="H4464" s="107">
        <f t="shared" si="590"/>
        <v>0</v>
      </c>
      <c r="I4464" s="143">
        <f t="shared" si="586"/>
        <v>0</v>
      </c>
      <c r="J4464" s="142"/>
      <c r="K4464" s="228"/>
      <c r="L4464" s="7" t="str">
        <f t="shared" si="587"/>
        <v/>
      </c>
      <c r="M4464" s="7" t="str">
        <f t="shared" si="588"/>
        <v/>
      </c>
      <c r="N4464" s="7" t="str">
        <f t="shared" si="584"/>
        <v/>
      </c>
      <c r="O4464" s="144"/>
      <c r="P4464" s="355">
        <v>0</v>
      </c>
      <c r="Q4464" s="362">
        <f>SUM('NOVO HORIZONTE'!I4464)</f>
        <v>0</v>
      </c>
      <c r="R4464" s="363">
        <f t="shared" si="589"/>
        <v>0</v>
      </c>
      <c r="S4464" s="153">
        <f t="shared" si="583"/>
        <v>0</v>
      </c>
      <c r="T4464" s="364"/>
    </row>
    <row r="4465" ht="22.5" hidden="1" spans="1:20">
      <c r="A4465" s="158">
        <v>103150</v>
      </c>
      <c r="B4465" s="100" t="s">
        <v>252</v>
      </c>
      <c r="C4465" s="104" t="s">
        <v>4711</v>
      </c>
      <c r="D4465" s="94" t="s">
        <v>279</v>
      </c>
      <c r="E4465" s="95">
        <v>348.81</v>
      </c>
      <c r="F4465" s="96">
        <f t="shared" si="585"/>
        <v>428.13</v>
      </c>
      <c r="G4465" s="107">
        <f>ROUND(SUM('NOVO HORIZONTE'!G4465),2)</f>
        <v>0</v>
      </c>
      <c r="H4465" s="107">
        <f t="shared" si="590"/>
        <v>0</v>
      </c>
      <c r="I4465" s="143">
        <f t="shared" si="586"/>
        <v>0</v>
      </c>
      <c r="J4465" s="142"/>
      <c r="K4465" s="228"/>
      <c r="L4465" s="7" t="str">
        <f t="shared" si="587"/>
        <v/>
      </c>
      <c r="M4465" s="7" t="str">
        <f t="shared" si="588"/>
        <v/>
      </c>
      <c r="N4465" s="7" t="str">
        <f t="shared" si="584"/>
        <v/>
      </c>
      <c r="O4465" s="144"/>
      <c r="P4465" s="355">
        <v>0</v>
      </c>
      <c r="Q4465" s="362">
        <f>SUM('NOVO HORIZONTE'!I4465)</f>
        <v>0</v>
      </c>
      <c r="R4465" s="363">
        <f t="shared" si="589"/>
        <v>0</v>
      </c>
      <c r="S4465" s="153">
        <f t="shared" si="583"/>
        <v>0</v>
      </c>
      <c r="T4465" s="364"/>
    </row>
    <row r="4466" ht="22.5" hidden="1" spans="1:20">
      <c r="A4466" s="158">
        <v>103151</v>
      </c>
      <c r="B4466" s="100" t="s">
        <v>252</v>
      </c>
      <c r="C4466" s="104" t="s">
        <v>4712</v>
      </c>
      <c r="D4466" s="94" t="s">
        <v>279</v>
      </c>
      <c r="E4466" s="95">
        <v>373.32</v>
      </c>
      <c r="F4466" s="96">
        <f t="shared" si="585"/>
        <v>458.21</v>
      </c>
      <c r="G4466" s="107">
        <f>ROUND(SUM('NOVO HORIZONTE'!G4466),2)</f>
        <v>0</v>
      </c>
      <c r="H4466" s="107">
        <f t="shared" si="590"/>
        <v>0</v>
      </c>
      <c r="I4466" s="143">
        <f t="shared" si="586"/>
        <v>0</v>
      </c>
      <c r="J4466" s="142"/>
      <c r="K4466" s="145"/>
      <c r="L4466" s="7" t="str">
        <f t="shared" si="587"/>
        <v/>
      </c>
      <c r="M4466" s="7" t="str">
        <f t="shared" si="588"/>
        <v/>
      </c>
      <c r="N4466" s="7" t="str">
        <f t="shared" si="584"/>
        <v/>
      </c>
      <c r="O4466" s="144"/>
      <c r="P4466" s="355">
        <v>0</v>
      </c>
      <c r="Q4466" s="362">
        <f>SUM('NOVO HORIZONTE'!I4466)</f>
        <v>0</v>
      </c>
      <c r="R4466" s="363">
        <f t="shared" si="589"/>
        <v>0</v>
      </c>
      <c r="S4466" s="153">
        <f t="shared" si="583"/>
        <v>0</v>
      </c>
      <c r="T4466" s="364"/>
    </row>
    <row r="4467" ht="22.5" hidden="1" spans="1:20">
      <c r="A4467" s="158">
        <v>103152</v>
      </c>
      <c r="B4467" s="100" t="s">
        <v>252</v>
      </c>
      <c r="C4467" s="104" t="s">
        <v>4713</v>
      </c>
      <c r="D4467" s="94" t="s">
        <v>279</v>
      </c>
      <c r="E4467" s="95">
        <v>445.25</v>
      </c>
      <c r="F4467" s="96">
        <f t="shared" si="585"/>
        <v>546.5</v>
      </c>
      <c r="G4467" s="107">
        <f>ROUND(SUM('NOVO HORIZONTE'!G4467),2)</f>
        <v>0</v>
      </c>
      <c r="H4467" s="107">
        <f t="shared" si="590"/>
        <v>0</v>
      </c>
      <c r="I4467" s="143">
        <f t="shared" si="586"/>
        <v>0</v>
      </c>
      <c r="J4467" s="142"/>
      <c r="K4467" s="145"/>
      <c r="L4467" s="7" t="str">
        <f t="shared" si="587"/>
        <v/>
      </c>
      <c r="M4467" s="7" t="str">
        <f t="shared" si="588"/>
        <v/>
      </c>
      <c r="N4467" s="7" t="str">
        <f t="shared" si="584"/>
        <v/>
      </c>
      <c r="O4467" s="144"/>
      <c r="P4467" s="355">
        <v>0</v>
      </c>
      <c r="Q4467" s="362">
        <f>SUM('NOVO HORIZONTE'!I4467)</f>
        <v>0</v>
      </c>
      <c r="R4467" s="363">
        <f t="shared" si="589"/>
        <v>0</v>
      </c>
      <c r="S4467" s="153">
        <f t="shared" si="583"/>
        <v>0</v>
      </c>
      <c r="T4467" s="364"/>
    </row>
    <row r="4468" ht="22.5" hidden="1" spans="1:20">
      <c r="A4468" s="158">
        <v>97142</v>
      </c>
      <c r="B4468" s="100" t="s">
        <v>252</v>
      </c>
      <c r="C4468" s="104" t="s">
        <v>4714</v>
      </c>
      <c r="D4468" s="94" t="s">
        <v>263</v>
      </c>
      <c r="E4468" s="95">
        <v>10.56</v>
      </c>
      <c r="F4468" s="96">
        <f t="shared" si="585"/>
        <v>12.96</v>
      </c>
      <c r="G4468" s="107">
        <f>ROUND(SUM('NOVO HORIZONTE'!G4468),2)</f>
        <v>0</v>
      </c>
      <c r="H4468" s="107">
        <f t="shared" si="590"/>
        <v>0</v>
      </c>
      <c r="I4468" s="143">
        <f t="shared" si="586"/>
        <v>0</v>
      </c>
      <c r="J4468" s="142"/>
      <c r="K4468" s="228"/>
      <c r="L4468" s="7" t="str">
        <f t="shared" si="587"/>
        <v/>
      </c>
      <c r="M4468" s="7" t="str">
        <f t="shared" si="588"/>
        <v/>
      </c>
      <c r="N4468" s="7" t="str">
        <f t="shared" si="584"/>
        <v/>
      </c>
      <c r="O4468" s="144"/>
      <c r="P4468" s="355">
        <v>0</v>
      </c>
      <c r="Q4468" s="362">
        <f>SUM('NOVO HORIZONTE'!I4468)</f>
        <v>0</v>
      </c>
      <c r="R4468" s="363">
        <f t="shared" si="589"/>
        <v>0</v>
      </c>
      <c r="S4468" s="153">
        <f t="shared" si="583"/>
        <v>0</v>
      </c>
      <c r="T4468" s="364"/>
    </row>
    <row r="4469" ht="22.5" hidden="1" spans="1:20">
      <c r="A4469" s="158">
        <v>97143</v>
      </c>
      <c r="B4469" s="100" t="s">
        <v>252</v>
      </c>
      <c r="C4469" s="104" t="s">
        <v>4715</v>
      </c>
      <c r="D4469" s="94" t="s">
        <v>263</v>
      </c>
      <c r="E4469" s="95">
        <v>13.32</v>
      </c>
      <c r="F4469" s="96">
        <f t="shared" si="585"/>
        <v>16.35</v>
      </c>
      <c r="G4469" s="107">
        <f>ROUND(SUM('NOVO HORIZONTE'!G4469),2)</f>
        <v>0</v>
      </c>
      <c r="H4469" s="107">
        <f t="shared" si="590"/>
        <v>0</v>
      </c>
      <c r="I4469" s="143">
        <f t="shared" si="586"/>
        <v>0</v>
      </c>
      <c r="J4469" s="142"/>
      <c r="K4469" s="228"/>
      <c r="L4469" s="7" t="str">
        <f t="shared" si="587"/>
        <v/>
      </c>
      <c r="M4469" s="7" t="str">
        <f t="shared" si="588"/>
        <v/>
      </c>
      <c r="N4469" s="7" t="str">
        <f t="shared" si="584"/>
        <v/>
      </c>
      <c r="O4469" s="144"/>
      <c r="P4469" s="355">
        <v>0</v>
      </c>
      <c r="Q4469" s="362">
        <f>SUM('NOVO HORIZONTE'!I4469)</f>
        <v>0</v>
      </c>
      <c r="R4469" s="363">
        <f t="shared" si="589"/>
        <v>0</v>
      </c>
      <c r="S4469" s="153">
        <f t="shared" si="583"/>
        <v>0</v>
      </c>
      <c r="T4469" s="364"/>
    </row>
    <row r="4470" ht="22.5" hidden="1" spans="1:20">
      <c r="A4470" s="158">
        <v>97144</v>
      </c>
      <c r="B4470" s="100" t="s">
        <v>252</v>
      </c>
      <c r="C4470" s="104" t="s">
        <v>4716</v>
      </c>
      <c r="D4470" s="94" t="s">
        <v>263</v>
      </c>
      <c r="E4470" s="95">
        <v>16.05</v>
      </c>
      <c r="F4470" s="96">
        <f t="shared" si="585"/>
        <v>19.7</v>
      </c>
      <c r="G4470" s="107">
        <f>ROUND(SUM('NOVO HORIZONTE'!G4470),2)</f>
        <v>0</v>
      </c>
      <c r="H4470" s="107">
        <f t="shared" si="590"/>
        <v>0</v>
      </c>
      <c r="I4470" s="143">
        <f t="shared" si="586"/>
        <v>0</v>
      </c>
      <c r="J4470" s="142"/>
      <c r="K4470" s="228"/>
      <c r="L4470" s="7" t="str">
        <f t="shared" si="587"/>
        <v/>
      </c>
      <c r="M4470" s="7" t="str">
        <f t="shared" si="588"/>
        <v/>
      </c>
      <c r="N4470" s="7" t="str">
        <f t="shared" si="584"/>
        <v/>
      </c>
      <c r="O4470" s="144"/>
      <c r="P4470" s="355">
        <v>0</v>
      </c>
      <c r="Q4470" s="362">
        <f>SUM('NOVO HORIZONTE'!I4470)</f>
        <v>0</v>
      </c>
      <c r="R4470" s="363">
        <f t="shared" si="589"/>
        <v>0</v>
      </c>
      <c r="S4470" s="153">
        <f t="shared" si="583"/>
        <v>0</v>
      </c>
      <c r="T4470" s="364"/>
    </row>
    <row r="4471" ht="22.5" hidden="1" spans="1:20">
      <c r="A4471" s="158">
        <v>97145</v>
      </c>
      <c r="B4471" s="100" t="s">
        <v>252</v>
      </c>
      <c r="C4471" s="104" t="s">
        <v>4717</v>
      </c>
      <c r="D4471" s="94" t="s">
        <v>263</v>
      </c>
      <c r="E4471" s="95">
        <v>18.82</v>
      </c>
      <c r="F4471" s="96">
        <f t="shared" si="585"/>
        <v>23.1</v>
      </c>
      <c r="G4471" s="107">
        <f>ROUND(SUM('NOVO HORIZONTE'!G4471),2)</f>
        <v>0</v>
      </c>
      <c r="H4471" s="107">
        <f t="shared" si="590"/>
        <v>0</v>
      </c>
      <c r="I4471" s="143">
        <f t="shared" si="586"/>
        <v>0</v>
      </c>
      <c r="J4471" s="142"/>
      <c r="K4471" s="228"/>
      <c r="L4471" s="7" t="str">
        <f t="shared" si="587"/>
        <v/>
      </c>
      <c r="M4471" s="7" t="str">
        <f t="shared" si="588"/>
        <v/>
      </c>
      <c r="N4471" s="7" t="str">
        <f t="shared" si="584"/>
        <v/>
      </c>
      <c r="O4471" s="144"/>
      <c r="P4471" s="355">
        <v>0</v>
      </c>
      <c r="Q4471" s="362">
        <f>SUM('NOVO HORIZONTE'!I4471)</f>
        <v>0</v>
      </c>
      <c r="R4471" s="363">
        <f t="shared" si="589"/>
        <v>0</v>
      </c>
      <c r="S4471" s="153">
        <f t="shared" si="583"/>
        <v>0</v>
      </c>
      <c r="T4471" s="364"/>
    </row>
    <row r="4472" ht="22.5" hidden="1" spans="1:20">
      <c r="A4472" s="158">
        <v>97146</v>
      </c>
      <c r="B4472" s="100" t="s">
        <v>252</v>
      </c>
      <c r="C4472" s="104" t="s">
        <v>4718</v>
      </c>
      <c r="D4472" s="94" t="s">
        <v>263</v>
      </c>
      <c r="E4472" s="95">
        <v>21.58</v>
      </c>
      <c r="F4472" s="96">
        <f t="shared" si="585"/>
        <v>26.49</v>
      </c>
      <c r="G4472" s="107">
        <f>ROUND(SUM('NOVO HORIZONTE'!G4472),2)</f>
        <v>0</v>
      </c>
      <c r="H4472" s="107">
        <f t="shared" si="590"/>
        <v>0</v>
      </c>
      <c r="I4472" s="143">
        <f t="shared" si="586"/>
        <v>0</v>
      </c>
      <c r="J4472" s="142"/>
      <c r="K4472" s="228"/>
      <c r="L4472" s="7" t="str">
        <f t="shared" si="587"/>
        <v/>
      </c>
      <c r="M4472" s="7" t="str">
        <f t="shared" si="588"/>
        <v/>
      </c>
      <c r="N4472" s="7" t="str">
        <f t="shared" si="584"/>
        <v/>
      </c>
      <c r="O4472" s="144"/>
      <c r="P4472" s="355">
        <v>0</v>
      </c>
      <c r="Q4472" s="362">
        <f>SUM('NOVO HORIZONTE'!I4472)</f>
        <v>0</v>
      </c>
      <c r="R4472" s="363">
        <f t="shared" si="589"/>
        <v>0</v>
      </c>
      <c r="S4472" s="153">
        <f t="shared" si="583"/>
        <v>0</v>
      </c>
      <c r="T4472" s="364"/>
    </row>
    <row r="4473" ht="22.5" hidden="1" spans="1:20">
      <c r="A4473" s="158">
        <v>97147</v>
      </c>
      <c r="B4473" s="100" t="s">
        <v>252</v>
      </c>
      <c r="C4473" s="104" t="s">
        <v>4719</v>
      </c>
      <c r="D4473" s="94" t="s">
        <v>263</v>
      </c>
      <c r="E4473" s="95">
        <v>24.36</v>
      </c>
      <c r="F4473" s="96">
        <f t="shared" si="585"/>
        <v>29.9</v>
      </c>
      <c r="G4473" s="107">
        <f>ROUND(SUM('NOVO HORIZONTE'!G4473),2)</f>
        <v>0</v>
      </c>
      <c r="H4473" s="107">
        <f t="shared" si="590"/>
        <v>0</v>
      </c>
      <c r="I4473" s="143">
        <f t="shared" si="586"/>
        <v>0</v>
      </c>
      <c r="J4473" s="142"/>
      <c r="K4473" s="228"/>
      <c r="L4473" s="7" t="str">
        <f t="shared" si="587"/>
        <v/>
      </c>
      <c r="M4473" s="7" t="str">
        <f t="shared" si="588"/>
        <v/>
      </c>
      <c r="N4473" s="7" t="str">
        <f t="shared" si="584"/>
        <v/>
      </c>
      <c r="O4473" s="144"/>
      <c r="P4473" s="355">
        <v>0</v>
      </c>
      <c r="Q4473" s="362">
        <f>SUM('NOVO HORIZONTE'!I4473)</f>
        <v>0</v>
      </c>
      <c r="R4473" s="363">
        <f t="shared" si="589"/>
        <v>0</v>
      </c>
      <c r="S4473" s="153">
        <f t="shared" si="583"/>
        <v>0</v>
      </c>
      <c r="T4473" s="364"/>
    </row>
    <row r="4474" ht="22.5" hidden="1" spans="1:20">
      <c r="A4474" s="158">
        <v>97148</v>
      </c>
      <c r="B4474" s="100" t="s">
        <v>252</v>
      </c>
      <c r="C4474" s="104" t="s">
        <v>4720</v>
      </c>
      <c r="D4474" s="94" t="s">
        <v>263</v>
      </c>
      <c r="E4474" s="95">
        <v>27.13</v>
      </c>
      <c r="F4474" s="96">
        <f t="shared" si="585"/>
        <v>33.3</v>
      </c>
      <c r="G4474" s="107">
        <f>ROUND(SUM('NOVO HORIZONTE'!G4474),2)</f>
        <v>0</v>
      </c>
      <c r="H4474" s="107">
        <f t="shared" si="590"/>
        <v>0</v>
      </c>
      <c r="I4474" s="143">
        <f t="shared" si="586"/>
        <v>0</v>
      </c>
      <c r="J4474" s="142"/>
      <c r="K4474" s="145"/>
      <c r="L4474" s="7" t="str">
        <f t="shared" si="587"/>
        <v/>
      </c>
      <c r="M4474" s="7" t="str">
        <f t="shared" si="588"/>
        <v/>
      </c>
      <c r="N4474" s="7" t="str">
        <f t="shared" si="584"/>
        <v/>
      </c>
      <c r="O4474" s="144"/>
      <c r="P4474" s="355">
        <v>0</v>
      </c>
      <c r="Q4474" s="362">
        <f>SUM('NOVO HORIZONTE'!I4474)</f>
        <v>0</v>
      </c>
      <c r="R4474" s="363">
        <f t="shared" si="589"/>
        <v>0</v>
      </c>
      <c r="S4474" s="153">
        <f t="shared" si="583"/>
        <v>0</v>
      </c>
      <c r="T4474" s="364"/>
    </row>
    <row r="4475" ht="22.5" hidden="1" spans="1:20">
      <c r="A4475" s="158">
        <v>97149</v>
      </c>
      <c r="B4475" s="100" t="s">
        <v>252</v>
      </c>
      <c r="C4475" s="104" t="s">
        <v>4721</v>
      </c>
      <c r="D4475" s="94" t="s">
        <v>263</v>
      </c>
      <c r="E4475" s="95">
        <v>29.92</v>
      </c>
      <c r="F4475" s="96">
        <f t="shared" si="585"/>
        <v>36.72</v>
      </c>
      <c r="G4475" s="107">
        <f>ROUND(SUM('NOVO HORIZONTE'!G4475),2)</f>
        <v>0</v>
      </c>
      <c r="H4475" s="107">
        <f t="shared" si="590"/>
        <v>0</v>
      </c>
      <c r="I4475" s="143">
        <f t="shared" si="586"/>
        <v>0</v>
      </c>
      <c r="J4475" s="142"/>
      <c r="K4475" s="228"/>
      <c r="L4475" s="7" t="str">
        <f t="shared" si="587"/>
        <v/>
      </c>
      <c r="M4475" s="7" t="str">
        <f t="shared" si="588"/>
        <v/>
      </c>
      <c r="N4475" s="7" t="str">
        <f t="shared" si="584"/>
        <v/>
      </c>
      <c r="O4475" s="144"/>
      <c r="P4475" s="355">
        <v>0</v>
      </c>
      <c r="Q4475" s="362">
        <f>SUM('NOVO HORIZONTE'!I4475)</f>
        <v>0</v>
      </c>
      <c r="R4475" s="363">
        <f t="shared" si="589"/>
        <v>0</v>
      </c>
      <c r="S4475" s="153">
        <f t="shared" si="583"/>
        <v>0</v>
      </c>
      <c r="T4475" s="364"/>
    </row>
    <row r="4476" ht="22.5" hidden="1" spans="1:20">
      <c r="A4476" s="158">
        <v>97150</v>
      </c>
      <c r="B4476" s="100" t="s">
        <v>252</v>
      </c>
      <c r="C4476" s="104" t="s">
        <v>4722</v>
      </c>
      <c r="D4476" s="94" t="s">
        <v>263</v>
      </c>
      <c r="E4476" s="95">
        <v>38.17</v>
      </c>
      <c r="F4476" s="96">
        <f t="shared" si="585"/>
        <v>46.85</v>
      </c>
      <c r="G4476" s="107">
        <f>ROUND(SUM('NOVO HORIZONTE'!G4476),2)</f>
        <v>0</v>
      </c>
      <c r="H4476" s="107">
        <f t="shared" si="590"/>
        <v>0</v>
      </c>
      <c r="I4476" s="143">
        <f t="shared" si="586"/>
        <v>0</v>
      </c>
      <c r="J4476" s="142"/>
      <c r="K4476" s="228"/>
      <c r="L4476" s="7" t="str">
        <f t="shared" si="587"/>
        <v/>
      </c>
      <c r="M4476" s="7" t="str">
        <f t="shared" si="588"/>
        <v/>
      </c>
      <c r="N4476" s="7" t="str">
        <f t="shared" si="584"/>
        <v/>
      </c>
      <c r="O4476" s="144"/>
      <c r="P4476" s="355">
        <v>0</v>
      </c>
      <c r="Q4476" s="362">
        <f>SUM('NOVO HORIZONTE'!I4476)</f>
        <v>0</v>
      </c>
      <c r="R4476" s="363">
        <f t="shared" si="589"/>
        <v>0</v>
      </c>
      <c r="S4476" s="153">
        <f t="shared" si="583"/>
        <v>0</v>
      </c>
      <c r="T4476" s="364"/>
    </row>
    <row r="4477" ht="22.5" hidden="1" spans="1:20">
      <c r="A4477" s="158">
        <v>97151</v>
      </c>
      <c r="B4477" s="100" t="s">
        <v>252</v>
      </c>
      <c r="C4477" s="104" t="s">
        <v>4723</v>
      </c>
      <c r="D4477" s="94" t="s">
        <v>263</v>
      </c>
      <c r="E4477" s="95">
        <v>44.53</v>
      </c>
      <c r="F4477" s="96">
        <f t="shared" si="585"/>
        <v>54.66</v>
      </c>
      <c r="G4477" s="107">
        <f>ROUND(SUM('NOVO HORIZONTE'!G4477),2)</f>
        <v>0</v>
      </c>
      <c r="H4477" s="107">
        <f t="shared" si="590"/>
        <v>0</v>
      </c>
      <c r="I4477" s="143">
        <f t="shared" si="586"/>
        <v>0</v>
      </c>
      <c r="J4477" s="142"/>
      <c r="K4477" s="228"/>
      <c r="L4477" s="7" t="str">
        <f t="shared" si="587"/>
        <v/>
      </c>
      <c r="M4477" s="7" t="str">
        <f t="shared" si="588"/>
        <v/>
      </c>
      <c r="N4477" s="7" t="str">
        <f t="shared" si="584"/>
        <v/>
      </c>
      <c r="O4477" s="144"/>
      <c r="P4477" s="355">
        <v>0</v>
      </c>
      <c r="Q4477" s="362">
        <f>SUM('NOVO HORIZONTE'!I4477)</f>
        <v>0</v>
      </c>
      <c r="R4477" s="363">
        <f t="shared" si="589"/>
        <v>0</v>
      </c>
      <c r="S4477" s="153">
        <f t="shared" si="583"/>
        <v>0</v>
      </c>
      <c r="T4477" s="364"/>
    </row>
    <row r="4478" ht="22.5" hidden="1" spans="1:20">
      <c r="A4478" s="158">
        <v>97152</v>
      </c>
      <c r="B4478" s="100" t="s">
        <v>252</v>
      </c>
      <c r="C4478" s="104" t="s">
        <v>4724</v>
      </c>
      <c r="D4478" s="94" t="s">
        <v>263</v>
      </c>
      <c r="E4478" s="95">
        <v>50.61</v>
      </c>
      <c r="F4478" s="96">
        <f t="shared" si="585"/>
        <v>62.12</v>
      </c>
      <c r="G4478" s="107">
        <f>ROUND(SUM('NOVO HORIZONTE'!G4478),2)</f>
        <v>0</v>
      </c>
      <c r="H4478" s="107">
        <f t="shared" si="590"/>
        <v>0</v>
      </c>
      <c r="I4478" s="143">
        <f t="shared" si="586"/>
        <v>0</v>
      </c>
      <c r="J4478" s="142"/>
      <c r="K4478" s="145"/>
      <c r="L4478" s="7" t="str">
        <f t="shared" si="587"/>
        <v/>
      </c>
      <c r="M4478" s="7" t="str">
        <f t="shared" si="588"/>
        <v/>
      </c>
      <c r="N4478" s="7" t="str">
        <f t="shared" si="584"/>
        <v/>
      </c>
      <c r="O4478" s="144"/>
      <c r="P4478" s="355">
        <v>0</v>
      </c>
      <c r="Q4478" s="362">
        <f>SUM('NOVO HORIZONTE'!I4478)</f>
        <v>0</v>
      </c>
      <c r="R4478" s="363">
        <f t="shared" si="589"/>
        <v>0</v>
      </c>
      <c r="S4478" s="153">
        <f t="shared" si="583"/>
        <v>0</v>
      </c>
      <c r="T4478" s="364"/>
    </row>
    <row r="4479" ht="22.5" hidden="1" spans="1:20">
      <c r="A4479" s="158">
        <v>97153</v>
      </c>
      <c r="B4479" s="100" t="s">
        <v>252</v>
      </c>
      <c r="C4479" s="104" t="s">
        <v>4725</v>
      </c>
      <c r="D4479" s="94" t="s">
        <v>263</v>
      </c>
      <c r="E4479" s="95">
        <v>56.86</v>
      </c>
      <c r="F4479" s="96">
        <f t="shared" si="585"/>
        <v>69.79</v>
      </c>
      <c r="G4479" s="107">
        <f>ROUND(SUM('NOVO HORIZONTE'!G4479),2)</f>
        <v>0</v>
      </c>
      <c r="H4479" s="107">
        <f t="shared" si="590"/>
        <v>0</v>
      </c>
      <c r="I4479" s="143">
        <f t="shared" si="586"/>
        <v>0</v>
      </c>
      <c r="J4479" s="142"/>
      <c r="K4479" s="228"/>
      <c r="L4479" s="7" t="str">
        <f t="shared" si="587"/>
        <v/>
      </c>
      <c r="M4479" s="7" t="str">
        <f t="shared" si="588"/>
        <v/>
      </c>
      <c r="N4479" s="7" t="str">
        <f t="shared" si="584"/>
        <v/>
      </c>
      <c r="O4479" s="144"/>
      <c r="P4479" s="355">
        <v>0</v>
      </c>
      <c r="Q4479" s="362">
        <f>SUM('NOVO HORIZONTE'!I4479)</f>
        <v>0</v>
      </c>
      <c r="R4479" s="363">
        <f t="shared" si="589"/>
        <v>0</v>
      </c>
      <c r="S4479" s="153">
        <f t="shared" si="583"/>
        <v>0</v>
      </c>
      <c r="T4479" s="364"/>
    </row>
    <row r="4480" ht="22.5" hidden="1" spans="1:20">
      <c r="A4480" s="158">
        <v>97154</v>
      </c>
      <c r="B4480" s="100" t="s">
        <v>252</v>
      </c>
      <c r="C4480" s="104" t="s">
        <v>4726</v>
      </c>
      <c r="D4480" s="94" t="s">
        <v>263</v>
      </c>
      <c r="E4480" s="95">
        <v>63.15</v>
      </c>
      <c r="F4480" s="96">
        <f t="shared" si="585"/>
        <v>77.51</v>
      </c>
      <c r="G4480" s="107">
        <f>ROUND(SUM('NOVO HORIZONTE'!G4480),2)</f>
        <v>0</v>
      </c>
      <c r="H4480" s="107">
        <f t="shared" si="590"/>
        <v>0</v>
      </c>
      <c r="I4480" s="143">
        <f t="shared" si="586"/>
        <v>0</v>
      </c>
      <c r="J4480" s="142"/>
      <c r="K4480" s="228"/>
      <c r="L4480" s="7" t="str">
        <f t="shared" si="587"/>
        <v/>
      </c>
      <c r="M4480" s="7" t="str">
        <f t="shared" si="588"/>
        <v/>
      </c>
      <c r="N4480" s="7" t="str">
        <f t="shared" si="584"/>
        <v/>
      </c>
      <c r="O4480" s="144"/>
      <c r="P4480" s="355">
        <v>0</v>
      </c>
      <c r="Q4480" s="362">
        <f>SUM('NOVO HORIZONTE'!I4480)</f>
        <v>0</v>
      </c>
      <c r="R4480" s="363">
        <f t="shared" si="589"/>
        <v>0</v>
      </c>
      <c r="S4480" s="153">
        <f t="shared" si="583"/>
        <v>0</v>
      </c>
      <c r="T4480" s="364"/>
    </row>
    <row r="4481" ht="22.5" hidden="1" spans="1:20">
      <c r="A4481" s="158">
        <v>97155</v>
      </c>
      <c r="B4481" s="100" t="s">
        <v>252</v>
      </c>
      <c r="C4481" s="104" t="s">
        <v>4727</v>
      </c>
      <c r="D4481" s="94" t="s">
        <v>263</v>
      </c>
      <c r="E4481" s="95">
        <v>69.44</v>
      </c>
      <c r="F4481" s="96">
        <f t="shared" si="585"/>
        <v>85.23</v>
      </c>
      <c r="G4481" s="107">
        <f>ROUND(SUM('NOVO HORIZONTE'!G4481),2)</f>
        <v>0</v>
      </c>
      <c r="H4481" s="107">
        <f t="shared" si="590"/>
        <v>0</v>
      </c>
      <c r="I4481" s="143">
        <f t="shared" si="586"/>
        <v>0</v>
      </c>
      <c r="J4481" s="142"/>
      <c r="K4481" s="228"/>
      <c r="L4481" s="7" t="str">
        <f t="shared" si="587"/>
        <v/>
      </c>
      <c r="M4481" s="7" t="str">
        <f t="shared" si="588"/>
        <v/>
      </c>
      <c r="N4481" s="7" t="str">
        <f t="shared" si="584"/>
        <v/>
      </c>
      <c r="O4481" s="144"/>
      <c r="P4481" s="355">
        <v>0</v>
      </c>
      <c r="Q4481" s="362">
        <f>SUM('NOVO HORIZONTE'!I4481)</f>
        <v>0</v>
      </c>
      <c r="R4481" s="363">
        <f t="shared" si="589"/>
        <v>0</v>
      </c>
      <c r="S4481" s="153">
        <f t="shared" si="583"/>
        <v>0</v>
      </c>
      <c r="T4481" s="364"/>
    </row>
    <row r="4482" ht="22.5" hidden="1" spans="1:20">
      <c r="A4482" s="158">
        <v>97156</v>
      </c>
      <c r="B4482" s="100" t="s">
        <v>252</v>
      </c>
      <c r="C4482" s="104" t="s">
        <v>4728</v>
      </c>
      <c r="D4482" s="94" t="s">
        <v>263</v>
      </c>
      <c r="E4482" s="95">
        <v>82.5</v>
      </c>
      <c r="F4482" s="96">
        <f t="shared" si="585"/>
        <v>101.26</v>
      </c>
      <c r="G4482" s="107">
        <f>ROUND(SUM('NOVO HORIZONTE'!G4482),2)</f>
        <v>0</v>
      </c>
      <c r="H4482" s="107">
        <f t="shared" si="590"/>
        <v>0</v>
      </c>
      <c r="I4482" s="143">
        <f t="shared" si="586"/>
        <v>0</v>
      </c>
      <c r="J4482" s="142"/>
      <c r="K4482" s="228"/>
      <c r="L4482" s="7" t="str">
        <f t="shared" si="587"/>
        <v/>
      </c>
      <c r="M4482" s="7" t="str">
        <f t="shared" si="588"/>
        <v/>
      </c>
      <c r="N4482" s="7" t="str">
        <f t="shared" si="584"/>
        <v/>
      </c>
      <c r="O4482" s="144"/>
      <c r="P4482" s="355">
        <v>0</v>
      </c>
      <c r="Q4482" s="362">
        <f>SUM('NOVO HORIZONTE'!I4482)</f>
        <v>0</v>
      </c>
      <c r="R4482" s="363">
        <f t="shared" si="589"/>
        <v>0</v>
      </c>
      <c r="S4482" s="153">
        <f t="shared" si="583"/>
        <v>0</v>
      </c>
      <c r="T4482" s="364"/>
    </row>
    <row r="4483" ht="22.5" hidden="1" spans="1:20">
      <c r="A4483" s="158">
        <v>97157</v>
      </c>
      <c r="B4483" s="100" t="s">
        <v>252</v>
      </c>
      <c r="C4483" s="104" t="s">
        <v>4729</v>
      </c>
      <c r="D4483" s="94" t="s">
        <v>263</v>
      </c>
      <c r="E4483" s="95">
        <v>5.73</v>
      </c>
      <c r="F4483" s="96">
        <f t="shared" si="585"/>
        <v>7.03</v>
      </c>
      <c r="G4483" s="107">
        <f>ROUND(SUM('NOVO HORIZONTE'!G4483),2)</f>
        <v>0</v>
      </c>
      <c r="H4483" s="107">
        <f t="shared" si="590"/>
        <v>0</v>
      </c>
      <c r="I4483" s="143">
        <f t="shared" si="586"/>
        <v>0</v>
      </c>
      <c r="J4483" s="142"/>
      <c r="K4483" s="228"/>
      <c r="L4483" s="7" t="str">
        <f t="shared" si="587"/>
        <v/>
      </c>
      <c r="M4483" s="7" t="str">
        <f t="shared" si="588"/>
        <v/>
      </c>
      <c r="N4483" s="7" t="str">
        <f t="shared" si="584"/>
        <v/>
      </c>
      <c r="O4483" s="144"/>
      <c r="P4483" s="355">
        <v>0</v>
      </c>
      <c r="Q4483" s="362">
        <f>SUM('NOVO HORIZONTE'!I4483)</f>
        <v>0</v>
      </c>
      <c r="R4483" s="363">
        <f t="shared" si="589"/>
        <v>0</v>
      </c>
      <c r="S4483" s="153">
        <f t="shared" si="583"/>
        <v>0</v>
      </c>
      <c r="T4483" s="364"/>
    </row>
    <row r="4484" ht="22.5" hidden="1" spans="1:20">
      <c r="A4484" s="158">
        <v>97158</v>
      </c>
      <c r="B4484" s="100" t="s">
        <v>252</v>
      </c>
      <c r="C4484" s="104" t="s">
        <v>4730</v>
      </c>
      <c r="D4484" s="94" t="s">
        <v>263</v>
      </c>
      <c r="E4484" s="95">
        <v>6.41</v>
      </c>
      <c r="F4484" s="96">
        <f t="shared" si="585"/>
        <v>7.87</v>
      </c>
      <c r="G4484" s="107">
        <f>ROUND(SUM('NOVO HORIZONTE'!G4484),2)</f>
        <v>0</v>
      </c>
      <c r="H4484" s="107">
        <f t="shared" si="590"/>
        <v>0</v>
      </c>
      <c r="I4484" s="143">
        <f t="shared" si="586"/>
        <v>0</v>
      </c>
      <c r="J4484" s="142"/>
      <c r="K4484" s="228"/>
      <c r="L4484" s="7" t="str">
        <f t="shared" si="587"/>
        <v/>
      </c>
      <c r="M4484" s="7" t="str">
        <f t="shared" si="588"/>
        <v/>
      </c>
      <c r="N4484" s="7" t="str">
        <f t="shared" si="584"/>
        <v/>
      </c>
      <c r="O4484" s="144"/>
      <c r="P4484" s="355">
        <v>0</v>
      </c>
      <c r="Q4484" s="362">
        <f>SUM('NOVO HORIZONTE'!I4484)</f>
        <v>0</v>
      </c>
      <c r="R4484" s="363">
        <f t="shared" si="589"/>
        <v>0</v>
      </c>
      <c r="S4484" s="153">
        <f t="shared" si="583"/>
        <v>0</v>
      </c>
      <c r="T4484" s="364"/>
    </row>
    <row r="4485" ht="22.5" hidden="1" spans="1:20">
      <c r="A4485" s="158">
        <v>97159</v>
      </c>
      <c r="B4485" s="100" t="s">
        <v>252</v>
      </c>
      <c r="C4485" s="104" t="s">
        <v>4731</v>
      </c>
      <c r="D4485" s="94" t="s">
        <v>263</v>
      </c>
      <c r="E4485" s="95">
        <v>8.1</v>
      </c>
      <c r="F4485" s="96">
        <f t="shared" si="585"/>
        <v>9.94</v>
      </c>
      <c r="G4485" s="107">
        <f>ROUND(SUM('NOVO HORIZONTE'!G4485),2)</f>
        <v>0</v>
      </c>
      <c r="H4485" s="107">
        <f t="shared" si="590"/>
        <v>0</v>
      </c>
      <c r="I4485" s="143">
        <f t="shared" si="586"/>
        <v>0</v>
      </c>
      <c r="J4485" s="142"/>
      <c r="K4485" s="228"/>
      <c r="L4485" s="7" t="str">
        <f t="shared" si="587"/>
        <v/>
      </c>
      <c r="M4485" s="7" t="str">
        <f t="shared" si="588"/>
        <v/>
      </c>
      <c r="N4485" s="7" t="str">
        <f t="shared" si="584"/>
        <v/>
      </c>
      <c r="O4485" s="144"/>
      <c r="P4485" s="355">
        <v>0</v>
      </c>
      <c r="Q4485" s="362">
        <f>SUM('NOVO HORIZONTE'!I4485)</f>
        <v>0</v>
      </c>
      <c r="R4485" s="363">
        <f t="shared" si="589"/>
        <v>0</v>
      </c>
      <c r="S4485" s="153">
        <f t="shared" si="583"/>
        <v>0</v>
      </c>
      <c r="T4485" s="364"/>
    </row>
    <row r="4486" ht="22.5" hidden="1" spans="1:20">
      <c r="A4486" s="158">
        <v>97160</v>
      </c>
      <c r="B4486" s="100" t="s">
        <v>252</v>
      </c>
      <c r="C4486" s="104" t="s">
        <v>4732</v>
      </c>
      <c r="D4486" s="94" t="s">
        <v>263</v>
      </c>
      <c r="E4486" s="95">
        <v>9.75</v>
      </c>
      <c r="F4486" s="96">
        <f t="shared" si="585"/>
        <v>11.97</v>
      </c>
      <c r="G4486" s="107">
        <f>ROUND(SUM('NOVO HORIZONTE'!G4486),2)</f>
        <v>0</v>
      </c>
      <c r="H4486" s="107">
        <f t="shared" si="590"/>
        <v>0</v>
      </c>
      <c r="I4486" s="143">
        <f t="shared" si="586"/>
        <v>0</v>
      </c>
      <c r="J4486" s="142"/>
      <c r="K4486" s="228"/>
      <c r="L4486" s="7" t="str">
        <f t="shared" si="587"/>
        <v/>
      </c>
      <c r="M4486" s="7" t="str">
        <f t="shared" si="588"/>
        <v/>
      </c>
      <c r="N4486" s="7" t="str">
        <f t="shared" si="584"/>
        <v/>
      </c>
      <c r="O4486" s="144"/>
      <c r="P4486" s="355">
        <v>0</v>
      </c>
      <c r="Q4486" s="362">
        <f>SUM('NOVO HORIZONTE'!I4486)</f>
        <v>0</v>
      </c>
      <c r="R4486" s="363">
        <f t="shared" si="589"/>
        <v>0</v>
      </c>
      <c r="S4486" s="153">
        <f t="shared" si="583"/>
        <v>0</v>
      </c>
      <c r="T4486" s="364"/>
    </row>
    <row r="4487" ht="22.5" hidden="1" spans="1:20">
      <c r="A4487" s="158">
        <v>97161</v>
      </c>
      <c r="B4487" s="100" t="s">
        <v>252</v>
      </c>
      <c r="C4487" s="104" t="s">
        <v>4733</v>
      </c>
      <c r="D4487" s="94" t="s">
        <v>263</v>
      </c>
      <c r="E4487" s="95">
        <v>11.46</v>
      </c>
      <c r="F4487" s="96">
        <f t="shared" si="585"/>
        <v>14.07</v>
      </c>
      <c r="G4487" s="107">
        <f>ROUND(SUM('NOVO HORIZONTE'!G4487),2)</f>
        <v>0</v>
      </c>
      <c r="H4487" s="107">
        <f t="shared" si="590"/>
        <v>0</v>
      </c>
      <c r="I4487" s="143">
        <f t="shared" si="586"/>
        <v>0</v>
      </c>
      <c r="J4487" s="142"/>
      <c r="K4487" s="228"/>
      <c r="L4487" s="7" t="str">
        <f t="shared" si="587"/>
        <v/>
      </c>
      <c r="M4487" s="7" t="str">
        <f t="shared" si="588"/>
        <v/>
      </c>
      <c r="N4487" s="7" t="str">
        <f t="shared" si="584"/>
        <v/>
      </c>
      <c r="O4487" s="144"/>
      <c r="P4487" s="355">
        <v>0</v>
      </c>
      <c r="Q4487" s="362">
        <f>SUM('NOVO HORIZONTE'!I4487)</f>
        <v>0</v>
      </c>
      <c r="R4487" s="363">
        <f t="shared" si="589"/>
        <v>0</v>
      </c>
      <c r="S4487" s="153">
        <f t="shared" si="583"/>
        <v>0</v>
      </c>
      <c r="T4487" s="364"/>
    </row>
    <row r="4488" ht="22.5" hidden="1" spans="1:20">
      <c r="A4488" s="158">
        <v>97162</v>
      </c>
      <c r="B4488" s="100" t="s">
        <v>252</v>
      </c>
      <c r="C4488" s="104" t="s">
        <v>4734</v>
      </c>
      <c r="D4488" s="94" t="s">
        <v>263</v>
      </c>
      <c r="E4488" s="95">
        <v>13.14</v>
      </c>
      <c r="F4488" s="96">
        <f t="shared" si="585"/>
        <v>16.13</v>
      </c>
      <c r="G4488" s="107">
        <f>ROUND(SUM('NOVO HORIZONTE'!G4488),2)</f>
        <v>0</v>
      </c>
      <c r="H4488" s="107">
        <f t="shared" si="590"/>
        <v>0</v>
      </c>
      <c r="I4488" s="143">
        <f t="shared" si="586"/>
        <v>0</v>
      </c>
      <c r="J4488" s="142"/>
      <c r="K4488" s="145"/>
      <c r="L4488" s="7" t="str">
        <f t="shared" si="587"/>
        <v/>
      </c>
      <c r="M4488" s="7" t="str">
        <f t="shared" si="588"/>
        <v/>
      </c>
      <c r="N4488" s="7" t="str">
        <f t="shared" si="584"/>
        <v/>
      </c>
      <c r="O4488" s="144"/>
      <c r="P4488" s="355">
        <v>0</v>
      </c>
      <c r="Q4488" s="362">
        <f>SUM('NOVO HORIZONTE'!I4488)</f>
        <v>0</v>
      </c>
      <c r="R4488" s="363">
        <f t="shared" si="589"/>
        <v>0</v>
      </c>
      <c r="S4488" s="153">
        <f t="shared" si="583"/>
        <v>0</v>
      </c>
      <c r="T4488" s="364"/>
    </row>
    <row r="4489" ht="22.5" hidden="1" spans="1:20">
      <c r="A4489" s="158">
        <v>97163</v>
      </c>
      <c r="B4489" s="100" t="s">
        <v>252</v>
      </c>
      <c r="C4489" s="104" t="s">
        <v>4735</v>
      </c>
      <c r="D4489" s="94" t="s">
        <v>263</v>
      </c>
      <c r="E4489" s="95">
        <v>14.85</v>
      </c>
      <c r="F4489" s="96">
        <f t="shared" si="585"/>
        <v>18.23</v>
      </c>
      <c r="G4489" s="107">
        <f>ROUND(SUM('NOVO HORIZONTE'!G4489),2)</f>
        <v>0</v>
      </c>
      <c r="H4489" s="107">
        <f t="shared" si="590"/>
        <v>0</v>
      </c>
      <c r="I4489" s="143">
        <f t="shared" si="586"/>
        <v>0</v>
      </c>
      <c r="J4489" s="142"/>
      <c r="K4489" s="228"/>
      <c r="L4489" s="7" t="str">
        <f t="shared" si="587"/>
        <v/>
      </c>
      <c r="M4489" s="7" t="str">
        <f t="shared" si="588"/>
        <v/>
      </c>
      <c r="N4489" s="7" t="str">
        <f t="shared" si="584"/>
        <v/>
      </c>
      <c r="O4489" s="144"/>
      <c r="P4489" s="355">
        <v>0</v>
      </c>
      <c r="Q4489" s="362">
        <f>SUM('NOVO HORIZONTE'!I4489)</f>
        <v>0</v>
      </c>
      <c r="R4489" s="363">
        <f t="shared" si="589"/>
        <v>0</v>
      </c>
      <c r="S4489" s="153">
        <f t="shared" si="583"/>
        <v>0</v>
      </c>
      <c r="T4489" s="364"/>
    </row>
    <row r="4490" ht="22.5" hidden="1" spans="1:20">
      <c r="A4490" s="158">
        <v>97164</v>
      </c>
      <c r="B4490" s="100" t="s">
        <v>252</v>
      </c>
      <c r="C4490" s="104" t="s">
        <v>4736</v>
      </c>
      <c r="D4490" s="94" t="s">
        <v>263</v>
      </c>
      <c r="E4490" s="95">
        <v>16.55</v>
      </c>
      <c r="F4490" s="96">
        <f t="shared" si="585"/>
        <v>20.31</v>
      </c>
      <c r="G4490" s="107">
        <f>ROUND(SUM('NOVO HORIZONTE'!G4490),2)</f>
        <v>0</v>
      </c>
      <c r="H4490" s="107">
        <f t="shared" si="590"/>
        <v>0</v>
      </c>
      <c r="I4490" s="143">
        <f t="shared" si="586"/>
        <v>0</v>
      </c>
      <c r="J4490" s="142"/>
      <c r="K4490" s="228"/>
      <c r="L4490" s="7" t="str">
        <f t="shared" si="587"/>
        <v/>
      </c>
      <c r="M4490" s="7" t="str">
        <f t="shared" si="588"/>
        <v/>
      </c>
      <c r="N4490" s="7" t="str">
        <f t="shared" si="584"/>
        <v/>
      </c>
      <c r="O4490" s="144"/>
      <c r="P4490" s="355">
        <v>0</v>
      </c>
      <c r="Q4490" s="362">
        <f>SUM('NOVO HORIZONTE'!I4490)</f>
        <v>0</v>
      </c>
      <c r="R4490" s="363">
        <f t="shared" si="589"/>
        <v>0</v>
      </c>
      <c r="S4490" s="153">
        <f t="shared" si="583"/>
        <v>0</v>
      </c>
      <c r="T4490" s="364"/>
    </row>
    <row r="4491" ht="22.5" hidden="1" spans="1:20">
      <c r="A4491" s="158">
        <v>97165</v>
      </c>
      <c r="B4491" s="100" t="s">
        <v>252</v>
      </c>
      <c r="C4491" s="104" t="s">
        <v>4737</v>
      </c>
      <c r="D4491" s="94" t="s">
        <v>263</v>
      </c>
      <c r="E4491" s="95">
        <v>18.27</v>
      </c>
      <c r="F4491" s="96">
        <f t="shared" si="585"/>
        <v>22.42</v>
      </c>
      <c r="G4491" s="107">
        <f>ROUND(SUM('NOVO HORIZONTE'!G4491),2)</f>
        <v>0</v>
      </c>
      <c r="H4491" s="107">
        <f t="shared" si="590"/>
        <v>0</v>
      </c>
      <c r="I4491" s="143">
        <f t="shared" si="586"/>
        <v>0</v>
      </c>
      <c r="J4491" s="142"/>
      <c r="K4491" s="228"/>
      <c r="L4491" s="7" t="str">
        <f t="shared" si="587"/>
        <v/>
      </c>
      <c r="M4491" s="7" t="str">
        <f t="shared" si="588"/>
        <v/>
      </c>
      <c r="N4491" s="7" t="str">
        <f t="shared" si="584"/>
        <v/>
      </c>
      <c r="O4491" s="144"/>
      <c r="P4491" s="355">
        <v>0</v>
      </c>
      <c r="Q4491" s="362">
        <f>SUM('NOVO HORIZONTE'!I4491)</f>
        <v>0</v>
      </c>
      <c r="R4491" s="363">
        <f t="shared" si="589"/>
        <v>0</v>
      </c>
      <c r="S4491" s="153">
        <f t="shared" si="583"/>
        <v>0</v>
      </c>
      <c r="T4491" s="364"/>
    </row>
    <row r="4492" ht="22.5" hidden="1" spans="1:20">
      <c r="A4492" s="158">
        <v>97166</v>
      </c>
      <c r="B4492" s="100" t="s">
        <v>252</v>
      </c>
      <c r="C4492" s="104" t="s">
        <v>4738</v>
      </c>
      <c r="D4492" s="94" t="s">
        <v>263</v>
      </c>
      <c r="E4492" s="95">
        <v>23.29</v>
      </c>
      <c r="F4492" s="96">
        <f t="shared" si="585"/>
        <v>28.59</v>
      </c>
      <c r="G4492" s="107">
        <f>ROUND(SUM('NOVO HORIZONTE'!G4492),2)</f>
        <v>0</v>
      </c>
      <c r="H4492" s="107">
        <f t="shared" si="590"/>
        <v>0</v>
      </c>
      <c r="I4492" s="143">
        <f t="shared" si="586"/>
        <v>0</v>
      </c>
      <c r="J4492" s="142"/>
      <c r="K4492" s="228"/>
      <c r="L4492" s="7" t="str">
        <f t="shared" si="587"/>
        <v/>
      </c>
      <c r="M4492" s="7" t="str">
        <f t="shared" si="588"/>
        <v/>
      </c>
      <c r="N4492" s="7" t="str">
        <f t="shared" si="584"/>
        <v/>
      </c>
      <c r="O4492" s="144"/>
      <c r="P4492" s="355">
        <v>0</v>
      </c>
      <c r="Q4492" s="362">
        <f>SUM('NOVO HORIZONTE'!I4492)</f>
        <v>0</v>
      </c>
      <c r="R4492" s="363">
        <f t="shared" si="589"/>
        <v>0</v>
      </c>
      <c r="S4492" s="153">
        <f t="shared" si="583"/>
        <v>0</v>
      </c>
      <c r="T4492" s="364"/>
    </row>
    <row r="4493" ht="22.5" hidden="1" spans="1:20">
      <c r="A4493" s="158">
        <v>97167</v>
      </c>
      <c r="B4493" s="100" t="s">
        <v>252</v>
      </c>
      <c r="C4493" s="104" t="s">
        <v>4739</v>
      </c>
      <c r="D4493" s="94" t="s">
        <v>263</v>
      </c>
      <c r="E4493" s="95">
        <v>27.21</v>
      </c>
      <c r="F4493" s="96">
        <f t="shared" si="585"/>
        <v>33.4</v>
      </c>
      <c r="G4493" s="107">
        <f>ROUND(SUM('NOVO HORIZONTE'!G4493),2)</f>
        <v>0</v>
      </c>
      <c r="H4493" s="107">
        <f t="shared" si="590"/>
        <v>0</v>
      </c>
      <c r="I4493" s="143">
        <f t="shared" si="586"/>
        <v>0</v>
      </c>
      <c r="J4493" s="142"/>
      <c r="K4493" s="228"/>
      <c r="L4493" s="7" t="str">
        <f t="shared" si="587"/>
        <v/>
      </c>
      <c r="M4493" s="7" t="str">
        <f t="shared" si="588"/>
        <v/>
      </c>
      <c r="N4493" s="7" t="str">
        <f t="shared" si="584"/>
        <v/>
      </c>
      <c r="O4493" s="144"/>
      <c r="P4493" s="355">
        <v>0</v>
      </c>
      <c r="Q4493" s="362">
        <f>SUM('NOVO HORIZONTE'!I4493)</f>
        <v>0</v>
      </c>
      <c r="R4493" s="363">
        <f t="shared" si="589"/>
        <v>0</v>
      </c>
      <c r="S4493" s="153">
        <f t="shared" si="583"/>
        <v>0</v>
      </c>
      <c r="T4493" s="364"/>
    </row>
    <row r="4494" ht="22.5" hidden="1" spans="1:20">
      <c r="A4494" s="158">
        <v>97168</v>
      </c>
      <c r="B4494" s="100" t="s">
        <v>252</v>
      </c>
      <c r="C4494" s="104" t="s">
        <v>4740</v>
      </c>
      <c r="D4494" s="94" t="s">
        <v>263</v>
      </c>
      <c r="E4494" s="95">
        <v>30.84</v>
      </c>
      <c r="F4494" s="96">
        <f t="shared" si="585"/>
        <v>37.85</v>
      </c>
      <c r="G4494" s="107">
        <f>ROUND(SUM('NOVO HORIZONTE'!G4494),2)</f>
        <v>0</v>
      </c>
      <c r="H4494" s="107">
        <f t="shared" si="590"/>
        <v>0</v>
      </c>
      <c r="I4494" s="143">
        <f t="shared" si="586"/>
        <v>0</v>
      </c>
      <c r="J4494" s="142"/>
      <c r="K4494" s="228"/>
      <c r="L4494" s="7" t="str">
        <f t="shared" si="587"/>
        <v/>
      </c>
      <c r="M4494" s="7" t="str">
        <f t="shared" si="588"/>
        <v/>
      </c>
      <c r="N4494" s="7" t="str">
        <f t="shared" si="584"/>
        <v/>
      </c>
      <c r="O4494" s="144"/>
      <c r="P4494" s="355">
        <v>0</v>
      </c>
      <c r="Q4494" s="362">
        <f>SUM('NOVO HORIZONTE'!I4494)</f>
        <v>0</v>
      </c>
      <c r="R4494" s="363">
        <f t="shared" si="589"/>
        <v>0</v>
      </c>
      <c r="S4494" s="153">
        <f t="shared" si="583"/>
        <v>0</v>
      </c>
      <c r="T4494" s="364"/>
    </row>
    <row r="4495" ht="22.5" hidden="1" spans="1:20">
      <c r="A4495" s="158">
        <v>97169</v>
      </c>
      <c r="B4495" s="100" t="s">
        <v>252</v>
      </c>
      <c r="C4495" s="104" t="s">
        <v>4741</v>
      </c>
      <c r="D4495" s="94" t="s">
        <v>263</v>
      </c>
      <c r="E4495" s="95">
        <v>34.64</v>
      </c>
      <c r="F4495" s="96">
        <f t="shared" si="585"/>
        <v>42.52</v>
      </c>
      <c r="G4495" s="107">
        <f>ROUND(SUM('NOVO HORIZONTE'!G4495),2)</f>
        <v>0</v>
      </c>
      <c r="H4495" s="107">
        <f t="shared" si="590"/>
        <v>0</v>
      </c>
      <c r="I4495" s="143">
        <f t="shared" si="586"/>
        <v>0</v>
      </c>
      <c r="J4495" s="142"/>
      <c r="K4495" s="145"/>
      <c r="L4495" s="7" t="str">
        <f t="shared" si="587"/>
        <v/>
      </c>
      <c r="M4495" s="7" t="str">
        <f t="shared" si="588"/>
        <v/>
      </c>
      <c r="N4495" s="7" t="str">
        <f t="shared" si="584"/>
        <v/>
      </c>
      <c r="O4495" s="144"/>
      <c r="P4495" s="355">
        <v>0</v>
      </c>
      <c r="Q4495" s="362">
        <f>SUM('NOVO HORIZONTE'!I4495)</f>
        <v>0</v>
      </c>
      <c r="R4495" s="363">
        <f t="shared" si="589"/>
        <v>0</v>
      </c>
      <c r="S4495" s="153">
        <f t="shared" si="583"/>
        <v>0</v>
      </c>
      <c r="T4495" s="364"/>
    </row>
    <row r="4496" ht="22.5" hidden="1" spans="1:20">
      <c r="A4496" s="158">
        <v>97170</v>
      </c>
      <c r="B4496" s="100" t="s">
        <v>252</v>
      </c>
      <c r="C4496" s="104" t="s">
        <v>4742</v>
      </c>
      <c r="D4496" s="94" t="s">
        <v>263</v>
      </c>
      <c r="E4496" s="95">
        <v>38.48</v>
      </c>
      <c r="F4496" s="96">
        <f t="shared" si="585"/>
        <v>47.23</v>
      </c>
      <c r="G4496" s="107">
        <f>ROUND(SUM('NOVO HORIZONTE'!G4496),2)</f>
        <v>0</v>
      </c>
      <c r="H4496" s="107">
        <f t="shared" si="590"/>
        <v>0</v>
      </c>
      <c r="I4496" s="143">
        <f t="shared" si="586"/>
        <v>0</v>
      </c>
      <c r="J4496" s="142"/>
      <c r="K4496" s="228"/>
      <c r="L4496" s="7" t="str">
        <f t="shared" si="587"/>
        <v/>
      </c>
      <c r="M4496" s="7" t="str">
        <f t="shared" si="588"/>
        <v/>
      </c>
      <c r="N4496" s="7" t="str">
        <f t="shared" si="584"/>
        <v/>
      </c>
      <c r="O4496" s="144"/>
      <c r="P4496" s="355">
        <v>0</v>
      </c>
      <c r="Q4496" s="362">
        <f>SUM('NOVO HORIZONTE'!I4496)</f>
        <v>0</v>
      </c>
      <c r="R4496" s="363">
        <f t="shared" si="589"/>
        <v>0</v>
      </c>
      <c r="S4496" s="153">
        <f t="shared" si="583"/>
        <v>0</v>
      </c>
      <c r="T4496" s="364"/>
    </row>
    <row r="4497" ht="22.5" hidden="1" spans="1:20">
      <c r="A4497" s="158">
        <v>97171</v>
      </c>
      <c r="B4497" s="100" t="s">
        <v>252</v>
      </c>
      <c r="C4497" s="104" t="s">
        <v>4743</v>
      </c>
      <c r="D4497" s="94" t="s">
        <v>263</v>
      </c>
      <c r="E4497" s="95">
        <v>42.35</v>
      </c>
      <c r="F4497" s="96">
        <f t="shared" si="585"/>
        <v>51.98</v>
      </c>
      <c r="G4497" s="107">
        <f>ROUND(SUM('NOVO HORIZONTE'!G4497),2)</f>
        <v>0</v>
      </c>
      <c r="H4497" s="107">
        <f t="shared" si="590"/>
        <v>0</v>
      </c>
      <c r="I4497" s="143">
        <f t="shared" si="586"/>
        <v>0</v>
      </c>
      <c r="J4497" s="142"/>
      <c r="K4497" s="228"/>
      <c r="L4497" s="7" t="str">
        <f t="shared" si="587"/>
        <v/>
      </c>
      <c r="M4497" s="7" t="str">
        <f t="shared" si="588"/>
        <v/>
      </c>
      <c r="N4497" s="7" t="str">
        <f t="shared" si="584"/>
        <v/>
      </c>
      <c r="O4497" s="144"/>
      <c r="P4497" s="355">
        <v>0</v>
      </c>
      <c r="Q4497" s="362">
        <f>SUM('NOVO HORIZONTE'!I4497)</f>
        <v>0</v>
      </c>
      <c r="R4497" s="363">
        <f t="shared" si="589"/>
        <v>0</v>
      </c>
      <c r="S4497" s="153">
        <f t="shared" si="583"/>
        <v>0</v>
      </c>
      <c r="T4497" s="364"/>
    </row>
    <row r="4498" ht="22.5" hidden="1" spans="1:20">
      <c r="A4498" s="158">
        <v>97172</v>
      </c>
      <c r="B4498" s="100" t="s">
        <v>252</v>
      </c>
      <c r="C4498" s="104" t="s">
        <v>4744</v>
      </c>
      <c r="D4498" s="94" t="s">
        <v>263</v>
      </c>
      <c r="E4498" s="95">
        <v>50.52</v>
      </c>
      <c r="F4498" s="96">
        <f t="shared" si="585"/>
        <v>62.01</v>
      </c>
      <c r="G4498" s="107">
        <f>ROUND(SUM('NOVO HORIZONTE'!G4498),2)</f>
        <v>0</v>
      </c>
      <c r="H4498" s="107">
        <f t="shared" si="590"/>
        <v>0</v>
      </c>
      <c r="I4498" s="143">
        <f t="shared" si="586"/>
        <v>0</v>
      </c>
      <c r="J4498" s="142"/>
      <c r="K4498" s="228"/>
      <c r="L4498" s="7" t="str">
        <f t="shared" si="587"/>
        <v/>
      </c>
      <c r="M4498" s="7" t="str">
        <f t="shared" si="588"/>
        <v/>
      </c>
      <c r="N4498" s="7" t="str">
        <f t="shared" si="584"/>
        <v/>
      </c>
      <c r="O4498" s="144"/>
      <c r="P4498" s="355">
        <v>0</v>
      </c>
      <c r="Q4498" s="362">
        <f>SUM('NOVO HORIZONTE'!I4498)</f>
        <v>0</v>
      </c>
      <c r="R4498" s="363">
        <f t="shared" si="589"/>
        <v>0</v>
      </c>
      <c r="S4498" s="153">
        <f t="shared" si="583"/>
        <v>0</v>
      </c>
      <c r="T4498" s="364"/>
    </row>
    <row r="4499" ht="12.75" hidden="1" spans="1:20">
      <c r="A4499" s="154" t="s">
        <v>4745</v>
      </c>
      <c r="B4499" s="100"/>
      <c r="C4499" s="161" t="s">
        <v>4746</v>
      </c>
      <c r="D4499" s="94">
        <v>0</v>
      </c>
      <c r="E4499" s="95">
        <v>0</v>
      </c>
      <c r="F4499" s="96">
        <f t="shared" si="585"/>
        <v>0</v>
      </c>
      <c r="G4499" s="187">
        <f>ROUND(SUM('NOVO HORIZONTE'!G4499),2)</f>
        <v>0</v>
      </c>
      <c r="H4499" s="187">
        <f t="shared" si="590"/>
        <v>0</v>
      </c>
      <c r="I4499" s="188">
        <f t="shared" si="586"/>
        <v>0</v>
      </c>
      <c r="J4499" s="142"/>
      <c r="K4499" s="145" t="str">
        <f>IF(SUM(I4500:I4563)&gt;0,"xx","")</f>
        <v/>
      </c>
      <c r="L4499" s="7" t="str">
        <f t="shared" si="587"/>
        <v/>
      </c>
      <c r="M4499" s="7" t="str">
        <f t="shared" si="588"/>
        <v/>
      </c>
      <c r="N4499" s="7" t="str">
        <f t="shared" si="584"/>
        <v/>
      </c>
      <c r="O4499" s="144"/>
      <c r="P4499" s="375"/>
      <c r="Q4499" s="362">
        <f>SUM('NOVO HORIZONTE'!I4499)</f>
        <v>0</v>
      </c>
      <c r="R4499" s="363">
        <f t="shared" si="589"/>
        <v>0</v>
      </c>
      <c r="S4499" s="153">
        <f t="shared" si="583"/>
        <v>0</v>
      </c>
      <c r="T4499" s="364"/>
    </row>
    <row r="4500" ht="22.5" hidden="1" spans="1:20">
      <c r="A4500" s="158">
        <v>97173</v>
      </c>
      <c r="B4500" s="100" t="s">
        <v>252</v>
      </c>
      <c r="C4500" s="104" t="s">
        <v>4747</v>
      </c>
      <c r="D4500" s="94" t="s">
        <v>263</v>
      </c>
      <c r="E4500" s="95">
        <v>42.73</v>
      </c>
      <c r="F4500" s="96">
        <f t="shared" si="585"/>
        <v>52.45</v>
      </c>
      <c r="G4500" s="107">
        <f>ROUND(SUM('NOVO HORIZONTE'!G4500),2)</f>
        <v>0</v>
      </c>
      <c r="H4500" s="107">
        <f t="shared" si="590"/>
        <v>0</v>
      </c>
      <c r="I4500" s="143">
        <f t="shared" si="586"/>
        <v>0</v>
      </c>
      <c r="J4500" s="142"/>
      <c r="K4500" s="228"/>
      <c r="L4500" s="7" t="str">
        <f t="shared" si="587"/>
        <v/>
      </c>
      <c r="M4500" s="7" t="str">
        <f t="shared" si="588"/>
        <v/>
      </c>
      <c r="N4500" s="7" t="str">
        <f t="shared" si="584"/>
        <v/>
      </c>
      <c r="O4500" s="144"/>
      <c r="P4500" s="355">
        <v>0</v>
      </c>
      <c r="Q4500" s="362">
        <f>SUM('NOVO HORIZONTE'!I4500)</f>
        <v>0</v>
      </c>
      <c r="R4500" s="363">
        <f t="shared" si="589"/>
        <v>0</v>
      </c>
      <c r="S4500" s="153">
        <f t="shared" si="583"/>
        <v>0</v>
      </c>
      <c r="T4500" s="364"/>
    </row>
    <row r="4501" ht="22.5" hidden="1" spans="1:20">
      <c r="A4501" s="158">
        <v>97174</v>
      </c>
      <c r="B4501" s="100" t="s">
        <v>252</v>
      </c>
      <c r="C4501" s="104" t="s">
        <v>4748</v>
      </c>
      <c r="D4501" s="94" t="s">
        <v>263</v>
      </c>
      <c r="E4501" s="95">
        <v>49.42</v>
      </c>
      <c r="F4501" s="96">
        <f t="shared" si="585"/>
        <v>60.66</v>
      </c>
      <c r="G4501" s="107">
        <f>ROUND(SUM('NOVO HORIZONTE'!G4501),2)</f>
        <v>0</v>
      </c>
      <c r="H4501" s="107">
        <f t="shared" si="590"/>
        <v>0</v>
      </c>
      <c r="I4501" s="143">
        <f t="shared" si="586"/>
        <v>0</v>
      </c>
      <c r="J4501" s="142"/>
      <c r="K4501" s="228"/>
      <c r="L4501" s="7" t="str">
        <f t="shared" si="587"/>
        <v/>
      </c>
      <c r="M4501" s="7" t="str">
        <f t="shared" si="588"/>
        <v/>
      </c>
      <c r="N4501" s="7" t="str">
        <f t="shared" si="584"/>
        <v/>
      </c>
      <c r="O4501" s="144"/>
      <c r="P4501" s="355">
        <v>0</v>
      </c>
      <c r="Q4501" s="362">
        <f>SUM('NOVO HORIZONTE'!I4501)</f>
        <v>0</v>
      </c>
      <c r="R4501" s="363">
        <f t="shared" si="589"/>
        <v>0</v>
      </c>
      <c r="S4501" s="153">
        <f t="shared" si="583"/>
        <v>0</v>
      </c>
      <c r="T4501" s="364"/>
    </row>
    <row r="4502" ht="22.5" hidden="1" spans="1:20">
      <c r="A4502" s="158">
        <v>97175</v>
      </c>
      <c r="B4502" s="100" t="s">
        <v>252</v>
      </c>
      <c r="C4502" s="104" t="s">
        <v>4749</v>
      </c>
      <c r="D4502" s="94" t="s">
        <v>263</v>
      </c>
      <c r="E4502" s="95">
        <v>56.14</v>
      </c>
      <c r="F4502" s="96">
        <f t="shared" si="585"/>
        <v>68.91</v>
      </c>
      <c r="G4502" s="107">
        <f>ROUND(SUM('NOVO HORIZONTE'!G4502),2)</f>
        <v>0</v>
      </c>
      <c r="H4502" s="107">
        <f t="shared" si="590"/>
        <v>0</v>
      </c>
      <c r="I4502" s="143">
        <f t="shared" si="586"/>
        <v>0</v>
      </c>
      <c r="J4502" s="142"/>
      <c r="K4502" s="228"/>
      <c r="L4502" s="7" t="str">
        <f t="shared" si="587"/>
        <v/>
      </c>
      <c r="M4502" s="7" t="str">
        <f t="shared" si="588"/>
        <v/>
      </c>
      <c r="N4502" s="7" t="str">
        <f t="shared" si="584"/>
        <v/>
      </c>
      <c r="O4502" s="144"/>
      <c r="P4502" s="355">
        <v>0</v>
      </c>
      <c r="Q4502" s="362">
        <f>SUM('NOVO HORIZONTE'!I4502)</f>
        <v>0</v>
      </c>
      <c r="R4502" s="363">
        <f t="shared" si="589"/>
        <v>0</v>
      </c>
      <c r="S4502" s="153">
        <f t="shared" si="583"/>
        <v>0</v>
      </c>
      <c r="T4502" s="364"/>
    </row>
    <row r="4503" ht="22.5" hidden="1" spans="1:20">
      <c r="A4503" s="158">
        <v>97176</v>
      </c>
      <c r="B4503" s="100" t="s">
        <v>252</v>
      </c>
      <c r="C4503" s="104" t="s">
        <v>4750</v>
      </c>
      <c r="D4503" s="94" t="s">
        <v>263</v>
      </c>
      <c r="E4503" s="95">
        <v>62.84</v>
      </c>
      <c r="F4503" s="96">
        <f t="shared" si="585"/>
        <v>77.13</v>
      </c>
      <c r="G4503" s="107">
        <f>ROUND(SUM('NOVO HORIZONTE'!G4503),2)</f>
        <v>0</v>
      </c>
      <c r="H4503" s="107">
        <f t="shared" si="590"/>
        <v>0</v>
      </c>
      <c r="I4503" s="143">
        <f t="shared" si="586"/>
        <v>0</v>
      </c>
      <c r="J4503" s="142"/>
      <c r="K4503" s="228"/>
      <c r="L4503" s="7" t="str">
        <f t="shared" si="587"/>
        <v/>
      </c>
      <c r="M4503" s="7" t="str">
        <f t="shared" si="588"/>
        <v/>
      </c>
      <c r="N4503" s="7" t="str">
        <f t="shared" si="584"/>
        <v/>
      </c>
      <c r="O4503" s="144"/>
      <c r="P4503" s="355">
        <v>0</v>
      </c>
      <c r="Q4503" s="362">
        <f>SUM('NOVO HORIZONTE'!I4503)</f>
        <v>0</v>
      </c>
      <c r="R4503" s="363">
        <f t="shared" si="589"/>
        <v>0</v>
      </c>
      <c r="S4503" s="153">
        <f t="shared" si="583"/>
        <v>0</v>
      </c>
      <c r="T4503" s="364"/>
    </row>
    <row r="4504" ht="33.75" hidden="1" spans="1:20">
      <c r="A4504" s="158">
        <v>97177</v>
      </c>
      <c r="B4504" s="100" t="s">
        <v>252</v>
      </c>
      <c r="C4504" s="104" t="s">
        <v>4751</v>
      </c>
      <c r="D4504" s="94" t="s">
        <v>263</v>
      </c>
      <c r="E4504" s="95">
        <v>76.26</v>
      </c>
      <c r="F4504" s="96">
        <f t="shared" si="585"/>
        <v>93.6</v>
      </c>
      <c r="G4504" s="107">
        <f>ROUND(SUM('NOVO HORIZONTE'!G4504),2)</f>
        <v>0</v>
      </c>
      <c r="H4504" s="107">
        <f t="shared" si="590"/>
        <v>0</v>
      </c>
      <c r="I4504" s="143">
        <f t="shared" si="586"/>
        <v>0</v>
      </c>
      <c r="J4504" s="142"/>
      <c r="K4504" s="228"/>
      <c r="L4504" s="7" t="str">
        <f t="shared" si="587"/>
        <v/>
      </c>
      <c r="M4504" s="7" t="str">
        <f t="shared" si="588"/>
        <v/>
      </c>
      <c r="N4504" s="7" t="str">
        <f t="shared" si="584"/>
        <v/>
      </c>
      <c r="O4504" s="144"/>
      <c r="P4504" s="355">
        <v>0</v>
      </c>
      <c r="Q4504" s="362">
        <f>SUM('NOVO HORIZONTE'!I4504)</f>
        <v>0</v>
      </c>
      <c r="R4504" s="363">
        <f t="shared" si="589"/>
        <v>0</v>
      </c>
      <c r="S4504" s="153">
        <f t="shared" si="583"/>
        <v>0</v>
      </c>
      <c r="T4504" s="364"/>
    </row>
    <row r="4505" ht="33.75" hidden="1" spans="1:20">
      <c r="A4505" s="158">
        <v>97178</v>
      </c>
      <c r="B4505" s="100" t="s">
        <v>252</v>
      </c>
      <c r="C4505" s="104" t="s">
        <v>4752</v>
      </c>
      <c r="D4505" s="94" t="s">
        <v>263</v>
      </c>
      <c r="E4505" s="95">
        <v>89.68</v>
      </c>
      <c r="F4505" s="96">
        <f t="shared" si="585"/>
        <v>110.07</v>
      </c>
      <c r="G4505" s="107">
        <f>ROUND(SUM('NOVO HORIZONTE'!G4505),2)</f>
        <v>0</v>
      </c>
      <c r="H4505" s="107">
        <f t="shared" si="590"/>
        <v>0</v>
      </c>
      <c r="I4505" s="143">
        <f t="shared" si="586"/>
        <v>0</v>
      </c>
      <c r="J4505" s="142"/>
      <c r="K4505" s="228"/>
      <c r="L4505" s="7" t="str">
        <f t="shared" si="587"/>
        <v/>
      </c>
      <c r="M4505" s="7" t="str">
        <f t="shared" si="588"/>
        <v/>
      </c>
      <c r="N4505" s="7" t="str">
        <f t="shared" si="584"/>
        <v/>
      </c>
      <c r="O4505" s="144"/>
      <c r="P4505" s="355">
        <v>0</v>
      </c>
      <c r="Q4505" s="362">
        <f>SUM('NOVO HORIZONTE'!I4505)</f>
        <v>0</v>
      </c>
      <c r="R4505" s="363">
        <f t="shared" si="589"/>
        <v>0</v>
      </c>
      <c r="S4505" s="153">
        <f t="shared" ref="S4505:S4568" si="591">IF(R4505=0,0,IF(R4505&gt;0,"c","b"))</f>
        <v>0</v>
      </c>
      <c r="T4505" s="364"/>
    </row>
    <row r="4506" ht="33.75" hidden="1" spans="1:20">
      <c r="A4506" s="158">
        <v>97179</v>
      </c>
      <c r="B4506" s="100" t="s">
        <v>252</v>
      </c>
      <c r="C4506" s="104" t="s">
        <v>4753</v>
      </c>
      <c r="D4506" s="94" t="s">
        <v>263</v>
      </c>
      <c r="E4506" s="95">
        <v>103.09</v>
      </c>
      <c r="F4506" s="96">
        <f t="shared" si="585"/>
        <v>126.53</v>
      </c>
      <c r="G4506" s="107">
        <f>ROUND(SUM('NOVO HORIZONTE'!G4506),2)</f>
        <v>0</v>
      </c>
      <c r="H4506" s="107">
        <f t="shared" si="590"/>
        <v>0</v>
      </c>
      <c r="I4506" s="143">
        <f t="shared" si="586"/>
        <v>0</v>
      </c>
      <c r="J4506" s="142"/>
      <c r="K4506" s="228"/>
      <c r="L4506" s="7" t="str">
        <f t="shared" si="587"/>
        <v/>
      </c>
      <c r="M4506" s="7" t="str">
        <f t="shared" si="588"/>
        <v/>
      </c>
      <c r="N4506" s="7" t="str">
        <f t="shared" si="584"/>
        <v/>
      </c>
      <c r="O4506" s="144"/>
      <c r="P4506" s="355">
        <v>0</v>
      </c>
      <c r="Q4506" s="362">
        <f>SUM('NOVO HORIZONTE'!I4506)</f>
        <v>0</v>
      </c>
      <c r="R4506" s="363">
        <f t="shared" si="589"/>
        <v>0</v>
      </c>
      <c r="S4506" s="153">
        <f t="shared" si="591"/>
        <v>0</v>
      </c>
      <c r="T4506" s="364"/>
    </row>
    <row r="4507" ht="33.75" hidden="1" spans="1:20">
      <c r="A4507" s="158">
        <v>97180</v>
      </c>
      <c r="B4507" s="100" t="s">
        <v>252</v>
      </c>
      <c r="C4507" s="104" t="s">
        <v>4754</v>
      </c>
      <c r="D4507" s="94" t="s">
        <v>263</v>
      </c>
      <c r="E4507" s="95">
        <v>116.51</v>
      </c>
      <c r="F4507" s="96">
        <f t="shared" si="585"/>
        <v>143</v>
      </c>
      <c r="G4507" s="107">
        <f>ROUND(SUM('NOVO HORIZONTE'!G4507),2)</f>
        <v>0</v>
      </c>
      <c r="H4507" s="107">
        <f t="shared" si="590"/>
        <v>0</v>
      </c>
      <c r="I4507" s="143">
        <f t="shared" si="586"/>
        <v>0</v>
      </c>
      <c r="J4507" s="142"/>
      <c r="K4507" s="228"/>
      <c r="L4507" s="7" t="str">
        <f t="shared" si="587"/>
        <v/>
      </c>
      <c r="M4507" s="7" t="str">
        <f t="shared" si="588"/>
        <v/>
      </c>
      <c r="N4507" s="7" t="str">
        <f t="shared" si="584"/>
        <v/>
      </c>
      <c r="O4507" s="144"/>
      <c r="P4507" s="355">
        <v>0</v>
      </c>
      <c r="Q4507" s="362">
        <f>SUM('NOVO HORIZONTE'!I4507)</f>
        <v>0</v>
      </c>
      <c r="R4507" s="363">
        <f t="shared" si="589"/>
        <v>0</v>
      </c>
      <c r="S4507" s="153">
        <f t="shared" si="591"/>
        <v>0</v>
      </c>
      <c r="T4507" s="364"/>
    </row>
    <row r="4508" ht="33.75" hidden="1" spans="1:20">
      <c r="A4508" s="158">
        <v>97181</v>
      </c>
      <c r="B4508" s="100" t="s">
        <v>252</v>
      </c>
      <c r="C4508" s="104" t="s">
        <v>4755</v>
      </c>
      <c r="D4508" s="94" t="s">
        <v>263</v>
      </c>
      <c r="E4508" s="95">
        <v>134.73</v>
      </c>
      <c r="F4508" s="96">
        <f t="shared" si="585"/>
        <v>165.37</v>
      </c>
      <c r="G4508" s="107">
        <f>ROUND(SUM('NOVO HORIZONTE'!G4508),2)</f>
        <v>0</v>
      </c>
      <c r="H4508" s="107">
        <f t="shared" si="590"/>
        <v>0</v>
      </c>
      <c r="I4508" s="143">
        <f t="shared" si="586"/>
        <v>0</v>
      </c>
      <c r="J4508" s="142"/>
      <c r="K4508" s="228"/>
      <c r="L4508" s="7" t="str">
        <f t="shared" si="587"/>
        <v/>
      </c>
      <c r="M4508" s="7" t="str">
        <f t="shared" si="588"/>
        <v/>
      </c>
      <c r="N4508" s="7" t="str">
        <f t="shared" si="584"/>
        <v/>
      </c>
      <c r="O4508" s="144"/>
      <c r="P4508" s="355">
        <v>0</v>
      </c>
      <c r="Q4508" s="362">
        <f>SUM('NOVO HORIZONTE'!I4508)</f>
        <v>0</v>
      </c>
      <c r="R4508" s="363">
        <f t="shared" si="589"/>
        <v>0</v>
      </c>
      <c r="S4508" s="153">
        <f t="shared" si="591"/>
        <v>0</v>
      </c>
      <c r="T4508" s="364"/>
    </row>
    <row r="4509" ht="33.75" hidden="1" spans="1:20">
      <c r="A4509" s="158">
        <v>97182</v>
      </c>
      <c r="B4509" s="100" t="s">
        <v>252</v>
      </c>
      <c r="C4509" s="104" t="s">
        <v>4756</v>
      </c>
      <c r="D4509" s="94" t="s">
        <v>263</v>
      </c>
      <c r="E4509" s="95">
        <v>148.66</v>
      </c>
      <c r="F4509" s="96">
        <f t="shared" si="585"/>
        <v>182.47</v>
      </c>
      <c r="G4509" s="107">
        <f>ROUND(SUM('NOVO HORIZONTE'!G4509),2)</f>
        <v>0</v>
      </c>
      <c r="H4509" s="107">
        <f t="shared" si="590"/>
        <v>0</v>
      </c>
      <c r="I4509" s="143">
        <f t="shared" si="586"/>
        <v>0</v>
      </c>
      <c r="J4509" s="142"/>
      <c r="K4509" s="228"/>
      <c r="L4509" s="7" t="str">
        <f t="shared" si="587"/>
        <v/>
      </c>
      <c r="M4509" s="7" t="str">
        <f t="shared" si="588"/>
        <v/>
      </c>
      <c r="N4509" s="7" t="str">
        <f t="shared" si="584"/>
        <v/>
      </c>
      <c r="O4509" s="144"/>
      <c r="P4509" s="355">
        <v>0</v>
      </c>
      <c r="Q4509" s="362">
        <f>SUM('NOVO HORIZONTE'!I4509)</f>
        <v>0</v>
      </c>
      <c r="R4509" s="363">
        <f t="shared" si="589"/>
        <v>0</v>
      </c>
      <c r="S4509" s="153">
        <f t="shared" si="591"/>
        <v>0</v>
      </c>
      <c r="T4509" s="364"/>
    </row>
    <row r="4510" ht="22.5" hidden="1" spans="1:20">
      <c r="A4510" s="158">
        <v>97183</v>
      </c>
      <c r="B4510" s="100" t="s">
        <v>252</v>
      </c>
      <c r="C4510" s="104" t="s">
        <v>4757</v>
      </c>
      <c r="D4510" s="94" t="s">
        <v>263</v>
      </c>
      <c r="E4510" s="95">
        <v>34.75</v>
      </c>
      <c r="F4510" s="96">
        <f t="shared" si="585"/>
        <v>42.65</v>
      </c>
      <c r="G4510" s="107">
        <f>ROUND(SUM('NOVO HORIZONTE'!G4510),2)</f>
        <v>0</v>
      </c>
      <c r="H4510" s="107">
        <f t="shared" si="590"/>
        <v>0</v>
      </c>
      <c r="I4510" s="143">
        <f t="shared" si="586"/>
        <v>0</v>
      </c>
      <c r="J4510" s="142"/>
      <c r="K4510" s="145"/>
      <c r="L4510" s="7" t="str">
        <f t="shared" si="587"/>
        <v/>
      </c>
      <c r="M4510" s="7" t="str">
        <f t="shared" si="588"/>
        <v/>
      </c>
      <c r="N4510" s="7" t="str">
        <f t="shared" si="584"/>
        <v/>
      </c>
      <c r="O4510" s="144"/>
      <c r="P4510" s="355">
        <v>0</v>
      </c>
      <c r="Q4510" s="362">
        <f>SUM('NOVO HORIZONTE'!I4510)</f>
        <v>0</v>
      </c>
      <c r="R4510" s="363">
        <f t="shared" si="589"/>
        <v>0</v>
      </c>
      <c r="S4510" s="153">
        <f t="shared" si="591"/>
        <v>0</v>
      </c>
      <c r="T4510" s="364"/>
    </row>
    <row r="4511" ht="22.5" hidden="1" spans="1:20">
      <c r="A4511" s="158">
        <v>97184</v>
      </c>
      <c r="B4511" s="100" t="s">
        <v>252</v>
      </c>
      <c r="C4511" s="104" t="s">
        <v>4758</v>
      </c>
      <c r="D4511" s="94" t="s">
        <v>263</v>
      </c>
      <c r="E4511" s="95">
        <v>40.3</v>
      </c>
      <c r="F4511" s="96">
        <f t="shared" si="585"/>
        <v>49.46</v>
      </c>
      <c r="G4511" s="107">
        <f>ROUND(SUM('NOVO HORIZONTE'!G4511),2)</f>
        <v>0</v>
      </c>
      <c r="H4511" s="107">
        <f t="shared" si="590"/>
        <v>0</v>
      </c>
      <c r="I4511" s="143">
        <f t="shared" si="586"/>
        <v>0</v>
      </c>
      <c r="J4511" s="142"/>
      <c r="K4511" s="228"/>
      <c r="L4511" s="7" t="str">
        <f t="shared" si="587"/>
        <v/>
      </c>
      <c r="M4511" s="7" t="str">
        <f t="shared" si="588"/>
        <v/>
      </c>
      <c r="N4511" s="7" t="str">
        <f t="shared" si="584"/>
        <v/>
      </c>
      <c r="O4511" s="144"/>
      <c r="P4511" s="355">
        <v>0</v>
      </c>
      <c r="Q4511" s="362">
        <f>SUM('NOVO HORIZONTE'!I4511)</f>
        <v>0</v>
      </c>
      <c r="R4511" s="363">
        <f t="shared" si="589"/>
        <v>0</v>
      </c>
      <c r="S4511" s="153">
        <f t="shared" si="591"/>
        <v>0</v>
      </c>
      <c r="T4511" s="364"/>
    </row>
    <row r="4512" ht="22.5" hidden="1" spans="1:20">
      <c r="A4512" s="158">
        <v>97185</v>
      </c>
      <c r="B4512" s="100" t="s">
        <v>252</v>
      </c>
      <c r="C4512" s="104" t="s">
        <v>4759</v>
      </c>
      <c r="D4512" s="94" t="s">
        <v>263</v>
      </c>
      <c r="E4512" s="95">
        <v>45.84</v>
      </c>
      <c r="F4512" s="96">
        <f t="shared" si="585"/>
        <v>56.26</v>
      </c>
      <c r="G4512" s="107">
        <f>ROUND(SUM('NOVO HORIZONTE'!G4512),2)</f>
        <v>0</v>
      </c>
      <c r="H4512" s="107">
        <f t="shared" si="590"/>
        <v>0</v>
      </c>
      <c r="I4512" s="143">
        <f t="shared" si="586"/>
        <v>0</v>
      </c>
      <c r="J4512" s="142"/>
      <c r="K4512" s="228"/>
      <c r="L4512" s="7" t="str">
        <f t="shared" si="587"/>
        <v/>
      </c>
      <c r="M4512" s="7" t="str">
        <f t="shared" si="588"/>
        <v/>
      </c>
      <c r="N4512" s="7" t="str">
        <f t="shared" si="584"/>
        <v/>
      </c>
      <c r="O4512" s="144"/>
      <c r="P4512" s="355">
        <v>0</v>
      </c>
      <c r="Q4512" s="362">
        <f>SUM('NOVO HORIZONTE'!I4512)</f>
        <v>0</v>
      </c>
      <c r="R4512" s="363">
        <f t="shared" si="589"/>
        <v>0</v>
      </c>
      <c r="S4512" s="153">
        <f t="shared" si="591"/>
        <v>0</v>
      </c>
      <c r="T4512" s="364"/>
    </row>
    <row r="4513" ht="22.5" hidden="1" spans="1:20">
      <c r="A4513" s="158">
        <v>97186</v>
      </c>
      <c r="B4513" s="100" t="s">
        <v>252</v>
      </c>
      <c r="C4513" s="104" t="s">
        <v>4760</v>
      </c>
      <c r="D4513" s="94" t="s">
        <v>263</v>
      </c>
      <c r="E4513" s="95">
        <v>51.39</v>
      </c>
      <c r="F4513" s="96">
        <f t="shared" si="585"/>
        <v>63.08</v>
      </c>
      <c r="G4513" s="107">
        <f>ROUND(SUM('NOVO HORIZONTE'!G4513),2)</f>
        <v>0</v>
      </c>
      <c r="H4513" s="107">
        <f t="shared" si="590"/>
        <v>0</v>
      </c>
      <c r="I4513" s="143">
        <f t="shared" si="586"/>
        <v>0</v>
      </c>
      <c r="J4513" s="142"/>
      <c r="K4513" s="228"/>
      <c r="L4513" s="7" t="str">
        <f t="shared" si="587"/>
        <v/>
      </c>
      <c r="M4513" s="7" t="str">
        <f t="shared" si="588"/>
        <v/>
      </c>
      <c r="N4513" s="7" t="str">
        <f t="shared" si="584"/>
        <v/>
      </c>
      <c r="O4513" s="144"/>
      <c r="P4513" s="355">
        <v>0</v>
      </c>
      <c r="Q4513" s="362">
        <f>SUM('NOVO HORIZONTE'!I4513)</f>
        <v>0</v>
      </c>
      <c r="R4513" s="363">
        <f t="shared" si="589"/>
        <v>0</v>
      </c>
      <c r="S4513" s="153">
        <f t="shared" si="591"/>
        <v>0</v>
      </c>
      <c r="T4513" s="364"/>
    </row>
    <row r="4514" ht="33.75" hidden="1" spans="1:20">
      <c r="A4514" s="158">
        <v>97187</v>
      </c>
      <c r="B4514" s="100" t="s">
        <v>252</v>
      </c>
      <c r="C4514" s="104" t="s">
        <v>4761</v>
      </c>
      <c r="D4514" s="94" t="s">
        <v>263</v>
      </c>
      <c r="E4514" s="95">
        <v>62.47</v>
      </c>
      <c r="F4514" s="96">
        <f t="shared" si="585"/>
        <v>76.68</v>
      </c>
      <c r="G4514" s="107">
        <f>ROUND(SUM('NOVO HORIZONTE'!G4514),2)</f>
        <v>0</v>
      </c>
      <c r="H4514" s="107">
        <f t="shared" si="590"/>
        <v>0</v>
      </c>
      <c r="I4514" s="143">
        <f t="shared" si="586"/>
        <v>0</v>
      </c>
      <c r="J4514" s="142"/>
      <c r="K4514" s="228"/>
      <c r="L4514" s="7" t="str">
        <f t="shared" si="587"/>
        <v/>
      </c>
      <c r="M4514" s="7" t="str">
        <f t="shared" si="588"/>
        <v/>
      </c>
      <c r="N4514" s="7" t="str">
        <f t="shared" si="584"/>
        <v/>
      </c>
      <c r="O4514" s="144"/>
      <c r="P4514" s="355">
        <v>0</v>
      </c>
      <c r="Q4514" s="362">
        <f>SUM('NOVO HORIZONTE'!I4514)</f>
        <v>0</v>
      </c>
      <c r="R4514" s="363">
        <f t="shared" si="589"/>
        <v>0</v>
      </c>
      <c r="S4514" s="153">
        <f t="shared" si="591"/>
        <v>0</v>
      </c>
      <c r="T4514" s="364"/>
    </row>
    <row r="4515" ht="33.75" hidden="1" spans="1:20">
      <c r="A4515" s="158">
        <v>97188</v>
      </c>
      <c r="B4515" s="100" t="s">
        <v>252</v>
      </c>
      <c r="C4515" s="104" t="s">
        <v>4762</v>
      </c>
      <c r="D4515" s="94" t="s">
        <v>263</v>
      </c>
      <c r="E4515" s="95">
        <v>73.57</v>
      </c>
      <c r="F4515" s="96">
        <f t="shared" si="585"/>
        <v>90.3</v>
      </c>
      <c r="G4515" s="107">
        <f>ROUND(SUM('NOVO HORIZONTE'!G4515),2)</f>
        <v>0</v>
      </c>
      <c r="H4515" s="107">
        <f t="shared" si="590"/>
        <v>0</v>
      </c>
      <c r="I4515" s="143">
        <f t="shared" si="586"/>
        <v>0</v>
      </c>
      <c r="J4515" s="142"/>
      <c r="K4515" s="228"/>
      <c r="L4515" s="7" t="str">
        <f t="shared" si="587"/>
        <v/>
      </c>
      <c r="M4515" s="7" t="str">
        <f t="shared" si="588"/>
        <v/>
      </c>
      <c r="N4515" s="7" t="str">
        <f t="shared" si="584"/>
        <v/>
      </c>
      <c r="O4515" s="144"/>
      <c r="P4515" s="355">
        <v>0</v>
      </c>
      <c r="Q4515" s="362">
        <f>SUM('NOVO HORIZONTE'!I4515)</f>
        <v>0</v>
      </c>
      <c r="R4515" s="363">
        <f t="shared" si="589"/>
        <v>0</v>
      </c>
      <c r="S4515" s="153">
        <f t="shared" si="591"/>
        <v>0</v>
      </c>
      <c r="T4515" s="364"/>
    </row>
    <row r="4516" ht="33.75" hidden="1" spans="1:20">
      <c r="A4516" s="158">
        <v>97189</v>
      </c>
      <c r="B4516" s="100" t="s">
        <v>252</v>
      </c>
      <c r="C4516" s="104" t="s">
        <v>4763</v>
      </c>
      <c r="D4516" s="94" t="s">
        <v>263</v>
      </c>
      <c r="E4516" s="95">
        <v>84.64</v>
      </c>
      <c r="F4516" s="96">
        <f t="shared" si="585"/>
        <v>103.89</v>
      </c>
      <c r="G4516" s="107">
        <f>ROUND(SUM('NOVO HORIZONTE'!G4516),2)</f>
        <v>0</v>
      </c>
      <c r="H4516" s="107">
        <f t="shared" si="590"/>
        <v>0</v>
      </c>
      <c r="I4516" s="143">
        <f t="shared" si="586"/>
        <v>0</v>
      </c>
      <c r="J4516" s="142"/>
      <c r="K4516" s="228"/>
      <c r="L4516" s="7" t="str">
        <f t="shared" si="587"/>
        <v/>
      </c>
      <c r="M4516" s="7" t="str">
        <f t="shared" si="588"/>
        <v/>
      </c>
      <c r="N4516" s="7" t="str">
        <f t="shared" si="584"/>
        <v/>
      </c>
      <c r="O4516" s="144"/>
      <c r="P4516" s="355">
        <v>0</v>
      </c>
      <c r="Q4516" s="362">
        <f>SUM('NOVO HORIZONTE'!I4516)</f>
        <v>0</v>
      </c>
      <c r="R4516" s="363">
        <f t="shared" si="589"/>
        <v>0</v>
      </c>
      <c r="S4516" s="153">
        <f t="shared" si="591"/>
        <v>0</v>
      </c>
      <c r="T4516" s="364"/>
    </row>
    <row r="4517" ht="33.75" hidden="1" spans="1:20">
      <c r="A4517" s="158">
        <v>97190</v>
      </c>
      <c r="B4517" s="100" t="s">
        <v>252</v>
      </c>
      <c r="C4517" s="104" t="s">
        <v>4764</v>
      </c>
      <c r="D4517" s="94" t="s">
        <v>263</v>
      </c>
      <c r="E4517" s="95">
        <v>95.73</v>
      </c>
      <c r="F4517" s="96">
        <f t="shared" si="585"/>
        <v>117.5</v>
      </c>
      <c r="G4517" s="107">
        <f>ROUND(SUM('NOVO HORIZONTE'!G4517),2)</f>
        <v>0</v>
      </c>
      <c r="H4517" s="107">
        <f t="shared" si="590"/>
        <v>0</v>
      </c>
      <c r="I4517" s="143">
        <f t="shared" si="586"/>
        <v>0</v>
      </c>
      <c r="J4517" s="142"/>
      <c r="K4517" s="228"/>
      <c r="L4517" s="7" t="str">
        <f t="shared" si="587"/>
        <v/>
      </c>
      <c r="M4517" s="7" t="str">
        <f t="shared" si="588"/>
        <v/>
      </c>
      <c r="N4517" s="7" t="str">
        <f t="shared" si="584"/>
        <v/>
      </c>
      <c r="O4517" s="144"/>
      <c r="P4517" s="355">
        <v>0</v>
      </c>
      <c r="Q4517" s="362">
        <f>SUM('NOVO HORIZONTE'!I4517)</f>
        <v>0</v>
      </c>
      <c r="R4517" s="363">
        <f t="shared" si="589"/>
        <v>0</v>
      </c>
      <c r="S4517" s="153">
        <f t="shared" si="591"/>
        <v>0</v>
      </c>
      <c r="T4517" s="364"/>
    </row>
    <row r="4518" ht="33.75" hidden="1" spans="1:20">
      <c r="A4518" s="158">
        <v>97191</v>
      </c>
      <c r="B4518" s="100" t="s">
        <v>252</v>
      </c>
      <c r="C4518" s="104" t="s">
        <v>4765</v>
      </c>
      <c r="D4518" s="94" t="s">
        <v>263</v>
      </c>
      <c r="E4518" s="95">
        <v>110.32</v>
      </c>
      <c r="F4518" s="96">
        <f t="shared" si="585"/>
        <v>135.41</v>
      </c>
      <c r="G4518" s="107">
        <f>ROUND(SUM('NOVO HORIZONTE'!G4518),2)</f>
        <v>0</v>
      </c>
      <c r="H4518" s="107">
        <f t="shared" si="590"/>
        <v>0</v>
      </c>
      <c r="I4518" s="143">
        <f t="shared" si="586"/>
        <v>0</v>
      </c>
      <c r="J4518" s="142"/>
      <c r="K4518" s="228"/>
      <c r="L4518" s="7" t="str">
        <f t="shared" si="587"/>
        <v/>
      </c>
      <c r="M4518" s="7" t="str">
        <f t="shared" si="588"/>
        <v/>
      </c>
      <c r="N4518" s="7" t="str">
        <f t="shared" si="584"/>
        <v/>
      </c>
      <c r="O4518" s="144"/>
      <c r="P4518" s="355">
        <v>0</v>
      </c>
      <c r="Q4518" s="362">
        <f>SUM('NOVO HORIZONTE'!I4518)</f>
        <v>0</v>
      </c>
      <c r="R4518" s="363">
        <f t="shared" si="589"/>
        <v>0</v>
      </c>
      <c r="S4518" s="153">
        <f t="shared" si="591"/>
        <v>0</v>
      </c>
      <c r="T4518" s="364"/>
    </row>
    <row r="4519" ht="33.75" hidden="1" spans="1:20">
      <c r="A4519" s="158">
        <v>97192</v>
      </c>
      <c r="B4519" s="100" t="s">
        <v>252</v>
      </c>
      <c r="C4519" s="104" t="s">
        <v>4766</v>
      </c>
      <c r="D4519" s="94" t="s">
        <v>263</v>
      </c>
      <c r="E4519" s="95">
        <v>121.76</v>
      </c>
      <c r="F4519" s="96">
        <f t="shared" si="585"/>
        <v>149.45</v>
      </c>
      <c r="G4519" s="107">
        <f>ROUND(SUM('NOVO HORIZONTE'!G4519),2)</f>
        <v>0</v>
      </c>
      <c r="H4519" s="107">
        <f t="shared" si="590"/>
        <v>0</v>
      </c>
      <c r="I4519" s="143">
        <f t="shared" si="586"/>
        <v>0</v>
      </c>
      <c r="J4519" s="142"/>
      <c r="K4519" s="228"/>
      <c r="L4519" s="7" t="str">
        <f t="shared" si="587"/>
        <v/>
      </c>
      <c r="M4519" s="7" t="str">
        <f t="shared" si="588"/>
        <v/>
      </c>
      <c r="N4519" s="7" t="str">
        <f t="shared" si="584"/>
        <v/>
      </c>
      <c r="O4519" s="144"/>
      <c r="P4519" s="355">
        <v>0</v>
      </c>
      <c r="Q4519" s="362">
        <f>SUM('NOVO HORIZONTE'!I4519)</f>
        <v>0</v>
      </c>
      <c r="R4519" s="363">
        <f t="shared" si="589"/>
        <v>0</v>
      </c>
      <c r="S4519" s="153">
        <f t="shared" si="591"/>
        <v>0</v>
      </c>
      <c r="T4519" s="364"/>
    </row>
    <row r="4520" ht="33.75" hidden="1" spans="1:20">
      <c r="A4520" s="158">
        <v>101936</v>
      </c>
      <c r="B4520" s="100" t="s">
        <v>252</v>
      </c>
      <c r="C4520" s="104" t="s">
        <v>4767</v>
      </c>
      <c r="D4520" s="94" t="s">
        <v>279</v>
      </c>
      <c r="E4520" s="95">
        <v>8955.86</v>
      </c>
      <c r="F4520" s="96">
        <f t="shared" si="585"/>
        <v>10992.42</v>
      </c>
      <c r="G4520" s="107">
        <f>ROUND(SUM('NOVO HORIZONTE'!G4520),2)</f>
        <v>0</v>
      </c>
      <c r="H4520" s="107">
        <f t="shared" si="590"/>
        <v>0</v>
      </c>
      <c r="I4520" s="143">
        <f t="shared" si="586"/>
        <v>0</v>
      </c>
      <c r="J4520" s="142"/>
      <c r="K4520" s="228"/>
      <c r="L4520" s="7" t="str">
        <f t="shared" si="587"/>
        <v/>
      </c>
      <c r="M4520" s="7" t="str">
        <f t="shared" si="588"/>
        <v/>
      </c>
      <c r="N4520" s="7" t="str">
        <f t="shared" si="584"/>
        <v/>
      </c>
      <c r="O4520" s="144"/>
      <c r="P4520" s="355">
        <v>0</v>
      </c>
      <c r="Q4520" s="362">
        <f>SUM('NOVO HORIZONTE'!I4520)</f>
        <v>0</v>
      </c>
      <c r="R4520" s="363">
        <f t="shared" si="589"/>
        <v>0</v>
      </c>
      <c r="S4520" s="153">
        <f t="shared" si="591"/>
        <v>0</v>
      </c>
      <c r="T4520" s="364"/>
    </row>
    <row r="4521" ht="33.75" hidden="1" spans="1:20">
      <c r="A4521" s="158">
        <v>101937</v>
      </c>
      <c r="B4521" s="100" t="s">
        <v>252</v>
      </c>
      <c r="C4521" s="104" t="s">
        <v>4768</v>
      </c>
      <c r="D4521" s="94" t="s">
        <v>279</v>
      </c>
      <c r="E4521" s="95">
        <v>16399.75</v>
      </c>
      <c r="F4521" s="96">
        <f t="shared" si="585"/>
        <v>20129.05</v>
      </c>
      <c r="G4521" s="107">
        <f>ROUND(SUM('NOVO HORIZONTE'!G4521),2)</f>
        <v>0</v>
      </c>
      <c r="H4521" s="107">
        <f t="shared" si="590"/>
        <v>0</v>
      </c>
      <c r="I4521" s="143">
        <f t="shared" si="586"/>
        <v>0</v>
      </c>
      <c r="J4521" s="142"/>
      <c r="K4521" s="145"/>
      <c r="L4521" s="7" t="str">
        <f t="shared" si="587"/>
        <v/>
      </c>
      <c r="M4521" s="7" t="str">
        <f t="shared" si="588"/>
        <v/>
      </c>
      <c r="N4521" s="7" t="str">
        <f t="shared" si="584"/>
        <v/>
      </c>
      <c r="O4521" s="144"/>
      <c r="P4521" s="355">
        <v>0</v>
      </c>
      <c r="Q4521" s="362">
        <f>SUM('NOVO HORIZONTE'!I4521)</f>
        <v>0</v>
      </c>
      <c r="R4521" s="363">
        <f t="shared" si="589"/>
        <v>0</v>
      </c>
      <c r="S4521" s="153">
        <f t="shared" si="591"/>
        <v>0</v>
      </c>
      <c r="T4521" s="364"/>
    </row>
    <row r="4522" ht="22.5" hidden="1" spans="1:20">
      <c r="A4522" s="158">
        <v>92359</v>
      </c>
      <c r="B4522" s="100" t="s">
        <v>252</v>
      </c>
      <c r="C4522" s="104" t="s">
        <v>4032</v>
      </c>
      <c r="D4522" s="94" t="s">
        <v>263</v>
      </c>
      <c r="E4522" s="95">
        <v>71.25</v>
      </c>
      <c r="F4522" s="96">
        <f t="shared" si="585"/>
        <v>87.45</v>
      </c>
      <c r="G4522" s="107">
        <f>ROUND(SUM('NOVO HORIZONTE'!G4522),2)</f>
        <v>0</v>
      </c>
      <c r="H4522" s="107">
        <f t="shared" si="590"/>
        <v>0</v>
      </c>
      <c r="I4522" s="143">
        <f t="shared" si="586"/>
        <v>0</v>
      </c>
      <c r="J4522" s="142"/>
      <c r="K4522" s="228"/>
      <c r="L4522" s="7" t="str">
        <f t="shared" si="587"/>
        <v/>
      </c>
      <c r="M4522" s="7" t="str">
        <f t="shared" si="588"/>
        <v/>
      </c>
      <c r="N4522" s="7" t="str">
        <f t="shared" si="584"/>
        <v/>
      </c>
      <c r="O4522" s="144"/>
      <c r="P4522" s="355">
        <v>0</v>
      </c>
      <c r="Q4522" s="362">
        <f>SUM('NOVO HORIZONTE'!I4522)</f>
        <v>0</v>
      </c>
      <c r="R4522" s="363">
        <f t="shared" si="589"/>
        <v>0</v>
      </c>
      <c r="S4522" s="153">
        <f t="shared" si="591"/>
        <v>0</v>
      </c>
      <c r="T4522" s="364"/>
    </row>
    <row r="4523" ht="22.5" hidden="1" spans="1:20">
      <c r="A4523" s="158">
        <v>92360</v>
      </c>
      <c r="B4523" s="100" t="s">
        <v>252</v>
      </c>
      <c r="C4523" s="104" t="s">
        <v>4033</v>
      </c>
      <c r="D4523" s="94" t="s">
        <v>263</v>
      </c>
      <c r="E4523" s="95">
        <v>95.2</v>
      </c>
      <c r="F4523" s="96">
        <f t="shared" si="585"/>
        <v>116.85</v>
      </c>
      <c r="G4523" s="107">
        <f>ROUND(SUM('NOVO HORIZONTE'!G4523),2)</f>
        <v>0</v>
      </c>
      <c r="H4523" s="107">
        <f t="shared" si="590"/>
        <v>0</v>
      </c>
      <c r="I4523" s="143">
        <f t="shared" si="586"/>
        <v>0</v>
      </c>
      <c r="J4523" s="142"/>
      <c r="K4523" s="145"/>
      <c r="L4523" s="7" t="str">
        <f t="shared" si="587"/>
        <v/>
      </c>
      <c r="M4523" s="7" t="str">
        <f t="shared" si="588"/>
        <v/>
      </c>
      <c r="N4523" s="7" t="str">
        <f t="shared" ref="N4523:N4586" si="592">M4523</f>
        <v/>
      </c>
      <c r="O4523" s="144"/>
      <c r="P4523" s="355">
        <v>0</v>
      </c>
      <c r="Q4523" s="362">
        <f>SUM('NOVO HORIZONTE'!I4523)</f>
        <v>0</v>
      </c>
      <c r="R4523" s="363">
        <f t="shared" si="589"/>
        <v>0</v>
      </c>
      <c r="S4523" s="153">
        <f t="shared" si="591"/>
        <v>0</v>
      </c>
      <c r="T4523" s="364"/>
    </row>
    <row r="4524" ht="22.5" hidden="1" spans="1:20">
      <c r="A4524" s="158">
        <v>92645</v>
      </c>
      <c r="B4524" s="100" t="s">
        <v>252</v>
      </c>
      <c r="C4524" s="104" t="s">
        <v>4034</v>
      </c>
      <c r="D4524" s="94" t="s">
        <v>263</v>
      </c>
      <c r="E4524" s="95">
        <v>75.83</v>
      </c>
      <c r="F4524" s="96">
        <f t="shared" si="585"/>
        <v>93.07</v>
      </c>
      <c r="G4524" s="107">
        <f>ROUND(SUM('NOVO HORIZONTE'!G4524),2)</f>
        <v>0</v>
      </c>
      <c r="H4524" s="107">
        <f t="shared" si="590"/>
        <v>0</v>
      </c>
      <c r="I4524" s="143">
        <f t="shared" si="586"/>
        <v>0</v>
      </c>
      <c r="J4524" s="142"/>
      <c r="K4524" s="145"/>
      <c r="L4524" s="7" t="str">
        <f t="shared" si="587"/>
        <v/>
      </c>
      <c r="M4524" s="7" t="str">
        <f t="shared" si="588"/>
        <v/>
      </c>
      <c r="N4524" s="7" t="str">
        <f t="shared" si="592"/>
        <v/>
      </c>
      <c r="O4524" s="144"/>
      <c r="P4524" s="355">
        <v>0</v>
      </c>
      <c r="Q4524" s="362">
        <f>SUM('NOVO HORIZONTE'!I4524)</f>
        <v>0</v>
      </c>
      <c r="R4524" s="363">
        <f t="shared" si="589"/>
        <v>0</v>
      </c>
      <c r="S4524" s="153">
        <f t="shared" si="591"/>
        <v>0</v>
      </c>
      <c r="T4524" s="364"/>
    </row>
    <row r="4525" ht="22.5" hidden="1" spans="1:20">
      <c r="A4525" s="158">
        <v>92646</v>
      </c>
      <c r="B4525" s="100" t="s">
        <v>252</v>
      </c>
      <c r="C4525" s="104" t="s">
        <v>4035</v>
      </c>
      <c r="D4525" s="94" t="s">
        <v>263</v>
      </c>
      <c r="E4525" s="95">
        <v>99.78</v>
      </c>
      <c r="F4525" s="96">
        <f t="shared" si="585"/>
        <v>122.47</v>
      </c>
      <c r="G4525" s="107">
        <f>ROUND(SUM('NOVO HORIZONTE'!G4525),2)</f>
        <v>0</v>
      </c>
      <c r="H4525" s="107">
        <f t="shared" si="590"/>
        <v>0</v>
      </c>
      <c r="I4525" s="143">
        <f t="shared" si="586"/>
        <v>0</v>
      </c>
      <c r="J4525" s="142"/>
      <c r="K4525" s="145"/>
      <c r="L4525" s="7" t="str">
        <f t="shared" si="587"/>
        <v/>
      </c>
      <c r="M4525" s="7" t="str">
        <f t="shared" si="588"/>
        <v/>
      </c>
      <c r="N4525" s="7" t="str">
        <f t="shared" si="592"/>
        <v/>
      </c>
      <c r="O4525" s="144"/>
      <c r="P4525" s="355">
        <v>0</v>
      </c>
      <c r="Q4525" s="362">
        <f>SUM('NOVO HORIZONTE'!I4525)</f>
        <v>0</v>
      </c>
      <c r="R4525" s="363">
        <f t="shared" si="589"/>
        <v>0</v>
      </c>
      <c r="S4525" s="153">
        <f t="shared" si="591"/>
        <v>0</v>
      </c>
      <c r="T4525" s="364"/>
    </row>
    <row r="4526" ht="22.5" hidden="1" spans="1:20">
      <c r="A4526" s="158">
        <v>92691</v>
      </c>
      <c r="B4526" s="100" t="s">
        <v>252</v>
      </c>
      <c r="C4526" s="104" t="s">
        <v>4036</v>
      </c>
      <c r="D4526" s="94" t="s">
        <v>263</v>
      </c>
      <c r="E4526" s="95">
        <v>101.67</v>
      </c>
      <c r="F4526" s="96">
        <f t="shared" ref="F4526:F4589" si="593">IF(E4526=0,0,IF(P4526=0,ROUND(E4526*(1+E$13),2),ROUND(E4526*(1+E$12),2)))</f>
        <v>124.79</v>
      </c>
      <c r="G4526" s="107">
        <f>ROUND(SUM('NOVO HORIZONTE'!G4526),2)</f>
        <v>0</v>
      </c>
      <c r="H4526" s="107">
        <f t="shared" si="590"/>
        <v>0</v>
      </c>
      <c r="I4526" s="143">
        <f t="shared" ref="I4526:I4589" si="594">IF(ISBLANK(G4526),0,ROUND(G4526*H4526,2))</f>
        <v>0</v>
      </c>
      <c r="J4526" s="142"/>
      <c r="K4526" s="145"/>
      <c r="L4526" s="7" t="str">
        <f t="shared" ref="L4526:L4589" si="595">IF(K4526="X","x",IF(K4526="xx","x",IF(I4526&gt;0,"x","")))</f>
        <v/>
      </c>
      <c r="M4526" s="7" t="str">
        <f t="shared" ref="M4526:M4589" si="596">IF(K4526="X","x",IF(K4526="xx","x",IF(I4526&gt;0,"x","")))</f>
        <v/>
      </c>
      <c r="N4526" s="7" t="str">
        <f t="shared" si="592"/>
        <v/>
      </c>
      <c r="O4526" s="144"/>
      <c r="P4526" s="355">
        <v>0</v>
      </c>
      <c r="Q4526" s="362">
        <f>SUM('NOVO HORIZONTE'!I4526)</f>
        <v>0</v>
      </c>
      <c r="R4526" s="363">
        <f t="shared" ref="R4526:R4589" si="597">I4526-Q4526</f>
        <v>0</v>
      </c>
      <c r="S4526" s="153">
        <f t="shared" si="591"/>
        <v>0</v>
      </c>
      <c r="T4526" s="364"/>
    </row>
    <row r="4527" ht="22.5" hidden="1" spans="1:20">
      <c r="A4527" s="158">
        <v>101918</v>
      </c>
      <c r="B4527" s="100" t="s">
        <v>252</v>
      </c>
      <c r="C4527" s="104" t="s">
        <v>4037</v>
      </c>
      <c r="D4527" s="94" t="s">
        <v>263</v>
      </c>
      <c r="E4527" s="95">
        <v>230.42</v>
      </c>
      <c r="F4527" s="96">
        <f t="shared" si="593"/>
        <v>282.82</v>
      </c>
      <c r="G4527" s="107">
        <f>ROUND(SUM('NOVO HORIZONTE'!G4527),2)</f>
        <v>0</v>
      </c>
      <c r="H4527" s="107">
        <f t="shared" ref="H4527:H4590" si="598">IF(G4527=0,0,F4527)</f>
        <v>0</v>
      </c>
      <c r="I4527" s="143">
        <f t="shared" si="594"/>
        <v>0</v>
      </c>
      <c r="J4527" s="142"/>
      <c r="K4527" s="145"/>
      <c r="L4527" s="7" t="str">
        <f t="shared" si="595"/>
        <v/>
      </c>
      <c r="M4527" s="7" t="str">
        <f t="shared" si="596"/>
        <v/>
      </c>
      <c r="N4527" s="7" t="str">
        <f t="shared" si="592"/>
        <v/>
      </c>
      <c r="O4527" s="144"/>
      <c r="P4527" s="355">
        <v>0</v>
      </c>
      <c r="Q4527" s="362">
        <f>SUM('NOVO HORIZONTE'!I4527)</f>
        <v>0</v>
      </c>
      <c r="R4527" s="363">
        <f t="shared" si="597"/>
        <v>0</v>
      </c>
      <c r="S4527" s="153">
        <f t="shared" si="591"/>
        <v>0</v>
      </c>
      <c r="T4527" s="364"/>
    </row>
    <row r="4528" ht="22.5" hidden="1" spans="1:20">
      <c r="A4528" s="158">
        <v>101919</v>
      </c>
      <c r="B4528" s="100" t="s">
        <v>252</v>
      </c>
      <c r="C4528" s="104" t="s">
        <v>4769</v>
      </c>
      <c r="D4528" s="94" t="s">
        <v>279</v>
      </c>
      <c r="E4528" s="95">
        <v>433.9</v>
      </c>
      <c r="F4528" s="96">
        <f t="shared" si="593"/>
        <v>532.57</v>
      </c>
      <c r="G4528" s="107">
        <f>ROUND(SUM('NOVO HORIZONTE'!G4528),2)</f>
        <v>0</v>
      </c>
      <c r="H4528" s="107">
        <f t="shared" si="598"/>
        <v>0</v>
      </c>
      <c r="I4528" s="143">
        <f t="shared" si="594"/>
        <v>0</v>
      </c>
      <c r="J4528" s="142"/>
      <c r="K4528" s="145"/>
      <c r="L4528" s="7" t="str">
        <f t="shared" si="595"/>
        <v/>
      </c>
      <c r="M4528" s="7" t="str">
        <f t="shared" si="596"/>
        <v/>
      </c>
      <c r="N4528" s="7" t="str">
        <f t="shared" si="592"/>
        <v/>
      </c>
      <c r="O4528" s="144"/>
      <c r="P4528" s="355">
        <v>0</v>
      </c>
      <c r="Q4528" s="362">
        <f>SUM('NOVO HORIZONTE'!I4528)</f>
        <v>0</v>
      </c>
      <c r="R4528" s="363">
        <f t="shared" si="597"/>
        <v>0</v>
      </c>
      <c r="S4528" s="153">
        <f t="shared" si="591"/>
        <v>0</v>
      </c>
      <c r="T4528" s="364"/>
    </row>
    <row r="4529" ht="22.5" hidden="1" spans="1:20">
      <c r="A4529" s="158">
        <v>101920</v>
      </c>
      <c r="B4529" s="100" t="s">
        <v>252</v>
      </c>
      <c r="C4529" s="104" t="s">
        <v>4770</v>
      </c>
      <c r="D4529" s="94" t="s">
        <v>279</v>
      </c>
      <c r="E4529" s="95">
        <v>209.48</v>
      </c>
      <c r="F4529" s="96">
        <f t="shared" si="593"/>
        <v>257.12</v>
      </c>
      <c r="G4529" s="107">
        <f>ROUND(SUM('NOVO HORIZONTE'!G4529),2)</f>
        <v>0</v>
      </c>
      <c r="H4529" s="107">
        <f t="shared" si="598"/>
        <v>0</v>
      </c>
      <c r="I4529" s="143">
        <f t="shared" si="594"/>
        <v>0</v>
      </c>
      <c r="J4529" s="142"/>
      <c r="K4529" s="145"/>
      <c r="L4529" s="7" t="str">
        <f t="shared" si="595"/>
        <v/>
      </c>
      <c r="M4529" s="7" t="str">
        <f t="shared" si="596"/>
        <v/>
      </c>
      <c r="N4529" s="7" t="str">
        <f t="shared" si="592"/>
        <v/>
      </c>
      <c r="O4529" s="144"/>
      <c r="P4529" s="355">
        <v>0</v>
      </c>
      <c r="Q4529" s="362">
        <f>SUM('NOVO HORIZONTE'!I4529)</f>
        <v>0</v>
      </c>
      <c r="R4529" s="363">
        <f t="shared" si="597"/>
        <v>0</v>
      </c>
      <c r="S4529" s="153">
        <f t="shared" si="591"/>
        <v>0</v>
      </c>
      <c r="T4529" s="364"/>
    </row>
    <row r="4530" ht="22.5" hidden="1" spans="1:20">
      <c r="A4530" s="158">
        <v>101921</v>
      </c>
      <c r="B4530" s="100" t="s">
        <v>252</v>
      </c>
      <c r="C4530" s="104" t="s">
        <v>4771</v>
      </c>
      <c r="D4530" s="94" t="s">
        <v>279</v>
      </c>
      <c r="E4530" s="95">
        <v>238.38</v>
      </c>
      <c r="F4530" s="96">
        <f t="shared" si="593"/>
        <v>292.59</v>
      </c>
      <c r="G4530" s="107">
        <f>ROUND(SUM('NOVO HORIZONTE'!G4530),2)</f>
        <v>0</v>
      </c>
      <c r="H4530" s="107">
        <f t="shared" si="598"/>
        <v>0</v>
      </c>
      <c r="I4530" s="143">
        <f t="shared" si="594"/>
        <v>0</v>
      </c>
      <c r="J4530" s="142"/>
      <c r="K4530" s="145"/>
      <c r="L4530" s="7" t="str">
        <f t="shared" si="595"/>
        <v/>
      </c>
      <c r="M4530" s="7" t="str">
        <f t="shared" si="596"/>
        <v/>
      </c>
      <c r="N4530" s="7" t="str">
        <f t="shared" si="592"/>
        <v/>
      </c>
      <c r="O4530" s="144"/>
      <c r="P4530" s="355">
        <v>0</v>
      </c>
      <c r="Q4530" s="362">
        <f>SUM('NOVO HORIZONTE'!I4530)</f>
        <v>0</v>
      </c>
      <c r="R4530" s="363">
        <f t="shared" si="597"/>
        <v>0</v>
      </c>
      <c r="S4530" s="153">
        <f t="shared" si="591"/>
        <v>0</v>
      </c>
      <c r="T4530" s="364"/>
    </row>
    <row r="4531" ht="22.5" hidden="1" spans="1:20">
      <c r="A4531" s="158">
        <v>101922</v>
      </c>
      <c r="B4531" s="100" t="s">
        <v>252</v>
      </c>
      <c r="C4531" s="104" t="s">
        <v>4772</v>
      </c>
      <c r="D4531" s="94" t="s">
        <v>279</v>
      </c>
      <c r="E4531" s="95">
        <v>238.38</v>
      </c>
      <c r="F4531" s="96">
        <f t="shared" si="593"/>
        <v>292.59</v>
      </c>
      <c r="G4531" s="107">
        <f>ROUND(SUM('NOVO HORIZONTE'!G4531),2)</f>
        <v>0</v>
      </c>
      <c r="H4531" s="107">
        <f t="shared" si="598"/>
        <v>0</v>
      </c>
      <c r="I4531" s="143">
        <f t="shared" si="594"/>
        <v>0</v>
      </c>
      <c r="J4531" s="142"/>
      <c r="K4531" s="145"/>
      <c r="L4531" s="7" t="str">
        <f t="shared" si="595"/>
        <v/>
      </c>
      <c r="M4531" s="7" t="str">
        <f t="shared" si="596"/>
        <v/>
      </c>
      <c r="N4531" s="7" t="str">
        <f t="shared" si="592"/>
        <v/>
      </c>
      <c r="O4531" s="144"/>
      <c r="P4531" s="355">
        <v>0</v>
      </c>
      <c r="Q4531" s="362">
        <f>SUM('NOVO HORIZONTE'!I4531)</f>
        <v>0</v>
      </c>
      <c r="R4531" s="363">
        <f t="shared" si="597"/>
        <v>0</v>
      </c>
      <c r="S4531" s="153">
        <f t="shared" si="591"/>
        <v>0</v>
      </c>
      <c r="T4531" s="364"/>
    </row>
    <row r="4532" ht="22.5" hidden="1" spans="1:20">
      <c r="A4532" s="158">
        <v>101923</v>
      </c>
      <c r="B4532" s="100" t="s">
        <v>252</v>
      </c>
      <c r="C4532" s="104" t="s">
        <v>4773</v>
      </c>
      <c r="D4532" s="94" t="s">
        <v>279</v>
      </c>
      <c r="E4532" s="95">
        <v>238.38</v>
      </c>
      <c r="F4532" s="96">
        <f t="shared" si="593"/>
        <v>292.59</v>
      </c>
      <c r="G4532" s="107">
        <f>ROUND(SUM('NOVO HORIZONTE'!G4532),2)</f>
        <v>0</v>
      </c>
      <c r="H4532" s="107">
        <f t="shared" si="598"/>
        <v>0</v>
      </c>
      <c r="I4532" s="143">
        <f t="shared" si="594"/>
        <v>0</v>
      </c>
      <c r="J4532" s="142"/>
      <c r="K4532" s="145"/>
      <c r="L4532" s="7" t="str">
        <f t="shared" si="595"/>
        <v/>
      </c>
      <c r="M4532" s="7" t="str">
        <f t="shared" si="596"/>
        <v/>
      </c>
      <c r="N4532" s="7" t="str">
        <f t="shared" si="592"/>
        <v/>
      </c>
      <c r="O4532" s="144"/>
      <c r="P4532" s="355">
        <v>0</v>
      </c>
      <c r="Q4532" s="362">
        <f>SUM('NOVO HORIZONTE'!I4532)</f>
        <v>0</v>
      </c>
      <c r="R4532" s="363">
        <f t="shared" si="597"/>
        <v>0</v>
      </c>
      <c r="S4532" s="153">
        <f t="shared" si="591"/>
        <v>0</v>
      </c>
      <c r="T4532" s="364"/>
    </row>
    <row r="4533" ht="22.5" hidden="1" spans="1:20">
      <c r="A4533" s="158">
        <v>101924</v>
      </c>
      <c r="B4533" s="100" t="s">
        <v>252</v>
      </c>
      <c r="C4533" s="104" t="s">
        <v>4774</v>
      </c>
      <c r="D4533" s="94" t="s">
        <v>279</v>
      </c>
      <c r="E4533" s="95">
        <v>197.39</v>
      </c>
      <c r="F4533" s="96">
        <f t="shared" si="593"/>
        <v>242.28</v>
      </c>
      <c r="G4533" s="107">
        <f>ROUND(SUM('NOVO HORIZONTE'!G4533),2)</f>
        <v>0</v>
      </c>
      <c r="H4533" s="107">
        <f t="shared" si="598"/>
        <v>0</v>
      </c>
      <c r="I4533" s="143">
        <f t="shared" si="594"/>
        <v>0</v>
      </c>
      <c r="J4533" s="142"/>
      <c r="K4533" s="145"/>
      <c r="L4533" s="7" t="str">
        <f t="shared" si="595"/>
        <v/>
      </c>
      <c r="M4533" s="7" t="str">
        <f t="shared" si="596"/>
        <v/>
      </c>
      <c r="N4533" s="7" t="str">
        <f t="shared" si="592"/>
        <v/>
      </c>
      <c r="O4533" s="144"/>
      <c r="P4533" s="355">
        <v>0</v>
      </c>
      <c r="Q4533" s="362">
        <f>SUM('NOVO HORIZONTE'!I4533)</f>
        <v>0</v>
      </c>
      <c r="R4533" s="363">
        <f t="shared" si="597"/>
        <v>0</v>
      </c>
      <c r="S4533" s="153">
        <f t="shared" si="591"/>
        <v>0</v>
      </c>
      <c r="T4533" s="364"/>
    </row>
    <row r="4534" ht="22.5" hidden="1" spans="1:20">
      <c r="A4534" s="158">
        <v>101925</v>
      </c>
      <c r="B4534" s="100" t="s">
        <v>252</v>
      </c>
      <c r="C4534" s="104" t="s">
        <v>4775</v>
      </c>
      <c r="D4534" s="94" t="s">
        <v>279</v>
      </c>
      <c r="E4534" s="95">
        <v>329.27</v>
      </c>
      <c r="F4534" s="96">
        <f t="shared" si="593"/>
        <v>404.15</v>
      </c>
      <c r="G4534" s="107">
        <f>ROUND(SUM('NOVO HORIZONTE'!G4534),2)</f>
        <v>0</v>
      </c>
      <c r="H4534" s="107">
        <f t="shared" si="598"/>
        <v>0</v>
      </c>
      <c r="I4534" s="143">
        <f t="shared" si="594"/>
        <v>0</v>
      </c>
      <c r="J4534" s="142"/>
      <c r="K4534" s="145"/>
      <c r="L4534" s="7" t="str">
        <f t="shared" si="595"/>
        <v/>
      </c>
      <c r="M4534" s="7" t="str">
        <f t="shared" si="596"/>
        <v/>
      </c>
      <c r="N4534" s="7" t="str">
        <f t="shared" si="592"/>
        <v/>
      </c>
      <c r="O4534" s="144"/>
      <c r="P4534" s="355">
        <v>0</v>
      </c>
      <c r="Q4534" s="362">
        <f>SUM('NOVO HORIZONTE'!I4534)</f>
        <v>0</v>
      </c>
      <c r="R4534" s="363">
        <f t="shared" si="597"/>
        <v>0</v>
      </c>
      <c r="S4534" s="153">
        <f t="shared" si="591"/>
        <v>0</v>
      </c>
      <c r="T4534" s="364"/>
    </row>
    <row r="4535" ht="22.5" hidden="1" spans="1:20">
      <c r="A4535" s="158">
        <v>101926</v>
      </c>
      <c r="B4535" s="100" t="s">
        <v>252</v>
      </c>
      <c r="C4535" s="104" t="s">
        <v>4776</v>
      </c>
      <c r="D4535" s="94" t="s">
        <v>279</v>
      </c>
      <c r="E4535" s="95">
        <v>424.83</v>
      </c>
      <c r="F4535" s="96">
        <f t="shared" si="593"/>
        <v>521.44</v>
      </c>
      <c r="G4535" s="107">
        <f>ROUND(SUM('NOVO HORIZONTE'!G4535),2)</f>
        <v>0</v>
      </c>
      <c r="H4535" s="107">
        <f t="shared" si="598"/>
        <v>0</v>
      </c>
      <c r="I4535" s="143">
        <f t="shared" si="594"/>
        <v>0</v>
      </c>
      <c r="J4535" s="142"/>
      <c r="K4535" s="145"/>
      <c r="L4535" s="7" t="str">
        <f t="shared" si="595"/>
        <v/>
      </c>
      <c r="M4535" s="7" t="str">
        <f t="shared" si="596"/>
        <v/>
      </c>
      <c r="N4535" s="7" t="str">
        <f t="shared" si="592"/>
        <v/>
      </c>
      <c r="O4535" s="144"/>
      <c r="P4535" s="355">
        <v>0</v>
      </c>
      <c r="Q4535" s="362">
        <f>SUM('NOVO HORIZONTE'!I4535)</f>
        <v>0</v>
      </c>
      <c r="R4535" s="363">
        <f t="shared" si="597"/>
        <v>0</v>
      </c>
      <c r="S4535" s="153">
        <f t="shared" si="591"/>
        <v>0</v>
      </c>
      <c r="T4535" s="364"/>
    </row>
    <row r="4536" ht="22.5" hidden="1" spans="1:20">
      <c r="A4536" s="158">
        <v>101927</v>
      </c>
      <c r="B4536" s="100" t="s">
        <v>252</v>
      </c>
      <c r="C4536" s="104" t="s">
        <v>4777</v>
      </c>
      <c r="D4536" s="94" t="s">
        <v>263</v>
      </c>
      <c r="E4536" s="95">
        <v>212.93</v>
      </c>
      <c r="F4536" s="96">
        <f t="shared" si="593"/>
        <v>261.35</v>
      </c>
      <c r="G4536" s="107">
        <f>ROUND(SUM('NOVO HORIZONTE'!G4536),2)</f>
        <v>0</v>
      </c>
      <c r="H4536" s="107">
        <f t="shared" si="598"/>
        <v>0</v>
      </c>
      <c r="I4536" s="143">
        <f t="shared" si="594"/>
        <v>0</v>
      </c>
      <c r="J4536" s="142"/>
      <c r="K4536" s="145"/>
      <c r="L4536" s="7" t="str">
        <f t="shared" si="595"/>
        <v/>
      </c>
      <c r="M4536" s="7" t="str">
        <f t="shared" si="596"/>
        <v/>
      </c>
      <c r="N4536" s="7" t="str">
        <f t="shared" si="592"/>
        <v/>
      </c>
      <c r="O4536" s="144"/>
      <c r="P4536" s="355">
        <v>0</v>
      </c>
      <c r="Q4536" s="362">
        <f>SUM('NOVO HORIZONTE'!I4536)</f>
        <v>0</v>
      </c>
      <c r="R4536" s="363">
        <f t="shared" si="597"/>
        <v>0</v>
      </c>
      <c r="S4536" s="153">
        <f t="shared" si="591"/>
        <v>0</v>
      </c>
      <c r="T4536" s="364"/>
    </row>
    <row r="4537" ht="22.5" hidden="1" spans="1:20">
      <c r="A4537" s="158">
        <v>101928</v>
      </c>
      <c r="B4537" s="100" t="s">
        <v>252</v>
      </c>
      <c r="C4537" s="104" t="s">
        <v>4778</v>
      </c>
      <c r="D4537" s="94" t="s">
        <v>279</v>
      </c>
      <c r="E4537" s="95">
        <v>440.59</v>
      </c>
      <c r="F4537" s="96">
        <f t="shared" si="593"/>
        <v>540.78</v>
      </c>
      <c r="G4537" s="107">
        <f>ROUND(SUM('NOVO HORIZONTE'!G4537),2)</f>
        <v>0</v>
      </c>
      <c r="H4537" s="107">
        <f t="shared" si="598"/>
        <v>0</v>
      </c>
      <c r="I4537" s="143">
        <f t="shared" si="594"/>
        <v>0</v>
      </c>
      <c r="J4537" s="142"/>
      <c r="K4537" s="145"/>
      <c r="L4537" s="7" t="str">
        <f t="shared" si="595"/>
        <v/>
      </c>
      <c r="M4537" s="7" t="str">
        <f t="shared" si="596"/>
        <v/>
      </c>
      <c r="N4537" s="7" t="str">
        <f t="shared" si="592"/>
        <v/>
      </c>
      <c r="O4537" s="144"/>
      <c r="P4537" s="355">
        <v>0</v>
      </c>
      <c r="Q4537" s="362">
        <f>SUM('NOVO HORIZONTE'!I4537)</f>
        <v>0</v>
      </c>
      <c r="R4537" s="363">
        <f t="shared" si="597"/>
        <v>0</v>
      </c>
      <c r="S4537" s="153">
        <f t="shared" si="591"/>
        <v>0</v>
      </c>
      <c r="T4537" s="364"/>
    </row>
    <row r="4538" ht="22.5" hidden="1" spans="1:20">
      <c r="A4538" s="158">
        <v>101929</v>
      </c>
      <c r="B4538" s="100" t="s">
        <v>252</v>
      </c>
      <c r="C4538" s="104" t="s">
        <v>4779</v>
      </c>
      <c r="D4538" s="94" t="s">
        <v>279</v>
      </c>
      <c r="E4538" s="95">
        <v>216.17</v>
      </c>
      <c r="F4538" s="96">
        <f t="shared" si="593"/>
        <v>265.33</v>
      </c>
      <c r="G4538" s="107">
        <f>ROUND(SUM('NOVO HORIZONTE'!G4538),2)</f>
        <v>0</v>
      </c>
      <c r="H4538" s="107">
        <f t="shared" si="598"/>
        <v>0</v>
      </c>
      <c r="I4538" s="143">
        <f t="shared" si="594"/>
        <v>0</v>
      </c>
      <c r="J4538" s="142"/>
      <c r="K4538" s="145"/>
      <c r="L4538" s="7" t="str">
        <f t="shared" si="595"/>
        <v/>
      </c>
      <c r="M4538" s="7" t="str">
        <f t="shared" si="596"/>
        <v/>
      </c>
      <c r="N4538" s="7" t="str">
        <f t="shared" si="592"/>
        <v/>
      </c>
      <c r="O4538" s="144"/>
      <c r="P4538" s="355">
        <v>0</v>
      </c>
      <c r="Q4538" s="362">
        <f>SUM('NOVO HORIZONTE'!I4538)</f>
        <v>0</v>
      </c>
      <c r="R4538" s="363">
        <f t="shared" si="597"/>
        <v>0</v>
      </c>
      <c r="S4538" s="153">
        <f t="shared" si="591"/>
        <v>0</v>
      </c>
      <c r="T4538" s="364"/>
    </row>
    <row r="4539" ht="22.5" hidden="1" spans="1:20">
      <c r="A4539" s="158">
        <v>101930</v>
      </c>
      <c r="B4539" s="100" t="s">
        <v>252</v>
      </c>
      <c r="C4539" s="104" t="s">
        <v>4780</v>
      </c>
      <c r="D4539" s="94" t="s">
        <v>279</v>
      </c>
      <c r="E4539" s="95">
        <v>245.07</v>
      </c>
      <c r="F4539" s="96">
        <f t="shared" si="593"/>
        <v>300.8</v>
      </c>
      <c r="G4539" s="107">
        <f>ROUND(SUM('NOVO HORIZONTE'!G4539),2)</f>
        <v>0</v>
      </c>
      <c r="H4539" s="107">
        <f t="shared" si="598"/>
        <v>0</v>
      </c>
      <c r="I4539" s="143">
        <f t="shared" si="594"/>
        <v>0</v>
      </c>
      <c r="J4539" s="142"/>
      <c r="K4539" s="145"/>
      <c r="L4539" s="7" t="str">
        <f t="shared" si="595"/>
        <v/>
      </c>
      <c r="M4539" s="7" t="str">
        <f t="shared" si="596"/>
        <v/>
      </c>
      <c r="N4539" s="7" t="str">
        <f t="shared" si="592"/>
        <v/>
      </c>
      <c r="O4539" s="144"/>
      <c r="P4539" s="355">
        <v>0</v>
      </c>
      <c r="Q4539" s="362">
        <f>SUM('NOVO HORIZONTE'!I4539)</f>
        <v>0</v>
      </c>
      <c r="R4539" s="363">
        <f t="shared" si="597"/>
        <v>0</v>
      </c>
      <c r="S4539" s="153">
        <f t="shared" si="591"/>
        <v>0</v>
      </c>
      <c r="T4539" s="364"/>
    </row>
    <row r="4540" ht="22.5" hidden="1" spans="1:20">
      <c r="A4540" s="158">
        <v>101931</v>
      </c>
      <c r="B4540" s="100" t="s">
        <v>252</v>
      </c>
      <c r="C4540" s="104" t="s">
        <v>4781</v>
      </c>
      <c r="D4540" s="94" t="s">
        <v>279</v>
      </c>
      <c r="E4540" s="95">
        <v>245.07</v>
      </c>
      <c r="F4540" s="96">
        <f t="shared" si="593"/>
        <v>300.8</v>
      </c>
      <c r="G4540" s="107">
        <f>ROUND(SUM('NOVO HORIZONTE'!G4540),2)</f>
        <v>0</v>
      </c>
      <c r="H4540" s="107">
        <f t="shared" si="598"/>
        <v>0</v>
      </c>
      <c r="I4540" s="143">
        <f t="shared" si="594"/>
        <v>0</v>
      </c>
      <c r="J4540" s="142"/>
      <c r="K4540" s="145"/>
      <c r="L4540" s="7" t="str">
        <f t="shared" si="595"/>
        <v/>
      </c>
      <c r="M4540" s="7" t="str">
        <f t="shared" si="596"/>
        <v/>
      </c>
      <c r="N4540" s="7" t="str">
        <f t="shared" si="592"/>
        <v/>
      </c>
      <c r="O4540" s="144"/>
      <c r="P4540" s="355">
        <v>0</v>
      </c>
      <c r="Q4540" s="362">
        <f>SUM('NOVO HORIZONTE'!I4540)</f>
        <v>0</v>
      </c>
      <c r="R4540" s="363">
        <f t="shared" si="597"/>
        <v>0</v>
      </c>
      <c r="S4540" s="153">
        <f t="shared" si="591"/>
        <v>0</v>
      </c>
      <c r="T4540" s="364"/>
    </row>
    <row r="4541" ht="22.5" hidden="1" spans="1:20">
      <c r="A4541" s="158">
        <v>101932</v>
      </c>
      <c r="B4541" s="100" t="s">
        <v>252</v>
      </c>
      <c r="C4541" s="104" t="s">
        <v>4782</v>
      </c>
      <c r="D4541" s="94" t="s">
        <v>279</v>
      </c>
      <c r="E4541" s="95">
        <v>245.07</v>
      </c>
      <c r="F4541" s="96">
        <f t="shared" si="593"/>
        <v>300.8</v>
      </c>
      <c r="G4541" s="107">
        <f>ROUND(SUM('NOVO HORIZONTE'!G4541),2)</f>
        <v>0</v>
      </c>
      <c r="H4541" s="107">
        <f t="shared" si="598"/>
        <v>0</v>
      </c>
      <c r="I4541" s="143">
        <f t="shared" si="594"/>
        <v>0</v>
      </c>
      <c r="J4541" s="142"/>
      <c r="K4541" s="145"/>
      <c r="L4541" s="7" t="str">
        <f t="shared" si="595"/>
        <v/>
      </c>
      <c r="M4541" s="7" t="str">
        <f t="shared" si="596"/>
        <v/>
      </c>
      <c r="N4541" s="7" t="str">
        <f t="shared" si="592"/>
        <v/>
      </c>
      <c r="O4541" s="144"/>
      <c r="P4541" s="355">
        <v>0</v>
      </c>
      <c r="Q4541" s="362">
        <f>SUM('NOVO HORIZONTE'!I4541)</f>
        <v>0</v>
      </c>
      <c r="R4541" s="363">
        <f t="shared" si="597"/>
        <v>0</v>
      </c>
      <c r="S4541" s="153">
        <f t="shared" si="591"/>
        <v>0</v>
      </c>
      <c r="T4541" s="364"/>
    </row>
    <row r="4542" ht="22.5" hidden="1" spans="1:20">
      <c r="A4542" s="158">
        <v>101933</v>
      </c>
      <c r="B4542" s="100" t="s">
        <v>252</v>
      </c>
      <c r="C4542" s="104" t="s">
        <v>4783</v>
      </c>
      <c r="D4542" s="94" t="s">
        <v>279</v>
      </c>
      <c r="E4542" s="95">
        <v>204.08</v>
      </c>
      <c r="F4542" s="96">
        <f t="shared" si="593"/>
        <v>250.49</v>
      </c>
      <c r="G4542" s="107">
        <f>ROUND(SUM('NOVO HORIZONTE'!G4542),2)</f>
        <v>0</v>
      </c>
      <c r="H4542" s="107">
        <f t="shared" si="598"/>
        <v>0</v>
      </c>
      <c r="I4542" s="143">
        <f t="shared" si="594"/>
        <v>0</v>
      </c>
      <c r="J4542" s="142"/>
      <c r="K4542" s="145"/>
      <c r="L4542" s="7" t="str">
        <f t="shared" si="595"/>
        <v/>
      </c>
      <c r="M4542" s="7" t="str">
        <f t="shared" si="596"/>
        <v/>
      </c>
      <c r="N4542" s="7" t="str">
        <f t="shared" si="592"/>
        <v/>
      </c>
      <c r="O4542" s="144"/>
      <c r="P4542" s="355">
        <v>0</v>
      </c>
      <c r="Q4542" s="362">
        <f>SUM('NOVO HORIZONTE'!I4542)</f>
        <v>0</v>
      </c>
      <c r="R4542" s="363">
        <f t="shared" si="597"/>
        <v>0</v>
      </c>
      <c r="S4542" s="153">
        <f t="shared" si="591"/>
        <v>0</v>
      </c>
      <c r="T4542" s="364"/>
    </row>
    <row r="4543" ht="22.5" hidden="1" spans="1:20">
      <c r="A4543" s="158">
        <v>101934</v>
      </c>
      <c r="B4543" s="100" t="s">
        <v>252</v>
      </c>
      <c r="C4543" s="104" t="s">
        <v>4784</v>
      </c>
      <c r="D4543" s="94" t="s">
        <v>279</v>
      </c>
      <c r="E4543" s="95">
        <v>339.31</v>
      </c>
      <c r="F4543" s="96">
        <f t="shared" si="593"/>
        <v>416.47</v>
      </c>
      <c r="G4543" s="107">
        <f>ROUND(SUM('NOVO HORIZONTE'!G4543),2)</f>
        <v>0</v>
      </c>
      <c r="H4543" s="107">
        <f t="shared" si="598"/>
        <v>0</v>
      </c>
      <c r="I4543" s="143">
        <f t="shared" si="594"/>
        <v>0</v>
      </c>
      <c r="J4543" s="142"/>
      <c r="K4543" s="145"/>
      <c r="L4543" s="7" t="str">
        <f t="shared" si="595"/>
        <v/>
      </c>
      <c r="M4543" s="7" t="str">
        <f t="shared" si="596"/>
        <v/>
      </c>
      <c r="N4543" s="7" t="str">
        <f t="shared" si="592"/>
        <v/>
      </c>
      <c r="O4543" s="144"/>
      <c r="P4543" s="355">
        <v>0</v>
      </c>
      <c r="Q4543" s="362">
        <f>SUM('NOVO HORIZONTE'!I4543)</f>
        <v>0</v>
      </c>
      <c r="R4543" s="363">
        <f t="shared" si="597"/>
        <v>0</v>
      </c>
      <c r="S4543" s="153">
        <f t="shared" si="591"/>
        <v>0</v>
      </c>
      <c r="T4543" s="364"/>
    </row>
    <row r="4544" ht="22.5" hidden="1" spans="1:20">
      <c r="A4544" s="158">
        <v>101935</v>
      </c>
      <c r="B4544" s="100" t="s">
        <v>252</v>
      </c>
      <c r="C4544" s="104" t="s">
        <v>4785</v>
      </c>
      <c r="D4544" s="94" t="s">
        <v>279</v>
      </c>
      <c r="E4544" s="95">
        <v>438.22</v>
      </c>
      <c r="F4544" s="96">
        <f t="shared" si="593"/>
        <v>537.87</v>
      </c>
      <c r="G4544" s="107">
        <f>ROUND(SUM('NOVO HORIZONTE'!G4544),2)</f>
        <v>0</v>
      </c>
      <c r="H4544" s="107">
        <f t="shared" si="598"/>
        <v>0</v>
      </c>
      <c r="I4544" s="143">
        <f t="shared" si="594"/>
        <v>0</v>
      </c>
      <c r="J4544" s="142"/>
      <c r="K4544" s="145"/>
      <c r="L4544" s="7" t="str">
        <f t="shared" si="595"/>
        <v/>
      </c>
      <c r="M4544" s="7" t="str">
        <f t="shared" si="596"/>
        <v/>
      </c>
      <c r="N4544" s="7" t="str">
        <f t="shared" si="592"/>
        <v/>
      </c>
      <c r="O4544" s="144"/>
      <c r="P4544" s="355">
        <v>0</v>
      </c>
      <c r="Q4544" s="362">
        <f>SUM('NOVO HORIZONTE'!I4544)</f>
        <v>0</v>
      </c>
      <c r="R4544" s="363">
        <f t="shared" si="597"/>
        <v>0</v>
      </c>
      <c r="S4544" s="153">
        <f t="shared" si="591"/>
        <v>0</v>
      </c>
      <c r="T4544" s="364"/>
    </row>
    <row r="4545" ht="22.5" hidden="1" spans="1:20">
      <c r="A4545" s="158">
        <v>97498</v>
      </c>
      <c r="B4545" s="100" t="s">
        <v>252</v>
      </c>
      <c r="C4545" s="104" t="s">
        <v>4786</v>
      </c>
      <c r="D4545" s="94" t="s">
        <v>263</v>
      </c>
      <c r="E4545" s="95">
        <v>49.44</v>
      </c>
      <c r="F4545" s="96">
        <f t="shared" si="593"/>
        <v>60.68</v>
      </c>
      <c r="G4545" s="107">
        <f>ROUND(SUM('NOVO HORIZONTE'!G4545),2)</f>
        <v>0</v>
      </c>
      <c r="H4545" s="107">
        <f t="shared" si="598"/>
        <v>0</v>
      </c>
      <c r="I4545" s="143">
        <f t="shared" si="594"/>
        <v>0</v>
      </c>
      <c r="J4545" s="142"/>
      <c r="K4545" s="145"/>
      <c r="L4545" s="7" t="str">
        <f t="shared" si="595"/>
        <v/>
      </c>
      <c r="M4545" s="7" t="str">
        <f t="shared" si="596"/>
        <v/>
      </c>
      <c r="N4545" s="7" t="str">
        <f t="shared" si="592"/>
        <v/>
      </c>
      <c r="O4545" s="144"/>
      <c r="P4545" s="355">
        <v>0</v>
      </c>
      <c r="Q4545" s="362">
        <f>SUM('NOVO HORIZONTE'!I4545)</f>
        <v>0</v>
      </c>
      <c r="R4545" s="363">
        <f t="shared" si="597"/>
        <v>0</v>
      </c>
      <c r="S4545" s="153">
        <f t="shared" si="591"/>
        <v>0</v>
      </c>
      <c r="T4545" s="364"/>
    </row>
    <row r="4546" ht="22.5" hidden="1" spans="1:20">
      <c r="A4546" s="158">
        <v>97535</v>
      </c>
      <c r="B4546" s="100" t="s">
        <v>252</v>
      </c>
      <c r="C4546" s="104" t="s">
        <v>4787</v>
      </c>
      <c r="D4546" s="94" t="s">
        <v>263</v>
      </c>
      <c r="E4546" s="95">
        <v>55.05</v>
      </c>
      <c r="F4546" s="96">
        <f t="shared" si="593"/>
        <v>67.57</v>
      </c>
      <c r="G4546" s="107">
        <f>ROUND(SUM('NOVO HORIZONTE'!G4546),2)</f>
        <v>0</v>
      </c>
      <c r="H4546" s="107">
        <f t="shared" si="598"/>
        <v>0</v>
      </c>
      <c r="I4546" s="143">
        <f t="shared" si="594"/>
        <v>0</v>
      </c>
      <c r="J4546" s="142"/>
      <c r="K4546" s="145"/>
      <c r="L4546" s="7" t="str">
        <f t="shared" si="595"/>
        <v/>
      </c>
      <c r="M4546" s="7" t="str">
        <f t="shared" si="596"/>
        <v/>
      </c>
      <c r="N4546" s="7" t="str">
        <f t="shared" si="592"/>
        <v/>
      </c>
      <c r="O4546" s="144"/>
      <c r="P4546" s="355">
        <v>0</v>
      </c>
      <c r="Q4546" s="362">
        <f>SUM('NOVO HORIZONTE'!I4546)</f>
        <v>0</v>
      </c>
      <c r="R4546" s="363">
        <f t="shared" si="597"/>
        <v>0</v>
      </c>
      <c r="S4546" s="153">
        <f t="shared" si="591"/>
        <v>0</v>
      </c>
      <c r="T4546" s="364"/>
    </row>
    <row r="4547" ht="22.5" hidden="1" spans="1:20">
      <c r="A4547" s="158">
        <v>97536</v>
      </c>
      <c r="B4547" s="100" t="s">
        <v>252</v>
      </c>
      <c r="C4547" s="104" t="s">
        <v>4788</v>
      </c>
      <c r="D4547" s="94" t="s">
        <v>263</v>
      </c>
      <c r="E4547" s="95">
        <v>67.94</v>
      </c>
      <c r="F4547" s="96">
        <f t="shared" si="593"/>
        <v>83.39</v>
      </c>
      <c r="G4547" s="107">
        <f>ROUND(SUM('NOVO HORIZONTE'!G4547),2)</f>
        <v>0</v>
      </c>
      <c r="H4547" s="107">
        <f t="shared" si="598"/>
        <v>0</v>
      </c>
      <c r="I4547" s="143">
        <f t="shared" si="594"/>
        <v>0</v>
      </c>
      <c r="J4547" s="142"/>
      <c r="K4547" s="145"/>
      <c r="L4547" s="7" t="str">
        <f t="shared" si="595"/>
        <v/>
      </c>
      <c r="M4547" s="7" t="str">
        <f t="shared" si="596"/>
        <v/>
      </c>
      <c r="N4547" s="7" t="str">
        <f t="shared" si="592"/>
        <v/>
      </c>
      <c r="O4547" s="144"/>
      <c r="P4547" s="355">
        <v>0</v>
      </c>
      <c r="Q4547" s="362">
        <f>SUM('NOVO HORIZONTE'!I4547)</f>
        <v>0</v>
      </c>
      <c r="R4547" s="363">
        <f t="shared" si="597"/>
        <v>0</v>
      </c>
      <c r="S4547" s="153">
        <f t="shared" si="591"/>
        <v>0</v>
      </c>
      <c r="T4547" s="364"/>
    </row>
    <row r="4548" ht="22.5" hidden="1" spans="1:20">
      <c r="A4548" s="158">
        <v>100791</v>
      </c>
      <c r="B4548" s="100" t="s">
        <v>252</v>
      </c>
      <c r="C4548" s="104" t="s">
        <v>4789</v>
      </c>
      <c r="D4548" s="94" t="s">
        <v>263</v>
      </c>
      <c r="E4548" s="95">
        <v>20.28</v>
      </c>
      <c r="F4548" s="96">
        <f t="shared" si="593"/>
        <v>24.89</v>
      </c>
      <c r="G4548" s="107">
        <f>ROUND(SUM('NOVO HORIZONTE'!G4548),2)</f>
        <v>0</v>
      </c>
      <c r="H4548" s="107">
        <f t="shared" si="598"/>
        <v>0</v>
      </c>
      <c r="I4548" s="143">
        <f t="shared" si="594"/>
        <v>0</v>
      </c>
      <c r="J4548" s="142"/>
      <c r="K4548" s="145"/>
      <c r="L4548" s="7" t="str">
        <f t="shared" si="595"/>
        <v/>
      </c>
      <c r="M4548" s="7" t="str">
        <f t="shared" si="596"/>
        <v/>
      </c>
      <c r="N4548" s="7" t="str">
        <f t="shared" si="592"/>
        <v/>
      </c>
      <c r="O4548" s="144"/>
      <c r="P4548" s="355">
        <v>0</v>
      </c>
      <c r="Q4548" s="362">
        <f>SUM('NOVO HORIZONTE'!I4548)</f>
        <v>0</v>
      </c>
      <c r="R4548" s="363">
        <f t="shared" si="597"/>
        <v>0</v>
      </c>
      <c r="S4548" s="153">
        <f t="shared" si="591"/>
        <v>0</v>
      </c>
      <c r="T4548" s="364"/>
    </row>
    <row r="4549" ht="22.5" hidden="1" spans="1:20">
      <c r="A4549" s="158">
        <v>100792</v>
      </c>
      <c r="B4549" s="100" t="s">
        <v>252</v>
      </c>
      <c r="C4549" s="104" t="s">
        <v>4790</v>
      </c>
      <c r="D4549" s="94" t="s">
        <v>263</v>
      </c>
      <c r="E4549" s="95">
        <v>29.16</v>
      </c>
      <c r="F4549" s="96">
        <f t="shared" si="593"/>
        <v>35.79</v>
      </c>
      <c r="G4549" s="107">
        <f>ROUND(SUM('NOVO HORIZONTE'!G4549),2)</f>
        <v>0</v>
      </c>
      <c r="H4549" s="107">
        <f t="shared" si="598"/>
        <v>0</v>
      </c>
      <c r="I4549" s="143">
        <f t="shared" si="594"/>
        <v>0</v>
      </c>
      <c r="J4549" s="142"/>
      <c r="K4549" s="145"/>
      <c r="L4549" s="7" t="str">
        <f t="shared" si="595"/>
        <v/>
      </c>
      <c r="M4549" s="7" t="str">
        <f t="shared" si="596"/>
        <v/>
      </c>
      <c r="N4549" s="7" t="str">
        <f t="shared" si="592"/>
        <v/>
      </c>
      <c r="O4549" s="144"/>
      <c r="P4549" s="355">
        <v>0</v>
      </c>
      <c r="Q4549" s="362">
        <f>SUM('NOVO HORIZONTE'!I4549)</f>
        <v>0</v>
      </c>
      <c r="R4549" s="363">
        <f t="shared" si="597"/>
        <v>0</v>
      </c>
      <c r="S4549" s="153">
        <f t="shared" si="591"/>
        <v>0</v>
      </c>
      <c r="T4549" s="364"/>
    </row>
    <row r="4550" ht="22.5" hidden="1" spans="1:20">
      <c r="A4550" s="158">
        <v>100793</v>
      </c>
      <c r="B4550" s="100" t="s">
        <v>252</v>
      </c>
      <c r="C4550" s="104" t="s">
        <v>4791</v>
      </c>
      <c r="D4550" s="94" t="s">
        <v>263</v>
      </c>
      <c r="E4550" s="95">
        <v>38.37</v>
      </c>
      <c r="F4550" s="96">
        <f t="shared" si="593"/>
        <v>47.1</v>
      </c>
      <c r="G4550" s="107">
        <f>ROUND(SUM('NOVO HORIZONTE'!G4550),2)</f>
        <v>0</v>
      </c>
      <c r="H4550" s="107">
        <f t="shared" si="598"/>
        <v>0</v>
      </c>
      <c r="I4550" s="143">
        <f t="shared" si="594"/>
        <v>0</v>
      </c>
      <c r="J4550" s="142"/>
      <c r="K4550" s="145"/>
      <c r="L4550" s="7" t="str">
        <f t="shared" si="595"/>
        <v/>
      </c>
      <c r="M4550" s="7" t="str">
        <f t="shared" si="596"/>
        <v/>
      </c>
      <c r="N4550" s="7" t="str">
        <f t="shared" si="592"/>
        <v/>
      </c>
      <c r="O4550" s="144"/>
      <c r="P4550" s="355">
        <v>0</v>
      </c>
      <c r="Q4550" s="362">
        <f>SUM('NOVO HORIZONTE'!I4550)</f>
        <v>0</v>
      </c>
      <c r="R4550" s="363">
        <f t="shared" si="597"/>
        <v>0</v>
      </c>
      <c r="S4550" s="153">
        <f t="shared" si="591"/>
        <v>0</v>
      </c>
      <c r="T4550" s="364"/>
    </row>
    <row r="4551" ht="22.5" hidden="1" spans="1:20">
      <c r="A4551" s="158">
        <v>100794</v>
      </c>
      <c r="B4551" s="100" t="s">
        <v>252</v>
      </c>
      <c r="C4551" s="104" t="s">
        <v>4792</v>
      </c>
      <c r="D4551" s="94" t="s">
        <v>263</v>
      </c>
      <c r="E4551" s="95">
        <v>51.39</v>
      </c>
      <c r="F4551" s="96">
        <f t="shared" si="593"/>
        <v>63.08</v>
      </c>
      <c r="G4551" s="107">
        <f>ROUND(SUM('NOVO HORIZONTE'!G4551),2)</f>
        <v>0</v>
      </c>
      <c r="H4551" s="107">
        <f t="shared" si="598"/>
        <v>0</v>
      </c>
      <c r="I4551" s="143">
        <f t="shared" si="594"/>
        <v>0</v>
      </c>
      <c r="J4551" s="142"/>
      <c r="K4551" s="145"/>
      <c r="L4551" s="7" t="str">
        <f t="shared" si="595"/>
        <v/>
      </c>
      <c r="M4551" s="7" t="str">
        <f t="shared" si="596"/>
        <v/>
      </c>
      <c r="N4551" s="7" t="str">
        <f t="shared" si="592"/>
        <v/>
      </c>
      <c r="O4551" s="144"/>
      <c r="P4551" s="355">
        <v>0</v>
      </c>
      <c r="Q4551" s="362">
        <f>SUM('NOVO HORIZONTE'!I4551)</f>
        <v>0</v>
      </c>
      <c r="R4551" s="363">
        <f t="shared" si="597"/>
        <v>0</v>
      </c>
      <c r="S4551" s="153">
        <f t="shared" si="591"/>
        <v>0</v>
      </c>
      <c r="T4551" s="364"/>
    </row>
    <row r="4552" ht="22.5" hidden="1" spans="1:20">
      <c r="A4552" s="158">
        <v>100799</v>
      </c>
      <c r="B4552" s="100" t="s">
        <v>252</v>
      </c>
      <c r="C4552" s="104" t="s">
        <v>4793</v>
      </c>
      <c r="D4552" s="94" t="s">
        <v>263</v>
      </c>
      <c r="E4552" s="95">
        <v>20.85</v>
      </c>
      <c r="F4552" s="96">
        <f t="shared" si="593"/>
        <v>25.59</v>
      </c>
      <c r="G4552" s="107">
        <f>ROUND(SUM('NOVO HORIZONTE'!G4552),2)</f>
        <v>0</v>
      </c>
      <c r="H4552" s="107">
        <f t="shared" si="598"/>
        <v>0</v>
      </c>
      <c r="I4552" s="143">
        <f t="shared" si="594"/>
        <v>0</v>
      </c>
      <c r="J4552" s="142"/>
      <c r="K4552" s="145"/>
      <c r="L4552" s="7" t="str">
        <f t="shared" si="595"/>
        <v/>
      </c>
      <c r="M4552" s="7" t="str">
        <f t="shared" si="596"/>
        <v/>
      </c>
      <c r="N4552" s="7" t="str">
        <f t="shared" si="592"/>
        <v/>
      </c>
      <c r="O4552" s="144"/>
      <c r="P4552" s="355">
        <v>0</v>
      </c>
      <c r="Q4552" s="362">
        <f>SUM('NOVO HORIZONTE'!I4552)</f>
        <v>0</v>
      </c>
      <c r="R4552" s="363">
        <f t="shared" si="597"/>
        <v>0</v>
      </c>
      <c r="S4552" s="153">
        <f t="shared" si="591"/>
        <v>0</v>
      </c>
      <c r="T4552" s="364"/>
    </row>
    <row r="4553" ht="22.5" hidden="1" spans="1:20">
      <c r="A4553" s="158">
        <v>100800</v>
      </c>
      <c r="B4553" s="100" t="s">
        <v>252</v>
      </c>
      <c r="C4553" s="104" t="s">
        <v>4794</v>
      </c>
      <c r="D4553" s="94" t="s">
        <v>263</v>
      </c>
      <c r="E4553" s="95">
        <v>29.74</v>
      </c>
      <c r="F4553" s="96">
        <f t="shared" si="593"/>
        <v>36.5</v>
      </c>
      <c r="G4553" s="107">
        <f>ROUND(SUM('NOVO HORIZONTE'!G4553),2)</f>
        <v>0</v>
      </c>
      <c r="H4553" s="107">
        <f t="shared" si="598"/>
        <v>0</v>
      </c>
      <c r="I4553" s="143">
        <f t="shared" si="594"/>
        <v>0</v>
      </c>
      <c r="J4553" s="142"/>
      <c r="K4553" s="145"/>
      <c r="L4553" s="7" t="str">
        <f t="shared" si="595"/>
        <v/>
      </c>
      <c r="M4553" s="7" t="str">
        <f t="shared" si="596"/>
        <v/>
      </c>
      <c r="N4553" s="7" t="str">
        <f t="shared" si="592"/>
        <v/>
      </c>
      <c r="O4553" s="144"/>
      <c r="P4553" s="355">
        <v>0</v>
      </c>
      <c r="Q4553" s="362">
        <f>SUM('NOVO HORIZONTE'!I4553)</f>
        <v>0</v>
      </c>
      <c r="R4553" s="363">
        <f t="shared" si="597"/>
        <v>0</v>
      </c>
      <c r="S4553" s="153">
        <f t="shared" si="591"/>
        <v>0</v>
      </c>
      <c r="T4553" s="364"/>
    </row>
    <row r="4554" ht="22.5" hidden="1" spans="1:20">
      <c r="A4554" s="158">
        <v>100801</v>
      </c>
      <c r="B4554" s="100" t="s">
        <v>252</v>
      </c>
      <c r="C4554" s="104" t="s">
        <v>4795</v>
      </c>
      <c r="D4554" s="94" t="s">
        <v>263</v>
      </c>
      <c r="E4554" s="95">
        <v>38.95</v>
      </c>
      <c r="F4554" s="96">
        <f t="shared" si="593"/>
        <v>47.81</v>
      </c>
      <c r="G4554" s="107">
        <f>ROUND(SUM('NOVO HORIZONTE'!G4554),2)</f>
        <v>0</v>
      </c>
      <c r="H4554" s="107">
        <f t="shared" si="598"/>
        <v>0</v>
      </c>
      <c r="I4554" s="143">
        <f t="shared" si="594"/>
        <v>0</v>
      </c>
      <c r="J4554" s="142"/>
      <c r="K4554" s="145"/>
      <c r="L4554" s="7" t="str">
        <f t="shared" si="595"/>
        <v/>
      </c>
      <c r="M4554" s="7" t="str">
        <f t="shared" si="596"/>
        <v/>
      </c>
      <c r="N4554" s="7" t="str">
        <f t="shared" si="592"/>
        <v/>
      </c>
      <c r="O4554" s="144"/>
      <c r="P4554" s="355">
        <v>0</v>
      </c>
      <c r="Q4554" s="362">
        <f>SUM('NOVO HORIZONTE'!I4554)</f>
        <v>0</v>
      </c>
      <c r="R4554" s="363">
        <f t="shared" si="597"/>
        <v>0</v>
      </c>
      <c r="S4554" s="153">
        <f t="shared" si="591"/>
        <v>0</v>
      </c>
      <c r="T4554" s="364"/>
    </row>
    <row r="4555" ht="22.5" hidden="1" spans="1:20">
      <c r="A4555" s="158">
        <v>100802</v>
      </c>
      <c r="B4555" s="100" t="s">
        <v>252</v>
      </c>
      <c r="C4555" s="104" t="s">
        <v>4796</v>
      </c>
      <c r="D4555" s="94" t="s">
        <v>263</v>
      </c>
      <c r="E4555" s="95">
        <v>51.97</v>
      </c>
      <c r="F4555" s="96">
        <f t="shared" si="593"/>
        <v>63.79</v>
      </c>
      <c r="G4555" s="107">
        <f>ROUND(SUM('NOVO HORIZONTE'!G4555),2)</f>
        <v>0</v>
      </c>
      <c r="H4555" s="107">
        <f t="shared" si="598"/>
        <v>0</v>
      </c>
      <c r="I4555" s="143">
        <f t="shared" si="594"/>
        <v>0</v>
      </c>
      <c r="J4555" s="142"/>
      <c r="K4555" s="145"/>
      <c r="L4555" s="7" t="str">
        <f t="shared" si="595"/>
        <v/>
      </c>
      <c r="M4555" s="7" t="str">
        <f t="shared" si="596"/>
        <v/>
      </c>
      <c r="N4555" s="7" t="str">
        <f t="shared" si="592"/>
        <v/>
      </c>
      <c r="O4555" s="144"/>
      <c r="P4555" s="355">
        <v>0</v>
      </c>
      <c r="Q4555" s="362">
        <f>SUM('NOVO HORIZONTE'!I4555)</f>
        <v>0</v>
      </c>
      <c r="R4555" s="363">
        <f t="shared" si="597"/>
        <v>0</v>
      </c>
      <c r="S4555" s="153">
        <f t="shared" si="591"/>
        <v>0</v>
      </c>
      <c r="T4555" s="364"/>
    </row>
    <row r="4556" ht="22.5" hidden="1" spans="1:20">
      <c r="A4556" s="158">
        <v>100803</v>
      </c>
      <c r="B4556" s="100" t="s">
        <v>252</v>
      </c>
      <c r="C4556" s="104" t="s">
        <v>4797</v>
      </c>
      <c r="D4556" s="94" t="s">
        <v>263</v>
      </c>
      <c r="E4556" s="95">
        <v>19.11</v>
      </c>
      <c r="F4556" s="96">
        <f t="shared" si="593"/>
        <v>23.46</v>
      </c>
      <c r="G4556" s="107">
        <f>ROUND(SUM('NOVO HORIZONTE'!G4556),2)</f>
        <v>0</v>
      </c>
      <c r="H4556" s="107">
        <f t="shared" si="598"/>
        <v>0</v>
      </c>
      <c r="I4556" s="143">
        <f t="shared" si="594"/>
        <v>0</v>
      </c>
      <c r="J4556" s="142"/>
      <c r="K4556" s="145"/>
      <c r="L4556" s="7" t="str">
        <f t="shared" si="595"/>
        <v/>
      </c>
      <c r="M4556" s="7" t="str">
        <f t="shared" si="596"/>
        <v/>
      </c>
      <c r="N4556" s="7" t="str">
        <f t="shared" si="592"/>
        <v/>
      </c>
      <c r="O4556" s="144"/>
      <c r="P4556" s="355">
        <v>0</v>
      </c>
      <c r="Q4556" s="362">
        <f>SUM('NOVO HORIZONTE'!I4556)</f>
        <v>0</v>
      </c>
      <c r="R4556" s="363">
        <f t="shared" si="597"/>
        <v>0</v>
      </c>
      <c r="S4556" s="153">
        <f t="shared" si="591"/>
        <v>0</v>
      </c>
      <c r="T4556" s="364"/>
    </row>
    <row r="4557" ht="22.5" hidden="1" spans="1:20">
      <c r="A4557" s="158">
        <v>100804</v>
      </c>
      <c r="B4557" s="100" t="s">
        <v>252</v>
      </c>
      <c r="C4557" s="104" t="s">
        <v>4798</v>
      </c>
      <c r="D4557" s="94" t="s">
        <v>263</v>
      </c>
      <c r="E4557" s="95">
        <v>27.77</v>
      </c>
      <c r="F4557" s="96">
        <f t="shared" si="593"/>
        <v>34.08</v>
      </c>
      <c r="G4557" s="107">
        <f>ROUND(SUM('NOVO HORIZONTE'!G4557),2)</f>
        <v>0</v>
      </c>
      <c r="H4557" s="107">
        <f t="shared" si="598"/>
        <v>0</v>
      </c>
      <c r="I4557" s="143">
        <f t="shared" si="594"/>
        <v>0</v>
      </c>
      <c r="J4557" s="142"/>
      <c r="K4557" s="145"/>
      <c r="L4557" s="7" t="str">
        <f t="shared" si="595"/>
        <v/>
      </c>
      <c r="M4557" s="7" t="str">
        <f t="shared" si="596"/>
        <v/>
      </c>
      <c r="N4557" s="7" t="str">
        <f t="shared" si="592"/>
        <v/>
      </c>
      <c r="O4557" s="144"/>
      <c r="P4557" s="355">
        <v>0</v>
      </c>
      <c r="Q4557" s="362">
        <f>SUM('NOVO HORIZONTE'!I4557)</f>
        <v>0</v>
      </c>
      <c r="R4557" s="363">
        <f t="shared" si="597"/>
        <v>0</v>
      </c>
      <c r="S4557" s="153">
        <f t="shared" si="591"/>
        <v>0</v>
      </c>
      <c r="T4557" s="364"/>
    </row>
    <row r="4558" ht="22.5" hidden="1" spans="1:20">
      <c r="A4558" s="158">
        <v>100805</v>
      </c>
      <c r="B4558" s="100" t="s">
        <v>252</v>
      </c>
      <c r="C4558" s="104" t="s">
        <v>4799</v>
      </c>
      <c r="D4558" s="94" t="s">
        <v>263</v>
      </c>
      <c r="E4558" s="95">
        <v>36.71</v>
      </c>
      <c r="F4558" s="96">
        <f t="shared" si="593"/>
        <v>45.06</v>
      </c>
      <c r="G4558" s="107">
        <f>ROUND(SUM('NOVO HORIZONTE'!G4558),2)</f>
        <v>0</v>
      </c>
      <c r="H4558" s="107">
        <f t="shared" si="598"/>
        <v>0</v>
      </c>
      <c r="I4558" s="143">
        <f t="shared" si="594"/>
        <v>0</v>
      </c>
      <c r="J4558" s="142"/>
      <c r="K4558" s="145"/>
      <c r="L4558" s="7" t="str">
        <f t="shared" si="595"/>
        <v/>
      </c>
      <c r="M4558" s="7" t="str">
        <f t="shared" si="596"/>
        <v/>
      </c>
      <c r="N4558" s="7" t="str">
        <f t="shared" si="592"/>
        <v/>
      </c>
      <c r="O4558" s="144"/>
      <c r="P4558" s="355">
        <v>0</v>
      </c>
      <c r="Q4558" s="362">
        <f>SUM('NOVO HORIZONTE'!I4558)</f>
        <v>0</v>
      </c>
      <c r="R4558" s="363">
        <f t="shared" si="597"/>
        <v>0</v>
      </c>
      <c r="S4558" s="153">
        <f t="shared" si="591"/>
        <v>0</v>
      </c>
      <c r="T4558" s="364"/>
    </row>
    <row r="4559" ht="22.5" hidden="1" spans="1:20">
      <c r="A4559" s="158">
        <v>100806</v>
      </c>
      <c r="B4559" s="100" t="s">
        <v>252</v>
      </c>
      <c r="C4559" s="104" t="s">
        <v>4800</v>
      </c>
      <c r="D4559" s="94" t="s">
        <v>263</v>
      </c>
      <c r="E4559" s="95">
        <v>49.35</v>
      </c>
      <c r="F4559" s="96">
        <f t="shared" si="593"/>
        <v>60.57</v>
      </c>
      <c r="G4559" s="107">
        <f>ROUND(SUM('NOVO HORIZONTE'!G4559),2)</f>
        <v>0</v>
      </c>
      <c r="H4559" s="107">
        <f t="shared" si="598"/>
        <v>0</v>
      </c>
      <c r="I4559" s="143">
        <f t="shared" si="594"/>
        <v>0</v>
      </c>
      <c r="J4559" s="142"/>
      <c r="K4559" s="145"/>
      <c r="L4559" s="7" t="str">
        <f t="shared" si="595"/>
        <v/>
      </c>
      <c r="M4559" s="7" t="str">
        <f t="shared" si="596"/>
        <v/>
      </c>
      <c r="N4559" s="7" t="str">
        <f t="shared" si="592"/>
        <v/>
      </c>
      <c r="O4559" s="144"/>
      <c r="P4559" s="355">
        <v>0</v>
      </c>
      <c r="Q4559" s="362">
        <f>SUM('NOVO HORIZONTE'!I4559)</f>
        <v>0</v>
      </c>
      <c r="R4559" s="363">
        <f t="shared" si="597"/>
        <v>0</v>
      </c>
      <c r="S4559" s="153">
        <f t="shared" si="591"/>
        <v>0</v>
      </c>
      <c r="T4559" s="364"/>
    </row>
    <row r="4560" ht="22.5" hidden="1" spans="1:20">
      <c r="A4560" s="158">
        <v>100807</v>
      </c>
      <c r="B4560" s="100" t="s">
        <v>252</v>
      </c>
      <c r="C4560" s="104" t="s">
        <v>4801</v>
      </c>
      <c r="D4560" s="94" t="s">
        <v>263</v>
      </c>
      <c r="E4560" s="95">
        <v>27.53</v>
      </c>
      <c r="F4560" s="96">
        <f t="shared" si="593"/>
        <v>33.79</v>
      </c>
      <c r="G4560" s="107">
        <f>ROUND(SUM('NOVO HORIZONTE'!G4560),2)</f>
        <v>0</v>
      </c>
      <c r="H4560" s="107">
        <f t="shared" si="598"/>
        <v>0</v>
      </c>
      <c r="I4560" s="143">
        <f t="shared" si="594"/>
        <v>0</v>
      </c>
      <c r="J4560" s="142"/>
      <c r="K4560" s="145"/>
      <c r="L4560" s="7" t="str">
        <f t="shared" si="595"/>
        <v/>
      </c>
      <c r="M4560" s="7" t="str">
        <f t="shared" si="596"/>
        <v/>
      </c>
      <c r="N4560" s="7" t="str">
        <f t="shared" si="592"/>
        <v/>
      </c>
      <c r="O4560" s="144"/>
      <c r="P4560" s="355">
        <v>0</v>
      </c>
      <c r="Q4560" s="362">
        <f>SUM('NOVO HORIZONTE'!I4560)</f>
        <v>0</v>
      </c>
      <c r="R4560" s="363">
        <f t="shared" si="597"/>
        <v>0</v>
      </c>
      <c r="S4560" s="153">
        <f t="shared" si="591"/>
        <v>0</v>
      </c>
      <c r="T4560" s="364"/>
    </row>
    <row r="4561" ht="22.5" hidden="1" spans="1:20">
      <c r="A4561" s="158">
        <v>100808</v>
      </c>
      <c r="B4561" s="100" t="s">
        <v>252</v>
      </c>
      <c r="C4561" s="104" t="s">
        <v>4802</v>
      </c>
      <c r="D4561" s="94" t="s">
        <v>263</v>
      </c>
      <c r="E4561" s="95">
        <v>37.66</v>
      </c>
      <c r="F4561" s="96">
        <f t="shared" si="593"/>
        <v>46.22</v>
      </c>
      <c r="G4561" s="107">
        <f>ROUND(SUM('NOVO HORIZONTE'!G4561),2)</f>
        <v>0</v>
      </c>
      <c r="H4561" s="107">
        <f t="shared" si="598"/>
        <v>0</v>
      </c>
      <c r="I4561" s="143">
        <f t="shared" si="594"/>
        <v>0</v>
      </c>
      <c r="J4561" s="142"/>
      <c r="K4561" s="145"/>
      <c r="L4561" s="7" t="str">
        <f t="shared" si="595"/>
        <v/>
      </c>
      <c r="M4561" s="7" t="str">
        <f t="shared" si="596"/>
        <v/>
      </c>
      <c r="N4561" s="7" t="str">
        <f t="shared" si="592"/>
        <v/>
      </c>
      <c r="O4561" s="144"/>
      <c r="P4561" s="355">
        <v>0</v>
      </c>
      <c r="Q4561" s="362">
        <f>SUM('NOVO HORIZONTE'!I4561)</f>
        <v>0</v>
      </c>
      <c r="R4561" s="363">
        <f t="shared" si="597"/>
        <v>0</v>
      </c>
      <c r="S4561" s="153">
        <f t="shared" si="591"/>
        <v>0</v>
      </c>
      <c r="T4561" s="364"/>
    </row>
    <row r="4562" ht="22.5" hidden="1" spans="1:20">
      <c r="A4562" s="158">
        <v>100809</v>
      </c>
      <c r="B4562" s="100" t="s">
        <v>252</v>
      </c>
      <c r="C4562" s="104" t="s">
        <v>4803</v>
      </c>
      <c r="D4562" s="94" t="s">
        <v>263</v>
      </c>
      <c r="E4562" s="95">
        <v>48.43</v>
      </c>
      <c r="F4562" s="96">
        <f t="shared" si="593"/>
        <v>59.44</v>
      </c>
      <c r="G4562" s="107">
        <f>ROUND(SUM('NOVO HORIZONTE'!G4562),2)</f>
        <v>0</v>
      </c>
      <c r="H4562" s="107">
        <f t="shared" si="598"/>
        <v>0</v>
      </c>
      <c r="I4562" s="143">
        <f t="shared" si="594"/>
        <v>0</v>
      </c>
      <c r="J4562" s="142"/>
      <c r="K4562" s="145"/>
      <c r="L4562" s="7" t="str">
        <f t="shared" si="595"/>
        <v/>
      </c>
      <c r="M4562" s="7" t="str">
        <f t="shared" si="596"/>
        <v/>
      </c>
      <c r="N4562" s="7" t="str">
        <f t="shared" si="592"/>
        <v/>
      </c>
      <c r="O4562" s="144"/>
      <c r="P4562" s="355">
        <v>0</v>
      </c>
      <c r="Q4562" s="362">
        <f>SUM('NOVO HORIZONTE'!I4562)</f>
        <v>0</v>
      </c>
      <c r="R4562" s="363">
        <f t="shared" si="597"/>
        <v>0</v>
      </c>
      <c r="S4562" s="153">
        <f t="shared" si="591"/>
        <v>0</v>
      </c>
      <c r="T4562" s="364"/>
    </row>
    <row r="4563" ht="22.5" hidden="1" spans="1:20">
      <c r="A4563" s="158">
        <v>100810</v>
      </c>
      <c r="B4563" s="100" t="s">
        <v>252</v>
      </c>
      <c r="C4563" s="104" t="s">
        <v>4804</v>
      </c>
      <c r="D4563" s="94" t="s">
        <v>263</v>
      </c>
      <c r="E4563" s="95">
        <v>63.63</v>
      </c>
      <c r="F4563" s="96">
        <f t="shared" si="593"/>
        <v>78.1</v>
      </c>
      <c r="G4563" s="107">
        <f>ROUND(SUM('NOVO HORIZONTE'!G4563),2)</f>
        <v>0</v>
      </c>
      <c r="H4563" s="107">
        <f t="shared" si="598"/>
        <v>0</v>
      </c>
      <c r="I4563" s="143">
        <f t="shared" si="594"/>
        <v>0</v>
      </c>
      <c r="J4563" s="142"/>
      <c r="K4563" s="145"/>
      <c r="L4563" s="7" t="str">
        <f t="shared" si="595"/>
        <v/>
      </c>
      <c r="M4563" s="7" t="str">
        <f t="shared" si="596"/>
        <v/>
      </c>
      <c r="N4563" s="7" t="str">
        <f t="shared" si="592"/>
        <v/>
      </c>
      <c r="O4563" s="144"/>
      <c r="P4563" s="355">
        <v>0</v>
      </c>
      <c r="Q4563" s="362">
        <f>SUM('NOVO HORIZONTE'!I4563)</f>
        <v>0</v>
      </c>
      <c r="R4563" s="363">
        <f t="shared" si="597"/>
        <v>0</v>
      </c>
      <c r="S4563" s="153">
        <f t="shared" si="591"/>
        <v>0</v>
      </c>
      <c r="T4563" s="364"/>
    </row>
    <row r="4564" ht="12.75" hidden="1" spans="1:20">
      <c r="A4564" s="154" t="s">
        <v>4805</v>
      </c>
      <c r="B4564" s="100"/>
      <c r="C4564" s="161" t="s">
        <v>4806</v>
      </c>
      <c r="D4564" s="94">
        <v>0</v>
      </c>
      <c r="E4564" s="95">
        <v>0</v>
      </c>
      <c r="F4564" s="96">
        <f t="shared" si="593"/>
        <v>0</v>
      </c>
      <c r="G4564" s="187">
        <f>ROUND(SUM('NOVO HORIZONTE'!G4564),2)</f>
        <v>0</v>
      </c>
      <c r="H4564" s="187">
        <f t="shared" si="598"/>
        <v>0</v>
      </c>
      <c r="I4564" s="188">
        <f t="shared" si="594"/>
        <v>0</v>
      </c>
      <c r="J4564" s="142"/>
      <c r="K4564" s="145" t="str">
        <f>IF(SUM(I4564)&gt;0,"xx","")</f>
        <v/>
      </c>
      <c r="L4564" s="7" t="str">
        <f t="shared" si="595"/>
        <v/>
      </c>
      <c r="M4564" s="7" t="str">
        <f t="shared" si="596"/>
        <v/>
      </c>
      <c r="N4564" s="7" t="str">
        <f t="shared" si="592"/>
        <v/>
      </c>
      <c r="O4564" s="144"/>
      <c r="P4564" s="375"/>
      <c r="Q4564" s="362">
        <f>SUM('NOVO HORIZONTE'!I4564)</f>
        <v>0</v>
      </c>
      <c r="R4564" s="363">
        <f t="shared" si="597"/>
        <v>0</v>
      </c>
      <c r="S4564" s="153">
        <f t="shared" si="591"/>
        <v>0</v>
      </c>
      <c r="T4564" s="364"/>
    </row>
    <row r="4565" ht="12.75" hidden="1" spans="1:20">
      <c r="A4565" s="154" t="s">
        <v>4807</v>
      </c>
      <c r="B4565" s="100"/>
      <c r="C4565" s="161" t="s">
        <v>4808</v>
      </c>
      <c r="D4565" s="94">
        <v>0</v>
      </c>
      <c r="E4565" s="95">
        <v>0</v>
      </c>
      <c r="F4565" s="96">
        <f t="shared" si="593"/>
        <v>0</v>
      </c>
      <c r="G4565" s="187">
        <f>ROUND(SUM('NOVO HORIZONTE'!G4565),2)</f>
        <v>0</v>
      </c>
      <c r="H4565" s="187">
        <f t="shared" si="598"/>
        <v>0</v>
      </c>
      <c r="I4565" s="188">
        <f t="shared" si="594"/>
        <v>0</v>
      </c>
      <c r="J4565" s="142"/>
      <c r="K4565" s="145" t="str">
        <f>IF(SUM(I4565)&gt;0,"xx","")</f>
        <v/>
      </c>
      <c r="L4565" s="7" t="str">
        <f t="shared" si="595"/>
        <v/>
      </c>
      <c r="M4565" s="7" t="str">
        <f t="shared" si="596"/>
        <v/>
      </c>
      <c r="N4565" s="7" t="str">
        <f t="shared" si="592"/>
        <v/>
      </c>
      <c r="O4565" s="144"/>
      <c r="P4565" s="375"/>
      <c r="Q4565" s="362">
        <f>SUM('NOVO HORIZONTE'!I4565)</f>
        <v>0</v>
      </c>
      <c r="R4565" s="363">
        <f t="shared" si="597"/>
        <v>0</v>
      </c>
      <c r="S4565" s="153">
        <f t="shared" si="591"/>
        <v>0</v>
      </c>
      <c r="T4565" s="364"/>
    </row>
    <row r="4566" ht="12.75" hidden="1" spans="1:20">
      <c r="A4566" s="154" t="s">
        <v>4809</v>
      </c>
      <c r="B4566" s="100"/>
      <c r="C4566" s="161" t="s">
        <v>4810</v>
      </c>
      <c r="D4566" s="94">
        <v>0</v>
      </c>
      <c r="E4566" s="95">
        <v>0</v>
      </c>
      <c r="F4566" s="96">
        <f t="shared" si="593"/>
        <v>0</v>
      </c>
      <c r="G4566" s="187">
        <f>ROUND(SUM('NOVO HORIZONTE'!G4566),2)</f>
        <v>0</v>
      </c>
      <c r="H4566" s="187">
        <f t="shared" si="598"/>
        <v>0</v>
      </c>
      <c r="I4566" s="188">
        <f t="shared" si="594"/>
        <v>0</v>
      </c>
      <c r="J4566" s="142"/>
      <c r="K4566" s="145" t="str">
        <f>IF(SUM(I4566)&gt;0,"xx","")</f>
        <v/>
      </c>
      <c r="L4566" s="7" t="str">
        <f t="shared" si="595"/>
        <v/>
      </c>
      <c r="M4566" s="7" t="str">
        <f t="shared" si="596"/>
        <v/>
      </c>
      <c r="N4566" s="7" t="str">
        <f t="shared" si="592"/>
        <v/>
      </c>
      <c r="O4566" s="144"/>
      <c r="P4566" s="375"/>
      <c r="Q4566" s="362">
        <f>SUM('NOVO HORIZONTE'!I4566)</f>
        <v>0</v>
      </c>
      <c r="R4566" s="363">
        <f t="shared" si="597"/>
        <v>0</v>
      </c>
      <c r="S4566" s="153">
        <f t="shared" si="591"/>
        <v>0</v>
      </c>
      <c r="T4566" s="364"/>
    </row>
    <row r="4567" ht="12.75" spans="1:20">
      <c r="A4567" s="154" t="s">
        <v>4811</v>
      </c>
      <c r="B4567" s="100"/>
      <c r="C4567" s="161" t="s">
        <v>4812</v>
      </c>
      <c r="D4567" s="94">
        <v>0</v>
      </c>
      <c r="E4567" s="95">
        <v>0</v>
      </c>
      <c r="F4567" s="96">
        <f t="shared" si="593"/>
        <v>0</v>
      </c>
      <c r="G4567" s="187">
        <f>ROUND(SUM('NOVO HORIZONTE'!G4567),2)</f>
        <v>0</v>
      </c>
      <c r="H4567" s="187">
        <f t="shared" si="598"/>
        <v>0</v>
      </c>
      <c r="I4567" s="188">
        <f t="shared" si="594"/>
        <v>0</v>
      </c>
      <c r="J4567" s="142"/>
      <c r="K4567" s="145" t="str">
        <f>IF(SUM(I4568:I4585)&gt;0,"xx","")</f>
        <v>xx</v>
      </c>
      <c r="L4567" s="7" t="str">
        <f t="shared" si="595"/>
        <v>x</v>
      </c>
      <c r="M4567" s="7" t="str">
        <f t="shared" si="596"/>
        <v>x</v>
      </c>
      <c r="N4567" s="7" t="str">
        <f t="shared" si="592"/>
        <v>x</v>
      </c>
      <c r="O4567" s="144"/>
      <c r="P4567" s="375"/>
      <c r="Q4567" s="362">
        <f>SUM('NOVO HORIZONTE'!I4567)</f>
        <v>0</v>
      </c>
      <c r="R4567" s="363">
        <f t="shared" si="597"/>
        <v>0</v>
      </c>
      <c r="S4567" s="153">
        <f t="shared" si="591"/>
        <v>0</v>
      </c>
      <c r="T4567" s="364"/>
    </row>
    <row r="4568" ht="22.5" hidden="1" spans="1:20">
      <c r="A4568" s="158">
        <v>95634</v>
      </c>
      <c r="B4568" s="100" t="s">
        <v>252</v>
      </c>
      <c r="C4568" s="104" t="s">
        <v>4813</v>
      </c>
      <c r="D4568" s="94" t="s">
        <v>279</v>
      </c>
      <c r="E4568" s="95">
        <v>258</v>
      </c>
      <c r="F4568" s="96">
        <f t="shared" si="593"/>
        <v>316.67</v>
      </c>
      <c r="G4568" s="107">
        <f>ROUND(SUM('NOVO HORIZONTE'!G4568),2)</f>
        <v>0</v>
      </c>
      <c r="H4568" s="107">
        <f t="shared" si="598"/>
        <v>0</v>
      </c>
      <c r="I4568" s="143">
        <f t="shared" si="594"/>
        <v>0</v>
      </c>
      <c r="J4568" s="142"/>
      <c r="K4568" s="145"/>
      <c r="L4568" s="7" t="str">
        <f t="shared" si="595"/>
        <v/>
      </c>
      <c r="M4568" s="7" t="str">
        <f t="shared" si="596"/>
        <v/>
      </c>
      <c r="N4568" s="7" t="str">
        <f t="shared" si="592"/>
        <v/>
      </c>
      <c r="O4568" s="144"/>
      <c r="P4568" s="355">
        <v>0</v>
      </c>
      <c r="Q4568" s="362">
        <f>SUM('NOVO HORIZONTE'!I4568)</f>
        <v>0</v>
      </c>
      <c r="R4568" s="363">
        <f t="shared" si="597"/>
        <v>0</v>
      </c>
      <c r="S4568" s="153">
        <f t="shared" si="591"/>
        <v>0</v>
      </c>
      <c r="T4568" s="364"/>
    </row>
    <row r="4569" ht="22.5" spans="1:20">
      <c r="A4569" s="158">
        <v>95635</v>
      </c>
      <c r="B4569" s="100" t="s">
        <v>252</v>
      </c>
      <c r="C4569" s="104" t="s">
        <v>4814</v>
      </c>
      <c r="D4569" s="94" t="s">
        <v>279</v>
      </c>
      <c r="E4569" s="95">
        <v>274.1</v>
      </c>
      <c r="F4569" s="96">
        <f t="shared" si="593"/>
        <v>336.43</v>
      </c>
      <c r="G4569" s="107">
        <f>ROUND(SUM('NOVO HORIZONTE'!G4569),2)</f>
        <v>1</v>
      </c>
      <c r="H4569" s="107">
        <f t="shared" si="598"/>
        <v>336.43</v>
      </c>
      <c r="I4569" s="143">
        <f t="shared" si="594"/>
        <v>336.43</v>
      </c>
      <c r="J4569" s="142"/>
      <c r="K4569" s="145"/>
      <c r="L4569" s="7" t="str">
        <f t="shared" si="595"/>
        <v>x</v>
      </c>
      <c r="M4569" s="7" t="str">
        <f t="shared" si="596"/>
        <v>x</v>
      </c>
      <c r="N4569" s="7" t="str">
        <f t="shared" si="592"/>
        <v>x</v>
      </c>
      <c r="O4569" s="144"/>
      <c r="P4569" s="355">
        <v>0</v>
      </c>
      <c r="Q4569" s="362">
        <f>SUM('NOVO HORIZONTE'!I4569)</f>
        <v>336.43</v>
      </c>
      <c r="R4569" s="363">
        <f t="shared" si="597"/>
        <v>0</v>
      </c>
      <c r="S4569" s="153">
        <f t="shared" ref="S4569:S4632" si="599">IF(R4569=0,0,IF(R4569&gt;0,"c","b"))</f>
        <v>0</v>
      </c>
      <c r="T4569" s="364"/>
    </row>
    <row r="4570" ht="22.5" hidden="1" spans="1:20">
      <c r="A4570" s="158">
        <v>95636</v>
      </c>
      <c r="B4570" s="100" t="s">
        <v>252</v>
      </c>
      <c r="C4570" s="104" t="s">
        <v>4815</v>
      </c>
      <c r="D4570" s="94" t="s">
        <v>279</v>
      </c>
      <c r="E4570" s="95">
        <v>404.68</v>
      </c>
      <c r="F4570" s="96">
        <f t="shared" si="593"/>
        <v>496.7</v>
      </c>
      <c r="G4570" s="107">
        <f>ROUND(SUM('NOVO HORIZONTE'!G4570),2)</f>
        <v>0</v>
      </c>
      <c r="H4570" s="107">
        <f t="shared" si="598"/>
        <v>0</v>
      </c>
      <c r="I4570" s="143">
        <f t="shared" si="594"/>
        <v>0</v>
      </c>
      <c r="J4570" s="142"/>
      <c r="K4570" s="145"/>
      <c r="L4570" s="7" t="str">
        <f t="shared" si="595"/>
        <v/>
      </c>
      <c r="M4570" s="7" t="str">
        <f t="shared" si="596"/>
        <v/>
      </c>
      <c r="N4570" s="7" t="str">
        <f t="shared" si="592"/>
        <v/>
      </c>
      <c r="O4570" s="144"/>
      <c r="P4570" s="355">
        <v>0</v>
      </c>
      <c r="Q4570" s="362">
        <f>SUM('NOVO HORIZONTE'!I4570)</f>
        <v>0</v>
      </c>
      <c r="R4570" s="363">
        <f t="shared" si="597"/>
        <v>0</v>
      </c>
      <c r="S4570" s="153">
        <f t="shared" si="599"/>
        <v>0</v>
      </c>
      <c r="T4570" s="364"/>
    </row>
    <row r="4571" ht="22.5" hidden="1" spans="1:20">
      <c r="A4571" s="158">
        <v>95641</v>
      </c>
      <c r="B4571" s="100" t="s">
        <v>252</v>
      </c>
      <c r="C4571" s="104" t="s">
        <v>4816</v>
      </c>
      <c r="D4571" s="94" t="s">
        <v>279</v>
      </c>
      <c r="E4571" s="95">
        <v>343.81</v>
      </c>
      <c r="F4571" s="96">
        <f t="shared" si="593"/>
        <v>421.99</v>
      </c>
      <c r="G4571" s="107">
        <f>ROUND(SUM('NOVO HORIZONTE'!G4571),2)</f>
        <v>0</v>
      </c>
      <c r="H4571" s="107">
        <f t="shared" si="598"/>
        <v>0</v>
      </c>
      <c r="I4571" s="143">
        <f t="shared" si="594"/>
        <v>0</v>
      </c>
      <c r="J4571" s="142"/>
      <c r="K4571" s="145"/>
      <c r="L4571" s="7" t="str">
        <f t="shared" si="595"/>
        <v/>
      </c>
      <c r="M4571" s="7" t="str">
        <f t="shared" si="596"/>
        <v/>
      </c>
      <c r="N4571" s="7" t="str">
        <f t="shared" si="592"/>
        <v/>
      </c>
      <c r="O4571" s="144"/>
      <c r="P4571" s="355">
        <v>0</v>
      </c>
      <c r="Q4571" s="362">
        <f>SUM('NOVO HORIZONTE'!I4571)</f>
        <v>0</v>
      </c>
      <c r="R4571" s="363">
        <f t="shared" si="597"/>
        <v>0</v>
      </c>
      <c r="S4571" s="153">
        <f t="shared" si="599"/>
        <v>0</v>
      </c>
      <c r="T4571" s="364"/>
    </row>
    <row r="4572" ht="22.5" hidden="1" spans="1:20">
      <c r="A4572" s="158">
        <v>95642</v>
      </c>
      <c r="B4572" s="100" t="s">
        <v>252</v>
      </c>
      <c r="C4572" s="104" t="s">
        <v>4817</v>
      </c>
      <c r="D4572" s="94" t="s">
        <v>279</v>
      </c>
      <c r="E4572" s="95">
        <v>508.51</v>
      </c>
      <c r="F4572" s="96">
        <f t="shared" si="593"/>
        <v>624.15</v>
      </c>
      <c r="G4572" s="107">
        <f>ROUND(SUM('NOVO HORIZONTE'!G4572),2)</f>
        <v>0</v>
      </c>
      <c r="H4572" s="107">
        <f t="shared" si="598"/>
        <v>0</v>
      </c>
      <c r="I4572" s="143">
        <f t="shared" si="594"/>
        <v>0</v>
      </c>
      <c r="J4572" s="142"/>
      <c r="K4572" s="145"/>
      <c r="L4572" s="7" t="str">
        <f t="shared" si="595"/>
        <v/>
      </c>
      <c r="M4572" s="7" t="str">
        <f t="shared" si="596"/>
        <v/>
      </c>
      <c r="N4572" s="7" t="str">
        <f t="shared" si="592"/>
        <v/>
      </c>
      <c r="O4572" s="144"/>
      <c r="P4572" s="355">
        <v>0</v>
      </c>
      <c r="Q4572" s="362">
        <f>SUM('NOVO HORIZONTE'!I4572)</f>
        <v>0</v>
      </c>
      <c r="R4572" s="363">
        <f t="shared" si="597"/>
        <v>0</v>
      </c>
      <c r="S4572" s="153">
        <f t="shared" si="599"/>
        <v>0</v>
      </c>
      <c r="T4572" s="364"/>
    </row>
    <row r="4573" ht="22.5" hidden="1" spans="1:20">
      <c r="A4573" s="158">
        <v>95643</v>
      </c>
      <c r="B4573" s="100" t="s">
        <v>252</v>
      </c>
      <c r="C4573" s="104" t="s">
        <v>4818</v>
      </c>
      <c r="D4573" s="94" t="s">
        <v>279</v>
      </c>
      <c r="E4573" s="95">
        <v>665.42</v>
      </c>
      <c r="F4573" s="96">
        <f t="shared" si="593"/>
        <v>816.74</v>
      </c>
      <c r="G4573" s="107">
        <f>ROUND(SUM('NOVO HORIZONTE'!G4573),2)</f>
        <v>0</v>
      </c>
      <c r="H4573" s="107">
        <f t="shared" si="598"/>
        <v>0</v>
      </c>
      <c r="I4573" s="143">
        <f t="shared" si="594"/>
        <v>0</v>
      </c>
      <c r="J4573" s="142"/>
      <c r="K4573" s="145"/>
      <c r="L4573" s="7" t="str">
        <f t="shared" si="595"/>
        <v/>
      </c>
      <c r="M4573" s="7" t="str">
        <f t="shared" si="596"/>
        <v/>
      </c>
      <c r="N4573" s="7" t="str">
        <f t="shared" si="592"/>
        <v/>
      </c>
      <c r="O4573" s="144"/>
      <c r="P4573" s="355">
        <v>0</v>
      </c>
      <c r="Q4573" s="362">
        <f>SUM('NOVO HORIZONTE'!I4573)</f>
        <v>0</v>
      </c>
      <c r="R4573" s="363">
        <f t="shared" si="597"/>
        <v>0</v>
      </c>
      <c r="S4573" s="153">
        <f t="shared" si="599"/>
        <v>0</v>
      </c>
      <c r="T4573" s="364"/>
    </row>
    <row r="4574" ht="22.5" hidden="1" spans="1:20">
      <c r="A4574" s="158">
        <v>95644</v>
      </c>
      <c r="B4574" s="100" t="s">
        <v>252</v>
      </c>
      <c r="C4574" s="104" t="s">
        <v>4819</v>
      </c>
      <c r="D4574" s="94" t="s">
        <v>279</v>
      </c>
      <c r="E4574" s="95">
        <v>249.81</v>
      </c>
      <c r="F4574" s="96">
        <f t="shared" si="593"/>
        <v>306.62</v>
      </c>
      <c r="G4574" s="107">
        <f>ROUND(SUM('NOVO HORIZONTE'!G4574),2)</f>
        <v>0</v>
      </c>
      <c r="H4574" s="107">
        <f t="shared" si="598"/>
        <v>0</v>
      </c>
      <c r="I4574" s="143">
        <f t="shared" si="594"/>
        <v>0</v>
      </c>
      <c r="J4574" s="142"/>
      <c r="K4574" s="145"/>
      <c r="L4574" s="7" t="str">
        <f t="shared" si="595"/>
        <v/>
      </c>
      <c r="M4574" s="7" t="str">
        <f t="shared" si="596"/>
        <v/>
      </c>
      <c r="N4574" s="7" t="str">
        <f t="shared" si="592"/>
        <v/>
      </c>
      <c r="O4574" s="144"/>
      <c r="P4574" s="355">
        <v>0</v>
      </c>
      <c r="Q4574" s="362">
        <f>SUM('NOVO HORIZONTE'!I4574)</f>
        <v>0</v>
      </c>
      <c r="R4574" s="363">
        <f t="shared" si="597"/>
        <v>0</v>
      </c>
      <c r="S4574" s="153">
        <f t="shared" si="599"/>
        <v>0</v>
      </c>
      <c r="T4574" s="364"/>
    </row>
    <row r="4575" ht="22.5" hidden="1" spans="1:20">
      <c r="A4575" s="158">
        <v>95645</v>
      </c>
      <c r="B4575" s="100" t="s">
        <v>252</v>
      </c>
      <c r="C4575" s="104" t="s">
        <v>4820</v>
      </c>
      <c r="D4575" s="94" t="s">
        <v>279</v>
      </c>
      <c r="E4575" s="95">
        <v>457.57</v>
      </c>
      <c r="F4575" s="96">
        <f t="shared" si="593"/>
        <v>561.62</v>
      </c>
      <c r="G4575" s="107">
        <f>ROUND(SUM('NOVO HORIZONTE'!G4575),2)</f>
        <v>0</v>
      </c>
      <c r="H4575" s="107">
        <f t="shared" si="598"/>
        <v>0</v>
      </c>
      <c r="I4575" s="143">
        <f t="shared" si="594"/>
        <v>0</v>
      </c>
      <c r="J4575" s="142"/>
      <c r="K4575" s="145"/>
      <c r="L4575" s="7" t="str">
        <f t="shared" si="595"/>
        <v/>
      </c>
      <c r="M4575" s="7" t="str">
        <f t="shared" si="596"/>
        <v/>
      </c>
      <c r="N4575" s="7" t="str">
        <f t="shared" si="592"/>
        <v/>
      </c>
      <c r="O4575" s="144"/>
      <c r="P4575" s="355">
        <v>0</v>
      </c>
      <c r="Q4575" s="362">
        <f>SUM('NOVO HORIZONTE'!I4575)</f>
        <v>0</v>
      </c>
      <c r="R4575" s="363">
        <f t="shared" si="597"/>
        <v>0</v>
      </c>
      <c r="S4575" s="153">
        <f t="shared" si="599"/>
        <v>0</v>
      </c>
      <c r="T4575" s="364"/>
    </row>
    <row r="4576" ht="22.5" hidden="1" spans="1:20">
      <c r="A4576" s="158">
        <v>95646</v>
      </c>
      <c r="B4576" s="100" t="s">
        <v>252</v>
      </c>
      <c r="C4576" s="104" t="s">
        <v>4821</v>
      </c>
      <c r="D4576" s="94" t="s">
        <v>279</v>
      </c>
      <c r="E4576" s="95">
        <v>682.02</v>
      </c>
      <c r="F4576" s="96">
        <f t="shared" si="593"/>
        <v>837.11</v>
      </c>
      <c r="G4576" s="107">
        <f>ROUND(SUM('NOVO HORIZONTE'!G4576),2)</f>
        <v>0</v>
      </c>
      <c r="H4576" s="107">
        <f t="shared" si="598"/>
        <v>0</v>
      </c>
      <c r="I4576" s="143">
        <f t="shared" si="594"/>
        <v>0</v>
      </c>
      <c r="J4576" s="142"/>
      <c r="K4576" s="145"/>
      <c r="L4576" s="7" t="str">
        <f t="shared" si="595"/>
        <v/>
      </c>
      <c r="M4576" s="7" t="str">
        <f t="shared" si="596"/>
        <v/>
      </c>
      <c r="N4576" s="7" t="str">
        <f t="shared" si="592"/>
        <v/>
      </c>
      <c r="O4576" s="144"/>
      <c r="P4576" s="355">
        <v>0</v>
      </c>
      <c r="Q4576" s="362">
        <f>SUM('NOVO HORIZONTE'!I4576)</f>
        <v>0</v>
      </c>
      <c r="R4576" s="363">
        <f t="shared" si="597"/>
        <v>0</v>
      </c>
      <c r="S4576" s="153">
        <f t="shared" si="599"/>
        <v>0</v>
      </c>
      <c r="T4576" s="364"/>
    </row>
    <row r="4577" ht="22.5" hidden="1" spans="1:20">
      <c r="A4577" s="158">
        <v>95647</v>
      </c>
      <c r="B4577" s="100" t="s">
        <v>252</v>
      </c>
      <c r="C4577" s="104" t="s">
        <v>4822</v>
      </c>
      <c r="D4577" s="94" t="s">
        <v>279</v>
      </c>
      <c r="E4577" s="95">
        <v>894.48</v>
      </c>
      <c r="F4577" s="96">
        <f t="shared" si="593"/>
        <v>1097.88</v>
      </c>
      <c r="G4577" s="107">
        <f>ROUND(SUM('NOVO HORIZONTE'!G4577),2)</f>
        <v>0</v>
      </c>
      <c r="H4577" s="107">
        <f t="shared" si="598"/>
        <v>0</v>
      </c>
      <c r="I4577" s="143">
        <f t="shared" si="594"/>
        <v>0</v>
      </c>
      <c r="J4577" s="142"/>
      <c r="K4577" s="145"/>
      <c r="L4577" s="7" t="str">
        <f t="shared" si="595"/>
        <v/>
      </c>
      <c r="M4577" s="7" t="str">
        <f t="shared" si="596"/>
        <v/>
      </c>
      <c r="N4577" s="7" t="str">
        <f t="shared" si="592"/>
        <v/>
      </c>
      <c r="O4577" s="144"/>
      <c r="P4577" s="355">
        <v>0</v>
      </c>
      <c r="Q4577" s="362">
        <f>SUM('NOVO HORIZONTE'!I4577)</f>
        <v>0</v>
      </c>
      <c r="R4577" s="363">
        <f t="shared" si="597"/>
        <v>0</v>
      </c>
      <c r="S4577" s="153">
        <f t="shared" si="599"/>
        <v>0</v>
      </c>
      <c r="T4577" s="364"/>
    </row>
    <row r="4578" ht="22.5" hidden="1" spans="1:20">
      <c r="A4578" s="158">
        <v>95637</v>
      </c>
      <c r="B4578" s="100" t="s">
        <v>252</v>
      </c>
      <c r="C4578" s="104" t="s">
        <v>4823</v>
      </c>
      <c r="D4578" s="94" t="s">
        <v>279</v>
      </c>
      <c r="E4578" s="95">
        <v>632.76</v>
      </c>
      <c r="F4578" s="96">
        <f t="shared" si="593"/>
        <v>776.65</v>
      </c>
      <c r="G4578" s="107">
        <f>ROUND(SUM('NOVO HORIZONTE'!G4578),2)</f>
        <v>0</v>
      </c>
      <c r="H4578" s="107">
        <f t="shared" si="598"/>
        <v>0</v>
      </c>
      <c r="I4578" s="143">
        <f t="shared" si="594"/>
        <v>0</v>
      </c>
      <c r="J4578" s="142"/>
      <c r="K4578" s="145"/>
      <c r="L4578" s="7" t="str">
        <f t="shared" si="595"/>
        <v/>
      </c>
      <c r="M4578" s="7" t="str">
        <f t="shared" si="596"/>
        <v/>
      </c>
      <c r="N4578" s="7" t="str">
        <f t="shared" si="592"/>
        <v/>
      </c>
      <c r="O4578" s="144"/>
      <c r="P4578" s="355">
        <v>0</v>
      </c>
      <c r="Q4578" s="362">
        <f>SUM('NOVO HORIZONTE'!I4578)</f>
        <v>0</v>
      </c>
      <c r="R4578" s="363">
        <f t="shared" si="597"/>
        <v>0</v>
      </c>
      <c r="S4578" s="153">
        <f t="shared" si="599"/>
        <v>0</v>
      </c>
      <c r="T4578" s="364"/>
    </row>
    <row r="4579" ht="22.5" hidden="1" spans="1:20">
      <c r="A4579" s="158">
        <v>95638</v>
      </c>
      <c r="B4579" s="100" t="s">
        <v>252</v>
      </c>
      <c r="C4579" s="104" t="s">
        <v>4824</v>
      </c>
      <c r="D4579" s="94" t="s">
        <v>279</v>
      </c>
      <c r="E4579" s="95">
        <v>766.88</v>
      </c>
      <c r="F4579" s="96">
        <f t="shared" si="593"/>
        <v>941.27</v>
      </c>
      <c r="G4579" s="107">
        <f>ROUND(SUM('NOVO HORIZONTE'!G4579),2)</f>
        <v>0</v>
      </c>
      <c r="H4579" s="107">
        <f t="shared" si="598"/>
        <v>0</v>
      </c>
      <c r="I4579" s="143">
        <f t="shared" si="594"/>
        <v>0</v>
      </c>
      <c r="J4579" s="142"/>
      <c r="K4579" s="145"/>
      <c r="L4579" s="7" t="str">
        <f t="shared" si="595"/>
        <v/>
      </c>
      <c r="M4579" s="7" t="str">
        <f t="shared" si="596"/>
        <v/>
      </c>
      <c r="N4579" s="7" t="str">
        <f t="shared" si="592"/>
        <v/>
      </c>
      <c r="O4579" s="144"/>
      <c r="P4579" s="355">
        <v>0</v>
      </c>
      <c r="Q4579" s="362">
        <f>SUM('NOVO HORIZONTE'!I4579)</f>
        <v>0</v>
      </c>
      <c r="R4579" s="363">
        <f t="shared" si="597"/>
        <v>0</v>
      </c>
      <c r="S4579" s="153">
        <f t="shared" si="599"/>
        <v>0</v>
      </c>
      <c r="T4579" s="364"/>
    </row>
    <row r="4580" ht="22.5" hidden="1" spans="1:20">
      <c r="A4580" s="158">
        <v>95639</v>
      </c>
      <c r="B4580" s="100" t="s">
        <v>252</v>
      </c>
      <c r="C4580" s="104" t="s">
        <v>4825</v>
      </c>
      <c r="D4580" s="94" t="s">
        <v>279</v>
      </c>
      <c r="E4580" s="95">
        <v>970</v>
      </c>
      <c r="F4580" s="96">
        <f t="shared" si="593"/>
        <v>1190.58</v>
      </c>
      <c r="G4580" s="107">
        <f>ROUND(SUM('NOVO HORIZONTE'!G4580),2)</f>
        <v>0</v>
      </c>
      <c r="H4580" s="107">
        <f t="shared" si="598"/>
        <v>0</v>
      </c>
      <c r="I4580" s="143">
        <f t="shared" si="594"/>
        <v>0</v>
      </c>
      <c r="J4580" s="142"/>
      <c r="K4580" s="145"/>
      <c r="L4580" s="7" t="str">
        <f t="shared" si="595"/>
        <v/>
      </c>
      <c r="M4580" s="7" t="str">
        <f t="shared" si="596"/>
        <v/>
      </c>
      <c r="N4580" s="7" t="str">
        <f t="shared" si="592"/>
        <v/>
      </c>
      <c r="O4580" s="144"/>
      <c r="P4580" s="355">
        <v>0</v>
      </c>
      <c r="Q4580" s="362">
        <f>SUM('NOVO HORIZONTE'!I4580)</f>
        <v>0</v>
      </c>
      <c r="R4580" s="363">
        <f t="shared" si="597"/>
        <v>0</v>
      </c>
      <c r="S4580" s="153">
        <f t="shared" si="599"/>
        <v>0</v>
      </c>
      <c r="T4580" s="364"/>
    </row>
    <row r="4581" ht="22.5" hidden="1" spans="1:20">
      <c r="A4581" s="158">
        <v>97741</v>
      </c>
      <c r="B4581" s="100" t="s">
        <v>252</v>
      </c>
      <c r="C4581" s="104" t="s">
        <v>4826</v>
      </c>
      <c r="D4581" s="94" t="s">
        <v>279</v>
      </c>
      <c r="E4581" s="95">
        <v>192.36</v>
      </c>
      <c r="F4581" s="96">
        <f t="shared" si="593"/>
        <v>236.1</v>
      </c>
      <c r="G4581" s="107">
        <f>ROUND(SUM('NOVO HORIZONTE'!G4581),2)</f>
        <v>0</v>
      </c>
      <c r="H4581" s="107">
        <f t="shared" si="598"/>
        <v>0</v>
      </c>
      <c r="I4581" s="143">
        <f t="shared" si="594"/>
        <v>0</v>
      </c>
      <c r="J4581" s="142"/>
      <c r="K4581" s="145"/>
      <c r="L4581" s="7" t="str">
        <f t="shared" si="595"/>
        <v/>
      </c>
      <c r="M4581" s="7" t="str">
        <f t="shared" si="596"/>
        <v/>
      </c>
      <c r="N4581" s="7" t="str">
        <f t="shared" si="592"/>
        <v/>
      </c>
      <c r="O4581" s="144"/>
      <c r="P4581" s="355">
        <v>0</v>
      </c>
      <c r="Q4581" s="362">
        <f>SUM('NOVO HORIZONTE'!I4581)</f>
        <v>0</v>
      </c>
      <c r="R4581" s="363">
        <f t="shared" si="597"/>
        <v>0</v>
      </c>
      <c r="S4581" s="153">
        <f t="shared" si="599"/>
        <v>0</v>
      </c>
      <c r="T4581" s="364"/>
    </row>
    <row r="4582" ht="12.75" hidden="1" spans="1:20">
      <c r="A4582" s="158">
        <v>95673</v>
      </c>
      <c r="B4582" s="100" t="s">
        <v>252</v>
      </c>
      <c r="C4582" s="104" t="s">
        <v>4827</v>
      </c>
      <c r="D4582" s="94" t="s">
        <v>279</v>
      </c>
      <c r="E4582" s="95">
        <v>119.05</v>
      </c>
      <c r="F4582" s="96">
        <f t="shared" si="593"/>
        <v>146.12</v>
      </c>
      <c r="G4582" s="107">
        <f>ROUND(SUM('NOVO HORIZONTE'!G4582),2)</f>
        <v>0</v>
      </c>
      <c r="H4582" s="107">
        <f t="shared" si="598"/>
        <v>0</v>
      </c>
      <c r="I4582" s="143">
        <f t="shared" si="594"/>
        <v>0</v>
      </c>
      <c r="J4582" s="142"/>
      <c r="K4582" s="145"/>
      <c r="L4582" s="7" t="str">
        <f t="shared" si="595"/>
        <v/>
      </c>
      <c r="M4582" s="7" t="str">
        <f t="shared" si="596"/>
        <v/>
      </c>
      <c r="N4582" s="7" t="str">
        <f t="shared" si="592"/>
        <v/>
      </c>
      <c r="O4582" s="144"/>
      <c r="P4582" s="355">
        <v>0</v>
      </c>
      <c r="Q4582" s="362">
        <f>SUM('NOVO HORIZONTE'!I4582)</f>
        <v>0</v>
      </c>
      <c r="R4582" s="363">
        <f t="shared" si="597"/>
        <v>0</v>
      </c>
      <c r="S4582" s="153">
        <f t="shared" si="599"/>
        <v>0</v>
      </c>
      <c r="T4582" s="364"/>
    </row>
    <row r="4583" ht="12.75" hidden="1" spans="1:20">
      <c r="A4583" s="158">
        <v>95674</v>
      </c>
      <c r="B4583" s="100" t="s">
        <v>252</v>
      </c>
      <c r="C4583" s="104" t="s">
        <v>4828</v>
      </c>
      <c r="D4583" s="94" t="s">
        <v>279</v>
      </c>
      <c r="E4583" s="95">
        <v>125.85</v>
      </c>
      <c r="F4583" s="96">
        <f t="shared" si="593"/>
        <v>154.47</v>
      </c>
      <c r="G4583" s="107">
        <f>ROUND(SUM('NOVO HORIZONTE'!G4583),2)</f>
        <v>0</v>
      </c>
      <c r="H4583" s="107">
        <f t="shared" si="598"/>
        <v>0</v>
      </c>
      <c r="I4583" s="143">
        <f t="shared" si="594"/>
        <v>0</v>
      </c>
      <c r="J4583" s="142"/>
      <c r="K4583" s="145"/>
      <c r="L4583" s="7" t="str">
        <f t="shared" si="595"/>
        <v/>
      </c>
      <c r="M4583" s="7" t="str">
        <f t="shared" si="596"/>
        <v/>
      </c>
      <c r="N4583" s="7" t="str">
        <f t="shared" si="592"/>
        <v/>
      </c>
      <c r="O4583" s="144"/>
      <c r="P4583" s="355">
        <v>0</v>
      </c>
      <c r="Q4583" s="362">
        <f>SUM('NOVO HORIZONTE'!I4583)</f>
        <v>0</v>
      </c>
      <c r="R4583" s="363">
        <f t="shared" si="597"/>
        <v>0</v>
      </c>
      <c r="S4583" s="153">
        <f t="shared" si="599"/>
        <v>0</v>
      </c>
      <c r="T4583" s="364"/>
    </row>
    <row r="4584" ht="12.75" spans="1:20">
      <c r="A4584" s="158">
        <v>95675</v>
      </c>
      <c r="B4584" s="100" t="s">
        <v>252</v>
      </c>
      <c r="C4584" s="104" t="s">
        <v>4829</v>
      </c>
      <c r="D4584" s="94" t="s">
        <v>279</v>
      </c>
      <c r="E4584" s="95">
        <v>153.15</v>
      </c>
      <c r="F4584" s="96">
        <f t="shared" si="593"/>
        <v>187.98</v>
      </c>
      <c r="G4584" s="107">
        <f>ROUND(SUM('NOVO HORIZONTE'!G4584),2)</f>
        <v>1</v>
      </c>
      <c r="H4584" s="107">
        <f t="shared" si="598"/>
        <v>187.98</v>
      </c>
      <c r="I4584" s="143">
        <f t="shared" si="594"/>
        <v>187.98</v>
      </c>
      <c r="J4584" s="142"/>
      <c r="K4584" s="145"/>
      <c r="L4584" s="7" t="str">
        <f t="shared" si="595"/>
        <v>x</v>
      </c>
      <c r="M4584" s="7" t="str">
        <f t="shared" si="596"/>
        <v>x</v>
      </c>
      <c r="N4584" s="7" t="str">
        <f t="shared" si="592"/>
        <v>x</v>
      </c>
      <c r="O4584" s="144"/>
      <c r="P4584" s="355">
        <v>0</v>
      </c>
      <c r="Q4584" s="362">
        <f>SUM('NOVO HORIZONTE'!I4584)</f>
        <v>187.98</v>
      </c>
      <c r="R4584" s="363">
        <f t="shared" si="597"/>
        <v>0</v>
      </c>
      <c r="S4584" s="153">
        <f t="shared" si="599"/>
        <v>0</v>
      </c>
      <c r="T4584" s="364"/>
    </row>
    <row r="4585" ht="22.5" spans="1:20">
      <c r="A4585" s="158">
        <v>95676</v>
      </c>
      <c r="B4585" s="100" t="s">
        <v>252</v>
      </c>
      <c r="C4585" s="104" t="s">
        <v>4830</v>
      </c>
      <c r="D4585" s="94" t="s">
        <v>279</v>
      </c>
      <c r="E4585" s="95">
        <v>94.54</v>
      </c>
      <c r="F4585" s="96">
        <f t="shared" si="593"/>
        <v>116.04</v>
      </c>
      <c r="G4585" s="107">
        <f>ROUND(SUM('NOVO HORIZONTE'!G4585),2)</f>
        <v>1</v>
      </c>
      <c r="H4585" s="107">
        <f t="shared" si="598"/>
        <v>116.04</v>
      </c>
      <c r="I4585" s="143">
        <f t="shared" si="594"/>
        <v>116.04</v>
      </c>
      <c r="J4585" s="142"/>
      <c r="K4585" s="145"/>
      <c r="L4585" s="7" t="str">
        <f t="shared" si="595"/>
        <v>x</v>
      </c>
      <c r="M4585" s="7" t="str">
        <f t="shared" si="596"/>
        <v>x</v>
      </c>
      <c r="N4585" s="7" t="str">
        <f t="shared" si="592"/>
        <v>x</v>
      </c>
      <c r="O4585" s="144"/>
      <c r="P4585" s="355">
        <v>0</v>
      </c>
      <c r="Q4585" s="362">
        <f>SUM('NOVO HORIZONTE'!I4585)</f>
        <v>116.04</v>
      </c>
      <c r="R4585" s="363">
        <f t="shared" si="597"/>
        <v>0</v>
      </c>
      <c r="S4585" s="153">
        <f t="shared" si="599"/>
        <v>0</v>
      </c>
      <c r="T4585" s="364"/>
    </row>
    <row r="4586" ht="12.75" hidden="1" spans="1:20">
      <c r="A4586" s="154" t="s">
        <v>4831</v>
      </c>
      <c r="B4586" s="100"/>
      <c r="C4586" s="161" t="s">
        <v>4832</v>
      </c>
      <c r="D4586" s="94">
        <v>0</v>
      </c>
      <c r="E4586" s="95">
        <v>0</v>
      </c>
      <c r="F4586" s="96">
        <f t="shared" si="593"/>
        <v>0</v>
      </c>
      <c r="G4586" s="187">
        <f>ROUND(SUM('NOVO HORIZONTE'!G4586),2)</f>
        <v>0</v>
      </c>
      <c r="H4586" s="187">
        <f t="shared" si="598"/>
        <v>0</v>
      </c>
      <c r="I4586" s="188">
        <f t="shared" si="594"/>
        <v>0</v>
      </c>
      <c r="J4586" s="142"/>
      <c r="K4586" s="145" t="str">
        <f>IF(SUM(I4586)&gt;0,"xx","")</f>
        <v/>
      </c>
      <c r="L4586" s="7" t="str">
        <f t="shared" si="595"/>
        <v/>
      </c>
      <c r="M4586" s="7" t="str">
        <f t="shared" si="596"/>
        <v/>
      </c>
      <c r="N4586" s="7" t="str">
        <f t="shared" si="592"/>
        <v/>
      </c>
      <c r="O4586" s="144"/>
      <c r="P4586" s="375"/>
      <c r="Q4586" s="362">
        <f>SUM('NOVO HORIZONTE'!I4586)</f>
        <v>0</v>
      </c>
      <c r="R4586" s="363">
        <f t="shared" si="597"/>
        <v>0</v>
      </c>
      <c r="S4586" s="153">
        <f t="shared" si="599"/>
        <v>0</v>
      </c>
      <c r="T4586" s="364"/>
    </row>
    <row r="4587" ht="12.75" hidden="1" spans="1:20">
      <c r="A4587" s="154" t="s">
        <v>4833</v>
      </c>
      <c r="B4587" s="100"/>
      <c r="C4587" s="161" t="s">
        <v>4834</v>
      </c>
      <c r="D4587" s="94">
        <v>0</v>
      </c>
      <c r="E4587" s="95">
        <v>0</v>
      </c>
      <c r="F4587" s="96">
        <f t="shared" si="593"/>
        <v>0</v>
      </c>
      <c r="G4587" s="187">
        <f>ROUND(SUM('NOVO HORIZONTE'!G4587),2)</f>
        <v>0</v>
      </c>
      <c r="H4587" s="187">
        <f t="shared" si="598"/>
        <v>0</v>
      </c>
      <c r="I4587" s="188">
        <f t="shared" si="594"/>
        <v>0</v>
      </c>
      <c r="J4587" s="142"/>
      <c r="K4587" s="145" t="str">
        <f>IF(SUM(I4588:I4624)&gt;0,"xx","")</f>
        <v/>
      </c>
      <c r="L4587" s="7" t="str">
        <f t="shared" si="595"/>
        <v/>
      </c>
      <c r="M4587" s="7" t="str">
        <f t="shared" si="596"/>
        <v/>
      </c>
      <c r="N4587" s="7" t="str">
        <f t="shared" ref="N4587:N4650" si="600">M4587</f>
        <v/>
      </c>
      <c r="O4587" s="144"/>
      <c r="P4587" s="375"/>
      <c r="Q4587" s="362">
        <f>SUM('NOVO HORIZONTE'!I4587)</f>
        <v>0</v>
      </c>
      <c r="R4587" s="363">
        <f t="shared" si="597"/>
        <v>0</v>
      </c>
      <c r="S4587" s="153">
        <f t="shared" si="599"/>
        <v>0</v>
      </c>
      <c r="T4587" s="364"/>
    </row>
    <row r="4588" ht="12.75" hidden="1" spans="1:20">
      <c r="A4588" s="158">
        <v>102587</v>
      </c>
      <c r="B4588" s="100" t="s">
        <v>252</v>
      </c>
      <c r="C4588" s="104" t="s">
        <v>4835</v>
      </c>
      <c r="D4588" s="94" t="s">
        <v>279</v>
      </c>
      <c r="E4588" s="95">
        <v>4.04</v>
      </c>
      <c r="F4588" s="96">
        <f t="shared" si="593"/>
        <v>4.96</v>
      </c>
      <c r="G4588" s="107">
        <f>ROUND(SUM('NOVO HORIZONTE'!G4588),2)</f>
        <v>0</v>
      </c>
      <c r="H4588" s="107">
        <f t="shared" si="598"/>
        <v>0</v>
      </c>
      <c r="I4588" s="143">
        <f t="shared" si="594"/>
        <v>0</v>
      </c>
      <c r="J4588" s="142"/>
      <c r="K4588" s="145"/>
      <c r="L4588" s="7" t="str">
        <f t="shared" si="595"/>
        <v/>
      </c>
      <c r="M4588" s="7" t="str">
        <f t="shared" si="596"/>
        <v/>
      </c>
      <c r="N4588" s="7" t="str">
        <f t="shared" si="600"/>
        <v/>
      </c>
      <c r="O4588" s="144"/>
      <c r="P4588" s="355">
        <v>0</v>
      </c>
      <c r="Q4588" s="362">
        <f>SUM('NOVO HORIZONTE'!I4588)</f>
        <v>0</v>
      </c>
      <c r="R4588" s="363">
        <f t="shared" si="597"/>
        <v>0</v>
      </c>
      <c r="S4588" s="153">
        <f t="shared" si="599"/>
        <v>0</v>
      </c>
      <c r="T4588" s="364"/>
    </row>
    <row r="4589" ht="12.75" hidden="1" spans="1:20">
      <c r="A4589" s="158">
        <v>102588</v>
      </c>
      <c r="B4589" s="100" t="s">
        <v>252</v>
      </c>
      <c r="C4589" s="104" t="s">
        <v>4836</v>
      </c>
      <c r="D4589" s="94" t="s">
        <v>279</v>
      </c>
      <c r="E4589" s="95">
        <v>5.84</v>
      </c>
      <c r="F4589" s="96">
        <f t="shared" si="593"/>
        <v>7.17</v>
      </c>
      <c r="G4589" s="107">
        <f>ROUND(SUM('NOVO HORIZONTE'!G4589),2)</f>
        <v>0</v>
      </c>
      <c r="H4589" s="107">
        <f t="shared" si="598"/>
        <v>0</v>
      </c>
      <c r="I4589" s="143">
        <f t="shared" si="594"/>
        <v>0</v>
      </c>
      <c r="J4589" s="142"/>
      <c r="K4589" s="145"/>
      <c r="L4589" s="7" t="str">
        <f t="shared" si="595"/>
        <v/>
      </c>
      <c r="M4589" s="7" t="str">
        <f t="shared" si="596"/>
        <v/>
      </c>
      <c r="N4589" s="7" t="str">
        <f t="shared" si="600"/>
        <v/>
      </c>
      <c r="O4589" s="144"/>
      <c r="P4589" s="355">
        <v>0</v>
      </c>
      <c r="Q4589" s="362">
        <f>SUM('NOVO HORIZONTE'!I4589)</f>
        <v>0</v>
      </c>
      <c r="R4589" s="363">
        <f t="shared" si="597"/>
        <v>0</v>
      </c>
      <c r="S4589" s="153">
        <f t="shared" si="599"/>
        <v>0</v>
      </c>
      <c r="T4589" s="364"/>
    </row>
    <row r="4590" ht="12.75" hidden="1" spans="1:20">
      <c r="A4590" s="158">
        <v>102589</v>
      </c>
      <c r="B4590" s="100" t="s">
        <v>252</v>
      </c>
      <c r="C4590" s="104" t="s">
        <v>4837</v>
      </c>
      <c r="D4590" s="94" t="s">
        <v>279</v>
      </c>
      <c r="E4590" s="95">
        <v>4.49</v>
      </c>
      <c r="F4590" s="96">
        <f t="shared" ref="F4590:F4653" si="601">IF(E4590=0,0,IF(P4590=0,ROUND(E4590*(1+E$13),2),ROUND(E4590*(1+E$12),2)))</f>
        <v>5.51</v>
      </c>
      <c r="G4590" s="107">
        <f>ROUND(SUM('NOVO HORIZONTE'!G4590),2)</f>
        <v>0</v>
      </c>
      <c r="H4590" s="107">
        <f t="shared" si="598"/>
        <v>0</v>
      </c>
      <c r="I4590" s="143">
        <f t="shared" ref="I4590:I4653" si="602">IF(ISBLANK(G4590),0,ROUND(G4590*H4590,2))</f>
        <v>0</v>
      </c>
      <c r="J4590" s="142"/>
      <c r="K4590" s="228"/>
      <c r="L4590" s="7" t="str">
        <f t="shared" ref="L4590:L4653" si="603">IF(K4590="X","x",IF(K4590="xx","x",IF(I4590&gt;0,"x","")))</f>
        <v/>
      </c>
      <c r="M4590" s="7" t="str">
        <f t="shared" ref="M4590:M4653" si="604">IF(K4590="X","x",IF(K4590="xx","x",IF(I4590&gt;0,"x","")))</f>
        <v/>
      </c>
      <c r="N4590" s="7" t="str">
        <f t="shared" si="600"/>
        <v/>
      </c>
      <c r="O4590" s="144"/>
      <c r="P4590" s="355">
        <v>0</v>
      </c>
      <c r="Q4590" s="362">
        <f>SUM('NOVO HORIZONTE'!I4590)</f>
        <v>0</v>
      </c>
      <c r="R4590" s="363">
        <f t="shared" ref="R4590:R4653" si="605">I4590-Q4590</f>
        <v>0</v>
      </c>
      <c r="S4590" s="153">
        <f t="shared" si="599"/>
        <v>0</v>
      </c>
      <c r="T4590" s="364"/>
    </row>
    <row r="4591" ht="12.75" hidden="1" spans="1:20">
      <c r="A4591" s="158">
        <v>102590</v>
      </c>
      <c r="B4591" s="100" t="s">
        <v>252</v>
      </c>
      <c r="C4591" s="104" t="s">
        <v>4838</v>
      </c>
      <c r="D4591" s="94" t="s">
        <v>279</v>
      </c>
      <c r="E4591" s="95">
        <v>6.29</v>
      </c>
      <c r="F4591" s="96">
        <f t="shared" si="601"/>
        <v>7.72</v>
      </c>
      <c r="G4591" s="107">
        <f>ROUND(SUM('NOVO HORIZONTE'!G4591),2)</f>
        <v>0</v>
      </c>
      <c r="H4591" s="107">
        <f t="shared" ref="H4591:H4654" si="606">IF(G4591=0,0,F4591)</f>
        <v>0</v>
      </c>
      <c r="I4591" s="143">
        <f t="shared" si="602"/>
        <v>0</v>
      </c>
      <c r="J4591" s="142"/>
      <c r="K4591" s="145"/>
      <c r="L4591" s="7" t="str">
        <f t="shared" si="603"/>
        <v/>
      </c>
      <c r="M4591" s="7" t="str">
        <f t="shared" si="604"/>
        <v/>
      </c>
      <c r="N4591" s="7" t="str">
        <f t="shared" si="600"/>
        <v/>
      </c>
      <c r="O4591" s="144"/>
      <c r="P4591" s="355">
        <v>0</v>
      </c>
      <c r="Q4591" s="362">
        <f>SUM('NOVO HORIZONTE'!I4591)</f>
        <v>0</v>
      </c>
      <c r="R4591" s="363">
        <f t="shared" si="605"/>
        <v>0</v>
      </c>
      <c r="S4591" s="153">
        <f t="shared" si="599"/>
        <v>0</v>
      </c>
      <c r="T4591" s="364"/>
    </row>
    <row r="4592" ht="12.75" hidden="1" spans="1:20">
      <c r="A4592" s="158">
        <v>102591</v>
      </c>
      <c r="B4592" s="100" t="s">
        <v>252</v>
      </c>
      <c r="C4592" s="104" t="s">
        <v>4839</v>
      </c>
      <c r="D4592" s="94" t="s">
        <v>279</v>
      </c>
      <c r="E4592" s="95">
        <v>4.94</v>
      </c>
      <c r="F4592" s="96">
        <f t="shared" si="601"/>
        <v>6.06</v>
      </c>
      <c r="G4592" s="107">
        <f>ROUND(SUM('NOVO HORIZONTE'!G4592),2)</f>
        <v>0</v>
      </c>
      <c r="H4592" s="107">
        <f t="shared" si="606"/>
        <v>0</v>
      </c>
      <c r="I4592" s="143">
        <f t="shared" si="602"/>
        <v>0</v>
      </c>
      <c r="J4592" s="142"/>
      <c r="K4592" s="145"/>
      <c r="L4592" s="7" t="str">
        <f t="shared" si="603"/>
        <v/>
      </c>
      <c r="M4592" s="7" t="str">
        <f t="shared" si="604"/>
        <v/>
      </c>
      <c r="N4592" s="7" t="str">
        <f t="shared" si="600"/>
        <v/>
      </c>
      <c r="O4592" s="144"/>
      <c r="P4592" s="355">
        <v>0</v>
      </c>
      <c r="Q4592" s="362">
        <f>SUM('NOVO HORIZONTE'!I4592)</f>
        <v>0</v>
      </c>
      <c r="R4592" s="363">
        <f t="shared" si="605"/>
        <v>0</v>
      </c>
      <c r="S4592" s="153">
        <f t="shared" si="599"/>
        <v>0</v>
      </c>
      <c r="T4592" s="364"/>
    </row>
    <row r="4593" ht="12.75" hidden="1" spans="1:20">
      <c r="A4593" s="158">
        <v>102592</v>
      </c>
      <c r="B4593" s="100" t="s">
        <v>252</v>
      </c>
      <c r="C4593" s="104" t="s">
        <v>4840</v>
      </c>
      <c r="D4593" s="94" t="s">
        <v>279</v>
      </c>
      <c r="E4593" s="95">
        <v>6.75</v>
      </c>
      <c r="F4593" s="96">
        <f t="shared" si="601"/>
        <v>8.28</v>
      </c>
      <c r="G4593" s="107">
        <f>ROUND(SUM('NOVO HORIZONTE'!G4593),2)</f>
        <v>0</v>
      </c>
      <c r="H4593" s="107">
        <f t="shared" si="606"/>
        <v>0</v>
      </c>
      <c r="I4593" s="143">
        <f t="shared" si="602"/>
        <v>0</v>
      </c>
      <c r="J4593" s="142"/>
      <c r="K4593" s="145"/>
      <c r="L4593" s="7" t="str">
        <f t="shared" si="603"/>
        <v/>
      </c>
      <c r="M4593" s="7" t="str">
        <f t="shared" si="604"/>
        <v/>
      </c>
      <c r="N4593" s="7" t="str">
        <f t="shared" si="600"/>
        <v/>
      </c>
      <c r="O4593" s="144"/>
      <c r="P4593" s="355">
        <v>0</v>
      </c>
      <c r="Q4593" s="362">
        <f>SUM('NOVO HORIZONTE'!I4593)</f>
        <v>0</v>
      </c>
      <c r="R4593" s="363">
        <f t="shared" si="605"/>
        <v>0</v>
      </c>
      <c r="S4593" s="153">
        <f t="shared" si="599"/>
        <v>0</v>
      </c>
      <c r="T4593" s="364"/>
    </row>
    <row r="4594" ht="12.75" hidden="1" spans="1:20">
      <c r="A4594" s="158">
        <v>102593</v>
      </c>
      <c r="B4594" s="100" t="s">
        <v>252</v>
      </c>
      <c r="C4594" s="104" t="s">
        <v>4841</v>
      </c>
      <c r="D4594" s="94" t="s">
        <v>279</v>
      </c>
      <c r="E4594" s="95">
        <v>5.58</v>
      </c>
      <c r="F4594" s="96">
        <f t="shared" si="601"/>
        <v>6.85</v>
      </c>
      <c r="G4594" s="107">
        <f>ROUND(SUM('NOVO HORIZONTE'!G4594),2)</f>
        <v>0</v>
      </c>
      <c r="H4594" s="107">
        <f t="shared" si="606"/>
        <v>0</v>
      </c>
      <c r="I4594" s="143">
        <f t="shared" si="602"/>
        <v>0</v>
      </c>
      <c r="J4594" s="142"/>
      <c r="K4594" s="145"/>
      <c r="L4594" s="7" t="str">
        <f t="shared" si="603"/>
        <v/>
      </c>
      <c r="M4594" s="7" t="str">
        <f t="shared" si="604"/>
        <v/>
      </c>
      <c r="N4594" s="7" t="str">
        <f t="shared" si="600"/>
        <v/>
      </c>
      <c r="O4594" s="144"/>
      <c r="P4594" s="355">
        <v>0</v>
      </c>
      <c r="Q4594" s="362">
        <f>SUM('NOVO HORIZONTE'!I4594)</f>
        <v>0</v>
      </c>
      <c r="R4594" s="363">
        <f t="shared" si="605"/>
        <v>0</v>
      </c>
      <c r="S4594" s="153">
        <f t="shared" si="599"/>
        <v>0</v>
      </c>
      <c r="T4594" s="364"/>
    </row>
    <row r="4595" ht="12.75" hidden="1" spans="1:20">
      <c r="A4595" s="158">
        <v>102594</v>
      </c>
      <c r="B4595" s="100" t="s">
        <v>252</v>
      </c>
      <c r="C4595" s="104" t="s">
        <v>4842</v>
      </c>
      <c r="D4595" s="94" t="s">
        <v>279</v>
      </c>
      <c r="E4595" s="95">
        <v>7.38</v>
      </c>
      <c r="F4595" s="96">
        <f t="shared" si="601"/>
        <v>9.06</v>
      </c>
      <c r="G4595" s="107">
        <f>ROUND(SUM('NOVO HORIZONTE'!G4595),2)</f>
        <v>0</v>
      </c>
      <c r="H4595" s="107">
        <f t="shared" si="606"/>
        <v>0</v>
      </c>
      <c r="I4595" s="143">
        <f t="shared" si="602"/>
        <v>0</v>
      </c>
      <c r="J4595" s="142"/>
      <c r="K4595" s="145"/>
      <c r="L4595" s="7" t="str">
        <f t="shared" si="603"/>
        <v/>
      </c>
      <c r="M4595" s="7" t="str">
        <f t="shared" si="604"/>
        <v/>
      </c>
      <c r="N4595" s="7" t="str">
        <f t="shared" si="600"/>
        <v/>
      </c>
      <c r="O4595" s="144"/>
      <c r="P4595" s="355">
        <v>0</v>
      </c>
      <c r="Q4595" s="362">
        <f>SUM('NOVO HORIZONTE'!I4595)</f>
        <v>0</v>
      </c>
      <c r="R4595" s="363">
        <f t="shared" si="605"/>
        <v>0</v>
      </c>
      <c r="S4595" s="153">
        <f t="shared" si="599"/>
        <v>0</v>
      </c>
      <c r="T4595" s="364"/>
    </row>
    <row r="4596" ht="12.75" hidden="1" spans="1:20">
      <c r="A4596" s="158">
        <v>102595</v>
      </c>
      <c r="B4596" s="100" t="s">
        <v>252</v>
      </c>
      <c r="C4596" s="104" t="s">
        <v>4843</v>
      </c>
      <c r="D4596" s="94" t="s">
        <v>279</v>
      </c>
      <c r="E4596" s="95">
        <v>6.31</v>
      </c>
      <c r="F4596" s="96">
        <f t="shared" si="601"/>
        <v>7.74</v>
      </c>
      <c r="G4596" s="107">
        <f>ROUND(SUM('NOVO HORIZONTE'!G4596),2)</f>
        <v>0</v>
      </c>
      <c r="H4596" s="107">
        <f t="shared" si="606"/>
        <v>0</v>
      </c>
      <c r="I4596" s="143">
        <f t="shared" si="602"/>
        <v>0</v>
      </c>
      <c r="J4596" s="142"/>
      <c r="K4596" s="145"/>
      <c r="L4596" s="7" t="str">
        <f t="shared" si="603"/>
        <v/>
      </c>
      <c r="M4596" s="7" t="str">
        <f t="shared" si="604"/>
        <v/>
      </c>
      <c r="N4596" s="7" t="str">
        <f t="shared" si="600"/>
        <v/>
      </c>
      <c r="O4596" s="144"/>
      <c r="P4596" s="355">
        <v>0</v>
      </c>
      <c r="Q4596" s="362">
        <f>SUM('NOVO HORIZONTE'!I4596)</f>
        <v>0</v>
      </c>
      <c r="R4596" s="363">
        <f t="shared" si="605"/>
        <v>0</v>
      </c>
      <c r="S4596" s="153">
        <f t="shared" si="599"/>
        <v>0</v>
      </c>
      <c r="T4596" s="364"/>
    </row>
    <row r="4597" ht="12.75" hidden="1" spans="1:20">
      <c r="A4597" s="158">
        <v>102596</v>
      </c>
      <c r="B4597" s="100" t="s">
        <v>252</v>
      </c>
      <c r="C4597" s="104" t="s">
        <v>4844</v>
      </c>
      <c r="D4597" s="94" t="s">
        <v>279</v>
      </c>
      <c r="E4597" s="95">
        <v>8.11</v>
      </c>
      <c r="F4597" s="96">
        <f t="shared" si="601"/>
        <v>9.95</v>
      </c>
      <c r="G4597" s="107">
        <f>ROUND(SUM('NOVO HORIZONTE'!G4597),2)</f>
        <v>0</v>
      </c>
      <c r="H4597" s="107">
        <f t="shared" si="606"/>
        <v>0</v>
      </c>
      <c r="I4597" s="143">
        <f t="shared" si="602"/>
        <v>0</v>
      </c>
      <c r="J4597" s="142"/>
      <c r="K4597" s="145"/>
      <c r="L4597" s="7" t="str">
        <f t="shared" si="603"/>
        <v/>
      </c>
      <c r="M4597" s="7" t="str">
        <f t="shared" si="604"/>
        <v/>
      </c>
      <c r="N4597" s="7" t="str">
        <f t="shared" si="600"/>
        <v/>
      </c>
      <c r="O4597" s="144"/>
      <c r="P4597" s="355">
        <v>0</v>
      </c>
      <c r="Q4597" s="362">
        <f>SUM('NOVO HORIZONTE'!I4597)</f>
        <v>0</v>
      </c>
      <c r="R4597" s="363">
        <f t="shared" si="605"/>
        <v>0</v>
      </c>
      <c r="S4597" s="153">
        <f t="shared" si="599"/>
        <v>0</v>
      </c>
      <c r="T4597" s="364"/>
    </row>
    <row r="4598" ht="12.75" hidden="1" spans="1:20">
      <c r="A4598" s="158">
        <v>102597</v>
      </c>
      <c r="B4598" s="100" t="s">
        <v>252</v>
      </c>
      <c r="C4598" s="104" t="s">
        <v>4845</v>
      </c>
      <c r="D4598" s="94" t="s">
        <v>279</v>
      </c>
      <c r="E4598" s="95">
        <v>7.22</v>
      </c>
      <c r="F4598" s="96">
        <f t="shared" si="601"/>
        <v>8.86</v>
      </c>
      <c r="G4598" s="107">
        <f>ROUND(SUM('NOVO HORIZONTE'!G4598),2)</f>
        <v>0</v>
      </c>
      <c r="H4598" s="107">
        <f t="shared" si="606"/>
        <v>0</v>
      </c>
      <c r="I4598" s="143">
        <f t="shared" si="602"/>
        <v>0</v>
      </c>
      <c r="J4598" s="142"/>
      <c r="K4598" s="145"/>
      <c r="L4598" s="7" t="str">
        <f t="shared" si="603"/>
        <v/>
      </c>
      <c r="M4598" s="7" t="str">
        <f t="shared" si="604"/>
        <v/>
      </c>
      <c r="N4598" s="7" t="str">
        <f t="shared" si="600"/>
        <v/>
      </c>
      <c r="O4598" s="144"/>
      <c r="P4598" s="355">
        <v>0</v>
      </c>
      <c r="Q4598" s="362">
        <f>SUM('NOVO HORIZONTE'!I4598)</f>
        <v>0</v>
      </c>
      <c r="R4598" s="363">
        <f t="shared" si="605"/>
        <v>0</v>
      </c>
      <c r="S4598" s="153">
        <f t="shared" si="599"/>
        <v>0</v>
      </c>
      <c r="T4598" s="364"/>
    </row>
    <row r="4599" ht="12.75" hidden="1" spans="1:20">
      <c r="A4599" s="158">
        <v>102598</v>
      </c>
      <c r="B4599" s="100" t="s">
        <v>252</v>
      </c>
      <c r="C4599" s="104" t="s">
        <v>4846</v>
      </c>
      <c r="D4599" s="94" t="s">
        <v>279</v>
      </c>
      <c r="E4599" s="95">
        <v>9.02</v>
      </c>
      <c r="F4599" s="96">
        <f t="shared" si="601"/>
        <v>11.07</v>
      </c>
      <c r="G4599" s="107">
        <f>ROUND(SUM('NOVO HORIZONTE'!G4599),2)</f>
        <v>0</v>
      </c>
      <c r="H4599" s="107">
        <f t="shared" si="606"/>
        <v>0</v>
      </c>
      <c r="I4599" s="143">
        <f t="shared" si="602"/>
        <v>0</v>
      </c>
      <c r="J4599" s="142"/>
      <c r="K4599" s="145"/>
      <c r="L4599" s="7" t="str">
        <f t="shared" si="603"/>
        <v/>
      </c>
      <c r="M4599" s="7" t="str">
        <f t="shared" si="604"/>
        <v/>
      </c>
      <c r="N4599" s="7" t="str">
        <f t="shared" si="600"/>
        <v/>
      </c>
      <c r="O4599" s="144"/>
      <c r="P4599" s="355">
        <v>0</v>
      </c>
      <c r="Q4599" s="362">
        <f>SUM('NOVO HORIZONTE'!I4599)</f>
        <v>0</v>
      </c>
      <c r="R4599" s="363">
        <f t="shared" si="605"/>
        <v>0</v>
      </c>
      <c r="S4599" s="153">
        <f t="shared" si="599"/>
        <v>0</v>
      </c>
      <c r="T4599" s="364"/>
    </row>
    <row r="4600" ht="12.75" hidden="1" spans="1:20">
      <c r="A4600" s="158">
        <v>102599</v>
      </c>
      <c r="B4600" s="100" t="s">
        <v>252</v>
      </c>
      <c r="C4600" s="104" t="s">
        <v>4847</v>
      </c>
      <c r="D4600" s="94" t="s">
        <v>279</v>
      </c>
      <c r="E4600" s="95">
        <v>8.13</v>
      </c>
      <c r="F4600" s="96">
        <f t="shared" si="601"/>
        <v>9.98</v>
      </c>
      <c r="G4600" s="107">
        <f>ROUND(SUM('NOVO HORIZONTE'!G4600),2)</f>
        <v>0</v>
      </c>
      <c r="H4600" s="107">
        <f t="shared" si="606"/>
        <v>0</v>
      </c>
      <c r="I4600" s="143">
        <f t="shared" si="602"/>
        <v>0</v>
      </c>
      <c r="J4600" s="142"/>
      <c r="K4600" s="145"/>
      <c r="L4600" s="7" t="str">
        <f t="shared" si="603"/>
        <v/>
      </c>
      <c r="M4600" s="7" t="str">
        <f t="shared" si="604"/>
        <v/>
      </c>
      <c r="N4600" s="7" t="str">
        <f t="shared" si="600"/>
        <v/>
      </c>
      <c r="O4600" s="144"/>
      <c r="P4600" s="355">
        <v>0</v>
      </c>
      <c r="Q4600" s="362">
        <f>SUM('NOVO HORIZONTE'!I4600)</f>
        <v>0</v>
      </c>
      <c r="R4600" s="363">
        <f t="shared" si="605"/>
        <v>0</v>
      </c>
      <c r="S4600" s="153">
        <f t="shared" si="599"/>
        <v>0</v>
      </c>
      <c r="T4600" s="364"/>
    </row>
    <row r="4601" ht="12.75" hidden="1" spans="1:20">
      <c r="A4601" s="158">
        <v>102600</v>
      </c>
      <c r="B4601" s="100" t="s">
        <v>252</v>
      </c>
      <c r="C4601" s="104" t="s">
        <v>4848</v>
      </c>
      <c r="D4601" s="94" t="s">
        <v>279</v>
      </c>
      <c r="E4601" s="95">
        <v>9.94</v>
      </c>
      <c r="F4601" s="96">
        <f t="shared" si="601"/>
        <v>12.2</v>
      </c>
      <c r="G4601" s="107">
        <f>ROUND(SUM('NOVO HORIZONTE'!G4601),2)</f>
        <v>0</v>
      </c>
      <c r="H4601" s="107">
        <f t="shared" si="606"/>
        <v>0</v>
      </c>
      <c r="I4601" s="143">
        <f t="shared" si="602"/>
        <v>0</v>
      </c>
      <c r="J4601" s="142"/>
      <c r="K4601" s="145"/>
      <c r="L4601" s="7" t="str">
        <f t="shared" si="603"/>
        <v/>
      </c>
      <c r="M4601" s="7" t="str">
        <f t="shared" si="604"/>
        <v/>
      </c>
      <c r="N4601" s="7" t="str">
        <f t="shared" si="600"/>
        <v/>
      </c>
      <c r="O4601" s="144"/>
      <c r="P4601" s="355">
        <v>0</v>
      </c>
      <c r="Q4601" s="362">
        <f>SUM('NOVO HORIZONTE'!I4601)</f>
        <v>0</v>
      </c>
      <c r="R4601" s="363">
        <f t="shared" si="605"/>
        <v>0</v>
      </c>
      <c r="S4601" s="153">
        <f t="shared" si="599"/>
        <v>0</v>
      </c>
      <c r="T4601" s="364"/>
    </row>
    <row r="4602" ht="12.75" hidden="1" spans="1:20">
      <c r="A4602" s="158">
        <v>102601</v>
      </c>
      <c r="B4602" s="100" t="s">
        <v>252</v>
      </c>
      <c r="C4602" s="104" t="s">
        <v>4849</v>
      </c>
      <c r="D4602" s="94" t="s">
        <v>279</v>
      </c>
      <c r="E4602" s="95">
        <v>9.49</v>
      </c>
      <c r="F4602" s="96">
        <f t="shared" si="601"/>
        <v>11.65</v>
      </c>
      <c r="G4602" s="107">
        <f>ROUND(SUM('NOVO HORIZONTE'!G4602),2)</f>
        <v>0</v>
      </c>
      <c r="H4602" s="107">
        <f t="shared" si="606"/>
        <v>0</v>
      </c>
      <c r="I4602" s="143">
        <f t="shared" si="602"/>
        <v>0</v>
      </c>
      <c r="J4602" s="142"/>
      <c r="K4602" s="145"/>
      <c r="L4602" s="7" t="str">
        <f t="shared" si="603"/>
        <v/>
      </c>
      <c r="M4602" s="7" t="str">
        <f t="shared" si="604"/>
        <v/>
      </c>
      <c r="N4602" s="7" t="str">
        <f t="shared" si="600"/>
        <v/>
      </c>
      <c r="O4602" s="144"/>
      <c r="P4602" s="355">
        <v>0</v>
      </c>
      <c r="Q4602" s="362">
        <f>SUM('NOVO HORIZONTE'!I4602)</f>
        <v>0</v>
      </c>
      <c r="R4602" s="363">
        <f t="shared" si="605"/>
        <v>0</v>
      </c>
      <c r="S4602" s="153">
        <f t="shared" si="599"/>
        <v>0</v>
      </c>
      <c r="T4602" s="364"/>
    </row>
    <row r="4603" ht="12.75" hidden="1" spans="1:20">
      <c r="A4603" s="158">
        <v>102602</v>
      </c>
      <c r="B4603" s="100" t="s">
        <v>252</v>
      </c>
      <c r="C4603" s="104" t="s">
        <v>4850</v>
      </c>
      <c r="D4603" s="94" t="s">
        <v>279</v>
      </c>
      <c r="E4603" s="95">
        <v>11.31</v>
      </c>
      <c r="F4603" s="96">
        <f t="shared" si="601"/>
        <v>13.88</v>
      </c>
      <c r="G4603" s="107">
        <f>ROUND(SUM('NOVO HORIZONTE'!G4603),2)</f>
        <v>0</v>
      </c>
      <c r="H4603" s="107">
        <f t="shared" si="606"/>
        <v>0</v>
      </c>
      <c r="I4603" s="143">
        <f t="shared" si="602"/>
        <v>0</v>
      </c>
      <c r="J4603" s="142"/>
      <c r="K4603" s="145"/>
      <c r="L4603" s="7" t="str">
        <f t="shared" si="603"/>
        <v/>
      </c>
      <c r="M4603" s="7" t="str">
        <f t="shared" si="604"/>
        <v/>
      </c>
      <c r="N4603" s="7" t="str">
        <f t="shared" si="600"/>
        <v/>
      </c>
      <c r="O4603" s="144"/>
      <c r="P4603" s="355">
        <v>0</v>
      </c>
      <c r="Q4603" s="362">
        <f>SUM('NOVO HORIZONTE'!I4603)</f>
        <v>0</v>
      </c>
      <c r="R4603" s="363">
        <f t="shared" si="605"/>
        <v>0</v>
      </c>
      <c r="S4603" s="153">
        <f t="shared" si="599"/>
        <v>0</v>
      </c>
      <c r="T4603" s="364"/>
    </row>
    <row r="4604" ht="12.75" hidden="1" spans="1:20">
      <c r="A4604" s="158">
        <v>102603</v>
      </c>
      <c r="B4604" s="100" t="s">
        <v>252</v>
      </c>
      <c r="C4604" s="104" t="s">
        <v>4851</v>
      </c>
      <c r="D4604" s="94" t="s">
        <v>279</v>
      </c>
      <c r="E4604" s="95">
        <v>11.78</v>
      </c>
      <c r="F4604" s="96">
        <f t="shared" si="601"/>
        <v>14.46</v>
      </c>
      <c r="G4604" s="107">
        <f>ROUND(SUM('NOVO HORIZONTE'!G4604),2)</f>
        <v>0</v>
      </c>
      <c r="H4604" s="107">
        <f t="shared" si="606"/>
        <v>0</v>
      </c>
      <c r="I4604" s="143">
        <f t="shared" si="602"/>
        <v>0</v>
      </c>
      <c r="J4604" s="142"/>
      <c r="K4604" s="145"/>
      <c r="L4604" s="7" t="str">
        <f t="shared" si="603"/>
        <v/>
      </c>
      <c r="M4604" s="7" t="str">
        <f t="shared" si="604"/>
        <v/>
      </c>
      <c r="N4604" s="7" t="str">
        <f t="shared" si="600"/>
        <v/>
      </c>
      <c r="O4604" s="144"/>
      <c r="P4604" s="355">
        <v>0</v>
      </c>
      <c r="Q4604" s="362">
        <f>SUM('NOVO HORIZONTE'!I4604)</f>
        <v>0</v>
      </c>
      <c r="R4604" s="363">
        <f t="shared" si="605"/>
        <v>0</v>
      </c>
      <c r="S4604" s="153">
        <f t="shared" si="599"/>
        <v>0</v>
      </c>
      <c r="T4604" s="364"/>
    </row>
    <row r="4605" ht="12.75" hidden="1" spans="1:20">
      <c r="A4605" s="158">
        <v>102605</v>
      </c>
      <c r="B4605" s="100" t="s">
        <v>252</v>
      </c>
      <c r="C4605" s="104" t="s">
        <v>4852</v>
      </c>
      <c r="D4605" s="94" t="s">
        <v>279</v>
      </c>
      <c r="E4605" s="95">
        <v>292.57</v>
      </c>
      <c r="F4605" s="96">
        <f t="shared" si="601"/>
        <v>359.1</v>
      </c>
      <c r="G4605" s="107">
        <f>ROUND(SUM('NOVO HORIZONTE'!G4605),2)</f>
        <v>0</v>
      </c>
      <c r="H4605" s="107">
        <f t="shared" si="606"/>
        <v>0</v>
      </c>
      <c r="I4605" s="143">
        <f t="shared" si="602"/>
        <v>0</v>
      </c>
      <c r="J4605" s="142"/>
      <c r="K4605" s="145"/>
      <c r="L4605" s="7" t="str">
        <f t="shared" si="603"/>
        <v/>
      </c>
      <c r="M4605" s="7" t="str">
        <f t="shared" si="604"/>
        <v/>
      </c>
      <c r="N4605" s="7" t="str">
        <f t="shared" si="600"/>
        <v/>
      </c>
      <c r="O4605" s="144"/>
      <c r="P4605" s="355">
        <v>0</v>
      </c>
      <c r="Q4605" s="362">
        <f>SUM('NOVO HORIZONTE'!I4605)</f>
        <v>0</v>
      </c>
      <c r="R4605" s="363">
        <f t="shared" si="605"/>
        <v>0</v>
      </c>
      <c r="S4605" s="153">
        <f t="shared" si="599"/>
        <v>0</v>
      </c>
      <c r="T4605" s="364"/>
    </row>
    <row r="4606" ht="12.75" hidden="1" spans="1:20">
      <c r="A4606" s="158">
        <v>102606</v>
      </c>
      <c r="B4606" s="100" t="s">
        <v>252</v>
      </c>
      <c r="C4606" s="104" t="s">
        <v>4853</v>
      </c>
      <c r="D4606" s="94" t="s">
        <v>279</v>
      </c>
      <c r="E4606" s="95">
        <v>498.8</v>
      </c>
      <c r="F4606" s="96">
        <f t="shared" si="601"/>
        <v>612.23</v>
      </c>
      <c r="G4606" s="107">
        <f>ROUND(SUM('NOVO HORIZONTE'!G4606),2)</f>
        <v>0</v>
      </c>
      <c r="H4606" s="107">
        <f t="shared" si="606"/>
        <v>0</v>
      </c>
      <c r="I4606" s="143">
        <f t="shared" si="602"/>
        <v>0</v>
      </c>
      <c r="J4606" s="142"/>
      <c r="K4606" s="145"/>
      <c r="L4606" s="7" t="str">
        <f t="shared" si="603"/>
        <v/>
      </c>
      <c r="M4606" s="7" t="str">
        <f t="shared" si="604"/>
        <v/>
      </c>
      <c r="N4606" s="7" t="str">
        <f t="shared" si="600"/>
        <v/>
      </c>
      <c r="O4606" s="144"/>
      <c r="P4606" s="355">
        <v>0</v>
      </c>
      <c r="Q4606" s="362">
        <f>SUM('NOVO HORIZONTE'!I4606)</f>
        <v>0</v>
      </c>
      <c r="R4606" s="363">
        <f t="shared" si="605"/>
        <v>0</v>
      </c>
      <c r="S4606" s="153">
        <f t="shared" si="599"/>
        <v>0</v>
      </c>
      <c r="T4606" s="364"/>
    </row>
    <row r="4607" ht="12.75" hidden="1" spans="1:20">
      <c r="A4607" s="158">
        <v>102607</v>
      </c>
      <c r="B4607" s="100" t="s">
        <v>252</v>
      </c>
      <c r="C4607" s="104" t="s">
        <v>4854</v>
      </c>
      <c r="D4607" s="94" t="s">
        <v>279</v>
      </c>
      <c r="E4607" s="95">
        <v>507.72</v>
      </c>
      <c r="F4607" s="96">
        <f t="shared" si="601"/>
        <v>623.18</v>
      </c>
      <c r="G4607" s="107">
        <f>ROUND(SUM('NOVO HORIZONTE'!G4607),2)</f>
        <v>0</v>
      </c>
      <c r="H4607" s="107">
        <f t="shared" si="606"/>
        <v>0</v>
      </c>
      <c r="I4607" s="143">
        <f t="shared" si="602"/>
        <v>0</v>
      </c>
      <c r="J4607" s="142"/>
      <c r="K4607" s="145"/>
      <c r="L4607" s="7" t="str">
        <f t="shared" si="603"/>
        <v/>
      </c>
      <c r="M4607" s="7" t="str">
        <f t="shared" si="604"/>
        <v/>
      </c>
      <c r="N4607" s="7" t="str">
        <f t="shared" si="600"/>
        <v/>
      </c>
      <c r="O4607" s="144"/>
      <c r="P4607" s="355">
        <v>0</v>
      </c>
      <c r="Q4607" s="362">
        <f>SUM('NOVO HORIZONTE'!I4607)</f>
        <v>0</v>
      </c>
      <c r="R4607" s="363">
        <f t="shared" si="605"/>
        <v>0</v>
      </c>
      <c r="S4607" s="153">
        <f t="shared" si="599"/>
        <v>0</v>
      </c>
      <c r="T4607" s="364"/>
    </row>
    <row r="4608" ht="12.75" hidden="1" spans="1:20">
      <c r="A4608" s="158">
        <v>102608</v>
      </c>
      <c r="B4608" s="100" t="s">
        <v>252</v>
      </c>
      <c r="C4608" s="104" t="s">
        <v>4855</v>
      </c>
      <c r="D4608" s="94" t="s">
        <v>279</v>
      </c>
      <c r="E4608" s="95">
        <v>1025.06</v>
      </c>
      <c r="F4608" s="96">
        <f t="shared" si="601"/>
        <v>1258.16</v>
      </c>
      <c r="G4608" s="107">
        <f>ROUND(SUM('NOVO HORIZONTE'!G4608),2)</f>
        <v>0</v>
      </c>
      <c r="H4608" s="107">
        <f t="shared" si="606"/>
        <v>0</v>
      </c>
      <c r="I4608" s="143">
        <f t="shared" si="602"/>
        <v>0</v>
      </c>
      <c r="J4608" s="142"/>
      <c r="K4608" s="145"/>
      <c r="L4608" s="7" t="str">
        <f t="shared" si="603"/>
        <v/>
      </c>
      <c r="M4608" s="7" t="str">
        <f t="shared" si="604"/>
        <v/>
      </c>
      <c r="N4608" s="7" t="str">
        <f t="shared" si="600"/>
        <v/>
      </c>
      <c r="O4608" s="144"/>
      <c r="P4608" s="355">
        <v>0</v>
      </c>
      <c r="Q4608" s="362">
        <f>SUM('NOVO HORIZONTE'!I4608)</f>
        <v>0</v>
      </c>
      <c r="R4608" s="363">
        <f t="shared" si="605"/>
        <v>0</v>
      </c>
      <c r="S4608" s="153">
        <f t="shared" si="599"/>
        <v>0</v>
      </c>
      <c r="T4608" s="364"/>
    </row>
    <row r="4609" ht="12.75" hidden="1" spans="1:20">
      <c r="A4609" s="158">
        <v>102609</v>
      </c>
      <c r="B4609" s="100" t="s">
        <v>252</v>
      </c>
      <c r="C4609" s="104" t="s">
        <v>4856</v>
      </c>
      <c r="D4609" s="94" t="s">
        <v>279</v>
      </c>
      <c r="E4609" s="95">
        <v>1153.89</v>
      </c>
      <c r="F4609" s="96">
        <f t="shared" si="601"/>
        <v>1416.28</v>
      </c>
      <c r="G4609" s="107">
        <f>ROUND(SUM('NOVO HORIZONTE'!G4609),2)</f>
        <v>0</v>
      </c>
      <c r="H4609" s="107">
        <f t="shared" si="606"/>
        <v>0</v>
      </c>
      <c r="I4609" s="143">
        <f t="shared" si="602"/>
        <v>0</v>
      </c>
      <c r="J4609" s="142"/>
      <c r="K4609" s="145"/>
      <c r="L4609" s="7" t="str">
        <f t="shared" si="603"/>
        <v/>
      </c>
      <c r="M4609" s="7" t="str">
        <f t="shared" si="604"/>
        <v/>
      </c>
      <c r="N4609" s="7" t="str">
        <f t="shared" si="600"/>
        <v/>
      </c>
      <c r="O4609" s="144"/>
      <c r="P4609" s="355">
        <v>0</v>
      </c>
      <c r="Q4609" s="362">
        <f>SUM('NOVO HORIZONTE'!I4609)</f>
        <v>0</v>
      </c>
      <c r="R4609" s="363">
        <f t="shared" si="605"/>
        <v>0</v>
      </c>
      <c r="S4609" s="153">
        <f t="shared" si="599"/>
        <v>0</v>
      </c>
      <c r="T4609" s="364"/>
    </row>
    <row r="4610" ht="12.75" hidden="1" spans="1:20">
      <c r="A4610" s="158">
        <v>102604</v>
      </c>
      <c r="B4610" s="100" t="s">
        <v>252</v>
      </c>
      <c r="C4610" s="104" t="s">
        <v>4857</v>
      </c>
      <c r="D4610" s="94" t="s">
        <v>279</v>
      </c>
      <c r="E4610" s="95">
        <v>13.58</v>
      </c>
      <c r="F4610" s="96">
        <f t="shared" si="601"/>
        <v>16.67</v>
      </c>
      <c r="G4610" s="107">
        <f>ROUND(SUM('NOVO HORIZONTE'!G4610),2)</f>
        <v>0</v>
      </c>
      <c r="H4610" s="107">
        <f t="shared" si="606"/>
        <v>0</v>
      </c>
      <c r="I4610" s="143">
        <f t="shared" si="602"/>
        <v>0</v>
      </c>
      <c r="J4610" s="142"/>
      <c r="K4610" s="145"/>
      <c r="L4610" s="7" t="str">
        <f t="shared" si="603"/>
        <v/>
      </c>
      <c r="M4610" s="7" t="str">
        <f t="shared" si="604"/>
        <v/>
      </c>
      <c r="N4610" s="7" t="str">
        <f t="shared" si="600"/>
        <v/>
      </c>
      <c r="O4610" s="144"/>
      <c r="P4610" s="355">
        <v>0</v>
      </c>
      <c r="Q4610" s="362">
        <f>SUM('NOVO HORIZONTE'!I4610)</f>
        <v>0</v>
      </c>
      <c r="R4610" s="363">
        <f t="shared" si="605"/>
        <v>0</v>
      </c>
      <c r="S4610" s="153">
        <f t="shared" si="599"/>
        <v>0</v>
      </c>
      <c r="T4610" s="364"/>
    </row>
    <row r="4611" ht="22.5" hidden="1" spans="1:20">
      <c r="A4611" s="158">
        <v>102622</v>
      </c>
      <c r="B4611" s="100" t="s">
        <v>252</v>
      </c>
      <c r="C4611" s="104" t="s">
        <v>4858</v>
      </c>
      <c r="D4611" s="94" t="s">
        <v>279</v>
      </c>
      <c r="E4611" s="95">
        <v>666.88</v>
      </c>
      <c r="F4611" s="96">
        <f t="shared" si="601"/>
        <v>818.53</v>
      </c>
      <c r="G4611" s="107">
        <f>ROUND(SUM('NOVO HORIZONTE'!G4611),2)</f>
        <v>0</v>
      </c>
      <c r="H4611" s="107">
        <f t="shared" si="606"/>
        <v>0</v>
      </c>
      <c r="I4611" s="143">
        <f t="shared" si="602"/>
        <v>0</v>
      </c>
      <c r="J4611" s="142"/>
      <c r="K4611" s="145"/>
      <c r="L4611" s="7" t="str">
        <f t="shared" si="603"/>
        <v/>
      </c>
      <c r="M4611" s="7" t="str">
        <f t="shared" si="604"/>
        <v/>
      </c>
      <c r="N4611" s="7" t="str">
        <f t="shared" si="600"/>
        <v/>
      </c>
      <c r="O4611" s="144"/>
      <c r="P4611" s="355">
        <v>0</v>
      </c>
      <c r="Q4611" s="362">
        <f>SUM('NOVO HORIZONTE'!I4611)</f>
        <v>0</v>
      </c>
      <c r="R4611" s="363">
        <f t="shared" si="605"/>
        <v>0</v>
      </c>
      <c r="S4611" s="153">
        <f t="shared" si="599"/>
        <v>0</v>
      </c>
      <c r="T4611" s="364"/>
    </row>
    <row r="4612" ht="22.5" hidden="1" spans="1:20">
      <c r="A4612" s="158">
        <v>102623</v>
      </c>
      <c r="B4612" s="100" t="s">
        <v>252</v>
      </c>
      <c r="C4612" s="104" t="s">
        <v>4859</v>
      </c>
      <c r="D4612" s="94" t="s">
        <v>279</v>
      </c>
      <c r="E4612" s="95">
        <v>946.95</v>
      </c>
      <c r="F4612" s="96">
        <f t="shared" si="601"/>
        <v>1162.29</v>
      </c>
      <c r="G4612" s="107">
        <f>ROUND(SUM('NOVO HORIZONTE'!G4612),2)</f>
        <v>0</v>
      </c>
      <c r="H4612" s="107">
        <f t="shared" si="606"/>
        <v>0</v>
      </c>
      <c r="I4612" s="143">
        <f t="shared" si="602"/>
        <v>0</v>
      </c>
      <c r="J4612" s="142"/>
      <c r="K4612" s="145"/>
      <c r="L4612" s="7" t="str">
        <f t="shared" si="603"/>
        <v/>
      </c>
      <c r="M4612" s="7" t="str">
        <f t="shared" si="604"/>
        <v/>
      </c>
      <c r="N4612" s="7" t="str">
        <f t="shared" si="600"/>
        <v/>
      </c>
      <c r="O4612" s="144"/>
      <c r="P4612" s="355">
        <v>0</v>
      </c>
      <c r="Q4612" s="362">
        <f>SUM('NOVO HORIZONTE'!I4612)</f>
        <v>0</v>
      </c>
      <c r="R4612" s="363">
        <f t="shared" si="605"/>
        <v>0</v>
      </c>
      <c r="S4612" s="153">
        <f t="shared" si="599"/>
        <v>0</v>
      </c>
      <c r="T4612" s="364"/>
    </row>
    <row r="4613" ht="22.5" hidden="1" spans="1:20">
      <c r="A4613" s="158">
        <v>102611</v>
      </c>
      <c r="B4613" s="100" t="s">
        <v>252</v>
      </c>
      <c r="C4613" s="104" t="s">
        <v>4860</v>
      </c>
      <c r="D4613" s="94" t="s">
        <v>279</v>
      </c>
      <c r="E4613" s="95">
        <v>306.54</v>
      </c>
      <c r="F4613" s="96">
        <f t="shared" si="601"/>
        <v>376.25</v>
      </c>
      <c r="G4613" s="107">
        <f>ROUND(SUM('NOVO HORIZONTE'!G4613),2)</f>
        <v>0</v>
      </c>
      <c r="H4613" s="107">
        <f t="shared" si="606"/>
        <v>0</v>
      </c>
      <c r="I4613" s="143">
        <f t="shared" si="602"/>
        <v>0</v>
      </c>
      <c r="J4613" s="142"/>
      <c r="K4613" s="145"/>
      <c r="L4613" s="7" t="str">
        <f t="shared" si="603"/>
        <v/>
      </c>
      <c r="M4613" s="7" t="str">
        <f t="shared" si="604"/>
        <v/>
      </c>
      <c r="N4613" s="7" t="str">
        <f t="shared" si="600"/>
        <v/>
      </c>
      <c r="O4613" s="144"/>
      <c r="P4613" s="355">
        <v>0</v>
      </c>
      <c r="Q4613" s="362">
        <f>SUM('NOVO HORIZONTE'!I4613)</f>
        <v>0</v>
      </c>
      <c r="R4613" s="363">
        <f t="shared" si="605"/>
        <v>0</v>
      </c>
      <c r="S4613" s="153">
        <f t="shared" si="599"/>
        <v>0</v>
      </c>
      <c r="T4613" s="364"/>
    </row>
    <row r="4614" ht="22.5" hidden="1" spans="1:20">
      <c r="A4614" s="158">
        <v>102613</v>
      </c>
      <c r="B4614" s="100" t="s">
        <v>252</v>
      </c>
      <c r="C4614" s="104" t="s">
        <v>4861</v>
      </c>
      <c r="D4614" s="94" t="s">
        <v>279</v>
      </c>
      <c r="E4614" s="95">
        <v>421.04</v>
      </c>
      <c r="F4614" s="96">
        <f t="shared" si="601"/>
        <v>516.78</v>
      </c>
      <c r="G4614" s="107">
        <f>ROUND(SUM('NOVO HORIZONTE'!G4614),2)</f>
        <v>0</v>
      </c>
      <c r="H4614" s="107">
        <f t="shared" si="606"/>
        <v>0</v>
      </c>
      <c r="I4614" s="143">
        <f t="shared" si="602"/>
        <v>0</v>
      </c>
      <c r="J4614" s="142"/>
      <c r="K4614" s="145"/>
      <c r="L4614" s="7" t="str">
        <f t="shared" si="603"/>
        <v/>
      </c>
      <c r="M4614" s="7" t="str">
        <f t="shared" si="604"/>
        <v/>
      </c>
      <c r="N4614" s="7" t="str">
        <f t="shared" si="600"/>
        <v/>
      </c>
      <c r="O4614" s="144"/>
      <c r="P4614" s="355">
        <v>0</v>
      </c>
      <c r="Q4614" s="362">
        <f>SUM('NOVO HORIZONTE'!I4614)</f>
        <v>0</v>
      </c>
      <c r="R4614" s="363">
        <f t="shared" si="605"/>
        <v>0</v>
      </c>
      <c r="S4614" s="153">
        <f t="shared" si="599"/>
        <v>0</v>
      </c>
      <c r="T4614" s="364"/>
    </row>
    <row r="4615" ht="22.5" hidden="1" spans="1:20">
      <c r="A4615" s="158">
        <v>102614</v>
      </c>
      <c r="B4615" s="100" t="s">
        <v>252</v>
      </c>
      <c r="C4615" s="104" t="s">
        <v>4862</v>
      </c>
      <c r="D4615" s="94" t="s">
        <v>279</v>
      </c>
      <c r="E4615" s="95">
        <v>680.14</v>
      </c>
      <c r="F4615" s="96">
        <f t="shared" si="601"/>
        <v>834.8</v>
      </c>
      <c r="G4615" s="107">
        <f>ROUND(SUM('NOVO HORIZONTE'!G4615),2)</f>
        <v>0</v>
      </c>
      <c r="H4615" s="107">
        <f t="shared" si="606"/>
        <v>0</v>
      </c>
      <c r="I4615" s="143">
        <f t="shared" si="602"/>
        <v>0</v>
      </c>
      <c r="J4615" s="142"/>
      <c r="K4615" s="145"/>
      <c r="L4615" s="7" t="str">
        <f t="shared" si="603"/>
        <v/>
      </c>
      <c r="M4615" s="7" t="str">
        <f t="shared" si="604"/>
        <v/>
      </c>
      <c r="N4615" s="7" t="str">
        <f t="shared" si="600"/>
        <v/>
      </c>
      <c r="O4615" s="144"/>
      <c r="P4615" s="355">
        <v>0</v>
      </c>
      <c r="Q4615" s="362">
        <f>SUM('NOVO HORIZONTE'!I4615)</f>
        <v>0</v>
      </c>
      <c r="R4615" s="363">
        <f t="shared" si="605"/>
        <v>0</v>
      </c>
      <c r="S4615" s="153">
        <f t="shared" si="599"/>
        <v>0</v>
      </c>
      <c r="T4615" s="364"/>
    </row>
    <row r="4616" ht="22.5" hidden="1" spans="1:20">
      <c r="A4616" s="158">
        <v>102615</v>
      </c>
      <c r="B4616" s="100" t="s">
        <v>252</v>
      </c>
      <c r="C4616" s="104" t="s">
        <v>4863</v>
      </c>
      <c r="D4616" s="94" t="s">
        <v>279</v>
      </c>
      <c r="E4616" s="95">
        <v>876.34</v>
      </c>
      <c r="F4616" s="96">
        <f t="shared" si="601"/>
        <v>1075.62</v>
      </c>
      <c r="G4616" s="107">
        <f>ROUND(SUM('NOVO HORIZONTE'!G4616),2)</f>
        <v>0</v>
      </c>
      <c r="H4616" s="107">
        <f t="shared" si="606"/>
        <v>0</v>
      </c>
      <c r="I4616" s="143">
        <f t="shared" si="602"/>
        <v>0</v>
      </c>
      <c r="J4616" s="142"/>
      <c r="K4616" s="145"/>
      <c r="L4616" s="7" t="str">
        <f t="shared" si="603"/>
        <v/>
      </c>
      <c r="M4616" s="7" t="str">
        <f t="shared" si="604"/>
        <v/>
      </c>
      <c r="N4616" s="7" t="str">
        <f t="shared" si="600"/>
        <v/>
      </c>
      <c r="O4616" s="144"/>
      <c r="P4616" s="355">
        <v>0</v>
      </c>
      <c r="Q4616" s="362">
        <f>SUM('NOVO HORIZONTE'!I4616)</f>
        <v>0</v>
      </c>
      <c r="R4616" s="363">
        <f t="shared" si="605"/>
        <v>0</v>
      </c>
      <c r="S4616" s="153">
        <f t="shared" si="599"/>
        <v>0</v>
      </c>
      <c r="T4616" s="364"/>
    </row>
    <row r="4617" ht="22.5" hidden="1" spans="1:20">
      <c r="A4617" s="158">
        <v>102617</v>
      </c>
      <c r="B4617" s="100" t="s">
        <v>252</v>
      </c>
      <c r="C4617" s="104" t="s">
        <v>4864</v>
      </c>
      <c r="D4617" s="94" t="s">
        <v>279</v>
      </c>
      <c r="E4617" s="95">
        <v>2552.21</v>
      </c>
      <c r="F4617" s="96">
        <f t="shared" si="601"/>
        <v>3132.58</v>
      </c>
      <c r="G4617" s="107">
        <f>ROUND(SUM('NOVO HORIZONTE'!G4617),2)</f>
        <v>0</v>
      </c>
      <c r="H4617" s="107">
        <f t="shared" si="606"/>
        <v>0</v>
      </c>
      <c r="I4617" s="143">
        <f t="shared" si="602"/>
        <v>0</v>
      </c>
      <c r="J4617" s="142"/>
      <c r="K4617" s="145"/>
      <c r="L4617" s="7" t="str">
        <f t="shared" si="603"/>
        <v/>
      </c>
      <c r="M4617" s="7" t="str">
        <f t="shared" si="604"/>
        <v/>
      </c>
      <c r="N4617" s="7" t="str">
        <f t="shared" si="600"/>
        <v/>
      </c>
      <c r="O4617" s="144"/>
      <c r="P4617" s="355">
        <v>0</v>
      </c>
      <c r="Q4617" s="362">
        <f>SUM('NOVO HORIZONTE'!I4617)</f>
        <v>0</v>
      </c>
      <c r="R4617" s="363">
        <f t="shared" si="605"/>
        <v>0</v>
      </c>
      <c r="S4617" s="153">
        <f t="shared" si="599"/>
        <v>0</v>
      </c>
      <c r="T4617" s="364"/>
    </row>
    <row r="4618" ht="22.5" hidden="1" spans="1:20">
      <c r="A4618" s="158">
        <v>102619</v>
      </c>
      <c r="B4618" s="100" t="s">
        <v>252</v>
      </c>
      <c r="C4618" s="104" t="s">
        <v>4865</v>
      </c>
      <c r="D4618" s="94" t="s">
        <v>279</v>
      </c>
      <c r="E4618" s="95">
        <v>4613.4</v>
      </c>
      <c r="F4618" s="96">
        <f t="shared" si="601"/>
        <v>5662.49</v>
      </c>
      <c r="G4618" s="107">
        <f>ROUND(SUM('NOVO HORIZONTE'!G4618),2)</f>
        <v>0</v>
      </c>
      <c r="H4618" s="107">
        <f t="shared" si="606"/>
        <v>0</v>
      </c>
      <c r="I4618" s="143">
        <f t="shared" si="602"/>
        <v>0</v>
      </c>
      <c r="J4618" s="142"/>
      <c r="K4618" s="145"/>
      <c r="L4618" s="7" t="str">
        <f t="shared" si="603"/>
        <v/>
      </c>
      <c r="M4618" s="7" t="str">
        <f t="shared" si="604"/>
        <v/>
      </c>
      <c r="N4618" s="7" t="str">
        <f t="shared" si="600"/>
        <v/>
      </c>
      <c r="O4618" s="144"/>
      <c r="P4618" s="355">
        <v>0</v>
      </c>
      <c r="Q4618" s="362">
        <f>SUM('NOVO HORIZONTE'!I4618)</f>
        <v>0</v>
      </c>
      <c r="R4618" s="363">
        <f t="shared" si="605"/>
        <v>0</v>
      </c>
      <c r="S4618" s="153">
        <f t="shared" si="599"/>
        <v>0</v>
      </c>
      <c r="T4618" s="364"/>
    </row>
    <row r="4619" ht="12.75" hidden="1" spans="1:20">
      <c r="A4619" s="158">
        <v>94795</v>
      </c>
      <c r="B4619" s="100" t="s">
        <v>252</v>
      </c>
      <c r="C4619" s="104" t="s">
        <v>4866</v>
      </c>
      <c r="D4619" s="94" t="s">
        <v>279</v>
      </c>
      <c r="E4619" s="95">
        <v>37.08</v>
      </c>
      <c r="F4619" s="96">
        <f t="shared" si="601"/>
        <v>45.51</v>
      </c>
      <c r="G4619" s="107">
        <f>ROUND(SUM('NOVO HORIZONTE'!G4619),2)</f>
        <v>0</v>
      </c>
      <c r="H4619" s="107">
        <f t="shared" si="606"/>
        <v>0</v>
      </c>
      <c r="I4619" s="143">
        <f t="shared" si="602"/>
        <v>0</v>
      </c>
      <c r="J4619" s="142"/>
      <c r="K4619" s="145"/>
      <c r="L4619" s="7" t="str">
        <f t="shared" si="603"/>
        <v/>
      </c>
      <c r="M4619" s="7" t="str">
        <f t="shared" si="604"/>
        <v/>
      </c>
      <c r="N4619" s="7" t="str">
        <f t="shared" si="600"/>
        <v/>
      </c>
      <c r="O4619" s="144"/>
      <c r="P4619" s="355">
        <v>0</v>
      </c>
      <c r="Q4619" s="362">
        <f>SUM('NOVO HORIZONTE'!I4619)</f>
        <v>0</v>
      </c>
      <c r="R4619" s="363">
        <f t="shared" si="605"/>
        <v>0</v>
      </c>
      <c r="S4619" s="153">
        <f t="shared" si="599"/>
        <v>0</v>
      </c>
      <c r="T4619" s="364"/>
    </row>
    <row r="4620" ht="12.75" hidden="1" spans="1:20">
      <c r="A4620" s="158">
        <v>94796</v>
      </c>
      <c r="B4620" s="100" t="s">
        <v>252</v>
      </c>
      <c r="C4620" s="104" t="s">
        <v>4867</v>
      </c>
      <c r="D4620" s="94" t="s">
        <v>279</v>
      </c>
      <c r="E4620" s="95">
        <v>43.31</v>
      </c>
      <c r="F4620" s="96">
        <f t="shared" si="601"/>
        <v>53.16</v>
      </c>
      <c r="G4620" s="107">
        <f>ROUND(SUM('NOVO HORIZONTE'!G4620),2)</f>
        <v>0</v>
      </c>
      <c r="H4620" s="107">
        <f t="shared" si="606"/>
        <v>0</v>
      </c>
      <c r="I4620" s="143">
        <f t="shared" si="602"/>
        <v>0</v>
      </c>
      <c r="J4620" s="142"/>
      <c r="K4620" s="145"/>
      <c r="L4620" s="7" t="str">
        <f t="shared" si="603"/>
        <v/>
      </c>
      <c r="M4620" s="7" t="str">
        <f t="shared" si="604"/>
        <v/>
      </c>
      <c r="N4620" s="7" t="str">
        <f t="shared" si="600"/>
        <v/>
      </c>
      <c r="O4620" s="144"/>
      <c r="P4620" s="355">
        <v>0</v>
      </c>
      <c r="Q4620" s="362">
        <f>SUM('NOVO HORIZONTE'!I4620)</f>
        <v>0</v>
      </c>
      <c r="R4620" s="363">
        <f t="shared" si="605"/>
        <v>0</v>
      </c>
      <c r="S4620" s="153">
        <f t="shared" si="599"/>
        <v>0</v>
      </c>
      <c r="T4620" s="364"/>
    </row>
    <row r="4621" ht="12.75" hidden="1" spans="1:20">
      <c r="A4621" s="158">
        <v>94797</v>
      </c>
      <c r="B4621" s="100" t="s">
        <v>252</v>
      </c>
      <c r="C4621" s="104" t="s">
        <v>4868</v>
      </c>
      <c r="D4621" s="94" t="s">
        <v>279</v>
      </c>
      <c r="E4621" s="95">
        <v>87.42</v>
      </c>
      <c r="F4621" s="96">
        <f t="shared" si="601"/>
        <v>107.3</v>
      </c>
      <c r="G4621" s="107">
        <f>ROUND(SUM('NOVO HORIZONTE'!G4621),2)</f>
        <v>0</v>
      </c>
      <c r="H4621" s="107">
        <f t="shared" si="606"/>
        <v>0</v>
      </c>
      <c r="I4621" s="143">
        <f t="shared" si="602"/>
        <v>0</v>
      </c>
      <c r="J4621" s="142"/>
      <c r="K4621" s="145"/>
      <c r="L4621" s="7" t="str">
        <f t="shared" si="603"/>
        <v/>
      </c>
      <c r="M4621" s="7" t="str">
        <f t="shared" si="604"/>
        <v/>
      </c>
      <c r="N4621" s="7" t="str">
        <f t="shared" si="600"/>
        <v/>
      </c>
      <c r="O4621" s="144"/>
      <c r="P4621" s="355">
        <v>0</v>
      </c>
      <c r="Q4621" s="362">
        <f>SUM('NOVO HORIZONTE'!I4621)</f>
        <v>0</v>
      </c>
      <c r="R4621" s="363">
        <f t="shared" si="605"/>
        <v>0</v>
      </c>
      <c r="S4621" s="153">
        <f t="shared" si="599"/>
        <v>0</v>
      </c>
      <c r="T4621" s="364"/>
    </row>
    <row r="4622" ht="12.75" hidden="1" spans="1:20">
      <c r="A4622" s="158">
        <v>94798</v>
      </c>
      <c r="B4622" s="100" t="s">
        <v>252</v>
      </c>
      <c r="C4622" s="104" t="s">
        <v>4869</v>
      </c>
      <c r="D4622" s="94" t="s">
        <v>279</v>
      </c>
      <c r="E4622" s="95">
        <v>143.77</v>
      </c>
      <c r="F4622" s="96">
        <f t="shared" si="601"/>
        <v>176.46</v>
      </c>
      <c r="G4622" s="107">
        <f>ROUND(SUM('NOVO HORIZONTE'!G4622),2)</f>
        <v>0</v>
      </c>
      <c r="H4622" s="107">
        <f t="shared" si="606"/>
        <v>0</v>
      </c>
      <c r="I4622" s="143">
        <f t="shared" si="602"/>
        <v>0</v>
      </c>
      <c r="J4622" s="142"/>
      <c r="K4622" s="145"/>
      <c r="L4622" s="7" t="str">
        <f t="shared" si="603"/>
        <v/>
      </c>
      <c r="M4622" s="7" t="str">
        <f t="shared" si="604"/>
        <v/>
      </c>
      <c r="N4622" s="7" t="str">
        <f t="shared" si="600"/>
        <v/>
      </c>
      <c r="O4622" s="144"/>
      <c r="P4622" s="355">
        <v>0</v>
      </c>
      <c r="Q4622" s="362">
        <f>SUM('NOVO HORIZONTE'!I4622)</f>
        <v>0</v>
      </c>
      <c r="R4622" s="363">
        <f t="shared" si="605"/>
        <v>0</v>
      </c>
      <c r="S4622" s="153">
        <f t="shared" si="599"/>
        <v>0</v>
      </c>
      <c r="T4622" s="364"/>
    </row>
    <row r="4623" ht="12.75" hidden="1" spans="1:20">
      <c r="A4623" s="158">
        <v>94799</v>
      </c>
      <c r="B4623" s="100" t="s">
        <v>252</v>
      </c>
      <c r="C4623" s="104" t="s">
        <v>4870</v>
      </c>
      <c r="D4623" s="94" t="s">
        <v>279</v>
      </c>
      <c r="E4623" s="95">
        <v>176.93</v>
      </c>
      <c r="F4623" s="96">
        <f t="shared" si="601"/>
        <v>217.16</v>
      </c>
      <c r="G4623" s="107">
        <f>ROUND(SUM('NOVO HORIZONTE'!G4623),2)</f>
        <v>0</v>
      </c>
      <c r="H4623" s="107">
        <f t="shared" si="606"/>
        <v>0</v>
      </c>
      <c r="I4623" s="143">
        <f t="shared" si="602"/>
        <v>0</v>
      </c>
      <c r="J4623" s="142"/>
      <c r="K4623" s="145"/>
      <c r="L4623" s="7" t="str">
        <f t="shared" si="603"/>
        <v/>
      </c>
      <c r="M4623" s="7" t="str">
        <f t="shared" si="604"/>
        <v/>
      </c>
      <c r="N4623" s="7" t="str">
        <f t="shared" si="600"/>
        <v/>
      </c>
      <c r="O4623" s="144"/>
      <c r="P4623" s="355">
        <v>0</v>
      </c>
      <c r="Q4623" s="362">
        <f>SUM('NOVO HORIZONTE'!I4623)</f>
        <v>0</v>
      </c>
      <c r="R4623" s="363">
        <f t="shared" si="605"/>
        <v>0</v>
      </c>
      <c r="S4623" s="153">
        <f t="shared" si="599"/>
        <v>0</v>
      </c>
      <c r="T4623" s="364"/>
    </row>
    <row r="4624" ht="12.75" hidden="1" spans="1:20">
      <c r="A4624" s="158">
        <v>94800</v>
      </c>
      <c r="B4624" s="100" t="s">
        <v>252</v>
      </c>
      <c r="C4624" s="104" t="s">
        <v>4871</v>
      </c>
      <c r="D4624" s="94" t="s">
        <v>279</v>
      </c>
      <c r="E4624" s="95">
        <v>227.21</v>
      </c>
      <c r="F4624" s="96">
        <f t="shared" si="601"/>
        <v>278.88</v>
      </c>
      <c r="G4624" s="107">
        <f>ROUND(SUM('NOVO HORIZONTE'!G4624),2)</f>
        <v>0</v>
      </c>
      <c r="H4624" s="107">
        <f t="shared" si="606"/>
        <v>0</v>
      </c>
      <c r="I4624" s="143">
        <f t="shared" si="602"/>
        <v>0</v>
      </c>
      <c r="J4624" s="142"/>
      <c r="K4624" s="145"/>
      <c r="L4624" s="7" t="str">
        <f t="shared" si="603"/>
        <v/>
      </c>
      <c r="M4624" s="7" t="str">
        <f t="shared" si="604"/>
        <v/>
      </c>
      <c r="N4624" s="7" t="str">
        <f t="shared" si="600"/>
        <v/>
      </c>
      <c r="O4624" s="144"/>
      <c r="P4624" s="355">
        <v>0</v>
      </c>
      <c r="Q4624" s="362">
        <f>SUM('NOVO HORIZONTE'!I4624)</f>
        <v>0</v>
      </c>
      <c r="R4624" s="363">
        <f t="shared" si="605"/>
        <v>0</v>
      </c>
      <c r="S4624" s="153">
        <f t="shared" si="599"/>
        <v>0</v>
      </c>
      <c r="T4624" s="364"/>
    </row>
    <row r="4625" ht="12.75" hidden="1" spans="1:20">
      <c r="A4625" s="154" t="s">
        <v>4872</v>
      </c>
      <c r="B4625" s="100"/>
      <c r="C4625" s="161" t="s">
        <v>4873</v>
      </c>
      <c r="D4625" s="94">
        <v>0</v>
      </c>
      <c r="E4625" s="95">
        <v>0</v>
      </c>
      <c r="F4625" s="96">
        <f t="shared" si="601"/>
        <v>0</v>
      </c>
      <c r="G4625" s="187">
        <f>ROUND(SUM('NOVO HORIZONTE'!G4625),2)</f>
        <v>0</v>
      </c>
      <c r="H4625" s="187">
        <f t="shared" si="606"/>
        <v>0</v>
      </c>
      <c r="I4625" s="188">
        <f t="shared" si="602"/>
        <v>0</v>
      </c>
      <c r="J4625" s="142"/>
      <c r="K4625" s="145" t="str">
        <f>IF(SUM(I4626:I4740)&gt;0,"xx","")</f>
        <v/>
      </c>
      <c r="L4625" s="7" t="str">
        <f t="shared" si="603"/>
        <v/>
      </c>
      <c r="M4625" s="7" t="str">
        <f t="shared" si="604"/>
        <v/>
      </c>
      <c r="N4625" s="7" t="str">
        <f t="shared" si="600"/>
        <v/>
      </c>
      <c r="O4625" s="144"/>
      <c r="P4625" s="375"/>
      <c r="Q4625" s="362">
        <f>SUM('NOVO HORIZONTE'!I4625)</f>
        <v>0</v>
      </c>
      <c r="R4625" s="363">
        <f t="shared" si="605"/>
        <v>0</v>
      </c>
      <c r="S4625" s="153">
        <f t="shared" si="599"/>
        <v>0</v>
      </c>
      <c r="T4625" s="364"/>
    </row>
    <row r="4626" ht="33.75" hidden="1" spans="1:20">
      <c r="A4626" s="158">
        <v>94602</v>
      </c>
      <c r="B4626" s="100" t="s">
        <v>252</v>
      </c>
      <c r="C4626" s="104" t="s">
        <v>4874</v>
      </c>
      <c r="D4626" s="94" t="s">
        <v>263</v>
      </c>
      <c r="E4626" s="95">
        <v>215.31</v>
      </c>
      <c r="F4626" s="96">
        <f t="shared" si="601"/>
        <v>264.27</v>
      </c>
      <c r="G4626" s="107">
        <f>ROUND(SUM('NOVO HORIZONTE'!G4626),2)</f>
        <v>0</v>
      </c>
      <c r="H4626" s="107">
        <f t="shared" si="606"/>
        <v>0</v>
      </c>
      <c r="I4626" s="143">
        <f t="shared" si="602"/>
        <v>0</v>
      </c>
      <c r="J4626" s="142"/>
      <c r="K4626" s="145"/>
      <c r="L4626" s="7" t="str">
        <f t="shared" si="603"/>
        <v/>
      </c>
      <c r="M4626" s="7" t="str">
        <f t="shared" si="604"/>
        <v/>
      </c>
      <c r="N4626" s="7" t="str">
        <f t="shared" si="600"/>
        <v/>
      </c>
      <c r="O4626" s="144"/>
      <c r="P4626" s="355">
        <v>0</v>
      </c>
      <c r="Q4626" s="362">
        <f>SUM('NOVO HORIZONTE'!I4626)</f>
        <v>0</v>
      </c>
      <c r="R4626" s="363">
        <f t="shared" si="605"/>
        <v>0</v>
      </c>
      <c r="S4626" s="153">
        <f t="shared" si="599"/>
        <v>0</v>
      </c>
      <c r="T4626" s="364"/>
    </row>
    <row r="4627" ht="33.75" hidden="1" spans="1:20">
      <c r="A4627" s="158">
        <v>94603</v>
      </c>
      <c r="B4627" s="100" t="s">
        <v>252</v>
      </c>
      <c r="C4627" s="104" t="s">
        <v>4875</v>
      </c>
      <c r="D4627" s="94" t="s">
        <v>263</v>
      </c>
      <c r="E4627" s="95">
        <v>287.22</v>
      </c>
      <c r="F4627" s="96">
        <f t="shared" si="601"/>
        <v>352.53</v>
      </c>
      <c r="G4627" s="107">
        <f>ROUND(SUM('NOVO HORIZONTE'!G4627),2)</f>
        <v>0</v>
      </c>
      <c r="H4627" s="107">
        <f t="shared" si="606"/>
        <v>0</v>
      </c>
      <c r="I4627" s="143">
        <f t="shared" si="602"/>
        <v>0</v>
      </c>
      <c r="J4627" s="142"/>
      <c r="K4627" s="145"/>
      <c r="L4627" s="7" t="str">
        <f t="shared" si="603"/>
        <v/>
      </c>
      <c r="M4627" s="7" t="str">
        <f t="shared" si="604"/>
        <v/>
      </c>
      <c r="N4627" s="7" t="str">
        <f t="shared" si="600"/>
        <v/>
      </c>
      <c r="O4627" s="144"/>
      <c r="P4627" s="355">
        <v>0</v>
      </c>
      <c r="Q4627" s="362">
        <f>SUM('NOVO HORIZONTE'!I4627)</f>
        <v>0</v>
      </c>
      <c r="R4627" s="363">
        <f t="shared" si="605"/>
        <v>0</v>
      </c>
      <c r="S4627" s="153">
        <f t="shared" si="599"/>
        <v>0</v>
      </c>
      <c r="T4627" s="364"/>
    </row>
    <row r="4628" ht="33.75" hidden="1" spans="1:20">
      <c r="A4628" s="158">
        <v>94604</v>
      </c>
      <c r="B4628" s="100" t="s">
        <v>252</v>
      </c>
      <c r="C4628" s="104" t="s">
        <v>4876</v>
      </c>
      <c r="D4628" s="94" t="s">
        <v>263</v>
      </c>
      <c r="E4628" s="95">
        <v>390.74</v>
      </c>
      <c r="F4628" s="96">
        <f t="shared" si="601"/>
        <v>479.59</v>
      </c>
      <c r="G4628" s="107">
        <f>ROUND(SUM('NOVO HORIZONTE'!G4628),2)</f>
        <v>0</v>
      </c>
      <c r="H4628" s="107">
        <f t="shared" si="606"/>
        <v>0</v>
      </c>
      <c r="I4628" s="143">
        <f t="shared" si="602"/>
        <v>0</v>
      </c>
      <c r="J4628" s="142"/>
      <c r="K4628" s="145"/>
      <c r="L4628" s="7" t="str">
        <f t="shared" si="603"/>
        <v/>
      </c>
      <c r="M4628" s="7" t="str">
        <f t="shared" si="604"/>
        <v/>
      </c>
      <c r="N4628" s="7" t="str">
        <f t="shared" si="600"/>
        <v/>
      </c>
      <c r="O4628" s="144"/>
      <c r="P4628" s="355">
        <v>0</v>
      </c>
      <c r="Q4628" s="362">
        <f>SUM('NOVO HORIZONTE'!I4628)</f>
        <v>0</v>
      </c>
      <c r="R4628" s="363">
        <f t="shared" si="605"/>
        <v>0</v>
      </c>
      <c r="S4628" s="153">
        <f t="shared" si="599"/>
        <v>0</v>
      </c>
      <c r="T4628" s="364"/>
    </row>
    <row r="4629" ht="33.75" hidden="1" spans="1:20">
      <c r="A4629" s="158">
        <v>94605</v>
      </c>
      <c r="B4629" s="100" t="s">
        <v>252</v>
      </c>
      <c r="C4629" s="104" t="s">
        <v>4877</v>
      </c>
      <c r="D4629" s="94" t="s">
        <v>263</v>
      </c>
      <c r="E4629" s="95">
        <v>555.79</v>
      </c>
      <c r="F4629" s="96">
        <f t="shared" si="601"/>
        <v>682.18</v>
      </c>
      <c r="G4629" s="107">
        <f>ROUND(SUM('NOVO HORIZONTE'!G4629),2)</f>
        <v>0</v>
      </c>
      <c r="H4629" s="107">
        <f t="shared" si="606"/>
        <v>0</v>
      </c>
      <c r="I4629" s="143">
        <f t="shared" si="602"/>
        <v>0</v>
      </c>
      <c r="J4629" s="142"/>
      <c r="K4629" s="145"/>
      <c r="L4629" s="7" t="str">
        <f t="shared" si="603"/>
        <v/>
      </c>
      <c r="M4629" s="7" t="str">
        <f t="shared" si="604"/>
        <v/>
      </c>
      <c r="N4629" s="7" t="str">
        <f t="shared" si="600"/>
        <v/>
      </c>
      <c r="O4629" s="144"/>
      <c r="P4629" s="355">
        <v>0</v>
      </c>
      <c r="Q4629" s="362">
        <f>SUM('NOVO HORIZONTE'!I4629)</f>
        <v>0</v>
      </c>
      <c r="R4629" s="363">
        <f t="shared" si="605"/>
        <v>0</v>
      </c>
      <c r="S4629" s="153">
        <f t="shared" si="599"/>
        <v>0</v>
      </c>
      <c r="T4629" s="364"/>
    </row>
    <row r="4630" ht="22.5" hidden="1" spans="1:20">
      <c r="A4630" s="158">
        <v>103802</v>
      </c>
      <c r="B4630" s="100" t="s">
        <v>252</v>
      </c>
      <c r="C4630" s="104" t="s">
        <v>4878</v>
      </c>
      <c r="D4630" s="94" t="s">
        <v>263</v>
      </c>
      <c r="E4630" s="95">
        <v>40.83</v>
      </c>
      <c r="F4630" s="96">
        <f t="shared" si="601"/>
        <v>50.11</v>
      </c>
      <c r="G4630" s="107">
        <f>ROUND(SUM('NOVO HORIZONTE'!G4630),2)</f>
        <v>0</v>
      </c>
      <c r="H4630" s="107">
        <f t="shared" si="606"/>
        <v>0</v>
      </c>
      <c r="I4630" s="143">
        <f t="shared" si="602"/>
        <v>0</v>
      </c>
      <c r="J4630" s="142"/>
      <c r="K4630" s="145"/>
      <c r="L4630" s="7" t="str">
        <f t="shared" si="603"/>
        <v/>
      </c>
      <c r="M4630" s="7" t="str">
        <f t="shared" si="604"/>
        <v/>
      </c>
      <c r="N4630" s="7" t="str">
        <f t="shared" si="600"/>
        <v/>
      </c>
      <c r="O4630" s="144"/>
      <c r="P4630" s="355">
        <v>0</v>
      </c>
      <c r="Q4630" s="362">
        <f>SUM('NOVO HORIZONTE'!I4630)</f>
        <v>0</v>
      </c>
      <c r="R4630" s="363">
        <f t="shared" si="605"/>
        <v>0</v>
      </c>
      <c r="S4630" s="153">
        <f t="shared" si="599"/>
        <v>0</v>
      </c>
      <c r="T4630" s="364"/>
    </row>
    <row r="4631" ht="22.5" hidden="1" spans="1:20">
      <c r="A4631" s="158">
        <v>103803</v>
      </c>
      <c r="B4631" s="100" t="s">
        <v>252</v>
      </c>
      <c r="C4631" s="104" t="s">
        <v>4879</v>
      </c>
      <c r="D4631" s="94" t="s">
        <v>263</v>
      </c>
      <c r="E4631" s="95">
        <v>70.19</v>
      </c>
      <c r="F4631" s="96">
        <f t="shared" si="601"/>
        <v>86.15</v>
      </c>
      <c r="G4631" s="107">
        <f>ROUND(SUM('NOVO HORIZONTE'!G4631),2)</f>
        <v>0</v>
      </c>
      <c r="H4631" s="107">
        <f t="shared" si="606"/>
        <v>0</v>
      </c>
      <c r="I4631" s="143">
        <f t="shared" si="602"/>
        <v>0</v>
      </c>
      <c r="J4631" s="142"/>
      <c r="K4631" s="228"/>
      <c r="L4631" s="7" t="str">
        <f t="shared" si="603"/>
        <v/>
      </c>
      <c r="M4631" s="7" t="str">
        <f t="shared" si="604"/>
        <v/>
      </c>
      <c r="N4631" s="7" t="str">
        <f t="shared" si="600"/>
        <v/>
      </c>
      <c r="O4631" s="144"/>
      <c r="P4631" s="355">
        <v>0</v>
      </c>
      <c r="Q4631" s="362">
        <f>SUM('NOVO HORIZONTE'!I4631)</f>
        <v>0</v>
      </c>
      <c r="R4631" s="363">
        <f t="shared" si="605"/>
        <v>0</v>
      </c>
      <c r="S4631" s="153">
        <f t="shared" si="599"/>
        <v>0</v>
      </c>
      <c r="T4631" s="364"/>
    </row>
    <row r="4632" ht="22.5" hidden="1" spans="1:20">
      <c r="A4632" s="158">
        <v>103804</v>
      </c>
      <c r="B4632" s="100" t="s">
        <v>252</v>
      </c>
      <c r="C4632" s="104" t="s">
        <v>4880</v>
      </c>
      <c r="D4632" s="94" t="s">
        <v>263</v>
      </c>
      <c r="E4632" s="95">
        <v>84.28</v>
      </c>
      <c r="F4632" s="96">
        <f t="shared" si="601"/>
        <v>103.45</v>
      </c>
      <c r="G4632" s="107">
        <f>ROUND(SUM('NOVO HORIZONTE'!G4632),2)</f>
        <v>0</v>
      </c>
      <c r="H4632" s="107">
        <f t="shared" si="606"/>
        <v>0</v>
      </c>
      <c r="I4632" s="143">
        <f t="shared" si="602"/>
        <v>0</v>
      </c>
      <c r="J4632" s="142"/>
      <c r="K4632" s="145"/>
      <c r="L4632" s="7" t="str">
        <f t="shared" si="603"/>
        <v/>
      </c>
      <c r="M4632" s="7" t="str">
        <f t="shared" si="604"/>
        <v/>
      </c>
      <c r="N4632" s="7" t="str">
        <f t="shared" si="600"/>
        <v/>
      </c>
      <c r="O4632" s="144"/>
      <c r="P4632" s="355">
        <v>0</v>
      </c>
      <c r="Q4632" s="362">
        <f>SUM('NOVO HORIZONTE'!I4632)</f>
        <v>0</v>
      </c>
      <c r="R4632" s="363">
        <f t="shared" si="605"/>
        <v>0</v>
      </c>
      <c r="S4632" s="153">
        <f t="shared" si="599"/>
        <v>0</v>
      </c>
      <c r="T4632" s="364"/>
    </row>
    <row r="4633" ht="22.5" hidden="1" spans="1:20">
      <c r="A4633" s="158">
        <v>103835</v>
      </c>
      <c r="B4633" s="100" t="s">
        <v>252</v>
      </c>
      <c r="C4633" s="104" t="s">
        <v>4881</v>
      </c>
      <c r="D4633" s="94" t="s">
        <v>263</v>
      </c>
      <c r="E4633" s="95">
        <v>63.9</v>
      </c>
      <c r="F4633" s="96">
        <f t="shared" si="601"/>
        <v>78.43</v>
      </c>
      <c r="G4633" s="107">
        <f>ROUND(SUM('NOVO HORIZONTE'!G4633),2)</f>
        <v>0</v>
      </c>
      <c r="H4633" s="107">
        <f t="shared" si="606"/>
        <v>0</v>
      </c>
      <c r="I4633" s="143">
        <f t="shared" si="602"/>
        <v>0</v>
      </c>
      <c r="J4633" s="142"/>
      <c r="K4633" s="145"/>
      <c r="L4633" s="7" t="str">
        <f t="shared" si="603"/>
        <v/>
      </c>
      <c r="M4633" s="7" t="str">
        <f t="shared" si="604"/>
        <v/>
      </c>
      <c r="N4633" s="7" t="str">
        <f t="shared" si="600"/>
        <v/>
      </c>
      <c r="O4633" s="144"/>
      <c r="P4633" s="355">
        <v>0</v>
      </c>
      <c r="Q4633" s="362">
        <f>SUM('NOVO HORIZONTE'!I4633)</f>
        <v>0</v>
      </c>
      <c r="R4633" s="363">
        <f t="shared" si="605"/>
        <v>0</v>
      </c>
      <c r="S4633" s="153">
        <f t="shared" ref="S4633:S4696" si="607">IF(R4633=0,0,IF(R4633&gt;0,"c","b"))</f>
        <v>0</v>
      </c>
      <c r="T4633" s="364"/>
    </row>
    <row r="4634" ht="22.5" hidden="1" spans="1:20">
      <c r="A4634" s="158">
        <v>103836</v>
      </c>
      <c r="B4634" s="100" t="s">
        <v>252</v>
      </c>
      <c r="C4634" s="104" t="s">
        <v>4882</v>
      </c>
      <c r="D4634" s="94" t="s">
        <v>263</v>
      </c>
      <c r="E4634" s="95">
        <v>98.62</v>
      </c>
      <c r="F4634" s="96">
        <f t="shared" si="601"/>
        <v>121.05</v>
      </c>
      <c r="G4634" s="107">
        <f>ROUND(SUM('NOVO HORIZONTE'!G4634),2)</f>
        <v>0</v>
      </c>
      <c r="H4634" s="107">
        <f t="shared" si="606"/>
        <v>0</v>
      </c>
      <c r="I4634" s="143">
        <f t="shared" si="602"/>
        <v>0</v>
      </c>
      <c r="J4634" s="142"/>
      <c r="K4634" s="145"/>
      <c r="L4634" s="7" t="str">
        <f t="shared" si="603"/>
        <v/>
      </c>
      <c r="M4634" s="7" t="str">
        <f t="shared" si="604"/>
        <v/>
      </c>
      <c r="N4634" s="7" t="str">
        <f t="shared" si="600"/>
        <v/>
      </c>
      <c r="O4634" s="144"/>
      <c r="P4634" s="355">
        <v>0</v>
      </c>
      <c r="Q4634" s="362">
        <f>SUM('NOVO HORIZONTE'!I4634)</f>
        <v>0</v>
      </c>
      <c r="R4634" s="363">
        <f t="shared" si="605"/>
        <v>0</v>
      </c>
      <c r="S4634" s="153">
        <f t="shared" si="607"/>
        <v>0</v>
      </c>
      <c r="T4634" s="364"/>
    </row>
    <row r="4635" ht="22.5" hidden="1" spans="1:20">
      <c r="A4635" s="158">
        <v>103837</v>
      </c>
      <c r="B4635" s="100" t="s">
        <v>252</v>
      </c>
      <c r="C4635" s="104" t="s">
        <v>4883</v>
      </c>
      <c r="D4635" s="94" t="s">
        <v>263</v>
      </c>
      <c r="E4635" s="95">
        <v>124.17</v>
      </c>
      <c r="F4635" s="96">
        <f t="shared" si="601"/>
        <v>152.41</v>
      </c>
      <c r="G4635" s="107">
        <f>ROUND(SUM('NOVO HORIZONTE'!G4635),2)</f>
        <v>0</v>
      </c>
      <c r="H4635" s="107">
        <f t="shared" si="606"/>
        <v>0</v>
      </c>
      <c r="I4635" s="143">
        <f t="shared" si="602"/>
        <v>0</v>
      </c>
      <c r="J4635" s="142"/>
      <c r="K4635" s="145"/>
      <c r="L4635" s="7" t="str">
        <f t="shared" si="603"/>
        <v/>
      </c>
      <c r="M4635" s="7" t="str">
        <f t="shared" si="604"/>
        <v/>
      </c>
      <c r="N4635" s="7" t="str">
        <f t="shared" si="600"/>
        <v/>
      </c>
      <c r="O4635" s="144"/>
      <c r="P4635" s="355">
        <v>0</v>
      </c>
      <c r="Q4635" s="362">
        <f>SUM('NOVO HORIZONTE'!I4635)</f>
        <v>0</v>
      </c>
      <c r="R4635" s="363">
        <f t="shared" si="605"/>
        <v>0</v>
      </c>
      <c r="S4635" s="153">
        <f t="shared" si="607"/>
        <v>0</v>
      </c>
      <c r="T4635" s="364"/>
    </row>
    <row r="4636" ht="22.5" hidden="1" spans="1:20">
      <c r="A4636" s="158">
        <v>103868</v>
      </c>
      <c r="B4636" s="100" t="s">
        <v>252</v>
      </c>
      <c r="C4636" s="104" t="s">
        <v>4884</v>
      </c>
      <c r="D4636" s="94" t="s">
        <v>263</v>
      </c>
      <c r="E4636" s="95">
        <v>52.38</v>
      </c>
      <c r="F4636" s="96">
        <f t="shared" si="601"/>
        <v>64.29</v>
      </c>
      <c r="G4636" s="107">
        <f>ROUND(SUM('NOVO HORIZONTE'!G4636),2)</f>
        <v>0</v>
      </c>
      <c r="H4636" s="107">
        <f t="shared" si="606"/>
        <v>0</v>
      </c>
      <c r="I4636" s="143">
        <f t="shared" si="602"/>
        <v>0</v>
      </c>
      <c r="J4636" s="142"/>
      <c r="K4636" s="145"/>
      <c r="L4636" s="7" t="str">
        <f t="shared" si="603"/>
        <v/>
      </c>
      <c r="M4636" s="7" t="str">
        <f t="shared" si="604"/>
        <v/>
      </c>
      <c r="N4636" s="7" t="str">
        <f t="shared" si="600"/>
        <v/>
      </c>
      <c r="O4636" s="144"/>
      <c r="P4636" s="355">
        <v>0</v>
      </c>
      <c r="Q4636" s="362">
        <f>SUM('NOVO HORIZONTE'!I4636)</f>
        <v>0</v>
      </c>
      <c r="R4636" s="363">
        <f t="shared" si="605"/>
        <v>0</v>
      </c>
      <c r="S4636" s="153">
        <f t="shared" si="607"/>
        <v>0</v>
      </c>
      <c r="T4636" s="364"/>
    </row>
    <row r="4637" ht="22.5" hidden="1" spans="1:20">
      <c r="A4637" s="158">
        <v>103869</v>
      </c>
      <c r="B4637" s="100" t="s">
        <v>252</v>
      </c>
      <c r="C4637" s="104" t="s">
        <v>4885</v>
      </c>
      <c r="D4637" s="94" t="s">
        <v>263</v>
      </c>
      <c r="E4637" s="95">
        <v>78.28</v>
      </c>
      <c r="F4637" s="96">
        <f t="shared" si="601"/>
        <v>96.08</v>
      </c>
      <c r="G4637" s="107">
        <f>ROUND(SUM('NOVO HORIZONTE'!G4637),2)</f>
        <v>0</v>
      </c>
      <c r="H4637" s="107">
        <f t="shared" si="606"/>
        <v>0</v>
      </c>
      <c r="I4637" s="143">
        <f t="shared" si="602"/>
        <v>0</v>
      </c>
      <c r="J4637" s="142"/>
      <c r="K4637" s="145"/>
      <c r="L4637" s="7" t="str">
        <f t="shared" si="603"/>
        <v/>
      </c>
      <c r="M4637" s="7" t="str">
        <f t="shared" si="604"/>
        <v/>
      </c>
      <c r="N4637" s="7" t="str">
        <f t="shared" si="600"/>
        <v/>
      </c>
      <c r="O4637" s="144"/>
      <c r="P4637" s="355">
        <v>0</v>
      </c>
      <c r="Q4637" s="362">
        <f>SUM('NOVO HORIZONTE'!I4637)</f>
        <v>0</v>
      </c>
      <c r="R4637" s="363">
        <f t="shared" si="605"/>
        <v>0</v>
      </c>
      <c r="S4637" s="153">
        <f t="shared" si="607"/>
        <v>0</v>
      </c>
      <c r="T4637" s="364"/>
    </row>
    <row r="4638" ht="22.5" hidden="1" spans="1:20">
      <c r="A4638" s="158">
        <v>103870</v>
      </c>
      <c r="B4638" s="100" t="s">
        <v>252</v>
      </c>
      <c r="C4638" s="104" t="s">
        <v>4886</v>
      </c>
      <c r="D4638" s="94" t="s">
        <v>263</v>
      </c>
      <c r="E4638" s="95">
        <v>95.78</v>
      </c>
      <c r="F4638" s="96">
        <f t="shared" si="601"/>
        <v>117.56</v>
      </c>
      <c r="G4638" s="107">
        <f>ROUND(SUM('NOVO HORIZONTE'!G4638),2)</f>
        <v>0</v>
      </c>
      <c r="H4638" s="107">
        <f t="shared" si="606"/>
        <v>0</v>
      </c>
      <c r="I4638" s="143">
        <f t="shared" si="602"/>
        <v>0</v>
      </c>
      <c r="J4638" s="142"/>
      <c r="K4638" s="145"/>
      <c r="L4638" s="7" t="str">
        <f t="shared" si="603"/>
        <v/>
      </c>
      <c r="M4638" s="7" t="str">
        <f t="shared" si="604"/>
        <v/>
      </c>
      <c r="N4638" s="7" t="str">
        <f t="shared" si="600"/>
        <v/>
      </c>
      <c r="O4638" s="144"/>
      <c r="P4638" s="355">
        <v>0</v>
      </c>
      <c r="Q4638" s="362">
        <f>SUM('NOVO HORIZONTE'!I4638)</f>
        <v>0</v>
      </c>
      <c r="R4638" s="363">
        <f t="shared" si="605"/>
        <v>0</v>
      </c>
      <c r="S4638" s="153">
        <f t="shared" si="607"/>
        <v>0</v>
      </c>
      <c r="T4638" s="364"/>
    </row>
    <row r="4639" ht="22.5" hidden="1" spans="1:20">
      <c r="A4639" s="158">
        <v>103871</v>
      </c>
      <c r="B4639" s="100" t="s">
        <v>252</v>
      </c>
      <c r="C4639" s="104" t="s">
        <v>4887</v>
      </c>
      <c r="D4639" s="94" t="s">
        <v>263</v>
      </c>
      <c r="E4639" s="95">
        <v>76.76</v>
      </c>
      <c r="F4639" s="96">
        <f t="shared" si="601"/>
        <v>94.22</v>
      </c>
      <c r="G4639" s="107">
        <f>ROUND(SUM('NOVO HORIZONTE'!G4639),2)</f>
        <v>0</v>
      </c>
      <c r="H4639" s="107">
        <f t="shared" si="606"/>
        <v>0</v>
      </c>
      <c r="I4639" s="143">
        <f t="shared" si="602"/>
        <v>0</v>
      </c>
      <c r="J4639" s="142"/>
      <c r="K4639" s="145"/>
      <c r="L4639" s="7" t="str">
        <f t="shared" si="603"/>
        <v/>
      </c>
      <c r="M4639" s="7" t="str">
        <f t="shared" si="604"/>
        <v/>
      </c>
      <c r="N4639" s="7" t="str">
        <f t="shared" si="600"/>
        <v/>
      </c>
      <c r="O4639" s="144"/>
      <c r="P4639" s="355">
        <v>0</v>
      </c>
      <c r="Q4639" s="362">
        <f>SUM('NOVO HORIZONTE'!I4639)</f>
        <v>0</v>
      </c>
      <c r="R4639" s="363">
        <f t="shared" si="605"/>
        <v>0</v>
      </c>
      <c r="S4639" s="153">
        <f t="shared" si="607"/>
        <v>0</v>
      </c>
      <c r="T4639" s="364"/>
    </row>
    <row r="4640" ht="22.5" hidden="1" spans="1:20">
      <c r="A4640" s="158">
        <v>103872</v>
      </c>
      <c r="B4640" s="100" t="s">
        <v>252</v>
      </c>
      <c r="C4640" s="104" t="s">
        <v>4888</v>
      </c>
      <c r="D4640" s="94" t="s">
        <v>263</v>
      </c>
      <c r="E4640" s="95">
        <v>194.27</v>
      </c>
      <c r="F4640" s="96">
        <f t="shared" si="601"/>
        <v>238.45</v>
      </c>
      <c r="G4640" s="107">
        <f>ROUND(SUM('NOVO HORIZONTE'!G4640),2)</f>
        <v>0</v>
      </c>
      <c r="H4640" s="107">
        <f t="shared" si="606"/>
        <v>0</v>
      </c>
      <c r="I4640" s="143">
        <f t="shared" si="602"/>
        <v>0</v>
      </c>
      <c r="J4640" s="142"/>
      <c r="K4640" s="145"/>
      <c r="L4640" s="7" t="str">
        <f t="shared" si="603"/>
        <v/>
      </c>
      <c r="M4640" s="7" t="str">
        <f t="shared" si="604"/>
        <v/>
      </c>
      <c r="N4640" s="7" t="str">
        <f t="shared" si="600"/>
        <v/>
      </c>
      <c r="O4640" s="144"/>
      <c r="P4640" s="355">
        <v>0</v>
      </c>
      <c r="Q4640" s="362">
        <f>SUM('NOVO HORIZONTE'!I4640)</f>
        <v>0</v>
      </c>
      <c r="R4640" s="363">
        <f t="shared" si="605"/>
        <v>0</v>
      </c>
      <c r="S4640" s="153">
        <f t="shared" si="607"/>
        <v>0</v>
      </c>
      <c r="T4640" s="364"/>
    </row>
    <row r="4641" ht="22.5" hidden="1" spans="1:20">
      <c r="A4641" s="158">
        <v>103873</v>
      </c>
      <c r="B4641" s="100" t="s">
        <v>252</v>
      </c>
      <c r="C4641" s="104" t="s">
        <v>4889</v>
      </c>
      <c r="D4641" s="94" t="s">
        <v>263</v>
      </c>
      <c r="E4641" s="95">
        <v>216.53</v>
      </c>
      <c r="F4641" s="96">
        <f t="shared" si="601"/>
        <v>265.77</v>
      </c>
      <c r="G4641" s="107">
        <f>ROUND(SUM('NOVO HORIZONTE'!G4641),2)</f>
        <v>0</v>
      </c>
      <c r="H4641" s="107">
        <f t="shared" si="606"/>
        <v>0</v>
      </c>
      <c r="I4641" s="143">
        <f t="shared" si="602"/>
        <v>0</v>
      </c>
      <c r="J4641" s="142"/>
      <c r="K4641" s="145"/>
      <c r="L4641" s="7" t="str">
        <f t="shared" si="603"/>
        <v/>
      </c>
      <c r="M4641" s="7" t="str">
        <f t="shared" si="604"/>
        <v/>
      </c>
      <c r="N4641" s="7" t="str">
        <f t="shared" si="600"/>
        <v/>
      </c>
      <c r="O4641" s="144"/>
      <c r="P4641" s="355">
        <v>0</v>
      </c>
      <c r="Q4641" s="362">
        <f>SUM('NOVO HORIZONTE'!I4641)</f>
        <v>0</v>
      </c>
      <c r="R4641" s="363">
        <f t="shared" si="605"/>
        <v>0</v>
      </c>
      <c r="S4641" s="153">
        <f t="shared" si="607"/>
        <v>0</v>
      </c>
      <c r="T4641" s="364"/>
    </row>
    <row r="4642" ht="33.75" hidden="1" spans="1:20">
      <c r="A4642" s="158">
        <v>94465</v>
      </c>
      <c r="B4642" s="100" t="s">
        <v>252</v>
      </c>
      <c r="C4642" s="104" t="s">
        <v>4890</v>
      </c>
      <c r="D4642" s="94" t="s">
        <v>279</v>
      </c>
      <c r="E4642" s="95">
        <v>57.51</v>
      </c>
      <c r="F4642" s="96">
        <f t="shared" si="601"/>
        <v>70.59</v>
      </c>
      <c r="G4642" s="107">
        <f>ROUND(SUM('NOVO HORIZONTE'!G4642),2)</f>
        <v>0</v>
      </c>
      <c r="H4642" s="107">
        <f t="shared" si="606"/>
        <v>0</v>
      </c>
      <c r="I4642" s="143">
        <f t="shared" si="602"/>
        <v>0</v>
      </c>
      <c r="J4642" s="142"/>
      <c r="K4642" s="145"/>
      <c r="L4642" s="7" t="str">
        <f t="shared" si="603"/>
        <v/>
      </c>
      <c r="M4642" s="7" t="str">
        <f t="shared" si="604"/>
        <v/>
      </c>
      <c r="N4642" s="7" t="str">
        <f t="shared" si="600"/>
        <v/>
      </c>
      <c r="O4642" s="144"/>
      <c r="P4642" s="355">
        <v>0</v>
      </c>
      <c r="Q4642" s="362">
        <f>SUM('NOVO HORIZONTE'!I4642)</f>
        <v>0</v>
      </c>
      <c r="R4642" s="363">
        <f t="shared" si="605"/>
        <v>0</v>
      </c>
      <c r="S4642" s="153">
        <f t="shared" si="607"/>
        <v>0</v>
      </c>
      <c r="T4642" s="364"/>
    </row>
    <row r="4643" ht="33.75" hidden="1" spans="1:20">
      <c r="A4643" s="158">
        <v>94466</v>
      </c>
      <c r="B4643" s="100" t="s">
        <v>252</v>
      </c>
      <c r="C4643" s="104" t="s">
        <v>4891</v>
      </c>
      <c r="D4643" s="94" t="s">
        <v>279</v>
      </c>
      <c r="E4643" s="95">
        <v>57.54</v>
      </c>
      <c r="F4643" s="96">
        <f t="shared" si="601"/>
        <v>70.62</v>
      </c>
      <c r="G4643" s="107">
        <f>ROUND(SUM('NOVO HORIZONTE'!G4643),2)</f>
        <v>0</v>
      </c>
      <c r="H4643" s="107">
        <f t="shared" si="606"/>
        <v>0</v>
      </c>
      <c r="I4643" s="143">
        <f t="shared" si="602"/>
        <v>0</v>
      </c>
      <c r="J4643" s="142"/>
      <c r="K4643" s="145"/>
      <c r="L4643" s="7" t="str">
        <f t="shared" si="603"/>
        <v/>
      </c>
      <c r="M4643" s="7" t="str">
        <f t="shared" si="604"/>
        <v/>
      </c>
      <c r="N4643" s="7" t="str">
        <f t="shared" si="600"/>
        <v/>
      </c>
      <c r="O4643" s="144"/>
      <c r="P4643" s="355">
        <v>0</v>
      </c>
      <c r="Q4643" s="362">
        <f>SUM('NOVO HORIZONTE'!I4643)</f>
        <v>0</v>
      </c>
      <c r="R4643" s="363">
        <f t="shared" si="605"/>
        <v>0</v>
      </c>
      <c r="S4643" s="153">
        <f t="shared" si="607"/>
        <v>0</v>
      </c>
      <c r="T4643" s="364"/>
    </row>
    <row r="4644" ht="33.75" hidden="1" spans="1:20">
      <c r="A4644" s="158">
        <v>94467</v>
      </c>
      <c r="B4644" s="100" t="s">
        <v>252</v>
      </c>
      <c r="C4644" s="104" t="s">
        <v>4892</v>
      </c>
      <c r="D4644" s="94" t="s">
        <v>279</v>
      </c>
      <c r="E4644" s="95">
        <v>87.87</v>
      </c>
      <c r="F4644" s="96">
        <f t="shared" si="601"/>
        <v>107.85</v>
      </c>
      <c r="G4644" s="107">
        <f>ROUND(SUM('NOVO HORIZONTE'!G4644),2)</f>
        <v>0</v>
      </c>
      <c r="H4644" s="107">
        <f t="shared" si="606"/>
        <v>0</v>
      </c>
      <c r="I4644" s="143">
        <f t="shared" si="602"/>
        <v>0</v>
      </c>
      <c r="J4644" s="142"/>
      <c r="K4644" s="145"/>
      <c r="L4644" s="7" t="str">
        <f t="shared" si="603"/>
        <v/>
      </c>
      <c r="M4644" s="7" t="str">
        <f t="shared" si="604"/>
        <v/>
      </c>
      <c r="N4644" s="7" t="str">
        <f t="shared" si="600"/>
        <v/>
      </c>
      <c r="O4644" s="144"/>
      <c r="P4644" s="355">
        <v>0</v>
      </c>
      <c r="Q4644" s="362">
        <f>SUM('NOVO HORIZONTE'!I4644)</f>
        <v>0</v>
      </c>
      <c r="R4644" s="363">
        <f t="shared" si="605"/>
        <v>0</v>
      </c>
      <c r="S4644" s="153">
        <f t="shared" si="607"/>
        <v>0</v>
      </c>
      <c r="T4644" s="364"/>
    </row>
    <row r="4645" ht="33.75" hidden="1" spans="1:20">
      <c r="A4645" s="158">
        <v>94468</v>
      </c>
      <c r="B4645" s="100" t="s">
        <v>252</v>
      </c>
      <c r="C4645" s="104" t="s">
        <v>4893</v>
      </c>
      <c r="D4645" s="94" t="s">
        <v>279</v>
      </c>
      <c r="E4645" s="95">
        <v>77.09</v>
      </c>
      <c r="F4645" s="96">
        <f t="shared" si="601"/>
        <v>94.62</v>
      </c>
      <c r="G4645" s="107">
        <f>ROUND(SUM('NOVO HORIZONTE'!G4645),2)</f>
        <v>0</v>
      </c>
      <c r="H4645" s="107">
        <f t="shared" si="606"/>
        <v>0</v>
      </c>
      <c r="I4645" s="143">
        <f t="shared" si="602"/>
        <v>0</v>
      </c>
      <c r="J4645" s="142"/>
      <c r="K4645" s="145"/>
      <c r="L4645" s="7" t="str">
        <f t="shared" si="603"/>
        <v/>
      </c>
      <c r="M4645" s="7" t="str">
        <f t="shared" si="604"/>
        <v/>
      </c>
      <c r="N4645" s="7" t="str">
        <f t="shared" si="600"/>
        <v/>
      </c>
      <c r="O4645" s="144"/>
      <c r="P4645" s="355">
        <v>0</v>
      </c>
      <c r="Q4645" s="362">
        <f>SUM('NOVO HORIZONTE'!I4645)</f>
        <v>0</v>
      </c>
      <c r="R4645" s="363">
        <f t="shared" si="605"/>
        <v>0</v>
      </c>
      <c r="S4645" s="153">
        <f t="shared" si="607"/>
        <v>0</v>
      </c>
      <c r="T4645" s="364"/>
    </row>
    <row r="4646" ht="33.75" hidden="1" spans="1:20">
      <c r="A4646" s="158">
        <v>94469</v>
      </c>
      <c r="B4646" s="100" t="s">
        <v>252</v>
      </c>
      <c r="C4646" s="104" t="s">
        <v>4894</v>
      </c>
      <c r="D4646" s="94" t="s">
        <v>279</v>
      </c>
      <c r="E4646" s="95">
        <v>127.24</v>
      </c>
      <c r="F4646" s="96">
        <f t="shared" si="601"/>
        <v>156.17</v>
      </c>
      <c r="G4646" s="107">
        <f>ROUND(SUM('NOVO HORIZONTE'!G4646),2)</f>
        <v>0</v>
      </c>
      <c r="H4646" s="107">
        <f t="shared" si="606"/>
        <v>0</v>
      </c>
      <c r="I4646" s="143">
        <f t="shared" si="602"/>
        <v>0</v>
      </c>
      <c r="J4646" s="142"/>
      <c r="K4646" s="145"/>
      <c r="L4646" s="7" t="str">
        <f t="shared" si="603"/>
        <v/>
      </c>
      <c r="M4646" s="7" t="str">
        <f t="shared" si="604"/>
        <v/>
      </c>
      <c r="N4646" s="7" t="str">
        <f t="shared" si="600"/>
        <v/>
      </c>
      <c r="O4646" s="144"/>
      <c r="P4646" s="355">
        <v>0</v>
      </c>
      <c r="Q4646" s="362">
        <f>SUM('NOVO HORIZONTE'!I4646)</f>
        <v>0</v>
      </c>
      <c r="R4646" s="363">
        <f t="shared" si="605"/>
        <v>0</v>
      </c>
      <c r="S4646" s="153">
        <f t="shared" si="607"/>
        <v>0</v>
      </c>
      <c r="T4646" s="364"/>
    </row>
    <row r="4647" ht="33.75" hidden="1" spans="1:20">
      <c r="A4647" s="158">
        <v>94470</v>
      </c>
      <c r="B4647" s="100" t="s">
        <v>252</v>
      </c>
      <c r="C4647" s="104" t="s">
        <v>4895</v>
      </c>
      <c r="D4647" s="94" t="s">
        <v>279</v>
      </c>
      <c r="E4647" s="95">
        <v>117.65</v>
      </c>
      <c r="F4647" s="96">
        <f t="shared" si="601"/>
        <v>144.4</v>
      </c>
      <c r="G4647" s="107">
        <f>ROUND(SUM('NOVO HORIZONTE'!G4647),2)</f>
        <v>0</v>
      </c>
      <c r="H4647" s="107">
        <f t="shared" si="606"/>
        <v>0</v>
      </c>
      <c r="I4647" s="143">
        <f t="shared" si="602"/>
        <v>0</v>
      </c>
      <c r="J4647" s="142"/>
      <c r="K4647" s="145"/>
      <c r="L4647" s="7" t="str">
        <f t="shared" si="603"/>
        <v/>
      </c>
      <c r="M4647" s="7" t="str">
        <f t="shared" si="604"/>
        <v/>
      </c>
      <c r="N4647" s="7" t="str">
        <f t="shared" si="600"/>
        <v/>
      </c>
      <c r="O4647" s="144"/>
      <c r="P4647" s="355">
        <v>0</v>
      </c>
      <c r="Q4647" s="362">
        <f>SUM('NOVO HORIZONTE'!I4647)</f>
        <v>0</v>
      </c>
      <c r="R4647" s="363">
        <f t="shared" si="605"/>
        <v>0</v>
      </c>
      <c r="S4647" s="153">
        <f t="shared" si="607"/>
        <v>0</v>
      </c>
      <c r="T4647" s="364"/>
    </row>
    <row r="4648" ht="33.75" hidden="1" spans="1:20">
      <c r="A4648" s="158">
        <v>94471</v>
      </c>
      <c r="B4648" s="100" t="s">
        <v>252</v>
      </c>
      <c r="C4648" s="104" t="s">
        <v>4896</v>
      </c>
      <c r="D4648" s="94" t="s">
        <v>279</v>
      </c>
      <c r="E4648" s="95">
        <v>83.05</v>
      </c>
      <c r="F4648" s="96">
        <f t="shared" si="601"/>
        <v>101.94</v>
      </c>
      <c r="G4648" s="107">
        <f>ROUND(SUM('NOVO HORIZONTE'!G4648),2)</f>
        <v>0</v>
      </c>
      <c r="H4648" s="107">
        <f t="shared" si="606"/>
        <v>0</v>
      </c>
      <c r="I4648" s="143">
        <f t="shared" si="602"/>
        <v>0</v>
      </c>
      <c r="J4648" s="142"/>
      <c r="K4648" s="145"/>
      <c r="L4648" s="7" t="str">
        <f t="shared" si="603"/>
        <v/>
      </c>
      <c r="M4648" s="7" t="str">
        <f t="shared" si="604"/>
        <v/>
      </c>
      <c r="N4648" s="7" t="str">
        <f t="shared" si="600"/>
        <v/>
      </c>
      <c r="O4648" s="144"/>
      <c r="P4648" s="355">
        <v>0</v>
      </c>
      <c r="Q4648" s="362">
        <f>SUM('NOVO HORIZONTE'!I4648)</f>
        <v>0</v>
      </c>
      <c r="R4648" s="363">
        <f t="shared" si="605"/>
        <v>0</v>
      </c>
      <c r="S4648" s="153">
        <f t="shared" si="607"/>
        <v>0</v>
      </c>
      <c r="T4648" s="364"/>
    </row>
    <row r="4649" ht="33.75" hidden="1" spans="1:20">
      <c r="A4649" s="158">
        <v>94472</v>
      </c>
      <c r="B4649" s="100" t="s">
        <v>252</v>
      </c>
      <c r="C4649" s="104" t="s">
        <v>4897</v>
      </c>
      <c r="D4649" s="94" t="s">
        <v>279</v>
      </c>
      <c r="E4649" s="95">
        <v>85.45</v>
      </c>
      <c r="F4649" s="96">
        <f t="shared" si="601"/>
        <v>104.88</v>
      </c>
      <c r="G4649" s="107">
        <f>ROUND(SUM('NOVO HORIZONTE'!G4649),2)</f>
        <v>0</v>
      </c>
      <c r="H4649" s="107">
        <f t="shared" si="606"/>
        <v>0</v>
      </c>
      <c r="I4649" s="143">
        <f t="shared" si="602"/>
        <v>0</v>
      </c>
      <c r="J4649" s="142"/>
      <c r="K4649" s="145"/>
      <c r="L4649" s="7" t="str">
        <f t="shared" si="603"/>
        <v/>
      </c>
      <c r="M4649" s="7" t="str">
        <f t="shared" si="604"/>
        <v/>
      </c>
      <c r="N4649" s="7" t="str">
        <f t="shared" si="600"/>
        <v/>
      </c>
      <c r="O4649" s="144"/>
      <c r="P4649" s="355">
        <v>0</v>
      </c>
      <c r="Q4649" s="362">
        <f>SUM('NOVO HORIZONTE'!I4649)</f>
        <v>0</v>
      </c>
      <c r="R4649" s="363">
        <f t="shared" si="605"/>
        <v>0</v>
      </c>
      <c r="S4649" s="153">
        <f t="shared" si="607"/>
        <v>0</v>
      </c>
      <c r="T4649" s="364"/>
    </row>
    <row r="4650" ht="33.75" hidden="1" spans="1:20">
      <c r="A4650" s="158">
        <v>94473</v>
      </c>
      <c r="B4650" s="100" t="s">
        <v>252</v>
      </c>
      <c r="C4650" s="104" t="s">
        <v>4898</v>
      </c>
      <c r="D4650" s="94" t="s">
        <v>279</v>
      </c>
      <c r="E4650" s="95">
        <v>125.94</v>
      </c>
      <c r="F4650" s="96">
        <f t="shared" si="601"/>
        <v>154.58</v>
      </c>
      <c r="G4650" s="107">
        <f>ROUND(SUM('NOVO HORIZONTE'!G4650),2)</f>
        <v>0</v>
      </c>
      <c r="H4650" s="107">
        <f t="shared" si="606"/>
        <v>0</v>
      </c>
      <c r="I4650" s="143">
        <f t="shared" si="602"/>
        <v>0</v>
      </c>
      <c r="J4650" s="142"/>
      <c r="K4650" s="145"/>
      <c r="L4650" s="7" t="str">
        <f t="shared" si="603"/>
        <v/>
      </c>
      <c r="M4650" s="7" t="str">
        <f t="shared" si="604"/>
        <v/>
      </c>
      <c r="N4650" s="7" t="str">
        <f t="shared" si="600"/>
        <v/>
      </c>
      <c r="O4650" s="144"/>
      <c r="P4650" s="355">
        <v>0</v>
      </c>
      <c r="Q4650" s="362">
        <f>SUM('NOVO HORIZONTE'!I4650)</f>
        <v>0</v>
      </c>
      <c r="R4650" s="363">
        <f t="shared" si="605"/>
        <v>0</v>
      </c>
      <c r="S4650" s="153">
        <f t="shared" si="607"/>
        <v>0</v>
      </c>
      <c r="T4650" s="364"/>
    </row>
    <row r="4651" ht="33.75" hidden="1" spans="1:20">
      <c r="A4651" s="158">
        <v>94474</v>
      </c>
      <c r="B4651" s="100" t="s">
        <v>252</v>
      </c>
      <c r="C4651" s="104" t="s">
        <v>4899</v>
      </c>
      <c r="D4651" s="94" t="s">
        <v>279</v>
      </c>
      <c r="E4651" s="95">
        <v>136.48</v>
      </c>
      <c r="F4651" s="96">
        <f t="shared" si="601"/>
        <v>167.52</v>
      </c>
      <c r="G4651" s="107">
        <f>ROUND(SUM('NOVO HORIZONTE'!G4651),2)</f>
        <v>0</v>
      </c>
      <c r="H4651" s="107">
        <f t="shared" si="606"/>
        <v>0</v>
      </c>
      <c r="I4651" s="143">
        <f t="shared" si="602"/>
        <v>0</v>
      </c>
      <c r="J4651" s="142"/>
      <c r="K4651" s="145"/>
      <c r="L4651" s="7" t="str">
        <f t="shared" si="603"/>
        <v/>
      </c>
      <c r="M4651" s="7" t="str">
        <f t="shared" si="604"/>
        <v/>
      </c>
      <c r="N4651" s="7" t="str">
        <f t="shared" ref="N4651:N4714" si="608">M4651</f>
        <v/>
      </c>
      <c r="O4651" s="144"/>
      <c r="P4651" s="355">
        <v>0</v>
      </c>
      <c r="Q4651" s="362">
        <f>SUM('NOVO HORIZONTE'!I4651)</f>
        <v>0</v>
      </c>
      <c r="R4651" s="363">
        <f t="shared" si="605"/>
        <v>0</v>
      </c>
      <c r="S4651" s="153">
        <f t="shared" si="607"/>
        <v>0</v>
      </c>
      <c r="T4651" s="364"/>
    </row>
    <row r="4652" ht="33.75" hidden="1" spans="1:20">
      <c r="A4652" s="158">
        <v>94475</v>
      </c>
      <c r="B4652" s="100" t="s">
        <v>252</v>
      </c>
      <c r="C4652" s="104" t="s">
        <v>4900</v>
      </c>
      <c r="D4652" s="94" t="s">
        <v>279</v>
      </c>
      <c r="E4652" s="95">
        <v>172.72</v>
      </c>
      <c r="F4652" s="96">
        <f t="shared" si="601"/>
        <v>212</v>
      </c>
      <c r="G4652" s="107">
        <f>ROUND(SUM('NOVO HORIZONTE'!G4652),2)</f>
        <v>0</v>
      </c>
      <c r="H4652" s="107">
        <f t="shared" si="606"/>
        <v>0</v>
      </c>
      <c r="I4652" s="143">
        <f t="shared" si="602"/>
        <v>0</v>
      </c>
      <c r="J4652" s="142"/>
      <c r="K4652" s="145"/>
      <c r="L4652" s="7" t="str">
        <f t="shared" si="603"/>
        <v/>
      </c>
      <c r="M4652" s="7" t="str">
        <f t="shared" si="604"/>
        <v/>
      </c>
      <c r="N4652" s="7" t="str">
        <f t="shared" si="608"/>
        <v/>
      </c>
      <c r="O4652" s="144"/>
      <c r="P4652" s="355">
        <v>0</v>
      </c>
      <c r="Q4652" s="362">
        <f>SUM('NOVO HORIZONTE'!I4652)</f>
        <v>0</v>
      </c>
      <c r="R4652" s="363">
        <f t="shared" si="605"/>
        <v>0</v>
      </c>
      <c r="S4652" s="153">
        <f t="shared" si="607"/>
        <v>0</v>
      </c>
      <c r="T4652" s="364"/>
    </row>
    <row r="4653" ht="33.75" hidden="1" spans="1:20">
      <c r="A4653" s="158">
        <v>94476</v>
      </c>
      <c r="B4653" s="100" t="s">
        <v>252</v>
      </c>
      <c r="C4653" s="104" t="s">
        <v>4901</v>
      </c>
      <c r="D4653" s="94" t="s">
        <v>279</v>
      </c>
      <c r="E4653" s="95">
        <v>193.04</v>
      </c>
      <c r="F4653" s="96">
        <f t="shared" si="601"/>
        <v>236.94</v>
      </c>
      <c r="G4653" s="107">
        <f>ROUND(SUM('NOVO HORIZONTE'!G4653),2)</f>
        <v>0</v>
      </c>
      <c r="H4653" s="107">
        <f t="shared" si="606"/>
        <v>0</v>
      </c>
      <c r="I4653" s="143">
        <f t="shared" si="602"/>
        <v>0</v>
      </c>
      <c r="J4653" s="142"/>
      <c r="K4653" s="145"/>
      <c r="L4653" s="7" t="str">
        <f t="shared" si="603"/>
        <v/>
      </c>
      <c r="M4653" s="7" t="str">
        <f t="shared" si="604"/>
        <v/>
      </c>
      <c r="N4653" s="7" t="str">
        <f t="shared" si="608"/>
        <v/>
      </c>
      <c r="O4653" s="144"/>
      <c r="P4653" s="355">
        <v>0</v>
      </c>
      <c r="Q4653" s="362">
        <f>SUM('NOVO HORIZONTE'!I4653)</f>
        <v>0</v>
      </c>
      <c r="R4653" s="363">
        <f t="shared" si="605"/>
        <v>0</v>
      </c>
      <c r="S4653" s="153">
        <f t="shared" si="607"/>
        <v>0</v>
      </c>
      <c r="T4653" s="364"/>
    </row>
    <row r="4654" ht="33.75" hidden="1" spans="1:20">
      <c r="A4654" s="158">
        <v>94477</v>
      </c>
      <c r="B4654" s="100" t="s">
        <v>252</v>
      </c>
      <c r="C4654" s="104" t="s">
        <v>4902</v>
      </c>
      <c r="D4654" s="94" t="s">
        <v>279</v>
      </c>
      <c r="E4654" s="95">
        <v>110.54</v>
      </c>
      <c r="F4654" s="96">
        <f t="shared" ref="F4654:F4717" si="609">IF(E4654=0,0,IF(P4654=0,ROUND(E4654*(1+E$13),2),ROUND(E4654*(1+E$12),2)))</f>
        <v>135.68</v>
      </c>
      <c r="G4654" s="107">
        <f>ROUND(SUM('NOVO HORIZONTE'!G4654),2)</f>
        <v>0</v>
      </c>
      <c r="H4654" s="107">
        <f t="shared" si="606"/>
        <v>0</v>
      </c>
      <c r="I4654" s="143">
        <f t="shared" ref="I4654:I4717" si="610">IF(ISBLANK(G4654),0,ROUND(G4654*H4654,2))</f>
        <v>0</v>
      </c>
      <c r="J4654" s="142"/>
      <c r="K4654" s="145"/>
      <c r="L4654" s="7" t="str">
        <f t="shared" ref="L4654:L4717" si="611">IF(K4654="X","x",IF(K4654="xx","x",IF(I4654&gt;0,"x","")))</f>
        <v/>
      </c>
      <c r="M4654" s="7" t="str">
        <f t="shared" ref="M4654:M4717" si="612">IF(K4654="X","x",IF(K4654="xx","x",IF(I4654&gt;0,"x","")))</f>
        <v/>
      </c>
      <c r="N4654" s="7" t="str">
        <f t="shared" si="608"/>
        <v/>
      </c>
      <c r="O4654" s="144"/>
      <c r="P4654" s="355">
        <v>0</v>
      </c>
      <c r="Q4654" s="362">
        <f>SUM('NOVO HORIZONTE'!I4654)</f>
        <v>0</v>
      </c>
      <c r="R4654" s="363">
        <f t="shared" ref="R4654:R4717" si="613">I4654-Q4654</f>
        <v>0</v>
      </c>
      <c r="S4654" s="153">
        <f t="shared" si="607"/>
        <v>0</v>
      </c>
      <c r="T4654" s="364"/>
    </row>
    <row r="4655" ht="33.75" hidden="1" spans="1:20">
      <c r="A4655" s="158">
        <v>94478</v>
      </c>
      <c r="B4655" s="100" t="s">
        <v>252</v>
      </c>
      <c r="C4655" s="104" t="s">
        <v>4903</v>
      </c>
      <c r="D4655" s="94" t="s">
        <v>279</v>
      </c>
      <c r="E4655" s="95">
        <v>173.05</v>
      </c>
      <c r="F4655" s="96">
        <f t="shared" si="609"/>
        <v>212.4</v>
      </c>
      <c r="G4655" s="107">
        <f>ROUND(SUM('NOVO HORIZONTE'!G4655),2)</f>
        <v>0</v>
      </c>
      <c r="H4655" s="107">
        <f t="shared" ref="H4655:H4718" si="614">IF(G4655=0,0,F4655)</f>
        <v>0</v>
      </c>
      <c r="I4655" s="143">
        <f t="shared" si="610"/>
        <v>0</v>
      </c>
      <c r="J4655" s="142"/>
      <c r="K4655" s="145"/>
      <c r="L4655" s="7" t="str">
        <f t="shared" si="611"/>
        <v/>
      </c>
      <c r="M4655" s="7" t="str">
        <f t="shared" si="612"/>
        <v/>
      </c>
      <c r="N4655" s="7" t="str">
        <f t="shared" si="608"/>
        <v/>
      </c>
      <c r="O4655" s="144"/>
      <c r="P4655" s="355">
        <v>0</v>
      </c>
      <c r="Q4655" s="362">
        <f>SUM('NOVO HORIZONTE'!I4655)</f>
        <v>0</v>
      </c>
      <c r="R4655" s="363">
        <f t="shared" si="613"/>
        <v>0</v>
      </c>
      <c r="S4655" s="153">
        <f t="shared" si="607"/>
        <v>0</v>
      </c>
      <c r="T4655" s="364"/>
    </row>
    <row r="4656" ht="33.75" hidden="1" spans="1:20">
      <c r="A4656" s="158">
        <v>94479</v>
      </c>
      <c r="B4656" s="100" t="s">
        <v>252</v>
      </c>
      <c r="C4656" s="104" t="s">
        <v>4904</v>
      </c>
      <c r="D4656" s="94" t="s">
        <v>279</v>
      </c>
      <c r="E4656" s="95">
        <v>228.18</v>
      </c>
      <c r="F4656" s="96">
        <f t="shared" si="609"/>
        <v>280.07</v>
      </c>
      <c r="G4656" s="107">
        <f>ROUND(SUM('NOVO HORIZONTE'!G4656),2)</f>
        <v>0</v>
      </c>
      <c r="H4656" s="107">
        <f t="shared" si="614"/>
        <v>0</v>
      </c>
      <c r="I4656" s="143">
        <f t="shared" si="610"/>
        <v>0</v>
      </c>
      <c r="J4656" s="142"/>
      <c r="K4656" s="145"/>
      <c r="L4656" s="7" t="str">
        <f t="shared" si="611"/>
        <v/>
      </c>
      <c r="M4656" s="7" t="str">
        <f t="shared" si="612"/>
        <v/>
      </c>
      <c r="N4656" s="7" t="str">
        <f t="shared" si="608"/>
        <v/>
      </c>
      <c r="O4656" s="144"/>
      <c r="P4656" s="355">
        <v>0</v>
      </c>
      <c r="Q4656" s="362">
        <f>SUM('NOVO HORIZONTE'!I4656)</f>
        <v>0</v>
      </c>
      <c r="R4656" s="363">
        <f t="shared" si="613"/>
        <v>0</v>
      </c>
      <c r="S4656" s="153">
        <f t="shared" si="607"/>
        <v>0</v>
      </c>
      <c r="T4656" s="364"/>
    </row>
    <row r="4657" ht="33.75" hidden="1" spans="1:20">
      <c r="A4657" s="158">
        <v>94606</v>
      </c>
      <c r="B4657" s="100" t="s">
        <v>252</v>
      </c>
      <c r="C4657" s="104" t="s">
        <v>4905</v>
      </c>
      <c r="D4657" s="94" t="s">
        <v>279</v>
      </c>
      <c r="E4657" s="95">
        <v>82.02</v>
      </c>
      <c r="F4657" s="96">
        <f t="shared" si="609"/>
        <v>100.67</v>
      </c>
      <c r="G4657" s="107">
        <f>ROUND(SUM('NOVO HORIZONTE'!G4657),2)</f>
        <v>0</v>
      </c>
      <c r="H4657" s="107">
        <f t="shared" si="614"/>
        <v>0</v>
      </c>
      <c r="I4657" s="143">
        <f t="shared" si="610"/>
        <v>0</v>
      </c>
      <c r="J4657" s="142"/>
      <c r="K4657" s="145"/>
      <c r="L4657" s="7" t="str">
        <f t="shared" si="611"/>
        <v/>
      </c>
      <c r="M4657" s="7" t="str">
        <f t="shared" si="612"/>
        <v/>
      </c>
      <c r="N4657" s="7" t="str">
        <f t="shared" si="608"/>
        <v/>
      </c>
      <c r="O4657" s="144"/>
      <c r="P4657" s="355">
        <v>0</v>
      </c>
      <c r="Q4657" s="362">
        <f>SUM('NOVO HORIZONTE'!I4657)</f>
        <v>0</v>
      </c>
      <c r="R4657" s="363">
        <f t="shared" si="613"/>
        <v>0</v>
      </c>
      <c r="S4657" s="153">
        <f t="shared" si="607"/>
        <v>0</v>
      </c>
      <c r="T4657" s="364"/>
    </row>
    <row r="4658" ht="33.75" hidden="1" spans="1:20">
      <c r="A4658" s="158">
        <v>94608</v>
      </c>
      <c r="B4658" s="100" t="s">
        <v>252</v>
      </c>
      <c r="C4658" s="104" t="s">
        <v>4906</v>
      </c>
      <c r="D4658" s="94" t="s">
        <v>279</v>
      </c>
      <c r="E4658" s="95">
        <v>193.66</v>
      </c>
      <c r="F4658" s="96">
        <f t="shared" si="609"/>
        <v>237.7</v>
      </c>
      <c r="G4658" s="107">
        <f>ROUND(SUM('NOVO HORIZONTE'!G4658),2)</f>
        <v>0</v>
      </c>
      <c r="H4658" s="107">
        <f t="shared" si="614"/>
        <v>0</v>
      </c>
      <c r="I4658" s="143">
        <f t="shared" si="610"/>
        <v>0</v>
      </c>
      <c r="J4658" s="142"/>
      <c r="K4658" s="145"/>
      <c r="L4658" s="7" t="str">
        <f t="shared" si="611"/>
        <v/>
      </c>
      <c r="M4658" s="7" t="str">
        <f t="shared" si="612"/>
        <v/>
      </c>
      <c r="N4658" s="7" t="str">
        <f t="shared" si="608"/>
        <v/>
      </c>
      <c r="O4658" s="144"/>
      <c r="P4658" s="355">
        <v>0</v>
      </c>
      <c r="Q4658" s="362">
        <f>SUM('NOVO HORIZONTE'!I4658)</f>
        <v>0</v>
      </c>
      <c r="R4658" s="363">
        <f t="shared" si="613"/>
        <v>0</v>
      </c>
      <c r="S4658" s="153">
        <f t="shared" si="607"/>
        <v>0</v>
      </c>
      <c r="T4658" s="364"/>
    </row>
    <row r="4659" ht="33.75" hidden="1" spans="1:20">
      <c r="A4659" s="158">
        <v>94610</v>
      </c>
      <c r="B4659" s="100" t="s">
        <v>252</v>
      </c>
      <c r="C4659" s="104" t="s">
        <v>4907</v>
      </c>
      <c r="D4659" s="94" t="s">
        <v>279</v>
      </c>
      <c r="E4659" s="95">
        <v>285.52</v>
      </c>
      <c r="F4659" s="96">
        <f t="shared" si="609"/>
        <v>350.45</v>
      </c>
      <c r="G4659" s="107">
        <f>ROUND(SUM('NOVO HORIZONTE'!G4659),2)</f>
        <v>0</v>
      </c>
      <c r="H4659" s="107">
        <f t="shared" si="614"/>
        <v>0</v>
      </c>
      <c r="I4659" s="143">
        <f t="shared" si="610"/>
        <v>0</v>
      </c>
      <c r="J4659" s="142"/>
      <c r="K4659" s="145"/>
      <c r="L4659" s="7" t="str">
        <f t="shared" si="611"/>
        <v/>
      </c>
      <c r="M4659" s="7" t="str">
        <f t="shared" si="612"/>
        <v/>
      </c>
      <c r="N4659" s="7" t="str">
        <f t="shared" si="608"/>
        <v/>
      </c>
      <c r="O4659" s="144"/>
      <c r="P4659" s="355">
        <v>0</v>
      </c>
      <c r="Q4659" s="362">
        <f>SUM('NOVO HORIZONTE'!I4659)</f>
        <v>0</v>
      </c>
      <c r="R4659" s="363">
        <f t="shared" si="613"/>
        <v>0</v>
      </c>
      <c r="S4659" s="153">
        <f t="shared" si="607"/>
        <v>0</v>
      </c>
      <c r="T4659" s="364"/>
    </row>
    <row r="4660" ht="33.75" hidden="1" spans="1:20">
      <c r="A4660" s="158">
        <v>94612</v>
      </c>
      <c r="B4660" s="100" t="s">
        <v>252</v>
      </c>
      <c r="C4660" s="104" t="s">
        <v>4908</v>
      </c>
      <c r="D4660" s="94" t="s">
        <v>279</v>
      </c>
      <c r="E4660" s="95">
        <v>398.22</v>
      </c>
      <c r="F4660" s="96">
        <f t="shared" si="609"/>
        <v>488.78</v>
      </c>
      <c r="G4660" s="107">
        <f>ROUND(SUM('NOVO HORIZONTE'!G4660),2)</f>
        <v>0</v>
      </c>
      <c r="H4660" s="107">
        <f t="shared" si="614"/>
        <v>0</v>
      </c>
      <c r="I4660" s="143">
        <f t="shared" si="610"/>
        <v>0</v>
      </c>
      <c r="J4660" s="142"/>
      <c r="K4660" s="145"/>
      <c r="L4660" s="7" t="str">
        <f t="shared" si="611"/>
        <v/>
      </c>
      <c r="M4660" s="7" t="str">
        <f t="shared" si="612"/>
        <v/>
      </c>
      <c r="N4660" s="7" t="str">
        <f t="shared" si="608"/>
        <v/>
      </c>
      <c r="O4660" s="144"/>
      <c r="P4660" s="355">
        <v>0</v>
      </c>
      <c r="Q4660" s="362">
        <f>SUM('NOVO HORIZONTE'!I4660)</f>
        <v>0</v>
      </c>
      <c r="R4660" s="363">
        <f t="shared" si="613"/>
        <v>0</v>
      </c>
      <c r="S4660" s="153">
        <f t="shared" si="607"/>
        <v>0</v>
      </c>
      <c r="T4660" s="364"/>
    </row>
    <row r="4661" ht="33.75" hidden="1" spans="1:20">
      <c r="A4661" s="158">
        <v>94614</v>
      </c>
      <c r="B4661" s="100" t="s">
        <v>252</v>
      </c>
      <c r="C4661" s="104" t="s">
        <v>4909</v>
      </c>
      <c r="D4661" s="94" t="s">
        <v>279</v>
      </c>
      <c r="E4661" s="95">
        <v>137.69</v>
      </c>
      <c r="F4661" s="96">
        <f t="shared" si="609"/>
        <v>169</v>
      </c>
      <c r="G4661" s="107">
        <f>ROUND(SUM('NOVO HORIZONTE'!G4661),2)</f>
        <v>0</v>
      </c>
      <c r="H4661" s="107">
        <f t="shared" si="614"/>
        <v>0</v>
      </c>
      <c r="I4661" s="143">
        <f t="shared" si="610"/>
        <v>0</v>
      </c>
      <c r="J4661" s="142"/>
      <c r="K4661" s="145"/>
      <c r="L4661" s="7" t="str">
        <f t="shared" si="611"/>
        <v/>
      </c>
      <c r="M4661" s="7" t="str">
        <f t="shared" si="612"/>
        <v/>
      </c>
      <c r="N4661" s="7" t="str">
        <f t="shared" si="608"/>
        <v/>
      </c>
      <c r="O4661" s="144"/>
      <c r="P4661" s="355">
        <v>0</v>
      </c>
      <c r="Q4661" s="362">
        <f>SUM('NOVO HORIZONTE'!I4661)</f>
        <v>0</v>
      </c>
      <c r="R4661" s="363">
        <f t="shared" si="613"/>
        <v>0</v>
      </c>
      <c r="S4661" s="153">
        <f t="shared" si="607"/>
        <v>0</v>
      </c>
      <c r="T4661" s="364"/>
    </row>
    <row r="4662" ht="33.75" hidden="1" spans="1:20">
      <c r="A4662" s="158">
        <v>94615</v>
      </c>
      <c r="B4662" s="100" t="s">
        <v>252</v>
      </c>
      <c r="C4662" s="104" t="s">
        <v>4910</v>
      </c>
      <c r="D4662" s="94" t="s">
        <v>279</v>
      </c>
      <c r="E4662" s="95">
        <v>155.21</v>
      </c>
      <c r="F4662" s="96">
        <f t="shared" si="609"/>
        <v>190.5</v>
      </c>
      <c r="G4662" s="107">
        <f>ROUND(SUM('NOVO HORIZONTE'!G4662),2)</f>
        <v>0</v>
      </c>
      <c r="H4662" s="107">
        <f t="shared" si="614"/>
        <v>0</v>
      </c>
      <c r="I4662" s="143">
        <f t="shared" si="610"/>
        <v>0</v>
      </c>
      <c r="J4662" s="142"/>
      <c r="K4662" s="145"/>
      <c r="L4662" s="7" t="str">
        <f t="shared" si="611"/>
        <v/>
      </c>
      <c r="M4662" s="7" t="str">
        <f t="shared" si="612"/>
        <v/>
      </c>
      <c r="N4662" s="7" t="str">
        <f t="shared" si="608"/>
        <v/>
      </c>
      <c r="O4662" s="144"/>
      <c r="P4662" s="355">
        <v>0</v>
      </c>
      <c r="Q4662" s="362">
        <f>SUM('NOVO HORIZONTE'!I4662)</f>
        <v>0</v>
      </c>
      <c r="R4662" s="363">
        <f t="shared" si="613"/>
        <v>0</v>
      </c>
      <c r="S4662" s="153">
        <f t="shared" si="607"/>
        <v>0</v>
      </c>
      <c r="T4662" s="364"/>
    </row>
    <row r="4663" ht="33.75" hidden="1" spans="1:20">
      <c r="A4663" s="158">
        <v>94616</v>
      </c>
      <c r="B4663" s="100" t="s">
        <v>252</v>
      </c>
      <c r="C4663" s="104" t="s">
        <v>4911</v>
      </c>
      <c r="D4663" s="94" t="s">
        <v>279</v>
      </c>
      <c r="E4663" s="95">
        <v>368.03</v>
      </c>
      <c r="F4663" s="96">
        <f t="shared" si="609"/>
        <v>451.72</v>
      </c>
      <c r="G4663" s="107">
        <f>ROUND(SUM('NOVO HORIZONTE'!G4663),2)</f>
        <v>0</v>
      </c>
      <c r="H4663" s="107">
        <f t="shared" si="614"/>
        <v>0</v>
      </c>
      <c r="I4663" s="143">
        <f t="shared" si="610"/>
        <v>0</v>
      </c>
      <c r="J4663" s="142"/>
      <c r="K4663" s="145"/>
      <c r="L4663" s="7" t="str">
        <f t="shared" si="611"/>
        <v/>
      </c>
      <c r="M4663" s="7" t="str">
        <f t="shared" si="612"/>
        <v/>
      </c>
      <c r="N4663" s="7" t="str">
        <f t="shared" si="608"/>
        <v/>
      </c>
      <c r="O4663" s="144"/>
      <c r="P4663" s="355">
        <v>0</v>
      </c>
      <c r="Q4663" s="362">
        <f>SUM('NOVO HORIZONTE'!I4663)</f>
        <v>0</v>
      </c>
      <c r="R4663" s="363">
        <f t="shared" si="613"/>
        <v>0</v>
      </c>
      <c r="S4663" s="153">
        <f t="shared" si="607"/>
        <v>0</v>
      </c>
      <c r="T4663" s="364"/>
    </row>
    <row r="4664" ht="33.75" hidden="1" spans="1:20">
      <c r="A4664" s="158">
        <v>94617</v>
      </c>
      <c r="B4664" s="100" t="s">
        <v>252</v>
      </c>
      <c r="C4664" s="104" t="s">
        <v>4912</v>
      </c>
      <c r="D4664" s="94" t="s">
        <v>279</v>
      </c>
      <c r="E4664" s="95">
        <v>307.09</v>
      </c>
      <c r="F4664" s="96">
        <f t="shared" si="609"/>
        <v>376.92</v>
      </c>
      <c r="G4664" s="107">
        <f>ROUND(SUM('NOVO HORIZONTE'!G4664),2)</f>
        <v>0</v>
      </c>
      <c r="H4664" s="107">
        <f t="shared" si="614"/>
        <v>0</v>
      </c>
      <c r="I4664" s="143">
        <f t="shared" si="610"/>
        <v>0</v>
      </c>
      <c r="J4664" s="142"/>
      <c r="K4664" s="145"/>
      <c r="L4664" s="7" t="str">
        <f t="shared" si="611"/>
        <v/>
      </c>
      <c r="M4664" s="7" t="str">
        <f t="shared" si="612"/>
        <v/>
      </c>
      <c r="N4664" s="7" t="str">
        <f t="shared" si="608"/>
        <v/>
      </c>
      <c r="O4664" s="144"/>
      <c r="P4664" s="355">
        <v>0</v>
      </c>
      <c r="Q4664" s="362">
        <f>SUM('NOVO HORIZONTE'!I4664)</f>
        <v>0</v>
      </c>
      <c r="R4664" s="363">
        <f t="shared" si="613"/>
        <v>0</v>
      </c>
      <c r="S4664" s="153">
        <f t="shared" si="607"/>
        <v>0</v>
      </c>
      <c r="T4664" s="364"/>
    </row>
    <row r="4665" ht="33.75" hidden="1" spans="1:20">
      <c r="A4665" s="158">
        <v>94618</v>
      </c>
      <c r="B4665" s="100" t="s">
        <v>252</v>
      </c>
      <c r="C4665" s="104" t="s">
        <v>4913</v>
      </c>
      <c r="D4665" s="94" t="s">
        <v>279</v>
      </c>
      <c r="E4665" s="95">
        <v>362.29</v>
      </c>
      <c r="F4665" s="96">
        <f t="shared" si="609"/>
        <v>444.67</v>
      </c>
      <c r="G4665" s="107">
        <f>ROUND(SUM('NOVO HORIZONTE'!G4665),2)</f>
        <v>0</v>
      </c>
      <c r="H4665" s="107">
        <f t="shared" si="614"/>
        <v>0</v>
      </c>
      <c r="I4665" s="143">
        <f t="shared" si="610"/>
        <v>0</v>
      </c>
      <c r="J4665" s="142"/>
      <c r="K4665" s="145"/>
      <c r="L4665" s="7" t="str">
        <f t="shared" si="611"/>
        <v/>
      </c>
      <c r="M4665" s="7" t="str">
        <f t="shared" si="612"/>
        <v/>
      </c>
      <c r="N4665" s="7" t="str">
        <f t="shared" si="608"/>
        <v/>
      </c>
      <c r="O4665" s="144"/>
      <c r="P4665" s="355">
        <v>0</v>
      </c>
      <c r="Q4665" s="362">
        <f>SUM('NOVO HORIZONTE'!I4665)</f>
        <v>0</v>
      </c>
      <c r="R4665" s="363">
        <f t="shared" si="613"/>
        <v>0</v>
      </c>
      <c r="S4665" s="153">
        <f t="shared" si="607"/>
        <v>0</v>
      </c>
      <c r="T4665" s="364"/>
    </row>
    <row r="4666" ht="33.75" hidden="1" spans="1:20">
      <c r="A4666" s="158">
        <v>94620</v>
      </c>
      <c r="B4666" s="100" t="s">
        <v>252</v>
      </c>
      <c r="C4666" s="104" t="s">
        <v>4914</v>
      </c>
      <c r="D4666" s="94" t="s">
        <v>279</v>
      </c>
      <c r="E4666" s="95">
        <v>818.1</v>
      </c>
      <c r="F4666" s="96">
        <f t="shared" si="609"/>
        <v>1004.14</v>
      </c>
      <c r="G4666" s="107">
        <f>ROUND(SUM('NOVO HORIZONTE'!G4666),2)</f>
        <v>0</v>
      </c>
      <c r="H4666" s="107">
        <f t="shared" si="614"/>
        <v>0</v>
      </c>
      <c r="I4666" s="143">
        <f t="shared" si="610"/>
        <v>0</v>
      </c>
      <c r="J4666" s="142"/>
      <c r="K4666" s="145"/>
      <c r="L4666" s="7" t="str">
        <f t="shared" si="611"/>
        <v/>
      </c>
      <c r="M4666" s="7" t="str">
        <f t="shared" si="612"/>
        <v/>
      </c>
      <c r="N4666" s="7" t="str">
        <f t="shared" si="608"/>
        <v/>
      </c>
      <c r="O4666" s="144"/>
      <c r="P4666" s="355">
        <v>0</v>
      </c>
      <c r="Q4666" s="362">
        <f>SUM('NOVO HORIZONTE'!I4666)</f>
        <v>0</v>
      </c>
      <c r="R4666" s="363">
        <f t="shared" si="613"/>
        <v>0</v>
      </c>
      <c r="S4666" s="153">
        <f t="shared" si="607"/>
        <v>0</v>
      </c>
      <c r="T4666" s="364"/>
    </row>
    <row r="4667" ht="22.5" hidden="1" spans="1:20">
      <c r="A4667" s="158">
        <v>94622</v>
      </c>
      <c r="B4667" s="100" t="s">
        <v>252</v>
      </c>
      <c r="C4667" s="104" t="s">
        <v>4915</v>
      </c>
      <c r="D4667" s="94" t="s">
        <v>279</v>
      </c>
      <c r="E4667" s="95">
        <v>200.35</v>
      </c>
      <c r="F4667" s="96">
        <f t="shared" si="609"/>
        <v>245.91</v>
      </c>
      <c r="G4667" s="107">
        <f>ROUND(SUM('NOVO HORIZONTE'!G4667),2)</f>
        <v>0</v>
      </c>
      <c r="H4667" s="107">
        <f t="shared" si="614"/>
        <v>0</v>
      </c>
      <c r="I4667" s="143">
        <f t="shared" si="610"/>
        <v>0</v>
      </c>
      <c r="J4667" s="142"/>
      <c r="K4667" s="145"/>
      <c r="L4667" s="7" t="str">
        <f t="shared" si="611"/>
        <v/>
      </c>
      <c r="M4667" s="7" t="str">
        <f t="shared" si="612"/>
        <v/>
      </c>
      <c r="N4667" s="7" t="str">
        <f t="shared" si="608"/>
        <v/>
      </c>
      <c r="O4667" s="144"/>
      <c r="P4667" s="355">
        <v>0</v>
      </c>
      <c r="Q4667" s="362">
        <f>SUM('NOVO HORIZONTE'!I4667)</f>
        <v>0</v>
      </c>
      <c r="R4667" s="363">
        <f t="shared" si="613"/>
        <v>0</v>
      </c>
      <c r="S4667" s="153">
        <f t="shared" si="607"/>
        <v>0</v>
      </c>
      <c r="T4667" s="364"/>
    </row>
    <row r="4668" ht="22.5" hidden="1" spans="1:20">
      <c r="A4668" s="158">
        <v>94623</v>
      </c>
      <c r="B4668" s="100" t="s">
        <v>252</v>
      </c>
      <c r="C4668" s="104" t="s">
        <v>4916</v>
      </c>
      <c r="D4668" s="94" t="s">
        <v>279</v>
      </c>
      <c r="E4668" s="95">
        <v>456.56</v>
      </c>
      <c r="F4668" s="96">
        <f t="shared" si="609"/>
        <v>560.38</v>
      </c>
      <c r="G4668" s="107">
        <f>ROUND(SUM('NOVO HORIZONTE'!G4668),2)</f>
        <v>0</v>
      </c>
      <c r="H4668" s="107">
        <f t="shared" si="614"/>
        <v>0</v>
      </c>
      <c r="I4668" s="143">
        <f t="shared" si="610"/>
        <v>0</v>
      </c>
      <c r="J4668" s="142"/>
      <c r="K4668" s="145"/>
      <c r="L4668" s="7" t="str">
        <f t="shared" si="611"/>
        <v/>
      </c>
      <c r="M4668" s="7" t="str">
        <f t="shared" si="612"/>
        <v/>
      </c>
      <c r="N4668" s="7" t="str">
        <f t="shared" si="608"/>
        <v/>
      </c>
      <c r="O4668" s="144"/>
      <c r="P4668" s="355">
        <v>0</v>
      </c>
      <c r="Q4668" s="362">
        <f>SUM('NOVO HORIZONTE'!I4668)</f>
        <v>0</v>
      </c>
      <c r="R4668" s="363">
        <f t="shared" si="613"/>
        <v>0</v>
      </c>
      <c r="S4668" s="153">
        <f t="shared" si="607"/>
        <v>0</v>
      </c>
      <c r="T4668" s="364"/>
    </row>
    <row r="4669" ht="22.5" hidden="1" spans="1:20">
      <c r="A4669" s="158">
        <v>94624</v>
      </c>
      <c r="B4669" s="100" t="s">
        <v>252</v>
      </c>
      <c r="C4669" s="104" t="s">
        <v>4917</v>
      </c>
      <c r="D4669" s="94" t="s">
        <v>279</v>
      </c>
      <c r="E4669" s="95">
        <v>690.07</v>
      </c>
      <c r="F4669" s="96">
        <f t="shared" si="609"/>
        <v>846.99</v>
      </c>
      <c r="G4669" s="107">
        <f>ROUND(SUM('NOVO HORIZONTE'!G4669),2)</f>
        <v>0</v>
      </c>
      <c r="H4669" s="107">
        <f t="shared" si="614"/>
        <v>0</v>
      </c>
      <c r="I4669" s="143">
        <f t="shared" si="610"/>
        <v>0</v>
      </c>
      <c r="J4669" s="142"/>
      <c r="K4669" s="145"/>
      <c r="L4669" s="7" t="str">
        <f t="shared" si="611"/>
        <v/>
      </c>
      <c r="M4669" s="7" t="str">
        <f t="shared" si="612"/>
        <v/>
      </c>
      <c r="N4669" s="7" t="str">
        <f t="shared" si="608"/>
        <v/>
      </c>
      <c r="O4669" s="144"/>
      <c r="P4669" s="355">
        <v>0</v>
      </c>
      <c r="Q4669" s="362">
        <f>SUM('NOVO HORIZONTE'!I4669)</f>
        <v>0</v>
      </c>
      <c r="R4669" s="363">
        <f t="shared" si="613"/>
        <v>0</v>
      </c>
      <c r="S4669" s="153">
        <f t="shared" si="607"/>
        <v>0</v>
      </c>
      <c r="T4669" s="364"/>
    </row>
    <row r="4670" ht="22.5" hidden="1" spans="1:20">
      <c r="A4670" s="158">
        <v>94625</v>
      </c>
      <c r="B4670" s="100" t="s">
        <v>252</v>
      </c>
      <c r="C4670" s="104" t="s">
        <v>4918</v>
      </c>
      <c r="D4670" s="94" t="s">
        <v>279</v>
      </c>
      <c r="E4670" s="95">
        <v>1423.21</v>
      </c>
      <c r="F4670" s="96">
        <f t="shared" si="609"/>
        <v>1746.85</v>
      </c>
      <c r="G4670" s="107">
        <f>ROUND(SUM('NOVO HORIZONTE'!G4670),2)</f>
        <v>0</v>
      </c>
      <c r="H4670" s="107">
        <f t="shared" si="614"/>
        <v>0</v>
      </c>
      <c r="I4670" s="143">
        <f t="shared" si="610"/>
        <v>0</v>
      </c>
      <c r="J4670" s="142"/>
      <c r="K4670" s="145"/>
      <c r="L4670" s="7" t="str">
        <f t="shared" si="611"/>
        <v/>
      </c>
      <c r="M4670" s="7" t="str">
        <f t="shared" si="612"/>
        <v/>
      </c>
      <c r="N4670" s="7" t="str">
        <f t="shared" si="608"/>
        <v/>
      </c>
      <c r="O4670" s="144"/>
      <c r="P4670" s="355">
        <v>0</v>
      </c>
      <c r="Q4670" s="362">
        <f>SUM('NOVO HORIZONTE'!I4670)</f>
        <v>0</v>
      </c>
      <c r="R4670" s="363">
        <f t="shared" si="613"/>
        <v>0</v>
      </c>
      <c r="S4670" s="153">
        <f t="shared" si="607"/>
        <v>0</v>
      </c>
      <c r="T4670" s="364"/>
    </row>
    <row r="4671" ht="33.75" hidden="1" spans="1:20">
      <c r="A4671" s="158">
        <v>94656</v>
      </c>
      <c r="B4671" s="100" t="s">
        <v>252</v>
      </c>
      <c r="C4671" s="104" t="s">
        <v>4919</v>
      </c>
      <c r="D4671" s="94" t="s">
        <v>279</v>
      </c>
      <c r="E4671" s="95">
        <v>7.5</v>
      </c>
      <c r="F4671" s="96">
        <f t="shared" si="609"/>
        <v>9.21</v>
      </c>
      <c r="G4671" s="107">
        <f>ROUND(SUM('NOVO HORIZONTE'!G4671),2)</f>
        <v>0</v>
      </c>
      <c r="H4671" s="107">
        <f t="shared" si="614"/>
        <v>0</v>
      </c>
      <c r="I4671" s="143">
        <f t="shared" si="610"/>
        <v>0</v>
      </c>
      <c r="J4671" s="142"/>
      <c r="K4671" s="145"/>
      <c r="L4671" s="7" t="str">
        <f t="shared" si="611"/>
        <v/>
      </c>
      <c r="M4671" s="7" t="str">
        <f t="shared" si="612"/>
        <v/>
      </c>
      <c r="N4671" s="7" t="str">
        <f t="shared" si="608"/>
        <v/>
      </c>
      <c r="O4671" s="144"/>
      <c r="P4671" s="355">
        <v>0</v>
      </c>
      <c r="Q4671" s="362">
        <f>SUM('NOVO HORIZONTE'!I4671)</f>
        <v>0</v>
      </c>
      <c r="R4671" s="363">
        <f t="shared" si="613"/>
        <v>0</v>
      </c>
      <c r="S4671" s="153">
        <f t="shared" si="607"/>
        <v>0</v>
      </c>
      <c r="T4671" s="364"/>
    </row>
    <row r="4672" ht="22.5" hidden="1" spans="1:20">
      <c r="A4672" s="158">
        <v>94657</v>
      </c>
      <c r="B4672" s="100" t="s">
        <v>252</v>
      </c>
      <c r="C4672" s="104" t="s">
        <v>4920</v>
      </c>
      <c r="D4672" s="94" t="s">
        <v>279</v>
      </c>
      <c r="E4672" s="95">
        <v>7.41</v>
      </c>
      <c r="F4672" s="96">
        <f t="shared" si="609"/>
        <v>9.1</v>
      </c>
      <c r="G4672" s="107">
        <f>ROUND(SUM('NOVO HORIZONTE'!G4672),2)</f>
        <v>0</v>
      </c>
      <c r="H4672" s="107">
        <f t="shared" si="614"/>
        <v>0</v>
      </c>
      <c r="I4672" s="143">
        <f t="shared" si="610"/>
        <v>0</v>
      </c>
      <c r="J4672" s="142"/>
      <c r="K4672" s="145"/>
      <c r="L4672" s="7" t="str">
        <f t="shared" si="611"/>
        <v/>
      </c>
      <c r="M4672" s="7" t="str">
        <f t="shared" si="612"/>
        <v/>
      </c>
      <c r="N4672" s="7" t="str">
        <f t="shared" si="608"/>
        <v/>
      </c>
      <c r="O4672" s="144"/>
      <c r="P4672" s="355">
        <v>0</v>
      </c>
      <c r="Q4672" s="362">
        <f>SUM('NOVO HORIZONTE'!I4672)</f>
        <v>0</v>
      </c>
      <c r="R4672" s="363">
        <f t="shared" si="613"/>
        <v>0</v>
      </c>
      <c r="S4672" s="153">
        <f t="shared" si="607"/>
        <v>0</v>
      </c>
      <c r="T4672" s="364"/>
    </row>
    <row r="4673" ht="33.75" hidden="1" spans="1:20">
      <c r="A4673" s="158">
        <v>94658</v>
      </c>
      <c r="B4673" s="100" t="s">
        <v>252</v>
      </c>
      <c r="C4673" s="104" t="s">
        <v>4921</v>
      </c>
      <c r="D4673" s="94" t="s">
        <v>279</v>
      </c>
      <c r="E4673" s="95">
        <v>8.54</v>
      </c>
      <c r="F4673" s="96">
        <f t="shared" si="609"/>
        <v>10.48</v>
      </c>
      <c r="G4673" s="107">
        <f>ROUND(SUM('NOVO HORIZONTE'!G4673),2)</f>
        <v>0</v>
      </c>
      <c r="H4673" s="107">
        <f t="shared" si="614"/>
        <v>0</v>
      </c>
      <c r="I4673" s="143">
        <f t="shared" si="610"/>
        <v>0</v>
      </c>
      <c r="J4673" s="142"/>
      <c r="K4673" s="145"/>
      <c r="L4673" s="7" t="str">
        <f t="shared" si="611"/>
        <v/>
      </c>
      <c r="M4673" s="7" t="str">
        <f t="shared" si="612"/>
        <v/>
      </c>
      <c r="N4673" s="7" t="str">
        <f t="shared" si="608"/>
        <v/>
      </c>
      <c r="O4673" s="144"/>
      <c r="P4673" s="355">
        <v>0</v>
      </c>
      <c r="Q4673" s="362">
        <f>SUM('NOVO HORIZONTE'!I4673)</f>
        <v>0</v>
      </c>
      <c r="R4673" s="363">
        <f t="shared" si="613"/>
        <v>0</v>
      </c>
      <c r="S4673" s="153">
        <f t="shared" si="607"/>
        <v>0</v>
      </c>
      <c r="T4673" s="364"/>
    </row>
    <row r="4674" ht="22.5" hidden="1" spans="1:20">
      <c r="A4674" s="158">
        <v>94659</v>
      </c>
      <c r="B4674" s="100" t="s">
        <v>252</v>
      </c>
      <c r="C4674" s="104" t="s">
        <v>4922</v>
      </c>
      <c r="D4674" s="94" t="s">
        <v>279</v>
      </c>
      <c r="E4674" s="95">
        <v>8.78</v>
      </c>
      <c r="F4674" s="96">
        <f t="shared" si="609"/>
        <v>10.78</v>
      </c>
      <c r="G4674" s="107">
        <f>ROUND(SUM('NOVO HORIZONTE'!G4674),2)</f>
        <v>0</v>
      </c>
      <c r="H4674" s="107">
        <f t="shared" si="614"/>
        <v>0</v>
      </c>
      <c r="I4674" s="143">
        <f t="shared" si="610"/>
        <v>0</v>
      </c>
      <c r="J4674" s="142"/>
      <c r="K4674" s="145"/>
      <c r="L4674" s="7" t="str">
        <f t="shared" si="611"/>
        <v/>
      </c>
      <c r="M4674" s="7" t="str">
        <f t="shared" si="612"/>
        <v/>
      </c>
      <c r="N4674" s="7" t="str">
        <f t="shared" si="608"/>
        <v/>
      </c>
      <c r="O4674" s="144"/>
      <c r="P4674" s="355">
        <v>0</v>
      </c>
      <c r="Q4674" s="362">
        <f>SUM('NOVO HORIZONTE'!I4674)</f>
        <v>0</v>
      </c>
      <c r="R4674" s="363">
        <f t="shared" si="613"/>
        <v>0</v>
      </c>
      <c r="S4674" s="153">
        <f t="shared" si="607"/>
        <v>0</v>
      </c>
      <c r="T4674" s="364"/>
    </row>
    <row r="4675" ht="33.75" hidden="1" spans="1:20">
      <c r="A4675" s="158">
        <v>94660</v>
      </c>
      <c r="B4675" s="100" t="s">
        <v>252</v>
      </c>
      <c r="C4675" s="104" t="s">
        <v>4923</v>
      </c>
      <c r="D4675" s="94" t="s">
        <v>279</v>
      </c>
      <c r="E4675" s="95">
        <v>14.18</v>
      </c>
      <c r="F4675" s="96">
        <f t="shared" si="609"/>
        <v>17.4</v>
      </c>
      <c r="G4675" s="107">
        <f>ROUND(SUM('NOVO HORIZONTE'!G4675),2)</f>
        <v>0</v>
      </c>
      <c r="H4675" s="107">
        <f t="shared" si="614"/>
        <v>0</v>
      </c>
      <c r="I4675" s="143">
        <f t="shared" si="610"/>
        <v>0</v>
      </c>
      <c r="J4675" s="142"/>
      <c r="K4675" s="145"/>
      <c r="L4675" s="7" t="str">
        <f t="shared" si="611"/>
        <v/>
      </c>
      <c r="M4675" s="7" t="str">
        <f t="shared" si="612"/>
        <v/>
      </c>
      <c r="N4675" s="7" t="str">
        <f t="shared" si="608"/>
        <v/>
      </c>
      <c r="O4675" s="144"/>
      <c r="P4675" s="355">
        <v>0</v>
      </c>
      <c r="Q4675" s="362">
        <f>SUM('NOVO HORIZONTE'!I4675)</f>
        <v>0</v>
      </c>
      <c r="R4675" s="363">
        <f t="shared" si="613"/>
        <v>0</v>
      </c>
      <c r="S4675" s="153">
        <f t="shared" si="607"/>
        <v>0</v>
      </c>
      <c r="T4675" s="364"/>
    </row>
    <row r="4676" ht="22.5" hidden="1" spans="1:20">
      <c r="A4676" s="158">
        <v>94661</v>
      </c>
      <c r="B4676" s="100" t="s">
        <v>252</v>
      </c>
      <c r="C4676" s="104" t="s">
        <v>4924</v>
      </c>
      <c r="D4676" s="94" t="s">
        <v>279</v>
      </c>
      <c r="E4676" s="95">
        <v>14.82</v>
      </c>
      <c r="F4676" s="96">
        <f t="shared" si="609"/>
        <v>18.19</v>
      </c>
      <c r="G4676" s="107">
        <f>ROUND(SUM('NOVO HORIZONTE'!G4676),2)</f>
        <v>0</v>
      </c>
      <c r="H4676" s="107">
        <f t="shared" si="614"/>
        <v>0</v>
      </c>
      <c r="I4676" s="143">
        <f t="shared" si="610"/>
        <v>0</v>
      </c>
      <c r="J4676" s="142"/>
      <c r="K4676" s="145"/>
      <c r="L4676" s="7" t="str">
        <f t="shared" si="611"/>
        <v/>
      </c>
      <c r="M4676" s="7" t="str">
        <f t="shared" si="612"/>
        <v/>
      </c>
      <c r="N4676" s="7" t="str">
        <f t="shared" si="608"/>
        <v/>
      </c>
      <c r="O4676" s="144"/>
      <c r="P4676" s="355">
        <v>0</v>
      </c>
      <c r="Q4676" s="362">
        <f>SUM('NOVO HORIZONTE'!I4676)</f>
        <v>0</v>
      </c>
      <c r="R4676" s="363">
        <f t="shared" si="613"/>
        <v>0</v>
      </c>
      <c r="S4676" s="153">
        <f t="shared" si="607"/>
        <v>0</v>
      </c>
      <c r="T4676" s="364"/>
    </row>
    <row r="4677" ht="33.75" hidden="1" spans="1:20">
      <c r="A4677" s="158">
        <v>94662</v>
      </c>
      <c r="B4677" s="100" t="s">
        <v>252</v>
      </c>
      <c r="C4677" s="104" t="s">
        <v>4925</v>
      </c>
      <c r="D4677" s="94" t="s">
        <v>279</v>
      </c>
      <c r="E4677" s="95">
        <v>15.06</v>
      </c>
      <c r="F4677" s="96">
        <f t="shared" si="609"/>
        <v>18.48</v>
      </c>
      <c r="G4677" s="107">
        <f>ROUND(SUM('NOVO HORIZONTE'!G4677),2)</f>
        <v>0</v>
      </c>
      <c r="H4677" s="107">
        <f t="shared" si="614"/>
        <v>0</v>
      </c>
      <c r="I4677" s="143">
        <f t="shared" si="610"/>
        <v>0</v>
      </c>
      <c r="J4677" s="142"/>
      <c r="K4677" s="145"/>
      <c r="L4677" s="7" t="str">
        <f t="shared" si="611"/>
        <v/>
      </c>
      <c r="M4677" s="7" t="str">
        <f t="shared" si="612"/>
        <v/>
      </c>
      <c r="N4677" s="7" t="str">
        <f t="shared" si="608"/>
        <v/>
      </c>
      <c r="O4677" s="144"/>
      <c r="P4677" s="355">
        <v>0</v>
      </c>
      <c r="Q4677" s="362">
        <f>SUM('NOVO HORIZONTE'!I4677)</f>
        <v>0</v>
      </c>
      <c r="R4677" s="363">
        <f t="shared" si="613"/>
        <v>0</v>
      </c>
      <c r="S4677" s="153">
        <f t="shared" si="607"/>
        <v>0</v>
      </c>
      <c r="T4677" s="364"/>
    </row>
    <row r="4678" ht="22.5" hidden="1" spans="1:20">
      <c r="A4678" s="158">
        <v>94663</v>
      </c>
      <c r="B4678" s="100" t="s">
        <v>252</v>
      </c>
      <c r="C4678" s="104" t="s">
        <v>4926</v>
      </c>
      <c r="D4678" s="94" t="s">
        <v>279</v>
      </c>
      <c r="E4678" s="95">
        <v>14.94</v>
      </c>
      <c r="F4678" s="96">
        <f t="shared" si="609"/>
        <v>18.34</v>
      </c>
      <c r="G4678" s="107">
        <f>ROUND(SUM('NOVO HORIZONTE'!G4678),2)</f>
        <v>0</v>
      </c>
      <c r="H4678" s="107">
        <f t="shared" si="614"/>
        <v>0</v>
      </c>
      <c r="I4678" s="143">
        <f t="shared" si="610"/>
        <v>0</v>
      </c>
      <c r="J4678" s="142"/>
      <c r="K4678" s="145"/>
      <c r="L4678" s="7" t="str">
        <f t="shared" si="611"/>
        <v/>
      </c>
      <c r="M4678" s="7" t="str">
        <f t="shared" si="612"/>
        <v/>
      </c>
      <c r="N4678" s="7" t="str">
        <f t="shared" si="608"/>
        <v/>
      </c>
      <c r="O4678" s="144"/>
      <c r="P4678" s="355">
        <v>0</v>
      </c>
      <c r="Q4678" s="362">
        <f>SUM('NOVO HORIZONTE'!I4678)</f>
        <v>0</v>
      </c>
      <c r="R4678" s="363">
        <f t="shared" si="613"/>
        <v>0</v>
      </c>
      <c r="S4678" s="153">
        <f t="shared" si="607"/>
        <v>0</v>
      </c>
      <c r="T4678" s="364"/>
    </row>
    <row r="4679" ht="33.75" hidden="1" spans="1:20">
      <c r="A4679" s="158">
        <v>94664</v>
      </c>
      <c r="B4679" s="100" t="s">
        <v>252</v>
      </c>
      <c r="C4679" s="104" t="s">
        <v>4927</v>
      </c>
      <c r="D4679" s="94" t="s">
        <v>279</v>
      </c>
      <c r="E4679" s="95">
        <v>30.91</v>
      </c>
      <c r="F4679" s="96">
        <f t="shared" si="609"/>
        <v>37.94</v>
      </c>
      <c r="G4679" s="107">
        <f>ROUND(SUM('NOVO HORIZONTE'!G4679),2)</f>
        <v>0</v>
      </c>
      <c r="H4679" s="107">
        <f t="shared" si="614"/>
        <v>0</v>
      </c>
      <c r="I4679" s="143">
        <f t="shared" si="610"/>
        <v>0</v>
      </c>
      <c r="J4679" s="142"/>
      <c r="K4679" s="145"/>
      <c r="L4679" s="7" t="str">
        <f t="shared" si="611"/>
        <v/>
      </c>
      <c r="M4679" s="7" t="str">
        <f t="shared" si="612"/>
        <v/>
      </c>
      <c r="N4679" s="7" t="str">
        <f t="shared" si="608"/>
        <v/>
      </c>
      <c r="O4679" s="144"/>
      <c r="P4679" s="355">
        <v>0</v>
      </c>
      <c r="Q4679" s="362">
        <f>SUM('NOVO HORIZONTE'!I4679)</f>
        <v>0</v>
      </c>
      <c r="R4679" s="363">
        <f t="shared" si="613"/>
        <v>0</v>
      </c>
      <c r="S4679" s="153">
        <f t="shared" si="607"/>
        <v>0</v>
      </c>
      <c r="T4679" s="364"/>
    </row>
    <row r="4680" ht="22.5" hidden="1" spans="1:20">
      <c r="A4680" s="158">
        <v>94665</v>
      </c>
      <c r="B4680" s="100" t="s">
        <v>252</v>
      </c>
      <c r="C4680" s="104" t="s">
        <v>4928</v>
      </c>
      <c r="D4680" s="94" t="s">
        <v>279</v>
      </c>
      <c r="E4680" s="95">
        <v>33.45</v>
      </c>
      <c r="F4680" s="96">
        <f t="shared" si="609"/>
        <v>41.06</v>
      </c>
      <c r="G4680" s="107">
        <f>ROUND(SUM('NOVO HORIZONTE'!G4680),2)</f>
        <v>0</v>
      </c>
      <c r="H4680" s="107">
        <f t="shared" si="614"/>
        <v>0</v>
      </c>
      <c r="I4680" s="143">
        <f t="shared" si="610"/>
        <v>0</v>
      </c>
      <c r="J4680" s="142"/>
      <c r="K4680" s="145"/>
      <c r="L4680" s="7" t="str">
        <f t="shared" si="611"/>
        <v/>
      </c>
      <c r="M4680" s="7" t="str">
        <f t="shared" si="612"/>
        <v/>
      </c>
      <c r="N4680" s="7" t="str">
        <f t="shared" si="608"/>
        <v/>
      </c>
      <c r="O4680" s="144"/>
      <c r="P4680" s="355">
        <v>0</v>
      </c>
      <c r="Q4680" s="362">
        <f>SUM('NOVO HORIZONTE'!I4680)</f>
        <v>0</v>
      </c>
      <c r="R4680" s="363">
        <f t="shared" si="613"/>
        <v>0</v>
      </c>
      <c r="S4680" s="153">
        <f t="shared" si="607"/>
        <v>0</v>
      </c>
      <c r="T4680" s="364"/>
    </row>
    <row r="4681" ht="33.75" hidden="1" spans="1:20">
      <c r="A4681" s="158">
        <v>94666</v>
      </c>
      <c r="B4681" s="100" t="s">
        <v>252</v>
      </c>
      <c r="C4681" s="104" t="s">
        <v>4929</v>
      </c>
      <c r="D4681" s="94" t="s">
        <v>279</v>
      </c>
      <c r="E4681" s="95">
        <v>40.53</v>
      </c>
      <c r="F4681" s="96">
        <f t="shared" si="609"/>
        <v>49.75</v>
      </c>
      <c r="G4681" s="107">
        <f>ROUND(SUM('NOVO HORIZONTE'!G4681),2)</f>
        <v>0</v>
      </c>
      <c r="H4681" s="107">
        <f t="shared" si="614"/>
        <v>0</v>
      </c>
      <c r="I4681" s="143">
        <f t="shared" si="610"/>
        <v>0</v>
      </c>
      <c r="J4681" s="142"/>
      <c r="K4681" s="145"/>
      <c r="L4681" s="7" t="str">
        <f t="shared" si="611"/>
        <v/>
      </c>
      <c r="M4681" s="7" t="str">
        <f t="shared" si="612"/>
        <v/>
      </c>
      <c r="N4681" s="7" t="str">
        <f t="shared" si="608"/>
        <v/>
      </c>
      <c r="O4681" s="144"/>
      <c r="P4681" s="355">
        <v>0</v>
      </c>
      <c r="Q4681" s="362">
        <f>SUM('NOVO HORIZONTE'!I4681)</f>
        <v>0</v>
      </c>
      <c r="R4681" s="363">
        <f t="shared" si="613"/>
        <v>0</v>
      </c>
      <c r="S4681" s="153">
        <f t="shared" si="607"/>
        <v>0</v>
      </c>
      <c r="T4681" s="364"/>
    </row>
    <row r="4682" ht="22.5" hidden="1" spans="1:20">
      <c r="A4682" s="158">
        <v>94667</v>
      </c>
      <c r="B4682" s="100" t="s">
        <v>252</v>
      </c>
      <c r="C4682" s="104" t="s">
        <v>4930</v>
      </c>
      <c r="D4682" s="94" t="s">
        <v>279</v>
      </c>
      <c r="E4682" s="95">
        <v>40.64</v>
      </c>
      <c r="F4682" s="96">
        <f t="shared" si="609"/>
        <v>49.88</v>
      </c>
      <c r="G4682" s="107">
        <f>ROUND(SUM('NOVO HORIZONTE'!G4682),2)</f>
        <v>0</v>
      </c>
      <c r="H4682" s="107">
        <f t="shared" si="614"/>
        <v>0</v>
      </c>
      <c r="I4682" s="143">
        <f t="shared" si="610"/>
        <v>0</v>
      </c>
      <c r="J4682" s="142"/>
      <c r="K4682" s="145"/>
      <c r="L4682" s="7" t="str">
        <f t="shared" si="611"/>
        <v/>
      </c>
      <c r="M4682" s="7" t="str">
        <f t="shared" si="612"/>
        <v/>
      </c>
      <c r="N4682" s="7" t="str">
        <f t="shared" si="608"/>
        <v/>
      </c>
      <c r="O4682" s="144"/>
      <c r="P4682" s="355">
        <v>0</v>
      </c>
      <c r="Q4682" s="362">
        <f>SUM('NOVO HORIZONTE'!I4682)</f>
        <v>0</v>
      </c>
      <c r="R4682" s="363">
        <f t="shared" si="613"/>
        <v>0</v>
      </c>
      <c r="S4682" s="153">
        <f t="shared" si="607"/>
        <v>0</v>
      </c>
      <c r="T4682" s="364"/>
    </row>
    <row r="4683" ht="33.75" hidden="1" spans="1:20">
      <c r="A4683" s="158">
        <v>94668</v>
      </c>
      <c r="B4683" s="100" t="s">
        <v>252</v>
      </c>
      <c r="C4683" s="104" t="s">
        <v>4931</v>
      </c>
      <c r="D4683" s="94" t="s">
        <v>279</v>
      </c>
      <c r="E4683" s="95">
        <v>63.45</v>
      </c>
      <c r="F4683" s="96">
        <f t="shared" si="609"/>
        <v>77.88</v>
      </c>
      <c r="G4683" s="107">
        <f>ROUND(SUM('NOVO HORIZONTE'!G4683),2)</f>
        <v>0</v>
      </c>
      <c r="H4683" s="107">
        <f t="shared" si="614"/>
        <v>0</v>
      </c>
      <c r="I4683" s="143">
        <f t="shared" si="610"/>
        <v>0</v>
      </c>
      <c r="J4683" s="142"/>
      <c r="K4683" s="145"/>
      <c r="L4683" s="7" t="str">
        <f t="shared" si="611"/>
        <v/>
      </c>
      <c r="M4683" s="7" t="str">
        <f t="shared" si="612"/>
        <v/>
      </c>
      <c r="N4683" s="7" t="str">
        <f t="shared" si="608"/>
        <v/>
      </c>
      <c r="O4683" s="144"/>
      <c r="P4683" s="355">
        <v>0</v>
      </c>
      <c r="Q4683" s="362">
        <f>SUM('NOVO HORIZONTE'!I4683)</f>
        <v>0</v>
      </c>
      <c r="R4683" s="363">
        <f t="shared" si="613"/>
        <v>0</v>
      </c>
      <c r="S4683" s="153">
        <f t="shared" si="607"/>
        <v>0</v>
      </c>
      <c r="T4683" s="364"/>
    </row>
    <row r="4684" ht="22.5" hidden="1" spans="1:20">
      <c r="A4684" s="158">
        <v>94669</v>
      </c>
      <c r="B4684" s="100" t="s">
        <v>252</v>
      </c>
      <c r="C4684" s="104" t="s">
        <v>4932</v>
      </c>
      <c r="D4684" s="94" t="s">
        <v>279</v>
      </c>
      <c r="E4684" s="95">
        <v>83.28</v>
      </c>
      <c r="F4684" s="96">
        <f t="shared" si="609"/>
        <v>102.22</v>
      </c>
      <c r="G4684" s="107">
        <f>ROUND(SUM('NOVO HORIZONTE'!G4684),2)</f>
        <v>0</v>
      </c>
      <c r="H4684" s="107">
        <f t="shared" si="614"/>
        <v>0</v>
      </c>
      <c r="I4684" s="143">
        <f t="shared" si="610"/>
        <v>0</v>
      </c>
      <c r="J4684" s="142"/>
      <c r="K4684" s="145"/>
      <c r="L4684" s="7" t="str">
        <f t="shared" si="611"/>
        <v/>
      </c>
      <c r="M4684" s="7" t="str">
        <f t="shared" si="612"/>
        <v/>
      </c>
      <c r="N4684" s="7" t="str">
        <f t="shared" si="608"/>
        <v/>
      </c>
      <c r="O4684" s="144"/>
      <c r="P4684" s="355">
        <v>0</v>
      </c>
      <c r="Q4684" s="362">
        <f>SUM('NOVO HORIZONTE'!I4684)</f>
        <v>0</v>
      </c>
      <c r="R4684" s="363">
        <f t="shared" si="613"/>
        <v>0</v>
      </c>
      <c r="S4684" s="153">
        <f t="shared" si="607"/>
        <v>0</v>
      </c>
      <c r="T4684" s="364"/>
    </row>
    <row r="4685" ht="33.75" hidden="1" spans="1:20">
      <c r="A4685" s="158">
        <v>94670</v>
      </c>
      <c r="B4685" s="100" t="s">
        <v>252</v>
      </c>
      <c r="C4685" s="104" t="s">
        <v>4933</v>
      </c>
      <c r="D4685" s="94" t="s">
        <v>279</v>
      </c>
      <c r="E4685" s="95">
        <v>82.59</v>
      </c>
      <c r="F4685" s="96">
        <f t="shared" si="609"/>
        <v>101.37</v>
      </c>
      <c r="G4685" s="107">
        <f>ROUND(SUM('NOVO HORIZONTE'!G4685),2)</f>
        <v>0</v>
      </c>
      <c r="H4685" s="107">
        <f t="shared" si="614"/>
        <v>0</v>
      </c>
      <c r="I4685" s="143">
        <f t="shared" si="610"/>
        <v>0</v>
      </c>
      <c r="J4685" s="142"/>
      <c r="K4685" s="145"/>
      <c r="L4685" s="7" t="str">
        <f t="shared" si="611"/>
        <v/>
      </c>
      <c r="M4685" s="7" t="str">
        <f t="shared" si="612"/>
        <v/>
      </c>
      <c r="N4685" s="7" t="str">
        <f t="shared" si="608"/>
        <v/>
      </c>
      <c r="O4685" s="144"/>
      <c r="P4685" s="355">
        <v>0</v>
      </c>
      <c r="Q4685" s="362">
        <f>SUM('NOVO HORIZONTE'!I4685)</f>
        <v>0</v>
      </c>
      <c r="R4685" s="363">
        <f t="shared" si="613"/>
        <v>0</v>
      </c>
      <c r="S4685" s="153">
        <f t="shared" si="607"/>
        <v>0</v>
      </c>
      <c r="T4685" s="364"/>
    </row>
    <row r="4686" ht="22.5" hidden="1" spans="1:20">
      <c r="A4686" s="158">
        <v>94671</v>
      </c>
      <c r="B4686" s="100" t="s">
        <v>252</v>
      </c>
      <c r="C4686" s="104" t="s">
        <v>4934</v>
      </c>
      <c r="D4686" s="94" t="s">
        <v>279</v>
      </c>
      <c r="E4686" s="95">
        <v>118.88</v>
      </c>
      <c r="F4686" s="96">
        <f t="shared" si="609"/>
        <v>145.91</v>
      </c>
      <c r="G4686" s="107">
        <f>ROUND(SUM('NOVO HORIZONTE'!G4686),2)</f>
        <v>0</v>
      </c>
      <c r="H4686" s="107">
        <f t="shared" si="614"/>
        <v>0</v>
      </c>
      <c r="I4686" s="143">
        <f t="shared" si="610"/>
        <v>0</v>
      </c>
      <c r="J4686" s="142"/>
      <c r="K4686" s="145"/>
      <c r="L4686" s="7" t="str">
        <f t="shared" si="611"/>
        <v/>
      </c>
      <c r="M4686" s="7" t="str">
        <f t="shared" si="612"/>
        <v/>
      </c>
      <c r="N4686" s="7" t="str">
        <f t="shared" si="608"/>
        <v/>
      </c>
      <c r="O4686" s="144"/>
      <c r="P4686" s="355">
        <v>0</v>
      </c>
      <c r="Q4686" s="362">
        <f>SUM('NOVO HORIZONTE'!I4686)</f>
        <v>0</v>
      </c>
      <c r="R4686" s="363">
        <f t="shared" si="613"/>
        <v>0</v>
      </c>
      <c r="S4686" s="153">
        <f t="shared" si="607"/>
        <v>0</v>
      </c>
      <c r="T4686" s="364"/>
    </row>
    <row r="4687" ht="33.75" hidden="1" spans="1:20">
      <c r="A4687" s="158">
        <v>94672</v>
      </c>
      <c r="B4687" s="100" t="s">
        <v>252</v>
      </c>
      <c r="C4687" s="104" t="s">
        <v>4935</v>
      </c>
      <c r="D4687" s="94" t="s">
        <v>279</v>
      </c>
      <c r="E4687" s="95">
        <v>11.6</v>
      </c>
      <c r="F4687" s="96">
        <f t="shared" si="609"/>
        <v>14.24</v>
      </c>
      <c r="G4687" s="107">
        <f>ROUND(SUM('NOVO HORIZONTE'!G4687),2)</f>
        <v>0</v>
      </c>
      <c r="H4687" s="107">
        <f t="shared" si="614"/>
        <v>0</v>
      </c>
      <c r="I4687" s="143">
        <f t="shared" si="610"/>
        <v>0</v>
      </c>
      <c r="J4687" s="142"/>
      <c r="K4687" s="145"/>
      <c r="L4687" s="7" t="str">
        <f t="shared" si="611"/>
        <v/>
      </c>
      <c r="M4687" s="7" t="str">
        <f t="shared" si="612"/>
        <v/>
      </c>
      <c r="N4687" s="7" t="str">
        <f t="shared" si="608"/>
        <v/>
      </c>
      <c r="O4687" s="144"/>
      <c r="P4687" s="355">
        <v>0</v>
      </c>
      <c r="Q4687" s="362">
        <f>SUM('NOVO HORIZONTE'!I4687)</f>
        <v>0</v>
      </c>
      <c r="R4687" s="363">
        <f t="shared" si="613"/>
        <v>0</v>
      </c>
      <c r="S4687" s="153">
        <f t="shared" si="607"/>
        <v>0</v>
      </c>
      <c r="T4687" s="364"/>
    </row>
    <row r="4688" ht="22.5" hidden="1" spans="1:20">
      <c r="A4688" s="158">
        <v>94673</v>
      </c>
      <c r="B4688" s="100" t="s">
        <v>252</v>
      </c>
      <c r="C4688" s="104" t="s">
        <v>4936</v>
      </c>
      <c r="D4688" s="94" t="s">
        <v>279</v>
      </c>
      <c r="E4688" s="95">
        <v>12.25</v>
      </c>
      <c r="F4688" s="96">
        <f t="shared" si="609"/>
        <v>15.04</v>
      </c>
      <c r="G4688" s="107">
        <f>ROUND(SUM('NOVO HORIZONTE'!G4688),2)</f>
        <v>0</v>
      </c>
      <c r="H4688" s="107">
        <f t="shared" si="614"/>
        <v>0</v>
      </c>
      <c r="I4688" s="143">
        <f t="shared" si="610"/>
        <v>0</v>
      </c>
      <c r="J4688" s="142"/>
      <c r="K4688" s="145"/>
      <c r="L4688" s="7" t="str">
        <f t="shared" si="611"/>
        <v/>
      </c>
      <c r="M4688" s="7" t="str">
        <f t="shared" si="612"/>
        <v/>
      </c>
      <c r="N4688" s="7" t="str">
        <f t="shared" si="608"/>
        <v/>
      </c>
      <c r="O4688" s="144"/>
      <c r="P4688" s="355">
        <v>0</v>
      </c>
      <c r="Q4688" s="362">
        <f>SUM('NOVO HORIZONTE'!I4688)</f>
        <v>0</v>
      </c>
      <c r="R4688" s="363">
        <f t="shared" si="613"/>
        <v>0</v>
      </c>
      <c r="S4688" s="153">
        <f t="shared" si="607"/>
        <v>0</v>
      </c>
      <c r="T4688" s="364"/>
    </row>
    <row r="4689" ht="22.5" hidden="1" spans="1:20">
      <c r="A4689" s="158">
        <v>94674</v>
      </c>
      <c r="B4689" s="100" t="s">
        <v>252</v>
      </c>
      <c r="C4689" s="104" t="s">
        <v>4937</v>
      </c>
      <c r="D4689" s="94" t="s">
        <v>279</v>
      </c>
      <c r="E4689" s="95">
        <v>11.6</v>
      </c>
      <c r="F4689" s="96">
        <f t="shared" si="609"/>
        <v>14.24</v>
      </c>
      <c r="G4689" s="107">
        <f>ROUND(SUM('NOVO HORIZONTE'!G4689),2)</f>
        <v>0</v>
      </c>
      <c r="H4689" s="107">
        <f t="shared" si="614"/>
        <v>0</v>
      </c>
      <c r="I4689" s="143">
        <f t="shared" si="610"/>
        <v>0</v>
      </c>
      <c r="J4689" s="142"/>
      <c r="K4689" s="145"/>
      <c r="L4689" s="7" t="str">
        <f t="shared" si="611"/>
        <v/>
      </c>
      <c r="M4689" s="7" t="str">
        <f t="shared" si="612"/>
        <v/>
      </c>
      <c r="N4689" s="7" t="str">
        <f t="shared" si="608"/>
        <v/>
      </c>
      <c r="O4689" s="144"/>
      <c r="P4689" s="355">
        <v>0</v>
      </c>
      <c r="Q4689" s="362">
        <f>SUM('NOVO HORIZONTE'!I4689)</f>
        <v>0</v>
      </c>
      <c r="R4689" s="363">
        <f t="shared" si="613"/>
        <v>0</v>
      </c>
      <c r="S4689" s="153">
        <f t="shared" si="607"/>
        <v>0</v>
      </c>
      <c r="T4689" s="364"/>
    </row>
    <row r="4690" ht="22.5" hidden="1" spans="1:20">
      <c r="A4690" s="158">
        <v>94675</v>
      </c>
      <c r="B4690" s="100" t="s">
        <v>252</v>
      </c>
      <c r="C4690" s="104" t="s">
        <v>4938</v>
      </c>
      <c r="D4690" s="94" t="s">
        <v>279</v>
      </c>
      <c r="E4690" s="95">
        <v>16.29</v>
      </c>
      <c r="F4690" s="96">
        <f t="shared" si="609"/>
        <v>19.99</v>
      </c>
      <c r="G4690" s="107">
        <f>ROUND(SUM('NOVO HORIZONTE'!G4690),2)</f>
        <v>0</v>
      </c>
      <c r="H4690" s="107">
        <f t="shared" si="614"/>
        <v>0</v>
      </c>
      <c r="I4690" s="143">
        <f t="shared" si="610"/>
        <v>0</v>
      </c>
      <c r="J4690" s="142"/>
      <c r="K4690" s="145"/>
      <c r="L4690" s="7" t="str">
        <f t="shared" si="611"/>
        <v/>
      </c>
      <c r="M4690" s="7" t="str">
        <f t="shared" si="612"/>
        <v/>
      </c>
      <c r="N4690" s="7" t="str">
        <f t="shared" si="608"/>
        <v/>
      </c>
      <c r="O4690" s="144"/>
      <c r="P4690" s="355">
        <v>0</v>
      </c>
      <c r="Q4690" s="362">
        <f>SUM('NOVO HORIZONTE'!I4690)</f>
        <v>0</v>
      </c>
      <c r="R4690" s="363">
        <f t="shared" si="613"/>
        <v>0</v>
      </c>
      <c r="S4690" s="153">
        <f t="shared" si="607"/>
        <v>0</v>
      </c>
      <c r="T4690" s="364"/>
    </row>
    <row r="4691" ht="22.5" hidden="1" spans="1:20">
      <c r="A4691" s="158">
        <v>94676</v>
      </c>
      <c r="B4691" s="100" t="s">
        <v>252</v>
      </c>
      <c r="C4691" s="104" t="s">
        <v>4939</v>
      </c>
      <c r="D4691" s="94" t="s">
        <v>279</v>
      </c>
      <c r="E4691" s="95">
        <v>20.03</v>
      </c>
      <c r="F4691" s="96">
        <f t="shared" si="609"/>
        <v>24.58</v>
      </c>
      <c r="G4691" s="107">
        <f>ROUND(SUM('NOVO HORIZONTE'!G4691),2)</f>
        <v>0</v>
      </c>
      <c r="H4691" s="107">
        <f t="shared" si="614"/>
        <v>0</v>
      </c>
      <c r="I4691" s="143">
        <f t="shared" si="610"/>
        <v>0</v>
      </c>
      <c r="J4691" s="142"/>
      <c r="K4691" s="145"/>
      <c r="L4691" s="7" t="str">
        <f t="shared" si="611"/>
        <v/>
      </c>
      <c r="M4691" s="7" t="str">
        <f t="shared" si="612"/>
        <v/>
      </c>
      <c r="N4691" s="7" t="str">
        <f t="shared" si="608"/>
        <v/>
      </c>
      <c r="O4691" s="144"/>
      <c r="P4691" s="355">
        <v>0</v>
      </c>
      <c r="Q4691" s="362">
        <f>SUM('NOVO HORIZONTE'!I4691)</f>
        <v>0</v>
      </c>
      <c r="R4691" s="363">
        <f t="shared" si="613"/>
        <v>0</v>
      </c>
      <c r="S4691" s="153">
        <f t="shared" si="607"/>
        <v>0</v>
      </c>
      <c r="T4691" s="364"/>
    </row>
    <row r="4692" ht="22.5" hidden="1" spans="1:20">
      <c r="A4692" s="158">
        <v>94677</v>
      </c>
      <c r="B4692" s="100" t="s">
        <v>252</v>
      </c>
      <c r="C4692" s="104" t="s">
        <v>4940</v>
      </c>
      <c r="D4692" s="94" t="s">
        <v>279</v>
      </c>
      <c r="E4692" s="95">
        <v>27.15</v>
      </c>
      <c r="F4692" s="96">
        <f t="shared" si="609"/>
        <v>33.32</v>
      </c>
      <c r="G4692" s="107">
        <f>ROUND(SUM('NOVO HORIZONTE'!G4692),2)</f>
        <v>0</v>
      </c>
      <c r="H4692" s="107">
        <f t="shared" si="614"/>
        <v>0</v>
      </c>
      <c r="I4692" s="143">
        <f t="shared" si="610"/>
        <v>0</v>
      </c>
      <c r="J4692" s="142"/>
      <c r="K4692" s="145"/>
      <c r="L4692" s="7" t="str">
        <f t="shared" si="611"/>
        <v/>
      </c>
      <c r="M4692" s="7" t="str">
        <f t="shared" si="612"/>
        <v/>
      </c>
      <c r="N4692" s="7" t="str">
        <f t="shared" si="608"/>
        <v/>
      </c>
      <c r="O4692" s="144"/>
      <c r="P4692" s="355">
        <v>0</v>
      </c>
      <c r="Q4692" s="362">
        <f>SUM('NOVO HORIZONTE'!I4692)</f>
        <v>0</v>
      </c>
      <c r="R4692" s="363">
        <f t="shared" si="613"/>
        <v>0</v>
      </c>
      <c r="S4692" s="153">
        <f t="shared" si="607"/>
        <v>0</v>
      </c>
      <c r="T4692" s="364"/>
    </row>
    <row r="4693" ht="22.5" hidden="1" spans="1:20">
      <c r="A4693" s="158">
        <v>94678</v>
      </c>
      <c r="B4693" s="100" t="s">
        <v>252</v>
      </c>
      <c r="C4693" s="104" t="s">
        <v>4941</v>
      </c>
      <c r="D4693" s="94" t="s">
        <v>279</v>
      </c>
      <c r="E4693" s="95">
        <v>18.98</v>
      </c>
      <c r="F4693" s="96">
        <f t="shared" si="609"/>
        <v>23.3</v>
      </c>
      <c r="G4693" s="107">
        <f>ROUND(SUM('NOVO HORIZONTE'!G4693),2)</f>
        <v>0</v>
      </c>
      <c r="H4693" s="107">
        <f t="shared" si="614"/>
        <v>0</v>
      </c>
      <c r="I4693" s="143">
        <f t="shared" si="610"/>
        <v>0</v>
      </c>
      <c r="J4693" s="142"/>
      <c r="K4693" s="145"/>
      <c r="L4693" s="7" t="str">
        <f t="shared" si="611"/>
        <v/>
      </c>
      <c r="M4693" s="7" t="str">
        <f t="shared" si="612"/>
        <v/>
      </c>
      <c r="N4693" s="7" t="str">
        <f t="shared" si="608"/>
        <v/>
      </c>
      <c r="O4693" s="144"/>
      <c r="P4693" s="355">
        <v>0</v>
      </c>
      <c r="Q4693" s="362">
        <f>SUM('NOVO HORIZONTE'!I4693)</f>
        <v>0</v>
      </c>
      <c r="R4693" s="363">
        <f t="shared" si="613"/>
        <v>0</v>
      </c>
      <c r="S4693" s="153">
        <f t="shared" si="607"/>
        <v>0</v>
      </c>
      <c r="T4693" s="364"/>
    </row>
    <row r="4694" ht="22.5" hidden="1" spans="1:20">
      <c r="A4694" s="158">
        <v>94679</v>
      </c>
      <c r="B4694" s="100" t="s">
        <v>252</v>
      </c>
      <c r="C4694" s="104" t="s">
        <v>4942</v>
      </c>
      <c r="D4694" s="94" t="s">
        <v>279</v>
      </c>
      <c r="E4694" s="95">
        <v>28.34</v>
      </c>
      <c r="F4694" s="96">
        <f t="shared" si="609"/>
        <v>34.78</v>
      </c>
      <c r="G4694" s="107">
        <f>ROUND(SUM('NOVO HORIZONTE'!G4694),2)</f>
        <v>0</v>
      </c>
      <c r="H4694" s="107">
        <f t="shared" si="614"/>
        <v>0</v>
      </c>
      <c r="I4694" s="143">
        <f t="shared" si="610"/>
        <v>0</v>
      </c>
      <c r="J4694" s="142"/>
      <c r="K4694" s="145"/>
      <c r="L4694" s="7" t="str">
        <f t="shared" si="611"/>
        <v/>
      </c>
      <c r="M4694" s="7" t="str">
        <f t="shared" si="612"/>
        <v/>
      </c>
      <c r="N4694" s="7" t="str">
        <f t="shared" si="608"/>
        <v/>
      </c>
      <c r="O4694" s="144"/>
      <c r="P4694" s="355">
        <v>0</v>
      </c>
      <c r="Q4694" s="362">
        <f>SUM('NOVO HORIZONTE'!I4694)</f>
        <v>0</v>
      </c>
      <c r="R4694" s="363">
        <f t="shared" si="613"/>
        <v>0</v>
      </c>
      <c r="S4694" s="153">
        <f t="shared" si="607"/>
        <v>0</v>
      </c>
      <c r="T4694" s="364"/>
    </row>
    <row r="4695" ht="22.5" hidden="1" spans="1:20">
      <c r="A4695" s="158">
        <v>94680</v>
      </c>
      <c r="B4695" s="100" t="s">
        <v>252</v>
      </c>
      <c r="C4695" s="104" t="s">
        <v>4943</v>
      </c>
      <c r="D4695" s="94" t="s">
        <v>279</v>
      </c>
      <c r="E4695" s="95">
        <v>56.92</v>
      </c>
      <c r="F4695" s="96">
        <f t="shared" si="609"/>
        <v>69.86</v>
      </c>
      <c r="G4695" s="107">
        <f>ROUND(SUM('NOVO HORIZONTE'!G4695),2)</f>
        <v>0</v>
      </c>
      <c r="H4695" s="107">
        <f t="shared" si="614"/>
        <v>0</v>
      </c>
      <c r="I4695" s="143">
        <f t="shared" si="610"/>
        <v>0</v>
      </c>
      <c r="J4695" s="142"/>
      <c r="K4695" s="145"/>
      <c r="L4695" s="7" t="str">
        <f t="shared" si="611"/>
        <v/>
      </c>
      <c r="M4695" s="7" t="str">
        <f t="shared" si="612"/>
        <v/>
      </c>
      <c r="N4695" s="7" t="str">
        <f t="shared" si="608"/>
        <v/>
      </c>
      <c r="O4695" s="144"/>
      <c r="P4695" s="355">
        <v>0</v>
      </c>
      <c r="Q4695" s="362">
        <f>SUM('NOVO HORIZONTE'!I4695)</f>
        <v>0</v>
      </c>
      <c r="R4695" s="363">
        <f t="shared" si="613"/>
        <v>0</v>
      </c>
      <c r="S4695" s="153">
        <f t="shared" si="607"/>
        <v>0</v>
      </c>
      <c r="T4695" s="364"/>
    </row>
    <row r="4696" ht="22.5" hidden="1" spans="1:20">
      <c r="A4696" s="158">
        <v>94681</v>
      </c>
      <c r="B4696" s="100" t="s">
        <v>252</v>
      </c>
      <c r="C4696" s="104" t="s">
        <v>4944</v>
      </c>
      <c r="D4696" s="94" t="s">
        <v>279</v>
      </c>
      <c r="E4696" s="95">
        <v>62.91</v>
      </c>
      <c r="F4696" s="96">
        <f t="shared" si="609"/>
        <v>77.22</v>
      </c>
      <c r="G4696" s="107">
        <f>ROUND(SUM('NOVO HORIZONTE'!G4696),2)</f>
        <v>0</v>
      </c>
      <c r="H4696" s="107">
        <f t="shared" si="614"/>
        <v>0</v>
      </c>
      <c r="I4696" s="143">
        <f t="shared" si="610"/>
        <v>0</v>
      </c>
      <c r="J4696" s="142"/>
      <c r="K4696" s="145"/>
      <c r="L4696" s="7" t="str">
        <f t="shared" si="611"/>
        <v/>
      </c>
      <c r="M4696" s="7" t="str">
        <f t="shared" si="612"/>
        <v/>
      </c>
      <c r="N4696" s="7" t="str">
        <f t="shared" si="608"/>
        <v/>
      </c>
      <c r="O4696" s="144"/>
      <c r="P4696" s="355">
        <v>0</v>
      </c>
      <c r="Q4696" s="362">
        <f>SUM('NOVO HORIZONTE'!I4696)</f>
        <v>0</v>
      </c>
      <c r="R4696" s="363">
        <f t="shared" si="613"/>
        <v>0</v>
      </c>
      <c r="S4696" s="153">
        <f t="shared" si="607"/>
        <v>0</v>
      </c>
      <c r="T4696" s="364"/>
    </row>
    <row r="4697" ht="22.5" hidden="1" spans="1:20">
      <c r="A4697" s="158">
        <v>94682</v>
      </c>
      <c r="B4697" s="100" t="s">
        <v>252</v>
      </c>
      <c r="C4697" s="104" t="s">
        <v>4945</v>
      </c>
      <c r="D4697" s="94" t="s">
        <v>279</v>
      </c>
      <c r="E4697" s="95">
        <v>122.55</v>
      </c>
      <c r="F4697" s="96">
        <f t="shared" si="609"/>
        <v>150.42</v>
      </c>
      <c r="G4697" s="107">
        <f>ROUND(SUM('NOVO HORIZONTE'!G4697),2)</f>
        <v>0</v>
      </c>
      <c r="H4697" s="107">
        <f t="shared" si="614"/>
        <v>0</v>
      </c>
      <c r="I4697" s="143">
        <f t="shared" si="610"/>
        <v>0</v>
      </c>
      <c r="J4697" s="142"/>
      <c r="K4697" s="145"/>
      <c r="L4697" s="7" t="str">
        <f t="shared" si="611"/>
        <v/>
      </c>
      <c r="M4697" s="7" t="str">
        <f t="shared" si="612"/>
        <v/>
      </c>
      <c r="N4697" s="7" t="str">
        <f t="shared" si="608"/>
        <v/>
      </c>
      <c r="O4697" s="144"/>
      <c r="P4697" s="355">
        <v>0</v>
      </c>
      <c r="Q4697" s="362">
        <f>SUM('NOVO HORIZONTE'!I4697)</f>
        <v>0</v>
      </c>
      <c r="R4697" s="363">
        <f t="shared" si="613"/>
        <v>0</v>
      </c>
      <c r="S4697" s="153">
        <f t="shared" ref="S4697:S4760" si="615">IF(R4697=0,0,IF(R4697&gt;0,"c","b"))</f>
        <v>0</v>
      </c>
      <c r="T4697" s="364"/>
    </row>
    <row r="4698" ht="22.5" hidden="1" spans="1:20">
      <c r="A4698" s="158">
        <v>94683</v>
      </c>
      <c r="B4698" s="100" t="s">
        <v>252</v>
      </c>
      <c r="C4698" s="104" t="s">
        <v>4946</v>
      </c>
      <c r="D4698" s="94" t="s">
        <v>279</v>
      </c>
      <c r="E4698" s="95">
        <v>84.15</v>
      </c>
      <c r="F4698" s="96">
        <f t="shared" si="609"/>
        <v>103.29</v>
      </c>
      <c r="G4698" s="107">
        <f>ROUND(SUM('NOVO HORIZONTE'!G4698),2)</f>
        <v>0</v>
      </c>
      <c r="H4698" s="107">
        <f t="shared" si="614"/>
        <v>0</v>
      </c>
      <c r="I4698" s="143">
        <f t="shared" si="610"/>
        <v>0</v>
      </c>
      <c r="J4698" s="142"/>
      <c r="K4698" s="145"/>
      <c r="L4698" s="7" t="str">
        <f t="shared" si="611"/>
        <v/>
      </c>
      <c r="M4698" s="7" t="str">
        <f t="shared" si="612"/>
        <v/>
      </c>
      <c r="N4698" s="7" t="str">
        <f t="shared" si="608"/>
        <v/>
      </c>
      <c r="O4698" s="144"/>
      <c r="P4698" s="355">
        <v>0</v>
      </c>
      <c r="Q4698" s="362">
        <f>SUM('NOVO HORIZONTE'!I4698)</f>
        <v>0</v>
      </c>
      <c r="R4698" s="363">
        <f t="shared" si="613"/>
        <v>0</v>
      </c>
      <c r="S4698" s="153">
        <f t="shared" si="615"/>
        <v>0</v>
      </c>
      <c r="T4698" s="364"/>
    </row>
    <row r="4699" ht="22.5" hidden="1" spans="1:20">
      <c r="A4699" s="158">
        <v>94684</v>
      </c>
      <c r="B4699" s="100" t="s">
        <v>252</v>
      </c>
      <c r="C4699" s="104" t="s">
        <v>4947</v>
      </c>
      <c r="D4699" s="94" t="s">
        <v>279</v>
      </c>
      <c r="E4699" s="95">
        <v>160.38</v>
      </c>
      <c r="F4699" s="96">
        <f t="shared" si="609"/>
        <v>196.85</v>
      </c>
      <c r="G4699" s="107">
        <f>ROUND(SUM('NOVO HORIZONTE'!G4699),2)</f>
        <v>0</v>
      </c>
      <c r="H4699" s="107">
        <f t="shared" si="614"/>
        <v>0</v>
      </c>
      <c r="I4699" s="143">
        <f t="shared" si="610"/>
        <v>0</v>
      </c>
      <c r="J4699" s="142"/>
      <c r="K4699" s="145"/>
      <c r="L4699" s="7" t="str">
        <f t="shared" si="611"/>
        <v/>
      </c>
      <c r="M4699" s="7" t="str">
        <f t="shared" si="612"/>
        <v/>
      </c>
      <c r="N4699" s="7" t="str">
        <f t="shared" si="608"/>
        <v/>
      </c>
      <c r="O4699" s="144"/>
      <c r="P4699" s="355">
        <v>0</v>
      </c>
      <c r="Q4699" s="362">
        <f>SUM('NOVO HORIZONTE'!I4699)</f>
        <v>0</v>
      </c>
      <c r="R4699" s="363">
        <f t="shared" si="613"/>
        <v>0</v>
      </c>
      <c r="S4699" s="153">
        <f t="shared" si="615"/>
        <v>0</v>
      </c>
      <c r="T4699" s="364"/>
    </row>
    <row r="4700" ht="22.5" hidden="1" spans="1:20">
      <c r="A4700" s="158">
        <v>94685</v>
      </c>
      <c r="B4700" s="100" t="s">
        <v>252</v>
      </c>
      <c r="C4700" s="104" t="s">
        <v>4948</v>
      </c>
      <c r="D4700" s="94" t="s">
        <v>279</v>
      </c>
      <c r="E4700" s="95">
        <v>119.67</v>
      </c>
      <c r="F4700" s="96">
        <f t="shared" si="609"/>
        <v>146.88</v>
      </c>
      <c r="G4700" s="107">
        <f>ROUND(SUM('NOVO HORIZONTE'!G4700),2)</f>
        <v>0</v>
      </c>
      <c r="H4700" s="107">
        <f t="shared" si="614"/>
        <v>0</v>
      </c>
      <c r="I4700" s="143">
        <f t="shared" si="610"/>
        <v>0</v>
      </c>
      <c r="J4700" s="142"/>
      <c r="K4700" s="145"/>
      <c r="L4700" s="7" t="str">
        <f t="shared" si="611"/>
        <v/>
      </c>
      <c r="M4700" s="7" t="str">
        <f t="shared" si="612"/>
        <v/>
      </c>
      <c r="N4700" s="7" t="str">
        <f t="shared" si="608"/>
        <v/>
      </c>
      <c r="O4700" s="144"/>
      <c r="P4700" s="355">
        <v>0</v>
      </c>
      <c r="Q4700" s="362">
        <f>SUM('NOVO HORIZONTE'!I4700)</f>
        <v>0</v>
      </c>
      <c r="R4700" s="363">
        <f t="shared" si="613"/>
        <v>0</v>
      </c>
      <c r="S4700" s="153">
        <f t="shared" si="615"/>
        <v>0</v>
      </c>
      <c r="T4700" s="364"/>
    </row>
    <row r="4701" ht="22.5" hidden="1" spans="1:20">
      <c r="A4701" s="158">
        <v>94686</v>
      </c>
      <c r="B4701" s="100" t="s">
        <v>252</v>
      </c>
      <c r="C4701" s="104" t="s">
        <v>4949</v>
      </c>
      <c r="D4701" s="94" t="s">
        <v>279</v>
      </c>
      <c r="E4701" s="95">
        <v>282.2</v>
      </c>
      <c r="F4701" s="96">
        <f t="shared" si="609"/>
        <v>346.37</v>
      </c>
      <c r="G4701" s="107">
        <f>ROUND(SUM('NOVO HORIZONTE'!G4701),2)</f>
        <v>0</v>
      </c>
      <c r="H4701" s="107">
        <f t="shared" si="614"/>
        <v>0</v>
      </c>
      <c r="I4701" s="143">
        <f t="shared" si="610"/>
        <v>0</v>
      </c>
      <c r="J4701" s="142"/>
      <c r="K4701" s="145"/>
      <c r="L4701" s="7" t="str">
        <f t="shared" si="611"/>
        <v/>
      </c>
      <c r="M4701" s="7" t="str">
        <f t="shared" si="612"/>
        <v/>
      </c>
      <c r="N4701" s="7" t="str">
        <f t="shared" si="608"/>
        <v/>
      </c>
      <c r="O4701" s="144"/>
      <c r="P4701" s="355">
        <v>0</v>
      </c>
      <c r="Q4701" s="362">
        <f>SUM('NOVO HORIZONTE'!I4701)</f>
        <v>0</v>
      </c>
      <c r="R4701" s="363">
        <f t="shared" si="613"/>
        <v>0</v>
      </c>
      <c r="S4701" s="153">
        <f t="shared" si="615"/>
        <v>0</v>
      </c>
      <c r="T4701" s="364"/>
    </row>
    <row r="4702" ht="22.5" hidden="1" spans="1:20">
      <c r="A4702" s="158">
        <v>94687</v>
      </c>
      <c r="B4702" s="100" t="s">
        <v>252</v>
      </c>
      <c r="C4702" s="104" t="s">
        <v>4950</v>
      </c>
      <c r="D4702" s="94" t="s">
        <v>279</v>
      </c>
      <c r="E4702" s="95">
        <v>255.18</v>
      </c>
      <c r="F4702" s="96">
        <f t="shared" si="609"/>
        <v>313.21</v>
      </c>
      <c r="G4702" s="107">
        <f>ROUND(SUM('NOVO HORIZONTE'!G4702),2)</f>
        <v>0</v>
      </c>
      <c r="H4702" s="107">
        <f t="shared" si="614"/>
        <v>0</v>
      </c>
      <c r="I4702" s="143">
        <f t="shared" si="610"/>
        <v>0</v>
      </c>
      <c r="J4702" s="142"/>
      <c r="K4702" s="145"/>
      <c r="L4702" s="7" t="str">
        <f t="shared" si="611"/>
        <v/>
      </c>
      <c r="M4702" s="7" t="str">
        <f t="shared" si="612"/>
        <v/>
      </c>
      <c r="N4702" s="7" t="str">
        <f t="shared" si="608"/>
        <v/>
      </c>
      <c r="O4702" s="144"/>
      <c r="P4702" s="355">
        <v>0</v>
      </c>
      <c r="Q4702" s="362">
        <f>SUM('NOVO HORIZONTE'!I4702)</f>
        <v>0</v>
      </c>
      <c r="R4702" s="363">
        <f t="shared" si="613"/>
        <v>0</v>
      </c>
      <c r="S4702" s="153">
        <f t="shared" si="615"/>
        <v>0</v>
      </c>
      <c r="T4702" s="364"/>
    </row>
    <row r="4703" ht="22.5" hidden="1" spans="1:20">
      <c r="A4703" s="158">
        <v>89683</v>
      </c>
      <c r="B4703" s="100" t="s">
        <v>252</v>
      </c>
      <c r="C4703" s="104" t="s">
        <v>4951</v>
      </c>
      <c r="D4703" s="94" t="s">
        <v>279</v>
      </c>
      <c r="E4703" s="95">
        <v>278.43</v>
      </c>
      <c r="F4703" s="96">
        <f t="shared" si="609"/>
        <v>341.74</v>
      </c>
      <c r="G4703" s="107">
        <f>ROUND(SUM('NOVO HORIZONTE'!G4703),2)</f>
        <v>0</v>
      </c>
      <c r="H4703" s="107">
        <f t="shared" si="614"/>
        <v>0</v>
      </c>
      <c r="I4703" s="143">
        <f t="shared" si="610"/>
        <v>0</v>
      </c>
      <c r="J4703" s="142"/>
      <c r="K4703" s="145"/>
      <c r="L4703" s="7" t="str">
        <f t="shared" si="611"/>
        <v/>
      </c>
      <c r="M4703" s="7" t="str">
        <f t="shared" si="612"/>
        <v/>
      </c>
      <c r="N4703" s="7" t="str">
        <f t="shared" si="608"/>
        <v/>
      </c>
      <c r="O4703" s="144"/>
      <c r="P4703" s="355">
        <v>0</v>
      </c>
      <c r="Q4703" s="362">
        <f>SUM('NOVO HORIZONTE'!I4703)</f>
        <v>0</v>
      </c>
      <c r="R4703" s="363">
        <f t="shared" si="613"/>
        <v>0</v>
      </c>
      <c r="S4703" s="153">
        <f t="shared" si="615"/>
        <v>0</v>
      </c>
      <c r="T4703" s="364"/>
    </row>
    <row r="4704" ht="22.5" hidden="1" spans="1:20">
      <c r="A4704" s="158">
        <v>94688</v>
      </c>
      <c r="B4704" s="100" t="s">
        <v>252</v>
      </c>
      <c r="C4704" s="104" t="s">
        <v>4952</v>
      </c>
      <c r="D4704" s="94" t="s">
        <v>279</v>
      </c>
      <c r="E4704" s="95">
        <v>13.28</v>
      </c>
      <c r="F4704" s="96">
        <f t="shared" si="609"/>
        <v>16.3</v>
      </c>
      <c r="G4704" s="107">
        <f>ROUND(SUM('NOVO HORIZONTE'!G4704),2)</f>
        <v>0</v>
      </c>
      <c r="H4704" s="107">
        <f t="shared" si="614"/>
        <v>0</v>
      </c>
      <c r="I4704" s="143">
        <f t="shared" si="610"/>
        <v>0</v>
      </c>
      <c r="J4704" s="142"/>
      <c r="K4704" s="145"/>
      <c r="L4704" s="7" t="str">
        <f t="shared" si="611"/>
        <v/>
      </c>
      <c r="M4704" s="7" t="str">
        <f t="shared" si="612"/>
        <v/>
      </c>
      <c r="N4704" s="7" t="str">
        <f t="shared" si="608"/>
        <v/>
      </c>
      <c r="O4704" s="144"/>
      <c r="P4704" s="355">
        <v>0</v>
      </c>
      <c r="Q4704" s="362">
        <f>SUM('NOVO HORIZONTE'!I4704)</f>
        <v>0</v>
      </c>
      <c r="R4704" s="363">
        <f t="shared" si="613"/>
        <v>0</v>
      </c>
      <c r="S4704" s="153">
        <f t="shared" si="615"/>
        <v>0</v>
      </c>
      <c r="T4704" s="364"/>
    </row>
    <row r="4705" ht="33.75" hidden="1" spans="1:20">
      <c r="A4705" s="158">
        <v>94689</v>
      </c>
      <c r="B4705" s="100" t="s">
        <v>252</v>
      </c>
      <c r="C4705" s="104" t="s">
        <v>4953</v>
      </c>
      <c r="D4705" s="94" t="s">
        <v>279</v>
      </c>
      <c r="E4705" s="95">
        <v>16.8</v>
      </c>
      <c r="F4705" s="96">
        <f t="shared" si="609"/>
        <v>20.62</v>
      </c>
      <c r="G4705" s="107">
        <f>ROUND(SUM('NOVO HORIZONTE'!G4705),2)</f>
        <v>0</v>
      </c>
      <c r="H4705" s="107">
        <f t="shared" si="614"/>
        <v>0</v>
      </c>
      <c r="I4705" s="143">
        <f t="shared" si="610"/>
        <v>0</v>
      </c>
      <c r="J4705" s="142"/>
      <c r="K4705" s="145"/>
      <c r="L4705" s="7" t="str">
        <f t="shared" si="611"/>
        <v/>
      </c>
      <c r="M4705" s="7" t="str">
        <f t="shared" si="612"/>
        <v/>
      </c>
      <c r="N4705" s="7" t="str">
        <f t="shared" si="608"/>
        <v/>
      </c>
      <c r="O4705" s="144"/>
      <c r="P4705" s="355">
        <v>0</v>
      </c>
      <c r="Q4705" s="362">
        <f>SUM('NOVO HORIZONTE'!I4705)</f>
        <v>0</v>
      </c>
      <c r="R4705" s="363">
        <f t="shared" si="613"/>
        <v>0</v>
      </c>
      <c r="S4705" s="153">
        <f t="shared" si="615"/>
        <v>0</v>
      </c>
      <c r="T4705" s="364"/>
    </row>
    <row r="4706" ht="22.5" hidden="1" spans="1:20">
      <c r="A4706" s="158">
        <v>94690</v>
      </c>
      <c r="B4706" s="100" t="s">
        <v>252</v>
      </c>
      <c r="C4706" s="104" t="s">
        <v>4954</v>
      </c>
      <c r="D4706" s="94" t="s">
        <v>279</v>
      </c>
      <c r="E4706" s="95">
        <v>16.27</v>
      </c>
      <c r="F4706" s="96">
        <f t="shared" si="609"/>
        <v>19.97</v>
      </c>
      <c r="G4706" s="107">
        <f>ROUND(SUM('NOVO HORIZONTE'!G4706),2)</f>
        <v>0</v>
      </c>
      <c r="H4706" s="107">
        <f t="shared" si="614"/>
        <v>0</v>
      </c>
      <c r="I4706" s="143">
        <f t="shared" si="610"/>
        <v>0</v>
      </c>
      <c r="J4706" s="142"/>
      <c r="K4706" s="145"/>
      <c r="L4706" s="7" t="str">
        <f t="shared" si="611"/>
        <v/>
      </c>
      <c r="M4706" s="7" t="str">
        <f t="shared" si="612"/>
        <v/>
      </c>
      <c r="N4706" s="7" t="str">
        <f t="shared" si="608"/>
        <v/>
      </c>
      <c r="O4706" s="144"/>
      <c r="P4706" s="355">
        <v>0</v>
      </c>
      <c r="Q4706" s="362">
        <f>SUM('NOVO HORIZONTE'!I4706)</f>
        <v>0</v>
      </c>
      <c r="R4706" s="363">
        <f t="shared" si="613"/>
        <v>0</v>
      </c>
      <c r="S4706" s="153">
        <f t="shared" si="615"/>
        <v>0</v>
      </c>
      <c r="T4706" s="364"/>
    </row>
    <row r="4707" ht="33.75" hidden="1" spans="1:20">
      <c r="A4707" s="158">
        <v>94691</v>
      </c>
      <c r="B4707" s="100" t="s">
        <v>252</v>
      </c>
      <c r="C4707" s="104" t="s">
        <v>4955</v>
      </c>
      <c r="D4707" s="94" t="s">
        <v>279</v>
      </c>
      <c r="E4707" s="95">
        <v>19.65</v>
      </c>
      <c r="F4707" s="96">
        <f t="shared" si="609"/>
        <v>24.12</v>
      </c>
      <c r="G4707" s="107">
        <f>ROUND(SUM('NOVO HORIZONTE'!G4707),2)</f>
        <v>0</v>
      </c>
      <c r="H4707" s="107">
        <f t="shared" si="614"/>
        <v>0</v>
      </c>
      <c r="I4707" s="143">
        <f t="shared" si="610"/>
        <v>0</v>
      </c>
      <c r="J4707" s="142"/>
      <c r="K4707" s="145"/>
      <c r="L4707" s="7" t="str">
        <f t="shared" si="611"/>
        <v/>
      </c>
      <c r="M4707" s="7" t="str">
        <f t="shared" si="612"/>
        <v/>
      </c>
      <c r="N4707" s="7" t="str">
        <f t="shared" si="608"/>
        <v/>
      </c>
      <c r="O4707" s="144"/>
      <c r="P4707" s="355">
        <v>0</v>
      </c>
      <c r="Q4707" s="362">
        <f>SUM('NOVO HORIZONTE'!I4707)</f>
        <v>0</v>
      </c>
      <c r="R4707" s="363">
        <f t="shared" si="613"/>
        <v>0</v>
      </c>
      <c r="S4707" s="153">
        <f t="shared" si="615"/>
        <v>0</v>
      </c>
      <c r="T4707" s="364"/>
    </row>
    <row r="4708" ht="22.5" hidden="1" spans="1:20">
      <c r="A4708" s="158">
        <v>94692</v>
      </c>
      <c r="B4708" s="100" t="s">
        <v>252</v>
      </c>
      <c r="C4708" s="104" t="s">
        <v>4956</v>
      </c>
      <c r="D4708" s="94" t="s">
        <v>279</v>
      </c>
      <c r="E4708" s="95">
        <v>28.82</v>
      </c>
      <c r="F4708" s="96">
        <f t="shared" si="609"/>
        <v>35.37</v>
      </c>
      <c r="G4708" s="107">
        <f>ROUND(SUM('NOVO HORIZONTE'!G4708),2)</f>
        <v>0</v>
      </c>
      <c r="H4708" s="107">
        <f t="shared" si="614"/>
        <v>0</v>
      </c>
      <c r="I4708" s="143">
        <f t="shared" si="610"/>
        <v>0</v>
      </c>
      <c r="J4708" s="142"/>
      <c r="K4708" s="145"/>
      <c r="L4708" s="7" t="str">
        <f t="shared" si="611"/>
        <v/>
      </c>
      <c r="M4708" s="7" t="str">
        <f t="shared" si="612"/>
        <v/>
      </c>
      <c r="N4708" s="7" t="str">
        <f t="shared" si="608"/>
        <v/>
      </c>
      <c r="O4708" s="144"/>
      <c r="P4708" s="355">
        <v>0</v>
      </c>
      <c r="Q4708" s="362">
        <f>SUM('NOVO HORIZONTE'!I4708)</f>
        <v>0</v>
      </c>
      <c r="R4708" s="363">
        <f t="shared" si="613"/>
        <v>0</v>
      </c>
      <c r="S4708" s="153">
        <f t="shared" si="615"/>
        <v>0</v>
      </c>
      <c r="T4708" s="364"/>
    </row>
    <row r="4709" ht="33.75" hidden="1" spans="1:20">
      <c r="A4709" s="158">
        <v>94693</v>
      </c>
      <c r="B4709" s="100" t="s">
        <v>252</v>
      </c>
      <c r="C4709" s="104" t="s">
        <v>4957</v>
      </c>
      <c r="D4709" s="94" t="s">
        <v>279</v>
      </c>
      <c r="E4709" s="95">
        <v>28.17</v>
      </c>
      <c r="F4709" s="96">
        <f t="shared" si="609"/>
        <v>34.58</v>
      </c>
      <c r="G4709" s="107">
        <f>ROUND(SUM('NOVO HORIZONTE'!G4709),2)</f>
        <v>0</v>
      </c>
      <c r="H4709" s="107">
        <f t="shared" si="614"/>
        <v>0</v>
      </c>
      <c r="I4709" s="143">
        <f t="shared" si="610"/>
        <v>0</v>
      </c>
      <c r="J4709" s="142"/>
      <c r="K4709" s="228"/>
      <c r="L4709" s="7" t="str">
        <f t="shared" si="611"/>
        <v/>
      </c>
      <c r="M4709" s="7" t="str">
        <f t="shared" si="612"/>
        <v/>
      </c>
      <c r="N4709" s="7" t="str">
        <f t="shared" si="608"/>
        <v/>
      </c>
      <c r="O4709" s="144"/>
      <c r="P4709" s="355">
        <v>0</v>
      </c>
      <c r="Q4709" s="362">
        <f>SUM('NOVO HORIZONTE'!I4709)</f>
        <v>0</v>
      </c>
      <c r="R4709" s="363">
        <f t="shared" si="613"/>
        <v>0</v>
      </c>
      <c r="S4709" s="153">
        <f t="shared" si="615"/>
        <v>0</v>
      </c>
      <c r="T4709" s="364"/>
    </row>
    <row r="4710" ht="22.5" hidden="1" spans="1:20">
      <c r="A4710" s="158">
        <v>94694</v>
      </c>
      <c r="B4710" s="100" t="s">
        <v>252</v>
      </c>
      <c r="C4710" s="104" t="s">
        <v>4958</v>
      </c>
      <c r="D4710" s="94" t="s">
        <v>279</v>
      </c>
      <c r="E4710" s="95">
        <v>29.31</v>
      </c>
      <c r="F4710" s="96">
        <f t="shared" si="609"/>
        <v>35.98</v>
      </c>
      <c r="G4710" s="107">
        <f>ROUND(SUM('NOVO HORIZONTE'!G4710),2)</f>
        <v>0</v>
      </c>
      <c r="H4710" s="107">
        <f t="shared" si="614"/>
        <v>0</v>
      </c>
      <c r="I4710" s="143">
        <f t="shared" si="610"/>
        <v>0</v>
      </c>
      <c r="J4710" s="142"/>
      <c r="K4710" s="145"/>
      <c r="L4710" s="7" t="str">
        <f t="shared" si="611"/>
        <v/>
      </c>
      <c r="M4710" s="7" t="str">
        <f t="shared" si="612"/>
        <v/>
      </c>
      <c r="N4710" s="7" t="str">
        <f t="shared" si="608"/>
        <v/>
      </c>
      <c r="O4710" s="144"/>
      <c r="P4710" s="355">
        <v>0</v>
      </c>
      <c r="Q4710" s="362">
        <f>SUM('NOVO HORIZONTE'!I4710)</f>
        <v>0</v>
      </c>
      <c r="R4710" s="363">
        <f t="shared" si="613"/>
        <v>0</v>
      </c>
      <c r="S4710" s="153">
        <f t="shared" si="615"/>
        <v>0</v>
      </c>
      <c r="T4710" s="364"/>
    </row>
    <row r="4711" ht="33.75" hidden="1" spans="1:20">
      <c r="A4711" s="158">
        <v>94695</v>
      </c>
      <c r="B4711" s="100" t="s">
        <v>252</v>
      </c>
      <c r="C4711" s="104" t="s">
        <v>4959</v>
      </c>
      <c r="D4711" s="94" t="s">
        <v>279</v>
      </c>
      <c r="E4711" s="95">
        <v>39.13</v>
      </c>
      <c r="F4711" s="96">
        <f t="shared" si="609"/>
        <v>48.03</v>
      </c>
      <c r="G4711" s="107">
        <f>ROUND(SUM('NOVO HORIZONTE'!G4711),2)</f>
        <v>0</v>
      </c>
      <c r="H4711" s="107">
        <f t="shared" si="614"/>
        <v>0</v>
      </c>
      <c r="I4711" s="143">
        <f t="shared" si="610"/>
        <v>0</v>
      </c>
      <c r="J4711" s="142"/>
      <c r="K4711" s="145"/>
      <c r="L4711" s="7" t="str">
        <f t="shared" si="611"/>
        <v/>
      </c>
      <c r="M4711" s="7" t="str">
        <f t="shared" si="612"/>
        <v/>
      </c>
      <c r="N4711" s="7" t="str">
        <f t="shared" si="608"/>
        <v/>
      </c>
      <c r="O4711" s="144"/>
      <c r="P4711" s="355">
        <v>0</v>
      </c>
      <c r="Q4711" s="362">
        <f>SUM('NOVO HORIZONTE'!I4711)</f>
        <v>0</v>
      </c>
      <c r="R4711" s="363">
        <f t="shared" si="613"/>
        <v>0</v>
      </c>
      <c r="S4711" s="153">
        <f t="shared" si="615"/>
        <v>0</v>
      </c>
      <c r="T4711" s="364"/>
    </row>
    <row r="4712" ht="22.5" hidden="1" spans="1:20">
      <c r="A4712" s="158">
        <v>94696</v>
      </c>
      <c r="B4712" s="100" t="s">
        <v>252</v>
      </c>
      <c r="C4712" s="104" t="s">
        <v>4960</v>
      </c>
      <c r="D4712" s="94" t="s">
        <v>279</v>
      </c>
      <c r="E4712" s="95">
        <v>68.31</v>
      </c>
      <c r="F4712" s="96">
        <f t="shared" si="609"/>
        <v>83.84</v>
      </c>
      <c r="G4712" s="107">
        <f>ROUND(SUM('NOVO HORIZONTE'!G4712),2)</f>
        <v>0</v>
      </c>
      <c r="H4712" s="107">
        <f t="shared" si="614"/>
        <v>0</v>
      </c>
      <c r="I4712" s="143">
        <f t="shared" si="610"/>
        <v>0</v>
      </c>
      <c r="J4712" s="142"/>
      <c r="K4712" s="145"/>
      <c r="L4712" s="7" t="str">
        <f t="shared" si="611"/>
        <v/>
      </c>
      <c r="M4712" s="7" t="str">
        <f t="shared" si="612"/>
        <v/>
      </c>
      <c r="N4712" s="7" t="str">
        <f t="shared" si="608"/>
        <v/>
      </c>
      <c r="O4712" s="144"/>
      <c r="P4712" s="355">
        <v>0</v>
      </c>
      <c r="Q4712" s="362">
        <f>SUM('NOVO HORIZONTE'!I4712)</f>
        <v>0</v>
      </c>
      <c r="R4712" s="363">
        <f t="shared" si="613"/>
        <v>0</v>
      </c>
      <c r="S4712" s="153">
        <f t="shared" si="615"/>
        <v>0</v>
      </c>
      <c r="T4712" s="364"/>
    </row>
    <row r="4713" ht="22.5" hidden="1" spans="1:20">
      <c r="A4713" s="158">
        <v>94697</v>
      </c>
      <c r="B4713" s="100" t="s">
        <v>252</v>
      </c>
      <c r="C4713" s="104" t="s">
        <v>4961</v>
      </c>
      <c r="D4713" s="94" t="s">
        <v>279</v>
      </c>
      <c r="E4713" s="95">
        <v>99.1</v>
      </c>
      <c r="F4713" s="96">
        <f t="shared" si="609"/>
        <v>121.64</v>
      </c>
      <c r="G4713" s="107">
        <f>ROUND(SUM('NOVO HORIZONTE'!G4713),2)</f>
        <v>0</v>
      </c>
      <c r="H4713" s="107">
        <f t="shared" si="614"/>
        <v>0</v>
      </c>
      <c r="I4713" s="143">
        <f t="shared" si="610"/>
        <v>0</v>
      </c>
      <c r="J4713" s="142"/>
      <c r="K4713" s="145"/>
      <c r="L4713" s="7" t="str">
        <f t="shared" si="611"/>
        <v/>
      </c>
      <c r="M4713" s="7" t="str">
        <f t="shared" si="612"/>
        <v/>
      </c>
      <c r="N4713" s="7" t="str">
        <f t="shared" si="608"/>
        <v/>
      </c>
      <c r="O4713" s="144"/>
      <c r="P4713" s="355">
        <v>0</v>
      </c>
      <c r="Q4713" s="362">
        <f>SUM('NOVO HORIZONTE'!I4713)</f>
        <v>0</v>
      </c>
      <c r="R4713" s="363">
        <f t="shared" si="613"/>
        <v>0</v>
      </c>
      <c r="S4713" s="153">
        <f t="shared" si="615"/>
        <v>0</v>
      </c>
      <c r="T4713" s="364"/>
    </row>
    <row r="4714" ht="33.75" hidden="1" spans="1:20">
      <c r="A4714" s="158">
        <v>94698</v>
      </c>
      <c r="B4714" s="100" t="s">
        <v>252</v>
      </c>
      <c r="C4714" s="104" t="s">
        <v>4962</v>
      </c>
      <c r="D4714" s="94" t="s">
        <v>279</v>
      </c>
      <c r="E4714" s="95">
        <v>81.84</v>
      </c>
      <c r="F4714" s="96">
        <f t="shared" si="609"/>
        <v>100.45</v>
      </c>
      <c r="G4714" s="107">
        <f>ROUND(SUM('NOVO HORIZONTE'!G4714),2)</f>
        <v>0</v>
      </c>
      <c r="H4714" s="107">
        <f t="shared" si="614"/>
        <v>0</v>
      </c>
      <c r="I4714" s="143">
        <f t="shared" si="610"/>
        <v>0</v>
      </c>
      <c r="J4714" s="142"/>
      <c r="K4714" s="145"/>
      <c r="L4714" s="7" t="str">
        <f t="shared" si="611"/>
        <v/>
      </c>
      <c r="M4714" s="7" t="str">
        <f t="shared" si="612"/>
        <v/>
      </c>
      <c r="N4714" s="7" t="str">
        <f t="shared" si="608"/>
        <v/>
      </c>
      <c r="O4714" s="144"/>
      <c r="P4714" s="355">
        <v>0</v>
      </c>
      <c r="Q4714" s="362">
        <f>SUM('NOVO HORIZONTE'!I4714)</f>
        <v>0</v>
      </c>
      <c r="R4714" s="363">
        <f t="shared" si="613"/>
        <v>0</v>
      </c>
      <c r="S4714" s="153">
        <f t="shared" si="615"/>
        <v>0</v>
      </c>
      <c r="T4714" s="364"/>
    </row>
    <row r="4715" ht="22.5" hidden="1" spans="1:20">
      <c r="A4715" s="158">
        <v>94699</v>
      </c>
      <c r="B4715" s="100" t="s">
        <v>252</v>
      </c>
      <c r="C4715" s="104" t="s">
        <v>4963</v>
      </c>
      <c r="D4715" s="94" t="s">
        <v>279</v>
      </c>
      <c r="E4715" s="95">
        <v>148.68</v>
      </c>
      <c r="F4715" s="96">
        <f t="shared" si="609"/>
        <v>182.49</v>
      </c>
      <c r="G4715" s="107">
        <f>ROUND(SUM('NOVO HORIZONTE'!G4715),2)</f>
        <v>0</v>
      </c>
      <c r="H4715" s="107">
        <f t="shared" si="614"/>
        <v>0</v>
      </c>
      <c r="I4715" s="143">
        <f t="shared" si="610"/>
        <v>0</v>
      </c>
      <c r="J4715" s="142"/>
      <c r="K4715" s="145"/>
      <c r="L4715" s="7" t="str">
        <f t="shared" si="611"/>
        <v/>
      </c>
      <c r="M4715" s="7" t="str">
        <f t="shared" si="612"/>
        <v/>
      </c>
      <c r="N4715" s="7" t="str">
        <f t="shared" ref="N4715:N4778" si="616">M4715</f>
        <v/>
      </c>
      <c r="O4715" s="144"/>
      <c r="P4715" s="355">
        <v>0</v>
      </c>
      <c r="Q4715" s="362">
        <f>SUM('NOVO HORIZONTE'!I4715)</f>
        <v>0</v>
      </c>
      <c r="R4715" s="363">
        <f t="shared" si="613"/>
        <v>0</v>
      </c>
      <c r="S4715" s="153">
        <f t="shared" si="615"/>
        <v>0</v>
      </c>
      <c r="T4715" s="364"/>
    </row>
    <row r="4716" ht="33.75" hidden="1" spans="1:20">
      <c r="A4716" s="158">
        <v>94700</v>
      </c>
      <c r="B4716" s="100" t="s">
        <v>252</v>
      </c>
      <c r="C4716" s="104" t="s">
        <v>4964</v>
      </c>
      <c r="D4716" s="94" t="s">
        <v>279</v>
      </c>
      <c r="E4716" s="95">
        <v>172.32</v>
      </c>
      <c r="F4716" s="96">
        <f t="shared" si="609"/>
        <v>211.51</v>
      </c>
      <c r="G4716" s="107">
        <f>ROUND(SUM('NOVO HORIZONTE'!G4716),2)</f>
        <v>0</v>
      </c>
      <c r="H4716" s="107">
        <f t="shared" si="614"/>
        <v>0</v>
      </c>
      <c r="I4716" s="143">
        <f t="shared" si="610"/>
        <v>0</v>
      </c>
      <c r="J4716" s="142"/>
      <c r="K4716" s="145"/>
      <c r="L4716" s="7" t="str">
        <f t="shared" si="611"/>
        <v/>
      </c>
      <c r="M4716" s="7" t="str">
        <f t="shared" si="612"/>
        <v/>
      </c>
      <c r="N4716" s="7" t="str">
        <f t="shared" si="616"/>
        <v/>
      </c>
      <c r="O4716" s="144"/>
      <c r="P4716" s="355">
        <v>0</v>
      </c>
      <c r="Q4716" s="362">
        <f>SUM('NOVO HORIZONTE'!I4716)</f>
        <v>0</v>
      </c>
      <c r="R4716" s="363">
        <f t="shared" si="613"/>
        <v>0</v>
      </c>
      <c r="S4716" s="153">
        <f t="shared" si="615"/>
        <v>0</v>
      </c>
      <c r="T4716" s="364"/>
    </row>
    <row r="4717" ht="22.5" hidden="1" spans="1:20">
      <c r="A4717" s="158">
        <v>94701</v>
      </c>
      <c r="B4717" s="100" t="s">
        <v>252</v>
      </c>
      <c r="C4717" s="104" t="s">
        <v>4965</v>
      </c>
      <c r="D4717" s="94" t="s">
        <v>279</v>
      </c>
      <c r="E4717" s="95">
        <v>252.86</v>
      </c>
      <c r="F4717" s="96">
        <f t="shared" si="609"/>
        <v>310.36</v>
      </c>
      <c r="G4717" s="107">
        <f>ROUND(SUM('NOVO HORIZONTE'!G4717),2)</f>
        <v>0</v>
      </c>
      <c r="H4717" s="107">
        <f t="shared" si="614"/>
        <v>0</v>
      </c>
      <c r="I4717" s="143">
        <f t="shared" si="610"/>
        <v>0</v>
      </c>
      <c r="J4717" s="142"/>
      <c r="K4717" s="145"/>
      <c r="L4717" s="7" t="str">
        <f t="shared" si="611"/>
        <v/>
      </c>
      <c r="M4717" s="7" t="str">
        <f t="shared" si="612"/>
        <v/>
      </c>
      <c r="N4717" s="7" t="str">
        <f t="shared" si="616"/>
        <v/>
      </c>
      <c r="O4717" s="144"/>
      <c r="P4717" s="355">
        <v>0</v>
      </c>
      <c r="Q4717" s="362">
        <f>SUM('NOVO HORIZONTE'!I4717)</f>
        <v>0</v>
      </c>
      <c r="R4717" s="363">
        <f t="shared" si="613"/>
        <v>0</v>
      </c>
      <c r="S4717" s="153">
        <f t="shared" si="615"/>
        <v>0</v>
      </c>
      <c r="T4717" s="364"/>
    </row>
    <row r="4718" ht="33.75" hidden="1" spans="1:20">
      <c r="A4718" s="158">
        <v>94702</v>
      </c>
      <c r="B4718" s="100" t="s">
        <v>252</v>
      </c>
      <c r="C4718" s="104" t="s">
        <v>4966</v>
      </c>
      <c r="D4718" s="94" t="s">
        <v>279</v>
      </c>
      <c r="E4718" s="95">
        <v>223.46</v>
      </c>
      <c r="F4718" s="96">
        <f t="shared" ref="F4718:F4781" si="617">IF(E4718=0,0,IF(P4718=0,ROUND(E4718*(1+E$13),2),ROUND(E4718*(1+E$12),2)))</f>
        <v>274.27</v>
      </c>
      <c r="G4718" s="107">
        <f>ROUND(SUM('NOVO HORIZONTE'!G4718),2)</f>
        <v>0</v>
      </c>
      <c r="H4718" s="107">
        <f t="shared" si="614"/>
        <v>0</v>
      </c>
      <c r="I4718" s="143">
        <f t="shared" ref="I4718:I4781" si="618">IF(ISBLANK(G4718),0,ROUND(G4718*H4718,2))</f>
        <v>0</v>
      </c>
      <c r="J4718" s="142"/>
      <c r="K4718" s="145"/>
      <c r="L4718" s="7" t="str">
        <f t="shared" ref="L4718:L4781" si="619">IF(K4718="X","x",IF(K4718="xx","x",IF(I4718&gt;0,"x","")))</f>
        <v/>
      </c>
      <c r="M4718" s="7" t="str">
        <f t="shared" ref="M4718:M4781" si="620">IF(K4718="X","x",IF(K4718="xx","x",IF(I4718&gt;0,"x","")))</f>
        <v/>
      </c>
      <c r="N4718" s="7" t="str">
        <f t="shared" si="616"/>
        <v/>
      </c>
      <c r="O4718" s="144"/>
      <c r="P4718" s="355">
        <v>0</v>
      </c>
      <c r="Q4718" s="362">
        <f>SUM('NOVO HORIZONTE'!I4718)</f>
        <v>0</v>
      </c>
      <c r="R4718" s="363">
        <f t="shared" ref="R4718:R4781" si="621">I4718-Q4718</f>
        <v>0</v>
      </c>
      <c r="S4718" s="153">
        <f t="shared" si="615"/>
        <v>0</v>
      </c>
      <c r="T4718" s="364"/>
    </row>
    <row r="4719" ht="33.75" hidden="1" spans="1:20">
      <c r="A4719" s="158">
        <v>94703</v>
      </c>
      <c r="B4719" s="100" t="s">
        <v>252</v>
      </c>
      <c r="C4719" s="104" t="s">
        <v>4967</v>
      </c>
      <c r="D4719" s="94" t="s">
        <v>279</v>
      </c>
      <c r="E4719" s="95">
        <v>24.25</v>
      </c>
      <c r="F4719" s="96">
        <f t="shared" si="617"/>
        <v>29.76</v>
      </c>
      <c r="G4719" s="107">
        <f>ROUND(SUM('NOVO HORIZONTE'!G4719),2)</f>
        <v>0</v>
      </c>
      <c r="H4719" s="107">
        <f t="shared" ref="H4719:H4782" si="622">IF(G4719=0,0,F4719)</f>
        <v>0</v>
      </c>
      <c r="I4719" s="143">
        <f t="shared" si="618"/>
        <v>0</v>
      </c>
      <c r="J4719" s="142"/>
      <c r="K4719" s="145"/>
      <c r="L4719" s="7" t="str">
        <f t="shared" si="619"/>
        <v/>
      </c>
      <c r="M4719" s="7" t="str">
        <f t="shared" si="620"/>
        <v/>
      </c>
      <c r="N4719" s="7" t="str">
        <f t="shared" si="616"/>
        <v/>
      </c>
      <c r="O4719" s="144"/>
      <c r="P4719" s="355">
        <v>0</v>
      </c>
      <c r="Q4719" s="362">
        <f>SUM('NOVO HORIZONTE'!I4719)</f>
        <v>0</v>
      </c>
      <c r="R4719" s="363">
        <f t="shared" si="621"/>
        <v>0</v>
      </c>
      <c r="S4719" s="153">
        <f t="shared" si="615"/>
        <v>0</v>
      </c>
      <c r="T4719" s="364"/>
    </row>
    <row r="4720" ht="33.75" hidden="1" spans="1:20">
      <c r="A4720" s="158">
        <v>94704</v>
      </c>
      <c r="B4720" s="100" t="s">
        <v>252</v>
      </c>
      <c r="C4720" s="104" t="s">
        <v>4968</v>
      </c>
      <c r="D4720" s="94" t="s">
        <v>279</v>
      </c>
      <c r="E4720" s="95">
        <v>31.48</v>
      </c>
      <c r="F4720" s="96">
        <f t="shared" si="617"/>
        <v>38.64</v>
      </c>
      <c r="G4720" s="107">
        <f>ROUND(SUM('NOVO HORIZONTE'!G4720),2)</f>
        <v>0</v>
      </c>
      <c r="H4720" s="107">
        <f t="shared" si="622"/>
        <v>0</v>
      </c>
      <c r="I4720" s="143">
        <f t="shared" si="618"/>
        <v>0</v>
      </c>
      <c r="J4720" s="142"/>
      <c r="K4720" s="145"/>
      <c r="L4720" s="7" t="str">
        <f t="shared" si="619"/>
        <v/>
      </c>
      <c r="M4720" s="7" t="str">
        <f t="shared" si="620"/>
        <v/>
      </c>
      <c r="N4720" s="7" t="str">
        <f t="shared" si="616"/>
        <v/>
      </c>
      <c r="O4720" s="144"/>
      <c r="P4720" s="355">
        <v>0</v>
      </c>
      <c r="Q4720" s="362">
        <f>SUM('NOVO HORIZONTE'!I4720)</f>
        <v>0</v>
      </c>
      <c r="R4720" s="363">
        <f t="shared" si="621"/>
        <v>0</v>
      </c>
      <c r="S4720" s="153">
        <f t="shared" si="615"/>
        <v>0</v>
      </c>
      <c r="T4720" s="364"/>
    </row>
    <row r="4721" ht="33.75" hidden="1" spans="1:20">
      <c r="A4721" s="158">
        <v>94705</v>
      </c>
      <c r="B4721" s="100" t="s">
        <v>252</v>
      </c>
      <c r="C4721" s="104" t="s">
        <v>4969</v>
      </c>
      <c r="D4721" s="94" t="s">
        <v>279</v>
      </c>
      <c r="E4721" s="95">
        <v>42.19</v>
      </c>
      <c r="F4721" s="96">
        <f t="shared" si="617"/>
        <v>51.78</v>
      </c>
      <c r="G4721" s="107">
        <f>ROUND(SUM('NOVO HORIZONTE'!G4721),2)</f>
        <v>0</v>
      </c>
      <c r="H4721" s="107">
        <f t="shared" si="622"/>
        <v>0</v>
      </c>
      <c r="I4721" s="143">
        <f t="shared" si="618"/>
        <v>0</v>
      </c>
      <c r="J4721" s="142"/>
      <c r="K4721" s="145"/>
      <c r="L4721" s="7" t="str">
        <f t="shared" si="619"/>
        <v/>
      </c>
      <c r="M4721" s="7" t="str">
        <f t="shared" si="620"/>
        <v/>
      </c>
      <c r="N4721" s="7" t="str">
        <f t="shared" si="616"/>
        <v/>
      </c>
      <c r="O4721" s="144"/>
      <c r="P4721" s="355">
        <v>0</v>
      </c>
      <c r="Q4721" s="362">
        <f>SUM('NOVO HORIZONTE'!I4721)</f>
        <v>0</v>
      </c>
      <c r="R4721" s="363">
        <f t="shared" si="621"/>
        <v>0</v>
      </c>
      <c r="S4721" s="153">
        <f t="shared" si="615"/>
        <v>0</v>
      </c>
      <c r="T4721" s="364"/>
    </row>
    <row r="4722" ht="33.75" hidden="1" spans="1:20">
      <c r="A4722" s="158">
        <v>94706</v>
      </c>
      <c r="B4722" s="100" t="s">
        <v>252</v>
      </c>
      <c r="C4722" s="104" t="s">
        <v>4970</v>
      </c>
      <c r="D4722" s="94" t="s">
        <v>279</v>
      </c>
      <c r="E4722" s="95">
        <v>50.17</v>
      </c>
      <c r="F4722" s="96">
        <f t="shared" si="617"/>
        <v>61.58</v>
      </c>
      <c r="G4722" s="107">
        <f>ROUND(SUM('NOVO HORIZONTE'!G4722),2)</f>
        <v>0</v>
      </c>
      <c r="H4722" s="107">
        <f t="shared" si="622"/>
        <v>0</v>
      </c>
      <c r="I4722" s="143">
        <f t="shared" si="618"/>
        <v>0</v>
      </c>
      <c r="J4722" s="142"/>
      <c r="K4722" s="145"/>
      <c r="L4722" s="7" t="str">
        <f t="shared" si="619"/>
        <v/>
      </c>
      <c r="M4722" s="7" t="str">
        <f t="shared" si="620"/>
        <v/>
      </c>
      <c r="N4722" s="7" t="str">
        <f t="shared" si="616"/>
        <v/>
      </c>
      <c r="O4722" s="144"/>
      <c r="P4722" s="355">
        <v>0</v>
      </c>
      <c r="Q4722" s="362">
        <f>SUM('NOVO HORIZONTE'!I4722)</f>
        <v>0</v>
      </c>
      <c r="R4722" s="363">
        <f t="shared" si="621"/>
        <v>0</v>
      </c>
      <c r="S4722" s="153">
        <f t="shared" si="615"/>
        <v>0</v>
      </c>
      <c r="T4722" s="364"/>
    </row>
    <row r="4723" ht="33.75" hidden="1" spans="1:20">
      <c r="A4723" s="158">
        <v>94707</v>
      </c>
      <c r="B4723" s="100" t="s">
        <v>252</v>
      </c>
      <c r="C4723" s="104" t="s">
        <v>4971</v>
      </c>
      <c r="D4723" s="94" t="s">
        <v>279</v>
      </c>
      <c r="E4723" s="95">
        <v>72.96</v>
      </c>
      <c r="F4723" s="96">
        <f t="shared" si="617"/>
        <v>89.55</v>
      </c>
      <c r="G4723" s="107">
        <f>ROUND(SUM('NOVO HORIZONTE'!G4723),2)</f>
        <v>0</v>
      </c>
      <c r="H4723" s="107">
        <f t="shared" si="622"/>
        <v>0</v>
      </c>
      <c r="I4723" s="143">
        <f t="shared" si="618"/>
        <v>0</v>
      </c>
      <c r="J4723" s="142"/>
      <c r="K4723" s="145"/>
      <c r="L4723" s="7" t="str">
        <f t="shared" si="619"/>
        <v/>
      </c>
      <c r="M4723" s="7" t="str">
        <f t="shared" si="620"/>
        <v/>
      </c>
      <c r="N4723" s="7" t="str">
        <f t="shared" si="616"/>
        <v/>
      </c>
      <c r="O4723" s="144"/>
      <c r="P4723" s="355">
        <v>0</v>
      </c>
      <c r="Q4723" s="362">
        <f>SUM('NOVO HORIZONTE'!I4723)</f>
        <v>0</v>
      </c>
      <c r="R4723" s="363">
        <f t="shared" si="621"/>
        <v>0</v>
      </c>
      <c r="S4723" s="153">
        <f t="shared" si="615"/>
        <v>0</v>
      </c>
      <c r="T4723" s="364"/>
    </row>
    <row r="4724" ht="33.75" hidden="1" spans="1:20">
      <c r="A4724" s="158">
        <v>94708</v>
      </c>
      <c r="B4724" s="100" t="s">
        <v>252</v>
      </c>
      <c r="C4724" s="104" t="s">
        <v>4972</v>
      </c>
      <c r="D4724" s="94" t="s">
        <v>279</v>
      </c>
      <c r="E4724" s="95">
        <v>30.87</v>
      </c>
      <c r="F4724" s="96">
        <f t="shared" si="617"/>
        <v>37.89</v>
      </c>
      <c r="G4724" s="107">
        <f>ROUND(SUM('NOVO HORIZONTE'!G4724),2)</f>
        <v>0</v>
      </c>
      <c r="H4724" s="107">
        <f t="shared" si="622"/>
        <v>0</v>
      </c>
      <c r="I4724" s="143">
        <f t="shared" si="618"/>
        <v>0</v>
      </c>
      <c r="J4724" s="142"/>
      <c r="K4724" s="145"/>
      <c r="L4724" s="7" t="str">
        <f t="shared" si="619"/>
        <v/>
      </c>
      <c r="M4724" s="7" t="str">
        <f t="shared" si="620"/>
        <v/>
      </c>
      <c r="N4724" s="7" t="str">
        <f t="shared" si="616"/>
        <v/>
      </c>
      <c r="O4724" s="144"/>
      <c r="P4724" s="355">
        <v>0</v>
      </c>
      <c r="Q4724" s="362">
        <f>SUM('NOVO HORIZONTE'!I4724)</f>
        <v>0</v>
      </c>
      <c r="R4724" s="363">
        <f t="shared" si="621"/>
        <v>0</v>
      </c>
      <c r="S4724" s="153">
        <f t="shared" si="615"/>
        <v>0</v>
      </c>
      <c r="T4724" s="364"/>
    </row>
    <row r="4725" ht="33.75" hidden="1" spans="1:20">
      <c r="A4725" s="158">
        <v>94709</v>
      </c>
      <c r="B4725" s="100" t="s">
        <v>252</v>
      </c>
      <c r="C4725" s="104" t="s">
        <v>4973</v>
      </c>
      <c r="D4725" s="94" t="s">
        <v>279</v>
      </c>
      <c r="E4725" s="95">
        <v>39.84</v>
      </c>
      <c r="F4725" s="96">
        <f t="shared" si="617"/>
        <v>48.9</v>
      </c>
      <c r="G4725" s="107">
        <f>ROUND(SUM('NOVO HORIZONTE'!G4725),2)</f>
        <v>0</v>
      </c>
      <c r="H4725" s="107">
        <f t="shared" si="622"/>
        <v>0</v>
      </c>
      <c r="I4725" s="143">
        <f t="shared" si="618"/>
        <v>0</v>
      </c>
      <c r="J4725" s="142"/>
      <c r="K4725" s="145"/>
      <c r="L4725" s="7" t="str">
        <f t="shared" si="619"/>
        <v/>
      </c>
      <c r="M4725" s="7" t="str">
        <f t="shared" si="620"/>
        <v/>
      </c>
      <c r="N4725" s="7" t="str">
        <f t="shared" si="616"/>
        <v/>
      </c>
      <c r="O4725" s="144"/>
      <c r="P4725" s="355">
        <v>0</v>
      </c>
      <c r="Q4725" s="362">
        <f>SUM('NOVO HORIZONTE'!I4725)</f>
        <v>0</v>
      </c>
      <c r="R4725" s="363">
        <f t="shared" si="621"/>
        <v>0</v>
      </c>
      <c r="S4725" s="153">
        <f t="shared" si="615"/>
        <v>0</v>
      </c>
      <c r="T4725" s="364"/>
    </row>
    <row r="4726" ht="33.75" hidden="1" spans="1:20">
      <c r="A4726" s="158">
        <v>94710</v>
      </c>
      <c r="B4726" s="100" t="s">
        <v>252</v>
      </c>
      <c r="C4726" s="104" t="s">
        <v>4974</v>
      </c>
      <c r="D4726" s="94" t="s">
        <v>279</v>
      </c>
      <c r="E4726" s="95">
        <v>62.1</v>
      </c>
      <c r="F4726" s="96">
        <f t="shared" si="617"/>
        <v>76.22</v>
      </c>
      <c r="G4726" s="107">
        <f>ROUND(SUM('NOVO HORIZONTE'!G4726),2)</f>
        <v>0</v>
      </c>
      <c r="H4726" s="107">
        <f t="shared" si="622"/>
        <v>0</v>
      </c>
      <c r="I4726" s="143">
        <f t="shared" si="618"/>
        <v>0</v>
      </c>
      <c r="J4726" s="142"/>
      <c r="K4726" s="145"/>
      <c r="L4726" s="7" t="str">
        <f t="shared" si="619"/>
        <v/>
      </c>
      <c r="M4726" s="7" t="str">
        <f t="shared" si="620"/>
        <v/>
      </c>
      <c r="N4726" s="7" t="str">
        <f t="shared" si="616"/>
        <v/>
      </c>
      <c r="O4726" s="144"/>
      <c r="P4726" s="355">
        <v>0</v>
      </c>
      <c r="Q4726" s="362">
        <f>SUM('NOVO HORIZONTE'!I4726)</f>
        <v>0</v>
      </c>
      <c r="R4726" s="363">
        <f t="shared" si="621"/>
        <v>0</v>
      </c>
      <c r="S4726" s="153">
        <f t="shared" si="615"/>
        <v>0</v>
      </c>
      <c r="T4726" s="364"/>
    </row>
    <row r="4727" ht="33.75" hidden="1" spans="1:20">
      <c r="A4727" s="158">
        <v>94711</v>
      </c>
      <c r="B4727" s="100" t="s">
        <v>252</v>
      </c>
      <c r="C4727" s="104" t="s">
        <v>4975</v>
      </c>
      <c r="D4727" s="94" t="s">
        <v>279</v>
      </c>
      <c r="E4727" s="95">
        <v>73.51</v>
      </c>
      <c r="F4727" s="96">
        <f t="shared" si="617"/>
        <v>90.23</v>
      </c>
      <c r="G4727" s="107">
        <f>ROUND(SUM('NOVO HORIZONTE'!G4727),2)</f>
        <v>0</v>
      </c>
      <c r="H4727" s="107">
        <f t="shared" si="622"/>
        <v>0</v>
      </c>
      <c r="I4727" s="143">
        <f t="shared" si="618"/>
        <v>0</v>
      </c>
      <c r="J4727" s="142"/>
      <c r="K4727" s="228"/>
      <c r="L4727" s="7" t="str">
        <f t="shared" si="619"/>
        <v/>
      </c>
      <c r="M4727" s="7" t="str">
        <f t="shared" si="620"/>
        <v/>
      </c>
      <c r="N4727" s="7" t="str">
        <f t="shared" si="616"/>
        <v/>
      </c>
      <c r="O4727" s="144"/>
      <c r="P4727" s="355">
        <v>0</v>
      </c>
      <c r="Q4727" s="362">
        <f>SUM('NOVO HORIZONTE'!I4727)</f>
        <v>0</v>
      </c>
      <c r="R4727" s="363">
        <f t="shared" si="621"/>
        <v>0</v>
      </c>
      <c r="S4727" s="153">
        <f t="shared" si="615"/>
        <v>0</v>
      </c>
      <c r="T4727" s="364"/>
    </row>
    <row r="4728" ht="33.75" hidden="1" spans="1:20">
      <c r="A4728" s="158">
        <v>94712</v>
      </c>
      <c r="B4728" s="100" t="s">
        <v>252</v>
      </c>
      <c r="C4728" s="104" t="s">
        <v>4976</v>
      </c>
      <c r="D4728" s="94" t="s">
        <v>279</v>
      </c>
      <c r="E4728" s="95">
        <v>99.05</v>
      </c>
      <c r="F4728" s="96">
        <f t="shared" si="617"/>
        <v>121.57</v>
      </c>
      <c r="G4728" s="107">
        <f>ROUND(SUM('NOVO HORIZONTE'!G4728),2)</f>
        <v>0</v>
      </c>
      <c r="H4728" s="107">
        <f t="shared" si="622"/>
        <v>0</v>
      </c>
      <c r="I4728" s="143">
        <f t="shared" si="618"/>
        <v>0</v>
      </c>
      <c r="J4728" s="142"/>
      <c r="K4728" s="145"/>
      <c r="L4728" s="7" t="str">
        <f t="shared" si="619"/>
        <v/>
      </c>
      <c r="M4728" s="7" t="str">
        <f t="shared" si="620"/>
        <v/>
      </c>
      <c r="N4728" s="7" t="str">
        <f t="shared" si="616"/>
        <v/>
      </c>
      <c r="O4728" s="144"/>
      <c r="P4728" s="355">
        <v>0</v>
      </c>
      <c r="Q4728" s="362">
        <f>SUM('NOVO HORIZONTE'!I4728)</f>
        <v>0</v>
      </c>
      <c r="R4728" s="363">
        <f t="shared" si="621"/>
        <v>0</v>
      </c>
      <c r="S4728" s="153">
        <f t="shared" si="615"/>
        <v>0</v>
      </c>
      <c r="T4728" s="364"/>
    </row>
    <row r="4729" ht="33.75" hidden="1" spans="1:20">
      <c r="A4729" s="158">
        <v>94713</v>
      </c>
      <c r="B4729" s="100" t="s">
        <v>252</v>
      </c>
      <c r="C4729" s="104" t="s">
        <v>4977</v>
      </c>
      <c r="D4729" s="94" t="s">
        <v>279</v>
      </c>
      <c r="E4729" s="95">
        <v>275.42</v>
      </c>
      <c r="F4729" s="96">
        <f t="shared" si="617"/>
        <v>338.05</v>
      </c>
      <c r="G4729" s="107">
        <f>ROUND(SUM('NOVO HORIZONTE'!G4729),2)</f>
        <v>0</v>
      </c>
      <c r="H4729" s="107">
        <f t="shared" si="622"/>
        <v>0</v>
      </c>
      <c r="I4729" s="143">
        <f t="shared" si="618"/>
        <v>0</v>
      </c>
      <c r="J4729" s="142"/>
      <c r="K4729" s="228"/>
      <c r="L4729" s="7" t="str">
        <f t="shared" si="619"/>
        <v/>
      </c>
      <c r="M4729" s="7" t="str">
        <f t="shared" si="620"/>
        <v/>
      </c>
      <c r="N4729" s="7" t="str">
        <f t="shared" si="616"/>
        <v/>
      </c>
      <c r="O4729" s="144"/>
      <c r="P4729" s="355">
        <v>0</v>
      </c>
      <c r="Q4729" s="362">
        <f>SUM('NOVO HORIZONTE'!I4729)</f>
        <v>0</v>
      </c>
      <c r="R4729" s="363">
        <f t="shared" si="621"/>
        <v>0</v>
      </c>
      <c r="S4729" s="153">
        <f t="shared" si="615"/>
        <v>0</v>
      </c>
      <c r="T4729" s="364"/>
    </row>
    <row r="4730" ht="33.75" hidden="1" spans="1:20">
      <c r="A4730" s="158">
        <v>94714</v>
      </c>
      <c r="B4730" s="100" t="s">
        <v>252</v>
      </c>
      <c r="C4730" s="104" t="s">
        <v>4978</v>
      </c>
      <c r="D4730" s="94" t="s">
        <v>279</v>
      </c>
      <c r="E4730" s="95">
        <v>382.15</v>
      </c>
      <c r="F4730" s="96">
        <f t="shared" si="617"/>
        <v>469.05</v>
      </c>
      <c r="G4730" s="107">
        <f>ROUND(SUM('NOVO HORIZONTE'!G4730),2)</f>
        <v>0</v>
      </c>
      <c r="H4730" s="107">
        <f t="shared" si="622"/>
        <v>0</v>
      </c>
      <c r="I4730" s="143">
        <f t="shared" si="618"/>
        <v>0</v>
      </c>
      <c r="J4730" s="142"/>
      <c r="K4730" s="145"/>
      <c r="L4730" s="7" t="str">
        <f t="shared" si="619"/>
        <v/>
      </c>
      <c r="M4730" s="7" t="str">
        <f t="shared" si="620"/>
        <v/>
      </c>
      <c r="N4730" s="7" t="str">
        <f t="shared" si="616"/>
        <v/>
      </c>
      <c r="O4730" s="144"/>
      <c r="P4730" s="355">
        <v>0</v>
      </c>
      <c r="Q4730" s="362">
        <f>SUM('NOVO HORIZONTE'!I4730)</f>
        <v>0</v>
      </c>
      <c r="R4730" s="363">
        <f t="shared" si="621"/>
        <v>0</v>
      </c>
      <c r="S4730" s="153">
        <f t="shared" si="615"/>
        <v>0</v>
      </c>
      <c r="T4730" s="364"/>
    </row>
    <row r="4731" ht="33.75" hidden="1" spans="1:20">
      <c r="A4731" s="158">
        <v>94715</v>
      </c>
      <c r="B4731" s="100" t="s">
        <v>252</v>
      </c>
      <c r="C4731" s="104" t="s">
        <v>4979</v>
      </c>
      <c r="D4731" s="94" t="s">
        <v>279</v>
      </c>
      <c r="E4731" s="95">
        <v>337.72</v>
      </c>
      <c r="F4731" s="96">
        <f t="shared" si="617"/>
        <v>414.52</v>
      </c>
      <c r="G4731" s="107">
        <f>ROUND(SUM('NOVO HORIZONTE'!G4731),2)</f>
        <v>0</v>
      </c>
      <c r="H4731" s="107">
        <f t="shared" si="622"/>
        <v>0</v>
      </c>
      <c r="I4731" s="143">
        <f t="shared" si="618"/>
        <v>0</v>
      </c>
      <c r="J4731" s="142"/>
      <c r="K4731" s="145"/>
      <c r="L4731" s="7" t="str">
        <f t="shared" si="619"/>
        <v/>
      </c>
      <c r="M4731" s="7" t="str">
        <f t="shared" si="620"/>
        <v/>
      </c>
      <c r="N4731" s="7" t="str">
        <f t="shared" si="616"/>
        <v/>
      </c>
      <c r="O4731" s="144"/>
      <c r="P4731" s="355">
        <v>0</v>
      </c>
      <c r="Q4731" s="362">
        <f>SUM('NOVO HORIZONTE'!I4731)</f>
        <v>0</v>
      </c>
      <c r="R4731" s="363">
        <f t="shared" si="621"/>
        <v>0</v>
      </c>
      <c r="S4731" s="153">
        <f t="shared" si="615"/>
        <v>0</v>
      </c>
      <c r="T4731" s="364"/>
    </row>
    <row r="4732" ht="33.75" hidden="1" spans="1:20">
      <c r="A4732" s="158">
        <v>94783</v>
      </c>
      <c r="B4732" s="100" t="s">
        <v>252</v>
      </c>
      <c r="C4732" s="104" t="s">
        <v>4980</v>
      </c>
      <c r="D4732" s="94" t="s">
        <v>279</v>
      </c>
      <c r="E4732" s="95">
        <v>23.09</v>
      </c>
      <c r="F4732" s="96">
        <f t="shared" si="617"/>
        <v>28.34</v>
      </c>
      <c r="G4732" s="107">
        <f>ROUND(SUM('NOVO HORIZONTE'!G4732),2)</f>
        <v>0</v>
      </c>
      <c r="H4732" s="107">
        <f t="shared" si="622"/>
        <v>0</v>
      </c>
      <c r="I4732" s="143">
        <f t="shared" si="618"/>
        <v>0</v>
      </c>
      <c r="J4732" s="142"/>
      <c r="K4732" s="145"/>
      <c r="L4732" s="7" t="str">
        <f t="shared" si="619"/>
        <v/>
      </c>
      <c r="M4732" s="7" t="str">
        <f t="shared" si="620"/>
        <v/>
      </c>
      <c r="N4732" s="7" t="str">
        <f t="shared" si="616"/>
        <v/>
      </c>
      <c r="O4732" s="144"/>
      <c r="P4732" s="355">
        <v>0</v>
      </c>
      <c r="Q4732" s="362">
        <f>SUM('NOVO HORIZONTE'!I4732)</f>
        <v>0</v>
      </c>
      <c r="R4732" s="363">
        <f t="shared" si="621"/>
        <v>0</v>
      </c>
      <c r="S4732" s="153">
        <f t="shared" si="615"/>
        <v>0</v>
      </c>
      <c r="T4732" s="364"/>
    </row>
    <row r="4733" ht="33.75" hidden="1" spans="1:20">
      <c r="A4733" s="158">
        <v>94785</v>
      </c>
      <c r="B4733" s="100" t="s">
        <v>252</v>
      </c>
      <c r="C4733" s="104" t="s">
        <v>4981</v>
      </c>
      <c r="D4733" s="94" t="s">
        <v>279</v>
      </c>
      <c r="E4733" s="95">
        <v>28.05</v>
      </c>
      <c r="F4733" s="96">
        <f t="shared" si="617"/>
        <v>34.43</v>
      </c>
      <c r="G4733" s="107">
        <f>ROUND(SUM('NOVO HORIZONTE'!G4733),2)</f>
        <v>0</v>
      </c>
      <c r="H4733" s="107">
        <f t="shared" si="622"/>
        <v>0</v>
      </c>
      <c r="I4733" s="143">
        <f t="shared" si="618"/>
        <v>0</v>
      </c>
      <c r="J4733" s="142"/>
      <c r="K4733" s="145"/>
      <c r="L4733" s="7" t="str">
        <f t="shared" si="619"/>
        <v/>
      </c>
      <c r="M4733" s="7" t="str">
        <f t="shared" si="620"/>
        <v/>
      </c>
      <c r="N4733" s="7" t="str">
        <f t="shared" si="616"/>
        <v/>
      </c>
      <c r="O4733" s="144"/>
      <c r="P4733" s="355">
        <v>0</v>
      </c>
      <c r="Q4733" s="362">
        <f>SUM('NOVO HORIZONTE'!I4733)</f>
        <v>0</v>
      </c>
      <c r="R4733" s="363">
        <f t="shared" si="621"/>
        <v>0</v>
      </c>
      <c r="S4733" s="153">
        <f t="shared" si="615"/>
        <v>0</v>
      </c>
      <c r="T4733" s="364"/>
    </row>
    <row r="4734" ht="33.75" hidden="1" spans="1:20">
      <c r="A4734" s="158">
        <v>94786</v>
      </c>
      <c r="B4734" s="100" t="s">
        <v>252</v>
      </c>
      <c r="C4734" s="104" t="s">
        <v>4982</v>
      </c>
      <c r="D4734" s="94" t="s">
        <v>279</v>
      </c>
      <c r="E4734" s="95">
        <v>53.19</v>
      </c>
      <c r="F4734" s="96">
        <f t="shared" si="617"/>
        <v>65.29</v>
      </c>
      <c r="G4734" s="107">
        <f>ROUND(SUM('NOVO HORIZONTE'!G4734),2)</f>
        <v>0</v>
      </c>
      <c r="H4734" s="107">
        <f t="shared" si="622"/>
        <v>0</v>
      </c>
      <c r="I4734" s="143">
        <f t="shared" si="618"/>
        <v>0</v>
      </c>
      <c r="J4734" s="142"/>
      <c r="K4734" s="145"/>
      <c r="L4734" s="7" t="str">
        <f t="shared" si="619"/>
        <v/>
      </c>
      <c r="M4734" s="7" t="str">
        <f t="shared" si="620"/>
        <v/>
      </c>
      <c r="N4734" s="7" t="str">
        <f t="shared" si="616"/>
        <v/>
      </c>
      <c r="O4734" s="144"/>
      <c r="P4734" s="355">
        <v>0</v>
      </c>
      <c r="Q4734" s="362">
        <f>SUM('NOVO HORIZONTE'!I4734)</f>
        <v>0</v>
      </c>
      <c r="R4734" s="363">
        <f t="shared" si="621"/>
        <v>0</v>
      </c>
      <c r="S4734" s="153">
        <f t="shared" si="615"/>
        <v>0</v>
      </c>
      <c r="T4734" s="364"/>
    </row>
    <row r="4735" ht="33.75" hidden="1" spans="1:20">
      <c r="A4735" s="158">
        <v>94787</v>
      </c>
      <c r="B4735" s="100" t="s">
        <v>252</v>
      </c>
      <c r="C4735" s="104" t="s">
        <v>4983</v>
      </c>
      <c r="D4735" s="94" t="s">
        <v>279</v>
      </c>
      <c r="E4735" s="95">
        <v>70.14</v>
      </c>
      <c r="F4735" s="96">
        <f t="shared" si="617"/>
        <v>86.09</v>
      </c>
      <c r="G4735" s="107">
        <f>ROUND(SUM('NOVO HORIZONTE'!G4735),2)</f>
        <v>0</v>
      </c>
      <c r="H4735" s="107">
        <f t="shared" si="622"/>
        <v>0</v>
      </c>
      <c r="I4735" s="143">
        <f t="shared" si="618"/>
        <v>0</v>
      </c>
      <c r="J4735" s="142"/>
      <c r="K4735" s="145"/>
      <c r="L4735" s="7" t="str">
        <f t="shared" si="619"/>
        <v/>
      </c>
      <c r="M4735" s="7" t="str">
        <f t="shared" si="620"/>
        <v/>
      </c>
      <c r="N4735" s="7" t="str">
        <f t="shared" si="616"/>
        <v/>
      </c>
      <c r="O4735" s="144"/>
      <c r="P4735" s="355">
        <v>0</v>
      </c>
      <c r="Q4735" s="362">
        <f>SUM('NOVO HORIZONTE'!I4735)</f>
        <v>0</v>
      </c>
      <c r="R4735" s="363">
        <f t="shared" si="621"/>
        <v>0</v>
      </c>
      <c r="S4735" s="153">
        <f t="shared" si="615"/>
        <v>0</v>
      </c>
      <c r="T4735" s="364"/>
    </row>
    <row r="4736" ht="33.75" hidden="1" spans="1:20">
      <c r="A4736" s="158">
        <v>94788</v>
      </c>
      <c r="B4736" s="100" t="s">
        <v>252</v>
      </c>
      <c r="C4736" s="104" t="s">
        <v>4984</v>
      </c>
      <c r="D4736" s="94" t="s">
        <v>279</v>
      </c>
      <c r="E4736" s="95">
        <v>102.09</v>
      </c>
      <c r="F4736" s="96">
        <f t="shared" si="617"/>
        <v>125.31</v>
      </c>
      <c r="G4736" s="107">
        <f>ROUND(SUM('NOVO HORIZONTE'!G4736),2)</f>
        <v>0</v>
      </c>
      <c r="H4736" s="107">
        <f t="shared" si="622"/>
        <v>0</v>
      </c>
      <c r="I4736" s="143">
        <f t="shared" si="618"/>
        <v>0</v>
      </c>
      <c r="J4736" s="142"/>
      <c r="K4736" s="145"/>
      <c r="L4736" s="7" t="str">
        <f t="shared" si="619"/>
        <v/>
      </c>
      <c r="M4736" s="7" t="str">
        <f t="shared" si="620"/>
        <v/>
      </c>
      <c r="N4736" s="7" t="str">
        <f t="shared" si="616"/>
        <v/>
      </c>
      <c r="O4736" s="144"/>
      <c r="P4736" s="355">
        <v>0</v>
      </c>
      <c r="Q4736" s="362">
        <f>SUM('NOVO HORIZONTE'!I4736)</f>
        <v>0</v>
      </c>
      <c r="R4736" s="363">
        <f t="shared" si="621"/>
        <v>0</v>
      </c>
      <c r="S4736" s="153">
        <f t="shared" si="615"/>
        <v>0</v>
      </c>
      <c r="T4736" s="364"/>
    </row>
    <row r="4737" ht="33.75" hidden="1" spans="1:20">
      <c r="A4737" s="158">
        <v>94789</v>
      </c>
      <c r="B4737" s="100" t="s">
        <v>252</v>
      </c>
      <c r="C4737" s="104" t="s">
        <v>4985</v>
      </c>
      <c r="D4737" s="94" t="s">
        <v>279</v>
      </c>
      <c r="E4737" s="95">
        <v>263.35</v>
      </c>
      <c r="F4737" s="96">
        <f t="shared" si="617"/>
        <v>323.24</v>
      </c>
      <c r="G4737" s="107">
        <f>ROUND(SUM('NOVO HORIZONTE'!G4737),2)</f>
        <v>0</v>
      </c>
      <c r="H4737" s="107">
        <f t="shared" si="622"/>
        <v>0</v>
      </c>
      <c r="I4737" s="143">
        <f t="shared" si="618"/>
        <v>0</v>
      </c>
      <c r="J4737" s="142"/>
      <c r="K4737" s="145"/>
      <c r="L4737" s="7" t="str">
        <f t="shared" si="619"/>
        <v/>
      </c>
      <c r="M4737" s="7" t="str">
        <f t="shared" si="620"/>
        <v/>
      </c>
      <c r="N4737" s="7" t="str">
        <f t="shared" si="616"/>
        <v/>
      </c>
      <c r="O4737" s="144"/>
      <c r="P4737" s="355">
        <v>0</v>
      </c>
      <c r="Q4737" s="362">
        <f>SUM('NOVO HORIZONTE'!I4737)</f>
        <v>0</v>
      </c>
      <c r="R4737" s="363">
        <f t="shared" si="621"/>
        <v>0</v>
      </c>
      <c r="S4737" s="153">
        <f t="shared" si="615"/>
        <v>0</v>
      </c>
      <c r="T4737" s="364"/>
    </row>
    <row r="4738" ht="33.75" hidden="1" spans="1:20">
      <c r="A4738" s="158">
        <v>94790</v>
      </c>
      <c r="B4738" s="100" t="s">
        <v>252</v>
      </c>
      <c r="C4738" s="104" t="s">
        <v>4986</v>
      </c>
      <c r="D4738" s="94" t="s">
        <v>279</v>
      </c>
      <c r="E4738" s="95">
        <v>361.89</v>
      </c>
      <c r="F4738" s="96">
        <f t="shared" si="617"/>
        <v>444.18</v>
      </c>
      <c r="G4738" s="107">
        <f>ROUND(SUM('NOVO HORIZONTE'!G4738),2)</f>
        <v>0</v>
      </c>
      <c r="H4738" s="107">
        <f t="shared" si="622"/>
        <v>0</v>
      </c>
      <c r="I4738" s="143">
        <f t="shared" si="618"/>
        <v>0</v>
      </c>
      <c r="J4738" s="142"/>
      <c r="K4738" s="145"/>
      <c r="L4738" s="7" t="str">
        <f t="shared" si="619"/>
        <v/>
      </c>
      <c r="M4738" s="7" t="str">
        <f t="shared" si="620"/>
        <v/>
      </c>
      <c r="N4738" s="7" t="str">
        <f t="shared" si="616"/>
        <v/>
      </c>
      <c r="O4738" s="144"/>
      <c r="P4738" s="355">
        <v>0</v>
      </c>
      <c r="Q4738" s="362">
        <f>SUM('NOVO HORIZONTE'!I4738)</f>
        <v>0</v>
      </c>
      <c r="R4738" s="363">
        <f t="shared" si="621"/>
        <v>0</v>
      </c>
      <c r="S4738" s="153">
        <f t="shared" si="615"/>
        <v>0</v>
      </c>
      <c r="T4738" s="364"/>
    </row>
    <row r="4739" ht="33.75" hidden="1" spans="1:20">
      <c r="A4739" s="158">
        <v>94791</v>
      </c>
      <c r="B4739" s="100" t="s">
        <v>252</v>
      </c>
      <c r="C4739" s="104" t="s">
        <v>4987</v>
      </c>
      <c r="D4739" s="94" t="s">
        <v>279</v>
      </c>
      <c r="E4739" s="95">
        <v>476.09</v>
      </c>
      <c r="F4739" s="96">
        <f t="shared" si="617"/>
        <v>584.35</v>
      </c>
      <c r="G4739" s="107">
        <f>ROUND(SUM('NOVO HORIZONTE'!G4739),2)</f>
        <v>0</v>
      </c>
      <c r="H4739" s="107">
        <f t="shared" si="622"/>
        <v>0</v>
      </c>
      <c r="I4739" s="143">
        <f t="shared" si="618"/>
        <v>0</v>
      </c>
      <c r="J4739" s="142"/>
      <c r="K4739" s="145"/>
      <c r="L4739" s="7" t="str">
        <f t="shared" si="619"/>
        <v/>
      </c>
      <c r="M4739" s="7" t="str">
        <f t="shared" si="620"/>
        <v/>
      </c>
      <c r="N4739" s="7" t="str">
        <f t="shared" si="616"/>
        <v/>
      </c>
      <c r="O4739" s="144"/>
      <c r="P4739" s="355">
        <v>0</v>
      </c>
      <c r="Q4739" s="362">
        <f>SUM('NOVO HORIZONTE'!I4739)</f>
        <v>0</v>
      </c>
      <c r="R4739" s="363">
        <f t="shared" si="621"/>
        <v>0</v>
      </c>
      <c r="S4739" s="153">
        <f t="shared" si="615"/>
        <v>0</v>
      </c>
      <c r="T4739" s="364"/>
    </row>
    <row r="4740" ht="33.75" hidden="1" spans="1:20">
      <c r="A4740" s="158">
        <v>95141</v>
      </c>
      <c r="B4740" s="100" t="s">
        <v>252</v>
      </c>
      <c r="C4740" s="104" t="s">
        <v>4988</v>
      </c>
      <c r="D4740" s="94" t="s">
        <v>279</v>
      </c>
      <c r="E4740" s="95">
        <v>37.72</v>
      </c>
      <c r="F4740" s="96">
        <f t="shared" si="617"/>
        <v>46.3</v>
      </c>
      <c r="G4740" s="107">
        <f>ROUND(SUM('NOVO HORIZONTE'!G4740),2)</f>
        <v>0</v>
      </c>
      <c r="H4740" s="107">
        <f t="shared" si="622"/>
        <v>0</v>
      </c>
      <c r="I4740" s="143">
        <f t="shared" si="618"/>
        <v>0</v>
      </c>
      <c r="J4740" s="142"/>
      <c r="K4740" s="145"/>
      <c r="L4740" s="7" t="str">
        <f t="shared" si="619"/>
        <v/>
      </c>
      <c r="M4740" s="7" t="str">
        <f t="shared" si="620"/>
        <v/>
      </c>
      <c r="N4740" s="7" t="str">
        <f t="shared" si="616"/>
        <v/>
      </c>
      <c r="O4740" s="144"/>
      <c r="P4740" s="355">
        <v>0</v>
      </c>
      <c r="Q4740" s="362">
        <f>SUM('NOVO HORIZONTE'!I4740)</f>
        <v>0</v>
      </c>
      <c r="R4740" s="363">
        <f t="shared" si="621"/>
        <v>0</v>
      </c>
      <c r="S4740" s="153">
        <f t="shared" si="615"/>
        <v>0</v>
      </c>
      <c r="T4740" s="364"/>
    </row>
    <row r="4741" ht="12.75" spans="1:20">
      <c r="A4741" s="154" t="s">
        <v>4989</v>
      </c>
      <c r="B4741" s="100"/>
      <c r="C4741" s="161" t="s">
        <v>4990</v>
      </c>
      <c r="D4741" s="94">
        <v>0</v>
      </c>
      <c r="E4741" s="95">
        <v>0</v>
      </c>
      <c r="F4741" s="96">
        <f t="shared" si="617"/>
        <v>0</v>
      </c>
      <c r="G4741" s="187">
        <f>ROUND(SUM('NOVO HORIZONTE'!G4741),2)</f>
        <v>0</v>
      </c>
      <c r="H4741" s="187">
        <f t="shared" si="622"/>
        <v>0</v>
      </c>
      <c r="I4741" s="188">
        <f t="shared" si="618"/>
        <v>0</v>
      </c>
      <c r="J4741" s="142"/>
      <c r="K4741" s="145" t="str">
        <f>IF(SUM(I4742:I4784)&gt;0,"xx","")</f>
        <v>xx</v>
      </c>
      <c r="L4741" s="7" t="str">
        <f t="shared" si="619"/>
        <v>x</v>
      </c>
      <c r="M4741" s="7" t="str">
        <f>IF(K4741="X","x",IF(K4741="xx","x",IF(OR(D4741&gt;0,I4741&gt;0),"x","")))</f>
        <v>x</v>
      </c>
      <c r="N4741" s="7" t="str">
        <f t="shared" si="616"/>
        <v>x</v>
      </c>
      <c r="O4741" s="144"/>
      <c r="P4741" s="375"/>
      <c r="Q4741" s="362">
        <f>SUM('NOVO HORIZONTE'!I4741)</f>
        <v>0</v>
      </c>
      <c r="R4741" s="363">
        <f t="shared" si="621"/>
        <v>0</v>
      </c>
      <c r="S4741" s="153">
        <f t="shared" si="615"/>
        <v>0</v>
      </c>
      <c r="T4741" s="364"/>
    </row>
    <row r="4742" ht="12.75" hidden="1" spans="1:20">
      <c r="A4742" s="154" t="s">
        <v>4991</v>
      </c>
      <c r="B4742" s="100"/>
      <c r="C4742" s="161" t="s">
        <v>4992</v>
      </c>
      <c r="D4742" s="94">
        <v>0</v>
      </c>
      <c r="E4742" s="95">
        <v>0</v>
      </c>
      <c r="F4742" s="96">
        <f t="shared" si="617"/>
        <v>0</v>
      </c>
      <c r="G4742" s="187">
        <f>ROUND(SUM('NOVO HORIZONTE'!G4742),2)</f>
        <v>0</v>
      </c>
      <c r="H4742" s="187">
        <f t="shared" si="622"/>
        <v>0</v>
      </c>
      <c r="I4742" s="188">
        <f t="shared" si="618"/>
        <v>0</v>
      </c>
      <c r="J4742" s="142"/>
      <c r="K4742" s="145" t="str">
        <f>IF(SUM(I4743:I4748)&gt;0,"xx","")</f>
        <v/>
      </c>
      <c r="L4742" s="7" t="str">
        <f t="shared" si="619"/>
        <v/>
      </c>
      <c r="M4742" s="7" t="str">
        <f>IF(K4742="X","x",IF(K4742="xx","x",IF(OR(D4742&gt;0,I4742&gt;0),"x","")))</f>
        <v/>
      </c>
      <c r="N4742" s="7" t="str">
        <f t="shared" si="616"/>
        <v/>
      </c>
      <c r="O4742" s="144"/>
      <c r="P4742" s="375"/>
      <c r="Q4742" s="362">
        <f>SUM('NOVO HORIZONTE'!I4742)</f>
        <v>0</v>
      </c>
      <c r="R4742" s="363">
        <f t="shared" si="621"/>
        <v>0</v>
      </c>
      <c r="S4742" s="153">
        <f t="shared" si="615"/>
        <v>0</v>
      </c>
      <c r="T4742" s="364"/>
    </row>
    <row r="4743" ht="33.75" hidden="1" spans="1:20">
      <c r="A4743" s="158">
        <v>91784</v>
      </c>
      <c r="B4743" s="100" t="s">
        <v>252</v>
      </c>
      <c r="C4743" s="104" t="s">
        <v>4993</v>
      </c>
      <c r="D4743" s="94" t="s">
        <v>263</v>
      </c>
      <c r="E4743" s="95">
        <v>54.17</v>
      </c>
      <c r="F4743" s="96">
        <f t="shared" si="617"/>
        <v>66.49</v>
      </c>
      <c r="G4743" s="107">
        <f>ROUND(SUM('NOVO HORIZONTE'!G4743),2)</f>
        <v>0</v>
      </c>
      <c r="H4743" s="107">
        <f t="shared" si="622"/>
        <v>0</v>
      </c>
      <c r="I4743" s="143">
        <f t="shared" si="618"/>
        <v>0</v>
      </c>
      <c r="J4743" s="142"/>
      <c r="K4743" s="145"/>
      <c r="L4743" s="7" t="str">
        <f t="shared" si="619"/>
        <v/>
      </c>
      <c r="M4743" s="7" t="str">
        <f t="shared" si="620"/>
        <v/>
      </c>
      <c r="N4743" s="7" t="str">
        <f t="shared" si="616"/>
        <v/>
      </c>
      <c r="O4743" s="144"/>
      <c r="P4743" s="355">
        <v>0</v>
      </c>
      <c r="Q4743" s="362">
        <f>SUM('NOVO HORIZONTE'!I4743)</f>
        <v>0</v>
      </c>
      <c r="R4743" s="363">
        <f t="shared" si="621"/>
        <v>0</v>
      </c>
      <c r="S4743" s="153">
        <f t="shared" si="615"/>
        <v>0</v>
      </c>
      <c r="T4743" s="364"/>
    </row>
    <row r="4744" ht="33.75" hidden="1" spans="1:20">
      <c r="A4744" s="158">
        <v>91785</v>
      </c>
      <c r="B4744" s="100" t="s">
        <v>252</v>
      </c>
      <c r="C4744" s="104" t="s">
        <v>4994</v>
      </c>
      <c r="D4744" s="94" t="s">
        <v>263</v>
      </c>
      <c r="E4744" s="95">
        <v>52.94</v>
      </c>
      <c r="F4744" s="96">
        <f t="shared" si="617"/>
        <v>64.98</v>
      </c>
      <c r="G4744" s="107">
        <f>ROUND(SUM('NOVO HORIZONTE'!G4744),2)</f>
        <v>0</v>
      </c>
      <c r="H4744" s="107">
        <f t="shared" si="622"/>
        <v>0</v>
      </c>
      <c r="I4744" s="143">
        <f t="shared" si="618"/>
        <v>0</v>
      </c>
      <c r="J4744" s="142"/>
      <c r="K4744" s="145"/>
      <c r="L4744" s="7" t="str">
        <f t="shared" si="619"/>
        <v/>
      </c>
      <c r="M4744" s="7" t="str">
        <f t="shared" si="620"/>
        <v/>
      </c>
      <c r="N4744" s="7" t="str">
        <f t="shared" si="616"/>
        <v/>
      </c>
      <c r="O4744" s="144"/>
      <c r="P4744" s="355">
        <v>0</v>
      </c>
      <c r="Q4744" s="362">
        <f>SUM('NOVO HORIZONTE'!I4744)</f>
        <v>0</v>
      </c>
      <c r="R4744" s="363">
        <f t="shared" si="621"/>
        <v>0</v>
      </c>
      <c r="S4744" s="153">
        <f t="shared" si="615"/>
        <v>0</v>
      </c>
      <c r="T4744" s="364"/>
    </row>
    <row r="4745" ht="33.75" hidden="1" spans="1:20">
      <c r="A4745" s="158">
        <v>91786</v>
      </c>
      <c r="B4745" s="100" t="s">
        <v>252</v>
      </c>
      <c r="C4745" s="104" t="s">
        <v>4995</v>
      </c>
      <c r="D4745" s="94" t="s">
        <v>263</v>
      </c>
      <c r="E4745" s="95">
        <v>36.32</v>
      </c>
      <c r="F4745" s="96">
        <f t="shared" si="617"/>
        <v>44.58</v>
      </c>
      <c r="G4745" s="107">
        <f>ROUND(SUM('NOVO HORIZONTE'!G4745),2)</f>
        <v>0</v>
      </c>
      <c r="H4745" s="107">
        <f t="shared" si="622"/>
        <v>0</v>
      </c>
      <c r="I4745" s="143">
        <f t="shared" si="618"/>
        <v>0</v>
      </c>
      <c r="J4745" s="142"/>
      <c r="K4745" s="145"/>
      <c r="L4745" s="7" t="str">
        <f t="shared" si="619"/>
        <v/>
      </c>
      <c r="M4745" s="7" t="str">
        <f t="shared" si="620"/>
        <v/>
      </c>
      <c r="N4745" s="7" t="str">
        <f t="shared" si="616"/>
        <v/>
      </c>
      <c r="O4745" s="144"/>
      <c r="P4745" s="355">
        <v>0</v>
      </c>
      <c r="Q4745" s="362">
        <f>SUM('NOVO HORIZONTE'!I4745)</f>
        <v>0</v>
      </c>
      <c r="R4745" s="363">
        <f t="shared" si="621"/>
        <v>0</v>
      </c>
      <c r="S4745" s="153">
        <f t="shared" si="615"/>
        <v>0</v>
      </c>
      <c r="T4745" s="364"/>
    </row>
    <row r="4746" ht="22.5" hidden="1" spans="1:20">
      <c r="A4746" s="158">
        <v>89355</v>
      </c>
      <c r="B4746" s="100" t="s">
        <v>252</v>
      </c>
      <c r="C4746" s="104" t="s">
        <v>4996</v>
      </c>
      <c r="D4746" s="94" t="s">
        <v>263</v>
      </c>
      <c r="E4746" s="95">
        <v>23.58</v>
      </c>
      <c r="F4746" s="96">
        <f t="shared" si="617"/>
        <v>28.94</v>
      </c>
      <c r="G4746" s="107">
        <f>ROUND(SUM('NOVO HORIZONTE'!G4746),2)</f>
        <v>0</v>
      </c>
      <c r="H4746" s="107">
        <f t="shared" si="622"/>
        <v>0</v>
      </c>
      <c r="I4746" s="143">
        <f t="shared" si="618"/>
        <v>0</v>
      </c>
      <c r="J4746" s="142"/>
      <c r="K4746" s="145"/>
      <c r="L4746" s="7" t="str">
        <f t="shared" si="619"/>
        <v/>
      </c>
      <c r="M4746" s="7" t="str">
        <f t="shared" si="620"/>
        <v/>
      </c>
      <c r="N4746" s="7" t="str">
        <f t="shared" si="616"/>
        <v/>
      </c>
      <c r="O4746" s="144"/>
      <c r="P4746" s="355">
        <v>0</v>
      </c>
      <c r="Q4746" s="362">
        <f>SUM('NOVO HORIZONTE'!I4746)</f>
        <v>0</v>
      </c>
      <c r="R4746" s="363">
        <f t="shared" si="621"/>
        <v>0</v>
      </c>
      <c r="S4746" s="153">
        <f t="shared" si="615"/>
        <v>0</v>
      </c>
      <c r="T4746" s="364"/>
    </row>
    <row r="4747" ht="22.5" hidden="1" spans="1:20">
      <c r="A4747" s="158">
        <v>89356</v>
      </c>
      <c r="B4747" s="100" t="s">
        <v>252</v>
      </c>
      <c r="C4747" s="104" t="s">
        <v>4997</v>
      </c>
      <c r="D4747" s="94" t="s">
        <v>263</v>
      </c>
      <c r="E4747" s="95">
        <v>27.19</v>
      </c>
      <c r="F4747" s="96">
        <f t="shared" si="617"/>
        <v>33.37</v>
      </c>
      <c r="G4747" s="107">
        <f>ROUND(SUM('NOVO HORIZONTE'!G4747),2)</f>
        <v>0</v>
      </c>
      <c r="H4747" s="107">
        <f t="shared" si="622"/>
        <v>0</v>
      </c>
      <c r="I4747" s="143">
        <f t="shared" si="618"/>
        <v>0</v>
      </c>
      <c r="J4747" s="142"/>
      <c r="K4747" s="145"/>
      <c r="L4747" s="7" t="str">
        <f t="shared" si="619"/>
        <v/>
      </c>
      <c r="M4747" s="7" t="str">
        <f t="shared" si="620"/>
        <v/>
      </c>
      <c r="N4747" s="7" t="str">
        <f t="shared" si="616"/>
        <v/>
      </c>
      <c r="O4747" s="144"/>
      <c r="P4747" s="355">
        <v>0</v>
      </c>
      <c r="Q4747" s="362">
        <f>SUM('NOVO HORIZONTE'!I4747)</f>
        <v>0</v>
      </c>
      <c r="R4747" s="363">
        <f t="shared" si="621"/>
        <v>0</v>
      </c>
      <c r="S4747" s="153">
        <f t="shared" si="615"/>
        <v>0</v>
      </c>
      <c r="T4747" s="364"/>
    </row>
    <row r="4748" ht="22.5" hidden="1" spans="1:20">
      <c r="A4748" s="158">
        <v>89357</v>
      </c>
      <c r="B4748" s="100" t="s">
        <v>252</v>
      </c>
      <c r="C4748" s="104" t="s">
        <v>4998</v>
      </c>
      <c r="D4748" s="94" t="s">
        <v>263</v>
      </c>
      <c r="E4748" s="95">
        <v>37.32</v>
      </c>
      <c r="F4748" s="96">
        <f t="shared" si="617"/>
        <v>45.81</v>
      </c>
      <c r="G4748" s="107">
        <f>ROUND(SUM('NOVO HORIZONTE'!G4748),2)</f>
        <v>0</v>
      </c>
      <c r="H4748" s="107">
        <f t="shared" si="622"/>
        <v>0</v>
      </c>
      <c r="I4748" s="143">
        <f t="shared" si="618"/>
        <v>0</v>
      </c>
      <c r="J4748" s="142"/>
      <c r="K4748" s="145"/>
      <c r="L4748" s="7" t="str">
        <f t="shared" si="619"/>
        <v/>
      </c>
      <c r="M4748" s="7" t="str">
        <f t="shared" si="620"/>
        <v/>
      </c>
      <c r="N4748" s="7" t="str">
        <f t="shared" si="616"/>
        <v/>
      </c>
      <c r="O4748" s="144"/>
      <c r="P4748" s="355">
        <v>0</v>
      </c>
      <c r="Q4748" s="362">
        <f>SUM('NOVO HORIZONTE'!I4748)</f>
        <v>0</v>
      </c>
      <c r="R4748" s="363">
        <f t="shared" si="621"/>
        <v>0</v>
      </c>
      <c r="S4748" s="153">
        <f t="shared" si="615"/>
        <v>0</v>
      </c>
      <c r="T4748" s="364"/>
    </row>
    <row r="4749" ht="12.75" spans="1:20">
      <c r="A4749" s="154" t="s">
        <v>4999</v>
      </c>
      <c r="B4749" s="100"/>
      <c r="C4749" s="161" t="s">
        <v>5000</v>
      </c>
      <c r="D4749" s="94">
        <v>0</v>
      </c>
      <c r="E4749" s="95">
        <v>0</v>
      </c>
      <c r="F4749" s="96">
        <f t="shared" si="617"/>
        <v>0</v>
      </c>
      <c r="G4749" s="187">
        <f>ROUND(SUM('NOVO HORIZONTE'!G4749),2)</f>
        <v>0</v>
      </c>
      <c r="H4749" s="187">
        <f t="shared" si="622"/>
        <v>0</v>
      </c>
      <c r="I4749" s="188">
        <f t="shared" si="618"/>
        <v>0</v>
      </c>
      <c r="J4749" s="142"/>
      <c r="K4749" s="145" t="str">
        <f>IF(SUM(I4750:I4752)&gt;0,"xx","")</f>
        <v>xx</v>
      </c>
      <c r="L4749" s="7" t="str">
        <f t="shared" si="619"/>
        <v>x</v>
      </c>
      <c r="M4749" s="7" t="str">
        <f t="shared" si="620"/>
        <v>x</v>
      </c>
      <c r="N4749" s="7" t="str">
        <f t="shared" si="616"/>
        <v>x</v>
      </c>
      <c r="O4749" s="144"/>
      <c r="P4749" s="375"/>
      <c r="Q4749" s="362">
        <f>SUM('NOVO HORIZONTE'!I4749)</f>
        <v>0</v>
      </c>
      <c r="R4749" s="363">
        <f t="shared" si="621"/>
        <v>0</v>
      </c>
      <c r="S4749" s="153">
        <f t="shared" si="615"/>
        <v>0</v>
      </c>
      <c r="T4749" s="364"/>
    </row>
    <row r="4750" ht="22.5" hidden="1" spans="1:20">
      <c r="A4750" s="158">
        <v>89401</v>
      </c>
      <c r="B4750" s="100" t="s">
        <v>252</v>
      </c>
      <c r="C4750" s="104" t="s">
        <v>5001</v>
      </c>
      <c r="D4750" s="94" t="s">
        <v>263</v>
      </c>
      <c r="E4750" s="95">
        <v>12.44</v>
      </c>
      <c r="F4750" s="96">
        <f t="shared" si="617"/>
        <v>15.27</v>
      </c>
      <c r="G4750" s="107">
        <f>ROUND(SUM('NOVO HORIZONTE'!G4750),2)</f>
        <v>0</v>
      </c>
      <c r="H4750" s="107">
        <f t="shared" si="622"/>
        <v>0</v>
      </c>
      <c r="I4750" s="143">
        <f t="shared" si="618"/>
        <v>0</v>
      </c>
      <c r="J4750" s="142"/>
      <c r="K4750" s="145"/>
      <c r="L4750" s="7" t="str">
        <f t="shared" si="619"/>
        <v/>
      </c>
      <c r="M4750" s="7" t="str">
        <f t="shared" si="620"/>
        <v/>
      </c>
      <c r="N4750" s="7" t="str">
        <f t="shared" si="616"/>
        <v/>
      </c>
      <c r="O4750" s="144"/>
      <c r="P4750" s="355">
        <v>0</v>
      </c>
      <c r="Q4750" s="362">
        <f>SUM('NOVO HORIZONTE'!I4750)</f>
        <v>0</v>
      </c>
      <c r="R4750" s="363">
        <f t="shared" si="621"/>
        <v>0</v>
      </c>
      <c r="S4750" s="153">
        <f t="shared" si="615"/>
        <v>0</v>
      </c>
      <c r="T4750" s="364"/>
    </row>
    <row r="4751" ht="22.5" spans="1:20">
      <c r="A4751" s="158">
        <v>89402</v>
      </c>
      <c r="B4751" s="100" t="s">
        <v>252</v>
      </c>
      <c r="C4751" s="104" t="s">
        <v>5002</v>
      </c>
      <c r="D4751" s="94" t="s">
        <v>263</v>
      </c>
      <c r="E4751" s="95">
        <v>14.29</v>
      </c>
      <c r="F4751" s="96">
        <f t="shared" si="617"/>
        <v>17.54</v>
      </c>
      <c r="G4751" s="107">
        <f>ROUND(SUM('NOVO HORIZONTE'!G4751),2)</f>
        <v>18.71</v>
      </c>
      <c r="H4751" s="107">
        <f t="shared" si="622"/>
        <v>17.54</v>
      </c>
      <c r="I4751" s="143">
        <f>IF(ISBLANK(G4751),0,ROUNDUP(G4751*H4751,2))</f>
        <v>328.18</v>
      </c>
      <c r="J4751" s="142"/>
      <c r="K4751" s="145"/>
      <c r="L4751" s="7" t="str">
        <f t="shared" si="619"/>
        <v>x</v>
      </c>
      <c r="M4751" s="7" t="str">
        <f t="shared" si="620"/>
        <v>x</v>
      </c>
      <c r="N4751" s="7" t="str">
        <f t="shared" si="616"/>
        <v>x</v>
      </c>
      <c r="O4751" s="144"/>
      <c r="P4751" s="355">
        <v>0</v>
      </c>
      <c r="Q4751" s="362">
        <f>SUM('NOVO HORIZONTE'!I4751)</f>
        <v>328.18</v>
      </c>
      <c r="R4751" s="363">
        <f t="shared" si="621"/>
        <v>0</v>
      </c>
      <c r="S4751" s="153">
        <f t="shared" si="615"/>
        <v>0</v>
      </c>
      <c r="T4751" s="364"/>
    </row>
    <row r="4752" ht="22.5" hidden="1" spans="1:20">
      <c r="A4752" s="158">
        <v>89403</v>
      </c>
      <c r="B4752" s="100" t="s">
        <v>252</v>
      </c>
      <c r="C4752" s="104" t="s">
        <v>5003</v>
      </c>
      <c r="D4752" s="94" t="s">
        <v>263</v>
      </c>
      <c r="E4752" s="95">
        <v>21.93</v>
      </c>
      <c r="F4752" s="96">
        <f t="shared" si="617"/>
        <v>26.92</v>
      </c>
      <c r="G4752" s="107">
        <f>ROUND(SUM('NOVO HORIZONTE'!G4752),2)</f>
        <v>0</v>
      </c>
      <c r="H4752" s="107">
        <f t="shared" si="622"/>
        <v>0</v>
      </c>
      <c r="I4752" s="143">
        <f t="shared" si="618"/>
        <v>0</v>
      </c>
      <c r="J4752" s="142"/>
      <c r="K4752" s="145"/>
      <c r="L4752" s="7" t="str">
        <f t="shared" si="619"/>
        <v/>
      </c>
      <c r="M4752" s="7" t="str">
        <f t="shared" si="620"/>
        <v/>
      </c>
      <c r="N4752" s="7" t="str">
        <f t="shared" si="616"/>
        <v/>
      </c>
      <c r="O4752" s="144"/>
      <c r="P4752" s="355">
        <v>0</v>
      </c>
      <c r="Q4752" s="362">
        <f>SUM('NOVO HORIZONTE'!I4752)</f>
        <v>0</v>
      </c>
      <c r="R4752" s="363">
        <f t="shared" si="621"/>
        <v>0</v>
      </c>
      <c r="S4752" s="153">
        <f t="shared" si="615"/>
        <v>0</v>
      </c>
      <c r="T4752" s="364"/>
    </row>
    <row r="4753" ht="12.75" hidden="1" spans="1:20">
      <c r="A4753" s="154" t="s">
        <v>5004</v>
      </c>
      <c r="B4753" s="100"/>
      <c r="C4753" s="161" t="s">
        <v>5005</v>
      </c>
      <c r="D4753" s="94">
        <v>0</v>
      </c>
      <c r="E4753" s="95">
        <v>0</v>
      </c>
      <c r="F4753" s="96">
        <f t="shared" si="617"/>
        <v>0</v>
      </c>
      <c r="G4753" s="187">
        <f>ROUND(SUM('NOVO HORIZONTE'!G4753),2)</f>
        <v>0</v>
      </c>
      <c r="H4753" s="187">
        <f t="shared" si="622"/>
        <v>0</v>
      </c>
      <c r="I4753" s="188">
        <f t="shared" si="618"/>
        <v>0</v>
      </c>
      <c r="J4753" s="142"/>
      <c r="K4753" s="145" t="str">
        <f>IF(SUM(I4754:I4762)&gt;0,"xx","")</f>
        <v/>
      </c>
      <c r="L4753" s="7" t="str">
        <f t="shared" si="619"/>
        <v/>
      </c>
      <c r="M4753" s="7" t="str">
        <f t="shared" si="620"/>
        <v/>
      </c>
      <c r="N4753" s="7" t="str">
        <f t="shared" si="616"/>
        <v/>
      </c>
      <c r="O4753" s="144"/>
      <c r="P4753" s="375"/>
      <c r="Q4753" s="362">
        <f>SUM('NOVO HORIZONTE'!I4753)</f>
        <v>0</v>
      </c>
      <c r="R4753" s="363">
        <f t="shared" si="621"/>
        <v>0</v>
      </c>
      <c r="S4753" s="153">
        <f t="shared" si="615"/>
        <v>0</v>
      </c>
      <c r="T4753" s="364"/>
    </row>
    <row r="4754" ht="22.5" hidden="1" spans="1:20">
      <c r="A4754" s="158">
        <v>89446</v>
      </c>
      <c r="B4754" s="100" t="s">
        <v>252</v>
      </c>
      <c r="C4754" s="104" t="s">
        <v>5006</v>
      </c>
      <c r="D4754" s="94" t="s">
        <v>263</v>
      </c>
      <c r="E4754" s="95">
        <v>6.17</v>
      </c>
      <c r="F4754" s="96">
        <f t="shared" si="617"/>
        <v>7.57</v>
      </c>
      <c r="G4754" s="107">
        <f>ROUND(SUM('NOVO HORIZONTE'!G4754),2)</f>
        <v>0</v>
      </c>
      <c r="H4754" s="107">
        <f t="shared" si="622"/>
        <v>0</v>
      </c>
      <c r="I4754" s="143">
        <f t="shared" si="618"/>
        <v>0</v>
      </c>
      <c r="J4754" s="142"/>
      <c r="K4754" s="145"/>
      <c r="L4754" s="7" t="str">
        <f t="shared" si="619"/>
        <v/>
      </c>
      <c r="M4754" s="7" t="str">
        <f t="shared" si="620"/>
        <v/>
      </c>
      <c r="N4754" s="7" t="str">
        <f t="shared" si="616"/>
        <v/>
      </c>
      <c r="O4754" s="144"/>
      <c r="P4754" s="355">
        <v>0</v>
      </c>
      <c r="Q4754" s="362">
        <f>SUM('NOVO HORIZONTE'!I4754)</f>
        <v>0</v>
      </c>
      <c r="R4754" s="363">
        <f t="shared" si="621"/>
        <v>0</v>
      </c>
      <c r="S4754" s="153">
        <f t="shared" si="615"/>
        <v>0</v>
      </c>
      <c r="T4754" s="364"/>
    </row>
    <row r="4755" ht="22.5" hidden="1" spans="1:20">
      <c r="A4755" s="158">
        <v>89447</v>
      </c>
      <c r="B4755" s="100" t="s">
        <v>252</v>
      </c>
      <c r="C4755" s="104" t="s">
        <v>5007</v>
      </c>
      <c r="D4755" s="94" t="s">
        <v>263</v>
      </c>
      <c r="E4755" s="95">
        <v>12.29</v>
      </c>
      <c r="F4755" s="96">
        <f t="shared" si="617"/>
        <v>15.08</v>
      </c>
      <c r="G4755" s="107">
        <f>ROUND(SUM('NOVO HORIZONTE'!G4755),2)</f>
        <v>0</v>
      </c>
      <c r="H4755" s="107">
        <f t="shared" si="622"/>
        <v>0</v>
      </c>
      <c r="I4755" s="143">
        <f t="shared" si="618"/>
        <v>0</v>
      </c>
      <c r="J4755" s="142"/>
      <c r="K4755" s="145"/>
      <c r="L4755" s="7" t="str">
        <f t="shared" si="619"/>
        <v/>
      </c>
      <c r="M4755" s="7" t="str">
        <f t="shared" si="620"/>
        <v/>
      </c>
      <c r="N4755" s="7" t="str">
        <f t="shared" si="616"/>
        <v/>
      </c>
      <c r="O4755" s="144"/>
      <c r="P4755" s="355">
        <v>0</v>
      </c>
      <c r="Q4755" s="362">
        <f>SUM('NOVO HORIZONTE'!I4755)</f>
        <v>0</v>
      </c>
      <c r="R4755" s="363">
        <f t="shared" si="621"/>
        <v>0</v>
      </c>
      <c r="S4755" s="153">
        <f t="shared" si="615"/>
        <v>0</v>
      </c>
      <c r="T4755" s="364"/>
    </row>
    <row r="4756" ht="33.75" hidden="1" spans="1:20">
      <c r="A4756" s="158">
        <v>91787</v>
      </c>
      <c r="B4756" s="100" t="s">
        <v>252</v>
      </c>
      <c r="C4756" s="104" t="s">
        <v>5008</v>
      </c>
      <c r="D4756" s="94" t="s">
        <v>263</v>
      </c>
      <c r="E4756" s="95">
        <v>38.95</v>
      </c>
      <c r="F4756" s="96">
        <f t="shared" si="617"/>
        <v>47.81</v>
      </c>
      <c r="G4756" s="107">
        <f>ROUND(SUM('NOVO HORIZONTE'!G4756),2)</f>
        <v>0</v>
      </c>
      <c r="H4756" s="107">
        <f t="shared" si="622"/>
        <v>0</v>
      </c>
      <c r="I4756" s="143">
        <f t="shared" si="618"/>
        <v>0</v>
      </c>
      <c r="J4756" s="142"/>
      <c r="K4756" s="145"/>
      <c r="L4756" s="7" t="str">
        <f t="shared" si="619"/>
        <v/>
      </c>
      <c r="M4756" s="7" t="str">
        <f t="shared" si="620"/>
        <v/>
      </c>
      <c r="N4756" s="7" t="str">
        <f t="shared" si="616"/>
        <v/>
      </c>
      <c r="O4756" s="144"/>
      <c r="P4756" s="355">
        <v>0</v>
      </c>
      <c r="Q4756" s="362">
        <f>SUM('NOVO HORIZONTE'!I4756)</f>
        <v>0</v>
      </c>
      <c r="R4756" s="363">
        <f t="shared" si="621"/>
        <v>0</v>
      </c>
      <c r="S4756" s="153">
        <f t="shared" si="615"/>
        <v>0</v>
      </c>
      <c r="T4756" s="364"/>
    </row>
    <row r="4757" ht="33.75" hidden="1" spans="1:20">
      <c r="A4757" s="158">
        <v>91788</v>
      </c>
      <c r="B4757" s="100" t="s">
        <v>252</v>
      </c>
      <c r="C4757" s="104" t="s">
        <v>5009</v>
      </c>
      <c r="D4757" s="94" t="s">
        <v>263</v>
      </c>
      <c r="E4757" s="95">
        <v>47.84</v>
      </c>
      <c r="F4757" s="96">
        <f t="shared" si="617"/>
        <v>58.72</v>
      </c>
      <c r="G4757" s="107">
        <f>ROUND(SUM('NOVO HORIZONTE'!G4757),2)</f>
        <v>0</v>
      </c>
      <c r="H4757" s="107">
        <f t="shared" si="622"/>
        <v>0</v>
      </c>
      <c r="I4757" s="143">
        <f t="shared" si="618"/>
        <v>0</v>
      </c>
      <c r="J4757" s="142"/>
      <c r="K4757" s="145"/>
      <c r="L4757" s="7" t="str">
        <f t="shared" si="619"/>
        <v/>
      </c>
      <c r="M4757" s="7" t="str">
        <f t="shared" si="620"/>
        <v/>
      </c>
      <c r="N4757" s="7" t="str">
        <f t="shared" si="616"/>
        <v/>
      </c>
      <c r="O4757" s="144"/>
      <c r="P4757" s="355">
        <v>0</v>
      </c>
      <c r="Q4757" s="362">
        <f>SUM('NOVO HORIZONTE'!I4757)</f>
        <v>0</v>
      </c>
      <c r="R4757" s="363">
        <f t="shared" si="621"/>
        <v>0</v>
      </c>
      <c r="S4757" s="153">
        <f t="shared" si="615"/>
        <v>0</v>
      </c>
      <c r="T4757" s="364"/>
    </row>
    <row r="4758" ht="22.5" hidden="1" spans="1:20">
      <c r="A4758" s="158">
        <v>89448</v>
      </c>
      <c r="B4758" s="100" t="s">
        <v>252</v>
      </c>
      <c r="C4758" s="104" t="s">
        <v>5010</v>
      </c>
      <c r="D4758" s="94" t="s">
        <v>263</v>
      </c>
      <c r="E4758" s="95">
        <v>18.8</v>
      </c>
      <c r="F4758" s="96">
        <f t="shared" si="617"/>
        <v>23.08</v>
      </c>
      <c r="G4758" s="107">
        <f>ROUND(SUM('NOVO HORIZONTE'!G4758),2)</f>
        <v>0</v>
      </c>
      <c r="H4758" s="107">
        <f t="shared" si="622"/>
        <v>0</v>
      </c>
      <c r="I4758" s="143">
        <f t="shared" si="618"/>
        <v>0</v>
      </c>
      <c r="J4758" s="142"/>
      <c r="K4758" s="145"/>
      <c r="L4758" s="7" t="str">
        <f t="shared" si="619"/>
        <v/>
      </c>
      <c r="M4758" s="7" t="str">
        <f t="shared" si="620"/>
        <v/>
      </c>
      <c r="N4758" s="7" t="str">
        <f t="shared" si="616"/>
        <v/>
      </c>
      <c r="O4758" s="144"/>
      <c r="P4758" s="355">
        <v>0</v>
      </c>
      <c r="Q4758" s="362">
        <f>SUM('NOVO HORIZONTE'!I4758)</f>
        <v>0</v>
      </c>
      <c r="R4758" s="363">
        <f t="shared" si="621"/>
        <v>0</v>
      </c>
      <c r="S4758" s="153">
        <f t="shared" si="615"/>
        <v>0</v>
      </c>
      <c r="T4758" s="364"/>
    </row>
    <row r="4759" ht="22.5" hidden="1" spans="1:20">
      <c r="A4759" s="158">
        <v>89449</v>
      </c>
      <c r="B4759" s="100" t="s">
        <v>252</v>
      </c>
      <c r="C4759" s="104" t="s">
        <v>5011</v>
      </c>
      <c r="D4759" s="94" t="s">
        <v>263</v>
      </c>
      <c r="E4759" s="95">
        <v>20.8</v>
      </c>
      <c r="F4759" s="96">
        <f t="shared" si="617"/>
        <v>25.53</v>
      </c>
      <c r="G4759" s="107">
        <f>ROUND(SUM('NOVO HORIZONTE'!G4759),2)</f>
        <v>0</v>
      </c>
      <c r="H4759" s="107">
        <f t="shared" si="622"/>
        <v>0</v>
      </c>
      <c r="I4759" s="143">
        <f t="shared" si="618"/>
        <v>0</v>
      </c>
      <c r="J4759" s="142"/>
      <c r="K4759" s="145"/>
      <c r="L4759" s="7" t="str">
        <f t="shared" si="619"/>
        <v/>
      </c>
      <c r="M4759" s="7" t="str">
        <f t="shared" si="620"/>
        <v/>
      </c>
      <c r="N4759" s="7" t="str">
        <f t="shared" si="616"/>
        <v/>
      </c>
      <c r="O4759" s="144"/>
      <c r="P4759" s="355">
        <v>0</v>
      </c>
      <c r="Q4759" s="362">
        <f>SUM('NOVO HORIZONTE'!I4759)</f>
        <v>0</v>
      </c>
      <c r="R4759" s="363">
        <f t="shared" si="621"/>
        <v>0</v>
      </c>
      <c r="S4759" s="153">
        <f t="shared" si="615"/>
        <v>0</v>
      </c>
      <c r="T4759" s="364"/>
    </row>
    <row r="4760" ht="22.5" hidden="1" spans="1:20">
      <c r="A4760" s="158">
        <v>89450</v>
      </c>
      <c r="B4760" s="100" t="s">
        <v>252</v>
      </c>
      <c r="C4760" s="104" t="s">
        <v>5012</v>
      </c>
      <c r="D4760" s="94" t="s">
        <v>263</v>
      </c>
      <c r="E4760" s="95">
        <v>33.31</v>
      </c>
      <c r="F4760" s="96">
        <f t="shared" si="617"/>
        <v>40.88</v>
      </c>
      <c r="G4760" s="107">
        <f>ROUND(SUM('NOVO HORIZONTE'!G4760),2)</f>
        <v>0</v>
      </c>
      <c r="H4760" s="107">
        <f t="shared" si="622"/>
        <v>0</v>
      </c>
      <c r="I4760" s="143">
        <f t="shared" si="618"/>
        <v>0</v>
      </c>
      <c r="J4760" s="142"/>
      <c r="K4760" s="145"/>
      <c r="L4760" s="7" t="str">
        <f t="shared" si="619"/>
        <v/>
      </c>
      <c r="M4760" s="7" t="str">
        <f t="shared" si="620"/>
        <v/>
      </c>
      <c r="N4760" s="7" t="str">
        <f t="shared" si="616"/>
        <v/>
      </c>
      <c r="O4760" s="144"/>
      <c r="P4760" s="355">
        <v>0</v>
      </c>
      <c r="Q4760" s="362">
        <f>SUM('NOVO HORIZONTE'!I4760)</f>
        <v>0</v>
      </c>
      <c r="R4760" s="363">
        <f t="shared" si="621"/>
        <v>0</v>
      </c>
      <c r="S4760" s="153">
        <f t="shared" si="615"/>
        <v>0</v>
      </c>
      <c r="T4760" s="364"/>
    </row>
    <row r="4761" ht="22.5" hidden="1" spans="1:20">
      <c r="A4761" s="158">
        <v>89451</v>
      </c>
      <c r="B4761" s="100" t="s">
        <v>252</v>
      </c>
      <c r="C4761" s="104" t="s">
        <v>5013</v>
      </c>
      <c r="D4761" s="94" t="s">
        <v>263</v>
      </c>
      <c r="E4761" s="95">
        <v>54.22</v>
      </c>
      <c r="F4761" s="96">
        <f t="shared" si="617"/>
        <v>66.55</v>
      </c>
      <c r="G4761" s="107">
        <f>ROUND(SUM('NOVO HORIZONTE'!G4761),2)</f>
        <v>0</v>
      </c>
      <c r="H4761" s="107">
        <f t="shared" si="622"/>
        <v>0</v>
      </c>
      <c r="I4761" s="143">
        <f t="shared" si="618"/>
        <v>0</v>
      </c>
      <c r="J4761" s="142"/>
      <c r="K4761" s="145"/>
      <c r="L4761" s="7" t="str">
        <f t="shared" si="619"/>
        <v/>
      </c>
      <c r="M4761" s="7" t="str">
        <f t="shared" si="620"/>
        <v/>
      </c>
      <c r="N4761" s="7" t="str">
        <f t="shared" si="616"/>
        <v/>
      </c>
      <c r="O4761" s="144"/>
      <c r="P4761" s="355">
        <v>0</v>
      </c>
      <c r="Q4761" s="362">
        <f>SUM('NOVO HORIZONTE'!I4761)</f>
        <v>0</v>
      </c>
      <c r="R4761" s="363">
        <f t="shared" si="621"/>
        <v>0</v>
      </c>
      <c r="S4761" s="153">
        <f t="shared" ref="S4761:S4824" si="623">IF(R4761=0,0,IF(R4761&gt;0,"c","b"))</f>
        <v>0</v>
      </c>
      <c r="T4761" s="364"/>
    </row>
    <row r="4762" ht="22.5" hidden="1" spans="1:20">
      <c r="A4762" s="158">
        <v>89452</v>
      </c>
      <c r="B4762" s="100" t="s">
        <v>252</v>
      </c>
      <c r="C4762" s="104" t="s">
        <v>5014</v>
      </c>
      <c r="D4762" s="94" t="s">
        <v>263</v>
      </c>
      <c r="E4762" s="95">
        <v>74.64</v>
      </c>
      <c r="F4762" s="96">
        <f t="shared" si="617"/>
        <v>91.61</v>
      </c>
      <c r="G4762" s="107">
        <f>ROUND(SUM('NOVO HORIZONTE'!G4762),2)</f>
        <v>0</v>
      </c>
      <c r="H4762" s="107">
        <f t="shared" si="622"/>
        <v>0</v>
      </c>
      <c r="I4762" s="143">
        <f t="shared" si="618"/>
        <v>0</v>
      </c>
      <c r="J4762" s="142"/>
      <c r="K4762" s="145"/>
      <c r="L4762" s="7" t="str">
        <f t="shared" si="619"/>
        <v/>
      </c>
      <c r="M4762" s="7" t="str">
        <f t="shared" si="620"/>
        <v/>
      </c>
      <c r="N4762" s="7" t="str">
        <f t="shared" si="616"/>
        <v/>
      </c>
      <c r="O4762" s="144"/>
      <c r="P4762" s="355">
        <v>0</v>
      </c>
      <c r="Q4762" s="362">
        <f>SUM('NOVO HORIZONTE'!I4762)</f>
        <v>0</v>
      </c>
      <c r="R4762" s="363">
        <f t="shared" si="621"/>
        <v>0</v>
      </c>
      <c r="S4762" s="153">
        <f t="shared" si="623"/>
        <v>0</v>
      </c>
      <c r="T4762" s="364"/>
    </row>
    <row r="4763" ht="12.75" hidden="1" spans="1:20">
      <c r="A4763" s="154" t="s">
        <v>5015</v>
      </c>
      <c r="B4763" s="100"/>
      <c r="C4763" s="161" t="s">
        <v>5016</v>
      </c>
      <c r="D4763" s="94">
        <v>0</v>
      </c>
      <c r="E4763" s="95">
        <v>0</v>
      </c>
      <c r="F4763" s="96">
        <f t="shared" si="617"/>
        <v>0</v>
      </c>
      <c r="G4763" s="187">
        <f>ROUND(SUM('NOVO HORIZONTE'!G4763),2)</f>
        <v>0</v>
      </c>
      <c r="H4763" s="187">
        <f t="shared" si="622"/>
        <v>0</v>
      </c>
      <c r="I4763" s="188">
        <f t="shared" si="618"/>
        <v>0</v>
      </c>
      <c r="J4763" s="142"/>
      <c r="K4763" s="145" t="str">
        <f>IF(SUM(I4764:I4769)&gt;0,"xx","")</f>
        <v/>
      </c>
      <c r="L4763" s="7" t="str">
        <f t="shared" si="619"/>
        <v/>
      </c>
      <c r="M4763" s="7" t="str">
        <f t="shared" si="620"/>
        <v/>
      </c>
      <c r="N4763" s="7" t="str">
        <f t="shared" si="616"/>
        <v/>
      </c>
      <c r="O4763" s="144"/>
      <c r="P4763" s="375"/>
      <c r="Q4763" s="362">
        <f>SUM('NOVO HORIZONTE'!I4763)</f>
        <v>0</v>
      </c>
      <c r="R4763" s="363">
        <f t="shared" si="621"/>
        <v>0</v>
      </c>
      <c r="S4763" s="153">
        <f t="shared" si="623"/>
        <v>0</v>
      </c>
      <c r="T4763" s="364"/>
    </row>
    <row r="4764" ht="22.5" hidden="1" spans="1:20">
      <c r="A4764" s="158">
        <v>97121</v>
      </c>
      <c r="B4764" s="100" t="s">
        <v>252</v>
      </c>
      <c r="C4764" s="104" t="s">
        <v>5017</v>
      </c>
      <c r="D4764" s="94" t="s">
        <v>263</v>
      </c>
      <c r="E4764" s="95">
        <v>2.45</v>
      </c>
      <c r="F4764" s="96">
        <f t="shared" si="617"/>
        <v>3.01</v>
      </c>
      <c r="G4764" s="107">
        <f>ROUND(SUM('NOVO HORIZONTE'!G4764),2)</f>
        <v>0</v>
      </c>
      <c r="H4764" s="107">
        <f t="shared" si="622"/>
        <v>0</v>
      </c>
      <c r="I4764" s="143">
        <f t="shared" si="618"/>
        <v>0</v>
      </c>
      <c r="J4764" s="142"/>
      <c r="K4764" s="145"/>
      <c r="L4764" s="7" t="str">
        <f t="shared" si="619"/>
        <v/>
      </c>
      <c r="M4764" s="7" t="str">
        <f t="shared" si="620"/>
        <v/>
      </c>
      <c r="N4764" s="7" t="str">
        <f t="shared" si="616"/>
        <v/>
      </c>
      <c r="O4764" s="144"/>
      <c r="P4764" s="355">
        <v>0</v>
      </c>
      <c r="Q4764" s="362">
        <f>SUM('NOVO HORIZONTE'!I4764)</f>
        <v>0</v>
      </c>
      <c r="R4764" s="363">
        <f t="shared" si="621"/>
        <v>0</v>
      </c>
      <c r="S4764" s="153">
        <f t="shared" si="623"/>
        <v>0</v>
      </c>
      <c r="T4764" s="364"/>
    </row>
    <row r="4765" ht="22.5" hidden="1" spans="1:20">
      <c r="A4765" s="158">
        <v>97122</v>
      </c>
      <c r="B4765" s="100" t="s">
        <v>252</v>
      </c>
      <c r="C4765" s="104" t="s">
        <v>5018</v>
      </c>
      <c r="D4765" s="94" t="s">
        <v>263</v>
      </c>
      <c r="E4765" s="95">
        <v>3.39</v>
      </c>
      <c r="F4765" s="96">
        <f t="shared" si="617"/>
        <v>4.16</v>
      </c>
      <c r="G4765" s="107">
        <f>ROUND(SUM('NOVO HORIZONTE'!G4765),2)</f>
        <v>0</v>
      </c>
      <c r="H4765" s="107">
        <f t="shared" si="622"/>
        <v>0</v>
      </c>
      <c r="I4765" s="143">
        <f t="shared" si="618"/>
        <v>0</v>
      </c>
      <c r="J4765" s="142"/>
      <c r="K4765" s="145"/>
      <c r="L4765" s="7" t="str">
        <f t="shared" si="619"/>
        <v/>
      </c>
      <c r="M4765" s="7" t="str">
        <f t="shared" si="620"/>
        <v/>
      </c>
      <c r="N4765" s="7" t="str">
        <f t="shared" si="616"/>
        <v/>
      </c>
      <c r="O4765" s="144"/>
      <c r="P4765" s="355">
        <v>0</v>
      </c>
      <c r="Q4765" s="362">
        <f>SUM('NOVO HORIZONTE'!I4765)</f>
        <v>0</v>
      </c>
      <c r="R4765" s="363">
        <f t="shared" si="621"/>
        <v>0</v>
      </c>
      <c r="S4765" s="153">
        <f t="shared" si="623"/>
        <v>0</v>
      </c>
      <c r="T4765" s="364"/>
    </row>
    <row r="4766" ht="22.5" hidden="1" spans="1:20">
      <c r="A4766" s="158">
        <v>97123</v>
      </c>
      <c r="B4766" s="100" t="s">
        <v>252</v>
      </c>
      <c r="C4766" s="104" t="s">
        <v>5019</v>
      </c>
      <c r="D4766" s="94" t="s">
        <v>263</v>
      </c>
      <c r="E4766" s="95">
        <v>4.3</v>
      </c>
      <c r="F4766" s="96">
        <f t="shared" si="617"/>
        <v>5.28</v>
      </c>
      <c r="G4766" s="107">
        <f>ROUND(SUM('NOVO HORIZONTE'!G4766),2)</f>
        <v>0</v>
      </c>
      <c r="H4766" s="107">
        <f t="shared" si="622"/>
        <v>0</v>
      </c>
      <c r="I4766" s="143">
        <f t="shared" si="618"/>
        <v>0</v>
      </c>
      <c r="J4766" s="142"/>
      <c r="K4766" s="145"/>
      <c r="L4766" s="7" t="str">
        <f t="shared" si="619"/>
        <v/>
      </c>
      <c r="M4766" s="7" t="str">
        <f t="shared" si="620"/>
        <v/>
      </c>
      <c r="N4766" s="7" t="str">
        <f t="shared" si="616"/>
        <v/>
      </c>
      <c r="O4766" s="144"/>
      <c r="P4766" s="355">
        <v>0</v>
      </c>
      <c r="Q4766" s="362">
        <f>SUM('NOVO HORIZONTE'!I4766)</f>
        <v>0</v>
      </c>
      <c r="R4766" s="363">
        <f t="shared" si="621"/>
        <v>0</v>
      </c>
      <c r="S4766" s="153">
        <f t="shared" si="623"/>
        <v>0</v>
      </c>
      <c r="T4766" s="364"/>
    </row>
    <row r="4767" ht="22.5" hidden="1" spans="1:20">
      <c r="A4767" s="158">
        <v>97124</v>
      </c>
      <c r="B4767" s="100" t="s">
        <v>252</v>
      </c>
      <c r="C4767" s="104" t="s">
        <v>5020</v>
      </c>
      <c r="D4767" s="94" t="s">
        <v>263</v>
      </c>
      <c r="E4767" s="95">
        <v>1.08</v>
      </c>
      <c r="F4767" s="96">
        <f t="shared" si="617"/>
        <v>1.33</v>
      </c>
      <c r="G4767" s="107">
        <f>ROUND(SUM('NOVO HORIZONTE'!G4767),2)</f>
        <v>0</v>
      </c>
      <c r="H4767" s="107">
        <f t="shared" si="622"/>
        <v>0</v>
      </c>
      <c r="I4767" s="143">
        <f t="shared" si="618"/>
        <v>0</v>
      </c>
      <c r="J4767" s="142"/>
      <c r="K4767" s="145"/>
      <c r="L4767" s="7" t="str">
        <f t="shared" si="619"/>
        <v/>
      </c>
      <c r="M4767" s="7" t="str">
        <f t="shared" si="620"/>
        <v/>
      </c>
      <c r="N4767" s="7" t="str">
        <f t="shared" si="616"/>
        <v/>
      </c>
      <c r="O4767" s="144"/>
      <c r="P4767" s="355">
        <v>0</v>
      </c>
      <c r="Q4767" s="362">
        <f>SUM('NOVO HORIZONTE'!I4767)</f>
        <v>0</v>
      </c>
      <c r="R4767" s="363">
        <f t="shared" si="621"/>
        <v>0</v>
      </c>
      <c r="S4767" s="153">
        <f t="shared" si="623"/>
        <v>0</v>
      </c>
      <c r="T4767" s="364"/>
    </row>
    <row r="4768" ht="22.5" hidden="1" spans="1:20">
      <c r="A4768" s="158">
        <v>97125</v>
      </c>
      <c r="B4768" s="100" t="s">
        <v>252</v>
      </c>
      <c r="C4768" s="104" t="s">
        <v>5021</v>
      </c>
      <c r="D4768" s="94" t="s">
        <v>263</v>
      </c>
      <c r="E4768" s="95">
        <v>1.53</v>
      </c>
      <c r="F4768" s="96">
        <f t="shared" si="617"/>
        <v>1.88</v>
      </c>
      <c r="G4768" s="107">
        <f>ROUND(SUM('NOVO HORIZONTE'!G4768),2)</f>
        <v>0</v>
      </c>
      <c r="H4768" s="107">
        <f t="shared" si="622"/>
        <v>0</v>
      </c>
      <c r="I4768" s="143">
        <f t="shared" si="618"/>
        <v>0</v>
      </c>
      <c r="J4768" s="142"/>
      <c r="K4768" s="145"/>
      <c r="L4768" s="7" t="str">
        <f t="shared" si="619"/>
        <v/>
      </c>
      <c r="M4768" s="7" t="str">
        <f t="shared" si="620"/>
        <v/>
      </c>
      <c r="N4768" s="7" t="str">
        <f t="shared" si="616"/>
        <v/>
      </c>
      <c r="O4768" s="144"/>
      <c r="P4768" s="355">
        <v>0</v>
      </c>
      <c r="Q4768" s="362">
        <f>SUM('NOVO HORIZONTE'!I4768)</f>
        <v>0</v>
      </c>
      <c r="R4768" s="363">
        <f t="shared" si="621"/>
        <v>0</v>
      </c>
      <c r="S4768" s="153">
        <f t="shared" si="623"/>
        <v>0</v>
      </c>
      <c r="T4768" s="364"/>
    </row>
    <row r="4769" ht="22.5" hidden="1" spans="1:20">
      <c r="A4769" s="158">
        <v>97126</v>
      </c>
      <c r="B4769" s="100" t="s">
        <v>252</v>
      </c>
      <c r="C4769" s="104" t="s">
        <v>5022</v>
      </c>
      <c r="D4769" s="94" t="s">
        <v>263</v>
      </c>
      <c r="E4769" s="95">
        <v>1.94</v>
      </c>
      <c r="F4769" s="96">
        <f t="shared" si="617"/>
        <v>2.38</v>
      </c>
      <c r="G4769" s="107">
        <f>ROUND(SUM('NOVO HORIZONTE'!G4769),2)</f>
        <v>0</v>
      </c>
      <c r="H4769" s="107">
        <f t="shared" si="622"/>
        <v>0</v>
      </c>
      <c r="I4769" s="143">
        <f t="shared" si="618"/>
        <v>0</v>
      </c>
      <c r="J4769" s="142"/>
      <c r="K4769" s="145"/>
      <c r="L4769" s="7" t="str">
        <f t="shared" si="619"/>
        <v/>
      </c>
      <c r="M4769" s="7" t="str">
        <f t="shared" si="620"/>
        <v/>
      </c>
      <c r="N4769" s="7" t="str">
        <f t="shared" si="616"/>
        <v/>
      </c>
      <c r="O4769" s="144"/>
      <c r="P4769" s="355">
        <v>0</v>
      </c>
      <c r="Q4769" s="362">
        <f>SUM('NOVO HORIZONTE'!I4769)</f>
        <v>0</v>
      </c>
      <c r="R4769" s="363">
        <f t="shared" si="621"/>
        <v>0</v>
      </c>
      <c r="S4769" s="153">
        <f t="shared" si="623"/>
        <v>0</v>
      </c>
      <c r="T4769" s="364"/>
    </row>
    <row r="4770" ht="12.75" hidden="1" spans="1:20">
      <c r="A4770" s="154" t="s">
        <v>5023</v>
      </c>
      <c r="B4770" s="100"/>
      <c r="C4770" s="161" t="s">
        <v>5024</v>
      </c>
      <c r="D4770" s="94">
        <v>0</v>
      </c>
      <c r="E4770" s="95">
        <v>0</v>
      </c>
      <c r="F4770" s="96">
        <f t="shared" si="617"/>
        <v>0</v>
      </c>
      <c r="G4770" s="187">
        <f>ROUND(SUM('NOVO HORIZONTE'!G4770),2)</f>
        <v>0</v>
      </c>
      <c r="H4770" s="187">
        <f t="shared" si="622"/>
        <v>0</v>
      </c>
      <c r="I4770" s="188">
        <f t="shared" si="618"/>
        <v>0</v>
      </c>
      <c r="J4770" s="142"/>
      <c r="K4770" s="145" t="str">
        <f>IF(SUM(I4771:I4784)&gt;0,"xx","")</f>
        <v/>
      </c>
      <c r="L4770" s="7" t="str">
        <f t="shared" si="619"/>
        <v/>
      </c>
      <c r="M4770" s="7" t="str">
        <f t="shared" si="620"/>
        <v/>
      </c>
      <c r="N4770" s="7" t="str">
        <f t="shared" si="616"/>
        <v/>
      </c>
      <c r="O4770" s="144"/>
      <c r="P4770" s="375"/>
      <c r="Q4770" s="362">
        <f>SUM('NOVO HORIZONTE'!I4770)</f>
        <v>0</v>
      </c>
      <c r="R4770" s="363">
        <f t="shared" si="621"/>
        <v>0</v>
      </c>
      <c r="S4770" s="153">
        <f t="shared" si="623"/>
        <v>0</v>
      </c>
      <c r="T4770" s="364"/>
    </row>
    <row r="4771" ht="33.75" hidden="1" spans="1:20">
      <c r="A4771" s="158">
        <v>97127</v>
      </c>
      <c r="B4771" s="100" t="s">
        <v>252</v>
      </c>
      <c r="C4771" s="104" t="s">
        <v>5025</v>
      </c>
      <c r="D4771" s="94" t="s">
        <v>263</v>
      </c>
      <c r="E4771" s="95">
        <v>6.16</v>
      </c>
      <c r="F4771" s="96">
        <f t="shared" si="617"/>
        <v>7.56</v>
      </c>
      <c r="G4771" s="107">
        <f>ROUND(SUM('NOVO HORIZONTE'!G4771),2)</f>
        <v>0</v>
      </c>
      <c r="H4771" s="107">
        <f t="shared" si="622"/>
        <v>0</v>
      </c>
      <c r="I4771" s="143">
        <f t="shared" si="618"/>
        <v>0</v>
      </c>
      <c r="J4771" s="142"/>
      <c r="K4771" s="145"/>
      <c r="L4771" s="7" t="str">
        <f t="shared" si="619"/>
        <v/>
      </c>
      <c r="M4771" s="7" t="str">
        <f t="shared" si="620"/>
        <v/>
      </c>
      <c r="N4771" s="7" t="str">
        <f t="shared" si="616"/>
        <v/>
      </c>
      <c r="O4771" s="144"/>
      <c r="P4771" s="355">
        <v>0</v>
      </c>
      <c r="Q4771" s="362">
        <f>SUM('NOVO HORIZONTE'!I4771)</f>
        <v>0</v>
      </c>
      <c r="R4771" s="363">
        <f t="shared" si="621"/>
        <v>0</v>
      </c>
      <c r="S4771" s="153">
        <f t="shared" si="623"/>
        <v>0</v>
      </c>
      <c r="T4771" s="364"/>
    </row>
    <row r="4772" ht="33.75" hidden="1" spans="1:20">
      <c r="A4772" s="158">
        <v>97128</v>
      </c>
      <c r="B4772" s="100" t="s">
        <v>252</v>
      </c>
      <c r="C4772" s="104" t="s">
        <v>5026</v>
      </c>
      <c r="D4772" s="94" t="s">
        <v>263</v>
      </c>
      <c r="E4772" s="95">
        <v>11.82</v>
      </c>
      <c r="F4772" s="96">
        <f t="shared" si="617"/>
        <v>14.51</v>
      </c>
      <c r="G4772" s="107">
        <f>ROUND(SUM('NOVO HORIZONTE'!G4772),2)</f>
        <v>0</v>
      </c>
      <c r="H4772" s="107">
        <f t="shared" si="622"/>
        <v>0</v>
      </c>
      <c r="I4772" s="143">
        <f t="shared" si="618"/>
        <v>0</v>
      </c>
      <c r="J4772" s="142"/>
      <c r="K4772" s="145"/>
      <c r="L4772" s="7" t="str">
        <f t="shared" si="619"/>
        <v/>
      </c>
      <c r="M4772" s="7" t="str">
        <f t="shared" si="620"/>
        <v/>
      </c>
      <c r="N4772" s="7" t="str">
        <f t="shared" si="616"/>
        <v/>
      </c>
      <c r="O4772" s="144"/>
      <c r="P4772" s="355">
        <v>0</v>
      </c>
      <c r="Q4772" s="362">
        <f>SUM('NOVO HORIZONTE'!I4772)</f>
        <v>0</v>
      </c>
      <c r="R4772" s="363">
        <f t="shared" si="621"/>
        <v>0</v>
      </c>
      <c r="S4772" s="153">
        <f t="shared" si="623"/>
        <v>0</v>
      </c>
      <c r="T4772" s="364"/>
    </row>
    <row r="4773" ht="33.75" hidden="1" spans="1:20">
      <c r="A4773" s="158">
        <v>97129</v>
      </c>
      <c r="B4773" s="100" t="s">
        <v>252</v>
      </c>
      <c r="C4773" s="104" t="s">
        <v>5027</v>
      </c>
      <c r="D4773" s="94" t="s">
        <v>263</v>
      </c>
      <c r="E4773" s="95">
        <v>14.54</v>
      </c>
      <c r="F4773" s="96">
        <f t="shared" si="617"/>
        <v>17.85</v>
      </c>
      <c r="G4773" s="107">
        <f>ROUND(SUM('NOVO HORIZONTE'!G4773),2)</f>
        <v>0</v>
      </c>
      <c r="H4773" s="107">
        <f t="shared" si="622"/>
        <v>0</v>
      </c>
      <c r="I4773" s="143">
        <f t="shared" si="618"/>
        <v>0</v>
      </c>
      <c r="J4773" s="142"/>
      <c r="K4773" s="145"/>
      <c r="L4773" s="7" t="str">
        <f t="shared" si="619"/>
        <v/>
      </c>
      <c r="M4773" s="7" t="str">
        <f t="shared" si="620"/>
        <v/>
      </c>
      <c r="N4773" s="7" t="str">
        <f t="shared" si="616"/>
        <v/>
      </c>
      <c r="O4773" s="144"/>
      <c r="P4773" s="355">
        <v>0</v>
      </c>
      <c r="Q4773" s="362">
        <f>SUM('NOVO HORIZONTE'!I4773)</f>
        <v>0</v>
      </c>
      <c r="R4773" s="363">
        <f t="shared" si="621"/>
        <v>0</v>
      </c>
      <c r="S4773" s="153">
        <f t="shared" si="623"/>
        <v>0</v>
      </c>
      <c r="T4773" s="364"/>
    </row>
    <row r="4774" ht="33.75" hidden="1" spans="1:20">
      <c r="A4774" s="158">
        <v>97130</v>
      </c>
      <c r="B4774" s="100" t="s">
        <v>252</v>
      </c>
      <c r="C4774" s="104" t="s">
        <v>5028</v>
      </c>
      <c r="D4774" s="94" t="s">
        <v>263</v>
      </c>
      <c r="E4774" s="95">
        <v>17.26</v>
      </c>
      <c r="F4774" s="96">
        <f t="shared" si="617"/>
        <v>21.18</v>
      </c>
      <c r="G4774" s="107">
        <f>ROUND(SUM('NOVO HORIZONTE'!G4774),2)</f>
        <v>0</v>
      </c>
      <c r="H4774" s="107">
        <f t="shared" si="622"/>
        <v>0</v>
      </c>
      <c r="I4774" s="143">
        <f t="shared" si="618"/>
        <v>0</v>
      </c>
      <c r="J4774" s="142"/>
      <c r="K4774" s="145"/>
      <c r="L4774" s="7" t="str">
        <f t="shared" si="619"/>
        <v/>
      </c>
      <c r="M4774" s="7" t="str">
        <f t="shared" si="620"/>
        <v/>
      </c>
      <c r="N4774" s="7" t="str">
        <f t="shared" si="616"/>
        <v/>
      </c>
      <c r="O4774" s="144"/>
      <c r="P4774" s="355">
        <v>0</v>
      </c>
      <c r="Q4774" s="362">
        <f>SUM('NOVO HORIZONTE'!I4774)</f>
        <v>0</v>
      </c>
      <c r="R4774" s="363">
        <f t="shared" si="621"/>
        <v>0</v>
      </c>
      <c r="S4774" s="153">
        <f t="shared" si="623"/>
        <v>0</v>
      </c>
      <c r="T4774" s="364"/>
    </row>
    <row r="4775" ht="33.75" hidden="1" spans="1:20">
      <c r="A4775" s="158">
        <v>97131</v>
      </c>
      <c r="B4775" s="100" t="s">
        <v>252</v>
      </c>
      <c r="C4775" s="104" t="s">
        <v>5029</v>
      </c>
      <c r="D4775" s="94" t="s">
        <v>263</v>
      </c>
      <c r="E4775" s="95">
        <v>19.96</v>
      </c>
      <c r="F4775" s="96">
        <f t="shared" si="617"/>
        <v>24.5</v>
      </c>
      <c r="G4775" s="107">
        <f>ROUND(SUM('NOVO HORIZONTE'!G4775),2)</f>
        <v>0</v>
      </c>
      <c r="H4775" s="107">
        <f t="shared" si="622"/>
        <v>0</v>
      </c>
      <c r="I4775" s="143">
        <f t="shared" si="618"/>
        <v>0</v>
      </c>
      <c r="J4775" s="142"/>
      <c r="K4775" s="145"/>
      <c r="L4775" s="7" t="str">
        <f t="shared" si="619"/>
        <v/>
      </c>
      <c r="M4775" s="7" t="str">
        <f t="shared" si="620"/>
        <v/>
      </c>
      <c r="N4775" s="7" t="str">
        <f t="shared" si="616"/>
        <v/>
      </c>
      <c r="O4775" s="144"/>
      <c r="P4775" s="355">
        <v>0</v>
      </c>
      <c r="Q4775" s="362">
        <f>SUM('NOVO HORIZONTE'!I4775)</f>
        <v>0</v>
      </c>
      <c r="R4775" s="363">
        <f t="shared" si="621"/>
        <v>0</v>
      </c>
      <c r="S4775" s="153">
        <f t="shared" si="623"/>
        <v>0</v>
      </c>
      <c r="T4775" s="364"/>
    </row>
    <row r="4776" ht="33.75" hidden="1" spans="1:20">
      <c r="A4776" s="158">
        <v>97132</v>
      </c>
      <c r="B4776" s="100" t="s">
        <v>252</v>
      </c>
      <c r="C4776" s="104" t="s">
        <v>5030</v>
      </c>
      <c r="D4776" s="94" t="s">
        <v>263</v>
      </c>
      <c r="E4776" s="95">
        <v>22.66</v>
      </c>
      <c r="F4776" s="96">
        <f t="shared" si="617"/>
        <v>27.81</v>
      </c>
      <c r="G4776" s="107">
        <f>ROUND(SUM('NOVO HORIZONTE'!G4776),2)</f>
        <v>0</v>
      </c>
      <c r="H4776" s="107">
        <f t="shared" si="622"/>
        <v>0</v>
      </c>
      <c r="I4776" s="143">
        <f t="shared" si="618"/>
        <v>0</v>
      </c>
      <c r="J4776" s="142"/>
      <c r="K4776" s="145"/>
      <c r="L4776" s="7" t="str">
        <f t="shared" si="619"/>
        <v/>
      </c>
      <c r="M4776" s="7" t="str">
        <f t="shared" si="620"/>
        <v/>
      </c>
      <c r="N4776" s="7" t="str">
        <f t="shared" si="616"/>
        <v/>
      </c>
      <c r="O4776" s="144"/>
      <c r="P4776" s="355">
        <v>0</v>
      </c>
      <c r="Q4776" s="362">
        <f>SUM('NOVO HORIZONTE'!I4776)</f>
        <v>0</v>
      </c>
      <c r="R4776" s="363">
        <f t="shared" si="621"/>
        <v>0</v>
      </c>
      <c r="S4776" s="153">
        <f t="shared" si="623"/>
        <v>0</v>
      </c>
      <c r="T4776" s="364"/>
    </row>
    <row r="4777" ht="33.75" hidden="1" spans="1:20">
      <c r="A4777" s="158">
        <v>97133</v>
      </c>
      <c r="B4777" s="100" t="s">
        <v>252</v>
      </c>
      <c r="C4777" s="104" t="s">
        <v>5031</v>
      </c>
      <c r="D4777" s="94" t="s">
        <v>263</v>
      </c>
      <c r="E4777" s="95">
        <v>28.09</v>
      </c>
      <c r="F4777" s="96">
        <f t="shared" si="617"/>
        <v>34.48</v>
      </c>
      <c r="G4777" s="107">
        <f>ROUND(SUM('NOVO HORIZONTE'!G4777),2)</f>
        <v>0</v>
      </c>
      <c r="H4777" s="107">
        <f t="shared" si="622"/>
        <v>0</v>
      </c>
      <c r="I4777" s="143">
        <f t="shared" si="618"/>
        <v>0</v>
      </c>
      <c r="J4777" s="142"/>
      <c r="K4777" s="145"/>
      <c r="L4777" s="7" t="str">
        <f t="shared" si="619"/>
        <v/>
      </c>
      <c r="M4777" s="7" t="str">
        <f t="shared" si="620"/>
        <v/>
      </c>
      <c r="N4777" s="7" t="str">
        <f t="shared" si="616"/>
        <v/>
      </c>
      <c r="O4777" s="144"/>
      <c r="P4777" s="355">
        <v>0</v>
      </c>
      <c r="Q4777" s="362">
        <f>SUM('NOVO HORIZONTE'!I4777)</f>
        <v>0</v>
      </c>
      <c r="R4777" s="363">
        <f t="shared" si="621"/>
        <v>0</v>
      </c>
      <c r="S4777" s="153">
        <f t="shared" si="623"/>
        <v>0</v>
      </c>
      <c r="T4777" s="364"/>
    </row>
    <row r="4778" ht="33.75" hidden="1" spans="1:20">
      <c r="A4778" s="158">
        <v>97134</v>
      </c>
      <c r="B4778" s="100" t="s">
        <v>252</v>
      </c>
      <c r="C4778" s="104" t="s">
        <v>5032</v>
      </c>
      <c r="D4778" s="94" t="s">
        <v>263</v>
      </c>
      <c r="E4778" s="95">
        <v>2.81</v>
      </c>
      <c r="F4778" s="96">
        <f t="shared" si="617"/>
        <v>3.45</v>
      </c>
      <c r="G4778" s="107">
        <f>ROUND(SUM('NOVO HORIZONTE'!G4778),2)</f>
        <v>0</v>
      </c>
      <c r="H4778" s="107">
        <f t="shared" si="622"/>
        <v>0</v>
      </c>
      <c r="I4778" s="143">
        <f t="shared" si="618"/>
        <v>0</v>
      </c>
      <c r="J4778" s="142"/>
      <c r="K4778" s="145"/>
      <c r="L4778" s="7" t="str">
        <f t="shared" si="619"/>
        <v/>
      </c>
      <c r="M4778" s="7" t="str">
        <f t="shared" si="620"/>
        <v/>
      </c>
      <c r="N4778" s="7" t="str">
        <f t="shared" si="616"/>
        <v/>
      </c>
      <c r="O4778" s="144"/>
      <c r="P4778" s="355">
        <v>0</v>
      </c>
      <c r="Q4778" s="362">
        <f>SUM('NOVO HORIZONTE'!I4778)</f>
        <v>0</v>
      </c>
      <c r="R4778" s="363">
        <f t="shared" si="621"/>
        <v>0</v>
      </c>
      <c r="S4778" s="153">
        <f t="shared" si="623"/>
        <v>0</v>
      </c>
      <c r="T4778" s="364"/>
    </row>
    <row r="4779" ht="33.75" hidden="1" spans="1:20">
      <c r="A4779" s="158">
        <v>97135</v>
      </c>
      <c r="B4779" s="100" t="s">
        <v>252</v>
      </c>
      <c r="C4779" s="104" t="s">
        <v>5033</v>
      </c>
      <c r="D4779" s="94" t="s">
        <v>263</v>
      </c>
      <c r="E4779" s="95">
        <v>5.93</v>
      </c>
      <c r="F4779" s="96">
        <f t="shared" si="617"/>
        <v>7.28</v>
      </c>
      <c r="G4779" s="107">
        <f>ROUND(SUM('NOVO HORIZONTE'!G4779),2)</f>
        <v>0</v>
      </c>
      <c r="H4779" s="107">
        <f t="shared" si="622"/>
        <v>0</v>
      </c>
      <c r="I4779" s="143">
        <f t="shared" si="618"/>
        <v>0</v>
      </c>
      <c r="J4779" s="142"/>
      <c r="K4779" s="145"/>
      <c r="L4779" s="7" t="str">
        <f t="shared" si="619"/>
        <v/>
      </c>
      <c r="M4779" s="7" t="str">
        <f t="shared" si="620"/>
        <v/>
      </c>
      <c r="N4779" s="7" t="str">
        <f t="shared" ref="N4779:N4842" si="624">M4779</f>
        <v/>
      </c>
      <c r="O4779" s="144"/>
      <c r="P4779" s="355">
        <v>0</v>
      </c>
      <c r="Q4779" s="362">
        <f>SUM('NOVO HORIZONTE'!I4779)</f>
        <v>0</v>
      </c>
      <c r="R4779" s="363">
        <f t="shared" si="621"/>
        <v>0</v>
      </c>
      <c r="S4779" s="153">
        <f t="shared" si="623"/>
        <v>0</v>
      </c>
      <c r="T4779" s="364"/>
    </row>
    <row r="4780" ht="33.75" hidden="1" spans="1:20">
      <c r="A4780" s="158">
        <v>97136</v>
      </c>
      <c r="B4780" s="100" t="s">
        <v>252</v>
      </c>
      <c r="C4780" s="104" t="s">
        <v>5034</v>
      </c>
      <c r="D4780" s="94" t="s">
        <v>263</v>
      </c>
      <c r="E4780" s="95">
        <v>7.29</v>
      </c>
      <c r="F4780" s="96">
        <f t="shared" si="617"/>
        <v>8.95</v>
      </c>
      <c r="G4780" s="107">
        <f>ROUND(SUM('NOVO HORIZONTE'!G4780),2)</f>
        <v>0</v>
      </c>
      <c r="H4780" s="107">
        <f t="shared" si="622"/>
        <v>0</v>
      </c>
      <c r="I4780" s="143">
        <f t="shared" si="618"/>
        <v>0</v>
      </c>
      <c r="J4780" s="142"/>
      <c r="K4780" s="145"/>
      <c r="L4780" s="7" t="str">
        <f t="shared" si="619"/>
        <v/>
      </c>
      <c r="M4780" s="7" t="str">
        <f t="shared" si="620"/>
        <v/>
      </c>
      <c r="N4780" s="7" t="str">
        <f t="shared" si="624"/>
        <v/>
      </c>
      <c r="O4780" s="144"/>
      <c r="P4780" s="355">
        <v>0</v>
      </c>
      <c r="Q4780" s="362">
        <f>SUM('NOVO HORIZONTE'!I4780)</f>
        <v>0</v>
      </c>
      <c r="R4780" s="363">
        <f t="shared" si="621"/>
        <v>0</v>
      </c>
      <c r="S4780" s="153">
        <f t="shared" si="623"/>
        <v>0</v>
      </c>
      <c r="T4780" s="364"/>
    </row>
    <row r="4781" ht="33.75" hidden="1" spans="1:20">
      <c r="A4781" s="158">
        <v>97137</v>
      </c>
      <c r="B4781" s="100" t="s">
        <v>252</v>
      </c>
      <c r="C4781" s="104" t="s">
        <v>5035</v>
      </c>
      <c r="D4781" s="94" t="s">
        <v>263</v>
      </c>
      <c r="E4781" s="95">
        <v>8.66</v>
      </c>
      <c r="F4781" s="96">
        <f t="shared" si="617"/>
        <v>10.63</v>
      </c>
      <c r="G4781" s="107">
        <f>ROUND(SUM('NOVO HORIZONTE'!G4781),2)</f>
        <v>0</v>
      </c>
      <c r="H4781" s="107">
        <f t="shared" si="622"/>
        <v>0</v>
      </c>
      <c r="I4781" s="143">
        <f t="shared" si="618"/>
        <v>0</v>
      </c>
      <c r="J4781" s="142"/>
      <c r="K4781" s="145"/>
      <c r="L4781" s="7" t="str">
        <f t="shared" si="619"/>
        <v/>
      </c>
      <c r="M4781" s="7" t="str">
        <f t="shared" si="620"/>
        <v/>
      </c>
      <c r="N4781" s="7" t="str">
        <f t="shared" si="624"/>
        <v/>
      </c>
      <c r="O4781" s="144"/>
      <c r="P4781" s="355">
        <v>0</v>
      </c>
      <c r="Q4781" s="362">
        <f>SUM('NOVO HORIZONTE'!I4781)</f>
        <v>0</v>
      </c>
      <c r="R4781" s="363">
        <f t="shared" si="621"/>
        <v>0</v>
      </c>
      <c r="S4781" s="153">
        <f t="shared" si="623"/>
        <v>0</v>
      </c>
      <c r="T4781" s="364"/>
    </row>
    <row r="4782" ht="33.75" hidden="1" spans="1:20">
      <c r="A4782" s="158">
        <v>97138</v>
      </c>
      <c r="B4782" s="100" t="s">
        <v>252</v>
      </c>
      <c r="C4782" s="104" t="s">
        <v>5036</v>
      </c>
      <c r="D4782" s="94" t="s">
        <v>263</v>
      </c>
      <c r="E4782" s="95">
        <v>10.01</v>
      </c>
      <c r="F4782" s="96">
        <f t="shared" ref="F4782:F4845" si="625">IF(E4782=0,0,IF(P4782=0,ROUND(E4782*(1+E$13),2),ROUND(E4782*(1+E$12),2)))</f>
        <v>12.29</v>
      </c>
      <c r="G4782" s="107">
        <f>ROUND(SUM('NOVO HORIZONTE'!G4782),2)</f>
        <v>0</v>
      </c>
      <c r="H4782" s="107">
        <f t="shared" si="622"/>
        <v>0</v>
      </c>
      <c r="I4782" s="143">
        <f t="shared" ref="I4782:I4845" si="626">IF(ISBLANK(G4782),0,ROUND(G4782*H4782,2))</f>
        <v>0</v>
      </c>
      <c r="J4782" s="142"/>
      <c r="K4782" s="145"/>
      <c r="L4782" s="7" t="str">
        <f t="shared" ref="L4782:L4845" si="627">IF(K4782="X","x",IF(K4782="xx","x",IF(I4782&gt;0,"x","")))</f>
        <v/>
      </c>
      <c r="M4782" s="7" t="str">
        <f t="shared" ref="M4782:M4845" si="628">IF(K4782="X","x",IF(K4782="xx","x",IF(I4782&gt;0,"x","")))</f>
        <v/>
      </c>
      <c r="N4782" s="7" t="str">
        <f t="shared" si="624"/>
        <v/>
      </c>
      <c r="O4782" s="144"/>
      <c r="P4782" s="355">
        <v>0</v>
      </c>
      <c r="Q4782" s="362">
        <f>SUM('NOVO HORIZONTE'!I4782)</f>
        <v>0</v>
      </c>
      <c r="R4782" s="363">
        <f t="shared" ref="R4782:R4845" si="629">I4782-Q4782</f>
        <v>0</v>
      </c>
      <c r="S4782" s="153">
        <f t="shared" si="623"/>
        <v>0</v>
      </c>
      <c r="T4782" s="364"/>
    </row>
    <row r="4783" ht="33.75" hidden="1" spans="1:20">
      <c r="A4783" s="158">
        <v>97139</v>
      </c>
      <c r="B4783" s="100" t="s">
        <v>252</v>
      </c>
      <c r="C4783" s="104" t="s">
        <v>5037</v>
      </c>
      <c r="D4783" s="94" t="s">
        <v>263</v>
      </c>
      <c r="E4783" s="95">
        <v>11.37</v>
      </c>
      <c r="F4783" s="96">
        <f t="shared" si="625"/>
        <v>13.96</v>
      </c>
      <c r="G4783" s="107">
        <f>ROUND(SUM('NOVO HORIZONTE'!G4783),2)</f>
        <v>0</v>
      </c>
      <c r="H4783" s="107">
        <f t="shared" ref="H4783:H4846" si="630">IF(G4783=0,0,F4783)</f>
        <v>0</v>
      </c>
      <c r="I4783" s="143">
        <f t="shared" si="626"/>
        <v>0</v>
      </c>
      <c r="J4783" s="142"/>
      <c r="K4783" s="145"/>
      <c r="L4783" s="7" t="str">
        <f t="shared" si="627"/>
        <v/>
      </c>
      <c r="M4783" s="7" t="str">
        <f t="shared" si="628"/>
        <v/>
      </c>
      <c r="N4783" s="7" t="str">
        <f t="shared" si="624"/>
        <v/>
      </c>
      <c r="O4783" s="144"/>
      <c r="P4783" s="355">
        <v>0</v>
      </c>
      <c r="Q4783" s="362">
        <f>SUM('NOVO HORIZONTE'!I4783)</f>
        <v>0</v>
      </c>
      <c r="R4783" s="363">
        <f t="shared" si="629"/>
        <v>0</v>
      </c>
      <c r="S4783" s="153">
        <f t="shared" si="623"/>
        <v>0</v>
      </c>
      <c r="T4783" s="364"/>
    </row>
    <row r="4784" ht="33.75" hidden="1" spans="1:20">
      <c r="A4784" s="158">
        <v>97140</v>
      </c>
      <c r="B4784" s="100" t="s">
        <v>252</v>
      </c>
      <c r="C4784" s="104" t="s">
        <v>5038</v>
      </c>
      <c r="D4784" s="94" t="s">
        <v>263</v>
      </c>
      <c r="E4784" s="95">
        <v>14.1</v>
      </c>
      <c r="F4784" s="96">
        <f t="shared" si="625"/>
        <v>17.31</v>
      </c>
      <c r="G4784" s="107">
        <f>ROUND(SUM('NOVO HORIZONTE'!G4784),2)</f>
        <v>0</v>
      </c>
      <c r="H4784" s="107">
        <f t="shared" si="630"/>
        <v>0</v>
      </c>
      <c r="I4784" s="143">
        <f t="shared" si="626"/>
        <v>0</v>
      </c>
      <c r="J4784" s="142"/>
      <c r="K4784" s="145"/>
      <c r="L4784" s="7" t="str">
        <f t="shared" si="627"/>
        <v/>
      </c>
      <c r="M4784" s="7" t="str">
        <f t="shared" si="628"/>
        <v/>
      </c>
      <c r="N4784" s="7" t="str">
        <f t="shared" si="624"/>
        <v/>
      </c>
      <c r="O4784" s="144"/>
      <c r="P4784" s="355">
        <v>0</v>
      </c>
      <c r="Q4784" s="362">
        <f>SUM('NOVO HORIZONTE'!I4784)</f>
        <v>0</v>
      </c>
      <c r="R4784" s="363">
        <f t="shared" si="629"/>
        <v>0</v>
      </c>
      <c r="S4784" s="153">
        <f t="shared" si="623"/>
        <v>0</v>
      </c>
      <c r="T4784" s="364"/>
    </row>
    <row r="4785" ht="12.75" hidden="1" spans="1:20">
      <c r="A4785" s="154" t="s">
        <v>5039</v>
      </c>
      <c r="B4785" s="100"/>
      <c r="C4785" s="161" t="s">
        <v>5040</v>
      </c>
      <c r="D4785" s="94">
        <v>0</v>
      </c>
      <c r="E4785" s="95">
        <v>0</v>
      </c>
      <c r="F4785" s="96">
        <f t="shared" si="625"/>
        <v>0</v>
      </c>
      <c r="G4785" s="187">
        <f>ROUND(SUM('NOVO HORIZONTE'!G4785),2)</f>
        <v>0</v>
      </c>
      <c r="H4785" s="187">
        <f t="shared" si="630"/>
        <v>0</v>
      </c>
      <c r="I4785" s="188">
        <f t="shared" si="626"/>
        <v>0</v>
      </c>
      <c r="J4785" s="142"/>
      <c r="K4785" s="145" t="str">
        <f>IF(SUM(I4786:I4795)&gt;0,"xx","")</f>
        <v/>
      </c>
      <c r="L4785" s="7" t="str">
        <f t="shared" si="627"/>
        <v/>
      </c>
      <c r="M4785" s="7" t="str">
        <f t="shared" si="628"/>
        <v/>
      </c>
      <c r="N4785" s="7" t="str">
        <f t="shared" si="624"/>
        <v/>
      </c>
      <c r="O4785" s="144"/>
      <c r="P4785" s="375"/>
      <c r="Q4785" s="362">
        <f>SUM('NOVO HORIZONTE'!I4785)</f>
        <v>0</v>
      </c>
      <c r="R4785" s="363">
        <f t="shared" si="629"/>
        <v>0</v>
      </c>
      <c r="S4785" s="153">
        <f t="shared" si="623"/>
        <v>0</v>
      </c>
      <c r="T4785" s="364"/>
    </row>
    <row r="4786" ht="22.5" hidden="1" spans="1:20">
      <c r="A4786" s="158">
        <v>93054</v>
      </c>
      <c r="B4786" s="100" t="s">
        <v>252</v>
      </c>
      <c r="C4786" s="104" t="s">
        <v>5041</v>
      </c>
      <c r="D4786" s="94" t="s">
        <v>279</v>
      </c>
      <c r="E4786" s="95">
        <v>22.62</v>
      </c>
      <c r="F4786" s="96">
        <f t="shared" si="625"/>
        <v>27.76</v>
      </c>
      <c r="G4786" s="107">
        <f>ROUND(SUM('NOVO HORIZONTE'!G4786),2)</f>
        <v>0</v>
      </c>
      <c r="H4786" s="107">
        <f t="shared" si="630"/>
        <v>0</v>
      </c>
      <c r="I4786" s="143">
        <f t="shared" si="626"/>
        <v>0</v>
      </c>
      <c r="J4786" s="142"/>
      <c r="K4786" s="145"/>
      <c r="L4786" s="7" t="str">
        <f t="shared" si="627"/>
        <v/>
      </c>
      <c r="M4786" s="7" t="str">
        <f t="shared" si="628"/>
        <v/>
      </c>
      <c r="N4786" s="7" t="str">
        <f t="shared" si="624"/>
        <v/>
      </c>
      <c r="O4786" s="144"/>
      <c r="P4786" s="355">
        <v>0</v>
      </c>
      <c r="Q4786" s="362">
        <f>SUM('NOVO HORIZONTE'!I4786)</f>
        <v>0</v>
      </c>
      <c r="R4786" s="363">
        <f t="shared" si="629"/>
        <v>0</v>
      </c>
      <c r="S4786" s="153">
        <f t="shared" si="623"/>
        <v>0</v>
      </c>
      <c r="T4786" s="364"/>
    </row>
    <row r="4787" ht="22.5" hidden="1" spans="1:20">
      <c r="A4787" s="158">
        <v>93055</v>
      </c>
      <c r="B4787" s="100" t="s">
        <v>252</v>
      </c>
      <c r="C4787" s="104" t="s">
        <v>5042</v>
      </c>
      <c r="D4787" s="94" t="s">
        <v>279</v>
      </c>
      <c r="E4787" s="95">
        <v>44.19</v>
      </c>
      <c r="F4787" s="96">
        <f t="shared" si="625"/>
        <v>54.24</v>
      </c>
      <c r="G4787" s="107">
        <f>ROUND(SUM('NOVO HORIZONTE'!G4787),2)</f>
        <v>0</v>
      </c>
      <c r="H4787" s="107">
        <f t="shared" si="630"/>
        <v>0</v>
      </c>
      <c r="I4787" s="143">
        <f t="shared" si="626"/>
        <v>0</v>
      </c>
      <c r="J4787" s="142"/>
      <c r="K4787" s="145"/>
      <c r="L4787" s="7" t="str">
        <f t="shared" si="627"/>
        <v/>
      </c>
      <c r="M4787" s="7" t="str">
        <f t="shared" si="628"/>
        <v/>
      </c>
      <c r="N4787" s="7" t="str">
        <f t="shared" si="624"/>
        <v/>
      </c>
      <c r="O4787" s="144"/>
      <c r="P4787" s="355">
        <v>0</v>
      </c>
      <c r="Q4787" s="362">
        <f>SUM('NOVO HORIZONTE'!I4787)</f>
        <v>0</v>
      </c>
      <c r="R4787" s="363">
        <f t="shared" si="629"/>
        <v>0</v>
      </c>
      <c r="S4787" s="153">
        <f t="shared" si="623"/>
        <v>0</v>
      </c>
      <c r="T4787" s="364"/>
    </row>
    <row r="4788" ht="22.5" hidden="1" spans="1:20">
      <c r="A4788" s="158">
        <v>93059</v>
      </c>
      <c r="B4788" s="100" t="s">
        <v>252</v>
      </c>
      <c r="C4788" s="104" t="s">
        <v>5043</v>
      </c>
      <c r="D4788" s="94" t="s">
        <v>279</v>
      </c>
      <c r="E4788" s="95">
        <v>29.16</v>
      </c>
      <c r="F4788" s="96">
        <f t="shared" si="625"/>
        <v>35.79</v>
      </c>
      <c r="G4788" s="107">
        <f>ROUND(SUM('NOVO HORIZONTE'!G4788),2)</f>
        <v>0</v>
      </c>
      <c r="H4788" s="107">
        <f t="shared" si="630"/>
        <v>0</v>
      </c>
      <c r="I4788" s="143">
        <f t="shared" si="626"/>
        <v>0</v>
      </c>
      <c r="J4788" s="142"/>
      <c r="K4788" s="145"/>
      <c r="L4788" s="7" t="str">
        <f t="shared" si="627"/>
        <v/>
      </c>
      <c r="M4788" s="7" t="str">
        <f t="shared" si="628"/>
        <v/>
      </c>
      <c r="N4788" s="7" t="str">
        <f t="shared" si="624"/>
        <v/>
      </c>
      <c r="O4788" s="144"/>
      <c r="P4788" s="355">
        <v>0</v>
      </c>
      <c r="Q4788" s="362">
        <f>SUM('NOVO HORIZONTE'!I4788)</f>
        <v>0</v>
      </c>
      <c r="R4788" s="363">
        <f t="shared" si="629"/>
        <v>0</v>
      </c>
      <c r="S4788" s="153">
        <f t="shared" si="623"/>
        <v>0</v>
      </c>
      <c r="T4788" s="364"/>
    </row>
    <row r="4789" ht="22.5" hidden="1" spans="1:20">
      <c r="A4789" s="158">
        <v>93060</v>
      </c>
      <c r="B4789" s="100" t="s">
        <v>252</v>
      </c>
      <c r="C4789" s="104" t="s">
        <v>5044</v>
      </c>
      <c r="D4789" s="94" t="s">
        <v>279</v>
      </c>
      <c r="E4789" s="95">
        <v>77.18</v>
      </c>
      <c r="F4789" s="96">
        <f t="shared" si="625"/>
        <v>94.73</v>
      </c>
      <c r="G4789" s="107">
        <f>ROUND(SUM('NOVO HORIZONTE'!G4789),2)</f>
        <v>0</v>
      </c>
      <c r="H4789" s="107">
        <f t="shared" si="630"/>
        <v>0</v>
      </c>
      <c r="I4789" s="143">
        <f t="shared" si="626"/>
        <v>0</v>
      </c>
      <c r="J4789" s="142"/>
      <c r="K4789" s="145"/>
      <c r="L4789" s="7" t="str">
        <f t="shared" si="627"/>
        <v/>
      </c>
      <c r="M4789" s="7" t="str">
        <f t="shared" si="628"/>
        <v/>
      </c>
      <c r="N4789" s="7" t="str">
        <f t="shared" si="624"/>
        <v/>
      </c>
      <c r="O4789" s="144"/>
      <c r="P4789" s="355">
        <v>0</v>
      </c>
      <c r="Q4789" s="362">
        <f>SUM('NOVO HORIZONTE'!I4789)</f>
        <v>0</v>
      </c>
      <c r="R4789" s="363">
        <f t="shared" si="629"/>
        <v>0</v>
      </c>
      <c r="S4789" s="153">
        <f t="shared" si="623"/>
        <v>0</v>
      </c>
      <c r="T4789" s="364"/>
    </row>
    <row r="4790" ht="22.5" hidden="1" spans="1:20">
      <c r="A4790" s="158">
        <v>93063</v>
      </c>
      <c r="B4790" s="100" t="s">
        <v>252</v>
      </c>
      <c r="C4790" s="104" t="s">
        <v>5045</v>
      </c>
      <c r="D4790" s="94" t="s">
        <v>279</v>
      </c>
      <c r="E4790" s="95">
        <v>636.67</v>
      </c>
      <c r="F4790" s="96">
        <f t="shared" si="625"/>
        <v>781.45</v>
      </c>
      <c r="G4790" s="107">
        <f>ROUND(SUM('NOVO HORIZONTE'!G4790),2)</f>
        <v>0</v>
      </c>
      <c r="H4790" s="107">
        <f t="shared" si="630"/>
        <v>0</v>
      </c>
      <c r="I4790" s="143">
        <f t="shared" si="626"/>
        <v>0</v>
      </c>
      <c r="J4790" s="142"/>
      <c r="K4790" s="145"/>
      <c r="L4790" s="7" t="str">
        <f t="shared" si="627"/>
        <v/>
      </c>
      <c r="M4790" s="7" t="str">
        <f t="shared" si="628"/>
        <v/>
      </c>
      <c r="N4790" s="7" t="str">
        <f t="shared" si="624"/>
        <v/>
      </c>
      <c r="O4790" s="144"/>
      <c r="P4790" s="355">
        <v>0</v>
      </c>
      <c r="Q4790" s="362">
        <f>SUM('NOVO HORIZONTE'!I4790)</f>
        <v>0</v>
      </c>
      <c r="R4790" s="363">
        <f t="shared" si="629"/>
        <v>0</v>
      </c>
      <c r="S4790" s="153">
        <f t="shared" si="623"/>
        <v>0</v>
      </c>
      <c r="T4790" s="364"/>
    </row>
    <row r="4791" ht="22.5" hidden="1" spans="1:20">
      <c r="A4791" s="158">
        <v>93066</v>
      </c>
      <c r="B4791" s="100" t="s">
        <v>252</v>
      </c>
      <c r="C4791" s="104" t="s">
        <v>5046</v>
      </c>
      <c r="D4791" s="94" t="s">
        <v>279</v>
      </c>
      <c r="E4791" s="95">
        <v>798.94</v>
      </c>
      <c r="F4791" s="96">
        <f t="shared" si="625"/>
        <v>980.62</v>
      </c>
      <c r="G4791" s="107">
        <f>ROUND(SUM('NOVO HORIZONTE'!G4791),2)</f>
        <v>0</v>
      </c>
      <c r="H4791" s="107">
        <f t="shared" si="630"/>
        <v>0</v>
      </c>
      <c r="I4791" s="143">
        <f t="shared" si="626"/>
        <v>0</v>
      </c>
      <c r="J4791" s="142"/>
      <c r="K4791" s="145"/>
      <c r="L4791" s="7" t="str">
        <f t="shared" si="627"/>
        <v/>
      </c>
      <c r="M4791" s="7" t="str">
        <f t="shared" si="628"/>
        <v/>
      </c>
      <c r="N4791" s="7" t="str">
        <f t="shared" si="624"/>
        <v/>
      </c>
      <c r="O4791" s="144"/>
      <c r="P4791" s="355">
        <v>0</v>
      </c>
      <c r="Q4791" s="362">
        <f>SUM('NOVO HORIZONTE'!I4791)</f>
        <v>0</v>
      </c>
      <c r="R4791" s="363">
        <f t="shared" si="629"/>
        <v>0</v>
      </c>
      <c r="S4791" s="153">
        <f t="shared" si="623"/>
        <v>0</v>
      </c>
      <c r="T4791" s="364"/>
    </row>
    <row r="4792" ht="22.5" hidden="1" spans="1:20">
      <c r="A4792" s="158">
        <v>93069</v>
      </c>
      <c r="B4792" s="100" t="s">
        <v>252</v>
      </c>
      <c r="C4792" s="104" t="s">
        <v>5047</v>
      </c>
      <c r="D4792" s="94" t="s">
        <v>279</v>
      </c>
      <c r="E4792" s="95">
        <v>1107.35</v>
      </c>
      <c r="F4792" s="96">
        <f t="shared" si="625"/>
        <v>1359.16</v>
      </c>
      <c r="G4792" s="107">
        <f>ROUND(SUM('NOVO HORIZONTE'!G4792),2)</f>
        <v>0</v>
      </c>
      <c r="H4792" s="107">
        <f t="shared" si="630"/>
        <v>0</v>
      </c>
      <c r="I4792" s="143">
        <f t="shared" si="626"/>
        <v>0</v>
      </c>
      <c r="J4792" s="142"/>
      <c r="K4792" s="145"/>
      <c r="L4792" s="7" t="str">
        <f t="shared" si="627"/>
        <v/>
      </c>
      <c r="M4792" s="7" t="str">
        <f t="shared" si="628"/>
        <v/>
      </c>
      <c r="N4792" s="7" t="str">
        <f t="shared" si="624"/>
        <v/>
      </c>
      <c r="O4792" s="144"/>
      <c r="P4792" s="355">
        <v>0</v>
      </c>
      <c r="Q4792" s="362">
        <f>SUM('NOVO HORIZONTE'!I4792)</f>
        <v>0</v>
      </c>
      <c r="R4792" s="363">
        <f t="shared" si="629"/>
        <v>0</v>
      </c>
      <c r="S4792" s="153">
        <f t="shared" si="623"/>
        <v>0</v>
      </c>
      <c r="T4792" s="364"/>
    </row>
    <row r="4793" ht="22.5" hidden="1" spans="1:20">
      <c r="A4793" s="158">
        <v>93072</v>
      </c>
      <c r="B4793" s="100" t="s">
        <v>252</v>
      </c>
      <c r="C4793" s="104" t="s">
        <v>5048</v>
      </c>
      <c r="D4793" s="94" t="s">
        <v>279</v>
      </c>
      <c r="E4793" s="95">
        <v>1461.28</v>
      </c>
      <c r="F4793" s="96">
        <f t="shared" si="625"/>
        <v>1793.58</v>
      </c>
      <c r="G4793" s="107">
        <f>ROUND(SUM('NOVO HORIZONTE'!G4793),2)</f>
        <v>0</v>
      </c>
      <c r="H4793" s="107">
        <f t="shared" si="630"/>
        <v>0</v>
      </c>
      <c r="I4793" s="143">
        <f t="shared" si="626"/>
        <v>0</v>
      </c>
      <c r="J4793" s="142"/>
      <c r="K4793" s="145"/>
      <c r="L4793" s="7" t="str">
        <f t="shared" si="627"/>
        <v/>
      </c>
      <c r="M4793" s="7" t="str">
        <f t="shared" si="628"/>
        <v/>
      </c>
      <c r="N4793" s="7" t="str">
        <f t="shared" si="624"/>
        <v/>
      </c>
      <c r="O4793" s="144"/>
      <c r="P4793" s="355">
        <v>0</v>
      </c>
      <c r="Q4793" s="362">
        <f>SUM('NOVO HORIZONTE'!I4793)</f>
        <v>0</v>
      </c>
      <c r="R4793" s="363">
        <f t="shared" si="629"/>
        <v>0</v>
      </c>
      <c r="S4793" s="153">
        <f t="shared" si="623"/>
        <v>0</v>
      </c>
      <c r="T4793" s="364"/>
    </row>
    <row r="4794" ht="22.5" hidden="1" spans="1:20">
      <c r="A4794" s="158">
        <v>93120</v>
      </c>
      <c r="B4794" s="100" t="s">
        <v>252</v>
      </c>
      <c r="C4794" s="104" t="s">
        <v>5049</v>
      </c>
      <c r="D4794" s="94" t="s">
        <v>279</v>
      </c>
      <c r="E4794" s="95">
        <v>25.85</v>
      </c>
      <c r="F4794" s="96">
        <f t="shared" si="625"/>
        <v>31.73</v>
      </c>
      <c r="G4794" s="107">
        <f>ROUND(SUM('NOVO HORIZONTE'!G4794),2)</f>
        <v>0</v>
      </c>
      <c r="H4794" s="107">
        <f t="shared" si="630"/>
        <v>0</v>
      </c>
      <c r="I4794" s="143">
        <f t="shared" si="626"/>
        <v>0</v>
      </c>
      <c r="J4794" s="142"/>
      <c r="K4794" s="145"/>
      <c r="L4794" s="7" t="str">
        <f t="shared" si="627"/>
        <v/>
      </c>
      <c r="M4794" s="7" t="str">
        <f t="shared" si="628"/>
        <v/>
      </c>
      <c r="N4794" s="7" t="str">
        <f t="shared" si="624"/>
        <v/>
      </c>
      <c r="O4794" s="144"/>
      <c r="P4794" s="355">
        <v>0</v>
      </c>
      <c r="Q4794" s="362">
        <f>SUM('NOVO HORIZONTE'!I4794)</f>
        <v>0</v>
      </c>
      <c r="R4794" s="363">
        <f t="shared" si="629"/>
        <v>0</v>
      </c>
      <c r="S4794" s="153">
        <f t="shared" si="623"/>
        <v>0</v>
      </c>
      <c r="T4794" s="364"/>
    </row>
    <row r="4795" ht="22.5" hidden="1" spans="1:20">
      <c r="A4795" s="158">
        <v>93121</v>
      </c>
      <c r="B4795" s="100" t="s">
        <v>252</v>
      </c>
      <c r="C4795" s="104" t="s">
        <v>5050</v>
      </c>
      <c r="D4795" s="94" t="s">
        <v>279</v>
      </c>
      <c r="E4795" s="95">
        <v>29.45</v>
      </c>
      <c r="F4795" s="96">
        <f t="shared" si="625"/>
        <v>36.15</v>
      </c>
      <c r="G4795" s="107">
        <f>ROUND(SUM('NOVO HORIZONTE'!G4795),2)</f>
        <v>0</v>
      </c>
      <c r="H4795" s="107">
        <f t="shared" si="630"/>
        <v>0</v>
      </c>
      <c r="I4795" s="143">
        <f t="shared" si="626"/>
        <v>0</v>
      </c>
      <c r="J4795" s="142"/>
      <c r="K4795" s="145"/>
      <c r="L4795" s="7" t="str">
        <f t="shared" si="627"/>
        <v/>
      </c>
      <c r="M4795" s="7" t="str">
        <f t="shared" si="628"/>
        <v/>
      </c>
      <c r="N4795" s="7" t="str">
        <f t="shared" si="624"/>
        <v/>
      </c>
      <c r="O4795" s="144"/>
      <c r="P4795" s="355">
        <v>0</v>
      </c>
      <c r="Q4795" s="362">
        <f>SUM('NOVO HORIZONTE'!I4795)</f>
        <v>0</v>
      </c>
      <c r="R4795" s="363">
        <f t="shared" si="629"/>
        <v>0</v>
      </c>
      <c r="S4795" s="153">
        <f t="shared" si="623"/>
        <v>0</v>
      </c>
      <c r="T4795" s="364"/>
    </row>
    <row r="4796" ht="12.75" hidden="1" spans="1:20">
      <c r="A4796" s="154" t="s">
        <v>5051</v>
      </c>
      <c r="B4796" s="100"/>
      <c r="C4796" s="161" t="s">
        <v>5052</v>
      </c>
      <c r="D4796" s="94">
        <v>0</v>
      </c>
      <c r="E4796" s="95">
        <v>0</v>
      </c>
      <c r="F4796" s="96">
        <f t="shared" si="625"/>
        <v>0</v>
      </c>
      <c r="G4796" s="187">
        <f>ROUND(SUM('NOVO HORIZONTE'!G4796),2)</f>
        <v>0</v>
      </c>
      <c r="H4796" s="187">
        <f t="shared" si="630"/>
        <v>0</v>
      </c>
      <c r="I4796" s="188">
        <f t="shared" si="626"/>
        <v>0</v>
      </c>
      <c r="J4796" s="142"/>
      <c r="K4796" s="145" t="str">
        <f>IF(SUM(I4797:I4863)&gt;0,"xx","")</f>
        <v/>
      </c>
      <c r="L4796" s="7" t="str">
        <f t="shared" si="627"/>
        <v/>
      </c>
      <c r="M4796" s="7" t="str">
        <f t="shared" si="628"/>
        <v/>
      </c>
      <c r="N4796" s="7" t="str">
        <f t="shared" si="624"/>
        <v/>
      </c>
      <c r="O4796" s="144"/>
      <c r="P4796" s="375"/>
      <c r="Q4796" s="362">
        <f>SUM('NOVO HORIZONTE'!I4796)</f>
        <v>0</v>
      </c>
      <c r="R4796" s="363">
        <f t="shared" si="629"/>
        <v>0</v>
      </c>
      <c r="S4796" s="153">
        <f t="shared" si="623"/>
        <v>0</v>
      </c>
      <c r="T4796" s="364"/>
    </row>
    <row r="4797" ht="22.5" hidden="1" spans="1:20">
      <c r="A4797" s="158">
        <v>89376</v>
      </c>
      <c r="B4797" s="100" t="s">
        <v>252</v>
      </c>
      <c r="C4797" s="104" t="s">
        <v>5053</v>
      </c>
      <c r="D4797" s="94" t="s">
        <v>279</v>
      </c>
      <c r="E4797" s="95">
        <v>6.49</v>
      </c>
      <c r="F4797" s="96">
        <f t="shared" si="625"/>
        <v>7.97</v>
      </c>
      <c r="G4797" s="107">
        <f>ROUND(SUM('NOVO HORIZONTE'!G4797),2)</f>
        <v>0</v>
      </c>
      <c r="H4797" s="107">
        <f t="shared" si="630"/>
        <v>0</v>
      </c>
      <c r="I4797" s="143">
        <f t="shared" si="626"/>
        <v>0</v>
      </c>
      <c r="J4797" s="142"/>
      <c r="K4797" s="145"/>
      <c r="L4797" s="7" t="str">
        <f t="shared" si="627"/>
        <v/>
      </c>
      <c r="M4797" s="7" t="str">
        <f t="shared" si="628"/>
        <v/>
      </c>
      <c r="N4797" s="7" t="str">
        <f t="shared" si="624"/>
        <v/>
      </c>
      <c r="O4797" s="144"/>
      <c r="P4797" s="355">
        <v>0</v>
      </c>
      <c r="Q4797" s="362">
        <f>SUM('NOVO HORIZONTE'!I4797)</f>
        <v>0</v>
      </c>
      <c r="R4797" s="363">
        <f t="shared" si="629"/>
        <v>0</v>
      </c>
      <c r="S4797" s="153">
        <f t="shared" si="623"/>
        <v>0</v>
      </c>
      <c r="T4797" s="364"/>
    </row>
    <row r="4798" ht="22.5" hidden="1" spans="1:20">
      <c r="A4798" s="158">
        <v>89383</v>
      </c>
      <c r="B4798" s="100" t="s">
        <v>252</v>
      </c>
      <c r="C4798" s="104" t="s">
        <v>5054</v>
      </c>
      <c r="D4798" s="94" t="s">
        <v>279</v>
      </c>
      <c r="E4798" s="95">
        <v>7.58</v>
      </c>
      <c r="F4798" s="96">
        <f t="shared" si="625"/>
        <v>9.3</v>
      </c>
      <c r="G4798" s="107">
        <f>ROUND(SUM('NOVO HORIZONTE'!G4798),2)</f>
        <v>0</v>
      </c>
      <c r="H4798" s="107">
        <f t="shared" si="630"/>
        <v>0</v>
      </c>
      <c r="I4798" s="143">
        <f t="shared" si="626"/>
        <v>0</v>
      </c>
      <c r="J4798" s="142"/>
      <c r="K4798" s="145"/>
      <c r="L4798" s="7" t="str">
        <f t="shared" si="627"/>
        <v/>
      </c>
      <c r="M4798" s="7" t="str">
        <f t="shared" si="628"/>
        <v/>
      </c>
      <c r="N4798" s="7" t="str">
        <f t="shared" si="624"/>
        <v/>
      </c>
      <c r="O4798" s="144"/>
      <c r="P4798" s="355">
        <v>0</v>
      </c>
      <c r="Q4798" s="362">
        <f>SUM('NOVO HORIZONTE'!I4798)</f>
        <v>0</v>
      </c>
      <c r="R4798" s="363">
        <f t="shared" si="629"/>
        <v>0</v>
      </c>
      <c r="S4798" s="153">
        <f t="shared" si="623"/>
        <v>0</v>
      </c>
      <c r="T4798" s="364"/>
    </row>
    <row r="4799" ht="22.5" hidden="1" spans="1:20">
      <c r="A4799" s="158">
        <v>89391</v>
      </c>
      <c r="B4799" s="100" t="s">
        <v>252</v>
      </c>
      <c r="C4799" s="104" t="s">
        <v>5055</v>
      </c>
      <c r="D4799" s="94" t="s">
        <v>279</v>
      </c>
      <c r="E4799" s="95">
        <v>9.97</v>
      </c>
      <c r="F4799" s="96">
        <f t="shared" si="625"/>
        <v>12.24</v>
      </c>
      <c r="G4799" s="107">
        <f>ROUND(SUM('NOVO HORIZONTE'!G4799),2)</f>
        <v>0</v>
      </c>
      <c r="H4799" s="107">
        <f t="shared" si="630"/>
        <v>0</v>
      </c>
      <c r="I4799" s="143">
        <f t="shared" si="626"/>
        <v>0</v>
      </c>
      <c r="J4799" s="142"/>
      <c r="K4799" s="145"/>
      <c r="L4799" s="7" t="str">
        <f t="shared" si="627"/>
        <v/>
      </c>
      <c r="M4799" s="7" t="str">
        <f t="shared" si="628"/>
        <v/>
      </c>
      <c r="N4799" s="7" t="str">
        <f t="shared" si="624"/>
        <v/>
      </c>
      <c r="O4799" s="144"/>
      <c r="P4799" s="355">
        <v>0</v>
      </c>
      <c r="Q4799" s="362">
        <f>SUM('NOVO HORIZONTE'!I4799)</f>
        <v>0</v>
      </c>
      <c r="R4799" s="363">
        <f t="shared" si="629"/>
        <v>0</v>
      </c>
      <c r="S4799" s="153">
        <f t="shared" si="623"/>
        <v>0</v>
      </c>
      <c r="T4799" s="364"/>
    </row>
    <row r="4800" ht="22.5" hidden="1" spans="1:20">
      <c r="A4800" s="158">
        <v>89359</v>
      </c>
      <c r="B4800" s="100" t="s">
        <v>252</v>
      </c>
      <c r="C4800" s="104" t="s">
        <v>5056</v>
      </c>
      <c r="D4800" s="94" t="s">
        <v>279</v>
      </c>
      <c r="E4800" s="95">
        <v>9.79</v>
      </c>
      <c r="F4800" s="96">
        <f t="shared" si="625"/>
        <v>12.02</v>
      </c>
      <c r="G4800" s="107">
        <f>ROUND(SUM('NOVO HORIZONTE'!G4800),2)</f>
        <v>0</v>
      </c>
      <c r="H4800" s="107">
        <f t="shared" si="630"/>
        <v>0</v>
      </c>
      <c r="I4800" s="143">
        <f t="shared" si="626"/>
        <v>0</v>
      </c>
      <c r="J4800" s="142"/>
      <c r="K4800" s="145"/>
      <c r="L4800" s="7" t="str">
        <f t="shared" si="627"/>
        <v/>
      </c>
      <c r="M4800" s="7" t="str">
        <f t="shared" si="628"/>
        <v/>
      </c>
      <c r="N4800" s="7" t="str">
        <f t="shared" si="624"/>
        <v/>
      </c>
      <c r="O4800" s="144"/>
      <c r="P4800" s="355">
        <v>0</v>
      </c>
      <c r="Q4800" s="362">
        <f>SUM('NOVO HORIZONTE'!I4800)</f>
        <v>0</v>
      </c>
      <c r="R4800" s="363">
        <f t="shared" si="629"/>
        <v>0</v>
      </c>
      <c r="S4800" s="153">
        <f t="shared" si="623"/>
        <v>0</v>
      </c>
      <c r="T4800" s="364"/>
    </row>
    <row r="4801" ht="22.5" hidden="1" spans="1:20">
      <c r="A4801" s="158">
        <v>89363</v>
      </c>
      <c r="B4801" s="100" t="s">
        <v>252</v>
      </c>
      <c r="C4801" s="104" t="s">
        <v>5057</v>
      </c>
      <c r="D4801" s="94" t="s">
        <v>279</v>
      </c>
      <c r="E4801" s="95">
        <v>11.8</v>
      </c>
      <c r="F4801" s="96">
        <f t="shared" si="625"/>
        <v>14.48</v>
      </c>
      <c r="G4801" s="107">
        <f>ROUND(SUM('NOVO HORIZONTE'!G4801),2)</f>
        <v>0</v>
      </c>
      <c r="H4801" s="107">
        <f t="shared" si="630"/>
        <v>0</v>
      </c>
      <c r="I4801" s="143">
        <f t="shared" si="626"/>
        <v>0</v>
      </c>
      <c r="J4801" s="142"/>
      <c r="K4801" s="145"/>
      <c r="L4801" s="7" t="str">
        <f t="shared" si="627"/>
        <v/>
      </c>
      <c r="M4801" s="7" t="str">
        <f t="shared" si="628"/>
        <v/>
      </c>
      <c r="N4801" s="7" t="str">
        <f t="shared" si="624"/>
        <v/>
      </c>
      <c r="O4801" s="144"/>
      <c r="P4801" s="355">
        <v>0</v>
      </c>
      <c r="Q4801" s="362">
        <f>SUM('NOVO HORIZONTE'!I4801)</f>
        <v>0</v>
      </c>
      <c r="R4801" s="363">
        <f t="shared" si="629"/>
        <v>0</v>
      </c>
      <c r="S4801" s="153">
        <f t="shared" si="623"/>
        <v>0</v>
      </c>
      <c r="T4801" s="364"/>
    </row>
    <row r="4802" ht="22.5" hidden="1" spans="1:20">
      <c r="A4802" s="158">
        <v>89368</v>
      </c>
      <c r="B4802" s="100" t="s">
        <v>252</v>
      </c>
      <c r="C4802" s="104" t="s">
        <v>5058</v>
      </c>
      <c r="D4802" s="94" t="s">
        <v>279</v>
      </c>
      <c r="E4802" s="95">
        <v>17</v>
      </c>
      <c r="F4802" s="96">
        <f t="shared" si="625"/>
        <v>20.87</v>
      </c>
      <c r="G4802" s="107">
        <f>ROUND(SUM('NOVO HORIZONTE'!G4802),2)</f>
        <v>0</v>
      </c>
      <c r="H4802" s="107">
        <f t="shared" si="630"/>
        <v>0</v>
      </c>
      <c r="I4802" s="143">
        <f t="shared" si="626"/>
        <v>0</v>
      </c>
      <c r="J4802" s="142"/>
      <c r="K4802" s="145"/>
      <c r="L4802" s="7" t="str">
        <f t="shared" si="627"/>
        <v/>
      </c>
      <c r="M4802" s="7" t="str">
        <f t="shared" si="628"/>
        <v/>
      </c>
      <c r="N4802" s="7" t="str">
        <f t="shared" si="624"/>
        <v/>
      </c>
      <c r="O4802" s="144"/>
      <c r="P4802" s="355">
        <v>0</v>
      </c>
      <c r="Q4802" s="362">
        <f>SUM('NOVO HORIZONTE'!I4802)</f>
        <v>0</v>
      </c>
      <c r="R4802" s="363">
        <f t="shared" si="629"/>
        <v>0</v>
      </c>
      <c r="S4802" s="153">
        <f t="shared" si="623"/>
        <v>0</v>
      </c>
      <c r="T4802" s="364"/>
    </row>
    <row r="4803" ht="22.5" hidden="1" spans="1:20">
      <c r="A4803" s="158">
        <v>89358</v>
      </c>
      <c r="B4803" s="100" t="s">
        <v>252</v>
      </c>
      <c r="C4803" s="104" t="s">
        <v>5059</v>
      </c>
      <c r="D4803" s="94" t="s">
        <v>279</v>
      </c>
      <c r="E4803" s="95">
        <v>9.16</v>
      </c>
      <c r="F4803" s="96">
        <f t="shared" si="625"/>
        <v>11.24</v>
      </c>
      <c r="G4803" s="107">
        <f>ROUND(SUM('NOVO HORIZONTE'!G4803),2)</f>
        <v>0</v>
      </c>
      <c r="H4803" s="107">
        <f t="shared" si="630"/>
        <v>0</v>
      </c>
      <c r="I4803" s="143">
        <f t="shared" si="626"/>
        <v>0</v>
      </c>
      <c r="J4803" s="142"/>
      <c r="K4803" s="145"/>
      <c r="L4803" s="7" t="str">
        <f t="shared" si="627"/>
        <v/>
      </c>
      <c r="M4803" s="7" t="str">
        <f t="shared" si="628"/>
        <v/>
      </c>
      <c r="N4803" s="7" t="str">
        <f t="shared" si="624"/>
        <v/>
      </c>
      <c r="O4803" s="144"/>
      <c r="P4803" s="355">
        <v>0</v>
      </c>
      <c r="Q4803" s="362">
        <f>SUM('NOVO HORIZONTE'!I4803)</f>
        <v>0</v>
      </c>
      <c r="R4803" s="363">
        <f t="shared" si="629"/>
        <v>0</v>
      </c>
      <c r="S4803" s="153">
        <f t="shared" si="623"/>
        <v>0</v>
      </c>
      <c r="T4803" s="364"/>
    </row>
    <row r="4804" ht="22.5" hidden="1" spans="1:20">
      <c r="A4804" s="158">
        <v>89362</v>
      </c>
      <c r="B4804" s="100" t="s">
        <v>252</v>
      </c>
      <c r="C4804" s="104" t="s">
        <v>5060</v>
      </c>
      <c r="D4804" s="94" t="s">
        <v>279</v>
      </c>
      <c r="E4804" s="95">
        <v>10.9</v>
      </c>
      <c r="F4804" s="96">
        <f t="shared" si="625"/>
        <v>13.38</v>
      </c>
      <c r="G4804" s="107">
        <f>ROUND(SUM('NOVO HORIZONTE'!G4804),2)</f>
        <v>0</v>
      </c>
      <c r="H4804" s="107">
        <f t="shared" si="630"/>
        <v>0</v>
      </c>
      <c r="I4804" s="143">
        <f t="shared" si="626"/>
        <v>0</v>
      </c>
      <c r="J4804" s="142"/>
      <c r="K4804" s="145"/>
      <c r="L4804" s="7" t="str">
        <f t="shared" si="627"/>
        <v/>
      </c>
      <c r="M4804" s="7" t="str">
        <f t="shared" si="628"/>
        <v/>
      </c>
      <c r="N4804" s="7" t="str">
        <f t="shared" si="624"/>
        <v/>
      </c>
      <c r="O4804" s="144"/>
      <c r="P4804" s="355">
        <v>0</v>
      </c>
      <c r="Q4804" s="362">
        <f>SUM('NOVO HORIZONTE'!I4804)</f>
        <v>0</v>
      </c>
      <c r="R4804" s="363">
        <f t="shared" si="629"/>
        <v>0</v>
      </c>
      <c r="S4804" s="153">
        <f t="shared" si="623"/>
        <v>0</v>
      </c>
      <c r="T4804" s="364"/>
    </row>
    <row r="4805" ht="22.5" hidden="1" spans="1:20">
      <c r="A4805" s="158">
        <v>89367</v>
      </c>
      <c r="B4805" s="100" t="s">
        <v>252</v>
      </c>
      <c r="C4805" s="104" t="s">
        <v>5061</v>
      </c>
      <c r="D4805" s="94" t="s">
        <v>279</v>
      </c>
      <c r="E4805" s="95">
        <v>15</v>
      </c>
      <c r="F4805" s="96">
        <f t="shared" si="625"/>
        <v>18.41</v>
      </c>
      <c r="G4805" s="107">
        <f>ROUND(SUM('NOVO HORIZONTE'!G4805),2)</f>
        <v>0</v>
      </c>
      <c r="H4805" s="107">
        <f t="shared" si="630"/>
        <v>0</v>
      </c>
      <c r="I4805" s="143">
        <f t="shared" si="626"/>
        <v>0</v>
      </c>
      <c r="J4805" s="142"/>
      <c r="K4805" s="145"/>
      <c r="L4805" s="7" t="str">
        <f t="shared" si="627"/>
        <v/>
      </c>
      <c r="M4805" s="7" t="str">
        <f t="shared" si="628"/>
        <v/>
      </c>
      <c r="N4805" s="7" t="str">
        <f t="shared" si="624"/>
        <v/>
      </c>
      <c r="O4805" s="144"/>
      <c r="P4805" s="355">
        <v>0</v>
      </c>
      <c r="Q4805" s="362">
        <f>SUM('NOVO HORIZONTE'!I4805)</f>
        <v>0</v>
      </c>
      <c r="R4805" s="363">
        <f t="shared" si="629"/>
        <v>0</v>
      </c>
      <c r="S4805" s="153">
        <f t="shared" si="623"/>
        <v>0</v>
      </c>
      <c r="T4805" s="364"/>
    </row>
    <row r="4806" ht="22.5" hidden="1" spans="1:20">
      <c r="A4806" s="158">
        <v>89366</v>
      </c>
      <c r="B4806" s="100" t="s">
        <v>252</v>
      </c>
      <c r="C4806" s="104" t="s">
        <v>5062</v>
      </c>
      <c r="D4806" s="94" t="s">
        <v>279</v>
      </c>
      <c r="E4806" s="95">
        <v>18.64</v>
      </c>
      <c r="F4806" s="96">
        <f t="shared" si="625"/>
        <v>22.88</v>
      </c>
      <c r="G4806" s="107">
        <f>ROUND(SUM('NOVO HORIZONTE'!G4806),2)</f>
        <v>0</v>
      </c>
      <c r="H4806" s="107">
        <f t="shared" si="630"/>
        <v>0</v>
      </c>
      <c r="I4806" s="143">
        <f t="shared" si="626"/>
        <v>0</v>
      </c>
      <c r="J4806" s="142"/>
      <c r="K4806" s="145"/>
      <c r="L4806" s="7" t="str">
        <f t="shared" si="627"/>
        <v/>
      </c>
      <c r="M4806" s="7" t="str">
        <f t="shared" si="628"/>
        <v/>
      </c>
      <c r="N4806" s="7" t="str">
        <f t="shared" si="624"/>
        <v/>
      </c>
      <c r="O4806" s="144"/>
      <c r="P4806" s="355">
        <v>0</v>
      </c>
      <c r="Q4806" s="362">
        <f>SUM('NOVO HORIZONTE'!I4806)</f>
        <v>0</v>
      </c>
      <c r="R4806" s="363">
        <f t="shared" si="629"/>
        <v>0</v>
      </c>
      <c r="S4806" s="153">
        <f t="shared" si="623"/>
        <v>0</v>
      </c>
      <c r="T4806" s="364"/>
    </row>
    <row r="4807" ht="22.5" hidden="1" spans="1:20">
      <c r="A4807" s="158">
        <v>90373</v>
      </c>
      <c r="B4807" s="100" t="s">
        <v>252</v>
      </c>
      <c r="C4807" s="104" t="s">
        <v>5063</v>
      </c>
      <c r="D4807" s="94" t="s">
        <v>279</v>
      </c>
      <c r="E4807" s="95">
        <v>14.9</v>
      </c>
      <c r="F4807" s="96">
        <f t="shared" si="625"/>
        <v>18.29</v>
      </c>
      <c r="G4807" s="107">
        <f>ROUND(SUM('NOVO HORIZONTE'!G4807),2)</f>
        <v>0</v>
      </c>
      <c r="H4807" s="107">
        <f t="shared" si="630"/>
        <v>0</v>
      </c>
      <c r="I4807" s="143">
        <f t="shared" si="626"/>
        <v>0</v>
      </c>
      <c r="J4807" s="142"/>
      <c r="K4807" s="145"/>
      <c r="L4807" s="7" t="str">
        <f t="shared" si="627"/>
        <v/>
      </c>
      <c r="M4807" s="7" t="str">
        <f t="shared" si="628"/>
        <v/>
      </c>
      <c r="N4807" s="7" t="str">
        <f t="shared" si="624"/>
        <v/>
      </c>
      <c r="O4807" s="144"/>
      <c r="P4807" s="355">
        <v>0</v>
      </c>
      <c r="Q4807" s="362">
        <f>SUM('NOVO HORIZONTE'!I4807)</f>
        <v>0</v>
      </c>
      <c r="R4807" s="363">
        <f t="shared" si="629"/>
        <v>0</v>
      </c>
      <c r="S4807" s="153">
        <f t="shared" si="623"/>
        <v>0</v>
      </c>
      <c r="T4807" s="364"/>
    </row>
    <row r="4808" ht="22.5" hidden="1" spans="1:20">
      <c r="A4808" s="158">
        <v>89360</v>
      </c>
      <c r="B4808" s="100" t="s">
        <v>252</v>
      </c>
      <c r="C4808" s="104" t="s">
        <v>5064</v>
      </c>
      <c r="D4808" s="94" t="s">
        <v>279</v>
      </c>
      <c r="E4808" s="95">
        <v>10.93</v>
      </c>
      <c r="F4808" s="96">
        <f t="shared" si="625"/>
        <v>13.42</v>
      </c>
      <c r="G4808" s="107">
        <f>ROUND(SUM('NOVO HORIZONTE'!G4808),2)</f>
        <v>0</v>
      </c>
      <c r="H4808" s="107">
        <f t="shared" si="630"/>
        <v>0</v>
      </c>
      <c r="I4808" s="143">
        <f t="shared" si="626"/>
        <v>0</v>
      </c>
      <c r="J4808" s="142"/>
      <c r="K4808" s="145"/>
      <c r="L4808" s="7" t="str">
        <f t="shared" si="627"/>
        <v/>
      </c>
      <c r="M4808" s="7" t="str">
        <f t="shared" si="628"/>
        <v/>
      </c>
      <c r="N4808" s="7" t="str">
        <f t="shared" si="624"/>
        <v/>
      </c>
      <c r="O4808" s="144"/>
      <c r="P4808" s="355">
        <v>0</v>
      </c>
      <c r="Q4808" s="362">
        <f>SUM('NOVO HORIZONTE'!I4808)</f>
        <v>0</v>
      </c>
      <c r="R4808" s="363">
        <f t="shared" si="629"/>
        <v>0</v>
      </c>
      <c r="S4808" s="153">
        <f t="shared" si="623"/>
        <v>0</v>
      </c>
      <c r="T4808" s="364"/>
    </row>
    <row r="4809" ht="22.5" hidden="1" spans="1:20">
      <c r="A4809" s="158">
        <v>89364</v>
      </c>
      <c r="B4809" s="100" t="s">
        <v>252</v>
      </c>
      <c r="C4809" s="104" t="s">
        <v>5065</v>
      </c>
      <c r="D4809" s="94" t="s">
        <v>279</v>
      </c>
      <c r="E4809" s="95">
        <v>13.52</v>
      </c>
      <c r="F4809" s="96">
        <f t="shared" si="625"/>
        <v>16.59</v>
      </c>
      <c r="G4809" s="107">
        <f>ROUND(SUM('NOVO HORIZONTE'!G4809),2)</f>
        <v>0</v>
      </c>
      <c r="H4809" s="107">
        <f t="shared" si="630"/>
        <v>0</v>
      </c>
      <c r="I4809" s="143">
        <f t="shared" si="626"/>
        <v>0</v>
      </c>
      <c r="J4809" s="142"/>
      <c r="K4809" s="145"/>
      <c r="L4809" s="7" t="str">
        <f t="shared" si="627"/>
        <v/>
      </c>
      <c r="M4809" s="7" t="str">
        <f t="shared" si="628"/>
        <v/>
      </c>
      <c r="N4809" s="7" t="str">
        <f t="shared" si="624"/>
        <v/>
      </c>
      <c r="O4809" s="144"/>
      <c r="P4809" s="355">
        <v>0</v>
      </c>
      <c r="Q4809" s="362">
        <f>SUM('NOVO HORIZONTE'!I4809)</f>
        <v>0</v>
      </c>
      <c r="R4809" s="363">
        <f t="shared" si="629"/>
        <v>0</v>
      </c>
      <c r="S4809" s="153">
        <f t="shared" si="623"/>
        <v>0</v>
      </c>
      <c r="T4809" s="364"/>
    </row>
    <row r="4810" ht="22.5" hidden="1" spans="1:20">
      <c r="A4810" s="158">
        <v>89369</v>
      </c>
      <c r="B4810" s="100" t="s">
        <v>252</v>
      </c>
      <c r="C4810" s="104" t="s">
        <v>5066</v>
      </c>
      <c r="D4810" s="94" t="s">
        <v>279</v>
      </c>
      <c r="E4810" s="95">
        <v>19.69</v>
      </c>
      <c r="F4810" s="96">
        <f t="shared" si="625"/>
        <v>24.17</v>
      </c>
      <c r="G4810" s="107">
        <f>ROUND(SUM('NOVO HORIZONTE'!G4810),2)</f>
        <v>0</v>
      </c>
      <c r="H4810" s="107">
        <f t="shared" si="630"/>
        <v>0</v>
      </c>
      <c r="I4810" s="143">
        <f t="shared" si="626"/>
        <v>0</v>
      </c>
      <c r="J4810" s="142"/>
      <c r="K4810" s="145"/>
      <c r="L4810" s="7" t="str">
        <f t="shared" si="627"/>
        <v/>
      </c>
      <c r="M4810" s="7" t="str">
        <f t="shared" si="628"/>
        <v/>
      </c>
      <c r="N4810" s="7" t="str">
        <f t="shared" si="624"/>
        <v/>
      </c>
      <c r="O4810" s="144"/>
      <c r="P4810" s="355">
        <v>0</v>
      </c>
      <c r="Q4810" s="362">
        <f>SUM('NOVO HORIZONTE'!I4810)</f>
        <v>0</v>
      </c>
      <c r="R4810" s="363">
        <f t="shared" si="629"/>
        <v>0</v>
      </c>
      <c r="S4810" s="153">
        <f t="shared" si="623"/>
        <v>0</v>
      </c>
      <c r="T4810" s="364"/>
    </row>
    <row r="4811" ht="22.5" hidden="1" spans="1:20">
      <c r="A4811" s="158">
        <v>89361</v>
      </c>
      <c r="B4811" s="100" t="s">
        <v>252</v>
      </c>
      <c r="C4811" s="104" t="s">
        <v>5067</v>
      </c>
      <c r="D4811" s="94" t="s">
        <v>279</v>
      </c>
      <c r="E4811" s="95">
        <v>11.01</v>
      </c>
      <c r="F4811" s="96">
        <f t="shared" si="625"/>
        <v>13.51</v>
      </c>
      <c r="G4811" s="107">
        <f>ROUND(SUM('NOVO HORIZONTE'!G4811),2)</f>
        <v>0</v>
      </c>
      <c r="H4811" s="107">
        <f t="shared" si="630"/>
        <v>0</v>
      </c>
      <c r="I4811" s="143">
        <f t="shared" si="626"/>
        <v>0</v>
      </c>
      <c r="J4811" s="142"/>
      <c r="K4811" s="145"/>
      <c r="L4811" s="7" t="str">
        <f t="shared" si="627"/>
        <v/>
      </c>
      <c r="M4811" s="7" t="str">
        <f t="shared" si="628"/>
        <v/>
      </c>
      <c r="N4811" s="7" t="str">
        <f t="shared" si="624"/>
        <v/>
      </c>
      <c r="O4811" s="144"/>
      <c r="P4811" s="355">
        <v>0</v>
      </c>
      <c r="Q4811" s="362">
        <f>SUM('NOVO HORIZONTE'!I4811)</f>
        <v>0</v>
      </c>
      <c r="R4811" s="363">
        <f t="shared" si="629"/>
        <v>0</v>
      </c>
      <c r="S4811" s="153">
        <f t="shared" si="623"/>
        <v>0</v>
      </c>
      <c r="T4811" s="364"/>
    </row>
    <row r="4812" ht="22.5" hidden="1" spans="1:20">
      <c r="A4812" s="158">
        <v>89365</v>
      </c>
      <c r="B4812" s="100" t="s">
        <v>252</v>
      </c>
      <c r="C4812" s="104" t="s">
        <v>5068</v>
      </c>
      <c r="D4812" s="94" t="s">
        <v>279</v>
      </c>
      <c r="E4812" s="95">
        <v>12.9</v>
      </c>
      <c r="F4812" s="96">
        <f t="shared" si="625"/>
        <v>15.83</v>
      </c>
      <c r="G4812" s="107">
        <f>ROUND(SUM('NOVO HORIZONTE'!G4812),2)</f>
        <v>0</v>
      </c>
      <c r="H4812" s="107">
        <f t="shared" si="630"/>
        <v>0</v>
      </c>
      <c r="I4812" s="143">
        <f t="shared" si="626"/>
        <v>0</v>
      </c>
      <c r="J4812" s="142"/>
      <c r="K4812" s="145"/>
      <c r="L4812" s="7" t="str">
        <f t="shared" si="627"/>
        <v/>
      </c>
      <c r="M4812" s="7" t="str">
        <f t="shared" si="628"/>
        <v/>
      </c>
      <c r="N4812" s="7" t="str">
        <f t="shared" si="624"/>
        <v/>
      </c>
      <c r="O4812" s="144"/>
      <c r="P4812" s="355">
        <v>0</v>
      </c>
      <c r="Q4812" s="362">
        <f>SUM('NOVO HORIZONTE'!I4812)</f>
        <v>0</v>
      </c>
      <c r="R4812" s="363">
        <f t="shared" si="629"/>
        <v>0</v>
      </c>
      <c r="S4812" s="153">
        <f t="shared" si="623"/>
        <v>0</v>
      </c>
      <c r="T4812" s="364"/>
    </row>
    <row r="4813" ht="22.5" hidden="1" spans="1:20">
      <c r="A4813" s="158">
        <v>89370</v>
      </c>
      <c r="B4813" s="100" t="s">
        <v>252</v>
      </c>
      <c r="C4813" s="104" t="s">
        <v>5069</v>
      </c>
      <c r="D4813" s="94" t="s">
        <v>279</v>
      </c>
      <c r="E4813" s="95">
        <v>17.38</v>
      </c>
      <c r="F4813" s="96">
        <f t="shared" si="625"/>
        <v>21.33</v>
      </c>
      <c r="G4813" s="107">
        <f>ROUND(SUM('NOVO HORIZONTE'!G4813),2)</f>
        <v>0</v>
      </c>
      <c r="H4813" s="107">
        <f t="shared" si="630"/>
        <v>0</v>
      </c>
      <c r="I4813" s="143">
        <f t="shared" si="626"/>
        <v>0</v>
      </c>
      <c r="J4813" s="142"/>
      <c r="K4813" s="145"/>
      <c r="L4813" s="7" t="str">
        <f t="shared" si="627"/>
        <v/>
      </c>
      <c r="M4813" s="7" t="str">
        <f t="shared" si="628"/>
        <v/>
      </c>
      <c r="N4813" s="7" t="str">
        <f t="shared" si="624"/>
        <v/>
      </c>
      <c r="O4813" s="144"/>
      <c r="P4813" s="355">
        <v>0</v>
      </c>
      <c r="Q4813" s="362">
        <f>SUM('NOVO HORIZONTE'!I4813)</f>
        <v>0</v>
      </c>
      <c r="R4813" s="363">
        <f t="shared" si="629"/>
        <v>0</v>
      </c>
      <c r="S4813" s="153">
        <f t="shared" si="623"/>
        <v>0</v>
      </c>
      <c r="T4813" s="364"/>
    </row>
    <row r="4814" ht="22.5" hidden="1" spans="1:20">
      <c r="A4814" s="158">
        <v>89377</v>
      </c>
      <c r="B4814" s="100" t="s">
        <v>252</v>
      </c>
      <c r="C4814" s="104" t="s">
        <v>5070</v>
      </c>
      <c r="D4814" s="94" t="s">
        <v>279</v>
      </c>
      <c r="E4814" s="95">
        <v>11.67</v>
      </c>
      <c r="F4814" s="96">
        <f t="shared" si="625"/>
        <v>14.32</v>
      </c>
      <c r="G4814" s="107">
        <f>ROUND(SUM('NOVO HORIZONTE'!G4814),2)</f>
        <v>0</v>
      </c>
      <c r="H4814" s="107">
        <f t="shared" si="630"/>
        <v>0</v>
      </c>
      <c r="I4814" s="143">
        <f t="shared" si="626"/>
        <v>0</v>
      </c>
      <c r="J4814" s="142"/>
      <c r="K4814" s="145"/>
      <c r="L4814" s="7" t="str">
        <f t="shared" si="627"/>
        <v/>
      </c>
      <c r="M4814" s="7" t="str">
        <f t="shared" si="628"/>
        <v/>
      </c>
      <c r="N4814" s="7" t="str">
        <f t="shared" si="624"/>
        <v/>
      </c>
      <c r="O4814" s="144"/>
      <c r="P4814" s="355">
        <v>0</v>
      </c>
      <c r="Q4814" s="362">
        <f>SUM('NOVO HORIZONTE'!I4814)</f>
        <v>0</v>
      </c>
      <c r="R4814" s="363">
        <f t="shared" si="629"/>
        <v>0</v>
      </c>
      <c r="S4814" s="153">
        <f t="shared" si="623"/>
        <v>0</v>
      </c>
      <c r="T4814" s="364"/>
    </row>
    <row r="4815" ht="22.5" hidden="1" spans="1:20">
      <c r="A4815" s="158">
        <v>89384</v>
      </c>
      <c r="B4815" s="100" t="s">
        <v>252</v>
      </c>
      <c r="C4815" s="104" t="s">
        <v>5071</v>
      </c>
      <c r="D4815" s="94" t="s">
        <v>279</v>
      </c>
      <c r="E4815" s="95">
        <v>14.89</v>
      </c>
      <c r="F4815" s="96">
        <f t="shared" si="625"/>
        <v>18.28</v>
      </c>
      <c r="G4815" s="107">
        <f>ROUND(SUM('NOVO HORIZONTE'!G4815),2)</f>
        <v>0</v>
      </c>
      <c r="H4815" s="107">
        <f t="shared" si="630"/>
        <v>0</v>
      </c>
      <c r="I4815" s="143">
        <f t="shared" si="626"/>
        <v>0</v>
      </c>
      <c r="J4815" s="142"/>
      <c r="K4815" s="145"/>
      <c r="L4815" s="7" t="str">
        <f t="shared" si="627"/>
        <v/>
      </c>
      <c r="M4815" s="7" t="str">
        <f t="shared" si="628"/>
        <v/>
      </c>
      <c r="N4815" s="7" t="str">
        <f t="shared" si="624"/>
        <v/>
      </c>
      <c r="O4815" s="144"/>
      <c r="P4815" s="355">
        <v>0</v>
      </c>
      <c r="Q4815" s="362">
        <f>SUM('NOVO HORIZONTE'!I4815)</f>
        <v>0</v>
      </c>
      <c r="R4815" s="363">
        <f t="shared" si="629"/>
        <v>0</v>
      </c>
      <c r="S4815" s="153">
        <f t="shared" si="623"/>
        <v>0</v>
      </c>
      <c r="T4815" s="364"/>
    </row>
    <row r="4816" ht="22.5" hidden="1" spans="1:20">
      <c r="A4816" s="158">
        <v>89392</v>
      </c>
      <c r="B4816" s="100" t="s">
        <v>252</v>
      </c>
      <c r="C4816" s="104" t="s">
        <v>5072</v>
      </c>
      <c r="D4816" s="94" t="s">
        <v>279</v>
      </c>
      <c r="E4816" s="95">
        <v>27.88</v>
      </c>
      <c r="F4816" s="96">
        <f t="shared" si="625"/>
        <v>34.22</v>
      </c>
      <c r="G4816" s="107">
        <f>ROUND(SUM('NOVO HORIZONTE'!G4816),2)</f>
        <v>0</v>
      </c>
      <c r="H4816" s="107">
        <f t="shared" si="630"/>
        <v>0</v>
      </c>
      <c r="I4816" s="143">
        <f t="shared" si="626"/>
        <v>0</v>
      </c>
      <c r="J4816" s="142"/>
      <c r="K4816" s="145"/>
      <c r="L4816" s="7" t="str">
        <f t="shared" si="627"/>
        <v/>
      </c>
      <c r="M4816" s="7" t="str">
        <f t="shared" si="628"/>
        <v/>
      </c>
      <c r="N4816" s="7" t="str">
        <f t="shared" si="624"/>
        <v/>
      </c>
      <c r="O4816" s="144"/>
      <c r="P4816" s="355">
        <v>0</v>
      </c>
      <c r="Q4816" s="362">
        <f>SUM('NOVO HORIZONTE'!I4816)</f>
        <v>0</v>
      </c>
      <c r="R4816" s="363">
        <f t="shared" si="629"/>
        <v>0</v>
      </c>
      <c r="S4816" s="153">
        <f t="shared" si="623"/>
        <v>0</v>
      </c>
      <c r="T4816" s="364"/>
    </row>
    <row r="4817" ht="22.5" hidden="1" spans="1:20">
      <c r="A4817" s="158">
        <v>89371</v>
      </c>
      <c r="B4817" s="100" t="s">
        <v>252</v>
      </c>
      <c r="C4817" s="104" t="s">
        <v>5073</v>
      </c>
      <c r="D4817" s="94" t="s">
        <v>279</v>
      </c>
      <c r="E4817" s="95">
        <v>6.84</v>
      </c>
      <c r="F4817" s="96">
        <f t="shared" si="625"/>
        <v>8.4</v>
      </c>
      <c r="G4817" s="107">
        <f>ROUND(SUM('NOVO HORIZONTE'!G4817),2)</f>
        <v>0</v>
      </c>
      <c r="H4817" s="107">
        <f t="shared" si="630"/>
        <v>0</v>
      </c>
      <c r="I4817" s="143">
        <f t="shared" si="626"/>
        <v>0</v>
      </c>
      <c r="J4817" s="142"/>
      <c r="K4817" s="145"/>
      <c r="L4817" s="7" t="str">
        <f t="shared" si="627"/>
        <v/>
      </c>
      <c r="M4817" s="7" t="str">
        <f t="shared" si="628"/>
        <v/>
      </c>
      <c r="N4817" s="7" t="str">
        <f t="shared" si="624"/>
        <v/>
      </c>
      <c r="O4817" s="144"/>
      <c r="P4817" s="355">
        <v>0</v>
      </c>
      <c r="Q4817" s="362">
        <f>SUM('NOVO HORIZONTE'!I4817)</f>
        <v>0</v>
      </c>
      <c r="R4817" s="363">
        <f t="shared" si="629"/>
        <v>0</v>
      </c>
      <c r="S4817" s="153">
        <f t="shared" si="623"/>
        <v>0</v>
      </c>
      <c r="T4817" s="364"/>
    </row>
    <row r="4818" ht="22.5" hidden="1" spans="1:20">
      <c r="A4818" s="158">
        <v>89378</v>
      </c>
      <c r="B4818" s="100" t="s">
        <v>252</v>
      </c>
      <c r="C4818" s="104" t="s">
        <v>5074</v>
      </c>
      <c r="D4818" s="94" t="s">
        <v>279</v>
      </c>
      <c r="E4818" s="95">
        <v>8.07</v>
      </c>
      <c r="F4818" s="96">
        <f t="shared" si="625"/>
        <v>9.91</v>
      </c>
      <c r="G4818" s="107">
        <f>ROUND(SUM('NOVO HORIZONTE'!G4818),2)</f>
        <v>0</v>
      </c>
      <c r="H4818" s="107">
        <f t="shared" si="630"/>
        <v>0</v>
      </c>
      <c r="I4818" s="143">
        <f t="shared" si="626"/>
        <v>0</v>
      </c>
      <c r="J4818" s="142"/>
      <c r="K4818" s="145"/>
      <c r="L4818" s="7" t="str">
        <f t="shared" si="627"/>
        <v/>
      </c>
      <c r="M4818" s="7" t="str">
        <f t="shared" si="628"/>
        <v/>
      </c>
      <c r="N4818" s="7" t="str">
        <f t="shared" si="624"/>
        <v/>
      </c>
      <c r="O4818" s="144"/>
      <c r="P4818" s="355">
        <v>0</v>
      </c>
      <c r="Q4818" s="362">
        <f>SUM('NOVO HORIZONTE'!I4818)</f>
        <v>0</v>
      </c>
      <c r="R4818" s="363">
        <f t="shared" si="629"/>
        <v>0</v>
      </c>
      <c r="S4818" s="153">
        <f t="shared" si="623"/>
        <v>0</v>
      </c>
      <c r="T4818" s="364"/>
    </row>
    <row r="4819" ht="22.5" hidden="1" spans="1:20">
      <c r="A4819" s="158">
        <v>89386</v>
      </c>
      <c r="B4819" s="100" t="s">
        <v>252</v>
      </c>
      <c r="C4819" s="104" t="s">
        <v>5075</v>
      </c>
      <c r="D4819" s="94" t="s">
        <v>279</v>
      </c>
      <c r="E4819" s="95">
        <v>11.01</v>
      </c>
      <c r="F4819" s="96">
        <f t="shared" si="625"/>
        <v>13.51</v>
      </c>
      <c r="G4819" s="107">
        <f>ROUND(SUM('NOVO HORIZONTE'!G4819),2)</f>
        <v>0</v>
      </c>
      <c r="H4819" s="107">
        <f t="shared" si="630"/>
        <v>0</v>
      </c>
      <c r="I4819" s="143">
        <f t="shared" si="626"/>
        <v>0</v>
      </c>
      <c r="J4819" s="142"/>
      <c r="K4819" s="145"/>
      <c r="L4819" s="7" t="str">
        <f t="shared" si="627"/>
        <v/>
      </c>
      <c r="M4819" s="7" t="str">
        <f t="shared" si="628"/>
        <v/>
      </c>
      <c r="N4819" s="7" t="str">
        <f t="shared" si="624"/>
        <v/>
      </c>
      <c r="O4819" s="144"/>
      <c r="P4819" s="355">
        <v>0</v>
      </c>
      <c r="Q4819" s="362">
        <f>SUM('NOVO HORIZONTE'!I4819)</f>
        <v>0</v>
      </c>
      <c r="R4819" s="363">
        <f t="shared" si="629"/>
        <v>0</v>
      </c>
      <c r="S4819" s="153">
        <f t="shared" si="623"/>
        <v>0</v>
      </c>
      <c r="T4819" s="364"/>
    </row>
    <row r="4820" ht="22.5" hidden="1" spans="1:20">
      <c r="A4820" s="158">
        <v>89372</v>
      </c>
      <c r="B4820" s="100" t="s">
        <v>252</v>
      </c>
      <c r="C4820" s="104" t="s">
        <v>5076</v>
      </c>
      <c r="D4820" s="94" t="s">
        <v>279</v>
      </c>
      <c r="E4820" s="95">
        <v>18.28</v>
      </c>
      <c r="F4820" s="96">
        <f t="shared" si="625"/>
        <v>22.44</v>
      </c>
      <c r="G4820" s="107">
        <f>ROUND(SUM('NOVO HORIZONTE'!G4820),2)</f>
        <v>0</v>
      </c>
      <c r="H4820" s="107">
        <f t="shared" si="630"/>
        <v>0</v>
      </c>
      <c r="I4820" s="143">
        <f t="shared" si="626"/>
        <v>0</v>
      </c>
      <c r="J4820" s="142"/>
      <c r="K4820" s="145"/>
      <c r="L4820" s="7" t="str">
        <f t="shared" si="627"/>
        <v/>
      </c>
      <c r="M4820" s="7" t="str">
        <f t="shared" si="628"/>
        <v/>
      </c>
      <c r="N4820" s="7" t="str">
        <f t="shared" si="624"/>
        <v/>
      </c>
      <c r="O4820" s="144"/>
      <c r="P4820" s="355">
        <v>0</v>
      </c>
      <c r="Q4820" s="362">
        <f>SUM('NOVO HORIZONTE'!I4820)</f>
        <v>0</v>
      </c>
      <c r="R4820" s="363">
        <f t="shared" si="629"/>
        <v>0</v>
      </c>
      <c r="S4820" s="153">
        <f t="shared" si="623"/>
        <v>0</v>
      </c>
      <c r="T4820" s="364"/>
    </row>
    <row r="4821" ht="22.5" hidden="1" spans="1:20">
      <c r="A4821" s="158">
        <v>89379</v>
      </c>
      <c r="B4821" s="100" t="s">
        <v>252</v>
      </c>
      <c r="C4821" s="104" t="s">
        <v>5077</v>
      </c>
      <c r="D4821" s="94" t="s">
        <v>279</v>
      </c>
      <c r="E4821" s="95">
        <v>21.47</v>
      </c>
      <c r="F4821" s="96">
        <f t="shared" si="625"/>
        <v>26.35</v>
      </c>
      <c r="G4821" s="107">
        <f>ROUND(SUM('NOVO HORIZONTE'!G4821),2)</f>
        <v>0</v>
      </c>
      <c r="H4821" s="107">
        <f t="shared" si="630"/>
        <v>0</v>
      </c>
      <c r="I4821" s="143">
        <f t="shared" si="626"/>
        <v>0</v>
      </c>
      <c r="J4821" s="142"/>
      <c r="K4821" s="145"/>
      <c r="L4821" s="7" t="str">
        <f t="shared" si="627"/>
        <v/>
      </c>
      <c r="M4821" s="7" t="str">
        <f t="shared" si="628"/>
        <v/>
      </c>
      <c r="N4821" s="7" t="str">
        <f t="shared" si="624"/>
        <v/>
      </c>
      <c r="O4821" s="144"/>
      <c r="P4821" s="355">
        <v>0</v>
      </c>
      <c r="Q4821" s="362">
        <f>SUM('NOVO HORIZONTE'!I4821)</f>
        <v>0</v>
      </c>
      <c r="R4821" s="363">
        <f t="shared" si="629"/>
        <v>0</v>
      </c>
      <c r="S4821" s="153">
        <f t="shared" si="623"/>
        <v>0</v>
      </c>
      <c r="T4821" s="364"/>
    </row>
    <row r="4822" ht="22.5" hidden="1" spans="1:20">
      <c r="A4822" s="158">
        <v>89387</v>
      </c>
      <c r="B4822" s="100" t="s">
        <v>252</v>
      </c>
      <c r="C4822" s="104" t="s">
        <v>5078</v>
      </c>
      <c r="D4822" s="94" t="s">
        <v>279</v>
      </c>
      <c r="E4822" s="95">
        <v>34.17</v>
      </c>
      <c r="F4822" s="96">
        <f t="shared" si="625"/>
        <v>41.94</v>
      </c>
      <c r="G4822" s="107">
        <f>ROUND(SUM('NOVO HORIZONTE'!G4822),2)</f>
        <v>0</v>
      </c>
      <c r="H4822" s="107">
        <f t="shared" si="630"/>
        <v>0</v>
      </c>
      <c r="I4822" s="143">
        <f t="shared" si="626"/>
        <v>0</v>
      </c>
      <c r="J4822" s="142"/>
      <c r="K4822" s="145"/>
      <c r="L4822" s="7" t="str">
        <f t="shared" si="627"/>
        <v/>
      </c>
      <c r="M4822" s="7" t="str">
        <f t="shared" si="628"/>
        <v/>
      </c>
      <c r="N4822" s="7" t="str">
        <f t="shared" si="624"/>
        <v/>
      </c>
      <c r="O4822" s="144"/>
      <c r="P4822" s="355">
        <v>0</v>
      </c>
      <c r="Q4822" s="362">
        <f>SUM('NOVO HORIZONTE'!I4822)</f>
        <v>0</v>
      </c>
      <c r="R4822" s="363">
        <f t="shared" si="629"/>
        <v>0</v>
      </c>
      <c r="S4822" s="153">
        <f t="shared" si="623"/>
        <v>0</v>
      </c>
      <c r="T4822" s="364"/>
    </row>
    <row r="4823" ht="22.5" hidden="1" spans="1:20">
      <c r="A4823" s="158">
        <v>89979</v>
      </c>
      <c r="B4823" s="100" t="s">
        <v>252</v>
      </c>
      <c r="C4823" s="104" t="s">
        <v>5079</v>
      </c>
      <c r="D4823" s="94" t="s">
        <v>279</v>
      </c>
      <c r="E4823" s="95">
        <v>28.1</v>
      </c>
      <c r="F4823" s="96">
        <f t="shared" si="625"/>
        <v>34.49</v>
      </c>
      <c r="G4823" s="107">
        <f>ROUND(SUM('NOVO HORIZONTE'!G4823),2)</f>
        <v>0</v>
      </c>
      <c r="H4823" s="107">
        <f t="shared" si="630"/>
        <v>0</v>
      </c>
      <c r="I4823" s="143">
        <f t="shared" si="626"/>
        <v>0</v>
      </c>
      <c r="J4823" s="142"/>
      <c r="K4823" s="145"/>
      <c r="L4823" s="7" t="str">
        <f t="shared" si="627"/>
        <v/>
      </c>
      <c r="M4823" s="7" t="str">
        <f t="shared" si="628"/>
        <v/>
      </c>
      <c r="N4823" s="7" t="str">
        <f t="shared" si="624"/>
        <v/>
      </c>
      <c r="O4823" s="144"/>
      <c r="P4823" s="355">
        <v>0</v>
      </c>
      <c r="Q4823" s="362">
        <f>SUM('NOVO HORIZONTE'!I4823)</f>
        <v>0</v>
      </c>
      <c r="R4823" s="363">
        <f t="shared" si="629"/>
        <v>0</v>
      </c>
      <c r="S4823" s="153">
        <f t="shared" si="623"/>
        <v>0</v>
      </c>
      <c r="T4823" s="364"/>
    </row>
    <row r="4824" ht="22.5" hidden="1" spans="1:20">
      <c r="A4824" s="158">
        <v>89373</v>
      </c>
      <c r="B4824" s="100" t="s">
        <v>252</v>
      </c>
      <c r="C4824" s="104" t="s">
        <v>5080</v>
      </c>
      <c r="D4824" s="94" t="s">
        <v>279</v>
      </c>
      <c r="E4824" s="95">
        <v>8.17</v>
      </c>
      <c r="F4824" s="96">
        <f t="shared" si="625"/>
        <v>10.03</v>
      </c>
      <c r="G4824" s="107">
        <f>ROUND(SUM('NOVO HORIZONTE'!G4824),2)</f>
        <v>0</v>
      </c>
      <c r="H4824" s="107">
        <f t="shared" si="630"/>
        <v>0</v>
      </c>
      <c r="I4824" s="143">
        <f t="shared" si="626"/>
        <v>0</v>
      </c>
      <c r="J4824" s="142"/>
      <c r="K4824" s="145"/>
      <c r="L4824" s="7" t="str">
        <f t="shared" si="627"/>
        <v/>
      </c>
      <c r="M4824" s="7" t="str">
        <f t="shared" si="628"/>
        <v/>
      </c>
      <c r="N4824" s="7" t="str">
        <f t="shared" si="624"/>
        <v/>
      </c>
      <c r="O4824" s="144"/>
      <c r="P4824" s="355">
        <v>0</v>
      </c>
      <c r="Q4824" s="362">
        <f>SUM('NOVO HORIZONTE'!I4824)</f>
        <v>0</v>
      </c>
      <c r="R4824" s="363">
        <f t="shared" si="629"/>
        <v>0</v>
      </c>
      <c r="S4824" s="153">
        <f t="shared" si="623"/>
        <v>0</v>
      </c>
      <c r="T4824" s="364"/>
    </row>
    <row r="4825" ht="22.5" hidden="1" spans="1:20">
      <c r="A4825" s="158">
        <v>89380</v>
      </c>
      <c r="B4825" s="100" t="s">
        <v>252</v>
      </c>
      <c r="C4825" s="104" t="s">
        <v>5081</v>
      </c>
      <c r="D4825" s="94" t="s">
        <v>279</v>
      </c>
      <c r="E4825" s="95">
        <v>11.5</v>
      </c>
      <c r="F4825" s="96">
        <f t="shared" si="625"/>
        <v>14.12</v>
      </c>
      <c r="G4825" s="107">
        <f>ROUND(SUM('NOVO HORIZONTE'!G4825),2)</f>
        <v>0</v>
      </c>
      <c r="H4825" s="107">
        <f t="shared" si="630"/>
        <v>0</v>
      </c>
      <c r="I4825" s="143">
        <f t="shared" si="626"/>
        <v>0</v>
      </c>
      <c r="J4825" s="142"/>
      <c r="K4825" s="145"/>
      <c r="L4825" s="7" t="str">
        <f t="shared" si="627"/>
        <v/>
      </c>
      <c r="M4825" s="7" t="str">
        <f t="shared" si="628"/>
        <v/>
      </c>
      <c r="N4825" s="7" t="str">
        <f t="shared" si="624"/>
        <v/>
      </c>
      <c r="O4825" s="144"/>
      <c r="P4825" s="355">
        <v>0</v>
      </c>
      <c r="Q4825" s="362">
        <f>SUM('NOVO HORIZONTE'!I4825)</f>
        <v>0</v>
      </c>
      <c r="R4825" s="363">
        <f t="shared" si="629"/>
        <v>0</v>
      </c>
      <c r="S4825" s="153">
        <f t="shared" ref="S4825:S4888" si="631">IF(R4825=0,0,IF(R4825&gt;0,"c","b"))</f>
        <v>0</v>
      </c>
      <c r="T4825" s="364"/>
    </row>
    <row r="4826" ht="22.5" hidden="1" spans="1:20">
      <c r="A4826" s="158">
        <v>89374</v>
      </c>
      <c r="B4826" s="100" t="s">
        <v>252</v>
      </c>
      <c r="C4826" s="104" t="s">
        <v>5082</v>
      </c>
      <c r="D4826" s="94" t="s">
        <v>279</v>
      </c>
      <c r="E4826" s="95">
        <v>11.56</v>
      </c>
      <c r="F4826" s="96">
        <f t="shared" si="625"/>
        <v>14.19</v>
      </c>
      <c r="G4826" s="107">
        <f>ROUND(SUM('NOVO HORIZONTE'!G4826),2)</f>
        <v>0</v>
      </c>
      <c r="H4826" s="107">
        <f t="shared" si="630"/>
        <v>0</v>
      </c>
      <c r="I4826" s="143">
        <f t="shared" si="626"/>
        <v>0</v>
      </c>
      <c r="J4826" s="142"/>
      <c r="K4826" s="145"/>
      <c r="L4826" s="7" t="str">
        <f t="shared" si="627"/>
        <v/>
      </c>
      <c r="M4826" s="7" t="str">
        <f t="shared" si="628"/>
        <v/>
      </c>
      <c r="N4826" s="7" t="str">
        <f t="shared" si="624"/>
        <v/>
      </c>
      <c r="O4826" s="144"/>
      <c r="P4826" s="355">
        <v>0</v>
      </c>
      <c r="Q4826" s="362">
        <f>SUM('NOVO HORIZONTE'!I4826)</f>
        <v>0</v>
      </c>
      <c r="R4826" s="363">
        <f t="shared" si="629"/>
        <v>0</v>
      </c>
      <c r="S4826" s="153">
        <f t="shared" si="631"/>
        <v>0</v>
      </c>
      <c r="T4826" s="364"/>
    </row>
    <row r="4827" ht="22.5" hidden="1" spans="1:20">
      <c r="A4827" s="158">
        <v>89381</v>
      </c>
      <c r="B4827" s="100" t="s">
        <v>252</v>
      </c>
      <c r="C4827" s="104" t="s">
        <v>5083</v>
      </c>
      <c r="D4827" s="94" t="s">
        <v>279</v>
      </c>
      <c r="E4827" s="95">
        <v>14.18</v>
      </c>
      <c r="F4827" s="96">
        <f t="shared" si="625"/>
        <v>17.4</v>
      </c>
      <c r="G4827" s="107">
        <f>ROUND(SUM('NOVO HORIZONTE'!G4827),2)</f>
        <v>0</v>
      </c>
      <c r="H4827" s="107">
        <f t="shared" si="630"/>
        <v>0</v>
      </c>
      <c r="I4827" s="143">
        <f t="shared" si="626"/>
        <v>0</v>
      </c>
      <c r="J4827" s="142"/>
      <c r="K4827" s="145"/>
      <c r="L4827" s="7" t="str">
        <f t="shared" si="627"/>
        <v/>
      </c>
      <c r="M4827" s="7" t="str">
        <f t="shared" si="628"/>
        <v/>
      </c>
      <c r="N4827" s="7" t="str">
        <f t="shared" si="624"/>
        <v/>
      </c>
      <c r="O4827" s="144"/>
      <c r="P4827" s="355">
        <v>0</v>
      </c>
      <c r="Q4827" s="362">
        <f>SUM('NOVO HORIZONTE'!I4827)</f>
        <v>0</v>
      </c>
      <c r="R4827" s="363">
        <f t="shared" si="629"/>
        <v>0</v>
      </c>
      <c r="S4827" s="153">
        <f t="shared" si="631"/>
        <v>0</v>
      </c>
      <c r="T4827" s="364"/>
    </row>
    <row r="4828" ht="22.5" hidden="1" spans="1:20">
      <c r="A4828" s="158">
        <v>89385</v>
      </c>
      <c r="B4828" s="100" t="s">
        <v>252</v>
      </c>
      <c r="C4828" s="104" t="s">
        <v>5084</v>
      </c>
      <c r="D4828" s="94" t="s">
        <v>279</v>
      </c>
      <c r="E4828" s="95">
        <v>8.3</v>
      </c>
      <c r="F4828" s="96">
        <f t="shared" si="625"/>
        <v>10.19</v>
      </c>
      <c r="G4828" s="107">
        <f>ROUND(SUM('NOVO HORIZONTE'!G4828),2)</f>
        <v>0</v>
      </c>
      <c r="H4828" s="107">
        <f t="shared" si="630"/>
        <v>0</v>
      </c>
      <c r="I4828" s="143">
        <f t="shared" si="626"/>
        <v>0</v>
      </c>
      <c r="J4828" s="142"/>
      <c r="K4828" s="145"/>
      <c r="L4828" s="7" t="str">
        <f t="shared" si="627"/>
        <v/>
      </c>
      <c r="M4828" s="7" t="str">
        <f t="shared" si="628"/>
        <v/>
      </c>
      <c r="N4828" s="7" t="str">
        <f t="shared" si="624"/>
        <v/>
      </c>
      <c r="O4828" s="144"/>
      <c r="P4828" s="355">
        <v>0</v>
      </c>
      <c r="Q4828" s="362">
        <f>SUM('NOVO HORIZONTE'!I4828)</f>
        <v>0</v>
      </c>
      <c r="R4828" s="363">
        <f t="shared" si="629"/>
        <v>0</v>
      </c>
      <c r="S4828" s="153">
        <f t="shared" si="631"/>
        <v>0</v>
      </c>
      <c r="T4828" s="364"/>
    </row>
    <row r="4829" ht="22.5" hidden="1" spans="1:20">
      <c r="A4829" s="158">
        <v>89389</v>
      </c>
      <c r="B4829" s="100" t="s">
        <v>252</v>
      </c>
      <c r="C4829" s="104" t="s">
        <v>5085</v>
      </c>
      <c r="D4829" s="94" t="s">
        <v>279</v>
      </c>
      <c r="E4829" s="95">
        <v>13.13</v>
      </c>
      <c r="F4829" s="96">
        <f t="shared" si="625"/>
        <v>16.12</v>
      </c>
      <c r="G4829" s="107">
        <f>ROUND(SUM('NOVO HORIZONTE'!G4829),2)</f>
        <v>0</v>
      </c>
      <c r="H4829" s="107">
        <f t="shared" si="630"/>
        <v>0</v>
      </c>
      <c r="I4829" s="143">
        <f t="shared" si="626"/>
        <v>0</v>
      </c>
      <c r="J4829" s="142"/>
      <c r="K4829" s="145"/>
      <c r="L4829" s="7" t="str">
        <f t="shared" si="627"/>
        <v/>
      </c>
      <c r="M4829" s="7" t="str">
        <f t="shared" si="628"/>
        <v/>
      </c>
      <c r="N4829" s="7" t="str">
        <f t="shared" si="624"/>
        <v/>
      </c>
      <c r="O4829" s="144"/>
      <c r="P4829" s="355">
        <v>0</v>
      </c>
      <c r="Q4829" s="362">
        <f>SUM('NOVO HORIZONTE'!I4829)</f>
        <v>0</v>
      </c>
      <c r="R4829" s="363">
        <f t="shared" si="629"/>
        <v>0</v>
      </c>
      <c r="S4829" s="153">
        <f t="shared" si="631"/>
        <v>0</v>
      </c>
      <c r="T4829" s="364"/>
    </row>
    <row r="4830" ht="22.5" hidden="1" spans="1:20">
      <c r="A4830" s="158">
        <v>89375</v>
      </c>
      <c r="B4830" s="100" t="s">
        <v>252</v>
      </c>
      <c r="C4830" s="104" t="s">
        <v>5086</v>
      </c>
      <c r="D4830" s="94" t="s">
        <v>279</v>
      </c>
      <c r="E4830" s="95">
        <v>13.66</v>
      </c>
      <c r="F4830" s="96">
        <f t="shared" si="625"/>
        <v>16.77</v>
      </c>
      <c r="G4830" s="107">
        <f>ROUND(SUM('NOVO HORIZONTE'!G4830),2)</f>
        <v>0</v>
      </c>
      <c r="H4830" s="107">
        <f t="shared" si="630"/>
        <v>0</v>
      </c>
      <c r="I4830" s="143">
        <f t="shared" si="626"/>
        <v>0</v>
      </c>
      <c r="J4830" s="142"/>
      <c r="K4830" s="145"/>
      <c r="L4830" s="7" t="str">
        <f t="shared" si="627"/>
        <v/>
      </c>
      <c r="M4830" s="7" t="str">
        <f t="shared" si="628"/>
        <v/>
      </c>
      <c r="N4830" s="7" t="str">
        <f t="shared" si="624"/>
        <v/>
      </c>
      <c r="O4830" s="144"/>
      <c r="P4830" s="355">
        <v>0</v>
      </c>
      <c r="Q4830" s="362">
        <f>SUM('NOVO HORIZONTE'!I4830)</f>
        <v>0</v>
      </c>
      <c r="R4830" s="363">
        <f t="shared" si="629"/>
        <v>0</v>
      </c>
      <c r="S4830" s="153">
        <f t="shared" si="631"/>
        <v>0</v>
      </c>
      <c r="T4830" s="364"/>
    </row>
    <row r="4831" ht="22.5" hidden="1" spans="1:20">
      <c r="A4831" s="158">
        <v>89382</v>
      </c>
      <c r="B4831" s="100" t="s">
        <v>252</v>
      </c>
      <c r="C4831" s="104" t="s">
        <v>5087</v>
      </c>
      <c r="D4831" s="94" t="s">
        <v>279</v>
      </c>
      <c r="E4831" s="95">
        <v>16.41</v>
      </c>
      <c r="F4831" s="96">
        <f t="shared" si="625"/>
        <v>20.14</v>
      </c>
      <c r="G4831" s="107">
        <f>ROUND(SUM('NOVO HORIZONTE'!G4831),2)</f>
        <v>0</v>
      </c>
      <c r="H4831" s="107">
        <f t="shared" si="630"/>
        <v>0</v>
      </c>
      <c r="I4831" s="143">
        <f t="shared" si="626"/>
        <v>0</v>
      </c>
      <c r="J4831" s="142"/>
      <c r="K4831" s="145"/>
      <c r="L4831" s="7" t="str">
        <f t="shared" si="627"/>
        <v/>
      </c>
      <c r="M4831" s="7" t="str">
        <f t="shared" si="628"/>
        <v/>
      </c>
      <c r="N4831" s="7" t="str">
        <f t="shared" si="624"/>
        <v/>
      </c>
      <c r="O4831" s="144"/>
      <c r="P4831" s="355">
        <v>0</v>
      </c>
      <c r="Q4831" s="362">
        <f>SUM('NOVO HORIZONTE'!I4831)</f>
        <v>0</v>
      </c>
      <c r="R4831" s="363">
        <f t="shared" si="629"/>
        <v>0</v>
      </c>
      <c r="S4831" s="153">
        <f t="shared" si="631"/>
        <v>0</v>
      </c>
      <c r="T4831" s="364"/>
    </row>
    <row r="4832" ht="22.5" hidden="1" spans="1:20">
      <c r="A4832" s="158">
        <v>89390</v>
      </c>
      <c r="B4832" s="100" t="s">
        <v>252</v>
      </c>
      <c r="C4832" s="104" t="s">
        <v>5088</v>
      </c>
      <c r="D4832" s="94" t="s">
        <v>279</v>
      </c>
      <c r="E4832" s="95">
        <v>24.34</v>
      </c>
      <c r="F4832" s="96">
        <f t="shared" si="625"/>
        <v>29.87</v>
      </c>
      <c r="G4832" s="107">
        <f>ROUND(SUM('NOVO HORIZONTE'!G4832),2)</f>
        <v>0</v>
      </c>
      <c r="H4832" s="107">
        <f t="shared" si="630"/>
        <v>0</v>
      </c>
      <c r="I4832" s="143">
        <f t="shared" si="626"/>
        <v>0</v>
      </c>
      <c r="J4832" s="142"/>
      <c r="K4832" s="145"/>
      <c r="L4832" s="7" t="str">
        <f t="shared" si="627"/>
        <v/>
      </c>
      <c r="M4832" s="7" t="str">
        <f t="shared" si="628"/>
        <v/>
      </c>
      <c r="N4832" s="7" t="str">
        <f t="shared" si="624"/>
        <v/>
      </c>
      <c r="O4832" s="144"/>
      <c r="P4832" s="355">
        <v>0</v>
      </c>
      <c r="Q4832" s="362">
        <f>SUM('NOVO HORIZONTE'!I4832)</f>
        <v>0</v>
      </c>
      <c r="R4832" s="363">
        <f t="shared" si="629"/>
        <v>0</v>
      </c>
      <c r="S4832" s="153">
        <f t="shared" si="631"/>
        <v>0</v>
      </c>
      <c r="T4832" s="364"/>
    </row>
    <row r="4833" ht="22.5" hidden="1" spans="1:20">
      <c r="A4833" s="158">
        <v>89397</v>
      </c>
      <c r="B4833" s="100" t="s">
        <v>252</v>
      </c>
      <c r="C4833" s="104" t="s">
        <v>5089</v>
      </c>
      <c r="D4833" s="94" t="s">
        <v>279</v>
      </c>
      <c r="E4833" s="95">
        <v>16.99</v>
      </c>
      <c r="F4833" s="96">
        <f t="shared" si="625"/>
        <v>20.85</v>
      </c>
      <c r="G4833" s="107">
        <f>ROUND(SUM('NOVO HORIZONTE'!G4833),2)</f>
        <v>0</v>
      </c>
      <c r="H4833" s="107">
        <f t="shared" si="630"/>
        <v>0</v>
      </c>
      <c r="I4833" s="143">
        <f t="shared" si="626"/>
        <v>0</v>
      </c>
      <c r="J4833" s="142"/>
      <c r="K4833" s="145"/>
      <c r="L4833" s="7" t="str">
        <f t="shared" si="627"/>
        <v/>
      </c>
      <c r="M4833" s="7" t="str">
        <f t="shared" si="628"/>
        <v/>
      </c>
      <c r="N4833" s="7" t="str">
        <f t="shared" si="624"/>
        <v/>
      </c>
      <c r="O4833" s="144"/>
      <c r="P4833" s="355">
        <v>0</v>
      </c>
      <c r="Q4833" s="362">
        <f>SUM('NOVO HORIZONTE'!I4833)</f>
        <v>0</v>
      </c>
      <c r="R4833" s="363">
        <f t="shared" si="629"/>
        <v>0</v>
      </c>
      <c r="S4833" s="153">
        <f t="shared" si="631"/>
        <v>0</v>
      </c>
      <c r="T4833" s="364"/>
    </row>
    <row r="4834" ht="22.5" hidden="1" spans="1:20">
      <c r="A4834" s="158">
        <v>89400</v>
      </c>
      <c r="B4834" s="100" t="s">
        <v>252</v>
      </c>
      <c r="C4834" s="104" t="s">
        <v>5090</v>
      </c>
      <c r="D4834" s="94" t="s">
        <v>279</v>
      </c>
      <c r="E4834" s="95">
        <v>22.85</v>
      </c>
      <c r="F4834" s="96">
        <f t="shared" si="625"/>
        <v>28.05</v>
      </c>
      <c r="G4834" s="107">
        <f>ROUND(SUM('NOVO HORIZONTE'!G4834),2)</f>
        <v>0</v>
      </c>
      <c r="H4834" s="107">
        <f t="shared" si="630"/>
        <v>0</v>
      </c>
      <c r="I4834" s="143">
        <f t="shared" si="626"/>
        <v>0</v>
      </c>
      <c r="J4834" s="142"/>
      <c r="K4834" s="145"/>
      <c r="L4834" s="7" t="str">
        <f t="shared" si="627"/>
        <v/>
      </c>
      <c r="M4834" s="7" t="str">
        <f t="shared" si="628"/>
        <v/>
      </c>
      <c r="N4834" s="7" t="str">
        <f t="shared" si="624"/>
        <v/>
      </c>
      <c r="O4834" s="144"/>
      <c r="P4834" s="355">
        <v>0</v>
      </c>
      <c r="Q4834" s="362">
        <f>SUM('NOVO HORIZONTE'!I4834)</f>
        <v>0</v>
      </c>
      <c r="R4834" s="363">
        <f t="shared" si="629"/>
        <v>0</v>
      </c>
      <c r="S4834" s="153">
        <f t="shared" si="631"/>
        <v>0</v>
      </c>
      <c r="T4834" s="364"/>
    </row>
    <row r="4835" ht="22.5" hidden="1" spans="1:20">
      <c r="A4835" s="158">
        <v>89393</v>
      </c>
      <c r="B4835" s="100" t="s">
        <v>252</v>
      </c>
      <c r="C4835" s="104" t="s">
        <v>5091</v>
      </c>
      <c r="D4835" s="94" t="s">
        <v>279</v>
      </c>
      <c r="E4835" s="95">
        <v>12.69</v>
      </c>
      <c r="F4835" s="96">
        <f t="shared" si="625"/>
        <v>15.58</v>
      </c>
      <c r="G4835" s="107">
        <f>ROUND(SUM('NOVO HORIZONTE'!G4835),2)</f>
        <v>0</v>
      </c>
      <c r="H4835" s="107">
        <f t="shared" si="630"/>
        <v>0</v>
      </c>
      <c r="I4835" s="143">
        <f t="shared" si="626"/>
        <v>0</v>
      </c>
      <c r="J4835" s="142"/>
      <c r="K4835" s="145"/>
      <c r="L4835" s="7" t="str">
        <f t="shared" si="627"/>
        <v/>
      </c>
      <c r="M4835" s="7" t="str">
        <f t="shared" si="628"/>
        <v/>
      </c>
      <c r="N4835" s="7" t="str">
        <f t="shared" si="624"/>
        <v/>
      </c>
      <c r="O4835" s="144"/>
      <c r="P4835" s="355">
        <v>0</v>
      </c>
      <c r="Q4835" s="362">
        <f>SUM('NOVO HORIZONTE'!I4835)</f>
        <v>0</v>
      </c>
      <c r="R4835" s="363">
        <f t="shared" si="629"/>
        <v>0</v>
      </c>
      <c r="S4835" s="153">
        <f t="shared" si="631"/>
        <v>0</v>
      </c>
      <c r="T4835" s="364"/>
    </row>
    <row r="4836" ht="22.5" hidden="1" spans="1:20">
      <c r="A4836" s="158">
        <v>89395</v>
      </c>
      <c r="B4836" s="100" t="s">
        <v>252</v>
      </c>
      <c r="C4836" s="104" t="s">
        <v>5092</v>
      </c>
      <c r="D4836" s="94" t="s">
        <v>279</v>
      </c>
      <c r="E4836" s="95">
        <v>15.01</v>
      </c>
      <c r="F4836" s="96">
        <f t="shared" si="625"/>
        <v>18.42</v>
      </c>
      <c r="G4836" s="107">
        <f>ROUND(SUM('NOVO HORIZONTE'!G4836),2)</f>
        <v>0</v>
      </c>
      <c r="H4836" s="107">
        <f t="shared" si="630"/>
        <v>0</v>
      </c>
      <c r="I4836" s="143">
        <f t="shared" si="626"/>
        <v>0</v>
      </c>
      <c r="J4836" s="142"/>
      <c r="K4836" s="145"/>
      <c r="L4836" s="7" t="str">
        <f t="shared" si="627"/>
        <v/>
      </c>
      <c r="M4836" s="7" t="str">
        <f t="shared" si="628"/>
        <v/>
      </c>
      <c r="N4836" s="7" t="str">
        <f t="shared" si="624"/>
        <v/>
      </c>
      <c r="O4836" s="144"/>
      <c r="P4836" s="355">
        <v>0</v>
      </c>
      <c r="Q4836" s="362">
        <f>SUM('NOVO HORIZONTE'!I4836)</f>
        <v>0</v>
      </c>
      <c r="R4836" s="363">
        <f t="shared" si="629"/>
        <v>0</v>
      </c>
      <c r="S4836" s="153">
        <f t="shared" si="631"/>
        <v>0</v>
      </c>
      <c r="T4836" s="364"/>
    </row>
    <row r="4837" ht="22.5" hidden="1" spans="1:20">
      <c r="A4837" s="158">
        <v>89398</v>
      </c>
      <c r="B4837" s="100" t="s">
        <v>252</v>
      </c>
      <c r="C4837" s="104" t="s">
        <v>5093</v>
      </c>
      <c r="D4837" s="94" t="s">
        <v>279</v>
      </c>
      <c r="E4837" s="95">
        <v>20.93</v>
      </c>
      <c r="F4837" s="96">
        <f t="shared" si="625"/>
        <v>25.69</v>
      </c>
      <c r="G4837" s="107">
        <f>ROUND(SUM('NOVO HORIZONTE'!G4837),2)</f>
        <v>0</v>
      </c>
      <c r="H4837" s="107">
        <f t="shared" si="630"/>
        <v>0</v>
      </c>
      <c r="I4837" s="143">
        <f t="shared" si="626"/>
        <v>0</v>
      </c>
      <c r="J4837" s="142"/>
      <c r="K4837" s="145"/>
      <c r="L4837" s="7" t="str">
        <f t="shared" si="627"/>
        <v/>
      </c>
      <c r="M4837" s="7" t="str">
        <f t="shared" si="628"/>
        <v/>
      </c>
      <c r="N4837" s="7" t="str">
        <f t="shared" si="624"/>
        <v/>
      </c>
      <c r="O4837" s="144"/>
      <c r="P4837" s="355">
        <v>0</v>
      </c>
      <c r="Q4837" s="362">
        <f>SUM('NOVO HORIZONTE'!I4837)</f>
        <v>0</v>
      </c>
      <c r="R4837" s="363">
        <f t="shared" si="629"/>
        <v>0</v>
      </c>
      <c r="S4837" s="153">
        <f t="shared" si="631"/>
        <v>0</v>
      </c>
      <c r="T4837" s="364"/>
    </row>
    <row r="4838" ht="22.5" hidden="1" spans="1:20">
      <c r="A4838" s="158">
        <v>89394</v>
      </c>
      <c r="B4838" s="100" t="s">
        <v>252</v>
      </c>
      <c r="C4838" s="104" t="s">
        <v>5094</v>
      </c>
      <c r="D4838" s="94" t="s">
        <v>279</v>
      </c>
      <c r="E4838" s="95">
        <v>21.31</v>
      </c>
      <c r="F4838" s="96">
        <f t="shared" si="625"/>
        <v>26.16</v>
      </c>
      <c r="G4838" s="107">
        <f>ROUND(SUM('NOVO HORIZONTE'!G4838),2)</f>
        <v>0</v>
      </c>
      <c r="H4838" s="107">
        <f t="shared" si="630"/>
        <v>0</v>
      </c>
      <c r="I4838" s="143">
        <f t="shared" si="626"/>
        <v>0</v>
      </c>
      <c r="J4838" s="142"/>
      <c r="K4838" s="145"/>
      <c r="L4838" s="7" t="str">
        <f t="shared" si="627"/>
        <v/>
      </c>
      <c r="M4838" s="7" t="str">
        <f t="shared" si="628"/>
        <v/>
      </c>
      <c r="N4838" s="7" t="str">
        <f t="shared" si="624"/>
        <v/>
      </c>
      <c r="O4838" s="144"/>
      <c r="P4838" s="355">
        <v>0</v>
      </c>
      <c r="Q4838" s="362">
        <f>SUM('NOVO HORIZONTE'!I4838)</f>
        <v>0</v>
      </c>
      <c r="R4838" s="363">
        <f t="shared" si="629"/>
        <v>0</v>
      </c>
      <c r="S4838" s="153">
        <f t="shared" si="631"/>
        <v>0</v>
      </c>
      <c r="T4838" s="364"/>
    </row>
    <row r="4839" ht="22.5" hidden="1" spans="1:20">
      <c r="A4839" s="158">
        <v>89396</v>
      </c>
      <c r="B4839" s="100" t="s">
        <v>252</v>
      </c>
      <c r="C4839" s="104" t="s">
        <v>5095</v>
      </c>
      <c r="D4839" s="94" t="s">
        <v>279</v>
      </c>
      <c r="E4839" s="95">
        <v>23.37</v>
      </c>
      <c r="F4839" s="96">
        <f t="shared" si="625"/>
        <v>28.68</v>
      </c>
      <c r="G4839" s="107">
        <f>ROUND(SUM('NOVO HORIZONTE'!G4839),2)</f>
        <v>0</v>
      </c>
      <c r="H4839" s="107">
        <f t="shared" si="630"/>
        <v>0</v>
      </c>
      <c r="I4839" s="143">
        <f t="shared" si="626"/>
        <v>0</v>
      </c>
      <c r="J4839" s="142"/>
      <c r="K4839" s="145"/>
      <c r="L4839" s="7" t="str">
        <f t="shared" si="627"/>
        <v/>
      </c>
      <c r="M4839" s="7" t="str">
        <f t="shared" si="628"/>
        <v/>
      </c>
      <c r="N4839" s="7" t="str">
        <f t="shared" si="624"/>
        <v/>
      </c>
      <c r="O4839" s="144"/>
      <c r="P4839" s="355">
        <v>0</v>
      </c>
      <c r="Q4839" s="362">
        <f>SUM('NOVO HORIZONTE'!I4839)</f>
        <v>0</v>
      </c>
      <c r="R4839" s="363">
        <f t="shared" si="629"/>
        <v>0</v>
      </c>
      <c r="S4839" s="153">
        <f t="shared" si="631"/>
        <v>0</v>
      </c>
      <c r="T4839" s="364"/>
    </row>
    <row r="4840" ht="22.5" hidden="1" spans="1:20">
      <c r="A4840" s="158">
        <v>90374</v>
      </c>
      <c r="B4840" s="100" t="s">
        <v>252</v>
      </c>
      <c r="C4840" s="104" t="s">
        <v>5096</v>
      </c>
      <c r="D4840" s="94" t="s">
        <v>279</v>
      </c>
      <c r="E4840" s="95">
        <v>25.34</v>
      </c>
      <c r="F4840" s="96">
        <f t="shared" si="625"/>
        <v>31.1</v>
      </c>
      <c r="G4840" s="107">
        <f>ROUND(SUM('NOVO HORIZONTE'!G4840),2)</f>
        <v>0</v>
      </c>
      <c r="H4840" s="107">
        <f t="shared" si="630"/>
        <v>0</v>
      </c>
      <c r="I4840" s="143">
        <f t="shared" si="626"/>
        <v>0</v>
      </c>
      <c r="J4840" s="142"/>
      <c r="K4840" s="145"/>
      <c r="L4840" s="7" t="str">
        <f t="shared" si="627"/>
        <v/>
      </c>
      <c r="M4840" s="7" t="str">
        <f t="shared" si="628"/>
        <v/>
      </c>
      <c r="N4840" s="7" t="str">
        <f t="shared" si="624"/>
        <v/>
      </c>
      <c r="O4840" s="144"/>
      <c r="P4840" s="355">
        <v>0</v>
      </c>
      <c r="Q4840" s="362">
        <f>SUM('NOVO HORIZONTE'!I4840)</f>
        <v>0</v>
      </c>
      <c r="R4840" s="363">
        <f t="shared" si="629"/>
        <v>0</v>
      </c>
      <c r="S4840" s="153">
        <f t="shared" si="631"/>
        <v>0</v>
      </c>
      <c r="T4840" s="364"/>
    </row>
    <row r="4841" ht="22.5" hidden="1" spans="1:20">
      <c r="A4841" s="158">
        <v>89399</v>
      </c>
      <c r="B4841" s="100" t="s">
        <v>252</v>
      </c>
      <c r="C4841" s="104" t="s">
        <v>5097</v>
      </c>
      <c r="D4841" s="94" t="s">
        <v>279</v>
      </c>
      <c r="E4841" s="95">
        <v>28.35</v>
      </c>
      <c r="F4841" s="96">
        <f t="shared" si="625"/>
        <v>34.8</v>
      </c>
      <c r="G4841" s="107">
        <f>ROUND(SUM('NOVO HORIZONTE'!G4841),2)</f>
        <v>0</v>
      </c>
      <c r="H4841" s="107">
        <f t="shared" si="630"/>
        <v>0</v>
      </c>
      <c r="I4841" s="143">
        <f t="shared" si="626"/>
        <v>0</v>
      </c>
      <c r="J4841" s="142"/>
      <c r="K4841" s="145"/>
      <c r="L4841" s="7" t="str">
        <f t="shared" si="627"/>
        <v/>
      </c>
      <c r="M4841" s="7" t="str">
        <f t="shared" si="628"/>
        <v/>
      </c>
      <c r="N4841" s="7" t="str">
        <f t="shared" si="624"/>
        <v/>
      </c>
      <c r="O4841" s="144"/>
      <c r="P4841" s="355">
        <v>0</v>
      </c>
      <c r="Q4841" s="362">
        <f>SUM('NOVO HORIZONTE'!I4841)</f>
        <v>0</v>
      </c>
      <c r="R4841" s="363">
        <f t="shared" si="629"/>
        <v>0</v>
      </c>
      <c r="S4841" s="153">
        <f t="shared" si="631"/>
        <v>0</v>
      </c>
      <c r="T4841" s="364"/>
    </row>
    <row r="4842" ht="33.75" hidden="1" spans="1:20">
      <c r="A4842" s="158">
        <v>93075</v>
      </c>
      <c r="B4842" s="100" t="s">
        <v>252</v>
      </c>
      <c r="C4842" s="104" t="s">
        <v>5098</v>
      </c>
      <c r="D4842" s="94" t="s">
        <v>279</v>
      </c>
      <c r="E4842" s="95">
        <v>20.23</v>
      </c>
      <c r="F4842" s="96">
        <f t="shared" si="625"/>
        <v>24.83</v>
      </c>
      <c r="G4842" s="107">
        <f>ROUND(SUM('NOVO HORIZONTE'!G4842),2)</f>
        <v>0</v>
      </c>
      <c r="H4842" s="107">
        <f t="shared" si="630"/>
        <v>0</v>
      </c>
      <c r="I4842" s="143">
        <f t="shared" si="626"/>
        <v>0</v>
      </c>
      <c r="J4842" s="142"/>
      <c r="K4842" s="145"/>
      <c r="L4842" s="7" t="str">
        <f t="shared" si="627"/>
        <v/>
      </c>
      <c r="M4842" s="7" t="str">
        <f t="shared" si="628"/>
        <v/>
      </c>
      <c r="N4842" s="7" t="str">
        <f t="shared" si="624"/>
        <v/>
      </c>
      <c r="O4842" s="144"/>
      <c r="P4842" s="355">
        <v>0</v>
      </c>
      <c r="Q4842" s="362">
        <f>SUM('NOVO HORIZONTE'!I4842)</f>
        <v>0</v>
      </c>
      <c r="R4842" s="363">
        <f t="shared" si="629"/>
        <v>0</v>
      </c>
      <c r="S4842" s="153">
        <f t="shared" si="631"/>
        <v>0</v>
      </c>
      <c r="T4842" s="364"/>
    </row>
    <row r="4843" ht="33.75" hidden="1" spans="1:20">
      <c r="A4843" s="158">
        <v>93077</v>
      </c>
      <c r="B4843" s="100" t="s">
        <v>252</v>
      </c>
      <c r="C4843" s="104" t="s">
        <v>5099</v>
      </c>
      <c r="D4843" s="94" t="s">
        <v>279</v>
      </c>
      <c r="E4843" s="95">
        <v>28.28</v>
      </c>
      <c r="F4843" s="96">
        <f t="shared" si="625"/>
        <v>34.71</v>
      </c>
      <c r="G4843" s="107">
        <f>ROUND(SUM('NOVO HORIZONTE'!G4843),2)</f>
        <v>0</v>
      </c>
      <c r="H4843" s="107">
        <f t="shared" si="630"/>
        <v>0</v>
      </c>
      <c r="I4843" s="143">
        <f t="shared" si="626"/>
        <v>0</v>
      </c>
      <c r="J4843" s="142"/>
      <c r="K4843" s="145"/>
      <c r="L4843" s="7" t="str">
        <f t="shared" si="627"/>
        <v/>
      </c>
      <c r="M4843" s="7" t="str">
        <f t="shared" si="628"/>
        <v/>
      </c>
      <c r="N4843" s="7" t="str">
        <f t="shared" ref="N4843:N4906" si="632">M4843</f>
        <v/>
      </c>
      <c r="O4843" s="144"/>
      <c r="P4843" s="355">
        <v>0</v>
      </c>
      <c r="Q4843" s="362">
        <f>SUM('NOVO HORIZONTE'!I4843)</f>
        <v>0</v>
      </c>
      <c r="R4843" s="363">
        <f t="shared" si="629"/>
        <v>0</v>
      </c>
      <c r="S4843" s="153">
        <f t="shared" si="631"/>
        <v>0</v>
      </c>
      <c r="T4843" s="364"/>
    </row>
    <row r="4844" ht="33.75" hidden="1" spans="1:20">
      <c r="A4844" s="158">
        <v>93078</v>
      </c>
      <c r="B4844" s="100" t="s">
        <v>252</v>
      </c>
      <c r="C4844" s="104" t="s">
        <v>5100</v>
      </c>
      <c r="D4844" s="94" t="s">
        <v>279</v>
      </c>
      <c r="E4844" s="95">
        <v>31.88</v>
      </c>
      <c r="F4844" s="96">
        <f t="shared" si="625"/>
        <v>39.13</v>
      </c>
      <c r="G4844" s="107">
        <f>ROUND(SUM('NOVO HORIZONTE'!G4844),2)</f>
        <v>0</v>
      </c>
      <c r="H4844" s="107">
        <f t="shared" si="630"/>
        <v>0</v>
      </c>
      <c r="I4844" s="143">
        <f t="shared" si="626"/>
        <v>0</v>
      </c>
      <c r="J4844" s="142"/>
      <c r="K4844" s="145"/>
      <c r="L4844" s="7" t="str">
        <f t="shared" si="627"/>
        <v/>
      </c>
      <c r="M4844" s="7" t="str">
        <f t="shared" si="628"/>
        <v/>
      </c>
      <c r="N4844" s="7" t="str">
        <f t="shared" si="632"/>
        <v/>
      </c>
      <c r="O4844" s="144"/>
      <c r="P4844" s="355">
        <v>0</v>
      </c>
      <c r="Q4844" s="362">
        <f>SUM('NOVO HORIZONTE'!I4844)</f>
        <v>0</v>
      </c>
      <c r="R4844" s="363">
        <f t="shared" si="629"/>
        <v>0</v>
      </c>
      <c r="S4844" s="153">
        <f t="shared" si="631"/>
        <v>0</v>
      </c>
      <c r="T4844" s="364"/>
    </row>
    <row r="4845" ht="22.5" hidden="1" spans="1:20">
      <c r="A4845" s="158">
        <v>93081</v>
      </c>
      <c r="B4845" s="100" t="s">
        <v>252</v>
      </c>
      <c r="C4845" s="104" t="s">
        <v>5101</v>
      </c>
      <c r="D4845" s="94" t="s">
        <v>279</v>
      </c>
      <c r="E4845" s="95">
        <v>18.9</v>
      </c>
      <c r="F4845" s="96">
        <f t="shared" si="625"/>
        <v>23.2</v>
      </c>
      <c r="G4845" s="107">
        <f>ROUND(SUM('NOVO HORIZONTE'!G4845),2)</f>
        <v>0</v>
      </c>
      <c r="H4845" s="107">
        <f t="shared" si="630"/>
        <v>0</v>
      </c>
      <c r="I4845" s="143">
        <f t="shared" si="626"/>
        <v>0</v>
      </c>
      <c r="J4845" s="142"/>
      <c r="K4845" s="145"/>
      <c r="L4845" s="7" t="str">
        <f t="shared" si="627"/>
        <v/>
      </c>
      <c r="M4845" s="7" t="str">
        <f t="shared" si="628"/>
        <v/>
      </c>
      <c r="N4845" s="7" t="str">
        <f t="shared" si="632"/>
        <v/>
      </c>
      <c r="O4845" s="144"/>
      <c r="P4845" s="355">
        <v>0</v>
      </c>
      <c r="Q4845" s="362">
        <f>SUM('NOVO HORIZONTE'!I4845)</f>
        <v>0</v>
      </c>
      <c r="R4845" s="363">
        <f t="shared" si="629"/>
        <v>0</v>
      </c>
      <c r="S4845" s="153">
        <f t="shared" si="631"/>
        <v>0</v>
      </c>
      <c r="T4845" s="364"/>
    </row>
    <row r="4846" ht="33.75" hidden="1" spans="1:20">
      <c r="A4846" s="158">
        <v>93082</v>
      </c>
      <c r="B4846" s="100" t="s">
        <v>252</v>
      </c>
      <c r="C4846" s="104" t="s">
        <v>5102</v>
      </c>
      <c r="D4846" s="94" t="s">
        <v>279</v>
      </c>
      <c r="E4846" s="95">
        <v>24.32</v>
      </c>
      <c r="F4846" s="96">
        <f t="shared" ref="F4846:F4909" si="633">IF(E4846=0,0,IF(P4846=0,ROUND(E4846*(1+E$13),2),ROUND(E4846*(1+E$12),2)))</f>
        <v>29.85</v>
      </c>
      <c r="G4846" s="107">
        <f>ROUND(SUM('NOVO HORIZONTE'!G4846),2)</f>
        <v>0</v>
      </c>
      <c r="H4846" s="107">
        <f t="shared" si="630"/>
        <v>0</v>
      </c>
      <c r="I4846" s="143">
        <f t="shared" ref="I4846:I4909" si="634">IF(ISBLANK(G4846),0,ROUND(G4846*H4846,2))</f>
        <v>0</v>
      </c>
      <c r="J4846" s="142"/>
      <c r="K4846" s="145"/>
      <c r="L4846" s="7" t="str">
        <f t="shared" ref="L4846:L4909" si="635">IF(K4846="X","x",IF(K4846="xx","x",IF(I4846&gt;0,"x","")))</f>
        <v/>
      </c>
      <c r="M4846" s="7" t="str">
        <f t="shared" ref="M4846:M4909" si="636">IF(K4846="X","x",IF(K4846="xx","x",IF(I4846&gt;0,"x","")))</f>
        <v/>
      </c>
      <c r="N4846" s="7" t="str">
        <f t="shared" si="632"/>
        <v/>
      </c>
      <c r="O4846" s="144"/>
      <c r="P4846" s="355">
        <v>0</v>
      </c>
      <c r="Q4846" s="362">
        <f>SUM('NOVO HORIZONTE'!I4846)</f>
        <v>0</v>
      </c>
      <c r="R4846" s="363">
        <f t="shared" ref="R4846:R4909" si="637">I4846-Q4846</f>
        <v>0</v>
      </c>
      <c r="S4846" s="153">
        <f t="shared" si="631"/>
        <v>0</v>
      </c>
      <c r="T4846" s="364"/>
    </row>
    <row r="4847" ht="22.5" hidden="1" spans="1:20">
      <c r="A4847" s="158">
        <v>93087</v>
      </c>
      <c r="B4847" s="100" t="s">
        <v>252</v>
      </c>
      <c r="C4847" s="104" t="s">
        <v>5103</v>
      </c>
      <c r="D4847" s="94" t="s">
        <v>279</v>
      </c>
      <c r="E4847" s="95">
        <v>19.83</v>
      </c>
      <c r="F4847" s="96">
        <f t="shared" si="633"/>
        <v>24.34</v>
      </c>
      <c r="G4847" s="107">
        <f>ROUND(SUM('NOVO HORIZONTE'!G4847),2)</f>
        <v>0</v>
      </c>
      <c r="H4847" s="107">
        <f t="shared" ref="H4847:H4910" si="638">IF(G4847=0,0,F4847)</f>
        <v>0</v>
      </c>
      <c r="I4847" s="143">
        <f t="shared" si="634"/>
        <v>0</v>
      </c>
      <c r="J4847" s="142"/>
      <c r="K4847" s="145"/>
      <c r="L4847" s="7" t="str">
        <f t="shared" si="635"/>
        <v/>
      </c>
      <c r="M4847" s="7" t="str">
        <f t="shared" si="636"/>
        <v/>
      </c>
      <c r="N4847" s="7" t="str">
        <f t="shared" si="632"/>
        <v/>
      </c>
      <c r="O4847" s="144"/>
      <c r="P4847" s="355">
        <v>0</v>
      </c>
      <c r="Q4847" s="362">
        <f>SUM('NOVO HORIZONTE'!I4847)</f>
        <v>0</v>
      </c>
      <c r="R4847" s="363">
        <f t="shared" si="637"/>
        <v>0</v>
      </c>
      <c r="S4847" s="153">
        <f t="shared" si="631"/>
        <v>0</v>
      </c>
      <c r="T4847" s="364"/>
    </row>
    <row r="4848" ht="22.5" hidden="1" spans="1:20">
      <c r="A4848" s="158">
        <v>93088</v>
      </c>
      <c r="B4848" s="100" t="s">
        <v>252</v>
      </c>
      <c r="C4848" s="104" t="s">
        <v>5104</v>
      </c>
      <c r="D4848" s="94" t="s">
        <v>279</v>
      </c>
      <c r="E4848" s="95">
        <v>24.54</v>
      </c>
      <c r="F4848" s="96">
        <f t="shared" si="633"/>
        <v>30.12</v>
      </c>
      <c r="G4848" s="107">
        <f>ROUND(SUM('NOVO HORIZONTE'!G4848),2)</f>
        <v>0</v>
      </c>
      <c r="H4848" s="107">
        <f t="shared" si="638"/>
        <v>0</v>
      </c>
      <c r="I4848" s="143">
        <f t="shared" si="634"/>
        <v>0</v>
      </c>
      <c r="J4848" s="142"/>
      <c r="K4848" s="145"/>
      <c r="L4848" s="7" t="str">
        <f t="shared" si="635"/>
        <v/>
      </c>
      <c r="M4848" s="7" t="str">
        <f t="shared" si="636"/>
        <v/>
      </c>
      <c r="N4848" s="7" t="str">
        <f t="shared" si="632"/>
        <v/>
      </c>
      <c r="O4848" s="144"/>
      <c r="P4848" s="355">
        <v>0</v>
      </c>
      <c r="Q4848" s="362">
        <f>SUM('NOVO HORIZONTE'!I4848)</f>
        <v>0</v>
      </c>
      <c r="R4848" s="363">
        <f t="shared" si="637"/>
        <v>0</v>
      </c>
      <c r="S4848" s="153">
        <f t="shared" si="631"/>
        <v>0</v>
      </c>
      <c r="T4848" s="364"/>
    </row>
    <row r="4849" ht="33.75" hidden="1" spans="1:20">
      <c r="A4849" s="158">
        <v>93089</v>
      </c>
      <c r="B4849" s="100" t="s">
        <v>252</v>
      </c>
      <c r="C4849" s="104" t="s">
        <v>5105</v>
      </c>
      <c r="D4849" s="94" t="s">
        <v>279</v>
      </c>
      <c r="E4849" s="95">
        <v>47.44</v>
      </c>
      <c r="F4849" s="96">
        <f t="shared" si="633"/>
        <v>58.23</v>
      </c>
      <c r="G4849" s="107">
        <f>ROUND(SUM('NOVO HORIZONTE'!G4849),2)</f>
        <v>0</v>
      </c>
      <c r="H4849" s="107">
        <f t="shared" si="638"/>
        <v>0</v>
      </c>
      <c r="I4849" s="143">
        <f t="shared" si="634"/>
        <v>0</v>
      </c>
      <c r="J4849" s="142"/>
      <c r="K4849" s="145"/>
      <c r="L4849" s="7" t="str">
        <f t="shared" si="635"/>
        <v/>
      </c>
      <c r="M4849" s="7" t="str">
        <f t="shared" si="636"/>
        <v/>
      </c>
      <c r="N4849" s="7" t="str">
        <f t="shared" si="632"/>
        <v/>
      </c>
      <c r="O4849" s="144"/>
      <c r="P4849" s="355">
        <v>0</v>
      </c>
      <c r="Q4849" s="362">
        <f>SUM('NOVO HORIZONTE'!I4849)</f>
        <v>0</v>
      </c>
      <c r="R4849" s="363">
        <f t="shared" si="637"/>
        <v>0</v>
      </c>
      <c r="S4849" s="153">
        <f t="shared" si="631"/>
        <v>0</v>
      </c>
      <c r="T4849" s="364"/>
    </row>
    <row r="4850" ht="22.5" hidden="1" spans="1:20">
      <c r="A4850" s="158">
        <v>93093</v>
      </c>
      <c r="B4850" s="100" t="s">
        <v>252</v>
      </c>
      <c r="C4850" s="104" t="s">
        <v>5106</v>
      </c>
      <c r="D4850" s="94" t="s">
        <v>279</v>
      </c>
      <c r="E4850" s="95">
        <v>30.67</v>
      </c>
      <c r="F4850" s="96">
        <f t="shared" si="633"/>
        <v>37.64</v>
      </c>
      <c r="G4850" s="107">
        <f>ROUND(SUM('NOVO HORIZONTE'!G4850),2)</f>
        <v>0</v>
      </c>
      <c r="H4850" s="107">
        <f t="shared" si="638"/>
        <v>0</v>
      </c>
      <c r="I4850" s="143">
        <f t="shared" si="634"/>
        <v>0</v>
      </c>
      <c r="J4850" s="142"/>
      <c r="K4850" s="145"/>
      <c r="L4850" s="7" t="str">
        <f t="shared" si="635"/>
        <v/>
      </c>
      <c r="M4850" s="7" t="str">
        <f t="shared" si="636"/>
        <v/>
      </c>
      <c r="N4850" s="7" t="str">
        <f t="shared" si="632"/>
        <v/>
      </c>
      <c r="O4850" s="144"/>
      <c r="P4850" s="355">
        <v>0</v>
      </c>
      <c r="Q4850" s="362">
        <f>SUM('NOVO HORIZONTE'!I4850)</f>
        <v>0</v>
      </c>
      <c r="R4850" s="363">
        <f t="shared" si="637"/>
        <v>0</v>
      </c>
      <c r="S4850" s="153">
        <f t="shared" si="631"/>
        <v>0</v>
      </c>
      <c r="T4850" s="364"/>
    </row>
    <row r="4851" ht="33.75" hidden="1" spans="1:20">
      <c r="A4851" s="158">
        <v>93094</v>
      </c>
      <c r="B4851" s="100" t="s">
        <v>252</v>
      </c>
      <c r="C4851" s="104" t="s">
        <v>5107</v>
      </c>
      <c r="D4851" s="94" t="s">
        <v>279</v>
      </c>
      <c r="E4851" s="95">
        <v>80.19</v>
      </c>
      <c r="F4851" s="96">
        <f t="shared" si="633"/>
        <v>98.43</v>
      </c>
      <c r="G4851" s="107">
        <f>ROUND(SUM('NOVO HORIZONTE'!G4851),2)</f>
        <v>0</v>
      </c>
      <c r="H4851" s="107">
        <f t="shared" si="638"/>
        <v>0</v>
      </c>
      <c r="I4851" s="143">
        <f t="shared" si="634"/>
        <v>0</v>
      </c>
      <c r="J4851" s="142"/>
      <c r="K4851" s="145"/>
      <c r="L4851" s="7" t="str">
        <f t="shared" si="635"/>
        <v/>
      </c>
      <c r="M4851" s="7" t="str">
        <f t="shared" si="636"/>
        <v/>
      </c>
      <c r="N4851" s="7" t="str">
        <f t="shared" si="632"/>
        <v/>
      </c>
      <c r="O4851" s="144"/>
      <c r="P4851" s="355">
        <v>0</v>
      </c>
      <c r="Q4851" s="362">
        <f>SUM('NOVO HORIZONTE'!I4851)</f>
        <v>0</v>
      </c>
      <c r="R4851" s="363">
        <f t="shared" si="637"/>
        <v>0</v>
      </c>
      <c r="S4851" s="153">
        <f t="shared" si="631"/>
        <v>0</v>
      </c>
      <c r="T4851" s="364"/>
    </row>
    <row r="4852" ht="33.75" hidden="1" spans="1:20">
      <c r="A4852" s="158">
        <v>93098</v>
      </c>
      <c r="B4852" s="100" t="s">
        <v>252</v>
      </c>
      <c r="C4852" s="104" t="s">
        <v>5108</v>
      </c>
      <c r="D4852" s="94" t="s">
        <v>279</v>
      </c>
      <c r="E4852" s="95">
        <v>20.4</v>
      </c>
      <c r="F4852" s="96">
        <f t="shared" si="633"/>
        <v>25.04</v>
      </c>
      <c r="G4852" s="107">
        <f>ROUND(SUM('NOVO HORIZONTE'!G4852),2)</f>
        <v>0</v>
      </c>
      <c r="H4852" s="107">
        <f t="shared" si="638"/>
        <v>0</v>
      </c>
      <c r="I4852" s="143">
        <f t="shared" si="634"/>
        <v>0</v>
      </c>
      <c r="J4852" s="142"/>
      <c r="K4852" s="145"/>
      <c r="L4852" s="7" t="str">
        <f t="shared" si="635"/>
        <v/>
      </c>
      <c r="M4852" s="7" t="str">
        <f t="shared" si="636"/>
        <v/>
      </c>
      <c r="N4852" s="7" t="str">
        <f t="shared" si="632"/>
        <v/>
      </c>
      <c r="O4852" s="144"/>
      <c r="P4852" s="355">
        <v>0</v>
      </c>
      <c r="Q4852" s="362">
        <f>SUM('NOVO HORIZONTE'!I4852)</f>
        <v>0</v>
      </c>
      <c r="R4852" s="363">
        <f t="shared" si="637"/>
        <v>0</v>
      </c>
      <c r="S4852" s="153">
        <f t="shared" si="631"/>
        <v>0</v>
      </c>
      <c r="T4852" s="364"/>
    </row>
    <row r="4853" ht="33.75" hidden="1" spans="1:20">
      <c r="A4853" s="158">
        <v>93100</v>
      </c>
      <c r="B4853" s="100" t="s">
        <v>252</v>
      </c>
      <c r="C4853" s="104" t="s">
        <v>5109</v>
      </c>
      <c r="D4853" s="94" t="s">
        <v>279</v>
      </c>
      <c r="E4853" s="95">
        <v>30.08</v>
      </c>
      <c r="F4853" s="96">
        <f t="shared" si="633"/>
        <v>36.92</v>
      </c>
      <c r="G4853" s="107">
        <f>ROUND(SUM('NOVO HORIZONTE'!G4853),2)</f>
        <v>0</v>
      </c>
      <c r="H4853" s="107">
        <f t="shared" si="638"/>
        <v>0</v>
      </c>
      <c r="I4853" s="143">
        <f t="shared" si="634"/>
        <v>0</v>
      </c>
      <c r="J4853" s="142"/>
      <c r="K4853" s="145"/>
      <c r="L4853" s="7" t="str">
        <f t="shared" si="635"/>
        <v/>
      </c>
      <c r="M4853" s="7" t="str">
        <f t="shared" si="636"/>
        <v/>
      </c>
      <c r="N4853" s="7" t="str">
        <f t="shared" si="632"/>
        <v/>
      </c>
      <c r="O4853" s="144"/>
      <c r="P4853" s="355">
        <v>0</v>
      </c>
      <c r="Q4853" s="362">
        <f>SUM('NOVO HORIZONTE'!I4853)</f>
        <v>0</v>
      </c>
      <c r="R4853" s="363">
        <f t="shared" si="637"/>
        <v>0</v>
      </c>
      <c r="S4853" s="153">
        <f t="shared" si="631"/>
        <v>0</v>
      </c>
      <c r="T4853" s="364"/>
    </row>
    <row r="4854" ht="33.75" hidden="1" spans="1:20">
      <c r="A4854" s="158">
        <v>93101</v>
      </c>
      <c r="B4854" s="100" t="s">
        <v>252</v>
      </c>
      <c r="C4854" s="104" t="s">
        <v>5110</v>
      </c>
      <c r="D4854" s="94" t="s">
        <v>279</v>
      </c>
      <c r="E4854" s="95">
        <v>33.68</v>
      </c>
      <c r="F4854" s="96">
        <f t="shared" si="633"/>
        <v>41.34</v>
      </c>
      <c r="G4854" s="107">
        <f>ROUND(SUM('NOVO HORIZONTE'!G4854),2)</f>
        <v>0</v>
      </c>
      <c r="H4854" s="107">
        <f t="shared" si="638"/>
        <v>0</v>
      </c>
      <c r="I4854" s="143">
        <f t="shared" si="634"/>
        <v>0</v>
      </c>
      <c r="J4854" s="142"/>
      <c r="K4854" s="145"/>
      <c r="L4854" s="7" t="str">
        <f t="shared" si="635"/>
        <v/>
      </c>
      <c r="M4854" s="7" t="str">
        <f t="shared" si="636"/>
        <v/>
      </c>
      <c r="N4854" s="7" t="str">
        <f t="shared" si="632"/>
        <v/>
      </c>
      <c r="O4854" s="144"/>
      <c r="P4854" s="355">
        <v>0</v>
      </c>
      <c r="Q4854" s="362">
        <f>SUM('NOVO HORIZONTE'!I4854)</f>
        <v>0</v>
      </c>
      <c r="R4854" s="363">
        <f t="shared" si="637"/>
        <v>0</v>
      </c>
      <c r="S4854" s="153">
        <f t="shared" si="631"/>
        <v>0</v>
      </c>
      <c r="T4854" s="364"/>
    </row>
    <row r="4855" ht="22.5" hidden="1" spans="1:20">
      <c r="A4855" s="158">
        <v>93104</v>
      </c>
      <c r="B4855" s="100" t="s">
        <v>252</v>
      </c>
      <c r="C4855" s="104" t="s">
        <v>5111</v>
      </c>
      <c r="D4855" s="94" t="s">
        <v>279</v>
      </c>
      <c r="E4855" s="95">
        <v>19.01</v>
      </c>
      <c r="F4855" s="96">
        <f t="shared" si="633"/>
        <v>23.33</v>
      </c>
      <c r="G4855" s="107">
        <f>ROUND(SUM('NOVO HORIZONTE'!G4855),2)</f>
        <v>0</v>
      </c>
      <c r="H4855" s="107">
        <f t="shared" si="638"/>
        <v>0</v>
      </c>
      <c r="I4855" s="143">
        <f t="shared" si="634"/>
        <v>0</v>
      </c>
      <c r="J4855" s="142"/>
      <c r="K4855" s="145"/>
      <c r="L4855" s="7" t="str">
        <f t="shared" si="635"/>
        <v/>
      </c>
      <c r="M4855" s="7" t="str">
        <f t="shared" si="636"/>
        <v/>
      </c>
      <c r="N4855" s="7" t="str">
        <f t="shared" si="632"/>
        <v/>
      </c>
      <c r="O4855" s="144"/>
      <c r="P4855" s="355">
        <v>0</v>
      </c>
      <c r="Q4855" s="362">
        <f>SUM('NOVO HORIZONTE'!I4855)</f>
        <v>0</v>
      </c>
      <c r="R4855" s="363">
        <f t="shared" si="637"/>
        <v>0</v>
      </c>
      <c r="S4855" s="153">
        <f t="shared" si="631"/>
        <v>0</v>
      </c>
      <c r="T4855" s="364"/>
    </row>
    <row r="4856" ht="33.75" hidden="1" spans="1:20">
      <c r="A4856" s="158">
        <v>93105</v>
      </c>
      <c r="B4856" s="100" t="s">
        <v>252</v>
      </c>
      <c r="C4856" s="104" t="s">
        <v>5112</v>
      </c>
      <c r="D4856" s="94" t="s">
        <v>279</v>
      </c>
      <c r="E4856" s="95">
        <v>24.53</v>
      </c>
      <c r="F4856" s="96">
        <f t="shared" si="633"/>
        <v>30.11</v>
      </c>
      <c r="G4856" s="107">
        <f>ROUND(SUM('NOVO HORIZONTE'!G4856),2)</f>
        <v>0</v>
      </c>
      <c r="H4856" s="107">
        <f t="shared" si="638"/>
        <v>0</v>
      </c>
      <c r="I4856" s="143">
        <f t="shared" si="634"/>
        <v>0</v>
      </c>
      <c r="J4856" s="142"/>
      <c r="K4856" s="145"/>
      <c r="L4856" s="7" t="str">
        <f t="shared" si="635"/>
        <v/>
      </c>
      <c r="M4856" s="7" t="str">
        <f t="shared" si="636"/>
        <v/>
      </c>
      <c r="N4856" s="7" t="str">
        <f t="shared" si="632"/>
        <v/>
      </c>
      <c r="O4856" s="144"/>
      <c r="P4856" s="355">
        <v>0</v>
      </c>
      <c r="Q4856" s="362">
        <f>SUM('NOVO HORIZONTE'!I4856)</f>
        <v>0</v>
      </c>
      <c r="R4856" s="363">
        <f t="shared" si="637"/>
        <v>0</v>
      </c>
      <c r="S4856" s="153">
        <f t="shared" si="631"/>
        <v>0</v>
      </c>
      <c r="T4856" s="364"/>
    </row>
    <row r="4857" ht="22.5" hidden="1" spans="1:20">
      <c r="A4857" s="158">
        <v>93110</v>
      </c>
      <c r="B4857" s="100" t="s">
        <v>252</v>
      </c>
      <c r="C4857" s="104" t="s">
        <v>5113</v>
      </c>
      <c r="D4857" s="94" t="s">
        <v>279</v>
      </c>
      <c r="E4857" s="95">
        <v>21.05</v>
      </c>
      <c r="F4857" s="96">
        <f t="shared" si="633"/>
        <v>25.84</v>
      </c>
      <c r="G4857" s="107">
        <f>ROUND(SUM('NOVO HORIZONTE'!G4857),2)</f>
        <v>0</v>
      </c>
      <c r="H4857" s="107">
        <f t="shared" si="638"/>
        <v>0</v>
      </c>
      <c r="I4857" s="143">
        <f t="shared" si="634"/>
        <v>0</v>
      </c>
      <c r="J4857" s="142"/>
      <c r="K4857" s="145"/>
      <c r="L4857" s="7" t="str">
        <f t="shared" si="635"/>
        <v/>
      </c>
      <c r="M4857" s="7" t="str">
        <f t="shared" si="636"/>
        <v/>
      </c>
      <c r="N4857" s="7" t="str">
        <f t="shared" si="632"/>
        <v/>
      </c>
      <c r="O4857" s="144"/>
      <c r="P4857" s="355">
        <v>0</v>
      </c>
      <c r="Q4857" s="362">
        <f>SUM('NOVO HORIZONTE'!I4857)</f>
        <v>0</v>
      </c>
      <c r="R4857" s="363">
        <f t="shared" si="637"/>
        <v>0</v>
      </c>
      <c r="S4857" s="153">
        <f t="shared" si="631"/>
        <v>0</v>
      </c>
      <c r="T4857" s="364"/>
    </row>
    <row r="4858" ht="22.5" hidden="1" spans="1:20">
      <c r="A4858" s="158">
        <v>93111</v>
      </c>
      <c r="B4858" s="100" t="s">
        <v>252</v>
      </c>
      <c r="C4858" s="104" t="s">
        <v>5114</v>
      </c>
      <c r="D4858" s="94" t="s">
        <v>279</v>
      </c>
      <c r="E4858" s="95">
        <v>25.46</v>
      </c>
      <c r="F4858" s="96">
        <f t="shared" si="633"/>
        <v>31.25</v>
      </c>
      <c r="G4858" s="107">
        <f>ROUND(SUM('NOVO HORIZONTE'!G4858),2)</f>
        <v>0</v>
      </c>
      <c r="H4858" s="107">
        <f t="shared" si="638"/>
        <v>0</v>
      </c>
      <c r="I4858" s="143">
        <f t="shared" si="634"/>
        <v>0</v>
      </c>
      <c r="J4858" s="142"/>
      <c r="K4858" s="145"/>
      <c r="L4858" s="7" t="str">
        <f t="shared" si="635"/>
        <v/>
      </c>
      <c r="M4858" s="7" t="str">
        <f t="shared" si="636"/>
        <v/>
      </c>
      <c r="N4858" s="7" t="str">
        <f t="shared" si="632"/>
        <v/>
      </c>
      <c r="O4858" s="144"/>
      <c r="P4858" s="355">
        <v>0</v>
      </c>
      <c r="Q4858" s="362">
        <f>SUM('NOVO HORIZONTE'!I4858)</f>
        <v>0</v>
      </c>
      <c r="R4858" s="363">
        <f t="shared" si="637"/>
        <v>0</v>
      </c>
      <c r="S4858" s="153">
        <f t="shared" si="631"/>
        <v>0</v>
      </c>
      <c r="T4858" s="364"/>
    </row>
    <row r="4859" ht="33.75" hidden="1" spans="1:20">
      <c r="A4859" s="158">
        <v>93112</v>
      </c>
      <c r="B4859" s="100" t="s">
        <v>252</v>
      </c>
      <c r="C4859" s="104" t="s">
        <v>5115</v>
      </c>
      <c r="D4859" s="94" t="s">
        <v>279</v>
      </c>
      <c r="E4859" s="95">
        <v>49.85</v>
      </c>
      <c r="F4859" s="96">
        <f t="shared" si="633"/>
        <v>61.19</v>
      </c>
      <c r="G4859" s="107">
        <f>ROUND(SUM('NOVO HORIZONTE'!G4859),2)</f>
        <v>0</v>
      </c>
      <c r="H4859" s="107">
        <f t="shared" si="638"/>
        <v>0</v>
      </c>
      <c r="I4859" s="143">
        <f t="shared" si="634"/>
        <v>0</v>
      </c>
      <c r="J4859" s="142"/>
      <c r="K4859" s="145"/>
      <c r="L4859" s="7" t="str">
        <f t="shared" si="635"/>
        <v/>
      </c>
      <c r="M4859" s="7" t="str">
        <f t="shared" si="636"/>
        <v/>
      </c>
      <c r="N4859" s="7" t="str">
        <f t="shared" si="632"/>
        <v/>
      </c>
      <c r="O4859" s="144"/>
      <c r="P4859" s="355">
        <v>0</v>
      </c>
      <c r="Q4859" s="362">
        <f>SUM('NOVO HORIZONTE'!I4859)</f>
        <v>0</v>
      </c>
      <c r="R4859" s="363">
        <f t="shared" si="637"/>
        <v>0</v>
      </c>
      <c r="S4859" s="153">
        <f t="shared" si="631"/>
        <v>0</v>
      </c>
      <c r="T4859" s="364"/>
    </row>
    <row r="4860" ht="22.5" hidden="1" spans="1:20">
      <c r="A4860" s="158">
        <v>93114</v>
      </c>
      <c r="B4860" s="100" t="s">
        <v>252</v>
      </c>
      <c r="C4860" s="104" t="s">
        <v>5116</v>
      </c>
      <c r="D4860" s="94" t="s">
        <v>279</v>
      </c>
      <c r="E4860" s="95">
        <v>32.83</v>
      </c>
      <c r="F4860" s="96">
        <f t="shared" si="633"/>
        <v>40.3</v>
      </c>
      <c r="G4860" s="107">
        <f>ROUND(SUM('NOVO HORIZONTE'!G4860),2)</f>
        <v>0</v>
      </c>
      <c r="H4860" s="107">
        <f t="shared" si="638"/>
        <v>0</v>
      </c>
      <c r="I4860" s="143">
        <f t="shared" si="634"/>
        <v>0</v>
      </c>
      <c r="J4860" s="142"/>
      <c r="K4860" s="145"/>
      <c r="L4860" s="7" t="str">
        <f t="shared" si="635"/>
        <v/>
      </c>
      <c r="M4860" s="7" t="str">
        <f t="shared" si="636"/>
        <v/>
      </c>
      <c r="N4860" s="7" t="str">
        <f t="shared" si="632"/>
        <v/>
      </c>
      <c r="O4860" s="144"/>
      <c r="P4860" s="355">
        <v>0</v>
      </c>
      <c r="Q4860" s="362">
        <f>SUM('NOVO HORIZONTE'!I4860)</f>
        <v>0</v>
      </c>
      <c r="R4860" s="363">
        <f t="shared" si="637"/>
        <v>0</v>
      </c>
      <c r="S4860" s="153">
        <f t="shared" si="631"/>
        <v>0</v>
      </c>
      <c r="T4860" s="364"/>
    </row>
    <row r="4861" ht="33.75" hidden="1" spans="1:20">
      <c r="A4861" s="158">
        <v>93115</v>
      </c>
      <c r="B4861" s="100" t="s">
        <v>252</v>
      </c>
      <c r="C4861" s="104" t="s">
        <v>5117</v>
      </c>
      <c r="D4861" s="94" t="s">
        <v>279</v>
      </c>
      <c r="E4861" s="95">
        <v>84.49</v>
      </c>
      <c r="F4861" s="96">
        <f t="shared" si="633"/>
        <v>103.7</v>
      </c>
      <c r="G4861" s="107">
        <f>ROUND(SUM('NOVO HORIZONTE'!G4861),2)</f>
        <v>0</v>
      </c>
      <c r="H4861" s="107">
        <f t="shared" si="638"/>
        <v>0</v>
      </c>
      <c r="I4861" s="143">
        <f t="shared" si="634"/>
        <v>0</v>
      </c>
      <c r="J4861" s="142"/>
      <c r="K4861" s="145"/>
      <c r="L4861" s="7" t="str">
        <f t="shared" si="635"/>
        <v/>
      </c>
      <c r="M4861" s="7" t="str">
        <f t="shared" si="636"/>
        <v/>
      </c>
      <c r="N4861" s="7" t="str">
        <f t="shared" si="632"/>
        <v/>
      </c>
      <c r="O4861" s="144"/>
      <c r="P4861" s="355">
        <v>0</v>
      </c>
      <c r="Q4861" s="362">
        <f>SUM('NOVO HORIZONTE'!I4861)</f>
        <v>0</v>
      </c>
      <c r="R4861" s="363">
        <f t="shared" si="637"/>
        <v>0</v>
      </c>
      <c r="S4861" s="153">
        <f t="shared" si="631"/>
        <v>0</v>
      </c>
      <c r="T4861" s="364"/>
    </row>
    <row r="4862" ht="33.75" hidden="1" spans="1:20">
      <c r="A4862" s="158">
        <v>93117</v>
      </c>
      <c r="B4862" s="100" t="s">
        <v>252</v>
      </c>
      <c r="C4862" s="104" t="s">
        <v>5118</v>
      </c>
      <c r="D4862" s="94" t="s">
        <v>279</v>
      </c>
      <c r="E4862" s="95">
        <v>57.78</v>
      </c>
      <c r="F4862" s="96">
        <f t="shared" si="633"/>
        <v>70.92</v>
      </c>
      <c r="G4862" s="107">
        <f>ROUND(SUM('NOVO HORIZONTE'!G4862),2)</f>
        <v>0</v>
      </c>
      <c r="H4862" s="107">
        <f t="shared" si="638"/>
        <v>0</v>
      </c>
      <c r="I4862" s="143">
        <f t="shared" si="634"/>
        <v>0</v>
      </c>
      <c r="J4862" s="142"/>
      <c r="K4862" s="145"/>
      <c r="L4862" s="7" t="str">
        <f t="shared" si="635"/>
        <v/>
      </c>
      <c r="M4862" s="7" t="str">
        <f t="shared" si="636"/>
        <v/>
      </c>
      <c r="N4862" s="7" t="str">
        <f t="shared" si="632"/>
        <v/>
      </c>
      <c r="O4862" s="144"/>
      <c r="P4862" s="355">
        <v>0</v>
      </c>
      <c r="Q4862" s="362">
        <f>SUM('NOVO HORIZONTE'!I4862)</f>
        <v>0</v>
      </c>
      <c r="R4862" s="363">
        <f t="shared" si="637"/>
        <v>0</v>
      </c>
      <c r="S4862" s="153">
        <f t="shared" si="631"/>
        <v>0</v>
      </c>
      <c r="T4862" s="364"/>
    </row>
    <row r="4863" ht="33.75" hidden="1" spans="1:20">
      <c r="A4863" s="158">
        <v>93118</v>
      </c>
      <c r="B4863" s="100" t="s">
        <v>252</v>
      </c>
      <c r="C4863" s="104" t="s">
        <v>5119</v>
      </c>
      <c r="D4863" s="94" t="s">
        <v>279</v>
      </c>
      <c r="E4863" s="95">
        <v>85.24</v>
      </c>
      <c r="F4863" s="96">
        <f t="shared" si="633"/>
        <v>104.62</v>
      </c>
      <c r="G4863" s="107">
        <f>ROUND(SUM('NOVO HORIZONTE'!G4863),2)</f>
        <v>0</v>
      </c>
      <c r="H4863" s="107">
        <f t="shared" si="638"/>
        <v>0</v>
      </c>
      <c r="I4863" s="143">
        <f t="shared" si="634"/>
        <v>0</v>
      </c>
      <c r="J4863" s="142"/>
      <c r="K4863" s="145"/>
      <c r="L4863" s="7" t="str">
        <f t="shared" si="635"/>
        <v/>
      </c>
      <c r="M4863" s="7" t="str">
        <f t="shared" si="636"/>
        <v/>
      </c>
      <c r="N4863" s="7" t="str">
        <f t="shared" si="632"/>
        <v/>
      </c>
      <c r="O4863" s="144"/>
      <c r="P4863" s="355">
        <v>0</v>
      </c>
      <c r="Q4863" s="362">
        <f>SUM('NOVO HORIZONTE'!I4863)</f>
        <v>0</v>
      </c>
      <c r="R4863" s="363">
        <f t="shared" si="637"/>
        <v>0</v>
      </c>
      <c r="S4863" s="153">
        <f t="shared" si="631"/>
        <v>0</v>
      </c>
      <c r="T4863" s="364"/>
    </row>
    <row r="4864" ht="12.75" hidden="1" spans="1:20">
      <c r="A4864" s="154" t="s">
        <v>5120</v>
      </c>
      <c r="B4864" s="100"/>
      <c r="C4864" s="161" t="s">
        <v>5121</v>
      </c>
      <c r="D4864" s="94">
        <v>0</v>
      </c>
      <c r="E4864" s="95">
        <v>0</v>
      </c>
      <c r="F4864" s="96">
        <f t="shared" si="633"/>
        <v>0</v>
      </c>
      <c r="G4864" s="187">
        <f>ROUND(SUM('NOVO HORIZONTE'!G4864),2)</f>
        <v>0</v>
      </c>
      <c r="H4864" s="187">
        <f t="shared" si="638"/>
        <v>0</v>
      </c>
      <c r="I4864" s="188">
        <f t="shared" si="634"/>
        <v>0</v>
      </c>
      <c r="J4864" s="142"/>
      <c r="K4864" s="145" t="str">
        <f>IF(SUM(I4865:I4904)&gt;0,"xx","")</f>
        <v/>
      </c>
      <c r="L4864" s="7" t="str">
        <f t="shared" si="635"/>
        <v/>
      </c>
      <c r="M4864" s="7" t="str">
        <f t="shared" si="636"/>
        <v/>
      </c>
      <c r="N4864" s="7" t="str">
        <f t="shared" si="632"/>
        <v/>
      </c>
      <c r="O4864" s="144"/>
      <c r="P4864" s="375"/>
      <c r="Q4864" s="362">
        <f>SUM('NOVO HORIZONTE'!I4864)</f>
        <v>0</v>
      </c>
      <c r="R4864" s="363">
        <f t="shared" si="637"/>
        <v>0</v>
      </c>
      <c r="S4864" s="153">
        <f t="shared" si="631"/>
        <v>0</v>
      </c>
      <c r="T4864" s="364"/>
    </row>
    <row r="4865" ht="22.5" hidden="1" spans="1:20">
      <c r="A4865" s="158">
        <v>89423</v>
      </c>
      <c r="B4865" s="100" t="s">
        <v>252</v>
      </c>
      <c r="C4865" s="104" t="s">
        <v>5122</v>
      </c>
      <c r="D4865" s="94" t="s">
        <v>279</v>
      </c>
      <c r="E4865" s="95">
        <v>11.14</v>
      </c>
      <c r="F4865" s="96">
        <f t="shared" si="633"/>
        <v>13.67</v>
      </c>
      <c r="G4865" s="107">
        <f>ROUND(SUM('NOVO HORIZONTE'!G4865),2)</f>
        <v>0</v>
      </c>
      <c r="H4865" s="107">
        <f t="shared" si="638"/>
        <v>0</v>
      </c>
      <c r="I4865" s="143">
        <f t="shared" si="634"/>
        <v>0</v>
      </c>
      <c r="J4865" s="142"/>
      <c r="K4865" s="145"/>
      <c r="L4865" s="7" t="str">
        <f t="shared" si="635"/>
        <v/>
      </c>
      <c r="M4865" s="7" t="str">
        <f t="shared" si="636"/>
        <v/>
      </c>
      <c r="N4865" s="7" t="str">
        <f t="shared" si="632"/>
        <v/>
      </c>
      <c r="O4865" s="144"/>
      <c r="P4865" s="355">
        <v>0</v>
      </c>
      <c r="Q4865" s="362">
        <f>SUM('NOVO HORIZONTE'!I4865)</f>
        <v>0</v>
      </c>
      <c r="R4865" s="363">
        <f t="shared" si="637"/>
        <v>0</v>
      </c>
      <c r="S4865" s="153">
        <f t="shared" si="631"/>
        <v>0</v>
      </c>
      <c r="T4865" s="364"/>
    </row>
    <row r="4866" ht="22.5" hidden="1" spans="1:20">
      <c r="A4866" s="158">
        <v>89430</v>
      </c>
      <c r="B4866" s="100" t="s">
        <v>252</v>
      </c>
      <c r="C4866" s="104" t="s">
        <v>5123</v>
      </c>
      <c r="D4866" s="94" t="s">
        <v>279</v>
      </c>
      <c r="E4866" s="95">
        <v>14.27</v>
      </c>
      <c r="F4866" s="96">
        <f t="shared" si="633"/>
        <v>17.51</v>
      </c>
      <c r="G4866" s="107">
        <f>ROUND(SUM('NOVO HORIZONTE'!G4866),2)</f>
        <v>0</v>
      </c>
      <c r="H4866" s="107">
        <f t="shared" si="638"/>
        <v>0</v>
      </c>
      <c r="I4866" s="143">
        <f t="shared" si="634"/>
        <v>0</v>
      </c>
      <c r="J4866" s="142"/>
      <c r="K4866" s="228"/>
      <c r="L4866" s="7" t="str">
        <f t="shared" si="635"/>
        <v/>
      </c>
      <c r="M4866" s="7" t="str">
        <f t="shared" si="636"/>
        <v/>
      </c>
      <c r="N4866" s="7" t="str">
        <f t="shared" si="632"/>
        <v/>
      </c>
      <c r="O4866" s="144"/>
      <c r="P4866" s="355">
        <v>0</v>
      </c>
      <c r="Q4866" s="362">
        <f>SUM('NOVO HORIZONTE'!I4866)</f>
        <v>0</v>
      </c>
      <c r="R4866" s="363">
        <f t="shared" si="637"/>
        <v>0</v>
      </c>
      <c r="S4866" s="153">
        <f t="shared" si="631"/>
        <v>0</v>
      </c>
      <c r="T4866" s="364"/>
    </row>
    <row r="4867" ht="22.5" hidden="1" spans="1:20">
      <c r="A4867" s="158">
        <v>89432</v>
      </c>
      <c r="B4867" s="100" t="s">
        <v>252</v>
      </c>
      <c r="C4867" s="104" t="s">
        <v>5124</v>
      </c>
      <c r="D4867" s="94" t="s">
        <v>279</v>
      </c>
      <c r="E4867" s="95">
        <v>33.42</v>
      </c>
      <c r="F4867" s="96">
        <f t="shared" si="633"/>
        <v>41.02</v>
      </c>
      <c r="G4867" s="107">
        <f>ROUND(SUM('NOVO HORIZONTE'!G4867),2)</f>
        <v>0</v>
      </c>
      <c r="H4867" s="107">
        <f t="shared" si="638"/>
        <v>0</v>
      </c>
      <c r="I4867" s="143">
        <f t="shared" si="634"/>
        <v>0</v>
      </c>
      <c r="J4867" s="142"/>
      <c r="K4867" s="145"/>
      <c r="L4867" s="7" t="str">
        <f t="shared" si="635"/>
        <v/>
      </c>
      <c r="M4867" s="7" t="str">
        <f t="shared" si="636"/>
        <v/>
      </c>
      <c r="N4867" s="7" t="str">
        <f t="shared" si="632"/>
        <v/>
      </c>
      <c r="O4867" s="144"/>
      <c r="P4867" s="355">
        <v>0</v>
      </c>
      <c r="Q4867" s="362">
        <f>SUM('NOVO HORIZONTE'!I4867)</f>
        <v>0</v>
      </c>
      <c r="R4867" s="363">
        <f t="shared" si="637"/>
        <v>0</v>
      </c>
      <c r="S4867" s="153">
        <f t="shared" si="631"/>
        <v>0</v>
      </c>
      <c r="T4867" s="364"/>
    </row>
    <row r="4868" ht="22.5" hidden="1" spans="1:20">
      <c r="A4868" s="158">
        <v>89437</v>
      </c>
      <c r="B4868" s="100" t="s">
        <v>252</v>
      </c>
      <c r="C4868" s="104" t="s">
        <v>5125</v>
      </c>
      <c r="D4868" s="94" t="s">
        <v>279</v>
      </c>
      <c r="E4868" s="95">
        <v>27.13</v>
      </c>
      <c r="F4868" s="96">
        <f t="shared" si="633"/>
        <v>33.3</v>
      </c>
      <c r="G4868" s="107">
        <f>ROUND(SUM('NOVO HORIZONTE'!G4868),2)</f>
        <v>0</v>
      </c>
      <c r="H4868" s="107">
        <f t="shared" si="638"/>
        <v>0</v>
      </c>
      <c r="I4868" s="143">
        <f t="shared" si="634"/>
        <v>0</v>
      </c>
      <c r="J4868" s="142"/>
      <c r="K4868" s="228"/>
      <c r="L4868" s="7" t="str">
        <f t="shared" si="635"/>
        <v/>
      </c>
      <c r="M4868" s="7" t="str">
        <f t="shared" si="636"/>
        <v/>
      </c>
      <c r="N4868" s="7" t="str">
        <f t="shared" si="632"/>
        <v/>
      </c>
      <c r="O4868" s="144"/>
      <c r="P4868" s="355">
        <v>0</v>
      </c>
      <c r="Q4868" s="362">
        <f>SUM('NOVO HORIZONTE'!I4868)</f>
        <v>0</v>
      </c>
      <c r="R4868" s="363">
        <f t="shared" si="637"/>
        <v>0</v>
      </c>
      <c r="S4868" s="153">
        <f t="shared" si="631"/>
        <v>0</v>
      </c>
      <c r="T4868" s="364"/>
    </row>
    <row r="4869" ht="22.5" hidden="1" spans="1:20">
      <c r="A4869" s="158">
        <v>95237</v>
      </c>
      <c r="B4869" s="100" t="s">
        <v>252</v>
      </c>
      <c r="C4869" s="104" t="s">
        <v>5126</v>
      </c>
      <c r="D4869" s="94" t="s">
        <v>279</v>
      </c>
      <c r="E4869" s="95">
        <v>27.41</v>
      </c>
      <c r="F4869" s="96">
        <f t="shared" si="633"/>
        <v>33.64</v>
      </c>
      <c r="G4869" s="107">
        <f>ROUND(SUM('NOVO HORIZONTE'!G4869),2)</f>
        <v>0</v>
      </c>
      <c r="H4869" s="107">
        <f t="shared" si="638"/>
        <v>0</v>
      </c>
      <c r="I4869" s="143">
        <f t="shared" si="634"/>
        <v>0</v>
      </c>
      <c r="J4869" s="142"/>
      <c r="K4869" s="145"/>
      <c r="L4869" s="7" t="str">
        <f t="shared" si="635"/>
        <v/>
      </c>
      <c r="M4869" s="7" t="str">
        <f t="shared" si="636"/>
        <v/>
      </c>
      <c r="N4869" s="7" t="str">
        <f t="shared" si="632"/>
        <v/>
      </c>
      <c r="O4869" s="144"/>
      <c r="P4869" s="355">
        <v>0</v>
      </c>
      <c r="Q4869" s="362">
        <f>SUM('NOVO HORIZONTE'!I4869)</f>
        <v>0</v>
      </c>
      <c r="R4869" s="363">
        <f t="shared" si="637"/>
        <v>0</v>
      </c>
      <c r="S4869" s="153">
        <f t="shared" si="631"/>
        <v>0</v>
      </c>
      <c r="T4869" s="364"/>
    </row>
    <row r="4870" ht="22.5" hidden="1" spans="1:20">
      <c r="A4870" s="158">
        <v>89429</v>
      </c>
      <c r="B4870" s="100" t="s">
        <v>252</v>
      </c>
      <c r="C4870" s="104" t="s">
        <v>5127</v>
      </c>
      <c r="D4870" s="94" t="s">
        <v>279</v>
      </c>
      <c r="E4870" s="95">
        <v>6.99</v>
      </c>
      <c r="F4870" s="96">
        <f t="shared" si="633"/>
        <v>8.58</v>
      </c>
      <c r="G4870" s="107">
        <f>ROUND(SUM('NOVO HORIZONTE'!G4870),2)</f>
        <v>0</v>
      </c>
      <c r="H4870" s="107">
        <f t="shared" si="638"/>
        <v>0</v>
      </c>
      <c r="I4870" s="143">
        <f t="shared" si="634"/>
        <v>0</v>
      </c>
      <c r="J4870" s="142"/>
      <c r="K4870" s="145"/>
      <c r="L4870" s="7" t="str">
        <f t="shared" si="635"/>
        <v/>
      </c>
      <c r="M4870" s="7" t="str">
        <f t="shared" si="636"/>
        <v/>
      </c>
      <c r="N4870" s="7" t="str">
        <f t="shared" si="632"/>
        <v/>
      </c>
      <c r="O4870" s="144"/>
      <c r="P4870" s="355">
        <v>0</v>
      </c>
      <c r="Q4870" s="362">
        <f>SUM('NOVO HORIZONTE'!I4870)</f>
        <v>0</v>
      </c>
      <c r="R4870" s="363">
        <f t="shared" si="637"/>
        <v>0</v>
      </c>
      <c r="S4870" s="153">
        <f t="shared" si="631"/>
        <v>0</v>
      </c>
      <c r="T4870" s="364"/>
    </row>
    <row r="4871" ht="22.5" hidden="1" spans="1:20">
      <c r="A4871" s="158">
        <v>89436</v>
      </c>
      <c r="B4871" s="100" t="s">
        <v>252</v>
      </c>
      <c r="C4871" s="104" t="s">
        <v>5128</v>
      </c>
      <c r="D4871" s="94" t="s">
        <v>279</v>
      </c>
      <c r="E4871" s="95">
        <v>9.28</v>
      </c>
      <c r="F4871" s="96">
        <f t="shared" si="633"/>
        <v>11.39</v>
      </c>
      <c r="G4871" s="107">
        <f>ROUND(SUM('NOVO HORIZONTE'!G4871),2)</f>
        <v>0</v>
      </c>
      <c r="H4871" s="107">
        <f t="shared" si="638"/>
        <v>0</v>
      </c>
      <c r="I4871" s="143">
        <f t="shared" si="634"/>
        <v>0</v>
      </c>
      <c r="J4871" s="142"/>
      <c r="K4871" s="145"/>
      <c r="L4871" s="7" t="str">
        <f t="shared" si="635"/>
        <v/>
      </c>
      <c r="M4871" s="7" t="str">
        <f t="shared" si="636"/>
        <v/>
      </c>
      <c r="N4871" s="7" t="str">
        <f t="shared" si="632"/>
        <v/>
      </c>
      <c r="O4871" s="144"/>
      <c r="P4871" s="355">
        <v>0</v>
      </c>
      <c r="Q4871" s="362">
        <f>SUM('NOVO HORIZONTE'!I4871)</f>
        <v>0</v>
      </c>
      <c r="R4871" s="363">
        <f t="shared" si="637"/>
        <v>0</v>
      </c>
      <c r="S4871" s="153">
        <f t="shared" si="631"/>
        <v>0</v>
      </c>
      <c r="T4871" s="364"/>
    </row>
    <row r="4872" ht="22.5" hidden="1" spans="1:20">
      <c r="A4872" s="158">
        <v>89404</v>
      </c>
      <c r="B4872" s="100" t="s">
        <v>252</v>
      </c>
      <c r="C4872" s="104" t="s">
        <v>5129</v>
      </c>
      <c r="D4872" s="94" t="s">
        <v>279</v>
      </c>
      <c r="E4872" s="95">
        <v>8.36</v>
      </c>
      <c r="F4872" s="96">
        <f t="shared" si="633"/>
        <v>10.26</v>
      </c>
      <c r="G4872" s="107">
        <f>ROUND(SUM('NOVO HORIZONTE'!G4872),2)</f>
        <v>0</v>
      </c>
      <c r="H4872" s="107">
        <f t="shared" si="638"/>
        <v>0</v>
      </c>
      <c r="I4872" s="143">
        <f t="shared" si="634"/>
        <v>0</v>
      </c>
      <c r="J4872" s="142"/>
      <c r="K4872" s="145"/>
      <c r="L4872" s="7" t="str">
        <f t="shared" si="635"/>
        <v/>
      </c>
      <c r="M4872" s="7" t="str">
        <f t="shared" si="636"/>
        <v/>
      </c>
      <c r="N4872" s="7" t="str">
        <f t="shared" si="632"/>
        <v/>
      </c>
      <c r="O4872" s="144"/>
      <c r="P4872" s="355">
        <v>0</v>
      </c>
      <c r="Q4872" s="362">
        <f>SUM('NOVO HORIZONTE'!I4872)</f>
        <v>0</v>
      </c>
      <c r="R4872" s="363">
        <f t="shared" si="637"/>
        <v>0</v>
      </c>
      <c r="S4872" s="153">
        <f t="shared" si="631"/>
        <v>0</v>
      </c>
      <c r="T4872" s="364"/>
    </row>
    <row r="4873" ht="22.5" hidden="1" spans="1:20">
      <c r="A4873" s="158">
        <v>89408</v>
      </c>
      <c r="B4873" s="100" t="s">
        <v>252</v>
      </c>
      <c r="C4873" s="104" t="s">
        <v>5130</v>
      </c>
      <c r="D4873" s="94" t="s">
        <v>279</v>
      </c>
      <c r="E4873" s="95">
        <v>9.97</v>
      </c>
      <c r="F4873" s="96">
        <f t="shared" si="633"/>
        <v>12.24</v>
      </c>
      <c r="G4873" s="107">
        <f>ROUND(SUM('NOVO HORIZONTE'!G4873),2)</f>
        <v>0</v>
      </c>
      <c r="H4873" s="107">
        <f t="shared" si="638"/>
        <v>0</v>
      </c>
      <c r="I4873" s="143">
        <f t="shared" si="634"/>
        <v>0</v>
      </c>
      <c r="J4873" s="142"/>
      <c r="K4873" s="145"/>
      <c r="L4873" s="7" t="str">
        <f t="shared" si="635"/>
        <v/>
      </c>
      <c r="M4873" s="7" t="str">
        <f t="shared" si="636"/>
        <v/>
      </c>
      <c r="N4873" s="7" t="str">
        <f t="shared" si="632"/>
        <v/>
      </c>
      <c r="O4873" s="144"/>
      <c r="P4873" s="355">
        <v>0</v>
      </c>
      <c r="Q4873" s="362">
        <f>SUM('NOVO HORIZONTE'!I4873)</f>
        <v>0</v>
      </c>
      <c r="R4873" s="363">
        <f t="shared" si="637"/>
        <v>0</v>
      </c>
      <c r="S4873" s="153">
        <f t="shared" si="631"/>
        <v>0</v>
      </c>
      <c r="T4873" s="364"/>
    </row>
    <row r="4874" ht="22.5" hidden="1" spans="1:20">
      <c r="A4874" s="158">
        <v>89412</v>
      </c>
      <c r="B4874" s="100" t="s">
        <v>252</v>
      </c>
      <c r="C4874" s="104" t="s">
        <v>5131</v>
      </c>
      <c r="D4874" s="94" t="s">
        <v>279</v>
      </c>
      <c r="E4874" s="95">
        <v>11.21</v>
      </c>
      <c r="F4874" s="96">
        <f t="shared" si="633"/>
        <v>13.76</v>
      </c>
      <c r="G4874" s="107">
        <f>ROUND(SUM('NOVO HORIZONTE'!G4874),2)</f>
        <v>0</v>
      </c>
      <c r="H4874" s="107">
        <f t="shared" si="638"/>
        <v>0</v>
      </c>
      <c r="I4874" s="143">
        <f t="shared" si="634"/>
        <v>0</v>
      </c>
      <c r="J4874" s="142"/>
      <c r="K4874" s="145"/>
      <c r="L4874" s="7" t="str">
        <f t="shared" si="635"/>
        <v/>
      </c>
      <c r="M4874" s="7" t="str">
        <f t="shared" si="636"/>
        <v/>
      </c>
      <c r="N4874" s="7" t="str">
        <f t="shared" si="632"/>
        <v/>
      </c>
      <c r="O4874" s="144"/>
      <c r="P4874" s="355">
        <v>0</v>
      </c>
      <c r="Q4874" s="362">
        <f>SUM('NOVO HORIZONTE'!I4874)</f>
        <v>0</v>
      </c>
      <c r="R4874" s="363">
        <f t="shared" si="637"/>
        <v>0</v>
      </c>
      <c r="S4874" s="153">
        <f t="shared" si="631"/>
        <v>0</v>
      </c>
      <c r="T4874" s="364"/>
    </row>
    <row r="4875" ht="22.5" hidden="1" spans="1:20">
      <c r="A4875" s="158">
        <v>89413</v>
      </c>
      <c r="B4875" s="100" t="s">
        <v>252</v>
      </c>
      <c r="C4875" s="104" t="s">
        <v>5132</v>
      </c>
      <c r="D4875" s="94" t="s">
        <v>279</v>
      </c>
      <c r="E4875" s="95">
        <v>13.88</v>
      </c>
      <c r="F4875" s="96">
        <f t="shared" si="633"/>
        <v>17.04</v>
      </c>
      <c r="G4875" s="107">
        <f>ROUND(SUM('NOVO HORIZONTE'!G4875),2)</f>
        <v>0</v>
      </c>
      <c r="H4875" s="107">
        <f t="shared" si="638"/>
        <v>0</v>
      </c>
      <c r="I4875" s="143">
        <f t="shared" si="634"/>
        <v>0</v>
      </c>
      <c r="J4875" s="142"/>
      <c r="K4875" s="145"/>
      <c r="L4875" s="7" t="str">
        <f t="shared" si="635"/>
        <v/>
      </c>
      <c r="M4875" s="7" t="str">
        <f t="shared" si="636"/>
        <v/>
      </c>
      <c r="N4875" s="7" t="str">
        <f t="shared" si="632"/>
        <v/>
      </c>
      <c r="O4875" s="144"/>
      <c r="P4875" s="355">
        <v>0</v>
      </c>
      <c r="Q4875" s="362">
        <f>SUM('NOVO HORIZONTE'!I4875)</f>
        <v>0</v>
      </c>
      <c r="R4875" s="363">
        <f t="shared" si="637"/>
        <v>0</v>
      </c>
      <c r="S4875" s="153">
        <f t="shared" si="631"/>
        <v>0</v>
      </c>
      <c r="T4875" s="364"/>
    </row>
    <row r="4876" ht="22.5" hidden="1" spans="1:20">
      <c r="A4876" s="158">
        <v>89405</v>
      </c>
      <c r="B4876" s="100" t="s">
        <v>252</v>
      </c>
      <c r="C4876" s="104" t="s">
        <v>5133</v>
      </c>
      <c r="D4876" s="94" t="s">
        <v>279</v>
      </c>
      <c r="E4876" s="95">
        <v>8.99</v>
      </c>
      <c r="F4876" s="96">
        <f t="shared" si="633"/>
        <v>11.03</v>
      </c>
      <c r="G4876" s="107">
        <f>ROUND(SUM('NOVO HORIZONTE'!G4876),2)</f>
        <v>0</v>
      </c>
      <c r="H4876" s="107">
        <f t="shared" si="638"/>
        <v>0</v>
      </c>
      <c r="I4876" s="143">
        <f t="shared" si="634"/>
        <v>0</v>
      </c>
      <c r="J4876" s="142"/>
      <c r="K4876" s="145"/>
      <c r="L4876" s="7" t="str">
        <f t="shared" si="635"/>
        <v/>
      </c>
      <c r="M4876" s="7" t="str">
        <f t="shared" si="636"/>
        <v/>
      </c>
      <c r="N4876" s="7" t="str">
        <f t="shared" si="632"/>
        <v/>
      </c>
      <c r="O4876" s="144"/>
      <c r="P4876" s="355">
        <v>0</v>
      </c>
      <c r="Q4876" s="362">
        <f>SUM('NOVO HORIZONTE'!I4876)</f>
        <v>0</v>
      </c>
      <c r="R4876" s="363">
        <f t="shared" si="637"/>
        <v>0</v>
      </c>
      <c r="S4876" s="153">
        <f t="shared" si="631"/>
        <v>0</v>
      </c>
      <c r="T4876" s="364"/>
    </row>
    <row r="4877" ht="22.5" hidden="1" spans="1:20">
      <c r="A4877" s="158">
        <v>89409</v>
      </c>
      <c r="B4877" s="100" t="s">
        <v>252</v>
      </c>
      <c r="C4877" s="104" t="s">
        <v>5134</v>
      </c>
      <c r="D4877" s="94" t="s">
        <v>279</v>
      </c>
      <c r="E4877" s="95">
        <v>10.87</v>
      </c>
      <c r="F4877" s="96">
        <f t="shared" si="633"/>
        <v>13.34</v>
      </c>
      <c r="G4877" s="107">
        <f>ROUND(SUM('NOVO HORIZONTE'!G4877),2)</f>
        <v>0</v>
      </c>
      <c r="H4877" s="107">
        <f t="shared" si="638"/>
        <v>0</v>
      </c>
      <c r="I4877" s="143">
        <f t="shared" si="634"/>
        <v>0</v>
      </c>
      <c r="J4877" s="142"/>
      <c r="K4877" s="228"/>
      <c r="L4877" s="7" t="str">
        <f t="shared" si="635"/>
        <v/>
      </c>
      <c r="M4877" s="7" t="str">
        <f t="shared" si="636"/>
        <v/>
      </c>
      <c r="N4877" s="7" t="str">
        <f t="shared" si="632"/>
        <v/>
      </c>
      <c r="O4877" s="144"/>
      <c r="P4877" s="355">
        <v>0</v>
      </c>
      <c r="Q4877" s="362">
        <f>SUM('NOVO HORIZONTE'!I4877)</f>
        <v>0</v>
      </c>
      <c r="R4877" s="363">
        <f t="shared" si="637"/>
        <v>0</v>
      </c>
      <c r="S4877" s="153">
        <f t="shared" si="631"/>
        <v>0</v>
      </c>
      <c r="T4877" s="364"/>
    </row>
    <row r="4878" ht="22.5" hidden="1" spans="1:20">
      <c r="A4878" s="158">
        <v>89414</v>
      </c>
      <c r="B4878" s="100" t="s">
        <v>252</v>
      </c>
      <c r="C4878" s="104" t="s">
        <v>5135</v>
      </c>
      <c r="D4878" s="94" t="s">
        <v>279</v>
      </c>
      <c r="E4878" s="95">
        <v>15.88</v>
      </c>
      <c r="F4878" s="96">
        <f t="shared" si="633"/>
        <v>19.49</v>
      </c>
      <c r="G4878" s="107">
        <f>ROUND(SUM('NOVO HORIZONTE'!G4878),2)</f>
        <v>0</v>
      </c>
      <c r="H4878" s="107">
        <f t="shared" si="638"/>
        <v>0</v>
      </c>
      <c r="I4878" s="143">
        <f t="shared" si="634"/>
        <v>0</v>
      </c>
      <c r="J4878" s="142"/>
      <c r="K4878" s="145"/>
      <c r="L4878" s="7" t="str">
        <f t="shared" si="635"/>
        <v/>
      </c>
      <c r="M4878" s="7" t="str">
        <f t="shared" si="636"/>
        <v/>
      </c>
      <c r="N4878" s="7" t="str">
        <f t="shared" si="632"/>
        <v/>
      </c>
      <c r="O4878" s="144"/>
      <c r="P4878" s="355">
        <v>0</v>
      </c>
      <c r="Q4878" s="362">
        <f>SUM('NOVO HORIZONTE'!I4878)</f>
        <v>0</v>
      </c>
      <c r="R4878" s="363">
        <f t="shared" si="637"/>
        <v>0</v>
      </c>
      <c r="S4878" s="153">
        <f t="shared" si="631"/>
        <v>0</v>
      </c>
      <c r="T4878" s="364"/>
    </row>
    <row r="4879" ht="22.5" hidden="1" spans="1:20">
      <c r="A4879" s="158">
        <v>89406</v>
      </c>
      <c r="B4879" s="100" t="s">
        <v>252</v>
      </c>
      <c r="C4879" s="104" t="s">
        <v>5136</v>
      </c>
      <c r="D4879" s="94" t="s">
        <v>279</v>
      </c>
      <c r="E4879" s="95">
        <v>10.13</v>
      </c>
      <c r="F4879" s="96">
        <f t="shared" si="633"/>
        <v>12.43</v>
      </c>
      <c r="G4879" s="107">
        <f>ROUND(SUM('NOVO HORIZONTE'!G4879),2)</f>
        <v>0</v>
      </c>
      <c r="H4879" s="107">
        <f t="shared" si="638"/>
        <v>0</v>
      </c>
      <c r="I4879" s="143">
        <f t="shared" si="634"/>
        <v>0</v>
      </c>
      <c r="J4879" s="142"/>
      <c r="K4879" s="145"/>
      <c r="L4879" s="7" t="str">
        <f t="shared" si="635"/>
        <v/>
      </c>
      <c r="M4879" s="7" t="str">
        <f t="shared" si="636"/>
        <v/>
      </c>
      <c r="N4879" s="7" t="str">
        <f t="shared" si="632"/>
        <v/>
      </c>
      <c r="O4879" s="144"/>
      <c r="P4879" s="355">
        <v>0</v>
      </c>
      <c r="Q4879" s="362">
        <f>SUM('NOVO HORIZONTE'!I4879)</f>
        <v>0</v>
      </c>
      <c r="R4879" s="363">
        <f t="shared" si="637"/>
        <v>0</v>
      </c>
      <c r="S4879" s="153">
        <f t="shared" si="631"/>
        <v>0</v>
      </c>
      <c r="T4879" s="364"/>
    </row>
    <row r="4880" ht="22.5" hidden="1" spans="1:20">
      <c r="A4880" s="158">
        <v>89410</v>
      </c>
      <c r="B4880" s="100" t="s">
        <v>252</v>
      </c>
      <c r="C4880" s="104" t="s">
        <v>5137</v>
      </c>
      <c r="D4880" s="94" t="s">
        <v>279</v>
      </c>
      <c r="E4880" s="95">
        <v>12.59</v>
      </c>
      <c r="F4880" s="96">
        <f t="shared" si="633"/>
        <v>15.45</v>
      </c>
      <c r="G4880" s="107">
        <f>ROUND(SUM('NOVO HORIZONTE'!G4880),2)</f>
        <v>0</v>
      </c>
      <c r="H4880" s="107">
        <f t="shared" si="638"/>
        <v>0</v>
      </c>
      <c r="I4880" s="143">
        <f t="shared" si="634"/>
        <v>0</v>
      </c>
      <c r="J4880" s="142"/>
      <c r="K4880" s="145"/>
      <c r="L4880" s="7" t="str">
        <f t="shared" si="635"/>
        <v/>
      </c>
      <c r="M4880" s="7" t="str">
        <f t="shared" si="636"/>
        <v/>
      </c>
      <c r="N4880" s="7" t="str">
        <f t="shared" si="632"/>
        <v/>
      </c>
      <c r="O4880" s="144"/>
      <c r="P4880" s="355">
        <v>0</v>
      </c>
      <c r="Q4880" s="362">
        <f>SUM('NOVO HORIZONTE'!I4880)</f>
        <v>0</v>
      </c>
      <c r="R4880" s="363">
        <f t="shared" si="637"/>
        <v>0</v>
      </c>
      <c r="S4880" s="153">
        <f t="shared" si="631"/>
        <v>0</v>
      </c>
      <c r="T4880" s="364"/>
    </row>
    <row r="4881" ht="22.5" hidden="1" spans="1:20">
      <c r="A4881" s="158">
        <v>89415</v>
      </c>
      <c r="B4881" s="100" t="s">
        <v>252</v>
      </c>
      <c r="C4881" s="104" t="s">
        <v>5138</v>
      </c>
      <c r="D4881" s="94" t="s">
        <v>279</v>
      </c>
      <c r="E4881" s="95">
        <v>18.57</v>
      </c>
      <c r="F4881" s="96">
        <f t="shared" si="633"/>
        <v>22.79</v>
      </c>
      <c r="G4881" s="107">
        <f>ROUND(SUM('NOVO HORIZONTE'!G4881),2)</f>
        <v>0</v>
      </c>
      <c r="H4881" s="107">
        <f t="shared" si="638"/>
        <v>0</v>
      </c>
      <c r="I4881" s="143">
        <f t="shared" si="634"/>
        <v>0</v>
      </c>
      <c r="J4881" s="142"/>
      <c r="K4881" s="145"/>
      <c r="L4881" s="7" t="str">
        <f t="shared" si="635"/>
        <v/>
      </c>
      <c r="M4881" s="7" t="str">
        <f t="shared" si="636"/>
        <v/>
      </c>
      <c r="N4881" s="7" t="str">
        <f t="shared" si="632"/>
        <v/>
      </c>
      <c r="O4881" s="144"/>
      <c r="P4881" s="355">
        <v>0</v>
      </c>
      <c r="Q4881" s="362">
        <f>SUM('NOVO HORIZONTE'!I4881)</f>
        <v>0</v>
      </c>
      <c r="R4881" s="363">
        <f t="shared" si="637"/>
        <v>0</v>
      </c>
      <c r="S4881" s="153">
        <f t="shared" si="631"/>
        <v>0</v>
      </c>
      <c r="T4881" s="364"/>
    </row>
    <row r="4882" ht="22.5" hidden="1" spans="1:20">
      <c r="A4882" s="158">
        <v>89407</v>
      </c>
      <c r="B4882" s="100" t="s">
        <v>252</v>
      </c>
      <c r="C4882" s="104" t="s">
        <v>5139</v>
      </c>
      <c r="D4882" s="94" t="s">
        <v>279</v>
      </c>
      <c r="E4882" s="95">
        <v>10.21</v>
      </c>
      <c r="F4882" s="96">
        <f t="shared" si="633"/>
        <v>12.53</v>
      </c>
      <c r="G4882" s="107">
        <f>ROUND(SUM('NOVO HORIZONTE'!G4882),2)</f>
        <v>0</v>
      </c>
      <c r="H4882" s="107">
        <f t="shared" si="638"/>
        <v>0</v>
      </c>
      <c r="I4882" s="143">
        <f t="shared" si="634"/>
        <v>0</v>
      </c>
      <c r="J4882" s="142"/>
      <c r="K4882" s="145"/>
      <c r="L4882" s="7" t="str">
        <f t="shared" si="635"/>
        <v/>
      </c>
      <c r="M4882" s="7" t="str">
        <f t="shared" si="636"/>
        <v/>
      </c>
      <c r="N4882" s="7" t="str">
        <f t="shared" si="632"/>
        <v/>
      </c>
      <c r="O4882" s="144"/>
      <c r="P4882" s="355">
        <v>0</v>
      </c>
      <c r="Q4882" s="362">
        <f>SUM('NOVO HORIZONTE'!I4882)</f>
        <v>0</v>
      </c>
      <c r="R4882" s="363">
        <f t="shared" si="637"/>
        <v>0</v>
      </c>
      <c r="S4882" s="153">
        <f t="shared" si="631"/>
        <v>0</v>
      </c>
      <c r="T4882" s="364"/>
    </row>
    <row r="4883" ht="22.5" hidden="1" spans="1:20">
      <c r="A4883" s="158">
        <v>89411</v>
      </c>
      <c r="B4883" s="100" t="s">
        <v>252</v>
      </c>
      <c r="C4883" s="104" t="s">
        <v>5140</v>
      </c>
      <c r="D4883" s="94" t="s">
        <v>279</v>
      </c>
      <c r="E4883" s="95">
        <v>11.97</v>
      </c>
      <c r="F4883" s="96">
        <f t="shared" si="633"/>
        <v>14.69</v>
      </c>
      <c r="G4883" s="107">
        <f>ROUND(SUM('NOVO HORIZONTE'!G4883),2)</f>
        <v>0</v>
      </c>
      <c r="H4883" s="107">
        <f t="shared" si="638"/>
        <v>0</v>
      </c>
      <c r="I4883" s="143">
        <f t="shared" si="634"/>
        <v>0</v>
      </c>
      <c r="J4883" s="142"/>
      <c r="K4883" s="145"/>
      <c r="L4883" s="7" t="str">
        <f t="shared" si="635"/>
        <v/>
      </c>
      <c r="M4883" s="7" t="str">
        <f t="shared" si="636"/>
        <v/>
      </c>
      <c r="N4883" s="7" t="str">
        <f t="shared" si="632"/>
        <v/>
      </c>
      <c r="O4883" s="144"/>
      <c r="P4883" s="355">
        <v>0</v>
      </c>
      <c r="Q4883" s="362">
        <f>SUM('NOVO HORIZONTE'!I4883)</f>
        <v>0</v>
      </c>
      <c r="R4883" s="363">
        <f t="shared" si="637"/>
        <v>0</v>
      </c>
      <c r="S4883" s="153">
        <f t="shared" si="631"/>
        <v>0</v>
      </c>
      <c r="T4883" s="364"/>
    </row>
    <row r="4884" ht="22.5" hidden="1" spans="1:20">
      <c r="A4884" s="158">
        <v>89416</v>
      </c>
      <c r="B4884" s="100" t="s">
        <v>252</v>
      </c>
      <c r="C4884" s="104" t="s">
        <v>5141</v>
      </c>
      <c r="D4884" s="94" t="s">
        <v>279</v>
      </c>
      <c r="E4884" s="95">
        <v>16.26</v>
      </c>
      <c r="F4884" s="96">
        <f t="shared" si="633"/>
        <v>19.96</v>
      </c>
      <c r="G4884" s="107">
        <f>ROUND(SUM('NOVO HORIZONTE'!G4884),2)</f>
        <v>0</v>
      </c>
      <c r="H4884" s="107">
        <f t="shared" si="638"/>
        <v>0</v>
      </c>
      <c r="I4884" s="143">
        <f t="shared" si="634"/>
        <v>0</v>
      </c>
      <c r="J4884" s="142"/>
      <c r="K4884" s="145"/>
      <c r="L4884" s="7" t="str">
        <f t="shared" si="635"/>
        <v/>
      </c>
      <c r="M4884" s="7" t="str">
        <f t="shared" si="636"/>
        <v/>
      </c>
      <c r="N4884" s="7" t="str">
        <f t="shared" si="632"/>
        <v/>
      </c>
      <c r="O4884" s="144"/>
      <c r="P4884" s="355">
        <v>0</v>
      </c>
      <c r="Q4884" s="362">
        <f>SUM('NOVO HORIZONTE'!I4884)</f>
        <v>0</v>
      </c>
      <c r="R4884" s="363">
        <f t="shared" si="637"/>
        <v>0</v>
      </c>
      <c r="S4884" s="153">
        <f t="shared" si="631"/>
        <v>0</v>
      </c>
      <c r="T4884" s="364"/>
    </row>
    <row r="4885" ht="22.5" hidden="1" spans="1:20">
      <c r="A4885" s="158">
        <v>89417</v>
      </c>
      <c r="B4885" s="100" t="s">
        <v>252</v>
      </c>
      <c r="C4885" s="104" t="s">
        <v>5142</v>
      </c>
      <c r="D4885" s="94" t="s">
        <v>279</v>
      </c>
      <c r="E4885" s="95">
        <v>6.31</v>
      </c>
      <c r="F4885" s="96">
        <f t="shared" si="633"/>
        <v>7.74</v>
      </c>
      <c r="G4885" s="107">
        <f>ROUND(SUM('NOVO HORIZONTE'!G4885),2)</f>
        <v>0</v>
      </c>
      <c r="H4885" s="107">
        <f t="shared" si="638"/>
        <v>0</v>
      </c>
      <c r="I4885" s="143">
        <f t="shared" si="634"/>
        <v>0</v>
      </c>
      <c r="J4885" s="142"/>
      <c r="K4885" s="145"/>
      <c r="L4885" s="7" t="str">
        <f t="shared" si="635"/>
        <v/>
      </c>
      <c r="M4885" s="7" t="str">
        <f t="shared" si="636"/>
        <v/>
      </c>
      <c r="N4885" s="7" t="str">
        <f t="shared" si="632"/>
        <v/>
      </c>
      <c r="O4885" s="144"/>
      <c r="P4885" s="355">
        <v>0</v>
      </c>
      <c r="Q4885" s="362">
        <f>SUM('NOVO HORIZONTE'!I4885)</f>
        <v>0</v>
      </c>
      <c r="R4885" s="363">
        <f t="shared" si="637"/>
        <v>0</v>
      </c>
      <c r="S4885" s="153">
        <f t="shared" si="631"/>
        <v>0</v>
      </c>
      <c r="T4885" s="364"/>
    </row>
    <row r="4886" ht="22.5" hidden="1" spans="1:20">
      <c r="A4886" s="158">
        <v>89424</v>
      </c>
      <c r="B4886" s="100" t="s">
        <v>252</v>
      </c>
      <c r="C4886" s="104" t="s">
        <v>5143</v>
      </c>
      <c r="D4886" s="94" t="s">
        <v>279</v>
      </c>
      <c r="E4886" s="95">
        <v>7.45</v>
      </c>
      <c r="F4886" s="96">
        <f t="shared" si="633"/>
        <v>9.14</v>
      </c>
      <c r="G4886" s="107">
        <f>ROUND(SUM('NOVO HORIZONTE'!G4886),2)</f>
        <v>0</v>
      </c>
      <c r="H4886" s="107">
        <f t="shared" si="638"/>
        <v>0</v>
      </c>
      <c r="I4886" s="143">
        <f t="shared" si="634"/>
        <v>0</v>
      </c>
      <c r="J4886" s="142"/>
      <c r="K4886" s="145"/>
      <c r="L4886" s="7" t="str">
        <f t="shared" si="635"/>
        <v/>
      </c>
      <c r="M4886" s="7" t="str">
        <f t="shared" si="636"/>
        <v/>
      </c>
      <c r="N4886" s="7" t="str">
        <f t="shared" si="632"/>
        <v/>
      </c>
      <c r="O4886" s="144"/>
      <c r="P4886" s="355">
        <v>0</v>
      </c>
      <c r="Q4886" s="362">
        <f>SUM('NOVO HORIZONTE'!I4886)</f>
        <v>0</v>
      </c>
      <c r="R4886" s="363">
        <f t="shared" si="637"/>
        <v>0</v>
      </c>
      <c r="S4886" s="153">
        <f t="shared" si="631"/>
        <v>0</v>
      </c>
      <c r="T4886" s="364"/>
    </row>
    <row r="4887" ht="22.5" hidden="1" spans="1:20">
      <c r="A4887" s="158">
        <v>89431</v>
      </c>
      <c r="B4887" s="100" t="s">
        <v>252</v>
      </c>
      <c r="C4887" s="104" t="s">
        <v>5144</v>
      </c>
      <c r="D4887" s="94" t="s">
        <v>279</v>
      </c>
      <c r="E4887" s="95">
        <v>10.26</v>
      </c>
      <c r="F4887" s="96">
        <f t="shared" si="633"/>
        <v>12.59</v>
      </c>
      <c r="G4887" s="107">
        <f>ROUND(SUM('NOVO HORIZONTE'!G4887),2)</f>
        <v>0</v>
      </c>
      <c r="H4887" s="107">
        <f t="shared" si="638"/>
        <v>0</v>
      </c>
      <c r="I4887" s="143">
        <f t="shared" si="634"/>
        <v>0</v>
      </c>
      <c r="J4887" s="142"/>
      <c r="K4887" s="145"/>
      <c r="L4887" s="7" t="str">
        <f t="shared" si="635"/>
        <v/>
      </c>
      <c r="M4887" s="7" t="str">
        <f t="shared" si="636"/>
        <v/>
      </c>
      <c r="N4887" s="7" t="str">
        <f t="shared" si="632"/>
        <v/>
      </c>
      <c r="O4887" s="144"/>
      <c r="P4887" s="355">
        <v>0</v>
      </c>
      <c r="Q4887" s="362">
        <f>SUM('NOVO HORIZONTE'!I4887)</f>
        <v>0</v>
      </c>
      <c r="R4887" s="363">
        <f t="shared" si="637"/>
        <v>0</v>
      </c>
      <c r="S4887" s="153">
        <f t="shared" si="631"/>
        <v>0</v>
      </c>
      <c r="T4887" s="364"/>
    </row>
    <row r="4888" ht="22.5" hidden="1" spans="1:20">
      <c r="A4888" s="158">
        <v>89418</v>
      </c>
      <c r="B4888" s="100" t="s">
        <v>252</v>
      </c>
      <c r="C4888" s="104" t="s">
        <v>5145</v>
      </c>
      <c r="D4888" s="94" t="s">
        <v>279</v>
      </c>
      <c r="E4888" s="95">
        <v>17.75</v>
      </c>
      <c r="F4888" s="96">
        <f t="shared" si="633"/>
        <v>21.79</v>
      </c>
      <c r="G4888" s="107">
        <f>ROUND(SUM('NOVO HORIZONTE'!G4888),2)</f>
        <v>0</v>
      </c>
      <c r="H4888" s="107">
        <f t="shared" si="638"/>
        <v>0</v>
      </c>
      <c r="I4888" s="143">
        <f t="shared" si="634"/>
        <v>0</v>
      </c>
      <c r="J4888" s="142"/>
      <c r="K4888" s="145"/>
      <c r="L4888" s="7" t="str">
        <f t="shared" si="635"/>
        <v/>
      </c>
      <c r="M4888" s="7" t="str">
        <f t="shared" si="636"/>
        <v/>
      </c>
      <c r="N4888" s="7" t="str">
        <f t="shared" si="632"/>
        <v/>
      </c>
      <c r="O4888" s="144"/>
      <c r="P4888" s="355">
        <v>0</v>
      </c>
      <c r="Q4888" s="362">
        <f>SUM('NOVO HORIZONTE'!I4888)</f>
        <v>0</v>
      </c>
      <c r="R4888" s="363">
        <f t="shared" si="637"/>
        <v>0</v>
      </c>
      <c r="S4888" s="153">
        <f t="shared" si="631"/>
        <v>0</v>
      </c>
      <c r="T4888" s="364"/>
    </row>
    <row r="4889" ht="22.5" hidden="1" spans="1:20">
      <c r="A4889" s="158">
        <v>89425</v>
      </c>
      <c r="B4889" s="100" t="s">
        <v>252</v>
      </c>
      <c r="C4889" s="104" t="s">
        <v>5146</v>
      </c>
      <c r="D4889" s="94" t="s">
        <v>279</v>
      </c>
      <c r="E4889" s="95">
        <v>20.85</v>
      </c>
      <c r="F4889" s="96">
        <f t="shared" si="633"/>
        <v>25.59</v>
      </c>
      <c r="G4889" s="107">
        <f>ROUND(SUM('NOVO HORIZONTE'!G4889),2)</f>
        <v>0</v>
      </c>
      <c r="H4889" s="107">
        <f t="shared" si="638"/>
        <v>0</v>
      </c>
      <c r="I4889" s="143">
        <f t="shared" si="634"/>
        <v>0</v>
      </c>
      <c r="J4889" s="142"/>
      <c r="K4889" s="145"/>
      <c r="L4889" s="7" t="str">
        <f t="shared" si="635"/>
        <v/>
      </c>
      <c r="M4889" s="7" t="str">
        <f t="shared" si="636"/>
        <v/>
      </c>
      <c r="N4889" s="7" t="str">
        <f t="shared" si="632"/>
        <v/>
      </c>
      <c r="O4889" s="144"/>
      <c r="P4889" s="355">
        <v>0</v>
      </c>
      <c r="Q4889" s="362">
        <f>SUM('NOVO HORIZONTE'!I4889)</f>
        <v>0</v>
      </c>
      <c r="R4889" s="363">
        <f t="shared" si="637"/>
        <v>0</v>
      </c>
      <c r="S4889" s="153">
        <f t="shared" ref="S4889:S4952" si="639">IF(R4889=0,0,IF(R4889&gt;0,"c","b"))</f>
        <v>0</v>
      </c>
      <c r="T4889" s="364"/>
    </row>
    <row r="4890" ht="22.5" hidden="1" spans="1:20">
      <c r="A4890" s="158">
        <v>89419</v>
      </c>
      <c r="B4890" s="100" t="s">
        <v>252</v>
      </c>
      <c r="C4890" s="104" t="s">
        <v>5147</v>
      </c>
      <c r="D4890" s="94" t="s">
        <v>279</v>
      </c>
      <c r="E4890" s="95">
        <v>7.58</v>
      </c>
      <c r="F4890" s="96">
        <f t="shared" si="633"/>
        <v>9.3</v>
      </c>
      <c r="G4890" s="107">
        <f>ROUND(SUM('NOVO HORIZONTE'!G4890),2)</f>
        <v>0</v>
      </c>
      <c r="H4890" s="107">
        <f t="shared" si="638"/>
        <v>0</v>
      </c>
      <c r="I4890" s="143">
        <f t="shared" si="634"/>
        <v>0</v>
      </c>
      <c r="J4890" s="142"/>
      <c r="K4890" s="145"/>
      <c r="L4890" s="7" t="str">
        <f t="shared" si="635"/>
        <v/>
      </c>
      <c r="M4890" s="7" t="str">
        <f t="shared" si="636"/>
        <v/>
      </c>
      <c r="N4890" s="7" t="str">
        <f t="shared" si="632"/>
        <v/>
      </c>
      <c r="O4890" s="144"/>
      <c r="P4890" s="355">
        <v>0</v>
      </c>
      <c r="Q4890" s="362">
        <f>SUM('NOVO HORIZONTE'!I4890)</f>
        <v>0</v>
      </c>
      <c r="R4890" s="363">
        <f t="shared" si="637"/>
        <v>0</v>
      </c>
      <c r="S4890" s="153">
        <f t="shared" si="639"/>
        <v>0</v>
      </c>
      <c r="T4890" s="364"/>
    </row>
    <row r="4891" ht="22.5" hidden="1" spans="1:20">
      <c r="A4891" s="158">
        <v>89426</v>
      </c>
      <c r="B4891" s="100" t="s">
        <v>252</v>
      </c>
      <c r="C4891" s="104" t="s">
        <v>5148</v>
      </c>
      <c r="D4891" s="94" t="s">
        <v>279</v>
      </c>
      <c r="E4891" s="95">
        <v>10.81</v>
      </c>
      <c r="F4891" s="96">
        <f t="shared" si="633"/>
        <v>13.27</v>
      </c>
      <c r="G4891" s="107">
        <f>ROUND(SUM('NOVO HORIZONTE'!G4891),2)</f>
        <v>0</v>
      </c>
      <c r="H4891" s="107">
        <f t="shared" si="638"/>
        <v>0</v>
      </c>
      <c r="I4891" s="143">
        <f t="shared" si="634"/>
        <v>0</v>
      </c>
      <c r="J4891" s="142"/>
      <c r="K4891" s="145"/>
      <c r="L4891" s="7" t="str">
        <f t="shared" si="635"/>
        <v/>
      </c>
      <c r="M4891" s="7" t="str">
        <f t="shared" si="636"/>
        <v/>
      </c>
      <c r="N4891" s="7" t="str">
        <f t="shared" si="632"/>
        <v/>
      </c>
      <c r="O4891" s="144"/>
      <c r="P4891" s="355">
        <v>0</v>
      </c>
      <c r="Q4891" s="362">
        <f>SUM('NOVO HORIZONTE'!I4891)</f>
        <v>0</v>
      </c>
      <c r="R4891" s="363">
        <f t="shared" si="637"/>
        <v>0</v>
      </c>
      <c r="S4891" s="153">
        <f t="shared" si="639"/>
        <v>0</v>
      </c>
      <c r="T4891" s="364"/>
    </row>
    <row r="4892" ht="22.5" hidden="1" spans="1:20">
      <c r="A4892" s="158">
        <v>89433</v>
      </c>
      <c r="B4892" s="100" t="s">
        <v>252</v>
      </c>
      <c r="C4892" s="104" t="s">
        <v>5149</v>
      </c>
      <c r="D4892" s="94" t="s">
        <v>279</v>
      </c>
      <c r="E4892" s="95">
        <v>14.9</v>
      </c>
      <c r="F4892" s="96">
        <f t="shared" si="633"/>
        <v>18.29</v>
      </c>
      <c r="G4892" s="107">
        <f>ROUND(SUM('NOVO HORIZONTE'!G4892),2)</f>
        <v>0</v>
      </c>
      <c r="H4892" s="107">
        <f t="shared" si="638"/>
        <v>0</v>
      </c>
      <c r="I4892" s="143">
        <f t="shared" si="634"/>
        <v>0</v>
      </c>
      <c r="J4892" s="142"/>
      <c r="K4892" s="145"/>
      <c r="L4892" s="7" t="str">
        <f t="shared" si="635"/>
        <v/>
      </c>
      <c r="M4892" s="7" t="str">
        <f t="shared" si="636"/>
        <v/>
      </c>
      <c r="N4892" s="7" t="str">
        <f t="shared" si="632"/>
        <v/>
      </c>
      <c r="O4892" s="144"/>
      <c r="P4892" s="355">
        <v>0</v>
      </c>
      <c r="Q4892" s="362">
        <f>SUM('NOVO HORIZONTE'!I4892)</f>
        <v>0</v>
      </c>
      <c r="R4892" s="363">
        <f t="shared" si="637"/>
        <v>0</v>
      </c>
      <c r="S4892" s="153">
        <f t="shared" si="639"/>
        <v>0</v>
      </c>
      <c r="T4892" s="364"/>
    </row>
    <row r="4893" ht="22.5" hidden="1" spans="1:20">
      <c r="A4893" s="158">
        <v>89427</v>
      </c>
      <c r="B4893" s="100" t="s">
        <v>252</v>
      </c>
      <c r="C4893" s="104" t="s">
        <v>5150</v>
      </c>
      <c r="D4893" s="94" t="s">
        <v>279</v>
      </c>
      <c r="E4893" s="95">
        <v>13.59</v>
      </c>
      <c r="F4893" s="96">
        <f t="shared" si="633"/>
        <v>16.68</v>
      </c>
      <c r="G4893" s="107">
        <f>ROUND(SUM('NOVO HORIZONTE'!G4893),2)</f>
        <v>0</v>
      </c>
      <c r="H4893" s="107">
        <f t="shared" si="638"/>
        <v>0</v>
      </c>
      <c r="I4893" s="143">
        <f t="shared" si="634"/>
        <v>0</v>
      </c>
      <c r="J4893" s="142"/>
      <c r="K4893" s="145"/>
      <c r="L4893" s="7" t="str">
        <f t="shared" si="635"/>
        <v/>
      </c>
      <c r="M4893" s="7" t="str">
        <f t="shared" si="636"/>
        <v/>
      </c>
      <c r="N4893" s="7" t="str">
        <f t="shared" si="632"/>
        <v/>
      </c>
      <c r="O4893" s="144"/>
      <c r="P4893" s="355">
        <v>0</v>
      </c>
      <c r="Q4893" s="362">
        <f>SUM('NOVO HORIZONTE'!I4893)</f>
        <v>0</v>
      </c>
      <c r="R4893" s="363">
        <f t="shared" si="637"/>
        <v>0</v>
      </c>
      <c r="S4893" s="153">
        <f t="shared" si="639"/>
        <v>0</v>
      </c>
      <c r="T4893" s="364"/>
    </row>
    <row r="4894" ht="22.5" hidden="1" spans="1:20">
      <c r="A4894" s="158">
        <v>89434</v>
      </c>
      <c r="B4894" s="100" t="s">
        <v>252</v>
      </c>
      <c r="C4894" s="104" t="s">
        <v>5151</v>
      </c>
      <c r="D4894" s="94" t="s">
        <v>279</v>
      </c>
      <c r="E4894" s="95">
        <v>12.44</v>
      </c>
      <c r="F4894" s="96">
        <f t="shared" si="633"/>
        <v>15.27</v>
      </c>
      <c r="G4894" s="107">
        <f>ROUND(SUM('NOVO HORIZONTE'!G4894),2)</f>
        <v>0</v>
      </c>
      <c r="H4894" s="107">
        <f t="shared" si="638"/>
        <v>0</v>
      </c>
      <c r="I4894" s="143">
        <f t="shared" si="634"/>
        <v>0</v>
      </c>
      <c r="J4894" s="142"/>
      <c r="K4894" s="145"/>
      <c r="L4894" s="7" t="str">
        <f t="shared" si="635"/>
        <v/>
      </c>
      <c r="M4894" s="7" t="str">
        <f t="shared" si="636"/>
        <v/>
      </c>
      <c r="N4894" s="7" t="str">
        <f t="shared" si="632"/>
        <v/>
      </c>
      <c r="O4894" s="144"/>
      <c r="P4894" s="355">
        <v>0</v>
      </c>
      <c r="Q4894" s="362">
        <f>SUM('NOVO HORIZONTE'!I4894)</f>
        <v>0</v>
      </c>
      <c r="R4894" s="363">
        <f t="shared" si="637"/>
        <v>0</v>
      </c>
      <c r="S4894" s="153">
        <f t="shared" si="639"/>
        <v>0</v>
      </c>
      <c r="T4894" s="364"/>
    </row>
    <row r="4895" ht="22.5" hidden="1" spans="1:20">
      <c r="A4895" s="158">
        <v>89421</v>
      </c>
      <c r="B4895" s="100" t="s">
        <v>252</v>
      </c>
      <c r="C4895" s="104" t="s">
        <v>5152</v>
      </c>
      <c r="D4895" s="94" t="s">
        <v>279</v>
      </c>
      <c r="E4895" s="95">
        <v>13.13</v>
      </c>
      <c r="F4895" s="96">
        <f t="shared" si="633"/>
        <v>16.12</v>
      </c>
      <c r="G4895" s="107">
        <f>ROUND(SUM('NOVO HORIZONTE'!G4895),2)</f>
        <v>0</v>
      </c>
      <c r="H4895" s="107">
        <f t="shared" si="638"/>
        <v>0</v>
      </c>
      <c r="I4895" s="143">
        <f t="shared" si="634"/>
        <v>0</v>
      </c>
      <c r="J4895" s="142"/>
      <c r="K4895" s="145"/>
      <c r="L4895" s="7" t="str">
        <f t="shared" si="635"/>
        <v/>
      </c>
      <c r="M4895" s="7" t="str">
        <f t="shared" si="636"/>
        <v/>
      </c>
      <c r="N4895" s="7" t="str">
        <f t="shared" si="632"/>
        <v/>
      </c>
      <c r="O4895" s="144"/>
      <c r="P4895" s="355">
        <v>0</v>
      </c>
      <c r="Q4895" s="362">
        <f>SUM('NOVO HORIZONTE'!I4895)</f>
        <v>0</v>
      </c>
      <c r="R4895" s="363">
        <f t="shared" si="637"/>
        <v>0</v>
      </c>
      <c r="S4895" s="153">
        <f t="shared" si="639"/>
        <v>0</v>
      </c>
      <c r="T4895" s="364"/>
    </row>
    <row r="4896" ht="22.5" hidden="1" spans="1:20">
      <c r="A4896" s="158">
        <v>89428</v>
      </c>
      <c r="B4896" s="100" t="s">
        <v>252</v>
      </c>
      <c r="C4896" s="104" t="s">
        <v>5153</v>
      </c>
      <c r="D4896" s="94" t="s">
        <v>279</v>
      </c>
      <c r="E4896" s="95">
        <v>15.79</v>
      </c>
      <c r="F4896" s="96">
        <f t="shared" si="633"/>
        <v>19.38</v>
      </c>
      <c r="G4896" s="107">
        <f>ROUND(SUM('NOVO HORIZONTE'!G4896),2)</f>
        <v>0</v>
      </c>
      <c r="H4896" s="107">
        <f t="shared" si="638"/>
        <v>0</v>
      </c>
      <c r="I4896" s="143">
        <f t="shared" si="634"/>
        <v>0</v>
      </c>
      <c r="J4896" s="142"/>
      <c r="K4896" s="145"/>
      <c r="L4896" s="7" t="str">
        <f t="shared" si="635"/>
        <v/>
      </c>
      <c r="M4896" s="7" t="str">
        <f t="shared" si="636"/>
        <v/>
      </c>
      <c r="N4896" s="7" t="str">
        <f t="shared" si="632"/>
        <v/>
      </c>
      <c r="O4896" s="144"/>
      <c r="P4896" s="355">
        <v>0</v>
      </c>
      <c r="Q4896" s="362">
        <f>SUM('NOVO HORIZONTE'!I4896)</f>
        <v>0</v>
      </c>
      <c r="R4896" s="363">
        <f t="shared" si="637"/>
        <v>0</v>
      </c>
      <c r="S4896" s="153">
        <f t="shared" si="639"/>
        <v>0</v>
      </c>
      <c r="T4896" s="364"/>
    </row>
    <row r="4897" ht="22.5" hidden="1" spans="1:20">
      <c r="A4897" s="158">
        <v>89435</v>
      </c>
      <c r="B4897" s="100" t="s">
        <v>252</v>
      </c>
      <c r="C4897" s="104" t="s">
        <v>5154</v>
      </c>
      <c r="D4897" s="94" t="s">
        <v>279</v>
      </c>
      <c r="E4897" s="95">
        <v>23.59</v>
      </c>
      <c r="F4897" s="96">
        <f t="shared" si="633"/>
        <v>28.95</v>
      </c>
      <c r="G4897" s="107">
        <f>ROUND(SUM('NOVO HORIZONTE'!G4897),2)</f>
        <v>0</v>
      </c>
      <c r="H4897" s="107">
        <f t="shared" si="638"/>
        <v>0</v>
      </c>
      <c r="I4897" s="143">
        <f t="shared" si="634"/>
        <v>0</v>
      </c>
      <c r="J4897" s="142"/>
      <c r="K4897" s="145"/>
      <c r="L4897" s="7" t="str">
        <f t="shared" si="635"/>
        <v/>
      </c>
      <c r="M4897" s="7" t="str">
        <f t="shared" si="636"/>
        <v/>
      </c>
      <c r="N4897" s="7" t="str">
        <f t="shared" si="632"/>
        <v/>
      </c>
      <c r="O4897" s="144"/>
      <c r="P4897" s="355">
        <v>0</v>
      </c>
      <c r="Q4897" s="362">
        <f>SUM('NOVO HORIZONTE'!I4897)</f>
        <v>0</v>
      </c>
      <c r="R4897" s="363">
        <f t="shared" si="637"/>
        <v>0</v>
      </c>
      <c r="S4897" s="153">
        <f t="shared" si="639"/>
        <v>0</v>
      </c>
      <c r="T4897" s="364"/>
    </row>
    <row r="4898" ht="22.5" hidden="1" spans="1:20">
      <c r="A4898" s="158">
        <v>89438</v>
      </c>
      <c r="B4898" s="100" t="s">
        <v>252</v>
      </c>
      <c r="C4898" s="104" t="s">
        <v>5155</v>
      </c>
      <c r="D4898" s="94" t="s">
        <v>279</v>
      </c>
      <c r="E4898" s="95">
        <v>11.61</v>
      </c>
      <c r="F4898" s="96">
        <f t="shared" si="633"/>
        <v>14.25</v>
      </c>
      <c r="G4898" s="107">
        <f>ROUND(SUM('NOVO HORIZONTE'!G4898),2)</f>
        <v>0</v>
      </c>
      <c r="H4898" s="107">
        <f t="shared" si="638"/>
        <v>0</v>
      </c>
      <c r="I4898" s="143">
        <f t="shared" si="634"/>
        <v>0</v>
      </c>
      <c r="J4898" s="142"/>
      <c r="K4898" s="145"/>
      <c r="L4898" s="7" t="str">
        <f t="shared" si="635"/>
        <v/>
      </c>
      <c r="M4898" s="7" t="str">
        <f t="shared" si="636"/>
        <v/>
      </c>
      <c r="N4898" s="7" t="str">
        <f t="shared" si="632"/>
        <v/>
      </c>
      <c r="O4898" s="144"/>
      <c r="P4898" s="355">
        <v>0</v>
      </c>
      <c r="Q4898" s="362">
        <f>SUM('NOVO HORIZONTE'!I4898)</f>
        <v>0</v>
      </c>
      <c r="R4898" s="363">
        <f t="shared" si="637"/>
        <v>0</v>
      </c>
      <c r="S4898" s="153">
        <f t="shared" si="639"/>
        <v>0</v>
      </c>
      <c r="T4898" s="364"/>
    </row>
    <row r="4899" ht="22.5" hidden="1" spans="1:20">
      <c r="A4899" s="158">
        <v>89440</v>
      </c>
      <c r="B4899" s="100" t="s">
        <v>252</v>
      </c>
      <c r="C4899" s="104" t="s">
        <v>5156</v>
      </c>
      <c r="D4899" s="94" t="s">
        <v>279</v>
      </c>
      <c r="E4899" s="95">
        <v>13.77</v>
      </c>
      <c r="F4899" s="96">
        <f t="shared" si="633"/>
        <v>16.9</v>
      </c>
      <c r="G4899" s="107">
        <f>ROUND(SUM('NOVO HORIZONTE'!G4899),2)</f>
        <v>0</v>
      </c>
      <c r="H4899" s="107">
        <f t="shared" si="638"/>
        <v>0</v>
      </c>
      <c r="I4899" s="143">
        <f t="shared" si="634"/>
        <v>0</v>
      </c>
      <c r="J4899" s="142"/>
      <c r="K4899" s="145"/>
      <c r="L4899" s="7" t="str">
        <f t="shared" si="635"/>
        <v/>
      </c>
      <c r="M4899" s="7" t="str">
        <f t="shared" si="636"/>
        <v/>
      </c>
      <c r="N4899" s="7" t="str">
        <f t="shared" si="632"/>
        <v/>
      </c>
      <c r="O4899" s="144"/>
      <c r="P4899" s="355">
        <v>0</v>
      </c>
      <c r="Q4899" s="362">
        <f>SUM('NOVO HORIZONTE'!I4899)</f>
        <v>0</v>
      </c>
      <c r="R4899" s="363">
        <f t="shared" si="637"/>
        <v>0</v>
      </c>
      <c r="S4899" s="153">
        <f t="shared" si="639"/>
        <v>0</v>
      </c>
      <c r="T4899" s="364"/>
    </row>
    <row r="4900" ht="22.5" hidden="1" spans="1:20">
      <c r="A4900" s="158">
        <v>89443</v>
      </c>
      <c r="B4900" s="100" t="s">
        <v>252</v>
      </c>
      <c r="C4900" s="104" t="s">
        <v>5157</v>
      </c>
      <c r="D4900" s="94" t="s">
        <v>279</v>
      </c>
      <c r="E4900" s="95">
        <v>19.43</v>
      </c>
      <c r="F4900" s="96">
        <f t="shared" si="633"/>
        <v>23.85</v>
      </c>
      <c r="G4900" s="107">
        <f>ROUND(SUM('NOVO HORIZONTE'!G4900),2)</f>
        <v>0</v>
      </c>
      <c r="H4900" s="107">
        <f t="shared" si="638"/>
        <v>0</v>
      </c>
      <c r="I4900" s="143">
        <f t="shared" si="634"/>
        <v>0</v>
      </c>
      <c r="J4900" s="142"/>
      <c r="K4900" s="145"/>
      <c r="L4900" s="7" t="str">
        <f t="shared" si="635"/>
        <v/>
      </c>
      <c r="M4900" s="7" t="str">
        <f t="shared" si="636"/>
        <v/>
      </c>
      <c r="N4900" s="7" t="str">
        <f t="shared" si="632"/>
        <v/>
      </c>
      <c r="O4900" s="144"/>
      <c r="P4900" s="355">
        <v>0</v>
      </c>
      <c r="Q4900" s="362">
        <f>SUM('NOVO HORIZONTE'!I4900)</f>
        <v>0</v>
      </c>
      <c r="R4900" s="363">
        <f t="shared" si="637"/>
        <v>0</v>
      </c>
      <c r="S4900" s="153">
        <f t="shared" si="639"/>
        <v>0</v>
      </c>
      <c r="T4900" s="364"/>
    </row>
    <row r="4901" ht="22.5" hidden="1" spans="1:20">
      <c r="A4901" s="158">
        <v>89442</v>
      </c>
      <c r="B4901" s="100" t="s">
        <v>252</v>
      </c>
      <c r="C4901" s="104" t="s">
        <v>5158</v>
      </c>
      <c r="D4901" s="94" t="s">
        <v>279</v>
      </c>
      <c r="E4901" s="95">
        <v>15.84</v>
      </c>
      <c r="F4901" s="96">
        <f t="shared" si="633"/>
        <v>19.44</v>
      </c>
      <c r="G4901" s="107">
        <f>ROUND(SUM('NOVO HORIZONTE'!G4901),2)</f>
        <v>0</v>
      </c>
      <c r="H4901" s="107">
        <f t="shared" si="638"/>
        <v>0</v>
      </c>
      <c r="I4901" s="143">
        <f t="shared" si="634"/>
        <v>0</v>
      </c>
      <c r="J4901" s="142"/>
      <c r="K4901" s="145"/>
      <c r="L4901" s="7" t="str">
        <f t="shared" si="635"/>
        <v/>
      </c>
      <c r="M4901" s="7" t="str">
        <f t="shared" si="636"/>
        <v/>
      </c>
      <c r="N4901" s="7" t="str">
        <f t="shared" si="632"/>
        <v/>
      </c>
      <c r="O4901" s="144"/>
      <c r="P4901" s="355">
        <v>0</v>
      </c>
      <c r="Q4901" s="362">
        <f>SUM('NOVO HORIZONTE'!I4901)</f>
        <v>0</v>
      </c>
      <c r="R4901" s="363">
        <f t="shared" si="637"/>
        <v>0</v>
      </c>
      <c r="S4901" s="153">
        <f t="shared" si="639"/>
        <v>0</v>
      </c>
      <c r="T4901" s="364"/>
    </row>
    <row r="4902" ht="22.5" hidden="1" spans="1:20">
      <c r="A4902" s="158">
        <v>89445</v>
      </c>
      <c r="B4902" s="100" t="s">
        <v>252</v>
      </c>
      <c r="C4902" s="104" t="s">
        <v>5159</v>
      </c>
      <c r="D4902" s="94" t="s">
        <v>279</v>
      </c>
      <c r="E4902" s="95">
        <v>21.48</v>
      </c>
      <c r="F4902" s="96">
        <f t="shared" si="633"/>
        <v>26.36</v>
      </c>
      <c r="G4902" s="107">
        <f>ROUND(SUM('NOVO HORIZONTE'!G4902),2)</f>
        <v>0</v>
      </c>
      <c r="H4902" s="107">
        <f t="shared" si="638"/>
        <v>0</v>
      </c>
      <c r="I4902" s="143">
        <f t="shared" si="634"/>
        <v>0</v>
      </c>
      <c r="J4902" s="142"/>
      <c r="K4902" s="145"/>
      <c r="L4902" s="7" t="str">
        <f t="shared" si="635"/>
        <v/>
      </c>
      <c r="M4902" s="7" t="str">
        <f t="shared" si="636"/>
        <v/>
      </c>
      <c r="N4902" s="7" t="str">
        <f t="shared" si="632"/>
        <v/>
      </c>
      <c r="O4902" s="144"/>
      <c r="P4902" s="355">
        <v>0</v>
      </c>
      <c r="Q4902" s="362">
        <f>SUM('NOVO HORIZONTE'!I4902)</f>
        <v>0</v>
      </c>
      <c r="R4902" s="363">
        <f t="shared" si="637"/>
        <v>0</v>
      </c>
      <c r="S4902" s="153">
        <f t="shared" si="639"/>
        <v>0</v>
      </c>
      <c r="T4902" s="364"/>
    </row>
    <row r="4903" ht="22.5" hidden="1" spans="1:20">
      <c r="A4903" s="158">
        <v>89439</v>
      </c>
      <c r="B4903" s="100" t="s">
        <v>252</v>
      </c>
      <c r="C4903" s="104" t="s">
        <v>5160</v>
      </c>
      <c r="D4903" s="94" t="s">
        <v>279</v>
      </c>
      <c r="E4903" s="95">
        <v>13.33</v>
      </c>
      <c r="F4903" s="96">
        <f t="shared" si="633"/>
        <v>16.36</v>
      </c>
      <c r="G4903" s="107">
        <f>ROUND(SUM('NOVO HORIZONTE'!G4903),2)</f>
        <v>0</v>
      </c>
      <c r="H4903" s="107">
        <f t="shared" si="638"/>
        <v>0</v>
      </c>
      <c r="I4903" s="143">
        <f t="shared" si="634"/>
        <v>0</v>
      </c>
      <c r="J4903" s="142"/>
      <c r="K4903" s="145"/>
      <c r="L4903" s="7" t="str">
        <f t="shared" si="635"/>
        <v/>
      </c>
      <c r="M4903" s="7" t="str">
        <f t="shared" si="636"/>
        <v/>
      </c>
      <c r="N4903" s="7" t="str">
        <f t="shared" si="632"/>
        <v/>
      </c>
      <c r="O4903" s="144"/>
      <c r="P4903" s="355">
        <v>0</v>
      </c>
      <c r="Q4903" s="362">
        <f>SUM('NOVO HORIZONTE'!I4903)</f>
        <v>0</v>
      </c>
      <c r="R4903" s="363">
        <f t="shared" si="637"/>
        <v>0</v>
      </c>
      <c r="S4903" s="153">
        <f t="shared" si="639"/>
        <v>0</v>
      </c>
      <c r="T4903" s="364"/>
    </row>
    <row r="4904" ht="22.5" hidden="1" spans="1:20">
      <c r="A4904" s="158">
        <v>89444</v>
      </c>
      <c r="B4904" s="100" t="s">
        <v>252</v>
      </c>
      <c r="C4904" s="104" t="s">
        <v>5161</v>
      </c>
      <c r="D4904" s="94" t="s">
        <v>279</v>
      </c>
      <c r="E4904" s="95">
        <v>27.62</v>
      </c>
      <c r="F4904" s="96">
        <f t="shared" si="633"/>
        <v>33.9</v>
      </c>
      <c r="G4904" s="107">
        <f>ROUND(SUM('NOVO HORIZONTE'!G4904),2)</f>
        <v>0</v>
      </c>
      <c r="H4904" s="107">
        <f t="shared" si="638"/>
        <v>0</v>
      </c>
      <c r="I4904" s="143">
        <f t="shared" si="634"/>
        <v>0</v>
      </c>
      <c r="J4904" s="142"/>
      <c r="K4904" s="145"/>
      <c r="L4904" s="7" t="str">
        <f t="shared" si="635"/>
        <v/>
      </c>
      <c r="M4904" s="7" t="str">
        <f t="shared" si="636"/>
        <v/>
      </c>
      <c r="N4904" s="7" t="str">
        <f t="shared" si="632"/>
        <v/>
      </c>
      <c r="O4904" s="144"/>
      <c r="P4904" s="355">
        <v>0</v>
      </c>
      <c r="Q4904" s="362">
        <f>SUM('NOVO HORIZONTE'!I4904)</f>
        <v>0</v>
      </c>
      <c r="R4904" s="363">
        <f t="shared" si="637"/>
        <v>0</v>
      </c>
      <c r="S4904" s="153">
        <f t="shared" si="639"/>
        <v>0</v>
      </c>
      <c r="T4904" s="364"/>
    </row>
    <row r="4905" ht="12.75" hidden="1" spans="1:20">
      <c r="A4905" s="154" t="s">
        <v>5162</v>
      </c>
      <c r="B4905" s="100"/>
      <c r="C4905" s="161" t="s">
        <v>5163</v>
      </c>
      <c r="D4905" s="94">
        <v>0</v>
      </c>
      <c r="E4905" s="95">
        <v>0</v>
      </c>
      <c r="F4905" s="96">
        <f t="shared" si="633"/>
        <v>0</v>
      </c>
      <c r="G4905" s="187">
        <f>ROUND(SUM('NOVO HORIZONTE'!G4905),2)</f>
        <v>0</v>
      </c>
      <c r="H4905" s="187">
        <f t="shared" si="638"/>
        <v>0</v>
      </c>
      <c r="I4905" s="188">
        <f t="shared" si="634"/>
        <v>0</v>
      </c>
      <c r="J4905" s="142"/>
      <c r="K4905" s="145" t="str">
        <f>IF(SUM(I4906:I4982)&gt;0,"xx","")</f>
        <v/>
      </c>
      <c r="L4905" s="7" t="str">
        <f t="shared" si="635"/>
        <v/>
      </c>
      <c r="M4905" s="7" t="str">
        <f t="shared" si="636"/>
        <v/>
      </c>
      <c r="N4905" s="7" t="str">
        <f t="shared" si="632"/>
        <v/>
      </c>
      <c r="O4905" s="144"/>
      <c r="P4905" s="375"/>
      <c r="Q4905" s="362">
        <f>SUM('NOVO HORIZONTE'!I4905)</f>
        <v>0</v>
      </c>
      <c r="R4905" s="363">
        <f t="shared" si="637"/>
        <v>0</v>
      </c>
      <c r="S4905" s="153">
        <f t="shared" si="639"/>
        <v>0</v>
      </c>
      <c r="T4905" s="364"/>
    </row>
    <row r="4906" ht="22.5" hidden="1" spans="1:20">
      <c r="A4906" s="158">
        <v>89540</v>
      </c>
      <c r="B4906" s="100" t="s">
        <v>252</v>
      </c>
      <c r="C4906" s="104" t="s">
        <v>5164</v>
      </c>
      <c r="D4906" s="94" t="s">
        <v>279</v>
      </c>
      <c r="E4906" s="95">
        <v>11.71</v>
      </c>
      <c r="F4906" s="96">
        <f t="shared" si="633"/>
        <v>14.37</v>
      </c>
      <c r="G4906" s="107">
        <f>ROUND(SUM('NOVO HORIZONTE'!G4906),2)</f>
        <v>0</v>
      </c>
      <c r="H4906" s="107">
        <f t="shared" si="638"/>
        <v>0</v>
      </c>
      <c r="I4906" s="143">
        <f t="shared" si="634"/>
        <v>0</v>
      </c>
      <c r="J4906" s="142"/>
      <c r="K4906" s="145"/>
      <c r="L4906" s="7" t="str">
        <f t="shared" si="635"/>
        <v/>
      </c>
      <c r="M4906" s="7" t="str">
        <f t="shared" si="636"/>
        <v/>
      </c>
      <c r="N4906" s="7" t="str">
        <f t="shared" si="632"/>
        <v/>
      </c>
      <c r="O4906" s="144"/>
      <c r="P4906" s="355">
        <v>0</v>
      </c>
      <c r="Q4906" s="362">
        <f>SUM('NOVO HORIZONTE'!I4906)</f>
        <v>0</v>
      </c>
      <c r="R4906" s="363">
        <f t="shared" si="637"/>
        <v>0</v>
      </c>
      <c r="S4906" s="153">
        <f t="shared" si="639"/>
        <v>0</v>
      </c>
      <c r="T4906" s="364"/>
    </row>
    <row r="4907" ht="22.5" hidden="1" spans="1:20">
      <c r="A4907" s="158">
        <v>89542</v>
      </c>
      <c r="B4907" s="100" t="s">
        <v>252</v>
      </c>
      <c r="C4907" s="104" t="s">
        <v>5165</v>
      </c>
      <c r="D4907" s="94" t="s">
        <v>279</v>
      </c>
      <c r="E4907" s="95">
        <v>30.46</v>
      </c>
      <c r="F4907" s="96">
        <f t="shared" si="633"/>
        <v>37.39</v>
      </c>
      <c r="G4907" s="107">
        <f>ROUND(SUM('NOVO HORIZONTE'!G4907),2)</f>
        <v>0</v>
      </c>
      <c r="H4907" s="107">
        <f t="shared" si="638"/>
        <v>0</v>
      </c>
      <c r="I4907" s="143">
        <f t="shared" si="634"/>
        <v>0</v>
      </c>
      <c r="J4907" s="142"/>
      <c r="K4907" s="228"/>
      <c r="L4907" s="7" t="str">
        <f t="shared" si="635"/>
        <v/>
      </c>
      <c r="M4907" s="7" t="str">
        <f t="shared" si="636"/>
        <v/>
      </c>
      <c r="N4907" s="7" t="str">
        <f t="shared" ref="N4907:N4970" si="640">M4907</f>
        <v/>
      </c>
      <c r="O4907" s="144"/>
      <c r="P4907" s="355">
        <v>0</v>
      </c>
      <c r="Q4907" s="362">
        <f>SUM('NOVO HORIZONTE'!I4907)</f>
        <v>0</v>
      </c>
      <c r="R4907" s="363">
        <f t="shared" si="637"/>
        <v>0</v>
      </c>
      <c r="S4907" s="153">
        <f t="shared" si="639"/>
        <v>0</v>
      </c>
      <c r="T4907" s="364"/>
    </row>
    <row r="4908" ht="22.5" hidden="1" spans="1:20">
      <c r="A4908" s="158">
        <v>89555</v>
      </c>
      <c r="B4908" s="100" t="s">
        <v>252</v>
      </c>
      <c r="C4908" s="104" t="s">
        <v>5166</v>
      </c>
      <c r="D4908" s="94" t="s">
        <v>279</v>
      </c>
      <c r="E4908" s="95">
        <v>24.17</v>
      </c>
      <c r="F4908" s="96">
        <f t="shared" si="633"/>
        <v>29.67</v>
      </c>
      <c r="G4908" s="107">
        <f>ROUND(SUM('NOVO HORIZONTE'!G4908),2)</f>
        <v>0</v>
      </c>
      <c r="H4908" s="107">
        <f t="shared" si="638"/>
        <v>0</v>
      </c>
      <c r="I4908" s="143">
        <f t="shared" si="634"/>
        <v>0</v>
      </c>
      <c r="J4908" s="142"/>
      <c r="K4908" s="145"/>
      <c r="L4908" s="7" t="str">
        <f t="shared" si="635"/>
        <v/>
      </c>
      <c r="M4908" s="7" t="str">
        <f t="shared" si="636"/>
        <v/>
      </c>
      <c r="N4908" s="7" t="str">
        <f t="shared" si="640"/>
        <v/>
      </c>
      <c r="O4908" s="144"/>
      <c r="P4908" s="355">
        <v>0</v>
      </c>
      <c r="Q4908" s="362">
        <f>SUM('NOVO HORIZONTE'!I4908)</f>
        <v>0</v>
      </c>
      <c r="R4908" s="363">
        <f t="shared" si="637"/>
        <v>0</v>
      </c>
      <c r="S4908" s="153">
        <f t="shared" si="639"/>
        <v>0</v>
      </c>
      <c r="T4908" s="364"/>
    </row>
    <row r="4909" ht="22.5" hidden="1" spans="1:20">
      <c r="A4909" s="158">
        <v>89579</v>
      </c>
      <c r="B4909" s="100" t="s">
        <v>252</v>
      </c>
      <c r="C4909" s="104" t="s">
        <v>5167</v>
      </c>
      <c r="D4909" s="94" t="s">
        <v>279</v>
      </c>
      <c r="E4909" s="95">
        <v>13.21</v>
      </c>
      <c r="F4909" s="96">
        <f t="shared" si="633"/>
        <v>16.21</v>
      </c>
      <c r="G4909" s="107">
        <f>ROUND(SUM('NOVO HORIZONTE'!G4909),2)</f>
        <v>0</v>
      </c>
      <c r="H4909" s="107">
        <f t="shared" si="638"/>
        <v>0</v>
      </c>
      <c r="I4909" s="143">
        <f t="shared" si="634"/>
        <v>0</v>
      </c>
      <c r="J4909" s="142"/>
      <c r="K4909" s="228"/>
      <c r="L4909" s="7" t="str">
        <f t="shared" si="635"/>
        <v/>
      </c>
      <c r="M4909" s="7" t="str">
        <f t="shared" si="636"/>
        <v/>
      </c>
      <c r="N4909" s="7" t="str">
        <f t="shared" si="640"/>
        <v/>
      </c>
      <c r="O4909" s="144"/>
      <c r="P4909" s="355">
        <v>0</v>
      </c>
      <c r="Q4909" s="362">
        <f>SUM('NOVO HORIZONTE'!I4909)</f>
        <v>0</v>
      </c>
      <c r="R4909" s="363">
        <f t="shared" si="637"/>
        <v>0</v>
      </c>
      <c r="S4909" s="153">
        <f t="shared" si="639"/>
        <v>0</v>
      </c>
      <c r="T4909" s="364"/>
    </row>
    <row r="4910" ht="22.5" hidden="1" spans="1:20">
      <c r="A4910" s="158">
        <v>89598</v>
      </c>
      <c r="B4910" s="100" t="s">
        <v>252</v>
      </c>
      <c r="C4910" s="104" t="s">
        <v>5168</v>
      </c>
      <c r="D4910" s="94" t="s">
        <v>279</v>
      </c>
      <c r="E4910" s="95">
        <v>55.6</v>
      </c>
      <c r="F4910" s="96">
        <f t="shared" ref="F4910:F4973" si="641">IF(E4910=0,0,IF(P4910=0,ROUND(E4910*(1+E$13),2),ROUND(E4910*(1+E$12),2)))</f>
        <v>68.24</v>
      </c>
      <c r="G4910" s="107">
        <f>ROUND(SUM('NOVO HORIZONTE'!G4910),2)</f>
        <v>0</v>
      </c>
      <c r="H4910" s="107">
        <f t="shared" si="638"/>
        <v>0</v>
      </c>
      <c r="I4910" s="143">
        <f t="shared" ref="I4910:I4973" si="642">IF(ISBLANK(G4910),0,ROUND(G4910*H4910,2))</f>
        <v>0</v>
      </c>
      <c r="J4910" s="142"/>
      <c r="K4910" s="145"/>
      <c r="L4910" s="7" t="str">
        <f t="shared" ref="L4910:L4973" si="643">IF(K4910="X","x",IF(K4910="xx","x",IF(I4910&gt;0,"x","")))</f>
        <v/>
      </c>
      <c r="M4910" s="7" t="str">
        <f t="shared" ref="M4910:M4973" si="644">IF(K4910="X","x",IF(K4910="xx","x",IF(I4910&gt;0,"x","")))</f>
        <v/>
      </c>
      <c r="N4910" s="7" t="str">
        <f t="shared" si="640"/>
        <v/>
      </c>
      <c r="O4910" s="144"/>
      <c r="P4910" s="355">
        <v>0</v>
      </c>
      <c r="Q4910" s="362">
        <f>SUM('NOVO HORIZONTE'!I4910)</f>
        <v>0</v>
      </c>
      <c r="R4910" s="363">
        <f t="shared" ref="R4910:R4973" si="645">I4910-Q4910</f>
        <v>0</v>
      </c>
      <c r="S4910" s="153">
        <f t="shared" si="639"/>
        <v>0</v>
      </c>
      <c r="T4910" s="364"/>
    </row>
    <row r="4911" ht="22.5" hidden="1" spans="1:20">
      <c r="A4911" s="158">
        <v>89981</v>
      </c>
      <c r="B4911" s="100" t="s">
        <v>252</v>
      </c>
      <c r="C4911" s="104" t="s">
        <v>5169</v>
      </c>
      <c r="D4911" s="94" t="s">
        <v>279</v>
      </c>
      <c r="E4911" s="95">
        <v>24.66</v>
      </c>
      <c r="F4911" s="96">
        <f t="shared" si="641"/>
        <v>30.27</v>
      </c>
      <c r="G4911" s="107">
        <f>ROUND(SUM('NOVO HORIZONTE'!G4911),2)</f>
        <v>0</v>
      </c>
      <c r="H4911" s="107">
        <f t="shared" ref="H4911:H4974" si="646">IF(G4911=0,0,F4911)</f>
        <v>0</v>
      </c>
      <c r="I4911" s="143">
        <f t="shared" si="642"/>
        <v>0</v>
      </c>
      <c r="J4911" s="142"/>
      <c r="K4911" s="145"/>
      <c r="L4911" s="7" t="str">
        <f t="shared" si="643"/>
        <v/>
      </c>
      <c r="M4911" s="7" t="str">
        <f t="shared" si="644"/>
        <v/>
      </c>
      <c r="N4911" s="7" t="str">
        <f t="shared" si="640"/>
        <v/>
      </c>
      <c r="O4911" s="144"/>
      <c r="P4911" s="355">
        <v>0</v>
      </c>
      <c r="Q4911" s="362">
        <f>SUM('NOVO HORIZONTE'!I4911)</f>
        <v>0</v>
      </c>
      <c r="R4911" s="363">
        <f t="shared" si="645"/>
        <v>0</v>
      </c>
      <c r="S4911" s="153">
        <f t="shared" si="639"/>
        <v>0</v>
      </c>
      <c r="T4911" s="364"/>
    </row>
    <row r="4912" ht="22.5" hidden="1" spans="1:20">
      <c r="A4912" s="158">
        <v>89553</v>
      </c>
      <c r="B4912" s="100" t="s">
        <v>252</v>
      </c>
      <c r="C4912" s="104" t="s">
        <v>5170</v>
      </c>
      <c r="D4912" s="94" t="s">
        <v>279</v>
      </c>
      <c r="E4912" s="95">
        <v>6.53</v>
      </c>
      <c r="F4912" s="96">
        <f t="shared" si="641"/>
        <v>8.01</v>
      </c>
      <c r="G4912" s="107">
        <f>ROUND(SUM('NOVO HORIZONTE'!G4912),2)</f>
        <v>0</v>
      </c>
      <c r="H4912" s="107">
        <f t="shared" si="646"/>
        <v>0</v>
      </c>
      <c r="I4912" s="143">
        <f t="shared" si="642"/>
        <v>0</v>
      </c>
      <c r="J4912" s="142"/>
      <c r="K4912" s="145"/>
      <c r="L4912" s="7" t="str">
        <f t="shared" si="643"/>
        <v/>
      </c>
      <c r="M4912" s="7" t="str">
        <f t="shared" si="644"/>
        <v/>
      </c>
      <c r="N4912" s="7" t="str">
        <f t="shared" si="640"/>
        <v/>
      </c>
      <c r="O4912" s="144"/>
      <c r="P4912" s="355">
        <v>0</v>
      </c>
      <c r="Q4912" s="362">
        <f>SUM('NOVO HORIZONTE'!I4912)</f>
        <v>0</v>
      </c>
      <c r="R4912" s="363">
        <f t="shared" si="645"/>
        <v>0</v>
      </c>
      <c r="S4912" s="153">
        <f t="shared" si="639"/>
        <v>0</v>
      </c>
      <c r="T4912" s="364"/>
    </row>
    <row r="4913" ht="22.5" hidden="1" spans="1:20">
      <c r="A4913" s="158">
        <v>89570</v>
      </c>
      <c r="B4913" s="100" t="s">
        <v>252</v>
      </c>
      <c r="C4913" s="104" t="s">
        <v>5171</v>
      </c>
      <c r="D4913" s="94" t="s">
        <v>279</v>
      </c>
      <c r="E4913" s="95">
        <v>12.92</v>
      </c>
      <c r="F4913" s="96">
        <f t="shared" si="641"/>
        <v>15.86</v>
      </c>
      <c r="G4913" s="107">
        <f>ROUND(SUM('NOVO HORIZONTE'!G4913),2)</f>
        <v>0</v>
      </c>
      <c r="H4913" s="107">
        <f t="shared" si="646"/>
        <v>0</v>
      </c>
      <c r="I4913" s="143">
        <f t="shared" si="642"/>
        <v>0</v>
      </c>
      <c r="J4913" s="142"/>
      <c r="K4913" s="145"/>
      <c r="L4913" s="7" t="str">
        <f t="shared" si="643"/>
        <v/>
      </c>
      <c r="M4913" s="7" t="str">
        <f t="shared" si="644"/>
        <v/>
      </c>
      <c r="N4913" s="7" t="str">
        <f t="shared" si="640"/>
        <v/>
      </c>
      <c r="O4913" s="144"/>
      <c r="P4913" s="355">
        <v>0</v>
      </c>
      <c r="Q4913" s="362">
        <f>SUM('NOVO HORIZONTE'!I4913)</f>
        <v>0</v>
      </c>
      <c r="R4913" s="363">
        <f t="shared" si="645"/>
        <v>0</v>
      </c>
      <c r="S4913" s="153">
        <f t="shared" si="639"/>
        <v>0</v>
      </c>
      <c r="T4913" s="364"/>
    </row>
    <row r="4914" ht="22.5" hidden="1" spans="1:20">
      <c r="A4914" s="158">
        <v>89572</v>
      </c>
      <c r="B4914" s="100" t="s">
        <v>252</v>
      </c>
      <c r="C4914" s="104" t="s">
        <v>5172</v>
      </c>
      <c r="D4914" s="94" t="s">
        <v>279</v>
      </c>
      <c r="E4914" s="95">
        <v>9.84</v>
      </c>
      <c r="F4914" s="96">
        <f t="shared" si="641"/>
        <v>12.08</v>
      </c>
      <c r="G4914" s="107">
        <f>ROUND(SUM('NOVO HORIZONTE'!G4914),2)</f>
        <v>0</v>
      </c>
      <c r="H4914" s="107">
        <f t="shared" si="646"/>
        <v>0</v>
      </c>
      <c r="I4914" s="143">
        <f t="shared" si="642"/>
        <v>0</v>
      </c>
      <c r="J4914" s="142"/>
      <c r="K4914" s="145"/>
      <c r="L4914" s="7" t="str">
        <f t="shared" si="643"/>
        <v/>
      </c>
      <c r="M4914" s="7" t="str">
        <f t="shared" si="644"/>
        <v/>
      </c>
      <c r="N4914" s="7" t="str">
        <f t="shared" si="640"/>
        <v/>
      </c>
      <c r="O4914" s="144"/>
      <c r="P4914" s="355">
        <v>0</v>
      </c>
      <c r="Q4914" s="362">
        <f>SUM('NOVO HORIZONTE'!I4914)</f>
        <v>0</v>
      </c>
      <c r="R4914" s="363">
        <f t="shared" si="645"/>
        <v>0</v>
      </c>
      <c r="S4914" s="153">
        <f t="shared" si="639"/>
        <v>0</v>
      </c>
      <c r="T4914" s="364"/>
    </row>
    <row r="4915" ht="22.5" hidden="1" spans="1:20">
      <c r="A4915" s="158">
        <v>89595</v>
      </c>
      <c r="B4915" s="100" t="s">
        <v>252</v>
      </c>
      <c r="C4915" s="104" t="s">
        <v>5173</v>
      </c>
      <c r="D4915" s="94" t="s">
        <v>279</v>
      </c>
      <c r="E4915" s="95">
        <v>16.3</v>
      </c>
      <c r="F4915" s="96">
        <f t="shared" si="641"/>
        <v>20.01</v>
      </c>
      <c r="G4915" s="107">
        <f>ROUND(SUM('NOVO HORIZONTE'!G4915),2)</f>
        <v>0</v>
      </c>
      <c r="H4915" s="107">
        <f t="shared" si="646"/>
        <v>0</v>
      </c>
      <c r="I4915" s="143">
        <f t="shared" si="642"/>
        <v>0</v>
      </c>
      <c r="J4915" s="142"/>
      <c r="K4915" s="145"/>
      <c r="L4915" s="7" t="str">
        <f t="shared" si="643"/>
        <v/>
      </c>
      <c r="M4915" s="7" t="str">
        <f t="shared" si="644"/>
        <v/>
      </c>
      <c r="N4915" s="7" t="str">
        <f t="shared" si="640"/>
        <v/>
      </c>
      <c r="O4915" s="144"/>
      <c r="P4915" s="355">
        <v>0</v>
      </c>
      <c r="Q4915" s="362">
        <f>SUM('NOVO HORIZONTE'!I4915)</f>
        <v>0</v>
      </c>
      <c r="R4915" s="363">
        <f t="shared" si="645"/>
        <v>0</v>
      </c>
      <c r="S4915" s="153">
        <f t="shared" si="639"/>
        <v>0</v>
      </c>
      <c r="T4915" s="364"/>
    </row>
    <row r="4916" ht="22.5" hidden="1" spans="1:20">
      <c r="A4916" s="158">
        <v>89596</v>
      </c>
      <c r="B4916" s="100" t="s">
        <v>252</v>
      </c>
      <c r="C4916" s="104" t="s">
        <v>5174</v>
      </c>
      <c r="D4916" s="94" t="s">
        <v>279</v>
      </c>
      <c r="E4916" s="95">
        <v>11.83</v>
      </c>
      <c r="F4916" s="96">
        <f t="shared" si="641"/>
        <v>14.52</v>
      </c>
      <c r="G4916" s="107">
        <f>ROUND(SUM('NOVO HORIZONTE'!G4916),2)</f>
        <v>0</v>
      </c>
      <c r="H4916" s="107">
        <f t="shared" si="646"/>
        <v>0</v>
      </c>
      <c r="I4916" s="143">
        <f t="shared" si="642"/>
        <v>0</v>
      </c>
      <c r="J4916" s="142"/>
      <c r="K4916" s="145"/>
      <c r="L4916" s="7" t="str">
        <f t="shared" si="643"/>
        <v/>
      </c>
      <c r="M4916" s="7" t="str">
        <f t="shared" si="644"/>
        <v/>
      </c>
      <c r="N4916" s="7" t="str">
        <f t="shared" si="640"/>
        <v/>
      </c>
      <c r="O4916" s="144"/>
      <c r="P4916" s="355">
        <v>0</v>
      </c>
      <c r="Q4916" s="362">
        <f>SUM('NOVO HORIZONTE'!I4916)</f>
        <v>0</v>
      </c>
      <c r="R4916" s="363">
        <f t="shared" si="645"/>
        <v>0</v>
      </c>
      <c r="S4916" s="153">
        <f t="shared" si="639"/>
        <v>0</v>
      </c>
      <c r="T4916" s="364"/>
    </row>
    <row r="4917" ht="22.5" hidden="1" spans="1:20">
      <c r="A4917" s="158">
        <v>89610</v>
      </c>
      <c r="B4917" s="100" t="s">
        <v>252</v>
      </c>
      <c r="C4917" s="104" t="s">
        <v>5175</v>
      </c>
      <c r="D4917" s="94" t="s">
        <v>279</v>
      </c>
      <c r="E4917" s="95">
        <v>21.98</v>
      </c>
      <c r="F4917" s="96">
        <f t="shared" si="641"/>
        <v>26.98</v>
      </c>
      <c r="G4917" s="107">
        <f>ROUND(SUM('NOVO HORIZONTE'!G4917),2)</f>
        <v>0</v>
      </c>
      <c r="H4917" s="107">
        <f t="shared" si="646"/>
        <v>0</v>
      </c>
      <c r="I4917" s="143">
        <f t="shared" si="642"/>
        <v>0</v>
      </c>
      <c r="J4917" s="142"/>
      <c r="K4917" s="145"/>
      <c r="L4917" s="7" t="str">
        <f t="shared" si="643"/>
        <v/>
      </c>
      <c r="M4917" s="7" t="str">
        <f t="shared" si="644"/>
        <v/>
      </c>
      <c r="N4917" s="7" t="str">
        <f t="shared" si="640"/>
        <v/>
      </c>
      <c r="O4917" s="144"/>
      <c r="P4917" s="355">
        <v>0</v>
      </c>
      <c r="Q4917" s="362">
        <f>SUM('NOVO HORIZONTE'!I4917)</f>
        <v>0</v>
      </c>
      <c r="R4917" s="363">
        <f t="shared" si="645"/>
        <v>0</v>
      </c>
      <c r="S4917" s="153">
        <f t="shared" si="639"/>
        <v>0</v>
      </c>
      <c r="T4917" s="364"/>
    </row>
    <row r="4918" ht="22.5" hidden="1" spans="1:20">
      <c r="A4918" s="158">
        <v>89613</v>
      </c>
      <c r="B4918" s="100" t="s">
        <v>252</v>
      </c>
      <c r="C4918" s="104" t="s">
        <v>5176</v>
      </c>
      <c r="D4918" s="94" t="s">
        <v>279</v>
      </c>
      <c r="E4918" s="95">
        <v>34.24</v>
      </c>
      <c r="F4918" s="96">
        <f t="shared" si="641"/>
        <v>42.03</v>
      </c>
      <c r="G4918" s="107">
        <f>ROUND(SUM('NOVO HORIZONTE'!G4918),2)</f>
        <v>0</v>
      </c>
      <c r="H4918" s="107">
        <f t="shared" si="646"/>
        <v>0</v>
      </c>
      <c r="I4918" s="143">
        <f t="shared" si="642"/>
        <v>0</v>
      </c>
      <c r="J4918" s="142"/>
      <c r="K4918" s="145"/>
      <c r="L4918" s="7" t="str">
        <f t="shared" si="643"/>
        <v/>
      </c>
      <c r="M4918" s="7" t="str">
        <f t="shared" si="644"/>
        <v/>
      </c>
      <c r="N4918" s="7" t="str">
        <f t="shared" si="640"/>
        <v/>
      </c>
      <c r="O4918" s="144"/>
      <c r="P4918" s="355">
        <v>0</v>
      </c>
      <c r="Q4918" s="362">
        <f>SUM('NOVO HORIZONTE'!I4918)</f>
        <v>0</v>
      </c>
      <c r="R4918" s="363">
        <f t="shared" si="645"/>
        <v>0</v>
      </c>
      <c r="S4918" s="153">
        <f t="shared" si="639"/>
        <v>0</v>
      </c>
      <c r="T4918" s="364"/>
    </row>
    <row r="4919" ht="22.5" hidden="1" spans="1:20">
      <c r="A4919" s="158">
        <v>89616</v>
      </c>
      <c r="B4919" s="100" t="s">
        <v>252</v>
      </c>
      <c r="C4919" s="104" t="s">
        <v>5177</v>
      </c>
      <c r="D4919" s="94" t="s">
        <v>279</v>
      </c>
      <c r="E4919" s="95">
        <v>45.71</v>
      </c>
      <c r="F4919" s="96">
        <f t="shared" si="641"/>
        <v>56.1</v>
      </c>
      <c r="G4919" s="107">
        <f>ROUND(SUM('NOVO HORIZONTE'!G4919),2)</f>
        <v>0</v>
      </c>
      <c r="H4919" s="107">
        <f t="shared" si="646"/>
        <v>0</v>
      </c>
      <c r="I4919" s="143">
        <f t="shared" si="642"/>
        <v>0</v>
      </c>
      <c r="J4919" s="142"/>
      <c r="K4919" s="145"/>
      <c r="L4919" s="7" t="str">
        <f t="shared" si="643"/>
        <v/>
      </c>
      <c r="M4919" s="7" t="str">
        <f t="shared" si="644"/>
        <v/>
      </c>
      <c r="N4919" s="7" t="str">
        <f t="shared" si="640"/>
        <v/>
      </c>
      <c r="O4919" s="144"/>
      <c r="P4919" s="355">
        <v>0</v>
      </c>
      <c r="Q4919" s="362">
        <f>SUM('NOVO HORIZONTE'!I4919)</f>
        <v>0</v>
      </c>
      <c r="R4919" s="363">
        <f t="shared" si="645"/>
        <v>0</v>
      </c>
      <c r="S4919" s="153">
        <f t="shared" si="639"/>
        <v>0</v>
      </c>
      <c r="T4919" s="364"/>
    </row>
    <row r="4920" ht="22.5" hidden="1" spans="1:20">
      <c r="A4920" s="158">
        <v>89485</v>
      </c>
      <c r="B4920" s="100" t="s">
        <v>252</v>
      </c>
      <c r="C4920" s="104" t="s">
        <v>5178</v>
      </c>
      <c r="D4920" s="94" t="s">
        <v>279</v>
      </c>
      <c r="E4920" s="95">
        <v>7.05</v>
      </c>
      <c r="F4920" s="96">
        <f t="shared" si="641"/>
        <v>8.65</v>
      </c>
      <c r="G4920" s="107">
        <f>ROUND(SUM('NOVO HORIZONTE'!G4920),2)</f>
        <v>0</v>
      </c>
      <c r="H4920" s="107">
        <f t="shared" si="646"/>
        <v>0</v>
      </c>
      <c r="I4920" s="143">
        <f t="shared" si="642"/>
        <v>0</v>
      </c>
      <c r="J4920" s="142"/>
      <c r="K4920" s="145"/>
      <c r="L4920" s="7" t="str">
        <f t="shared" si="643"/>
        <v/>
      </c>
      <c r="M4920" s="7" t="str">
        <f t="shared" si="644"/>
        <v/>
      </c>
      <c r="N4920" s="7" t="str">
        <f t="shared" si="640"/>
        <v/>
      </c>
      <c r="O4920" s="144"/>
      <c r="P4920" s="355">
        <v>0</v>
      </c>
      <c r="Q4920" s="362">
        <f>SUM('NOVO HORIZONTE'!I4920)</f>
        <v>0</v>
      </c>
      <c r="R4920" s="363">
        <f t="shared" si="645"/>
        <v>0</v>
      </c>
      <c r="S4920" s="153">
        <f t="shared" si="639"/>
        <v>0</v>
      </c>
      <c r="T4920" s="364"/>
    </row>
    <row r="4921" ht="22.5" hidden="1" spans="1:20">
      <c r="A4921" s="158">
        <v>89493</v>
      </c>
      <c r="B4921" s="100" t="s">
        <v>252</v>
      </c>
      <c r="C4921" s="104" t="s">
        <v>5179</v>
      </c>
      <c r="D4921" s="94" t="s">
        <v>279</v>
      </c>
      <c r="E4921" s="95">
        <v>11.43</v>
      </c>
      <c r="F4921" s="96">
        <f t="shared" si="641"/>
        <v>14.03</v>
      </c>
      <c r="G4921" s="107">
        <f>ROUND(SUM('NOVO HORIZONTE'!G4921),2)</f>
        <v>0</v>
      </c>
      <c r="H4921" s="107">
        <f t="shared" si="646"/>
        <v>0</v>
      </c>
      <c r="I4921" s="143">
        <f t="shared" si="642"/>
        <v>0</v>
      </c>
      <c r="J4921" s="142"/>
      <c r="K4921" s="145"/>
      <c r="L4921" s="7" t="str">
        <f t="shared" si="643"/>
        <v/>
      </c>
      <c r="M4921" s="7" t="str">
        <f t="shared" si="644"/>
        <v/>
      </c>
      <c r="N4921" s="7" t="str">
        <f t="shared" si="640"/>
        <v/>
      </c>
      <c r="O4921" s="144"/>
      <c r="P4921" s="355">
        <v>0</v>
      </c>
      <c r="Q4921" s="362">
        <f>SUM('NOVO HORIZONTE'!I4921)</f>
        <v>0</v>
      </c>
      <c r="R4921" s="363">
        <f t="shared" si="645"/>
        <v>0</v>
      </c>
      <c r="S4921" s="153">
        <f t="shared" si="639"/>
        <v>0</v>
      </c>
      <c r="T4921" s="364"/>
    </row>
    <row r="4922" ht="22.5" hidden="1" spans="1:20">
      <c r="A4922" s="158">
        <v>89498</v>
      </c>
      <c r="B4922" s="100" t="s">
        <v>252</v>
      </c>
      <c r="C4922" s="104" t="s">
        <v>5180</v>
      </c>
      <c r="D4922" s="94" t="s">
        <v>279</v>
      </c>
      <c r="E4922" s="95">
        <v>15.07</v>
      </c>
      <c r="F4922" s="96">
        <f t="shared" si="641"/>
        <v>18.5</v>
      </c>
      <c r="G4922" s="107">
        <f>ROUND(SUM('NOVO HORIZONTE'!G4922),2)</f>
        <v>0</v>
      </c>
      <c r="H4922" s="107">
        <f t="shared" si="646"/>
        <v>0</v>
      </c>
      <c r="I4922" s="143">
        <f t="shared" si="642"/>
        <v>0</v>
      </c>
      <c r="J4922" s="142"/>
      <c r="K4922" s="145"/>
      <c r="L4922" s="7" t="str">
        <f t="shared" si="643"/>
        <v/>
      </c>
      <c r="M4922" s="7" t="str">
        <f t="shared" si="644"/>
        <v/>
      </c>
      <c r="N4922" s="7" t="str">
        <f t="shared" si="640"/>
        <v/>
      </c>
      <c r="O4922" s="144"/>
      <c r="P4922" s="355">
        <v>0</v>
      </c>
      <c r="Q4922" s="362">
        <f>SUM('NOVO HORIZONTE'!I4922)</f>
        <v>0</v>
      </c>
      <c r="R4922" s="363">
        <f t="shared" si="645"/>
        <v>0</v>
      </c>
      <c r="S4922" s="153">
        <f t="shared" si="639"/>
        <v>0</v>
      </c>
      <c r="T4922" s="364"/>
    </row>
    <row r="4923" ht="22.5" hidden="1" spans="1:20">
      <c r="A4923" s="158">
        <v>89502</v>
      </c>
      <c r="B4923" s="100" t="s">
        <v>252</v>
      </c>
      <c r="C4923" s="104" t="s">
        <v>5181</v>
      </c>
      <c r="D4923" s="94" t="s">
        <v>279</v>
      </c>
      <c r="E4923" s="95">
        <v>19.19</v>
      </c>
      <c r="F4923" s="96">
        <f t="shared" si="641"/>
        <v>23.55</v>
      </c>
      <c r="G4923" s="107">
        <f>ROUND(SUM('NOVO HORIZONTE'!G4923),2)</f>
        <v>0</v>
      </c>
      <c r="H4923" s="107">
        <f t="shared" si="646"/>
        <v>0</v>
      </c>
      <c r="I4923" s="143">
        <f t="shared" si="642"/>
        <v>0</v>
      </c>
      <c r="J4923" s="142"/>
      <c r="K4923" s="145"/>
      <c r="L4923" s="7" t="str">
        <f t="shared" si="643"/>
        <v/>
      </c>
      <c r="M4923" s="7" t="str">
        <f t="shared" si="644"/>
        <v/>
      </c>
      <c r="N4923" s="7" t="str">
        <f t="shared" si="640"/>
        <v/>
      </c>
      <c r="O4923" s="144"/>
      <c r="P4923" s="355">
        <v>0</v>
      </c>
      <c r="Q4923" s="362">
        <f>SUM('NOVO HORIZONTE'!I4923)</f>
        <v>0</v>
      </c>
      <c r="R4923" s="363">
        <f t="shared" si="645"/>
        <v>0</v>
      </c>
      <c r="S4923" s="153">
        <f t="shared" si="639"/>
        <v>0</v>
      </c>
      <c r="T4923" s="364"/>
    </row>
    <row r="4924" ht="22.5" hidden="1" spans="1:20">
      <c r="A4924" s="158">
        <v>89506</v>
      </c>
      <c r="B4924" s="100" t="s">
        <v>252</v>
      </c>
      <c r="C4924" s="104" t="s">
        <v>5182</v>
      </c>
      <c r="D4924" s="94" t="s">
        <v>279</v>
      </c>
      <c r="E4924" s="95">
        <v>44.5</v>
      </c>
      <c r="F4924" s="96">
        <f t="shared" si="641"/>
        <v>54.62</v>
      </c>
      <c r="G4924" s="107">
        <f>ROUND(SUM('NOVO HORIZONTE'!G4924),2)</f>
        <v>0</v>
      </c>
      <c r="H4924" s="107">
        <f t="shared" si="646"/>
        <v>0</v>
      </c>
      <c r="I4924" s="143">
        <f t="shared" si="642"/>
        <v>0</v>
      </c>
      <c r="J4924" s="142"/>
      <c r="K4924" s="145"/>
      <c r="L4924" s="7" t="str">
        <f t="shared" si="643"/>
        <v/>
      </c>
      <c r="M4924" s="7" t="str">
        <f t="shared" si="644"/>
        <v/>
      </c>
      <c r="N4924" s="7" t="str">
        <f t="shared" si="640"/>
        <v/>
      </c>
      <c r="O4924" s="144"/>
      <c r="P4924" s="355">
        <v>0</v>
      </c>
      <c r="Q4924" s="362">
        <f>SUM('NOVO HORIZONTE'!I4924)</f>
        <v>0</v>
      </c>
      <c r="R4924" s="363">
        <f t="shared" si="645"/>
        <v>0</v>
      </c>
      <c r="S4924" s="153">
        <f t="shared" si="639"/>
        <v>0</v>
      </c>
      <c r="T4924" s="364"/>
    </row>
    <row r="4925" ht="22.5" hidden="1" spans="1:20">
      <c r="A4925" s="158">
        <v>89515</v>
      </c>
      <c r="B4925" s="100" t="s">
        <v>252</v>
      </c>
      <c r="C4925" s="104" t="s">
        <v>5183</v>
      </c>
      <c r="D4925" s="94" t="s">
        <v>279</v>
      </c>
      <c r="E4925" s="95">
        <v>92.77</v>
      </c>
      <c r="F4925" s="96">
        <f t="shared" si="641"/>
        <v>113.87</v>
      </c>
      <c r="G4925" s="107">
        <f>ROUND(SUM('NOVO HORIZONTE'!G4925),2)</f>
        <v>0</v>
      </c>
      <c r="H4925" s="107">
        <f t="shared" si="646"/>
        <v>0</v>
      </c>
      <c r="I4925" s="143">
        <f t="shared" si="642"/>
        <v>0</v>
      </c>
      <c r="J4925" s="142"/>
      <c r="K4925" s="145"/>
      <c r="L4925" s="7" t="str">
        <f t="shared" si="643"/>
        <v/>
      </c>
      <c r="M4925" s="7" t="str">
        <f t="shared" si="644"/>
        <v/>
      </c>
      <c r="N4925" s="7" t="str">
        <f t="shared" si="640"/>
        <v/>
      </c>
      <c r="O4925" s="144"/>
      <c r="P4925" s="355">
        <v>0</v>
      </c>
      <c r="Q4925" s="362">
        <f>SUM('NOVO HORIZONTE'!I4925)</f>
        <v>0</v>
      </c>
      <c r="R4925" s="363">
        <f t="shared" si="645"/>
        <v>0</v>
      </c>
      <c r="S4925" s="153">
        <f t="shared" si="639"/>
        <v>0</v>
      </c>
      <c r="T4925" s="364"/>
    </row>
    <row r="4926" ht="22.5" hidden="1" spans="1:20">
      <c r="A4926" s="158">
        <v>89523</v>
      </c>
      <c r="B4926" s="100" t="s">
        <v>252</v>
      </c>
      <c r="C4926" s="104" t="s">
        <v>5184</v>
      </c>
      <c r="D4926" s="94" t="s">
        <v>279</v>
      </c>
      <c r="E4926" s="95">
        <v>113.39</v>
      </c>
      <c r="F4926" s="96">
        <f t="shared" si="641"/>
        <v>139.17</v>
      </c>
      <c r="G4926" s="107">
        <f>ROUND(SUM('NOVO HORIZONTE'!G4926),2)</f>
        <v>0</v>
      </c>
      <c r="H4926" s="107">
        <f t="shared" si="646"/>
        <v>0</v>
      </c>
      <c r="I4926" s="143">
        <f t="shared" si="642"/>
        <v>0</v>
      </c>
      <c r="J4926" s="142"/>
      <c r="K4926" s="145"/>
      <c r="L4926" s="7" t="str">
        <f t="shared" si="643"/>
        <v/>
      </c>
      <c r="M4926" s="7" t="str">
        <f t="shared" si="644"/>
        <v/>
      </c>
      <c r="N4926" s="7" t="str">
        <f t="shared" si="640"/>
        <v/>
      </c>
      <c r="O4926" s="144"/>
      <c r="P4926" s="355">
        <v>0</v>
      </c>
      <c r="Q4926" s="362">
        <f>SUM('NOVO HORIZONTE'!I4926)</f>
        <v>0</v>
      </c>
      <c r="R4926" s="363">
        <f t="shared" si="645"/>
        <v>0</v>
      </c>
      <c r="S4926" s="153">
        <f t="shared" si="639"/>
        <v>0</v>
      </c>
      <c r="T4926" s="364"/>
    </row>
    <row r="4927" ht="22.5" hidden="1" spans="1:20">
      <c r="A4927" s="158">
        <v>89481</v>
      </c>
      <c r="B4927" s="100" t="s">
        <v>252</v>
      </c>
      <c r="C4927" s="104" t="s">
        <v>5185</v>
      </c>
      <c r="D4927" s="94" t="s">
        <v>279</v>
      </c>
      <c r="E4927" s="95">
        <v>6.15</v>
      </c>
      <c r="F4927" s="96">
        <f t="shared" si="641"/>
        <v>7.55</v>
      </c>
      <c r="G4927" s="107">
        <f>ROUND(SUM('NOVO HORIZONTE'!G4927),2)</f>
        <v>0</v>
      </c>
      <c r="H4927" s="107">
        <f t="shared" si="646"/>
        <v>0</v>
      </c>
      <c r="I4927" s="143">
        <f t="shared" si="642"/>
        <v>0</v>
      </c>
      <c r="J4927" s="142"/>
      <c r="K4927" s="145"/>
      <c r="L4927" s="7" t="str">
        <f t="shared" si="643"/>
        <v/>
      </c>
      <c r="M4927" s="7" t="str">
        <f t="shared" si="644"/>
        <v/>
      </c>
      <c r="N4927" s="7" t="str">
        <f t="shared" si="640"/>
        <v/>
      </c>
      <c r="O4927" s="144"/>
      <c r="P4927" s="355">
        <v>0</v>
      </c>
      <c r="Q4927" s="362">
        <f>SUM('NOVO HORIZONTE'!I4927)</f>
        <v>0</v>
      </c>
      <c r="R4927" s="363">
        <f t="shared" si="645"/>
        <v>0</v>
      </c>
      <c r="S4927" s="153">
        <f t="shared" si="639"/>
        <v>0</v>
      </c>
      <c r="T4927" s="364"/>
    </row>
    <row r="4928" ht="22.5" hidden="1" spans="1:20">
      <c r="A4928" s="158">
        <v>89492</v>
      </c>
      <c r="B4928" s="100" t="s">
        <v>252</v>
      </c>
      <c r="C4928" s="104" t="s">
        <v>5186</v>
      </c>
      <c r="D4928" s="94" t="s">
        <v>279</v>
      </c>
      <c r="E4928" s="95">
        <v>9.43</v>
      </c>
      <c r="F4928" s="96">
        <f t="shared" si="641"/>
        <v>11.57</v>
      </c>
      <c r="G4928" s="107">
        <f>ROUND(SUM('NOVO HORIZONTE'!G4928),2)</f>
        <v>0</v>
      </c>
      <c r="H4928" s="107">
        <f t="shared" si="646"/>
        <v>0</v>
      </c>
      <c r="I4928" s="143">
        <f t="shared" si="642"/>
        <v>0</v>
      </c>
      <c r="J4928" s="142"/>
      <c r="K4928" s="145"/>
      <c r="L4928" s="7" t="str">
        <f t="shared" si="643"/>
        <v/>
      </c>
      <c r="M4928" s="7" t="str">
        <f t="shared" si="644"/>
        <v/>
      </c>
      <c r="N4928" s="7" t="str">
        <f t="shared" si="640"/>
        <v/>
      </c>
      <c r="O4928" s="144"/>
      <c r="P4928" s="355">
        <v>0</v>
      </c>
      <c r="Q4928" s="362">
        <f>SUM('NOVO HORIZONTE'!I4928)</f>
        <v>0</v>
      </c>
      <c r="R4928" s="363">
        <f t="shared" si="645"/>
        <v>0</v>
      </c>
      <c r="S4928" s="153">
        <f t="shared" si="639"/>
        <v>0</v>
      </c>
      <c r="T4928" s="364"/>
    </row>
    <row r="4929" ht="22.5" hidden="1" spans="1:20">
      <c r="A4929" s="158">
        <v>89497</v>
      </c>
      <c r="B4929" s="100" t="s">
        <v>252</v>
      </c>
      <c r="C4929" s="104" t="s">
        <v>5187</v>
      </c>
      <c r="D4929" s="94" t="s">
        <v>279</v>
      </c>
      <c r="E4929" s="95">
        <v>15</v>
      </c>
      <c r="F4929" s="96">
        <f t="shared" si="641"/>
        <v>18.41</v>
      </c>
      <c r="G4929" s="107">
        <f>ROUND(SUM('NOVO HORIZONTE'!G4929),2)</f>
        <v>0</v>
      </c>
      <c r="H4929" s="107">
        <f t="shared" si="646"/>
        <v>0</v>
      </c>
      <c r="I4929" s="143">
        <f t="shared" si="642"/>
        <v>0</v>
      </c>
      <c r="J4929" s="142"/>
      <c r="K4929" s="145"/>
      <c r="L4929" s="7" t="str">
        <f t="shared" si="643"/>
        <v/>
      </c>
      <c r="M4929" s="7" t="str">
        <f t="shared" si="644"/>
        <v/>
      </c>
      <c r="N4929" s="7" t="str">
        <f t="shared" si="640"/>
        <v/>
      </c>
      <c r="O4929" s="144"/>
      <c r="P4929" s="355">
        <v>0</v>
      </c>
      <c r="Q4929" s="362">
        <f>SUM('NOVO HORIZONTE'!I4929)</f>
        <v>0</v>
      </c>
      <c r="R4929" s="363">
        <f t="shared" si="645"/>
        <v>0</v>
      </c>
      <c r="S4929" s="153">
        <f t="shared" si="639"/>
        <v>0</v>
      </c>
      <c r="T4929" s="364"/>
    </row>
    <row r="4930" ht="22.5" hidden="1" spans="1:20">
      <c r="A4930" s="158">
        <v>89501</v>
      </c>
      <c r="B4930" s="100" t="s">
        <v>252</v>
      </c>
      <c r="C4930" s="104" t="s">
        <v>5188</v>
      </c>
      <c r="D4930" s="94" t="s">
        <v>279</v>
      </c>
      <c r="E4930" s="95">
        <v>16.29</v>
      </c>
      <c r="F4930" s="96">
        <f t="shared" si="641"/>
        <v>19.99</v>
      </c>
      <c r="G4930" s="107">
        <f>ROUND(SUM('NOVO HORIZONTE'!G4930),2)</f>
        <v>0</v>
      </c>
      <c r="H4930" s="107">
        <f t="shared" si="646"/>
        <v>0</v>
      </c>
      <c r="I4930" s="143">
        <f t="shared" si="642"/>
        <v>0</v>
      </c>
      <c r="J4930" s="142"/>
      <c r="K4930" s="145"/>
      <c r="L4930" s="7" t="str">
        <f t="shared" si="643"/>
        <v/>
      </c>
      <c r="M4930" s="7" t="str">
        <f t="shared" si="644"/>
        <v/>
      </c>
      <c r="N4930" s="7" t="str">
        <f t="shared" si="640"/>
        <v/>
      </c>
      <c r="O4930" s="144"/>
      <c r="P4930" s="355">
        <v>0</v>
      </c>
      <c r="Q4930" s="362">
        <f>SUM('NOVO HORIZONTE'!I4930)</f>
        <v>0</v>
      </c>
      <c r="R4930" s="363">
        <f t="shared" si="645"/>
        <v>0</v>
      </c>
      <c r="S4930" s="153">
        <f t="shared" si="639"/>
        <v>0</v>
      </c>
      <c r="T4930" s="364"/>
    </row>
    <row r="4931" ht="22.5" hidden="1" spans="1:20">
      <c r="A4931" s="158">
        <v>89505</v>
      </c>
      <c r="B4931" s="100" t="s">
        <v>252</v>
      </c>
      <c r="C4931" s="104" t="s">
        <v>5189</v>
      </c>
      <c r="D4931" s="94" t="s">
        <v>279</v>
      </c>
      <c r="E4931" s="95">
        <v>46.53</v>
      </c>
      <c r="F4931" s="96">
        <f t="shared" si="641"/>
        <v>57.11</v>
      </c>
      <c r="G4931" s="107">
        <f>ROUND(SUM('NOVO HORIZONTE'!G4931),2)</f>
        <v>0</v>
      </c>
      <c r="H4931" s="107">
        <f t="shared" si="646"/>
        <v>0</v>
      </c>
      <c r="I4931" s="143">
        <f t="shared" si="642"/>
        <v>0</v>
      </c>
      <c r="J4931" s="142"/>
      <c r="K4931" s="145"/>
      <c r="L4931" s="7" t="str">
        <f t="shared" si="643"/>
        <v/>
      </c>
      <c r="M4931" s="7" t="str">
        <f t="shared" si="644"/>
        <v/>
      </c>
      <c r="N4931" s="7" t="str">
        <f t="shared" si="640"/>
        <v/>
      </c>
      <c r="O4931" s="144"/>
      <c r="P4931" s="355">
        <v>0</v>
      </c>
      <c r="Q4931" s="362">
        <f>SUM('NOVO HORIZONTE'!I4931)</f>
        <v>0</v>
      </c>
      <c r="R4931" s="363">
        <f t="shared" si="645"/>
        <v>0</v>
      </c>
      <c r="S4931" s="153">
        <f t="shared" si="639"/>
        <v>0</v>
      </c>
      <c r="T4931" s="364"/>
    </row>
    <row r="4932" ht="22.5" hidden="1" spans="1:20">
      <c r="A4932" s="158">
        <v>89513</v>
      </c>
      <c r="B4932" s="100" t="s">
        <v>252</v>
      </c>
      <c r="C4932" s="104" t="s">
        <v>5190</v>
      </c>
      <c r="D4932" s="94" t="s">
        <v>279</v>
      </c>
      <c r="E4932" s="95">
        <v>116.21</v>
      </c>
      <c r="F4932" s="96">
        <f t="shared" si="641"/>
        <v>142.64</v>
      </c>
      <c r="G4932" s="107">
        <f>ROUND(SUM('NOVO HORIZONTE'!G4932),2)</f>
        <v>0</v>
      </c>
      <c r="H4932" s="107">
        <f t="shared" si="646"/>
        <v>0</v>
      </c>
      <c r="I4932" s="143">
        <f t="shared" si="642"/>
        <v>0</v>
      </c>
      <c r="J4932" s="142"/>
      <c r="K4932" s="145"/>
      <c r="L4932" s="7" t="str">
        <f t="shared" si="643"/>
        <v/>
      </c>
      <c r="M4932" s="7" t="str">
        <f t="shared" si="644"/>
        <v/>
      </c>
      <c r="N4932" s="7" t="str">
        <f t="shared" si="640"/>
        <v/>
      </c>
      <c r="O4932" s="144"/>
      <c r="P4932" s="355">
        <v>0</v>
      </c>
      <c r="Q4932" s="362">
        <f>SUM('NOVO HORIZONTE'!I4932)</f>
        <v>0</v>
      </c>
      <c r="R4932" s="363">
        <f t="shared" si="645"/>
        <v>0</v>
      </c>
      <c r="S4932" s="153">
        <f t="shared" si="639"/>
        <v>0</v>
      </c>
      <c r="T4932" s="364"/>
    </row>
    <row r="4933" ht="22.5" hidden="1" spans="1:20">
      <c r="A4933" s="158">
        <v>89521</v>
      </c>
      <c r="B4933" s="100" t="s">
        <v>252</v>
      </c>
      <c r="C4933" s="104" t="s">
        <v>5191</v>
      </c>
      <c r="D4933" s="94" t="s">
        <v>279</v>
      </c>
      <c r="E4933" s="95">
        <v>138.49</v>
      </c>
      <c r="F4933" s="96">
        <f t="shared" si="641"/>
        <v>169.98</v>
      </c>
      <c r="G4933" s="107">
        <f>ROUND(SUM('NOVO HORIZONTE'!G4933),2)</f>
        <v>0</v>
      </c>
      <c r="H4933" s="107">
        <f t="shared" si="646"/>
        <v>0</v>
      </c>
      <c r="I4933" s="143">
        <f t="shared" si="642"/>
        <v>0</v>
      </c>
      <c r="J4933" s="142"/>
      <c r="K4933" s="145"/>
      <c r="L4933" s="7" t="str">
        <f t="shared" si="643"/>
        <v/>
      </c>
      <c r="M4933" s="7" t="str">
        <f t="shared" si="644"/>
        <v/>
      </c>
      <c r="N4933" s="7" t="str">
        <f t="shared" si="640"/>
        <v/>
      </c>
      <c r="O4933" s="144"/>
      <c r="P4933" s="355">
        <v>0</v>
      </c>
      <c r="Q4933" s="362">
        <f>SUM('NOVO HORIZONTE'!I4933)</f>
        <v>0</v>
      </c>
      <c r="R4933" s="363">
        <f t="shared" si="645"/>
        <v>0</v>
      </c>
      <c r="S4933" s="153">
        <f t="shared" si="639"/>
        <v>0</v>
      </c>
      <c r="T4933" s="364"/>
    </row>
    <row r="4934" ht="22.5" hidden="1" spans="1:20">
      <c r="A4934" s="158">
        <v>89489</v>
      </c>
      <c r="B4934" s="100" t="s">
        <v>252</v>
      </c>
      <c r="C4934" s="104" t="s">
        <v>5192</v>
      </c>
      <c r="D4934" s="94" t="s">
        <v>279</v>
      </c>
      <c r="E4934" s="95">
        <v>8.77</v>
      </c>
      <c r="F4934" s="96">
        <f t="shared" si="641"/>
        <v>10.76</v>
      </c>
      <c r="G4934" s="107">
        <f>ROUND(SUM('NOVO HORIZONTE'!G4934),2)</f>
        <v>0</v>
      </c>
      <c r="H4934" s="107">
        <f t="shared" si="646"/>
        <v>0</v>
      </c>
      <c r="I4934" s="143">
        <f t="shared" si="642"/>
        <v>0</v>
      </c>
      <c r="J4934" s="142"/>
      <c r="K4934" s="145"/>
      <c r="L4934" s="7" t="str">
        <f t="shared" si="643"/>
        <v/>
      </c>
      <c r="M4934" s="7" t="str">
        <f t="shared" si="644"/>
        <v/>
      </c>
      <c r="N4934" s="7" t="str">
        <f t="shared" si="640"/>
        <v/>
      </c>
      <c r="O4934" s="144"/>
      <c r="P4934" s="355">
        <v>0</v>
      </c>
      <c r="Q4934" s="362">
        <f>SUM('NOVO HORIZONTE'!I4934)</f>
        <v>0</v>
      </c>
      <c r="R4934" s="363">
        <f t="shared" si="645"/>
        <v>0</v>
      </c>
      <c r="S4934" s="153">
        <f t="shared" si="639"/>
        <v>0</v>
      </c>
      <c r="T4934" s="364"/>
    </row>
    <row r="4935" ht="22.5" hidden="1" spans="1:20">
      <c r="A4935" s="158">
        <v>89494</v>
      </c>
      <c r="B4935" s="100" t="s">
        <v>252</v>
      </c>
      <c r="C4935" s="104" t="s">
        <v>5193</v>
      </c>
      <c r="D4935" s="94" t="s">
        <v>279</v>
      </c>
      <c r="E4935" s="95">
        <v>14.12</v>
      </c>
      <c r="F4935" s="96">
        <f t="shared" si="641"/>
        <v>17.33</v>
      </c>
      <c r="G4935" s="107">
        <f>ROUND(SUM('NOVO HORIZONTE'!G4935),2)</f>
        <v>0</v>
      </c>
      <c r="H4935" s="107">
        <f t="shared" si="646"/>
        <v>0</v>
      </c>
      <c r="I4935" s="143">
        <f t="shared" si="642"/>
        <v>0</v>
      </c>
      <c r="J4935" s="142"/>
      <c r="K4935" s="145"/>
      <c r="L4935" s="7" t="str">
        <f t="shared" si="643"/>
        <v/>
      </c>
      <c r="M4935" s="7" t="str">
        <f t="shared" si="644"/>
        <v/>
      </c>
      <c r="N4935" s="7" t="str">
        <f t="shared" si="640"/>
        <v/>
      </c>
      <c r="O4935" s="144"/>
      <c r="P4935" s="355">
        <v>0</v>
      </c>
      <c r="Q4935" s="362">
        <f>SUM('NOVO HORIZONTE'!I4935)</f>
        <v>0</v>
      </c>
      <c r="R4935" s="363">
        <f t="shared" si="645"/>
        <v>0</v>
      </c>
      <c r="S4935" s="153">
        <f t="shared" si="639"/>
        <v>0</v>
      </c>
      <c r="T4935" s="364"/>
    </row>
    <row r="4936" ht="22.5" hidden="1" spans="1:20">
      <c r="A4936" s="158">
        <v>89499</v>
      </c>
      <c r="B4936" s="100" t="s">
        <v>252</v>
      </c>
      <c r="C4936" s="104" t="s">
        <v>5194</v>
      </c>
      <c r="D4936" s="94" t="s">
        <v>279</v>
      </c>
      <c r="E4936" s="95">
        <v>22.12</v>
      </c>
      <c r="F4936" s="96">
        <f t="shared" si="641"/>
        <v>27.15</v>
      </c>
      <c r="G4936" s="107">
        <f>ROUND(SUM('NOVO HORIZONTE'!G4936),2)</f>
        <v>0</v>
      </c>
      <c r="H4936" s="107">
        <f t="shared" si="646"/>
        <v>0</v>
      </c>
      <c r="I4936" s="143">
        <f t="shared" si="642"/>
        <v>0</v>
      </c>
      <c r="J4936" s="142"/>
      <c r="K4936" s="145"/>
      <c r="L4936" s="7" t="str">
        <f t="shared" si="643"/>
        <v/>
      </c>
      <c r="M4936" s="7" t="str">
        <f t="shared" si="644"/>
        <v/>
      </c>
      <c r="N4936" s="7" t="str">
        <f t="shared" si="640"/>
        <v/>
      </c>
      <c r="O4936" s="144"/>
      <c r="P4936" s="355">
        <v>0</v>
      </c>
      <c r="Q4936" s="362">
        <f>SUM('NOVO HORIZONTE'!I4936)</f>
        <v>0</v>
      </c>
      <c r="R4936" s="363">
        <f t="shared" si="645"/>
        <v>0</v>
      </c>
      <c r="S4936" s="153">
        <f t="shared" si="639"/>
        <v>0</v>
      </c>
      <c r="T4936" s="364"/>
    </row>
    <row r="4937" ht="22.5" hidden="1" spans="1:20">
      <c r="A4937" s="158">
        <v>89503</v>
      </c>
      <c r="B4937" s="100" t="s">
        <v>252</v>
      </c>
      <c r="C4937" s="104" t="s">
        <v>5195</v>
      </c>
      <c r="D4937" s="94" t="s">
        <v>279</v>
      </c>
      <c r="E4937" s="95">
        <v>25.65</v>
      </c>
      <c r="F4937" s="96">
        <f t="shared" si="641"/>
        <v>31.48</v>
      </c>
      <c r="G4937" s="107">
        <f>ROUND(SUM('NOVO HORIZONTE'!G4937),2)</f>
        <v>0</v>
      </c>
      <c r="H4937" s="107">
        <f t="shared" si="646"/>
        <v>0</v>
      </c>
      <c r="I4937" s="143">
        <f t="shared" si="642"/>
        <v>0</v>
      </c>
      <c r="J4937" s="142"/>
      <c r="K4937" s="145"/>
      <c r="L4937" s="7" t="str">
        <f t="shared" si="643"/>
        <v/>
      </c>
      <c r="M4937" s="7" t="str">
        <f t="shared" si="644"/>
        <v/>
      </c>
      <c r="N4937" s="7" t="str">
        <f t="shared" si="640"/>
        <v/>
      </c>
      <c r="O4937" s="144"/>
      <c r="P4937" s="355">
        <v>0</v>
      </c>
      <c r="Q4937" s="362">
        <f>SUM('NOVO HORIZONTE'!I4937)</f>
        <v>0</v>
      </c>
      <c r="R4937" s="363">
        <f t="shared" si="645"/>
        <v>0</v>
      </c>
      <c r="S4937" s="153">
        <f t="shared" si="639"/>
        <v>0</v>
      </c>
      <c r="T4937" s="364"/>
    </row>
    <row r="4938" ht="22.5" hidden="1" spans="1:20">
      <c r="A4938" s="158">
        <v>89507</v>
      </c>
      <c r="B4938" s="100" t="s">
        <v>252</v>
      </c>
      <c r="C4938" s="104" t="s">
        <v>5196</v>
      </c>
      <c r="D4938" s="94" t="s">
        <v>279</v>
      </c>
      <c r="E4938" s="95">
        <v>52.52</v>
      </c>
      <c r="F4938" s="96">
        <f t="shared" si="641"/>
        <v>64.46</v>
      </c>
      <c r="G4938" s="107">
        <f>ROUND(SUM('NOVO HORIZONTE'!G4938),2)</f>
        <v>0</v>
      </c>
      <c r="H4938" s="107">
        <f t="shared" si="646"/>
        <v>0</v>
      </c>
      <c r="I4938" s="143">
        <f t="shared" si="642"/>
        <v>0</v>
      </c>
      <c r="J4938" s="142"/>
      <c r="K4938" s="145"/>
      <c r="L4938" s="7" t="str">
        <f t="shared" si="643"/>
        <v/>
      </c>
      <c r="M4938" s="7" t="str">
        <f t="shared" si="644"/>
        <v/>
      </c>
      <c r="N4938" s="7" t="str">
        <f t="shared" si="640"/>
        <v/>
      </c>
      <c r="O4938" s="144"/>
      <c r="P4938" s="355">
        <v>0</v>
      </c>
      <c r="Q4938" s="362">
        <f>SUM('NOVO HORIZONTE'!I4938)</f>
        <v>0</v>
      </c>
      <c r="R4938" s="363">
        <f t="shared" si="645"/>
        <v>0</v>
      </c>
      <c r="S4938" s="153">
        <f t="shared" si="639"/>
        <v>0</v>
      </c>
      <c r="T4938" s="364"/>
    </row>
    <row r="4939" ht="22.5" hidden="1" spans="1:20">
      <c r="A4939" s="158">
        <v>89517</v>
      </c>
      <c r="B4939" s="100" t="s">
        <v>252</v>
      </c>
      <c r="C4939" s="104" t="s">
        <v>5197</v>
      </c>
      <c r="D4939" s="94" t="s">
        <v>279</v>
      </c>
      <c r="E4939" s="95">
        <v>77.81</v>
      </c>
      <c r="F4939" s="96">
        <f t="shared" si="641"/>
        <v>95.5</v>
      </c>
      <c r="G4939" s="107">
        <f>ROUND(SUM('NOVO HORIZONTE'!G4939),2)</f>
        <v>0</v>
      </c>
      <c r="H4939" s="107">
        <f t="shared" si="646"/>
        <v>0</v>
      </c>
      <c r="I4939" s="143">
        <f t="shared" si="642"/>
        <v>0</v>
      </c>
      <c r="J4939" s="142"/>
      <c r="K4939" s="145"/>
      <c r="L4939" s="7" t="str">
        <f t="shared" si="643"/>
        <v/>
      </c>
      <c r="M4939" s="7" t="str">
        <f t="shared" si="644"/>
        <v/>
      </c>
      <c r="N4939" s="7" t="str">
        <f t="shared" si="640"/>
        <v/>
      </c>
      <c r="O4939" s="144"/>
      <c r="P4939" s="355">
        <v>0</v>
      </c>
      <c r="Q4939" s="362">
        <f>SUM('NOVO HORIZONTE'!I4939)</f>
        <v>0</v>
      </c>
      <c r="R4939" s="363">
        <f t="shared" si="645"/>
        <v>0</v>
      </c>
      <c r="S4939" s="153">
        <f t="shared" si="639"/>
        <v>0</v>
      </c>
      <c r="T4939" s="364"/>
    </row>
    <row r="4940" ht="22.5" hidden="1" spans="1:20">
      <c r="A4940" s="158">
        <v>89525</v>
      </c>
      <c r="B4940" s="100" t="s">
        <v>252</v>
      </c>
      <c r="C4940" s="104" t="s">
        <v>5198</v>
      </c>
      <c r="D4940" s="94" t="s">
        <v>279</v>
      </c>
      <c r="E4940" s="95">
        <v>97.78</v>
      </c>
      <c r="F4940" s="96">
        <f t="shared" si="641"/>
        <v>120.02</v>
      </c>
      <c r="G4940" s="107">
        <f>ROUND(SUM('NOVO HORIZONTE'!G4940),2)</f>
        <v>0</v>
      </c>
      <c r="H4940" s="107">
        <f t="shared" si="646"/>
        <v>0</v>
      </c>
      <c r="I4940" s="143">
        <f t="shared" si="642"/>
        <v>0</v>
      </c>
      <c r="J4940" s="142"/>
      <c r="K4940" s="145"/>
      <c r="L4940" s="7" t="str">
        <f t="shared" si="643"/>
        <v/>
      </c>
      <c r="M4940" s="7" t="str">
        <f t="shared" si="644"/>
        <v/>
      </c>
      <c r="N4940" s="7" t="str">
        <f t="shared" si="640"/>
        <v/>
      </c>
      <c r="O4940" s="144"/>
      <c r="P4940" s="355">
        <v>0</v>
      </c>
      <c r="Q4940" s="362">
        <f>SUM('NOVO HORIZONTE'!I4940)</f>
        <v>0</v>
      </c>
      <c r="R4940" s="363">
        <f t="shared" si="645"/>
        <v>0</v>
      </c>
      <c r="S4940" s="153">
        <f t="shared" si="639"/>
        <v>0</v>
      </c>
      <c r="T4940" s="364"/>
    </row>
    <row r="4941" ht="22.5" hidden="1" spans="1:20">
      <c r="A4941" s="158">
        <v>89490</v>
      </c>
      <c r="B4941" s="100" t="s">
        <v>252</v>
      </c>
      <c r="C4941" s="104" t="s">
        <v>5199</v>
      </c>
      <c r="D4941" s="94" t="s">
        <v>279</v>
      </c>
      <c r="E4941" s="95">
        <v>8.15</v>
      </c>
      <c r="F4941" s="96">
        <f t="shared" si="641"/>
        <v>10</v>
      </c>
      <c r="G4941" s="107">
        <f>ROUND(SUM('NOVO HORIZONTE'!G4941),2)</f>
        <v>0</v>
      </c>
      <c r="H4941" s="107">
        <f t="shared" si="646"/>
        <v>0</v>
      </c>
      <c r="I4941" s="143">
        <f t="shared" si="642"/>
        <v>0</v>
      </c>
      <c r="J4941" s="142"/>
      <c r="K4941" s="228"/>
      <c r="L4941" s="7" t="str">
        <f t="shared" si="643"/>
        <v/>
      </c>
      <c r="M4941" s="7" t="str">
        <f t="shared" si="644"/>
        <v/>
      </c>
      <c r="N4941" s="7" t="str">
        <f t="shared" si="640"/>
        <v/>
      </c>
      <c r="O4941" s="144"/>
      <c r="P4941" s="355">
        <v>0</v>
      </c>
      <c r="Q4941" s="362">
        <f>SUM('NOVO HORIZONTE'!I4941)</f>
        <v>0</v>
      </c>
      <c r="R4941" s="363">
        <f t="shared" si="645"/>
        <v>0</v>
      </c>
      <c r="S4941" s="153">
        <f t="shared" si="639"/>
        <v>0</v>
      </c>
      <c r="T4941" s="364"/>
    </row>
    <row r="4942" ht="22.5" hidden="1" spans="1:20">
      <c r="A4942" s="158">
        <v>89496</v>
      </c>
      <c r="B4942" s="100" t="s">
        <v>252</v>
      </c>
      <c r="C4942" s="104" t="s">
        <v>5200</v>
      </c>
      <c r="D4942" s="94" t="s">
        <v>279</v>
      </c>
      <c r="E4942" s="95">
        <v>11.81</v>
      </c>
      <c r="F4942" s="96">
        <f t="shared" si="641"/>
        <v>14.5</v>
      </c>
      <c r="G4942" s="107">
        <f>ROUND(SUM('NOVO HORIZONTE'!G4942),2)</f>
        <v>0</v>
      </c>
      <c r="H4942" s="107">
        <f t="shared" si="646"/>
        <v>0</v>
      </c>
      <c r="I4942" s="143">
        <f t="shared" si="642"/>
        <v>0</v>
      </c>
      <c r="J4942" s="142"/>
      <c r="K4942" s="145"/>
      <c r="L4942" s="7" t="str">
        <f t="shared" si="643"/>
        <v/>
      </c>
      <c r="M4942" s="7" t="str">
        <f t="shared" si="644"/>
        <v/>
      </c>
      <c r="N4942" s="7" t="str">
        <f t="shared" si="640"/>
        <v/>
      </c>
      <c r="O4942" s="144"/>
      <c r="P4942" s="355">
        <v>0</v>
      </c>
      <c r="Q4942" s="362">
        <f>SUM('NOVO HORIZONTE'!I4942)</f>
        <v>0</v>
      </c>
      <c r="R4942" s="363">
        <f t="shared" si="645"/>
        <v>0</v>
      </c>
      <c r="S4942" s="153">
        <f t="shared" si="639"/>
        <v>0</v>
      </c>
      <c r="T4942" s="364"/>
    </row>
    <row r="4943" ht="22.5" hidden="1" spans="1:20">
      <c r="A4943" s="158">
        <v>89500</v>
      </c>
      <c r="B4943" s="100" t="s">
        <v>252</v>
      </c>
      <c r="C4943" s="104" t="s">
        <v>5201</v>
      </c>
      <c r="D4943" s="94" t="s">
        <v>279</v>
      </c>
      <c r="E4943" s="95">
        <v>14.44</v>
      </c>
      <c r="F4943" s="96">
        <f t="shared" si="641"/>
        <v>17.72</v>
      </c>
      <c r="G4943" s="107">
        <f>ROUND(SUM('NOVO HORIZONTE'!G4943),2)</f>
        <v>0</v>
      </c>
      <c r="H4943" s="107">
        <f t="shared" si="646"/>
        <v>0</v>
      </c>
      <c r="I4943" s="143">
        <f t="shared" si="642"/>
        <v>0</v>
      </c>
      <c r="J4943" s="142"/>
      <c r="K4943" s="145"/>
      <c r="L4943" s="7" t="str">
        <f t="shared" si="643"/>
        <v/>
      </c>
      <c r="M4943" s="7" t="str">
        <f t="shared" si="644"/>
        <v/>
      </c>
      <c r="N4943" s="7" t="str">
        <f t="shared" si="640"/>
        <v/>
      </c>
      <c r="O4943" s="144"/>
      <c r="P4943" s="355">
        <v>0</v>
      </c>
      <c r="Q4943" s="362">
        <f>SUM('NOVO HORIZONTE'!I4943)</f>
        <v>0</v>
      </c>
      <c r="R4943" s="363">
        <f t="shared" si="645"/>
        <v>0</v>
      </c>
      <c r="S4943" s="153">
        <f t="shared" si="639"/>
        <v>0</v>
      </c>
      <c r="T4943" s="364"/>
    </row>
    <row r="4944" ht="22.5" hidden="1" spans="1:20">
      <c r="A4944" s="158">
        <v>89504</v>
      </c>
      <c r="B4944" s="100" t="s">
        <v>252</v>
      </c>
      <c r="C4944" s="104" t="s">
        <v>5202</v>
      </c>
      <c r="D4944" s="94" t="s">
        <v>279</v>
      </c>
      <c r="E4944" s="95">
        <v>21.27</v>
      </c>
      <c r="F4944" s="96">
        <f t="shared" si="641"/>
        <v>26.11</v>
      </c>
      <c r="G4944" s="107">
        <f>ROUND(SUM('NOVO HORIZONTE'!G4944),2)</f>
        <v>0</v>
      </c>
      <c r="H4944" s="107">
        <f t="shared" si="646"/>
        <v>0</v>
      </c>
      <c r="I4944" s="143">
        <f t="shared" si="642"/>
        <v>0</v>
      </c>
      <c r="J4944" s="142"/>
      <c r="K4944" s="145"/>
      <c r="L4944" s="7" t="str">
        <f t="shared" si="643"/>
        <v/>
      </c>
      <c r="M4944" s="7" t="str">
        <f t="shared" si="644"/>
        <v/>
      </c>
      <c r="N4944" s="7" t="str">
        <f t="shared" si="640"/>
        <v/>
      </c>
      <c r="O4944" s="144"/>
      <c r="P4944" s="355">
        <v>0</v>
      </c>
      <c r="Q4944" s="362">
        <f>SUM('NOVO HORIZONTE'!I4944)</f>
        <v>0</v>
      </c>
      <c r="R4944" s="363">
        <f t="shared" si="645"/>
        <v>0</v>
      </c>
      <c r="S4944" s="153">
        <f t="shared" si="639"/>
        <v>0</v>
      </c>
      <c r="T4944" s="364"/>
    </row>
    <row r="4945" ht="22.5" hidden="1" spans="1:20">
      <c r="A4945" s="158">
        <v>89510</v>
      </c>
      <c r="B4945" s="100" t="s">
        <v>252</v>
      </c>
      <c r="C4945" s="104" t="s">
        <v>5203</v>
      </c>
      <c r="D4945" s="94" t="s">
        <v>279</v>
      </c>
      <c r="E4945" s="95">
        <v>30.28</v>
      </c>
      <c r="F4945" s="96">
        <f t="shared" si="641"/>
        <v>37.17</v>
      </c>
      <c r="G4945" s="107">
        <f>ROUND(SUM('NOVO HORIZONTE'!G4945),2)</f>
        <v>0</v>
      </c>
      <c r="H4945" s="107">
        <f t="shared" si="646"/>
        <v>0</v>
      </c>
      <c r="I4945" s="143">
        <f t="shared" si="642"/>
        <v>0</v>
      </c>
      <c r="J4945" s="142"/>
      <c r="K4945" s="145"/>
      <c r="L4945" s="7" t="str">
        <f t="shared" si="643"/>
        <v/>
      </c>
      <c r="M4945" s="7" t="str">
        <f t="shared" si="644"/>
        <v/>
      </c>
      <c r="N4945" s="7" t="str">
        <f t="shared" si="640"/>
        <v/>
      </c>
      <c r="O4945" s="144"/>
      <c r="P4945" s="355">
        <v>0</v>
      </c>
      <c r="Q4945" s="362">
        <f>SUM('NOVO HORIZONTE'!I4945)</f>
        <v>0</v>
      </c>
      <c r="R4945" s="363">
        <f t="shared" si="645"/>
        <v>0</v>
      </c>
      <c r="S4945" s="153">
        <f t="shared" si="639"/>
        <v>0</v>
      </c>
      <c r="T4945" s="364"/>
    </row>
    <row r="4946" ht="22.5" hidden="1" spans="1:20">
      <c r="A4946" s="158">
        <v>89519</v>
      </c>
      <c r="B4946" s="100" t="s">
        <v>252</v>
      </c>
      <c r="C4946" s="104" t="s">
        <v>5204</v>
      </c>
      <c r="D4946" s="94" t="s">
        <v>279</v>
      </c>
      <c r="E4946" s="95">
        <v>52.92</v>
      </c>
      <c r="F4946" s="96">
        <f t="shared" si="641"/>
        <v>64.95</v>
      </c>
      <c r="G4946" s="107">
        <f>ROUND(SUM('NOVO HORIZONTE'!G4946),2)</f>
        <v>0</v>
      </c>
      <c r="H4946" s="107">
        <f t="shared" si="646"/>
        <v>0</v>
      </c>
      <c r="I4946" s="143">
        <f t="shared" si="642"/>
        <v>0</v>
      </c>
      <c r="J4946" s="142"/>
      <c r="K4946" s="145"/>
      <c r="L4946" s="7" t="str">
        <f t="shared" si="643"/>
        <v/>
      </c>
      <c r="M4946" s="7" t="str">
        <f t="shared" si="644"/>
        <v/>
      </c>
      <c r="N4946" s="7" t="str">
        <f t="shared" si="640"/>
        <v/>
      </c>
      <c r="O4946" s="144"/>
      <c r="P4946" s="355">
        <v>0</v>
      </c>
      <c r="Q4946" s="362">
        <f>SUM('NOVO HORIZONTE'!I4946)</f>
        <v>0</v>
      </c>
      <c r="R4946" s="363">
        <f t="shared" si="645"/>
        <v>0</v>
      </c>
      <c r="S4946" s="153">
        <f t="shared" si="639"/>
        <v>0</v>
      </c>
      <c r="T4946" s="364"/>
    </row>
    <row r="4947" ht="22.5" hidden="1" spans="1:20">
      <c r="A4947" s="158">
        <v>89527</v>
      </c>
      <c r="B4947" s="100" t="s">
        <v>252</v>
      </c>
      <c r="C4947" s="104" t="s">
        <v>5205</v>
      </c>
      <c r="D4947" s="94" t="s">
        <v>279</v>
      </c>
      <c r="E4947" s="95">
        <v>63.73</v>
      </c>
      <c r="F4947" s="96">
        <f t="shared" si="641"/>
        <v>78.22</v>
      </c>
      <c r="G4947" s="107">
        <f>ROUND(SUM('NOVO HORIZONTE'!G4947),2)</f>
        <v>0</v>
      </c>
      <c r="H4947" s="107">
        <f t="shared" si="646"/>
        <v>0</v>
      </c>
      <c r="I4947" s="143">
        <f t="shared" si="642"/>
        <v>0</v>
      </c>
      <c r="J4947" s="142"/>
      <c r="K4947" s="145"/>
      <c r="L4947" s="7" t="str">
        <f t="shared" si="643"/>
        <v/>
      </c>
      <c r="M4947" s="7" t="str">
        <f t="shared" si="644"/>
        <v/>
      </c>
      <c r="N4947" s="7" t="str">
        <f t="shared" si="640"/>
        <v/>
      </c>
      <c r="O4947" s="144"/>
      <c r="P4947" s="355">
        <v>0</v>
      </c>
      <c r="Q4947" s="362">
        <f>SUM('NOVO HORIZONTE'!I4947)</f>
        <v>0</v>
      </c>
      <c r="R4947" s="363">
        <f t="shared" si="645"/>
        <v>0</v>
      </c>
      <c r="S4947" s="153">
        <f t="shared" si="639"/>
        <v>0</v>
      </c>
      <c r="T4947" s="364"/>
    </row>
    <row r="4948" ht="22.5" hidden="1" spans="1:20">
      <c r="A4948" s="158">
        <v>89528</v>
      </c>
      <c r="B4948" s="100" t="s">
        <v>252</v>
      </c>
      <c r="C4948" s="104" t="s">
        <v>5206</v>
      </c>
      <c r="D4948" s="94" t="s">
        <v>279</v>
      </c>
      <c r="E4948" s="95">
        <v>4.89</v>
      </c>
      <c r="F4948" s="96">
        <f t="shared" si="641"/>
        <v>6</v>
      </c>
      <c r="G4948" s="107">
        <f>ROUND(SUM('NOVO HORIZONTE'!G4948),2)</f>
        <v>0</v>
      </c>
      <c r="H4948" s="107">
        <f t="shared" si="646"/>
        <v>0</v>
      </c>
      <c r="I4948" s="143">
        <f t="shared" si="642"/>
        <v>0</v>
      </c>
      <c r="J4948" s="142"/>
      <c r="K4948" s="145"/>
      <c r="L4948" s="7" t="str">
        <f t="shared" si="643"/>
        <v/>
      </c>
      <c r="M4948" s="7" t="str">
        <f t="shared" si="644"/>
        <v/>
      </c>
      <c r="N4948" s="7" t="str">
        <f t="shared" si="640"/>
        <v/>
      </c>
      <c r="O4948" s="144"/>
      <c r="P4948" s="355">
        <v>0</v>
      </c>
      <c r="Q4948" s="362">
        <f>SUM('NOVO HORIZONTE'!I4948)</f>
        <v>0</v>
      </c>
      <c r="R4948" s="363">
        <f t="shared" si="645"/>
        <v>0</v>
      </c>
      <c r="S4948" s="153">
        <f t="shared" si="639"/>
        <v>0</v>
      </c>
      <c r="T4948" s="364"/>
    </row>
    <row r="4949" ht="22.5" hidden="1" spans="1:20">
      <c r="A4949" s="158">
        <v>89541</v>
      </c>
      <c r="B4949" s="100" t="s">
        <v>252</v>
      </c>
      <c r="C4949" s="104" t="s">
        <v>5207</v>
      </c>
      <c r="D4949" s="94" t="s">
        <v>279</v>
      </c>
      <c r="E4949" s="95">
        <v>7.3</v>
      </c>
      <c r="F4949" s="96">
        <f t="shared" si="641"/>
        <v>8.96</v>
      </c>
      <c r="G4949" s="107">
        <f>ROUND(SUM('NOVO HORIZONTE'!G4949),2)</f>
        <v>0</v>
      </c>
      <c r="H4949" s="107">
        <f t="shared" si="646"/>
        <v>0</v>
      </c>
      <c r="I4949" s="143">
        <f t="shared" si="642"/>
        <v>0</v>
      </c>
      <c r="J4949" s="142"/>
      <c r="K4949" s="145"/>
      <c r="L4949" s="7" t="str">
        <f t="shared" si="643"/>
        <v/>
      </c>
      <c r="M4949" s="7" t="str">
        <f t="shared" si="644"/>
        <v/>
      </c>
      <c r="N4949" s="7" t="str">
        <f t="shared" si="640"/>
        <v/>
      </c>
      <c r="O4949" s="144"/>
      <c r="P4949" s="355">
        <v>0</v>
      </c>
      <c r="Q4949" s="362">
        <f>SUM('NOVO HORIZONTE'!I4949)</f>
        <v>0</v>
      </c>
      <c r="R4949" s="363">
        <f t="shared" si="645"/>
        <v>0</v>
      </c>
      <c r="S4949" s="153">
        <f t="shared" si="639"/>
        <v>0</v>
      </c>
      <c r="T4949" s="364"/>
    </row>
    <row r="4950" ht="22.5" hidden="1" spans="1:20">
      <c r="A4950" s="158">
        <v>89558</v>
      </c>
      <c r="B4950" s="100" t="s">
        <v>252</v>
      </c>
      <c r="C4950" s="104" t="s">
        <v>5208</v>
      </c>
      <c r="D4950" s="94" t="s">
        <v>279</v>
      </c>
      <c r="E4950" s="95">
        <v>11.05</v>
      </c>
      <c r="F4950" s="96">
        <f t="shared" si="641"/>
        <v>13.56</v>
      </c>
      <c r="G4950" s="107">
        <f>ROUND(SUM('NOVO HORIZONTE'!G4950),2)</f>
        <v>0</v>
      </c>
      <c r="H4950" s="107">
        <f t="shared" si="646"/>
        <v>0</v>
      </c>
      <c r="I4950" s="143">
        <f t="shared" si="642"/>
        <v>0</v>
      </c>
      <c r="J4950" s="142"/>
      <c r="K4950" s="145"/>
      <c r="L4950" s="7" t="str">
        <f t="shared" si="643"/>
        <v/>
      </c>
      <c r="M4950" s="7" t="str">
        <f t="shared" si="644"/>
        <v/>
      </c>
      <c r="N4950" s="7" t="str">
        <f t="shared" si="640"/>
        <v/>
      </c>
      <c r="O4950" s="144"/>
      <c r="P4950" s="355">
        <v>0</v>
      </c>
      <c r="Q4950" s="362">
        <f>SUM('NOVO HORIZONTE'!I4950)</f>
        <v>0</v>
      </c>
      <c r="R4950" s="363">
        <f t="shared" si="645"/>
        <v>0</v>
      </c>
      <c r="S4950" s="153">
        <f t="shared" si="639"/>
        <v>0</v>
      </c>
      <c r="T4950" s="364"/>
    </row>
    <row r="4951" ht="22.5" hidden="1" spans="1:20">
      <c r="A4951" s="158">
        <v>89575</v>
      </c>
      <c r="B4951" s="100" t="s">
        <v>252</v>
      </c>
      <c r="C4951" s="104" t="s">
        <v>5209</v>
      </c>
      <c r="D4951" s="94" t="s">
        <v>279</v>
      </c>
      <c r="E4951" s="95">
        <v>13.1</v>
      </c>
      <c r="F4951" s="96">
        <f t="shared" si="641"/>
        <v>16.08</v>
      </c>
      <c r="G4951" s="107">
        <f>ROUND(SUM('NOVO HORIZONTE'!G4951),2)</f>
        <v>0</v>
      </c>
      <c r="H4951" s="107">
        <f t="shared" si="646"/>
        <v>0</v>
      </c>
      <c r="I4951" s="143">
        <f t="shared" si="642"/>
        <v>0</v>
      </c>
      <c r="J4951" s="142"/>
      <c r="K4951" s="145"/>
      <c r="L4951" s="7" t="str">
        <f t="shared" si="643"/>
        <v/>
      </c>
      <c r="M4951" s="7" t="str">
        <f t="shared" si="644"/>
        <v/>
      </c>
      <c r="N4951" s="7" t="str">
        <f t="shared" si="640"/>
        <v/>
      </c>
      <c r="O4951" s="144"/>
      <c r="P4951" s="355">
        <v>0</v>
      </c>
      <c r="Q4951" s="362">
        <f>SUM('NOVO HORIZONTE'!I4951)</f>
        <v>0</v>
      </c>
      <c r="R4951" s="363">
        <f t="shared" si="645"/>
        <v>0</v>
      </c>
      <c r="S4951" s="153">
        <f t="shared" si="639"/>
        <v>0</v>
      </c>
      <c r="T4951" s="364"/>
    </row>
    <row r="4952" ht="22.5" hidden="1" spans="1:20">
      <c r="A4952" s="158">
        <v>89597</v>
      </c>
      <c r="B4952" s="100" t="s">
        <v>252</v>
      </c>
      <c r="C4952" s="104" t="s">
        <v>5210</v>
      </c>
      <c r="D4952" s="94" t="s">
        <v>279</v>
      </c>
      <c r="E4952" s="95">
        <v>25.48</v>
      </c>
      <c r="F4952" s="96">
        <f t="shared" si="641"/>
        <v>31.27</v>
      </c>
      <c r="G4952" s="107">
        <f>ROUND(SUM('NOVO HORIZONTE'!G4952),2)</f>
        <v>0</v>
      </c>
      <c r="H4952" s="107">
        <f t="shared" si="646"/>
        <v>0</v>
      </c>
      <c r="I4952" s="143">
        <f t="shared" si="642"/>
        <v>0</v>
      </c>
      <c r="J4952" s="142"/>
      <c r="K4952" s="145"/>
      <c r="L4952" s="7" t="str">
        <f t="shared" si="643"/>
        <v/>
      </c>
      <c r="M4952" s="7" t="str">
        <f t="shared" si="644"/>
        <v/>
      </c>
      <c r="N4952" s="7" t="str">
        <f t="shared" si="640"/>
        <v/>
      </c>
      <c r="O4952" s="144"/>
      <c r="P4952" s="355">
        <v>0</v>
      </c>
      <c r="Q4952" s="362">
        <f>SUM('NOVO HORIZONTE'!I4952)</f>
        <v>0</v>
      </c>
      <c r="R4952" s="363">
        <f t="shared" si="645"/>
        <v>0</v>
      </c>
      <c r="S4952" s="153">
        <f t="shared" si="639"/>
        <v>0</v>
      </c>
      <c r="T4952" s="364"/>
    </row>
    <row r="4953" ht="22.5" hidden="1" spans="1:20">
      <c r="A4953" s="158">
        <v>89611</v>
      </c>
      <c r="B4953" s="100" t="s">
        <v>252</v>
      </c>
      <c r="C4953" s="104" t="s">
        <v>5211</v>
      </c>
      <c r="D4953" s="94" t="s">
        <v>279</v>
      </c>
      <c r="E4953" s="95">
        <v>36.04</v>
      </c>
      <c r="F4953" s="96">
        <f t="shared" si="641"/>
        <v>44.24</v>
      </c>
      <c r="G4953" s="107">
        <f>ROUND(SUM('NOVO HORIZONTE'!G4953),2)</f>
        <v>0</v>
      </c>
      <c r="H4953" s="107">
        <f t="shared" si="646"/>
        <v>0</v>
      </c>
      <c r="I4953" s="143">
        <f t="shared" si="642"/>
        <v>0</v>
      </c>
      <c r="J4953" s="142"/>
      <c r="K4953" s="145"/>
      <c r="L4953" s="7" t="str">
        <f t="shared" si="643"/>
        <v/>
      </c>
      <c r="M4953" s="7" t="str">
        <f t="shared" si="644"/>
        <v/>
      </c>
      <c r="N4953" s="7" t="str">
        <f t="shared" si="640"/>
        <v/>
      </c>
      <c r="O4953" s="144"/>
      <c r="P4953" s="355">
        <v>0</v>
      </c>
      <c r="Q4953" s="362">
        <f>SUM('NOVO HORIZONTE'!I4953)</f>
        <v>0</v>
      </c>
      <c r="R4953" s="363">
        <f t="shared" si="645"/>
        <v>0</v>
      </c>
      <c r="S4953" s="153">
        <f t="shared" ref="S4953:S5016" si="647">IF(R4953=0,0,IF(R4953&gt;0,"c","b"))</f>
        <v>0</v>
      </c>
      <c r="T4953" s="364"/>
    </row>
    <row r="4954" ht="22.5" hidden="1" spans="1:20">
      <c r="A4954" s="158">
        <v>89614</v>
      </c>
      <c r="B4954" s="100" t="s">
        <v>252</v>
      </c>
      <c r="C4954" s="104" t="s">
        <v>5212</v>
      </c>
      <c r="D4954" s="94" t="s">
        <v>279</v>
      </c>
      <c r="E4954" s="95">
        <v>66.77</v>
      </c>
      <c r="F4954" s="96">
        <f t="shared" si="641"/>
        <v>81.95</v>
      </c>
      <c r="G4954" s="107">
        <f>ROUND(SUM('NOVO HORIZONTE'!G4954),2)</f>
        <v>0</v>
      </c>
      <c r="H4954" s="107">
        <f t="shared" si="646"/>
        <v>0</v>
      </c>
      <c r="I4954" s="143">
        <f t="shared" si="642"/>
        <v>0</v>
      </c>
      <c r="J4954" s="142"/>
      <c r="K4954" s="145"/>
      <c r="L4954" s="7" t="str">
        <f t="shared" si="643"/>
        <v/>
      </c>
      <c r="M4954" s="7" t="str">
        <f t="shared" si="644"/>
        <v/>
      </c>
      <c r="N4954" s="7" t="str">
        <f t="shared" si="640"/>
        <v/>
      </c>
      <c r="O4954" s="144"/>
      <c r="P4954" s="355">
        <v>0</v>
      </c>
      <c r="Q4954" s="362">
        <f>SUM('NOVO HORIZONTE'!I4954)</f>
        <v>0</v>
      </c>
      <c r="R4954" s="363">
        <f t="shared" si="645"/>
        <v>0</v>
      </c>
      <c r="S4954" s="153">
        <f t="shared" si="647"/>
        <v>0</v>
      </c>
      <c r="T4954" s="364"/>
    </row>
    <row r="4955" ht="22.5" hidden="1" spans="1:20">
      <c r="A4955" s="158">
        <v>89530</v>
      </c>
      <c r="B4955" s="100" t="s">
        <v>252</v>
      </c>
      <c r="C4955" s="104" t="s">
        <v>5213</v>
      </c>
      <c r="D4955" s="94" t="s">
        <v>279</v>
      </c>
      <c r="E4955" s="95">
        <v>18.29</v>
      </c>
      <c r="F4955" s="96">
        <f t="shared" si="641"/>
        <v>22.45</v>
      </c>
      <c r="G4955" s="107">
        <f>ROUND(SUM('NOVO HORIZONTE'!G4955),2)</f>
        <v>0</v>
      </c>
      <c r="H4955" s="107">
        <f t="shared" si="646"/>
        <v>0</v>
      </c>
      <c r="I4955" s="143">
        <f t="shared" si="642"/>
        <v>0</v>
      </c>
      <c r="J4955" s="142"/>
      <c r="K4955" s="145"/>
      <c r="L4955" s="7" t="str">
        <f t="shared" si="643"/>
        <v/>
      </c>
      <c r="M4955" s="7" t="str">
        <f t="shared" si="644"/>
        <v/>
      </c>
      <c r="N4955" s="7" t="str">
        <f t="shared" si="640"/>
        <v/>
      </c>
      <c r="O4955" s="144"/>
      <c r="P4955" s="355">
        <v>0</v>
      </c>
      <c r="Q4955" s="362">
        <f>SUM('NOVO HORIZONTE'!I4955)</f>
        <v>0</v>
      </c>
      <c r="R4955" s="363">
        <f t="shared" si="645"/>
        <v>0</v>
      </c>
      <c r="S4955" s="153">
        <f t="shared" si="647"/>
        <v>0</v>
      </c>
      <c r="T4955" s="364"/>
    </row>
    <row r="4956" ht="22.5" hidden="1" spans="1:20">
      <c r="A4956" s="158">
        <v>89577</v>
      </c>
      <c r="B4956" s="100" t="s">
        <v>252</v>
      </c>
      <c r="C4956" s="104" t="s">
        <v>5214</v>
      </c>
      <c r="D4956" s="94" t="s">
        <v>279</v>
      </c>
      <c r="E4956" s="95">
        <v>41.24</v>
      </c>
      <c r="F4956" s="96">
        <f t="shared" si="641"/>
        <v>50.62</v>
      </c>
      <c r="G4956" s="107">
        <f>ROUND(SUM('NOVO HORIZONTE'!G4956),2)</f>
        <v>0</v>
      </c>
      <c r="H4956" s="107">
        <f t="shared" si="646"/>
        <v>0</v>
      </c>
      <c r="I4956" s="143">
        <f t="shared" si="642"/>
        <v>0</v>
      </c>
      <c r="J4956" s="142"/>
      <c r="K4956" s="145"/>
      <c r="L4956" s="7" t="str">
        <f t="shared" si="643"/>
        <v/>
      </c>
      <c r="M4956" s="7" t="str">
        <f t="shared" si="644"/>
        <v/>
      </c>
      <c r="N4956" s="7" t="str">
        <f t="shared" si="640"/>
        <v/>
      </c>
      <c r="O4956" s="144"/>
      <c r="P4956" s="355">
        <v>0</v>
      </c>
      <c r="Q4956" s="362">
        <f>SUM('NOVO HORIZONTE'!I4956)</f>
        <v>0</v>
      </c>
      <c r="R4956" s="363">
        <f t="shared" si="645"/>
        <v>0</v>
      </c>
      <c r="S4956" s="153">
        <f t="shared" si="647"/>
        <v>0</v>
      </c>
      <c r="T4956" s="364"/>
    </row>
    <row r="4957" ht="22.5" hidden="1" spans="1:20">
      <c r="A4957" s="158">
        <v>89532</v>
      </c>
      <c r="B4957" s="100" t="s">
        <v>252</v>
      </c>
      <c r="C4957" s="104" t="s">
        <v>5215</v>
      </c>
      <c r="D4957" s="94" t="s">
        <v>279</v>
      </c>
      <c r="E4957" s="95">
        <v>8.06</v>
      </c>
      <c r="F4957" s="96">
        <f t="shared" si="641"/>
        <v>9.89</v>
      </c>
      <c r="G4957" s="107">
        <f>ROUND(SUM('NOVO HORIZONTE'!G4957),2)</f>
        <v>0</v>
      </c>
      <c r="H4957" s="107">
        <f t="shared" si="646"/>
        <v>0</v>
      </c>
      <c r="I4957" s="143">
        <f t="shared" si="642"/>
        <v>0</v>
      </c>
      <c r="J4957" s="142"/>
      <c r="K4957" s="145"/>
      <c r="L4957" s="7" t="str">
        <f t="shared" si="643"/>
        <v/>
      </c>
      <c r="M4957" s="7" t="str">
        <f t="shared" si="644"/>
        <v/>
      </c>
      <c r="N4957" s="7" t="str">
        <f t="shared" si="640"/>
        <v/>
      </c>
      <c r="O4957" s="144"/>
      <c r="P4957" s="355">
        <v>0</v>
      </c>
      <c r="Q4957" s="362">
        <f>SUM('NOVO HORIZONTE'!I4957)</f>
        <v>0</v>
      </c>
      <c r="R4957" s="363">
        <f t="shared" si="645"/>
        <v>0</v>
      </c>
      <c r="S4957" s="153">
        <f t="shared" si="647"/>
        <v>0</v>
      </c>
      <c r="T4957" s="364"/>
    </row>
    <row r="4958" ht="22.5" hidden="1" spans="1:20">
      <c r="A4958" s="158">
        <v>89562</v>
      </c>
      <c r="B4958" s="100" t="s">
        <v>252</v>
      </c>
      <c r="C4958" s="104" t="s">
        <v>5216</v>
      </c>
      <c r="D4958" s="94" t="s">
        <v>279</v>
      </c>
      <c r="E4958" s="95">
        <v>11.69</v>
      </c>
      <c r="F4958" s="96">
        <f t="shared" si="641"/>
        <v>14.35</v>
      </c>
      <c r="G4958" s="107">
        <f>ROUND(SUM('NOVO HORIZONTE'!G4958),2)</f>
        <v>0</v>
      </c>
      <c r="H4958" s="107">
        <f t="shared" si="646"/>
        <v>0</v>
      </c>
      <c r="I4958" s="143">
        <f t="shared" si="642"/>
        <v>0</v>
      </c>
      <c r="J4958" s="142"/>
      <c r="K4958" s="145"/>
      <c r="L4958" s="7" t="str">
        <f t="shared" si="643"/>
        <v/>
      </c>
      <c r="M4958" s="7" t="str">
        <f t="shared" si="644"/>
        <v/>
      </c>
      <c r="N4958" s="7" t="str">
        <f t="shared" si="640"/>
        <v/>
      </c>
      <c r="O4958" s="144"/>
      <c r="P4958" s="355">
        <v>0</v>
      </c>
      <c r="Q4958" s="362">
        <f>SUM('NOVO HORIZONTE'!I4958)</f>
        <v>0</v>
      </c>
      <c r="R4958" s="363">
        <f t="shared" si="645"/>
        <v>0</v>
      </c>
      <c r="S4958" s="153">
        <f t="shared" si="647"/>
        <v>0</v>
      </c>
      <c r="T4958" s="364"/>
    </row>
    <row r="4959" ht="22.5" hidden="1" spans="1:20">
      <c r="A4959" s="158">
        <v>89605</v>
      </c>
      <c r="B4959" s="100" t="s">
        <v>252</v>
      </c>
      <c r="C4959" s="104" t="s">
        <v>5217</v>
      </c>
      <c r="D4959" s="94" t="s">
        <v>279</v>
      </c>
      <c r="E4959" s="95">
        <v>23.21</v>
      </c>
      <c r="F4959" s="96">
        <f t="shared" si="641"/>
        <v>28.49</v>
      </c>
      <c r="G4959" s="107">
        <f>ROUND(SUM('NOVO HORIZONTE'!G4959),2)</f>
        <v>0</v>
      </c>
      <c r="H4959" s="107">
        <f t="shared" si="646"/>
        <v>0</v>
      </c>
      <c r="I4959" s="143">
        <f t="shared" si="642"/>
        <v>0</v>
      </c>
      <c r="J4959" s="142"/>
      <c r="K4959" s="145"/>
      <c r="L4959" s="7" t="str">
        <f t="shared" si="643"/>
        <v/>
      </c>
      <c r="M4959" s="7" t="str">
        <f t="shared" si="644"/>
        <v/>
      </c>
      <c r="N4959" s="7" t="str">
        <f t="shared" si="640"/>
        <v/>
      </c>
      <c r="O4959" s="144"/>
      <c r="P4959" s="355">
        <v>0</v>
      </c>
      <c r="Q4959" s="362">
        <f>SUM('NOVO HORIZONTE'!I4959)</f>
        <v>0</v>
      </c>
      <c r="R4959" s="363">
        <f t="shared" si="645"/>
        <v>0</v>
      </c>
      <c r="S4959" s="153">
        <f t="shared" si="647"/>
        <v>0</v>
      </c>
      <c r="T4959" s="364"/>
    </row>
    <row r="4960" ht="22.5" hidden="1" spans="1:20">
      <c r="A4960" s="158">
        <v>89551</v>
      </c>
      <c r="B4960" s="100" t="s">
        <v>252</v>
      </c>
      <c r="C4960" s="104" t="s">
        <v>5218</v>
      </c>
      <c r="D4960" s="94" t="s">
        <v>279</v>
      </c>
      <c r="E4960" s="95">
        <v>9.69</v>
      </c>
      <c r="F4960" s="96">
        <f t="shared" si="641"/>
        <v>11.89</v>
      </c>
      <c r="G4960" s="107">
        <f>ROUND(SUM('NOVO HORIZONTE'!G4960),2)</f>
        <v>0</v>
      </c>
      <c r="H4960" s="107">
        <f t="shared" si="646"/>
        <v>0</v>
      </c>
      <c r="I4960" s="143">
        <f t="shared" si="642"/>
        <v>0</v>
      </c>
      <c r="J4960" s="142"/>
      <c r="K4960" s="145"/>
      <c r="L4960" s="7" t="str">
        <f t="shared" si="643"/>
        <v/>
      </c>
      <c r="M4960" s="7" t="str">
        <f t="shared" si="644"/>
        <v/>
      </c>
      <c r="N4960" s="7" t="str">
        <f t="shared" si="640"/>
        <v/>
      </c>
      <c r="O4960" s="144"/>
      <c r="P4960" s="355">
        <v>0</v>
      </c>
      <c r="Q4960" s="362">
        <f>SUM('NOVO HORIZONTE'!I4960)</f>
        <v>0</v>
      </c>
      <c r="R4960" s="363">
        <f t="shared" si="645"/>
        <v>0</v>
      </c>
      <c r="S4960" s="153">
        <f t="shared" si="647"/>
        <v>0</v>
      </c>
      <c r="T4960" s="364"/>
    </row>
    <row r="4961" ht="22.5" hidden="1" spans="1:20">
      <c r="A4961" s="158">
        <v>89564</v>
      </c>
      <c r="B4961" s="100" t="s">
        <v>252</v>
      </c>
      <c r="C4961" s="104" t="s">
        <v>5219</v>
      </c>
      <c r="D4961" s="94" t="s">
        <v>279</v>
      </c>
      <c r="E4961" s="95">
        <v>17.54</v>
      </c>
      <c r="F4961" s="96">
        <f t="shared" si="641"/>
        <v>21.53</v>
      </c>
      <c r="G4961" s="107">
        <f>ROUND(SUM('NOVO HORIZONTE'!G4961),2)</f>
        <v>0</v>
      </c>
      <c r="H4961" s="107">
        <f t="shared" si="646"/>
        <v>0</v>
      </c>
      <c r="I4961" s="143">
        <f t="shared" si="642"/>
        <v>0</v>
      </c>
      <c r="J4961" s="142"/>
      <c r="K4961" s="145"/>
      <c r="L4961" s="7" t="str">
        <f t="shared" si="643"/>
        <v/>
      </c>
      <c r="M4961" s="7" t="str">
        <f t="shared" si="644"/>
        <v/>
      </c>
      <c r="N4961" s="7" t="str">
        <f t="shared" si="640"/>
        <v/>
      </c>
      <c r="O4961" s="144"/>
      <c r="P4961" s="355">
        <v>0</v>
      </c>
      <c r="Q4961" s="362">
        <f>SUM('NOVO HORIZONTE'!I4961)</f>
        <v>0</v>
      </c>
      <c r="R4961" s="363">
        <f t="shared" si="645"/>
        <v>0</v>
      </c>
      <c r="S4961" s="153">
        <f t="shared" si="647"/>
        <v>0</v>
      </c>
      <c r="T4961" s="364"/>
    </row>
    <row r="4962" ht="22.5" hidden="1" spans="1:20">
      <c r="A4962" s="158">
        <v>89593</v>
      </c>
      <c r="B4962" s="100" t="s">
        <v>252</v>
      </c>
      <c r="C4962" s="104" t="s">
        <v>5220</v>
      </c>
      <c r="D4962" s="94" t="s">
        <v>279</v>
      </c>
      <c r="E4962" s="95">
        <v>27.89</v>
      </c>
      <c r="F4962" s="96">
        <f t="shared" si="641"/>
        <v>34.23</v>
      </c>
      <c r="G4962" s="107">
        <f>ROUND(SUM('NOVO HORIZONTE'!G4962),2)</f>
        <v>0</v>
      </c>
      <c r="H4962" s="107">
        <f t="shared" si="646"/>
        <v>0</v>
      </c>
      <c r="I4962" s="143">
        <f t="shared" si="642"/>
        <v>0</v>
      </c>
      <c r="J4962" s="142"/>
      <c r="K4962" s="145"/>
      <c r="L4962" s="7" t="str">
        <f t="shared" si="643"/>
        <v/>
      </c>
      <c r="M4962" s="7" t="str">
        <f t="shared" si="644"/>
        <v/>
      </c>
      <c r="N4962" s="7" t="str">
        <f t="shared" si="640"/>
        <v/>
      </c>
      <c r="O4962" s="144"/>
      <c r="P4962" s="355">
        <v>0</v>
      </c>
      <c r="Q4962" s="362">
        <f>SUM('NOVO HORIZONTE'!I4962)</f>
        <v>0</v>
      </c>
      <c r="R4962" s="363">
        <f t="shared" si="645"/>
        <v>0</v>
      </c>
      <c r="S4962" s="153">
        <f t="shared" si="647"/>
        <v>0</v>
      </c>
      <c r="T4962" s="364"/>
    </row>
    <row r="4963" ht="22.5" hidden="1" spans="1:20">
      <c r="A4963" s="158">
        <v>89536</v>
      </c>
      <c r="B4963" s="100" t="s">
        <v>252</v>
      </c>
      <c r="C4963" s="104" t="s">
        <v>5221</v>
      </c>
      <c r="D4963" s="94" t="s">
        <v>279</v>
      </c>
      <c r="E4963" s="95">
        <v>13.23</v>
      </c>
      <c r="F4963" s="96">
        <f t="shared" si="641"/>
        <v>16.24</v>
      </c>
      <c r="G4963" s="107">
        <f>ROUND(SUM('NOVO HORIZONTE'!G4963),2)</f>
        <v>0</v>
      </c>
      <c r="H4963" s="107">
        <f t="shared" si="646"/>
        <v>0</v>
      </c>
      <c r="I4963" s="143">
        <f t="shared" si="642"/>
        <v>0</v>
      </c>
      <c r="J4963" s="142"/>
      <c r="K4963" s="145"/>
      <c r="L4963" s="7" t="str">
        <f t="shared" si="643"/>
        <v/>
      </c>
      <c r="M4963" s="7" t="str">
        <f t="shared" si="644"/>
        <v/>
      </c>
      <c r="N4963" s="7" t="str">
        <f t="shared" si="640"/>
        <v/>
      </c>
      <c r="O4963" s="144"/>
      <c r="P4963" s="355">
        <v>0</v>
      </c>
      <c r="Q4963" s="362">
        <f>SUM('NOVO HORIZONTE'!I4963)</f>
        <v>0</v>
      </c>
      <c r="R4963" s="363">
        <f t="shared" si="645"/>
        <v>0</v>
      </c>
      <c r="S4963" s="153">
        <f t="shared" si="647"/>
        <v>0</v>
      </c>
      <c r="T4963" s="364"/>
    </row>
    <row r="4964" ht="22.5" hidden="1" spans="1:20">
      <c r="A4964" s="158">
        <v>89552</v>
      </c>
      <c r="B4964" s="100" t="s">
        <v>252</v>
      </c>
      <c r="C4964" s="104" t="s">
        <v>5222</v>
      </c>
      <c r="D4964" s="94" t="s">
        <v>279</v>
      </c>
      <c r="E4964" s="95">
        <v>20.63</v>
      </c>
      <c r="F4964" s="96">
        <f t="shared" si="641"/>
        <v>25.32</v>
      </c>
      <c r="G4964" s="107">
        <f>ROUND(SUM('NOVO HORIZONTE'!G4964),2)</f>
        <v>0</v>
      </c>
      <c r="H4964" s="107">
        <f t="shared" si="646"/>
        <v>0</v>
      </c>
      <c r="I4964" s="143">
        <f t="shared" si="642"/>
        <v>0</v>
      </c>
      <c r="J4964" s="142"/>
      <c r="K4964" s="145"/>
      <c r="L4964" s="7" t="str">
        <f t="shared" si="643"/>
        <v/>
      </c>
      <c r="M4964" s="7" t="str">
        <f t="shared" si="644"/>
        <v/>
      </c>
      <c r="N4964" s="7" t="str">
        <f t="shared" si="640"/>
        <v/>
      </c>
      <c r="O4964" s="144"/>
      <c r="P4964" s="355">
        <v>0</v>
      </c>
      <c r="Q4964" s="362">
        <f>SUM('NOVO HORIZONTE'!I4964)</f>
        <v>0</v>
      </c>
      <c r="R4964" s="363">
        <f t="shared" si="645"/>
        <v>0</v>
      </c>
      <c r="S4964" s="153">
        <f t="shared" si="647"/>
        <v>0</v>
      </c>
      <c r="T4964" s="364"/>
    </row>
    <row r="4965" ht="22.5" hidden="1" spans="1:20">
      <c r="A4965" s="158">
        <v>89568</v>
      </c>
      <c r="B4965" s="100" t="s">
        <v>252</v>
      </c>
      <c r="C4965" s="104" t="s">
        <v>5223</v>
      </c>
      <c r="D4965" s="94" t="s">
        <v>279</v>
      </c>
      <c r="E4965" s="95">
        <v>36.2</v>
      </c>
      <c r="F4965" s="96">
        <f t="shared" si="641"/>
        <v>44.43</v>
      </c>
      <c r="G4965" s="107">
        <f>ROUND(SUM('NOVO HORIZONTE'!G4965),2)</f>
        <v>0</v>
      </c>
      <c r="H4965" s="107">
        <f t="shared" si="646"/>
        <v>0</v>
      </c>
      <c r="I4965" s="143">
        <f t="shared" si="642"/>
        <v>0</v>
      </c>
      <c r="J4965" s="142"/>
      <c r="K4965" s="145"/>
      <c r="L4965" s="7" t="str">
        <f t="shared" si="643"/>
        <v/>
      </c>
      <c r="M4965" s="7" t="str">
        <f t="shared" si="644"/>
        <v/>
      </c>
      <c r="N4965" s="7" t="str">
        <f t="shared" si="640"/>
        <v/>
      </c>
      <c r="O4965" s="144"/>
      <c r="P4965" s="355">
        <v>0</v>
      </c>
      <c r="Q4965" s="362">
        <f>SUM('NOVO HORIZONTE'!I4965)</f>
        <v>0</v>
      </c>
      <c r="R4965" s="363">
        <f t="shared" si="645"/>
        <v>0</v>
      </c>
      <c r="S4965" s="153">
        <f t="shared" si="647"/>
        <v>0</v>
      </c>
      <c r="T4965" s="364"/>
    </row>
    <row r="4966" ht="22.5" hidden="1" spans="1:20">
      <c r="A4966" s="158">
        <v>89594</v>
      </c>
      <c r="B4966" s="100" t="s">
        <v>252</v>
      </c>
      <c r="C4966" s="104" t="s">
        <v>5224</v>
      </c>
      <c r="D4966" s="94" t="s">
        <v>279</v>
      </c>
      <c r="E4966" s="95">
        <v>40.17</v>
      </c>
      <c r="F4966" s="96">
        <f t="shared" si="641"/>
        <v>49.3</v>
      </c>
      <c r="G4966" s="107">
        <f>ROUND(SUM('NOVO HORIZONTE'!G4966),2)</f>
        <v>0</v>
      </c>
      <c r="H4966" s="107">
        <f t="shared" si="646"/>
        <v>0</v>
      </c>
      <c r="I4966" s="143">
        <f t="shared" si="642"/>
        <v>0</v>
      </c>
      <c r="J4966" s="142"/>
      <c r="K4966" s="228"/>
      <c r="L4966" s="7" t="str">
        <f t="shared" si="643"/>
        <v/>
      </c>
      <c r="M4966" s="7" t="str">
        <f t="shared" si="644"/>
        <v/>
      </c>
      <c r="N4966" s="7" t="str">
        <f t="shared" si="640"/>
        <v/>
      </c>
      <c r="O4966" s="144"/>
      <c r="P4966" s="355">
        <v>0</v>
      </c>
      <c r="Q4966" s="362">
        <f>SUM('NOVO HORIZONTE'!I4966)</f>
        <v>0</v>
      </c>
      <c r="R4966" s="363">
        <f t="shared" si="645"/>
        <v>0</v>
      </c>
      <c r="S4966" s="153">
        <f t="shared" si="647"/>
        <v>0</v>
      </c>
      <c r="T4966" s="364"/>
    </row>
    <row r="4967" ht="22.5" hidden="1" spans="1:20">
      <c r="A4967" s="158">
        <v>89609</v>
      </c>
      <c r="B4967" s="100" t="s">
        <v>252</v>
      </c>
      <c r="C4967" s="104" t="s">
        <v>5225</v>
      </c>
      <c r="D4967" s="94" t="s">
        <v>279</v>
      </c>
      <c r="E4967" s="95">
        <v>93.57</v>
      </c>
      <c r="F4967" s="96">
        <f t="shared" si="641"/>
        <v>114.85</v>
      </c>
      <c r="G4967" s="107">
        <f>ROUND(SUM('NOVO HORIZONTE'!G4967),2)</f>
        <v>0</v>
      </c>
      <c r="H4967" s="107">
        <f t="shared" si="646"/>
        <v>0</v>
      </c>
      <c r="I4967" s="143">
        <f t="shared" si="642"/>
        <v>0</v>
      </c>
      <c r="J4967" s="142"/>
      <c r="K4967" s="145"/>
      <c r="L4967" s="7" t="str">
        <f t="shared" si="643"/>
        <v/>
      </c>
      <c r="M4967" s="7" t="str">
        <f t="shared" si="644"/>
        <v/>
      </c>
      <c r="N4967" s="7" t="str">
        <f t="shared" si="640"/>
        <v/>
      </c>
      <c r="O4967" s="144"/>
      <c r="P4967" s="355">
        <v>0</v>
      </c>
      <c r="Q4967" s="362">
        <f>SUM('NOVO HORIZONTE'!I4967)</f>
        <v>0</v>
      </c>
      <c r="R4967" s="363">
        <f t="shared" si="645"/>
        <v>0</v>
      </c>
      <c r="S4967" s="153">
        <f t="shared" si="647"/>
        <v>0</v>
      </c>
      <c r="T4967" s="364"/>
    </row>
    <row r="4968" ht="22.5" hidden="1" spans="1:20">
      <c r="A4968" s="158">
        <v>89612</v>
      </c>
      <c r="B4968" s="100" t="s">
        <v>252</v>
      </c>
      <c r="C4968" s="104" t="s">
        <v>5226</v>
      </c>
      <c r="D4968" s="94" t="s">
        <v>279</v>
      </c>
      <c r="E4968" s="95">
        <v>183.61</v>
      </c>
      <c r="F4968" s="96">
        <f t="shared" si="641"/>
        <v>225.36</v>
      </c>
      <c r="G4968" s="107">
        <f>ROUND(SUM('NOVO HORIZONTE'!G4968),2)</f>
        <v>0</v>
      </c>
      <c r="H4968" s="107">
        <f t="shared" si="646"/>
        <v>0</v>
      </c>
      <c r="I4968" s="143">
        <f t="shared" si="642"/>
        <v>0</v>
      </c>
      <c r="J4968" s="142"/>
      <c r="K4968" s="145"/>
      <c r="L4968" s="7" t="str">
        <f t="shared" si="643"/>
        <v/>
      </c>
      <c r="M4968" s="7" t="str">
        <f t="shared" si="644"/>
        <v/>
      </c>
      <c r="N4968" s="7" t="str">
        <f t="shared" si="640"/>
        <v/>
      </c>
      <c r="O4968" s="144"/>
      <c r="P4968" s="355">
        <v>0</v>
      </c>
      <c r="Q4968" s="362">
        <f>SUM('NOVO HORIZONTE'!I4968)</f>
        <v>0</v>
      </c>
      <c r="R4968" s="363">
        <f t="shared" si="645"/>
        <v>0</v>
      </c>
      <c r="S4968" s="153">
        <f t="shared" si="647"/>
        <v>0</v>
      </c>
      <c r="T4968" s="364"/>
    </row>
    <row r="4969" ht="22.5" hidden="1" spans="1:20">
      <c r="A4969" s="158">
        <v>89615</v>
      </c>
      <c r="B4969" s="100" t="s">
        <v>252</v>
      </c>
      <c r="C4969" s="104" t="s">
        <v>5227</v>
      </c>
      <c r="D4969" s="94" t="s">
        <v>279</v>
      </c>
      <c r="E4969" s="95">
        <v>216.83</v>
      </c>
      <c r="F4969" s="96">
        <f t="shared" si="641"/>
        <v>266.14</v>
      </c>
      <c r="G4969" s="107">
        <f>ROUND(SUM('NOVO HORIZONTE'!G4969),2)</f>
        <v>0</v>
      </c>
      <c r="H4969" s="107">
        <f t="shared" si="646"/>
        <v>0</v>
      </c>
      <c r="I4969" s="143">
        <f t="shared" si="642"/>
        <v>0</v>
      </c>
      <c r="J4969" s="142"/>
      <c r="K4969" s="145"/>
      <c r="L4969" s="7" t="str">
        <f t="shared" si="643"/>
        <v/>
      </c>
      <c r="M4969" s="7" t="str">
        <f t="shared" si="644"/>
        <v/>
      </c>
      <c r="N4969" s="7" t="str">
        <f t="shared" si="640"/>
        <v/>
      </c>
      <c r="O4969" s="144"/>
      <c r="P4969" s="355">
        <v>0</v>
      </c>
      <c r="Q4969" s="362">
        <f>SUM('NOVO HORIZONTE'!I4969)</f>
        <v>0</v>
      </c>
      <c r="R4969" s="363">
        <f t="shared" si="645"/>
        <v>0</v>
      </c>
      <c r="S4969" s="153">
        <f t="shared" si="647"/>
        <v>0</v>
      </c>
      <c r="T4969" s="364"/>
    </row>
    <row r="4970" ht="22.5" hidden="1" spans="1:20">
      <c r="A4970" s="158">
        <v>89617</v>
      </c>
      <c r="B4970" s="100" t="s">
        <v>252</v>
      </c>
      <c r="C4970" s="104" t="s">
        <v>5228</v>
      </c>
      <c r="D4970" s="94" t="s">
        <v>279</v>
      </c>
      <c r="E4970" s="95">
        <v>8.67</v>
      </c>
      <c r="F4970" s="96">
        <f t="shared" si="641"/>
        <v>10.64</v>
      </c>
      <c r="G4970" s="107">
        <f>ROUND(SUM('NOVO HORIZONTE'!G4970),2)</f>
        <v>0</v>
      </c>
      <c r="H4970" s="107">
        <f t="shared" si="646"/>
        <v>0</v>
      </c>
      <c r="I4970" s="143">
        <f t="shared" si="642"/>
        <v>0</v>
      </c>
      <c r="J4970" s="142"/>
      <c r="K4970" s="145"/>
      <c r="L4970" s="7" t="str">
        <f t="shared" si="643"/>
        <v/>
      </c>
      <c r="M4970" s="7" t="str">
        <f t="shared" si="644"/>
        <v/>
      </c>
      <c r="N4970" s="7" t="str">
        <f t="shared" si="640"/>
        <v/>
      </c>
      <c r="O4970" s="144"/>
      <c r="P4970" s="355">
        <v>0</v>
      </c>
      <c r="Q4970" s="362">
        <f>SUM('NOVO HORIZONTE'!I4970)</f>
        <v>0</v>
      </c>
      <c r="R4970" s="363">
        <f t="shared" si="645"/>
        <v>0</v>
      </c>
      <c r="S4970" s="153">
        <f t="shared" si="647"/>
        <v>0</v>
      </c>
      <c r="T4970" s="364"/>
    </row>
    <row r="4971" ht="22.5" hidden="1" spans="1:20">
      <c r="A4971" s="158">
        <v>89620</v>
      </c>
      <c r="B4971" s="100" t="s">
        <v>252</v>
      </c>
      <c r="C4971" s="104" t="s">
        <v>5229</v>
      </c>
      <c r="D4971" s="94" t="s">
        <v>279</v>
      </c>
      <c r="E4971" s="95">
        <v>13.53</v>
      </c>
      <c r="F4971" s="96">
        <f t="shared" si="641"/>
        <v>16.61</v>
      </c>
      <c r="G4971" s="107">
        <f>ROUND(SUM('NOVO HORIZONTE'!G4971),2)</f>
        <v>0</v>
      </c>
      <c r="H4971" s="107">
        <f t="shared" si="646"/>
        <v>0</v>
      </c>
      <c r="I4971" s="143">
        <f t="shared" si="642"/>
        <v>0</v>
      </c>
      <c r="J4971" s="142"/>
      <c r="K4971" s="145"/>
      <c r="L4971" s="7" t="str">
        <f t="shared" si="643"/>
        <v/>
      </c>
      <c r="M4971" s="7" t="str">
        <f t="shared" si="644"/>
        <v/>
      </c>
      <c r="N4971" s="7" t="str">
        <f t="shared" ref="N4971:N5034" si="648">M4971</f>
        <v/>
      </c>
      <c r="O4971" s="144"/>
      <c r="P4971" s="355">
        <v>0</v>
      </c>
      <c r="Q4971" s="362">
        <f>SUM('NOVO HORIZONTE'!I4971)</f>
        <v>0</v>
      </c>
      <c r="R4971" s="363">
        <f t="shared" si="645"/>
        <v>0</v>
      </c>
      <c r="S4971" s="153">
        <f t="shared" si="647"/>
        <v>0</v>
      </c>
      <c r="T4971" s="364"/>
    </row>
    <row r="4972" ht="22.5" hidden="1" spans="1:20">
      <c r="A4972" s="158">
        <v>89623</v>
      </c>
      <c r="B4972" s="100" t="s">
        <v>252</v>
      </c>
      <c r="C4972" s="104" t="s">
        <v>5230</v>
      </c>
      <c r="D4972" s="94" t="s">
        <v>279</v>
      </c>
      <c r="E4972" s="95">
        <v>21.97</v>
      </c>
      <c r="F4972" s="96">
        <f t="shared" si="641"/>
        <v>26.97</v>
      </c>
      <c r="G4972" s="107">
        <f>ROUND(SUM('NOVO HORIZONTE'!G4972),2)</f>
        <v>0</v>
      </c>
      <c r="H4972" s="107">
        <f t="shared" si="646"/>
        <v>0</v>
      </c>
      <c r="I4972" s="143">
        <f t="shared" si="642"/>
        <v>0</v>
      </c>
      <c r="J4972" s="142"/>
      <c r="K4972" s="145"/>
      <c r="L4972" s="7" t="str">
        <f t="shared" si="643"/>
        <v/>
      </c>
      <c r="M4972" s="7" t="str">
        <f t="shared" si="644"/>
        <v/>
      </c>
      <c r="N4972" s="7" t="str">
        <f t="shared" si="648"/>
        <v/>
      </c>
      <c r="O4972" s="144"/>
      <c r="P4972" s="355">
        <v>0</v>
      </c>
      <c r="Q4972" s="362">
        <f>SUM('NOVO HORIZONTE'!I4972)</f>
        <v>0</v>
      </c>
      <c r="R4972" s="363">
        <f t="shared" si="645"/>
        <v>0</v>
      </c>
      <c r="S4972" s="153">
        <f t="shared" si="647"/>
        <v>0</v>
      </c>
      <c r="T4972" s="364"/>
    </row>
    <row r="4973" ht="22.5" hidden="1" spans="1:20">
      <c r="A4973" s="158">
        <v>89625</v>
      </c>
      <c r="B4973" s="100" t="s">
        <v>252</v>
      </c>
      <c r="C4973" s="104" t="s">
        <v>5231</v>
      </c>
      <c r="D4973" s="94" t="s">
        <v>279</v>
      </c>
      <c r="E4973" s="95">
        <v>25.71</v>
      </c>
      <c r="F4973" s="96">
        <f t="shared" si="641"/>
        <v>31.56</v>
      </c>
      <c r="G4973" s="107">
        <f>ROUND(SUM('NOVO HORIZONTE'!G4973),2)</f>
        <v>0</v>
      </c>
      <c r="H4973" s="107">
        <f t="shared" si="646"/>
        <v>0</v>
      </c>
      <c r="I4973" s="143">
        <f t="shared" si="642"/>
        <v>0</v>
      </c>
      <c r="J4973" s="142"/>
      <c r="K4973" s="145"/>
      <c r="L4973" s="7" t="str">
        <f t="shared" si="643"/>
        <v/>
      </c>
      <c r="M4973" s="7" t="str">
        <f t="shared" si="644"/>
        <v/>
      </c>
      <c r="N4973" s="7" t="str">
        <f t="shared" si="648"/>
        <v/>
      </c>
      <c r="O4973" s="144"/>
      <c r="P4973" s="355">
        <v>0</v>
      </c>
      <c r="Q4973" s="362">
        <f>SUM('NOVO HORIZONTE'!I4973)</f>
        <v>0</v>
      </c>
      <c r="R4973" s="363">
        <f t="shared" si="645"/>
        <v>0</v>
      </c>
      <c r="S4973" s="153">
        <f t="shared" si="647"/>
        <v>0</v>
      </c>
      <c r="T4973" s="364"/>
    </row>
    <row r="4974" ht="22.5" hidden="1" spans="1:20">
      <c r="A4974" s="158">
        <v>89628</v>
      </c>
      <c r="B4974" s="100" t="s">
        <v>252</v>
      </c>
      <c r="C4974" s="104" t="s">
        <v>5232</v>
      </c>
      <c r="D4974" s="94" t="s">
        <v>279</v>
      </c>
      <c r="E4974" s="95">
        <v>53.83</v>
      </c>
      <c r="F4974" s="96">
        <f t="shared" ref="F4974:F5037" si="649">IF(E4974=0,0,IF(P4974=0,ROUND(E4974*(1+E$13),2),ROUND(E4974*(1+E$12),2)))</f>
        <v>66.07</v>
      </c>
      <c r="G4974" s="107">
        <f>ROUND(SUM('NOVO HORIZONTE'!G4974),2)</f>
        <v>0</v>
      </c>
      <c r="H4974" s="107">
        <f t="shared" si="646"/>
        <v>0</v>
      </c>
      <c r="I4974" s="143">
        <f t="shared" ref="I4974:I5037" si="650">IF(ISBLANK(G4974),0,ROUND(G4974*H4974,2))</f>
        <v>0</v>
      </c>
      <c r="J4974" s="142"/>
      <c r="K4974" s="145"/>
      <c r="L4974" s="7" t="str">
        <f t="shared" ref="L4974:L5037" si="651">IF(K4974="X","x",IF(K4974="xx","x",IF(I4974&gt;0,"x","")))</f>
        <v/>
      </c>
      <c r="M4974" s="7" t="str">
        <f t="shared" ref="M4974:M5037" si="652">IF(K4974="X","x",IF(K4974="xx","x",IF(I4974&gt;0,"x","")))</f>
        <v/>
      </c>
      <c r="N4974" s="7" t="str">
        <f t="shared" si="648"/>
        <v/>
      </c>
      <c r="O4974" s="144"/>
      <c r="P4974" s="355">
        <v>0</v>
      </c>
      <c r="Q4974" s="362">
        <f>SUM('NOVO HORIZONTE'!I4974)</f>
        <v>0</v>
      </c>
      <c r="R4974" s="363">
        <f t="shared" ref="R4974:R5037" si="653">I4974-Q4974</f>
        <v>0</v>
      </c>
      <c r="S4974" s="153">
        <f t="shared" si="647"/>
        <v>0</v>
      </c>
      <c r="T4974" s="364"/>
    </row>
    <row r="4975" ht="22.5" hidden="1" spans="1:20">
      <c r="A4975" s="158">
        <v>89629</v>
      </c>
      <c r="B4975" s="100" t="s">
        <v>252</v>
      </c>
      <c r="C4975" s="104" t="s">
        <v>5233</v>
      </c>
      <c r="D4975" s="94" t="s">
        <v>279</v>
      </c>
      <c r="E4975" s="95">
        <v>90.37</v>
      </c>
      <c r="F4975" s="96">
        <f t="shared" si="649"/>
        <v>110.92</v>
      </c>
      <c r="G4975" s="107">
        <f>ROUND(SUM('NOVO HORIZONTE'!G4975),2)</f>
        <v>0</v>
      </c>
      <c r="H4975" s="107">
        <f t="shared" ref="H4975:H5038" si="654">IF(G4975=0,0,F4975)</f>
        <v>0</v>
      </c>
      <c r="I4975" s="143">
        <f t="shared" si="650"/>
        <v>0</v>
      </c>
      <c r="J4975" s="142"/>
      <c r="K4975" s="145"/>
      <c r="L4975" s="7" t="str">
        <f t="shared" si="651"/>
        <v/>
      </c>
      <c r="M4975" s="7" t="str">
        <f t="shared" si="652"/>
        <v/>
      </c>
      <c r="N4975" s="7" t="str">
        <f t="shared" si="648"/>
        <v/>
      </c>
      <c r="O4975" s="144"/>
      <c r="P4975" s="355">
        <v>0</v>
      </c>
      <c r="Q4975" s="362">
        <f>SUM('NOVO HORIZONTE'!I4975)</f>
        <v>0</v>
      </c>
      <c r="R4975" s="363">
        <f t="shared" si="653"/>
        <v>0</v>
      </c>
      <c r="S4975" s="153">
        <f t="shared" si="647"/>
        <v>0</v>
      </c>
      <c r="T4975" s="364"/>
    </row>
    <row r="4976" ht="22.5" hidden="1" spans="1:20">
      <c r="A4976" s="158">
        <v>89631</v>
      </c>
      <c r="B4976" s="100" t="s">
        <v>252</v>
      </c>
      <c r="C4976" s="104" t="s">
        <v>5234</v>
      </c>
      <c r="D4976" s="94" t="s">
        <v>279</v>
      </c>
      <c r="E4976" s="95">
        <v>118.53</v>
      </c>
      <c r="F4976" s="96">
        <f t="shared" si="649"/>
        <v>145.48</v>
      </c>
      <c r="G4976" s="107">
        <f>ROUND(SUM('NOVO HORIZONTE'!G4976),2)</f>
        <v>0</v>
      </c>
      <c r="H4976" s="107">
        <f t="shared" si="654"/>
        <v>0</v>
      </c>
      <c r="I4976" s="143">
        <f t="shared" si="650"/>
        <v>0</v>
      </c>
      <c r="J4976" s="142"/>
      <c r="K4976" s="145"/>
      <c r="L4976" s="7" t="str">
        <f t="shared" si="651"/>
        <v/>
      </c>
      <c r="M4976" s="7" t="str">
        <f t="shared" si="652"/>
        <v/>
      </c>
      <c r="N4976" s="7" t="str">
        <f t="shared" si="648"/>
        <v/>
      </c>
      <c r="O4976" s="144"/>
      <c r="P4976" s="355">
        <v>0</v>
      </c>
      <c r="Q4976" s="362">
        <f>SUM('NOVO HORIZONTE'!I4976)</f>
        <v>0</v>
      </c>
      <c r="R4976" s="363">
        <f t="shared" si="653"/>
        <v>0</v>
      </c>
      <c r="S4976" s="153">
        <f t="shared" si="647"/>
        <v>0</v>
      </c>
      <c r="T4976" s="364"/>
    </row>
    <row r="4977" ht="22.5" hidden="1" spans="1:20">
      <c r="A4977" s="158">
        <v>89622</v>
      </c>
      <c r="B4977" s="100" t="s">
        <v>252</v>
      </c>
      <c r="C4977" s="104" t="s">
        <v>5235</v>
      </c>
      <c r="D4977" s="94" t="s">
        <v>279</v>
      </c>
      <c r="E4977" s="95">
        <v>15.98</v>
      </c>
      <c r="F4977" s="96">
        <f t="shared" si="649"/>
        <v>19.61</v>
      </c>
      <c r="G4977" s="107">
        <f>ROUND(SUM('NOVO HORIZONTE'!G4977),2)</f>
        <v>0</v>
      </c>
      <c r="H4977" s="107">
        <f t="shared" si="654"/>
        <v>0</v>
      </c>
      <c r="I4977" s="143">
        <f t="shared" si="650"/>
        <v>0</v>
      </c>
      <c r="J4977" s="142"/>
      <c r="K4977" s="145"/>
      <c r="L4977" s="7" t="str">
        <f t="shared" si="651"/>
        <v/>
      </c>
      <c r="M4977" s="7" t="str">
        <f t="shared" si="652"/>
        <v/>
      </c>
      <c r="N4977" s="7" t="str">
        <f t="shared" si="648"/>
        <v/>
      </c>
      <c r="O4977" s="144"/>
      <c r="P4977" s="355">
        <v>0</v>
      </c>
      <c r="Q4977" s="362">
        <f>SUM('NOVO HORIZONTE'!I4977)</f>
        <v>0</v>
      </c>
      <c r="R4977" s="363">
        <f t="shared" si="653"/>
        <v>0</v>
      </c>
      <c r="S4977" s="153">
        <f t="shared" si="647"/>
        <v>0</v>
      </c>
      <c r="T4977" s="364"/>
    </row>
    <row r="4978" ht="22.5" hidden="1" spans="1:20">
      <c r="A4978" s="158">
        <v>89624</v>
      </c>
      <c r="B4978" s="100" t="s">
        <v>252</v>
      </c>
      <c r="C4978" s="104" t="s">
        <v>5236</v>
      </c>
      <c r="D4978" s="94" t="s">
        <v>279</v>
      </c>
      <c r="E4978" s="95">
        <v>20.28</v>
      </c>
      <c r="F4978" s="96">
        <f t="shared" si="649"/>
        <v>24.89</v>
      </c>
      <c r="G4978" s="107">
        <f>ROUND(SUM('NOVO HORIZONTE'!G4978),2)</f>
        <v>0</v>
      </c>
      <c r="H4978" s="107">
        <f t="shared" si="654"/>
        <v>0</v>
      </c>
      <c r="I4978" s="143">
        <f t="shared" si="650"/>
        <v>0</v>
      </c>
      <c r="J4978" s="142"/>
      <c r="K4978" s="228"/>
      <c r="L4978" s="7" t="str">
        <f t="shared" si="651"/>
        <v/>
      </c>
      <c r="M4978" s="7" t="str">
        <f t="shared" si="652"/>
        <v/>
      </c>
      <c r="N4978" s="7" t="str">
        <f t="shared" si="648"/>
        <v/>
      </c>
      <c r="O4978" s="144"/>
      <c r="P4978" s="355">
        <v>0</v>
      </c>
      <c r="Q4978" s="362">
        <f>SUM('NOVO HORIZONTE'!I4978)</f>
        <v>0</v>
      </c>
      <c r="R4978" s="363">
        <f t="shared" si="653"/>
        <v>0</v>
      </c>
      <c r="S4978" s="153">
        <f t="shared" si="647"/>
        <v>0</v>
      </c>
      <c r="T4978" s="364"/>
    </row>
    <row r="4979" ht="22.5" hidden="1" spans="1:20">
      <c r="A4979" s="158">
        <v>89626</v>
      </c>
      <c r="B4979" s="100" t="s">
        <v>252</v>
      </c>
      <c r="C4979" s="104" t="s">
        <v>5237</v>
      </c>
      <c r="D4979" s="94" t="s">
        <v>279</v>
      </c>
      <c r="E4979" s="95">
        <v>33.91</v>
      </c>
      <c r="F4979" s="96">
        <f t="shared" si="649"/>
        <v>41.62</v>
      </c>
      <c r="G4979" s="107">
        <f>ROUND(SUM('NOVO HORIZONTE'!G4979),2)</f>
        <v>0</v>
      </c>
      <c r="H4979" s="107">
        <f t="shared" si="654"/>
        <v>0</v>
      </c>
      <c r="I4979" s="143">
        <f t="shared" si="650"/>
        <v>0</v>
      </c>
      <c r="J4979" s="142"/>
      <c r="K4979" s="145"/>
      <c r="L4979" s="7" t="str">
        <f t="shared" si="651"/>
        <v/>
      </c>
      <c r="M4979" s="7" t="str">
        <f t="shared" si="652"/>
        <v/>
      </c>
      <c r="N4979" s="7" t="str">
        <f t="shared" si="648"/>
        <v/>
      </c>
      <c r="O4979" s="144"/>
      <c r="P4979" s="355">
        <v>0</v>
      </c>
      <c r="Q4979" s="362">
        <f>SUM('NOVO HORIZONTE'!I4979)</f>
        <v>0</v>
      </c>
      <c r="R4979" s="363">
        <f t="shared" si="653"/>
        <v>0</v>
      </c>
      <c r="S4979" s="153">
        <f t="shared" si="647"/>
        <v>0</v>
      </c>
      <c r="T4979" s="364"/>
    </row>
    <row r="4980" ht="22.5" hidden="1" spans="1:20">
      <c r="A4980" s="158">
        <v>89627</v>
      </c>
      <c r="B4980" s="100" t="s">
        <v>252</v>
      </c>
      <c r="C4980" s="104" t="s">
        <v>5238</v>
      </c>
      <c r="D4980" s="94" t="s">
        <v>279</v>
      </c>
      <c r="E4980" s="95">
        <v>22.71</v>
      </c>
      <c r="F4980" s="96">
        <f t="shared" si="649"/>
        <v>27.87</v>
      </c>
      <c r="G4980" s="107">
        <f>ROUND(SUM('NOVO HORIZONTE'!G4980),2)</f>
        <v>0</v>
      </c>
      <c r="H4980" s="107">
        <f t="shared" si="654"/>
        <v>0</v>
      </c>
      <c r="I4980" s="143">
        <f t="shared" si="650"/>
        <v>0</v>
      </c>
      <c r="J4980" s="142"/>
      <c r="K4980" s="228"/>
      <c r="L4980" s="7" t="str">
        <f t="shared" si="651"/>
        <v/>
      </c>
      <c r="M4980" s="7" t="str">
        <f t="shared" si="652"/>
        <v/>
      </c>
      <c r="N4980" s="7" t="str">
        <f t="shared" si="648"/>
        <v/>
      </c>
      <c r="O4980" s="144"/>
      <c r="P4980" s="355">
        <v>0</v>
      </c>
      <c r="Q4980" s="362">
        <f>SUM('NOVO HORIZONTE'!I4980)</f>
        <v>0</v>
      </c>
      <c r="R4980" s="363">
        <f t="shared" si="653"/>
        <v>0</v>
      </c>
      <c r="S4980" s="153">
        <f t="shared" si="647"/>
        <v>0</v>
      </c>
      <c r="T4980" s="364"/>
    </row>
    <row r="4981" ht="22.5" hidden="1" spans="1:20">
      <c r="A4981" s="158">
        <v>89630</v>
      </c>
      <c r="B4981" s="100" t="s">
        <v>252</v>
      </c>
      <c r="C4981" s="104" t="s">
        <v>5239</v>
      </c>
      <c r="D4981" s="94" t="s">
        <v>279</v>
      </c>
      <c r="E4981" s="95">
        <v>68.59</v>
      </c>
      <c r="F4981" s="96">
        <f t="shared" si="649"/>
        <v>84.19</v>
      </c>
      <c r="G4981" s="107">
        <f>ROUND(SUM('NOVO HORIZONTE'!G4981),2)</f>
        <v>0</v>
      </c>
      <c r="H4981" s="107">
        <f t="shared" si="654"/>
        <v>0</v>
      </c>
      <c r="I4981" s="143">
        <f t="shared" si="650"/>
        <v>0</v>
      </c>
      <c r="J4981" s="142"/>
      <c r="K4981" s="145"/>
      <c r="L4981" s="7" t="str">
        <f t="shared" si="651"/>
        <v/>
      </c>
      <c r="M4981" s="7" t="str">
        <f t="shared" si="652"/>
        <v/>
      </c>
      <c r="N4981" s="7" t="str">
        <f t="shared" si="648"/>
        <v/>
      </c>
      <c r="O4981" s="144"/>
      <c r="P4981" s="355">
        <v>0</v>
      </c>
      <c r="Q4981" s="362">
        <f>SUM('NOVO HORIZONTE'!I4981)</f>
        <v>0</v>
      </c>
      <c r="R4981" s="363">
        <f t="shared" si="653"/>
        <v>0</v>
      </c>
      <c r="S4981" s="153">
        <f t="shared" si="647"/>
        <v>0</v>
      </c>
      <c r="T4981" s="364"/>
    </row>
    <row r="4982" ht="22.5" hidden="1" spans="1:20">
      <c r="A4982" s="158">
        <v>89632</v>
      </c>
      <c r="B4982" s="100" t="s">
        <v>252</v>
      </c>
      <c r="C4982" s="104" t="s">
        <v>5240</v>
      </c>
      <c r="D4982" s="94" t="s">
        <v>279</v>
      </c>
      <c r="E4982" s="95">
        <v>137.24</v>
      </c>
      <c r="F4982" s="96">
        <f t="shared" si="649"/>
        <v>168.45</v>
      </c>
      <c r="G4982" s="107">
        <f>ROUND(SUM('NOVO HORIZONTE'!G4982),2)</f>
        <v>0</v>
      </c>
      <c r="H4982" s="107">
        <f t="shared" si="654"/>
        <v>0</v>
      </c>
      <c r="I4982" s="143">
        <f t="shared" si="650"/>
        <v>0</v>
      </c>
      <c r="J4982" s="142"/>
      <c r="K4982" s="145"/>
      <c r="L4982" s="7" t="str">
        <f t="shared" si="651"/>
        <v/>
      </c>
      <c r="M4982" s="7" t="str">
        <f t="shared" si="652"/>
        <v/>
      </c>
      <c r="N4982" s="7" t="str">
        <f t="shared" si="648"/>
        <v/>
      </c>
      <c r="O4982" s="144"/>
      <c r="P4982" s="355">
        <v>0</v>
      </c>
      <c r="Q4982" s="362">
        <f>SUM('NOVO HORIZONTE'!I4982)</f>
        <v>0</v>
      </c>
      <c r="R4982" s="363">
        <f t="shared" si="653"/>
        <v>0</v>
      </c>
      <c r="S4982" s="153">
        <f t="shared" si="647"/>
        <v>0</v>
      </c>
      <c r="T4982" s="364"/>
    </row>
    <row r="4983" ht="12.75" hidden="1" spans="1:20">
      <c r="A4983" s="154" t="s">
        <v>5241</v>
      </c>
      <c r="B4983" s="100"/>
      <c r="C4983" s="161" t="s">
        <v>5242</v>
      </c>
      <c r="D4983" s="94">
        <v>0</v>
      </c>
      <c r="E4983" s="95">
        <v>0</v>
      </c>
      <c r="F4983" s="96">
        <f t="shared" si="649"/>
        <v>0</v>
      </c>
      <c r="G4983" s="187">
        <f>ROUND(SUM('NOVO HORIZONTE'!G4983),2)</f>
        <v>0</v>
      </c>
      <c r="H4983" s="187">
        <f t="shared" si="654"/>
        <v>0</v>
      </c>
      <c r="I4983" s="188">
        <f t="shared" si="650"/>
        <v>0</v>
      </c>
      <c r="J4983" s="142"/>
      <c r="K4983" s="145" t="str">
        <f>IF(SUM(I4984:I5002)&gt;0,"xx","")</f>
        <v/>
      </c>
      <c r="L4983" s="7" t="str">
        <f t="shared" si="651"/>
        <v/>
      </c>
      <c r="M4983" s="7" t="str">
        <f t="shared" si="652"/>
        <v/>
      </c>
      <c r="N4983" s="7" t="str">
        <f t="shared" si="648"/>
        <v/>
      </c>
      <c r="O4983" s="144"/>
      <c r="P4983" s="375"/>
      <c r="Q4983" s="362">
        <f>SUM('NOVO HORIZONTE'!I4983)</f>
        <v>0</v>
      </c>
      <c r="R4983" s="363">
        <f t="shared" si="653"/>
        <v>0</v>
      </c>
      <c r="S4983" s="153">
        <f t="shared" si="647"/>
        <v>0</v>
      </c>
      <c r="T4983" s="364"/>
    </row>
    <row r="4984" ht="22.5" hidden="1" spans="1:20">
      <c r="A4984" s="158">
        <v>89633</v>
      </c>
      <c r="B4984" s="100" t="s">
        <v>252</v>
      </c>
      <c r="C4984" s="104" t="s">
        <v>5243</v>
      </c>
      <c r="D4984" s="94" t="s">
        <v>263</v>
      </c>
      <c r="E4984" s="95">
        <v>28.44</v>
      </c>
      <c r="F4984" s="96">
        <f t="shared" si="649"/>
        <v>34.91</v>
      </c>
      <c r="G4984" s="107">
        <f>ROUND(SUM('NOVO HORIZONTE'!G4984),2)</f>
        <v>0</v>
      </c>
      <c r="H4984" s="107">
        <f t="shared" si="654"/>
        <v>0</v>
      </c>
      <c r="I4984" s="143">
        <f t="shared" si="650"/>
        <v>0</v>
      </c>
      <c r="J4984" s="142"/>
      <c r="K4984" s="145"/>
      <c r="L4984" s="7" t="str">
        <f t="shared" si="651"/>
        <v/>
      </c>
      <c r="M4984" s="7" t="str">
        <f t="shared" si="652"/>
        <v/>
      </c>
      <c r="N4984" s="7" t="str">
        <f t="shared" si="648"/>
        <v/>
      </c>
      <c r="O4984" s="144"/>
      <c r="P4984" s="355">
        <v>0</v>
      </c>
      <c r="Q4984" s="362">
        <f>SUM('NOVO HORIZONTE'!I4984)</f>
        <v>0</v>
      </c>
      <c r="R4984" s="363">
        <f t="shared" si="653"/>
        <v>0</v>
      </c>
      <c r="S4984" s="153">
        <f t="shared" si="647"/>
        <v>0</v>
      </c>
      <c r="T4984" s="364"/>
    </row>
    <row r="4985" ht="22.5" hidden="1" spans="1:20">
      <c r="A4985" s="158">
        <v>89634</v>
      </c>
      <c r="B4985" s="100" t="s">
        <v>252</v>
      </c>
      <c r="C4985" s="104" t="s">
        <v>5244</v>
      </c>
      <c r="D4985" s="94" t="s">
        <v>263</v>
      </c>
      <c r="E4985" s="95">
        <v>40.13</v>
      </c>
      <c r="F4985" s="96">
        <f t="shared" si="649"/>
        <v>49.26</v>
      </c>
      <c r="G4985" s="107">
        <f>ROUND(SUM('NOVO HORIZONTE'!G4985),2)</f>
        <v>0</v>
      </c>
      <c r="H4985" s="107">
        <f t="shared" si="654"/>
        <v>0</v>
      </c>
      <c r="I4985" s="143">
        <f t="shared" si="650"/>
        <v>0</v>
      </c>
      <c r="J4985" s="142"/>
      <c r="K4985" s="145"/>
      <c r="L4985" s="7" t="str">
        <f t="shared" si="651"/>
        <v/>
      </c>
      <c r="M4985" s="7" t="str">
        <f t="shared" si="652"/>
        <v/>
      </c>
      <c r="N4985" s="7" t="str">
        <f t="shared" si="648"/>
        <v/>
      </c>
      <c r="O4985" s="144"/>
      <c r="P4985" s="355">
        <v>0</v>
      </c>
      <c r="Q4985" s="362">
        <f>SUM('NOVO HORIZONTE'!I4985)</f>
        <v>0</v>
      </c>
      <c r="R4985" s="363">
        <f t="shared" si="653"/>
        <v>0</v>
      </c>
      <c r="S4985" s="153">
        <f t="shared" si="647"/>
        <v>0</v>
      </c>
      <c r="T4985" s="364"/>
    </row>
    <row r="4986" ht="22.5" hidden="1" spans="1:20">
      <c r="A4986" s="158">
        <v>89635</v>
      </c>
      <c r="B4986" s="100" t="s">
        <v>252</v>
      </c>
      <c r="C4986" s="104" t="s">
        <v>5245</v>
      </c>
      <c r="D4986" s="94" t="s">
        <v>263</v>
      </c>
      <c r="E4986" s="95">
        <v>58.19</v>
      </c>
      <c r="F4986" s="96">
        <f t="shared" si="649"/>
        <v>71.42</v>
      </c>
      <c r="G4986" s="107">
        <f>ROUND(SUM('NOVO HORIZONTE'!G4986),2)</f>
        <v>0</v>
      </c>
      <c r="H4986" s="107">
        <f t="shared" si="654"/>
        <v>0</v>
      </c>
      <c r="I4986" s="143">
        <f t="shared" si="650"/>
        <v>0</v>
      </c>
      <c r="J4986" s="142"/>
      <c r="K4986" s="145"/>
      <c r="L4986" s="7" t="str">
        <f t="shared" si="651"/>
        <v/>
      </c>
      <c r="M4986" s="7" t="str">
        <f t="shared" si="652"/>
        <v/>
      </c>
      <c r="N4986" s="7" t="str">
        <f t="shared" si="648"/>
        <v/>
      </c>
      <c r="O4986" s="144"/>
      <c r="P4986" s="355">
        <v>0</v>
      </c>
      <c r="Q4986" s="362">
        <f>SUM('NOVO HORIZONTE'!I4986)</f>
        <v>0</v>
      </c>
      <c r="R4986" s="363">
        <f t="shared" si="653"/>
        <v>0</v>
      </c>
      <c r="S4986" s="153">
        <f t="shared" si="647"/>
        <v>0</v>
      </c>
      <c r="T4986" s="364"/>
    </row>
    <row r="4987" ht="22.5" hidden="1" spans="1:20">
      <c r="A4987" s="158">
        <v>89716</v>
      </c>
      <c r="B4987" s="100" t="s">
        <v>252</v>
      </c>
      <c r="C4987" s="104" t="s">
        <v>5246</v>
      </c>
      <c r="D4987" s="94" t="s">
        <v>263</v>
      </c>
      <c r="E4987" s="95">
        <v>28.39</v>
      </c>
      <c r="F4987" s="96">
        <f t="shared" si="649"/>
        <v>34.85</v>
      </c>
      <c r="G4987" s="107">
        <f>ROUND(SUM('NOVO HORIZONTE'!G4987),2)</f>
        <v>0</v>
      </c>
      <c r="H4987" s="107">
        <f t="shared" si="654"/>
        <v>0</v>
      </c>
      <c r="I4987" s="143">
        <f t="shared" si="650"/>
        <v>0</v>
      </c>
      <c r="J4987" s="142"/>
      <c r="K4987" s="145"/>
      <c r="L4987" s="7" t="str">
        <f t="shared" si="651"/>
        <v/>
      </c>
      <c r="M4987" s="7" t="str">
        <f t="shared" si="652"/>
        <v/>
      </c>
      <c r="N4987" s="7" t="str">
        <f t="shared" si="648"/>
        <v/>
      </c>
      <c r="O4987" s="144"/>
      <c r="P4987" s="355">
        <v>0</v>
      </c>
      <c r="Q4987" s="362">
        <f>SUM('NOVO HORIZONTE'!I4987)</f>
        <v>0</v>
      </c>
      <c r="R4987" s="363">
        <f t="shared" si="653"/>
        <v>0</v>
      </c>
      <c r="S4987" s="153">
        <f t="shared" si="647"/>
        <v>0</v>
      </c>
      <c r="T4987" s="364"/>
    </row>
    <row r="4988" ht="22.5" hidden="1" spans="1:20">
      <c r="A4988" s="158">
        <v>89717</v>
      </c>
      <c r="B4988" s="100" t="s">
        <v>252</v>
      </c>
      <c r="C4988" s="104" t="s">
        <v>5247</v>
      </c>
      <c r="D4988" s="94" t="s">
        <v>263</v>
      </c>
      <c r="E4988" s="95">
        <v>44.34</v>
      </c>
      <c r="F4988" s="96">
        <f t="shared" si="649"/>
        <v>54.42</v>
      </c>
      <c r="G4988" s="107">
        <f>ROUND(SUM('NOVO HORIZONTE'!G4988),2)</f>
        <v>0</v>
      </c>
      <c r="H4988" s="107">
        <f t="shared" si="654"/>
        <v>0</v>
      </c>
      <c r="I4988" s="143">
        <f t="shared" si="650"/>
        <v>0</v>
      </c>
      <c r="J4988" s="142"/>
      <c r="K4988" s="145"/>
      <c r="L4988" s="7" t="str">
        <f t="shared" si="651"/>
        <v/>
      </c>
      <c r="M4988" s="7" t="str">
        <f t="shared" si="652"/>
        <v/>
      </c>
      <c r="N4988" s="7" t="str">
        <f t="shared" si="648"/>
        <v/>
      </c>
      <c r="O4988" s="144"/>
      <c r="P4988" s="355">
        <v>0</v>
      </c>
      <c r="Q4988" s="362">
        <f>SUM('NOVO HORIZONTE'!I4988)</f>
        <v>0</v>
      </c>
      <c r="R4988" s="363">
        <f t="shared" si="653"/>
        <v>0</v>
      </c>
      <c r="S4988" s="153">
        <f t="shared" si="647"/>
        <v>0</v>
      </c>
      <c r="T4988" s="364"/>
    </row>
    <row r="4989" ht="22.5" hidden="1" spans="1:20">
      <c r="A4989" s="158">
        <v>89636</v>
      </c>
      <c r="B4989" s="100" t="s">
        <v>252</v>
      </c>
      <c r="C4989" s="104" t="s">
        <v>5248</v>
      </c>
      <c r="D4989" s="94" t="s">
        <v>263</v>
      </c>
      <c r="E4989" s="95">
        <v>72.96</v>
      </c>
      <c r="F4989" s="96">
        <f t="shared" si="649"/>
        <v>89.55</v>
      </c>
      <c r="G4989" s="107">
        <f>ROUND(SUM('NOVO HORIZONTE'!G4989),2)</f>
        <v>0</v>
      </c>
      <c r="H4989" s="107">
        <f t="shared" si="654"/>
        <v>0</v>
      </c>
      <c r="I4989" s="143">
        <f t="shared" si="650"/>
        <v>0</v>
      </c>
      <c r="J4989" s="142"/>
      <c r="K4989" s="228"/>
      <c r="L4989" s="7" t="str">
        <f t="shared" si="651"/>
        <v/>
      </c>
      <c r="M4989" s="7" t="str">
        <f t="shared" si="652"/>
        <v/>
      </c>
      <c r="N4989" s="7" t="str">
        <f t="shared" si="648"/>
        <v/>
      </c>
      <c r="O4989" s="144"/>
      <c r="P4989" s="355">
        <v>0</v>
      </c>
      <c r="Q4989" s="362">
        <f>SUM('NOVO HORIZONTE'!I4989)</f>
        <v>0</v>
      </c>
      <c r="R4989" s="363">
        <f t="shared" si="653"/>
        <v>0</v>
      </c>
      <c r="S4989" s="153">
        <f t="shared" si="647"/>
        <v>0</v>
      </c>
      <c r="T4989" s="364"/>
    </row>
    <row r="4990" ht="22.5" hidden="1" spans="1:20">
      <c r="A4990" s="158">
        <v>89718</v>
      </c>
      <c r="B4990" s="100" t="s">
        <v>252</v>
      </c>
      <c r="C4990" s="104" t="s">
        <v>5249</v>
      </c>
      <c r="D4990" s="94" t="s">
        <v>263</v>
      </c>
      <c r="E4990" s="95">
        <v>56.65</v>
      </c>
      <c r="F4990" s="96">
        <f t="shared" si="649"/>
        <v>69.53</v>
      </c>
      <c r="G4990" s="107">
        <f>ROUND(SUM('NOVO HORIZONTE'!G4990),2)</f>
        <v>0</v>
      </c>
      <c r="H4990" s="107">
        <f t="shared" si="654"/>
        <v>0</v>
      </c>
      <c r="I4990" s="143">
        <f t="shared" si="650"/>
        <v>0</v>
      </c>
      <c r="J4990" s="142"/>
      <c r="K4990" s="145"/>
      <c r="L4990" s="7" t="str">
        <f t="shared" si="651"/>
        <v/>
      </c>
      <c r="M4990" s="7" t="str">
        <f t="shared" si="652"/>
        <v/>
      </c>
      <c r="N4990" s="7" t="str">
        <f t="shared" si="648"/>
        <v/>
      </c>
      <c r="O4990" s="144"/>
      <c r="P4990" s="355">
        <v>0</v>
      </c>
      <c r="Q4990" s="362">
        <f>SUM('NOVO HORIZONTE'!I4990)</f>
        <v>0</v>
      </c>
      <c r="R4990" s="363">
        <f t="shared" si="653"/>
        <v>0</v>
      </c>
      <c r="S4990" s="153">
        <f t="shared" si="647"/>
        <v>0</v>
      </c>
      <c r="T4990" s="364"/>
    </row>
    <row r="4991" ht="22.5" hidden="1" spans="1:20">
      <c r="A4991" s="158">
        <v>89772</v>
      </c>
      <c r="B4991" s="100" t="s">
        <v>252</v>
      </c>
      <c r="C4991" s="104" t="s">
        <v>5250</v>
      </c>
      <c r="D4991" s="94" t="s">
        <v>263</v>
      </c>
      <c r="E4991" s="95">
        <v>90.24</v>
      </c>
      <c r="F4991" s="96">
        <f t="shared" si="649"/>
        <v>110.76</v>
      </c>
      <c r="G4991" s="107">
        <f>ROUND(SUM('NOVO HORIZONTE'!G4991),2)</f>
        <v>0</v>
      </c>
      <c r="H4991" s="107">
        <f t="shared" si="654"/>
        <v>0</v>
      </c>
      <c r="I4991" s="143">
        <f t="shared" si="650"/>
        <v>0</v>
      </c>
      <c r="J4991" s="142"/>
      <c r="K4991" s="145"/>
      <c r="L4991" s="7" t="str">
        <f t="shared" si="651"/>
        <v/>
      </c>
      <c r="M4991" s="7" t="str">
        <f t="shared" si="652"/>
        <v/>
      </c>
      <c r="N4991" s="7" t="str">
        <f t="shared" si="648"/>
        <v/>
      </c>
      <c r="O4991" s="144"/>
      <c r="P4991" s="355">
        <v>0</v>
      </c>
      <c r="Q4991" s="362">
        <f>SUM('NOVO HORIZONTE'!I4991)</f>
        <v>0</v>
      </c>
      <c r="R4991" s="363">
        <f t="shared" si="653"/>
        <v>0</v>
      </c>
      <c r="S4991" s="153">
        <f t="shared" si="647"/>
        <v>0</v>
      </c>
      <c r="T4991" s="364"/>
    </row>
    <row r="4992" ht="22.5" hidden="1" spans="1:20">
      <c r="A4992" s="158">
        <v>89770</v>
      </c>
      <c r="B4992" s="100" t="s">
        <v>252</v>
      </c>
      <c r="C4992" s="104" t="s">
        <v>5251</v>
      </c>
      <c r="D4992" s="94" t="s">
        <v>263</v>
      </c>
      <c r="E4992" s="95">
        <v>46.4</v>
      </c>
      <c r="F4992" s="96">
        <f t="shared" si="649"/>
        <v>56.95</v>
      </c>
      <c r="G4992" s="107">
        <f>ROUND(SUM('NOVO HORIZONTE'!G4992),2)</f>
        <v>0</v>
      </c>
      <c r="H4992" s="107">
        <f t="shared" si="654"/>
        <v>0</v>
      </c>
      <c r="I4992" s="143">
        <f t="shared" si="650"/>
        <v>0</v>
      </c>
      <c r="J4992" s="142"/>
      <c r="K4992" s="228"/>
      <c r="L4992" s="7" t="str">
        <f t="shared" si="651"/>
        <v/>
      </c>
      <c r="M4992" s="7" t="str">
        <f t="shared" si="652"/>
        <v/>
      </c>
      <c r="N4992" s="7" t="str">
        <f t="shared" si="648"/>
        <v/>
      </c>
      <c r="O4992" s="144"/>
      <c r="P4992" s="355">
        <v>0</v>
      </c>
      <c r="Q4992" s="362">
        <f>SUM('NOVO HORIZONTE'!I4992)</f>
        <v>0</v>
      </c>
      <c r="R4992" s="363">
        <f t="shared" si="653"/>
        <v>0</v>
      </c>
      <c r="S4992" s="153">
        <f t="shared" si="647"/>
        <v>0</v>
      </c>
      <c r="T4992" s="364"/>
    </row>
    <row r="4993" ht="22.5" hidden="1" spans="1:20">
      <c r="A4993" s="158">
        <v>89771</v>
      </c>
      <c r="B4993" s="100" t="s">
        <v>252</v>
      </c>
      <c r="C4993" s="104" t="s">
        <v>5252</v>
      </c>
      <c r="D4993" s="94" t="s">
        <v>263</v>
      </c>
      <c r="E4993" s="95">
        <v>61.9</v>
      </c>
      <c r="F4993" s="96">
        <f t="shared" si="649"/>
        <v>75.98</v>
      </c>
      <c r="G4993" s="107">
        <f>ROUND(SUM('NOVO HORIZONTE'!G4993),2)</f>
        <v>0</v>
      </c>
      <c r="H4993" s="107">
        <f t="shared" si="654"/>
        <v>0</v>
      </c>
      <c r="I4993" s="143">
        <f t="shared" si="650"/>
        <v>0</v>
      </c>
      <c r="J4993" s="142"/>
      <c r="K4993" s="228"/>
      <c r="L4993" s="7" t="str">
        <f t="shared" si="651"/>
        <v/>
      </c>
      <c r="M4993" s="7" t="str">
        <f t="shared" si="652"/>
        <v/>
      </c>
      <c r="N4993" s="7" t="str">
        <f t="shared" si="648"/>
        <v/>
      </c>
      <c r="O4993" s="144"/>
      <c r="P4993" s="355">
        <v>0</v>
      </c>
      <c r="Q4993" s="362">
        <f>SUM('NOVO HORIZONTE'!I4993)</f>
        <v>0</v>
      </c>
      <c r="R4993" s="363">
        <f t="shared" si="653"/>
        <v>0</v>
      </c>
      <c r="S4993" s="153">
        <f t="shared" si="647"/>
        <v>0</v>
      </c>
      <c r="T4993" s="364"/>
    </row>
    <row r="4994" ht="22.5" hidden="1" spans="1:20">
      <c r="A4994" s="158">
        <v>89773</v>
      </c>
      <c r="B4994" s="100" t="s">
        <v>252</v>
      </c>
      <c r="C4994" s="104" t="s">
        <v>5253</v>
      </c>
      <c r="D4994" s="94" t="s">
        <v>263</v>
      </c>
      <c r="E4994" s="95">
        <v>145.3</v>
      </c>
      <c r="F4994" s="96">
        <f t="shared" si="649"/>
        <v>178.34</v>
      </c>
      <c r="G4994" s="107">
        <f>ROUND(SUM('NOVO HORIZONTE'!G4994),2)</f>
        <v>0</v>
      </c>
      <c r="H4994" s="107">
        <f t="shared" si="654"/>
        <v>0</v>
      </c>
      <c r="I4994" s="143">
        <f t="shared" si="650"/>
        <v>0</v>
      </c>
      <c r="J4994" s="142"/>
      <c r="K4994" s="228"/>
      <c r="L4994" s="7" t="str">
        <f t="shared" si="651"/>
        <v/>
      </c>
      <c r="M4994" s="7" t="str">
        <f t="shared" si="652"/>
        <v/>
      </c>
      <c r="N4994" s="7" t="str">
        <f t="shared" si="648"/>
        <v/>
      </c>
      <c r="O4994" s="144"/>
      <c r="P4994" s="355">
        <v>0</v>
      </c>
      <c r="Q4994" s="362">
        <f>SUM('NOVO HORIZONTE'!I4994)</f>
        <v>0</v>
      </c>
      <c r="R4994" s="363">
        <f t="shared" si="653"/>
        <v>0</v>
      </c>
      <c r="S4994" s="153">
        <f t="shared" si="647"/>
        <v>0</v>
      </c>
      <c r="T4994" s="364"/>
    </row>
    <row r="4995" ht="22.5" hidden="1" spans="1:20">
      <c r="A4995" s="158">
        <v>89775</v>
      </c>
      <c r="B4995" s="100" t="s">
        <v>252</v>
      </c>
      <c r="C4995" s="104" t="s">
        <v>5254</v>
      </c>
      <c r="D4995" s="94" t="s">
        <v>263</v>
      </c>
      <c r="E4995" s="95">
        <v>227.04</v>
      </c>
      <c r="F4995" s="96">
        <f t="shared" si="649"/>
        <v>278.67</v>
      </c>
      <c r="G4995" s="107">
        <f>ROUND(SUM('NOVO HORIZONTE'!G4995),2)</f>
        <v>0</v>
      </c>
      <c r="H4995" s="107">
        <f t="shared" si="654"/>
        <v>0</v>
      </c>
      <c r="I4995" s="143">
        <f t="shared" si="650"/>
        <v>0</v>
      </c>
      <c r="J4995" s="142"/>
      <c r="K4995" s="228"/>
      <c r="L4995" s="7" t="str">
        <f t="shared" si="651"/>
        <v/>
      </c>
      <c r="M4995" s="7" t="str">
        <f t="shared" si="652"/>
        <v/>
      </c>
      <c r="N4995" s="7" t="str">
        <f t="shared" si="648"/>
        <v/>
      </c>
      <c r="O4995" s="144"/>
      <c r="P4995" s="355">
        <v>0</v>
      </c>
      <c r="Q4995" s="362">
        <f>SUM('NOVO HORIZONTE'!I4995)</f>
        <v>0</v>
      </c>
      <c r="R4995" s="363">
        <f t="shared" si="653"/>
        <v>0</v>
      </c>
      <c r="S4995" s="153">
        <f t="shared" si="647"/>
        <v>0</v>
      </c>
      <c r="T4995" s="364"/>
    </row>
    <row r="4996" ht="22.5" hidden="1" spans="1:20">
      <c r="A4996" s="158">
        <v>94716</v>
      </c>
      <c r="B4996" s="100" t="s">
        <v>252</v>
      </c>
      <c r="C4996" s="104" t="s">
        <v>5255</v>
      </c>
      <c r="D4996" s="94" t="s">
        <v>263</v>
      </c>
      <c r="E4996" s="95">
        <v>26.73</v>
      </c>
      <c r="F4996" s="96">
        <f t="shared" si="649"/>
        <v>32.81</v>
      </c>
      <c r="G4996" s="107">
        <f>ROUND(SUM('NOVO HORIZONTE'!G4996),2)</f>
        <v>0</v>
      </c>
      <c r="H4996" s="107">
        <f t="shared" si="654"/>
        <v>0</v>
      </c>
      <c r="I4996" s="143">
        <f t="shared" si="650"/>
        <v>0</v>
      </c>
      <c r="J4996" s="142"/>
      <c r="K4996" s="228"/>
      <c r="L4996" s="7" t="str">
        <f t="shared" si="651"/>
        <v/>
      </c>
      <c r="M4996" s="7" t="str">
        <f t="shared" si="652"/>
        <v/>
      </c>
      <c r="N4996" s="7" t="str">
        <f t="shared" si="648"/>
        <v/>
      </c>
      <c r="O4996" s="144"/>
      <c r="P4996" s="355">
        <v>0</v>
      </c>
      <c r="Q4996" s="362">
        <f>SUM('NOVO HORIZONTE'!I4996)</f>
        <v>0</v>
      </c>
      <c r="R4996" s="363">
        <f t="shared" si="653"/>
        <v>0</v>
      </c>
      <c r="S4996" s="153">
        <f t="shared" si="647"/>
        <v>0</v>
      </c>
      <c r="T4996" s="364"/>
    </row>
    <row r="4997" ht="22.5" hidden="1" spans="1:20">
      <c r="A4997" s="158">
        <v>94717</v>
      </c>
      <c r="B4997" s="100" t="s">
        <v>252</v>
      </c>
      <c r="C4997" s="104" t="s">
        <v>5256</v>
      </c>
      <c r="D4997" s="94" t="s">
        <v>263</v>
      </c>
      <c r="E4997" s="95">
        <v>40.86</v>
      </c>
      <c r="F4997" s="96">
        <f t="shared" si="649"/>
        <v>50.15</v>
      </c>
      <c r="G4997" s="107">
        <f>ROUND(SUM('NOVO HORIZONTE'!G4997),2)</f>
        <v>0</v>
      </c>
      <c r="H4997" s="107">
        <f t="shared" si="654"/>
        <v>0</v>
      </c>
      <c r="I4997" s="143">
        <f t="shared" si="650"/>
        <v>0</v>
      </c>
      <c r="J4997" s="142"/>
      <c r="K4997" s="228"/>
      <c r="L4997" s="7" t="str">
        <f t="shared" si="651"/>
        <v/>
      </c>
      <c r="M4997" s="7" t="str">
        <f t="shared" si="652"/>
        <v/>
      </c>
      <c r="N4997" s="7" t="str">
        <f t="shared" si="648"/>
        <v/>
      </c>
      <c r="O4997" s="144"/>
      <c r="P4997" s="355">
        <v>0</v>
      </c>
      <c r="Q4997" s="362">
        <f>SUM('NOVO HORIZONTE'!I4997)</f>
        <v>0</v>
      </c>
      <c r="R4997" s="363">
        <f t="shared" si="653"/>
        <v>0</v>
      </c>
      <c r="S4997" s="153">
        <f t="shared" si="647"/>
        <v>0</v>
      </c>
      <c r="T4997" s="364"/>
    </row>
    <row r="4998" ht="22.5" hidden="1" spans="1:20">
      <c r="A4998" s="158">
        <v>94718</v>
      </c>
      <c r="B4998" s="100" t="s">
        <v>252</v>
      </c>
      <c r="C4998" s="104" t="s">
        <v>5257</v>
      </c>
      <c r="D4998" s="94" t="s">
        <v>263</v>
      </c>
      <c r="E4998" s="95">
        <v>52.89</v>
      </c>
      <c r="F4998" s="96">
        <f t="shared" si="649"/>
        <v>64.92</v>
      </c>
      <c r="G4998" s="107">
        <f>ROUND(SUM('NOVO HORIZONTE'!G4998),2)</f>
        <v>0</v>
      </c>
      <c r="H4998" s="107">
        <f t="shared" si="654"/>
        <v>0</v>
      </c>
      <c r="I4998" s="143">
        <f t="shared" si="650"/>
        <v>0</v>
      </c>
      <c r="J4998" s="142"/>
      <c r="K4998" s="228"/>
      <c r="L4998" s="7" t="str">
        <f t="shared" si="651"/>
        <v/>
      </c>
      <c r="M4998" s="7" t="str">
        <f t="shared" si="652"/>
        <v/>
      </c>
      <c r="N4998" s="7" t="str">
        <f t="shared" si="648"/>
        <v/>
      </c>
      <c r="O4998" s="144"/>
      <c r="P4998" s="355">
        <v>0</v>
      </c>
      <c r="Q4998" s="362">
        <f>SUM('NOVO HORIZONTE'!I4998)</f>
        <v>0</v>
      </c>
      <c r="R4998" s="363">
        <f t="shared" si="653"/>
        <v>0</v>
      </c>
      <c r="S4998" s="153">
        <f t="shared" si="647"/>
        <v>0</v>
      </c>
      <c r="T4998" s="364"/>
    </row>
    <row r="4999" ht="22.5" hidden="1" spans="1:20">
      <c r="A4999" s="158">
        <v>94719</v>
      </c>
      <c r="B4999" s="100" t="s">
        <v>252</v>
      </c>
      <c r="C4999" s="104" t="s">
        <v>5258</v>
      </c>
      <c r="D4999" s="94" t="s">
        <v>263</v>
      </c>
      <c r="E4999" s="95">
        <v>67.6</v>
      </c>
      <c r="F4999" s="96">
        <f t="shared" si="649"/>
        <v>82.97</v>
      </c>
      <c r="G4999" s="107">
        <f>ROUND(SUM('NOVO HORIZONTE'!G4999),2)</f>
        <v>0</v>
      </c>
      <c r="H4999" s="107">
        <f t="shared" si="654"/>
        <v>0</v>
      </c>
      <c r="I4999" s="143">
        <f t="shared" si="650"/>
        <v>0</v>
      </c>
      <c r="J4999" s="142"/>
      <c r="K4999" s="228"/>
      <c r="L4999" s="7" t="str">
        <f t="shared" si="651"/>
        <v/>
      </c>
      <c r="M4999" s="7" t="str">
        <f t="shared" si="652"/>
        <v/>
      </c>
      <c r="N4999" s="7" t="str">
        <f t="shared" si="648"/>
        <v/>
      </c>
      <c r="O4999" s="144"/>
      <c r="P4999" s="355">
        <v>0</v>
      </c>
      <c r="Q4999" s="362">
        <f>SUM('NOVO HORIZONTE'!I4999)</f>
        <v>0</v>
      </c>
      <c r="R4999" s="363">
        <f t="shared" si="653"/>
        <v>0</v>
      </c>
      <c r="S4999" s="153">
        <f t="shared" si="647"/>
        <v>0</v>
      </c>
      <c r="T4999" s="364"/>
    </row>
    <row r="5000" ht="22.5" hidden="1" spans="1:20">
      <c r="A5000" s="158">
        <v>94720</v>
      </c>
      <c r="B5000" s="100" t="s">
        <v>252</v>
      </c>
      <c r="C5000" s="104" t="s">
        <v>5259</v>
      </c>
      <c r="D5000" s="94" t="s">
        <v>263</v>
      </c>
      <c r="E5000" s="95">
        <v>98.88</v>
      </c>
      <c r="F5000" s="96">
        <f t="shared" si="649"/>
        <v>121.37</v>
      </c>
      <c r="G5000" s="107">
        <f>ROUND(SUM('NOVO HORIZONTE'!G5000),2)</f>
        <v>0</v>
      </c>
      <c r="H5000" s="107">
        <f t="shared" si="654"/>
        <v>0</v>
      </c>
      <c r="I5000" s="143">
        <f t="shared" si="650"/>
        <v>0</v>
      </c>
      <c r="J5000" s="142"/>
      <c r="K5000" s="228"/>
      <c r="L5000" s="7" t="str">
        <f t="shared" si="651"/>
        <v/>
      </c>
      <c r="M5000" s="7" t="str">
        <f t="shared" si="652"/>
        <v/>
      </c>
      <c r="N5000" s="7" t="str">
        <f t="shared" si="648"/>
        <v/>
      </c>
      <c r="O5000" s="144"/>
      <c r="P5000" s="355">
        <v>0</v>
      </c>
      <c r="Q5000" s="362">
        <f>SUM('NOVO HORIZONTE'!I5000)</f>
        <v>0</v>
      </c>
      <c r="R5000" s="363">
        <f t="shared" si="653"/>
        <v>0</v>
      </c>
      <c r="S5000" s="153">
        <f t="shared" si="647"/>
        <v>0</v>
      </c>
      <c r="T5000" s="364"/>
    </row>
    <row r="5001" ht="22.5" hidden="1" spans="1:20">
      <c r="A5001" s="158">
        <v>94721</v>
      </c>
      <c r="B5001" s="100" t="s">
        <v>252</v>
      </c>
      <c r="C5001" s="104" t="s">
        <v>5260</v>
      </c>
      <c r="D5001" s="94" t="s">
        <v>263</v>
      </c>
      <c r="E5001" s="95">
        <v>149.78</v>
      </c>
      <c r="F5001" s="96">
        <f t="shared" si="649"/>
        <v>183.84</v>
      </c>
      <c r="G5001" s="107">
        <f>ROUND(SUM('NOVO HORIZONTE'!G5001),2)</f>
        <v>0</v>
      </c>
      <c r="H5001" s="107">
        <f t="shared" si="654"/>
        <v>0</v>
      </c>
      <c r="I5001" s="143">
        <f t="shared" si="650"/>
        <v>0</v>
      </c>
      <c r="J5001" s="142"/>
      <c r="K5001" s="228"/>
      <c r="L5001" s="7" t="str">
        <f t="shared" si="651"/>
        <v/>
      </c>
      <c r="M5001" s="7" t="str">
        <f t="shared" si="652"/>
        <v/>
      </c>
      <c r="N5001" s="7" t="str">
        <f t="shared" si="648"/>
        <v/>
      </c>
      <c r="O5001" s="144"/>
      <c r="P5001" s="355">
        <v>0</v>
      </c>
      <c r="Q5001" s="362">
        <f>SUM('NOVO HORIZONTE'!I5001)</f>
        <v>0</v>
      </c>
      <c r="R5001" s="363">
        <f t="shared" si="653"/>
        <v>0</v>
      </c>
      <c r="S5001" s="153">
        <f t="shared" si="647"/>
        <v>0</v>
      </c>
      <c r="T5001" s="364"/>
    </row>
    <row r="5002" ht="22.5" hidden="1" spans="1:20">
      <c r="A5002" s="158">
        <v>94722</v>
      </c>
      <c r="B5002" s="100" t="s">
        <v>252</v>
      </c>
      <c r="C5002" s="104" t="s">
        <v>5261</v>
      </c>
      <c r="D5002" s="94" t="s">
        <v>263</v>
      </c>
      <c r="E5002" s="95">
        <v>259.42</v>
      </c>
      <c r="F5002" s="96">
        <f t="shared" si="649"/>
        <v>318.41</v>
      </c>
      <c r="G5002" s="107">
        <f>ROUND(SUM('NOVO HORIZONTE'!G5002),2)</f>
        <v>0</v>
      </c>
      <c r="H5002" s="107">
        <f t="shared" si="654"/>
        <v>0</v>
      </c>
      <c r="I5002" s="143">
        <f t="shared" si="650"/>
        <v>0</v>
      </c>
      <c r="J5002" s="142"/>
      <c r="K5002" s="228"/>
      <c r="L5002" s="7" t="str">
        <f t="shared" si="651"/>
        <v/>
      </c>
      <c r="M5002" s="7" t="str">
        <f t="shared" si="652"/>
        <v/>
      </c>
      <c r="N5002" s="7" t="str">
        <f t="shared" si="648"/>
        <v/>
      </c>
      <c r="O5002" s="144"/>
      <c r="P5002" s="355">
        <v>0</v>
      </c>
      <c r="Q5002" s="362">
        <f>SUM('NOVO HORIZONTE'!I5002)</f>
        <v>0</v>
      </c>
      <c r="R5002" s="363">
        <f t="shared" si="653"/>
        <v>0</v>
      </c>
      <c r="S5002" s="153">
        <f t="shared" si="647"/>
        <v>0</v>
      </c>
      <c r="T5002" s="364"/>
    </row>
    <row r="5003" ht="12.75" hidden="1" spans="1:20">
      <c r="A5003" s="154" t="s">
        <v>5262</v>
      </c>
      <c r="B5003" s="100"/>
      <c r="C5003" s="161" t="s">
        <v>5263</v>
      </c>
      <c r="D5003" s="94">
        <v>0</v>
      </c>
      <c r="E5003" s="95">
        <v>0</v>
      </c>
      <c r="F5003" s="96">
        <f t="shared" si="649"/>
        <v>0</v>
      </c>
      <c r="G5003" s="187">
        <f>ROUND(SUM('NOVO HORIZONTE'!G5003),2)</f>
        <v>0</v>
      </c>
      <c r="H5003" s="187">
        <f t="shared" si="654"/>
        <v>0</v>
      </c>
      <c r="I5003" s="188">
        <f t="shared" si="650"/>
        <v>0</v>
      </c>
      <c r="J5003" s="142"/>
      <c r="K5003" s="145" t="str">
        <f>IF(SUM(I5004:I5143)&gt;0,"xx","")</f>
        <v/>
      </c>
      <c r="L5003" s="7" t="str">
        <f t="shared" si="651"/>
        <v/>
      </c>
      <c r="M5003" s="7" t="str">
        <f t="shared" si="652"/>
        <v/>
      </c>
      <c r="N5003" s="7" t="str">
        <f t="shared" si="648"/>
        <v/>
      </c>
      <c r="O5003" s="144"/>
      <c r="P5003" s="375"/>
      <c r="Q5003" s="362">
        <f>SUM('NOVO HORIZONTE'!I5003)</f>
        <v>0</v>
      </c>
      <c r="R5003" s="363">
        <f t="shared" si="653"/>
        <v>0</v>
      </c>
      <c r="S5003" s="153">
        <f t="shared" si="647"/>
        <v>0</v>
      </c>
      <c r="T5003" s="364"/>
    </row>
    <row r="5004" ht="22.5" hidden="1" spans="1:20">
      <c r="A5004" s="158">
        <v>89656</v>
      </c>
      <c r="B5004" s="100" t="s">
        <v>252</v>
      </c>
      <c r="C5004" s="104" t="s">
        <v>5264</v>
      </c>
      <c r="D5004" s="94" t="s">
        <v>279</v>
      </c>
      <c r="E5004" s="95">
        <v>23.47</v>
      </c>
      <c r="F5004" s="96">
        <f t="shared" si="649"/>
        <v>28.81</v>
      </c>
      <c r="G5004" s="107">
        <f>ROUND(SUM('NOVO HORIZONTE'!G5004),2)</f>
        <v>0</v>
      </c>
      <c r="H5004" s="107">
        <f t="shared" si="654"/>
        <v>0</v>
      </c>
      <c r="I5004" s="143">
        <f t="shared" si="650"/>
        <v>0</v>
      </c>
      <c r="J5004" s="142"/>
      <c r="K5004" s="228"/>
      <c r="L5004" s="7" t="str">
        <f t="shared" si="651"/>
        <v/>
      </c>
      <c r="M5004" s="7" t="str">
        <f t="shared" si="652"/>
        <v/>
      </c>
      <c r="N5004" s="7" t="str">
        <f t="shared" si="648"/>
        <v/>
      </c>
      <c r="O5004" s="144"/>
      <c r="P5004" s="355">
        <v>0</v>
      </c>
      <c r="Q5004" s="362">
        <f>SUM('NOVO HORIZONTE'!I5004)</f>
        <v>0</v>
      </c>
      <c r="R5004" s="363">
        <f t="shared" si="653"/>
        <v>0</v>
      </c>
      <c r="S5004" s="153">
        <f t="shared" si="647"/>
        <v>0</v>
      </c>
      <c r="T5004" s="364"/>
    </row>
    <row r="5005" ht="22.5" hidden="1" spans="1:20">
      <c r="A5005" s="158">
        <v>89663</v>
      </c>
      <c r="B5005" s="100" t="s">
        <v>252</v>
      </c>
      <c r="C5005" s="104" t="s">
        <v>5265</v>
      </c>
      <c r="D5005" s="94" t="s">
        <v>279</v>
      </c>
      <c r="E5005" s="95">
        <v>31.43</v>
      </c>
      <c r="F5005" s="96">
        <f t="shared" si="649"/>
        <v>38.58</v>
      </c>
      <c r="G5005" s="107">
        <f>ROUND(SUM('NOVO HORIZONTE'!G5005),2)</f>
        <v>0</v>
      </c>
      <c r="H5005" s="107">
        <f t="shared" si="654"/>
        <v>0</v>
      </c>
      <c r="I5005" s="143">
        <f t="shared" si="650"/>
        <v>0</v>
      </c>
      <c r="J5005" s="142"/>
      <c r="K5005" s="228"/>
      <c r="L5005" s="7" t="str">
        <f t="shared" si="651"/>
        <v/>
      </c>
      <c r="M5005" s="7" t="str">
        <f t="shared" si="652"/>
        <v/>
      </c>
      <c r="N5005" s="7" t="str">
        <f t="shared" si="648"/>
        <v/>
      </c>
      <c r="O5005" s="144"/>
      <c r="P5005" s="355">
        <v>0</v>
      </c>
      <c r="Q5005" s="362">
        <f>SUM('NOVO HORIZONTE'!I5005)</f>
        <v>0</v>
      </c>
      <c r="R5005" s="363">
        <f t="shared" si="653"/>
        <v>0</v>
      </c>
      <c r="S5005" s="153">
        <f t="shared" si="647"/>
        <v>0</v>
      </c>
      <c r="T5005" s="364"/>
    </row>
    <row r="5006" ht="22.5" hidden="1" spans="1:20">
      <c r="A5006" s="158">
        <v>89747</v>
      </c>
      <c r="B5006" s="100" t="s">
        <v>252</v>
      </c>
      <c r="C5006" s="104" t="s">
        <v>5266</v>
      </c>
      <c r="D5006" s="94" t="s">
        <v>279</v>
      </c>
      <c r="E5006" s="95">
        <v>30.87</v>
      </c>
      <c r="F5006" s="96">
        <f t="shared" si="649"/>
        <v>37.89</v>
      </c>
      <c r="G5006" s="107">
        <f>ROUND(SUM('NOVO HORIZONTE'!G5006),2)</f>
        <v>0</v>
      </c>
      <c r="H5006" s="107">
        <f t="shared" si="654"/>
        <v>0</v>
      </c>
      <c r="I5006" s="143">
        <f t="shared" si="650"/>
        <v>0</v>
      </c>
      <c r="J5006" s="142"/>
      <c r="K5006" s="228"/>
      <c r="L5006" s="7" t="str">
        <f t="shared" si="651"/>
        <v/>
      </c>
      <c r="M5006" s="7" t="str">
        <f t="shared" si="652"/>
        <v/>
      </c>
      <c r="N5006" s="7" t="str">
        <f t="shared" si="648"/>
        <v/>
      </c>
      <c r="O5006" s="144"/>
      <c r="P5006" s="355">
        <v>0</v>
      </c>
      <c r="Q5006" s="362">
        <f>SUM('NOVO HORIZONTE'!I5006)</f>
        <v>0</v>
      </c>
      <c r="R5006" s="363">
        <f t="shared" si="653"/>
        <v>0</v>
      </c>
      <c r="S5006" s="153">
        <f t="shared" si="647"/>
        <v>0</v>
      </c>
      <c r="T5006" s="364"/>
    </row>
    <row r="5007" ht="22.5" hidden="1" spans="1:20">
      <c r="A5007" s="158">
        <v>89666</v>
      </c>
      <c r="B5007" s="100" t="s">
        <v>252</v>
      </c>
      <c r="C5007" s="104" t="s">
        <v>5267</v>
      </c>
      <c r="D5007" s="94" t="s">
        <v>279</v>
      </c>
      <c r="E5007" s="95">
        <v>8.55</v>
      </c>
      <c r="F5007" s="96">
        <f t="shared" si="649"/>
        <v>10.49</v>
      </c>
      <c r="G5007" s="107">
        <f>ROUND(SUM('NOVO HORIZONTE'!G5007),2)</f>
        <v>0</v>
      </c>
      <c r="H5007" s="107">
        <f t="shared" si="654"/>
        <v>0</v>
      </c>
      <c r="I5007" s="143">
        <f t="shared" si="650"/>
        <v>0</v>
      </c>
      <c r="J5007" s="142"/>
      <c r="K5007" s="228"/>
      <c r="L5007" s="7" t="str">
        <f t="shared" si="651"/>
        <v/>
      </c>
      <c r="M5007" s="7" t="str">
        <f t="shared" si="652"/>
        <v/>
      </c>
      <c r="N5007" s="7" t="str">
        <f t="shared" si="648"/>
        <v/>
      </c>
      <c r="O5007" s="144"/>
      <c r="P5007" s="355">
        <v>0</v>
      </c>
      <c r="Q5007" s="362">
        <f>SUM('NOVO HORIZONTE'!I5007)</f>
        <v>0</v>
      </c>
      <c r="R5007" s="363">
        <f t="shared" si="653"/>
        <v>0</v>
      </c>
      <c r="S5007" s="153">
        <f t="shared" si="647"/>
        <v>0</v>
      </c>
      <c r="T5007" s="364"/>
    </row>
    <row r="5008" ht="22.5" hidden="1" spans="1:20">
      <c r="A5008" s="158">
        <v>89678</v>
      </c>
      <c r="B5008" s="100" t="s">
        <v>252</v>
      </c>
      <c r="C5008" s="104" t="s">
        <v>5268</v>
      </c>
      <c r="D5008" s="94" t="s">
        <v>279</v>
      </c>
      <c r="E5008" s="95">
        <v>13.56</v>
      </c>
      <c r="F5008" s="96">
        <f t="shared" si="649"/>
        <v>16.64</v>
      </c>
      <c r="G5008" s="107">
        <f>ROUND(SUM('NOVO HORIZONTE'!G5008),2)</f>
        <v>0</v>
      </c>
      <c r="H5008" s="107">
        <f t="shared" si="654"/>
        <v>0</v>
      </c>
      <c r="I5008" s="143">
        <f t="shared" si="650"/>
        <v>0</v>
      </c>
      <c r="J5008" s="142"/>
      <c r="K5008" s="228"/>
      <c r="L5008" s="7" t="str">
        <f t="shared" si="651"/>
        <v/>
      </c>
      <c r="M5008" s="7" t="str">
        <f t="shared" si="652"/>
        <v/>
      </c>
      <c r="N5008" s="7" t="str">
        <f t="shared" si="648"/>
        <v/>
      </c>
      <c r="O5008" s="144"/>
      <c r="P5008" s="355">
        <v>0</v>
      </c>
      <c r="Q5008" s="362">
        <f>SUM('NOVO HORIZONTE'!I5008)</f>
        <v>0</v>
      </c>
      <c r="R5008" s="363">
        <f t="shared" si="653"/>
        <v>0</v>
      </c>
      <c r="S5008" s="153">
        <f t="shared" si="647"/>
        <v>0</v>
      </c>
      <c r="T5008" s="364"/>
    </row>
    <row r="5009" ht="22.5" hidden="1" spans="1:20">
      <c r="A5009" s="158">
        <v>89689</v>
      </c>
      <c r="B5009" s="100" t="s">
        <v>252</v>
      </c>
      <c r="C5009" s="104" t="s">
        <v>5269</v>
      </c>
      <c r="D5009" s="94" t="s">
        <v>279</v>
      </c>
      <c r="E5009" s="95">
        <v>39.59</v>
      </c>
      <c r="F5009" s="96">
        <f t="shared" si="649"/>
        <v>48.59</v>
      </c>
      <c r="G5009" s="107">
        <f>ROUND(SUM('NOVO HORIZONTE'!G5009),2)</f>
        <v>0</v>
      </c>
      <c r="H5009" s="107">
        <f t="shared" si="654"/>
        <v>0</v>
      </c>
      <c r="I5009" s="143">
        <f t="shared" si="650"/>
        <v>0</v>
      </c>
      <c r="J5009" s="142"/>
      <c r="K5009" s="228"/>
      <c r="L5009" s="7" t="str">
        <f t="shared" si="651"/>
        <v/>
      </c>
      <c r="M5009" s="7" t="str">
        <f t="shared" si="652"/>
        <v/>
      </c>
      <c r="N5009" s="7" t="str">
        <f t="shared" si="648"/>
        <v/>
      </c>
      <c r="O5009" s="144"/>
      <c r="P5009" s="355">
        <v>0</v>
      </c>
      <c r="Q5009" s="362">
        <f>SUM('NOVO HORIZONTE'!I5009)</f>
        <v>0</v>
      </c>
      <c r="R5009" s="363">
        <f t="shared" si="653"/>
        <v>0</v>
      </c>
      <c r="S5009" s="153">
        <f t="shared" si="647"/>
        <v>0</v>
      </c>
      <c r="T5009" s="364"/>
    </row>
    <row r="5010" ht="22.5" hidden="1" spans="1:20">
      <c r="A5010" s="158">
        <v>89759</v>
      </c>
      <c r="B5010" s="100" t="s">
        <v>252</v>
      </c>
      <c r="C5010" s="104" t="s">
        <v>5270</v>
      </c>
      <c r="D5010" s="94" t="s">
        <v>279</v>
      </c>
      <c r="E5010" s="95">
        <v>12.94</v>
      </c>
      <c r="F5010" s="96">
        <f t="shared" si="649"/>
        <v>15.88</v>
      </c>
      <c r="G5010" s="107">
        <f>ROUND(SUM('NOVO HORIZONTE'!G5010),2)</f>
        <v>0</v>
      </c>
      <c r="H5010" s="107">
        <f t="shared" si="654"/>
        <v>0</v>
      </c>
      <c r="I5010" s="143">
        <f t="shared" si="650"/>
        <v>0</v>
      </c>
      <c r="J5010" s="142"/>
      <c r="K5010" s="228"/>
      <c r="L5010" s="7" t="str">
        <f t="shared" si="651"/>
        <v/>
      </c>
      <c r="M5010" s="7" t="str">
        <f t="shared" si="652"/>
        <v/>
      </c>
      <c r="N5010" s="7" t="str">
        <f t="shared" si="648"/>
        <v/>
      </c>
      <c r="O5010" s="144"/>
      <c r="P5010" s="355">
        <v>0</v>
      </c>
      <c r="Q5010" s="362">
        <f>SUM('NOVO HORIZONTE'!I5010)</f>
        <v>0</v>
      </c>
      <c r="R5010" s="363">
        <f t="shared" si="653"/>
        <v>0</v>
      </c>
      <c r="S5010" s="153">
        <f t="shared" si="647"/>
        <v>0</v>
      </c>
      <c r="T5010" s="364"/>
    </row>
    <row r="5011" ht="22.5" hidden="1" spans="1:20">
      <c r="A5011" s="158">
        <v>89764</v>
      </c>
      <c r="B5011" s="100" t="s">
        <v>252</v>
      </c>
      <c r="C5011" s="104" t="s">
        <v>5271</v>
      </c>
      <c r="D5011" s="94" t="s">
        <v>279</v>
      </c>
      <c r="E5011" s="95">
        <v>38.86</v>
      </c>
      <c r="F5011" s="96">
        <f t="shared" si="649"/>
        <v>47.7</v>
      </c>
      <c r="G5011" s="107">
        <f>ROUND(SUM('NOVO HORIZONTE'!G5011),2)</f>
        <v>0</v>
      </c>
      <c r="H5011" s="107">
        <f t="shared" si="654"/>
        <v>0</v>
      </c>
      <c r="I5011" s="143">
        <f t="shared" si="650"/>
        <v>0</v>
      </c>
      <c r="J5011" s="142"/>
      <c r="K5011" s="228"/>
      <c r="L5011" s="7" t="str">
        <f t="shared" si="651"/>
        <v/>
      </c>
      <c r="M5011" s="7" t="str">
        <f t="shared" si="652"/>
        <v/>
      </c>
      <c r="N5011" s="7" t="str">
        <f t="shared" si="648"/>
        <v/>
      </c>
      <c r="O5011" s="144"/>
      <c r="P5011" s="355">
        <v>0</v>
      </c>
      <c r="Q5011" s="362">
        <f>SUM('NOVO HORIZONTE'!I5011)</f>
        <v>0</v>
      </c>
      <c r="R5011" s="363">
        <f t="shared" si="653"/>
        <v>0</v>
      </c>
      <c r="S5011" s="153">
        <f t="shared" si="647"/>
        <v>0</v>
      </c>
      <c r="T5011" s="364"/>
    </row>
    <row r="5012" ht="22.5" hidden="1" spans="1:20">
      <c r="A5012" s="158">
        <v>89832</v>
      </c>
      <c r="B5012" s="100" t="s">
        <v>252</v>
      </c>
      <c r="C5012" s="104" t="s">
        <v>5272</v>
      </c>
      <c r="D5012" s="94" t="s">
        <v>279</v>
      </c>
      <c r="E5012" s="95">
        <v>43.15</v>
      </c>
      <c r="F5012" s="96">
        <f t="shared" si="649"/>
        <v>52.96</v>
      </c>
      <c r="G5012" s="107">
        <f>ROUND(SUM('NOVO HORIZONTE'!G5012),2)</f>
        <v>0</v>
      </c>
      <c r="H5012" s="107">
        <f t="shared" si="654"/>
        <v>0</v>
      </c>
      <c r="I5012" s="143">
        <f t="shared" si="650"/>
        <v>0</v>
      </c>
      <c r="J5012" s="142"/>
      <c r="K5012" s="228"/>
      <c r="L5012" s="7" t="str">
        <f t="shared" si="651"/>
        <v/>
      </c>
      <c r="M5012" s="7" t="str">
        <f t="shared" si="652"/>
        <v/>
      </c>
      <c r="N5012" s="7" t="str">
        <f t="shared" si="648"/>
        <v/>
      </c>
      <c r="O5012" s="144"/>
      <c r="P5012" s="355">
        <v>0</v>
      </c>
      <c r="Q5012" s="362">
        <f>SUM('NOVO HORIZONTE'!I5012)</f>
        <v>0</v>
      </c>
      <c r="R5012" s="363">
        <f t="shared" si="653"/>
        <v>0</v>
      </c>
      <c r="S5012" s="153">
        <f t="shared" si="647"/>
        <v>0</v>
      </c>
      <c r="T5012" s="364"/>
    </row>
    <row r="5013" ht="22.5" hidden="1" spans="1:20">
      <c r="A5013" s="158">
        <v>89640</v>
      </c>
      <c r="B5013" s="100" t="s">
        <v>252</v>
      </c>
      <c r="C5013" s="104" t="s">
        <v>5273</v>
      </c>
      <c r="D5013" s="94" t="s">
        <v>279</v>
      </c>
      <c r="E5013" s="95">
        <v>20.49</v>
      </c>
      <c r="F5013" s="96">
        <f t="shared" si="649"/>
        <v>25.15</v>
      </c>
      <c r="G5013" s="107">
        <f>ROUND(SUM('NOVO HORIZONTE'!G5013),2)</f>
        <v>0</v>
      </c>
      <c r="H5013" s="107">
        <f t="shared" si="654"/>
        <v>0</v>
      </c>
      <c r="I5013" s="143">
        <f t="shared" si="650"/>
        <v>0</v>
      </c>
      <c r="J5013" s="142"/>
      <c r="K5013" s="228"/>
      <c r="L5013" s="7" t="str">
        <f t="shared" si="651"/>
        <v/>
      </c>
      <c r="M5013" s="7" t="str">
        <f t="shared" si="652"/>
        <v/>
      </c>
      <c r="N5013" s="7" t="str">
        <f t="shared" si="648"/>
        <v/>
      </c>
      <c r="O5013" s="144"/>
      <c r="P5013" s="355">
        <v>0</v>
      </c>
      <c r="Q5013" s="362">
        <f>SUM('NOVO HORIZONTE'!I5013)</f>
        <v>0</v>
      </c>
      <c r="R5013" s="363">
        <f t="shared" si="653"/>
        <v>0</v>
      </c>
      <c r="S5013" s="153">
        <f t="shared" si="647"/>
        <v>0</v>
      </c>
      <c r="T5013" s="364"/>
    </row>
    <row r="5014" ht="22.5" hidden="1" spans="1:20">
      <c r="A5014" s="158">
        <v>89644</v>
      </c>
      <c r="B5014" s="100" t="s">
        <v>252</v>
      </c>
      <c r="C5014" s="104" t="s">
        <v>5274</v>
      </c>
      <c r="D5014" s="94" t="s">
        <v>279</v>
      </c>
      <c r="E5014" s="95">
        <v>24.93</v>
      </c>
      <c r="F5014" s="96">
        <f t="shared" si="649"/>
        <v>30.6</v>
      </c>
      <c r="G5014" s="107">
        <f>ROUND(SUM('NOVO HORIZONTE'!G5014),2)</f>
        <v>0</v>
      </c>
      <c r="H5014" s="107">
        <f t="shared" si="654"/>
        <v>0</v>
      </c>
      <c r="I5014" s="143">
        <f t="shared" si="650"/>
        <v>0</v>
      </c>
      <c r="J5014" s="142"/>
      <c r="K5014" s="228"/>
      <c r="L5014" s="7" t="str">
        <f t="shared" si="651"/>
        <v/>
      </c>
      <c r="M5014" s="7" t="str">
        <f t="shared" si="652"/>
        <v/>
      </c>
      <c r="N5014" s="7" t="str">
        <f t="shared" si="648"/>
        <v/>
      </c>
      <c r="O5014" s="144"/>
      <c r="P5014" s="355">
        <v>0</v>
      </c>
      <c r="Q5014" s="362">
        <f>SUM('NOVO HORIZONTE'!I5014)</f>
        <v>0</v>
      </c>
      <c r="R5014" s="363">
        <f t="shared" si="653"/>
        <v>0</v>
      </c>
      <c r="S5014" s="153">
        <f t="shared" si="647"/>
        <v>0</v>
      </c>
      <c r="T5014" s="364"/>
    </row>
    <row r="5015" ht="22.5" hidden="1" spans="1:20">
      <c r="A5015" s="158">
        <v>89637</v>
      </c>
      <c r="B5015" s="100" t="s">
        <v>252</v>
      </c>
      <c r="C5015" s="104" t="s">
        <v>5275</v>
      </c>
      <c r="D5015" s="94" t="s">
        <v>279</v>
      </c>
      <c r="E5015" s="95">
        <v>11.96</v>
      </c>
      <c r="F5015" s="96">
        <f t="shared" si="649"/>
        <v>14.68</v>
      </c>
      <c r="G5015" s="107">
        <f>ROUND(SUM('NOVO HORIZONTE'!G5015),2)</f>
        <v>0</v>
      </c>
      <c r="H5015" s="107">
        <f t="shared" si="654"/>
        <v>0</v>
      </c>
      <c r="I5015" s="143">
        <f t="shared" si="650"/>
        <v>0</v>
      </c>
      <c r="J5015" s="142"/>
      <c r="K5015" s="228"/>
      <c r="L5015" s="7" t="str">
        <f t="shared" si="651"/>
        <v/>
      </c>
      <c r="M5015" s="7" t="str">
        <f t="shared" si="652"/>
        <v/>
      </c>
      <c r="N5015" s="7" t="str">
        <f t="shared" si="648"/>
        <v/>
      </c>
      <c r="O5015" s="144"/>
      <c r="P5015" s="355">
        <v>0</v>
      </c>
      <c r="Q5015" s="362">
        <f>SUM('NOVO HORIZONTE'!I5015)</f>
        <v>0</v>
      </c>
      <c r="R5015" s="363">
        <f t="shared" si="653"/>
        <v>0</v>
      </c>
      <c r="S5015" s="153">
        <f t="shared" si="647"/>
        <v>0</v>
      </c>
      <c r="T5015" s="364"/>
    </row>
    <row r="5016" ht="22.5" hidden="1" spans="1:20">
      <c r="A5016" s="158">
        <v>89641</v>
      </c>
      <c r="B5016" s="100" t="s">
        <v>252</v>
      </c>
      <c r="C5016" s="104" t="s">
        <v>5276</v>
      </c>
      <c r="D5016" s="94" t="s">
        <v>279</v>
      </c>
      <c r="E5016" s="95">
        <v>15.49</v>
      </c>
      <c r="F5016" s="96">
        <f t="shared" si="649"/>
        <v>19.01</v>
      </c>
      <c r="G5016" s="107">
        <f>ROUND(SUM('NOVO HORIZONTE'!G5016),2)</f>
        <v>0</v>
      </c>
      <c r="H5016" s="107">
        <f t="shared" si="654"/>
        <v>0</v>
      </c>
      <c r="I5016" s="143">
        <f t="shared" si="650"/>
        <v>0</v>
      </c>
      <c r="J5016" s="142"/>
      <c r="K5016" s="228"/>
      <c r="L5016" s="7" t="str">
        <f t="shared" si="651"/>
        <v/>
      </c>
      <c r="M5016" s="7" t="str">
        <f t="shared" si="652"/>
        <v/>
      </c>
      <c r="N5016" s="7" t="str">
        <f t="shared" si="648"/>
        <v/>
      </c>
      <c r="O5016" s="144"/>
      <c r="P5016" s="355">
        <v>0</v>
      </c>
      <c r="Q5016" s="362">
        <f>SUM('NOVO HORIZONTE'!I5016)</f>
        <v>0</v>
      </c>
      <c r="R5016" s="363">
        <f t="shared" si="653"/>
        <v>0</v>
      </c>
      <c r="S5016" s="153">
        <f t="shared" si="647"/>
        <v>0</v>
      </c>
      <c r="T5016" s="364"/>
    </row>
    <row r="5017" ht="22.5" hidden="1" spans="1:20">
      <c r="A5017" s="158">
        <v>89646</v>
      </c>
      <c r="B5017" s="100" t="s">
        <v>252</v>
      </c>
      <c r="C5017" s="104" t="s">
        <v>5277</v>
      </c>
      <c r="D5017" s="94" t="s">
        <v>279</v>
      </c>
      <c r="E5017" s="95">
        <v>22.88</v>
      </c>
      <c r="F5017" s="96">
        <f t="shared" si="649"/>
        <v>28.08</v>
      </c>
      <c r="G5017" s="107">
        <f>ROUND(SUM('NOVO HORIZONTE'!G5017),2)</f>
        <v>0</v>
      </c>
      <c r="H5017" s="107">
        <f t="shared" si="654"/>
        <v>0</v>
      </c>
      <c r="I5017" s="143">
        <f t="shared" si="650"/>
        <v>0</v>
      </c>
      <c r="J5017" s="142"/>
      <c r="K5017" s="228"/>
      <c r="L5017" s="7" t="str">
        <f t="shared" si="651"/>
        <v/>
      </c>
      <c r="M5017" s="7" t="str">
        <f t="shared" si="652"/>
        <v/>
      </c>
      <c r="N5017" s="7" t="str">
        <f t="shared" si="648"/>
        <v/>
      </c>
      <c r="O5017" s="144"/>
      <c r="P5017" s="355">
        <v>0</v>
      </c>
      <c r="Q5017" s="362">
        <f>SUM('NOVO HORIZONTE'!I5017)</f>
        <v>0</v>
      </c>
      <c r="R5017" s="363">
        <f t="shared" si="653"/>
        <v>0</v>
      </c>
      <c r="S5017" s="153">
        <f t="shared" ref="S5017:S5080" si="655">IF(R5017=0,0,IF(R5017&gt;0,"c","b"))</f>
        <v>0</v>
      </c>
      <c r="T5017" s="364"/>
    </row>
    <row r="5018" ht="22.5" hidden="1" spans="1:20">
      <c r="A5018" s="158">
        <v>89649</v>
      </c>
      <c r="B5018" s="100" t="s">
        <v>252</v>
      </c>
      <c r="C5018" s="104" t="s">
        <v>5278</v>
      </c>
      <c r="D5018" s="94" t="s">
        <v>279</v>
      </c>
      <c r="E5018" s="95">
        <v>33.1</v>
      </c>
      <c r="F5018" s="96">
        <f t="shared" si="649"/>
        <v>40.63</v>
      </c>
      <c r="G5018" s="107">
        <f>ROUND(SUM('NOVO HORIZONTE'!G5018),2)</f>
        <v>0</v>
      </c>
      <c r="H5018" s="107">
        <f t="shared" si="654"/>
        <v>0</v>
      </c>
      <c r="I5018" s="143">
        <f t="shared" si="650"/>
        <v>0</v>
      </c>
      <c r="J5018" s="142"/>
      <c r="K5018" s="228"/>
      <c r="L5018" s="7" t="str">
        <f t="shared" si="651"/>
        <v/>
      </c>
      <c r="M5018" s="7" t="str">
        <f t="shared" si="652"/>
        <v/>
      </c>
      <c r="N5018" s="7" t="str">
        <f t="shared" si="648"/>
        <v/>
      </c>
      <c r="O5018" s="144"/>
      <c r="P5018" s="355">
        <v>0</v>
      </c>
      <c r="Q5018" s="362">
        <f>SUM('NOVO HORIZONTE'!I5018)</f>
        <v>0</v>
      </c>
      <c r="R5018" s="363">
        <f t="shared" si="653"/>
        <v>0</v>
      </c>
      <c r="S5018" s="153">
        <f t="shared" si="655"/>
        <v>0</v>
      </c>
      <c r="T5018" s="364"/>
    </row>
    <row r="5019" ht="22.5" hidden="1" spans="1:20">
      <c r="A5019" s="158">
        <v>89719</v>
      </c>
      <c r="B5019" s="100" t="s">
        <v>252</v>
      </c>
      <c r="C5019" s="104" t="s">
        <v>5279</v>
      </c>
      <c r="D5019" s="94" t="s">
        <v>279</v>
      </c>
      <c r="E5019" s="95">
        <v>14.64</v>
      </c>
      <c r="F5019" s="96">
        <f t="shared" si="649"/>
        <v>17.97</v>
      </c>
      <c r="G5019" s="107">
        <f>ROUND(SUM('NOVO HORIZONTE'!G5019),2)</f>
        <v>0</v>
      </c>
      <c r="H5019" s="107">
        <f t="shared" si="654"/>
        <v>0</v>
      </c>
      <c r="I5019" s="143">
        <f t="shared" si="650"/>
        <v>0</v>
      </c>
      <c r="J5019" s="142"/>
      <c r="K5019" s="228"/>
      <c r="L5019" s="7" t="str">
        <f t="shared" si="651"/>
        <v/>
      </c>
      <c r="M5019" s="7" t="str">
        <f t="shared" si="652"/>
        <v/>
      </c>
      <c r="N5019" s="7" t="str">
        <f t="shared" si="648"/>
        <v/>
      </c>
      <c r="O5019" s="144"/>
      <c r="P5019" s="355">
        <v>0</v>
      </c>
      <c r="Q5019" s="362">
        <f>SUM('NOVO HORIZONTE'!I5019)</f>
        <v>0</v>
      </c>
      <c r="R5019" s="363">
        <f t="shared" si="653"/>
        <v>0</v>
      </c>
      <c r="S5019" s="153">
        <f t="shared" si="655"/>
        <v>0</v>
      </c>
      <c r="T5019" s="364"/>
    </row>
    <row r="5020" ht="22.5" hidden="1" spans="1:20">
      <c r="A5020" s="158">
        <v>89723</v>
      </c>
      <c r="B5020" s="100" t="s">
        <v>252</v>
      </c>
      <c r="C5020" s="104" t="s">
        <v>5280</v>
      </c>
      <c r="D5020" s="94" t="s">
        <v>279</v>
      </c>
      <c r="E5020" s="95">
        <v>21.88</v>
      </c>
      <c r="F5020" s="96">
        <f t="shared" si="649"/>
        <v>26.86</v>
      </c>
      <c r="G5020" s="107">
        <f>ROUND(SUM('NOVO HORIZONTE'!G5020),2)</f>
        <v>0</v>
      </c>
      <c r="H5020" s="107">
        <f t="shared" si="654"/>
        <v>0</v>
      </c>
      <c r="I5020" s="143">
        <f t="shared" si="650"/>
        <v>0</v>
      </c>
      <c r="J5020" s="142"/>
      <c r="K5020" s="228"/>
      <c r="L5020" s="7" t="str">
        <f t="shared" si="651"/>
        <v/>
      </c>
      <c r="M5020" s="7" t="str">
        <f t="shared" si="652"/>
        <v/>
      </c>
      <c r="N5020" s="7" t="str">
        <f t="shared" si="648"/>
        <v/>
      </c>
      <c r="O5020" s="144"/>
      <c r="P5020" s="355">
        <v>0</v>
      </c>
      <c r="Q5020" s="362">
        <f>SUM('NOVO HORIZONTE'!I5020)</f>
        <v>0</v>
      </c>
      <c r="R5020" s="363">
        <f t="shared" si="653"/>
        <v>0</v>
      </c>
      <c r="S5020" s="153">
        <f t="shared" si="655"/>
        <v>0</v>
      </c>
      <c r="T5020" s="364"/>
    </row>
    <row r="5021" ht="22.5" hidden="1" spans="1:20">
      <c r="A5021" s="158">
        <v>89729</v>
      </c>
      <c r="B5021" s="100" t="s">
        <v>252</v>
      </c>
      <c r="C5021" s="104" t="s">
        <v>5281</v>
      </c>
      <c r="D5021" s="94" t="s">
        <v>279</v>
      </c>
      <c r="E5021" s="95">
        <v>31.92</v>
      </c>
      <c r="F5021" s="96">
        <f t="shared" si="649"/>
        <v>39.18</v>
      </c>
      <c r="G5021" s="107">
        <f>ROUND(SUM('NOVO HORIZONTE'!G5021),2)</f>
        <v>0</v>
      </c>
      <c r="H5021" s="107">
        <f t="shared" si="654"/>
        <v>0</v>
      </c>
      <c r="I5021" s="143">
        <f t="shared" si="650"/>
        <v>0</v>
      </c>
      <c r="J5021" s="142"/>
      <c r="K5021" s="228"/>
      <c r="L5021" s="7" t="str">
        <f t="shared" si="651"/>
        <v/>
      </c>
      <c r="M5021" s="7" t="str">
        <f t="shared" si="652"/>
        <v/>
      </c>
      <c r="N5021" s="7" t="str">
        <f t="shared" si="648"/>
        <v/>
      </c>
      <c r="O5021" s="144"/>
      <c r="P5021" s="355">
        <v>0</v>
      </c>
      <c r="Q5021" s="362">
        <f>SUM('NOVO HORIZONTE'!I5021)</f>
        <v>0</v>
      </c>
      <c r="R5021" s="363">
        <f t="shared" si="653"/>
        <v>0</v>
      </c>
      <c r="S5021" s="153">
        <f t="shared" si="655"/>
        <v>0</v>
      </c>
      <c r="T5021" s="364"/>
    </row>
    <row r="5022" ht="22.5" hidden="1" spans="1:20">
      <c r="A5022" s="158">
        <v>89777</v>
      </c>
      <c r="B5022" s="100" t="s">
        <v>252</v>
      </c>
      <c r="C5022" s="104" t="s">
        <v>5282</v>
      </c>
      <c r="D5022" s="94" t="s">
        <v>279</v>
      </c>
      <c r="E5022" s="95">
        <v>27.28</v>
      </c>
      <c r="F5022" s="96">
        <f t="shared" si="649"/>
        <v>33.48</v>
      </c>
      <c r="G5022" s="107">
        <f>ROUND(SUM('NOVO HORIZONTE'!G5022),2)</f>
        <v>0</v>
      </c>
      <c r="H5022" s="107">
        <f t="shared" si="654"/>
        <v>0</v>
      </c>
      <c r="I5022" s="143">
        <f t="shared" si="650"/>
        <v>0</v>
      </c>
      <c r="J5022" s="142"/>
      <c r="K5022" s="228"/>
      <c r="L5022" s="7" t="str">
        <f t="shared" si="651"/>
        <v/>
      </c>
      <c r="M5022" s="7" t="str">
        <f t="shared" si="652"/>
        <v/>
      </c>
      <c r="N5022" s="7" t="str">
        <f t="shared" si="648"/>
        <v/>
      </c>
      <c r="O5022" s="144"/>
      <c r="P5022" s="355">
        <v>0</v>
      </c>
      <c r="Q5022" s="362">
        <f>SUM('NOVO HORIZONTE'!I5022)</f>
        <v>0</v>
      </c>
      <c r="R5022" s="363">
        <f t="shared" si="653"/>
        <v>0</v>
      </c>
      <c r="S5022" s="153">
        <f t="shared" si="655"/>
        <v>0</v>
      </c>
      <c r="T5022" s="364"/>
    </row>
    <row r="5023" ht="22.5" hidden="1" spans="1:20">
      <c r="A5023" s="158">
        <v>89781</v>
      </c>
      <c r="B5023" s="100" t="s">
        <v>252</v>
      </c>
      <c r="C5023" s="104" t="s">
        <v>5283</v>
      </c>
      <c r="D5023" s="94" t="s">
        <v>279</v>
      </c>
      <c r="E5023" s="95">
        <v>38.31</v>
      </c>
      <c r="F5023" s="96">
        <f t="shared" si="649"/>
        <v>47.02</v>
      </c>
      <c r="G5023" s="107">
        <f>ROUND(SUM('NOVO HORIZONTE'!G5023),2)</f>
        <v>0</v>
      </c>
      <c r="H5023" s="107">
        <f t="shared" si="654"/>
        <v>0</v>
      </c>
      <c r="I5023" s="143">
        <f t="shared" si="650"/>
        <v>0</v>
      </c>
      <c r="J5023" s="142"/>
      <c r="K5023" s="145"/>
      <c r="L5023" s="7" t="str">
        <f t="shared" si="651"/>
        <v/>
      </c>
      <c r="M5023" s="7" t="str">
        <f t="shared" si="652"/>
        <v/>
      </c>
      <c r="N5023" s="7" t="str">
        <f t="shared" si="648"/>
        <v/>
      </c>
      <c r="O5023" s="144"/>
      <c r="P5023" s="355">
        <v>0</v>
      </c>
      <c r="Q5023" s="362">
        <f>SUM('NOVO HORIZONTE'!I5023)</f>
        <v>0</v>
      </c>
      <c r="R5023" s="363">
        <f t="shared" si="653"/>
        <v>0</v>
      </c>
      <c r="S5023" s="153">
        <f t="shared" si="655"/>
        <v>0</v>
      </c>
      <c r="T5023" s="364"/>
    </row>
    <row r="5024" ht="22.5" hidden="1" spans="1:20">
      <c r="A5024" s="158">
        <v>89788</v>
      </c>
      <c r="B5024" s="100" t="s">
        <v>252</v>
      </c>
      <c r="C5024" s="104" t="s">
        <v>5284</v>
      </c>
      <c r="D5024" s="94" t="s">
        <v>279</v>
      </c>
      <c r="E5024" s="95">
        <v>81.59</v>
      </c>
      <c r="F5024" s="96">
        <f t="shared" si="649"/>
        <v>100.14</v>
      </c>
      <c r="G5024" s="107">
        <f>ROUND(SUM('NOVO HORIZONTE'!G5024),2)</f>
        <v>0</v>
      </c>
      <c r="H5024" s="107">
        <f t="shared" si="654"/>
        <v>0</v>
      </c>
      <c r="I5024" s="143">
        <f t="shared" si="650"/>
        <v>0</v>
      </c>
      <c r="J5024" s="142"/>
      <c r="K5024" s="228"/>
      <c r="L5024" s="7" t="str">
        <f t="shared" si="651"/>
        <v/>
      </c>
      <c r="M5024" s="7" t="str">
        <f t="shared" si="652"/>
        <v/>
      </c>
      <c r="N5024" s="7" t="str">
        <f t="shared" si="648"/>
        <v/>
      </c>
      <c r="O5024" s="144"/>
      <c r="P5024" s="355">
        <v>0</v>
      </c>
      <c r="Q5024" s="362">
        <f>SUM('NOVO HORIZONTE'!I5024)</f>
        <v>0</v>
      </c>
      <c r="R5024" s="363">
        <f t="shared" si="653"/>
        <v>0</v>
      </c>
      <c r="S5024" s="153">
        <f t="shared" si="655"/>
        <v>0</v>
      </c>
      <c r="T5024" s="364"/>
    </row>
    <row r="5025" ht="22.5" hidden="1" spans="1:20">
      <c r="A5025" s="158">
        <v>89790</v>
      </c>
      <c r="B5025" s="100" t="s">
        <v>252</v>
      </c>
      <c r="C5025" s="104" t="s">
        <v>5285</v>
      </c>
      <c r="D5025" s="94" t="s">
        <v>279</v>
      </c>
      <c r="E5025" s="95">
        <v>161.5</v>
      </c>
      <c r="F5025" s="96">
        <f t="shared" si="649"/>
        <v>198.23</v>
      </c>
      <c r="G5025" s="107">
        <f>ROUND(SUM('NOVO HORIZONTE'!G5025),2)</f>
        <v>0</v>
      </c>
      <c r="H5025" s="107">
        <f t="shared" si="654"/>
        <v>0</v>
      </c>
      <c r="I5025" s="143">
        <f t="shared" si="650"/>
        <v>0</v>
      </c>
      <c r="J5025" s="142"/>
      <c r="K5025" s="228"/>
      <c r="L5025" s="7" t="str">
        <f t="shared" si="651"/>
        <v/>
      </c>
      <c r="M5025" s="7" t="str">
        <f t="shared" si="652"/>
        <v/>
      </c>
      <c r="N5025" s="7" t="str">
        <f t="shared" si="648"/>
        <v/>
      </c>
      <c r="O5025" s="144"/>
      <c r="P5025" s="355">
        <v>0</v>
      </c>
      <c r="Q5025" s="362">
        <f>SUM('NOVO HORIZONTE'!I5025)</f>
        <v>0</v>
      </c>
      <c r="R5025" s="363">
        <f t="shared" si="653"/>
        <v>0</v>
      </c>
      <c r="S5025" s="153">
        <f t="shared" si="655"/>
        <v>0</v>
      </c>
      <c r="T5025" s="364"/>
    </row>
    <row r="5026" ht="22.5" hidden="1" spans="1:20">
      <c r="A5026" s="158">
        <v>89792</v>
      </c>
      <c r="B5026" s="100" t="s">
        <v>252</v>
      </c>
      <c r="C5026" s="104" t="s">
        <v>5286</v>
      </c>
      <c r="D5026" s="94" t="s">
        <v>279</v>
      </c>
      <c r="E5026" s="95">
        <v>191.46</v>
      </c>
      <c r="F5026" s="96">
        <f t="shared" si="649"/>
        <v>235</v>
      </c>
      <c r="G5026" s="107">
        <f>ROUND(SUM('NOVO HORIZONTE'!G5026),2)</f>
        <v>0</v>
      </c>
      <c r="H5026" s="107">
        <f t="shared" si="654"/>
        <v>0</v>
      </c>
      <c r="I5026" s="143">
        <f t="shared" si="650"/>
        <v>0</v>
      </c>
      <c r="J5026" s="142"/>
      <c r="K5026" s="228"/>
      <c r="L5026" s="7" t="str">
        <f t="shared" si="651"/>
        <v/>
      </c>
      <c r="M5026" s="7" t="str">
        <f t="shared" si="652"/>
        <v/>
      </c>
      <c r="N5026" s="7" t="str">
        <f t="shared" si="648"/>
        <v/>
      </c>
      <c r="O5026" s="144"/>
      <c r="P5026" s="355">
        <v>0</v>
      </c>
      <c r="Q5026" s="362">
        <f>SUM('NOVO HORIZONTE'!I5026)</f>
        <v>0</v>
      </c>
      <c r="R5026" s="363">
        <f t="shared" si="653"/>
        <v>0</v>
      </c>
      <c r="S5026" s="153">
        <f t="shared" si="655"/>
        <v>0</v>
      </c>
      <c r="T5026" s="364"/>
    </row>
    <row r="5027" ht="22.5" hidden="1" spans="1:20">
      <c r="A5027" s="158">
        <v>94740</v>
      </c>
      <c r="B5027" s="100" t="s">
        <v>252</v>
      </c>
      <c r="C5027" s="104" t="s">
        <v>5287</v>
      </c>
      <c r="D5027" s="94" t="s">
        <v>279</v>
      </c>
      <c r="E5027" s="95">
        <v>11.43</v>
      </c>
      <c r="F5027" s="96">
        <f t="shared" si="649"/>
        <v>14.03</v>
      </c>
      <c r="G5027" s="107">
        <f>ROUND(SUM('NOVO HORIZONTE'!G5027),2)</f>
        <v>0</v>
      </c>
      <c r="H5027" s="107">
        <f t="shared" si="654"/>
        <v>0</v>
      </c>
      <c r="I5027" s="143">
        <f t="shared" si="650"/>
        <v>0</v>
      </c>
      <c r="J5027" s="142"/>
      <c r="K5027" s="228"/>
      <c r="L5027" s="7" t="str">
        <f t="shared" si="651"/>
        <v/>
      </c>
      <c r="M5027" s="7" t="str">
        <f t="shared" si="652"/>
        <v/>
      </c>
      <c r="N5027" s="7" t="str">
        <f t="shared" si="648"/>
        <v/>
      </c>
      <c r="O5027" s="144"/>
      <c r="P5027" s="355">
        <v>0</v>
      </c>
      <c r="Q5027" s="362">
        <f>SUM('NOVO HORIZONTE'!I5027)</f>
        <v>0</v>
      </c>
      <c r="R5027" s="363">
        <f t="shared" si="653"/>
        <v>0</v>
      </c>
      <c r="S5027" s="153">
        <f t="shared" si="655"/>
        <v>0</v>
      </c>
      <c r="T5027" s="364"/>
    </row>
    <row r="5028" ht="22.5" hidden="1" spans="1:20">
      <c r="A5028" s="158">
        <v>94742</v>
      </c>
      <c r="B5028" s="100" t="s">
        <v>252</v>
      </c>
      <c r="C5028" s="104" t="s">
        <v>5288</v>
      </c>
      <c r="D5028" s="94" t="s">
        <v>279</v>
      </c>
      <c r="E5028" s="95">
        <v>16.35</v>
      </c>
      <c r="F5028" s="96">
        <f t="shared" si="649"/>
        <v>20.07</v>
      </c>
      <c r="G5028" s="107">
        <f>ROUND(SUM('NOVO HORIZONTE'!G5028),2)</f>
        <v>0</v>
      </c>
      <c r="H5028" s="107">
        <f t="shared" si="654"/>
        <v>0</v>
      </c>
      <c r="I5028" s="143">
        <f t="shared" si="650"/>
        <v>0</v>
      </c>
      <c r="J5028" s="142"/>
      <c r="K5028" s="228"/>
      <c r="L5028" s="7" t="str">
        <f t="shared" si="651"/>
        <v/>
      </c>
      <c r="M5028" s="7" t="str">
        <f t="shared" si="652"/>
        <v/>
      </c>
      <c r="N5028" s="7" t="str">
        <f t="shared" si="648"/>
        <v/>
      </c>
      <c r="O5028" s="144"/>
      <c r="P5028" s="355">
        <v>0</v>
      </c>
      <c r="Q5028" s="362">
        <f>SUM('NOVO HORIZONTE'!I5028)</f>
        <v>0</v>
      </c>
      <c r="R5028" s="363">
        <f t="shared" si="653"/>
        <v>0</v>
      </c>
      <c r="S5028" s="153">
        <f t="shared" si="655"/>
        <v>0</v>
      </c>
      <c r="T5028" s="364"/>
    </row>
    <row r="5029" ht="22.5" hidden="1" spans="1:20">
      <c r="A5029" s="158">
        <v>94744</v>
      </c>
      <c r="B5029" s="100" t="s">
        <v>252</v>
      </c>
      <c r="C5029" s="104" t="s">
        <v>5289</v>
      </c>
      <c r="D5029" s="94" t="s">
        <v>279</v>
      </c>
      <c r="E5029" s="95">
        <v>26.24</v>
      </c>
      <c r="F5029" s="96">
        <f t="shared" si="649"/>
        <v>32.21</v>
      </c>
      <c r="G5029" s="107">
        <f>ROUND(SUM('NOVO HORIZONTE'!G5029),2)</f>
        <v>0</v>
      </c>
      <c r="H5029" s="107">
        <f t="shared" si="654"/>
        <v>0</v>
      </c>
      <c r="I5029" s="143">
        <f t="shared" si="650"/>
        <v>0</v>
      </c>
      <c r="J5029" s="142"/>
      <c r="K5029" s="228"/>
      <c r="L5029" s="7" t="str">
        <f t="shared" si="651"/>
        <v/>
      </c>
      <c r="M5029" s="7" t="str">
        <f t="shared" si="652"/>
        <v/>
      </c>
      <c r="N5029" s="7" t="str">
        <f t="shared" si="648"/>
        <v/>
      </c>
      <c r="O5029" s="144"/>
      <c r="P5029" s="355">
        <v>0</v>
      </c>
      <c r="Q5029" s="362">
        <f>SUM('NOVO HORIZONTE'!I5029)</f>
        <v>0</v>
      </c>
      <c r="R5029" s="363">
        <f t="shared" si="653"/>
        <v>0</v>
      </c>
      <c r="S5029" s="153">
        <f t="shared" si="655"/>
        <v>0</v>
      </c>
      <c r="T5029" s="364"/>
    </row>
    <row r="5030" ht="22.5" hidden="1" spans="1:20">
      <c r="A5030" s="158">
        <v>94746</v>
      </c>
      <c r="B5030" s="100" t="s">
        <v>252</v>
      </c>
      <c r="C5030" s="104" t="s">
        <v>5290</v>
      </c>
      <c r="D5030" s="94" t="s">
        <v>279</v>
      </c>
      <c r="E5030" s="95">
        <v>35.29</v>
      </c>
      <c r="F5030" s="96">
        <f t="shared" si="649"/>
        <v>43.31</v>
      </c>
      <c r="G5030" s="107">
        <f>ROUND(SUM('NOVO HORIZONTE'!G5030),2)</f>
        <v>0</v>
      </c>
      <c r="H5030" s="107">
        <f t="shared" si="654"/>
        <v>0</v>
      </c>
      <c r="I5030" s="143">
        <f t="shared" si="650"/>
        <v>0</v>
      </c>
      <c r="J5030" s="142"/>
      <c r="K5030" s="228"/>
      <c r="L5030" s="7" t="str">
        <f t="shared" si="651"/>
        <v/>
      </c>
      <c r="M5030" s="7" t="str">
        <f t="shared" si="652"/>
        <v/>
      </c>
      <c r="N5030" s="7" t="str">
        <f t="shared" si="648"/>
        <v/>
      </c>
      <c r="O5030" s="144"/>
      <c r="P5030" s="355">
        <v>0</v>
      </c>
      <c r="Q5030" s="362">
        <f>SUM('NOVO HORIZONTE'!I5030)</f>
        <v>0</v>
      </c>
      <c r="R5030" s="363">
        <f t="shared" si="653"/>
        <v>0</v>
      </c>
      <c r="S5030" s="153">
        <f t="shared" si="655"/>
        <v>0</v>
      </c>
      <c r="T5030" s="364"/>
    </row>
    <row r="5031" ht="22.5" hidden="1" spans="1:20">
      <c r="A5031" s="158">
        <v>94748</v>
      </c>
      <c r="B5031" s="100" t="s">
        <v>252</v>
      </c>
      <c r="C5031" s="104" t="s">
        <v>5291</v>
      </c>
      <c r="D5031" s="94" t="s">
        <v>279</v>
      </c>
      <c r="E5031" s="95">
        <v>82.2</v>
      </c>
      <c r="F5031" s="96">
        <f t="shared" si="649"/>
        <v>100.89</v>
      </c>
      <c r="G5031" s="107">
        <f>ROUND(SUM('NOVO HORIZONTE'!G5031),2)</f>
        <v>0</v>
      </c>
      <c r="H5031" s="107">
        <f t="shared" si="654"/>
        <v>0</v>
      </c>
      <c r="I5031" s="143">
        <f t="shared" si="650"/>
        <v>0</v>
      </c>
      <c r="J5031" s="142"/>
      <c r="K5031" s="228"/>
      <c r="L5031" s="7" t="str">
        <f t="shared" si="651"/>
        <v/>
      </c>
      <c r="M5031" s="7" t="str">
        <f t="shared" si="652"/>
        <v/>
      </c>
      <c r="N5031" s="7" t="str">
        <f t="shared" si="648"/>
        <v/>
      </c>
      <c r="O5031" s="144"/>
      <c r="P5031" s="355">
        <v>0</v>
      </c>
      <c r="Q5031" s="362">
        <f>SUM('NOVO HORIZONTE'!I5031)</f>
        <v>0</v>
      </c>
      <c r="R5031" s="363">
        <f t="shared" si="653"/>
        <v>0</v>
      </c>
      <c r="S5031" s="153">
        <f t="shared" si="655"/>
        <v>0</v>
      </c>
      <c r="T5031" s="364"/>
    </row>
    <row r="5032" ht="22.5" hidden="1" spans="1:20">
      <c r="A5032" s="158">
        <v>94750</v>
      </c>
      <c r="B5032" s="100" t="s">
        <v>252</v>
      </c>
      <c r="C5032" s="104" t="s">
        <v>5292</v>
      </c>
      <c r="D5032" s="94" t="s">
        <v>279</v>
      </c>
      <c r="E5032" s="95">
        <v>158.04</v>
      </c>
      <c r="F5032" s="96">
        <f t="shared" si="649"/>
        <v>193.98</v>
      </c>
      <c r="G5032" s="107">
        <f>ROUND(SUM('NOVO HORIZONTE'!G5032),2)</f>
        <v>0</v>
      </c>
      <c r="H5032" s="107">
        <f t="shared" si="654"/>
        <v>0</v>
      </c>
      <c r="I5032" s="143">
        <f t="shared" si="650"/>
        <v>0</v>
      </c>
      <c r="J5032" s="142"/>
      <c r="K5032" s="228"/>
      <c r="L5032" s="7" t="str">
        <f t="shared" si="651"/>
        <v/>
      </c>
      <c r="M5032" s="7" t="str">
        <f t="shared" si="652"/>
        <v/>
      </c>
      <c r="N5032" s="7" t="str">
        <f t="shared" si="648"/>
        <v/>
      </c>
      <c r="O5032" s="144"/>
      <c r="P5032" s="355">
        <v>0</v>
      </c>
      <c r="Q5032" s="362">
        <f>SUM('NOVO HORIZONTE'!I5032)</f>
        <v>0</v>
      </c>
      <c r="R5032" s="363">
        <f t="shared" si="653"/>
        <v>0</v>
      </c>
      <c r="S5032" s="153">
        <f t="shared" si="655"/>
        <v>0</v>
      </c>
      <c r="T5032" s="364"/>
    </row>
    <row r="5033" ht="22.5" hidden="1" spans="1:20">
      <c r="A5033" s="158">
        <v>94752</v>
      </c>
      <c r="B5033" s="100" t="s">
        <v>252</v>
      </c>
      <c r="C5033" s="104" t="s">
        <v>5293</v>
      </c>
      <c r="D5033" s="94" t="s">
        <v>279</v>
      </c>
      <c r="E5033" s="95">
        <v>195.4</v>
      </c>
      <c r="F5033" s="96">
        <f t="shared" si="649"/>
        <v>239.83</v>
      </c>
      <c r="G5033" s="107">
        <f>ROUND(SUM('NOVO HORIZONTE'!G5033),2)</f>
        <v>0</v>
      </c>
      <c r="H5033" s="107">
        <f t="shared" si="654"/>
        <v>0</v>
      </c>
      <c r="I5033" s="143">
        <f t="shared" si="650"/>
        <v>0</v>
      </c>
      <c r="J5033" s="142"/>
      <c r="K5033" s="228"/>
      <c r="L5033" s="7" t="str">
        <f t="shared" si="651"/>
        <v/>
      </c>
      <c r="M5033" s="7" t="str">
        <f t="shared" si="652"/>
        <v/>
      </c>
      <c r="N5033" s="7" t="str">
        <f t="shared" si="648"/>
        <v/>
      </c>
      <c r="O5033" s="144"/>
      <c r="P5033" s="355">
        <v>0</v>
      </c>
      <c r="Q5033" s="362">
        <f>SUM('NOVO HORIZONTE'!I5033)</f>
        <v>0</v>
      </c>
      <c r="R5033" s="363">
        <f t="shared" si="653"/>
        <v>0</v>
      </c>
      <c r="S5033" s="153">
        <f t="shared" si="655"/>
        <v>0</v>
      </c>
      <c r="T5033" s="364"/>
    </row>
    <row r="5034" ht="22.5" hidden="1" spans="1:20">
      <c r="A5034" s="158">
        <v>89638</v>
      </c>
      <c r="B5034" s="100" t="s">
        <v>252</v>
      </c>
      <c r="C5034" s="104" t="s">
        <v>5294</v>
      </c>
      <c r="D5034" s="94" t="s">
        <v>279</v>
      </c>
      <c r="E5034" s="95">
        <v>12.88</v>
      </c>
      <c r="F5034" s="96">
        <f t="shared" si="649"/>
        <v>15.81</v>
      </c>
      <c r="G5034" s="107">
        <f>ROUND(SUM('NOVO HORIZONTE'!G5034),2)</f>
        <v>0</v>
      </c>
      <c r="H5034" s="107">
        <f t="shared" si="654"/>
        <v>0</v>
      </c>
      <c r="I5034" s="143">
        <f t="shared" si="650"/>
        <v>0</v>
      </c>
      <c r="J5034" s="142"/>
      <c r="K5034" s="228"/>
      <c r="L5034" s="7" t="str">
        <f t="shared" si="651"/>
        <v/>
      </c>
      <c r="M5034" s="7" t="str">
        <f t="shared" si="652"/>
        <v/>
      </c>
      <c r="N5034" s="7" t="str">
        <f t="shared" si="648"/>
        <v/>
      </c>
      <c r="O5034" s="144"/>
      <c r="P5034" s="355">
        <v>0</v>
      </c>
      <c r="Q5034" s="362">
        <f>SUM('NOVO HORIZONTE'!I5034)</f>
        <v>0</v>
      </c>
      <c r="R5034" s="363">
        <f t="shared" si="653"/>
        <v>0</v>
      </c>
      <c r="S5034" s="153">
        <f t="shared" si="655"/>
        <v>0</v>
      </c>
      <c r="T5034" s="364"/>
    </row>
    <row r="5035" ht="22.5" hidden="1" spans="1:20">
      <c r="A5035" s="158">
        <v>89642</v>
      </c>
      <c r="B5035" s="100" t="s">
        <v>252</v>
      </c>
      <c r="C5035" s="104" t="s">
        <v>5295</v>
      </c>
      <c r="D5035" s="94" t="s">
        <v>279</v>
      </c>
      <c r="E5035" s="95">
        <v>17.1</v>
      </c>
      <c r="F5035" s="96">
        <f t="shared" si="649"/>
        <v>20.99</v>
      </c>
      <c r="G5035" s="107">
        <f>ROUND(SUM('NOVO HORIZONTE'!G5035),2)</f>
        <v>0</v>
      </c>
      <c r="H5035" s="107">
        <f t="shared" si="654"/>
        <v>0</v>
      </c>
      <c r="I5035" s="143">
        <f t="shared" si="650"/>
        <v>0</v>
      </c>
      <c r="J5035" s="142"/>
      <c r="K5035" s="228"/>
      <c r="L5035" s="7" t="str">
        <f t="shared" si="651"/>
        <v/>
      </c>
      <c r="M5035" s="7" t="str">
        <f t="shared" si="652"/>
        <v/>
      </c>
      <c r="N5035" s="7" t="str">
        <f t="shared" ref="N5035:N5098" si="656">M5035</f>
        <v/>
      </c>
      <c r="O5035" s="144"/>
      <c r="P5035" s="355">
        <v>0</v>
      </c>
      <c r="Q5035" s="362">
        <f>SUM('NOVO HORIZONTE'!I5035)</f>
        <v>0</v>
      </c>
      <c r="R5035" s="363">
        <f t="shared" si="653"/>
        <v>0</v>
      </c>
      <c r="S5035" s="153">
        <f t="shared" si="655"/>
        <v>0</v>
      </c>
      <c r="T5035" s="364"/>
    </row>
    <row r="5036" ht="22.5" hidden="1" spans="1:20">
      <c r="A5036" s="158">
        <v>89647</v>
      </c>
      <c r="B5036" s="100" t="s">
        <v>252</v>
      </c>
      <c r="C5036" s="104" t="s">
        <v>5296</v>
      </c>
      <c r="D5036" s="94" t="s">
        <v>279</v>
      </c>
      <c r="E5036" s="95">
        <v>22.22</v>
      </c>
      <c r="F5036" s="96">
        <f t="shared" si="649"/>
        <v>27.27</v>
      </c>
      <c r="G5036" s="107">
        <f>ROUND(SUM('NOVO HORIZONTE'!G5036),2)</f>
        <v>0</v>
      </c>
      <c r="H5036" s="107">
        <f t="shared" si="654"/>
        <v>0</v>
      </c>
      <c r="I5036" s="143">
        <f t="shared" si="650"/>
        <v>0</v>
      </c>
      <c r="J5036" s="142"/>
      <c r="K5036" s="228"/>
      <c r="L5036" s="7" t="str">
        <f t="shared" si="651"/>
        <v/>
      </c>
      <c r="M5036" s="7" t="str">
        <f t="shared" si="652"/>
        <v/>
      </c>
      <c r="N5036" s="7" t="str">
        <f t="shared" si="656"/>
        <v/>
      </c>
      <c r="O5036" s="144"/>
      <c r="P5036" s="355">
        <v>0</v>
      </c>
      <c r="Q5036" s="362">
        <f>SUM('NOVO HORIZONTE'!I5036)</f>
        <v>0</v>
      </c>
      <c r="R5036" s="363">
        <f t="shared" si="653"/>
        <v>0</v>
      </c>
      <c r="S5036" s="153">
        <f t="shared" si="655"/>
        <v>0</v>
      </c>
      <c r="T5036" s="364"/>
    </row>
    <row r="5037" ht="22.5" hidden="1" spans="1:20">
      <c r="A5037" s="158">
        <v>89650</v>
      </c>
      <c r="B5037" s="100" t="s">
        <v>252</v>
      </c>
      <c r="C5037" s="104" t="s">
        <v>5297</v>
      </c>
      <c r="D5037" s="94" t="s">
        <v>279</v>
      </c>
      <c r="E5037" s="95">
        <v>31.45</v>
      </c>
      <c r="F5037" s="96">
        <f t="shared" si="649"/>
        <v>38.6</v>
      </c>
      <c r="G5037" s="107">
        <f>ROUND(SUM('NOVO HORIZONTE'!G5037),2)</f>
        <v>0</v>
      </c>
      <c r="H5037" s="107">
        <f t="shared" si="654"/>
        <v>0</v>
      </c>
      <c r="I5037" s="143">
        <f t="shared" si="650"/>
        <v>0</v>
      </c>
      <c r="J5037" s="142"/>
      <c r="K5037" s="228"/>
      <c r="L5037" s="7" t="str">
        <f t="shared" si="651"/>
        <v/>
      </c>
      <c r="M5037" s="7" t="str">
        <f t="shared" si="652"/>
        <v/>
      </c>
      <c r="N5037" s="7" t="str">
        <f t="shared" si="656"/>
        <v/>
      </c>
      <c r="O5037" s="144"/>
      <c r="P5037" s="355">
        <v>0</v>
      </c>
      <c r="Q5037" s="362">
        <f>SUM('NOVO HORIZONTE'!I5037)</f>
        <v>0</v>
      </c>
      <c r="R5037" s="363">
        <f t="shared" si="653"/>
        <v>0</v>
      </c>
      <c r="S5037" s="153">
        <f t="shared" si="655"/>
        <v>0</v>
      </c>
      <c r="T5037" s="364"/>
    </row>
    <row r="5038" ht="22.5" hidden="1" spans="1:20">
      <c r="A5038" s="158">
        <v>89720</v>
      </c>
      <c r="B5038" s="100" t="s">
        <v>252</v>
      </c>
      <c r="C5038" s="104" t="s">
        <v>5298</v>
      </c>
      <c r="D5038" s="94" t="s">
        <v>279</v>
      </c>
      <c r="E5038" s="95">
        <v>16.25</v>
      </c>
      <c r="F5038" s="96">
        <f t="shared" ref="F5038:F5101" si="657">IF(E5038=0,0,IF(P5038=0,ROUND(E5038*(1+E$13),2),ROUND(E5038*(1+E$12),2)))</f>
        <v>19.95</v>
      </c>
      <c r="G5038" s="107">
        <f>ROUND(SUM('NOVO HORIZONTE'!G5038),2)</f>
        <v>0</v>
      </c>
      <c r="H5038" s="107">
        <f t="shared" si="654"/>
        <v>0</v>
      </c>
      <c r="I5038" s="143">
        <f t="shared" ref="I5038:I5101" si="658">IF(ISBLANK(G5038),0,ROUND(G5038*H5038,2))</f>
        <v>0</v>
      </c>
      <c r="J5038" s="142"/>
      <c r="K5038" s="228"/>
      <c r="L5038" s="7" t="str">
        <f t="shared" ref="L5038:L5101" si="659">IF(K5038="X","x",IF(K5038="xx","x",IF(I5038&gt;0,"x","")))</f>
        <v/>
      </c>
      <c r="M5038" s="7" t="str">
        <f t="shared" ref="M5038:M5101" si="660">IF(K5038="X","x",IF(K5038="xx","x",IF(I5038&gt;0,"x","")))</f>
        <v/>
      </c>
      <c r="N5038" s="7" t="str">
        <f t="shared" si="656"/>
        <v/>
      </c>
      <c r="O5038" s="144"/>
      <c r="P5038" s="355">
        <v>0</v>
      </c>
      <c r="Q5038" s="362">
        <f>SUM('NOVO HORIZONTE'!I5038)</f>
        <v>0</v>
      </c>
      <c r="R5038" s="363">
        <f t="shared" ref="R5038:R5101" si="661">I5038-Q5038</f>
        <v>0</v>
      </c>
      <c r="S5038" s="153">
        <f t="shared" si="655"/>
        <v>0</v>
      </c>
      <c r="T5038" s="364"/>
    </row>
    <row r="5039" ht="22.5" hidden="1" spans="1:20">
      <c r="A5039" s="158">
        <v>89725</v>
      </c>
      <c r="B5039" s="100" t="s">
        <v>252</v>
      </c>
      <c r="C5039" s="104" t="s">
        <v>5299</v>
      </c>
      <c r="D5039" s="94" t="s">
        <v>279</v>
      </c>
      <c r="E5039" s="95">
        <v>21.22</v>
      </c>
      <c r="F5039" s="96">
        <f t="shared" si="657"/>
        <v>26.05</v>
      </c>
      <c r="G5039" s="107">
        <f>ROUND(SUM('NOVO HORIZONTE'!G5039),2)</f>
        <v>0</v>
      </c>
      <c r="H5039" s="107">
        <f t="shared" ref="H5039:H5102" si="662">IF(G5039=0,0,F5039)</f>
        <v>0</v>
      </c>
      <c r="I5039" s="143">
        <f t="shared" si="658"/>
        <v>0</v>
      </c>
      <c r="J5039" s="142"/>
      <c r="K5039" s="228"/>
      <c r="L5039" s="7" t="str">
        <f t="shared" si="659"/>
        <v/>
      </c>
      <c r="M5039" s="7" t="str">
        <f t="shared" si="660"/>
        <v/>
      </c>
      <c r="N5039" s="7" t="str">
        <f t="shared" si="656"/>
        <v/>
      </c>
      <c r="O5039" s="144"/>
      <c r="P5039" s="355">
        <v>0</v>
      </c>
      <c r="Q5039" s="362">
        <f>SUM('NOVO HORIZONTE'!I5039)</f>
        <v>0</v>
      </c>
      <c r="R5039" s="363">
        <f t="shared" si="661"/>
        <v>0</v>
      </c>
      <c r="S5039" s="153">
        <f t="shared" si="655"/>
        <v>0</v>
      </c>
      <c r="T5039" s="364"/>
    </row>
    <row r="5040" ht="22.5" hidden="1" spans="1:20">
      <c r="A5040" s="158">
        <v>89734</v>
      </c>
      <c r="B5040" s="100" t="s">
        <v>252</v>
      </c>
      <c r="C5040" s="104" t="s">
        <v>5300</v>
      </c>
      <c r="D5040" s="94" t="s">
        <v>279</v>
      </c>
      <c r="E5040" s="95">
        <v>30.27</v>
      </c>
      <c r="F5040" s="96">
        <f t="shared" si="657"/>
        <v>37.15</v>
      </c>
      <c r="G5040" s="107">
        <f>ROUND(SUM('NOVO HORIZONTE'!G5040),2)</f>
        <v>0</v>
      </c>
      <c r="H5040" s="107">
        <f t="shared" si="662"/>
        <v>0</v>
      </c>
      <c r="I5040" s="143">
        <f t="shared" si="658"/>
        <v>0</v>
      </c>
      <c r="J5040" s="142"/>
      <c r="K5040" s="228"/>
      <c r="L5040" s="7" t="str">
        <f t="shared" si="659"/>
        <v/>
      </c>
      <c r="M5040" s="7" t="str">
        <f t="shared" si="660"/>
        <v/>
      </c>
      <c r="N5040" s="7" t="str">
        <f t="shared" si="656"/>
        <v/>
      </c>
      <c r="O5040" s="144"/>
      <c r="P5040" s="355">
        <v>0</v>
      </c>
      <c r="Q5040" s="362">
        <f>SUM('NOVO HORIZONTE'!I5040)</f>
        <v>0</v>
      </c>
      <c r="R5040" s="363">
        <f t="shared" si="661"/>
        <v>0</v>
      </c>
      <c r="S5040" s="153">
        <f t="shared" si="655"/>
        <v>0</v>
      </c>
      <c r="T5040" s="364"/>
    </row>
    <row r="5041" ht="22.5" hidden="1" spans="1:20">
      <c r="A5041" s="158">
        <v>89780</v>
      </c>
      <c r="B5041" s="100" t="s">
        <v>252</v>
      </c>
      <c r="C5041" s="104" t="s">
        <v>5301</v>
      </c>
      <c r="D5041" s="94" t="s">
        <v>279</v>
      </c>
      <c r="E5041" s="95">
        <v>25.63</v>
      </c>
      <c r="F5041" s="96">
        <f t="shared" si="657"/>
        <v>31.46</v>
      </c>
      <c r="G5041" s="107">
        <f>ROUND(SUM('NOVO HORIZONTE'!G5041),2)</f>
        <v>0</v>
      </c>
      <c r="H5041" s="107">
        <f t="shared" si="662"/>
        <v>0</v>
      </c>
      <c r="I5041" s="143">
        <f t="shared" si="658"/>
        <v>0</v>
      </c>
      <c r="J5041" s="142"/>
      <c r="K5041" s="228"/>
      <c r="L5041" s="7" t="str">
        <f t="shared" si="659"/>
        <v/>
      </c>
      <c r="M5041" s="7" t="str">
        <f t="shared" si="660"/>
        <v/>
      </c>
      <c r="N5041" s="7" t="str">
        <f t="shared" si="656"/>
        <v/>
      </c>
      <c r="O5041" s="144"/>
      <c r="P5041" s="355">
        <v>0</v>
      </c>
      <c r="Q5041" s="362">
        <f>SUM('NOVO HORIZONTE'!I5041)</f>
        <v>0</v>
      </c>
      <c r="R5041" s="363">
        <f t="shared" si="661"/>
        <v>0</v>
      </c>
      <c r="S5041" s="153">
        <f t="shared" si="655"/>
        <v>0</v>
      </c>
      <c r="T5041" s="364"/>
    </row>
    <row r="5042" ht="22.5" hidden="1" spans="1:20">
      <c r="A5042" s="158">
        <v>89787</v>
      </c>
      <c r="B5042" s="100" t="s">
        <v>252</v>
      </c>
      <c r="C5042" s="104" t="s">
        <v>5302</v>
      </c>
      <c r="D5042" s="94" t="s">
        <v>279</v>
      </c>
      <c r="E5042" s="95">
        <v>37.9</v>
      </c>
      <c r="F5042" s="96">
        <f t="shared" si="657"/>
        <v>46.52</v>
      </c>
      <c r="G5042" s="107">
        <f>ROUND(SUM('NOVO HORIZONTE'!G5042),2)</f>
        <v>0</v>
      </c>
      <c r="H5042" s="107">
        <f t="shared" si="662"/>
        <v>0</v>
      </c>
      <c r="I5042" s="143">
        <f t="shared" si="658"/>
        <v>0</v>
      </c>
      <c r="J5042" s="142"/>
      <c r="K5042" s="228"/>
      <c r="L5042" s="7" t="str">
        <f t="shared" si="659"/>
        <v/>
      </c>
      <c r="M5042" s="7" t="str">
        <f t="shared" si="660"/>
        <v/>
      </c>
      <c r="N5042" s="7" t="str">
        <f t="shared" si="656"/>
        <v/>
      </c>
      <c r="O5042" s="144"/>
      <c r="P5042" s="355">
        <v>0</v>
      </c>
      <c r="Q5042" s="362">
        <f>SUM('NOVO HORIZONTE'!I5042)</f>
        <v>0</v>
      </c>
      <c r="R5042" s="363">
        <f t="shared" si="661"/>
        <v>0</v>
      </c>
      <c r="S5042" s="153">
        <f t="shared" si="655"/>
        <v>0</v>
      </c>
      <c r="T5042" s="364"/>
    </row>
    <row r="5043" ht="22.5" hidden="1" spans="1:20">
      <c r="A5043" s="158">
        <v>89789</v>
      </c>
      <c r="B5043" s="100" t="s">
        <v>252</v>
      </c>
      <c r="C5043" s="104" t="s">
        <v>5303</v>
      </c>
      <c r="D5043" s="94" t="s">
        <v>279</v>
      </c>
      <c r="E5043" s="95">
        <v>69.57</v>
      </c>
      <c r="F5043" s="96">
        <f t="shared" si="657"/>
        <v>85.39</v>
      </c>
      <c r="G5043" s="107">
        <f>ROUND(SUM('NOVO HORIZONTE'!G5043),2)</f>
        <v>0</v>
      </c>
      <c r="H5043" s="107">
        <f t="shared" si="662"/>
        <v>0</v>
      </c>
      <c r="I5043" s="143">
        <f t="shared" si="658"/>
        <v>0</v>
      </c>
      <c r="J5043" s="142"/>
      <c r="K5043" s="228"/>
      <c r="L5043" s="7" t="str">
        <f t="shared" si="659"/>
        <v/>
      </c>
      <c r="M5043" s="7" t="str">
        <f t="shared" si="660"/>
        <v/>
      </c>
      <c r="N5043" s="7" t="str">
        <f t="shared" si="656"/>
        <v/>
      </c>
      <c r="O5043" s="144"/>
      <c r="P5043" s="355">
        <v>0</v>
      </c>
      <c r="Q5043" s="362">
        <f>SUM('NOVO HORIZONTE'!I5043)</f>
        <v>0</v>
      </c>
      <c r="R5043" s="363">
        <f t="shared" si="661"/>
        <v>0</v>
      </c>
      <c r="S5043" s="153">
        <f t="shared" si="655"/>
        <v>0</v>
      </c>
      <c r="T5043" s="364"/>
    </row>
    <row r="5044" ht="22.5" hidden="1" spans="1:20">
      <c r="A5044" s="158">
        <v>89791</v>
      </c>
      <c r="B5044" s="100" t="s">
        <v>252</v>
      </c>
      <c r="C5044" s="104" t="s">
        <v>5304</v>
      </c>
      <c r="D5044" s="94" t="s">
        <v>279</v>
      </c>
      <c r="E5044" s="95">
        <v>156.06</v>
      </c>
      <c r="F5044" s="96">
        <f t="shared" si="657"/>
        <v>191.55</v>
      </c>
      <c r="G5044" s="107">
        <f>ROUND(SUM('NOVO HORIZONTE'!G5044),2)</f>
        <v>0</v>
      </c>
      <c r="H5044" s="107">
        <f t="shared" si="662"/>
        <v>0</v>
      </c>
      <c r="I5044" s="143">
        <f t="shared" si="658"/>
        <v>0</v>
      </c>
      <c r="J5044" s="142"/>
      <c r="K5044" s="228"/>
      <c r="L5044" s="7" t="str">
        <f t="shared" si="659"/>
        <v/>
      </c>
      <c r="M5044" s="7" t="str">
        <f t="shared" si="660"/>
        <v/>
      </c>
      <c r="N5044" s="7" t="str">
        <f t="shared" si="656"/>
        <v/>
      </c>
      <c r="O5044" s="144"/>
      <c r="P5044" s="355">
        <v>0</v>
      </c>
      <c r="Q5044" s="362">
        <f>SUM('NOVO HORIZONTE'!I5044)</f>
        <v>0</v>
      </c>
      <c r="R5044" s="363">
        <f t="shared" si="661"/>
        <v>0</v>
      </c>
      <c r="S5044" s="153">
        <f t="shared" si="655"/>
        <v>0</v>
      </c>
      <c r="T5044" s="364"/>
    </row>
    <row r="5045" ht="22.5" hidden="1" spans="1:20">
      <c r="A5045" s="158">
        <v>89793</v>
      </c>
      <c r="B5045" s="100" t="s">
        <v>252</v>
      </c>
      <c r="C5045" s="104" t="s">
        <v>5305</v>
      </c>
      <c r="D5045" s="94" t="s">
        <v>279</v>
      </c>
      <c r="E5045" s="95">
        <v>225.28</v>
      </c>
      <c r="F5045" s="96">
        <f t="shared" si="657"/>
        <v>276.51</v>
      </c>
      <c r="G5045" s="107">
        <f>ROUND(SUM('NOVO HORIZONTE'!G5045),2)</f>
        <v>0</v>
      </c>
      <c r="H5045" s="107">
        <f t="shared" si="662"/>
        <v>0</v>
      </c>
      <c r="I5045" s="143">
        <f t="shared" si="658"/>
        <v>0</v>
      </c>
      <c r="J5045" s="142"/>
      <c r="K5045" s="228"/>
      <c r="L5045" s="7" t="str">
        <f t="shared" si="659"/>
        <v/>
      </c>
      <c r="M5045" s="7" t="str">
        <f t="shared" si="660"/>
        <v/>
      </c>
      <c r="N5045" s="7" t="str">
        <f t="shared" si="656"/>
        <v/>
      </c>
      <c r="O5045" s="144"/>
      <c r="P5045" s="355">
        <v>0</v>
      </c>
      <c r="Q5045" s="362">
        <f>SUM('NOVO HORIZONTE'!I5045)</f>
        <v>0</v>
      </c>
      <c r="R5045" s="363">
        <f t="shared" si="661"/>
        <v>0</v>
      </c>
      <c r="S5045" s="153">
        <f t="shared" si="655"/>
        <v>0</v>
      </c>
      <c r="T5045" s="364"/>
    </row>
    <row r="5046" ht="22.5" hidden="1" spans="1:20">
      <c r="A5046" s="158">
        <v>89645</v>
      </c>
      <c r="B5046" s="100" t="s">
        <v>252</v>
      </c>
      <c r="C5046" s="104" t="s">
        <v>5306</v>
      </c>
      <c r="D5046" s="94" t="s">
        <v>279</v>
      </c>
      <c r="E5046" s="95">
        <v>34.38</v>
      </c>
      <c r="F5046" s="96">
        <f t="shared" si="657"/>
        <v>42.2</v>
      </c>
      <c r="G5046" s="107">
        <f>ROUND(SUM('NOVO HORIZONTE'!G5046),2)</f>
        <v>0</v>
      </c>
      <c r="H5046" s="107">
        <f t="shared" si="662"/>
        <v>0</v>
      </c>
      <c r="I5046" s="143">
        <f t="shared" si="658"/>
        <v>0</v>
      </c>
      <c r="J5046" s="142"/>
      <c r="K5046" s="228"/>
      <c r="L5046" s="7" t="str">
        <f t="shared" si="659"/>
        <v/>
      </c>
      <c r="M5046" s="7" t="str">
        <f t="shared" si="660"/>
        <v/>
      </c>
      <c r="N5046" s="7" t="str">
        <f t="shared" si="656"/>
        <v/>
      </c>
      <c r="O5046" s="144"/>
      <c r="P5046" s="355">
        <v>0</v>
      </c>
      <c r="Q5046" s="362">
        <f>SUM('NOVO HORIZONTE'!I5046)</f>
        <v>0</v>
      </c>
      <c r="R5046" s="363">
        <f t="shared" si="661"/>
        <v>0</v>
      </c>
      <c r="S5046" s="153">
        <f t="shared" si="655"/>
        <v>0</v>
      </c>
      <c r="T5046" s="364"/>
    </row>
    <row r="5047" ht="22.5" hidden="1" spans="1:20">
      <c r="A5047" s="158">
        <v>89639</v>
      </c>
      <c r="B5047" s="100" t="s">
        <v>252</v>
      </c>
      <c r="C5047" s="104" t="s">
        <v>5307</v>
      </c>
      <c r="D5047" s="94" t="s">
        <v>279</v>
      </c>
      <c r="E5047" s="95">
        <v>13.52</v>
      </c>
      <c r="F5047" s="96">
        <f t="shared" si="657"/>
        <v>16.59</v>
      </c>
      <c r="G5047" s="107">
        <f>ROUND(SUM('NOVO HORIZONTE'!G5047),2)</f>
        <v>0</v>
      </c>
      <c r="H5047" s="107">
        <f t="shared" si="662"/>
        <v>0</v>
      </c>
      <c r="I5047" s="143">
        <f t="shared" si="658"/>
        <v>0</v>
      </c>
      <c r="J5047" s="142"/>
      <c r="K5047" s="228"/>
      <c r="L5047" s="7" t="str">
        <f t="shared" si="659"/>
        <v/>
      </c>
      <c r="M5047" s="7" t="str">
        <f t="shared" si="660"/>
        <v/>
      </c>
      <c r="N5047" s="7" t="str">
        <f t="shared" si="656"/>
        <v/>
      </c>
      <c r="O5047" s="144"/>
      <c r="P5047" s="355">
        <v>0</v>
      </c>
      <c r="Q5047" s="362">
        <f>SUM('NOVO HORIZONTE'!I5047)</f>
        <v>0</v>
      </c>
      <c r="R5047" s="363">
        <f t="shared" si="661"/>
        <v>0</v>
      </c>
      <c r="S5047" s="153">
        <f t="shared" si="655"/>
        <v>0</v>
      </c>
      <c r="T5047" s="364"/>
    </row>
    <row r="5048" ht="22.5" hidden="1" spans="1:20">
      <c r="A5048" s="158">
        <v>89643</v>
      </c>
      <c r="B5048" s="100" t="s">
        <v>252</v>
      </c>
      <c r="C5048" s="104" t="s">
        <v>5308</v>
      </c>
      <c r="D5048" s="94" t="s">
        <v>279</v>
      </c>
      <c r="E5048" s="95">
        <v>18.39</v>
      </c>
      <c r="F5048" s="96">
        <f t="shared" si="657"/>
        <v>22.57</v>
      </c>
      <c r="G5048" s="107">
        <f>ROUND(SUM('NOVO HORIZONTE'!G5048),2)</f>
        <v>0</v>
      </c>
      <c r="H5048" s="107">
        <f t="shared" si="662"/>
        <v>0</v>
      </c>
      <c r="I5048" s="143">
        <f t="shared" si="658"/>
        <v>0</v>
      </c>
      <c r="J5048" s="142"/>
      <c r="K5048" s="228"/>
      <c r="L5048" s="7" t="str">
        <f t="shared" si="659"/>
        <v/>
      </c>
      <c r="M5048" s="7" t="str">
        <f t="shared" si="660"/>
        <v/>
      </c>
      <c r="N5048" s="7" t="str">
        <f t="shared" si="656"/>
        <v/>
      </c>
      <c r="O5048" s="144"/>
      <c r="P5048" s="355">
        <v>0</v>
      </c>
      <c r="Q5048" s="362">
        <f>SUM('NOVO HORIZONTE'!I5048)</f>
        <v>0</v>
      </c>
      <c r="R5048" s="363">
        <f t="shared" si="661"/>
        <v>0</v>
      </c>
      <c r="S5048" s="153">
        <f t="shared" si="655"/>
        <v>0</v>
      </c>
      <c r="T5048" s="364"/>
    </row>
    <row r="5049" ht="22.5" hidden="1" spans="1:20">
      <c r="A5049" s="158">
        <v>89648</v>
      </c>
      <c r="B5049" s="100" t="s">
        <v>252</v>
      </c>
      <c r="C5049" s="104" t="s">
        <v>5309</v>
      </c>
      <c r="D5049" s="94" t="s">
        <v>279</v>
      </c>
      <c r="E5049" s="95">
        <v>27.24</v>
      </c>
      <c r="F5049" s="96">
        <f t="shared" si="657"/>
        <v>33.43</v>
      </c>
      <c r="G5049" s="107">
        <f>ROUND(SUM('NOVO HORIZONTE'!G5049),2)</f>
        <v>0</v>
      </c>
      <c r="H5049" s="107">
        <f t="shared" si="662"/>
        <v>0</v>
      </c>
      <c r="I5049" s="143">
        <f t="shared" si="658"/>
        <v>0</v>
      </c>
      <c r="J5049" s="142"/>
      <c r="K5049" s="228"/>
      <c r="L5049" s="7" t="str">
        <f t="shared" si="659"/>
        <v/>
      </c>
      <c r="M5049" s="7" t="str">
        <f t="shared" si="660"/>
        <v/>
      </c>
      <c r="N5049" s="7" t="str">
        <f t="shared" si="656"/>
        <v/>
      </c>
      <c r="O5049" s="144"/>
      <c r="P5049" s="355">
        <v>0</v>
      </c>
      <c r="Q5049" s="362">
        <f>SUM('NOVO HORIZONTE'!I5049)</f>
        <v>0</v>
      </c>
      <c r="R5049" s="363">
        <f t="shared" si="661"/>
        <v>0</v>
      </c>
      <c r="S5049" s="153">
        <f t="shared" si="655"/>
        <v>0</v>
      </c>
      <c r="T5049" s="364"/>
    </row>
    <row r="5050" ht="22.5" hidden="1" spans="1:20">
      <c r="A5050" s="158">
        <v>89721</v>
      </c>
      <c r="B5050" s="100" t="s">
        <v>252</v>
      </c>
      <c r="C5050" s="104" t="s">
        <v>5310</v>
      </c>
      <c r="D5050" s="94" t="s">
        <v>279</v>
      </c>
      <c r="E5050" s="95">
        <v>17.54</v>
      </c>
      <c r="F5050" s="96">
        <f t="shared" si="657"/>
        <v>21.53</v>
      </c>
      <c r="G5050" s="107">
        <f>ROUND(SUM('NOVO HORIZONTE'!G5050),2)</f>
        <v>0</v>
      </c>
      <c r="H5050" s="107">
        <f t="shared" si="662"/>
        <v>0</v>
      </c>
      <c r="I5050" s="143">
        <f t="shared" si="658"/>
        <v>0</v>
      </c>
      <c r="J5050" s="142"/>
      <c r="K5050" s="145"/>
      <c r="L5050" s="7" t="str">
        <f t="shared" si="659"/>
        <v/>
      </c>
      <c r="M5050" s="7" t="str">
        <f t="shared" si="660"/>
        <v/>
      </c>
      <c r="N5050" s="7" t="str">
        <f t="shared" si="656"/>
        <v/>
      </c>
      <c r="O5050" s="144"/>
      <c r="P5050" s="355">
        <v>0</v>
      </c>
      <c r="Q5050" s="362">
        <f>SUM('NOVO HORIZONTE'!I5050)</f>
        <v>0</v>
      </c>
      <c r="R5050" s="363">
        <f t="shared" si="661"/>
        <v>0</v>
      </c>
      <c r="S5050" s="153">
        <f t="shared" si="655"/>
        <v>0</v>
      </c>
      <c r="T5050" s="364"/>
    </row>
    <row r="5051" ht="22.5" hidden="1" spans="1:20">
      <c r="A5051" s="158">
        <v>89727</v>
      </c>
      <c r="B5051" s="100" t="s">
        <v>252</v>
      </c>
      <c r="C5051" s="104" t="s">
        <v>5311</v>
      </c>
      <c r="D5051" s="94" t="s">
        <v>279</v>
      </c>
      <c r="E5051" s="95">
        <v>26.24</v>
      </c>
      <c r="F5051" s="96">
        <f t="shared" si="657"/>
        <v>32.21</v>
      </c>
      <c r="G5051" s="107">
        <f>ROUND(SUM('NOVO HORIZONTE'!G5051),2)</f>
        <v>0</v>
      </c>
      <c r="H5051" s="107">
        <f t="shared" si="662"/>
        <v>0</v>
      </c>
      <c r="I5051" s="143">
        <f t="shared" si="658"/>
        <v>0</v>
      </c>
      <c r="J5051" s="142"/>
      <c r="K5051" s="228"/>
      <c r="L5051" s="7" t="str">
        <f t="shared" si="659"/>
        <v/>
      </c>
      <c r="M5051" s="7" t="str">
        <f t="shared" si="660"/>
        <v/>
      </c>
      <c r="N5051" s="7" t="str">
        <f t="shared" si="656"/>
        <v/>
      </c>
      <c r="O5051" s="144"/>
      <c r="P5051" s="355">
        <v>0</v>
      </c>
      <c r="Q5051" s="362">
        <f>SUM('NOVO HORIZONTE'!I5051)</f>
        <v>0</v>
      </c>
      <c r="R5051" s="363">
        <f t="shared" si="661"/>
        <v>0</v>
      </c>
      <c r="S5051" s="153">
        <f t="shared" si="655"/>
        <v>0</v>
      </c>
      <c r="T5051" s="364"/>
    </row>
    <row r="5052" ht="22.5" hidden="1" spans="1:20">
      <c r="A5052" s="158">
        <v>94741</v>
      </c>
      <c r="B5052" s="100" t="s">
        <v>252</v>
      </c>
      <c r="C5052" s="104" t="s">
        <v>5312</v>
      </c>
      <c r="D5052" s="94" t="s">
        <v>279</v>
      </c>
      <c r="E5052" s="95">
        <v>14.33</v>
      </c>
      <c r="F5052" s="96">
        <f t="shared" si="657"/>
        <v>17.59</v>
      </c>
      <c r="G5052" s="107">
        <f>ROUND(SUM('NOVO HORIZONTE'!G5052),2)</f>
        <v>0</v>
      </c>
      <c r="H5052" s="107">
        <f t="shared" si="662"/>
        <v>0</v>
      </c>
      <c r="I5052" s="143">
        <f t="shared" si="658"/>
        <v>0</v>
      </c>
      <c r="J5052" s="142"/>
      <c r="K5052" s="145"/>
      <c r="L5052" s="7" t="str">
        <f t="shared" si="659"/>
        <v/>
      </c>
      <c r="M5052" s="7" t="str">
        <f t="shared" si="660"/>
        <v/>
      </c>
      <c r="N5052" s="7" t="str">
        <f t="shared" si="656"/>
        <v/>
      </c>
      <c r="O5052" s="144"/>
      <c r="P5052" s="355">
        <v>0</v>
      </c>
      <c r="Q5052" s="362">
        <f>SUM('NOVO HORIZONTE'!I5052)</f>
        <v>0</v>
      </c>
      <c r="R5052" s="363">
        <f t="shared" si="661"/>
        <v>0</v>
      </c>
      <c r="S5052" s="153">
        <f t="shared" si="655"/>
        <v>0</v>
      </c>
      <c r="T5052" s="364"/>
    </row>
    <row r="5053" ht="22.5" hidden="1" spans="1:20">
      <c r="A5053" s="158">
        <v>94743</v>
      </c>
      <c r="B5053" s="100" t="s">
        <v>252</v>
      </c>
      <c r="C5053" s="104" t="s">
        <v>5313</v>
      </c>
      <c r="D5053" s="94" t="s">
        <v>279</v>
      </c>
      <c r="E5053" s="95">
        <v>20.71</v>
      </c>
      <c r="F5053" s="96">
        <f t="shared" si="657"/>
        <v>25.42</v>
      </c>
      <c r="G5053" s="107">
        <f>ROUND(SUM('NOVO HORIZONTE'!G5053),2)</f>
        <v>0</v>
      </c>
      <c r="H5053" s="107">
        <f t="shared" si="662"/>
        <v>0</v>
      </c>
      <c r="I5053" s="143">
        <f t="shared" si="658"/>
        <v>0</v>
      </c>
      <c r="J5053" s="142"/>
      <c r="K5053" s="145"/>
      <c r="L5053" s="7" t="str">
        <f t="shared" si="659"/>
        <v/>
      </c>
      <c r="M5053" s="7" t="str">
        <f t="shared" si="660"/>
        <v/>
      </c>
      <c r="N5053" s="7" t="str">
        <f t="shared" si="656"/>
        <v/>
      </c>
      <c r="O5053" s="144"/>
      <c r="P5053" s="355">
        <v>0</v>
      </c>
      <c r="Q5053" s="362">
        <f>SUM('NOVO HORIZONTE'!I5053)</f>
        <v>0</v>
      </c>
      <c r="R5053" s="363">
        <f t="shared" si="661"/>
        <v>0</v>
      </c>
      <c r="S5053" s="153">
        <f t="shared" si="655"/>
        <v>0</v>
      </c>
      <c r="T5053" s="364"/>
    </row>
    <row r="5054" ht="22.5" hidden="1" spans="1:20">
      <c r="A5054" s="158">
        <v>89657</v>
      </c>
      <c r="B5054" s="100" t="s">
        <v>252</v>
      </c>
      <c r="C5054" s="104" t="s">
        <v>5314</v>
      </c>
      <c r="D5054" s="94" t="s">
        <v>279</v>
      </c>
      <c r="E5054" s="95">
        <v>14.91</v>
      </c>
      <c r="F5054" s="96">
        <f t="shared" si="657"/>
        <v>18.3</v>
      </c>
      <c r="G5054" s="107">
        <f>ROUND(SUM('NOVO HORIZONTE'!G5054),2)</f>
        <v>0</v>
      </c>
      <c r="H5054" s="107">
        <f t="shared" si="662"/>
        <v>0</v>
      </c>
      <c r="I5054" s="143">
        <f t="shared" si="658"/>
        <v>0</v>
      </c>
      <c r="J5054" s="142"/>
      <c r="K5054" s="145"/>
      <c r="L5054" s="7" t="str">
        <f t="shared" si="659"/>
        <v/>
      </c>
      <c r="M5054" s="7" t="str">
        <f t="shared" si="660"/>
        <v/>
      </c>
      <c r="N5054" s="7" t="str">
        <f t="shared" si="656"/>
        <v/>
      </c>
      <c r="O5054" s="144"/>
      <c r="P5054" s="355">
        <v>0</v>
      </c>
      <c r="Q5054" s="362">
        <f>SUM('NOVO HORIZONTE'!I5054)</f>
        <v>0</v>
      </c>
      <c r="R5054" s="363">
        <f t="shared" si="661"/>
        <v>0</v>
      </c>
      <c r="S5054" s="153">
        <f t="shared" si="655"/>
        <v>0</v>
      </c>
      <c r="T5054" s="364"/>
    </row>
    <row r="5055" ht="22.5" hidden="1" spans="1:20">
      <c r="A5055" s="158">
        <v>89664</v>
      </c>
      <c r="B5055" s="100" t="s">
        <v>252</v>
      </c>
      <c r="C5055" s="104" t="s">
        <v>5315</v>
      </c>
      <c r="D5055" s="94" t="s">
        <v>279</v>
      </c>
      <c r="E5055" s="95">
        <v>18.51</v>
      </c>
      <c r="F5055" s="96">
        <f t="shared" si="657"/>
        <v>22.72</v>
      </c>
      <c r="G5055" s="107">
        <f>ROUND(SUM('NOVO HORIZONTE'!G5055),2)</f>
        <v>0</v>
      </c>
      <c r="H5055" s="107">
        <f t="shared" si="662"/>
        <v>0</v>
      </c>
      <c r="I5055" s="143">
        <f t="shared" si="658"/>
        <v>0</v>
      </c>
      <c r="J5055" s="142"/>
      <c r="K5055" s="228"/>
      <c r="L5055" s="7" t="str">
        <f t="shared" si="659"/>
        <v/>
      </c>
      <c r="M5055" s="7" t="str">
        <f t="shared" si="660"/>
        <v/>
      </c>
      <c r="N5055" s="7" t="str">
        <f t="shared" si="656"/>
        <v/>
      </c>
      <c r="O5055" s="144"/>
      <c r="P5055" s="355">
        <v>0</v>
      </c>
      <c r="Q5055" s="362">
        <f>SUM('NOVO HORIZONTE'!I5055)</f>
        <v>0</v>
      </c>
      <c r="R5055" s="363">
        <f t="shared" si="661"/>
        <v>0</v>
      </c>
      <c r="S5055" s="153">
        <f t="shared" si="655"/>
        <v>0</v>
      </c>
      <c r="T5055" s="364"/>
    </row>
    <row r="5056" ht="22.5" hidden="1" spans="1:20">
      <c r="A5056" s="158">
        <v>89749</v>
      </c>
      <c r="B5056" s="100" t="s">
        <v>252</v>
      </c>
      <c r="C5056" s="104" t="s">
        <v>5316</v>
      </c>
      <c r="D5056" s="94" t="s">
        <v>279</v>
      </c>
      <c r="E5056" s="95">
        <v>17.95</v>
      </c>
      <c r="F5056" s="96">
        <f t="shared" si="657"/>
        <v>22.03</v>
      </c>
      <c r="G5056" s="107">
        <f>ROUND(SUM('NOVO HORIZONTE'!G5056),2)</f>
        <v>0</v>
      </c>
      <c r="H5056" s="107">
        <f t="shared" si="662"/>
        <v>0</v>
      </c>
      <c r="I5056" s="143">
        <f t="shared" si="658"/>
        <v>0</v>
      </c>
      <c r="J5056" s="142"/>
      <c r="K5056" s="145"/>
      <c r="L5056" s="7" t="str">
        <f t="shared" si="659"/>
        <v/>
      </c>
      <c r="M5056" s="7" t="str">
        <f t="shared" si="660"/>
        <v/>
      </c>
      <c r="N5056" s="7" t="str">
        <f t="shared" si="656"/>
        <v/>
      </c>
      <c r="O5056" s="144"/>
      <c r="P5056" s="355">
        <v>0</v>
      </c>
      <c r="Q5056" s="362">
        <f>SUM('NOVO HORIZONTE'!I5056)</f>
        <v>0</v>
      </c>
      <c r="R5056" s="363">
        <f t="shared" si="661"/>
        <v>0</v>
      </c>
      <c r="S5056" s="153">
        <f t="shared" si="655"/>
        <v>0</v>
      </c>
      <c r="T5056" s="364"/>
    </row>
    <row r="5057" ht="22.5" hidden="1" spans="1:20">
      <c r="A5057" s="158">
        <v>89653</v>
      </c>
      <c r="B5057" s="100" t="s">
        <v>252</v>
      </c>
      <c r="C5057" s="104" t="s">
        <v>5317</v>
      </c>
      <c r="D5057" s="94" t="s">
        <v>279</v>
      </c>
      <c r="E5057" s="95">
        <v>18.46</v>
      </c>
      <c r="F5057" s="96">
        <f t="shared" si="657"/>
        <v>22.66</v>
      </c>
      <c r="G5057" s="107">
        <f>ROUND(SUM('NOVO HORIZONTE'!G5057),2)</f>
        <v>0</v>
      </c>
      <c r="H5057" s="107">
        <f t="shared" si="662"/>
        <v>0</v>
      </c>
      <c r="I5057" s="143">
        <f t="shared" si="658"/>
        <v>0</v>
      </c>
      <c r="J5057" s="142"/>
      <c r="K5057" s="228"/>
      <c r="L5057" s="7" t="str">
        <f t="shared" si="659"/>
        <v/>
      </c>
      <c r="M5057" s="7" t="str">
        <f t="shared" si="660"/>
        <v/>
      </c>
      <c r="N5057" s="7" t="str">
        <f t="shared" si="656"/>
        <v/>
      </c>
      <c r="O5057" s="144"/>
      <c r="P5057" s="355">
        <v>0</v>
      </c>
      <c r="Q5057" s="362">
        <f>SUM('NOVO HORIZONTE'!I5057)</f>
        <v>0</v>
      </c>
      <c r="R5057" s="363">
        <f t="shared" si="661"/>
        <v>0</v>
      </c>
      <c r="S5057" s="153">
        <f t="shared" si="655"/>
        <v>0</v>
      </c>
      <c r="T5057" s="364"/>
    </row>
    <row r="5058" ht="22.5" hidden="1" spans="1:20">
      <c r="A5058" s="158">
        <v>89660</v>
      </c>
      <c r="B5058" s="100" t="s">
        <v>252</v>
      </c>
      <c r="C5058" s="104" t="s">
        <v>5318</v>
      </c>
      <c r="D5058" s="94" t="s">
        <v>279</v>
      </c>
      <c r="E5058" s="95">
        <v>11.06</v>
      </c>
      <c r="F5058" s="96">
        <f t="shared" si="657"/>
        <v>13.58</v>
      </c>
      <c r="G5058" s="107">
        <f>ROUND(SUM('NOVO HORIZONTE'!G5058),2)</f>
        <v>0</v>
      </c>
      <c r="H5058" s="107">
        <f t="shared" si="662"/>
        <v>0</v>
      </c>
      <c r="I5058" s="143">
        <f t="shared" si="658"/>
        <v>0</v>
      </c>
      <c r="J5058" s="142"/>
      <c r="K5058" s="228"/>
      <c r="L5058" s="7" t="str">
        <f t="shared" si="659"/>
        <v/>
      </c>
      <c r="M5058" s="7" t="str">
        <f t="shared" si="660"/>
        <v/>
      </c>
      <c r="N5058" s="7" t="str">
        <f t="shared" si="656"/>
        <v/>
      </c>
      <c r="O5058" s="144"/>
      <c r="P5058" s="355">
        <v>0</v>
      </c>
      <c r="Q5058" s="362">
        <f>SUM('NOVO HORIZONTE'!I5058)</f>
        <v>0</v>
      </c>
      <c r="R5058" s="363">
        <f t="shared" si="661"/>
        <v>0</v>
      </c>
      <c r="S5058" s="153">
        <f t="shared" si="655"/>
        <v>0</v>
      </c>
      <c r="T5058" s="364"/>
    </row>
    <row r="5059" ht="22.5" hidden="1" spans="1:20">
      <c r="A5059" s="158">
        <v>89651</v>
      </c>
      <c r="B5059" s="100" t="s">
        <v>252</v>
      </c>
      <c r="C5059" s="104" t="s">
        <v>5319</v>
      </c>
      <c r="D5059" s="94" t="s">
        <v>279</v>
      </c>
      <c r="E5059" s="95">
        <v>8.16</v>
      </c>
      <c r="F5059" s="96">
        <f t="shared" si="657"/>
        <v>10.02</v>
      </c>
      <c r="G5059" s="107">
        <f>ROUND(SUM('NOVO HORIZONTE'!G5059),2)</f>
        <v>0</v>
      </c>
      <c r="H5059" s="107">
        <f t="shared" si="662"/>
        <v>0</v>
      </c>
      <c r="I5059" s="143">
        <f t="shared" si="658"/>
        <v>0</v>
      </c>
      <c r="J5059" s="142"/>
      <c r="K5059" s="228"/>
      <c r="L5059" s="7" t="str">
        <f t="shared" si="659"/>
        <v/>
      </c>
      <c r="M5059" s="7" t="str">
        <f t="shared" si="660"/>
        <v/>
      </c>
      <c r="N5059" s="7" t="str">
        <f t="shared" si="656"/>
        <v/>
      </c>
      <c r="O5059" s="144"/>
      <c r="P5059" s="355">
        <v>0</v>
      </c>
      <c r="Q5059" s="362">
        <f>SUM('NOVO HORIZONTE'!I5059)</f>
        <v>0</v>
      </c>
      <c r="R5059" s="363">
        <f t="shared" si="661"/>
        <v>0</v>
      </c>
      <c r="S5059" s="153">
        <f t="shared" si="655"/>
        <v>0</v>
      </c>
      <c r="T5059" s="364"/>
    </row>
    <row r="5060" ht="22.5" hidden="1" spans="1:20">
      <c r="A5060" s="158">
        <v>89658</v>
      </c>
      <c r="B5060" s="100" t="s">
        <v>252</v>
      </c>
      <c r="C5060" s="104" t="s">
        <v>5320</v>
      </c>
      <c r="D5060" s="94" t="s">
        <v>279</v>
      </c>
      <c r="E5060" s="95">
        <v>10.86</v>
      </c>
      <c r="F5060" s="96">
        <f t="shared" si="657"/>
        <v>13.33</v>
      </c>
      <c r="G5060" s="107">
        <f>ROUND(SUM('NOVO HORIZONTE'!G5060),2)</f>
        <v>0</v>
      </c>
      <c r="H5060" s="107">
        <f t="shared" si="662"/>
        <v>0</v>
      </c>
      <c r="I5060" s="143">
        <f t="shared" si="658"/>
        <v>0</v>
      </c>
      <c r="J5060" s="142"/>
      <c r="K5060" s="228"/>
      <c r="L5060" s="7" t="str">
        <f t="shared" si="659"/>
        <v/>
      </c>
      <c r="M5060" s="7" t="str">
        <f t="shared" si="660"/>
        <v/>
      </c>
      <c r="N5060" s="7" t="str">
        <f t="shared" si="656"/>
        <v/>
      </c>
      <c r="O5060" s="144"/>
      <c r="P5060" s="355">
        <v>0</v>
      </c>
      <c r="Q5060" s="362">
        <f>SUM('NOVO HORIZONTE'!I5060)</f>
        <v>0</v>
      </c>
      <c r="R5060" s="363">
        <f t="shared" si="661"/>
        <v>0</v>
      </c>
      <c r="S5060" s="153">
        <f t="shared" si="655"/>
        <v>0</v>
      </c>
      <c r="T5060" s="364"/>
    </row>
    <row r="5061" ht="22.5" hidden="1" spans="1:20">
      <c r="A5061" s="158">
        <v>89740</v>
      </c>
      <c r="B5061" s="100" t="s">
        <v>252</v>
      </c>
      <c r="C5061" s="104" t="s">
        <v>5321</v>
      </c>
      <c r="D5061" s="94" t="s">
        <v>279</v>
      </c>
      <c r="E5061" s="95">
        <v>10.48</v>
      </c>
      <c r="F5061" s="96">
        <f t="shared" si="657"/>
        <v>12.86</v>
      </c>
      <c r="G5061" s="107">
        <f>ROUND(SUM('NOVO HORIZONTE'!G5061),2)</f>
        <v>0</v>
      </c>
      <c r="H5061" s="107">
        <f t="shared" si="662"/>
        <v>0</v>
      </c>
      <c r="I5061" s="143">
        <f t="shared" si="658"/>
        <v>0</v>
      </c>
      <c r="J5061" s="142"/>
      <c r="K5061" s="228"/>
      <c r="L5061" s="7" t="str">
        <f t="shared" si="659"/>
        <v/>
      </c>
      <c r="M5061" s="7" t="str">
        <f t="shared" si="660"/>
        <v/>
      </c>
      <c r="N5061" s="7" t="str">
        <f t="shared" si="656"/>
        <v/>
      </c>
      <c r="O5061" s="144"/>
      <c r="P5061" s="355">
        <v>0</v>
      </c>
      <c r="Q5061" s="362">
        <f>SUM('NOVO HORIZONTE'!I5061)</f>
        <v>0</v>
      </c>
      <c r="R5061" s="363">
        <f t="shared" si="661"/>
        <v>0</v>
      </c>
      <c r="S5061" s="153">
        <f t="shared" si="655"/>
        <v>0</v>
      </c>
      <c r="T5061" s="364"/>
    </row>
    <row r="5062" ht="22.5" hidden="1" spans="1:20">
      <c r="A5062" s="158">
        <v>89826</v>
      </c>
      <c r="B5062" s="100" t="s">
        <v>252</v>
      </c>
      <c r="C5062" s="104" t="s">
        <v>5322</v>
      </c>
      <c r="D5062" s="94" t="s">
        <v>279</v>
      </c>
      <c r="E5062" s="95">
        <v>128.58</v>
      </c>
      <c r="F5062" s="96">
        <f t="shared" si="657"/>
        <v>157.82</v>
      </c>
      <c r="G5062" s="107">
        <f>ROUND(SUM('NOVO HORIZONTE'!G5062),2)</f>
        <v>0</v>
      </c>
      <c r="H5062" s="107">
        <f t="shared" si="662"/>
        <v>0</v>
      </c>
      <c r="I5062" s="143">
        <f t="shared" si="658"/>
        <v>0</v>
      </c>
      <c r="J5062" s="142"/>
      <c r="K5062" s="228"/>
      <c r="L5062" s="7" t="str">
        <f t="shared" si="659"/>
        <v/>
      </c>
      <c r="M5062" s="7" t="str">
        <f t="shared" si="660"/>
        <v/>
      </c>
      <c r="N5062" s="7" t="str">
        <f t="shared" si="656"/>
        <v/>
      </c>
      <c r="O5062" s="144"/>
      <c r="P5062" s="355">
        <v>0</v>
      </c>
      <c r="Q5062" s="362">
        <f>SUM('NOVO HORIZONTE'!I5062)</f>
        <v>0</v>
      </c>
      <c r="R5062" s="363">
        <f t="shared" si="661"/>
        <v>0</v>
      </c>
      <c r="S5062" s="153">
        <f t="shared" si="655"/>
        <v>0</v>
      </c>
      <c r="T5062" s="364"/>
    </row>
    <row r="5063" ht="22.5" hidden="1" spans="1:20">
      <c r="A5063" s="158">
        <v>89836</v>
      </c>
      <c r="B5063" s="100" t="s">
        <v>252</v>
      </c>
      <c r="C5063" s="104" t="s">
        <v>5323</v>
      </c>
      <c r="D5063" s="94" t="s">
        <v>279</v>
      </c>
      <c r="E5063" s="95">
        <v>201.87</v>
      </c>
      <c r="F5063" s="96">
        <f t="shared" si="657"/>
        <v>247.78</v>
      </c>
      <c r="G5063" s="107">
        <f>ROUND(SUM('NOVO HORIZONTE'!G5063),2)</f>
        <v>0</v>
      </c>
      <c r="H5063" s="107">
        <f t="shared" si="662"/>
        <v>0</v>
      </c>
      <c r="I5063" s="143">
        <f t="shared" si="658"/>
        <v>0</v>
      </c>
      <c r="J5063" s="142"/>
      <c r="K5063" s="228"/>
      <c r="L5063" s="7" t="str">
        <f t="shared" si="659"/>
        <v/>
      </c>
      <c r="M5063" s="7" t="str">
        <f t="shared" si="660"/>
        <v/>
      </c>
      <c r="N5063" s="7" t="str">
        <f t="shared" si="656"/>
        <v/>
      </c>
      <c r="O5063" s="144"/>
      <c r="P5063" s="355">
        <v>0</v>
      </c>
      <c r="Q5063" s="362">
        <f>SUM('NOVO HORIZONTE'!I5063)</f>
        <v>0</v>
      </c>
      <c r="R5063" s="363">
        <f t="shared" si="661"/>
        <v>0</v>
      </c>
      <c r="S5063" s="153">
        <f t="shared" si="655"/>
        <v>0</v>
      </c>
      <c r="T5063" s="364"/>
    </row>
    <row r="5064" ht="22.5" hidden="1" spans="1:20">
      <c r="A5064" s="158">
        <v>89670</v>
      </c>
      <c r="B5064" s="100" t="s">
        <v>252</v>
      </c>
      <c r="C5064" s="104" t="s">
        <v>5324</v>
      </c>
      <c r="D5064" s="94" t="s">
        <v>279</v>
      </c>
      <c r="E5064" s="95">
        <v>15.83</v>
      </c>
      <c r="F5064" s="96">
        <f t="shared" si="657"/>
        <v>19.43</v>
      </c>
      <c r="G5064" s="107">
        <f>ROUND(SUM('NOVO HORIZONTE'!G5064),2)</f>
        <v>0</v>
      </c>
      <c r="H5064" s="107">
        <f t="shared" si="662"/>
        <v>0</v>
      </c>
      <c r="I5064" s="143">
        <f t="shared" si="658"/>
        <v>0</v>
      </c>
      <c r="J5064" s="142"/>
      <c r="K5064" s="228"/>
      <c r="L5064" s="7" t="str">
        <f t="shared" si="659"/>
        <v/>
      </c>
      <c r="M5064" s="7" t="str">
        <f t="shared" si="660"/>
        <v/>
      </c>
      <c r="N5064" s="7" t="str">
        <f t="shared" si="656"/>
        <v/>
      </c>
      <c r="O5064" s="144"/>
      <c r="P5064" s="355">
        <v>0</v>
      </c>
      <c r="Q5064" s="362">
        <f>SUM('NOVO HORIZONTE'!I5064)</f>
        <v>0</v>
      </c>
      <c r="R5064" s="363">
        <f t="shared" si="661"/>
        <v>0</v>
      </c>
      <c r="S5064" s="153">
        <f t="shared" si="655"/>
        <v>0</v>
      </c>
      <c r="T5064" s="364"/>
    </row>
    <row r="5065" ht="22.5" hidden="1" spans="1:20">
      <c r="A5065" s="158">
        <v>89680</v>
      </c>
      <c r="B5065" s="100" t="s">
        <v>252</v>
      </c>
      <c r="C5065" s="104" t="s">
        <v>5325</v>
      </c>
      <c r="D5065" s="94" t="s">
        <v>279</v>
      </c>
      <c r="E5065" s="95">
        <v>24.58</v>
      </c>
      <c r="F5065" s="96">
        <f t="shared" si="657"/>
        <v>30.17</v>
      </c>
      <c r="G5065" s="107">
        <f>ROUND(SUM('NOVO HORIZONTE'!G5065),2)</f>
        <v>0</v>
      </c>
      <c r="H5065" s="107">
        <f t="shared" si="662"/>
        <v>0</v>
      </c>
      <c r="I5065" s="143">
        <f t="shared" si="658"/>
        <v>0</v>
      </c>
      <c r="J5065" s="142"/>
      <c r="K5065" s="228"/>
      <c r="L5065" s="7" t="str">
        <f t="shared" si="659"/>
        <v/>
      </c>
      <c r="M5065" s="7" t="str">
        <f t="shared" si="660"/>
        <v/>
      </c>
      <c r="N5065" s="7" t="str">
        <f t="shared" si="656"/>
        <v/>
      </c>
      <c r="O5065" s="144"/>
      <c r="P5065" s="355">
        <v>0</v>
      </c>
      <c r="Q5065" s="362">
        <f>SUM('NOVO HORIZONTE'!I5065)</f>
        <v>0</v>
      </c>
      <c r="R5065" s="363">
        <f t="shared" si="661"/>
        <v>0</v>
      </c>
      <c r="S5065" s="153">
        <f t="shared" si="655"/>
        <v>0</v>
      </c>
      <c r="T5065" s="364"/>
    </row>
    <row r="5066" ht="22.5" hidden="1" spans="1:20">
      <c r="A5066" s="158">
        <v>89736</v>
      </c>
      <c r="B5066" s="100" t="s">
        <v>252</v>
      </c>
      <c r="C5066" s="104" t="s">
        <v>5326</v>
      </c>
      <c r="D5066" s="94" t="s">
        <v>279</v>
      </c>
      <c r="E5066" s="95">
        <v>10.3</v>
      </c>
      <c r="F5066" s="96">
        <f t="shared" si="657"/>
        <v>12.64</v>
      </c>
      <c r="G5066" s="107">
        <f>ROUND(SUM('NOVO HORIZONTE'!G5066),2)</f>
        <v>0</v>
      </c>
      <c r="H5066" s="107">
        <f t="shared" si="662"/>
        <v>0</v>
      </c>
      <c r="I5066" s="143">
        <f t="shared" si="658"/>
        <v>0</v>
      </c>
      <c r="J5066" s="142"/>
      <c r="K5066" s="228"/>
      <c r="L5066" s="7" t="str">
        <f t="shared" si="659"/>
        <v/>
      </c>
      <c r="M5066" s="7" t="str">
        <f t="shared" si="660"/>
        <v/>
      </c>
      <c r="N5066" s="7" t="str">
        <f t="shared" si="656"/>
        <v/>
      </c>
      <c r="O5066" s="144"/>
      <c r="P5066" s="355">
        <v>0</v>
      </c>
      <c r="Q5066" s="362">
        <f>SUM('NOVO HORIZONTE'!I5066)</f>
        <v>0</v>
      </c>
      <c r="R5066" s="363">
        <f t="shared" si="661"/>
        <v>0</v>
      </c>
      <c r="S5066" s="153">
        <f t="shared" si="655"/>
        <v>0</v>
      </c>
      <c r="T5066" s="364"/>
    </row>
    <row r="5067" ht="22.5" hidden="1" spans="1:20">
      <c r="A5067" s="158">
        <v>89755</v>
      </c>
      <c r="B5067" s="100" t="s">
        <v>252</v>
      </c>
      <c r="C5067" s="104" t="s">
        <v>5327</v>
      </c>
      <c r="D5067" s="94" t="s">
        <v>279</v>
      </c>
      <c r="E5067" s="95">
        <v>15.16</v>
      </c>
      <c r="F5067" s="96">
        <f t="shared" si="657"/>
        <v>18.61</v>
      </c>
      <c r="G5067" s="107">
        <f>ROUND(SUM('NOVO HORIZONTE'!G5067),2)</f>
        <v>0</v>
      </c>
      <c r="H5067" s="107">
        <f t="shared" si="662"/>
        <v>0</v>
      </c>
      <c r="I5067" s="143">
        <f t="shared" si="658"/>
        <v>0</v>
      </c>
      <c r="J5067" s="142"/>
      <c r="K5067" s="228"/>
      <c r="L5067" s="7" t="str">
        <f t="shared" si="659"/>
        <v/>
      </c>
      <c r="M5067" s="7" t="str">
        <f t="shared" si="660"/>
        <v/>
      </c>
      <c r="N5067" s="7" t="str">
        <f t="shared" si="656"/>
        <v/>
      </c>
      <c r="O5067" s="144"/>
      <c r="P5067" s="355">
        <v>0</v>
      </c>
      <c r="Q5067" s="362">
        <f>SUM('NOVO HORIZONTE'!I5067)</f>
        <v>0</v>
      </c>
      <c r="R5067" s="363">
        <f t="shared" si="661"/>
        <v>0</v>
      </c>
      <c r="S5067" s="153">
        <f t="shared" si="655"/>
        <v>0</v>
      </c>
      <c r="T5067" s="364"/>
    </row>
    <row r="5068" ht="22.5" hidden="1" spans="1:20">
      <c r="A5068" s="158">
        <v>89760</v>
      </c>
      <c r="B5068" s="100" t="s">
        <v>252</v>
      </c>
      <c r="C5068" s="104" t="s">
        <v>5328</v>
      </c>
      <c r="D5068" s="94" t="s">
        <v>279</v>
      </c>
      <c r="E5068" s="95">
        <v>23.8</v>
      </c>
      <c r="F5068" s="96">
        <f t="shared" si="657"/>
        <v>29.21</v>
      </c>
      <c r="G5068" s="107">
        <f>ROUND(SUM('NOVO HORIZONTE'!G5068),2)</f>
        <v>0</v>
      </c>
      <c r="H5068" s="107">
        <f t="shared" si="662"/>
        <v>0</v>
      </c>
      <c r="I5068" s="143">
        <f t="shared" si="658"/>
        <v>0</v>
      </c>
      <c r="J5068" s="142"/>
      <c r="K5068" s="228"/>
      <c r="L5068" s="7" t="str">
        <f t="shared" si="659"/>
        <v/>
      </c>
      <c r="M5068" s="7" t="str">
        <f t="shared" si="660"/>
        <v/>
      </c>
      <c r="N5068" s="7" t="str">
        <f t="shared" si="656"/>
        <v/>
      </c>
      <c r="O5068" s="144"/>
      <c r="P5068" s="355">
        <v>0</v>
      </c>
      <c r="Q5068" s="362">
        <f>SUM('NOVO HORIZONTE'!I5068)</f>
        <v>0</v>
      </c>
      <c r="R5068" s="363">
        <f t="shared" si="661"/>
        <v>0</v>
      </c>
      <c r="S5068" s="153">
        <f t="shared" si="655"/>
        <v>0</v>
      </c>
      <c r="T5068" s="364"/>
    </row>
    <row r="5069" ht="22.5" hidden="1" spans="1:20">
      <c r="A5069" s="158">
        <v>89794</v>
      </c>
      <c r="B5069" s="100" t="s">
        <v>252</v>
      </c>
      <c r="C5069" s="104" t="s">
        <v>5329</v>
      </c>
      <c r="D5069" s="94" t="s">
        <v>279</v>
      </c>
      <c r="E5069" s="95">
        <v>20.73</v>
      </c>
      <c r="F5069" s="96">
        <f t="shared" si="657"/>
        <v>25.44</v>
      </c>
      <c r="G5069" s="107">
        <f>ROUND(SUM('NOVO HORIZONTE'!G5069),2)</f>
        <v>0</v>
      </c>
      <c r="H5069" s="107">
        <f t="shared" si="662"/>
        <v>0</v>
      </c>
      <c r="I5069" s="143">
        <f t="shared" si="658"/>
        <v>0</v>
      </c>
      <c r="J5069" s="142"/>
      <c r="K5069" s="145"/>
      <c r="L5069" s="7" t="str">
        <f t="shared" si="659"/>
        <v/>
      </c>
      <c r="M5069" s="7" t="str">
        <f t="shared" si="660"/>
        <v/>
      </c>
      <c r="N5069" s="7" t="str">
        <f t="shared" si="656"/>
        <v/>
      </c>
      <c r="O5069" s="144"/>
      <c r="P5069" s="355">
        <v>0</v>
      </c>
      <c r="Q5069" s="362">
        <f>SUM('NOVO HORIZONTE'!I5069)</f>
        <v>0</v>
      </c>
      <c r="R5069" s="363">
        <f t="shared" si="661"/>
        <v>0</v>
      </c>
      <c r="S5069" s="153">
        <f t="shared" si="655"/>
        <v>0</v>
      </c>
      <c r="T5069" s="364"/>
    </row>
    <row r="5070" ht="22.5" hidden="1" spans="1:20">
      <c r="A5070" s="158">
        <v>89822</v>
      </c>
      <c r="B5070" s="100" t="s">
        <v>252</v>
      </c>
      <c r="C5070" s="104" t="s">
        <v>5330</v>
      </c>
      <c r="D5070" s="94" t="s">
        <v>279</v>
      </c>
      <c r="E5070" s="95">
        <v>26.97</v>
      </c>
      <c r="F5070" s="96">
        <f t="shared" si="657"/>
        <v>33.1</v>
      </c>
      <c r="G5070" s="107">
        <f>ROUND(SUM('NOVO HORIZONTE'!G5070),2)</f>
        <v>0</v>
      </c>
      <c r="H5070" s="107">
        <f t="shared" si="662"/>
        <v>0</v>
      </c>
      <c r="I5070" s="143">
        <f t="shared" si="658"/>
        <v>0</v>
      </c>
      <c r="J5070" s="142"/>
      <c r="K5070" s="145"/>
      <c r="L5070" s="7" t="str">
        <f t="shared" si="659"/>
        <v/>
      </c>
      <c r="M5070" s="7" t="str">
        <f t="shared" si="660"/>
        <v/>
      </c>
      <c r="N5070" s="7" t="str">
        <f t="shared" si="656"/>
        <v/>
      </c>
      <c r="O5070" s="144"/>
      <c r="P5070" s="355">
        <v>0</v>
      </c>
      <c r="Q5070" s="362">
        <f>SUM('NOVO HORIZONTE'!I5070)</f>
        <v>0</v>
      </c>
      <c r="R5070" s="363">
        <f t="shared" si="661"/>
        <v>0</v>
      </c>
      <c r="S5070" s="153">
        <f t="shared" si="655"/>
        <v>0</v>
      </c>
      <c r="T5070" s="364"/>
    </row>
    <row r="5071" ht="22.5" hidden="1" spans="1:20">
      <c r="A5071" s="158">
        <v>89835</v>
      </c>
      <c r="B5071" s="100" t="s">
        <v>252</v>
      </c>
      <c r="C5071" s="104" t="s">
        <v>5331</v>
      </c>
      <c r="D5071" s="94" t="s">
        <v>279</v>
      </c>
      <c r="E5071" s="95">
        <v>45.85</v>
      </c>
      <c r="F5071" s="96">
        <f t="shared" si="657"/>
        <v>56.28</v>
      </c>
      <c r="G5071" s="107">
        <f>ROUND(SUM('NOVO HORIZONTE'!G5071),2)</f>
        <v>0</v>
      </c>
      <c r="H5071" s="107">
        <f t="shared" si="662"/>
        <v>0</v>
      </c>
      <c r="I5071" s="143">
        <f t="shared" si="658"/>
        <v>0</v>
      </c>
      <c r="J5071" s="142"/>
      <c r="K5071" s="145"/>
      <c r="L5071" s="7" t="str">
        <f t="shared" si="659"/>
        <v/>
      </c>
      <c r="M5071" s="7" t="str">
        <f t="shared" si="660"/>
        <v/>
      </c>
      <c r="N5071" s="7" t="str">
        <f t="shared" si="656"/>
        <v/>
      </c>
      <c r="O5071" s="144"/>
      <c r="P5071" s="355">
        <v>0</v>
      </c>
      <c r="Q5071" s="362">
        <f>SUM('NOVO HORIZONTE'!I5071)</f>
        <v>0</v>
      </c>
      <c r="R5071" s="363">
        <f t="shared" si="661"/>
        <v>0</v>
      </c>
      <c r="S5071" s="153">
        <f t="shared" si="655"/>
        <v>0</v>
      </c>
      <c r="T5071" s="364"/>
    </row>
    <row r="5072" ht="22.5" hidden="1" spans="1:20">
      <c r="A5072" s="158">
        <v>89838</v>
      </c>
      <c r="B5072" s="100" t="s">
        <v>252</v>
      </c>
      <c r="C5072" s="104" t="s">
        <v>5332</v>
      </c>
      <c r="D5072" s="94" t="s">
        <v>279</v>
      </c>
      <c r="E5072" s="95">
        <v>155.85</v>
      </c>
      <c r="F5072" s="96">
        <f t="shared" si="657"/>
        <v>191.29</v>
      </c>
      <c r="G5072" s="107">
        <f>ROUND(SUM('NOVO HORIZONTE'!G5072),2)</f>
        <v>0</v>
      </c>
      <c r="H5072" s="107">
        <f t="shared" si="662"/>
        <v>0</v>
      </c>
      <c r="I5072" s="143">
        <f t="shared" si="658"/>
        <v>0</v>
      </c>
      <c r="J5072" s="142"/>
      <c r="K5072" s="145"/>
      <c r="L5072" s="7" t="str">
        <f t="shared" si="659"/>
        <v/>
      </c>
      <c r="M5072" s="7" t="str">
        <f t="shared" si="660"/>
        <v/>
      </c>
      <c r="N5072" s="7" t="str">
        <f t="shared" si="656"/>
        <v/>
      </c>
      <c r="O5072" s="144"/>
      <c r="P5072" s="355">
        <v>0</v>
      </c>
      <c r="Q5072" s="362">
        <f>SUM('NOVO HORIZONTE'!I5072)</f>
        <v>0</v>
      </c>
      <c r="R5072" s="363">
        <f t="shared" si="661"/>
        <v>0</v>
      </c>
      <c r="S5072" s="153">
        <f t="shared" si="655"/>
        <v>0</v>
      </c>
      <c r="T5072" s="364"/>
    </row>
    <row r="5073" ht="22.5" hidden="1" spans="1:20">
      <c r="A5073" s="158">
        <v>89840</v>
      </c>
      <c r="B5073" s="100" t="s">
        <v>252</v>
      </c>
      <c r="C5073" s="104" t="s">
        <v>5333</v>
      </c>
      <c r="D5073" s="94" t="s">
        <v>279</v>
      </c>
      <c r="E5073" s="95">
        <v>184.22</v>
      </c>
      <c r="F5073" s="96">
        <f t="shared" si="657"/>
        <v>226.11</v>
      </c>
      <c r="G5073" s="107">
        <f>ROUND(SUM('NOVO HORIZONTE'!G5073),2)</f>
        <v>0</v>
      </c>
      <c r="H5073" s="107">
        <f t="shared" si="662"/>
        <v>0</v>
      </c>
      <c r="I5073" s="143">
        <f t="shared" si="658"/>
        <v>0</v>
      </c>
      <c r="J5073" s="142"/>
      <c r="K5073" s="145"/>
      <c r="L5073" s="7" t="str">
        <f t="shared" si="659"/>
        <v/>
      </c>
      <c r="M5073" s="7" t="str">
        <f t="shared" si="660"/>
        <v/>
      </c>
      <c r="N5073" s="7" t="str">
        <f t="shared" si="656"/>
        <v/>
      </c>
      <c r="O5073" s="144"/>
      <c r="P5073" s="355">
        <v>0</v>
      </c>
      <c r="Q5073" s="362">
        <f>SUM('NOVO HORIZONTE'!I5073)</f>
        <v>0</v>
      </c>
      <c r="R5073" s="363">
        <f t="shared" si="661"/>
        <v>0</v>
      </c>
      <c r="S5073" s="153">
        <f t="shared" si="655"/>
        <v>0</v>
      </c>
      <c r="T5073" s="364"/>
    </row>
    <row r="5074" ht="22.5" hidden="1" spans="1:20">
      <c r="A5074" s="158">
        <v>94725</v>
      </c>
      <c r="B5074" s="100" t="s">
        <v>252</v>
      </c>
      <c r="C5074" s="104" t="s">
        <v>5334</v>
      </c>
      <c r="D5074" s="94" t="s">
        <v>279</v>
      </c>
      <c r="E5074" s="95">
        <v>7.35</v>
      </c>
      <c r="F5074" s="96">
        <f t="shared" si="657"/>
        <v>9.02</v>
      </c>
      <c r="G5074" s="107">
        <f>ROUND(SUM('NOVO HORIZONTE'!G5074),2)</f>
        <v>0</v>
      </c>
      <c r="H5074" s="107">
        <f t="shared" si="662"/>
        <v>0</v>
      </c>
      <c r="I5074" s="143">
        <f t="shared" si="658"/>
        <v>0</v>
      </c>
      <c r="J5074" s="142"/>
      <c r="K5074" s="145"/>
      <c r="L5074" s="7" t="str">
        <f t="shared" si="659"/>
        <v/>
      </c>
      <c r="M5074" s="7" t="str">
        <f t="shared" si="660"/>
        <v/>
      </c>
      <c r="N5074" s="7" t="str">
        <f t="shared" si="656"/>
        <v/>
      </c>
      <c r="O5074" s="144"/>
      <c r="P5074" s="355">
        <v>0</v>
      </c>
      <c r="Q5074" s="362">
        <f>SUM('NOVO HORIZONTE'!I5074)</f>
        <v>0</v>
      </c>
      <c r="R5074" s="363">
        <f t="shared" si="661"/>
        <v>0</v>
      </c>
      <c r="S5074" s="153">
        <f t="shared" si="655"/>
        <v>0</v>
      </c>
      <c r="T5074" s="364"/>
    </row>
    <row r="5075" ht="22.5" hidden="1" spans="1:20">
      <c r="A5075" s="158">
        <v>94727</v>
      </c>
      <c r="B5075" s="100" t="s">
        <v>252</v>
      </c>
      <c r="C5075" s="104" t="s">
        <v>5335</v>
      </c>
      <c r="D5075" s="94" t="s">
        <v>279</v>
      </c>
      <c r="E5075" s="95">
        <v>10.32</v>
      </c>
      <c r="F5075" s="96">
        <f t="shared" si="657"/>
        <v>12.67</v>
      </c>
      <c r="G5075" s="107">
        <f>ROUND(SUM('NOVO HORIZONTE'!G5075),2)</f>
        <v>0</v>
      </c>
      <c r="H5075" s="107">
        <f t="shared" si="662"/>
        <v>0</v>
      </c>
      <c r="I5075" s="143">
        <f t="shared" si="658"/>
        <v>0</v>
      </c>
      <c r="J5075" s="142"/>
      <c r="K5075" s="145"/>
      <c r="L5075" s="7" t="str">
        <f t="shared" si="659"/>
        <v/>
      </c>
      <c r="M5075" s="7" t="str">
        <f t="shared" si="660"/>
        <v/>
      </c>
      <c r="N5075" s="7" t="str">
        <f t="shared" si="656"/>
        <v/>
      </c>
      <c r="O5075" s="144"/>
      <c r="P5075" s="355">
        <v>0</v>
      </c>
      <c r="Q5075" s="362">
        <f>SUM('NOVO HORIZONTE'!I5075)</f>
        <v>0</v>
      </c>
      <c r="R5075" s="363">
        <f t="shared" si="661"/>
        <v>0</v>
      </c>
      <c r="S5075" s="153">
        <f t="shared" si="655"/>
        <v>0</v>
      </c>
      <c r="T5075" s="364"/>
    </row>
    <row r="5076" ht="22.5" hidden="1" spans="1:20">
      <c r="A5076" s="158">
        <v>94729</v>
      </c>
      <c r="B5076" s="100" t="s">
        <v>252</v>
      </c>
      <c r="C5076" s="104" t="s">
        <v>5336</v>
      </c>
      <c r="D5076" s="94" t="s">
        <v>279</v>
      </c>
      <c r="E5076" s="95">
        <v>18.67</v>
      </c>
      <c r="F5076" s="96">
        <f t="shared" si="657"/>
        <v>22.92</v>
      </c>
      <c r="G5076" s="107">
        <f>ROUND(SUM('NOVO HORIZONTE'!G5076),2)</f>
        <v>0</v>
      </c>
      <c r="H5076" s="107">
        <f t="shared" si="662"/>
        <v>0</v>
      </c>
      <c r="I5076" s="143">
        <f t="shared" si="658"/>
        <v>0</v>
      </c>
      <c r="J5076" s="142"/>
      <c r="K5076" s="145"/>
      <c r="L5076" s="7" t="str">
        <f t="shared" si="659"/>
        <v/>
      </c>
      <c r="M5076" s="7" t="str">
        <f t="shared" si="660"/>
        <v/>
      </c>
      <c r="N5076" s="7" t="str">
        <f t="shared" si="656"/>
        <v/>
      </c>
      <c r="O5076" s="144"/>
      <c r="P5076" s="355">
        <v>0</v>
      </c>
      <c r="Q5076" s="362">
        <f>SUM('NOVO HORIZONTE'!I5076)</f>
        <v>0</v>
      </c>
      <c r="R5076" s="363">
        <f t="shared" si="661"/>
        <v>0</v>
      </c>
      <c r="S5076" s="153">
        <f t="shared" si="655"/>
        <v>0</v>
      </c>
      <c r="T5076" s="364"/>
    </row>
    <row r="5077" ht="22.5" hidden="1" spans="1:20">
      <c r="A5077" s="158">
        <v>94731</v>
      </c>
      <c r="B5077" s="100" t="s">
        <v>252</v>
      </c>
      <c r="C5077" s="104" t="s">
        <v>5337</v>
      </c>
      <c r="D5077" s="94" t="s">
        <v>279</v>
      </c>
      <c r="E5077" s="95">
        <v>23.28</v>
      </c>
      <c r="F5077" s="96">
        <f t="shared" si="657"/>
        <v>28.57</v>
      </c>
      <c r="G5077" s="107">
        <f>ROUND(SUM('NOVO HORIZONTE'!G5077),2)</f>
        <v>0</v>
      </c>
      <c r="H5077" s="107">
        <f t="shared" si="662"/>
        <v>0</v>
      </c>
      <c r="I5077" s="143">
        <f t="shared" si="658"/>
        <v>0</v>
      </c>
      <c r="J5077" s="142"/>
      <c r="K5077" s="145"/>
      <c r="L5077" s="7" t="str">
        <f t="shared" si="659"/>
        <v/>
      </c>
      <c r="M5077" s="7" t="str">
        <f t="shared" si="660"/>
        <v/>
      </c>
      <c r="N5077" s="7" t="str">
        <f t="shared" si="656"/>
        <v/>
      </c>
      <c r="O5077" s="144"/>
      <c r="P5077" s="355">
        <v>0</v>
      </c>
      <c r="Q5077" s="362">
        <f>SUM('NOVO HORIZONTE'!I5077)</f>
        <v>0</v>
      </c>
      <c r="R5077" s="363">
        <f t="shared" si="661"/>
        <v>0</v>
      </c>
      <c r="S5077" s="153">
        <f t="shared" si="655"/>
        <v>0</v>
      </c>
      <c r="T5077" s="364"/>
    </row>
    <row r="5078" ht="22.5" hidden="1" spans="1:20">
      <c r="A5078" s="158">
        <v>94733</v>
      </c>
      <c r="B5078" s="100" t="s">
        <v>252</v>
      </c>
      <c r="C5078" s="104" t="s">
        <v>5338</v>
      </c>
      <c r="D5078" s="94" t="s">
        <v>279</v>
      </c>
      <c r="E5078" s="95">
        <v>44.2</v>
      </c>
      <c r="F5078" s="96">
        <f t="shared" si="657"/>
        <v>54.25</v>
      </c>
      <c r="G5078" s="107">
        <f>ROUND(SUM('NOVO HORIZONTE'!G5078),2)</f>
        <v>0</v>
      </c>
      <c r="H5078" s="107">
        <f t="shared" si="662"/>
        <v>0</v>
      </c>
      <c r="I5078" s="143">
        <f t="shared" si="658"/>
        <v>0</v>
      </c>
      <c r="J5078" s="142"/>
      <c r="K5078" s="145"/>
      <c r="L5078" s="7" t="str">
        <f t="shared" si="659"/>
        <v/>
      </c>
      <c r="M5078" s="7" t="str">
        <f t="shared" si="660"/>
        <v/>
      </c>
      <c r="N5078" s="7" t="str">
        <f t="shared" si="656"/>
        <v/>
      </c>
      <c r="O5078" s="144"/>
      <c r="P5078" s="355">
        <v>0</v>
      </c>
      <c r="Q5078" s="362">
        <f>SUM('NOVO HORIZONTE'!I5078)</f>
        <v>0</v>
      </c>
      <c r="R5078" s="363">
        <f t="shared" si="661"/>
        <v>0</v>
      </c>
      <c r="S5078" s="153">
        <f t="shared" si="655"/>
        <v>0</v>
      </c>
      <c r="T5078" s="364"/>
    </row>
    <row r="5079" ht="22.5" hidden="1" spans="1:20">
      <c r="A5079" s="158">
        <v>94737</v>
      </c>
      <c r="B5079" s="100" t="s">
        <v>252</v>
      </c>
      <c r="C5079" s="104" t="s">
        <v>5339</v>
      </c>
      <c r="D5079" s="94" t="s">
        <v>279</v>
      </c>
      <c r="E5079" s="95">
        <v>182.31</v>
      </c>
      <c r="F5079" s="96">
        <f t="shared" si="657"/>
        <v>223.77</v>
      </c>
      <c r="G5079" s="107">
        <f>ROUND(SUM('NOVO HORIZONTE'!G5079),2)</f>
        <v>0</v>
      </c>
      <c r="H5079" s="107">
        <f t="shared" si="662"/>
        <v>0</v>
      </c>
      <c r="I5079" s="143">
        <f t="shared" si="658"/>
        <v>0</v>
      </c>
      <c r="J5079" s="142"/>
      <c r="K5079" s="145"/>
      <c r="L5079" s="7" t="str">
        <f t="shared" si="659"/>
        <v/>
      </c>
      <c r="M5079" s="7" t="str">
        <f t="shared" si="660"/>
        <v/>
      </c>
      <c r="N5079" s="7" t="str">
        <f t="shared" si="656"/>
        <v/>
      </c>
      <c r="O5079" s="144"/>
      <c r="P5079" s="355">
        <v>0</v>
      </c>
      <c r="Q5079" s="362">
        <f>SUM('NOVO HORIZONTE'!I5079)</f>
        <v>0</v>
      </c>
      <c r="R5079" s="363">
        <f t="shared" si="661"/>
        <v>0</v>
      </c>
      <c r="S5079" s="153">
        <f t="shared" si="655"/>
        <v>0</v>
      </c>
      <c r="T5079" s="364"/>
    </row>
    <row r="5080" ht="22.5" hidden="1" spans="1:20">
      <c r="A5080" s="158">
        <v>94863</v>
      </c>
      <c r="B5080" s="100" t="s">
        <v>252</v>
      </c>
      <c r="C5080" s="104" t="s">
        <v>5340</v>
      </c>
      <c r="D5080" s="94" t="s">
        <v>279</v>
      </c>
      <c r="E5080" s="95">
        <v>150.95</v>
      </c>
      <c r="F5080" s="96">
        <f t="shared" si="657"/>
        <v>185.28</v>
      </c>
      <c r="G5080" s="107">
        <f>ROUND(SUM('NOVO HORIZONTE'!G5080),2)</f>
        <v>0</v>
      </c>
      <c r="H5080" s="107">
        <f t="shared" si="662"/>
        <v>0</v>
      </c>
      <c r="I5080" s="143">
        <f t="shared" si="658"/>
        <v>0</v>
      </c>
      <c r="J5080" s="142"/>
      <c r="K5080" s="145"/>
      <c r="L5080" s="7" t="str">
        <f t="shared" si="659"/>
        <v/>
      </c>
      <c r="M5080" s="7" t="str">
        <f t="shared" si="660"/>
        <v/>
      </c>
      <c r="N5080" s="7" t="str">
        <f t="shared" si="656"/>
        <v/>
      </c>
      <c r="O5080" s="144"/>
      <c r="P5080" s="355">
        <v>0</v>
      </c>
      <c r="Q5080" s="362">
        <f>SUM('NOVO HORIZONTE'!I5080)</f>
        <v>0</v>
      </c>
      <c r="R5080" s="363">
        <f t="shared" si="661"/>
        <v>0</v>
      </c>
      <c r="S5080" s="153">
        <f t="shared" si="655"/>
        <v>0</v>
      </c>
      <c r="T5080" s="364"/>
    </row>
    <row r="5081" ht="22.5" hidden="1" spans="1:20">
      <c r="A5081" s="158">
        <v>89652</v>
      </c>
      <c r="B5081" s="100" t="s">
        <v>252</v>
      </c>
      <c r="C5081" s="104" t="s">
        <v>5341</v>
      </c>
      <c r="D5081" s="94" t="s">
        <v>279</v>
      </c>
      <c r="E5081" s="95">
        <v>13.28</v>
      </c>
      <c r="F5081" s="96">
        <f t="shared" si="657"/>
        <v>16.3</v>
      </c>
      <c r="G5081" s="107">
        <f>ROUND(SUM('NOVO HORIZONTE'!G5081),2)</f>
        <v>0</v>
      </c>
      <c r="H5081" s="107">
        <f t="shared" si="662"/>
        <v>0</v>
      </c>
      <c r="I5081" s="143">
        <f t="shared" si="658"/>
        <v>0</v>
      </c>
      <c r="J5081" s="142"/>
      <c r="K5081" s="145"/>
      <c r="L5081" s="7" t="str">
        <f t="shared" si="659"/>
        <v/>
      </c>
      <c r="M5081" s="7" t="str">
        <f t="shared" si="660"/>
        <v/>
      </c>
      <c r="N5081" s="7" t="str">
        <f t="shared" si="656"/>
        <v/>
      </c>
      <c r="O5081" s="144"/>
      <c r="P5081" s="355">
        <v>0</v>
      </c>
      <c r="Q5081" s="362">
        <f>SUM('NOVO HORIZONTE'!I5081)</f>
        <v>0</v>
      </c>
      <c r="R5081" s="363">
        <f t="shared" si="661"/>
        <v>0</v>
      </c>
      <c r="S5081" s="153">
        <f t="shared" ref="S5081:S5144" si="663">IF(R5081=0,0,IF(R5081&gt;0,"c","b"))</f>
        <v>0</v>
      </c>
      <c r="T5081" s="364"/>
    </row>
    <row r="5082" ht="22.5" hidden="1" spans="1:20">
      <c r="A5082" s="158">
        <v>89659</v>
      </c>
      <c r="B5082" s="100" t="s">
        <v>252</v>
      </c>
      <c r="C5082" s="104" t="s">
        <v>5342</v>
      </c>
      <c r="D5082" s="94" t="s">
        <v>279</v>
      </c>
      <c r="E5082" s="95">
        <v>18.58</v>
      </c>
      <c r="F5082" s="96">
        <f t="shared" si="657"/>
        <v>22.81</v>
      </c>
      <c r="G5082" s="107">
        <f>ROUND(SUM('NOVO HORIZONTE'!G5082),2)</f>
        <v>0</v>
      </c>
      <c r="H5082" s="107">
        <f t="shared" si="662"/>
        <v>0</v>
      </c>
      <c r="I5082" s="143">
        <f t="shared" si="658"/>
        <v>0</v>
      </c>
      <c r="J5082" s="142"/>
      <c r="K5082" s="145"/>
      <c r="L5082" s="7" t="str">
        <f t="shared" si="659"/>
        <v/>
      </c>
      <c r="M5082" s="7" t="str">
        <f t="shared" si="660"/>
        <v/>
      </c>
      <c r="N5082" s="7" t="str">
        <f t="shared" si="656"/>
        <v/>
      </c>
      <c r="O5082" s="144"/>
      <c r="P5082" s="355">
        <v>0</v>
      </c>
      <c r="Q5082" s="362">
        <f>SUM('NOVO HORIZONTE'!I5082)</f>
        <v>0</v>
      </c>
      <c r="R5082" s="363">
        <f t="shared" si="661"/>
        <v>0</v>
      </c>
      <c r="S5082" s="153">
        <f t="shared" si="663"/>
        <v>0</v>
      </c>
      <c r="T5082" s="364"/>
    </row>
    <row r="5083" ht="22.5" hidden="1" spans="1:20">
      <c r="A5083" s="158">
        <v>89672</v>
      </c>
      <c r="B5083" s="100" t="s">
        <v>252</v>
      </c>
      <c r="C5083" s="104" t="s">
        <v>5343</v>
      </c>
      <c r="D5083" s="94" t="s">
        <v>279</v>
      </c>
      <c r="E5083" s="95">
        <v>25.43</v>
      </c>
      <c r="F5083" s="96">
        <f t="shared" si="657"/>
        <v>31.21</v>
      </c>
      <c r="G5083" s="107">
        <f>ROUND(SUM('NOVO HORIZONTE'!G5083),2)</f>
        <v>0</v>
      </c>
      <c r="H5083" s="107">
        <f t="shared" si="662"/>
        <v>0</v>
      </c>
      <c r="I5083" s="143">
        <f t="shared" si="658"/>
        <v>0</v>
      </c>
      <c r="J5083" s="142"/>
      <c r="K5083" s="145"/>
      <c r="L5083" s="7" t="str">
        <f t="shared" si="659"/>
        <v/>
      </c>
      <c r="M5083" s="7" t="str">
        <f t="shared" si="660"/>
        <v/>
      </c>
      <c r="N5083" s="7" t="str">
        <f t="shared" si="656"/>
        <v/>
      </c>
      <c r="O5083" s="144"/>
      <c r="P5083" s="355">
        <v>0</v>
      </c>
      <c r="Q5083" s="362">
        <f>SUM('NOVO HORIZONTE'!I5083)</f>
        <v>0</v>
      </c>
      <c r="R5083" s="363">
        <f t="shared" si="661"/>
        <v>0</v>
      </c>
      <c r="S5083" s="153">
        <f t="shared" si="663"/>
        <v>0</v>
      </c>
      <c r="T5083" s="364"/>
    </row>
    <row r="5084" ht="22.5" hidden="1" spans="1:20">
      <c r="A5084" s="158">
        <v>89682</v>
      </c>
      <c r="B5084" s="100" t="s">
        <v>252</v>
      </c>
      <c r="C5084" s="104" t="s">
        <v>5344</v>
      </c>
      <c r="D5084" s="94" t="s">
        <v>279</v>
      </c>
      <c r="E5084" s="95">
        <v>33.65</v>
      </c>
      <c r="F5084" s="96">
        <f t="shared" si="657"/>
        <v>41.3</v>
      </c>
      <c r="G5084" s="107">
        <f>ROUND(SUM('NOVO HORIZONTE'!G5084),2)</f>
        <v>0</v>
      </c>
      <c r="H5084" s="107">
        <f t="shared" si="662"/>
        <v>0</v>
      </c>
      <c r="I5084" s="143">
        <f t="shared" si="658"/>
        <v>0</v>
      </c>
      <c r="J5084" s="142"/>
      <c r="K5084" s="145"/>
      <c r="L5084" s="7" t="str">
        <f t="shared" si="659"/>
        <v/>
      </c>
      <c r="M5084" s="7" t="str">
        <f t="shared" si="660"/>
        <v/>
      </c>
      <c r="N5084" s="7" t="str">
        <f t="shared" si="656"/>
        <v/>
      </c>
      <c r="O5084" s="144"/>
      <c r="P5084" s="355">
        <v>0</v>
      </c>
      <c r="Q5084" s="362">
        <f>SUM('NOVO HORIZONTE'!I5084)</f>
        <v>0</v>
      </c>
      <c r="R5084" s="363">
        <f t="shared" si="661"/>
        <v>0</v>
      </c>
      <c r="S5084" s="153">
        <f t="shared" si="663"/>
        <v>0</v>
      </c>
      <c r="T5084" s="364"/>
    </row>
    <row r="5085" ht="22.5" hidden="1" spans="1:20">
      <c r="A5085" s="158">
        <v>89738</v>
      </c>
      <c r="B5085" s="100" t="s">
        <v>252</v>
      </c>
      <c r="C5085" s="104" t="s">
        <v>5345</v>
      </c>
      <c r="D5085" s="94" t="s">
        <v>279</v>
      </c>
      <c r="E5085" s="95">
        <v>18.02</v>
      </c>
      <c r="F5085" s="96">
        <f t="shared" si="657"/>
        <v>22.12</v>
      </c>
      <c r="G5085" s="107">
        <f>ROUND(SUM('NOVO HORIZONTE'!G5085),2)</f>
        <v>0</v>
      </c>
      <c r="H5085" s="107">
        <f t="shared" si="662"/>
        <v>0</v>
      </c>
      <c r="I5085" s="143">
        <f t="shared" si="658"/>
        <v>0</v>
      </c>
      <c r="J5085" s="142"/>
      <c r="K5085" s="145"/>
      <c r="L5085" s="7" t="str">
        <f t="shared" si="659"/>
        <v/>
      </c>
      <c r="M5085" s="7" t="str">
        <f t="shared" si="660"/>
        <v/>
      </c>
      <c r="N5085" s="7" t="str">
        <f t="shared" si="656"/>
        <v/>
      </c>
      <c r="O5085" s="144"/>
      <c r="P5085" s="355">
        <v>0</v>
      </c>
      <c r="Q5085" s="362">
        <f>SUM('NOVO HORIZONTE'!I5085)</f>
        <v>0</v>
      </c>
      <c r="R5085" s="363">
        <f t="shared" si="661"/>
        <v>0</v>
      </c>
      <c r="S5085" s="153">
        <f t="shared" si="663"/>
        <v>0</v>
      </c>
      <c r="T5085" s="364"/>
    </row>
    <row r="5086" ht="22.5" hidden="1" spans="1:20">
      <c r="A5086" s="158">
        <v>89756</v>
      </c>
      <c r="B5086" s="100" t="s">
        <v>252</v>
      </c>
      <c r="C5086" s="104" t="s">
        <v>5346</v>
      </c>
      <c r="D5086" s="94" t="s">
        <v>279</v>
      </c>
      <c r="E5086" s="95">
        <v>24.76</v>
      </c>
      <c r="F5086" s="96">
        <f t="shared" si="657"/>
        <v>30.39</v>
      </c>
      <c r="G5086" s="107">
        <f>ROUND(SUM('NOVO HORIZONTE'!G5086),2)</f>
        <v>0</v>
      </c>
      <c r="H5086" s="107">
        <f t="shared" si="662"/>
        <v>0</v>
      </c>
      <c r="I5086" s="143">
        <f t="shared" si="658"/>
        <v>0</v>
      </c>
      <c r="J5086" s="142"/>
      <c r="K5086" s="145"/>
      <c r="L5086" s="7" t="str">
        <f t="shared" si="659"/>
        <v/>
      </c>
      <c r="M5086" s="7" t="str">
        <f t="shared" si="660"/>
        <v/>
      </c>
      <c r="N5086" s="7" t="str">
        <f t="shared" si="656"/>
        <v/>
      </c>
      <c r="O5086" s="144"/>
      <c r="P5086" s="355">
        <v>0</v>
      </c>
      <c r="Q5086" s="362">
        <f>SUM('NOVO HORIZONTE'!I5086)</f>
        <v>0</v>
      </c>
      <c r="R5086" s="363">
        <f t="shared" si="661"/>
        <v>0</v>
      </c>
      <c r="S5086" s="153">
        <f t="shared" si="663"/>
        <v>0</v>
      </c>
      <c r="T5086" s="364"/>
    </row>
    <row r="5087" ht="22.5" hidden="1" spans="1:20">
      <c r="A5087" s="158">
        <v>89761</v>
      </c>
      <c r="B5087" s="100" t="s">
        <v>252</v>
      </c>
      <c r="C5087" s="104" t="s">
        <v>5347</v>
      </c>
      <c r="D5087" s="94" t="s">
        <v>279</v>
      </c>
      <c r="E5087" s="95">
        <v>32.87</v>
      </c>
      <c r="F5087" s="96">
        <f t="shared" si="657"/>
        <v>40.34</v>
      </c>
      <c r="G5087" s="107">
        <f>ROUND(SUM('NOVO HORIZONTE'!G5087),2)</f>
        <v>0</v>
      </c>
      <c r="H5087" s="107">
        <f t="shared" si="662"/>
        <v>0</v>
      </c>
      <c r="I5087" s="143">
        <f t="shared" si="658"/>
        <v>0</v>
      </c>
      <c r="J5087" s="142"/>
      <c r="K5087" s="145"/>
      <c r="L5087" s="7" t="str">
        <f t="shared" si="659"/>
        <v/>
      </c>
      <c r="M5087" s="7" t="str">
        <f t="shared" si="660"/>
        <v/>
      </c>
      <c r="N5087" s="7" t="str">
        <f t="shared" si="656"/>
        <v/>
      </c>
      <c r="O5087" s="144"/>
      <c r="P5087" s="355">
        <v>0</v>
      </c>
      <c r="Q5087" s="362">
        <f>SUM('NOVO HORIZONTE'!I5087)</f>
        <v>0</v>
      </c>
      <c r="R5087" s="363">
        <f t="shared" si="661"/>
        <v>0</v>
      </c>
      <c r="S5087" s="153">
        <f t="shared" si="663"/>
        <v>0</v>
      </c>
      <c r="T5087" s="364"/>
    </row>
    <row r="5088" ht="22.5" hidden="1" spans="1:20">
      <c r="A5088" s="158">
        <v>89815</v>
      </c>
      <c r="B5088" s="100" t="s">
        <v>252</v>
      </c>
      <c r="C5088" s="104" t="s">
        <v>5348</v>
      </c>
      <c r="D5088" s="94" t="s">
        <v>279</v>
      </c>
      <c r="E5088" s="95">
        <v>29.8</v>
      </c>
      <c r="F5088" s="96">
        <f t="shared" si="657"/>
        <v>36.58</v>
      </c>
      <c r="G5088" s="107">
        <f>ROUND(SUM('NOVO HORIZONTE'!G5088),2)</f>
        <v>0</v>
      </c>
      <c r="H5088" s="107">
        <f t="shared" si="662"/>
        <v>0</v>
      </c>
      <c r="I5088" s="143">
        <f t="shared" si="658"/>
        <v>0</v>
      </c>
      <c r="J5088" s="142"/>
      <c r="K5088" s="145"/>
      <c r="L5088" s="7" t="str">
        <f t="shared" si="659"/>
        <v/>
      </c>
      <c r="M5088" s="7" t="str">
        <f t="shared" si="660"/>
        <v/>
      </c>
      <c r="N5088" s="7" t="str">
        <f t="shared" si="656"/>
        <v/>
      </c>
      <c r="O5088" s="144"/>
      <c r="P5088" s="355">
        <v>0</v>
      </c>
      <c r="Q5088" s="362">
        <f>SUM('NOVO HORIZONTE'!I5088)</f>
        <v>0</v>
      </c>
      <c r="R5088" s="363">
        <f t="shared" si="661"/>
        <v>0</v>
      </c>
      <c r="S5088" s="153">
        <f t="shared" si="663"/>
        <v>0</v>
      </c>
      <c r="T5088" s="364"/>
    </row>
    <row r="5089" ht="22.5" hidden="1" spans="1:20">
      <c r="A5089" s="158">
        <v>89824</v>
      </c>
      <c r="B5089" s="100" t="s">
        <v>252</v>
      </c>
      <c r="C5089" s="104" t="s">
        <v>5349</v>
      </c>
      <c r="D5089" s="94" t="s">
        <v>279</v>
      </c>
      <c r="E5089" s="95">
        <v>40.29</v>
      </c>
      <c r="F5089" s="96">
        <f t="shared" si="657"/>
        <v>49.45</v>
      </c>
      <c r="G5089" s="107">
        <f>ROUND(SUM('NOVO HORIZONTE'!G5089),2)</f>
        <v>0</v>
      </c>
      <c r="H5089" s="107">
        <f t="shared" si="662"/>
        <v>0</v>
      </c>
      <c r="I5089" s="143">
        <f t="shared" si="658"/>
        <v>0</v>
      </c>
      <c r="J5089" s="142"/>
      <c r="K5089" s="145"/>
      <c r="L5089" s="7" t="str">
        <f t="shared" si="659"/>
        <v/>
      </c>
      <c r="M5089" s="7" t="str">
        <f t="shared" si="660"/>
        <v/>
      </c>
      <c r="N5089" s="7" t="str">
        <f t="shared" si="656"/>
        <v/>
      </c>
      <c r="O5089" s="144"/>
      <c r="P5089" s="355">
        <v>0</v>
      </c>
      <c r="Q5089" s="362">
        <f>SUM('NOVO HORIZONTE'!I5089)</f>
        <v>0</v>
      </c>
      <c r="R5089" s="363">
        <f t="shared" si="661"/>
        <v>0</v>
      </c>
      <c r="S5089" s="153">
        <f t="shared" si="663"/>
        <v>0</v>
      </c>
      <c r="T5089" s="364"/>
    </row>
    <row r="5090" ht="22.5" hidden="1" spans="1:20">
      <c r="A5090" s="158">
        <v>89668</v>
      </c>
      <c r="B5090" s="100" t="s">
        <v>252</v>
      </c>
      <c r="C5090" s="104" t="s">
        <v>5350</v>
      </c>
      <c r="D5090" s="94" t="s">
        <v>279</v>
      </c>
      <c r="E5090" s="95">
        <v>30.68</v>
      </c>
      <c r="F5090" s="96">
        <f t="shared" si="657"/>
        <v>37.66</v>
      </c>
      <c r="G5090" s="107">
        <f>ROUND(SUM('NOVO HORIZONTE'!G5090),2)</f>
        <v>0</v>
      </c>
      <c r="H5090" s="107">
        <f t="shared" si="662"/>
        <v>0</v>
      </c>
      <c r="I5090" s="143">
        <f t="shared" si="658"/>
        <v>0</v>
      </c>
      <c r="J5090" s="142"/>
      <c r="K5090" s="145"/>
      <c r="L5090" s="7" t="str">
        <f t="shared" si="659"/>
        <v/>
      </c>
      <c r="M5090" s="7" t="str">
        <f t="shared" si="660"/>
        <v/>
      </c>
      <c r="N5090" s="7" t="str">
        <f t="shared" si="656"/>
        <v/>
      </c>
      <c r="O5090" s="144"/>
      <c r="P5090" s="355">
        <v>0</v>
      </c>
      <c r="Q5090" s="362">
        <f>SUM('NOVO HORIZONTE'!I5090)</f>
        <v>0</v>
      </c>
      <c r="R5090" s="363">
        <f t="shared" si="661"/>
        <v>0</v>
      </c>
      <c r="S5090" s="153">
        <f t="shared" si="663"/>
        <v>0</v>
      </c>
      <c r="T5090" s="364"/>
    </row>
    <row r="5091" ht="22.5" hidden="1" spans="1:20">
      <c r="A5091" s="158">
        <v>89655</v>
      </c>
      <c r="B5091" s="100" t="s">
        <v>252</v>
      </c>
      <c r="C5091" s="104" t="s">
        <v>5351</v>
      </c>
      <c r="D5091" s="94" t="s">
        <v>279</v>
      </c>
      <c r="E5091" s="95">
        <v>25.12</v>
      </c>
      <c r="F5091" s="96">
        <f t="shared" si="657"/>
        <v>30.83</v>
      </c>
      <c r="G5091" s="107">
        <f>ROUND(SUM('NOVO HORIZONTE'!G5091),2)</f>
        <v>0</v>
      </c>
      <c r="H5091" s="107">
        <f t="shared" si="662"/>
        <v>0</v>
      </c>
      <c r="I5091" s="143">
        <f t="shared" si="658"/>
        <v>0</v>
      </c>
      <c r="J5091" s="142"/>
      <c r="K5091" s="145"/>
      <c r="L5091" s="7" t="str">
        <f t="shared" si="659"/>
        <v/>
      </c>
      <c r="M5091" s="7" t="str">
        <f t="shared" si="660"/>
        <v/>
      </c>
      <c r="N5091" s="7" t="str">
        <f t="shared" si="656"/>
        <v/>
      </c>
      <c r="O5091" s="144"/>
      <c r="P5091" s="355">
        <v>0</v>
      </c>
      <c r="Q5091" s="362">
        <f>SUM('NOVO HORIZONTE'!I5091)</f>
        <v>0</v>
      </c>
      <c r="R5091" s="363">
        <f t="shared" si="661"/>
        <v>0</v>
      </c>
      <c r="S5091" s="153">
        <f t="shared" si="663"/>
        <v>0</v>
      </c>
      <c r="T5091" s="364"/>
    </row>
    <row r="5092" ht="22.5" hidden="1" spans="1:20">
      <c r="A5092" s="158">
        <v>89662</v>
      </c>
      <c r="B5092" s="100" t="s">
        <v>252</v>
      </c>
      <c r="C5092" s="104" t="s">
        <v>5352</v>
      </c>
      <c r="D5092" s="94" t="s">
        <v>279</v>
      </c>
      <c r="E5092" s="95">
        <v>32.39</v>
      </c>
      <c r="F5092" s="96">
        <f t="shared" si="657"/>
        <v>39.76</v>
      </c>
      <c r="G5092" s="107">
        <f>ROUND(SUM('NOVO HORIZONTE'!G5092),2)</f>
        <v>0</v>
      </c>
      <c r="H5092" s="107">
        <f t="shared" si="662"/>
        <v>0</v>
      </c>
      <c r="I5092" s="143">
        <f t="shared" si="658"/>
        <v>0</v>
      </c>
      <c r="J5092" s="142"/>
      <c r="K5092" s="145"/>
      <c r="L5092" s="7" t="str">
        <f t="shared" si="659"/>
        <v/>
      </c>
      <c r="M5092" s="7" t="str">
        <f t="shared" si="660"/>
        <v/>
      </c>
      <c r="N5092" s="7" t="str">
        <f t="shared" si="656"/>
        <v/>
      </c>
      <c r="O5092" s="144"/>
      <c r="P5092" s="355">
        <v>0</v>
      </c>
      <c r="Q5092" s="362">
        <f>SUM('NOVO HORIZONTE'!I5092)</f>
        <v>0</v>
      </c>
      <c r="R5092" s="363">
        <f t="shared" si="661"/>
        <v>0</v>
      </c>
      <c r="S5092" s="153">
        <f t="shared" si="663"/>
        <v>0</v>
      </c>
      <c r="T5092" s="364"/>
    </row>
    <row r="5093" ht="22.5" hidden="1" spans="1:20">
      <c r="A5093" s="158">
        <v>89676</v>
      </c>
      <c r="B5093" s="100" t="s">
        <v>252</v>
      </c>
      <c r="C5093" s="104" t="s">
        <v>5353</v>
      </c>
      <c r="D5093" s="94" t="s">
        <v>279</v>
      </c>
      <c r="E5093" s="95">
        <v>38.56</v>
      </c>
      <c r="F5093" s="96">
        <f t="shared" si="657"/>
        <v>47.33</v>
      </c>
      <c r="G5093" s="107">
        <f>ROUND(SUM('NOVO HORIZONTE'!G5093),2)</f>
        <v>0</v>
      </c>
      <c r="H5093" s="107">
        <f t="shared" si="662"/>
        <v>0</v>
      </c>
      <c r="I5093" s="143">
        <f t="shared" si="658"/>
        <v>0</v>
      </c>
      <c r="J5093" s="142"/>
      <c r="K5093" s="145"/>
      <c r="L5093" s="7" t="str">
        <f t="shared" si="659"/>
        <v/>
      </c>
      <c r="M5093" s="7" t="str">
        <f t="shared" si="660"/>
        <v/>
      </c>
      <c r="N5093" s="7" t="str">
        <f t="shared" si="656"/>
        <v/>
      </c>
      <c r="O5093" s="144"/>
      <c r="P5093" s="355">
        <v>0</v>
      </c>
      <c r="Q5093" s="362">
        <f>SUM('NOVO HORIZONTE'!I5093)</f>
        <v>0</v>
      </c>
      <c r="R5093" s="363">
        <f t="shared" si="661"/>
        <v>0</v>
      </c>
      <c r="S5093" s="153">
        <f t="shared" si="663"/>
        <v>0</v>
      </c>
      <c r="T5093" s="364"/>
    </row>
    <row r="5094" ht="22.5" hidden="1" spans="1:20">
      <c r="A5094" s="158">
        <v>89686</v>
      </c>
      <c r="B5094" s="100" t="s">
        <v>252</v>
      </c>
      <c r="C5094" s="104" t="s">
        <v>5354</v>
      </c>
      <c r="D5094" s="94" t="s">
        <v>279</v>
      </c>
      <c r="E5094" s="95">
        <v>58.55</v>
      </c>
      <c r="F5094" s="96">
        <f t="shared" si="657"/>
        <v>71.86</v>
      </c>
      <c r="G5094" s="107">
        <f>ROUND(SUM('NOVO HORIZONTE'!G5094),2)</f>
        <v>0</v>
      </c>
      <c r="H5094" s="107">
        <f t="shared" si="662"/>
        <v>0</v>
      </c>
      <c r="I5094" s="143">
        <f t="shared" si="658"/>
        <v>0</v>
      </c>
      <c r="J5094" s="142"/>
      <c r="K5094" s="145"/>
      <c r="L5094" s="7" t="str">
        <f t="shared" si="659"/>
        <v/>
      </c>
      <c r="M5094" s="7" t="str">
        <f t="shared" si="660"/>
        <v/>
      </c>
      <c r="N5094" s="7" t="str">
        <f t="shared" si="656"/>
        <v/>
      </c>
      <c r="O5094" s="144"/>
      <c r="P5094" s="355">
        <v>0</v>
      </c>
      <c r="Q5094" s="362">
        <f>SUM('NOVO HORIZONTE'!I5094)</f>
        <v>0</v>
      </c>
      <c r="R5094" s="363">
        <f t="shared" si="661"/>
        <v>0</v>
      </c>
      <c r="S5094" s="153">
        <f t="shared" si="663"/>
        <v>0</v>
      </c>
      <c r="T5094" s="364"/>
    </row>
    <row r="5095" ht="22.5" hidden="1" spans="1:20">
      <c r="A5095" s="158">
        <v>89758</v>
      </c>
      <c r="B5095" s="100" t="s">
        <v>252</v>
      </c>
      <c r="C5095" s="104" t="s">
        <v>5355</v>
      </c>
      <c r="D5095" s="94" t="s">
        <v>279</v>
      </c>
      <c r="E5095" s="95">
        <v>38.43</v>
      </c>
      <c r="F5095" s="96">
        <f t="shared" si="657"/>
        <v>47.17</v>
      </c>
      <c r="G5095" s="107">
        <f>ROUND(SUM('NOVO HORIZONTE'!G5095),2)</f>
        <v>0</v>
      </c>
      <c r="H5095" s="107">
        <f t="shared" si="662"/>
        <v>0</v>
      </c>
      <c r="I5095" s="143">
        <f t="shared" si="658"/>
        <v>0</v>
      </c>
      <c r="J5095" s="142"/>
      <c r="K5095" s="145"/>
      <c r="L5095" s="7" t="str">
        <f t="shared" si="659"/>
        <v/>
      </c>
      <c r="M5095" s="7" t="str">
        <f t="shared" si="660"/>
        <v/>
      </c>
      <c r="N5095" s="7" t="str">
        <f t="shared" si="656"/>
        <v/>
      </c>
      <c r="O5095" s="144"/>
      <c r="P5095" s="355">
        <v>0</v>
      </c>
      <c r="Q5095" s="362">
        <f>SUM('NOVO HORIZONTE'!I5095)</f>
        <v>0</v>
      </c>
      <c r="R5095" s="363">
        <f t="shared" si="661"/>
        <v>0</v>
      </c>
      <c r="S5095" s="153">
        <f t="shared" si="663"/>
        <v>0</v>
      </c>
      <c r="T5095" s="364"/>
    </row>
    <row r="5096" ht="22.5" hidden="1" spans="1:20">
      <c r="A5096" s="158">
        <v>89763</v>
      </c>
      <c r="B5096" s="100" t="s">
        <v>252</v>
      </c>
      <c r="C5096" s="104" t="s">
        <v>5356</v>
      </c>
      <c r="D5096" s="94" t="s">
        <v>279</v>
      </c>
      <c r="E5096" s="95">
        <v>57.78</v>
      </c>
      <c r="F5096" s="96">
        <f t="shared" si="657"/>
        <v>70.92</v>
      </c>
      <c r="G5096" s="107">
        <f>ROUND(SUM('NOVO HORIZONTE'!G5096),2)</f>
        <v>0</v>
      </c>
      <c r="H5096" s="107">
        <f t="shared" si="662"/>
        <v>0</v>
      </c>
      <c r="I5096" s="143">
        <f t="shared" si="658"/>
        <v>0</v>
      </c>
      <c r="J5096" s="142"/>
      <c r="K5096" s="145"/>
      <c r="L5096" s="7" t="str">
        <f t="shared" si="659"/>
        <v/>
      </c>
      <c r="M5096" s="7" t="str">
        <f t="shared" si="660"/>
        <v/>
      </c>
      <c r="N5096" s="7" t="str">
        <f t="shared" si="656"/>
        <v/>
      </c>
      <c r="O5096" s="144"/>
      <c r="P5096" s="355">
        <v>0</v>
      </c>
      <c r="Q5096" s="362">
        <f>SUM('NOVO HORIZONTE'!I5096)</f>
        <v>0</v>
      </c>
      <c r="R5096" s="363">
        <f t="shared" si="661"/>
        <v>0</v>
      </c>
      <c r="S5096" s="153">
        <f t="shared" si="663"/>
        <v>0</v>
      </c>
      <c r="T5096" s="364"/>
    </row>
    <row r="5097" ht="22.5" hidden="1" spans="1:20">
      <c r="A5097" s="158">
        <v>89818</v>
      </c>
      <c r="B5097" s="100" t="s">
        <v>252</v>
      </c>
      <c r="C5097" s="104" t="s">
        <v>5357</v>
      </c>
      <c r="D5097" s="94" t="s">
        <v>279</v>
      </c>
      <c r="E5097" s="95">
        <v>54.79</v>
      </c>
      <c r="F5097" s="96">
        <f t="shared" si="657"/>
        <v>67.25</v>
      </c>
      <c r="G5097" s="107">
        <f>ROUND(SUM('NOVO HORIZONTE'!G5097),2)</f>
        <v>0</v>
      </c>
      <c r="H5097" s="107">
        <f t="shared" si="662"/>
        <v>0</v>
      </c>
      <c r="I5097" s="143">
        <f t="shared" si="658"/>
        <v>0</v>
      </c>
      <c r="J5097" s="142"/>
      <c r="K5097" s="145"/>
      <c r="L5097" s="7" t="str">
        <f t="shared" si="659"/>
        <v/>
      </c>
      <c r="M5097" s="7" t="str">
        <f t="shared" si="660"/>
        <v/>
      </c>
      <c r="N5097" s="7" t="str">
        <f t="shared" si="656"/>
        <v/>
      </c>
      <c r="O5097" s="144"/>
      <c r="P5097" s="355">
        <v>0</v>
      </c>
      <c r="Q5097" s="362">
        <f>SUM('NOVO HORIZONTE'!I5097)</f>
        <v>0</v>
      </c>
      <c r="R5097" s="363">
        <f t="shared" si="661"/>
        <v>0</v>
      </c>
      <c r="S5097" s="153">
        <f t="shared" si="663"/>
        <v>0</v>
      </c>
      <c r="T5097" s="364"/>
    </row>
    <row r="5098" ht="22.5" hidden="1" spans="1:20">
      <c r="A5098" s="158">
        <v>89831</v>
      </c>
      <c r="B5098" s="100" t="s">
        <v>252</v>
      </c>
      <c r="C5098" s="104" t="s">
        <v>5358</v>
      </c>
      <c r="D5098" s="94" t="s">
        <v>279</v>
      </c>
      <c r="E5098" s="95">
        <v>66.12</v>
      </c>
      <c r="F5098" s="96">
        <f t="shared" si="657"/>
        <v>81.16</v>
      </c>
      <c r="G5098" s="107">
        <f>ROUND(SUM('NOVO HORIZONTE'!G5098),2)</f>
        <v>0</v>
      </c>
      <c r="H5098" s="107">
        <f t="shared" si="662"/>
        <v>0</v>
      </c>
      <c r="I5098" s="143">
        <f t="shared" si="658"/>
        <v>0</v>
      </c>
      <c r="J5098" s="142"/>
      <c r="K5098" s="145"/>
      <c r="L5098" s="7" t="str">
        <f t="shared" si="659"/>
        <v/>
      </c>
      <c r="M5098" s="7" t="str">
        <f t="shared" si="660"/>
        <v/>
      </c>
      <c r="N5098" s="7" t="str">
        <f t="shared" si="656"/>
        <v/>
      </c>
      <c r="O5098" s="144"/>
      <c r="P5098" s="355">
        <v>0</v>
      </c>
      <c r="Q5098" s="362">
        <f>SUM('NOVO HORIZONTE'!I5098)</f>
        <v>0</v>
      </c>
      <c r="R5098" s="363">
        <f t="shared" si="661"/>
        <v>0</v>
      </c>
      <c r="S5098" s="153">
        <f t="shared" si="663"/>
        <v>0</v>
      </c>
      <c r="T5098" s="364"/>
    </row>
    <row r="5099" ht="22.5" hidden="1" spans="1:20">
      <c r="A5099" s="158">
        <v>94724</v>
      </c>
      <c r="B5099" s="100" t="s">
        <v>252</v>
      </c>
      <c r="C5099" s="104" t="s">
        <v>5359</v>
      </c>
      <c r="D5099" s="94" t="s">
        <v>279</v>
      </c>
      <c r="E5099" s="95">
        <v>27.33</v>
      </c>
      <c r="F5099" s="96">
        <f t="shared" si="657"/>
        <v>33.54</v>
      </c>
      <c r="G5099" s="107">
        <f>ROUND(SUM('NOVO HORIZONTE'!G5099),2)</f>
        <v>0</v>
      </c>
      <c r="H5099" s="107">
        <f t="shared" si="662"/>
        <v>0</v>
      </c>
      <c r="I5099" s="143">
        <f t="shared" si="658"/>
        <v>0</v>
      </c>
      <c r="J5099" s="142"/>
      <c r="K5099" s="145"/>
      <c r="L5099" s="7" t="str">
        <f t="shared" si="659"/>
        <v/>
      </c>
      <c r="M5099" s="7" t="str">
        <f t="shared" si="660"/>
        <v/>
      </c>
      <c r="N5099" s="7" t="str">
        <f t="shared" ref="N5099:N5162" si="664">M5099</f>
        <v/>
      </c>
      <c r="O5099" s="144"/>
      <c r="P5099" s="355">
        <v>0</v>
      </c>
      <c r="Q5099" s="362">
        <f>SUM('NOVO HORIZONTE'!I5099)</f>
        <v>0</v>
      </c>
      <c r="R5099" s="363">
        <f t="shared" si="661"/>
        <v>0</v>
      </c>
      <c r="S5099" s="153">
        <f t="shared" si="663"/>
        <v>0</v>
      </c>
      <c r="T5099" s="364"/>
    </row>
    <row r="5100" ht="22.5" hidden="1" spans="1:20">
      <c r="A5100" s="158">
        <v>94726</v>
      </c>
      <c r="B5100" s="100" t="s">
        <v>252</v>
      </c>
      <c r="C5100" s="104" t="s">
        <v>5360</v>
      </c>
      <c r="D5100" s="94" t="s">
        <v>279</v>
      </c>
      <c r="E5100" s="95">
        <v>33.8</v>
      </c>
      <c r="F5100" s="96">
        <f t="shared" si="657"/>
        <v>41.49</v>
      </c>
      <c r="G5100" s="107">
        <f>ROUND(SUM('NOVO HORIZONTE'!G5100),2)</f>
        <v>0</v>
      </c>
      <c r="H5100" s="107">
        <f t="shared" si="662"/>
        <v>0</v>
      </c>
      <c r="I5100" s="143">
        <f t="shared" si="658"/>
        <v>0</v>
      </c>
      <c r="J5100" s="142"/>
      <c r="K5100" s="145"/>
      <c r="L5100" s="7" t="str">
        <f t="shared" si="659"/>
        <v/>
      </c>
      <c r="M5100" s="7" t="str">
        <f t="shared" si="660"/>
        <v/>
      </c>
      <c r="N5100" s="7" t="str">
        <f t="shared" si="664"/>
        <v/>
      </c>
      <c r="O5100" s="144"/>
      <c r="P5100" s="355">
        <v>0</v>
      </c>
      <c r="Q5100" s="362">
        <f>SUM('NOVO HORIZONTE'!I5100)</f>
        <v>0</v>
      </c>
      <c r="R5100" s="363">
        <f t="shared" si="661"/>
        <v>0</v>
      </c>
      <c r="S5100" s="153">
        <f t="shared" si="663"/>
        <v>0</v>
      </c>
      <c r="T5100" s="364"/>
    </row>
    <row r="5101" ht="33.75" hidden="1" spans="1:20">
      <c r="A5101" s="158">
        <v>94728</v>
      </c>
      <c r="B5101" s="100" t="s">
        <v>252</v>
      </c>
      <c r="C5101" s="104" t="s">
        <v>5361</v>
      </c>
      <c r="D5101" s="94" t="s">
        <v>279</v>
      </c>
      <c r="E5101" s="95">
        <v>52.87</v>
      </c>
      <c r="F5101" s="96">
        <f t="shared" si="657"/>
        <v>64.89</v>
      </c>
      <c r="G5101" s="107">
        <f>ROUND(SUM('NOVO HORIZONTE'!G5101),2)</f>
        <v>0</v>
      </c>
      <c r="H5101" s="107">
        <f t="shared" si="662"/>
        <v>0</v>
      </c>
      <c r="I5101" s="143">
        <f t="shared" si="658"/>
        <v>0</v>
      </c>
      <c r="J5101" s="142"/>
      <c r="K5101" s="145"/>
      <c r="L5101" s="7" t="str">
        <f t="shared" si="659"/>
        <v/>
      </c>
      <c r="M5101" s="7" t="str">
        <f t="shared" si="660"/>
        <v/>
      </c>
      <c r="N5101" s="7" t="str">
        <f t="shared" si="664"/>
        <v/>
      </c>
      <c r="O5101" s="144"/>
      <c r="P5101" s="355">
        <v>0</v>
      </c>
      <c r="Q5101" s="362">
        <f>SUM('NOVO HORIZONTE'!I5101)</f>
        <v>0</v>
      </c>
      <c r="R5101" s="363">
        <f t="shared" si="661"/>
        <v>0</v>
      </c>
      <c r="S5101" s="153">
        <f t="shared" si="663"/>
        <v>0</v>
      </c>
      <c r="T5101" s="364"/>
    </row>
    <row r="5102" ht="33.75" hidden="1" spans="1:20">
      <c r="A5102" s="158">
        <v>94730</v>
      </c>
      <c r="B5102" s="100" t="s">
        <v>252</v>
      </c>
      <c r="C5102" s="104" t="s">
        <v>5362</v>
      </c>
      <c r="D5102" s="94" t="s">
        <v>279</v>
      </c>
      <c r="E5102" s="95">
        <v>63.23</v>
      </c>
      <c r="F5102" s="96">
        <f t="shared" ref="F5102:F5165" si="665">IF(E5102=0,0,IF(P5102=0,ROUND(E5102*(1+E$13),2),ROUND(E5102*(1+E$12),2)))</f>
        <v>77.61</v>
      </c>
      <c r="G5102" s="107">
        <f>ROUND(SUM('NOVO HORIZONTE'!G5102),2)</f>
        <v>0</v>
      </c>
      <c r="H5102" s="107">
        <f t="shared" si="662"/>
        <v>0</v>
      </c>
      <c r="I5102" s="143">
        <f t="shared" ref="I5102:I5165" si="666">IF(ISBLANK(G5102),0,ROUND(G5102*H5102,2))</f>
        <v>0</v>
      </c>
      <c r="J5102" s="142"/>
      <c r="K5102" s="145"/>
      <c r="L5102" s="7" t="str">
        <f t="shared" ref="L5102:L5165" si="667">IF(K5102="X","x",IF(K5102="xx","x",IF(I5102&gt;0,"x","")))</f>
        <v/>
      </c>
      <c r="M5102" s="7" t="str">
        <f t="shared" ref="M5102:M5165" si="668">IF(K5102="X","x",IF(K5102="xx","x",IF(I5102&gt;0,"x","")))</f>
        <v/>
      </c>
      <c r="N5102" s="7" t="str">
        <f t="shared" si="664"/>
        <v/>
      </c>
      <c r="O5102" s="144"/>
      <c r="P5102" s="355">
        <v>0</v>
      </c>
      <c r="Q5102" s="362">
        <f>SUM('NOVO HORIZONTE'!I5102)</f>
        <v>0</v>
      </c>
      <c r="R5102" s="363">
        <f t="shared" ref="R5102:R5165" si="669">I5102-Q5102</f>
        <v>0</v>
      </c>
      <c r="S5102" s="153">
        <f t="shared" si="663"/>
        <v>0</v>
      </c>
      <c r="T5102" s="364"/>
    </row>
    <row r="5103" ht="22.5" hidden="1" spans="1:20">
      <c r="A5103" s="158">
        <v>89691</v>
      </c>
      <c r="B5103" s="100" t="s">
        <v>252</v>
      </c>
      <c r="C5103" s="104" t="s">
        <v>5363</v>
      </c>
      <c r="D5103" s="94" t="s">
        <v>279</v>
      </c>
      <c r="E5103" s="95">
        <v>15.52</v>
      </c>
      <c r="F5103" s="96">
        <f t="shared" si="665"/>
        <v>19.05</v>
      </c>
      <c r="G5103" s="107">
        <f>ROUND(SUM('NOVO HORIZONTE'!G5103),2)</f>
        <v>0</v>
      </c>
      <c r="H5103" s="107">
        <f t="shared" ref="H5103:H5166" si="670">IF(G5103=0,0,F5103)</f>
        <v>0</v>
      </c>
      <c r="I5103" s="143">
        <f t="shared" si="666"/>
        <v>0</v>
      </c>
      <c r="J5103" s="142"/>
      <c r="K5103" s="145"/>
      <c r="L5103" s="7" t="str">
        <f t="shared" si="667"/>
        <v/>
      </c>
      <c r="M5103" s="7" t="str">
        <f t="shared" si="668"/>
        <v/>
      </c>
      <c r="N5103" s="7" t="str">
        <f t="shared" si="664"/>
        <v/>
      </c>
      <c r="O5103" s="144"/>
      <c r="P5103" s="355">
        <v>0</v>
      </c>
      <c r="Q5103" s="362">
        <f>SUM('NOVO HORIZONTE'!I5103)</f>
        <v>0</v>
      </c>
      <c r="R5103" s="363">
        <f t="shared" si="669"/>
        <v>0</v>
      </c>
      <c r="S5103" s="153">
        <f t="shared" si="663"/>
        <v>0</v>
      </c>
      <c r="T5103" s="364"/>
    </row>
    <row r="5104" ht="22.5" hidden="1" spans="1:20">
      <c r="A5104" s="158">
        <v>89697</v>
      </c>
      <c r="B5104" s="100" t="s">
        <v>252</v>
      </c>
      <c r="C5104" s="104" t="s">
        <v>5364</v>
      </c>
      <c r="D5104" s="94" t="s">
        <v>279</v>
      </c>
      <c r="E5104" s="95">
        <v>20.29</v>
      </c>
      <c r="F5104" s="96">
        <f t="shared" si="665"/>
        <v>24.9</v>
      </c>
      <c r="G5104" s="107">
        <f>ROUND(SUM('NOVO HORIZONTE'!G5104),2)</f>
        <v>0</v>
      </c>
      <c r="H5104" s="107">
        <f t="shared" si="670"/>
        <v>0</v>
      </c>
      <c r="I5104" s="143">
        <f t="shared" si="666"/>
        <v>0</v>
      </c>
      <c r="J5104" s="142"/>
      <c r="K5104" s="145"/>
      <c r="L5104" s="7" t="str">
        <f t="shared" si="667"/>
        <v/>
      </c>
      <c r="M5104" s="7" t="str">
        <f t="shared" si="668"/>
        <v/>
      </c>
      <c r="N5104" s="7" t="str">
        <f t="shared" si="664"/>
        <v/>
      </c>
      <c r="O5104" s="144"/>
      <c r="P5104" s="355">
        <v>0</v>
      </c>
      <c r="Q5104" s="362">
        <f>SUM('NOVO HORIZONTE'!I5104)</f>
        <v>0</v>
      </c>
      <c r="R5104" s="363">
        <f t="shared" si="669"/>
        <v>0</v>
      </c>
      <c r="S5104" s="153">
        <f t="shared" si="663"/>
        <v>0</v>
      </c>
      <c r="T5104" s="364"/>
    </row>
    <row r="5105" ht="22.5" hidden="1" spans="1:20">
      <c r="A5105" s="158">
        <v>89705</v>
      </c>
      <c r="B5105" s="100" t="s">
        <v>252</v>
      </c>
      <c r="C5105" s="104" t="s">
        <v>5365</v>
      </c>
      <c r="D5105" s="94" t="s">
        <v>279</v>
      </c>
      <c r="E5105" s="95">
        <v>28.7</v>
      </c>
      <c r="F5105" s="96">
        <f t="shared" si="665"/>
        <v>35.23</v>
      </c>
      <c r="G5105" s="107">
        <f>ROUND(SUM('NOVO HORIZONTE'!G5105),2)</f>
        <v>0</v>
      </c>
      <c r="H5105" s="107">
        <f t="shared" si="670"/>
        <v>0</v>
      </c>
      <c r="I5105" s="143">
        <f t="shared" si="666"/>
        <v>0</v>
      </c>
      <c r="J5105" s="142"/>
      <c r="K5105" s="145"/>
      <c r="L5105" s="7" t="str">
        <f t="shared" si="667"/>
        <v/>
      </c>
      <c r="M5105" s="7" t="str">
        <f t="shared" si="668"/>
        <v/>
      </c>
      <c r="N5105" s="7" t="str">
        <f t="shared" si="664"/>
        <v/>
      </c>
      <c r="O5105" s="144"/>
      <c r="P5105" s="355">
        <v>0</v>
      </c>
      <c r="Q5105" s="362">
        <f>SUM('NOVO HORIZONTE'!I5105)</f>
        <v>0</v>
      </c>
      <c r="R5105" s="363">
        <f t="shared" si="669"/>
        <v>0</v>
      </c>
      <c r="S5105" s="153">
        <f t="shared" si="663"/>
        <v>0</v>
      </c>
      <c r="T5105" s="364"/>
    </row>
    <row r="5106" ht="22.5" hidden="1" spans="1:20">
      <c r="A5106" s="158">
        <v>89706</v>
      </c>
      <c r="B5106" s="100" t="s">
        <v>252</v>
      </c>
      <c r="C5106" s="104" t="s">
        <v>5366</v>
      </c>
      <c r="D5106" s="94" t="s">
        <v>279</v>
      </c>
      <c r="E5106" s="95">
        <v>60.25</v>
      </c>
      <c r="F5106" s="96">
        <f t="shared" si="665"/>
        <v>73.95</v>
      </c>
      <c r="G5106" s="107">
        <f>ROUND(SUM('NOVO HORIZONTE'!G5106),2)</f>
        <v>0</v>
      </c>
      <c r="H5106" s="107">
        <f t="shared" si="670"/>
        <v>0</v>
      </c>
      <c r="I5106" s="143">
        <f t="shared" si="666"/>
        <v>0</v>
      </c>
      <c r="J5106" s="142"/>
      <c r="K5106" s="145"/>
      <c r="L5106" s="7" t="str">
        <f t="shared" si="667"/>
        <v/>
      </c>
      <c r="M5106" s="7" t="str">
        <f t="shared" si="668"/>
        <v/>
      </c>
      <c r="N5106" s="7" t="str">
        <f t="shared" si="664"/>
        <v/>
      </c>
      <c r="O5106" s="144"/>
      <c r="P5106" s="355">
        <v>0</v>
      </c>
      <c r="Q5106" s="362">
        <f>SUM('NOVO HORIZONTE'!I5106)</f>
        <v>0</v>
      </c>
      <c r="R5106" s="363">
        <f t="shared" si="669"/>
        <v>0</v>
      </c>
      <c r="S5106" s="153">
        <f t="shared" si="663"/>
        <v>0</v>
      </c>
      <c r="T5106" s="364"/>
    </row>
    <row r="5107" ht="22.5" hidden="1" spans="1:20">
      <c r="A5107" s="158">
        <v>89703</v>
      </c>
      <c r="B5107" s="100" t="s">
        <v>252</v>
      </c>
      <c r="C5107" s="104" t="s">
        <v>5367</v>
      </c>
      <c r="D5107" s="94" t="s">
        <v>279</v>
      </c>
      <c r="E5107" s="95">
        <v>50.44</v>
      </c>
      <c r="F5107" s="96">
        <f t="shared" si="665"/>
        <v>61.91</v>
      </c>
      <c r="G5107" s="107">
        <f>ROUND(SUM('NOVO HORIZONTE'!G5107),2)</f>
        <v>0</v>
      </c>
      <c r="H5107" s="107">
        <f t="shared" si="670"/>
        <v>0</v>
      </c>
      <c r="I5107" s="143">
        <f t="shared" si="666"/>
        <v>0</v>
      </c>
      <c r="J5107" s="142"/>
      <c r="K5107" s="145"/>
      <c r="L5107" s="7" t="str">
        <f t="shared" si="667"/>
        <v/>
      </c>
      <c r="M5107" s="7" t="str">
        <f t="shared" si="668"/>
        <v/>
      </c>
      <c r="N5107" s="7" t="str">
        <f t="shared" si="664"/>
        <v/>
      </c>
      <c r="O5107" s="144"/>
      <c r="P5107" s="355">
        <v>0</v>
      </c>
      <c r="Q5107" s="362">
        <f>SUM('NOVO HORIZONTE'!I5107)</f>
        <v>0</v>
      </c>
      <c r="R5107" s="363">
        <f t="shared" si="669"/>
        <v>0</v>
      </c>
      <c r="S5107" s="153">
        <f t="shared" si="663"/>
        <v>0</v>
      </c>
      <c r="T5107" s="364"/>
    </row>
    <row r="5108" ht="22.5" hidden="1" spans="1:20">
      <c r="A5108" s="158">
        <v>89694</v>
      </c>
      <c r="B5108" s="100" t="s">
        <v>252</v>
      </c>
      <c r="C5108" s="104" t="s">
        <v>5368</v>
      </c>
      <c r="D5108" s="94" t="s">
        <v>279</v>
      </c>
      <c r="E5108" s="95">
        <v>22.09</v>
      </c>
      <c r="F5108" s="96">
        <f t="shared" si="665"/>
        <v>27.11</v>
      </c>
      <c r="G5108" s="107">
        <f>ROUND(SUM('NOVO HORIZONTE'!G5108),2)</f>
        <v>0</v>
      </c>
      <c r="H5108" s="107">
        <f t="shared" si="670"/>
        <v>0</v>
      </c>
      <c r="I5108" s="143">
        <f t="shared" si="666"/>
        <v>0</v>
      </c>
      <c r="J5108" s="142"/>
      <c r="K5108" s="145"/>
      <c r="L5108" s="7" t="str">
        <f t="shared" si="667"/>
        <v/>
      </c>
      <c r="M5108" s="7" t="str">
        <f t="shared" si="668"/>
        <v/>
      </c>
      <c r="N5108" s="7" t="str">
        <f t="shared" si="664"/>
        <v/>
      </c>
      <c r="O5108" s="144"/>
      <c r="P5108" s="355">
        <v>0</v>
      </c>
      <c r="Q5108" s="362">
        <f>SUM('NOVO HORIZONTE'!I5108)</f>
        <v>0</v>
      </c>
      <c r="R5108" s="363">
        <f t="shared" si="669"/>
        <v>0</v>
      </c>
      <c r="S5108" s="153">
        <f t="shared" si="663"/>
        <v>0</v>
      </c>
      <c r="T5108" s="364"/>
    </row>
    <row r="5109" ht="22.5" hidden="1" spans="1:20">
      <c r="A5109" s="158">
        <v>89700</v>
      </c>
      <c r="B5109" s="100" t="s">
        <v>252</v>
      </c>
      <c r="C5109" s="104" t="s">
        <v>5369</v>
      </c>
      <c r="D5109" s="94" t="s">
        <v>279</v>
      </c>
      <c r="E5109" s="95">
        <v>25.29</v>
      </c>
      <c r="F5109" s="96">
        <f t="shared" si="665"/>
        <v>31.04</v>
      </c>
      <c r="G5109" s="107">
        <f>ROUND(SUM('NOVO HORIZONTE'!G5109),2)</f>
        <v>0</v>
      </c>
      <c r="H5109" s="107">
        <f t="shared" si="670"/>
        <v>0</v>
      </c>
      <c r="I5109" s="143">
        <f t="shared" si="666"/>
        <v>0</v>
      </c>
      <c r="J5109" s="142"/>
      <c r="K5109" s="145"/>
      <c r="L5109" s="7" t="str">
        <f t="shared" si="667"/>
        <v/>
      </c>
      <c r="M5109" s="7" t="str">
        <f t="shared" si="668"/>
        <v/>
      </c>
      <c r="N5109" s="7" t="str">
        <f t="shared" si="664"/>
        <v/>
      </c>
      <c r="O5109" s="144"/>
      <c r="P5109" s="355">
        <v>0</v>
      </c>
      <c r="Q5109" s="362">
        <f>SUM('NOVO HORIZONTE'!I5109)</f>
        <v>0</v>
      </c>
      <c r="R5109" s="363">
        <f t="shared" si="669"/>
        <v>0</v>
      </c>
      <c r="S5109" s="153">
        <f t="shared" si="663"/>
        <v>0</v>
      </c>
      <c r="T5109" s="364"/>
    </row>
    <row r="5110" ht="22.5" hidden="1" spans="1:20">
      <c r="A5110" s="158">
        <v>89959</v>
      </c>
      <c r="B5110" s="100" t="s">
        <v>252</v>
      </c>
      <c r="C5110" s="104" t="s">
        <v>5370</v>
      </c>
      <c r="D5110" s="94" t="s">
        <v>279</v>
      </c>
      <c r="E5110" s="95">
        <v>273.05</v>
      </c>
      <c r="F5110" s="96">
        <f t="shared" si="665"/>
        <v>335.14</v>
      </c>
      <c r="G5110" s="107">
        <f>ROUND(SUM('NOVO HORIZONTE'!G5110),2)</f>
        <v>0</v>
      </c>
      <c r="H5110" s="107">
        <f t="shared" si="670"/>
        <v>0</v>
      </c>
      <c r="I5110" s="143">
        <f t="shared" si="666"/>
        <v>0</v>
      </c>
      <c r="J5110" s="142"/>
      <c r="K5110" s="145"/>
      <c r="L5110" s="7" t="str">
        <f t="shared" si="667"/>
        <v/>
      </c>
      <c r="M5110" s="7" t="str">
        <f t="shared" si="668"/>
        <v/>
      </c>
      <c r="N5110" s="7" t="str">
        <f t="shared" si="664"/>
        <v/>
      </c>
      <c r="O5110" s="144"/>
      <c r="P5110" s="355">
        <v>0</v>
      </c>
      <c r="Q5110" s="362">
        <f>SUM('NOVO HORIZONTE'!I5110)</f>
        <v>0</v>
      </c>
      <c r="R5110" s="363">
        <f t="shared" si="669"/>
        <v>0</v>
      </c>
      <c r="S5110" s="153">
        <f t="shared" si="663"/>
        <v>0</v>
      </c>
      <c r="T5110" s="364"/>
    </row>
    <row r="5111" ht="22.5" hidden="1" spans="1:20">
      <c r="A5111" s="158">
        <v>89718</v>
      </c>
      <c r="B5111" s="100" t="s">
        <v>252</v>
      </c>
      <c r="C5111" s="104" t="s">
        <v>5249</v>
      </c>
      <c r="D5111" s="94" t="s">
        <v>263</v>
      </c>
      <c r="E5111" s="95">
        <v>56.65</v>
      </c>
      <c r="F5111" s="96">
        <f t="shared" si="665"/>
        <v>69.53</v>
      </c>
      <c r="G5111" s="107">
        <f>ROUND(SUM('NOVO HORIZONTE'!G5111),2)</f>
        <v>0</v>
      </c>
      <c r="H5111" s="107">
        <f t="shared" si="670"/>
        <v>0</v>
      </c>
      <c r="I5111" s="143">
        <f t="shared" si="666"/>
        <v>0</v>
      </c>
      <c r="J5111" s="142"/>
      <c r="K5111" s="145"/>
      <c r="L5111" s="7" t="str">
        <f t="shared" si="667"/>
        <v/>
      </c>
      <c r="M5111" s="7" t="str">
        <f t="shared" si="668"/>
        <v/>
      </c>
      <c r="N5111" s="7" t="str">
        <f t="shared" si="664"/>
        <v/>
      </c>
      <c r="O5111" s="144"/>
      <c r="P5111" s="355">
        <v>0</v>
      </c>
      <c r="Q5111" s="362">
        <f>SUM('NOVO HORIZONTE'!I5111)</f>
        <v>0</v>
      </c>
      <c r="R5111" s="363">
        <f t="shared" si="669"/>
        <v>0</v>
      </c>
      <c r="S5111" s="153">
        <f t="shared" si="663"/>
        <v>0</v>
      </c>
      <c r="T5111" s="364"/>
    </row>
    <row r="5112" ht="22.5" hidden="1" spans="1:20">
      <c r="A5112" s="158">
        <v>89765</v>
      </c>
      <c r="B5112" s="100" t="s">
        <v>252</v>
      </c>
      <c r="C5112" s="104" t="s">
        <v>5371</v>
      </c>
      <c r="D5112" s="94" t="s">
        <v>279</v>
      </c>
      <c r="E5112" s="95">
        <v>19.15</v>
      </c>
      <c r="F5112" s="96">
        <f t="shared" si="665"/>
        <v>23.5</v>
      </c>
      <c r="G5112" s="107">
        <f>ROUND(SUM('NOVO HORIZONTE'!G5112),2)</f>
        <v>0</v>
      </c>
      <c r="H5112" s="107">
        <f t="shared" si="670"/>
        <v>0</v>
      </c>
      <c r="I5112" s="143">
        <f t="shared" si="666"/>
        <v>0</v>
      </c>
      <c r="J5112" s="142"/>
      <c r="K5112" s="145"/>
      <c r="L5112" s="7" t="str">
        <f t="shared" si="667"/>
        <v/>
      </c>
      <c r="M5112" s="7" t="str">
        <f t="shared" si="668"/>
        <v/>
      </c>
      <c r="N5112" s="7" t="str">
        <f t="shared" si="664"/>
        <v/>
      </c>
      <c r="O5112" s="144"/>
      <c r="P5112" s="355">
        <v>0</v>
      </c>
      <c r="Q5112" s="362">
        <f>SUM('NOVO HORIZONTE'!I5112)</f>
        <v>0</v>
      </c>
      <c r="R5112" s="363">
        <f t="shared" si="669"/>
        <v>0</v>
      </c>
      <c r="S5112" s="153">
        <f t="shared" si="663"/>
        <v>0</v>
      </c>
      <c r="T5112" s="364"/>
    </row>
    <row r="5113" ht="22.5" hidden="1" spans="1:20">
      <c r="A5113" s="158">
        <v>89768</v>
      </c>
      <c r="B5113" s="100" t="s">
        <v>252</v>
      </c>
      <c r="C5113" s="104" t="s">
        <v>5372</v>
      </c>
      <c r="D5113" s="94" t="s">
        <v>279</v>
      </c>
      <c r="E5113" s="95">
        <v>27.36</v>
      </c>
      <c r="F5113" s="96">
        <f t="shared" si="665"/>
        <v>33.58</v>
      </c>
      <c r="G5113" s="107">
        <f>ROUND(SUM('NOVO HORIZONTE'!G5113),2)</f>
        <v>0</v>
      </c>
      <c r="H5113" s="107">
        <f t="shared" si="670"/>
        <v>0</v>
      </c>
      <c r="I5113" s="143">
        <f t="shared" si="666"/>
        <v>0</v>
      </c>
      <c r="J5113" s="142"/>
      <c r="K5113" s="145"/>
      <c r="L5113" s="7" t="str">
        <f t="shared" si="667"/>
        <v/>
      </c>
      <c r="M5113" s="7" t="str">
        <f t="shared" si="668"/>
        <v/>
      </c>
      <c r="N5113" s="7" t="str">
        <f t="shared" si="664"/>
        <v/>
      </c>
      <c r="O5113" s="144"/>
      <c r="P5113" s="355">
        <v>0</v>
      </c>
      <c r="Q5113" s="362">
        <f>SUM('NOVO HORIZONTE'!I5113)</f>
        <v>0</v>
      </c>
      <c r="R5113" s="363">
        <f t="shared" si="669"/>
        <v>0</v>
      </c>
      <c r="S5113" s="153">
        <f t="shared" si="663"/>
        <v>0</v>
      </c>
      <c r="T5113" s="364"/>
    </row>
    <row r="5114" ht="22.5" hidden="1" spans="1:20">
      <c r="A5114" s="158">
        <v>89769</v>
      </c>
      <c r="B5114" s="100" t="s">
        <v>252</v>
      </c>
      <c r="C5114" s="104" t="s">
        <v>5373</v>
      </c>
      <c r="D5114" s="94" t="s">
        <v>279</v>
      </c>
      <c r="E5114" s="95">
        <v>58.68</v>
      </c>
      <c r="F5114" s="96">
        <f t="shared" si="665"/>
        <v>72.02</v>
      </c>
      <c r="G5114" s="107">
        <f>ROUND(SUM('NOVO HORIZONTE'!G5114),2)</f>
        <v>0</v>
      </c>
      <c r="H5114" s="107">
        <f t="shared" si="670"/>
        <v>0</v>
      </c>
      <c r="I5114" s="143">
        <f t="shared" si="666"/>
        <v>0</v>
      </c>
      <c r="J5114" s="142"/>
      <c r="K5114" s="228"/>
      <c r="L5114" s="7" t="str">
        <f t="shared" si="667"/>
        <v/>
      </c>
      <c r="M5114" s="7" t="str">
        <f t="shared" si="668"/>
        <v/>
      </c>
      <c r="N5114" s="7" t="str">
        <f t="shared" si="664"/>
        <v/>
      </c>
      <c r="O5114" s="144"/>
      <c r="P5114" s="355">
        <v>0</v>
      </c>
      <c r="Q5114" s="362">
        <f>SUM('NOVO HORIZONTE'!I5114)</f>
        <v>0</v>
      </c>
      <c r="R5114" s="363">
        <f t="shared" si="669"/>
        <v>0</v>
      </c>
      <c r="S5114" s="153">
        <f t="shared" si="663"/>
        <v>0</v>
      </c>
      <c r="T5114" s="364"/>
    </row>
    <row r="5115" ht="22.5" hidden="1" spans="1:20">
      <c r="A5115" s="158">
        <v>89772</v>
      </c>
      <c r="B5115" s="100" t="s">
        <v>252</v>
      </c>
      <c r="C5115" s="104" t="s">
        <v>5250</v>
      </c>
      <c r="D5115" s="94" t="s">
        <v>263</v>
      </c>
      <c r="E5115" s="95">
        <v>90.24</v>
      </c>
      <c r="F5115" s="96">
        <f t="shared" si="665"/>
        <v>110.76</v>
      </c>
      <c r="G5115" s="107">
        <f>ROUND(SUM('NOVO HORIZONTE'!G5115),2)</f>
        <v>0</v>
      </c>
      <c r="H5115" s="107">
        <f t="shared" si="670"/>
        <v>0</v>
      </c>
      <c r="I5115" s="143">
        <f t="shared" si="666"/>
        <v>0</v>
      </c>
      <c r="J5115" s="142"/>
      <c r="K5115" s="228"/>
      <c r="L5115" s="7" t="str">
        <f t="shared" si="667"/>
        <v/>
      </c>
      <c r="M5115" s="7" t="str">
        <f t="shared" si="668"/>
        <v/>
      </c>
      <c r="N5115" s="7" t="str">
        <f t="shared" si="664"/>
        <v/>
      </c>
      <c r="O5115" s="144"/>
      <c r="P5115" s="355">
        <v>0</v>
      </c>
      <c r="Q5115" s="362">
        <f>SUM('NOVO HORIZONTE'!I5115)</f>
        <v>0</v>
      </c>
      <c r="R5115" s="363">
        <f t="shared" si="669"/>
        <v>0</v>
      </c>
      <c r="S5115" s="153">
        <f t="shared" si="663"/>
        <v>0</v>
      </c>
      <c r="T5115" s="364"/>
    </row>
    <row r="5116" ht="22.5" hidden="1" spans="1:20">
      <c r="A5116" s="158">
        <v>89842</v>
      </c>
      <c r="B5116" s="100" t="s">
        <v>252</v>
      </c>
      <c r="C5116" s="104" t="s">
        <v>5374</v>
      </c>
      <c r="D5116" s="94" t="s">
        <v>279</v>
      </c>
      <c r="E5116" s="95">
        <v>52.53</v>
      </c>
      <c r="F5116" s="96">
        <f t="shared" si="665"/>
        <v>64.48</v>
      </c>
      <c r="G5116" s="107">
        <f>ROUND(SUM('NOVO HORIZONTE'!G5116),2)</f>
        <v>0</v>
      </c>
      <c r="H5116" s="107">
        <f t="shared" si="670"/>
        <v>0</v>
      </c>
      <c r="I5116" s="143">
        <f t="shared" si="666"/>
        <v>0</v>
      </c>
      <c r="J5116" s="142"/>
      <c r="K5116" s="228"/>
      <c r="L5116" s="7" t="str">
        <f t="shared" si="667"/>
        <v/>
      </c>
      <c r="M5116" s="7" t="str">
        <f t="shared" si="668"/>
        <v/>
      </c>
      <c r="N5116" s="7" t="str">
        <f t="shared" si="664"/>
        <v/>
      </c>
      <c r="O5116" s="144"/>
      <c r="P5116" s="355">
        <v>0</v>
      </c>
      <c r="Q5116" s="362">
        <f>SUM('NOVO HORIZONTE'!I5116)</f>
        <v>0</v>
      </c>
      <c r="R5116" s="363">
        <f t="shared" si="669"/>
        <v>0</v>
      </c>
      <c r="S5116" s="153">
        <f t="shared" si="663"/>
        <v>0</v>
      </c>
      <c r="T5116" s="364"/>
    </row>
    <row r="5117" ht="22.5" hidden="1" spans="1:20">
      <c r="A5117" s="158">
        <v>89844</v>
      </c>
      <c r="B5117" s="100" t="s">
        <v>252</v>
      </c>
      <c r="C5117" s="104" t="s">
        <v>5375</v>
      </c>
      <c r="D5117" s="94" t="s">
        <v>279</v>
      </c>
      <c r="E5117" s="95">
        <v>66.01</v>
      </c>
      <c r="F5117" s="96">
        <f t="shared" si="665"/>
        <v>81.02</v>
      </c>
      <c r="G5117" s="107">
        <f>ROUND(SUM('NOVO HORIZONTE'!G5117),2)</f>
        <v>0</v>
      </c>
      <c r="H5117" s="107">
        <f t="shared" si="670"/>
        <v>0</v>
      </c>
      <c r="I5117" s="143">
        <f t="shared" si="666"/>
        <v>0</v>
      </c>
      <c r="J5117" s="142"/>
      <c r="K5117" s="228"/>
      <c r="L5117" s="7" t="str">
        <f t="shared" si="667"/>
        <v/>
      </c>
      <c r="M5117" s="7" t="str">
        <f t="shared" si="668"/>
        <v/>
      </c>
      <c r="N5117" s="7" t="str">
        <f t="shared" si="664"/>
        <v/>
      </c>
      <c r="O5117" s="144"/>
      <c r="P5117" s="355">
        <v>0</v>
      </c>
      <c r="Q5117" s="362">
        <f>SUM('NOVO HORIZONTE'!I5117)</f>
        <v>0</v>
      </c>
      <c r="R5117" s="363">
        <f t="shared" si="669"/>
        <v>0</v>
      </c>
      <c r="S5117" s="153">
        <f t="shared" si="663"/>
        <v>0</v>
      </c>
      <c r="T5117" s="364"/>
    </row>
    <row r="5118" ht="22.5" hidden="1" spans="1:20">
      <c r="A5118" s="158">
        <v>89845</v>
      </c>
      <c r="B5118" s="100" t="s">
        <v>252</v>
      </c>
      <c r="C5118" s="104" t="s">
        <v>5376</v>
      </c>
      <c r="D5118" s="94" t="s">
        <v>279</v>
      </c>
      <c r="E5118" s="95">
        <v>102.8</v>
      </c>
      <c r="F5118" s="96">
        <f t="shared" si="665"/>
        <v>126.18</v>
      </c>
      <c r="G5118" s="107">
        <f>ROUND(SUM('NOVO HORIZONTE'!G5118),2)</f>
        <v>0</v>
      </c>
      <c r="H5118" s="107">
        <f t="shared" si="670"/>
        <v>0</v>
      </c>
      <c r="I5118" s="143">
        <f t="shared" si="666"/>
        <v>0</v>
      </c>
      <c r="J5118" s="142"/>
      <c r="K5118" s="228"/>
      <c r="L5118" s="7" t="str">
        <f t="shared" si="667"/>
        <v/>
      </c>
      <c r="M5118" s="7" t="str">
        <f t="shared" si="668"/>
        <v/>
      </c>
      <c r="N5118" s="7" t="str">
        <f t="shared" si="664"/>
        <v/>
      </c>
      <c r="O5118" s="144"/>
      <c r="P5118" s="355">
        <v>0</v>
      </c>
      <c r="Q5118" s="362">
        <f>SUM('NOVO HORIZONTE'!I5118)</f>
        <v>0</v>
      </c>
      <c r="R5118" s="363">
        <f t="shared" si="669"/>
        <v>0</v>
      </c>
      <c r="S5118" s="153">
        <f t="shared" si="663"/>
        <v>0</v>
      </c>
      <c r="T5118" s="364"/>
    </row>
    <row r="5119" ht="22.5" hidden="1" spans="1:20">
      <c r="A5119" s="158">
        <v>89846</v>
      </c>
      <c r="B5119" s="100" t="s">
        <v>252</v>
      </c>
      <c r="C5119" s="104" t="s">
        <v>5377</v>
      </c>
      <c r="D5119" s="94" t="s">
        <v>279</v>
      </c>
      <c r="E5119" s="95">
        <v>217.48</v>
      </c>
      <c r="F5119" s="96">
        <f t="shared" si="665"/>
        <v>266.93</v>
      </c>
      <c r="G5119" s="107">
        <f>ROUND(SUM('NOVO HORIZONTE'!G5119),2)</f>
        <v>0</v>
      </c>
      <c r="H5119" s="107">
        <f t="shared" si="670"/>
        <v>0</v>
      </c>
      <c r="I5119" s="143">
        <f t="shared" si="666"/>
        <v>0</v>
      </c>
      <c r="J5119" s="142"/>
      <c r="K5119" s="228"/>
      <c r="L5119" s="7" t="str">
        <f t="shared" si="667"/>
        <v/>
      </c>
      <c r="M5119" s="7" t="str">
        <f t="shared" si="668"/>
        <v/>
      </c>
      <c r="N5119" s="7" t="str">
        <f t="shared" si="664"/>
        <v/>
      </c>
      <c r="O5119" s="144"/>
      <c r="P5119" s="355">
        <v>0</v>
      </c>
      <c r="Q5119" s="362">
        <f>SUM('NOVO HORIZONTE'!I5119)</f>
        <v>0</v>
      </c>
      <c r="R5119" s="363">
        <f t="shared" si="669"/>
        <v>0</v>
      </c>
      <c r="S5119" s="153">
        <f t="shared" si="663"/>
        <v>0</v>
      </c>
      <c r="T5119" s="364"/>
    </row>
    <row r="5120" ht="22.5" hidden="1" spans="1:20">
      <c r="A5120" s="158">
        <v>89847</v>
      </c>
      <c r="B5120" s="100" t="s">
        <v>252</v>
      </c>
      <c r="C5120" s="104" t="s">
        <v>5378</v>
      </c>
      <c r="D5120" s="94" t="s">
        <v>279</v>
      </c>
      <c r="E5120" s="95">
        <v>260.43</v>
      </c>
      <c r="F5120" s="96">
        <f t="shared" si="665"/>
        <v>319.65</v>
      </c>
      <c r="G5120" s="107">
        <f>ROUND(SUM('NOVO HORIZONTE'!G5120),2)</f>
        <v>0</v>
      </c>
      <c r="H5120" s="107">
        <f t="shared" si="670"/>
        <v>0</v>
      </c>
      <c r="I5120" s="143">
        <f t="shared" si="666"/>
        <v>0</v>
      </c>
      <c r="J5120" s="142"/>
      <c r="K5120" s="228"/>
      <c r="L5120" s="7" t="str">
        <f t="shared" si="667"/>
        <v/>
      </c>
      <c r="M5120" s="7" t="str">
        <f t="shared" si="668"/>
        <v/>
      </c>
      <c r="N5120" s="7" t="str">
        <f t="shared" si="664"/>
        <v/>
      </c>
      <c r="O5120" s="144"/>
      <c r="P5120" s="355">
        <v>0</v>
      </c>
      <c r="Q5120" s="362">
        <f>SUM('NOVO HORIZONTE'!I5120)</f>
        <v>0</v>
      </c>
      <c r="R5120" s="363">
        <f t="shared" si="669"/>
        <v>0</v>
      </c>
      <c r="S5120" s="153">
        <f t="shared" si="663"/>
        <v>0</v>
      </c>
      <c r="T5120" s="364"/>
    </row>
    <row r="5121" ht="22.5" hidden="1" spans="1:20">
      <c r="A5121" s="158">
        <v>94756</v>
      </c>
      <c r="B5121" s="100" t="s">
        <v>252</v>
      </c>
      <c r="C5121" s="104" t="s">
        <v>5379</v>
      </c>
      <c r="D5121" s="94" t="s">
        <v>279</v>
      </c>
      <c r="E5121" s="95">
        <v>14.42</v>
      </c>
      <c r="F5121" s="96">
        <f t="shared" si="665"/>
        <v>17.7</v>
      </c>
      <c r="G5121" s="107">
        <f>ROUND(SUM('NOVO HORIZONTE'!G5121),2)</f>
        <v>0</v>
      </c>
      <c r="H5121" s="107">
        <f t="shared" si="670"/>
        <v>0</v>
      </c>
      <c r="I5121" s="143">
        <f t="shared" si="666"/>
        <v>0</v>
      </c>
      <c r="J5121" s="142"/>
      <c r="K5121" s="228"/>
      <c r="L5121" s="7" t="str">
        <f t="shared" si="667"/>
        <v/>
      </c>
      <c r="M5121" s="7" t="str">
        <f t="shared" si="668"/>
        <v/>
      </c>
      <c r="N5121" s="7" t="str">
        <f t="shared" si="664"/>
        <v/>
      </c>
      <c r="O5121" s="144"/>
      <c r="P5121" s="355">
        <v>0</v>
      </c>
      <c r="Q5121" s="362">
        <f>SUM('NOVO HORIZONTE'!I5121)</f>
        <v>0</v>
      </c>
      <c r="R5121" s="363">
        <f t="shared" si="669"/>
        <v>0</v>
      </c>
      <c r="S5121" s="153">
        <f t="shared" si="663"/>
        <v>0</v>
      </c>
      <c r="T5121" s="364"/>
    </row>
    <row r="5122" ht="22.5" hidden="1" spans="1:20">
      <c r="A5122" s="158">
        <v>94757</v>
      </c>
      <c r="B5122" s="100" t="s">
        <v>252</v>
      </c>
      <c r="C5122" s="104" t="s">
        <v>5380</v>
      </c>
      <c r="D5122" s="94" t="s">
        <v>279</v>
      </c>
      <c r="E5122" s="95">
        <v>19.36</v>
      </c>
      <c r="F5122" s="96">
        <f t="shared" si="665"/>
        <v>23.76</v>
      </c>
      <c r="G5122" s="107">
        <f>ROUND(SUM('NOVO HORIZONTE'!G5122),2)</f>
        <v>0</v>
      </c>
      <c r="H5122" s="107">
        <f t="shared" si="670"/>
        <v>0</v>
      </c>
      <c r="I5122" s="143">
        <f t="shared" si="666"/>
        <v>0</v>
      </c>
      <c r="J5122" s="142"/>
      <c r="K5122" s="228"/>
      <c r="L5122" s="7" t="str">
        <f t="shared" si="667"/>
        <v/>
      </c>
      <c r="M5122" s="7" t="str">
        <f t="shared" si="668"/>
        <v/>
      </c>
      <c r="N5122" s="7" t="str">
        <f t="shared" si="664"/>
        <v/>
      </c>
      <c r="O5122" s="144"/>
      <c r="P5122" s="355">
        <v>0</v>
      </c>
      <c r="Q5122" s="362">
        <f>SUM('NOVO HORIZONTE'!I5122)</f>
        <v>0</v>
      </c>
      <c r="R5122" s="363">
        <f t="shared" si="669"/>
        <v>0</v>
      </c>
      <c r="S5122" s="153">
        <f t="shared" si="663"/>
        <v>0</v>
      </c>
      <c r="T5122" s="364"/>
    </row>
    <row r="5123" ht="22.5" hidden="1" spans="1:20">
      <c r="A5123" s="158">
        <v>94758</v>
      </c>
      <c r="B5123" s="100" t="s">
        <v>252</v>
      </c>
      <c r="C5123" s="104" t="s">
        <v>5381</v>
      </c>
      <c r="D5123" s="94" t="s">
        <v>279</v>
      </c>
      <c r="E5123" s="95">
        <v>50.36</v>
      </c>
      <c r="F5123" s="96">
        <f t="shared" si="665"/>
        <v>61.81</v>
      </c>
      <c r="G5123" s="107">
        <f>ROUND(SUM('NOVO HORIZONTE'!G5123),2)</f>
        <v>0</v>
      </c>
      <c r="H5123" s="107">
        <f t="shared" si="670"/>
        <v>0</v>
      </c>
      <c r="I5123" s="143">
        <f t="shared" si="666"/>
        <v>0</v>
      </c>
      <c r="J5123" s="142"/>
      <c r="K5123" s="228"/>
      <c r="L5123" s="7" t="str">
        <f t="shared" si="667"/>
        <v/>
      </c>
      <c r="M5123" s="7" t="str">
        <f t="shared" si="668"/>
        <v/>
      </c>
      <c r="N5123" s="7" t="str">
        <f t="shared" si="664"/>
        <v/>
      </c>
      <c r="O5123" s="144"/>
      <c r="P5123" s="355">
        <v>0</v>
      </c>
      <c r="Q5123" s="362">
        <f>SUM('NOVO HORIZONTE'!I5123)</f>
        <v>0</v>
      </c>
      <c r="R5123" s="363">
        <f t="shared" si="669"/>
        <v>0</v>
      </c>
      <c r="S5123" s="153">
        <f t="shared" si="663"/>
        <v>0</v>
      </c>
      <c r="T5123" s="364"/>
    </row>
    <row r="5124" ht="22.5" hidden="1" spans="1:20">
      <c r="A5124" s="158">
        <v>94759</v>
      </c>
      <c r="B5124" s="100" t="s">
        <v>252</v>
      </c>
      <c r="C5124" s="104" t="s">
        <v>5382</v>
      </c>
      <c r="D5124" s="94" t="s">
        <v>279</v>
      </c>
      <c r="E5124" s="95">
        <v>61.07</v>
      </c>
      <c r="F5124" s="96">
        <f t="shared" si="665"/>
        <v>74.96</v>
      </c>
      <c r="G5124" s="107">
        <f>ROUND(SUM('NOVO HORIZONTE'!G5124),2)</f>
        <v>0</v>
      </c>
      <c r="H5124" s="107">
        <f t="shared" si="670"/>
        <v>0</v>
      </c>
      <c r="I5124" s="143">
        <f t="shared" si="666"/>
        <v>0</v>
      </c>
      <c r="J5124" s="142"/>
      <c r="K5124" s="228"/>
      <c r="L5124" s="7" t="str">
        <f t="shared" si="667"/>
        <v/>
      </c>
      <c r="M5124" s="7" t="str">
        <f t="shared" si="668"/>
        <v/>
      </c>
      <c r="N5124" s="7" t="str">
        <f t="shared" si="664"/>
        <v/>
      </c>
      <c r="O5124" s="144"/>
      <c r="P5124" s="355">
        <v>0</v>
      </c>
      <c r="Q5124" s="362">
        <f>SUM('NOVO HORIZONTE'!I5124)</f>
        <v>0</v>
      </c>
      <c r="R5124" s="363">
        <f t="shared" si="669"/>
        <v>0</v>
      </c>
      <c r="S5124" s="153">
        <f t="shared" si="663"/>
        <v>0</v>
      </c>
      <c r="T5124" s="364"/>
    </row>
    <row r="5125" ht="22.5" hidden="1" spans="1:20">
      <c r="A5125" s="158">
        <v>94760</v>
      </c>
      <c r="B5125" s="100" t="s">
        <v>252</v>
      </c>
      <c r="C5125" s="104" t="s">
        <v>5383</v>
      </c>
      <c r="D5125" s="94" t="s">
        <v>279</v>
      </c>
      <c r="E5125" s="95">
        <v>102.58</v>
      </c>
      <c r="F5125" s="96">
        <f t="shared" si="665"/>
        <v>125.91</v>
      </c>
      <c r="G5125" s="107">
        <f>ROUND(SUM('NOVO HORIZONTE'!G5125),2)</f>
        <v>0</v>
      </c>
      <c r="H5125" s="107">
        <f t="shared" si="670"/>
        <v>0</v>
      </c>
      <c r="I5125" s="143">
        <f t="shared" si="666"/>
        <v>0</v>
      </c>
      <c r="J5125" s="142"/>
      <c r="K5125" s="228"/>
      <c r="L5125" s="7" t="str">
        <f t="shared" si="667"/>
        <v/>
      </c>
      <c r="M5125" s="7" t="str">
        <f t="shared" si="668"/>
        <v/>
      </c>
      <c r="N5125" s="7" t="str">
        <f t="shared" si="664"/>
        <v/>
      </c>
      <c r="O5125" s="144"/>
      <c r="P5125" s="355">
        <v>0</v>
      </c>
      <c r="Q5125" s="362">
        <f>SUM('NOVO HORIZONTE'!I5125)</f>
        <v>0</v>
      </c>
      <c r="R5125" s="363">
        <f t="shared" si="669"/>
        <v>0</v>
      </c>
      <c r="S5125" s="153">
        <f t="shared" si="663"/>
        <v>0</v>
      </c>
      <c r="T5125" s="364"/>
    </row>
    <row r="5126" ht="22.5" hidden="1" spans="1:20">
      <c r="A5126" s="158">
        <v>94761</v>
      </c>
      <c r="B5126" s="100" t="s">
        <v>252</v>
      </c>
      <c r="C5126" s="104" t="s">
        <v>5384</v>
      </c>
      <c r="D5126" s="94" t="s">
        <v>279</v>
      </c>
      <c r="E5126" s="95">
        <v>211.61</v>
      </c>
      <c r="F5126" s="96">
        <f t="shared" si="665"/>
        <v>259.73</v>
      </c>
      <c r="G5126" s="107">
        <f>ROUND(SUM('NOVO HORIZONTE'!G5126),2)</f>
        <v>0</v>
      </c>
      <c r="H5126" s="107">
        <f t="shared" si="670"/>
        <v>0</v>
      </c>
      <c r="I5126" s="143">
        <f t="shared" si="666"/>
        <v>0</v>
      </c>
      <c r="J5126" s="142"/>
      <c r="K5126" s="228"/>
      <c r="L5126" s="7" t="str">
        <f t="shared" si="667"/>
        <v/>
      </c>
      <c r="M5126" s="7" t="str">
        <f t="shared" si="668"/>
        <v/>
      </c>
      <c r="N5126" s="7" t="str">
        <f t="shared" si="664"/>
        <v/>
      </c>
      <c r="O5126" s="144"/>
      <c r="P5126" s="355">
        <v>0</v>
      </c>
      <c r="Q5126" s="362">
        <f>SUM('NOVO HORIZONTE'!I5126)</f>
        <v>0</v>
      </c>
      <c r="R5126" s="363">
        <f t="shared" si="669"/>
        <v>0</v>
      </c>
      <c r="S5126" s="153">
        <f t="shared" si="663"/>
        <v>0</v>
      </c>
      <c r="T5126" s="364"/>
    </row>
    <row r="5127" ht="22.5" hidden="1" spans="1:20">
      <c r="A5127" s="158">
        <v>94762</v>
      </c>
      <c r="B5127" s="100" t="s">
        <v>252</v>
      </c>
      <c r="C5127" s="104" t="s">
        <v>5385</v>
      </c>
      <c r="D5127" s="94" t="s">
        <v>279</v>
      </c>
      <c r="E5127" s="95">
        <v>263.51</v>
      </c>
      <c r="F5127" s="96">
        <f t="shared" si="665"/>
        <v>323.43</v>
      </c>
      <c r="G5127" s="107">
        <f>ROUND(SUM('NOVO HORIZONTE'!G5127),2)</f>
        <v>0</v>
      </c>
      <c r="H5127" s="107">
        <f t="shared" si="670"/>
        <v>0</v>
      </c>
      <c r="I5127" s="143">
        <f t="shared" si="666"/>
        <v>0</v>
      </c>
      <c r="J5127" s="142"/>
      <c r="K5127" s="228"/>
      <c r="L5127" s="7" t="str">
        <f t="shared" si="667"/>
        <v/>
      </c>
      <c r="M5127" s="7" t="str">
        <f t="shared" si="668"/>
        <v/>
      </c>
      <c r="N5127" s="7" t="str">
        <f t="shared" si="664"/>
        <v/>
      </c>
      <c r="O5127" s="144"/>
      <c r="P5127" s="355">
        <v>0</v>
      </c>
      <c r="Q5127" s="362">
        <f>SUM('NOVO HORIZONTE'!I5127)</f>
        <v>0</v>
      </c>
      <c r="R5127" s="363">
        <f t="shared" si="669"/>
        <v>0</v>
      </c>
      <c r="S5127" s="153">
        <f t="shared" si="663"/>
        <v>0</v>
      </c>
      <c r="T5127" s="364"/>
    </row>
    <row r="5128" ht="22.5" hidden="1" spans="1:20">
      <c r="A5128" s="158">
        <v>89974</v>
      </c>
      <c r="B5128" s="100" t="s">
        <v>252</v>
      </c>
      <c r="C5128" s="104" t="s">
        <v>5386</v>
      </c>
      <c r="D5128" s="94" t="s">
        <v>279</v>
      </c>
      <c r="E5128" s="95">
        <v>322.61</v>
      </c>
      <c r="F5128" s="96">
        <f t="shared" si="665"/>
        <v>395.97</v>
      </c>
      <c r="G5128" s="107">
        <f>ROUND(SUM('NOVO HORIZONTE'!G5128),2)</f>
        <v>0</v>
      </c>
      <c r="H5128" s="107">
        <f t="shared" si="670"/>
        <v>0</v>
      </c>
      <c r="I5128" s="143">
        <f t="shared" si="666"/>
        <v>0</v>
      </c>
      <c r="J5128" s="142"/>
      <c r="K5128" s="228"/>
      <c r="L5128" s="7" t="str">
        <f t="shared" si="667"/>
        <v/>
      </c>
      <c r="M5128" s="7" t="str">
        <f t="shared" si="668"/>
        <v/>
      </c>
      <c r="N5128" s="7" t="str">
        <f t="shared" si="664"/>
        <v/>
      </c>
      <c r="O5128" s="144"/>
      <c r="P5128" s="355">
        <v>0</v>
      </c>
      <c r="Q5128" s="362">
        <f>SUM('NOVO HORIZONTE'!I5128)</f>
        <v>0</v>
      </c>
      <c r="R5128" s="363">
        <f t="shared" si="669"/>
        <v>0</v>
      </c>
      <c r="S5128" s="153">
        <f t="shared" si="663"/>
        <v>0</v>
      </c>
      <c r="T5128" s="364"/>
    </row>
    <row r="5129" ht="22.5" hidden="1" spans="1:20">
      <c r="A5129" s="158">
        <v>89695</v>
      </c>
      <c r="B5129" s="100" t="s">
        <v>252</v>
      </c>
      <c r="C5129" s="104" t="s">
        <v>5387</v>
      </c>
      <c r="D5129" s="94" t="s">
        <v>279</v>
      </c>
      <c r="E5129" s="95">
        <v>19.06</v>
      </c>
      <c r="F5129" s="96">
        <f t="shared" si="665"/>
        <v>23.39</v>
      </c>
      <c r="G5129" s="107">
        <f>ROUND(SUM('NOVO HORIZONTE'!G5129),2)</f>
        <v>0</v>
      </c>
      <c r="H5129" s="107">
        <f t="shared" si="670"/>
        <v>0</v>
      </c>
      <c r="I5129" s="143">
        <f t="shared" si="666"/>
        <v>0</v>
      </c>
      <c r="J5129" s="142"/>
      <c r="K5129" s="228"/>
      <c r="L5129" s="7" t="str">
        <f t="shared" si="667"/>
        <v/>
      </c>
      <c r="M5129" s="7" t="str">
        <f t="shared" si="668"/>
        <v/>
      </c>
      <c r="N5129" s="7" t="str">
        <f t="shared" si="664"/>
        <v/>
      </c>
      <c r="O5129" s="144"/>
      <c r="P5129" s="355">
        <v>0</v>
      </c>
      <c r="Q5129" s="362">
        <f>SUM('NOVO HORIZONTE'!I5129)</f>
        <v>0</v>
      </c>
      <c r="R5129" s="363">
        <f t="shared" si="669"/>
        <v>0</v>
      </c>
      <c r="S5129" s="153">
        <f t="shared" si="663"/>
        <v>0</v>
      </c>
      <c r="T5129" s="364"/>
    </row>
    <row r="5130" ht="22.5" hidden="1" spans="1:20">
      <c r="A5130" s="158">
        <v>89702</v>
      </c>
      <c r="B5130" s="100" t="s">
        <v>252</v>
      </c>
      <c r="C5130" s="104" t="s">
        <v>5388</v>
      </c>
      <c r="D5130" s="94" t="s">
        <v>279</v>
      </c>
      <c r="E5130" s="95">
        <v>24.59</v>
      </c>
      <c r="F5130" s="96">
        <f t="shared" si="665"/>
        <v>30.18</v>
      </c>
      <c r="G5130" s="107">
        <f>ROUND(SUM('NOVO HORIZONTE'!G5130),2)</f>
        <v>0</v>
      </c>
      <c r="H5130" s="107">
        <f t="shared" si="670"/>
        <v>0</v>
      </c>
      <c r="I5130" s="143">
        <f t="shared" si="666"/>
        <v>0</v>
      </c>
      <c r="J5130" s="142"/>
      <c r="K5130" s="228"/>
      <c r="L5130" s="7" t="str">
        <f t="shared" si="667"/>
        <v/>
      </c>
      <c r="M5130" s="7" t="str">
        <f t="shared" si="668"/>
        <v/>
      </c>
      <c r="N5130" s="7" t="str">
        <f t="shared" si="664"/>
        <v/>
      </c>
      <c r="O5130" s="144"/>
      <c r="P5130" s="355">
        <v>0</v>
      </c>
      <c r="Q5130" s="362">
        <f>SUM('NOVO HORIZONTE'!I5130)</f>
        <v>0</v>
      </c>
      <c r="R5130" s="363">
        <f t="shared" si="669"/>
        <v>0</v>
      </c>
      <c r="S5130" s="153">
        <f t="shared" si="663"/>
        <v>0</v>
      </c>
      <c r="T5130" s="364"/>
    </row>
    <row r="5131" ht="22.5" hidden="1" spans="1:20">
      <c r="A5131" s="158">
        <v>89767</v>
      </c>
      <c r="B5131" s="100" t="s">
        <v>252</v>
      </c>
      <c r="C5131" s="104" t="s">
        <v>5389</v>
      </c>
      <c r="D5131" s="94" t="s">
        <v>279</v>
      </c>
      <c r="E5131" s="95">
        <v>23.45</v>
      </c>
      <c r="F5131" s="96">
        <f t="shared" si="665"/>
        <v>28.78</v>
      </c>
      <c r="G5131" s="107">
        <f>ROUND(SUM('NOVO HORIZONTE'!G5131),2)</f>
        <v>0</v>
      </c>
      <c r="H5131" s="107">
        <f t="shared" si="670"/>
        <v>0</v>
      </c>
      <c r="I5131" s="143">
        <f t="shared" si="666"/>
        <v>0</v>
      </c>
      <c r="J5131" s="142"/>
      <c r="K5131" s="228"/>
      <c r="L5131" s="7" t="str">
        <f t="shared" si="667"/>
        <v/>
      </c>
      <c r="M5131" s="7" t="str">
        <f t="shared" si="668"/>
        <v/>
      </c>
      <c r="N5131" s="7" t="str">
        <f t="shared" si="664"/>
        <v/>
      </c>
      <c r="O5131" s="144"/>
      <c r="P5131" s="355">
        <v>0</v>
      </c>
      <c r="Q5131" s="362">
        <f>SUM('NOVO HORIZONTE'!I5131)</f>
        <v>0</v>
      </c>
      <c r="R5131" s="363">
        <f t="shared" si="669"/>
        <v>0</v>
      </c>
      <c r="S5131" s="153">
        <f t="shared" si="663"/>
        <v>0</v>
      </c>
      <c r="T5131" s="364"/>
    </row>
    <row r="5132" ht="22.5" hidden="1" spans="1:20">
      <c r="A5132" s="158">
        <v>89654</v>
      </c>
      <c r="B5132" s="100" t="s">
        <v>252</v>
      </c>
      <c r="C5132" s="104" t="s">
        <v>5390</v>
      </c>
      <c r="D5132" s="94" t="s">
        <v>279</v>
      </c>
      <c r="E5132" s="95">
        <v>21.23</v>
      </c>
      <c r="F5132" s="96">
        <f t="shared" si="665"/>
        <v>26.06</v>
      </c>
      <c r="G5132" s="107">
        <f>ROUND(SUM('NOVO HORIZONTE'!G5132),2)</f>
        <v>0</v>
      </c>
      <c r="H5132" s="107">
        <f t="shared" si="670"/>
        <v>0</v>
      </c>
      <c r="I5132" s="143">
        <f t="shared" si="666"/>
        <v>0</v>
      </c>
      <c r="J5132" s="142"/>
      <c r="K5132" s="228"/>
      <c r="L5132" s="7" t="str">
        <f t="shared" si="667"/>
        <v/>
      </c>
      <c r="M5132" s="7" t="str">
        <f t="shared" si="668"/>
        <v/>
      </c>
      <c r="N5132" s="7" t="str">
        <f t="shared" si="664"/>
        <v/>
      </c>
      <c r="O5132" s="144"/>
      <c r="P5132" s="355">
        <v>0</v>
      </c>
      <c r="Q5132" s="362">
        <f>SUM('NOVO HORIZONTE'!I5132)</f>
        <v>0</v>
      </c>
      <c r="R5132" s="363">
        <f t="shared" si="669"/>
        <v>0</v>
      </c>
      <c r="S5132" s="153">
        <f t="shared" si="663"/>
        <v>0</v>
      </c>
      <c r="T5132" s="364"/>
    </row>
    <row r="5133" ht="22.5" hidden="1" spans="1:20">
      <c r="A5133" s="158">
        <v>89661</v>
      </c>
      <c r="B5133" s="100" t="s">
        <v>252</v>
      </c>
      <c r="C5133" s="104" t="s">
        <v>5391</v>
      </c>
      <c r="D5133" s="94" t="s">
        <v>279</v>
      </c>
      <c r="E5133" s="95">
        <v>24.92</v>
      </c>
      <c r="F5133" s="96">
        <f t="shared" si="665"/>
        <v>30.59</v>
      </c>
      <c r="G5133" s="107">
        <f>ROUND(SUM('NOVO HORIZONTE'!G5133),2)</f>
        <v>0</v>
      </c>
      <c r="H5133" s="107">
        <f t="shared" si="670"/>
        <v>0</v>
      </c>
      <c r="I5133" s="143">
        <f t="shared" si="666"/>
        <v>0</v>
      </c>
      <c r="J5133" s="142"/>
      <c r="K5133" s="228"/>
      <c r="L5133" s="7" t="str">
        <f t="shared" si="667"/>
        <v/>
      </c>
      <c r="M5133" s="7" t="str">
        <f t="shared" si="668"/>
        <v/>
      </c>
      <c r="N5133" s="7" t="str">
        <f t="shared" si="664"/>
        <v/>
      </c>
      <c r="O5133" s="144"/>
      <c r="P5133" s="355">
        <v>0</v>
      </c>
      <c r="Q5133" s="362">
        <f>SUM('NOVO HORIZONTE'!I5133)</f>
        <v>0</v>
      </c>
      <c r="R5133" s="363">
        <f t="shared" si="669"/>
        <v>0</v>
      </c>
      <c r="S5133" s="153">
        <f t="shared" si="663"/>
        <v>0</v>
      </c>
      <c r="T5133" s="364"/>
    </row>
    <row r="5134" ht="22.5" hidden="1" spans="1:20">
      <c r="A5134" s="158">
        <v>89674</v>
      </c>
      <c r="B5134" s="100" t="s">
        <v>252</v>
      </c>
      <c r="C5134" s="104" t="s">
        <v>5392</v>
      </c>
      <c r="D5134" s="94" t="s">
        <v>279</v>
      </c>
      <c r="E5134" s="95">
        <v>32.37</v>
      </c>
      <c r="F5134" s="96">
        <f t="shared" si="665"/>
        <v>39.73</v>
      </c>
      <c r="G5134" s="107">
        <f>ROUND(SUM('NOVO HORIZONTE'!G5134),2)</f>
        <v>0</v>
      </c>
      <c r="H5134" s="107">
        <f t="shared" si="670"/>
        <v>0</v>
      </c>
      <c r="I5134" s="143">
        <f t="shared" si="666"/>
        <v>0</v>
      </c>
      <c r="J5134" s="142"/>
      <c r="K5134" s="228"/>
      <c r="L5134" s="7" t="str">
        <f t="shared" si="667"/>
        <v/>
      </c>
      <c r="M5134" s="7" t="str">
        <f t="shared" si="668"/>
        <v/>
      </c>
      <c r="N5134" s="7" t="str">
        <f t="shared" si="664"/>
        <v/>
      </c>
      <c r="O5134" s="144"/>
      <c r="P5134" s="355">
        <v>0</v>
      </c>
      <c r="Q5134" s="362">
        <f>SUM('NOVO HORIZONTE'!I5134)</f>
        <v>0</v>
      </c>
      <c r="R5134" s="363">
        <f t="shared" si="669"/>
        <v>0</v>
      </c>
      <c r="S5134" s="153">
        <f t="shared" si="663"/>
        <v>0</v>
      </c>
      <c r="T5134" s="364"/>
    </row>
    <row r="5135" ht="22.5" hidden="1" spans="1:20">
      <c r="A5135" s="158">
        <v>89684</v>
      </c>
      <c r="B5135" s="100" t="s">
        <v>252</v>
      </c>
      <c r="C5135" s="104" t="s">
        <v>5393</v>
      </c>
      <c r="D5135" s="94" t="s">
        <v>279</v>
      </c>
      <c r="E5135" s="95">
        <v>46.62</v>
      </c>
      <c r="F5135" s="96">
        <f t="shared" si="665"/>
        <v>57.22</v>
      </c>
      <c r="G5135" s="107">
        <f>ROUND(SUM('NOVO HORIZONTE'!G5135),2)</f>
        <v>0</v>
      </c>
      <c r="H5135" s="107">
        <f t="shared" si="670"/>
        <v>0</v>
      </c>
      <c r="I5135" s="143">
        <f t="shared" si="666"/>
        <v>0</v>
      </c>
      <c r="J5135" s="142"/>
      <c r="K5135" s="228"/>
      <c r="L5135" s="7" t="str">
        <f t="shared" si="667"/>
        <v/>
      </c>
      <c r="M5135" s="7" t="str">
        <f t="shared" si="668"/>
        <v/>
      </c>
      <c r="N5135" s="7" t="str">
        <f t="shared" si="664"/>
        <v/>
      </c>
      <c r="O5135" s="144"/>
      <c r="P5135" s="355">
        <v>0</v>
      </c>
      <c r="Q5135" s="362">
        <f>SUM('NOVO HORIZONTE'!I5135)</f>
        <v>0</v>
      </c>
      <c r="R5135" s="363">
        <f t="shared" si="669"/>
        <v>0</v>
      </c>
      <c r="S5135" s="153">
        <f t="shared" si="663"/>
        <v>0</v>
      </c>
      <c r="T5135" s="364"/>
    </row>
    <row r="5136" ht="22.5" hidden="1" spans="1:20">
      <c r="A5136" s="158">
        <v>89741</v>
      </c>
      <c r="B5136" s="100" t="s">
        <v>252</v>
      </c>
      <c r="C5136" s="104" t="s">
        <v>5394</v>
      </c>
      <c r="D5136" s="94" t="s">
        <v>279</v>
      </c>
      <c r="E5136" s="95">
        <v>24.36</v>
      </c>
      <c r="F5136" s="96">
        <f t="shared" si="665"/>
        <v>29.9</v>
      </c>
      <c r="G5136" s="107">
        <f>ROUND(SUM('NOVO HORIZONTE'!G5136),2)</f>
        <v>0</v>
      </c>
      <c r="H5136" s="107">
        <f t="shared" si="670"/>
        <v>0</v>
      </c>
      <c r="I5136" s="143">
        <f t="shared" si="666"/>
        <v>0</v>
      </c>
      <c r="J5136" s="142"/>
      <c r="K5136" s="228"/>
      <c r="L5136" s="7" t="str">
        <f t="shared" si="667"/>
        <v/>
      </c>
      <c r="M5136" s="7" t="str">
        <f t="shared" si="668"/>
        <v/>
      </c>
      <c r="N5136" s="7" t="str">
        <f t="shared" si="664"/>
        <v/>
      </c>
      <c r="O5136" s="144"/>
      <c r="P5136" s="355">
        <v>0</v>
      </c>
      <c r="Q5136" s="362">
        <f>SUM('NOVO HORIZONTE'!I5136)</f>
        <v>0</v>
      </c>
      <c r="R5136" s="363">
        <f t="shared" si="669"/>
        <v>0</v>
      </c>
      <c r="S5136" s="153">
        <f t="shared" si="663"/>
        <v>0</v>
      </c>
      <c r="T5136" s="364"/>
    </row>
    <row r="5137" ht="22.5" hidden="1" spans="1:20">
      <c r="A5137" s="158">
        <v>89757</v>
      </c>
      <c r="B5137" s="100" t="s">
        <v>252</v>
      </c>
      <c r="C5137" s="104" t="s">
        <v>5395</v>
      </c>
      <c r="D5137" s="94" t="s">
        <v>279</v>
      </c>
      <c r="E5137" s="95">
        <v>31.7</v>
      </c>
      <c r="F5137" s="96">
        <f t="shared" si="665"/>
        <v>38.91</v>
      </c>
      <c r="G5137" s="107">
        <f>ROUND(SUM('NOVO HORIZONTE'!G5137),2)</f>
        <v>0</v>
      </c>
      <c r="H5137" s="107">
        <f t="shared" si="670"/>
        <v>0</v>
      </c>
      <c r="I5137" s="143">
        <f t="shared" si="666"/>
        <v>0</v>
      </c>
      <c r="J5137" s="142"/>
      <c r="K5137" s="228"/>
      <c r="L5137" s="7" t="str">
        <f t="shared" si="667"/>
        <v/>
      </c>
      <c r="M5137" s="7" t="str">
        <f t="shared" si="668"/>
        <v/>
      </c>
      <c r="N5137" s="7" t="str">
        <f t="shared" si="664"/>
        <v/>
      </c>
      <c r="O5137" s="144"/>
      <c r="P5137" s="355">
        <v>0</v>
      </c>
      <c r="Q5137" s="362">
        <f>SUM('NOVO HORIZONTE'!I5137)</f>
        <v>0</v>
      </c>
      <c r="R5137" s="363">
        <f t="shared" si="669"/>
        <v>0</v>
      </c>
      <c r="S5137" s="153">
        <f t="shared" si="663"/>
        <v>0</v>
      </c>
      <c r="T5137" s="364"/>
    </row>
    <row r="5138" ht="22.5" hidden="1" spans="1:20">
      <c r="A5138" s="158">
        <v>89762</v>
      </c>
      <c r="B5138" s="100" t="s">
        <v>252</v>
      </c>
      <c r="C5138" s="104" t="s">
        <v>5396</v>
      </c>
      <c r="D5138" s="94" t="s">
        <v>279</v>
      </c>
      <c r="E5138" s="95">
        <v>45.84</v>
      </c>
      <c r="F5138" s="96">
        <f t="shared" si="665"/>
        <v>56.26</v>
      </c>
      <c r="G5138" s="107">
        <f>ROUND(SUM('NOVO HORIZONTE'!G5138),2)</f>
        <v>0</v>
      </c>
      <c r="H5138" s="107">
        <f t="shared" si="670"/>
        <v>0</v>
      </c>
      <c r="I5138" s="143">
        <f t="shared" si="666"/>
        <v>0</v>
      </c>
      <c r="J5138" s="142"/>
      <c r="K5138" s="228"/>
      <c r="L5138" s="7" t="str">
        <f t="shared" si="667"/>
        <v/>
      </c>
      <c r="M5138" s="7" t="str">
        <f t="shared" si="668"/>
        <v/>
      </c>
      <c r="N5138" s="7" t="str">
        <f t="shared" si="664"/>
        <v/>
      </c>
      <c r="O5138" s="144"/>
      <c r="P5138" s="355">
        <v>0</v>
      </c>
      <c r="Q5138" s="362">
        <f>SUM('NOVO HORIZONTE'!I5138)</f>
        <v>0</v>
      </c>
      <c r="R5138" s="363">
        <f t="shared" si="669"/>
        <v>0</v>
      </c>
      <c r="S5138" s="153">
        <f t="shared" si="663"/>
        <v>0</v>
      </c>
      <c r="T5138" s="364"/>
    </row>
    <row r="5139" ht="22.5" hidden="1" spans="1:20">
      <c r="A5139" s="158">
        <v>89816</v>
      </c>
      <c r="B5139" s="100" t="s">
        <v>252</v>
      </c>
      <c r="C5139" s="104" t="s">
        <v>5397</v>
      </c>
      <c r="D5139" s="94" t="s">
        <v>279</v>
      </c>
      <c r="E5139" s="95">
        <v>42.77</v>
      </c>
      <c r="F5139" s="96">
        <f t="shared" si="665"/>
        <v>52.5</v>
      </c>
      <c r="G5139" s="107">
        <f>ROUND(SUM('NOVO HORIZONTE'!G5139),2)</f>
        <v>0</v>
      </c>
      <c r="H5139" s="107">
        <f t="shared" si="670"/>
        <v>0</v>
      </c>
      <c r="I5139" s="143">
        <f t="shared" si="666"/>
        <v>0</v>
      </c>
      <c r="J5139" s="142"/>
      <c r="K5139" s="228"/>
      <c r="L5139" s="7" t="str">
        <f t="shared" si="667"/>
        <v/>
      </c>
      <c r="M5139" s="7" t="str">
        <f t="shared" si="668"/>
        <v/>
      </c>
      <c r="N5139" s="7" t="str">
        <f t="shared" si="664"/>
        <v/>
      </c>
      <c r="O5139" s="144"/>
      <c r="P5139" s="355">
        <v>0</v>
      </c>
      <c r="Q5139" s="362">
        <f>SUM('NOVO HORIZONTE'!I5139)</f>
        <v>0</v>
      </c>
      <c r="R5139" s="363">
        <f t="shared" si="669"/>
        <v>0</v>
      </c>
      <c r="S5139" s="153">
        <f t="shared" si="663"/>
        <v>0</v>
      </c>
      <c r="T5139" s="364"/>
    </row>
    <row r="5140" ht="22.5" hidden="1" spans="1:20">
      <c r="A5140" s="158">
        <v>89828</v>
      </c>
      <c r="B5140" s="100" t="s">
        <v>252</v>
      </c>
      <c r="C5140" s="104" t="s">
        <v>5398</v>
      </c>
      <c r="D5140" s="94" t="s">
        <v>279</v>
      </c>
      <c r="E5140" s="95">
        <v>62.01</v>
      </c>
      <c r="F5140" s="96">
        <f t="shared" si="665"/>
        <v>76.11</v>
      </c>
      <c r="G5140" s="107">
        <f>ROUND(SUM('NOVO HORIZONTE'!G5140),2)</f>
        <v>0</v>
      </c>
      <c r="H5140" s="107">
        <f t="shared" si="670"/>
        <v>0</v>
      </c>
      <c r="I5140" s="143">
        <f t="shared" si="666"/>
        <v>0</v>
      </c>
      <c r="J5140" s="142"/>
      <c r="K5140" s="228"/>
      <c r="L5140" s="7" t="str">
        <f t="shared" si="667"/>
        <v/>
      </c>
      <c r="M5140" s="7" t="str">
        <f t="shared" si="668"/>
        <v/>
      </c>
      <c r="N5140" s="7" t="str">
        <f t="shared" si="664"/>
        <v/>
      </c>
      <c r="O5140" s="144"/>
      <c r="P5140" s="355">
        <v>0</v>
      </c>
      <c r="Q5140" s="362">
        <f>SUM('NOVO HORIZONTE'!I5140)</f>
        <v>0</v>
      </c>
      <c r="R5140" s="363">
        <f t="shared" si="669"/>
        <v>0</v>
      </c>
      <c r="S5140" s="153">
        <f t="shared" si="663"/>
        <v>0</v>
      </c>
      <c r="T5140" s="364"/>
    </row>
    <row r="5141" ht="22.5" hidden="1" spans="1:20">
      <c r="A5141" s="158">
        <v>89837</v>
      </c>
      <c r="B5141" s="100" t="s">
        <v>252</v>
      </c>
      <c r="C5141" s="104" t="s">
        <v>5399</v>
      </c>
      <c r="D5141" s="94" t="s">
        <v>279</v>
      </c>
      <c r="E5141" s="95">
        <v>135.9</v>
      </c>
      <c r="F5141" s="96">
        <f t="shared" si="665"/>
        <v>166.8</v>
      </c>
      <c r="G5141" s="107">
        <f>ROUND(SUM('NOVO HORIZONTE'!G5141),2)</f>
        <v>0</v>
      </c>
      <c r="H5141" s="107">
        <f t="shared" si="670"/>
        <v>0</v>
      </c>
      <c r="I5141" s="143">
        <f t="shared" si="666"/>
        <v>0</v>
      </c>
      <c r="J5141" s="142"/>
      <c r="K5141" s="228"/>
      <c r="L5141" s="7" t="str">
        <f t="shared" si="667"/>
        <v/>
      </c>
      <c r="M5141" s="7" t="str">
        <f t="shared" si="668"/>
        <v/>
      </c>
      <c r="N5141" s="7" t="str">
        <f t="shared" si="664"/>
        <v/>
      </c>
      <c r="O5141" s="144"/>
      <c r="P5141" s="355">
        <v>0</v>
      </c>
      <c r="Q5141" s="362">
        <f>SUM('NOVO HORIZONTE'!I5141)</f>
        <v>0</v>
      </c>
      <c r="R5141" s="363">
        <f t="shared" si="669"/>
        <v>0</v>
      </c>
      <c r="S5141" s="153">
        <f t="shared" si="663"/>
        <v>0</v>
      </c>
      <c r="T5141" s="364"/>
    </row>
    <row r="5142" ht="22.5" hidden="1" spans="1:20">
      <c r="A5142" s="158">
        <v>89839</v>
      </c>
      <c r="B5142" s="100" t="s">
        <v>252</v>
      </c>
      <c r="C5142" s="104" t="s">
        <v>5400</v>
      </c>
      <c r="D5142" s="94" t="s">
        <v>279</v>
      </c>
      <c r="E5142" s="95">
        <v>176.46</v>
      </c>
      <c r="F5142" s="96">
        <f t="shared" si="665"/>
        <v>216.59</v>
      </c>
      <c r="G5142" s="107">
        <f>ROUND(SUM('NOVO HORIZONTE'!G5142),2)</f>
        <v>0</v>
      </c>
      <c r="H5142" s="107">
        <f t="shared" si="670"/>
        <v>0</v>
      </c>
      <c r="I5142" s="143">
        <f t="shared" si="666"/>
        <v>0</v>
      </c>
      <c r="J5142" s="142"/>
      <c r="K5142" s="228"/>
      <c r="L5142" s="7" t="str">
        <f t="shared" si="667"/>
        <v/>
      </c>
      <c r="M5142" s="7" t="str">
        <f t="shared" si="668"/>
        <v/>
      </c>
      <c r="N5142" s="7" t="str">
        <f t="shared" si="664"/>
        <v/>
      </c>
      <c r="O5142" s="144"/>
      <c r="P5142" s="355">
        <v>0</v>
      </c>
      <c r="Q5142" s="362">
        <f>SUM('NOVO HORIZONTE'!I5142)</f>
        <v>0</v>
      </c>
      <c r="R5142" s="363">
        <f t="shared" si="669"/>
        <v>0</v>
      </c>
      <c r="S5142" s="153">
        <f t="shared" si="663"/>
        <v>0</v>
      </c>
      <c r="T5142" s="364"/>
    </row>
    <row r="5143" ht="22.5" hidden="1" spans="1:20">
      <c r="A5143" s="158">
        <v>89841</v>
      </c>
      <c r="B5143" s="100" t="s">
        <v>252</v>
      </c>
      <c r="C5143" s="104" t="s">
        <v>5401</v>
      </c>
      <c r="D5143" s="94" t="s">
        <v>279</v>
      </c>
      <c r="E5143" s="95">
        <v>267.84</v>
      </c>
      <c r="F5143" s="96">
        <f t="shared" si="665"/>
        <v>328.75</v>
      </c>
      <c r="G5143" s="107">
        <f>ROUND(SUM('NOVO HORIZONTE'!G5143),2)</f>
        <v>0</v>
      </c>
      <c r="H5143" s="107">
        <f t="shared" si="670"/>
        <v>0</v>
      </c>
      <c r="I5143" s="143">
        <f t="shared" si="666"/>
        <v>0</v>
      </c>
      <c r="J5143" s="142"/>
      <c r="K5143" s="228"/>
      <c r="L5143" s="7" t="str">
        <f t="shared" si="667"/>
        <v/>
      </c>
      <c r="M5143" s="7" t="str">
        <f t="shared" si="668"/>
        <v/>
      </c>
      <c r="N5143" s="7" t="str">
        <f t="shared" si="664"/>
        <v/>
      </c>
      <c r="O5143" s="144"/>
      <c r="P5143" s="355">
        <v>0</v>
      </c>
      <c r="Q5143" s="362">
        <f>SUM('NOVO HORIZONTE'!I5143)</f>
        <v>0</v>
      </c>
      <c r="R5143" s="363">
        <f t="shared" si="669"/>
        <v>0</v>
      </c>
      <c r="S5143" s="153">
        <f t="shared" si="663"/>
        <v>0</v>
      </c>
      <c r="T5143" s="364"/>
    </row>
    <row r="5144" ht="12.75" hidden="1" spans="1:20">
      <c r="A5144" s="154" t="s">
        <v>5402</v>
      </c>
      <c r="B5144" s="100"/>
      <c r="C5144" s="161" t="s">
        <v>5403</v>
      </c>
      <c r="D5144" s="94">
        <v>0</v>
      </c>
      <c r="E5144" s="95">
        <v>0</v>
      </c>
      <c r="F5144" s="96">
        <f t="shared" si="665"/>
        <v>0</v>
      </c>
      <c r="G5144" s="187">
        <f>ROUND(SUM('NOVO HORIZONTE'!G5144),2)</f>
        <v>0</v>
      </c>
      <c r="H5144" s="187">
        <f t="shared" si="670"/>
        <v>0</v>
      </c>
      <c r="I5144" s="188">
        <f t="shared" si="666"/>
        <v>0</v>
      </c>
      <c r="J5144" s="142"/>
      <c r="K5144" s="145" t="str">
        <f>IF(SUM(I5145:I5152)&gt;0,"xx","")</f>
        <v/>
      </c>
      <c r="L5144" s="7" t="str">
        <f t="shared" si="667"/>
        <v/>
      </c>
      <c r="M5144" s="7" t="str">
        <f t="shared" si="668"/>
        <v/>
      </c>
      <c r="N5144" s="7" t="str">
        <f t="shared" si="664"/>
        <v/>
      </c>
      <c r="O5144" s="144"/>
      <c r="P5144" s="375"/>
      <c r="Q5144" s="362">
        <f>SUM('NOVO HORIZONTE'!I5144)</f>
        <v>0</v>
      </c>
      <c r="R5144" s="363">
        <f t="shared" si="669"/>
        <v>0</v>
      </c>
      <c r="S5144" s="153">
        <f t="shared" si="663"/>
        <v>0</v>
      </c>
      <c r="T5144" s="364"/>
    </row>
    <row r="5145" ht="22.5" hidden="1" spans="1:20">
      <c r="A5145" s="158">
        <v>94648</v>
      </c>
      <c r="B5145" s="100" t="s">
        <v>252</v>
      </c>
      <c r="C5145" s="104" t="s">
        <v>5404</v>
      </c>
      <c r="D5145" s="94" t="s">
        <v>263</v>
      </c>
      <c r="E5145" s="95">
        <v>12.7</v>
      </c>
      <c r="F5145" s="96">
        <f t="shared" si="665"/>
        <v>15.59</v>
      </c>
      <c r="G5145" s="107">
        <f>ROUND(SUM('NOVO HORIZONTE'!G5145),2)</f>
        <v>0</v>
      </c>
      <c r="H5145" s="107">
        <f t="shared" si="670"/>
        <v>0</v>
      </c>
      <c r="I5145" s="143">
        <f t="shared" si="666"/>
        <v>0</v>
      </c>
      <c r="J5145" s="142"/>
      <c r="K5145" s="228"/>
      <c r="L5145" s="7" t="str">
        <f t="shared" si="667"/>
        <v/>
      </c>
      <c r="M5145" s="7" t="str">
        <f t="shared" si="668"/>
        <v/>
      </c>
      <c r="N5145" s="7" t="str">
        <f t="shared" si="664"/>
        <v/>
      </c>
      <c r="O5145" s="144"/>
      <c r="P5145" s="355">
        <v>0</v>
      </c>
      <c r="Q5145" s="362">
        <f>SUM('NOVO HORIZONTE'!I5145)</f>
        <v>0</v>
      </c>
      <c r="R5145" s="363">
        <f t="shared" si="669"/>
        <v>0</v>
      </c>
      <c r="S5145" s="153">
        <f t="shared" ref="S5145:S5208" si="671">IF(R5145=0,0,IF(R5145&gt;0,"c","b"))</f>
        <v>0</v>
      </c>
      <c r="T5145" s="364"/>
    </row>
    <row r="5146" ht="22.5" hidden="1" spans="1:20">
      <c r="A5146" s="158">
        <v>94649</v>
      </c>
      <c r="B5146" s="100" t="s">
        <v>252</v>
      </c>
      <c r="C5146" s="104" t="s">
        <v>5405</v>
      </c>
      <c r="D5146" s="94" t="s">
        <v>263</v>
      </c>
      <c r="E5146" s="95">
        <v>18.53</v>
      </c>
      <c r="F5146" s="96">
        <f t="shared" si="665"/>
        <v>22.74</v>
      </c>
      <c r="G5146" s="107">
        <f>ROUND(SUM('NOVO HORIZONTE'!G5146),2)</f>
        <v>0</v>
      </c>
      <c r="H5146" s="107">
        <f t="shared" si="670"/>
        <v>0</v>
      </c>
      <c r="I5146" s="143">
        <f t="shared" si="666"/>
        <v>0</v>
      </c>
      <c r="J5146" s="142"/>
      <c r="K5146" s="228"/>
      <c r="L5146" s="7" t="str">
        <f t="shared" si="667"/>
        <v/>
      </c>
      <c r="M5146" s="7" t="str">
        <f t="shared" si="668"/>
        <v/>
      </c>
      <c r="N5146" s="7" t="str">
        <f t="shared" si="664"/>
        <v/>
      </c>
      <c r="O5146" s="144"/>
      <c r="P5146" s="355">
        <v>0</v>
      </c>
      <c r="Q5146" s="362">
        <f>SUM('NOVO HORIZONTE'!I5146)</f>
        <v>0</v>
      </c>
      <c r="R5146" s="363">
        <f t="shared" si="669"/>
        <v>0</v>
      </c>
      <c r="S5146" s="153">
        <f t="shared" si="671"/>
        <v>0</v>
      </c>
      <c r="T5146" s="364"/>
    </row>
    <row r="5147" ht="22.5" hidden="1" spans="1:20">
      <c r="A5147" s="158">
        <v>94650</v>
      </c>
      <c r="B5147" s="100" t="s">
        <v>252</v>
      </c>
      <c r="C5147" s="104" t="s">
        <v>5406</v>
      </c>
      <c r="D5147" s="94" t="s">
        <v>263</v>
      </c>
      <c r="E5147" s="95">
        <v>27.74</v>
      </c>
      <c r="F5147" s="96">
        <f t="shared" si="665"/>
        <v>34.05</v>
      </c>
      <c r="G5147" s="107">
        <f>ROUND(SUM('NOVO HORIZONTE'!G5147),2)</f>
        <v>0</v>
      </c>
      <c r="H5147" s="107">
        <f t="shared" si="670"/>
        <v>0</v>
      </c>
      <c r="I5147" s="143">
        <f t="shared" si="666"/>
        <v>0</v>
      </c>
      <c r="J5147" s="142"/>
      <c r="K5147" s="228"/>
      <c r="L5147" s="7" t="str">
        <f t="shared" si="667"/>
        <v/>
      </c>
      <c r="M5147" s="7" t="str">
        <f t="shared" si="668"/>
        <v/>
      </c>
      <c r="N5147" s="7" t="str">
        <f t="shared" si="664"/>
        <v/>
      </c>
      <c r="O5147" s="144"/>
      <c r="P5147" s="355">
        <v>0</v>
      </c>
      <c r="Q5147" s="362">
        <f>SUM('NOVO HORIZONTE'!I5147)</f>
        <v>0</v>
      </c>
      <c r="R5147" s="363">
        <f t="shared" si="669"/>
        <v>0</v>
      </c>
      <c r="S5147" s="153">
        <f t="shared" si="671"/>
        <v>0</v>
      </c>
      <c r="T5147" s="364"/>
    </row>
    <row r="5148" ht="22.5" hidden="1" spans="1:20">
      <c r="A5148" s="158">
        <v>94651</v>
      </c>
      <c r="B5148" s="100" t="s">
        <v>252</v>
      </c>
      <c r="C5148" s="104" t="s">
        <v>5407</v>
      </c>
      <c r="D5148" s="94" t="s">
        <v>263</v>
      </c>
      <c r="E5148" s="95">
        <v>29.36</v>
      </c>
      <c r="F5148" s="96">
        <f t="shared" si="665"/>
        <v>36.04</v>
      </c>
      <c r="G5148" s="107">
        <f>ROUND(SUM('NOVO HORIZONTE'!G5148),2)</f>
        <v>0</v>
      </c>
      <c r="H5148" s="107">
        <f t="shared" si="670"/>
        <v>0</v>
      </c>
      <c r="I5148" s="143">
        <f t="shared" si="666"/>
        <v>0</v>
      </c>
      <c r="J5148" s="142"/>
      <c r="K5148" s="228"/>
      <c r="L5148" s="7" t="str">
        <f t="shared" si="667"/>
        <v/>
      </c>
      <c r="M5148" s="7" t="str">
        <f t="shared" si="668"/>
        <v/>
      </c>
      <c r="N5148" s="7" t="str">
        <f t="shared" si="664"/>
        <v/>
      </c>
      <c r="O5148" s="144"/>
      <c r="P5148" s="355">
        <v>0</v>
      </c>
      <c r="Q5148" s="362">
        <f>SUM('NOVO HORIZONTE'!I5148)</f>
        <v>0</v>
      </c>
      <c r="R5148" s="363">
        <f t="shared" si="669"/>
        <v>0</v>
      </c>
      <c r="S5148" s="153">
        <f t="shared" si="671"/>
        <v>0</v>
      </c>
      <c r="T5148" s="364"/>
    </row>
    <row r="5149" ht="22.5" hidden="1" spans="1:20">
      <c r="A5149" s="158">
        <v>94652</v>
      </c>
      <c r="B5149" s="100" t="s">
        <v>252</v>
      </c>
      <c r="C5149" s="104" t="s">
        <v>5408</v>
      </c>
      <c r="D5149" s="94" t="s">
        <v>263</v>
      </c>
      <c r="E5149" s="95">
        <v>47.03</v>
      </c>
      <c r="F5149" s="96">
        <f t="shared" si="665"/>
        <v>57.72</v>
      </c>
      <c r="G5149" s="107">
        <f>ROUND(SUM('NOVO HORIZONTE'!G5149),2)</f>
        <v>0</v>
      </c>
      <c r="H5149" s="107">
        <f t="shared" si="670"/>
        <v>0</v>
      </c>
      <c r="I5149" s="143">
        <f t="shared" si="666"/>
        <v>0</v>
      </c>
      <c r="J5149" s="142"/>
      <c r="K5149" s="228"/>
      <c r="L5149" s="7" t="str">
        <f t="shared" si="667"/>
        <v/>
      </c>
      <c r="M5149" s="7" t="str">
        <f t="shared" si="668"/>
        <v/>
      </c>
      <c r="N5149" s="7" t="str">
        <f t="shared" si="664"/>
        <v/>
      </c>
      <c r="O5149" s="144"/>
      <c r="P5149" s="355">
        <v>0</v>
      </c>
      <c r="Q5149" s="362">
        <f>SUM('NOVO HORIZONTE'!I5149)</f>
        <v>0</v>
      </c>
      <c r="R5149" s="363">
        <f t="shared" si="669"/>
        <v>0</v>
      </c>
      <c r="S5149" s="153">
        <f t="shared" si="671"/>
        <v>0</v>
      </c>
      <c r="T5149" s="364"/>
    </row>
    <row r="5150" ht="22.5" hidden="1" spans="1:20">
      <c r="A5150" s="158">
        <v>94653</v>
      </c>
      <c r="B5150" s="100" t="s">
        <v>252</v>
      </c>
      <c r="C5150" s="104" t="s">
        <v>5409</v>
      </c>
      <c r="D5150" s="94" t="s">
        <v>263</v>
      </c>
      <c r="E5150" s="95">
        <v>66.25</v>
      </c>
      <c r="F5150" s="96">
        <f t="shared" si="665"/>
        <v>81.32</v>
      </c>
      <c r="G5150" s="107">
        <f>ROUND(SUM('NOVO HORIZONTE'!G5150),2)</f>
        <v>0</v>
      </c>
      <c r="H5150" s="107">
        <f t="shared" si="670"/>
        <v>0</v>
      </c>
      <c r="I5150" s="143">
        <f t="shared" si="666"/>
        <v>0</v>
      </c>
      <c r="J5150" s="142"/>
      <c r="K5150" s="228"/>
      <c r="L5150" s="7" t="str">
        <f t="shared" si="667"/>
        <v/>
      </c>
      <c r="M5150" s="7" t="str">
        <f t="shared" si="668"/>
        <v/>
      </c>
      <c r="N5150" s="7" t="str">
        <f t="shared" si="664"/>
        <v/>
      </c>
      <c r="O5150" s="144"/>
      <c r="P5150" s="355">
        <v>0</v>
      </c>
      <c r="Q5150" s="362">
        <f>SUM('NOVO HORIZONTE'!I5150)</f>
        <v>0</v>
      </c>
      <c r="R5150" s="363">
        <f t="shared" si="669"/>
        <v>0</v>
      </c>
      <c r="S5150" s="153">
        <f t="shared" si="671"/>
        <v>0</v>
      </c>
      <c r="T5150" s="364"/>
    </row>
    <row r="5151" ht="22.5" hidden="1" spans="1:20">
      <c r="A5151" s="158">
        <v>94654</v>
      </c>
      <c r="B5151" s="100" t="s">
        <v>252</v>
      </c>
      <c r="C5151" s="104" t="s">
        <v>5410</v>
      </c>
      <c r="D5151" s="94" t="s">
        <v>263</v>
      </c>
      <c r="E5151" s="95">
        <v>95.28</v>
      </c>
      <c r="F5151" s="96">
        <f t="shared" si="665"/>
        <v>116.95</v>
      </c>
      <c r="G5151" s="107">
        <f>ROUND(SUM('NOVO HORIZONTE'!G5151),2)</f>
        <v>0</v>
      </c>
      <c r="H5151" s="107">
        <f t="shared" si="670"/>
        <v>0</v>
      </c>
      <c r="I5151" s="143">
        <f t="shared" si="666"/>
        <v>0</v>
      </c>
      <c r="J5151" s="142"/>
      <c r="K5151" s="228"/>
      <c r="L5151" s="7" t="str">
        <f t="shared" si="667"/>
        <v/>
      </c>
      <c r="M5151" s="7" t="str">
        <f t="shared" si="668"/>
        <v/>
      </c>
      <c r="N5151" s="7" t="str">
        <f t="shared" si="664"/>
        <v/>
      </c>
      <c r="O5151" s="144"/>
      <c r="P5151" s="355">
        <v>0</v>
      </c>
      <c r="Q5151" s="362">
        <f>SUM('NOVO HORIZONTE'!I5151)</f>
        <v>0</v>
      </c>
      <c r="R5151" s="363">
        <f t="shared" si="669"/>
        <v>0</v>
      </c>
      <c r="S5151" s="153">
        <f t="shared" si="671"/>
        <v>0</v>
      </c>
      <c r="T5151" s="364"/>
    </row>
    <row r="5152" ht="22.5" hidden="1" spans="1:20">
      <c r="A5152" s="158">
        <v>94655</v>
      </c>
      <c r="B5152" s="100" t="s">
        <v>252</v>
      </c>
      <c r="C5152" s="104" t="s">
        <v>5411</v>
      </c>
      <c r="D5152" s="94" t="s">
        <v>263</v>
      </c>
      <c r="E5152" s="95">
        <v>131.51</v>
      </c>
      <c r="F5152" s="96">
        <f t="shared" si="665"/>
        <v>161.42</v>
      </c>
      <c r="G5152" s="107">
        <f>ROUND(SUM('NOVO HORIZONTE'!G5152),2)</f>
        <v>0</v>
      </c>
      <c r="H5152" s="107">
        <f t="shared" si="670"/>
        <v>0</v>
      </c>
      <c r="I5152" s="143">
        <f t="shared" si="666"/>
        <v>0</v>
      </c>
      <c r="J5152" s="142"/>
      <c r="K5152" s="228"/>
      <c r="L5152" s="7" t="str">
        <f t="shared" si="667"/>
        <v/>
      </c>
      <c r="M5152" s="7" t="str">
        <f t="shared" si="668"/>
        <v/>
      </c>
      <c r="N5152" s="7" t="str">
        <f t="shared" si="664"/>
        <v/>
      </c>
      <c r="O5152" s="144"/>
      <c r="P5152" s="355">
        <v>0</v>
      </c>
      <c r="Q5152" s="362">
        <f>SUM('NOVO HORIZONTE'!I5152)</f>
        <v>0</v>
      </c>
      <c r="R5152" s="363">
        <f t="shared" si="669"/>
        <v>0</v>
      </c>
      <c r="S5152" s="153">
        <f t="shared" si="671"/>
        <v>0</v>
      </c>
      <c r="T5152" s="364"/>
    </row>
    <row r="5153" ht="12.75" spans="1:20">
      <c r="A5153" s="154" t="s">
        <v>5412</v>
      </c>
      <c r="B5153" s="100"/>
      <c r="C5153" s="161" t="s">
        <v>5413</v>
      </c>
      <c r="D5153" s="94">
        <v>0</v>
      </c>
      <c r="E5153" s="95">
        <v>0</v>
      </c>
      <c r="F5153" s="96">
        <f t="shared" si="665"/>
        <v>0</v>
      </c>
      <c r="G5153" s="187">
        <f>ROUND(SUM('NOVO HORIZONTE'!G5153),2)</f>
        <v>0</v>
      </c>
      <c r="H5153" s="187">
        <f t="shared" si="670"/>
        <v>0</v>
      </c>
      <c r="I5153" s="188">
        <f t="shared" si="666"/>
        <v>0</v>
      </c>
      <c r="J5153" s="142"/>
      <c r="K5153" s="145" t="str">
        <f>IF(SUM(I5154:I5182)&gt;0,"xx","")</f>
        <v>xx</v>
      </c>
      <c r="L5153" s="7" t="str">
        <f t="shared" si="667"/>
        <v>x</v>
      </c>
      <c r="M5153" s="7" t="str">
        <f t="shared" si="668"/>
        <v>x</v>
      </c>
      <c r="N5153" s="7" t="str">
        <f t="shared" si="664"/>
        <v>x</v>
      </c>
      <c r="O5153" s="144"/>
      <c r="P5153" s="375"/>
      <c r="Q5153" s="362">
        <f>SUM('NOVO HORIZONTE'!I5153)</f>
        <v>0</v>
      </c>
      <c r="R5153" s="363">
        <f t="shared" si="669"/>
        <v>0</v>
      </c>
      <c r="S5153" s="153">
        <f t="shared" si="671"/>
        <v>0</v>
      </c>
      <c r="T5153" s="364"/>
    </row>
    <row r="5154" ht="33.75" hidden="1" spans="1:20">
      <c r="A5154" s="158">
        <v>91792</v>
      </c>
      <c r="B5154" s="100" t="s">
        <v>252</v>
      </c>
      <c r="C5154" s="104" t="s">
        <v>5414</v>
      </c>
      <c r="D5154" s="94" t="s">
        <v>263</v>
      </c>
      <c r="E5154" s="95">
        <v>72.56</v>
      </c>
      <c r="F5154" s="96">
        <f t="shared" si="665"/>
        <v>89.06</v>
      </c>
      <c r="G5154" s="107">
        <f>ROUND(SUM('NOVO HORIZONTE'!G5154),2)</f>
        <v>0</v>
      </c>
      <c r="H5154" s="107">
        <f t="shared" si="670"/>
        <v>0</v>
      </c>
      <c r="I5154" s="143">
        <f t="shared" si="666"/>
        <v>0</v>
      </c>
      <c r="J5154" s="142"/>
      <c r="K5154" s="228"/>
      <c r="L5154" s="7" t="str">
        <f t="shared" si="667"/>
        <v/>
      </c>
      <c r="M5154" s="7" t="str">
        <f t="shared" si="668"/>
        <v/>
      </c>
      <c r="N5154" s="7" t="str">
        <f t="shared" si="664"/>
        <v/>
      </c>
      <c r="O5154" s="144"/>
      <c r="P5154" s="355">
        <v>0</v>
      </c>
      <c r="Q5154" s="362">
        <f>SUM('NOVO HORIZONTE'!I5154)</f>
        <v>0</v>
      </c>
      <c r="R5154" s="363">
        <f t="shared" si="669"/>
        <v>0</v>
      </c>
      <c r="S5154" s="153">
        <f t="shared" si="671"/>
        <v>0</v>
      </c>
      <c r="T5154" s="364"/>
    </row>
    <row r="5155" ht="33.75" hidden="1" spans="1:20">
      <c r="A5155" s="158">
        <v>91793</v>
      </c>
      <c r="B5155" s="100" t="s">
        <v>252</v>
      </c>
      <c r="C5155" s="104" t="s">
        <v>5415</v>
      </c>
      <c r="D5155" s="94" t="s">
        <v>263</v>
      </c>
      <c r="E5155" s="95">
        <v>105</v>
      </c>
      <c r="F5155" s="96">
        <f t="shared" si="665"/>
        <v>128.88</v>
      </c>
      <c r="G5155" s="107">
        <f>ROUND(SUM('NOVO HORIZONTE'!G5155),2)</f>
        <v>0</v>
      </c>
      <c r="H5155" s="107">
        <f t="shared" si="670"/>
        <v>0</v>
      </c>
      <c r="I5155" s="143">
        <f t="shared" si="666"/>
        <v>0</v>
      </c>
      <c r="J5155" s="142"/>
      <c r="K5155" s="228"/>
      <c r="L5155" s="7" t="str">
        <f t="shared" si="667"/>
        <v/>
      </c>
      <c r="M5155" s="7" t="str">
        <f t="shared" si="668"/>
        <v/>
      </c>
      <c r="N5155" s="7" t="str">
        <f t="shared" si="664"/>
        <v/>
      </c>
      <c r="O5155" s="144"/>
      <c r="P5155" s="355">
        <v>0</v>
      </c>
      <c r="Q5155" s="362">
        <f>SUM('NOVO HORIZONTE'!I5155)</f>
        <v>0</v>
      </c>
      <c r="R5155" s="363">
        <f t="shared" si="669"/>
        <v>0</v>
      </c>
      <c r="S5155" s="153">
        <f t="shared" si="671"/>
        <v>0</v>
      </c>
      <c r="T5155" s="364"/>
    </row>
    <row r="5156" ht="33.75" hidden="1" spans="1:20">
      <c r="A5156" s="158">
        <v>91794</v>
      </c>
      <c r="B5156" s="100" t="s">
        <v>252</v>
      </c>
      <c r="C5156" s="104" t="s">
        <v>5416</v>
      </c>
      <c r="D5156" s="94" t="s">
        <v>263</v>
      </c>
      <c r="E5156" s="95">
        <v>48.02</v>
      </c>
      <c r="F5156" s="96">
        <f t="shared" si="665"/>
        <v>58.94</v>
      </c>
      <c r="G5156" s="107">
        <f>ROUND(SUM('NOVO HORIZONTE'!G5156),2)</f>
        <v>0</v>
      </c>
      <c r="H5156" s="107">
        <f t="shared" si="670"/>
        <v>0</v>
      </c>
      <c r="I5156" s="143">
        <f t="shared" si="666"/>
        <v>0</v>
      </c>
      <c r="J5156" s="142"/>
      <c r="K5156" s="228"/>
      <c r="L5156" s="7" t="str">
        <f t="shared" si="667"/>
        <v/>
      </c>
      <c r="M5156" s="7" t="str">
        <f t="shared" si="668"/>
        <v/>
      </c>
      <c r="N5156" s="7" t="str">
        <f t="shared" si="664"/>
        <v/>
      </c>
      <c r="O5156" s="144"/>
      <c r="P5156" s="355">
        <v>0</v>
      </c>
      <c r="Q5156" s="362">
        <f>SUM('NOVO HORIZONTE'!I5156)</f>
        <v>0</v>
      </c>
      <c r="R5156" s="363">
        <f t="shared" si="669"/>
        <v>0</v>
      </c>
      <c r="S5156" s="153">
        <f t="shared" si="671"/>
        <v>0</v>
      </c>
      <c r="T5156" s="364"/>
    </row>
    <row r="5157" ht="33.75" hidden="1" spans="1:20">
      <c r="A5157" s="158">
        <v>91795</v>
      </c>
      <c r="B5157" s="100" t="s">
        <v>252</v>
      </c>
      <c r="C5157" s="104" t="s">
        <v>5417</v>
      </c>
      <c r="D5157" s="94" t="s">
        <v>263</v>
      </c>
      <c r="E5157" s="95">
        <v>76.32</v>
      </c>
      <c r="F5157" s="96">
        <f t="shared" si="665"/>
        <v>93.68</v>
      </c>
      <c r="G5157" s="107">
        <f>ROUND(SUM('NOVO HORIZONTE'!G5157),2)</f>
        <v>0</v>
      </c>
      <c r="H5157" s="107">
        <f t="shared" si="670"/>
        <v>0</v>
      </c>
      <c r="I5157" s="143">
        <f t="shared" si="666"/>
        <v>0</v>
      </c>
      <c r="J5157" s="142"/>
      <c r="K5157" s="228"/>
      <c r="L5157" s="7" t="str">
        <f t="shared" si="667"/>
        <v/>
      </c>
      <c r="M5157" s="7" t="str">
        <f t="shared" si="668"/>
        <v/>
      </c>
      <c r="N5157" s="7" t="str">
        <f t="shared" si="664"/>
        <v/>
      </c>
      <c r="O5157" s="144"/>
      <c r="P5157" s="355">
        <v>0</v>
      </c>
      <c r="Q5157" s="362">
        <f>SUM('NOVO HORIZONTE'!I5157)</f>
        <v>0</v>
      </c>
      <c r="R5157" s="363">
        <f t="shared" si="669"/>
        <v>0</v>
      </c>
      <c r="S5157" s="153">
        <f t="shared" si="671"/>
        <v>0</v>
      </c>
      <c r="T5157" s="364"/>
    </row>
    <row r="5158" ht="33.75" hidden="1" spans="1:20">
      <c r="A5158" s="158">
        <v>91796</v>
      </c>
      <c r="B5158" s="100" t="s">
        <v>252</v>
      </c>
      <c r="C5158" s="104" t="s">
        <v>5418</v>
      </c>
      <c r="D5158" s="94" t="s">
        <v>263</v>
      </c>
      <c r="E5158" s="95">
        <v>76.85</v>
      </c>
      <c r="F5158" s="96">
        <f t="shared" si="665"/>
        <v>94.33</v>
      </c>
      <c r="G5158" s="107">
        <f>ROUND(SUM('NOVO HORIZONTE'!G5158),2)</f>
        <v>0</v>
      </c>
      <c r="H5158" s="107">
        <f t="shared" si="670"/>
        <v>0</v>
      </c>
      <c r="I5158" s="143">
        <f t="shared" si="666"/>
        <v>0</v>
      </c>
      <c r="J5158" s="142"/>
      <c r="K5158" s="228"/>
      <c r="L5158" s="7" t="str">
        <f t="shared" si="667"/>
        <v/>
      </c>
      <c r="M5158" s="7" t="str">
        <f t="shared" si="668"/>
        <v/>
      </c>
      <c r="N5158" s="7" t="str">
        <f t="shared" si="664"/>
        <v/>
      </c>
      <c r="O5158" s="144"/>
      <c r="P5158" s="355">
        <v>0</v>
      </c>
      <c r="Q5158" s="362">
        <f>SUM('NOVO HORIZONTE'!I5158)</f>
        <v>0</v>
      </c>
      <c r="R5158" s="363">
        <f t="shared" si="669"/>
        <v>0</v>
      </c>
      <c r="S5158" s="153">
        <f t="shared" si="671"/>
        <v>0</v>
      </c>
      <c r="T5158" s="364"/>
    </row>
    <row r="5159" ht="22.5" hidden="1" spans="1:20">
      <c r="A5159" s="158">
        <v>102264</v>
      </c>
      <c r="B5159" s="100" t="s">
        <v>252</v>
      </c>
      <c r="C5159" s="104" t="s">
        <v>5419</v>
      </c>
      <c r="D5159" s="94" t="s">
        <v>263</v>
      </c>
      <c r="E5159" s="95">
        <v>20.85</v>
      </c>
      <c r="F5159" s="96">
        <f t="shared" si="665"/>
        <v>25.59</v>
      </c>
      <c r="G5159" s="107">
        <f>ROUND(SUM('NOVO HORIZONTE'!G5159),2)</f>
        <v>0</v>
      </c>
      <c r="H5159" s="107">
        <f t="shared" si="670"/>
        <v>0</v>
      </c>
      <c r="I5159" s="143">
        <f t="shared" si="666"/>
        <v>0</v>
      </c>
      <c r="J5159" s="142"/>
      <c r="K5159" s="228"/>
      <c r="L5159" s="7" t="str">
        <f t="shared" si="667"/>
        <v/>
      </c>
      <c r="M5159" s="7" t="str">
        <f t="shared" si="668"/>
        <v/>
      </c>
      <c r="N5159" s="7" t="str">
        <f t="shared" si="664"/>
        <v/>
      </c>
      <c r="O5159" s="144"/>
      <c r="P5159" s="355">
        <v>0</v>
      </c>
      <c r="Q5159" s="362">
        <f>SUM('NOVO HORIZONTE'!I5159)</f>
        <v>0</v>
      </c>
      <c r="R5159" s="363">
        <f t="shared" si="669"/>
        <v>0</v>
      </c>
      <c r="S5159" s="153">
        <f t="shared" si="671"/>
        <v>0</v>
      </c>
      <c r="T5159" s="364"/>
    </row>
    <row r="5160" ht="22.5" hidden="1" spans="1:20">
      <c r="A5160" s="158">
        <v>89711</v>
      </c>
      <c r="B5160" s="100" t="s">
        <v>252</v>
      </c>
      <c r="C5160" s="104" t="s">
        <v>5420</v>
      </c>
      <c r="D5160" s="94" t="s">
        <v>263</v>
      </c>
      <c r="E5160" s="95">
        <v>23.96</v>
      </c>
      <c r="F5160" s="96">
        <f t="shared" si="665"/>
        <v>29.41</v>
      </c>
      <c r="G5160" s="107">
        <f>ROUND(SUM('NOVO HORIZONTE'!G5160),2)</f>
        <v>0</v>
      </c>
      <c r="H5160" s="107">
        <f t="shared" si="670"/>
        <v>0</v>
      </c>
      <c r="I5160" s="143">
        <f t="shared" si="666"/>
        <v>0</v>
      </c>
      <c r="J5160" s="142"/>
      <c r="K5160" s="228"/>
      <c r="L5160" s="7" t="str">
        <f t="shared" si="667"/>
        <v/>
      </c>
      <c r="M5160" s="7" t="str">
        <f t="shared" si="668"/>
        <v/>
      </c>
      <c r="N5160" s="7" t="str">
        <f t="shared" si="664"/>
        <v/>
      </c>
      <c r="O5160" s="144"/>
      <c r="P5160" s="355">
        <v>0</v>
      </c>
      <c r="Q5160" s="362">
        <f>SUM('NOVO HORIZONTE'!I5160)</f>
        <v>0</v>
      </c>
      <c r="R5160" s="363">
        <f t="shared" si="669"/>
        <v>0</v>
      </c>
      <c r="S5160" s="153">
        <f t="shared" si="671"/>
        <v>0</v>
      </c>
      <c r="T5160" s="364"/>
    </row>
    <row r="5161" ht="22.5" hidden="1" spans="1:20">
      <c r="A5161" s="158">
        <v>89712</v>
      </c>
      <c r="B5161" s="100" t="s">
        <v>252</v>
      </c>
      <c r="C5161" s="104" t="s">
        <v>5421</v>
      </c>
      <c r="D5161" s="94" t="s">
        <v>263</v>
      </c>
      <c r="E5161" s="95">
        <v>29.98</v>
      </c>
      <c r="F5161" s="96">
        <f t="shared" si="665"/>
        <v>36.8</v>
      </c>
      <c r="G5161" s="107">
        <f>ROUND(SUM('NOVO HORIZONTE'!G5161),2)</f>
        <v>0</v>
      </c>
      <c r="H5161" s="107">
        <f t="shared" si="670"/>
        <v>0</v>
      </c>
      <c r="I5161" s="143">
        <f t="shared" si="666"/>
        <v>0</v>
      </c>
      <c r="J5161" s="142"/>
      <c r="K5161" s="228"/>
      <c r="L5161" s="7" t="str">
        <f t="shared" si="667"/>
        <v/>
      </c>
      <c r="M5161" s="7" t="str">
        <f t="shared" si="668"/>
        <v/>
      </c>
      <c r="N5161" s="7" t="str">
        <f t="shared" si="664"/>
        <v/>
      </c>
      <c r="O5161" s="144"/>
      <c r="P5161" s="355">
        <v>0</v>
      </c>
      <c r="Q5161" s="362">
        <f>SUM('NOVO HORIZONTE'!I5161)</f>
        <v>0</v>
      </c>
      <c r="R5161" s="363">
        <f t="shared" si="669"/>
        <v>0</v>
      </c>
      <c r="S5161" s="153">
        <f t="shared" si="671"/>
        <v>0</v>
      </c>
      <c r="T5161" s="364"/>
    </row>
    <row r="5162" ht="22.5" hidden="1" spans="1:20">
      <c r="A5162" s="158">
        <v>89713</v>
      </c>
      <c r="B5162" s="100" t="s">
        <v>252</v>
      </c>
      <c r="C5162" s="104" t="s">
        <v>5422</v>
      </c>
      <c r="D5162" s="94" t="s">
        <v>263</v>
      </c>
      <c r="E5162" s="95">
        <v>37.26</v>
      </c>
      <c r="F5162" s="96">
        <f t="shared" si="665"/>
        <v>45.73</v>
      </c>
      <c r="G5162" s="107">
        <f>ROUND(SUM('NOVO HORIZONTE'!G5162),2)</f>
        <v>0</v>
      </c>
      <c r="H5162" s="107">
        <f t="shared" si="670"/>
        <v>0</v>
      </c>
      <c r="I5162" s="143">
        <f t="shared" si="666"/>
        <v>0</v>
      </c>
      <c r="J5162" s="142"/>
      <c r="K5162" s="228"/>
      <c r="L5162" s="7" t="str">
        <f t="shared" si="667"/>
        <v/>
      </c>
      <c r="M5162" s="7" t="str">
        <f t="shared" si="668"/>
        <v/>
      </c>
      <c r="N5162" s="7" t="str">
        <f t="shared" si="664"/>
        <v/>
      </c>
      <c r="O5162" s="144"/>
      <c r="P5162" s="355">
        <v>0</v>
      </c>
      <c r="Q5162" s="362">
        <f>SUM('NOVO HORIZONTE'!I5162)</f>
        <v>0</v>
      </c>
      <c r="R5162" s="363">
        <f t="shared" si="669"/>
        <v>0</v>
      </c>
      <c r="S5162" s="153">
        <f t="shared" si="671"/>
        <v>0</v>
      </c>
      <c r="T5162" s="364"/>
    </row>
    <row r="5163" ht="22.5" spans="1:20">
      <c r="A5163" s="158">
        <v>89714</v>
      </c>
      <c r="B5163" s="100" t="s">
        <v>252</v>
      </c>
      <c r="C5163" s="104" t="s">
        <v>5423</v>
      </c>
      <c r="D5163" s="94" t="s">
        <v>263</v>
      </c>
      <c r="E5163" s="95">
        <v>41.75</v>
      </c>
      <c r="F5163" s="96">
        <f t="shared" si="665"/>
        <v>51.24</v>
      </c>
      <c r="G5163" s="107">
        <f>ROUND(SUM('NOVO HORIZONTE'!G5163),2)</f>
        <v>15.7</v>
      </c>
      <c r="H5163" s="107">
        <f t="shared" si="670"/>
        <v>51.24</v>
      </c>
      <c r="I5163" s="143">
        <f>IF(ISBLANK(G5163),0,ROUNDDOWN(G5163*H5163,2))</f>
        <v>804.46</v>
      </c>
      <c r="J5163" s="142"/>
      <c r="K5163" s="228"/>
      <c r="L5163" s="7" t="str">
        <f t="shared" si="667"/>
        <v>x</v>
      </c>
      <c r="M5163" s="7" t="str">
        <f t="shared" si="668"/>
        <v>x</v>
      </c>
      <c r="N5163" s="7" t="str">
        <f t="shared" ref="N5163:N5226" si="672">M5163</f>
        <v>x</v>
      </c>
      <c r="O5163" s="144"/>
      <c r="P5163" s="355">
        <v>0</v>
      </c>
      <c r="Q5163" s="362">
        <f>SUM('NOVO HORIZONTE'!I5163)</f>
        <v>804.46</v>
      </c>
      <c r="R5163" s="363">
        <f t="shared" si="669"/>
        <v>0</v>
      </c>
      <c r="S5163" s="153">
        <f t="shared" si="671"/>
        <v>0</v>
      </c>
      <c r="T5163" s="364"/>
    </row>
    <row r="5164" ht="22.5" hidden="1" spans="1:20">
      <c r="A5164" s="158">
        <v>89798</v>
      </c>
      <c r="B5164" s="100" t="s">
        <v>252</v>
      </c>
      <c r="C5164" s="104" t="s">
        <v>5424</v>
      </c>
      <c r="D5164" s="94" t="s">
        <v>263</v>
      </c>
      <c r="E5164" s="95">
        <v>13.99</v>
      </c>
      <c r="F5164" s="96">
        <f t="shared" si="665"/>
        <v>17.17</v>
      </c>
      <c r="G5164" s="107">
        <f>ROUND(SUM('NOVO HORIZONTE'!G5164),2)</f>
        <v>0</v>
      </c>
      <c r="H5164" s="107">
        <f t="shared" si="670"/>
        <v>0</v>
      </c>
      <c r="I5164" s="143">
        <f t="shared" si="666"/>
        <v>0</v>
      </c>
      <c r="J5164" s="142"/>
      <c r="K5164" s="228"/>
      <c r="L5164" s="7" t="str">
        <f t="shared" si="667"/>
        <v/>
      </c>
      <c r="M5164" s="7" t="str">
        <f t="shared" si="668"/>
        <v/>
      </c>
      <c r="N5164" s="7" t="str">
        <f t="shared" si="672"/>
        <v/>
      </c>
      <c r="O5164" s="144"/>
      <c r="P5164" s="355">
        <v>0</v>
      </c>
      <c r="Q5164" s="362">
        <f>SUM('NOVO HORIZONTE'!I5164)</f>
        <v>0</v>
      </c>
      <c r="R5164" s="363">
        <f t="shared" si="669"/>
        <v>0</v>
      </c>
      <c r="S5164" s="153">
        <f t="shared" si="671"/>
        <v>0</v>
      </c>
      <c r="T5164" s="364"/>
    </row>
    <row r="5165" ht="22.5" hidden="1" spans="1:20">
      <c r="A5165" s="158">
        <v>89799</v>
      </c>
      <c r="B5165" s="100" t="s">
        <v>252</v>
      </c>
      <c r="C5165" s="104" t="s">
        <v>5425</v>
      </c>
      <c r="D5165" s="94" t="s">
        <v>263</v>
      </c>
      <c r="E5165" s="95">
        <v>24</v>
      </c>
      <c r="F5165" s="96">
        <f t="shared" si="665"/>
        <v>29.46</v>
      </c>
      <c r="G5165" s="107">
        <f>ROUND(SUM('NOVO HORIZONTE'!G5165),2)</f>
        <v>0</v>
      </c>
      <c r="H5165" s="107">
        <f t="shared" si="670"/>
        <v>0</v>
      </c>
      <c r="I5165" s="143">
        <f t="shared" si="666"/>
        <v>0</v>
      </c>
      <c r="J5165" s="142"/>
      <c r="K5165" s="228"/>
      <c r="L5165" s="7" t="str">
        <f t="shared" si="667"/>
        <v/>
      </c>
      <c r="M5165" s="7" t="str">
        <f t="shared" si="668"/>
        <v/>
      </c>
      <c r="N5165" s="7" t="str">
        <f t="shared" si="672"/>
        <v/>
      </c>
      <c r="O5165" s="144"/>
      <c r="P5165" s="355">
        <v>0</v>
      </c>
      <c r="Q5165" s="362">
        <f>SUM('NOVO HORIZONTE'!I5165)</f>
        <v>0</v>
      </c>
      <c r="R5165" s="363">
        <f t="shared" si="669"/>
        <v>0</v>
      </c>
      <c r="S5165" s="153">
        <f t="shared" si="671"/>
        <v>0</v>
      </c>
      <c r="T5165" s="364"/>
    </row>
    <row r="5166" ht="22.5" hidden="1" spans="1:20">
      <c r="A5166" s="158">
        <v>89800</v>
      </c>
      <c r="B5166" s="100" t="s">
        <v>252</v>
      </c>
      <c r="C5166" s="104" t="s">
        <v>5426</v>
      </c>
      <c r="D5166" s="94" t="s">
        <v>263</v>
      </c>
      <c r="E5166" s="95">
        <v>31.26</v>
      </c>
      <c r="F5166" s="96">
        <f t="shared" ref="F5166:F5229" si="673">IF(E5166=0,0,IF(P5166=0,ROUND(E5166*(1+E$13),2),ROUND(E5166*(1+E$12),2)))</f>
        <v>38.37</v>
      </c>
      <c r="G5166" s="107">
        <f>ROUND(SUM('NOVO HORIZONTE'!G5166),2)</f>
        <v>0</v>
      </c>
      <c r="H5166" s="107">
        <f t="shared" si="670"/>
        <v>0</v>
      </c>
      <c r="I5166" s="143">
        <f t="shared" ref="I5166:I5229" si="674">IF(ISBLANK(G5166),0,ROUND(G5166*H5166,2))</f>
        <v>0</v>
      </c>
      <c r="J5166" s="142"/>
      <c r="K5166" s="228"/>
      <c r="L5166" s="7" t="str">
        <f t="shared" ref="L5166:L5229" si="675">IF(K5166="X","x",IF(K5166="xx","x",IF(I5166&gt;0,"x","")))</f>
        <v/>
      </c>
      <c r="M5166" s="7" t="str">
        <f t="shared" ref="M5166:M5229" si="676">IF(K5166="X","x",IF(K5166="xx","x",IF(I5166&gt;0,"x","")))</f>
        <v/>
      </c>
      <c r="N5166" s="7" t="str">
        <f t="shared" si="672"/>
        <v/>
      </c>
      <c r="O5166" s="144"/>
      <c r="P5166" s="355">
        <v>0</v>
      </c>
      <c r="Q5166" s="362">
        <f>SUM('NOVO HORIZONTE'!I5166)</f>
        <v>0</v>
      </c>
      <c r="R5166" s="363">
        <f t="shared" ref="R5166:R5229" si="677">I5166-Q5166</f>
        <v>0</v>
      </c>
      <c r="S5166" s="153">
        <f t="shared" si="671"/>
        <v>0</v>
      </c>
      <c r="T5166" s="364"/>
    </row>
    <row r="5167" ht="22.5" hidden="1" spans="1:20">
      <c r="A5167" s="158">
        <v>89848</v>
      </c>
      <c r="B5167" s="100" t="s">
        <v>252</v>
      </c>
      <c r="C5167" s="104" t="s">
        <v>5427</v>
      </c>
      <c r="D5167" s="94" t="s">
        <v>263</v>
      </c>
      <c r="E5167" s="95">
        <v>29.9</v>
      </c>
      <c r="F5167" s="96">
        <f t="shared" si="673"/>
        <v>36.7</v>
      </c>
      <c r="G5167" s="107">
        <f>ROUND(SUM('NOVO HORIZONTE'!G5167),2)</f>
        <v>0</v>
      </c>
      <c r="H5167" s="107">
        <f t="shared" ref="H5167:H5230" si="678">IF(G5167=0,0,F5167)</f>
        <v>0</v>
      </c>
      <c r="I5167" s="143">
        <f t="shared" si="674"/>
        <v>0</v>
      </c>
      <c r="J5167" s="142"/>
      <c r="K5167" s="228"/>
      <c r="L5167" s="7" t="str">
        <f t="shared" si="675"/>
        <v/>
      </c>
      <c r="M5167" s="7" t="str">
        <f t="shared" si="676"/>
        <v/>
      </c>
      <c r="N5167" s="7" t="str">
        <f t="shared" si="672"/>
        <v/>
      </c>
      <c r="O5167" s="144"/>
      <c r="P5167" s="355">
        <v>0</v>
      </c>
      <c r="Q5167" s="362">
        <f>SUM('NOVO HORIZONTE'!I5167)</f>
        <v>0</v>
      </c>
      <c r="R5167" s="363">
        <f t="shared" si="677"/>
        <v>0</v>
      </c>
      <c r="S5167" s="153">
        <f t="shared" si="671"/>
        <v>0</v>
      </c>
      <c r="T5167" s="364"/>
    </row>
    <row r="5168" ht="22.5" hidden="1" spans="1:20">
      <c r="A5168" s="158">
        <v>89849</v>
      </c>
      <c r="B5168" s="100" t="s">
        <v>252</v>
      </c>
      <c r="C5168" s="104" t="s">
        <v>5428</v>
      </c>
      <c r="D5168" s="94" t="s">
        <v>263</v>
      </c>
      <c r="E5168" s="95">
        <v>59.95</v>
      </c>
      <c r="F5168" s="96">
        <f t="shared" si="673"/>
        <v>73.58</v>
      </c>
      <c r="G5168" s="107">
        <f>ROUND(SUM('NOVO HORIZONTE'!G5168),2)</f>
        <v>0</v>
      </c>
      <c r="H5168" s="107">
        <f t="shared" si="678"/>
        <v>0</v>
      </c>
      <c r="I5168" s="143">
        <f t="shared" si="674"/>
        <v>0</v>
      </c>
      <c r="J5168" s="142"/>
      <c r="K5168" s="228"/>
      <c r="L5168" s="7" t="str">
        <f t="shared" si="675"/>
        <v/>
      </c>
      <c r="M5168" s="7" t="str">
        <f t="shared" si="676"/>
        <v/>
      </c>
      <c r="N5168" s="7" t="str">
        <f t="shared" si="672"/>
        <v/>
      </c>
      <c r="O5168" s="144"/>
      <c r="P5168" s="355">
        <v>0</v>
      </c>
      <c r="Q5168" s="362">
        <f>SUM('NOVO HORIZONTE'!I5168)</f>
        <v>0</v>
      </c>
      <c r="R5168" s="363">
        <f t="shared" si="677"/>
        <v>0</v>
      </c>
      <c r="S5168" s="153">
        <f t="shared" si="671"/>
        <v>0</v>
      </c>
      <c r="T5168" s="364"/>
    </row>
    <row r="5169" ht="22.5" hidden="1" spans="1:20">
      <c r="A5169" s="158">
        <v>90694</v>
      </c>
      <c r="B5169" s="100" t="s">
        <v>252</v>
      </c>
      <c r="C5169" s="104" t="s">
        <v>5429</v>
      </c>
      <c r="D5169" s="94" t="s">
        <v>263</v>
      </c>
      <c r="E5169" s="95">
        <v>47.42</v>
      </c>
      <c r="F5169" s="96">
        <f t="shared" si="673"/>
        <v>58.2</v>
      </c>
      <c r="G5169" s="107">
        <f>ROUND(SUM('NOVO HORIZONTE'!G5169),2)</f>
        <v>0</v>
      </c>
      <c r="H5169" s="107">
        <f t="shared" si="678"/>
        <v>0</v>
      </c>
      <c r="I5169" s="143">
        <f t="shared" si="674"/>
        <v>0</v>
      </c>
      <c r="J5169" s="142"/>
      <c r="K5169" s="228"/>
      <c r="L5169" s="7" t="str">
        <f t="shared" si="675"/>
        <v/>
      </c>
      <c r="M5169" s="7" t="str">
        <f t="shared" si="676"/>
        <v/>
      </c>
      <c r="N5169" s="7" t="str">
        <f t="shared" si="672"/>
        <v/>
      </c>
      <c r="O5169" s="144"/>
      <c r="P5169" s="355">
        <v>0</v>
      </c>
      <c r="Q5169" s="362">
        <f>SUM('NOVO HORIZONTE'!I5169)</f>
        <v>0</v>
      </c>
      <c r="R5169" s="363">
        <f t="shared" si="677"/>
        <v>0</v>
      </c>
      <c r="S5169" s="153">
        <f t="shared" si="671"/>
        <v>0</v>
      </c>
      <c r="T5169" s="364"/>
    </row>
    <row r="5170" ht="22.5" hidden="1" spans="1:20">
      <c r="A5170" s="158">
        <v>90695</v>
      </c>
      <c r="B5170" s="100" t="s">
        <v>252</v>
      </c>
      <c r="C5170" s="104" t="s">
        <v>5430</v>
      </c>
      <c r="D5170" s="94" t="s">
        <v>263</v>
      </c>
      <c r="E5170" s="95">
        <v>89.65</v>
      </c>
      <c r="F5170" s="96">
        <f t="shared" si="673"/>
        <v>110.04</v>
      </c>
      <c r="G5170" s="107">
        <f>ROUND(SUM('NOVO HORIZONTE'!G5170),2)</f>
        <v>0</v>
      </c>
      <c r="H5170" s="107">
        <f t="shared" si="678"/>
        <v>0</v>
      </c>
      <c r="I5170" s="143">
        <f t="shared" si="674"/>
        <v>0</v>
      </c>
      <c r="J5170" s="142"/>
      <c r="K5170" s="228"/>
      <c r="L5170" s="7" t="str">
        <f t="shared" si="675"/>
        <v/>
      </c>
      <c r="M5170" s="7" t="str">
        <f t="shared" si="676"/>
        <v/>
      </c>
      <c r="N5170" s="7" t="str">
        <f t="shared" si="672"/>
        <v/>
      </c>
      <c r="O5170" s="144"/>
      <c r="P5170" s="355">
        <v>0</v>
      </c>
      <c r="Q5170" s="362">
        <f>SUM('NOVO HORIZONTE'!I5170)</f>
        <v>0</v>
      </c>
      <c r="R5170" s="363">
        <f t="shared" si="677"/>
        <v>0</v>
      </c>
      <c r="S5170" s="153">
        <f t="shared" si="671"/>
        <v>0</v>
      </c>
      <c r="T5170" s="364"/>
    </row>
    <row r="5171" ht="22.5" hidden="1" spans="1:20">
      <c r="A5171" s="158">
        <v>90696</v>
      </c>
      <c r="B5171" s="100" t="s">
        <v>252</v>
      </c>
      <c r="C5171" s="104" t="s">
        <v>5431</v>
      </c>
      <c r="D5171" s="94" t="s">
        <v>263</v>
      </c>
      <c r="E5171" s="95">
        <v>149.37</v>
      </c>
      <c r="F5171" s="96">
        <f t="shared" si="673"/>
        <v>183.34</v>
      </c>
      <c r="G5171" s="107">
        <f>ROUND(SUM('NOVO HORIZONTE'!G5171),2)</f>
        <v>0</v>
      </c>
      <c r="H5171" s="107">
        <f t="shared" si="678"/>
        <v>0</v>
      </c>
      <c r="I5171" s="143">
        <f t="shared" si="674"/>
        <v>0</v>
      </c>
      <c r="J5171" s="142"/>
      <c r="K5171" s="228"/>
      <c r="L5171" s="7" t="str">
        <f t="shared" si="675"/>
        <v/>
      </c>
      <c r="M5171" s="7" t="str">
        <f t="shared" si="676"/>
        <v/>
      </c>
      <c r="N5171" s="7" t="str">
        <f t="shared" si="672"/>
        <v/>
      </c>
      <c r="O5171" s="144"/>
      <c r="P5171" s="355">
        <v>0</v>
      </c>
      <c r="Q5171" s="362">
        <f>SUM('NOVO HORIZONTE'!I5171)</f>
        <v>0</v>
      </c>
      <c r="R5171" s="363">
        <f t="shared" si="677"/>
        <v>0</v>
      </c>
      <c r="S5171" s="153">
        <f t="shared" si="671"/>
        <v>0</v>
      </c>
      <c r="T5171" s="364"/>
    </row>
    <row r="5172" ht="22.5" hidden="1" spans="1:20">
      <c r="A5172" s="158">
        <v>90697</v>
      </c>
      <c r="B5172" s="100" t="s">
        <v>252</v>
      </c>
      <c r="C5172" s="104" t="s">
        <v>5432</v>
      </c>
      <c r="D5172" s="94" t="s">
        <v>263</v>
      </c>
      <c r="E5172" s="95">
        <v>231.37</v>
      </c>
      <c r="F5172" s="96">
        <f t="shared" si="673"/>
        <v>283.98</v>
      </c>
      <c r="G5172" s="107">
        <f>ROUND(SUM('NOVO HORIZONTE'!G5172),2)</f>
        <v>0</v>
      </c>
      <c r="H5172" s="107">
        <f t="shared" si="678"/>
        <v>0</v>
      </c>
      <c r="I5172" s="143">
        <f t="shared" si="674"/>
        <v>0</v>
      </c>
      <c r="J5172" s="142"/>
      <c r="K5172" s="228"/>
      <c r="L5172" s="7" t="str">
        <f t="shared" si="675"/>
        <v/>
      </c>
      <c r="M5172" s="7" t="str">
        <f t="shared" si="676"/>
        <v/>
      </c>
      <c r="N5172" s="7" t="str">
        <f t="shared" si="672"/>
        <v/>
      </c>
      <c r="O5172" s="144"/>
      <c r="P5172" s="355">
        <v>0</v>
      </c>
      <c r="Q5172" s="362">
        <f>SUM('NOVO HORIZONTE'!I5172)</f>
        <v>0</v>
      </c>
      <c r="R5172" s="363">
        <f t="shared" si="677"/>
        <v>0</v>
      </c>
      <c r="S5172" s="153">
        <f t="shared" si="671"/>
        <v>0</v>
      </c>
      <c r="T5172" s="364"/>
    </row>
    <row r="5173" ht="22.5" hidden="1" spans="1:20">
      <c r="A5173" s="158">
        <v>90698</v>
      </c>
      <c r="B5173" s="100" t="s">
        <v>252</v>
      </c>
      <c r="C5173" s="104" t="s">
        <v>5433</v>
      </c>
      <c r="D5173" s="94" t="s">
        <v>263</v>
      </c>
      <c r="E5173" s="95">
        <v>353.23</v>
      </c>
      <c r="F5173" s="96">
        <f t="shared" si="673"/>
        <v>433.55</v>
      </c>
      <c r="G5173" s="107">
        <f>ROUND(SUM('NOVO HORIZONTE'!G5173),2)</f>
        <v>0</v>
      </c>
      <c r="H5173" s="107">
        <f t="shared" si="678"/>
        <v>0</v>
      </c>
      <c r="I5173" s="143">
        <f t="shared" si="674"/>
        <v>0</v>
      </c>
      <c r="J5173" s="142"/>
      <c r="K5173" s="228"/>
      <c r="L5173" s="7" t="str">
        <f t="shared" si="675"/>
        <v/>
      </c>
      <c r="M5173" s="7" t="str">
        <f t="shared" si="676"/>
        <v/>
      </c>
      <c r="N5173" s="7" t="str">
        <f t="shared" si="672"/>
        <v/>
      </c>
      <c r="O5173" s="144"/>
      <c r="P5173" s="355">
        <v>0</v>
      </c>
      <c r="Q5173" s="362">
        <f>SUM('NOVO HORIZONTE'!I5173)</f>
        <v>0</v>
      </c>
      <c r="R5173" s="363">
        <f t="shared" si="677"/>
        <v>0</v>
      </c>
      <c r="S5173" s="153">
        <f t="shared" si="671"/>
        <v>0</v>
      </c>
      <c r="T5173" s="364"/>
    </row>
    <row r="5174" ht="22.5" hidden="1" spans="1:20">
      <c r="A5174" s="158">
        <v>90699</v>
      </c>
      <c r="B5174" s="100" t="s">
        <v>252</v>
      </c>
      <c r="C5174" s="104" t="s">
        <v>5434</v>
      </c>
      <c r="D5174" s="94" t="s">
        <v>263</v>
      </c>
      <c r="E5174" s="95">
        <v>496.84</v>
      </c>
      <c r="F5174" s="96">
        <f t="shared" si="673"/>
        <v>609.82</v>
      </c>
      <c r="G5174" s="107">
        <f>ROUND(SUM('NOVO HORIZONTE'!G5174),2)</f>
        <v>0</v>
      </c>
      <c r="H5174" s="107">
        <f t="shared" si="678"/>
        <v>0</v>
      </c>
      <c r="I5174" s="143">
        <f t="shared" si="674"/>
        <v>0</v>
      </c>
      <c r="J5174" s="142"/>
      <c r="K5174" s="228"/>
      <c r="L5174" s="7" t="str">
        <f t="shared" si="675"/>
        <v/>
      </c>
      <c r="M5174" s="7" t="str">
        <f t="shared" si="676"/>
        <v/>
      </c>
      <c r="N5174" s="7" t="str">
        <f t="shared" si="672"/>
        <v/>
      </c>
      <c r="O5174" s="144"/>
      <c r="P5174" s="355">
        <v>0</v>
      </c>
      <c r="Q5174" s="362">
        <f>SUM('NOVO HORIZONTE'!I5174)</f>
        <v>0</v>
      </c>
      <c r="R5174" s="363">
        <f t="shared" si="677"/>
        <v>0</v>
      </c>
      <c r="S5174" s="153">
        <f t="shared" si="671"/>
        <v>0</v>
      </c>
      <c r="T5174" s="364"/>
    </row>
    <row r="5175" ht="22.5" hidden="1" spans="1:20">
      <c r="A5175" s="158">
        <v>90700</v>
      </c>
      <c r="B5175" s="100" t="s">
        <v>252</v>
      </c>
      <c r="C5175" s="104" t="s">
        <v>5435</v>
      </c>
      <c r="D5175" s="94" t="s">
        <v>263</v>
      </c>
      <c r="E5175" s="95">
        <v>579.39</v>
      </c>
      <c r="F5175" s="96">
        <f t="shared" si="673"/>
        <v>711.14</v>
      </c>
      <c r="G5175" s="107">
        <f>ROUND(SUM('NOVO HORIZONTE'!G5175),2)</f>
        <v>0</v>
      </c>
      <c r="H5175" s="107">
        <f t="shared" si="678"/>
        <v>0</v>
      </c>
      <c r="I5175" s="143">
        <f t="shared" si="674"/>
        <v>0</v>
      </c>
      <c r="J5175" s="142"/>
      <c r="K5175" s="228"/>
      <c r="L5175" s="7" t="str">
        <f t="shared" si="675"/>
        <v/>
      </c>
      <c r="M5175" s="7" t="str">
        <f t="shared" si="676"/>
        <v/>
      </c>
      <c r="N5175" s="7" t="str">
        <f t="shared" si="672"/>
        <v/>
      </c>
      <c r="O5175" s="144"/>
      <c r="P5175" s="355">
        <v>0</v>
      </c>
      <c r="Q5175" s="362">
        <f>SUM('NOVO HORIZONTE'!I5175)</f>
        <v>0</v>
      </c>
      <c r="R5175" s="363">
        <f t="shared" si="677"/>
        <v>0</v>
      </c>
      <c r="S5175" s="153">
        <f t="shared" si="671"/>
        <v>0</v>
      </c>
      <c r="T5175" s="364"/>
    </row>
    <row r="5176" ht="22.5" hidden="1" spans="1:20">
      <c r="A5176" s="158">
        <v>90701</v>
      </c>
      <c r="B5176" s="100" t="s">
        <v>252</v>
      </c>
      <c r="C5176" s="104" t="s">
        <v>5436</v>
      </c>
      <c r="D5176" s="94" t="s">
        <v>263</v>
      </c>
      <c r="E5176" s="95">
        <v>70.43</v>
      </c>
      <c r="F5176" s="96">
        <f t="shared" si="673"/>
        <v>86.45</v>
      </c>
      <c r="G5176" s="107">
        <f>ROUND(SUM('NOVO HORIZONTE'!G5176),2)</f>
        <v>0</v>
      </c>
      <c r="H5176" s="107">
        <f t="shared" si="678"/>
        <v>0</v>
      </c>
      <c r="I5176" s="143">
        <f t="shared" si="674"/>
        <v>0</v>
      </c>
      <c r="J5176" s="142"/>
      <c r="K5176" s="228"/>
      <c r="L5176" s="7" t="str">
        <f t="shared" si="675"/>
        <v/>
      </c>
      <c r="M5176" s="7" t="str">
        <f t="shared" si="676"/>
        <v/>
      </c>
      <c r="N5176" s="7" t="str">
        <f t="shared" si="672"/>
        <v/>
      </c>
      <c r="O5176" s="144"/>
      <c r="P5176" s="355">
        <v>0</v>
      </c>
      <c r="Q5176" s="362">
        <f>SUM('NOVO HORIZONTE'!I5176)</f>
        <v>0</v>
      </c>
      <c r="R5176" s="363">
        <f t="shared" si="677"/>
        <v>0</v>
      </c>
      <c r="S5176" s="153">
        <f t="shared" si="671"/>
        <v>0</v>
      </c>
      <c r="T5176" s="364"/>
    </row>
    <row r="5177" ht="22.5" hidden="1" spans="1:20">
      <c r="A5177" s="158">
        <v>90702</v>
      </c>
      <c r="B5177" s="100" t="s">
        <v>252</v>
      </c>
      <c r="C5177" s="104" t="s">
        <v>5437</v>
      </c>
      <c r="D5177" s="94" t="s">
        <v>263</v>
      </c>
      <c r="E5177" s="95">
        <v>116.17</v>
      </c>
      <c r="F5177" s="96">
        <f t="shared" si="673"/>
        <v>142.59</v>
      </c>
      <c r="G5177" s="107">
        <f>ROUND(SUM('NOVO HORIZONTE'!G5177),2)</f>
        <v>0</v>
      </c>
      <c r="H5177" s="107">
        <f t="shared" si="678"/>
        <v>0</v>
      </c>
      <c r="I5177" s="143">
        <f t="shared" si="674"/>
        <v>0</v>
      </c>
      <c r="J5177" s="142"/>
      <c r="K5177" s="228"/>
      <c r="L5177" s="7" t="str">
        <f t="shared" si="675"/>
        <v/>
      </c>
      <c r="M5177" s="7" t="str">
        <f t="shared" si="676"/>
        <v/>
      </c>
      <c r="N5177" s="7" t="str">
        <f t="shared" si="672"/>
        <v/>
      </c>
      <c r="O5177" s="144"/>
      <c r="P5177" s="355">
        <v>0</v>
      </c>
      <c r="Q5177" s="362">
        <f>SUM('NOVO HORIZONTE'!I5177)</f>
        <v>0</v>
      </c>
      <c r="R5177" s="363">
        <f t="shared" si="677"/>
        <v>0</v>
      </c>
      <c r="S5177" s="153">
        <f t="shared" si="671"/>
        <v>0</v>
      </c>
      <c r="T5177" s="364"/>
    </row>
    <row r="5178" ht="22.5" hidden="1" spans="1:20">
      <c r="A5178" s="158">
        <v>90703</v>
      </c>
      <c r="B5178" s="100" t="s">
        <v>252</v>
      </c>
      <c r="C5178" s="104" t="s">
        <v>5438</v>
      </c>
      <c r="D5178" s="94" t="s">
        <v>263</v>
      </c>
      <c r="E5178" s="95">
        <v>181.21</v>
      </c>
      <c r="F5178" s="96">
        <f t="shared" si="673"/>
        <v>222.42</v>
      </c>
      <c r="G5178" s="107">
        <f>ROUND(SUM('NOVO HORIZONTE'!G5178),2)</f>
        <v>0</v>
      </c>
      <c r="H5178" s="107">
        <f t="shared" si="678"/>
        <v>0</v>
      </c>
      <c r="I5178" s="143">
        <f t="shared" si="674"/>
        <v>0</v>
      </c>
      <c r="J5178" s="142"/>
      <c r="K5178" s="228"/>
      <c r="L5178" s="7" t="str">
        <f t="shared" si="675"/>
        <v/>
      </c>
      <c r="M5178" s="7" t="str">
        <f t="shared" si="676"/>
        <v/>
      </c>
      <c r="N5178" s="7" t="str">
        <f t="shared" si="672"/>
        <v/>
      </c>
      <c r="O5178" s="144"/>
      <c r="P5178" s="355">
        <v>0</v>
      </c>
      <c r="Q5178" s="362">
        <f>SUM('NOVO HORIZONTE'!I5178)</f>
        <v>0</v>
      </c>
      <c r="R5178" s="363">
        <f t="shared" si="677"/>
        <v>0</v>
      </c>
      <c r="S5178" s="153">
        <f t="shared" si="671"/>
        <v>0</v>
      </c>
      <c r="T5178" s="364"/>
    </row>
    <row r="5179" ht="22.5" hidden="1" spans="1:20">
      <c r="A5179" s="158">
        <v>90704</v>
      </c>
      <c r="B5179" s="100" t="s">
        <v>252</v>
      </c>
      <c r="C5179" s="104" t="s">
        <v>5439</v>
      </c>
      <c r="D5179" s="94" t="s">
        <v>263</v>
      </c>
      <c r="E5179" s="95">
        <v>268.18</v>
      </c>
      <c r="F5179" s="96">
        <f t="shared" si="673"/>
        <v>329.16</v>
      </c>
      <c r="G5179" s="107">
        <f>ROUND(SUM('NOVO HORIZONTE'!G5179),2)</f>
        <v>0</v>
      </c>
      <c r="H5179" s="107">
        <f t="shared" si="678"/>
        <v>0</v>
      </c>
      <c r="I5179" s="143">
        <f t="shared" si="674"/>
        <v>0</v>
      </c>
      <c r="J5179" s="142"/>
      <c r="K5179" s="228"/>
      <c r="L5179" s="7" t="str">
        <f t="shared" si="675"/>
        <v/>
      </c>
      <c r="M5179" s="7" t="str">
        <f t="shared" si="676"/>
        <v/>
      </c>
      <c r="N5179" s="7" t="str">
        <f t="shared" si="672"/>
        <v/>
      </c>
      <c r="O5179" s="144"/>
      <c r="P5179" s="355">
        <v>0</v>
      </c>
      <c r="Q5179" s="362">
        <f>SUM('NOVO HORIZONTE'!I5179)</f>
        <v>0</v>
      </c>
      <c r="R5179" s="363">
        <f t="shared" si="677"/>
        <v>0</v>
      </c>
      <c r="S5179" s="153">
        <f t="shared" si="671"/>
        <v>0</v>
      </c>
      <c r="T5179" s="364"/>
    </row>
    <row r="5180" ht="22.5" hidden="1" spans="1:20">
      <c r="A5180" s="158">
        <v>90705</v>
      </c>
      <c r="B5180" s="100" t="s">
        <v>252</v>
      </c>
      <c r="C5180" s="104" t="s">
        <v>5440</v>
      </c>
      <c r="D5180" s="94" t="s">
        <v>263</v>
      </c>
      <c r="E5180" s="95">
        <v>351.45</v>
      </c>
      <c r="F5180" s="96">
        <f t="shared" si="673"/>
        <v>431.37</v>
      </c>
      <c r="G5180" s="107">
        <f>ROUND(SUM('NOVO HORIZONTE'!G5180),2)</f>
        <v>0</v>
      </c>
      <c r="H5180" s="107">
        <f t="shared" si="678"/>
        <v>0</v>
      </c>
      <c r="I5180" s="143">
        <f t="shared" si="674"/>
        <v>0</v>
      </c>
      <c r="J5180" s="142"/>
      <c r="K5180" s="228"/>
      <c r="L5180" s="7" t="str">
        <f t="shared" si="675"/>
        <v/>
      </c>
      <c r="M5180" s="7" t="str">
        <f t="shared" si="676"/>
        <v/>
      </c>
      <c r="N5180" s="7" t="str">
        <f t="shared" si="672"/>
        <v/>
      </c>
      <c r="O5180" s="144"/>
      <c r="P5180" s="355">
        <v>0</v>
      </c>
      <c r="Q5180" s="362">
        <f>SUM('NOVO HORIZONTE'!I5180)</f>
        <v>0</v>
      </c>
      <c r="R5180" s="363">
        <f t="shared" si="677"/>
        <v>0</v>
      </c>
      <c r="S5180" s="153">
        <f t="shared" si="671"/>
        <v>0</v>
      </c>
      <c r="T5180" s="364"/>
    </row>
    <row r="5181" ht="22.5" hidden="1" spans="1:20">
      <c r="A5181" s="158">
        <v>90706</v>
      </c>
      <c r="B5181" s="100" t="s">
        <v>252</v>
      </c>
      <c r="C5181" s="104" t="s">
        <v>5441</v>
      </c>
      <c r="D5181" s="94" t="s">
        <v>263</v>
      </c>
      <c r="E5181" s="95">
        <v>464.64</v>
      </c>
      <c r="F5181" s="96">
        <f t="shared" si="673"/>
        <v>570.3</v>
      </c>
      <c r="G5181" s="107">
        <f>ROUND(SUM('NOVO HORIZONTE'!G5181),2)</f>
        <v>0</v>
      </c>
      <c r="H5181" s="107">
        <f t="shared" si="678"/>
        <v>0</v>
      </c>
      <c r="I5181" s="143">
        <f t="shared" si="674"/>
        <v>0</v>
      </c>
      <c r="J5181" s="142"/>
      <c r="K5181" s="228"/>
      <c r="L5181" s="7" t="str">
        <f t="shared" si="675"/>
        <v/>
      </c>
      <c r="M5181" s="7" t="str">
        <f t="shared" si="676"/>
        <v/>
      </c>
      <c r="N5181" s="7" t="str">
        <f t="shared" si="672"/>
        <v/>
      </c>
      <c r="O5181" s="144"/>
      <c r="P5181" s="355">
        <v>0</v>
      </c>
      <c r="Q5181" s="362">
        <f>SUM('NOVO HORIZONTE'!I5181)</f>
        <v>0</v>
      </c>
      <c r="R5181" s="363">
        <f t="shared" si="677"/>
        <v>0</v>
      </c>
      <c r="S5181" s="153">
        <f t="shared" si="671"/>
        <v>0</v>
      </c>
      <c r="T5181" s="364"/>
    </row>
    <row r="5182" ht="22.5" hidden="1" spans="1:20">
      <c r="A5182" s="158">
        <v>90708</v>
      </c>
      <c r="B5182" s="100" t="s">
        <v>252</v>
      </c>
      <c r="C5182" s="104" t="s">
        <v>5442</v>
      </c>
      <c r="D5182" s="94" t="s">
        <v>263</v>
      </c>
      <c r="E5182" s="95">
        <v>768.15</v>
      </c>
      <c r="F5182" s="96">
        <f t="shared" si="673"/>
        <v>942.83</v>
      </c>
      <c r="G5182" s="107">
        <f>ROUND(SUM('NOVO HORIZONTE'!G5182),2)</f>
        <v>0</v>
      </c>
      <c r="H5182" s="107">
        <f t="shared" si="678"/>
        <v>0</v>
      </c>
      <c r="I5182" s="143">
        <f t="shared" si="674"/>
        <v>0</v>
      </c>
      <c r="J5182" s="142"/>
      <c r="K5182" s="228"/>
      <c r="L5182" s="7" t="str">
        <f t="shared" si="675"/>
        <v/>
      </c>
      <c r="M5182" s="7" t="str">
        <f t="shared" si="676"/>
        <v/>
      </c>
      <c r="N5182" s="7" t="str">
        <f t="shared" si="672"/>
        <v/>
      </c>
      <c r="O5182" s="144"/>
      <c r="P5182" s="355">
        <v>0</v>
      </c>
      <c r="Q5182" s="362">
        <f>SUM('NOVO HORIZONTE'!I5182)</f>
        <v>0</v>
      </c>
      <c r="R5182" s="363">
        <f t="shared" si="677"/>
        <v>0</v>
      </c>
      <c r="S5182" s="153">
        <f t="shared" si="671"/>
        <v>0</v>
      </c>
      <c r="T5182" s="364"/>
    </row>
    <row r="5183" ht="12.75" hidden="1" spans="1:20">
      <c r="A5183" s="154" t="s">
        <v>5443</v>
      </c>
      <c r="B5183" s="100"/>
      <c r="C5183" s="161" t="s">
        <v>5444</v>
      </c>
      <c r="D5183" s="94">
        <v>0</v>
      </c>
      <c r="E5183" s="95">
        <v>0</v>
      </c>
      <c r="F5183" s="96">
        <f t="shared" si="673"/>
        <v>0</v>
      </c>
      <c r="G5183" s="187">
        <f>ROUND(SUM('NOVO HORIZONTE'!G5183),2)</f>
        <v>0</v>
      </c>
      <c r="H5183" s="187">
        <f t="shared" si="678"/>
        <v>0</v>
      </c>
      <c r="I5183" s="188">
        <f t="shared" si="674"/>
        <v>0</v>
      </c>
      <c r="J5183" s="142"/>
      <c r="K5183" s="145" t="str">
        <f>IF(SUM(I5184:I5184)&gt;0,"xx","")</f>
        <v/>
      </c>
      <c r="L5183" s="7" t="str">
        <f t="shared" si="675"/>
        <v/>
      </c>
      <c r="M5183" s="7" t="str">
        <f t="shared" si="676"/>
        <v/>
      </c>
      <c r="N5183" s="7" t="str">
        <f t="shared" si="672"/>
        <v/>
      </c>
      <c r="O5183" s="144"/>
      <c r="P5183" s="375"/>
      <c r="Q5183" s="362">
        <f>SUM('NOVO HORIZONTE'!I5183)</f>
        <v>0</v>
      </c>
      <c r="R5183" s="363">
        <f t="shared" si="677"/>
        <v>0</v>
      </c>
      <c r="S5183" s="153">
        <f t="shared" si="671"/>
        <v>0</v>
      </c>
      <c r="T5183" s="364"/>
    </row>
    <row r="5184" ht="22.5" hidden="1" spans="1:20">
      <c r="A5184" s="158">
        <v>95693</v>
      </c>
      <c r="B5184" s="100" t="s">
        <v>252</v>
      </c>
      <c r="C5184" s="104" t="s">
        <v>5445</v>
      </c>
      <c r="D5184" s="94" t="s">
        <v>279</v>
      </c>
      <c r="E5184" s="95">
        <v>53.92</v>
      </c>
      <c r="F5184" s="96">
        <f t="shared" si="673"/>
        <v>66.18</v>
      </c>
      <c r="G5184" s="107">
        <f>ROUND(SUM('NOVO HORIZONTE'!G5184),2)</f>
        <v>0</v>
      </c>
      <c r="H5184" s="107">
        <f t="shared" si="678"/>
        <v>0</v>
      </c>
      <c r="I5184" s="143">
        <f t="shared" si="674"/>
        <v>0</v>
      </c>
      <c r="J5184" s="142"/>
      <c r="K5184" s="228"/>
      <c r="L5184" s="7" t="str">
        <f t="shared" si="675"/>
        <v/>
      </c>
      <c r="M5184" s="7" t="str">
        <f t="shared" si="676"/>
        <v/>
      </c>
      <c r="N5184" s="7" t="str">
        <f t="shared" si="672"/>
        <v/>
      </c>
      <c r="O5184" s="144"/>
      <c r="P5184" s="355">
        <v>0</v>
      </c>
      <c r="Q5184" s="362">
        <f>SUM('NOVO HORIZONTE'!I5184)</f>
        <v>0</v>
      </c>
      <c r="R5184" s="363">
        <f t="shared" si="677"/>
        <v>0</v>
      </c>
      <c r="S5184" s="153">
        <f t="shared" si="671"/>
        <v>0</v>
      </c>
      <c r="T5184" s="364"/>
    </row>
    <row r="5185" ht="12.75" spans="1:20">
      <c r="A5185" s="154" t="s">
        <v>5446</v>
      </c>
      <c r="B5185" s="100"/>
      <c r="C5185" s="161" t="s">
        <v>5447</v>
      </c>
      <c r="D5185" s="94">
        <v>0</v>
      </c>
      <c r="E5185" s="95">
        <v>0</v>
      </c>
      <c r="F5185" s="96">
        <f t="shared" si="673"/>
        <v>0</v>
      </c>
      <c r="G5185" s="187">
        <f>ROUND(SUM('NOVO HORIZONTE'!G5185),2)</f>
        <v>0</v>
      </c>
      <c r="H5185" s="187">
        <f t="shared" si="678"/>
        <v>0</v>
      </c>
      <c r="I5185" s="188">
        <f t="shared" si="674"/>
        <v>0</v>
      </c>
      <c r="J5185" s="142"/>
      <c r="K5185" s="145" t="str">
        <f>IF(SUM(I5186:I5219)&gt;0,"xx","")</f>
        <v>xx</v>
      </c>
      <c r="L5185" s="7" t="str">
        <f t="shared" si="675"/>
        <v>x</v>
      </c>
      <c r="M5185" s="7" t="str">
        <f t="shared" si="676"/>
        <v>x</v>
      </c>
      <c r="N5185" s="7" t="str">
        <f t="shared" si="672"/>
        <v>x</v>
      </c>
      <c r="O5185" s="144"/>
      <c r="P5185" s="375"/>
      <c r="Q5185" s="362">
        <f>SUM('NOVO HORIZONTE'!I5185)</f>
        <v>0</v>
      </c>
      <c r="R5185" s="363">
        <f t="shared" si="677"/>
        <v>0</v>
      </c>
      <c r="S5185" s="153">
        <f t="shared" si="671"/>
        <v>0</v>
      </c>
      <c r="T5185" s="364"/>
    </row>
    <row r="5186" ht="22.5" hidden="1" spans="1:20">
      <c r="A5186" s="158">
        <v>89726</v>
      </c>
      <c r="B5186" s="100" t="s">
        <v>252</v>
      </c>
      <c r="C5186" s="104" t="s">
        <v>5448</v>
      </c>
      <c r="D5186" s="94" t="s">
        <v>279</v>
      </c>
      <c r="E5186" s="95">
        <v>11.74</v>
      </c>
      <c r="F5186" s="96">
        <f t="shared" si="673"/>
        <v>14.41</v>
      </c>
      <c r="G5186" s="107">
        <f>ROUND(SUM('NOVO HORIZONTE'!G5186),2)</f>
        <v>0</v>
      </c>
      <c r="H5186" s="107">
        <f t="shared" si="678"/>
        <v>0</v>
      </c>
      <c r="I5186" s="143">
        <f t="shared" si="674"/>
        <v>0</v>
      </c>
      <c r="J5186" s="142"/>
      <c r="K5186" s="228"/>
      <c r="L5186" s="7" t="str">
        <f t="shared" si="675"/>
        <v/>
      </c>
      <c r="M5186" s="7" t="str">
        <f t="shared" si="676"/>
        <v/>
      </c>
      <c r="N5186" s="7" t="str">
        <f t="shared" si="672"/>
        <v/>
      </c>
      <c r="O5186" s="144"/>
      <c r="P5186" s="355">
        <v>0</v>
      </c>
      <c r="Q5186" s="362">
        <f>SUM('NOVO HORIZONTE'!I5186)</f>
        <v>0</v>
      </c>
      <c r="R5186" s="363">
        <f t="shared" si="677"/>
        <v>0</v>
      </c>
      <c r="S5186" s="153">
        <f t="shared" si="671"/>
        <v>0</v>
      </c>
      <c r="T5186" s="364"/>
    </row>
    <row r="5187" ht="22.5" hidden="1" spans="1:20">
      <c r="A5187" s="158">
        <v>89732</v>
      </c>
      <c r="B5187" s="100" t="s">
        <v>252</v>
      </c>
      <c r="C5187" s="104" t="s">
        <v>5449</v>
      </c>
      <c r="D5187" s="94" t="s">
        <v>279</v>
      </c>
      <c r="E5187" s="95">
        <v>16.26</v>
      </c>
      <c r="F5187" s="96">
        <f t="shared" si="673"/>
        <v>19.96</v>
      </c>
      <c r="G5187" s="107">
        <f>ROUND(SUM('NOVO HORIZONTE'!G5187),2)</f>
        <v>0</v>
      </c>
      <c r="H5187" s="107">
        <f t="shared" si="678"/>
        <v>0</v>
      </c>
      <c r="I5187" s="143">
        <f t="shared" si="674"/>
        <v>0</v>
      </c>
      <c r="J5187" s="142"/>
      <c r="K5187" s="228"/>
      <c r="L5187" s="7" t="str">
        <f t="shared" si="675"/>
        <v/>
      </c>
      <c r="M5187" s="7" t="str">
        <f t="shared" si="676"/>
        <v/>
      </c>
      <c r="N5187" s="7" t="str">
        <f t="shared" si="672"/>
        <v/>
      </c>
      <c r="O5187" s="144"/>
      <c r="P5187" s="355">
        <v>0</v>
      </c>
      <c r="Q5187" s="362">
        <f>SUM('NOVO HORIZONTE'!I5187)</f>
        <v>0</v>
      </c>
      <c r="R5187" s="363">
        <f t="shared" si="677"/>
        <v>0</v>
      </c>
      <c r="S5187" s="153">
        <f t="shared" si="671"/>
        <v>0</v>
      </c>
      <c r="T5187" s="364"/>
    </row>
    <row r="5188" ht="22.5" hidden="1" spans="1:20">
      <c r="A5188" s="158">
        <v>89739</v>
      </c>
      <c r="B5188" s="100" t="s">
        <v>252</v>
      </c>
      <c r="C5188" s="104" t="s">
        <v>5450</v>
      </c>
      <c r="D5188" s="94" t="s">
        <v>279</v>
      </c>
      <c r="E5188" s="95">
        <v>24.19</v>
      </c>
      <c r="F5188" s="96">
        <f t="shared" si="673"/>
        <v>29.69</v>
      </c>
      <c r="G5188" s="107">
        <f>ROUND(SUM('NOVO HORIZONTE'!G5188),2)</f>
        <v>0</v>
      </c>
      <c r="H5188" s="107">
        <f t="shared" si="678"/>
        <v>0</v>
      </c>
      <c r="I5188" s="143">
        <f t="shared" si="674"/>
        <v>0</v>
      </c>
      <c r="J5188" s="142"/>
      <c r="K5188" s="228"/>
      <c r="L5188" s="7" t="str">
        <f t="shared" si="675"/>
        <v/>
      </c>
      <c r="M5188" s="7" t="str">
        <f t="shared" si="676"/>
        <v/>
      </c>
      <c r="N5188" s="7" t="str">
        <f t="shared" si="672"/>
        <v/>
      </c>
      <c r="O5188" s="144"/>
      <c r="P5188" s="355">
        <v>0</v>
      </c>
      <c r="Q5188" s="362">
        <f>SUM('NOVO HORIZONTE'!I5188)</f>
        <v>0</v>
      </c>
      <c r="R5188" s="363">
        <f t="shared" si="677"/>
        <v>0</v>
      </c>
      <c r="S5188" s="153">
        <f t="shared" si="671"/>
        <v>0</v>
      </c>
      <c r="T5188" s="364"/>
    </row>
    <row r="5189" ht="22.5" spans="1:20">
      <c r="A5189" s="158">
        <v>89746</v>
      </c>
      <c r="B5189" s="100" t="s">
        <v>252</v>
      </c>
      <c r="C5189" s="104" t="s">
        <v>5451</v>
      </c>
      <c r="D5189" s="94" t="s">
        <v>279</v>
      </c>
      <c r="E5189" s="95">
        <v>29.12</v>
      </c>
      <c r="F5189" s="96">
        <f t="shared" si="673"/>
        <v>35.74</v>
      </c>
      <c r="G5189" s="107">
        <f>ROUND(SUM('NOVO HORIZONTE'!G5189),2)</f>
        <v>8</v>
      </c>
      <c r="H5189" s="107">
        <f t="shared" si="678"/>
        <v>35.74</v>
      </c>
      <c r="I5189" s="143">
        <f t="shared" si="674"/>
        <v>285.92</v>
      </c>
      <c r="J5189" s="142"/>
      <c r="K5189" s="228"/>
      <c r="L5189" s="7" t="str">
        <f t="shared" si="675"/>
        <v>x</v>
      </c>
      <c r="M5189" s="7" t="str">
        <f t="shared" si="676"/>
        <v>x</v>
      </c>
      <c r="N5189" s="7" t="str">
        <f t="shared" si="672"/>
        <v>x</v>
      </c>
      <c r="O5189" s="144"/>
      <c r="P5189" s="355">
        <v>0</v>
      </c>
      <c r="Q5189" s="362">
        <f>SUM('NOVO HORIZONTE'!I5189)</f>
        <v>285.92</v>
      </c>
      <c r="R5189" s="363">
        <f t="shared" si="677"/>
        <v>0</v>
      </c>
      <c r="S5189" s="153">
        <f t="shared" si="671"/>
        <v>0</v>
      </c>
      <c r="T5189" s="364"/>
    </row>
    <row r="5190" ht="22.5" hidden="1" spans="1:20">
      <c r="A5190" s="158">
        <v>89724</v>
      </c>
      <c r="B5190" s="100" t="s">
        <v>252</v>
      </c>
      <c r="C5190" s="104" t="s">
        <v>5452</v>
      </c>
      <c r="D5190" s="94" t="s">
        <v>279</v>
      </c>
      <c r="E5190" s="95">
        <v>11.5</v>
      </c>
      <c r="F5190" s="96">
        <f t="shared" si="673"/>
        <v>14.12</v>
      </c>
      <c r="G5190" s="107">
        <f>ROUND(SUM('NOVO HORIZONTE'!G5190),2)</f>
        <v>0</v>
      </c>
      <c r="H5190" s="107">
        <f t="shared" si="678"/>
        <v>0</v>
      </c>
      <c r="I5190" s="143">
        <f t="shared" si="674"/>
        <v>0</v>
      </c>
      <c r="J5190" s="142"/>
      <c r="K5190" s="228"/>
      <c r="L5190" s="7" t="str">
        <f t="shared" si="675"/>
        <v/>
      </c>
      <c r="M5190" s="7" t="str">
        <f t="shared" si="676"/>
        <v/>
      </c>
      <c r="N5190" s="7" t="str">
        <f t="shared" si="672"/>
        <v/>
      </c>
      <c r="O5190" s="144"/>
      <c r="P5190" s="355">
        <v>0</v>
      </c>
      <c r="Q5190" s="362">
        <f>SUM('NOVO HORIZONTE'!I5190)</f>
        <v>0</v>
      </c>
      <c r="R5190" s="363">
        <f t="shared" si="677"/>
        <v>0</v>
      </c>
      <c r="S5190" s="153">
        <f t="shared" si="671"/>
        <v>0</v>
      </c>
      <c r="T5190" s="364"/>
    </row>
    <row r="5191" ht="22.5" hidden="1" spans="1:20">
      <c r="A5191" s="158">
        <v>89731</v>
      </c>
      <c r="B5191" s="100" t="s">
        <v>252</v>
      </c>
      <c r="C5191" s="104" t="s">
        <v>5453</v>
      </c>
      <c r="D5191" s="94" t="s">
        <v>279</v>
      </c>
      <c r="E5191" s="95">
        <v>15.51</v>
      </c>
      <c r="F5191" s="96">
        <f t="shared" si="673"/>
        <v>19.04</v>
      </c>
      <c r="G5191" s="107">
        <f>ROUND(SUM('NOVO HORIZONTE'!G5191),2)</f>
        <v>0</v>
      </c>
      <c r="H5191" s="107">
        <f t="shared" si="678"/>
        <v>0</v>
      </c>
      <c r="I5191" s="143">
        <f t="shared" si="674"/>
        <v>0</v>
      </c>
      <c r="J5191" s="142"/>
      <c r="K5191" s="228"/>
      <c r="L5191" s="7" t="str">
        <f t="shared" si="675"/>
        <v/>
      </c>
      <c r="M5191" s="7" t="str">
        <f t="shared" si="676"/>
        <v/>
      </c>
      <c r="N5191" s="7" t="str">
        <f t="shared" si="672"/>
        <v/>
      </c>
      <c r="O5191" s="144"/>
      <c r="P5191" s="355">
        <v>0</v>
      </c>
      <c r="Q5191" s="362">
        <f>SUM('NOVO HORIZONTE'!I5191)</f>
        <v>0</v>
      </c>
      <c r="R5191" s="363">
        <f t="shared" si="677"/>
        <v>0</v>
      </c>
      <c r="S5191" s="153">
        <f t="shared" si="671"/>
        <v>0</v>
      </c>
      <c r="T5191" s="364"/>
    </row>
    <row r="5192" ht="22.5" hidden="1" spans="1:20">
      <c r="A5192" s="158">
        <v>89737</v>
      </c>
      <c r="B5192" s="100" t="s">
        <v>252</v>
      </c>
      <c r="C5192" s="104" t="s">
        <v>5454</v>
      </c>
      <c r="D5192" s="94" t="s">
        <v>279</v>
      </c>
      <c r="E5192" s="95">
        <v>23.2</v>
      </c>
      <c r="F5192" s="96">
        <f t="shared" si="673"/>
        <v>28.48</v>
      </c>
      <c r="G5192" s="107">
        <f>ROUND(SUM('NOVO HORIZONTE'!G5192),2)</f>
        <v>0</v>
      </c>
      <c r="H5192" s="107">
        <f t="shared" si="678"/>
        <v>0</v>
      </c>
      <c r="I5192" s="143">
        <f t="shared" si="674"/>
        <v>0</v>
      </c>
      <c r="J5192" s="142"/>
      <c r="K5192" s="228"/>
      <c r="L5192" s="7" t="str">
        <f t="shared" si="675"/>
        <v/>
      </c>
      <c r="M5192" s="7" t="str">
        <f t="shared" si="676"/>
        <v/>
      </c>
      <c r="N5192" s="7" t="str">
        <f t="shared" si="672"/>
        <v/>
      </c>
      <c r="O5192" s="144"/>
      <c r="P5192" s="355">
        <v>0</v>
      </c>
      <c r="Q5192" s="362">
        <f>SUM('NOVO HORIZONTE'!I5192)</f>
        <v>0</v>
      </c>
      <c r="R5192" s="363">
        <f t="shared" si="677"/>
        <v>0</v>
      </c>
      <c r="S5192" s="153">
        <f t="shared" si="671"/>
        <v>0</v>
      </c>
      <c r="T5192" s="364"/>
    </row>
    <row r="5193" ht="22.5" hidden="1" spans="1:20">
      <c r="A5193" s="158">
        <v>89744</v>
      </c>
      <c r="B5193" s="100" t="s">
        <v>252</v>
      </c>
      <c r="C5193" s="104" t="s">
        <v>5455</v>
      </c>
      <c r="D5193" s="94" t="s">
        <v>279</v>
      </c>
      <c r="E5193" s="95">
        <v>28.27</v>
      </c>
      <c r="F5193" s="96">
        <f t="shared" si="673"/>
        <v>34.7</v>
      </c>
      <c r="G5193" s="107">
        <f>ROUND(SUM('NOVO HORIZONTE'!G5193),2)</f>
        <v>0</v>
      </c>
      <c r="H5193" s="107">
        <f t="shared" si="678"/>
        <v>0</v>
      </c>
      <c r="I5193" s="143">
        <f t="shared" si="674"/>
        <v>0</v>
      </c>
      <c r="J5193" s="142"/>
      <c r="K5193" s="228"/>
      <c r="L5193" s="7" t="str">
        <f t="shared" si="675"/>
        <v/>
      </c>
      <c r="M5193" s="7" t="str">
        <f t="shared" si="676"/>
        <v/>
      </c>
      <c r="N5193" s="7" t="str">
        <f t="shared" si="672"/>
        <v/>
      </c>
      <c r="O5193" s="144"/>
      <c r="P5193" s="355">
        <v>0</v>
      </c>
      <c r="Q5193" s="362">
        <f>SUM('NOVO HORIZONTE'!I5193)</f>
        <v>0</v>
      </c>
      <c r="R5193" s="363">
        <f t="shared" si="677"/>
        <v>0</v>
      </c>
      <c r="S5193" s="153">
        <f t="shared" si="671"/>
        <v>0</v>
      </c>
      <c r="T5193" s="364"/>
    </row>
    <row r="5194" ht="22.5" hidden="1" spans="1:20">
      <c r="A5194" s="158">
        <v>89728</v>
      </c>
      <c r="B5194" s="100" t="s">
        <v>252</v>
      </c>
      <c r="C5194" s="104" t="s">
        <v>5456</v>
      </c>
      <c r="D5194" s="94" t="s">
        <v>279</v>
      </c>
      <c r="E5194" s="95">
        <v>14.48</v>
      </c>
      <c r="F5194" s="96">
        <f t="shared" si="673"/>
        <v>17.77</v>
      </c>
      <c r="G5194" s="107">
        <f>ROUND(SUM('NOVO HORIZONTE'!G5194),2)</f>
        <v>0</v>
      </c>
      <c r="H5194" s="107">
        <f t="shared" si="678"/>
        <v>0</v>
      </c>
      <c r="I5194" s="143">
        <f t="shared" si="674"/>
        <v>0</v>
      </c>
      <c r="J5194" s="142"/>
      <c r="K5194" s="228"/>
      <c r="L5194" s="7" t="str">
        <f t="shared" si="675"/>
        <v/>
      </c>
      <c r="M5194" s="7" t="str">
        <f t="shared" si="676"/>
        <v/>
      </c>
      <c r="N5194" s="7" t="str">
        <f t="shared" si="672"/>
        <v/>
      </c>
      <c r="O5194" s="144"/>
      <c r="P5194" s="355">
        <v>0</v>
      </c>
      <c r="Q5194" s="362">
        <f>SUM('NOVO HORIZONTE'!I5194)</f>
        <v>0</v>
      </c>
      <c r="R5194" s="363">
        <f t="shared" si="677"/>
        <v>0</v>
      </c>
      <c r="S5194" s="153">
        <f t="shared" si="671"/>
        <v>0</v>
      </c>
      <c r="T5194" s="364"/>
    </row>
    <row r="5195" ht="22.5" hidden="1" spans="1:20">
      <c r="A5195" s="158">
        <v>89733</v>
      </c>
      <c r="B5195" s="100" t="s">
        <v>252</v>
      </c>
      <c r="C5195" s="104" t="s">
        <v>5457</v>
      </c>
      <c r="D5195" s="94" t="s">
        <v>279</v>
      </c>
      <c r="E5195" s="95">
        <v>24.13</v>
      </c>
      <c r="F5195" s="96">
        <f t="shared" si="673"/>
        <v>29.62</v>
      </c>
      <c r="G5195" s="107">
        <f>ROUND(SUM('NOVO HORIZONTE'!G5195),2)</f>
        <v>0</v>
      </c>
      <c r="H5195" s="107">
        <f t="shared" si="678"/>
        <v>0</v>
      </c>
      <c r="I5195" s="143">
        <f t="shared" si="674"/>
        <v>0</v>
      </c>
      <c r="J5195" s="142"/>
      <c r="K5195" s="228"/>
      <c r="L5195" s="7" t="str">
        <f t="shared" si="675"/>
        <v/>
      </c>
      <c r="M5195" s="7" t="str">
        <f t="shared" si="676"/>
        <v/>
      </c>
      <c r="N5195" s="7" t="str">
        <f t="shared" si="672"/>
        <v/>
      </c>
      <c r="O5195" s="144"/>
      <c r="P5195" s="355">
        <v>0</v>
      </c>
      <c r="Q5195" s="362">
        <f>SUM('NOVO HORIZONTE'!I5195)</f>
        <v>0</v>
      </c>
      <c r="R5195" s="363">
        <f t="shared" si="677"/>
        <v>0</v>
      </c>
      <c r="S5195" s="153">
        <f t="shared" si="671"/>
        <v>0</v>
      </c>
      <c r="T5195" s="364"/>
    </row>
    <row r="5196" ht="22.5" hidden="1" spans="1:20">
      <c r="A5196" s="158">
        <v>89742</v>
      </c>
      <c r="B5196" s="100" t="s">
        <v>252</v>
      </c>
      <c r="C5196" s="104" t="s">
        <v>5458</v>
      </c>
      <c r="D5196" s="94" t="s">
        <v>279</v>
      </c>
      <c r="E5196" s="95">
        <v>40.58</v>
      </c>
      <c r="F5196" s="96">
        <f t="shared" si="673"/>
        <v>49.81</v>
      </c>
      <c r="G5196" s="107">
        <f>ROUND(SUM('NOVO HORIZONTE'!G5196),2)</f>
        <v>0</v>
      </c>
      <c r="H5196" s="107">
        <f t="shared" si="678"/>
        <v>0</v>
      </c>
      <c r="I5196" s="143">
        <f t="shared" si="674"/>
        <v>0</v>
      </c>
      <c r="J5196" s="142"/>
      <c r="K5196" s="228"/>
      <c r="L5196" s="7" t="str">
        <f t="shared" si="675"/>
        <v/>
      </c>
      <c r="M5196" s="7" t="str">
        <f t="shared" si="676"/>
        <v/>
      </c>
      <c r="N5196" s="7" t="str">
        <f t="shared" si="672"/>
        <v/>
      </c>
      <c r="O5196" s="144"/>
      <c r="P5196" s="355">
        <v>0</v>
      </c>
      <c r="Q5196" s="362">
        <f>SUM('NOVO HORIZONTE'!I5196)</f>
        <v>0</v>
      </c>
      <c r="R5196" s="363">
        <f t="shared" si="677"/>
        <v>0</v>
      </c>
      <c r="S5196" s="153">
        <f t="shared" si="671"/>
        <v>0</v>
      </c>
      <c r="T5196" s="364"/>
    </row>
    <row r="5197" ht="22.5" hidden="1" spans="1:20">
      <c r="A5197" s="158">
        <v>89748</v>
      </c>
      <c r="B5197" s="100" t="s">
        <v>252</v>
      </c>
      <c r="C5197" s="104" t="s">
        <v>5459</v>
      </c>
      <c r="D5197" s="94" t="s">
        <v>279</v>
      </c>
      <c r="E5197" s="95">
        <v>43.59</v>
      </c>
      <c r="F5197" s="96">
        <f t="shared" si="673"/>
        <v>53.5</v>
      </c>
      <c r="G5197" s="107">
        <f>ROUND(SUM('NOVO HORIZONTE'!G5197),2)</f>
        <v>0</v>
      </c>
      <c r="H5197" s="107">
        <f t="shared" si="678"/>
        <v>0</v>
      </c>
      <c r="I5197" s="143">
        <f t="shared" si="674"/>
        <v>0</v>
      </c>
      <c r="J5197" s="142"/>
      <c r="K5197" s="228"/>
      <c r="L5197" s="7" t="str">
        <f t="shared" si="675"/>
        <v/>
      </c>
      <c r="M5197" s="7" t="str">
        <f t="shared" si="676"/>
        <v/>
      </c>
      <c r="N5197" s="7" t="str">
        <f t="shared" si="672"/>
        <v/>
      </c>
      <c r="O5197" s="144"/>
      <c r="P5197" s="355">
        <v>0</v>
      </c>
      <c r="Q5197" s="362">
        <f>SUM('NOVO HORIZONTE'!I5197)</f>
        <v>0</v>
      </c>
      <c r="R5197" s="363">
        <f t="shared" si="677"/>
        <v>0</v>
      </c>
      <c r="S5197" s="153">
        <f t="shared" si="671"/>
        <v>0</v>
      </c>
      <c r="T5197" s="364"/>
    </row>
    <row r="5198" ht="22.5" hidden="1" spans="1:20">
      <c r="A5198" s="158">
        <v>89730</v>
      </c>
      <c r="B5198" s="100" t="s">
        <v>252</v>
      </c>
      <c r="C5198" s="104" t="s">
        <v>5460</v>
      </c>
      <c r="D5198" s="94" t="s">
        <v>279</v>
      </c>
      <c r="E5198" s="95">
        <v>16.41</v>
      </c>
      <c r="F5198" s="96">
        <f t="shared" si="673"/>
        <v>20.14</v>
      </c>
      <c r="G5198" s="107">
        <f>ROUND(SUM('NOVO HORIZONTE'!G5198),2)</f>
        <v>0</v>
      </c>
      <c r="H5198" s="107">
        <f t="shared" si="678"/>
        <v>0</v>
      </c>
      <c r="I5198" s="143">
        <f t="shared" si="674"/>
        <v>0</v>
      </c>
      <c r="J5198" s="142"/>
      <c r="K5198" s="228"/>
      <c r="L5198" s="7" t="str">
        <f t="shared" si="675"/>
        <v/>
      </c>
      <c r="M5198" s="7" t="str">
        <f t="shared" si="676"/>
        <v/>
      </c>
      <c r="N5198" s="7" t="str">
        <f t="shared" si="672"/>
        <v/>
      </c>
      <c r="O5198" s="144"/>
      <c r="P5198" s="355">
        <v>0</v>
      </c>
      <c r="Q5198" s="362">
        <f>SUM('NOVO HORIZONTE'!I5198)</f>
        <v>0</v>
      </c>
      <c r="R5198" s="363">
        <f t="shared" si="677"/>
        <v>0</v>
      </c>
      <c r="S5198" s="153">
        <f t="shared" si="671"/>
        <v>0</v>
      </c>
      <c r="T5198" s="364"/>
    </row>
    <row r="5199" ht="22.5" hidden="1" spans="1:20">
      <c r="A5199" s="158">
        <v>89735</v>
      </c>
      <c r="B5199" s="100" t="s">
        <v>252</v>
      </c>
      <c r="C5199" s="104" t="s">
        <v>5461</v>
      </c>
      <c r="D5199" s="94" t="s">
        <v>279</v>
      </c>
      <c r="E5199" s="95">
        <v>26.35</v>
      </c>
      <c r="F5199" s="96">
        <f t="shared" si="673"/>
        <v>32.34</v>
      </c>
      <c r="G5199" s="107">
        <f>ROUND(SUM('NOVO HORIZONTE'!G5199),2)</f>
        <v>0</v>
      </c>
      <c r="H5199" s="107">
        <f t="shared" si="678"/>
        <v>0</v>
      </c>
      <c r="I5199" s="143">
        <f t="shared" si="674"/>
        <v>0</v>
      </c>
      <c r="J5199" s="142"/>
      <c r="K5199" s="228"/>
      <c r="L5199" s="7" t="str">
        <f t="shared" si="675"/>
        <v/>
      </c>
      <c r="M5199" s="7" t="str">
        <f t="shared" si="676"/>
        <v/>
      </c>
      <c r="N5199" s="7" t="str">
        <f t="shared" si="672"/>
        <v/>
      </c>
      <c r="O5199" s="144"/>
      <c r="P5199" s="355">
        <v>0</v>
      </c>
      <c r="Q5199" s="362">
        <f>SUM('NOVO HORIZONTE'!I5199)</f>
        <v>0</v>
      </c>
      <c r="R5199" s="363">
        <f t="shared" si="677"/>
        <v>0</v>
      </c>
      <c r="S5199" s="153">
        <f t="shared" si="671"/>
        <v>0</v>
      </c>
      <c r="T5199" s="364"/>
    </row>
    <row r="5200" ht="22.5" hidden="1" spans="1:20">
      <c r="A5200" s="158">
        <v>89743</v>
      </c>
      <c r="B5200" s="100" t="s">
        <v>252</v>
      </c>
      <c r="C5200" s="104" t="s">
        <v>5462</v>
      </c>
      <c r="D5200" s="94" t="s">
        <v>279</v>
      </c>
      <c r="E5200" s="95">
        <v>61.55</v>
      </c>
      <c r="F5200" s="96">
        <f t="shared" si="673"/>
        <v>75.55</v>
      </c>
      <c r="G5200" s="107">
        <f>ROUND(SUM('NOVO HORIZONTE'!G5200),2)</f>
        <v>0</v>
      </c>
      <c r="H5200" s="107">
        <f t="shared" si="678"/>
        <v>0</v>
      </c>
      <c r="I5200" s="143">
        <f t="shared" si="674"/>
        <v>0</v>
      </c>
      <c r="J5200" s="142"/>
      <c r="K5200" s="228"/>
      <c r="L5200" s="7" t="str">
        <f t="shared" si="675"/>
        <v/>
      </c>
      <c r="M5200" s="7" t="str">
        <f t="shared" si="676"/>
        <v/>
      </c>
      <c r="N5200" s="7" t="str">
        <f t="shared" si="672"/>
        <v/>
      </c>
      <c r="O5200" s="144"/>
      <c r="P5200" s="355">
        <v>0</v>
      </c>
      <c r="Q5200" s="362">
        <f>SUM('NOVO HORIZONTE'!I5200)</f>
        <v>0</v>
      </c>
      <c r="R5200" s="363">
        <f t="shared" si="677"/>
        <v>0</v>
      </c>
      <c r="S5200" s="153">
        <f t="shared" si="671"/>
        <v>0</v>
      </c>
      <c r="T5200" s="364"/>
    </row>
    <row r="5201" ht="22.5" hidden="1" spans="1:20">
      <c r="A5201" s="158">
        <v>89750</v>
      </c>
      <c r="B5201" s="100" t="s">
        <v>252</v>
      </c>
      <c r="C5201" s="104" t="s">
        <v>5463</v>
      </c>
      <c r="D5201" s="94" t="s">
        <v>279</v>
      </c>
      <c r="E5201" s="95">
        <v>79.28</v>
      </c>
      <c r="F5201" s="96">
        <f t="shared" si="673"/>
        <v>97.31</v>
      </c>
      <c r="G5201" s="107">
        <f>ROUND(SUM('NOVO HORIZONTE'!G5201),2)</f>
        <v>0</v>
      </c>
      <c r="H5201" s="107">
        <f t="shared" si="678"/>
        <v>0</v>
      </c>
      <c r="I5201" s="143">
        <f t="shared" si="674"/>
        <v>0</v>
      </c>
      <c r="J5201" s="142"/>
      <c r="K5201" s="228"/>
      <c r="L5201" s="7" t="str">
        <f t="shared" si="675"/>
        <v/>
      </c>
      <c r="M5201" s="7" t="str">
        <f t="shared" si="676"/>
        <v/>
      </c>
      <c r="N5201" s="7" t="str">
        <f t="shared" si="672"/>
        <v/>
      </c>
      <c r="O5201" s="144"/>
      <c r="P5201" s="355">
        <v>0</v>
      </c>
      <c r="Q5201" s="362">
        <f>SUM('NOVO HORIZONTE'!I5201)</f>
        <v>0</v>
      </c>
      <c r="R5201" s="363">
        <f t="shared" si="677"/>
        <v>0</v>
      </c>
      <c r="S5201" s="153">
        <f t="shared" si="671"/>
        <v>0</v>
      </c>
      <c r="T5201" s="364"/>
    </row>
    <row r="5202" ht="22.5" hidden="1" spans="1:20">
      <c r="A5202" s="158">
        <v>89752</v>
      </c>
      <c r="B5202" s="100" t="s">
        <v>252</v>
      </c>
      <c r="C5202" s="104" t="s">
        <v>5464</v>
      </c>
      <c r="D5202" s="94" t="s">
        <v>279</v>
      </c>
      <c r="E5202" s="95">
        <v>8.53</v>
      </c>
      <c r="F5202" s="96">
        <f t="shared" si="673"/>
        <v>10.47</v>
      </c>
      <c r="G5202" s="107">
        <f>ROUND(SUM('NOVO HORIZONTE'!G5202),2)</f>
        <v>0</v>
      </c>
      <c r="H5202" s="107">
        <f t="shared" si="678"/>
        <v>0</v>
      </c>
      <c r="I5202" s="143">
        <f t="shared" si="674"/>
        <v>0</v>
      </c>
      <c r="J5202" s="142"/>
      <c r="K5202" s="228"/>
      <c r="L5202" s="7" t="str">
        <f t="shared" si="675"/>
        <v/>
      </c>
      <c r="M5202" s="7" t="str">
        <f t="shared" si="676"/>
        <v/>
      </c>
      <c r="N5202" s="7" t="str">
        <f t="shared" si="672"/>
        <v/>
      </c>
      <c r="O5202" s="144"/>
      <c r="P5202" s="355">
        <v>0</v>
      </c>
      <c r="Q5202" s="362">
        <f>SUM('NOVO HORIZONTE'!I5202)</f>
        <v>0</v>
      </c>
      <c r="R5202" s="363">
        <f t="shared" si="677"/>
        <v>0</v>
      </c>
      <c r="S5202" s="153">
        <f t="shared" si="671"/>
        <v>0</v>
      </c>
      <c r="T5202" s="364"/>
    </row>
    <row r="5203" ht="22.5" hidden="1" spans="1:20">
      <c r="A5203" s="158">
        <v>89753</v>
      </c>
      <c r="B5203" s="100" t="s">
        <v>252</v>
      </c>
      <c r="C5203" s="104" t="s">
        <v>5465</v>
      </c>
      <c r="D5203" s="94" t="s">
        <v>279</v>
      </c>
      <c r="E5203" s="95">
        <v>10.22</v>
      </c>
      <c r="F5203" s="96">
        <f t="shared" si="673"/>
        <v>12.54</v>
      </c>
      <c r="G5203" s="107">
        <f>ROUND(SUM('NOVO HORIZONTE'!G5203),2)</f>
        <v>0</v>
      </c>
      <c r="H5203" s="107">
        <f t="shared" si="678"/>
        <v>0</v>
      </c>
      <c r="I5203" s="143">
        <f t="shared" si="674"/>
        <v>0</v>
      </c>
      <c r="J5203" s="142"/>
      <c r="K5203" s="228"/>
      <c r="L5203" s="7" t="str">
        <f t="shared" si="675"/>
        <v/>
      </c>
      <c r="M5203" s="7" t="str">
        <f t="shared" si="676"/>
        <v/>
      </c>
      <c r="N5203" s="7" t="str">
        <f t="shared" si="672"/>
        <v/>
      </c>
      <c r="O5203" s="144"/>
      <c r="P5203" s="355">
        <v>0</v>
      </c>
      <c r="Q5203" s="362">
        <f>SUM('NOVO HORIZONTE'!I5203)</f>
        <v>0</v>
      </c>
      <c r="R5203" s="363">
        <f t="shared" si="677"/>
        <v>0</v>
      </c>
      <c r="S5203" s="153">
        <f t="shared" si="671"/>
        <v>0</v>
      </c>
      <c r="T5203" s="364"/>
    </row>
    <row r="5204" ht="22.5" hidden="1" spans="1:20">
      <c r="A5204" s="158">
        <v>89774</v>
      </c>
      <c r="B5204" s="100" t="s">
        <v>252</v>
      </c>
      <c r="C5204" s="104" t="s">
        <v>5466</v>
      </c>
      <c r="D5204" s="94" t="s">
        <v>279</v>
      </c>
      <c r="E5204" s="95">
        <v>16.76</v>
      </c>
      <c r="F5204" s="96">
        <f t="shared" si="673"/>
        <v>20.57</v>
      </c>
      <c r="G5204" s="107">
        <f>ROUND(SUM('NOVO HORIZONTE'!G5204),2)</f>
        <v>0</v>
      </c>
      <c r="H5204" s="107">
        <f t="shared" si="678"/>
        <v>0</v>
      </c>
      <c r="I5204" s="143">
        <f t="shared" si="674"/>
        <v>0</v>
      </c>
      <c r="J5204" s="142"/>
      <c r="K5204" s="228"/>
      <c r="L5204" s="7" t="str">
        <f t="shared" si="675"/>
        <v/>
      </c>
      <c r="M5204" s="7" t="str">
        <f t="shared" si="676"/>
        <v/>
      </c>
      <c r="N5204" s="7" t="str">
        <f t="shared" si="672"/>
        <v/>
      </c>
      <c r="O5204" s="144"/>
      <c r="P5204" s="355">
        <v>0</v>
      </c>
      <c r="Q5204" s="362">
        <f>SUM('NOVO HORIZONTE'!I5204)</f>
        <v>0</v>
      </c>
      <c r="R5204" s="363">
        <f t="shared" si="677"/>
        <v>0</v>
      </c>
      <c r="S5204" s="153">
        <f t="shared" si="671"/>
        <v>0</v>
      </c>
      <c r="T5204" s="364"/>
    </row>
    <row r="5205" ht="22.5" hidden="1" spans="1:20">
      <c r="A5205" s="158">
        <v>89778</v>
      </c>
      <c r="B5205" s="100" t="s">
        <v>252</v>
      </c>
      <c r="C5205" s="104" t="s">
        <v>5467</v>
      </c>
      <c r="D5205" s="94" t="s">
        <v>279</v>
      </c>
      <c r="E5205" s="95">
        <v>19.36</v>
      </c>
      <c r="F5205" s="96">
        <f t="shared" si="673"/>
        <v>23.76</v>
      </c>
      <c r="G5205" s="107">
        <f>ROUND(SUM('NOVO HORIZONTE'!G5205),2)</f>
        <v>0</v>
      </c>
      <c r="H5205" s="107">
        <f t="shared" si="678"/>
        <v>0</v>
      </c>
      <c r="I5205" s="143">
        <f t="shared" si="674"/>
        <v>0</v>
      </c>
      <c r="J5205" s="142"/>
      <c r="K5205" s="228"/>
      <c r="L5205" s="7" t="str">
        <f t="shared" si="675"/>
        <v/>
      </c>
      <c r="M5205" s="7" t="str">
        <f t="shared" si="676"/>
        <v/>
      </c>
      <c r="N5205" s="7" t="str">
        <f t="shared" si="672"/>
        <v/>
      </c>
      <c r="O5205" s="144"/>
      <c r="P5205" s="355">
        <v>0</v>
      </c>
      <c r="Q5205" s="362">
        <f>SUM('NOVO HORIZONTE'!I5205)</f>
        <v>0</v>
      </c>
      <c r="R5205" s="363">
        <f t="shared" si="677"/>
        <v>0</v>
      </c>
      <c r="S5205" s="153">
        <f t="shared" si="671"/>
        <v>0</v>
      </c>
      <c r="T5205" s="364"/>
    </row>
    <row r="5206" ht="22.5" hidden="1" spans="1:20">
      <c r="A5206" s="158">
        <v>89754</v>
      </c>
      <c r="B5206" s="100" t="s">
        <v>252</v>
      </c>
      <c r="C5206" s="104" t="s">
        <v>5468</v>
      </c>
      <c r="D5206" s="94" t="s">
        <v>279</v>
      </c>
      <c r="E5206" s="95">
        <v>21.22</v>
      </c>
      <c r="F5206" s="96">
        <f t="shared" si="673"/>
        <v>26.05</v>
      </c>
      <c r="G5206" s="107">
        <f>ROUND(SUM('NOVO HORIZONTE'!G5206),2)</f>
        <v>0</v>
      </c>
      <c r="H5206" s="107">
        <f t="shared" si="678"/>
        <v>0</v>
      </c>
      <c r="I5206" s="143">
        <f t="shared" si="674"/>
        <v>0</v>
      </c>
      <c r="J5206" s="142"/>
      <c r="K5206" s="228"/>
      <c r="L5206" s="7" t="str">
        <f t="shared" si="675"/>
        <v/>
      </c>
      <c r="M5206" s="7" t="str">
        <f t="shared" si="676"/>
        <v/>
      </c>
      <c r="N5206" s="7" t="str">
        <f t="shared" si="672"/>
        <v/>
      </c>
      <c r="O5206" s="144"/>
      <c r="P5206" s="355">
        <v>0</v>
      </c>
      <c r="Q5206" s="362">
        <f>SUM('NOVO HORIZONTE'!I5206)</f>
        <v>0</v>
      </c>
      <c r="R5206" s="363">
        <f t="shared" si="677"/>
        <v>0</v>
      </c>
      <c r="S5206" s="153">
        <f t="shared" si="671"/>
        <v>0</v>
      </c>
      <c r="T5206" s="364"/>
    </row>
    <row r="5207" ht="22.5" hidden="1" spans="1:20">
      <c r="A5207" s="158">
        <v>89776</v>
      </c>
      <c r="B5207" s="100" t="s">
        <v>252</v>
      </c>
      <c r="C5207" s="104" t="s">
        <v>5469</v>
      </c>
      <c r="D5207" s="94" t="s">
        <v>279</v>
      </c>
      <c r="E5207" s="95">
        <v>25.67</v>
      </c>
      <c r="F5207" s="96">
        <f t="shared" si="673"/>
        <v>31.51</v>
      </c>
      <c r="G5207" s="107">
        <f>ROUND(SUM('NOVO HORIZONTE'!G5207),2)</f>
        <v>0</v>
      </c>
      <c r="H5207" s="107">
        <f t="shared" si="678"/>
        <v>0</v>
      </c>
      <c r="I5207" s="143">
        <f t="shared" si="674"/>
        <v>0</v>
      </c>
      <c r="J5207" s="142"/>
      <c r="K5207" s="228"/>
      <c r="L5207" s="7" t="str">
        <f t="shared" si="675"/>
        <v/>
      </c>
      <c r="M5207" s="7" t="str">
        <f t="shared" si="676"/>
        <v/>
      </c>
      <c r="N5207" s="7" t="str">
        <f t="shared" si="672"/>
        <v/>
      </c>
      <c r="O5207" s="144"/>
      <c r="P5207" s="355">
        <v>0</v>
      </c>
      <c r="Q5207" s="362">
        <f>SUM('NOVO HORIZONTE'!I5207)</f>
        <v>0</v>
      </c>
      <c r="R5207" s="363">
        <f t="shared" si="677"/>
        <v>0</v>
      </c>
      <c r="S5207" s="153">
        <f t="shared" si="671"/>
        <v>0</v>
      </c>
      <c r="T5207" s="364"/>
    </row>
    <row r="5208" ht="22.5" hidden="1" spans="1:20">
      <c r="A5208" s="158">
        <v>102708</v>
      </c>
      <c r="B5208" s="100" t="s">
        <v>252</v>
      </c>
      <c r="C5208" s="104" t="s">
        <v>5470</v>
      </c>
      <c r="D5208" s="94" t="s">
        <v>279</v>
      </c>
      <c r="E5208" s="95">
        <v>27.31</v>
      </c>
      <c r="F5208" s="96">
        <f t="shared" si="673"/>
        <v>33.52</v>
      </c>
      <c r="G5208" s="107">
        <f>ROUND(SUM('NOVO HORIZONTE'!G5208),2)</f>
        <v>0</v>
      </c>
      <c r="H5208" s="107">
        <f t="shared" si="678"/>
        <v>0</v>
      </c>
      <c r="I5208" s="143">
        <f t="shared" si="674"/>
        <v>0</v>
      </c>
      <c r="J5208" s="142"/>
      <c r="K5208" s="228"/>
      <c r="L5208" s="7" t="str">
        <f t="shared" si="675"/>
        <v/>
      </c>
      <c r="M5208" s="7" t="str">
        <f t="shared" si="676"/>
        <v/>
      </c>
      <c r="N5208" s="7" t="str">
        <f t="shared" si="672"/>
        <v/>
      </c>
      <c r="O5208" s="144"/>
      <c r="P5208" s="355">
        <v>0</v>
      </c>
      <c r="Q5208" s="362">
        <f>SUM('NOVO HORIZONTE'!I5208)</f>
        <v>0</v>
      </c>
      <c r="R5208" s="363">
        <f t="shared" si="677"/>
        <v>0</v>
      </c>
      <c r="S5208" s="153">
        <f t="shared" si="671"/>
        <v>0</v>
      </c>
      <c r="T5208" s="364"/>
    </row>
    <row r="5209" ht="22.5" hidden="1" spans="1:20">
      <c r="A5209" s="158">
        <v>89779</v>
      </c>
      <c r="B5209" s="100" t="s">
        <v>252</v>
      </c>
      <c r="C5209" s="104" t="s">
        <v>5471</v>
      </c>
      <c r="D5209" s="94" t="s">
        <v>279</v>
      </c>
      <c r="E5209" s="95">
        <v>34.91</v>
      </c>
      <c r="F5209" s="96">
        <f t="shared" si="673"/>
        <v>42.85</v>
      </c>
      <c r="G5209" s="107">
        <f>ROUND(SUM('NOVO HORIZONTE'!G5209),2)</f>
        <v>0</v>
      </c>
      <c r="H5209" s="107">
        <f t="shared" si="678"/>
        <v>0</v>
      </c>
      <c r="I5209" s="143">
        <f t="shared" si="674"/>
        <v>0</v>
      </c>
      <c r="J5209" s="142"/>
      <c r="K5209" s="228"/>
      <c r="L5209" s="7" t="str">
        <f t="shared" si="675"/>
        <v/>
      </c>
      <c r="M5209" s="7" t="str">
        <f t="shared" si="676"/>
        <v/>
      </c>
      <c r="N5209" s="7" t="str">
        <f t="shared" si="672"/>
        <v/>
      </c>
      <c r="O5209" s="144"/>
      <c r="P5209" s="355">
        <v>0</v>
      </c>
      <c r="Q5209" s="362">
        <f>SUM('NOVO HORIZONTE'!I5209)</f>
        <v>0</v>
      </c>
      <c r="R5209" s="363">
        <f t="shared" si="677"/>
        <v>0</v>
      </c>
      <c r="S5209" s="153">
        <f t="shared" ref="S5209:S5272" si="679">IF(R5209=0,0,IF(R5209&gt;0,"c","b"))</f>
        <v>0</v>
      </c>
      <c r="T5209" s="364"/>
    </row>
    <row r="5210" ht="22.5" hidden="1" spans="1:20">
      <c r="A5210" s="158">
        <v>89782</v>
      </c>
      <c r="B5210" s="100" t="s">
        <v>252</v>
      </c>
      <c r="C5210" s="104" t="s">
        <v>5472</v>
      </c>
      <c r="D5210" s="94" t="s">
        <v>279</v>
      </c>
      <c r="E5210" s="95">
        <v>16.57</v>
      </c>
      <c r="F5210" s="96">
        <f t="shared" si="673"/>
        <v>20.34</v>
      </c>
      <c r="G5210" s="107">
        <f>ROUND(SUM('NOVO HORIZONTE'!G5210),2)</f>
        <v>0</v>
      </c>
      <c r="H5210" s="107">
        <f t="shared" si="678"/>
        <v>0</v>
      </c>
      <c r="I5210" s="143">
        <f t="shared" si="674"/>
        <v>0</v>
      </c>
      <c r="J5210" s="142"/>
      <c r="K5210" s="228"/>
      <c r="L5210" s="7" t="str">
        <f t="shared" si="675"/>
        <v/>
      </c>
      <c r="M5210" s="7" t="str">
        <f t="shared" si="676"/>
        <v/>
      </c>
      <c r="N5210" s="7" t="str">
        <f t="shared" si="672"/>
        <v/>
      </c>
      <c r="O5210" s="144"/>
      <c r="P5210" s="355">
        <v>0</v>
      </c>
      <c r="Q5210" s="362">
        <f>SUM('NOVO HORIZONTE'!I5210)</f>
        <v>0</v>
      </c>
      <c r="R5210" s="363">
        <f t="shared" si="677"/>
        <v>0</v>
      </c>
      <c r="S5210" s="153">
        <f t="shared" si="679"/>
        <v>0</v>
      </c>
      <c r="T5210" s="364"/>
    </row>
    <row r="5211" ht="22.5" hidden="1" spans="1:20">
      <c r="A5211" s="158">
        <v>89784</v>
      </c>
      <c r="B5211" s="100" t="s">
        <v>252</v>
      </c>
      <c r="C5211" s="104" t="s">
        <v>5473</v>
      </c>
      <c r="D5211" s="94" t="s">
        <v>279</v>
      </c>
      <c r="E5211" s="95">
        <v>24.93</v>
      </c>
      <c r="F5211" s="96">
        <f t="shared" si="673"/>
        <v>30.6</v>
      </c>
      <c r="G5211" s="107">
        <f>ROUND(SUM('NOVO HORIZONTE'!G5211),2)</f>
        <v>0</v>
      </c>
      <c r="H5211" s="107">
        <f t="shared" si="678"/>
        <v>0</v>
      </c>
      <c r="I5211" s="143">
        <f t="shared" si="674"/>
        <v>0</v>
      </c>
      <c r="J5211" s="142"/>
      <c r="K5211" s="228"/>
      <c r="L5211" s="7" t="str">
        <f t="shared" si="675"/>
        <v/>
      </c>
      <c r="M5211" s="7" t="str">
        <f t="shared" si="676"/>
        <v/>
      </c>
      <c r="N5211" s="7" t="str">
        <f t="shared" si="672"/>
        <v/>
      </c>
      <c r="O5211" s="144"/>
      <c r="P5211" s="355">
        <v>0</v>
      </c>
      <c r="Q5211" s="362">
        <f>SUM('NOVO HORIZONTE'!I5211)</f>
        <v>0</v>
      </c>
      <c r="R5211" s="363">
        <f t="shared" si="677"/>
        <v>0</v>
      </c>
      <c r="S5211" s="153">
        <f t="shared" si="679"/>
        <v>0</v>
      </c>
      <c r="T5211" s="364"/>
    </row>
    <row r="5212" ht="22.5" hidden="1" spans="1:20">
      <c r="A5212" s="158">
        <v>89786</v>
      </c>
      <c r="B5212" s="100" t="s">
        <v>252</v>
      </c>
      <c r="C5212" s="104" t="s">
        <v>5474</v>
      </c>
      <c r="D5212" s="94" t="s">
        <v>279</v>
      </c>
      <c r="E5212" s="95">
        <v>39.53</v>
      </c>
      <c r="F5212" s="96">
        <f t="shared" si="673"/>
        <v>48.52</v>
      </c>
      <c r="G5212" s="107">
        <f>ROUND(SUM('NOVO HORIZONTE'!G5212),2)</f>
        <v>0</v>
      </c>
      <c r="H5212" s="107">
        <f t="shared" si="678"/>
        <v>0</v>
      </c>
      <c r="I5212" s="143">
        <f t="shared" si="674"/>
        <v>0</v>
      </c>
      <c r="J5212" s="142"/>
      <c r="K5212" s="228"/>
      <c r="L5212" s="7" t="str">
        <f t="shared" si="675"/>
        <v/>
      </c>
      <c r="M5212" s="7" t="str">
        <f t="shared" si="676"/>
        <v/>
      </c>
      <c r="N5212" s="7" t="str">
        <f t="shared" si="672"/>
        <v/>
      </c>
      <c r="O5212" s="144"/>
      <c r="P5212" s="355">
        <v>0</v>
      </c>
      <c r="Q5212" s="362">
        <f>SUM('NOVO HORIZONTE'!I5212)</f>
        <v>0</v>
      </c>
      <c r="R5212" s="363">
        <f t="shared" si="677"/>
        <v>0</v>
      </c>
      <c r="S5212" s="153">
        <f t="shared" si="679"/>
        <v>0</v>
      </c>
      <c r="T5212" s="364"/>
    </row>
    <row r="5213" ht="22.5" hidden="1" spans="1:20">
      <c r="A5213" s="158">
        <v>89796</v>
      </c>
      <c r="B5213" s="100" t="s">
        <v>252</v>
      </c>
      <c r="C5213" s="104" t="s">
        <v>5475</v>
      </c>
      <c r="D5213" s="94" t="s">
        <v>279</v>
      </c>
      <c r="E5213" s="95">
        <v>44.15</v>
      </c>
      <c r="F5213" s="96">
        <f t="shared" si="673"/>
        <v>54.19</v>
      </c>
      <c r="G5213" s="107">
        <f>ROUND(SUM('NOVO HORIZONTE'!G5213),2)</f>
        <v>0</v>
      </c>
      <c r="H5213" s="107">
        <f t="shared" si="678"/>
        <v>0</v>
      </c>
      <c r="I5213" s="143">
        <f t="shared" si="674"/>
        <v>0</v>
      </c>
      <c r="J5213" s="142"/>
      <c r="K5213" s="228"/>
      <c r="L5213" s="7" t="str">
        <f t="shared" si="675"/>
        <v/>
      </c>
      <c r="M5213" s="7" t="str">
        <f t="shared" si="676"/>
        <v/>
      </c>
      <c r="N5213" s="7" t="str">
        <f t="shared" si="672"/>
        <v/>
      </c>
      <c r="O5213" s="144"/>
      <c r="P5213" s="355">
        <v>0</v>
      </c>
      <c r="Q5213" s="362">
        <f>SUM('NOVO HORIZONTE'!I5213)</f>
        <v>0</v>
      </c>
      <c r="R5213" s="363">
        <f t="shared" si="677"/>
        <v>0</v>
      </c>
      <c r="S5213" s="153">
        <f t="shared" si="679"/>
        <v>0</v>
      </c>
      <c r="T5213" s="364"/>
    </row>
    <row r="5214" ht="22.5" hidden="1" spans="1:20">
      <c r="A5214" s="158">
        <v>89783</v>
      </c>
      <c r="B5214" s="100" t="s">
        <v>252</v>
      </c>
      <c r="C5214" s="104" t="s">
        <v>5476</v>
      </c>
      <c r="D5214" s="94" t="s">
        <v>279</v>
      </c>
      <c r="E5214" s="95">
        <v>16.68</v>
      </c>
      <c r="F5214" s="96">
        <f t="shared" si="673"/>
        <v>20.47</v>
      </c>
      <c r="G5214" s="107">
        <f>ROUND(SUM('NOVO HORIZONTE'!G5214),2)</f>
        <v>0</v>
      </c>
      <c r="H5214" s="107">
        <f t="shared" si="678"/>
        <v>0</v>
      </c>
      <c r="I5214" s="143">
        <f t="shared" si="674"/>
        <v>0</v>
      </c>
      <c r="J5214" s="142"/>
      <c r="K5214" s="228"/>
      <c r="L5214" s="7" t="str">
        <f t="shared" si="675"/>
        <v/>
      </c>
      <c r="M5214" s="7" t="str">
        <f t="shared" si="676"/>
        <v/>
      </c>
      <c r="N5214" s="7" t="str">
        <f t="shared" si="672"/>
        <v/>
      </c>
      <c r="O5214" s="144"/>
      <c r="P5214" s="355">
        <v>0</v>
      </c>
      <c r="Q5214" s="362">
        <f>SUM('NOVO HORIZONTE'!I5214)</f>
        <v>0</v>
      </c>
      <c r="R5214" s="363">
        <f t="shared" si="677"/>
        <v>0</v>
      </c>
      <c r="S5214" s="153">
        <f t="shared" si="679"/>
        <v>0</v>
      </c>
      <c r="T5214" s="364"/>
    </row>
    <row r="5215" ht="22.5" hidden="1" spans="1:20">
      <c r="A5215" s="158">
        <v>89785</v>
      </c>
      <c r="B5215" s="100" t="s">
        <v>252</v>
      </c>
      <c r="C5215" s="104" t="s">
        <v>5477</v>
      </c>
      <c r="D5215" s="94" t="s">
        <v>279</v>
      </c>
      <c r="E5215" s="95">
        <v>27.32</v>
      </c>
      <c r="F5215" s="96">
        <f t="shared" si="673"/>
        <v>33.53</v>
      </c>
      <c r="G5215" s="107">
        <f>ROUND(SUM('NOVO HORIZONTE'!G5215),2)</f>
        <v>0</v>
      </c>
      <c r="H5215" s="107">
        <f t="shared" si="678"/>
        <v>0</v>
      </c>
      <c r="I5215" s="143">
        <f t="shared" si="674"/>
        <v>0</v>
      </c>
      <c r="J5215" s="142"/>
      <c r="K5215" s="228"/>
      <c r="L5215" s="7" t="str">
        <f t="shared" si="675"/>
        <v/>
      </c>
      <c r="M5215" s="7" t="str">
        <f t="shared" si="676"/>
        <v/>
      </c>
      <c r="N5215" s="7" t="str">
        <f t="shared" si="672"/>
        <v/>
      </c>
      <c r="O5215" s="144"/>
      <c r="P5215" s="355">
        <v>0</v>
      </c>
      <c r="Q5215" s="362">
        <f>SUM('NOVO HORIZONTE'!I5215)</f>
        <v>0</v>
      </c>
      <c r="R5215" s="363">
        <f t="shared" si="677"/>
        <v>0</v>
      </c>
      <c r="S5215" s="153">
        <f t="shared" si="679"/>
        <v>0</v>
      </c>
      <c r="T5215" s="364"/>
    </row>
    <row r="5216" ht="22.5" hidden="1" spans="1:20">
      <c r="A5216" s="158">
        <v>89795</v>
      </c>
      <c r="B5216" s="100" t="s">
        <v>252</v>
      </c>
      <c r="C5216" s="104" t="s">
        <v>5478</v>
      </c>
      <c r="D5216" s="94" t="s">
        <v>279</v>
      </c>
      <c r="E5216" s="95">
        <v>41.64</v>
      </c>
      <c r="F5216" s="96">
        <f t="shared" si="673"/>
        <v>51.11</v>
      </c>
      <c r="G5216" s="107">
        <f>ROUND(SUM('NOVO HORIZONTE'!G5216),2)</f>
        <v>0</v>
      </c>
      <c r="H5216" s="107">
        <f t="shared" si="678"/>
        <v>0</v>
      </c>
      <c r="I5216" s="143">
        <f t="shared" si="674"/>
        <v>0</v>
      </c>
      <c r="J5216" s="142"/>
      <c r="K5216" s="228"/>
      <c r="L5216" s="7" t="str">
        <f t="shared" si="675"/>
        <v/>
      </c>
      <c r="M5216" s="7" t="str">
        <f t="shared" si="676"/>
        <v/>
      </c>
      <c r="N5216" s="7" t="str">
        <f t="shared" si="672"/>
        <v/>
      </c>
      <c r="O5216" s="144"/>
      <c r="P5216" s="355">
        <v>0</v>
      </c>
      <c r="Q5216" s="362">
        <f>SUM('NOVO HORIZONTE'!I5216)</f>
        <v>0</v>
      </c>
      <c r="R5216" s="363">
        <f t="shared" si="677"/>
        <v>0</v>
      </c>
      <c r="S5216" s="153">
        <f t="shared" si="679"/>
        <v>0</v>
      </c>
      <c r="T5216" s="364"/>
    </row>
    <row r="5217" ht="22.5" hidden="1" spans="1:20">
      <c r="A5217" s="158">
        <v>89797</v>
      </c>
      <c r="B5217" s="100" t="s">
        <v>252</v>
      </c>
      <c r="C5217" s="104" t="s">
        <v>5479</v>
      </c>
      <c r="D5217" s="94" t="s">
        <v>279</v>
      </c>
      <c r="E5217" s="95">
        <v>52.34</v>
      </c>
      <c r="F5217" s="96">
        <f t="shared" si="673"/>
        <v>64.24</v>
      </c>
      <c r="G5217" s="107">
        <f>ROUND(SUM('NOVO HORIZONTE'!G5217),2)</f>
        <v>0</v>
      </c>
      <c r="H5217" s="107">
        <f t="shared" si="678"/>
        <v>0</v>
      </c>
      <c r="I5217" s="143">
        <f t="shared" si="674"/>
        <v>0</v>
      </c>
      <c r="J5217" s="142"/>
      <c r="K5217" s="228"/>
      <c r="L5217" s="7" t="str">
        <f t="shared" si="675"/>
        <v/>
      </c>
      <c r="M5217" s="7" t="str">
        <f t="shared" si="676"/>
        <v/>
      </c>
      <c r="N5217" s="7" t="str">
        <f t="shared" si="672"/>
        <v/>
      </c>
      <c r="O5217" s="144"/>
      <c r="P5217" s="355">
        <v>0</v>
      </c>
      <c r="Q5217" s="362">
        <f>SUM('NOVO HORIZONTE'!I5217)</f>
        <v>0</v>
      </c>
      <c r="R5217" s="363">
        <f t="shared" si="677"/>
        <v>0</v>
      </c>
      <c r="S5217" s="153">
        <f t="shared" si="679"/>
        <v>0</v>
      </c>
      <c r="T5217" s="364"/>
    </row>
    <row r="5218" ht="22.5" hidden="1" spans="1:20">
      <c r="A5218" s="158">
        <v>102710</v>
      </c>
      <c r="B5218" s="100" t="s">
        <v>252</v>
      </c>
      <c r="C5218" s="104" t="s">
        <v>5480</v>
      </c>
      <c r="D5218" s="94" t="s">
        <v>279</v>
      </c>
      <c r="E5218" s="95">
        <v>65.75</v>
      </c>
      <c r="F5218" s="96">
        <f t="shared" si="673"/>
        <v>80.7</v>
      </c>
      <c r="G5218" s="107">
        <f>ROUND(SUM('NOVO HORIZONTE'!G5218),2)</f>
        <v>0</v>
      </c>
      <c r="H5218" s="107">
        <f t="shared" si="678"/>
        <v>0</v>
      </c>
      <c r="I5218" s="143">
        <f t="shared" si="674"/>
        <v>0</v>
      </c>
      <c r="J5218" s="142"/>
      <c r="K5218" s="228"/>
      <c r="L5218" s="7" t="str">
        <f t="shared" si="675"/>
        <v/>
      </c>
      <c r="M5218" s="7" t="str">
        <f t="shared" si="676"/>
        <v/>
      </c>
      <c r="N5218" s="7" t="str">
        <f t="shared" si="672"/>
        <v/>
      </c>
      <c r="O5218" s="144"/>
      <c r="P5218" s="355">
        <v>0</v>
      </c>
      <c r="Q5218" s="362">
        <f>SUM('NOVO HORIZONTE'!I5218)</f>
        <v>0</v>
      </c>
      <c r="R5218" s="363">
        <f t="shared" si="677"/>
        <v>0</v>
      </c>
      <c r="S5218" s="153">
        <f t="shared" si="679"/>
        <v>0</v>
      </c>
      <c r="T5218" s="364"/>
    </row>
    <row r="5219" ht="22.5" hidden="1" spans="1:20">
      <c r="A5219" s="158">
        <v>102711</v>
      </c>
      <c r="B5219" s="100" t="s">
        <v>252</v>
      </c>
      <c r="C5219" s="104" t="s">
        <v>5481</v>
      </c>
      <c r="D5219" s="94" t="s">
        <v>279</v>
      </c>
      <c r="E5219" s="95">
        <v>83.98</v>
      </c>
      <c r="F5219" s="96">
        <f t="shared" si="673"/>
        <v>103.08</v>
      </c>
      <c r="G5219" s="107">
        <f>ROUND(SUM('NOVO HORIZONTE'!G5219),2)</f>
        <v>0</v>
      </c>
      <c r="H5219" s="107">
        <f t="shared" si="678"/>
        <v>0</v>
      </c>
      <c r="I5219" s="143">
        <f t="shared" si="674"/>
        <v>0</v>
      </c>
      <c r="J5219" s="142"/>
      <c r="K5219" s="228"/>
      <c r="L5219" s="7" t="str">
        <f t="shared" si="675"/>
        <v/>
      </c>
      <c r="M5219" s="7" t="str">
        <f t="shared" si="676"/>
        <v/>
      </c>
      <c r="N5219" s="7" t="str">
        <f t="shared" si="672"/>
        <v/>
      </c>
      <c r="O5219" s="144"/>
      <c r="P5219" s="355">
        <v>0</v>
      </c>
      <c r="Q5219" s="362">
        <f>SUM('NOVO HORIZONTE'!I5219)</f>
        <v>0</v>
      </c>
      <c r="R5219" s="363">
        <f t="shared" si="677"/>
        <v>0</v>
      </c>
      <c r="S5219" s="153">
        <f t="shared" si="679"/>
        <v>0</v>
      </c>
      <c r="T5219" s="364"/>
    </row>
    <row r="5220" ht="12.75" hidden="1" spans="1:20">
      <c r="A5220" s="154" t="s">
        <v>5482</v>
      </c>
      <c r="B5220" s="100"/>
      <c r="C5220" s="161" t="s">
        <v>5483</v>
      </c>
      <c r="D5220" s="94">
        <v>0</v>
      </c>
      <c r="E5220" s="95">
        <v>0</v>
      </c>
      <c r="F5220" s="96">
        <f t="shared" si="673"/>
        <v>0</v>
      </c>
      <c r="G5220" s="187">
        <f>ROUND(SUM('NOVO HORIZONTE'!G5220),2)</f>
        <v>0</v>
      </c>
      <c r="H5220" s="187">
        <f t="shared" si="678"/>
        <v>0</v>
      </c>
      <c r="I5220" s="188">
        <f t="shared" si="674"/>
        <v>0</v>
      </c>
      <c r="J5220" s="142"/>
      <c r="K5220" s="145" t="str">
        <f>IF(SUM(I5221:I5244)&gt;0,"xx","")</f>
        <v/>
      </c>
      <c r="L5220" s="7" t="str">
        <f t="shared" si="675"/>
        <v/>
      </c>
      <c r="M5220" s="7" t="str">
        <f t="shared" si="676"/>
        <v/>
      </c>
      <c r="N5220" s="7" t="str">
        <f t="shared" si="672"/>
        <v/>
      </c>
      <c r="O5220" s="144"/>
      <c r="P5220" s="375"/>
      <c r="Q5220" s="362">
        <f>SUM('NOVO HORIZONTE'!I5220)</f>
        <v>0</v>
      </c>
      <c r="R5220" s="363">
        <f t="shared" si="677"/>
        <v>0</v>
      </c>
      <c r="S5220" s="153">
        <f t="shared" si="679"/>
        <v>0</v>
      </c>
      <c r="T5220" s="364"/>
    </row>
    <row r="5221" ht="22.5" hidden="1" spans="1:20">
      <c r="A5221" s="158">
        <v>89802</v>
      </c>
      <c r="B5221" s="100" t="s">
        <v>252</v>
      </c>
      <c r="C5221" s="104" t="s">
        <v>5484</v>
      </c>
      <c r="D5221" s="94" t="s">
        <v>279</v>
      </c>
      <c r="E5221" s="95">
        <v>10.28</v>
      </c>
      <c r="F5221" s="96">
        <f t="shared" si="673"/>
        <v>12.62</v>
      </c>
      <c r="G5221" s="107">
        <f>ROUND(SUM('NOVO HORIZONTE'!G5221),2)</f>
        <v>0</v>
      </c>
      <c r="H5221" s="107">
        <f t="shared" si="678"/>
        <v>0</v>
      </c>
      <c r="I5221" s="143">
        <f t="shared" si="674"/>
        <v>0</v>
      </c>
      <c r="J5221" s="142"/>
      <c r="K5221" s="228"/>
      <c r="L5221" s="7" t="str">
        <f t="shared" si="675"/>
        <v/>
      </c>
      <c r="M5221" s="7" t="str">
        <f t="shared" si="676"/>
        <v/>
      </c>
      <c r="N5221" s="7" t="str">
        <f t="shared" si="672"/>
        <v/>
      </c>
      <c r="O5221" s="144"/>
      <c r="P5221" s="355">
        <v>0</v>
      </c>
      <c r="Q5221" s="362">
        <f>SUM('NOVO HORIZONTE'!I5221)</f>
        <v>0</v>
      </c>
      <c r="R5221" s="363">
        <f t="shared" si="677"/>
        <v>0</v>
      </c>
      <c r="S5221" s="153">
        <f t="shared" si="679"/>
        <v>0</v>
      </c>
      <c r="T5221" s="364"/>
    </row>
    <row r="5222" ht="22.5" hidden="1" spans="1:20">
      <c r="A5222" s="158">
        <v>89806</v>
      </c>
      <c r="B5222" s="100" t="s">
        <v>252</v>
      </c>
      <c r="C5222" s="104" t="s">
        <v>5485</v>
      </c>
      <c r="D5222" s="94" t="s">
        <v>279</v>
      </c>
      <c r="E5222" s="95">
        <v>21.9</v>
      </c>
      <c r="F5222" s="96">
        <f t="shared" si="673"/>
        <v>26.88</v>
      </c>
      <c r="G5222" s="107">
        <f>ROUND(SUM('NOVO HORIZONTE'!G5222),2)</f>
        <v>0</v>
      </c>
      <c r="H5222" s="107">
        <f t="shared" si="678"/>
        <v>0</v>
      </c>
      <c r="I5222" s="143">
        <f t="shared" si="674"/>
        <v>0</v>
      </c>
      <c r="J5222" s="142"/>
      <c r="K5222" s="228"/>
      <c r="L5222" s="7" t="str">
        <f t="shared" si="675"/>
        <v/>
      </c>
      <c r="M5222" s="7" t="str">
        <f t="shared" si="676"/>
        <v/>
      </c>
      <c r="N5222" s="7" t="str">
        <f t="shared" si="672"/>
        <v/>
      </c>
      <c r="O5222" s="144"/>
      <c r="P5222" s="355">
        <v>0</v>
      </c>
      <c r="Q5222" s="362">
        <f>SUM('NOVO HORIZONTE'!I5222)</f>
        <v>0</v>
      </c>
      <c r="R5222" s="363">
        <f t="shared" si="677"/>
        <v>0</v>
      </c>
      <c r="S5222" s="153">
        <f t="shared" si="679"/>
        <v>0</v>
      </c>
      <c r="T5222" s="364"/>
    </row>
    <row r="5223" ht="22.5" hidden="1" spans="1:20">
      <c r="A5223" s="158">
        <v>89810</v>
      </c>
      <c r="B5223" s="100" t="s">
        <v>252</v>
      </c>
      <c r="C5223" s="104" t="s">
        <v>5486</v>
      </c>
      <c r="D5223" s="94" t="s">
        <v>279</v>
      </c>
      <c r="E5223" s="95">
        <v>30.54</v>
      </c>
      <c r="F5223" s="96">
        <f t="shared" si="673"/>
        <v>37.48</v>
      </c>
      <c r="G5223" s="107">
        <f>ROUND(SUM('NOVO HORIZONTE'!G5223),2)</f>
        <v>0</v>
      </c>
      <c r="H5223" s="107">
        <f t="shared" si="678"/>
        <v>0</v>
      </c>
      <c r="I5223" s="143">
        <f t="shared" si="674"/>
        <v>0</v>
      </c>
      <c r="J5223" s="142"/>
      <c r="K5223" s="228"/>
      <c r="L5223" s="7" t="str">
        <f t="shared" si="675"/>
        <v/>
      </c>
      <c r="M5223" s="7" t="str">
        <f t="shared" si="676"/>
        <v/>
      </c>
      <c r="N5223" s="7" t="str">
        <f t="shared" si="672"/>
        <v/>
      </c>
      <c r="O5223" s="144"/>
      <c r="P5223" s="355">
        <v>0</v>
      </c>
      <c r="Q5223" s="362">
        <f>SUM('NOVO HORIZONTE'!I5223)</f>
        <v>0</v>
      </c>
      <c r="R5223" s="363">
        <f t="shared" si="677"/>
        <v>0</v>
      </c>
      <c r="S5223" s="153">
        <f t="shared" si="679"/>
        <v>0</v>
      </c>
      <c r="T5223" s="364"/>
    </row>
    <row r="5224" ht="22.5" hidden="1" spans="1:20">
      <c r="A5224" s="158">
        <v>89801</v>
      </c>
      <c r="B5224" s="100" t="s">
        <v>252</v>
      </c>
      <c r="C5224" s="104" t="s">
        <v>5487</v>
      </c>
      <c r="D5224" s="94" t="s">
        <v>279</v>
      </c>
      <c r="E5224" s="95">
        <v>9.53</v>
      </c>
      <c r="F5224" s="96">
        <f t="shared" si="673"/>
        <v>11.7</v>
      </c>
      <c r="G5224" s="107">
        <f>ROUND(SUM('NOVO HORIZONTE'!G5224),2)</f>
        <v>0</v>
      </c>
      <c r="H5224" s="107">
        <f t="shared" si="678"/>
        <v>0</v>
      </c>
      <c r="I5224" s="143">
        <f t="shared" si="674"/>
        <v>0</v>
      </c>
      <c r="J5224" s="142"/>
      <c r="K5224" s="228"/>
      <c r="L5224" s="7" t="str">
        <f t="shared" si="675"/>
        <v/>
      </c>
      <c r="M5224" s="7" t="str">
        <f t="shared" si="676"/>
        <v/>
      </c>
      <c r="N5224" s="7" t="str">
        <f t="shared" si="672"/>
        <v/>
      </c>
      <c r="O5224" s="144"/>
      <c r="P5224" s="355">
        <v>0</v>
      </c>
      <c r="Q5224" s="362">
        <f>SUM('NOVO HORIZONTE'!I5224)</f>
        <v>0</v>
      </c>
      <c r="R5224" s="363">
        <f t="shared" si="677"/>
        <v>0</v>
      </c>
      <c r="S5224" s="153">
        <f t="shared" si="679"/>
        <v>0</v>
      </c>
      <c r="T5224" s="364"/>
    </row>
    <row r="5225" ht="22.5" hidden="1" spans="1:20">
      <c r="A5225" s="158">
        <v>89803</v>
      </c>
      <c r="B5225" s="100" t="s">
        <v>252</v>
      </c>
      <c r="C5225" s="104" t="s">
        <v>5488</v>
      </c>
      <c r="D5225" s="94" t="s">
        <v>279</v>
      </c>
      <c r="E5225" s="95">
        <v>18.15</v>
      </c>
      <c r="F5225" s="96">
        <f t="shared" si="673"/>
        <v>22.28</v>
      </c>
      <c r="G5225" s="107">
        <f>ROUND(SUM('NOVO HORIZONTE'!G5225),2)</f>
        <v>0</v>
      </c>
      <c r="H5225" s="107">
        <f t="shared" si="678"/>
        <v>0</v>
      </c>
      <c r="I5225" s="143">
        <f t="shared" si="674"/>
        <v>0</v>
      </c>
      <c r="J5225" s="142"/>
      <c r="K5225" s="228"/>
      <c r="L5225" s="7" t="str">
        <f t="shared" si="675"/>
        <v/>
      </c>
      <c r="M5225" s="7" t="str">
        <f t="shared" si="676"/>
        <v/>
      </c>
      <c r="N5225" s="7" t="str">
        <f t="shared" si="672"/>
        <v/>
      </c>
      <c r="O5225" s="144"/>
      <c r="P5225" s="355">
        <v>0</v>
      </c>
      <c r="Q5225" s="362">
        <f>SUM('NOVO HORIZONTE'!I5225)</f>
        <v>0</v>
      </c>
      <c r="R5225" s="363">
        <f t="shared" si="677"/>
        <v>0</v>
      </c>
      <c r="S5225" s="153">
        <f t="shared" si="679"/>
        <v>0</v>
      </c>
      <c r="T5225" s="364"/>
    </row>
    <row r="5226" ht="22.5" hidden="1" spans="1:20">
      <c r="A5226" s="158">
        <v>89805</v>
      </c>
      <c r="B5226" s="100" t="s">
        <v>252</v>
      </c>
      <c r="C5226" s="104" t="s">
        <v>5489</v>
      </c>
      <c r="D5226" s="94" t="s">
        <v>279</v>
      </c>
      <c r="E5226" s="95">
        <v>20.91</v>
      </c>
      <c r="F5226" s="96">
        <f t="shared" si="673"/>
        <v>25.66</v>
      </c>
      <c r="G5226" s="107">
        <f>ROUND(SUM('NOVO HORIZONTE'!G5226),2)</f>
        <v>0</v>
      </c>
      <c r="H5226" s="107">
        <f t="shared" si="678"/>
        <v>0</v>
      </c>
      <c r="I5226" s="143">
        <f t="shared" si="674"/>
        <v>0</v>
      </c>
      <c r="J5226" s="142"/>
      <c r="K5226" s="228"/>
      <c r="L5226" s="7" t="str">
        <f t="shared" si="675"/>
        <v/>
      </c>
      <c r="M5226" s="7" t="str">
        <f t="shared" si="676"/>
        <v/>
      </c>
      <c r="N5226" s="7" t="str">
        <f t="shared" si="672"/>
        <v/>
      </c>
      <c r="O5226" s="144"/>
      <c r="P5226" s="355">
        <v>0</v>
      </c>
      <c r="Q5226" s="362">
        <f>SUM('NOVO HORIZONTE'!I5226)</f>
        <v>0</v>
      </c>
      <c r="R5226" s="363">
        <f t="shared" si="677"/>
        <v>0</v>
      </c>
      <c r="S5226" s="153">
        <f t="shared" si="679"/>
        <v>0</v>
      </c>
      <c r="T5226" s="364"/>
    </row>
    <row r="5227" ht="22.5" hidden="1" spans="1:20">
      <c r="A5227" s="158">
        <v>89809</v>
      </c>
      <c r="B5227" s="100" t="s">
        <v>252</v>
      </c>
      <c r="C5227" s="104" t="s">
        <v>5490</v>
      </c>
      <c r="D5227" s="94" t="s">
        <v>279</v>
      </c>
      <c r="E5227" s="95">
        <v>29.69</v>
      </c>
      <c r="F5227" s="96">
        <f t="shared" si="673"/>
        <v>36.44</v>
      </c>
      <c r="G5227" s="107">
        <f>ROUND(SUM('NOVO HORIZONTE'!G5227),2)</f>
        <v>0</v>
      </c>
      <c r="H5227" s="107">
        <f t="shared" si="678"/>
        <v>0</v>
      </c>
      <c r="I5227" s="143">
        <f t="shared" si="674"/>
        <v>0</v>
      </c>
      <c r="J5227" s="142"/>
      <c r="K5227" s="228"/>
      <c r="L5227" s="7" t="str">
        <f t="shared" si="675"/>
        <v/>
      </c>
      <c r="M5227" s="7" t="str">
        <f t="shared" si="676"/>
        <v/>
      </c>
      <c r="N5227" s="7" t="str">
        <f t="shared" ref="N5227:N5290" si="680">M5227</f>
        <v/>
      </c>
      <c r="O5227" s="144"/>
      <c r="P5227" s="355">
        <v>0</v>
      </c>
      <c r="Q5227" s="362">
        <f>SUM('NOVO HORIZONTE'!I5227)</f>
        <v>0</v>
      </c>
      <c r="R5227" s="363">
        <f t="shared" si="677"/>
        <v>0</v>
      </c>
      <c r="S5227" s="153">
        <f t="shared" si="679"/>
        <v>0</v>
      </c>
      <c r="T5227" s="364"/>
    </row>
    <row r="5228" ht="22.5" hidden="1" spans="1:20">
      <c r="A5228" s="158">
        <v>89807</v>
      </c>
      <c r="B5228" s="100" t="s">
        <v>252</v>
      </c>
      <c r="C5228" s="104" t="s">
        <v>5491</v>
      </c>
      <c r="D5228" s="94" t="s">
        <v>279</v>
      </c>
      <c r="E5228" s="95">
        <v>38.29</v>
      </c>
      <c r="F5228" s="96">
        <f t="shared" si="673"/>
        <v>47</v>
      </c>
      <c r="G5228" s="107">
        <f>ROUND(SUM('NOVO HORIZONTE'!G5228),2)</f>
        <v>0</v>
      </c>
      <c r="H5228" s="107">
        <f t="shared" si="678"/>
        <v>0</v>
      </c>
      <c r="I5228" s="143">
        <f t="shared" si="674"/>
        <v>0</v>
      </c>
      <c r="J5228" s="142"/>
      <c r="K5228" s="228"/>
      <c r="L5228" s="7" t="str">
        <f t="shared" si="675"/>
        <v/>
      </c>
      <c r="M5228" s="7" t="str">
        <f t="shared" si="676"/>
        <v/>
      </c>
      <c r="N5228" s="7" t="str">
        <f t="shared" si="680"/>
        <v/>
      </c>
      <c r="O5228" s="144"/>
      <c r="P5228" s="355">
        <v>0</v>
      </c>
      <c r="Q5228" s="362">
        <f>SUM('NOVO HORIZONTE'!I5228)</f>
        <v>0</v>
      </c>
      <c r="R5228" s="363">
        <f t="shared" si="677"/>
        <v>0</v>
      </c>
      <c r="S5228" s="153">
        <f t="shared" si="679"/>
        <v>0</v>
      </c>
      <c r="T5228" s="364"/>
    </row>
    <row r="5229" ht="22.5" hidden="1" spans="1:20">
      <c r="A5229" s="158">
        <v>89811</v>
      </c>
      <c r="B5229" s="100" t="s">
        <v>252</v>
      </c>
      <c r="C5229" s="104" t="s">
        <v>5492</v>
      </c>
      <c r="D5229" s="94" t="s">
        <v>279</v>
      </c>
      <c r="E5229" s="95">
        <v>45.01</v>
      </c>
      <c r="F5229" s="96">
        <f t="shared" si="673"/>
        <v>55.25</v>
      </c>
      <c r="G5229" s="107">
        <f>ROUND(SUM('NOVO HORIZONTE'!G5229),2)</f>
        <v>0</v>
      </c>
      <c r="H5229" s="107">
        <f t="shared" si="678"/>
        <v>0</v>
      </c>
      <c r="I5229" s="143">
        <f t="shared" si="674"/>
        <v>0</v>
      </c>
      <c r="J5229" s="142"/>
      <c r="K5229" s="228"/>
      <c r="L5229" s="7" t="str">
        <f t="shared" si="675"/>
        <v/>
      </c>
      <c r="M5229" s="7" t="str">
        <f t="shared" si="676"/>
        <v/>
      </c>
      <c r="N5229" s="7" t="str">
        <f t="shared" si="680"/>
        <v/>
      </c>
      <c r="O5229" s="144"/>
      <c r="P5229" s="355">
        <v>0</v>
      </c>
      <c r="Q5229" s="362">
        <f>SUM('NOVO HORIZONTE'!I5229)</f>
        <v>0</v>
      </c>
      <c r="R5229" s="363">
        <f t="shared" si="677"/>
        <v>0</v>
      </c>
      <c r="S5229" s="153">
        <f t="shared" si="679"/>
        <v>0</v>
      </c>
      <c r="T5229" s="364"/>
    </row>
    <row r="5230" ht="22.5" hidden="1" spans="1:20">
      <c r="A5230" s="158">
        <v>89804</v>
      </c>
      <c r="B5230" s="100" t="s">
        <v>252</v>
      </c>
      <c r="C5230" s="104" t="s">
        <v>5493</v>
      </c>
      <c r="D5230" s="94" t="s">
        <v>279</v>
      </c>
      <c r="E5230" s="95">
        <v>20.37</v>
      </c>
      <c r="F5230" s="96">
        <f t="shared" ref="F5230:F5293" si="681">IF(E5230=0,0,IF(P5230=0,ROUND(E5230*(1+E$13),2),ROUND(E5230*(1+E$12),2)))</f>
        <v>25</v>
      </c>
      <c r="G5230" s="107">
        <f>ROUND(SUM('NOVO HORIZONTE'!G5230),2)</f>
        <v>0</v>
      </c>
      <c r="H5230" s="107">
        <f t="shared" si="678"/>
        <v>0</v>
      </c>
      <c r="I5230" s="143">
        <f t="shared" ref="I5230:I5293" si="682">IF(ISBLANK(G5230),0,ROUND(G5230*H5230,2))</f>
        <v>0</v>
      </c>
      <c r="J5230" s="142"/>
      <c r="K5230" s="228"/>
      <c r="L5230" s="7" t="str">
        <f t="shared" ref="L5230:L5293" si="683">IF(K5230="X","x",IF(K5230="xx","x",IF(I5230&gt;0,"x","")))</f>
        <v/>
      </c>
      <c r="M5230" s="7" t="str">
        <f t="shared" ref="M5230:M5293" si="684">IF(K5230="X","x",IF(K5230="xx","x",IF(I5230&gt;0,"x","")))</f>
        <v/>
      </c>
      <c r="N5230" s="7" t="str">
        <f t="shared" si="680"/>
        <v/>
      </c>
      <c r="O5230" s="144"/>
      <c r="P5230" s="355">
        <v>0</v>
      </c>
      <c r="Q5230" s="362">
        <f>SUM('NOVO HORIZONTE'!I5230)</f>
        <v>0</v>
      </c>
      <c r="R5230" s="363">
        <f t="shared" ref="R5230:R5293" si="685">I5230-Q5230</f>
        <v>0</v>
      </c>
      <c r="S5230" s="153">
        <f t="shared" si="679"/>
        <v>0</v>
      </c>
      <c r="T5230" s="364"/>
    </row>
    <row r="5231" ht="22.5" hidden="1" spans="1:20">
      <c r="A5231" s="158">
        <v>89808</v>
      </c>
      <c r="B5231" s="100" t="s">
        <v>252</v>
      </c>
      <c r="C5231" s="104" t="s">
        <v>5494</v>
      </c>
      <c r="D5231" s="94" t="s">
        <v>279</v>
      </c>
      <c r="E5231" s="95">
        <v>59.26</v>
      </c>
      <c r="F5231" s="96">
        <f t="shared" si="681"/>
        <v>72.74</v>
      </c>
      <c r="G5231" s="107">
        <f>ROUND(SUM('NOVO HORIZONTE'!G5231),2)</f>
        <v>0</v>
      </c>
      <c r="H5231" s="107">
        <f t="shared" ref="H5231:H5294" si="686">IF(G5231=0,0,F5231)</f>
        <v>0</v>
      </c>
      <c r="I5231" s="143">
        <f t="shared" si="682"/>
        <v>0</v>
      </c>
      <c r="J5231" s="142"/>
      <c r="K5231" s="228"/>
      <c r="L5231" s="7" t="str">
        <f t="shared" si="683"/>
        <v/>
      </c>
      <c r="M5231" s="7" t="str">
        <f t="shared" si="684"/>
        <v/>
      </c>
      <c r="N5231" s="7" t="str">
        <f t="shared" si="680"/>
        <v/>
      </c>
      <c r="O5231" s="144"/>
      <c r="P5231" s="355">
        <v>0</v>
      </c>
      <c r="Q5231" s="362">
        <f>SUM('NOVO HORIZONTE'!I5231)</f>
        <v>0</v>
      </c>
      <c r="R5231" s="363">
        <f t="shared" si="685"/>
        <v>0</v>
      </c>
      <c r="S5231" s="153">
        <f t="shared" si="679"/>
        <v>0</v>
      </c>
      <c r="T5231" s="364"/>
    </row>
    <row r="5232" ht="22.5" hidden="1" spans="1:20">
      <c r="A5232" s="158">
        <v>89812</v>
      </c>
      <c r="B5232" s="100" t="s">
        <v>252</v>
      </c>
      <c r="C5232" s="104" t="s">
        <v>5495</v>
      </c>
      <c r="D5232" s="94" t="s">
        <v>279</v>
      </c>
      <c r="E5232" s="95">
        <v>80.7</v>
      </c>
      <c r="F5232" s="96">
        <f t="shared" si="681"/>
        <v>99.05</v>
      </c>
      <c r="G5232" s="107">
        <f>ROUND(SUM('NOVO HORIZONTE'!G5232),2)</f>
        <v>0</v>
      </c>
      <c r="H5232" s="107">
        <f t="shared" si="686"/>
        <v>0</v>
      </c>
      <c r="I5232" s="143">
        <f t="shared" si="682"/>
        <v>0</v>
      </c>
      <c r="J5232" s="142"/>
      <c r="K5232" s="228"/>
      <c r="L5232" s="7" t="str">
        <f t="shared" si="683"/>
        <v/>
      </c>
      <c r="M5232" s="7" t="str">
        <f t="shared" si="684"/>
        <v/>
      </c>
      <c r="N5232" s="7" t="str">
        <f t="shared" si="680"/>
        <v/>
      </c>
      <c r="O5232" s="144"/>
      <c r="P5232" s="355">
        <v>0</v>
      </c>
      <c r="Q5232" s="362">
        <f>SUM('NOVO HORIZONTE'!I5232)</f>
        <v>0</v>
      </c>
      <c r="R5232" s="363">
        <f t="shared" si="685"/>
        <v>0</v>
      </c>
      <c r="S5232" s="153">
        <f t="shared" si="679"/>
        <v>0</v>
      </c>
      <c r="T5232" s="364"/>
    </row>
    <row r="5233" ht="22.5" hidden="1" spans="1:20">
      <c r="A5233" s="158">
        <v>89813</v>
      </c>
      <c r="B5233" s="100" t="s">
        <v>252</v>
      </c>
      <c r="C5233" s="104" t="s">
        <v>5496</v>
      </c>
      <c r="D5233" s="94" t="s">
        <v>279</v>
      </c>
      <c r="E5233" s="95">
        <v>6.16</v>
      </c>
      <c r="F5233" s="96">
        <f t="shared" si="681"/>
        <v>7.56</v>
      </c>
      <c r="G5233" s="107">
        <f>ROUND(SUM('NOVO HORIZONTE'!G5233),2)</f>
        <v>0</v>
      </c>
      <c r="H5233" s="107">
        <f t="shared" si="686"/>
        <v>0</v>
      </c>
      <c r="I5233" s="143">
        <f t="shared" si="682"/>
        <v>0</v>
      </c>
      <c r="J5233" s="142"/>
      <c r="K5233" s="228"/>
      <c r="L5233" s="7" t="str">
        <f t="shared" si="683"/>
        <v/>
      </c>
      <c r="M5233" s="7" t="str">
        <f t="shared" si="684"/>
        <v/>
      </c>
      <c r="N5233" s="7" t="str">
        <f t="shared" si="680"/>
        <v/>
      </c>
      <c r="O5233" s="144"/>
      <c r="P5233" s="355">
        <v>0</v>
      </c>
      <c r="Q5233" s="362">
        <f>SUM('NOVO HORIZONTE'!I5233)</f>
        <v>0</v>
      </c>
      <c r="R5233" s="363">
        <f t="shared" si="685"/>
        <v>0</v>
      </c>
      <c r="S5233" s="153">
        <f t="shared" si="679"/>
        <v>0</v>
      </c>
      <c r="T5233" s="364"/>
    </row>
    <row r="5234" ht="22.5" hidden="1" spans="1:20">
      <c r="A5234" s="158">
        <v>89817</v>
      </c>
      <c r="B5234" s="100" t="s">
        <v>252</v>
      </c>
      <c r="C5234" s="104" t="s">
        <v>5497</v>
      </c>
      <c r="D5234" s="94" t="s">
        <v>279</v>
      </c>
      <c r="E5234" s="95">
        <v>15.2</v>
      </c>
      <c r="F5234" s="96">
        <f t="shared" si="681"/>
        <v>18.66</v>
      </c>
      <c r="G5234" s="107">
        <f>ROUND(SUM('NOVO HORIZONTE'!G5234),2)</f>
        <v>0</v>
      </c>
      <c r="H5234" s="107">
        <f t="shared" si="686"/>
        <v>0</v>
      </c>
      <c r="I5234" s="143">
        <f t="shared" si="682"/>
        <v>0</v>
      </c>
      <c r="J5234" s="142"/>
      <c r="K5234" s="228"/>
      <c r="L5234" s="7" t="str">
        <f t="shared" si="683"/>
        <v/>
      </c>
      <c r="M5234" s="7" t="str">
        <f t="shared" si="684"/>
        <v/>
      </c>
      <c r="N5234" s="7" t="str">
        <f t="shared" si="680"/>
        <v/>
      </c>
      <c r="O5234" s="144"/>
      <c r="P5234" s="355">
        <v>0</v>
      </c>
      <c r="Q5234" s="362">
        <f>SUM('NOVO HORIZONTE'!I5234)</f>
        <v>0</v>
      </c>
      <c r="R5234" s="363">
        <f t="shared" si="685"/>
        <v>0</v>
      </c>
      <c r="S5234" s="153">
        <f t="shared" si="679"/>
        <v>0</v>
      </c>
      <c r="T5234" s="364"/>
    </row>
    <row r="5235" ht="22.5" hidden="1" spans="1:20">
      <c r="A5235" s="158">
        <v>89821</v>
      </c>
      <c r="B5235" s="100" t="s">
        <v>252</v>
      </c>
      <c r="C5235" s="104" t="s">
        <v>5498</v>
      </c>
      <c r="D5235" s="94" t="s">
        <v>279</v>
      </c>
      <c r="E5235" s="95">
        <v>20.31</v>
      </c>
      <c r="F5235" s="96">
        <f t="shared" si="681"/>
        <v>24.93</v>
      </c>
      <c r="G5235" s="107">
        <f>ROUND(SUM('NOVO HORIZONTE'!G5235),2)</f>
        <v>0</v>
      </c>
      <c r="H5235" s="107">
        <f t="shared" si="686"/>
        <v>0</v>
      </c>
      <c r="I5235" s="143">
        <f t="shared" si="682"/>
        <v>0</v>
      </c>
      <c r="J5235" s="142"/>
      <c r="K5235" s="228"/>
      <c r="L5235" s="7" t="str">
        <f t="shared" si="683"/>
        <v/>
      </c>
      <c r="M5235" s="7" t="str">
        <f t="shared" si="684"/>
        <v/>
      </c>
      <c r="N5235" s="7" t="str">
        <f t="shared" si="680"/>
        <v/>
      </c>
      <c r="O5235" s="144"/>
      <c r="P5235" s="355">
        <v>0</v>
      </c>
      <c r="Q5235" s="362">
        <f>SUM('NOVO HORIZONTE'!I5235)</f>
        <v>0</v>
      </c>
      <c r="R5235" s="363">
        <f t="shared" si="685"/>
        <v>0</v>
      </c>
      <c r="S5235" s="153">
        <f t="shared" si="679"/>
        <v>0</v>
      </c>
      <c r="T5235" s="364"/>
    </row>
    <row r="5236" ht="22.5" hidden="1" spans="1:20">
      <c r="A5236" s="158">
        <v>89814</v>
      </c>
      <c r="B5236" s="100" t="s">
        <v>252</v>
      </c>
      <c r="C5236" s="104" t="s">
        <v>5499</v>
      </c>
      <c r="D5236" s="94" t="s">
        <v>279</v>
      </c>
      <c r="E5236" s="95">
        <v>17.22</v>
      </c>
      <c r="F5236" s="96">
        <f t="shared" si="681"/>
        <v>21.14</v>
      </c>
      <c r="G5236" s="107">
        <f>ROUND(SUM('NOVO HORIZONTE'!G5236),2)</f>
        <v>0</v>
      </c>
      <c r="H5236" s="107">
        <f t="shared" si="686"/>
        <v>0</v>
      </c>
      <c r="I5236" s="143">
        <f t="shared" si="682"/>
        <v>0</v>
      </c>
      <c r="J5236" s="142"/>
      <c r="K5236" s="228"/>
      <c r="L5236" s="7" t="str">
        <f t="shared" si="683"/>
        <v/>
      </c>
      <c r="M5236" s="7" t="str">
        <f t="shared" si="684"/>
        <v/>
      </c>
      <c r="N5236" s="7" t="str">
        <f t="shared" si="680"/>
        <v/>
      </c>
      <c r="O5236" s="144"/>
      <c r="P5236" s="355">
        <v>0</v>
      </c>
      <c r="Q5236" s="362">
        <f>SUM('NOVO HORIZONTE'!I5236)</f>
        <v>0</v>
      </c>
      <c r="R5236" s="363">
        <f t="shared" si="685"/>
        <v>0</v>
      </c>
      <c r="S5236" s="153">
        <f t="shared" si="679"/>
        <v>0</v>
      </c>
      <c r="T5236" s="364"/>
    </row>
    <row r="5237" ht="22.5" hidden="1" spans="1:20">
      <c r="A5237" s="158">
        <v>89819</v>
      </c>
      <c r="B5237" s="100" t="s">
        <v>252</v>
      </c>
      <c r="C5237" s="104" t="s">
        <v>5500</v>
      </c>
      <c r="D5237" s="94" t="s">
        <v>279</v>
      </c>
      <c r="E5237" s="95">
        <v>24.14</v>
      </c>
      <c r="F5237" s="96">
        <f t="shared" si="681"/>
        <v>29.63</v>
      </c>
      <c r="G5237" s="107">
        <f>ROUND(SUM('NOVO HORIZONTE'!G5237),2)</f>
        <v>0</v>
      </c>
      <c r="H5237" s="107">
        <f t="shared" si="686"/>
        <v>0</v>
      </c>
      <c r="I5237" s="143">
        <f t="shared" si="682"/>
        <v>0</v>
      </c>
      <c r="J5237" s="142"/>
      <c r="K5237" s="228"/>
      <c r="L5237" s="7" t="str">
        <f t="shared" si="683"/>
        <v/>
      </c>
      <c r="M5237" s="7" t="str">
        <f t="shared" si="684"/>
        <v/>
      </c>
      <c r="N5237" s="7" t="str">
        <f t="shared" si="680"/>
        <v/>
      </c>
      <c r="O5237" s="144"/>
      <c r="P5237" s="355">
        <v>0</v>
      </c>
      <c r="Q5237" s="362">
        <f>SUM('NOVO HORIZONTE'!I5237)</f>
        <v>0</v>
      </c>
      <c r="R5237" s="363">
        <f t="shared" si="685"/>
        <v>0</v>
      </c>
      <c r="S5237" s="153">
        <f t="shared" si="679"/>
        <v>0</v>
      </c>
      <c r="T5237" s="364"/>
    </row>
    <row r="5238" ht="22.5" hidden="1" spans="1:20">
      <c r="A5238" s="158">
        <v>89823</v>
      </c>
      <c r="B5238" s="100" t="s">
        <v>252</v>
      </c>
      <c r="C5238" s="104" t="s">
        <v>5501</v>
      </c>
      <c r="D5238" s="94" t="s">
        <v>279</v>
      </c>
      <c r="E5238" s="95">
        <v>35.86</v>
      </c>
      <c r="F5238" s="96">
        <f t="shared" si="681"/>
        <v>44.01</v>
      </c>
      <c r="G5238" s="107">
        <f>ROUND(SUM('NOVO HORIZONTE'!G5238),2)</f>
        <v>0</v>
      </c>
      <c r="H5238" s="107">
        <f t="shared" si="686"/>
        <v>0</v>
      </c>
      <c r="I5238" s="143">
        <f t="shared" si="682"/>
        <v>0</v>
      </c>
      <c r="J5238" s="142"/>
      <c r="K5238" s="228"/>
      <c r="L5238" s="7" t="str">
        <f t="shared" si="683"/>
        <v/>
      </c>
      <c r="M5238" s="7" t="str">
        <f t="shared" si="684"/>
        <v/>
      </c>
      <c r="N5238" s="7" t="str">
        <f t="shared" si="680"/>
        <v/>
      </c>
      <c r="O5238" s="144"/>
      <c r="P5238" s="355">
        <v>0</v>
      </c>
      <c r="Q5238" s="362">
        <f>SUM('NOVO HORIZONTE'!I5238)</f>
        <v>0</v>
      </c>
      <c r="R5238" s="363">
        <f t="shared" si="685"/>
        <v>0</v>
      </c>
      <c r="S5238" s="153">
        <f t="shared" si="679"/>
        <v>0</v>
      </c>
      <c r="T5238" s="364"/>
    </row>
    <row r="5239" ht="22.5" hidden="1" spans="1:20">
      <c r="A5239" s="158">
        <v>89825</v>
      </c>
      <c r="B5239" s="100" t="s">
        <v>252</v>
      </c>
      <c r="C5239" s="104" t="s">
        <v>5502</v>
      </c>
      <c r="D5239" s="94" t="s">
        <v>279</v>
      </c>
      <c r="E5239" s="95">
        <v>16.94</v>
      </c>
      <c r="F5239" s="96">
        <f t="shared" si="681"/>
        <v>20.79</v>
      </c>
      <c r="G5239" s="107">
        <f>ROUND(SUM('NOVO HORIZONTE'!G5239),2)</f>
        <v>0</v>
      </c>
      <c r="H5239" s="107">
        <f t="shared" si="686"/>
        <v>0</v>
      </c>
      <c r="I5239" s="143">
        <f t="shared" si="682"/>
        <v>0</v>
      </c>
      <c r="J5239" s="142"/>
      <c r="K5239" s="228"/>
      <c r="L5239" s="7" t="str">
        <f t="shared" si="683"/>
        <v/>
      </c>
      <c r="M5239" s="7" t="str">
        <f t="shared" si="684"/>
        <v/>
      </c>
      <c r="N5239" s="7" t="str">
        <f t="shared" si="680"/>
        <v/>
      </c>
      <c r="O5239" s="144"/>
      <c r="P5239" s="355">
        <v>0</v>
      </c>
      <c r="Q5239" s="362">
        <f>SUM('NOVO HORIZONTE'!I5239)</f>
        <v>0</v>
      </c>
      <c r="R5239" s="363">
        <f t="shared" si="685"/>
        <v>0</v>
      </c>
      <c r="S5239" s="153">
        <f t="shared" si="679"/>
        <v>0</v>
      </c>
      <c r="T5239" s="364"/>
    </row>
    <row r="5240" ht="22.5" hidden="1" spans="1:20">
      <c r="A5240" s="158">
        <v>89829</v>
      </c>
      <c r="B5240" s="100" t="s">
        <v>252</v>
      </c>
      <c r="C5240" s="104" t="s">
        <v>5503</v>
      </c>
      <c r="D5240" s="94" t="s">
        <v>279</v>
      </c>
      <c r="E5240" s="95">
        <v>36.47</v>
      </c>
      <c r="F5240" s="96">
        <f t="shared" si="681"/>
        <v>44.76</v>
      </c>
      <c r="G5240" s="107">
        <f>ROUND(SUM('NOVO HORIZONTE'!G5240),2)</f>
        <v>0</v>
      </c>
      <c r="H5240" s="107">
        <f t="shared" si="686"/>
        <v>0</v>
      </c>
      <c r="I5240" s="143">
        <f t="shared" si="682"/>
        <v>0</v>
      </c>
      <c r="J5240" s="142"/>
      <c r="K5240" s="228"/>
      <c r="L5240" s="7" t="str">
        <f t="shared" si="683"/>
        <v/>
      </c>
      <c r="M5240" s="7" t="str">
        <f t="shared" si="684"/>
        <v/>
      </c>
      <c r="N5240" s="7" t="str">
        <f t="shared" si="680"/>
        <v/>
      </c>
      <c r="O5240" s="144"/>
      <c r="P5240" s="355">
        <v>0</v>
      </c>
      <c r="Q5240" s="362">
        <f>SUM('NOVO HORIZONTE'!I5240)</f>
        <v>0</v>
      </c>
      <c r="R5240" s="363">
        <f t="shared" si="685"/>
        <v>0</v>
      </c>
      <c r="S5240" s="153">
        <f t="shared" si="679"/>
        <v>0</v>
      </c>
      <c r="T5240" s="364"/>
    </row>
    <row r="5241" ht="22.5" hidden="1" spans="1:20">
      <c r="A5241" s="158">
        <v>89833</v>
      </c>
      <c r="B5241" s="100" t="s">
        <v>252</v>
      </c>
      <c r="C5241" s="104" t="s">
        <v>5504</v>
      </c>
      <c r="D5241" s="94" t="s">
        <v>279</v>
      </c>
      <c r="E5241" s="95">
        <v>46.05</v>
      </c>
      <c r="F5241" s="96">
        <f t="shared" si="681"/>
        <v>56.52</v>
      </c>
      <c r="G5241" s="107">
        <f>ROUND(SUM('NOVO HORIZONTE'!G5241),2)</f>
        <v>0</v>
      </c>
      <c r="H5241" s="107">
        <f t="shared" si="686"/>
        <v>0</v>
      </c>
      <c r="I5241" s="143">
        <f t="shared" si="682"/>
        <v>0</v>
      </c>
      <c r="J5241" s="142"/>
      <c r="K5241" s="228"/>
      <c r="L5241" s="7" t="str">
        <f t="shared" si="683"/>
        <v/>
      </c>
      <c r="M5241" s="7" t="str">
        <f t="shared" si="684"/>
        <v/>
      </c>
      <c r="N5241" s="7" t="str">
        <f t="shared" si="680"/>
        <v/>
      </c>
      <c r="O5241" s="144"/>
      <c r="P5241" s="355">
        <v>0</v>
      </c>
      <c r="Q5241" s="362">
        <f>SUM('NOVO HORIZONTE'!I5241)</f>
        <v>0</v>
      </c>
      <c r="R5241" s="363">
        <f t="shared" si="685"/>
        <v>0</v>
      </c>
      <c r="S5241" s="153">
        <f t="shared" si="679"/>
        <v>0</v>
      </c>
      <c r="T5241" s="364"/>
    </row>
    <row r="5242" ht="22.5" hidden="1" spans="1:20">
      <c r="A5242" s="158">
        <v>89827</v>
      </c>
      <c r="B5242" s="100" t="s">
        <v>252</v>
      </c>
      <c r="C5242" s="104" t="s">
        <v>5505</v>
      </c>
      <c r="D5242" s="94" t="s">
        <v>279</v>
      </c>
      <c r="E5242" s="95">
        <v>19.33</v>
      </c>
      <c r="F5242" s="96">
        <f t="shared" si="681"/>
        <v>23.73</v>
      </c>
      <c r="G5242" s="107">
        <f>ROUND(SUM('NOVO HORIZONTE'!G5242),2)</f>
        <v>0</v>
      </c>
      <c r="H5242" s="107">
        <f t="shared" si="686"/>
        <v>0</v>
      </c>
      <c r="I5242" s="143">
        <f t="shared" si="682"/>
        <v>0</v>
      </c>
      <c r="J5242" s="142"/>
      <c r="K5242" s="228"/>
      <c r="L5242" s="7" t="str">
        <f t="shared" si="683"/>
        <v/>
      </c>
      <c r="M5242" s="7" t="str">
        <f t="shared" si="684"/>
        <v/>
      </c>
      <c r="N5242" s="7" t="str">
        <f t="shared" si="680"/>
        <v/>
      </c>
      <c r="O5242" s="144"/>
      <c r="P5242" s="355">
        <v>0</v>
      </c>
      <c r="Q5242" s="362">
        <f>SUM('NOVO HORIZONTE'!I5242)</f>
        <v>0</v>
      </c>
      <c r="R5242" s="363">
        <f t="shared" si="685"/>
        <v>0</v>
      </c>
      <c r="S5242" s="153">
        <f t="shared" si="679"/>
        <v>0</v>
      </c>
      <c r="T5242" s="364"/>
    </row>
    <row r="5243" ht="22.5" hidden="1" spans="1:20">
      <c r="A5243" s="158">
        <v>89830</v>
      </c>
      <c r="B5243" s="100" t="s">
        <v>252</v>
      </c>
      <c r="C5243" s="104" t="s">
        <v>5506</v>
      </c>
      <c r="D5243" s="94" t="s">
        <v>279</v>
      </c>
      <c r="E5243" s="95">
        <v>38.58</v>
      </c>
      <c r="F5243" s="96">
        <f t="shared" si="681"/>
        <v>47.35</v>
      </c>
      <c r="G5243" s="107">
        <f>ROUND(SUM('NOVO HORIZONTE'!G5243),2)</f>
        <v>0</v>
      </c>
      <c r="H5243" s="107">
        <f t="shared" si="686"/>
        <v>0</v>
      </c>
      <c r="I5243" s="143">
        <f t="shared" si="682"/>
        <v>0</v>
      </c>
      <c r="J5243" s="142"/>
      <c r="K5243" s="228"/>
      <c r="L5243" s="7" t="str">
        <f t="shared" si="683"/>
        <v/>
      </c>
      <c r="M5243" s="7" t="str">
        <f t="shared" si="684"/>
        <v/>
      </c>
      <c r="N5243" s="7" t="str">
        <f t="shared" si="680"/>
        <v/>
      </c>
      <c r="O5243" s="144"/>
      <c r="P5243" s="355">
        <v>0</v>
      </c>
      <c r="Q5243" s="362">
        <f>SUM('NOVO HORIZONTE'!I5243)</f>
        <v>0</v>
      </c>
      <c r="R5243" s="363">
        <f t="shared" si="685"/>
        <v>0</v>
      </c>
      <c r="S5243" s="153">
        <f t="shared" si="679"/>
        <v>0</v>
      </c>
      <c r="T5243" s="364"/>
    </row>
    <row r="5244" ht="22.5" hidden="1" spans="1:20">
      <c r="A5244" s="158">
        <v>89834</v>
      </c>
      <c r="B5244" s="100" t="s">
        <v>252</v>
      </c>
      <c r="C5244" s="104" t="s">
        <v>5507</v>
      </c>
      <c r="D5244" s="94" t="s">
        <v>279</v>
      </c>
      <c r="E5244" s="95">
        <v>54.24</v>
      </c>
      <c r="F5244" s="96">
        <f t="shared" si="681"/>
        <v>66.57</v>
      </c>
      <c r="G5244" s="107">
        <f>ROUND(SUM('NOVO HORIZONTE'!G5244),2)</f>
        <v>0</v>
      </c>
      <c r="H5244" s="107">
        <f t="shared" si="686"/>
        <v>0</v>
      </c>
      <c r="I5244" s="143">
        <f t="shared" si="682"/>
        <v>0</v>
      </c>
      <c r="J5244" s="142"/>
      <c r="K5244" s="228"/>
      <c r="L5244" s="7" t="str">
        <f t="shared" si="683"/>
        <v/>
      </c>
      <c r="M5244" s="7" t="str">
        <f t="shared" si="684"/>
        <v/>
      </c>
      <c r="N5244" s="7" t="str">
        <f t="shared" si="680"/>
        <v/>
      </c>
      <c r="O5244" s="144"/>
      <c r="P5244" s="355">
        <v>0</v>
      </c>
      <c r="Q5244" s="362">
        <f>SUM('NOVO HORIZONTE'!I5244)</f>
        <v>0</v>
      </c>
      <c r="R5244" s="363">
        <f t="shared" si="685"/>
        <v>0</v>
      </c>
      <c r="S5244" s="153">
        <f t="shared" si="679"/>
        <v>0</v>
      </c>
      <c r="T5244" s="364"/>
    </row>
    <row r="5245" ht="12.75" hidden="1" spans="1:20">
      <c r="A5245" s="154" t="s">
        <v>5508</v>
      </c>
      <c r="B5245" s="100"/>
      <c r="C5245" s="161" t="s">
        <v>5509</v>
      </c>
      <c r="D5245" s="94">
        <v>0</v>
      </c>
      <c r="E5245" s="95">
        <v>0</v>
      </c>
      <c r="F5245" s="96">
        <f t="shared" si="681"/>
        <v>0</v>
      </c>
      <c r="G5245" s="187">
        <f>ROUND(SUM('NOVO HORIZONTE'!G5245),2)</f>
        <v>0</v>
      </c>
      <c r="H5245" s="187">
        <f t="shared" si="686"/>
        <v>0</v>
      </c>
      <c r="I5245" s="188">
        <f t="shared" si="682"/>
        <v>0</v>
      </c>
      <c r="J5245" s="142"/>
      <c r="K5245" s="145" t="str">
        <f>IF(SUM(I5246:I5258)&gt;0,"xx","")</f>
        <v/>
      </c>
      <c r="L5245" s="7" t="str">
        <f t="shared" si="683"/>
        <v/>
      </c>
      <c r="M5245" s="7" t="str">
        <f t="shared" si="684"/>
        <v/>
      </c>
      <c r="N5245" s="7" t="str">
        <f t="shared" si="680"/>
        <v/>
      </c>
      <c r="O5245" s="144"/>
      <c r="P5245" s="375"/>
      <c r="Q5245" s="362">
        <f>SUM('NOVO HORIZONTE'!I5245)</f>
        <v>0</v>
      </c>
      <c r="R5245" s="363">
        <f t="shared" si="685"/>
        <v>0</v>
      </c>
      <c r="S5245" s="153">
        <f t="shared" si="679"/>
        <v>0</v>
      </c>
      <c r="T5245" s="364"/>
    </row>
    <row r="5246" ht="22.5" hidden="1" spans="1:20">
      <c r="A5246" s="158">
        <v>89851</v>
      </c>
      <c r="B5246" s="100" t="s">
        <v>252</v>
      </c>
      <c r="C5246" s="104" t="s">
        <v>5510</v>
      </c>
      <c r="D5246" s="94" t="s">
        <v>279</v>
      </c>
      <c r="E5246" s="95">
        <v>34.02</v>
      </c>
      <c r="F5246" s="96">
        <f t="shared" si="681"/>
        <v>41.76</v>
      </c>
      <c r="G5246" s="107">
        <f>ROUND(SUM('NOVO HORIZONTE'!G5246),2)</f>
        <v>0</v>
      </c>
      <c r="H5246" s="107">
        <f t="shared" si="686"/>
        <v>0</v>
      </c>
      <c r="I5246" s="143">
        <f t="shared" si="682"/>
        <v>0</v>
      </c>
      <c r="J5246" s="142"/>
      <c r="K5246" s="228"/>
      <c r="L5246" s="7" t="str">
        <f t="shared" si="683"/>
        <v/>
      </c>
      <c r="M5246" s="7" t="str">
        <f t="shared" si="684"/>
        <v/>
      </c>
      <c r="N5246" s="7" t="str">
        <f t="shared" si="680"/>
        <v/>
      </c>
      <c r="O5246" s="144"/>
      <c r="P5246" s="355">
        <v>0</v>
      </c>
      <c r="Q5246" s="362">
        <f>SUM('NOVO HORIZONTE'!I5246)</f>
        <v>0</v>
      </c>
      <c r="R5246" s="363">
        <f t="shared" si="685"/>
        <v>0</v>
      </c>
      <c r="S5246" s="153">
        <f t="shared" si="679"/>
        <v>0</v>
      </c>
      <c r="T5246" s="364"/>
    </row>
    <row r="5247" ht="22.5" hidden="1" spans="1:20">
      <c r="A5247" s="158">
        <v>89855</v>
      </c>
      <c r="B5247" s="100" t="s">
        <v>252</v>
      </c>
      <c r="C5247" s="104" t="s">
        <v>5511</v>
      </c>
      <c r="D5247" s="94" t="s">
        <v>279</v>
      </c>
      <c r="E5247" s="95">
        <v>110.89</v>
      </c>
      <c r="F5247" s="96">
        <f t="shared" si="681"/>
        <v>136.11</v>
      </c>
      <c r="G5247" s="107">
        <f>ROUND(SUM('NOVO HORIZONTE'!G5247),2)</f>
        <v>0</v>
      </c>
      <c r="H5247" s="107">
        <f t="shared" si="686"/>
        <v>0</v>
      </c>
      <c r="I5247" s="143">
        <f t="shared" si="682"/>
        <v>0</v>
      </c>
      <c r="J5247" s="142"/>
      <c r="K5247" s="228"/>
      <c r="L5247" s="7" t="str">
        <f t="shared" si="683"/>
        <v/>
      </c>
      <c r="M5247" s="7" t="str">
        <f t="shared" si="684"/>
        <v/>
      </c>
      <c r="N5247" s="7" t="str">
        <f t="shared" si="680"/>
        <v/>
      </c>
      <c r="O5247" s="144"/>
      <c r="P5247" s="355">
        <v>0</v>
      </c>
      <c r="Q5247" s="362">
        <f>SUM('NOVO HORIZONTE'!I5247)</f>
        <v>0</v>
      </c>
      <c r="R5247" s="363">
        <f t="shared" si="685"/>
        <v>0</v>
      </c>
      <c r="S5247" s="153">
        <f t="shared" si="679"/>
        <v>0</v>
      </c>
      <c r="T5247" s="364"/>
    </row>
    <row r="5248" ht="22.5" hidden="1" spans="1:20">
      <c r="A5248" s="158">
        <v>89850</v>
      </c>
      <c r="B5248" s="100" t="s">
        <v>252</v>
      </c>
      <c r="C5248" s="104" t="s">
        <v>5512</v>
      </c>
      <c r="D5248" s="94" t="s">
        <v>279</v>
      </c>
      <c r="E5248" s="95">
        <v>33.17</v>
      </c>
      <c r="F5248" s="96">
        <f t="shared" si="681"/>
        <v>40.71</v>
      </c>
      <c r="G5248" s="107">
        <f>ROUND(SUM('NOVO HORIZONTE'!G5248),2)</f>
        <v>0</v>
      </c>
      <c r="H5248" s="107">
        <f t="shared" si="686"/>
        <v>0</v>
      </c>
      <c r="I5248" s="143">
        <f t="shared" si="682"/>
        <v>0</v>
      </c>
      <c r="J5248" s="142"/>
      <c r="K5248" s="228"/>
      <c r="L5248" s="7" t="str">
        <f t="shared" si="683"/>
        <v/>
      </c>
      <c r="M5248" s="7" t="str">
        <f t="shared" si="684"/>
        <v/>
      </c>
      <c r="N5248" s="7" t="str">
        <f t="shared" si="680"/>
        <v/>
      </c>
      <c r="O5248" s="144"/>
      <c r="P5248" s="355">
        <v>0</v>
      </c>
      <c r="Q5248" s="362">
        <f>SUM('NOVO HORIZONTE'!I5248)</f>
        <v>0</v>
      </c>
      <c r="R5248" s="363">
        <f t="shared" si="685"/>
        <v>0</v>
      </c>
      <c r="S5248" s="153">
        <f t="shared" si="679"/>
        <v>0</v>
      </c>
      <c r="T5248" s="364"/>
    </row>
    <row r="5249" ht="22.5" hidden="1" spans="1:20">
      <c r="A5249" s="158">
        <v>89854</v>
      </c>
      <c r="B5249" s="100" t="s">
        <v>252</v>
      </c>
      <c r="C5249" s="104" t="s">
        <v>5513</v>
      </c>
      <c r="D5249" s="94" t="s">
        <v>279</v>
      </c>
      <c r="E5249" s="95">
        <v>105.58</v>
      </c>
      <c r="F5249" s="96">
        <f t="shared" si="681"/>
        <v>129.59</v>
      </c>
      <c r="G5249" s="107">
        <f>ROUND(SUM('NOVO HORIZONTE'!G5249),2)</f>
        <v>0</v>
      </c>
      <c r="H5249" s="107">
        <f t="shared" si="686"/>
        <v>0</v>
      </c>
      <c r="I5249" s="143">
        <f t="shared" si="682"/>
        <v>0</v>
      </c>
      <c r="J5249" s="142"/>
      <c r="K5249" s="228"/>
      <c r="L5249" s="7" t="str">
        <f t="shared" si="683"/>
        <v/>
      </c>
      <c r="M5249" s="7" t="str">
        <f t="shared" si="684"/>
        <v/>
      </c>
      <c r="N5249" s="7" t="str">
        <f t="shared" si="680"/>
        <v/>
      </c>
      <c r="O5249" s="144"/>
      <c r="P5249" s="355">
        <v>0</v>
      </c>
      <c r="Q5249" s="362">
        <f>SUM('NOVO HORIZONTE'!I5249)</f>
        <v>0</v>
      </c>
      <c r="R5249" s="363">
        <f t="shared" si="685"/>
        <v>0</v>
      </c>
      <c r="S5249" s="153">
        <f t="shared" si="679"/>
        <v>0</v>
      </c>
      <c r="T5249" s="364"/>
    </row>
    <row r="5250" ht="22.5" hidden="1" spans="1:20">
      <c r="A5250" s="158">
        <v>89852</v>
      </c>
      <c r="B5250" s="100" t="s">
        <v>252</v>
      </c>
      <c r="C5250" s="104" t="s">
        <v>5514</v>
      </c>
      <c r="D5250" s="94" t="s">
        <v>279</v>
      </c>
      <c r="E5250" s="95">
        <v>48.49</v>
      </c>
      <c r="F5250" s="96">
        <f t="shared" si="681"/>
        <v>59.52</v>
      </c>
      <c r="G5250" s="107">
        <f>ROUND(SUM('NOVO HORIZONTE'!G5250),2)</f>
        <v>0</v>
      </c>
      <c r="H5250" s="107">
        <f t="shared" si="686"/>
        <v>0</v>
      </c>
      <c r="I5250" s="143">
        <f t="shared" si="682"/>
        <v>0</v>
      </c>
      <c r="J5250" s="142"/>
      <c r="K5250" s="228"/>
      <c r="L5250" s="7" t="str">
        <f t="shared" si="683"/>
        <v/>
      </c>
      <c r="M5250" s="7" t="str">
        <f t="shared" si="684"/>
        <v/>
      </c>
      <c r="N5250" s="7" t="str">
        <f t="shared" si="680"/>
        <v/>
      </c>
      <c r="O5250" s="144"/>
      <c r="P5250" s="355">
        <v>0</v>
      </c>
      <c r="Q5250" s="362">
        <f>SUM('NOVO HORIZONTE'!I5250)</f>
        <v>0</v>
      </c>
      <c r="R5250" s="363">
        <f t="shared" si="685"/>
        <v>0</v>
      </c>
      <c r="S5250" s="153">
        <f t="shared" si="679"/>
        <v>0</v>
      </c>
      <c r="T5250" s="364"/>
    </row>
    <row r="5251" ht="22.5" hidden="1" spans="1:20">
      <c r="A5251" s="158">
        <v>89853</v>
      </c>
      <c r="B5251" s="100" t="s">
        <v>252</v>
      </c>
      <c r="C5251" s="104" t="s">
        <v>5515</v>
      </c>
      <c r="D5251" s="94" t="s">
        <v>279</v>
      </c>
      <c r="E5251" s="95">
        <v>84.18</v>
      </c>
      <c r="F5251" s="96">
        <f t="shared" si="681"/>
        <v>103.32</v>
      </c>
      <c r="G5251" s="107">
        <f>ROUND(SUM('NOVO HORIZONTE'!G5251),2)</f>
        <v>0</v>
      </c>
      <c r="H5251" s="107">
        <f t="shared" si="686"/>
        <v>0</v>
      </c>
      <c r="I5251" s="143">
        <f t="shared" si="682"/>
        <v>0</v>
      </c>
      <c r="J5251" s="142"/>
      <c r="K5251" s="228"/>
      <c r="L5251" s="7" t="str">
        <f t="shared" si="683"/>
        <v/>
      </c>
      <c r="M5251" s="7" t="str">
        <f t="shared" si="684"/>
        <v/>
      </c>
      <c r="N5251" s="7" t="str">
        <f t="shared" si="680"/>
        <v/>
      </c>
      <c r="O5251" s="144"/>
      <c r="P5251" s="355">
        <v>0</v>
      </c>
      <c r="Q5251" s="362">
        <f>SUM('NOVO HORIZONTE'!I5251)</f>
        <v>0</v>
      </c>
      <c r="R5251" s="363">
        <f t="shared" si="685"/>
        <v>0</v>
      </c>
      <c r="S5251" s="153">
        <f t="shared" si="679"/>
        <v>0</v>
      </c>
      <c r="T5251" s="364"/>
    </row>
    <row r="5252" ht="22.5" hidden="1" spans="1:20">
      <c r="A5252" s="158">
        <v>89856</v>
      </c>
      <c r="B5252" s="100" t="s">
        <v>252</v>
      </c>
      <c r="C5252" s="104" t="s">
        <v>5516</v>
      </c>
      <c r="D5252" s="94" t="s">
        <v>279</v>
      </c>
      <c r="E5252" s="95">
        <v>22.62</v>
      </c>
      <c r="F5252" s="96">
        <f t="shared" si="681"/>
        <v>27.76</v>
      </c>
      <c r="G5252" s="107">
        <f>ROUND(SUM('NOVO HORIZONTE'!G5252),2)</f>
        <v>0</v>
      </c>
      <c r="H5252" s="107">
        <f t="shared" si="686"/>
        <v>0</v>
      </c>
      <c r="I5252" s="143">
        <f t="shared" si="682"/>
        <v>0</v>
      </c>
      <c r="J5252" s="142"/>
      <c r="K5252" s="228"/>
      <c r="L5252" s="7" t="str">
        <f t="shared" si="683"/>
        <v/>
      </c>
      <c r="M5252" s="7" t="str">
        <f t="shared" si="684"/>
        <v/>
      </c>
      <c r="N5252" s="7" t="str">
        <f t="shared" si="680"/>
        <v/>
      </c>
      <c r="O5252" s="144"/>
      <c r="P5252" s="355">
        <v>0</v>
      </c>
      <c r="Q5252" s="362">
        <f>SUM('NOVO HORIZONTE'!I5252)</f>
        <v>0</v>
      </c>
      <c r="R5252" s="363">
        <f t="shared" si="685"/>
        <v>0</v>
      </c>
      <c r="S5252" s="153">
        <f t="shared" si="679"/>
        <v>0</v>
      </c>
      <c r="T5252" s="364"/>
    </row>
    <row r="5253" ht="22.5" hidden="1" spans="1:20">
      <c r="A5253" s="158">
        <v>89857</v>
      </c>
      <c r="B5253" s="100" t="s">
        <v>252</v>
      </c>
      <c r="C5253" s="104" t="s">
        <v>5517</v>
      </c>
      <c r="D5253" s="94" t="s">
        <v>279</v>
      </c>
      <c r="E5253" s="95">
        <v>38.17</v>
      </c>
      <c r="F5253" s="96">
        <f t="shared" si="681"/>
        <v>46.85</v>
      </c>
      <c r="G5253" s="107">
        <f>ROUND(SUM('NOVO HORIZONTE'!G5253),2)</f>
        <v>0</v>
      </c>
      <c r="H5253" s="107">
        <f t="shared" si="686"/>
        <v>0</v>
      </c>
      <c r="I5253" s="143">
        <f t="shared" si="682"/>
        <v>0</v>
      </c>
      <c r="J5253" s="142"/>
      <c r="K5253" s="228"/>
      <c r="L5253" s="7" t="str">
        <f t="shared" si="683"/>
        <v/>
      </c>
      <c r="M5253" s="7" t="str">
        <f t="shared" si="684"/>
        <v/>
      </c>
      <c r="N5253" s="7" t="str">
        <f t="shared" si="680"/>
        <v/>
      </c>
      <c r="O5253" s="144"/>
      <c r="P5253" s="355">
        <v>0</v>
      </c>
      <c r="Q5253" s="362">
        <f>SUM('NOVO HORIZONTE'!I5253)</f>
        <v>0</v>
      </c>
      <c r="R5253" s="363">
        <f t="shared" si="685"/>
        <v>0</v>
      </c>
      <c r="S5253" s="153">
        <f t="shared" si="679"/>
        <v>0</v>
      </c>
      <c r="T5253" s="364"/>
    </row>
    <row r="5254" ht="22.5" hidden="1" spans="1:20">
      <c r="A5254" s="158">
        <v>89859</v>
      </c>
      <c r="B5254" s="100" t="s">
        <v>252</v>
      </c>
      <c r="C5254" s="104" t="s">
        <v>5518</v>
      </c>
      <c r="D5254" s="94" t="s">
        <v>279</v>
      </c>
      <c r="E5254" s="95">
        <v>98.45</v>
      </c>
      <c r="F5254" s="96">
        <f t="shared" si="681"/>
        <v>120.84</v>
      </c>
      <c r="G5254" s="107">
        <f>ROUND(SUM('NOVO HORIZONTE'!G5254),2)</f>
        <v>0</v>
      </c>
      <c r="H5254" s="107">
        <f t="shared" si="686"/>
        <v>0</v>
      </c>
      <c r="I5254" s="143">
        <f t="shared" si="682"/>
        <v>0</v>
      </c>
      <c r="J5254" s="142"/>
      <c r="K5254" s="228"/>
      <c r="L5254" s="7" t="str">
        <f t="shared" si="683"/>
        <v/>
      </c>
      <c r="M5254" s="7" t="str">
        <f t="shared" si="684"/>
        <v/>
      </c>
      <c r="N5254" s="7" t="str">
        <f t="shared" si="680"/>
        <v/>
      </c>
      <c r="O5254" s="144"/>
      <c r="P5254" s="355">
        <v>0</v>
      </c>
      <c r="Q5254" s="362">
        <f>SUM('NOVO HORIZONTE'!I5254)</f>
        <v>0</v>
      </c>
      <c r="R5254" s="363">
        <f t="shared" si="685"/>
        <v>0</v>
      </c>
      <c r="S5254" s="153">
        <f t="shared" si="679"/>
        <v>0</v>
      </c>
      <c r="T5254" s="364"/>
    </row>
    <row r="5255" ht="22.5" hidden="1" spans="1:20">
      <c r="A5255" s="158">
        <v>89860</v>
      </c>
      <c r="B5255" s="100" t="s">
        <v>252</v>
      </c>
      <c r="C5255" s="104" t="s">
        <v>5519</v>
      </c>
      <c r="D5255" s="94" t="s">
        <v>279</v>
      </c>
      <c r="E5255" s="95">
        <v>50.68</v>
      </c>
      <c r="F5255" s="96">
        <f t="shared" si="681"/>
        <v>62.2</v>
      </c>
      <c r="G5255" s="107">
        <f>ROUND(SUM('NOVO HORIZONTE'!G5255),2)</f>
        <v>0</v>
      </c>
      <c r="H5255" s="107">
        <f t="shared" si="686"/>
        <v>0</v>
      </c>
      <c r="I5255" s="143">
        <f t="shared" si="682"/>
        <v>0</v>
      </c>
      <c r="J5255" s="142"/>
      <c r="K5255" s="228"/>
      <c r="L5255" s="7" t="str">
        <f t="shared" si="683"/>
        <v/>
      </c>
      <c r="M5255" s="7" t="str">
        <f t="shared" si="684"/>
        <v/>
      </c>
      <c r="N5255" s="7" t="str">
        <f t="shared" si="680"/>
        <v/>
      </c>
      <c r="O5255" s="144"/>
      <c r="P5255" s="355">
        <v>0</v>
      </c>
      <c r="Q5255" s="362">
        <f>SUM('NOVO HORIZONTE'!I5255)</f>
        <v>0</v>
      </c>
      <c r="R5255" s="363">
        <f t="shared" si="685"/>
        <v>0</v>
      </c>
      <c r="S5255" s="153">
        <f t="shared" si="679"/>
        <v>0</v>
      </c>
      <c r="T5255" s="364"/>
    </row>
    <row r="5256" ht="22.5" hidden="1" spans="1:20">
      <c r="A5256" s="158">
        <v>89862</v>
      </c>
      <c r="B5256" s="100" t="s">
        <v>252</v>
      </c>
      <c r="C5256" s="104" t="s">
        <v>5520</v>
      </c>
      <c r="D5256" s="94" t="s">
        <v>279</v>
      </c>
      <c r="E5256" s="95">
        <v>95.5</v>
      </c>
      <c r="F5256" s="96">
        <f t="shared" si="681"/>
        <v>117.22</v>
      </c>
      <c r="G5256" s="107">
        <f>ROUND(SUM('NOVO HORIZONTE'!G5256),2)</f>
        <v>0</v>
      </c>
      <c r="H5256" s="107">
        <f t="shared" si="686"/>
        <v>0</v>
      </c>
      <c r="I5256" s="143">
        <f t="shared" si="682"/>
        <v>0</v>
      </c>
      <c r="J5256" s="142"/>
      <c r="K5256" s="228"/>
      <c r="L5256" s="7" t="str">
        <f t="shared" si="683"/>
        <v/>
      </c>
      <c r="M5256" s="7" t="str">
        <f t="shared" si="684"/>
        <v/>
      </c>
      <c r="N5256" s="7" t="str">
        <f t="shared" si="680"/>
        <v/>
      </c>
      <c r="O5256" s="144"/>
      <c r="P5256" s="355">
        <v>0</v>
      </c>
      <c r="Q5256" s="362">
        <f>SUM('NOVO HORIZONTE'!I5256)</f>
        <v>0</v>
      </c>
      <c r="R5256" s="363">
        <f t="shared" si="685"/>
        <v>0</v>
      </c>
      <c r="S5256" s="153">
        <f t="shared" si="679"/>
        <v>0</v>
      </c>
      <c r="T5256" s="364"/>
    </row>
    <row r="5257" ht="22.5" hidden="1" spans="1:20">
      <c r="A5257" s="158">
        <v>89861</v>
      </c>
      <c r="B5257" s="100" t="s">
        <v>252</v>
      </c>
      <c r="C5257" s="104" t="s">
        <v>5521</v>
      </c>
      <c r="D5257" s="94" t="s">
        <v>279</v>
      </c>
      <c r="E5257" s="95">
        <v>58.87</v>
      </c>
      <c r="F5257" s="96">
        <f t="shared" si="681"/>
        <v>72.26</v>
      </c>
      <c r="G5257" s="107">
        <f>ROUND(SUM('NOVO HORIZONTE'!G5257),2)</f>
        <v>0</v>
      </c>
      <c r="H5257" s="107">
        <f t="shared" si="686"/>
        <v>0</v>
      </c>
      <c r="I5257" s="143">
        <f t="shared" si="682"/>
        <v>0</v>
      </c>
      <c r="J5257" s="142"/>
      <c r="K5257" s="228"/>
      <c r="L5257" s="7" t="str">
        <f t="shared" si="683"/>
        <v/>
      </c>
      <c r="M5257" s="7" t="str">
        <f t="shared" si="684"/>
        <v/>
      </c>
      <c r="N5257" s="7" t="str">
        <f t="shared" si="680"/>
        <v/>
      </c>
      <c r="O5257" s="144"/>
      <c r="P5257" s="355">
        <v>0</v>
      </c>
      <c r="Q5257" s="362">
        <f>SUM('NOVO HORIZONTE'!I5257)</f>
        <v>0</v>
      </c>
      <c r="R5257" s="363">
        <f t="shared" si="685"/>
        <v>0</v>
      </c>
      <c r="S5257" s="153">
        <f t="shared" si="679"/>
        <v>0</v>
      </c>
      <c r="T5257" s="364"/>
    </row>
    <row r="5258" ht="22.5" hidden="1" spans="1:20">
      <c r="A5258" s="158">
        <v>89863</v>
      </c>
      <c r="B5258" s="100" t="s">
        <v>252</v>
      </c>
      <c r="C5258" s="104" t="s">
        <v>5522</v>
      </c>
      <c r="D5258" s="94" t="s">
        <v>279</v>
      </c>
      <c r="E5258" s="95">
        <v>215.1</v>
      </c>
      <c r="F5258" s="96">
        <f t="shared" si="681"/>
        <v>264.01</v>
      </c>
      <c r="G5258" s="107">
        <f>ROUND(SUM('NOVO HORIZONTE'!G5258),2)</f>
        <v>0</v>
      </c>
      <c r="H5258" s="107">
        <f t="shared" si="686"/>
        <v>0</v>
      </c>
      <c r="I5258" s="143">
        <f t="shared" si="682"/>
        <v>0</v>
      </c>
      <c r="J5258" s="142"/>
      <c r="K5258" s="228"/>
      <c r="L5258" s="7" t="str">
        <f t="shared" si="683"/>
        <v/>
      </c>
      <c r="M5258" s="7" t="str">
        <f t="shared" si="684"/>
        <v/>
      </c>
      <c r="N5258" s="7" t="str">
        <f t="shared" si="680"/>
        <v/>
      </c>
      <c r="O5258" s="144"/>
      <c r="P5258" s="355">
        <v>0</v>
      </c>
      <c r="Q5258" s="362">
        <f>SUM('NOVO HORIZONTE'!I5258)</f>
        <v>0</v>
      </c>
      <c r="R5258" s="363">
        <f t="shared" si="685"/>
        <v>0</v>
      </c>
      <c r="S5258" s="153">
        <f t="shared" si="679"/>
        <v>0</v>
      </c>
      <c r="T5258" s="364"/>
    </row>
    <row r="5259" ht="12.75" hidden="1" spans="1:20">
      <c r="A5259" s="154" t="s">
        <v>5523</v>
      </c>
      <c r="B5259" s="100"/>
      <c r="C5259" s="161" t="s">
        <v>5524</v>
      </c>
      <c r="D5259" s="94">
        <v>0</v>
      </c>
      <c r="E5259" s="95">
        <v>0</v>
      </c>
      <c r="F5259" s="96">
        <f t="shared" si="681"/>
        <v>0</v>
      </c>
      <c r="G5259" s="187">
        <f>ROUND(SUM('NOVO HORIZONTE'!G5259),2)</f>
        <v>0</v>
      </c>
      <c r="H5259" s="187">
        <f t="shared" si="686"/>
        <v>0</v>
      </c>
      <c r="I5259" s="188">
        <f t="shared" si="682"/>
        <v>0</v>
      </c>
      <c r="J5259" s="142"/>
      <c r="K5259" s="145" t="str">
        <f>IF(SUM(I5260:I5269)&gt;0,"xx","")</f>
        <v/>
      </c>
      <c r="L5259" s="7" t="str">
        <f t="shared" si="683"/>
        <v/>
      </c>
      <c r="M5259" s="7" t="str">
        <f t="shared" si="684"/>
        <v/>
      </c>
      <c r="N5259" s="7" t="str">
        <f t="shared" si="680"/>
        <v/>
      </c>
      <c r="O5259" s="144"/>
      <c r="P5259" s="375"/>
      <c r="Q5259" s="362">
        <f>SUM('NOVO HORIZONTE'!I5259)</f>
        <v>0</v>
      </c>
      <c r="R5259" s="363">
        <f t="shared" si="685"/>
        <v>0</v>
      </c>
      <c r="S5259" s="153">
        <f t="shared" si="679"/>
        <v>0</v>
      </c>
      <c r="T5259" s="364"/>
    </row>
    <row r="5260" ht="22.5" hidden="1" spans="1:20">
      <c r="A5260" s="158">
        <v>89508</v>
      </c>
      <c r="B5260" s="100" t="s">
        <v>252</v>
      </c>
      <c r="C5260" s="104" t="s">
        <v>5525</v>
      </c>
      <c r="D5260" s="94" t="s">
        <v>263</v>
      </c>
      <c r="E5260" s="95">
        <v>18.18</v>
      </c>
      <c r="F5260" s="96">
        <f t="shared" si="681"/>
        <v>22.31</v>
      </c>
      <c r="G5260" s="107">
        <f>ROUND(SUM('NOVO HORIZONTE'!G5260),2)</f>
        <v>0</v>
      </c>
      <c r="H5260" s="107">
        <f t="shared" si="686"/>
        <v>0</v>
      </c>
      <c r="I5260" s="143">
        <f t="shared" si="682"/>
        <v>0</v>
      </c>
      <c r="J5260" s="142"/>
      <c r="K5260" s="228"/>
      <c r="L5260" s="7" t="str">
        <f t="shared" si="683"/>
        <v/>
      </c>
      <c r="M5260" s="7" t="str">
        <f t="shared" si="684"/>
        <v/>
      </c>
      <c r="N5260" s="7" t="str">
        <f t="shared" si="680"/>
        <v/>
      </c>
      <c r="O5260" s="144"/>
      <c r="P5260" s="355">
        <v>0</v>
      </c>
      <c r="Q5260" s="362">
        <f>SUM('NOVO HORIZONTE'!I5260)</f>
        <v>0</v>
      </c>
      <c r="R5260" s="363">
        <f t="shared" si="685"/>
        <v>0</v>
      </c>
      <c r="S5260" s="153">
        <f t="shared" si="679"/>
        <v>0</v>
      </c>
      <c r="T5260" s="364"/>
    </row>
    <row r="5261" ht="22.5" hidden="1" spans="1:20">
      <c r="A5261" s="158">
        <v>89509</v>
      </c>
      <c r="B5261" s="100" t="s">
        <v>252</v>
      </c>
      <c r="C5261" s="104" t="s">
        <v>5526</v>
      </c>
      <c r="D5261" s="94" t="s">
        <v>263</v>
      </c>
      <c r="E5261" s="95">
        <v>24.52</v>
      </c>
      <c r="F5261" s="96">
        <f t="shared" si="681"/>
        <v>30.1</v>
      </c>
      <c r="G5261" s="107">
        <f>ROUND(SUM('NOVO HORIZONTE'!G5261),2)</f>
        <v>0</v>
      </c>
      <c r="H5261" s="107">
        <f t="shared" si="686"/>
        <v>0</v>
      </c>
      <c r="I5261" s="143">
        <f t="shared" si="682"/>
        <v>0</v>
      </c>
      <c r="J5261" s="142"/>
      <c r="K5261" s="228"/>
      <c r="L5261" s="7" t="str">
        <f t="shared" si="683"/>
        <v/>
      </c>
      <c r="M5261" s="7" t="str">
        <f t="shared" si="684"/>
        <v/>
      </c>
      <c r="N5261" s="7" t="str">
        <f t="shared" si="680"/>
        <v/>
      </c>
      <c r="O5261" s="144"/>
      <c r="P5261" s="355">
        <v>0</v>
      </c>
      <c r="Q5261" s="362">
        <f>SUM('NOVO HORIZONTE'!I5261)</f>
        <v>0</v>
      </c>
      <c r="R5261" s="363">
        <f t="shared" si="685"/>
        <v>0</v>
      </c>
      <c r="S5261" s="153">
        <f t="shared" si="679"/>
        <v>0</v>
      </c>
      <c r="T5261" s="364"/>
    </row>
    <row r="5262" ht="22.5" hidden="1" spans="1:20">
      <c r="A5262" s="158">
        <v>89511</v>
      </c>
      <c r="B5262" s="100" t="s">
        <v>252</v>
      </c>
      <c r="C5262" s="104" t="s">
        <v>5527</v>
      </c>
      <c r="D5262" s="94" t="s">
        <v>263</v>
      </c>
      <c r="E5262" s="95">
        <v>41.56</v>
      </c>
      <c r="F5262" s="96">
        <f t="shared" si="681"/>
        <v>51.01</v>
      </c>
      <c r="G5262" s="107">
        <f>ROUND(SUM('NOVO HORIZONTE'!G5262),2)</f>
        <v>0</v>
      </c>
      <c r="H5262" s="107">
        <f t="shared" si="686"/>
        <v>0</v>
      </c>
      <c r="I5262" s="143">
        <f t="shared" si="682"/>
        <v>0</v>
      </c>
      <c r="J5262" s="142"/>
      <c r="K5262" s="228"/>
      <c r="L5262" s="7" t="str">
        <f t="shared" si="683"/>
        <v/>
      </c>
      <c r="M5262" s="7" t="str">
        <f t="shared" si="684"/>
        <v/>
      </c>
      <c r="N5262" s="7" t="str">
        <f t="shared" si="680"/>
        <v/>
      </c>
      <c r="O5262" s="144"/>
      <c r="P5262" s="355">
        <v>0</v>
      </c>
      <c r="Q5262" s="362">
        <f>SUM('NOVO HORIZONTE'!I5262)</f>
        <v>0</v>
      </c>
      <c r="R5262" s="363">
        <f t="shared" si="685"/>
        <v>0</v>
      </c>
      <c r="S5262" s="153">
        <f t="shared" si="679"/>
        <v>0</v>
      </c>
      <c r="T5262" s="364"/>
    </row>
    <row r="5263" ht="22.5" hidden="1" spans="1:20">
      <c r="A5263" s="158">
        <v>89512</v>
      </c>
      <c r="B5263" s="100" t="s">
        <v>252</v>
      </c>
      <c r="C5263" s="104" t="s">
        <v>5528</v>
      </c>
      <c r="D5263" s="94" t="s">
        <v>263</v>
      </c>
      <c r="E5263" s="95">
        <v>52.94</v>
      </c>
      <c r="F5263" s="96">
        <f t="shared" si="681"/>
        <v>64.98</v>
      </c>
      <c r="G5263" s="107">
        <f>ROUND(SUM('NOVO HORIZONTE'!G5263),2)</f>
        <v>0</v>
      </c>
      <c r="H5263" s="107">
        <f t="shared" si="686"/>
        <v>0</v>
      </c>
      <c r="I5263" s="143">
        <f t="shared" si="682"/>
        <v>0</v>
      </c>
      <c r="J5263" s="142"/>
      <c r="K5263" s="228"/>
      <c r="L5263" s="7" t="str">
        <f t="shared" si="683"/>
        <v/>
      </c>
      <c r="M5263" s="7" t="str">
        <f t="shared" si="684"/>
        <v/>
      </c>
      <c r="N5263" s="7" t="str">
        <f t="shared" si="680"/>
        <v/>
      </c>
      <c r="O5263" s="144"/>
      <c r="P5263" s="355">
        <v>0</v>
      </c>
      <c r="Q5263" s="362">
        <f>SUM('NOVO HORIZONTE'!I5263)</f>
        <v>0</v>
      </c>
      <c r="R5263" s="363">
        <f t="shared" si="685"/>
        <v>0</v>
      </c>
      <c r="S5263" s="153">
        <f t="shared" si="679"/>
        <v>0</v>
      </c>
      <c r="T5263" s="364"/>
    </row>
    <row r="5264" ht="22.5" hidden="1" spans="1:20">
      <c r="A5264" s="158">
        <v>89576</v>
      </c>
      <c r="B5264" s="100" t="s">
        <v>252</v>
      </c>
      <c r="C5264" s="104" t="s">
        <v>5529</v>
      </c>
      <c r="D5264" s="94" t="s">
        <v>263</v>
      </c>
      <c r="E5264" s="95">
        <v>27.38</v>
      </c>
      <c r="F5264" s="96">
        <f t="shared" si="681"/>
        <v>33.61</v>
      </c>
      <c r="G5264" s="107">
        <f>ROUND(SUM('NOVO HORIZONTE'!G5264),2)</f>
        <v>0</v>
      </c>
      <c r="H5264" s="107">
        <f t="shared" si="686"/>
        <v>0</v>
      </c>
      <c r="I5264" s="143">
        <f t="shared" si="682"/>
        <v>0</v>
      </c>
      <c r="J5264" s="142"/>
      <c r="K5264" s="228"/>
      <c r="L5264" s="7" t="str">
        <f t="shared" si="683"/>
        <v/>
      </c>
      <c r="M5264" s="7" t="str">
        <f t="shared" si="684"/>
        <v/>
      </c>
      <c r="N5264" s="7" t="str">
        <f t="shared" si="680"/>
        <v/>
      </c>
      <c r="O5264" s="144"/>
      <c r="P5264" s="355">
        <v>0</v>
      </c>
      <c r="Q5264" s="362">
        <f>SUM('NOVO HORIZONTE'!I5264)</f>
        <v>0</v>
      </c>
      <c r="R5264" s="363">
        <f t="shared" si="685"/>
        <v>0</v>
      </c>
      <c r="S5264" s="153">
        <f t="shared" si="679"/>
        <v>0</v>
      </c>
      <c r="T5264" s="364"/>
    </row>
    <row r="5265" ht="22.5" hidden="1" spans="1:20">
      <c r="A5265" s="158">
        <v>89578</v>
      </c>
      <c r="B5265" s="100" t="s">
        <v>252</v>
      </c>
      <c r="C5265" s="104" t="s">
        <v>5530</v>
      </c>
      <c r="D5265" s="94" t="s">
        <v>263</v>
      </c>
      <c r="E5265" s="95">
        <v>34.1</v>
      </c>
      <c r="F5265" s="96">
        <f t="shared" si="681"/>
        <v>41.85</v>
      </c>
      <c r="G5265" s="107">
        <f>ROUND(SUM('NOVO HORIZONTE'!G5265),2)</f>
        <v>0</v>
      </c>
      <c r="H5265" s="107">
        <f t="shared" si="686"/>
        <v>0</v>
      </c>
      <c r="I5265" s="143">
        <f t="shared" si="682"/>
        <v>0</v>
      </c>
      <c r="J5265" s="142"/>
      <c r="K5265" s="228"/>
      <c r="L5265" s="7" t="str">
        <f t="shared" si="683"/>
        <v/>
      </c>
      <c r="M5265" s="7" t="str">
        <f t="shared" si="684"/>
        <v/>
      </c>
      <c r="N5265" s="7" t="str">
        <f t="shared" si="680"/>
        <v/>
      </c>
      <c r="O5265" s="144"/>
      <c r="P5265" s="355">
        <v>0</v>
      </c>
      <c r="Q5265" s="362">
        <f>SUM('NOVO HORIZONTE'!I5265)</f>
        <v>0</v>
      </c>
      <c r="R5265" s="363">
        <f t="shared" si="685"/>
        <v>0</v>
      </c>
      <c r="S5265" s="153">
        <f t="shared" si="679"/>
        <v>0</v>
      </c>
      <c r="T5265" s="364"/>
    </row>
    <row r="5266" ht="22.5" hidden="1" spans="1:20">
      <c r="A5266" s="158">
        <v>89580</v>
      </c>
      <c r="B5266" s="100" t="s">
        <v>252</v>
      </c>
      <c r="C5266" s="104" t="s">
        <v>5531</v>
      </c>
      <c r="D5266" s="94" t="s">
        <v>263</v>
      </c>
      <c r="E5266" s="95">
        <v>70.33</v>
      </c>
      <c r="F5266" s="96">
        <f t="shared" si="681"/>
        <v>86.32</v>
      </c>
      <c r="G5266" s="107">
        <f>ROUND(SUM('NOVO HORIZONTE'!G5266),2)</f>
        <v>0</v>
      </c>
      <c r="H5266" s="107">
        <f t="shared" si="686"/>
        <v>0</v>
      </c>
      <c r="I5266" s="143">
        <f t="shared" si="682"/>
        <v>0</v>
      </c>
      <c r="J5266" s="142"/>
      <c r="K5266" s="228"/>
      <c r="L5266" s="7" t="str">
        <f t="shared" si="683"/>
        <v/>
      </c>
      <c r="M5266" s="7" t="str">
        <f t="shared" si="684"/>
        <v/>
      </c>
      <c r="N5266" s="7" t="str">
        <f t="shared" si="680"/>
        <v/>
      </c>
      <c r="O5266" s="144"/>
      <c r="P5266" s="355">
        <v>0</v>
      </c>
      <c r="Q5266" s="362">
        <f>SUM('NOVO HORIZONTE'!I5266)</f>
        <v>0</v>
      </c>
      <c r="R5266" s="363">
        <f t="shared" si="685"/>
        <v>0</v>
      </c>
      <c r="S5266" s="153">
        <f t="shared" si="679"/>
        <v>0</v>
      </c>
      <c r="T5266" s="364"/>
    </row>
    <row r="5267" ht="33.75" hidden="1" spans="1:20">
      <c r="A5267" s="158">
        <v>91789</v>
      </c>
      <c r="B5267" s="100" t="s">
        <v>252</v>
      </c>
      <c r="C5267" s="104" t="s">
        <v>5532</v>
      </c>
      <c r="D5267" s="94" t="s">
        <v>263</v>
      </c>
      <c r="E5267" s="95">
        <v>51.98</v>
      </c>
      <c r="F5267" s="96">
        <f t="shared" si="681"/>
        <v>63.8</v>
      </c>
      <c r="G5267" s="107">
        <f>ROUND(SUM('NOVO HORIZONTE'!G5267),2)</f>
        <v>0</v>
      </c>
      <c r="H5267" s="107">
        <f t="shared" si="686"/>
        <v>0</v>
      </c>
      <c r="I5267" s="143">
        <f t="shared" si="682"/>
        <v>0</v>
      </c>
      <c r="J5267" s="142"/>
      <c r="K5267" s="228"/>
      <c r="L5267" s="7" t="str">
        <f t="shared" si="683"/>
        <v/>
      </c>
      <c r="M5267" s="7" t="str">
        <f t="shared" si="684"/>
        <v/>
      </c>
      <c r="N5267" s="7" t="str">
        <f t="shared" si="680"/>
        <v/>
      </c>
      <c r="O5267" s="144"/>
      <c r="P5267" s="355">
        <v>0</v>
      </c>
      <c r="Q5267" s="362">
        <f>SUM('NOVO HORIZONTE'!I5267)</f>
        <v>0</v>
      </c>
      <c r="R5267" s="363">
        <f t="shared" si="685"/>
        <v>0</v>
      </c>
      <c r="S5267" s="153">
        <f t="shared" si="679"/>
        <v>0</v>
      </c>
      <c r="T5267" s="364"/>
    </row>
    <row r="5268" ht="33.75" hidden="1" spans="1:20">
      <c r="A5268" s="158">
        <v>91790</v>
      </c>
      <c r="B5268" s="100" t="s">
        <v>252</v>
      </c>
      <c r="C5268" s="104" t="s">
        <v>5533</v>
      </c>
      <c r="D5268" s="94" t="s">
        <v>263</v>
      </c>
      <c r="E5268" s="95">
        <v>61.49</v>
      </c>
      <c r="F5268" s="96">
        <f t="shared" si="681"/>
        <v>75.47</v>
      </c>
      <c r="G5268" s="107">
        <f>ROUND(SUM('NOVO HORIZONTE'!G5268),2)</f>
        <v>0</v>
      </c>
      <c r="H5268" s="107">
        <f t="shared" si="686"/>
        <v>0</v>
      </c>
      <c r="I5268" s="143">
        <f t="shared" si="682"/>
        <v>0</v>
      </c>
      <c r="J5268" s="142"/>
      <c r="K5268" s="228"/>
      <c r="L5268" s="7" t="str">
        <f t="shared" si="683"/>
        <v/>
      </c>
      <c r="M5268" s="7" t="str">
        <f t="shared" si="684"/>
        <v/>
      </c>
      <c r="N5268" s="7" t="str">
        <f t="shared" si="680"/>
        <v/>
      </c>
      <c r="O5268" s="144"/>
      <c r="P5268" s="355">
        <v>0</v>
      </c>
      <c r="Q5268" s="362">
        <f>SUM('NOVO HORIZONTE'!I5268)</f>
        <v>0</v>
      </c>
      <c r="R5268" s="363">
        <f t="shared" si="685"/>
        <v>0</v>
      </c>
      <c r="S5268" s="153">
        <f t="shared" si="679"/>
        <v>0</v>
      </c>
      <c r="T5268" s="364"/>
    </row>
    <row r="5269" ht="33.75" hidden="1" spans="1:20">
      <c r="A5269" s="158">
        <v>91791</v>
      </c>
      <c r="B5269" s="100" t="s">
        <v>252</v>
      </c>
      <c r="C5269" s="104" t="s">
        <v>5534</v>
      </c>
      <c r="D5269" s="94" t="s">
        <v>263</v>
      </c>
      <c r="E5269" s="95">
        <v>76.86</v>
      </c>
      <c r="F5269" s="96">
        <f t="shared" si="681"/>
        <v>94.34</v>
      </c>
      <c r="G5269" s="107">
        <f>ROUND(SUM('NOVO HORIZONTE'!G5269),2)</f>
        <v>0</v>
      </c>
      <c r="H5269" s="107">
        <f t="shared" si="686"/>
        <v>0</v>
      </c>
      <c r="I5269" s="143">
        <f t="shared" si="682"/>
        <v>0</v>
      </c>
      <c r="J5269" s="142"/>
      <c r="K5269" s="228"/>
      <c r="L5269" s="7" t="str">
        <f t="shared" si="683"/>
        <v/>
      </c>
      <c r="M5269" s="7" t="str">
        <f t="shared" si="684"/>
        <v/>
      </c>
      <c r="N5269" s="7" t="str">
        <f t="shared" si="680"/>
        <v/>
      </c>
      <c r="O5269" s="144"/>
      <c r="P5269" s="355">
        <v>0</v>
      </c>
      <c r="Q5269" s="362">
        <f>SUM('NOVO HORIZONTE'!I5269)</f>
        <v>0</v>
      </c>
      <c r="R5269" s="363">
        <f t="shared" si="685"/>
        <v>0</v>
      </c>
      <c r="S5269" s="153">
        <f t="shared" si="679"/>
        <v>0</v>
      </c>
      <c r="T5269" s="364"/>
    </row>
    <row r="5270" ht="12.75" spans="1:20">
      <c r="A5270" s="154" t="s">
        <v>5535</v>
      </c>
      <c r="B5270" s="100"/>
      <c r="C5270" s="161" t="s">
        <v>5536</v>
      </c>
      <c r="D5270" s="94">
        <v>0</v>
      </c>
      <c r="E5270" s="95">
        <v>0</v>
      </c>
      <c r="F5270" s="96">
        <f t="shared" si="681"/>
        <v>0</v>
      </c>
      <c r="G5270" s="187">
        <f>ROUND(SUM('NOVO HORIZONTE'!G5270),2)</f>
        <v>0</v>
      </c>
      <c r="H5270" s="187">
        <f t="shared" si="686"/>
        <v>0</v>
      </c>
      <c r="I5270" s="188">
        <f t="shared" si="682"/>
        <v>0</v>
      </c>
      <c r="J5270" s="142"/>
      <c r="K5270" s="145" t="str">
        <f>IF(SUM(I5271:I5329)&gt;0,"xx","")</f>
        <v>xx</v>
      </c>
      <c r="L5270" s="7" t="str">
        <f t="shared" si="683"/>
        <v>x</v>
      </c>
      <c r="M5270" s="7" t="str">
        <f t="shared" si="684"/>
        <v>x</v>
      </c>
      <c r="N5270" s="7" t="str">
        <f t="shared" si="680"/>
        <v>x</v>
      </c>
      <c r="O5270" s="144"/>
      <c r="P5270" s="375"/>
      <c r="Q5270" s="362">
        <f>SUM('NOVO HORIZONTE'!I5270)</f>
        <v>0</v>
      </c>
      <c r="R5270" s="363">
        <f t="shared" si="685"/>
        <v>0</v>
      </c>
      <c r="S5270" s="153">
        <f t="shared" si="679"/>
        <v>0</v>
      </c>
      <c r="T5270" s="364"/>
    </row>
    <row r="5271" ht="12.75" hidden="1" spans="1:20">
      <c r="A5271" s="154" t="s">
        <v>5537</v>
      </c>
      <c r="B5271" s="100"/>
      <c r="C5271" s="161" t="s">
        <v>5538</v>
      </c>
      <c r="D5271" s="94">
        <v>0</v>
      </c>
      <c r="E5271" s="95">
        <v>0</v>
      </c>
      <c r="F5271" s="96">
        <f t="shared" si="681"/>
        <v>0</v>
      </c>
      <c r="G5271" s="187">
        <f>ROUND(SUM('NOVO HORIZONTE'!G5271),2)</f>
        <v>0</v>
      </c>
      <c r="H5271" s="187">
        <f t="shared" si="686"/>
        <v>0</v>
      </c>
      <c r="I5271" s="188">
        <f t="shared" si="682"/>
        <v>0</v>
      </c>
      <c r="J5271" s="142"/>
      <c r="K5271" s="145" t="str">
        <f>IF(SUM(I5272:I5302)&gt;0,"xx","")</f>
        <v/>
      </c>
      <c r="L5271" s="7" t="str">
        <f t="shared" si="683"/>
        <v/>
      </c>
      <c r="M5271" s="7" t="str">
        <f t="shared" si="684"/>
        <v/>
      </c>
      <c r="N5271" s="7" t="str">
        <f t="shared" si="680"/>
        <v/>
      </c>
      <c r="O5271" s="144"/>
      <c r="P5271" s="375"/>
      <c r="Q5271" s="362">
        <f>SUM('NOVO HORIZONTE'!I5271)</f>
        <v>0</v>
      </c>
      <c r="R5271" s="363">
        <f t="shared" si="685"/>
        <v>0</v>
      </c>
      <c r="S5271" s="153">
        <f t="shared" si="679"/>
        <v>0</v>
      </c>
      <c r="T5271" s="364"/>
    </row>
    <row r="5272" ht="22.5" hidden="1" spans="1:20">
      <c r="A5272" s="158">
        <v>89526</v>
      </c>
      <c r="B5272" s="100" t="s">
        <v>252</v>
      </c>
      <c r="C5272" s="104" t="s">
        <v>5539</v>
      </c>
      <c r="D5272" s="94" t="s">
        <v>279</v>
      </c>
      <c r="E5272" s="95">
        <v>38.58</v>
      </c>
      <c r="F5272" s="96">
        <f t="shared" si="681"/>
        <v>47.35</v>
      </c>
      <c r="G5272" s="107">
        <f>ROUND(SUM('NOVO HORIZONTE'!G5272),2)</f>
        <v>0</v>
      </c>
      <c r="H5272" s="107">
        <f t="shared" si="686"/>
        <v>0</v>
      </c>
      <c r="I5272" s="143">
        <f t="shared" si="682"/>
        <v>0</v>
      </c>
      <c r="J5272" s="142"/>
      <c r="K5272" s="228"/>
      <c r="L5272" s="7" t="str">
        <f t="shared" si="683"/>
        <v/>
      </c>
      <c r="M5272" s="7" t="str">
        <f t="shared" si="684"/>
        <v/>
      </c>
      <c r="N5272" s="7" t="str">
        <f t="shared" si="680"/>
        <v/>
      </c>
      <c r="O5272" s="144"/>
      <c r="P5272" s="355">
        <v>0</v>
      </c>
      <c r="Q5272" s="362">
        <f>SUM('NOVO HORIZONTE'!I5272)</f>
        <v>0</v>
      </c>
      <c r="R5272" s="363">
        <f t="shared" si="685"/>
        <v>0</v>
      </c>
      <c r="S5272" s="153">
        <f t="shared" si="679"/>
        <v>0</v>
      </c>
      <c r="T5272" s="364"/>
    </row>
    <row r="5273" ht="22.5" hidden="1" spans="1:20">
      <c r="A5273" s="158">
        <v>89535</v>
      </c>
      <c r="B5273" s="100" t="s">
        <v>252</v>
      </c>
      <c r="C5273" s="104" t="s">
        <v>5540</v>
      </c>
      <c r="D5273" s="94" t="s">
        <v>279</v>
      </c>
      <c r="E5273" s="95">
        <v>42.33</v>
      </c>
      <c r="F5273" s="96">
        <f t="shared" si="681"/>
        <v>51.96</v>
      </c>
      <c r="G5273" s="107">
        <f>ROUND(SUM('NOVO HORIZONTE'!G5273),2)</f>
        <v>0</v>
      </c>
      <c r="H5273" s="107">
        <f t="shared" si="686"/>
        <v>0</v>
      </c>
      <c r="I5273" s="143">
        <f t="shared" si="682"/>
        <v>0</v>
      </c>
      <c r="J5273" s="142"/>
      <c r="K5273" s="228"/>
      <c r="L5273" s="7" t="str">
        <f t="shared" si="683"/>
        <v/>
      </c>
      <c r="M5273" s="7" t="str">
        <f t="shared" si="684"/>
        <v/>
      </c>
      <c r="N5273" s="7" t="str">
        <f t="shared" si="680"/>
        <v/>
      </c>
      <c r="O5273" s="144"/>
      <c r="P5273" s="355">
        <v>0</v>
      </c>
      <c r="Q5273" s="362">
        <f>SUM('NOVO HORIZONTE'!I5273)</f>
        <v>0</v>
      </c>
      <c r="R5273" s="363">
        <f t="shared" si="685"/>
        <v>0</v>
      </c>
      <c r="S5273" s="153">
        <f t="shared" ref="S5273:S5336" si="687">IF(R5273=0,0,IF(R5273&gt;0,"c","b"))</f>
        <v>0</v>
      </c>
      <c r="T5273" s="364"/>
    </row>
    <row r="5274" ht="22.5" hidden="1" spans="1:20">
      <c r="A5274" s="158">
        <v>89546</v>
      </c>
      <c r="B5274" s="100" t="s">
        <v>252</v>
      </c>
      <c r="C5274" s="104" t="s">
        <v>5541</v>
      </c>
      <c r="D5274" s="94" t="s">
        <v>279</v>
      </c>
      <c r="E5274" s="95">
        <v>11.15</v>
      </c>
      <c r="F5274" s="96">
        <f t="shared" si="681"/>
        <v>13.69</v>
      </c>
      <c r="G5274" s="107">
        <f>ROUND(SUM('NOVO HORIZONTE'!G5274),2)</f>
        <v>0</v>
      </c>
      <c r="H5274" s="107">
        <f t="shared" si="686"/>
        <v>0</v>
      </c>
      <c r="I5274" s="143">
        <f t="shared" si="682"/>
        <v>0</v>
      </c>
      <c r="J5274" s="142"/>
      <c r="K5274" s="228"/>
      <c r="L5274" s="7" t="str">
        <f t="shared" si="683"/>
        <v/>
      </c>
      <c r="M5274" s="7" t="str">
        <f t="shared" si="684"/>
        <v/>
      </c>
      <c r="N5274" s="7" t="str">
        <f t="shared" si="680"/>
        <v/>
      </c>
      <c r="O5274" s="144"/>
      <c r="P5274" s="355">
        <v>0</v>
      </c>
      <c r="Q5274" s="362">
        <f>SUM('NOVO HORIZONTE'!I5274)</f>
        <v>0</v>
      </c>
      <c r="R5274" s="363">
        <f t="shared" si="685"/>
        <v>0</v>
      </c>
      <c r="S5274" s="153">
        <f t="shared" si="687"/>
        <v>0</v>
      </c>
      <c r="T5274" s="364"/>
    </row>
    <row r="5275" ht="22.5" hidden="1" spans="1:20">
      <c r="A5275" s="158">
        <v>95694</v>
      </c>
      <c r="B5275" s="100" t="s">
        <v>252</v>
      </c>
      <c r="C5275" s="104" t="s">
        <v>5542</v>
      </c>
      <c r="D5275" s="94" t="s">
        <v>279</v>
      </c>
      <c r="E5275" s="95">
        <v>53.18</v>
      </c>
      <c r="F5275" s="96">
        <f t="shared" si="681"/>
        <v>65.27</v>
      </c>
      <c r="G5275" s="107">
        <f>ROUND(SUM('NOVO HORIZONTE'!G5275),2)</f>
        <v>0</v>
      </c>
      <c r="H5275" s="107">
        <f t="shared" si="686"/>
        <v>0</v>
      </c>
      <c r="I5275" s="143">
        <f t="shared" si="682"/>
        <v>0</v>
      </c>
      <c r="J5275" s="142"/>
      <c r="K5275" s="228"/>
      <c r="L5275" s="7" t="str">
        <f t="shared" si="683"/>
        <v/>
      </c>
      <c r="M5275" s="7" t="str">
        <f t="shared" si="684"/>
        <v/>
      </c>
      <c r="N5275" s="7" t="str">
        <f t="shared" si="680"/>
        <v/>
      </c>
      <c r="O5275" s="144"/>
      <c r="P5275" s="355">
        <v>0</v>
      </c>
      <c r="Q5275" s="362">
        <f>SUM('NOVO HORIZONTE'!I5275)</f>
        <v>0</v>
      </c>
      <c r="R5275" s="363">
        <f t="shared" si="685"/>
        <v>0</v>
      </c>
      <c r="S5275" s="153">
        <f t="shared" si="687"/>
        <v>0</v>
      </c>
      <c r="T5275" s="364"/>
    </row>
    <row r="5276" ht="22.5" hidden="1" spans="1:20">
      <c r="A5276" s="158">
        <v>89516</v>
      </c>
      <c r="B5276" s="100" t="s">
        <v>252</v>
      </c>
      <c r="C5276" s="104" t="s">
        <v>5543</v>
      </c>
      <c r="D5276" s="94" t="s">
        <v>279</v>
      </c>
      <c r="E5276" s="95">
        <v>8.9</v>
      </c>
      <c r="F5276" s="96">
        <f t="shared" si="681"/>
        <v>10.92</v>
      </c>
      <c r="G5276" s="107">
        <f>ROUND(SUM('NOVO HORIZONTE'!G5276),2)</f>
        <v>0</v>
      </c>
      <c r="H5276" s="107">
        <f t="shared" si="686"/>
        <v>0</v>
      </c>
      <c r="I5276" s="143">
        <f t="shared" si="682"/>
        <v>0</v>
      </c>
      <c r="J5276" s="142"/>
      <c r="K5276" s="228"/>
      <c r="L5276" s="7" t="str">
        <f t="shared" si="683"/>
        <v/>
      </c>
      <c r="M5276" s="7" t="str">
        <f t="shared" si="684"/>
        <v/>
      </c>
      <c r="N5276" s="7" t="str">
        <f t="shared" si="680"/>
        <v/>
      </c>
      <c r="O5276" s="144"/>
      <c r="P5276" s="355">
        <v>0</v>
      </c>
      <c r="Q5276" s="362">
        <f>SUM('NOVO HORIZONTE'!I5276)</f>
        <v>0</v>
      </c>
      <c r="R5276" s="363">
        <f t="shared" si="685"/>
        <v>0</v>
      </c>
      <c r="S5276" s="153">
        <f t="shared" si="687"/>
        <v>0</v>
      </c>
      <c r="T5276" s="364"/>
    </row>
    <row r="5277" ht="22.5" hidden="1" spans="1:20">
      <c r="A5277" s="158">
        <v>89520</v>
      </c>
      <c r="B5277" s="100" t="s">
        <v>252</v>
      </c>
      <c r="C5277" s="104" t="s">
        <v>5544</v>
      </c>
      <c r="D5277" s="94" t="s">
        <v>279</v>
      </c>
      <c r="E5277" s="95">
        <v>15.67</v>
      </c>
      <c r="F5277" s="96">
        <f t="shared" si="681"/>
        <v>19.23</v>
      </c>
      <c r="G5277" s="107">
        <f>ROUND(SUM('NOVO HORIZONTE'!G5277),2)</f>
        <v>0</v>
      </c>
      <c r="H5277" s="107">
        <f t="shared" si="686"/>
        <v>0</v>
      </c>
      <c r="I5277" s="143">
        <f t="shared" si="682"/>
        <v>0</v>
      </c>
      <c r="J5277" s="142"/>
      <c r="K5277" s="228"/>
      <c r="L5277" s="7" t="str">
        <f t="shared" si="683"/>
        <v/>
      </c>
      <c r="M5277" s="7" t="str">
        <f t="shared" si="684"/>
        <v/>
      </c>
      <c r="N5277" s="7" t="str">
        <f t="shared" si="680"/>
        <v/>
      </c>
      <c r="O5277" s="144"/>
      <c r="P5277" s="355">
        <v>0</v>
      </c>
      <c r="Q5277" s="362">
        <f>SUM('NOVO HORIZONTE'!I5277)</f>
        <v>0</v>
      </c>
      <c r="R5277" s="363">
        <f t="shared" si="685"/>
        <v>0</v>
      </c>
      <c r="S5277" s="153">
        <f t="shared" si="687"/>
        <v>0</v>
      </c>
      <c r="T5277" s="364"/>
    </row>
    <row r="5278" ht="22.5" hidden="1" spans="1:20">
      <c r="A5278" s="158">
        <v>89524</v>
      </c>
      <c r="B5278" s="100" t="s">
        <v>252</v>
      </c>
      <c r="C5278" s="104" t="s">
        <v>5545</v>
      </c>
      <c r="D5278" s="94" t="s">
        <v>279</v>
      </c>
      <c r="E5278" s="95">
        <v>30</v>
      </c>
      <c r="F5278" s="96">
        <f t="shared" si="681"/>
        <v>36.82</v>
      </c>
      <c r="G5278" s="107">
        <f>ROUND(SUM('NOVO HORIZONTE'!G5278),2)</f>
        <v>0</v>
      </c>
      <c r="H5278" s="107">
        <f t="shared" si="686"/>
        <v>0</v>
      </c>
      <c r="I5278" s="143">
        <f t="shared" si="682"/>
        <v>0</v>
      </c>
      <c r="J5278" s="142"/>
      <c r="K5278" s="228"/>
      <c r="L5278" s="7" t="str">
        <f t="shared" si="683"/>
        <v/>
      </c>
      <c r="M5278" s="7" t="str">
        <f t="shared" si="684"/>
        <v/>
      </c>
      <c r="N5278" s="7" t="str">
        <f t="shared" si="680"/>
        <v/>
      </c>
      <c r="O5278" s="144"/>
      <c r="P5278" s="355">
        <v>0</v>
      </c>
      <c r="Q5278" s="362">
        <f>SUM('NOVO HORIZONTE'!I5278)</f>
        <v>0</v>
      </c>
      <c r="R5278" s="363">
        <f t="shared" si="685"/>
        <v>0</v>
      </c>
      <c r="S5278" s="153">
        <f t="shared" si="687"/>
        <v>0</v>
      </c>
      <c r="T5278" s="364"/>
    </row>
    <row r="5279" ht="22.5" hidden="1" spans="1:20">
      <c r="A5279" s="158">
        <v>89531</v>
      </c>
      <c r="B5279" s="100" t="s">
        <v>252</v>
      </c>
      <c r="C5279" s="104" t="s">
        <v>5546</v>
      </c>
      <c r="D5279" s="94" t="s">
        <v>279</v>
      </c>
      <c r="E5279" s="95">
        <v>37.84</v>
      </c>
      <c r="F5279" s="96">
        <f t="shared" si="681"/>
        <v>46.44</v>
      </c>
      <c r="G5279" s="107">
        <f>ROUND(SUM('NOVO HORIZONTE'!G5279),2)</f>
        <v>0</v>
      </c>
      <c r="H5279" s="107">
        <f t="shared" si="686"/>
        <v>0</v>
      </c>
      <c r="I5279" s="143">
        <f t="shared" si="682"/>
        <v>0</v>
      </c>
      <c r="J5279" s="142"/>
      <c r="K5279" s="228"/>
      <c r="L5279" s="7" t="str">
        <f t="shared" si="683"/>
        <v/>
      </c>
      <c r="M5279" s="7" t="str">
        <f t="shared" si="684"/>
        <v/>
      </c>
      <c r="N5279" s="7" t="str">
        <f t="shared" si="680"/>
        <v/>
      </c>
      <c r="O5279" s="144"/>
      <c r="P5279" s="355">
        <v>0</v>
      </c>
      <c r="Q5279" s="362">
        <f>SUM('NOVO HORIZONTE'!I5279)</f>
        <v>0</v>
      </c>
      <c r="R5279" s="363">
        <f t="shared" si="685"/>
        <v>0</v>
      </c>
      <c r="S5279" s="153">
        <f t="shared" si="687"/>
        <v>0</v>
      </c>
      <c r="T5279" s="364"/>
    </row>
    <row r="5280" ht="22.5" hidden="1" spans="1:20">
      <c r="A5280" s="158">
        <v>89514</v>
      </c>
      <c r="B5280" s="100" t="s">
        <v>252</v>
      </c>
      <c r="C5280" s="104" t="s">
        <v>5547</v>
      </c>
      <c r="D5280" s="94" t="s">
        <v>279</v>
      </c>
      <c r="E5280" s="95">
        <v>8.81</v>
      </c>
      <c r="F5280" s="96">
        <f t="shared" si="681"/>
        <v>10.81</v>
      </c>
      <c r="G5280" s="107">
        <f>ROUND(SUM('NOVO HORIZONTE'!G5280),2)</f>
        <v>0</v>
      </c>
      <c r="H5280" s="107">
        <f t="shared" si="686"/>
        <v>0</v>
      </c>
      <c r="I5280" s="143">
        <f t="shared" si="682"/>
        <v>0</v>
      </c>
      <c r="J5280" s="142"/>
      <c r="K5280" s="228"/>
      <c r="L5280" s="7" t="str">
        <f t="shared" si="683"/>
        <v/>
      </c>
      <c r="M5280" s="7" t="str">
        <f t="shared" si="684"/>
        <v/>
      </c>
      <c r="N5280" s="7" t="str">
        <f t="shared" si="680"/>
        <v/>
      </c>
      <c r="O5280" s="144"/>
      <c r="P5280" s="355">
        <v>0</v>
      </c>
      <c r="Q5280" s="362">
        <f>SUM('NOVO HORIZONTE'!I5280)</f>
        <v>0</v>
      </c>
      <c r="R5280" s="363">
        <f t="shared" si="685"/>
        <v>0</v>
      </c>
      <c r="S5280" s="153">
        <f t="shared" si="687"/>
        <v>0</v>
      </c>
      <c r="T5280" s="364"/>
    </row>
    <row r="5281" ht="22.5" hidden="1" spans="1:20">
      <c r="A5281" s="158">
        <v>89518</v>
      </c>
      <c r="B5281" s="100" t="s">
        <v>252</v>
      </c>
      <c r="C5281" s="104" t="s">
        <v>5548</v>
      </c>
      <c r="D5281" s="94" t="s">
        <v>279</v>
      </c>
      <c r="E5281" s="95">
        <v>14.93</v>
      </c>
      <c r="F5281" s="96">
        <f t="shared" si="681"/>
        <v>18.33</v>
      </c>
      <c r="G5281" s="107">
        <f>ROUND(SUM('NOVO HORIZONTE'!G5281),2)</f>
        <v>0</v>
      </c>
      <c r="H5281" s="107">
        <f t="shared" si="686"/>
        <v>0</v>
      </c>
      <c r="I5281" s="143">
        <f t="shared" si="682"/>
        <v>0</v>
      </c>
      <c r="J5281" s="142"/>
      <c r="K5281" s="228"/>
      <c r="L5281" s="7" t="str">
        <f t="shared" si="683"/>
        <v/>
      </c>
      <c r="M5281" s="7" t="str">
        <f t="shared" si="684"/>
        <v/>
      </c>
      <c r="N5281" s="7" t="str">
        <f t="shared" si="680"/>
        <v/>
      </c>
      <c r="O5281" s="144"/>
      <c r="P5281" s="355">
        <v>0</v>
      </c>
      <c r="Q5281" s="362">
        <f>SUM('NOVO HORIZONTE'!I5281)</f>
        <v>0</v>
      </c>
      <c r="R5281" s="363">
        <f t="shared" si="685"/>
        <v>0</v>
      </c>
      <c r="S5281" s="153">
        <f t="shared" si="687"/>
        <v>0</v>
      </c>
      <c r="T5281" s="364"/>
    </row>
    <row r="5282" ht="22.5" hidden="1" spans="1:20">
      <c r="A5282" s="158">
        <v>89522</v>
      </c>
      <c r="B5282" s="100" t="s">
        <v>252</v>
      </c>
      <c r="C5282" s="104" t="s">
        <v>5549</v>
      </c>
      <c r="D5282" s="94" t="s">
        <v>279</v>
      </c>
      <c r="E5282" s="95">
        <v>29.53</v>
      </c>
      <c r="F5282" s="96">
        <f t="shared" si="681"/>
        <v>36.25</v>
      </c>
      <c r="G5282" s="107">
        <f>ROUND(SUM('NOVO HORIZONTE'!G5282),2)</f>
        <v>0</v>
      </c>
      <c r="H5282" s="107">
        <f t="shared" si="686"/>
        <v>0</v>
      </c>
      <c r="I5282" s="143">
        <f t="shared" si="682"/>
        <v>0</v>
      </c>
      <c r="J5282" s="142"/>
      <c r="K5282" s="228"/>
      <c r="L5282" s="7" t="str">
        <f t="shared" si="683"/>
        <v/>
      </c>
      <c r="M5282" s="7" t="str">
        <f t="shared" si="684"/>
        <v/>
      </c>
      <c r="N5282" s="7" t="str">
        <f t="shared" si="680"/>
        <v/>
      </c>
      <c r="O5282" s="144"/>
      <c r="P5282" s="355">
        <v>0</v>
      </c>
      <c r="Q5282" s="362">
        <f>SUM('NOVO HORIZONTE'!I5282)</f>
        <v>0</v>
      </c>
      <c r="R5282" s="363">
        <f t="shared" si="685"/>
        <v>0</v>
      </c>
      <c r="S5282" s="153">
        <f t="shared" si="687"/>
        <v>0</v>
      </c>
      <c r="T5282" s="364"/>
    </row>
    <row r="5283" ht="22.5" hidden="1" spans="1:20">
      <c r="A5283" s="158">
        <v>89529</v>
      </c>
      <c r="B5283" s="100" t="s">
        <v>252</v>
      </c>
      <c r="C5283" s="104" t="s">
        <v>5550</v>
      </c>
      <c r="D5283" s="94" t="s">
        <v>279</v>
      </c>
      <c r="E5283" s="95">
        <v>36.8</v>
      </c>
      <c r="F5283" s="96">
        <f t="shared" si="681"/>
        <v>45.17</v>
      </c>
      <c r="G5283" s="107">
        <f>ROUND(SUM('NOVO HORIZONTE'!G5283),2)</f>
        <v>0</v>
      </c>
      <c r="H5283" s="107">
        <f t="shared" si="686"/>
        <v>0</v>
      </c>
      <c r="I5283" s="143">
        <f t="shared" si="682"/>
        <v>0</v>
      </c>
      <c r="J5283" s="142"/>
      <c r="K5283" s="228"/>
      <c r="L5283" s="7" t="str">
        <f t="shared" si="683"/>
        <v/>
      </c>
      <c r="M5283" s="7" t="str">
        <f t="shared" si="684"/>
        <v/>
      </c>
      <c r="N5283" s="7" t="str">
        <f t="shared" si="680"/>
        <v/>
      </c>
      <c r="O5283" s="144"/>
      <c r="P5283" s="355">
        <v>0</v>
      </c>
      <c r="Q5283" s="362">
        <f>SUM('NOVO HORIZONTE'!I5283)</f>
        <v>0</v>
      </c>
      <c r="R5283" s="363">
        <f t="shared" si="685"/>
        <v>0</v>
      </c>
      <c r="S5283" s="153">
        <f t="shared" si="687"/>
        <v>0</v>
      </c>
      <c r="T5283" s="364"/>
    </row>
    <row r="5284" ht="22.5" hidden="1" spans="1:20">
      <c r="A5284" s="158">
        <v>89544</v>
      </c>
      <c r="B5284" s="100" t="s">
        <v>252</v>
      </c>
      <c r="C5284" s="104" t="s">
        <v>5551</v>
      </c>
      <c r="D5284" s="94" t="s">
        <v>279</v>
      </c>
      <c r="E5284" s="95">
        <v>8.9</v>
      </c>
      <c r="F5284" s="96">
        <f t="shared" si="681"/>
        <v>10.92</v>
      </c>
      <c r="G5284" s="107">
        <f>ROUND(SUM('NOVO HORIZONTE'!G5284),2)</f>
        <v>0</v>
      </c>
      <c r="H5284" s="107">
        <f t="shared" si="686"/>
        <v>0</v>
      </c>
      <c r="I5284" s="143">
        <f t="shared" si="682"/>
        <v>0</v>
      </c>
      <c r="J5284" s="142"/>
      <c r="K5284" s="228"/>
      <c r="L5284" s="7" t="str">
        <f t="shared" si="683"/>
        <v/>
      </c>
      <c r="M5284" s="7" t="str">
        <f t="shared" si="684"/>
        <v/>
      </c>
      <c r="N5284" s="7" t="str">
        <f t="shared" si="680"/>
        <v/>
      </c>
      <c r="O5284" s="144"/>
      <c r="P5284" s="355">
        <v>0</v>
      </c>
      <c r="Q5284" s="362">
        <f>SUM('NOVO HORIZONTE'!I5284)</f>
        <v>0</v>
      </c>
      <c r="R5284" s="363">
        <f t="shared" si="685"/>
        <v>0</v>
      </c>
      <c r="S5284" s="153">
        <f t="shared" si="687"/>
        <v>0</v>
      </c>
      <c r="T5284" s="364"/>
    </row>
    <row r="5285" ht="22.5" hidden="1" spans="1:20">
      <c r="A5285" s="158">
        <v>89545</v>
      </c>
      <c r="B5285" s="100" t="s">
        <v>252</v>
      </c>
      <c r="C5285" s="104" t="s">
        <v>5552</v>
      </c>
      <c r="D5285" s="94" t="s">
        <v>279</v>
      </c>
      <c r="E5285" s="95">
        <v>16.83</v>
      </c>
      <c r="F5285" s="96">
        <f t="shared" si="681"/>
        <v>20.66</v>
      </c>
      <c r="G5285" s="107">
        <f>ROUND(SUM('NOVO HORIZONTE'!G5285),2)</f>
        <v>0</v>
      </c>
      <c r="H5285" s="107">
        <f t="shared" si="686"/>
        <v>0</v>
      </c>
      <c r="I5285" s="143">
        <f t="shared" si="682"/>
        <v>0</v>
      </c>
      <c r="J5285" s="142"/>
      <c r="K5285" s="228"/>
      <c r="L5285" s="7" t="str">
        <f t="shared" si="683"/>
        <v/>
      </c>
      <c r="M5285" s="7" t="str">
        <f t="shared" si="684"/>
        <v/>
      </c>
      <c r="N5285" s="7" t="str">
        <f t="shared" si="680"/>
        <v/>
      </c>
      <c r="O5285" s="144"/>
      <c r="P5285" s="355">
        <v>0</v>
      </c>
      <c r="Q5285" s="362">
        <f>SUM('NOVO HORIZONTE'!I5285)</f>
        <v>0</v>
      </c>
      <c r="R5285" s="363">
        <f t="shared" si="685"/>
        <v>0</v>
      </c>
      <c r="S5285" s="153">
        <f t="shared" si="687"/>
        <v>0</v>
      </c>
      <c r="T5285" s="364"/>
    </row>
    <row r="5286" ht="22.5" hidden="1" spans="1:20">
      <c r="A5286" s="158">
        <v>89547</v>
      </c>
      <c r="B5286" s="100" t="s">
        <v>252</v>
      </c>
      <c r="C5286" s="104" t="s">
        <v>5553</v>
      </c>
      <c r="D5286" s="94" t="s">
        <v>279</v>
      </c>
      <c r="E5286" s="95">
        <v>22.65</v>
      </c>
      <c r="F5286" s="96">
        <f t="shared" si="681"/>
        <v>27.8</v>
      </c>
      <c r="G5286" s="107">
        <f>ROUND(SUM('NOVO HORIZONTE'!G5286),2)</f>
        <v>0</v>
      </c>
      <c r="H5286" s="107">
        <f t="shared" si="686"/>
        <v>0</v>
      </c>
      <c r="I5286" s="143">
        <f t="shared" si="682"/>
        <v>0</v>
      </c>
      <c r="J5286" s="142"/>
      <c r="K5286" s="228"/>
      <c r="L5286" s="7" t="str">
        <f t="shared" si="683"/>
        <v/>
      </c>
      <c r="M5286" s="7" t="str">
        <f t="shared" si="684"/>
        <v/>
      </c>
      <c r="N5286" s="7" t="str">
        <f t="shared" si="680"/>
        <v/>
      </c>
      <c r="O5286" s="144"/>
      <c r="P5286" s="355">
        <v>0</v>
      </c>
      <c r="Q5286" s="362">
        <f>SUM('NOVO HORIZONTE'!I5286)</f>
        <v>0</v>
      </c>
      <c r="R5286" s="363">
        <f t="shared" si="685"/>
        <v>0</v>
      </c>
      <c r="S5286" s="153">
        <f t="shared" si="687"/>
        <v>0</v>
      </c>
      <c r="T5286" s="364"/>
    </row>
    <row r="5287" ht="22.5" hidden="1" spans="1:20">
      <c r="A5287" s="158">
        <v>89548</v>
      </c>
      <c r="B5287" s="100" t="s">
        <v>252</v>
      </c>
      <c r="C5287" s="104" t="s">
        <v>5554</v>
      </c>
      <c r="D5287" s="94" t="s">
        <v>279</v>
      </c>
      <c r="E5287" s="95">
        <v>22.55</v>
      </c>
      <c r="F5287" s="96">
        <f t="shared" si="681"/>
        <v>27.68</v>
      </c>
      <c r="G5287" s="107">
        <f>ROUND(SUM('NOVO HORIZONTE'!G5287),2)</f>
        <v>0</v>
      </c>
      <c r="H5287" s="107">
        <f t="shared" si="686"/>
        <v>0</v>
      </c>
      <c r="I5287" s="143">
        <f t="shared" si="682"/>
        <v>0</v>
      </c>
      <c r="J5287" s="142"/>
      <c r="K5287" s="228"/>
      <c r="L5287" s="7" t="str">
        <f t="shared" si="683"/>
        <v/>
      </c>
      <c r="M5287" s="7" t="str">
        <f t="shared" si="684"/>
        <v/>
      </c>
      <c r="N5287" s="7" t="str">
        <f t="shared" si="680"/>
        <v/>
      </c>
      <c r="O5287" s="144"/>
      <c r="P5287" s="355">
        <v>0</v>
      </c>
      <c r="Q5287" s="362">
        <f>SUM('NOVO HORIZONTE'!I5287)</f>
        <v>0</v>
      </c>
      <c r="R5287" s="363">
        <f t="shared" si="685"/>
        <v>0</v>
      </c>
      <c r="S5287" s="153">
        <f t="shared" si="687"/>
        <v>0</v>
      </c>
      <c r="T5287" s="364"/>
    </row>
    <row r="5288" ht="22.5" hidden="1" spans="1:20">
      <c r="A5288" s="158">
        <v>89554</v>
      </c>
      <c r="B5288" s="100" t="s">
        <v>252</v>
      </c>
      <c r="C5288" s="104" t="s">
        <v>5555</v>
      </c>
      <c r="D5288" s="94" t="s">
        <v>279</v>
      </c>
      <c r="E5288" s="95">
        <v>28.89</v>
      </c>
      <c r="F5288" s="96">
        <f t="shared" si="681"/>
        <v>35.46</v>
      </c>
      <c r="G5288" s="107">
        <f>ROUND(SUM('NOVO HORIZONTE'!G5288),2)</f>
        <v>0</v>
      </c>
      <c r="H5288" s="107">
        <f t="shared" si="686"/>
        <v>0</v>
      </c>
      <c r="I5288" s="143">
        <f t="shared" si="682"/>
        <v>0</v>
      </c>
      <c r="J5288" s="142"/>
      <c r="K5288" s="228"/>
      <c r="L5288" s="7" t="str">
        <f t="shared" si="683"/>
        <v/>
      </c>
      <c r="M5288" s="7" t="str">
        <f t="shared" si="684"/>
        <v/>
      </c>
      <c r="N5288" s="7" t="str">
        <f t="shared" si="680"/>
        <v/>
      </c>
      <c r="O5288" s="144"/>
      <c r="P5288" s="355">
        <v>0</v>
      </c>
      <c r="Q5288" s="362">
        <f>SUM('NOVO HORIZONTE'!I5288)</f>
        <v>0</v>
      </c>
      <c r="R5288" s="363">
        <f t="shared" si="685"/>
        <v>0</v>
      </c>
      <c r="S5288" s="153">
        <f t="shared" si="687"/>
        <v>0</v>
      </c>
      <c r="T5288" s="364"/>
    </row>
    <row r="5289" ht="22.5" hidden="1" spans="1:20">
      <c r="A5289" s="158">
        <v>89556</v>
      </c>
      <c r="B5289" s="100" t="s">
        <v>252</v>
      </c>
      <c r="C5289" s="104" t="s">
        <v>5556</v>
      </c>
      <c r="D5289" s="94" t="s">
        <v>279</v>
      </c>
      <c r="E5289" s="95">
        <v>39.51</v>
      </c>
      <c r="F5289" s="96">
        <f t="shared" si="681"/>
        <v>48.49</v>
      </c>
      <c r="G5289" s="107">
        <f>ROUND(SUM('NOVO HORIZONTE'!G5289),2)</f>
        <v>0</v>
      </c>
      <c r="H5289" s="107">
        <f t="shared" si="686"/>
        <v>0</v>
      </c>
      <c r="I5289" s="143">
        <f t="shared" si="682"/>
        <v>0</v>
      </c>
      <c r="J5289" s="142"/>
      <c r="K5289" s="228"/>
      <c r="L5289" s="7" t="str">
        <f t="shared" si="683"/>
        <v/>
      </c>
      <c r="M5289" s="7" t="str">
        <f t="shared" si="684"/>
        <v/>
      </c>
      <c r="N5289" s="7" t="str">
        <f t="shared" si="680"/>
        <v/>
      </c>
      <c r="O5289" s="144"/>
      <c r="P5289" s="355">
        <v>0</v>
      </c>
      <c r="Q5289" s="362">
        <f>SUM('NOVO HORIZONTE'!I5289)</f>
        <v>0</v>
      </c>
      <c r="R5289" s="363">
        <f t="shared" si="685"/>
        <v>0</v>
      </c>
      <c r="S5289" s="153">
        <f t="shared" si="687"/>
        <v>0</v>
      </c>
      <c r="T5289" s="364"/>
    </row>
    <row r="5290" ht="22.5" hidden="1" spans="1:20">
      <c r="A5290" s="158">
        <v>89549</v>
      </c>
      <c r="B5290" s="100" t="s">
        <v>252</v>
      </c>
      <c r="C5290" s="104" t="s">
        <v>5557</v>
      </c>
      <c r="D5290" s="94" t="s">
        <v>279</v>
      </c>
      <c r="E5290" s="95">
        <v>18.62</v>
      </c>
      <c r="F5290" s="96">
        <f t="shared" si="681"/>
        <v>22.85</v>
      </c>
      <c r="G5290" s="107">
        <f>ROUND(SUM('NOVO HORIZONTE'!G5290),2)</f>
        <v>0</v>
      </c>
      <c r="H5290" s="107">
        <f t="shared" si="686"/>
        <v>0</v>
      </c>
      <c r="I5290" s="143">
        <f t="shared" si="682"/>
        <v>0</v>
      </c>
      <c r="J5290" s="142"/>
      <c r="K5290" s="228"/>
      <c r="L5290" s="7" t="str">
        <f t="shared" si="683"/>
        <v/>
      </c>
      <c r="M5290" s="7" t="str">
        <f t="shared" si="684"/>
        <v/>
      </c>
      <c r="N5290" s="7" t="str">
        <f t="shared" si="680"/>
        <v/>
      </c>
      <c r="O5290" s="144"/>
      <c r="P5290" s="355">
        <v>0</v>
      </c>
      <c r="Q5290" s="362">
        <f>SUM('NOVO HORIZONTE'!I5290)</f>
        <v>0</v>
      </c>
      <c r="R5290" s="363">
        <f t="shared" si="685"/>
        <v>0</v>
      </c>
      <c r="S5290" s="153">
        <f t="shared" si="687"/>
        <v>0</v>
      </c>
      <c r="T5290" s="364"/>
    </row>
    <row r="5291" ht="22.5" hidden="1" spans="1:20">
      <c r="A5291" s="158">
        <v>89550</v>
      </c>
      <c r="B5291" s="100" t="s">
        <v>252</v>
      </c>
      <c r="C5291" s="104" t="s">
        <v>5558</v>
      </c>
      <c r="D5291" s="94" t="s">
        <v>279</v>
      </c>
      <c r="E5291" s="95">
        <v>40.54</v>
      </c>
      <c r="F5291" s="96">
        <f t="shared" si="681"/>
        <v>49.76</v>
      </c>
      <c r="G5291" s="107">
        <f>ROUND(SUM('NOVO HORIZONTE'!G5291),2)</f>
        <v>0</v>
      </c>
      <c r="H5291" s="107">
        <f t="shared" si="686"/>
        <v>0</v>
      </c>
      <c r="I5291" s="143">
        <f t="shared" si="682"/>
        <v>0</v>
      </c>
      <c r="J5291" s="142"/>
      <c r="K5291" s="228"/>
      <c r="L5291" s="7" t="str">
        <f t="shared" si="683"/>
        <v/>
      </c>
      <c r="M5291" s="7" t="str">
        <f t="shared" si="684"/>
        <v/>
      </c>
      <c r="N5291" s="7" t="str">
        <f t="shared" ref="N5291:N5354" si="688">M5291</f>
        <v/>
      </c>
      <c r="O5291" s="144"/>
      <c r="P5291" s="355">
        <v>0</v>
      </c>
      <c r="Q5291" s="362">
        <f>SUM('NOVO HORIZONTE'!I5291)</f>
        <v>0</v>
      </c>
      <c r="R5291" s="363">
        <f t="shared" si="685"/>
        <v>0</v>
      </c>
      <c r="S5291" s="153">
        <f t="shared" si="687"/>
        <v>0</v>
      </c>
      <c r="T5291" s="364"/>
    </row>
    <row r="5292" ht="22.5" hidden="1" spans="1:20">
      <c r="A5292" s="158">
        <v>89559</v>
      </c>
      <c r="B5292" s="100" t="s">
        <v>252</v>
      </c>
      <c r="C5292" s="104" t="s">
        <v>5559</v>
      </c>
      <c r="D5292" s="94" t="s">
        <v>279</v>
      </c>
      <c r="E5292" s="95">
        <v>66.1</v>
      </c>
      <c r="F5292" s="96">
        <f t="shared" si="681"/>
        <v>81.13</v>
      </c>
      <c r="G5292" s="107">
        <f>ROUND(SUM('NOVO HORIZONTE'!G5292),2)</f>
        <v>0</v>
      </c>
      <c r="H5292" s="107">
        <f t="shared" si="686"/>
        <v>0</v>
      </c>
      <c r="I5292" s="143">
        <f t="shared" si="682"/>
        <v>0</v>
      </c>
      <c r="J5292" s="142"/>
      <c r="K5292" s="228"/>
      <c r="L5292" s="7" t="str">
        <f t="shared" si="683"/>
        <v/>
      </c>
      <c r="M5292" s="7" t="str">
        <f t="shared" si="684"/>
        <v/>
      </c>
      <c r="N5292" s="7" t="str">
        <f t="shared" si="688"/>
        <v/>
      </c>
      <c r="O5292" s="144"/>
      <c r="P5292" s="355">
        <v>0</v>
      </c>
      <c r="Q5292" s="362">
        <f>SUM('NOVO HORIZONTE'!I5292)</f>
        <v>0</v>
      </c>
      <c r="R5292" s="363">
        <f t="shared" si="685"/>
        <v>0</v>
      </c>
      <c r="S5292" s="153">
        <f t="shared" si="687"/>
        <v>0</v>
      </c>
      <c r="T5292" s="364"/>
    </row>
    <row r="5293" ht="22.5" hidden="1" spans="1:20">
      <c r="A5293" s="158">
        <v>89571</v>
      </c>
      <c r="B5293" s="100" t="s">
        <v>252</v>
      </c>
      <c r="C5293" s="104" t="s">
        <v>5560</v>
      </c>
      <c r="D5293" s="94" t="s">
        <v>279</v>
      </c>
      <c r="E5293" s="95">
        <v>68.9</v>
      </c>
      <c r="F5293" s="96">
        <f t="shared" si="681"/>
        <v>84.57</v>
      </c>
      <c r="G5293" s="107">
        <f>ROUND(SUM('NOVO HORIZONTE'!G5293),2)</f>
        <v>0</v>
      </c>
      <c r="H5293" s="107">
        <f t="shared" si="686"/>
        <v>0</v>
      </c>
      <c r="I5293" s="143">
        <f t="shared" si="682"/>
        <v>0</v>
      </c>
      <c r="J5293" s="142"/>
      <c r="K5293" s="228"/>
      <c r="L5293" s="7" t="str">
        <f t="shared" si="683"/>
        <v/>
      </c>
      <c r="M5293" s="7" t="str">
        <f t="shared" si="684"/>
        <v/>
      </c>
      <c r="N5293" s="7" t="str">
        <f t="shared" si="688"/>
        <v/>
      </c>
      <c r="O5293" s="144"/>
      <c r="P5293" s="355">
        <v>0</v>
      </c>
      <c r="Q5293" s="362">
        <f>SUM('NOVO HORIZONTE'!I5293)</f>
        <v>0</v>
      </c>
      <c r="R5293" s="363">
        <f t="shared" si="685"/>
        <v>0</v>
      </c>
      <c r="S5293" s="153">
        <f t="shared" si="687"/>
        <v>0</v>
      </c>
      <c r="T5293" s="364"/>
    </row>
    <row r="5294" ht="22.5" hidden="1" spans="1:20">
      <c r="A5294" s="158">
        <v>89573</v>
      </c>
      <c r="B5294" s="100" t="s">
        <v>252</v>
      </c>
      <c r="C5294" s="104" t="s">
        <v>5561</v>
      </c>
      <c r="D5294" s="94" t="s">
        <v>279</v>
      </c>
      <c r="E5294" s="95">
        <v>75.57</v>
      </c>
      <c r="F5294" s="96">
        <f t="shared" ref="F5294:F5357" si="689">IF(E5294=0,0,IF(P5294=0,ROUND(E5294*(1+E$13),2),ROUND(E5294*(1+E$12),2)))</f>
        <v>92.75</v>
      </c>
      <c r="G5294" s="107">
        <f>ROUND(SUM('NOVO HORIZONTE'!G5294),2)</f>
        <v>0</v>
      </c>
      <c r="H5294" s="107">
        <f t="shared" si="686"/>
        <v>0</v>
      </c>
      <c r="I5294" s="143">
        <f t="shared" ref="I5294:I5357" si="690">IF(ISBLANK(G5294),0,ROUND(G5294*H5294,2))</f>
        <v>0</v>
      </c>
      <c r="J5294" s="142"/>
      <c r="K5294" s="228"/>
      <c r="L5294" s="7" t="str">
        <f t="shared" ref="L5294:L5357" si="691">IF(K5294="X","x",IF(K5294="xx","x",IF(I5294&gt;0,"x","")))</f>
        <v/>
      </c>
      <c r="M5294" s="7" t="str">
        <f t="shared" ref="M5294:M5357" si="692">IF(K5294="X","x",IF(K5294="xx","x",IF(I5294&gt;0,"x","")))</f>
        <v/>
      </c>
      <c r="N5294" s="7" t="str">
        <f t="shared" si="688"/>
        <v/>
      </c>
      <c r="O5294" s="144"/>
      <c r="P5294" s="355">
        <v>0</v>
      </c>
      <c r="Q5294" s="362">
        <f>SUM('NOVO HORIZONTE'!I5294)</f>
        <v>0</v>
      </c>
      <c r="R5294" s="363">
        <f t="shared" ref="R5294:R5357" si="693">I5294-Q5294</f>
        <v>0</v>
      </c>
      <c r="S5294" s="153">
        <f t="shared" si="687"/>
        <v>0</v>
      </c>
      <c r="T5294" s="364"/>
    </row>
    <row r="5295" ht="22.5" hidden="1" spans="1:20">
      <c r="A5295" s="158">
        <v>89557</v>
      </c>
      <c r="B5295" s="100" t="s">
        <v>252</v>
      </c>
      <c r="C5295" s="104" t="s">
        <v>5562</v>
      </c>
      <c r="D5295" s="94" t="s">
        <v>279</v>
      </c>
      <c r="E5295" s="95">
        <v>31.32</v>
      </c>
      <c r="F5295" s="96">
        <f t="shared" si="689"/>
        <v>38.44</v>
      </c>
      <c r="G5295" s="107">
        <f>ROUND(SUM('NOVO HORIZONTE'!G5295),2)</f>
        <v>0</v>
      </c>
      <c r="H5295" s="107">
        <f t="shared" ref="H5295:H5358" si="694">IF(G5295=0,0,F5295)</f>
        <v>0</v>
      </c>
      <c r="I5295" s="143">
        <f t="shared" si="690"/>
        <v>0</v>
      </c>
      <c r="J5295" s="142"/>
      <c r="K5295" s="228"/>
      <c r="L5295" s="7" t="str">
        <f t="shared" si="691"/>
        <v/>
      </c>
      <c r="M5295" s="7" t="str">
        <f t="shared" si="692"/>
        <v/>
      </c>
      <c r="N5295" s="7" t="str">
        <f t="shared" si="688"/>
        <v/>
      </c>
      <c r="O5295" s="144"/>
      <c r="P5295" s="355">
        <v>0</v>
      </c>
      <c r="Q5295" s="362">
        <f>SUM('NOVO HORIZONTE'!I5295)</f>
        <v>0</v>
      </c>
      <c r="R5295" s="363">
        <f t="shared" si="693"/>
        <v>0</v>
      </c>
      <c r="S5295" s="153">
        <f t="shared" si="687"/>
        <v>0</v>
      </c>
      <c r="T5295" s="364"/>
    </row>
    <row r="5296" ht="22.5" hidden="1" spans="1:20">
      <c r="A5296" s="158">
        <v>89561</v>
      </c>
      <c r="B5296" s="100" t="s">
        <v>252</v>
      </c>
      <c r="C5296" s="104" t="s">
        <v>5563</v>
      </c>
      <c r="D5296" s="94" t="s">
        <v>279</v>
      </c>
      <c r="E5296" s="95">
        <v>15.49</v>
      </c>
      <c r="F5296" s="96">
        <f t="shared" si="689"/>
        <v>19.01</v>
      </c>
      <c r="G5296" s="107">
        <f>ROUND(SUM('NOVO HORIZONTE'!G5296),2)</f>
        <v>0</v>
      </c>
      <c r="H5296" s="107">
        <f t="shared" si="694"/>
        <v>0</v>
      </c>
      <c r="I5296" s="143">
        <f t="shared" si="690"/>
        <v>0</v>
      </c>
      <c r="J5296" s="142"/>
      <c r="K5296" s="228"/>
      <c r="L5296" s="7" t="str">
        <f t="shared" si="691"/>
        <v/>
      </c>
      <c r="M5296" s="7" t="str">
        <f t="shared" si="692"/>
        <v/>
      </c>
      <c r="N5296" s="7" t="str">
        <f t="shared" si="688"/>
        <v/>
      </c>
      <c r="O5296" s="144"/>
      <c r="P5296" s="355">
        <v>0</v>
      </c>
      <c r="Q5296" s="362">
        <f>SUM('NOVO HORIZONTE'!I5296)</f>
        <v>0</v>
      </c>
      <c r="R5296" s="363">
        <f t="shared" si="693"/>
        <v>0</v>
      </c>
      <c r="S5296" s="153">
        <f t="shared" si="687"/>
        <v>0</v>
      </c>
      <c r="T5296" s="364"/>
    </row>
    <row r="5297" ht="22.5" hidden="1" spans="1:20">
      <c r="A5297" s="158">
        <v>89563</v>
      </c>
      <c r="B5297" s="100" t="s">
        <v>252</v>
      </c>
      <c r="C5297" s="104" t="s">
        <v>5564</v>
      </c>
      <c r="D5297" s="94" t="s">
        <v>279</v>
      </c>
      <c r="E5297" s="95">
        <v>34.09</v>
      </c>
      <c r="F5297" s="96">
        <f t="shared" si="689"/>
        <v>41.84</v>
      </c>
      <c r="G5297" s="107">
        <f>ROUND(SUM('NOVO HORIZONTE'!G5297),2)</f>
        <v>0</v>
      </c>
      <c r="H5297" s="107">
        <f t="shared" si="694"/>
        <v>0</v>
      </c>
      <c r="I5297" s="143">
        <f t="shared" si="690"/>
        <v>0</v>
      </c>
      <c r="J5297" s="142"/>
      <c r="K5297" s="228"/>
      <c r="L5297" s="7" t="str">
        <f t="shared" si="691"/>
        <v/>
      </c>
      <c r="M5297" s="7" t="str">
        <f t="shared" si="692"/>
        <v/>
      </c>
      <c r="N5297" s="7" t="str">
        <f t="shared" si="688"/>
        <v/>
      </c>
      <c r="O5297" s="144"/>
      <c r="P5297" s="355">
        <v>0</v>
      </c>
      <c r="Q5297" s="362">
        <f>SUM('NOVO HORIZONTE'!I5297)</f>
        <v>0</v>
      </c>
      <c r="R5297" s="363">
        <f t="shared" si="693"/>
        <v>0</v>
      </c>
      <c r="S5297" s="153">
        <f t="shared" si="687"/>
        <v>0</v>
      </c>
      <c r="T5297" s="364"/>
    </row>
    <row r="5298" ht="22.5" hidden="1" spans="1:20">
      <c r="A5298" s="158">
        <v>89565</v>
      </c>
      <c r="B5298" s="100" t="s">
        <v>252</v>
      </c>
      <c r="C5298" s="104" t="s">
        <v>5565</v>
      </c>
      <c r="D5298" s="94" t="s">
        <v>279</v>
      </c>
      <c r="E5298" s="95">
        <v>55.33</v>
      </c>
      <c r="F5298" s="96">
        <f t="shared" si="689"/>
        <v>67.91</v>
      </c>
      <c r="G5298" s="107">
        <f>ROUND(SUM('NOVO HORIZONTE'!G5298),2)</f>
        <v>0</v>
      </c>
      <c r="H5298" s="107">
        <f t="shared" si="694"/>
        <v>0</v>
      </c>
      <c r="I5298" s="143">
        <f t="shared" si="690"/>
        <v>0</v>
      </c>
      <c r="J5298" s="142"/>
      <c r="K5298" s="228"/>
      <c r="L5298" s="7" t="str">
        <f t="shared" si="691"/>
        <v/>
      </c>
      <c r="M5298" s="7" t="str">
        <f t="shared" si="692"/>
        <v/>
      </c>
      <c r="N5298" s="7" t="str">
        <f t="shared" si="688"/>
        <v/>
      </c>
      <c r="O5298" s="144"/>
      <c r="P5298" s="355">
        <v>0</v>
      </c>
      <c r="Q5298" s="362">
        <f>SUM('NOVO HORIZONTE'!I5298)</f>
        <v>0</v>
      </c>
      <c r="R5298" s="363">
        <f t="shared" si="693"/>
        <v>0</v>
      </c>
      <c r="S5298" s="153">
        <f t="shared" si="687"/>
        <v>0</v>
      </c>
      <c r="T5298" s="364"/>
    </row>
    <row r="5299" ht="22.5" hidden="1" spans="1:20">
      <c r="A5299" s="158">
        <v>89566</v>
      </c>
      <c r="B5299" s="100" t="s">
        <v>252</v>
      </c>
      <c r="C5299" s="104" t="s">
        <v>5566</v>
      </c>
      <c r="D5299" s="94" t="s">
        <v>279</v>
      </c>
      <c r="E5299" s="95">
        <v>46.9</v>
      </c>
      <c r="F5299" s="96">
        <f t="shared" si="689"/>
        <v>57.57</v>
      </c>
      <c r="G5299" s="107">
        <f>ROUND(SUM('NOVO HORIZONTE'!G5299),2)</f>
        <v>0</v>
      </c>
      <c r="H5299" s="107">
        <f t="shared" si="694"/>
        <v>0</v>
      </c>
      <c r="I5299" s="143">
        <f t="shared" si="690"/>
        <v>0</v>
      </c>
      <c r="J5299" s="142"/>
      <c r="K5299" s="228"/>
      <c r="L5299" s="7" t="str">
        <f t="shared" si="691"/>
        <v/>
      </c>
      <c r="M5299" s="7" t="str">
        <f t="shared" si="692"/>
        <v/>
      </c>
      <c r="N5299" s="7" t="str">
        <f t="shared" si="688"/>
        <v/>
      </c>
      <c r="O5299" s="144"/>
      <c r="P5299" s="355">
        <v>0</v>
      </c>
      <c r="Q5299" s="362">
        <f>SUM('NOVO HORIZONTE'!I5299)</f>
        <v>0</v>
      </c>
      <c r="R5299" s="363">
        <f t="shared" si="693"/>
        <v>0</v>
      </c>
      <c r="S5299" s="153">
        <f t="shared" si="687"/>
        <v>0</v>
      </c>
      <c r="T5299" s="364"/>
    </row>
    <row r="5300" ht="22.5" hidden="1" spans="1:20">
      <c r="A5300" s="158">
        <v>89567</v>
      </c>
      <c r="B5300" s="100" t="s">
        <v>252</v>
      </c>
      <c r="C5300" s="104" t="s">
        <v>5567</v>
      </c>
      <c r="D5300" s="94" t="s">
        <v>279</v>
      </c>
      <c r="E5300" s="95">
        <v>79.52</v>
      </c>
      <c r="F5300" s="96">
        <f t="shared" si="689"/>
        <v>97.6</v>
      </c>
      <c r="G5300" s="107">
        <f>ROUND(SUM('NOVO HORIZONTE'!G5300),2)</f>
        <v>0</v>
      </c>
      <c r="H5300" s="107">
        <f t="shared" si="694"/>
        <v>0</v>
      </c>
      <c r="I5300" s="143">
        <f t="shared" si="690"/>
        <v>0</v>
      </c>
      <c r="J5300" s="142"/>
      <c r="K5300" s="228"/>
      <c r="L5300" s="7" t="str">
        <f t="shared" si="691"/>
        <v/>
      </c>
      <c r="M5300" s="7" t="str">
        <f t="shared" si="692"/>
        <v/>
      </c>
      <c r="N5300" s="7" t="str">
        <f t="shared" si="688"/>
        <v/>
      </c>
      <c r="O5300" s="144"/>
      <c r="P5300" s="355">
        <v>0</v>
      </c>
      <c r="Q5300" s="362">
        <f>SUM('NOVO HORIZONTE'!I5300)</f>
        <v>0</v>
      </c>
      <c r="R5300" s="363">
        <f t="shared" si="693"/>
        <v>0</v>
      </c>
      <c r="S5300" s="153">
        <f t="shared" si="687"/>
        <v>0</v>
      </c>
      <c r="T5300" s="364"/>
    </row>
    <row r="5301" ht="22.5" hidden="1" spans="1:20">
      <c r="A5301" s="158">
        <v>89569</v>
      </c>
      <c r="B5301" s="100" t="s">
        <v>252</v>
      </c>
      <c r="C5301" s="104" t="s">
        <v>5568</v>
      </c>
      <c r="D5301" s="94" t="s">
        <v>279</v>
      </c>
      <c r="E5301" s="95">
        <v>92.77</v>
      </c>
      <c r="F5301" s="96">
        <f t="shared" si="689"/>
        <v>113.87</v>
      </c>
      <c r="G5301" s="107">
        <f>ROUND(SUM('NOVO HORIZONTE'!G5301),2)</f>
        <v>0</v>
      </c>
      <c r="H5301" s="107">
        <f t="shared" si="694"/>
        <v>0</v>
      </c>
      <c r="I5301" s="143">
        <f t="shared" si="690"/>
        <v>0</v>
      </c>
      <c r="J5301" s="142"/>
      <c r="K5301" s="228"/>
      <c r="L5301" s="7" t="str">
        <f t="shared" si="691"/>
        <v/>
      </c>
      <c r="M5301" s="7" t="str">
        <f t="shared" si="692"/>
        <v/>
      </c>
      <c r="N5301" s="7" t="str">
        <f t="shared" si="688"/>
        <v/>
      </c>
      <c r="O5301" s="144"/>
      <c r="P5301" s="355">
        <v>0</v>
      </c>
      <c r="Q5301" s="362">
        <f>SUM('NOVO HORIZONTE'!I5301)</f>
        <v>0</v>
      </c>
      <c r="R5301" s="363">
        <f t="shared" si="693"/>
        <v>0</v>
      </c>
      <c r="S5301" s="153">
        <f t="shared" si="687"/>
        <v>0</v>
      </c>
      <c r="T5301" s="364"/>
    </row>
    <row r="5302" ht="22.5" hidden="1" spans="1:20">
      <c r="A5302" s="158">
        <v>89574</v>
      </c>
      <c r="B5302" s="100" t="s">
        <v>252</v>
      </c>
      <c r="C5302" s="104" t="s">
        <v>5569</v>
      </c>
      <c r="D5302" s="94" t="s">
        <v>279</v>
      </c>
      <c r="E5302" s="95">
        <v>153.63</v>
      </c>
      <c r="F5302" s="96">
        <f t="shared" si="689"/>
        <v>188.57</v>
      </c>
      <c r="G5302" s="107">
        <f>ROUND(SUM('NOVO HORIZONTE'!G5302),2)</f>
        <v>0</v>
      </c>
      <c r="H5302" s="107">
        <f t="shared" si="694"/>
        <v>0</v>
      </c>
      <c r="I5302" s="143">
        <f t="shared" si="690"/>
        <v>0</v>
      </c>
      <c r="J5302" s="142"/>
      <c r="K5302" s="228"/>
      <c r="L5302" s="7" t="str">
        <f t="shared" si="691"/>
        <v/>
      </c>
      <c r="M5302" s="7" t="str">
        <f t="shared" si="692"/>
        <v/>
      </c>
      <c r="N5302" s="7" t="str">
        <f t="shared" si="688"/>
        <v/>
      </c>
      <c r="O5302" s="144"/>
      <c r="P5302" s="355">
        <v>0</v>
      </c>
      <c r="Q5302" s="362">
        <f>SUM('NOVO HORIZONTE'!I5302)</f>
        <v>0</v>
      </c>
      <c r="R5302" s="363">
        <f t="shared" si="693"/>
        <v>0</v>
      </c>
      <c r="S5302" s="153">
        <f t="shared" si="687"/>
        <v>0</v>
      </c>
      <c r="T5302" s="364"/>
    </row>
    <row r="5303" ht="12.75" spans="1:20">
      <c r="A5303" s="154" t="s">
        <v>5570</v>
      </c>
      <c r="B5303" s="100"/>
      <c r="C5303" s="161" t="s">
        <v>5571</v>
      </c>
      <c r="D5303" s="94">
        <v>0</v>
      </c>
      <c r="E5303" s="95">
        <v>0</v>
      </c>
      <c r="F5303" s="96">
        <f t="shared" si="689"/>
        <v>0</v>
      </c>
      <c r="G5303" s="187">
        <f>ROUND(SUM('NOVO HORIZONTE'!G5303),2)</f>
        <v>0</v>
      </c>
      <c r="H5303" s="187">
        <f t="shared" si="694"/>
        <v>0</v>
      </c>
      <c r="I5303" s="188">
        <f t="shared" si="690"/>
        <v>0</v>
      </c>
      <c r="J5303" s="142"/>
      <c r="K5303" s="145" t="str">
        <f>IF(SUM(I5304:I5329)&gt;0,"xx","")</f>
        <v>xx</v>
      </c>
      <c r="L5303" s="7" t="str">
        <f t="shared" si="691"/>
        <v>x</v>
      </c>
      <c r="M5303" s="7" t="str">
        <f t="shared" si="692"/>
        <v>x</v>
      </c>
      <c r="N5303" s="7" t="str">
        <f t="shared" si="688"/>
        <v>x</v>
      </c>
      <c r="O5303" s="144"/>
      <c r="P5303" s="375"/>
      <c r="Q5303" s="362">
        <f>SUM('NOVO HORIZONTE'!I5303)</f>
        <v>0</v>
      </c>
      <c r="R5303" s="363">
        <f t="shared" si="693"/>
        <v>0</v>
      </c>
      <c r="S5303" s="153">
        <f t="shared" si="687"/>
        <v>0</v>
      </c>
      <c r="T5303" s="364"/>
    </row>
    <row r="5304" ht="22.5" hidden="1" spans="1:20">
      <c r="A5304" s="158">
        <v>89582</v>
      </c>
      <c r="B5304" s="100" t="s">
        <v>252</v>
      </c>
      <c r="C5304" s="104" t="s">
        <v>5572</v>
      </c>
      <c r="D5304" s="94" t="s">
        <v>279</v>
      </c>
      <c r="E5304" s="95">
        <v>34.6</v>
      </c>
      <c r="F5304" s="96">
        <f t="shared" si="689"/>
        <v>42.47</v>
      </c>
      <c r="G5304" s="107">
        <f>ROUND(SUM('NOVO HORIZONTE'!G5304),2)</f>
        <v>0</v>
      </c>
      <c r="H5304" s="107">
        <f t="shared" si="694"/>
        <v>0</v>
      </c>
      <c r="I5304" s="143">
        <f t="shared" si="690"/>
        <v>0</v>
      </c>
      <c r="J5304" s="142"/>
      <c r="K5304" s="228"/>
      <c r="L5304" s="7" t="str">
        <f t="shared" si="691"/>
        <v/>
      </c>
      <c r="M5304" s="7" t="str">
        <f t="shared" si="692"/>
        <v/>
      </c>
      <c r="N5304" s="7" t="str">
        <f t="shared" si="688"/>
        <v/>
      </c>
      <c r="O5304" s="144"/>
      <c r="P5304" s="355">
        <v>0</v>
      </c>
      <c r="Q5304" s="362">
        <f>SUM('NOVO HORIZONTE'!I5304)</f>
        <v>0</v>
      </c>
      <c r="R5304" s="363">
        <f t="shared" si="693"/>
        <v>0</v>
      </c>
      <c r="S5304" s="153">
        <f t="shared" si="687"/>
        <v>0</v>
      </c>
      <c r="T5304" s="364"/>
    </row>
    <row r="5305" ht="22.5" hidden="1" spans="1:20">
      <c r="A5305" s="158">
        <v>89585</v>
      </c>
      <c r="B5305" s="100" t="s">
        <v>252</v>
      </c>
      <c r="C5305" s="104" t="s">
        <v>5573</v>
      </c>
      <c r="D5305" s="94" t="s">
        <v>279</v>
      </c>
      <c r="E5305" s="95">
        <v>46.16</v>
      </c>
      <c r="F5305" s="96">
        <f t="shared" si="689"/>
        <v>56.66</v>
      </c>
      <c r="G5305" s="107">
        <f>ROUND(SUM('NOVO HORIZONTE'!G5305),2)</f>
        <v>0</v>
      </c>
      <c r="H5305" s="107">
        <f t="shared" si="694"/>
        <v>0</v>
      </c>
      <c r="I5305" s="143">
        <f t="shared" si="690"/>
        <v>0</v>
      </c>
      <c r="J5305" s="142"/>
      <c r="K5305" s="228"/>
      <c r="L5305" s="7" t="str">
        <f t="shared" si="691"/>
        <v/>
      </c>
      <c r="M5305" s="7" t="str">
        <f t="shared" si="692"/>
        <v/>
      </c>
      <c r="N5305" s="7" t="str">
        <f t="shared" si="688"/>
        <v/>
      </c>
      <c r="O5305" s="144"/>
      <c r="P5305" s="355">
        <v>0</v>
      </c>
      <c r="Q5305" s="362">
        <f>SUM('NOVO HORIZONTE'!I5305)</f>
        <v>0</v>
      </c>
      <c r="R5305" s="363">
        <f t="shared" si="693"/>
        <v>0</v>
      </c>
      <c r="S5305" s="153">
        <f t="shared" si="687"/>
        <v>0</v>
      </c>
      <c r="T5305" s="364"/>
    </row>
    <row r="5306" ht="22.5" spans="1:20">
      <c r="A5306" s="158">
        <v>89591</v>
      </c>
      <c r="B5306" s="100" t="s">
        <v>252</v>
      </c>
      <c r="C5306" s="104" t="s">
        <v>5574</v>
      </c>
      <c r="D5306" s="94" t="s">
        <v>279</v>
      </c>
      <c r="E5306" s="95">
        <v>128.81</v>
      </c>
      <c r="F5306" s="96">
        <f t="shared" si="689"/>
        <v>158.1</v>
      </c>
      <c r="G5306" s="107">
        <f>ROUND(SUM('NOVO HORIZONTE'!G5306),2)</f>
        <v>3</v>
      </c>
      <c r="H5306" s="107">
        <f t="shared" si="694"/>
        <v>158.1</v>
      </c>
      <c r="I5306" s="143">
        <f t="shared" si="690"/>
        <v>474.3</v>
      </c>
      <c r="J5306" s="142"/>
      <c r="K5306" s="228"/>
      <c r="L5306" s="7" t="str">
        <f t="shared" si="691"/>
        <v>x</v>
      </c>
      <c r="M5306" s="7" t="str">
        <f t="shared" si="692"/>
        <v>x</v>
      </c>
      <c r="N5306" s="7" t="str">
        <f t="shared" si="688"/>
        <v>x</v>
      </c>
      <c r="O5306" s="144"/>
      <c r="P5306" s="355">
        <v>0</v>
      </c>
      <c r="Q5306" s="362">
        <f>SUM('NOVO HORIZONTE'!I5306)</f>
        <v>474.3</v>
      </c>
      <c r="R5306" s="363">
        <f t="shared" si="693"/>
        <v>0</v>
      </c>
      <c r="S5306" s="153">
        <f t="shared" si="687"/>
        <v>0</v>
      </c>
      <c r="T5306" s="364"/>
    </row>
    <row r="5307" ht="22.5" hidden="1" spans="1:20">
      <c r="A5307" s="158">
        <v>89581</v>
      </c>
      <c r="B5307" s="100" t="s">
        <v>252</v>
      </c>
      <c r="C5307" s="104" t="s">
        <v>5575</v>
      </c>
      <c r="D5307" s="94" t="s">
        <v>279</v>
      </c>
      <c r="E5307" s="95">
        <v>34.13</v>
      </c>
      <c r="F5307" s="96">
        <f t="shared" si="689"/>
        <v>41.89</v>
      </c>
      <c r="G5307" s="107">
        <f>ROUND(SUM('NOVO HORIZONTE'!G5307),2)</f>
        <v>0</v>
      </c>
      <c r="H5307" s="107">
        <f t="shared" si="694"/>
        <v>0</v>
      </c>
      <c r="I5307" s="143">
        <f t="shared" si="690"/>
        <v>0</v>
      </c>
      <c r="J5307" s="142"/>
      <c r="K5307" s="228"/>
      <c r="L5307" s="7" t="str">
        <f t="shared" si="691"/>
        <v/>
      </c>
      <c r="M5307" s="7" t="str">
        <f t="shared" si="692"/>
        <v/>
      </c>
      <c r="N5307" s="7" t="str">
        <f t="shared" si="688"/>
        <v/>
      </c>
      <c r="O5307" s="144"/>
      <c r="P5307" s="355">
        <v>0</v>
      </c>
      <c r="Q5307" s="362">
        <f>SUM('NOVO HORIZONTE'!I5307)</f>
        <v>0</v>
      </c>
      <c r="R5307" s="363">
        <f t="shared" si="693"/>
        <v>0</v>
      </c>
      <c r="S5307" s="153">
        <f t="shared" si="687"/>
        <v>0</v>
      </c>
      <c r="T5307" s="364"/>
    </row>
    <row r="5308" ht="22.5" hidden="1" spans="1:20">
      <c r="A5308" s="158">
        <v>89584</v>
      </c>
      <c r="B5308" s="100" t="s">
        <v>252</v>
      </c>
      <c r="C5308" s="104" t="s">
        <v>5576</v>
      </c>
      <c r="D5308" s="94" t="s">
        <v>279</v>
      </c>
      <c r="E5308" s="95">
        <v>45.12</v>
      </c>
      <c r="F5308" s="96">
        <f t="shared" si="689"/>
        <v>55.38</v>
      </c>
      <c r="G5308" s="107">
        <f>ROUND(SUM('NOVO HORIZONTE'!G5308),2)</f>
        <v>0</v>
      </c>
      <c r="H5308" s="107">
        <f t="shared" si="694"/>
        <v>0</v>
      </c>
      <c r="I5308" s="143">
        <f t="shared" si="690"/>
        <v>0</v>
      </c>
      <c r="J5308" s="142"/>
      <c r="K5308" s="228"/>
      <c r="L5308" s="7" t="str">
        <f t="shared" si="691"/>
        <v/>
      </c>
      <c r="M5308" s="7" t="str">
        <f t="shared" si="692"/>
        <v/>
      </c>
      <c r="N5308" s="7" t="str">
        <f t="shared" si="688"/>
        <v/>
      </c>
      <c r="O5308" s="144"/>
      <c r="P5308" s="355">
        <v>0</v>
      </c>
      <c r="Q5308" s="362">
        <f>SUM('NOVO HORIZONTE'!I5308)</f>
        <v>0</v>
      </c>
      <c r="R5308" s="363">
        <f t="shared" si="693"/>
        <v>0</v>
      </c>
      <c r="S5308" s="153">
        <f t="shared" si="687"/>
        <v>0</v>
      </c>
      <c r="T5308" s="364"/>
    </row>
    <row r="5309" ht="22.5" spans="1:20">
      <c r="A5309" s="158">
        <v>89590</v>
      </c>
      <c r="B5309" s="100" t="s">
        <v>252</v>
      </c>
      <c r="C5309" s="104" t="s">
        <v>5577</v>
      </c>
      <c r="D5309" s="94" t="s">
        <v>279</v>
      </c>
      <c r="E5309" s="95">
        <v>132.01</v>
      </c>
      <c r="F5309" s="96">
        <f t="shared" si="689"/>
        <v>162.03</v>
      </c>
      <c r="G5309" s="107">
        <f>ROUND(SUM('NOVO HORIZONTE'!G5309),2)</f>
        <v>2</v>
      </c>
      <c r="H5309" s="107">
        <f t="shared" si="694"/>
        <v>162.03</v>
      </c>
      <c r="I5309" s="143">
        <f t="shared" si="690"/>
        <v>324.06</v>
      </c>
      <c r="J5309" s="142"/>
      <c r="K5309" s="228"/>
      <c r="L5309" s="7" t="str">
        <f t="shared" si="691"/>
        <v>x</v>
      </c>
      <c r="M5309" s="7" t="str">
        <f t="shared" si="692"/>
        <v>x</v>
      </c>
      <c r="N5309" s="7" t="str">
        <f t="shared" si="688"/>
        <v>x</v>
      </c>
      <c r="O5309" s="144"/>
      <c r="P5309" s="355">
        <v>0</v>
      </c>
      <c r="Q5309" s="362">
        <f>SUM('NOVO HORIZONTE'!I5309)</f>
        <v>324.06</v>
      </c>
      <c r="R5309" s="363">
        <f t="shared" si="693"/>
        <v>0</v>
      </c>
      <c r="S5309" s="153">
        <f t="shared" si="687"/>
        <v>0</v>
      </c>
      <c r="T5309" s="364"/>
    </row>
    <row r="5310" ht="22.5" hidden="1" spans="1:20">
      <c r="A5310" s="158">
        <v>89599</v>
      </c>
      <c r="B5310" s="100" t="s">
        <v>252</v>
      </c>
      <c r="C5310" s="104" t="s">
        <v>5578</v>
      </c>
      <c r="D5310" s="94" t="s">
        <v>279</v>
      </c>
      <c r="E5310" s="95">
        <v>25.73</v>
      </c>
      <c r="F5310" s="96">
        <f t="shared" si="689"/>
        <v>31.58</v>
      </c>
      <c r="G5310" s="107">
        <f>ROUND(SUM('NOVO HORIZONTE'!G5310),2)</f>
        <v>0</v>
      </c>
      <c r="H5310" s="107">
        <f t="shared" si="694"/>
        <v>0</v>
      </c>
      <c r="I5310" s="143">
        <f t="shared" si="690"/>
        <v>0</v>
      </c>
      <c r="J5310" s="142"/>
      <c r="K5310" s="228"/>
      <c r="L5310" s="7" t="str">
        <f t="shared" si="691"/>
        <v/>
      </c>
      <c r="M5310" s="7" t="str">
        <f t="shared" si="692"/>
        <v/>
      </c>
      <c r="N5310" s="7" t="str">
        <f t="shared" si="688"/>
        <v/>
      </c>
      <c r="O5310" s="144"/>
      <c r="P5310" s="355">
        <v>0</v>
      </c>
      <c r="Q5310" s="362">
        <f>SUM('NOVO HORIZONTE'!I5310)</f>
        <v>0</v>
      </c>
      <c r="R5310" s="363">
        <f t="shared" si="693"/>
        <v>0</v>
      </c>
      <c r="S5310" s="153">
        <f t="shared" si="687"/>
        <v>0</v>
      </c>
      <c r="T5310" s="364"/>
    </row>
    <row r="5311" ht="22.5" hidden="1" spans="1:20">
      <c r="A5311" s="158">
        <v>89600</v>
      </c>
      <c r="B5311" s="100" t="s">
        <v>252</v>
      </c>
      <c r="C5311" s="104" t="s">
        <v>5579</v>
      </c>
      <c r="D5311" s="94" t="s">
        <v>279</v>
      </c>
      <c r="E5311" s="95">
        <v>25.62</v>
      </c>
      <c r="F5311" s="96">
        <f t="shared" si="689"/>
        <v>31.45</v>
      </c>
      <c r="G5311" s="107">
        <f>ROUND(SUM('NOVO HORIZONTE'!G5311),2)</f>
        <v>0</v>
      </c>
      <c r="H5311" s="107">
        <f t="shared" si="694"/>
        <v>0</v>
      </c>
      <c r="I5311" s="143">
        <f t="shared" si="690"/>
        <v>0</v>
      </c>
      <c r="J5311" s="142"/>
      <c r="K5311" s="228"/>
      <c r="L5311" s="7" t="str">
        <f t="shared" si="691"/>
        <v/>
      </c>
      <c r="M5311" s="7" t="str">
        <f t="shared" si="692"/>
        <v/>
      </c>
      <c r="N5311" s="7" t="str">
        <f t="shared" si="688"/>
        <v/>
      </c>
      <c r="O5311" s="144"/>
      <c r="P5311" s="355">
        <v>0</v>
      </c>
      <c r="Q5311" s="362">
        <f>SUM('NOVO HORIZONTE'!I5311)</f>
        <v>0</v>
      </c>
      <c r="R5311" s="363">
        <f t="shared" si="693"/>
        <v>0</v>
      </c>
      <c r="S5311" s="153">
        <f t="shared" si="687"/>
        <v>0</v>
      </c>
      <c r="T5311" s="364"/>
    </row>
    <row r="5312" ht="22.5" hidden="1" spans="1:20">
      <c r="A5312" s="158">
        <v>89669</v>
      </c>
      <c r="B5312" s="100" t="s">
        <v>252</v>
      </c>
      <c r="C5312" s="104" t="s">
        <v>5580</v>
      </c>
      <c r="D5312" s="94" t="s">
        <v>279</v>
      </c>
      <c r="E5312" s="95">
        <v>34.48</v>
      </c>
      <c r="F5312" s="96">
        <f t="shared" si="689"/>
        <v>42.32</v>
      </c>
      <c r="G5312" s="107">
        <f>ROUND(SUM('NOVO HORIZONTE'!G5312),2)</f>
        <v>0</v>
      </c>
      <c r="H5312" s="107">
        <f t="shared" si="694"/>
        <v>0</v>
      </c>
      <c r="I5312" s="143">
        <f t="shared" si="690"/>
        <v>0</v>
      </c>
      <c r="J5312" s="142"/>
      <c r="K5312" s="228"/>
      <c r="L5312" s="7" t="str">
        <f t="shared" si="691"/>
        <v/>
      </c>
      <c r="M5312" s="7" t="str">
        <f t="shared" si="692"/>
        <v/>
      </c>
      <c r="N5312" s="7" t="str">
        <f t="shared" si="688"/>
        <v/>
      </c>
      <c r="O5312" s="144"/>
      <c r="P5312" s="355">
        <v>0</v>
      </c>
      <c r="Q5312" s="362">
        <f>SUM('NOVO HORIZONTE'!I5312)</f>
        <v>0</v>
      </c>
      <c r="R5312" s="363">
        <f t="shared" si="693"/>
        <v>0</v>
      </c>
      <c r="S5312" s="153">
        <f t="shared" si="687"/>
        <v>0</v>
      </c>
      <c r="T5312" s="364"/>
    </row>
    <row r="5313" ht="22.5" hidden="1" spans="1:20">
      <c r="A5313" s="158">
        <v>89671</v>
      </c>
      <c r="B5313" s="100" t="s">
        <v>252</v>
      </c>
      <c r="C5313" s="104" t="s">
        <v>5581</v>
      </c>
      <c r="D5313" s="94" t="s">
        <v>279</v>
      </c>
      <c r="E5313" s="95">
        <v>45.07</v>
      </c>
      <c r="F5313" s="96">
        <f t="shared" si="689"/>
        <v>55.32</v>
      </c>
      <c r="G5313" s="107">
        <f>ROUND(SUM('NOVO HORIZONTE'!G5313),2)</f>
        <v>0</v>
      </c>
      <c r="H5313" s="107">
        <f t="shared" si="694"/>
        <v>0</v>
      </c>
      <c r="I5313" s="143">
        <f t="shared" si="690"/>
        <v>0</v>
      </c>
      <c r="J5313" s="142"/>
      <c r="K5313" s="228"/>
      <c r="L5313" s="7" t="str">
        <f t="shared" si="691"/>
        <v/>
      </c>
      <c r="M5313" s="7" t="str">
        <f t="shared" si="692"/>
        <v/>
      </c>
      <c r="N5313" s="7" t="str">
        <f t="shared" si="688"/>
        <v/>
      </c>
      <c r="O5313" s="144"/>
      <c r="P5313" s="355">
        <v>0</v>
      </c>
      <c r="Q5313" s="362">
        <f>SUM('NOVO HORIZONTE'!I5313)</f>
        <v>0</v>
      </c>
      <c r="R5313" s="363">
        <f t="shared" si="693"/>
        <v>0</v>
      </c>
      <c r="S5313" s="153">
        <f t="shared" si="687"/>
        <v>0</v>
      </c>
      <c r="T5313" s="364"/>
    </row>
    <row r="5314" ht="22.5" hidden="1" spans="1:20">
      <c r="A5314" s="158">
        <v>89677</v>
      </c>
      <c r="B5314" s="100" t="s">
        <v>252</v>
      </c>
      <c r="C5314" s="104" t="s">
        <v>5582</v>
      </c>
      <c r="D5314" s="94" t="s">
        <v>279</v>
      </c>
      <c r="E5314" s="95">
        <v>77.88</v>
      </c>
      <c r="F5314" s="96">
        <f t="shared" si="689"/>
        <v>95.59</v>
      </c>
      <c r="G5314" s="107">
        <f>ROUND(SUM('NOVO HORIZONTE'!G5314),2)</f>
        <v>0</v>
      </c>
      <c r="H5314" s="107">
        <f t="shared" si="694"/>
        <v>0</v>
      </c>
      <c r="I5314" s="143">
        <f t="shared" si="690"/>
        <v>0</v>
      </c>
      <c r="J5314" s="142"/>
      <c r="K5314" s="228"/>
      <c r="L5314" s="7" t="str">
        <f t="shared" si="691"/>
        <v/>
      </c>
      <c r="M5314" s="7" t="str">
        <f t="shared" si="692"/>
        <v/>
      </c>
      <c r="N5314" s="7" t="str">
        <f t="shared" si="688"/>
        <v/>
      </c>
      <c r="O5314" s="144"/>
      <c r="P5314" s="355">
        <v>0</v>
      </c>
      <c r="Q5314" s="362">
        <f>SUM('NOVO HORIZONTE'!I5314)</f>
        <v>0</v>
      </c>
      <c r="R5314" s="363">
        <f t="shared" si="693"/>
        <v>0</v>
      </c>
      <c r="S5314" s="153">
        <f t="shared" si="687"/>
        <v>0</v>
      </c>
      <c r="T5314" s="364"/>
    </row>
    <row r="5315" ht="22.5" spans="1:20">
      <c r="A5315" s="158">
        <v>89679</v>
      </c>
      <c r="B5315" s="100" t="s">
        <v>252</v>
      </c>
      <c r="C5315" s="104" t="s">
        <v>5583</v>
      </c>
      <c r="D5315" s="94" t="s">
        <v>279</v>
      </c>
      <c r="E5315" s="95">
        <v>120.66</v>
      </c>
      <c r="F5315" s="96">
        <f t="shared" si="689"/>
        <v>148.1</v>
      </c>
      <c r="G5315" s="107">
        <f>ROUND(SUM('NOVO HORIZONTE'!G5315),2)</f>
        <v>9</v>
      </c>
      <c r="H5315" s="107">
        <f t="shared" si="694"/>
        <v>148.1</v>
      </c>
      <c r="I5315" s="143">
        <f t="shared" si="690"/>
        <v>1332.9</v>
      </c>
      <c r="J5315" s="142"/>
      <c r="K5315" s="228"/>
      <c r="L5315" s="7" t="str">
        <f t="shared" si="691"/>
        <v>x</v>
      </c>
      <c r="M5315" s="7" t="str">
        <f t="shared" si="692"/>
        <v>x</v>
      </c>
      <c r="N5315" s="7" t="str">
        <f t="shared" si="688"/>
        <v>x</v>
      </c>
      <c r="O5315" s="144"/>
      <c r="P5315" s="355">
        <v>0</v>
      </c>
      <c r="Q5315" s="362">
        <f>SUM('NOVO HORIZONTE'!I5315)</f>
        <v>1332.9</v>
      </c>
      <c r="R5315" s="363">
        <f t="shared" si="693"/>
        <v>0</v>
      </c>
      <c r="S5315" s="153">
        <f t="shared" si="687"/>
        <v>0</v>
      </c>
      <c r="T5315" s="364"/>
    </row>
    <row r="5316" ht="22.5" hidden="1" spans="1:20">
      <c r="A5316" s="158">
        <v>89685</v>
      </c>
      <c r="B5316" s="100" t="s">
        <v>252</v>
      </c>
      <c r="C5316" s="104" t="s">
        <v>5584</v>
      </c>
      <c r="D5316" s="94" t="s">
        <v>279</v>
      </c>
      <c r="E5316" s="95">
        <v>61.47</v>
      </c>
      <c r="F5316" s="96">
        <f t="shared" si="689"/>
        <v>75.45</v>
      </c>
      <c r="G5316" s="107">
        <f>ROUND(SUM('NOVO HORIZONTE'!G5316),2)</f>
        <v>0</v>
      </c>
      <c r="H5316" s="107">
        <f t="shared" si="694"/>
        <v>0</v>
      </c>
      <c r="I5316" s="143">
        <f t="shared" si="690"/>
        <v>0</v>
      </c>
      <c r="J5316" s="142"/>
      <c r="K5316" s="228"/>
      <c r="L5316" s="7" t="str">
        <f t="shared" si="691"/>
        <v/>
      </c>
      <c r="M5316" s="7" t="str">
        <f t="shared" si="692"/>
        <v/>
      </c>
      <c r="N5316" s="7" t="str">
        <f t="shared" si="688"/>
        <v/>
      </c>
      <c r="O5316" s="144"/>
      <c r="P5316" s="355">
        <v>0</v>
      </c>
      <c r="Q5316" s="362">
        <f>SUM('NOVO HORIZONTE'!I5316)</f>
        <v>0</v>
      </c>
      <c r="R5316" s="363">
        <f t="shared" si="693"/>
        <v>0</v>
      </c>
      <c r="S5316" s="153">
        <f t="shared" si="687"/>
        <v>0</v>
      </c>
      <c r="T5316" s="364"/>
    </row>
    <row r="5317" ht="22.5" hidden="1" spans="1:20">
      <c r="A5317" s="158">
        <v>89690</v>
      </c>
      <c r="B5317" s="100" t="s">
        <v>252</v>
      </c>
      <c r="C5317" s="104" t="s">
        <v>5585</v>
      </c>
      <c r="D5317" s="94" t="s">
        <v>279</v>
      </c>
      <c r="E5317" s="95">
        <v>90.63</v>
      </c>
      <c r="F5317" s="96">
        <f t="shared" si="689"/>
        <v>111.24</v>
      </c>
      <c r="G5317" s="107">
        <f>ROUND(SUM('NOVO HORIZONTE'!G5317),2)</f>
        <v>0</v>
      </c>
      <c r="H5317" s="107">
        <f t="shared" si="694"/>
        <v>0</v>
      </c>
      <c r="I5317" s="143">
        <f t="shared" si="690"/>
        <v>0</v>
      </c>
      <c r="J5317" s="142"/>
      <c r="K5317" s="228"/>
      <c r="L5317" s="7" t="str">
        <f t="shared" si="691"/>
        <v/>
      </c>
      <c r="M5317" s="7" t="str">
        <f t="shared" si="692"/>
        <v/>
      </c>
      <c r="N5317" s="7" t="str">
        <f t="shared" si="688"/>
        <v/>
      </c>
      <c r="O5317" s="144"/>
      <c r="P5317" s="355">
        <v>0</v>
      </c>
      <c r="Q5317" s="362">
        <f>SUM('NOVO HORIZONTE'!I5317)</f>
        <v>0</v>
      </c>
      <c r="R5317" s="363">
        <f t="shared" si="693"/>
        <v>0</v>
      </c>
      <c r="S5317" s="153">
        <f t="shared" si="687"/>
        <v>0</v>
      </c>
      <c r="T5317" s="364"/>
    </row>
    <row r="5318" ht="22.5" hidden="1" spans="1:20">
      <c r="A5318" s="158">
        <v>89692</v>
      </c>
      <c r="B5318" s="100" t="s">
        <v>252</v>
      </c>
      <c r="C5318" s="104" t="s">
        <v>5586</v>
      </c>
      <c r="D5318" s="94" t="s">
        <v>279</v>
      </c>
      <c r="E5318" s="95">
        <v>102.22</v>
      </c>
      <c r="F5318" s="96">
        <f t="shared" si="689"/>
        <v>125.46</v>
      </c>
      <c r="G5318" s="107">
        <f>ROUND(SUM('NOVO HORIZONTE'!G5318),2)</f>
        <v>0</v>
      </c>
      <c r="H5318" s="107">
        <f t="shared" si="694"/>
        <v>0</v>
      </c>
      <c r="I5318" s="143">
        <f t="shared" si="690"/>
        <v>0</v>
      </c>
      <c r="J5318" s="142"/>
      <c r="K5318" s="228"/>
      <c r="L5318" s="7" t="str">
        <f t="shared" si="691"/>
        <v/>
      </c>
      <c r="M5318" s="7" t="str">
        <f t="shared" si="692"/>
        <v/>
      </c>
      <c r="N5318" s="7" t="str">
        <f t="shared" si="688"/>
        <v/>
      </c>
      <c r="O5318" s="144"/>
      <c r="P5318" s="355">
        <v>0</v>
      </c>
      <c r="Q5318" s="362">
        <f>SUM('NOVO HORIZONTE'!I5318)</f>
        <v>0</v>
      </c>
      <c r="R5318" s="363">
        <f t="shared" si="693"/>
        <v>0</v>
      </c>
      <c r="S5318" s="153">
        <f t="shared" si="687"/>
        <v>0</v>
      </c>
      <c r="T5318" s="364"/>
    </row>
    <row r="5319" ht="22.5" spans="1:20">
      <c r="A5319" s="158">
        <v>89698</v>
      </c>
      <c r="B5319" s="100" t="s">
        <v>252</v>
      </c>
      <c r="C5319" s="104" t="s">
        <v>5587</v>
      </c>
      <c r="D5319" s="94" t="s">
        <v>279</v>
      </c>
      <c r="E5319" s="95">
        <v>262.03</v>
      </c>
      <c r="F5319" s="96">
        <f t="shared" si="689"/>
        <v>321.62</v>
      </c>
      <c r="G5319" s="107">
        <f>ROUND(SUM('NOVO HORIZONTE'!G5319),2)</f>
        <v>1</v>
      </c>
      <c r="H5319" s="107">
        <f t="shared" si="694"/>
        <v>321.62</v>
      </c>
      <c r="I5319" s="143">
        <f t="shared" si="690"/>
        <v>321.62</v>
      </c>
      <c r="J5319" s="142"/>
      <c r="K5319" s="228"/>
      <c r="L5319" s="7" t="str">
        <f t="shared" si="691"/>
        <v>x</v>
      </c>
      <c r="M5319" s="7" t="str">
        <f t="shared" si="692"/>
        <v>x</v>
      </c>
      <c r="N5319" s="7" t="str">
        <f t="shared" si="688"/>
        <v>x</v>
      </c>
      <c r="O5319" s="144"/>
      <c r="P5319" s="355">
        <v>0</v>
      </c>
      <c r="Q5319" s="362">
        <f>SUM('NOVO HORIZONTE'!I5319)</f>
        <v>321.62</v>
      </c>
      <c r="R5319" s="363">
        <f t="shared" si="693"/>
        <v>0</v>
      </c>
      <c r="S5319" s="153">
        <f t="shared" si="687"/>
        <v>0</v>
      </c>
      <c r="T5319" s="364"/>
    </row>
    <row r="5320" ht="22.5" spans="1:20">
      <c r="A5320" s="158">
        <v>89699</v>
      </c>
      <c r="B5320" s="100" t="s">
        <v>252</v>
      </c>
      <c r="C5320" s="104" t="s">
        <v>5588</v>
      </c>
      <c r="D5320" s="94" t="s">
        <v>279</v>
      </c>
      <c r="E5320" s="95">
        <v>198.57</v>
      </c>
      <c r="F5320" s="96">
        <f t="shared" si="689"/>
        <v>243.72</v>
      </c>
      <c r="G5320" s="107">
        <f>ROUND(SUM('NOVO HORIZONTE'!G5320),2)</f>
        <v>1</v>
      </c>
      <c r="H5320" s="107">
        <f t="shared" si="694"/>
        <v>243.72</v>
      </c>
      <c r="I5320" s="143">
        <f t="shared" si="690"/>
        <v>243.72</v>
      </c>
      <c r="J5320" s="142"/>
      <c r="K5320" s="228"/>
      <c r="L5320" s="7" t="str">
        <f t="shared" si="691"/>
        <v>x</v>
      </c>
      <c r="M5320" s="7" t="str">
        <f t="shared" si="692"/>
        <v>x</v>
      </c>
      <c r="N5320" s="7" t="str">
        <f t="shared" si="688"/>
        <v>x</v>
      </c>
      <c r="O5320" s="144"/>
      <c r="P5320" s="355">
        <v>0</v>
      </c>
      <c r="Q5320" s="362">
        <f>SUM('NOVO HORIZONTE'!I5320)</f>
        <v>243.72</v>
      </c>
      <c r="R5320" s="363">
        <f t="shared" si="693"/>
        <v>0</v>
      </c>
      <c r="S5320" s="153">
        <f t="shared" si="687"/>
        <v>0</v>
      </c>
      <c r="T5320" s="364"/>
    </row>
    <row r="5321" ht="22.5" hidden="1" spans="1:20">
      <c r="A5321" s="158">
        <v>89687</v>
      </c>
      <c r="B5321" s="100" t="s">
        <v>252</v>
      </c>
      <c r="C5321" s="104" t="s">
        <v>5589</v>
      </c>
      <c r="D5321" s="94" t="s">
        <v>279</v>
      </c>
      <c r="E5321" s="95">
        <v>53.04</v>
      </c>
      <c r="F5321" s="96">
        <f t="shared" si="689"/>
        <v>65.1</v>
      </c>
      <c r="G5321" s="107">
        <f>ROUND(SUM('NOVO HORIZONTE'!G5321),2)</f>
        <v>0</v>
      </c>
      <c r="H5321" s="107">
        <f t="shared" si="694"/>
        <v>0</v>
      </c>
      <c r="I5321" s="143">
        <f t="shared" si="690"/>
        <v>0</v>
      </c>
      <c r="J5321" s="142"/>
      <c r="K5321" s="228"/>
      <c r="L5321" s="7" t="str">
        <f t="shared" si="691"/>
        <v/>
      </c>
      <c r="M5321" s="7" t="str">
        <f t="shared" si="692"/>
        <v/>
      </c>
      <c r="N5321" s="7" t="str">
        <f t="shared" si="688"/>
        <v/>
      </c>
      <c r="O5321" s="144"/>
      <c r="P5321" s="355">
        <v>0</v>
      </c>
      <c r="Q5321" s="362">
        <f>SUM('NOVO HORIZONTE'!I5321)</f>
        <v>0</v>
      </c>
      <c r="R5321" s="363">
        <f t="shared" si="693"/>
        <v>0</v>
      </c>
      <c r="S5321" s="153">
        <f t="shared" si="687"/>
        <v>0</v>
      </c>
      <c r="T5321" s="364"/>
    </row>
    <row r="5322" ht="22.5" hidden="1" spans="1:20">
      <c r="A5322" s="158">
        <v>89693</v>
      </c>
      <c r="B5322" s="100" t="s">
        <v>252</v>
      </c>
      <c r="C5322" s="104" t="s">
        <v>5590</v>
      </c>
      <c r="D5322" s="94" t="s">
        <v>279</v>
      </c>
      <c r="E5322" s="95">
        <v>80.01</v>
      </c>
      <c r="F5322" s="96">
        <f t="shared" si="689"/>
        <v>98.2</v>
      </c>
      <c r="G5322" s="107">
        <f>ROUND(SUM('NOVO HORIZONTE'!G5322),2)</f>
        <v>0</v>
      </c>
      <c r="H5322" s="107">
        <f t="shared" si="694"/>
        <v>0</v>
      </c>
      <c r="I5322" s="143">
        <f t="shared" si="690"/>
        <v>0</v>
      </c>
      <c r="J5322" s="142"/>
      <c r="K5322" s="228"/>
      <c r="L5322" s="7" t="str">
        <f t="shared" si="691"/>
        <v/>
      </c>
      <c r="M5322" s="7" t="str">
        <f t="shared" si="692"/>
        <v/>
      </c>
      <c r="N5322" s="7" t="str">
        <f t="shared" si="688"/>
        <v/>
      </c>
      <c r="O5322" s="144"/>
      <c r="P5322" s="355">
        <v>0</v>
      </c>
      <c r="Q5322" s="362">
        <f>SUM('NOVO HORIZONTE'!I5322)</f>
        <v>0</v>
      </c>
      <c r="R5322" s="363">
        <f t="shared" si="693"/>
        <v>0</v>
      </c>
      <c r="S5322" s="153">
        <f t="shared" si="687"/>
        <v>0</v>
      </c>
      <c r="T5322" s="364"/>
    </row>
    <row r="5323" ht="22.5" hidden="1" spans="1:20">
      <c r="A5323" s="158">
        <v>89696</v>
      </c>
      <c r="B5323" s="100" t="s">
        <v>252</v>
      </c>
      <c r="C5323" s="104" t="s">
        <v>5591</v>
      </c>
      <c r="D5323" s="94" t="s">
        <v>279</v>
      </c>
      <c r="E5323" s="95">
        <v>85.02</v>
      </c>
      <c r="F5323" s="96">
        <f t="shared" si="689"/>
        <v>104.35</v>
      </c>
      <c r="G5323" s="107">
        <f>ROUND(SUM('NOVO HORIZONTE'!G5323),2)</f>
        <v>0</v>
      </c>
      <c r="H5323" s="107">
        <f t="shared" si="694"/>
        <v>0</v>
      </c>
      <c r="I5323" s="143">
        <f t="shared" si="690"/>
        <v>0</v>
      </c>
      <c r="J5323" s="142"/>
      <c r="K5323" s="228"/>
      <c r="L5323" s="7" t="str">
        <f t="shared" si="691"/>
        <v/>
      </c>
      <c r="M5323" s="7" t="str">
        <f t="shared" si="692"/>
        <v/>
      </c>
      <c r="N5323" s="7" t="str">
        <f t="shared" si="688"/>
        <v/>
      </c>
      <c r="O5323" s="144"/>
      <c r="P5323" s="355">
        <v>0</v>
      </c>
      <c r="Q5323" s="362">
        <f>SUM('NOVO HORIZONTE'!I5323)</f>
        <v>0</v>
      </c>
      <c r="R5323" s="363">
        <f t="shared" si="693"/>
        <v>0</v>
      </c>
      <c r="S5323" s="153">
        <f t="shared" si="687"/>
        <v>0</v>
      </c>
      <c r="T5323" s="364"/>
    </row>
    <row r="5324" ht="22.5" hidden="1" spans="1:20">
      <c r="A5324" s="158">
        <v>89701</v>
      </c>
      <c r="B5324" s="100" t="s">
        <v>252</v>
      </c>
      <c r="C5324" s="104" t="s">
        <v>5592</v>
      </c>
      <c r="D5324" s="94" t="s">
        <v>279</v>
      </c>
      <c r="E5324" s="95">
        <v>193.83</v>
      </c>
      <c r="F5324" s="96">
        <f t="shared" si="689"/>
        <v>237.91</v>
      </c>
      <c r="G5324" s="107">
        <f>ROUND(SUM('NOVO HORIZONTE'!G5324),2)</f>
        <v>0</v>
      </c>
      <c r="H5324" s="107">
        <f t="shared" si="694"/>
        <v>0</v>
      </c>
      <c r="I5324" s="143">
        <f t="shared" si="690"/>
        <v>0</v>
      </c>
      <c r="J5324" s="142"/>
      <c r="K5324" s="228"/>
      <c r="L5324" s="7" t="str">
        <f t="shared" si="691"/>
        <v/>
      </c>
      <c r="M5324" s="7" t="str">
        <f t="shared" si="692"/>
        <v/>
      </c>
      <c r="N5324" s="7" t="str">
        <f t="shared" si="688"/>
        <v/>
      </c>
      <c r="O5324" s="144"/>
      <c r="P5324" s="355">
        <v>0</v>
      </c>
      <c r="Q5324" s="362">
        <f>SUM('NOVO HORIZONTE'!I5324)</f>
        <v>0</v>
      </c>
      <c r="R5324" s="363">
        <f t="shared" si="693"/>
        <v>0</v>
      </c>
      <c r="S5324" s="153">
        <f t="shared" si="687"/>
        <v>0</v>
      </c>
      <c r="T5324" s="364"/>
    </row>
    <row r="5325" ht="22.5" hidden="1" spans="1:20">
      <c r="A5325" s="158">
        <v>89704</v>
      </c>
      <c r="B5325" s="100" t="s">
        <v>252</v>
      </c>
      <c r="C5325" s="104" t="s">
        <v>5593</v>
      </c>
      <c r="D5325" s="94" t="s">
        <v>279</v>
      </c>
      <c r="E5325" s="95">
        <v>150.49</v>
      </c>
      <c r="F5325" s="96">
        <f t="shared" si="689"/>
        <v>184.71</v>
      </c>
      <c r="G5325" s="107">
        <f>ROUND(SUM('NOVO HORIZONTE'!G5325),2)</f>
        <v>0</v>
      </c>
      <c r="H5325" s="107">
        <f t="shared" si="694"/>
        <v>0</v>
      </c>
      <c r="I5325" s="143">
        <f t="shared" si="690"/>
        <v>0</v>
      </c>
      <c r="J5325" s="142"/>
      <c r="K5325" s="228"/>
      <c r="L5325" s="7" t="str">
        <f t="shared" si="691"/>
        <v/>
      </c>
      <c r="M5325" s="7" t="str">
        <f t="shared" si="692"/>
        <v/>
      </c>
      <c r="N5325" s="7" t="str">
        <f t="shared" si="688"/>
        <v/>
      </c>
      <c r="O5325" s="144"/>
      <c r="P5325" s="355">
        <v>0</v>
      </c>
      <c r="Q5325" s="362">
        <f>SUM('NOVO HORIZONTE'!I5325)</f>
        <v>0</v>
      </c>
      <c r="R5325" s="363">
        <f t="shared" si="693"/>
        <v>0</v>
      </c>
      <c r="S5325" s="153">
        <f t="shared" si="687"/>
        <v>0</v>
      </c>
      <c r="T5325" s="364"/>
    </row>
    <row r="5326" ht="22.5" hidden="1" spans="1:20">
      <c r="A5326" s="158">
        <v>89667</v>
      </c>
      <c r="B5326" s="100" t="s">
        <v>252</v>
      </c>
      <c r="C5326" s="104" t="s">
        <v>5594</v>
      </c>
      <c r="D5326" s="94" t="s">
        <v>279</v>
      </c>
      <c r="E5326" s="95">
        <v>43.61</v>
      </c>
      <c r="F5326" s="96">
        <f t="shared" si="689"/>
        <v>53.53</v>
      </c>
      <c r="G5326" s="107">
        <f>ROUND(SUM('NOVO HORIZONTE'!G5326),2)</f>
        <v>0</v>
      </c>
      <c r="H5326" s="107">
        <f t="shared" si="694"/>
        <v>0</v>
      </c>
      <c r="I5326" s="143">
        <f t="shared" si="690"/>
        <v>0</v>
      </c>
      <c r="J5326" s="142"/>
      <c r="K5326" s="228"/>
      <c r="L5326" s="7" t="str">
        <f t="shared" si="691"/>
        <v/>
      </c>
      <c r="M5326" s="7" t="str">
        <f t="shared" si="692"/>
        <v/>
      </c>
      <c r="N5326" s="7" t="str">
        <f t="shared" si="688"/>
        <v/>
      </c>
      <c r="O5326" s="144"/>
      <c r="P5326" s="355">
        <v>0</v>
      </c>
      <c r="Q5326" s="362">
        <f>SUM('NOVO HORIZONTE'!I5326)</f>
        <v>0</v>
      </c>
      <c r="R5326" s="363">
        <f t="shared" si="693"/>
        <v>0</v>
      </c>
      <c r="S5326" s="153">
        <f t="shared" si="687"/>
        <v>0</v>
      </c>
      <c r="T5326" s="364"/>
    </row>
    <row r="5327" ht="22.5" hidden="1" spans="1:20">
      <c r="A5327" s="158">
        <v>89673</v>
      </c>
      <c r="B5327" s="100" t="s">
        <v>252</v>
      </c>
      <c r="C5327" s="104" t="s">
        <v>5595</v>
      </c>
      <c r="D5327" s="94" t="s">
        <v>279</v>
      </c>
      <c r="E5327" s="95">
        <v>35.63</v>
      </c>
      <c r="F5327" s="96">
        <f t="shared" si="689"/>
        <v>43.73</v>
      </c>
      <c r="G5327" s="107">
        <f>ROUND(SUM('NOVO HORIZONTE'!G5327),2)</f>
        <v>0</v>
      </c>
      <c r="H5327" s="107">
        <f t="shared" si="694"/>
        <v>0</v>
      </c>
      <c r="I5327" s="143">
        <f t="shared" si="690"/>
        <v>0</v>
      </c>
      <c r="J5327" s="142"/>
      <c r="K5327" s="228"/>
      <c r="L5327" s="7" t="str">
        <f t="shared" si="691"/>
        <v/>
      </c>
      <c r="M5327" s="7" t="str">
        <f t="shared" si="692"/>
        <v/>
      </c>
      <c r="N5327" s="7" t="str">
        <f t="shared" si="688"/>
        <v/>
      </c>
      <c r="O5327" s="144"/>
      <c r="P5327" s="355">
        <v>0</v>
      </c>
      <c r="Q5327" s="362">
        <f>SUM('NOVO HORIZONTE'!I5327)</f>
        <v>0</v>
      </c>
      <c r="R5327" s="363">
        <f t="shared" si="693"/>
        <v>0</v>
      </c>
      <c r="S5327" s="153">
        <f t="shared" si="687"/>
        <v>0</v>
      </c>
      <c r="T5327" s="364"/>
    </row>
    <row r="5328" ht="22.5" hidden="1" spans="1:20">
      <c r="A5328" s="158">
        <v>89675</v>
      </c>
      <c r="B5328" s="100" t="s">
        <v>252</v>
      </c>
      <c r="C5328" s="104" t="s">
        <v>5596</v>
      </c>
      <c r="D5328" s="94" t="s">
        <v>279</v>
      </c>
      <c r="E5328" s="95">
        <v>71.66</v>
      </c>
      <c r="F5328" s="96">
        <f t="shared" si="689"/>
        <v>87.96</v>
      </c>
      <c r="G5328" s="107">
        <f>ROUND(SUM('NOVO HORIZONTE'!G5328),2)</f>
        <v>0</v>
      </c>
      <c r="H5328" s="107">
        <f t="shared" si="694"/>
        <v>0</v>
      </c>
      <c r="I5328" s="143">
        <f t="shared" si="690"/>
        <v>0</v>
      </c>
      <c r="J5328" s="142"/>
      <c r="K5328" s="228"/>
      <c r="L5328" s="7" t="str">
        <f t="shared" si="691"/>
        <v/>
      </c>
      <c r="M5328" s="7" t="str">
        <f t="shared" si="692"/>
        <v/>
      </c>
      <c r="N5328" s="7" t="str">
        <f t="shared" si="688"/>
        <v/>
      </c>
      <c r="O5328" s="144"/>
      <c r="P5328" s="355">
        <v>0</v>
      </c>
      <c r="Q5328" s="362">
        <f>SUM('NOVO HORIZONTE'!I5328)</f>
        <v>0</v>
      </c>
      <c r="R5328" s="363">
        <f t="shared" si="693"/>
        <v>0</v>
      </c>
      <c r="S5328" s="153">
        <f t="shared" si="687"/>
        <v>0</v>
      </c>
      <c r="T5328" s="364"/>
    </row>
    <row r="5329" ht="22.5" hidden="1" spans="1:20">
      <c r="A5329" s="158">
        <v>89681</v>
      </c>
      <c r="B5329" s="100" t="s">
        <v>252</v>
      </c>
      <c r="C5329" s="104" t="s">
        <v>5597</v>
      </c>
      <c r="D5329" s="94" t="s">
        <v>279</v>
      </c>
      <c r="E5329" s="95">
        <v>88.56</v>
      </c>
      <c r="F5329" s="96">
        <f t="shared" si="689"/>
        <v>108.7</v>
      </c>
      <c r="G5329" s="107">
        <f>ROUND(SUM('NOVO HORIZONTE'!G5329),2)</f>
        <v>0</v>
      </c>
      <c r="H5329" s="107">
        <f t="shared" si="694"/>
        <v>0</v>
      </c>
      <c r="I5329" s="143">
        <f t="shared" si="690"/>
        <v>0</v>
      </c>
      <c r="J5329" s="142"/>
      <c r="K5329" s="228"/>
      <c r="L5329" s="7" t="str">
        <f t="shared" si="691"/>
        <v/>
      </c>
      <c r="M5329" s="7" t="str">
        <f t="shared" si="692"/>
        <v/>
      </c>
      <c r="N5329" s="7" t="str">
        <f t="shared" si="688"/>
        <v/>
      </c>
      <c r="O5329" s="144"/>
      <c r="P5329" s="355">
        <v>0</v>
      </c>
      <c r="Q5329" s="362">
        <f>SUM('NOVO HORIZONTE'!I5329)</f>
        <v>0</v>
      </c>
      <c r="R5329" s="363">
        <f t="shared" si="693"/>
        <v>0</v>
      </c>
      <c r="S5329" s="153">
        <f t="shared" si="687"/>
        <v>0</v>
      </c>
      <c r="T5329" s="364"/>
    </row>
    <row r="5330" ht="12.75" hidden="1" spans="1:20">
      <c r="A5330" s="154" t="s">
        <v>5598</v>
      </c>
      <c r="B5330" s="100"/>
      <c r="C5330" s="161" t="s">
        <v>5599</v>
      </c>
      <c r="D5330" s="94">
        <v>0</v>
      </c>
      <c r="E5330" s="95">
        <v>0</v>
      </c>
      <c r="F5330" s="96">
        <f t="shared" si="689"/>
        <v>0</v>
      </c>
      <c r="G5330" s="187">
        <f>ROUND(SUM('NOVO HORIZONTE'!G5330),2)</f>
        <v>0</v>
      </c>
      <c r="H5330" s="187">
        <f t="shared" si="694"/>
        <v>0</v>
      </c>
      <c r="I5330" s="188">
        <f t="shared" si="690"/>
        <v>0</v>
      </c>
      <c r="J5330" s="142"/>
      <c r="K5330" s="145" t="str">
        <f>IF(SUM(I5331:I5335)&gt;0,"xx","")</f>
        <v/>
      </c>
      <c r="L5330" s="7" t="str">
        <f t="shared" si="691"/>
        <v/>
      </c>
      <c r="M5330" s="7" t="str">
        <f t="shared" si="692"/>
        <v/>
      </c>
      <c r="N5330" s="7" t="str">
        <f t="shared" si="688"/>
        <v/>
      </c>
      <c r="O5330" s="144"/>
      <c r="P5330" s="375"/>
      <c r="Q5330" s="362">
        <f>SUM('NOVO HORIZONTE'!I5330)</f>
        <v>0</v>
      </c>
      <c r="R5330" s="363">
        <f t="shared" si="693"/>
        <v>0</v>
      </c>
      <c r="S5330" s="153">
        <f t="shared" si="687"/>
        <v>0</v>
      </c>
      <c r="T5330" s="364"/>
    </row>
    <row r="5331" ht="22.5" hidden="1" spans="1:20">
      <c r="A5331" s="158">
        <v>89865</v>
      </c>
      <c r="B5331" s="100" t="s">
        <v>252</v>
      </c>
      <c r="C5331" s="104" t="s">
        <v>5600</v>
      </c>
      <c r="D5331" s="94" t="s">
        <v>263</v>
      </c>
      <c r="E5331" s="95">
        <v>19.85</v>
      </c>
      <c r="F5331" s="96">
        <f t="shared" si="689"/>
        <v>24.36</v>
      </c>
      <c r="G5331" s="107">
        <f>ROUND(SUM('NOVO HORIZONTE'!G5331),2)</f>
        <v>0</v>
      </c>
      <c r="H5331" s="107">
        <f t="shared" si="694"/>
        <v>0</v>
      </c>
      <c r="I5331" s="143">
        <f t="shared" si="690"/>
        <v>0</v>
      </c>
      <c r="J5331" s="142"/>
      <c r="K5331" s="228"/>
      <c r="L5331" s="7" t="str">
        <f t="shared" si="691"/>
        <v/>
      </c>
      <c r="M5331" s="7" t="str">
        <f t="shared" si="692"/>
        <v/>
      </c>
      <c r="N5331" s="7" t="str">
        <f t="shared" si="688"/>
        <v/>
      </c>
      <c r="O5331" s="144"/>
      <c r="P5331" s="355">
        <v>0</v>
      </c>
      <c r="Q5331" s="362">
        <f>SUM('NOVO HORIZONTE'!I5331)</f>
        <v>0</v>
      </c>
      <c r="R5331" s="363">
        <f t="shared" si="693"/>
        <v>0</v>
      </c>
      <c r="S5331" s="153">
        <f t="shared" si="687"/>
        <v>0</v>
      </c>
      <c r="T5331" s="364"/>
    </row>
    <row r="5332" ht="22.5" hidden="1" spans="1:20">
      <c r="A5332" s="158">
        <v>89866</v>
      </c>
      <c r="B5332" s="100" t="s">
        <v>252</v>
      </c>
      <c r="C5332" s="104" t="s">
        <v>5601</v>
      </c>
      <c r="D5332" s="94" t="s">
        <v>279</v>
      </c>
      <c r="E5332" s="95">
        <v>8.45</v>
      </c>
      <c r="F5332" s="96">
        <f t="shared" si="689"/>
        <v>10.37</v>
      </c>
      <c r="G5332" s="107">
        <f>ROUND(SUM('NOVO HORIZONTE'!G5332),2)</f>
        <v>0</v>
      </c>
      <c r="H5332" s="107">
        <f t="shared" si="694"/>
        <v>0</v>
      </c>
      <c r="I5332" s="143">
        <f t="shared" si="690"/>
        <v>0</v>
      </c>
      <c r="J5332" s="142"/>
      <c r="K5332" s="228"/>
      <c r="L5332" s="7" t="str">
        <f t="shared" si="691"/>
        <v/>
      </c>
      <c r="M5332" s="7" t="str">
        <f t="shared" si="692"/>
        <v/>
      </c>
      <c r="N5332" s="7" t="str">
        <f t="shared" si="688"/>
        <v/>
      </c>
      <c r="O5332" s="144"/>
      <c r="P5332" s="355">
        <v>0</v>
      </c>
      <c r="Q5332" s="362">
        <f>SUM('NOVO HORIZONTE'!I5332)</f>
        <v>0</v>
      </c>
      <c r="R5332" s="363">
        <f t="shared" si="693"/>
        <v>0</v>
      </c>
      <c r="S5332" s="153">
        <f t="shared" si="687"/>
        <v>0</v>
      </c>
      <c r="T5332" s="364"/>
    </row>
    <row r="5333" ht="22.5" hidden="1" spans="1:20">
      <c r="A5333" s="158">
        <v>89867</v>
      </c>
      <c r="B5333" s="100" t="s">
        <v>252</v>
      </c>
      <c r="C5333" s="104" t="s">
        <v>5602</v>
      </c>
      <c r="D5333" s="94" t="s">
        <v>279</v>
      </c>
      <c r="E5333" s="95">
        <v>9.35</v>
      </c>
      <c r="F5333" s="96">
        <f t="shared" si="689"/>
        <v>11.48</v>
      </c>
      <c r="G5333" s="107">
        <f>ROUND(SUM('NOVO HORIZONTE'!G5333),2)</f>
        <v>0</v>
      </c>
      <c r="H5333" s="107">
        <f t="shared" si="694"/>
        <v>0</v>
      </c>
      <c r="I5333" s="143">
        <f t="shared" si="690"/>
        <v>0</v>
      </c>
      <c r="J5333" s="142"/>
      <c r="K5333" s="228"/>
      <c r="L5333" s="7" t="str">
        <f t="shared" si="691"/>
        <v/>
      </c>
      <c r="M5333" s="7" t="str">
        <f t="shared" si="692"/>
        <v/>
      </c>
      <c r="N5333" s="7" t="str">
        <f t="shared" si="688"/>
        <v/>
      </c>
      <c r="O5333" s="144"/>
      <c r="P5333" s="355">
        <v>0</v>
      </c>
      <c r="Q5333" s="362">
        <f>SUM('NOVO HORIZONTE'!I5333)</f>
        <v>0</v>
      </c>
      <c r="R5333" s="363">
        <f t="shared" si="693"/>
        <v>0</v>
      </c>
      <c r="S5333" s="153">
        <f t="shared" si="687"/>
        <v>0</v>
      </c>
      <c r="T5333" s="364"/>
    </row>
    <row r="5334" ht="22.5" hidden="1" spans="1:20">
      <c r="A5334" s="158">
        <v>89868</v>
      </c>
      <c r="B5334" s="100" t="s">
        <v>252</v>
      </c>
      <c r="C5334" s="104" t="s">
        <v>5603</v>
      </c>
      <c r="D5334" s="94" t="s">
        <v>279</v>
      </c>
      <c r="E5334" s="95">
        <v>6.42</v>
      </c>
      <c r="F5334" s="96">
        <f t="shared" si="689"/>
        <v>7.88</v>
      </c>
      <c r="G5334" s="107">
        <f>ROUND(SUM('NOVO HORIZONTE'!G5334),2)</f>
        <v>0</v>
      </c>
      <c r="H5334" s="107">
        <f t="shared" si="694"/>
        <v>0</v>
      </c>
      <c r="I5334" s="143">
        <f t="shared" si="690"/>
        <v>0</v>
      </c>
      <c r="J5334" s="142"/>
      <c r="K5334" s="228"/>
      <c r="L5334" s="7" t="str">
        <f t="shared" si="691"/>
        <v/>
      </c>
      <c r="M5334" s="7" t="str">
        <f t="shared" si="692"/>
        <v/>
      </c>
      <c r="N5334" s="7" t="str">
        <f t="shared" si="688"/>
        <v/>
      </c>
      <c r="O5334" s="144"/>
      <c r="P5334" s="355">
        <v>0</v>
      </c>
      <c r="Q5334" s="362">
        <f>SUM('NOVO HORIZONTE'!I5334)</f>
        <v>0</v>
      </c>
      <c r="R5334" s="363">
        <f t="shared" si="693"/>
        <v>0</v>
      </c>
      <c r="S5334" s="153">
        <f t="shared" si="687"/>
        <v>0</v>
      </c>
      <c r="T5334" s="364"/>
    </row>
    <row r="5335" ht="22.5" hidden="1" spans="1:20">
      <c r="A5335" s="158">
        <v>89869</v>
      </c>
      <c r="B5335" s="100" t="s">
        <v>252</v>
      </c>
      <c r="C5335" s="104" t="s">
        <v>5604</v>
      </c>
      <c r="D5335" s="94" t="s">
        <v>279</v>
      </c>
      <c r="E5335" s="95">
        <v>11.73</v>
      </c>
      <c r="F5335" s="96">
        <f t="shared" si="689"/>
        <v>14.4</v>
      </c>
      <c r="G5335" s="107">
        <f>ROUND(SUM('NOVO HORIZONTE'!G5335),2)</f>
        <v>0</v>
      </c>
      <c r="H5335" s="107">
        <f t="shared" si="694"/>
        <v>0</v>
      </c>
      <c r="I5335" s="143">
        <f t="shared" si="690"/>
        <v>0</v>
      </c>
      <c r="J5335" s="142"/>
      <c r="K5335" s="228"/>
      <c r="L5335" s="7" t="str">
        <f t="shared" si="691"/>
        <v/>
      </c>
      <c r="M5335" s="7" t="str">
        <f t="shared" si="692"/>
        <v/>
      </c>
      <c r="N5335" s="7" t="str">
        <f t="shared" si="688"/>
        <v/>
      </c>
      <c r="O5335" s="144"/>
      <c r="P5335" s="355">
        <v>0</v>
      </c>
      <c r="Q5335" s="362">
        <f>SUM('NOVO HORIZONTE'!I5335)</f>
        <v>0</v>
      </c>
      <c r="R5335" s="363">
        <f t="shared" si="693"/>
        <v>0</v>
      </c>
      <c r="S5335" s="153">
        <f t="shared" si="687"/>
        <v>0</v>
      </c>
      <c r="T5335" s="364"/>
    </row>
    <row r="5336" ht="12.75" hidden="1" spans="1:20">
      <c r="A5336" s="154" t="s">
        <v>5605</v>
      </c>
      <c r="B5336" s="100"/>
      <c r="C5336" s="161" t="s">
        <v>5606</v>
      </c>
      <c r="D5336" s="94">
        <v>0</v>
      </c>
      <c r="E5336" s="95">
        <v>0</v>
      </c>
      <c r="F5336" s="96">
        <f t="shared" si="689"/>
        <v>0</v>
      </c>
      <c r="G5336" s="187">
        <f>ROUND(SUM('NOVO HORIZONTE'!G5336),2)</f>
        <v>0</v>
      </c>
      <c r="H5336" s="187">
        <f t="shared" si="694"/>
        <v>0</v>
      </c>
      <c r="I5336" s="188">
        <f t="shared" si="690"/>
        <v>0</v>
      </c>
      <c r="J5336" s="142"/>
      <c r="K5336" s="145" t="str">
        <f>IF(SUM(I5336:I5336)&gt;0,"xx","")</f>
        <v/>
      </c>
      <c r="L5336" s="7" t="str">
        <f t="shared" si="691"/>
        <v/>
      </c>
      <c r="M5336" s="7" t="str">
        <f t="shared" si="692"/>
        <v/>
      </c>
      <c r="N5336" s="7" t="str">
        <f t="shared" si="688"/>
        <v/>
      </c>
      <c r="O5336" s="144"/>
      <c r="P5336" s="375"/>
      <c r="Q5336" s="362">
        <f>SUM('NOVO HORIZONTE'!I5336)</f>
        <v>0</v>
      </c>
      <c r="R5336" s="363">
        <f t="shared" si="693"/>
        <v>0</v>
      </c>
      <c r="S5336" s="153">
        <f t="shared" si="687"/>
        <v>0</v>
      </c>
      <c r="T5336" s="364"/>
    </row>
    <row r="5337" ht="12.75" hidden="1" spans="1:20">
      <c r="A5337" s="154" t="s">
        <v>5607</v>
      </c>
      <c r="B5337" s="100"/>
      <c r="C5337" s="161" t="s">
        <v>5608</v>
      </c>
      <c r="D5337" s="94">
        <v>0</v>
      </c>
      <c r="E5337" s="95">
        <v>0</v>
      </c>
      <c r="F5337" s="96">
        <f t="shared" si="689"/>
        <v>0</v>
      </c>
      <c r="G5337" s="187">
        <f>ROUND(SUM('NOVO HORIZONTE'!G5337),2)</f>
        <v>0</v>
      </c>
      <c r="H5337" s="187">
        <f t="shared" si="694"/>
        <v>0</v>
      </c>
      <c r="I5337" s="188">
        <f t="shared" si="690"/>
        <v>0</v>
      </c>
      <c r="J5337" s="142"/>
      <c r="K5337" s="145" t="str">
        <f>IF(SUM(I5338:I5391)&gt;0,"xx","")</f>
        <v/>
      </c>
      <c r="L5337" s="7" t="str">
        <f t="shared" si="691"/>
        <v/>
      </c>
      <c r="M5337" s="7" t="str">
        <f t="shared" si="692"/>
        <v/>
      </c>
      <c r="N5337" s="7" t="str">
        <f t="shared" si="688"/>
        <v/>
      </c>
      <c r="O5337" s="144"/>
      <c r="P5337" s="375"/>
      <c r="Q5337" s="362">
        <f>SUM('NOVO HORIZONTE'!I5337)</f>
        <v>0</v>
      </c>
      <c r="R5337" s="363">
        <f t="shared" si="693"/>
        <v>0</v>
      </c>
      <c r="S5337" s="153">
        <f t="shared" ref="S5337:S5400" si="695">IF(R5337=0,0,IF(R5337&gt;0,"c","b"))</f>
        <v>0</v>
      </c>
      <c r="T5337" s="364"/>
    </row>
    <row r="5338" ht="22.5" hidden="1" spans="1:20">
      <c r="A5338" s="158">
        <v>98052</v>
      </c>
      <c r="B5338" s="100" t="s">
        <v>252</v>
      </c>
      <c r="C5338" s="104" t="s">
        <v>5609</v>
      </c>
      <c r="D5338" s="94" t="s">
        <v>279</v>
      </c>
      <c r="E5338" s="95">
        <v>1597.42</v>
      </c>
      <c r="F5338" s="96">
        <f t="shared" si="689"/>
        <v>1960.67</v>
      </c>
      <c r="G5338" s="107">
        <f>ROUND(SUM('NOVO HORIZONTE'!G5338),2)</f>
        <v>0</v>
      </c>
      <c r="H5338" s="107">
        <f t="shared" si="694"/>
        <v>0</v>
      </c>
      <c r="I5338" s="143">
        <f t="shared" si="690"/>
        <v>0</v>
      </c>
      <c r="J5338" s="142"/>
      <c r="K5338" s="228"/>
      <c r="L5338" s="7" t="str">
        <f t="shared" si="691"/>
        <v/>
      </c>
      <c r="M5338" s="7" t="str">
        <f t="shared" si="692"/>
        <v/>
      </c>
      <c r="N5338" s="7" t="str">
        <f t="shared" si="688"/>
        <v/>
      </c>
      <c r="O5338" s="144"/>
      <c r="P5338" s="355">
        <v>0</v>
      </c>
      <c r="Q5338" s="362">
        <f>SUM('NOVO HORIZONTE'!I5338)</f>
        <v>0</v>
      </c>
      <c r="R5338" s="363">
        <f t="shared" si="693"/>
        <v>0</v>
      </c>
      <c r="S5338" s="153">
        <f t="shared" si="695"/>
        <v>0</v>
      </c>
      <c r="T5338" s="364"/>
    </row>
    <row r="5339" ht="22.5" hidden="1" spans="1:20">
      <c r="A5339" s="158">
        <v>98053</v>
      </c>
      <c r="B5339" s="100" t="s">
        <v>252</v>
      </c>
      <c r="C5339" s="104" t="s">
        <v>5610</v>
      </c>
      <c r="D5339" s="94" t="s">
        <v>279</v>
      </c>
      <c r="E5339" s="95">
        <v>2188.92</v>
      </c>
      <c r="F5339" s="96">
        <f t="shared" si="689"/>
        <v>2686.68</v>
      </c>
      <c r="G5339" s="107">
        <f>ROUND(SUM('NOVO HORIZONTE'!G5339),2)</f>
        <v>0</v>
      </c>
      <c r="H5339" s="107">
        <f t="shared" si="694"/>
        <v>0</v>
      </c>
      <c r="I5339" s="143">
        <f t="shared" si="690"/>
        <v>0</v>
      </c>
      <c r="J5339" s="142"/>
      <c r="K5339" s="228"/>
      <c r="L5339" s="7" t="str">
        <f t="shared" si="691"/>
        <v/>
      </c>
      <c r="M5339" s="7" t="str">
        <f t="shared" si="692"/>
        <v/>
      </c>
      <c r="N5339" s="7" t="str">
        <f t="shared" si="688"/>
        <v/>
      </c>
      <c r="O5339" s="144"/>
      <c r="P5339" s="355">
        <v>0</v>
      </c>
      <c r="Q5339" s="362">
        <f>SUM('NOVO HORIZONTE'!I5339)</f>
        <v>0</v>
      </c>
      <c r="R5339" s="363">
        <f t="shared" si="693"/>
        <v>0</v>
      </c>
      <c r="S5339" s="153">
        <f t="shared" si="695"/>
        <v>0</v>
      </c>
      <c r="T5339" s="364"/>
    </row>
    <row r="5340" ht="22.5" hidden="1" spans="1:20">
      <c r="A5340" s="158">
        <v>98054</v>
      </c>
      <c r="B5340" s="100" t="s">
        <v>252</v>
      </c>
      <c r="C5340" s="104" t="s">
        <v>5611</v>
      </c>
      <c r="D5340" s="94" t="s">
        <v>279</v>
      </c>
      <c r="E5340" s="95">
        <v>3463.77</v>
      </c>
      <c r="F5340" s="96">
        <f t="shared" si="689"/>
        <v>4251.43</v>
      </c>
      <c r="G5340" s="107">
        <f>ROUND(SUM('NOVO HORIZONTE'!G5340),2)</f>
        <v>0</v>
      </c>
      <c r="H5340" s="107">
        <f t="shared" si="694"/>
        <v>0</v>
      </c>
      <c r="I5340" s="143">
        <f t="shared" si="690"/>
        <v>0</v>
      </c>
      <c r="J5340" s="142"/>
      <c r="K5340" s="228"/>
      <c r="L5340" s="7" t="str">
        <f t="shared" si="691"/>
        <v/>
      </c>
      <c r="M5340" s="7" t="str">
        <f t="shared" si="692"/>
        <v/>
      </c>
      <c r="N5340" s="7" t="str">
        <f t="shared" si="688"/>
        <v/>
      </c>
      <c r="O5340" s="144"/>
      <c r="P5340" s="355">
        <v>0</v>
      </c>
      <c r="Q5340" s="362">
        <f>SUM('NOVO HORIZONTE'!I5340)</f>
        <v>0</v>
      </c>
      <c r="R5340" s="363">
        <f t="shared" si="693"/>
        <v>0</v>
      </c>
      <c r="S5340" s="153">
        <f t="shared" si="695"/>
        <v>0</v>
      </c>
      <c r="T5340" s="364"/>
    </row>
    <row r="5341" ht="22.5" hidden="1" spans="1:20">
      <c r="A5341" s="158">
        <v>98055</v>
      </c>
      <c r="B5341" s="100" t="s">
        <v>252</v>
      </c>
      <c r="C5341" s="104" t="s">
        <v>5612</v>
      </c>
      <c r="D5341" s="94" t="s">
        <v>279</v>
      </c>
      <c r="E5341" s="95">
        <v>4720.13</v>
      </c>
      <c r="F5341" s="96">
        <f t="shared" si="689"/>
        <v>5793.49</v>
      </c>
      <c r="G5341" s="107">
        <f>ROUND(SUM('NOVO HORIZONTE'!G5341),2)</f>
        <v>0</v>
      </c>
      <c r="H5341" s="107">
        <f t="shared" si="694"/>
        <v>0</v>
      </c>
      <c r="I5341" s="143">
        <f t="shared" si="690"/>
        <v>0</v>
      </c>
      <c r="J5341" s="142"/>
      <c r="K5341" s="228"/>
      <c r="L5341" s="7" t="str">
        <f t="shared" si="691"/>
        <v/>
      </c>
      <c r="M5341" s="7" t="str">
        <f t="shared" si="692"/>
        <v/>
      </c>
      <c r="N5341" s="7" t="str">
        <f t="shared" si="688"/>
        <v/>
      </c>
      <c r="O5341" s="144"/>
      <c r="P5341" s="355">
        <v>0</v>
      </c>
      <c r="Q5341" s="362">
        <f>SUM('NOVO HORIZONTE'!I5341)</f>
        <v>0</v>
      </c>
      <c r="R5341" s="363">
        <f t="shared" si="693"/>
        <v>0</v>
      </c>
      <c r="S5341" s="153">
        <f t="shared" si="695"/>
        <v>0</v>
      </c>
      <c r="T5341" s="364"/>
    </row>
    <row r="5342" ht="22.5" hidden="1" spans="1:20">
      <c r="A5342" s="158">
        <v>98056</v>
      </c>
      <c r="B5342" s="100" t="s">
        <v>252</v>
      </c>
      <c r="C5342" s="104" t="s">
        <v>5613</v>
      </c>
      <c r="D5342" s="94" t="s">
        <v>279</v>
      </c>
      <c r="E5342" s="95">
        <v>5464.79</v>
      </c>
      <c r="F5342" s="96">
        <f t="shared" si="689"/>
        <v>6707.48</v>
      </c>
      <c r="G5342" s="107">
        <f>ROUND(SUM('NOVO HORIZONTE'!G5342),2)</f>
        <v>0</v>
      </c>
      <c r="H5342" s="107">
        <f t="shared" si="694"/>
        <v>0</v>
      </c>
      <c r="I5342" s="143">
        <f t="shared" si="690"/>
        <v>0</v>
      </c>
      <c r="J5342" s="142"/>
      <c r="K5342" s="228"/>
      <c r="L5342" s="7" t="str">
        <f t="shared" si="691"/>
        <v/>
      </c>
      <c r="M5342" s="7" t="str">
        <f t="shared" si="692"/>
        <v/>
      </c>
      <c r="N5342" s="7" t="str">
        <f t="shared" si="688"/>
        <v/>
      </c>
      <c r="O5342" s="144"/>
      <c r="P5342" s="355">
        <v>0</v>
      </c>
      <c r="Q5342" s="362">
        <f>SUM('NOVO HORIZONTE'!I5342)</f>
        <v>0</v>
      </c>
      <c r="R5342" s="363">
        <f t="shared" si="693"/>
        <v>0</v>
      </c>
      <c r="S5342" s="153">
        <f t="shared" si="695"/>
        <v>0</v>
      </c>
      <c r="T5342" s="364"/>
    </row>
    <row r="5343" ht="22.5" hidden="1" spans="1:20">
      <c r="A5343" s="158">
        <v>98057</v>
      </c>
      <c r="B5343" s="100" t="s">
        <v>252</v>
      </c>
      <c r="C5343" s="104" t="s">
        <v>5614</v>
      </c>
      <c r="D5343" s="94" t="s">
        <v>279</v>
      </c>
      <c r="E5343" s="95">
        <v>6538.3</v>
      </c>
      <c r="F5343" s="96">
        <f t="shared" si="689"/>
        <v>8025.11</v>
      </c>
      <c r="G5343" s="107">
        <f>ROUND(SUM('NOVO HORIZONTE'!G5343),2)</f>
        <v>0</v>
      </c>
      <c r="H5343" s="107">
        <f t="shared" si="694"/>
        <v>0</v>
      </c>
      <c r="I5343" s="143">
        <f t="shared" si="690"/>
        <v>0</v>
      </c>
      <c r="J5343" s="142"/>
      <c r="K5343" s="228"/>
      <c r="L5343" s="7" t="str">
        <f t="shared" si="691"/>
        <v/>
      </c>
      <c r="M5343" s="7" t="str">
        <f t="shared" si="692"/>
        <v/>
      </c>
      <c r="N5343" s="7" t="str">
        <f t="shared" si="688"/>
        <v/>
      </c>
      <c r="O5343" s="144"/>
      <c r="P5343" s="355">
        <v>0</v>
      </c>
      <c r="Q5343" s="362">
        <f>SUM('NOVO HORIZONTE'!I5343)</f>
        <v>0</v>
      </c>
      <c r="R5343" s="363">
        <f t="shared" si="693"/>
        <v>0</v>
      </c>
      <c r="S5343" s="153">
        <f t="shared" si="695"/>
        <v>0</v>
      </c>
      <c r="T5343" s="364"/>
    </row>
    <row r="5344" ht="22.5" hidden="1" spans="1:20">
      <c r="A5344" s="158">
        <v>98058</v>
      </c>
      <c r="B5344" s="100" t="s">
        <v>252</v>
      </c>
      <c r="C5344" s="104" t="s">
        <v>5615</v>
      </c>
      <c r="D5344" s="94" t="s">
        <v>279</v>
      </c>
      <c r="E5344" s="95">
        <v>1421.2</v>
      </c>
      <c r="F5344" s="96">
        <f t="shared" si="689"/>
        <v>1744.38</v>
      </c>
      <c r="G5344" s="107">
        <f>ROUND(SUM('NOVO HORIZONTE'!G5344),2)</f>
        <v>0</v>
      </c>
      <c r="H5344" s="107">
        <f t="shared" si="694"/>
        <v>0</v>
      </c>
      <c r="I5344" s="143">
        <f t="shared" si="690"/>
        <v>0</v>
      </c>
      <c r="J5344" s="142"/>
      <c r="K5344" s="228"/>
      <c r="L5344" s="7" t="str">
        <f t="shared" si="691"/>
        <v/>
      </c>
      <c r="M5344" s="7" t="str">
        <f t="shared" si="692"/>
        <v/>
      </c>
      <c r="N5344" s="7" t="str">
        <f t="shared" si="688"/>
        <v/>
      </c>
      <c r="O5344" s="144"/>
      <c r="P5344" s="355">
        <v>0</v>
      </c>
      <c r="Q5344" s="362">
        <f>SUM('NOVO HORIZONTE'!I5344)</f>
        <v>0</v>
      </c>
      <c r="R5344" s="363">
        <f t="shared" si="693"/>
        <v>0</v>
      </c>
      <c r="S5344" s="153">
        <f t="shared" si="695"/>
        <v>0</v>
      </c>
      <c r="T5344" s="364"/>
    </row>
    <row r="5345" ht="22.5" hidden="1" spans="1:20">
      <c r="A5345" s="158">
        <v>98059</v>
      </c>
      <c r="B5345" s="100" t="s">
        <v>252</v>
      </c>
      <c r="C5345" s="104" t="s">
        <v>5616</v>
      </c>
      <c r="D5345" s="94" t="s">
        <v>279</v>
      </c>
      <c r="E5345" s="95">
        <v>2975.84</v>
      </c>
      <c r="F5345" s="96">
        <f t="shared" si="689"/>
        <v>3652.55</v>
      </c>
      <c r="G5345" s="107">
        <f>ROUND(SUM('NOVO HORIZONTE'!G5345),2)</f>
        <v>0</v>
      </c>
      <c r="H5345" s="107">
        <f t="shared" si="694"/>
        <v>0</v>
      </c>
      <c r="I5345" s="143">
        <f t="shared" si="690"/>
        <v>0</v>
      </c>
      <c r="J5345" s="142"/>
      <c r="K5345" s="228"/>
      <c r="L5345" s="7" t="str">
        <f t="shared" si="691"/>
        <v/>
      </c>
      <c r="M5345" s="7" t="str">
        <f t="shared" si="692"/>
        <v/>
      </c>
      <c r="N5345" s="7" t="str">
        <f t="shared" si="688"/>
        <v/>
      </c>
      <c r="O5345" s="144"/>
      <c r="P5345" s="355">
        <v>0</v>
      </c>
      <c r="Q5345" s="362">
        <f>SUM('NOVO HORIZONTE'!I5345)</f>
        <v>0</v>
      </c>
      <c r="R5345" s="363">
        <f t="shared" si="693"/>
        <v>0</v>
      </c>
      <c r="S5345" s="153">
        <f t="shared" si="695"/>
        <v>0</v>
      </c>
      <c r="T5345" s="364"/>
    </row>
    <row r="5346" ht="22.5" hidden="1" spans="1:20">
      <c r="A5346" s="158">
        <v>98060</v>
      </c>
      <c r="B5346" s="100" t="s">
        <v>252</v>
      </c>
      <c r="C5346" s="104" t="s">
        <v>5617</v>
      </c>
      <c r="D5346" s="94" t="s">
        <v>279</v>
      </c>
      <c r="E5346" s="95">
        <v>4180.26</v>
      </c>
      <c r="F5346" s="96">
        <f t="shared" si="689"/>
        <v>5130.85</v>
      </c>
      <c r="G5346" s="107">
        <f>ROUND(SUM('NOVO HORIZONTE'!G5346),2)</f>
        <v>0</v>
      </c>
      <c r="H5346" s="107">
        <f t="shared" si="694"/>
        <v>0</v>
      </c>
      <c r="I5346" s="143">
        <f t="shared" si="690"/>
        <v>0</v>
      </c>
      <c r="J5346" s="142"/>
      <c r="K5346" s="228"/>
      <c r="L5346" s="7" t="str">
        <f t="shared" si="691"/>
        <v/>
      </c>
      <c r="M5346" s="7" t="str">
        <f t="shared" si="692"/>
        <v/>
      </c>
      <c r="N5346" s="7" t="str">
        <f t="shared" si="688"/>
        <v/>
      </c>
      <c r="O5346" s="144"/>
      <c r="P5346" s="355">
        <v>0</v>
      </c>
      <c r="Q5346" s="362">
        <f>SUM('NOVO HORIZONTE'!I5346)</f>
        <v>0</v>
      </c>
      <c r="R5346" s="363">
        <f t="shared" si="693"/>
        <v>0</v>
      </c>
      <c r="S5346" s="153">
        <f t="shared" si="695"/>
        <v>0</v>
      </c>
      <c r="T5346" s="364"/>
    </row>
    <row r="5347" ht="22.5" hidden="1" spans="1:20">
      <c r="A5347" s="158">
        <v>98061</v>
      </c>
      <c r="B5347" s="100" t="s">
        <v>252</v>
      </c>
      <c r="C5347" s="104" t="s">
        <v>5618</v>
      </c>
      <c r="D5347" s="94" t="s">
        <v>279</v>
      </c>
      <c r="E5347" s="95">
        <v>5825.09</v>
      </c>
      <c r="F5347" s="96">
        <f t="shared" si="689"/>
        <v>7149.72</v>
      </c>
      <c r="G5347" s="107">
        <f>ROUND(SUM('NOVO HORIZONTE'!G5347),2)</f>
        <v>0</v>
      </c>
      <c r="H5347" s="107">
        <f t="shared" si="694"/>
        <v>0</v>
      </c>
      <c r="I5347" s="143">
        <f t="shared" si="690"/>
        <v>0</v>
      </c>
      <c r="J5347" s="142"/>
      <c r="K5347" s="228"/>
      <c r="L5347" s="7" t="str">
        <f t="shared" si="691"/>
        <v/>
      </c>
      <c r="M5347" s="7" t="str">
        <f t="shared" si="692"/>
        <v/>
      </c>
      <c r="N5347" s="7" t="str">
        <f t="shared" si="688"/>
        <v/>
      </c>
      <c r="O5347" s="144"/>
      <c r="P5347" s="355">
        <v>0</v>
      </c>
      <c r="Q5347" s="362">
        <f>SUM('NOVO HORIZONTE'!I5347)</f>
        <v>0</v>
      </c>
      <c r="R5347" s="363">
        <f t="shared" si="693"/>
        <v>0</v>
      </c>
      <c r="S5347" s="153">
        <f t="shared" si="695"/>
        <v>0</v>
      </c>
      <c r="T5347" s="364"/>
    </row>
    <row r="5348" ht="22.5" hidden="1" spans="1:20">
      <c r="A5348" s="158">
        <v>98062</v>
      </c>
      <c r="B5348" s="100" t="s">
        <v>252</v>
      </c>
      <c r="C5348" s="104" t="s">
        <v>5619</v>
      </c>
      <c r="D5348" s="94" t="s">
        <v>279</v>
      </c>
      <c r="E5348" s="95">
        <v>2352.2</v>
      </c>
      <c r="F5348" s="96">
        <f t="shared" si="689"/>
        <v>2887.09</v>
      </c>
      <c r="G5348" s="107">
        <f>ROUND(SUM('NOVO HORIZONTE'!G5348),2)</f>
        <v>0</v>
      </c>
      <c r="H5348" s="107">
        <f t="shared" si="694"/>
        <v>0</v>
      </c>
      <c r="I5348" s="143">
        <f t="shared" si="690"/>
        <v>0</v>
      </c>
      <c r="J5348" s="142"/>
      <c r="K5348" s="228"/>
      <c r="L5348" s="7" t="str">
        <f t="shared" si="691"/>
        <v/>
      </c>
      <c r="M5348" s="7" t="str">
        <f t="shared" si="692"/>
        <v/>
      </c>
      <c r="N5348" s="7" t="str">
        <f t="shared" si="688"/>
        <v/>
      </c>
      <c r="O5348" s="144"/>
      <c r="P5348" s="355">
        <v>0</v>
      </c>
      <c r="Q5348" s="362">
        <f>SUM('NOVO HORIZONTE'!I5348)</f>
        <v>0</v>
      </c>
      <c r="R5348" s="363">
        <f t="shared" si="693"/>
        <v>0</v>
      </c>
      <c r="S5348" s="153">
        <f t="shared" si="695"/>
        <v>0</v>
      </c>
      <c r="T5348" s="364"/>
    </row>
    <row r="5349" ht="22.5" hidden="1" spans="1:20">
      <c r="A5349" s="158">
        <v>98063</v>
      </c>
      <c r="B5349" s="100" t="s">
        <v>252</v>
      </c>
      <c r="C5349" s="104" t="s">
        <v>5620</v>
      </c>
      <c r="D5349" s="94" t="s">
        <v>279</v>
      </c>
      <c r="E5349" s="95">
        <v>3580.61</v>
      </c>
      <c r="F5349" s="96">
        <f t="shared" si="689"/>
        <v>4394.84</v>
      </c>
      <c r="G5349" s="107">
        <f>ROUND(SUM('NOVO HORIZONTE'!G5349),2)</f>
        <v>0</v>
      </c>
      <c r="H5349" s="107">
        <f t="shared" si="694"/>
        <v>0</v>
      </c>
      <c r="I5349" s="143">
        <f t="shared" si="690"/>
        <v>0</v>
      </c>
      <c r="J5349" s="142"/>
      <c r="K5349" s="228"/>
      <c r="L5349" s="7" t="str">
        <f t="shared" si="691"/>
        <v/>
      </c>
      <c r="M5349" s="7" t="str">
        <f t="shared" si="692"/>
        <v/>
      </c>
      <c r="N5349" s="7" t="str">
        <f t="shared" si="688"/>
        <v/>
      </c>
      <c r="O5349" s="144"/>
      <c r="P5349" s="355">
        <v>0</v>
      </c>
      <c r="Q5349" s="362">
        <f>SUM('NOVO HORIZONTE'!I5349)</f>
        <v>0</v>
      </c>
      <c r="R5349" s="363">
        <f t="shared" si="693"/>
        <v>0</v>
      </c>
      <c r="S5349" s="153">
        <f t="shared" si="695"/>
        <v>0</v>
      </c>
      <c r="T5349" s="364"/>
    </row>
    <row r="5350" ht="22.5" hidden="1" spans="1:20">
      <c r="A5350" s="158">
        <v>98064</v>
      </c>
      <c r="B5350" s="100" t="s">
        <v>252</v>
      </c>
      <c r="C5350" s="104" t="s">
        <v>5621</v>
      </c>
      <c r="D5350" s="94" t="s">
        <v>279</v>
      </c>
      <c r="E5350" s="95">
        <v>4098.44</v>
      </c>
      <c r="F5350" s="96">
        <f t="shared" si="689"/>
        <v>5030.43</v>
      </c>
      <c r="G5350" s="107">
        <f>ROUND(SUM('NOVO HORIZONTE'!G5350),2)</f>
        <v>0</v>
      </c>
      <c r="H5350" s="107">
        <f t="shared" si="694"/>
        <v>0</v>
      </c>
      <c r="I5350" s="143">
        <f t="shared" si="690"/>
        <v>0</v>
      </c>
      <c r="J5350" s="142"/>
      <c r="K5350" s="228"/>
      <c r="L5350" s="7" t="str">
        <f t="shared" si="691"/>
        <v/>
      </c>
      <c r="M5350" s="7" t="str">
        <f t="shared" si="692"/>
        <v/>
      </c>
      <c r="N5350" s="7" t="str">
        <f t="shared" si="688"/>
        <v/>
      </c>
      <c r="O5350" s="144"/>
      <c r="P5350" s="355">
        <v>0</v>
      </c>
      <c r="Q5350" s="362">
        <f>SUM('NOVO HORIZONTE'!I5350)</f>
        <v>0</v>
      </c>
      <c r="R5350" s="363">
        <f t="shared" si="693"/>
        <v>0</v>
      </c>
      <c r="S5350" s="153">
        <f t="shared" si="695"/>
        <v>0</v>
      </c>
      <c r="T5350" s="364"/>
    </row>
    <row r="5351" ht="22.5" hidden="1" spans="1:20">
      <c r="A5351" s="158">
        <v>98065</v>
      </c>
      <c r="B5351" s="100" t="s">
        <v>252</v>
      </c>
      <c r="C5351" s="104" t="s">
        <v>5622</v>
      </c>
      <c r="D5351" s="94" t="s">
        <v>279</v>
      </c>
      <c r="E5351" s="95">
        <v>5676.23</v>
      </c>
      <c r="F5351" s="96">
        <f t="shared" si="689"/>
        <v>6967</v>
      </c>
      <c r="G5351" s="107">
        <f>ROUND(SUM('NOVO HORIZONTE'!G5351),2)</f>
        <v>0</v>
      </c>
      <c r="H5351" s="107">
        <f t="shared" si="694"/>
        <v>0</v>
      </c>
      <c r="I5351" s="143">
        <f t="shared" si="690"/>
        <v>0</v>
      </c>
      <c r="J5351" s="142"/>
      <c r="K5351" s="228"/>
      <c r="L5351" s="7" t="str">
        <f t="shared" si="691"/>
        <v/>
      </c>
      <c r="M5351" s="7" t="str">
        <f t="shared" si="692"/>
        <v/>
      </c>
      <c r="N5351" s="7" t="str">
        <f t="shared" si="688"/>
        <v/>
      </c>
      <c r="O5351" s="144"/>
      <c r="P5351" s="355">
        <v>0</v>
      </c>
      <c r="Q5351" s="362">
        <f>SUM('NOVO HORIZONTE'!I5351)</f>
        <v>0</v>
      </c>
      <c r="R5351" s="363">
        <f t="shared" si="693"/>
        <v>0</v>
      </c>
      <c r="S5351" s="153">
        <f t="shared" si="695"/>
        <v>0</v>
      </c>
      <c r="T5351" s="364"/>
    </row>
    <row r="5352" ht="22.5" hidden="1" spans="1:20">
      <c r="A5352" s="158">
        <v>98066</v>
      </c>
      <c r="B5352" s="100" t="s">
        <v>252</v>
      </c>
      <c r="C5352" s="104" t="s">
        <v>5623</v>
      </c>
      <c r="D5352" s="94" t="s">
        <v>279</v>
      </c>
      <c r="E5352" s="95">
        <v>4829.23</v>
      </c>
      <c r="F5352" s="96">
        <f t="shared" si="689"/>
        <v>5927.4</v>
      </c>
      <c r="G5352" s="107">
        <f>ROUND(SUM('NOVO HORIZONTE'!G5352),2)</f>
        <v>0</v>
      </c>
      <c r="H5352" s="107">
        <f t="shared" si="694"/>
        <v>0</v>
      </c>
      <c r="I5352" s="143">
        <f t="shared" si="690"/>
        <v>0</v>
      </c>
      <c r="J5352" s="142"/>
      <c r="K5352" s="228"/>
      <c r="L5352" s="7" t="str">
        <f t="shared" si="691"/>
        <v/>
      </c>
      <c r="M5352" s="7" t="str">
        <f t="shared" si="692"/>
        <v/>
      </c>
      <c r="N5352" s="7" t="str">
        <f t="shared" si="688"/>
        <v/>
      </c>
      <c r="O5352" s="144"/>
      <c r="P5352" s="355">
        <v>0</v>
      </c>
      <c r="Q5352" s="362">
        <f>SUM('NOVO HORIZONTE'!I5352)</f>
        <v>0</v>
      </c>
      <c r="R5352" s="363">
        <f t="shared" si="693"/>
        <v>0</v>
      </c>
      <c r="S5352" s="153">
        <f t="shared" si="695"/>
        <v>0</v>
      </c>
      <c r="T5352" s="364"/>
    </row>
    <row r="5353" ht="22.5" hidden="1" spans="1:20">
      <c r="A5353" s="158">
        <v>98067</v>
      </c>
      <c r="B5353" s="100" t="s">
        <v>252</v>
      </c>
      <c r="C5353" s="104" t="s">
        <v>5624</v>
      </c>
      <c r="D5353" s="94" t="s">
        <v>279</v>
      </c>
      <c r="E5353" s="95">
        <v>6435.48</v>
      </c>
      <c r="F5353" s="96">
        <f t="shared" si="689"/>
        <v>7898.91</v>
      </c>
      <c r="G5353" s="107">
        <f>ROUND(SUM('NOVO HORIZONTE'!G5353),2)</f>
        <v>0</v>
      </c>
      <c r="H5353" s="107">
        <f t="shared" si="694"/>
        <v>0</v>
      </c>
      <c r="I5353" s="143">
        <f t="shared" si="690"/>
        <v>0</v>
      </c>
      <c r="J5353" s="142"/>
      <c r="K5353" s="228"/>
      <c r="L5353" s="7" t="str">
        <f t="shared" si="691"/>
        <v/>
      </c>
      <c r="M5353" s="7" t="str">
        <f t="shared" si="692"/>
        <v/>
      </c>
      <c r="N5353" s="7" t="str">
        <f t="shared" si="688"/>
        <v/>
      </c>
      <c r="O5353" s="144"/>
      <c r="P5353" s="355">
        <v>0</v>
      </c>
      <c r="Q5353" s="362">
        <f>SUM('NOVO HORIZONTE'!I5353)</f>
        <v>0</v>
      </c>
      <c r="R5353" s="363">
        <f t="shared" si="693"/>
        <v>0</v>
      </c>
      <c r="S5353" s="153">
        <f t="shared" si="695"/>
        <v>0</v>
      </c>
      <c r="T5353" s="364"/>
    </row>
    <row r="5354" ht="22.5" hidden="1" spans="1:20">
      <c r="A5354" s="158">
        <v>98068</v>
      </c>
      <c r="B5354" s="100" t="s">
        <v>252</v>
      </c>
      <c r="C5354" s="104" t="s">
        <v>5625</v>
      </c>
      <c r="D5354" s="94" t="s">
        <v>279</v>
      </c>
      <c r="E5354" s="95">
        <v>9087.37</v>
      </c>
      <c r="F5354" s="96">
        <f t="shared" si="689"/>
        <v>11153.84</v>
      </c>
      <c r="G5354" s="107">
        <f>ROUND(SUM('NOVO HORIZONTE'!G5354),2)</f>
        <v>0</v>
      </c>
      <c r="H5354" s="107">
        <f t="shared" si="694"/>
        <v>0</v>
      </c>
      <c r="I5354" s="143">
        <f t="shared" si="690"/>
        <v>0</v>
      </c>
      <c r="J5354" s="142"/>
      <c r="K5354" s="228"/>
      <c r="L5354" s="7" t="str">
        <f t="shared" si="691"/>
        <v/>
      </c>
      <c r="M5354" s="7" t="str">
        <f t="shared" si="692"/>
        <v/>
      </c>
      <c r="N5354" s="7" t="str">
        <f t="shared" si="688"/>
        <v/>
      </c>
      <c r="O5354" s="144"/>
      <c r="P5354" s="355">
        <v>0</v>
      </c>
      <c r="Q5354" s="362">
        <f>SUM('NOVO HORIZONTE'!I5354)</f>
        <v>0</v>
      </c>
      <c r="R5354" s="363">
        <f t="shared" si="693"/>
        <v>0</v>
      </c>
      <c r="S5354" s="153">
        <f t="shared" si="695"/>
        <v>0</v>
      </c>
      <c r="T5354" s="364"/>
    </row>
    <row r="5355" ht="22.5" hidden="1" spans="1:20">
      <c r="A5355" s="158">
        <v>98069</v>
      </c>
      <c r="B5355" s="100" t="s">
        <v>252</v>
      </c>
      <c r="C5355" s="104" t="s">
        <v>5626</v>
      </c>
      <c r="D5355" s="94" t="s">
        <v>279</v>
      </c>
      <c r="E5355" s="95">
        <v>12211.91</v>
      </c>
      <c r="F5355" s="96">
        <f t="shared" si="689"/>
        <v>14988.9</v>
      </c>
      <c r="G5355" s="107">
        <f>ROUND(SUM('NOVO HORIZONTE'!G5355),2)</f>
        <v>0</v>
      </c>
      <c r="H5355" s="107">
        <f t="shared" si="694"/>
        <v>0</v>
      </c>
      <c r="I5355" s="143">
        <f t="shared" si="690"/>
        <v>0</v>
      </c>
      <c r="J5355" s="142"/>
      <c r="K5355" s="228"/>
      <c r="L5355" s="7" t="str">
        <f t="shared" si="691"/>
        <v/>
      </c>
      <c r="M5355" s="7" t="str">
        <f t="shared" si="692"/>
        <v/>
      </c>
      <c r="N5355" s="7" t="str">
        <f t="shared" ref="N5355:N5418" si="696">M5355</f>
        <v/>
      </c>
      <c r="O5355" s="144"/>
      <c r="P5355" s="355">
        <v>0</v>
      </c>
      <c r="Q5355" s="362">
        <f>SUM('NOVO HORIZONTE'!I5355)</f>
        <v>0</v>
      </c>
      <c r="R5355" s="363">
        <f t="shared" si="693"/>
        <v>0</v>
      </c>
      <c r="S5355" s="153">
        <f t="shared" si="695"/>
        <v>0</v>
      </c>
      <c r="T5355" s="364"/>
    </row>
    <row r="5356" ht="22.5" hidden="1" spans="1:20">
      <c r="A5356" s="158">
        <v>98070</v>
      </c>
      <c r="B5356" s="100" t="s">
        <v>252</v>
      </c>
      <c r="C5356" s="104" t="s">
        <v>5627</v>
      </c>
      <c r="D5356" s="94" t="s">
        <v>279</v>
      </c>
      <c r="E5356" s="95">
        <v>13954.84</v>
      </c>
      <c r="F5356" s="96">
        <f t="shared" si="689"/>
        <v>17128.17</v>
      </c>
      <c r="G5356" s="107">
        <f>ROUND(SUM('NOVO HORIZONTE'!G5356),2)</f>
        <v>0</v>
      </c>
      <c r="H5356" s="107">
        <f t="shared" si="694"/>
        <v>0</v>
      </c>
      <c r="I5356" s="143">
        <f t="shared" si="690"/>
        <v>0</v>
      </c>
      <c r="J5356" s="142"/>
      <c r="K5356" s="228"/>
      <c r="L5356" s="7" t="str">
        <f t="shared" si="691"/>
        <v/>
      </c>
      <c r="M5356" s="7" t="str">
        <f t="shared" si="692"/>
        <v/>
      </c>
      <c r="N5356" s="7" t="str">
        <f t="shared" si="696"/>
        <v/>
      </c>
      <c r="O5356" s="144"/>
      <c r="P5356" s="355">
        <v>0</v>
      </c>
      <c r="Q5356" s="362">
        <f>SUM('NOVO HORIZONTE'!I5356)</f>
        <v>0</v>
      </c>
      <c r="R5356" s="363">
        <f t="shared" si="693"/>
        <v>0</v>
      </c>
      <c r="S5356" s="153">
        <f t="shared" si="695"/>
        <v>0</v>
      </c>
      <c r="T5356" s="364"/>
    </row>
    <row r="5357" ht="22.5" hidden="1" spans="1:20">
      <c r="A5357" s="158">
        <v>98071</v>
      </c>
      <c r="B5357" s="100" t="s">
        <v>252</v>
      </c>
      <c r="C5357" s="104" t="s">
        <v>5628</v>
      </c>
      <c r="D5357" s="94" t="s">
        <v>279</v>
      </c>
      <c r="E5357" s="95">
        <v>15231.78</v>
      </c>
      <c r="F5357" s="96">
        <f t="shared" si="689"/>
        <v>18695.49</v>
      </c>
      <c r="G5357" s="107">
        <f>ROUND(SUM('NOVO HORIZONTE'!G5357),2)</f>
        <v>0</v>
      </c>
      <c r="H5357" s="107">
        <f t="shared" si="694"/>
        <v>0</v>
      </c>
      <c r="I5357" s="143">
        <f t="shared" si="690"/>
        <v>0</v>
      </c>
      <c r="J5357" s="142"/>
      <c r="K5357" s="228"/>
      <c r="L5357" s="7" t="str">
        <f t="shared" si="691"/>
        <v/>
      </c>
      <c r="M5357" s="7" t="str">
        <f t="shared" si="692"/>
        <v/>
      </c>
      <c r="N5357" s="7" t="str">
        <f t="shared" si="696"/>
        <v/>
      </c>
      <c r="O5357" s="144"/>
      <c r="P5357" s="355">
        <v>0</v>
      </c>
      <c r="Q5357" s="362">
        <f>SUM('NOVO HORIZONTE'!I5357)</f>
        <v>0</v>
      </c>
      <c r="R5357" s="363">
        <f t="shared" si="693"/>
        <v>0</v>
      </c>
      <c r="S5357" s="153">
        <f t="shared" si="695"/>
        <v>0</v>
      </c>
      <c r="T5357" s="364"/>
    </row>
    <row r="5358" ht="22.5" hidden="1" spans="1:20">
      <c r="A5358" s="158">
        <v>98072</v>
      </c>
      <c r="B5358" s="100" t="s">
        <v>252</v>
      </c>
      <c r="C5358" s="104" t="s">
        <v>5629</v>
      </c>
      <c r="D5358" s="94" t="s">
        <v>279</v>
      </c>
      <c r="E5358" s="95">
        <v>4058.24</v>
      </c>
      <c r="F5358" s="96">
        <f t="shared" ref="F5358:F5421" si="697">IF(E5358=0,0,IF(P5358=0,ROUND(E5358*(1+E$13),2),ROUND(E5358*(1+E$12),2)))</f>
        <v>4981.08</v>
      </c>
      <c r="G5358" s="107">
        <f>ROUND(SUM('NOVO HORIZONTE'!G5358),2)</f>
        <v>0</v>
      </c>
      <c r="H5358" s="107">
        <f t="shared" si="694"/>
        <v>0</v>
      </c>
      <c r="I5358" s="143">
        <f t="shared" ref="I5358:I5421" si="698">IF(ISBLANK(G5358),0,ROUND(G5358*H5358,2))</f>
        <v>0</v>
      </c>
      <c r="J5358" s="142"/>
      <c r="K5358" s="228"/>
      <c r="L5358" s="7" t="str">
        <f t="shared" ref="L5358:L5421" si="699">IF(K5358="X","x",IF(K5358="xx","x",IF(I5358&gt;0,"x","")))</f>
        <v/>
      </c>
      <c r="M5358" s="7" t="str">
        <f t="shared" ref="M5358:M5421" si="700">IF(K5358="X","x",IF(K5358="xx","x",IF(I5358&gt;0,"x","")))</f>
        <v/>
      </c>
      <c r="N5358" s="7" t="str">
        <f t="shared" si="696"/>
        <v/>
      </c>
      <c r="O5358" s="144"/>
      <c r="P5358" s="355">
        <v>0</v>
      </c>
      <c r="Q5358" s="362">
        <f>SUM('NOVO HORIZONTE'!I5358)</f>
        <v>0</v>
      </c>
      <c r="R5358" s="363">
        <f t="shared" ref="R5358:R5421" si="701">I5358-Q5358</f>
        <v>0</v>
      </c>
      <c r="S5358" s="153">
        <f t="shared" si="695"/>
        <v>0</v>
      </c>
      <c r="T5358" s="364"/>
    </row>
    <row r="5359" ht="22.5" hidden="1" spans="1:20">
      <c r="A5359" s="158">
        <v>98073</v>
      </c>
      <c r="B5359" s="100" t="s">
        <v>252</v>
      </c>
      <c r="C5359" s="104" t="s">
        <v>5630</v>
      </c>
      <c r="D5359" s="94" t="s">
        <v>279</v>
      </c>
      <c r="E5359" s="95">
        <v>6335.8</v>
      </c>
      <c r="F5359" s="96">
        <f t="shared" si="697"/>
        <v>7776.56</v>
      </c>
      <c r="G5359" s="107">
        <f>ROUND(SUM('NOVO HORIZONTE'!G5359),2)</f>
        <v>0</v>
      </c>
      <c r="H5359" s="107">
        <f t="shared" ref="H5359:H5422" si="702">IF(G5359=0,0,F5359)</f>
        <v>0</v>
      </c>
      <c r="I5359" s="143">
        <f t="shared" si="698"/>
        <v>0</v>
      </c>
      <c r="J5359" s="142"/>
      <c r="K5359" s="228"/>
      <c r="L5359" s="7" t="str">
        <f t="shared" si="699"/>
        <v/>
      </c>
      <c r="M5359" s="7" t="str">
        <f t="shared" si="700"/>
        <v/>
      </c>
      <c r="N5359" s="7" t="str">
        <f t="shared" si="696"/>
        <v/>
      </c>
      <c r="O5359" s="144"/>
      <c r="P5359" s="355">
        <v>0</v>
      </c>
      <c r="Q5359" s="362">
        <f>SUM('NOVO HORIZONTE'!I5359)</f>
        <v>0</v>
      </c>
      <c r="R5359" s="363">
        <f t="shared" si="701"/>
        <v>0</v>
      </c>
      <c r="S5359" s="153">
        <f t="shared" si="695"/>
        <v>0</v>
      </c>
      <c r="T5359" s="364"/>
    </row>
    <row r="5360" ht="22.5" hidden="1" spans="1:20">
      <c r="A5360" s="158">
        <v>98074</v>
      </c>
      <c r="B5360" s="100" t="s">
        <v>252</v>
      </c>
      <c r="C5360" s="104" t="s">
        <v>5631</v>
      </c>
      <c r="D5360" s="94" t="s">
        <v>279</v>
      </c>
      <c r="E5360" s="95">
        <v>9815.28</v>
      </c>
      <c r="F5360" s="96">
        <f t="shared" si="697"/>
        <v>12047.27</v>
      </c>
      <c r="G5360" s="107">
        <f>ROUND(SUM('NOVO HORIZONTE'!G5360),2)</f>
        <v>0</v>
      </c>
      <c r="H5360" s="107">
        <f t="shared" si="702"/>
        <v>0</v>
      </c>
      <c r="I5360" s="143">
        <f t="shared" si="698"/>
        <v>0</v>
      </c>
      <c r="J5360" s="142"/>
      <c r="K5360" s="228"/>
      <c r="L5360" s="7" t="str">
        <f t="shared" si="699"/>
        <v/>
      </c>
      <c r="M5360" s="7" t="str">
        <f t="shared" si="700"/>
        <v/>
      </c>
      <c r="N5360" s="7" t="str">
        <f t="shared" si="696"/>
        <v/>
      </c>
      <c r="O5360" s="144"/>
      <c r="P5360" s="355">
        <v>0</v>
      </c>
      <c r="Q5360" s="362">
        <f>SUM('NOVO HORIZONTE'!I5360)</f>
        <v>0</v>
      </c>
      <c r="R5360" s="363">
        <f t="shared" si="701"/>
        <v>0</v>
      </c>
      <c r="S5360" s="153">
        <f t="shared" si="695"/>
        <v>0</v>
      </c>
      <c r="T5360" s="364"/>
    </row>
    <row r="5361" ht="22.5" hidden="1" spans="1:20">
      <c r="A5361" s="158">
        <v>98075</v>
      </c>
      <c r="B5361" s="100" t="s">
        <v>252</v>
      </c>
      <c r="C5361" s="104" t="s">
        <v>5632</v>
      </c>
      <c r="D5361" s="94" t="s">
        <v>279</v>
      </c>
      <c r="E5361" s="95">
        <v>12749.36</v>
      </c>
      <c r="F5361" s="96">
        <f t="shared" si="697"/>
        <v>15648.56</v>
      </c>
      <c r="G5361" s="107">
        <f>ROUND(SUM('NOVO HORIZONTE'!G5361),2)</f>
        <v>0</v>
      </c>
      <c r="H5361" s="107">
        <f t="shared" si="702"/>
        <v>0</v>
      </c>
      <c r="I5361" s="143">
        <f t="shared" si="698"/>
        <v>0</v>
      </c>
      <c r="J5361" s="142"/>
      <c r="K5361" s="228"/>
      <c r="L5361" s="7" t="str">
        <f t="shared" si="699"/>
        <v/>
      </c>
      <c r="M5361" s="7" t="str">
        <f t="shared" si="700"/>
        <v/>
      </c>
      <c r="N5361" s="7" t="str">
        <f t="shared" si="696"/>
        <v/>
      </c>
      <c r="O5361" s="144"/>
      <c r="P5361" s="355">
        <v>0</v>
      </c>
      <c r="Q5361" s="362">
        <f>SUM('NOVO HORIZONTE'!I5361)</f>
        <v>0</v>
      </c>
      <c r="R5361" s="363">
        <f t="shared" si="701"/>
        <v>0</v>
      </c>
      <c r="S5361" s="153">
        <f t="shared" si="695"/>
        <v>0</v>
      </c>
      <c r="T5361" s="364"/>
    </row>
    <row r="5362" ht="22.5" hidden="1" spans="1:20">
      <c r="A5362" s="158">
        <v>98076</v>
      </c>
      <c r="B5362" s="100" t="s">
        <v>252</v>
      </c>
      <c r="C5362" s="104" t="s">
        <v>5633</v>
      </c>
      <c r="D5362" s="94" t="s">
        <v>279</v>
      </c>
      <c r="E5362" s="95">
        <v>14679.51</v>
      </c>
      <c r="F5362" s="96">
        <f t="shared" si="697"/>
        <v>18017.63</v>
      </c>
      <c r="G5362" s="107">
        <f>ROUND(SUM('NOVO HORIZONTE'!G5362),2)</f>
        <v>0</v>
      </c>
      <c r="H5362" s="107">
        <f t="shared" si="702"/>
        <v>0</v>
      </c>
      <c r="I5362" s="143">
        <f t="shared" si="698"/>
        <v>0</v>
      </c>
      <c r="J5362" s="142"/>
      <c r="K5362" s="228"/>
      <c r="L5362" s="7" t="str">
        <f t="shared" si="699"/>
        <v/>
      </c>
      <c r="M5362" s="7" t="str">
        <f t="shared" si="700"/>
        <v/>
      </c>
      <c r="N5362" s="7" t="str">
        <f t="shared" si="696"/>
        <v/>
      </c>
      <c r="O5362" s="144"/>
      <c r="P5362" s="355">
        <v>0</v>
      </c>
      <c r="Q5362" s="362">
        <f>SUM('NOVO HORIZONTE'!I5362)</f>
        <v>0</v>
      </c>
      <c r="R5362" s="363">
        <f t="shared" si="701"/>
        <v>0</v>
      </c>
      <c r="S5362" s="153">
        <f t="shared" si="695"/>
        <v>0</v>
      </c>
      <c r="T5362" s="364"/>
    </row>
    <row r="5363" ht="22.5" hidden="1" spans="1:20">
      <c r="A5363" s="158">
        <v>98077</v>
      </c>
      <c r="B5363" s="100" t="s">
        <v>252</v>
      </c>
      <c r="C5363" s="104" t="s">
        <v>5634</v>
      </c>
      <c r="D5363" s="94" t="s">
        <v>279</v>
      </c>
      <c r="E5363" s="95">
        <v>17272.32</v>
      </c>
      <c r="F5363" s="96">
        <f t="shared" si="697"/>
        <v>21200.05</v>
      </c>
      <c r="G5363" s="107">
        <f>ROUND(SUM('NOVO HORIZONTE'!G5363),2)</f>
        <v>0</v>
      </c>
      <c r="H5363" s="107">
        <f t="shared" si="702"/>
        <v>0</v>
      </c>
      <c r="I5363" s="143">
        <f t="shared" si="698"/>
        <v>0</v>
      </c>
      <c r="J5363" s="142"/>
      <c r="K5363" s="228"/>
      <c r="L5363" s="7" t="str">
        <f t="shared" si="699"/>
        <v/>
      </c>
      <c r="M5363" s="7" t="str">
        <f t="shared" si="700"/>
        <v/>
      </c>
      <c r="N5363" s="7" t="str">
        <f t="shared" si="696"/>
        <v/>
      </c>
      <c r="O5363" s="144"/>
      <c r="P5363" s="355">
        <v>0</v>
      </c>
      <c r="Q5363" s="362">
        <f>SUM('NOVO HORIZONTE'!I5363)</f>
        <v>0</v>
      </c>
      <c r="R5363" s="363">
        <f t="shared" si="701"/>
        <v>0</v>
      </c>
      <c r="S5363" s="153">
        <f t="shared" si="695"/>
        <v>0</v>
      </c>
      <c r="T5363" s="364"/>
    </row>
    <row r="5364" ht="22.5" hidden="1" spans="1:20">
      <c r="A5364" s="158">
        <v>98078</v>
      </c>
      <c r="B5364" s="100" t="s">
        <v>252</v>
      </c>
      <c r="C5364" s="104" t="s">
        <v>5635</v>
      </c>
      <c r="D5364" s="94" t="s">
        <v>279</v>
      </c>
      <c r="E5364" s="95">
        <v>4506.86</v>
      </c>
      <c r="F5364" s="96">
        <f t="shared" si="697"/>
        <v>5531.72</v>
      </c>
      <c r="G5364" s="107">
        <f>ROUND(SUM('NOVO HORIZONTE'!G5364),2)</f>
        <v>0</v>
      </c>
      <c r="H5364" s="107">
        <f t="shared" si="702"/>
        <v>0</v>
      </c>
      <c r="I5364" s="143">
        <f t="shared" si="698"/>
        <v>0</v>
      </c>
      <c r="J5364" s="142"/>
      <c r="K5364" s="228"/>
      <c r="L5364" s="7" t="str">
        <f t="shared" si="699"/>
        <v/>
      </c>
      <c r="M5364" s="7" t="str">
        <f t="shared" si="700"/>
        <v/>
      </c>
      <c r="N5364" s="7" t="str">
        <f t="shared" si="696"/>
        <v/>
      </c>
      <c r="O5364" s="144"/>
      <c r="P5364" s="355">
        <v>0</v>
      </c>
      <c r="Q5364" s="362">
        <f>SUM('NOVO HORIZONTE'!I5364)</f>
        <v>0</v>
      </c>
      <c r="R5364" s="363">
        <f t="shared" si="701"/>
        <v>0</v>
      </c>
      <c r="S5364" s="153">
        <f t="shared" si="695"/>
        <v>0</v>
      </c>
      <c r="T5364" s="364"/>
    </row>
    <row r="5365" ht="22.5" hidden="1" spans="1:20">
      <c r="A5365" s="158">
        <v>98079</v>
      </c>
      <c r="B5365" s="100" t="s">
        <v>252</v>
      </c>
      <c r="C5365" s="104" t="s">
        <v>5636</v>
      </c>
      <c r="D5365" s="94" t="s">
        <v>279</v>
      </c>
      <c r="E5365" s="95">
        <v>7874.57</v>
      </c>
      <c r="F5365" s="96">
        <f t="shared" si="697"/>
        <v>9665.25</v>
      </c>
      <c r="G5365" s="107">
        <f>ROUND(SUM('NOVO HORIZONTE'!G5365),2)</f>
        <v>0</v>
      </c>
      <c r="H5365" s="107">
        <f t="shared" si="702"/>
        <v>0</v>
      </c>
      <c r="I5365" s="143">
        <f t="shared" si="698"/>
        <v>0</v>
      </c>
      <c r="J5365" s="142"/>
      <c r="K5365" s="228"/>
      <c r="L5365" s="7" t="str">
        <f t="shared" si="699"/>
        <v/>
      </c>
      <c r="M5365" s="7" t="str">
        <f t="shared" si="700"/>
        <v/>
      </c>
      <c r="N5365" s="7" t="str">
        <f t="shared" si="696"/>
        <v/>
      </c>
      <c r="O5365" s="144"/>
      <c r="P5365" s="355">
        <v>0</v>
      </c>
      <c r="Q5365" s="362">
        <f>SUM('NOVO HORIZONTE'!I5365)</f>
        <v>0</v>
      </c>
      <c r="R5365" s="363">
        <f t="shared" si="701"/>
        <v>0</v>
      </c>
      <c r="S5365" s="153">
        <f t="shared" si="695"/>
        <v>0</v>
      </c>
      <c r="T5365" s="364"/>
    </row>
    <row r="5366" ht="22.5" hidden="1" spans="1:20">
      <c r="A5366" s="158">
        <v>98080</v>
      </c>
      <c r="B5366" s="100" t="s">
        <v>252</v>
      </c>
      <c r="C5366" s="104" t="s">
        <v>5637</v>
      </c>
      <c r="D5366" s="94" t="s">
        <v>279</v>
      </c>
      <c r="E5366" s="95">
        <v>10095.97</v>
      </c>
      <c r="F5366" s="96">
        <f t="shared" si="697"/>
        <v>12391.79</v>
      </c>
      <c r="G5366" s="107">
        <f>ROUND(SUM('NOVO HORIZONTE'!G5366),2)</f>
        <v>0</v>
      </c>
      <c r="H5366" s="107">
        <f t="shared" si="702"/>
        <v>0</v>
      </c>
      <c r="I5366" s="143">
        <f t="shared" si="698"/>
        <v>0</v>
      </c>
      <c r="J5366" s="142"/>
      <c r="K5366" s="228"/>
      <c r="L5366" s="7" t="str">
        <f t="shared" si="699"/>
        <v/>
      </c>
      <c r="M5366" s="7" t="str">
        <f t="shared" si="700"/>
        <v/>
      </c>
      <c r="N5366" s="7" t="str">
        <f t="shared" si="696"/>
        <v/>
      </c>
      <c r="O5366" s="144"/>
      <c r="P5366" s="355">
        <v>0</v>
      </c>
      <c r="Q5366" s="362">
        <f>SUM('NOVO HORIZONTE'!I5366)</f>
        <v>0</v>
      </c>
      <c r="R5366" s="363">
        <f t="shared" si="701"/>
        <v>0</v>
      </c>
      <c r="S5366" s="153">
        <f t="shared" si="695"/>
        <v>0</v>
      </c>
      <c r="T5366" s="364"/>
    </row>
    <row r="5367" ht="22.5" hidden="1" spans="1:20">
      <c r="A5367" s="158">
        <v>98081</v>
      </c>
      <c r="B5367" s="100" t="s">
        <v>252</v>
      </c>
      <c r="C5367" s="104" t="s">
        <v>5638</v>
      </c>
      <c r="D5367" s="94" t="s">
        <v>279</v>
      </c>
      <c r="E5367" s="95">
        <v>14933.88</v>
      </c>
      <c r="F5367" s="96">
        <f t="shared" si="697"/>
        <v>18329.84</v>
      </c>
      <c r="G5367" s="107">
        <f>ROUND(SUM('NOVO HORIZONTE'!G5367),2)</f>
        <v>0</v>
      </c>
      <c r="H5367" s="107">
        <f t="shared" si="702"/>
        <v>0</v>
      </c>
      <c r="I5367" s="143">
        <f t="shared" si="698"/>
        <v>0</v>
      </c>
      <c r="J5367" s="142"/>
      <c r="K5367" s="228"/>
      <c r="L5367" s="7" t="str">
        <f t="shared" si="699"/>
        <v/>
      </c>
      <c r="M5367" s="7" t="str">
        <f t="shared" si="700"/>
        <v/>
      </c>
      <c r="N5367" s="7" t="str">
        <f t="shared" si="696"/>
        <v/>
      </c>
      <c r="O5367" s="144"/>
      <c r="P5367" s="355">
        <v>0</v>
      </c>
      <c r="Q5367" s="362">
        <f>SUM('NOVO HORIZONTE'!I5367)</f>
        <v>0</v>
      </c>
      <c r="R5367" s="363">
        <f t="shared" si="701"/>
        <v>0</v>
      </c>
      <c r="S5367" s="153">
        <f t="shared" si="695"/>
        <v>0</v>
      </c>
      <c r="T5367" s="364"/>
    </row>
    <row r="5368" ht="22.5" hidden="1" spans="1:20">
      <c r="A5368" s="158">
        <v>98082</v>
      </c>
      <c r="B5368" s="100" t="s">
        <v>252</v>
      </c>
      <c r="C5368" s="104" t="s">
        <v>5639</v>
      </c>
      <c r="D5368" s="94" t="s">
        <v>279</v>
      </c>
      <c r="E5368" s="95">
        <v>3630.07</v>
      </c>
      <c r="F5368" s="96">
        <f t="shared" si="697"/>
        <v>4455.55</v>
      </c>
      <c r="G5368" s="107">
        <f>ROUND(SUM('NOVO HORIZONTE'!G5368),2)</f>
        <v>0</v>
      </c>
      <c r="H5368" s="107">
        <f t="shared" si="702"/>
        <v>0</v>
      </c>
      <c r="I5368" s="143">
        <f t="shared" si="698"/>
        <v>0</v>
      </c>
      <c r="J5368" s="142"/>
      <c r="K5368" s="228"/>
      <c r="L5368" s="7" t="str">
        <f t="shared" si="699"/>
        <v/>
      </c>
      <c r="M5368" s="7" t="str">
        <f t="shared" si="700"/>
        <v/>
      </c>
      <c r="N5368" s="7" t="str">
        <f t="shared" si="696"/>
        <v/>
      </c>
      <c r="O5368" s="144"/>
      <c r="P5368" s="355">
        <v>0</v>
      </c>
      <c r="Q5368" s="362">
        <f>SUM('NOVO HORIZONTE'!I5368)</f>
        <v>0</v>
      </c>
      <c r="R5368" s="363">
        <f t="shared" si="701"/>
        <v>0</v>
      </c>
      <c r="S5368" s="153">
        <f t="shared" si="695"/>
        <v>0</v>
      </c>
      <c r="T5368" s="364"/>
    </row>
    <row r="5369" ht="22.5" hidden="1" spans="1:20">
      <c r="A5369" s="158">
        <v>98083</v>
      </c>
      <c r="B5369" s="100" t="s">
        <v>252</v>
      </c>
      <c r="C5369" s="104" t="s">
        <v>5640</v>
      </c>
      <c r="D5369" s="94" t="s">
        <v>279</v>
      </c>
      <c r="E5369" s="95">
        <v>4786.27</v>
      </c>
      <c r="F5369" s="96">
        <f t="shared" si="697"/>
        <v>5874.67</v>
      </c>
      <c r="G5369" s="107">
        <f>ROUND(SUM('NOVO HORIZONTE'!G5369),2)</f>
        <v>0</v>
      </c>
      <c r="H5369" s="107">
        <f t="shared" si="702"/>
        <v>0</v>
      </c>
      <c r="I5369" s="143">
        <f t="shared" si="698"/>
        <v>0</v>
      </c>
      <c r="J5369" s="142"/>
      <c r="K5369" s="228"/>
      <c r="L5369" s="7" t="str">
        <f t="shared" si="699"/>
        <v/>
      </c>
      <c r="M5369" s="7" t="str">
        <f t="shared" si="700"/>
        <v/>
      </c>
      <c r="N5369" s="7" t="str">
        <f t="shared" si="696"/>
        <v/>
      </c>
      <c r="O5369" s="144"/>
      <c r="P5369" s="355">
        <v>0</v>
      </c>
      <c r="Q5369" s="362">
        <f>SUM('NOVO HORIZONTE'!I5369)</f>
        <v>0</v>
      </c>
      <c r="R5369" s="363">
        <f t="shared" si="701"/>
        <v>0</v>
      </c>
      <c r="S5369" s="153">
        <f t="shared" si="695"/>
        <v>0</v>
      </c>
      <c r="T5369" s="364"/>
    </row>
    <row r="5370" ht="22.5" hidden="1" spans="1:20">
      <c r="A5370" s="158">
        <v>98084</v>
      </c>
      <c r="B5370" s="100" t="s">
        <v>252</v>
      </c>
      <c r="C5370" s="104" t="s">
        <v>5641</v>
      </c>
      <c r="D5370" s="94" t="s">
        <v>279</v>
      </c>
      <c r="E5370" s="95">
        <v>6712.97</v>
      </c>
      <c r="F5370" s="96">
        <f t="shared" si="697"/>
        <v>8239.5</v>
      </c>
      <c r="G5370" s="107">
        <f>ROUND(SUM('NOVO HORIZONTE'!G5370),2)</f>
        <v>0</v>
      </c>
      <c r="H5370" s="107">
        <f t="shared" si="702"/>
        <v>0</v>
      </c>
      <c r="I5370" s="143">
        <f t="shared" si="698"/>
        <v>0</v>
      </c>
      <c r="J5370" s="142"/>
      <c r="K5370" s="228"/>
      <c r="L5370" s="7" t="str">
        <f t="shared" si="699"/>
        <v/>
      </c>
      <c r="M5370" s="7" t="str">
        <f t="shared" si="700"/>
        <v/>
      </c>
      <c r="N5370" s="7" t="str">
        <f t="shared" si="696"/>
        <v/>
      </c>
      <c r="O5370" s="144"/>
      <c r="P5370" s="355">
        <v>0</v>
      </c>
      <c r="Q5370" s="362">
        <f>SUM('NOVO HORIZONTE'!I5370)</f>
        <v>0</v>
      </c>
      <c r="R5370" s="363">
        <f t="shared" si="701"/>
        <v>0</v>
      </c>
      <c r="S5370" s="153">
        <f t="shared" si="695"/>
        <v>0</v>
      </c>
      <c r="T5370" s="364"/>
    </row>
    <row r="5371" ht="22.5" hidden="1" spans="1:20">
      <c r="A5371" s="158">
        <v>98085</v>
      </c>
      <c r="B5371" s="100" t="s">
        <v>252</v>
      </c>
      <c r="C5371" s="104" t="s">
        <v>5642</v>
      </c>
      <c r="D5371" s="94" t="s">
        <v>279</v>
      </c>
      <c r="E5371" s="95">
        <v>9120.22</v>
      </c>
      <c r="F5371" s="96">
        <f t="shared" si="697"/>
        <v>11194.16</v>
      </c>
      <c r="G5371" s="107">
        <f>ROUND(SUM('NOVO HORIZONTE'!G5371),2)</f>
        <v>0</v>
      </c>
      <c r="H5371" s="107">
        <f t="shared" si="702"/>
        <v>0</v>
      </c>
      <c r="I5371" s="143">
        <f t="shared" si="698"/>
        <v>0</v>
      </c>
      <c r="J5371" s="142"/>
      <c r="K5371" s="228"/>
      <c r="L5371" s="7" t="str">
        <f t="shared" si="699"/>
        <v/>
      </c>
      <c r="M5371" s="7" t="str">
        <f t="shared" si="700"/>
        <v/>
      </c>
      <c r="N5371" s="7" t="str">
        <f t="shared" si="696"/>
        <v/>
      </c>
      <c r="O5371" s="144"/>
      <c r="P5371" s="355">
        <v>0</v>
      </c>
      <c r="Q5371" s="362">
        <f>SUM('NOVO HORIZONTE'!I5371)</f>
        <v>0</v>
      </c>
      <c r="R5371" s="363">
        <f t="shared" si="701"/>
        <v>0</v>
      </c>
      <c r="S5371" s="153">
        <f t="shared" si="695"/>
        <v>0</v>
      </c>
      <c r="T5371" s="364"/>
    </row>
    <row r="5372" ht="22.5" hidden="1" spans="1:20">
      <c r="A5372" s="158">
        <v>98086</v>
      </c>
      <c r="B5372" s="100" t="s">
        <v>252</v>
      </c>
      <c r="C5372" s="104" t="s">
        <v>5643</v>
      </c>
      <c r="D5372" s="94" t="s">
        <v>279</v>
      </c>
      <c r="E5372" s="95">
        <v>10282.25</v>
      </c>
      <c r="F5372" s="96">
        <f t="shared" si="697"/>
        <v>12620.43</v>
      </c>
      <c r="G5372" s="107">
        <f>ROUND(SUM('NOVO HORIZONTE'!G5372),2)</f>
        <v>0</v>
      </c>
      <c r="H5372" s="107">
        <f t="shared" si="702"/>
        <v>0</v>
      </c>
      <c r="I5372" s="143">
        <f t="shared" si="698"/>
        <v>0</v>
      </c>
      <c r="J5372" s="142"/>
      <c r="K5372" s="228"/>
      <c r="L5372" s="7" t="str">
        <f t="shared" si="699"/>
        <v/>
      </c>
      <c r="M5372" s="7" t="str">
        <f t="shared" si="700"/>
        <v/>
      </c>
      <c r="N5372" s="7" t="str">
        <f t="shared" si="696"/>
        <v/>
      </c>
      <c r="O5372" s="144"/>
      <c r="P5372" s="355">
        <v>0</v>
      </c>
      <c r="Q5372" s="362">
        <f>SUM('NOVO HORIZONTE'!I5372)</f>
        <v>0</v>
      </c>
      <c r="R5372" s="363">
        <f t="shared" si="701"/>
        <v>0</v>
      </c>
      <c r="S5372" s="153">
        <f t="shared" si="695"/>
        <v>0</v>
      </c>
      <c r="T5372" s="364"/>
    </row>
    <row r="5373" ht="22.5" hidden="1" spans="1:20">
      <c r="A5373" s="158">
        <v>98087</v>
      </c>
      <c r="B5373" s="100" t="s">
        <v>252</v>
      </c>
      <c r="C5373" s="104" t="s">
        <v>5644</v>
      </c>
      <c r="D5373" s="94" t="s">
        <v>279</v>
      </c>
      <c r="E5373" s="95">
        <v>10944.63</v>
      </c>
      <c r="F5373" s="96">
        <f t="shared" si="697"/>
        <v>13433.44</v>
      </c>
      <c r="G5373" s="107">
        <f>ROUND(SUM('NOVO HORIZONTE'!G5373),2)</f>
        <v>0</v>
      </c>
      <c r="H5373" s="107">
        <f t="shared" si="702"/>
        <v>0</v>
      </c>
      <c r="I5373" s="143">
        <f t="shared" si="698"/>
        <v>0</v>
      </c>
      <c r="J5373" s="142"/>
      <c r="K5373" s="228"/>
      <c r="L5373" s="7" t="str">
        <f t="shared" si="699"/>
        <v/>
      </c>
      <c r="M5373" s="7" t="str">
        <f t="shared" si="700"/>
        <v/>
      </c>
      <c r="N5373" s="7" t="str">
        <f t="shared" si="696"/>
        <v/>
      </c>
      <c r="O5373" s="144"/>
      <c r="P5373" s="355">
        <v>0</v>
      </c>
      <c r="Q5373" s="362">
        <f>SUM('NOVO HORIZONTE'!I5373)</f>
        <v>0</v>
      </c>
      <c r="R5373" s="363">
        <f t="shared" si="701"/>
        <v>0</v>
      </c>
      <c r="S5373" s="153">
        <f t="shared" si="695"/>
        <v>0</v>
      </c>
      <c r="T5373" s="364"/>
    </row>
    <row r="5374" ht="22.5" hidden="1" spans="1:20">
      <c r="A5374" s="158">
        <v>98088</v>
      </c>
      <c r="B5374" s="100" t="s">
        <v>252</v>
      </c>
      <c r="C5374" s="104" t="s">
        <v>5645</v>
      </c>
      <c r="D5374" s="94" t="s">
        <v>279</v>
      </c>
      <c r="E5374" s="95">
        <v>3125.56</v>
      </c>
      <c r="F5374" s="96">
        <f t="shared" si="697"/>
        <v>3836.31</v>
      </c>
      <c r="G5374" s="107">
        <f>ROUND(SUM('NOVO HORIZONTE'!G5374),2)</f>
        <v>0</v>
      </c>
      <c r="H5374" s="107">
        <f t="shared" si="702"/>
        <v>0</v>
      </c>
      <c r="I5374" s="143">
        <f t="shared" si="698"/>
        <v>0</v>
      </c>
      <c r="J5374" s="142"/>
      <c r="K5374" s="228"/>
      <c r="L5374" s="7" t="str">
        <f t="shared" si="699"/>
        <v/>
      </c>
      <c r="M5374" s="7" t="str">
        <f t="shared" si="700"/>
        <v/>
      </c>
      <c r="N5374" s="7" t="str">
        <f t="shared" si="696"/>
        <v/>
      </c>
      <c r="O5374" s="144"/>
      <c r="P5374" s="355">
        <v>0</v>
      </c>
      <c r="Q5374" s="362">
        <f>SUM('NOVO HORIZONTE'!I5374)</f>
        <v>0</v>
      </c>
      <c r="R5374" s="363">
        <f t="shared" si="701"/>
        <v>0</v>
      </c>
      <c r="S5374" s="153">
        <f t="shared" si="695"/>
        <v>0</v>
      </c>
      <c r="T5374" s="364"/>
    </row>
    <row r="5375" ht="22.5" hidden="1" spans="1:20">
      <c r="A5375" s="158">
        <v>98089</v>
      </c>
      <c r="B5375" s="100" t="s">
        <v>252</v>
      </c>
      <c r="C5375" s="104" t="s">
        <v>5646</v>
      </c>
      <c r="D5375" s="94" t="s">
        <v>279</v>
      </c>
      <c r="E5375" s="95">
        <v>4941.93</v>
      </c>
      <c r="F5375" s="96">
        <f t="shared" si="697"/>
        <v>6065.72</v>
      </c>
      <c r="G5375" s="107">
        <f>ROUND(SUM('NOVO HORIZONTE'!G5375),2)</f>
        <v>0</v>
      </c>
      <c r="H5375" s="107">
        <f t="shared" si="702"/>
        <v>0</v>
      </c>
      <c r="I5375" s="143">
        <f t="shared" si="698"/>
        <v>0</v>
      </c>
      <c r="J5375" s="142"/>
      <c r="K5375" s="228"/>
      <c r="L5375" s="7" t="str">
        <f t="shared" si="699"/>
        <v/>
      </c>
      <c r="M5375" s="7" t="str">
        <f t="shared" si="700"/>
        <v/>
      </c>
      <c r="N5375" s="7" t="str">
        <f t="shared" si="696"/>
        <v/>
      </c>
      <c r="O5375" s="144"/>
      <c r="P5375" s="355">
        <v>0</v>
      </c>
      <c r="Q5375" s="362">
        <f>SUM('NOVO HORIZONTE'!I5375)</f>
        <v>0</v>
      </c>
      <c r="R5375" s="363">
        <f t="shared" si="701"/>
        <v>0</v>
      </c>
      <c r="S5375" s="153">
        <f t="shared" si="695"/>
        <v>0</v>
      </c>
      <c r="T5375" s="364"/>
    </row>
    <row r="5376" ht="22.5" hidden="1" spans="1:20">
      <c r="A5376" s="158">
        <v>98090</v>
      </c>
      <c r="B5376" s="100" t="s">
        <v>252</v>
      </c>
      <c r="C5376" s="104" t="s">
        <v>5647</v>
      </c>
      <c r="D5376" s="94" t="s">
        <v>279</v>
      </c>
      <c r="E5376" s="95">
        <v>7758.75</v>
      </c>
      <c r="F5376" s="96">
        <f t="shared" si="697"/>
        <v>9523.09</v>
      </c>
      <c r="G5376" s="107">
        <f>ROUND(SUM('NOVO HORIZONTE'!G5376),2)</f>
        <v>0</v>
      </c>
      <c r="H5376" s="107">
        <f t="shared" si="702"/>
        <v>0</v>
      </c>
      <c r="I5376" s="143">
        <f t="shared" si="698"/>
        <v>0</v>
      </c>
      <c r="J5376" s="142"/>
      <c r="K5376" s="228"/>
      <c r="L5376" s="7" t="str">
        <f t="shared" si="699"/>
        <v/>
      </c>
      <c r="M5376" s="7" t="str">
        <f t="shared" si="700"/>
        <v/>
      </c>
      <c r="N5376" s="7" t="str">
        <f t="shared" si="696"/>
        <v/>
      </c>
      <c r="O5376" s="144"/>
      <c r="P5376" s="355">
        <v>0</v>
      </c>
      <c r="Q5376" s="362">
        <f>SUM('NOVO HORIZONTE'!I5376)</f>
        <v>0</v>
      </c>
      <c r="R5376" s="363">
        <f t="shared" si="701"/>
        <v>0</v>
      </c>
      <c r="S5376" s="153">
        <f t="shared" si="695"/>
        <v>0</v>
      </c>
      <c r="T5376" s="364"/>
    </row>
    <row r="5377" ht="22.5" hidden="1" spans="1:20">
      <c r="A5377" s="158">
        <v>98091</v>
      </c>
      <c r="B5377" s="100" t="s">
        <v>252</v>
      </c>
      <c r="C5377" s="104" t="s">
        <v>5648</v>
      </c>
      <c r="D5377" s="94" t="s">
        <v>279</v>
      </c>
      <c r="E5377" s="95">
        <v>10130.65</v>
      </c>
      <c r="F5377" s="96">
        <f t="shared" si="697"/>
        <v>12434.36</v>
      </c>
      <c r="G5377" s="107">
        <f>ROUND(SUM('NOVO HORIZONTE'!G5377),2)</f>
        <v>0</v>
      </c>
      <c r="H5377" s="107">
        <f t="shared" si="702"/>
        <v>0</v>
      </c>
      <c r="I5377" s="143">
        <f t="shared" si="698"/>
        <v>0</v>
      </c>
      <c r="J5377" s="142"/>
      <c r="K5377" s="228"/>
      <c r="L5377" s="7" t="str">
        <f t="shared" si="699"/>
        <v/>
      </c>
      <c r="M5377" s="7" t="str">
        <f t="shared" si="700"/>
        <v/>
      </c>
      <c r="N5377" s="7" t="str">
        <f t="shared" si="696"/>
        <v/>
      </c>
      <c r="O5377" s="144"/>
      <c r="P5377" s="355">
        <v>0</v>
      </c>
      <c r="Q5377" s="362">
        <f>SUM('NOVO HORIZONTE'!I5377)</f>
        <v>0</v>
      </c>
      <c r="R5377" s="363">
        <f t="shared" si="701"/>
        <v>0</v>
      </c>
      <c r="S5377" s="153">
        <f t="shared" si="695"/>
        <v>0</v>
      </c>
      <c r="T5377" s="364"/>
    </row>
    <row r="5378" ht="22.5" hidden="1" spans="1:20">
      <c r="A5378" s="158">
        <v>98092</v>
      </c>
      <c r="B5378" s="100" t="s">
        <v>252</v>
      </c>
      <c r="C5378" s="104" t="s">
        <v>5649</v>
      </c>
      <c r="D5378" s="94" t="s">
        <v>279</v>
      </c>
      <c r="E5378" s="95">
        <v>11766.34</v>
      </c>
      <c r="F5378" s="96">
        <f t="shared" si="697"/>
        <v>14442.01</v>
      </c>
      <c r="G5378" s="107">
        <f>ROUND(SUM('NOVO HORIZONTE'!G5378),2)</f>
        <v>0</v>
      </c>
      <c r="H5378" s="107">
        <f t="shared" si="702"/>
        <v>0</v>
      </c>
      <c r="I5378" s="143">
        <f t="shared" si="698"/>
        <v>0</v>
      </c>
      <c r="J5378" s="142"/>
      <c r="K5378" s="228"/>
      <c r="L5378" s="7" t="str">
        <f t="shared" si="699"/>
        <v/>
      </c>
      <c r="M5378" s="7" t="str">
        <f t="shared" si="700"/>
        <v/>
      </c>
      <c r="N5378" s="7" t="str">
        <f t="shared" si="696"/>
        <v/>
      </c>
      <c r="O5378" s="144"/>
      <c r="P5378" s="355">
        <v>0</v>
      </c>
      <c r="Q5378" s="362">
        <f>SUM('NOVO HORIZONTE'!I5378)</f>
        <v>0</v>
      </c>
      <c r="R5378" s="363">
        <f t="shared" si="701"/>
        <v>0</v>
      </c>
      <c r="S5378" s="153">
        <f t="shared" si="695"/>
        <v>0</v>
      </c>
      <c r="T5378" s="364"/>
    </row>
    <row r="5379" ht="22.5" hidden="1" spans="1:20">
      <c r="A5379" s="158">
        <v>98093</v>
      </c>
      <c r="B5379" s="100" t="s">
        <v>252</v>
      </c>
      <c r="C5379" s="104" t="s">
        <v>5650</v>
      </c>
      <c r="D5379" s="94" t="s">
        <v>279</v>
      </c>
      <c r="E5379" s="95">
        <v>13886.2</v>
      </c>
      <c r="F5379" s="96">
        <f t="shared" si="697"/>
        <v>17043.92</v>
      </c>
      <c r="G5379" s="107">
        <f>ROUND(SUM('NOVO HORIZONTE'!G5379),2)</f>
        <v>0</v>
      </c>
      <c r="H5379" s="107">
        <f t="shared" si="702"/>
        <v>0</v>
      </c>
      <c r="I5379" s="143">
        <f t="shared" si="698"/>
        <v>0</v>
      </c>
      <c r="J5379" s="142"/>
      <c r="K5379" s="228"/>
      <c r="L5379" s="7" t="str">
        <f t="shared" si="699"/>
        <v/>
      </c>
      <c r="M5379" s="7" t="str">
        <f t="shared" si="700"/>
        <v/>
      </c>
      <c r="N5379" s="7" t="str">
        <f t="shared" si="696"/>
        <v/>
      </c>
      <c r="O5379" s="144"/>
      <c r="P5379" s="355">
        <v>0</v>
      </c>
      <c r="Q5379" s="362">
        <f>SUM('NOVO HORIZONTE'!I5379)</f>
        <v>0</v>
      </c>
      <c r="R5379" s="363">
        <f t="shared" si="701"/>
        <v>0</v>
      </c>
      <c r="S5379" s="153">
        <f t="shared" si="695"/>
        <v>0</v>
      </c>
      <c r="T5379" s="364"/>
    </row>
    <row r="5380" ht="22.5" hidden="1" spans="1:20">
      <c r="A5380" s="158">
        <v>98094</v>
      </c>
      <c r="B5380" s="100" t="s">
        <v>252</v>
      </c>
      <c r="C5380" s="104" t="s">
        <v>5651</v>
      </c>
      <c r="D5380" s="94" t="s">
        <v>279</v>
      </c>
      <c r="E5380" s="95">
        <v>2556.07</v>
      </c>
      <c r="F5380" s="96">
        <f t="shared" si="697"/>
        <v>3137.32</v>
      </c>
      <c r="G5380" s="107">
        <f>ROUND(SUM('NOVO HORIZONTE'!G5380),2)</f>
        <v>0</v>
      </c>
      <c r="H5380" s="107">
        <f t="shared" si="702"/>
        <v>0</v>
      </c>
      <c r="I5380" s="143">
        <f t="shared" si="698"/>
        <v>0</v>
      </c>
      <c r="J5380" s="142"/>
      <c r="K5380" s="228"/>
      <c r="L5380" s="7" t="str">
        <f t="shared" si="699"/>
        <v/>
      </c>
      <c r="M5380" s="7" t="str">
        <f t="shared" si="700"/>
        <v/>
      </c>
      <c r="N5380" s="7" t="str">
        <f t="shared" si="696"/>
        <v/>
      </c>
      <c r="O5380" s="144"/>
      <c r="P5380" s="355">
        <v>0</v>
      </c>
      <c r="Q5380" s="362">
        <f>SUM('NOVO HORIZONTE'!I5380)</f>
        <v>0</v>
      </c>
      <c r="R5380" s="363">
        <f t="shared" si="701"/>
        <v>0</v>
      </c>
      <c r="S5380" s="153">
        <f t="shared" si="695"/>
        <v>0</v>
      </c>
      <c r="T5380" s="364"/>
    </row>
    <row r="5381" ht="22.5" hidden="1" spans="1:20">
      <c r="A5381" s="158">
        <v>98099</v>
      </c>
      <c r="B5381" s="100" t="s">
        <v>252</v>
      </c>
      <c r="C5381" s="104" t="s">
        <v>5652</v>
      </c>
      <c r="D5381" s="94" t="s">
        <v>279</v>
      </c>
      <c r="E5381" s="95">
        <v>4358.99</v>
      </c>
      <c r="F5381" s="96">
        <f t="shared" si="697"/>
        <v>5350.22</v>
      </c>
      <c r="G5381" s="107">
        <f>ROUND(SUM('NOVO HORIZONTE'!G5381),2)</f>
        <v>0</v>
      </c>
      <c r="H5381" s="107">
        <f t="shared" si="702"/>
        <v>0</v>
      </c>
      <c r="I5381" s="143">
        <f t="shared" si="698"/>
        <v>0</v>
      </c>
      <c r="J5381" s="142"/>
      <c r="K5381" s="228"/>
      <c r="L5381" s="7" t="str">
        <f t="shared" si="699"/>
        <v/>
      </c>
      <c r="M5381" s="7" t="str">
        <f t="shared" si="700"/>
        <v/>
      </c>
      <c r="N5381" s="7" t="str">
        <f t="shared" si="696"/>
        <v/>
      </c>
      <c r="O5381" s="144"/>
      <c r="P5381" s="355">
        <v>0</v>
      </c>
      <c r="Q5381" s="362">
        <f>SUM('NOVO HORIZONTE'!I5381)</f>
        <v>0</v>
      </c>
      <c r="R5381" s="363">
        <f t="shared" si="701"/>
        <v>0</v>
      </c>
      <c r="S5381" s="153">
        <f t="shared" si="695"/>
        <v>0</v>
      </c>
      <c r="T5381" s="364"/>
    </row>
    <row r="5382" ht="22.5" hidden="1" spans="1:20">
      <c r="A5382" s="158">
        <v>98100</v>
      </c>
      <c r="B5382" s="100" t="s">
        <v>252</v>
      </c>
      <c r="C5382" s="104" t="s">
        <v>5653</v>
      </c>
      <c r="D5382" s="94" t="s">
        <v>279</v>
      </c>
      <c r="E5382" s="95">
        <v>5710.98</v>
      </c>
      <c r="F5382" s="96">
        <f t="shared" si="697"/>
        <v>7009.66</v>
      </c>
      <c r="G5382" s="107">
        <f>ROUND(SUM('NOVO HORIZONTE'!G5382),2)</f>
        <v>0</v>
      </c>
      <c r="H5382" s="107">
        <f t="shared" si="702"/>
        <v>0</v>
      </c>
      <c r="I5382" s="143">
        <f t="shared" si="698"/>
        <v>0</v>
      </c>
      <c r="J5382" s="142"/>
      <c r="K5382" s="228"/>
      <c r="L5382" s="7" t="str">
        <f t="shared" si="699"/>
        <v/>
      </c>
      <c r="M5382" s="7" t="str">
        <f t="shared" si="700"/>
        <v/>
      </c>
      <c r="N5382" s="7" t="str">
        <f t="shared" si="696"/>
        <v/>
      </c>
      <c r="O5382" s="144"/>
      <c r="P5382" s="355">
        <v>0</v>
      </c>
      <c r="Q5382" s="362">
        <f>SUM('NOVO HORIZONTE'!I5382)</f>
        <v>0</v>
      </c>
      <c r="R5382" s="363">
        <f t="shared" si="701"/>
        <v>0</v>
      </c>
      <c r="S5382" s="153">
        <f t="shared" si="695"/>
        <v>0</v>
      </c>
      <c r="T5382" s="364"/>
    </row>
    <row r="5383" ht="22.5" hidden="1" spans="1:20">
      <c r="A5383" s="158">
        <v>98101</v>
      </c>
      <c r="B5383" s="100" t="s">
        <v>252</v>
      </c>
      <c r="C5383" s="104" t="s">
        <v>5654</v>
      </c>
      <c r="D5383" s="94" t="s">
        <v>279</v>
      </c>
      <c r="E5383" s="95">
        <v>8440.63</v>
      </c>
      <c r="F5383" s="96">
        <f t="shared" si="697"/>
        <v>10360.03</v>
      </c>
      <c r="G5383" s="107">
        <f>ROUND(SUM('NOVO HORIZONTE'!G5383),2)</f>
        <v>0</v>
      </c>
      <c r="H5383" s="107">
        <f t="shared" si="702"/>
        <v>0</v>
      </c>
      <c r="I5383" s="143">
        <f t="shared" si="698"/>
        <v>0</v>
      </c>
      <c r="J5383" s="142"/>
      <c r="K5383" s="228"/>
      <c r="L5383" s="7" t="str">
        <f t="shared" si="699"/>
        <v/>
      </c>
      <c r="M5383" s="7" t="str">
        <f t="shared" si="700"/>
        <v/>
      </c>
      <c r="N5383" s="7" t="str">
        <f t="shared" si="696"/>
        <v/>
      </c>
      <c r="O5383" s="144"/>
      <c r="P5383" s="355">
        <v>0</v>
      </c>
      <c r="Q5383" s="362">
        <f>SUM('NOVO HORIZONTE'!I5383)</f>
        <v>0</v>
      </c>
      <c r="R5383" s="363">
        <f t="shared" si="701"/>
        <v>0</v>
      </c>
      <c r="S5383" s="153">
        <f t="shared" si="695"/>
        <v>0</v>
      </c>
      <c r="T5383" s="364"/>
    </row>
    <row r="5384" ht="33.75" hidden="1" spans="1:20">
      <c r="A5384" s="158">
        <v>98109</v>
      </c>
      <c r="B5384" s="100" t="s">
        <v>252</v>
      </c>
      <c r="C5384" s="104" t="s">
        <v>1190</v>
      </c>
      <c r="D5384" s="94" t="s">
        <v>279</v>
      </c>
      <c r="E5384" s="95">
        <v>813.15</v>
      </c>
      <c r="F5384" s="96">
        <f t="shared" si="697"/>
        <v>998.06</v>
      </c>
      <c r="G5384" s="107">
        <f>ROUND(SUM('NOVO HORIZONTE'!G5384),2)</f>
        <v>0</v>
      </c>
      <c r="H5384" s="107">
        <f t="shared" si="702"/>
        <v>0</v>
      </c>
      <c r="I5384" s="143">
        <f t="shared" si="698"/>
        <v>0</v>
      </c>
      <c r="J5384" s="142"/>
      <c r="K5384" s="228"/>
      <c r="L5384" s="7" t="str">
        <f t="shared" si="699"/>
        <v/>
      </c>
      <c r="M5384" s="7" t="str">
        <f t="shared" si="700"/>
        <v/>
      </c>
      <c r="N5384" s="7" t="str">
        <f t="shared" si="696"/>
        <v/>
      </c>
      <c r="O5384" s="144"/>
      <c r="P5384" s="355">
        <v>0</v>
      </c>
      <c r="Q5384" s="362">
        <f>SUM('NOVO HORIZONTE'!I5384)</f>
        <v>0</v>
      </c>
      <c r="R5384" s="363">
        <f t="shared" si="701"/>
        <v>0</v>
      </c>
      <c r="S5384" s="153">
        <f t="shared" si="695"/>
        <v>0</v>
      </c>
      <c r="T5384" s="364"/>
    </row>
    <row r="5385" ht="22.5" hidden="1" spans="1:20">
      <c r="A5385" s="158">
        <v>98111</v>
      </c>
      <c r="B5385" s="100" t="s">
        <v>252</v>
      </c>
      <c r="C5385" s="104" t="s">
        <v>5655</v>
      </c>
      <c r="D5385" s="94" t="s">
        <v>279</v>
      </c>
      <c r="E5385" s="95">
        <v>53.32</v>
      </c>
      <c r="F5385" s="96">
        <f t="shared" si="697"/>
        <v>65.44</v>
      </c>
      <c r="G5385" s="107">
        <f>ROUND(SUM('NOVO HORIZONTE'!G5385),2)</f>
        <v>0</v>
      </c>
      <c r="H5385" s="107">
        <f t="shared" si="702"/>
        <v>0</v>
      </c>
      <c r="I5385" s="143">
        <f t="shared" si="698"/>
        <v>0</v>
      </c>
      <c r="J5385" s="142"/>
      <c r="K5385" s="228"/>
      <c r="L5385" s="7" t="str">
        <f t="shared" si="699"/>
        <v/>
      </c>
      <c r="M5385" s="7" t="str">
        <f t="shared" si="700"/>
        <v/>
      </c>
      <c r="N5385" s="7" t="str">
        <f t="shared" si="696"/>
        <v/>
      </c>
      <c r="O5385" s="144"/>
      <c r="P5385" s="355">
        <v>0</v>
      </c>
      <c r="Q5385" s="362">
        <f>SUM('NOVO HORIZONTE'!I5385)</f>
        <v>0</v>
      </c>
      <c r="R5385" s="363">
        <f t="shared" si="701"/>
        <v>0</v>
      </c>
      <c r="S5385" s="153">
        <f t="shared" si="695"/>
        <v>0</v>
      </c>
      <c r="T5385" s="364"/>
    </row>
    <row r="5386" ht="22.5" hidden="1" spans="1:20">
      <c r="A5386" s="158">
        <v>98114</v>
      </c>
      <c r="B5386" s="100" t="s">
        <v>252</v>
      </c>
      <c r="C5386" s="104" t="s">
        <v>5656</v>
      </c>
      <c r="D5386" s="94" t="s">
        <v>279</v>
      </c>
      <c r="E5386" s="95">
        <v>746.82</v>
      </c>
      <c r="F5386" s="96">
        <f t="shared" si="697"/>
        <v>916.65</v>
      </c>
      <c r="G5386" s="107">
        <f>ROUND(SUM('NOVO HORIZONTE'!G5386),2)</f>
        <v>0</v>
      </c>
      <c r="H5386" s="107">
        <f t="shared" si="702"/>
        <v>0</v>
      </c>
      <c r="I5386" s="143">
        <f t="shared" si="698"/>
        <v>0</v>
      </c>
      <c r="J5386" s="142"/>
      <c r="K5386" s="228"/>
      <c r="L5386" s="7" t="str">
        <f t="shared" si="699"/>
        <v/>
      </c>
      <c r="M5386" s="7" t="str">
        <f t="shared" si="700"/>
        <v/>
      </c>
      <c r="N5386" s="7" t="str">
        <f t="shared" si="696"/>
        <v/>
      </c>
      <c r="O5386" s="144"/>
      <c r="P5386" s="355">
        <v>0</v>
      </c>
      <c r="Q5386" s="362">
        <f>SUM('NOVO HORIZONTE'!I5386)</f>
        <v>0</v>
      </c>
      <c r="R5386" s="363">
        <f t="shared" si="701"/>
        <v>0</v>
      </c>
      <c r="S5386" s="153">
        <f t="shared" si="695"/>
        <v>0</v>
      </c>
      <c r="T5386" s="364"/>
    </row>
    <row r="5387" ht="22.5" hidden="1" spans="1:20">
      <c r="A5387" s="158">
        <v>98115</v>
      </c>
      <c r="B5387" s="100" t="s">
        <v>252</v>
      </c>
      <c r="C5387" s="104" t="s">
        <v>5657</v>
      </c>
      <c r="D5387" s="94" t="s">
        <v>279</v>
      </c>
      <c r="E5387" s="95">
        <v>104.92</v>
      </c>
      <c r="F5387" s="96">
        <f t="shared" si="697"/>
        <v>128.78</v>
      </c>
      <c r="G5387" s="107">
        <f>ROUND(SUM('NOVO HORIZONTE'!G5387),2)</f>
        <v>0</v>
      </c>
      <c r="H5387" s="107">
        <f t="shared" si="702"/>
        <v>0</v>
      </c>
      <c r="I5387" s="143">
        <f t="shared" si="698"/>
        <v>0</v>
      </c>
      <c r="J5387" s="142"/>
      <c r="K5387" s="228"/>
      <c r="L5387" s="7" t="str">
        <f t="shared" si="699"/>
        <v/>
      </c>
      <c r="M5387" s="7" t="str">
        <f t="shared" si="700"/>
        <v/>
      </c>
      <c r="N5387" s="7" t="str">
        <f t="shared" si="696"/>
        <v/>
      </c>
      <c r="O5387" s="144"/>
      <c r="P5387" s="355">
        <v>0</v>
      </c>
      <c r="Q5387" s="362">
        <f>SUM('NOVO HORIZONTE'!I5387)</f>
        <v>0</v>
      </c>
      <c r="R5387" s="363">
        <f t="shared" si="701"/>
        <v>0</v>
      </c>
      <c r="S5387" s="153">
        <f t="shared" si="695"/>
        <v>0</v>
      </c>
      <c r="T5387" s="364"/>
    </row>
    <row r="5388" ht="22.5" hidden="1" spans="1:20">
      <c r="A5388" s="158">
        <v>101802</v>
      </c>
      <c r="B5388" s="100" t="s">
        <v>252</v>
      </c>
      <c r="C5388" s="104" t="s">
        <v>5658</v>
      </c>
      <c r="D5388" s="94" t="s">
        <v>279</v>
      </c>
      <c r="E5388" s="95">
        <v>1683.18</v>
      </c>
      <c r="F5388" s="96">
        <f t="shared" si="697"/>
        <v>2065.94</v>
      </c>
      <c r="G5388" s="107">
        <f>ROUND(SUM('NOVO HORIZONTE'!G5388),2)</f>
        <v>0</v>
      </c>
      <c r="H5388" s="107">
        <f t="shared" si="702"/>
        <v>0</v>
      </c>
      <c r="I5388" s="143">
        <f t="shared" si="698"/>
        <v>0</v>
      </c>
      <c r="J5388" s="142"/>
      <c r="K5388" s="228"/>
      <c r="L5388" s="7" t="str">
        <f t="shared" si="699"/>
        <v/>
      </c>
      <c r="M5388" s="7" t="str">
        <f t="shared" si="700"/>
        <v/>
      </c>
      <c r="N5388" s="7" t="str">
        <f t="shared" si="696"/>
        <v/>
      </c>
      <c r="O5388" s="144"/>
      <c r="P5388" s="355">
        <v>0</v>
      </c>
      <c r="Q5388" s="362">
        <f>SUM('NOVO HORIZONTE'!I5388)</f>
        <v>0</v>
      </c>
      <c r="R5388" s="363">
        <f t="shared" si="701"/>
        <v>0</v>
      </c>
      <c r="S5388" s="153">
        <f t="shared" si="695"/>
        <v>0</v>
      </c>
      <c r="T5388" s="364"/>
    </row>
    <row r="5389" ht="22.5" hidden="1" spans="1:20">
      <c r="A5389" s="158">
        <v>101803</v>
      </c>
      <c r="B5389" s="100" t="s">
        <v>252</v>
      </c>
      <c r="C5389" s="104" t="s">
        <v>5659</v>
      </c>
      <c r="D5389" s="94" t="s">
        <v>279</v>
      </c>
      <c r="E5389" s="95">
        <v>1085.29</v>
      </c>
      <c r="F5389" s="96">
        <f t="shared" si="697"/>
        <v>1332.08</v>
      </c>
      <c r="G5389" s="107">
        <f>ROUND(SUM('NOVO HORIZONTE'!G5389),2)</f>
        <v>0</v>
      </c>
      <c r="H5389" s="107">
        <f t="shared" si="702"/>
        <v>0</v>
      </c>
      <c r="I5389" s="143">
        <f t="shared" si="698"/>
        <v>0</v>
      </c>
      <c r="J5389" s="142"/>
      <c r="K5389" s="228"/>
      <c r="L5389" s="7" t="str">
        <f t="shared" si="699"/>
        <v/>
      </c>
      <c r="M5389" s="7" t="str">
        <f t="shared" si="700"/>
        <v/>
      </c>
      <c r="N5389" s="7" t="str">
        <f t="shared" si="696"/>
        <v/>
      </c>
      <c r="O5389" s="144"/>
      <c r="P5389" s="355">
        <v>0</v>
      </c>
      <c r="Q5389" s="362">
        <f>SUM('NOVO HORIZONTE'!I5389)</f>
        <v>0</v>
      </c>
      <c r="R5389" s="363">
        <f t="shared" si="701"/>
        <v>0</v>
      </c>
      <c r="S5389" s="153">
        <f t="shared" si="695"/>
        <v>0</v>
      </c>
      <c r="T5389" s="364"/>
    </row>
    <row r="5390" ht="22.5" hidden="1" spans="1:20">
      <c r="A5390" s="158">
        <v>101804</v>
      </c>
      <c r="B5390" s="100" t="s">
        <v>252</v>
      </c>
      <c r="C5390" s="104" t="s">
        <v>5660</v>
      </c>
      <c r="D5390" s="94" t="s">
        <v>279</v>
      </c>
      <c r="E5390" s="95">
        <v>1358.56</v>
      </c>
      <c r="F5390" s="96">
        <f t="shared" si="697"/>
        <v>1667.5</v>
      </c>
      <c r="G5390" s="107">
        <f>ROUND(SUM('NOVO HORIZONTE'!G5390),2)</f>
        <v>0</v>
      </c>
      <c r="H5390" s="107">
        <f t="shared" si="702"/>
        <v>0</v>
      </c>
      <c r="I5390" s="143">
        <f t="shared" si="698"/>
        <v>0</v>
      </c>
      <c r="J5390" s="142"/>
      <c r="K5390" s="228"/>
      <c r="L5390" s="7" t="str">
        <f t="shared" si="699"/>
        <v/>
      </c>
      <c r="M5390" s="7" t="str">
        <f t="shared" si="700"/>
        <v/>
      </c>
      <c r="N5390" s="7" t="str">
        <f t="shared" si="696"/>
        <v/>
      </c>
      <c r="O5390" s="144"/>
      <c r="P5390" s="355">
        <v>0</v>
      </c>
      <c r="Q5390" s="362">
        <f>SUM('NOVO HORIZONTE'!I5390)</f>
        <v>0</v>
      </c>
      <c r="R5390" s="363">
        <f t="shared" si="701"/>
        <v>0</v>
      </c>
      <c r="S5390" s="153">
        <f t="shared" si="695"/>
        <v>0</v>
      </c>
      <c r="T5390" s="364"/>
    </row>
    <row r="5391" ht="22.5" hidden="1" spans="1:20">
      <c r="A5391" s="158">
        <v>101805</v>
      </c>
      <c r="B5391" s="100" t="s">
        <v>252</v>
      </c>
      <c r="C5391" s="104" t="s">
        <v>5661</v>
      </c>
      <c r="D5391" s="94" t="s">
        <v>279</v>
      </c>
      <c r="E5391" s="95">
        <v>1731.77</v>
      </c>
      <c r="F5391" s="96">
        <f t="shared" si="697"/>
        <v>2125.57</v>
      </c>
      <c r="G5391" s="107">
        <f>ROUND(SUM('NOVO HORIZONTE'!G5391),2)</f>
        <v>0</v>
      </c>
      <c r="H5391" s="107">
        <f t="shared" si="702"/>
        <v>0</v>
      </c>
      <c r="I5391" s="143">
        <f t="shared" si="698"/>
        <v>0</v>
      </c>
      <c r="J5391" s="142"/>
      <c r="K5391" s="228"/>
      <c r="L5391" s="7" t="str">
        <f t="shared" si="699"/>
        <v/>
      </c>
      <c r="M5391" s="7" t="str">
        <f t="shared" si="700"/>
        <v/>
      </c>
      <c r="N5391" s="7" t="str">
        <f t="shared" si="696"/>
        <v/>
      </c>
      <c r="O5391" s="144"/>
      <c r="P5391" s="355">
        <v>0</v>
      </c>
      <c r="Q5391" s="362">
        <f>SUM('NOVO HORIZONTE'!I5391)</f>
        <v>0</v>
      </c>
      <c r="R5391" s="363">
        <f t="shared" si="701"/>
        <v>0</v>
      </c>
      <c r="S5391" s="153">
        <f t="shared" si="695"/>
        <v>0</v>
      </c>
      <c r="T5391" s="364"/>
    </row>
    <row r="5392" ht="12.75" hidden="1" spans="1:20">
      <c r="A5392" s="154" t="s">
        <v>5662</v>
      </c>
      <c r="B5392" s="100"/>
      <c r="C5392" s="161" t="s">
        <v>5663</v>
      </c>
      <c r="D5392" s="94">
        <v>0</v>
      </c>
      <c r="E5392" s="95">
        <v>0</v>
      </c>
      <c r="F5392" s="96">
        <f t="shared" si="697"/>
        <v>0</v>
      </c>
      <c r="G5392" s="187">
        <f>ROUND(SUM('NOVO HORIZONTE'!G5392),2)</f>
        <v>0</v>
      </c>
      <c r="H5392" s="187">
        <f t="shared" si="702"/>
        <v>0</v>
      </c>
      <c r="I5392" s="188">
        <f t="shared" si="698"/>
        <v>0</v>
      </c>
      <c r="J5392" s="142"/>
      <c r="K5392" s="145" t="str">
        <f>IF(SUM(I5393:I5672)&gt;0,"xx","")</f>
        <v/>
      </c>
      <c r="L5392" s="7" t="str">
        <f t="shared" si="699"/>
        <v/>
      </c>
      <c r="M5392" s="7" t="str">
        <f t="shared" si="700"/>
        <v/>
      </c>
      <c r="N5392" s="7" t="str">
        <f t="shared" si="696"/>
        <v/>
      </c>
      <c r="O5392" s="144"/>
      <c r="P5392" s="375"/>
      <c r="Q5392" s="362">
        <f>SUM('NOVO HORIZONTE'!I5392)</f>
        <v>0</v>
      </c>
      <c r="R5392" s="363">
        <f t="shared" si="701"/>
        <v>0</v>
      </c>
      <c r="S5392" s="153">
        <f t="shared" si="695"/>
        <v>0</v>
      </c>
      <c r="T5392" s="364"/>
    </row>
    <row r="5393" ht="22.5" hidden="1" spans="1:20">
      <c r="A5393" s="158">
        <v>89583</v>
      </c>
      <c r="B5393" s="100" t="s">
        <v>252</v>
      </c>
      <c r="C5393" s="104" t="s">
        <v>5664</v>
      </c>
      <c r="D5393" s="94" t="s">
        <v>279</v>
      </c>
      <c r="E5393" s="95">
        <v>43.18</v>
      </c>
      <c r="F5393" s="96">
        <f t="shared" si="697"/>
        <v>53</v>
      </c>
      <c r="G5393" s="107">
        <f>ROUND(SUM('NOVO HORIZONTE'!G5393),2)</f>
        <v>0</v>
      </c>
      <c r="H5393" s="107">
        <f t="shared" si="702"/>
        <v>0</v>
      </c>
      <c r="I5393" s="143">
        <f t="shared" si="698"/>
        <v>0</v>
      </c>
      <c r="J5393" s="142"/>
      <c r="K5393" s="228"/>
      <c r="L5393" s="7" t="str">
        <f t="shared" si="699"/>
        <v/>
      </c>
      <c r="M5393" s="7" t="str">
        <f t="shared" si="700"/>
        <v/>
      </c>
      <c r="N5393" s="7" t="str">
        <f t="shared" si="696"/>
        <v/>
      </c>
      <c r="O5393" s="144"/>
      <c r="P5393" s="355">
        <v>0</v>
      </c>
      <c r="Q5393" s="362">
        <f>SUM('NOVO HORIZONTE'!I5393)</f>
        <v>0</v>
      </c>
      <c r="R5393" s="363">
        <f t="shared" si="701"/>
        <v>0</v>
      </c>
      <c r="S5393" s="153">
        <f t="shared" si="695"/>
        <v>0</v>
      </c>
      <c r="T5393" s="364"/>
    </row>
    <row r="5394" ht="22.5" hidden="1" spans="1:20">
      <c r="A5394" s="158">
        <v>89587</v>
      </c>
      <c r="B5394" s="100" t="s">
        <v>252</v>
      </c>
      <c r="C5394" s="104" t="s">
        <v>5665</v>
      </c>
      <c r="D5394" s="94" t="s">
        <v>279</v>
      </c>
      <c r="E5394" s="95">
        <v>50.65</v>
      </c>
      <c r="F5394" s="96">
        <f t="shared" si="697"/>
        <v>62.17</v>
      </c>
      <c r="G5394" s="107">
        <f>ROUND(SUM('NOVO HORIZONTE'!G5394),2)</f>
        <v>0</v>
      </c>
      <c r="H5394" s="107">
        <f t="shared" si="702"/>
        <v>0</v>
      </c>
      <c r="I5394" s="143">
        <f t="shared" si="698"/>
        <v>0</v>
      </c>
      <c r="J5394" s="142"/>
      <c r="K5394" s="145"/>
      <c r="L5394" s="7" t="str">
        <f t="shared" si="699"/>
        <v/>
      </c>
      <c r="M5394" s="7" t="str">
        <f t="shared" si="700"/>
        <v/>
      </c>
      <c r="N5394" s="7" t="str">
        <f t="shared" si="696"/>
        <v/>
      </c>
      <c r="O5394" s="144"/>
      <c r="P5394" s="355">
        <v>0</v>
      </c>
      <c r="Q5394" s="362">
        <f>SUM('NOVO HORIZONTE'!I5394)</f>
        <v>0</v>
      </c>
      <c r="R5394" s="363">
        <f t="shared" si="701"/>
        <v>0</v>
      </c>
      <c r="S5394" s="153">
        <f t="shared" si="695"/>
        <v>0</v>
      </c>
      <c r="T5394" s="364"/>
    </row>
    <row r="5395" ht="22.5" hidden="1" spans="1:20">
      <c r="A5395" s="158">
        <v>89592</v>
      </c>
      <c r="B5395" s="100" t="s">
        <v>252</v>
      </c>
      <c r="C5395" s="104" t="s">
        <v>5666</v>
      </c>
      <c r="D5395" s="94" t="s">
        <v>279</v>
      </c>
      <c r="E5395" s="95">
        <v>156.94</v>
      </c>
      <c r="F5395" s="96">
        <f t="shared" si="697"/>
        <v>192.63</v>
      </c>
      <c r="G5395" s="107">
        <f>ROUND(SUM('NOVO HORIZONTE'!G5395),2)</f>
        <v>0</v>
      </c>
      <c r="H5395" s="107">
        <f t="shared" si="702"/>
        <v>0</v>
      </c>
      <c r="I5395" s="143">
        <f t="shared" si="698"/>
        <v>0</v>
      </c>
      <c r="J5395" s="142"/>
      <c r="K5395" s="145"/>
      <c r="L5395" s="7" t="str">
        <f t="shared" si="699"/>
        <v/>
      </c>
      <c r="M5395" s="7" t="str">
        <f t="shared" si="700"/>
        <v/>
      </c>
      <c r="N5395" s="7" t="str">
        <f t="shared" si="696"/>
        <v/>
      </c>
      <c r="O5395" s="144"/>
      <c r="P5395" s="355">
        <v>0</v>
      </c>
      <c r="Q5395" s="362">
        <f>SUM('NOVO HORIZONTE'!I5395)</f>
        <v>0</v>
      </c>
      <c r="R5395" s="363">
        <f t="shared" si="701"/>
        <v>0</v>
      </c>
      <c r="S5395" s="153">
        <f t="shared" si="695"/>
        <v>0</v>
      </c>
      <c r="T5395" s="364"/>
    </row>
    <row r="5396" ht="22.5" hidden="1" spans="1:20">
      <c r="A5396" s="158">
        <v>95695</v>
      </c>
      <c r="B5396" s="100" t="s">
        <v>252</v>
      </c>
      <c r="C5396" s="104" t="s">
        <v>5667</v>
      </c>
      <c r="D5396" s="94" t="s">
        <v>279</v>
      </c>
      <c r="E5396" s="95">
        <v>61.5</v>
      </c>
      <c r="F5396" s="96">
        <f t="shared" si="697"/>
        <v>75.49</v>
      </c>
      <c r="G5396" s="107">
        <f>ROUND(SUM('NOVO HORIZONTE'!G5396),2)</f>
        <v>0</v>
      </c>
      <c r="H5396" s="107">
        <f t="shared" si="702"/>
        <v>0</v>
      </c>
      <c r="I5396" s="143">
        <f t="shared" si="698"/>
        <v>0</v>
      </c>
      <c r="J5396" s="142"/>
      <c r="K5396" s="228"/>
      <c r="L5396" s="7" t="str">
        <f t="shared" si="699"/>
        <v/>
      </c>
      <c r="M5396" s="7" t="str">
        <f t="shared" si="700"/>
        <v/>
      </c>
      <c r="N5396" s="7" t="str">
        <f t="shared" si="696"/>
        <v/>
      </c>
      <c r="O5396" s="144"/>
      <c r="P5396" s="355">
        <v>0</v>
      </c>
      <c r="Q5396" s="362">
        <f>SUM('NOVO HORIZONTE'!I5396)</f>
        <v>0</v>
      </c>
      <c r="R5396" s="363">
        <f t="shared" si="701"/>
        <v>0</v>
      </c>
      <c r="S5396" s="153">
        <f t="shared" si="695"/>
        <v>0</v>
      </c>
      <c r="T5396" s="364"/>
    </row>
    <row r="5397" ht="22.5" hidden="1" spans="1:20">
      <c r="A5397" s="158">
        <v>96637</v>
      </c>
      <c r="B5397" s="100" t="s">
        <v>252</v>
      </c>
      <c r="C5397" s="104" t="s">
        <v>5668</v>
      </c>
      <c r="D5397" s="94" t="s">
        <v>279</v>
      </c>
      <c r="E5397" s="95">
        <v>17.79</v>
      </c>
      <c r="F5397" s="96">
        <f t="shared" si="697"/>
        <v>21.84</v>
      </c>
      <c r="G5397" s="107">
        <f>ROUND(SUM('NOVO HORIZONTE'!G5397),2)</f>
        <v>0</v>
      </c>
      <c r="H5397" s="107">
        <f t="shared" si="702"/>
        <v>0</v>
      </c>
      <c r="I5397" s="143">
        <f t="shared" si="698"/>
        <v>0</v>
      </c>
      <c r="J5397" s="142"/>
      <c r="K5397" s="145"/>
      <c r="L5397" s="7" t="str">
        <f t="shared" si="699"/>
        <v/>
      </c>
      <c r="M5397" s="7" t="str">
        <f t="shared" si="700"/>
        <v/>
      </c>
      <c r="N5397" s="7" t="str">
        <f t="shared" si="696"/>
        <v/>
      </c>
      <c r="O5397" s="144"/>
      <c r="P5397" s="355">
        <v>0</v>
      </c>
      <c r="Q5397" s="362">
        <f>SUM('NOVO HORIZONTE'!I5397)</f>
        <v>0</v>
      </c>
      <c r="R5397" s="363">
        <f t="shared" si="701"/>
        <v>0</v>
      </c>
      <c r="S5397" s="153">
        <f t="shared" si="695"/>
        <v>0</v>
      </c>
      <c r="T5397" s="364"/>
    </row>
    <row r="5398" ht="22.5" hidden="1" spans="1:20">
      <c r="A5398" s="158">
        <v>96638</v>
      </c>
      <c r="B5398" s="100" t="s">
        <v>252</v>
      </c>
      <c r="C5398" s="104" t="s">
        <v>5669</v>
      </c>
      <c r="D5398" s="94" t="s">
        <v>279</v>
      </c>
      <c r="E5398" s="95">
        <v>18.21</v>
      </c>
      <c r="F5398" s="96">
        <f t="shared" si="697"/>
        <v>22.35</v>
      </c>
      <c r="G5398" s="107">
        <f>ROUND(SUM('NOVO HORIZONTE'!G5398),2)</f>
        <v>0</v>
      </c>
      <c r="H5398" s="107">
        <f t="shared" si="702"/>
        <v>0</v>
      </c>
      <c r="I5398" s="143">
        <f t="shared" si="698"/>
        <v>0</v>
      </c>
      <c r="J5398" s="142"/>
      <c r="K5398" s="145"/>
      <c r="L5398" s="7" t="str">
        <f t="shared" si="699"/>
        <v/>
      </c>
      <c r="M5398" s="7" t="str">
        <f t="shared" si="700"/>
        <v/>
      </c>
      <c r="N5398" s="7" t="str">
        <f t="shared" si="696"/>
        <v/>
      </c>
      <c r="O5398" s="144"/>
      <c r="P5398" s="355">
        <v>0</v>
      </c>
      <c r="Q5398" s="362">
        <f>SUM('NOVO HORIZONTE'!I5398)</f>
        <v>0</v>
      </c>
      <c r="R5398" s="363">
        <f t="shared" si="701"/>
        <v>0</v>
      </c>
      <c r="S5398" s="153">
        <f t="shared" si="695"/>
        <v>0</v>
      </c>
      <c r="T5398" s="364"/>
    </row>
    <row r="5399" ht="22.5" hidden="1" spans="1:20">
      <c r="A5399" s="158">
        <v>96639</v>
      </c>
      <c r="B5399" s="100" t="s">
        <v>252</v>
      </c>
      <c r="C5399" s="104" t="s">
        <v>5670</v>
      </c>
      <c r="D5399" s="94" t="s">
        <v>279</v>
      </c>
      <c r="E5399" s="95">
        <v>12.36</v>
      </c>
      <c r="F5399" s="96">
        <f t="shared" si="697"/>
        <v>15.17</v>
      </c>
      <c r="G5399" s="107">
        <f>ROUND(SUM('NOVO HORIZONTE'!G5399),2)</f>
        <v>0</v>
      </c>
      <c r="H5399" s="107">
        <f t="shared" si="702"/>
        <v>0</v>
      </c>
      <c r="I5399" s="143">
        <f t="shared" si="698"/>
        <v>0</v>
      </c>
      <c r="J5399" s="142"/>
      <c r="K5399" s="145"/>
      <c r="L5399" s="7" t="str">
        <f t="shared" si="699"/>
        <v/>
      </c>
      <c r="M5399" s="7" t="str">
        <f t="shared" si="700"/>
        <v/>
      </c>
      <c r="N5399" s="7" t="str">
        <f t="shared" si="696"/>
        <v/>
      </c>
      <c r="O5399" s="144"/>
      <c r="P5399" s="355">
        <v>0</v>
      </c>
      <c r="Q5399" s="362">
        <f>SUM('NOVO HORIZONTE'!I5399)</f>
        <v>0</v>
      </c>
      <c r="R5399" s="363">
        <f t="shared" si="701"/>
        <v>0</v>
      </c>
      <c r="S5399" s="153">
        <f t="shared" si="695"/>
        <v>0</v>
      </c>
      <c r="T5399" s="364"/>
    </row>
    <row r="5400" ht="22.5" hidden="1" spans="1:20">
      <c r="A5400" s="158">
        <v>96640</v>
      </c>
      <c r="B5400" s="100" t="s">
        <v>252</v>
      </c>
      <c r="C5400" s="104" t="s">
        <v>5671</v>
      </c>
      <c r="D5400" s="94" t="s">
        <v>279</v>
      </c>
      <c r="E5400" s="95">
        <v>27.39</v>
      </c>
      <c r="F5400" s="96">
        <f t="shared" si="697"/>
        <v>33.62</v>
      </c>
      <c r="G5400" s="107">
        <f>ROUND(SUM('NOVO HORIZONTE'!G5400),2)</f>
        <v>0</v>
      </c>
      <c r="H5400" s="107">
        <f t="shared" si="702"/>
        <v>0</v>
      </c>
      <c r="I5400" s="143">
        <f t="shared" si="698"/>
        <v>0</v>
      </c>
      <c r="J5400" s="142"/>
      <c r="K5400" s="145"/>
      <c r="L5400" s="7" t="str">
        <f t="shared" si="699"/>
        <v/>
      </c>
      <c r="M5400" s="7" t="str">
        <f t="shared" si="700"/>
        <v/>
      </c>
      <c r="N5400" s="7" t="str">
        <f t="shared" si="696"/>
        <v/>
      </c>
      <c r="O5400" s="144"/>
      <c r="P5400" s="355">
        <v>0</v>
      </c>
      <c r="Q5400" s="362">
        <f>SUM('NOVO HORIZONTE'!I5400)</f>
        <v>0</v>
      </c>
      <c r="R5400" s="363">
        <f t="shared" si="701"/>
        <v>0</v>
      </c>
      <c r="S5400" s="153">
        <f t="shared" si="695"/>
        <v>0</v>
      </c>
      <c r="T5400" s="364"/>
    </row>
    <row r="5401" ht="22.5" hidden="1" spans="1:20">
      <c r="A5401" s="158">
        <v>96641</v>
      </c>
      <c r="B5401" s="100" t="s">
        <v>252</v>
      </c>
      <c r="C5401" s="104" t="s">
        <v>5672</v>
      </c>
      <c r="D5401" s="94" t="s">
        <v>279</v>
      </c>
      <c r="E5401" s="95">
        <v>18.48</v>
      </c>
      <c r="F5401" s="96">
        <f t="shared" si="697"/>
        <v>22.68</v>
      </c>
      <c r="G5401" s="107">
        <f>ROUND(SUM('NOVO HORIZONTE'!G5401),2)</f>
        <v>0</v>
      </c>
      <c r="H5401" s="107">
        <f t="shared" si="702"/>
        <v>0</v>
      </c>
      <c r="I5401" s="143">
        <f t="shared" si="698"/>
        <v>0</v>
      </c>
      <c r="J5401" s="142"/>
      <c r="K5401" s="145"/>
      <c r="L5401" s="7" t="str">
        <f t="shared" si="699"/>
        <v/>
      </c>
      <c r="M5401" s="7" t="str">
        <f t="shared" si="700"/>
        <v/>
      </c>
      <c r="N5401" s="7" t="str">
        <f t="shared" si="696"/>
        <v/>
      </c>
      <c r="O5401" s="144"/>
      <c r="P5401" s="355">
        <v>0</v>
      </c>
      <c r="Q5401" s="362">
        <f>SUM('NOVO HORIZONTE'!I5401)</f>
        <v>0</v>
      </c>
      <c r="R5401" s="363">
        <f t="shared" si="701"/>
        <v>0</v>
      </c>
      <c r="S5401" s="153">
        <f t="shared" ref="S5401:S5464" si="703">IF(R5401=0,0,IF(R5401&gt;0,"c","b"))</f>
        <v>0</v>
      </c>
      <c r="T5401" s="364"/>
    </row>
    <row r="5402" ht="22.5" hidden="1" spans="1:20">
      <c r="A5402" s="158">
        <v>96642</v>
      </c>
      <c r="B5402" s="100" t="s">
        <v>252</v>
      </c>
      <c r="C5402" s="104" t="s">
        <v>5673</v>
      </c>
      <c r="D5402" s="94" t="s">
        <v>279</v>
      </c>
      <c r="E5402" s="95">
        <v>23.45</v>
      </c>
      <c r="F5402" s="96">
        <f t="shared" si="697"/>
        <v>28.78</v>
      </c>
      <c r="G5402" s="107">
        <f>ROUND(SUM('NOVO HORIZONTE'!G5402),2)</f>
        <v>0</v>
      </c>
      <c r="H5402" s="107">
        <f t="shared" si="702"/>
        <v>0</v>
      </c>
      <c r="I5402" s="143">
        <f t="shared" si="698"/>
        <v>0</v>
      </c>
      <c r="J5402" s="142"/>
      <c r="K5402" s="145"/>
      <c r="L5402" s="7" t="str">
        <f t="shared" si="699"/>
        <v/>
      </c>
      <c r="M5402" s="7" t="str">
        <f t="shared" si="700"/>
        <v/>
      </c>
      <c r="N5402" s="7" t="str">
        <f t="shared" si="696"/>
        <v/>
      </c>
      <c r="O5402" s="144"/>
      <c r="P5402" s="355">
        <v>0</v>
      </c>
      <c r="Q5402" s="362">
        <f>SUM('NOVO HORIZONTE'!I5402)</f>
        <v>0</v>
      </c>
      <c r="R5402" s="363">
        <f t="shared" si="701"/>
        <v>0</v>
      </c>
      <c r="S5402" s="153">
        <f t="shared" si="703"/>
        <v>0</v>
      </c>
      <c r="T5402" s="364"/>
    </row>
    <row r="5403" ht="22.5" hidden="1" spans="1:20">
      <c r="A5403" s="158">
        <v>96643</v>
      </c>
      <c r="B5403" s="100" t="s">
        <v>252</v>
      </c>
      <c r="C5403" s="104" t="s">
        <v>5674</v>
      </c>
      <c r="D5403" s="94" t="s">
        <v>279</v>
      </c>
      <c r="E5403" s="95">
        <v>48.16</v>
      </c>
      <c r="F5403" s="96">
        <f t="shared" si="697"/>
        <v>59.11</v>
      </c>
      <c r="G5403" s="107">
        <f>ROUND(SUM('NOVO HORIZONTE'!G5403),2)</f>
        <v>0</v>
      </c>
      <c r="H5403" s="107">
        <f t="shared" si="702"/>
        <v>0</v>
      </c>
      <c r="I5403" s="143">
        <f t="shared" si="698"/>
        <v>0</v>
      </c>
      <c r="J5403" s="142"/>
      <c r="K5403" s="228"/>
      <c r="L5403" s="7" t="str">
        <f t="shared" si="699"/>
        <v/>
      </c>
      <c r="M5403" s="7" t="str">
        <f t="shared" si="700"/>
        <v/>
      </c>
      <c r="N5403" s="7" t="str">
        <f t="shared" si="696"/>
        <v/>
      </c>
      <c r="O5403" s="144"/>
      <c r="P5403" s="355">
        <v>0</v>
      </c>
      <c r="Q5403" s="362">
        <f>SUM('NOVO HORIZONTE'!I5403)</f>
        <v>0</v>
      </c>
      <c r="R5403" s="363">
        <f t="shared" si="701"/>
        <v>0</v>
      </c>
      <c r="S5403" s="153">
        <f t="shared" si="703"/>
        <v>0</v>
      </c>
      <c r="T5403" s="364"/>
    </row>
    <row r="5404" ht="22.5" hidden="1" spans="1:20">
      <c r="A5404" s="158">
        <v>96650</v>
      </c>
      <c r="B5404" s="100" t="s">
        <v>252</v>
      </c>
      <c r="C5404" s="104" t="s">
        <v>5675</v>
      </c>
      <c r="D5404" s="94" t="s">
        <v>279</v>
      </c>
      <c r="E5404" s="95">
        <v>9.86</v>
      </c>
      <c r="F5404" s="96">
        <f t="shared" si="697"/>
        <v>12.1</v>
      </c>
      <c r="G5404" s="107">
        <f>ROUND(SUM('NOVO HORIZONTE'!G5404),2)</f>
        <v>0</v>
      </c>
      <c r="H5404" s="107">
        <f t="shared" si="702"/>
        <v>0</v>
      </c>
      <c r="I5404" s="143">
        <f t="shared" si="698"/>
        <v>0</v>
      </c>
      <c r="J5404" s="142"/>
      <c r="K5404" s="228"/>
      <c r="L5404" s="7" t="str">
        <f t="shared" si="699"/>
        <v/>
      </c>
      <c r="M5404" s="7" t="str">
        <f t="shared" si="700"/>
        <v/>
      </c>
      <c r="N5404" s="7" t="str">
        <f t="shared" si="696"/>
        <v/>
      </c>
      <c r="O5404" s="144"/>
      <c r="P5404" s="355">
        <v>0</v>
      </c>
      <c r="Q5404" s="362">
        <f>SUM('NOVO HORIZONTE'!I5404)</f>
        <v>0</v>
      </c>
      <c r="R5404" s="363">
        <f t="shared" si="701"/>
        <v>0</v>
      </c>
      <c r="S5404" s="153">
        <f t="shared" si="703"/>
        <v>0</v>
      </c>
      <c r="T5404" s="364"/>
    </row>
    <row r="5405" ht="22.5" hidden="1" spans="1:20">
      <c r="A5405" s="158">
        <v>96651</v>
      </c>
      <c r="B5405" s="100" t="s">
        <v>252</v>
      </c>
      <c r="C5405" s="104" t="s">
        <v>5676</v>
      </c>
      <c r="D5405" s="94" t="s">
        <v>279</v>
      </c>
      <c r="E5405" s="95">
        <v>10.28</v>
      </c>
      <c r="F5405" s="96">
        <f t="shared" si="697"/>
        <v>12.62</v>
      </c>
      <c r="G5405" s="107">
        <f>ROUND(SUM('NOVO HORIZONTE'!G5405),2)</f>
        <v>0</v>
      </c>
      <c r="H5405" s="107">
        <f t="shared" si="702"/>
        <v>0</v>
      </c>
      <c r="I5405" s="143">
        <f t="shared" si="698"/>
        <v>0</v>
      </c>
      <c r="J5405" s="142"/>
      <c r="K5405" s="228"/>
      <c r="L5405" s="7" t="str">
        <f t="shared" si="699"/>
        <v/>
      </c>
      <c r="M5405" s="7" t="str">
        <f t="shared" si="700"/>
        <v/>
      </c>
      <c r="N5405" s="7" t="str">
        <f t="shared" si="696"/>
        <v/>
      </c>
      <c r="O5405" s="144"/>
      <c r="P5405" s="355">
        <v>0</v>
      </c>
      <c r="Q5405" s="362">
        <f>SUM('NOVO HORIZONTE'!I5405)</f>
        <v>0</v>
      </c>
      <c r="R5405" s="363">
        <f t="shared" si="701"/>
        <v>0</v>
      </c>
      <c r="S5405" s="153">
        <f t="shared" si="703"/>
        <v>0</v>
      </c>
      <c r="T5405" s="364"/>
    </row>
    <row r="5406" ht="22.5" hidden="1" spans="1:20">
      <c r="A5406" s="158">
        <v>96652</v>
      </c>
      <c r="B5406" s="100" t="s">
        <v>252</v>
      </c>
      <c r="C5406" s="104" t="s">
        <v>5677</v>
      </c>
      <c r="D5406" s="94" t="s">
        <v>279</v>
      </c>
      <c r="E5406" s="95">
        <v>11.63</v>
      </c>
      <c r="F5406" s="96">
        <f t="shared" si="697"/>
        <v>14.27</v>
      </c>
      <c r="G5406" s="107">
        <f>ROUND(SUM('NOVO HORIZONTE'!G5406),2)</f>
        <v>0</v>
      </c>
      <c r="H5406" s="107">
        <f t="shared" si="702"/>
        <v>0</v>
      </c>
      <c r="I5406" s="143">
        <f t="shared" si="698"/>
        <v>0</v>
      </c>
      <c r="J5406" s="142"/>
      <c r="K5406" s="228"/>
      <c r="L5406" s="7" t="str">
        <f t="shared" si="699"/>
        <v/>
      </c>
      <c r="M5406" s="7" t="str">
        <f t="shared" si="700"/>
        <v/>
      </c>
      <c r="N5406" s="7" t="str">
        <f t="shared" si="696"/>
        <v/>
      </c>
      <c r="O5406" s="144"/>
      <c r="P5406" s="355">
        <v>0</v>
      </c>
      <c r="Q5406" s="362">
        <f>SUM('NOVO HORIZONTE'!I5406)</f>
        <v>0</v>
      </c>
      <c r="R5406" s="363">
        <f t="shared" si="701"/>
        <v>0</v>
      </c>
      <c r="S5406" s="153">
        <f t="shared" si="703"/>
        <v>0</v>
      </c>
      <c r="T5406" s="364"/>
    </row>
    <row r="5407" ht="22.5" hidden="1" spans="1:20">
      <c r="A5407" s="158">
        <v>96653</v>
      </c>
      <c r="B5407" s="100" t="s">
        <v>252</v>
      </c>
      <c r="C5407" s="104" t="s">
        <v>5678</v>
      </c>
      <c r="D5407" s="94" t="s">
        <v>279</v>
      </c>
      <c r="E5407" s="95">
        <v>15.09</v>
      </c>
      <c r="F5407" s="96">
        <f t="shared" si="697"/>
        <v>18.52</v>
      </c>
      <c r="G5407" s="107">
        <f>ROUND(SUM('NOVO HORIZONTE'!G5407),2)</f>
        <v>0</v>
      </c>
      <c r="H5407" s="107">
        <f t="shared" si="702"/>
        <v>0</v>
      </c>
      <c r="I5407" s="143">
        <f t="shared" si="698"/>
        <v>0</v>
      </c>
      <c r="J5407" s="142"/>
      <c r="K5407" s="145"/>
      <c r="L5407" s="7" t="str">
        <f t="shared" si="699"/>
        <v/>
      </c>
      <c r="M5407" s="7" t="str">
        <f t="shared" si="700"/>
        <v/>
      </c>
      <c r="N5407" s="7" t="str">
        <f t="shared" si="696"/>
        <v/>
      </c>
      <c r="O5407" s="144"/>
      <c r="P5407" s="355">
        <v>0</v>
      </c>
      <c r="Q5407" s="362">
        <f>SUM('NOVO HORIZONTE'!I5407)</f>
        <v>0</v>
      </c>
      <c r="R5407" s="363">
        <f t="shared" si="701"/>
        <v>0</v>
      </c>
      <c r="S5407" s="153">
        <f t="shared" si="703"/>
        <v>0</v>
      </c>
      <c r="T5407" s="364"/>
    </row>
    <row r="5408" ht="22.5" hidden="1" spans="1:20">
      <c r="A5408" s="158">
        <v>96654</v>
      </c>
      <c r="B5408" s="100" t="s">
        <v>252</v>
      </c>
      <c r="C5408" s="104" t="s">
        <v>5679</v>
      </c>
      <c r="D5408" s="94" t="s">
        <v>279</v>
      </c>
      <c r="E5408" s="95">
        <v>17.12</v>
      </c>
      <c r="F5408" s="96">
        <f t="shared" si="697"/>
        <v>21.01</v>
      </c>
      <c r="G5408" s="107">
        <f>ROUND(SUM('NOVO HORIZONTE'!G5408),2)</f>
        <v>0</v>
      </c>
      <c r="H5408" s="107">
        <f t="shared" si="702"/>
        <v>0</v>
      </c>
      <c r="I5408" s="143">
        <f t="shared" si="698"/>
        <v>0</v>
      </c>
      <c r="J5408" s="142"/>
      <c r="K5408" s="228"/>
      <c r="L5408" s="7" t="str">
        <f t="shared" si="699"/>
        <v/>
      </c>
      <c r="M5408" s="7" t="str">
        <f t="shared" si="700"/>
        <v/>
      </c>
      <c r="N5408" s="7" t="str">
        <f t="shared" si="696"/>
        <v/>
      </c>
      <c r="O5408" s="144"/>
      <c r="P5408" s="355">
        <v>0</v>
      </c>
      <c r="Q5408" s="362">
        <f>SUM('NOVO HORIZONTE'!I5408)</f>
        <v>0</v>
      </c>
      <c r="R5408" s="363">
        <f t="shared" si="701"/>
        <v>0</v>
      </c>
      <c r="S5408" s="153">
        <f t="shared" si="703"/>
        <v>0</v>
      </c>
      <c r="T5408" s="364"/>
    </row>
    <row r="5409" ht="22.5" hidden="1" spans="1:20">
      <c r="A5409" s="158">
        <v>96655</v>
      </c>
      <c r="B5409" s="100" t="s">
        <v>252</v>
      </c>
      <c r="C5409" s="104" t="s">
        <v>5680</v>
      </c>
      <c r="D5409" s="94" t="s">
        <v>279</v>
      </c>
      <c r="E5409" s="95">
        <v>22.75</v>
      </c>
      <c r="F5409" s="96">
        <f t="shared" si="697"/>
        <v>27.92</v>
      </c>
      <c r="G5409" s="107">
        <f>ROUND(SUM('NOVO HORIZONTE'!G5409),2)</f>
        <v>0</v>
      </c>
      <c r="H5409" s="107">
        <f t="shared" si="702"/>
        <v>0</v>
      </c>
      <c r="I5409" s="143">
        <f t="shared" si="698"/>
        <v>0</v>
      </c>
      <c r="J5409" s="142"/>
      <c r="K5409" s="228"/>
      <c r="L5409" s="7" t="str">
        <f t="shared" si="699"/>
        <v/>
      </c>
      <c r="M5409" s="7" t="str">
        <f t="shared" si="700"/>
        <v/>
      </c>
      <c r="N5409" s="7" t="str">
        <f t="shared" si="696"/>
        <v/>
      </c>
      <c r="O5409" s="144"/>
      <c r="P5409" s="355">
        <v>0</v>
      </c>
      <c r="Q5409" s="362">
        <f>SUM('NOVO HORIZONTE'!I5409)</f>
        <v>0</v>
      </c>
      <c r="R5409" s="363">
        <f t="shared" si="701"/>
        <v>0</v>
      </c>
      <c r="S5409" s="153">
        <f t="shared" si="703"/>
        <v>0</v>
      </c>
      <c r="T5409" s="364"/>
    </row>
    <row r="5410" ht="22.5" hidden="1" spans="1:20">
      <c r="A5410" s="158">
        <v>96656</v>
      </c>
      <c r="B5410" s="100" t="s">
        <v>252</v>
      </c>
      <c r="C5410" s="104" t="s">
        <v>5681</v>
      </c>
      <c r="D5410" s="94" t="s">
        <v>279</v>
      </c>
      <c r="E5410" s="95">
        <v>7.07</v>
      </c>
      <c r="F5410" s="96">
        <f t="shared" si="697"/>
        <v>8.68</v>
      </c>
      <c r="G5410" s="107">
        <f>ROUND(SUM('NOVO HORIZONTE'!G5410),2)</f>
        <v>0</v>
      </c>
      <c r="H5410" s="107">
        <f t="shared" si="702"/>
        <v>0</v>
      </c>
      <c r="I5410" s="143">
        <f t="shared" si="698"/>
        <v>0</v>
      </c>
      <c r="J5410" s="142"/>
      <c r="K5410" s="228"/>
      <c r="L5410" s="7" t="str">
        <f t="shared" si="699"/>
        <v/>
      </c>
      <c r="M5410" s="7" t="str">
        <f t="shared" si="700"/>
        <v/>
      </c>
      <c r="N5410" s="7" t="str">
        <f t="shared" si="696"/>
        <v/>
      </c>
      <c r="O5410" s="144"/>
      <c r="P5410" s="355">
        <v>0</v>
      </c>
      <c r="Q5410" s="362">
        <f>SUM('NOVO HORIZONTE'!I5410)</f>
        <v>0</v>
      </c>
      <c r="R5410" s="363">
        <f t="shared" si="701"/>
        <v>0</v>
      </c>
      <c r="S5410" s="153">
        <f t="shared" si="703"/>
        <v>0</v>
      </c>
      <c r="T5410" s="364"/>
    </row>
    <row r="5411" ht="22.5" hidden="1" spans="1:20">
      <c r="A5411" s="158">
        <v>96657</v>
      </c>
      <c r="B5411" s="100" t="s">
        <v>252</v>
      </c>
      <c r="C5411" s="104" t="s">
        <v>5682</v>
      </c>
      <c r="D5411" s="94" t="s">
        <v>279</v>
      </c>
      <c r="E5411" s="95">
        <v>25.03</v>
      </c>
      <c r="F5411" s="96">
        <f t="shared" si="697"/>
        <v>30.72</v>
      </c>
      <c r="G5411" s="107">
        <f>ROUND(SUM('NOVO HORIZONTE'!G5411),2)</f>
        <v>0</v>
      </c>
      <c r="H5411" s="107">
        <f t="shared" si="702"/>
        <v>0</v>
      </c>
      <c r="I5411" s="143">
        <f t="shared" si="698"/>
        <v>0</v>
      </c>
      <c r="J5411" s="142"/>
      <c r="K5411" s="228"/>
      <c r="L5411" s="7" t="str">
        <f t="shared" si="699"/>
        <v/>
      </c>
      <c r="M5411" s="7" t="str">
        <f t="shared" si="700"/>
        <v/>
      </c>
      <c r="N5411" s="7" t="str">
        <f t="shared" si="696"/>
        <v/>
      </c>
      <c r="O5411" s="144"/>
      <c r="P5411" s="355">
        <v>0</v>
      </c>
      <c r="Q5411" s="362">
        <f>SUM('NOVO HORIZONTE'!I5411)</f>
        <v>0</v>
      </c>
      <c r="R5411" s="363">
        <f t="shared" si="701"/>
        <v>0</v>
      </c>
      <c r="S5411" s="153">
        <f t="shared" si="703"/>
        <v>0</v>
      </c>
      <c r="T5411" s="364"/>
    </row>
    <row r="5412" ht="22.5" hidden="1" spans="1:20">
      <c r="A5412" s="158">
        <v>96658</v>
      </c>
      <c r="B5412" s="100" t="s">
        <v>252</v>
      </c>
      <c r="C5412" s="104" t="s">
        <v>5683</v>
      </c>
      <c r="D5412" s="94" t="s">
        <v>279</v>
      </c>
      <c r="E5412" s="95">
        <v>16.12</v>
      </c>
      <c r="F5412" s="96">
        <f t="shared" si="697"/>
        <v>19.79</v>
      </c>
      <c r="G5412" s="107">
        <f>ROUND(SUM('NOVO HORIZONTE'!G5412),2)</f>
        <v>0</v>
      </c>
      <c r="H5412" s="107">
        <f t="shared" si="702"/>
        <v>0</v>
      </c>
      <c r="I5412" s="143">
        <f t="shared" si="698"/>
        <v>0</v>
      </c>
      <c r="J5412" s="142"/>
      <c r="K5412" s="228"/>
      <c r="L5412" s="7" t="str">
        <f t="shared" si="699"/>
        <v/>
      </c>
      <c r="M5412" s="7" t="str">
        <f t="shared" si="700"/>
        <v/>
      </c>
      <c r="N5412" s="7" t="str">
        <f t="shared" si="696"/>
        <v/>
      </c>
      <c r="O5412" s="144"/>
      <c r="P5412" s="355">
        <v>0</v>
      </c>
      <c r="Q5412" s="362">
        <f>SUM('NOVO HORIZONTE'!I5412)</f>
        <v>0</v>
      </c>
      <c r="R5412" s="363">
        <f t="shared" si="701"/>
        <v>0</v>
      </c>
      <c r="S5412" s="153">
        <f t="shared" si="703"/>
        <v>0</v>
      </c>
      <c r="T5412" s="364"/>
    </row>
    <row r="5413" ht="22.5" hidden="1" spans="1:20">
      <c r="A5413" s="158">
        <v>96659</v>
      </c>
      <c r="B5413" s="100" t="s">
        <v>252</v>
      </c>
      <c r="C5413" s="104" t="s">
        <v>5684</v>
      </c>
      <c r="D5413" s="94" t="s">
        <v>279</v>
      </c>
      <c r="E5413" s="95">
        <v>9.12</v>
      </c>
      <c r="F5413" s="96">
        <f t="shared" si="697"/>
        <v>11.19</v>
      </c>
      <c r="G5413" s="107">
        <f>ROUND(SUM('NOVO HORIZONTE'!G5413),2)</f>
        <v>0</v>
      </c>
      <c r="H5413" s="107">
        <f t="shared" si="702"/>
        <v>0</v>
      </c>
      <c r="I5413" s="143">
        <f t="shared" si="698"/>
        <v>0</v>
      </c>
      <c r="J5413" s="142"/>
      <c r="K5413" s="228"/>
      <c r="L5413" s="7" t="str">
        <f t="shared" si="699"/>
        <v/>
      </c>
      <c r="M5413" s="7" t="str">
        <f t="shared" si="700"/>
        <v/>
      </c>
      <c r="N5413" s="7" t="str">
        <f t="shared" si="696"/>
        <v/>
      </c>
      <c r="O5413" s="144"/>
      <c r="P5413" s="355">
        <v>0</v>
      </c>
      <c r="Q5413" s="362">
        <f>SUM('NOVO HORIZONTE'!I5413)</f>
        <v>0</v>
      </c>
      <c r="R5413" s="363">
        <f t="shared" si="701"/>
        <v>0</v>
      </c>
      <c r="S5413" s="153">
        <f t="shared" si="703"/>
        <v>0</v>
      </c>
      <c r="T5413" s="364"/>
    </row>
    <row r="5414" ht="22.5" hidden="1" spans="1:20">
      <c r="A5414" s="158">
        <v>96660</v>
      </c>
      <c r="B5414" s="100" t="s">
        <v>252</v>
      </c>
      <c r="C5414" s="104" t="s">
        <v>5685</v>
      </c>
      <c r="D5414" s="94" t="s">
        <v>279</v>
      </c>
      <c r="E5414" s="95">
        <v>33.85</v>
      </c>
      <c r="F5414" s="96">
        <f t="shared" si="697"/>
        <v>41.55</v>
      </c>
      <c r="G5414" s="107">
        <f>ROUND(SUM('NOVO HORIZONTE'!G5414),2)</f>
        <v>0</v>
      </c>
      <c r="H5414" s="107">
        <f t="shared" si="702"/>
        <v>0</v>
      </c>
      <c r="I5414" s="143">
        <f t="shared" si="698"/>
        <v>0</v>
      </c>
      <c r="J5414" s="142"/>
      <c r="K5414" s="228"/>
      <c r="L5414" s="7" t="str">
        <f t="shared" si="699"/>
        <v/>
      </c>
      <c r="M5414" s="7" t="str">
        <f t="shared" si="700"/>
        <v/>
      </c>
      <c r="N5414" s="7" t="str">
        <f t="shared" si="696"/>
        <v/>
      </c>
      <c r="O5414" s="144"/>
      <c r="P5414" s="355">
        <v>0</v>
      </c>
      <c r="Q5414" s="362">
        <f>SUM('NOVO HORIZONTE'!I5414)</f>
        <v>0</v>
      </c>
      <c r="R5414" s="363">
        <f t="shared" si="701"/>
        <v>0</v>
      </c>
      <c r="S5414" s="153">
        <f t="shared" si="703"/>
        <v>0</v>
      </c>
      <c r="T5414" s="364"/>
    </row>
    <row r="5415" ht="22.5" hidden="1" spans="1:20">
      <c r="A5415" s="158">
        <v>96661</v>
      </c>
      <c r="B5415" s="100" t="s">
        <v>252</v>
      </c>
      <c r="C5415" s="104" t="s">
        <v>5686</v>
      </c>
      <c r="D5415" s="94" t="s">
        <v>279</v>
      </c>
      <c r="E5415" s="95">
        <v>33.54</v>
      </c>
      <c r="F5415" s="96">
        <f t="shared" si="697"/>
        <v>41.17</v>
      </c>
      <c r="G5415" s="107">
        <f>ROUND(SUM('NOVO HORIZONTE'!G5415),2)</f>
        <v>0</v>
      </c>
      <c r="H5415" s="107">
        <f t="shared" si="702"/>
        <v>0</v>
      </c>
      <c r="I5415" s="143">
        <f t="shared" si="698"/>
        <v>0</v>
      </c>
      <c r="J5415" s="142"/>
      <c r="K5415" s="228"/>
      <c r="L5415" s="7" t="str">
        <f t="shared" si="699"/>
        <v/>
      </c>
      <c r="M5415" s="7" t="str">
        <f t="shared" si="700"/>
        <v/>
      </c>
      <c r="N5415" s="7" t="str">
        <f t="shared" si="696"/>
        <v/>
      </c>
      <c r="O5415" s="144"/>
      <c r="P5415" s="355">
        <v>0</v>
      </c>
      <c r="Q5415" s="362">
        <f>SUM('NOVO HORIZONTE'!I5415)</f>
        <v>0</v>
      </c>
      <c r="R5415" s="363">
        <f t="shared" si="701"/>
        <v>0</v>
      </c>
      <c r="S5415" s="153">
        <f t="shared" si="703"/>
        <v>0</v>
      </c>
      <c r="T5415" s="364"/>
    </row>
    <row r="5416" ht="22.5" hidden="1" spans="1:20">
      <c r="A5416" s="158">
        <v>96662</v>
      </c>
      <c r="B5416" s="100" t="s">
        <v>252</v>
      </c>
      <c r="C5416" s="104" t="s">
        <v>5687</v>
      </c>
      <c r="D5416" s="94" t="s">
        <v>279</v>
      </c>
      <c r="E5416" s="95">
        <v>10.09</v>
      </c>
      <c r="F5416" s="96">
        <f t="shared" si="697"/>
        <v>12.38</v>
      </c>
      <c r="G5416" s="107">
        <f>ROUND(SUM('NOVO HORIZONTE'!G5416),2)</f>
        <v>0</v>
      </c>
      <c r="H5416" s="107">
        <f t="shared" si="702"/>
        <v>0</v>
      </c>
      <c r="I5416" s="143">
        <f t="shared" si="698"/>
        <v>0</v>
      </c>
      <c r="J5416" s="142"/>
      <c r="K5416" s="145"/>
      <c r="L5416" s="7" t="str">
        <f t="shared" si="699"/>
        <v/>
      </c>
      <c r="M5416" s="7" t="str">
        <f t="shared" si="700"/>
        <v/>
      </c>
      <c r="N5416" s="7" t="str">
        <f t="shared" si="696"/>
        <v/>
      </c>
      <c r="O5416" s="144"/>
      <c r="P5416" s="355">
        <v>0</v>
      </c>
      <c r="Q5416" s="362">
        <f>SUM('NOVO HORIZONTE'!I5416)</f>
        <v>0</v>
      </c>
      <c r="R5416" s="363">
        <f t="shared" si="701"/>
        <v>0</v>
      </c>
      <c r="S5416" s="153">
        <f t="shared" si="703"/>
        <v>0</v>
      </c>
      <c r="T5416" s="364"/>
    </row>
    <row r="5417" ht="22.5" hidden="1" spans="1:20">
      <c r="A5417" s="158">
        <v>96663</v>
      </c>
      <c r="B5417" s="100" t="s">
        <v>252</v>
      </c>
      <c r="C5417" s="104" t="s">
        <v>5688</v>
      </c>
      <c r="D5417" s="94" t="s">
        <v>279</v>
      </c>
      <c r="E5417" s="95">
        <v>16.93</v>
      </c>
      <c r="F5417" s="96">
        <f t="shared" si="697"/>
        <v>20.78</v>
      </c>
      <c r="G5417" s="107">
        <f>ROUND(SUM('NOVO HORIZONTE'!G5417),2)</f>
        <v>0</v>
      </c>
      <c r="H5417" s="107">
        <f t="shared" si="702"/>
        <v>0</v>
      </c>
      <c r="I5417" s="143">
        <f t="shared" si="698"/>
        <v>0</v>
      </c>
      <c r="J5417" s="142"/>
      <c r="K5417" s="145"/>
      <c r="L5417" s="7" t="str">
        <f t="shared" si="699"/>
        <v/>
      </c>
      <c r="M5417" s="7" t="str">
        <f t="shared" si="700"/>
        <v/>
      </c>
      <c r="N5417" s="7" t="str">
        <f t="shared" si="696"/>
        <v/>
      </c>
      <c r="O5417" s="144"/>
      <c r="P5417" s="355">
        <v>0</v>
      </c>
      <c r="Q5417" s="362">
        <f>SUM('NOVO HORIZONTE'!I5417)</f>
        <v>0</v>
      </c>
      <c r="R5417" s="363">
        <f t="shared" si="701"/>
        <v>0</v>
      </c>
      <c r="S5417" s="153">
        <f t="shared" si="703"/>
        <v>0</v>
      </c>
      <c r="T5417" s="364"/>
    </row>
    <row r="5418" ht="22.5" hidden="1" spans="1:20">
      <c r="A5418" s="158">
        <v>96664</v>
      </c>
      <c r="B5418" s="100" t="s">
        <v>252</v>
      </c>
      <c r="C5418" s="104" t="s">
        <v>5689</v>
      </c>
      <c r="D5418" s="94" t="s">
        <v>279</v>
      </c>
      <c r="E5418" s="95">
        <v>18.53</v>
      </c>
      <c r="F5418" s="96">
        <f t="shared" si="697"/>
        <v>22.74</v>
      </c>
      <c r="G5418" s="107">
        <f>ROUND(SUM('NOVO HORIZONTE'!G5418),2)</f>
        <v>0</v>
      </c>
      <c r="H5418" s="107">
        <f t="shared" si="702"/>
        <v>0</v>
      </c>
      <c r="I5418" s="143">
        <f t="shared" si="698"/>
        <v>0</v>
      </c>
      <c r="J5418" s="142"/>
      <c r="K5418" s="228"/>
      <c r="L5418" s="7" t="str">
        <f t="shared" si="699"/>
        <v/>
      </c>
      <c r="M5418" s="7" t="str">
        <f t="shared" si="700"/>
        <v/>
      </c>
      <c r="N5418" s="7" t="str">
        <f t="shared" si="696"/>
        <v/>
      </c>
      <c r="O5418" s="144"/>
      <c r="P5418" s="355">
        <v>0</v>
      </c>
      <c r="Q5418" s="362">
        <f>SUM('NOVO HORIZONTE'!I5418)</f>
        <v>0</v>
      </c>
      <c r="R5418" s="363">
        <f t="shared" si="701"/>
        <v>0</v>
      </c>
      <c r="S5418" s="153">
        <f t="shared" si="703"/>
        <v>0</v>
      </c>
      <c r="T5418" s="364"/>
    </row>
    <row r="5419" ht="22.5" hidden="1" spans="1:20">
      <c r="A5419" s="158">
        <v>96665</v>
      </c>
      <c r="B5419" s="100" t="s">
        <v>252</v>
      </c>
      <c r="C5419" s="104" t="s">
        <v>5690</v>
      </c>
      <c r="D5419" s="94" t="s">
        <v>279</v>
      </c>
      <c r="E5419" s="95">
        <v>12.86</v>
      </c>
      <c r="F5419" s="96">
        <f t="shared" si="697"/>
        <v>15.78</v>
      </c>
      <c r="G5419" s="107">
        <f>ROUND(SUM('NOVO HORIZONTE'!G5419),2)</f>
        <v>0</v>
      </c>
      <c r="H5419" s="107">
        <f t="shared" si="702"/>
        <v>0</v>
      </c>
      <c r="I5419" s="143">
        <f t="shared" si="698"/>
        <v>0</v>
      </c>
      <c r="J5419" s="142"/>
      <c r="K5419" s="145"/>
      <c r="L5419" s="7" t="str">
        <f t="shared" si="699"/>
        <v/>
      </c>
      <c r="M5419" s="7" t="str">
        <f t="shared" si="700"/>
        <v/>
      </c>
      <c r="N5419" s="7" t="str">
        <f t="shared" ref="N5419:N5482" si="704">M5419</f>
        <v/>
      </c>
      <c r="O5419" s="144"/>
      <c r="P5419" s="355">
        <v>0</v>
      </c>
      <c r="Q5419" s="362">
        <f>SUM('NOVO HORIZONTE'!I5419)</f>
        <v>0</v>
      </c>
      <c r="R5419" s="363">
        <f t="shared" si="701"/>
        <v>0</v>
      </c>
      <c r="S5419" s="153">
        <f t="shared" si="703"/>
        <v>0</v>
      </c>
      <c r="T5419" s="364"/>
    </row>
    <row r="5420" ht="22.5" hidden="1" spans="1:20">
      <c r="A5420" s="158">
        <v>96666</v>
      </c>
      <c r="B5420" s="100" t="s">
        <v>252</v>
      </c>
      <c r="C5420" s="104" t="s">
        <v>5691</v>
      </c>
      <c r="D5420" s="94" t="s">
        <v>279</v>
      </c>
      <c r="E5420" s="95">
        <v>18.21</v>
      </c>
      <c r="F5420" s="96">
        <f t="shared" si="697"/>
        <v>22.35</v>
      </c>
      <c r="G5420" s="107">
        <f>ROUND(SUM('NOVO HORIZONTE'!G5420),2)</f>
        <v>0</v>
      </c>
      <c r="H5420" s="107">
        <f t="shared" si="702"/>
        <v>0</v>
      </c>
      <c r="I5420" s="143">
        <f t="shared" si="698"/>
        <v>0</v>
      </c>
      <c r="J5420" s="142"/>
      <c r="K5420" s="228"/>
      <c r="L5420" s="7" t="str">
        <f t="shared" si="699"/>
        <v/>
      </c>
      <c r="M5420" s="7" t="str">
        <f t="shared" si="700"/>
        <v/>
      </c>
      <c r="N5420" s="7" t="str">
        <f t="shared" si="704"/>
        <v/>
      </c>
      <c r="O5420" s="144"/>
      <c r="P5420" s="355">
        <v>0</v>
      </c>
      <c r="Q5420" s="362">
        <f>SUM('NOVO HORIZONTE'!I5420)</f>
        <v>0</v>
      </c>
      <c r="R5420" s="363">
        <f t="shared" si="701"/>
        <v>0</v>
      </c>
      <c r="S5420" s="153">
        <f t="shared" si="703"/>
        <v>0</v>
      </c>
      <c r="T5420" s="364"/>
    </row>
    <row r="5421" ht="22.5" hidden="1" spans="1:20">
      <c r="A5421" s="158">
        <v>96667</v>
      </c>
      <c r="B5421" s="100" t="s">
        <v>252</v>
      </c>
      <c r="C5421" s="104" t="s">
        <v>5692</v>
      </c>
      <c r="D5421" s="94" t="s">
        <v>279</v>
      </c>
      <c r="E5421" s="95">
        <v>25.44</v>
      </c>
      <c r="F5421" s="96">
        <f t="shared" si="697"/>
        <v>31.23</v>
      </c>
      <c r="G5421" s="107">
        <f>ROUND(SUM('NOVO HORIZONTE'!G5421),2)</f>
        <v>0</v>
      </c>
      <c r="H5421" s="107">
        <f t="shared" si="702"/>
        <v>0</v>
      </c>
      <c r="I5421" s="143">
        <f t="shared" si="698"/>
        <v>0</v>
      </c>
      <c r="J5421" s="142"/>
      <c r="K5421" s="228"/>
      <c r="L5421" s="7" t="str">
        <f t="shared" si="699"/>
        <v/>
      </c>
      <c r="M5421" s="7" t="str">
        <f t="shared" si="700"/>
        <v/>
      </c>
      <c r="N5421" s="7" t="str">
        <f t="shared" si="704"/>
        <v/>
      </c>
      <c r="O5421" s="144"/>
      <c r="P5421" s="355">
        <v>0</v>
      </c>
      <c r="Q5421" s="362">
        <f>SUM('NOVO HORIZONTE'!I5421)</f>
        <v>0</v>
      </c>
      <c r="R5421" s="363">
        <f t="shared" si="701"/>
        <v>0</v>
      </c>
      <c r="S5421" s="153">
        <f t="shared" si="703"/>
        <v>0</v>
      </c>
      <c r="T5421" s="364"/>
    </row>
    <row r="5422" ht="22.5" hidden="1" spans="1:20">
      <c r="A5422" s="158">
        <v>96684</v>
      </c>
      <c r="B5422" s="100" t="s">
        <v>252</v>
      </c>
      <c r="C5422" s="104" t="s">
        <v>5693</v>
      </c>
      <c r="D5422" s="94" t="s">
        <v>279</v>
      </c>
      <c r="E5422" s="95">
        <v>12.72</v>
      </c>
      <c r="F5422" s="96">
        <f t="shared" ref="F5422:F5485" si="705">IF(E5422=0,0,IF(P5422=0,ROUND(E5422*(1+E$13),2),ROUND(E5422*(1+E$12),2)))</f>
        <v>15.61</v>
      </c>
      <c r="G5422" s="107">
        <f>ROUND(SUM('NOVO HORIZONTE'!G5422),2)</f>
        <v>0</v>
      </c>
      <c r="H5422" s="107">
        <f t="shared" si="702"/>
        <v>0</v>
      </c>
      <c r="I5422" s="143">
        <f t="shared" ref="I5422:I5485" si="706">IF(ISBLANK(G5422),0,ROUND(G5422*H5422,2))</f>
        <v>0</v>
      </c>
      <c r="J5422" s="142"/>
      <c r="K5422" s="228"/>
      <c r="L5422" s="7" t="str">
        <f t="shared" ref="L5422:L5485" si="707">IF(K5422="X","x",IF(K5422="xx","x",IF(I5422&gt;0,"x","")))</f>
        <v/>
      </c>
      <c r="M5422" s="7" t="str">
        <f t="shared" ref="M5422:M5485" si="708">IF(K5422="X","x",IF(K5422="xx","x",IF(I5422&gt;0,"x","")))</f>
        <v/>
      </c>
      <c r="N5422" s="7" t="str">
        <f t="shared" si="704"/>
        <v/>
      </c>
      <c r="O5422" s="144"/>
      <c r="P5422" s="355">
        <v>0</v>
      </c>
      <c r="Q5422" s="362">
        <f>SUM('NOVO HORIZONTE'!I5422)</f>
        <v>0</v>
      </c>
      <c r="R5422" s="363">
        <f t="shared" ref="R5422:R5485" si="709">I5422-Q5422</f>
        <v>0</v>
      </c>
      <c r="S5422" s="153">
        <f t="shared" si="703"/>
        <v>0</v>
      </c>
      <c r="T5422" s="364"/>
    </row>
    <row r="5423" ht="22.5" hidden="1" spans="1:20">
      <c r="A5423" s="158">
        <v>96685</v>
      </c>
      <c r="B5423" s="100" t="s">
        <v>252</v>
      </c>
      <c r="C5423" s="104" t="s">
        <v>5694</v>
      </c>
      <c r="D5423" s="94" t="s">
        <v>279</v>
      </c>
      <c r="E5423" s="95">
        <v>13.14</v>
      </c>
      <c r="F5423" s="96">
        <f t="shared" si="705"/>
        <v>16.13</v>
      </c>
      <c r="G5423" s="107">
        <f>ROUND(SUM('NOVO HORIZONTE'!G5423),2)</f>
        <v>0</v>
      </c>
      <c r="H5423" s="107">
        <f t="shared" ref="H5423:H5486" si="710">IF(G5423=0,0,F5423)</f>
        <v>0</v>
      </c>
      <c r="I5423" s="143">
        <f t="shared" si="706"/>
        <v>0</v>
      </c>
      <c r="J5423" s="142"/>
      <c r="K5423" s="228"/>
      <c r="L5423" s="7" t="str">
        <f t="shared" si="707"/>
        <v/>
      </c>
      <c r="M5423" s="7" t="str">
        <f t="shared" si="708"/>
        <v/>
      </c>
      <c r="N5423" s="7" t="str">
        <f t="shared" si="704"/>
        <v/>
      </c>
      <c r="O5423" s="144"/>
      <c r="P5423" s="355">
        <v>0</v>
      </c>
      <c r="Q5423" s="362">
        <f>SUM('NOVO HORIZONTE'!I5423)</f>
        <v>0</v>
      </c>
      <c r="R5423" s="363">
        <f t="shared" si="709"/>
        <v>0</v>
      </c>
      <c r="S5423" s="153">
        <f t="shared" si="703"/>
        <v>0</v>
      </c>
      <c r="T5423" s="364"/>
    </row>
    <row r="5424" ht="22.5" hidden="1" spans="1:20">
      <c r="A5424" s="158">
        <v>96686</v>
      </c>
      <c r="B5424" s="100" t="s">
        <v>252</v>
      </c>
      <c r="C5424" s="104" t="s">
        <v>5695</v>
      </c>
      <c r="D5424" s="94" t="s">
        <v>279</v>
      </c>
      <c r="E5424" s="95">
        <v>16.33</v>
      </c>
      <c r="F5424" s="96">
        <f t="shared" si="705"/>
        <v>20.04</v>
      </c>
      <c r="G5424" s="107">
        <f>ROUND(SUM('NOVO HORIZONTE'!G5424),2)</f>
        <v>0</v>
      </c>
      <c r="H5424" s="107">
        <f t="shared" si="710"/>
        <v>0</v>
      </c>
      <c r="I5424" s="143">
        <f t="shared" si="706"/>
        <v>0</v>
      </c>
      <c r="J5424" s="142"/>
      <c r="K5424" s="228"/>
      <c r="L5424" s="7" t="str">
        <f t="shared" si="707"/>
        <v/>
      </c>
      <c r="M5424" s="7" t="str">
        <f t="shared" si="708"/>
        <v/>
      </c>
      <c r="N5424" s="7" t="str">
        <f t="shared" si="704"/>
        <v/>
      </c>
      <c r="O5424" s="144"/>
      <c r="P5424" s="355">
        <v>0</v>
      </c>
      <c r="Q5424" s="362">
        <f>SUM('NOVO HORIZONTE'!I5424)</f>
        <v>0</v>
      </c>
      <c r="R5424" s="363">
        <f t="shared" si="709"/>
        <v>0</v>
      </c>
      <c r="S5424" s="153">
        <f t="shared" si="703"/>
        <v>0</v>
      </c>
      <c r="T5424" s="364"/>
    </row>
    <row r="5425" ht="22.5" hidden="1" spans="1:20">
      <c r="A5425" s="158">
        <v>96687</v>
      </c>
      <c r="B5425" s="100" t="s">
        <v>252</v>
      </c>
      <c r="C5425" s="104" t="s">
        <v>5696</v>
      </c>
      <c r="D5425" s="94" t="s">
        <v>279</v>
      </c>
      <c r="E5425" s="95">
        <v>19.79</v>
      </c>
      <c r="F5425" s="96">
        <f t="shared" si="705"/>
        <v>24.29</v>
      </c>
      <c r="G5425" s="107">
        <f>ROUND(SUM('NOVO HORIZONTE'!G5425),2)</f>
        <v>0</v>
      </c>
      <c r="H5425" s="107">
        <f t="shared" si="710"/>
        <v>0</v>
      </c>
      <c r="I5425" s="143">
        <f t="shared" si="706"/>
        <v>0</v>
      </c>
      <c r="J5425" s="142"/>
      <c r="K5425" s="228"/>
      <c r="L5425" s="7" t="str">
        <f t="shared" si="707"/>
        <v/>
      </c>
      <c r="M5425" s="7" t="str">
        <f t="shared" si="708"/>
        <v/>
      </c>
      <c r="N5425" s="7" t="str">
        <f t="shared" si="704"/>
        <v/>
      </c>
      <c r="O5425" s="144"/>
      <c r="P5425" s="355">
        <v>0</v>
      </c>
      <c r="Q5425" s="362">
        <f>SUM('NOVO HORIZONTE'!I5425)</f>
        <v>0</v>
      </c>
      <c r="R5425" s="363">
        <f t="shared" si="709"/>
        <v>0</v>
      </c>
      <c r="S5425" s="153">
        <f t="shared" si="703"/>
        <v>0</v>
      </c>
      <c r="T5425" s="364"/>
    </row>
    <row r="5426" ht="22.5" hidden="1" spans="1:20">
      <c r="A5426" s="158">
        <v>96688</v>
      </c>
      <c r="B5426" s="100" t="s">
        <v>252</v>
      </c>
      <c r="C5426" s="104" t="s">
        <v>5697</v>
      </c>
      <c r="D5426" s="94" t="s">
        <v>279</v>
      </c>
      <c r="E5426" s="95">
        <v>23.92</v>
      </c>
      <c r="F5426" s="96">
        <f t="shared" si="705"/>
        <v>29.36</v>
      </c>
      <c r="G5426" s="107">
        <f>ROUND(SUM('NOVO HORIZONTE'!G5426),2)</f>
        <v>0</v>
      </c>
      <c r="H5426" s="107">
        <f t="shared" si="710"/>
        <v>0</v>
      </c>
      <c r="I5426" s="143">
        <f t="shared" si="706"/>
        <v>0</v>
      </c>
      <c r="J5426" s="142"/>
      <c r="K5426" s="228"/>
      <c r="L5426" s="7" t="str">
        <f t="shared" si="707"/>
        <v/>
      </c>
      <c r="M5426" s="7" t="str">
        <f t="shared" si="708"/>
        <v/>
      </c>
      <c r="N5426" s="7" t="str">
        <f t="shared" si="704"/>
        <v/>
      </c>
      <c r="O5426" s="144"/>
      <c r="P5426" s="355">
        <v>0</v>
      </c>
      <c r="Q5426" s="362">
        <f>SUM('NOVO HORIZONTE'!I5426)</f>
        <v>0</v>
      </c>
      <c r="R5426" s="363">
        <f t="shared" si="709"/>
        <v>0</v>
      </c>
      <c r="S5426" s="153">
        <f t="shared" si="703"/>
        <v>0</v>
      </c>
      <c r="T5426" s="364"/>
    </row>
    <row r="5427" ht="22.5" hidden="1" spans="1:20">
      <c r="A5427" s="158">
        <v>96689</v>
      </c>
      <c r="B5427" s="100" t="s">
        <v>252</v>
      </c>
      <c r="C5427" s="104" t="s">
        <v>5698</v>
      </c>
      <c r="D5427" s="94" t="s">
        <v>279</v>
      </c>
      <c r="E5427" s="95">
        <v>29.55</v>
      </c>
      <c r="F5427" s="96">
        <f t="shared" si="705"/>
        <v>36.27</v>
      </c>
      <c r="G5427" s="107">
        <f>ROUND(SUM('NOVO HORIZONTE'!G5427),2)</f>
        <v>0</v>
      </c>
      <c r="H5427" s="107">
        <f t="shared" si="710"/>
        <v>0</v>
      </c>
      <c r="I5427" s="143">
        <f t="shared" si="706"/>
        <v>0</v>
      </c>
      <c r="J5427" s="142"/>
      <c r="K5427" s="228"/>
      <c r="L5427" s="7" t="str">
        <f t="shared" si="707"/>
        <v/>
      </c>
      <c r="M5427" s="7" t="str">
        <f t="shared" si="708"/>
        <v/>
      </c>
      <c r="N5427" s="7" t="str">
        <f t="shared" si="704"/>
        <v/>
      </c>
      <c r="O5427" s="144"/>
      <c r="P5427" s="355">
        <v>0</v>
      </c>
      <c r="Q5427" s="362">
        <f>SUM('NOVO HORIZONTE'!I5427)</f>
        <v>0</v>
      </c>
      <c r="R5427" s="363">
        <f t="shared" si="709"/>
        <v>0</v>
      </c>
      <c r="S5427" s="153">
        <f t="shared" si="703"/>
        <v>0</v>
      </c>
      <c r="T5427" s="364"/>
    </row>
    <row r="5428" ht="22.5" hidden="1" spans="1:20">
      <c r="A5428" s="158">
        <v>96690</v>
      </c>
      <c r="B5428" s="100" t="s">
        <v>252</v>
      </c>
      <c r="C5428" s="104" t="s">
        <v>5699</v>
      </c>
      <c r="D5428" s="94" t="s">
        <v>279</v>
      </c>
      <c r="E5428" s="95">
        <v>33.07</v>
      </c>
      <c r="F5428" s="96">
        <f t="shared" si="705"/>
        <v>40.59</v>
      </c>
      <c r="G5428" s="107">
        <f>ROUND(SUM('NOVO HORIZONTE'!G5428),2)</f>
        <v>0</v>
      </c>
      <c r="H5428" s="107">
        <f t="shared" si="710"/>
        <v>0</v>
      </c>
      <c r="I5428" s="143">
        <f t="shared" si="706"/>
        <v>0</v>
      </c>
      <c r="J5428" s="142"/>
      <c r="K5428" s="228"/>
      <c r="L5428" s="7" t="str">
        <f t="shared" si="707"/>
        <v/>
      </c>
      <c r="M5428" s="7" t="str">
        <f t="shared" si="708"/>
        <v/>
      </c>
      <c r="N5428" s="7" t="str">
        <f t="shared" si="704"/>
        <v/>
      </c>
      <c r="O5428" s="144"/>
      <c r="P5428" s="355">
        <v>0</v>
      </c>
      <c r="Q5428" s="362">
        <f>SUM('NOVO HORIZONTE'!I5428)</f>
        <v>0</v>
      </c>
      <c r="R5428" s="363">
        <f t="shared" si="709"/>
        <v>0</v>
      </c>
      <c r="S5428" s="153">
        <f t="shared" si="703"/>
        <v>0</v>
      </c>
      <c r="T5428" s="364"/>
    </row>
    <row r="5429" ht="22.5" hidden="1" spans="1:20">
      <c r="A5429" s="158">
        <v>96691</v>
      </c>
      <c r="B5429" s="100" t="s">
        <v>252</v>
      </c>
      <c r="C5429" s="104" t="s">
        <v>5700</v>
      </c>
      <c r="D5429" s="94" t="s">
        <v>279</v>
      </c>
      <c r="E5429" s="95">
        <v>41.98</v>
      </c>
      <c r="F5429" s="96">
        <f t="shared" si="705"/>
        <v>51.53</v>
      </c>
      <c r="G5429" s="107">
        <f>ROUND(SUM('NOVO HORIZONTE'!G5429),2)</f>
        <v>0</v>
      </c>
      <c r="H5429" s="107">
        <f t="shared" si="710"/>
        <v>0</v>
      </c>
      <c r="I5429" s="143">
        <f t="shared" si="706"/>
        <v>0</v>
      </c>
      <c r="J5429" s="142"/>
      <c r="K5429" s="228"/>
      <c r="L5429" s="7" t="str">
        <f t="shared" si="707"/>
        <v/>
      </c>
      <c r="M5429" s="7" t="str">
        <f t="shared" si="708"/>
        <v/>
      </c>
      <c r="N5429" s="7" t="str">
        <f t="shared" si="704"/>
        <v/>
      </c>
      <c r="O5429" s="144"/>
      <c r="P5429" s="355">
        <v>0</v>
      </c>
      <c r="Q5429" s="362">
        <f>SUM('NOVO HORIZONTE'!I5429)</f>
        <v>0</v>
      </c>
      <c r="R5429" s="363">
        <f t="shared" si="709"/>
        <v>0</v>
      </c>
      <c r="S5429" s="153">
        <f t="shared" si="703"/>
        <v>0</v>
      </c>
      <c r="T5429" s="364"/>
    </row>
    <row r="5430" ht="22.5" hidden="1" spans="1:20">
      <c r="A5430" s="158">
        <v>96692</v>
      </c>
      <c r="B5430" s="100" t="s">
        <v>252</v>
      </c>
      <c r="C5430" s="104" t="s">
        <v>5701</v>
      </c>
      <c r="D5430" s="94" t="s">
        <v>279</v>
      </c>
      <c r="E5430" s="95">
        <v>46.57</v>
      </c>
      <c r="F5430" s="96">
        <f t="shared" si="705"/>
        <v>57.16</v>
      </c>
      <c r="G5430" s="107">
        <f>ROUND(SUM('NOVO HORIZONTE'!G5430),2)</f>
        <v>0</v>
      </c>
      <c r="H5430" s="107">
        <f t="shared" si="710"/>
        <v>0</v>
      </c>
      <c r="I5430" s="143">
        <f t="shared" si="706"/>
        <v>0</v>
      </c>
      <c r="J5430" s="142"/>
      <c r="K5430" s="228"/>
      <c r="L5430" s="7" t="str">
        <f t="shared" si="707"/>
        <v/>
      </c>
      <c r="M5430" s="7" t="str">
        <f t="shared" si="708"/>
        <v/>
      </c>
      <c r="N5430" s="7" t="str">
        <f t="shared" si="704"/>
        <v/>
      </c>
      <c r="O5430" s="144"/>
      <c r="P5430" s="355">
        <v>0</v>
      </c>
      <c r="Q5430" s="362">
        <f>SUM('NOVO HORIZONTE'!I5430)</f>
        <v>0</v>
      </c>
      <c r="R5430" s="363">
        <f t="shared" si="709"/>
        <v>0</v>
      </c>
      <c r="S5430" s="153">
        <f t="shared" si="703"/>
        <v>0</v>
      </c>
      <c r="T5430" s="364"/>
    </row>
    <row r="5431" ht="22.5" hidden="1" spans="1:20">
      <c r="A5431" s="158">
        <v>96693</v>
      </c>
      <c r="B5431" s="100" t="s">
        <v>252</v>
      </c>
      <c r="C5431" s="104" t="s">
        <v>5702</v>
      </c>
      <c r="D5431" s="94" t="s">
        <v>279</v>
      </c>
      <c r="E5431" s="95">
        <v>62.49</v>
      </c>
      <c r="F5431" s="96">
        <f t="shared" si="705"/>
        <v>76.7</v>
      </c>
      <c r="G5431" s="107">
        <f>ROUND(SUM('NOVO HORIZONTE'!G5431),2)</f>
        <v>0</v>
      </c>
      <c r="H5431" s="107">
        <f t="shared" si="710"/>
        <v>0</v>
      </c>
      <c r="I5431" s="143">
        <f t="shared" si="706"/>
        <v>0</v>
      </c>
      <c r="J5431" s="142"/>
      <c r="K5431" s="228"/>
      <c r="L5431" s="7" t="str">
        <f t="shared" si="707"/>
        <v/>
      </c>
      <c r="M5431" s="7" t="str">
        <f t="shared" si="708"/>
        <v/>
      </c>
      <c r="N5431" s="7" t="str">
        <f t="shared" si="704"/>
        <v/>
      </c>
      <c r="O5431" s="144"/>
      <c r="P5431" s="355">
        <v>0</v>
      </c>
      <c r="Q5431" s="362">
        <f>SUM('NOVO HORIZONTE'!I5431)</f>
        <v>0</v>
      </c>
      <c r="R5431" s="363">
        <f t="shared" si="709"/>
        <v>0</v>
      </c>
      <c r="S5431" s="153">
        <f t="shared" si="703"/>
        <v>0</v>
      </c>
      <c r="T5431" s="364"/>
    </row>
    <row r="5432" ht="22.5" hidden="1" spans="1:20">
      <c r="A5432" s="158">
        <v>96694</v>
      </c>
      <c r="B5432" s="100" t="s">
        <v>252</v>
      </c>
      <c r="C5432" s="104" t="s">
        <v>5703</v>
      </c>
      <c r="D5432" s="94" t="s">
        <v>279</v>
      </c>
      <c r="E5432" s="95">
        <v>97.01</v>
      </c>
      <c r="F5432" s="96">
        <f t="shared" si="705"/>
        <v>119.07</v>
      </c>
      <c r="G5432" s="107">
        <f>ROUND(SUM('NOVO HORIZONTE'!G5432),2)</f>
        <v>0</v>
      </c>
      <c r="H5432" s="107">
        <f t="shared" si="710"/>
        <v>0</v>
      </c>
      <c r="I5432" s="143">
        <f t="shared" si="706"/>
        <v>0</v>
      </c>
      <c r="J5432" s="142"/>
      <c r="K5432" s="228"/>
      <c r="L5432" s="7" t="str">
        <f t="shared" si="707"/>
        <v/>
      </c>
      <c r="M5432" s="7" t="str">
        <f t="shared" si="708"/>
        <v/>
      </c>
      <c r="N5432" s="7" t="str">
        <f t="shared" si="704"/>
        <v/>
      </c>
      <c r="O5432" s="144"/>
      <c r="P5432" s="355">
        <v>0</v>
      </c>
      <c r="Q5432" s="362">
        <f>SUM('NOVO HORIZONTE'!I5432)</f>
        <v>0</v>
      </c>
      <c r="R5432" s="363">
        <f t="shared" si="709"/>
        <v>0</v>
      </c>
      <c r="S5432" s="153">
        <f t="shared" si="703"/>
        <v>0</v>
      </c>
      <c r="T5432" s="364"/>
    </row>
    <row r="5433" ht="22.5" hidden="1" spans="1:20">
      <c r="A5433" s="158">
        <v>96695</v>
      </c>
      <c r="B5433" s="100" t="s">
        <v>252</v>
      </c>
      <c r="C5433" s="104" t="s">
        <v>5704</v>
      </c>
      <c r="D5433" s="94" t="s">
        <v>279</v>
      </c>
      <c r="E5433" s="95">
        <v>106.71</v>
      </c>
      <c r="F5433" s="96">
        <f t="shared" si="705"/>
        <v>130.98</v>
      </c>
      <c r="G5433" s="107">
        <f>ROUND(SUM('NOVO HORIZONTE'!G5433),2)</f>
        <v>0</v>
      </c>
      <c r="H5433" s="107">
        <f t="shared" si="710"/>
        <v>0</v>
      </c>
      <c r="I5433" s="143">
        <f t="shared" si="706"/>
        <v>0</v>
      </c>
      <c r="J5433" s="142"/>
      <c r="K5433" s="228"/>
      <c r="L5433" s="7" t="str">
        <f t="shared" si="707"/>
        <v/>
      </c>
      <c r="M5433" s="7" t="str">
        <f t="shared" si="708"/>
        <v/>
      </c>
      <c r="N5433" s="7" t="str">
        <f t="shared" si="704"/>
        <v/>
      </c>
      <c r="O5433" s="144"/>
      <c r="P5433" s="355">
        <v>0</v>
      </c>
      <c r="Q5433" s="362">
        <f>SUM('NOVO HORIZONTE'!I5433)</f>
        <v>0</v>
      </c>
      <c r="R5433" s="363">
        <f t="shared" si="709"/>
        <v>0</v>
      </c>
      <c r="S5433" s="153">
        <f t="shared" si="703"/>
        <v>0</v>
      </c>
      <c r="T5433" s="364"/>
    </row>
    <row r="5434" ht="22.5" hidden="1" spans="1:20">
      <c r="A5434" s="158">
        <v>96696</v>
      </c>
      <c r="B5434" s="100" t="s">
        <v>252</v>
      </c>
      <c r="C5434" s="104" t="s">
        <v>5705</v>
      </c>
      <c r="D5434" s="94" t="s">
        <v>279</v>
      </c>
      <c r="E5434" s="95">
        <v>120.98</v>
      </c>
      <c r="F5434" s="96">
        <f t="shared" si="705"/>
        <v>148.49</v>
      </c>
      <c r="G5434" s="107">
        <f>ROUND(SUM('NOVO HORIZONTE'!G5434),2)</f>
        <v>0</v>
      </c>
      <c r="H5434" s="107">
        <f t="shared" si="710"/>
        <v>0</v>
      </c>
      <c r="I5434" s="143">
        <f t="shared" si="706"/>
        <v>0</v>
      </c>
      <c r="J5434" s="142"/>
      <c r="K5434" s="228"/>
      <c r="L5434" s="7" t="str">
        <f t="shared" si="707"/>
        <v/>
      </c>
      <c r="M5434" s="7" t="str">
        <f t="shared" si="708"/>
        <v/>
      </c>
      <c r="N5434" s="7" t="str">
        <f t="shared" si="704"/>
        <v/>
      </c>
      <c r="O5434" s="144"/>
      <c r="P5434" s="355">
        <v>0</v>
      </c>
      <c r="Q5434" s="362">
        <f>SUM('NOVO HORIZONTE'!I5434)</f>
        <v>0</v>
      </c>
      <c r="R5434" s="363">
        <f t="shared" si="709"/>
        <v>0</v>
      </c>
      <c r="S5434" s="153">
        <f t="shared" si="703"/>
        <v>0</v>
      </c>
      <c r="T5434" s="364"/>
    </row>
    <row r="5435" ht="22.5" hidden="1" spans="1:20">
      <c r="A5435" s="158">
        <v>96697</v>
      </c>
      <c r="B5435" s="100" t="s">
        <v>252</v>
      </c>
      <c r="C5435" s="104" t="s">
        <v>5706</v>
      </c>
      <c r="D5435" s="94" t="s">
        <v>279</v>
      </c>
      <c r="E5435" s="95">
        <v>353.72</v>
      </c>
      <c r="F5435" s="96">
        <f t="shared" si="705"/>
        <v>434.16</v>
      </c>
      <c r="G5435" s="107">
        <f>ROUND(SUM('NOVO HORIZONTE'!G5435),2)</f>
        <v>0</v>
      </c>
      <c r="H5435" s="107">
        <f t="shared" si="710"/>
        <v>0</v>
      </c>
      <c r="I5435" s="143">
        <f t="shared" si="706"/>
        <v>0</v>
      </c>
      <c r="J5435" s="142"/>
      <c r="K5435" s="145"/>
      <c r="L5435" s="7" t="str">
        <f t="shared" si="707"/>
        <v/>
      </c>
      <c r="M5435" s="7" t="str">
        <f t="shared" si="708"/>
        <v/>
      </c>
      <c r="N5435" s="7" t="str">
        <f t="shared" si="704"/>
        <v/>
      </c>
      <c r="O5435" s="144"/>
      <c r="P5435" s="355">
        <v>0</v>
      </c>
      <c r="Q5435" s="362">
        <f>SUM('NOVO HORIZONTE'!I5435)</f>
        <v>0</v>
      </c>
      <c r="R5435" s="363">
        <f t="shared" si="709"/>
        <v>0</v>
      </c>
      <c r="S5435" s="153">
        <f t="shared" si="703"/>
        <v>0</v>
      </c>
      <c r="T5435" s="364"/>
    </row>
    <row r="5436" ht="22.5" hidden="1" spans="1:20">
      <c r="A5436" s="158">
        <v>96698</v>
      </c>
      <c r="B5436" s="100" t="s">
        <v>252</v>
      </c>
      <c r="C5436" s="104" t="s">
        <v>5707</v>
      </c>
      <c r="D5436" s="94" t="s">
        <v>279</v>
      </c>
      <c r="E5436" s="95">
        <v>8.98</v>
      </c>
      <c r="F5436" s="96">
        <f t="shared" si="705"/>
        <v>11.02</v>
      </c>
      <c r="G5436" s="107">
        <f>ROUND(SUM('NOVO HORIZONTE'!G5436),2)</f>
        <v>0</v>
      </c>
      <c r="H5436" s="107">
        <f t="shared" si="710"/>
        <v>0</v>
      </c>
      <c r="I5436" s="143">
        <f t="shared" si="706"/>
        <v>0</v>
      </c>
      <c r="J5436" s="142"/>
      <c r="K5436" s="145"/>
      <c r="L5436" s="7" t="str">
        <f t="shared" si="707"/>
        <v/>
      </c>
      <c r="M5436" s="7" t="str">
        <f t="shared" si="708"/>
        <v/>
      </c>
      <c r="N5436" s="7" t="str">
        <f t="shared" si="704"/>
        <v/>
      </c>
      <c r="O5436" s="144"/>
      <c r="P5436" s="355">
        <v>0</v>
      </c>
      <c r="Q5436" s="362">
        <f>SUM('NOVO HORIZONTE'!I5436)</f>
        <v>0</v>
      </c>
      <c r="R5436" s="363">
        <f t="shared" si="709"/>
        <v>0</v>
      </c>
      <c r="S5436" s="153">
        <f t="shared" si="703"/>
        <v>0</v>
      </c>
      <c r="T5436" s="364"/>
    </row>
    <row r="5437" ht="22.5" hidden="1" spans="1:20">
      <c r="A5437" s="158">
        <v>96699</v>
      </c>
      <c r="B5437" s="100" t="s">
        <v>252</v>
      </c>
      <c r="C5437" s="104" t="s">
        <v>5708</v>
      </c>
      <c r="D5437" s="94" t="s">
        <v>279</v>
      </c>
      <c r="E5437" s="95">
        <v>26.94</v>
      </c>
      <c r="F5437" s="96">
        <f t="shared" si="705"/>
        <v>33.07</v>
      </c>
      <c r="G5437" s="107">
        <f>ROUND(SUM('NOVO HORIZONTE'!G5437),2)</f>
        <v>0</v>
      </c>
      <c r="H5437" s="107">
        <f t="shared" si="710"/>
        <v>0</v>
      </c>
      <c r="I5437" s="143">
        <f t="shared" si="706"/>
        <v>0</v>
      </c>
      <c r="J5437" s="142"/>
      <c r="K5437" s="145"/>
      <c r="L5437" s="7" t="str">
        <f t="shared" si="707"/>
        <v/>
      </c>
      <c r="M5437" s="7" t="str">
        <f t="shared" si="708"/>
        <v/>
      </c>
      <c r="N5437" s="7" t="str">
        <f t="shared" si="704"/>
        <v/>
      </c>
      <c r="O5437" s="144"/>
      <c r="P5437" s="355">
        <v>0</v>
      </c>
      <c r="Q5437" s="362">
        <f>SUM('NOVO HORIZONTE'!I5437)</f>
        <v>0</v>
      </c>
      <c r="R5437" s="363">
        <f t="shared" si="709"/>
        <v>0</v>
      </c>
      <c r="S5437" s="153">
        <f t="shared" si="703"/>
        <v>0</v>
      </c>
      <c r="T5437" s="364"/>
    </row>
    <row r="5438" ht="22.5" hidden="1" spans="1:20">
      <c r="A5438" s="158">
        <v>96700</v>
      </c>
      <c r="B5438" s="100" t="s">
        <v>252</v>
      </c>
      <c r="C5438" s="104" t="s">
        <v>5709</v>
      </c>
      <c r="D5438" s="94" t="s">
        <v>279</v>
      </c>
      <c r="E5438" s="95">
        <v>18.03</v>
      </c>
      <c r="F5438" s="96">
        <f t="shared" si="705"/>
        <v>22.13</v>
      </c>
      <c r="G5438" s="107">
        <f>ROUND(SUM('NOVO HORIZONTE'!G5438),2)</f>
        <v>0</v>
      </c>
      <c r="H5438" s="107">
        <f t="shared" si="710"/>
        <v>0</v>
      </c>
      <c r="I5438" s="143">
        <f t="shared" si="706"/>
        <v>0</v>
      </c>
      <c r="J5438" s="142"/>
      <c r="K5438" s="228"/>
      <c r="L5438" s="7" t="str">
        <f t="shared" si="707"/>
        <v/>
      </c>
      <c r="M5438" s="7" t="str">
        <f t="shared" si="708"/>
        <v/>
      </c>
      <c r="N5438" s="7" t="str">
        <f t="shared" si="704"/>
        <v/>
      </c>
      <c r="O5438" s="144"/>
      <c r="P5438" s="355">
        <v>0</v>
      </c>
      <c r="Q5438" s="362">
        <f>SUM('NOVO HORIZONTE'!I5438)</f>
        <v>0</v>
      </c>
      <c r="R5438" s="363">
        <f t="shared" si="709"/>
        <v>0</v>
      </c>
      <c r="S5438" s="153">
        <f t="shared" si="703"/>
        <v>0</v>
      </c>
      <c r="T5438" s="364"/>
    </row>
    <row r="5439" ht="22.5" hidden="1" spans="1:20">
      <c r="A5439" s="158">
        <v>96701</v>
      </c>
      <c r="B5439" s="100" t="s">
        <v>252</v>
      </c>
      <c r="C5439" s="104" t="s">
        <v>5710</v>
      </c>
      <c r="D5439" s="94" t="s">
        <v>279</v>
      </c>
      <c r="E5439" s="95">
        <v>12.25</v>
      </c>
      <c r="F5439" s="96">
        <f t="shared" si="705"/>
        <v>15.04</v>
      </c>
      <c r="G5439" s="107">
        <f>ROUND(SUM('NOVO HORIZONTE'!G5439),2)</f>
        <v>0</v>
      </c>
      <c r="H5439" s="107">
        <f t="shared" si="710"/>
        <v>0</v>
      </c>
      <c r="I5439" s="143">
        <f t="shared" si="706"/>
        <v>0</v>
      </c>
      <c r="J5439" s="142"/>
      <c r="K5439" s="228"/>
      <c r="L5439" s="7" t="str">
        <f t="shared" si="707"/>
        <v/>
      </c>
      <c r="M5439" s="7" t="str">
        <f t="shared" si="708"/>
        <v/>
      </c>
      <c r="N5439" s="7" t="str">
        <f t="shared" si="704"/>
        <v/>
      </c>
      <c r="O5439" s="144"/>
      <c r="P5439" s="355">
        <v>0</v>
      </c>
      <c r="Q5439" s="362">
        <f>SUM('NOVO HORIZONTE'!I5439)</f>
        <v>0</v>
      </c>
      <c r="R5439" s="363">
        <f t="shared" si="709"/>
        <v>0</v>
      </c>
      <c r="S5439" s="153">
        <f t="shared" si="703"/>
        <v>0</v>
      </c>
      <c r="T5439" s="364"/>
    </row>
    <row r="5440" ht="22.5" hidden="1" spans="1:20">
      <c r="A5440" s="158">
        <v>96702</v>
      </c>
      <c r="B5440" s="100" t="s">
        <v>252</v>
      </c>
      <c r="C5440" s="104" t="s">
        <v>5711</v>
      </c>
      <c r="D5440" s="94" t="s">
        <v>279</v>
      </c>
      <c r="E5440" s="95">
        <v>12.62</v>
      </c>
      <c r="F5440" s="96">
        <f t="shared" si="705"/>
        <v>15.49</v>
      </c>
      <c r="G5440" s="107">
        <f>ROUND(SUM('NOVO HORIZONTE'!G5440),2)</f>
        <v>0</v>
      </c>
      <c r="H5440" s="107">
        <f t="shared" si="710"/>
        <v>0</v>
      </c>
      <c r="I5440" s="143">
        <f t="shared" si="706"/>
        <v>0</v>
      </c>
      <c r="J5440" s="142"/>
      <c r="K5440" s="228"/>
      <c r="L5440" s="7" t="str">
        <f t="shared" si="707"/>
        <v/>
      </c>
      <c r="M5440" s="7" t="str">
        <f t="shared" si="708"/>
        <v/>
      </c>
      <c r="N5440" s="7" t="str">
        <f t="shared" si="704"/>
        <v/>
      </c>
      <c r="O5440" s="144"/>
      <c r="P5440" s="355">
        <v>0</v>
      </c>
      <c r="Q5440" s="362">
        <f>SUM('NOVO HORIZONTE'!I5440)</f>
        <v>0</v>
      </c>
      <c r="R5440" s="363">
        <f t="shared" si="709"/>
        <v>0</v>
      </c>
      <c r="S5440" s="153">
        <f t="shared" si="703"/>
        <v>0</v>
      </c>
      <c r="T5440" s="364"/>
    </row>
    <row r="5441" ht="22.5" hidden="1" spans="1:20">
      <c r="A5441" s="158">
        <v>96703</v>
      </c>
      <c r="B5441" s="100" t="s">
        <v>252</v>
      </c>
      <c r="C5441" s="104" t="s">
        <v>5712</v>
      </c>
      <c r="D5441" s="94" t="s">
        <v>279</v>
      </c>
      <c r="E5441" s="95">
        <v>21.46</v>
      </c>
      <c r="F5441" s="96">
        <f t="shared" si="705"/>
        <v>26.34</v>
      </c>
      <c r="G5441" s="107">
        <f>ROUND(SUM('NOVO HORIZONTE'!G5441),2)</f>
        <v>0</v>
      </c>
      <c r="H5441" s="107">
        <f t="shared" si="710"/>
        <v>0</v>
      </c>
      <c r="I5441" s="143">
        <f t="shared" si="706"/>
        <v>0</v>
      </c>
      <c r="J5441" s="142"/>
      <c r="K5441" s="228"/>
      <c r="L5441" s="7" t="str">
        <f t="shared" si="707"/>
        <v/>
      </c>
      <c r="M5441" s="7" t="str">
        <f t="shared" si="708"/>
        <v/>
      </c>
      <c r="N5441" s="7" t="str">
        <f t="shared" si="704"/>
        <v/>
      </c>
      <c r="O5441" s="144"/>
      <c r="P5441" s="355">
        <v>0</v>
      </c>
      <c r="Q5441" s="362">
        <f>SUM('NOVO HORIZONTE'!I5441)</f>
        <v>0</v>
      </c>
      <c r="R5441" s="363">
        <f t="shared" si="709"/>
        <v>0</v>
      </c>
      <c r="S5441" s="153">
        <f t="shared" si="703"/>
        <v>0</v>
      </c>
      <c r="T5441" s="364"/>
    </row>
    <row r="5442" ht="22.5" hidden="1" spans="1:20">
      <c r="A5442" s="158">
        <v>96704</v>
      </c>
      <c r="B5442" s="100" t="s">
        <v>252</v>
      </c>
      <c r="C5442" s="104" t="s">
        <v>5713</v>
      </c>
      <c r="D5442" s="94" t="s">
        <v>279</v>
      </c>
      <c r="E5442" s="95">
        <v>21.74</v>
      </c>
      <c r="F5442" s="96">
        <f t="shared" si="705"/>
        <v>26.68</v>
      </c>
      <c r="G5442" s="107">
        <f>ROUND(SUM('NOVO HORIZONTE'!G5442),2)</f>
        <v>0</v>
      </c>
      <c r="H5442" s="107">
        <f t="shared" si="710"/>
        <v>0</v>
      </c>
      <c r="I5442" s="143">
        <f t="shared" si="706"/>
        <v>0</v>
      </c>
      <c r="J5442" s="142"/>
      <c r="K5442" s="228"/>
      <c r="L5442" s="7" t="str">
        <f t="shared" si="707"/>
        <v/>
      </c>
      <c r="M5442" s="7" t="str">
        <f t="shared" si="708"/>
        <v/>
      </c>
      <c r="N5442" s="7" t="str">
        <f t="shared" si="704"/>
        <v/>
      </c>
      <c r="O5442" s="144"/>
      <c r="P5442" s="355">
        <v>0</v>
      </c>
      <c r="Q5442" s="362">
        <f>SUM('NOVO HORIZONTE'!I5442)</f>
        <v>0</v>
      </c>
      <c r="R5442" s="363">
        <f t="shared" si="709"/>
        <v>0</v>
      </c>
      <c r="S5442" s="153">
        <f t="shared" si="703"/>
        <v>0</v>
      </c>
      <c r="T5442" s="364"/>
    </row>
    <row r="5443" ht="22.5" hidden="1" spans="1:20">
      <c r="A5443" s="158">
        <v>96705</v>
      </c>
      <c r="B5443" s="100" t="s">
        <v>252</v>
      </c>
      <c r="C5443" s="104" t="s">
        <v>5714</v>
      </c>
      <c r="D5443" s="94" t="s">
        <v>279</v>
      </c>
      <c r="E5443" s="95">
        <v>26.02</v>
      </c>
      <c r="F5443" s="96">
        <f t="shared" si="705"/>
        <v>31.94</v>
      </c>
      <c r="G5443" s="107">
        <f>ROUND(SUM('NOVO HORIZONTE'!G5443),2)</f>
        <v>0</v>
      </c>
      <c r="H5443" s="107">
        <f t="shared" si="710"/>
        <v>0</v>
      </c>
      <c r="I5443" s="143">
        <f t="shared" si="706"/>
        <v>0</v>
      </c>
      <c r="J5443" s="142"/>
      <c r="K5443" s="228"/>
      <c r="L5443" s="7" t="str">
        <f t="shared" si="707"/>
        <v/>
      </c>
      <c r="M5443" s="7" t="str">
        <f t="shared" si="708"/>
        <v/>
      </c>
      <c r="N5443" s="7" t="str">
        <f t="shared" si="704"/>
        <v/>
      </c>
      <c r="O5443" s="144"/>
      <c r="P5443" s="355">
        <v>0</v>
      </c>
      <c r="Q5443" s="362">
        <f>SUM('NOVO HORIZONTE'!I5443)</f>
        <v>0</v>
      </c>
      <c r="R5443" s="363">
        <f t="shared" si="709"/>
        <v>0</v>
      </c>
      <c r="S5443" s="153">
        <f t="shared" si="703"/>
        <v>0</v>
      </c>
      <c r="T5443" s="364"/>
    </row>
    <row r="5444" ht="22.5" hidden="1" spans="1:20">
      <c r="A5444" s="158">
        <v>96706</v>
      </c>
      <c r="B5444" s="100" t="s">
        <v>252</v>
      </c>
      <c r="C5444" s="104" t="s">
        <v>5715</v>
      </c>
      <c r="D5444" s="94" t="s">
        <v>279</v>
      </c>
      <c r="E5444" s="95">
        <v>38.3</v>
      </c>
      <c r="F5444" s="96">
        <f t="shared" si="705"/>
        <v>47.01</v>
      </c>
      <c r="G5444" s="107">
        <f>ROUND(SUM('NOVO HORIZONTE'!G5444),2)</f>
        <v>0</v>
      </c>
      <c r="H5444" s="107">
        <f t="shared" si="710"/>
        <v>0</v>
      </c>
      <c r="I5444" s="143">
        <f t="shared" si="706"/>
        <v>0</v>
      </c>
      <c r="J5444" s="142"/>
      <c r="K5444" s="145"/>
      <c r="L5444" s="7" t="str">
        <f t="shared" si="707"/>
        <v/>
      </c>
      <c r="M5444" s="7" t="str">
        <f t="shared" si="708"/>
        <v/>
      </c>
      <c r="N5444" s="7" t="str">
        <f t="shared" si="704"/>
        <v/>
      </c>
      <c r="O5444" s="144"/>
      <c r="P5444" s="355">
        <v>0</v>
      </c>
      <c r="Q5444" s="362">
        <f>SUM('NOVO HORIZONTE'!I5444)</f>
        <v>0</v>
      </c>
      <c r="R5444" s="363">
        <f t="shared" si="709"/>
        <v>0</v>
      </c>
      <c r="S5444" s="153">
        <f t="shared" si="703"/>
        <v>0</v>
      </c>
      <c r="T5444" s="364"/>
    </row>
    <row r="5445" ht="22.5" hidden="1" spans="1:20">
      <c r="A5445" s="158">
        <v>96707</v>
      </c>
      <c r="B5445" s="100" t="s">
        <v>252</v>
      </c>
      <c r="C5445" s="104" t="s">
        <v>5716</v>
      </c>
      <c r="D5445" s="94" t="s">
        <v>279</v>
      </c>
      <c r="E5445" s="95">
        <v>61.05</v>
      </c>
      <c r="F5445" s="96">
        <f t="shared" si="705"/>
        <v>74.93</v>
      </c>
      <c r="G5445" s="107">
        <f>ROUND(SUM('NOVO HORIZONTE'!G5445),2)</f>
        <v>0</v>
      </c>
      <c r="H5445" s="107">
        <f t="shared" si="710"/>
        <v>0</v>
      </c>
      <c r="I5445" s="143">
        <f t="shared" si="706"/>
        <v>0</v>
      </c>
      <c r="J5445" s="142"/>
      <c r="K5445" s="228"/>
      <c r="L5445" s="7" t="str">
        <f t="shared" si="707"/>
        <v/>
      </c>
      <c r="M5445" s="7" t="str">
        <f t="shared" si="708"/>
        <v/>
      </c>
      <c r="N5445" s="7" t="str">
        <f t="shared" si="704"/>
        <v/>
      </c>
      <c r="O5445" s="144"/>
      <c r="P5445" s="355">
        <v>0</v>
      </c>
      <c r="Q5445" s="362">
        <f>SUM('NOVO HORIZONTE'!I5445)</f>
        <v>0</v>
      </c>
      <c r="R5445" s="363">
        <f t="shared" si="709"/>
        <v>0</v>
      </c>
      <c r="S5445" s="153">
        <f t="shared" si="703"/>
        <v>0</v>
      </c>
      <c r="T5445" s="364"/>
    </row>
    <row r="5446" ht="22.5" hidden="1" spans="1:20">
      <c r="A5446" s="158">
        <v>96708</v>
      </c>
      <c r="B5446" s="100" t="s">
        <v>252</v>
      </c>
      <c r="C5446" s="104" t="s">
        <v>5717</v>
      </c>
      <c r="D5446" s="94" t="s">
        <v>279</v>
      </c>
      <c r="E5446" s="95">
        <v>92.08</v>
      </c>
      <c r="F5446" s="96">
        <f t="shared" si="705"/>
        <v>113.02</v>
      </c>
      <c r="G5446" s="107">
        <f>ROUND(SUM('NOVO HORIZONTE'!G5446),2)</f>
        <v>0</v>
      </c>
      <c r="H5446" s="107">
        <f t="shared" si="710"/>
        <v>0</v>
      </c>
      <c r="I5446" s="143">
        <f t="shared" si="706"/>
        <v>0</v>
      </c>
      <c r="J5446" s="142"/>
      <c r="K5446" s="228"/>
      <c r="L5446" s="7" t="str">
        <f t="shared" si="707"/>
        <v/>
      </c>
      <c r="M5446" s="7" t="str">
        <f t="shared" si="708"/>
        <v/>
      </c>
      <c r="N5446" s="7" t="str">
        <f t="shared" si="704"/>
        <v/>
      </c>
      <c r="O5446" s="144"/>
      <c r="P5446" s="355">
        <v>0</v>
      </c>
      <c r="Q5446" s="362">
        <f>SUM('NOVO HORIZONTE'!I5446)</f>
        <v>0</v>
      </c>
      <c r="R5446" s="363">
        <f t="shared" si="709"/>
        <v>0</v>
      </c>
      <c r="S5446" s="153">
        <f t="shared" si="703"/>
        <v>0</v>
      </c>
      <c r="T5446" s="364"/>
    </row>
    <row r="5447" ht="22.5" hidden="1" spans="1:20">
      <c r="A5447" s="158">
        <v>96709</v>
      </c>
      <c r="B5447" s="100" t="s">
        <v>252</v>
      </c>
      <c r="C5447" s="104" t="s">
        <v>5718</v>
      </c>
      <c r="D5447" s="94" t="s">
        <v>279</v>
      </c>
      <c r="E5447" s="95">
        <v>117.41</v>
      </c>
      <c r="F5447" s="96">
        <f t="shared" si="705"/>
        <v>144.11</v>
      </c>
      <c r="G5447" s="107">
        <f>ROUND(SUM('NOVO HORIZONTE'!G5447),2)</f>
        <v>0</v>
      </c>
      <c r="H5447" s="107">
        <f t="shared" si="710"/>
        <v>0</v>
      </c>
      <c r="I5447" s="143">
        <f t="shared" si="706"/>
        <v>0</v>
      </c>
      <c r="J5447" s="142"/>
      <c r="K5447" s="228"/>
      <c r="L5447" s="7" t="str">
        <f t="shared" si="707"/>
        <v/>
      </c>
      <c r="M5447" s="7" t="str">
        <f t="shared" si="708"/>
        <v/>
      </c>
      <c r="N5447" s="7" t="str">
        <f t="shared" si="704"/>
        <v/>
      </c>
      <c r="O5447" s="144"/>
      <c r="P5447" s="355">
        <v>0</v>
      </c>
      <c r="Q5447" s="362">
        <f>SUM('NOVO HORIZONTE'!I5447)</f>
        <v>0</v>
      </c>
      <c r="R5447" s="363">
        <f t="shared" si="709"/>
        <v>0</v>
      </c>
      <c r="S5447" s="153">
        <f t="shared" si="703"/>
        <v>0</v>
      </c>
      <c r="T5447" s="364"/>
    </row>
    <row r="5448" ht="22.5" hidden="1" spans="1:20">
      <c r="A5448" s="158">
        <v>96710</v>
      </c>
      <c r="B5448" s="100" t="s">
        <v>252</v>
      </c>
      <c r="C5448" s="104" t="s">
        <v>5719</v>
      </c>
      <c r="D5448" s="94" t="s">
        <v>279</v>
      </c>
      <c r="E5448" s="95">
        <v>16.68</v>
      </c>
      <c r="F5448" s="96">
        <f t="shared" si="705"/>
        <v>20.47</v>
      </c>
      <c r="G5448" s="107">
        <f>ROUND(SUM('NOVO HORIZONTE'!G5448),2)</f>
        <v>0</v>
      </c>
      <c r="H5448" s="107">
        <f t="shared" si="710"/>
        <v>0</v>
      </c>
      <c r="I5448" s="143">
        <f t="shared" si="706"/>
        <v>0</v>
      </c>
      <c r="J5448" s="142"/>
      <c r="K5448" s="228"/>
      <c r="L5448" s="7" t="str">
        <f t="shared" si="707"/>
        <v/>
      </c>
      <c r="M5448" s="7" t="str">
        <f t="shared" si="708"/>
        <v/>
      </c>
      <c r="N5448" s="7" t="str">
        <f t="shared" si="704"/>
        <v/>
      </c>
      <c r="O5448" s="144"/>
      <c r="P5448" s="355">
        <v>0</v>
      </c>
      <c r="Q5448" s="362">
        <f>SUM('NOVO HORIZONTE'!I5448)</f>
        <v>0</v>
      </c>
      <c r="R5448" s="363">
        <f t="shared" si="709"/>
        <v>0</v>
      </c>
      <c r="S5448" s="153">
        <f t="shared" si="703"/>
        <v>0</v>
      </c>
      <c r="T5448" s="364"/>
    </row>
    <row r="5449" ht="22.5" hidden="1" spans="1:20">
      <c r="A5449" s="158">
        <v>96711</v>
      </c>
      <c r="B5449" s="100" t="s">
        <v>252</v>
      </c>
      <c r="C5449" s="104" t="s">
        <v>5720</v>
      </c>
      <c r="D5449" s="94" t="s">
        <v>279</v>
      </c>
      <c r="E5449" s="95">
        <v>24.47</v>
      </c>
      <c r="F5449" s="96">
        <f t="shared" si="705"/>
        <v>30.03</v>
      </c>
      <c r="G5449" s="107">
        <f>ROUND(SUM('NOVO HORIZONTE'!G5449),2)</f>
        <v>0</v>
      </c>
      <c r="H5449" s="107">
        <f t="shared" si="710"/>
        <v>0</v>
      </c>
      <c r="I5449" s="143">
        <f t="shared" si="706"/>
        <v>0</v>
      </c>
      <c r="J5449" s="142"/>
      <c r="K5449" s="228"/>
      <c r="L5449" s="7" t="str">
        <f t="shared" si="707"/>
        <v/>
      </c>
      <c r="M5449" s="7" t="str">
        <f t="shared" si="708"/>
        <v/>
      </c>
      <c r="N5449" s="7" t="str">
        <f t="shared" si="704"/>
        <v/>
      </c>
      <c r="O5449" s="144"/>
      <c r="P5449" s="355">
        <v>0</v>
      </c>
      <c r="Q5449" s="362">
        <f>SUM('NOVO HORIZONTE'!I5449)</f>
        <v>0</v>
      </c>
      <c r="R5449" s="363">
        <f t="shared" si="709"/>
        <v>0</v>
      </c>
      <c r="S5449" s="153">
        <f t="shared" si="703"/>
        <v>0</v>
      </c>
      <c r="T5449" s="364"/>
    </row>
    <row r="5450" ht="22.5" hidden="1" spans="1:20">
      <c r="A5450" s="158">
        <v>96712</v>
      </c>
      <c r="B5450" s="100" t="s">
        <v>252</v>
      </c>
      <c r="C5450" s="104" t="s">
        <v>5721</v>
      </c>
      <c r="D5450" s="94" t="s">
        <v>279</v>
      </c>
      <c r="E5450" s="95">
        <v>34.5</v>
      </c>
      <c r="F5450" s="96">
        <f t="shared" si="705"/>
        <v>42.35</v>
      </c>
      <c r="G5450" s="107">
        <f>ROUND(SUM('NOVO HORIZONTE'!G5450),2)</f>
        <v>0</v>
      </c>
      <c r="H5450" s="107">
        <f t="shared" si="710"/>
        <v>0</v>
      </c>
      <c r="I5450" s="143">
        <f t="shared" si="706"/>
        <v>0</v>
      </c>
      <c r="J5450" s="142"/>
      <c r="K5450" s="228"/>
      <c r="L5450" s="7" t="str">
        <f t="shared" si="707"/>
        <v/>
      </c>
      <c r="M5450" s="7" t="str">
        <f t="shared" si="708"/>
        <v/>
      </c>
      <c r="N5450" s="7" t="str">
        <f t="shared" si="704"/>
        <v/>
      </c>
      <c r="O5450" s="144"/>
      <c r="P5450" s="355">
        <v>0</v>
      </c>
      <c r="Q5450" s="362">
        <f>SUM('NOVO HORIZONTE'!I5450)</f>
        <v>0</v>
      </c>
      <c r="R5450" s="363">
        <f t="shared" si="709"/>
        <v>0</v>
      </c>
      <c r="S5450" s="153">
        <f t="shared" si="703"/>
        <v>0</v>
      </c>
      <c r="T5450" s="364"/>
    </row>
    <row r="5451" ht="22.5" hidden="1" spans="1:20">
      <c r="A5451" s="158">
        <v>96713</v>
      </c>
      <c r="B5451" s="100" t="s">
        <v>252</v>
      </c>
      <c r="C5451" s="104" t="s">
        <v>5722</v>
      </c>
      <c r="D5451" s="94" t="s">
        <v>279</v>
      </c>
      <c r="E5451" s="95">
        <v>52.39</v>
      </c>
      <c r="F5451" s="96">
        <f t="shared" si="705"/>
        <v>64.3</v>
      </c>
      <c r="G5451" s="107">
        <f>ROUND(SUM('NOVO HORIZONTE'!G5451),2)</f>
        <v>0</v>
      </c>
      <c r="H5451" s="107">
        <f t="shared" si="710"/>
        <v>0</v>
      </c>
      <c r="I5451" s="143">
        <f t="shared" si="706"/>
        <v>0</v>
      </c>
      <c r="J5451" s="142"/>
      <c r="K5451" s="228"/>
      <c r="L5451" s="7" t="str">
        <f t="shared" si="707"/>
        <v/>
      </c>
      <c r="M5451" s="7" t="str">
        <f t="shared" si="708"/>
        <v/>
      </c>
      <c r="N5451" s="7" t="str">
        <f t="shared" si="704"/>
        <v/>
      </c>
      <c r="O5451" s="144"/>
      <c r="P5451" s="355">
        <v>0</v>
      </c>
      <c r="Q5451" s="362">
        <f>SUM('NOVO HORIZONTE'!I5451)</f>
        <v>0</v>
      </c>
      <c r="R5451" s="363">
        <f t="shared" si="709"/>
        <v>0</v>
      </c>
      <c r="S5451" s="153">
        <f t="shared" si="703"/>
        <v>0</v>
      </c>
      <c r="T5451" s="364"/>
    </row>
    <row r="5452" ht="22.5" hidden="1" spans="1:20">
      <c r="A5452" s="158">
        <v>96714</v>
      </c>
      <c r="B5452" s="100" t="s">
        <v>252</v>
      </c>
      <c r="C5452" s="104" t="s">
        <v>5723</v>
      </c>
      <c r="D5452" s="94" t="s">
        <v>279</v>
      </c>
      <c r="E5452" s="95">
        <v>74.11</v>
      </c>
      <c r="F5452" s="96">
        <f t="shared" si="705"/>
        <v>90.96</v>
      </c>
      <c r="G5452" s="107">
        <f>ROUND(SUM('NOVO HORIZONTE'!G5452),2)</f>
        <v>0</v>
      </c>
      <c r="H5452" s="107">
        <f t="shared" si="710"/>
        <v>0</v>
      </c>
      <c r="I5452" s="143">
        <f t="shared" si="706"/>
        <v>0</v>
      </c>
      <c r="J5452" s="142"/>
      <c r="K5452" s="145"/>
      <c r="L5452" s="7" t="str">
        <f t="shared" si="707"/>
        <v/>
      </c>
      <c r="M5452" s="7" t="str">
        <f t="shared" si="708"/>
        <v/>
      </c>
      <c r="N5452" s="7" t="str">
        <f t="shared" si="704"/>
        <v/>
      </c>
      <c r="O5452" s="144"/>
      <c r="P5452" s="355">
        <v>0</v>
      </c>
      <c r="Q5452" s="362">
        <f>SUM('NOVO HORIZONTE'!I5452)</f>
        <v>0</v>
      </c>
      <c r="R5452" s="363">
        <f t="shared" si="709"/>
        <v>0</v>
      </c>
      <c r="S5452" s="153">
        <f t="shared" si="703"/>
        <v>0</v>
      </c>
      <c r="T5452" s="364"/>
    </row>
    <row r="5453" ht="22.5" hidden="1" spans="1:20">
      <c r="A5453" s="158">
        <v>96715</v>
      </c>
      <c r="B5453" s="100" t="s">
        <v>252</v>
      </c>
      <c r="C5453" s="104" t="s">
        <v>5724</v>
      </c>
      <c r="D5453" s="94" t="s">
        <v>279</v>
      </c>
      <c r="E5453" s="95">
        <v>130.44</v>
      </c>
      <c r="F5453" s="96">
        <f t="shared" si="705"/>
        <v>160.1</v>
      </c>
      <c r="G5453" s="107">
        <f>ROUND(SUM('NOVO HORIZONTE'!G5453),2)</f>
        <v>0</v>
      </c>
      <c r="H5453" s="107">
        <f t="shared" si="710"/>
        <v>0</v>
      </c>
      <c r="I5453" s="143">
        <f t="shared" si="706"/>
        <v>0</v>
      </c>
      <c r="J5453" s="142"/>
      <c r="K5453" s="228"/>
      <c r="L5453" s="7" t="str">
        <f t="shared" si="707"/>
        <v/>
      </c>
      <c r="M5453" s="7" t="str">
        <f t="shared" si="708"/>
        <v/>
      </c>
      <c r="N5453" s="7" t="str">
        <f t="shared" si="704"/>
        <v/>
      </c>
      <c r="O5453" s="144"/>
      <c r="P5453" s="355">
        <v>0</v>
      </c>
      <c r="Q5453" s="362">
        <f>SUM('NOVO HORIZONTE'!I5453)</f>
        <v>0</v>
      </c>
      <c r="R5453" s="363">
        <f t="shared" si="709"/>
        <v>0</v>
      </c>
      <c r="S5453" s="153">
        <f t="shared" si="703"/>
        <v>0</v>
      </c>
      <c r="T5453" s="364"/>
    </row>
    <row r="5454" ht="22.5" hidden="1" spans="1:20">
      <c r="A5454" s="158">
        <v>96716</v>
      </c>
      <c r="B5454" s="100" t="s">
        <v>252</v>
      </c>
      <c r="C5454" s="104" t="s">
        <v>5725</v>
      </c>
      <c r="D5454" s="94" t="s">
        <v>279</v>
      </c>
      <c r="E5454" s="95">
        <v>169.53</v>
      </c>
      <c r="F5454" s="96">
        <f t="shared" si="705"/>
        <v>208.08</v>
      </c>
      <c r="G5454" s="107">
        <f>ROUND(SUM('NOVO HORIZONTE'!G5454),2)</f>
        <v>0</v>
      </c>
      <c r="H5454" s="107">
        <f t="shared" si="710"/>
        <v>0</v>
      </c>
      <c r="I5454" s="143">
        <f t="shared" si="706"/>
        <v>0</v>
      </c>
      <c r="J5454" s="142"/>
      <c r="K5454" s="228"/>
      <c r="L5454" s="7" t="str">
        <f t="shared" si="707"/>
        <v/>
      </c>
      <c r="M5454" s="7" t="str">
        <f t="shared" si="708"/>
        <v/>
      </c>
      <c r="N5454" s="7" t="str">
        <f t="shared" si="704"/>
        <v/>
      </c>
      <c r="O5454" s="144"/>
      <c r="P5454" s="355">
        <v>0</v>
      </c>
      <c r="Q5454" s="362">
        <f>SUM('NOVO HORIZONTE'!I5454)</f>
        <v>0</v>
      </c>
      <c r="R5454" s="363">
        <f t="shared" si="709"/>
        <v>0</v>
      </c>
      <c r="S5454" s="153">
        <f t="shared" si="703"/>
        <v>0</v>
      </c>
      <c r="T5454" s="364"/>
    </row>
    <row r="5455" ht="22.5" hidden="1" spans="1:20">
      <c r="A5455" s="158">
        <v>96717</v>
      </c>
      <c r="B5455" s="100" t="s">
        <v>252</v>
      </c>
      <c r="C5455" s="104" t="s">
        <v>5726</v>
      </c>
      <c r="D5455" s="94" t="s">
        <v>279</v>
      </c>
      <c r="E5455" s="95">
        <v>323.14</v>
      </c>
      <c r="F5455" s="96">
        <f t="shared" si="705"/>
        <v>396.62</v>
      </c>
      <c r="G5455" s="107">
        <f>ROUND(SUM('NOVO HORIZONTE'!G5455),2)</f>
        <v>0</v>
      </c>
      <c r="H5455" s="107">
        <f t="shared" si="710"/>
        <v>0</v>
      </c>
      <c r="I5455" s="143">
        <f t="shared" si="706"/>
        <v>0</v>
      </c>
      <c r="J5455" s="142"/>
      <c r="K5455" s="228"/>
      <c r="L5455" s="7" t="str">
        <f t="shared" si="707"/>
        <v/>
      </c>
      <c r="M5455" s="7" t="str">
        <f t="shared" si="708"/>
        <v/>
      </c>
      <c r="N5455" s="7" t="str">
        <f t="shared" si="704"/>
        <v/>
      </c>
      <c r="O5455" s="144"/>
      <c r="P5455" s="355">
        <v>0</v>
      </c>
      <c r="Q5455" s="362">
        <f>SUM('NOVO HORIZONTE'!I5455)</f>
        <v>0</v>
      </c>
      <c r="R5455" s="363">
        <f t="shared" si="709"/>
        <v>0</v>
      </c>
      <c r="S5455" s="153">
        <f t="shared" si="703"/>
        <v>0</v>
      </c>
      <c r="T5455" s="364"/>
    </row>
    <row r="5456" ht="22.5" hidden="1" spans="1:20">
      <c r="A5456" s="158">
        <v>96736</v>
      </c>
      <c r="B5456" s="100" t="s">
        <v>252</v>
      </c>
      <c r="C5456" s="104" t="s">
        <v>5727</v>
      </c>
      <c r="D5456" s="94" t="s">
        <v>279</v>
      </c>
      <c r="E5456" s="95">
        <v>7.45</v>
      </c>
      <c r="F5456" s="96">
        <f t="shared" si="705"/>
        <v>9.14</v>
      </c>
      <c r="G5456" s="107">
        <f>ROUND(SUM('NOVO HORIZONTE'!G5456),2)</f>
        <v>0</v>
      </c>
      <c r="H5456" s="107">
        <f t="shared" si="710"/>
        <v>0</v>
      </c>
      <c r="I5456" s="143">
        <f t="shared" si="706"/>
        <v>0</v>
      </c>
      <c r="J5456" s="142"/>
      <c r="K5456" s="228"/>
      <c r="L5456" s="7" t="str">
        <f t="shared" si="707"/>
        <v/>
      </c>
      <c r="M5456" s="7" t="str">
        <f t="shared" si="708"/>
        <v/>
      </c>
      <c r="N5456" s="7" t="str">
        <f t="shared" si="704"/>
        <v/>
      </c>
      <c r="O5456" s="144"/>
      <c r="P5456" s="355">
        <v>0</v>
      </c>
      <c r="Q5456" s="362">
        <f>SUM('NOVO HORIZONTE'!I5456)</f>
        <v>0</v>
      </c>
      <c r="R5456" s="363">
        <f t="shared" si="709"/>
        <v>0</v>
      </c>
      <c r="S5456" s="153">
        <f t="shared" si="703"/>
        <v>0</v>
      </c>
      <c r="T5456" s="364"/>
    </row>
    <row r="5457" ht="22.5" hidden="1" spans="1:20">
      <c r="A5457" s="158">
        <v>96737</v>
      </c>
      <c r="B5457" s="100" t="s">
        <v>252</v>
      </c>
      <c r="C5457" s="104" t="s">
        <v>5728</v>
      </c>
      <c r="D5457" s="94" t="s">
        <v>279</v>
      </c>
      <c r="E5457" s="95">
        <v>7.23</v>
      </c>
      <c r="F5457" s="96">
        <f t="shared" si="705"/>
        <v>8.87</v>
      </c>
      <c r="G5457" s="107">
        <f>ROUND(SUM('NOVO HORIZONTE'!G5457),2)</f>
        <v>0</v>
      </c>
      <c r="H5457" s="107">
        <f t="shared" si="710"/>
        <v>0</v>
      </c>
      <c r="I5457" s="143">
        <f t="shared" si="706"/>
        <v>0</v>
      </c>
      <c r="J5457" s="142"/>
      <c r="K5457" s="228"/>
      <c r="L5457" s="7" t="str">
        <f t="shared" si="707"/>
        <v/>
      </c>
      <c r="M5457" s="7" t="str">
        <f t="shared" si="708"/>
        <v/>
      </c>
      <c r="N5457" s="7" t="str">
        <f t="shared" si="704"/>
        <v/>
      </c>
      <c r="O5457" s="144"/>
      <c r="P5457" s="355">
        <v>0</v>
      </c>
      <c r="Q5457" s="362">
        <f>SUM('NOVO HORIZONTE'!I5457)</f>
        <v>0</v>
      </c>
      <c r="R5457" s="363">
        <f t="shared" si="709"/>
        <v>0</v>
      </c>
      <c r="S5457" s="153">
        <f t="shared" si="703"/>
        <v>0</v>
      </c>
      <c r="T5457" s="364"/>
    </row>
    <row r="5458" ht="33.75" hidden="1" spans="1:20">
      <c r="A5458" s="158">
        <v>96738</v>
      </c>
      <c r="B5458" s="100" t="s">
        <v>252</v>
      </c>
      <c r="C5458" s="104" t="s">
        <v>5729</v>
      </c>
      <c r="D5458" s="94" t="s">
        <v>279</v>
      </c>
      <c r="E5458" s="95">
        <v>25.19</v>
      </c>
      <c r="F5458" s="96">
        <f t="shared" si="705"/>
        <v>30.92</v>
      </c>
      <c r="G5458" s="107">
        <f>ROUND(SUM('NOVO HORIZONTE'!G5458),2)</f>
        <v>0</v>
      </c>
      <c r="H5458" s="107">
        <f t="shared" si="710"/>
        <v>0</v>
      </c>
      <c r="I5458" s="143">
        <f t="shared" si="706"/>
        <v>0</v>
      </c>
      <c r="J5458" s="142"/>
      <c r="K5458" s="228"/>
      <c r="L5458" s="7" t="str">
        <f t="shared" si="707"/>
        <v/>
      </c>
      <c r="M5458" s="7" t="str">
        <f t="shared" si="708"/>
        <v/>
      </c>
      <c r="N5458" s="7" t="str">
        <f t="shared" si="704"/>
        <v/>
      </c>
      <c r="O5458" s="144"/>
      <c r="P5458" s="355">
        <v>0</v>
      </c>
      <c r="Q5458" s="362">
        <f>SUM('NOVO HORIZONTE'!I5458)</f>
        <v>0</v>
      </c>
      <c r="R5458" s="363">
        <f t="shared" si="709"/>
        <v>0</v>
      </c>
      <c r="S5458" s="153">
        <f t="shared" si="703"/>
        <v>0</v>
      </c>
      <c r="T5458" s="364"/>
    </row>
    <row r="5459" ht="22.5" hidden="1" spans="1:20">
      <c r="A5459" s="158">
        <v>96739</v>
      </c>
      <c r="B5459" s="100" t="s">
        <v>252</v>
      </c>
      <c r="C5459" s="104" t="s">
        <v>5730</v>
      </c>
      <c r="D5459" s="94" t="s">
        <v>279</v>
      </c>
      <c r="E5459" s="95">
        <v>10.42</v>
      </c>
      <c r="F5459" s="96">
        <f t="shared" si="705"/>
        <v>12.79</v>
      </c>
      <c r="G5459" s="107">
        <f>ROUND(SUM('NOVO HORIZONTE'!G5459),2)</f>
        <v>0</v>
      </c>
      <c r="H5459" s="107">
        <f t="shared" si="710"/>
        <v>0</v>
      </c>
      <c r="I5459" s="143">
        <f t="shared" si="706"/>
        <v>0</v>
      </c>
      <c r="J5459" s="142"/>
      <c r="K5459" s="228"/>
      <c r="L5459" s="7" t="str">
        <f t="shared" si="707"/>
        <v/>
      </c>
      <c r="M5459" s="7" t="str">
        <f t="shared" si="708"/>
        <v/>
      </c>
      <c r="N5459" s="7" t="str">
        <f t="shared" si="704"/>
        <v/>
      </c>
      <c r="O5459" s="144"/>
      <c r="P5459" s="355">
        <v>0</v>
      </c>
      <c r="Q5459" s="362">
        <f>SUM('NOVO HORIZONTE'!I5459)</f>
        <v>0</v>
      </c>
      <c r="R5459" s="363">
        <f t="shared" si="709"/>
        <v>0</v>
      </c>
      <c r="S5459" s="153">
        <f t="shared" si="703"/>
        <v>0</v>
      </c>
      <c r="T5459" s="364"/>
    </row>
    <row r="5460" ht="33.75" hidden="1" spans="1:20">
      <c r="A5460" s="158">
        <v>96740</v>
      </c>
      <c r="B5460" s="100" t="s">
        <v>252</v>
      </c>
      <c r="C5460" s="104" t="s">
        <v>5731</v>
      </c>
      <c r="D5460" s="94" t="s">
        <v>279</v>
      </c>
      <c r="E5460" s="95">
        <v>35.28</v>
      </c>
      <c r="F5460" s="96">
        <f t="shared" si="705"/>
        <v>43.3</v>
      </c>
      <c r="G5460" s="107">
        <f>ROUND(SUM('NOVO HORIZONTE'!G5460),2)</f>
        <v>0</v>
      </c>
      <c r="H5460" s="107">
        <f t="shared" si="710"/>
        <v>0</v>
      </c>
      <c r="I5460" s="143">
        <f t="shared" si="706"/>
        <v>0</v>
      </c>
      <c r="J5460" s="142"/>
      <c r="K5460" s="145"/>
      <c r="L5460" s="7" t="str">
        <f t="shared" si="707"/>
        <v/>
      </c>
      <c r="M5460" s="7" t="str">
        <f t="shared" si="708"/>
        <v/>
      </c>
      <c r="N5460" s="7" t="str">
        <f t="shared" si="704"/>
        <v/>
      </c>
      <c r="O5460" s="144"/>
      <c r="P5460" s="355">
        <v>0</v>
      </c>
      <c r="Q5460" s="362">
        <f>SUM('NOVO HORIZONTE'!I5460)</f>
        <v>0</v>
      </c>
      <c r="R5460" s="363">
        <f t="shared" si="709"/>
        <v>0</v>
      </c>
      <c r="S5460" s="153">
        <f t="shared" si="703"/>
        <v>0</v>
      </c>
      <c r="T5460" s="364"/>
    </row>
    <row r="5461" ht="22.5" hidden="1" spans="1:20">
      <c r="A5461" s="158">
        <v>96741</v>
      </c>
      <c r="B5461" s="100" t="s">
        <v>252</v>
      </c>
      <c r="C5461" s="104" t="s">
        <v>5732</v>
      </c>
      <c r="D5461" s="94" t="s">
        <v>279</v>
      </c>
      <c r="E5461" s="95">
        <v>17.94</v>
      </c>
      <c r="F5461" s="96">
        <f t="shared" si="705"/>
        <v>22.02</v>
      </c>
      <c r="G5461" s="107">
        <f>ROUND(SUM('NOVO HORIZONTE'!G5461),2)</f>
        <v>0</v>
      </c>
      <c r="H5461" s="107">
        <f t="shared" si="710"/>
        <v>0</v>
      </c>
      <c r="I5461" s="143">
        <f t="shared" si="706"/>
        <v>0</v>
      </c>
      <c r="J5461" s="142"/>
      <c r="K5461" s="228"/>
      <c r="L5461" s="7" t="str">
        <f t="shared" si="707"/>
        <v/>
      </c>
      <c r="M5461" s="7" t="str">
        <f t="shared" si="708"/>
        <v/>
      </c>
      <c r="N5461" s="7" t="str">
        <f t="shared" si="704"/>
        <v/>
      </c>
      <c r="O5461" s="144"/>
      <c r="P5461" s="355">
        <v>0</v>
      </c>
      <c r="Q5461" s="362">
        <f>SUM('NOVO HORIZONTE'!I5461)</f>
        <v>0</v>
      </c>
      <c r="R5461" s="363">
        <f t="shared" si="709"/>
        <v>0</v>
      </c>
      <c r="S5461" s="153">
        <f t="shared" si="703"/>
        <v>0</v>
      </c>
      <c r="T5461" s="364"/>
    </row>
    <row r="5462" ht="22.5" hidden="1" spans="1:20">
      <c r="A5462" s="158">
        <v>96742</v>
      </c>
      <c r="B5462" s="100" t="s">
        <v>252</v>
      </c>
      <c r="C5462" s="104" t="s">
        <v>5733</v>
      </c>
      <c r="D5462" s="94" t="s">
        <v>279</v>
      </c>
      <c r="E5462" s="95">
        <v>23.75</v>
      </c>
      <c r="F5462" s="96">
        <f t="shared" si="705"/>
        <v>29.15</v>
      </c>
      <c r="G5462" s="107">
        <f>ROUND(SUM('NOVO HORIZONTE'!G5462),2)</f>
        <v>0</v>
      </c>
      <c r="H5462" s="107">
        <f t="shared" si="710"/>
        <v>0</v>
      </c>
      <c r="I5462" s="143">
        <f t="shared" si="706"/>
        <v>0</v>
      </c>
      <c r="J5462" s="142"/>
      <c r="K5462" s="228"/>
      <c r="L5462" s="7" t="str">
        <f t="shared" si="707"/>
        <v/>
      </c>
      <c r="M5462" s="7" t="str">
        <f t="shared" si="708"/>
        <v/>
      </c>
      <c r="N5462" s="7" t="str">
        <f t="shared" si="704"/>
        <v/>
      </c>
      <c r="O5462" s="144"/>
      <c r="P5462" s="355">
        <v>0</v>
      </c>
      <c r="Q5462" s="362">
        <f>SUM('NOVO HORIZONTE'!I5462)</f>
        <v>0</v>
      </c>
      <c r="R5462" s="363">
        <f t="shared" si="709"/>
        <v>0</v>
      </c>
      <c r="S5462" s="153">
        <f t="shared" si="703"/>
        <v>0</v>
      </c>
      <c r="T5462" s="364"/>
    </row>
    <row r="5463" ht="22.5" hidden="1" spans="1:20">
      <c r="A5463" s="158">
        <v>96743</v>
      </c>
      <c r="B5463" s="100" t="s">
        <v>252</v>
      </c>
      <c r="C5463" s="104" t="s">
        <v>5734</v>
      </c>
      <c r="D5463" s="94" t="s">
        <v>279</v>
      </c>
      <c r="E5463" s="95">
        <v>33.3</v>
      </c>
      <c r="F5463" s="96">
        <f t="shared" si="705"/>
        <v>40.87</v>
      </c>
      <c r="G5463" s="107">
        <f>ROUND(SUM('NOVO HORIZONTE'!G5463),2)</f>
        <v>0</v>
      </c>
      <c r="H5463" s="107">
        <f t="shared" si="710"/>
        <v>0</v>
      </c>
      <c r="I5463" s="143">
        <f t="shared" si="706"/>
        <v>0</v>
      </c>
      <c r="J5463" s="142"/>
      <c r="K5463" s="145"/>
      <c r="L5463" s="7" t="str">
        <f t="shared" si="707"/>
        <v/>
      </c>
      <c r="M5463" s="7" t="str">
        <f t="shared" si="708"/>
        <v/>
      </c>
      <c r="N5463" s="7" t="str">
        <f t="shared" si="704"/>
        <v/>
      </c>
      <c r="O5463" s="144"/>
      <c r="P5463" s="355">
        <v>0</v>
      </c>
      <c r="Q5463" s="362">
        <f>SUM('NOVO HORIZONTE'!I5463)</f>
        <v>0</v>
      </c>
      <c r="R5463" s="363">
        <f t="shared" si="709"/>
        <v>0</v>
      </c>
      <c r="S5463" s="153">
        <f t="shared" si="703"/>
        <v>0</v>
      </c>
      <c r="T5463" s="364"/>
    </row>
    <row r="5464" ht="22.5" hidden="1" spans="1:20">
      <c r="A5464" s="158">
        <v>96744</v>
      </c>
      <c r="B5464" s="100" t="s">
        <v>252</v>
      </c>
      <c r="C5464" s="104" t="s">
        <v>5735</v>
      </c>
      <c r="D5464" s="94" t="s">
        <v>279</v>
      </c>
      <c r="E5464" s="95">
        <v>59.76</v>
      </c>
      <c r="F5464" s="96">
        <f t="shared" si="705"/>
        <v>73.35</v>
      </c>
      <c r="G5464" s="107">
        <f>ROUND(SUM('NOVO HORIZONTE'!G5464),2)</f>
        <v>0</v>
      </c>
      <c r="H5464" s="107">
        <f t="shared" si="710"/>
        <v>0</v>
      </c>
      <c r="I5464" s="143">
        <f t="shared" si="706"/>
        <v>0</v>
      </c>
      <c r="J5464" s="142"/>
      <c r="K5464" s="228"/>
      <c r="L5464" s="7" t="str">
        <f t="shared" si="707"/>
        <v/>
      </c>
      <c r="M5464" s="7" t="str">
        <f t="shared" si="708"/>
        <v/>
      </c>
      <c r="N5464" s="7" t="str">
        <f t="shared" si="704"/>
        <v/>
      </c>
      <c r="O5464" s="144"/>
      <c r="P5464" s="355">
        <v>0</v>
      </c>
      <c r="Q5464" s="362">
        <f>SUM('NOVO HORIZONTE'!I5464)</f>
        <v>0</v>
      </c>
      <c r="R5464" s="363">
        <f t="shared" si="709"/>
        <v>0</v>
      </c>
      <c r="S5464" s="153">
        <f t="shared" si="703"/>
        <v>0</v>
      </c>
      <c r="T5464" s="364"/>
    </row>
    <row r="5465" ht="22.5" hidden="1" spans="1:20">
      <c r="A5465" s="158">
        <v>96745</v>
      </c>
      <c r="B5465" s="100" t="s">
        <v>252</v>
      </c>
      <c r="C5465" s="104" t="s">
        <v>5736</v>
      </c>
      <c r="D5465" s="94" t="s">
        <v>279</v>
      </c>
      <c r="E5465" s="95">
        <v>87.62</v>
      </c>
      <c r="F5465" s="96">
        <f t="shared" si="705"/>
        <v>107.54</v>
      </c>
      <c r="G5465" s="107">
        <f>ROUND(SUM('NOVO HORIZONTE'!G5465),2)</f>
        <v>0</v>
      </c>
      <c r="H5465" s="107">
        <f t="shared" si="710"/>
        <v>0</v>
      </c>
      <c r="I5465" s="143">
        <f t="shared" si="706"/>
        <v>0</v>
      </c>
      <c r="J5465" s="142"/>
      <c r="K5465" s="228"/>
      <c r="L5465" s="7" t="str">
        <f t="shared" si="707"/>
        <v/>
      </c>
      <c r="M5465" s="7" t="str">
        <f t="shared" si="708"/>
        <v/>
      </c>
      <c r="N5465" s="7" t="str">
        <f t="shared" si="704"/>
        <v/>
      </c>
      <c r="O5465" s="144"/>
      <c r="P5465" s="355">
        <v>0</v>
      </c>
      <c r="Q5465" s="362">
        <f>SUM('NOVO HORIZONTE'!I5465)</f>
        <v>0</v>
      </c>
      <c r="R5465" s="363">
        <f t="shared" si="709"/>
        <v>0</v>
      </c>
      <c r="S5465" s="153">
        <f t="shared" ref="S5465:S5528" si="711">IF(R5465=0,0,IF(R5465&gt;0,"c","b"))</f>
        <v>0</v>
      </c>
      <c r="T5465" s="364"/>
    </row>
    <row r="5466" ht="22.5" hidden="1" spans="1:20">
      <c r="A5466" s="158">
        <v>96746</v>
      </c>
      <c r="B5466" s="100" t="s">
        <v>252</v>
      </c>
      <c r="C5466" s="104" t="s">
        <v>5737</v>
      </c>
      <c r="D5466" s="94" t="s">
        <v>279</v>
      </c>
      <c r="E5466" s="95">
        <v>117.77</v>
      </c>
      <c r="F5466" s="96">
        <f t="shared" si="705"/>
        <v>144.55</v>
      </c>
      <c r="G5466" s="107">
        <f>ROUND(SUM('NOVO HORIZONTE'!G5466),2)</f>
        <v>0</v>
      </c>
      <c r="H5466" s="107">
        <f t="shared" si="710"/>
        <v>0</v>
      </c>
      <c r="I5466" s="143">
        <f t="shared" si="706"/>
        <v>0</v>
      </c>
      <c r="J5466" s="142"/>
      <c r="K5466" s="145"/>
      <c r="L5466" s="7" t="str">
        <f t="shared" si="707"/>
        <v/>
      </c>
      <c r="M5466" s="7" t="str">
        <f t="shared" si="708"/>
        <v/>
      </c>
      <c r="N5466" s="7" t="str">
        <f t="shared" si="704"/>
        <v/>
      </c>
      <c r="O5466" s="144"/>
      <c r="P5466" s="355">
        <v>0</v>
      </c>
      <c r="Q5466" s="362">
        <f>SUM('NOVO HORIZONTE'!I5466)</f>
        <v>0</v>
      </c>
      <c r="R5466" s="363">
        <f t="shared" si="709"/>
        <v>0</v>
      </c>
      <c r="S5466" s="153">
        <f t="shared" si="711"/>
        <v>0</v>
      </c>
      <c r="T5466" s="364"/>
    </row>
    <row r="5467" ht="33.75" hidden="1" spans="1:20">
      <c r="A5467" s="158">
        <v>96747</v>
      </c>
      <c r="B5467" s="100" t="s">
        <v>252</v>
      </c>
      <c r="C5467" s="104" t="s">
        <v>5738</v>
      </c>
      <c r="D5467" s="94" t="s">
        <v>279</v>
      </c>
      <c r="E5467" s="95">
        <v>9.42</v>
      </c>
      <c r="F5467" s="96">
        <f t="shared" si="705"/>
        <v>11.56</v>
      </c>
      <c r="G5467" s="107">
        <f>ROUND(SUM('NOVO HORIZONTE'!G5467),2)</f>
        <v>0</v>
      </c>
      <c r="H5467" s="107">
        <f t="shared" si="710"/>
        <v>0</v>
      </c>
      <c r="I5467" s="143">
        <f t="shared" si="706"/>
        <v>0</v>
      </c>
      <c r="J5467" s="142"/>
      <c r="K5467" s="228"/>
      <c r="L5467" s="7" t="str">
        <f t="shared" si="707"/>
        <v/>
      </c>
      <c r="M5467" s="7" t="str">
        <f t="shared" si="708"/>
        <v/>
      </c>
      <c r="N5467" s="7" t="str">
        <f t="shared" si="704"/>
        <v/>
      </c>
      <c r="O5467" s="144"/>
      <c r="P5467" s="355">
        <v>0</v>
      </c>
      <c r="Q5467" s="362">
        <f>SUM('NOVO HORIZONTE'!I5467)</f>
        <v>0</v>
      </c>
      <c r="R5467" s="363">
        <f t="shared" si="709"/>
        <v>0</v>
      </c>
      <c r="S5467" s="153">
        <f t="shared" si="711"/>
        <v>0</v>
      </c>
      <c r="T5467" s="364"/>
    </row>
    <row r="5468" ht="33.75" hidden="1" spans="1:20">
      <c r="A5468" s="158">
        <v>96748</v>
      </c>
      <c r="B5468" s="100" t="s">
        <v>252</v>
      </c>
      <c r="C5468" s="104" t="s">
        <v>5739</v>
      </c>
      <c r="D5468" s="94" t="s">
        <v>279</v>
      </c>
      <c r="E5468" s="95">
        <v>10.1</v>
      </c>
      <c r="F5468" s="96">
        <f t="shared" si="705"/>
        <v>12.4</v>
      </c>
      <c r="G5468" s="107">
        <f>ROUND(SUM('NOVO HORIZONTE'!G5468),2)</f>
        <v>0</v>
      </c>
      <c r="H5468" s="107">
        <f t="shared" si="710"/>
        <v>0</v>
      </c>
      <c r="I5468" s="143">
        <f t="shared" si="706"/>
        <v>0</v>
      </c>
      <c r="J5468" s="142"/>
      <c r="K5468" s="145"/>
      <c r="L5468" s="7" t="str">
        <f t="shared" si="707"/>
        <v/>
      </c>
      <c r="M5468" s="7" t="str">
        <f t="shared" si="708"/>
        <v/>
      </c>
      <c r="N5468" s="7" t="str">
        <f t="shared" si="704"/>
        <v/>
      </c>
      <c r="O5468" s="144"/>
      <c r="P5468" s="355">
        <v>0</v>
      </c>
      <c r="Q5468" s="362">
        <f>SUM('NOVO HORIZONTE'!I5468)</f>
        <v>0</v>
      </c>
      <c r="R5468" s="363">
        <f t="shared" si="709"/>
        <v>0</v>
      </c>
      <c r="S5468" s="153">
        <f t="shared" si="711"/>
        <v>0</v>
      </c>
      <c r="T5468" s="364"/>
    </row>
    <row r="5469" ht="33.75" hidden="1" spans="1:20">
      <c r="A5469" s="158">
        <v>96749</v>
      </c>
      <c r="B5469" s="100" t="s">
        <v>252</v>
      </c>
      <c r="C5469" s="104" t="s">
        <v>5740</v>
      </c>
      <c r="D5469" s="94" t="s">
        <v>279</v>
      </c>
      <c r="E5469" s="95">
        <v>13.58</v>
      </c>
      <c r="F5469" s="96">
        <f t="shared" si="705"/>
        <v>16.67</v>
      </c>
      <c r="G5469" s="107">
        <f>ROUND(SUM('NOVO HORIZONTE'!G5469),2)</f>
        <v>0</v>
      </c>
      <c r="H5469" s="107">
        <f t="shared" si="710"/>
        <v>0</v>
      </c>
      <c r="I5469" s="143">
        <f t="shared" si="706"/>
        <v>0</v>
      </c>
      <c r="J5469" s="142"/>
      <c r="K5469" s="228"/>
      <c r="L5469" s="7" t="str">
        <f t="shared" si="707"/>
        <v/>
      </c>
      <c r="M5469" s="7" t="str">
        <f t="shared" si="708"/>
        <v/>
      </c>
      <c r="N5469" s="7" t="str">
        <f t="shared" si="704"/>
        <v/>
      </c>
      <c r="O5469" s="144"/>
      <c r="P5469" s="355">
        <v>0</v>
      </c>
      <c r="Q5469" s="362">
        <f>SUM('NOVO HORIZONTE'!I5469)</f>
        <v>0</v>
      </c>
      <c r="R5469" s="363">
        <f t="shared" si="709"/>
        <v>0</v>
      </c>
      <c r="S5469" s="153">
        <f t="shared" si="711"/>
        <v>0</v>
      </c>
      <c r="T5469" s="364"/>
    </row>
    <row r="5470" ht="33.75" hidden="1" spans="1:20">
      <c r="A5470" s="158">
        <v>96750</v>
      </c>
      <c r="B5470" s="100" t="s">
        <v>252</v>
      </c>
      <c r="C5470" s="104" t="s">
        <v>5741</v>
      </c>
      <c r="D5470" s="94" t="s">
        <v>279</v>
      </c>
      <c r="E5470" s="95">
        <v>18.64</v>
      </c>
      <c r="F5470" s="96">
        <f t="shared" si="705"/>
        <v>22.88</v>
      </c>
      <c r="G5470" s="107">
        <f>ROUND(SUM('NOVO HORIZONTE'!G5470),2)</f>
        <v>0</v>
      </c>
      <c r="H5470" s="107">
        <f t="shared" si="710"/>
        <v>0</v>
      </c>
      <c r="I5470" s="143">
        <f t="shared" si="706"/>
        <v>0</v>
      </c>
      <c r="J5470" s="142"/>
      <c r="K5470" s="228"/>
      <c r="L5470" s="7" t="str">
        <f t="shared" si="707"/>
        <v/>
      </c>
      <c r="M5470" s="7" t="str">
        <f t="shared" si="708"/>
        <v/>
      </c>
      <c r="N5470" s="7" t="str">
        <f t="shared" si="704"/>
        <v/>
      </c>
      <c r="O5470" s="144"/>
      <c r="P5470" s="355">
        <v>0</v>
      </c>
      <c r="Q5470" s="362">
        <f>SUM('NOVO HORIZONTE'!I5470)</f>
        <v>0</v>
      </c>
      <c r="R5470" s="363">
        <f t="shared" si="709"/>
        <v>0</v>
      </c>
      <c r="S5470" s="153">
        <f t="shared" si="711"/>
        <v>0</v>
      </c>
      <c r="T5470" s="364"/>
    </row>
    <row r="5471" ht="33.75" hidden="1" spans="1:20">
      <c r="A5471" s="158">
        <v>96751</v>
      </c>
      <c r="B5471" s="100" t="s">
        <v>252</v>
      </c>
      <c r="C5471" s="104" t="s">
        <v>5742</v>
      </c>
      <c r="D5471" s="94" t="s">
        <v>279</v>
      </c>
      <c r="E5471" s="95">
        <v>29.59</v>
      </c>
      <c r="F5471" s="96">
        <f t="shared" si="705"/>
        <v>36.32</v>
      </c>
      <c r="G5471" s="107">
        <f>ROUND(SUM('NOVO HORIZONTE'!G5471),2)</f>
        <v>0</v>
      </c>
      <c r="H5471" s="107">
        <f t="shared" si="710"/>
        <v>0</v>
      </c>
      <c r="I5471" s="143">
        <f t="shared" si="706"/>
        <v>0</v>
      </c>
      <c r="J5471" s="142"/>
      <c r="K5471" s="145"/>
      <c r="L5471" s="7" t="str">
        <f t="shared" si="707"/>
        <v/>
      </c>
      <c r="M5471" s="7" t="str">
        <f t="shared" si="708"/>
        <v/>
      </c>
      <c r="N5471" s="7" t="str">
        <f t="shared" si="704"/>
        <v/>
      </c>
      <c r="O5471" s="144"/>
      <c r="P5471" s="355">
        <v>0</v>
      </c>
      <c r="Q5471" s="362">
        <f>SUM('NOVO HORIZONTE'!I5471)</f>
        <v>0</v>
      </c>
      <c r="R5471" s="363">
        <f t="shared" si="709"/>
        <v>0</v>
      </c>
      <c r="S5471" s="153">
        <f t="shared" si="711"/>
        <v>0</v>
      </c>
      <c r="T5471" s="364"/>
    </row>
    <row r="5472" ht="33.75" hidden="1" spans="1:20">
      <c r="A5472" s="158">
        <v>96752</v>
      </c>
      <c r="B5472" s="100" t="s">
        <v>252</v>
      </c>
      <c r="C5472" s="104" t="s">
        <v>5743</v>
      </c>
      <c r="D5472" s="94" t="s">
        <v>279</v>
      </c>
      <c r="E5472" s="95">
        <v>38.98</v>
      </c>
      <c r="F5472" s="96">
        <f t="shared" si="705"/>
        <v>47.84</v>
      </c>
      <c r="G5472" s="107">
        <f>ROUND(SUM('NOVO HORIZONTE'!G5472),2)</f>
        <v>0</v>
      </c>
      <c r="H5472" s="107">
        <f t="shared" si="710"/>
        <v>0</v>
      </c>
      <c r="I5472" s="143">
        <f t="shared" si="706"/>
        <v>0</v>
      </c>
      <c r="J5472" s="142"/>
      <c r="K5472" s="228"/>
      <c r="L5472" s="7" t="str">
        <f t="shared" si="707"/>
        <v/>
      </c>
      <c r="M5472" s="7" t="str">
        <f t="shared" si="708"/>
        <v/>
      </c>
      <c r="N5472" s="7" t="str">
        <f t="shared" si="704"/>
        <v/>
      </c>
      <c r="O5472" s="144"/>
      <c r="P5472" s="355">
        <v>0</v>
      </c>
      <c r="Q5472" s="362">
        <f>SUM('NOVO HORIZONTE'!I5472)</f>
        <v>0</v>
      </c>
      <c r="R5472" s="363">
        <f t="shared" si="709"/>
        <v>0</v>
      </c>
      <c r="S5472" s="153">
        <f t="shared" si="711"/>
        <v>0</v>
      </c>
      <c r="T5472" s="364"/>
    </row>
    <row r="5473" ht="33.75" hidden="1" spans="1:20">
      <c r="A5473" s="158">
        <v>96753</v>
      </c>
      <c r="B5473" s="100" t="s">
        <v>252</v>
      </c>
      <c r="C5473" s="104" t="s">
        <v>5744</v>
      </c>
      <c r="D5473" s="94" t="s">
        <v>279</v>
      </c>
      <c r="E5473" s="95">
        <v>95.02</v>
      </c>
      <c r="F5473" s="96">
        <f t="shared" si="705"/>
        <v>116.63</v>
      </c>
      <c r="G5473" s="107">
        <f>ROUND(SUM('NOVO HORIZONTE'!G5473),2)</f>
        <v>0</v>
      </c>
      <c r="H5473" s="107">
        <f t="shared" si="710"/>
        <v>0</v>
      </c>
      <c r="I5473" s="143">
        <f t="shared" si="706"/>
        <v>0</v>
      </c>
      <c r="J5473" s="142"/>
      <c r="K5473" s="145"/>
      <c r="L5473" s="7" t="str">
        <f t="shared" si="707"/>
        <v/>
      </c>
      <c r="M5473" s="7" t="str">
        <f t="shared" si="708"/>
        <v/>
      </c>
      <c r="N5473" s="7" t="str">
        <f t="shared" si="704"/>
        <v/>
      </c>
      <c r="O5473" s="144"/>
      <c r="P5473" s="355">
        <v>0</v>
      </c>
      <c r="Q5473" s="362">
        <f>SUM('NOVO HORIZONTE'!I5473)</f>
        <v>0</v>
      </c>
      <c r="R5473" s="363">
        <f t="shared" si="709"/>
        <v>0</v>
      </c>
      <c r="S5473" s="153">
        <f t="shared" si="711"/>
        <v>0</v>
      </c>
      <c r="T5473" s="364"/>
    </row>
    <row r="5474" ht="33.75" hidden="1" spans="1:20">
      <c r="A5474" s="158">
        <v>96754</v>
      </c>
      <c r="B5474" s="100" t="s">
        <v>252</v>
      </c>
      <c r="C5474" s="104" t="s">
        <v>5745</v>
      </c>
      <c r="D5474" s="94" t="s">
        <v>279</v>
      </c>
      <c r="E5474" s="95">
        <v>114.25</v>
      </c>
      <c r="F5474" s="96">
        <f t="shared" si="705"/>
        <v>140.23</v>
      </c>
      <c r="G5474" s="107">
        <f>ROUND(SUM('NOVO HORIZONTE'!G5474),2)</f>
        <v>0</v>
      </c>
      <c r="H5474" s="107">
        <f t="shared" si="710"/>
        <v>0</v>
      </c>
      <c r="I5474" s="143">
        <f t="shared" si="706"/>
        <v>0</v>
      </c>
      <c r="J5474" s="142"/>
      <c r="K5474" s="228"/>
      <c r="L5474" s="7" t="str">
        <f t="shared" si="707"/>
        <v/>
      </c>
      <c r="M5474" s="7" t="str">
        <f t="shared" si="708"/>
        <v/>
      </c>
      <c r="N5474" s="7" t="str">
        <f t="shared" si="704"/>
        <v/>
      </c>
      <c r="O5474" s="144"/>
      <c r="P5474" s="355">
        <v>0</v>
      </c>
      <c r="Q5474" s="362">
        <f>SUM('NOVO HORIZONTE'!I5474)</f>
        <v>0</v>
      </c>
      <c r="R5474" s="363">
        <f t="shared" si="709"/>
        <v>0</v>
      </c>
      <c r="S5474" s="153">
        <f t="shared" si="711"/>
        <v>0</v>
      </c>
      <c r="T5474" s="364"/>
    </row>
    <row r="5475" ht="33.75" hidden="1" spans="1:20">
      <c r="A5475" s="158">
        <v>96755</v>
      </c>
      <c r="B5475" s="100" t="s">
        <v>252</v>
      </c>
      <c r="C5475" s="104" t="s">
        <v>5746</v>
      </c>
      <c r="D5475" s="94" t="s">
        <v>279</v>
      </c>
      <c r="E5475" s="95">
        <v>354.27</v>
      </c>
      <c r="F5475" s="96">
        <f t="shared" si="705"/>
        <v>434.83</v>
      </c>
      <c r="G5475" s="107">
        <f>ROUND(SUM('NOVO HORIZONTE'!G5475),2)</f>
        <v>0</v>
      </c>
      <c r="H5475" s="107">
        <f t="shared" si="710"/>
        <v>0</v>
      </c>
      <c r="I5475" s="143">
        <f t="shared" si="706"/>
        <v>0</v>
      </c>
      <c r="J5475" s="142"/>
      <c r="K5475" s="228"/>
      <c r="L5475" s="7" t="str">
        <f t="shared" si="707"/>
        <v/>
      </c>
      <c r="M5475" s="7" t="str">
        <f t="shared" si="708"/>
        <v/>
      </c>
      <c r="N5475" s="7" t="str">
        <f t="shared" si="704"/>
        <v/>
      </c>
      <c r="O5475" s="144"/>
      <c r="P5475" s="355">
        <v>0</v>
      </c>
      <c r="Q5475" s="362">
        <f>SUM('NOVO HORIZONTE'!I5475)</f>
        <v>0</v>
      </c>
      <c r="R5475" s="363">
        <f t="shared" si="709"/>
        <v>0</v>
      </c>
      <c r="S5475" s="153">
        <f t="shared" si="711"/>
        <v>0</v>
      </c>
      <c r="T5475" s="364"/>
    </row>
    <row r="5476" ht="22.5" hidden="1" spans="1:20">
      <c r="A5476" s="158">
        <v>96756</v>
      </c>
      <c r="B5476" s="100" t="s">
        <v>252</v>
      </c>
      <c r="C5476" s="104" t="s">
        <v>5747</v>
      </c>
      <c r="D5476" s="94" t="s">
        <v>279</v>
      </c>
      <c r="E5476" s="95">
        <v>22.61</v>
      </c>
      <c r="F5476" s="96">
        <f t="shared" si="705"/>
        <v>27.75</v>
      </c>
      <c r="G5476" s="107">
        <f>ROUND(SUM('NOVO HORIZONTE'!G5476),2)</f>
        <v>0</v>
      </c>
      <c r="H5476" s="107">
        <f t="shared" si="710"/>
        <v>0</v>
      </c>
      <c r="I5476" s="143">
        <f t="shared" si="706"/>
        <v>0</v>
      </c>
      <c r="J5476" s="142"/>
      <c r="K5476" s="228"/>
      <c r="L5476" s="7" t="str">
        <f t="shared" si="707"/>
        <v/>
      </c>
      <c r="M5476" s="7" t="str">
        <f t="shared" si="708"/>
        <v/>
      </c>
      <c r="N5476" s="7" t="str">
        <f t="shared" si="704"/>
        <v/>
      </c>
      <c r="O5476" s="144"/>
      <c r="P5476" s="355">
        <v>0</v>
      </c>
      <c r="Q5476" s="362">
        <f>SUM('NOVO HORIZONTE'!I5476)</f>
        <v>0</v>
      </c>
      <c r="R5476" s="363">
        <f t="shared" si="709"/>
        <v>0</v>
      </c>
      <c r="S5476" s="153">
        <f t="shared" si="711"/>
        <v>0</v>
      </c>
      <c r="T5476" s="364"/>
    </row>
    <row r="5477" ht="22.5" hidden="1" spans="1:20">
      <c r="A5477" s="158">
        <v>96757</v>
      </c>
      <c r="B5477" s="100" t="s">
        <v>252</v>
      </c>
      <c r="C5477" s="104" t="s">
        <v>5748</v>
      </c>
      <c r="D5477" s="94" t="s">
        <v>279</v>
      </c>
      <c r="E5477" s="95">
        <v>26.9</v>
      </c>
      <c r="F5477" s="96">
        <f t="shared" si="705"/>
        <v>33.02</v>
      </c>
      <c r="G5477" s="107">
        <f>ROUND(SUM('NOVO HORIZONTE'!G5477),2)</f>
        <v>0</v>
      </c>
      <c r="H5477" s="107">
        <f t="shared" si="710"/>
        <v>0</v>
      </c>
      <c r="I5477" s="143">
        <f t="shared" si="706"/>
        <v>0</v>
      </c>
      <c r="J5477" s="142"/>
      <c r="K5477" s="228"/>
      <c r="L5477" s="7" t="str">
        <f t="shared" si="707"/>
        <v/>
      </c>
      <c r="M5477" s="7" t="str">
        <f t="shared" si="708"/>
        <v/>
      </c>
      <c r="N5477" s="7" t="str">
        <f t="shared" si="704"/>
        <v/>
      </c>
      <c r="O5477" s="144"/>
      <c r="P5477" s="355">
        <v>0</v>
      </c>
      <c r="Q5477" s="362">
        <f>SUM('NOVO HORIZONTE'!I5477)</f>
        <v>0</v>
      </c>
      <c r="R5477" s="363">
        <f t="shared" si="709"/>
        <v>0</v>
      </c>
      <c r="S5477" s="153">
        <f t="shared" si="711"/>
        <v>0</v>
      </c>
      <c r="T5477" s="364"/>
    </row>
    <row r="5478" ht="22.5" hidden="1" spans="1:20">
      <c r="A5478" s="158">
        <v>96758</v>
      </c>
      <c r="B5478" s="100" t="s">
        <v>252</v>
      </c>
      <c r="C5478" s="104" t="s">
        <v>5749</v>
      </c>
      <c r="D5478" s="94" t="s">
        <v>279</v>
      </c>
      <c r="E5478" s="95">
        <v>20.8</v>
      </c>
      <c r="F5478" s="96">
        <f t="shared" si="705"/>
        <v>25.53</v>
      </c>
      <c r="G5478" s="107">
        <f>ROUND(SUM('NOVO HORIZONTE'!G5478),2)</f>
        <v>0</v>
      </c>
      <c r="H5478" s="107">
        <f t="shared" si="710"/>
        <v>0</v>
      </c>
      <c r="I5478" s="143">
        <f t="shared" si="706"/>
        <v>0</v>
      </c>
      <c r="J5478" s="142"/>
      <c r="K5478" s="228"/>
      <c r="L5478" s="7" t="str">
        <f t="shared" si="707"/>
        <v/>
      </c>
      <c r="M5478" s="7" t="str">
        <f t="shared" si="708"/>
        <v/>
      </c>
      <c r="N5478" s="7" t="str">
        <f t="shared" si="704"/>
        <v/>
      </c>
      <c r="O5478" s="144"/>
      <c r="P5478" s="355">
        <v>0</v>
      </c>
      <c r="Q5478" s="362">
        <f>SUM('NOVO HORIZONTE'!I5478)</f>
        <v>0</v>
      </c>
      <c r="R5478" s="363">
        <f t="shared" si="709"/>
        <v>0</v>
      </c>
      <c r="S5478" s="153">
        <f t="shared" si="711"/>
        <v>0</v>
      </c>
      <c r="T5478" s="364"/>
    </row>
    <row r="5479" ht="22.5" hidden="1" spans="1:20">
      <c r="A5479" s="158">
        <v>96759</v>
      </c>
      <c r="B5479" s="100" t="s">
        <v>252</v>
      </c>
      <c r="C5479" s="104" t="s">
        <v>5750</v>
      </c>
      <c r="D5479" s="94" t="s">
        <v>279</v>
      </c>
      <c r="E5479" s="95">
        <v>27.46</v>
      </c>
      <c r="F5479" s="96">
        <f t="shared" si="705"/>
        <v>33.7</v>
      </c>
      <c r="G5479" s="107">
        <f>ROUND(SUM('NOVO HORIZONTE'!G5479),2)</f>
        <v>0</v>
      </c>
      <c r="H5479" s="107">
        <f t="shared" si="710"/>
        <v>0</v>
      </c>
      <c r="I5479" s="143">
        <f t="shared" si="706"/>
        <v>0</v>
      </c>
      <c r="J5479" s="142"/>
      <c r="K5479" s="145"/>
      <c r="L5479" s="7" t="str">
        <f t="shared" si="707"/>
        <v/>
      </c>
      <c r="M5479" s="7" t="str">
        <f t="shared" si="708"/>
        <v/>
      </c>
      <c r="N5479" s="7" t="str">
        <f t="shared" si="704"/>
        <v/>
      </c>
      <c r="O5479" s="144"/>
      <c r="P5479" s="355">
        <v>0</v>
      </c>
      <c r="Q5479" s="362">
        <f>SUM('NOVO HORIZONTE'!I5479)</f>
        <v>0</v>
      </c>
      <c r="R5479" s="363">
        <f t="shared" si="709"/>
        <v>0</v>
      </c>
      <c r="S5479" s="153">
        <f t="shared" si="711"/>
        <v>0</v>
      </c>
      <c r="T5479" s="364"/>
    </row>
    <row r="5480" ht="22.5" hidden="1" spans="1:20">
      <c r="A5480" s="158">
        <v>96760</v>
      </c>
      <c r="B5480" s="100" t="s">
        <v>252</v>
      </c>
      <c r="C5480" s="104" t="s">
        <v>5751</v>
      </c>
      <c r="D5480" s="94" t="s">
        <v>279</v>
      </c>
      <c r="E5480" s="95">
        <v>47.76</v>
      </c>
      <c r="F5480" s="96">
        <f t="shared" si="705"/>
        <v>58.62</v>
      </c>
      <c r="G5480" s="107">
        <f>ROUND(SUM('NOVO HORIZONTE'!G5480),2)</f>
        <v>0</v>
      </c>
      <c r="H5480" s="107">
        <f t="shared" si="710"/>
        <v>0</v>
      </c>
      <c r="I5480" s="143">
        <f t="shared" si="706"/>
        <v>0</v>
      </c>
      <c r="J5480" s="142"/>
      <c r="K5480" s="228"/>
      <c r="L5480" s="7" t="str">
        <f t="shared" si="707"/>
        <v/>
      </c>
      <c r="M5480" s="7" t="str">
        <f t="shared" si="708"/>
        <v/>
      </c>
      <c r="N5480" s="7" t="str">
        <f t="shared" si="704"/>
        <v/>
      </c>
      <c r="O5480" s="144"/>
      <c r="P5480" s="355">
        <v>0</v>
      </c>
      <c r="Q5480" s="362">
        <f>SUM('NOVO HORIZONTE'!I5480)</f>
        <v>0</v>
      </c>
      <c r="R5480" s="363">
        <f t="shared" si="709"/>
        <v>0</v>
      </c>
      <c r="S5480" s="153">
        <f t="shared" si="711"/>
        <v>0</v>
      </c>
      <c r="T5480" s="364"/>
    </row>
    <row r="5481" ht="22.5" hidden="1" spans="1:20">
      <c r="A5481" s="158">
        <v>96761</v>
      </c>
      <c r="B5481" s="100" t="s">
        <v>252</v>
      </c>
      <c r="C5481" s="104" t="s">
        <v>5752</v>
      </c>
      <c r="D5481" s="94" t="s">
        <v>279</v>
      </c>
      <c r="E5481" s="95">
        <v>64.01</v>
      </c>
      <c r="F5481" s="96">
        <f t="shared" si="705"/>
        <v>78.57</v>
      </c>
      <c r="G5481" s="107">
        <f>ROUND(SUM('NOVO HORIZONTE'!G5481),2)</f>
        <v>0</v>
      </c>
      <c r="H5481" s="107">
        <f t="shared" si="710"/>
        <v>0</v>
      </c>
      <c r="I5481" s="143">
        <f t="shared" si="706"/>
        <v>0</v>
      </c>
      <c r="J5481" s="142"/>
      <c r="K5481" s="228"/>
      <c r="L5481" s="7" t="str">
        <f t="shared" si="707"/>
        <v/>
      </c>
      <c r="M5481" s="7" t="str">
        <f t="shared" si="708"/>
        <v/>
      </c>
      <c r="N5481" s="7" t="str">
        <f t="shared" si="704"/>
        <v/>
      </c>
      <c r="O5481" s="144"/>
      <c r="P5481" s="355">
        <v>0</v>
      </c>
      <c r="Q5481" s="362">
        <f>SUM('NOVO HORIZONTE'!I5481)</f>
        <v>0</v>
      </c>
      <c r="R5481" s="363">
        <f t="shared" si="709"/>
        <v>0</v>
      </c>
      <c r="S5481" s="153">
        <f t="shared" si="711"/>
        <v>0</v>
      </c>
      <c r="T5481" s="364"/>
    </row>
    <row r="5482" ht="22.5" hidden="1" spans="1:20">
      <c r="A5482" s="158">
        <v>96762</v>
      </c>
      <c r="B5482" s="100" t="s">
        <v>252</v>
      </c>
      <c r="C5482" s="104" t="s">
        <v>5753</v>
      </c>
      <c r="D5482" s="94" t="s">
        <v>279</v>
      </c>
      <c r="E5482" s="95">
        <v>127.76</v>
      </c>
      <c r="F5482" s="96">
        <f t="shared" si="705"/>
        <v>156.81</v>
      </c>
      <c r="G5482" s="107">
        <f>ROUND(SUM('NOVO HORIZONTE'!G5482),2)</f>
        <v>0</v>
      </c>
      <c r="H5482" s="107">
        <f t="shared" si="710"/>
        <v>0</v>
      </c>
      <c r="I5482" s="143">
        <f t="shared" si="706"/>
        <v>0</v>
      </c>
      <c r="J5482" s="142"/>
      <c r="K5482" s="228"/>
      <c r="L5482" s="7" t="str">
        <f t="shared" si="707"/>
        <v/>
      </c>
      <c r="M5482" s="7" t="str">
        <f t="shared" si="708"/>
        <v/>
      </c>
      <c r="N5482" s="7" t="str">
        <f t="shared" si="704"/>
        <v/>
      </c>
      <c r="O5482" s="144"/>
      <c r="P5482" s="355">
        <v>0</v>
      </c>
      <c r="Q5482" s="362">
        <f>SUM('NOVO HORIZONTE'!I5482)</f>
        <v>0</v>
      </c>
      <c r="R5482" s="363">
        <f t="shared" si="709"/>
        <v>0</v>
      </c>
      <c r="S5482" s="153">
        <f t="shared" si="711"/>
        <v>0</v>
      </c>
      <c r="T5482" s="364"/>
    </row>
    <row r="5483" ht="22.5" hidden="1" spans="1:20">
      <c r="A5483" s="158">
        <v>96763</v>
      </c>
      <c r="B5483" s="100" t="s">
        <v>252</v>
      </c>
      <c r="C5483" s="104" t="s">
        <v>5754</v>
      </c>
      <c r="D5483" s="94" t="s">
        <v>279</v>
      </c>
      <c r="E5483" s="95">
        <v>160.52</v>
      </c>
      <c r="F5483" s="96">
        <f t="shared" si="705"/>
        <v>197.02</v>
      </c>
      <c r="G5483" s="107">
        <f>ROUND(SUM('NOVO HORIZONTE'!G5483),2)</f>
        <v>0</v>
      </c>
      <c r="H5483" s="107">
        <f t="shared" si="710"/>
        <v>0</v>
      </c>
      <c r="I5483" s="143">
        <f t="shared" si="706"/>
        <v>0</v>
      </c>
      <c r="J5483" s="142"/>
      <c r="K5483" s="228"/>
      <c r="L5483" s="7" t="str">
        <f t="shared" si="707"/>
        <v/>
      </c>
      <c r="M5483" s="7" t="str">
        <f t="shared" si="708"/>
        <v/>
      </c>
      <c r="N5483" s="7" t="str">
        <f t="shared" ref="N5483:N5546" si="712">M5483</f>
        <v/>
      </c>
      <c r="O5483" s="144"/>
      <c r="P5483" s="355">
        <v>0</v>
      </c>
      <c r="Q5483" s="362">
        <f>SUM('NOVO HORIZONTE'!I5483)</f>
        <v>0</v>
      </c>
      <c r="R5483" s="363">
        <f t="shared" si="709"/>
        <v>0</v>
      </c>
      <c r="S5483" s="153">
        <f t="shared" si="711"/>
        <v>0</v>
      </c>
      <c r="T5483" s="364"/>
    </row>
    <row r="5484" ht="22.5" hidden="1" spans="1:20">
      <c r="A5484" s="158">
        <v>96764</v>
      </c>
      <c r="B5484" s="100" t="s">
        <v>252</v>
      </c>
      <c r="C5484" s="104" t="s">
        <v>5755</v>
      </c>
      <c r="D5484" s="94" t="s">
        <v>279</v>
      </c>
      <c r="E5484" s="95">
        <v>323.87</v>
      </c>
      <c r="F5484" s="96">
        <f t="shared" si="705"/>
        <v>397.52</v>
      </c>
      <c r="G5484" s="107">
        <f>ROUND(SUM('NOVO HORIZONTE'!G5484),2)</f>
        <v>0</v>
      </c>
      <c r="H5484" s="107">
        <f t="shared" si="710"/>
        <v>0</v>
      </c>
      <c r="I5484" s="143">
        <f t="shared" si="706"/>
        <v>0</v>
      </c>
      <c r="J5484" s="142"/>
      <c r="K5484" s="228"/>
      <c r="L5484" s="7" t="str">
        <f t="shared" si="707"/>
        <v/>
      </c>
      <c r="M5484" s="7" t="str">
        <f t="shared" si="708"/>
        <v/>
      </c>
      <c r="N5484" s="7" t="str">
        <f t="shared" si="712"/>
        <v/>
      </c>
      <c r="O5484" s="144"/>
      <c r="P5484" s="355">
        <v>0</v>
      </c>
      <c r="Q5484" s="362">
        <f>SUM('NOVO HORIZONTE'!I5484)</f>
        <v>0</v>
      </c>
      <c r="R5484" s="363">
        <f t="shared" si="709"/>
        <v>0</v>
      </c>
      <c r="S5484" s="153">
        <f t="shared" si="711"/>
        <v>0</v>
      </c>
      <c r="T5484" s="364"/>
    </row>
    <row r="5485" ht="22.5" hidden="1" spans="1:20">
      <c r="A5485" s="158">
        <v>96802</v>
      </c>
      <c r="B5485" s="100" t="s">
        <v>252</v>
      </c>
      <c r="C5485" s="104" t="s">
        <v>5756</v>
      </c>
      <c r="D5485" s="94" t="s">
        <v>279</v>
      </c>
      <c r="E5485" s="95">
        <v>235.05</v>
      </c>
      <c r="F5485" s="96">
        <f t="shared" si="705"/>
        <v>288.5</v>
      </c>
      <c r="G5485" s="107">
        <f>ROUND(SUM('NOVO HORIZONTE'!G5485),2)</f>
        <v>0</v>
      </c>
      <c r="H5485" s="107">
        <f t="shared" si="710"/>
        <v>0</v>
      </c>
      <c r="I5485" s="143">
        <f t="shared" si="706"/>
        <v>0</v>
      </c>
      <c r="J5485" s="142"/>
      <c r="K5485" s="145"/>
      <c r="L5485" s="7" t="str">
        <f t="shared" si="707"/>
        <v/>
      </c>
      <c r="M5485" s="7" t="str">
        <f t="shared" si="708"/>
        <v/>
      </c>
      <c r="N5485" s="7" t="str">
        <f t="shared" si="712"/>
        <v/>
      </c>
      <c r="O5485" s="144"/>
      <c r="P5485" s="355">
        <v>0</v>
      </c>
      <c r="Q5485" s="362">
        <f>SUM('NOVO HORIZONTE'!I5485)</f>
        <v>0</v>
      </c>
      <c r="R5485" s="363">
        <f t="shared" si="709"/>
        <v>0</v>
      </c>
      <c r="S5485" s="153">
        <f t="shared" si="711"/>
        <v>0</v>
      </c>
      <c r="T5485" s="364"/>
    </row>
    <row r="5486" ht="22.5" hidden="1" spans="1:20">
      <c r="A5486" s="158">
        <v>96803</v>
      </c>
      <c r="B5486" s="100" t="s">
        <v>252</v>
      </c>
      <c r="C5486" s="104" t="s">
        <v>5757</v>
      </c>
      <c r="D5486" s="94" t="s">
        <v>279</v>
      </c>
      <c r="E5486" s="95">
        <v>124.56</v>
      </c>
      <c r="F5486" s="96">
        <f t="shared" ref="F5486:F5549" si="713">IF(E5486=0,0,IF(P5486=0,ROUND(E5486*(1+E$13),2),ROUND(E5486*(1+E$12),2)))</f>
        <v>152.88</v>
      </c>
      <c r="G5486" s="107">
        <f>ROUND(SUM('NOVO HORIZONTE'!G5486),2)</f>
        <v>0</v>
      </c>
      <c r="H5486" s="107">
        <f t="shared" si="710"/>
        <v>0</v>
      </c>
      <c r="I5486" s="143">
        <f t="shared" ref="I5486:I5549" si="714">IF(ISBLANK(G5486),0,ROUND(G5486*H5486,2))</f>
        <v>0</v>
      </c>
      <c r="J5486" s="142"/>
      <c r="K5486" s="228"/>
      <c r="L5486" s="7" t="str">
        <f t="shared" ref="L5486:L5549" si="715">IF(K5486="X","x",IF(K5486="xx","x",IF(I5486&gt;0,"x","")))</f>
        <v/>
      </c>
      <c r="M5486" s="7" t="str">
        <f t="shared" ref="M5486:M5549" si="716">IF(K5486="X","x",IF(K5486="xx","x",IF(I5486&gt;0,"x","")))</f>
        <v/>
      </c>
      <c r="N5486" s="7" t="str">
        <f t="shared" si="712"/>
        <v/>
      </c>
      <c r="O5486" s="144"/>
      <c r="P5486" s="355">
        <v>0</v>
      </c>
      <c r="Q5486" s="362">
        <f>SUM('NOVO HORIZONTE'!I5486)</f>
        <v>0</v>
      </c>
      <c r="R5486" s="363">
        <f t="shared" ref="R5486:R5549" si="717">I5486-Q5486</f>
        <v>0</v>
      </c>
      <c r="S5486" s="153">
        <f t="shared" si="711"/>
        <v>0</v>
      </c>
      <c r="T5486" s="364"/>
    </row>
    <row r="5487" ht="22.5" hidden="1" spans="1:20">
      <c r="A5487" s="158">
        <v>96804</v>
      </c>
      <c r="B5487" s="100" t="s">
        <v>252</v>
      </c>
      <c r="C5487" s="104" t="s">
        <v>5758</v>
      </c>
      <c r="D5487" s="94" t="s">
        <v>279</v>
      </c>
      <c r="E5487" s="95">
        <v>224.8</v>
      </c>
      <c r="F5487" s="96">
        <f t="shared" si="713"/>
        <v>275.92</v>
      </c>
      <c r="G5487" s="107">
        <f>ROUND(SUM('NOVO HORIZONTE'!G5487),2)</f>
        <v>0</v>
      </c>
      <c r="H5487" s="107">
        <f t="shared" ref="H5487:H5550" si="718">IF(G5487=0,0,F5487)</f>
        <v>0</v>
      </c>
      <c r="I5487" s="143">
        <f t="shared" si="714"/>
        <v>0</v>
      </c>
      <c r="J5487" s="142"/>
      <c r="K5487" s="228"/>
      <c r="L5487" s="7" t="str">
        <f t="shared" si="715"/>
        <v/>
      </c>
      <c r="M5487" s="7" t="str">
        <f t="shared" si="716"/>
        <v/>
      </c>
      <c r="N5487" s="7" t="str">
        <f t="shared" si="712"/>
        <v/>
      </c>
      <c r="O5487" s="144"/>
      <c r="P5487" s="355">
        <v>0</v>
      </c>
      <c r="Q5487" s="362">
        <f>SUM('NOVO HORIZONTE'!I5487)</f>
        <v>0</v>
      </c>
      <c r="R5487" s="363">
        <f t="shared" si="717"/>
        <v>0</v>
      </c>
      <c r="S5487" s="153">
        <f t="shared" si="711"/>
        <v>0</v>
      </c>
      <c r="T5487" s="364"/>
    </row>
    <row r="5488" ht="22.5" hidden="1" spans="1:20">
      <c r="A5488" s="158">
        <v>96805</v>
      </c>
      <c r="B5488" s="100" t="s">
        <v>252</v>
      </c>
      <c r="C5488" s="104" t="s">
        <v>5759</v>
      </c>
      <c r="D5488" s="94" t="s">
        <v>279</v>
      </c>
      <c r="E5488" s="95">
        <v>243.4</v>
      </c>
      <c r="F5488" s="96">
        <f t="shared" si="713"/>
        <v>298.75</v>
      </c>
      <c r="G5488" s="107">
        <f>ROUND(SUM('NOVO HORIZONTE'!G5488),2)</f>
        <v>0</v>
      </c>
      <c r="H5488" s="107">
        <f t="shared" si="718"/>
        <v>0</v>
      </c>
      <c r="I5488" s="143">
        <f t="shared" si="714"/>
        <v>0</v>
      </c>
      <c r="J5488" s="142"/>
      <c r="K5488" s="228"/>
      <c r="L5488" s="7" t="str">
        <f t="shared" si="715"/>
        <v/>
      </c>
      <c r="M5488" s="7" t="str">
        <f t="shared" si="716"/>
        <v/>
      </c>
      <c r="N5488" s="7" t="str">
        <f t="shared" si="712"/>
        <v/>
      </c>
      <c r="O5488" s="144"/>
      <c r="P5488" s="355">
        <v>0</v>
      </c>
      <c r="Q5488" s="362">
        <f>SUM('NOVO HORIZONTE'!I5488)</f>
        <v>0</v>
      </c>
      <c r="R5488" s="363">
        <f t="shared" si="717"/>
        <v>0</v>
      </c>
      <c r="S5488" s="153">
        <f t="shared" si="711"/>
        <v>0</v>
      </c>
      <c r="T5488" s="364"/>
    </row>
    <row r="5489" ht="22.5" hidden="1" spans="1:20">
      <c r="A5489" s="158">
        <v>96806</v>
      </c>
      <c r="B5489" s="100" t="s">
        <v>252</v>
      </c>
      <c r="C5489" s="104" t="s">
        <v>5760</v>
      </c>
      <c r="D5489" s="94" t="s">
        <v>279</v>
      </c>
      <c r="E5489" s="95">
        <v>122.87</v>
      </c>
      <c r="F5489" s="96">
        <f t="shared" si="713"/>
        <v>150.81</v>
      </c>
      <c r="G5489" s="107">
        <f>ROUND(SUM('NOVO HORIZONTE'!G5489),2)</f>
        <v>0</v>
      </c>
      <c r="H5489" s="107">
        <f t="shared" si="718"/>
        <v>0</v>
      </c>
      <c r="I5489" s="143">
        <f t="shared" si="714"/>
        <v>0</v>
      </c>
      <c r="J5489" s="142"/>
      <c r="K5489" s="228"/>
      <c r="L5489" s="7" t="str">
        <f t="shared" si="715"/>
        <v/>
      </c>
      <c r="M5489" s="7" t="str">
        <f t="shared" si="716"/>
        <v/>
      </c>
      <c r="N5489" s="7" t="str">
        <f t="shared" si="712"/>
        <v/>
      </c>
      <c r="O5489" s="144"/>
      <c r="P5489" s="355">
        <v>0</v>
      </c>
      <c r="Q5489" s="362">
        <f>SUM('NOVO HORIZONTE'!I5489)</f>
        <v>0</v>
      </c>
      <c r="R5489" s="363">
        <f t="shared" si="717"/>
        <v>0</v>
      </c>
      <c r="S5489" s="153">
        <f t="shared" si="711"/>
        <v>0</v>
      </c>
      <c r="T5489" s="364"/>
    </row>
    <row r="5490" ht="22.5" hidden="1" spans="1:20">
      <c r="A5490" s="158">
        <v>96807</v>
      </c>
      <c r="B5490" s="100" t="s">
        <v>252</v>
      </c>
      <c r="C5490" s="104" t="s">
        <v>5761</v>
      </c>
      <c r="D5490" s="94" t="s">
        <v>279</v>
      </c>
      <c r="E5490" s="95">
        <v>207.24</v>
      </c>
      <c r="F5490" s="96">
        <f t="shared" si="713"/>
        <v>254.37</v>
      </c>
      <c r="G5490" s="107">
        <f>ROUND(SUM('NOVO HORIZONTE'!G5490),2)</f>
        <v>0</v>
      </c>
      <c r="H5490" s="107">
        <f t="shared" si="718"/>
        <v>0</v>
      </c>
      <c r="I5490" s="143">
        <f t="shared" si="714"/>
        <v>0</v>
      </c>
      <c r="J5490" s="142"/>
      <c r="K5490" s="228"/>
      <c r="L5490" s="7" t="str">
        <f t="shared" si="715"/>
        <v/>
      </c>
      <c r="M5490" s="7" t="str">
        <f t="shared" si="716"/>
        <v/>
      </c>
      <c r="N5490" s="7" t="str">
        <f t="shared" si="712"/>
        <v/>
      </c>
      <c r="O5490" s="144"/>
      <c r="P5490" s="355">
        <v>0</v>
      </c>
      <c r="Q5490" s="362">
        <f>SUM('NOVO HORIZONTE'!I5490)</f>
        <v>0</v>
      </c>
      <c r="R5490" s="363">
        <f t="shared" si="717"/>
        <v>0</v>
      </c>
      <c r="S5490" s="153">
        <f t="shared" si="711"/>
        <v>0</v>
      </c>
      <c r="T5490" s="364"/>
    </row>
    <row r="5491" ht="22.5" hidden="1" spans="1:20">
      <c r="A5491" s="158">
        <v>96808</v>
      </c>
      <c r="B5491" s="100" t="s">
        <v>252</v>
      </c>
      <c r="C5491" s="104" t="s">
        <v>5762</v>
      </c>
      <c r="D5491" s="94" t="s">
        <v>279</v>
      </c>
      <c r="E5491" s="95">
        <v>16.58</v>
      </c>
      <c r="F5491" s="96">
        <f t="shared" si="713"/>
        <v>20.35</v>
      </c>
      <c r="G5491" s="107">
        <f>ROUND(SUM('NOVO HORIZONTE'!G5491),2)</f>
        <v>0</v>
      </c>
      <c r="H5491" s="107">
        <f t="shared" si="718"/>
        <v>0</v>
      </c>
      <c r="I5491" s="143">
        <f t="shared" si="714"/>
        <v>0</v>
      </c>
      <c r="J5491" s="142"/>
      <c r="K5491" s="228"/>
      <c r="L5491" s="7" t="str">
        <f t="shared" si="715"/>
        <v/>
      </c>
      <c r="M5491" s="7" t="str">
        <f t="shared" si="716"/>
        <v/>
      </c>
      <c r="N5491" s="7" t="str">
        <f t="shared" si="712"/>
        <v/>
      </c>
      <c r="O5491" s="144"/>
      <c r="P5491" s="355">
        <v>0</v>
      </c>
      <c r="Q5491" s="362">
        <f>SUM('NOVO HORIZONTE'!I5491)</f>
        <v>0</v>
      </c>
      <c r="R5491" s="363">
        <f t="shared" si="717"/>
        <v>0</v>
      </c>
      <c r="S5491" s="153">
        <f t="shared" si="711"/>
        <v>0</v>
      </c>
      <c r="T5491" s="364"/>
    </row>
    <row r="5492" ht="22.5" hidden="1" spans="1:20">
      <c r="A5492" s="158">
        <v>96809</v>
      </c>
      <c r="B5492" s="100" t="s">
        <v>252</v>
      </c>
      <c r="C5492" s="104" t="s">
        <v>5763</v>
      </c>
      <c r="D5492" s="94" t="s">
        <v>279</v>
      </c>
      <c r="E5492" s="95">
        <v>18.06</v>
      </c>
      <c r="F5492" s="96">
        <f t="shared" si="713"/>
        <v>22.17</v>
      </c>
      <c r="G5492" s="107">
        <f>ROUND(SUM('NOVO HORIZONTE'!G5492),2)</f>
        <v>0</v>
      </c>
      <c r="H5492" s="107">
        <f t="shared" si="718"/>
        <v>0</v>
      </c>
      <c r="I5492" s="143">
        <f t="shared" si="714"/>
        <v>0</v>
      </c>
      <c r="J5492" s="142"/>
      <c r="K5492" s="228"/>
      <c r="L5492" s="7" t="str">
        <f t="shared" si="715"/>
        <v/>
      </c>
      <c r="M5492" s="7" t="str">
        <f t="shared" si="716"/>
        <v/>
      </c>
      <c r="N5492" s="7" t="str">
        <f t="shared" si="712"/>
        <v/>
      </c>
      <c r="O5492" s="144"/>
      <c r="P5492" s="355">
        <v>0</v>
      </c>
      <c r="Q5492" s="362">
        <f>SUM('NOVO HORIZONTE'!I5492)</f>
        <v>0</v>
      </c>
      <c r="R5492" s="363">
        <f t="shared" si="717"/>
        <v>0</v>
      </c>
      <c r="S5492" s="153">
        <f t="shared" si="711"/>
        <v>0</v>
      </c>
      <c r="T5492" s="364"/>
    </row>
    <row r="5493" ht="22.5" hidden="1" spans="1:20">
      <c r="A5493" s="158">
        <v>96810</v>
      </c>
      <c r="B5493" s="100" t="s">
        <v>252</v>
      </c>
      <c r="C5493" s="104" t="s">
        <v>5764</v>
      </c>
      <c r="D5493" s="94" t="s">
        <v>279</v>
      </c>
      <c r="E5493" s="95">
        <v>19.69</v>
      </c>
      <c r="F5493" s="96">
        <f t="shared" si="713"/>
        <v>24.17</v>
      </c>
      <c r="G5493" s="107">
        <f>ROUND(SUM('NOVO HORIZONTE'!G5493),2)</f>
        <v>0</v>
      </c>
      <c r="H5493" s="107">
        <f t="shared" si="718"/>
        <v>0</v>
      </c>
      <c r="I5493" s="143">
        <f t="shared" si="714"/>
        <v>0</v>
      </c>
      <c r="J5493" s="142"/>
      <c r="K5493" s="228"/>
      <c r="L5493" s="7" t="str">
        <f t="shared" si="715"/>
        <v/>
      </c>
      <c r="M5493" s="7" t="str">
        <f t="shared" si="716"/>
        <v/>
      </c>
      <c r="N5493" s="7" t="str">
        <f t="shared" si="712"/>
        <v/>
      </c>
      <c r="O5493" s="144"/>
      <c r="P5493" s="355">
        <v>0</v>
      </c>
      <c r="Q5493" s="362">
        <f>SUM('NOVO HORIZONTE'!I5493)</f>
        <v>0</v>
      </c>
      <c r="R5493" s="363">
        <f t="shared" si="717"/>
        <v>0</v>
      </c>
      <c r="S5493" s="153">
        <f t="shared" si="711"/>
        <v>0</v>
      </c>
      <c r="T5493" s="364"/>
    </row>
    <row r="5494" ht="22.5" hidden="1" spans="1:20">
      <c r="A5494" s="158">
        <v>96811</v>
      </c>
      <c r="B5494" s="100" t="s">
        <v>252</v>
      </c>
      <c r="C5494" s="104" t="s">
        <v>5765</v>
      </c>
      <c r="D5494" s="94" t="s">
        <v>279</v>
      </c>
      <c r="E5494" s="95">
        <v>20.77</v>
      </c>
      <c r="F5494" s="96">
        <f t="shared" si="713"/>
        <v>25.49</v>
      </c>
      <c r="G5494" s="107">
        <f>ROUND(SUM('NOVO HORIZONTE'!G5494),2)</f>
        <v>0</v>
      </c>
      <c r="H5494" s="107">
        <f t="shared" si="718"/>
        <v>0</v>
      </c>
      <c r="I5494" s="143">
        <f t="shared" si="714"/>
        <v>0</v>
      </c>
      <c r="J5494" s="142"/>
      <c r="K5494" s="228"/>
      <c r="L5494" s="7" t="str">
        <f t="shared" si="715"/>
        <v/>
      </c>
      <c r="M5494" s="7" t="str">
        <f t="shared" si="716"/>
        <v/>
      </c>
      <c r="N5494" s="7" t="str">
        <f t="shared" si="712"/>
        <v/>
      </c>
      <c r="O5494" s="144"/>
      <c r="P5494" s="355">
        <v>0</v>
      </c>
      <c r="Q5494" s="362">
        <f>SUM('NOVO HORIZONTE'!I5494)</f>
        <v>0</v>
      </c>
      <c r="R5494" s="363">
        <f t="shared" si="717"/>
        <v>0</v>
      </c>
      <c r="S5494" s="153">
        <f t="shared" si="711"/>
        <v>0</v>
      </c>
      <c r="T5494" s="364"/>
    </row>
    <row r="5495" ht="22.5" hidden="1" spans="1:20">
      <c r="A5495" s="158">
        <v>96812</v>
      </c>
      <c r="B5495" s="100" t="s">
        <v>252</v>
      </c>
      <c r="C5495" s="104" t="s">
        <v>5766</v>
      </c>
      <c r="D5495" s="94" t="s">
        <v>279</v>
      </c>
      <c r="E5495" s="95">
        <v>18.89</v>
      </c>
      <c r="F5495" s="96">
        <f t="shared" si="713"/>
        <v>23.19</v>
      </c>
      <c r="G5495" s="107">
        <f>ROUND(SUM('NOVO HORIZONTE'!G5495),2)</f>
        <v>0</v>
      </c>
      <c r="H5495" s="107">
        <f t="shared" si="718"/>
        <v>0</v>
      </c>
      <c r="I5495" s="143">
        <f t="shared" si="714"/>
        <v>0</v>
      </c>
      <c r="J5495" s="142"/>
      <c r="K5495" s="228"/>
      <c r="L5495" s="7" t="str">
        <f t="shared" si="715"/>
        <v/>
      </c>
      <c r="M5495" s="7" t="str">
        <f t="shared" si="716"/>
        <v/>
      </c>
      <c r="N5495" s="7" t="str">
        <f t="shared" si="712"/>
        <v/>
      </c>
      <c r="O5495" s="144"/>
      <c r="P5495" s="355">
        <v>0</v>
      </c>
      <c r="Q5495" s="362">
        <f>SUM('NOVO HORIZONTE'!I5495)</f>
        <v>0</v>
      </c>
      <c r="R5495" s="363">
        <f t="shared" si="717"/>
        <v>0</v>
      </c>
      <c r="S5495" s="153">
        <f t="shared" si="711"/>
        <v>0</v>
      </c>
      <c r="T5495" s="364"/>
    </row>
    <row r="5496" ht="22.5" hidden="1" spans="1:20">
      <c r="A5496" s="158">
        <v>96813</v>
      </c>
      <c r="B5496" s="100" t="s">
        <v>252</v>
      </c>
      <c r="C5496" s="104" t="s">
        <v>5767</v>
      </c>
      <c r="D5496" s="94" t="s">
        <v>279</v>
      </c>
      <c r="E5496" s="95">
        <v>21.46</v>
      </c>
      <c r="F5496" s="96">
        <f t="shared" si="713"/>
        <v>26.34</v>
      </c>
      <c r="G5496" s="107">
        <f>ROUND(SUM('NOVO HORIZONTE'!G5496),2)</f>
        <v>0</v>
      </c>
      <c r="H5496" s="107">
        <f t="shared" si="718"/>
        <v>0</v>
      </c>
      <c r="I5496" s="143">
        <f t="shared" si="714"/>
        <v>0</v>
      </c>
      <c r="J5496" s="142"/>
      <c r="K5496" s="228"/>
      <c r="L5496" s="7" t="str">
        <f t="shared" si="715"/>
        <v/>
      </c>
      <c r="M5496" s="7" t="str">
        <f t="shared" si="716"/>
        <v/>
      </c>
      <c r="N5496" s="7" t="str">
        <f t="shared" si="712"/>
        <v/>
      </c>
      <c r="O5496" s="144"/>
      <c r="P5496" s="355">
        <v>0</v>
      </c>
      <c r="Q5496" s="362">
        <f>SUM('NOVO HORIZONTE'!I5496)</f>
        <v>0</v>
      </c>
      <c r="R5496" s="363">
        <f t="shared" si="717"/>
        <v>0</v>
      </c>
      <c r="S5496" s="153">
        <f t="shared" si="711"/>
        <v>0</v>
      </c>
      <c r="T5496" s="364"/>
    </row>
    <row r="5497" ht="22.5" hidden="1" spans="1:20">
      <c r="A5497" s="158">
        <v>96814</v>
      </c>
      <c r="B5497" s="100" t="s">
        <v>252</v>
      </c>
      <c r="C5497" s="104" t="s">
        <v>5768</v>
      </c>
      <c r="D5497" s="94" t="s">
        <v>279</v>
      </c>
      <c r="E5497" s="95">
        <v>15.35</v>
      </c>
      <c r="F5497" s="96">
        <f t="shared" si="713"/>
        <v>18.84</v>
      </c>
      <c r="G5497" s="107">
        <f>ROUND(SUM('NOVO HORIZONTE'!G5497),2)</f>
        <v>0</v>
      </c>
      <c r="H5497" s="107">
        <f t="shared" si="718"/>
        <v>0</v>
      </c>
      <c r="I5497" s="143">
        <f t="shared" si="714"/>
        <v>0</v>
      </c>
      <c r="J5497" s="142"/>
      <c r="K5497" s="228"/>
      <c r="L5497" s="7" t="str">
        <f t="shared" si="715"/>
        <v/>
      </c>
      <c r="M5497" s="7" t="str">
        <f t="shared" si="716"/>
        <v/>
      </c>
      <c r="N5497" s="7" t="str">
        <f t="shared" si="712"/>
        <v/>
      </c>
      <c r="O5497" s="144"/>
      <c r="P5497" s="355">
        <v>0</v>
      </c>
      <c r="Q5497" s="362">
        <f>SUM('NOVO HORIZONTE'!I5497)</f>
        <v>0</v>
      </c>
      <c r="R5497" s="363">
        <f t="shared" si="717"/>
        <v>0</v>
      </c>
      <c r="S5497" s="153">
        <f t="shared" si="711"/>
        <v>0</v>
      </c>
      <c r="T5497" s="364"/>
    </row>
    <row r="5498" ht="22.5" hidden="1" spans="1:20">
      <c r="A5498" s="158">
        <v>96815</v>
      </c>
      <c r="B5498" s="100" t="s">
        <v>252</v>
      </c>
      <c r="C5498" s="104" t="s">
        <v>5769</v>
      </c>
      <c r="D5498" s="94" t="s">
        <v>279</v>
      </c>
      <c r="E5498" s="95">
        <v>31.28</v>
      </c>
      <c r="F5498" s="96">
        <f t="shared" si="713"/>
        <v>38.39</v>
      </c>
      <c r="G5498" s="107">
        <f>ROUND(SUM('NOVO HORIZONTE'!G5498),2)</f>
        <v>0</v>
      </c>
      <c r="H5498" s="107">
        <f t="shared" si="718"/>
        <v>0</v>
      </c>
      <c r="I5498" s="143">
        <f t="shared" si="714"/>
        <v>0</v>
      </c>
      <c r="J5498" s="142"/>
      <c r="K5498" s="228"/>
      <c r="L5498" s="7" t="str">
        <f t="shared" si="715"/>
        <v/>
      </c>
      <c r="M5498" s="7" t="str">
        <f t="shared" si="716"/>
        <v/>
      </c>
      <c r="N5498" s="7" t="str">
        <f t="shared" si="712"/>
        <v/>
      </c>
      <c r="O5498" s="144"/>
      <c r="P5498" s="355">
        <v>0</v>
      </c>
      <c r="Q5498" s="362">
        <f>SUM('NOVO HORIZONTE'!I5498)</f>
        <v>0</v>
      </c>
      <c r="R5498" s="363">
        <f t="shared" si="717"/>
        <v>0</v>
      </c>
      <c r="S5498" s="153">
        <f t="shared" si="711"/>
        <v>0</v>
      </c>
      <c r="T5498" s="364"/>
    </row>
    <row r="5499" ht="22.5" hidden="1" spans="1:20">
      <c r="A5499" s="158">
        <v>96816</v>
      </c>
      <c r="B5499" s="100" t="s">
        <v>252</v>
      </c>
      <c r="C5499" s="104" t="s">
        <v>5770</v>
      </c>
      <c r="D5499" s="94" t="s">
        <v>279</v>
      </c>
      <c r="E5499" s="95">
        <v>24.09</v>
      </c>
      <c r="F5499" s="96">
        <f t="shared" si="713"/>
        <v>29.57</v>
      </c>
      <c r="G5499" s="107">
        <f>ROUND(SUM('NOVO HORIZONTE'!G5499),2)</f>
        <v>0</v>
      </c>
      <c r="H5499" s="107">
        <f t="shared" si="718"/>
        <v>0</v>
      </c>
      <c r="I5499" s="143">
        <f t="shared" si="714"/>
        <v>0</v>
      </c>
      <c r="J5499" s="142"/>
      <c r="K5499" s="228"/>
      <c r="L5499" s="7" t="str">
        <f t="shared" si="715"/>
        <v/>
      </c>
      <c r="M5499" s="7" t="str">
        <f t="shared" si="716"/>
        <v/>
      </c>
      <c r="N5499" s="7" t="str">
        <f t="shared" si="712"/>
        <v/>
      </c>
      <c r="O5499" s="144"/>
      <c r="P5499" s="355">
        <v>0</v>
      </c>
      <c r="Q5499" s="362">
        <f>SUM('NOVO HORIZONTE'!I5499)</f>
        <v>0</v>
      </c>
      <c r="R5499" s="363">
        <f t="shared" si="717"/>
        <v>0</v>
      </c>
      <c r="S5499" s="153">
        <f t="shared" si="711"/>
        <v>0</v>
      </c>
      <c r="T5499" s="364"/>
    </row>
    <row r="5500" ht="22.5" hidden="1" spans="1:20">
      <c r="A5500" s="158">
        <v>96817</v>
      </c>
      <c r="B5500" s="100" t="s">
        <v>252</v>
      </c>
      <c r="C5500" s="104" t="s">
        <v>5771</v>
      </c>
      <c r="D5500" s="94" t="s">
        <v>279</v>
      </c>
      <c r="E5500" s="95">
        <v>31.5</v>
      </c>
      <c r="F5500" s="96">
        <f t="shared" si="713"/>
        <v>38.66</v>
      </c>
      <c r="G5500" s="107">
        <f>ROUND(SUM('NOVO HORIZONTE'!G5500),2)</f>
        <v>0</v>
      </c>
      <c r="H5500" s="107">
        <f t="shared" si="718"/>
        <v>0</v>
      </c>
      <c r="I5500" s="143">
        <f t="shared" si="714"/>
        <v>0</v>
      </c>
      <c r="J5500" s="142"/>
      <c r="K5500" s="228"/>
      <c r="L5500" s="7" t="str">
        <f t="shared" si="715"/>
        <v/>
      </c>
      <c r="M5500" s="7" t="str">
        <f t="shared" si="716"/>
        <v/>
      </c>
      <c r="N5500" s="7" t="str">
        <f t="shared" si="712"/>
        <v/>
      </c>
      <c r="O5500" s="144"/>
      <c r="P5500" s="355">
        <v>0</v>
      </c>
      <c r="Q5500" s="362">
        <f>SUM('NOVO HORIZONTE'!I5500)</f>
        <v>0</v>
      </c>
      <c r="R5500" s="363">
        <f t="shared" si="717"/>
        <v>0</v>
      </c>
      <c r="S5500" s="153">
        <f t="shared" si="711"/>
        <v>0</v>
      </c>
      <c r="T5500" s="364"/>
    </row>
    <row r="5501" ht="22.5" hidden="1" spans="1:20">
      <c r="A5501" s="158">
        <v>96818</v>
      </c>
      <c r="B5501" s="100" t="s">
        <v>252</v>
      </c>
      <c r="C5501" s="104" t="s">
        <v>5772</v>
      </c>
      <c r="D5501" s="94" t="s">
        <v>279</v>
      </c>
      <c r="E5501" s="95">
        <v>20.19</v>
      </c>
      <c r="F5501" s="96">
        <f t="shared" si="713"/>
        <v>24.78</v>
      </c>
      <c r="G5501" s="107">
        <f>ROUND(SUM('NOVO HORIZONTE'!G5501),2)</f>
        <v>0</v>
      </c>
      <c r="H5501" s="107">
        <f t="shared" si="718"/>
        <v>0</v>
      </c>
      <c r="I5501" s="143">
        <f t="shared" si="714"/>
        <v>0</v>
      </c>
      <c r="J5501" s="142"/>
      <c r="K5501" s="228"/>
      <c r="L5501" s="7" t="str">
        <f t="shared" si="715"/>
        <v/>
      </c>
      <c r="M5501" s="7" t="str">
        <f t="shared" si="716"/>
        <v/>
      </c>
      <c r="N5501" s="7" t="str">
        <f t="shared" si="712"/>
        <v/>
      </c>
      <c r="O5501" s="144"/>
      <c r="P5501" s="355">
        <v>0</v>
      </c>
      <c r="Q5501" s="362">
        <f>SUM('NOVO HORIZONTE'!I5501)</f>
        <v>0</v>
      </c>
      <c r="R5501" s="363">
        <f t="shared" si="717"/>
        <v>0</v>
      </c>
      <c r="S5501" s="153">
        <f t="shared" si="711"/>
        <v>0</v>
      </c>
      <c r="T5501" s="364"/>
    </row>
    <row r="5502" ht="22.5" hidden="1" spans="1:20">
      <c r="A5502" s="158">
        <v>96819</v>
      </c>
      <c r="B5502" s="100" t="s">
        <v>252</v>
      </c>
      <c r="C5502" s="104" t="s">
        <v>5773</v>
      </c>
      <c r="D5502" s="94" t="s">
        <v>279</v>
      </c>
      <c r="E5502" s="95">
        <v>21.66</v>
      </c>
      <c r="F5502" s="96">
        <f t="shared" si="713"/>
        <v>26.59</v>
      </c>
      <c r="G5502" s="107">
        <f>ROUND(SUM('NOVO HORIZONTE'!G5502),2)</f>
        <v>0</v>
      </c>
      <c r="H5502" s="107">
        <f t="shared" si="718"/>
        <v>0</v>
      </c>
      <c r="I5502" s="143">
        <f t="shared" si="714"/>
        <v>0</v>
      </c>
      <c r="J5502" s="142"/>
      <c r="K5502" s="228"/>
      <c r="L5502" s="7" t="str">
        <f t="shared" si="715"/>
        <v/>
      </c>
      <c r="M5502" s="7" t="str">
        <f t="shared" si="716"/>
        <v/>
      </c>
      <c r="N5502" s="7" t="str">
        <f t="shared" si="712"/>
        <v/>
      </c>
      <c r="O5502" s="144"/>
      <c r="P5502" s="355">
        <v>0</v>
      </c>
      <c r="Q5502" s="362">
        <f>SUM('NOVO HORIZONTE'!I5502)</f>
        <v>0</v>
      </c>
      <c r="R5502" s="363">
        <f t="shared" si="717"/>
        <v>0</v>
      </c>
      <c r="S5502" s="153">
        <f t="shared" si="711"/>
        <v>0</v>
      </c>
      <c r="T5502" s="364"/>
    </row>
    <row r="5503" ht="22.5" hidden="1" spans="1:20">
      <c r="A5503" s="158">
        <v>96820</v>
      </c>
      <c r="B5503" s="100" t="s">
        <v>252</v>
      </c>
      <c r="C5503" s="104" t="s">
        <v>5774</v>
      </c>
      <c r="D5503" s="94" t="s">
        <v>279</v>
      </c>
      <c r="E5503" s="95">
        <v>37.71</v>
      </c>
      <c r="F5503" s="96">
        <f t="shared" si="713"/>
        <v>46.29</v>
      </c>
      <c r="G5503" s="107">
        <f>ROUND(SUM('NOVO HORIZONTE'!G5503),2)</f>
        <v>0</v>
      </c>
      <c r="H5503" s="107">
        <f t="shared" si="718"/>
        <v>0</v>
      </c>
      <c r="I5503" s="143">
        <f t="shared" si="714"/>
        <v>0</v>
      </c>
      <c r="J5503" s="142"/>
      <c r="K5503" s="228"/>
      <c r="L5503" s="7" t="str">
        <f t="shared" si="715"/>
        <v/>
      </c>
      <c r="M5503" s="7" t="str">
        <f t="shared" si="716"/>
        <v/>
      </c>
      <c r="N5503" s="7" t="str">
        <f t="shared" si="712"/>
        <v/>
      </c>
      <c r="O5503" s="144"/>
      <c r="P5503" s="355">
        <v>0</v>
      </c>
      <c r="Q5503" s="362">
        <f>SUM('NOVO HORIZONTE'!I5503)</f>
        <v>0</v>
      </c>
      <c r="R5503" s="363">
        <f t="shared" si="717"/>
        <v>0</v>
      </c>
      <c r="S5503" s="153">
        <f t="shared" si="711"/>
        <v>0</v>
      </c>
      <c r="T5503" s="364"/>
    </row>
    <row r="5504" ht="22.5" hidden="1" spans="1:20">
      <c r="A5504" s="158">
        <v>96821</v>
      </c>
      <c r="B5504" s="100" t="s">
        <v>252</v>
      </c>
      <c r="C5504" s="104" t="s">
        <v>5775</v>
      </c>
      <c r="D5504" s="94" t="s">
        <v>279</v>
      </c>
      <c r="E5504" s="95">
        <v>34.98</v>
      </c>
      <c r="F5504" s="96">
        <f t="shared" si="713"/>
        <v>42.93</v>
      </c>
      <c r="G5504" s="107">
        <f>ROUND(SUM('NOVO HORIZONTE'!G5504),2)</f>
        <v>0</v>
      </c>
      <c r="H5504" s="107">
        <f t="shared" si="718"/>
        <v>0</v>
      </c>
      <c r="I5504" s="143">
        <f t="shared" si="714"/>
        <v>0</v>
      </c>
      <c r="J5504" s="142"/>
      <c r="K5504" s="228"/>
      <c r="L5504" s="7" t="str">
        <f t="shared" si="715"/>
        <v/>
      </c>
      <c r="M5504" s="7" t="str">
        <f t="shared" si="716"/>
        <v/>
      </c>
      <c r="N5504" s="7" t="str">
        <f t="shared" si="712"/>
        <v/>
      </c>
      <c r="O5504" s="144"/>
      <c r="P5504" s="355">
        <v>0</v>
      </c>
      <c r="Q5504" s="362">
        <f>SUM('NOVO HORIZONTE'!I5504)</f>
        <v>0</v>
      </c>
      <c r="R5504" s="363">
        <f t="shared" si="717"/>
        <v>0</v>
      </c>
      <c r="S5504" s="153">
        <f t="shared" si="711"/>
        <v>0</v>
      </c>
      <c r="T5504" s="364"/>
    </row>
    <row r="5505" ht="22.5" hidden="1" spans="1:20">
      <c r="A5505" s="158">
        <v>96822</v>
      </c>
      <c r="B5505" s="100" t="s">
        <v>252</v>
      </c>
      <c r="C5505" s="104" t="s">
        <v>5776</v>
      </c>
      <c r="D5505" s="94" t="s">
        <v>279</v>
      </c>
      <c r="E5505" s="95">
        <v>28.21</v>
      </c>
      <c r="F5505" s="96">
        <f t="shared" si="713"/>
        <v>34.62</v>
      </c>
      <c r="G5505" s="107">
        <f>ROUND(SUM('NOVO HORIZONTE'!G5505),2)</f>
        <v>0</v>
      </c>
      <c r="H5505" s="107">
        <f t="shared" si="718"/>
        <v>0</v>
      </c>
      <c r="I5505" s="143">
        <f t="shared" si="714"/>
        <v>0</v>
      </c>
      <c r="J5505" s="142"/>
      <c r="K5505" s="228"/>
      <c r="L5505" s="7" t="str">
        <f t="shared" si="715"/>
        <v/>
      </c>
      <c r="M5505" s="7" t="str">
        <f t="shared" si="716"/>
        <v/>
      </c>
      <c r="N5505" s="7" t="str">
        <f t="shared" si="712"/>
        <v/>
      </c>
      <c r="O5505" s="144"/>
      <c r="P5505" s="355">
        <v>0</v>
      </c>
      <c r="Q5505" s="362">
        <f>SUM('NOVO HORIZONTE'!I5505)</f>
        <v>0</v>
      </c>
      <c r="R5505" s="363">
        <f t="shared" si="717"/>
        <v>0</v>
      </c>
      <c r="S5505" s="153">
        <f t="shared" si="711"/>
        <v>0</v>
      </c>
      <c r="T5505" s="364"/>
    </row>
    <row r="5506" ht="22.5" hidden="1" spans="1:20">
      <c r="A5506" s="158">
        <v>96823</v>
      </c>
      <c r="B5506" s="100" t="s">
        <v>252</v>
      </c>
      <c r="C5506" s="104" t="s">
        <v>5777</v>
      </c>
      <c r="D5506" s="94" t="s">
        <v>279</v>
      </c>
      <c r="E5506" s="95">
        <v>10.67</v>
      </c>
      <c r="F5506" s="96">
        <f t="shared" si="713"/>
        <v>13.1</v>
      </c>
      <c r="G5506" s="107">
        <f>ROUND(SUM('NOVO HORIZONTE'!G5506),2)</f>
        <v>0</v>
      </c>
      <c r="H5506" s="107">
        <f t="shared" si="718"/>
        <v>0</v>
      </c>
      <c r="I5506" s="143">
        <f t="shared" si="714"/>
        <v>0</v>
      </c>
      <c r="J5506" s="142"/>
      <c r="K5506" s="228"/>
      <c r="L5506" s="7" t="str">
        <f t="shared" si="715"/>
        <v/>
      </c>
      <c r="M5506" s="7" t="str">
        <f t="shared" si="716"/>
        <v/>
      </c>
      <c r="N5506" s="7" t="str">
        <f t="shared" si="712"/>
        <v/>
      </c>
      <c r="O5506" s="144"/>
      <c r="P5506" s="355">
        <v>0</v>
      </c>
      <c r="Q5506" s="362">
        <f>SUM('NOVO HORIZONTE'!I5506)</f>
        <v>0</v>
      </c>
      <c r="R5506" s="363">
        <f t="shared" si="717"/>
        <v>0</v>
      </c>
      <c r="S5506" s="153">
        <f t="shared" si="711"/>
        <v>0</v>
      </c>
      <c r="T5506" s="364"/>
    </row>
    <row r="5507" ht="22.5" hidden="1" spans="1:20">
      <c r="A5507" s="158">
        <v>96824</v>
      </c>
      <c r="B5507" s="100" t="s">
        <v>252</v>
      </c>
      <c r="C5507" s="104" t="s">
        <v>5778</v>
      </c>
      <c r="D5507" s="94" t="s">
        <v>279</v>
      </c>
      <c r="E5507" s="95">
        <v>16.82</v>
      </c>
      <c r="F5507" s="96">
        <f t="shared" si="713"/>
        <v>20.64</v>
      </c>
      <c r="G5507" s="107">
        <f>ROUND(SUM('NOVO HORIZONTE'!G5507),2)</f>
        <v>0</v>
      </c>
      <c r="H5507" s="107">
        <f t="shared" si="718"/>
        <v>0</v>
      </c>
      <c r="I5507" s="143">
        <f t="shared" si="714"/>
        <v>0</v>
      </c>
      <c r="J5507" s="142"/>
      <c r="K5507" s="228"/>
      <c r="L5507" s="7" t="str">
        <f t="shared" si="715"/>
        <v/>
      </c>
      <c r="M5507" s="7" t="str">
        <f t="shared" si="716"/>
        <v/>
      </c>
      <c r="N5507" s="7" t="str">
        <f t="shared" si="712"/>
        <v/>
      </c>
      <c r="O5507" s="144"/>
      <c r="P5507" s="355">
        <v>0</v>
      </c>
      <c r="Q5507" s="362">
        <f>SUM('NOVO HORIZONTE'!I5507)</f>
        <v>0</v>
      </c>
      <c r="R5507" s="363">
        <f t="shared" si="717"/>
        <v>0</v>
      </c>
      <c r="S5507" s="153">
        <f t="shared" si="711"/>
        <v>0</v>
      </c>
      <c r="T5507" s="364"/>
    </row>
    <row r="5508" ht="22.5" hidden="1" spans="1:20">
      <c r="A5508" s="158">
        <v>96825</v>
      </c>
      <c r="B5508" s="100" t="s">
        <v>252</v>
      </c>
      <c r="C5508" s="104" t="s">
        <v>5779</v>
      </c>
      <c r="D5508" s="94" t="s">
        <v>279</v>
      </c>
      <c r="E5508" s="95" t="s">
        <v>5780</v>
      </c>
      <c r="F5508" s="96">
        <f t="shared" si="713"/>
        <v>24.52</v>
      </c>
      <c r="G5508" s="107">
        <f>ROUND(SUM('NOVO HORIZONTE'!G5508),2)</f>
        <v>0</v>
      </c>
      <c r="H5508" s="107">
        <f t="shared" si="718"/>
        <v>0</v>
      </c>
      <c r="I5508" s="143">
        <f t="shared" si="714"/>
        <v>0</v>
      </c>
      <c r="J5508" s="142"/>
      <c r="K5508" s="228"/>
      <c r="L5508" s="7" t="str">
        <f t="shared" si="715"/>
        <v/>
      </c>
      <c r="M5508" s="7" t="str">
        <f t="shared" si="716"/>
        <v/>
      </c>
      <c r="N5508" s="7" t="str">
        <f t="shared" si="712"/>
        <v/>
      </c>
      <c r="O5508" s="144"/>
      <c r="P5508" s="355">
        <v>0</v>
      </c>
      <c r="Q5508" s="362">
        <f>SUM('NOVO HORIZONTE'!I5508)</f>
        <v>0</v>
      </c>
      <c r="R5508" s="363">
        <f t="shared" si="717"/>
        <v>0</v>
      </c>
      <c r="S5508" s="153">
        <f t="shared" si="711"/>
        <v>0</v>
      </c>
      <c r="T5508" s="364"/>
    </row>
    <row r="5509" ht="22.5" hidden="1" spans="1:20">
      <c r="A5509" s="158">
        <v>96826</v>
      </c>
      <c r="B5509" s="100" t="s">
        <v>252</v>
      </c>
      <c r="C5509" s="104" t="s">
        <v>5781</v>
      </c>
      <c r="D5509" s="94" t="s">
        <v>279</v>
      </c>
      <c r="E5509" s="95">
        <v>12.41</v>
      </c>
      <c r="F5509" s="96">
        <f t="shared" si="713"/>
        <v>15.23</v>
      </c>
      <c r="G5509" s="107">
        <f>ROUND(SUM('NOVO HORIZONTE'!G5509),2)</f>
        <v>0</v>
      </c>
      <c r="H5509" s="107">
        <f t="shared" si="718"/>
        <v>0</v>
      </c>
      <c r="I5509" s="143">
        <f t="shared" si="714"/>
        <v>0</v>
      </c>
      <c r="J5509" s="142"/>
      <c r="K5509" s="228"/>
      <c r="L5509" s="7" t="str">
        <f t="shared" si="715"/>
        <v/>
      </c>
      <c r="M5509" s="7" t="str">
        <f t="shared" si="716"/>
        <v/>
      </c>
      <c r="N5509" s="7" t="str">
        <f t="shared" si="712"/>
        <v/>
      </c>
      <c r="O5509" s="144"/>
      <c r="P5509" s="355">
        <v>0</v>
      </c>
      <c r="Q5509" s="362">
        <f>SUM('NOVO HORIZONTE'!I5509)</f>
        <v>0</v>
      </c>
      <c r="R5509" s="363">
        <f t="shared" si="717"/>
        <v>0</v>
      </c>
      <c r="S5509" s="153">
        <f t="shared" si="711"/>
        <v>0</v>
      </c>
      <c r="T5509" s="364"/>
    </row>
    <row r="5510" ht="22.5" hidden="1" spans="1:20">
      <c r="A5510" s="158">
        <v>96827</v>
      </c>
      <c r="B5510" s="100" t="s">
        <v>252</v>
      </c>
      <c r="C5510" s="104" t="s">
        <v>5782</v>
      </c>
      <c r="D5510" s="94" t="s">
        <v>279</v>
      </c>
      <c r="E5510" s="95">
        <v>18.25</v>
      </c>
      <c r="F5510" s="96">
        <f t="shared" si="713"/>
        <v>22.4</v>
      </c>
      <c r="G5510" s="107">
        <f>ROUND(SUM('NOVO HORIZONTE'!G5510),2)</f>
        <v>0</v>
      </c>
      <c r="H5510" s="107">
        <f t="shared" si="718"/>
        <v>0</v>
      </c>
      <c r="I5510" s="143">
        <f t="shared" si="714"/>
        <v>0</v>
      </c>
      <c r="J5510" s="142"/>
      <c r="K5510" s="228"/>
      <c r="L5510" s="7" t="str">
        <f t="shared" si="715"/>
        <v/>
      </c>
      <c r="M5510" s="7" t="str">
        <f t="shared" si="716"/>
        <v/>
      </c>
      <c r="N5510" s="7" t="str">
        <f t="shared" si="712"/>
        <v/>
      </c>
      <c r="O5510" s="144"/>
      <c r="P5510" s="355">
        <v>0</v>
      </c>
      <c r="Q5510" s="362">
        <f>SUM('NOVO HORIZONTE'!I5510)</f>
        <v>0</v>
      </c>
      <c r="R5510" s="363">
        <f t="shared" si="717"/>
        <v>0</v>
      </c>
      <c r="S5510" s="153">
        <f t="shared" si="711"/>
        <v>0</v>
      </c>
      <c r="T5510" s="364"/>
    </row>
    <row r="5511" ht="22.5" hidden="1" spans="1:20">
      <c r="A5511" s="158">
        <v>96828</v>
      </c>
      <c r="B5511" s="100" t="s">
        <v>252</v>
      </c>
      <c r="C5511" s="104" t="s">
        <v>5783</v>
      </c>
      <c r="D5511" s="94" t="s">
        <v>279</v>
      </c>
      <c r="E5511" s="95">
        <v>22.28</v>
      </c>
      <c r="F5511" s="96">
        <f t="shared" si="713"/>
        <v>27.35</v>
      </c>
      <c r="G5511" s="107">
        <f>ROUND(SUM('NOVO HORIZONTE'!G5511),2)</f>
        <v>0</v>
      </c>
      <c r="H5511" s="107">
        <f t="shared" si="718"/>
        <v>0</v>
      </c>
      <c r="I5511" s="143">
        <f t="shared" si="714"/>
        <v>0</v>
      </c>
      <c r="J5511" s="142"/>
      <c r="K5511" s="145"/>
      <c r="L5511" s="7" t="str">
        <f t="shared" si="715"/>
        <v/>
      </c>
      <c r="M5511" s="7" t="str">
        <f t="shared" si="716"/>
        <v/>
      </c>
      <c r="N5511" s="7" t="str">
        <f t="shared" si="712"/>
        <v/>
      </c>
      <c r="O5511" s="144"/>
      <c r="P5511" s="355">
        <v>0</v>
      </c>
      <c r="Q5511" s="362">
        <f>SUM('NOVO HORIZONTE'!I5511)</f>
        <v>0</v>
      </c>
      <c r="R5511" s="363">
        <f t="shared" si="717"/>
        <v>0</v>
      </c>
      <c r="S5511" s="153">
        <f t="shared" si="711"/>
        <v>0</v>
      </c>
      <c r="T5511" s="364"/>
    </row>
    <row r="5512" ht="22.5" hidden="1" spans="1:20">
      <c r="A5512" s="158">
        <v>96829</v>
      </c>
      <c r="B5512" s="100" t="s">
        <v>252</v>
      </c>
      <c r="C5512" s="104" t="s">
        <v>5784</v>
      </c>
      <c r="D5512" s="94" t="s">
        <v>279</v>
      </c>
      <c r="E5512" s="95">
        <v>19.28</v>
      </c>
      <c r="F5512" s="96">
        <f t="shared" si="713"/>
        <v>23.66</v>
      </c>
      <c r="G5512" s="107">
        <f>ROUND(SUM('NOVO HORIZONTE'!G5512),2)</f>
        <v>0</v>
      </c>
      <c r="H5512" s="107">
        <f t="shared" si="718"/>
        <v>0</v>
      </c>
      <c r="I5512" s="143">
        <f t="shared" si="714"/>
        <v>0</v>
      </c>
      <c r="J5512" s="142"/>
      <c r="K5512" s="228"/>
      <c r="L5512" s="7" t="str">
        <f t="shared" si="715"/>
        <v/>
      </c>
      <c r="M5512" s="7" t="str">
        <f t="shared" si="716"/>
        <v/>
      </c>
      <c r="N5512" s="7" t="str">
        <f t="shared" si="712"/>
        <v/>
      </c>
      <c r="O5512" s="144"/>
      <c r="P5512" s="355">
        <v>0</v>
      </c>
      <c r="Q5512" s="362">
        <f>SUM('NOVO HORIZONTE'!I5512)</f>
        <v>0</v>
      </c>
      <c r="R5512" s="363">
        <f t="shared" si="717"/>
        <v>0</v>
      </c>
      <c r="S5512" s="153">
        <f t="shared" si="711"/>
        <v>0</v>
      </c>
      <c r="T5512" s="364"/>
    </row>
    <row r="5513" ht="22.5" hidden="1" spans="1:20">
      <c r="A5513" s="158">
        <v>96830</v>
      </c>
      <c r="B5513" s="100" t="s">
        <v>252</v>
      </c>
      <c r="C5513" s="104" t="s">
        <v>5785</v>
      </c>
      <c r="D5513" s="94" t="s">
        <v>279</v>
      </c>
      <c r="E5513" s="95">
        <v>28.01</v>
      </c>
      <c r="F5513" s="96">
        <f t="shared" si="713"/>
        <v>34.38</v>
      </c>
      <c r="G5513" s="107">
        <f>ROUND(SUM('NOVO HORIZONTE'!G5513),2)</f>
        <v>0</v>
      </c>
      <c r="H5513" s="107">
        <f t="shared" si="718"/>
        <v>0</v>
      </c>
      <c r="I5513" s="143">
        <f t="shared" si="714"/>
        <v>0</v>
      </c>
      <c r="J5513" s="142"/>
      <c r="K5513" s="228"/>
      <c r="L5513" s="7" t="str">
        <f t="shared" si="715"/>
        <v/>
      </c>
      <c r="M5513" s="7" t="str">
        <f t="shared" si="716"/>
        <v/>
      </c>
      <c r="N5513" s="7" t="str">
        <f t="shared" si="712"/>
        <v/>
      </c>
      <c r="O5513" s="144"/>
      <c r="P5513" s="355">
        <v>0</v>
      </c>
      <c r="Q5513" s="362">
        <f>SUM('NOVO HORIZONTE'!I5513)</f>
        <v>0</v>
      </c>
      <c r="R5513" s="363">
        <f t="shared" si="717"/>
        <v>0</v>
      </c>
      <c r="S5513" s="153">
        <f t="shared" si="711"/>
        <v>0</v>
      </c>
      <c r="T5513" s="364"/>
    </row>
    <row r="5514" ht="22.5" hidden="1" spans="1:20">
      <c r="A5514" s="158">
        <v>96831</v>
      </c>
      <c r="B5514" s="100" t="s">
        <v>252</v>
      </c>
      <c r="C5514" s="104" t="s">
        <v>5786</v>
      </c>
      <c r="D5514" s="94" t="s">
        <v>279</v>
      </c>
      <c r="E5514" s="95" t="s">
        <v>5787</v>
      </c>
      <c r="F5514" s="96">
        <f t="shared" si="713"/>
        <v>27.09</v>
      </c>
      <c r="G5514" s="107">
        <f>ROUND(SUM('NOVO HORIZONTE'!G5514),2)</f>
        <v>0</v>
      </c>
      <c r="H5514" s="107">
        <f t="shared" si="718"/>
        <v>0</v>
      </c>
      <c r="I5514" s="143">
        <f t="shared" si="714"/>
        <v>0</v>
      </c>
      <c r="J5514" s="142"/>
      <c r="K5514" s="228"/>
      <c r="L5514" s="7" t="str">
        <f t="shared" si="715"/>
        <v/>
      </c>
      <c r="M5514" s="7" t="str">
        <f t="shared" si="716"/>
        <v/>
      </c>
      <c r="N5514" s="7" t="str">
        <f t="shared" si="712"/>
        <v/>
      </c>
      <c r="O5514" s="144"/>
      <c r="P5514" s="355">
        <v>0</v>
      </c>
      <c r="Q5514" s="362">
        <f>SUM('NOVO HORIZONTE'!I5514)</f>
        <v>0</v>
      </c>
      <c r="R5514" s="363">
        <f t="shared" si="717"/>
        <v>0</v>
      </c>
      <c r="S5514" s="153">
        <f t="shared" si="711"/>
        <v>0</v>
      </c>
      <c r="T5514" s="364"/>
    </row>
    <row r="5515" ht="22.5" hidden="1" spans="1:20">
      <c r="A5515" s="158">
        <v>96832</v>
      </c>
      <c r="B5515" s="100" t="s">
        <v>252</v>
      </c>
      <c r="C5515" s="104" t="s">
        <v>5788</v>
      </c>
      <c r="D5515" s="94" t="s">
        <v>279</v>
      </c>
      <c r="E5515" s="95">
        <v>27.54</v>
      </c>
      <c r="F5515" s="96">
        <f t="shared" si="713"/>
        <v>33.8</v>
      </c>
      <c r="G5515" s="107">
        <f>ROUND(SUM('NOVO HORIZONTE'!G5515),2)</f>
        <v>0</v>
      </c>
      <c r="H5515" s="107">
        <f t="shared" si="718"/>
        <v>0</v>
      </c>
      <c r="I5515" s="143">
        <f t="shared" si="714"/>
        <v>0</v>
      </c>
      <c r="J5515" s="142"/>
      <c r="K5515" s="228"/>
      <c r="L5515" s="7" t="str">
        <f t="shared" si="715"/>
        <v/>
      </c>
      <c r="M5515" s="7" t="str">
        <f t="shared" si="716"/>
        <v/>
      </c>
      <c r="N5515" s="7" t="str">
        <f t="shared" si="712"/>
        <v/>
      </c>
      <c r="O5515" s="144"/>
      <c r="P5515" s="355">
        <v>0</v>
      </c>
      <c r="Q5515" s="362">
        <f>SUM('NOVO HORIZONTE'!I5515)</f>
        <v>0</v>
      </c>
      <c r="R5515" s="363">
        <f t="shared" si="717"/>
        <v>0</v>
      </c>
      <c r="S5515" s="153">
        <f t="shared" si="711"/>
        <v>0</v>
      </c>
      <c r="T5515" s="364"/>
    </row>
    <row r="5516" ht="22.5" hidden="1" spans="1:20">
      <c r="A5516" s="158">
        <v>96833</v>
      </c>
      <c r="B5516" s="100" t="s">
        <v>252</v>
      </c>
      <c r="C5516" s="104" t="s">
        <v>5789</v>
      </c>
      <c r="D5516" s="94" t="s">
        <v>279</v>
      </c>
      <c r="E5516" s="95">
        <v>24.03</v>
      </c>
      <c r="F5516" s="96">
        <f t="shared" si="713"/>
        <v>29.49</v>
      </c>
      <c r="G5516" s="107">
        <f>ROUND(SUM('NOVO HORIZONTE'!G5516),2)</f>
        <v>0</v>
      </c>
      <c r="H5516" s="107">
        <f t="shared" si="718"/>
        <v>0</v>
      </c>
      <c r="I5516" s="143">
        <f t="shared" si="714"/>
        <v>0</v>
      </c>
      <c r="J5516" s="142"/>
      <c r="K5516" s="228"/>
      <c r="L5516" s="7" t="str">
        <f t="shared" si="715"/>
        <v/>
      </c>
      <c r="M5516" s="7" t="str">
        <f t="shared" si="716"/>
        <v/>
      </c>
      <c r="N5516" s="7" t="str">
        <f t="shared" si="712"/>
        <v/>
      </c>
      <c r="O5516" s="144"/>
      <c r="P5516" s="355">
        <v>0</v>
      </c>
      <c r="Q5516" s="362">
        <f>SUM('NOVO HORIZONTE'!I5516)</f>
        <v>0</v>
      </c>
      <c r="R5516" s="363">
        <f t="shared" si="717"/>
        <v>0</v>
      </c>
      <c r="S5516" s="153">
        <f t="shared" si="711"/>
        <v>0</v>
      </c>
      <c r="T5516" s="364"/>
    </row>
    <row r="5517" ht="22.5" hidden="1" spans="1:20">
      <c r="A5517" s="158">
        <v>96834</v>
      </c>
      <c r="B5517" s="100" t="s">
        <v>252</v>
      </c>
      <c r="C5517" s="104" t="s">
        <v>5790</v>
      </c>
      <c r="D5517" s="94" t="s">
        <v>279</v>
      </c>
      <c r="E5517" s="95">
        <v>40.08</v>
      </c>
      <c r="F5517" s="96">
        <f t="shared" si="713"/>
        <v>49.19</v>
      </c>
      <c r="G5517" s="107">
        <f>ROUND(SUM('NOVO HORIZONTE'!G5517),2)</f>
        <v>0</v>
      </c>
      <c r="H5517" s="107">
        <f t="shared" si="718"/>
        <v>0</v>
      </c>
      <c r="I5517" s="143">
        <f t="shared" si="714"/>
        <v>0</v>
      </c>
      <c r="J5517" s="142"/>
      <c r="K5517" s="228"/>
      <c r="L5517" s="7" t="str">
        <f t="shared" si="715"/>
        <v/>
      </c>
      <c r="M5517" s="7" t="str">
        <f t="shared" si="716"/>
        <v/>
      </c>
      <c r="N5517" s="7" t="str">
        <f t="shared" si="712"/>
        <v/>
      </c>
      <c r="O5517" s="144"/>
      <c r="P5517" s="355">
        <v>0</v>
      </c>
      <c r="Q5517" s="362">
        <f>SUM('NOVO HORIZONTE'!I5517)</f>
        <v>0</v>
      </c>
      <c r="R5517" s="363">
        <f t="shared" si="717"/>
        <v>0</v>
      </c>
      <c r="S5517" s="153">
        <f t="shared" si="711"/>
        <v>0</v>
      </c>
      <c r="T5517" s="364"/>
    </row>
    <row r="5518" ht="22.5" hidden="1" spans="1:20">
      <c r="A5518" s="158">
        <v>96835</v>
      </c>
      <c r="B5518" s="100" t="s">
        <v>252</v>
      </c>
      <c r="C5518" s="104" t="s">
        <v>5791</v>
      </c>
      <c r="D5518" s="94" t="s">
        <v>279</v>
      </c>
      <c r="E5518" s="95" t="s">
        <v>5792</v>
      </c>
      <c r="F5518" s="96">
        <f t="shared" si="713"/>
        <v>40.87</v>
      </c>
      <c r="G5518" s="107">
        <f>ROUND(SUM('NOVO HORIZONTE'!G5518),2)</f>
        <v>0</v>
      </c>
      <c r="H5518" s="107">
        <f t="shared" si="718"/>
        <v>0</v>
      </c>
      <c r="I5518" s="143">
        <f t="shared" si="714"/>
        <v>0</v>
      </c>
      <c r="J5518" s="142"/>
      <c r="K5518" s="228"/>
      <c r="L5518" s="7" t="str">
        <f t="shared" si="715"/>
        <v/>
      </c>
      <c r="M5518" s="7" t="str">
        <f t="shared" si="716"/>
        <v/>
      </c>
      <c r="N5518" s="7" t="str">
        <f t="shared" si="712"/>
        <v/>
      </c>
      <c r="O5518" s="144"/>
      <c r="P5518" s="355">
        <v>0</v>
      </c>
      <c r="Q5518" s="362">
        <f>SUM('NOVO HORIZONTE'!I5518)</f>
        <v>0</v>
      </c>
      <c r="R5518" s="363">
        <f t="shared" si="717"/>
        <v>0</v>
      </c>
      <c r="S5518" s="153">
        <f t="shared" si="711"/>
        <v>0</v>
      </c>
      <c r="T5518" s="364"/>
    </row>
    <row r="5519" ht="22.5" hidden="1" spans="1:20">
      <c r="A5519" s="158">
        <v>96836</v>
      </c>
      <c r="B5519" s="100" t="s">
        <v>252</v>
      </c>
      <c r="C5519" s="104" t="s">
        <v>5793</v>
      </c>
      <c r="D5519" s="94" t="s">
        <v>279</v>
      </c>
      <c r="E5519" s="95">
        <v>36.39</v>
      </c>
      <c r="F5519" s="96">
        <f t="shared" si="713"/>
        <v>44.67</v>
      </c>
      <c r="G5519" s="107">
        <f>ROUND(SUM('NOVO HORIZONTE'!G5519),2)</f>
        <v>0</v>
      </c>
      <c r="H5519" s="107">
        <f t="shared" si="718"/>
        <v>0</v>
      </c>
      <c r="I5519" s="143">
        <f t="shared" si="714"/>
        <v>0</v>
      </c>
      <c r="J5519" s="142"/>
      <c r="K5519" s="228"/>
      <c r="L5519" s="7" t="str">
        <f t="shared" si="715"/>
        <v/>
      </c>
      <c r="M5519" s="7" t="str">
        <f t="shared" si="716"/>
        <v/>
      </c>
      <c r="N5519" s="7" t="str">
        <f t="shared" si="712"/>
        <v/>
      </c>
      <c r="O5519" s="144"/>
      <c r="P5519" s="355">
        <v>0</v>
      </c>
      <c r="Q5519" s="362">
        <f>SUM('NOVO HORIZONTE'!I5519)</f>
        <v>0</v>
      </c>
      <c r="R5519" s="363">
        <f t="shared" si="717"/>
        <v>0</v>
      </c>
      <c r="S5519" s="153">
        <f t="shared" si="711"/>
        <v>0</v>
      </c>
      <c r="T5519" s="364"/>
    </row>
    <row r="5520" ht="22.5" hidden="1" spans="1:20">
      <c r="A5520" s="158">
        <v>96837</v>
      </c>
      <c r="B5520" s="100" t="s">
        <v>252</v>
      </c>
      <c r="C5520" s="104" t="s">
        <v>5794</v>
      </c>
      <c r="D5520" s="94" t="s">
        <v>279</v>
      </c>
      <c r="E5520" s="95">
        <v>20.13</v>
      </c>
      <c r="F5520" s="96">
        <f t="shared" si="713"/>
        <v>24.71</v>
      </c>
      <c r="G5520" s="107">
        <f>ROUND(SUM('NOVO HORIZONTE'!G5520),2)</f>
        <v>0</v>
      </c>
      <c r="H5520" s="107">
        <f t="shared" si="718"/>
        <v>0</v>
      </c>
      <c r="I5520" s="143">
        <f t="shared" si="714"/>
        <v>0</v>
      </c>
      <c r="J5520" s="142"/>
      <c r="K5520" s="228"/>
      <c r="L5520" s="7" t="str">
        <f t="shared" si="715"/>
        <v/>
      </c>
      <c r="M5520" s="7" t="str">
        <f t="shared" si="716"/>
        <v/>
      </c>
      <c r="N5520" s="7" t="str">
        <f t="shared" si="712"/>
        <v/>
      </c>
      <c r="O5520" s="144"/>
      <c r="P5520" s="355">
        <v>0</v>
      </c>
      <c r="Q5520" s="362">
        <f>SUM('NOVO HORIZONTE'!I5520)</f>
        <v>0</v>
      </c>
      <c r="R5520" s="363">
        <f t="shared" si="717"/>
        <v>0</v>
      </c>
      <c r="S5520" s="153">
        <f t="shared" si="711"/>
        <v>0</v>
      </c>
      <c r="T5520" s="364"/>
    </row>
    <row r="5521" ht="22.5" hidden="1" spans="1:20">
      <c r="A5521" s="158">
        <v>96838</v>
      </c>
      <c r="B5521" s="100" t="s">
        <v>252</v>
      </c>
      <c r="C5521" s="104" t="s">
        <v>5795</v>
      </c>
      <c r="D5521" s="94" t="s">
        <v>279</v>
      </c>
      <c r="E5521" s="95">
        <v>24.6</v>
      </c>
      <c r="F5521" s="96">
        <f t="shared" si="713"/>
        <v>30.19</v>
      </c>
      <c r="G5521" s="107">
        <f>ROUND(SUM('NOVO HORIZONTE'!G5521),2)</f>
        <v>0</v>
      </c>
      <c r="H5521" s="107">
        <f t="shared" si="718"/>
        <v>0</v>
      </c>
      <c r="I5521" s="143">
        <f t="shared" si="714"/>
        <v>0</v>
      </c>
      <c r="J5521" s="142"/>
      <c r="K5521" s="228"/>
      <c r="L5521" s="7" t="str">
        <f t="shared" si="715"/>
        <v/>
      </c>
      <c r="M5521" s="7" t="str">
        <f t="shared" si="716"/>
        <v/>
      </c>
      <c r="N5521" s="7" t="str">
        <f t="shared" si="712"/>
        <v/>
      </c>
      <c r="O5521" s="144"/>
      <c r="P5521" s="355">
        <v>0</v>
      </c>
      <c r="Q5521" s="362">
        <f>SUM('NOVO HORIZONTE'!I5521)</f>
        <v>0</v>
      </c>
      <c r="R5521" s="363">
        <f t="shared" si="717"/>
        <v>0</v>
      </c>
      <c r="S5521" s="153">
        <f t="shared" si="711"/>
        <v>0</v>
      </c>
      <c r="T5521" s="364"/>
    </row>
    <row r="5522" ht="22.5" hidden="1" spans="1:20">
      <c r="A5522" s="158">
        <v>96839</v>
      </c>
      <c r="B5522" s="100" t="s">
        <v>252</v>
      </c>
      <c r="C5522" s="104" t="s">
        <v>5796</v>
      </c>
      <c r="D5522" s="94" t="s">
        <v>279</v>
      </c>
      <c r="E5522" s="95">
        <v>25.31</v>
      </c>
      <c r="F5522" s="96">
        <f t="shared" si="713"/>
        <v>31.07</v>
      </c>
      <c r="G5522" s="107">
        <f>ROUND(SUM('NOVO HORIZONTE'!G5522),2)</f>
        <v>0</v>
      </c>
      <c r="H5522" s="107">
        <f t="shared" si="718"/>
        <v>0</v>
      </c>
      <c r="I5522" s="143">
        <f t="shared" si="714"/>
        <v>0</v>
      </c>
      <c r="J5522" s="142"/>
      <c r="K5522" s="228"/>
      <c r="L5522" s="7" t="str">
        <f t="shared" si="715"/>
        <v/>
      </c>
      <c r="M5522" s="7" t="str">
        <f t="shared" si="716"/>
        <v/>
      </c>
      <c r="N5522" s="7" t="str">
        <f t="shared" si="712"/>
        <v/>
      </c>
      <c r="O5522" s="144"/>
      <c r="P5522" s="355">
        <v>0</v>
      </c>
      <c r="Q5522" s="362">
        <f>SUM('NOVO HORIZONTE'!I5522)</f>
        <v>0</v>
      </c>
      <c r="R5522" s="363">
        <f t="shared" si="717"/>
        <v>0</v>
      </c>
      <c r="S5522" s="153">
        <f t="shared" si="711"/>
        <v>0</v>
      </c>
      <c r="T5522" s="364"/>
    </row>
    <row r="5523" ht="22.5" hidden="1" spans="1:20">
      <c r="A5523" s="158">
        <v>96840</v>
      </c>
      <c r="B5523" s="100" t="s">
        <v>252</v>
      </c>
      <c r="C5523" s="104" t="s">
        <v>5797</v>
      </c>
      <c r="D5523" s="94" t="s">
        <v>279</v>
      </c>
      <c r="E5523" s="95">
        <v>24.25</v>
      </c>
      <c r="F5523" s="96">
        <f t="shared" si="713"/>
        <v>29.76</v>
      </c>
      <c r="G5523" s="107">
        <f>ROUND(SUM('NOVO HORIZONTE'!G5523),2)</f>
        <v>0</v>
      </c>
      <c r="H5523" s="107">
        <f t="shared" si="718"/>
        <v>0</v>
      </c>
      <c r="I5523" s="143">
        <f t="shared" si="714"/>
        <v>0</v>
      </c>
      <c r="J5523" s="142"/>
      <c r="K5523" s="228"/>
      <c r="L5523" s="7" t="str">
        <f t="shared" si="715"/>
        <v/>
      </c>
      <c r="M5523" s="7" t="str">
        <f t="shared" si="716"/>
        <v/>
      </c>
      <c r="N5523" s="7" t="str">
        <f t="shared" si="712"/>
        <v/>
      </c>
      <c r="O5523" s="144"/>
      <c r="P5523" s="355">
        <v>0</v>
      </c>
      <c r="Q5523" s="362">
        <f>SUM('NOVO HORIZONTE'!I5523)</f>
        <v>0</v>
      </c>
      <c r="R5523" s="363">
        <f t="shared" si="717"/>
        <v>0</v>
      </c>
      <c r="S5523" s="153">
        <f t="shared" si="711"/>
        <v>0</v>
      </c>
      <c r="T5523" s="364"/>
    </row>
    <row r="5524" ht="22.5" hidden="1" spans="1:20">
      <c r="A5524" s="158">
        <v>96841</v>
      </c>
      <c r="B5524" s="100" t="s">
        <v>252</v>
      </c>
      <c r="C5524" s="104" t="s">
        <v>5798</v>
      </c>
      <c r="D5524" s="94" t="s">
        <v>279</v>
      </c>
      <c r="E5524" s="95">
        <v>27.16</v>
      </c>
      <c r="F5524" s="96">
        <f t="shared" si="713"/>
        <v>33.34</v>
      </c>
      <c r="G5524" s="107">
        <f>ROUND(SUM('NOVO HORIZONTE'!G5524),2)</f>
        <v>0</v>
      </c>
      <c r="H5524" s="107">
        <f t="shared" si="718"/>
        <v>0</v>
      </c>
      <c r="I5524" s="143">
        <f t="shared" si="714"/>
        <v>0</v>
      </c>
      <c r="J5524" s="142"/>
      <c r="K5524" s="228"/>
      <c r="L5524" s="7" t="str">
        <f t="shared" si="715"/>
        <v/>
      </c>
      <c r="M5524" s="7" t="str">
        <f t="shared" si="716"/>
        <v/>
      </c>
      <c r="N5524" s="7" t="str">
        <f t="shared" si="712"/>
        <v/>
      </c>
      <c r="O5524" s="144"/>
      <c r="P5524" s="355">
        <v>0</v>
      </c>
      <c r="Q5524" s="362">
        <f>SUM('NOVO HORIZONTE'!I5524)</f>
        <v>0</v>
      </c>
      <c r="R5524" s="363">
        <f t="shared" si="717"/>
        <v>0</v>
      </c>
      <c r="S5524" s="153">
        <f t="shared" si="711"/>
        <v>0</v>
      </c>
      <c r="T5524" s="364"/>
    </row>
    <row r="5525" ht="22.5" hidden="1" spans="1:20">
      <c r="A5525" s="158">
        <v>96842</v>
      </c>
      <c r="B5525" s="100" t="s">
        <v>252</v>
      </c>
      <c r="C5525" s="104" t="s">
        <v>5799</v>
      </c>
      <c r="D5525" s="94" t="s">
        <v>279</v>
      </c>
      <c r="E5525" s="95">
        <v>30.98</v>
      </c>
      <c r="F5525" s="96">
        <f t="shared" si="713"/>
        <v>38.02</v>
      </c>
      <c r="G5525" s="107">
        <f>ROUND(SUM('NOVO HORIZONTE'!G5525),2)</f>
        <v>0</v>
      </c>
      <c r="H5525" s="107">
        <f t="shared" si="718"/>
        <v>0</v>
      </c>
      <c r="I5525" s="143">
        <f t="shared" si="714"/>
        <v>0</v>
      </c>
      <c r="J5525" s="142"/>
      <c r="K5525" s="228"/>
      <c r="L5525" s="7" t="str">
        <f t="shared" si="715"/>
        <v/>
      </c>
      <c r="M5525" s="7" t="str">
        <f t="shared" si="716"/>
        <v/>
      </c>
      <c r="N5525" s="7" t="str">
        <f t="shared" si="712"/>
        <v/>
      </c>
      <c r="O5525" s="144"/>
      <c r="P5525" s="355">
        <v>0</v>
      </c>
      <c r="Q5525" s="362">
        <f>SUM('NOVO HORIZONTE'!I5525)</f>
        <v>0</v>
      </c>
      <c r="R5525" s="363">
        <f t="shared" si="717"/>
        <v>0</v>
      </c>
      <c r="S5525" s="153">
        <f t="shared" si="711"/>
        <v>0</v>
      </c>
      <c r="T5525" s="364"/>
    </row>
    <row r="5526" ht="22.5" hidden="1" spans="1:20">
      <c r="A5526" s="158">
        <v>96843</v>
      </c>
      <c r="B5526" s="100" t="s">
        <v>252</v>
      </c>
      <c r="C5526" s="104" t="s">
        <v>5800</v>
      </c>
      <c r="D5526" s="94" t="s">
        <v>279</v>
      </c>
      <c r="E5526" s="95">
        <v>28.13</v>
      </c>
      <c r="F5526" s="96">
        <f t="shared" si="713"/>
        <v>34.53</v>
      </c>
      <c r="G5526" s="107">
        <f>ROUND(SUM('NOVO HORIZONTE'!G5526),2)</f>
        <v>0</v>
      </c>
      <c r="H5526" s="107">
        <f t="shared" si="718"/>
        <v>0</v>
      </c>
      <c r="I5526" s="143">
        <f t="shared" si="714"/>
        <v>0</v>
      </c>
      <c r="J5526" s="142"/>
      <c r="K5526" s="228"/>
      <c r="L5526" s="7" t="str">
        <f t="shared" si="715"/>
        <v/>
      </c>
      <c r="M5526" s="7" t="str">
        <f t="shared" si="716"/>
        <v/>
      </c>
      <c r="N5526" s="7" t="str">
        <f t="shared" si="712"/>
        <v/>
      </c>
      <c r="O5526" s="144"/>
      <c r="P5526" s="355">
        <v>0</v>
      </c>
      <c r="Q5526" s="362">
        <f>SUM('NOVO HORIZONTE'!I5526)</f>
        <v>0</v>
      </c>
      <c r="R5526" s="363">
        <f t="shared" si="717"/>
        <v>0</v>
      </c>
      <c r="S5526" s="153">
        <f t="shared" si="711"/>
        <v>0</v>
      </c>
      <c r="T5526" s="364"/>
    </row>
    <row r="5527" ht="22.5" hidden="1" spans="1:20">
      <c r="A5527" s="158">
        <v>96844</v>
      </c>
      <c r="B5527" s="100" t="s">
        <v>252</v>
      </c>
      <c r="C5527" s="104" t="s">
        <v>5801</v>
      </c>
      <c r="D5527" s="94" t="s">
        <v>279</v>
      </c>
      <c r="E5527" s="95">
        <v>32.24</v>
      </c>
      <c r="F5527" s="96">
        <f t="shared" si="713"/>
        <v>39.57</v>
      </c>
      <c r="G5527" s="107">
        <f>ROUND(SUM('NOVO HORIZONTE'!G5527),2)</f>
        <v>0</v>
      </c>
      <c r="H5527" s="107">
        <f t="shared" si="718"/>
        <v>0</v>
      </c>
      <c r="I5527" s="143">
        <f t="shared" si="714"/>
        <v>0</v>
      </c>
      <c r="J5527" s="142"/>
      <c r="K5527" s="228"/>
      <c r="L5527" s="7" t="str">
        <f t="shared" si="715"/>
        <v/>
      </c>
      <c r="M5527" s="7" t="str">
        <f t="shared" si="716"/>
        <v/>
      </c>
      <c r="N5527" s="7" t="str">
        <f t="shared" si="712"/>
        <v/>
      </c>
      <c r="O5527" s="144"/>
      <c r="P5527" s="355">
        <v>0</v>
      </c>
      <c r="Q5527" s="362">
        <f>SUM('NOVO HORIZONTE'!I5527)</f>
        <v>0</v>
      </c>
      <c r="R5527" s="363">
        <f t="shared" si="717"/>
        <v>0</v>
      </c>
      <c r="S5527" s="153">
        <f t="shared" si="711"/>
        <v>0</v>
      </c>
      <c r="T5527" s="364"/>
    </row>
    <row r="5528" ht="22.5" hidden="1" spans="1:20">
      <c r="A5528" s="158">
        <v>96845</v>
      </c>
      <c r="B5528" s="100" t="s">
        <v>252</v>
      </c>
      <c r="C5528" s="104" t="s">
        <v>5802</v>
      </c>
      <c r="D5528" s="94" t="s">
        <v>279</v>
      </c>
      <c r="E5528" s="95">
        <v>37.01</v>
      </c>
      <c r="F5528" s="96">
        <f t="shared" si="713"/>
        <v>45.43</v>
      </c>
      <c r="G5528" s="107">
        <f>ROUND(SUM('NOVO HORIZONTE'!G5528),2)</f>
        <v>0</v>
      </c>
      <c r="H5528" s="107">
        <f t="shared" si="718"/>
        <v>0</v>
      </c>
      <c r="I5528" s="143">
        <f t="shared" si="714"/>
        <v>0</v>
      </c>
      <c r="J5528" s="142"/>
      <c r="K5528" s="228"/>
      <c r="L5528" s="7" t="str">
        <f t="shared" si="715"/>
        <v/>
      </c>
      <c r="M5528" s="7" t="str">
        <f t="shared" si="716"/>
        <v/>
      </c>
      <c r="N5528" s="7" t="str">
        <f t="shared" si="712"/>
        <v/>
      </c>
      <c r="O5528" s="144"/>
      <c r="P5528" s="355">
        <v>0</v>
      </c>
      <c r="Q5528" s="362">
        <f>SUM('NOVO HORIZONTE'!I5528)</f>
        <v>0</v>
      </c>
      <c r="R5528" s="363">
        <f t="shared" si="717"/>
        <v>0</v>
      </c>
      <c r="S5528" s="153">
        <f t="shared" si="711"/>
        <v>0</v>
      </c>
      <c r="T5528" s="364"/>
    </row>
    <row r="5529" ht="22.5" hidden="1" spans="1:20">
      <c r="A5529" s="158">
        <v>96846</v>
      </c>
      <c r="B5529" s="100" t="s">
        <v>252</v>
      </c>
      <c r="C5529" s="104" t="s">
        <v>5803</v>
      </c>
      <c r="D5529" s="94" t="s">
        <v>279</v>
      </c>
      <c r="E5529" s="95">
        <v>35.73</v>
      </c>
      <c r="F5529" s="96">
        <f t="shared" si="713"/>
        <v>43.86</v>
      </c>
      <c r="G5529" s="107">
        <f>ROUND(SUM('NOVO HORIZONTE'!G5529),2)</f>
        <v>0</v>
      </c>
      <c r="H5529" s="107">
        <f t="shared" si="718"/>
        <v>0</v>
      </c>
      <c r="I5529" s="143">
        <f t="shared" si="714"/>
        <v>0</v>
      </c>
      <c r="J5529" s="142"/>
      <c r="K5529" s="228"/>
      <c r="L5529" s="7" t="str">
        <f t="shared" si="715"/>
        <v/>
      </c>
      <c r="M5529" s="7" t="str">
        <f t="shared" si="716"/>
        <v/>
      </c>
      <c r="N5529" s="7" t="str">
        <f t="shared" si="712"/>
        <v/>
      </c>
      <c r="O5529" s="144"/>
      <c r="P5529" s="355">
        <v>0</v>
      </c>
      <c r="Q5529" s="362">
        <f>SUM('NOVO HORIZONTE'!I5529)</f>
        <v>0</v>
      </c>
      <c r="R5529" s="363">
        <f t="shared" si="717"/>
        <v>0</v>
      </c>
      <c r="S5529" s="153">
        <f t="shared" ref="S5529:S5592" si="719">IF(R5529=0,0,IF(R5529&gt;0,"c","b"))</f>
        <v>0</v>
      </c>
      <c r="T5529" s="364"/>
    </row>
    <row r="5530" ht="22.5" hidden="1" spans="1:20">
      <c r="A5530" s="158">
        <v>96847</v>
      </c>
      <c r="B5530" s="100" t="s">
        <v>252</v>
      </c>
      <c r="C5530" s="104" t="s">
        <v>5804</v>
      </c>
      <c r="D5530" s="94" t="s">
        <v>279</v>
      </c>
      <c r="E5530" s="95">
        <v>35.3</v>
      </c>
      <c r="F5530" s="96">
        <f t="shared" si="713"/>
        <v>43.33</v>
      </c>
      <c r="G5530" s="107">
        <f>ROUND(SUM('NOVO HORIZONTE'!G5530),2)</f>
        <v>0</v>
      </c>
      <c r="H5530" s="107">
        <f t="shared" si="718"/>
        <v>0</v>
      </c>
      <c r="I5530" s="143">
        <f t="shared" si="714"/>
        <v>0</v>
      </c>
      <c r="J5530" s="142"/>
      <c r="K5530" s="228"/>
      <c r="L5530" s="7" t="str">
        <f t="shared" si="715"/>
        <v/>
      </c>
      <c r="M5530" s="7" t="str">
        <f t="shared" si="716"/>
        <v/>
      </c>
      <c r="N5530" s="7" t="str">
        <f t="shared" si="712"/>
        <v/>
      </c>
      <c r="O5530" s="144"/>
      <c r="P5530" s="355">
        <v>0</v>
      </c>
      <c r="Q5530" s="362">
        <f>SUM('NOVO HORIZONTE'!I5530)</f>
        <v>0</v>
      </c>
      <c r="R5530" s="363">
        <f t="shared" si="717"/>
        <v>0</v>
      </c>
      <c r="S5530" s="153">
        <f t="shared" si="719"/>
        <v>0</v>
      </c>
      <c r="T5530" s="364"/>
    </row>
    <row r="5531" ht="22.5" hidden="1" spans="1:20">
      <c r="A5531" s="158">
        <v>96848</v>
      </c>
      <c r="B5531" s="100" t="s">
        <v>252</v>
      </c>
      <c r="C5531" s="104" t="s">
        <v>5805</v>
      </c>
      <c r="D5531" s="94" t="s">
        <v>279</v>
      </c>
      <c r="E5531" s="95">
        <v>48.77</v>
      </c>
      <c r="F5531" s="96">
        <f t="shared" si="713"/>
        <v>59.86</v>
      </c>
      <c r="G5531" s="107">
        <f>ROUND(SUM('NOVO HORIZONTE'!G5531),2)</f>
        <v>0</v>
      </c>
      <c r="H5531" s="107">
        <f t="shared" si="718"/>
        <v>0</v>
      </c>
      <c r="I5531" s="143">
        <f t="shared" si="714"/>
        <v>0</v>
      </c>
      <c r="J5531" s="142"/>
      <c r="K5531" s="228"/>
      <c r="L5531" s="7" t="str">
        <f t="shared" si="715"/>
        <v/>
      </c>
      <c r="M5531" s="7" t="str">
        <f t="shared" si="716"/>
        <v/>
      </c>
      <c r="N5531" s="7" t="str">
        <f t="shared" si="712"/>
        <v/>
      </c>
      <c r="O5531" s="144"/>
      <c r="P5531" s="355">
        <v>0</v>
      </c>
      <c r="Q5531" s="362">
        <f>SUM('NOVO HORIZONTE'!I5531)</f>
        <v>0</v>
      </c>
      <c r="R5531" s="363">
        <f t="shared" si="717"/>
        <v>0</v>
      </c>
      <c r="S5531" s="153">
        <f t="shared" si="719"/>
        <v>0</v>
      </c>
      <c r="T5531" s="364"/>
    </row>
    <row r="5532" ht="22.5" hidden="1" spans="1:20">
      <c r="A5532" s="158">
        <v>96849</v>
      </c>
      <c r="B5532" s="100" t="s">
        <v>252</v>
      </c>
      <c r="C5532" s="104" t="s">
        <v>5806</v>
      </c>
      <c r="D5532" s="94" t="s">
        <v>279</v>
      </c>
      <c r="E5532" s="95">
        <v>15.79</v>
      </c>
      <c r="F5532" s="96">
        <f t="shared" si="713"/>
        <v>19.38</v>
      </c>
      <c r="G5532" s="107">
        <f>ROUND(SUM('NOVO HORIZONTE'!G5532),2)</f>
        <v>0</v>
      </c>
      <c r="H5532" s="107">
        <f t="shared" si="718"/>
        <v>0</v>
      </c>
      <c r="I5532" s="143">
        <f t="shared" si="714"/>
        <v>0</v>
      </c>
      <c r="J5532" s="142"/>
      <c r="K5532" s="228"/>
      <c r="L5532" s="7" t="str">
        <f t="shared" si="715"/>
        <v/>
      </c>
      <c r="M5532" s="7" t="str">
        <f t="shared" si="716"/>
        <v/>
      </c>
      <c r="N5532" s="7" t="str">
        <f t="shared" si="712"/>
        <v/>
      </c>
      <c r="O5532" s="144"/>
      <c r="P5532" s="355">
        <v>0</v>
      </c>
      <c r="Q5532" s="362">
        <f>SUM('NOVO HORIZONTE'!I5532)</f>
        <v>0</v>
      </c>
      <c r="R5532" s="363">
        <f t="shared" si="717"/>
        <v>0</v>
      </c>
      <c r="S5532" s="153">
        <f t="shared" si="719"/>
        <v>0</v>
      </c>
      <c r="T5532" s="364"/>
    </row>
    <row r="5533" ht="22.5" hidden="1" spans="1:20">
      <c r="A5533" s="158">
        <v>96850</v>
      </c>
      <c r="B5533" s="100" t="s">
        <v>252</v>
      </c>
      <c r="C5533" s="104" t="s">
        <v>5807</v>
      </c>
      <c r="D5533" s="94" t="s">
        <v>279</v>
      </c>
      <c r="E5533" s="95">
        <v>22.79</v>
      </c>
      <c r="F5533" s="96">
        <f t="shared" si="713"/>
        <v>27.97</v>
      </c>
      <c r="G5533" s="107">
        <f>ROUND(SUM('NOVO HORIZONTE'!G5533),2)</f>
        <v>0</v>
      </c>
      <c r="H5533" s="107">
        <f t="shared" si="718"/>
        <v>0</v>
      </c>
      <c r="I5533" s="143">
        <f t="shared" si="714"/>
        <v>0</v>
      </c>
      <c r="J5533" s="142"/>
      <c r="K5533" s="228"/>
      <c r="L5533" s="7" t="str">
        <f t="shared" si="715"/>
        <v/>
      </c>
      <c r="M5533" s="7" t="str">
        <f t="shared" si="716"/>
        <v/>
      </c>
      <c r="N5533" s="7" t="str">
        <f t="shared" si="712"/>
        <v/>
      </c>
      <c r="O5533" s="144"/>
      <c r="P5533" s="355">
        <v>0</v>
      </c>
      <c r="Q5533" s="362">
        <f>SUM('NOVO HORIZONTE'!I5533)</f>
        <v>0</v>
      </c>
      <c r="R5533" s="363">
        <f t="shared" si="717"/>
        <v>0</v>
      </c>
      <c r="S5533" s="153">
        <f t="shared" si="719"/>
        <v>0</v>
      </c>
      <c r="T5533" s="364"/>
    </row>
    <row r="5534" ht="22.5" hidden="1" spans="1:20">
      <c r="A5534" s="158">
        <v>96851</v>
      </c>
      <c r="B5534" s="100" t="s">
        <v>252</v>
      </c>
      <c r="C5534" s="104" t="s">
        <v>5808</v>
      </c>
      <c r="D5534" s="94" t="s">
        <v>279</v>
      </c>
      <c r="E5534" s="95" t="s">
        <v>5809</v>
      </c>
      <c r="F5534" s="96">
        <f t="shared" si="713"/>
        <v>31.8</v>
      </c>
      <c r="G5534" s="107">
        <f>ROUND(SUM('NOVO HORIZONTE'!G5534),2)</f>
        <v>0</v>
      </c>
      <c r="H5534" s="107">
        <f t="shared" si="718"/>
        <v>0</v>
      </c>
      <c r="I5534" s="143">
        <f t="shared" si="714"/>
        <v>0</v>
      </c>
      <c r="J5534" s="142"/>
      <c r="K5534" s="228"/>
      <c r="L5534" s="7" t="str">
        <f t="shared" si="715"/>
        <v/>
      </c>
      <c r="M5534" s="7" t="str">
        <f t="shared" si="716"/>
        <v/>
      </c>
      <c r="N5534" s="7" t="str">
        <f t="shared" si="712"/>
        <v/>
      </c>
      <c r="O5534" s="144"/>
      <c r="P5534" s="355">
        <v>0</v>
      </c>
      <c r="Q5534" s="362">
        <f>SUM('NOVO HORIZONTE'!I5534)</f>
        <v>0</v>
      </c>
      <c r="R5534" s="363">
        <f t="shared" si="717"/>
        <v>0</v>
      </c>
      <c r="S5534" s="153">
        <f t="shared" si="719"/>
        <v>0</v>
      </c>
      <c r="T5534" s="364"/>
    </row>
    <row r="5535" ht="22.5" hidden="1" spans="1:20">
      <c r="A5535" s="158">
        <v>96852</v>
      </c>
      <c r="B5535" s="100" t="s">
        <v>252</v>
      </c>
      <c r="C5535" s="104" t="s">
        <v>5810</v>
      </c>
      <c r="D5535" s="94" t="s">
        <v>279</v>
      </c>
      <c r="E5535" s="95">
        <v>19.95</v>
      </c>
      <c r="F5535" s="96">
        <f t="shared" si="713"/>
        <v>24.49</v>
      </c>
      <c r="G5535" s="107">
        <f>ROUND(SUM('NOVO HORIZONTE'!G5535),2)</f>
        <v>0</v>
      </c>
      <c r="H5535" s="107">
        <f t="shared" si="718"/>
        <v>0</v>
      </c>
      <c r="I5535" s="143">
        <f t="shared" si="714"/>
        <v>0</v>
      </c>
      <c r="J5535" s="142"/>
      <c r="K5535" s="228"/>
      <c r="L5535" s="7" t="str">
        <f t="shared" si="715"/>
        <v/>
      </c>
      <c r="M5535" s="7" t="str">
        <f t="shared" si="716"/>
        <v/>
      </c>
      <c r="N5535" s="7" t="str">
        <f t="shared" si="712"/>
        <v/>
      </c>
      <c r="O5535" s="144"/>
      <c r="P5535" s="355">
        <v>0</v>
      </c>
      <c r="Q5535" s="362">
        <f>SUM('NOVO HORIZONTE'!I5535)</f>
        <v>0</v>
      </c>
      <c r="R5535" s="363">
        <f t="shared" si="717"/>
        <v>0</v>
      </c>
      <c r="S5535" s="153">
        <f t="shared" si="719"/>
        <v>0</v>
      </c>
      <c r="T5535" s="364"/>
    </row>
    <row r="5536" ht="22.5" hidden="1" spans="1:20">
      <c r="A5536" s="158">
        <v>96853</v>
      </c>
      <c r="B5536" s="100" t="s">
        <v>252</v>
      </c>
      <c r="C5536" s="104" t="s">
        <v>5811</v>
      </c>
      <c r="D5536" s="94" t="s">
        <v>279</v>
      </c>
      <c r="E5536" s="95">
        <v>24.43</v>
      </c>
      <c r="F5536" s="96">
        <f t="shared" si="713"/>
        <v>29.99</v>
      </c>
      <c r="G5536" s="107">
        <f>ROUND(SUM('NOVO HORIZONTE'!G5536),2)</f>
        <v>0</v>
      </c>
      <c r="H5536" s="107">
        <f t="shared" si="718"/>
        <v>0</v>
      </c>
      <c r="I5536" s="143">
        <f t="shared" si="714"/>
        <v>0</v>
      </c>
      <c r="J5536" s="142"/>
      <c r="K5536" s="228"/>
      <c r="L5536" s="7" t="str">
        <f t="shared" si="715"/>
        <v/>
      </c>
      <c r="M5536" s="7" t="str">
        <f t="shared" si="716"/>
        <v/>
      </c>
      <c r="N5536" s="7" t="str">
        <f t="shared" si="712"/>
        <v/>
      </c>
      <c r="O5536" s="144"/>
      <c r="P5536" s="355">
        <v>0</v>
      </c>
      <c r="Q5536" s="362">
        <f>SUM('NOVO HORIZONTE'!I5536)</f>
        <v>0</v>
      </c>
      <c r="R5536" s="363">
        <f t="shared" si="717"/>
        <v>0</v>
      </c>
      <c r="S5536" s="153">
        <f t="shared" si="719"/>
        <v>0</v>
      </c>
      <c r="T5536" s="364"/>
    </row>
    <row r="5537" ht="22.5" hidden="1" spans="1:20">
      <c r="A5537" s="158">
        <v>96854</v>
      </c>
      <c r="B5537" s="100" t="s">
        <v>252</v>
      </c>
      <c r="C5537" s="104" t="s">
        <v>5812</v>
      </c>
      <c r="D5537" s="94" t="s">
        <v>279</v>
      </c>
      <c r="E5537" s="95">
        <v>29.73</v>
      </c>
      <c r="F5537" s="96">
        <f t="shared" si="713"/>
        <v>36.49</v>
      </c>
      <c r="G5537" s="107">
        <f>ROUND(SUM('NOVO HORIZONTE'!G5537),2)</f>
        <v>0</v>
      </c>
      <c r="H5537" s="107">
        <f t="shared" si="718"/>
        <v>0</v>
      </c>
      <c r="I5537" s="143">
        <f t="shared" si="714"/>
        <v>0</v>
      </c>
      <c r="J5537" s="142"/>
      <c r="K5537" s="228"/>
      <c r="L5537" s="7" t="str">
        <f t="shared" si="715"/>
        <v/>
      </c>
      <c r="M5537" s="7" t="str">
        <f t="shared" si="716"/>
        <v/>
      </c>
      <c r="N5537" s="7" t="str">
        <f t="shared" si="712"/>
        <v/>
      </c>
      <c r="O5537" s="144"/>
      <c r="P5537" s="355">
        <v>0</v>
      </c>
      <c r="Q5537" s="362">
        <f>SUM('NOVO HORIZONTE'!I5537)</f>
        <v>0</v>
      </c>
      <c r="R5537" s="363">
        <f t="shared" si="717"/>
        <v>0</v>
      </c>
      <c r="S5537" s="153">
        <f t="shared" si="719"/>
        <v>0</v>
      </c>
      <c r="T5537" s="364"/>
    </row>
    <row r="5538" ht="22.5" hidden="1" spans="1:20">
      <c r="A5538" s="158">
        <v>96855</v>
      </c>
      <c r="B5538" s="100" t="s">
        <v>252</v>
      </c>
      <c r="C5538" s="104" t="s">
        <v>5813</v>
      </c>
      <c r="D5538" s="94" t="s">
        <v>279</v>
      </c>
      <c r="E5538" s="95">
        <v>30.49</v>
      </c>
      <c r="F5538" s="96">
        <f t="shared" si="713"/>
        <v>37.42</v>
      </c>
      <c r="G5538" s="107">
        <f>ROUND(SUM('NOVO HORIZONTE'!G5538),2)</f>
        <v>0</v>
      </c>
      <c r="H5538" s="107">
        <f t="shared" si="718"/>
        <v>0</v>
      </c>
      <c r="I5538" s="143">
        <f t="shared" si="714"/>
        <v>0</v>
      </c>
      <c r="J5538" s="142"/>
      <c r="K5538" s="228"/>
      <c r="L5538" s="7" t="str">
        <f t="shared" si="715"/>
        <v/>
      </c>
      <c r="M5538" s="7" t="str">
        <f t="shared" si="716"/>
        <v/>
      </c>
      <c r="N5538" s="7" t="str">
        <f t="shared" si="712"/>
        <v/>
      </c>
      <c r="O5538" s="144"/>
      <c r="P5538" s="355">
        <v>0</v>
      </c>
      <c r="Q5538" s="362">
        <f>SUM('NOVO HORIZONTE'!I5538)</f>
        <v>0</v>
      </c>
      <c r="R5538" s="363">
        <f t="shared" si="717"/>
        <v>0</v>
      </c>
      <c r="S5538" s="153">
        <f t="shared" si="719"/>
        <v>0</v>
      </c>
      <c r="T5538" s="364"/>
    </row>
    <row r="5539" ht="22.5" hidden="1" spans="1:20">
      <c r="A5539" s="158">
        <v>96856</v>
      </c>
      <c r="B5539" s="100" t="s">
        <v>252</v>
      </c>
      <c r="C5539" s="104" t="s">
        <v>5814</v>
      </c>
      <c r="D5539" s="94" t="s">
        <v>279</v>
      </c>
      <c r="E5539" s="95">
        <v>33.36</v>
      </c>
      <c r="F5539" s="96">
        <f t="shared" si="713"/>
        <v>40.95</v>
      </c>
      <c r="G5539" s="107">
        <f>ROUND(SUM('NOVO HORIZONTE'!G5539),2)</f>
        <v>0</v>
      </c>
      <c r="H5539" s="107">
        <f t="shared" si="718"/>
        <v>0</v>
      </c>
      <c r="I5539" s="143">
        <f t="shared" si="714"/>
        <v>0</v>
      </c>
      <c r="J5539" s="142"/>
      <c r="K5539" s="228"/>
      <c r="L5539" s="7" t="str">
        <f t="shared" si="715"/>
        <v/>
      </c>
      <c r="M5539" s="7" t="str">
        <f t="shared" si="716"/>
        <v/>
      </c>
      <c r="N5539" s="7" t="str">
        <f t="shared" si="712"/>
        <v/>
      </c>
      <c r="O5539" s="144"/>
      <c r="P5539" s="355">
        <v>0</v>
      </c>
      <c r="Q5539" s="362">
        <f>SUM('NOVO HORIZONTE'!I5539)</f>
        <v>0</v>
      </c>
      <c r="R5539" s="363">
        <f t="shared" si="717"/>
        <v>0</v>
      </c>
      <c r="S5539" s="153">
        <f t="shared" si="719"/>
        <v>0</v>
      </c>
      <c r="T5539" s="364"/>
    </row>
    <row r="5540" ht="22.5" hidden="1" spans="1:20">
      <c r="A5540" s="158">
        <v>96857</v>
      </c>
      <c r="B5540" s="100" t="s">
        <v>252</v>
      </c>
      <c r="C5540" s="104" t="s">
        <v>5815</v>
      </c>
      <c r="D5540" s="94" t="s">
        <v>279</v>
      </c>
      <c r="E5540" s="95" t="s">
        <v>5816</v>
      </c>
      <c r="F5540" s="96">
        <f t="shared" si="713"/>
        <v>53.76</v>
      </c>
      <c r="G5540" s="107">
        <f>ROUND(SUM('NOVO HORIZONTE'!G5540),2)</f>
        <v>0</v>
      </c>
      <c r="H5540" s="107">
        <f t="shared" si="718"/>
        <v>0</v>
      </c>
      <c r="I5540" s="143">
        <f t="shared" si="714"/>
        <v>0</v>
      </c>
      <c r="J5540" s="142"/>
      <c r="K5540" s="228"/>
      <c r="L5540" s="7" t="str">
        <f t="shared" si="715"/>
        <v/>
      </c>
      <c r="M5540" s="7" t="str">
        <f t="shared" si="716"/>
        <v/>
      </c>
      <c r="N5540" s="7" t="str">
        <f t="shared" si="712"/>
        <v/>
      </c>
      <c r="O5540" s="144"/>
      <c r="P5540" s="355">
        <v>0</v>
      </c>
      <c r="Q5540" s="362">
        <f>SUM('NOVO HORIZONTE'!I5540)</f>
        <v>0</v>
      </c>
      <c r="R5540" s="363">
        <f t="shared" si="717"/>
        <v>0</v>
      </c>
      <c r="S5540" s="153">
        <f t="shared" si="719"/>
        <v>0</v>
      </c>
      <c r="T5540" s="364"/>
    </row>
    <row r="5541" ht="22.5" hidden="1" spans="1:20">
      <c r="A5541" s="158">
        <v>96858</v>
      </c>
      <c r="B5541" s="100" t="s">
        <v>252</v>
      </c>
      <c r="C5541" s="104" t="s">
        <v>5817</v>
      </c>
      <c r="D5541" s="94" t="s">
        <v>279</v>
      </c>
      <c r="E5541" s="95" t="s">
        <v>5818</v>
      </c>
      <c r="F5541" s="96">
        <f t="shared" si="713"/>
        <v>55.39</v>
      </c>
      <c r="G5541" s="107">
        <f>ROUND(SUM('NOVO HORIZONTE'!G5541),2)</f>
        <v>0</v>
      </c>
      <c r="H5541" s="107">
        <f t="shared" si="718"/>
        <v>0</v>
      </c>
      <c r="I5541" s="143">
        <f t="shared" si="714"/>
        <v>0</v>
      </c>
      <c r="J5541" s="142"/>
      <c r="K5541" s="228"/>
      <c r="L5541" s="7" t="str">
        <f t="shared" si="715"/>
        <v/>
      </c>
      <c r="M5541" s="7" t="str">
        <f t="shared" si="716"/>
        <v/>
      </c>
      <c r="N5541" s="7" t="str">
        <f t="shared" si="712"/>
        <v/>
      </c>
      <c r="O5541" s="144"/>
      <c r="P5541" s="355">
        <v>0</v>
      </c>
      <c r="Q5541" s="362">
        <f>SUM('NOVO HORIZONTE'!I5541)</f>
        <v>0</v>
      </c>
      <c r="R5541" s="363">
        <f t="shared" si="717"/>
        <v>0</v>
      </c>
      <c r="S5541" s="153">
        <f t="shared" si="719"/>
        <v>0</v>
      </c>
      <c r="T5541" s="364"/>
    </row>
    <row r="5542" ht="22.5" hidden="1" spans="1:20">
      <c r="A5542" s="158">
        <v>96859</v>
      </c>
      <c r="B5542" s="100" t="s">
        <v>252</v>
      </c>
      <c r="C5542" s="104" t="s">
        <v>5819</v>
      </c>
      <c r="D5542" s="94" t="s">
        <v>279</v>
      </c>
      <c r="E5542" s="95" t="s">
        <v>5820</v>
      </c>
      <c r="F5542" s="96">
        <f t="shared" si="713"/>
        <v>67.22</v>
      </c>
      <c r="G5542" s="107">
        <f>ROUND(SUM('NOVO HORIZONTE'!G5542),2)</f>
        <v>0</v>
      </c>
      <c r="H5542" s="107">
        <f t="shared" si="718"/>
        <v>0</v>
      </c>
      <c r="I5542" s="143">
        <f t="shared" si="714"/>
        <v>0</v>
      </c>
      <c r="J5542" s="142"/>
      <c r="K5542" s="228"/>
      <c r="L5542" s="7" t="str">
        <f t="shared" si="715"/>
        <v/>
      </c>
      <c r="M5542" s="7" t="str">
        <f t="shared" si="716"/>
        <v/>
      </c>
      <c r="N5542" s="7" t="str">
        <f t="shared" si="712"/>
        <v/>
      </c>
      <c r="O5542" s="144"/>
      <c r="P5542" s="355">
        <v>0</v>
      </c>
      <c r="Q5542" s="362">
        <f>SUM('NOVO HORIZONTE'!I5542)</f>
        <v>0</v>
      </c>
      <c r="R5542" s="363">
        <f t="shared" si="717"/>
        <v>0</v>
      </c>
      <c r="S5542" s="153">
        <f t="shared" si="719"/>
        <v>0</v>
      </c>
      <c r="T5542" s="364"/>
    </row>
    <row r="5543" ht="22.5" hidden="1" spans="1:20">
      <c r="A5543" s="158">
        <v>96860</v>
      </c>
      <c r="B5543" s="100" t="s">
        <v>252</v>
      </c>
      <c r="C5543" s="104" t="s">
        <v>5821</v>
      </c>
      <c r="D5543" s="94" t="s">
        <v>279</v>
      </c>
      <c r="E5543" s="95">
        <v>28.54</v>
      </c>
      <c r="F5543" s="96">
        <f t="shared" si="713"/>
        <v>35.03</v>
      </c>
      <c r="G5543" s="107">
        <f>ROUND(SUM('NOVO HORIZONTE'!G5543),2)</f>
        <v>0</v>
      </c>
      <c r="H5543" s="107">
        <f t="shared" si="718"/>
        <v>0</v>
      </c>
      <c r="I5543" s="143">
        <f t="shared" si="714"/>
        <v>0</v>
      </c>
      <c r="J5543" s="142"/>
      <c r="K5543" s="228"/>
      <c r="L5543" s="7" t="str">
        <f t="shared" si="715"/>
        <v/>
      </c>
      <c r="M5543" s="7" t="str">
        <f t="shared" si="716"/>
        <v/>
      </c>
      <c r="N5543" s="7" t="str">
        <f t="shared" si="712"/>
        <v/>
      </c>
      <c r="O5543" s="144"/>
      <c r="P5543" s="355">
        <v>0</v>
      </c>
      <c r="Q5543" s="362">
        <f>SUM('NOVO HORIZONTE'!I5543)</f>
        <v>0</v>
      </c>
      <c r="R5543" s="363">
        <f t="shared" si="717"/>
        <v>0</v>
      </c>
      <c r="S5543" s="153">
        <f t="shared" si="719"/>
        <v>0</v>
      </c>
      <c r="T5543" s="364"/>
    </row>
    <row r="5544" ht="22.5" hidden="1" spans="1:20">
      <c r="A5544" s="158">
        <v>96861</v>
      </c>
      <c r="B5544" s="100" t="s">
        <v>252</v>
      </c>
      <c r="C5544" s="104" t="s">
        <v>5822</v>
      </c>
      <c r="D5544" s="94" t="s">
        <v>279</v>
      </c>
      <c r="E5544" s="95">
        <v>35.95</v>
      </c>
      <c r="F5544" s="96">
        <f t="shared" si="713"/>
        <v>44.13</v>
      </c>
      <c r="G5544" s="107">
        <f>ROUND(SUM('NOVO HORIZONTE'!G5544),2)</f>
        <v>0</v>
      </c>
      <c r="H5544" s="107">
        <f t="shared" si="718"/>
        <v>0</v>
      </c>
      <c r="I5544" s="143">
        <f t="shared" si="714"/>
        <v>0</v>
      </c>
      <c r="J5544" s="142"/>
      <c r="K5544" s="228"/>
      <c r="L5544" s="7" t="str">
        <f t="shared" si="715"/>
        <v/>
      </c>
      <c r="M5544" s="7" t="str">
        <f t="shared" si="716"/>
        <v/>
      </c>
      <c r="N5544" s="7" t="str">
        <f t="shared" si="712"/>
        <v/>
      </c>
      <c r="O5544" s="144"/>
      <c r="P5544" s="355">
        <v>0</v>
      </c>
      <c r="Q5544" s="362">
        <f>SUM('NOVO HORIZONTE'!I5544)</f>
        <v>0</v>
      </c>
      <c r="R5544" s="363">
        <f t="shared" si="717"/>
        <v>0</v>
      </c>
      <c r="S5544" s="153">
        <f t="shared" si="719"/>
        <v>0</v>
      </c>
      <c r="T5544" s="364"/>
    </row>
    <row r="5545" ht="22.5" hidden="1" spans="1:20">
      <c r="A5545" s="158">
        <v>96862</v>
      </c>
      <c r="B5545" s="100" t="s">
        <v>252</v>
      </c>
      <c r="C5545" s="104" t="s">
        <v>5823</v>
      </c>
      <c r="D5545" s="94" t="s">
        <v>279</v>
      </c>
      <c r="E5545" s="95">
        <v>34.93</v>
      </c>
      <c r="F5545" s="96">
        <f t="shared" si="713"/>
        <v>42.87</v>
      </c>
      <c r="G5545" s="107">
        <f>ROUND(SUM('NOVO HORIZONTE'!G5545),2)</f>
        <v>0</v>
      </c>
      <c r="H5545" s="107">
        <f t="shared" si="718"/>
        <v>0</v>
      </c>
      <c r="I5545" s="143">
        <f t="shared" si="714"/>
        <v>0</v>
      </c>
      <c r="J5545" s="142"/>
      <c r="K5545" s="228"/>
      <c r="L5545" s="7" t="str">
        <f t="shared" si="715"/>
        <v/>
      </c>
      <c r="M5545" s="7" t="str">
        <f t="shared" si="716"/>
        <v/>
      </c>
      <c r="N5545" s="7" t="str">
        <f t="shared" si="712"/>
        <v/>
      </c>
      <c r="O5545" s="144"/>
      <c r="P5545" s="355">
        <v>0</v>
      </c>
      <c r="Q5545" s="362">
        <f>SUM('NOVO HORIZONTE'!I5545)</f>
        <v>0</v>
      </c>
      <c r="R5545" s="363">
        <f t="shared" si="717"/>
        <v>0</v>
      </c>
      <c r="S5545" s="153">
        <f t="shared" si="719"/>
        <v>0</v>
      </c>
      <c r="T5545" s="364"/>
    </row>
    <row r="5546" ht="22.5" hidden="1" spans="1:20">
      <c r="A5546" s="158">
        <v>96863</v>
      </c>
      <c r="B5546" s="100" t="s">
        <v>252</v>
      </c>
      <c r="C5546" s="104" t="s">
        <v>5824</v>
      </c>
      <c r="D5546" s="94" t="s">
        <v>279</v>
      </c>
      <c r="E5546" s="95">
        <v>37.17</v>
      </c>
      <c r="F5546" s="96">
        <f t="shared" si="713"/>
        <v>45.62</v>
      </c>
      <c r="G5546" s="107">
        <f>ROUND(SUM('NOVO HORIZONTE'!G5546),2)</f>
        <v>0</v>
      </c>
      <c r="H5546" s="107">
        <f t="shared" si="718"/>
        <v>0</v>
      </c>
      <c r="I5546" s="143">
        <f t="shared" si="714"/>
        <v>0</v>
      </c>
      <c r="J5546" s="142"/>
      <c r="K5546" s="228"/>
      <c r="L5546" s="7" t="str">
        <f t="shared" si="715"/>
        <v/>
      </c>
      <c r="M5546" s="7" t="str">
        <f t="shared" si="716"/>
        <v/>
      </c>
      <c r="N5546" s="7" t="str">
        <f t="shared" si="712"/>
        <v/>
      </c>
      <c r="O5546" s="144"/>
      <c r="P5546" s="355">
        <v>0</v>
      </c>
      <c r="Q5546" s="362">
        <f>SUM('NOVO HORIZONTE'!I5546)</f>
        <v>0</v>
      </c>
      <c r="R5546" s="363">
        <f t="shared" si="717"/>
        <v>0</v>
      </c>
      <c r="S5546" s="153">
        <f t="shared" si="719"/>
        <v>0</v>
      </c>
      <c r="T5546" s="364"/>
    </row>
    <row r="5547" ht="22.5" hidden="1" spans="1:20">
      <c r="A5547" s="158">
        <v>96864</v>
      </c>
      <c r="B5547" s="100" t="s">
        <v>252</v>
      </c>
      <c r="C5547" s="104" t="s">
        <v>5825</v>
      </c>
      <c r="D5547" s="94" t="s">
        <v>279</v>
      </c>
      <c r="E5547" s="95">
        <v>48.47</v>
      </c>
      <c r="F5547" s="96">
        <f t="shared" si="713"/>
        <v>59.49</v>
      </c>
      <c r="G5547" s="107">
        <f>ROUND(SUM('NOVO HORIZONTE'!G5547),2)</f>
        <v>0</v>
      </c>
      <c r="H5547" s="107">
        <f t="shared" si="718"/>
        <v>0</v>
      </c>
      <c r="I5547" s="143">
        <f t="shared" si="714"/>
        <v>0</v>
      </c>
      <c r="J5547" s="142"/>
      <c r="K5547" s="228"/>
      <c r="L5547" s="7" t="str">
        <f t="shared" si="715"/>
        <v/>
      </c>
      <c r="M5547" s="7" t="str">
        <f t="shared" si="716"/>
        <v/>
      </c>
      <c r="N5547" s="7" t="str">
        <f t="shared" ref="N5547:N5610" si="720">M5547</f>
        <v/>
      </c>
      <c r="O5547" s="144"/>
      <c r="P5547" s="355">
        <v>0</v>
      </c>
      <c r="Q5547" s="362">
        <f>SUM('NOVO HORIZONTE'!I5547)</f>
        <v>0</v>
      </c>
      <c r="R5547" s="363">
        <f t="shared" si="717"/>
        <v>0</v>
      </c>
      <c r="S5547" s="153">
        <f t="shared" si="719"/>
        <v>0</v>
      </c>
      <c r="T5547" s="364"/>
    </row>
    <row r="5548" ht="22.5" hidden="1" spans="1:20">
      <c r="A5548" s="158">
        <v>96865</v>
      </c>
      <c r="B5548" s="100" t="s">
        <v>252</v>
      </c>
      <c r="C5548" s="104" t="s">
        <v>5826</v>
      </c>
      <c r="D5548" s="94" t="s">
        <v>279</v>
      </c>
      <c r="E5548" s="95">
        <v>43.92</v>
      </c>
      <c r="F5548" s="96">
        <f t="shared" si="713"/>
        <v>53.91</v>
      </c>
      <c r="G5548" s="107">
        <f>ROUND(SUM('NOVO HORIZONTE'!G5548),2)</f>
        <v>0</v>
      </c>
      <c r="H5548" s="107">
        <f t="shared" si="718"/>
        <v>0</v>
      </c>
      <c r="I5548" s="143">
        <f t="shared" si="714"/>
        <v>0</v>
      </c>
      <c r="J5548" s="142"/>
      <c r="K5548" s="228"/>
      <c r="L5548" s="7" t="str">
        <f t="shared" si="715"/>
        <v/>
      </c>
      <c r="M5548" s="7" t="str">
        <f t="shared" si="716"/>
        <v/>
      </c>
      <c r="N5548" s="7" t="str">
        <f t="shared" si="720"/>
        <v/>
      </c>
      <c r="O5548" s="144"/>
      <c r="P5548" s="355">
        <v>0</v>
      </c>
      <c r="Q5548" s="362">
        <f>SUM('NOVO HORIZONTE'!I5548)</f>
        <v>0</v>
      </c>
      <c r="R5548" s="363">
        <f t="shared" si="717"/>
        <v>0</v>
      </c>
      <c r="S5548" s="153">
        <f t="shared" si="719"/>
        <v>0</v>
      </c>
      <c r="T5548" s="364"/>
    </row>
    <row r="5549" ht="22.5" hidden="1" spans="1:20">
      <c r="A5549" s="158">
        <v>96866</v>
      </c>
      <c r="B5549" s="100" t="s">
        <v>252</v>
      </c>
      <c r="C5549" s="104" t="s">
        <v>5827</v>
      </c>
      <c r="D5549" s="94" t="s">
        <v>279</v>
      </c>
      <c r="E5549" s="95">
        <v>62.71</v>
      </c>
      <c r="F5549" s="96">
        <f t="shared" si="713"/>
        <v>76.97</v>
      </c>
      <c r="G5549" s="107">
        <f>ROUND(SUM('NOVO HORIZONTE'!G5549),2)</f>
        <v>0</v>
      </c>
      <c r="H5549" s="107">
        <f t="shared" si="718"/>
        <v>0</v>
      </c>
      <c r="I5549" s="143">
        <f t="shared" si="714"/>
        <v>0</v>
      </c>
      <c r="J5549" s="142"/>
      <c r="K5549" s="228"/>
      <c r="L5549" s="7" t="str">
        <f t="shared" si="715"/>
        <v/>
      </c>
      <c r="M5549" s="7" t="str">
        <f t="shared" si="716"/>
        <v/>
      </c>
      <c r="N5549" s="7" t="str">
        <f t="shared" si="720"/>
        <v/>
      </c>
      <c r="O5549" s="144"/>
      <c r="P5549" s="355">
        <v>0</v>
      </c>
      <c r="Q5549" s="362">
        <f>SUM('NOVO HORIZONTE'!I5549)</f>
        <v>0</v>
      </c>
      <c r="R5549" s="363">
        <f t="shared" si="717"/>
        <v>0</v>
      </c>
      <c r="S5549" s="153">
        <f t="shared" si="719"/>
        <v>0</v>
      </c>
      <c r="T5549" s="364"/>
    </row>
    <row r="5550" ht="22.5" hidden="1" spans="1:20">
      <c r="A5550" s="158">
        <v>96867</v>
      </c>
      <c r="B5550" s="100" t="s">
        <v>252</v>
      </c>
      <c r="C5550" s="104" t="s">
        <v>5828</v>
      </c>
      <c r="D5550" s="94" t="s">
        <v>279</v>
      </c>
      <c r="E5550" s="95" t="s">
        <v>5829</v>
      </c>
      <c r="F5550" s="96">
        <f t="shared" ref="F5550:F5613" si="721">IF(E5550=0,0,IF(P5550=0,ROUND(E5550*(1+E$13),2),ROUND(E5550*(1+E$12),2)))</f>
        <v>81.56</v>
      </c>
      <c r="G5550" s="107">
        <f>ROUND(SUM('NOVO HORIZONTE'!G5550),2)</f>
        <v>0</v>
      </c>
      <c r="H5550" s="107">
        <f t="shared" si="718"/>
        <v>0</v>
      </c>
      <c r="I5550" s="143">
        <f t="shared" ref="I5550:I5613" si="722">IF(ISBLANK(G5550),0,ROUND(G5550*H5550,2))</f>
        <v>0</v>
      </c>
      <c r="J5550" s="142"/>
      <c r="K5550" s="228"/>
      <c r="L5550" s="7" t="str">
        <f t="shared" ref="L5550:L5613" si="723">IF(K5550="X","x",IF(K5550="xx","x",IF(I5550&gt;0,"x","")))</f>
        <v/>
      </c>
      <c r="M5550" s="7" t="str">
        <f t="shared" ref="M5550:M5613" si="724">IF(K5550="X","x",IF(K5550="xx","x",IF(I5550&gt;0,"x","")))</f>
        <v/>
      </c>
      <c r="N5550" s="7" t="str">
        <f t="shared" si="720"/>
        <v/>
      </c>
      <c r="O5550" s="144"/>
      <c r="P5550" s="355">
        <v>0</v>
      </c>
      <c r="Q5550" s="362">
        <f>SUM('NOVO HORIZONTE'!I5550)</f>
        <v>0</v>
      </c>
      <c r="R5550" s="363">
        <f t="shared" ref="R5550:R5613" si="725">I5550-Q5550</f>
        <v>0</v>
      </c>
      <c r="S5550" s="153">
        <f t="shared" si="719"/>
        <v>0</v>
      </c>
      <c r="T5550" s="364"/>
    </row>
    <row r="5551" ht="22.5" hidden="1" spans="1:20">
      <c r="A5551" s="158">
        <v>96868</v>
      </c>
      <c r="B5551" s="100" t="s">
        <v>252</v>
      </c>
      <c r="C5551" s="104" t="s">
        <v>5830</v>
      </c>
      <c r="D5551" s="94" t="s">
        <v>279</v>
      </c>
      <c r="E5551" s="95">
        <v>28.64</v>
      </c>
      <c r="F5551" s="96">
        <f t="shared" si="721"/>
        <v>35.15</v>
      </c>
      <c r="G5551" s="107">
        <f>ROUND(SUM('NOVO HORIZONTE'!G5551),2)</f>
        <v>0</v>
      </c>
      <c r="H5551" s="107">
        <f t="shared" ref="H5551:H5614" si="726">IF(G5551=0,0,F5551)</f>
        <v>0</v>
      </c>
      <c r="I5551" s="143">
        <f t="shared" si="722"/>
        <v>0</v>
      </c>
      <c r="J5551" s="142"/>
      <c r="K5551" s="228"/>
      <c r="L5551" s="7" t="str">
        <f t="shared" si="723"/>
        <v/>
      </c>
      <c r="M5551" s="7" t="str">
        <f t="shared" si="724"/>
        <v/>
      </c>
      <c r="N5551" s="7" t="str">
        <f t="shared" si="720"/>
        <v/>
      </c>
      <c r="O5551" s="144"/>
      <c r="P5551" s="355">
        <v>0</v>
      </c>
      <c r="Q5551" s="362">
        <f>SUM('NOVO HORIZONTE'!I5551)</f>
        <v>0</v>
      </c>
      <c r="R5551" s="363">
        <f t="shared" si="725"/>
        <v>0</v>
      </c>
      <c r="S5551" s="153">
        <f t="shared" si="719"/>
        <v>0</v>
      </c>
      <c r="T5551" s="364"/>
    </row>
    <row r="5552" ht="22.5" hidden="1" spans="1:20">
      <c r="A5552" s="158">
        <v>96869</v>
      </c>
      <c r="B5552" s="100" t="s">
        <v>252</v>
      </c>
      <c r="C5552" s="104" t="s">
        <v>5831</v>
      </c>
      <c r="D5552" s="94" t="s">
        <v>279</v>
      </c>
      <c r="E5552" s="95">
        <v>27.97</v>
      </c>
      <c r="F5552" s="96">
        <f t="shared" si="721"/>
        <v>34.33</v>
      </c>
      <c r="G5552" s="107">
        <f>ROUND(SUM('NOVO HORIZONTE'!G5552),2)</f>
        <v>0</v>
      </c>
      <c r="H5552" s="107">
        <f t="shared" si="726"/>
        <v>0</v>
      </c>
      <c r="I5552" s="143">
        <f t="shared" si="722"/>
        <v>0</v>
      </c>
      <c r="J5552" s="142"/>
      <c r="K5552" s="228"/>
      <c r="L5552" s="7" t="str">
        <f t="shared" si="723"/>
        <v/>
      </c>
      <c r="M5552" s="7" t="str">
        <f t="shared" si="724"/>
        <v/>
      </c>
      <c r="N5552" s="7" t="str">
        <f t="shared" si="720"/>
        <v/>
      </c>
      <c r="O5552" s="144"/>
      <c r="P5552" s="355">
        <v>0</v>
      </c>
      <c r="Q5552" s="362">
        <f>SUM('NOVO HORIZONTE'!I5552)</f>
        <v>0</v>
      </c>
      <c r="R5552" s="363">
        <f t="shared" si="725"/>
        <v>0</v>
      </c>
      <c r="S5552" s="153">
        <f t="shared" si="719"/>
        <v>0</v>
      </c>
      <c r="T5552" s="364"/>
    </row>
    <row r="5553" ht="12.75" hidden="1" spans="1:20">
      <c r="A5553" s="158">
        <v>96870</v>
      </c>
      <c r="B5553" s="100" t="s">
        <v>252</v>
      </c>
      <c r="C5553" s="104" t="s">
        <v>5832</v>
      </c>
      <c r="D5553" s="94" t="s">
        <v>279</v>
      </c>
      <c r="E5553" s="95">
        <v>41.13</v>
      </c>
      <c r="F5553" s="96">
        <f t="shared" si="721"/>
        <v>50.48</v>
      </c>
      <c r="G5553" s="107">
        <f>ROUND(SUM('NOVO HORIZONTE'!G5553),2)</f>
        <v>0</v>
      </c>
      <c r="H5553" s="107">
        <f t="shared" si="726"/>
        <v>0</v>
      </c>
      <c r="I5553" s="143">
        <f t="shared" si="722"/>
        <v>0</v>
      </c>
      <c r="J5553" s="142"/>
      <c r="K5553" s="228"/>
      <c r="L5553" s="7" t="str">
        <f t="shared" si="723"/>
        <v/>
      </c>
      <c r="M5553" s="7" t="str">
        <f t="shared" si="724"/>
        <v/>
      </c>
      <c r="N5553" s="7" t="str">
        <f t="shared" si="720"/>
        <v/>
      </c>
      <c r="O5553" s="144"/>
      <c r="P5553" s="355">
        <v>0</v>
      </c>
      <c r="Q5553" s="362">
        <f>SUM('NOVO HORIZONTE'!I5553)</f>
        <v>0</v>
      </c>
      <c r="R5553" s="363">
        <f t="shared" si="725"/>
        <v>0</v>
      </c>
      <c r="S5553" s="153">
        <f t="shared" si="719"/>
        <v>0</v>
      </c>
      <c r="T5553" s="364"/>
    </row>
    <row r="5554" ht="22.5" hidden="1" spans="1:20">
      <c r="A5554" s="158">
        <v>96871</v>
      </c>
      <c r="B5554" s="100" t="s">
        <v>252</v>
      </c>
      <c r="C5554" s="104" t="s">
        <v>5833</v>
      </c>
      <c r="D5554" s="94" t="s">
        <v>279</v>
      </c>
      <c r="E5554" s="95">
        <v>47.31</v>
      </c>
      <c r="F5554" s="96">
        <f t="shared" si="721"/>
        <v>58.07</v>
      </c>
      <c r="G5554" s="107">
        <f>ROUND(SUM('NOVO HORIZONTE'!G5554),2)</f>
        <v>0</v>
      </c>
      <c r="H5554" s="107">
        <f t="shared" si="726"/>
        <v>0</v>
      </c>
      <c r="I5554" s="143">
        <f t="shared" si="722"/>
        <v>0</v>
      </c>
      <c r="J5554" s="142"/>
      <c r="K5554" s="228"/>
      <c r="L5554" s="7" t="str">
        <f t="shared" si="723"/>
        <v/>
      </c>
      <c r="M5554" s="7" t="str">
        <f t="shared" si="724"/>
        <v/>
      </c>
      <c r="N5554" s="7" t="str">
        <f t="shared" si="720"/>
        <v/>
      </c>
      <c r="O5554" s="144"/>
      <c r="P5554" s="355">
        <v>0</v>
      </c>
      <c r="Q5554" s="362">
        <f>SUM('NOVO HORIZONTE'!I5554)</f>
        <v>0</v>
      </c>
      <c r="R5554" s="363">
        <f t="shared" si="725"/>
        <v>0</v>
      </c>
      <c r="S5554" s="153">
        <f t="shared" si="719"/>
        <v>0</v>
      </c>
      <c r="T5554" s="364"/>
    </row>
    <row r="5555" ht="22.5" hidden="1" spans="1:20">
      <c r="A5555" s="158">
        <v>96872</v>
      </c>
      <c r="B5555" s="100" t="s">
        <v>252</v>
      </c>
      <c r="C5555" s="104" t="s">
        <v>5834</v>
      </c>
      <c r="D5555" s="94" t="s">
        <v>279</v>
      </c>
      <c r="E5555" s="95">
        <v>44.81</v>
      </c>
      <c r="F5555" s="96">
        <f t="shared" si="721"/>
        <v>55</v>
      </c>
      <c r="G5555" s="107">
        <f>ROUND(SUM('NOVO HORIZONTE'!G5555),2)</f>
        <v>0</v>
      </c>
      <c r="H5555" s="107">
        <f t="shared" si="726"/>
        <v>0</v>
      </c>
      <c r="I5555" s="143">
        <f t="shared" si="722"/>
        <v>0</v>
      </c>
      <c r="J5555" s="142"/>
      <c r="K5555" s="228"/>
      <c r="L5555" s="7" t="str">
        <f t="shared" si="723"/>
        <v/>
      </c>
      <c r="M5555" s="7" t="str">
        <f t="shared" si="724"/>
        <v/>
      </c>
      <c r="N5555" s="7" t="str">
        <f t="shared" si="720"/>
        <v/>
      </c>
      <c r="O5555" s="144"/>
      <c r="P5555" s="355">
        <v>0</v>
      </c>
      <c r="Q5555" s="362">
        <f>SUM('NOVO HORIZONTE'!I5555)</f>
        <v>0</v>
      </c>
      <c r="R5555" s="363">
        <f t="shared" si="725"/>
        <v>0</v>
      </c>
      <c r="S5555" s="153">
        <f t="shared" si="719"/>
        <v>0</v>
      </c>
      <c r="T5555" s="364"/>
    </row>
    <row r="5556" ht="22.5" hidden="1" spans="1:20">
      <c r="A5556" s="158">
        <v>96873</v>
      </c>
      <c r="B5556" s="100" t="s">
        <v>252</v>
      </c>
      <c r="C5556" s="104" t="s">
        <v>5835</v>
      </c>
      <c r="D5556" s="94" t="s">
        <v>279</v>
      </c>
      <c r="E5556" s="95">
        <v>58.68</v>
      </c>
      <c r="F5556" s="96">
        <f t="shared" si="721"/>
        <v>72.02</v>
      </c>
      <c r="G5556" s="107">
        <f>ROUND(SUM('NOVO HORIZONTE'!G5556),2)</f>
        <v>0</v>
      </c>
      <c r="H5556" s="107">
        <f t="shared" si="726"/>
        <v>0</v>
      </c>
      <c r="I5556" s="143">
        <f t="shared" si="722"/>
        <v>0</v>
      </c>
      <c r="J5556" s="142"/>
      <c r="K5556" s="228"/>
      <c r="L5556" s="7" t="str">
        <f t="shared" si="723"/>
        <v/>
      </c>
      <c r="M5556" s="7" t="str">
        <f t="shared" si="724"/>
        <v/>
      </c>
      <c r="N5556" s="7" t="str">
        <f t="shared" si="720"/>
        <v/>
      </c>
      <c r="O5556" s="144"/>
      <c r="P5556" s="355">
        <v>0</v>
      </c>
      <c r="Q5556" s="362">
        <f>SUM('NOVO HORIZONTE'!I5556)</f>
        <v>0</v>
      </c>
      <c r="R5556" s="363">
        <f t="shared" si="725"/>
        <v>0</v>
      </c>
      <c r="S5556" s="153">
        <f t="shared" si="719"/>
        <v>0</v>
      </c>
      <c r="T5556" s="364"/>
    </row>
    <row r="5557" ht="22.5" hidden="1" spans="1:20">
      <c r="A5557" s="158">
        <v>96874</v>
      </c>
      <c r="B5557" s="100" t="s">
        <v>252</v>
      </c>
      <c r="C5557" s="104" t="s">
        <v>5836</v>
      </c>
      <c r="D5557" s="94" t="s">
        <v>279</v>
      </c>
      <c r="E5557" s="95">
        <v>54.31</v>
      </c>
      <c r="F5557" s="96">
        <f t="shared" si="721"/>
        <v>66.66</v>
      </c>
      <c r="G5557" s="107">
        <f>ROUND(SUM('NOVO HORIZONTE'!G5557),2)</f>
        <v>0</v>
      </c>
      <c r="H5557" s="107">
        <f t="shared" si="726"/>
        <v>0</v>
      </c>
      <c r="I5557" s="143">
        <f t="shared" si="722"/>
        <v>0</v>
      </c>
      <c r="J5557" s="142"/>
      <c r="K5557" s="228"/>
      <c r="L5557" s="7" t="str">
        <f t="shared" si="723"/>
        <v/>
      </c>
      <c r="M5557" s="7" t="str">
        <f t="shared" si="724"/>
        <v/>
      </c>
      <c r="N5557" s="7" t="str">
        <f t="shared" si="720"/>
        <v/>
      </c>
      <c r="O5557" s="144"/>
      <c r="P5557" s="355">
        <v>0</v>
      </c>
      <c r="Q5557" s="362">
        <f>SUM('NOVO HORIZONTE'!I5557)</f>
        <v>0</v>
      </c>
      <c r="R5557" s="363">
        <f t="shared" si="725"/>
        <v>0</v>
      </c>
      <c r="S5557" s="153">
        <f t="shared" si="719"/>
        <v>0</v>
      </c>
      <c r="T5557" s="364"/>
    </row>
    <row r="5558" ht="22.5" hidden="1" spans="1:20">
      <c r="A5558" s="158">
        <v>96875</v>
      </c>
      <c r="B5558" s="100" t="s">
        <v>252</v>
      </c>
      <c r="C5558" s="104" t="s">
        <v>5837</v>
      </c>
      <c r="D5558" s="94" t="s">
        <v>279</v>
      </c>
      <c r="E5558" s="95">
        <v>70.08</v>
      </c>
      <c r="F5558" s="96">
        <f t="shared" si="721"/>
        <v>86.02</v>
      </c>
      <c r="G5558" s="107">
        <f>ROUND(SUM('NOVO HORIZONTE'!G5558),2)</f>
        <v>0</v>
      </c>
      <c r="H5558" s="107">
        <f t="shared" si="726"/>
        <v>0</v>
      </c>
      <c r="I5558" s="143">
        <f t="shared" si="722"/>
        <v>0</v>
      </c>
      <c r="J5558" s="142"/>
      <c r="K5558" s="228"/>
      <c r="L5558" s="7" t="str">
        <f t="shared" si="723"/>
        <v/>
      </c>
      <c r="M5558" s="7" t="str">
        <f t="shared" si="724"/>
        <v/>
      </c>
      <c r="N5558" s="7" t="str">
        <f t="shared" si="720"/>
        <v/>
      </c>
      <c r="O5558" s="144"/>
      <c r="P5558" s="355">
        <v>0</v>
      </c>
      <c r="Q5558" s="362">
        <f>SUM('NOVO HORIZONTE'!I5558)</f>
        <v>0</v>
      </c>
      <c r="R5558" s="363">
        <f t="shared" si="725"/>
        <v>0</v>
      </c>
      <c r="S5558" s="153">
        <f t="shared" si="719"/>
        <v>0</v>
      </c>
      <c r="T5558" s="364"/>
    </row>
    <row r="5559" ht="22.5" hidden="1" spans="1:20">
      <c r="A5559" s="158">
        <v>96876</v>
      </c>
      <c r="B5559" s="100" t="s">
        <v>252</v>
      </c>
      <c r="C5559" s="104" t="s">
        <v>5838</v>
      </c>
      <c r="D5559" s="94" t="s">
        <v>279</v>
      </c>
      <c r="E5559" s="95">
        <v>156.74</v>
      </c>
      <c r="F5559" s="96">
        <f t="shared" si="721"/>
        <v>192.38</v>
      </c>
      <c r="G5559" s="107">
        <f>ROUND(SUM('NOVO HORIZONTE'!G5559),2)</f>
        <v>0</v>
      </c>
      <c r="H5559" s="107">
        <f t="shared" si="726"/>
        <v>0</v>
      </c>
      <c r="I5559" s="143">
        <f t="shared" si="722"/>
        <v>0</v>
      </c>
      <c r="J5559" s="142"/>
      <c r="K5559" s="228"/>
      <c r="L5559" s="7" t="str">
        <f t="shared" si="723"/>
        <v/>
      </c>
      <c r="M5559" s="7" t="str">
        <f t="shared" si="724"/>
        <v/>
      </c>
      <c r="N5559" s="7" t="str">
        <f t="shared" si="720"/>
        <v/>
      </c>
      <c r="O5559" s="144"/>
      <c r="P5559" s="355">
        <v>0</v>
      </c>
      <c r="Q5559" s="362">
        <f>SUM('NOVO HORIZONTE'!I5559)</f>
        <v>0</v>
      </c>
      <c r="R5559" s="363">
        <f t="shared" si="725"/>
        <v>0</v>
      </c>
      <c r="S5559" s="153">
        <f t="shared" si="719"/>
        <v>0</v>
      </c>
      <c r="T5559" s="364"/>
    </row>
    <row r="5560" ht="22.5" hidden="1" spans="1:20">
      <c r="A5560" s="158">
        <v>96877</v>
      </c>
      <c r="B5560" s="100" t="s">
        <v>252</v>
      </c>
      <c r="C5560" s="104" t="s">
        <v>5839</v>
      </c>
      <c r="D5560" s="94" t="s">
        <v>279</v>
      </c>
      <c r="E5560" s="95" t="s">
        <v>5840</v>
      </c>
      <c r="F5560" s="96">
        <f t="shared" si="721"/>
        <v>219.05</v>
      </c>
      <c r="G5560" s="107">
        <f>ROUND(SUM('NOVO HORIZONTE'!G5560),2)</f>
        <v>0</v>
      </c>
      <c r="H5560" s="107">
        <f t="shared" si="726"/>
        <v>0</v>
      </c>
      <c r="I5560" s="143">
        <f t="shared" si="722"/>
        <v>0</v>
      </c>
      <c r="J5560" s="142"/>
      <c r="K5560" s="228"/>
      <c r="L5560" s="7" t="str">
        <f t="shared" si="723"/>
        <v/>
      </c>
      <c r="M5560" s="7" t="str">
        <f t="shared" si="724"/>
        <v/>
      </c>
      <c r="N5560" s="7" t="str">
        <f t="shared" si="720"/>
        <v/>
      </c>
      <c r="O5560" s="144"/>
      <c r="P5560" s="355">
        <v>0</v>
      </c>
      <c r="Q5560" s="362">
        <f>SUM('NOVO HORIZONTE'!I5560)</f>
        <v>0</v>
      </c>
      <c r="R5560" s="363">
        <f t="shared" si="725"/>
        <v>0</v>
      </c>
      <c r="S5560" s="153">
        <f t="shared" si="719"/>
        <v>0</v>
      </c>
      <c r="T5560" s="364"/>
    </row>
    <row r="5561" ht="22.5" hidden="1" spans="1:20">
      <c r="A5561" s="158">
        <v>96878</v>
      </c>
      <c r="B5561" s="100" t="s">
        <v>252</v>
      </c>
      <c r="C5561" s="104" t="s">
        <v>5841</v>
      </c>
      <c r="D5561" s="94" t="s">
        <v>279</v>
      </c>
      <c r="E5561" s="95">
        <v>175.4</v>
      </c>
      <c r="F5561" s="96">
        <f t="shared" si="721"/>
        <v>215.29</v>
      </c>
      <c r="G5561" s="107">
        <f>ROUND(SUM('NOVO HORIZONTE'!G5561),2)</f>
        <v>0</v>
      </c>
      <c r="H5561" s="107">
        <f t="shared" si="726"/>
        <v>0</v>
      </c>
      <c r="I5561" s="143">
        <f t="shared" si="722"/>
        <v>0</v>
      </c>
      <c r="J5561" s="142"/>
      <c r="K5561" s="228"/>
      <c r="L5561" s="7" t="str">
        <f t="shared" si="723"/>
        <v/>
      </c>
      <c r="M5561" s="7" t="str">
        <f t="shared" si="724"/>
        <v/>
      </c>
      <c r="N5561" s="7" t="str">
        <f t="shared" si="720"/>
        <v/>
      </c>
      <c r="O5561" s="144"/>
      <c r="P5561" s="355">
        <v>0</v>
      </c>
      <c r="Q5561" s="362">
        <f>SUM('NOVO HORIZONTE'!I5561)</f>
        <v>0</v>
      </c>
      <c r="R5561" s="363">
        <f t="shared" si="725"/>
        <v>0</v>
      </c>
      <c r="S5561" s="153">
        <f t="shared" si="719"/>
        <v>0</v>
      </c>
      <c r="T5561" s="364"/>
    </row>
    <row r="5562" ht="22.5" hidden="1" spans="1:20">
      <c r="A5562" s="158">
        <v>96879</v>
      </c>
      <c r="B5562" s="100" t="s">
        <v>252</v>
      </c>
      <c r="C5562" s="104" t="s">
        <v>5842</v>
      </c>
      <c r="D5562" s="94" t="s">
        <v>279</v>
      </c>
      <c r="E5562" s="95">
        <v>170.35</v>
      </c>
      <c r="F5562" s="96">
        <f t="shared" si="721"/>
        <v>209.09</v>
      </c>
      <c r="G5562" s="107">
        <f>ROUND(SUM('NOVO HORIZONTE'!G5562),2)</f>
        <v>0</v>
      </c>
      <c r="H5562" s="107">
        <f t="shared" si="726"/>
        <v>0</v>
      </c>
      <c r="I5562" s="143">
        <f t="shared" si="722"/>
        <v>0</v>
      </c>
      <c r="J5562" s="142"/>
      <c r="K5562" s="228"/>
      <c r="L5562" s="7" t="str">
        <f t="shared" si="723"/>
        <v/>
      </c>
      <c r="M5562" s="7" t="str">
        <f t="shared" si="724"/>
        <v/>
      </c>
      <c r="N5562" s="7" t="str">
        <f t="shared" si="720"/>
        <v/>
      </c>
      <c r="O5562" s="144"/>
      <c r="P5562" s="355">
        <v>0</v>
      </c>
      <c r="Q5562" s="362">
        <f>SUM('NOVO HORIZONTE'!I5562)</f>
        <v>0</v>
      </c>
      <c r="R5562" s="363">
        <f t="shared" si="725"/>
        <v>0</v>
      </c>
      <c r="S5562" s="153">
        <f t="shared" si="719"/>
        <v>0</v>
      </c>
      <c r="T5562" s="364"/>
    </row>
    <row r="5563" ht="22.5" hidden="1" spans="1:20">
      <c r="A5563" s="158">
        <v>96880</v>
      </c>
      <c r="B5563" s="100" t="s">
        <v>252</v>
      </c>
      <c r="C5563" s="104" t="s">
        <v>5843</v>
      </c>
      <c r="D5563" s="94" t="s">
        <v>279</v>
      </c>
      <c r="E5563" s="95" t="s">
        <v>5844</v>
      </c>
      <c r="F5563" s="96">
        <f t="shared" si="721"/>
        <v>253.89</v>
      </c>
      <c r="G5563" s="107">
        <f>ROUND(SUM('NOVO HORIZONTE'!G5563),2)</f>
        <v>0</v>
      </c>
      <c r="H5563" s="107">
        <f t="shared" si="726"/>
        <v>0</v>
      </c>
      <c r="I5563" s="143">
        <f t="shared" si="722"/>
        <v>0</v>
      </c>
      <c r="J5563" s="142"/>
      <c r="K5563" s="228"/>
      <c r="L5563" s="7" t="str">
        <f t="shared" si="723"/>
        <v/>
      </c>
      <c r="M5563" s="7" t="str">
        <f t="shared" si="724"/>
        <v/>
      </c>
      <c r="N5563" s="7" t="str">
        <f t="shared" si="720"/>
        <v/>
      </c>
      <c r="O5563" s="144"/>
      <c r="P5563" s="355">
        <v>0</v>
      </c>
      <c r="Q5563" s="362">
        <f>SUM('NOVO HORIZONTE'!I5563)</f>
        <v>0</v>
      </c>
      <c r="R5563" s="363">
        <f t="shared" si="725"/>
        <v>0</v>
      </c>
      <c r="S5563" s="153">
        <f t="shared" si="719"/>
        <v>0</v>
      </c>
      <c r="T5563" s="364"/>
    </row>
    <row r="5564" ht="22.5" hidden="1" spans="1:20">
      <c r="A5564" s="158">
        <v>96881</v>
      </c>
      <c r="B5564" s="100" t="s">
        <v>252</v>
      </c>
      <c r="C5564" s="104" t="s">
        <v>5845</v>
      </c>
      <c r="D5564" s="94" t="s">
        <v>279</v>
      </c>
      <c r="E5564" s="95">
        <v>201.08</v>
      </c>
      <c r="F5564" s="96">
        <f t="shared" si="721"/>
        <v>246.81</v>
      </c>
      <c r="G5564" s="107">
        <f>ROUND(SUM('NOVO HORIZONTE'!G5564),2)</f>
        <v>0</v>
      </c>
      <c r="H5564" s="107">
        <f t="shared" si="726"/>
        <v>0</v>
      </c>
      <c r="I5564" s="143">
        <f t="shared" si="722"/>
        <v>0</v>
      </c>
      <c r="J5564" s="142"/>
      <c r="K5564" s="145"/>
      <c r="L5564" s="7" t="str">
        <f t="shared" si="723"/>
        <v/>
      </c>
      <c r="M5564" s="7" t="str">
        <f t="shared" si="724"/>
        <v/>
      </c>
      <c r="N5564" s="7" t="str">
        <f t="shared" si="720"/>
        <v/>
      </c>
      <c r="O5564" s="144"/>
      <c r="P5564" s="355">
        <v>0</v>
      </c>
      <c r="Q5564" s="362">
        <f>SUM('NOVO HORIZONTE'!I5564)</f>
        <v>0</v>
      </c>
      <c r="R5564" s="363">
        <f t="shared" si="725"/>
        <v>0</v>
      </c>
      <c r="S5564" s="153">
        <f t="shared" si="719"/>
        <v>0</v>
      </c>
      <c r="T5564" s="364"/>
    </row>
    <row r="5565" ht="22.5" hidden="1" spans="1:20">
      <c r="A5565" s="158">
        <v>97425</v>
      </c>
      <c r="B5565" s="100" t="s">
        <v>252</v>
      </c>
      <c r="C5565" s="104" t="s">
        <v>5846</v>
      </c>
      <c r="D5565" s="94" t="s">
        <v>279</v>
      </c>
      <c r="E5565" s="95">
        <v>34.71</v>
      </c>
      <c r="F5565" s="96">
        <f t="shared" si="721"/>
        <v>42.6</v>
      </c>
      <c r="G5565" s="107">
        <f>ROUND(SUM('NOVO HORIZONTE'!G5565),2)</f>
        <v>0</v>
      </c>
      <c r="H5565" s="107">
        <f t="shared" si="726"/>
        <v>0</v>
      </c>
      <c r="I5565" s="143">
        <f t="shared" si="722"/>
        <v>0</v>
      </c>
      <c r="J5565" s="142"/>
      <c r="K5565" s="228"/>
      <c r="L5565" s="7" t="str">
        <f t="shared" si="723"/>
        <v/>
      </c>
      <c r="M5565" s="7" t="str">
        <f t="shared" si="724"/>
        <v/>
      </c>
      <c r="N5565" s="7" t="str">
        <f t="shared" si="720"/>
        <v/>
      </c>
      <c r="O5565" s="144"/>
      <c r="P5565" s="355">
        <v>0</v>
      </c>
      <c r="Q5565" s="362">
        <f>SUM('NOVO HORIZONTE'!I5565)</f>
        <v>0</v>
      </c>
      <c r="R5565" s="363">
        <f t="shared" si="725"/>
        <v>0</v>
      </c>
      <c r="S5565" s="153">
        <f t="shared" si="719"/>
        <v>0</v>
      </c>
      <c r="T5565" s="364"/>
    </row>
    <row r="5566" ht="22.5" hidden="1" spans="1:20">
      <c r="A5566" s="158">
        <v>97426</v>
      </c>
      <c r="B5566" s="100" t="s">
        <v>252</v>
      </c>
      <c r="C5566" s="104" t="s">
        <v>5847</v>
      </c>
      <c r="D5566" s="94" t="s">
        <v>279</v>
      </c>
      <c r="E5566" s="95">
        <v>41.76</v>
      </c>
      <c r="F5566" s="96">
        <f t="shared" si="721"/>
        <v>51.26</v>
      </c>
      <c r="G5566" s="107">
        <f>ROUND(SUM('NOVO HORIZONTE'!G5566),2)</f>
        <v>0</v>
      </c>
      <c r="H5566" s="107">
        <f t="shared" si="726"/>
        <v>0</v>
      </c>
      <c r="I5566" s="143">
        <f t="shared" si="722"/>
        <v>0</v>
      </c>
      <c r="J5566" s="142"/>
      <c r="K5566" s="228"/>
      <c r="L5566" s="7" t="str">
        <f t="shared" si="723"/>
        <v/>
      </c>
      <c r="M5566" s="7" t="str">
        <f t="shared" si="724"/>
        <v/>
      </c>
      <c r="N5566" s="7" t="str">
        <f t="shared" si="720"/>
        <v/>
      </c>
      <c r="O5566" s="144"/>
      <c r="P5566" s="355">
        <v>0</v>
      </c>
      <c r="Q5566" s="362">
        <f>SUM('NOVO HORIZONTE'!I5566)</f>
        <v>0</v>
      </c>
      <c r="R5566" s="363">
        <f t="shared" si="725"/>
        <v>0</v>
      </c>
      <c r="S5566" s="153">
        <f t="shared" si="719"/>
        <v>0</v>
      </c>
      <c r="T5566" s="364"/>
    </row>
    <row r="5567" ht="22.5" hidden="1" spans="1:20">
      <c r="A5567" s="158">
        <v>97427</v>
      </c>
      <c r="B5567" s="100" t="s">
        <v>252</v>
      </c>
      <c r="C5567" s="104" t="s">
        <v>5848</v>
      </c>
      <c r="D5567" s="94" t="s">
        <v>279</v>
      </c>
      <c r="E5567" s="95">
        <v>47.1</v>
      </c>
      <c r="F5567" s="96">
        <f t="shared" si="721"/>
        <v>57.81</v>
      </c>
      <c r="G5567" s="107">
        <f>ROUND(SUM('NOVO HORIZONTE'!G5567),2)</f>
        <v>0</v>
      </c>
      <c r="H5567" s="107">
        <f t="shared" si="726"/>
        <v>0</v>
      </c>
      <c r="I5567" s="143">
        <f t="shared" si="722"/>
        <v>0</v>
      </c>
      <c r="J5567" s="142"/>
      <c r="K5567" s="228"/>
      <c r="L5567" s="7" t="str">
        <f t="shared" si="723"/>
        <v/>
      </c>
      <c r="M5567" s="7" t="str">
        <f t="shared" si="724"/>
        <v/>
      </c>
      <c r="N5567" s="7" t="str">
        <f t="shared" si="720"/>
        <v/>
      </c>
      <c r="O5567" s="144"/>
      <c r="P5567" s="355">
        <v>0</v>
      </c>
      <c r="Q5567" s="362">
        <f>SUM('NOVO HORIZONTE'!I5567)</f>
        <v>0</v>
      </c>
      <c r="R5567" s="363">
        <f t="shared" si="725"/>
        <v>0</v>
      </c>
      <c r="S5567" s="153">
        <f t="shared" si="719"/>
        <v>0</v>
      </c>
      <c r="T5567" s="364"/>
    </row>
    <row r="5568" ht="22.5" hidden="1" spans="1:20">
      <c r="A5568" s="158">
        <v>97428</v>
      </c>
      <c r="B5568" s="100" t="s">
        <v>252</v>
      </c>
      <c r="C5568" s="104" t="s">
        <v>5849</v>
      </c>
      <c r="D5568" s="94" t="s">
        <v>279</v>
      </c>
      <c r="E5568" s="95">
        <v>59.47</v>
      </c>
      <c r="F5568" s="96">
        <f t="shared" si="721"/>
        <v>72.99</v>
      </c>
      <c r="G5568" s="107">
        <f>ROUND(SUM('NOVO HORIZONTE'!G5568),2)</f>
        <v>0</v>
      </c>
      <c r="H5568" s="107">
        <f t="shared" si="726"/>
        <v>0</v>
      </c>
      <c r="I5568" s="143">
        <f t="shared" si="722"/>
        <v>0</v>
      </c>
      <c r="J5568" s="142"/>
      <c r="K5568" s="228"/>
      <c r="L5568" s="7" t="str">
        <f t="shared" si="723"/>
        <v/>
      </c>
      <c r="M5568" s="7" t="str">
        <f t="shared" si="724"/>
        <v/>
      </c>
      <c r="N5568" s="7" t="str">
        <f t="shared" si="720"/>
        <v/>
      </c>
      <c r="O5568" s="144"/>
      <c r="P5568" s="355">
        <v>0</v>
      </c>
      <c r="Q5568" s="362">
        <f>SUM('NOVO HORIZONTE'!I5568)</f>
        <v>0</v>
      </c>
      <c r="R5568" s="363">
        <f t="shared" si="725"/>
        <v>0</v>
      </c>
      <c r="S5568" s="153">
        <f t="shared" si="719"/>
        <v>0</v>
      </c>
      <c r="T5568" s="364"/>
    </row>
    <row r="5569" ht="22.5" hidden="1" spans="1:20">
      <c r="A5569" s="158">
        <v>97429</v>
      </c>
      <c r="B5569" s="100" t="s">
        <v>252</v>
      </c>
      <c r="C5569" s="104" t="s">
        <v>5850</v>
      </c>
      <c r="D5569" s="94" t="s">
        <v>279</v>
      </c>
      <c r="E5569" s="95">
        <v>70.86</v>
      </c>
      <c r="F5569" s="96">
        <f t="shared" si="721"/>
        <v>86.97</v>
      </c>
      <c r="G5569" s="107">
        <f>ROUND(SUM('NOVO HORIZONTE'!G5569),2)</f>
        <v>0</v>
      </c>
      <c r="H5569" s="107">
        <f t="shared" si="726"/>
        <v>0</v>
      </c>
      <c r="I5569" s="143">
        <f t="shared" si="722"/>
        <v>0</v>
      </c>
      <c r="J5569" s="142"/>
      <c r="K5569" s="228"/>
      <c r="L5569" s="7" t="str">
        <f t="shared" si="723"/>
        <v/>
      </c>
      <c r="M5569" s="7" t="str">
        <f t="shared" si="724"/>
        <v/>
      </c>
      <c r="N5569" s="7" t="str">
        <f t="shared" si="720"/>
        <v/>
      </c>
      <c r="O5569" s="144"/>
      <c r="P5569" s="355">
        <v>0</v>
      </c>
      <c r="Q5569" s="362">
        <f>SUM('NOVO HORIZONTE'!I5569)</f>
        <v>0</v>
      </c>
      <c r="R5569" s="363">
        <f t="shared" si="725"/>
        <v>0</v>
      </c>
      <c r="S5569" s="153">
        <f t="shared" si="719"/>
        <v>0</v>
      </c>
      <c r="T5569" s="364"/>
    </row>
    <row r="5570" ht="22.5" hidden="1" spans="1:20">
      <c r="A5570" s="158">
        <v>97430</v>
      </c>
      <c r="B5570" s="100" t="s">
        <v>252</v>
      </c>
      <c r="C5570" s="104" t="s">
        <v>5851</v>
      </c>
      <c r="D5570" s="94" t="s">
        <v>279</v>
      </c>
      <c r="E5570" s="95">
        <v>47.62</v>
      </c>
      <c r="F5570" s="96">
        <f t="shared" si="721"/>
        <v>58.45</v>
      </c>
      <c r="G5570" s="107">
        <f>ROUND(SUM('NOVO HORIZONTE'!G5570),2)</f>
        <v>0</v>
      </c>
      <c r="H5570" s="107">
        <f t="shared" si="726"/>
        <v>0</v>
      </c>
      <c r="I5570" s="143">
        <f t="shared" si="722"/>
        <v>0</v>
      </c>
      <c r="J5570" s="142"/>
      <c r="K5570" s="228"/>
      <c r="L5570" s="7" t="str">
        <f t="shared" si="723"/>
        <v/>
      </c>
      <c r="M5570" s="7" t="str">
        <f t="shared" si="724"/>
        <v/>
      </c>
      <c r="N5570" s="7" t="str">
        <f t="shared" si="720"/>
        <v/>
      </c>
      <c r="O5570" s="144"/>
      <c r="P5570" s="355">
        <v>0</v>
      </c>
      <c r="Q5570" s="362">
        <f>SUM('NOVO HORIZONTE'!I5570)</f>
        <v>0</v>
      </c>
      <c r="R5570" s="363">
        <f t="shared" si="725"/>
        <v>0</v>
      </c>
      <c r="S5570" s="153">
        <f t="shared" si="719"/>
        <v>0</v>
      </c>
      <c r="T5570" s="364"/>
    </row>
    <row r="5571" ht="22.5" hidden="1" spans="1:20">
      <c r="A5571" s="158">
        <v>97431</v>
      </c>
      <c r="B5571" s="100" t="s">
        <v>252</v>
      </c>
      <c r="C5571" s="104" t="s">
        <v>5852</v>
      </c>
      <c r="D5571" s="94" t="s">
        <v>279</v>
      </c>
      <c r="E5571" s="95">
        <v>53.13</v>
      </c>
      <c r="F5571" s="96">
        <f t="shared" si="721"/>
        <v>65.21</v>
      </c>
      <c r="G5571" s="107">
        <f>ROUND(SUM('NOVO HORIZONTE'!G5571),2)</f>
        <v>0</v>
      </c>
      <c r="H5571" s="107">
        <f t="shared" si="726"/>
        <v>0</v>
      </c>
      <c r="I5571" s="143">
        <f t="shared" si="722"/>
        <v>0</v>
      </c>
      <c r="J5571" s="142"/>
      <c r="K5571" s="228"/>
      <c r="L5571" s="7" t="str">
        <f t="shared" si="723"/>
        <v/>
      </c>
      <c r="M5571" s="7" t="str">
        <f t="shared" si="724"/>
        <v/>
      </c>
      <c r="N5571" s="7" t="str">
        <f t="shared" si="720"/>
        <v/>
      </c>
      <c r="O5571" s="144"/>
      <c r="P5571" s="355">
        <v>0</v>
      </c>
      <c r="Q5571" s="362">
        <f>SUM('NOVO HORIZONTE'!I5571)</f>
        <v>0</v>
      </c>
      <c r="R5571" s="363">
        <f t="shared" si="725"/>
        <v>0</v>
      </c>
      <c r="S5571" s="153">
        <f t="shared" si="719"/>
        <v>0</v>
      </c>
      <c r="T5571" s="364"/>
    </row>
    <row r="5572" ht="22.5" hidden="1" spans="1:20">
      <c r="A5572" s="158">
        <v>97432</v>
      </c>
      <c r="B5572" s="100" t="s">
        <v>252</v>
      </c>
      <c r="C5572" s="104" t="s">
        <v>5853</v>
      </c>
      <c r="D5572" s="94" t="s">
        <v>279</v>
      </c>
      <c r="E5572" s="95">
        <v>59.93</v>
      </c>
      <c r="F5572" s="96">
        <f t="shared" si="721"/>
        <v>73.56</v>
      </c>
      <c r="G5572" s="107">
        <f>ROUND(SUM('NOVO HORIZONTE'!G5572),2)</f>
        <v>0</v>
      </c>
      <c r="H5572" s="107">
        <f t="shared" si="726"/>
        <v>0</v>
      </c>
      <c r="I5572" s="143">
        <f t="shared" si="722"/>
        <v>0</v>
      </c>
      <c r="J5572" s="142"/>
      <c r="K5572" s="228"/>
      <c r="L5572" s="7" t="str">
        <f t="shared" si="723"/>
        <v/>
      </c>
      <c r="M5572" s="7" t="str">
        <f t="shared" si="724"/>
        <v/>
      </c>
      <c r="N5572" s="7" t="str">
        <f t="shared" si="720"/>
        <v/>
      </c>
      <c r="O5572" s="144"/>
      <c r="P5572" s="355">
        <v>0</v>
      </c>
      <c r="Q5572" s="362">
        <f>SUM('NOVO HORIZONTE'!I5572)</f>
        <v>0</v>
      </c>
      <c r="R5572" s="363">
        <f t="shared" si="725"/>
        <v>0</v>
      </c>
      <c r="S5572" s="153">
        <f t="shared" si="719"/>
        <v>0</v>
      </c>
      <c r="T5572" s="364"/>
    </row>
    <row r="5573" ht="22.5" hidden="1" spans="1:20">
      <c r="A5573" s="158">
        <v>97433</v>
      </c>
      <c r="B5573" s="100" t="s">
        <v>252</v>
      </c>
      <c r="C5573" s="104" t="s">
        <v>5854</v>
      </c>
      <c r="D5573" s="94" t="s">
        <v>279</v>
      </c>
      <c r="E5573" s="95">
        <v>108.27</v>
      </c>
      <c r="F5573" s="96">
        <f t="shared" si="721"/>
        <v>132.89</v>
      </c>
      <c r="G5573" s="107">
        <f>ROUND(SUM('NOVO HORIZONTE'!G5573),2)</f>
        <v>0</v>
      </c>
      <c r="H5573" s="107">
        <f t="shared" si="726"/>
        <v>0</v>
      </c>
      <c r="I5573" s="143">
        <f t="shared" si="722"/>
        <v>0</v>
      </c>
      <c r="J5573" s="142"/>
      <c r="K5573" s="228"/>
      <c r="L5573" s="7" t="str">
        <f t="shared" si="723"/>
        <v/>
      </c>
      <c r="M5573" s="7" t="str">
        <f t="shared" si="724"/>
        <v/>
      </c>
      <c r="N5573" s="7" t="str">
        <f t="shared" si="720"/>
        <v/>
      </c>
      <c r="O5573" s="144"/>
      <c r="P5573" s="355">
        <v>0</v>
      </c>
      <c r="Q5573" s="362">
        <f>SUM('NOVO HORIZONTE'!I5573)</f>
        <v>0</v>
      </c>
      <c r="R5573" s="363">
        <f t="shared" si="725"/>
        <v>0</v>
      </c>
      <c r="S5573" s="153">
        <f t="shared" si="719"/>
        <v>0</v>
      </c>
      <c r="T5573" s="364"/>
    </row>
    <row r="5574" ht="22.5" hidden="1" spans="1:20">
      <c r="A5574" s="158">
        <v>97434</v>
      </c>
      <c r="B5574" s="100" t="s">
        <v>252</v>
      </c>
      <c r="C5574" s="104" t="s">
        <v>5855</v>
      </c>
      <c r="D5574" s="94" t="s">
        <v>279</v>
      </c>
      <c r="E5574" s="95">
        <v>110.29</v>
      </c>
      <c r="F5574" s="96">
        <f t="shared" si="721"/>
        <v>135.37</v>
      </c>
      <c r="G5574" s="107">
        <f>ROUND(SUM('NOVO HORIZONTE'!G5574),2)</f>
        <v>0</v>
      </c>
      <c r="H5574" s="107">
        <f t="shared" si="726"/>
        <v>0</v>
      </c>
      <c r="I5574" s="143">
        <f t="shared" si="722"/>
        <v>0</v>
      </c>
      <c r="J5574" s="142"/>
      <c r="K5574" s="228"/>
      <c r="L5574" s="7" t="str">
        <f t="shared" si="723"/>
        <v/>
      </c>
      <c r="M5574" s="7" t="str">
        <f t="shared" si="724"/>
        <v/>
      </c>
      <c r="N5574" s="7" t="str">
        <f t="shared" si="720"/>
        <v/>
      </c>
      <c r="O5574" s="144"/>
      <c r="P5574" s="355">
        <v>0</v>
      </c>
      <c r="Q5574" s="362">
        <f>SUM('NOVO HORIZONTE'!I5574)</f>
        <v>0</v>
      </c>
      <c r="R5574" s="363">
        <f t="shared" si="725"/>
        <v>0</v>
      </c>
      <c r="S5574" s="153">
        <f t="shared" si="719"/>
        <v>0</v>
      </c>
      <c r="T5574" s="364"/>
    </row>
    <row r="5575" ht="22.5" hidden="1" spans="1:20">
      <c r="A5575" s="158">
        <v>97435</v>
      </c>
      <c r="B5575" s="100" t="s">
        <v>252</v>
      </c>
      <c r="C5575" s="104" t="s">
        <v>5856</v>
      </c>
      <c r="D5575" s="94" t="s">
        <v>279</v>
      </c>
      <c r="E5575" s="95">
        <v>126.65</v>
      </c>
      <c r="F5575" s="96">
        <f t="shared" si="721"/>
        <v>155.45</v>
      </c>
      <c r="G5575" s="107">
        <f>ROUND(SUM('NOVO HORIZONTE'!G5575),2)</f>
        <v>0</v>
      </c>
      <c r="H5575" s="107">
        <f t="shared" si="726"/>
        <v>0</v>
      </c>
      <c r="I5575" s="143">
        <f t="shared" si="722"/>
        <v>0</v>
      </c>
      <c r="J5575" s="142"/>
      <c r="K5575" s="228"/>
      <c r="L5575" s="7" t="str">
        <f t="shared" si="723"/>
        <v/>
      </c>
      <c r="M5575" s="7" t="str">
        <f t="shared" si="724"/>
        <v/>
      </c>
      <c r="N5575" s="7" t="str">
        <f t="shared" si="720"/>
        <v/>
      </c>
      <c r="O5575" s="144"/>
      <c r="P5575" s="355">
        <v>0</v>
      </c>
      <c r="Q5575" s="362">
        <f>SUM('NOVO HORIZONTE'!I5575)</f>
        <v>0</v>
      </c>
      <c r="R5575" s="363">
        <f t="shared" si="725"/>
        <v>0</v>
      </c>
      <c r="S5575" s="153">
        <f t="shared" si="719"/>
        <v>0</v>
      </c>
      <c r="T5575" s="364"/>
    </row>
    <row r="5576" ht="22.5" hidden="1" spans="1:20">
      <c r="A5576" s="158">
        <v>97436</v>
      </c>
      <c r="B5576" s="100" t="s">
        <v>252</v>
      </c>
      <c r="C5576" s="104" t="s">
        <v>5857</v>
      </c>
      <c r="D5576" s="94" t="s">
        <v>279</v>
      </c>
      <c r="E5576" s="95">
        <v>130.53</v>
      </c>
      <c r="F5576" s="96">
        <f t="shared" si="721"/>
        <v>160.21</v>
      </c>
      <c r="G5576" s="107">
        <f>ROUND(SUM('NOVO HORIZONTE'!G5576),2)</f>
        <v>0</v>
      </c>
      <c r="H5576" s="107">
        <f t="shared" si="726"/>
        <v>0</v>
      </c>
      <c r="I5576" s="143">
        <f t="shared" si="722"/>
        <v>0</v>
      </c>
      <c r="J5576" s="142"/>
      <c r="K5576" s="228"/>
      <c r="L5576" s="7" t="str">
        <f t="shared" si="723"/>
        <v/>
      </c>
      <c r="M5576" s="7" t="str">
        <f t="shared" si="724"/>
        <v/>
      </c>
      <c r="N5576" s="7" t="str">
        <f t="shared" si="720"/>
        <v/>
      </c>
      <c r="O5576" s="144"/>
      <c r="P5576" s="355">
        <v>0</v>
      </c>
      <c r="Q5576" s="362">
        <f>SUM('NOVO HORIZONTE'!I5576)</f>
        <v>0</v>
      </c>
      <c r="R5576" s="363">
        <f t="shared" si="725"/>
        <v>0</v>
      </c>
      <c r="S5576" s="153">
        <f t="shared" si="719"/>
        <v>0</v>
      </c>
      <c r="T5576" s="364"/>
    </row>
    <row r="5577" ht="22.5" hidden="1" spans="1:20">
      <c r="A5577" s="158">
        <v>97437</v>
      </c>
      <c r="B5577" s="100" t="s">
        <v>252</v>
      </c>
      <c r="C5577" s="104" t="s">
        <v>5858</v>
      </c>
      <c r="D5577" s="94" t="s">
        <v>279</v>
      </c>
      <c r="E5577" s="95">
        <v>144.93</v>
      </c>
      <c r="F5577" s="96">
        <f t="shared" si="721"/>
        <v>177.89</v>
      </c>
      <c r="G5577" s="107">
        <f>ROUND(SUM('NOVO HORIZONTE'!G5577),2)</f>
        <v>0</v>
      </c>
      <c r="H5577" s="107">
        <f t="shared" si="726"/>
        <v>0</v>
      </c>
      <c r="I5577" s="143">
        <f t="shared" si="722"/>
        <v>0</v>
      </c>
      <c r="J5577" s="142"/>
      <c r="K5577" s="228"/>
      <c r="L5577" s="7" t="str">
        <f t="shared" si="723"/>
        <v/>
      </c>
      <c r="M5577" s="7" t="str">
        <f t="shared" si="724"/>
        <v/>
      </c>
      <c r="N5577" s="7" t="str">
        <f t="shared" si="720"/>
        <v/>
      </c>
      <c r="O5577" s="144"/>
      <c r="P5577" s="355">
        <v>0</v>
      </c>
      <c r="Q5577" s="362">
        <f>SUM('NOVO HORIZONTE'!I5577)</f>
        <v>0</v>
      </c>
      <c r="R5577" s="363">
        <f t="shared" si="725"/>
        <v>0</v>
      </c>
      <c r="S5577" s="153">
        <f t="shared" si="719"/>
        <v>0</v>
      </c>
      <c r="T5577" s="364"/>
    </row>
    <row r="5578" ht="22.5" hidden="1" spans="1:20">
      <c r="A5578" s="158">
        <v>97438</v>
      </c>
      <c r="B5578" s="100" t="s">
        <v>252</v>
      </c>
      <c r="C5578" s="104" t="s">
        <v>5859</v>
      </c>
      <c r="D5578" s="94" t="s">
        <v>279</v>
      </c>
      <c r="E5578" s="95">
        <v>149.08</v>
      </c>
      <c r="F5578" s="96">
        <f t="shared" si="721"/>
        <v>182.98</v>
      </c>
      <c r="G5578" s="107">
        <f>ROUND(SUM('NOVO HORIZONTE'!G5578),2)</f>
        <v>0</v>
      </c>
      <c r="H5578" s="107">
        <f t="shared" si="726"/>
        <v>0</v>
      </c>
      <c r="I5578" s="143">
        <f t="shared" si="722"/>
        <v>0</v>
      </c>
      <c r="J5578" s="142"/>
      <c r="K5578" s="228"/>
      <c r="L5578" s="7" t="str">
        <f t="shared" si="723"/>
        <v/>
      </c>
      <c r="M5578" s="7" t="str">
        <f t="shared" si="724"/>
        <v/>
      </c>
      <c r="N5578" s="7" t="str">
        <f t="shared" si="720"/>
        <v/>
      </c>
      <c r="O5578" s="144"/>
      <c r="P5578" s="355">
        <v>0</v>
      </c>
      <c r="Q5578" s="362">
        <f>SUM('NOVO HORIZONTE'!I5578)</f>
        <v>0</v>
      </c>
      <c r="R5578" s="363">
        <f t="shared" si="725"/>
        <v>0</v>
      </c>
      <c r="S5578" s="153">
        <f t="shared" si="719"/>
        <v>0</v>
      </c>
      <c r="T5578" s="364"/>
    </row>
    <row r="5579" ht="22.5" hidden="1" spans="1:20">
      <c r="A5579" s="158">
        <v>97439</v>
      </c>
      <c r="B5579" s="100" t="s">
        <v>252</v>
      </c>
      <c r="C5579" s="104" t="s">
        <v>5860</v>
      </c>
      <c r="D5579" s="94" t="s">
        <v>279</v>
      </c>
      <c r="E5579" s="95">
        <v>163.71</v>
      </c>
      <c r="F5579" s="96">
        <f t="shared" si="721"/>
        <v>200.94</v>
      </c>
      <c r="G5579" s="107">
        <f>ROUND(SUM('NOVO HORIZONTE'!G5579),2)</f>
        <v>0</v>
      </c>
      <c r="H5579" s="107">
        <f t="shared" si="726"/>
        <v>0</v>
      </c>
      <c r="I5579" s="143">
        <f t="shared" si="722"/>
        <v>0</v>
      </c>
      <c r="J5579" s="142"/>
      <c r="K5579" s="228"/>
      <c r="L5579" s="7" t="str">
        <f t="shared" si="723"/>
        <v/>
      </c>
      <c r="M5579" s="7" t="str">
        <f t="shared" si="724"/>
        <v/>
      </c>
      <c r="N5579" s="7" t="str">
        <f t="shared" si="720"/>
        <v/>
      </c>
      <c r="O5579" s="144"/>
      <c r="P5579" s="355">
        <v>0</v>
      </c>
      <c r="Q5579" s="362">
        <f>SUM('NOVO HORIZONTE'!I5579)</f>
        <v>0</v>
      </c>
      <c r="R5579" s="363">
        <f t="shared" si="725"/>
        <v>0</v>
      </c>
      <c r="S5579" s="153">
        <f t="shared" si="719"/>
        <v>0</v>
      </c>
      <c r="T5579" s="364"/>
    </row>
    <row r="5580" ht="22.5" hidden="1" spans="1:20">
      <c r="A5580" s="158">
        <v>97440</v>
      </c>
      <c r="B5580" s="100" t="s">
        <v>252</v>
      </c>
      <c r="C5580" s="104" t="s">
        <v>5861</v>
      </c>
      <c r="D5580" s="94" t="s">
        <v>279</v>
      </c>
      <c r="E5580" s="95">
        <v>196.22</v>
      </c>
      <c r="F5580" s="96">
        <f t="shared" si="721"/>
        <v>240.84</v>
      </c>
      <c r="G5580" s="107">
        <f>ROUND(SUM('NOVO HORIZONTE'!G5580),2)</f>
        <v>0</v>
      </c>
      <c r="H5580" s="107">
        <f t="shared" si="726"/>
        <v>0</v>
      </c>
      <c r="I5580" s="143">
        <f t="shared" si="722"/>
        <v>0</v>
      </c>
      <c r="J5580" s="142"/>
      <c r="K5580" s="228"/>
      <c r="L5580" s="7" t="str">
        <f t="shared" si="723"/>
        <v/>
      </c>
      <c r="M5580" s="7" t="str">
        <f t="shared" si="724"/>
        <v/>
      </c>
      <c r="N5580" s="7" t="str">
        <f t="shared" si="720"/>
        <v/>
      </c>
      <c r="O5580" s="144"/>
      <c r="P5580" s="355">
        <v>0</v>
      </c>
      <c r="Q5580" s="362">
        <f>SUM('NOVO HORIZONTE'!I5580)</f>
        <v>0</v>
      </c>
      <c r="R5580" s="363">
        <f t="shared" si="725"/>
        <v>0</v>
      </c>
      <c r="S5580" s="153">
        <f t="shared" si="719"/>
        <v>0</v>
      </c>
      <c r="T5580" s="364"/>
    </row>
    <row r="5581" ht="22.5" hidden="1" spans="1:20">
      <c r="A5581" s="158">
        <v>97442</v>
      </c>
      <c r="B5581" s="100" t="s">
        <v>252</v>
      </c>
      <c r="C5581" s="104" t="s">
        <v>5862</v>
      </c>
      <c r="D5581" s="94" t="s">
        <v>279</v>
      </c>
      <c r="E5581" s="95">
        <v>216.76</v>
      </c>
      <c r="F5581" s="96">
        <f t="shared" si="721"/>
        <v>266.05</v>
      </c>
      <c r="G5581" s="107">
        <f>ROUND(SUM('NOVO HORIZONTE'!G5581),2)</f>
        <v>0</v>
      </c>
      <c r="H5581" s="107">
        <f t="shared" si="726"/>
        <v>0</v>
      </c>
      <c r="I5581" s="143">
        <f t="shared" si="722"/>
        <v>0</v>
      </c>
      <c r="J5581" s="142"/>
      <c r="K5581" s="228"/>
      <c r="L5581" s="7" t="str">
        <f t="shared" si="723"/>
        <v/>
      </c>
      <c r="M5581" s="7" t="str">
        <f t="shared" si="724"/>
        <v/>
      </c>
      <c r="N5581" s="7" t="str">
        <f t="shared" si="720"/>
        <v/>
      </c>
      <c r="O5581" s="144"/>
      <c r="P5581" s="355">
        <v>0</v>
      </c>
      <c r="Q5581" s="362">
        <f>SUM('NOVO HORIZONTE'!I5581)</f>
        <v>0</v>
      </c>
      <c r="R5581" s="363">
        <f t="shared" si="725"/>
        <v>0</v>
      </c>
      <c r="S5581" s="153">
        <f t="shared" si="719"/>
        <v>0</v>
      </c>
      <c r="T5581" s="364"/>
    </row>
    <row r="5582" ht="22.5" hidden="1" spans="1:20">
      <c r="A5582" s="158">
        <v>97443</v>
      </c>
      <c r="B5582" s="100" t="s">
        <v>252</v>
      </c>
      <c r="C5582" s="104" t="s">
        <v>5863</v>
      </c>
      <c r="D5582" s="94" t="s">
        <v>279</v>
      </c>
      <c r="E5582" s="95">
        <v>128.79</v>
      </c>
      <c r="F5582" s="96">
        <f t="shared" si="721"/>
        <v>158.08</v>
      </c>
      <c r="G5582" s="107">
        <f>ROUND(SUM('NOVO HORIZONTE'!G5582),2)</f>
        <v>0</v>
      </c>
      <c r="H5582" s="107">
        <f t="shared" si="726"/>
        <v>0</v>
      </c>
      <c r="I5582" s="143">
        <f t="shared" si="722"/>
        <v>0</v>
      </c>
      <c r="J5582" s="142"/>
      <c r="K5582" s="228"/>
      <c r="L5582" s="7" t="str">
        <f t="shared" si="723"/>
        <v/>
      </c>
      <c r="M5582" s="7" t="str">
        <f t="shared" si="724"/>
        <v/>
      </c>
      <c r="N5582" s="7" t="str">
        <f t="shared" si="720"/>
        <v/>
      </c>
      <c r="O5582" s="144"/>
      <c r="P5582" s="355">
        <v>0</v>
      </c>
      <c r="Q5582" s="362">
        <f>SUM('NOVO HORIZONTE'!I5582)</f>
        <v>0</v>
      </c>
      <c r="R5582" s="363">
        <f t="shared" si="725"/>
        <v>0</v>
      </c>
      <c r="S5582" s="153">
        <f t="shared" si="719"/>
        <v>0</v>
      </c>
      <c r="T5582" s="364"/>
    </row>
    <row r="5583" ht="22.5" hidden="1" spans="1:20">
      <c r="A5583" s="158">
        <v>97444</v>
      </c>
      <c r="B5583" s="100" t="s">
        <v>252</v>
      </c>
      <c r="C5583" s="104" t="s">
        <v>5864</v>
      </c>
      <c r="D5583" s="94" t="s">
        <v>279</v>
      </c>
      <c r="E5583" s="95">
        <v>151.61</v>
      </c>
      <c r="F5583" s="96">
        <f t="shared" si="721"/>
        <v>186.09</v>
      </c>
      <c r="G5583" s="107">
        <f>ROUND(SUM('NOVO HORIZONTE'!G5583),2)</f>
        <v>0</v>
      </c>
      <c r="H5583" s="107">
        <f t="shared" si="726"/>
        <v>0</v>
      </c>
      <c r="I5583" s="143">
        <f t="shared" si="722"/>
        <v>0</v>
      </c>
      <c r="J5583" s="142"/>
      <c r="K5583" s="228"/>
      <c r="L5583" s="7" t="str">
        <f t="shared" si="723"/>
        <v/>
      </c>
      <c r="M5583" s="7" t="str">
        <f t="shared" si="724"/>
        <v/>
      </c>
      <c r="N5583" s="7" t="str">
        <f t="shared" si="720"/>
        <v/>
      </c>
      <c r="O5583" s="144"/>
      <c r="P5583" s="355">
        <v>0</v>
      </c>
      <c r="Q5583" s="362">
        <f>SUM('NOVO HORIZONTE'!I5583)</f>
        <v>0</v>
      </c>
      <c r="R5583" s="363">
        <f t="shared" si="725"/>
        <v>0</v>
      </c>
      <c r="S5583" s="153">
        <f t="shared" si="719"/>
        <v>0</v>
      </c>
      <c r="T5583" s="364"/>
    </row>
    <row r="5584" ht="22.5" hidden="1" spans="1:20">
      <c r="A5584" s="158">
        <v>97446</v>
      </c>
      <c r="B5584" s="100" t="s">
        <v>252</v>
      </c>
      <c r="C5584" s="104" t="s">
        <v>5865</v>
      </c>
      <c r="D5584" s="94" t="s">
        <v>279</v>
      </c>
      <c r="E5584" s="95">
        <v>262.23</v>
      </c>
      <c r="F5584" s="96">
        <f t="shared" si="721"/>
        <v>321.86</v>
      </c>
      <c r="G5584" s="107">
        <f>ROUND(SUM('NOVO HORIZONTE'!G5584),2)</f>
        <v>0</v>
      </c>
      <c r="H5584" s="107">
        <f t="shared" si="726"/>
        <v>0</v>
      </c>
      <c r="I5584" s="143">
        <f t="shared" si="722"/>
        <v>0</v>
      </c>
      <c r="J5584" s="142"/>
      <c r="K5584" s="228"/>
      <c r="L5584" s="7" t="str">
        <f t="shared" si="723"/>
        <v/>
      </c>
      <c r="M5584" s="7" t="str">
        <f t="shared" si="724"/>
        <v/>
      </c>
      <c r="N5584" s="7" t="str">
        <f t="shared" si="720"/>
        <v/>
      </c>
      <c r="O5584" s="144"/>
      <c r="P5584" s="355">
        <v>0</v>
      </c>
      <c r="Q5584" s="362">
        <f>SUM('NOVO HORIZONTE'!I5584)</f>
        <v>0</v>
      </c>
      <c r="R5584" s="363">
        <f t="shared" si="725"/>
        <v>0</v>
      </c>
      <c r="S5584" s="153">
        <f t="shared" si="719"/>
        <v>0</v>
      </c>
      <c r="T5584" s="364"/>
    </row>
    <row r="5585" ht="22.5" hidden="1" spans="1:20">
      <c r="A5585" s="158">
        <v>97447</v>
      </c>
      <c r="B5585" s="100" t="s">
        <v>252</v>
      </c>
      <c r="C5585" s="104" t="s">
        <v>5866</v>
      </c>
      <c r="D5585" s="94" t="s">
        <v>279</v>
      </c>
      <c r="E5585" s="95">
        <v>262.23</v>
      </c>
      <c r="F5585" s="96">
        <f t="shared" si="721"/>
        <v>321.86</v>
      </c>
      <c r="G5585" s="107">
        <f>ROUND(SUM('NOVO HORIZONTE'!G5585),2)</f>
        <v>0</v>
      </c>
      <c r="H5585" s="107">
        <f t="shared" si="726"/>
        <v>0</v>
      </c>
      <c r="I5585" s="143">
        <f t="shared" si="722"/>
        <v>0</v>
      </c>
      <c r="J5585" s="142"/>
      <c r="K5585" s="228"/>
      <c r="L5585" s="7" t="str">
        <f t="shared" si="723"/>
        <v/>
      </c>
      <c r="M5585" s="7" t="str">
        <f t="shared" si="724"/>
        <v/>
      </c>
      <c r="N5585" s="7" t="str">
        <f t="shared" si="720"/>
        <v/>
      </c>
      <c r="O5585" s="144"/>
      <c r="P5585" s="355">
        <v>0</v>
      </c>
      <c r="Q5585" s="362">
        <f>SUM('NOVO HORIZONTE'!I5585)</f>
        <v>0</v>
      </c>
      <c r="R5585" s="363">
        <f t="shared" si="725"/>
        <v>0</v>
      </c>
      <c r="S5585" s="153">
        <f t="shared" si="719"/>
        <v>0</v>
      </c>
      <c r="T5585" s="364"/>
    </row>
    <row r="5586" ht="22.5" hidden="1" spans="1:20">
      <c r="A5586" s="158">
        <v>97449</v>
      </c>
      <c r="B5586" s="100" t="s">
        <v>252</v>
      </c>
      <c r="C5586" s="104" t="s">
        <v>5867</v>
      </c>
      <c r="D5586" s="94" t="s">
        <v>279</v>
      </c>
      <c r="E5586" s="95">
        <v>279.2</v>
      </c>
      <c r="F5586" s="96">
        <f t="shared" si="721"/>
        <v>342.69</v>
      </c>
      <c r="G5586" s="107">
        <f>ROUND(SUM('NOVO HORIZONTE'!G5586),2)</f>
        <v>0</v>
      </c>
      <c r="H5586" s="107">
        <f t="shared" si="726"/>
        <v>0</v>
      </c>
      <c r="I5586" s="143">
        <f t="shared" si="722"/>
        <v>0</v>
      </c>
      <c r="J5586" s="142"/>
      <c r="K5586" s="228"/>
      <c r="L5586" s="7" t="str">
        <f t="shared" si="723"/>
        <v/>
      </c>
      <c r="M5586" s="7" t="str">
        <f t="shared" si="724"/>
        <v/>
      </c>
      <c r="N5586" s="7" t="str">
        <f t="shared" si="720"/>
        <v/>
      </c>
      <c r="O5586" s="144"/>
      <c r="P5586" s="355">
        <v>0</v>
      </c>
      <c r="Q5586" s="362">
        <f>SUM('NOVO HORIZONTE'!I5586)</f>
        <v>0</v>
      </c>
      <c r="R5586" s="363">
        <f t="shared" si="725"/>
        <v>0</v>
      </c>
      <c r="S5586" s="153">
        <f t="shared" si="719"/>
        <v>0</v>
      </c>
      <c r="T5586" s="364"/>
    </row>
    <row r="5587" ht="22.5" hidden="1" spans="1:20">
      <c r="A5587" s="158">
        <v>97450</v>
      </c>
      <c r="B5587" s="100" t="s">
        <v>252</v>
      </c>
      <c r="C5587" s="104" t="s">
        <v>5868</v>
      </c>
      <c r="D5587" s="94" t="s">
        <v>279</v>
      </c>
      <c r="E5587" s="95">
        <v>341.34</v>
      </c>
      <c r="F5587" s="96">
        <f t="shared" si="721"/>
        <v>418.96</v>
      </c>
      <c r="G5587" s="107">
        <f>ROUND(SUM('NOVO HORIZONTE'!G5587),2)</f>
        <v>0</v>
      </c>
      <c r="H5587" s="107">
        <f t="shared" si="726"/>
        <v>0</v>
      </c>
      <c r="I5587" s="143">
        <f t="shared" si="722"/>
        <v>0</v>
      </c>
      <c r="J5587" s="142"/>
      <c r="K5587" s="228"/>
      <c r="L5587" s="7" t="str">
        <f t="shared" si="723"/>
        <v/>
      </c>
      <c r="M5587" s="7" t="str">
        <f t="shared" si="724"/>
        <v/>
      </c>
      <c r="N5587" s="7" t="str">
        <f t="shared" si="720"/>
        <v/>
      </c>
      <c r="O5587" s="144"/>
      <c r="P5587" s="355">
        <v>0</v>
      </c>
      <c r="Q5587" s="362">
        <f>SUM('NOVO HORIZONTE'!I5587)</f>
        <v>0</v>
      </c>
      <c r="R5587" s="363">
        <f t="shared" si="725"/>
        <v>0</v>
      </c>
      <c r="S5587" s="153">
        <f t="shared" si="719"/>
        <v>0</v>
      </c>
      <c r="T5587" s="364"/>
    </row>
    <row r="5588" ht="22.5" hidden="1" spans="1:20">
      <c r="A5588" s="158">
        <v>97452</v>
      </c>
      <c r="B5588" s="100" t="s">
        <v>252</v>
      </c>
      <c r="C5588" s="104" t="s">
        <v>5869</v>
      </c>
      <c r="D5588" s="94" t="s">
        <v>279</v>
      </c>
      <c r="E5588" s="95">
        <v>211.96</v>
      </c>
      <c r="F5588" s="96">
        <f t="shared" si="721"/>
        <v>260.16</v>
      </c>
      <c r="G5588" s="107">
        <f>ROUND(SUM('NOVO HORIZONTE'!G5588),2)</f>
        <v>0</v>
      </c>
      <c r="H5588" s="107">
        <f t="shared" si="726"/>
        <v>0</v>
      </c>
      <c r="I5588" s="143">
        <f t="shared" si="722"/>
        <v>0</v>
      </c>
      <c r="J5588" s="142"/>
      <c r="K5588" s="228"/>
      <c r="L5588" s="7" t="str">
        <f t="shared" si="723"/>
        <v/>
      </c>
      <c r="M5588" s="7" t="str">
        <f t="shared" si="724"/>
        <v/>
      </c>
      <c r="N5588" s="7" t="str">
        <f t="shared" si="720"/>
        <v/>
      </c>
      <c r="O5588" s="144"/>
      <c r="P5588" s="355">
        <v>0</v>
      </c>
      <c r="Q5588" s="362">
        <f>SUM('NOVO HORIZONTE'!I5588)</f>
        <v>0</v>
      </c>
      <c r="R5588" s="363">
        <f t="shared" si="725"/>
        <v>0</v>
      </c>
      <c r="S5588" s="153">
        <f t="shared" si="719"/>
        <v>0</v>
      </c>
      <c r="T5588" s="364"/>
    </row>
    <row r="5589" ht="22.5" hidden="1" spans="1:20">
      <c r="A5589" s="158">
        <v>97453</v>
      </c>
      <c r="B5589" s="100" t="s">
        <v>252</v>
      </c>
      <c r="C5589" s="104" t="s">
        <v>5870</v>
      </c>
      <c r="D5589" s="94" t="s">
        <v>279</v>
      </c>
      <c r="E5589" s="95">
        <v>224.99</v>
      </c>
      <c r="F5589" s="96">
        <f t="shared" si="721"/>
        <v>276.15</v>
      </c>
      <c r="G5589" s="107">
        <f>ROUND(SUM('NOVO HORIZONTE'!G5589),2)</f>
        <v>0</v>
      </c>
      <c r="H5589" s="107">
        <f t="shared" si="726"/>
        <v>0</v>
      </c>
      <c r="I5589" s="143">
        <f t="shared" si="722"/>
        <v>0</v>
      </c>
      <c r="J5589" s="142"/>
      <c r="K5589" s="228"/>
      <c r="L5589" s="7" t="str">
        <f t="shared" si="723"/>
        <v/>
      </c>
      <c r="M5589" s="7" t="str">
        <f t="shared" si="724"/>
        <v/>
      </c>
      <c r="N5589" s="7" t="str">
        <f t="shared" si="720"/>
        <v/>
      </c>
      <c r="O5589" s="144"/>
      <c r="P5589" s="355">
        <v>0</v>
      </c>
      <c r="Q5589" s="362">
        <f>SUM('NOVO HORIZONTE'!I5589)</f>
        <v>0</v>
      </c>
      <c r="R5589" s="363">
        <f t="shared" si="725"/>
        <v>0</v>
      </c>
      <c r="S5589" s="153">
        <f t="shared" si="719"/>
        <v>0</v>
      </c>
      <c r="T5589" s="364"/>
    </row>
    <row r="5590" ht="22.5" hidden="1" spans="1:20">
      <c r="A5590" s="158">
        <v>97454</v>
      </c>
      <c r="B5590" s="100" t="s">
        <v>252</v>
      </c>
      <c r="C5590" s="104" t="s">
        <v>5871</v>
      </c>
      <c r="D5590" s="94" t="s">
        <v>279</v>
      </c>
      <c r="E5590" s="95">
        <v>360.57</v>
      </c>
      <c r="F5590" s="96">
        <f t="shared" si="721"/>
        <v>442.56</v>
      </c>
      <c r="G5590" s="107">
        <f>ROUND(SUM('NOVO HORIZONTE'!G5590),2)</f>
        <v>0</v>
      </c>
      <c r="H5590" s="107">
        <f t="shared" si="726"/>
        <v>0</v>
      </c>
      <c r="I5590" s="143">
        <f t="shared" si="722"/>
        <v>0</v>
      </c>
      <c r="J5590" s="142"/>
      <c r="K5590" s="228"/>
      <c r="L5590" s="7" t="str">
        <f t="shared" si="723"/>
        <v/>
      </c>
      <c r="M5590" s="7" t="str">
        <f t="shared" si="724"/>
        <v/>
      </c>
      <c r="N5590" s="7" t="str">
        <f t="shared" si="720"/>
        <v/>
      </c>
      <c r="O5590" s="144"/>
      <c r="P5590" s="355">
        <v>0</v>
      </c>
      <c r="Q5590" s="362">
        <f>SUM('NOVO HORIZONTE'!I5590)</f>
        <v>0</v>
      </c>
      <c r="R5590" s="363">
        <f t="shared" si="725"/>
        <v>0</v>
      </c>
      <c r="S5590" s="153">
        <f t="shared" si="719"/>
        <v>0</v>
      </c>
      <c r="T5590" s="364"/>
    </row>
    <row r="5591" ht="22.5" hidden="1" spans="1:20">
      <c r="A5591" s="158">
        <v>97455</v>
      </c>
      <c r="B5591" s="100" t="s">
        <v>252</v>
      </c>
      <c r="C5591" s="104" t="s">
        <v>5872</v>
      </c>
      <c r="D5591" s="94" t="s">
        <v>279</v>
      </c>
      <c r="E5591" s="95">
        <v>381.4</v>
      </c>
      <c r="F5591" s="96">
        <f t="shared" si="721"/>
        <v>468.13</v>
      </c>
      <c r="G5591" s="107">
        <f>ROUND(SUM('NOVO HORIZONTE'!G5591),2)</f>
        <v>0</v>
      </c>
      <c r="H5591" s="107">
        <f t="shared" si="726"/>
        <v>0</v>
      </c>
      <c r="I5591" s="143">
        <f t="shared" si="722"/>
        <v>0</v>
      </c>
      <c r="J5591" s="142"/>
      <c r="K5591" s="228"/>
      <c r="L5591" s="7" t="str">
        <f t="shared" si="723"/>
        <v/>
      </c>
      <c r="M5591" s="7" t="str">
        <f t="shared" si="724"/>
        <v/>
      </c>
      <c r="N5591" s="7" t="str">
        <f t="shared" si="720"/>
        <v/>
      </c>
      <c r="O5591" s="144"/>
      <c r="P5591" s="355">
        <v>0</v>
      </c>
      <c r="Q5591" s="362">
        <f>SUM('NOVO HORIZONTE'!I5591)</f>
        <v>0</v>
      </c>
      <c r="R5591" s="363">
        <f t="shared" si="725"/>
        <v>0</v>
      </c>
      <c r="S5591" s="153">
        <f t="shared" si="719"/>
        <v>0</v>
      </c>
      <c r="T5591" s="364"/>
    </row>
    <row r="5592" ht="22.5" hidden="1" spans="1:20">
      <c r="A5592" s="158">
        <v>97456</v>
      </c>
      <c r="B5592" s="100" t="s">
        <v>252</v>
      </c>
      <c r="C5592" s="104" t="s">
        <v>5873</v>
      </c>
      <c r="D5592" s="94" t="s">
        <v>279</v>
      </c>
      <c r="E5592" s="95">
        <v>816.59</v>
      </c>
      <c r="F5592" s="96">
        <f t="shared" si="721"/>
        <v>1002.28</v>
      </c>
      <c r="G5592" s="107">
        <f>ROUND(SUM('NOVO HORIZONTE'!G5592),2)</f>
        <v>0</v>
      </c>
      <c r="H5592" s="107">
        <f t="shared" si="726"/>
        <v>0</v>
      </c>
      <c r="I5592" s="143">
        <f t="shared" si="722"/>
        <v>0</v>
      </c>
      <c r="J5592" s="142"/>
      <c r="K5592" s="228"/>
      <c r="L5592" s="7" t="str">
        <f t="shared" si="723"/>
        <v/>
      </c>
      <c r="M5592" s="7" t="str">
        <f t="shared" si="724"/>
        <v/>
      </c>
      <c r="N5592" s="7" t="str">
        <f t="shared" si="720"/>
        <v/>
      </c>
      <c r="O5592" s="144"/>
      <c r="P5592" s="355">
        <v>0</v>
      </c>
      <c r="Q5592" s="362">
        <f>SUM('NOVO HORIZONTE'!I5592)</f>
        <v>0</v>
      </c>
      <c r="R5592" s="363">
        <f t="shared" si="725"/>
        <v>0</v>
      </c>
      <c r="S5592" s="153">
        <f t="shared" si="719"/>
        <v>0</v>
      </c>
      <c r="T5592" s="364"/>
    </row>
    <row r="5593" ht="22.5" hidden="1" spans="1:20">
      <c r="A5593" s="158">
        <v>97457</v>
      </c>
      <c r="B5593" s="100" t="s">
        <v>252</v>
      </c>
      <c r="C5593" s="104" t="s">
        <v>5874</v>
      </c>
      <c r="D5593" s="94" t="s">
        <v>279</v>
      </c>
      <c r="E5593" s="95">
        <v>723.13</v>
      </c>
      <c r="F5593" s="96">
        <f t="shared" si="721"/>
        <v>887.57</v>
      </c>
      <c r="G5593" s="107">
        <f>ROUND(SUM('NOVO HORIZONTE'!G5593),2)</f>
        <v>0</v>
      </c>
      <c r="H5593" s="107">
        <f t="shared" si="726"/>
        <v>0</v>
      </c>
      <c r="I5593" s="143">
        <f t="shared" si="722"/>
        <v>0</v>
      </c>
      <c r="J5593" s="142"/>
      <c r="K5593" s="228"/>
      <c r="L5593" s="7" t="str">
        <f t="shared" si="723"/>
        <v/>
      </c>
      <c r="M5593" s="7" t="str">
        <f t="shared" si="724"/>
        <v/>
      </c>
      <c r="N5593" s="7" t="str">
        <f t="shared" si="720"/>
        <v/>
      </c>
      <c r="O5593" s="144"/>
      <c r="P5593" s="355">
        <v>0</v>
      </c>
      <c r="Q5593" s="362">
        <f>SUM('NOVO HORIZONTE'!I5593)</f>
        <v>0</v>
      </c>
      <c r="R5593" s="363">
        <f t="shared" si="725"/>
        <v>0</v>
      </c>
      <c r="S5593" s="153">
        <f t="shared" ref="S5593:S5656" si="727">IF(R5593=0,0,IF(R5593&gt;0,"c","b"))</f>
        <v>0</v>
      </c>
      <c r="T5593" s="364"/>
    </row>
    <row r="5594" ht="22.5" hidden="1" spans="1:20">
      <c r="A5594" s="158">
        <v>97458</v>
      </c>
      <c r="B5594" s="100" t="s">
        <v>252</v>
      </c>
      <c r="C5594" s="104" t="s">
        <v>5875</v>
      </c>
      <c r="D5594" s="94" t="s">
        <v>279</v>
      </c>
      <c r="E5594" s="95">
        <v>334.91</v>
      </c>
      <c r="F5594" s="96">
        <f t="shared" si="721"/>
        <v>411.07</v>
      </c>
      <c r="G5594" s="107">
        <f>ROUND(SUM('NOVO HORIZONTE'!G5594),2)</f>
        <v>0</v>
      </c>
      <c r="H5594" s="107">
        <f t="shared" si="726"/>
        <v>0</v>
      </c>
      <c r="I5594" s="143">
        <f t="shared" si="722"/>
        <v>0</v>
      </c>
      <c r="J5594" s="142"/>
      <c r="K5594" s="228"/>
      <c r="L5594" s="7" t="str">
        <f t="shared" si="723"/>
        <v/>
      </c>
      <c r="M5594" s="7" t="str">
        <f t="shared" si="724"/>
        <v/>
      </c>
      <c r="N5594" s="7" t="str">
        <f t="shared" si="720"/>
        <v/>
      </c>
      <c r="O5594" s="144"/>
      <c r="P5594" s="355">
        <v>0</v>
      </c>
      <c r="Q5594" s="362">
        <f>SUM('NOVO HORIZONTE'!I5594)</f>
        <v>0</v>
      </c>
      <c r="R5594" s="363">
        <f t="shared" si="725"/>
        <v>0</v>
      </c>
      <c r="S5594" s="153">
        <f t="shared" si="727"/>
        <v>0</v>
      </c>
      <c r="T5594" s="364"/>
    </row>
    <row r="5595" ht="22.5" hidden="1" spans="1:20">
      <c r="A5595" s="158">
        <v>97459</v>
      </c>
      <c r="B5595" s="100" t="s">
        <v>252</v>
      </c>
      <c r="C5595" s="104" t="s">
        <v>5876</v>
      </c>
      <c r="D5595" s="94" t="s">
        <v>279</v>
      </c>
      <c r="E5595" s="95">
        <v>574.3</v>
      </c>
      <c r="F5595" s="96">
        <f t="shared" si="721"/>
        <v>704.9</v>
      </c>
      <c r="G5595" s="107">
        <f>ROUND(SUM('NOVO HORIZONTE'!G5595),2)</f>
        <v>0</v>
      </c>
      <c r="H5595" s="107">
        <f t="shared" si="726"/>
        <v>0</v>
      </c>
      <c r="I5595" s="143">
        <f t="shared" si="722"/>
        <v>0</v>
      </c>
      <c r="J5595" s="142"/>
      <c r="K5595" s="228"/>
      <c r="L5595" s="7" t="str">
        <f t="shared" si="723"/>
        <v/>
      </c>
      <c r="M5595" s="7" t="str">
        <f t="shared" si="724"/>
        <v/>
      </c>
      <c r="N5595" s="7" t="str">
        <f t="shared" si="720"/>
        <v/>
      </c>
      <c r="O5595" s="144"/>
      <c r="P5595" s="355">
        <v>0</v>
      </c>
      <c r="Q5595" s="362">
        <f>SUM('NOVO HORIZONTE'!I5595)</f>
        <v>0</v>
      </c>
      <c r="R5595" s="363">
        <f t="shared" si="725"/>
        <v>0</v>
      </c>
      <c r="S5595" s="153">
        <f t="shared" si="727"/>
        <v>0</v>
      </c>
      <c r="T5595" s="364"/>
    </row>
    <row r="5596" ht="22.5" hidden="1" spans="1:20">
      <c r="A5596" s="158">
        <v>97460</v>
      </c>
      <c r="B5596" s="100" t="s">
        <v>252</v>
      </c>
      <c r="C5596" s="104" t="s">
        <v>5877</v>
      </c>
      <c r="D5596" s="94" t="s">
        <v>279</v>
      </c>
      <c r="E5596" s="95">
        <v>882.54</v>
      </c>
      <c r="F5596" s="96">
        <f t="shared" si="721"/>
        <v>1083.23</v>
      </c>
      <c r="G5596" s="107">
        <f>ROUND(SUM('NOVO HORIZONTE'!G5596),2)</f>
        <v>0</v>
      </c>
      <c r="H5596" s="107">
        <f t="shared" si="726"/>
        <v>0</v>
      </c>
      <c r="I5596" s="143">
        <f t="shared" si="722"/>
        <v>0</v>
      </c>
      <c r="J5596" s="142"/>
      <c r="K5596" s="228"/>
      <c r="L5596" s="7" t="str">
        <f t="shared" si="723"/>
        <v/>
      </c>
      <c r="M5596" s="7" t="str">
        <f t="shared" si="724"/>
        <v/>
      </c>
      <c r="N5596" s="7" t="str">
        <f t="shared" si="720"/>
        <v/>
      </c>
      <c r="O5596" s="144"/>
      <c r="P5596" s="355">
        <v>0</v>
      </c>
      <c r="Q5596" s="362">
        <f>SUM('NOVO HORIZONTE'!I5596)</f>
        <v>0</v>
      </c>
      <c r="R5596" s="363">
        <f t="shared" si="725"/>
        <v>0</v>
      </c>
      <c r="S5596" s="153">
        <f t="shared" si="727"/>
        <v>0</v>
      </c>
      <c r="T5596" s="364"/>
    </row>
    <row r="5597" ht="22.5" hidden="1" spans="1:20">
      <c r="A5597" s="158">
        <v>97461</v>
      </c>
      <c r="B5597" s="100" t="s">
        <v>252</v>
      </c>
      <c r="C5597" s="104" t="s">
        <v>5878</v>
      </c>
      <c r="D5597" s="94" t="s">
        <v>279</v>
      </c>
      <c r="E5597" s="95">
        <v>40.57</v>
      </c>
      <c r="F5597" s="96">
        <f t="shared" si="721"/>
        <v>49.8</v>
      </c>
      <c r="G5597" s="107">
        <f>ROUND(SUM('NOVO HORIZONTE'!G5597),2)</f>
        <v>0</v>
      </c>
      <c r="H5597" s="107">
        <f t="shared" si="726"/>
        <v>0</v>
      </c>
      <c r="I5597" s="143">
        <f t="shared" si="722"/>
        <v>0</v>
      </c>
      <c r="J5597" s="142"/>
      <c r="K5597" s="228"/>
      <c r="L5597" s="7" t="str">
        <f t="shared" si="723"/>
        <v/>
      </c>
      <c r="M5597" s="7" t="str">
        <f t="shared" si="724"/>
        <v/>
      </c>
      <c r="N5597" s="7" t="str">
        <f t="shared" si="720"/>
        <v/>
      </c>
      <c r="O5597" s="144"/>
      <c r="P5597" s="355">
        <v>0</v>
      </c>
      <c r="Q5597" s="362">
        <f>SUM('NOVO HORIZONTE'!I5597)</f>
        <v>0</v>
      </c>
      <c r="R5597" s="363">
        <f t="shared" si="725"/>
        <v>0</v>
      </c>
      <c r="S5597" s="153">
        <f t="shared" si="727"/>
        <v>0</v>
      </c>
      <c r="T5597" s="364"/>
    </row>
    <row r="5598" ht="22.5" hidden="1" spans="1:20">
      <c r="A5598" s="158">
        <v>97462</v>
      </c>
      <c r="B5598" s="100" t="s">
        <v>252</v>
      </c>
      <c r="C5598" s="104" t="s">
        <v>5879</v>
      </c>
      <c r="D5598" s="94" t="s">
        <v>279</v>
      </c>
      <c r="E5598" s="95">
        <v>33.89</v>
      </c>
      <c r="F5598" s="96">
        <f t="shared" si="721"/>
        <v>41.6</v>
      </c>
      <c r="G5598" s="107">
        <f>ROUND(SUM('NOVO HORIZONTE'!G5598),2)</f>
        <v>0</v>
      </c>
      <c r="H5598" s="107">
        <f t="shared" si="726"/>
        <v>0</v>
      </c>
      <c r="I5598" s="143">
        <f t="shared" si="722"/>
        <v>0</v>
      </c>
      <c r="J5598" s="142"/>
      <c r="K5598" s="228"/>
      <c r="L5598" s="7" t="str">
        <f t="shared" si="723"/>
        <v/>
      </c>
      <c r="M5598" s="7" t="str">
        <f t="shared" si="724"/>
        <v/>
      </c>
      <c r="N5598" s="7" t="str">
        <f t="shared" si="720"/>
        <v/>
      </c>
      <c r="O5598" s="144"/>
      <c r="P5598" s="355">
        <v>0</v>
      </c>
      <c r="Q5598" s="362">
        <f>SUM('NOVO HORIZONTE'!I5598)</f>
        <v>0</v>
      </c>
      <c r="R5598" s="363">
        <f t="shared" si="725"/>
        <v>0</v>
      </c>
      <c r="S5598" s="153">
        <f t="shared" si="727"/>
        <v>0</v>
      </c>
      <c r="T5598" s="364"/>
    </row>
    <row r="5599" ht="22.5" hidden="1" spans="1:20">
      <c r="A5599" s="158">
        <v>97464</v>
      </c>
      <c r="B5599" s="100" t="s">
        <v>252</v>
      </c>
      <c r="C5599" s="104" t="s">
        <v>5880</v>
      </c>
      <c r="D5599" s="94" t="s">
        <v>279</v>
      </c>
      <c r="E5599" s="95">
        <v>58.42</v>
      </c>
      <c r="F5599" s="96">
        <f t="shared" si="721"/>
        <v>71.7</v>
      </c>
      <c r="G5599" s="107">
        <f>ROUND(SUM('NOVO HORIZONTE'!G5599),2)</f>
        <v>0</v>
      </c>
      <c r="H5599" s="107">
        <f t="shared" si="726"/>
        <v>0</v>
      </c>
      <c r="I5599" s="143">
        <f t="shared" si="722"/>
        <v>0</v>
      </c>
      <c r="J5599" s="142"/>
      <c r="K5599" s="228"/>
      <c r="L5599" s="7" t="str">
        <f t="shared" si="723"/>
        <v/>
      </c>
      <c r="M5599" s="7" t="str">
        <f t="shared" si="724"/>
        <v/>
      </c>
      <c r="N5599" s="7" t="str">
        <f t="shared" si="720"/>
        <v/>
      </c>
      <c r="O5599" s="144"/>
      <c r="P5599" s="355">
        <v>0</v>
      </c>
      <c r="Q5599" s="362">
        <f>SUM('NOVO HORIZONTE'!I5599)</f>
        <v>0</v>
      </c>
      <c r="R5599" s="363">
        <f t="shared" si="725"/>
        <v>0</v>
      </c>
      <c r="S5599" s="153">
        <f t="shared" si="727"/>
        <v>0</v>
      </c>
      <c r="T5599" s="364"/>
    </row>
    <row r="5600" ht="22.5" hidden="1" spans="1:20">
      <c r="A5600" s="158">
        <v>97465</v>
      </c>
      <c r="B5600" s="100" t="s">
        <v>252</v>
      </c>
      <c r="C5600" s="104" t="s">
        <v>5881</v>
      </c>
      <c r="D5600" s="94" t="s">
        <v>279</v>
      </c>
      <c r="E5600" s="95">
        <v>69.69</v>
      </c>
      <c r="F5600" s="96">
        <f t="shared" si="721"/>
        <v>85.54</v>
      </c>
      <c r="G5600" s="107">
        <f>ROUND(SUM('NOVO HORIZONTE'!G5600),2)</f>
        <v>0</v>
      </c>
      <c r="H5600" s="107">
        <f t="shared" si="726"/>
        <v>0</v>
      </c>
      <c r="I5600" s="143">
        <f t="shared" si="722"/>
        <v>0</v>
      </c>
      <c r="J5600" s="142"/>
      <c r="K5600" s="228"/>
      <c r="L5600" s="7" t="str">
        <f t="shared" si="723"/>
        <v/>
      </c>
      <c r="M5600" s="7" t="str">
        <f t="shared" si="724"/>
        <v/>
      </c>
      <c r="N5600" s="7" t="str">
        <f t="shared" si="720"/>
        <v/>
      </c>
      <c r="O5600" s="144"/>
      <c r="P5600" s="355">
        <v>0</v>
      </c>
      <c r="Q5600" s="362">
        <f>SUM('NOVO HORIZONTE'!I5600)</f>
        <v>0</v>
      </c>
      <c r="R5600" s="363">
        <f t="shared" si="725"/>
        <v>0</v>
      </c>
      <c r="S5600" s="153">
        <f t="shared" si="727"/>
        <v>0</v>
      </c>
      <c r="T5600" s="364"/>
    </row>
    <row r="5601" ht="22.5" hidden="1" spans="1:20">
      <c r="A5601" s="158">
        <v>97467</v>
      </c>
      <c r="B5601" s="100" t="s">
        <v>252</v>
      </c>
      <c r="C5601" s="104" t="s">
        <v>5882</v>
      </c>
      <c r="D5601" s="94" t="s">
        <v>279</v>
      </c>
      <c r="E5601" s="95">
        <v>74.13</v>
      </c>
      <c r="F5601" s="96">
        <f t="shared" si="721"/>
        <v>90.99</v>
      </c>
      <c r="G5601" s="107">
        <f>ROUND(SUM('NOVO HORIZONTE'!G5601),2)</f>
        <v>0</v>
      </c>
      <c r="H5601" s="107">
        <f t="shared" si="726"/>
        <v>0</v>
      </c>
      <c r="I5601" s="143">
        <f t="shared" si="722"/>
        <v>0</v>
      </c>
      <c r="J5601" s="142"/>
      <c r="K5601" s="228"/>
      <c r="L5601" s="7" t="str">
        <f t="shared" si="723"/>
        <v/>
      </c>
      <c r="M5601" s="7" t="str">
        <f t="shared" si="724"/>
        <v/>
      </c>
      <c r="N5601" s="7" t="str">
        <f t="shared" si="720"/>
        <v/>
      </c>
      <c r="O5601" s="144"/>
      <c r="P5601" s="355">
        <v>0</v>
      </c>
      <c r="Q5601" s="362">
        <f>SUM('NOVO HORIZONTE'!I5601)</f>
        <v>0</v>
      </c>
      <c r="R5601" s="363">
        <f t="shared" si="725"/>
        <v>0</v>
      </c>
      <c r="S5601" s="153">
        <f t="shared" si="727"/>
        <v>0</v>
      </c>
      <c r="T5601" s="364"/>
    </row>
    <row r="5602" ht="22.5" hidden="1" spans="1:20">
      <c r="A5602" s="158">
        <v>97468</v>
      </c>
      <c r="B5602" s="100" t="s">
        <v>252</v>
      </c>
      <c r="C5602" s="104" t="s">
        <v>5883</v>
      </c>
      <c r="D5602" s="94" t="s">
        <v>279</v>
      </c>
      <c r="E5602" s="95">
        <v>88.56</v>
      </c>
      <c r="F5602" s="96">
        <f t="shared" si="721"/>
        <v>108.7</v>
      </c>
      <c r="G5602" s="107">
        <f>ROUND(SUM('NOVO HORIZONTE'!G5602),2)</f>
        <v>0</v>
      </c>
      <c r="H5602" s="107">
        <f t="shared" si="726"/>
        <v>0</v>
      </c>
      <c r="I5602" s="143">
        <f t="shared" si="722"/>
        <v>0</v>
      </c>
      <c r="J5602" s="142"/>
      <c r="K5602" s="228"/>
      <c r="L5602" s="7" t="str">
        <f t="shared" si="723"/>
        <v/>
      </c>
      <c r="M5602" s="7" t="str">
        <f t="shared" si="724"/>
        <v/>
      </c>
      <c r="N5602" s="7" t="str">
        <f t="shared" si="720"/>
        <v/>
      </c>
      <c r="O5602" s="144"/>
      <c r="P5602" s="355">
        <v>0</v>
      </c>
      <c r="Q5602" s="362">
        <f>SUM('NOVO HORIZONTE'!I5602)</f>
        <v>0</v>
      </c>
      <c r="R5602" s="363">
        <f t="shared" si="725"/>
        <v>0</v>
      </c>
      <c r="S5602" s="153">
        <f t="shared" si="727"/>
        <v>0</v>
      </c>
      <c r="T5602" s="364"/>
    </row>
    <row r="5603" ht="22.5" hidden="1" spans="1:20">
      <c r="A5603" s="158">
        <v>97470</v>
      </c>
      <c r="B5603" s="100" t="s">
        <v>252</v>
      </c>
      <c r="C5603" s="104" t="s">
        <v>5884</v>
      </c>
      <c r="D5603" s="94" t="s">
        <v>279</v>
      </c>
      <c r="E5603" s="95">
        <v>109.45</v>
      </c>
      <c r="F5603" s="96">
        <f t="shared" si="721"/>
        <v>134.34</v>
      </c>
      <c r="G5603" s="107">
        <f>ROUND(SUM('NOVO HORIZONTE'!G5603),2)</f>
        <v>0</v>
      </c>
      <c r="H5603" s="107">
        <f t="shared" si="726"/>
        <v>0</v>
      </c>
      <c r="I5603" s="143">
        <f t="shared" si="722"/>
        <v>0</v>
      </c>
      <c r="J5603" s="142"/>
      <c r="K5603" s="228"/>
      <c r="L5603" s="7" t="str">
        <f t="shared" si="723"/>
        <v/>
      </c>
      <c r="M5603" s="7" t="str">
        <f t="shared" si="724"/>
        <v/>
      </c>
      <c r="N5603" s="7" t="str">
        <f t="shared" si="720"/>
        <v/>
      </c>
      <c r="O5603" s="144"/>
      <c r="P5603" s="355">
        <v>0</v>
      </c>
      <c r="Q5603" s="362">
        <f>SUM('NOVO HORIZONTE'!I5603)</f>
        <v>0</v>
      </c>
      <c r="R5603" s="363">
        <f t="shared" si="725"/>
        <v>0</v>
      </c>
      <c r="S5603" s="153">
        <f t="shared" si="727"/>
        <v>0</v>
      </c>
      <c r="T5603" s="364"/>
    </row>
    <row r="5604" ht="22.5" hidden="1" spans="1:20">
      <c r="A5604" s="158">
        <v>97471</v>
      </c>
      <c r="B5604" s="100" t="s">
        <v>252</v>
      </c>
      <c r="C5604" s="104" t="s">
        <v>5885</v>
      </c>
      <c r="D5604" s="94" t="s">
        <v>279</v>
      </c>
      <c r="E5604" s="95">
        <v>132.27</v>
      </c>
      <c r="F5604" s="96">
        <f t="shared" si="721"/>
        <v>162.35</v>
      </c>
      <c r="G5604" s="107">
        <f>ROUND(SUM('NOVO HORIZONTE'!G5604),2)</f>
        <v>0</v>
      </c>
      <c r="H5604" s="107">
        <f t="shared" si="726"/>
        <v>0</v>
      </c>
      <c r="I5604" s="143">
        <f t="shared" si="722"/>
        <v>0</v>
      </c>
      <c r="J5604" s="142"/>
      <c r="K5604" s="228"/>
      <c r="L5604" s="7" t="str">
        <f t="shared" si="723"/>
        <v/>
      </c>
      <c r="M5604" s="7" t="str">
        <f t="shared" si="724"/>
        <v/>
      </c>
      <c r="N5604" s="7" t="str">
        <f t="shared" si="720"/>
        <v/>
      </c>
      <c r="O5604" s="144"/>
      <c r="P5604" s="355">
        <v>0</v>
      </c>
      <c r="Q5604" s="362">
        <f>SUM('NOVO HORIZONTE'!I5604)</f>
        <v>0</v>
      </c>
      <c r="R5604" s="363">
        <f t="shared" si="725"/>
        <v>0</v>
      </c>
      <c r="S5604" s="153">
        <f t="shared" si="727"/>
        <v>0</v>
      </c>
      <c r="T5604" s="364"/>
    </row>
    <row r="5605" ht="22.5" hidden="1" spans="1:20">
      <c r="A5605" s="158">
        <v>97474</v>
      </c>
      <c r="B5605" s="100" t="s">
        <v>252</v>
      </c>
      <c r="C5605" s="104" t="s">
        <v>5886</v>
      </c>
      <c r="D5605" s="94" t="s">
        <v>279</v>
      </c>
      <c r="E5605" s="95">
        <v>200.05</v>
      </c>
      <c r="F5605" s="96">
        <f t="shared" si="721"/>
        <v>245.54</v>
      </c>
      <c r="G5605" s="107">
        <f>ROUND(SUM('NOVO HORIZONTE'!G5605),2)</f>
        <v>0</v>
      </c>
      <c r="H5605" s="107">
        <f t="shared" si="726"/>
        <v>0</v>
      </c>
      <c r="I5605" s="143">
        <f t="shared" si="722"/>
        <v>0</v>
      </c>
      <c r="J5605" s="142"/>
      <c r="K5605" s="228"/>
      <c r="L5605" s="7" t="str">
        <f t="shared" si="723"/>
        <v/>
      </c>
      <c r="M5605" s="7" t="str">
        <f t="shared" si="724"/>
        <v/>
      </c>
      <c r="N5605" s="7" t="str">
        <f t="shared" si="720"/>
        <v/>
      </c>
      <c r="O5605" s="144"/>
      <c r="P5605" s="355">
        <v>0</v>
      </c>
      <c r="Q5605" s="362">
        <f>SUM('NOVO HORIZONTE'!I5605)</f>
        <v>0</v>
      </c>
      <c r="R5605" s="363">
        <f t="shared" si="725"/>
        <v>0</v>
      </c>
      <c r="S5605" s="153">
        <f t="shared" si="727"/>
        <v>0</v>
      </c>
      <c r="T5605" s="364"/>
    </row>
    <row r="5606" ht="22.5" hidden="1" spans="1:20">
      <c r="A5606" s="158">
        <v>97475</v>
      </c>
      <c r="B5606" s="100" t="s">
        <v>252</v>
      </c>
      <c r="C5606" s="104" t="s">
        <v>5887</v>
      </c>
      <c r="D5606" s="94" t="s">
        <v>279</v>
      </c>
      <c r="E5606" s="95">
        <v>246.19</v>
      </c>
      <c r="F5606" s="96">
        <f t="shared" si="721"/>
        <v>302.17</v>
      </c>
      <c r="G5606" s="107">
        <f>ROUND(SUM('NOVO HORIZONTE'!G5606),2)</f>
        <v>0</v>
      </c>
      <c r="H5606" s="107">
        <f t="shared" si="726"/>
        <v>0</v>
      </c>
      <c r="I5606" s="143">
        <f t="shared" si="722"/>
        <v>0</v>
      </c>
      <c r="J5606" s="142"/>
      <c r="K5606" s="228"/>
      <c r="L5606" s="7" t="str">
        <f t="shared" si="723"/>
        <v/>
      </c>
      <c r="M5606" s="7" t="str">
        <f t="shared" si="724"/>
        <v/>
      </c>
      <c r="N5606" s="7" t="str">
        <f t="shared" si="720"/>
        <v/>
      </c>
      <c r="O5606" s="144"/>
      <c r="P5606" s="355">
        <v>0</v>
      </c>
      <c r="Q5606" s="362">
        <f>SUM('NOVO HORIZONTE'!I5606)</f>
        <v>0</v>
      </c>
      <c r="R5606" s="363">
        <f t="shared" si="725"/>
        <v>0</v>
      </c>
      <c r="S5606" s="153">
        <f t="shared" si="727"/>
        <v>0</v>
      </c>
      <c r="T5606" s="364"/>
    </row>
    <row r="5607" ht="22.5" hidden="1" spans="1:20">
      <c r="A5607" s="158">
        <v>97477</v>
      </c>
      <c r="B5607" s="100" t="s">
        <v>252</v>
      </c>
      <c r="C5607" s="104" t="s">
        <v>5888</v>
      </c>
      <c r="D5607" s="94" t="s">
        <v>279</v>
      </c>
      <c r="E5607" s="95">
        <v>266.48</v>
      </c>
      <c r="F5607" s="96">
        <f t="shared" si="721"/>
        <v>327.08</v>
      </c>
      <c r="G5607" s="107">
        <f>ROUND(SUM('NOVO HORIZONTE'!G5607),2)</f>
        <v>0</v>
      </c>
      <c r="H5607" s="107">
        <f t="shared" si="726"/>
        <v>0</v>
      </c>
      <c r="I5607" s="143">
        <f t="shared" si="722"/>
        <v>0</v>
      </c>
      <c r="J5607" s="142"/>
      <c r="K5607" s="228"/>
      <c r="L5607" s="7" t="str">
        <f t="shared" si="723"/>
        <v/>
      </c>
      <c r="M5607" s="7" t="str">
        <f t="shared" si="724"/>
        <v/>
      </c>
      <c r="N5607" s="7" t="str">
        <f t="shared" si="720"/>
        <v/>
      </c>
      <c r="O5607" s="144"/>
      <c r="P5607" s="355">
        <v>0</v>
      </c>
      <c r="Q5607" s="362">
        <f>SUM('NOVO HORIZONTE'!I5607)</f>
        <v>0</v>
      </c>
      <c r="R5607" s="363">
        <f t="shared" si="725"/>
        <v>0</v>
      </c>
      <c r="S5607" s="153">
        <f t="shared" si="727"/>
        <v>0</v>
      </c>
      <c r="T5607" s="364"/>
    </row>
    <row r="5608" ht="22.5" hidden="1" spans="1:20">
      <c r="A5608" s="158">
        <v>97478</v>
      </c>
      <c r="B5608" s="100" t="s">
        <v>252</v>
      </c>
      <c r="C5608" s="104" t="s">
        <v>5889</v>
      </c>
      <c r="D5608" s="94" t="s">
        <v>279</v>
      </c>
      <c r="E5608" s="95">
        <v>328.62</v>
      </c>
      <c r="F5608" s="96">
        <f t="shared" si="721"/>
        <v>403.35</v>
      </c>
      <c r="G5608" s="107">
        <f>ROUND(SUM('NOVO HORIZONTE'!G5608),2)</f>
        <v>0</v>
      </c>
      <c r="H5608" s="107">
        <f t="shared" si="726"/>
        <v>0</v>
      </c>
      <c r="I5608" s="143">
        <f t="shared" si="722"/>
        <v>0</v>
      </c>
      <c r="J5608" s="142"/>
      <c r="K5608" s="228"/>
      <c r="L5608" s="7" t="str">
        <f t="shared" si="723"/>
        <v/>
      </c>
      <c r="M5608" s="7" t="str">
        <f t="shared" si="724"/>
        <v/>
      </c>
      <c r="N5608" s="7" t="str">
        <f t="shared" si="720"/>
        <v/>
      </c>
      <c r="O5608" s="144"/>
      <c r="P5608" s="355">
        <v>0</v>
      </c>
      <c r="Q5608" s="362">
        <f>SUM('NOVO HORIZONTE'!I5608)</f>
        <v>0</v>
      </c>
      <c r="R5608" s="363">
        <f t="shared" si="725"/>
        <v>0</v>
      </c>
      <c r="S5608" s="153">
        <f t="shared" si="727"/>
        <v>0</v>
      </c>
      <c r="T5608" s="364"/>
    </row>
    <row r="5609" ht="22.5" hidden="1" spans="1:20">
      <c r="A5609" s="158">
        <v>97479</v>
      </c>
      <c r="B5609" s="100" t="s">
        <v>252</v>
      </c>
      <c r="C5609" s="104" t="s">
        <v>5890</v>
      </c>
      <c r="D5609" s="94" t="s">
        <v>279</v>
      </c>
      <c r="E5609" s="95">
        <v>65.46</v>
      </c>
      <c r="F5609" s="96">
        <f t="shared" si="721"/>
        <v>80.35</v>
      </c>
      <c r="G5609" s="107">
        <f>ROUND(SUM('NOVO HORIZONTE'!G5609),2)</f>
        <v>0</v>
      </c>
      <c r="H5609" s="107">
        <f t="shared" si="726"/>
        <v>0</v>
      </c>
      <c r="I5609" s="143">
        <f t="shared" si="722"/>
        <v>0</v>
      </c>
      <c r="J5609" s="142"/>
      <c r="K5609" s="228"/>
      <c r="L5609" s="7" t="str">
        <f t="shared" si="723"/>
        <v/>
      </c>
      <c r="M5609" s="7" t="str">
        <f t="shared" si="724"/>
        <v/>
      </c>
      <c r="N5609" s="7" t="str">
        <f t="shared" si="720"/>
        <v/>
      </c>
      <c r="O5609" s="144"/>
      <c r="P5609" s="355">
        <v>0</v>
      </c>
      <c r="Q5609" s="362">
        <f>SUM('NOVO HORIZONTE'!I5609)</f>
        <v>0</v>
      </c>
      <c r="R5609" s="363">
        <f t="shared" si="725"/>
        <v>0</v>
      </c>
      <c r="S5609" s="153">
        <f t="shared" si="727"/>
        <v>0</v>
      </c>
      <c r="T5609" s="364"/>
    </row>
    <row r="5610" ht="22.5" hidden="1" spans="1:20">
      <c r="A5610" s="158">
        <v>97480</v>
      </c>
      <c r="B5610" s="100" t="s">
        <v>252</v>
      </c>
      <c r="C5610" s="104" t="s">
        <v>5891</v>
      </c>
      <c r="D5610" s="94" t="s">
        <v>279</v>
      </c>
      <c r="E5610" s="95">
        <v>65.46</v>
      </c>
      <c r="F5610" s="96">
        <f t="shared" si="721"/>
        <v>80.35</v>
      </c>
      <c r="G5610" s="107">
        <f>ROUND(SUM('NOVO HORIZONTE'!G5610),2)</f>
        <v>0</v>
      </c>
      <c r="H5610" s="107">
        <f t="shared" si="726"/>
        <v>0</v>
      </c>
      <c r="I5610" s="143">
        <f t="shared" si="722"/>
        <v>0</v>
      </c>
      <c r="J5610" s="142"/>
      <c r="K5610" s="228"/>
      <c r="L5610" s="7" t="str">
        <f t="shared" si="723"/>
        <v/>
      </c>
      <c r="M5610" s="7" t="str">
        <f t="shared" si="724"/>
        <v/>
      </c>
      <c r="N5610" s="7" t="str">
        <f t="shared" si="720"/>
        <v/>
      </c>
      <c r="O5610" s="144"/>
      <c r="P5610" s="355">
        <v>0</v>
      </c>
      <c r="Q5610" s="362">
        <f>SUM('NOVO HORIZONTE'!I5610)</f>
        <v>0</v>
      </c>
      <c r="R5610" s="363">
        <f t="shared" si="725"/>
        <v>0</v>
      </c>
      <c r="S5610" s="153">
        <f t="shared" si="727"/>
        <v>0</v>
      </c>
      <c r="T5610" s="364"/>
    </row>
    <row r="5611" ht="22.5" hidden="1" spans="1:20">
      <c r="A5611" s="158">
        <v>97481</v>
      </c>
      <c r="B5611" s="100" t="s">
        <v>252</v>
      </c>
      <c r="C5611" s="104" t="s">
        <v>5892</v>
      </c>
      <c r="D5611" s="94" t="s">
        <v>279</v>
      </c>
      <c r="E5611" s="95">
        <v>94.82</v>
      </c>
      <c r="F5611" s="96">
        <f t="shared" si="721"/>
        <v>116.38</v>
      </c>
      <c r="G5611" s="107">
        <f>ROUND(SUM('NOVO HORIZONTE'!G5611),2)</f>
        <v>0</v>
      </c>
      <c r="H5611" s="107">
        <f t="shared" si="726"/>
        <v>0</v>
      </c>
      <c r="I5611" s="143">
        <f t="shared" si="722"/>
        <v>0</v>
      </c>
      <c r="J5611" s="142"/>
      <c r="K5611" s="228"/>
      <c r="L5611" s="7" t="str">
        <f t="shared" si="723"/>
        <v/>
      </c>
      <c r="M5611" s="7" t="str">
        <f t="shared" si="724"/>
        <v/>
      </c>
      <c r="N5611" s="7" t="str">
        <f t="shared" ref="N5611:N5674" si="728">M5611</f>
        <v/>
      </c>
      <c r="O5611" s="144"/>
      <c r="P5611" s="355">
        <v>0</v>
      </c>
      <c r="Q5611" s="362">
        <f>SUM('NOVO HORIZONTE'!I5611)</f>
        <v>0</v>
      </c>
      <c r="R5611" s="363">
        <f t="shared" si="725"/>
        <v>0</v>
      </c>
      <c r="S5611" s="153">
        <f t="shared" si="727"/>
        <v>0</v>
      </c>
      <c r="T5611" s="364"/>
    </row>
    <row r="5612" ht="22.5" hidden="1" spans="1:20">
      <c r="A5612" s="158">
        <v>97482</v>
      </c>
      <c r="B5612" s="100" t="s">
        <v>252</v>
      </c>
      <c r="C5612" s="104" t="s">
        <v>5893</v>
      </c>
      <c r="D5612" s="94" t="s">
        <v>279</v>
      </c>
      <c r="E5612" s="95">
        <v>94.82</v>
      </c>
      <c r="F5612" s="96">
        <f t="shared" si="721"/>
        <v>116.38</v>
      </c>
      <c r="G5612" s="107">
        <f>ROUND(SUM('NOVO HORIZONTE'!G5612),2)</f>
        <v>0</v>
      </c>
      <c r="H5612" s="107">
        <f t="shared" si="726"/>
        <v>0</v>
      </c>
      <c r="I5612" s="143">
        <f t="shared" si="722"/>
        <v>0</v>
      </c>
      <c r="J5612" s="142"/>
      <c r="K5612" s="228"/>
      <c r="L5612" s="7" t="str">
        <f t="shared" si="723"/>
        <v/>
      </c>
      <c r="M5612" s="7" t="str">
        <f t="shared" si="724"/>
        <v/>
      </c>
      <c r="N5612" s="7" t="str">
        <f t="shared" si="728"/>
        <v/>
      </c>
      <c r="O5612" s="144"/>
      <c r="P5612" s="355">
        <v>0</v>
      </c>
      <c r="Q5612" s="362">
        <f>SUM('NOVO HORIZONTE'!I5612)</f>
        <v>0</v>
      </c>
      <c r="R5612" s="363">
        <f t="shared" si="725"/>
        <v>0</v>
      </c>
      <c r="S5612" s="153">
        <f t="shared" si="727"/>
        <v>0</v>
      </c>
      <c r="T5612" s="364"/>
    </row>
    <row r="5613" ht="22.5" hidden="1" spans="1:20">
      <c r="A5613" s="158">
        <v>97483</v>
      </c>
      <c r="B5613" s="100" t="s">
        <v>252</v>
      </c>
      <c r="C5613" s="104" t="s">
        <v>5894</v>
      </c>
      <c r="D5613" s="94" t="s">
        <v>279</v>
      </c>
      <c r="E5613" s="95">
        <v>132.74</v>
      </c>
      <c r="F5613" s="96">
        <f t="shared" si="721"/>
        <v>162.93</v>
      </c>
      <c r="G5613" s="107">
        <f>ROUND(SUM('NOVO HORIZONTE'!G5613),2)</f>
        <v>0</v>
      </c>
      <c r="H5613" s="107">
        <f t="shared" si="726"/>
        <v>0</v>
      </c>
      <c r="I5613" s="143">
        <f t="shared" si="722"/>
        <v>0</v>
      </c>
      <c r="J5613" s="142"/>
      <c r="K5613" s="228"/>
      <c r="L5613" s="7" t="str">
        <f t="shared" si="723"/>
        <v/>
      </c>
      <c r="M5613" s="7" t="str">
        <f t="shared" si="724"/>
        <v/>
      </c>
      <c r="N5613" s="7" t="str">
        <f t="shared" si="728"/>
        <v/>
      </c>
      <c r="O5613" s="144"/>
      <c r="P5613" s="355">
        <v>0</v>
      </c>
      <c r="Q5613" s="362">
        <f>SUM('NOVO HORIZONTE'!I5613)</f>
        <v>0</v>
      </c>
      <c r="R5613" s="363">
        <f t="shared" si="725"/>
        <v>0</v>
      </c>
      <c r="S5613" s="153">
        <f t="shared" si="727"/>
        <v>0</v>
      </c>
      <c r="T5613" s="364"/>
    </row>
    <row r="5614" ht="22.5" hidden="1" spans="1:20">
      <c r="A5614" s="158">
        <v>97484</v>
      </c>
      <c r="B5614" s="100" t="s">
        <v>252</v>
      </c>
      <c r="C5614" s="104" t="s">
        <v>5895</v>
      </c>
      <c r="D5614" s="94" t="s">
        <v>279</v>
      </c>
      <c r="E5614" s="95">
        <v>132.74</v>
      </c>
      <c r="F5614" s="96">
        <f t="shared" ref="F5614:F5677" si="729">IF(E5614=0,0,IF(P5614=0,ROUND(E5614*(1+E$13),2),ROUND(E5614*(1+E$12),2)))</f>
        <v>162.93</v>
      </c>
      <c r="G5614" s="107">
        <f>ROUND(SUM('NOVO HORIZONTE'!G5614),2)</f>
        <v>0</v>
      </c>
      <c r="H5614" s="107">
        <f t="shared" si="726"/>
        <v>0</v>
      </c>
      <c r="I5614" s="143">
        <f t="shared" ref="I5614:I5677" si="730">IF(ISBLANK(G5614),0,ROUND(G5614*H5614,2))</f>
        <v>0</v>
      </c>
      <c r="J5614" s="142"/>
      <c r="K5614" s="228"/>
      <c r="L5614" s="7" t="str">
        <f t="shared" ref="L5614:L5677" si="731">IF(K5614="X","x",IF(K5614="xx","x",IF(I5614&gt;0,"x","")))</f>
        <v/>
      </c>
      <c r="M5614" s="7" t="str">
        <f t="shared" ref="M5614:M5677" si="732">IF(K5614="X","x",IF(K5614="xx","x",IF(I5614&gt;0,"x","")))</f>
        <v/>
      </c>
      <c r="N5614" s="7" t="str">
        <f t="shared" si="728"/>
        <v/>
      </c>
      <c r="O5614" s="144"/>
      <c r="P5614" s="355">
        <v>0</v>
      </c>
      <c r="Q5614" s="362">
        <f>SUM('NOVO HORIZONTE'!I5614)</f>
        <v>0</v>
      </c>
      <c r="R5614" s="363">
        <f t="shared" ref="R5614:R5677" si="733">I5614-Q5614</f>
        <v>0</v>
      </c>
      <c r="S5614" s="153">
        <f t="shared" si="727"/>
        <v>0</v>
      </c>
      <c r="T5614" s="364"/>
    </row>
    <row r="5615" ht="22.5" hidden="1" spans="1:20">
      <c r="A5615" s="158">
        <v>97485</v>
      </c>
      <c r="B5615" s="100" t="s">
        <v>252</v>
      </c>
      <c r="C5615" s="104" t="s">
        <v>5896</v>
      </c>
      <c r="D5615" s="94" t="s">
        <v>279</v>
      </c>
      <c r="E5615" s="95">
        <v>183</v>
      </c>
      <c r="F5615" s="96">
        <f t="shared" si="729"/>
        <v>224.61</v>
      </c>
      <c r="G5615" s="107">
        <f>ROUND(SUM('NOVO HORIZONTE'!G5615),2)</f>
        <v>0</v>
      </c>
      <c r="H5615" s="107">
        <f t="shared" ref="H5615:H5678" si="734">IF(G5615=0,0,F5615)</f>
        <v>0</v>
      </c>
      <c r="I5615" s="143">
        <f t="shared" si="730"/>
        <v>0</v>
      </c>
      <c r="J5615" s="142"/>
      <c r="K5615" s="228"/>
      <c r="L5615" s="7" t="str">
        <f t="shared" si="731"/>
        <v/>
      </c>
      <c r="M5615" s="7" t="str">
        <f t="shared" si="732"/>
        <v/>
      </c>
      <c r="N5615" s="7" t="str">
        <f t="shared" si="728"/>
        <v/>
      </c>
      <c r="O5615" s="144"/>
      <c r="P5615" s="355">
        <v>0</v>
      </c>
      <c r="Q5615" s="362">
        <f>SUM('NOVO HORIZONTE'!I5615)</f>
        <v>0</v>
      </c>
      <c r="R5615" s="363">
        <f t="shared" si="733"/>
        <v>0</v>
      </c>
      <c r="S5615" s="153">
        <f t="shared" si="727"/>
        <v>0</v>
      </c>
      <c r="T5615" s="364"/>
    </row>
    <row r="5616" ht="22.5" hidden="1" spans="1:20">
      <c r="A5616" s="158">
        <v>97486</v>
      </c>
      <c r="B5616" s="100" t="s">
        <v>252</v>
      </c>
      <c r="C5616" s="104" t="s">
        <v>5897</v>
      </c>
      <c r="D5616" s="94" t="s">
        <v>279</v>
      </c>
      <c r="E5616" s="95">
        <v>196.03</v>
      </c>
      <c r="F5616" s="96">
        <f t="shared" si="729"/>
        <v>240.61</v>
      </c>
      <c r="G5616" s="107">
        <f>ROUND(SUM('NOVO HORIZONTE'!G5616),2)</f>
        <v>0</v>
      </c>
      <c r="H5616" s="107">
        <f t="shared" si="734"/>
        <v>0</v>
      </c>
      <c r="I5616" s="143">
        <f t="shared" si="730"/>
        <v>0</v>
      </c>
      <c r="J5616" s="142"/>
      <c r="K5616" s="228"/>
      <c r="L5616" s="7" t="str">
        <f t="shared" si="731"/>
        <v/>
      </c>
      <c r="M5616" s="7" t="str">
        <f t="shared" si="732"/>
        <v/>
      </c>
      <c r="N5616" s="7" t="str">
        <f t="shared" si="728"/>
        <v/>
      </c>
      <c r="O5616" s="144"/>
      <c r="P5616" s="355">
        <v>0</v>
      </c>
      <c r="Q5616" s="362">
        <f>SUM('NOVO HORIZONTE'!I5616)</f>
        <v>0</v>
      </c>
      <c r="R5616" s="363">
        <f t="shared" si="733"/>
        <v>0</v>
      </c>
      <c r="S5616" s="153">
        <f t="shared" si="727"/>
        <v>0</v>
      </c>
      <c r="T5616" s="364"/>
    </row>
    <row r="5617" ht="22.5" hidden="1" spans="1:20">
      <c r="A5617" s="158">
        <v>97487</v>
      </c>
      <c r="B5617" s="100" t="s">
        <v>252</v>
      </c>
      <c r="C5617" s="104" t="s">
        <v>5898</v>
      </c>
      <c r="D5617" s="94" t="s">
        <v>279</v>
      </c>
      <c r="E5617" s="95">
        <v>336.57</v>
      </c>
      <c r="F5617" s="96">
        <f t="shared" si="729"/>
        <v>413.11</v>
      </c>
      <c r="G5617" s="107">
        <f>ROUND(SUM('NOVO HORIZONTE'!G5617),2)</f>
        <v>0</v>
      </c>
      <c r="H5617" s="107">
        <f t="shared" si="734"/>
        <v>0</v>
      </c>
      <c r="I5617" s="143">
        <f t="shared" si="730"/>
        <v>0</v>
      </c>
      <c r="J5617" s="142"/>
      <c r="K5617" s="228"/>
      <c r="L5617" s="7" t="str">
        <f t="shared" si="731"/>
        <v/>
      </c>
      <c r="M5617" s="7" t="str">
        <f t="shared" si="732"/>
        <v/>
      </c>
      <c r="N5617" s="7" t="str">
        <f t="shared" si="728"/>
        <v/>
      </c>
      <c r="O5617" s="144"/>
      <c r="P5617" s="355">
        <v>0</v>
      </c>
      <c r="Q5617" s="362">
        <f>SUM('NOVO HORIZONTE'!I5617)</f>
        <v>0</v>
      </c>
      <c r="R5617" s="363">
        <f t="shared" si="733"/>
        <v>0</v>
      </c>
      <c r="S5617" s="153">
        <f t="shared" si="727"/>
        <v>0</v>
      </c>
      <c r="T5617" s="364"/>
    </row>
    <row r="5618" ht="22.5" hidden="1" spans="1:20">
      <c r="A5618" s="158">
        <v>97488</v>
      </c>
      <c r="B5618" s="100" t="s">
        <v>252</v>
      </c>
      <c r="C5618" s="104" t="s">
        <v>5899</v>
      </c>
      <c r="D5618" s="94" t="s">
        <v>279</v>
      </c>
      <c r="E5618" s="95">
        <v>357.4</v>
      </c>
      <c r="F5618" s="96">
        <f t="shared" si="729"/>
        <v>438.67</v>
      </c>
      <c r="G5618" s="107">
        <f>ROUND(SUM('NOVO HORIZONTE'!G5618),2)</f>
        <v>0</v>
      </c>
      <c r="H5618" s="107">
        <f t="shared" si="734"/>
        <v>0</v>
      </c>
      <c r="I5618" s="143">
        <f t="shared" si="730"/>
        <v>0</v>
      </c>
      <c r="J5618" s="142"/>
      <c r="K5618" s="228"/>
      <c r="L5618" s="7" t="str">
        <f t="shared" si="731"/>
        <v/>
      </c>
      <c r="M5618" s="7" t="str">
        <f t="shared" si="732"/>
        <v/>
      </c>
      <c r="N5618" s="7" t="str">
        <f t="shared" si="728"/>
        <v/>
      </c>
      <c r="O5618" s="144"/>
      <c r="P5618" s="355">
        <v>0</v>
      </c>
      <c r="Q5618" s="362">
        <f>SUM('NOVO HORIZONTE'!I5618)</f>
        <v>0</v>
      </c>
      <c r="R5618" s="363">
        <f t="shared" si="733"/>
        <v>0</v>
      </c>
      <c r="S5618" s="153">
        <f t="shared" si="727"/>
        <v>0</v>
      </c>
      <c r="T5618" s="364"/>
    </row>
    <row r="5619" ht="22.5" hidden="1" spans="1:20">
      <c r="A5619" s="158">
        <v>97489</v>
      </c>
      <c r="B5619" s="100" t="s">
        <v>252</v>
      </c>
      <c r="C5619" s="104" t="s">
        <v>5900</v>
      </c>
      <c r="D5619" s="94" t="s">
        <v>279</v>
      </c>
      <c r="E5619" s="95">
        <v>797.45</v>
      </c>
      <c r="F5619" s="96">
        <f t="shared" si="729"/>
        <v>978.79</v>
      </c>
      <c r="G5619" s="107">
        <f>ROUND(SUM('NOVO HORIZONTE'!G5619),2)</f>
        <v>0</v>
      </c>
      <c r="H5619" s="107">
        <f t="shared" si="734"/>
        <v>0</v>
      </c>
      <c r="I5619" s="143">
        <f t="shared" si="730"/>
        <v>0</v>
      </c>
      <c r="J5619" s="142"/>
      <c r="K5619" s="228"/>
      <c r="L5619" s="7" t="str">
        <f t="shared" si="731"/>
        <v/>
      </c>
      <c r="M5619" s="7" t="str">
        <f t="shared" si="732"/>
        <v/>
      </c>
      <c r="N5619" s="7" t="str">
        <f t="shared" si="728"/>
        <v/>
      </c>
      <c r="O5619" s="144"/>
      <c r="P5619" s="355">
        <v>0</v>
      </c>
      <c r="Q5619" s="362">
        <f>SUM('NOVO HORIZONTE'!I5619)</f>
        <v>0</v>
      </c>
      <c r="R5619" s="363">
        <f t="shared" si="733"/>
        <v>0</v>
      </c>
      <c r="S5619" s="153">
        <f t="shared" si="727"/>
        <v>0</v>
      </c>
      <c r="T5619" s="364"/>
    </row>
    <row r="5620" ht="22.5" hidden="1" spans="1:20">
      <c r="A5620" s="158">
        <v>97490</v>
      </c>
      <c r="B5620" s="100" t="s">
        <v>252</v>
      </c>
      <c r="C5620" s="104" t="s">
        <v>5901</v>
      </c>
      <c r="D5620" s="94" t="s">
        <v>279</v>
      </c>
      <c r="E5620" s="95">
        <v>703.99</v>
      </c>
      <c r="F5620" s="96">
        <f t="shared" si="729"/>
        <v>864.08</v>
      </c>
      <c r="G5620" s="107">
        <f>ROUND(SUM('NOVO HORIZONTE'!G5620),2)</f>
        <v>0</v>
      </c>
      <c r="H5620" s="107">
        <f t="shared" si="734"/>
        <v>0</v>
      </c>
      <c r="I5620" s="143">
        <f t="shared" si="730"/>
        <v>0</v>
      </c>
      <c r="J5620" s="142"/>
      <c r="K5620" s="228"/>
      <c r="L5620" s="7" t="str">
        <f t="shared" si="731"/>
        <v/>
      </c>
      <c r="M5620" s="7" t="str">
        <f t="shared" si="732"/>
        <v/>
      </c>
      <c r="N5620" s="7" t="str">
        <f t="shared" si="728"/>
        <v/>
      </c>
      <c r="O5620" s="144"/>
      <c r="P5620" s="355">
        <v>0</v>
      </c>
      <c r="Q5620" s="362">
        <f>SUM('NOVO HORIZONTE'!I5620)</f>
        <v>0</v>
      </c>
      <c r="R5620" s="363">
        <f t="shared" si="733"/>
        <v>0</v>
      </c>
      <c r="S5620" s="153">
        <f t="shared" si="727"/>
        <v>0</v>
      </c>
      <c r="T5620" s="364"/>
    </row>
    <row r="5621" ht="22.5" hidden="1" spans="1:20">
      <c r="A5621" s="158">
        <v>97491</v>
      </c>
      <c r="B5621" s="100" t="s">
        <v>252</v>
      </c>
      <c r="C5621" s="104" t="s">
        <v>5902</v>
      </c>
      <c r="D5621" s="94" t="s">
        <v>279</v>
      </c>
      <c r="E5621" s="95">
        <v>101.05</v>
      </c>
      <c r="F5621" s="96">
        <f t="shared" si="729"/>
        <v>124.03</v>
      </c>
      <c r="G5621" s="107">
        <f>ROUND(SUM('NOVO HORIZONTE'!G5621),2)</f>
        <v>0</v>
      </c>
      <c r="H5621" s="107">
        <f t="shared" si="734"/>
        <v>0</v>
      </c>
      <c r="I5621" s="143">
        <f t="shared" si="730"/>
        <v>0</v>
      </c>
      <c r="J5621" s="142"/>
      <c r="K5621" s="228"/>
      <c r="L5621" s="7" t="str">
        <f t="shared" si="731"/>
        <v/>
      </c>
      <c r="M5621" s="7" t="str">
        <f t="shared" si="732"/>
        <v/>
      </c>
      <c r="N5621" s="7" t="str">
        <f t="shared" si="728"/>
        <v/>
      </c>
      <c r="O5621" s="144"/>
      <c r="P5621" s="355">
        <v>0</v>
      </c>
      <c r="Q5621" s="362">
        <f>SUM('NOVO HORIZONTE'!I5621)</f>
        <v>0</v>
      </c>
      <c r="R5621" s="363">
        <f t="shared" si="733"/>
        <v>0</v>
      </c>
      <c r="S5621" s="153">
        <f t="shared" si="727"/>
        <v>0</v>
      </c>
      <c r="T5621" s="364"/>
    </row>
    <row r="5622" ht="22.5" hidden="1" spans="1:20">
      <c r="A5622" s="158">
        <v>97492</v>
      </c>
      <c r="B5622" s="100" t="s">
        <v>252</v>
      </c>
      <c r="C5622" s="104" t="s">
        <v>5903</v>
      </c>
      <c r="D5622" s="94" t="s">
        <v>279</v>
      </c>
      <c r="E5622" s="95">
        <v>148.19</v>
      </c>
      <c r="F5622" s="96">
        <f t="shared" si="729"/>
        <v>181.89</v>
      </c>
      <c r="G5622" s="107">
        <f>ROUND(SUM('NOVO HORIZONTE'!G5622),2)</f>
        <v>0</v>
      </c>
      <c r="H5622" s="107">
        <f t="shared" si="734"/>
        <v>0</v>
      </c>
      <c r="I5622" s="143">
        <f t="shared" si="730"/>
        <v>0</v>
      </c>
      <c r="J5622" s="142"/>
      <c r="K5622" s="228"/>
      <c r="L5622" s="7" t="str">
        <f t="shared" si="731"/>
        <v/>
      </c>
      <c r="M5622" s="7" t="str">
        <f t="shared" si="732"/>
        <v/>
      </c>
      <c r="N5622" s="7" t="str">
        <f t="shared" si="728"/>
        <v/>
      </c>
      <c r="O5622" s="144"/>
      <c r="P5622" s="355">
        <v>0</v>
      </c>
      <c r="Q5622" s="362">
        <f>SUM('NOVO HORIZONTE'!I5622)</f>
        <v>0</v>
      </c>
      <c r="R5622" s="363">
        <f t="shared" si="733"/>
        <v>0</v>
      </c>
      <c r="S5622" s="153">
        <f t="shared" si="727"/>
        <v>0</v>
      </c>
      <c r="T5622" s="364"/>
    </row>
    <row r="5623" ht="22.5" hidden="1" spans="1:20">
      <c r="A5623" s="158">
        <v>97493</v>
      </c>
      <c r="B5623" s="100" t="s">
        <v>252</v>
      </c>
      <c r="C5623" s="104" t="s">
        <v>5904</v>
      </c>
      <c r="D5623" s="94" t="s">
        <v>279</v>
      </c>
      <c r="E5623" s="95">
        <v>191.08</v>
      </c>
      <c r="F5623" s="96">
        <f t="shared" si="729"/>
        <v>234.53</v>
      </c>
      <c r="G5623" s="107">
        <f>ROUND(SUM('NOVO HORIZONTE'!G5623),2)</f>
        <v>0</v>
      </c>
      <c r="H5623" s="107">
        <f t="shared" si="734"/>
        <v>0</v>
      </c>
      <c r="I5623" s="143">
        <f t="shared" si="730"/>
        <v>0</v>
      </c>
      <c r="J5623" s="142"/>
      <c r="K5623" s="228"/>
      <c r="L5623" s="7" t="str">
        <f t="shared" si="731"/>
        <v/>
      </c>
      <c r="M5623" s="7" t="str">
        <f t="shared" si="732"/>
        <v/>
      </c>
      <c r="N5623" s="7" t="str">
        <f t="shared" si="728"/>
        <v/>
      </c>
      <c r="O5623" s="144"/>
      <c r="P5623" s="355">
        <v>0</v>
      </c>
      <c r="Q5623" s="362">
        <f>SUM('NOVO HORIZONTE'!I5623)</f>
        <v>0</v>
      </c>
      <c r="R5623" s="363">
        <f t="shared" si="733"/>
        <v>0</v>
      </c>
      <c r="S5623" s="153">
        <f t="shared" si="727"/>
        <v>0</v>
      </c>
      <c r="T5623" s="364"/>
    </row>
    <row r="5624" ht="22.5" hidden="1" spans="1:20">
      <c r="A5624" s="158">
        <v>97494</v>
      </c>
      <c r="B5624" s="100" t="s">
        <v>252</v>
      </c>
      <c r="C5624" s="104" t="s">
        <v>5905</v>
      </c>
      <c r="D5624" s="94" t="s">
        <v>279</v>
      </c>
      <c r="E5624" s="95">
        <v>296.24</v>
      </c>
      <c r="F5624" s="96">
        <f t="shared" si="729"/>
        <v>363.6</v>
      </c>
      <c r="G5624" s="107">
        <f>ROUND(SUM('NOVO HORIZONTE'!G5624),2)</f>
        <v>0</v>
      </c>
      <c r="H5624" s="107">
        <f t="shared" si="734"/>
        <v>0</v>
      </c>
      <c r="I5624" s="143">
        <f t="shared" si="730"/>
        <v>0</v>
      </c>
      <c r="J5624" s="142"/>
      <c r="K5624" s="228"/>
      <c r="L5624" s="7" t="str">
        <f t="shared" si="731"/>
        <v/>
      </c>
      <c r="M5624" s="7" t="str">
        <f t="shared" si="732"/>
        <v/>
      </c>
      <c r="N5624" s="7" t="str">
        <f t="shared" si="728"/>
        <v/>
      </c>
      <c r="O5624" s="144"/>
      <c r="P5624" s="355">
        <v>0</v>
      </c>
      <c r="Q5624" s="362">
        <f>SUM('NOVO HORIZONTE'!I5624)</f>
        <v>0</v>
      </c>
      <c r="R5624" s="363">
        <f t="shared" si="733"/>
        <v>0</v>
      </c>
      <c r="S5624" s="153">
        <f t="shared" si="727"/>
        <v>0</v>
      </c>
      <c r="T5624" s="364"/>
    </row>
    <row r="5625" ht="22.5" hidden="1" spans="1:20">
      <c r="A5625" s="158">
        <v>97495</v>
      </c>
      <c r="B5625" s="100" t="s">
        <v>252</v>
      </c>
      <c r="C5625" s="104" t="s">
        <v>5906</v>
      </c>
      <c r="D5625" s="94" t="s">
        <v>279</v>
      </c>
      <c r="E5625" s="95">
        <v>542.23</v>
      </c>
      <c r="F5625" s="96">
        <f t="shared" si="729"/>
        <v>665.53</v>
      </c>
      <c r="G5625" s="107">
        <f>ROUND(SUM('NOVO HORIZONTE'!G5625),2)</f>
        <v>0</v>
      </c>
      <c r="H5625" s="107">
        <f t="shared" si="734"/>
        <v>0</v>
      </c>
      <c r="I5625" s="143">
        <f t="shared" si="730"/>
        <v>0</v>
      </c>
      <c r="J5625" s="142"/>
      <c r="K5625" s="145"/>
      <c r="L5625" s="7" t="str">
        <f t="shared" si="731"/>
        <v/>
      </c>
      <c r="M5625" s="7" t="str">
        <f t="shared" si="732"/>
        <v/>
      </c>
      <c r="N5625" s="7" t="str">
        <f t="shared" si="728"/>
        <v/>
      </c>
      <c r="O5625" s="144"/>
      <c r="P5625" s="355">
        <v>0</v>
      </c>
      <c r="Q5625" s="362">
        <f>SUM('NOVO HORIZONTE'!I5625)</f>
        <v>0</v>
      </c>
      <c r="R5625" s="363">
        <f t="shared" si="733"/>
        <v>0</v>
      </c>
      <c r="S5625" s="153">
        <f t="shared" si="727"/>
        <v>0</v>
      </c>
      <c r="T5625" s="364"/>
    </row>
    <row r="5626" ht="22.5" hidden="1" spans="1:20">
      <c r="A5626" s="158">
        <v>97496</v>
      </c>
      <c r="B5626" s="100" t="s">
        <v>252</v>
      </c>
      <c r="C5626" s="104" t="s">
        <v>5907</v>
      </c>
      <c r="D5626" s="94" t="s">
        <v>279</v>
      </c>
      <c r="E5626" s="95">
        <v>857.08</v>
      </c>
      <c r="F5626" s="96">
        <f t="shared" si="729"/>
        <v>1051.98</v>
      </c>
      <c r="G5626" s="107">
        <f>ROUND(SUM('NOVO HORIZONTE'!G5626),2)</f>
        <v>0</v>
      </c>
      <c r="H5626" s="107">
        <f t="shared" si="734"/>
        <v>0</v>
      </c>
      <c r="I5626" s="143">
        <f t="shared" si="730"/>
        <v>0</v>
      </c>
      <c r="J5626" s="142"/>
      <c r="K5626" s="145"/>
      <c r="L5626" s="7" t="str">
        <f t="shared" si="731"/>
        <v/>
      </c>
      <c r="M5626" s="7" t="str">
        <f t="shared" si="732"/>
        <v/>
      </c>
      <c r="N5626" s="7" t="str">
        <f t="shared" si="728"/>
        <v/>
      </c>
      <c r="O5626" s="144"/>
      <c r="P5626" s="355">
        <v>0</v>
      </c>
      <c r="Q5626" s="362">
        <f>SUM('NOVO HORIZONTE'!I5626)</f>
        <v>0</v>
      </c>
      <c r="R5626" s="363">
        <f t="shared" si="733"/>
        <v>0</v>
      </c>
      <c r="S5626" s="153">
        <f t="shared" si="727"/>
        <v>0</v>
      </c>
      <c r="T5626" s="364"/>
    </row>
    <row r="5627" ht="22.5" hidden="1" spans="1:20">
      <c r="A5627" s="158">
        <v>97499</v>
      </c>
      <c r="B5627" s="100" t="s">
        <v>252</v>
      </c>
      <c r="C5627" s="104" t="s">
        <v>5908</v>
      </c>
      <c r="D5627" s="94" t="s">
        <v>279</v>
      </c>
      <c r="E5627" s="95">
        <v>37.45</v>
      </c>
      <c r="F5627" s="96">
        <f t="shared" si="729"/>
        <v>45.97</v>
      </c>
      <c r="G5627" s="107">
        <f>ROUND(SUM('NOVO HORIZONTE'!G5627),2)</f>
        <v>0</v>
      </c>
      <c r="H5627" s="107">
        <f t="shared" si="734"/>
        <v>0</v>
      </c>
      <c r="I5627" s="143">
        <f t="shared" si="730"/>
        <v>0</v>
      </c>
      <c r="J5627" s="142"/>
      <c r="K5627" s="145"/>
      <c r="L5627" s="7" t="str">
        <f t="shared" si="731"/>
        <v/>
      </c>
      <c r="M5627" s="7" t="str">
        <f t="shared" si="732"/>
        <v/>
      </c>
      <c r="N5627" s="7" t="str">
        <f t="shared" si="728"/>
        <v/>
      </c>
      <c r="O5627" s="144"/>
      <c r="P5627" s="355">
        <v>0</v>
      </c>
      <c r="Q5627" s="362">
        <f>SUM('NOVO HORIZONTE'!I5627)</f>
        <v>0</v>
      </c>
      <c r="R5627" s="363">
        <f t="shared" si="733"/>
        <v>0</v>
      </c>
      <c r="S5627" s="153">
        <f t="shared" si="727"/>
        <v>0</v>
      </c>
      <c r="T5627" s="364"/>
    </row>
    <row r="5628" ht="22.5" hidden="1" spans="1:20">
      <c r="A5628" s="158">
        <v>97500</v>
      </c>
      <c r="B5628" s="100" t="s">
        <v>252</v>
      </c>
      <c r="C5628" s="104" t="s">
        <v>5909</v>
      </c>
      <c r="D5628" s="94" t="s">
        <v>279</v>
      </c>
      <c r="E5628" s="95">
        <v>30.77</v>
      </c>
      <c r="F5628" s="96">
        <f t="shared" si="729"/>
        <v>37.77</v>
      </c>
      <c r="G5628" s="107">
        <f>ROUND(SUM('NOVO HORIZONTE'!G5628),2)</f>
        <v>0</v>
      </c>
      <c r="H5628" s="107">
        <f t="shared" si="734"/>
        <v>0</v>
      </c>
      <c r="I5628" s="143">
        <f t="shared" si="730"/>
        <v>0</v>
      </c>
      <c r="J5628" s="142"/>
      <c r="K5628" s="145"/>
      <c r="L5628" s="7" t="str">
        <f t="shared" si="731"/>
        <v/>
      </c>
      <c r="M5628" s="7" t="str">
        <f t="shared" si="732"/>
        <v/>
      </c>
      <c r="N5628" s="7" t="str">
        <f t="shared" si="728"/>
        <v/>
      </c>
      <c r="O5628" s="144"/>
      <c r="P5628" s="355">
        <v>0</v>
      </c>
      <c r="Q5628" s="362">
        <f>SUM('NOVO HORIZONTE'!I5628)</f>
        <v>0</v>
      </c>
      <c r="R5628" s="363">
        <f t="shared" si="733"/>
        <v>0</v>
      </c>
      <c r="S5628" s="153">
        <f t="shared" si="727"/>
        <v>0</v>
      </c>
      <c r="T5628" s="364"/>
    </row>
    <row r="5629" ht="22.5" hidden="1" spans="1:20">
      <c r="A5629" s="158">
        <v>97502</v>
      </c>
      <c r="B5629" s="100" t="s">
        <v>252</v>
      </c>
      <c r="C5629" s="104" t="s">
        <v>5910</v>
      </c>
      <c r="D5629" s="94" t="s">
        <v>279</v>
      </c>
      <c r="E5629" s="95">
        <v>52.64</v>
      </c>
      <c r="F5629" s="96">
        <f t="shared" si="729"/>
        <v>64.61</v>
      </c>
      <c r="G5629" s="107">
        <f>ROUND(SUM('NOVO HORIZONTE'!G5629),2)</f>
        <v>0</v>
      </c>
      <c r="H5629" s="107">
        <f t="shared" si="734"/>
        <v>0</v>
      </c>
      <c r="I5629" s="143">
        <f t="shared" si="730"/>
        <v>0</v>
      </c>
      <c r="J5629" s="142"/>
      <c r="K5629" s="228"/>
      <c r="L5629" s="7" t="str">
        <f t="shared" si="731"/>
        <v/>
      </c>
      <c r="M5629" s="7" t="str">
        <f t="shared" si="732"/>
        <v/>
      </c>
      <c r="N5629" s="7" t="str">
        <f t="shared" si="728"/>
        <v/>
      </c>
      <c r="O5629" s="144"/>
      <c r="P5629" s="355">
        <v>0</v>
      </c>
      <c r="Q5629" s="362">
        <f>SUM('NOVO HORIZONTE'!I5629)</f>
        <v>0</v>
      </c>
      <c r="R5629" s="363">
        <f t="shared" si="733"/>
        <v>0</v>
      </c>
      <c r="S5629" s="153">
        <f t="shared" si="727"/>
        <v>0</v>
      </c>
      <c r="T5629" s="364"/>
    </row>
    <row r="5630" ht="22.5" hidden="1" spans="1:20">
      <c r="A5630" s="158">
        <v>97503</v>
      </c>
      <c r="B5630" s="100" t="s">
        <v>252</v>
      </c>
      <c r="C5630" s="104" t="s">
        <v>5911</v>
      </c>
      <c r="D5630" s="94" t="s">
        <v>279</v>
      </c>
      <c r="E5630" s="95">
        <v>64.19</v>
      </c>
      <c r="F5630" s="96">
        <f t="shared" si="729"/>
        <v>78.79</v>
      </c>
      <c r="G5630" s="107">
        <f>ROUND(SUM('NOVO HORIZONTE'!G5630),2)</f>
        <v>0</v>
      </c>
      <c r="H5630" s="107">
        <f t="shared" si="734"/>
        <v>0</v>
      </c>
      <c r="I5630" s="143">
        <f t="shared" si="730"/>
        <v>0</v>
      </c>
      <c r="J5630" s="142"/>
      <c r="K5630" s="228"/>
      <c r="L5630" s="7" t="str">
        <f t="shared" si="731"/>
        <v/>
      </c>
      <c r="M5630" s="7" t="str">
        <f t="shared" si="732"/>
        <v/>
      </c>
      <c r="N5630" s="7" t="str">
        <f t="shared" si="728"/>
        <v/>
      </c>
      <c r="O5630" s="144"/>
      <c r="P5630" s="355">
        <v>0</v>
      </c>
      <c r="Q5630" s="362">
        <f>SUM('NOVO HORIZONTE'!I5630)</f>
        <v>0</v>
      </c>
      <c r="R5630" s="363">
        <f t="shared" si="733"/>
        <v>0</v>
      </c>
      <c r="S5630" s="153">
        <f t="shared" si="727"/>
        <v>0</v>
      </c>
      <c r="T5630" s="364"/>
    </row>
    <row r="5631" ht="22.5" hidden="1" spans="1:20">
      <c r="A5631" s="158">
        <v>97505</v>
      </c>
      <c r="B5631" s="100" t="s">
        <v>252</v>
      </c>
      <c r="C5631" s="104" t="s">
        <v>5912</v>
      </c>
      <c r="D5631" s="94" t="s">
        <v>279</v>
      </c>
      <c r="E5631" s="95">
        <v>65.98</v>
      </c>
      <c r="F5631" s="96">
        <f t="shared" si="729"/>
        <v>80.98</v>
      </c>
      <c r="G5631" s="107">
        <f>ROUND(SUM('NOVO HORIZONTE'!G5631),2)</f>
        <v>0</v>
      </c>
      <c r="H5631" s="107">
        <f t="shared" si="734"/>
        <v>0</v>
      </c>
      <c r="I5631" s="143">
        <f t="shared" si="730"/>
        <v>0</v>
      </c>
      <c r="J5631" s="142"/>
      <c r="K5631" s="228"/>
      <c r="L5631" s="7" t="str">
        <f t="shared" si="731"/>
        <v/>
      </c>
      <c r="M5631" s="7" t="str">
        <f t="shared" si="732"/>
        <v/>
      </c>
      <c r="N5631" s="7" t="str">
        <f t="shared" si="728"/>
        <v/>
      </c>
      <c r="O5631" s="144"/>
      <c r="P5631" s="355">
        <v>0</v>
      </c>
      <c r="Q5631" s="362">
        <f>SUM('NOVO HORIZONTE'!I5631)</f>
        <v>0</v>
      </c>
      <c r="R5631" s="363">
        <f t="shared" si="733"/>
        <v>0</v>
      </c>
      <c r="S5631" s="153">
        <f t="shared" si="727"/>
        <v>0</v>
      </c>
      <c r="T5631" s="364"/>
    </row>
    <row r="5632" ht="22.5" hidden="1" spans="1:20">
      <c r="A5632" s="158">
        <v>97506</v>
      </c>
      <c r="B5632" s="100" t="s">
        <v>252</v>
      </c>
      <c r="C5632" s="104" t="s">
        <v>5913</v>
      </c>
      <c r="D5632" s="94" t="s">
        <v>279</v>
      </c>
      <c r="E5632" s="95">
        <v>80.41</v>
      </c>
      <c r="F5632" s="96">
        <f t="shared" si="729"/>
        <v>98.7</v>
      </c>
      <c r="G5632" s="107">
        <f>ROUND(SUM('NOVO HORIZONTE'!G5632),2)</f>
        <v>0</v>
      </c>
      <c r="H5632" s="107">
        <f t="shared" si="734"/>
        <v>0</v>
      </c>
      <c r="I5632" s="143">
        <f t="shared" si="730"/>
        <v>0</v>
      </c>
      <c r="J5632" s="142"/>
      <c r="K5632" s="228"/>
      <c r="L5632" s="7" t="str">
        <f t="shared" si="731"/>
        <v/>
      </c>
      <c r="M5632" s="7" t="str">
        <f t="shared" si="732"/>
        <v/>
      </c>
      <c r="N5632" s="7" t="str">
        <f t="shared" si="728"/>
        <v/>
      </c>
      <c r="O5632" s="144"/>
      <c r="P5632" s="355">
        <v>0</v>
      </c>
      <c r="Q5632" s="362">
        <f>SUM('NOVO HORIZONTE'!I5632)</f>
        <v>0</v>
      </c>
      <c r="R5632" s="363">
        <f t="shared" si="733"/>
        <v>0</v>
      </c>
      <c r="S5632" s="153">
        <f t="shared" si="727"/>
        <v>0</v>
      </c>
      <c r="T5632" s="364"/>
    </row>
    <row r="5633" ht="22.5" hidden="1" spans="1:20">
      <c r="A5633" s="158">
        <v>97508</v>
      </c>
      <c r="B5633" s="100" t="s">
        <v>252</v>
      </c>
      <c r="C5633" s="104" t="s">
        <v>5914</v>
      </c>
      <c r="D5633" s="94" t="s">
        <v>279</v>
      </c>
      <c r="E5633" s="95">
        <v>97.91</v>
      </c>
      <c r="F5633" s="96">
        <f t="shared" si="729"/>
        <v>120.17</v>
      </c>
      <c r="G5633" s="107">
        <f>ROUND(SUM('NOVO HORIZONTE'!G5633),2)</f>
        <v>0</v>
      </c>
      <c r="H5633" s="107">
        <f t="shared" si="734"/>
        <v>0</v>
      </c>
      <c r="I5633" s="143">
        <f t="shared" si="730"/>
        <v>0</v>
      </c>
      <c r="J5633" s="142"/>
      <c r="K5633" s="228"/>
      <c r="L5633" s="7" t="str">
        <f t="shared" si="731"/>
        <v/>
      </c>
      <c r="M5633" s="7" t="str">
        <f t="shared" si="732"/>
        <v/>
      </c>
      <c r="N5633" s="7" t="str">
        <f t="shared" si="728"/>
        <v/>
      </c>
      <c r="O5633" s="144"/>
      <c r="P5633" s="355">
        <v>0</v>
      </c>
      <c r="Q5633" s="362">
        <f>SUM('NOVO HORIZONTE'!I5633)</f>
        <v>0</v>
      </c>
      <c r="R5633" s="363">
        <f t="shared" si="733"/>
        <v>0</v>
      </c>
      <c r="S5633" s="153">
        <f t="shared" si="727"/>
        <v>0</v>
      </c>
      <c r="T5633" s="364"/>
    </row>
    <row r="5634" ht="22.5" hidden="1" spans="1:20">
      <c r="A5634" s="158">
        <v>97509</v>
      </c>
      <c r="B5634" s="100" t="s">
        <v>252</v>
      </c>
      <c r="C5634" s="104" t="s">
        <v>5915</v>
      </c>
      <c r="D5634" s="94" t="s">
        <v>279</v>
      </c>
      <c r="E5634" s="95">
        <v>120.73</v>
      </c>
      <c r="F5634" s="96">
        <f t="shared" si="729"/>
        <v>148.18</v>
      </c>
      <c r="G5634" s="107">
        <f>ROUND(SUM('NOVO HORIZONTE'!G5634),2)</f>
        <v>0</v>
      </c>
      <c r="H5634" s="107">
        <f t="shared" si="734"/>
        <v>0</v>
      </c>
      <c r="I5634" s="143">
        <f t="shared" si="730"/>
        <v>0</v>
      </c>
      <c r="J5634" s="142"/>
      <c r="K5634" s="228"/>
      <c r="L5634" s="7" t="str">
        <f t="shared" si="731"/>
        <v/>
      </c>
      <c r="M5634" s="7" t="str">
        <f t="shared" si="732"/>
        <v/>
      </c>
      <c r="N5634" s="7" t="str">
        <f t="shared" si="728"/>
        <v/>
      </c>
      <c r="O5634" s="144"/>
      <c r="P5634" s="355">
        <v>0</v>
      </c>
      <c r="Q5634" s="362">
        <f>SUM('NOVO HORIZONTE'!I5634)</f>
        <v>0</v>
      </c>
      <c r="R5634" s="363">
        <f t="shared" si="733"/>
        <v>0</v>
      </c>
      <c r="S5634" s="153">
        <f t="shared" si="727"/>
        <v>0</v>
      </c>
      <c r="T5634" s="364"/>
    </row>
    <row r="5635" ht="22.5" hidden="1" spans="1:20">
      <c r="A5635" s="158">
        <v>97511</v>
      </c>
      <c r="B5635" s="100" t="s">
        <v>252</v>
      </c>
      <c r="C5635" s="104" t="s">
        <v>5916</v>
      </c>
      <c r="D5635" s="94" t="s">
        <v>279</v>
      </c>
      <c r="E5635" s="95">
        <v>183.47</v>
      </c>
      <c r="F5635" s="96">
        <f t="shared" si="729"/>
        <v>225.19</v>
      </c>
      <c r="G5635" s="107">
        <f>ROUND(SUM('NOVO HORIZONTE'!G5635),2)</f>
        <v>0</v>
      </c>
      <c r="H5635" s="107">
        <f t="shared" si="734"/>
        <v>0</v>
      </c>
      <c r="I5635" s="143">
        <f t="shared" si="730"/>
        <v>0</v>
      </c>
      <c r="J5635" s="142"/>
      <c r="K5635" s="228"/>
      <c r="L5635" s="7" t="str">
        <f t="shared" si="731"/>
        <v/>
      </c>
      <c r="M5635" s="7" t="str">
        <f t="shared" si="732"/>
        <v/>
      </c>
      <c r="N5635" s="7" t="str">
        <f t="shared" si="728"/>
        <v/>
      </c>
      <c r="O5635" s="144"/>
      <c r="P5635" s="355">
        <v>0</v>
      </c>
      <c r="Q5635" s="362">
        <f>SUM('NOVO HORIZONTE'!I5635)</f>
        <v>0</v>
      </c>
      <c r="R5635" s="363">
        <f t="shared" si="733"/>
        <v>0</v>
      </c>
      <c r="S5635" s="153">
        <f t="shared" si="727"/>
        <v>0</v>
      </c>
      <c r="T5635" s="364"/>
    </row>
    <row r="5636" ht="22.5" hidden="1" spans="1:20">
      <c r="A5636" s="158">
        <v>97512</v>
      </c>
      <c r="B5636" s="100" t="s">
        <v>252</v>
      </c>
      <c r="C5636" s="104" t="s">
        <v>5917</v>
      </c>
      <c r="D5636" s="94" t="s">
        <v>279</v>
      </c>
      <c r="E5636" s="95">
        <v>229.61</v>
      </c>
      <c r="F5636" s="96">
        <f t="shared" si="729"/>
        <v>281.82</v>
      </c>
      <c r="G5636" s="107">
        <f>ROUND(SUM('NOVO HORIZONTE'!G5636),2)</f>
        <v>0</v>
      </c>
      <c r="H5636" s="107">
        <f t="shared" si="734"/>
        <v>0</v>
      </c>
      <c r="I5636" s="143">
        <f t="shared" si="730"/>
        <v>0</v>
      </c>
      <c r="J5636" s="142"/>
      <c r="K5636" s="228"/>
      <c r="L5636" s="7" t="str">
        <f t="shared" si="731"/>
        <v/>
      </c>
      <c r="M5636" s="7" t="str">
        <f t="shared" si="732"/>
        <v/>
      </c>
      <c r="N5636" s="7" t="str">
        <f t="shared" si="728"/>
        <v/>
      </c>
      <c r="O5636" s="144"/>
      <c r="P5636" s="355">
        <v>0</v>
      </c>
      <c r="Q5636" s="362">
        <f>SUM('NOVO HORIZONTE'!I5636)</f>
        <v>0</v>
      </c>
      <c r="R5636" s="363">
        <f t="shared" si="733"/>
        <v>0</v>
      </c>
      <c r="S5636" s="153">
        <f t="shared" si="727"/>
        <v>0</v>
      </c>
      <c r="T5636" s="364"/>
    </row>
    <row r="5637" ht="22.5" hidden="1" spans="1:20">
      <c r="A5637" s="158">
        <v>97514</v>
      </c>
      <c r="B5637" s="100" t="s">
        <v>252</v>
      </c>
      <c r="C5637" s="104" t="s">
        <v>5918</v>
      </c>
      <c r="D5637" s="94" t="s">
        <v>279</v>
      </c>
      <c r="E5637" s="95">
        <v>244.67</v>
      </c>
      <c r="F5637" s="96">
        <f t="shared" si="729"/>
        <v>300.31</v>
      </c>
      <c r="G5637" s="107">
        <f>ROUND(SUM('NOVO HORIZONTE'!G5637),2)</f>
        <v>0</v>
      </c>
      <c r="H5637" s="107">
        <f t="shared" si="734"/>
        <v>0</v>
      </c>
      <c r="I5637" s="143">
        <f t="shared" si="730"/>
        <v>0</v>
      </c>
      <c r="J5637" s="142"/>
      <c r="K5637" s="228"/>
      <c r="L5637" s="7" t="str">
        <f t="shared" si="731"/>
        <v/>
      </c>
      <c r="M5637" s="7" t="str">
        <f t="shared" si="732"/>
        <v/>
      </c>
      <c r="N5637" s="7" t="str">
        <f t="shared" si="728"/>
        <v/>
      </c>
      <c r="O5637" s="144"/>
      <c r="P5637" s="355">
        <v>0</v>
      </c>
      <c r="Q5637" s="362">
        <f>SUM('NOVO HORIZONTE'!I5637)</f>
        <v>0</v>
      </c>
      <c r="R5637" s="363">
        <f t="shared" si="733"/>
        <v>0</v>
      </c>
      <c r="S5637" s="153">
        <f t="shared" si="727"/>
        <v>0</v>
      </c>
      <c r="T5637" s="364"/>
    </row>
    <row r="5638" ht="22.5" hidden="1" spans="1:20">
      <c r="A5638" s="158">
        <v>97515</v>
      </c>
      <c r="B5638" s="100" t="s">
        <v>252</v>
      </c>
      <c r="C5638" s="104" t="s">
        <v>5919</v>
      </c>
      <c r="D5638" s="94" t="s">
        <v>279</v>
      </c>
      <c r="E5638" s="95">
        <v>306.81</v>
      </c>
      <c r="F5638" s="96">
        <f t="shared" si="729"/>
        <v>376.58</v>
      </c>
      <c r="G5638" s="107">
        <f>ROUND(SUM('NOVO HORIZONTE'!G5638),2)</f>
        <v>0</v>
      </c>
      <c r="H5638" s="107">
        <f t="shared" si="734"/>
        <v>0</v>
      </c>
      <c r="I5638" s="143">
        <f t="shared" si="730"/>
        <v>0</v>
      </c>
      <c r="J5638" s="142"/>
      <c r="K5638" s="228"/>
      <c r="L5638" s="7" t="str">
        <f t="shared" si="731"/>
        <v/>
      </c>
      <c r="M5638" s="7" t="str">
        <f t="shared" si="732"/>
        <v/>
      </c>
      <c r="N5638" s="7" t="str">
        <f t="shared" si="728"/>
        <v/>
      </c>
      <c r="O5638" s="144"/>
      <c r="P5638" s="355">
        <v>0</v>
      </c>
      <c r="Q5638" s="362">
        <f>SUM('NOVO HORIZONTE'!I5638)</f>
        <v>0</v>
      </c>
      <c r="R5638" s="363">
        <f t="shared" si="733"/>
        <v>0</v>
      </c>
      <c r="S5638" s="153">
        <f t="shared" si="727"/>
        <v>0</v>
      </c>
      <c r="T5638" s="364"/>
    </row>
    <row r="5639" ht="22.5" hidden="1" spans="1:20">
      <c r="A5639" s="158">
        <v>97517</v>
      </c>
      <c r="B5639" s="100" t="s">
        <v>252</v>
      </c>
      <c r="C5639" s="104" t="s">
        <v>5920</v>
      </c>
      <c r="D5639" s="94" t="s">
        <v>279</v>
      </c>
      <c r="E5639" s="95">
        <v>60.78</v>
      </c>
      <c r="F5639" s="96">
        <f t="shared" si="729"/>
        <v>74.6</v>
      </c>
      <c r="G5639" s="107">
        <f>ROUND(SUM('NOVO HORIZONTE'!G5639),2)</f>
        <v>0</v>
      </c>
      <c r="H5639" s="107">
        <f t="shared" si="734"/>
        <v>0</v>
      </c>
      <c r="I5639" s="143">
        <f t="shared" si="730"/>
        <v>0</v>
      </c>
      <c r="J5639" s="142"/>
      <c r="K5639" s="228"/>
      <c r="L5639" s="7" t="str">
        <f t="shared" si="731"/>
        <v/>
      </c>
      <c r="M5639" s="7" t="str">
        <f t="shared" si="732"/>
        <v/>
      </c>
      <c r="N5639" s="7" t="str">
        <f t="shared" si="728"/>
        <v/>
      </c>
      <c r="O5639" s="144"/>
      <c r="P5639" s="355">
        <v>0</v>
      </c>
      <c r="Q5639" s="362">
        <f>SUM('NOVO HORIZONTE'!I5639)</f>
        <v>0</v>
      </c>
      <c r="R5639" s="363">
        <f t="shared" si="733"/>
        <v>0</v>
      </c>
      <c r="S5639" s="153">
        <f t="shared" si="727"/>
        <v>0</v>
      </c>
      <c r="T5639" s="364"/>
    </row>
    <row r="5640" ht="22.5" hidden="1" spans="1:20">
      <c r="A5640" s="158">
        <v>97518</v>
      </c>
      <c r="B5640" s="100" t="s">
        <v>252</v>
      </c>
      <c r="C5640" s="104" t="s">
        <v>5921</v>
      </c>
      <c r="D5640" s="94" t="s">
        <v>279</v>
      </c>
      <c r="E5640" s="95">
        <v>60.78</v>
      </c>
      <c r="F5640" s="96">
        <f t="shared" si="729"/>
        <v>74.6</v>
      </c>
      <c r="G5640" s="107">
        <f>ROUND(SUM('NOVO HORIZONTE'!G5640),2)</f>
        <v>0</v>
      </c>
      <c r="H5640" s="107">
        <f t="shared" si="734"/>
        <v>0</v>
      </c>
      <c r="I5640" s="143">
        <f t="shared" si="730"/>
        <v>0</v>
      </c>
      <c r="J5640" s="142"/>
      <c r="K5640" s="228"/>
      <c r="L5640" s="7" t="str">
        <f t="shared" si="731"/>
        <v/>
      </c>
      <c r="M5640" s="7" t="str">
        <f t="shared" si="732"/>
        <v/>
      </c>
      <c r="N5640" s="7" t="str">
        <f t="shared" si="728"/>
        <v/>
      </c>
      <c r="O5640" s="144"/>
      <c r="P5640" s="355">
        <v>0</v>
      </c>
      <c r="Q5640" s="362">
        <f>SUM('NOVO HORIZONTE'!I5640)</f>
        <v>0</v>
      </c>
      <c r="R5640" s="363">
        <f t="shared" si="733"/>
        <v>0</v>
      </c>
      <c r="S5640" s="153">
        <f t="shared" si="727"/>
        <v>0</v>
      </c>
      <c r="T5640" s="364"/>
    </row>
    <row r="5641" ht="22.5" hidden="1" spans="1:20">
      <c r="A5641" s="158">
        <v>97519</v>
      </c>
      <c r="B5641" s="100" t="s">
        <v>252</v>
      </c>
      <c r="C5641" s="104" t="s">
        <v>5922</v>
      </c>
      <c r="D5641" s="94" t="s">
        <v>279</v>
      </c>
      <c r="E5641" s="95">
        <v>86.56</v>
      </c>
      <c r="F5641" s="96">
        <f t="shared" si="729"/>
        <v>106.24</v>
      </c>
      <c r="G5641" s="107">
        <f>ROUND(SUM('NOVO HORIZONTE'!G5641),2)</f>
        <v>0</v>
      </c>
      <c r="H5641" s="107">
        <f t="shared" si="734"/>
        <v>0</v>
      </c>
      <c r="I5641" s="143">
        <f t="shared" si="730"/>
        <v>0</v>
      </c>
      <c r="J5641" s="142"/>
      <c r="K5641" s="228"/>
      <c r="L5641" s="7" t="str">
        <f t="shared" si="731"/>
        <v/>
      </c>
      <c r="M5641" s="7" t="str">
        <f t="shared" si="732"/>
        <v/>
      </c>
      <c r="N5641" s="7" t="str">
        <f t="shared" si="728"/>
        <v/>
      </c>
      <c r="O5641" s="144"/>
      <c r="P5641" s="355">
        <v>0</v>
      </c>
      <c r="Q5641" s="362">
        <f>SUM('NOVO HORIZONTE'!I5641)</f>
        <v>0</v>
      </c>
      <c r="R5641" s="363">
        <f t="shared" si="733"/>
        <v>0</v>
      </c>
      <c r="S5641" s="153">
        <f t="shared" si="727"/>
        <v>0</v>
      </c>
      <c r="T5641" s="364"/>
    </row>
    <row r="5642" ht="22.5" hidden="1" spans="1:20">
      <c r="A5642" s="158">
        <v>97520</v>
      </c>
      <c r="B5642" s="100" t="s">
        <v>252</v>
      </c>
      <c r="C5642" s="104" t="s">
        <v>5923</v>
      </c>
      <c r="D5642" s="94" t="s">
        <v>279</v>
      </c>
      <c r="E5642" s="95">
        <v>86.56</v>
      </c>
      <c r="F5642" s="96">
        <f t="shared" si="729"/>
        <v>106.24</v>
      </c>
      <c r="G5642" s="107">
        <f>ROUND(SUM('NOVO HORIZONTE'!G5642),2)</f>
        <v>0</v>
      </c>
      <c r="H5642" s="107">
        <f t="shared" si="734"/>
        <v>0</v>
      </c>
      <c r="I5642" s="143">
        <f t="shared" si="730"/>
        <v>0</v>
      </c>
      <c r="J5642" s="142"/>
      <c r="K5642" s="228"/>
      <c r="L5642" s="7" t="str">
        <f t="shared" si="731"/>
        <v/>
      </c>
      <c r="M5642" s="7" t="str">
        <f t="shared" si="732"/>
        <v/>
      </c>
      <c r="N5642" s="7" t="str">
        <f t="shared" si="728"/>
        <v/>
      </c>
      <c r="O5642" s="144"/>
      <c r="P5642" s="355">
        <v>0</v>
      </c>
      <c r="Q5642" s="362">
        <f>SUM('NOVO HORIZONTE'!I5642)</f>
        <v>0</v>
      </c>
      <c r="R5642" s="363">
        <f t="shared" si="733"/>
        <v>0</v>
      </c>
      <c r="S5642" s="153">
        <f t="shared" si="727"/>
        <v>0</v>
      </c>
      <c r="T5642" s="364"/>
    </row>
    <row r="5643" ht="22.5" hidden="1" spans="1:20">
      <c r="A5643" s="158">
        <v>97521</v>
      </c>
      <c r="B5643" s="100" t="s">
        <v>252</v>
      </c>
      <c r="C5643" s="104" t="s">
        <v>5924</v>
      </c>
      <c r="D5643" s="94" t="s">
        <v>279</v>
      </c>
      <c r="E5643" s="95">
        <v>120.46</v>
      </c>
      <c r="F5643" s="96">
        <f t="shared" si="729"/>
        <v>147.85</v>
      </c>
      <c r="G5643" s="107">
        <f>ROUND(SUM('NOVO HORIZONTE'!G5643),2)</f>
        <v>0</v>
      </c>
      <c r="H5643" s="107">
        <f t="shared" si="734"/>
        <v>0</v>
      </c>
      <c r="I5643" s="143">
        <f t="shared" si="730"/>
        <v>0</v>
      </c>
      <c r="J5643" s="142"/>
      <c r="K5643" s="228"/>
      <c r="L5643" s="7" t="str">
        <f t="shared" si="731"/>
        <v/>
      </c>
      <c r="M5643" s="7" t="str">
        <f t="shared" si="732"/>
        <v/>
      </c>
      <c r="N5643" s="7" t="str">
        <f t="shared" si="728"/>
        <v/>
      </c>
      <c r="O5643" s="144"/>
      <c r="P5643" s="355">
        <v>0</v>
      </c>
      <c r="Q5643" s="362">
        <f>SUM('NOVO HORIZONTE'!I5643)</f>
        <v>0</v>
      </c>
      <c r="R5643" s="363">
        <f t="shared" si="733"/>
        <v>0</v>
      </c>
      <c r="S5643" s="153">
        <f t="shared" si="727"/>
        <v>0</v>
      </c>
      <c r="T5643" s="364"/>
    </row>
    <row r="5644" ht="22.5" hidden="1" spans="1:20">
      <c r="A5644" s="158">
        <v>97522</v>
      </c>
      <c r="B5644" s="100" t="s">
        <v>252</v>
      </c>
      <c r="C5644" s="104" t="s">
        <v>5925</v>
      </c>
      <c r="D5644" s="94" t="s">
        <v>279</v>
      </c>
      <c r="E5644" s="95">
        <v>120.46</v>
      </c>
      <c r="F5644" s="96">
        <f t="shared" si="729"/>
        <v>147.85</v>
      </c>
      <c r="G5644" s="107">
        <f>ROUND(SUM('NOVO HORIZONTE'!G5644),2)</f>
        <v>0</v>
      </c>
      <c r="H5644" s="107">
        <f t="shared" si="734"/>
        <v>0</v>
      </c>
      <c r="I5644" s="143">
        <f t="shared" si="730"/>
        <v>0</v>
      </c>
      <c r="J5644" s="142"/>
      <c r="K5644" s="228"/>
      <c r="L5644" s="7" t="str">
        <f t="shared" si="731"/>
        <v/>
      </c>
      <c r="M5644" s="7" t="str">
        <f t="shared" si="732"/>
        <v/>
      </c>
      <c r="N5644" s="7" t="str">
        <f t="shared" si="728"/>
        <v/>
      </c>
      <c r="O5644" s="144"/>
      <c r="P5644" s="355">
        <v>0</v>
      </c>
      <c r="Q5644" s="362">
        <f>SUM('NOVO HORIZONTE'!I5644)</f>
        <v>0</v>
      </c>
      <c r="R5644" s="363">
        <f t="shared" si="733"/>
        <v>0</v>
      </c>
      <c r="S5644" s="153">
        <f t="shared" si="727"/>
        <v>0</v>
      </c>
      <c r="T5644" s="364"/>
    </row>
    <row r="5645" ht="22.5" hidden="1" spans="1:20">
      <c r="A5645" s="158">
        <v>97523</v>
      </c>
      <c r="B5645" s="100" t="s">
        <v>252</v>
      </c>
      <c r="C5645" s="104" t="s">
        <v>5926</v>
      </c>
      <c r="D5645" s="94" t="s">
        <v>279</v>
      </c>
      <c r="E5645" s="95">
        <v>165.67</v>
      </c>
      <c r="F5645" s="96">
        <f t="shared" si="729"/>
        <v>203.34</v>
      </c>
      <c r="G5645" s="107">
        <f>ROUND(SUM('NOVO HORIZONTE'!G5645),2)</f>
        <v>0</v>
      </c>
      <c r="H5645" s="107">
        <f t="shared" si="734"/>
        <v>0</v>
      </c>
      <c r="I5645" s="143">
        <f t="shared" si="730"/>
        <v>0</v>
      </c>
      <c r="J5645" s="142"/>
      <c r="K5645" s="228"/>
      <c r="L5645" s="7" t="str">
        <f t="shared" si="731"/>
        <v/>
      </c>
      <c r="M5645" s="7" t="str">
        <f t="shared" si="732"/>
        <v/>
      </c>
      <c r="N5645" s="7" t="str">
        <f t="shared" si="728"/>
        <v/>
      </c>
      <c r="O5645" s="144"/>
      <c r="P5645" s="355">
        <v>0</v>
      </c>
      <c r="Q5645" s="362">
        <f>SUM('NOVO HORIZONTE'!I5645)</f>
        <v>0</v>
      </c>
      <c r="R5645" s="363">
        <f t="shared" si="733"/>
        <v>0</v>
      </c>
      <c r="S5645" s="153">
        <f t="shared" si="727"/>
        <v>0</v>
      </c>
      <c r="T5645" s="364"/>
    </row>
    <row r="5646" ht="22.5" hidden="1" spans="1:20">
      <c r="A5646" s="158">
        <v>97524</v>
      </c>
      <c r="B5646" s="100" t="s">
        <v>252</v>
      </c>
      <c r="C5646" s="104" t="s">
        <v>5927</v>
      </c>
      <c r="D5646" s="94" t="s">
        <v>279</v>
      </c>
      <c r="E5646" s="95">
        <v>178.7</v>
      </c>
      <c r="F5646" s="96">
        <f t="shared" si="729"/>
        <v>219.34</v>
      </c>
      <c r="G5646" s="107">
        <f>ROUND(SUM('NOVO HORIZONTE'!G5646),2)</f>
        <v>0</v>
      </c>
      <c r="H5646" s="107">
        <f t="shared" si="734"/>
        <v>0</v>
      </c>
      <c r="I5646" s="143">
        <f t="shared" si="730"/>
        <v>0</v>
      </c>
      <c r="J5646" s="142"/>
      <c r="K5646" s="228"/>
      <c r="L5646" s="7" t="str">
        <f t="shared" si="731"/>
        <v/>
      </c>
      <c r="M5646" s="7" t="str">
        <f t="shared" si="732"/>
        <v/>
      </c>
      <c r="N5646" s="7" t="str">
        <f t="shared" si="728"/>
        <v/>
      </c>
      <c r="O5646" s="144"/>
      <c r="P5646" s="355">
        <v>0</v>
      </c>
      <c r="Q5646" s="362">
        <f>SUM('NOVO HORIZONTE'!I5646)</f>
        <v>0</v>
      </c>
      <c r="R5646" s="363">
        <f t="shared" si="733"/>
        <v>0</v>
      </c>
      <c r="S5646" s="153">
        <f t="shared" si="727"/>
        <v>0</v>
      </c>
      <c r="T5646" s="364"/>
    </row>
    <row r="5647" ht="22.5" hidden="1" spans="1:20">
      <c r="A5647" s="158">
        <v>97525</v>
      </c>
      <c r="B5647" s="100" t="s">
        <v>252</v>
      </c>
      <c r="C5647" s="104" t="s">
        <v>5928</v>
      </c>
      <c r="D5647" s="94" t="s">
        <v>279</v>
      </c>
      <c r="E5647" s="95">
        <v>311.56</v>
      </c>
      <c r="F5647" s="96">
        <f t="shared" si="729"/>
        <v>382.41</v>
      </c>
      <c r="G5647" s="107">
        <f>ROUND(SUM('NOVO HORIZONTE'!G5647),2)</f>
        <v>0</v>
      </c>
      <c r="H5647" s="107">
        <f t="shared" si="734"/>
        <v>0</v>
      </c>
      <c r="I5647" s="143">
        <f t="shared" si="730"/>
        <v>0</v>
      </c>
      <c r="J5647" s="142"/>
      <c r="K5647" s="228"/>
      <c r="L5647" s="7" t="str">
        <f t="shared" si="731"/>
        <v/>
      </c>
      <c r="M5647" s="7" t="str">
        <f t="shared" si="732"/>
        <v/>
      </c>
      <c r="N5647" s="7" t="str">
        <f t="shared" si="728"/>
        <v/>
      </c>
      <c r="O5647" s="144"/>
      <c r="P5647" s="355">
        <v>0</v>
      </c>
      <c r="Q5647" s="362">
        <f>SUM('NOVO HORIZONTE'!I5647)</f>
        <v>0</v>
      </c>
      <c r="R5647" s="363">
        <f t="shared" si="733"/>
        <v>0</v>
      </c>
      <c r="S5647" s="153">
        <f t="shared" si="727"/>
        <v>0</v>
      </c>
      <c r="T5647" s="364"/>
    </row>
    <row r="5648" ht="22.5" hidden="1" spans="1:20">
      <c r="A5648" s="158">
        <v>97526</v>
      </c>
      <c r="B5648" s="100" t="s">
        <v>252</v>
      </c>
      <c r="C5648" s="104" t="s">
        <v>5929</v>
      </c>
      <c r="D5648" s="94" t="s">
        <v>279</v>
      </c>
      <c r="E5648" s="95">
        <v>332.39</v>
      </c>
      <c r="F5648" s="96">
        <f t="shared" si="729"/>
        <v>407.98</v>
      </c>
      <c r="G5648" s="107">
        <f>ROUND(SUM('NOVO HORIZONTE'!G5648),2)</f>
        <v>0</v>
      </c>
      <c r="H5648" s="107">
        <f t="shared" si="734"/>
        <v>0</v>
      </c>
      <c r="I5648" s="143">
        <f t="shared" si="730"/>
        <v>0</v>
      </c>
      <c r="J5648" s="142"/>
      <c r="K5648" s="228"/>
      <c r="L5648" s="7" t="str">
        <f t="shared" si="731"/>
        <v/>
      </c>
      <c r="M5648" s="7" t="str">
        <f t="shared" si="732"/>
        <v/>
      </c>
      <c r="N5648" s="7" t="str">
        <f t="shared" si="728"/>
        <v/>
      </c>
      <c r="O5648" s="144"/>
      <c r="P5648" s="355">
        <v>0</v>
      </c>
      <c r="Q5648" s="362">
        <f>SUM('NOVO HORIZONTE'!I5648)</f>
        <v>0</v>
      </c>
      <c r="R5648" s="363">
        <f t="shared" si="733"/>
        <v>0</v>
      </c>
      <c r="S5648" s="153">
        <f t="shared" si="727"/>
        <v>0</v>
      </c>
      <c r="T5648" s="364"/>
    </row>
    <row r="5649" ht="22.5" hidden="1" spans="1:20">
      <c r="A5649" s="158">
        <v>97527</v>
      </c>
      <c r="B5649" s="100" t="s">
        <v>252</v>
      </c>
      <c r="C5649" s="104" t="s">
        <v>5930</v>
      </c>
      <c r="D5649" s="94" t="s">
        <v>279</v>
      </c>
      <c r="E5649" s="95">
        <v>764.82</v>
      </c>
      <c r="F5649" s="96">
        <f t="shared" si="729"/>
        <v>938.74</v>
      </c>
      <c r="G5649" s="107">
        <f>ROUND(SUM('NOVO HORIZONTE'!G5649),2)</f>
        <v>0</v>
      </c>
      <c r="H5649" s="107">
        <f t="shared" si="734"/>
        <v>0</v>
      </c>
      <c r="I5649" s="143">
        <f t="shared" si="730"/>
        <v>0</v>
      </c>
      <c r="J5649" s="142"/>
      <c r="K5649" s="228"/>
      <c r="L5649" s="7" t="str">
        <f t="shared" si="731"/>
        <v/>
      </c>
      <c r="M5649" s="7" t="str">
        <f t="shared" si="732"/>
        <v/>
      </c>
      <c r="N5649" s="7" t="str">
        <f t="shared" si="728"/>
        <v/>
      </c>
      <c r="O5649" s="144"/>
      <c r="P5649" s="355">
        <v>0</v>
      </c>
      <c r="Q5649" s="362">
        <f>SUM('NOVO HORIZONTE'!I5649)</f>
        <v>0</v>
      </c>
      <c r="R5649" s="363">
        <f t="shared" si="733"/>
        <v>0</v>
      </c>
      <c r="S5649" s="153">
        <f t="shared" si="727"/>
        <v>0</v>
      </c>
      <c r="T5649" s="364"/>
    </row>
    <row r="5650" ht="22.5" hidden="1" spans="1:20">
      <c r="A5650" s="158">
        <v>97528</v>
      </c>
      <c r="B5650" s="100" t="s">
        <v>252</v>
      </c>
      <c r="C5650" s="104" t="s">
        <v>5931</v>
      </c>
      <c r="D5650" s="94" t="s">
        <v>279</v>
      </c>
      <c r="E5650" s="95">
        <v>671.36</v>
      </c>
      <c r="F5650" s="96">
        <f t="shared" si="729"/>
        <v>824.03</v>
      </c>
      <c r="G5650" s="107">
        <f>ROUND(SUM('NOVO HORIZONTE'!G5650),2)</f>
        <v>0</v>
      </c>
      <c r="H5650" s="107">
        <f t="shared" si="734"/>
        <v>0</v>
      </c>
      <c r="I5650" s="143">
        <f t="shared" si="730"/>
        <v>0</v>
      </c>
      <c r="J5650" s="142"/>
      <c r="K5650" s="228"/>
      <c r="L5650" s="7" t="str">
        <f t="shared" si="731"/>
        <v/>
      </c>
      <c r="M5650" s="7" t="str">
        <f t="shared" si="732"/>
        <v/>
      </c>
      <c r="N5650" s="7" t="str">
        <f t="shared" si="728"/>
        <v/>
      </c>
      <c r="O5650" s="144"/>
      <c r="P5650" s="355">
        <v>0</v>
      </c>
      <c r="Q5650" s="362">
        <f>SUM('NOVO HORIZONTE'!I5650)</f>
        <v>0</v>
      </c>
      <c r="R5650" s="363">
        <f t="shared" si="733"/>
        <v>0</v>
      </c>
      <c r="S5650" s="153">
        <f t="shared" si="727"/>
        <v>0</v>
      </c>
      <c r="T5650" s="364"/>
    </row>
    <row r="5651" ht="22.5" hidden="1" spans="1:20">
      <c r="A5651" s="158">
        <v>97529</v>
      </c>
      <c r="B5651" s="100" t="s">
        <v>252</v>
      </c>
      <c r="C5651" s="104" t="s">
        <v>5932</v>
      </c>
      <c r="D5651" s="94" t="s">
        <v>279</v>
      </c>
      <c r="E5651" s="95">
        <v>94.91</v>
      </c>
      <c r="F5651" s="96">
        <f t="shared" si="729"/>
        <v>116.49</v>
      </c>
      <c r="G5651" s="107">
        <f>ROUND(SUM('NOVO HORIZONTE'!G5651),2)</f>
        <v>0</v>
      </c>
      <c r="H5651" s="107">
        <f t="shared" si="734"/>
        <v>0</v>
      </c>
      <c r="I5651" s="143">
        <f t="shared" si="730"/>
        <v>0</v>
      </c>
      <c r="J5651" s="142"/>
      <c r="K5651" s="228"/>
      <c r="L5651" s="7" t="str">
        <f t="shared" si="731"/>
        <v/>
      </c>
      <c r="M5651" s="7" t="str">
        <f t="shared" si="732"/>
        <v/>
      </c>
      <c r="N5651" s="7" t="str">
        <f t="shared" si="728"/>
        <v/>
      </c>
      <c r="O5651" s="144"/>
      <c r="P5651" s="355">
        <v>0</v>
      </c>
      <c r="Q5651" s="362">
        <f>SUM('NOVO HORIZONTE'!I5651)</f>
        <v>0</v>
      </c>
      <c r="R5651" s="363">
        <f t="shared" si="733"/>
        <v>0</v>
      </c>
      <c r="S5651" s="153">
        <f t="shared" si="727"/>
        <v>0</v>
      </c>
      <c r="T5651" s="364"/>
    </row>
    <row r="5652" ht="22.5" hidden="1" spans="1:20">
      <c r="A5652" s="158">
        <v>97530</v>
      </c>
      <c r="B5652" s="100" t="s">
        <v>252</v>
      </c>
      <c r="C5652" s="104" t="s">
        <v>5933</v>
      </c>
      <c r="D5652" s="94" t="s">
        <v>279</v>
      </c>
      <c r="E5652" s="95">
        <v>137.2</v>
      </c>
      <c r="F5652" s="96">
        <f t="shared" si="729"/>
        <v>168.4</v>
      </c>
      <c r="G5652" s="107">
        <f>ROUND(SUM('NOVO HORIZONTE'!G5652),2)</f>
        <v>0</v>
      </c>
      <c r="H5652" s="107">
        <f t="shared" si="734"/>
        <v>0</v>
      </c>
      <c r="I5652" s="143">
        <f t="shared" si="730"/>
        <v>0</v>
      </c>
      <c r="J5652" s="142"/>
      <c r="K5652" s="228"/>
      <c r="L5652" s="7" t="str">
        <f t="shared" si="731"/>
        <v/>
      </c>
      <c r="M5652" s="7" t="str">
        <f t="shared" si="732"/>
        <v/>
      </c>
      <c r="N5652" s="7" t="str">
        <f t="shared" si="728"/>
        <v/>
      </c>
      <c r="O5652" s="144"/>
      <c r="P5652" s="355">
        <v>0</v>
      </c>
      <c r="Q5652" s="362">
        <f>SUM('NOVO HORIZONTE'!I5652)</f>
        <v>0</v>
      </c>
      <c r="R5652" s="363">
        <f t="shared" si="733"/>
        <v>0</v>
      </c>
      <c r="S5652" s="153">
        <f t="shared" si="727"/>
        <v>0</v>
      </c>
      <c r="T5652" s="364"/>
    </row>
    <row r="5653" ht="22.5" hidden="1" spans="1:20">
      <c r="A5653" s="158">
        <v>97531</v>
      </c>
      <c r="B5653" s="100" t="s">
        <v>252</v>
      </c>
      <c r="C5653" s="104" t="s">
        <v>5934</v>
      </c>
      <c r="D5653" s="94" t="s">
        <v>279</v>
      </c>
      <c r="E5653" s="95">
        <v>174.68</v>
      </c>
      <c r="F5653" s="96">
        <f t="shared" si="729"/>
        <v>214.4</v>
      </c>
      <c r="G5653" s="107">
        <f>ROUND(SUM('NOVO HORIZONTE'!G5653),2)</f>
        <v>0</v>
      </c>
      <c r="H5653" s="107">
        <f t="shared" si="734"/>
        <v>0</v>
      </c>
      <c r="I5653" s="143">
        <f t="shared" si="730"/>
        <v>0</v>
      </c>
      <c r="J5653" s="142"/>
      <c r="K5653" s="228"/>
      <c r="L5653" s="7" t="str">
        <f t="shared" si="731"/>
        <v/>
      </c>
      <c r="M5653" s="7" t="str">
        <f t="shared" si="732"/>
        <v/>
      </c>
      <c r="N5653" s="7" t="str">
        <f t="shared" si="728"/>
        <v/>
      </c>
      <c r="O5653" s="144"/>
      <c r="P5653" s="355">
        <v>0</v>
      </c>
      <c r="Q5653" s="362">
        <f>SUM('NOVO HORIZONTE'!I5653)</f>
        <v>0</v>
      </c>
      <c r="R5653" s="363">
        <f t="shared" si="733"/>
        <v>0</v>
      </c>
      <c r="S5653" s="153">
        <f t="shared" si="727"/>
        <v>0</v>
      </c>
      <c r="T5653" s="364"/>
    </row>
    <row r="5654" ht="22.5" hidden="1" spans="1:20">
      <c r="A5654" s="158">
        <v>97532</v>
      </c>
      <c r="B5654" s="100" t="s">
        <v>252</v>
      </c>
      <c r="C5654" s="104" t="s">
        <v>5935</v>
      </c>
      <c r="D5654" s="94" t="s">
        <v>279</v>
      </c>
      <c r="E5654" s="95">
        <v>273.16</v>
      </c>
      <c r="F5654" s="96">
        <f t="shared" si="729"/>
        <v>335.28</v>
      </c>
      <c r="G5654" s="107">
        <f>ROUND(SUM('NOVO HORIZONTE'!G5654),2)</f>
        <v>0</v>
      </c>
      <c r="H5654" s="107">
        <f t="shared" si="734"/>
        <v>0</v>
      </c>
      <c r="I5654" s="143">
        <f t="shared" si="730"/>
        <v>0</v>
      </c>
      <c r="J5654" s="142"/>
      <c r="K5654" s="228"/>
      <c r="L5654" s="7" t="str">
        <f t="shared" si="731"/>
        <v/>
      </c>
      <c r="M5654" s="7" t="str">
        <f t="shared" si="732"/>
        <v/>
      </c>
      <c r="N5654" s="7" t="str">
        <f t="shared" si="728"/>
        <v/>
      </c>
      <c r="O5654" s="144"/>
      <c r="P5654" s="355">
        <v>0</v>
      </c>
      <c r="Q5654" s="362">
        <f>SUM('NOVO HORIZONTE'!I5654)</f>
        <v>0</v>
      </c>
      <c r="R5654" s="363">
        <f t="shared" si="733"/>
        <v>0</v>
      </c>
      <c r="S5654" s="153">
        <f t="shared" si="727"/>
        <v>0</v>
      </c>
      <c r="T5654" s="364"/>
    </row>
    <row r="5655" ht="22.5" hidden="1" spans="1:20">
      <c r="A5655" s="158">
        <v>97533</v>
      </c>
      <c r="B5655" s="100" t="s">
        <v>252</v>
      </c>
      <c r="C5655" s="104" t="s">
        <v>5936</v>
      </c>
      <c r="D5655" s="94" t="s">
        <v>279</v>
      </c>
      <c r="E5655" s="95">
        <v>513.83</v>
      </c>
      <c r="F5655" s="96">
        <f t="shared" si="729"/>
        <v>630.67</v>
      </c>
      <c r="G5655" s="107">
        <f>ROUND(SUM('NOVO HORIZONTE'!G5655),2)</f>
        <v>0</v>
      </c>
      <c r="H5655" s="107">
        <f t="shared" si="734"/>
        <v>0</v>
      </c>
      <c r="I5655" s="143">
        <f t="shared" si="730"/>
        <v>0</v>
      </c>
      <c r="J5655" s="142"/>
      <c r="K5655" s="228"/>
      <c r="L5655" s="7" t="str">
        <f t="shared" si="731"/>
        <v/>
      </c>
      <c r="M5655" s="7" t="str">
        <f t="shared" si="732"/>
        <v/>
      </c>
      <c r="N5655" s="7" t="str">
        <f t="shared" si="728"/>
        <v/>
      </c>
      <c r="O5655" s="144"/>
      <c r="P5655" s="355">
        <v>0</v>
      </c>
      <c r="Q5655" s="362">
        <f>SUM('NOVO HORIZONTE'!I5655)</f>
        <v>0</v>
      </c>
      <c r="R5655" s="363">
        <f t="shared" si="733"/>
        <v>0</v>
      </c>
      <c r="S5655" s="153">
        <f t="shared" si="727"/>
        <v>0</v>
      </c>
      <c r="T5655" s="364"/>
    </row>
    <row r="5656" ht="22.5" hidden="1" spans="1:20">
      <c r="A5656" s="158">
        <v>97534</v>
      </c>
      <c r="B5656" s="100" t="s">
        <v>252</v>
      </c>
      <c r="C5656" s="104" t="s">
        <v>5937</v>
      </c>
      <c r="D5656" s="94" t="s">
        <v>279</v>
      </c>
      <c r="E5656" s="95">
        <v>813.55</v>
      </c>
      <c r="F5656" s="96">
        <f t="shared" si="729"/>
        <v>998.55</v>
      </c>
      <c r="G5656" s="107">
        <f>ROUND(SUM('NOVO HORIZONTE'!G5656),2)</f>
        <v>0</v>
      </c>
      <c r="H5656" s="107">
        <f t="shared" si="734"/>
        <v>0</v>
      </c>
      <c r="I5656" s="143">
        <f t="shared" si="730"/>
        <v>0</v>
      </c>
      <c r="J5656" s="142"/>
      <c r="K5656" s="228"/>
      <c r="L5656" s="7" t="str">
        <f t="shared" si="731"/>
        <v/>
      </c>
      <c r="M5656" s="7" t="str">
        <f t="shared" si="732"/>
        <v/>
      </c>
      <c r="N5656" s="7" t="str">
        <f t="shared" si="728"/>
        <v/>
      </c>
      <c r="O5656" s="144"/>
      <c r="P5656" s="355">
        <v>0</v>
      </c>
      <c r="Q5656" s="362">
        <f>SUM('NOVO HORIZONTE'!I5656)</f>
        <v>0</v>
      </c>
      <c r="R5656" s="363">
        <f t="shared" si="733"/>
        <v>0</v>
      </c>
      <c r="S5656" s="153">
        <f t="shared" si="727"/>
        <v>0</v>
      </c>
      <c r="T5656" s="364"/>
    </row>
    <row r="5657" ht="22.5" hidden="1" spans="1:20">
      <c r="A5657" s="158">
        <v>97537</v>
      </c>
      <c r="B5657" s="100" t="s">
        <v>252</v>
      </c>
      <c r="C5657" s="104" t="s">
        <v>5938</v>
      </c>
      <c r="D5657" s="94" t="s">
        <v>279</v>
      </c>
      <c r="E5657" s="95">
        <v>28.16</v>
      </c>
      <c r="F5657" s="96">
        <f t="shared" si="729"/>
        <v>34.56</v>
      </c>
      <c r="G5657" s="107">
        <f>ROUND(SUM('NOVO HORIZONTE'!G5657),2)</f>
        <v>0</v>
      </c>
      <c r="H5657" s="107">
        <f t="shared" si="734"/>
        <v>0</v>
      </c>
      <c r="I5657" s="143">
        <f t="shared" si="730"/>
        <v>0</v>
      </c>
      <c r="J5657" s="142"/>
      <c r="K5657" s="228"/>
      <c r="L5657" s="7" t="str">
        <f t="shared" si="731"/>
        <v/>
      </c>
      <c r="M5657" s="7" t="str">
        <f t="shared" si="732"/>
        <v/>
      </c>
      <c r="N5657" s="7" t="str">
        <f t="shared" si="728"/>
        <v/>
      </c>
      <c r="O5657" s="144"/>
      <c r="P5657" s="355">
        <v>0</v>
      </c>
      <c r="Q5657" s="362">
        <f>SUM('NOVO HORIZONTE'!I5657)</f>
        <v>0</v>
      </c>
      <c r="R5657" s="363">
        <f t="shared" si="733"/>
        <v>0</v>
      </c>
      <c r="S5657" s="153">
        <f t="shared" ref="S5657:S5720" si="735">IF(R5657=0,0,IF(R5657&gt;0,"c","b"))</f>
        <v>0</v>
      </c>
      <c r="T5657" s="364"/>
    </row>
    <row r="5658" ht="22.5" hidden="1" spans="1:20">
      <c r="A5658" s="158">
        <v>97540</v>
      </c>
      <c r="B5658" s="100" t="s">
        <v>252</v>
      </c>
      <c r="C5658" s="104" t="s">
        <v>5939</v>
      </c>
      <c r="D5658" s="94" t="s">
        <v>279</v>
      </c>
      <c r="E5658" s="95">
        <v>37.91</v>
      </c>
      <c r="F5658" s="96">
        <f t="shared" si="729"/>
        <v>46.53</v>
      </c>
      <c r="G5658" s="107">
        <f>ROUND(SUM('NOVO HORIZONTE'!G5658),2)</f>
        <v>0</v>
      </c>
      <c r="H5658" s="107">
        <f t="shared" si="734"/>
        <v>0</v>
      </c>
      <c r="I5658" s="143">
        <f t="shared" si="730"/>
        <v>0</v>
      </c>
      <c r="J5658" s="142"/>
      <c r="K5658" s="228"/>
      <c r="L5658" s="7" t="str">
        <f t="shared" si="731"/>
        <v/>
      </c>
      <c r="M5658" s="7" t="str">
        <f t="shared" si="732"/>
        <v/>
      </c>
      <c r="N5658" s="7" t="str">
        <f t="shared" si="728"/>
        <v/>
      </c>
      <c r="O5658" s="144"/>
      <c r="P5658" s="355">
        <v>0</v>
      </c>
      <c r="Q5658" s="362">
        <f>SUM('NOVO HORIZONTE'!I5658)</f>
        <v>0</v>
      </c>
      <c r="R5658" s="363">
        <f t="shared" si="733"/>
        <v>0</v>
      </c>
      <c r="S5658" s="153">
        <f t="shared" si="735"/>
        <v>0</v>
      </c>
      <c r="T5658" s="364"/>
    </row>
    <row r="5659" ht="22.5" hidden="1" spans="1:20">
      <c r="A5659" s="158">
        <v>97541</v>
      </c>
      <c r="B5659" s="100" t="s">
        <v>252</v>
      </c>
      <c r="C5659" s="104" t="s">
        <v>5940</v>
      </c>
      <c r="D5659" s="94" t="s">
        <v>279</v>
      </c>
      <c r="E5659" s="95">
        <v>32.36</v>
      </c>
      <c r="F5659" s="96">
        <f t="shared" si="729"/>
        <v>39.72</v>
      </c>
      <c r="G5659" s="107">
        <f>ROUND(SUM('NOVO HORIZONTE'!G5659),2)</f>
        <v>0</v>
      </c>
      <c r="H5659" s="107">
        <f t="shared" si="734"/>
        <v>0</v>
      </c>
      <c r="I5659" s="143">
        <f t="shared" si="730"/>
        <v>0</v>
      </c>
      <c r="J5659" s="142"/>
      <c r="K5659" s="228"/>
      <c r="L5659" s="7" t="str">
        <f t="shared" si="731"/>
        <v/>
      </c>
      <c r="M5659" s="7" t="str">
        <f t="shared" si="732"/>
        <v/>
      </c>
      <c r="N5659" s="7" t="str">
        <f t="shared" si="728"/>
        <v/>
      </c>
      <c r="O5659" s="144"/>
      <c r="P5659" s="355">
        <v>0</v>
      </c>
      <c r="Q5659" s="362">
        <f>SUM('NOVO HORIZONTE'!I5659)</f>
        <v>0</v>
      </c>
      <c r="R5659" s="363">
        <f t="shared" si="733"/>
        <v>0</v>
      </c>
      <c r="S5659" s="153">
        <f t="shared" si="735"/>
        <v>0</v>
      </c>
      <c r="T5659" s="364"/>
    </row>
    <row r="5660" ht="22.5" hidden="1" spans="1:20">
      <c r="A5660" s="158">
        <v>97543</v>
      </c>
      <c r="B5660" s="100" t="s">
        <v>252</v>
      </c>
      <c r="C5660" s="104" t="s">
        <v>5941</v>
      </c>
      <c r="D5660" s="94" t="s">
        <v>279</v>
      </c>
      <c r="E5660" s="95">
        <v>61.73</v>
      </c>
      <c r="F5660" s="96">
        <f t="shared" si="729"/>
        <v>75.77</v>
      </c>
      <c r="G5660" s="107">
        <f>ROUND(SUM('NOVO HORIZONTE'!G5660),2)</f>
        <v>0</v>
      </c>
      <c r="H5660" s="107">
        <f t="shared" si="734"/>
        <v>0</v>
      </c>
      <c r="I5660" s="143">
        <f t="shared" si="730"/>
        <v>0</v>
      </c>
      <c r="J5660" s="142"/>
      <c r="K5660" s="228"/>
      <c r="L5660" s="7" t="str">
        <f t="shared" si="731"/>
        <v/>
      </c>
      <c r="M5660" s="7" t="str">
        <f t="shared" si="732"/>
        <v/>
      </c>
      <c r="N5660" s="7" t="str">
        <f t="shared" si="728"/>
        <v/>
      </c>
      <c r="O5660" s="144"/>
      <c r="P5660" s="355">
        <v>0</v>
      </c>
      <c r="Q5660" s="362">
        <f>SUM('NOVO HORIZONTE'!I5660)</f>
        <v>0</v>
      </c>
      <c r="R5660" s="363">
        <f t="shared" si="733"/>
        <v>0</v>
      </c>
      <c r="S5660" s="153">
        <f t="shared" si="735"/>
        <v>0</v>
      </c>
      <c r="T5660" s="364"/>
    </row>
    <row r="5661" ht="22.5" hidden="1" spans="1:20">
      <c r="A5661" s="158">
        <v>97544</v>
      </c>
      <c r="B5661" s="100" t="s">
        <v>252</v>
      </c>
      <c r="C5661" s="104" t="s">
        <v>5942</v>
      </c>
      <c r="D5661" s="94" t="s">
        <v>279</v>
      </c>
      <c r="E5661" s="95">
        <v>55.05</v>
      </c>
      <c r="F5661" s="96">
        <f t="shared" si="729"/>
        <v>67.57</v>
      </c>
      <c r="G5661" s="107">
        <f>ROUND(SUM('NOVO HORIZONTE'!G5661),2)</f>
        <v>0</v>
      </c>
      <c r="H5661" s="107">
        <f t="shared" si="734"/>
        <v>0</v>
      </c>
      <c r="I5661" s="143">
        <f t="shared" si="730"/>
        <v>0</v>
      </c>
      <c r="J5661" s="142"/>
      <c r="K5661" s="145"/>
      <c r="L5661" s="7" t="str">
        <f t="shared" si="731"/>
        <v/>
      </c>
      <c r="M5661" s="7" t="str">
        <f t="shared" si="732"/>
        <v/>
      </c>
      <c r="N5661" s="7" t="str">
        <f t="shared" si="728"/>
        <v/>
      </c>
      <c r="O5661" s="144"/>
      <c r="P5661" s="355">
        <v>0</v>
      </c>
      <c r="Q5661" s="362">
        <f>SUM('NOVO HORIZONTE'!I5661)</f>
        <v>0</v>
      </c>
      <c r="R5661" s="363">
        <f t="shared" si="733"/>
        <v>0</v>
      </c>
      <c r="S5661" s="153">
        <f t="shared" si="735"/>
        <v>0</v>
      </c>
      <c r="T5661" s="364"/>
    </row>
    <row r="5662" ht="22.5" hidden="1" spans="1:20">
      <c r="A5662" s="158">
        <v>97546</v>
      </c>
      <c r="B5662" s="100" t="s">
        <v>252</v>
      </c>
      <c r="C5662" s="104" t="s">
        <v>5943</v>
      </c>
      <c r="D5662" s="94" t="s">
        <v>279</v>
      </c>
      <c r="E5662" s="95">
        <v>39.42</v>
      </c>
      <c r="F5662" s="96">
        <f t="shared" si="729"/>
        <v>48.38</v>
      </c>
      <c r="G5662" s="107">
        <f>ROUND(SUM('NOVO HORIZONTE'!G5662),2)</f>
        <v>0</v>
      </c>
      <c r="H5662" s="107">
        <f t="shared" si="734"/>
        <v>0</v>
      </c>
      <c r="I5662" s="143">
        <f t="shared" si="730"/>
        <v>0</v>
      </c>
      <c r="J5662" s="142"/>
      <c r="K5662" s="228"/>
      <c r="L5662" s="7" t="str">
        <f t="shared" si="731"/>
        <v/>
      </c>
      <c r="M5662" s="7" t="str">
        <f t="shared" si="732"/>
        <v/>
      </c>
      <c r="N5662" s="7" t="str">
        <f t="shared" si="728"/>
        <v/>
      </c>
      <c r="O5662" s="144"/>
      <c r="P5662" s="355">
        <v>0</v>
      </c>
      <c r="Q5662" s="362">
        <f>SUM('NOVO HORIZONTE'!I5662)</f>
        <v>0</v>
      </c>
      <c r="R5662" s="363">
        <f t="shared" si="733"/>
        <v>0</v>
      </c>
      <c r="S5662" s="153">
        <f t="shared" si="735"/>
        <v>0</v>
      </c>
      <c r="T5662" s="364"/>
    </row>
    <row r="5663" ht="22.5" hidden="1" spans="1:20">
      <c r="A5663" s="158">
        <v>97547</v>
      </c>
      <c r="B5663" s="100" t="s">
        <v>252</v>
      </c>
      <c r="C5663" s="104" t="s">
        <v>5944</v>
      </c>
      <c r="D5663" s="94" t="s">
        <v>279</v>
      </c>
      <c r="E5663" s="95">
        <v>39.42</v>
      </c>
      <c r="F5663" s="96">
        <f t="shared" si="729"/>
        <v>48.38</v>
      </c>
      <c r="G5663" s="107">
        <f>ROUND(SUM('NOVO HORIZONTE'!G5663),2)</f>
        <v>0</v>
      </c>
      <c r="H5663" s="107">
        <f t="shared" si="734"/>
        <v>0</v>
      </c>
      <c r="I5663" s="143">
        <f t="shared" si="730"/>
        <v>0</v>
      </c>
      <c r="J5663" s="142"/>
      <c r="K5663" s="228"/>
      <c r="L5663" s="7" t="str">
        <f t="shared" si="731"/>
        <v/>
      </c>
      <c r="M5663" s="7" t="str">
        <f t="shared" si="732"/>
        <v/>
      </c>
      <c r="N5663" s="7" t="str">
        <f t="shared" si="728"/>
        <v/>
      </c>
      <c r="O5663" s="144"/>
      <c r="P5663" s="355">
        <v>0</v>
      </c>
      <c r="Q5663" s="362">
        <f>SUM('NOVO HORIZONTE'!I5663)</f>
        <v>0</v>
      </c>
      <c r="R5663" s="363">
        <f t="shared" si="733"/>
        <v>0</v>
      </c>
      <c r="S5663" s="153">
        <f t="shared" si="735"/>
        <v>0</v>
      </c>
      <c r="T5663" s="364"/>
    </row>
    <row r="5664" ht="22.5" hidden="1" spans="1:20">
      <c r="A5664" s="158">
        <v>97548</v>
      </c>
      <c r="B5664" s="100" t="s">
        <v>252</v>
      </c>
      <c r="C5664" s="104" t="s">
        <v>5945</v>
      </c>
      <c r="D5664" s="94" t="s">
        <v>279</v>
      </c>
      <c r="E5664" s="95">
        <v>58.5</v>
      </c>
      <c r="F5664" s="96">
        <f t="shared" si="729"/>
        <v>71.8</v>
      </c>
      <c r="G5664" s="107">
        <f>ROUND(SUM('NOVO HORIZONTE'!G5664),2)</f>
        <v>0</v>
      </c>
      <c r="H5664" s="107">
        <f t="shared" si="734"/>
        <v>0</v>
      </c>
      <c r="I5664" s="143">
        <f t="shared" si="730"/>
        <v>0</v>
      </c>
      <c r="J5664" s="142"/>
      <c r="K5664" s="228"/>
      <c r="L5664" s="7" t="str">
        <f t="shared" si="731"/>
        <v/>
      </c>
      <c r="M5664" s="7" t="str">
        <f t="shared" si="732"/>
        <v/>
      </c>
      <c r="N5664" s="7" t="str">
        <f t="shared" si="728"/>
        <v/>
      </c>
      <c r="O5664" s="144"/>
      <c r="P5664" s="355">
        <v>0</v>
      </c>
      <c r="Q5664" s="362">
        <f>SUM('NOVO HORIZONTE'!I5664)</f>
        <v>0</v>
      </c>
      <c r="R5664" s="363">
        <f t="shared" si="733"/>
        <v>0</v>
      </c>
      <c r="S5664" s="153">
        <f t="shared" si="735"/>
        <v>0</v>
      </c>
      <c r="T5664" s="364"/>
    </row>
    <row r="5665" ht="22.5" hidden="1" spans="1:20">
      <c r="A5665" s="158">
        <v>97549</v>
      </c>
      <c r="B5665" s="100" t="s">
        <v>252</v>
      </c>
      <c r="C5665" s="104" t="s">
        <v>5946</v>
      </c>
      <c r="D5665" s="94" t="s">
        <v>279</v>
      </c>
      <c r="E5665" s="95">
        <v>58.5</v>
      </c>
      <c r="F5665" s="96">
        <f t="shared" si="729"/>
        <v>71.8</v>
      </c>
      <c r="G5665" s="107">
        <f>ROUND(SUM('NOVO HORIZONTE'!G5665),2)</f>
        <v>0</v>
      </c>
      <c r="H5665" s="107">
        <f t="shared" si="734"/>
        <v>0</v>
      </c>
      <c r="I5665" s="143">
        <f t="shared" si="730"/>
        <v>0</v>
      </c>
      <c r="J5665" s="142"/>
      <c r="K5665" s="228"/>
      <c r="L5665" s="7" t="str">
        <f t="shared" si="731"/>
        <v/>
      </c>
      <c r="M5665" s="7" t="str">
        <f t="shared" si="732"/>
        <v/>
      </c>
      <c r="N5665" s="7" t="str">
        <f t="shared" si="728"/>
        <v/>
      </c>
      <c r="O5665" s="144"/>
      <c r="P5665" s="355">
        <v>0</v>
      </c>
      <c r="Q5665" s="362">
        <f>SUM('NOVO HORIZONTE'!I5665)</f>
        <v>0</v>
      </c>
      <c r="R5665" s="363">
        <f t="shared" si="733"/>
        <v>0</v>
      </c>
      <c r="S5665" s="153">
        <f t="shared" si="735"/>
        <v>0</v>
      </c>
      <c r="T5665" s="364"/>
    </row>
    <row r="5666" ht="22.5" hidden="1" spans="1:20">
      <c r="A5666" s="158">
        <v>97550</v>
      </c>
      <c r="B5666" s="100" t="s">
        <v>252</v>
      </c>
      <c r="C5666" s="104" t="s">
        <v>5947</v>
      </c>
      <c r="D5666" s="94" t="s">
        <v>279</v>
      </c>
      <c r="E5666" s="95">
        <v>97.25</v>
      </c>
      <c r="F5666" s="96">
        <f t="shared" si="729"/>
        <v>119.36</v>
      </c>
      <c r="G5666" s="107">
        <f>ROUND(SUM('NOVO HORIZONTE'!G5666),2)</f>
        <v>0</v>
      </c>
      <c r="H5666" s="107">
        <f t="shared" si="734"/>
        <v>0</v>
      </c>
      <c r="I5666" s="143">
        <f t="shared" si="730"/>
        <v>0</v>
      </c>
      <c r="J5666" s="142"/>
      <c r="K5666" s="228"/>
      <c r="L5666" s="7" t="str">
        <f t="shared" si="731"/>
        <v/>
      </c>
      <c r="M5666" s="7" t="str">
        <f t="shared" si="732"/>
        <v/>
      </c>
      <c r="N5666" s="7" t="str">
        <f t="shared" si="728"/>
        <v/>
      </c>
      <c r="O5666" s="144"/>
      <c r="P5666" s="355">
        <v>0</v>
      </c>
      <c r="Q5666" s="362">
        <f>SUM('NOVO HORIZONTE'!I5666)</f>
        <v>0</v>
      </c>
      <c r="R5666" s="363">
        <f t="shared" si="733"/>
        <v>0</v>
      </c>
      <c r="S5666" s="153">
        <f t="shared" si="735"/>
        <v>0</v>
      </c>
      <c r="T5666" s="364"/>
    </row>
    <row r="5667" ht="22.5" hidden="1" spans="1:20">
      <c r="A5667" s="158">
        <v>97551</v>
      </c>
      <c r="B5667" s="100" t="s">
        <v>252</v>
      </c>
      <c r="C5667" s="104" t="s">
        <v>5948</v>
      </c>
      <c r="D5667" s="94" t="s">
        <v>279</v>
      </c>
      <c r="E5667" s="95">
        <v>97.25</v>
      </c>
      <c r="F5667" s="96">
        <f t="shared" si="729"/>
        <v>119.36</v>
      </c>
      <c r="G5667" s="107">
        <f>ROUND(SUM('NOVO HORIZONTE'!G5667),2)</f>
        <v>0</v>
      </c>
      <c r="H5667" s="107">
        <f t="shared" si="734"/>
        <v>0</v>
      </c>
      <c r="I5667" s="143">
        <f t="shared" si="730"/>
        <v>0</v>
      </c>
      <c r="J5667" s="142"/>
      <c r="K5667" s="228"/>
      <c r="L5667" s="7" t="str">
        <f t="shared" si="731"/>
        <v/>
      </c>
      <c r="M5667" s="7" t="str">
        <f t="shared" si="732"/>
        <v/>
      </c>
      <c r="N5667" s="7" t="str">
        <f t="shared" si="728"/>
        <v/>
      </c>
      <c r="O5667" s="144"/>
      <c r="P5667" s="355">
        <v>0</v>
      </c>
      <c r="Q5667" s="362">
        <f>SUM('NOVO HORIZONTE'!I5667)</f>
        <v>0</v>
      </c>
      <c r="R5667" s="363">
        <f t="shared" si="733"/>
        <v>0</v>
      </c>
      <c r="S5667" s="153">
        <f t="shared" si="735"/>
        <v>0</v>
      </c>
      <c r="T5667" s="364"/>
    </row>
    <row r="5668" ht="22.5" hidden="1" spans="1:20">
      <c r="A5668" s="158">
        <v>100788</v>
      </c>
      <c r="B5668" s="100" t="s">
        <v>252</v>
      </c>
      <c r="C5668" s="104" t="s">
        <v>5949</v>
      </c>
      <c r="D5668" s="94" t="s">
        <v>279</v>
      </c>
      <c r="E5668" s="95">
        <v>759.3</v>
      </c>
      <c r="F5668" s="96">
        <f t="shared" si="729"/>
        <v>931.96</v>
      </c>
      <c r="G5668" s="107">
        <f>ROUND(SUM('NOVO HORIZONTE'!G5668),2)</f>
        <v>0</v>
      </c>
      <c r="H5668" s="107">
        <f t="shared" si="734"/>
        <v>0</v>
      </c>
      <c r="I5668" s="143">
        <f t="shared" si="730"/>
        <v>0</v>
      </c>
      <c r="J5668" s="142"/>
      <c r="K5668" s="228"/>
      <c r="L5668" s="7" t="str">
        <f t="shared" si="731"/>
        <v/>
      </c>
      <c r="M5668" s="7" t="str">
        <f t="shared" si="732"/>
        <v/>
      </c>
      <c r="N5668" s="7" t="str">
        <f t="shared" si="728"/>
        <v/>
      </c>
      <c r="O5668" s="144"/>
      <c r="P5668" s="355">
        <v>0</v>
      </c>
      <c r="Q5668" s="362">
        <f>SUM('NOVO HORIZONTE'!I5668)</f>
        <v>0</v>
      </c>
      <c r="R5668" s="363">
        <f t="shared" si="733"/>
        <v>0</v>
      </c>
      <c r="S5668" s="153">
        <f t="shared" si="735"/>
        <v>0</v>
      </c>
      <c r="T5668" s="364"/>
    </row>
    <row r="5669" ht="22.5" hidden="1" spans="1:20">
      <c r="A5669" s="158">
        <v>97552</v>
      </c>
      <c r="B5669" s="100" t="s">
        <v>252</v>
      </c>
      <c r="C5669" s="104" t="s">
        <v>5950</v>
      </c>
      <c r="D5669" s="94" t="s">
        <v>279</v>
      </c>
      <c r="E5669" s="95">
        <v>57.4</v>
      </c>
      <c r="F5669" s="96">
        <f t="shared" si="729"/>
        <v>70.45</v>
      </c>
      <c r="G5669" s="107">
        <f>ROUND(SUM('NOVO HORIZONTE'!G5669),2)</f>
        <v>0</v>
      </c>
      <c r="H5669" s="107">
        <f t="shared" si="734"/>
        <v>0</v>
      </c>
      <c r="I5669" s="143">
        <f t="shared" si="730"/>
        <v>0</v>
      </c>
      <c r="J5669" s="142"/>
      <c r="K5669" s="228"/>
      <c r="L5669" s="7" t="str">
        <f t="shared" si="731"/>
        <v/>
      </c>
      <c r="M5669" s="7" t="str">
        <f t="shared" si="732"/>
        <v/>
      </c>
      <c r="N5669" s="7" t="str">
        <f t="shared" si="728"/>
        <v/>
      </c>
      <c r="O5669" s="144"/>
      <c r="P5669" s="355">
        <v>0</v>
      </c>
      <c r="Q5669" s="362">
        <f>SUM('NOVO HORIZONTE'!I5669)</f>
        <v>0</v>
      </c>
      <c r="R5669" s="363">
        <f t="shared" si="733"/>
        <v>0</v>
      </c>
      <c r="S5669" s="153">
        <f t="shared" si="735"/>
        <v>0</v>
      </c>
      <c r="T5669" s="364"/>
    </row>
    <row r="5670" ht="22.5" hidden="1" spans="1:20">
      <c r="A5670" s="158">
        <v>97553</v>
      </c>
      <c r="B5670" s="100" t="s">
        <v>252</v>
      </c>
      <c r="C5670" s="104" t="s">
        <v>5951</v>
      </c>
      <c r="D5670" s="94" t="s">
        <v>279</v>
      </c>
      <c r="E5670" s="95">
        <v>82.84</v>
      </c>
      <c r="F5670" s="96">
        <f t="shared" si="729"/>
        <v>101.68</v>
      </c>
      <c r="G5670" s="107">
        <f>ROUND(SUM('NOVO HORIZONTE'!G5670),2)</f>
        <v>0</v>
      </c>
      <c r="H5670" s="107">
        <f t="shared" si="734"/>
        <v>0</v>
      </c>
      <c r="I5670" s="143">
        <f t="shared" si="730"/>
        <v>0</v>
      </c>
      <c r="J5670" s="142"/>
      <c r="K5670" s="228"/>
      <c r="L5670" s="7" t="str">
        <f t="shared" si="731"/>
        <v/>
      </c>
      <c r="M5670" s="7" t="str">
        <f t="shared" si="732"/>
        <v/>
      </c>
      <c r="N5670" s="7" t="str">
        <f t="shared" si="728"/>
        <v/>
      </c>
      <c r="O5670" s="144"/>
      <c r="P5670" s="355">
        <v>0</v>
      </c>
      <c r="Q5670" s="362">
        <f>SUM('NOVO HORIZONTE'!I5670)</f>
        <v>0</v>
      </c>
      <c r="R5670" s="363">
        <f t="shared" si="733"/>
        <v>0</v>
      </c>
      <c r="S5670" s="153">
        <f t="shared" si="735"/>
        <v>0</v>
      </c>
      <c r="T5670" s="364"/>
    </row>
    <row r="5671" ht="22.5" hidden="1" spans="1:20">
      <c r="A5671" s="158">
        <v>97554</v>
      </c>
      <c r="B5671" s="100" t="s">
        <v>252</v>
      </c>
      <c r="C5671" s="104" t="s">
        <v>5952</v>
      </c>
      <c r="D5671" s="94" t="s">
        <v>279</v>
      </c>
      <c r="E5671" s="95">
        <v>143.57</v>
      </c>
      <c r="F5671" s="96">
        <f t="shared" si="729"/>
        <v>176.22</v>
      </c>
      <c r="G5671" s="107">
        <f>ROUND(SUM('NOVO HORIZONTE'!G5671),2)</f>
        <v>0</v>
      </c>
      <c r="H5671" s="107">
        <f t="shared" si="734"/>
        <v>0</v>
      </c>
      <c r="I5671" s="143">
        <f t="shared" si="730"/>
        <v>0</v>
      </c>
      <c r="J5671" s="142"/>
      <c r="K5671" s="228"/>
      <c r="L5671" s="7" t="str">
        <f t="shared" si="731"/>
        <v/>
      </c>
      <c r="M5671" s="7" t="str">
        <f t="shared" si="732"/>
        <v/>
      </c>
      <c r="N5671" s="7" t="str">
        <f t="shared" si="728"/>
        <v/>
      </c>
      <c r="O5671" s="144"/>
      <c r="P5671" s="355">
        <v>0</v>
      </c>
      <c r="Q5671" s="362">
        <f>SUM('NOVO HORIZONTE'!I5671)</f>
        <v>0</v>
      </c>
      <c r="R5671" s="363">
        <f t="shared" si="733"/>
        <v>0</v>
      </c>
      <c r="S5671" s="153">
        <f t="shared" si="735"/>
        <v>0</v>
      </c>
      <c r="T5671" s="364"/>
    </row>
    <row r="5672" ht="22.5" hidden="1" spans="1:20">
      <c r="A5672" s="158">
        <v>98602</v>
      </c>
      <c r="B5672" s="100" t="s">
        <v>252</v>
      </c>
      <c r="C5672" s="104" t="s">
        <v>5953</v>
      </c>
      <c r="D5672" s="94" t="s">
        <v>279</v>
      </c>
      <c r="E5672" s="95">
        <v>18.21</v>
      </c>
      <c r="F5672" s="96">
        <f t="shared" si="729"/>
        <v>22.35</v>
      </c>
      <c r="G5672" s="107">
        <f>ROUND(SUM('NOVO HORIZONTE'!G5672),2)</f>
        <v>0</v>
      </c>
      <c r="H5672" s="107">
        <f t="shared" si="734"/>
        <v>0</v>
      </c>
      <c r="I5672" s="143">
        <f t="shared" si="730"/>
        <v>0</v>
      </c>
      <c r="J5672" s="142"/>
      <c r="K5672" s="228"/>
      <c r="L5672" s="7" t="str">
        <f t="shared" si="731"/>
        <v/>
      </c>
      <c r="M5672" s="7" t="str">
        <f t="shared" si="732"/>
        <v/>
      </c>
      <c r="N5672" s="7" t="str">
        <f t="shared" si="728"/>
        <v/>
      </c>
      <c r="O5672" s="144"/>
      <c r="P5672" s="355">
        <v>0</v>
      </c>
      <c r="Q5672" s="362">
        <f>SUM('NOVO HORIZONTE'!I5672)</f>
        <v>0</v>
      </c>
      <c r="R5672" s="363">
        <f t="shared" si="733"/>
        <v>0</v>
      </c>
      <c r="S5672" s="153">
        <f t="shared" si="735"/>
        <v>0</v>
      </c>
      <c r="T5672" s="364"/>
    </row>
    <row r="5673" ht="12.75" hidden="1" spans="1:20">
      <c r="A5673" s="154" t="s">
        <v>5954</v>
      </c>
      <c r="B5673" s="100"/>
      <c r="C5673" s="161" t="s">
        <v>5955</v>
      </c>
      <c r="D5673" s="94">
        <v>0</v>
      </c>
      <c r="E5673" s="95">
        <v>0</v>
      </c>
      <c r="F5673" s="96">
        <f t="shared" si="729"/>
        <v>0</v>
      </c>
      <c r="G5673" s="187">
        <f>ROUND(SUM('NOVO HORIZONTE'!G5673),2)</f>
        <v>0</v>
      </c>
      <c r="H5673" s="187">
        <f t="shared" si="734"/>
        <v>0</v>
      </c>
      <c r="I5673" s="188">
        <f t="shared" si="730"/>
        <v>0</v>
      </c>
      <c r="J5673" s="142"/>
      <c r="K5673" s="145" t="str">
        <f>IF(SUM(I5674:I5741)&gt;0,"xx","")</f>
        <v/>
      </c>
      <c r="L5673" s="7" t="str">
        <f t="shared" si="731"/>
        <v/>
      </c>
      <c r="M5673" s="7" t="str">
        <f t="shared" si="732"/>
        <v/>
      </c>
      <c r="N5673" s="7" t="str">
        <f t="shared" si="728"/>
        <v/>
      </c>
      <c r="O5673" s="144"/>
      <c r="P5673" s="375"/>
      <c r="Q5673" s="362">
        <f>SUM('NOVO HORIZONTE'!I5673)</f>
        <v>0</v>
      </c>
      <c r="R5673" s="363">
        <f t="shared" si="733"/>
        <v>0</v>
      </c>
      <c r="S5673" s="153">
        <f t="shared" si="735"/>
        <v>0</v>
      </c>
      <c r="T5673" s="364"/>
    </row>
    <row r="5674" ht="12.75" hidden="1" spans="1:20">
      <c r="A5674" s="154" t="s">
        <v>5956</v>
      </c>
      <c r="B5674" s="100"/>
      <c r="C5674" s="161" t="s">
        <v>5957</v>
      </c>
      <c r="D5674" s="94">
        <v>0</v>
      </c>
      <c r="E5674" s="95">
        <v>0</v>
      </c>
      <c r="F5674" s="96">
        <f t="shared" si="729"/>
        <v>0</v>
      </c>
      <c r="G5674" s="187">
        <f>ROUND(SUM('NOVO HORIZONTE'!G5674),2)</f>
        <v>0</v>
      </c>
      <c r="H5674" s="187">
        <f t="shared" si="734"/>
        <v>0</v>
      </c>
      <c r="I5674" s="188">
        <f t="shared" si="730"/>
        <v>0</v>
      </c>
      <c r="J5674" s="142"/>
      <c r="K5674" s="145" t="str">
        <f>IF(SUM(I5674:I5674)&gt;0,"xx","")</f>
        <v/>
      </c>
      <c r="L5674" s="7" t="str">
        <f t="shared" si="731"/>
        <v/>
      </c>
      <c r="M5674" s="7" t="str">
        <f t="shared" si="732"/>
        <v/>
      </c>
      <c r="N5674" s="7" t="str">
        <f t="shared" si="728"/>
        <v/>
      </c>
      <c r="O5674" s="144"/>
      <c r="P5674" s="375"/>
      <c r="Q5674" s="362">
        <f>SUM('NOVO HORIZONTE'!I5674)</f>
        <v>0</v>
      </c>
      <c r="R5674" s="363">
        <f t="shared" si="733"/>
        <v>0</v>
      </c>
      <c r="S5674" s="153">
        <f t="shared" si="735"/>
        <v>0</v>
      </c>
      <c r="T5674" s="364"/>
    </row>
    <row r="5675" ht="12.75" hidden="1" spans="1:20">
      <c r="A5675" s="154" t="s">
        <v>5958</v>
      </c>
      <c r="B5675" s="100"/>
      <c r="C5675" s="161" t="s">
        <v>5959</v>
      </c>
      <c r="D5675" s="94">
        <v>0</v>
      </c>
      <c r="E5675" s="95">
        <v>0</v>
      </c>
      <c r="F5675" s="96">
        <f t="shared" si="729"/>
        <v>0</v>
      </c>
      <c r="G5675" s="187">
        <f>ROUND(SUM('NOVO HORIZONTE'!G5675),2)</f>
        <v>0</v>
      </c>
      <c r="H5675" s="187">
        <f t="shared" si="734"/>
        <v>0</v>
      </c>
      <c r="I5675" s="188">
        <f t="shared" si="730"/>
        <v>0</v>
      </c>
      <c r="J5675" s="142"/>
      <c r="K5675" s="145" t="str">
        <f>IF(SUM(I5676:I5741)&gt;0,"xx","")</f>
        <v/>
      </c>
      <c r="L5675" s="7" t="str">
        <f t="shared" si="731"/>
        <v/>
      </c>
      <c r="M5675" s="7" t="str">
        <f t="shared" si="732"/>
        <v/>
      </c>
      <c r="N5675" s="7" t="str">
        <f t="shared" ref="N5675:N5738" si="736">M5675</f>
        <v/>
      </c>
      <c r="O5675" s="144"/>
      <c r="P5675" s="375"/>
      <c r="Q5675" s="362">
        <f>SUM('NOVO HORIZONTE'!I5675)</f>
        <v>0</v>
      </c>
      <c r="R5675" s="363">
        <f t="shared" si="733"/>
        <v>0</v>
      </c>
      <c r="S5675" s="153">
        <f t="shared" si="735"/>
        <v>0</v>
      </c>
      <c r="T5675" s="364"/>
    </row>
    <row r="5676" ht="22.5" hidden="1" spans="1:20">
      <c r="A5676" s="158">
        <v>94869</v>
      </c>
      <c r="B5676" s="100" t="s">
        <v>252</v>
      </c>
      <c r="C5676" s="104" t="s">
        <v>5960</v>
      </c>
      <c r="D5676" s="94" t="s">
        <v>263</v>
      </c>
      <c r="E5676" s="95">
        <v>135.36</v>
      </c>
      <c r="F5676" s="96">
        <f t="shared" si="729"/>
        <v>166.14</v>
      </c>
      <c r="G5676" s="107">
        <f>ROUND(SUM('NOVO HORIZONTE'!G5676),2)</f>
        <v>0</v>
      </c>
      <c r="H5676" s="107">
        <f t="shared" si="734"/>
        <v>0</v>
      </c>
      <c r="I5676" s="143">
        <f t="shared" si="730"/>
        <v>0</v>
      </c>
      <c r="J5676" s="142"/>
      <c r="K5676" s="228"/>
      <c r="L5676" s="7" t="str">
        <f t="shared" si="731"/>
        <v/>
      </c>
      <c r="M5676" s="7" t="str">
        <f t="shared" si="732"/>
        <v/>
      </c>
      <c r="N5676" s="7" t="str">
        <f t="shared" si="736"/>
        <v/>
      </c>
      <c r="O5676" s="144"/>
      <c r="P5676" s="355">
        <v>0</v>
      </c>
      <c r="Q5676" s="362">
        <f>SUM('NOVO HORIZONTE'!I5676)</f>
        <v>0</v>
      </c>
      <c r="R5676" s="363">
        <f t="shared" si="733"/>
        <v>0</v>
      </c>
      <c r="S5676" s="153">
        <f t="shared" si="735"/>
        <v>0</v>
      </c>
      <c r="T5676" s="364"/>
    </row>
    <row r="5677" ht="22.5" hidden="1" spans="1:20">
      <c r="A5677" s="158">
        <v>94871</v>
      </c>
      <c r="B5677" s="100" t="s">
        <v>252</v>
      </c>
      <c r="C5677" s="104" t="s">
        <v>5961</v>
      </c>
      <c r="D5677" s="94" t="s">
        <v>263</v>
      </c>
      <c r="E5677" s="95">
        <v>211.74</v>
      </c>
      <c r="F5677" s="96">
        <f t="shared" si="729"/>
        <v>259.89</v>
      </c>
      <c r="G5677" s="107">
        <f>ROUND(SUM('NOVO HORIZONTE'!G5677),2)</f>
        <v>0</v>
      </c>
      <c r="H5677" s="107">
        <f t="shared" si="734"/>
        <v>0</v>
      </c>
      <c r="I5677" s="143">
        <f t="shared" si="730"/>
        <v>0</v>
      </c>
      <c r="J5677" s="142"/>
      <c r="K5677" s="228"/>
      <c r="L5677" s="7" t="str">
        <f t="shared" si="731"/>
        <v/>
      </c>
      <c r="M5677" s="7" t="str">
        <f t="shared" si="732"/>
        <v/>
      </c>
      <c r="N5677" s="7" t="str">
        <f t="shared" si="736"/>
        <v/>
      </c>
      <c r="O5677" s="144"/>
      <c r="P5677" s="355">
        <v>0</v>
      </c>
      <c r="Q5677" s="362">
        <f>SUM('NOVO HORIZONTE'!I5677)</f>
        <v>0</v>
      </c>
      <c r="R5677" s="363">
        <f t="shared" si="733"/>
        <v>0</v>
      </c>
      <c r="S5677" s="153">
        <f t="shared" si="735"/>
        <v>0</v>
      </c>
      <c r="T5677" s="364"/>
    </row>
    <row r="5678" ht="22.5" hidden="1" spans="1:20">
      <c r="A5678" s="158">
        <v>94875</v>
      </c>
      <c r="B5678" s="100" t="s">
        <v>252</v>
      </c>
      <c r="C5678" s="104" t="s">
        <v>5962</v>
      </c>
      <c r="D5678" s="94" t="s">
        <v>263</v>
      </c>
      <c r="E5678" s="95">
        <v>1247.03</v>
      </c>
      <c r="F5678" s="96">
        <f t="shared" ref="F5678:F5741" si="737">IF(E5678=0,0,IF(P5678=0,ROUND(E5678*(1+E$13),2),ROUND(E5678*(1+E$12),2)))</f>
        <v>1530.6</v>
      </c>
      <c r="G5678" s="107">
        <f>ROUND(SUM('NOVO HORIZONTE'!G5678),2)</f>
        <v>0</v>
      </c>
      <c r="H5678" s="107">
        <f t="shared" si="734"/>
        <v>0</v>
      </c>
      <c r="I5678" s="143">
        <f t="shared" ref="I5678:I5741" si="738">IF(ISBLANK(G5678),0,ROUND(G5678*H5678,2))</f>
        <v>0</v>
      </c>
      <c r="J5678" s="142"/>
      <c r="K5678" s="228"/>
      <c r="L5678" s="7" t="str">
        <f t="shared" ref="L5678:L5741" si="739">IF(K5678="X","x",IF(K5678="xx","x",IF(I5678&gt;0,"x","")))</f>
        <v/>
      </c>
      <c r="M5678" s="7" t="str">
        <f t="shared" ref="M5678:M5741" si="740">IF(K5678="X","x",IF(K5678="xx","x",IF(I5678&gt;0,"x","")))</f>
        <v/>
      </c>
      <c r="N5678" s="7" t="str">
        <f t="shared" si="736"/>
        <v/>
      </c>
      <c r="O5678" s="144"/>
      <c r="P5678" s="355">
        <v>0</v>
      </c>
      <c r="Q5678" s="362">
        <f>SUM('NOVO HORIZONTE'!I5678)</f>
        <v>0</v>
      </c>
      <c r="R5678" s="363">
        <f t="shared" ref="R5678:R5741" si="741">I5678-Q5678</f>
        <v>0</v>
      </c>
      <c r="S5678" s="153">
        <f t="shared" si="735"/>
        <v>0</v>
      </c>
      <c r="T5678" s="364"/>
    </row>
    <row r="5679" ht="22.5" hidden="1" spans="1:20">
      <c r="A5679" s="158">
        <v>94879</v>
      </c>
      <c r="B5679" s="100" t="s">
        <v>252</v>
      </c>
      <c r="C5679" s="104" t="s">
        <v>5963</v>
      </c>
      <c r="D5679" s="94" t="s">
        <v>263</v>
      </c>
      <c r="E5679" s="95">
        <v>1919.56</v>
      </c>
      <c r="F5679" s="96">
        <f t="shared" si="737"/>
        <v>2356.07</v>
      </c>
      <c r="G5679" s="107">
        <f>ROUND(SUM('NOVO HORIZONTE'!G5679),2)</f>
        <v>0</v>
      </c>
      <c r="H5679" s="107">
        <f t="shared" ref="H5679:H5742" si="742">IF(G5679=0,0,F5679)</f>
        <v>0</v>
      </c>
      <c r="I5679" s="143">
        <f t="shared" si="738"/>
        <v>0</v>
      </c>
      <c r="J5679" s="142"/>
      <c r="K5679" s="228"/>
      <c r="L5679" s="7" t="str">
        <f t="shared" si="739"/>
        <v/>
      </c>
      <c r="M5679" s="7" t="str">
        <f t="shared" si="740"/>
        <v/>
      </c>
      <c r="N5679" s="7" t="str">
        <f t="shared" si="736"/>
        <v/>
      </c>
      <c r="O5679" s="144"/>
      <c r="P5679" s="355">
        <v>0</v>
      </c>
      <c r="Q5679" s="362">
        <f>SUM('NOVO HORIZONTE'!I5679)</f>
        <v>0</v>
      </c>
      <c r="R5679" s="363">
        <f t="shared" si="741"/>
        <v>0</v>
      </c>
      <c r="S5679" s="153">
        <f t="shared" si="735"/>
        <v>0</v>
      </c>
      <c r="T5679" s="364"/>
    </row>
    <row r="5680" ht="22.5" hidden="1" spans="1:20">
      <c r="A5680" s="158">
        <v>94881</v>
      </c>
      <c r="B5680" s="100" t="s">
        <v>252</v>
      </c>
      <c r="C5680" s="104" t="s">
        <v>5964</v>
      </c>
      <c r="D5680" s="94" t="s">
        <v>263</v>
      </c>
      <c r="E5680" s="95">
        <v>2642.45</v>
      </c>
      <c r="F5680" s="96">
        <f t="shared" si="737"/>
        <v>3243.34</v>
      </c>
      <c r="G5680" s="107">
        <f>ROUND(SUM('NOVO HORIZONTE'!G5680),2)</f>
        <v>0</v>
      </c>
      <c r="H5680" s="107">
        <f t="shared" si="742"/>
        <v>0</v>
      </c>
      <c r="I5680" s="143">
        <f t="shared" si="738"/>
        <v>0</v>
      </c>
      <c r="J5680" s="142"/>
      <c r="K5680" s="228"/>
      <c r="L5680" s="7" t="str">
        <f t="shared" si="739"/>
        <v/>
      </c>
      <c r="M5680" s="7" t="str">
        <f t="shared" si="740"/>
        <v/>
      </c>
      <c r="N5680" s="7" t="str">
        <f t="shared" si="736"/>
        <v/>
      </c>
      <c r="O5680" s="144"/>
      <c r="P5680" s="355">
        <v>0</v>
      </c>
      <c r="Q5680" s="362">
        <f>SUM('NOVO HORIZONTE'!I5680)</f>
        <v>0</v>
      </c>
      <c r="R5680" s="363">
        <f t="shared" si="741"/>
        <v>0</v>
      </c>
      <c r="S5680" s="153">
        <f t="shared" si="735"/>
        <v>0</v>
      </c>
      <c r="T5680" s="364"/>
    </row>
    <row r="5681" ht="22.5" hidden="1" spans="1:20">
      <c r="A5681" s="158">
        <v>103372</v>
      </c>
      <c r="B5681" s="100" t="s">
        <v>252</v>
      </c>
      <c r="C5681" s="104" t="s">
        <v>5965</v>
      </c>
      <c r="D5681" s="94" t="s">
        <v>263</v>
      </c>
      <c r="E5681" s="95">
        <v>5.87</v>
      </c>
      <c r="F5681" s="96">
        <f t="shared" si="737"/>
        <v>7.2</v>
      </c>
      <c r="G5681" s="107">
        <f>ROUND(SUM('NOVO HORIZONTE'!G5681),2)</f>
        <v>0</v>
      </c>
      <c r="H5681" s="107">
        <f t="shared" si="742"/>
        <v>0</v>
      </c>
      <c r="I5681" s="143">
        <f t="shared" si="738"/>
        <v>0</v>
      </c>
      <c r="J5681" s="142"/>
      <c r="K5681" s="228"/>
      <c r="L5681" s="7" t="str">
        <f t="shared" si="739"/>
        <v/>
      </c>
      <c r="M5681" s="7" t="str">
        <f t="shared" si="740"/>
        <v/>
      </c>
      <c r="N5681" s="7" t="str">
        <f t="shared" si="736"/>
        <v/>
      </c>
      <c r="O5681" s="144"/>
      <c r="P5681" s="355">
        <v>0</v>
      </c>
      <c r="Q5681" s="362">
        <f>SUM('NOVO HORIZONTE'!I5681)</f>
        <v>0</v>
      </c>
      <c r="R5681" s="363">
        <f t="shared" si="741"/>
        <v>0</v>
      </c>
      <c r="S5681" s="153">
        <f t="shared" si="735"/>
        <v>0</v>
      </c>
      <c r="T5681" s="364"/>
    </row>
    <row r="5682" ht="22.5" hidden="1" spans="1:20">
      <c r="A5682" s="158">
        <v>103373</v>
      </c>
      <c r="B5682" s="100" t="s">
        <v>252</v>
      </c>
      <c r="C5682" s="104" t="s">
        <v>5966</v>
      </c>
      <c r="D5682" s="94" t="s">
        <v>263</v>
      </c>
      <c r="E5682" s="95">
        <v>11.5</v>
      </c>
      <c r="F5682" s="96">
        <f t="shared" si="737"/>
        <v>14.12</v>
      </c>
      <c r="G5682" s="107">
        <f>ROUND(SUM('NOVO HORIZONTE'!G5682),2)</f>
        <v>0</v>
      </c>
      <c r="H5682" s="107">
        <f t="shared" si="742"/>
        <v>0</v>
      </c>
      <c r="I5682" s="143">
        <f t="shared" si="738"/>
        <v>0</v>
      </c>
      <c r="J5682" s="142"/>
      <c r="K5682" s="228"/>
      <c r="L5682" s="7" t="str">
        <f t="shared" si="739"/>
        <v/>
      </c>
      <c r="M5682" s="7" t="str">
        <f t="shared" si="740"/>
        <v/>
      </c>
      <c r="N5682" s="7" t="str">
        <f t="shared" si="736"/>
        <v/>
      </c>
      <c r="O5682" s="144"/>
      <c r="P5682" s="355">
        <v>0</v>
      </c>
      <c r="Q5682" s="362">
        <f>SUM('NOVO HORIZONTE'!I5682)</f>
        <v>0</v>
      </c>
      <c r="R5682" s="363">
        <f t="shared" si="741"/>
        <v>0</v>
      </c>
      <c r="S5682" s="153">
        <f t="shared" si="735"/>
        <v>0</v>
      </c>
      <c r="T5682" s="364"/>
    </row>
    <row r="5683" ht="22.5" hidden="1" spans="1:20">
      <c r="A5683" s="158">
        <v>103376</v>
      </c>
      <c r="B5683" s="100" t="s">
        <v>252</v>
      </c>
      <c r="C5683" s="104" t="s">
        <v>5967</v>
      </c>
      <c r="D5683" s="94" t="s">
        <v>263</v>
      </c>
      <c r="E5683" s="95">
        <v>136.58</v>
      </c>
      <c r="F5683" s="96">
        <f t="shared" si="737"/>
        <v>167.64</v>
      </c>
      <c r="G5683" s="107">
        <f>ROUND(SUM('NOVO HORIZONTE'!G5683),2)</f>
        <v>0</v>
      </c>
      <c r="H5683" s="107">
        <f t="shared" si="742"/>
        <v>0</v>
      </c>
      <c r="I5683" s="143">
        <f t="shared" si="738"/>
        <v>0</v>
      </c>
      <c r="J5683" s="142"/>
      <c r="K5683" s="228"/>
      <c r="L5683" s="7" t="str">
        <f t="shared" si="739"/>
        <v/>
      </c>
      <c r="M5683" s="7" t="str">
        <f t="shared" si="740"/>
        <v/>
      </c>
      <c r="N5683" s="7" t="str">
        <f t="shared" si="736"/>
        <v/>
      </c>
      <c r="O5683" s="144"/>
      <c r="P5683" s="355">
        <v>0</v>
      </c>
      <c r="Q5683" s="362">
        <f>SUM('NOVO HORIZONTE'!I5683)</f>
        <v>0</v>
      </c>
      <c r="R5683" s="363">
        <f t="shared" si="741"/>
        <v>0</v>
      </c>
      <c r="S5683" s="153">
        <f t="shared" si="735"/>
        <v>0</v>
      </c>
      <c r="T5683" s="364"/>
    </row>
    <row r="5684" ht="22.5" hidden="1" spans="1:20">
      <c r="A5684" s="158">
        <v>103377</v>
      </c>
      <c r="B5684" s="100" t="s">
        <v>252</v>
      </c>
      <c r="C5684" s="104" t="s">
        <v>5968</v>
      </c>
      <c r="D5684" s="94" t="s">
        <v>263</v>
      </c>
      <c r="E5684" s="95">
        <v>292.15</v>
      </c>
      <c r="F5684" s="96">
        <f t="shared" si="737"/>
        <v>358.58</v>
      </c>
      <c r="G5684" s="107">
        <f>ROUND(SUM('NOVO HORIZONTE'!G5684),2)</f>
        <v>0</v>
      </c>
      <c r="H5684" s="107">
        <f t="shared" si="742"/>
        <v>0</v>
      </c>
      <c r="I5684" s="143">
        <f t="shared" si="738"/>
        <v>0</v>
      </c>
      <c r="J5684" s="142"/>
      <c r="K5684" s="228"/>
      <c r="L5684" s="7" t="str">
        <f t="shared" si="739"/>
        <v/>
      </c>
      <c r="M5684" s="7" t="str">
        <f t="shared" si="740"/>
        <v/>
      </c>
      <c r="N5684" s="7" t="str">
        <f t="shared" si="736"/>
        <v/>
      </c>
      <c r="O5684" s="144"/>
      <c r="P5684" s="355">
        <v>0</v>
      </c>
      <c r="Q5684" s="362">
        <f>SUM('NOVO HORIZONTE'!I5684)</f>
        <v>0</v>
      </c>
      <c r="R5684" s="363">
        <f t="shared" si="741"/>
        <v>0</v>
      </c>
      <c r="S5684" s="153">
        <f t="shared" si="735"/>
        <v>0</v>
      </c>
      <c r="T5684" s="364"/>
    </row>
    <row r="5685" ht="22.5" hidden="1" spans="1:20">
      <c r="A5685" s="158">
        <v>103379</v>
      </c>
      <c r="B5685" s="100" t="s">
        <v>252</v>
      </c>
      <c r="C5685" s="104" t="s">
        <v>5969</v>
      </c>
      <c r="D5685" s="94" t="s">
        <v>263</v>
      </c>
      <c r="E5685" s="95">
        <v>454.78</v>
      </c>
      <c r="F5685" s="96">
        <f t="shared" si="737"/>
        <v>558.2</v>
      </c>
      <c r="G5685" s="107">
        <f>ROUND(SUM('NOVO HORIZONTE'!G5685),2)</f>
        <v>0</v>
      </c>
      <c r="H5685" s="107">
        <f t="shared" si="742"/>
        <v>0</v>
      </c>
      <c r="I5685" s="143">
        <f t="shared" si="738"/>
        <v>0</v>
      </c>
      <c r="J5685" s="142"/>
      <c r="K5685" s="228"/>
      <c r="L5685" s="7" t="str">
        <f t="shared" si="739"/>
        <v/>
      </c>
      <c r="M5685" s="7" t="str">
        <f t="shared" si="740"/>
        <v/>
      </c>
      <c r="N5685" s="7" t="str">
        <f t="shared" si="736"/>
        <v/>
      </c>
      <c r="O5685" s="144"/>
      <c r="P5685" s="355">
        <v>0</v>
      </c>
      <c r="Q5685" s="362">
        <f>SUM('NOVO HORIZONTE'!I5685)</f>
        <v>0</v>
      </c>
      <c r="R5685" s="363">
        <f t="shared" si="741"/>
        <v>0</v>
      </c>
      <c r="S5685" s="153">
        <f t="shared" si="735"/>
        <v>0</v>
      </c>
      <c r="T5685" s="364"/>
    </row>
    <row r="5686" ht="22.5" hidden="1" spans="1:20">
      <c r="A5686" s="158">
        <v>103383</v>
      </c>
      <c r="B5686" s="100" t="s">
        <v>252</v>
      </c>
      <c r="C5686" s="104" t="s">
        <v>5970</v>
      </c>
      <c r="D5686" s="94" t="s">
        <v>263</v>
      </c>
      <c r="E5686" s="95">
        <v>1113.81</v>
      </c>
      <c r="F5686" s="96">
        <f t="shared" si="737"/>
        <v>1367.09</v>
      </c>
      <c r="G5686" s="107">
        <f>ROUND(SUM('NOVO HORIZONTE'!G5686),2)</f>
        <v>0</v>
      </c>
      <c r="H5686" s="107">
        <f t="shared" si="742"/>
        <v>0</v>
      </c>
      <c r="I5686" s="143">
        <f t="shared" si="738"/>
        <v>0</v>
      </c>
      <c r="J5686" s="142"/>
      <c r="K5686" s="228"/>
      <c r="L5686" s="7" t="str">
        <f t="shared" si="739"/>
        <v/>
      </c>
      <c r="M5686" s="7" t="str">
        <f t="shared" si="740"/>
        <v/>
      </c>
      <c r="N5686" s="7" t="str">
        <f t="shared" si="736"/>
        <v/>
      </c>
      <c r="O5686" s="144"/>
      <c r="P5686" s="355">
        <v>0</v>
      </c>
      <c r="Q5686" s="362">
        <f>SUM('NOVO HORIZONTE'!I5686)</f>
        <v>0</v>
      </c>
      <c r="R5686" s="363">
        <f t="shared" si="741"/>
        <v>0</v>
      </c>
      <c r="S5686" s="153">
        <f t="shared" si="735"/>
        <v>0</v>
      </c>
      <c r="T5686" s="364"/>
    </row>
    <row r="5687" ht="22.5" hidden="1" spans="1:20">
      <c r="A5687" s="158">
        <v>103385</v>
      </c>
      <c r="B5687" s="100" t="s">
        <v>252</v>
      </c>
      <c r="C5687" s="104" t="s">
        <v>5971</v>
      </c>
      <c r="D5687" s="94" t="s">
        <v>263</v>
      </c>
      <c r="E5687" s="95">
        <v>1795.78</v>
      </c>
      <c r="F5687" s="96">
        <f t="shared" si="737"/>
        <v>2204.14</v>
      </c>
      <c r="G5687" s="107">
        <f>ROUND(SUM('NOVO HORIZONTE'!G5687),2)</f>
        <v>0</v>
      </c>
      <c r="H5687" s="107">
        <f t="shared" si="742"/>
        <v>0</v>
      </c>
      <c r="I5687" s="143">
        <f t="shared" si="738"/>
        <v>0</v>
      </c>
      <c r="J5687" s="142"/>
      <c r="K5687" s="228"/>
      <c r="L5687" s="7" t="str">
        <f t="shared" si="739"/>
        <v/>
      </c>
      <c r="M5687" s="7" t="str">
        <f t="shared" si="740"/>
        <v/>
      </c>
      <c r="N5687" s="7" t="str">
        <f t="shared" si="736"/>
        <v/>
      </c>
      <c r="O5687" s="144"/>
      <c r="P5687" s="355">
        <v>0</v>
      </c>
      <c r="Q5687" s="362">
        <f>SUM('NOVO HORIZONTE'!I5687)</f>
        <v>0</v>
      </c>
      <c r="R5687" s="363">
        <f t="shared" si="741"/>
        <v>0</v>
      </c>
      <c r="S5687" s="153">
        <f t="shared" si="735"/>
        <v>0</v>
      </c>
      <c r="T5687" s="364"/>
    </row>
    <row r="5688" ht="22.5" hidden="1" spans="1:20">
      <c r="A5688" s="158">
        <v>103387</v>
      </c>
      <c r="B5688" s="100" t="s">
        <v>252</v>
      </c>
      <c r="C5688" s="104" t="s">
        <v>5972</v>
      </c>
      <c r="D5688" s="94" t="s">
        <v>263</v>
      </c>
      <c r="E5688" s="95">
        <v>3150.49</v>
      </c>
      <c r="F5688" s="96">
        <f t="shared" si="737"/>
        <v>3866.91</v>
      </c>
      <c r="G5688" s="107">
        <f>ROUND(SUM('NOVO HORIZONTE'!G5688),2)</f>
        <v>0</v>
      </c>
      <c r="H5688" s="107">
        <f t="shared" si="742"/>
        <v>0</v>
      </c>
      <c r="I5688" s="143">
        <f t="shared" si="738"/>
        <v>0</v>
      </c>
      <c r="J5688" s="142"/>
      <c r="K5688" s="228"/>
      <c r="L5688" s="7" t="str">
        <f t="shared" si="739"/>
        <v/>
      </c>
      <c r="M5688" s="7" t="str">
        <f t="shared" si="740"/>
        <v/>
      </c>
      <c r="N5688" s="7" t="str">
        <f t="shared" si="736"/>
        <v/>
      </c>
      <c r="O5688" s="144"/>
      <c r="P5688" s="355">
        <v>0</v>
      </c>
      <c r="Q5688" s="362">
        <f>SUM('NOVO HORIZONTE'!I5688)</f>
        <v>0</v>
      </c>
      <c r="R5688" s="363">
        <f t="shared" si="741"/>
        <v>0</v>
      </c>
      <c r="S5688" s="153">
        <f t="shared" si="735"/>
        <v>0</v>
      </c>
      <c r="T5688" s="364"/>
    </row>
    <row r="5689" ht="22.5" hidden="1" spans="1:20">
      <c r="A5689" s="158">
        <v>103389</v>
      </c>
      <c r="B5689" s="100" t="s">
        <v>252</v>
      </c>
      <c r="C5689" s="104" t="s">
        <v>5973</v>
      </c>
      <c r="D5689" s="94" t="s">
        <v>263</v>
      </c>
      <c r="E5689" s="95">
        <v>4685.32</v>
      </c>
      <c r="F5689" s="96">
        <f t="shared" si="737"/>
        <v>5750.76</v>
      </c>
      <c r="G5689" s="107">
        <f>ROUND(SUM('NOVO HORIZONTE'!G5689),2)</f>
        <v>0</v>
      </c>
      <c r="H5689" s="107">
        <f t="shared" si="742"/>
        <v>0</v>
      </c>
      <c r="I5689" s="143">
        <f t="shared" si="738"/>
        <v>0</v>
      </c>
      <c r="J5689" s="142"/>
      <c r="K5689" s="228"/>
      <c r="L5689" s="7" t="str">
        <f t="shared" si="739"/>
        <v/>
      </c>
      <c r="M5689" s="7" t="str">
        <f t="shared" si="740"/>
        <v/>
      </c>
      <c r="N5689" s="7" t="str">
        <f t="shared" si="736"/>
        <v/>
      </c>
      <c r="O5689" s="144"/>
      <c r="P5689" s="355">
        <v>0</v>
      </c>
      <c r="Q5689" s="362">
        <f>SUM('NOVO HORIZONTE'!I5689)</f>
        <v>0</v>
      </c>
      <c r="R5689" s="363">
        <f t="shared" si="741"/>
        <v>0</v>
      </c>
      <c r="S5689" s="153">
        <f t="shared" si="735"/>
        <v>0</v>
      </c>
      <c r="T5689" s="364"/>
    </row>
    <row r="5690" ht="22.5" hidden="1" spans="1:20">
      <c r="A5690" s="158">
        <v>103391</v>
      </c>
      <c r="B5690" s="100" t="s">
        <v>252</v>
      </c>
      <c r="C5690" s="104" t="s">
        <v>5974</v>
      </c>
      <c r="D5690" s="94" t="s">
        <v>263</v>
      </c>
      <c r="E5690" s="95">
        <v>3085.69</v>
      </c>
      <c r="F5690" s="96">
        <f t="shared" si="737"/>
        <v>3787.38</v>
      </c>
      <c r="G5690" s="107">
        <f>ROUND(SUM('NOVO HORIZONTE'!G5690),2)</f>
        <v>0</v>
      </c>
      <c r="H5690" s="107">
        <f t="shared" si="742"/>
        <v>0</v>
      </c>
      <c r="I5690" s="143">
        <f t="shared" si="738"/>
        <v>0</v>
      </c>
      <c r="J5690" s="142"/>
      <c r="K5690" s="228"/>
      <c r="L5690" s="7" t="str">
        <f t="shared" si="739"/>
        <v/>
      </c>
      <c r="M5690" s="7" t="str">
        <f t="shared" si="740"/>
        <v/>
      </c>
      <c r="N5690" s="7" t="str">
        <f t="shared" si="736"/>
        <v/>
      </c>
      <c r="O5690" s="144"/>
      <c r="P5690" s="355">
        <v>0</v>
      </c>
      <c r="Q5690" s="362">
        <f>SUM('NOVO HORIZONTE'!I5690)</f>
        <v>0</v>
      </c>
      <c r="R5690" s="363">
        <f t="shared" si="741"/>
        <v>0</v>
      </c>
      <c r="S5690" s="153">
        <f t="shared" si="735"/>
        <v>0</v>
      </c>
      <c r="T5690" s="364"/>
    </row>
    <row r="5691" ht="22.5" hidden="1" spans="1:20">
      <c r="A5691" s="158">
        <v>103392</v>
      </c>
      <c r="B5691" s="100" t="s">
        <v>252</v>
      </c>
      <c r="C5691" s="104" t="s">
        <v>5975</v>
      </c>
      <c r="D5691" s="94" t="s">
        <v>263</v>
      </c>
      <c r="E5691" s="95">
        <v>5044.23</v>
      </c>
      <c r="F5691" s="96">
        <f t="shared" si="737"/>
        <v>6191.29</v>
      </c>
      <c r="G5691" s="107">
        <f>ROUND(SUM('NOVO HORIZONTE'!G5691),2)</f>
        <v>0</v>
      </c>
      <c r="H5691" s="107">
        <f t="shared" si="742"/>
        <v>0</v>
      </c>
      <c r="I5691" s="143">
        <f t="shared" si="738"/>
        <v>0</v>
      </c>
      <c r="J5691" s="142"/>
      <c r="K5691" s="228"/>
      <c r="L5691" s="7" t="str">
        <f t="shared" si="739"/>
        <v/>
      </c>
      <c r="M5691" s="7" t="str">
        <f t="shared" si="740"/>
        <v/>
      </c>
      <c r="N5691" s="7" t="str">
        <f t="shared" si="736"/>
        <v/>
      </c>
      <c r="O5691" s="144"/>
      <c r="P5691" s="355">
        <v>0</v>
      </c>
      <c r="Q5691" s="362">
        <f>SUM('NOVO HORIZONTE'!I5691)</f>
        <v>0</v>
      </c>
      <c r="R5691" s="363">
        <f t="shared" si="741"/>
        <v>0</v>
      </c>
      <c r="S5691" s="153">
        <f t="shared" si="735"/>
        <v>0</v>
      </c>
      <c r="T5691" s="364"/>
    </row>
    <row r="5692" ht="22.5" hidden="1" spans="1:20">
      <c r="A5692" s="158">
        <v>103393</v>
      </c>
      <c r="B5692" s="100" t="s">
        <v>252</v>
      </c>
      <c r="C5692" s="104" t="s">
        <v>5976</v>
      </c>
      <c r="D5692" s="94" t="s">
        <v>263</v>
      </c>
      <c r="E5692" s="95">
        <v>5563.49</v>
      </c>
      <c r="F5692" s="96">
        <f t="shared" si="737"/>
        <v>6828.63</v>
      </c>
      <c r="G5692" s="107">
        <f>ROUND(SUM('NOVO HORIZONTE'!G5692),2)</f>
        <v>0</v>
      </c>
      <c r="H5692" s="107">
        <f t="shared" si="742"/>
        <v>0</v>
      </c>
      <c r="I5692" s="143">
        <f t="shared" si="738"/>
        <v>0</v>
      </c>
      <c r="J5692" s="142"/>
      <c r="K5692" s="228"/>
      <c r="L5692" s="7" t="str">
        <f t="shared" si="739"/>
        <v/>
      </c>
      <c r="M5692" s="7" t="str">
        <f t="shared" si="740"/>
        <v/>
      </c>
      <c r="N5692" s="7" t="str">
        <f t="shared" si="736"/>
        <v/>
      </c>
      <c r="O5692" s="144"/>
      <c r="P5692" s="355">
        <v>0</v>
      </c>
      <c r="Q5692" s="362">
        <f>SUM('NOVO HORIZONTE'!I5692)</f>
        <v>0</v>
      </c>
      <c r="R5692" s="363">
        <f t="shared" si="741"/>
        <v>0</v>
      </c>
      <c r="S5692" s="153">
        <f t="shared" si="735"/>
        <v>0</v>
      </c>
      <c r="T5692" s="364"/>
    </row>
    <row r="5693" ht="22.5" hidden="1" spans="1:20">
      <c r="A5693" s="158">
        <v>103394</v>
      </c>
      <c r="B5693" s="100" t="s">
        <v>252</v>
      </c>
      <c r="C5693" s="104" t="s">
        <v>5977</v>
      </c>
      <c r="D5693" s="94" t="s">
        <v>263</v>
      </c>
      <c r="E5693" s="95">
        <v>4122.31</v>
      </c>
      <c r="F5693" s="96">
        <f t="shared" si="737"/>
        <v>5059.72</v>
      </c>
      <c r="G5693" s="107">
        <f>ROUND(SUM('NOVO HORIZONTE'!G5693),2)</f>
        <v>0</v>
      </c>
      <c r="H5693" s="107">
        <f t="shared" si="742"/>
        <v>0</v>
      </c>
      <c r="I5693" s="143">
        <f t="shared" si="738"/>
        <v>0</v>
      </c>
      <c r="J5693" s="142"/>
      <c r="K5693" s="228"/>
      <c r="L5693" s="7" t="str">
        <f t="shared" si="739"/>
        <v/>
      </c>
      <c r="M5693" s="7" t="str">
        <f t="shared" si="740"/>
        <v/>
      </c>
      <c r="N5693" s="7" t="str">
        <f t="shared" si="736"/>
        <v/>
      </c>
      <c r="O5693" s="144"/>
      <c r="P5693" s="355">
        <v>0</v>
      </c>
      <c r="Q5693" s="362">
        <f>SUM('NOVO HORIZONTE'!I5693)</f>
        <v>0</v>
      </c>
      <c r="R5693" s="363">
        <f t="shared" si="741"/>
        <v>0</v>
      </c>
      <c r="S5693" s="153">
        <f t="shared" si="735"/>
        <v>0</v>
      </c>
      <c r="T5693" s="364"/>
    </row>
    <row r="5694" ht="22.5" hidden="1" spans="1:20">
      <c r="A5694" s="158">
        <v>103395</v>
      </c>
      <c r="B5694" s="100" t="s">
        <v>252</v>
      </c>
      <c r="C5694" s="104" t="s">
        <v>5978</v>
      </c>
      <c r="D5694" s="94" t="s">
        <v>263</v>
      </c>
      <c r="E5694" s="95">
        <v>2049.91</v>
      </c>
      <c r="F5694" s="96">
        <f t="shared" si="737"/>
        <v>2516.06</v>
      </c>
      <c r="G5694" s="107">
        <f>ROUND(SUM('NOVO HORIZONTE'!G5694),2)</f>
        <v>0</v>
      </c>
      <c r="H5694" s="107">
        <f t="shared" si="742"/>
        <v>0</v>
      </c>
      <c r="I5694" s="143">
        <f t="shared" si="738"/>
        <v>0</v>
      </c>
      <c r="J5694" s="142"/>
      <c r="K5694" s="228"/>
      <c r="L5694" s="7" t="str">
        <f t="shared" si="739"/>
        <v/>
      </c>
      <c r="M5694" s="7" t="str">
        <f t="shared" si="740"/>
        <v/>
      </c>
      <c r="N5694" s="7" t="str">
        <f t="shared" si="736"/>
        <v/>
      </c>
      <c r="O5694" s="144"/>
      <c r="P5694" s="355">
        <v>0</v>
      </c>
      <c r="Q5694" s="362">
        <f>SUM('NOVO HORIZONTE'!I5694)</f>
        <v>0</v>
      </c>
      <c r="R5694" s="363">
        <f t="shared" si="741"/>
        <v>0</v>
      </c>
      <c r="S5694" s="153">
        <f t="shared" si="735"/>
        <v>0</v>
      </c>
      <c r="T5694" s="364"/>
    </row>
    <row r="5695" ht="22.5" hidden="1" spans="1:20">
      <c r="A5695" s="158">
        <v>103396</v>
      </c>
      <c r="B5695" s="100" t="s">
        <v>252</v>
      </c>
      <c r="C5695" s="104" t="s">
        <v>5979</v>
      </c>
      <c r="D5695" s="94" t="s">
        <v>263</v>
      </c>
      <c r="E5695" s="95">
        <v>1385.07</v>
      </c>
      <c r="F5695" s="96">
        <f t="shared" si="737"/>
        <v>1700.03</v>
      </c>
      <c r="G5695" s="107">
        <f>ROUND(SUM('NOVO HORIZONTE'!G5695),2)</f>
        <v>0</v>
      </c>
      <c r="H5695" s="107">
        <f t="shared" si="742"/>
        <v>0</v>
      </c>
      <c r="I5695" s="143">
        <f t="shared" si="738"/>
        <v>0</v>
      </c>
      <c r="J5695" s="142"/>
      <c r="K5695" s="228"/>
      <c r="L5695" s="7" t="str">
        <f t="shared" si="739"/>
        <v/>
      </c>
      <c r="M5695" s="7" t="str">
        <f t="shared" si="740"/>
        <v/>
      </c>
      <c r="N5695" s="7" t="str">
        <f t="shared" si="736"/>
        <v/>
      </c>
      <c r="O5695" s="144"/>
      <c r="P5695" s="355">
        <v>0</v>
      </c>
      <c r="Q5695" s="362">
        <f>SUM('NOVO HORIZONTE'!I5695)</f>
        <v>0</v>
      </c>
      <c r="R5695" s="363">
        <f t="shared" si="741"/>
        <v>0</v>
      </c>
      <c r="S5695" s="153">
        <f t="shared" si="735"/>
        <v>0</v>
      </c>
      <c r="T5695" s="364"/>
    </row>
    <row r="5696" ht="33.75" hidden="1" spans="1:20">
      <c r="A5696" s="158">
        <v>103397</v>
      </c>
      <c r="B5696" s="100" t="s">
        <v>252</v>
      </c>
      <c r="C5696" s="104" t="s">
        <v>5980</v>
      </c>
      <c r="D5696" s="94" t="s">
        <v>279</v>
      </c>
      <c r="E5696" s="95">
        <v>4.59</v>
      </c>
      <c r="F5696" s="96">
        <f t="shared" si="737"/>
        <v>5.63</v>
      </c>
      <c r="G5696" s="107">
        <f>ROUND(SUM('NOVO HORIZONTE'!G5696),2)</f>
        <v>0</v>
      </c>
      <c r="H5696" s="107">
        <f t="shared" si="742"/>
        <v>0</v>
      </c>
      <c r="I5696" s="143">
        <f t="shared" si="738"/>
        <v>0</v>
      </c>
      <c r="J5696" s="142"/>
      <c r="K5696" s="228"/>
      <c r="L5696" s="7" t="str">
        <f t="shared" si="739"/>
        <v/>
      </c>
      <c r="M5696" s="7" t="str">
        <f t="shared" si="740"/>
        <v/>
      </c>
      <c r="N5696" s="7" t="str">
        <f t="shared" si="736"/>
        <v/>
      </c>
      <c r="O5696" s="144"/>
      <c r="P5696" s="355">
        <v>0</v>
      </c>
      <c r="Q5696" s="362">
        <f>SUM('NOVO HORIZONTE'!I5696)</f>
        <v>0</v>
      </c>
      <c r="R5696" s="363">
        <f t="shared" si="741"/>
        <v>0</v>
      </c>
      <c r="S5696" s="153">
        <f t="shared" si="735"/>
        <v>0</v>
      </c>
      <c r="T5696" s="364"/>
    </row>
    <row r="5697" ht="33.75" hidden="1" spans="1:20">
      <c r="A5697" s="158">
        <v>103398</v>
      </c>
      <c r="B5697" s="100" t="s">
        <v>252</v>
      </c>
      <c r="C5697" s="104" t="s">
        <v>5981</v>
      </c>
      <c r="D5697" s="94" t="s">
        <v>279</v>
      </c>
      <c r="E5697" s="95">
        <v>7.35</v>
      </c>
      <c r="F5697" s="96">
        <f t="shared" si="737"/>
        <v>9.02</v>
      </c>
      <c r="G5697" s="107">
        <f>ROUND(SUM('NOVO HORIZONTE'!G5697),2)</f>
        <v>0</v>
      </c>
      <c r="H5697" s="107">
        <f t="shared" si="742"/>
        <v>0</v>
      </c>
      <c r="I5697" s="143">
        <f t="shared" si="738"/>
        <v>0</v>
      </c>
      <c r="J5697" s="142"/>
      <c r="K5697" s="228"/>
      <c r="L5697" s="7" t="str">
        <f t="shared" si="739"/>
        <v/>
      </c>
      <c r="M5697" s="7" t="str">
        <f t="shared" si="740"/>
        <v/>
      </c>
      <c r="N5697" s="7" t="str">
        <f t="shared" si="736"/>
        <v/>
      </c>
      <c r="O5697" s="144"/>
      <c r="P5697" s="355">
        <v>0</v>
      </c>
      <c r="Q5697" s="362">
        <f>SUM('NOVO HORIZONTE'!I5697)</f>
        <v>0</v>
      </c>
      <c r="R5697" s="363">
        <f t="shared" si="741"/>
        <v>0</v>
      </c>
      <c r="S5697" s="153">
        <f t="shared" si="735"/>
        <v>0</v>
      </c>
      <c r="T5697" s="364"/>
    </row>
    <row r="5698" ht="33.75" hidden="1" spans="1:20">
      <c r="A5698" s="158">
        <v>103399</v>
      </c>
      <c r="B5698" s="100" t="s">
        <v>252</v>
      </c>
      <c r="C5698" s="104" t="s">
        <v>5982</v>
      </c>
      <c r="D5698" s="94" t="s">
        <v>279</v>
      </c>
      <c r="E5698" s="95">
        <v>14.46</v>
      </c>
      <c r="F5698" s="96">
        <f t="shared" si="737"/>
        <v>17.75</v>
      </c>
      <c r="G5698" s="107">
        <f>ROUND(SUM('NOVO HORIZONTE'!G5698),2)</f>
        <v>0</v>
      </c>
      <c r="H5698" s="107">
        <f t="shared" si="742"/>
        <v>0</v>
      </c>
      <c r="I5698" s="143">
        <f t="shared" si="738"/>
        <v>0</v>
      </c>
      <c r="J5698" s="142"/>
      <c r="K5698" s="228"/>
      <c r="L5698" s="7" t="str">
        <f t="shared" si="739"/>
        <v/>
      </c>
      <c r="M5698" s="7" t="str">
        <f t="shared" si="740"/>
        <v/>
      </c>
      <c r="N5698" s="7" t="str">
        <f t="shared" si="736"/>
        <v/>
      </c>
      <c r="O5698" s="144"/>
      <c r="P5698" s="355">
        <v>0</v>
      </c>
      <c r="Q5698" s="362">
        <f>SUM('NOVO HORIZONTE'!I5698)</f>
        <v>0</v>
      </c>
      <c r="R5698" s="363">
        <f t="shared" si="741"/>
        <v>0</v>
      </c>
      <c r="S5698" s="153">
        <f t="shared" si="735"/>
        <v>0</v>
      </c>
      <c r="T5698" s="364"/>
    </row>
    <row r="5699" ht="33.75" hidden="1" spans="1:20">
      <c r="A5699" s="158">
        <v>103400</v>
      </c>
      <c r="B5699" s="100" t="s">
        <v>252</v>
      </c>
      <c r="C5699" s="104" t="s">
        <v>5983</v>
      </c>
      <c r="D5699" s="94" t="s">
        <v>279</v>
      </c>
      <c r="E5699" s="95">
        <v>20.67</v>
      </c>
      <c r="F5699" s="96">
        <f t="shared" si="737"/>
        <v>25.37</v>
      </c>
      <c r="G5699" s="107">
        <f>ROUND(SUM('NOVO HORIZONTE'!G5699),2)</f>
        <v>0</v>
      </c>
      <c r="H5699" s="107">
        <f t="shared" si="742"/>
        <v>0</v>
      </c>
      <c r="I5699" s="143">
        <f t="shared" si="738"/>
        <v>0</v>
      </c>
      <c r="J5699" s="142"/>
      <c r="K5699" s="228"/>
      <c r="L5699" s="7" t="str">
        <f t="shared" si="739"/>
        <v/>
      </c>
      <c r="M5699" s="7" t="str">
        <f t="shared" si="740"/>
        <v/>
      </c>
      <c r="N5699" s="7" t="str">
        <f t="shared" si="736"/>
        <v/>
      </c>
      <c r="O5699" s="144"/>
      <c r="P5699" s="355">
        <v>0</v>
      </c>
      <c r="Q5699" s="362">
        <f>SUM('NOVO HORIZONTE'!I5699)</f>
        <v>0</v>
      </c>
      <c r="R5699" s="363">
        <f t="shared" si="741"/>
        <v>0</v>
      </c>
      <c r="S5699" s="153">
        <f t="shared" si="735"/>
        <v>0</v>
      </c>
      <c r="T5699" s="364"/>
    </row>
    <row r="5700" ht="33.75" hidden="1" spans="1:20">
      <c r="A5700" s="158">
        <v>103401</v>
      </c>
      <c r="B5700" s="100" t="s">
        <v>252</v>
      </c>
      <c r="C5700" s="104" t="s">
        <v>5984</v>
      </c>
      <c r="D5700" s="94" t="s">
        <v>279</v>
      </c>
      <c r="E5700" s="95">
        <v>25.27</v>
      </c>
      <c r="F5700" s="96">
        <f t="shared" si="737"/>
        <v>31.02</v>
      </c>
      <c r="G5700" s="107">
        <f>ROUND(SUM('NOVO HORIZONTE'!G5700),2)</f>
        <v>0</v>
      </c>
      <c r="H5700" s="107">
        <f t="shared" si="742"/>
        <v>0</v>
      </c>
      <c r="I5700" s="143">
        <f t="shared" si="738"/>
        <v>0</v>
      </c>
      <c r="J5700" s="142"/>
      <c r="K5700" s="228"/>
      <c r="L5700" s="7" t="str">
        <f t="shared" si="739"/>
        <v/>
      </c>
      <c r="M5700" s="7" t="str">
        <f t="shared" si="740"/>
        <v/>
      </c>
      <c r="N5700" s="7" t="str">
        <f t="shared" si="736"/>
        <v/>
      </c>
      <c r="O5700" s="144"/>
      <c r="P5700" s="355">
        <v>0</v>
      </c>
      <c r="Q5700" s="362">
        <f>SUM('NOVO HORIZONTE'!I5700)</f>
        <v>0</v>
      </c>
      <c r="R5700" s="363">
        <f t="shared" si="741"/>
        <v>0</v>
      </c>
      <c r="S5700" s="153">
        <f t="shared" si="735"/>
        <v>0</v>
      </c>
      <c r="T5700" s="364"/>
    </row>
    <row r="5701" ht="33.75" hidden="1" spans="1:20">
      <c r="A5701" s="158">
        <v>103402</v>
      </c>
      <c r="B5701" s="100" t="s">
        <v>252</v>
      </c>
      <c r="C5701" s="104" t="s">
        <v>5985</v>
      </c>
      <c r="D5701" s="94" t="s">
        <v>279</v>
      </c>
      <c r="E5701" s="95">
        <v>36.75</v>
      </c>
      <c r="F5701" s="96">
        <f t="shared" si="737"/>
        <v>45.11</v>
      </c>
      <c r="G5701" s="107">
        <f>ROUND(SUM('NOVO HORIZONTE'!G5701),2)</f>
        <v>0</v>
      </c>
      <c r="H5701" s="107">
        <f t="shared" si="742"/>
        <v>0</v>
      </c>
      <c r="I5701" s="143">
        <f t="shared" si="738"/>
        <v>0</v>
      </c>
      <c r="J5701" s="142"/>
      <c r="K5701" s="228"/>
      <c r="L5701" s="7" t="str">
        <f t="shared" si="739"/>
        <v/>
      </c>
      <c r="M5701" s="7" t="str">
        <f t="shared" si="740"/>
        <v/>
      </c>
      <c r="N5701" s="7" t="str">
        <f t="shared" si="736"/>
        <v/>
      </c>
      <c r="O5701" s="144"/>
      <c r="P5701" s="355">
        <v>0</v>
      </c>
      <c r="Q5701" s="362">
        <f>SUM('NOVO HORIZONTE'!I5701)</f>
        <v>0</v>
      </c>
      <c r="R5701" s="363">
        <f t="shared" si="741"/>
        <v>0</v>
      </c>
      <c r="S5701" s="153">
        <f t="shared" si="735"/>
        <v>0</v>
      </c>
      <c r="T5701" s="364"/>
    </row>
    <row r="5702" ht="33.75" hidden="1" spans="1:20">
      <c r="A5702" s="158">
        <v>103403</v>
      </c>
      <c r="B5702" s="100" t="s">
        <v>252</v>
      </c>
      <c r="C5702" s="104" t="s">
        <v>5986</v>
      </c>
      <c r="D5702" s="94" t="s">
        <v>279</v>
      </c>
      <c r="E5702" s="95">
        <v>41.35</v>
      </c>
      <c r="F5702" s="96">
        <f t="shared" si="737"/>
        <v>50.75</v>
      </c>
      <c r="G5702" s="107">
        <f>ROUND(SUM('NOVO HORIZONTE'!G5702),2)</f>
        <v>0</v>
      </c>
      <c r="H5702" s="107">
        <f t="shared" si="742"/>
        <v>0</v>
      </c>
      <c r="I5702" s="143">
        <f t="shared" si="738"/>
        <v>0</v>
      </c>
      <c r="J5702" s="142"/>
      <c r="K5702" s="228"/>
      <c r="L5702" s="7" t="str">
        <f t="shared" si="739"/>
        <v/>
      </c>
      <c r="M5702" s="7" t="str">
        <f t="shared" si="740"/>
        <v/>
      </c>
      <c r="N5702" s="7" t="str">
        <f t="shared" si="736"/>
        <v/>
      </c>
      <c r="O5702" s="144"/>
      <c r="P5702" s="355">
        <v>0</v>
      </c>
      <c r="Q5702" s="362">
        <f>SUM('NOVO HORIZONTE'!I5702)</f>
        <v>0</v>
      </c>
      <c r="R5702" s="363">
        <f t="shared" si="741"/>
        <v>0</v>
      </c>
      <c r="S5702" s="153">
        <f t="shared" si="735"/>
        <v>0</v>
      </c>
      <c r="T5702" s="364"/>
    </row>
    <row r="5703" ht="33.75" hidden="1" spans="1:20">
      <c r="A5703" s="158">
        <v>103404</v>
      </c>
      <c r="B5703" s="100" t="s">
        <v>252</v>
      </c>
      <c r="C5703" s="104" t="s">
        <v>5987</v>
      </c>
      <c r="D5703" s="94" t="s">
        <v>279</v>
      </c>
      <c r="E5703" s="95">
        <v>45.94</v>
      </c>
      <c r="F5703" s="96">
        <f t="shared" si="737"/>
        <v>56.39</v>
      </c>
      <c r="G5703" s="107">
        <f>ROUND(SUM('NOVO HORIZONTE'!G5703),2)</f>
        <v>0</v>
      </c>
      <c r="H5703" s="107">
        <f t="shared" si="742"/>
        <v>0</v>
      </c>
      <c r="I5703" s="143">
        <f t="shared" si="738"/>
        <v>0</v>
      </c>
      <c r="J5703" s="142"/>
      <c r="K5703" s="228"/>
      <c r="L5703" s="7" t="str">
        <f t="shared" si="739"/>
        <v/>
      </c>
      <c r="M5703" s="7" t="str">
        <f t="shared" si="740"/>
        <v/>
      </c>
      <c r="N5703" s="7" t="str">
        <f t="shared" si="736"/>
        <v/>
      </c>
      <c r="O5703" s="144"/>
      <c r="P5703" s="355">
        <v>0</v>
      </c>
      <c r="Q5703" s="362">
        <f>SUM('NOVO HORIZONTE'!I5703)</f>
        <v>0</v>
      </c>
      <c r="R5703" s="363">
        <f t="shared" si="741"/>
        <v>0</v>
      </c>
      <c r="S5703" s="153">
        <f t="shared" si="735"/>
        <v>0</v>
      </c>
      <c r="T5703" s="364"/>
    </row>
    <row r="5704" ht="33.75" hidden="1" spans="1:20">
      <c r="A5704" s="158">
        <v>103405</v>
      </c>
      <c r="B5704" s="100" t="s">
        <v>252</v>
      </c>
      <c r="C5704" s="104" t="s">
        <v>5988</v>
      </c>
      <c r="D5704" s="94" t="s">
        <v>279</v>
      </c>
      <c r="E5704" s="95">
        <v>51.69</v>
      </c>
      <c r="F5704" s="96">
        <f t="shared" si="737"/>
        <v>63.44</v>
      </c>
      <c r="G5704" s="107">
        <f>ROUND(SUM('NOVO HORIZONTE'!G5704),2)</f>
        <v>0</v>
      </c>
      <c r="H5704" s="107">
        <f t="shared" si="742"/>
        <v>0</v>
      </c>
      <c r="I5704" s="143">
        <f t="shared" si="738"/>
        <v>0</v>
      </c>
      <c r="J5704" s="142"/>
      <c r="K5704" s="228"/>
      <c r="L5704" s="7" t="str">
        <f t="shared" si="739"/>
        <v/>
      </c>
      <c r="M5704" s="7" t="str">
        <f t="shared" si="740"/>
        <v/>
      </c>
      <c r="N5704" s="7" t="str">
        <f t="shared" si="736"/>
        <v/>
      </c>
      <c r="O5704" s="144"/>
      <c r="P5704" s="355">
        <v>0</v>
      </c>
      <c r="Q5704" s="362">
        <f>SUM('NOVO HORIZONTE'!I5704)</f>
        <v>0</v>
      </c>
      <c r="R5704" s="363">
        <f t="shared" si="741"/>
        <v>0</v>
      </c>
      <c r="S5704" s="153">
        <f t="shared" si="735"/>
        <v>0</v>
      </c>
      <c r="T5704" s="364"/>
    </row>
    <row r="5705" ht="33.75" hidden="1" spans="1:20">
      <c r="A5705" s="158">
        <v>103406</v>
      </c>
      <c r="B5705" s="100" t="s">
        <v>252</v>
      </c>
      <c r="C5705" s="104" t="s">
        <v>5989</v>
      </c>
      <c r="D5705" s="94" t="s">
        <v>279</v>
      </c>
      <c r="E5705" s="95">
        <v>57.43</v>
      </c>
      <c r="F5705" s="96">
        <f t="shared" si="737"/>
        <v>70.49</v>
      </c>
      <c r="G5705" s="107">
        <f>ROUND(SUM('NOVO HORIZONTE'!G5705),2)</f>
        <v>0</v>
      </c>
      <c r="H5705" s="107">
        <f t="shared" si="742"/>
        <v>0</v>
      </c>
      <c r="I5705" s="143">
        <f t="shared" si="738"/>
        <v>0</v>
      </c>
      <c r="J5705" s="142"/>
      <c r="K5705" s="228"/>
      <c r="L5705" s="7" t="str">
        <f t="shared" si="739"/>
        <v/>
      </c>
      <c r="M5705" s="7" t="str">
        <f t="shared" si="740"/>
        <v/>
      </c>
      <c r="N5705" s="7" t="str">
        <f t="shared" si="736"/>
        <v/>
      </c>
      <c r="O5705" s="144"/>
      <c r="P5705" s="355">
        <v>0</v>
      </c>
      <c r="Q5705" s="362">
        <f>SUM('NOVO HORIZONTE'!I5705)</f>
        <v>0</v>
      </c>
      <c r="R5705" s="363">
        <f t="shared" si="741"/>
        <v>0</v>
      </c>
      <c r="S5705" s="153">
        <f t="shared" si="735"/>
        <v>0</v>
      </c>
      <c r="T5705" s="364"/>
    </row>
    <row r="5706" ht="33.75" hidden="1" spans="1:20">
      <c r="A5706" s="158">
        <v>103407</v>
      </c>
      <c r="B5706" s="100" t="s">
        <v>252</v>
      </c>
      <c r="C5706" s="104" t="s">
        <v>5990</v>
      </c>
      <c r="D5706" s="94" t="s">
        <v>279</v>
      </c>
      <c r="E5706" s="95">
        <v>64.32</v>
      </c>
      <c r="F5706" s="96">
        <f t="shared" si="737"/>
        <v>78.95</v>
      </c>
      <c r="G5706" s="107">
        <f>ROUND(SUM('NOVO HORIZONTE'!G5706),2)</f>
        <v>0</v>
      </c>
      <c r="H5706" s="107">
        <f t="shared" si="742"/>
        <v>0</v>
      </c>
      <c r="I5706" s="143">
        <f t="shared" si="738"/>
        <v>0</v>
      </c>
      <c r="J5706" s="142"/>
      <c r="K5706" s="228"/>
      <c r="L5706" s="7" t="str">
        <f t="shared" si="739"/>
        <v/>
      </c>
      <c r="M5706" s="7" t="str">
        <f t="shared" si="740"/>
        <v/>
      </c>
      <c r="N5706" s="7" t="str">
        <f t="shared" si="736"/>
        <v/>
      </c>
      <c r="O5706" s="144"/>
      <c r="P5706" s="355">
        <v>0</v>
      </c>
      <c r="Q5706" s="362">
        <f>SUM('NOVO HORIZONTE'!I5706)</f>
        <v>0</v>
      </c>
      <c r="R5706" s="363">
        <f t="shared" si="741"/>
        <v>0</v>
      </c>
      <c r="S5706" s="153">
        <f t="shared" si="735"/>
        <v>0</v>
      </c>
      <c r="T5706" s="364"/>
    </row>
    <row r="5707" ht="33.75" hidden="1" spans="1:20">
      <c r="A5707" s="158">
        <v>103408</v>
      </c>
      <c r="B5707" s="100" t="s">
        <v>252</v>
      </c>
      <c r="C5707" s="104" t="s">
        <v>5991</v>
      </c>
      <c r="D5707" s="94" t="s">
        <v>279</v>
      </c>
      <c r="E5707" s="95">
        <v>72.37</v>
      </c>
      <c r="F5707" s="96">
        <f t="shared" si="737"/>
        <v>88.83</v>
      </c>
      <c r="G5707" s="107">
        <f>ROUND(SUM('NOVO HORIZONTE'!G5707),2)</f>
        <v>0</v>
      </c>
      <c r="H5707" s="107">
        <f t="shared" si="742"/>
        <v>0</v>
      </c>
      <c r="I5707" s="143">
        <f t="shared" si="738"/>
        <v>0</v>
      </c>
      <c r="J5707" s="142"/>
      <c r="K5707" s="228"/>
      <c r="L5707" s="7" t="str">
        <f t="shared" si="739"/>
        <v/>
      </c>
      <c r="M5707" s="7" t="str">
        <f t="shared" si="740"/>
        <v/>
      </c>
      <c r="N5707" s="7" t="str">
        <f t="shared" si="736"/>
        <v/>
      </c>
      <c r="O5707" s="144"/>
      <c r="P5707" s="355">
        <v>0</v>
      </c>
      <c r="Q5707" s="362">
        <f>SUM('NOVO HORIZONTE'!I5707)</f>
        <v>0</v>
      </c>
      <c r="R5707" s="363">
        <f t="shared" si="741"/>
        <v>0</v>
      </c>
      <c r="S5707" s="153">
        <f t="shared" si="735"/>
        <v>0</v>
      </c>
      <c r="T5707" s="364"/>
    </row>
    <row r="5708" ht="33.75" hidden="1" spans="1:20">
      <c r="A5708" s="158">
        <v>103409</v>
      </c>
      <c r="B5708" s="100" t="s">
        <v>252</v>
      </c>
      <c r="C5708" s="104" t="s">
        <v>5992</v>
      </c>
      <c r="D5708" s="94" t="s">
        <v>279</v>
      </c>
      <c r="E5708" s="95">
        <v>81.55</v>
      </c>
      <c r="F5708" s="96">
        <f t="shared" si="737"/>
        <v>100.09</v>
      </c>
      <c r="G5708" s="107">
        <f>ROUND(SUM('NOVO HORIZONTE'!G5708),2)</f>
        <v>0</v>
      </c>
      <c r="H5708" s="107">
        <f t="shared" si="742"/>
        <v>0</v>
      </c>
      <c r="I5708" s="143">
        <f t="shared" si="738"/>
        <v>0</v>
      </c>
      <c r="J5708" s="142"/>
      <c r="K5708" s="228"/>
      <c r="L5708" s="7" t="str">
        <f t="shared" si="739"/>
        <v/>
      </c>
      <c r="M5708" s="7" t="str">
        <f t="shared" si="740"/>
        <v/>
      </c>
      <c r="N5708" s="7" t="str">
        <f t="shared" si="736"/>
        <v/>
      </c>
      <c r="O5708" s="144"/>
      <c r="P5708" s="355">
        <v>0</v>
      </c>
      <c r="Q5708" s="362">
        <f>SUM('NOVO HORIZONTE'!I5708)</f>
        <v>0</v>
      </c>
      <c r="R5708" s="363">
        <f t="shared" si="741"/>
        <v>0</v>
      </c>
      <c r="S5708" s="153">
        <f t="shared" si="735"/>
        <v>0</v>
      </c>
      <c r="T5708" s="364"/>
    </row>
    <row r="5709" ht="33.75" hidden="1" spans="1:20">
      <c r="A5709" s="158">
        <v>103410</v>
      </c>
      <c r="B5709" s="100" t="s">
        <v>252</v>
      </c>
      <c r="C5709" s="104" t="s">
        <v>5993</v>
      </c>
      <c r="D5709" s="94" t="s">
        <v>279</v>
      </c>
      <c r="E5709" s="95">
        <v>91.9</v>
      </c>
      <c r="F5709" s="96">
        <f t="shared" si="737"/>
        <v>112.8</v>
      </c>
      <c r="G5709" s="107">
        <f>ROUND(SUM('NOVO HORIZONTE'!G5709),2)</f>
        <v>0</v>
      </c>
      <c r="H5709" s="107">
        <f t="shared" si="742"/>
        <v>0</v>
      </c>
      <c r="I5709" s="143">
        <f t="shared" si="738"/>
        <v>0</v>
      </c>
      <c r="J5709" s="142"/>
      <c r="K5709" s="228"/>
      <c r="L5709" s="7" t="str">
        <f t="shared" si="739"/>
        <v/>
      </c>
      <c r="M5709" s="7" t="str">
        <f t="shared" si="740"/>
        <v/>
      </c>
      <c r="N5709" s="7" t="str">
        <f t="shared" si="736"/>
        <v/>
      </c>
      <c r="O5709" s="144"/>
      <c r="P5709" s="355">
        <v>0</v>
      </c>
      <c r="Q5709" s="362">
        <f>SUM('NOVO HORIZONTE'!I5709)</f>
        <v>0</v>
      </c>
      <c r="R5709" s="363">
        <f t="shared" si="741"/>
        <v>0</v>
      </c>
      <c r="S5709" s="153">
        <f t="shared" si="735"/>
        <v>0</v>
      </c>
      <c r="T5709" s="364"/>
    </row>
    <row r="5710" ht="33.75" hidden="1" spans="1:20">
      <c r="A5710" s="158">
        <v>103411</v>
      </c>
      <c r="B5710" s="100" t="s">
        <v>252</v>
      </c>
      <c r="C5710" s="104" t="s">
        <v>5994</v>
      </c>
      <c r="D5710" s="94" t="s">
        <v>279</v>
      </c>
      <c r="E5710" s="95">
        <v>9.18</v>
      </c>
      <c r="F5710" s="96">
        <f t="shared" si="737"/>
        <v>11.27</v>
      </c>
      <c r="G5710" s="107">
        <f>ROUND(SUM('NOVO HORIZONTE'!G5710),2)</f>
        <v>0</v>
      </c>
      <c r="H5710" s="107">
        <f t="shared" si="742"/>
        <v>0</v>
      </c>
      <c r="I5710" s="143">
        <f t="shared" si="738"/>
        <v>0</v>
      </c>
      <c r="J5710" s="142"/>
      <c r="K5710" s="228"/>
      <c r="L5710" s="7" t="str">
        <f t="shared" si="739"/>
        <v/>
      </c>
      <c r="M5710" s="7" t="str">
        <f t="shared" si="740"/>
        <v/>
      </c>
      <c r="N5710" s="7" t="str">
        <f t="shared" si="736"/>
        <v/>
      </c>
      <c r="O5710" s="144"/>
      <c r="P5710" s="355">
        <v>0</v>
      </c>
      <c r="Q5710" s="362">
        <f>SUM('NOVO HORIZONTE'!I5710)</f>
        <v>0</v>
      </c>
      <c r="R5710" s="363">
        <f t="shared" si="741"/>
        <v>0</v>
      </c>
      <c r="S5710" s="153">
        <f t="shared" si="735"/>
        <v>0</v>
      </c>
      <c r="T5710" s="364"/>
    </row>
    <row r="5711" ht="33.75" hidden="1" spans="1:20">
      <c r="A5711" s="158">
        <v>103412</v>
      </c>
      <c r="B5711" s="100" t="s">
        <v>252</v>
      </c>
      <c r="C5711" s="104" t="s">
        <v>5995</v>
      </c>
      <c r="D5711" s="94" t="s">
        <v>279</v>
      </c>
      <c r="E5711" s="95">
        <v>14.7</v>
      </c>
      <c r="F5711" s="96">
        <f t="shared" si="737"/>
        <v>18.04</v>
      </c>
      <c r="G5711" s="107">
        <f>ROUND(SUM('NOVO HORIZONTE'!G5711),2)</f>
        <v>0</v>
      </c>
      <c r="H5711" s="107">
        <f t="shared" si="742"/>
        <v>0</v>
      </c>
      <c r="I5711" s="143">
        <f t="shared" si="738"/>
        <v>0</v>
      </c>
      <c r="J5711" s="142"/>
      <c r="K5711" s="228"/>
      <c r="L5711" s="7" t="str">
        <f t="shared" si="739"/>
        <v/>
      </c>
      <c r="M5711" s="7" t="str">
        <f t="shared" si="740"/>
        <v/>
      </c>
      <c r="N5711" s="7" t="str">
        <f t="shared" si="736"/>
        <v/>
      </c>
      <c r="O5711" s="144"/>
      <c r="P5711" s="355">
        <v>0</v>
      </c>
      <c r="Q5711" s="362">
        <f>SUM('NOVO HORIZONTE'!I5711)</f>
        <v>0</v>
      </c>
      <c r="R5711" s="363">
        <f t="shared" si="741"/>
        <v>0</v>
      </c>
      <c r="S5711" s="153">
        <f t="shared" si="735"/>
        <v>0</v>
      </c>
      <c r="T5711" s="364"/>
    </row>
    <row r="5712" ht="33.75" hidden="1" spans="1:20">
      <c r="A5712" s="158">
        <v>103413</v>
      </c>
      <c r="B5712" s="100" t="s">
        <v>252</v>
      </c>
      <c r="C5712" s="104" t="s">
        <v>5996</v>
      </c>
      <c r="D5712" s="94" t="s">
        <v>279</v>
      </c>
      <c r="E5712" s="95">
        <v>28.94</v>
      </c>
      <c r="F5712" s="96">
        <f t="shared" si="737"/>
        <v>35.52</v>
      </c>
      <c r="G5712" s="107">
        <f>ROUND(SUM('NOVO HORIZONTE'!G5712),2)</f>
        <v>0</v>
      </c>
      <c r="H5712" s="107">
        <f t="shared" si="742"/>
        <v>0</v>
      </c>
      <c r="I5712" s="143">
        <f t="shared" si="738"/>
        <v>0</v>
      </c>
      <c r="J5712" s="142"/>
      <c r="K5712" s="228"/>
      <c r="L5712" s="7" t="str">
        <f t="shared" si="739"/>
        <v/>
      </c>
      <c r="M5712" s="7" t="str">
        <f t="shared" si="740"/>
        <v/>
      </c>
      <c r="N5712" s="7" t="str">
        <f t="shared" si="736"/>
        <v/>
      </c>
      <c r="O5712" s="144"/>
      <c r="P5712" s="355">
        <v>0</v>
      </c>
      <c r="Q5712" s="362">
        <f>SUM('NOVO HORIZONTE'!I5712)</f>
        <v>0</v>
      </c>
      <c r="R5712" s="363">
        <f t="shared" si="741"/>
        <v>0</v>
      </c>
      <c r="S5712" s="153">
        <f t="shared" si="735"/>
        <v>0</v>
      </c>
      <c r="T5712" s="364"/>
    </row>
    <row r="5713" ht="33.75" hidden="1" spans="1:20">
      <c r="A5713" s="158">
        <v>103414</v>
      </c>
      <c r="B5713" s="100" t="s">
        <v>252</v>
      </c>
      <c r="C5713" s="104" t="s">
        <v>5997</v>
      </c>
      <c r="D5713" s="94" t="s">
        <v>279</v>
      </c>
      <c r="E5713" s="95">
        <v>41.35</v>
      </c>
      <c r="F5713" s="96">
        <f t="shared" si="737"/>
        <v>50.75</v>
      </c>
      <c r="G5713" s="107">
        <f>ROUND(SUM('NOVO HORIZONTE'!G5713),2)</f>
        <v>0</v>
      </c>
      <c r="H5713" s="107">
        <f t="shared" si="742"/>
        <v>0</v>
      </c>
      <c r="I5713" s="143">
        <f t="shared" si="738"/>
        <v>0</v>
      </c>
      <c r="J5713" s="142"/>
      <c r="K5713" s="228"/>
      <c r="L5713" s="7" t="str">
        <f t="shared" si="739"/>
        <v/>
      </c>
      <c r="M5713" s="7" t="str">
        <f t="shared" si="740"/>
        <v/>
      </c>
      <c r="N5713" s="7" t="str">
        <f t="shared" si="736"/>
        <v/>
      </c>
      <c r="O5713" s="144"/>
      <c r="P5713" s="355">
        <v>0</v>
      </c>
      <c r="Q5713" s="362">
        <f>SUM('NOVO HORIZONTE'!I5713)</f>
        <v>0</v>
      </c>
      <c r="R5713" s="363">
        <f t="shared" si="741"/>
        <v>0</v>
      </c>
      <c r="S5713" s="153">
        <f t="shared" si="735"/>
        <v>0</v>
      </c>
      <c r="T5713" s="364"/>
    </row>
    <row r="5714" ht="33.75" hidden="1" spans="1:20">
      <c r="A5714" s="158">
        <v>103415</v>
      </c>
      <c r="B5714" s="100" t="s">
        <v>252</v>
      </c>
      <c r="C5714" s="104" t="s">
        <v>5998</v>
      </c>
      <c r="D5714" s="94" t="s">
        <v>279</v>
      </c>
      <c r="E5714" s="95">
        <v>50.54</v>
      </c>
      <c r="F5714" s="96">
        <f t="shared" si="737"/>
        <v>62.03</v>
      </c>
      <c r="G5714" s="107">
        <f>ROUND(SUM('NOVO HORIZONTE'!G5714),2)</f>
        <v>0</v>
      </c>
      <c r="H5714" s="107">
        <f t="shared" si="742"/>
        <v>0</v>
      </c>
      <c r="I5714" s="143">
        <f t="shared" si="738"/>
        <v>0</v>
      </c>
      <c r="J5714" s="142"/>
      <c r="K5714" s="228"/>
      <c r="L5714" s="7" t="str">
        <f t="shared" si="739"/>
        <v/>
      </c>
      <c r="M5714" s="7" t="str">
        <f t="shared" si="740"/>
        <v/>
      </c>
      <c r="N5714" s="7" t="str">
        <f t="shared" si="736"/>
        <v/>
      </c>
      <c r="O5714" s="144"/>
      <c r="P5714" s="355">
        <v>0</v>
      </c>
      <c r="Q5714" s="362">
        <f>SUM('NOVO HORIZONTE'!I5714)</f>
        <v>0</v>
      </c>
      <c r="R5714" s="363">
        <f t="shared" si="741"/>
        <v>0</v>
      </c>
      <c r="S5714" s="153">
        <f t="shared" si="735"/>
        <v>0</v>
      </c>
      <c r="T5714" s="364"/>
    </row>
    <row r="5715" ht="33.75" hidden="1" spans="1:20">
      <c r="A5715" s="158">
        <v>103416</v>
      </c>
      <c r="B5715" s="100" t="s">
        <v>252</v>
      </c>
      <c r="C5715" s="104" t="s">
        <v>5999</v>
      </c>
      <c r="D5715" s="94" t="s">
        <v>279</v>
      </c>
      <c r="E5715" s="95">
        <v>73.52</v>
      </c>
      <c r="F5715" s="96">
        <f t="shared" si="737"/>
        <v>90.24</v>
      </c>
      <c r="G5715" s="107">
        <f>ROUND(SUM('NOVO HORIZONTE'!G5715),2)</f>
        <v>0</v>
      </c>
      <c r="H5715" s="107">
        <f t="shared" si="742"/>
        <v>0</v>
      </c>
      <c r="I5715" s="143">
        <f t="shared" si="738"/>
        <v>0</v>
      </c>
      <c r="J5715" s="142"/>
      <c r="K5715" s="228"/>
      <c r="L5715" s="7" t="str">
        <f t="shared" si="739"/>
        <v/>
      </c>
      <c r="M5715" s="7" t="str">
        <f t="shared" si="740"/>
        <v/>
      </c>
      <c r="N5715" s="7" t="str">
        <f t="shared" si="736"/>
        <v/>
      </c>
      <c r="O5715" s="144"/>
      <c r="P5715" s="355">
        <v>0</v>
      </c>
      <c r="Q5715" s="362">
        <f>SUM('NOVO HORIZONTE'!I5715)</f>
        <v>0</v>
      </c>
      <c r="R5715" s="363">
        <f t="shared" si="741"/>
        <v>0</v>
      </c>
      <c r="S5715" s="153">
        <f t="shared" si="735"/>
        <v>0</v>
      </c>
      <c r="T5715" s="364"/>
    </row>
    <row r="5716" ht="33.75" hidden="1" spans="1:20">
      <c r="A5716" s="158">
        <v>103417</v>
      </c>
      <c r="B5716" s="100" t="s">
        <v>252</v>
      </c>
      <c r="C5716" s="104" t="s">
        <v>6000</v>
      </c>
      <c r="D5716" s="94" t="s">
        <v>279</v>
      </c>
      <c r="E5716" s="95">
        <v>82.71</v>
      </c>
      <c r="F5716" s="96">
        <f t="shared" si="737"/>
        <v>101.52</v>
      </c>
      <c r="G5716" s="107">
        <f>ROUND(SUM('NOVO HORIZONTE'!G5716),2)</f>
        <v>0</v>
      </c>
      <c r="H5716" s="107">
        <f t="shared" si="742"/>
        <v>0</v>
      </c>
      <c r="I5716" s="143">
        <f t="shared" si="738"/>
        <v>0</v>
      </c>
      <c r="J5716" s="142"/>
      <c r="K5716" s="228"/>
      <c r="L5716" s="7" t="str">
        <f t="shared" si="739"/>
        <v/>
      </c>
      <c r="M5716" s="7" t="str">
        <f t="shared" si="740"/>
        <v/>
      </c>
      <c r="N5716" s="7" t="str">
        <f t="shared" si="736"/>
        <v/>
      </c>
      <c r="O5716" s="144"/>
      <c r="P5716" s="355">
        <v>0</v>
      </c>
      <c r="Q5716" s="362">
        <f>SUM('NOVO HORIZONTE'!I5716)</f>
        <v>0</v>
      </c>
      <c r="R5716" s="363">
        <f t="shared" si="741"/>
        <v>0</v>
      </c>
      <c r="S5716" s="153">
        <f t="shared" si="735"/>
        <v>0</v>
      </c>
      <c r="T5716" s="364"/>
    </row>
    <row r="5717" ht="33.75" hidden="1" spans="1:20">
      <c r="A5717" s="158">
        <v>103418</v>
      </c>
      <c r="B5717" s="100" t="s">
        <v>252</v>
      </c>
      <c r="C5717" s="104" t="s">
        <v>6001</v>
      </c>
      <c r="D5717" s="94" t="s">
        <v>279</v>
      </c>
      <c r="E5717" s="95">
        <v>91.9</v>
      </c>
      <c r="F5717" s="96">
        <f t="shared" si="737"/>
        <v>112.8</v>
      </c>
      <c r="G5717" s="107">
        <f>ROUND(SUM('NOVO HORIZONTE'!G5717),2)</f>
        <v>0</v>
      </c>
      <c r="H5717" s="107">
        <f t="shared" si="742"/>
        <v>0</v>
      </c>
      <c r="I5717" s="143">
        <f t="shared" si="738"/>
        <v>0</v>
      </c>
      <c r="J5717" s="142"/>
      <c r="K5717" s="228"/>
      <c r="L5717" s="7" t="str">
        <f t="shared" si="739"/>
        <v/>
      </c>
      <c r="M5717" s="7" t="str">
        <f t="shared" si="740"/>
        <v/>
      </c>
      <c r="N5717" s="7" t="str">
        <f t="shared" si="736"/>
        <v/>
      </c>
      <c r="O5717" s="144"/>
      <c r="P5717" s="355">
        <v>0</v>
      </c>
      <c r="Q5717" s="362">
        <f>SUM('NOVO HORIZONTE'!I5717)</f>
        <v>0</v>
      </c>
      <c r="R5717" s="363">
        <f t="shared" si="741"/>
        <v>0</v>
      </c>
      <c r="S5717" s="153">
        <f t="shared" si="735"/>
        <v>0</v>
      </c>
      <c r="T5717" s="364"/>
    </row>
    <row r="5718" ht="33.75" hidden="1" spans="1:20">
      <c r="A5718" s="158">
        <v>103419</v>
      </c>
      <c r="B5718" s="100" t="s">
        <v>252</v>
      </c>
      <c r="C5718" s="104" t="s">
        <v>6002</v>
      </c>
      <c r="D5718" s="94" t="s">
        <v>279</v>
      </c>
      <c r="E5718" s="95">
        <v>103.38</v>
      </c>
      <c r="F5718" s="96">
        <f t="shared" si="737"/>
        <v>126.89</v>
      </c>
      <c r="G5718" s="107">
        <f>ROUND(SUM('NOVO HORIZONTE'!G5718),2)</f>
        <v>0</v>
      </c>
      <c r="H5718" s="107">
        <f t="shared" si="742"/>
        <v>0</v>
      </c>
      <c r="I5718" s="143">
        <f t="shared" si="738"/>
        <v>0</v>
      </c>
      <c r="J5718" s="142"/>
      <c r="K5718" s="228"/>
      <c r="L5718" s="7" t="str">
        <f t="shared" si="739"/>
        <v/>
      </c>
      <c r="M5718" s="7" t="str">
        <f t="shared" si="740"/>
        <v/>
      </c>
      <c r="N5718" s="7" t="str">
        <f t="shared" si="736"/>
        <v/>
      </c>
      <c r="O5718" s="144"/>
      <c r="P5718" s="355">
        <v>0</v>
      </c>
      <c r="Q5718" s="362">
        <f>SUM('NOVO HORIZONTE'!I5718)</f>
        <v>0</v>
      </c>
      <c r="R5718" s="363">
        <f t="shared" si="741"/>
        <v>0</v>
      </c>
      <c r="S5718" s="153">
        <f t="shared" si="735"/>
        <v>0</v>
      </c>
      <c r="T5718" s="364"/>
    </row>
    <row r="5719" ht="33.75" hidden="1" spans="1:20">
      <c r="A5719" s="158">
        <v>103420</v>
      </c>
      <c r="B5719" s="100" t="s">
        <v>252</v>
      </c>
      <c r="C5719" s="104" t="s">
        <v>6003</v>
      </c>
      <c r="D5719" s="94" t="s">
        <v>279</v>
      </c>
      <c r="E5719" s="95">
        <v>114.87</v>
      </c>
      <c r="F5719" s="96">
        <f t="shared" si="737"/>
        <v>140.99</v>
      </c>
      <c r="G5719" s="107">
        <f>ROUND(SUM('NOVO HORIZONTE'!G5719),2)</f>
        <v>0</v>
      </c>
      <c r="H5719" s="107">
        <f t="shared" si="742"/>
        <v>0</v>
      </c>
      <c r="I5719" s="143">
        <f t="shared" si="738"/>
        <v>0</v>
      </c>
      <c r="J5719" s="142"/>
      <c r="K5719" s="228"/>
      <c r="L5719" s="7" t="str">
        <f t="shared" si="739"/>
        <v/>
      </c>
      <c r="M5719" s="7" t="str">
        <f t="shared" si="740"/>
        <v/>
      </c>
      <c r="N5719" s="7" t="str">
        <f t="shared" si="736"/>
        <v/>
      </c>
      <c r="O5719" s="144"/>
      <c r="P5719" s="355">
        <v>0</v>
      </c>
      <c r="Q5719" s="362">
        <f>SUM('NOVO HORIZONTE'!I5719)</f>
        <v>0</v>
      </c>
      <c r="R5719" s="363">
        <f t="shared" si="741"/>
        <v>0</v>
      </c>
      <c r="S5719" s="153">
        <f t="shared" si="735"/>
        <v>0</v>
      </c>
      <c r="T5719" s="364"/>
    </row>
    <row r="5720" ht="33.75" hidden="1" spans="1:20">
      <c r="A5720" s="158">
        <v>103421</v>
      </c>
      <c r="B5720" s="100" t="s">
        <v>252</v>
      </c>
      <c r="C5720" s="104" t="s">
        <v>6004</v>
      </c>
      <c r="D5720" s="94" t="s">
        <v>279</v>
      </c>
      <c r="E5720" s="95">
        <v>128.66</v>
      </c>
      <c r="F5720" s="96">
        <f t="shared" si="737"/>
        <v>157.92</v>
      </c>
      <c r="G5720" s="107">
        <f>ROUND(SUM('NOVO HORIZONTE'!G5720),2)</f>
        <v>0</v>
      </c>
      <c r="H5720" s="107">
        <f t="shared" si="742"/>
        <v>0</v>
      </c>
      <c r="I5720" s="143">
        <f t="shared" si="738"/>
        <v>0</v>
      </c>
      <c r="J5720" s="142"/>
      <c r="K5720" s="228"/>
      <c r="L5720" s="7" t="str">
        <f t="shared" si="739"/>
        <v/>
      </c>
      <c r="M5720" s="7" t="str">
        <f t="shared" si="740"/>
        <v/>
      </c>
      <c r="N5720" s="7" t="str">
        <f t="shared" si="736"/>
        <v/>
      </c>
      <c r="O5720" s="144"/>
      <c r="P5720" s="355">
        <v>0</v>
      </c>
      <c r="Q5720" s="362">
        <f>SUM('NOVO HORIZONTE'!I5720)</f>
        <v>0</v>
      </c>
      <c r="R5720" s="363">
        <f t="shared" si="741"/>
        <v>0</v>
      </c>
      <c r="S5720" s="153">
        <f t="shared" si="735"/>
        <v>0</v>
      </c>
      <c r="T5720" s="364"/>
    </row>
    <row r="5721" ht="33.75" hidden="1" spans="1:20">
      <c r="A5721" s="158">
        <v>103422</v>
      </c>
      <c r="B5721" s="100" t="s">
        <v>252</v>
      </c>
      <c r="C5721" s="104" t="s">
        <v>6005</v>
      </c>
      <c r="D5721" s="94" t="s">
        <v>279</v>
      </c>
      <c r="E5721" s="95">
        <v>144.74</v>
      </c>
      <c r="F5721" s="96">
        <f t="shared" si="737"/>
        <v>177.65</v>
      </c>
      <c r="G5721" s="107">
        <f>ROUND(SUM('NOVO HORIZONTE'!G5721),2)</f>
        <v>0</v>
      </c>
      <c r="H5721" s="107">
        <f t="shared" si="742"/>
        <v>0</v>
      </c>
      <c r="I5721" s="143">
        <f t="shared" si="738"/>
        <v>0</v>
      </c>
      <c r="J5721" s="142"/>
      <c r="K5721" s="228"/>
      <c r="L5721" s="7" t="str">
        <f t="shared" si="739"/>
        <v/>
      </c>
      <c r="M5721" s="7" t="str">
        <f t="shared" si="740"/>
        <v/>
      </c>
      <c r="N5721" s="7" t="str">
        <f t="shared" si="736"/>
        <v/>
      </c>
      <c r="O5721" s="144"/>
      <c r="P5721" s="355">
        <v>0</v>
      </c>
      <c r="Q5721" s="362">
        <f>SUM('NOVO HORIZONTE'!I5721)</f>
        <v>0</v>
      </c>
      <c r="R5721" s="363">
        <f t="shared" si="741"/>
        <v>0</v>
      </c>
      <c r="S5721" s="153">
        <f t="shared" ref="S5721:S5784" si="743">IF(R5721=0,0,IF(R5721&gt;0,"c","b"))</f>
        <v>0</v>
      </c>
      <c r="T5721" s="364"/>
    </row>
    <row r="5722" ht="33.75" hidden="1" spans="1:20">
      <c r="A5722" s="158">
        <v>103423</v>
      </c>
      <c r="B5722" s="100" t="s">
        <v>252</v>
      </c>
      <c r="C5722" s="104" t="s">
        <v>6006</v>
      </c>
      <c r="D5722" s="94" t="s">
        <v>279</v>
      </c>
      <c r="E5722" s="95">
        <v>163.12</v>
      </c>
      <c r="F5722" s="96">
        <f t="shared" si="737"/>
        <v>200.21</v>
      </c>
      <c r="G5722" s="107">
        <f>ROUND(SUM('NOVO HORIZONTE'!G5722),2)</f>
        <v>0</v>
      </c>
      <c r="H5722" s="107">
        <f t="shared" si="742"/>
        <v>0</v>
      </c>
      <c r="I5722" s="143">
        <f t="shared" si="738"/>
        <v>0</v>
      </c>
      <c r="J5722" s="142"/>
      <c r="K5722" s="228"/>
      <c r="L5722" s="7" t="str">
        <f t="shared" si="739"/>
        <v/>
      </c>
      <c r="M5722" s="7" t="str">
        <f t="shared" si="740"/>
        <v/>
      </c>
      <c r="N5722" s="7" t="str">
        <f t="shared" si="736"/>
        <v/>
      </c>
      <c r="O5722" s="144"/>
      <c r="P5722" s="355">
        <v>0</v>
      </c>
      <c r="Q5722" s="362">
        <f>SUM('NOVO HORIZONTE'!I5722)</f>
        <v>0</v>
      </c>
      <c r="R5722" s="363">
        <f t="shared" si="741"/>
        <v>0</v>
      </c>
      <c r="S5722" s="153">
        <f t="shared" si="743"/>
        <v>0</v>
      </c>
      <c r="T5722" s="364"/>
    </row>
    <row r="5723" ht="33.75" hidden="1" spans="1:20">
      <c r="A5723" s="158">
        <v>103424</v>
      </c>
      <c r="B5723" s="100" t="s">
        <v>252</v>
      </c>
      <c r="C5723" s="104" t="s">
        <v>6007</v>
      </c>
      <c r="D5723" s="94" t="s">
        <v>279</v>
      </c>
      <c r="E5723" s="95">
        <v>183.8</v>
      </c>
      <c r="F5723" s="96">
        <f t="shared" si="737"/>
        <v>225.6</v>
      </c>
      <c r="G5723" s="107">
        <f>ROUND(SUM('NOVO HORIZONTE'!G5723),2)</f>
        <v>0</v>
      </c>
      <c r="H5723" s="107">
        <f t="shared" si="742"/>
        <v>0</v>
      </c>
      <c r="I5723" s="143">
        <f t="shared" si="738"/>
        <v>0</v>
      </c>
      <c r="J5723" s="142"/>
      <c r="K5723" s="228"/>
      <c r="L5723" s="7" t="str">
        <f t="shared" si="739"/>
        <v/>
      </c>
      <c r="M5723" s="7" t="str">
        <f t="shared" si="740"/>
        <v/>
      </c>
      <c r="N5723" s="7" t="str">
        <f t="shared" si="736"/>
        <v/>
      </c>
      <c r="O5723" s="144"/>
      <c r="P5723" s="355">
        <v>0</v>
      </c>
      <c r="Q5723" s="362">
        <f>SUM('NOVO HORIZONTE'!I5723)</f>
        <v>0</v>
      </c>
      <c r="R5723" s="363">
        <f t="shared" si="741"/>
        <v>0</v>
      </c>
      <c r="S5723" s="153">
        <f t="shared" si="743"/>
        <v>0</v>
      </c>
      <c r="T5723" s="364"/>
    </row>
    <row r="5724" ht="22.5" hidden="1" spans="1:20">
      <c r="A5724" s="158">
        <v>103425</v>
      </c>
      <c r="B5724" s="100" t="s">
        <v>252</v>
      </c>
      <c r="C5724" s="104" t="s">
        <v>6008</v>
      </c>
      <c r="D5724" s="94" t="s">
        <v>279</v>
      </c>
      <c r="E5724" s="95">
        <v>17.3</v>
      </c>
      <c r="F5724" s="96">
        <f t="shared" si="737"/>
        <v>21.23</v>
      </c>
      <c r="G5724" s="107">
        <f>ROUND(SUM('NOVO HORIZONTE'!G5724),2)</f>
        <v>0</v>
      </c>
      <c r="H5724" s="107">
        <f t="shared" si="742"/>
        <v>0</v>
      </c>
      <c r="I5724" s="143">
        <f t="shared" si="738"/>
        <v>0</v>
      </c>
      <c r="J5724" s="142"/>
      <c r="K5724" s="228"/>
      <c r="L5724" s="7" t="str">
        <f t="shared" si="739"/>
        <v/>
      </c>
      <c r="M5724" s="7" t="str">
        <f t="shared" si="740"/>
        <v/>
      </c>
      <c r="N5724" s="7" t="str">
        <f t="shared" si="736"/>
        <v/>
      </c>
      <c r="O5724" s="144"/>
      <c r="P5724" s="355">
        <v>0</v>
      </c>
      <c r="Q5724" s="362">
        <f>SUM('NOVO HORIZONTE'!I5724)</f>
        <v>0</v>
      </c>
      <c r="R5724" s="363">
        <f t="shared" si="741"/>
        <v>0</v>
      </c>
      <c r="S5724" s="153">
        <f t="shared" si="743"/>
        <v>0</v>
      </c>
      <c r="T5724" s="364"/>
    </row>
    <row r="5725" ht="22.5" hidden="1" spans="1:20">
      <c r="A5725" s="158">
        <v>103426</v>
      </c>
      <c r="B5725" s="100" t="s">
        <v>252</v>
      </c>
      <c r="C5725" s="104" t="s">
        <v>6009</v>
      </c>
      <c r="D5725" s="94" t="s">
        <v>279</v>
      </c>
      <c r="E5725" s="95">
        <v>21.05</v>
      </c>
      <c r="F5725" s="96">
        <f t="shared" si="737"/>
        <v>25.84</v>
      </c>
      <c r="G5725" s="107">
        <f>ROUND(SUM('NOVO HORIZONTE'!G5725),2)</f>
        <v>0</v>
      </c>
      <c r="H5725" s="107">
        <f t="shared" si="742"/>
        <v>0</v>
      </c>
      <c r="I5725" s="143">
        <f t="shared" si="738"/>
        <v>0</v>
      </c>
      <c r="J5725" s="142"/>
      <c r="K5725" s="145"/>
      <c r="L5725" s="7" t="str">
        <f t="shared" si="739"/>
        <v/>
      </c>
      <c r="M5725" s="7" t="str">
        <f t="shared" si="740"/>
        <v/>
      </c>
      <c r="N5725" s="7" t="str">
        <f t="shared" si="736"/>
        <v/>
      </c>
      <c r="O5725" s="144"/>
      <c r="P5725" s="355">
        <v>0</v>
      </c>
      <c r="Q5725" s="362">
        <f>SUM('NOVO HORIZONTE'!I5725)</f>
        <v>0</v>
      </c>
      <c r="R5725" s="363">
        <f t="shared" si="741"/>
        <v>0</v>
      </c>
      <c r="S5725" s="153">
        <f t="shared" si="743"/>
        <v>0</v>
      </c>
      <c r="T5725" s="364"/>
    </row>
    <row r="5726" ht="22.5" hidden="1" spans="1:20">
      <c r="A5726" s="158">
        <v>103427</v>
      </c>
      <c r="B5726" s="100" t="s">
        <v>252</v>
      </c>
      <c r="C5726" s="104" t="s">
        <v>6010</v>
      </c>
      <c r="D5726" s="94" t="s">
        <v>279</v>
      </c>
      <c r="E5726" s="95">
        <v>42.12</v>
      </c>
      <c r="F5726" s="96">
        <f t="shared" si="737"/>
        <v>51.7</v>
      </c>
      <c r="G5726" s="107">
        <f>ROUND(SUM('NOVO HORIZONTE'!G5726),2)</f>
        <v>0</v>
      </c>
      <c r="H5726" s="107">
        <f t="shared" si="742"/>
        <v>0</v>
      </c>
      <c r="I5726" s="143">
        <f t="shared" si="738"/>
        <v>0</v>
      </c>
      <c r="J5726" s="142"/>
      <c r="K5726" s="228"/>
      <c r="L5726" s="7" t="str">
        <f t="shared" si="739"/>
        <v/>
      </c>
      <c r="M5726" s="7" t="str">
        <f t="shared" si="740"/>
        <v/>
      </c>
      <c r="N5726" s="7" t="str">
        <f t="shared" si="736"/>
        <v/>
      </c>
      <c r="O5726" s="144"/>
      <c r="P5726" s="355">
        <v>0</v>
      </c>
      <c r="Q5726" s="362">
        <f>SUM('NOVO HORIZONTE'!I5726)</f>
        <v>0</v>
      </c>
      <c r="R5726" s="363">
        <f t="shared" si="741"/>
        <v>0</v>
      </c>
      <c r="S5726" s="153">
        <f t="shared" si="743"/>
        <v>0</v>
      </c>
      <c r="T5726" s="364"/>
    </row>
    <row r="5727" ht="22.5" hidden="1" spans="1:20">
      <c r="A5727" s="158">
        <v>103428</v>
      </c>
      <c r="B5727" s="100" t="s">
        <v>252</v>
      </c>
      <c r="C5727" s="104" t="s">
        <v>6011</v>
      </c>
      <c r="D5727" s="94" t="s">
        <v>279</v>
      </c>
      <c r="E5727" s="95">
        <v>273.38</v>
      </c>
      <c r="F5727" s="96">
        <f t="shared" si="737"/>
        <v>335.55</v>
      </c>
      <c r="G5727" s="107">
        <f>ROUND(SUM('NOVO HORIZONTE'!G5727),2)</f>
        <v>0</v>
      </c>
      <c r="H5727" s="107">
        <f t="shared" si="742"/>
        <v>0</v>
      </c>
      <c r="I5727" s="143">
        <f t="shared" si="738"/>
        <v>0</v>
      </c>
      <c r="J5727" s="142"/>
      <c r="K5727" s="228"/>
      <c r="L5727" s="7" t="str">
        <f t="shared" si="739"/>
        <v/>
      </c>
      <c r="M5727" s="7" t="str">
        <f t="shared" si="740"/>
        <v/>
      </c>
      <c r="N5727" s="7" t="str">
        <f t="shared" si="736"/>
        <v/>
      </c>
      <c r="O5727" s="144"/>
      <c r="P5727" s="355">
        <v>0</v>
      </c>
      <c r="Q5727" s="362">
        <f>SUM('NOVO HORIZONTE'!I5727)</f>
        <v>0</v>
      </c>
      <c r="R5727" s="363">
        <f t="shared" si="741"/>
        <v>0</v>
      </c>
      <c r="S5727" s="153">
        <f t="shared" si="743"/>
        <v>0</v>
      </c>
      <c r="T5727" s="364"/>
    </row>
    <row r="5728" ht="22.5" hidden="1" spans="1:20">
      <c r="A5728" s="158">
        <v>103429</v>
      </c>
      <c r="B5728" s="100" t="s">
        <v>252</v>
      </c>
      <c r="C5728" s="104" t="s">
        <v>6012</v>
      </c>
      <c r="D5728" s="94" t="s">
        <v>279</v>
      </c>
      <c r="E5728" s="95">
        <v>2968.06</v>
      </c>
      <c r="F5728" s="96">
        <f t="shared" si="737"/>
        <v>3643</v>
      </c>
      <c r="G5728" s="107">
        <f>ROUND(SUM('NOVO HORIZONTE'!G5728),2)</f>
        <v>0</v>
      </c>
      <c r="H5728" s="107">
        <f t="shared" si="742"/>
        <v>0</v>
      </c>
      <c r="I5728" s="143">
        <f t="shared" si="738"/>
        <v>0</v>
      </c>
      <c r="J5728" s="142"/>
      <c r="K5728" s="228"/>
      <c r="L5728" s="7" t="str">
        <f t="shared" si="739"/>
        <v/>
      </c>
      <c r="M5728" s="7" t="str">
        <f t="shared" si="740"/>
        <v/>
      </c>
      <c r="N5728" s="7" t="str">
        <f t="shared" si="736"/>
        <v/>
      </c>
      <c r="O5728" s="144"/>
      <c r="P5728" s="355">
        <v>0</v>
      </c>
      <c r="Q5728" s="362">
        <f>SUM('NOVO HORIZONTE'!I5728)</f>
        <v>0</v>
      </c>
      <c r="R5728" s="363">
        <f t="shared" si="741"/>
        <v>0</v>
      </c>
      <c r="S5728" s="153">
        <f t="shared" si="743"/>
        <v>0</v>
      </c>
      <c r="T5728" s="364"/>
    </row>
    <row r="5729" ht="22.5" hidden="1" spans="1:20">
      <c r="A5729" s="158">
        <v>103430</v>
      </c>
      <c r="B5729" s="100" t="s">
        <v>252</v>
      </c>
      <c r="C5729" s="104" t="s">
        <v>6013</v>
      </c>
      <c r="D5729" s="94" t="s">
        <v>279</v>
      </c>
      <c r="E5729" s="95">
        <v>36.79</v>
      </c>
      <c r="F5729" s="96">
        <f t="shared" si="737"/>
        <v>45.16</v>
      </c>
      <c r="G5729" s="107">
        <f>ROUND(SUM('NOVO HORIZONTE'!G5729),2)</f>
        <v>0</v>
      </c>
      <c r="H5729" s="107">
        <f t="shared" si="742"/>
        <v>0</v>
      </c>
      <c r="I5729" s="143">
        <f t="shared" si="738"/>
        <v>0</v>
      </c>
      <c r="J5729" s="142"/>
      <c r="K5729" s="228"/>
      <c r="L5729" s="7" t="str">
        <f t="shared" si="739"/>
        <v/>
      </c>
      <c r="M5729" s="7" t="str">
        <f t="shared" si="740"/>
        <v/>
      </c>
      <c r="N5729" s="7" t="str">
        <f t="shared" si="736"/>
        <v/>
      </c>
      <c r="O5729" s="144"/>
      <c r="P5729" s="355">
        <v>0</v>
      </c>
      <c r="Q5729" s="362">
        <f>SUM('NOVO HORIZONTE'!I5729)</f>
        <v>0</v>
      </c>
      <c r="R5729" s="363">
        <f t="shared" si="741"/>
        <v>0</v>
      </c>
      <c r="S5729" s="153">
        <f t="shared" si="743"/>
        <v>0</v>
      </c>
      <c r="T5729" s="364"/>
    </row>
    <row r="5730" ht="22.5" hidden="1" spans="1:20">
      <c r="A5730" s="158">
        <v>103431</v>
      </c>
      <c r="B5730" s="100" t="s">
        <v>252</v>
      </c>
      <c r="C5730" s="104" t="s">
        <v>6014</v>
      </c>
      <c r="D5730" s="94" t="s">
        <v>279</v>
      </c>
      <c r="E5730" s="95">
        <v>64.72</v>
      </c>
      <c r="F5730" s="96">
        <f t="shared" si="737"/>
        <v>79.44</v>
      </c>
      <c r="G5730" s="107">
        <f>ROUND(SUM('NOVO HORIZONTE'!G5730),2)</f>
        <v>0</v>
      </c>
      <c r="H5730" s="107">
        <f t="shared" si="742"/>
        <v>0</v>
      </c>
      <c r="I5730" s="143">
        <f t="shared" si="738"/>
        <v>0</v>
      </c>
      <c r="J5730" s="142"/>
      <c r="K5730" s="228"/>
      <c r="L5730" s="7" t="str">
        <f t="shared" si="739"/>
        <v/>
      </c>
      <c r="M5730" s="7" t="str">
        <f t="shared" si="740"/>
        <v/>
      </c>
      <c r="N5730" s="7" t="str">
        <f t="shared" si="736"/>
        <v/>
      </c>
      <c r="O5730" s="144"/>
      <c r="P5730" s="355">
        <v>0</v>
      </c>
      <c r="Q5730" s="362">
        <f>SUM('NOVO HORIZONTE'!I5730)</f>
        <v>0</v>
      </c>
      <c r="R5730" s="363">
        <f t="shared" si="741"/>
        <v>0</v>
      </c>
      <c r="S5730" s="153">
        <f t="shared" si="743"/>
        <v>0</v>
      </c>
      <c r="T5730" s="364"/>
    </row>
    <row r="5731" ht="22.5" hidden="1" spans="1:20">
      <c r="A5731" s="158">
        <v>103432</v>
      </c>
      <c r="B5731" s="100" t="s">
        <v>252</v>
      </c>
      <c r="C5731" s="104" t="s">
        <v>6015</v>
      </c>
      <c r="D5731" s="94" t="s">
        <v>279</v>
      </c>
      <c r="E5731" s="95">
        <v>1683.98</v>
      </c>
      <c r="F5731" s="96">
        <f t="shared" si="737"/>
        <v>2066.92</v>
      </c>
      <c r="G5731" s="107">
        <f>ROUND(SUM('NOVO HORIZONTE'!G5731),2)</f>
        <v>0</v>
      </c>
      <c r="H5731" s="107">
        <f t="shared" si="742"/>
        <v>0</v>
      </c>
      <c r="I5731" s="143">
        <f t="shared" si="738"/>
        <v>0</v>
      </c>
      <c r="J5731" s="142"/>
      <c r="K5731" s="228"/>
      <c r="L5731" s="7" t="str">
        <f t="shared" si="739"/>
        <v/>
      </c>
      <c r="M5731" s="7" t="str">
        <f t="shared" si="740"/>
        <v/>
      </c>
      <c r="N5731" s="7" t="str">
        <f t="shared" si="736"/>
        <v/>
      </c>
      <c r="O5731" s="144"/>
      <c r="P5731" s="355">
        <v>0</v>
      </c>
      <c r="Q5731" s="362">
        <f>SUM('NOVO HORIZONTE'!I5731)</f>
        <v>0</v>
      </c>
      <c r="R5731" s="363">
        <f t="shared" si="741"/>
        <v>0</v>
      </c>
      <c r="S5731" s="153">
        <f t="shared" si="743"/>
        <v>0</v>
      </c>
      <c r="T5731" s="364"/>
    </row>
    <row r="5732" ht="22.5" hidden="1" spans="1:20">
      <c r="A5732" s="158">
        <v>103433</v>
      </c>
      <c r="B5732" s="100" t="s">
        <v>252</v>
      </c>
      <c r="C5732" s="104" t="s">
        <v>6016</v>
      </c>
      <c r="D5732" s="94" t="s">
        <v>279</v>
      </c>
      <c r="E5732" s="95">
        <v>35.99</v>
      </c>
      <c r="F5732" s="96">
        <f t="shared" si="737"/>
        <v>44.17</v>
      </c>
      <c r="G5732" s="107">
        <f>ROUND(SUM('NOVO HORIZONTE'!G5732),2)</f>
        <v>0</v>
      </c>
      <c r="H5732" s="107">
        <f t="shared" si="742"/>
        <v>0</v>
      </c>
      <c r="I5732" s="143">
        <f t="shared" si="738"/>
        <v>0</v>
      </c>
      <c r="J5732" s="142"/>
      <c r="K5732" s="228"/>
      <c r="L5732" s="7" t="str">
        <f t="shared" si="739"/>
        <v/>
      </c>
      <c r="M5732" s="7" t="str">
        <f t="shared" si="740"/>
        <v/>
      </c>
      <c r="N5732" s="7" t="str">
        <f t="shared" si="736"/>
        <v/>
      </c>
      <c r="O5732" s="144"/>
      <c r="P5732" s="355">
        <v>0</v>
      </c>
      <c r="Q5732" s="362">
        <f>SUM('NOVO HORIZONTE'!I5732)</f>
        <v>0</v>
      </c>
      <c r="R5732" s="363">
        <f t="shared" si="741"/>
        <v>0</v>
      </c>
      <c r="S5732" s="153">
        <f t="shared" si="743"/>
        <v>0</v>
      </c>
      <c r="T5732" s="364"/>
    </row>
    <row r="5733" ht="22.5" hidden="1" spans="1:20">
      <c r="A5733" s="158">
        <v>103434</v>
      </c>
      <c r="B5733" s="100" t="s">
        <v>252</v>
      </c>
      <c r="C5733" s="104" t="s">
        <v>6017</v>
      </c>
      <c r="D5733" s="94" t="s">
        <v>279</v>
      </c>
      <c r="E5733" s="95">
        <v>49.94</v>
      </c>
      <c r="F5733" s="96">
        <f t="shared" si="737"/>
        <v>61.3</v>
      </c>
      <c r="G5733" s="107">
        <f>ROUND(SUM('NOVO HORIZONTE'!G5733),2)</f>
        <v>0</v>
      </c>
      <c r="H5733" s="107">
        <f t="shared" si="742"/>
        <v>0</v>
      </c>
      <c r="I5733" s="143">
        <f t="shared" si="738"/>
        <v>0</v>
      </c>
      <c r="J5733" s="142"/>
      <c r="K5733" s="228"/>
      <c r="L5733" s="7" t="str">
        <f t="shared" si="739"/>
        <v/>
      </c>
      <c r="M5733" s="7" t="str">
        <f t="shared" si="740"/>
        <v/>
      </c>
      <c r="N5733" s="7" t="str">
        <f t="shared" si="736"/>
        <v/>
      </c>
      <c r="O5733" s="144"/>
      <c r="P5733" s="355">
        <v>0</v>
      </c>
      <c r="Q5733" s="362">
        <f>SUM('NOVO HORIZONTE'!I5733)</f>
        <v>0</v>
      </c>
      <c r="R5733" s="363">
        <f t="shared" si="741"/>
        <v>0</v>
      </c>
      <c r="S5733" s="153">
        <f t="shared" si="743"/>
        <v>0</v>
      </c>
      <c r="T5733" s="364"/>
    </row>
    <row r="5734" ht="22.5" hidden="1" spans="1:20">
      <c r="A5734" s="158">
        <v>103435</v>
      </c>
      <c r="B5734" s="100" t="s">
        <v>252</v>
      </c>
      <c r="C5734" s="104" t="s">
        <v>6018</v>
      </c>
      <c r="D5734" s="94" t="s">
        <v>279</v>
      </c>
      <c r="E5734" s="95">
        <v>93.02</v>
      </c>
      <c r="F5734" s="96">
        <f t="shared" si="737"/>
        <v>114.17</v>
      </c>
      <c r="G5734" s="107">
        <f>ROUND(SUM('NOVO HORIZONTE'!G5734),2)</f>
        <v>0</v>
      </c>
      <c r="H5734" s="107">
        <f t="shared" si="742"/>
        <v>0</v>
      </c>
      <c r="I5734" s="143">
        <f t="shared" si="738"/>
        <v>0</v>
      </c>
      <c r="J5734" s="142"/>
      <c r="K5734" s="145"/>
      <c r="L5734" s="7" t="str">
        <f t="shared" si="739"/>
        <v/>
      </c>
      <c r="M5734" s="7" t="str">
        <f t="shared" si="740"/>
        <v/>
      </c>
      <c r="N5734" s="7" t="str">
        <f t="shared" si="736"/>
        <v/>
      </c>
      <c r="O5734" s="144"/>
      <c r="P5734" s="355">
        <v>0</v>
      </c>
      <c r="Q5734" s="362">
        <f>SUM('NOVO HORIZONTE'!I5734)</f>
        <v>0</v>
      </c>
      <c r="R5734" s="363">
        <f t="shared" si="741"/>
        <v>0</v>
      </c>
      <c r="S5734" s="153">
        <f t="shared" si="743"/>
        <v>0</v>
      </c>
      <c r="T5734" s="364"/>
    </row>
    <row r="5735" ht="33.75" hidden="1" spans="1:20">
      <c r="A5735" s="158">
        <v>103436</v>
      </c>
      <c r="B5735" s="100" t="s">
        <v>252</v>
      </c>
      <c r="C5735" s="104" t="s">
        <v>6019</v>
      </c>
      <c r="D5735" s="94" t="s">
        <v>279</v>
      </c>
      <c r="E5735" s="95">
        <v>2382</v>
      </c>
      <c r="F5735" s="96">
        <f t="shared" si="737"/>
        <v>2923.67</v>
      </c>
      <c r="G5735" s="107">
        <f>ROUND(SUM('NOVO HORIZONTE'!G5735),2)</f>
        <v>0</v>
      </c>
      <c r="H5735" s="107">
        <f t="shared" si="742"/>
        <v>0</v>
      </c>
      <c r="I5735" s="143">
        <f t="shared" si="738"/>
        <v>0</v>
      </c>
      <c r="J5735" s="142"/>
      <c r="K5735" s="228"/>
      <c r="L5735" s="7" t="str">
        <f t="shared" si="739"/>
        <v/>
      </c>
      <c r="M5735" s="7" t="str">
        <f t="shared" si="740"/>
        <v/>
      </c>
      <c r="N5735" s="7" t="str">
        <f t="shared" si="736"/>
        <v/>
      </c>
      <c r="O5735" s="144"/>
      <c r="P5735" s="355">
        <v>0</v>
      </c>
      <c r="Q5735" s="362">
        <f>SUM('NOVO HORIZONTE'!I5735)</f>
        <v>0</v>
      </c>
      <c r="R5735" s="363">
        <f t="shared" si="741"/>
        <v>0</v>
      </c>
      <c r="S5735" s="153">
        <f t="shared" si="743"/>
        <v>0</v>
      </c>
      <c r="T5735" s="364"/>
    </row>
    <row r="5736" ht="22.5" hidden="1" spans="1:20">
      <c r="A5736" s="158">
        <v>103437</v>
      </c>
      <c r="B5736" s="100" t="s">
        <v>252</v>
      </c>
      <c r="C5736" s="104" t="s">
        <v>6020</v>
      </c>
      <c r="D5736" s="94" t="s">
        <v>279</v>
      </c>
      <c r="E5736" s="95">
        <v>192.84</v>
      </c>
      <c r="F5736" s="96">
        <f t="shared" si="737"/>
        <v>236.69</v>
      </c>
      <c r="G5736" s="107">
        <f>ROUND(SUM('NOVO HORIZONTE'!G5736),2)</f>
        <v>0</v>
      </c>
      <c r="H5736" s="107">
        <f t="shared" si="742"/>
        <v>0</v>
      </c>
      <c r="I5736" s="143">
        <f t="shared" si="738"/>
        <v>0</v>
      </c>
      <c r="J5736" s="142"/>
      <c r="K5736" s="228"/>
      <c r="L5736" s="7" t="str">
        <f t="shared" si="739"/>
        <v/>
      </c>
      <c r="M5736" s="7" t="str">
        <f t="shared" si="740"/>
        <v/>
      </c>
      <c r="N5736" s="7" t="str">
        <f t="shared" si="736"/>
        <v/>
      </c>
      <c r="O5736" s="144"/>
      <c r="P5736" s="355">
        <v>0</v>
      </c>
      <c r="Q5736" s="362">
        <f>SUM('NOVO HORIZONTE'!I5736)</f>
        <v>0</v>
      </c>
      <c r="R5736" s="363">
        <f t="shared" si="741"/>
        <v>0</v>
      </c>
      <c r="S5736" s="153">
        <f t="shared" si="743"/>
        <v>0</v>
      </c>
      <c r="T5736" s="364"/>
    </row>
    <row r="5737" ht="22.5" hidden="1" spans="1:20">
      <c r="A5737" s="158">
        <v>103438</v>
      </c>
      <c r="B5737" s="100" t="s">
        <v>252</v>
      </c>
      <c r="C5737" s="104" t="s">
        <v>6021</v>
      </c>
      <c r="D5737" s="94" t="s">
        <v>279</v>
      </c>
      <c r="E5737" s="95">
        <v>192.84</v>
      </c>
      <c r="F5737" s="96">
        <f t="shared" si="737"/>
        <v>236.69</v>
      </c>
      <c r="G5737" s="107">
        <f>ROUND(SUM('NOVO HORIZONTE'!G5737),2)</f>
        <v>0</v>
      </c>
      <c r="H5737" s="107">
        <f t="shared" si="742"/>
        <v>0</v>
      </c>
      <c r="I5737" s="143">
        <f t="shared" si="738"/>
        <v>0</v>
      </c>
      <c r="J5737" s="142"/>
      <c r="K5737" s="228"/>
      <c r="L5737" s="7" t="str">
        <f t="shared" si="739"/>
        <v/>
      </c>
      <c r="M5737" s="7" t="str">
        <f t="shared" si="740"/>
        <v/>
      </c>
      <c r="N5737" s="7" t="str">
        <f t="shared" si="736"/>
        <v/>
      </c>
      <c r="O5737" s="144"/>
      <c r="P5737" s="355">
        <v>0</v>
      </c>
      <c r="Q5737" s="362">
        <f>SUM('NOVO HORIZONTE'!I5737)</f>
        <v>0</v>
      </c>
      <c r="R5737" s="363">
        <f t="shared" si="741"/>
        <v>0</v>
      </c>
      <c r="S5737" s="153">
        <f t="shared" si="743"/>
        <v>0</v>
      </c>
      <c r="T5737" s="364"/>
    </row>
    <row r="5738" ht="22.5" hidden="1" spans="1:20">
      <c r="A5738" s="158">
        <v>103439</v>
      </c>
      <c r="B5738" s="100" t="s">
        <v>252</v>
      </c>
      <c r="C5738" s="104" t="s">
        <v>6022</v>
      </c>
      <c r="D5738" s="94" t="s">
        <v>279</v>
      </c>
      <c r="E5738" s="95">
        <v>226.35</v>
      </c>
      <c r="F5738" s="96">
        <f t="shared" si="737"/>
        <v>277.82</v>
      </c>
      <c r="G5738" s="107">
        <f>ROUND(SUM('NOVO HORIZONTE'!G5738),2)</f>
        <v>0</v>
      </c>
      <c r="H5738" s="107">
        <f t="shared" si="742"/>
        <v>0</v>
      </c>
      <c r="I5738" s="143">
        <f t="shared" si="738"/>
        <v>0</v>
      </c>
      <c r="J5738" s="142"/>
      <c r="K5738" s="228"/>
      <c r="L5738" s="7" t="str">
        <f t="shared" si="739"/>
        <v/>
      </c>
      <c r="M5738" s="7" t="str">
        <f t="shared" si="740"/>
        <v/>
      </c>
      <c r="N5738" s="7" t="str">
        <f t="shared" si="736"/>
        <v/>
      </c>
      <c r="O5738" s="144"/>
      <c r="P5738" s="355">
        <v>0</v>
      </c>
      <c r="Q5738" s="362">
        <f>SUM('NOVO HORIZONTE'!I5738)</f>
        <v>0</v>
      </c>
      <c r="R5738" s="363">
        <f t="shared" si="741"/>
        <v>0</v>
      </c>
      <c r="S5738" s="153">
        <f t="shared" si="743"/>
        <v>0</v>
      </c>
      <c r="T5738" s="364"/>
    </row>
    <row r="5739" ht="22.5" hidden="1" spans="1:20">
      <c r="A5739" s="158">
        <v>103440</v>
      </c>
      <c r="B5739" s="100" t="s">
        <v>252</v>
      </c>
      <c r="C5739" s="104" t="s">
        <v>6023</v>
      </c>
      <c r="D5739" s="94" t="s">
        <v>279</v>
      </c>
      <c r="E5739" s="95">
        <v>438.9</v>
      </c>
      <c r="F5739" s="96">
        <f t="shared" si="737"/>
        <v>538.71</v>
      </c>
      <c r="G5739" s="107">
        <f>ROUND(SUM('NOVO HORIZONTE'!G5739),2)</f>
        <v>0</v>
      </c>
      <c r="H5739" s="107">
        <f t="shared" si="742"/>
        <v>0</v>
      </c>
      <c r="I5739" s="143">
        <f t="shared" si="738"/>
        <v>0</v>
      </c>
      <c r="J5739" s="142"/>
      <c r="K5739" s="228"/>
      <c r="L5739" s="7" t="str">
        <f t="shared" si="739"/>
        <v/>
      </c>
      <c r="M5739" s="7" t="str">
        <f t="shared" si="740"/>
        <v/>
      </c>
      <c r="N5739" s="7" t="str">
        <f t="shared" ref="N5739:N5802" si="744">M5739</f>
        <v/>
      </c>
      <c r="O5739" s="144"/>
      <c r="P5739" s="355">
        <v>0</v>
      </c>
      <c r="Q5739" s="362">
        <f>SUM('NOVO HORIZONTE'!I5739)</f>
        <v>0</v>
      </c>
      <c r="R5739" s="363">
        <f t="shared" si="741"/>
        <v>0</v>
      </c>
      <c r="S5739" s="153">
        <f t="shared" si="743"/>
        <v>0</v>
      </c>
      <c r="T5739" s="364"/>
    </row>
    <row r="5740" ht="22.5" hidden="1" spans="1:20">
      <c r="A5740" s="158">
        <v>103441</v>
      </c>
      <c r="B5740" s="100" t="s">
        <v>252</v>
      </c>
      <c r="C5740" s="104" t="s">
        <v>6024</v>
      </c>
      <c r="D5740" s="94" t="s">
        <v>279</v>
      </c>
      <c r="E5740" s="95">
        <v>444.33</v>
      </c>
      <c r="F5740" s="96">
        <f t="shared" si="737"/>
        <v>545.37</v>
      </c>
      <c r="G5740" s="107">
        <f>ROUND(SUM('NOVO HORIZONTE'!G5740),2)</f>
        <v>0</v>
      </c>
      <c r="H5740" s="107">
        <f t="shared" si="742"/>
        <v>0</v>
      </c>
      <c r="I5740" s="143">
        <f t="shared" si="738"/>
        <v>0</v>
      </c>
      <c r="J5740" s="142"/>
      <c r="K5740" s="228"/>
      <c r="L5740" s="7" t="str">
        <f t="shared" si="739"/>
        <v/>
      </c>
      <c r="M5740" s="7" t="str">
        <f t="shared" si="740"/>
        <v/>
      </c>
      <c r="N5740" s="7" t="str">
        <f t="shared" si="744"/>
        <v/>
      </c>
      <c r="O5740" s="144"/>
      <c r="P5740" s="355">
        <v>0</v>
      </c>
      <c r="Q5740" s="362">
        <f>SUM('NOVO HORIZONTE'!I5740)</f>
        <v>0</v>
      </c>
      <c r="R5740" s="363">
        <f t="shared" si="741"/>
        <v>0</v>
      </c>
      <c r="S5740" s="153">
        <f t="shared" si="743"/>
        <v>0</v>
      </c>
      <c r="T5740" s="364"/>
    </row>
    <row r="5741" ht="22.5" hidden="1" spans="1:20">
      <c r="A5741" s="158">
        <v>103442</v>
      </c>
      <c r="B5741" s="100" t="s">
        <v>252</v>
      </c>
      <c r="C5741" s="104" t="s">
        <v>6025</v>
      </c>
      <c r="D5741" s="94" t="s">
        <v>279</v>
      </c>
      <c r="E5741" s="95">
        <v>575.32</v>
      </c>
      <c r="F5741" s="96">
        <f t="shared" si="737"/>
        <v>706.15</v>
      </c>
      <c r="G5741" s="107">
        <f>ROUND(SUM('NOVO HORIZONTE'!G5741),2)</f>
        <v>0</v>
      </c>
      <c r="H5741" s="107">
        <f t="shared" si="742"/>
        <v>0</v>
      </c>
      <c r="I5741" s="143">
        <f t="shared" si="738"/>
        <v>0</v>
      </c>
      <c r="J5741" s="142"/>
      <c r="K5741" s="228"/>
      <c r="L5741" s="7" t="str">
        <f t="shared" si="739"/>
        <v/>
      </c>
      <c r="M5741" s="7" t="str">
        <f t="shared" si="740"/>
        <v/>
      </c>
      <c r="N5741" s="7" t="str">
        <f t="shared" si="744"/>
        <v/>
      </c>
      <c r="O5741" s="144"/>
      <c r="P5741" s="355">
        <v>0</v>
      </c>
      <c r="Q5741" s="362">
        <f>SUM('NOVO HORIZONTE'!I5741)</f>
        <v>0</v>
      </c>
      <c r="R5741" s="363">
        <f t="shared" si="741"/>
        <v>0</v>
      </c>
      <c r="S5741" s="153">
        <f t="shared" si="743"/>
        <v>0</v>
      </c>
      <c r="T5741" s="364"/>
    </row>
    <row r="5742" ht="12.75" hidden="1" spans="1:20">
      <c r="A5742" s="154" t="s">
        <v>6026</v>
      </c>
      <c r="B5742" s="100"/>
      <c r="C5742" s="161" t="s">
        <v>6027</v>
      </c>
      <c r="D5742" s="156">
        <v>0</v>
      </c>
      <c r="E5742" s="95">
        <v>0</v>
      </c>
      <c r="F5742" s="96">
        <f t="shared" ref="F5742:F5805" si="745">IF(E5742=0,0,IF(P5742=0,ROUND(E5742*(1+E$13),2),ROUND(E5742*(1+E$12),2)))</f>
        <v>0</v>
      </c>
      <c r="G5742" s="187">
        <f>ROUND(SUM('NOVO HORIZONTE'!G5742),2)</f>
        <v>0</v>
      </c>
      <c r="H5742" s="187">
        <f t="shared" si="742"/>
        <v>0</v>
      </c>
      <c r="I5742" s="188">
        <f t="shared" ref="I5742:I5805" si="746">IF(ISBLANK(G5742),0,ROUND(G5742*H5742,2))</f>
        <v>0</v>
      </c>
      <c r="J5742" s="142"/>
      <c r="K5742" s="145" t="str">
        <f>IF(SUM(I5743:I5938)&gt;0,"xx","")</f>
        <v/>
      </c>
      <c r="L5742" s="7" t="str">
        <f t="shared" ref="L5742:L5805" si="747">IF(K5742="X","x",IF(K5742="xx","x",IF(I5742&gt;0,"x","")))</f>
        <v/>
      </c>
      <c r="M5742" s="7" t="str">
        <f t="shared" ref="M5742:M5805" si="748">IF(K5742="X","x",IF(K5742="xx","x",IF(I5742&gt;0,"x","")))</f>
        <v/>
      </c>
      <c r="N5742" s="7" t="str">
        <f t="shared" si="744"/>
        <v/>
      </c>
      <c r="O5742" s="144"/>
      <c r="P5742" s="375"/>
      <c r="Q5742" s="362">
        <f>SUM('NOVO HORIZONTE'!I5742)</f>
        <v>0</v>
      </c>
      <c r="R5742" s="363">
        <f t="shared" ref="R5742:R5805" si="749">I5742-Q5742</f>
        <v>0</v>
      </c>
      <c r="S5742" s="153">
        <f t="shared" si="743"/>
        <v>0</v>
      </c>
      <c r="T5742" s="364"/>
    </row>
    <row r="5743" ht="12.75" hidden="1" spans="1:20">
      <c r="A5743" s="225" t="s">
        <v>6028</v>
      </c>
      <c r="B5743" s="100"/>
      <c r="C5743" s="201" t="s">
        <v>6029</v>
      </c>
      <c r="D5743" s="94">
        <v>0</v>
      </c>
      <c r="E5743" s="95">
        <v>0</v>
      </c>
      <c r="F5743" s="96">
        <f t="shared" si="745"/>
        <v>0</v>
      </c>
      <c r="G5743" s="187">
        <f>ROUND(SUM('NOVO HORIZONTE'!G5743),2)</f>
        <v>0</v>
      </c>
      <c r="H5743" s="187">
        <f t="shared" ref="H5743:H5806" si="750">IF(G5743=0,0,F5743)</f>
        <v>0</v>
      </c>
      <c r="I5743" s="188">
        <f t="shared" si="746"/>
        <v>0</v>
      </c>
      <c r="J5743" s="142"/>
      <c r="K5743" s="145" t="str">
        <f>IF(SUM(I5744:I5747)&gt;0,"xx","")</f>
        <v/>
      </c>
      <c r="L5743" s="7" t="str">
        <f t="shared" si="747"/>
        <v/>
      </c>
      <c r="M5743" s="7" t="str">
        <f t="shared" si="748"/>
        <v/>
      </c>
      <c r="N5743" s="7" t="str">
        <f t="shared" si="744"/>
        <v/>
      </c>
      <c r="O5743" s="144"/>
      <c r="P5743" s="375"/>
      <c r="Q5743" s="362">
        <f>SUM('NOVO HORIZONTE'!I5743)</f>
        <v>0</v>
      </c>
      <c r="R5743" s="363">
        <f t="shared" si="749"/>
        <v>0</v>
      </c>
      <c r="S5743" s="153">
        <f t="shared" si="743"/>
        <v>0</v>
      </c>
      <c r="T5743" s="364"/>
    </row>
    <row r="5744" ht="12.75" hidden="1" spans="1:20">
      <c r="A5744" s="158">
        <v>86886</v>
      </c>
      <c r="B5744" s="100" t="s">
        <v>252</v>
      </c>
      <c r="C5744" s="104" t="s">
        <v>6030</v>
      </c>
      <c r="D5744" s="94" t="s">
        <v>279</v>
      </c>
      <c r="E5744" s="95">
        <v>92.14</v>
      </c>
      <c r="F5744" s="96">
        <f t="shared" si="745"/>
        <v>113.09</v>
      </c>
      <c r="G5744" s="107">
        <f>ROUND(SUM('NOVO HORIZONTE'!G5744),2)</f>
        <v>0</v>
      </c>
      <c r="H5744" s="107">
        <f t="shared" si="750"/>
        <v>0</v>
      </c>
      <c r="I5744" s="143">
        <f t="shared" si="746"/>
        <v>0</v>
      </c>
      <c r="J5744" s="142"/>
      <c r="K5744" s="228"/>
      <c r="L5744" s="7" t="str">
        <f t="shared" si="747"/>
        <v/>
      </c>
      <c r="M5744" s="7" t="str">
        <f t="shared" si="748"/>
        <v/>
      </c>
      <c r="N5744" s="7" t="str">
        <f t="shared" si="744"/>
        <v/>
      </c>
      <c r="O5744" s="144"/>
      <c r="P5744" s="355">
        <v>0</v>
      </c>
      <c r="Q5744" s="362">
        <f>SUM('NOVO HORIZONTE'!I5744)</f>
        <v>0</v>
      </c>
      <c r="R5744" s="363">
        <f t="shared" si="749"/>
        <v>0</v>
      </c>
      <c r="S5744" s="153">
        <f t="shared" si="743"/>
        <v>0</v>
      </c>
      <c r="T5744" s="364"/>
    </row>
    <row r="5745" ht="12.75" hidden="1" spans="1:20">
      <c r="A5745" s="158">
        <v>86887</v>
      </c>
      <c r="B5745" s="100" t="s">
        <v>252</v>
      </c>
      <c r="C5745" s="104" t="s">
        <v>6031</v>
      </c>
      <c r="D5745" s="94" t="s">
        <v>279</v>
      </c>
      <c r="E5745" s="95">
        <v>100.27</v>
      </c>
      <c r="F5745" s="96">
        <f t="shared" si="745"/>
        <v>123.07</v>
      </c>
      <c r="G5745" s="107">
        <f>ROUND(SUM('NOVO HORIZONTE'!G5745),2)</f>
        <v>0</v>
      </c>
      <c r="H5745" s="107">
        <f t="shared" si="750"/>
        <v>0</v>
      </c>
      <c r="I5745" s="143">
        <f t="shared" si="746"/>
        <v>0</v>
      </c>
      <c r="J5745" s="142"/>
      <c r="K5745" s="228"/>
      <c r="L5745" s="7" t="str">
        <f t="shared" si="747"/>
        <v/>
      </c>
      <c r="M5745" s="7" t="str">
        <f t="shared" si="748"/>
        <v/>
      </c>
      <c r="N5745" s="7" t="str">
        <f t="shared" si="744"/>
        <v/>
      </c>
      <c r="O5745" s="144"/>
      <c r="P5745" s="355">
        <v>0</v>
      </c>
      <c r="Q5745" s="362">
        <f>SUM('NOVO HORIZONTE'!I5745)</f>
        <v>0</v>
      </c>
      <c r="R5745" s="363">
        <f t="shared" si="749"/>
        <v>0</v>
      </c>
      <c r="S5745" s="153">
        <f t="shared" si="743"/>
        <v>0</v>
      </c>
      <c r="T5745" s="364"/>
    </row>
    <row r="5746" ht="12.75" hidden="1" spans="1:20">
      <c r="A5746" s="158">
        <v>86884</v>
      </c>
      <c r="B5746" s="100" t="s">
        <v>252</v>
      </c>
      <c r="C5746" s="104" t="s">
        <v>6032</v>
      </c>
      <c r="D5746" s="94" t="s">
        <v>279</v>
      </c>
      <c r="E5746" s="95">
        <v>11.67</v>
      </c>
      <c r="F5746" s="96">
        <f t="shared" si="745"/>
        <v>14.32</v>
      </c>
      <c r="G5746" s="107">
        <f>ROUND(SUM('NOVO HORIZONTE'!G5746),2)</f>
        <v>0</v>
      </c>
      <c r="H5746" s="107">
        <f t="shared" si="750"/>
        <v>0</v>
      </c>
      <c r="I5746" s="143">
        <f t="shared" si="746"/>
        <v>0</v>
      </c>
      <c r="J5746" s="142"/>
      <c r="K5746" s="228"/>
      <c r="L5746" s="7" t="str">
        <f t="shared" si="747"/>
        <v/>
      </c>
      <c r="M5746" s="7" t="str">
        <f t="shared" si="748"/>
        <v/>
      </c>
      <c r="N5746" s="7" t="str">
        <f t="shared" si="744"/>
        <v/>
      </c>
      <c r="O5746" s="144"/>
      <c r="P5746" s="355">
        <v>0</v>
      </c>
      <c r="Q5746" s="362">
        <f>SUM('NOVO HORIZONTE'!I5746)</f>
        <v>0</v>
      </c>
      <c r="R5746" s="363">
        <f t="shared" si="749"/>
        <v>0</v>
      </c>
      <c r="S5746" s="153">
        <f t="shared" si="743"/>
        <v>0</v>
      </c>
      <c r="T5746" s="364"/>
    </row>
    <row r="5747" ht="12.75" hidden="1" spans="1:20">
      <c r="A5747" s="158">
        <v>86885</v>
      </c>
      <c r="B5747" s="100" t="s">
        <v>252</v>
      </c>
      <c r="C5747" s="104" t="s">
        <v>6033</v>
      </c>
      <c r="D5747" s="94" t="s">
        <v>279</v>
      </c>
      <c r="E5747" s="95">
        <v>13.12</v>
      </c>
      <c r="F5747" s="96">
        <f t="shared" si="745"/>
        <v>16.1</v>
      </c>
      <c r="G5747" s="107">
        <f>ROUND(SUM('NOVO HORIZONTE'!G5747),2)</f>
        <v>0</v>
      </c>
      <c r="H5747" s="107">
        <f t="shared" si="750"/>
        <v>0</v>
      </c>
      <c r="I5747" s="143">
        <f t="shared" si="746"/>
        <v>0</v>
      </c>
      <c r="J5747" s="142"/>
      <c r="K5747" s="228"/>
      <c r="L5747" s="7" t="str">
        <f t="shared" si="747"/>
        <v/>
      </c>
      <c r="M5747" s="7" t="str">
        <f t="shared" si="748"/>
        <v/>
      </c>
      <c r="N5747" s="7" t="str">
        <f t="shared" si="744"/>
        <v/>
      </c>
      <c r="O5747" s="144"/>
      <c r="P5747" s="355">
        <v>0</v>
      </c>
      <c r="Q5747" s="362">
        <f>SUM('NOVO HORIZONTE'!I5747)</f>
        <v>0</v>
      </c>
      <c r="R5747" s="363">
        <f t="shared" si="749"/>
        <v>0</v>
      </c>
      <c r="S5747" s="153">
        <f t="shared" si="743"/>
        <v>0</v>
      </c>
      <c r="T5747" s="364"/>
    </row>
    <row r="5748" ht="12.75" hidden="1" spans="1:20">
      <c r="A5748" s="154" t="s">
        <v>6034</v>
      </c>
      <c r="B5748" s="100"/>
      <c r="C5748" s="161" t="s">
        <v>6035</v>
      </c>
      <c r="D5748" s="94">
        <v>0</v>
      </c>
      <c r="E5748" s="95">
        <v>0</v>
      </c>
      <c r="F5748" s="96">
        <f t="shared" si="745"/>
        <v>0</v>
      </c>
      <c r="G5748" s="187">
        <f>ROUND(SUM('NOVO HORIZONTE'!G5748),2)</f>
        <v>0</v>
      </c>
      <c r="H5748" s="187">
        <f t="shared" si="750"/>
        <v>0</v>
      </c>
      <c r="I5748" s="188">
        <f t="shared" si="746"/>
        <v>0</v>
      </c>
      <c r="J5748" s="142"/>
      <c r="K5748" s="145" t="str">
        <f>IF(SUM(I5749:I5759)&gt;0,"xx","")</f>
        <v/>
      </c>
      <c r="L5748" s="7" t="str">
        <f t="shared" si="747"/>
        <v/>
      </c>
      <c r="M5748" s="7" t="str">
        <f t="shared" si="748"/>
        <v/>
      </c>
      <c r="N5748" s="7" t="str">
        <f t="shared" si="744"/>
        <v/>
      </c>
      <c r="O5748" s="144"/>
      <c r="P5748" s="375"/>
      <c r="Q5748" s="362">
        <f>SUM('NOVO HORIZONTE'!I5748)</f>
        <v>0</v>
      </c>
      <c r="R5748" s="363">
        <f t="shared" si="749"/>
        <v>0</v>
      </c>
      <c r="S5748" s="153">
        <f t="shared" si="743"/>
        <v>0</v>
      </c>
      <c r="T5748" s="364"/>
    </row>
    <row r="5749" ht="22.5" hidden="1" spans="1:20">
      <c r="A5749" s="158">
        <v>86895</v>
      </c>
      <c r="B5749" s="100" t="s">
        <v>252</v>
      </c>
      <c r="C5749" s="104" t="s">
        <v>6036</v>
      </c>
      <c r="D5749" s="94" t="s">
        <v>279</v>
      </c>
      <c r="E5749" s="95">
        <v>389.79</v>
      </c>
      <c r="F5749" s="96">
        <f t="shared" si="745"/>
        <v>478.43</v>
      </c>
      <c r="G5749" s="107">
        <f>ROUND(SUM('NOVO HORIZONTE'!G5749),2)</f>
        <v>0</v>
      </c>
      <c r="H5749" s="107">
        <f t="shared" si="750"/>
        <v>0</v>
      </c>
      <c r="I5749" s="143">
        <f t="shared" si="746"/>
        <v>0</v>
      </c>
      <c r="J5749" s="142"/>
      <c r="K5749" s="228"/>
      <c r="L5749" s="7" t="str">
        <f t="shared" si="747"/>
        <v/>
      </c>
      <c r="M5749" s="7" t="str">
        <f t="shared" si="748"/>
        <v/>
      </c>
      <c r="N5749" s="7" t="str">
        <f t="shared" si="744"/>
        <v/>
      </c>
      <c r="O5749" s="144"/>
      <c r="P5749" s="355">
        <v>0</v>
      </c>
      <c r="Q5749" s="362">
        <f>SUM('NOVO HORIZONTE'!I5749)</f>
        <v>0</v>
      </c>
      <c r="R5749" s="363">
        <f t="shared" si="749"/>
        <v>0</v>
      </c>
      <c r="S5749" s="153">
        <f t="shared" si="743"/>
        <v>0</v>
      </c>
      <c r="T5749" s="364"/>
    </row>
    <row r="5750" ht="22.5" hidden="1" spans="1:20">
      <c r="A5750" s="158">
        <v>86889</v>
      </c>
      <c r="B5750" s="100" t="s">
        <v>252</v>
      </c>
      <c r="C5750" s="104" t="s">
        <v>6037</v>
      </c>
      <c r="D5750" s="94" t="s">
        <v>279</v>
      </c>
      <c r="E5750" s="95">
        <v>777.41</v>
      </c>
      <c r="F5750" s="96">
        <f t="shared" si="745"/>
        <v>954.19</v>
      </c>
      <c r="G5750" s="107">
        <f>ROUND(SUM('NOVO HORIZONTE'!G5750),2)</f>
        <v>0</v>
      </c>
      <c r="H5750" s="107">
        <f t="shared" si="750"/>
        <v>0</v>
      </c>
      <c r="I5750" s="143">
        <f t="shared" si="746"/>
        <v>0</v>
      </c>
      <c r="J5750" s="142"/>
      <c r="K5750" s="228"/>
      <c r="L5750" s="7" t="str">
        <f t="shared" si="747"/>
        <v/>
      </c>
      <c r="M5750" s="7" t="str">
        <f t="shared" si="748"/>
        <v/>
      </c>
      <c r="N5750" s="7" t="str">
        <f t="shared" si="744"/>
        <v/>
      </c>
      <c r="O5750" s="144"/>
      <c r="P5750" s="355">
        <v>0</v>
      </c>
      <c r="Q5750" s="362">
        <f>SUM('NOVO HORIZONTE'!I5750)</f>
        <v>0</v>
      </c>
      <c r="R5750" s="363">
        <f t="shared" si="749"/>
        <v>0</v>
      </c>
      <c r="S5750" s="153">
        <f t="shared" si="743"/>
        <v>0</v>
      </c>
      <c r="T5750" s="364"/>
    </row>
    <row r="5751" ht="22.5" hidden="1" spans="1:20">
      <c r="A5751" s="158">
        <v>86899</v>
      </c>
      <c r="B5751" s="100" t="s">
        <v>252</v>
      </c>
      <c r="C5751" s="104" t="s">
        <v>6038</v>
      </c>
      <c r="D5751" s="94" t="s">
        <v>279</v>
      </c>
      <c r="E5751" s="95">
        <v>383.19</v>
      </c>
      <c r="F5751" s="96">
        <f t="shared" si="745"/>
        <v>470.33</v>
      </c>
      <c r="G5751" s="107">
        <f>ROUND(SUM('NOVO HORIZONTE'!G5751),2)</f>
        <v>0</v>
      </c>
      <c r="H5751" s="107">
        <f t="shared" si="750"/>
        <v>0</v>
      </c>
      <c r="I5751" s="143">
        <f t="shared" si="746"/>
        <v>0</v>
      </c>
      <c r="J5751" s="142"/>
      <c r="K5751" s="228"/>
      <c r="L5751" s="7" t="str">
        <f t="shared" si="747"/>
        <v/>
      </c>
      <c r="M5751" s="7" t="str">
        <f t="shared" si="748"/>
        <v/>
      </c>
      <c r="N5751" s="7" t="str">
        <f t="shared" si="744"/>
        <v/>
      </c>
      <c r="O5751" s="144"/>
      <c r="P5751" s="355">
        <v>0</v>
      </c>
      <c r="Q5751" s="362">
        <f>SUM('NOVO HORIZONTE'!I5751)</f>
        <v>0</v>
      </c>
      <c r="R5751" s="363">
        <f t="shared" si="749"/>
        <v>0</v>
      </c>
      <c r="S5751" s="153">
        <f t="shared" si="743"/>
        <v>0</v>
      </c>
      <c r="T5751" s="364"/>
    </row>
    <row r="5752" ht="33.75" hidden="1" spans="1:20">
      <c r="A5752" s="158">
        <v>86947</v>
      </c>
      <c r="B5752" s="100" t="s">
        <v>252</v>
      </c>
      <c r="C5752" s="104" t="s">
        <v>6039</v>
      </c>
      <c r="D5752" s="94" t="s">
        <v>279</v>
      </c>
      <c r="E5752" s="95">
        <v>1582.49</v>
      </c>
      <c r="F5752" s="96">
        <f t="shared" si="745"/>
        <v>1942.35</v>
      </c>
      <c r="G5752" s="107">
        <f>ROUND(SUM('NOVO HORIZONTE'!G5752),2)</f>
        <v>0</v>
      </c>
      <c r="H5752" s="107">
        <f t="shared" si="750"/>
        <v>0</v>
      </c>
      <c r="I5752" s="143">
        <f t="shared" si="746"/>
        <v>0</v>
      </c>
      <c r="J5752" s="142"/>
      <c r="K5752" s="228"/>
      <c r="L5752" s="7" t="str">
        <f t="shared" si="747"/>
        <v/>
      </c>
      <c r="M5752" s="7" t="str">
        <f t="shared" si="748"/>
        <v/>
      </c>
      <c r="N5752" s="7" t="str">
        <f t="shared" si="744"/>
        <v/>
      </c>
      <c r="O5752" s="144"/>
      <c r="P5752" s="355">
        <v>0</v>
      </c>
      <c r="Q5752" s="362">
        <f>SUM('NOVO HORIZONTE'!I5752)</f>
        <v>0</v>
      </c>
      <c r="R5752" s="363">
        <f t="shared" si="749"/>
        <v>0</v>
      </c>
      <c r="S5752" s="153">
        <f t="shared" si="743"/>
        <v>0</v>
      </c>
      <c r="T5752" s="364"/>
    </row>
    <row r="5753" ht="22.5" hidden="1" spans="1:20">
      <c r="A5753" s="158">
        <v>86893</v>
      </c>
      <c r="B5753" s="100" t="s">
        <v>252</v>
      </c>
      <c r="C5753" s="104" t="s">
        <v>6040</v>
      </c>
      <c r="D5753" s="94" t="s">
        <v>279</v>
      </c>
      <c r="E5753" s="95">
        <v>759.82</v>
      </c>
      <c r="F5753" s="96">
        <f t="shared" si="745"/>
        <v>932.6</v>
      </c>
      <c r="G5753" s="107">
        <f>ROUND(SUM('NOVO HORIZONTE'!G5753),2)</f>
        <v>0</v>
      </c>
      <c r="H5753" s="107">
        <f t="shared" si="750"/>
        <v>0</v>
      </c>
      <c r="I5753" s="143">
        <f t="shared" si="746"/>
        <v>0</v>
      </c>
      <c r="J5753" s="142"/>
      <c r="K5753" s="145"/>
      <c r="L5753" s="7" t="str">
        <f t="shared" si="747"/>
        <v/>
      </c>
      <c r="M5753" s="7" t="str">
        <f t="shared" si="748"/>
        <v/>
      </c>
      <c r="N5753" s="7" t="str">
        <f t="shared" si="744"/>
        <v/>
      </c>
      <c r="O5753" s="144"/>
      <c r="P5753" s="355">
        <v>0</v>
      </c>
      <c r="Q5753" s="362">
        <f>SUM('NOVO HORIZONTE'!I5753)</f>
        <v>0</v>
      </c>
      <c r="R5753" s="363">
        <f t="shared" si="749"/>
        <v>0</v>
      </c>
      <c r="S5753" s="153">
        <f t="shared" si="743"/>
        <v>0</v>
      </c>
      <c r="T5753" s="364"/>
    </row>
    <row r="5754" ht="22.5" hidden="1" spans="1:20">
      <c r="A5754" s="158">
        <v>86894</v>
      </c>
      <c r="B5754" s="100" t="s">
        <v>252</v>
      </c>
      <c r="C5754" s="104" t="s">
        <v>6041</v>
      </c>
      <c r="D5754" s="94" t="s">
        <v>279</v>
      </c>
      <c r="E5754" s="95">
        <v>305.18</v>
      </c>
      <c r="F5754" s="96">
        <f t="shared" si="745"/>
        <v>374.58</v>
      </c>
      <c r="G5754" s="107">
        <f>ROUND(SUM('NOVO HORIZONTE'!G5754),2)</f>
        <v>0</v>
      </c>
      <c r="H5754" s="107">
        <f t="shared" si="750"/>
        <v>0</v>
      </c>
      <c r="I5754" s="143">
        <f t="shared" si="746"/>
        <v>0</v>
      </c>
      <c r="J5754" s="142"/>
      <c r="K5754" s="228"/>
      <c r="L5754" s="7" t="str">
        <f t="shared" si="747"/>
        <v/>
      </c>
      <c r="M5754" s="7" t="str">
        <f t="shared" si="748"/>
        <v/>
      </c>
      <c r="N5754" s="7" t="str">
        <f t="shared" si="744"/>
        <v/>
      </c>
      <c r="O5754" s="144"/>
      <c r="P5754" s="355">
        <v>0</v>
      </c>
      <c r="Q5754" s="362">
        <f>SUM('NOVO HORIZONTE'!I5754)</f>
        <v>0</v>
      </c>
      <c r="R5754" s="363">
        <f t="shared" si="749"/>
        <v>0</v>
      </c>
      <c r="S5754" s="153">
        <f t="shared" si="743"/>
        <v>0</v>
      </c>
      <c r="T5754" s="364"/>
    </row>
    <row r="5755" ht="33.75" hidden="1" spans="1:20">
      <c r="A5755" s="158">
        <v>86934</v>
      </c>
      <c r="B5755" s="100" t="s">
        <v>252</v>
      </c>
      <c r="C5755" s="104" t="s">
        <v>6042</v>
      </c>
      <c r="D5755" s="94" t="s">
        <v>279</v>
      </c>
      <c r="E5755" s="95">
        <v>416.28</v>
      </c>
      <c r="F5755" s="96">
        <f t="shared" si="745"/>
        <v>510.94</v>
      </c>
      <c r="G5755" s="107">
        <f>ROUND(SUM('NOVO HORIZONTE'!G5755),2)</f>
        <v>0</v>
      </c>
      <c r="H5755" s="107">
        <f t="shared" si="750"/>
        <v>0</v>
      </c>
      <c r="I5755" s="143">
        <f t="shared" si="746"/>
        <v>0</v>
      </c>
      <c r="J5755" s="142"/>
      <c r="K5755" s="145"/>
      <c r="L5755" s="7" t="str">
        <f t="shared" si="747"/>
        <v/>
      </c>
      <c r="M5755" s="7" t="str">
        <f t="shared" si="748"/>
        <v/>
      </c>
      <c r="N5755" s="7" t="str">
        <f t="shared" si="744"/>
        <v/>
      </c>
      <c r="O5755" s="144"/>
      <c r="P5755" s="355">
        <v>0</v>
      </c>
      <c r="Q5755" s="362">
        <f>SUM('NOVO HORIZONTE'!I5755)</f>
        <v>0</v>
      </c>
      <c r="R5755" s="363">
        <f t="shared" si="749"/>
        <v>0</v>
      </c>
      <c r="S5755" s="153">
        <f t="shared" si="743"/>
        <v>0</v>
      </c>
      <c r="T5755" s="364"/>
    </row>
    <row r="5756" ht="33.75" hidden="1" spans="1:20">
      <c r="A5756" s="158">
        <v>86933</v>
      </c>
      <c r="B5756" s="100" t="s">
        <v>252</v>
      </c>
      <c r="C5756" s="104" t="s">
        <v>6043</v>
      </c>
      <c r="D5756" s="94" t="s">
        <v>279</v>
      </c>
      <c r="E5756" s="95">
        <v>426.8</v>
      </c>
      <c r="F5756" s="96">
        <f t="shared" si="745"/>
        <v>523.85</v>
      </c>
      <c r="G5756" s="107">
        <f>ROUND(SUM('NOVO HORIZONTE'!G5756),2)</f>
        <v>0</v>
      </c>
      <c r="H5756" s="107">
        <f t="shared" si="750"/>
        <v>0</v>
      </c>
      <c r="I5756" s="143">
        <f t="shared" si="746"/>
        <v>0</v>
      </c>
      <c r="J5756" s="142"/>
      <c r="K5756" s="228"/>
      <c r="L5756" s="7" t="str">
        <f t="shared" si="747"/>
        <v/>
      </c>
      <c r="M5756" s="7" t="str">
        <f t="shared" si="748"/>
        <v/>
      </c>
      <c r="N5756" s="7" t="str">
        <f t="shared" si="744"/>
        <v/>
      </c>
      <c r="O5756" s="144"/>
      <c r="P5756" s="355">
        <v>0</v>
      </c>
      <c r="Q5756" s="362">
        <f>SUM('NOVO HORIZONTE'!I5756)</f>
        <v>0</v>
      </c>
      <c r="R5756" s="363">
        <f t="shared" si="749"/>
        <v>0</v>
      </c>
      <c r="S5756" s="153">
        <f t="shared" si="743"/>
        <v>0</v>
      </c>
      <c r="T5756" s="364"/>
    </row>
    <row r="5757" ht="33.75" hidden="1" spans="1:20">
      <c r="A5757" s="158">
        <v>93396</v>
      </c>
      <c r="B5757" s="100" t="s">
        <v>252</v>
      </c>
      <c r="C5757" s="104" t="s">
        <v>6044</v>
      </c>
      <c r="D5757" s="94" t="s">
        <v>279</v>
      </c>
      <c r="E5757" s="95">
        <v>759.46</v>
      </c>
      <c r="F5757" s="96">
        <f t="shared" si="745"/>
        <v>932.16</v>
      </c>
      <c r="G5757" s="107">
        <f>ROUND(SUM('NOVO HORIZONTE'!G5757),2)</f>
        <v>0</v>
      </c>
      <c r="H5757" s="107">
        <f t="shared" si="750"/>
        <v>0</v>
      </c>
      <c r="I5757" s="143">
        <f t="shared" si="746"/>
        <v>0</v>
      </c>
      <c r="J5757" s="142"/>
      <c r="K5757" s="228"/>
      <c r="L5757" s="7" t="str">
        <f t="shared" si="747"/>
        <v/>
      </c>
      <c r="M5757" s="7" t="str">
        <f t="shared" si="748"/>
        <v/>
      </c>
      <c r="N5757" s="7" t="str">
        <f t="shared" si="744"/>
        <v/>
      </c>
      <c r="O5757" s="144"/>
      <c r="P5757" s="355">
        <v>0</v>
      </c>
      <c r="Q5757" s="362">
        <f>SUM('NOVO HORIZONTE'!I5757)</f>
        <v>0</v>
      </c>
      <c r="R5757" s="363">
        <f t="shared" si="749"/>
        <v>0</v>
      </c>
      <c r="S5757" s="153">
        <f t="shared" si="743"/>
        <v>0</v>
      </c>
      <c r="T5757" s="364"/>
    </row>
    <row r="5758" ht="33.75" hidden="1" spans="1:20">
      <c r="A5758" s="158">
        <v>93441</v>
      </c>
      <c r="B5758" s="100" t="s">
        <v>252</v>
      </c>
      <c r="C5758" s="104" t="s">
        <v>6045</v>
      </c>
      <c r="D5758" s="94" t="s">
        <v>279</v>
      </c>
      <c r="E5758" s="95">
        <v>1258.46</v>
      </c>
      <c r="F5758" s="96">
        <f t="shared" si="745"/>
        <v>1544.63</v>
      </c>
      <c r="G5758" s="107">
        <f>ROUND(SUM('NOVO HORIZONTE'!G5758),2)</f>
        <v>0</v>
      </c>
      <c r="H5758" s="107">
        <f t="shared" si="750"/>
        <v>0</v>
      </c>
      <c r="I5758" s="143">
        <f t="shared" si="746"/>
        <v>0</v>
      </c>
      <c r="J5758" s="142"/>
      <c r="K5758" s="145"/>
      <c r="L5758" s="7" t="str">
        <f t="shared" si="747"/>
        <v/>
      </c>
      <c r="M5758" s="7" t="str">
        <f t="shared" si="748"/>
        <v/>
      </c>
      <c r="N5758" s="7" t="str">
        <f t="shared" si="744"/>
        <v/>
      </c>
      <c r="O5758" s="144"/>
      <c r="P5758" s="355">
        <v>0</v>
      </c>
      <c r="Q5758" s="362">
        <f>SUM('NOVO HORIZONTE'!I5758)</f>
        <v>0</v>
      </c>
      <c r="R5758" s="363">
        <f t="shared" si="749"/>
        <v>0</v>
      </c>
      <c r="S5758" s="153">
        <f t="shared" si="743"/>
        <v>0</v>
      </c>
      <c r="T5758" s="364"/>
    </row>
    <row r="5759" ht="33.75" hidden="1" spans="1:20">
      <c r="A5759" s="158">
        <v>93442</v>
      </c>
      <c r="B5759" s="100" t="s">
        <v>252</v>
      </c>
      <c r="C5759" s="104" t="s">
        <v>6046</v>
      </c>
      <c r="D5759" s="94" t="s">
        <v>279</v>
      </c>
      <c r="E5759" s="95">
        <v>1648.63</v>
      </c>
      <c r="F5759" s="96">
        <f t="shared" si="745"/>
        <v>2023.53</v>
      </c>
      <c r="G5759" s="107">
        <f>ROUND(SUM('NOVO HORIZONTE'!G5759),2)</f>
        <v>0</v>
      </c>
      <c r="H5759" s="107">
        <f t="shared" si="750"/>
        <v>0</v>
      </c>
      <c r="I5759" s="143">
        <f t="shared" si="746"/>
        <v>0</v>
      </c>
      <c r="J5759" s="142"/>
      <c r="K5759" s="228"/>
      <c r="L5759" s="7" t="str">
        <f t="shared" si="747"/>
        <v/>
      </c>
      <c r="M5759" s="7" t="str">
        <f t="shared" si="748"/>
        <v/>
      </c>
      <c r="N5759" s="7" t="str">
        <f t="shared" si="744"/>
        <v/>
      </c>
      <c r="O5759" s="144"/>
      <c r="P5759" s="355">
        <v>0</v>
      </c>
      <c r="Q5759" s="362">
        <f>SUM('NOVO HORIZONTE'!I5759)</f>
        <v>0</v>
      </c>
      <c r="R5759" s="363">
        <f t="shared" si="749"/>
        <v>0</v>
      </c>
      <c r="S5759" s="153">
        <f t="shared" si="743"/>
        <v>0</v>
      </c>
      <c r="T5759" s="364"/>
    </row>
    <row r="5760" ht="12.75" hidden="1" spans="1:20">
      <c r="A5760" s="154" t="s">
        <v>6047</v>
      </c>
      <c r="B5760" s="100"/>
      <c r="C5760" s="161" t="s">
        <v>6048</v>
      </c>
      <c r="D5760" s="94">
        <v>0</v>
      </c>
      <c r="E5760" s="95">
        <v>0</v>
      </c>
      <c r="F5760" s="96">
        <f t="shared" si="745"/>
        <v>0</v>
      </c>
      <c r="G5760" s="187">
        <f>ROUND(SUM('NOVO HORIZONTE'!G5760),2)</f>
        <v>0</v>
      </c>
      <c r="H5760" s="187">
        <f t="shared" si="750"/>
        <v>0</v>
      </c>
      <c r="I5760" s="188">
        <f t="shared" si="746"/>
        <v>0</v>
      </c>
      <c r="J5760" s="142"/>
      <c r="K5760" s="145" t="str">
        <f>IF(SUM(I5761:I5776)&gt;0,"xx","")</f>
        <v/>
      </c>
      <c r="L5760" s="7" t="str">
        <f t="shared" si="747"/>
        <v/>
      </c>
      <c r="M5760" s="7" t="str">
        <f t="shared" si="748"/>
        <v/>
      </c>
      <c r="N5760" s="7" t="str">
        <f t="shared" si="744"/>
        <v/>
      </c>
      <c r="O5760" s="144"/>
      <c r="P5760" s="375"/>
      <c r="Q5760" s="362">
        <f>SUM('NOVO HORIZONTE'!I5760)</f>
        <v>0</v>
      </c>
      <c r="R5760" s="363">
        <f t="shared" si="749"/>
        <v>0</v>
      </c>
      <c r="S5760" s="153">
        <f t="shared" si="743"/>
        <v>0</v>
      </c>
      <c r="T5760" s="364"/>
    </row>
    <row r="5761" ht="22.5" hidden="1" spans="1:20">
      <c r="A5761" s="158">
        <v>86872</v>
      </c>
      <c r="B5761" s="100" t="s">
        <v>252</v>
      </c>
      <c r="C5761" s="104" t="s">
        <v>6049</v>
      </c>
      <c r="D5761" s="94" t="s">
        <v>279</v>
      </c>
      <c r="E5761" s="95">
        <v>736.49</v>
      </c>
      <c r="F5761" s="96">
        <f t="shared" si="745"/>
        <v>903.97</v>
      </c>
      <c r="G5761" s="107">
        <f>ROUND(SUM('NOVO HORIZONTE'!G5761),2)</f>
        <v>0</v>
      </c>
      <c r="H5761" s="107">
        <f t="shared" si="750"/>
        <v>0</v>
      </c>
      <c r="I5761" s="143">
        <f t="shared" si="746"/>
        <v>0</v>
      </c>
      <c r="J5761" s="142"/>
      <c r="K5761" s="228"/>
      <c r="L5761" s="7" t="str">
        <f t="shared" si="747"/>
        <v/>
      </c>
      <c r="M5761" s="7" t="str">
        <f t="shared" si="748"/>
        <v/>
      </c>
      <c r="N5761" s="7" t="str">
        <f t="shared" si="744"/>
        <v/>
      </c>
      <c r="O5761" s="144"/>
      <c r="P5761" s="355">
        <v>0</v>
      </c>
      <c r="Q5761" s="362">
        <f>SUM('NOVO HORIZONTE'!I5761)</f>
        <v>0</v>
      </c>
      <c r="R5761" s="363">
        <f t="shared" si="749"/>
        <v>0</v>
      </c>
      <c r="S5761" s="153">
        <f t="shared" si="743"/>
        <v>0</v>
      </c>
      <c r="T5761" s="364"/>
    </row>
    <row r="5762" ht="33.75" hidden="1" spans="1:20">
      <c r="A5762" s="158">
        <v>86920</v>
      </c>
      <c r="B5762" s="100" t="s">
        <v>252</v>
      </c>
      <c r="C5762" s="104" t="s">
        <v>6050</v>
      </c>
      <c r="D5762" s="94" t="s">
        <v>279</v>
      </c>
      <c r="E5762" s="95">
        <v>805.34</v>
      </c>
      <c r="F5762" s="96">
        <f t="shared" si="745"/>
        <v>988.47</v>
      </c>
      <c r="G5762" s="107">
        <f>ROUND(SUM('NOVO HORIZONTE'!G5762),2)</f>
        <v>0</v>
      </c>
      <c r="H5762" s="107">
        <f t="shared" si="750"/>
        <v>0</v>
      </c>
      <c r="I5762" s="143">
        <f t="shared" si="746"/>
        <v>0</v>
      </c>
      <c r="J5762" s="142"/>
      <c r="K5762" s="145"/>
      <c r="L5762" s="7" t="str">
        <f t="shared" si="747"/>
        <v/>
      </c>
      <c r="M5762" s="7" t="str">
        <f t="shared" si="748"/>
        <v/>
      </c>
      <c r="N5762" s="7" t="str">
        <f t="shared" si="744"/>
        <v/>
      </c>
      <c r="O5762" s="144"/>
      <c r="P5762" s="355">
        <v>0</v>
      </c>
      <c r="Q5762" s="362">
        <f>SUM('NOVO HORIZONTE'!I5762)</f>
        <v>0</v>
      </c>
      <c r="R5762" s="363">
        <f t="shared" si="749"/>
        <v>0</v>
      </c>
      <c r="S5762" s="153">
        <f t="shared" si="743"/>
        <v>0</v>
      </c>
      <c r="T5762" s="364"/>
    </row>
    <row r="5763" ht="22.5" hidden="1" spans="1:20">
      <c r="A5763" s="158">
        <v>86921</v>
      </c>
      <c r="B5763" s="100" t="s">
        <v>252</v>
      </c>
      <c r="C5763" s="104" t="s">
        <v>6051</v>
      </c>
      <c r="D5763" s="94" t="s">
        <v>279</v>
      </c>
      <c r="E5763" s="95">
        <v>783.27</v>
      </c>
      <c r="F5763" s="96">
        <f t="shared" si="745"/>
        <v>961.39</v>
      </c>
      <c r="G5763" s="107">
        <f>ROUND(SUM('NOVO HORIZONTE'!G5763),2)</f>
        <v>0</v>
      </c>
      <c r="H5763" s="107">
        <f t="shared" si="750"/>
        <v>0</v>
      </c>
      <c r="I5763" s="143">
        <f t="shared" si="746"/>
        <v>0</v>
      </c>
      <c r="J5763" s="142"/>
      <c r="K5763" s="145"/>
      <c r="L5763" s="7" t="str">
        <f t="shared" si="747"/>
        <v/>
      </c>
      <c r="M5763" s="7" t="str">
        <f t="shared" si="748"/>
        <v/>
      </c>
      <c r="N5763" s="7" t="str">
        <f t="shared" si="744"/>
        <v/>
      </c>
      <c r="O5763" s="144"/>
      <c r="P5763" s="355">
        <v>0</v>
      </c>
      <c r="Q5763" s="362">
        <f>SUM('NOVO HORIZONTE'!I5763)</f>
        <v>0</v>
      </c>
      <c r="R5763" s="363">
        <f t="shared" si="749"/>
        <v>0</v>
      </c>
      <c r="S5763" s="153">
        <f t="shared" si="743"/>
        <v>0</v>
      </c>
      <c r="T5763" s="364"/>
    </row>
    <row r="5764" ht="22.5" hidden="1" spans="1:20">
      <c r="A5764" s="158">
        <v>86874</v>
      </c>
      <c r="B5764" s="100" t="s">
        <v>252</v>
      </c>
      <c r="C5764" s="104" t="s">
        <v>6052</v>
      </c>
      <c r="D5764" s="94" t="s">
        <v>279</v>
      </c>
      <c r="E5764" s="95">
        <v>513.78</v>
      </c>
      <c r="F5764" s="96">
        <f t="shared" si="745"/>
        <v>630.61</v>
      </c>
      <c r="G5764" s="107">
        <f>ROUND(SUM('NOVO HORIZONTE'!G5764),2)</f>
        <v>0</v>
      </c>
      <c r="H5764" s="107">
        <f t="shared" si="750"/>
        <v>0</v>
      </c>
      <c r="I5764" s="143">
        <f t="shared" si="746"/>
        <v>0</v>
      </c>
      <c r="J5764" s="142"/>
      <c r="K5764" s="145"/>
      <c r="L5764" s="7" t="str">
        <f t="shared" si="747"/>
        <v/>
      </c>
      <c r="M5764" s="7" t="str">
        <f t="shared" si="748"/>
        <v/>
      </c>
      <c r="N5764" s="7" t="str">
        <f t="shared" si="744"/>
        <v/>
      </c>
      <c r="O5764" s="144"/>
      <c r="P5764" s="355">
        <v>0</v>
      </c>
      <c r="Q5764" s="362">
        <f>SUM('NOVO HORIZONTE'!I5764)</f>
        <v>0</v>
      </c>
      <c r="R5764" s="363">
        <f t="shared" si="749"/>
        <v>0</v>
      </c>
      <c r="S5764" s="153">
        <f t="shared" si="743"/>
        <v>0</v>
      </c>
      <c r="T5764" s="364"/>
    </row>
    <row r="5765" ht="33.75" hidden="1" spans="1:20">
      <c r="A5765" s="158">
        <v>86923</v>
      </c>
      <c r="B5765" s="100" t="s">
        <v>252</v>
      </c>
      <c r="C5765" s="104" t="s">
        <v>6053</v>
      </c>
      <c r="D5765" s="94" t="s">
        <v>279</v>
      </c>
      <c r="E5765" s="95">
        <v>593.15</v>
      </c>
      <c r="F5765" s="96">
        <f t="shared" si="745"/>
        <v>728.03</v>
      </c>
      <c r="G5765" s="107">
        <f>ROUND(SUM('NOVO HORIZONTE'!G5765),2)</f>
        <v>0</v>
      </c>
      <c r="H5765" s="107">
        <f t="shared" si="750"/>
        <v>0</v>
      </c>
      <c r="I5765" s="143">
        <f t="shared" si="746"/>
        <v>0</v>
      </c>
      <c r="J5765" s="142"/>
      <c r="K5765" s="228"/>
      <c r="L5765" s="7" t="str">
        <f t="shared" si="747"/>
        <v/>
      </c>
      <c r="M5765" s="7" t="str">
        <f t="shared" si="748"/>
        <v/>
      </c>
      <c r="N5765" s="7" t="str">
        <f t="shared" si="744"/>
        <v/>
      </c>
      <c r="O5765" s="144"/>
      <c r="P5765" s="355">
        <v>0</v>
      </c>
      <c r="Q5765" s="362">
        <f>SUM('NOVO HORIZONTE'!I5765)</f>
        <v>0</v>
      </c>
      <c r="R5765" s="363">
        <f t="shared" si="749"/>
        <v>0</v>
      </c>
      <c r="S5765" s="153">
        <f t="shared" si="743"/>
        <v>0</v>
      </c>
      <c r="T5765" s="364"/>
    </row>
    <row r="5766" ht="22.5" hidden="1" spans="1:20">
      <c r="A5766" s="158">
        <v>86924</v>
      </c>
      <c r="B5766" s="100" t="s">
        <v>252</v>
      </c>
      <c r="C5766" s="104" t="s">
        <v>6054</v>
      </c>
      <c r="D5766" s="94" t="s">
        <v>279</v>
      </c>
      <c r="E5766" s="95">
        <v>571.08</v>
      </c>
      <c r="F5766" s="96">
        <f t="shared" si="745"/>
        <v>700.94</v>
      </c>
      <c r="G5766" s="107">
        <f>ROUND(SUM('NOVO HORIZONTE'!G5766),2)</f>
        <v>0</v>
      </c>
      <c r="H5766" s="107">
        <f t="shared" si="750"/>
        <v>0</v>
      </c>
      <c r="I5766" s="143">
        <f t="shared" si="746"/>
        <v>0</v>
      </c>
      <c r="J5766" s="142"/>
      <c r="K5766" s="145"/>
      <c r="L5766" s="7" t="str">
        <f t="shared" si="747"/>
        <v/>
      </c>
      <c r="M5766" s="7" t="str">
        <f t="shared" si="748"/>
        <v/>
      </c>
      <c r="N5766" s="7" t="str">
        <f t="shared" si="744"/>
        <v/>
      </c>
      <c r="O5766" s="144"/>
      <c r="P5766" s="355">
        <v>0</v>
      </c>
      <c r="Q5766" s="362">
        <f>SUM('NOVO HORIZONTE'!I5766)</f>
        <v>0</v>
      </c>
      <c r="R5766" s="363">
        <f t="shared" si="749"/>
        <v>0</v>
      </c>
      <c r="S5766" s="153">
        <f t="shared" si="743"/>
        <v>0</v>
      </c>
      <c r="T5766" s="364"/>
    </row>
    <row r="5767" ht="33.75" hidden="1" spans="1:20">
      <c r="A5767" s="158">
        <v>86922</v>
      </c>
      <c r="B5767" s="100" t="s">
        <v>252</v>
      </c>
      <c r="C5767" s="104" t="s">
        <v>6055</v>
      </c>
      <c r="D5767" s="94" t="s">
        <v>279</v>
      </c>
      <c r="E5767" s="95">
        <v>1105.28</v>
      </c>
      <c r="F5767" s="96">
        <f t="shared" si="745"/>
        <v>1356.62</v>
      </c>
      <c r="G5767" s="107">
        <f>ROUND(SUM('NOVO HORIZONTE'!G5767),2)</f>
        <v>0</v>
      </c>
      <c r="H5767" s="107">
        <f t="shared" si="750"/>
        <v>0</v>
      </c>
      <c r="I5767" s="143">
        <f t="shared" si="746"/>
        <v>0</v>
      </c>
      <c r="J5767" s="142"/>
      <c r="K5767" s="228"/>
      <c r="L5767" s="7" t="str">
        <f t="shared" si="747"/>
        <v/>
      </c>
      <c r="M5767" s="7" t="str">
        <f t="shared" si="748"/>
        <v/>
      </c>
      <c r="N5767" s="7" t="str">
        <f t="shared" si="744"/>
        <v/>
      </c>
      <c r="O5767" s="144"/>
      <c r="P5767" s="355">
        <v>0</v>
      </c>
      <c r="Q5767" s="362">
        <f>SUM('NOVO HORIZONTE'!I5767)</f>
        <v>0</v>
      </c>
      <c r="R5767" s="363">
        <f t="shared" si="749"/>
        <v>0</v>
      </c>
      <c r="S5767" s="153">
        <f t="shared" si="743"/>
        <v>0</v>
      </c>
      <c r="T5767" s="364"/>
    </row>
    <row r="5768" ht="22.5" hidden="1" spans="1:20">
      <c r="A5768" s="158">
        <v>86876</v>
      </c>
      <c r="B5768" s="100" t="s">
        <v>252</v>
      </c>
      <c r="C5768" s="104" t="s">
        <v>6056</v>
      </c>
      <c r="D5768" s="94" t="s">
        <v>279</v>
      </c>
      <c r="E5768" s="95">
        <v>291.36</v>
      </c>
      <c r="F5768" s="96">
        <f t="shared" si="745"/>
        <v>357.62</v>
      </c>
      <c r="G5768" s="107">
        <f>ROUND(SUM('NOVO HORIZONTE'!G5768),2)</f>
        <v>0</v>
      </c>
      <c r="H5768" s="107">
        <f t="shared" si="750"/>
        <v>0</v>
      </c>
      <c r="I5768" s="143">
        <f t="shared" si="746"/>
        <v>0</v>
      </c>
      <c r="J5768" s="142"/>
      <c r="K5768" s="228"/>
      <c r="L5768" s="7" t="str">
        <f t="shared" si="747"/>
        <v/>
      </c>
      <c r="M5768" s="7" t="str">
        <f t="shared" si="748"/>
        <v/>
      </c>
      <c r="N5768" s="7" t="str">
        <f t="shared" si="744"/>
        <v/>
      </c>
      <c r="O5768" s="144"/>
      <c r="P5768" s="355">
        <v>0</v>
      </c>
      <c r="Q5768" s="362">
        <f>SUM('NOVO HORIZONTE'!I5768)</f>
        <v>0</v>
      </c>
      <c r="R5768" s="363">
        <f t="shared" si="749"/>
        <v>0</v>
      </c>
      <c r="S5768" s="153">
        <f t="shared" si="743"/>
        <v>0</v>
      </c>
      <c r="T5768" s="364"/>
    </row>
    <row r="5769" ht="33.75" hidden="1" spans="1:20">
      <c r="A5769" s="158">
        <v>86929</v>
      </c>
      <c r="B5769" s="100" t="s">
        <v>252</v>
      </c>
      <c r="C5769" s="104" t="s">
        <v>6057</v>
      </c>
      <c r="D5769" s="94" t="s">
        <v>279</v>
      </c>
      <c r="E5769" s="95">
        <v>360.21</v>
      </c>
      <c r="F5769" s="96">
        <f t="shared" si="745"/>
        <v>442.12</v>
      </c>
      <c r="G5769" s="107">
        <f>ROUND(SUM('NOVO HORIZONTE'!G5769),2)</f>
        <v>0</v>
      </c>
      <c r="H5769" s="107">
        <f t="shared" si="750"/>
        <v>0</v>
      </c>
      <c r="I5769" s="143">
        <f t="shared" si="746"/>
        <v>0</v>
      </c>
      <c r="J5769" s="142"/>
      <c r="K5769" s="228"/>
      <c r="L5769" s="7" t="str">
        <f t="shared" si="747"/>
        <v/>
      </c>
      <c r="M5769" s="7" t="str">
        <f t="shared" si="748"/>
        <v/>
      </c>
      <c r="N5769" s="7" t="str">
        <f t="shared" si="744"/>
        <v/>
      </c>
      <c r="O5769" s="144"/>
      <c r="P5769" s="355">
        <v>0</v>
      </c>
      <c r="Q5769" s="362">
        <f>SUM('NOVO HORIZONTE'!I5769)</f>
        <v>0</v>
      </c>
      <c r="R5769" s="363">
        <f t="shared" si="749"/>
        <v>0</v>
      </c>
      <c r="S5769" s="153">
        <f t="shared" si="743"/>
        <v>0</v>
      </c>
      <c r="T5769" s="364"/>
    </row>
    <row r="5770" ht="22.5" hidden="1" spans="1:20">
      <c r="A5770" s="158">
        <v>86930</v>
      </c>
      <c r="B5770" s="100" t="s">
        <v>252</v>
      </c>
      <c r="C5770" s="104" t="s">
        <v>6058</v>
      </c>
      <c r="D5770" s="94" t="s">
        <v>279</v>
      </c>
      <c r="E5770" s="95">
        <v>338.14</v>
      </c>
      <c r="F5770" s="96">
        <f t="shared" si="745"/>
        <v>415.03</v>
      </c>
      <c r="G5770" s="107">
        <f>ROUND(SUM('NOVO HORIZONTE'!G5770),2)</f>
        <v>0</v>
      </c>
      <c r="H5770" s="107">
        <f t="shared" si="750"/>
        <v>0</v>
      </c>
      <c r="I5770" s="143">
        <f t="shared" si="746"/>
        <v>0</v>
      </c>
      <c r="J5770" s="142"/>
      <c r="K5770" s="228"/>
      <c r="L5770" s="7" t="str">
        <f t="shared" si="747"/>
        <v/>
      </c>
      <c r="M5770" s="7" t="str">
        <f t="shared" si="748"/>
        <v/>
      </c>
      <c r="N5770" s="7" t="str">
        <f t="shared" si="744"/>
        <v/>
      </c>
      <c r="O5770" s="144"/>
      <c r="P5770" s="355">
        <v>0</v>
      </c>
      <c r="Q5770" s="362">
        <f>SUM('NOVO HORIZONTE'!I5770)</f>
        <v>0</v>
      </c>
      <c r="R5770" s="363">
        <f t="shared" si="749"/>
        <v>0</v>
      </c>
      <c r="S5770" s="153">
        <f t="shared" si="743"/>
        <v>0</v>
      </c>
      <c r="T5770" s="364"/>
    </row>
    <row r="5771" ht="33.75" hidden="1" spans="1:20">
      <c r="A5771" s="158">
        <v>86919</v>
      </c>
      <c r="B5771" s="100" t="s">
        <v>252</v>
      </c>
      <c r="C5771" s="104" t="s">
        <v>6059</v>
      </c>
      <c r="D5771" s="94" t="s">
        <v>279</v>
      </c>
      <c r="E5771" s="95">
        <v>954.62</v>
      </c>
      <c r="F5771" s="96">
        <f t="shared" si="745"/>
        <v>1171.7</v>
      </c>
      <c r="G5771" s="107">
        <f>ROUND(SUM('NOVO HORIZONTE'!G5771),2)</f>
        <v>0</v>
      </c>
      <c r="H5771" s="107">
        <f t="shared" si="750"/>
        <v>0</v>
      </c>
      <c r="I5771" s="143">
        <f t="shared" si="746"/>
        <v>0</v>
      </c>
      <c r="J5771" s="142"/>
      <c r="K5771" s="228"/>
      <c r="L5771" s="7" t="str">
        <f t="shared" si="747"/>
        <v/>
      </c>
      <c r="M5771" s="7" t="str">
        <f t="shared" si="748"/>
        <v/>
      </c>
      <c r="N5771" s="7" t="str">
        <f t="shared" si="744"/>
        <v/>
      </c>
      <c r="O5771" s="144"/>
      <c r="P5771" s="355">
        <v>0</v>
      </c>
      <c r="Q5771" s="362">
        <f>SUM('NOVO HORIZONTE'!I5771)</f>
        <v>0</v>
      </c>
      <c r="R5771" s="363">
        <f t="shared" si="749"/>
        <v>0</v>
      </c>
      <c r="S5771" s="153">
        <f t="shared" si="743"/>
        <v>0</v>
      </c>
      <c r="T5771" s="364"/>
    </row>
    <row r="5772" ht="33.75" hidden="1" spans="1:20">
      <c r="A5772" s="158">
        <v>86927</v>
      </c>
      <c r="B5772" s="100" t="s">
        <v>252</v>
      </c>
      <c r="C5772" s="104" t="s">
        <v>6060</v>
      </c>
      <c r="D5772" s="94" t="s">
        <v>279</v>
      </c>
      <c r="E5772" s="95">
        <v>370.73</v>
      </c>
      <c r="F5772" s="96">
        <f t="shared" si="745"/>
        <v>455.03</v>
      </c>
      <c r="G5772" s="107">
        <f>ROUND(SUM('NOVO HORIZONTE'!G5772),2)</f>
        <v>0</v>
      </c>
      <c r="H5772" s="107">
        <f t="shared" si="750"/>
        <v>0</v>
      </c>
      <c r="I5772" s="143">
        <f t="shared" si="746"/>
        <v>0</v>
      </c>
      <c r="J5772" s="142"/>
      <c r="K5772" s="228"/>
      <c r="L5772" s="7" t="str">
        <f t="shared" si="747"/>
        <v/>
      </c>
      <c r="M5772" s="7" t="str">
        <f t="shared" si="748"/>
        <v/>
      </c>
      <c r="N5772" s="7" t="str">
        <f t="shared" si="744"/>
        <v/>
      </c>
      <c r="O5772" s="144"/>
      <c r="P5772" s="355">
        <v>0</v>
      </c>
      <c r="Q5772" s="362">
        <f>SUM('NOVO HORIZONTE'!I5772)</f>
        <v>0</v>
      </c>
      <c r="R5772" s="363">
        <f t="shared" si="749"/>
        <v>0</v>
      </c>
      <c r="S5772" s="153">
        <f t="shared" si="743"/>
        <v>0</v>
      </c>
      <c r="T5772" s="364"/>
    </row>
    <row r="5773" ht="22.5" hidden="1" spans="1:20">
      <c r="A5773" s="158">
        <v>86928</v>
      </c>
      <c r="B5773" s="100" t="s">
        <v>252</v>
      </c>
      <c r="C5773" s="104" t="s">
        <v>6061</v>
      </c>
      <c r="D5773" s="94" t="s">
        <v>279</v>
      </c>
      <c r="E5773" s="95">
        <v>348.66</v>
      </c>
      <c r="F5773" s="96">
        <f t="shared" si="745"/>
        <v>427.95</v>
      </c>
      <c r="G5773" s="107">
        <f>ROUND(SUM('NOVO HORIZONTE'!G5773),2)</f>
        <v>0</v>
      </c>
      <c r="H5773" s="107">
        <f t="shared" si="750"/>
        <v>0</v>
      </c>
      <c r="I5773" s="143">
        <f t="shared" si="746"/>
        <v>0</v>
      </c>
      <c r="J5773" s="142"/>
      <c r="K5773" s="228"/>
      <c r="L5773" s="7" t="str">
        <f t="shared" si="747"/>
        <v/>
      </c>
      <c r="M5773" s="7" t="str">
        <f t="shared" si="748"/>
        <v/>
      </c>
      <c r="N5773" s="7" t="str">
        <f t="shared" si="744"/>
        <v/>
      </c>
      <c r="O5773" s="144"/>
      <c r="P5773" s="355">
        <v>0</v>
      </c>
      <c r="Q5773" s="362">
        <f>SUM('NOVO HORIZONTE'!I5773)</f>
        <v>0</v>
      </c>
      <c r="R5773" s="363">
        <f t="shared" si="749"/>
        <v>0</v>
      </c>
      <c r="S5773" s="153">
        <f t="shared" si="743"/>
        <v>0</v>
      </c>
      <c r="T5773" s="364"/>
    </row>
    <row r="5774" ht="33.75" hidden="1" spans="1:20">
      <c r="A5774" s="158">
        <v>86925</v>
      </c>
      <c r="B5774" s="100" t="s">
        <v>252</v>
      </c>
      <c r="C5774" s="104" t="s">
        <v>6062</v>
      </c>
      <c r="D5774" s="94" t="s">
        <v>279</v>
      </c>
      <c r="E5774" s="95">
        <v>577.33</v>
      </c>
      <c r="F5774" s="96">
        <f t="shared" si="745"/>
        <v>708.61</v>
      </c>
      <c r="G5774" s="107">
        <f>ROUND(SUM('NOVO HORIZONTE'!G5774),2)</f>
        <v>0</v>
      </c>
      <c r="H5774" s="107">
        <f t="shared" si="750"/>
        <v>0</v>
      </c>
      <c r="I5774" s="143">
        <f t="shared" si="746"/>
        <v>0</v>
      </c>
      <c r="J5774" s="142"/>
      <c r="K5774" s="228"/>
      <c r="L5774" s="7" t="str">
        <f t="shared" si="747"/>
        <v/>
      </c>
      <c r="M5774" s="7" t="str">
        <f t="shared" si="748"/>
        <v/>
      </c>
      <c r="N5774" s="7" t="str">
        <f t="shared" si="744"/>
        <v/>
      </c>
      <c r="O5774" s="144"/>
      <c r="P5774" s="355">
        <v>0</v>
      </c>
      <c r="Q5774" s="362">
        <f>SUM('NOVO HORIZONTE'!I5774)</f>
        <v>0</v>
      </c>
      <c r="R5774" s="363">
        <f t="shared" si="749"/>
        <v>0</v>
      </c>
      <c r="S5774" s="153">
        <f t="shared" si="743"/>
        <v>0</v>
      </c>
      <c r="T5774" s="364"/>
    </row>
    <row r="5775" ht="22.5" hidden="1" spans="1:20">
      <c r="A5775" s="158">
        <v>86926</v>
      </c>
      <c r="B5775" s="100" t="s">
        <v>252</v>
      </c>
      <c r="C5775" s="104" t="s">
        <v>6063</v>
      </c>
      <c r="D5775" s="94" t="s">
        <v>279</v>
      </c>
      <c r="E5775" s="95">
        <v>555.26</v>
      </c>
      <c r="F5775" s="96">
        <f t="shared" si="745"/>
        <v>681.53</v>
      </c>
      <c r="G5775" s="107">
        <f>ROUND(SUM('NOVO HORIZONTE'!G5775),2)</f>
        <v>0</v>
      </c>
      <c r="H5775" s="107">
        <f t="shared" si="750"/>
        <v>0</v>
      </c>
      <c r="I5775" s="143">
        <f t="shared" si="746"/>
        <v>0</v>
      </c>
      <c r="J5775" s="142"/>
      <c r="K5775" s="228"/>
      <c r="L5775" s="7" t="str">
        <f t="shared" si="747"/>
        <v/>
      </c>
      <c r="M5775" s="7" t="str">
        <f t="shared" si="748"/>
        <v/>
      </c>
      <c r="N5775" s="7" t="str">
        <f t="shared" si="744"/>
        <v/>
      </c>
      <c r="O5775" s="144"/>
      <c r="P5775" s="355">
        <v>0</v>
      </c>
      <c r="Q5775" s="362">
        <f>SUM('NOVO HORIZONTE'!I5775)</f>
        <v>0</v>
      </c>
      <c r="R5775" s="363">
        <f t="shared" si="749"/>
        <v>0</v>
      </c>
      <c r="S5775" s="153">
        <f t="shared" si="743"/>
        <v>0</v>
      </c>
      <c r="T5775" s="364"/>
    </row>
    <row r="5776" ht="22.5" hidden="1" spans="1:20">
      <c r="A5776" s="158">
        <v>86875</v>
      </c>
      <c r="B5776" s="100" t="s">
        <v>252</v>
      </c>
      <c r="C5776" s="104" t="s">
        <v>6064</v>
      </c>
      <c r="D5776" s="94" t="s">
        <v>279</v>
      </c>
      <c r="E5776" s="95">
        <v>508.48</v>
      </c>
      <c r="F5776" s="96">
        <f t="shared" si="745"/>
        <v>624.11</v>
      </c>
      <c r="G5776" s="107">
        <f>ROUND(SUM('NOVO HORIZONTE'!G5776),2)</f>
        <v>0</v>
      </c>
      <c r="H5776" s="107">
        <f t="shared" si="750"/>
        <v>0</v>
      </c>
      <c r="I5776" s="143">
        <f t="shared" si="746"/>
        <v>0</v>
      </c>
      <c r="J5776" s="142"/>
      <c r="K5776" s="228"/>
      <c r="L5776" s="7" t="str">
        <f t="shared" si="747"/>
        <v/>
      </c>
      <c r="M5776" s="7" t="str">
        <f t="shared" si="748"/>
        <v/>
      </c>
      <c r="N5776" s="7" t="str">
        <f t="shared" si="744"/>
        <v/>
      </c>
      <c r="O5776" s="144"/>
      <c r="P5776" s="355">
        <v>0</v>
      </c>
      <c r="Q5776" s="362">
        <f>SUM('NOVO HORIZONTE'!I5776)</f>
        <v>0</v>
      </c>
      <c r="R5776" s="363">
        <f t="shared" si="749"/>
        <v>0</v>
      </c>
      <c r="S5776" s="153">
        <f t="shared" si="743"/>
        <v>0</v>
      </c>
      <c r="T5776" s="364"/>
    </row>
    <row r="5777" ht="12.75" hidden="1" spans="1:20">
      <c r="A5777" s="154" t="s">
        <v>6065</v>
      </c>
      <c r="B5777" s="100"/>
      <c r="C5777" s="161" t="s">
        <v>6066</v>
      </c>
      <c r="D5777" s="94">
        <v>0</v>
      </c>
      <c r="E5777" s="95">
        <v>0</v>
      </c>
      <c r="F5777" s="96">
        <f t="shared" si="745"/>
        <v>0</v>
      </c>
      <c r="G5777" s="187">
        <f>ROUND(SUM('NOVO HORIZONTE'!G5777),2)</f>
        <v>0</v>
      </c>
      <c r="H5777" s="187">
        <f t="shared" si="750"/>
        <v>0</v>
      </c>
      <c r="I5777" s="188">
        <f t="shared" si="746"/>
        <v>0</v>
      </c>
      <c r="J5777" s="142"/>
      <c r="K5777" s="145" t="str">
        <f>IF(SUM(I5778:I5784)&gt;0,"xx","")</f>
        <v/>
      </c>
      <c r="L5777" s="7" t="str">
        <f t="shared" si="747"/>
        <v/>
      </c>
      <c r="M5777" s="7" t="str">
        <f t="shared" si="748"/>
        <v/>
      </c>
      <c r="N5777" s="7" t="str">
        <f t="shared" si="744"/>
        <v/>
      </c>
      <c r="O5777" s="144"/>
      <c r="P5777" s="375"/>
      <c r="Q5777" s="362">
        <f>SUM('NOVO HORIZONTE'!I5777)</f>
        <v>0</v>
      </c>
      <c r="R5777" s="363">
        <f t="shared" si="749"/>
        <v>0</v>
      </c>
      <c r="S5777" s="153">
        <f t="shared" si="743"/>
        <v>0</v>
      </c>
      <c r="T5777" s="364"/>
    </row>
    <row r="5778" ht="22.5" hidden="1" spans="1:20">
      <c r="A5778" s="158">
        <v>86900</v>
      </c>
      <c r="B5778" s="100" t="s">
        <v>252</v>
      </c>
      <c r="C5778" s="104" t="s">
        <v>6067</v>
      </c>
      <c r="D5778" s="94" t="s">
        <v>279</v>
      </c>
      <c r="E5778" s="95">
        <v>250.2</v>
      </c>
      <c r="F5778" s="96">
        <f t="shared" si="745"/>
        <v>307.1</v>
      </c>
      <c r="G5778" s="107">
        <f>ROUND(SUM('NOVO HORIZONTE'!G5778),2)</f>
        <v>0</v>
      </c>
      <c r="H5778" s="107">
        <f t="shared" si="750"/>
        <v>0</v>
      </c>
      <c r="I5778" s="143">
        <f t="shared" si="746"/>
        <v>0</v>
      </c>
      <c r="J5778" s="142"/>
      <c r="K5778" s="228"/>
      <c r="L5778" s="7" t="str">
        <f t="shared" si="747"/>
        <v/>
      </c>
      <c r="M5778" s="7" t="str">
        <f t="shared" si="748"/>
        <v/>
      </c>
      <c r="N5778" s="7" t="str">
        <f t="shared" si="744"/>
        <v/>
      </c>
      <c r="O5778" s="144"/>
      <c r="P5778" s="355">
        <v>0</v>
      </c>
      <c r="Q5778" s="362">
        <f>SUM('NOVO HORIZONTE'!I5778)</f>
        <v>0</v>
      </c>
      <c r="R5778" s="363">
        <f t="shared" si="749"/>
        <v>0</v>
      </c>
      <c r="S5778" s="153">
        <f t="shared" si="743"/>
        <v>0</v>
      </c>
      <c r="T5778" s="364"/>
    </row>
    <row r="5779" ht="22.5" hidden="1" spans="1:20">
      <c r="A5779" s="158">
        <v>86936</v>
      </c>
      <c r="B5779" s="100" t="s">
        <v>252</v>
      </c>
      <c r="C5779" s="104" t="s">
        <v>6068</v>
      </c>
      <c r="D5779" s="94" t="s">
        <v>279</v>
      </c>
      <c r="E5779" s="95">
        <v>771.42</v>
      </c>
      <c r="F5779" s="96">
        <f t="shared" si="745"/>
        <v>946.84</v>
      </c>
      <c r="G5779" s="107">
        <f>ROUND(SUM('NOVO HORIZONTE'!G5779),2)</f>
        <v>0</v>
      </c>
      <c r="H5779" s="107">
        <f t="shared" si="750"/>
        <v>0</v>
      </c>
      <c r="I5779" s="143">
        <f t="shared" si="746"/>
        <v>0</v>
      </c>
      <c r="J5779" s="142"/>
      <c r="K5779" s="228"/>
      <c r="L5779" s="7" t="str">
        <f t="shared" si="747"/>
        <v/>
      </c>
      <c r="M5779" s="7" t="str">
        <f t="shared" si="748"/>
        <v/>
      </c>
      <c r="N5779" s="7" t="str">
        <f t="shared" si="744"/>
        <v/>
      </c>
      <c r="O5779" s="144"/>
      <c r="P5779" s="355">
        <v>0</v>
      </c>
      <c r="Q5779" s="362">
        <f>SUM('NOVO HORIZONTE'!I5779)</f>
        <v>0</v>
      </c>
      <c r="R5779" s="363">
        <f t="shared" si="749"/>
        <v>0</v>
      </c>
      <c r="S5779" s="153">
        <f t="shared" si="743"/>
        <v>0</v>
      </c>
      <c r="T5779" s="364"/>
    </row>
    <row r="5780" ht="22.5" hidden="1" spans="1:20">
      <c r="A5780" s="158">
        <v>86935</v>
      </c>
      <c r="B5780" s="100" t="s">
        <v>252</v>
      </c>
      <c r="C5780" s="104" t="s">
        <v>6069</v>
      </c>
      <c r="D5780" s="94" t="s">
        <v>279</v>
      </c>
      <c r="E5780" s="95">
        <v>398.05</v>
      </c>
      <c r="F5780" s="96">
        <f t="shared" si="745"/>
        <v>488.57</v>
      </c>
      <c r="G5780" s="107">
        <f>ROUND(SUM('NOVO HORIZONTE'!G5780),2)</f>
        <v>0</v>
      </c>
      <c r="H5780" s="107">
        <f t="shared" si="750"/>
        <v>0</v>
      </c>
      <c r="I5780" s="143">
        <f t="shared" si="746"/>
        <v>0</v>
      </c>
      <c r="J5780" s="142"/>
      <c r="K5780" s="228"/>
      <c r="L5780" s="7" t="str">
        <f t="shared" si="747"/>
        <v/>
      </c>
      <c r="M5780" s="7" t="str">
        <f t="shared" si="748"/>
        <v/>
      </c>
      <c r="N5780" s="7" t="str">
        <f t="shared" si="744"/>
        <v/>
      </c>
      <c r="O5780" s="144"/>
      <c r="P5780" s="355">
        <v>0</v>
      </c>
      <c r="Q5780" s="362">
        <f>SUM('NOVO HORIZONTE'!I5780)</f>
        <v>0</v>
      </c>
      <c r="R5780" s="363">
        <f t="shared" si="749"/>
        <v>0</v>
      </c>
      <c r="S5780" s="153">
        <f t="shared" si="743"/>
        <v>0</v>
      </c>
      <c r="T5780" s="364"/>
    </row>
    <row r="5781" ht="22.5" hidden="1" spans="1:20">
      <c r="A5781" s="158">
        <v>86901</v>
      </c>
      <c r="B5781" s="100" t="s">
        <v>252</v>
      </c>
      <c r="C5781" s="104" t="s">
        <v>6070</v>
      </c>
      <c r="D5781" s="94" t="s">
        <v>279</v>
      </c>
      <c r="E5781" s="95">
        <v>159.34</v>
      </c>
      <c r="F5781" s="96">
        <f t="shared" si="745"/>
        <v>195.57</v>
      </c>
      <c r="G5781" s="107">
        <f>ROUND(SUM('NOVO HORIZONTE'!G5781),2)</f>
        <v>0</v>
      </c>
      <c r="H5781" s="107">
        <f t="shared" si="750"/>
        <v>0</v>
      </c>
      <c r="I5781" s="143">
        <f t="shared" si="746"/>
        <v>0</v>
      </c>
      <c r="J5781" s="142"/>
      <c r="K5781" s="228"/>
      <c r="L5781" s="7" t="str">
        <f t="shared" si="747"/>
        <v/>
      </c>
      <c r="M5781" s="7" t="str">
        <f t="shared" si="748"/>
        <v/>
      </c>
      <c r="N5781" s="7" t="str">
        <f t="shared" si="744"/>
        <v/>
      </c>
      <c r="O5781" s="144"/>
      <c r="P5781" s="355">
        <v>0</v>
      </c>
      <c r="Q5781" s="362">
        <f>SUM('NOVO HORIZONTE'!I5781)</f>
        <v>0</v>
      </c>
      <c r="R5781" s="363">
        <f t="shared" si="749"/>
        <v>0</v>
      </c>
      <c r="S5781" s="153">
        <f t="shared" si="743"/>
        <v>0</v>
      </c>
      <c r="T5781" s="364"/>
    </row>
    <row r="5782" ht="22.5" hidden="1" spans="1:20">
      <c r="A5782" s="158">
        <v>86938</v>
      </c>
      <c r="B5782" s="100" t="s">
        <v>252</v>
      </c>
      <c r="C5782" s="104" t="s">
        <v>6071</v>
      </c>
      <c r="D5782" s="94" t="s">
        <v>279</v>
      </c>
      <c r="E5782" s="95">
        <v>670.46</v>
      </c>
      <c r="F5782" s="96">
        <f t="shared" si="745"/>
        <v>822.92</v>
      </c>
      <c r="G5782" s="107">
        <f>ROUND(SUM('NOVO HORIZONTE'!G5782),2)</f>
        <v>0</v>
      </c>
      <c r="H5782" s="107">
        <f t="shared" si="750"/>
        <v>0</v>
      </c>
      <c r="I5782" s="143">
        <f t="shared" si="746"/>
        <v>0</v>
      </c>
      <c r="J5782" s="142"/>
      <c r="K5782" s="228"/>
      <c r="L5782" s="7" t="str">
        <f t="shared" si="747"/>
        <v/>
      </c>
      <c r="M5782" s="7" t="str">
        <f t="shared" si="748"/>
        <v/>
      </c>
      <c r="N5782" s="7" t="str">
        <f t="shared" si="744"/>
        <v/>
      </c>
      <c r="O5782" s="144"/>
      <c r="P5782" s="355">
        <v>0</v>
      </c>
      <c r="Q5782" s="362">
        <f>SUM('NOVO HORIZONTE'!I5782)</f>
        <v>0</v>
      </c>
      <c r="R5782" s="363">
        <f t="shared" si="749"/>
        <v>0</v>
      </c>
      <c r="S5782" s="153">
        <f t="shared" si="743"/>
        <v>0</v>
      </c>
      <c r="T5782" s="364"/>
    </row>
    <row r="5783" ht="22.5" hidden="1" spans="1:20">
      <c r="A5783" s="158">
        <v>86937</v>
      </c>
      <c r="B5783" s="100" t="s">
        <v>252</v>
      </c>
      <c r="C5783" s="104" t="s">
        <v>6072</v>
      </c>
      <c r="D5783" s="94" t="s">
        <v>279</v>
      </c>
      <c r="E5783" s="95">
        <v>297.09</v>
      </c>
      <c r="F5783" s="96">
        <f t="shared" si="745"/>
        <v>364.65</v>
      </c>
      <c r="G5783" s="107">
        <f>ROUND(SUM('NOVO HORIZONTE'!G5783),2)</f>
        <v>0</v>
      </c>
      <c r="H5783" s="107">
        <f t="shared" si="750"/>
        <v>0</v>
      </c>
      <c r="I5783" s="143">
        <f t="shared" si="746"/>
        <v>0</v>
      </c>
      <c r="J5783" s="142"/>
      <c r="K5783" s="145"/>
      <c r="L5783" s="7" t="str">
        <f t="shared" si="747"/>
        <v/>
      </c>
      <c r="M5783" s="7" t="str">
        <f t="shared" si="748"/>
        <v/>
      </c>
      <c r="N5783" s="7" t="str">
        <f t="shared" si="744"/>
        <v/>
      </c>
      <c r="O5783" s="144"/>
      <c r="P5783" s="355">
        <v>0</v>
      </c>
      <c r="Q5783" s="362">
        <f>SUM('NOVO HORIZONTE'!I5783)</f>
        <v>0</v>
      </c>
      <c r="R5783" s="363">
        <f t="shared" si="749"/>
        <v>0</v>
      </c>
      <c r="S5783" s="153">
        <f t="shared" si="743"/>
        <v>0</v>
      </c>
      <c r="T5783" s="364"/>
    </row>
    <row r="5784" ht="22.5" hidden="1" spans="1:20">
      <c r="A5784" s="158">
        <v>100852</v>
      </c>
      <c r="B5784" s="100" t="s">
        <v>252</v>
      </c>
      <c r="C5784" s="104" t="s">
        <v>6073</v>
      </c>
      <c r="D5784" s="94" t="s">
        <v>279</v>
      </c>
      <c r="E5784" s="95">
        <v>273.76</v>
      </c>
      <c r="F5784" s="96">
        <f t="shared" si="745"/>
        <v>336.01</v>
      </c>
      <c r="G5784" s="107">
        <f>ROUND(SUM('NOVO HORIZONTE'!G5784),2)</f>
        <v>0</v>
      </c>
      <c r="H5784" s="107">
        <f t="shared" si="750"/>
        <v>0</v>
      </c>
      <c r="I5784" s="143">
        <f t="shared" si="746"/>
        <v>0</v>
      </c>
      <c r="J5784" s="142"/>
      <c r="K5784" s="145"/>
      <c r="L5784" s="7" t="str">
        <f t="shared" si="747"/>
        <v/>
      </c>
      <c r="M5784" s="7" t="str">
        <f t="shared" si="748"/>
        <v/>
      </c>
      <c r="N5784" s="7" t="str">
        <f t="shared" si="744"/>
        <v/>
      </c>
      <c r="O5784" s="144"/>
      <c r="P5784" s="355">
        <v>0</v>
      </c>
      <c r="Q5784" s="362">
        <f>SUM('NOVO HORIZONTE'!I5784)</f>
        <v>0</v>
      </c>
      <c r="R5784" s="363">
        <f t="shared" si="749"/>
        <v>0</v>
      </c>
      <c r="S5784" s="153">
        <f t="shared" si="743"/>
        <v>0</v>
      </c>
      <c r="T5784" s="364"/>
    </row>
    <row r="5785" ht="12.75" hidden="1" spans="1:20">
      <c r="A5785" s="154" t="s">
        <v>6074</v>
      </c>
      <c r="B5785" s="100"/>
      <c r="C5785" s="161" t="s">
        <v>6075</v>
      </c>
      <c r="D5785" s="94">
        <v>0</v>
      </c>
      <c r="E5785" s="95">
        <v>0</v>
      </c>
      <c r="F5785" s="96">
        <f t="shared" si="745"/>
        <v>0</v>
      </c>
      <c r="G5785" s="187">
        <f>ROUND(SUM('NOVO HORIZONTE'!G5785),2)</f>
        <v>0</v>
      </c>
      <c r="H5785" s="187">
        <f t="shared" si="750"/>
        <v>0</v>
      </c>
      <c r="I5785" s="188">
        <f t="shared" si="746"/>
        <v>0</v>
      </c>
      <c r="J5785" s="142"/>
      <c r="K5785" s="145" t="str">
        <f>IF(SUM(I5786:I5792)&gt;0,"xx","")</f>
        <v/>
      </c>
      <c r="L5785" s="7" t="str">
        <f t="shared" si="747"/>
        <v/>
      </c>
      <c r="M5785" s="7" t="str">
        <f t="shared" si="748"/>
        <v/>
      </c>
      <c r="N5785" s="7" t="str">
        <f t="shared" si="744"/>
        <v/>
      </c>
      <c r="O5785" s="144"/>
      <c r="P5785" s="375"/>
      <c r="Q5785" s="362">
        <f>SUM('NOVO HORIZONTE'!I5785)</f>
        <v>0</v>
      </c>
      <c r="R5785" s="363">
        <f t="shared" si="749"/>
        <v>0</v>
      </c>
      <c r="S5785" s="153">
        <f t="shared" ref="S5785:S5848" si="751">IF(R5785=0,0,IF(R5785&gt;0,"c","b"))</f>
        <v>0</v>
      </c>
      <c r="T5785" s="364"/>
    </row>
    <row r="5786" ht="33.75" hidden="1" spans="1:20">
      <c r="A5786" s="158">
        <v>86941</v>
      </c>
      <c r="B5786" s="100" t="s">
        <v>252</v>
      </c>
      <c r="C5786" s="104" t="s">
        <v>6076</v>
      </c>
      <c r="D5786" s="94" t="s">
        <v>279</v>
      </c>
      <c r="E5786" s="95">
        <v>1082.75</v>
      </c>
      <c r="F5786" s="96">
        <f t="shared" si="745"/>
        <v>1328.97</v>
      </c>
      <c r="G5786" s="107">
        <f>ROUND(SUM('NOVO HORIZONTE'!G5786),2)</f>
        <v>0</v>
      </c>
      <c r="H5786" s="107">
        <f t="shared" si="750"/>
        <v>0</v>
      </c>
      <c r="I5786" s="143">
        <f t="shared" si="746"/>
        <v>0</v>
      </c>
      <c r="J5786" s="142"/>
      <c r="K5786" s="145"/>
      <c r="L5786" s="7" t="str">
        <f t="shared" si="747"/>
        <v/>
      </c>
      <c r="M5786" s="7" t="str">
        <f t="shared" si="748"/>
        <v/>
      </c>
      <c r="N5786" s="7" t="str">
        <f t="shared" si="744"/>
        <v/>
      </c>
      <c r="O5786" s="144"/>
      <c r="P5786" s="355">
        <v>0</v>
      </c>
      <c r="Q5786" s="362">
        <f>SUM('NOVO HORIZONTE'!I5786)</f>
        <v>0</v>
      </c>
      <c r="R5786" s="363">
        <f t="shared" si="749"/>
        <v>0</v>
      </c>
      <c r="S5786" s="153">
        <f t="shared" si="751"/>
        <v>0</v>
      </c>
      <c r="T5786" s="364"/>
    </row>
    <row r="5787" ht="22.5" hidden="1" spans="1:20">
      <c r="A5787" s="158">
        <v>86903</v>
      </c>
      <c r="B5787" s="100" t="s">
        <v>252</v>
      </c>
      <c r="C5787" s="104" t="s">
        <v>6077</v>
      </c>
      <c r="D5787" s="94" t="s">
        <v>279</v>
      </c>
      <c r="E5787" s="95">
        <v>356.03</v>
      </c>
      <c r="F5787" s="96">
        <f t="shared" si="745"/>
        <v>436.99</v>
      </c>
      <c r="G5787" s="107">
        <f>ROUND(SUM('NOVO HORIZONTE'!G5787),2)</f>
        <v>0</v>
      </c>
      <c r="H5787" s="107">
        <f t="shared" si="750"/>
        <v>0</v>
      </c>
      <c r="I5787" s="143">
        <f t="shared" si="746"/>
        <v>0</v>
      </c>
      <c r="J5787" s="142"/>
      <c r="K5787" s="145"/>
      <c r="L5787" s="7" t="str">
        <f t="shared" si="747"/>
        <v/>
      </c>
      <c r="M5787" s="7" t="str">
        <f t="shared" si="748"/>
        <v/>
      </c>
      <c r="N5787" s="7" t="str">
        <f t="shared" si="744"/>
        <v/>
      </c>
      <c r="O5787" s="144"/>
      <c r="P5787" s="355">
        <v>0</v>
      </c>
      <c r="Q5787" s="362">
        <f>SUM('NOVO HORIZONTE'!I5787)</f>
        <v>0</v>
      </c>
      <c r="R5787" s="363">
        <f t="shared" si="749"/>
        <v>0</v>
      </c>
      <c r="S5787" s="153">
        <f t="shared" si="751"/>
        <v>0</v>
      </c>
      <c r="T5787" s="364"/>
    </row>
    <row r="5788" ht="22.5" hidden="1" spans="1:20">
      <c r="A5788" s="158">
        <v>86904</v>
      </c>
      <c r="B5788" s="100" t="s">
        <v>252</v>
      </c>
      <c r="C5788" s="104" t="s">
        <v>6078</v>
      </c>
      <c r="D5788" s="94" t="s">
        <v>279</v>
      </c>
      <c r="E5788" s="95">
        <v>148.4</v>
      </c>
      <c r="F5788" s="96">
        <f t="shared" si="745"/>
        <v>182.15</v>
      </c>
      <c r="G5788" s="107">
        <f>ROUND(SUM('NOVO HORIZONTE'!G5788),2)</f>
        <v>0</v>
      </c>
      <c r="H5788" s="107">
        <f t="shared" si="750"/>
        <v>0</v>
      </c>
      <c r="I5788" s="143">
        <f t="shared" si="746"/>
        <v>0</v>
      </c>
      <c r="J5788" s="142"/>
      <c r="K5788" s="228"/>
      <c r="L5788" s="7" t="str">
        <f t="shared" si="747"/>
        <v/>
      </c>
      <c r="M5788" s="7" t="str">
        <f t="shared" si="748"/>
        <v/>
      </c>
      <c r="N5788" s="7" t="str">
        <f t="shared" si="744"/>
        <v/>
      </c>
      <c r="O5788" s="144"/>
      <c r="P5788" s="355">
        <v>0</v>
      </c>
      <c r="Q5788" s="362">
        <f>SUM('NOVO HORIZONTE'!I5788)</f>
        <v>0</v>
      </c>
      <c r="R5788" s="363">
        <f t="shared" si="749"/>
        <v>0</v>
      </c>
      <c r="S5788" s="153">
        <f t="shared" si="751"/>
        <v>0</v>
      </c>
      <c r="T5788" s="364"/>
    </row>
    <row r="5789" ht="33.75" hidden="1" spans="1:20">
      <c r="A5789" s="158">
        <v>86943</v>
      </c>
      <c r="B5789" s="100" t="s">
        <v>252</v>
      </c>
      <c r="C5789" s="104" t="s">
        <v>6079</v>
      </c>
      <c r="D5789" s="94" t="s">
        <v>279</v>
      </c>
      <c r="E5789" s="95">
        <v>244.05</v>
      </c>
      <c r="F5789" s="96">
        <f t="shared" si="745"/>
        <v>299.55</v>
      </c>
      <c r="G5789" s="107">
        <f>ROUND(SUM('NOVO HORIZONTE'!G5789),2)</f>
        <v>0</v>
      </c>
      <c r="H5789" s="107">
        <f t="shared" si="750"/>
        <v>0</v>
      </c>
      <c r="I5789" s="143">
        <f t="shared" si="746"/>
        <v>0</v>
      </c>
      <c r="J5789" s="142"/>
      <c r="K5789" s="228"/>
      <c r="L5789" s="7" t="str">
        <f t="shared" si="747"/>
        <v/>
      </c>
      <c r="M5789" s="7" t="str">
        <f t="shared" si="748"/>
        <v/>
      </c>
      <c r="N5789" s="7" t="str">
        <f t="shared" si="744"/>
        <v/>
      </c>
      <c r="O5789" s="144"/>
      <c r="P5789" s="355">
        <v>0</v>
      </c>
      <c r="Q5789" s="362">
        <f>SUM('NOVO HORIZONTE'!I5789)</f>
        <v>0</v>
      </c>
      <c r="R5789" s="363">
        <f t="shared" si="749"/>
        <v>0</v>
      </c>
      <c r="S5789" s="153">
        <f t="shared" si="751"/>
        <v>0</v>
      </c>
      <c r="T5789" s="364"/>
    </row>
    <row r="5790" ht="33.75" hidden="1" spans="1:20">
      <c r="A5790" s="158">
        <v>86942</v>
      </c>
      <c r="B5790" s="100" t="s">
        <v>252</v>
      </c>
      <c r="C5790" s="104" t="s">
        <v>6080</v>
      </c>
      <c r="D5790" s="94" t="s">
        <v>279</v>
      </c>
      <c r="E5790" s="95">
        <v>254.57</v>
      </c>
      <c r="F5790" s="96">
        <f t="shared" si="745"/>
        <v>312.46</v>
      </c>
      <c r="G5790" s="107">
        <f>ROUND(SUM('NOVO HORIZONTE'!G5790),2)</f>
        <v>0</v>
      </c>
      <c r="H5790" s="107">
        <f t="shared" si="750"/>
        <v>0</v>
      </c>
      <c r="I5790" s="143">
        <f t="shared" si="746"/>
        <v>0</v>
      </c>
      <c r="J5790" s="142"/>
      <c r="K5790" s="228"/>
      <c r="L5790" s="7" t="str">
        <f t="shared" si="747"/>
        <v/>
      </c>
      <c r="M5790" s="7" t="str">
        <f t="shared" si="748"/>
        <v/>
      </c>
      <c r="N5790" s="7" t="str">
        <f t="shared" si="744"/>
        <v/>
      </c>
      <c r="O5790" s="144"/>
      <c r="P5790" s="355">
        <v>0</v>
      </c>
      <c r="Q5790" s="362">
        <f>SUM('NOVO HORIZONTE'!I5790)</f>
        <v>0</v>
      </c>
      <c r="R5790" s="363">
        <f t="shared" si="749"/>
        <v>0</v>
      </c>
      <c r="S5790" s="153">
        <f t="shared" si="751"/>
        <v>0</v>
      </c>
      <c r="T5790" s="364"/>
    </row>
    <row r="5791" ht="33.75" hidden="1" spans="1:20">
      <c r="A5791" s="158">
        <v>86939</v>
      </c>
      <c r="B5791" s="100" t="s">
        <v>252</v>
      </c>
      <c r="C5791" s="104" t="s">
        <v>6081</v>
      </c>
      <c r="D5791" s="94" t="s">
        <v>279</v>
      </c>
      <c r="E5791" s="95">
        <v>406.24</v>
      </c>
      <c r="F5791" s="96">
        <f t="shared" si="745"/>
        <v>498.62</v>
      </c>
      <c r="G5791" s="107">
        <f>ROUND(SUM('NOVO HORIZONTE'!G5791),2)</f>
        <v>0</v>
      </c>
      <c r="H5791" s="107">
        <f t="shared" si="750"/>
        <v>0</v>
      </c>
      <c r="I5791" s="143">
        <f t="shared" si="746"/>
        <v>0</v>
      </c>
      <c r="J5791" s="142"/>
      <c r="K5791" s="145"/>
      <c r="L5791" s="7" t="str">
        <f t="shared" si="747"/>
        <v/>
      </c>
      <c r="M5791" s="7" t="str">
        <f t="shared" si="748"/>
        <v/>
      </c>
      <c r="N5791" s="7" t="str">
        <f t="shared" si="744"/>
        <v/>
      </c>
      <c r="O5791" s="144"/>
      <c r="P5791" s="355">
        <v>0</v>
      </c>
      <c r="Q5791" s="362">
        <f>SUM('NOVO HORIZONTE'!I5791)</f>
        <v>0</v>
      </c>
      <c r="R5791" s="363">
        <f t="shared" si="749"/>
        <v>0</v>
      </c>
      <c r="S5791" s="153">
        <f t="shared" si="751"/>
        <v>0</v>
      </c>
      <c r="T5791" s="364"/>
    </row>
    <row r="5792" ht="33.75" hidden="1" spans="1:20">
      <c r="A5792" s="158">
        <v>86940</v>
      </c>
      <c r="B5792" s="100" t="s">
        <v>252</v>
      </c>
      <c r="C5792" s="104" t="s">
        <v>6082</v>
      </c>
      <c r="D5792" s="94" t="s">
        <v>279</v>
      </c>
      <c r="E5792" s="95">
        <v>1395.99</v>
      </c>
      <c r="F5792" s="96">
        <f t="shared" si="745"/>
        <v>1713.44</v>
      </c>
      <c r="G5792" s="107">
        <f>ROUND(SUM('NOVO HORIZONTE'!G5792),2)</f>
        <v>0</v>
      </c>
      <c r="H5792" s="107">
        <f t="shared" si="750"/>
        <v>0</v>
      </c>
      <c r="I5792" s="143">
        <f t="shared" si="746"/>
        <v>0</v>
      </c>
      <c r="J5792" s="142"/>
      <c r="K5792" s="145"/>
      <c r="L5792" s="7" t="str">
        <f t="shared" si="747"/>
        <v/>
      </c>
      <c r="M5792" s="7" t="str">
        <f t="shared" si="748"/>
        <v/>
      </c>
      <c r="N5792" s="7" t="str">
        <f t="shared" si="744"/>
        <v/>
      </c>
      <c r="O5792" s="144"/>
      <c r="P5792" s="355">
        <v>0</v>
      </c>
      <c r="Q5792" s="362">
        <f>SUM('NOVO HORIZONTE'!I5792)</f>
        <v>0</v>
      </c>
      <c r="R5792" s="363">
        <f t="shared" si="749"/>
        <v>0</v>
      </c>
      <c r="S5792" s="153">
        <f t="shared" si="751"/>
        <v>0</v>
      </c>
      <c r="T5792" s="364"/>
    </row>
    <row r="5793" ht="12.75" hidden="1" spans="1:20">
      <c r="A5793" s="154" t="s">
        <v>6083</v>
      </c>
      <c r="B5793" s="100"/>
      <c r="C5793" s="161" t="s">
        <v>6084</v>
      </c>
      <c r="D5793" s="94">
        <v>0</v>
      </c>
      <c r="E5793" s="95">
        <v>0</v>
      </c>
      <c r="F5793" s="96">
        <f t="shared" si="745"/>
        <v>0</v>
      </c>
      <c r="G5793" s="187">
        <f>ROUND(SUM('NOVO HORIZONTE'!G5793),2)</f>
        <v>0</v>
      </c>
      <c r="H5793" s="187">
        <f t="shared" si="750"/>
        <v>0</v>
      </c>
      <c r="I5793" s="188">
        <f t="shared" si="746"/>
        <v>0</v>
      </c>
      <c r="J5793" s="142"/>
      <c r="K5793" s="145" t="str">
        <f>IF(SUM(I5794:I5807)&gt;0,"xx","")</f>
        <v/>
      </c>
      <c r="L5793" s="7" t="str">
        <f t="shared" si="747"/>
        <v/>
      </c>
      <c r="M5793" s="7" t="str">
        <f t="shared" si="748"/>
        <v/>
      </c>
      <c r="N5793" s="7" t="str">
        <f t="shared" si="744"/>
        <v/>
      </c>
      <c r="O5793" s="144"/>
      <c r="P5793" s="375"/>
      <c r="Q5793" s="362">
        <f>SUM('NOVO HORIZONTE'!I5793)</f>
        <v>0</v>
      </c>
      <c r="R5793" s="363">
        <f t="shared" si="749"/>
        <v>0</v>
      </c>
      <c r="S5793" s="153">
        <f t="shared" si="751"/>
        <v>0</v>
      </c>
      <c r="T5793" s="364"/>
    </row>
    <row r="5794" ht="22.5" hidden="1" spans="1:20">
      <c r="A5794" s="158">
        <v>86906</v>
      </c>
      <c r="B5794" s="100" t="s">
        <v>252</v>
      </c>
      <c r="C5794" s="104" t="s">
        <v>6085</v>
      </c>
      <c r="D5794" s="94" t="s">
        <v>279</v>
      </c>
      <c r="E5794" s="95">
        <v>60.91</v>
      </c>
      <c r="F5794" s="96">
        <f t="shared" si="745"/>
        <v>74.76</v>
      </c>
      <c r="G5794" s="107">
        <f>ROUND(SUM('NOVO HORIZONTE'!G5794),2)</f>
        <v>0</v>
      </c>
      <c r="H5794" s="107">
        <f t="shared" si="750"/>
        <v>0</v>
      </c>
      <c r="I5794" s="143">
        <f t="shared" si="746"/>
        <v>0</v>
      </c>
      <c r="J5794" s="142"/>
      <c r="K5794" s="145"/>
      <c r="L5794" s="7" t="str">
        <f t="shared" si="747"/>
        <v/>
      </c>
      <c r="M5794" s="7" t="str">
        <f t="shared" si="748"/>
        <v/>
      </c>
      <c r="N5794" s="7" t="str">
        <f t="shared" si="744"/>
        <v/>
      </c>
      <c r="O5794" s="144"/>
      <c r="P5794" s="355">
        <v>0</v>
      </c>
      <c r="Q5794" s="362">
        <f>SUM('NOVO HORIZONTE'!I5794)</f>
        <v>0</v>
      </c>
      <c r="R5794" s="363">
        <f t="shared" si="749"/>
        <v>0</v>
      </c>
      <c r="S5794" s="153">
        <f t="shared" si="751"/>
        <v>0</v>
      </c>
      <c r="T5794" s="364"/>
    </row>
    <row r="5795" ht="22.5" hidden="1" spans="1:20">
      <c r="A5795" s="158">
        <v>86908</v>
      </c>
      <c r="B5795" s="100" t="s">
        <v>252</v>
      </c>
      <c r="C5795" s="104" t="s">
        <v>6086</v>
      </c>
      <c r="D5795" s="94" t="s">
        <v>279</v>
      </c>
      <c r="E5795" s="95">
        <v>388.56</v>
      </c>
      <c r="F5795" s="96">
        <f t="shared" si="745"/>
        <v>476.92</v>
      </c>
      <c r="G5795" s="107">
        <f>ROUND(SUM('NOVO HORIZONTE'!G5795),2)</f>
        <v>0</v>
      </c>
      <c r="H5795" s="107">
        <f t="shared" si="750"/>
        <v>0</v>
      </c>
      <c r="I5795" s="143">
        <f t="shared" si="746"/>
        <v>0</v>
      </c>
      <c r="J5795" s="142"/>
      <c r="K5795" s="145"/>
      <c r="L5795" s="7" t="str">
        <f t="shared" si="747"/>
        <v/>
      </c>
      <c r="M5795" s="7" t="str">
        <f t="shared" si="748"/>
        <v/>
      </c>
      <c r="N5795" s="7" t="str">
        <f t="shared" si="744"/>
        <v/>
      </c>
      <c r="O5795" s="144"/>
      <c r="P5795" s="355">
        <v>0</v>
      </c>
      <c r="Q5795" s="362">
        <f>SUM('NOVO HORIZONTE'!I5795)</f>
        <v>0</v>
      </c>
      <c r="R5795" s="363">
        <f t="shared" si="749"/>
        <v>0</v>
      </c>
      <c r="S5795" s="153">
        <f t="shared" si="751"/>
        <v>0</v>
      </c>
      <c r="T5795" s="364"/>
    </row>
    <row r="5796" ht="22.5" hidden="1" spans="1:20">
      <c r="A5796" s="158">
        <v>86909</v>
      </c>
      <c r="B5796" s="100" t="s">
        <v>252</v>
      </c>
      <c r="C5796" s="104" t="s">
        <v>6087</v>
      </c>
      <c r="D5796" s="94" t="s">
        <v>279</v>
      </c>
      <c r="E5796" s="95">
        <v>105.72</v>
      </c>
      <c r="F5796" s="96">
        <f t="shared" si="745"/>
        <v>129.76</v>
      </c>
      <c r="G5796" s="107">
        <f>ROUND(SUM('NOVO HORIZONTE'!G5796),2)</f>
        <v>0</v>
      </c>
      <c r="H5796" s="107">
        <f t="shared" si="750"/>
        <v>0</v>
      </c>
      <c r="I5796" s="143">
        <f t="shared" si="746"/>
        <v>0</v>
      </c>
      <c r="J5796" s="142"/>
      <c r="K5796" s="228"/>
      <c r="L5796" s="7" t="str">
        <f t="shared" si="747"/>
        <v/>
      </c>
      <c r="M5796" s="7" t="str">
        <f t="shared" si="748"/>
        <v/>
      </c>
      <c r="N5796" s="7" t="str">
        <f t="shared" si="744"/>
        <v/>
      </c>
      <c r="O5796" s="144"/>
      <c r="P5796" s="355">
        <v>0</v>
      </c>
      <c r="Q5796" s="362">
        <f>SUM('NOVO HORIZONTE'!I5796)</f>
        <v>0</v>
      </c>
      <c r="R5796" s="363">
        <f t="shared" si="749"/>
        <v>0</v>
      </c>
      <c r="S5796" s="153">
        <f t="shared" si="751"/>
        <v>0</v>
      </c>
      <c r="T5796" s="364"/>
    </row>
    <row r="5797" ht="22.5" hidden="1" spans="1:20">
      <c r="A5797" s="158">
        <v>86910</v>
      </c>
      <c r="B5797" s="100" t="s">
        <v>252</v>
      </c>
      <c r="C5797" s="104" t="s">
        <v>6088</v>
      </c>
      <c r="D5797" s="94" t="s">
        <v>279</v>
      </c>
      <c r="E5797" s="95">
        <v>103.43</v>
      </c>
      <c r="F5797" s="96">
        <f t="shared" si="745"/>
        <v>126.95</v>
      </c>
      <c r="G5797" s="107">
        <f>ROUND(SUM('NOVO HORIZONTE'!G5797),2)</f>
        <v>0</v>
      </c>
      <c r="H5797" s="107">
        <f t="shared" si="750"/>
        <v>0</v>
      </c>
      <c r="I5797" s="143">
        <f t="shared" si="746"/>
        <v>0</v>
      </c>
      <c r="J5797" s="142"/>
      <c r="K5797" s="228"/>
      <c r="L5797" s="7" t="str">
        <f t="shared" si="747"/>
        <v/>
      </c>
      <c r="M5797" s="7" t="str">
        <f t="shared" si="748"/>
        <v/>
      </c>
      <c r="N5797" s="7" t="str">
        <f t="shared" si="744"/>
        <v/>
      </c>
      <c r="O5797" s="144"/>
      <c r="P5797" s="355">
        <v>0</v>
      </c>
      <c r="Q5797" s="362">
        <f>SUM('NOVO HORIZONTE'!I5797)</f>
        <v>0</v>
      </c>
      <c r="R5797" s="363">
        <f t="shared" si="749"/>
        <v>0</v>
      </c>
      <c r="S5797" s="153">
        <f t="shared" si="751"/>
        <v>0</v>
      </c>
      <c r="T5797" s="364"/>
    </row>
    <row r="5798" ht="22.5" hidden="1" spans="1:20">
      <c r="A5798" s="158">
        <v>86911</v>
      </c>
      <c r="B5798" s="100" t="s">
        <v>252</v>
      </c>
      <c r="C5798" s="104" t="s">
        <v>6089</v>
      </c>
      <c r="D5798" s="94" t="s">
        <v>279</v>
      </c>
      <c r="E5798" s="95">
        <v>71.33</v>
      </c>
      <c r="F5798" s="96">
        <f t="shared" si="745"/>
        <v>87.55</v>
      </c>
      <c r="G5798" s="107">
        <f>ROUND(SUM('NOVO HORIZONTE'!G5798),2)</f>
        <v>0</v>
      </c>
      <c r="H5798" s="107">
        <f t="shared" si="750"/>
        <v>0</v>
      </c>
      <c r="I5798" s="143">
        <f t="shared" si="746"/>
        <v>0</v>
      </c>
      <c r="J5798" s="142"/>
      <c r="K5798" s="228"/>
      <c r="L5798" s="7" t="str">
        <f t="shared" si="747"/>
        <v/>
      </c>
      <c r="M5798" s="7" t="str">
        <f t="shared" si="748"/>
        <v/>
      </c>
      <c r="N5798" s="7" t="str">
        <f t="shared" si="744"/>
        <v/>
      </c>
      <c r="O5798" s="144"/>
      <c r="P5798" s="355">
        <v>0</v>
      </c>
      <c r="Q5798" s="362">
        <f>SUM('NOVO HORIZONTE'!I5798)</f>
        <v>0</v>
      </c>
      <c r="R5798" s="363">
        <f t="shared" si="749"/>
        <v>0</v>
      </c>
      <c r="S5798" s="153">
        <f t="shared" si="751"/>
        <v>0</v>
      </c>
      <c r="T5798" s="364"/>
    </row>
    <row r="5799" ht="22.5" hidden="1" spans="1:20">
      <c r="A5799" s="158">
        <v>86913</v>
      </c>
      <c r="B5799" s="100" t="s">
        <v>252</v>
      </c>
      <c r="C5799" s="104" t="s">
        <v>6090</v>
      </c>
      <c r="D5799" s="94" t="s">
        <v>279</v>
      </c>
      <c r="E5799" s="95">
        <v>45.78</v>
      </c>
      <c r="F5799" s="96">
        <f t="shared" si="745"/>
        <v>56.19</v>
      </c>
      <c r="G5799" s="107">
        <f>ROUND(SUM('NOVO HORIZONTE'!G5799),2)</f>
        <v>0</v>
      </c>
      <c r="H5799" s="107">
        <f t="shared" si="750"/>
        <v>0</v>
      </c>
      <c r="I5799" s="143">
        <f t="shared" si="746"/>
        <v>0</v>
      </c>
      <c r="J5799" s="142"/>
      <c r="K5799" s="228"/>
      <c r="L5799" s="7" t="str">
        <f t="shared" si="747"/>
        <v/>
      </c>
      <c r="M5799" s="7" t="str">
        <f t="shared" si="748"/>
        <v/>
      </c>
      <c r="N5799" s="7" t="str">
        <f t="shared" si="744"/>
        <v/>
      </c>
      <c r="O5799" s="144"/>
      <c r="P5799" s="355">
        <v>0</v>
      </c>
      <c r="Q5799" s="362">
        <f>SUM('NOVO HORIZONTE'!I5799)</f>
        <v>0</v>
      </c>
      <c r="R5799" s="363">
        <f t="shared" si="749"/>
        <v>0</v>
      </c>
      <c r="S5799" s="153">
        <f t="shared" si="751"/>
        <v>0</v>
      </c>
      <c r="T5799" s="364"/>
    </row>
    <row r="5800" ht="22.5" hidden="1" spans="1:20">
      <c r="A5800" s="158">
        <v>86914</v>
      </c>
      <c r="B5800" s="100" t="s">
        <v>252</v>
      </c>
      <c r="C5800" s="104" t="s">
        <v>6091</v>
      </c>
      <c r="D5800" s="94" t="s">
        <v>279</v>
      </c>
      <c r="E5800" s="95">
        <v>80.38</v>
      </c>
      <c r="F5800" s="96">
        <f t="shared" si="745"/>
        <v>98.66</v>
      </c>
      <c r="G5800" s="107">
        <f>ROUND(SUM('NOVO HORIZONTE'!G5800),2)</f>
        <v>0</v>
      </c>
      <c r="H5800" s="107">
        <f t="shared" si="750"/>
        <v>0</v>
      </c>
      <c r="I5800" s="143">
        <f t="shared" si="746"/>
        <v>0</v>
      </c>
      <c r="J5800" s="142"/>
      <c r="K5800" s="145"/>
      <c r="L5800" s="7" t="str">
        <f t="shared" si="747"/>
        <v/>
      </c>
      <c r="M5800" s="7" t="str">
        <f t="shared" si="748"/>
        <v/>
      </c>
      <c r="N5800" s="7" t="str">
        <f t="shared" si="744"/>
        <v/>
      </c>
      <c r="O5800" s="144"/>
      <c r="P5800" s="355">
        <v>0</v>
      </c>
      <c r="Q5800" s="362">
        <f>SUM('NOVO HORIZONTE'!I5800)</f>
        <v>0</v>
      </c>
      <c r="R5800" s="363">
        <f t="shared" si="749"/>
        <v>0</v>
      </c>
      <c r="S5800" s="153">
        <f t="shared" si="751"/>
        <v>0</v>
      </c>
      <c r="T5800" s="364"/>
    </row>
    <row r="5801" ht="22.5" hidden="1" spans="1:20">
      <c r="A5801" s="158">
        <v>86915</v>
      </c>
      <c r="B5801" s="100" t="s">
        <v>252</v>
      </c>
      <c r="C5801" s="104" t="s">
        <v>6092</v>
      </c>
      <c r="D5801" s="94" t="s">
        <v>279</v>
      </c>
      <c r="E5801" s="95">
        <v>115.33</v>
      </c>
      <c r="F5801" s="96">
        <f t="shared" si="745"/>
        <v>141.56</v>
      </c>
      <c r="G5801" s="107">
        <f>ROUND(SUM('NOVO HORIZONTE'!G5801),2)</f>
        <v>0</v>
      </c>
      <c r="H5801" s="107">
        <f t="shared" si="750"/>
        <v>0</v>
      </c>
      <c r="I5801" s="143">
        <f t="shared" si="746"/>
        <v>0</v>
      </c>
      <c r="J5801" s="142"/>
      <c r="K5801" s="145"/>
      <c r="L5801" s="7" t="str">
        <f t="shared" si="747"/>
        <v/>
      </c>
      <c r="M5801" s="7" t="str">
        <f t="shared" si="748"/>
        <v/>
      </c>
      <c r="N5801" s="7" t="str">
        <f t="shared" si="744"/>
        <v/>
      </c>
      <c r="O5801" s="144"/>
      <c r="P5801" s="355">
        <v>0</v>
      </c>
      <c r="Q5801" s="362">
        <f>SUM('NOVO HORIZONTE'!I5801)</f>
        <v>0</v>
      </c>
      <c r="R5801" s="363">
        <f t="shared" si="749"/>
        <v>0</v>
      </c>
      <c r="S5801" s="153">
        <f t="shared" si="751"/>
        <v>0</v>
      </c>
      <c r="T5801" s="364"/>
    </row>
    <row r="5802" ht="12.75" hidden="1" spans="1:20">
      <c r="A5802" s="158">
        <v>86916</v>
      </c>
      <c r="B5802" s="100" t="s">
        <v>252</v>
      </c>
      <c r="C5802" s="104" t="s">
        <v>6093</v>
      </c>
      <c r="D5802" s="94" t="s">
        <v>279</v>
      </c>
      <c r="E5802" s="95">
        <v>23.71</v>
      </c>
      <c r="F5802" s="96">
        <f t="shared" si="745"/>
        <v>29.1</v>
      </c>
      <c r="G5802" s="107">
        <f>ROUND(SUM('NOVO HORIZONTE'!G5802),2)</f>
        <v>0</v>
      </c>
      <c r="H5802" s="107">
        <f t="shared" si="750"/>
        <v>0</v>
      </c>
      <c r="I5802" s="143">
        <f t="shared" si="746"/>
        <v>0</v>
      </c>
      <c r="J5802" s="142"/>
      <c r="K5802" s="228"/>
      <c r="L5802" s="7" t="str">
        <f t="shared" si="747"/>
        <v/>
      </c>
      <c r="M5802" s="7" t="str">
        <f t="shared" si="748"/>
        <v/>
      </c>
      <c r="N5802" s="7" t="str">
        <f t="shared" si="744"/>
        <v/>
      </c>
      <c r="O5802" s="144"/>
      <c r="P5802" s="355">
        <v>0</v>
      </c>
      <c r="Q5802" s="362">
        <f>SUM('NOVO HORIZONTE'!I5802)</f>
        <v>0</v>
      </c>
      <c r="R5802" s="363">
        <f t="shared" si="749"/>
        <v>0</v>
      </c>
      <c r="S5802" s="153">
        <f t="shared" si="751"/>
        <v>0</v>
      </c>
      <c r="T5802" s="364"/>
    </row>
    <row r="5803" ht="12.75" hidden="1" spans="1:20">
      <c r="A5803" s="158">
        <v>100853</v>
      </c>
      <c r="B5803" s="100" t="s">
        <v>252</v>
      </c>
      <c r="C5803" s="104" t="s">
        <v>6094</v>
      </c>
      <c r="D5803" s="94" t="s">
        <v>279</v>
      </c>
      <c r="E5803" s="95">
        <v>279.99</v>
      </c>
      <c r="F5803" s="96">
        <f t="shared" si="745"/>
        <v>343.66</v>
      </c>
      <c r="G5803" s="107">
        <f>ROUND(SUM('NOVO HORIZONTE'!G5803),2)</f>
        <v>0</v>
      </c>
      <c r="H5803" s="107">
        <f t="shared" si="750"/>
        <v>0</v>
      </c>
      <c r="I5803" s="143">
        <f t="shared" si="746"/>
        <v>0</v>
      </c>
      <c r="J5803" s="142"/>
      <c r="K5803" s="228"/>
      <c r="L5803" s="7" t="str">
        <f t="shared" si="747"/>
        <v/>
      </c>
      <c r="M5803" s="7" t="str">
        <f t="shared" si="748"/>
        <v/>
      </c>
      <c r="N5803" s="7" t="str">
        <f t="shared" ref="N5803:N5866" si="752">M5803</f>
        <v/>
      </c>
      <c r="O5803" s="144"/>
      <c r="P5803" s="355">
        <v>0</v>
      </c>
      <c r="Q5803" s="362">
        <f>SUM('NOVO HORIZONTE'!I5803)</f>
        <v>0</v>
      </c>
      <c r="R5803" s="363">
        <f t="shared" si="749"/>
        <v>0</v>
      </c>
      <c r="S5803" s="153">
        <f t="shared" si="751"/>
        <v>0</v>
      </c>
      <c r="T5803" s="364"/>
    </row>
    <row r="5804" ht="12.75" hidden="1" spans="1:20">
      <c r="A5804" s="158">
        <v>100854</v>
      </c>
      <c r="B5804" s="100" t="s">
        <v>252</v>
      </c>
      <c r="C5804" s="104" t="s">
        <v>6095</v>
      </c>
      <c r="D5804" s="94" t="s">
        <v>279</v>
      </c>
      <c r="E5804" s="95">
        <v>1434.46</v>
      </c>
      <c r="F5804" s="96">
        <f t="shared" si="745"/>
        <v>1760.66</v>
      </c>
      <c r="G5804" s="107">
        <f>ROUND(SUM('NOVO HORIZONTE'!G5804),2)</f>
        <v>0</v>
      </c>
      <c r="H5804" s="107">
        <f t="shared" si="750"/>
        <v>0</v>
      </c>
      <c r="I5804" s="143">
        <f t="shared" si="746"/>
        <v>0</v>
      </c>
      <c r="J5804" s="142"/>
      <c r="K5804" s="228"/>
      <c r="L5804" s="7" t="str">
        <f t="shared" si="747"/>
        <v/>
      </c>
      <c r="M5804" s="7" t="str">
        <f t="shared" si="748"/>
        <v/>
      </c>
      <c r="N5804" s="7" t="str">
        <f t="shared" si="752"/>
        <v/>
      </c>
      <c r="O5804" s="144"/>
      <c r="P5804" s="355">
        <v>0</v>
      </c>
      <c r="Q5804" s="362">
        <f>SUM('NOVO HORIZONTE'!I5804)</f>
        <v>0</v>
      </c>
      <c r="R5804" s="363">
        <f t="shared" si="749"/>
        <v>0</v>
      </c>
      <c r="S5804" s="153">
        <f t="shared" si="751"/>
        <v>0</v>
      </c>
      <c r="T5804" s="364"/>
    </row>
    <row r="5805" ht="22.5" hidden="1" spans="1:20">
      <c r="A5805" s="158">
        <v>86905</v>
      </c>
      <c r="B5805" s="100" t="s">
        <v>252</v>
      </c>
      <c r="C5805" s="104" t="s">
        <v>6096</v>
      </c>
      <c r="D5805" s="94" t="s">
        <v>279</v>
      </c>
      <c r="E5805" s="95">
        <v>328.3</v>
      </c>
      <c r="F5805" s="96">
        <f t="shared" si="745"/>
        <v>402.96</v>
      </c>
      <c r="G5805" s="107">
        <f>ROUND(SUM('NOVO HORIZONTE'!G5805),2)</f>
        <v>0</v>
      </c>
      <c r="H5805" s="107">
        <f t="shared" si="750"/>
        <v>0</v>
      </c>
      <c r="I5805" s="143">
        <f t="shared" si="746"/>
        <v>0</v>
      </c>
      <c r="J5805" s="142"/>
      <c r="K5805" s="145"/>
      <c r="L5805" s="7" t="str">
        <f t="shared" si="747"/>
        <v/>
      </c>
      <c r="M5805" s="7" t="str">
        <f t="shared" si="748"/>
        <v/>
      </c>
      <c r="N5805" s="7" t="str">
        <f t="shared" si="752"/>
        <v/>
      </c>
      <c r="O5805" s="144"/>
      <c r="P5805" s="355">
        <v>0</v>
      </c>
      <c r="Q5805" s="362">
        <f>SUM('NOVO HORIZONTE'!I5805)</f>
        <v>0</v>
      </c>
      <c r="R5805" s="363">
        <f t="shared" si="749"/>
        <v>0</v>
      </c>
      <c r="S5805" s="153">
        <f t="shared" si="751"/>
        <v>0</v>
      </c>
      <c r="T5805" s="364"/>
    </row>
    <row r="5806" ht="22.5" hidden="1" spans="1:20">
      <c r="A5806" s="158">
        <v>86908</v>
      </c>
      <c r="B5806" s="100" t="s">
        <v>252</v>
      </c>
      <c r="C5806" s="104" t="s">
        <v>6086</v>
      </c>
      <c r="D5806" s="94" t="s">
        <v>279</v>
      </c>
      <c r="E5806" s="95">
        <v>388.56</v>
      </c>
      <c r="F5806" s="96">
        <f t="shared" ref="F5806:F5869" si="753">IF(E5806=0,0,IF(P5806=0,ROUND(E5806*(1+E$13),2),ROUND(E5806*(1+E$12),2)))</f>
        <v>476.92</v>
      </c>
      <c r="G5806" s="107">
        <f>ROUND(SUM('NOVO HORIZONTE'!G5806),2)</f>
        <v>0</v>
      </c>
      <c r="H5806" s="107">
        <f t="shared" si="750"/>
        <v>0</v>
      </c>
      <c r="I5806" s="143">
        <f t="shared" ref="I5806:I5869" si="754">IF(ISBLANK(G5806),0,ROUND(G5806*H5806,2))</f>
        <v>0</v>
      </c>
      <c r="J5806" s="142"/>
      <c r="K5806" s="145"/>
      <c r="L5806" s="7" t="str">
        <f t="shared" ref="L5806:L5869" si="755">IF(K5806="X","x",IF(K5806="xx","x",IF(I5806&gt;0,"x","")))</f>
        <v/>
      </c>
      <c r="M5806" s="7" t="str">
        <f t="shared" ref="M5806:M5869" si="756">IF(K5806="X","x",IF(K5806="xx","x",IF(I5806&gt;0,"x","")))</f>
        <v/>
      </c>
      <c r="N5806" s="7" t="str">
        <f t="shared" si="752"/>
        <v/>
      </c>
      <c r="O5806" s="144"/>
      <c r="P5806" s="355">
        <v>0</v>
      </c>
      <c r="Q5806" s="362">
        <f>SUM('NOVO HORIZONTE'!I5806)</f>
        <v>0</v>
      </c>
      <c r="R5806" s="363">
        <f t="shared" ref="R5806:R5869" si="757">I5806-Q5806</f>
        <v>0</v>
      </c>
      <c r="S5806" s="153">
        <f t="shared" si="751"/>
        <v>0</v>
      </c>
      <c r="T5806" s="364"/>
    </row>
    <row r="5807" ht="22.5" hidden="1" spans="1:20">
      <c r="A5807" s="158">
        <v>89354</v>
      </c>
      <c r="B5807" s="100" t="s">
        <v>252</v>
      </c>
      <c r="C5807" s="104" t="s">
        <v>6097</v>
      </c>
      <c r="D5807" s="94" t="s">
        <v>279</v>
      </c>
      <c r="E5807" s="95">
        <v>444.99</v>
      </c>
      <c r="F5807" s="96">
        <f t="shared" si="753"/>
        <v>546.18</v>
      </c>
      <c r="G5807" s="107">
        <f>ROUND(SUM('NOVO HORIZONTE'!G5807),2)</f>
        <v>0</v>
      </c>
      <c r="H5807" s="107">
        <f t="shared" ref="H5807:H5870" si="758">IF(G5807=0,0,F5807)</f>
        <v>0</v>
      </c>
      <c r="I5807" s="143">
        <f t="shared" si="754"/>
        <v>0</v>
      </c>
      <c r="J5807" s="142"/>
      <c r="K5807" s="145"/>
      <c r="L5807" s="7" t="str">
        <f t="shared" si="755"/>
        <v/>
      </c>
      <c r="M5807" s="7" t="str">
        <f t="shared" si="756"/>
        <v/>
      </c>
      <c r="N5807" s="7" t="str">
        <f t="shared" si="752"/>
        <v/>
      </c>
      <c r="O5807" s="144"/>
      <c r="P5807" s="355">
        <v>0</v>
      </c>
      <c r="Q5807" s="362">
        <f>SUM('NOVO HORIZONTE'!I5807)</f>
        <v>0</v>
      </c>
      <c r="R5807" s="363">
        <f t="shared" si="757"/>
        <v>0</v>
      </c>
      <c r="S5807" s="153">
        <f t="shared" si="751"/>
        <v>0</v>
      </c>
      <c r="T5807" s="364"/>
    </row>
    <row r="5808" ht="12.75" hidden="1" spans="1:20">
      <c r="A5808" s="154" t="s">
        <v>6098</v>
      </c>
      <c r="B5808" s="100"/>
      <c r="C5808" s="161" t="s">
        <v>6099</v>
      </c>
      <c r="D5808" s="94">
        <v>0</v>
      </c>
      <c r="E5808" s="95">
        <v>0</v>
      </c>
      <c r="F5808" s="96">
        <f t="shared" si="753"/>
        <v>0</v>
      </c>
      <c r="G5808" s="187">
        <f>ROUND(SUM('NOVO HORIZONTE'!G5808),2)</f>
        <v>0</v>
      </c>
      <c r="H5808" s="187">
        <f t="shared" si="758"/>
        <v>0</v>
      </c>
      <c r="I5808" s="188">
        <f t="shared" si="754"/>
        <v>0</v>
      </c>
      <c r="J5808" s="142"/>
      <c r="K5808" s="145" t="str">
        <f>IF(SUM(I5809:I5814)&gt;0,"xx","")</f>
        <v/>
      </c>
      <c r="L5808" s="7" t="str">
        <f t="shared" si="755"/>
        <v/>
      </c>
      <c r="M5808" s="7" t="str">
        <f t="shared" si="756"/>
        <v/>
      </c>
      <c r="N5808" s="7" t="str">
        <f t="shared" si="752"/>
        <v/>
      </c>
      <c r="O5808" s="144"/>
      <c r="P5808" s="375"/>
      <c r="Q5808" s="362">
        <f>SUM('NOVO HORIZONTE'!I5808)</f>
        <v>0</v>
      </c>
      <c r="R5808" s="363">
        <f t="shared" si="757"/>
        <v>0</v>
      </c>
      <c r="S5808" s="153">
        <f t="shared" si="751"/>
        <v>0</v>
      </c>
      <c r="T5808" s="364"/>
    </row>
    <row r="5809" ht="12.75" hidden="1" spans="1:20">
      <c r="A5809" s="158">
        <v>86883</v>
      </c>
      <c r="B5809" s="100" t="s">
        <v>252</v>
      </c>
      <c r="C5809" s="104" t="s">
        <v>6100</v>
      </c>
      <c r="D5809" s="94" t="s">
        <v>279</v>
      </c>
      <c r="E5809" s="95">
        <v>12.65</v>
      </c>
      <c r="F5809" s="96">
        <f t="shared" si="753"/>
        <v>15.53</v>
      </c>
      <c r="G5809" s="107">
        <f>ROUND(SUM('NOVO HORIZONTE'!G5809),2)</f>
        <v>0</v>
      </c>
      <c r="H5809" s="107">
        <f t="shared" si="758"/>
        <v>0</v>
      </c>
      <c r="I5809" s="143">
        <f t="shared" si="754"/>
        <v>0</v>
      </c>
      <c r="J5809" s="142"/>
      <c r="K5809" s="145"/>
      <c r="L5809" s="7" t="str">
        <f t="shared" si="755"/>
        <v/>
      </c>
      <c r="M5809" s="7" t="str">
        <f t="shared" si="756"/>
        <v/>
      </c>
      <c r="N5809" s="7" t="str">
        <f t="shared" si="752"/>
        <v/>
      </c>
      <c r="O5809" s="144"/>
      <c r="P5809" s="355">
        <v>0</v>
      </c>
      <c r="Q5809" s="362">
        <f>SUM('NOVO HORIZONTE'!I5809)</f>
        <v>0</v>
      </c>
      <c r="R5809" s="363">
        <f t="shared" si="757"/>
        <v>0</v>
      </c>
      <c r="S5809" s="153">
        <f t="shared" si="751"/>
        <v>0</v>
      </c>
      <c r="T5809" s="364"/>
    </row>
    <row r="5810" ht="12.75" hidden="1" spans="1:20">
      <c r="A5810" s="158">
        <v>86881</v>
      </c>
      <c r="B5810" s="100" t="s">
        <v>252</v>
      </c>
      <c r="C5810" s="104" t="s">
        <v>6101</v>
      </c>
      <c r="D5810" s="94" t="s">
        <v>279</v>
      </c>
      <c r="E5810" s="95">
        <v>386.02</v>
      </c>
      <c r="F5810" s="96">
        <f t="shared" si="753"/>
        <v>473.8</v>
      </c>
      <c r="G5810" s="107">
        <f>ROUND(SUM('NOVO HORIZONTE'!G5810),2)</f>
        <v>0</v>
      </c>
      <c r="H5810" s="107">
        <f t="shared" si="758"/>
        <v>0</v>
      </c>
      <c r="I5810" s="143">
        <f t="shared" si="754"/>
        <v>0</v>
      </c>
      <c r="J5810" s="142"/>
      <c r="K5810" s="145"/>
      <c r="L5810" s="7" t="str">
        <f t="shared" si="755"/>
        <v/>
      </c>
      <c r="M5810" s="7" t="str">
        <f t="shared" si="756"/>
        <v/>
      </c>
      <c r="N5810" s="7" t="str">
        <f t="shared" si="752"/>
        <v/>
      </c>
      <c r="O5810" s="144"/>
      <c r="P5810" s="355">
        <v>0</v>
      </c>
      <c r="Q5810" s="362">
        <f>SUM('NOVO HORIZONTE'!I5810)</f>
        <v>0</v>
      </c>
      <c r="R5810" s="363">
        <f t="shared" si="757"/>
        <v>0</v>
      </c>
      <c r="S5810" s="153">
        <f t="shared" si="751"/>
        <v>0</v>
      </c>
      <c r="T5810" s="364"/>
    </row>
    <row r="5811" ht="12.75" hidden="1" spans="1:20">
      <c r="A5811" s="158">
        <v>86882</v>
      </c>
      <c r="B5811" s="100" t="s">
        <v>252</v>
      </c>
      <c r="C5811" s="104" t="s">
        <v>6102</v>
      </c>
      <c r="D5811" s="94" t="s">
        <v>279</v>
      </c>
      <c r="E5811" s="95">
        <v>23.17</v>
      </c>
      <c r="F5811" s="96">
        <f t="shared" si="753"/>
        <v>28.44</v>
      </c>
      <c r="G5811" s="107">
        <f>ROUND(SUM('NOVO HORIZONTE'!G5811),2)</f>
        <v>0</v>
      </c>
      <c r="H5811" s="107">
        <f t="shared" si="758"/>
        <v>0</v>
      </c>
      <c r="I5811" s="143">
        <f t="shared" si="754"/>
        <v>0</v>
      </c>
      <c r="J5811" s="142"/>
      <c r="K5811" s="145"/>
      <c r="L5811" s="7" t="str">
        <f t="shared" si="755"/>
        <v/>
      </c>
      <c r="M5811" s="7" t="str">
        <f t="shared" si="756"/>
        <v/>
      </c>
      <c r="N5811" s="7" t="str">
        <f t="shared" si="752"/>
        <v/>
      </c>
      <c r="O5811" s="144"/>
      <c r="P5811" s="355">
        <v>0</v>
      </c>
      <c r="Q5811" s="362">
        <f>SUM('NOVO HORIZONTE'!I5811)</f>
        <v>0</v>
      </c>
      <c r="R5811" s="363">
        <f t="shared" si="757"/>
        <v>0</v>
      </c>
      <c r="S5811" s="153">
        <f t="shared" si="751"/>
        <v>0</v>
      </c>
      <c r="T5811" s="364"/>
    </row>
    <row r="5812" ht="22.5" hidden="1" spans="1:20">
      <c r="A5812" s="158">
        <v>86878</v>
      </c>
      <c r="B5812" s="100" t="s">
        <v>252</v>
      </c>
      <c r="C5812" s="104" t="s">
        <v>6103</v>
      </c>
      <c r="D5812" s="94" t="s">
        <v>279</v>
      </c>
      <c r="E5812" s="95">
        <v>135.2</v>
      </c>
      <c r="F5812" s="96">
        <f t="shared" si="753"/>
        <v>165.94</v>
      </c>
      <c r="G5812" s="107">
        <f>ROUND(SUM('NOVO HORIZONTE'!G5812),2)</f>
        <v>0</v>
      </c>
      <c r="H5812" s="107">
        <f t="shared" si="758"/>
        <v>0</v>
      </c>
      <c r="I5812" s="143">
        <f t="shared" si="754"/>
        <v>0</v>
      </c>
      <c r="J5812" s="142"/>
      <c r="K5812" s="145"/>
      <c r="L5812" s="7" t="str">
        <f t="shared" si="755"/>
        <v/>
      </c>
      <c r="M5812" s="7" t="str">
        <f t="shared" si="756"/>
        <v/>
      </c>
      <c r="N5812" s="7" t="str">
        <f t="shared" si="752"/>
        <v/>
      </c>
      <c r="O5812" s="144"/>
      <c r="P5812" s="355">
        <v>0</v>
      </c>
      <c r="Q5812" s="362">
        <f>SUM('NOVO HORIZONTE'!I5812)</f>
        <v>0</v>
      </c>
      <c r="R5812" s="363">
        <f t="shared" si="757"/>
        <v>0</v>
      </c>
      <c r="S5812" s="153">
        <f t="shared" si="751"/>
        <v>0</v>
      </c>
      <c r="T5812" s="364"/>
    </row>
    <row r="5813" ht="22.5" hidden="1" spans="1:20">
      <c r="A5813" s="158">
        <v>86880</v>
      </c>
      <c r="B5813" s="100" t="s">
        <v>252</v>
      </c>
      <c r="C5813" s="104" t="s">
        <v>6104</v>
      </c>
      <c r="D5813" s="94" t="s">
        <v>279</v>
      </c>
      <c r="E5813" s="95">
        <v>27.12</v>
      </c>
      <c r="F5813" s="96">
        <f t="shared" si="753"/>
        <v>33.29</v>
      </c>
      <c r="G5813" s="107">
        <f>ROUND(SUM('NOVO HORIZONTE'!G5813),2)</f>
        <v>0</v>
      </c>
      <c r="H5813" s="107">
        <f t="shared" si="758"/>
        <v>0</v>
      </c>
      <c r="I5813" s="143">
        <f t="shared" si="754"/>
        <v>0</v>
      </c>
      <c r="J5813" s="142"/>
      <c r="K5813" s="145"/>
      <c r="L5813" s="7" t="str">
        <f t="shared" si="755"/>
        <v/>
      </c>
      <c r="M5813" s="7" t="str">
        <f t="shared" si="756"/>
        <v/>
      </c>
      <c r="N5813" s="7" t="str">
        <f t="shared" si="752"/>
        <v/>
      </c>
      <c r="O5813" s="144"/>
      <c r="P5813" s="355">
        <v>0</v>
      </c>
      <c r="Q5813" s="362">
        <f>SUM('NOVO HORIZONTE'!I5813)</f>
        <v>0</v>
      </c>
      <c r="R5813" s="363">
        <f t="shared" si="757"/>
        <v>0</v>
      </c>
      <c r="S5813" s="153">
        <f t="shared" si="751"/>
        <v>0</v>
      </c>
      <c r="T5813" s="364"/>
    </row>
    <row r="5814" ht="22.5" hidden="1" spans="1:20">
      <c r="A5814" s="158">
        <v>86879</v>
      </c>
      <c r="B5814" s="100" t="s">
        <v>252</v>
      </c>
      <c r="C5814" s="104" t="s">
        <v>6105</v>
      </c>
      <c r="D5814" s="94" t="s">
        <v>279</v>
      </c>
      <c r="E5814" s="95">
        <v>10.42</v>
      </c>
      <c r="F5814" s="96">
        <f t="shared" si="753"/>
        <v>12.79</v>
      </c>
      <c r="G5814" s="107">
        <f>ROUND(SUM('NOVO HORIZONTE'!G5814),2)</f>
        <v>0</v>
      </c>
      <c r="H5814" s="107">
        <f t="shared" si="758"/>
        <v>0</v>
      </c>
      <c r="I5814" s="143">
        <f t="shared" si="754"/>
        <v>0</v>
      </c>
      <c r="J5814" s="142"/>
      <c r="K5814" s="145"/>
      <c r="L5814" s="7" t="str">
        <f t="shared" si="755"/>
        <v/>
      </c>
      <c r="M5814" s="7" t="str">
        <f t="shared" si="756"/>
        <v/>
      </c>
      <c r="N5814" s="7" t="str">
        <f t="shared" si="752"/>
        <v/>
      </c>
      <c r="O5814" s="144"/>
      <c r="P5814" s="355">
        <v>0</v>
      </c>
      <c r="Q5814" s="362">
        <f>SUM('NOVO HORIZONTE'!I5814)</f>
        <v>0</v>
      </c>
      <c r="R5814" s="363">
        <f t="shared" si="757"/>
        <v>0</v>
      </c>
      <c r="S5814" s="153">
        <f t="shared" si="751"/>
        <v>0</v>
      </c>
      <c r="T5814" s="364"/>
    </row>
    <row r="5815" ht="12.75" hidden="1" spans="1:20">
      <c r="A5815" s="154" t="s">
        <v>6106</v>
      </c>
      <c r="B5815" s="100"/>
      <c r="C5815" s="161" t="s">
        <v>6107</v>
      </c>
      <c r="D5815" s="94">
        <v>0</v>
      </c>
      <c r="E5815" s="95">
        <v>0</v>
      </c>
      <c r="F5815" s="96">
        <f t="shared" si="753"/>
        <v>0</v>
      </c>
      <c r="G5815" s="187">
        <f>ROUND(SUM('NOVO HORIZONTE'!G5815),2)</f>
        <v>0</v>
      </c>
      <c r="H5815" s="187">
        <f t="shared" si="758"/>
        <v>0</v>
      </c>
      <c r="I5815" s="188">
        <f t="shared" si="754"/>
        <v>0</v>
      </c>
      <c r="J5815" s="142"/>
      <c r="K5815" s="145" t="str">
        <f>IF(SUM(I5816:I5828)&gt;0,"xx","")</f>
        <v/>
      </c>
      <c r="L5815" s="7" t="str">
        <f t="shared" si="755"/>
        <v/>
      </c>
      <c r="M5815" s="7" t="str">
        <f t="shared" si="756"/>
        <v/>
      </c>
      <c r="N5815" s="7" t="str">
        <f t="shared" si="752"/>
        <v/>
      </c>
      <c r="O5815" s="144"/>
      <c r="P5815" s="375"/>
      <c r="Q5815" s="362">
        <f>SUM('NOVO HORIZONTE'!I5815)</f>
        <v>0</v>
      </c>
      <c r="R5815" s="363">
        <f t="shared" si="757"/>
        <v>0</v>
      </c>
      <c r="S5815" s="153">
        <f t="shared" si="751"/>
        <v>0</v>
      </c>
      <c r="T5815" s="364"/>
    </row>
    <row r="5816" ht="22.5" hidden="1" spans="1:20">
      <c r="A5816" s="158">
        <v>86888</v>
      </c>
      <c r="B5816" s="100" t="s">
        <v>252</v>
      </c>
      <c r="C5816" s="104" t="s">
        <v>6108</v>
      </c>
      <c r="D5816" s="94" t="s">
        <v>279</v>
      </c>
      <c r="E5816" s="95">
        <v>500.47</v>
      </c>
      <c r="F5816" s="96">
        <f t="shared" si="753"/>
        <v>614.28</v>
      </c>
      <c r="G5816" s="107">
        <f>ROUND(SUM('NOVO HORIZONTE'!G5816),2)</f>
        <v>0</v>
      </c>
      <c r="H5816" s="107">
        <f t="shared" si="758"/>
        <v>0</v>
      </c>
      <c r="I5816" s="143">
        <f t="shared" si="754"/>
        <v>0</v>
      </c>
      <c r="J5816" s="142"/>
      <c r="K5816" s="145"/>
      <c r="L5816" s="7" t="str">
        <f t="shared" si="755"/>
        <v/>
      </c>
      <c r="M5816" s="7" t="str">
        <f t="shared" si="756"/>
        <v/>
      </c>
      <c r="N5816" s="7" t="str">
        <f t="shared" si="752"/>
        <v/>
      </c>
      <c r="O5816" s="144"/>
      <c r="P5816" s="355">
        <v>0</v>
      </c>
      <c r="Q5816" s="362">
        <f>SUM('NOVO HORIZONTE'!I5816)</f>
        <v>0</v>
      </c>
      <c r="R5816" s="363">
        <f t="shared" si="757"/>
        <v>0</v>
      </c>
      <c r="S5816" s="153">
        <f t="shared" si="751"/>
        <v>0</v>
      </c>
      <c r="T5816" s="364"/>
    </row>
    <row r="5817" ht="22.5" hidden="1" spans="1:20">
      <c r="A5817" s="158">
        <v>86932</v>
      </c>
      <c r="B5817" s="100" t="s">
        <v>252</v>
      </c>
      <c r="C5817" s="104" t="s">
        <v>6109</v>
      </c>
      <c r="D5817" s="94" t="s">
        <v>279</v>
      </c>
      <c r="E5817" s="95">
        <v>600.74</v>
      </c>
      <c r="F5817" s="96">
        <f t="shared" si="753"/>
        <v>737.35</v>
      </c>
      <c r="G5817" s="107">
        <f>ROUND(SUM('NOVO HORIZONTE'!G5817),2)</f>
        <v>0</v>
      </c>
      <c r="H5817" s="107">
        <f t="shared" si="758"/>
        <v>0</v>
      </c>
      <c r="I5817" s="143">
        <f t="shared" si="754"/>
        <v>0</v>
      </c>
      <c r="J5817" s="142"/>
      <c r="K5817" s="145"/>
      <c r="L5817" s="7" t="str">
        <f t="shared" si="755"/>
        <v/>
      </c>
      <c r="M5817" s="7" t="str">
        <f t="shared" si="756"/>
        <v/>
      </c>
      <c r="N5817" s="7" t="str">
        <f t="shared" si="752"/>
        <v/>
      </c>
      <c r="O5817" s="144"/>
      <c r="P5817" s="355">
        <v>0</v>
      </c>
      <c r="Q5817" s="362">
        <f>SUM('NOVO HORIZONTE'!I5817)</f>
        <v>0</v>
      </c>
      <c r="R5817" s="363">
        <f t="shared" si="757"/>
        <v>0</v>
      </c>
      <c r="S5817" s="153">
        <f t="shared" si="751"/>
        <v>0</v>
      </c>
      <c r="T5817" s="364"/>
    </row>
    <row r="5818" ht="22.5" hidden="1" spans="1:20">
      <c r="A5818" s="158">
        <v>86931</v>
      </c>
      <c r="B5818" s="100" t="s">
        <v>252</v>
      </c>
      <c r="C5818" s="104" t="s">
        <v>6110</v>
      </c>
      <c r="D5818" s="94" t="s">
        <v>279</v>
      </c>
      <c r="E5818" s="95">
        <v>513.59</v>
      </c>
      <c r="F5818" s="96">
        <f t="shared" si="753"/>
        <v>630.38</v>
      </c>
      <c r="G5818" s="107">
        <f>ROUND(SUM('NOVO HORIZONTE'!G5818),2)</f>
        <v>0</v>
      </c>
      <c r="H5818" s="107">
        <f t="shared" si="758"/>
        <v>0</v>
      </c>
      <c r="I5818" s="143">
        <f t="shared" si="754"/>
        <v>0</v>
      </c>
      <c r="J5818" s="142"/>
      <c r="K5818" s="145"/>
      <c r="L5818" s="7" t="str">
        <f t="shared" si="755"/>
        <v/>
      </c>
      <c r="M5818" s="7" t="str">
        <f t="shared" si="756"/>
        <v/>
      </c>
      <c r="N5818" s="7" t="str">
        <f t="shared" si="752"/>
        <v/>
      </c>
      <c r="O5818" s="144"/>
      <c r="P5818" s="355">
        <v>0</v>
      </c>
      <c r="Q5818" s="362">
        <f>SUM('NOVO HORIZONTE'!I5818)</f>
        <v>0</v>
      </c>
      <c r="R5818" s="363">
        <f t="shared" si="757"/>
        <v>0</v>
      </c>
      <c r="S5818" s="153">
        <f t="shared" si="751"/>
        <v>0</v>
      </c>
      <c r="T5818" s="364"/>
    </row>
    <row r="5819" ht="22.5" hidden="1" spans="1:20">
      <c r="A5819" s="158">
        <v>95469</v>
      </c>
      <c r="B5819" s="100" t="s">
        <v>252</v>
      </c>
      <c r="C5819" s="104" t="s">
        <v>6111</v>
      </c>
      <c r="D5819" s="94" t="s">
        <v>279</v>
      </c>
      <c r="E5819" s="95">
        <v>301.44</v>
      </c>
      <c r="F5819" s="96">
        <f t="shared" si="753"/>
        <v>369.99</v>
      </c>
      <c r="G5819" s="107">
        <f>ROUND(SUM('NOVO HORIZONTE'!G5819),2)</f>
        <v>0</v>
      </c>
      <c r="H5819" s="107">
        <f t="shared" si="758"/>
        <v>0</v>
      </c>
      <c r="I5819" s="143">
        <f t="shared" si="754"/>
        <v>0</v>
      </c>
      <c r="J5819" s="142"/>
      <c r="K5819" s="145"/>
      <c r="L5819" s="7" t="str">
        <f t="shared" si="755"/>
        <v/>
      </c>
      <c r="M5819" s="7" t="str">
        <f t="shared" si="756"/>
        <v/>
      </c>
      <c r="N5819" s="7" t="str">
        <f t="shared" si="752"/>
        <v/>
      </c>
      <c r="O5819" s="144"/>
      <c r="P5819" s="355">
        <v>0</v>
      </c>
      <c r="Q5819" s="362">
        <f>SUM('NOVO HORIZONTE'!I5819)</f>
        <v>0</v>
      </c>
      <c r="R5819" s="363">
        <f t="shared" si="757"/>
        <v>0</v>
      </c>
      <c r="S5819" s="153">
        <f t="shared" si="751"/>
        <v>0</v>
      </c>
      <c r="T5819" s="364"/>
    </row>
    <row r="5820" ht="22.5" hidden="1" spans="1:20">
      <c r="A5820" s="158">
        <v>95470</v>
      </c>
      <c r="B5820" s="100" t="s">
        <v>252</v>
      </c>
      <c r="C5820" s="104" t="s">
        <v>6112</v>
      </c>
      <c r="D5820" s="94" t="s">
        <v>279</v>
      </c>
      <c r="E5820" s="95">
        <v>310.23</v>
      </c>
      <c r="F5820" s="96">
        <f t="shared" si="753"/>
        <v>380.78</v>
      </c>
      <c r="G5820" s="107">
        <f>ROUND(SUM('NOVO HORIZONTE'!G5820),2)</f>
        <v>0</v>
      </c>
      <c r="H5820" s="107">
        <f t="shared" si="758"/>
        <v>0</v>
      </c>
      <c r="I5820" s="143">
        <f t="shared" si="754"/>
        <v>0</v>
      </c>
      <c r="J5820" s="142"/>
      <c r="K5820" s="145"/>
      <c r="L5820" s="7" t="str">
        <f t="shared" si="755"/>
        <v/>
      </c>
      <c r="M5820" s="7" t="str">
        <f t="shared" si="756"/>
        <v/>
      </c>
      <c r="N5820" s="7" t="str">
        <f t="shared" si="752"/>
        <v/>
      </c>
      <c r="O5820" s="144"/>
      <c r="P5820" s="355">
        <v>0</v>
      </c>
      <c r="Q5820" s="362">
        <f>SUM('NOVO HORIZONTE'!I5820)</f>
        <v>0</v>
      </c>
      <c r="R5820" s="363">
        <f t="shared" si="757"/>
        <v>0</v>
      </c>
      <c r="S5820" s="153">
        <f t="shared" si="751"/>
        <v>0</v>
      </c>
      <c r="T5820" s="364"/>
    </row>
    <row r="5821" ht="22.5" hidden="1" spans="1:20">
      <c r="A5821" s="158">
        <v>95471</v>
      </c>
      <c r="B5821" s="100" t="s">
        <v>252</v>
      </c>
      <c r="C5821" s="104" t="s">
        <v>6113</v>
      </c>
      <c r="D5821" s="94" t="s">
        <v>279</v>
      </c>
      <c r="E5821" s="95">
        <v>791.24</v>
      </c>
      <c r="F5821" s="96">
        <f t="shared" si="753"/>
        <v>971.17</v>
      </c>
      <c r="G5821" s="107">
        <f>ROUND(SUM('NOVO HORIZONTE'!G5821),2)</f>
        <v>0</v>
      </c>
      <c r="H5821" s="107">
        <f t="shared" si="758"/>
        <v>0</v>
      </c>
      <c r="I5821" s="143">
        <f t="shared" si="754"/>
        <v>0</v>
      </c>
      <c r="J5821" s="142"/>
      <c r="K5821" s="145"/>
      <c r="L5821" s="7" t="str">
        <f t="shared" si="755"/>
        <v/>
      </c>
      <c r="M5821" s="7" t="str">
        <f t="shared" si="756"/>
        <v/>
      </c>
      <c r="N5821" s="7" t="str">
        <f t="shared" si="752"/>
        <v/>
      </c>
      <c r="O5821" s="144"/>
      <c r="P5821" s="355">
        <v>0</v>
      </c>
      <c r="Q5821" s="362">
        <f>SUM('NOVO HORIZONTE'!I5821)</f>
        <v>0</v>
      </c>
      <c r="R5821" s="363">
        <f t="shared" si="757"/>
        <v>0</v>
      </c>
      <c r="S5821" s="153">
        <f t="shared" si="751"/>
        <v>0</v>
      </c>
      <c r="T5821" s="364"/>
    </row>
    <row r="5822" ht="33.75" hidden="1" spans="1:20">
      <c r="A5822" s="158">
        <v>95472</v>
      </c>
      <c r="B5822" s="100" t="s">
        <v>252</v>
      </c>
      <c r="C5822" s="104" t="s">
        <v>6114</v>
      </c>
      <c r="D5822" s="94" t="s">
        <v>279</v>
      </c>
      <c r="E5822" s="95">
        <v>800.03</v>
      </c>
      <c r="F5822" s="96">
        <f t="shared" si="753"/>
        <v>981.96</v>
      </c>
      <c r="G5822" s="107">
        <f>ROUND(SUM('NOVO HORIZONTE'!G5822),2)</f>
        <v>0</v>
      </c>
      <c r="H5822" s="107">
        <f t="shared" si="758"/>
        <v>0</v>
      </c>
      <c r="I5822" s="143">
        <f t="shared" si="754"/>
        <v>0</v>
      </c>
      <c r="J5822" s="142"/>
      <c r="K5822" s="145"/>
      <c r="L5822" s="7" t="str">
        <f t="shared" si="755"/>
        <v/>
      </c>
      <c r="M5822" s="7" t="str">
        <f t="shared" si="756"/>
        <v/>
      </c>
      <c r="N5822" s="7" t="str">
        <f t="shared" si="752"/>
        <v/>
      </c>
      <c r="O5822" s="144"/>
      <c r="P5822" s="355">
        <v>0</v>
      </c>
      <c r="Q5822" s="362">
        <f>SUM('NOVO HORIZONTE'!I5822)</f>
        <v>0</v>
      </c>
      <c r="R5822" s="363">
        <f t="shared" si="757"/>
        <v>0</v>
      </c>
      <c r="S5822" s="153">
        <f t="shared" si="751"/>
        <v>0</v>
      </c>
      <c r="T5822" s="364"/>
    </row>
    <row r="5823" ht="22.5" hidden="1" spans="1:20">
      <c r="A5823" s="158">
        <v>100878</v>
      </c>
      <c r="B5823" s="100" t="s">
        <v>252</v>
      </c>
      <c r="C5823" s="104" t="s">
        <v>6115</v>
      </c>
      <c r="D5823" s="94" t="s">
        <v>279</v>
      </c>
      <c r="E5823" s="95">
        <v>676.83</v>
      </c>
      <c r="F5823" s="96">
        <f t="shared" si="753"/>
        <v>830.74</v>
      </c>
      <c r="G5823" s="107">
        <f>ROUND(SUM('NOVO HORIZONTE'!G5823),2)</f>
        <v>0</v>
      </c>
      <c r="H5823" s="107">
        <f t="shared" si="758"/>
        <v>0</v>
      </c>
      <c r="I5823" s="143">
        <f t="shared" si="754"/>
        <v>0</v>
      </c>
      <c r="J5823" s="142"/>
      <c r="K5823" s="145"/>
      <c r="L5823" s="7" t="str">
        <f t="shared" si="755"/>
        <v/>
      </c>
      <c r="M5823" s="7" t="str">
        <f t="shared" si="756"/>
        <v/>
      </c>
      <c r="N5823" s="7" t="str">
        <f t="shared" si="752"/>
        <v/>
      </c>
      <c r="O5823" s="144"/>
      <c r="P5823" s="355">
        <v>0</v>
      </c>
      <c r="Q5823" s="362">
        <f>SUM('NOVO HORIZONTE'!I5823)</f>
        <v>0</v>
      </c>
      <c r="R5823" s="363">
        <f t="shared" si="757"/>
        <v>0</v>
      </c>
      <c r="S5823" s="153">
        <f t="shared" si="751"/>
        <v>0</v>
      </c>
      <c r="T5823" s="364"/>
    </row>
    <row r="5824" ht="12.75" hidden="1" spans="1:20">
      <c r="A5824" s="158">
        <v>100848</v>
      </c>
      <c r="B5824" s="100" t="s">
        <v>252</v>
      </c>
      <c r="C5824" s="104" t="s">
        <v>6116</v>
      </c>
      <c r="D5824" s="94" t="s">
        <v>279</v>
      </c>
      <c r="E5824" s="95">
        <v>564.14</v>
      </c>
      <c r="F5824" s="96">
        <f t="shared" si="753"/>
        <v>692.43</v>
      </c>
      <c r="G5824" s="107">
        <f>ROUND(SUM('NOVO HORIZONTE'!G5824),2)</f>
        <v>0</v>
      </c>
      <c r="H5824" s="107">
        <f t="shared" si="758"/>
        <v>0</v>
      </c>
      <c r="I5824" s="143">
        <f t="shared" si="754"/>
        <v>0</v>
      </c>
      <c r="J5824" s="142"/>
      <c r="K5824" s="145"/>
      <c r="L5824" s="7" t="str">
        <f t="shared" si="755"/>
        <v/>
      </c>
      <c r="M5824" s="7" t="str">
        <f t="shared" si="756"/>
        <v/>
      </c>
      <c r="N5824" s="7" t="str">
        <f t="shared" si="752"/>
        <v/>
      </c>
      <c r="O5824" s="144"/>
      <c r="P5824" s="355">
        <v>0</v>
      </c>
      <c r="Q5824" s="362">
        <f>SUM('NOVO HORIZONTE'!I5824)</f>
        <v>0</v>
      </c>
      <c r="R5824" s="363">
        <f t="shared" si="757"/>
        <v>0</v>
      </c>
      <c r="S5824" s="153">
        <f t="shared" si="751"/>
        <v>0</v>
      </c>
      <c r="T5824" s="364"/>
    </row>
    <row r="5825" ht="12.75" hidden="1" spans="1:20">
      <c r="A5825" s="158">
        <v>100858</v>
      </c>
      <c r="B5825" s="100" t="s">
        <v>252</v>
      </c>
      <c r="C5825" s="104" t="s">
        <v>6117</v>
      </c>
      <c r="D5825" s="94" t="s">
        <v>279</v>
      </c>
      <c r="E5825" s="95">
        <v>684.05</v>
      </c>
      <c r="F5825" s="96">
        <f t="shared" si="753"/>
        <v>839.6</v>
      </c>
      <c r="G5825" s="107">
        <f>ROUND(SUM('NOVO HORIZONTE'!G5825),2)</f>
        <v>0</v>
      </c>
      <c r="H5825" s="107">
        <f t="shared" si="758"/>
        <v>0</v>
      </c>
      <c r="I5825" s="143">
        <f t="shared" si="754"/>
        <v>0</v>
      </c>
      <c r="J5825" s="142"/>
      <c r="K5825" s="145"/>
      <c r="L5825" s="7" t="str">
        <f t="shared" si="755"/>
        <v/>
      </c>
      <c r="M5825" s="7" t="str">
        <f t="shared" si="756"/>
        <v/>
      </c>
      <c r="N5825" s="7" t="str">
        <f t="shared" si="752"/>
        <v/>
      </c>
      <c r="O5825" s="144"/>
      <c r="P5825" s="355">
        <v>0</v>
      </c>
      <c r="Q5825" s="362">
        <f>SUM('NOVO HORIZONTE'!I5825)</f>
        <v>0</v>
      </c>
      <c r="R5825" s="363">
        <f t="shared" si="757"/>
        <v>0</v>
      </c>
      <c r="S5825" s="153">
        <f t="shared" si="751"/>
        <v>0</v>
      </c>
      <c r="T5825" s="364"/>
    </row>
    <row r="5826" ht="22.5" hidden="1" spans="1:20">
      <c r="A5826" s="158">
        <v>100859</v>
      </c>
      <c r="B5826" s="100" t="s">
        <v>252</v>
      </c>
      <c r="C5826" s="104" t="s">
        <v>6118</v>
      </c>
      <c r="D5826" s="94" t="s">
        <v>279</v>
      </c>
      <c r="E5826" s="95">
        <v>1051.72</v>
      </c>
      <c r="F5826" s="96">
        <f t="shared" si="753"/>
        <v>1290.88</v>
      </c>
      <c r="G5826" s="107">
        <f>ROUND(SUM('NOVO HORIZONTE'!G5826),2)</f>
        <v>0</v>
      </c>
      <c r="H5826" s="107">
        <f t="shared" si="758"/>
        <v>0</v>
      </c>
      <c r="I5826" s="143">
        <f t="shared" si="754"/>
        <v>0</v>
      </c>
      <c r="J5826" s="142"/>
      <c r="K5826" s="145"/>
      <c r="L5826" s="7" t="str">
        <f t="shared" si="755"/>
        <v/>
      </c>
      <c r="M5826" s="7" t="str">
        <f t="shared" si="756"/>
        <v/>
      </c>
      <c r="N5826" s="7" t="str">
        <f t="shared" si="752"/>
        <v/>
      </c>
      <c r="O5826" s="144"/>
      <c r="P5826" s="355">
        <v>0</v>
      </c>
      <c r="Q5826" s="362">
        <f>SUM('NOVO HORIZONTE'!I5826)</f>
        <v>0</v>
      </c>
      <c r="R5826" s="363">
        <f t="shared" si="757"/>
        <v>0</v>
      </c>
      <c r="S5826" s="153">
        <f t="shared" si="751"/>
        <v>0</v>
      </c>
      <c r="T5826" s="364"/>
    </row>
    <row r="5827" ht="12.75" hidden="1" spans="1:20">
      <c r="A5827" s="158">
        <v>100849</v>
      </c>
      <c r="B5827" s="100" t="s">
        <v>252</v>
      </c>
      <c r="C5827" s="104" t="s">
        <v>6119</v>
      </c>
      <c r="D5827" s="94" t="s">
        <v>279</v>
      </c>
      <c r="E5827" s="95">
        <v>44.99</v>
      </c>
      <c r="F5827" s="96">
        <f t="shared" si="753"/>
        <v>55.22</v>
      </c>
      <c r="G5827" s="107">
        <f>ROUND(SUM('NOVO HORIZONTE'!G5827),2)</f>
        <v>0</v>
      </c>
      <c r="H5827" s="107">
        <f t="shared" si="758"/>
        <v>0</v>
      </c>
      <c r="I5827" s="143">
        <f t="shared" si="754"/>
        <v>0</v>
      </c>
      <c r="J5827" s="142"/>
      <c r="K5827" s="145"/>
      <c r="L5827" s="7" t="str">
        <f t="shared" si="755"/>
        <v/>
      </c>
      <c r="M5827" s="7" t="str">
        <f t="shared" si="756"/>
        <v/>
      </c>
      <c r="N5827" s="7" t="str">
        <f t="shared" si="752"/>
        <v/>
      </c>
      <c r="O5827" s="144"/>
      <c r="P5827" s="355">
        <v>0</v>
      </c>
      <c r="Q5827" s="362">
        <f>SUM('NOVO HORIZONTE'!I5827)</f>
        <v>0</v>
      </c>
      <c r="R5827" s="363">
        <f t="shared" si="757"/>
        <v>0</v>
      </c>
      <c r="S5827" s="153">
        <f t="shared" si="751"/>
        <v>0</v>
      </c>
      <c r="T5827" s="364"/>
    </row>
    <row r="5828" ht="12.75" hidden="1" spans="1:20">
      <c r="A5828" s="158">
        <v>100851</v>
      </c>
      <c r="B5828" s="100" t="s">
        <v>252</v>
      </c>
      <c r="C5828" s="104" t="s">
        <v>6120</v>
      </c>
      <c r="D5828" s="94" t="s">
        <v>279</v>
      </c>
      <c r="E5828" s="95">
        <v>88.87</v>
      </c>
      <c r="F5828" s="96">
        <f t="shared" si="753"/>
        <v>109.08</v>
      </c>
      <c r="G5828" s="107">
        <f>ROUND(SUM('NOVO HORIZONTE'!G5828),2)</f>
        <v>0</v>
      </c>
      <c r="H5828" s="107">
        <f t="shared" si="758"/>
        <v>0</v>
      </c>
      <c r="I5828" s="143">
        <f t="shared" si="754"/>
        <v>0</v>
      </c>
      <c r="J5828" s="142"/>
      <c r="K5828" s="145"/>
      <c r="L5828" s="7" t="str">
        <f t="shared" si="755"/>
        <v/>
      </c>
      <c r="M5828" s="7" t="str">
        <f t="shared" si="756"/>
        <v/>
      </c>
      <c r="N5828" s="7" t="str">
        <f t="shared" si="752"/>
        <v/>
      </c>
      <c r="O5828" s="144"/>
      <c r="P5828" s="355">
        <v>0</v>
      </c>
      <c r="Q5828" s="362">
        <f>SUM('NOVO HORIZONTE'!I5828)</f>
        <v>0</v>
      </c>
      <c r="R5828" s="363">
        <f t="shared" si="757"/>
        <v>0</v>
      </c>
      <c r="S5828" s="153">
        <f t="shared" si="751"/>
        <v>0</v>
      </c>
      <c r="T5828" s="364"/>
    </row>
    <row r="5829" ht="12.75" hidden="1" spans="1:20">
      <c r="A5829" s="154" t="s">
        <v>6121</v>
      </c>
      <c r="B5829" s="100"/>
      <c r="C5829" s="161" t="s">
        <v>6122</v>
      </c>
      <c r="D5829" s="94">
        <v>0</v>
      </c>
      <c r="E5829" s="95">
        <v>0</v>
      </c>
      <c r="F5829" s="96">
        <f t="shared" si="753"/>
        <v>0</v>
      </c>
      <c r="G5829" s="187">
        <f>ROUND(SUM('NOVO HORIZONTE'!G5829),2)</f>
        <v>0</v>
      </c>
      <c r="H5829" s="187">
        <f t="shared" si="758"/>
        <v>0</v>
      </c>
      <c r="I5829" s="188">
        <f t="shared" si="754"/>
        <v>0</v>
      </c>
      <c r="J5829" s="142"/>
      <c r="K5829" s="145" t="str">
        <f>IF(SUM(I5830:I5854)&gt;0,"xx","")</f>
        <v/>
      </c>
      <c r="L5829" s="7" t="str">
        <f t="shared" si="755"/>
        <v/>
      </c>
      <c r="M5829" s="7" t="str">
        <f t="shared" si="756"/>
        <v/>
      </c>
      <c r="N5829" s="7" t="str">
        <f t="shared" si="752"/>
        <v/>
      </c>
      <c r="O5829" s="144"/>
      <c r="P5829" s="375"/>
      <c r="Q5829" s="362">
        <f>SUM('NOVO HORIZONTE'!I5829)</f>
        <v>0</v>
      </c>
      <c r="R5829" s="363">
        <f t="shared" si="757"/>
        <v>0</v>
      </c>
      <c r="S5829" s="153">
        <f t="shared" si="751"/>
        <v>0</v>
      </c>
      <c r="T5829" s="364"/>
    </row>
    <row r="5830" ht="12.75" hidden="1" spans="1:20">
      <c r="A5830" s="158">
        <v>95542</v>
      </c>
      <c r="B5830" s="100" t="s">
        <v>252</v>
      </c>
      <c r="C5830" s="104" t="s">
        <v>6123</v>
      </c>
      <c r="D5830" s="94" t="s">
        <v>279</v>
      </c>
      <c r="E5830" s="95">
        <v>62.66</v>
      </c>
      <c r="F5830" s="96">
        <f t="shared" si="753"/>
        <v>76.91</v>
      </c>
      <c r="G5830" s="107">
        <f>ROUND(SUM('NOVO HORIZONTE'!G5830),2)</f>
        <v>0</v>
      </c>
      <c r="H5830" s="107">
        <f t="shared" si="758"/>
        <v>0</v>
      </c>
      <c r="I5830" s="143">
        <f t="shared" si="754"/>
        <v>0</v>
      </c>
      <c r="J5830" s="142"/>
      <c r="K5830" s="145"/>
      <c r="L5830" s="7" t="str">
        <f t="shared" si="755"/>
        <v/>
      </c>
      <c r="M5830" s="7" t="str">
        <f t="shared" si="756"/>
        <v/>
      </c>
      <c r="N5830" s="7" t="str">
        <f t="shared" si="752"/>
        <v/>
      </c>
      <c r="O5830" s="144"/>
      <c r="P5830" s="355">
        <v>0</v>
      </c>
      <c r="Q5830" s="362">
        <f>SUM('NOVO HORIZONTE'!I5830)</f>
        <v>0</v>
      </c>
      <c r="R5830" s="363">
        <f t="shared" si="757"/>
        <v>0</v>
      </c>
      <c r="S5830" s="153">
        <f t="shared" si="751"/>
        <v>0</v>
      </c>
      <c r="T5830" s="364"/>
    </row>
    <row r="5831" ht="12.75" hidden="1" spans="1:20">
      <c r="A5831" s="158">
        <v>95543</v>
      </c>
      <c r="B5831" s="100" t="s">
        <v>252</v>
      </c>
      <c r="C5831" s="104" t="s">
        <v>6124</v>
      </c>
      <c r="D5831" s="94" t="s">
        <v>279</v>
      </c>
      <c r="E5831" s="95">
        <v>103.14</v>
      </c>
      <c r="F5831" s="96">
        <f t="shared" si="753"/>
        <v>126.59</v>
      </c>
      <c r="G5831" s="107">
        <f>ROUND(SUM('NOVO HORIZONTE'!G5831),2)</f>
        <v>0</v>
      </c>
      <c r="H5831" s="107">
        <f t="shared" si="758"/>
        <v>0</v>
      </c>
      <c r="I5831" s="143">
        <f t="shared" si="754"/>
        <v>0</v>
      </c>
      <c r="J5831" s="142"/>
      <c r="K5831" s="145"/>
      <c r="L5831" s="7" t="str">
        <f t="shared" si="755"/>
        <v/>
      </c>
      <c r="M5831" s="7" t="str">
        <f t="shared" si="756"/>
        <v/>
      </c>
      <c r="N5831" s="7" t="str">
        <f t="shared" si="752"/>
        <v/>
      </c>
      <c r="O5831" s="144"/>
      <c r="P5831" s="355">
        <v>0</v>
      </c>
      <c r="Q5831" s="362">
        <f>SUM('NOVO HORIZONTE'!I5831)</f>
        <v>0</v>
      </c>
      <c r="R5831" s="363">
        <f t="shared" si="757"/>
        <v>0</v>
      </c>
      <c r="S5831" s="153">
        <f t="shared" si="751"/>
        <v>0</v>
      </c>
      <c r="T5831" s="364"/>
    </row>
    <row r="5832" ht="12.75" hidden="1" spans="1:20">
      <c r="A5832" s="158">
        <v>95544</v>
      </c>
      <c r="B5832" s="100" t="s">
        <v>252</v>
      </c>
      <c r="C5832" s="104" t="s">
        <v>6125</v>
      </c>
      <c r="D5832" s="94" t="s">
        <v>279</v>
      </c>
      <c r="E5832" s="95">
        <v>78.15</v>
      </c>
      <c r="F5832" s="96">
        <f t="shared" si="753"/>
        <v>95.92</v>
      </c>
      <c r="G5832" s="107">
        <f>ROUND(SUM('NOVO HORIZONTE'!G5832),2)</f>
        <v>0</v>
      </c>
      <c r="H5832" s="107">
        <f t="shared" si="758"/>
        <v>0</v>
      </c>
      <c r="I5832" s="143">
        <f t="shared" si="754"/>
        <v>0</v>
      </c>
      <c r="J5832" s="142"/>
      <c r="K5832" s="145"/>
      <c r="L5832" s="7" t="str">
        <f t="shared" si="755"/>
        <v/>
      </c>
      <c r="M5832" s="7" t="str">
        <f t="shared" si="756"/>
        <v/>
      </c>
      <c r="N5832" s="7" t="str">
        <f t="shared" si="752"/>
        <v/>
      </c>
      <c r="O5832" s="144"/>
      <c r="P5832" s="355">
        <v>0</v>
      </c>
      <c r="Q5832" s="362">
        <f>SUM('NOVO HORIZONTE'!I5832)</f>
        <v>0</v>
      </c>
      <c r="R5832" s="363">
        <f t="shared" si="757"/>
        <v>0</v>
      </c>
      <c r="S5832" s="153">
        <f t="shared" si="751"/>
        <v>0</v>
      </c>
      <c r="T5832" s="364"/>
    </row>
    <row r="5833" ht="12.75" hidden="1" spans="1:20">
      <c r="A5833" s="158">
        <v>95545</v>
      </c>
      <c r="B5833" s="100" t="s">
        <v>252</v>
      </c>
      <c r="C5833" s="104" t="s">
        <v>6126</v>
      </c>
      <c r="D5833" s="94" t="s">
        <v>279</v>
      </c>
      <c r="E5833" s="95">
        <v>76.5</v>
      </c>
      <c r="F5833" s="96">
        <f t="shared" si="753"/>
        <v>93.9</v>
      </c>
      <c r="G5833" s="107">
        <f>ROUND(SUM('NOVO HORIZONTE'!G5833),2)</f>
        <v>0</v>
      </c>
      <c r="H5833" s="107">
        <f t="shared" si="758"/>
        <v>0</v>
      </c>
      <c r="I5833" s="143">
        <f t="shared" si="754"/>
        <v>0</v>
      </c>
      <c r="J5833" s="142"/>
      <c r="K5833" s="145"/>
      <c r="L5833" s="7" t="str">
        <f t="shared" si="755"/>
        <v/>
      </c>
      <c r="M5833" s="7" t="str">
        <f t="shared" si="756"/>
        <v/>
      </c>
      <c r="N5833" s="7" t="str">
        <f t="shared" si="752"/>
        <v/>
      </c>
      <c r="O5833" s="144"/>
      <c r="P5833" s="355">
        <v>0</v>
      </c>
      <c r="Q5833" s="362">
        <f>SUM('NOVO HORIZONTE'!I5833)</f>
        <v>0</v>
      </c>
      <c r="R5833" s="363">
        <f t="shared" si="757"/>
        <v>0</v>
      </c>
      <c r="S5833" s="153">
        <f t="shared" si="751"/>
        <v>0</v>
      </c>
      <c r="T5833" s="364"/>
    </row>
    <row r="5834" ht="12.75" hidden="1" spans="1:20">
      <c r="A5834" s="158">
        <v>95546</v>
      </c>
      <c r="B5834" s="100" t="s">
        <v>252</v>
      </c>
      <c r="C5834" s="104" t="s">
        <v>6127</v>
      </c>
      <c r="D5834" s="94" t="s">
        <v>279</v>
      </c>
      <c r="E5834" s="95">
        <v>243.9</v>
      </c>
      <c r="F5834" s="96">
        <f t="shared" si="753"/>
        <v>299.36</v>
      </c>
      <c r="G5834" s="107">
        <f>ROUND(SUM('NOVO HORIZONTE'!G5834),2)</f>
        <v>0</v>
      </c>
      <c r="H5834" s="107">
        <f t="shared" si="758"/>
        <v>0</v>
      </c>
      <c r="I5834" s="143">
        <f t="shared" si="754"/>
        <v>0</v>
      </c>
      <c r="J5834" s="142"/>
      <c r="K5834" s="228"/>
      <c r="L5834" s="7" t="str">
        <f t="shared" si="755"/>
        <v/>
      </c>
      <c r="M5834" s="7" t="str">
        <f t="shared" si="756"/>
        <v/>
      </c>
      <c r="N5834" s="7" t="str">
        <f t="shared" si="752"/>
        <v/>
      </c>
      <c r="O5834" s="144"/>
      <c r="P5834" s="355">
        <v>0</v>
      </c>
      <c r="Q5834" s="362">
        <f>SUM('NOVO HORIZONTE'!I5834)</f>
        <v>0</v>
      </c>
      <c r="R5834" s="363">
        <f t="shared" si="757"/>
        <v>0</v>
      </c>
      <c r="S5834" s="153">
        <f t="shared" si="751"/>
        <v>0</v>
      </c>
      <c r="T5834" s="364"/>
    </row>
    <row r="5835" ht="22.5" hidden="1" spans="1:20">
      <c r="A5835" s="158">
        <v>95547</v>
      </c>
      <c r="B5835" s="100" t="s">
        <v>252</v>
      </c>
      <c r="C5835" s="104" t="s">
        <v>6128</v>
      </c>
      <c r="D5835" s="94" t="s">
        <v>279</v>
      </c>
      <c r="E5835" s="95">
        <v>57.45</v>
      </c>
      <c r="F5835" s="96">
        <f t="shared" si="753"/>
        <v>70.51</v>
      </c>
      <c r="G5835" s="107">
        <f>ROUND(SUM('NOVO HORIZONTE'!G5835),2)</f>
        <v>0</v>
      </c>
      <c r="H5835" s="107">
        <f t="shared" si="758"/>
        <v>0</v>
      </c>
      <c r="I5835" s="143">
        <f t="shared" si="754"/>
        <v>0</v>
      </c>
      <c r="J5835" s="142"/>
      <c r="K5835" s="228"/>
      <c r="L5835" s="7" t="str">
        <f t="shared" si="755"/>
        <v/>
      </c>
      <c r="M5835" s="7" t="str">
        <f t="shared" si="756"/>
        <v/>
      </c>
      <c r="N5835" s="7" t="str">
        <f t="shared" si="752"/>
        <v/>
      </c>
      <c r="O5835" s="144"/>
      <c r="P5835" s="355">
        <v>0</v>
      </c>
      <c r="Q5835" s="362">
        <f>SUM('NOVO HORIZONTE'!I5835)</f>
        <v>0</v>
      </c>
      <c r="R5835" s="363">
        <f t="shared" si="757"/>
        <v>0</v>
      </c>
      <c r="S5835" s="153">
        <f t="shared" si="751"/>
        <v>0</v>
      </c>
      <c r="T5835" s="364"/>
    </row>
    <row r="5836" ht="22.5" hidden="1" spans="1:20">
      <c r="A5836" s="158">
        <v>100855</v>
      </c>
      <c r="B5836" s="100" t="s">
        <v>252</v>
      </c>
      <c r="C5836" s="104" t="s">
        <v>6129</v>
      </c>
      <c r="D5836" s="94" t="s">
        <v>279</v>
      </c>
      <c r="E5836" s="95">
        <v>76.5</v>
      </c>
      <c r="F5836" s="96">
        <f t="shared" si="753"/>
        <v>93.9</v>
      </c>
      <c r="G5836" s="107">
        <f>ROUND(SUM('NOVO HORIZONTE'!G5836),2)</f>
        <v>0</v>
      </c>
      <c r="H5836" s="107">
        <f t="shared" si="758"/>
        <v>0</v>
      </c>
      <c r="I5836" s="143">
        <f t="shared" si="754"/>
        <v>0</v>
      </c>
      <c r="J5836" s="142"/>
      <c r="K5836" s="145"/>
      <c r="L5836" s="7" t="str">
        <f t="shared" si="755"/>
        <v/>
      </c>
      <c r="M5836" s="7" t="str">
        <f t="shared" si="756"/>
        <v/>
      </c>
      <c r="N5836" s="7" t="str">
        <f t="shared" si="752"/>
        <v/>
      </c>
      <c r="O5836" s="144"/>
      <c r="P5836" s="355">
        <v>0</v>
      </c>
      <c r="Q5836" s="362">
        <f>SUM('NOVO HORIZONTE'!I5836)</f>
        <v>0</v>
      </c>
      <c r="R5836" s="363">
        <f t="shared" si="757"/>
        <v>0</v>
      </c>
      <c r="S5836" s="153">
        <f t="shared" si="751"/>
        <v>0</v>
      </c>
      <c r="T5836" s="364"/>
    </row>
    <row r="5837" ht="12.75" hidden="1" spans="1:20">
      <c r="A5837" s="158">
        <v>100856</v>
      </c>
      <c r="B5837" s="100" t="s">
        <v>252</v>
      </c>
      <c r="C5837" s="104" t="s">
        <v>6130</v>
      </c>
      <c r="D5837" s="94" t="s">
        <v>279</v>
      </c>
      <c r="E5837" s="95">
        <v>31.54</v>
      </c>
      <c r="F5837" s="96">
        <f t="shared" si="753"/>
        <v>38.71</v>
      </c>
      <c r="G5837" s="107">
        <f>ROUND(SUM('NOVO HORIZONTE'!G5837),2)</f>
        <v>0</v>
      </c>
      <c r="H5837" s="107">
        <f t="shared" si="758"/>
        <v>0</v>
      </c>
      <c r="I5837" s="143">
        <f t="shared" si="754"/>
        <v>0</v>
      </c>
      <c r="J5837" s="142"/>
      <c r="K5837" s="145"/>
      <c r="L5837" s="7" t="str">
        <f t="shared" si="755"/>
        <v/>
      </c>
      <c r="M5837" s="7" t="str">
        <f t="shared" si="756"/>
        <v/>
      </c>
      <c r="N5837" s="7" t="str">
        <f t="shared" si="752"/>
        <v/>
      </c>
      <c r="O5837" s="144"/>
      <c r="P5837" s="355">
        <v>0</v>
      </c>
      <c r="Q5837" s="362">
        <f>SUM('NOVO HORIZONTE'!I5837)</f>
        <v>0</v>
      </c>
      <c r="R5837" s="363">
        <f t="shared" si="757"/>
        <v>0</v>
      </c>
      <c r="S5837" s="153">
        <f t="shared" si="751"/>
        <v>0</v>
      </c>
      <c r="T5837" s="364"/>
    </row>
    <row r="5838" ht="12.75" hidden="1" spans="1:20">
      <c r="A5838" s="158">
        <v>100857</v>
      </c>
      <c r="B5838" s="100" t="s">
        <v>252</v>
      </c>
      <c r="C5838" s="104" t="s">
        <v>6131</v>
      </c>
      <c r="D5838" s="94" t="s">
        <v>279</v>
      </c>
      <c r="E5838" s="95">
        <v>422.54</v>
      </c>
      <c r="F5838" s="96">
        <f t="shared" si="753"/>
        <v>518.63</v>
      </c>
      <c r="G5838" s="107">
        <f>ROUND(SUM('NOVO HORIZONTE'!G5838),2)</f>
        <v>0</v>
      </c>
      <c r="H5838" s="107">
        <f t="shared" si="758"/>
        <v>0</v>
      </c>
      <c r="I5838" s="143">
        <f t="shared" si="754"/>
        <v>0</v>
      </c>
      <c r="J5838" s="142"/>
      <c r="K5838" s="145"/>
      <c r="L5838" s="7" t="str">
        <f t="shared" si="755"/>
        <v/>
      </c>
      <c r="M5838" s="7" t="str">
        <f t="shared" si="756"/>
        <v/>
      </c>
      <c r="N5838" s="7" t="str">
        <f t="shared" si="752"/>
        <v/>
      </c>
      <c r="O5838" s="144"/>
      <c r="P5838" s="355">
        <v>0</v>
      </c>
      <c r="Q5838" s="362">
        <f>SUM('NOVO HORIZONTE'!I5838)</f>
        <v>0</v>
      </c>
      <c r="R5838" s="363">
        <f t="shared" si="757"/>
        <v>0</v>
      </c>
      <c r="S5838" s="153">
        <f t="shared" si="751"/>
        <v>0</v>
      </c>
      <c r="T5838" s="364"/>
    </row>
    <row r="5839" ht="12.75" hidden="1" spans="1:20">
      <c r="A5839" s="158">
        <v>100874</v>
      </c>
      <c r="B5839" s="100" t="s">
        <v>252</v>
      </c>
      <c r="C5839" s="104" t="s">
        <v>6132</v>
      </c>
      <c r="D5839" s="94" t="s">
        <v>279</v>
      </c>
      <c r="E5839" s="95">
        <v>305.15</v>
      </c>
      <c r="F5839" s="96">
        <f t="shared" si="753"/>
        <v>374.54</v>
      </c>
      <c r="G5839" s="107">
        <f>ROUND(SUM('NOVO HORIZONTE'!G5839),2)</f>
        <v>0</v>
      </c>
      <c r="H5839" s="107">
        <f t="shared" si="758"/>
        <v>0</v>
      </c>
      <c r="I5839" s="143">
        <f t="shared" si="754"/>
        <v>0</v>
      </c>
      <c r="J5839" s="142"/>
      <c r="K5839" s="145"/>
      <c r="L5839" s="7" t="str">
        <f t="shared" si="755"/>
        <v/>
      </c>
      <c r="M5839" s="7" t="str">
        <f t="shared" si="756"/>
        <v/>
      </c>
      <c r="N5839" s="7" t="str">
        <f t="shared" si="752"/>
        <v/>
      </c>
      <c r="O5839" s="144"/>
      <c r="P5839" s="355">
        <v>0</v>
      </c>
      <c r="Q5839" s="362">
        <f>SUM('NOVO HORIZONTE'!I5839)</f>
        <v>0</v>
      </c>
      <c r="R5839" s="363">
        <f t="shared" si="757"/>
        <v>0</v>
      </c>
      <c r="S5839" s="153">
        <f t="shared" si="751"/>
        <v>0</v>
      </c>
      <c r="T5839" s="364"/>
    </row>
    <row r="5840" ht="22.5" hidden="1" spans="1:20">
      <c r="A5840" s="158">
        <v>100875</v>
      </c>
      <c r="B5840" s="100" t="s">
        <v>252</v>
      </c>
      <c r="C5840" s="104" t="s">
        <v>6133</v>
      </c>
      <c r="D5840" s="94" t="s">
        <v>279</v>
      </c>
      <c r="E5840" s="95">
        <v>1071.33</v>
      </c>
      <c r="F5840" s="96">
        <f t="shared" si="753"/>
        <v>1314.95</v>
      </c>
      <c r="G5840" s="107">
        <f>ROUND(SUM('NOVO HORIZONTE'!G5840),2)</f>
        <v>0</v>
      </c>
      <c r="H5840" s="107">
        <f t="shared" si="758"/>
        <v>0</v>
      </c>
      <c r="I5840" s="143">
        <f t="shared" si="754"/>
        <v>0</v>
      </c>
      <c r="J5840" s="142"/>
      <c r="K5840" s="145"/>
      <c r="L5840" s="7" t="str">
        <f t="shared" si="755"/>
        <v/>
      </c>
      <c r="M5840" s="7" t="str">
        <f t="shared" si="756"/>
        <v/>
      </c>
      <c r="N5840" s="7" t="str">
        <f t="shared" si="752"/>
        <v/>
      </c>
      <c r="O5840" s="144"/>
      <c r="P5840" s="355">
        <v>0</v>
      </c>
      <c r="Q5840" s="362">
        <f>SUM('NOVO HORIZONTE'!I5840)</f>
        <v>0</v>
      </c>
      <c r="R5840" s="363">
        <f t="shared" si="757"/>
        <v>0</v>
      </c>
      <c r="S5840" s="153">
        <f t="shared" si="751"/>
        <v>0</v>
      </c>
      <c r="T5840" s="364"/>
    </row>
    <row r="5841" ht="22.5" hidden="1" spans="1:20">
      <c r="A5841" s="158">
        <v>100863</v>
      </c>
      <c r="B5841" s="100" t="s">
        <v>252</v>
      </c>
      <c r="C5841" s="104" t="s">
        <v>6134</v>
      </c>
      <c r="D5841" s="94" t="s">
        <v>279</v>
      </c>
      <c r="E5841" s="95">
        <v>592.8</v>
      </c>
      <c r="F5841" s="96">
        <f t="shared" si="753"/>
        <v>727.6</v>
      </c>
      <c r="G5841" s="107">
        <f>ROUND(SUM('NOVO HORIZONTE'!G5841),2)</f>
        <v>0</v>
      </c>
      <c r="H5841" s="107">
        <f t="shared" si="758"/>
        <v>0</v>
      </c>
      <c r="I5841" s="143">
        <f t="shared" si="754"/>
        <v>0</v>
      </c>
      <c r="J5841" s="142"/>
      <c r="K5841" s="145"/>
      <c r="L5841" s="7" t="str">
        <f t="shared" si="755"/>
        <v/>
      </c>
      <c r="M5841" s="7" t="str">
        <f t="shared" si="756"/>
        <v/>
      </c>
      <c r="N5841" s="7" t="str">
        <f t="shared" si="752"/>
        <v/>
      </c>
      <c r="O5841" s="144"/>
      <c r="P5841" s="355">
        <v>0</v>
      </c>
      <c r="Q5841" s="362">
        <f>SUM('NOVO HORIZONTE'!I5841)</f>
        <v>0</v>
      </c>
      <c r="R5841" s="363">
        <f t="shared" si="757"/>
        <v>0</v>
      </c>
      <c r="S5841" s="153">
        <f t="shared" si="751"/>
        <v>0</v>
      </c>
      <c r="T5841" s="364"/>
    </row>
    <row r="5842" ht="22.5" hidden="1" spans="1:20">
      <c r="A5842" s="158">
        <v>100864</v>
      </c>
      <c r="B5842" s="100" t="s">
        <v>252</v>
      </c>
      <c r="C5842" s="104" t="s">
        <v>6135</v>
      </c>
      <c r="D5842" s="94" t="s">
        <v>279</v>
      </c>
      <c r="E5842" s="95">
        <v>651.53</v>
      </c>
      <c r="F5842" s="96">
        <f t="shared" si="753"/>
        <v>799.69</v>
      </c>
      <c r="G5842" s="107">
        <f>ROUND(SUM('NOVO HORIZONTE'!G5842),2)</f>
        <v>0</v>
      </c>
      <c r="H5842" s="107">
        <f t="shared" si="758"/>
        <v>0</v>
      </c>
      <c r="I5842" s="143">
        <f t="shared" si="754"/>
        <v>0</v>
      </c>
      <c r="J5842" s="142"/>
      <c r="K5842" s="145"/>
      <c r="L5842" s="7" t="str">
        <f t="shared" si="755"/>
        <v/>
      </c>
      <c r="M5842" s="7" t="str">
        <f t="shared" si="756"/>
        <v/>
      </c>
      <c r="N5842" s="7" t="str">
        <f t="shared" si="752"/>
        <v/>
      </c>
      <c r="O5842" s="144"/>
      <c r="P5842" s="355">
        <v>0</v>
      </c>
      <c r="Q5842" s="362">
        <f>SUM('NOVO HORIZONTE'!I5842)</f>
        <v>0</v>
      </c>
      <c r="R5842" s="363">
        <f t="shared" si="757"/>
        <v>0</v>
      </c>
      <c r="S5842" s="153">
        <f t="shared" si="751"/>
        <v>0</v>
      </c>
      <c r="T5842" s="364"/>
    </row>
    <row r="5843" ht="22.5" hidden="1" spans="1:20">
      <c r="A5843" s="158">
        <v>100865</v>
      </c>
      <c r="B5843" s="100" t="s">
        <v>252</v>
      </c>
      <c r="C5843" s="104" t="s">
        <v>6136</v>
      </c>
      <c r="D5843" s="94" t="s">
        <v>279</v>
      </c>
      <c r="E5843" s="95">
        <v>580.55</v>
      </c>
      <c r="F5843" s="96">
        <f t="shared" si="753"/>
        <v>712.57</v>
      </c>
      <c r="G5843" s="107">
        <f>ROUND(SUM('NOVO HORIZONTE'!G5843),2)</f>
        <v>0</v>
      </c>
      <c r="H5843" s="107">
        <f t="shared" si="758"/>
        <v>0</v>
      </c>
      <c r="I5843" s="143">
        <f t="shared" si="754"/>
        <v>0</v>
      </c>
      <c r="J5843" s="142"/>
      <c r="K5843" s="145"/>
      <c r="L5843" s="7" t="str">
        <f t="shared" si="755"/>
        <v/>
      </c>
      <c r="M5843" s="7" t="str">
        <f t="shared" si="756"/>
        <v/>
      </c>
      <c r="N5843" s="7" t="str">
        <f t="shared" si="752"/>
        <v/>
      </c>
      <c r="O5843" s="144"/>
      <c r="P5843" s="355">
        <v>0</v>
      </c>
      <c r="Q5843" s="362">
        <f>SUM('NOVO HORIZONTE'!I5843)</f>
        <v>0</v>
      </c>
      <c r="R5843" s="363">
        <f t="shared" si="757"/>
        <v>0</v>
      </c>
      <c r="S5843" s="153">
        <f t="shared" si="751"/>
        <v>0</v>
      </c>
      <c r="T5843" s="364"/>
    </row>
    <row r="5844" ht="22.5" hidden="1" spans="1:20">
      <c r="A5844" s="158">
        <v>100866</v>
      </c>
      <c r="B5844" s="100" t="s">
        <v>252</v>
      </c>
      <c r="C5844" s="104" t="s">
        <v>6137</v>
      </c>
      <c r="D5844" s="94" t="s">
        <v>279</v>
      </c>
      <c r="E5844" s="95">
        <v>305.15</v>
      </c>
      <c r="F5844" s="96">
        <f t="shared" si="753"/>
        <v>374.54</v>
      </c>
      <c r="G5844" s="107">
        <f>ROUND(SUM('NOVO HORIZONTE'!G5844),2)</f>
        <v>0</v>
      </c>
      <c r="H5844" s="107">
        <f t="shared" si="758"/>
        <v>0</v>
      </c>
      <c r="I5844" s="143">
        <f t="shared" si="754"/>
        <v>0</v>
      </c>
      <c r="J5844" s="142"/>
      <c r="K5844" s="145"/>
      <c r="L5844" s="7" t="str">
        <f t="shared" si="755"/>
        <v/>
      </c>
      <c r="M5844" s="7" t="str">
        <f t="shared" si="756"/>
        <v/>
      </c>
      <c r="N5844" s="7" t="str">
        <f t="shared" si="752"/>
        <v/>
      </c>
      <c r="O5844" s="144"/>
      <c r="P5844" s="355">
        <v>0</v>
      </c>
      <c r="Q5844" s="362">
        <f>SUM('NOVO HORIZONTE'!I5844)</f>
        <v>0</v>
      </c>
      <c r="R5844" s="363">
        <f t="shared" si="757"/>
        <v>0</v>
      </c>
      <c r="S5844" s="153">
        <f t="shared" si="751"/>
        <v>0</v>
      </c>
      <c r="T5844" s="364"/>
    </row>
    <row r="5845" ht="22.5" hidden="1" spans="1:20">
      <c r="A5845" s="158">
        <v>100867</v>
      </c>
      <c r="B5845" s="100" t="s">
        <v>252</v>
      </c>
      <c r="C5845" s="104" t="s">
        <v>6138</v>
      </c>
      <c r="D5845" s="94" t="s">
        <v>279</v>
      </c>
      <c r="E5845" s="95">
        <v>324.51</v>
      </c>
      <c r="F5845" s="96">
        <f t="shared" si="753"/>
        <v>398.3</v>
      </c>
      <c r="G5845" s="107">
        <f>ROUND(SUM('NOVO HORIZONTE'!G5845),2)</f>
        <v>0</v>
      </c>
      <c r="H5845" s="107">
        <f t="shared" si="758"/>
        <v>0</v>
      </c>
      <c r="I5845" s="143">
        <f t="shared" si="754"/>
        <v>0</v>
      </c>
      <c r="J5845" s="142"/>
      <c r="K5845" s="145"/>
      <c r="L5845" s="7" t="str">
        <f t="shared" si="755"/>
        <v/>
      </c>
      <c r="M5845" s="7" t="str">
        <f t="shared" si="756"/>
        <v/>
      </c>
      <c r="N5845" s="7" t="str">
        <f t="shared" si="752"/>
        <v/>
      </c>
      <c r="O5845" s="144"/>
      <c r="P5845" s="355">
        <v>0</v>
      </c>
      <c r="Q5845" s="362">
        <f>SUM('NOVO HORIZONTE'!I5845)</f>
        <v>0</v>
      </c>
      <c r="R5845" s="363">
        <f t="shared" si="757"/>
        <v>0</v>
      </c>
      <c r="S5845" s="153">
        <f t="shared" si="751"/>
        <v>0</v>
      </c>
      <c r="T5845" s="364"/>
    </row>
    <row r="5846" ht="22.5" hidden="1" spans="1:20">
      <c r="A5846" s="158">
        <v>100868</v>
      </c>
      <c r="B5846" s="100" t="s">
        <v>252</v>
      </c>
      <c r="C5846" s="104" t="s">
        <v>6139</v>
      </c>
      <c r="D5846" s="94" t="s">
        <v>279</v>
      </c>
      <c r="E5846" s="95">
        <v>337.4</v>
      </c>
      <c r="F5846" s="96">
        <f t="shared" si="753"/>
        <v>414.12</v>
      </c>
      <c r="G5846" s="107">
        <f>ROUND(SUM('NOVO HORIZONTE'!G5846),2)</f>
        <v>0</v>
      </c>
      <c r="H5846" s="107">
        <f t="shared" si="758"/>
        <v>0</v>
      </c>
      <c r="I5846" s="143">
        <f t="shared" si="754"/>
        <v>0</v>
      </c>
      <c r="J5846" s="142"/>
      <c r="K5846" s="145"/>
      <c r="L5846" s="7" t="str">
        <f t="shared" si="755"/>
        <v/>
      </c>
      <c r="M5846" s="7" t="str">
        <f t="shared" si="756"/>
        <v/>
      </c>
      <c r="N5846" s="7" t="str">
        <f t="shared" si="752"/>
        <v/>
      </c>
      <c r="O5846" s="144"/>
      <c r="P5846" s="355">
        <v>0</v>
      </c>
      <c r="Q5846" s="362">
        <f>SUM('NOVO HORIZONTE'!I5846)</f>
        <v>0</v>
      </c>
      <c r="R5846" s="363">
        <f t="shared" si="757"/>
        <v>0</v>
      </c>
      <c r="S5846" s="153">
        <f t="shared" si="751"/>
        <v>0</v>
      </c>
      <c r="T5846" s="364"/>
    </row>
    <row r="5847" ht="22.5" hidden="1" spans="1:20">
      <c r="A5847" s="158">
        <v>100869</v>
      </c>
      <c r="B5847" s="100" t="s">
        <v>252</v>
      </c>
      <c r="C5847" s="104" t="s">
        <v>6140</v>
      </c>
      <c r="D5847" s="94" t="s">
        <v>279</v>
      </c>
      <c r="E5847" s="95">
        <v>347.28</v>
      </c>
      <c r="F5847" s="96">
        <f t="shared" si="753"/>
        <v>426.25</v>
      </c>
      <c r="G5847" s="107">
        <f>ROUND(SUM('NOVO HORIZONTE'!G5847),2)</f>
        <v>0</v>
      </c>
      <c r="H5847" s="107">
        <f t="shared" si="758"/>
        <v>0</v>
      </c>
      <c r="I5847" s="143">
        <f t="shared" si="754"/>
        <v>0</v>
      </c>
      <c r="J5847" s="142"/>
      <c r="K5847" s="145"/>
      <c r="L5847" s="7" t="str">
        <f t="shared" si="755"/>
        <v/>
      </c>
      <c r="M5847" s="7" t="str">
        <f t="shared" si="756"/>
        <v/>
      </c>
      <c r="N5847" s="7" t="str">
        <f t="shared" si="752"/>
        <v/>
      </c>
      <c r="O5847" s="144"/>
      <c r="P5847" s="355">
        <v>0</v>
      </c>
      <c r="Q5847" s="362">
        <f>SUM('NOVO HORIZONTE'!I5847)</f>
        <v>0</v>
      </c>
      <c r="R5847" s="363">
        <f t="shared" si="757"/>
        <v>0</v>
      </c>
      <c r="S5847" s="153">
        <f t="shared" si="751"/>
        <v>0</v>
      </c>
      <c r="T5847" s="364"/>
    </row>
    <row r="5848" ht="22.5" hidden="1" spans="1:20">
      <c r="A5848" s="158">
        <v>100870</v>
      </c>
      <c r="B5848" s="100" t="s">
        <v>252</v>
      </c>
      <c r="C5848" s="104" t="s">
        <v>6141</v>
      </c>
      <c r="D5848" s="94" t="s">
        <v>279</v>
      </c>
      <c r="E5848" s="95">
        <v>291.22</v>
      </c>
      <c r="F5848" s="96">
        <f t="shared" si="753"/>
        <v>357.44</v>
      </c>
      <c r="G5848" s="107">
        <f>ROUND(SUM('NOVO HORIZONTE'!G5848),2)</f>
        <v>0</v>
      </c>
      <c r="H5848" s="107">
        <f t="shared" si="758"/>
        <v>0</v>
      </c>
      <c r="I5848" s="143">
        <f t="shared" si="754"/>
        <v>0</v>
      </c>
      <c r="J5848" s="142"/>
      <c r="K5848" s="145"/>
      <c r="L5848" s="7" t="str">
        <f t="shared" si="755"/>
        <v/>
      </c>
      <c r="M5848" s="7" t="str">
        <f t="shared" si="756"/>
        <v/>
      </c>
      <c r="N5848" s="7" t="str">
        <f t="shared" si="752"/>
        <v/>
      </c>
      <c r="O5848" s="144"/>
      <c r="P5848" s="355">
        <v>0</v>
      </c>
      <c r="Q5848" s="362">
        <f>SUM('NOVO HORIZONTE'!I5848)</f>
        <v>0</v>
      </c>
      <c r="R5848" s="363">
        <f t="shared" si="757"/>
        <v>0</v>
      </c>
      <c r="S5848" s="153">
        <f t="shared" si="751"/>
        <v>0</v>
      </c>
      <c r="T5848" s="364"/>
    </row>
    <row r="5849" ht="22.5" hidden="1" spans="1:20">
      <c r="A5849" s="158">
        <v>100871</v>
      </c>
      <c r="B5849" s="100" t="s">
        <v>252</v>
      </c>
      <c r="C5849" s="104" t="s">
        <v>6142</v>
      </c>
      <c r="D5849" s="94" t="s">
        <v>279</v>
      </c>
      <c r="E5849" s="95">
        <v>314.86</v>
      </c>
      <c r="F5849" s="96">
        <f t="shared" si="753"/>
        <v>386.46</v>
      </c>
      <c r="G5849" s="107">
        <f>ROUND(SUM('NOVO HORIZONTE'!G5849),2)</f>
        <v>0</v>
      </c>
      <c r="H5849" s="107">
        <f t="shared" si="758"/>
        <v>0</v>
      </c>
      <c r="I5849" s="143">
        <f t="shared" si="754"/>
        <v>0</v>
      </c>
      <c r="J5849" s="142"/>
      <c r="K5849" s="145"/>
      <c r="L5849" s="7" t="str">
        <f t="shared" si="755"/>
        <v/>
      </c>
      <c r="M5849" s="7" t="str">
        <f t="shared" si="756"/>
        <v/>
      </c>
      <c r="N5849" s="7" t="str">
        <f t="shared" si="752"/>
        <v/>
      </c>
      <c r="O5849" s="144"/>
      <c r="P5849" s="355">
        <v>0</v>
      </c>
      <c r="Q5849" s="362">
        <f>SUM('NOVO HORIZONTE'!I5849)</f>
        <v>0</v>
      </c>
      <c r="R5849" s="363">
        <f t="shared" si="757"/>
        <v>0</v>
      </c>
      <c r="S5849" s="153">
        <f t="shared" ref="S5849:S5912" si="759">IF(R5849=0,0,IF(R5849&gt;0,"c","b"))</f>
        <v>0</v>
      </c>
      <c r="T5849" s="364"/>
    </row>
    <row r="5850" ht="22.5" hidden="1" spans="1:20">
      <c r="A5850" s="158">
        <v>100872</v>
      </c>
      <c r="B5850" s="100" t="s">
        <v>252</v>
      </c>
      <c r="C5850" s="104" t="s">
        <v>6143</v>
      </c>
      <c r="D5850" s="94" t="s">
        <v>279</v>
      </c>
      <c r="E5850" s="95">
        <v>329.95</v>
      </c>
      <c r="F5850" s="96">
        <f t="shared" si="753"/>
        <v>404.98</v>
      </c>
      <c r="G5850" s="107">
        <f>ROUND(SUM('NOVO HORIZONTE'!G5850),2)</f>
        <v>0</v>
      </c>
      <c r="H5850" s="107">
        <f t="shared" si="758"/>
        <v>0</v>
      </c>
      <c r="I5850" s="143">
        <f t="shared" si="754"/>
        <v>0</v>
      </c>
      <c r="J5850" s="142"/>
      <c r="K5850" s="145"/>
      <c r="L5850" s="7" t="str">
        <f t="shared" si="755"/>
        <v/>
      </c>
      <c r="M5850" s="7" t="str">
        <f t="shared" si="756"/>
        <v/>
      </c>
      <c r="N5850" s="7" t="str">
        <f t="shared" si="752"/>
        <v/>
      </c>
      <c r="O5850" s="144"/>
      <c r="P5850" s="355">
        <v>0</v>
      </c>
      <c r="Q5850" s="362">
        <f>SUM('NOVO HORIZONTE'!I5850)</f>
        <v>0</v>
      </c>
      <c r="R5850" s="363">
        <f t="shared" si="757"/>
        <v>0</v>
      </c>
      <c r="S5850" s="153">
        <f t="shared" si="759"/>
        <v>0</v>
      </c>
      <c r="T5850" s="364"/>
    </row>
    <row r="5851" ht="22.5" hidden="1" spans="1:20">
      <c r="A5851" s="158">
        <v>100873</v>
      </c>
      <c r="B5851" s="100" t="s">
        <v>252</v>
      </c>
      <c r="C5851" s="104" t="s">
        <v>6144</v>
      </c>
      <c r="D5851" s="94" t="s">
        <v>279</v>
      </c>
      <c r="E5851" s="95">
        <v>339.37</v>
      </c>
      <c r="F5851" s="96">
        <f t="shared" si="753"/>
        <v>416.54</v>
      </c>
      <c r="G5851" s="107">
        <f>ROUND(SUM('NOVO HORIZONTE'!G5851),2)</f>
        <v>0</v>
      </c>
      <c r="H5851" s="107">
        <f t="shared" si="758"/>
        <v>0</v>
      </c>
      <c r="I5851" s="143">
        <f t="shared" si="754"/>
        <v>0</v>
      </c>
      <c r="J5851" s="142"/>
      <c r="K5851" s="145"/>
      <c r="L5851" s="7" t="str">
        <f t="shared" si="755"/>
        <v/>
      </c>
      <c r="M5851" s="7" t="str">
        <f t="shared" si="756"/>
        <v/>
      </c>
      <c r="N5851" s="7" t="str">
        <f t="shared" si="752"/>
        <v/>
      </c>
      <c r="O5851" s="144"/>
      <c r="P5851" s="355">
        <v>0</v>
      </c>
      <c r="Q5851" s="362">
        <f>SUM('NOVO HORIZONTE'!I5851)</f>
        <v>0</v>
      </c>
      <c r="R5851" s="363">
        <f t="shared" si="757"/>
        <v>0</v>
      </c>
      <c r="S5851" s="153">
        <f t="shared" si="759"/>
        <v>0</v>
      </c>
      <c r="T5851" s="364"/>
    </row>
    <row r="5852" ht="22.5" hidden="1" spans="1:20">
      <c r="A5852" s="158">
        <v>100860</v>
      </c>
      <c r="B5852" s="100" t="s">
        <v>252</v>
      </c>
      <c r="C5852" s="104" t="s">
        <v>6145</v>
      </c>
      <c r="D5852" s="94" t="s">
        <v>279</v>
      </c>
      <c r="E5852" s="95">
        <v>96.01</v>
      </c>
      <c r="F5852" s="96">
        <f t="shared" si="753"/>
        <v>117.84</v>
      </c>
      <c r="G5852" s="107">
        <f>ROUND(SUM('NOVO HORIZONTE'!G5852),2)</f>
        <v>0</v>
      </c>
      <c r="H5852" s="107">
        <f t="shared" si="758"/>
        <v>0</v>
      </c>
      <c r="I5852" s="143">
        <f t="shared" si="754"/>
        <v>0</v>
      </c>
      <c r="J5852" s="142"/>
      <c r="K5852" s="145"/>
      <c r="L5852" s="7" t="str">
        <f t="shared" si="755"/>
        <v/>
      </c>
      <c r="M5852" s="7" t="str">
        <f t="shared" si="756"/>
        <v/>
      </c>
      <c r="N5852" s="7" t="str">
        <f t="shared" si="752"/>
        <v/>
      </c>
      <c r="O5852" s="144"/>
      <c r="P5852" s="355">
        <v>0</v>
      </c>
      <c r="Q5852" s="362">
        <f>SUM('NOVO HORIZONTE'!I5852)</f>
        <v>0</v>
      </c>
      <c r="R5852" s="363">
        <f t="shared" si="757"/>
        <v>0</v>
      </c>
      <c r="S5852" s="153">
        <f t="shared" si="759"/>
        <v>0</v>
      </c>
      <c r="T5852" s="364"/>
    </row>
    <row r="5853" ht="22.5" hidden="1" spans="1:20">
      <c r="A5853" s="158">
        <v>100861</v>
      </c>
      <c r="B5853" s="100" t="s">
        <v>252</v>
      </c>
      <c r="C5853" s="104" t="s">
        <v>6146</v>
      </c>
      <c r="D5853" s="94" t="s">
        <v>279</v>
      </c>
      <c r="E5853" s="95">
        <v>42.17</v>
      </c>
      <c r="F5853" s="96">
        <f t="shared" si="753"/>
        <v>51.76</v>
      </c>
      <c r="G5853" s="107">
        <f>ROUND(SUM('NOVO HORIZONTE'!G5853),2)</f>
        <v>0</v>
      </c>
      <c r="H5853" s="107">
        <f t="shared" si="758"/>
        <v>0</v>
      </c>
      <c r="I5853" s="143">
        <f t="shared" si="754"/>
        <v>0</v>
      </c>
      <c r="J5853" s="142"/>
      <c r="K5853" s="145"/>
      <c r="L5853" s="7" t="str">
        <f t="shared" si="755"/>
        <v/>
      </c>
      <c r="M5853" s="7" t="str">
        <f t="shared" si="756"/>
        <v/>
      </c>
      <c r="N5853" s="7" t="str">
        <f t="shared" si="752"/>
        <v/>
      </c>
      <c r="O5853" s="144"/>
      <c r="P5853" s="355">
        <v>0</v>
      </c>
      <c r="Q5853" s="362">
        <f>SUM('NOVO HORIZONTE'!I5853)</f>
        <v>0</v>
      </c>
      <c r="R5853" s="363">
        <f t="shared" si="757"/>
        <v>0</v>
      </c>
      <c r="S5853" s="153">
        <f t="shared" si="759"/>
        <v>0</v>
      </c>
      <c r="T5853" s="364"/>
    </row>
    <row r="5854" ht="22.5" hidden="1" spans="1:20">
      <c r="A5854" s="158">
        <v>100862</v>
      </c>
      <c r="B5854" s="100" t="s">
        <v>252</v>
      </c>
      <c r="C5854" s="104" t="s">
        <v>6147</v>
      </c>
      <c r="D5854" s="94" t="s">
        <v>279</v>
      </c>
      <c r="E5854" s="95">
        <v>46.26</v>
      </c>
      <c r="F5854" s="96">
        <f t="shared" si="753"/>
        <v>56.78</v>
      </c>
      <c r="G5854" s="107">
        <f>ROUND(SUM('NOVO HORIZONTE'!G5854),2)</f>
        <v>0</v>
      </c>
      <c r="H5854" s="107">
        <f t="shared" si="758"/>
        <v>0</v>
      </c>
      <c r="I5854" s="143">
        <f t="shared" si="754"/>
        <v>0</v>
      </c>
      <c r="J5854" s="142"/>
      <c r="K5854" s="145"/>
      <c r="L5854" s="7" t="str">
        <f t="shared" si="755"/>
        <v/>
      </c>
      <c r="M5854" s="7" t="str">
        <f t="shared" si="756"/>
        <v/>
      </c>
      <c r="N5854" s="7" t="str">
        <f t="shared" si="752"/>
        <v/>
      </c>
      <c r="O5854" s="144"/>
      <c r="P5854" s="355">
        <v>0</v>
      </c>
      <c r="Q5854" s="362">
        <f>SUM('NOVO HORIZONTE'!I5854)</f>
        <v>0</v>
      </c>
      <c r="R5854" s="363">
        <f t="shared" si="757"/>
        <v>0</v>
      </c>
      <c r="S5854" s="153">
        <f t="shared" si="759"/>
        <v>0</v>
      </c>
      <c r="T5854" s="364"/>
    </row>
    <row r="5855" ht="12.75" hidden="1" spans="1:20">
      <c r="A5855" s="154" t="s">
        <v>6148</v>
      </c>
      <c r="B5855" s="100"/>
      <c r="C5855" s="161" t="s">
        <v>6149</v>
      </c>
      <c r="D5855" s="94">
        <v>0</v>
      </c>
      <c r="E5855" s="95">
        <v>0</v>
      </c>
      <c r="F5855" s="96">
        <f t="shared" si="753"/>
        <v>0</v>
      </c>
      <c r="G5855" s="187">
        <f>ROUND(SUM('NOVO HORIZONTE'!G5855),2)</f>
        <v>0</v>
      </c>
      <c r="H5855" s="187">
        <f t="shared" si="758"/>
        <v>0</v>
      </c>
      <c r="I5855" s="188">
        <f t="shared" si="754"/>
        <v>0</v>
      </c>
      <c r="J5855" s="142"/>
      <c r="K5855" s="145" t="str">
        <f>IF(SUM(I5856:I5938)&gt;0,"xx","")</f>
        <v/>
      </c>
      <c r="L5855" s="7" t="str">
        <f t="shared" si="755"/>
        <v/>
      </c>
      <c r="M5855" s="7" t="str">
        <f t="shared" si="756"/>
        <v/>
      </c>
      <c r="N5855" s="7" t="str">
        <f t="shared" si="752"/>
        <v/>
      </c>
      <c r="O5855" s="144"/>
      <c r="P5855" s="375"/>
      <c r="Q5855" s="362">
        <f>SUM('NOVO HORIZONTE'!I5855)</f>
        <v>0</v>
      </c>
      <c r="R5855" s="363">
        <f t="shared" si="757"/>
        <v>0</v>
      </c>
      <c r="S5855" s="153">
        <f t="shared" si="759"/>
        <v>0</v>
      </c>
      <c r="T5855" s="364"/>
    </row>
    <row r="5856" ht="22.5" hidden="1" spans="1:20">
      <c r="A5856" s="158">
        <v>89969</v>
      </c>
      <c r="B5856" s="100" t="s">
        <v>252</v>
      </c>
      <c r="C5856" s="104" t="s">
        <v>6150</v>
      </c>
      <c r="D5856" s="94" t="s">
        <v>279</v>
      </c>
      <c r="E5856" s="95">
        <v>46.02</v>
      </c>
      <c r="F5856" s="96">
        <f t="shared" si="753"/>
        <v>56.48</v>
      </c>
      <c r="G5856" s="107">
        <f>ROUND(SUM('NOVO HORIZONTE'!G5856),2)</f>
        <v>0</v>
      </c>
      <c r="H5856" s="107">
        <f t="shared" si="758"/>
        <v>0</v>
      </c>
      <c r="I5856" s="143">
        <f t="shared" si="754"/>
        <v>0</v>
      </c>
      <c r="J5856" s="142"/>
      <c r="K5856" s="145"/>
      <c r="L5856" s="7" t="str">
        <f t="shared" si="755"/>
        <v/>
      </c>
      <c r="M5856" s="7" t="str">
        <f t="shared" si="756"/>
        <v/>
      </c>
      <c r="N5856" s="7" t="str">
        <f t="shared" si="752"/>
        <v/>
      </c>
      <c r="O5856" s="144"/>
      <c r="P5856" s="355">
        <v>0</v>
      </c>
      <c r="Q5856" s="362">
        <f>SUM('NOVO HORIZONTE'!I5856)</f>
        <v>0</v>
      </c>
      <c r="R5856" s="363">
        <f t="shared" si="757"/>
        <v>0</v>
      </c>
      <c r="S5856" s="153">
        <f t="shared" si="759"/>
        <v>0</v>
      </c>
      <c r="T5856" s="364"/>
    </row>
    <row r="5857" ht="22.5" hidden="1" spans="1:20">
      <c r="A5857" s="158">
        <v>89970</v>
      </c>
      <c r="B5857" s="100" t="s">
        <v>252</v>
      </c>
      <c r="C5857" s="104" t="s">
        <v>6151</v>
      </c>
      <c r="D5857" s="94" t="s">
        <v>279</v>
      </c>
      <c r="E5857" s="95">
        <v>50.69</v>
      </c>
      <c r="F5857" s="96">
        <f t="shared" si="753"/>
        <v>62.22</v>
      </c>
      <c r="G5857" s="107">
        <f>ROUND(SUM('NOVO HORIZONTE'!G5857),2)</f>
        <v>0</v>
      </c>
      <c r="H5857" s="107">
        <f t="shared" si="758"/>
        <v>0</v>
      </c>
      <c r="I5857" s="143">
        <f t="shared" si="754"/>
        <v>0</v>
      </c>
      <c r="J5857" s="142"/>
      <c r="K5857" s="145"/>
      <c r="L5857" s="7" t="str">
        <f t="shared" si="755"/>
        <v/>
      </c>
      <c r="M5857" s="7" t="str">
        <f t="shared" si="756"/>
        <v/>
      </c>
      <c r="N5857" s="7" t="str">
        <f t="shared" si="752"/>
        <v/>
      </c>
      <c r="O5857" s="144"/>
      <c r="P5857" s="355">
        <v>0</v>
      </c>
      <c r="Q5857" s="362">
        <f>SUM('NOVO HORIZONTE'!I5857)</f>
        <v>0</v>
      </c>
      <c r="R5857" s="363">
        <f t="shared" si="757"/>
        <v>0</v>
      </c>
      <c r="S5857" s="153">
        <f t="shared" si="759"/>
        <v>0</v>
      </c>
      <c r="T5857" s="364"/>
    </row>
    <row r="5858" ht="22.5" hidden="1" spans="1:20">
      <c r="A5858" s="158">
        <v>89971</v>
      </c>
      <c r="B5858" s="100" t="s">
        <v>252</v>
      </c>
      <c r="C5858" s="104" t="s">
        <v>6152</v>
      </c>
      <c r="D5858" s="94" t="s">
        <v>279</v>
      </c>
      <c r="E5858" s="95">
        <v>50.69</v>
      </c>
      <c r="F5858" s="96">
        <f t="shared" si="753"/>
        <v>62.22</v>
      </c>
      <c r="G5858" s="107">
        <f>ROUND(SUM('NOVO HORIZONTE'!G5858),2)</f>
        <v>0</v>
      </c>
      <c r="H5858" s="107">
        <f t="shared" si="758"/>
        <v>0</v>
      </c>
      <c r="I5858" s="143">
        <f t="shared" si="754"/>
        <v>0</v>
      </c>
      <c r="J5858" s="142"/>
      <c r="K5858" s="145"/>
      <c r="L5858" s="7" t="str">
        <f t="shared" si="755"/>
        <v/>
      </c>
      <c r="M5858" s="7" t="str">
        <f t="shared" si="756"/>
        <v/>
      </c>
      <c r="N5858" s="7" t="str">
        <f t="shared" si="752"/>
        <v/>
      </c>
      <c r="O5858" s="144"/>
      <c r="P5858" s="355">
        <v>0</v>
      </c>
      <c r="Q5858" s="362">
        <f>SUM('NOVO HORIZONTE'!I5858)</f>
        <v>0</v>
      </c>
      <c r="R5858" s="363">
        <f t="shared" si="757"/>
        <v>0</v>
      </c>
      <c r="S5858" s="153">
        <f t="shared" si="759"/>
        <v>0</v>
      </c>
      <c r="T5858" s="364"/>
    </row>
    <row r="5859" ht="22.5" hidden="1" spans="1:20">
      <c r="A5859" s="158">
        <v>89972</v>
      </c>
      <c r="B5859" s="100" t="s">
        <v>252</v>
      </c>
      <c r="C5859" s="104" t="s">
        <v>6153</v>
      </c>
      <c r="D5859" s="94" t="s">
        <v>279</v>
      </c>
      <c r="E5859" s="95">
        <v>56.95</v>
      </c>
      <c r="F5859" s="96">
        <f t="shared" si="753"/>
        <v>69.9</v>
      </c>
      <c r="G5859" s="107">
        <f>ROUND(SUM('NOVO HORIZONTE'!G5859),2)</f>
        <v>0</v>
      </c>
      <c r="H5859" s="107">
        <f t="shared" si="758"/>
        <v>0</v>
      </c>
      <c r="I5859" s="143">
        <f t="shared" si="754"/>
        <v>0</v>
      </c>
      <c r="J5859" s="142"/>
      <c r="K5859" s="145"/>
      <c r="L5859" s="7" t="str">
        <f t="shared" si="755"/>
        <v/>
      </c>
      <c r="M5859" s="7" t="str">
        <f t="shared" si="756"/>
        <v/>
      </c>
      <c r="N5859" s="7" t="str">
        <f t="shared" si="752"/>
        <v/>
      </c>
      <c r="O5859" s="144"/>
      <c r="P5859" s="355">
        <v>0</v>
      </c>
      <c r="Q5859" s="362">
        <f>SUM('NOVO HORIZONTE'!I5859)</f>
        <v>0</v>
      </c>
      <c r="R5859" s="363">
        <f t="shared" si="757"/>
        <v>0</v>
      </c>
      <c r="S5859" s="153">
        <f t="shared" si="759"/>
        <v>0</v>
      </c>
      <c r="T5859" s="364"/>
    </row>
    <row r="5860" ht="22.5" hidden="1" spans="1:20">
      <c r="A5860" s="158">
        <v>89973</v>
      </c>
      <c r="B5860" s="100" t="s">
        <v>252</v>
      </c>
      <c r="C5860" s="104" t="s">
        <v>6154</v>
      </c>
      <c r="D5860" s="94" t="s">
        <v>279</v>
      </c>
      <c r="E5860" s="95">
        <v>678.22</v>
      </c>
      <c r="F5860" s="96">
        <f t="shared" si="753"/>
        <v>832.45</v>
      </c>
      <c r="G5860" s="107">
        <f>ROUND(SUM('NOVO HORIZONTE'!G5860),2)</f>
        <v>0</v>
      </c>
      <c r="H5860" s="107">
        <f t="shared" si="758"/>
        <v>0</v>
      </c>
      <c r="I5860" s="143">
        <f t="shared" si="754"/>
        <v>0</v>
      </c>
      <c r="J5860" s="142"/>
      <c r="K5860" s="145"/>
      <c r="L5860" s="7" t="str">
        <f t="shared" si="755"/>
        <v/>
      </c>
      <c r="M5860" s="7" t="str">
        <f t="shared" si="756"/>
        <v/>
      </c>
      <c r="N5860" s="7" t="str">
        <f t="shared" si="752"/>
        <v/>
      </c>
      <c r="O5860" s="144"/>
      <c r="P5860" s="355">
        <v>0</v>
      </c>
      <c r="Q5860" s="362">
        <f>SUM('NOVO HORIZONTE'!I5860)</f>
        <v>0</v>
      </c>
      <c r="R5860" s="363">
        <f t="shared" si="757"/>
        <v>0</v>
      </c>
      <c r="S5860" s="153">
        <f t="shared" si="759"/>
        <v>0</v>
      </c>
      <c r="T5860" s="364"/>
    </row>
    <row r="5861" ht="22.5" hidden="1" spans="1:20">
      <c r="A5861" s="158">
        <v>103019</v>
      </c>
      <c r="B5861" s="100" t="s">
        <v>252</v>
      </c>
      <c r="C5861" s="104" t="s">
        <v>6155</v>
      </c>
      <c r="D5861" s="94" t="s">
        <v>279</v>
      </c>
      <c r="E5861" s="95">
        <v>276.8</v>
      </c>
      <c r="F5861" s="96">
        <f t="shared" si="753"/>
        <v>339.74</v>
      </c>
      <c r="G5861" s="107">
        <f>ROUND(SUM('NOVO HORIZONTE'!G5861),2)</f>
        <v>0</v>
      </c>
      <c r="H5861" s="107">
        <f t="shared" si="758"/>
        <v>0</v>
      </c>
      <c r="I5861" s="143">
        <f t="shared" si="754"/>
        <v>0</v>
      </c>
      <c r="J5861" s="142"/>
      <c r="K5861" s="145"/>
      <c r="L5861" s="7" t="str">
        <f t="shared" si="755"/>
        <v/>
      </c>
      <c r="M5861" s="7" t="str">
        <f t="shared" si="756"/>
        <v/>
      </c>
      <c r="N5861" s="7" t="str">
        <f t="shared" si="752"/>
        <v/>
      </c>
      <c r="O5861" s="144"/>
      <c r="P5861" s="355">
        <v>0</v>
      </c>
      <c r="Q5861" s="362">
        <f>SUM('NOVO HORIZONTE'!I5861)</f>
        <v>0</v>
      </c>
      <c r="R5861" s="363">
        <f t="shared" si="757"/>
        <v>0</v>
      </c>
      <c r="S5861" s="153">
        <f t="shared" si="759"/>
        <v>0</v>
      </c>
      <c r="T5861" s="364"/>
    </row>
    <row r="5862" ht="12.75" hidden="1" spans="1:20">
      <c r="A5862" s="158">
        <v>103029</v>
      </c>
      <c r="B5862" s="100" t="s">
        <v>252</v>
      </c>
      <c r="C5862" s="104" t="s">
        <v>6156</v>
      </c>
      <c r="D5862" s="94" t="s">
        <v>279</v>
      </c>
      <c r="E5862" s="95">
        <v>47.61</v>
      </c>
      <c r="F5862" s="96">
        <f t="shared" si="753"/>
        <v>58.44</v>
      </c>
      <c r="G5862" s="107">
        <f>ROUND(SUM('NOVO HORIZONTE'!G5862),2)</f>
        <v>0</v>
      </c>
      <c r="H5862" s="107">
        <f t="shared" si="758"/>
        <v>0</v>
      </c>
      <c r="I5862" s="143">
        <f t="shared" si="754"/>
        <v>0</v>
      </c>
      <c r="J5862" s="142"/>
      <c r="K5862" s="145"/>
      <c r="L5862" s="7" t="str">
        <f t="shared" si="755"/>
        <v/>
      </c>
      <c r="M5862" s="7" t="str">
        <f t="shared" si="756"/>
        <v/>
      </c>
      <c r="N5862" s="7" t="str">
        <f t="shared" si="752"/>
        <v/>
      </c>
      <c r="O5862" s="144"/>
      <c r="P5862" s="355">
        <v>0</v>
      </c>
      <c r="Q5862" s="362">
        <f>SUM('NOVO HORIZONTE'!I5862)</f>
        <v>0</v>
      </c>
      <c r="R5862" s="363">
        <f t="shared" si="757"/>
        <v>0</v>
      </c>
      <c r="S5862" s="153">
        <f t="shared" si="759"/>
        <v>0</v>
      </c>
      <c r="T5862" s="364"/>
    </row>
    <row r="5863" ht="22.5" hidden="1" spans="1:20">
      <c r="A5863" s="158">
        <v>103036</v>
      </c>
      <c r="B5863" s="100" t="s">
        <v>252</v>
      </c>
      <c r="C5863" s="104" t="s">
        <v>6157</v>
      </c>
      <c r="D5863" s="94" t="s">
        <v>279</v>
      </c>
      <c r="E5863" s="95">
        <v>24.79</v>
      </c>
      <c r="F5863" s="96">
        <f t="shared" si="753"/>
        <v>30.43</v>
      </c>
      <c r="G5863" s="107">
        <f>ROUND(SUM('NOVO HORIZONTE'!G5863),2)</f>
        <v>0</v>
      </c>
      <c r="H5863" s="107">
        <f t="shared" si="758"/>
        <v>0</v>
      </c>
      <c r="I5863" s="143">
        <f t="shared" si="754"/>
        <v>0</v>
      </c>
      <c r="J5863" s="142"/>
      <c r="K5863" s="145"/>
      <c r="L5863" s="7" t="str">
        <f t="shared" si="755"/>
        <v/>
      </c>
      <c r="M5863" s="7" t="str">
        <f t="shared" si="756"/>
        <v/>
      </c>
      <c r="N5863" s="7" t="str">
        <f t="shared" si="752"/>
        <v/>
      </c>
      <c r="O5863" s="144"/>
      <c r="P5863" s="355">
        <v>0</v>
      </c>
      <c r="Q5863" s="362">
        <f>SUM('NOVO HORIZONTE'!I5863)</f>
        <v>0</v>
      </c>
      <c r="R5863" s="363">
        <f t="shared" si="757"/>
        <v>0</v>
      </c>
      <c r="S5863" s="153">
        <f t="shared" si="759"/>
        <v>0</v>
      </c>
      <c r="T5863" s="364"/>
    </row>
    <row r="5864" ht="12.75" hidden="1" spans="1:20">
      <c r="A5864" s="158">
        <v>103037</v>
      </c>
      <c r="B5864" s="100" t="s">
        <v>252</v>
      </c>
      <c r="C5864" s="104" t="s">
        <v>6158</v>
      </c>
      <c r="D5864" s="94" t="s">
        <v>279</v>
      </c>
      <c r="E5864" s="95">
        <v>48.9</v>
      </c>
      <c r="F5864" s="96">
        <f t="shared" si="753"/>
        <v>60.02</v>
      </c>
      <c r="G5864" s="107">
        <f>ROUND(SUM('NOVO HORIZONTE'!G5864),2)</f>
        <v>0</v>
      </c>
      <c r="H5864" s="107">
        <f t="shared" si="758"/>
        <v>0</v>
      </c>
      <c r="I5864" s="143">
        <f t="shared" si="754"/>
        <v>0</v>
      </c>
      <c r="J5864" s="142"/>
      <c r="K5864" s="145"/>
      <c r="L5864" s="7" t="str">
        <f t="shared" si="755"/>
        <v/>
      </c>
      <c r="M5864" s="7" t="str">
        <f t="shared" si="756"/>
        <v/>
      </c>
      <c r="N5864" s="7" t="str">
        <f t="shared" si="752"/>
        <v/>
      </c>
      <c r="O5864" s="144"/>
      <c r="P5864" s="355">
        <v>0</v>
      </c>
      <c r="Q5864" s="362">
        <f>SUM('NOVO HORIZONTE'!I5864)</f>
        <v>0</v>
      </c>
      <c r="R5864" s="363">
        <f t="shared" si="757"/>
        <v>0</v>
      </c>
      <c r="S5864" s="153">
        <f t="shared" si="759"/>
        <v>0</v>
      </c>
      <c r="T5864" s="364"/>
    </row>
    <row r="5865" ht="22.5" hidden="1" spans="1:20">
      <c r="A5865" s="158">
        <v>103038</v>
      </c>
      <c r="B5865" s="100" t="s">
        <v>252</v>
      </c>
      <c r="C5865" s="104" t="s">
        <v>6159</v>
      </c>
      <c r="D5865" s="94" t="s">
        <v>279</v>
      </c>
      <c r="E5865" s="95">
        <v>65.49</v>
      </c>
      <c r="F5865" s="96">
        <f t="shared" si="753"/>
        <v>80.38</v>
      </c>
      <c r="G5865" s="107">
        <f>ROUND(SUM('NOVO HORIZONTE'!G5865),2)</f>
        <v>0</v>
      </c>
      <c r="H5865" s="107">
        <f t="shared" si="758"/>
        <v>0</v>
      </c>
      <c r="I5865" s="143">
        <f t="shared" si="754"/>
        <v>0</v>
      </c>
      <c r="J5865" s="142"/>
      <c r="K5865" s="145"/>
      <c r="L5865" s="7" t="str">
        <f t="shared" si="755"/>
        <v/>
      </c>
      <c r="M5865" s="7" t="str">
        <f t="shared" si="756"/>
        <v/>
      </c>
      <c r="N5865" s="7" t="str">
        <f t="shared" si="752"/>
        <v/>
      </c>
      <c r="O5865" s="144"/>
      <c r="P5865" s="355">
        <v>0</v>
      </c>
      <c r="Q5865" s="362">
        <f>SUM('NOVO HORIZONTE'!I5865)</f>
        <v>0</v>
      </c>
      <c r="R5865" s="363">
        <f t="shared" si="757"/>
        <v>0</v>
      </c>
      <c r="S5865" s="153">
        <f t="shared" si="759"/>
        <v>0</v>
      </c>
      <c r="T5865" s="364"/>
    </row>
    <row r="5866" ht="22.5" hidden="1" spans="1:20">
      <c r="A5866" s="158">
        <v>103039</v>
      </c>
      <c r="B5866" s="100" t="s">
        <v>252</v>
      </c>
      <c r="C5866" s="104" t="s">
        <v>6160</v>
      </c>
      <c r="D5866" s="94" t="s">
        <v>279</v>
      </c>
      <c r="E5866" s="95">
        <v>71.76</v>
      </c>
      <c r="F5866" s="96">
        <f t="shared" si="753"/>
        <v>88.08</v>
      </c>
      <c r="G5866" s="107">
        <f>ROUND(SUM('NOVO HORIZONTE'!G5866),2)</f>
        <v>0</v>
      </c>
      <c r="H5866" s="107">
        <f t="shared" si="758"/>
        <v>0</v>
      </c>
      <c r="I5866" s="143">
        <f t="shared" si="754"/>
        <v>0</v>
      </c>
      <c r="J5866" s="142"/>
      <c r="K5866" s="145"/>
      <c r="L5866" s="7" t="str">
        <f t="shared" si="755"/>
        <v/>
      </c>
      <c r="M5866" s="7" t="str">
        <f t="shared" si="756"/>
        <v/>
      </c>
      <c r="N5866" s="7" t="str">
        <f t="shared" si="752"/>
        <v/>
      </c>
      <c r="O5866" s="144"/>
      <c r="P5866" s="355">
        <v>0</v>
      </c>
      <c r="Q5866" s="362">
        <f>SUM('NOVO HORIZONTE'!I5866)</f>
        <v>0</v>
      </c>
      <c r="R5866" s="363">
        <f t="shared" si="757"/>
        <v>0</v>
      </c>
      <c r="S5866" s="153">
        <f t="shared" si="759"/>
        <v>0</v>
      </c>
      <c r="T5866" s="364"/>
    </row>
    <row r="5867" ht="12.75" hidden="1" spans="1:20">
      <c r="A5867" s="158">
        <v>103040</v>
      </c>
      <c r="B5867" s="100" t="s">
        <v>252</v>
      </c>
      <c r="C5867" s="104" t="s">
        <v>6161</v>
      </c>
      <c r="D5867" s="94" t="s">
        <v>279</v>
      </c>
      <c r="E5867" s="95">
        <v>106.07</v>
      </c>
      <c r="F5867" s="96">
        <f t="shared" si="753"/>
        <v>130.19</v>
      </c>
      <c r="G5867" s="107">
        <f>ROUND(SUM('NOVO HORIZONTE'!G5867),2)</f>
        <v>0</v>
      </c>
      <c r="H5867" s="107">
        <f t="shared" si="758"/>
        <v>0</v>
      </c>
      <c r="I5867" s="143">
        <f t="shared" si="754"/>
        <v>0</v>
      </c>
      <c r="J5867" s="142"/>
      <c r="K5867" s="145"/>
      <c r="L5867" s="7" t="str">
        <f t="shared" si="755"/>
        <v/>
      </c>
      <c r="M5867" s="7" t="str">
        <f t="shared" si="756"/>
        <v/>
      </c>
      <c r="N5867" s="7" t="str">
        <f t="shared" ref="N5867:N5930" si="760">M5867</f>
        <v/>
      </c>
      <c r="O5867" s="144"/>
      <c r="P5867" s="355">
        <v>0</v>
      </c>
      <c r="Q5867" s="362">
        <f>SUM('NOVO HORIZONTE'!I5867)</f>
        <v>0</v>
      </c>
      <c r="R5867" s="363">
        <f t="shared" si="757"/>
        <v>0</v>
      </c>
      <c r="S5867" s="153">
        <f t="shared" si="759"/>
        <v>0</v>
      </c>
      <c r="T5867" s="364"/>
    </row>
    <row r="5868" ht="22.5" hidden="1" spans="1:20">
      <c r="A5868" s="158">
        <v>103041</v>
      </c>
      <c r="B5868" s="100" t="s">
        <v>252</v>
      </c>
      <c r="C5868" s="104" t="s">
        <v>6162</v>
      </c>
      <c r="D5868" s="94" t="s">
        <v>279</v>
      </c>
      <c r="E5868" s="95">
        <v>20.8</v>
      </c>
      <c r="F5868" s="96">
        <f t="shared" si="753"/>
        <v>25.53</v>
      </c>
      <c r="G5868" s="107">
        <f>ROUND(SUM('NOVO HORIZONTE'!G5868),2)</f>
        <v>0</v>
      </c>
      <c r="H5868" s="107">
        <f t="shared" si="758"/>
        <v>0</v>
      </c>
      <c r="I5868" s="143">
        <f t="shared" si="754"/>
        <v>0</v>
      </c>
      <c r="J5868" s="142"/>
      <c r="K5868" s="145"/>
      <c r="L5868" s="7" t="str">
        <f t="shared" si="755"/>
        <v/>
      </c>
      <c r="M5868" s="7" t="str">
        <f t="shared" si="756"/>
        <v/>
      </c>
      <c r="N5868" s="7" t="str">
        <f t="shared" si="760"/>
        <v/>
      </c>
      <c r="O5868" s="144"/>
      <c r="P5868" s="355">
        <v>0</v>
      </c>
      <c r="Q5868" s="362">
        <f>SUM('NOVO HORIZONTE'!I5868)</f>
        <v>0</v>
      </c>
      <c r="R5868" s="363">
        <f t="shared" si="757"/>
        <v>0</v>
      </c>
      <c r="S5868" s="153">
        <f t="shared" si="759"/>
        <v>0</v>
      </c>
      <c r="T5868" s="364"/>
    </row>
    <row r="5869" ht="22.5" hidden="1" spans="1:20">
      <c r="A5869" s="158">
        <v>103042</v>
      </c>
      <c r="B5869" s="100" t="s">
        <v>252</v>
      </c>
      <c r="C5869" s="104" t="s">
        <v>6163</v>
      </c>
      <c r="D5869" s="94" t="s">
        <v>279</v>
      </c>
      <c r="E5869" s="95">
        <v>25.94</v>
      </c>
      <c r="F5869" s="96">
        <f t="shared" si="753"/>
        <v>31.84</v>
      </c>
      <c r="G5869" s="107">
        <f>ROUND(SUM('NOVO HORIZONTE'!G5869),2)</f>
        <v>0</v>
      </c>
      <c r="H5869" s="107">
        <f t="shared" si="758"/>
        <v>0</v>
      </c>
      <c r="I5869" s="143">
        <f t="shared" si="754"/>
        <v>0</v>
      </c>
      <c r="J5869" s="142"/>
      <c r="K5869" s="145"/>
      <c r="L5869" s="7" t="str">
        <f t="shared" si="755"/>
        <v/>
      </c>
      <c r="M5869" s="7" t="str">
        <f t="shared" si="756"/>
        <v/>
      </c>
      <c r="N5869" s="7" t="str">
        <f t="shared" si="760"/>
        <v/>
      </c>
      <c r="O5869" s="144"/>
      <c r="P5869" s="355">
        <v>0</v>
      </c>
      <c r="Q5869" s="362">
        <f>SUM('NOVO HORIZONTE'!I5869)</f>
        <v>0</v>
      </c>
      <c r="R5869" s="363">
        <f t="shared" si="757"/>
        <v>0</v>
      </c>
      <c r="S5869" s="153">
        <f t="shared" si="759"/>
        <v>0</v>
      </c>
      <c r="T5869" s="364"/>
    </row>
    <row r="5870" ht="22.5" hidden="1" spans="1:20">
      <c r="A5870" s="158">
        <v>103043</v>
      </c>
      <c r="B5870" s="100" t="s">
        <v>252</v>
      </c>
      <c r="C5870" s="104" t="s">
        <v>6164</v>
      </c>
      <c r="D5870" s="94" t="s">
        <v>279</v>
      </c>
      <c r="E5870" s="95">
        <v>23.89</v>
      </c>
      <c r="F5870" s="96">
        <f t="shared" ref="F5870:F5933" si="761">IF(E5870=0,0,IF(P5870=0,ROUND(E5870*(1+E$13),2),ROUND(E5870*(1+E$12),2)))</f>
        <v>29.32</v>
      </c>
      <c r="G5870" s="107">
        <f>ROUND(SUM('NOVO HORIZONTE'!G5870),2)</f>
        <v>0</v>
      </c>
      <c r="H5870" s="107">
        <f t="shared" si="758"/>
        <v>0</v>
      </c>
      <c r="I5870" s="143">
        <f t="shared" ref="I5870:I5933" si="762">IF(ISBLANK(G5870),0,ROUND(G5870*H5870,2))</f>
        <v>0</v>
      </c>
      <c r="J5870" s="142"/>
      <c r="K5870" s="145"/>
      <c r="L5870" s="7" t="str">
        <f t="shared" ref="L5870:L5933" si="763">IF(K5870="X","x",IF(K5870="xx","x",IF(I5870&gt;0,"x","")))</f>
        <v/>
      </c>
      <c r="M5870" s="7" t="str">
        <f t="shared" ref="M5870:M5933" si="764">IF(K5870="X","x",IF(K5870="xx","x",IF(I5870&gt;0,"x","")))</f>
        <v/>
      </c>
      <c r="N5870" s="7" t="str">
        <f t="shared" si="760"/>
        <v/>
      </c>
      <c r="O5870" s="144"/>
      <c r="P5870" s="355">
        <v>0</v>
      </c>
      <c r="Q5870" s="362">
        <f>SUM('NOVO HORIZONTE'!I5870)</f>
        <v>0</v>
      </c>
      <c r="R5870" s="363">
        <f t="shared" ref="R5870:R5933" si="765">I5870-Q5870</f>
        <v>0</v>
      </c>
      <c r="S5870" s="153">
        <f t="shared" si="759"/>
        <v>0</v>
      </c>
      <c r="T5870" s="364"/>
    </row>
    <row r="5871" ht="22.5" hidden="1" spans="1:20">
      <c r="A5871" s="158">
        <v>103044</v>
      </c>
      <c r="B5871" s="100" t="s">
        <v>252</v>
      </c>
      <c r="C5871" s="104" t="s">
        <v>6165</v>
      </c>
      <c r="D5871" s="94" t="s">
        <v>279</v>
      </c>
      <c r="E5871" s="95">
        <v>32.38</v>
      </c>
      <c r="F5871" s="96">
        <f t="shared" si="761"/>
        <v>39.74</v>
      </c>
      <c r="G5871" s="107">
        <f>ROUND(SUM('NOVO HORIZONTE'!G5871),2)</f>
        <v>0</v>
      </c>
      <c r="H5871" s="107">
        <f t="shared" ref="H5871:H5934" si="766">IF(G5871=0,0,F5871)</f>
        <v>0</v>
      </c>
      <c r="I5871" s="143">
        <f t="shared" si="762"/>
        <v>0</v>
      </c>
      <c r="J5871" s="142"/>
      <c r="K5871" s="145"/>
      <c r="L5871" s="7" t="str">
        <f t="shared" si="763"/>
        <v/>
      </c>
      <c r="M5871" s="7" t="str">
        <f t="shared" si="764"/>
        <v/>
      </c>
      <c r="N5871" s="7" t="str">
        <f t="shared" si="760"/>
        <v/>
      </c>
      <c r="O5871" s="144"/>
      <c r="P5871" s="355">
        <v>0</v>
      </c>
      <c r="Q5871" s="362">
        <f>SUM('NOVO HORIZONTE'!I5871)</f>
        <v>0</v>
      </c>
      <c r="R5871" s="363">
        <f t="shared" si="765"/>
        <v>0</v>
      </c>
      <c r="S5871" s="153">
        <f t="shared" si="759"/>
        <v>0</v>
      </c>
      <c r="T5871" s="364"/>
    </row>
    <row r="5872" ht="22.5" hidden="1" spans="1:20">
      <c r="A5872" s="158">
        <v>103045</v>
      </c>
      <c r="B5872" s="100" t="s">
        <v>252</v>
      </c>
      <c r="C5872" s="104" t="s">
        <v>6166</v>
      </c>
      <c r="D5872" s="94" t="s">
        <v>279</v>
      </c>
      <c r="E5872" s="95">
        <v>10.64</v>
      </c>
      <c r="F5872" s="96">
        <f t="shared" si="761"/>
        <v>13.06</v>
      </c>
      <c r="G5872" s="107">
        <f>ROUND(SUM('NOVO HORIZONTE'!G5872),2)</f>
        <v>0</v>
      </c>
      <c r="H5872" s="107">
        <f t="shared" si="766"/>
        <v>0</v>
      </c>
      <c r="I5872" s="143">
        <f t="shared" si="762"/>
        <v>0</v>
      </c>
      <c r="J5872" s="142"/>
      <c r="K5872" s="145"/>
      <c r="L5872" s="7" t="str">
        <f t="shared" si="763"/>
        <v/>
      </c>
      <c r="M5872" s="7" t="str">
        <f t="shared" si="764"/>
        <v/>
      </c>
      <c r="N5872" s="7" t="str">
        <f t="shared" si="760"/>
        <v/>
      </c>
      <c r="O5872" s="144"/>
      <c r="P5872" s="355">
        <v>0</v>
      </c>
      <c r="Q5872" s="362">
        <f>SUM('NOVO HORIZONTE'!I5872)</f>
        <v>0</v>
      </c>
      <c r="R5872" s="363">
        <f t="shared" si="765"/>
        <v>0</v>
      </c>
      <c r="S5872" s="153">
        <f t="shared" si="759"/>
        <v>0</v>
      </c>
      <c r="T5872" s="364"/>
    </row>
    <row r="5873" ht="22.5" hidden="1" spans="1:20">
      <c r="A5873" s="158">
        <v>103046</v>
      </c>
      <c r="B5873" s="100" t="s">
        <v>252</v>
      </c>
      <c r="C5873" s="104" t="s">
        <v>6167</v>
      </c>
      <c r="D5873" s="94" t="s">
        <v>279</v>
      </c>
      <c r="E5873" s="95">
        <v>24.64</v>
      </c>
      <c r="F5873" s="96">
        <f t="shared" si="761"/>
        <v>30.24</v>
      </c>
      <c r="G5873" s="107">
        <f>ROUND(SUM('NOVO HORIZONTE'!G5873),2)</f>
        <v>0</v>
      </c>
      <c r="H5873" s="107">
        <f t="shared" si="766"/>
        <v>0</v>
      </c>
      <c r="I5873" s="143">
        <f t="shared" si="762"/>
        <v>0</v>
      </c>
      <c r="J5873" s="142"/>
      <c r="K5873" s="145"/>
      <c r="L5873" s="7" t="str">
        <f t="shared" si="763"/>
        <v/>
      </c>
      <c r="M5873" s="7" t="str">
        <f t="shared" si="764"/>
        <v/>
      </c>
      <c r="N5873" s="7" t="str">
        <f t="shared" si="760"/>
        <v/>
      </c>
      <c r="O5873" s="144"/>
      <c r="P5873" s="355">
        <v>0</v>
      </c>
      <c r="Q5873" s="362">
        <f>SUM('NOVO HORIZONTE'!I5873)</f>
        <v>0</v>
      </c>
      <c r="R5873" s="363">
        <f t="shared" si="765"/>
        <v>0</v>
      </c>
      <c r="S5873" s="153">
        <f t="shared" si="759"/>
        <v>0</v>
      </c>
      <c r="T5873" s="364"/>
    </row>
    <row r="5874" ht="22.5" hidden="1" spans="1:20">
      <c r="A5874" s="158">
        <v>103047</v>
      </c>
      <c r="B5874" s="100" t="s">
        <v>252</v>
      </c>
      <c r="C5874" s="104" t="s">
        <v>6168</v>
      </c>
      <c r="D5874" s="94" t="s">
        <v>279</v>
      </c>
      <c r="E5874" s="95">
        <v>25.6</v>
      </c>
      <c r="F5874" s="96">
        <f t="shared" si="761"/>
        <v>31.42</v>
      </c>
      <c r="G5874" s="107">
        <f>ROUND(SUM('NOVO HORIZONTE'!G5874),2)</f>
        <v>0</v>
      </c>
      <c r="H5874" s="107">
        <f t="shared" si="766"/>
        <v>0</v>
      </c>
      <c r="I5874" s="143">
        <f t="shared" si="762"/>
        <v>0</v>
      </c>
      <c r="J5874" s="142"/>
      <c r="K5874" s="145"/>
      <c r="L5874" s="7" t="str">
        <f t="shared" si="763"/>
        <v/>
      </c>
      <c r="M5874" s="7" t="str">
        <f t="shared" si="764"/>
        <v/>
      </c>
      <c r="N5874" s="7" t="str">
        <f t="shared" si="760"/>
        <v/>
      </c>
      <c r="O5874" s="144"/>
      <c r="P5874" s="355">
        <v>0</v>
      </c>
      <c r="Q5874" s="362">
        <f>SUM('NOVO HORIZONTE'!I5874)</f>
        <v>0</v>
      </c>
      <c r="R5874" s="363">
        <f t="shared" si="765"/>
        <v>0</v>
      </c>
      <c r="S5874" s="153">
        <f t="shared" si="759"/>
        <v>0</v>
      </c>
      <c r="T5874" s="364"/>
    </row>
    <row r="5875" ht="22.5" hidden="1" spans="1:20">
      <c r="A5875" s="158">
        <v>103048</v>
      </c>
      <c r="B5875" s="100" t="s">
        <v>252</v>
      </c>
      <c r="C5875" s="104" t="s">
        <v>6169</v>
      </c>
      <c r="D5875" s="94" t="s">
        <v>279</v>
      </c>
      <c r="E5875" s="95">
        <v>19.46</v>
      </c>
      <c r="F5875" s="96">
        <f t="shared" si="761"/>
        <v>23.89</v>
      </c>
      <c r="G5875" s="107">
        <f>ROUND(SUM('NOVO HORIZONTE'!G5875),2)</f>
        <v>0</v>
      </c>
      <c r="H5875" s="107">
        <f t="shared" si="766"/>
        <v>0</v>
      </c>
      <c r="I5875" s="143">
        <f t="shared" si="762"/>
        <v>0</v>
      </c>
      <c r="J5875" s="142"/>
      <c r="K5875" s="145"/>
      <c r="L5875" s="7" t="str">
        <f t="shared" si="763"/>
        <v/>
      </c>
      <c r="M5875" s="7" t="str">
        <f t="shared" si="764"/>
        <v/>
      </c>
      <c r="N5875" s="7" t="str">
        <f t="shared" si="760"/>
        <v/>
      </c>
      <c r="O5875" s="144"/>
      <c r="P5875" s="355">
        <v>0</v>
      </c>
      <c r="Q5875" s="362">
        <f>SUM('NOVO HORIZONTE'!I5875)</f>
        <v>0</v>
      </c>
      <c r="R5875" s="363">
        <f t="shared" si="765"/>
        <v>0</v>
      </c>
      <c r="S5875" s="153">
        <f t="shared" si="759"/>
        <v>0</v>
      </c>
      <c r="T5875" s="364"/>
    </row>
    <row r="5876" ht="22.5" hidden="1" spans="1:20">
      <c r="A5876" s="158">
        <v>103049</v>
      </c>
      <c r="B5876" s="100" t="s">
        <v>252</v>
      </c>
      <c r="C5876" s="104" t="s">
        <v>6170</v>
      </c>
      <c r="D5876" s="94" t="s">
        <v>279</v>
      </c>
      <c r="E5876" s="95">
        <v>21.05</v>
      </c>
      <c r="F5876" s="96">
        <f t="shared" si="761"/>
        <v>25.84</v>
      </c>
      <c r="G5876" s="107">
        <f>ROUND(SUM('NOVO HORIZONTE'!G5876),2)</f>
        <v>0</v>
      </c>
      <c r="H5876" s="107">
        <f t="shared" si="766"/>
        <v>0</v>
      </c>
      <c r="I5876" s="143">
        <f t="shared" si="762"/>
        <v>0</v>
      </c>
      <c r="J5876" s="142"/>
      <c r="K5876" s="145"/>
      <c r="L5876" s="7" t="str">
        <f t="shared" si="763"/>
        <v/>
      </c>
      <c r="M5876" s="7" t="str">
        <f t="shared" si="764"/>
        <v/>
      </c>
      <c r="N5876" s="7" t="str">
        <f t="shared" si="760"/>
        <v/>
      </c>
      <c r="O5876" s="144"/>
      <c r="P5876" s="355">
        <v>0</v>
      </c>
      <c r="Q5876" s="362">
        <f>SUM('NOVO HORIZONTE'!I5876)</f>
        <v>0</v>
      </c>
      <c r="R5876" s="363">
        <f t="shared" si="765"/>
        <v>0</v>
      </c>
      <c r="S5876" s="153">
        <f t="shared" si="759"/>
        <v>0</v>
      </c>
      <c r="T5876" s="364"/>
    </row>
    <row r="5877" ht="22.5" hidden="1" spans="1:20">
      <c r="A5877" s="158">
        <v>90371</v>
      </c>
      <c r="B5877" s="100" t="s">
        <v>252</v>
      </c>
      <c r="C5877" s="104" t="s">
        <v>6171</v>
      </c>
      <c r="D5877" s="94" t="s">
        <v>279</v>
      </c>
      <c r="E5877" s="95">
        <v>31.11</v>
      </c>
      <c r="F5877" s="96">
        <f t="shared" si="761"/>
        <v>38.18</v>
      </c>
      <c r="G5877" s="107">
        <f>ROUND(SUM('NOVO HORIZONTE'!G5877),2)</f>
        <v>0</v>
      </c>
      <c r="H5877" s="107">
        <f t="shared" si="766"/>
        <v>0</v>
      </c>
      <c r="I5877" s="143">
        <f t="shared" si="762"/>
        <v>0</v>
      </c>
      <c r="J5877" s="142"/>
      <c r="K5877" s="145"/>
      <c r="L5877" s="7" t="str">
        <f t="shared" si="763"/>
        <v/>
      </c>
      <c r="M5877" s="7" t="str">
        <f t="shared" si="764"/>
        <v/>
      </c>
      <c r="N5877" s="7" t="str">
        <f t="shared" si="760"/>
        <v/>
      </c>
      <c r="O5877" s="144"/>
      <c r="P5877" s="355">
        <v>0</v>
      </c>
      <c r="Q5877" s="362">
        <f>SUM('NOVO HORIZONTE'!I5877)</f>
        <v>0</v>
      </c>
      <c r="R5877" s="363">
        <f t="shared" si="765"/>
        <v>0</v>
      </c>
      <c r="S5877" s="153">
        <f t="shared" si="759"/>
        <v>0</v>
      </c>
      <c r="T5877" s="364"/>
    </row>
    <row r="5878" ht="22.5" hidden="1" spans="1:20">
      <c r="A5878" s="158">
        <v>94489</v>
      </c>
      <c r="B5878" s="100" t="s">
        <v>252</v>
      </c>
      <c r="C5878" s="104" t="s">
        <v>6172</v>
      </c>
      <c r="D5878" s="94" t="s">
        <v>279</v>
      </c>
      <c r="E5878" s="95">
        <v>31.28</v>
      </c>
      <c r="F5878" s="96">
        <f t="shared" si="761"/>
        <v>38.39</v>
      </c>
      <c r="G5878" s="107">
        <f>ROUND(SUM('NOVO HORIZONTE'!G5878),2)</f>
        <v>0</v>
      </c>
      <c r="H5878" s="107">
        <f t="shared" si="766"/>
        <v>0</v>
      </c>
      <c r="I5878" s="143">
        <f t="shared" si="762"/>
        <v>0</v>
      </c>
      <c r="J5878" s="142"/>
      <c r="K5878" s="145"/>
      <c r="L5878" s="7" t="str">
        <f t="shared" si="763"/>
        <v/>
      </c>
      <c r="M5878" s="7" t="str">
        <f t="shared" si="764"/>
        <v/>
      </c>
      <c r="N5878" s="7" t="str">
        <f t="shared" si="760"/>
        <v/>
      </c>
      <c r="O5878" s="144"/>
      <c r="P5878" s="355">
        <v>0</v>
      </c>
      <c r="Q5878" s="362">
        <f>SUM('NOVO HORIZONTE'!I5878)</f>
        <v>0</v>
      </c>
      <c r="R5878" s="363">
        <f t="shared" si="765"/>
        <v>0</v>
      </c>
      <c r="S5878" s="153">
        <f t="shared" si="759"/>
        <v>0</v>
      </c>
      <c r="T5878" s="364"/>
    </row>
    <row r="5879" ht="22.5" hidden="1" spans="1:20">
      <c r="A5879" s="158">
        <v>94490</v>
      </c>
      <c r="B5879" s="100" t="s">
        <v>252</v>
      </c>
      <c r="C5879" s="104" t="s">
        <v>6173</v>
      </c>
      <c r="D5879" s="94" t="s">
        <v>279</v>
      </c>
      <c r="E5879" s="95">
        <v>45.93</v>
      </c>
      <c r="F5879" s="96">
        <f t="shared" si="761"/>
        <v>56.37</v>
      </c>
      <c r="G5879" s="107">
        <f>ROUND(SUM('NOVO HORIZONTE'!G5879),2)</f>
        <v>0</v>
      </c>
      <c r="H5879" s="107">
        <f t="shared" si="766"/>
        <v>0</v>
      </c>
      <c r="I5879" s="143">
        <f t="shared" si="762"/>
        <v>0</v>
      </c>
      <c r="J5879" s="142"/>
      <c r="K5879" s="228"/>
      <c r="L5879" s="7" t="str">
        <f t="shared" si="763"/>
        <v/>
      </c>
      <c r="M5879" s="7" t="str">
        <f t="shared" si="764"/>
        <v/>
      </c>
      <c r="N5879" s="7" t="str">
        <f t="shared" si="760"/>
        <v/>
      </c>
      <c r="O5879" s="144"/>
      <c r="P5879" s="355">
        <v>0</v>
      </c>
      <c r="Q5879" s="362">
        <f>SUM('NOVO HORIZONTE'!I5879)</f>
        <v>0</v>
      </c>
      <c r="R5879" s="363">
        <f t="shared" si="765"/>
        <v>0</v>
      </c>
      <c r="S5879" s="153">
        <f t="shared" si="759"/>
        <v>0</v>
      </c>
      <c r="T5879" s="364"/>
    </row>
    <row r="5880" ht="22.5" hidden="1" spans="1:20">
      <c r="A5880" s="158">
        <v>94491</v>
      </c>
      <c r="B5880" s="100" t="s">
        <v>252</v>
      </c>
      <c r="C5880" s="104" t="s">
        <v>6174</v>
      </c>
      <c r="D5880" s="94" t="s">
        <v>279</v>
      </c>
      <c r="E5880" s="95">
        <v>62.75</v>
      </c>
      <c r="F5880" s="96">
        <f t="shared" si="761"/>
        <v>77.02</v>
      </c>
      <c r="G5880" s="107">
        <f>ROUND(SUM('NOVO HORIZONTE'!G5880),2)</f>
        <v>0</v>
      </c>
      <c r="H5880" s="107">
        <f t="shared" si="766"/>
        <v>0</v>
      </c>
      <c r="I5880" s="143">
        <f t="shared" si="762"/>
        <v>0</v>
      </c>
      <c r="J5880" s="142"/>
      <c r="K5880" s="228"/>
      <c r="L5880" s="7" t="str">
        <f t="shared" si="763"/>
        <v/>
      </c>
      <c r="M5880" s="7" t="str">
        <f t="shared" si="764"/>
        <v/>
      </c>
      <c r="N5880" s="7" t="str">
        <f t="shared" si="760"/>
        <v/>
      </c>
      <c r="O5880" s="144"/>
      <c r="P5880" s="355">
        <v>0</v>
      </c>
      <c r="Q5880" s="362">
        <f>SUM('NOVO HORIZONTE'!I5880)</f>
        <v>0</v>
      </c>
      <c r="R5880" s="363">
        <f t="shared" si="765"/>
        <v>0</v>
      </c>
      <c r="S5880" s="153">
        <f t="shared" si="759"/>
        <v>0</v>
      </c>
      <c r="T5880" s="364"/>
    </row>
    <row r="5881" ht="22.5" hidden="1" spans="1:20">
      <c r="A5881" s="158">
        <v>94492</v>
      </c>
      <c r="B5881" s="100" t="s">
        <v>252</v>
      </c>
      <c r="C5881" s="104" t="s">
        <v>6175</v>
      </c>
      <c r="D5881" s="94" t="s">
        <v>279</v>
      </c>
      <c r="E5881" s="95">
        <v>64.48</v>
      </c>
      <c r="F5881" s="96">
        <f t="shared" si="761"/>
        <v>79.14</v>
      </c>
      <c r="G5881" s="107">
        <f>ROUND(SUM('NOVO HORIZONTE'!G5881),2)</f>
        <v>0</v>
      </c>
      <c r="H5881" s="107">
        <f t="shared" si="766"/>
        <v>0</v>
      </c>
      <c r="I5881" s="143">
        <f t="shared" si="762"/>
        <v>0</v>
      </c>
      <c r="J5881" s="142"/>
      <c r="K5881" s="228"/>
      <c r="L5881" s="7" t="str">
        <f t="shared" si="763"/>
        <v/>
      </c>
      <c r="M5881" s="7" t="str">
        <f t="shared" si="764"/>
        <v/>
      </c>
      <c r="N5881" s="7" t="str">
        <f t="shared" si="760"/>
        <v/>
      </c>
      <c r="O5881" s="144"/>
      <c r="P5881" s="355">
        <v>0</v>
      </c>
      <c r="Q5881" s="362">
        <f>SUM('NOVO HORIZONTE'!I5881)</f>
        <v>0</v>
      </c>
      <c r="R5881" s="363">
        <f t="shared" si="765"/>
        <v>0</v>
      </c>
      <c r="S5881" s="153">
        <f t="shared" si="759"/>
        <v>0</v>
      </c>
      <c r="T5881" s="364"/>
    </row>
    <row r="5882" ht="22.5" hidden="1" spans="1:20">
      <c r="A5882" s="158">
        <v>94493</v>
      </c>
      <c r="B5882" s="100" t="s">
        <v>252</v>
      </c>
      <c r="C5882" s="104" t="s">
        <v>6176</v>
      </c>
      <c r="D5882" s="94" t="s">
        <v>279</v>
      </c>
      <c r="E5882" s="95">
        <v>117.99</v>
      </c>
      <c r="F5882" s="96">
        <f t="shared" si="761"/>
        <v>144.82</v>
      </c>
      <c r="G5882" s="107">
        <f>ROUND(SUM('NOVO HORIZONTE'!G5882),2)</f>
        <v>0</v>
      </c>
      <c r="H5882" s="107">
        <f t="shared" si="766"/>
        <v>0</v>
      </c>
      <c r="I5882" s="143">
        <f t="shared" si="762"/>
        <v>0</v>
      </c>
      <c r="J5882" s="142"/>
      <c r="K5882" s="228"/>
      <c r="L5882" s="7" t="str">
        <f t="shared" si="763"/>
        <v/>
      </c>
      <c r="M5882" s="7" t="str">
        <f t="shared" si="764"/>
        <v/>
      </c>
      <c r="N5882" s="7" t="str">
        <f t="shared" si="760"/>
        <v/>
      </c>
      <c r="O5882" s="144"/>
      <c r="P5882" s="355">
        <v>0</v>
      </c>
      <c r="Q5882" s="362">
        <f>SUM('NOVO HORIZONTE'!I5882)</f>
        <v>0</v>
      </c>
      <c r="R5882" s="363">
        <f t="shared" si="765"/>
        <v>0</v>
      </c>
      <c r="S5882" s="153">
        <f t="shared" si="759"/>
        <v>0</v>
      </c>
      <c r="T5882" s="364"/>
    </row>
    <row r="5883" ht="12.75" hidden="1" spans="1:20">
      <c r="A5883" s="158">
        <v>89352</v>
      </c>
      <c r="B5883" s="100" t="s">
        <v>252</v>
      </c>
      <c r="C5883" s="104" t="s">
        <v>6177</v>
      </c>
      <c r="D5883" s="94" t="s">
        <v>279</v>
      </c>
      <c r="E5883" s="95">
        <v>37.71</v>
      </c>
      <c r="F5883" s="96">
        <f t="shared" si="761"/>
        <v>46.29</v>
      </c>
      <c r="G5883" s="107">
        <f>ROUND(SUM('NOVO HORIZONTE'!G5883),2)</f>
        <v>0</v>
      </c>
      <c r="H5883" s="107">
        <f t="shared" si="766"/>
        <v>0</v>
      </c>
      <c r="I5883" s="143">
        <f t="shared" si="762"/>
        <v>0</v>
      </c>
      <c r="J5883" s="142"/>
      <c r="K5883" s="228"/>
      <c r="L5883" s="7" t="str">
        <f t="shared" si="763"/>
        <v/>
      </c>
      <c r="M5883" s="7" t="str">
        <f t="shared" si="764"/>
        <v/>
      </c>
      <c r="N5883" s="7" t="str">
        <f t="shared" si="760"/>
        <v/>
      </c>
      <c r="O5883" s="144"/>
      <c r="P5883" s="355">
        <v>0</v>
      </c>
      <c r="Q5883" s="362">
        <f>SUM('NOVO HORIZONTE'!I5883)</f>
        <v>0</v>
      </c>
      <c r="R5883" s="363">
        <f t="shared" si="765"/>
        <v>0</v>
      </c>
      <c r="S5883" s="153">
        <f t="shared" si="759"/>
        <v>0</v>
      </c>
      <c r="T5883" s="364"/>
    </row>
    <row r="5884" ht="12.75" hidden="1" spans="1:20">
      <c r="A5884" s="158">
        <v>89353</v>
      </c>
      <c r="B5884" s="100" t="s">
        <v>252</v>
      </c>
      <c r="C5884" s="104" t="s">
        <v>6178</v>
      </c>
      <c r="D5884" s="94" t="s">
        <v>279</v>
      </c>
      <c r="E5884" s="95">
        <v>41.79</v>
      </c>
      <c r="F5884" s="96">
        <f t="shared" si="761"/>
        <v>51.29</v>
      </c>
      <c r="G5884" s="107">
        <f>ROUND(SUM('NOVO HORIZONTE'!G5884),2)</f>
        <v>0</v>
      </c>
      <c r="H5884" s="107">
        <f t="shared" si="766"/>
        <v>0</v>
      </c>
      <c r="I5884" s="143">
        <f t="shared" si="762"/>
        <v>0</v>
      </c>
      <c r="J5884" s="142"/>
      <c r="K5884" s="228"/>
      <c r="L5884" s="7" t="str">
        <f t="shared" si="763"/>
        <v/>
      </c>
      <c r="M5884" s="7" t="str">
        <f t="shared" si="764"/>
        <v/>
      </c>
      <c r="N5884" s="7" t="str">
        <f t="shared" si="760"/>
        <v/>
      </c>
      <c r="O5884" s="144"/>
      <c r="P5884" s="355">
        <v>0</v>
      </c>
      <c r="Q5884" s="362">
        <f>SUM('NOVO HORIZONTE'!I5884)</f>
        <v>0</v>
      </c>
      <c r="R5884" s="363">
        <f t="shared" si="765"/>
        <v>0</v>
      </c>
      <c r="S5884" s="153">
        <f t="shared" si="759"/>
        <v>0</v>
      </c>
      <c r="T5884" s="364"/>
    </row>
    <row r="5885" ht="12.75" hidden="1" spans="1:20">
      <c r="A5885" s="158">
        <v>94495</v>
      </c>
      <c r="B5885" s="100" t="s">
        <v>252</v>
      </c>
      <c r="C5885" s="104" t="s">
        <v>6179</v>
      </c>
      <c r="D5885" s="94" t="s">
        <v>279</v>
      </c>
      <c r="E5885" s="95">
        <v>64.45</v>
      </c>
      <c r="F5885" s="96">
        <f t="shared" si="761"/>
        <v>79.11</v>
      </c>
      <c r="G5885" s="107">
        <f>ROUND(SUM('NOVO HORIZONTE'!G5885),2)</f>
        <v>0</v>
      </c>
      <c r="H5885" s="107">
        <f t="shared" si="766"/>
        <v>0</v>
      </c>
      <c r="I5885" s="143">
        <f t="shared" si="762"/>
        <v>0</v>
      </c>
      <c r="J5885" s="142"/>
      <c r="K5885" s="145"/>
      <c r="L5885" s="7" t="str">
        <f t="shared" si="763"/>
        <v/>
      </c>
      <c r="M5885" s="7" t="str">
        <f t="shared" si="764"/>
        <v/>
      </c>
      <c r="N5885" s="7" t="str">
        <f t="shared" si="760"/>
        <v/>
      </c>
      <c r="O5885" s="144"/>
      <c r="P5885" s="355">
        <v>0</v>
      </c>
      <c r="Q5885" s="362">
        <f>SUM('NOVO HORIZONTE'!I5885)</f>
        <v>0</v>
      </c>
      <c r="R5885" s="363">
        <f t="shared" si="765"/>
        <v>0</v>
      </c>
      <c r="S5885" s="153">
        <f t="shared" si="759"/>
        <v>0</v>
      </c>
      <c r="T5885" s="364"/>
    </row>
    <row r="5886" ht="12.75" hidden="1" spans="1:20">
      <c r="A5886" s="158">
        <v>94496</v>
      </c>
      <c r="B5886" s="100" t="s">
        <v>252</v>
      </c>
      <c r="C5886" s="104" t="s">
        <v>6180</v>
      </c>
      <c r="D5886" s="94" t="s">
        <v>279</v>
      </c>
      <c r="E5886" s="95">
        <v>87.79</v>
      </c>
      <c r="F5886" s="96">
        <f t="shared" si="761"/>
        <v>107.75</v>
      </c>
      <c r="G5886" s="107">
        <f>ROUND(SUM('NOVO HORIZONTE'!G5886),2)</f>
        <v>0</v>
      </c>
      <c r="H5886" s="107">
        <f t="shared" si="766"/>
        <v>0</v>
      </c>
      <c r="I5886" s="143">
        <f t="shared" si="762"/>
        <v>0</v>
      </c>
      <c r="J5886" s="142"/>
      <c r="K5886" s="228"/>
      <c r="L5886" s="7" t="str">
        <f t="shared" si="763"/>
        <v/>
      </c>
      <c r="M5886" s="7" t="str">
        <f t="shared" si="764"/>
        <v/>
      </c>
      <c r="N5886" s="7" t="str">
        <f t="shared" si="760"/>
        <v/>
      </c>
      <c r="O5886" s="144"/>
      <c r="P5886" s="355">
        <v>0</v>
      </c>
      <c r="Q5886" s="362">
        <f>SUM('NOVO HORIZONTE'!I5886)</f>
        <v>0</v>
      </c>
      <c r="R5886" s="363">
        <f t="shared" si="765"/>
        <v>0</v>
      </c>
      <c r="S5886" s="153">
        <f t="shared" si="759"/>
        <v>0</v>
      </c>
      <c r="T5886" s="364"/>
    </row>
    <row r="5887" ht="12.75" hidden="1" spans="1:20">
      <c r="A5887" s="158">
        <v>94497</v>
      </c>
      <c r="B5887" s="100" t="s">
        <v>252</v>
      </c>
      <c r="C5887" s="104" t="s">
        <v>6181</v>
      </c>
      <c r="D5887" s="94" t="s">
        <v>279</v>
      </c>
      <c r="E5887" s="95">
        <v>111.29</v>
      </c>
      <c r="F5887" s="96">
        <f t="shared" si="761"/>
        <v>136.6</v>
      </c>
      <c r="G5887" s="107">
        <f>ROUND(SUM('NOVO HORIZONTE'!G5887),2)</f>
        <v>0</v>
      </c>
      <c r="H5887" s="107">
        <f t="shared" si="766"/>
        <v>0</v>
      </c>
      <c r="I5887" s="143">
        <f t="shared" si="762"/>
        <v>0</v>
      </c>
      <c r="J5887" s="142"/>
      <c r="K5887" s="228"/>
      <c r="L5887" s="7" t="str">
        <f t="shared" si="763"/>
        <v/>
      </c>
      <c r="M5887" s="7" t="str">
        <f t="shared" si="764"/>
        <v/>
      </c>
      <c r="N5887" s="7" t="str">
        <f t="shared" si="760"/>
        <v/>
      </c>
      <c r="O5887" s="144"/>
      <c r="P5887" s="355">
        <v>0</v>
      </c>
      <c r="Q5887" s="362">
        <f>SUM('NOVO HORIZONTE'!I5887)</f>
        <v>0</v>
      </c>
      <c r="R5887" s="363">
        <f t="shared" si="765"/>
        <v>0</v>
      </c>
      <c r="S5887" s="153">
        <f t="shared" si="759"/>
        <v>0</v>
      </c>
      <c r="T5887" s="364"/>
    </row>
    <row r="5888" ht="12.75" hidden="1" spans="1:20">
      <c r="A5888" s="158">
        <v>94498</v>
      </c>
      <c r="B5888" s="100" t="s">
        <v>252</v>
      </c>
      <c r="C5888" s="104" t="s">
        <v>6182</v>
      </c>
      <c r="D5888" s="94" t="s">
        <v>279</v>
      </c>
      <c r="E5888" s="95">
        <v>153.4</v>
      </c>
      <c r="F5888" s="96">
        <f t="shared" si="761"/>
        <v>188.28</v>
      </c>
      <c r="G5888" s="107">
        <f>ROUND(SUM('NOVO HORIZONTE'!G5888),2)</f>
        <v>0</v>
      </c>
      <c r="H5888" s="107">
        <f t="shared" si="766"/>
        <v>0</v>
      </c>
      <c r="I5888" s="143">
        <f t="shared" si="762"/>
        <v>0</v>
      </c>
      <c r="J5888" s="142"/>
      <c r="K5888" s="228"/>
      <c r="L5888" s="7" t="str">
        <f t="shared" si="763"/>
        <v/>
      </c>
      <c r="M5888" s="7" t="str">
        <f t="shared" si="764"/>
        <v/>
      </c>
      <c r="N5888" s="7" t="str">
        <f t="shared" si="760"/>
        <v/>
      </c>
      <c r="O5888" s="144"/>
      <c r="P5888" s="355">
        <v>0</v>
      </c>
      <c r="Q5888" s="362">
        <f>SUM('NOVO HORIZONTE'!I5888)</f>
        <v>0</v>
      </c>
      <c r="R5888" s="363">
        <f t="shared" si="765"/>
        <v>0</v>
      </c>
      <c r="S5888" s="153">
        <f t="shared" si="759"/>
        <v>0</v>
      </c>
      <c r="T5888" s="364"/>
    </row>
    <row r="5889" ht="12.75" hidden="1" spans="1:20">
      <c r="A5889" s="158">
        <v>94499</v>
      </c>
      <c r="B5889" s="100" t="s">
        <v>252</v>
      </c>
      <c r="C5889" s="104" t="s">
        <v>6183</v>
      </c>
      <c r="D5889" s="94" t="s">
        <v>279</v>
      </c>
      <c r="E5889" s="95">
        <v>303.36</v>
      </c>
      <c r="F5889" s="96">
        <f t="shared" si="761"/>
        <v>372.34</v>
      </c>
      <c r="G5889" s="107">
        <f>ROUND(SUM('NOVO HORIZONTE'!G5889),2)</f>
        <v>0</v>
      </c>
      <c r="H5889" s="107">
        <f t="shared" si="766"/>
        <v>0</v>
      </c>
      <c r="I5889" s="143">
        <f t="shared" si="762"/>
        <v>0</v>
      </c>
      <c r="J5889" s="142"/>
      <c r="K5889" s="145"/>
      <c r="L5889" s="7" t="str">
        <f t="shared" si="763"/>
        <v/>
      </c>
      <c r="M5889" s="7" t="str">
        <f t="shared" si="764"/>
        <v/>
      </c>
      <c r="N5889" s="7" t="str">
        <f t="shared" si="760"/>
        <v/>
      </c>
      <c r="O5889" s="144"/>
      <c r="P5889" s="355">
        <v>0</v>
      </c>
      <c r="Q5889" s="362">
        <f>SUM('NOVO HORIZONTE'!I5889)</f>
        <v>0</v>
      </c>
      <c r="R5889" s="363">
        <f t="shared" si="765"/>
        <v>0</v>
      </c>
      <c r="S5889" s="153">
        <f t="shared" si="759"/>
        <v>0</v>
      </c>
      <c r="T5889" s="364"/>
    </row>
    <row r="5890" ht="12.75" hidden="1" spans="1:20">
      <c r="A5890" s="158">
        <v>94500</v>
      </c>
      <c r="B5890" s="100" t="s">
        <v>252</v>
      </c>
      <c r="C5890" s="104" t="s">
        <v>6184</v>
      </c>
      <c r="D5890" s="94" t="s">
        <v>279</v>
      </c>
      <c r="E5890" s="95">
        <v>368.36</v>
      </c>
      <c r="F5890" s="96">
        <f t="shared" si="761"/>
        <v>452.13</v>
      </c>
      <c r="G5890" s="107">
        <f>ROUND(SUM('NOVO HORIZONTE'!G5890),2)</f>
        <v>0</v>
      </c>
      <c r="H5890" s="107">
        <f t="shared" si="766"/>
        <v>0</v>
      </c>
      <c r="I5890" s="143">
        <f t="shared" si="762"/>
        <v>0</v>
      </c>
      <c r="J5890" s="142"/>
      <c r="K5890" s="228"/>
      <c r="L5890" s="7" t="str">
        <f t="shared" si="763"/>
        <v/>
      </c>
      <c r="M5890" s="7" t="str">
        <f t="shared" si="764"/>
        <v/>
      </c>
      <c r="N5890" s="7" t="str">
        <f t="shared" si="760"/>
        <v/>
      </c>
      <c r="O5890" s="144"/>
      <c r="P5890" s="355">
        <v>0</v>
      </c>
      <c r="Q5890" s="362">
        <f>SUM('NOVO HORIZONTE'!I5890)</f>
        <v>0</v>
      </c>
      <c r="R5890" s="363">
        <f t="shared" si="765"/>
        <v>0</v>
      </c>
      <c r="S5890" s="153">
        <f t="shared" si="759"/>
        <v>0</v>
      </c>
      <c r="T5890" s="364"/>
    </row>
    <row r="5891" ht="12.75" hidden="1" spans="1:20">
      <c r="A5891" s="158">
        <v>94501</v>
      </c>
      <c r="B5891" s="100" t="s">
        <v>252</v>
      </c>
      <c r="C5891" s="104" t="s">
        <v>6185</v>
      </c>
      <c r="D5891" s="94" t="s">
        <v>279</v>
      </c>
      <c r="E5891" s="95">
        <v>740.21</v>
      </c>
      <c r="F5891" s="96">
        <f t="shared" si="761"/>
        <v>908.53</v>
      </c>
      <c r="G5891" s="107">
        <f>ROUND(SUM('NOVO HORIZONTE'!G5891),2)</f>
        <v>0</v>
      </c>
      <c r="H5891" s="107">
        <f t="shared" si="766"/>
        <v>0</v>
      </c>
      <c r="I5891" s="143">
        <f t="shared" si="762"/>
        <v>0</v>
      </c>
      <c r="J5891" s="142"/>
      <c r="K5891" s="228"/>
      <c r="L5891" s="7" t="str">
        <f t="shared" si="763"/>
        <v/>
      </c>
      <c r="M5891" s="7" t="str">
        <f t="shared" si="764"/>
        <v/>
      </c>
      <c r="N5891" s="7" t="str">
        <f t="shared" si="760"/>
        <v/>
      </c>
      <c r="O5891" s="144"/>
      <c r="P5891" s="355">
        <v>0</v>
      </c>
      <c r="Q5891" s="362">
        <f>SUM('NOVO HORIZONTE'!I5891)</f>
        <v>0</v>
      </c>
      <c r="R5891" s="363">
        <f t="shared" si="765"/>
        <v>0</v>
      </c>
      <c r="S5891" s="153">
        <f t="shared" si="759"/>
        <v>0</v>
      </c>
      <c r="T5891" s="364"/>
    </row>
    <row r="5892" ht="22.5" hidden="1" spans="1:20">
      <c r="A5892" s="158">
        <v>94792</v>
      </c>
      <c r="B5892" s="100" t="s">
        <v>252</v>
      </c>
      <c r="C5892" s="104" t="s">
        <v>6186</v>
      </c>
      <c r="D5892" s="94" t="s">
        <v>279</v>
      </c>
      <c r="E5892" s="95">
        <v>120.48</v>
      </c>
      <c r="F5892" s="96">
        <f t="shared" si="761"/>
        <v>147.88</v>
      </c>
      <c r="G5892" s="107">
        <f>ROUND(SUM('NOVO HORIZONTE'!G5892),2)</f>
        <v>0</v>
      </c>
      <c r="H5892" s="107">
        <f t="shared" si="766"/>
        <v>0</v>
      </c>
      <c r="I5892" s="143">
        <f t="shared" si="762"/>
        <v>0</v>
      </c>
      <c r="J5892" s="142"/>
      <c r="K5892" s="228"/>
      <c r="L5892" s="7" t="str">
        <f t="shared" si="763"/>
        <v/>
      </c>
      <c r="M5892" s="7" t="str">
        <f t="shared" si="764"/>
        <v/>
      </c>
      <c r="N5892" s="7" t="str">
        <f t="shared" si="760"/>
        <v/>
      </c>
      <c r="O5892" s="144"/>
      <c r="P5892" s="355">
        <v>0</v>
      </c>
      <c r="Q5892" s="362">
        <f>SUM('NOVO HORIZONTE'!I5892)</f>
        <v>0</v>
      </c>
      <c r="R5892" s="363">
        <f t="shared" si="765"/>
        <v>0</v>
      </c>
      <c r="S5892" s="153">
        <f t="shared" si="759"/>
        <v>0</v>
      </c>
      <c r="T5892" s="364"/>
    </row>
    <row r="5893" ht="22.5" hidden="1" spans="1:20">
      <c r="A5893" s="158">
        <v>94793</v>
      </c>
      <c r="B5893" s="100" t="s">
        <v>252</v>
      </c>
      <c r="C5893" s="104" t="s">
        <v>6187</v>
      </c>
      <c r="D5893" s="94" t="s">
        <v>279</v>
      </c>
      <c r="E5893" s="95">
        <v>164.75</v>
      </c>
      <c r="F5893" s="96">
        <f t="shared" si="761"/>
        <v>202.21</v>
      </c>
      <c r="G5893" s="107">
        <f>ROUND(SUM('NOVO HORIZONTE'!G5893),2)</f>
        <v>0</v>
      </c>
      <c r="H5893" s="107">
        <f t="shared" si="766"/>
        <v>0</v>
      </c>
      <c r="I5893" s="143">
        <f t="shared" si="762"/>
        <v>0</v>
      </c>
      <c r="J5893" s="142"/>
      <c r="K5893" s="228"/>
      <c r="L5893" s="7" t="str">
        <f t="shared" si="763"/>
        <v/>
      </c>
      <c r="M5893" s="7" t="str">
        <f t="shared" si="764"/>
        <v/>
      </c>
      <c r="N5893" s="7" t="str">
        <f t="shared" si="760"/>
        <v/>
      </c>
      <c r="O5893" s="144"/>
      <c r="P5893" s="355">
        <v>0</v>
      </c>
      <c r="Q5893" s="362">
        <f>SUM('NOVO HORIZONTE'!I5893)</f>
        <v>0</v>
      </c>
      <c r="R5893" s="363">
        <f t="shared" si="765"/>
        <v>0</v>
      </c>
      <c r="S5893" s="153">
        <f t="shared" si="759"/>
        <v>0</v>
      </c>
      <c r="T5893" s="364"/>
    </row>
    <row r="5894" ht="22.5" hidden="1" spans="1:20">
      <c r="A5894" s="158">
        <v>94794</v>
      </c>
      <c r="B5894" s="100" t="s">
        <v>252</v>
      </c>
      <c r="C5894" s="104" t="s">
        <v>6188</v>
      </c>
      <c r="D5894" s="94" t="s">
        <v>279</v>
      </c>
      <c r="E5894" s="95">
        <v>175.05</v>
      </c>
      <c r="F5894" s="96">
        <f t="shared" si="761"/>
        <v>214.86</v>
      </c>
      <c r="G5894" s="107">
        <f>ROUND(SUM('NOVO HORIZONTE'!G5894),2)</f>
        <v>0</v>
      </c>
      <c r="H5894" s="107">
        <f t="shared" si="766"/>
        <v>0</v>
      </c>
      <c r="I5894" s="143">
        <f t="shared" si="762"/>
        <v>0</v>
      </c>
      <c r="J5894" s="142"/>
      <c r="K5894" s="228"/>
      <c r="L5894" s="7" t="str">
        <f t="shared" si="763"/>
        <v/>
      </c>
      <c r="M5894" s="7" t="str">
        <f t="shared" si="764"/>
        <v/>
      </c>
      <c r="N5894" s="7" t="str">
        <f t="shared" si="760"/>
        <v/>
      </c>
      <c r="O5894" s="144"/>
      <c r="P5894" s="355">
        <v>0</v>
      </c>
      <c r="Q5894" s="362">
        <f>SUM('NOVO HORIZONTE'!I5894)</f>
        <v>0</v>
      </c>
      <c r="R5894" s="363">
        <f t="shared" si="765"/>
        <v>0</v>
      </c>
      <c r="S5894" s="153">
        <f t="shared" si="759"/>
        <v>0</v>
      </c>
      <c r="T5894" s="364"/>
    </row>
    <row r="5895" ht="22.5" hidden="1" spans="1:20">
      <c r="A5895" s="158">
        <v>89986</v>
      </c>
      <c r="B5895" s="100" t="s">
        <v>252</v>
      </c>
      <c r="C5895" s="104" t="s">
        <v>6189</v>
      </c>
      <c r="D5895" s="94" t="s">
        <v>279</v>
      </c>
      <c r="E5895" s="95">
        <v>86.93</v>
      </c>
      <c r="F5895" s="96">
        <f t="shared" si="761"/>
        <v>106.7</v>
      </c>
      <c r="G5895" s="107">
        <f>ROUND(SUM('NOVO HORIZONTE'!G5895),2)</f>
        <v>0</v>
      </c>
      <c r="H5895" s="107">
        <f t="shared" si="766"/>
        <v>0</v>
      </c>
      <c r="I5895" s="143">
        <f t="shared" si="762"/>
        <v>0</v>
      </c>
      <c r="J5895" s="142"/>
      <c r="K5895" s="228"/>
      <c r="L5895" s="7" t="str">
        <f t="shared" si="763"/>
        <v/>
      </c>
      <c r="M5895" s="7" t="str">
        <f t="shared" si="764"/>
        <v/>
      </c>
      <c r="N5895" s="7" t="str">
        <f t="shared" si="760"/>
        <v/>
      </c>
      <c r="O5895" s="144"/>
      <c r="P5895" s="355">
        <v>0</v>
      </c>
      <c r="Q5895" s="362">
        <f>SUM('NOVO HORIZONTE'!I5895)</f>
        <v>0</v>
      </c>
      <c r="R5895" s="363">
        <f t="shared" si="765"/>
        <v>0</v>
      </c>
      <c r="S5895" s="153">
        <f t="shared" si="759"/>
        <v>0</v>
      </c>
      <c r="T5895" s="364"/>
    </row>
    <row r="5896" ht="22.5" hidden="1" spans="1:20">
      <c r="A5896" s="158">
        <v>89987</v>
      </c>
      <c r="B5896" s="100" t="s">
        <v>252</v>
      </c>
      <c r="C5896" s="104" t="s">
        <v>6190</v>
      </c>
      <c r="D5896" s="94" t="s">
        <v>279</v>
      </c>
      <c r="E5896" s="95">
        <v>98.96</v>
      </c>
      <c r="F5896" s="96">
        <f t="shared" si="761"/>
        <v>121.46</v>
      </c>
      <c r="G5896" s="107">
        <f>ROUND(SUM('NOVO HORIZONTE'!G5896),2)</f>
        <v>0</v>
      </c>
      <c r="H5896" s="107">
        <f t="shared" si="766"/>
        <v>0</v>
      </c>
      <c r="I5896" s="143">
        <f t="shared" si="762"/>
        <v>0</v>
      </c>
      <c r="J5896" s="142"/>
      <c r="K5896" s="228"/>
      <c r="L5896" s="7" t="str">
        <f t="shared" si="763"/>
        <v/>
      </c>
      <c r="M5896" s="7" t="str">
        <f t="shared" si="764"/>
        <v/>
      </c>
      <c r="N5896" s="7" t="str">
        <f t="shared" si="760"/>
        <v/>
      </c>
      <c r="O5896" s="144"/>
      <c r="P5896" s="355">
        <v>0</v>
      </c>
      <c r="Q5896" s="362">
        <f>SUM('NOVO HORIZONTE'!I5896)</f>
        <v>0</v>
      </c>
      <c r="R5896" s="363">
        <f t="shared" si="765"/>
        <v>0</v>
      </c>
      <c r="S5896" s="153">
        <f t="shared" si="759"/>
        <v>0</v>
      </c>
      <c r="T5896" s="364"/>
    </row>
    <row r="5897" ht="12.75" hidden="1" spans="1:20">
      <c r="A5897" s="158">
        <v>89349</v>
      </c>
      <c r="B5897" s="100" t="s">
        <v>252</v>
      </c>
      <c r="C5897" s="104" t="s">
        <v>6191</v>
      </c>
      <c r="D5897" s="94" t="s">
        <v>279</v>
      </c>
      <c r="E5897" s="95">
        <v>27.97</v>
      </c>
      <c r="F5897" s="96">
        <f t="shared" si="761"/>
        <v>34.33</v>
      </c>
      <c r="G5897" s="107">
        <f>ROUND(SUM('NOVO HORIZONTE'!G5897),2)</f>
        <v>0</v>
      </c>
      <c r="H5897" s="107">
        <f t="shared" si="766"/>
        <v>0</v>
      </c>
      <c r="I5897" s="143">
        <f t="shared" si="762"/>
        <v>0</v>
      </c>
      <c r="J5897" s="142"/>
      <c r="K5897" s="228"/>
      <c r="L5897" s="7" t="str">
        <f t="shared" si="763"/>
        <v/>
      </c>
      <c r="M5897" s="7" t="str">
        <f t="shared" si="764"/>
        <v/>
      </c>
      <c r="N5897" s="7" t="str">
        <f t="shared" si="760"/>
        <v/>
      </c>
      <c r="O5897" s="144"/>
      <c r="P5897" s="355">
        <v>0</v>
      </c>
      <c r="Q5897" s="362">
        <f>SUM('NOVO HORIZONTE'!I5897)</f>
        <v>0</v>
      </c>
      <c r="R5897" s="363">
        <f t="shared" si="765"/>
        <v>0</v>
      </c>
      <c r="S5897" s="153">
        <f t="shared" si="759"/>
        <v>0</v>
      </c>
      <c r="T5897" s="364"/>
    </row>
    <row r="5898" ht="12.75" hidden="1" spans="1:20">
      <c r="A5898" s="158">
        <v>89351</v>
      </c>
      <c r="B5898" s="100" t="s">
        <v>252</v>
      </c>
      <c r="C5898" s="104" t="s">
        <v>6192</v>
      </c>
      <c r="D5898" s="94" t="s">
        <v>279</v>
      </c>
      <c r="E5898" s="95">
        <v>34.81</v>
      </c>
      <c r="F5898" s="96">
        <f t="shared" si="761"/>
        <v>42.73</v>
      </c>
      <c r="G5898" s="107">
        <f>ROUND(SUM('NOVO HORIZONTE'!G5898),2)</f>
        <v>0</v>
      </c>
      <c r="H5898" s="107">
        <f t="shared" si="766"/>
        <v>0</v>
      </c>
      <c r="I5898" s="143">
        <f t="shared" si="762"/>
        <v>0</v>
      </c>
      <c r="J5898" s="142"/>
      <c r="K5898" s="228"/>
      <c r="L5898" s="7" t="str">
        <f t="shared" si="763"/>
        <v/>
      </c>
      <c r="M5898" s="7" t="str">
        <f t="shared" si="764"/>
        <v/>
      </c>
      <c r="N5898" s="7" t="str">
        <f t="shared" si="760"/>
        <v/>
      </c>
      <c r="O5898" s="144"/>
      <c r="P5898" s="355">
        <v>0</v>
      </c>
      <c r="Q5898" s="362">
        <f>SUM('NOVO HORIZONTE'!I5898)</f>
        <v>0</v>
      </c>
      <c r="R5898" s="363">
        <f t="shared" si="765"/>
        <v>0</v>
      </c>
      <c r="S5898" s="153">
        <f t="shared" si="759"/>
        <v>0</v>
      </c>
      <c r="T5898" s="364"/>
    </row>
    <row r="5899" ht="22.5" hidden="1" spans="1:20">
      <c r="A5899" s="158">
        <v>89984</v>
      </c>
      <c r="B5899" s="100" t="s">
        <v>252</v>
      </c>
      <c r="C5899" s="104" t="s">
        <v>6193</v>
      </c>
      <c r="D5899" s="94" t="s">
        <v>279</v>
      </c>
      <c r="E5899" s="95">
        <v>89.17</v>
      </c>
      <c r="F5899" s="96">
        <f t="shared" si="761"/>
        <v>109.45</v>
      </c>
      <c r="G5899" s="107">
        <f>ROUND(SUM('NOVO HORIZONTE'!G5899),2)</f>
        <v>0</v>
      </c>
      <c r="H5899" s="107">
        <f t="shared" si="766"/>
        <v>0</v>
      </c>
      <c r="I5899" s="143">
        <f t="shared" si="762"/>
        <v>0</v>
      </c>
      <c r="J5899" s="142"/>
      <c r="K5899" s="228"/>
      <c r="L5899" s="7" t="str">
        <f t="shared" si="763"/>
        <v/>
      </c>
      <c r="M5899" s="7" t="str">
        <f t="shared" si="764"/>
        <v/>
      </c>
      <c r="N5899" s="7" t="str">
        <f t="shared" si="760"/>
        <v/>
      </c>
      <c r="O5899" s="144"/>
      <c r="P5899" s="355">
        <v>0</v>
      </c>
      <c r="Q5899" s="362">
        <f>SUM('NOVO HORIZONTE'!I5899)</f>
        <v>0</v>
      </c>
      <c r="R5899" s="363">
        <f t="shared" si="765"/>
        <v>0</v>
      </c>
      <c r="S5899" s="153">
        <f t="shared" si="759"/>
        <v>0</v>
      </c>
      <c r="T5899" s="364"/>
    </row>
    <row r="5900" ht="22.5" hidden="1" spans="1:20">
      <c r="A5900" s="158">
        <v>89985</v>
      </c>
      <c r="B5900" s="100" t="s">
        <v>252</v>
      </c>
      <c r="C5900" s="104" t="s">
        <v>6194</v>
      </c>
      <c r="D5900" s="94" t="s">
        <v>279</v>
      </c>
      <c r="E5900" s="95">
        <v>94.07</v>
      </c>
      <c r="F5900" s="96">
        <f t="shared" si="761"/>
        <v>115.46</v>
      </c>
      <c r="G5900" s="107">
        <f>ROUND(SUM('NOVO HORIZONTE'!G5900),2)</f>
        <v>0</v>
      </c>
      <c r="H5900" s="107">
        <f t="shared" si="766"/>
        <v>0</v>
      </c>
      <c r="I5900" s="143">
        <f t="shared" si="762"/>
        <v>0</v>
      </c>
      <c r="J5900" s="142"/>
      <c r="K5900" s="228"/>
      <c r="L5900" s="7" t="str">
        <f t="shared" si="763"/>
        <v/>
      </c>
      <c r="M5900" s="7" t="str">
        <f t="shared" si="764"/>
        <v/>
      </c>
      <c r="N5900" s="7" t="str">
        <f t="shared" si="760"/>
        <v/>
      </c>
      <c r="O5900" s="144"/>
      <c r="P5900" s="355">
        <v>0</v>
      </c>
      <c r="Q5900" s="362">
        <f>SUM('NOVO HORIZONTE'!I5900)</f>
        <v>0</v>
      </c>
      <c r="R5900" s="363">
        <f t="shared" si="765"/>
        <v>0</v>
      </c>
      <c r="S5900" s="153">
        <f t="shared" si="759"/>
        <v>0</v>
      </c>
      <c r="T5900" s="364"/>
    </row>
    <row r="5901" ht="22.5" hidden="1" spans="1:20">
      <c r="A5901" s="158">
        <v>86877</v>
      </c>
      <c r="B5901" s="100" t="s">
        <v>252</v>
      </c>
      <c r="C5901" s="104" t="s">
        <v>6195</v>
      </c>
      <c r="D5901" s="94" t="s">
        <v>279</v>
      </c>
      <c r="E5901" s="95">
        <v>125.1</v>
      </c>
      <c r="F5901" s="96">
        <f t="shared" si="761"/>
        <v>153.55</v>
      </c>
      <c r="G5901" s="107">
        <f>ROUND(SUM('NOVO HORIZONTE'!G5901),2)</f>
        <v>0</v>
      </c>
      <c r="H5901" s="107">
        <f t="shared" si="766"/>
        <v>0</v>
      </c>
      <c r="I5901" s="143">
        <f t="shared" si="762"/>
        <v>0</v>
      </c>
      <c r="J5901" s="142"/>
      <c r="K5901" s="228"/>
      <c r="L5901" s="7" t="str">
        <f t="shared" si="763"/>
        <v/>
      </c>
      <c r="M5901" s="7" t="str">
        <f t="shared" si="764"/>
        <v/>
      </c>
      <c r="N5901" s="7" t="str">
        <f t="shared" si="760"/>
        <v/>
      </c>
      <c r="O5901" s="144"/>
      <c r="P5901" s="355">
        <v>0</v>
      </c>
      <c r="Q5901" s="362">
        <f>SUM('NOVO HORIZONTE'!I5901)</f>
        <v>0</v>
      </c>
      <c r="R5901" s="363">
        <f t="shared" si="765"/>
        <v>0</v>
      </c>
      <c r="S5901" s="153">
        <f t="shared" si="759"/>
        <v>0</v>
      </c>
      <c r="T5901" s="364"/>
    </row>
    <row r="5902" ht="22.5" hidden="1" spans="1:20">
      <c r="A5902" s="158">
        <v>103018</v>
      </c>
      <c r="B5902" s="100" t="s">
        <v>252</v>
      </c>
      <c r="C5902" s="104" t="s">
        <v>6196</v>
      </c>
      <c r="D5902" s="94" t="s">
        <v>279</v>
      </c>
      <c r="E5902" s="95">
        <v>261.26</v>
      </c>
      <c r="F5902" s="96">
        <f t="shared" si="761"/>
        <v>320.67</v>
      </c>
      <c r="G5902" s="107">
        <f>ROUND(SUM('NOVO HORIZONTE'!G5902),2)</f>
        <v>0</v>
      </c>
      <c r="H5902" s="107">
        <f t="shared" si="766"/>
        <v>0</v>
      </c>
      <c r="I5902" s="143">
        <f t="shared" si="762"/>
        <v>0</v>
      </c>
      <c r="J5902" s="142"/>
      <c r="K5902" s="228"/>
      <c r="L5902" s="7" t="str">
        <f t="shared" si="763"/>
        <v/>
      </c>
      <c r="M5902" s="7" t="str">
        <f t="shared" si="764"/>
        <v/>
      </c>
      <c r="N5902" s="7" t="str">
        <f t="shared" si="760"/>
        <v/>
      </c>
      <c r="O5902" s="144"/>
      <c r="P5902" s="355">
        <v>0</v>
      </c>
      <c r="Q5902" s="362">
        <f>SUM('NOVO HORIZONTE'!I5902)</f>
        <v>0</v>
      </c>
      <c r="R5902" s="363">
        <f t="shared" si="765"/>
        <v>0</v>
      </c>
      <c r="S5902" s="153">
        <f t="shared" si="759"/>
        <v>0</v>
      </c>
      <c r="T5902" s="364"/>
    </row>
    <row r="5903" ht="22.5" hidden="1" spans="1:20">
      <c r="A5903" s="158">
        <v>99635</v>
      </c>
      <c r="B5903" s="100" t="s">
        <v>252</v>
      </c>
      <c r="C5903" s="104" t="s">
        <v>6197</v>
      </c>
      <c r="D5903" s="94" t="s">
        <v>279</v>
      </c>
      <c r="E5903" s="95">
        <v>318.69</v>
      </c>
      <c r="F5903" s="96">
        <f t="shared" si="761"/>
        <v>391.16</v>
      </c>
      <c r="G5903" s="107">
        <f>ROUND(SUM('NOVO HORIZONTE'!G5903),2)</f>
        <v>0</v>
      </c>
      <c r="H5903" s="107">
        <f t="shared" si="766"/>
        <v>0</v>
      </c>
      <c r="I5903" s="143">
        <f t="shared" si="762"/>
        <v>0</v>
      </c>
      <c r="J5903" s="142"/>
      <c r="K5903" s="228"/>
      <c r="L5903" s="7" t="str">
        <f t="shared" si="763"/>
        <v/>
      </c>
      <c r="M5903" s="7" t="str">
        <f t="shared" si="764"/>
        <v/>
      </c>
      <c r="N5903" s="7" t="str">
        <f t="shared" si="760"/>
        <v/>
      </c>
      <c r="O5903" s="144"/>
      <c r="P5903" s="355">
        <v>0</v>
      </c>
      <c r="Q5903" s="362">
        <f>SUM('NOVO HORIZONTE'!I5903)</f>
        <v>0</v>
      </c>
      <c r="R5903" s="363">
        <f t="shared" si="765"/>
        <v>0</v>
      </c>
      <c r="S5903" s="153">
        <f t="shared" si="759"/>
        <v>0</v>
      </c>
      <c r="T5903" s="364"/>
    </row>
    <row r="5904" ht="22.5" hidden="1" spans="1:20">
      <c r="A5904" s="158">
        <v>99627</v>
      </c>
      <c r="B5904" s="100" t="s">
        <v>252</v>
      </c>
      <c r="C5904" s="104" t="s">
        <v>6198</v>
      </c>
      <c r="D5904" s="94" t="s">
        <v>279</v>
      </c>
      <c r="E5904" s="95">
        <v>55.88</v>
      </c>
      <c r="F5904" s="96">
        <f t="shared" si="761"/>
        <v>68.59</v>
      </c>
      <c r="G5904" s="107">
        <f>ROUND(SUM('NOVO HORIZONTE'!G5904),2)</f>
        <v>0</v>
      </c>
      <c r="H5904" s="107">
        <f t="shared" si="766"/>
        <v>0</v>
      </c>
      <c r="I5904" s="143">
        <f t="shared" si="762"/>
        <v>0</v>
      </c>
      <c r="J5904" s="142"/>
      <c r="K5904" s="228"/>
      <c r="L5904" s="7" t="str">
        <f t="shared" si="763"/>
        <v/>
      </c>
      <c r="M5904" s="7" t="str">
        <f t="shared" si="764"/>
        <v/>
      </c>
      <c r="N5904" s="7" t="str">
        <f t="shared" si="760"/>
        <v/>
      </c>
      <c r="O5904" s="144"/>
      <c r="P5904" s="355">
        <v>0</v>
      </c>
      <c r="Q5904" s="362">
        <f>SUM('NOVO HORIZONTE'!I5904)</f>
        <v>0</v>
      </c>
      <c r="R5904" s="363">
        <f t="shared" si="765"/>
        <v>0</v>
      </c>
      <c r="S5904" s="153">
        <f t="shared" si="759"/>
        <v>0</v>
      </c>
      <c r="T5904" s="364"/>
    </row>
    <row r="5905" ht="22.5" hidden="1" spans="1:20">
      <c r="A5905" s="158">
        <v>99628</v>
      </c>
      <c r="B5905" s="100" t="s">
        <v>252</v>
      </c>
      <c r="C5905" s="104" t="s">
        <v>6199</v>
      </c>
      <c r="D5905" s="94" t="s">
        <v>279</v>
      </c>
      <c r="E5905" s="95">
        <v>61.59</v>
      </c>
      <c r="F5905" s="96">
        <f t="shared" si="761"/>
        <v>75.6</v>
      </c>
      <c r="G5905" s="107">
        <f>ROUND(SUM('NOVO HORIZONTE'!G5905),2)</f>
        <v>0</v>
      </c>
      <c r="H5905" s="107">
        <f t="shared" si="766"/>
        <v>0</v>
      </c>
      <c r="I5905" s="143">
        <f t="shared" si="762"/>
        <v>0</v>
      </c>
      <c r="J5905" s="142"/>
      <c r="K5905" s="228"/>
      <c r="L5905" s="7" t="str">
        <f t="shared" si="763"/>
        <v/>
      </c>
      <c r="M5905" s="7" t="str">
        <f t="shared" si="764"/>
        <v/>
      </c>
      <c r="N5905" s="7" t="str">
        <f t="shared" si="760"/>
        <v/>
      </c>
      <c r="O5905" s="144"/>
      <c r="P5905" s="355">
        <v>0</v>
      </c>
      <c r="Q5905" s="362">
        <f>SUM('NOVO HORIZONTE'!I5905)</f>
        <v>0</v>
      </c>
      <c r="R5905" s="363">
        <f t="shared" si="765"/>
        <v>0</v>
      </c>
      <c r="S5905" s="153">
        <f t="shared" si="759"/>
        <v>0</v>
      </c>
      <c r="T5905" s="364"/>
    </row>
    <row r="5906" ht="22.5" hidden="1" spans="1:20">
      <c r="A5906" s="158">
        <v>99629</v>
      </c>
      <c r="B5906" s="100" t="s">
        <v>252</v>
      </c>
      <c r="C5906" s="104" t="s">
        <v>6200</v>
      </c>
      <c r="D5906" s="94" t="s">
        <v>279</v>
      </c>
      <c r="E5906" s="95">
        <v>68.96</v>
      </c>
      <c r="F5906" s="96">
        <f t="shared" si="761"/>
        <v>84.64</v>
      </c>
      <c r="G5906" s="107">
        <f>ROUND(SUM('NOVO HORIZONTE'!G5906),2)</f>
        <v>0</v>
      </c>
      <c r="H5906" s="107">
        <f t="shared" si="766"/>
        <v>0</v>
      </c>
      <c r="I5906" s="143">
        <f t="shared" si="762"/>
        <v>0</v>
      </c>
      <c r="J5906" s="142"/>
      <c r="K5906" s="228"/>
      <c r="L5906" s="7" t="str">
        <f t="shared" si="763"/>
        <v/>
      </c>
      <c r="M5906" s="7" t="str">
        <f t="shared" si="764"/>
        <v/>
      </c>
      <c r="N5906" s="7" t="str">
        <f t="shared" si="760"/>
        <v/>
      </c>
      <c r="O5906" s="144"/>
      <c r="P5906" s="355">
        <v>0</v>
      </c>
      <c r="Q5906" s="362">
        <f>SUM('NOVO HORIZONTE'!I5906)</f>
        <v>0</v>
      </c>
      <c r="R5906" s="363">
        <f t="shared" si="765"/>
        <v>0</v>
      </c>
      <c r="S5906" s="153">
        <f t="shared" si="759"/>
        <v>0</v>
      </c>
      <c r="T5906" s="364"/>
    </row>
    <row r="5907" ht="22.5" hidden="1" spans="1:20">
      <c r="A5907" s="158">
        <v>99630</v>
      </c>
      <c r="B5907" s="100" t="s">
        <v>252</v>
      </c>
      <c r="C5907" s="104" t="s">
        <v>6201</v>
      </c>
      <c r="D5907" s="94" t="s">
        <v>279</v>
      </c>
      <c r="E5907" s="95">
        <v>102.2</v>
      </c>
      <c r="F5907" s="96">
        <f t="shared" si="761"/>
        <v>125.44</v>
      </c>
      <c r="G5907" s="107">
        <f>ROUND(SUM('NOVO HORIZONTE'!G5907),2)</f>
        <v>0</v>
      </c>
      <c r="H5907" s="107">
        <f t="shared" si="766"/>
        <v>0</v>
      </c>
      <c r="I5907" s="143">
        <f t="shared" si="762"/>
        <v>0</v>
      </c>
      <c r="J5907" s="142"/>
      <c r="K5907" s="228"/>
      <c r="L5907" s="7" t="str">
        <f t="shared" si="763"/>
        <v/>
      </c>
      <c r="M5907" s="7" t="str">
        <f t="shared" si="764"/>
        <v/>
      </c>
      <c r="N5907" s="7" t="str">
        <f t="shared" si="760"/>
        <v/>
      </c>
      <c r="O5907" s="144"/>
      <c r="P5907" s="355">
        <v>0</v>
      </c>
      <c r="Q5907" s="362">
        <f>SUM('NOVO HORIZONTE'!I5907)</f>
        <v>0</v>
      </c>
      <c r="R5907" s="363">
        <f t="shared" si="765"/>
        <v>0</v>
      </c>
      <c r="S5907" s="153">
        <f t="shared" si="759"/>
        <v>0</v>
      </c>
      <c r="T5907" s="364"/>
    </row>
    <row r="5908" ht="22.5" hidden="1" spans="1:20">
      <c r="A5908" s="158">
        <v>99631</v>
      </c>
      <c r="B5908" s="100" t="s">
        <v>252</v>
      </c>
      <c r="C5908" s="104" t="s">
        <v>6202</v>
      </c>
      <c r="D5908" s="94" t="s">
        <v>279</v>
      </c>
      <c r="E5908" s="95">
        <v>119.51</v>
      </c>
      <c r="F5908" s="96">
        <f t="shared" si="761"/>
        <v>146.69</v>
      </c>
      <c r="G5908" s="107">
        <f>ROUND(SUM('NOVO HORIZONTE'!G5908),2)</f>
        <v>0</v>
      </c>
      <c r="H5908" s="107">
        <f t="shared" si="766"/>
        <v>0</v>
      </c>
      <c r="I5908" s="143">
        <f t="shared" si="762"/>
        <v>0</v>
      </c>
      <c r="J5908" s="142"/>
      <c r="K5908" s="228"/>
      <c r="L5908" s="7" t="str">
        <f t="shared" si="763"/>
        <v/>
      </c>
      <c r="M5908" s="7" t="str">
        <f t="shared" si="764"/>
        <v/>
      </c>
      <c r="N5908" s="7" t="str">
        <f t="shared" si="760"/>
        <v/>
      </c>
      <c r="O5908" s="144"/>
      <c r="P5908" s="355">
        <v>0</v>
      </c>
      <c r="Q5908" s="362">
        <f>SUM('NOVO HORIZONTE'!I5908)</f>
        <v>0</v>
      </c>
      <c r="R5908" s="363">
        <f t="shared" si="765"/>
        <v>0</v>
      </c>
      <c r="S5908" s="153">
        <f t="shared" si="759"/>
        <v>0</v>
      </c>
      <c r="T5908" s="364"/>
    </row>
    <row r="5909" ht="22.5" hidden="1" spans="1:20">
      <c r="A5909" s="158">
        <v>99632</v>
      </c>
      <c r="B5909" s="100" t="s">
        <v>252</v>
      </c>
      <c r="C5909" s="104" t="s">
        <v>6203</v>
      </c>
      <c r="D5909" s="94" t="s">
        <v>279</v>
      </c>
      <c r="E5909" s="95">
        <v>171.52</v>
      </c>
      <c r="F5909" s="96">
        <f t="shared" si="761"/>
        <v>210.52</v>
      </c>
      <c r="G5909" s="107">
        <f>ROUND(SUM('NOVO HORIZONTE'!G5909),2)</f>
        <v>0</v>
      </c>
      <c r="H5909" s="107">
        <f t="shared" si="766"/>
        <v>0</v>
      </c>
      <c r="I5909" s="143">
        <f t="shared" si="762"/>
        <v>0</v>
      </c>
      <c r="J5909" s="142"/>
      <c r="K5909" s="145"/>
      <c r="L5909" s="7" t="str">
        <f t="shared" si="763"/>
        <v/>
      </c>
      <c r="M5909" s="7" t="str">
        <f t="shared" si="764"/>
        <v/>
      </c>
      <c r="N5909" s="7" t="str">
        <f t="shared" si="760"/>
        <v/>
      </c>
      <c r="O5909" s="144"/>
      <c r="P5909" s="355">
        <v>0</v>
      </c>
      <c r="Q5909" s="362">
        <f>SUM('NOVO HORIZONTE'!I5909)</f>
        <v>0</v>
      </c>
      <c r="R5909" s="363">
        <f t="shared" si="765"/>
        <v>0</v>
      </c>
      <c r="S5909" s="153">
        <f t="shared" si="759"/>
        <v>0</v>
      </c>
      <c r="T5909" s="364"/>
    </row>
    <row r="5910" ht="22.5" hidden="1" spans="1:20">
      <c r="A5910" s="158">
        <v>99633</v>
      </c>
      <c r="B5910" s="100" t="s">
        <v>252</v>
      </c>
      <c r="C5910" s="104" t="s">
        <v>6204</v>
      </c>
      <c r="D5910" s="94" t="s">
        <v>279</v>
      </c>
      <c r="E5910" s="95">
        <v>364.99</v>
      </c>
      <c r="F5910" s="96">
        <f t="shared" si="761"/>
        <v>447.99</v>
      </c>
      <c r="G5910" s="107">
        <f>ROUND(SUM('NOVO HORIZONTE'!G5910),2)</f>
        <v>0</v>
      </c>
      <c r="H5910" s="107">
        <f t="shared" si="766"/>
        <v>0</v>
      </c>
      <c r="I5910" s="143">
        <f t="shared" si="762"/>
        <v>0</v>
      </c>
      <c r="J5910" s="142"/>
      <c r="K5910" s="228"/>
      <c r="L5910" s="7" t="str">
        <f t="shared" si="763"/>
        <v/>
      </c>
      <c r="M5910" s="7" t="str">
        <f t="shared" si="764"/>
        <v/>
      </c>
      <c r="N5910" s="7" t="str">
        <f t="shared" si="760"/>
        <v/>
      </c>
      <c r="O5910" s="144"/>
      <c r="P5910" s="355">
        <v>0</v>
      </c>
      <c r="Q5910" s="362">
        <f>SUM('NOVO HORIZONTE'!I5910)</f>
        <v>0</v>
      </c>
      <c r="R5910" s="363">
        <f t="shared" si="765"/>
        <v>0</v>
      </c>
      <c r="S5910" s="153">
        <f t="shared" si="759"/>
        <v>0</v>
      </c>
      <c r="T5910" s="364"/>
    </row>
    <row r="5911" ht="22.5" hidden="1" spans="1:20">
      <c r="A5911" s="158">
        <v>99634</v>
      </c>
      <c r="B5911" s="100" t="s">
        <v>252</v>
      </c>
      <c r="C5911" s="104" t="s">
        <v>6205</v>
      </c>
      <c r="D5911" s="94" t="s">
        <v>279</v>
      </c>
      <c r="E5911" s="95">
        <v>617.81</v>
      </c>
      <c r="F5911" s="96">
        <f t="shared" si="761"/>
        <v>758.3</v>
      </c>
      <c r="G5911" s="107">
        <f>ROUND(SUM('NOVO HORIZONTE'!G5911),2)</f>
        <v>0</v>
      </c>
      <c r="H5911" s="107">
        <f t="shared" si="766"/>
        <v>0</v>
      </c>
      <c r="I5911" s="143">
        <f t="shared" si="762"/>
        <v>0</v>
      </c>
      <c r="J5911" s="142"/>
      <c r="K5911" s="228"/>
      <c r="L5911" s="7" t="str">
        <f t="shared" si="763"/>
        <v/>
      </c>
      <c r="M5911" s="7" t="str">
        <f t="shared" si="764"/>
        <v/>
      </c>
      <c r="N5911" s="7" t="str">
        <f t="shared" si="760"/>
        <v/>
      </c>
      <c r="O5911" s="144"/>
      <c r="P5911" s="355">
        <v>0</v>
      </c>
      <c r="Q5911" s="362">
        <f>SUM('NOVO HORIZONTE'!I5911)</f>
        <v>0</v>
      </c>
      <c r="R5911" s="363">
        <f t="shared" si="765"/>
        <v>0</v>
      </c>
      <c r="S5911" s="153">
        <f t="shared" si="759"/>
        <v>0</v>
      </c>
      <c r="T5911" s="364"/>
    </row>
    <row r="5912" ht="22.5" hidden="1" spans="1:20">
      <c r="A5912" s="158">
        <v>103009</v>
      </c>
      <c r="B5912" s="100" t="s">
        <v>252</v>
      </c>
      <c r="C5912" s="104" t="s">
        <v>6206</v>
      </c>
      <c r="D5912" s="94" t="s">
        <v>279</v>
      </c>
      <c r="E5912" s="95">
        <v>269.52</v>
      </c>
      <c r="F5912" s="96">
        <f t="shared" si="761"/>
        <v>330.81</v>
      </c>
      <c r="G5912" s="107">
        <f>ROUND(SUM('NOVO HORIZONTE'!G5912),2)</f>
        <v>0</v>
      </c>
      <c r="H5912" s="107">
        <f t="shared" si="766"/>
        <v>0</v>
      </c>
      <c r="I5912" s="143">
        <f t="shared" si="762"/>
        <v>0</v>
      </c>
      <c r="J5912" s="142"/>
      <c r="K5912" s="145"/>
      <c r="L5912" s="7" t="str">
        <f t="shared" si="763"/>
        <v/>
      </c>
      <c r="M5912" s="7" t="str">
        <f t="shared" si="764"/>
        <v/>
      </c>
      <c r="N5912" s="7" t="str">
        <f t="shared" si="760"/>
        <v/>
      </c>
      <c r="O5912" s="144"/>
      <c r="P5912" s="355">
        <v>0</v>
      </c>
      <c r="Q5912" s="362">
        <f>SUM('NOVO HORIZONTE'!I5912)</f>
        <v>0</v>
      </c>
      <c r="R5912" s="363">
        <f t="shared" si="765"/>
        <v>0</v>
      </c>
      <c r="S5912" s="153">
        <f t="shared" si="759"/>
        <v>0</v>
      </c>
      <c r="T5912" s="364"/>
    </row>
    <row r="5913" ht="22.5" hidden="1" spans="1:20">
      <c r="A5913" s="158">
        <v>103008</v>
      </c>
      <c r="B5913" s="100" t="s">
        <v>252</v>
      </c>
      <c r="C5913" s="104" t="s">
        <v>6207</v>
      </c>
      <c r="D5913" s="94" t="s">
        <v>279</v>
      </c>
      <c r="E5913" s="95">
        <v>75.15</v>
      </c>
      <c r="F5913" s="96">
        <f t="shared" si="761"/>
        <v>92.24</v>
      </c>
      <c r="G5913" s="107">
        <f>ROUND(SUM('NOVO HORIZONTE'!G5913),2)</f>
        <v>0</v>
      </c>
      <c r="H5913" s="107">
        <f t="shared" si="766"/>
        <v>0</v>
      </c>
      <c r="I5913" s="143">
        <f t="shared" si="762"/>
        <v>0</v>
      </c>
      <c r="J5913" s="142"/>
      <c r="K5913" s="145"/>
      <c r="L5913" s="7" t="str">
        <f t="shared" si="763"/>
        <v/>
      </c>
      <c r="M5913" s="7" t="str">
        <f t="shared" si="764"/>
        <v/>
      </c>
      <c r="N5913" s="7" t="str">
        <f t="shared" si="760"/>
        <v/>
      </c>
      <c r="O5913" s="144"/>
      <c r="P5913" s="355">
        <v>0</v>
      </c>
      <c r="Q5913" s="362">
        <f>SUM('NOVO HORIZONTE'!I5913)</f>
        <v>0</v>
      </c>
      <c r="R5913" s="363">
        <f t="shared" si="765"/>
        <v>0</v>
      </c>
      <c r="S5913" s="153">
        <f t="shared" ref="S5913:S5976" si="767">IF(R5913=0,0,IF(R5913&gt;0,"c","b"))</f>
        <v>0</v>
      </c>
      <c r="T5913" s="364"/>
    </row>
    <row r="5914" ht="22.5" hidden="1" spans="1:20">
      <c r="A5914" s="158">
        <v>99619</v>
      </c>
      <c r="B5914" s="100" t="s">
        <v>252</v>
      </c>
      <c r="C5914" s="104" t="s">
        <v>6208</v>
      </c>
      <c r="D5914" s="94" t="s">
        <v>279</v>
      </c>
      <c r="E5914" s="95">
        <v>92.42</v>
      </c>
      <c r="F5914" s="96">
        <f t="shared" si="761"/>
        <v>113.44</v>
      </c>
      <c r="G5914" s="107">
        <f>ROUND(SUM('NOVO HORIZONTE'!G5914),2)</f>
        <v>0</v>
      </c>
      <c r="H5914" s="107">
        <f t="shared" si="766"/>
        <v>0</v>
      </c>
      <c r="I5914" s="143">
        <f t="shared" si="762"/>
        <v>0</v>
      </c>
      <c r="J5914" s="142"/>
      <c r="K5914" s="228"/>
      <c r="L5914" s="7" t="str">
        <f t="shared" si="763"/>
        <v/>
      </c>
      <c r="M5914" s="7" t="str">
        <f t="shared" si="764"/>
        <v/>
      </c>
      <c r="N5914" s="7" t="str">
        <f t="shared" si="760"/>
        <v/>
      </c>
      <c r="O5914" s="144"/>
      <c r="P5914" s="355">
        <v>0</v>
      </c>
      <c r="Q5914" s="362">
        <f>SUM('NOVO HORIZONTE'!I5914)</f>
        <v>0</v>
      </c>
      <c r="R5914" s="363">
        <f t="shared" si="765"/>
        <v>0</v>
      </c>
      <c r="S5914" s="153">
        <f t="shared" si="767"/>
        <v>0</v>
      </c>
      <c r="T5914" s="364"/>
    </row>
    <row r="5915" ht="22.5" hidden="1" spans="1:20">
      <c r="A5915" s="158">
        <v>99620</v>
      </c>
      <c r="B5915" s="100" t="s">
        <v>252</v>
      </c>
      <c r="C5915" s="104" t="s">
        <v>6209</v>
      </c>
      <c r="D5915" s="94" t="s">
        <v>279</v>
      </c>
      <c r="E5915" s="95">
        <v>125.53</v>
      </c>
      <c r="F5915" s="96">
        <f t="shared" si="761"/>
        <v>154.08</v>
      </c>
      <c r="G5915" s="107">
        <f>ROUND(SUM('NOVO HORIZONTE'!G5915),2)</f>
        <v>0</v>
      </c>
      <c r="H5915" s="107">
        <f t="shared" si="766"/>
        <v>0</v>
      </c>
      <c r="I5915" s="143">
        <f t="shared" si="762"/>
        <v>0</v>
      </c>
      <c r="J5915" s="142"/>
      <c r="K5915" s="228"/>
      <c r="L5915" s="7" t="str">
        <f t="shared" si="763"/>
        <v/>
      </c>
      <c r="M5915" s="7" t="str">
        <f t="shared" si="764"/>
        <v/>
      </c>
      <c r="N5915" s="7" t="str">
        <f t="shared" si="760"/>
        <v/>
      </c>
      <c r="O5915" s="144"/>
      <c r="P5915" s="355">
        <v>0</v>
      </c>
      <c r="Q5915" s="362">
        <f>SUM('NOVO HORIZONTE'!I5915)</f>
        <v>0</v>
      </c>
      <c r="R5915" s="363">
        <f t="shared" si="765"/>
        <v>0</v>
      </c>
      <c r="S5915" s="153">
        <f t="shared" si="767"/>
        <v>0</v>
      </c>
      <c r="T5915" s="364"/>
    </row>
    <row r="5916" ht="22.5" hidden="1" spans="1:20">
      <c r="A5916" s="158">
        <v>99621</v>
      </c>
      <c r="B5916" s="100" t="s">
        <v>252</v>
      </c>
      <c r="C5916" s="104" t="s">
        <v>6210</v>
      </c>
      <c r="D5916" s="94" t="s">
        <v>279</v>
      </c>
      <c r="E5916" s="95">
        <v>186.69</v>
      </c>
      <c r="F5916" s="96">
        <f t="shared" si="761"/>
        <v>229.14</v>
      </c>
      <c r="G5916" s="107">
        <f>ROUND(SUM('NOVO HORIZONTE'!G5916),2)</f>
        <v>0</v>
      </c>
      <c r="H5916" s="107">
        <f t="shared" si="766"/>
        <v>0</v>
      </c>
      <c r="I5916" s="143">
        <f t="shared" si="762"/>
        <v>0</v>
      </c>
      <c r="J5916" s="142"/>
      <c r="K5916" s="228"/>
      <c r="L5916" s="7" t="str">
        <f t="shared" si="763"/>
        <v/>
      </c>
      <c r="M5916" s="7" t="str">
        <f t="shared" si="764"/>
        <v/>
      </c>
      <c r="N5916" s="7" t="str">
        <f t="shared" si="760"/>
        <v/>
      </c>
      <c r="O5916" s="144"/>
      <c r="P5916" s="355">
        <v>0</v>
      </c>
      <c r="Q5916" s="362">
        <f>SUM('NOVO HORIZONTE'!I5916)</f>
        <v>0</v>
      </c>
      <c r="R5916" s="363">
        <f t="shared" si="765"/>
        <v>0</v>
      </c>
      <c r="S5916" s="153">
        <f t="shared" si="767"/>
        <v>0</v>
      </c>
      <c r="T5916" s="364"/>
    </row>
    <row r="5917" ht="22.5" hidden="1" spans="1:20">
      <c r="A5917" s="158">
        <v>99622</v>
      </c>
      <c r="B5917" s="100" t="s">
        <v>252</v>
      </c>
      <c r="C5917" s="104" t="s">
        <v>6211</v>
      </c>
      <c r="D5917" s="94" t="s">
        <v>279</v>
      </c>
      <c r="E5917" s="95">
        <v>210.83</v>
      </c>
      <c r="F5917" s="96">
        <f t="shared" si="761"/>
        <v>258.77</v>
      </c>
      <c r="G5917" s="107">
        <f>ROUND(SUM('NOVO HORIZONTE'!G5917),2)</f>
        <v>0</v>
      </c>
      <c r="H5917" s="107">
        <f t="shared" si="766"/>
        <v>0</v>
      </c>
      <c r="I5917" s="143">
        <f t="shared" si="762"/>
        <v>0</v>
      </c>
      <c r="J5917" s="142"/>
      <c r="K5917" s="228"/>
      <c r="L5917" s="7" t="str">
        <f t="shared" si="763"/>
        <v/>
      </c>
      <c r="M5917" s="7" t="str">
        <f t="shared" si="764"/>
        <v/>
      </c>
      <c r="N5917" s="7" t="str">
        <f t="shared" si="760"/>
        <v/>
      </c>
      <c r="O5917" s="144"/>
      <c r="P5917" s="355">
        <v>0</v>
      </c>
      <c r="Q5917" s="362">
        <f>SUM('NOVO HORIZONTE'!I5917)</f>
        <v>0</v>
      </c>
      <c r="R5917" s="363">
        <f t="shared" si="765"/>
        <v>0</v>
      </c>
      <c r="S5917" s="153">
        <f t="shared" si="767"/>
        <v>0</v>
      </c>
      <c r="T5917" s="364"/>
    </row>
    <row r="5918" ht="22.5" hidden="1" spans="1:20">
      <c r="A5918" s="158">
        <v>99623</v>
      </c>
      <c r="B5918" s="100" t="s">
        <v>252</v>
      </c>
      <c r="C5918" s="104" t="s">
        <v>6212</v>
      </c>
      <c r="D5918" s="94" t="s">
        <v>279</v>
      </c>
      <c r="E5918" s="95">
        <v>293.63</v>
      </c>
      <c r="F5918" s="96">
        <f t="shared" si="761"/>
        <v>360.4</v>
      </c>
      <c r="G5918" s="107">
        <f>ROUND(SUM('NOVO HORIZONTE'!G5918),2)</f>
        <v>0</v>
      </c>
      <c r="H5918" s="107">
        <f t="shared" si="766"/>
        <v>0</v>
      </c>
      <c r="I5918" s="143">
        <f t="shared" si="762"/>
        <v>0</v>
      </c>
      <c r="J5918" s="142"/>
      <c r="K5918" s="228"/>
      <c r="L5918" s="7" t="str">
        <f t="shared" si="763"/>
        <v/>
      </c>
      <c r="M5918" s="7" t="str">
        <f t="shared" si="764"/>
        <v/>
      </c>
      <c r="N5918" s="7" t="str">
        <f t="shared" si="760"/>
        <v/>
      </c>
      <c r="O5918" s="144"/>
      <c r="P5918" s="355">
        <v>0</v>
      </c>
      <c r="Q5918" s="362">
        <f>SUM('NOVO HORIZONTE'!I5918)</f>
        <v>0</v>
      </c>
      <c r="R5918" s="363">
        <f t="shared" si="765"/>
        <v>0</v>
      </c>
      <c r="S5918" s="153">
        <f t="shared" si="767"/>
        <v>0</v>
      </c>
      <c r="T5918" s="364"/>
    </row>
    <row r="5919" ht="22.5" hidden="1" spans="1:20">
      <c r="A5919" s="158">
        <v>99624</v>
      </c>
      <c r="B5919" s="100" t="s">
        <v>252</v>
      </c>
      <c r="C5919" s="104" t="s">
        <v>6213</v>
      </c>
      <c r="D5919" s="94" t="s">
        <v>279</v>
      </c>
      <c r="E5919" s="95">
        <v>418.04</v>
      </c>
      <c r="F5919" s="96">
        <f t="shared" si="761"/>
        <v>513.1</v>
      </c>
      <c r="G5919" s="107">
        <f>ROUND(SUM('NOVO HORIZONTE'!G5919),2)</f>
        <v>0</v>
      </c>
      <c r="H5919" s="107">
        <f t="shared" si="766"/>
        <v>0</v>
      </c>
      <c r="I5919" s="143">
        <f t="shared" si="762"/>
        <v>0</v>
      </c>
      <c r="J5919" s="142"/>
      <c r="K5919" s="228"/>
      <c r="L5919" s="7" t="str">
        <f t="shared" si="763"/>
        <v/>
      </c>
      <c r="M5919" s="7" t="str">
        <f t="shared" si="764"/>
        <v/>
      </c>
      <c r="N5919" s="7" t="str">
        <f t="shared" si="760"/>
        <v/>
      </c>
      <c r="O5919" s="144"/>
      <c r="P5919" s="355">
        <v>0</v>
      </c>
      <c r="Q5919" s="362">
        <f>SUM('NOVO HORIZONTE'!I5919)</f>
        <v>0</v>
      </c>
      <c r="R5919" s="363">
        <f t="shared" si="765"/>
        <v>0</v>
      </c>
      <c r="S5919" s="153">
        <f t="shared" si="767"/>
        <v>0</v>
      </c>
      <c r="T5919" s="364"/>
    </row>
    <row r="5920" ht="22.5" hidden="1" spans="1:20">
      <c r="A5920" s="158">
        <v>99625</v>
      </c>
      <c r="B5920" s="100" t="s">
        <v>252</v>
      </c>
      <c r="C5920" s="104" t="s">
        <v>6214</v>
      </c>
      <c r="D5920" s="94" t="s">
        <v>279</v>
      </c>
      <c r="E5920" s="95">
        <v>573.91</v>
      </c>
      <c r="F5920" s="96">
        <f t="shared" si="761"/>
        <v>704.42</v>
      </c>
      <c r="G5920" s="107">
        <f>ROUND(SUM('NOVO HORIZONTE'!G5920),2)</f>
        <v>0</v>
      </c>
      <c r="H5920" s="107">
        <f t="shared" si="766"/>
        <v>0</v>
      </c>
      <c r="I5920" s="143">
        <f t="shared" si="762"/>
        <v>0</v>
      </c>
      <c r="J5920" s="142"/>
      <c r="K5920" s="228"/>
      <c r="L5920" s="7" t="str">
        <f t="shared" si="763"/>
        <v/>
      </c>
      <c r="M5920" s="7" t="str">
        <f t="shared" si="764"/>
        <v/>
      </c>
      <c r="N5920" s="7" t="str">
        <f t="shared" si="760"/>
        <v/>
      </c>
      <c r="O5920" s="144"/>
      <c r="P5920" s="355">
        <v>0</v>
      </c>
      <c r="Q5920" s="362">
        <f>SUM('NOVO HORIZONTE'!I5920)</f>
        <v>0</v>
      </c>
      <c r="R5920" s="363">
        <f t="shared" si="765"/>
        <v>0</v>
      </c>
      <c r="S5920" s="153">
        <f t="shared" si="767"/>
        <v>0</v>
      </c>
      <c r="T5920" s="364"/>
    </row>
    <row r="5921" ht="22.5" hidden="1" spans="1:20">
      <c r="A5921" s="158">
        <v>99626</v>
      </c>
      <c r="B5921" s="100" t="s">
        <v>252</v>
      </c>
      <c r="C5921" s="104" t="s">
        <v>6215</v>
      </c>
      <c r="D5921" s="94" t="s">
        <v>279</v>
      </c>
      <c r="E5921" s="95">
        <v>880.68</v>
      </c>
      <c r="F5921" s="96">
        <f t="shared" si="761"/>
        <v>1080.95</v>
      </c>
      <c r="G5921" s="107">
        <f>ROUND(SUM('NOVO HORIZONTE'!G5921),2)</f>
        <v>0</v>
      </c>
      <c r="H5921" s="107">
        <f t="shared" si="766"/>
        <v>0</v>
      </c>
      <c r="I5921" s="143">
        <f t="shared" si="762"/>
        <v>0</v>
      </c>
      <c r="J5921" s="142"/>
      <c r="K5921" s="228"/>
      <c r="L5921" s="7" t="str">
        <f t="shared" si="763"/>
        <v/>
      </c>
      <c r="M5921" s="7" t="str">
        <f t="shared" si="764"/>
        <v/>
      </c>
      <c r="N5921" s="7" t="str">
        <f t="shared" si="760"/>
        <v/>
      </c>
      <c r="O5921" s="144"/>
      <c r="P5921" s="355">
        <v>0</v>
      </c>
      <c r="Q5921" s="362">
        <f>SUM('NOVO HORIZONTE'!I5921)</f>
        <v>0</v>
      </c>
      <c r="R5921" s="363">
        <f t="shared" si="765"/>
        <v>0</v>
      </c>
      <c r="S5921" s="153">
        <f t="shared" si="767"/>
        <v>0</v>
      </c>
      <c r="T5921" s="364"/>
    </row>
    <row r="5922" ht="22.5" hidden="1" spans="1:20">
      <c r="A5922" s="158">
        <v>103010</v>
      </c>
      <c r="B5922" s="100" t="s">
        <v>252</v>
      </c>
      <c r="C5922" s="104" t="s">
        <v>6216</v>
      </c>
      <c r="D5922" s="94" t="s">
        <v>279</v>
      </c>
      <c r="E5922" s="95">
        <v>57</v>
      </c>
      <c r="F5922" s="96">
        <f t="shared" si="761"/>
        <v>69.96</v>
      </c>
      <c r="G5922" s="107">
        <f>ROUND(SUM('NOVO HORIZONTE'!G5922),2)</f>
        <v>0</v>
      </c>
      <c r="H5922" s="107">
        <f t="shared" si="766"/>
        <v>0</v>
      </c>
      <c r="I5922" s="143">
        <f t="shared" si="762"/>
        <v>0</v>
      </c>
      <c r="J5922" s="142"/>
      <c r="K5922" s="228"/>
      <c r="L5922" s="7" t="str">
        <f t="shared" si="763"/>
        <v/>
      </c>
      <c r="M5922" s="7" t="str">
        <f t="shared" si="764"/>
        <v/>
      </c>
      <c r="N5922" s="7" t="str">
        <f t="shared" si="760"/>
        <v/>
      </c>
      <c r="O5922" s="144"/>
      <c r="P5922" s="355">
        <v>0</v>
      </c>
      <c r="Q5922" s="362">
        <f>SUM('NOVO HORIZONTE'!I5922)</f>
        <v>0</v>
      </c>
      <c r="R5922" s="363">
        <f t="shared" si="765"/>
        <v>0</v>
      </c>
      <c r="S5922" s="153">
        <f t="shared" si="767"/>
        <v>0</v>
      </c>
      <c r="T5922" s="364"/>
    </row>
    <row r="5923" ht="22.5" hidden="1" spans="1:20">
      <c r="A5923" s="158">
        <v>103011</v>
      </c>
      <c r="B5923" s="100" t="s">
        <v>252</v>
      </c>
      <c r="C5923" s="104" t="s">
        <v>6217</v>
      </c>
      <c r="D5923" s="94" t="s">
        <v>279</v>
      </c>
      <c r="E5923" s="95">
        <v>63.79</v>
      </c>
      <c r="F5923" s="96">
        <f t="shared" si="761"/>
        <v>78.3</v>
      </c>
      <c r="G5923" s="107">
        <f>ROUND(SUM('NOVO HORIZONTE'!G5923),2)</f>
        <v>0</v>
      </c>
      <c r="H5923" s="107">
        <f t="shared" si="766"/>
        <v>0</v>
      </c>
      <c r="I5923" s="143">
        <f t="shared" si="762"/>
        <v>0</v>
      </c>
      <c r="J5923" s="142"/>
      <c r="K5923" s="228"/>
      <c r="L5923" s="7" t="str">
        <f t="shared" si="763"/>
        <v/>
      </c>
      <c r="M5923" s="7" t="str">
        <f t="shared" si="764"/>
        <v/>
      </c>
      <c r="N5923" s="7" t="str">
        <f t="shared" si="760"/>
        <v/>
      </c>
      <c r="O5923" s="144"/>
      <c r="P5923" s="355">
        <v>0</v>
      </c>
      <c r="Q5923" s="362">
        <f>SUM('NOVO HORIZONTE'!I5923)</f>
        <v>0</v>
      </c>
      <c r="R5923" s="363">
        <f t="shared" si="765"/>
        <v>0</v>
      </c>
      <c r="S5923" s="153">
        <f t="shared" si="767"/>
        <v>0</v>
      </c>
      <c r="T5923" s="364"/>
    </row>
    <row r="5924" ht="22.5" hidden="1" spans="1:20">
      <c r="A5924" s="158">
        <v>103012</v>
      </c>
      <c r="B5924" s="100" t="s">
        <v>252</v>
      </c>
      <c r="C5924" s="104" t="s">
        <v>6218</v>
      </c>
      <c r="D5924" s="94" t="s">
        <v>279</v>
      </c>
      <c r="E5924" s="95">
        <v>100.28</v>
      </c>
      <c r="F5924" s="96">
        <f t="shared" si="761"/>
        <v>123.08</v>
      </c>
      <c r="G5924" s="107">
        <f>ROUND(SUM('NOVO HORIZONTE'!G5924),2)</f>
        <v>0</v>
      </c>
      <c r="H5924" s="107">
        <f t="shared" si="766"/>
        <v>0</v>
      </c>
      <c r="I5924" s="143">
        <f t="shared" si="762"/>
        <v>0</v>
      </c>
      <c r="J5924" s="142"/>
      <c r="K5924" s="145"/>
      <c r="L5924" s="7" t="str">
        <f t="shared" si="763"/>
        <v/>
      </c>
      <c r="M5924" s="7" t="str">
        <f t="shared" si="764"/>
        <v/>
      </c>
      <c r="N5924" s="7" t="str">
        <f t="shared" si="760"/>
        <v/>
      </c>
      <c r="O5924" s="144"/>
      <c r="P5924" s="355">
        <v>0</v>
      </c>
      <c r="Q5924" s="362">
        <f>SUM('NOVO HORIZONTE'!I5924)</f>
        <v>0</v>
      </c>
      <c r="R5924" s="363">
        <f t="shared" si="765"/>
        <v>0</v>
      </c>
      <c r="S5924" s="153">
        <f t="shared" si="767"/>
        <v>0</v>
      </c>
      <c r="T5924" s="364"/>
    </row>
    <row r="5925" ht="22.5" hidden="1" spans="1:20">
      <c r="A5925" s="158">
        <v>103013</v>
      </c>
      <c r="B5925" s="100" t="s">
        <v>252</v>
      </c>
      <c r="C5925" s="104" t="s">
        <v>6219</v>
      </c>
      <c r="D5925" s="94" t="s">
        <v>279</v>
      </c>
      <c r="E5925" s="95">
        <v>108.41</v>
      </c>
      <c r="F5925" s="96">
        <f t="shared" si="761"/>
        <v>133.06</v>
      </c>
      <c r="G5925" s="107">
        <f>ROUND(SUM('NOVO HORIZONTE'!G5925),2)</f>
        <v>0</v>
      </c>
      <c r="H5925" s="107">
        <f t="shared" si="766"/>
        <v>0</v>
      </c>
      <c r="I5925" s="143">
        <f t="shared" si="762"/>
        <v>0</v>
      </c>
      <c r="J5925" s="142"/>
      <c r="K5925" s="228"/>
      <c r="L5925" s="7" t="str">
        <f t="shared" si="763"/>
        <v/>
      </c>
      <c r="M5925" s="7" t="str">
        <f t="shared" si="764"/>
        <v/>
      </c>
      <c r="N5925" s="7" t="str">
        <f t="shared" si="760"/>
        <v/>
      </c>
      <c r="O5925" s="144"/>
      <c r="P5925" s="355">
        <v>0</v>
      </c>
      <c r="Q5925" s="362">
        <f>SUM('NOVO HORIZONTE'!I5925)</f>
        <v>0</v>
      </c>
      <c r="R5925" s="363">
        <f t="shared" si="765"/>
        <v>0</v>
      </c>
      <c r="S5925" s="153">
        <f t="shared" si="767"/>
        <v>0</v>
      </c>
      <c r="T5925" s="364"/>
    </row>
    <row r="5926" ht="22.5" hidden="1" spans="1:20">
      <c r="A5926" s="158">
        <v>103014</v>
      </c>
      <c r="B5926" s="100" t="s">
        <v>252</v>
      </c>
      <c r="C5926" s="104" t="s">
        <v>6220</v>
      </c>
      <c r="D5926" s="94" t="s">
        <v>279</v>
      </c>
      <c r="E5926" s="95">
        <v>162.47</v>
      </c>
      <c r="F5926" s="96">
        <f t="shared" si="761"/>
        <v>199.42</v>
      </c>
      <c r="G5926" s="107">
        <f>ROUND(SUM('NOVO HORIZONTE'!G5926),2)</f>
        <v>0</v>
      </c>
      <c r="H5926" s="107">
        <f t="shared" si="766"/>
        <v>0</v>
      </c>
      <c r="I5926" s="143">
        <f t="shared" si="762"/>
        <v>0</v>
      </c>
      <c r="J5926" s="142"/>
      <c r="K5926" s="228"/>
      <c r="L5926" s="7" t="str">
        <f t="shared" si="763"/>
        <v/>
      </c>
      <c r="M5926" s="7" t="str">
        <f t="shared" si="764"/>
        <v/>
      </c>
      <c r="N5926" s="7" t="str">
        <f t="shared" si="760"/>
        <v/>
      </c>
      <c r="O5926" s="144"/>
      <c r="P5926" s="355">
        <v>0</v>
      </c>
      <c r="Q5926" s="362">
        <f>SUM('NOVO HORIZONTE'!I5926)</f>
        <v>0</v>
      </c>
      <c r="R5926" s="363">
        <f t="shared" si="765"/>
        <v>0</v>
      </c>
      <c r="S5926" s="153">
        <f t="shared" si="767"/>
        <v>0</v>
      </c>
      <c r="T5926" s="364"/>
    </row>
    <row r="5927" ht="22.5" hidden="1" spans="1:20">
      <c r="A5927" s="158">
        <v>103015</v>
      </c>
      <c r="B5927" s="100" t="s">
        <v>252</v>
      </c>
      <c r="C5927" s="104" t="s">
        <v>6221</v>
      </c>
      <c r="D5927" s="94" t="s">
        <v>279</v>
      </c>
      <c r="E5927" s="95">
        <v>285.83</v>
      </c>
      <c r="F5927" s="96">
        <f t="shared" si="761"/>
        <v>350.83</v>
      </c>
      <c r="G5927" s="107">
        <f>ROUND(SUM('NOVO HORIZONTE'!G5927),2)</f>
        <v>0</v>
      </c>
      <c r="H5927" s="107">
        <f t="shared" si="766"/>
        <v>0</v>
      </c>
      <c r="I5927" s="143">
        <f t="shared" si="762"/>
        <v>0</v>
      </c>
      <c r="J5927" s="142"/>
      <c r="K5927" s="228"/>
      <c r="L5927" s="7" t="str">
        <f t="shared" si="763"/>
        <v/>
      </c>
      <c r="M5927" s="7" t="str">
        <f t="shared" si="764"/>
        <v/>
      </c>
      <c r="N5927" s="7" t="str">
        <f t="shared" si="760"/>
        <v/>
      </c>
      <c r="O5927" s="144"/>
      <c r="P5927" s="355">
        <v>0</v>
      </c>
      <c r="Q5927" s="362">
        <f>SUM('NOVO HORIZONTE'!I5927)</f>
        <v>0</v>
      </c>
      <c r="R5927" s="363">
        <f t="shared" si="765"/>
        <v>0</v>
      </c>
      <c r="S5927" s="153">
        <f t="shared" si="767"/>
        <v>0</v>
      </c>
      <c r="T5927" s="364"/>
    </row>
    <row r="5928" ht="22.5" hidden="1" spans="1:20">
      <c r="A5928" s="158">
        <v>103016</v>
      </c>
      <c r="B5928" s="100" t="s">
        <v>252</v>
      </c>
      <c r="C5928" s="104" t="s">
        <v>6222</v>
      </c>
      <c r="D5928" s="94" t="s">
        <v>279</v>
      </c>
      <c r="E5928" s="95">
        <v>390.25</v>
      </c>
      <c r="F5928" s="96">
        <f t="shared" si="761"/>
        <v>478.99</v>
      </c>
      <c r="G5928" s="107">
        <f>ROUND(SUM('NOVO HORIZONTE'!G5928),2)</f>
        <v>0</v>
      </c>
      <c r="H5928" s="107">
        <f t="shared" si="766"/>
        <v>0</v>
      </c>
      <c r="I5928" s="143">
        <f t="shared" si="762"/>
        <v>0</v>
      </c>
      <c r="J5928" s="142"/>
      <c r="K5928" s="228"/>
      <c r="L5928" s="7" t="str">
        <f t="shared" si="763"/>
        <v/>
      </c>
      <c r="M5928" s="7" t="str">
        <f t="shared" si="764"/>
        <v/>
      </c>
      <c r="N5928" s="7" t="str">
        <f t="shared" si="760"/>
        <v/>
      </c>
      <c r="O5928" s="144"/>
      <c r="P5928" s="355">
        <v>0</v>
      </c>
      <c r="Q5928" s="362">
        <f>SUM('NOVO HORIZONTE'!I5928)</f>
        <v>0</v>
      </c>
      <c r="R5928" s="363">
        <f t="shared" si="765"/>
        <v>0</v>
      </c>
      <c r="S5928" s="153">
        <f t="shared" si="767"/>
        <v>0</v>
      </c>
      <c r="T5928" s="364"/>
    </row>
    <row r="5929" ht="22.5" hidden="1" spans="1:20">
      <c r="A5929" s="158">
        <v>103017</v>
      </c>
      <c r="B5929" s="100" t="s">
        <v>252</v>
      </c>
      <c r="C5929" s="104" t="s">
        <v>6223</v>
      </c>
      <c r="D5929" s="94" t="s">
        <v>279</v>
      </c>
      <c r="E5929" s="95">
        <v>678.57</v>
      </c>
      <c r="F5929" s="96">
        <f t="shared" si="761"/>
        <v>832.88</v>
      </c>
      <c r="G5929" s="107">
        <f>ROUND(SUM('NOVO HORIZONTE'!G5929),2)</f>
        <v>0</v>
      </c>
      <c r="H5929" s="107">
        <f t="shared" si="766"/>
        <v>0</v>
      </c>
      <c r="I5929" s="143">
        <f t="shared" si="762"/>
        <v>0</v>
      </c>
      <c r="J5929" s="142"/>
      <c r="K5929" s="228"/>
      <c r="L5929" s="7" t="str">
        <f t="shared" si="763"/>
        <v/>
      </c>
      <c r="M5929" s="7" t="str">
        <f t="shared" si="764"/>
        <v/>
      </c>
      <c r="N5929" s="7" t="str">
        <f t="shared" si="760"/>
        <v/>
      </c>
      <c r="O5929" s="144"/>
      <c r="P5929" s="355">
        <v>0</v>
      </c>
      <c r="Q5929" s="362">
        <f>SUM('NOVO HORIZONTE'!I5929)</f>
        <v>0</v>
      </c>
      <c r="R5929" s="363">
        <f t="shared" si="765"/>
        <v>0</v>
      </c>
      <c r="S5929" s="153">
        <f t="shared" si="767"/>
        <v>0</v>
      </c>
      <c r="T5929" s="364"/>
    </row>
    <row r="5930" ht="27.95" hidden="1" customHeight="1" spans="1:20">
      <c r="A5930" s="158">
        <v>95248</v>
      </c>
      <c r="B5930" s="100" t="s">
        <v>252</v>
      </c>
      <c r="C5930" s="104" t="s">
        <v>6224</v>
      </c>
      <c r="D5930" s="94" t="s">
        <v>279</v>
      </c>
      <c r="E5930" s="95">
        <v>54.39</v>
      </c>
      <c r="F5930" s="96">
        <f t="shared" si="761"/>
        <v>66.76</v>
      </c>
      <c r="G5930" s="107">
        <f>ROUND(SUM('NOVO HORIZONTE'!G5930),2)</f>
        <v>0</v>
      </c>
      <c r="H5930" s="107">
        <f t="shared" si="766"/>
        <v>0</v>
      </c>
      <c r="I5930" s="143">
        <f t="shared" si="762"/>
        <v>0</v>
      </c>
      <c r="J5930" s="142"/>
      <c r="K5930" s="228"/>
      <c r="L5930" s="7" t="str">
        <f t="shared" si="763"/>
        <v/>
      </c>
      <c r="M5930" s="7" t="str">
        <f t="shared" si="764"/>
        <v/>
      </c>
      <c r="N5930" s="7" t="str">
        <f t="shared" si="760"/>
        <v/>
      </c>
      <c r="O5930" s="144"/>
      <c r="P5930" s="355">
        <v>0</v>
      </c>
      <c r="Q5930" s="362">
        <f>SUM('NOVO HORIZONTE'!I5930)</f>
        <v>0</v>
      </c>
      <c r="R5930" s="363">
        <f t="shared" si="765"/>
        <v>0</v>
      </c>
      <c r="S5930" s="153">
        <f t="shared" si="767"/>
        <v>0</v>
      </c>
      <c r="T5930" s="364"/>
    </row>
    <row r="5931" ht="27.95" hidden="1" customHeight="1" spans="1:20">
      <c r="A5931" s="158">
        <v>95249</v>
      </c>
      <c r="B5931" s="100" t="s">
        <v>252</v>
      </c>
      <c r="C5931" s="104" t="s">
        <v>6225</v>
      </c>
      <c r="D5931" s="94" t="s">
        <v>279</v>
      </c>
      <c r="E5931" s="95">
        <v>64.36</v>
      </c>
      <c r="F5931" s="96">
        <f t="shared" si="761"/>
        <v>79</v>
      </c>
      <c r="G5931" s="107">
        <f>ROUND(SUM('NOVO HORIZONTE'!G5931),2)</f>
        <v>0</v>
      </c>
      <c r="H5931" s="107">
        <f t="shared" si="766"/>
        <v>0</v>
      </c>
      <c r="I5931" s="143">
        <f t="shared" si="762"/>
        <v>0</v>
      </c>
      <c r="J5931" s="142"/>
      <c r="K5931" s="145"/>
      <c r="L5931" s="7" t="str">
        <f t="shared" si="763"/>
        <v/>
      </c>
      <c r="M5931" s="7" t="str">
        <f t="shared" si="764"/>
        <v/>
      </c>
      <c r="N5931" s="7" t="str">
        <f t="shared" ref="N5931:N5994" si="768">M5931</f>
        <v/>
      </c>
      <c r="O5931" s="144"/>
      <c r="P5931" s="355">
        <v>0</v>
      </c>
      <c r="Q5931" s="362">
        <f>SUM('NOVO HORIZONTE'!I5931)</f>
        <v>0</v>
      </c>
      <c r="R5931" s="363">
        <f t="shared" si="765"/>
        <v>0</v>
      </c>
      <c r="S5931" s="153">
        <f t="shared" si="767"/>
        <v>0</v>
      </c>
      <c r="T5931" s="364"/>
    </row>
    <row r="5932" ht="12.75" hidden="1" spans="1:20">
      <c r="A5932" s="158">
        <v>95250</v>
      </c>
      <c r="B5932" s="100" t="s">
        <v>252</v>
      </c>
      <c r="C5932" s="104" t="s">
        <v>6226</v>
      </c>
      <c r="D5932" s="94" t="s">
        <v>279</v>
      </c>
      <c r="E5932" s="95">
        <v>86.88</v>
      </c>
      <c r="F5932" s="96">
        <f t="shared" si="761"/>
        <v>106.64</v>
      </c>
      <c r="G5932" s="107">
        <f>ROUND(SUM('NOVO HORIZONTE'!G5932),2)</f>
        <v>0</v>
      </c>
      <c r="H5932" s="107">
        <f t="shared" si="766"/>
        <v>0</v>
      </c>
      <c r="I5932" s="143">
        <f t="shared" si="762"/>
        <v>0</v>
      </c>
      <c r="J5932" s="142"/>
      <c r="K5932" s="228"/>
      <c r="L5932" s="7" t="str">
        <f t="shared" si="763"/>
        <v/>
      </c>
      <c r="M5932" s="7" t="str">
        <f t="shared" si="764"/>
        <v/>
      </c>
      <c r="N5932" s="7" t="str">
        <f t="shared" si="768"/>
        <v/>
      </c>
      <c r="O5932" s="144"/>
      <c r="P5932" s="355">
        <v>0</v>
      </c>
      <c r="Q5932" s="362">
        <f>SUM('NOVO HORIZONTE'!I5932)</f>
        <v>0</v>
      </c>
      <c r="R5932" s="363">
        <f t="shared" si="765"/>
        <v>0</v>
      </c>
      <c r="S5932" s="153">
        <f t="shared" si="767"/>
        <v>0</v>
      </c>
      <c r="T5932" s="364"/>
    </row>
    <row r="5933" ht="12.75" hidden="1" spans="1:20">
      <c r="A5933" s="158">
        <v>95251</v>
      </c>
      <c r="B5933" s="100" t="s">
        <v>252</v>
      </c>
      <c r="C5933" s="104" t="s">
        <v>6227</v>
      </c>
      <c r="D5933" s="94" t="s">
        <v>279</v>
      </c>
      <c r="E5933" s="95">
        <v>128.32</v>
      </c>
      <c r="F5933" s="96">
        <f t="shared" si="761"/>
        <v>157.5</v>
      </c>
      <c r="G5933" s="107">
        <f>ROUND(SUM('NOVO HORIZONTE'!G5933),2)</f>
        <v>0</v>
      </c>
      <c r="H5933" s="107">
        <f t="shared" si="766"/>
        <v>0</v>
      </c>
      <c r="I5933" s="143">
        <f t="shared" si="762"/>
        <v>0</v>
      </c>
      <c r="J5933" s="142"/>
      <c r="K5933" s="228"/>
      <c r="L5933" s="7" t="str">
        <f t="shared" si="763"/>
        <v/>
      </c>
      <c r="M5933" s="7" t="str">
        <f t="shared" si="764"/>
        <v/>
      </c>
      <c r="N5933" s="7" t="str">
        <f t="shared" si="768"/>
        <v/>
      </c>
      <c r="O5933" s="144"/>
      <c r="P5933" s="355">
        <v>0</v>
      </c>
      <c r="Q5933" s="362">
        <f>SUM('NOVO HORIZONTE'!I5933)</f>
        <v>0</v>
      </c>
      <c r="R5933" s="363">
        <f t="shared" si="765"/>
        <v>0</v>
      </c>
      <c r="S5933" s="153">
        <f t="shared" si="767"/>
        <v>0</v>
      </c>
      <c r="T5933" s="364"/>
    </row>
    <row r="5934" ht="12.75" hidden="1" spans="1:20">
      <c r="A5934" s="158">
        <v>95252</v>
      </c>
      <c r="B5934" s="100" t="s">
        <v>252</v>
      </c>
      <c r="C5934" s="104" t="s">
        <v>6228</v>
      </c>
      <c r="D5934" s="94" t="s">
        <v>279</v>
      </c>
      <c r="E5934" s="95">
        <v>155.76</v>
      </c>
      <c r="F5934" s="96">
        <f t="shared" ref="F5934:F5997" si="769">IF(E5934=0,0,IF(P5934=0,ROUND(E5934*(1+E$13),2),ROUND(E5934*(1+E$12),2)))</f>
        <v>191.18</v>
      </c>
      <c r="G5934" s="107">
        <f>ROUND(SUM('NOVO HORIZONTE'!G5934),2)</f>
        <v>0</v>
      </c>
      <c r="H5934" s="107">
        <f t="shared" si="766"/>
        <v>0</v>
      </c>
      <c r="I5934" s="143">
        <f t="shared" ref="I5934:I5997" si="770">IF(ISBLANK(G5934),0,ROUND(G5934*H5934,2))</f>
        <v>0</v>
      </c>
      <c r="J5934" s="142"/>
      <c r="K5934" s="228"/>
      <c r="L5934" s="7" t="str">
        <f t="shared" ref="L5934:L5997" si="771">IF(K5934="X","x",IF(K5934="xx","x",IF(I5934&gt;0,"x","")))</f>
        <v/>
      </c>
      <c r="M5934" s="7" t="str">
        <f t="shared" ref="M5934:M5997" si="772">IF(K5934="X","x",IF(K5934="xx","x",IF(I5934&gt;0,"x","")))</f>
        <v/>
      </c>
      <c r="N5934" s="7" t="str">
        <f t="shared" si="768"/>
        <v/>
      </c>
      <c r="O5934" s="144"/>
      <c r="P5934" s="355">
        <v>0</v>
      </c>
      <c r="Q5934" s="362">
        <f>SUM('NOVO HORIZONTE'!I5934)</f>
        <v>0</v>
      </c>
      <c r="R5934" s="363">
        <f t="shared" ref="R5934:R5997" si="773">I5934-Q5934</f>
        <v>0</v>
      </c>
      <c r="S5934" s="153">
        <f t="shared" si="767"/>
        <v>0</v>
      </c>
      <c r="T5934" s="364"/>
    </row>
    <row r="5935" ht="12.75" hidden="1" spans="1:20">
      <c r="A5935" s="158">
        <v>95253</v>
      </c>
      <c r="B5935" s="100" t="s">
        <v>252</v>
      </c>
      <c r="C5935" s="104" t="s">
        <v>6229</v>
      </c>
      <c r="D5935" s="94" t="s">
        <v>279</v>
      </c>
      <c r="E5935" s="95">
        <v>236.26</v>
      </c>
      <c r="F5935" s="96">
        <f t="shared" si="769"/>
        <v>289.99</v>
      </c>
      <c r="G5935" s="107">
        <f>ROUND(SUM('NOVO HORIZONTE'!G5935),2)</f>
        <v>0</v>
      </c>
      <c r="H5935" s="107">
        <f t="shared" ref="H5935:H5998" si="774">IF(G5935=0,0,F5935)</f>
        <v>0</v>
      </c>
      <c r="I5935" s="143">
        <f t="shared" si="770"/>
        <v>0</v>
      </c>
      <c r="J5935" s="142"/>
      <c r="K5935" s="228"/>
      <c r="L5935" s="7" t="str">
        <f t="shared" si="771"/>
        <v/>
      </c>
      <c r="M5935" s="7" t="str">
        <f t="shared" si="772"/>
        <v/>
      </c>
      <c r="N5935" s="7" t="str">
        <f t="shared" si="768"/>
        <v/>
      </c>
      <c r="O5935" s="144"/>
      <c r="P5935" s="355">
        <v>0</v>
      </c>
      <c r="Q5935" s="362">
        <f>SUM('NOVO HORIZONTE'!I5935)</f>
        <v>0</v>
      </c>
      <c r="R5935" s="363">
        <f t="shared" si="773"/>
        <v>0</v>
      </c>
      <c r="S5935" s="153">
        <f t="shared" si="767"/>
        <v>0</v>
      </c>
      <c r="T5935" s="364"/>
    </row>
    <row r="5936" ht="12.75" hidden="1" spans="1:20">
      <c r="A5936" s="158">
        <v>103050</v>
      </c>
      <c r="B5936" s="100" t="s">
        <v>252</v>
      </c>
      <c r="C5936" s="104" t="s">
        <v>6230</v>
      </c>
      <c r="D5936" s="94" t="s">
        <v>279</v>
      </c>
      <c r="E5936" s="95">
        <v>28.71</v>
      </c>
      <c r="F5936" s="96">
        <f t="shared" si="769"/>
        <v>35.24</v>
      </c>
      <c r="G5936" s="107">
        <f>ROUND(SUM('NOVO HORIZONTE'!G5936),2)</f>
        <v>0</v>
      </c>
      <c r="H5936" s="107">
        <f t="shared" si="774"/>
        <v>0</v>
      </c>
      <c r="I5936" s="143">
        <f t="shared" si="770"/>
        <v>0</v>
      </c>
      <c r="J5936" s="142"/>
      <c r="K5936" s="228"/>
      <c r="L5936" s="7" t="str">
        <f t="shared" si="771"/>
        <v/>
      </c>
      <c r="M5936" s="7" t="str">
        <f t="shared" si="772"/>
        <v/>
      </c>
      <c r="N5936" s="7" t="str">
        <f t="shared" si="768"/>
        <v/>
      </c>
      <c r="O5936" s="144"/>
      <c r="P5936" s="355">
        <v>0</v>
      </c>
      <c r="Q5936" s="362">
        <f>SUM('NOVO HORIZONTE'!I5936)</f>
        <v>0</v>
      </c>
      <c r="R5936" s="363">
        <f t="shared" si="773"/>
        <v>0</v>
      </c>
      <c r="S5936" s="153">
        <f t="shared" si="767"/>
        <v>0</v>
      </c>
      <c r="T5936" s="364"/>
    </row>
    <row r="5937" ht="12.75" hidden="1" spans="1:20">
      <c r="A5937" s="158">
        <v>103051</v>
      </c>
      <c r="B5937" s="100" t="s">
        <v>252</v>
      </c>
      <c r="C5937" s="104" t="s">
        <v>6231</v>
      </c>
      <c r="D5937" s="94" t="s">
        <v>279</v>
      </c>
      <c r="E5937" s="95">
        <v>34.75</v>
      </c>
      <c r="F5937" s="96">
        <f t="shared" si="769"/>
        <v>42.65</v>
      </c>
      <c r="G5937" s="107">
        <f>ROUND(SUM('NOVO HORIZONTE'!G5937),2)</f>
        <v>0</v>
      </c>
      <c r="H5937" s="107">
        <f t="shared" si="774"/>
        <v>0</v>
      </c>
      <c r="I5937" s="143">
        <f t="shared" si="770"/>
        <v>0</v>
      </c>
      <c r="J5937" s="142"/>
      <c r="K5937" s="228"/>
      <c r="L5937" s="7" t="str">
        <f t="shared" si="771"/>
        <v/>
      </c>
      <c r="M5937" s="7" t="str">
        <f t="shared" si="772"/>
        <v/>
      </c>
      <c r="N5937" s="7" t="str">
        <f t="shared" si="768"/>
        <v/>
      </c>
      <c r="O5937" s="144"/>
      <c r="P5937" s="355">
        <v>0</v>
      </c>
      <c r="Q5937" s="362">
        <f>SUM('NOVO HORIZONTE'!I5937)</f>
        <v>0</v>
      </c>
      <c r="R5937" s="363">
        <f t="shared" si="773"/>
        <v>0</v>
      </c>
      <c r="S5937" s="153">
        <f t="shared" si="767"/>
        <v>0</v>
      </c>
      <c r="T5937" s="364"/>
    </row>
    <row r="5938" ht="12.75" hidden="1" spans="1:20">
      <c r="A5938" s="158">
        <v>103052</v>
      </c>
      <c r="B5938" s="100" t="s">
        <v>252</v>
      </c>
      <c r="C5938" s="104" t="s">
        <v>6232</v>
      </c>
      <c r="D5938" s="94" t="s">
        <v>279</v>
      </c>
      <c r="E5938" s="95">
        <v>46.64</v>
      </c>
      <c r="F5938" s="96">
        <f t="shared" si="769"/>
        <v>57.25</v>
      </c>
      <c r="G5938" s="107">
        <f>ROUND(SUM('NOVO HORIZONTE'!G5938),2)</f>
        <v>0</v>
      </c>
      <c r="H5938" s="107">
        <f t="shared" si="774"/>
        <v>0</v>
      </c>
      <c r="I5938" s="143">
        <f t="shared" si="770"/>
        <v>0</v>
      </c>
      <c r="J5938" s="142"/>
      <c r="K5938" s="228"/>
      <c r="L5938" s="7" t="str">
        <f t="shared" si="771"/>
        <v/>
      </c>
      <c r="M5938" s="7" t="str">
        <f t="shared" si="772"/>
        <v/>
      </c>
      <c r="N5938" s="7" t="str">
        <f t="shared" si="768"/>
        <v/>
      </c>
      <c r="O5938" s="144"/>
      <c r="P5938" s="355">
        <v>0</v>
      </c>
      <c r="Q5938" s="362">
        <f>SUM('NOVO HORIZONTE'!I5938)</f>
        <v>0</v>
      </c>
      <c r="R5938" s="363">
        <f t="shared" si="773"/>
        <v>0</v>
      </c>
      <c r="S5938" s="153">
        <f t="shared" si="767"/>
        <v>0</v>
      </c>
      <c r="T5938" s="364"/>
    </row>
    <row r="5939" ht="22.5" spans="1:20">
      <c r="A5939" s="158" t="s">
        <v>168</v>
      </c>
      <c r="B5939" s="100"/>
      <c r="C5939" s="161" t="s">
        <v>6233</v>
      </c>
      <c r="D5939" s="94">
        <v>0</v>
      </c>
      <c r="E5939" s="389">
        <v>0</v>
      </c>
      <c r="F5939" s="96">
        <f t="shared" si="769"/>
        <v>0</v>
      </c>
      <c r="G5939" s="187">
        <f>ROUND(SUM('NOVO HORIZONTE'!G5939),2)</f>
        <v>0</v>
      </c>
      <c r="H5939" s="187">
        <f t="shared" si="774"/>
        <v>0</v>
      </c>
      <c r="I5939" s="188">
        <f t="shared" si="770"/>
        <v>0</v>
      </c>
      <c r="J5939" s="142"/>
      <c r="K5939" s="145" t="str">
        <f>IF(SUM(I5940:I5999)&gt;0,"xx","")</f>
        <v>xx</v>
      </c>
      <c r="L5939" s="7" t="str">
        <f t="shared" si="771"/>
        <v>x</v>
      </c>
      <c r="M5939" s="7" t="str">
        <f t="shared" si="772"/>
        <v>x</v>
      </c>
      <c r="N5939" s="7" t="str">
        <f t="shared" si="768"/>
        <v>x</v>
      </c>
      <c r="O5939" s="144"/>
      <c r="P5939" s="375"/>
      <c r="Q5939" s="362">
        <f>SUM('NOVO HORIZONTE'!I5939)</f>
        <v>0</v>
      </c>
      <c r="R5939" s="363">
        <f t="shared" si="773"/>
        <v>0</v>
      </c>
      <c r="S5939" s="153">
        <f t="shared" si="767"/>
        <v>0</v>
      </c>
      <c r="T5939" s="364"/>
    </row>
    <row r="5940" ht="22.5" hidden="1" spans="1:20">
      <c r="A5940" s="366" t="s">
        <v>6234</v>
      </c>
      <c r="B5940" s="388" t="s">
        <v>457</v>
      </c>
      <c r="C5940" s="393" t="s">
        <v>6235</v>
      </c>
      <c r="D5940" s="369" t="s">
        <v>2288</v>
      </c>
      <c r="E5940" s="370">
        <v>840.12</v>
      </c>
      <c r="F5940" s="102">
        <f t="shared" si="769"/>
        <v>1031.16</v>
      </c>
      <c r="G5940" s="170">
        <f>ROUND(SUM('NOVO HORIZONTE'!G5940),2)</f>
        <v>0</v>
      </c>
      <c r="H5940" s="170">
        <f t="shared" si="774"/>
        <v>0</v>
      </c>
      <c r="I5940" s="184">
        <f t="shared" si="770"/>
        <v>0</v>
      </c>
      <c r="J5940" s="142"/>
      <c r="K5940" s="146"/>
      <c r="L5940" s="7" t="str">
        <f t="shared" si="771"/>
        <v/>
      </c>
      <c r="M5940" s="7" t="str">
        <f t="shared" si="772"/>
        <v/>
      </c>
      <c r="N5940" s="7" t="str">
        <f t="shared" si="768"/>
        <v/>
      </c>
      <c r="O5940" s="144"/>
      <c r="P5940" s="355"/>
      <c r="Q5940" s="362">
        <f>SUM('NOVO HORIZONTE'!I5940)</f>
        <v>0</v>
      </c>
      <c r="R5940" s="363">
        <f t="shared" si="773"/>
        <v>0</v>
      </c>
      <c r="S5940" s="153">
        <f t="shared" si="767"/>
        <v>0</v>
      </c>
      <c r="T5940" s="364"/>
    </row>
    <row r="5941" ht="23.25" spans="1:20">
      <c r="A5941" s="366" t="s">
        <v>6236</v>
      </c>
      <c r="B5941" s="388" t="s">
        <v>457</v>
      </c>
      <c r="C5941" s="368" t="s">
        <v>6237</v>
      </c>
      <c r="D5941" s="369" t="s">
        <v>263</v>
      </c>
      <c r="E5941" s="370">
        <v>193.75</v>
      </c>
      <c r="F5941" s="102">
        <f t="shared" si="769"/>
        <v>237.81</v>
      </c>
      <c r="G5941" s="170">
        <f>ROUND(SUM('NOVO HORIZONTE'!G5941),2)</f>
        <v>75.4</v>
      </c>
      <c r="H5941" s="170">
        <f t="shared" si="774"/>
        <v>237.81</v>
      </c>
      <c r="I5941" s="184">
        <f t="shared" si="770"/>
        <v>17930.87</v>
      </c>
      <c r="J5941" s="142"/>
      <c r="K5941" s="146"/>
      <c r="L5941" s="7" t="str">
        <f t="shared" si="771"/>
        <v>x</v>
      </c>
      <c r="M5941" s="7" t="str">
        <f t="shared" si="772"/>
        <v>x</v>
      </c>
      <c r="N5941" s="7" t="str">
        <f t="shared" si="768"/>
        <v>x</v>
      </c>
      <c r="O5941" s="144"/>
      <c r="P5941" s="355"/>
      <c r="Q5941" s="362">
        <f>SUM('NOVO HORIZONTE'!I5941)</f>
        <v>17930.87</v>
      </c>
      <c r="R5941" s="363">
        <f t="shared" si="773"/>
        <v>0</v>
      </c>
      <c r="S5941" s="153">
        <f t="shared" si="767"/>
        <v>0</v>
      </c>
      <c r="T5941" s="364"/>
    </row>
    <row r="5942" ht="12.75" hidden="1" spans="1:20">
      <c r="A5942" s="366"/>
      <c r="B5942" s="388"/>
      <c r="C5942" s="368"/>
      <c r="D5942" s="369"/>
      <c r="E5942" s="370"/>
      <c r="F5942" s="102">
        <f t="shared" si="769"/>
        <v>0</v>
      </c>
      <c r="G5942" s="170">
        <f>ROUND(SUM('NOVO HORIZONTE'!G5942),2)</f>
        <v>0</v>
      </c>
      <c r="H5942" s="170">
        <f t="shared" si="774"/>
        <v>0</v>
      </c>
      <c r="I5942" s="184">
        <f t="shared" si="770"/>
        <v>0</v>
      </c>
      <c r="J5942" s="142"/>
      <c r="K5942" s="146"/>
      <c r="L5942" s="7" t="str">
        <f t="shared" si="771"/>
        <v/>
      </c>
      <c r="M5942" s="7" t="str">
        <f t="shared" si="772"/>
        <v/>
      </c>
      <c r="N5942" s="7" t="str">
        <f t="shared" si="768"/>
        <v/>
      </c>
      <c r="O5942" s="144"/>
      <c r="P5942" s="355"/>
      <c r="Q5942" s="362">
        <f>SUM('NOVO HORIZONTE'!I5942)</f>
        <v>0</v>
      </c>
      <c r="R5942" s="363">
        <f t="shared" si="773"/>
        <v>0</v>
      </c>
      <c r="S5942" s="153">
        <f t="shared" si="767"/>
        <v>0</v>
      </c>
      <c r="T5942" s="364"/>
    </row>
    <row r="5943" ht="12.75" hidden="1" spans="1:20">
      <c r="A5943" s="366"/>
      <c r="B5943" s="388"/>
      <c r="C5943" s="368"/>
      <c r="D5943" s="369"/>
      <c r="E5943" s="370"/>
      <c r="F5943" s="102">
        <f t="shared" si="769"/>
        <v>0</v>
      </c>
      <c r="G5943" s="170">
        <f>ROUND(SUM('NOVO HORIZONTE'!G5943),2)</f>
        <v>0</v>
      </c>
      <c r="H5943" s="170">
        <f t="shared" si="774"/>
        <v>0</v>
      </c>
      <c r="I5943" s="184">
        <f t="shared" si="770"/>
        <v>0</v>
      </c>
      <c r="J5943" s="142"/>
      <c r="K5943" s="146"/>
      <c r="L5943" s="7" t="str">
        <f t="shared" si="771"/>
        <v/>
      </c>
      <c r="M5943" s="7" t="str">
        <f t="shared" si="772"/>
        <v/>
      </c>
      <c r="N5943" s="7" t="str">
        <f t="shared" si="768"/>
        <v/>
      </c>
      <c r="O5943" s="144"/>
      <c r="P5943" s="355"/>
      <c r="Q5943" s="362">
        <f>SUM('NOVO HORIZONTE'!I5943)</f>
        <v>0</v>
      </c>
      <c r="R5943" s="363">
        <f t="shared" si="773"/>
        <v>0</v>
      </c>
      <c r="S5943" s="153">
        <f t="shared" si="767"/>
        <v>0</v>
      </c>
      <c r="T5943" s="364"/>
    </row>
    <row r="5944" ht="12.75" hidden="1" spans="1:20">
      <c r="A5944" s="366"/>
      <c r="B5944" s="388"/>
      <c r="C5944" s="368"/>
      <c r="D5944" s="369"/>
      <c r="E5944" s="370"/>
      <c r="F5944" s="102">
        <f t="shared" si="769"/>
        <v>0</v>
      </c>
      <c r="G5944" s="170">
        <f>ROUND(SUM('NOVO HORIZONTE'!G5944),2)</f>
        <v>0</v>
      </c>
      <c r="H5944" s="170">
        <f t="shared" si="774"/>
        <v>0</v>
      </c>
      <c r="I5944" s="184">
        <f t="shared" si="770"/>
        <v>0</v>
      </c>
      <c r="J5944" s="142"/>
      <c r="K5944" s="146"/>
      <c r="L5944" s="7" t="str">
        <f t="shared" si="771"/>
        <v/>
      </c>
      <c r="M5944" s="7" t="str">
        <f t="shared" si="772"/>
        <v/>
      </c>
      <c r="N5944" s="7" t="str">
        <f t="shared" si="768"/>
        <v/>
      </c>
      <c r="O5944" s="144"/>
      <c r="P5944" s="355"/>
      <c r="Q5944" s="362">
        <f>SUM('NOVO HORIZONTE'!I5944)</f>
        <v>0</v>
      </c>
      <c r="R5944" s="363">
        <f t="shared" si="773"/>
        <v>0</v>
      </c>
      <c r="S5944" s="153">
        <f t="shared" si="767"/>
        <v>0</v>
      </c>
      <c r="T5944" s="364"/>
    </row>
    <row r="5945" ht="12.75" hidden="1" spans="1:20">
      <c r="A5945" s="366"/>
      <c r="B5945" s="388"/>
      <c r="C5945" s="368"/>
      <c r="D5945" s="369"/>
      <c r="E5945" s="370"/>
      <c r="F5945" s="102">
        <f t="shared" si="769"/>
        <v>0</v>
      </c>
      <c r="G5945" s="170">
        <f>ROUND(SUM('NOVO HORIZONTE'!G5945),2)</f>
        <v>0</v>
      </c>
      <c r="H5945" s="170">
        <f t="shared" si="774"/>
        <v>0</v>
      </c>
      <c r="I5945" s="184">
        <f t="shared" si="770"/>
        <v>0</v>
      </c>
      <c r="J5945" s="142"/>
      <c r="K5945" s="146"/>
      <c r="L5945" s="7" t="str">
        <f t="shared" si="771"/>
        <v/>
      </c>
      <c r="M5945" s="7" t="str">
        <f t="shared" si="772"/>
        <v/>
      </c>
      <c r="N5945" s="7" t="str">
        <f t="shared" si="768"/>
        <v/>
      </c>
      <c r="O5945" s="144"/>
      <c r="P5945" s="355"/>
      <c r="Q5945" s="362">
        <f>SUM('NOVO HORIZONTE'!I5945)</f>
        <v>0</v>
      </c>
      <c r="R5945" s="363">
        <f t="shared" si="773"/>
        <v>0</v>
      </c>
      <c r="S5945" s="153">
        <f t="shared" si="767"/>
        <v>0</v>
      </c>
      <c r="T5945" s="364"/>
    </row>
    <row r="5946" ht="12.75" hidden="1" spans="1:20">
      <c r="A5946" s="366"/>
      <c r="B5946" s="388"/>
      <c r="C5946" s="368"/>
      <c r="D5946" s="369"/>
      <c r="E5946" s="370"/>
      <c r="F5946" s="102">
        <f t="shared" si="769"/>
        <v>0</v>
      </c>
      <c r="G5946" s="170">
        <f>ROUND(SUM('NOVO HORIZONTE'!G5946),2)</f>
        <v>0</v>
      </c>
      <c r="H5946" s="170">
        <f t="shared" si="774"/>
        <v>0</v>
      </c>
      <c r="I5946" s="184">
        <f t="shared" si="770"/>
        <v>0</v>
      </c>
      <c r="J5946" s="142"/>
      <c r="K5946" s="146"/>
      <c r="L5946" s="7" t="str">
        <f t="shared" si="771"/>
        <v/>
      </c>
      <c r="M5946" s="7" t="str">
        <f t="shared" si="772"/>
        <v/>
      </c>
      <c r="N5946" s="7" t="str">
        <f t="shared" si="768"/>
        <v/>
      </c>
      <c r="O5946" s="144"/>
      <c r="P5946" s="355"/>
      <c r="Q5946" s="362">
        <f>SUM('NOVO HORIZONTE'!I5946)</f>
        <v>0</v>
      </c>
      <c r="R5946" s="363">
        <f t="shared" si="773"/>
        <v>0</v>
      </c>
      <c r="S5946" s="153">
        <f t="shared" si="767"/>
        <v>0</v>
      </c>
      <c r="T5946" s="364"/>
    </row>
    <row r="5947" ht="12.75" hidden="1" spans="1:20">
      <c r="A5947" s="366"/>
      <c r="B5947" s="388"/>
      <c r="C5947" s="368"/>
      <c r="D5947" s="369"/>
      <c r="E5947" s="370"/>
      <c r="F5947" s="102">
        <f t="shared" si="769"/>
        <v>0</v>
      </c>
      <c r="G5947" s="170">
        <f>ROUND(SUM('NOVO HORIZONTE'!G5947),2)</f>
        <v>0</v>
      </c>
      <c r="H5947" s="170">
        <f t="shared" si="774"/>
        <v>0</v>
      </c>
      <c r="I5947" s="184">
        <f t="shared" si="770"/>
        <v>0</v>
      </c>
      <c r="J5947" s="142"/>
      <c r="K5947" s="146"/>
      <c r="L5947" s="7" t="str">
        <f t="shared" si="771"/>
        <v/>
      </c>
      <c r="M5947" s="7" t="str">
        <f t="shared" si="772"/>
        <v/>
      </c>
      <c r="N5947" s="7" t="str">
        <f t="shared" si="768"/>
        <v/>
      </c>
      <c r="O5947" s="144"/>
      <c r="P5947" s="355"/>
      <c r="Q5947" s="362">
        <f>SUM('NOVO HORIZONTE'!I5947)</f>
        <v>0</v>
      </c>
      <c r="R5947" s="363">
        <f t="shared" si="773"/>
        <v>0</v>
      </c>
      <c r="S5947" s="153">
        <f t="shared" si="767"/>
        <v>0</v>
      </c>
      <c r="T5947" s="364"/>
    </row>
    <row r="5948" ht="12.75" hidden="1" spans="1:20">
      <c r="A5948" s="366"/>
      <c r="B5948" s="388"/>
      <c r="C5948" s="368"/>
      <c r="D5948" s="369"/>
      <c r="E5948" s="370"/>
      <c r="F5948" s="102">
        <f t="shared" si="769"/>
        <v>0</v>
      </c>
      <c r="G5948" s="170">
        <f>ROUND(SUM('NOVO HORIZONTE'!G5948),2)</f>
        <v>0</v>
      </c>
      <c r="H5948" s="170">
        <f t="shared" si="774"/>
        <v>0</v>
      </c>
      <c r="I5948" s="184">
        <f t="shared" si="770"/>
        <v>0</v>
      </c>
      <c r="J5948" s="142"/>
      <c r="K5948" s="146"/>
      <c r="L5948" s="7" t="str">
        <f t="shared" si="771"/>
        <v/>
      </c>
      <c r="M5948" s="7" t="str">
        <f t="shared" si="772"/>
        <v/>
      </c>
      <c r="N5948" s="7" t="str">
        <f t="shared" si="768"/>
        <v/>
      </c>
      <c r="O5948" s="144"/>
      <c r="P5948" s="355"/>
      <c r="Q5948" s="362">
        <f>SUM('NOVO HORIZONTE'!I5948)</f>
        <v>0</v>
      </c>
      <c r="R5948" s="363">
        <f t="shared" si="773"/>
        <v>0</v>
      </c>
      <c r="S5948" s="153">
        <f t="shared" si="767"/>
        <v>0</v>
      </c>
      <c r="T5948" s="364"/>
    </row>
    <row r="5949" ht="12.75" hidden="1" spans="1:20">
      <c r="A5949" s="366"/>
      <c r="B5949" s="388"/>
      <c r="C5949" s="368"/>
      <c r="D5949" s="369"/>
      <c r="E5949" s="370"/>
      <c r="F5949" s="102">
        <f t="shared" si="769"/>
        <v>0</v>
      </c>
      <c r="G5949" s="170">
        <f>ROUND(SUM('NOVO HORIZONTE'!G5949),2)</f>
        <v>0</v>
      </c>
      <c r="H5949" s="170">
        <f t="shared" si="774"/>
        <v>0</v>
      </c>
      <c r="I5949" s="184">
        <f t="shared" si="770"/>
        <v>0</v>
      </c>
      <c r="J5949" s="142"/>
      <c r="K5949" s="146"/>
      <c r="L5949" s="7" t="str">
        <f t="shared" si="771"/>
        <v/>
      </c>
      <c r="M5949" s="7" t="str">
        <f t="shared" si="772"/>
        <v/>
      </c>
      <c r="N5949" s="7" t="str">
        <f t="shared" si="768"/>
        <v/>
      </c>
      <c r="O5949" s="144"/>
      <c r="P5949" s="355"/>
      <c r="Q5949" s="362">
        <f>SUM('NOVO HORIZONTE'!I5949)</f>
        <v>0</v>
      </c>
      <c r="R5949" s="363">
        <f t="shared" si="773"/>
        <v>0</v>
      </c>
      <c r="S5949" s="153">
        <f t="shared" si="767"/>
        <v>0</v>
      </c>
      <c r="T5949" s="364"/>
    </row>
    <row r="5950" ht="12.75" hidden="1" spans="1:20">
      <c r="A5950" s="366"/>
      <c r="B5950" s="388"/>
      <c r="C5950" s="368"/>
      <c r="D5950" s="369"/>
      <c r="E5950" s="370"/>
      <c r="F5950" s="102">
        <f t="shared" si="769"/>
        <v>0</v>
      </c>
      <c r="G5950" s="170">
        <f>ROUND(SUM('NOVO HORIZONTE'!G5950),2)</f>
        <v>0</v>
      </c>
      <c r="H5950" s="170">
        <f t="shared" si="774"/>
        <v>0</v>
      </c>
      <c r="I5950" s="184">
        <f t="shared" si="770"/>
        <v>0</v>
      </c>
      <c r="J5950" s="142"/>
      <c r="K5950" s="146"/>
      <c r="L5950" s="7" t="str">
        <f t="shared" si="771"/>
        <v/>
      </c>
      <c r="M5950" s="7" t="str">
        <f t="shared" si="772"/>
        <v/>
      </c>
      <c r="N5950" s="7" t="str">
        <f t="shared" si="768"/>
        <v/>
      </c>
      <c r="O5950" s="144"/>
      <c r="P5950" s="355"/>
      <c r="Q5950" s="362">
        <f>SUM('NOVO HORIZONTE'!I5950)</f>
        <v>0</v>
      </c>
      <c r="R5950" s="363">
        <f t="shared" si="773"/>
        <v>0</v>
      </c>
      <c r="S5950" s="153">
        <f t="shared" si="767"/>
        <v>0</v>
      </c>
      <c r="T5950" s="364"/>
    </row>
    <row r="5951" ht="12.75" hidden="1" spans="1:20">
      <c r="A5951" s="366"/>
      <c r="B5951" s="388"/>
      <c r="C5951" s="368"/>
      <c r="D5951" s="369"/>
      <c r="E5951" s="370"/>
      <c r="F5951" s="102">
        <f t="shared" si="769"/>
        <v>0</v>
      </c>
      <c r="G5951" s="170">
        <f>ROUND(SUM('NOVO HORIZONTE'!G5951),2)</f>
        <v>0</v>
      </c>
      <c r="H5951" s="170">
        <f t="shared" si="774"/>
        <v>0</v>
      </c>
      <c r="I5951" s="184">
        <f t="shared" si="770"/>
        <v>0</v>
      </c>
      <c r="J5951" s="142"/>
      <c r="K5951" s="146"/>
      <c r="L5951" s="7" t="str">
        <f t="shared" si="771"/>
        <v/>
      </c>
      <c r="M5951" s="7" t="str">
        <f t="shared" si="772"/>
        <v/>
      </c>
      <c r="N5951" s="7" t="str">
        <f t="shared" si="768"/>
        <v/>
      </c>
      <c r="O5951" s="144"/>
      <c r="P5951" s="355"/>
      <c r="Q5951" s="362">
        <f>SUM('NOVO HORIZONTE'!I5951)</f>
        <v>0</v>
      </c>
      <c r="R5951" s="363">
        <f t="shared" si="773"/>
        <v>0</v>
      </c>
      <c r="S5951" s="153">
        <f t="shared" si="767"/>
        <v>0</v>
      </c>
      <c r="T5951" s="364"/>
    </row>
    <row r="5952" ht="12.75" hidden="1" spans="1:20">
      <c r="A5952" s="366"/>
      <c r="B5952" s="388"/>
      <c r="C5952" s="368"/>
      <c r="D5952" s="369"/>
      <c r="E5952" s="370"/>
      <c r="F5952" s="102">
        <f t="shared" si="769"/>
        <v>0</v>
      </c>
      <c r="G5952" s="170">
        <f>ROUND(SUM('NOVO HORIZONTE'!G5952),2)</f>
        <v>0</v>
      </c>
      <c r="H5952" s="170">
        <f t="shared" si="774"/>
        <v>0</v>
      </c>
      <c r="I5952" s="184">
        <f t="shared" si="770"/>
        <v>0</v>
      </c>
      <c r="J5952" s="142"/>
      <c r="K5952" s="146"/>
      <c r="L5952" s="7" t="str">
        <f t="shared" si="771"/>
        <v/>
      </c>
      <c r="M5952" s="7" t="str">
        <f t="shared" si="772"/>
        <v/>
      </c>
      <c r="N5952" s="7" t="str">
        <f t="shared" si="768"/>
        <v/>
      </c>
      <c r="O5952" s="144"/>
      <c r="P5952" s="355"/>
      <c r="Q5952" s="362">
        <f>SUM('NOVO HORIZONTE'!I5952)</f>
        <v>0</v>
      </c>
      <c r="R5952" s="363">
        <f t="shared" si="773"/>
        <v>0</v>
      </c>
      <c r="S5952" s="153">
        <f t="shared" si="767"/>
        <v>0</v>
      </c>
      <c r="T5952" s="364"/>
    </row>
    <row r="5953" ht="12.75" hidden="1" spans="1:20">
      <c r="A5953" s="366"/>
      <c r="B5953" s="388"/>
      <c r="C5953" s="368"/>
      <c r="D5953" s="369"/>
      <c r="E5953" s="370"/>
      <c r="F5953" s="102">
        <f t="shared" si="769"/>
        <v>0</v>
      </c>
      <c r="G5953" s="170">
        <f>ROUND(SUM('NOVO HORIZONTE'!G5953),2)</f>
        <v>0</v>
      </c>
      <c r="H5953" s="170">
        <f t="shared" si="774"/>
        <v>0</v>
      </c>
      <c r="I5953" s="184">
        <f t="shared" si="770"/>
        <v>0</v>
      </c>
      <c r="J5953" s="142"/>
      <c r="K5953" s="146"/>
      <c r="L5953" s="7" t="str">
        <f t="shared" si="771"/>
        <v/>
      </c>
      <c r="M5953" s="7" t="str">
        <f t="shared" si="772"/>
        <v/>
      </c>
      <c r="N5953" s="7" t="str">
        <f t="shared" si="768"/>
        <v/>
      </c>
      <c r="O5953" s="144"/>
      <c r="P5953" s="355"/>
      <c r="Q5953" s="362">
        <f>SUM('NOVO HORIZONTE'!I5953)</f>
        <v>0</v>
      </c>
      <c r="R5953" s="363">
        <f t="shared" si="773"/>
        <v>0</v>
      </c>
      <c r="S5953" s="153">
        <f t="shared" si="767"/>
        <v>0</v>
      </c>
      <c r="T5953" s="364"/>
    </row>
    <row r="5954" ht="12.75" hidden="1" spans="1:20">
      <c r="A5954" s="366"/>
      <c r="B5954" s="388"/>
      <c r="C5954" s="368"/>
      <c r="D5954" s="369"/>
      <c r="E5954" s="370"/>
      <c r="F5954" s="102">
        <f t="shared" si="769"/>
        <v>0</v>
      </c>
      <c r="G5954" s="170">
        <f>ROUND(SUM('NOVO HORIZONTE'!G5954),2)</f>
        <v>0</v>
      </c>
      <c r="H5954" s="170">
        <f t="shared" si="774"/>
        <v>0</v>
      </c>
      <c r="I5954" s="184">
        <f t="shared" si="770"/>
        <v>0</v>
      </c>
      <c r="J5954" s="142"/>
      <c r="K5954" s="146"/>
      <c r="L5954" s="7" t="str">
        <f t="shared" si="771"/>
        <v/>
      </c>
      <c r="M5954" s="7" t="str">
        <f t="shared" si="772"/>
        <v/>
      </c>
      <c r="N5954" s="7" t="str">
        <f t="shared" si="768"/>
        <v/>
      </c>
      <c r="O5954" s="144"/>
      <c r="P5954" s="355"/>
      <c r="Q5954" s="362">
        <f>SUM('NOVO HORIZONTE'!I5954)</f>
        <v>0</v>
      </c>
      <c r="R5954" s="363">
        <f t="shared" si="773"/>
        <v>0</v>
      </c>
      <c r="S5954" s="153">
        <f t="shared" si="767"/>
        <v>0</v>
      </c>
      <c r="T5954" s="364"/>
    </row>
    <row r="5955" ht="12.75" hidden="1" spans="1:20">
      <c r="A5955" s="366"/>
      <c r="B5955" s="388"/>
      <c r="C5955" s="368"/>
      <c r="D5955" s="369"/>
      <c r="E5955" s="370"/>
      <c r="F5955" s="102">
        <f t="shared" si="769"/>
        <v>0</v>
      </c>
      <c r="G5955" s="170">
        <f>ROUND(SUM('NOVO HORIZONTE'!G5955),2)</f>
        <v>0</v>
      </c>
      <c r="H5955" s="170">
        <f t="shared" si="774"/>
        <v>0</v>
      </c>
      <c r="I5955" s="184">
        <f t="shared" si="770"/>
        <v>0</v>
      </c>
      <c r="J5955" s="142"/>
      <c r="K5955" s="146"/>
      <c r="L5955" s="7" t="str">
        <f t="shared" si="771"/>
        <v/>
      </c>
      <c r="M5955" s="7" t="str">
        <f t="shared" si="772"/>
        <v/>
      </c>
      <c r="N5955" s="7" t="str">
        <f t="shared" si="768"/>
        <v/>
      </c>
      <c r="O5955" s="144"/>
      <c r="P5955" s="355"/>
      <c r="Q5955" s="362">
        <f>SUM('NOVO HORIZONTE'!I5955)</f>
        <v>0</v>
      </c>
      <c r="R5955" s="363">
        <f t="shared" si="773"/>
        <v>0</v>
      </c>
      <c r="S5955" s="153">
        <f t="shared" si="767"/>
        <v>0</v>
      </c>
      <c r="T5955" s="364"/>
    </row>
    <row r="5956" ht="12.75" hidden="1" spans="1:20">
      <c r="A5956" s="366"/>
      <c r="B5956" s="388"/>
      <c r="C5956" s="368"/>
      <c r="D5956" s="369"/>
      <c r="E5956" s="370"/>
      <c r="F5956" s="102">
        <f t="shared" si="769"/>
        <v>0</v>
      </c>
      <c r="G5956" s="170">
        <f>ROUND(SUM('NOVO HORIZONTE'!G5956),2)</f>
        <v>0</v>
      </c>
      <c r="H5956" s="170">
        <f t="shared" si="774"/>
        <v>0</v>
      </c>
      <c r="I5956" s="184">
        <f t="shared" si="770"/>
        <v>0</v>
      </c>
      <c r="J5956" s="142"/>
      <c r="K5956" s="146"/>
      <c r="L5956" s="7" t="str">
        <f t="shared" si="771"/>
        <v/>
      </c>
      <c r="M5956" s="7" t="str">
        <f t="shared" si="772"/>
        <v/>
      </c>
      <c r="N5956" s="7" t="str">
        <f t="shared" si="768"/>
        <v/>
      </c>
      <c r="O5956" s="144"/>
      <c r="P5956" s="355"/>
      <c r="Q5956" s="362">
        <f>SUM('NOVO HORIZONTE'!I5956)</f>
        <v>0</v>
      </c>
      <c r="R5956" s="363">
        <f t="shared" si="773"/>
        <v>0</v>
      </c>
      <c r="S5956" s="153">
        <f t="shared" si="767"/>
        <v>0</v>
      </c>
      <c r="T5956" s="364"/>
    </row>
    <row r="5957" ht="12.75" hidden="1" spans="1:20">
      <c r="A5957" s="366"/>
      <c r="B5957" s="388"/>
      <c r="C5957" s="368"/>
      <c r="D5957" s="369"/>
      <c r="E5957" s="370"/>
      <c r="F5957" s="102">
        <f t="shared" si="769"/>
        <v>0</v>
      </c>
      <c r="G5957" s="170">
        <f>ROUND(SUM('NOVO HORIZONTE'!G5957),2)</f>
        <v>0</v>
      </c>
      <c r="H5957" s="170">
        <f t="shared" si="774"/>
        <v>0</v>
      </c>
      <c r="I5957" s="184">
        <f t="shared" si="770"/>
        <v>0</v>
      </c>
      <c r="J5957" s="142"/>
      <c r="K5957" s="146"/>
      <c r="L5957" s="7" t="str">
        <f t="shared" si="771"/>
        <v/>
      </c>
      <c r="M5957" s="7" t="str">
        <f t="shared" si="772"/>
        <v/>
      </c>
      <c r="N5957" s="7" t="str">
        <f t="shared" si="768"/>
        <v/>
      </c>
      <c r="O5957" s="144"/>
      <c r="P5957" s="355"/>
      <c r="Q5957" s="362">
        <f>SUM('NOVO HORIZONTE'!I5957)</f>
        <v>0</v>
      </c>
      <c r="R5957" s="363">
        <f t="shared" si="773"/>
        <v>0</v>
      </c>
      <c r="S5957" s="153">
        <f t="shared" si="767"/>
        <v>0</v>
      </c>
      <c r="T5957" s="364"/>
    </row>
    <row r="5958" ht="12.75" hidden="1" spans="1:20">
      <c r="A5958" s="366"/>
      <c r="B5958" s="388"/>
      <c r="C5958" s="368"/>
      <c r="D5958" s="369"/>
      <c r="E5958" s="370"/>
      <c r="F5958" s="102">
        <f t="shared" si="769"/>
        <v>0</v>
      </c>
      <c r="G5958" s="170">
        <f>ROUND(SUM('NOVO HORIZONTE'!G5958),2)</f>
        <v>0</v>
      </c>
      <c r="H5958" s="170">
        <f t="shared" si="774"/>
        <v>0</v>
      </c>
      <c r="I5958" s="184">
        <f t="shared" si="770"/>
        <v>0</v>
      </c>
      <c r="J5958" s="142"/>
      <c r="K5958" s="146"/>
      <c r="L5958" s="7" t="str">
        <f t="shared" si="771"/>
        <v/>
      </c>
      <c r="M5958" s="7" t="str">
        <f t="shared" si="772"/>
        <v/>
      </c>
      <c r="N5958" s="7" t="str">
        <f t="shared" si="768"/>
        <v/>
      </c>
      <c r="O5958" s="144"/>
      <c r="P5958" s="355"/>
      <c r="Q5958" s="362">
        <f>SUM('NOVO HORIZONTE'!I5958)</f>
        <v>0</v>
      </c>
      <c r="R5958" s="363">
        <f t="shared" si="773"/>
        <v>0</v>
      </c>
      <c r="S5958" s="153">
        <f t="shared" si="767"/>
        <v>0</v>
      </c>
      <c r="T5958" s="364"/>
    </row>
    <row r="5959" ht="12.75" hidden="1" spans="1:20">
      <c r="A5959" s="366"/>
      <c r="B5959" s="388"/>
      <c r="C5959" s="368"/>
      <c r="D5959" s="369"/>
      <c r="E5959" s="370"/>
      <c r="F5959" s="102">
        <f t="shared" si="769"/>
        <v>0</v>
      </c>
      <c r="G5959" s="170">
        <f>ROUND(SUM('NOVO HORIZONTE'!G5959),2)</f>
        <v>0</v>
      </c>
      <c r="H5959" s="170">
        <f t="shared" si="774"/>
        <v>0</v>
      </c>
      <c r="I5959" s="184">
        <f t="shared" si="770"/>
        <v>0</v>
      </c>
      <c r="J5959" s="142"/>
      <c r="K5959" s="146"/>
      <c r="L5959" s="7" t="str">
        <f t="shared" si="771"/>
        <v/>
      </c>
      <c r="M5959" s="7" t="str">
        <f t="shared" si="772"/>
        <v/>
      </c>
      <c r="N5959" s="7" t="str">
        <f t="shared" si="768"/>
        <v/>
      </c>
      <c r="O5959" s="144"/>
      <c r="P5959" s="355"/>
      <c r="Q5959" s="362">
        <f>SUM('NOVO HORIZONTE'!I5959)</f>
        <v>0</v>
      </c>
      <c r="R5959" s="363">
        <f t="shared" si="773"/>
        <v>0</v>
      </c>
      <c r="S5959" s="153">
        <f t="shared" si="767"/>
        <v>0</v>
      </c>
      <c r="T5959" s="364"/>
    </row>
    <row r="5960" ht="12.75" hidden="1" spans="1:20">
      <c r="A5960" s="366"/>
      <c r="B5960" s="388"/>
      <c r="C5960" s="368"/>
      <c r="D5960" s="369"/>
      <c r="E5960" s="370"/>
      <c r="F5960" s="102">
        <f t="shared" si="769"/>
        <v>0</v>
      </c>
      <c r="G5960" s="170">
        <f>ROUND(SUM('NOVO HORIZONTE'!G5960),2)</f>
        <v>0</v>
      </c>
      <c r="H5960" s="170">
        <f t="shared" si="774"/>
        <v>0</v>
      </c>
      <c r="I5960" s="184">
        <f t="shared" si="770"/>
        <v>0</v>
      </c>
      <c r="J5960" s="142"/>
      <c r="K5960" s="146"/>
      <c r="L5960" s="7" t="str">
        <f t="shared" si="771"/>
        <v/>
      </c>
      <c r="M5960" s="7" t="str">
        <f t="shared" si="772"/>
        <v/>
      </c>
      <c r="N5960" s="7" t="str">
        <f t="shared" si="768"/>
        <v/>
      </c>
      <c r="O5960" s="144"/>
      <c r="P5960" s="355"/>
      <c r="Q5960" s="362">
        <f>SUM('NOVO HORIZONTE'!I5960)</f>
        <v>0</v>
      </c>
      <c r="R5960" s="363">
        <f t="shared" si="773"/>
        <v>0</v>
      </c>
      <c r="S5960" s="153">
        <f t="shared" si="767"/>
        <v>0</v>
      </c>
      <c r="T5960" s="364"/>
    </row>
    <row r="5961" ht="12.75" hidden="1" spans="1:20">
      <c r="A5961" s="366"/>
      <c r="B5961" s="388"/>
      <c r="C5961" s="368"/>
      <c r="D5961" s="369"/>
      <c r="E5961" s="370"/>
      <c r="F5961" s="102">
        <f t="shared" si="769"/>
        <v>0</v>
      </c>
      <c r="G5961" s="170">
        <f>ROUND(SUM('NOVO HORIZONTE'!G5961),2)</f>
        <v>0</v>
      </c>
      <c r="H5961" s="170">
        <f t="shared" si="774"/>
        <v>0</v>
      </c>
      <c r="I5961" s="184">
        <f t="shared" si="770"/>
        <v>0</v>
      </c>
      <c r="J5961" s="142"/>
      <c r="K5961" s="146"/>
      <c r="L5961" s="7" t="str">
        <f t="shared" si="771"/>
        <v/>
      </c>
      <c r="M5961" s="7" t="str">
        <f t="shared" si="772"/>
        <v/>
      </c>
      <c r="N5961" s="7" t="str">
        <f t="shared" si="768"/>
        <v/>
      </c>
      <c r="O5961" s="144"/>
      <c r="P5961" s="355"/>
      <c r="Q5961" s="362">
        <f>SUM('NOVO HORIZONTE'!I5961)</f>
        <v>0</v>
      </c>
      <c r="R5961" s="363">
        <f t="shared" si="773"/>
        <v>0</v>
      </c>
      <c r="S5961" s="153">
        <f t="shared" si="767"/>
        <v>0</v>
      </c>
      <c r="T5961" s="364"/>
    </row>
    <row r="5962" ht="12.75" hidden="1" spans="1:20">
      <c r="A5962" s="366"/>
      <c r="B5962" s="388"/>
      <c r="C5962" s="368"/>
      <c r="D5962" s="369"/>
      <c r="E5962" s="370"/>
      <c r="F5962" s="102">
        <f t="shared" si="769"/>
        <v>0</v>
      </c>
      <c r="G5962" s="170">
        <f>ROUND(SUM('NOVO HORIZONTE'!G5962),2)</f>
        <v>0</v>
      </c>
      <c r="H5962" s="170">
        <f t="shared" si="774"/>
        <v>0</v>
      </c>
      <c r="I5962" s="184">
        <f t="shared" si="770"/>
        <v>0</v>
      </c>
      <c r="J5962" s="142"/>
      <c r="K5962" s="146"/>
      <c r="L5962" s="7" t="str">
        <f t="shared" si="771"/>
        <v/>
      </c>
      <c r="M5962" s="7" t="str">
        <f t="shared" si="772"/>
        <v/>
      </c>
      <c r="N5962" s="7" t="str">
        <f t="shared" si="768"/>
        <v/>
      </c>
      <c r="O5962" s="144"/>
      <c r="P5962" s="355"/>
      <c r="Q5962" s="362">
        <f>SUM('NOVO HORIZONTE'!I5962)</f>
        <v>0</v>
      </c>
      <c r="R5962" s="363">
        <f t="shared" si="773"/>
        <v>0</v>
      </c>
      <c r="S5962" s="153">
        <f t="shared" si="767"/>
        <v>0</v>
      </c>
      <c r="T5962" s="364"/>
    </row>
    <row r="5963" ht="12.75" hidden="1" spans="1:20">
      <c r="A5963" s="366"/>
      <c r="B5963" s="388"/>
      <c r="C5963" s="368"/>
      <c r="D5963" s="369"/>
      <c r="E5963" s="370"/>
      <c r="F5963" s="102">
        <f t="shared" si="769"/>
        <v>0</v>
      </c>
      <c r="G5963" s="170">
        <f>ROUND(SUM('NOVO HORIZONTE'!G5963),2)</f>
        <v>0</v>
      </c>
      <c r="H5963" s="170">
        <f t="shared" si="774"/>
        <v>0</v>
      </c>
      <c r="I5963" s="184">
        <f t="shared" si="770"/>
        <v>0</v>
      </c>
      <c r="J5963" s="142"/>
      <c r="K5963" s="146"/>
      <c r="L5963" s="7" t="str">
        <f t="shared" si="771"/>
        <v/>
      </c>
      <c r="M5963" s="7" t="str">
        <f t="shared" si="772"/>
        <v/>
      </c>
      <c r="N5963" s="7" t="str">
        <f t="shared" si="768"/>
        <v/>
      </c>
      <c r="O5963" s="144"/>
      <c r="P5963" s="355"/>
      <c r="Q5963" s="362">
        <f>SUM('NOVO HORIZONTE'!I5963)</f>
        <v>0</v>
      </c>
      <c r="R5963" s="363">
        <f t="shared" si="773"/>
        <v>0</v>
      </c>
      <c r="S5963" s="153">
        <f t="shared" si="767"/>
        <v>0</v>
      </c>
      <c r="T5963" s="364"/>
    </row>
    <row r="5964" ht="12.75" hidden="1" spans="1:20">
      <c r="A5964" s="366"/>
      <c r="B5964" s="388"/>
      <c r="C5964" s="368"/>
      <c r="D5964" s="369"/>
      <c r="E5964" s="370"/>
      <c r="F5964" s="102">
        <f t="shared" si="769"/>
        <v>0</v>
      </c>
      <c r="G5964" s="170">
        <f>ROUND(SUM('NOVO HORIZONTE'!G5964),2)</f>
        <v>0</v>
      </c>
      <c r="H5964" s="170">
        <f t="shared" si="774"/>
        <v>0</v>
      </c>
      <c r="I5964" s="184">
        <f t="shared" si="770"/>
        <v>0</v>
      </c>
      <c r="J5964" s="142"/>
      <c r="K5964" s="146"/>
      <c r="L5964" s="7" t="str">
        <f t="shared" si="771"/>
        <v/>
      </c>
      <c r="M5964" s="7" t="str">
        <f t="shared" si="772"/>
        <v/>
      </c>
      <c r="N5964" s="7" t="str">
        <f t="shared" si="768"/>
        <v/>
      </c>
      <c r="O5964" s="144"/>
      <c r="P5964" s="355"/>
      <c r="Q5964" s="362">
        <f>SUM('NOVO HORIZONTE'!I5964)</f>
        <v>0</v>
      </c>
      <c r="R5964" s="363">
        <f t="shared" si="773"/>
        <v>0</v>
      </c>
      <c r="S5964" s="153">
        <f t="shared" si="767"/>
        <v>0</v>
      </c>
      <c r="T5964" s="364"/>
    </row>
    <row r="5965" ht="12.75" hidden="1" spans="1:20">
      <c r="A5965" s="366"/>
      <c r="B5965" s="388"/>
      <c r="C5965" s="368"/>
      <c r="D5965" s="369"/>
      <c r="E5965" s="370"/>
      <c r="F5965" s="102">
        <f t="shared" si="769"/>
        <v>0</v>
      </c>
      <c r="G5965" s="170">
        <f>ROUND(SUM('NOVO HORIZONTE'!G5965),2)</f>
        <v>0</v>
      </c>
      <c r="H5965" s="170">
        <f t="shared" si="774"/>
        <v>0</v>
      </c>
      <c r="I5965" s="184">
        <f t="shared" si="770"/>
        <v>0</v>
      </c>
      <c r="J5965" s="142"/>
      <c r="K5965" s="146"/>
      <c r="L5965" s="7" t="str">
        <f t="shared" si="771"/>
        <v/>
      </c>
      <c r="M5965" s="7" t="str">
        <f t="shared" si="772"/>
        <v/>
      </c>
      <c r="N5965" s="7" t="str">
        <f t="shared" si="768"/>
        <v/>
      </c>
      <c r="O5965" s="144"/>
      <c r="P5965" s="355"/>
      <c r="Q5965" s="362">
        <f>SUM('NOVO HORIZONTE'!I5965)</f>
        <v>0</v>
      </c>
      <c r="R5965" s="363">
        <f t="shared" si="773"/>
        <v>0</v>
      </c>
      <c r="S5965" s="153">
        <f t="shared" si="767"/>
        <v>0</v>
      </c>
      <c r="T5965" s="364"/>
    </row>
    <row r="5966" ht="12.75" hidden="1" spans="1:20">
      <c r="A5966" s="366"/>
      <c r="B5966" s="388"/>
      <c r="C5966" s="368"/>
      <c r="D5966" s="369"/>
      <c r="E5966" s="370"/>
      <c r="F5966" s="102">
        <f t="shared" si="769"/>
        <v>0</v>
      </c>
      <c r="G5966" s="170">
        <f>ROUND(SUM('NOVO HORIZONTE'!G5966),2)</f>
        <v>0</v>
      </c>
      <c r="H5966" s="170">
        <f t="shared" si="774"/>
        <v>0</v>
      </c>
      <c r="I5966" s="184">
        <f t="shared" si="770"/>
        <v>0</v>
      </c>
      <c r="J5966" s="142"/>
      <c r="K5966" s="146"/>
      <c r="L5966" s="7" t="str">
        <f t="shared" si="771"/>
        <v/>
      </c>
      <c r="M5966" s="7" t="str">
        <f t="shared" si="772"/>
        <v/>
      </c>
      <c r="N5966" s="7" t="str">
        <f t="shared" si="768"/>
        <v/>
      </c>
      <c r="O5966" s="144"/>
      <c r="P5966" s="355"/>
      <c r="Q5966" s="362">
        <f>SUM('NOVO HORIZONTE'!I5966)</f>
        <v>0</v>
      </c>
      <c r="R5966" s="363">
        <f t="shared" si="773"/>
        <v>0</v>
      </c>
      <c r="S5966" s="153">
        <f t="shared" si="767"/>
        <v>0</v>
      </c>
      <c r="T5966" s="364"/>
    </row>
    <row r="5967" ht="12.75" hidden="1" spans="1:20">
      <c r="A5967" s="366"/>
      <c r="B5967" s="388"/>
      <c r="C5967" s="368"/>
      <c r="D5967" s="369"/>
      <c r="E5967" s="370"/>
      <c r="F5967" s="102">
        <f t="shared" si="769"/>
        <v>0</v>
      </c>
      <c r="G5967" s="170">
        <f>ROUND(SUM('NOVO HORIZONTE'!G5967),2)</f>
        <v>0</v>
      </c>
      <c r="H5967" s="170">
        <f t="shared" si="774"/>
        <v>0</v>
      </c>
      <c r="I5967" s="184">
        <f t="shared" si="770"/>
        <v>0</v>
      </c>
      <c r="J5967" s="142"/>
      <c r="K5967" s="146"/>
      <c r="L5967" s="7" t="str">
        <f t="shared" si="771"/>
        <v/>
      </c>
      <c r="M5967" s="7" t="str">
        <f t="shared" si="772"/>
        <v/>
      </c>
      <c r="N5967" s="7" t="str">
        <f t="shared" si="768"/>
        <v/>
      </c>
      <c r="O5967" s="144"/>
      <c r="P5967" s="355"/>
      <c r="Q5967" s="362">
        <f>SUM('NOVO HORIZONTE'!I5967)</f>
        <v>0</v>
      </c>
      <c r="R5967" s="363">
        <f t="shared" si="773"/>
        <v>0</v>
      </c>
      <c r="S5967" s="153">
        <f t="shared" si="767"/>
        <v>0</v>
      </c>
      <c r="T5967" s="364"/>
    </row>
    <row r="5968" ht="12.75" hidden="1" spans="1:20">
      <c r="A5968" s="366"/>
      <c r="B5968" s="388"/>
      <c r="C5968" s="368"/>
      <c r="D5968" s="369"/>
      <c r="E5968" s="370"/>
      <c r="F5968" s="102">
        <f t="shared" si="769"/>
        <v>0</v>
      </c>
      <c r="G5968" s="170">
        <f>ROUND(SUM('NOVO HORIZONTE'!G5968),2)</f>
        <v>0</v>
      </c>
      <c r="H5968" s="170">
        <f t="shared" si="774"/>
        <v>0</v>
      </c>
      <c r="I5968" s="184">
        <f t="shared" si="770"/>
        <v>0</v>
      </c>
      <c r="J5968" s="142"/>
      <c r="K5968" s="146"/>
      <c r="L5968" s="7" t="str">
        <f t="shared" si="771"/>
        <v/>
      </c>
      <c r="M5968" s="7" t="str">
        <f t="shared" si="772"/>
        <v/>
      </c>
      <c r="N5968" s="7" t="str">
        <f t="shared" si="768"/>
        <v/>
      </c>
      <c r="O5968" s="144"/>
      <c r="P5968" s="355"/>
      <c r="Q5968" s="362">
        <f>SUM('NOVO HORIZONTE'!I5968)</f>
        <v>0</v>
      </c>
      <c r="R5968" s="363">
        <f t="shared" si="773"/>
        <v>0</v>
      </c>
      <c r="S5968" s="153">
        <f t="shared" si="767"/>
        <v>0</v>
      </c>
      <c r="T5968" s="364"/>
    </row>
    <row r="5969" ht="12.75" hidden="1" spans="1:20">
      <c r="A5969" s="366"/>
      <c r="B5969" s="388"/>
      <c r="C5969" s="368"/>
      <c r="D5969" s="369"/>
      <c r="E5969" s="370"/>
      <c r="F5969" s="102">
        <f t="shared" si="769"/>
        <v>0</v>
      </c>
      <c r="G5969" s="170">
        <f>ROUND(SUM('NOVO HORIZONTE'!G5969),2)</f>
        <v>0</v>
      </c>
      <c r="H5969" s="170">
        <f t="shared" si="774"/>
        <v>0</v>
      </c>
      <c r="I5969" s="184">
        <f t="shared" si="770"/>
        <v>0</v>
      </c>
      <c r="J5969" s="142"/>
      <c r="K5969" s="146"/>
      <c r="L5969" s="7" t="str">
        <f t="shared" si="771"/>
        <v/>
      </c>
      <c r="M5969" s="7" t="str">
        <f t="shared" si="772"/>
        <v/>
      </c>
      <c r="N5969" s="7" t="str">
        <f t="shared" si="768"/>
        <v/>
      </c>
      <c r="O5969" s="144"/>
      <c r="P5969" s="355"/>
      <c r="Q5969" s="362">
        <f>SUM('NOVO HORIZONTE'!I5969)</f>
        <v>0</v>
      </c>
      <c r="R5969" s="363">
        <f t="shared" si="773"/>
        <v>0</v>
      </c>
      <c r="S5969" s="153">
        <f t="shared" si="767"/>
        <v>0</v>
      </c>
      <c r="T5969" s="364"/>
    </row>
    <row r="5970" ht="12.75" hidden="1" spans="1:20">
      <c r="A5970" s="366"/>
      <c r="B5970" s="388"/>
      <c r="C5970" s="368"/>
      <c r="D5970" s="369"/>
      <c r="E5970" s="370"/>
      <c r="F5970" s="102">
        <f t="shared" si="769"/>
        <v>0</v>
      </c>
      <c r="G5970" s="170">
        <f>ROUND(SUM('NOVO HORIZONTE'!G5970),2)</f>
        <v>0</v>
      </c>
      <c r="H5970" s="170">
        <f t="shared" si="774"/>
        <v>0</v>
      </c>
      <c r="I5970" s="184">
        <f t="shared" si="770"/>
        <v>0</v>
      </c>
      <c r="J5970" s="142"/>
      <c r="K5970" s="146"/>
      <c r="L5970" s="7" t="str">
        <f t="shared" si="771"/>
        <v/>
      </c>
      <c r="M5970" s="7" t="str">
        <f t="shared" si="772"/>
        <v/>
      </c>
      <c r="N5970" s="7" t="str">
        <f t="shared" si="768"/>
        <v/>
      </c>
      <c r="O5970" s="144"/>
      <c r="P5970" s="355"/>
      <c r="Q5970" s="362">
        <f>SUM('NOVO HORIZONTE'!I5970)</f>
        <v>0</v>
      </c>
      <c r="R5970" s="363">
        <f t="shared" si="773"/>
        <v>0</v>
      </c>
      <c r="S5970" s="153">
        <f t="shared" si="767"/>
        <v>0</v>
      </c>
      <c r="T5970" s="364"/>
    </row>
    <row r="5971" ht="12.75" hidden="1" spans="1:20">
      <c r="A5971" s="366"/>
      <c r="B5971" s="388"/>
      <c r="C5971" s="368"/>
      <c r="D5971" s="369"/>
      <c r="E5971" s="370"/>
      <c r="F5971" s="102">
        <f t="shared" si="769"/>
        <v>0</v>
      </c>
      <c r="G5971" s="170">
        <f>ROUND(SUM('NOVO HORIZONTE'!G5971),2)</f>
        <v>0</v>
      </c>
      <c r="H5971" s="170">
        <f t="shared" si="774"/>
        <v>0</v>
      </c>
      <c r="I5971" s="184">
        <f t="shared" si="770"/>
        <v>0</v>
      </c>
      <c r="J5971" s="142"/>
      <c r="K5971" s="146"/>
      <c r="L5971" s="7" t="str">
        <f t="shared" si="771"/>
        <v/>
      </c>
      <c r="M5971" s="7" t="str">
        <f t="shared" si="772"/>
        <v/>
      </c>
      <c r="N5971" s="7" t="str">
        <f t="shared" si="768"/>
        <v/>
      </c>
      <c r="O5971" s="144"/>
      <c r="P5971" s="355"/>
      <c r="Q5971" s="362">
        <f>SUM('NOVO HORIZONTE'!I5971)</f>
        <v>0</v>
      </c>
      <c r="R5971" s="363">
        <f t="shared" si="773"/>
        <v>0</v>
      </c>
      <c r="S5971" s="153">
        <f t="shared" si="767"/>
        <v>0</v>
      </c>
      <c r="T5971" s="364"/>
    </row>
    <row r="5972" ht="12.75" hidden="1" spans="1:20">
      <c r="A5972" s="366"/>
      <c r="B5972" s="388"/>
      <c r="C5972" s="368"/>
      <c r="D5972" s="369"/>
      <c r="E5972" s="370"/>
      <c r="F5972" s="102">
        <f t="shared" si="769"/>
        <v>0</v>
      </c>
      <c r="G5972" s="170">
        <f>ROUND(SUM('NOVO HORIZONTE'!G5972),2)</f>
        <v>0</v>
      </c>
      <c r="H5972" s="170">
        <f t="shared" si="774"/>
        <v>0</v>
      </c>
      <c r="I5972" s="184">
        <f t="shared" si="770"/>
        <v>0</v>
      </c>
      <c r="J5972" s="142"/>
      <c r="K5972" s="146"/>
      <c r="L5972" s="7" t="str">
        <f t="shared" si="771"/>
        <v/>
      </c>
      <c r="M5972" s="7" t="str">
        <f t="shared" si="772"/>
        <v/>
      </c>
      <c r="N5972" s="7" t="str">
        <f t="shared" si="768"/>
        <v/>
      </c>
      <c r="O5972" s="144"/>
      <c r="P5972" s="355"/>
      <c r="Q5972" s="362">
        <f>SUM('NOVO HORIZONTE'!I5972)</f>
        <v>0</v>
      </c>
      <c r="R5972" s="363">
        <f t="shared" si="773"/>
        <v>0</v>
      </c>
      <c r="S5972" s="153">
        <f t="shared" si="767"/>
        <v>0</v>
      </c>
      <c r="T5972" s="364"/>
    </row>
    <row r="5973" ht="12.75" hidden="1" spans="1:20">
      <c r="A5973" s="366"/>
      <c r="B5973" s="388"/>
      <c r="C5973" s="368"/>
      <c r="D5973" s="369"/>
      <c r="E5973" s="370"/>
      <c r="F5973" s="102">
        <f t="shared" si="769"/>
        <v>0</v>
      </c>
      <c r="G5973" s="170">
        <f>ROUND(SUM('NOVO HORIZONTE'!G5973),2)</f>
        <v>0</v>
      </c>
      <c r="H5973" s="170">
        <f t="shared" si="774"/>
        <v>0</v>
      </c>
      <c r="I5973" s="184">
        <f t="shared" si="770"/>
        <v>0</v>
      </c>
      <c r="J5973" s="142"/>
      <c r="K5973" s="146"/>
      <c r="L5973" s="7" t="str">
        <f t="shared" si="771"/>
        <v/>
      </c>
      <c r="M5973" s="7" t="str">
        <f t="shared" si="772"/>
        <v/>
      </c>
      <c r="N5973" s="7" t="str">
        <f t="shared" si="768"/>
        <v/>
      </c>
      <c r="O5973" s="144"/>
      <c r="P5973" s="355"/>
      <c r="Q5973" s="362">
        <f>SUM('NOVO HORIZONTE'!I5973)</f>
        <v>0</v>
      </c>
      <c r="R5973" s="363">
        <f t="shared" si="773"/>
        <v>0</v>
      </c>
      <c r="S5973" s="153">
        <f t="shared" si="767"/>
        <v>0</v>
      </c>
      <c r="T5973" s="364"/>
    </row>
    <row r="5974" ht="12.75" hidden="1" spans="1:20">
      <c r="A5974" s="366"/>
      <c r="B5974" s="388"/>
      <c r="C5974" s="368"/>
      <c r="D5974" s="369"/>
      <c r="E5974" s="370"/>
      <c r="F5974" s="102">
        <f t="shared" si="769"/>
        <v>0</v>
      </c>
      <c r="G5974" s="170">
        <f>ROUND(SUM('NOVO HORIZONTE'!G5974),2)</f>
        <v>0</v>
      </c>
      <c r="H5974" s="170">
        <f t="shared" si="774"/>
        <v>0</v>
      </c>
      <c r="I5974" s="184">
        <f t="shared" si="770"/>
        <v>0</v>
      </c>
      <c r="J5974" s="142"/>
      <c r="K5974" s="146"/>
      <c r="L5974" s="7" t="str">
        <f t="shared" si="771"/>
        <v/>
      </c>
      <c r="M5974" s="7" t="str">
        <f t="shared" si="772"/>
        <v/>
      </c>
      <c r="N5974" s="7" t="str">
        <f t="shared" si="768"/>
        <v/>
      </c>
      <c r="O5974" s="144"/>
      <c r="P5974" s="355"/>
      <c r="Q5974" s="362">
        <f>SUM('NOVO HORIZONTE'!I5974)</f>
        <v>0</v>
      </c>
      <c r="R5974" s="363">
        <f t="shared" si="773"/>
        <v>0</v>
      </c>
      <c r="S5974" s="153">
        <f t="shared" si="767"/>
        <v>0</v>
      </c>
      <c r="T5974" s="364"/>
    </row>
    <row r="5975" ht="12.75" hidden="1" spans="1:20">
      <c r="A5975" s="366"/>
      <c r="B5975" s="388"/>
      <c r="C5975" s="368"/>
      <c r="D5975" s="369"/>
      <c r="E5975" s="370"/>
      <c r="F5975" s="102">
        <f t="shared" si="769"/>
        <v>0</v>
      </c>
      <c r="G5975" s="170">
        <f>ROUND(SUM('NOVO HORIZONTE'!G5975),2)</f>
        <v>0</v>
      </c>
      <c r="H5975" s="170">
        <f t="shared" si="774"/>
        <v>0</v>
      </c>
      <c r="I5975" s="184">
        <f t="shared" si="770"/>
        <v>0</v>
      </c>
      <c r="J5975" s="142"/>
      <c r="K5975" s="146"/>
      <c r="L5975" s="7" t="str">
        <f t="shared" si="771"/>
        <v/>
      </c>
      <c r="M5975" s="7" t="str">
        <f t="shared" si="772"/>
        <v/>
      </c>
      <c r="N5975" s="7" t="str">
        <f t="shared" si="768"/>
        <v/>
      </c>
      <c r="O5975" s="144"/>
      <c r="P5975" s="355"/>
      <c r="Q5975" s="362">
        <f>SUM('NOVO HORIZONTE'!I5975)</f>
        <v>0</v>
      </c>
      <c r="R5975" s="363">
        <f t="shared" si="773"/>
        <v>0</v>
      </c>
      <c r="S5975" s="153">
        <f t="shared" si="767"/>
        <v>0</v>
      </c>
      <c r="T5975" s="364"/>
    </row>
    <row r="5976" ht="12.75" hidden="1" spans="1:20">
      <c r="A5976" s="366"/>
      <c r="B5976" s="388"/>
      <c r="C5976" s="368"/>
      <c r="D5976" s="369"/>
      <c r="E5976" s="370"/>
      <c r="F5976" s="102">
        <f t="shared" si="769"/>
        <v>0</v>
      </c>
      <c r="G5976" s="170">
        <f>ROUND(SUM('NOVO HORIZONTE'!G5976),2)</f>
        <v>0</v>
      </c>
      <c r="H5976" s="170">
        <f t="shared" si="774"/>
        <v>0</v>
      </c>
      <c r="I5976" s="184">
        <f t="shared" si="770"/>
        <v>0</v>
      </c>
      <c r="J5976" s="142"/>
      <c r="K5976" s="146"/>
      <c r="L5976" s="7" t="str">
        <f t="shared" si="771"/>
        <v/>
      </c>
      <c r="M5976" s="7" t="str">
        <f t="shared" si="772"/>
        <v/>
      </c>
      <c r="N5976" s="7" t="str">
        <f t="shared" si="768"/>
        <v/>
      </c>
      <c r="O5976" s="144"/>
      <c r="P5976" s="355"/>
      <c r="Q5976" s="362">
        <f>SUM('NOVO HORIZONTE'!I5976)</f>
        <v>0</v>
      </c>
      <c r="R5976" s="363">
        <f t="shared" si="773"/>
        <v>0</v>
      </c>
      <c r="S5976" s="153">
        <f t="shared" si="767"/>
        <v>0</v>
      </c>
      <c r="T5976" s="364"/>
    </row>
    <row r="5977" ht="12.75" hidden="1" spans="1:20">
      <c r="A5977" s="366"/>
      <c r="B5977" s="388"/>
      <c r="C5977" s="368"/>
      <c r="D5977" s="369"/>
      <c r="E5977" s="370"/>
      <c r="F5977" s="102">
        <f t="shared" si="769"/>
        <v>0</v>
      </c>
      <c r="G5977" s="170">
        <f>ROUND(SUM('NOVO HORIZONTE'!G5977),2)</f>
        <v>0</v>
      </c>
      <c r="H5977" s="170">
        <f t="shared" si="774"/>
        <v>0</v>
      </c>
      <c r="I5977" s="184">
        <f t="shared" si="770"/>
        <v>0</v>
      </c>
      <c r="J5977" s="142"/>
      <c r="K5977" s="146"/>
      <c r="L5977" s="7" t="str">
        <f t="shared" si="771"/>
        <v/>
      </c>
      <c r="M5977" s="7" t="str">
        <f t="shared" si="772"/>
        <v/>
      </c>
      <c r="N5977" s="7" t="str">
        <f t="shared" si="768"/>
        <v/>
      </c>
      <c r="O5977" s="144"/>
      <c r="P5977" s="355"/>
      <c r="Q5977" s="362">
        <f>SUM('NOVO HORIZONTE'!I5977)</f>
        <v>0</v>
      </c>
      <c r="R5977" s="363">
        <f t="shared" si="773"/>
        <v>0</v>
      </c>
      <c r="S5977" s="153">
        <f t="shared" ref="S5977:S6040" si="775">IF(R5977=0,0,IF(R5977&gt;0,"c","b"))</f>
        <v>0</v>
      </c>
      <c r="T5977" s="364"/>
    </row>
    <row r="5978" ht="12.75" hidden="1" spans="1:20">
      <c r="A5978" s="366"/>
      <c r="B5978" s="388"/>
      <c r="C5978" s="368"/>
      <c r="D5978" s="369"/>
      <c r="E5978" s="370"/>
      <c r="F5978" s="102">
        <f t="shared" si="769"/>
        <v>0</v>
      </c>
      <c r="G5978" s="170">
        <f>ROUND(SUM('NOVO HORIZONTE'!G5978),2)</f>
        <v>0</v>
      </c>
      <c r="H5978" s="170">
        <f t="shared" si="774"/>
        <v>0</v>
      </c>
      <c r="I5978" s="184">
        <f t="shared" si="770"/>
        <v>0</v>
      </c>
      <c r="J5978" s="142"/>
      <c r="K5978" s="146"/>
      <c r="L5978" s="7" t="str">
        <f t="shared" si="771"/>
        <v/>
      </c>
      <c r="M5978" s="7" t="str">
        <f t="shared" si="772"/>
        <v/>
      </c>
      <c r="N5978" s="7" t="str">
        <f t="shared" si="768"/>
        <v/>
      </c>
      <c r="O5978" s="144"/>
      <c r="P5978" s="355"/>
      <c r="Q5978" s="362">
        <f>SUM('NOVO HORIZONTE'!I5978)</f>
        <v>0</v>
      </c>
      <c r="R5978" s="363">
        <f t="shared" si="773"/>
        <v>0</v>
      </c>
      <c r="S5978" s="153">
        <f t="shared" si="775"/>
        <v>0</v>
      </c>
      <c r="T5978" s="364"/>
    </row>
    <row r="5979" ht="12.75" hidden="1" spans="1:20">
      <c r="A5979" s="366"/>
      <c r="B5979" s="388"/>
      <c r="C5979" s="368"/>
      <c r="D5979" s="369"/>
      <c r="E5979" s="370"/>
      <c r="F5979" s="102">
        <f t="shared" si="769"/>
        <v>0</v>
      </c>
      <c r="G5979" s="170">
        <f>ROUND(SUM('NOVO HORIZONTE'!G5979),2)</f>
        <v>0</v>
      </c>
      <c r="H5979" s="170">
        <f t="shared" si="774"/>
        <v>0</v>
      </c>
      <c r="I5979" s="184">
        <f t="shared" si="770"/>
        <v>0</v>
      </c>
      <c r="J5979" s="142"/>
      <c r="K5979" s="146"/>
      <c r="L5979" s="7" t="str">
        <f t="shared" si="771"/>
        <v/>
      </c>
      <c r="M5979" s="7" t="str">
        <f t="shared" si="772"/>
        <v/>
      </c>
      <c r="N5979" s="7" t="str">
        <f t="shared" si="768"/>
        <v/>
      </c>
      <c r="O5979" s="144"/>
      <c r="P5979" s="355"/>
      <c r="Q5979" s="362">
        <f>SUM('NOVO HORIZONTE'!I5979)</f>
        <v>0</v>
      </c>
      <c r="R5979" s="363">
        <f t="shared" si="773"/>
        <v>0</v>
      </c>
      <c r="S5979" s="153">
        <f t="shared" si="775"/>
        <v>0</v>
      </c>
      <c r="T5979" s="364"/>
    </row>
    <row r="5980" ht="12.75" hidden="1" spans="1:20">
      <c r="A5980" s="366"/>
      <c r="B5980" s="388"/>
      <c r="C5980" s="368"/>
      <c r="D5980" s="369"/>
      <c r="E5980" s="370"/>
      <c r="F5980" s="102">
        <f t="shared" si="769"/>
        <v>0</v>
      </c>
      <c r="G5980" s="170">
        <f>ROUND(SUM('NOVO HORIZONTE'!G5980),2)</f>
        <v>0</v>
      </c>
      <c r="H5980" s="170">
        <f t="shared" si="774"/>
        <v>0</v>
      </c>
      <c r="I5980" s="184">
        <f t="shared" si="770"/>
        <v>0</v>
      </c>
      <c r="J5980" s="142"/>
      <c r="K5980" s="146"/>
      <c r="L5980" s="7" t="str">
        <f t="shared" si="771"/>
        <v/>
      </c>
      <c r="M5980" s="7" t="str">
        <f t="shared" si="772"/>
        <v/>
      </c>
      <c r="N5980" s="7" t="str">
        <f t="shared" si="768"/>
        <v/>
      </c>
      <c r="O5980" s="144"/>
      <c r="P5980" s="355"/>
      <c r="Q5980" s="362">
        <f>SUM('NOVO HORIZONTE'!I5980)</f>
        <v>0</v>
      </c>
      <c r="R5980" s="363">
        <f t="shared" si="773"/>
        <v>0</v>
      </c>
      <c r="S5980" s="153">
        <f t="shared" si="775"/>
        <v>0</v>
      </c>
      <c r="T5980" s="364"/>
    </row>
    <row r="5981" ht="12.75" hidden="1" spans="1:20">
      <c r="A5981" s="366"/>
      <c r="B5981" s="388"/>
      <c r="C5981" s="368"/>
      <c r="D5981" s="369"/>
      <c r="E5981" s="370"/>
      <c r="F5981" s="102">
        <f t="shared" si="769"/>
        <v>0</v>
      </c>
      <c r="G5981" s="170">
        <f>ROUND(SUM('NOVO HORIZONTE'!G5981),2)</f>
        <v>0</v>
      </c>
      <c r="H5981" s="170">
        <f t="shared" si="774"/>
        <v>0</v>
      </c>
      <c r="I5981" s="184">
        <f t="shared" si="770"/>
        <v>0</v>
      </c>
      <c r="J5981" s="142"/>
      <c r="K5981" s="146"/>
      <c r="L5981" s="7" t="str">
        <f t="shared" si="771"/>
        <v/>
      </c>
      <c r="M5981" s="7" t="str">
        <f t="shared" si="772"/>
        <v/>
      </c>
      <c r="N5981" s="7" t="str">
        <f t="shared" si="768"/>
        <v/>
      </c>
      <c r="O5981" s="144"/>
      <c r="P5981" s="355"/>
      <c r="Q5981" s="362">
        <f>SUM('NOVO HORIZONTE'!I5981)</f>
        <v>0</v>
      </c>
      <c r="R5981" s="363">
        <f t="shared" si="773"/>
        <v>0</v>
      </c>
      <c r="S5981" s="153">
        <f t="shared" si="775"/>
        <v>0</v>
      </c>
      <c r="T5981" s="364"/>
    </row>
    <row r="5982" ht="12.75" hidden="1" spans="1:20">
      <c r="A5982" s="366"/>
      <c r="B5982" s="388"/>
      <c r="C5982" s="368"/>
      <c r="D5982" s="369"/>
      <c r="E5982" s="370"/>
      <c r="F5982" s="102">
        <f t="shared" si="769"/>
        <v>0</v>
      </c>
      <c r="G5982" s="170">
        <f>ROUND(SUM('NOVO HORIZONTE'!G5982),2)</f>
        <v>0</v>
      </c>
      <c r="H5982" s="170">
        <f t="shared" si="774"/>
        <v>0</v>
      </c>
      <c r="I5982" s="184">
        <f t="shared" si="770"/>
        <v>0</v>
      </c>
      <c r="J5982" s="142"/>
      <c r="K5982" s="146"/>
      <c r="L5982" s="7" t="str">
        <f t="shared" si="771"/>
        <v/>
      </c>
      <c r="M5982" s="7" t="str">
        <f t="shared" si="772"/>
        <v/>
      </c>
      <c r="N5982" s="7" t="str">
        <f t="shared" si="768"/>
        <v/>
      </c>
      <c r="O5982" s="144"/>
      <c r="P5982" s="355"/>
      <c r="Q5982" s="362">
        <f>SUM('NOVO HORIZONTE'!I5982)</f>
        <v>0</v>
      </c>
      <c r="R5982" s="363">
        <f t="shared" si="773"/>
        <v>0</v>
      </c>
      <c r="S5982" s="153">
        <f t="shared" si="775"/>
        <v>0</v>
      </c>
      <c r="T5982" s="364"/>
    </row>
    <row r="5983" ht="12.75" hidden="1" spans="1:20">
      <c r="A5983" s="366"/>
      <c r="B5983" s="388"/>
      <c r="C5983" s="368"/>
      <c r="D5983" s="369"/>
      <c r="E5983" s="370"/>
      <c r="F5983" s="102">
        <f t="shared" si="769"/>
        <v>0</v>
      </c>
      <c r="G5983" s="170">
        <f>ROUND(SUM('NOVO HORIZONTE'!G5983),2)</f>
        <v>0</v>
      </c>
      <c r="H5983" s="170">
        <f t="shared" si="774"/>
        <v>0</v>
      </c>
      <c r="I5983" s="184">
        <f t="shared" si="770"/>
        <v>0</v>
      </c>
      <c r="J5983" s="142"/>
      <c r="K5983" s="146"/>
      <c r="L5983" s="7" t="str">
        <f t="shared" si="771"/>
        <v/>
      </c>
      <c r="M5983" s="7" t="str">
        <f t="shared" si="772"/>
        <v/>
      </c>
      <c r="N5983" s="7" t="str">
        <f t="shared" si="768"/>
        <v/>
      </c>
      <c r="O5983" s="144"/>
      <c r="P5983" s="355"/>
      <c r="Q5983" s="362">
        <f>SUM('NOVO HORIZONTE'!I5983)</f>
        <v>0</v>
      </c>
      <c r="R5983" s="363">
        <f t="shared" si="773"/>
        <v>0</v>
      </c>
      <c r="S5983" s="153">
        <f t="shared" si="775"/>
        <v>0</v>
      </c>
      <c r="T5983" s="364"/>
    </row>
    <row r="5984" ht="12.75" hidden="1" spans="1:20">
      <c r="A5984" s="366"/>
      <c r="B5984" s="388"/>
      <c r="C5984" s="368"/>
      <c r="D5984" s="369"/>
      <c r="E5984" s="370"/>
      <c r="F5984" s="102">
        <f t="shared" si="769"/>
        <v>0</v>
      </c>
      <c r="G5984" s="170">
        <f>ROUND(SUM('NOVO HORIZONTE'!G5984),2)</f>
        <v>0</v>
      </c>
      <c r="H5984" s="170">
        <f t="shared" si="774"/>
        <v>0</v>
      </c>
      <c r="I5984" s="184">
        <f t="shared" si="770"/>
        <v>0</v>
      </c>
      <c r="J5984" s="142"/>
      <c r="K5984" s="146"/>
      <c r="L5984" s="7" t="str">
        <f t="shared" si="771"/>
        <v/>
      </c>
      <c r="M5984" s="7" t="str">
        <f t="shared" si="772"/>
        <v/>
      </c>
      <c r="N5984" s="7" t="str">
        <f t="shared" si="768"/>
        <v/>
      </c>
      <c r="O5984" s="144"/>
      <c r="P5984" s="355"/>
      <c r="Q5984" s="362">
        <f>SUM('NOVO HORIZONTE'!I5984)</f>
        <v>0</v>
      </c>
      <c r="R5984" s="363">
        <f t="shared" si="773"/>
        <v>0</v>
      </c>
      <c r="S5984" s="153">
        <f t="shared" si="775"/>
        <v>0</v>
      </c>
      <c r="T5984" s="364"/>
    </row>
    <row r="5985" ht="12.75" hidden="1" spans="1:20">
      <c r="A5985" s="366"/>
      <c r="B5985" s="388"/>
      <c r="C5985" s="368"/>
      <c r="D5985" s="369"/>
      <c r="E5985" s="370"/>
      <c r="F5985" s="102">
        <f t="shared" si="769"/>
        <v>0</v>
      </c>
      <c r="G5985" s="170">
        <f>ROUND(SUM('NOVO HORIZONTE'!G5985),2)</f>
        <v>0</v>
      </c>
      <c r="H5985" s="170">
        <f t="shared" si="774"/>
        <v>0</v>
      </c>
      <c r="I5985" s="184">
        <f t="shared" si="770"/>
        <v>0</v>
      </c>
      <c r="J5985" s="142"/>
      <c r="K5985" s="146"/>
      <c r="L5985" s="7" t="str">
        <f t="shared" si="771"/>
        <v/>
      </c>
      <c r="M5985" s="7" t="str">
        <f t="shared" si="772"/>
        <v/>
      </c>
      <c r="N5985" s="7" t="str">
        <f t="shared" si="768"/>
        <v/>
      </c>
      <c r="O5985" s="144"/>
      <c r="P5985" s="355"/>
      <c r="Q5985" s="362">
        <f>SUM('NOVO HORIZONTE'!I5985)</f>
        <v>0</v>
      </c>
      <c r="R5985" s="363">
        <f t="shared" si="773"/>
        <v>0</v>
      </c>
      <c r="S5985" s="153">
        <f t="shared" si="775"/>
        <v>0</v>
      </c>
      <c r="T5985" s="364"/>
    </row>
    <row r="5986" ht="12.75" hidden="1" spans="1:20">
      <c r="A5986" s="366"/>
      <c r="B5986" s="388"/>
      <c r="C5986" s="368"/>
      <c r="D5986" s="369"/>
      <c r="E5986" s="370"/>
      <c r="F5986" s="102">
        <f t="shared" si="769"/>
        <v>0</v>
      </c>
      <c r="G5986" s="170">
        <f>ROUND(SUM('NOVO HORIZONTE'!G5986),2)</f>
        <v>0</v>
      </c>
      <c r="H5986" s="170">
        <f t="shared" si="774"/>
        <v>0</v>
      </c>
      <c r="I5986" s="184">
        <f t="shared" si="770"/>
        <v>0</v>
      </c>
      <c r="J5986" s="142"/>
      <c r="K5986" s="146"/>
      <c r="L5986" s="7" t="str">
        <f t="shared" si="771"/>
        <v/>
      </c>
      <c r="M5986" s="7" t="str">
        <f t="shared" si="772"/>
        <v/>
      </c>
      <c r="N5986" s="7" t="str">
        <f t="shared" si="768"/>
        <v/>
      </c>
      <c r="O5986" s="144"/>
      <c r="P5986" s="355"/>
      <c r="Q5986" s="362">
        <f>SUM('NOVO HORIZONTE'!I5986)</f>
        <v>0</v>
      </c>
      <c r="R5986" s="363">
        <f t="shared" si="773"/>
        <v>0</v>
      </c>
      <c r="S5986" s="153">
        <f t="shared" si="775"/>
        <v>0</v>
      </c>
      <c r="T5986" s="364"/>
    </row>
    <row r="5987" ht="12.75" hidden="1" spans="1:20">
      <c r="A5987" s="366"/>
      <c r="B5987" s="388"/>
      <c r="C5987" s="368"/>
      <c r="D5987" s="369"/>
      <c r="E5987" s="370"/>
      <c r="F5987" s="102">
        <f t="shared" si="769"/>
        <v>0</v>
      </c>
      <c r="G5987" s="170">
        <f>ROUND(SUM('NOVO HORIZONTE'!G5987),2)</f>
        <v>0</v>
      </c>
      <c r="H5987" s="170">
        <f t="shared" si="774"/>
        <v>0</v>
      </c>
      <c r="I5987" s="184">
        <f t="shared" si="770"/>
        <v>0</v>
      </c>
      <c r="J5987" s="142"/>
      <c r="K5987" s="146"/>
      <c r="L5987" s="7" t="str">
        <f t="shared" si="771"/>
        <v/>
      </c>
      <c r="M5987" s="7" t="str">
        <f t="shared" si="772"/>
        <v/>
      </c>
      <c r="N5987" s="7" t="str">
        <f t="shared" si="768"/>
        <v/>
      </c>
      <c r="O5987" s="144"/>
      <c r="P5987" s="355"/>
      <c r="Q5987" s="362">
        <f>SUM('NOVO HORIZONTE'!I5987)</f>
        <v>0</v>
      </c>
      <c r="R5987" s="363">
        <f t="shared" si="773"/>
        <v>0</v>
      </c>
      <c r="S5987" s="153">
        <f t="shared" si="775"/>
        <v>0</v>
      </c>
      <c r="T5987" s="364"/>
    </row>
    <row r="5988" ht="12.75" hidden="1" spans="1:20">
      <c r="A5988" s="366"/>
      <c r="B5988" s="388"/>
      <c r="C5988" s="368"/>
      <c r="D5988" s="369"/>
      <c r="E5988" s="370"/>
      <c r="F5988" s="102">
        <f t="shared" si="769"/>
        <v>0</v>
      </c>
      <c r="G5988" s="170">
        <f>ROUND(SUM('NOVO HORIZONTE'!G5988),2)</f>
        <v>0</v>
      </c>
      <c r="H5988" s="170">
        <f t="shared" si="774"/>
        <v>0</v>
      </c>
      <c r="I5988" s="184">
        <f t="shared" si="770"/>
        <v>0</v>
      </c>
      <c r="J5988" s="142"/>
      <c r="K5988" s="146"/>
      <c r="L5988" s="7" t="str">
        <f t="shared" si="771"/>
        <v/>
      </c>
      <c r="M5988" s="7" t="str">
        <f t="shared" si="772"/>
        <v/>
      </c>
      <c r="N5988" s="7" t="str">
        <f t="shared" si="768"/>
        <v/>
      </c>
      <c r="O5988" s="144"/>
      <c r="P5988" s="355"/>
      <c r="Q5988" s="362">
        <f>SUM('NOVO HORIZONTE'!I5988)</f>
        <v>0</v>
      </c>
      <c r="R5988" s="363">
        <f t="shared" si="773"/>
        <v>0</v>
      </c>
      <c r="S5988" s="153">
        <f t="shared" si="775"/>
        <v>0</v>
      </c>
      <c r="T5988" s="364"/>
    </row>
    <row r="5989" ht="12.75" hidden="1" spans="1:20">
      <c r="A5989" s="366"/>
      <c r="B5989" s="388"/>
      <c r="C5989" s="368"/>
      <c r="D5989" s="369"/>
      <c r="E5989" s="370"/>
      <c r="F5989" s="102">
        <f t="shared" si="769"/>
        <v>0</v>
      </c>
      <c r="G5989" s="170">
        <f>ROUND(SUM('NOVO HORIZONTE'!G5989),2)</f>
        <v>0</v>
      </c>
      <c r="H5989" s="170">
        <f t="shared" si="774"/>
        <v>0</v>
      </c>
      <c r="I5989" s="184">
        <f t="shared" si="770"/>
        <v>0</v>
      </c>
      <c r="J5989" s="142"/>
      <c r="K5989" s="146"/>
      <c r="L5989" s="7" t="str">
        <f t="shared" si="771"/>
        <v/>
      </c>
      <c r="M5989" s="7" t="str">
        <f t="shared" si="772"/>
        <v/>
      </c>
      <c r="N5989" s="7" t="str">
        <f t="shared" si="768"/>
        <v/>
      </c>
      <c r="O5989" s="144"/>
      <c r="P5989" s="355"/>
      <c r="Q5989" s="362">
        <f>SUM('NOVO HORIZONTE'!I5989)</f>
        <v>0</v>
      </c>
      <c r="R5989" s="363">
        <f t="shared" si="773"/>
        <v>0</v>
      </c>
      <c r="S5989" s="153">
        <f t="shared" si="775"/>
        <v>0</v>
      </c>
      <c r="T5989" s="364"/>
    </row>
    <row r="5990" ht="12.75" hidden="1" spans="1:20">
      <c r="A5990" s="366"/>
      <c r="B5990" s="388"/>
      <c r="C5990" s="368"/>
      <c r="D5990" s="369"/>
      <c r="E5990" s="370"/>
      <c r="F5990" s="102">
        <f t="shared" si="769"/>
        <v>0</v>
      </c>
      <c r="G5990" s="170">
        <f>ROUND(SUM('NOVO HORIZONTE'!G5990),2)</f>
        <v>0</v>
      </c>
      <c r="H5990" s="170">
        <f t="shared" si="774"/>
        <v>0</v>
      </c>
      <c r="I5990" s="184">
        <f t="shared" si="770"/>
        <v>0</v>
      </c>
      <c r="J5990" s="142"/>
      <c r="K5990" s="146"/>
      <c r="L5990" s="7" t="str">
        <f t="shared" si="771"/>
        <v/>
      </c>
      <c r="M5990" s="7" t="str">
        <f t="shared" si="772"/>
        <v/>
      </c>
      <c r="N5990" s="7" t="str">
        <f t="shared" si="768"/>
        <v/>
      </c>
      <c r="O5990" s="144"/>
      <c r="P5990" s="355"/>
      <c r="Q5990" s="362">
        <f>SUM('NOVO HORIZONTE'!I5990)</f>
        <v>0</v>
      </c>
      <c r="R5990" s="363">
        <f t="shared" si="773"/>
        <v>0</v>
      </c>
      <c r="S5990" s="153">
        <f t="shared" si="775"/>
        <v>0</v>
      </c>
      <c r="T5990" s="364"/>
    </row>
    <row r="5991" ht="12.75" hidden="1" spans="1:20">
      <c r="A5991" s="366"/>
      <c r="B5991" s="388"/>
      <c r="C5991" s="368"/>
      <c r="D5991" s="369"/>
      <c r="E5991" s="370"/>
      <c r="F5991" s="102">
        <f t="shared" si="769"/>
        <v>0</v>
      </c>
      <c r="G5991" s="170">
        <f>ROUND(SUM('NOVO HORIZONTE'!G5991),2)</f>
        <v>0</v>
      </c>
      <c r="H5991" s="170">
        <f t="shared" si="774"/>
        <v>0</v>
      </c>
      <c r="I5991" s="184">
        <f t="shared" si="770"/>
        <v>0</v>
      </c>
      <c r="J5991" s="142"/>
      <c r="K5991" s="146"/>
      <c r="L5991" s="7" t="str">
        <f t="shared" si="771"/>
        <v/>
      </c>
      <c r="M5991" s="7" t="str">
        <f t="shared" si="772"/>
        <v/>
      </c>
      <c r="N5991" s="7" t="str">
        <f t="shared" si="768"/>
        <v/>
      </c>
      <c r="O5991" s="144"/>
      <c r="P5991" s="355"/>
      <c r="Q5991" s="362">
        <f>SUM('NOVO HORIZONTE'!I5991)</f>
        <v>0</v>
      </c>
      <c r="R5991" s="363">
        <f t="shared" si="773"/>
        <v>0</v>
      </c>
      <c r="S5991" s="153">
        <f t="shared" si="775"/>
        <v>0</v>
      </c>
      <c r="T5991" s="364"/>
    </row>
    <row r="5992" ht="12.75" hidden="1" spans="1:20">
      <c r="A5992" s="366"/>
      <c r="B5992" s="388"/>
      <c r="C5992" s="368"/>
      <c r="D5992" s="369"/>
      <c r="E5992" s="370"/>
      <c r="F5992" s="102">
        <f t="shared" si="769"/>
        <v>0</v>
      </c>
      <c r="G5992" s="170">
        <f>ROUND(SUM('NOVO HORIZONTE'!G5992),2)</f>
        <v>0</v>
      </c>
      <c r="H5992" s="170">
        <f t="shared" si="774"/>
        <v>0</v>
      </c>
      <c r="I5992" s="184">
        <f t="shared" si="770"/>
        <v>0</v>
      </c>
      <c r="J5992" s="142"/>
      <c r="K5992" s="146"/>
      <c r="L5992" s="7" t="str">
        <f t="shared" si="771"/>
        <v/>
      </c>
      <c r="M5992" s="7" t="str">
        <f t="shared" si="772"/>
        <v/>
      </c>
      <c r="N5992" s="7" t="str">
        <f t="shared" si="768"/>
        <v/>
      </c>
      <c r="O5992" s="144"/>
      <c r="P5992" s="355"/>
      <c r="Q5992" s="362">
        <f>SUM('NOVO HORIZONTE'!I5992)</f>
        <v>0</v>
      </c>
      <c r="R5992" s="363">
        <f t="shared" si="773"/>
        <v>0</v>
      </c>
      <c r="S5992" s="153">
        <f t="shared" si="775"/>
        <v>0</v>
      </c>
      <c r="T5992" s="364"/>
    </row>
    <row r="5993" ht="12.75" hidden="1" spans="1:20">
      <c r="A5993" s="366"/>
      <c r="B5993" s="388"/>
      <c r="C5993" s="368"/>
      <c r="D5993" s="369"/>
      <c r="E5993" s="370"/>
      <c r="F5993" s="102">
        <f t="shared" si="769"/>
        <v>0</v>
      </c>
      <c r="G5993" s="170">
        <f>ROUND(SUM('NOVO HORIZONTE'!G5993),2)</f>
        <v>0</v>
      </c>
      <c r="H5993" s="170">
        <f t="shared" si="774"/>
        <v>0</v>
      </c>
      <c r="I5993" s="184">
        <f t="shared" si="770"/>
        <v>0</v>
      </c>
      <c r="J5993" s="142"/>
      <c r="K5993" s="146"/>
      <c r="L5993" s="7" t="str">
        <f t="shared" si="771"/>
        <v/>
      </c>
      <c r="M5993" s="7" t="str">
        <f t="shared" si="772"/>
        <v/>
      </c>
      <c r="N5993" s="7" t="str">
        <f t="shared" si="768"/>
        <v/>
      </c>
      <c r="O5993" s="144"/>
      <c r="P5993" s="355"/>
      <c r="Q5993" s="362">
        <f>SUM('NOVO HORIZONTE'!I5993)</f>
        <v>0</v>
      </c>
      <c r="R5993" s="363">
        <f t="shared" si="773"/>
        <v>0</v>
      </c>
      <c r="S5993" s="153">
        <f t="shared" si="775"/>
        <v>0</v>
      </c>
      <c r="T5993" s="364"/>
    </row>
    <row r="5994" ht="12.75" hidden="1" spans="1:20">
      <c r="A5994" s="366"/>
      <c r="B5994" s="388"/>
      <c r="C5994" s="368"/>
      <c r="D5994" s="369"/>
      <c r="E5994" s="370"/>
      <c r="F5994" s="102">
        <f t="shared" si="769"/>
        <v>0</v>
      </c>
      <c r="G5994" s="170">
        <f>ROUND(SUM('NOVO HORIZONTE'!G5994),2)</f>
        <v>0</v>
      </c>
      <c r="H5994" s="170">
        <f t="shared" si="774"/>
        <v>0</v>
      </c>
      <c r="I5994" s="184">
        <f t="shared" si="770"/>
        <v>0</v>
      </c>
      <c r="J5994" s="142"/>
      <c r="K5994" s="146"/>
      <c r="L5994" s="7" t="str">
        <f t="shared" si="771"/>
        <v/>
      </c>
      <c r="M5994" s="7" t="str">
        <f t="shared" si="772"/>
        <v/>
      </c>
      <c r="N5994" s="7" t="str">
        <f t="shared" si="768"/>
        <v/>
      </c>
      <c r="O5994" s="144"/>
      <c r="P5994" s="355"/>
      <c r="Q5994" s="362">
        <f>SUM('NOVO HORIZONTE'!I5994)</f>
        <v>0</v>
      </c>
      <c r="R5994" s="363">
        <f t="shared" si="773"/>
        <v>0</v>
      </c>
      <c r="S5994" s="153">
        <f t="shared" si="775"/>
        <v>0</v>
      </c>
      <c r="T5994" s="364"/>
    </row>
    <row r="5995" ht="12.75" hidden="1" spans="1:20">
      <c r="A5995" s="366"/>
      <c r="B5995" s="388"/>
      <c r="C5995" s="368"/>
      <c r="D5995" s="369"/>
      <c r="E5995" s="370"/>
      <c r="F5995" s="102">
        <f t="shared" si="769"/>
        <v>0</v>
      </c>
      <c r="G5995" s="170">
        <f>ROUND(SUM('NOVO HORIZONTE'!G5995),2)</f>
        <v>0</v>
      </c>
      <c r="H5995" s="170">
        <f t="shared" si="774"/>
        <v>0</v>
      </c>
      <c r="I5995" s="184">
        <f t="shared" si="770"/>
        <v>0</v>
      </c>
      <c r="J5995" s="142"/>
      <c r="K5995" s="146"/>
      <c r="L5995" s="7" t="str">
        <f t="shared" si="771"/>
        <v/>
      </c>
      <c r="M5995" s="7" t="str">
        <f t="shared" si="772"/>
        <v/>
      </c>
      <c r="N5995" s="7" t="str">
        <f>M5995</f>
        <v/>
      </c>
      <c r="O5995" s="144"/>
      <c r="P5995" s="355"/>
      <c r="Q5995" s="362">
        <f>SUM('NOVO HORIZONTE'!I5995)</f>
        <v>0</v>
      </c>
      <c r="R5995" s="363">
        <f t="shared" si="773"/>
        <v>0</v>
      </c>
      <c r="S5995" s="153">
        <f t="shared" si="775"/>
        <v>0</v>
      </c>
      <c r="T5995" s="364"/>
    </row>
    <row r="5996" ht="12.75" hidden="1" spans="1:20">
      <c r="A5996" s="366"/>
      <c r="B5996" s="388"/>
      <c r="C5996" s="368"/>
      <c r="D5996" s="369"/>
      <c r="E5996" s="370"/>
      <c r="F5996" s="102">
        <f t="shared" si="769"/>
        <v>0</v>
      </c>
      <c r="G5996" s="170">
        <f>ROUND(SUM('NOVO HORIZONTE'!G5996),2)</f>
        <v>0</v>
      </c>
      <c r="H5996" s="170">
        <f t="shared" si="774"/>
        <v>0</v>
      </c>
      <c r="I5996" s="184">
        <f t="shared" si="770"/>
        <v>0</v>
      </c>
      <c r="J5996" s="142"/>
      <c r="K5996" s="146"/>
      <c r="L5996" s="7" t="str">
        <f t="shared" si="771"/>
        <v/>
      </c>
      <c r="M5996" s="7" t="str">
        <f t="shared" si="772"/>
        <v/>
      </c>
      <c r="N5996" s="7" t="str">
        <f>M5996</f>
        <v/>
      </c>
      <c r="O5996" s="144"/>
      <c r="P5996" s="355"/>
      <c r="Q5996" s="362">
        <f>SUM('NOVO HORIZONTE'!I5996)</f>
        <v>0</v>
      </c>
      <c r="R5996" s="363">
        <f t="shared" si="773"/>
        <v>0</v>
      </c>
      <c r="S5996" s="153">
        <f t="shared" si="775"/>
        <v>0</v>
      </c>
      <c r="T5996" s="364"/>
    </row>
    <row r="5997" ht="12.75" hidden="1" spans="1:20">
      <c r="A5997" s="366"/>
      <c r="B5997" s="388"/>
      <c r="C5997" s="368"/>
      <c r="D5997" s="369"/>
      <c r="E5997" s="370"/>
      <c r="F5997" s="102">
        <f t="shared" si="769"/>
        <v>0</v>
      </c>
      <c r="G5997" s="170">
        <f>ROUND(SUM('NOVO HORIZONTE'!G5997),2)</f>
        <v>0</v>
      </c>
      <c r="H5997" s="170">
        <f t="shared" si="774"/>
        <v>0</v>
      </c>
      <c r="I5997" s="184">
        <f t="shared" si="770"/>
        <v>0</v>
      </c>
      <c r="J5997" s="142"/>
      <c r="K5997" s="146"/>
      <c r="L5997" s="7" t="str">
        <f t="shared" si="771"/>
        <v/>
      </c>
      <c r="M5997" s="7" t="str">
        <f t="shared" si="772"/>
        <v/>
      </c>
      <c r="N5997" s="7" t="str">
        <f>M5997</f>
        <v/>
      </c>
      <c r="O5997" s="144"/>
      <c r="P5997" s="355"/>
      <c r="Q5997" s="362">
        <f>SUM('NOVO HORIZONTE'!I5997)</f>
        <v>0</v>
      </c>
      <c r="R5997" s="363">
        <f t="shared" si="773"/>
        <v>0</v>
      </c>
      <c r="S5997" s="153">
        <f t="shared" si="775"/>
        <v>0</v>
      </c>
      <c r="T5997" s="364"/>
    </row>
    <row r="5998" ht="12.75" hidden="1" spans="1:20">
      <c r="A5998" s="366"/>
      <c r="B5998" s="388"/>
      <c r="C5998" s="368"/>
      <c r="D5998" s="369"/>
      <c r="E5998" s="370"/>
      <c r="F5998" s="102">
        <f t="shared" ref="F5998:F6061" si="776">IF(E5998=0,0,IF(P5998=0,ROUND(E5998*(1+E$13),2),ROUND(E5998*(1+E$12),2)))</f>
        <v>0</v>
      </c>
      <c r="G5998" s="170">
        <f>ROUND(SUM('NOVO HORIZONTE'!G5998),2)</f>
        <v>0</v>
      </c>
      <c r="H5998" s="170">
        <f t="shared" si="774"/>
        <v>0</v>
      </c>
      <c r="I5998" s="184">
        <f>IF(ISBLANK(G5998),0,ROUND(G5998*H5998,2))</f>
        <v>0</v>
      </c>
      <c r="J5998" s="142"/>
      <c r="K5998" s="146"/>
      <c r="L5998" s="7" t="str">
        <f>IF(K5998="X","x",IF(K5998="xx","x",IF(I5998&gt;0,"x","")))</f>
        <v/>
      </c>
      <c r="M5998" s="7" t="str">
        <f>IF(K5998="X","x",IF(K5998="xx","x",IF(I5998&gt;0,"x","")))</f>
        <v/>
      </c>
      <c r="N5998" s="7" t="str">
        <f>M5998</f>
        <v/>
      </c>
      <c r="O5998" s="144"/>
      <c r="P5998" s="355"/>
      <c r="Q5998" s="362">
        <f>SUM('NOVO HORIZONTE'!I5998)</f>
        <v>0</v>
      </c>
      <c r="R5998" s="363">
        <f t="shared" ref="R5998:R6061" si="777">I5998-Q5998</f>
        <v>0</v>
      </c>
      <c r="S5998" s="153">
        <f t="shared" si="775"/>
        <v>0</v>
      </c>
      <c r="T5998" s="364"/>
    </row>
    <row r="5999" ht="13.5" hidden="1" spans="1:20">
      <c r="A5999" s="366"/>
      <c r="B5999" s="388"/>
      <c r="C5999" s="368"/>
      <c r="D5999" s="369"/>
      <c r="E5999" s="370"/>
      <c r="F5999" s="102">
        <f t="shared" si="776"/>
        <v>0</v>
      </c>
      <c r="G5999" s="170">
        <f>ROUND(SUM('NOVO HORIZONTE'!G5999),2)</f>
        <v>0</v>
      </c>
      <c r="H5999" s="170">
        <f>IF(G5999=0,0,F5999)</f>
        <v>0</v>
      </c>
      <c r="I5999" s="184">
        <f>IF(ISBLANK(G5999),0,ROUND(G5999*H5999,2))</f>
        <v>0</v>
      </c>
      <c r="J5999" s="142"/>
      <c r="K5999" s="146"/>
      <c r="L5999" s="7" t="str">
        <f>IF(K5999="X","x",IF(K5999="xx","x",IF(I5999&gt;0,"x","")))</f>
        <v/>
      </c>
      <c r="M5999" s="7" t="str">
        <f>IF(K5999="X","x",IF(K5999="xx","x",IF(I5999&gt;0,"x","")))</f>
        <v/>
      </c>
      <c r="N5999" s="7" t="str">
        <f>M5999</f>
        <v/>
      </c>
      <c r="O5999" s="144"/>
      <c r="P5999" s="355"/>
      <c r="Q5999" s="362">
        <f>SUM('NOVO HORIZONTE'!I5999)</f>
        <v>0</v>
      </c>
      <c r="R5999" s="363">
        <f t="shared" si="777"/>
        <v>0</v>
      </c>
      <c r="S5999" s="153">
        <f t="shared" si="775"/>
        <v>0</v>
      </c>
      <c r="T5999" s="364"/>
    </row>
    <row r="6000" ht="13.5" spans="1:20">
      <c r="A6000" s="84" t="s">
        <v>45</v>
      </c>
      <c r="B6000" s="85"/>
      <c r="C6000" s="86" t="s">
        <v>46</v>
      </c>
      <c r="D6000" s="333">
        <v>0</v>
      </c>
      <c r="E6000" s="334"/>
      <c r="F6000" s="89">
        <f t="shared" si="776"/>
        <v>0</v>
      </c>
      <c r="G6000" s="90">
        <f>ROUND(SUM('NOVO HORIZONTE'!G6000),2)</f>
        <v>0</v>
      </c>
      <c r="H6000" s="90">
        <f t="shared" ref="H6000:H6062" si="778">IF(G6000=0,0,F6000)</f>
        <v>0</v>
      </c>
      <c r="I6000" s="136">
        <f t="shared" ref="I6000:I6061" si="779">IF(ISBLANK(G6000),0,ROUND(G6000*H6000,2))</f>
        <v>0</v>
      </c>
      <c r="J6000" s="137">
        <f>SUM(I6003:I6793)</f>
        <v>179301.77</v>
      </c>
      <c r="K6000" s="145" t="str">
        <f>IF(J6000&gt;0,"X","")</f>
        <v>X</v>
      </c>
      <c r="L6000" s="7" t="str">
        <f t="shared" ref="L6000:L6061" si="780">IF(K6000="X","x",IF(K6000="xx","x",IF(I6000&gt;0,"x","")))</f>
        <v>x</v>
      </c>
      <c r="M6000" s="7" t="str">
        <f t="shared" ref="M6000:M6061" si="781">IF(K6000="X","x",IF(K6000="xx","x",IF(I6000&gt;0,"x","")))</f>
        <v>x</v>
      </c>
      <c r="N6000" s="7" t="str">
        <f t="shared" ref="N6000:N6058" si="782">M6000</f>
        <v>x</v>
      </c>
      <c r="O6000" s="144"/>
      <c r="P6000" s="375"/>
      <c r="Q6000" s="362">
        <f>SUM('NOVO HORIZONTE'!I6000)</f>
        <v>0</v>
      </c>
      <c r="R6000" s="363">
        <f t="shared" si="777"/>
        <v>0</v>
      </c>
      <c r="S6000" s="153">
        <f t="shared" si="775"/>
        <v>0</v>
      </c>
      <c r="T6000" s="364"/>
    </row>
    <row r="6001" ht="12.75" spans="1:20">
      <c r="A6001" s="211" t="s">
        <v>6238</v>
      </c>
      <c r="B6001" s="100"/>
      <c r="C6001" s="212" t="s">
        <v>6239</v>
      </c>
      <c r="D6001" s="156">
        <v>0</v>
      </c>
      <c r="E6001" s="95">
        <v>0</v>
      </c>
      <c r="F6001" s="96">
        <f t="shared" si="776"/>
        <v>0</v>
      </c>
      <c r="G6001" s="187">
        <f>ROUND(SUM('NOVO HORIZONTE'!G6001),2)</f>
        <v>0</v>
      </c>
      <c r="H6001" s="187">
        <f t="shared" si="778"/>
        <v>0</v>
      </c>
      <c r="I6001" s="188">
        <f t="shared" si="779"/>
        <v>0</v>
      </c>
      <c r="J6001" s="142"/>
      <c r="K6001" s="145" t="str">
        <f>IF(SUM(I6002:I6164)&gt;0,"xx","")</f>
        <v>xx</v>
      </c>
      <c r="L6001" s="7" t="str">
        <f t="shared" si="780"/>
        <v>x</v>
      </c>
      <c r="M6001" s="7" t="str">
        <f t="shared" si="781"/>
        <v>x</v>
      </c>
      <c r="N6001" s="7" t="str">
        <f t="shared" si="782"/>
        <v>x</v>
      </c>
      <c r="O6001" s="144"/>
      <c r="P6001" s="375"/>
      <c r="Q6001" s="362">
        <f>SUM('NOVO HORIZONTE'!I6001)</f>
        <v>0</v>
      </c>
      <c r="R6001" s="363">
        <f t="shared" si="777"/>
        <v>0</v>
      </c>
      <c r="S6001" s="153">
        <f t="shared" si="775"/>
        <v>0</v>
      </c>
      <c r="T6001" s="364"/>
    </row>
    <row r="6002" ht="24" hidden="1" customHeight="1" spans="1:20">
      <c r="A6002" s="225" t="s">
        <v>6240</v>
      </c>
      <c r="B6002" s="100"/>
      <c r="C6002" s="201" t="s">
        <v>6241</v>
      </c>
      <c r="D6002" s="94">
        <v>0</v>
      </c>
      <c r="E6002" s="95">
        <v>0</v>
      </c>
      <c r="F6002" s="96">
        <f t="shared" si="776"/>
        <v>0</v>
      </c>
      <c r="G6002" s="187">
        <f>ROUND(SUM('NOVO HORIZONTE'!G6002),2)</f>
        <v>0</v>
      </c>
      <c r="H6002" s="187">
        <f t="shared" si="778"/>
        <v>0</v>
      </c>
      <c r="I6002" s="188">
        <f t="shared" si="779"/>
        <v>0</v>
      </c>
      <c r="J6002" s="142"/>
      <c r="K6002" s="145" t="str">
        <f>IF(SUM(I6002:I6002)&gt;0,"xx","")</f>
        <v/>
      </c>
      <c r="L6002" s="7" t="str">
        <f t="shared" si="780"/>
        <v/>
      </c>
      <c r="M6002" s="7" t="str">
        <f t="shared" si="781"/>
        <v/>
      </c>
      <c r="N6002" s="7" t="str">
        <f t="shared" si="782"/>
        <v/>
      </c>
      <c r="O6002" s="144"/>
      <c r="P6002" s="375"/>
      <c r="Q6002" s="362">
        <f>SUM('NOVO HORIZONTE'!I6002)</f>
        <v>0</v>
      </c>
      <c r="R6002" s="363">
        <f t="shared" si="777"/>
        <v>0</v>
      </c>
      <c r="S6002" s="153">
        <f t="shared" si="775"/>
        <v>0</v>
      </c>
      <c r="T6002" s="364"/>
    </row>
    <row r="6003" ht="12.75" spans="1:20">
      <c r="A6003" s="154" t="s">
        <v>6242</v>
      </c>
      <c r="B6003" s="100"/>
      <c r="C6003" s="161" t="s">
        <v>6243</v>
      </c>
      <c r="D6003" s="94">
        <v>0</v>
      </c>
      <c r="E6003" s="95">
        <v>0</v>
      </c>
      <c r="F6003" s="96">
        <f t="shared" si="776"/>
        <v>0</v>
      </c>
      <c r="G6003" s="187">
        <f>ROUND(SUM('NOVO HORIZONTE'!G6003),2)</f>
        <v>0</v>
      </c>
      <c r="H6003" s="187">
        <f t="shared" si="778"/>
        <v>0</v>
      </c>
      <c r="I6003" s="188">
        <f t="shared" si="779"/>
        <v>0</v>
      </c>
      <c r="J6003" s="142"/>
      <c r="K6003" s="145" t="str">
        <f>IF(SUM(I6004:I6035)&gt;0,"xx","")</f>
        <v>xx</v>
      </c>
      <c r="L6003" s="7" t="str">
        <f t="shared" si="780"/>
        <v>x</v>
      </c>
      <c r="M6003" s="7" t="str">
        <f t="shared" si="781"/>
        <v>x</v>
      </c>
      <c r="N6003" s="7" t="str">
        <f t="shared" si="782"/>
        <v>x</v>
      </c>
      <c r="O6003" s="144"/>
      <c r="P6003" s="375"/>
      <c r="Q6003" s="362">
        <f>SUM('NOVO HORIZONTE'!I6003)</f>
        <v>0</v>
      </c>
      <c r="R6003" s="363">
        <f t="shared" si="777"/>
        <v>0</v>
      </c>
      <c r="S6003" s="153">
        <f t="shared" si="775"/>
        <v>0</v>
      </c>
      <c r="T6003" s="364"/>
    </row>
    <row r="6004" ht="22.5" hidden="1" spans="1:20">
      <c r="A6004" s="158">
        <v>87871</v>
      </c>
      <c r="B6004" s="100" t="s">
        <v>252</v>
      </c>
      <c r="C6004" s="104" t="s">
        <v>6244</v>
      </c>
      <c r="D6004" s="94" t="s">
        <v>261</v>
      </c>
      <c r="E6004" s="95">
        <v>14.34</v>
      </c>
      <c r="F6004" s="96">
        <f t="shared" si="776"/>
        <v>17.6</v>
      </c>
      <c r="G6004" s="107">
        <f>ROUND(SUM('NOVO HORIZONTE'!G6004),2)</f>
        <v>0</v>
      </c>
      <c r="H6004" s="107">
        <f t="shared" si="778"/>
        <v>0</v>
      </c>
      <c r="I6004" s="143">
        <f t="shared" si="779"/>
        <v>0</v>
      </c>
      <c r="J6004" s="142"/>
      <c r="K6004" s="228"/>
      <c r="L6004" s="7" t="str">
        <f t="shared" si="780"/>
        <v/>
      </c>
      <c r="M6004" s="7" t="str">
        <f t="shared" si="781"/>
        <v/>
      </c>
      <c r="N6004" s="7" t="str">
        <f t="shared" si="782"/>
        <v/>
      </c>
      <c r="O6004" s="144"/>
      <c r="P6004" s="355">
        <v>0</v>
      </c>
      <c r="Q6004" s="362">
        <f>SUM('NOVO HORIZONTE'!I6004)</f>
        <v>0</v>
      </c>
      <c r="R6004" s="363">
        <f t="shared" si="777"/>
        <v>0</v>
      </c>
      <c r="S6004" s="153">
        <f t="shared" si="775"/>
        <v>0</v>
      </c>
      <c r="T6004" s="364"/>
    </row>
    <row r="6005" ht="33.75" hidden="1" spans="1:20">
      <c r="A6005" s="158">
        <v>87872</v>
      </c>
      <c r="B6005" s="100" t="s">
        <v>252</v>
      </c>
      <c r="C6005" s="104" t="s">
        <v>6245</v>
      </c>
      <c r="D6005" s="94" t="s">
        <v>261</v>
      </c>
      <c r="E6005" s="95">
        <v>13.49</v>
      </c>
      <c r="F6005" s="96">
        <f t="shared" si="776"/>
        <v>16.56</v>
      </c>
      <c r="G6005" s="107">
        <f>ROUND(SUM('NOVO HORIZONTE'!G6005),2)</f>
        <v>0</v>
      </c>
      <c r="H6005" s="107">
        <f t="shared" si="778"/>
        <v>0</v>
      </c>
      <c r="I6005" s="143">
        <f t="shared" si="779"/>
        <v>0</v>
      </c>
      <c r="J6005" s="142"/>
      <c r="K6005" s="228"/>
      <c r="L6005" s="7" t="str">
        <f t="shared" si="780"/>
        <v/>
      </c>
      <c r="M6005" s="7" t="str">
        <f t="shared" si="781"/>
        <v/>
      </c>
      <c r="N6005" s="7" t="str">
        <f t="shared" si="782"/>
        <v/>
      </c>
      <c r="O6005" s="144"/>
      <c r="P6005" s="355">
        <v>0</v>
      </c>
      <c r="Q6005" s="362">
        <f>SUM('NOVO HORIZONTE'!I6005)</f>
        <v>0</v>
      </c>
      <c r="R6005" s="363">
        <f t="shared" si="777"/>
        <v>0</v>
      </c>
      <c r="S6005" s="153">
        <f t="shared" si="775"/>
        <v>0</v>
      </c>
      <c r="T6005" s="364"/>
    </row>
    <row r="6006" ht="33.75" hidden="1" spans="1:20">
      <c r="A6006" s="158">
        <v>87873</v>
      </c>
      <c r="B6006" s="100" t="s">
        <v>252</v>
      </c>
      <c r="C6006" s="104" t="s">
        <v>6246</v>
      </c>
      <c r="D6006" s="94" t="s">
        <v>261</v>
      </c>
      <c r="E6006" s="95">
        <v>5.94</v>
      </c>
      <c r="F6006" s="182">
        <f t="shared" si="776"/>
        <v>7.29</v>
      </c>
      <c r="G6006" s="107">
        <f>ROUND(SUM('NOVO HORIZONTE'!G6006),2)</f>
        <v>0</v>
      </c>
      <c r="H6006" s="107">
        <f t="shared" si="778"/>
        <v>0</v>
      </c>
      <c r="I6006" s="143">
        <f t="shared" si="779"/>
        <v>0</v>
      </c>
      <c r="J6006" s="142"/>
      <c r="K6006" s="228"/>
      <c r="L6006" s="7" t="str">
        <f t="shared" si="780"/>
        <v/>
      </c>
      <c r="M6006" s="7" t="str">
        <f t="shared" si="781"/>
        <v/>
      </c>
      <c r="N6006" s="7" t="str">
        <f t="shared" si="782"/>
        <v/>
      </c>
      <c r="O6006" s="144"/>
      <c r="P6006" s="355">
        <v>0</v>
      </c>
      <c r="Q6006" s="362">
        <f>SUM('NOVO HORIZONTE'!I6006)</f>
        <v>0</v>
      </c>
      <c r="R6006" s="363">
        <f t="shared" si="777"/>
        <v>0</v>
      </c>
      <c r="S6006" s="153">
        <f t="shared" si="775"/>
        <v>0</v>
      </c>
      <c r="T6006" s="364"/>
    </row>
    <row r="6007" ht="33.75" hidden="1" spans="1:20">
      <c r="A6007" s="158">
        <v>87874</v>
      </c>
      <c r="B6007" s="100" t="s">
        <v>252</v>
      </c>
      <c r="C6007" s="104" t="s">
        <v>6247</v>
      </c>
      <c r="D6007" s="94" t="s">
        <v>261</v>
      </c>
      <c r="E6007" s="95">
        <v>5.75</v>
      </c>
      <c r="F6007" s="182">
        <f t="shared" si="776"/>
        <v>7.06</v>
      </c>
      <c r="G6007" s="107">
        <f>ROUND(SUM('NOVO HORIZONTE'!G6007),2)</f>
        <v>0</v>
      </c>
      <c r="H6007" s="107">
        <f t="shared" si="778"/>
        <v>0</v>
      </c>
      <c r="I6007" s="143">
        <f t="shared" si="779"/>
        <v>0</v>
      </c>
      <c r="J6007" s="142"/>
      <c r="K6007" s="228"/>
      <c r="L6007" s="7" t="str">
        <f t="shared" si="780"/>
        <v/>
      </c>
      <c r="M6007" s="7" t="str">
        <f t="shared" si="781"/>
        <v/>
      </c>
      <c r="N6007" s="7" t="str">
        <f t="shared" si="782"/>
        <v/>
      </c>
      <c r="O6007" s="144"/>
      <c r="P6007" s="355">
        <v>0</v>
      </c>
      <c r="Q6007" s="362">
        <f>SUM('NOVO HORIZONTE'!I6007)</f>
        <v>0</v>
      </c>
      <c r="R6007" s="363">
        <f t="shared" si="777"/>
        <v>0</v>
      </c>
      <c r="S6007" s="153">
        <f t="shared" si="775"/>
        <v>0</v>
      </c>
      <c r="T6007" s="364"/>
    </row>
    <row r="6008" ht="22.5" hidden="1" spans="1:20">
      <c r="A6008" s="158">
        <v>87876</v>
      </c>
      <c r="B6008" s="100" t="s">
        <v>252</v>
      </c>
      <c r="C6008" s="104" t="s">
        <v>6248</v>
      </c>
      <c r="D6008" s="94" t="s">
        <v>261</v>
      </c>
      <c r="E6008" s="95">
        <v>8.47</v>
      </c>
      <c r="F6008" s="182">
        <f t="shared" si="776"/>
        <v>10.4</v>
      </c>
      <c r="G6008" s="107">
        <f>ROUND(SUM('NOVO HORIZONTE'!G6008),2)</f>
        <v>0</v>
      </c>
      <c r="H6008" s="107">
        <f t="shared" si="778"/>
        <v>0</v>
      </c>
      <c r="I6008" s="143">
        <f t="shared" si="779"/>
        <v>0</v>
      </c>
      <c r="J6008" s="142"/>
      <c r="K6008" s="228"/>
      <c r="L6008" s="7" t="str">
        <f t="shared" si="780"/>
        <v/>
      </c>
      <c r="M6008" s="7" t="str">
        <f t="shared" si="781"/>
        <v/>
      </c>
      <c r="N6008" s="7" t="str">
        <f t="shared" si="782"/>
        <v/>
      </c>
      <c r="O6008" s="144"/>
      <c r="P6008" s="355">
        <v>0</v>
      </c>
      <c r="Q6008" s="362">
        <f>SUM('NOVO HORIZONTE'!I6008)</f>
        <v>0</v>
      </c>
      <c r="R6008" s="363">
        <f t="shared" si="777"/>
        <v>0</v>
      </c>
      <c r="S6008" s="153">
        <f t="shared" si="775"/>
        <v>0</v>
      </c>
      <c r="T6008" s="364"/>
    </row>
    <row r="6009" ht="33.75" hidden="1" spans="1:20">
      <c r="A6009" s="158">
        <v>87877</v>
      </c>
      <c r="B6009" s="100" t="s">
        <v>252</v>
      </c>
      <c r="C6009" s="104" t="s">
        <v>6249</v>
      </c>
      <c r="D6009" s="94" t="s">
        <v>261</v>
      </c>
      <c r="E6009" s="95">
        <v>8.06</v>
      </c>
      <c r="F6009" s="182">
        <f t="shared" si="776"/>
        <v>9.89</v>
      </c>
      <c r="G6009" s="107">
        <f>ROUND(SUM('NOVO HORIZONTE'!G6009),2)</f>
        <v>0</v>
      </c>
      <c r="H6009" s="107">
        <f t="shared" si="778"/>
        <v>0</v>
      </c>
      <c r="I6009" s="143">
        <f t="shared" si="779"/>
        <v>0</v>
      </c>
      <c r="J6009" s="142"/>
      <c r="K6009" s="228"/>
      <c r="L6009" s="7" t="str">
        <f t="shared" si="780"/>
        <v/>
      </c>
      <c r="M6009" s="7" t="str">
        <f t="shared" si="781"/>
        <v/>
      </c>
      <c r="N6009" s="7" t="str">
        <f t="shared" si="782"/>
        <v/>
      </c>
      <c r="O6009" s="144"/>
      <c r="P6009" s="355">
        <v>0</v>
      </c>
      <c r="Q6009" s="362">
        <f>SUM('NOVO HORIZONTE'!I6009)</f>
        <v>0</v>
      </c>
      <c r="R6009" s="363">
        <f t="shared" si="777"/>
        <v>0</v>
      </c>
      <c r="S6009" s="153">
        <f t="shared" si="775"/>
        <v>0</v>
      </c>
      <c r="T6009" s="364"/>
    </row>
    <row r="6010" ht="22.5" hidden="1" spans="1:20">
      <c r="A6010" s="158">
        <v>87878</v>
      </c>
      <c r="B6010" s="100" t="s">
        <v>252</v>
      </c>
      <c r="C6010" s="104" t="s">
        <v>6250</v>
      </c>
      <c r="D6010" s="94" t="s">
        <v>261</v>
      </c>
      <c r="E6010" s="95">
        <v>5.21</v>
      </c>
      <c r="F6010" s="182">
        <f t="shared" si="776"/>
        <v>6.39</v>
      </c>
      <c r="G6010" s="107">
        <f>ROUND(SUM('NOVO HORIZONTE'!G6010),2)</f>
        <v>0</v>
      </c>
      <c r="H6010" s="107">
        <f t="shared" si="778"/>
        <v>0</v>
      </c>
      <c r="I6010" s="143">
        <f t="shared" si="779"/>
        <v>0</v>
      </c>
      <c r="J6010" s="142"/>
      <c r="K6010" s="145"/>
      <c r="L6010" s="7" t="str">
        <f t="shared" si="780"/>
        <v/>
      </c>
      <c r="M6010" s="7" t="str">
        <f t="shared" si="781"/>
        <v/>
      </c>
      <c r="N6010" s="7" t="str">
        <f t="shared" si="782"/>
        <v/>
      </c>
      <c r="O6010" s="144"/>
      <c r="P6010" s="355">
        <v>0</v>
      </c>
      <c r="Q6010" s="362">
        <f>SUM('NOVO HORIZONTE'!I6010)</f>
        <v>0</v>
      </c>
      <c r="R6010" s="363">
        <f t="shared" si="777"/>
        <v>0</v>
      </c>
      <c r="S6010" s="153">
        <f t="shared" si="775"/>
        <v>0</v>
      </c>
      <c r="T6010" s="364"/>
    </row>
    <row r="6011" ht="22.5" hidden="1" spans="1:20">
      <c r="A6011" s="158">
        <v>87879</v>
      </c>
      <c r="B6011" s="100" t="s">
        <v>252</v>
      </c>
      <c r="C6011" s="104" t="s">
        <v>6251</v>
      </c>
      <c r="D6011" s="94" t="s">
        <v>261</v>
      </c>
      <c r="E6011" s="95">
        <v>4.6</v>
      </c>
      <c r="F6011" s="182">
        <f t="shared" si="776"/>
        <v>5.65</v>
      </c>
      <c r="G6011" s="107">
        <f>ROUND(SUM('NOVO HORIZONTE'!G6011),2)</f>
        <v>0</v>
      </c>
      <c r="H6011" s="107">
        <f t="shared" si="778"/>
        <v>0</v>
      </c>
      <c r="I6011" s="143">
        <f t="shared" si="779"/>
        <v>0</v>
      </c>
      <c r="J6011" s="142"/>
      <c r="K6011" s="228"/>
      <c r="L6011" s="7" t="str">
        <f t="shared" si="780"/>
        <v/>
      </c>
      <c r="M6011" s="7" t="str">
        <f t="shared" si="781"/>
        <v/>
      </c>
      <c r="N6011" s="7" t="str">
        <f t="shared" si="782"/>
        <v/>
      </c>
      <c r="O6011" s="144"/>
      <c r="P6011" s="355">
        <v>0</v>
      </c>
      <c r="Q6011" s="362">
        <f>SUM('NOVO HORIZONTE'!I6011)</f>
        <v>0</v>
      </c>
      <c r="R6011" s="363">
        <f t="shared" si="777"/>
        <v>0</v>
      </c>
      <c r="S6011" s="153">
        <f t="shared" si="775"/>
        <v>0</v>
      </c>
      <c r="T6011" s="364"/>
    </row>
    <row r="6012" ht="22.5" hidden="1" spans="1:20">
      <c r="A6012" s="158">
        <v>87881</v>
      </c>
      <c r="B6012" s="100" t="s">
        <v>252</v>
      </c>
      <c r="C6012" s="104" t="s">
        <v>6252</v>
      </c>
      <c r="D6012" s="94" t="s">
        <v>261</v>
      </c>
      <c r="E6012" s="95">
        <v>7.01</v>
      </c>
      <c r="F6012" s="182">
        <f t="shared" si="776"/>
        <v>8.6</v>
      </c>
      <c r="G6012" s="107">
        <f>ROUND(SUM('NOVO HORIZONTE'!G6012),2)</f>
        <v>0</v>
      </c>
      <c r="H6012" s="107">
        <f t="shared" si="778"/>
        <v>0</v>
      </c>
      <c r="I6012" s="143">
        <f t="shared" si="779"/>
        <v>0</v>
      </c>
      <c r="J6012" s="142"/>
      <c r="K6012" s="145"/>
      <c r="L6012" s="7" t="str">
        <f t="shared" si="780"/>
        <v/>
      </c>
      <c r="M6012" s="7" t="str">
        <f t="shared" si="781"/>
        <v/>
      </c>
      <c r="N6012" s="7" t="str">
        <f t="shared" si="782"/>
        <v/>
      </c>
      <c r="O6012" s="144"/>
      <c r="P6012" s="355">
        <v>0</v>
      </c>
      <c r="Q6012" s="362">
        <f>SUM('NOVO HORIZONTE'!I6012)</f>
        <v>0</v>
      </c>
      <c r="R6012" s="363">
        <f t="shared" si="777"/>
        <v>0</v>
      </c>
      <c r="S6012" s="153">
        <f t="shared" si="775"/>
        <v>0</v>
      </c>
      <c r="T6012" s="364"/>
    </row>
    <row r="6013" ht="33.75" hidden="1" spans="1:20">
      <c r="A6013" s="158">
        <v>87882</v>
      </c>
      <c r="B6013" s="100" t="s">
        <v>252</v>
      </c>
      <c r="C6013" s="104" t="s">
        <v>6253</v>
      </c>
      <c r="D6013" s="94" t="s">
        <v>261</v>
      </c>
      <c r="E6013" s="95">
        <v>6.8</v>
      </c>
      <c r="F6013" s="182">
        <f t="shared" si="776"/>
        <v>8.35</v>
      </c>
      <c r="G6013" s="107">
        <f>ROUND(SUM('NOVO HORIZONTE'!G6013),2)</f>
        <v>0</v>
      </c>
      <c r="H6013" s="107">
        <f t="shared" si="778"/>
        <v>0</v>
      </c>
      <c r="I6013" s="143">
        <f t="shared" si="779"/>
        <v>0</v>
      </c>
      <c r="J6013" s="142"/>
      <c r="K6013" s="228"/>
      <c r="L6013" s="7" t="str">
        <f t="shared" si="780"/>
        <v/>
      </c>
      <c r="M6013" s="7" t="str">
        <f t="shared" si="781"/>
        <v/>
      </c>
      <c r="N6013" s="7" t="str">
        <f t="shared" si="782"/>
        <v/>
      </c>
      <c r="O6013" s="144"/>
      <c r="P6013" s="355">
        <v>0</v>
      </c>
      <c r="Q6013" s="362">
        <f>SUM('NOVO HORIZONTE'!I6013)</f>
        <v>0</v>
      </c>
      <c r="R6013" s="363">
        <f t="shared" si="777"/>
        <v>0</v>
      </c>
      <c r="S6013" s="153">
        <f t="shared" si="775"/>
        <v>0</v>
      </c>
      <c r="T6013" s="364"/>
    </row>
    <row r="6014" ht="22.5" hidden="1" spans="1:20">
      <c r="A6014" s="158">
        <v>87884</v>
      </c>
      <c r="B6014" s="100" t="s">
        <v>252</v>
      </c>
      <c r="C6014" s="104" t="s">
        <v>6254</v>
      </c>
      <c r="D6014" s="94" t="s">
        <v>261</v>
      </c>
      <c r="E6014" s="95">
        <v>9.36</v>
      </c>
      <c r="F6014" s="182">
        <f t="shared" si="776"/>
        <v>11.49</v>
      </c>
      <c r="G6014" s="107">
        <f>ROUND(SUM('NOVO HORIZONTE'!G6014),2)</f>
        <v>0</v>
      </c>
      <c r="H6014" s="107">
        <f t="shared" si="778"/>
        <v>0</v>
      </c>
      <c r="I6014" s="143">
        <f t="shared" si="779"/>
        <v>0</v>
      </c>
      <c r="J6014" s="142"/>
      <c r="K6014" s="228"/>
      <c r="L6014" s="7" t="str">
        <f t="shared" si="780"/>
        <v/>
      </c>
      <c r="M6014" s="7" t="str">
        <f t="shared" si="781"/>
        <v/>
      </c>
      <c r="N6014" s="7" t="str">
        <f t="shared" si="782"/>
        <v/>
      </c>
      <c r="O6014" s="144"/>
      <c r="P6014" s="355">
        <v>0</v>
      </c>
      <c r="Q6014" s="362">
        <f>SUM('NOVO HORIZONTE'!I6014)</f>
        <v>0</v>
      </c>
      <c r="R6014" s="363">
        <f t="shared" si="777"/>
        <v>0</v>
      </c>
      <c r="S6014" s="153">
        <f t="shared" si="775"/>
        <v>0</v>
      </c>
      <c r="T6014" s="364"/>
    </row>
    <row r="6015" ht="22.5" hidden="1" spans="1:20">
      <c r="A6015" s="158">
        <v>87885</v>
      </c>
      <c r="B6015" s="100" t="s">
        <v>252</v>
      </c>
      <c r="C6015" s="104" t="s">
        <v>6255</v>
      </c>
      <c r="D6015" s="94" t="s">
        <v>261</v>
      </c>
      <c r="E6015" s="95">
        <v>8.9</v>
      </c>
      <c r="F6015" s="182">
        <f t="shared" si="776"/>
        <v>10.92</v>
      </c>
      <c r="G6015" s="107">
        <f>ROUND(SUM('NOVO HORIZONTE'!G6015),2)</f>
        <v>0</v>
      </c>
      <c r="H6015" s="107">
        <f t="shared" si="778"/>
        <v>0</v>
      </c>
      <c r="I6015" s="143">
        <f t="shared" si="779"/>
        <v>0</v>
      </c>
      <c r="J6015" s="142"/>
      <c r="K6015" s="228"/>
      <c r="L6015" s="7" t="str">
        <f t="shared" si="780"/>
        <v/>
      </c>
      <c r="M6015" s="7" t="str">
        <f t="shared" si="781"/>
        <v/>
      </c>
      <c r="N6015" s="7" t="str">
        <f t="shared" si="782"/>
        <v/>
      </c>
      <c r="O6015" s="144"/>
      <c r="P6015" s="355">
        <v>0</v>
      </c>
      <c r="Q6015" s="362">
        <f>SUM('NOVO HORIZONTE'!I6015)</f>
        <v>0</v>
      </c>
      <c r="R6015" s="363">
        <f t="shared" si="777"/>
        <v>0</v>
      </c>
      <c r="S6015" s="153">
        <f t="shared" si="775"/>
        <v>0</v>
      </c>
      <c r="T6015" s="364"/>
    </row>
    <row r="6016" ht="22.5" hidden="1" spans="1:20">
      <c r="A6016" s="158">
        <v>87886</v>
      </c>
      <c r="B6016" s="100" t="s">
        <v>252</v>
      </c>
      <c r="C6016" s="104" t="s">
        <v>6256</v>
      </c>
      <c r="D6016" s="94" t="s">
        <v>261</v>
      </c>
      <c r="E6016" s="95">
        <v>16.88</v>
      </c>
      <c r="F6016" s="182">
        <f t="shared" si="776"/>
        <v>20.72</v>
      </c>
      <c r="G6016" s="107">
        <f>ROUND(SUM('NOVO HORIZONTE'!G6016),2)</f>
        <v>0</v>
      </c>
      <c r="H6016" s="107">
        <f t="shared" si="778"/>
        <v>0</v>
      </c>
      <c r="I6016" s="143">
        <f t="shared" si="779"/>
        <v>0</v>
      </c>
      <c r="J6016" s="142"/>
      <c r="K6016" s="228"/>
      <c r="L6016" s="7" t="str">
        <f t="shared" si="780"/>
        <v/>
      </c>
      <c r="M6016" s="7" t="str">
        <f t="shared" si="781"/>
        <v/>
      </c>
      <c r="N6016" s="7" t="str">
        <f t="shared" si="782"/>
        <v/>
      </c>
      <c r="O6016" s="144"/>
      <c r="P6016" s="355">
        <v>0</v>
      </c>
      <c r="Q6016" s="362">
        <f>SUM('NOVO HORIZONTE'!I6016)</f>
        <v>0</v>
      </c>
      <c r="R6016" s="363">
        <f t="shared" si="777"/>
        <v>0</v>
      </c>
      <c r="S6016" s="153">
        <f t="shared" si="775"/>
        <v>0</v>
      </c>
      <c r="T6016" s="364"/>
    </row>
    <row r="6017" ht="22.5" hidden="1" spans="1:20">
      <c r="A6017" s="158">
        <v>87887</v>
      </c>
      <c r="B6017" s="100" t="s">
        <v>252</v>
      </c>
      <c r="C6017" s="104" t="s">
        <v>6257</v>
      </c>
      <c r="D6017" s="94" t="s">
        <v>261</v>
      </c>
      <c r="E6017" s="95">
        <v>15.88</v>
      </c>
      <c r="F6017" s="182">
        <f t="shared" si="776"/>
        <v>19.49</v>
      </c>
      <c r="G6017" s="107">
        <f>ROUND(SUM('NOVO HORIZONTE'!G6017),2)</f>
        <v>0</v>
      </c>
      <c r="H6017" s="107">
        <f t="shared" si="778"/>
        <v>0</v>
      </c>
      <c r="I6017" s="143">
        <f t="shared" si="779"/>
        <v>0</v>
      </c>
      <c r="J6017" s="142"/>
      <c r="K6017" s="228"/>
      <c r="L6017" s="7" t="str">
        <f t="shared" si="780"/>
        <v/>
      </c>
      <c r="M6017" s="7" t="str">
        <f t="shared" si="781"/>
        <v/>
      </c>
      <c r="N6017" s="7" t="str">
        <f t="shared" si="782"/>
        <v/>
      </c>
      <c r="O6017" s="144"/>
      <c r="P6017" s="355">
        <v>0</v>
      </c>
      <c r="Q6017" s="362">
        <f>SUM('NOVO HORIZONTE'!I6017)</f>
        <v>0</v>
      </c>
      <c r="R6017" s="363">
        <f t="shared" si="777"/>
        <v>0</v>
      </c>
      <c r="S6017" s="153">
        <f t="shared" si="775"/>
        <v>0</v>
      </c>
      <c r="T6017" s="364"/>
    </row>
    <row r="6018" ht="33.75" hidden="1" spans="1:20">
      <c r="A6018" s="158">
        <v>87888</v>
      </c>
      <c r="B6018" s="100" t="s">
        <v>252</v>
      </c>
      <c r="C6018" s="104" t="s">
        <v>6258</v>
      </c>
      <c r="D6018" s="94" t="s">
        <v>261</v>
      </c>
      <c r="E6018" s="95">
        <v>8.93</v>
      </c>
      <c r="F6018" s="182">
        <f t="shared" si="776"/>
        <v>10.96</v>
      </c>
      <c r="G6018" s="107">
        <f>ROUND(SUM('NOVO HORIZONTE'!G6018),2)</f>
        <v>0</v>
      </c>
      <c r="H6018" s="107">
        <f t="shared" si="778"/>
        <v>0</v>
      </c>
      <c r="I6018" s="143">
        <f t="shared" si="779"/>
        <v>0</v>
      </c>
      <c r="J6018" s="142"/>
      <c r="K6018" s="228"/>
      <c r="L6018" s="7" t="str">
        <f t="shared" si="780"/>
        <v/>
      </c>
      <c r="M6018" s="7" t="str">
        <f t="shared" si="781"/>
        <v/>
      </c>
      <c r="N6018" s="7" t="str">
        <f t="shared" si="782"/>
        <v/>
      </c>
      <c r="O6018" s="144"/>
      <c r="P6018" s="355">
        <v>0</v>
      </c>
      <c r="Q6018" s="362">
        <f>SUM('NOVO HORIZONTE'!I6018)</f>
        <v>0</v>
      </c>
      <c r="R6018" s="363">
        <f t="shared" si="777"/>
        <v>0</v>
      </c>
      <c r="S6018" s="153">
        <f t="shared" si="775"/>
        <v>0</v>
      </c>
      <c r="T6018" s="364"/>
    </row>
    <row r="6019" ht="33.75" hidden="1" spans="1:20">
      <c r="A6019" s="158">
        <v>87889</v>
      </c>
      <c r="B6019" s="100" t="s">
        <v>252</v>
      </c>
      <c r="C6019" s="104" t="s">
        <v>6259</v>
      </c>
      <c r="D6019" s="94" t="s">
        <v>261</v>
      </c>
      <c r="E6019" s="95">
        <v>8.72</v>
      </c>
      <c r="F6019" s="182">
        <f t="shared" si="776"/>
        <v>10.7</v>
      </c>
      <c r="G6019" s="107">
        <f>ROUND(SUM('NOVO HORIZONTE'!G6019),2)</f>
        <v>0</v>
      </c>
      <c r="H6019" s="107">
        <f t="shared" si="778"/>
        <v>0</v>
      </c>
      <c r="I6019" s="143">
        <f t="shared" si="779"/>
        <v>0</v>
      </c>
      <c r="J6019" s="142"/>
      <c r="K6019" s="228"/>
      <c r="L6019" s="7" t="str">
        <f t="shared" si="780"/>
        <v/>
      </c>
      <c r="M6019" s="7" t="str">
        <f t="shared" si="781"/>
        <v/>
      </c>
      <c r="N6019" s="7" t="str">
        <f t="shared" si="782"/>
        <v/>
      </c>
      <c r="O6019" s="144"/>
      <c r="P6019" s="355">
        <v>0</v>
      </c>
      <c r="Q6019" s="362">
        <f>SUM('NOVO HORIZONTE'!I6019)</f>
        <v>0</v>
      </c>
      <c r="R6019" s="363">
        <f t="shared" si="777"/>
        <v>0</v>
      </c>
      <c r="S6019" s="153">
        <f t="shared" si="775"/>
        <v>0</v>
      </c>
      <c r="T6019" s="364"/>
    </row>
    <row r="6020" ht="33.75" hidden="1" spans="1:20">
      <c r="A6020" s="158">
        <v>87891</v>
      </c>
      <c r="B6020" s="100" t="s">
        <v>252</v>
      </c>
      <c r="C6020" s="104" t="s">
        <v>6260</v>
      </c>
      <c r="D6020" s="94" t="s">
        <v>261</v>
      </c>
      <c r="E6020" s="95">
        <v>11.28</v>
      </c>
      <c r="F6020" s="182">
        <f t="shared" si="776"/>
        <v>13.85</v>
      </c>
      <c r="G6020" s="107">
        <f>ROUND(SUM('NOVO HORIZONTE'!G6020),2)</f>
        <v>0</v>
      </c>
      <c r="H6020" s="107">
        <f t="shared" si="778"/>
        <v>0</v>
      </c>
      <c r="I6020" s="143">
        <f t="shared" si="779"/>
        <v>0</v>
      </c>
      <c r="J6020" s="142"/>
      <c r="K6020" s="228"/>
      <c r="L6020" s="7" t="str">
        <f t="shared" si="780"/>
        <v/>
      </c>
      <c r="M6020" s="7" t="str">
        <f t="shared" si="781"/>
        <v/>
      </c>
      <c r="N6020" s="7" t="str">
        <f t="shared" si="782"/>
        <v/>
      </c>
      <c r="O6020" s="144"/>
      <c r="P6020" s="355">
        <v>0</v>
      </c>
      <c r="Q6020" s="362">
        <f>SUM('NOVO HORIZONTE'!I6020)</f>
        <v>0</v>
      </c>
      <c r="R6020" s="363">
        <f t="shared" si="777"/>
        <v>0</v>
      </c>
      <c r="S6020" s="153">
        <f t="shared" si="775"/>
        <v>0</v>
      </c>
      <c r="T6020" s="364"/>
    </row>
    <row r="6021" ht="33.75" hidden="1" spans="1:20">
      <c r="A6021" s="158">
        <v>87892</v>
      </c>
      <c r="B6021" s="100" t="s">
        <v>252</v>
      </c>
      <c r="C6021" s="104" t="s">
        <v>6261</v>
      </c>
      <c r="D6021" s="94" t="s">
        <v>261</v>
      </c>
      <c r="E6021" s="95">
        <v>10.82</v>
      </c>
      <c r="F6021" s="182">
        <f t="shared" si="776"/>
        <v>13.28</v>
      </c>
      <c r="G6021" s="107">
        <f>ROUND(SUM('NOVO HORIZONTE'!G6021),2)</f>
        <v>0</v>
      </c>
      <c r="H6021" s="107">
        <f t="shared" si="778"/>
        <v>0</v>
      </c>
      <c r="I6021" s="143">
        <f t="shared" si="779"/>
        <v>0</v>
      </c>
      <c r="J6021" s="142"/>
      <c r="K6021" s="145"/>
      <c r="L6021" s="7" t="str">
        <f t="shared" si="780"/>
        <v/>
      </c>
      <c r="M6021" s="7" t="str">
        <f t="shared" si="781"/>
        <v/>
      </c>
      <c r="N6021" s="7" t="str">
        <f t="shared" si="782"/>
        <v/>
      </c>
      <c r="O6021" s="144"/>
      <c r="P6021" s="355">
        <v>0</v>
      </c>
      <c r="Q6021" s="362">
        <f>SUM('NOVO HORIZONTE'!I6021)</f>
        <v>0</v>
      </c>
      <c r="R6021" s="363">
        <f t="shared" si="777"/>
        <v>0</v>
      </c>
      <c r="S6021" s="153">
        <f t="shared" si="775"/>
        <v>0</v>
      </c>
      <c r="T6021" s="364"/>
    </row>
    <row r="6022" ht="22.5" hidden="1" spans="1:20">
      <c r="A6022" s="158">
        <v>87893</v>
      </c>
      <c r="B6022" s="100" t="s">
        <v>252</v>
      </c>
      <c r="C6022" s="104" t="s">
        <v>6262</v>
      </c>
      <c r="D6022" s="94" t="s">
        <v>261</v>
      </c>
      <c r="E6022" s="95">
        <v>8.05</v>
      </c>
      <c r="F6022" s="182">
        <f t="shared" si="776"/>
        <v>9.88</v>
      </c>
      <c r="G6022" s="107">
        <f>ROUND(SUM('NOVO HORIZONTE'!G6022),2)</f>
        <v>0</v>
      </c>
      <c r="H6022" s="107">
        <f t="shared" si="778"/>
        <v>0</v>
      </c>
      <c r="I6022" s="143">
        <f t="shared" si="779"/>
        <v>0</v>
      </c>
      <c r="J6022" s="142"/>
      <c r="K6022" s="228"/>
      <c r="L6022" s="7" t="str">
        <f t="shared" si="780"/>
        <v/>
      </c>
      <c r="M6022" s="7" t="str">
        <f t="shared" si="781"/>
        <v/>
      </c>
      <c r="N6022" s="7" t="str">
        <f t="shared" si="782"/>
        <v/>
      </c>
      <c r="O6022" s="144"/>
      <c r="P6022" s="355">
        <v>0</v>
      </c>
      <c r="Q6022" s="362">
        <f>SUM('NOVO HORIZONTE'!I6022)</f>
        <v>0</v>
      </c>
      <c r="R6022" s="363">
        <f t="shared" si="777"/>
        <v>0</v>
      </c>
      <c r="S6022" s="153">
        <f t="shared" si="775"/>
        <v>0</v>
      </c>
      <c r="T6022" s="364"/>
    </row>
    <row r="6023" ht="33.75" spans="1:20">
      <c r="A6023" s="158">
        <v>87894</v>
      </c>
      <c r="B6023" s="100" t="s">
        <v>252</v>
      </c>
      <c r="C6023" s="104" t="s">
        <v>6263</v>
      </c>
      <c r="D6023" s="94" t="s">
        <v>261</v>
      </c>
      <c r="E6023" s="95">
        <v>7.44</v>
      </c>
      <c r="F6023" s="182">
        <f t="shared" si="776"/>
        <v>9.13</v>
      </c>
      <c r="G6023" s="107">
        <f>ROUND(SUM('NOVO HORIZONTE'!G6023),2)</f>
        <v>20.75</v>
      </c>
      <c r="H6023" s="107">
        <f t="shared" si="778"/>
        <v>9.13</v>
      </c>
      <c r="I6023" s="143">
        <f t="shared" si="779"/>
        <v>189.45</v>
      </c>
      <c r="J6023" s="142"/>
      <c r="K6023" s="145"/>
      <c r="L6023" s="7" t="str">
        <f t="shared" si="780"/>
        <v>x</v>
      </c>
      <c r="M6023" s="7" t="str">
        <f t="shared" si="781"/>
        <v>x</v>
      </c>
      <c r="N6023" s="7" t="str">
        <f t="shared" si="782"/>
        <v>x</v>
      </c>
      <c r="O6023" s="144"/>
      <c r="P6023" s="355">
        <v>0</v>
      </c>
      <c r="Q6023" s="362">
        <f>SUM('NOVO HORIZONTE'!I6023)</f>
        <v>189.45</v>
      </c>
      <c r="R6023" s="363">
        <f t="shared" si="777"/>
        <v>0</v>
      </c>
      <c r="S6023" s="153">
        <f t="shared" si="775"/>
        <v>0</v>
      </c>
      <c r="T6023" s="364"/>
    </row>
    <row r="6024" ht="33.75" hidden="1" spans="1:20">
      <c r="A6024" s="158">
        <v>87896</v>
      </c>
      <c r="B6024" s="100" t="s">
        <v>252</v>
      </c>
      <c r="C6024" s="104" t="s">
        <v>6264</v>
      </c>
      <c r="D6024" s="94" t="s">
        <v>261</v>
      </c>
      <c r="E6024" s="95">
        <v>5.82</v>
      </c>
      <c r="F6024" s="182">
        <f t="shared" si="776"/>
        <v>7.14</v>
      </c>
      <c r="G6024" s="107">
        <f>ROUND(SUM('NOVO HORIZONTE'!G6024),2)</f>
        <v>0</v>
      </c>
      <c r="H6024" s="107">
        <f t="shared" si="778"/>
        <v>0</v>
      </c>
      <c r="I6024" s="143">
        <f t="shared" si="779"/>
        <v>0</v>
      </c>
      <c r="J6024" s="142"/>
      <c r="K6024" s="145"/>
      <c r="L6024" s="7" t="str">
        <f t="shared" si="780"/>
        <v/>
      </c>
      <c r="M6024" s="7" t="str">
        <f t="shared" si="781"/>
        <v/>
      </c>
      <c r="N6024" s="7" t="str">
        <f t="shared" si="782"/>
        <v/>
      </c>
      <c r="O6024" s="144"/>
      <c r="P6024" s="355">
        <v>0</v>
      </c>
      <c r="Q6024" s="362">
        <f>SUM('NOVO HORIZONTE'!I6024)</f>
        <v>0</v>
      </c>
      <c r="R6024" s="363">
        <f t="shared" si="777"/>
        <v>0</v>
      </c>
      <c r="S6024" s="153">
        <f t="shared" si="775"/>
        <v>0</v>
      </c>
      <c r="T6024" s="364"/>
    </row>
    <row r="6025" ht="33.75" hidden="1" spans="1:20">
      <c r="A6025" s="158">
        <v>87897</v>
      </c>
      <c r="B6025" s="100" t="s">
        <v>252</v>
      </c>
      <c r="C6025" s="104" t="s">
        <v>6265</v>
      </c>
      <c r="D6025" s="94" t="s">
        <v>261</v>
      </c>
      <c r="E6025" s="95">
        <v>5.21</v>
      </c>
      <c r="F6025" s="182">
        <f t="shared" si="776"/>
        <v>6.39</v>
      </c>
      <c r="G6025" s="107">
        <f>ROUND(SUM('NOVO HORIZONTE'!G6025),2)</f>
        <v>0</v>
      </c>
      <c r="H6025" s="107">
        <f t="shared" si="778"/>
        <v>0</v>
      </c>
      <c r="I6025" s="143">
        <f t="shared" si="779"/>
        <v>0</v>
      </c>
      <c r="J6025" s="142"/>
      <c r="K6025" s="145"/>
      <c r="L6025" s="7" t="str">
        <f t="shared" si="780"/>
        <v/>
      </c>
      <c r="M6025" s="7" t="str">
        <f t="shared" si="781"/>
        <v/>
      </c>
      <c r="N6025" s="7" t="str">
        <f t="shared" si="782"/>
        <v/>
      </c>
      <c r="O6025" s="144"/>
      <c r="P6025" s="355">
        <v>0</v>
      </c>
      <c r="Q6025" s="362">
        <f>SUM('NOVO HORIZONTE'!I6025)</f>
        <v>0</v>
      </c>
      <c r="R6025" s="363">
        <f t="shared" si="777"/>
        <v>0</v>
      </c>
      <c r="S6025" s="153">
        <f t="shared" si="775"/>
        <v>0</v>
      </c>
      <c r="T6025" s="364"/>
    </row>
    <row r="6026" ht="33.75" hidden="1" spans="1:20">
      <c r="A6026" s="158">
        <v>87899</v>
      </c>
      <c r="B6026" s="100" t="s">
        <v>252</v>
      </c>
      <c r="C6026" s="104" t="s">
        <v>6266</v>
      </c>
      <c r="D6026" s="94" t="s">
        <v>261</v>
      </c>
      <c r="E6026" s="95">
        <v>9.77</v>
      </c>
      <c r="F6026" s="182">
        <f t="shared" si="776"/>
        <v>11.99</v>
      </c>
      <c r="G6026" s="107">
        <f>ROUND(SUM('NOVO HORIZONTE'!G6026),2)</f>
        <v>0</v>
      </c>
      <c r="H6026" s="107">
        <f t="shared" si="778"/>
        <v>0</v>
      </c>
      <c r="I6026" s="143">
        <f t="shared" si="779"/>
        <v>0</v>
      </c>
      <c r="J6026" s="142"/>
      <c r="K6026" s="228"/>
      <c r="L6026" s="7" t="str">
        <f t="shared" si="780"/>
        <v/>
      </c>
      <c r="M6026" s="7" t="str">
        <f t="shared" si="781"/>
        <v/>
      </c>
      <c r="N6026" s="7" t="str">
        <f t="shared" si="782"/>
        <v/>
      </c>
      <c r="O6026" s="144"/>
      <c r="P6026" s="355">
        <v>0</v>
      </c>
      <c r="Q6026" s="362">
        <f>SUM('NOVO HORIZONTE'!I6026)</f>
        <v>0</v>
      </c>
      <c r="R6026" s="363">
        <f t="shared" si="777"/>
        <v>0</v>
      </c>
      <c r="S6026" s="153">
        <f t="shared" si="775"/>
        <v>0</v>
      </c>
      <c r="T6026" s="364"/>
    </row>
    <row r="6027" ht="33.75" hidden="1" spans="1:20">
      <c r="A6027" s="158">
        <v>87900</v>
      </c>
      <c r="B6027" s="100" t="s">
        <v>252</v>
      </c>
      <c r="C6027" s="104" t="s">
        <v>6267</v>
      </c>
      <c r="D6027" s="94" t="s">
        <v>261</v>
      </c>
      <c r="E6027" s="95">
        <v>9.56</v>
      </c>
      <c r="F6027" s="182">
        <f t="shared" si="776"/>
        <v>11.73</v>
      </c>
      <c r="G6027" s="107">
        <f>ROUND(SUM('NOVO HORIZONTE'!G6027),2)</f>
        <v>0</v>
      </c>
      <c r="H6027" s="107">
        <f t="shared" si="778"/>
        <v>0</v>
      </c>
      <c r="I6027" s="143">
        <f t="shared" si="779"/>
        <v>0</v>
      </c>
      <c r="J6027" s="142"/>
      <c r="K6027" s="228"/>
      <c r="L6027" s="7" t="str">
        <f t="shared" si="780"/>
        <v/>
      </c>
      <c r="M6027" s="7" t="str">
        <f t="shared" si="781"/>
        <v/>
      </c>
      <c r="N6027" s="7" t="str">
        <f t="shared" si="782"/>
        <v/>
      </c>
      <c r="O6027" s="144"/>
      <c r="P6027" s="355">
        <v>0</v>
      </c>
      <c r="Q6027" s="362">
        <f>SUM('NOVO HORIZONTE'!I6027)</f>
        <v>0</v>
      </c>
      <c r="R6027" s="363">
        <f t="shared" si="777"/>
        <v>0</v>
      </c>
      <c r="S6027" s="153">
        <f t="shared" si="775"/>
        <v>0</v>
      </c>
      <c r="T6027" s="364"/>
    </row>
    <row r="6028" ht="33.75" hidden="1" spans="1:20">
      <c r="A6028" s="158">
        <v>87902</v>
      </c>
      <c r="B6028" s="100" t="s">
        <v>252</v>
      </c>
      <c r="C6028" s="104" t="s">
        <v>6268</v>
      </c>
      <c r="D6028" s="94" t="s">
        <v>261</v>
      </c>
      <c r="E6028" s="95">
        <v>12.12</v>
      </c>
      <c r="F6028" s="182">
        <f t="shared" si="776"/>
        <v>14.88</v>
      </c>
      <c r="G6028" s="107">
        <f>ROUND(SUM('NOVO HORIZONTE'!G6028),2)</f>
        <v>0</v>
      </c>
      <c r="H6028" s="107">
        <f t="shared" si="778"/>
        <v>0</v>
      </c>
      <c r="I6028" s="143">
        <f t="shared" si="779"/>
        <v>0</v>
      </c>
      <c r="J6028" s="142"/>
      <c r="K6028" s="145"/>
      <c r="L6028" s="7" t="str">
        <f t="shared" si="780"/>
        <v/>
      </c>
      <c r="M6028" s="7" t="str">
        <f t="shared" si="781"/>
        <v/>
      </c>
      <c r="N6028" s="7" t="str">
        <f t="shared" si="782"/>
        <v/>
      </c>
      <c r="O6028" s="144"/>
      <c r="P6028" s="355">
        <v>0</v>
      </c>
      <c r="Q6028" s="362">
        <f>SUM('NOVO HORIZONTE'!I6028)</f>
        <v>0</v>
      </c>
      <c r="R6028" s="363">
        <f t="shared" si="777"/>
        <v>0</v>
      </c>
      <c r="S6028" s="153">
        <f t="shared" si="775"/>
        <v>0</v>
      </c>
      <c r="T6028" s="364"/>
    </row>
    <row r="6029" ht="33.75" hidden="1" spans="1:20">
      <c r="A6029" s="158">
        <v>87903</v>
      </c>
      <c r="B6029" s="100" t="s">
        <v>252</v>
      </c>
      <c r="C6029" s="104" t="s">
        <v>6269</v>
      </c>
      <c r="D6029" s="94" t="s">
        <v>261</v>
      </c>
      <c r="E6029" s="95">
        <v>11.66</v>
      </c>
      <c r="F6029" s="182">
        <f t="shared" si="776"/>
        <v>14.31</v>
      </c>
      <c r="G6029" s="107">
        <f>ROUND(SUM('NOVO HORIZONTE'!G6029),2)</f>
        <v>0</v>
      </c>
      <c r="H6029" s="107">
        <f t="shared" si="778"/>
        <v>0</v>
      </c>
      <c r="I6029" s="143">
        <f t="shared" si="779"/>
        <v>0</v>
      </c>
      <c r="J6029" s="142"/>
      <c r="K6029" s="228"/>
      <c r="L6029" s="7" t="str">
        <f t="shared" si="780"/>
        <v/>
      </c>
      <c r="M6029" s="7" t="str">
        <f t="shared" si="781"/>
        <v/>
      </c>
      <c r="N6029" s="7" t="str">
        <f t="shared" si="782"/>
        <v/>
      </c>
      <c r="O6029" s="144"/>
      <c r="P6029" s="355">
        <v>0</v>
      </c>
      <c r="Q6029" s="362">
        <f>SUM('NOVO HORIZONTE'!I6029)</f>
        <v>0</v>
      </c>
      <c r="R6029" s="363">
        <f t="shared" si="777"/>
        <v>0</v>
      </c>
      <c r="S6029" s="153">
        <f t="shared" si="775"/>
        <v>0</v>
      </c>
      <c r="T6029" s="364"/>
    </row>
    <row r="6030" ht="22.5" hidden="1" spans="1:20">
      <c r="A6030" s="158">
        <v>87904</v>
      </c>
      <c r="B6030" s="100" t="s">
        <v>252</v>
      </c>
      <c r="C6030" s="104" t="s">
        <v>6270</v>
      </c>
      <c r="D6030" s="94" t="s">
        <v>261</v>
      </c>
      <c r="E6030" s="95">
        <v>9.41</v>
      </c>
      <c r="F6030" s="182">
        <f t="shared" si="776"/>
        <v>11.55</v>
      </c>
      <c r="G6030" s="107">
        <f>ROUND(SUM('NOVO HORIZONTE'!G6030),2)</f>
        <v>0</v>
      </c>
      <c r="H6030" s="107">
        <f t="shared" si="778"/>
        <v>0</v>
      </c>
      <c r="I6030" s="143">
        <f t="shared" si="779"/>
        <v>0</v>
      </c>
      <c r="J6030" s="142"/>
      <c r="K6030" s="228"/>
      <c r="L6030" s="7" t="str">
        <f t="shared" si="780"/>
        <v/>
      </c>
      <c r="M6030" s="7" t="str">
        <f t="shared" si="781"/>
        <v/>
      </c>
      <c r="N6030" s="7" t="str">
        <f t="shared" si="782"/>
        <v/>
      </c>
      <c r="O6030" s="144"/>
      <c r="P6030" s="355">
        <v>0</v>
      </c>
      <c r="Q6030" s="362">
        <f>SUM('NOVO HORIZONTE'!I6030)</f>
        <v>0</v>
      </c>
      <c r="R6030" s="363">
        <f t="shared" si="777"/>
        <v>0</v>
      </c>
      <c r="S6030" s="153">
        <f t="shared" si="775"/>
        <v>0</v>
      </c>
      <c r="T6030" s="364"/>
    </row>
    <row r="6031" ht="33.75" hidden="1" spans="1:20">
      <c r="A6031" s="158">
        <v>87905</v>
      </c>
      <c r="B6031" s="100" t="s">
        <v>252</v>
      </c>
      <c r="C6031" s="104" t="s">
        <v>6271</v>
      </c>
      <c r="D6031" s="94" t="s">
        <v>261</v>
      </c>
      <c r="E6031" s="95">
        <v>8.8</v>
      </c>
      <c r="F6031" s="182">
        <f t="shared" si="776"/>
        <v>10.8</v>
      </c>
      <c r="G6031" s="107">
        <f>ROUND(SUM('NOVO HORIZONTE'!G6031),2)</f>
        <v>0</v>
      </c>
      <c r="H6031" s="107">
        <f t="shared" si="778"/>
        <v>0</v>
      </c>
      <c r="I6031" s="143">
        <f t="shared" si="779"/>
        <v>0</v>
      </c>
      <c r="J6031" s="142"/>
      <c r="K6031" s="228"/>
      <c r="L6031" s="7" t="str">
        <f t="shared" si="780"/>
        <v/>
      </c>
      <c r="M6031" s="7" t="str">
        <f t="shared" si="781"/>
        <v/>
      </c>
      <c r="N6031" s="7" t="str">
        <f t="shared" si="782"/>
        <v/>
      </c>
      <c r="O6031" s="144"/>
      <c r="P6031" s="355">
        <v>0</v>
      </c>
      <c r="Q6031" s="362">
        <f>SUM('NOVO HORIZONTE'!I6031)</f>
        <v>0</v>
      </c>
      <c r="R6031" s="363">
        <f t="shared" si="777"/>
        <v>0</v>
      </c>
      <c r="S6031" s="153">
        <f t="shared" si="775"/>
        <v>0</v>
      </c>
      <c r="T6031" s="364"/>
    </row>
    <row r="6032" ht="33.75" hidden="1" spans="1:20">
      <c r="A6032" s="158">
        <v>87907</v>
      </c>
      <c r="B6032" s="100" t="s">
        <v>252</v>
      </c>
      <c r="C6032" s="104" t="s">
        <v>6272</v>
      </c>
      <c r="D6032" s="94" t="s">
        <v>261</v>
      </c>
      <c r="E6032" s="95">
        <v>7.04</v>
      </c>
      <c r="F6032" s="182">
        <f t="shared" si="776"/>
        <v>8.64</v>
      </c>
      <c r="G6032" s="107">
        <f>ROUND(SUM('NOVO HORIZONTE'!G6032),2)</f>
        <v>0</v>
      </c>
      <c r="H6032" s="107">
        <f t="shared" si="778"/>
        <v>0</v>
      </c>
      <c r="I6032" s="143">
        <f t="shared" si="779"/>
        <v>0</v>
      </c>
      <c r="J6032" s="142"/>
      <c r="K6032" s="228"/>
      <c r="L6032" s="7" t="str">
        <f t="shared" si="780"/>
        <v/>
      </c>
      <c r="M6032" s="7" t="str">
        <f t="shared" si="781"/>
        <v/>
      </c>
      <c r="N6032" s="7" t="str">
        <f t="shared" si="782"/>
        <v/>
      </c>
      <c r="O6032" s="144"/>
      <c r="P6032" s="355">
        <v>0</v>
      </c>
      <c r="Q6032" s="362">
        <f>SUM('NOVO HORIZONTE'!I6032)</f>
        <v>0</v>
      </c>
      <c r="R6032" s="363">
        <f t="shared" si="777"/>
        <v>0</v>
      </c>
      <c r="S6032" s="153">
        <f t="shared" si="775"/>
        <v>0</v>
      </c>
      <c r="T6032" s="364"/>
    </row>
    <row r="6033" ht="33.75" hidden="1" spans="1:20">
      <c r="A6033" s="158">
        <v>87908</v>
      </c>
      <c r="B6033" s="100" t="s">
        <v>252</v>
      </c>
      <c r="C6033" s="104" t="s">
        <v>6273</v>
      </c>
      <c r="D6033" s="94" t="s">
        <v>261</v>
      </c>
      <c r="E6033" s="95">
        <v>6.43</v>
      </c>
      <c r="F6033" s="182">
        <f t="shared" si="776"/>
        <v>7.89</v>
      </c>
      <c r="G6033" s="107">
        <f>ROUND(SUM('NOVO HORIZONTE'!G6033),2)</f>
        <v>0</v>
      </c>
      <c r="H6033" s="107">
        <f t="shared" si="778"/>
        <v>0</v>
      </c>
      <c r="I6033" s="143">
        <f t="shared" si="779"/>
        <v>0</v>
      </c>
      <c r="J6033" s="142"/>
      <c r="K6033" s="228"/>
      <c r="L6033" s="7" t="str">
        <f t="shared" si="780"/>
        <v/>
      </c>
      <c r="M6033" s="7" t="str">
        <f t="shared" si="781"/>
        <v/>
      </c>
      <c r="N6033" s="7" t="str">
        <f t="shared" si="782"/>
        <v/>
      </c>
      <c r="O6033" s="144"/>
      <c r="P6033" s="355">
        <v>0</v>
      </c>
      <c r="Q6033" s="362">
        <f>SUM('NOVO HORIZONTE'!I6033)</f>
        <v>0</v>
      </c>
      <c r="R6033" s="363">
        <f t="shared" si="777"/>
        <v>0</v>
      </c>
      <c r="S6033" s="153">
        <f t="shared" si="775"/>
        <v>0</v>
      </c>
      <c r="T6033" s="364"/>
    </row>
    <row r="6034" ht="22.5" hidden="1" spans="1:20">
      <c r="A6034" s="158">
        <v>87910</v>
      </c>
      <c r="B6034" s="100" t="s">
        <v>252</v>
      </c>
      <c r="C6034" s="104" t="s">
        <v>6274</v>
      </c>
      <c r="D6034" s="94" t="s">
        <v>261</v>
      </c>
      <c r="E6034" s="95">
        <v>23.28</v>
      </c>
      <c r="F6034" s="182">
        <f t="shared" si="776"/>
        <v>28.57</v>
      </c>
      <c r="G6034" s="107">
        <f>ROUND(SUM('NOVO HORIZONTE'!G6034),2)</f>
        <v>0</v>
      </c>
      <c r="H6034" s="107">
        <f t="shared" si="778"/>
        <v>0</v>
      </c>
      <c r="I6034" s="143">
        <f t="shared" si="779"/>
        <v>0</v>
      </c>
      <c r="J6034" s="142"/>
      <c r="K6034" s="145"/>
      <c r="L6034" s="7" t="str">
        <f t="shared" si="780"/>
        <v/>
      </c>
      <c r="M6034" s="7" t="str">
        <f t="shared" si="781"/>
        <v/>
      </c>
      <c r="N6034" s="7" t="str">
        <f t="shared" si="782"/>
        <v/>
      </c>
      <c r="O6034" s="144"/>
      <c r="P6034" s="355">
        <v>0</v>
      </c>
      <c r="Q6034" s="362">
        <f>SUM('NOVO HORIZONTE'!I6034)</f>
        <v>0</v>
      </c>
      <c r="R6034" s="363">
        <f t="shared" si="777"/>
        <v>0</v>
      </c>
      <c r="S6034" s="153">
        <f t="shared" si="775"/>
        <v>0</v>
      </c>
      <c r="T6034" s="364"/>
    </row>
    <row r="6035" ht="22.5" hidden="1" spans="1:20">
      <c r="A6035" s="158">
        <v>87911</v>
      </c>
      <c r="B6035" s="100" t="s">
        <v>252</v>
      </c>
      <c r="C6035" s="104" t="s">
        <v>6275</v>
      </c>
      <c r="D6035" s="94" t="s">
        <v>261</v>
      </c>
      <c r="E6035" s="95">
        <v>22.28</v>
      </c>
      <c r="F6035" s="182">
        <f t="shared" si="776"/>
        <v>27.35</v>
      </c>
      <c r="G6035" s="107">
        <f>ROUND(SUM('NOVO HORIZONTE'!G6035),2)</f>
        <v>0</v>
      </c>
      <c r="H6035" s="107">
        <f t="shared" si="778"/>
        <v>0</v>
      </c>
      <c r="I6035" s="143">
        <f t="shared" si="779"/>
        <v>0</v>
      </c>
      <c r="J6035" s="142"/>
      <c r="K6035" s="145"/>
      <c r="L6035" s="7" t="str">
        <f t="shared" si="780"/>
        <v/>
      </c>
      <c r="M6035" s="7" t="str">
        <f t="shared" si="781"/>
        <v/>
      </c>
      <c r="N6035" s="7" t="str">
        <f t="shared" si="782"/>
        <v/>
      </c>
      <c r="O6035" s="144"/>
      <c r="P6035" s="355">
        <v>0</v>
      </c>
      <c r="Q6035" s="362">
        <f>SUM('NOVO HORIZONTE'!I6035)</f>
        <v>0</v>
      </c>
      <c r="R6035" s="363">
        <f t="shared" si="777"/>
        <v>0</v>
      </c>
      <c r="S6035" s="153">
        <f t="shared" si="775"/>
        <v>0</v>
      </c>
      <c r="T6035" s="364"/>
    </row>
    <row r="6036" ht="12.75" spans="1:20">
      <c r="A6036" s="154" t="s">
        <v>6276</v>
      </c>
      <c r="B6036" s="100"/>
      <c r="C6036" s="161" t="s">
        <v>6277</v>
      </c>
      <c r="D6036" s="94">
        <v>0</v>
      </c>
      <c r="E6036" s="105">
        <v>0</v>
      </c>
      <c r="F6036" s="182">
        <f t="shared" si="776"/>
        <v>0</v>
      </c>
      <c r="G6036" s="187">
        <f>ROUND(SUM('NOVO HORIZONTE'!G6036),2)</f>
        <v>0</v>
      </c>
      <c r="H6036" s="187">
        <f t="shared" si="778"/>
        <v>0</v>
      </c>
      <c r="I6036" s="188">
        <f t="shared" si="779"/>
        <v>0</v>
      </c>
      <c r="J6036" s="142"/>
      <c r="K6036" s="145" t="str">
        <f>IF(SUM(I6037:I6099)&gt;0,"xx","")</f>
        <v>xx</v>
      </c>
      <c r="L6036" s="7" t="str">
        <f t="shared" si="780"/>
        <v>x</v>
      </c>
      <c r="M6036" s="7" t="str">
        <f t="shared" si="781"/>
        <v>x</v>
      </c>
      <c r="N6036" s="7" t="str">
        <f t="shared" si="782"/>
        <v>x</v>
      </c>
      <c r="O6036" s="144"/>
      <c r="P6036" s="375"/>
      <c r="Q6036" s="362">
        <f>SUM('NOVO HORIZONTE'!I6036)</f>
        <v>0</v>
      </c>
      <c r="R6036" s="363">
        <f t="shared" si="777"/>
        <v>0</v>
      </c>
      <c r="S6036" s="153">
        <f t="shared" si="775"/>
        <v>0</v>
      </c>
      <c r="T6036" s="364"/>
    </row>
    <row r="6037" ht="33.75" hidden="1" spans="1:20">
      <c r="A6037" s="158">
        <v>89173</v>
      </c>
      <c r="B6037" s="100" t="s">
        <v>252</v>
      </c>
      <c r="C6037" s="104" t="s">
        <v>6278</v>
      </c>
      <c r="D6037" s="94" t="s">
        <v>261</v>
      </c>
      <c r="E6037" s="95">
        <v>37.97</v>
      </c>
      <c r="F6037" s="182">
        <f t="shared" si="776"/>
        <v>46.6</v>
      </c>
      <c r="G6037" s="107">
        <f>ROUND(SUM('NOVO HORIZONTE'!G6037),2)</f>
        <v>0</v>
      </c>
      <c r="H6037" s="107">
        <f t="shared" si="778"/>
        <v>0</v>
      </c>
      <c r="I6037" s="143">
        <f t="shared" si="779"/>
        <v>0</v>
      </c>
      <c r="J6037" s="142"/>
      <c r="K6037" s="145"/>
      <c r="L6037" s="7" t="str">
        <f t="shared" si="780"/>
        <v/>
      </c>
      <c r="M6037" s="7" t="str">
        <f t="shared" si="781"/>
        <v/>
      </c>
      <c r="N6037" s="7" t="str">
        <f t="shared" si="782"/>
        <v/>
      </c>
      <c r="O6037" s="144"/>
      <c r="P6037" s="355">
        <v>0</v>
      </c>
      <c r="Q6037" s="362">
        <f>SUM('NOVO HORIZONTE'!I6037)</f>
        <v>0</v>
      </c>
      <c r="R6037" s="363">
        <f t="shared" si="777"/>
        <v>0</v>
      </c>
      <c r="S6037" s="153">
        <f t="shared" si="775"/>
        <v>0</v>
      </c>
      <c r="T6037" s="364"/>
    </row>
    <row r="6038" ht="33.75" hidden="1" spans="1:20">
      <c r="A6038" s="158">
        <v>89048</v>
      </c>
      <c r="B6038" s="100" t="s">
        <v>252</v>
      </c>
      <c r="C6038" s="104" t="s">
        <v>6279</v>
      </c>
      <c r="D6038" s="94" t="s">
        <v>261</v>
      </c>
      <c r="E6038" s="95">
        <v>38.71</v>
      </c>
      <c r="F6038" s="182">
        <f t="shared" si="776"/>
        <v>47.51</v>
      </c>
      <c r="G6038" s="107">
        <f>ROUND(SUM('NOVO HORIZONTE'!G6038),2)</f>
        <v>0</v>
      </c>
      <c r="H6038" s="107">
        <f t="shared" si="778"/>
        <v>0</v>
      </c>
      <c r="I6038" s="143">
        <f t="shared" si="779"/>
        <v>0</v>
      </c>
      <c r="J6038" s="142"/>
      <c r="K6038" s="145"/>
      <c r="L6038" s="7" t="str">
        <f t="shared" si="780"/>
        <v/>
      </c>
      <c r="M6038" s="7" t="str">
        <f t="shared" si="781"/>
        <v/>
      </c>
      <c r="N6038" s="7" t="str">
        <f t="shared" si="782"/>
        <v/>
      </c>
      <c r="O6038" s="144"/>
      <c r="P6038" s="355">
        <v>0</v>
      </c>
      <c r="Q6038" s="362">
        <f>SUM('NOVO HORIZONTE'!I6038)</f>
        <v>0</v>
      </c>
      <c r="R6038" s="363">
        <f t="shared" si="777"/>
        <v>0</v>
      </c>
      <c r="S6038" s="153">
        <f t="shared" si="775"/>
        <v>0</v>
      </c>
      <c r="T6038" s="364"/>
    </row>
    <row r="6039" ht="12.75" hidden="1" spans="1:20">
      <c r="A6039" s="158">
        <v>94224</v>
      </c>
      <c r="B6039" s="100" t="s">
        <v>252</v>
      </c>
      <c r="C6039" s="104" t="s">
        <v>6280</v>
      </c>
      <c r="D6039" s="94" t="s">
        <v>263</v>
      </c>
      <c r="E6039" s="95">
        <v>29.07</v>
      </c>
      <c r="F6039" s="182">
        <f t="shared" si="776"/>
        <v>35.68</v>
      </c>
      <c r="G6039" s="107">
        <f>ROUND(SUM('NOVO HORIZONTE'!G6039),2)</f>
        <v>0</v>
      </c>
      <c r="H6039" s="107">
        <f t="shared" si="778"/>
        <v>0</v>
      </c>
      <c r="I6039" s="143">
        <f t="shared" si="779"/>
        <v>0</v>
      </c>
      <c r="J6039" s="142"/>
      <c r="K6039" s="145"/>
      <c r="L6039" s="7" t="str">
        <f t="shared" si="780"/>
        <v/>
      </c>
      <c r="M6039" s="7" t="str">
        <f t="shared" si="781"/>
        <v/>
      </c>
      <c r="N6039" s="7" t="str">
        <f t="shared" si="782"/>
        <v/>
      </c>
      <c r="O6039" s="144"/>
      <c r="P6039" s="355">
        <v>0</v>
      </c>
      <c r="Q6039" s="362">
        <f>SUM('NOVO HORIZONTE'!I6039)</f>
        <v>0</v>
      </c>
      <c r="R6039" s="363">
        <f t="shared" si="777"/>
        <v>0</v>
      </c>
      <c r="S6039" s="153">
        <f t="shared" si="775"/>
        <v>0</v>
      </c>
      <c r="T6039" s="364"/>
    </row>
    <row r="6040" ht="33.75" hidden="1" spans="1:20">
      <c r="A6040" s="158">
        <v>87527</v>
      </c>
      <c r="B6040" s="100" t="s">
        <v>252</v>
      </c>
      <c r="C6040" s="104" t="s">
        <v>6281</v>
      </c>
      <c r="D6040" s="94" t="s">
        <v>261</v>
      </c>
      <c r="E6040" s="95">
        <v>42.31</v>
      </c>
      <c r="F6040" s="182">
        <f t="shared" si="776"/>
        <v>51.93</v>
      </c>
      <c r="G6040" s="107">
        <f>ROUND(SUM('NOVO HORIZONTE'!G6040),2)</f>
        <v>0</v>
      </c>
      <c r="H6040" s="107">
        <f t="shared" si="778"/>
        <v>0</v>
      </c>
      <c r="I6040" s="143">
        <f t="shared" si="779"/>
        <v>0</v>
      </c>
      <c r="J6040" s="142"/>
      <c r="K6040" s="145"/>
      <c r="L6040" s="7" t="str">
        <f t="shared" si="780"/>
        <v/>
      </c>
      <c r="M6040" s="7" t="str">
        <f t="shared" si="781"/>
        <v/>
      </c>
      <c r="N6040" s="7" t="str">
        <f t="shared" si="782"/>
        <v/>
      </c>
      <c r="O6040" s="144"/>
      <c r="P6040" s="355">
        <v>0</v>
      </c>
      <c r="Q6040" s="362">
        <f>SUM('NOVO HORIZONTE'!I6040)</f>
        <v>0</v>
      </c>
      <c r="R6040" s="363">
        <f t="shared" si="777"/>
        <v>0</v>
      </c>
      <c r="S6040" s="153">
        <f t="shared" si="775"/>
        <v>0</v>
      </c>
      <c r="T6040" s="364"/>
    </row>
    <row r="6041" ht="33.75" hidden="1" spans="1:20">
      <c r="A6041" s="158">
        <v>87528</v>
      </c>
      <c r="B6041" s="100" t="s">
        <v>252</v>
      </c>
      <c r="C6041" s="104" t="s">
        <v>6282</v>
      </c>
      <c r="D6041" s="94" t="s">
        <v>261</v>
      </c>
      <c r="E6041" s="95">
        <v>48.29</v>
      </c>
      <c r="F6041" s="182">
        <f t="shared" si="776"/>
        <v>59.27</v>
      </c>
      <c r="G6041" s="107">
        <f>ROUND(SUM('NOVO HORIZONTE'!G6041),2)</f>
        <v>0</v>
      </c>
      <c r="H6041" s="107">
        <f t="shared" si="778"/>
        <v>0</v>
      </c>
      <c r="I6041" s="143">
        <f t="shared" si="779"/>
        <v>0</v>
      </c>
      <c r="J6041" s="142"/>
      <c r="K6041" s="228"/>
      <c r="L6041" s="7" t="str">
        <f t="shared" si="780"/>
        <v/>
      </c>
      <c r="M6041" s="7" t="str">
        <f t="shared" si="781"/>
        <v/>
      </c>
      <c r="N6041" s="7" t="str">
        <f t="shared" si="782"/>
        <v/>
      </c>
      <c r="O6041" s="144"/>
      <c r="P6041" s="355">
        <v>0</v>
      </c>
      <c r="Q6041" s="362">
        <f>SUM('NOVO HORIZONTE'!I6041)</f>
        <v>0</v>
      </c>
      <c r="R6041" s="363">
        <f t="shared" si="777"/>
        <v>0</v>
      </c>
      <c r="S6041" s="153">
        <f t="shared" ref="S6041:S6104" si="783">IF(R6041=0,0,IF(R6041&gt;0,"c","b"))</f>
        <v>0</v>
      </c>
      <c r="T6041" s="364"/>
    </row>
    <row r="6042" ht="33.75" hidden="1" spans="1:20">
      <c r="A6042" s="158">
        <v>87531</v>
      </c>
      <c r="B6042" s="100" t="s">
        <v>252</v>
      </c>
      <c r="C6042" s="104" t="s">
        <v>6283</v>
      </c>
      <c r="D6042" s="94" t="s">
        <v>261</v>
      </c>
      <c r="E6042" s="95">
        <v>36.09</v>
      </c>
      <c r="F6042" s="182">
        <f t="shared" si="776"/>
        <v>44.3</v>
      </c>
      <c r="G6042" s="107">
        <f>ROUND(SUM('NOVO HORIZONTE'!G6042),2)</f>
        <v>0</v>
      </c>
      <c r="H6042" s="107">
        <f t="shared" si="778"/>
        <v>0</v>
      </c>
      <c r="I6042" s="143">
        <f t="shared" si="779"/>
        <v>0</v>
      </c>
      <c r="J6042" s="142"/>
      <c r="K6042" s="145"/>
      <c r="L6042" s="7" t="str">
        <f t="shared" si="780"/>
        <v/>
      </c>
      <c r="M6042" s="7" t="str">
        <f t="shared" si="781"/>
        <v/>
      </c>
      <c r="N6042" s="7" t="str">
        <f t="shared" si="782"/>
        <v/>
      </c>
      <c r="O6042" s="144"/>
      <c r="P6042" s="355">
        <v>0</v>
      </c>
      <c r="Q6042" s="362">
        <f>SUM('NOVO HORIZONTE'!I6042)</f>
        <v>0</v>
      </c>
      <c r="R6042" s="363">
        <f t="shared" si="777"/>
        <v>0</v>
      </c>
      <c r="S6042" s="153">
        <f t="shared" si="783"/>
        <v>0</v>
      </c>
      <c r="T6042" s="364"/>
    </row>
    <row r="6043" ht="33.75" hidden="1" spans="1:20">
      <c r="A6043" s="158">
        <v>87532</v>
      </c>
      <c r="B6043" s="100" t="s">
        <v>252</v>
      </c>
      <c r="C6043" s="104" t="s">
        <v>6284</v>
      </c>
      <c r="D6043" s="94" t="s">
        <v>261</v>
      </c>
      <c r="E6043" s="95">
        <v>42.07</v>
      </c>
      <c r="F6043" s="182">
        <f t="shared" si="776"/>
        <v>51.64</v>
      </c>
      <c r="G6043" s="107">
        <f>ROUND(SUM('NOVO HORIZONTE'!G6043),2)</f>
        <v>0</v>
      </c>
      <c r="H6043" s="107">
        <f t="shared" si="778"/>
        <v>0</v>
      </c>
      <c r="I6043" s="143">
        <f t="shared" si="779"/>
        <v>0</v>
      </c>
      <c r="J6043" s="142"/>
      <c r="K6043" s="228"/>
      <c r="L6043" s="7" t="str">
        <f t="shared" si="780"/>
        <v/>
      </c>
      <c r="M6043" s="7" t="str">
        <f t="shared" si="781"/>
        <v/>
      </c>
      <c r="N6043" s="7" t="str">
        <f t="shared" si="782"/>
        <v/>
      </c>
      <c r="O6043" s="144"/>
      <c r="P6043" s="355">
        <v>0</v>
      </c>
      <c r="Q6043" s="362">
        <f>SUM('NOVO HORIZONTE'!I6043)</f>
        <v>0</v>
      </c>
      <c r="R6043" s="363">
        <f t="shared" si="777"/>
        <v>0</v>
      </c>
      <c r="S6043" s="153">
        <f t="shared" si="783"/>
        <v>0</v>
      </c>
      <c r="T6043" s="364"/>
    </row>
    <row r="6044" ht="33.75" hidden="1" spans="1:20">
      <c r="A6044" s="158">
        <v>87535</v>
      </c>
      <c r="B6044" s="100" t="s">
        <v>252</v>
      </c>
      <c r="C6044" s="104" t="s">
        <v>6285</v>
      </c>
      <c r="D6044" s="94" t="s">
        <v>261</v>
      </c>
      <c r="E6044" s="95">
        <v>31.51</v>
      </c>
      <c r="F6044" s="182">
        <f t="shared" si="776"/>
        <v>38.68</v>
      </c>
      <c r="G6044" s="107">
        <f>ROUND(SUM('NOVO HORIZONTE'!G6044),2)</f>
        <v>0</v>
      </c>
      <c r="H6044" s="107">
        <f t="shared" si="778"/>
        <v>0</v>
      </c>
      <c r="I6044" s="143">
        <f t="shared" si="779"/>
        <v>0</v>
      </c>
      <c r="J6044" s="142"/>
      <c r="K6044" s="228"/>
      <c r="L6044" s="7" t="str">
        <f t="shared" si="780"/>
        <v/>
      </c>
      <c r="M6044" s="7" t="str">
        <f t="shared" si="781"/>
        <v/>
      </c>
      <c r="N6044" s="7" t="str">
        <f t="shared" si="782"/>
        <v/>
      </c>
      <c r="O6044" s="144"/>
      <c r="P6044" s="355">
        <v>0</v>
      </c>
      <c r="Q6044" s="362">
        <f>SUM('NOVO HORIZONTE'!I6044)</f>
        <v>0</v>
      </c>
      <c r="R6044" s="363">
        <f t="shared" si="777"/>
        <v>0</v>
      </c>
      <c r="S6044" s="153">
        <f t="shared" si="783"/>
        <v>0</v>
      </c>
      <c r="T6044" s="364"/>
    </row>
    <row r="6045" ht="33.75" hidden="1" spans="1:20">
      <c r="A6045" s="158">
        <v>87536</v>
      </c>
      <c r="B6045" s="100" t="s">
        <v>252</v>
      </c>
      <c r="C6045" s="104" t="s">
        <v>6286</v>
      </c>
      <c r="D6045" s="94" t="s">
        <v>261</v>
      </c>
      <c r="E6045" s="95">
        <v>37.49</v>
      </c>
      <c r="F6045" s="182">
        <f t="shared" si="776"/>
        <v>46.02</v>
      </c>
      <c r="G6045" s="107">
        <f>ROUND(SUM('NOVO HORIZONTE'!G6045),2)</f>
        <v>0</v>
      </c>
      <c r="H6045" s="107">
        <f t="shared" si="778"/>
        <v>0</v>
      </c>
      <c r="I6045" s="143">
        <f t="shared" si="779"/>
        <v>0</v>
      </c>
      <c r="J6045" s="142"/>
      <c r="K6045" s="228"/>
      <c r="L6045" s="7" t="str">
        <f t="shared" si="780"/>
        <v/>
      </c>
      <c r="M6045" s="7" t="str">
        <f t="shared" si="781"/>
        <v/>
      </c>
      <c r="N6045" s="7" t="str">
        <f t="shared" si="782"/>
        <v/>
      </c>
      <c r="O6045" s="144"/>
      <c r="P6045" s="355">
        <v>0</v>
      </c>
      <c r="Q6045" s="362">
        <f>SUM('NOVO HORIZONTE'!I6045)</f>
        <v>0</v>
      </c>
      <c r="R6045" s="363">
        <f t="shared" si="777"/>
        <v>0</v>
      </c>
      <c r="S6045" s="153">
        <f t="shared" si="783"/>
        <v>0</v>
      </c>
      <c r="T6045" s="364"/>
    </row>
    <row r="6046" ht="45" hidden="1" spans="1:20">
      <c r="A6046" s="158">
        <v>87537</v>
      </c>
      <c r="B6046" s="100" t="s">
        <v>252</v>
      </c>
      <c r="C6046" s="104" t="s">
        <v>6287</v>
      </c>
      <c r="D6046" s="94" t="s">
        <v>261</v>
      </c>
      <c r="E6046" s="95">
        <v>79.39</v>
      </c>
      <c r="F6046" s="182">
        <f t="shared" si="776"/>
        <v>97.44</v>
      </c>
      <c r="G6046" s="107">
        <f>ROUND(SUM('NOVO HORIZONTE'!G6046),2)</f>
        <v>0</v>
      </c>
      <c r="H6046" s="107">
        <f t="shared" si="778"/>
        <v>0</v>
      </c>
      <c r="I6046" s="143">
        <f t="shared" si="779"/>
        <v>0</v>
      </c>
      <c r="J6046" s="142"/>
      <c r="K6046" s="228"/>
      <c r="L6046" s="7" t="str">
        <f t="shared" si="780"/>
        <v/>
      </c>
      <c r="M6046" s="7" t="str">
        <f t="shared" si="781"/>
        <v/>
      </c>
      <c r="N6046" s="7" t="str">
        <f t="shared" si="782"/>
        <v/>
      </c>
      <c r="O6046" s="144"/>
      <c r="P6046" s="355">
        <v>0</v>
      </c>
      <c r="Q6046" s="362">
        <f>SUM('NOVO HORIZONTE'!I6046)</f>
        <v>0</v>
      </c>
      <c r="R6046" s="363">
        <f t="shared" si="777"/>
        <v>0</v>
      </c>
      <c r="S6046" s="153">
        <f t="shared" si="783"/>
        <v>0</v>
      </c>
      <c r="T6046" s="364"/>
    </row>
    <row r="6047" ht="45" hidden="1" spans="1:20">
      <c r="A6047" s="158">
        <v>87539</v>
      </c>
      <c r="B6047" s="100" t="s">
        <v>252</v>
      </c>
      <c r="C6047" s="104" t="s">
        <v>6288</v>
      </c>
      <c r="D6047" s="94" t="s">
        <v>261</v>
      </c>
      <c r="E6047" s="95">
        <v>74.06</v>
      </c>
      <c r="F6047" s="182">
        <f t="shared" si="776"/>
        <v>90.9</v>
      </c>
      <c r="G6047" s="107">
        <f>ROUND(SUM('NOVO HORIZONTE'!G6047),2)</f>
        <v>0</v>
      </c>
      <c r="H6047" s="107">
        <f t="shared" si="778"/>
        <v>0</v>
      </c>
      <c r="I6047" s="143">
        <f t="shared" si="779"/>
        <v>0</v>
      </c>
      <c r="J6047" s="142"/>
      <c r="K6047" s="145"/>
      <c r="L6047" s="7" t="str">
        <f t="shared" si="780"/>
        <v/>
      </c>
      <c r="M6047" s="7" t="str">
        <f t="shared" si="781"/>
        <v/>
      </c>
      <c r="N6047" s="7" t="str">
        <f t="shared" si="782"/>
        <v/>
      </c>
      <c r="O6047" s="144"/>
      <c r="P6047" s="355">
        <v>0</v>
      </c>
      <c r="Q6047" s="362">
        <f>SUM('NOVO HORIZONTE'!I6047)</f>
        <v>0</v>
      </c>
      <c r="R6047" s="363">
        <f t="shared" si="777"/>
        <v>0</v>
      </c>
      <c r="S6047" s="153">
        <f t="shared" si="783"/>
        <v>0</v>
      </c>
      <c r="T6047" s="364"/>
    </row>
    <row r="6048" ht="45" hidden="1" spans="1:20">
      <c r="A6048" s="158">
        <v>87541</v>
      </c>
      <c r="B6048" s="100" t="s">
        <v>252</v>
      </c>
      <c r="C6048" s="104" t="s">
        <v>6289</v>
      </c>
      <c r="D6048" s="94" t="s">
        <v>261</v>
      </c>
      <c r="E6048" s="95">
        <v>70.12</v>
      </c>
      <c r="F6048" s="182">
        <f t="shared" si="776"/>
        <v>86.07</v>
      </c>
      <c r="G6048" s="107">
        <f>ROUND(SUM('NOVO HORIZONTE'!G6048),2)</f>
        <v>0</v>
      </c>
      <c r="H6048" s="107">
        <f t="shared" si="778"/>
        <v>0</v>
      </c>
      <c r="I6048" s="143">
        <f t="shared" si="779"/>
        <v>0</v>
      </c>
      <c r="J6048" s="142"/>
      <c r="K6048" s="228"/>
      <c r="L6048" s="7" t="str">
        <f t="shared" si="780"/>
        <v/>
      </c>
      <c r="M6048" s="7" t="str">
        <f t="shared" si="781"/>
        <v/>
      </c>
      <c r="N6048" s="7" t="str">
        <f t="shared" si="782"/>
        <v/>
      </c>
      <c r="O6048" s="144"/>
      <c r="P6048" s="355">
        <v>0</v>
      </c>
      <c r="Q6048" s="362">
        <f>SUM('NOVO HORIZONTE'!I6048)</f>
        <v>0</v>
      </c>
      <c r="R6048" s="363">
        <f t="shared" si="777"/>
        <v>0</v>
      </c>
      <c r="S6048" s="153">
        <f t="shared" si="783"/>
        <v>0</v>
      </c>
      <c r="T6048" s="364"/>
    </row>
    <row r="6049" ht="33.75" hidden="1" spans="1:20">
      <c r="A6049" s="158">
        <v>87545</v>
      </c>
      <c r="B6049" s="100" t="s">
        <v>252</v>
      </c>
      <c r="C6049" s="104" t="s">
        <v>6290</v>
      </c>
      <c r="D6049" s="94" t="s">
        <v>261</v>
      </c>
      <c r="E6049" s="95">
        <v>29.43</v>
      </c>
      <c r="F6049" s="182">
        <f t="shared" si="776"/>
        <v>36.12</v>
      </c>
      <c r="G6049" s="107">
        <f>ROUND(SUM('NOVO HORIZONTE'!G6049),2)</f>
        <v>0</v>
      </c>
      <c r="H6049" s="107">
        <f t="shared" si="778"/>
        <v>0</v>
      </c>
      <c r="I6049" s="143">
        <f t="shared" si="779"/>
        <v>0</v>
      </c>
      <c r="J6049" s="142"/>
      <c r="K6049" s="228"/>
      <c r="L6049" s="7" t="str">
        <f t="shared" si="780"/>
        <v/>
      </c>
      <c r="M6049" s="7" t="str">
        <f t="shared" si="781"/>
        <v/>
      </c>
      <c r="N6049" s="7" t="str">
        <f t="shared" si="782"/>
        <v/>
      </c>
      <c r="O6049" s="144"/>
      <c r="P6049" s="355">
        <v>0</v>
      </c>
      <c r="Q6049" s="362">
        <f>SUM('NOVO HORIZONTE'!I6049)</f>
        <v>0</v>
      </c>
      <c r="R6049" s="363">
        <f t="shared" si="777"/>
        <v>0</v>
      </c>
      <c r="S6049" s="153">
        <f t="shared" si="783"/>
        <v>0</v>
      </c>
      <c r="T6049" s="364"/>
    </row>
    <row r="6050" ht="33.75" hidden="1" spans="1:20">
      <c r="A6050" s="158">
        <v>87546</v>
      </c>
      <c r="B6050" s="100" t="s">
        <v>252</v>
      </c>
      <c r="C6050" s="104" t="s">
        <v>6291</v>
      </c>
      <c r="D6050" s="94" t="s">
        <v>261</v>
      </c>
      <c r="E6050" s="95">
        <v>32.82</v>
      </c>
      <c r="F6050" s="182">
        <f t="shared" si="776"/>
        <v>40.28</v>
      </c>
      <c r="G6050" s="107">
        <f>ROUND(SUM('NOVO HORIZONTE'!G6050),2)</f>
        <v>0</v>
      </c>
      <c r="H6050" s="107">
        <f t="shared" si="778"/>
        <v>0</v>
      </c>
      <c r="I6050" s="143">
        <f t="shared" si="779"/>
        <v>0</v>
      </c>
      <c r="J6050" s="142"/>
      <c r="K6050" s="145"/>
      <c r="L6050" s="7" t="str">
        <f t="shared" si="780"/>
        <v/>
      </c>
      <c r="M6050" s="7" t="str">
        <f t="shared" si="781"/>
        <v/>
      </c>
      <c r="N6050" s="7" t="str">
        <f t="shared" si="782"/>
        <v/>
      </c>
      <c r="O6050" s="144"/>
      <c r="P6050" s="355">
        <v>0</v>
      </c>
      <c r="Q6050" s="362">
        <f>SUM('NOVO HORIZONTE'!I6050)</f>
        <v>0</v>
      </c>
      <c r="R6050" s="363">
        <f t="shared" si="777"/>
        <v>0</v>
      </c>
      <c r="S6050" s="153">
        <f t="shared" si="783"/>
        <v>0</v>
      </c>
      <c r="T6050" s="364"/>
    </row>
    <row r="6051" ht="33.75" hidden="1" spans="1:20">
      <c r="A6051" s="158">
        <v>87549</v>
      </c>
      <c r="B6051" s="100" t="s">
        <v>252</v>
      </c>
      <c r="C6051" s="104" t="s">
        <v>6292</v>
      </c>
      <c r="D6051" s="94" t="s">
        <v>261</v>
      </c>
      <c r="E6051" s="95">
        <v>23.22</v>
      </c>
      <c r="F6051" s="182">
        <f t="shared" si="776"/>
        <v>28.5</v>
      </c>
      <c r="G6051" s="107">
        <f>ROUND(SUM('NOVO HORIZONTE'!G6051),2)</f>
        <v>0</v>
      </c>
      <c r="H6051" s="107">
        <f t="shared" si="778"/>
        <v>0</v>
      </c>
      <c r="I6051" s="143">
        <f t="shared" si="779"/>
        <v>0</v>
      </c>
      <c r="J6051" s="142"/>
      <c r="K6051" s="228"/>
      <c r="L6051" s="7" t="str">
        <f t="shared" si="780"/>
        <v/>
      </c>
      <c r="M6051" s="7" t="str">
        <f t="shared" si="781"/>
        <v/>
      </c>
      <c r="N6051" s="7" t="str">
        <f t="shared" si="782"/>
        <v/>
      </c>
      <c r="O6051" s="144"/>
      <c r="P6051" s="355">
        <v>0</v>
      </c>
      <c r="Q6051" s="362">
        <f>SUM('NOVO HORIZONTE'!I6051)</f>
        <v>0</v>
      </c>
      <c r="R6051" s="363">
        <f t="shared" si="777"/>
        <v>0</v>
      </c>
      <c r="S6051" s="153">
        <f t="shared" si="783"/>
        <v>0</v>
      </c>
      <c r="T6051" s="364"/>
    </row>
    <row r="6052" ht="33.75" hidden="1" spans="1:20">
      <c r="A6052" s="158">
        <v>87550</v>
      </c>
      <c r="B6052" s="100" t="s">
        <v>252</v>
      </c>
      <c r="C6052" s="104" t="s">
        <v>6293</v>
      </c>
      <c r="D6052" s="94" t="s">
        <v>261</v>
      </c>
      <c r="E6052" s="95">
        <v>26.61</v>
      </c>
      <c r="F6052" s="182">
        <f t="shared" si="776"/>
        <v>32.66</v>
      </c>
      <c r="G6052" s="107">
        <f>ROUND(SUM('NOVO HORIZONTE'!G6052),2)</f>
        <v>0</v>
      </c>
      <c r="H6052" s="107">
        <f t="shared" si="778"/>
        <v>0</v>
      </c>
      <c r="I6052" s="143">
        <f t="shared" si="779"/>
        <v>0</v>
      </c>
      <c r="J6052" s="142"/>
      <c r="K6052" s="145"/>
      <c r="L6052" s="7" t="str">
        <f t="shared" si="780"/>
        <v/>
      </c>
      <c r="M6052" s="7" t="str">
        <f t="shared" si="781"/>
        <v/>
      </c>
      <c r="N6052" s="7" t="str">
        <f t="shared" si="782"/>
        <v/>
      </c>
      <c r="O6052" s="144"/>
      <c r="P6052" s="355">
        <v>0</v>
      </c>
      <c r="Q6052" s="362">
        <f>SUM('NOVO HORIZONTE'!I6052)</f>
        <v>0</v>
      </c>
      <c r="R6052" s="363">
        <f t="shared" si="777"/>
        <v>0</v>
      </c>
      <c r="S6052" s="153">
        <f t="shared" si="783"/>
        <v>0</v>
      </c>
      <c r="T6052" s="364"/>
    </row>
    <row r="6053" ht="33.75" hidden="1" spans="1:20">
      <c r="A6053" s="158">
        <v>87553</v>
      </c>
      <c r="B6053" s="100" t="s">
        <v>252</v>
      </c>
      <c r="C6053" s="104" t="s">
        <v>6294</v>
      </c>
      <c r="D6053" s="94" t="s">
        <v>261</v>
      </c>
      <c r="E6053" s="95">
        <v>18.63</v>
      </c>
      <c r="F6053" s="182">
        <f t="shared" si="776"/>
        <v>22.87</v>
      </c>
      <c r="G6053" s="107">
        <f>ROUND(SUM('NOVO HORIZONTE'!G6053),2)</f>
        <v>0</v>
      </c>
      <c r="H6053" s="107">
        <f t="shared" si="778"/>
        <v>0</v>
      </c>
      <c r="I6053" s="143">
        <f t="shared" si="779"/>
        <v>0</v>
      </c>
      <c r="J6053" s="142"/>
      <c r="K6053" s="228"/>
      <c r="L6053" s="7" t="str">
        <f t="shared" si="780"/>
        <v/>
      </c>
      <c r="M6053" s="7" t="str">
        <f t="shared" si="781"/>
        <v/>
      </c>
      <c r="N6053" s="7" t="str">
        <f t="shared" si="782"/>
        <v/>
      </c>
      <c r="O6053" s="144"/>
      <c r="P6053" s="355">
        <v>0</v>
      </c>
      <c r="Q6053" s="362">
        <f>SUM('NOVO HORIZONTE'!I6053)</f>
        <v>0</v>
      </c>
      <c r="R6053" s="363">
        <f t="shared" si="777"/>
        <v>0</v>
      </c>
      <c r="S6053" s="153">
        <f t="shared" si="783"/>
        <v>0</v>
      </c>
      <c r="T6053" s="364"/>
    </row>
    <row r="6054" ht="33.75" hidden="1" spans="1:20">
      <c r="A6054" s="158">
        <v>87554</v>
      </c>
      <c r="B6054" s="100" t="s">
        <v>252</v>
      </c>
      <c r="C6054" s="104" t="s">
        <v>6295</v>
      </c>
      <c r="D6054" s="94" t="s">
        <v>261</v>
      </c>
      <c r="E6054" s="95">
        <v>22.02</v>
      </c>
      <c r="F6054" s="182">
        <f t="shared" si="776"/>
        <v>27.03</v>
      </c>
      <c r="G6054" s="107">
        <f>ROUND(SUM('NOVO HORIZONTE'!G6054),2)</f>
        <v>0</v>
      </c>
      <c r="H6054" s="107">
        <f t="shared" si="778"/>
        <v>0</v>
      </c>
      <c r="I6054" s="143">
        <f t="shared" si="779"/>
        <v>0</v>
      </c>
      <c r="J6054" s="142"/>
      <c r="K6054" s="228"/>
      <c r="L6054" s="7" t="str">
        <f t="shared" si="780"/>
        <v/>
      </c>
      <c r="M6054" s="7" t="str">
        <f t="shared" si="781"/>
        <v/>
      </c>
      <c r="N6054" s="7" t="str">
        <f t="shared" si="782"/>
        <v/>
      </c>
      <c r="O6054" s="144"/>
      <c r="P6054" s="355">
        <v>0</v>
      </c>
      <c r="Q6054" s="362">
        <f>SUM('NOVO HORIZONTE'!I6054)</f>
        <v>0</v>
      </c>
      <c r="R6054" s="363">
        <f t="shared" si="777"/>
        <v>0</v>
      </c>
      <c r="S6054" s="153">
        <f t="shared" si="783"/>
        <v>0</v>
      </c>
      <c r="T6054" s="364"/>
    </row>
    <row r="6055" ht="45" hidden="1" spans="1:20">
      <c r="A6055" s="158">
        <v>87555</v>
      </c>
      <c r="B6055" s="100" t="s">
        <v>252</v>
      </c>
      <c r="C6055" s="104" t="s">
        <v>6296</v>
      </c>
      <c r="D6055" s="94" t="s">
        <v>261</v>
      </c>
      <c r="E6055" s="95">
        <v>49.04</v>
      </c>
      <c r="F6055" s="182">
        <f t="shared" si="776"/>
        <v>60.19</v>
      </c>
      <c r="G6055" s="107">
        <f>ROUND(SUM('NOVO HORIZONTE'!G6055),2)</f>
        <v>0</v>
      </c>
      <c r="H6055" s="107">
        <f t="shared" si="778"/>
        <v>0</v>
      </c>
      <c r="I6055" s="143">
        <f t="shared" si="779"/>
        <v>0</v>
      </c>
      <c r="J6055" s="142"/>
      <c r="K6055" s="145"/>
      <c r="L6055" s="7" t="str">
        <f t="shared" si="780"/>
        <v/>
      </c>
      <c r="M6055" s="7" t="str">
        <f t="shared" si="781"/>
        <v/>
      </c>
      <c r="N6055" s="7" t="str">
        <f t="shared" si="782"/>
        <v/>
      </c>
      <c r="O6055" s="144"/>
      <c r="P6055" s="355">
        <v>0</v>
      </c>
      <c r="Q6055" s="362">
        <f>SUM('NOVO HORIZONTE'!I6055)</f>
        <v>0</v>
      </c>
      <c r="R6055" s="363">
        <f t="shared" si="777"/>
        <v>0</v>
      </c>
      <c r="S6055" s="153">
        <f t="shared" si="783"/>
        <v>0</v>
      </c>
      <c r="T6055" s="364"/>
    </row>
    <row r="6056" ht="45" hidden="1" spans="1:20">
      <c r="A6056" s="158">
        <v>87557</v>
      </c>
      <c r="B6056" s="100" t="s">
        <v>252</v>
      </c>
      <c r="C6056" s="104" t="s">
        <v>6297</v>
      </c>
      <c r="D6056" s="94" t="s">
        <v>261</v>
      </c>
      <c r="E6056" s="95">
        <v>43.7</v>
      </c>
      <c r="F6056" s="182">
        <f t="shared" si="776"/>
        <v>53.64</v>
      </c>
      <c r="G6056" s="107">
        <f>ROUND(SUM('NOVO HORIZONTE'!G6056),2)</f>
        <v>0</v>
      </c>
      <c r="H6056" s="107">
        <f t="shared" si="778"/>
        <v>0</v>
      </c>
      <c r="I6056" s="143">
        <f t="shared" si="779"/>
        <v>0</v>
      </c>
      <c r="J6056" s="142"/>
      <c r="K6056" s="228"/>
      <c r="L6056" s="7" t="str">
        <f t="shared" si="780"/>
        <v/>
      </c>
      <c r="M6056" s="7" t="str">
        <f t="shared" si="781"/>
        <v/>
      </c>
      <c r="N6056" s="7" t="str">
        <f t="shared" si="782"/>
        <v/>
      </c>
      <c r="O6056" s="144"/>
      <c r="P6056" s="355">
        <v>0</v>
      </c>
      <c r="Q6056" s="362">
        <f>SUM('NOVO HORIZONTE'!I6056)</f>
        <v>0</v>
      </c>
      <c r="R6056" s="363">
        <f t="shared" si="777"/>
        <v>0</v>
      </c>
      <c r="S6056" s="153">
        <f t="shared" si="783"/>
        <v>0</v>
      </c>
      <c r="T6056" s="364"/>
    </row>
    <row r="6057" ht="45" hidden="1" spans="1:20">
      <c r="A6057" s="158">
        <v>87559</v>
      </c>
      <c r="B6057" s="100" t="s">
        <v>252</v>
      </c>
      <c r="C6057" s="104" t="s">
        <v>6298</v>
      </c>
      <c r="D6057" s="94" t="s">
        <v>261</v>
      </c>
      <c r="E6057" s="95">
        <v>39.77</v>
      </c>
      <c r="F6057" s="182">
        <f t="shared" si="776"/>
        <v>48.81</v>
      </c>
      <c r="G6057" s="107">
        <f>ROUND(SUM('NOVO HORIZONTE'!G6057),2)</f>
        <v>0</v>
      </c>
      <c r="H6057" s="107">
        <f t="shared" si="778"/>
        <v>0</v>
      </c>
      <c r="I6057" s="143">
        <f t="shared" si="779"/>
        <v>0</v>
      </c>
      <c r="J6057" s="142"/>
      <c r="K6057" s="228"/>
      <c r="L6057" s="7" t="str">
        <f t="shared" si="780"/>
        <v/>
      </c>
      <c r="M6057" s="7" t="str">
        <f t="shared" si="781"/>
        <v/>
      </c>
      <c r="N6057" s="7" t="str">
        <f t="shared" si="782"/>
        <v/>
      </c>
      <c r="O6057" s="144"/>
      <c r="P6057" s="355">
        <v>0</v>
      </c>
      <c r="Q6057" s="362">
        <f>SUM('NOVO HORIZONTE'!I6057)</f>
        <v>0</v>
      </c>
      <c r="R6057" s="363">
        <f t="shared" si="777"/>
        <v>0</v>
      </c>
      <c r="S6057" s="153">
        <f t="shared" si="783"/>
        <v>0</v>
      </c>
      <c r="T6057" s="364"/>
    </row>
    <row r="6058" ht="33.75" spans="1:20">
      <c r="A6058" s="158">
        <v>87775</v>
      </c>
      <c r="B6058" s="100" t="s">
        <v>252</v>
      </c>
      <c r="C6058" s="104" t="s">
        <v>6299</v>
      </c>
      <c r="D6058" s="94" t="s">
        <v>261</v>
      </c>
      <c r="E6058" s="95">
        <v>57.44</v>
      </c>
      <c r="F6058" s="182">
        <f t="shared" si="776"/>
        <v>70.5</v>
      </c>
      <c r="G6058" s="107">
        <f>ROUND(SUM('NOVO HORIZONTE'!G6058),2)</f>
        <v>20.75</v>
      </c>
      <c r="H6058" s="107">
        <f t="shared" si="778"/>
        <v>70.5</v>
      </c>
      <c r="I6058" s="143">
        <f t="shared" si="779"/>
        <v>1462.88</v>
      </c>
      <c r="J6058" s="142"/>
      <c r="K6058" s="228"/>
      <c r="L6058" s="7" t="str">
        <f t="shared" si="780"/>
        <v>x</v>
      </c>
      <c r="M6058" s="7" t="str">
        <f t="shared" si="781"/>
        <v>x</v>
      </c>
      <c r="N6058" s="7" t="str">
        <f t="shared" si="782"/>
        <v>x</v>
      </c>
      <c r="O6058" s="144"/>
      <c r="P6058" s="355">
        <v>0</v>
      </c>
      <c r="Q6058" s="362">
        <f>SUM('NOVO HORIZONTE'!I6058)</f>
        <v>1462.88</v>
      </c>
      <c r="R6058" s="363">
        <f t="shared" si="777"/>
        <v>0</v>
      </c>
      <c r="S6058" s="153">
        <f t="shared" si="783"/>
        <v>0</v>
      </c>
      <c r="T6058" s="364"/>
    </row>
    <row r="6059" ht="22.5" hidden="1" spans="1:20">
      <c r="A6059" s="158">
        <v>87777</v>
      </c>
      <c r="B6059" s="100" t="s">
        <v>252</v>
      </c>
      <c r="C6059" s="104" t="s">
        <v>6300</v>
      </c>
      <c r="D6059" s="94" t="s">
        <v>261</v>
      </c>
      <c r="E6059" s="95">
        <v>62.44</v>
      </c>
      <c r="F6059" s="182">
        <f t="shared" si="776"/>
        <v>76.64</v>
      </c>
      <c r="G6059" s="107">
        <f>ROUND(SUM('NOVO HORIZONTE'!G6059),2)</f>
        <v>0</v>
      </c>
      <c r="H6059" s="107">
        <f t="shared" si="778"/>
        <v>0</v>
      </c>
      <c r="I6059" s="143">
        <f t="shared" si="779"/>
        <v>0</v>
      </c>
      <c r="J6059" s="142"/>
      <c r="K6059" s="145"/>
      <c r="L6059" s="7" t="str">
        <f t="shared" si="780"/>
        <v/>
      </c>
      <c r="M6059" s="7" t="str">
        <f t="shared" si="781"/>
        <v/>
      </c>
      <c r="N6059" s="7" t="str">
        <f t="shared" ref="N6059:N6122" si="784">M6059</f>
        <v/>
      </c>
      <c r="O6059" s="144"/>
      <c r="P6059" s="355">
        <v>0</v>
      </c>
      <c r="Q6059" s="362">
        <f>SUM('NOVO HORIZONTE'!I6059)</f>
        <v>0</v>
      </c>
      <c r="R6059" s="363">
        <f t="shared" si="777"/>
        <v>0</v>
      </c>
      <c r="S6059" s="153">
        <f t="shared" si="783"/>
        <v>0</v>
      </c>
      <c r="T6059" s="364"/>
    </row>
    <row r="6060" ht="33.75" hidden="1" spans="1:20">
      <c r="A6060" s="158">
        <v>87778</v>
      </c>
      <c r="B6060" s="100" t="s">
        <v>252</v>
      </c>
      <c r="C6060" s="104" t="s">
        <v>6301</v>
      </c>
      <c r="D6060" s="94" t="s">
        <v>261</v>
      </c>
      <c r="E6060" s="95">
        <v>88.94</v>
      </c>
      <c r="F6060" s="182">
        <f t="shared" si="776"/>
        <v>109.16</v>
      </c>
      <c r="G6060" s="107">
        <f>ROUND(SUM('NOVO HORIZONTE'!G6060),2)</f>
        <v>0</v>
      </c>
      <c r="H6060" s="107">
        <f t="shared" si="778"/>
        <v>0</v>
      </c>
      <c r="I6060" s="143">
        <f t="shared" si="779"/>
        <v>0</v>
      </c>
      <c r="J6060" s="142"/>
      <c r="K6060" s="228"/>
      <c r="L6060" s="7" t="str">
        <f t="shared" si="780"/>
        <v/>
      </c>
      <c r="M6060" s="7" t="str">
        <f t="shared" si="781"/>
        <v/>
      </c>
      <c r="N6060" s="7" t="str">
        <f t="shared" si="784"/>
        <v/>
      </c>
      <c r="O6060" s="144"/>
      <c r="P6060" s="355">
        <v>0</v>
      </c>
      <c r="Q6060" s="362">
        <f>SUM('NOVO HORIZONTE'!I6060)</f>
        <v>0</v>
      </c>
      <c r="R6060" s="363">
        <f t="shared" si="777"/>
        <v>0</v>
      </c>
      <c r="S6060" s="153">
        <f t="shared" si="783"/>
        <v>0</v>
      </c>
      <c r="T6060" s="364"/>
    </row>
    <row r="6061" ht="33.75" hidden="1" spans="1:20">
      <c r="A6061" s="158">
        <v>87779</v>
      </c>
      <c r="B6061" s="100" t="s">
        <v>252</v>
      </c>
      <c r="C6061" s="104" t="s">
        <v>6302</v>
      </c>
      <c r="D6061" s="94" t="s">
        <v>261</v>
      </c>
      <c r="E6061" s="95">
        <v>73.56</v>
      </c>
      <c r="F6061" s="182">
        <f t="shared" si="776"/>
        <v>90.29</v>
      </c>
      <c r="G6061" s="107">
        <f>ROUND(SUM('NOVO HORIZONTE'!G6061),2)</f>
        <v>0</v>
      </c>
      <c r="H6061" s="107">
        <f t="shared" si="778"/>
        <v>0</v>
      </c>
      <c r="I6061" s="143">
        <f t="shared" si="779"/>
        <v>0</v>
      </c>
      <c r="J6061" s="142"/>
      <c r="K6061" s="228"/>
      <c r="L6061" s="7" t="str">
        <f t="shared" si="780"/>
        <v/>
      </c>
      <c r="M6061" s="7" t="str">
        <f t="shared" si="781"/>
        <v/>
      </c>
      <c r="N6061" s="7" t="str">
        <f t="shared" si="784"/>
        <v/>
      </c>
      <c r="O6061" s="144"/>
      <c r="P6061" s="355">
        <v>0</v>
      </c>
      <c r="Q6061" s="362">
        <f>SUM('NOVO HORIZONTE'!I6061)</f>
        <v>0</v>
      </c>
      <c r="R6061" s="363">
        <f t="shared" si="777"/>
        <v>0</v>
      </c>
      <c r="S6061" s="153">
        <f t="shared" si="783"/>
        <v>0</v>
      </c>
      <c r="T6061" s="364"/>
    </row>
    <row r="6062" ht="22.5" hidden="1" spans="1:20">
      <c r="A6062" s="158">
        <v>87781</v>
      </c>
      <c r="B6062" s="100" t="s">
        <v>252</v>
      </c>
      <c r="C6062" s="104" t="s">
        <v>6303</v>
      </c>
      <c r="D6062" s="94" t="s">
        <v>261</v>
      </c>
      <c r="E6062" s="95">
        <v>80.26</v>
      </c>
      <c r="F6062" s="182">
        <f t="shared" ref="F6062:F6125" si="785">IF(E6062=0,0,IF(P6062=0,ROUND(E6062*(1+E$13),2),ROUND(E6062*(1+E$12),2)))</f>
        <v>98.51</v>
      </c>
      <c r="G6062" s="107">
        <f>ROUND(SUM('NOVO HORIZONTE'!G6062),2)</f>
        <v>0</v>
      </c>
      <c r="H6062" s="107">
        <f t="shared" si="778"/>
        <v>0</v>
      </c>
      <c r="I6062" s="143">
        <f t="shared" ref="I6062:I6125" si="786">IF(ISBLANK(G6062),0,ROUND(G6062*H6062,2))</f>
        <v>0</v>
      </c>
      <c r="J6062" s="142"/>
      <c r="K6062" s="228"/>
      <c r="L6062" s="7" t="str">
        <f t="shared" ref="L6062:L6125" si="787">IF(K6062="X","x",IF(K6062="xx","x",IF(I6062&gt;0,"x","")))</f>
        <v/>
      </c>
      <c r="M6062" s="7" t="str">
        <f t="shared" ref="M6062:M6125" si="788">IF(K6062="X","x",IF(K6062="xx","x",IF(I6062&gt;0,"x","")))</f>
        <v/>
      </c>
      <c r="N6062" s="7" t="str">
        <f t="shared" si="784"/>
        <v/>
      </c>
      <c r="O6062" s="144"/>
      <c r="P6062" s="355">
        <v>0</v>
      </c>
      <c r="Q6062" s="362">
        <f>SUM('NOVO HORIZONTE'!I6062)</f>
        <v>0</v>
      </c>
      <c r="R6062" s="363">
        <f t="shared" ref="R6062:R6125" si="789">I6062-Q6062</f>
        <v>0</v>
      </c>
      <c r="S6062" s="153">
        <f t="shared" si="783"/>
        <v>0</v>
      </c>
      <c r="T6062" s="364"/>
    </row>
    <row r="6063" ht="33.75" hidden="1" spans="1:20">
      <c r="A6063" s="158">
        <v>87783</v>
      </c>
      <c r="B6063" s="100" t="s">
        <v>252</v>
      </c>
      <c r="C6063" s="104" t="s">
        <v>6304</v>
      </c>
      <c r="D6063" s="94" t="s">
        <v>261</v>
      </c>
      <c r="E6063" s="95">
        <v>116.09</v>
      </c>
      <c r="F6063" s="182">
        <f t="shared" si="785"/>
        <v>142.49</v>
      </c>
      <c r="G6063" s="107">
        <f>ROUND(SUM('NOVO HORIZONTE'!G6063),2)</f>
        <v>0</v>
      </c>
      <c r="H6063" s="107">
        <f t="shared" ref="H6063:H6126" si="790">IF(G6063=0,0,F6063)</f>
        <v>0</v>
      </c>
      <c r="I6063" s="143">
        <f t="shared" si="786"/>
        <v>0</v>
      </c>
      <c r="J6063" s="142"/>
      <c r="K6063" s="228"/>
      <c r="L6063" s="7" t="str">
        <f t="shared" si="787"/>
        <v/>
      </c>
      <c r="M6063" s="7" t="str">
        <f t="shared" si="788"/>
        <v/>
      </c>
      <c r="N6063" s="7" t="str">
        <f t="shared" si="784"/>
        <v/>
      </c>
      <c r="O6063" s="144"/>
      <c r="P6063" s="355">
        <v>0</v>
      </c>
      <c r="Q6063" s="362">
        <f>SUM('NOVO HORIZONTE'!I6063)</f>
        <v>0</v>
      </c>
      <c r="R6063" s="363">
        <f t="shared" si="789"/>
        <v>0</v>
      </c>
      <c r="S6063" s="153">
        <f t="shared" si="783"/>
        <v>0</v>
      </c>
      <c r="T6063" s="364"/>
    </row>
    <row r="6064" ht="33.75" hidden="1" spans="1:20">
      <c r="A6064" s="158">
        <v>87784</v>
      </c>
      <c r="B6064" s="100" t="s">
        <v>252</v>
      </c>
      <c r="C6064" s="104" t="s">
        <v>6305</v>
      </c>
      <c r="D6064" s="94" t="s">
        <v>261</v>
      </c>
      <c r="E6064" s="95">
        <v>78.72</v>
      </c>
      <c r="F6064" s="182">
        <f t="shared" si="785"/>
        <v>96.62</v>
      </c>
      <c r="G6064" s="107">
        <f>ROUND(SUM('NOVO HORIZONTE'!G6064),2)</f>
        <v>0</v>
      </c>
      <c r="H6064" s="107">
        <f t="shared" si="790"/>
        <v>0</v>
      </c>
      <c r="I6064" s="143">
        <f t="shared" si="786"/>
        <v>0</v>
      </c>
      <c r="J6064" s="142"/>
      <c r="K6064" s="228"/>
      <c r="L6064" s="7" t="str">
        <f t="shared" si="787"/>
        <v/>
      </c>
      <c r="M6064" s="7" t="str">
        <f t="shared" si="788"/>
        <v/>
      </c>
      <c r="N6064" s="7" t="str">
        <f t="shared" si="784"/>
        <v/>
      </c>
      <c r="O6064" s="144"/>
      <c r="P6064" s="355">
        <v>0</v>
      </c>
      <c r="Q6064" s="362">
        <f>SUM('NOVO HORIZONTE'!I6064)</f>
        <v>0</v>
      </c>
      <c r="R6064" s="363">
        <f t="shared" si="789"/>
        <v>0</v>
      </c>
      <c r="S6064" s="153">
        <f t="shared" si="783"/>
        <v>0</v>
      </c>
      <c r="T6064" s="364"/>
    </row>
    <row r="6065" ht="22.5" hidden="1" spans="1:20">
      <c r="A6065" s="158">
        <v>87786</v>
      </c>
      <c r="B6065" s="100" t="s">
        <v>252</v>
      </c>
      <c r="C6065" s="104" t="s">
        <v>6306</v>
      </c>
      <c r="D6065" s="94" t="s">
        <v>261</v>
      </c>
      <c r="E6065" s="95">
        <v>87.13</v>
      </c>
      <c r="F6065" s="182">
        <f t="shared" si="785"/>
        <v>106.94</v>
      </c>
      <c r="G6065" s="107">
        <f>ROUND(SUM('NOVO HORIZONTE'!G6065),2)</f>
        <v>0</v>
      </c>
      <c r="H6065" s="107">
        <f t="shared" si="790"/>
        <v>0</v>
      </c>
      <c r="I6065" s="143">
        <f t="shared" si="786"/>
        <v>0</v>
      </c>
      <c r="J6065" s="142"/>
      <c r="K6065" s="228"/>
      <c r="L6065" s="7" t="str">
        <f t="shared" si="787"/>
        <v/>
      </c>
      <c r="M6065" s="7" t="str">
        <f t="shared" si="788"/>
        <v/>
      </c>
      <c r="N6065" s="7" t="str">
        <f t="shared" si="784"/>
        <v/>
      </c>
      <c r="O6065" s="144"/>
      <c r="P6065" s="355">
        <v>0</v>
      </c>
      <c r="Q6065" s="362">
        <f>SUM('NOVO HORIZONTE'!I6065)</f>
        <v>0</v>
      </c>
      <c r="R6065" s="363">
        <f t="shared" si="789"/>
        <v>0</v>
      </c>
      <c r="S6065" s="153">
        <f t="shared" si="783"/>
        <v>0</v>
      </c>
      <c r="T6065" s="364"/>
    </row>
    <row r="6066" ht="33.75" hidden="1" spans="1:20">
      <c r="A6066" s="158">
        <v>87787</v>
      </c>
      <c r="B6066" s="100" t="s">
        <v>252</v>
      </c>
      <c r="C6066" s="104" t="s">
        <v>6307</v>
      </c>
      <c r="D6066" s="94" t="s">
        <v>261</v>
      </c>
      <c r="E6066" s="95">
        <v>133.2</v>
      </c>
      <c r="F6066" s="182">
        <f t="shared" si="785"/>
        <v>163.49</v>
      </c>
      <c r="G6066" s="107">
        <f>ROUND(SUM('NOVO HORIZONTE'!G6066),2)</f>
        <v>0</v>
      </c>
      <c r="H6066" s="107">
        <f t="shared" si="790"/>
        <v>0</v>
      </c>
      <c r="I6066" s="143">
        <f t="shared" si="786"/>
        <v>0</v>
      </c>
      <c r="J6066" s="142"/>
      <c r="K6066" s="228"/>
      <c r="L6066" s="7" t="str">
        <f t="shared" si="787"/>
        <v/>
      </c>
      <c r="M6066" s="7" t="str">
        <f t="shared" si="788"/>
        <v/>
      </c>
      <c r="N6066" s="7" t="str">
        <f t="shared" si="784"/>
        <v/>
      </c>
      <c r="O6066" s="144"/>
      <c r="P6066" s="355">
        <v>0</v>
      </c>
      <c r="Q6066" s="362">
        <f>SUM('NOVO HORIZONTE'!I6066)</f>
        <v>0</v>
      </c>
      <c r="R6066" s="363">
        <f t="shared" si="789"/>
        <v>0</v>
      </c>
      <c r="S6066" s="153">
        <f t="shared" si="783"/>
        <v>0</v>
      </c>
      <c r="T6066" s="364"/>
    </row>
    <row r="6067" ht="33.75" hidden="1" spans="1:20">
      <c r="A6067" s="158">
        <v>87788</v>
      </c>
      <c r="B6067" s="100" t="s">
        <v>252</v>
      </c>
      <c r="C6067" s="104" t="s">
        <v>6308</v>
      </c>
      <c r="D6067" s="94" t="s">
        <v>261</v>
      </c>
      <c r="E6067" s="95">
        <v>93.74</v>
      </c>
      <c r="F6067" s="182">
        <f t="shared" si="785"/>
        <v>115.06</v>
      </c>
      <c r="G6067" s="107">
        <f>ROUND(SUM('NOVO HORIZONTE'!G6067),2)</f>
        <v>0</v>
      </c>
      <c r="H6067" s="107">
        <f t="shared" si="790"/>
        <v>0</v>
      </c>
      <c r="I6067" s="143">
        <f t="shared" si="786"/>
        <v>0</v>
      </c>
      <c r="J6067" s="142"/>
      <c r="K6067" s="228"/>
      <c r="L6067" s="7" t="str">
        <f t="shared" si="787"/>
        <v/>
      </c>
      <c r="M6067" s="7" t="str">
        <f t="shared" si="788"/>
        <v/>
      </c>
      <c r="N6067" s="7" t="str">
        <f t="shared" si="784"/>
        <v/>
      </c>
      <c r="O6067" s="144"/>
      <c r="P6067" s="355">
        <v>0</v>
      </c>
      <c r="Q6067" s="362">
        <f>SUM('NOVO HORIZONTE'!I6067)</f>
        <v>0</v>
      </c>
      <c r="R6067" s="363">
        <f t="shared" si="789"/>
        <v>0</v>
      </c>
      <c r="S6067" s="153">
        <f t="shared" si="783"/>
        <v>0</v>
      </c>
      <c r="T6067" s="364"/>
    </row>
    <row r="6068" ht="22.5" hidden="1" spans="1:20">
      <c r="A6068" s="158">
        <v>87790</v>
      </c>
      <c r="B6068" s="100" t="s">
        <v>252</v>
      </c>
      <c r="C6068" s="104" t="s">
        <v>6309</v>
      </c>
      <c r="D6068" s="94" t="s">
        <v>261</v>
      </c>
      <c r="E6068" s="95">
        <v>102.99</v>
      </c>
      <c r="F6068" s="182">
        <f t="shared" si="785"/>
        <v>126.41</v>
      </c>
      <c r="G6068" s="107">
        <f>ROUND(SUM('NOVO HORIZONTE'!G6068),2)</f>
        <v>0</v>
      </c>
      <c r="H6068" s="107">
        <f t="shared" si="790"/>
        <v>0</v>
      </c>
      <c r="I6068" s="143">
        <f t="shared" si="786"/>
        <v>0</v>
      </c>
      <c r="J6068" s="142"/>
      <c r="K6068" s="228"/>
      <c r="L6068" s="7" t="str">
        <f t="shared" si="787"/>
        <v/>
      </c>
      <c r="M6068" s="7" t="str">
        <f t="shared" si="788"/>
        <v/>
      </c>
      <c r="N6068" s="7" t="str">
        <f t="shared" si="784"/>
        <v/>
      </c>
      <c r="O6068" s="144"/>
      <c r="P6068" s="355">
        <v>0</v>
      </c>
      <c r="Q6068" s="362">
        <f>SUM('NOVO HORIZONTE'!I6068)</f>
        <v>0</v>
      </c>
      <c r="R6068" s="363">
        <f t="shared" si="789"/>
        <v>0</v>
      </c>
      <c r="S6068" s="153">
        <f t="shared" si="783"/>
        <v>0</v>
      </c>
      <c r="T6068" s="364"/>
    </row>
    <row r="6069" ht="33.75" hidden="1" spans="1:20">
      <c r="A6069" s="158">
        <v>87791</v>
      </c>
      <c r="B6069" s="100" t="s">
        <v>252</v>
      </c>
      <c r="C6069" s="104" t="s">
        <v>6310</v>
      </c>
      <c r="D6069" s="94" t="s">
        <v>261</v>
      </c>
      <c r="E6069" s="95">
        <v>146.82</v>
      </c>
      <c r="F6069" s="182">
        <f t="shared" si="785"/>
        <v>180.21</v>
      </c>
      <c r="G6069" s="107">
        <f>ROUND(SUM('NOVO HORIZONTE'!G6069),2)</f>
        <v>0</v>
      </c>
      <c r="H6069" s="107">
        <f t="shared" si="790"/>
        <v>0</v>
      </c>
      <c r="I6069" s="143">
        <f t="shared" si="786"/>
        <v>0</v>
      </c>
      <c r="J6069" s="142"/>
      <c r="K6069" s="228"/>
      <c r="L6069" s="7" t="str">
        <f t="shared" si="787"/>
        <v/>
      </c>
      <c r="M6069" s="7" t="str">
        <f t="shared" si="788"/>
        <v/>
      </c>
      <c r="N6069" s="7" t="str">
        <f t="shared" si="784"/>
        <v/>
      </c>
      <c r="O6069" s="144"/>
      <c r="P6069" s="355">
        <v>0</v>
      </c>
      <c r="Q6069" s="362">
        <f>SUM('NOVO HORIZONTE'!I6069)</f>
        <v>0</v>
      </c>
      <c r="R6069" s="363">
        <f t="shared" si="789"/>
        <v>0</v>
      </c>
      <c r="S6069" s="153">
        <f t="shared" si="783"/>
        <v>0</v>
      </c>
      <c r="T6069" s="364"/>
    </row>
    <row r="6070" ht="33.75" hidden="1" spans="1:20">
      <c r="A6070" s="158">
        <v>87792</v>
      </c>
      <c r="B6070" s="100" t="s">
        <v>252</v>
      </c>
      <c r="C6070" s="104" t="s">
        <v>6311</v>
      </c>
      <c r="D6070" s="94" t="s">
        <v>261</v>
      </c>
      <c r="E6070" s="95">
        <v>41.29</v>
      </c>
      <c r="F6070" s="182">
        <f t="shared" si="785"/>
        <v>50.68</v>
      </c>
      <c r="G6070" s="107">
        <f>ROUND(SUM('NOVO HORIZONTE'!G6070),2)</f>
        <v>0</v>
      </c>
      <c r="H6070" s="107">
        <f t="shared" si="790"/>
        <v>0</v>
      </c>
      <c r="I6070" s="143">
        <f t="shared" si="786"/>
        <v>0</v>
      </c>
      <c r="J6070" s="142"/>
      <c r="K6070" s="228"/>
      <c r="L6070" s="7" t="str">
        <f t="shared" si="787"/>
        <v/>
      </c>
      <c r="M6070" s="7" t="str">
        <f t="shared" si="788"/>
        <v/>
      </c>
      <c r="N6070" s="7" t="str">
        <f t="shared" si="784"/>
        <v/>
      </c>
      <c r="O6070" s="144"/>
      <c r="P6070" s="355">
        <v>0</v>
      </c>
      <c r="Q6070" s="362">
        <f>SUM('NOVO HORIZONTE'!I6070)</f>
        <v>0</v>
      </c>
      <c r="R6070" s="363">
        <f t="shared" si="789"/>
        <v>0</v>
      </c>
      <c r="S6070" s="153">
        <f t="shared" si="783"/>
        <v>0</v>
      </c>
      <c r="T6070" s="364"/>
    </row>
    <row r="6071" ht="22.5" hidden="1" spans="1:20">
      <c r="A6071" s="158">
        <v>87794</v>
      </c>
      <c r="B6071" s="100" t="s">
        <v>252</v>
      </c>
      <c r="C6071" s="104" t="s">
        <v>6312</v>
      </c>
      <c r="D6071" s="94" t="s">
        <v>261</v>
      </c>
      <c r="E6071" s="95">
        <v>45.96</v>
      </c>
      <c r="F6071" s="182">
        <f t="shared" si="785"/>
        <v>56.41</v>
      </c>
      <c r="G6071" s="107">
        <f>ROUND(SUM('NOVO HORIZONTE'!G6071),2)</f>
        <v>0</v>
      </c>
      <c r="H6071" s="107">
        <f t="shared" si="790"/>
        <v>0</v>
      </c>
      <c r="I6071" s="143">
        <f t="shared" si="786"/>
        <v>0</v>
      </c>
      <c r="J6071" s="142"/>
      <c r="K6071" s="228"/>
      <c r="L6071" s="7" t="str">
        <f t="shared" si="787"/>
        <v/>
      </c>
      <c r="M6071" s="7" t="str">
        <f t="shared" si="788"/>
        <v/>
      </c>
      <c r="N6071" s="7" t="str">
        <f t="shared" si="784"/>
        <v/>
      </c>
      <c r="O6071" s="144"/>
      <c r="P6071" s="355">
        <v>0</v>
      </c>
      <c r="Q6071" s="362">
        <f>SUM('NOVO HORIZONTE'!I6071)</f>
        <v>0</v>
      </c>
      <c r="R6071" s="363">
        <f t="shared" si="789"/>
        <v>0</v>
      </c>
      <c r="S6071" s="153">
        <f t="shared" si="783"/>
        <v>0</v>
      </c>
      <c r="T6071" s="364"/>
    </row>
    <row r="6072" ht="33.75" hidden="1" spans="1:20">
      <c r="A6072" s="158">
        <v>87795</v>
      </c>
      <c r="B6072" s="100" t="s">
        <v>252</v>
      </c>
      <c r="C6072" s="104" t="s">
        <v>6313</v>
      </c>
      <c r="D6072" s="94" t="s">
        <v>261</v>
      </c>
      <c r="E6072" s="95">
        <v>71.88</v>
      </c>
      <c r="F6072" s="182">
        <f t="shared" si="785"/>
        <v>88.23</v>
      </c>
      <c r="G6072" s="107">
        <f>ROUND(SUM('NOVO HORIZONTE'!G6072),2)</f>
        <v>0</v>
      </c>
      <c r="H6072" s="107">
        <f t="shared" si="790"/>
        <v>0</v>
      </c>
      <c r="I6072" s="143">
        <f t="shared" si="786"/>
        <v>0</v>
      </c>
      <c r="J6072" s="142"/>
      <c r="K6072" s="228"/>
      <c r="L6072" s="7" t="str">
        <f t="shared" si="787"/>
        <v/>
      </c>
      <c r="M6072" s="7" t="str">
        <f t="shared" si="788"/>
        <v/>
      </c>
      <c r="N6072" s="7" t="str">
        <f t="shared" si="784"/>
        <v/>
      </c>
      <c r="O6072" s="144"/>
      <c r="P6072" s="355">
        <v>0</v>
      </c>
      <c r="Q6072" s="362">
        <f>SUM('NOVO HORIZONTE'!I6072)</f>
        <v>0</v>
      </c>
      <c r="R6072" s="363">
        <f t="shared" si="789"/>
        <v>0</v>
      </c>
      <c r="S6072" s="153">
        <f t="shared" si="783"/>
        <v>0</v>
      </c>
      <c r="T6072" s="364"/>
    </row>
    <row r="6073" ht="33.75" hidden="1" spans="1:20">
      <c r="A6073" s="158">
        <v>87797</v>
      </c>
      <c r="B6073" s="100" t="s">
        <v>252</v>
      </c>
      <c r="C6073" s="104" t="s">
        <v>6314</v>
      </c>
      <c r="D6073" s="94" t="s">
        <v>261</v>
      </c>
      <c r="E6073" s="95">
        <v>57.14</v>
      </c>
      <c r="F6073" s="182">
        <f t="shared" si="785"/>
        <v>70.13</v>
      </c>
      <c r="G6073" s="107">
        <f>ROUND(SUM('NOVO HORIZONTE'!G6073),2)</f>
        <v>0</v>
      </c>
      <c r="H6073" s="107">
        <f t="shared" si="790"/>
        <v>0</v>
      </c>
      <c r="I6073" s="143">
        <f t="shared" si="786"/>
        <v>0</v>
      </c>
      <c r="J6073" s="142"/>
      <c r="K6073" s="228"/>
      <c r="L6073" s="7" t="str">
        <f t="shared" si="787"/>
        <v/>
      </c>
      <c r="M6073" s="7" t="str">
        <f t="shared" si="788"/>
        <v/>
      </c>
      <c r="N6073" s="7" t="str">
        <f t="shared" si="784"/>
        <v/>
      </c>
      <c r="O6073" s="144"/>
      <c r="P6073" s="355">
        <v>0</v>
      </c>
      <c r="Q6073" s="362">
        <f>SUM('NOVO HORIZONTE'!I6073)</f>
        <v>0</v>
      </c>
      <c r="R6073" s="363">
        <f t="shared" si="789"/>
        <v>0</v>
      </c>
      <c r="S6073" s="153">
        <f t="shared" si="783"/>
        <v>0</v>
      </c>
      <c r="T6073" s="364"/>
    </row>
    <row r="6074" ht="22.5" hidden="1" spans="1:20">
      <c r="A6074" s="158">
        <v>87799</v>
      </c>
      <c r="B6074" s="100" t="s">
        <v>252</v>
      </c>
      <c r="C6074" s="104" t="s">
        <v>6315</v>
      </c>
      <c r="D6074" s="94" t="s">
        <v>261</v>
      </c>
      <c r="E6074" s="95">
        <v>63.39</v>
      </c>
      <c r="F6074" s="182">
        <f t="shared" si="785"/>
        <v>77.8</v>
      </c>
      <c r="G6074" s="107">
        <f>ROUND(SUM('NOVO HORIZONTE'!G6074),2)</f>
        <v>0</v>
      </c>
      <c r="H6074" s="107">
        <f t="shared" si="790"/>
        <v>0</v>
      </c>
      <c r="I6074" s="143">
        <f t="shared" si="786"/>
        <v>0</v>
      </c>
      <c r="J6074" s="142"/>
      <c r="K6074" s="228"/>
      <c r="L6074" s="7" t="str">
        <f t="shared" si="787"/>
        <v/>
      </c>
      <c r="M6074" s="7" t="str">
        <f t="shared" si="788"/>
        <v/>
      </c>
      <c r="N6074" s="7" t="str">
        <f t="shared" si="784"/>
        <v/>
      </c>
      <c r="O6074" s="144"/>
      <c r="P6074" s="355">
        <v>0</v>
      </c>
      <c r="Q6074" s="362">
        <f>SUM('NOVO HORIZONTE'!I6074)</f>
        <v>0</v>
      </c>
      <c r="R6074" s="363">
        <f t="shared" si="789"/>
        <v>0</v>
      </c>
      <c r="S6074" s="153">
        <f t="shared" si="783"/>
        <v>0</v>
      </c>
      <c r="T6074" s="364"/>
    </row>
    <row r="6075" ht="33.75" hidden="1" spans="1:20">
      <c r="A6075" s="158">
        <v>87800</v>
      </c>
      <c r="B6075" s="100" t="s">
        <v>252</v>
      </c>
      <c r="C6075" s="104" t="s">
        <v>6316</v>
      </c>
      <c r="D6075" s="94" t="s">
        <v>261</v>
      </c>
      <c r="E6075" s="95">
        <v>97.86</v>
      </c>
      <c r="F6075" s="182">
        <f t="shared" si="785"/>
        <v>120.11</v>
      </c>
      <c r="G6075" s="107">
        <f>ROUND(SUM('NOVO HORIZONTE'!G6075),2)</f>
        <v>0</v>
      </c>
      <c r="H6075" s="107">
        <f t="shared" si="790"/>
        <v>0</v>
      </c>
      <c r="I6075" s="143">
        <f t="shared" si="786"/>
        <v>0</v>
      </c>
      <c r="J6075" s="142"/>
      <c r="K6075" s="228"/>
      <c r="L6075" s="7" t="str">
        <f t="shared" si="787"/>
        <v/>
      </c>
      <c r="M6075" s="7" t="str">
        <f t="shared" si="788"/>
        <v/>
      </c>
      <c r="N6075" s="7" t="str">
        <f t="shared" si="784"/>
        <v/>
      </c>
      <c r="O6075" s="144"/>
      <c r="P6075" s="355">
        <v>0</v>
      </c>
      <c r="Q6075" s="362">
        <f>SUM('NOVO HORIZONTE'!I6075)</f>
        <v>0</v>
      </c>
      <c r="R6075" s="363">
        <f t="shared" si="789"/>
        <v>0</v>
      </c>
      <c r="S6075" s="153">
        <f t="shared" si="783"/>
        <v>0</v>
      </c>
      <c r="T6075" s="364"/>
    </row>
    <row r="6076" ht="33.75" hidden="1" spans="1:20">
      <c r="A6076" s="158">
        <v>87801</v>
      </c>
      <c r="B6076" s="100" t="s">
        <v>252</v>
      </c>
      <c r="C6076" s="104" t="s">
        <v>6317</v>
      </c>
      <c r="D6076" s="94" t="s">
        <v>261</v>
      </c>
      <c r="E6076" s="95">
        <v>61.96</v>
      </c>
      <c r="F6076" s="182">
        <f t="shared" si="785"/>
        <v>76.05</v>
      </c>
      <c r="G6076" s="107">
        <f>ROUND(SUM('NOVO HORIZONTE'!G6076),2)</f>
        <v>0</v>
      </c>
      <c r="H6076" s="107">
        <f t="shared" si="790"/>
        <v>0</v>
      </c>
      <c r="I6076" s="143">
        <f t="shared" si="786"/>
        <v>0</v>
      </c>
      <c r="J6076" s="142"/>
      <c r="K6076" s="228"/>
      <c r="L6076" s="7" t="str">
        <f t="shared" si="787"/>
        <v/>
      </c>
      <c r="M6076" s="7" t="str">
        <f t="shared" si="788"/>
        <v/>
      </c>
      <c r="N6076" s="7" t="str">
        <f t="shared" si="784"/>
        <v/>
      </c>
      <c r="O6076" s="144"/>
      <c r="P6076" s="355">
        <v>0</v>
      </c>
      <c r="Q6076" s="362">
        <f>SUM('NOVO HORIZONTE'!I6076)</f>
        <v>0</v>
      </c>
      <c r="R6076" s="363">
        <f t="shared" si="789"/>
        <v>0</v>
      </c>
      <c r="S6076" s="153">
        <f t="shared" si="783"/>
        <v>0</v>
      </c>
      <c r="T6076" s="364"/>
    </row>
    <row r="6077" ht="22.5" hidden="1" spans="1:20">
      <c r="A6077" s="158">
        <v>87803</v>
      </c>
      <c r="B6077" s="100" t="s">
        <v>252</v>
      </c>
      <c r="C6077" s="104" t="s">
        <v>6318</v>
      </c>
      <c r="D6077" s="94" t="s">
        <v>261</v>
      </c>
      <c r="E6077" s="95">
        <v>69.81</v>
      </c>
      <c r="F6077" s="182">
        <f t="shared" si="785"/>
        <v>85.68</v>
      </c>
      <c r="G6077" s="107">
        <f>ROUND(SUM('NOVO HORIZONTE'!G6077),2)</f>
        <v>0</v>
      </c>
      <c r="H6077" s="107">
        <f t="shared" si="790"/>
        <v>0</v>
      </c>
      <c r="I6077" s="143">
        <f t="shared" si="786"/>
        <v>0</v>
      </c>
      <c r="J6077" s="142"/>
      <c r="K6077" s="228"/>
      <c r="L6077" s="7" t="str">
        <f t="shared" si="787"/>
        <v/>
      </c>
      <c r="M6077" s="7" t="str">
        <f t="shared" si="788"/>
        <v/>
      </c>
      <c r="N6077" s="7" t="str">
        <f t="shared" si="784"/>
        <v/>
      </c>
      <c r="O6077" s="144"/>
      <c r="P6077" s="355">
        <v>0</v>
      </c>
      <c r="Q6077" s="362">
        <f>SUM('NOVO HORIZONTE'!I6077)</f>
        <v>0</v>
      </c>
      <c r="R6077" s="363">
        <f t="shared" si="789"/>
        <v>0</v>
      </c>
      <c r="S6077" s="153">
        <f t="shared" si="783"/>
        <v>0</v>
      </c>
      <c r="T6077" s="364"/>
    </row>
    <row r="6078" ht="33.75" hidden="1" spans="1:20">
      <c r="A6078" s="158">
        <v>87804</v>
      </c>
      <c r="B6078" s="100" t="s">
        <v>252</v>
      </c>
      <c r="C6078" s="104" t="s">
        <v>6319</v>
      </c>
      <c r="D6078" s="94" t="s">
        <v>261</v>
      </c>
      <c r="E6078" s="95">
        <v>113.86</v>
      </c>
      <c r="F6078" s="182">
        <f t="shared" si="785"/>
        <v>139.75</v>
      </c>
      <c r="G6078" s="107">
        <f>ROUND(SUM('NOVO HORIZONTE'!G6078),2)</f>
        <v>0</v>
      </c>
      <c r="H6078" s="107">
        <f t="shared" si="790"/>
        <v>0</v>
      </c>
      <c r="I6078" s="143">
        <f t="shared" si="786"/>
        <v>0</v>
      </c>
      <c r="J6078" s="142"/>
      <c r="K6078" s="228"/>
      <c r="L6078" s="7" t="str">
        <f t="shared" si="787"/>
        <v/>
      </c>
      <c r="M6078" s="7" t="str">
        <f t="shared" si="788"/>
        <v/>
      </c>
      <c r="N6078" s="7" t="str">
        <f t="shared" si="784"/>
        <v/>
      </c>
      <c r="O6078" s="144"/>
      <c r="P6078" s="355">
        <v>0</v>
      </c>
      <c r="Q6078" s="362">
        <f>SUM('NOVO HORIZONTE'!I6078)</f>
        <v>0</v>
      </c>
      <c r="R6078" s="363">
        <f t="shared" si="789"/>
        <v>0</v>
      </c>
      <c r="S6078" s="153">
        <f t="shared" si="783"/>
        <v>0</v>
      </c>
      <c r="T6078" s="364"/>
    </row>
    <row r="6079" ht="33.75" hidden="1" spans="1:20">
      <c r="A6079" s="158">
        <v>87805</v>
      </c>
      <c r="B6079" s="100" t="s">
        <v>252</v>
      </c>
      <c r="C6079" s="104" t="s">
        <v>6320</v>
      </c>
      <c r="D6079" s="94" t="s">
        <v>261</v>
      </c>
      <c r="E6079" s="95">
        <v>67.54</v>
      </c>
      <c r="F6079" s="182">
        <f t="shared" si="785"/>
        <v>82.9</v>
      </c>
      <c r="G6079" s="107">
        <f>ROUND(SUM('NOVO HORIZONTE'!G6079),2)</f>
        <v>0</v>
      </c>
      <c r="H6079" s="107">
        <f t="shared" si="790"/>
        <v>0</v>
      </c>
      <c r="I6079" s="143">
        <f t="shared" si="786"/>
        <v>0</v>
      </c>
      <c r="J6079" s="142"/>
      <c r="K6079" s="228"/>
      <c r="L6079" s="7" t="str">
        <f t="shared" si="787"/>
        <v/>
      </c>
      <c r="M6079" s="7" t="str">
        <f t="shared" si="788"/>
        <v/>
      </c>
      <c r="N6079" s="7" t="str">
        <f t="shared" si="784"/>
        <v/>
      </c>
      <c r="O6079" s="144"/>
      <c r="P6079" s="355">
        <v>0</v>
      </c>
      <c r="Q6079" s="362">
        <f>SUM('NOVO HORIZONTE'!I6079)</f>
        <v>0</v>
      </c>
      <c r="R6079" s="363">
        <f t="shared" si="789"/>
        <v>0</v>
      </c>
      <c r="S6079" s="153">
        <f t="shared" si="783"/>
        <v>0</v>
      </c>
      <c r="T6079" s="364"/>
    </row>
    <row r="6080" ht="33.75" hidden="1" spans="1:20">
      <c r="A6080" s="158">
        <v>87807</v>
      </c>
      <c r="B6080" s="100" t="s">
        <v>252</v>
      </c>
      <c r="C6080" s="104" t="s">
        <v>6321</v>
      </c>
      <c r="D6080" s="94" t="s">
        <v>261</v>
      </c>
      <c r="E6080" s="95">
        <v>76.19</v>
      </c>
      <c r="F6080" s="182">
        <f t="shared" si="785"/>
        <v>93.52</v>
      </c>
      <c r="G6080" s="107">
        <f>ROUND(SUM('NOVO HORIZONTE'!G6080),2)</f>
        <v>0</v>
      </c>
      <c r="H6080" s="107">
        <f t="shared" si="790"/>
        <v>0</v>
      </c>
      <c r="I6080" s="143">
        <f t="shared" si="786"/>
        <v>0</v>
      </c>
      <c r="J6080" s="142"/>
      <c r="K6080" s="228"/>
      <c r="L6080" s="7" t="str">
        <f t="shared" si="787"/>
        <v/>
      </c>
      <c r="M6080" s="7" t="str">
        <f t="shared" si="788"/>
        <v/>
      </c>
      <c r="N6080" s="7" t="str">
        <f t="shared" si="784"/>
        <v/>
      </c>
      <c r="O6080" s="144"/>
      <c r="P6080" s="355">
        <v>0</v>
      </c>
      <c r="Q6080" s="362">
        <f>SUM('NOVO HORIZONTE'!I6080)</f>
        <v>0</v>
      </c>
      <c r="R6080" s="363">
        <f t="shared" si="789"/>
        <v>0</v>
      </c>
      <c r="S6080" s="153">
        <f t="shared" si="783"/>
        <v>0</v>
      </c>
      <c r="T6080" s="364"/>
    </row>
    <row r="6081" ht="33.75" hidden="1" spans="1:20">
      <c r="A6081" s="158">
        <v>87808</v>
      </c>
      <c r="B6081" s="100" t="s">
        <v>252</v>
      </c>
      <c r="C6081" s="104" t="s">
        <v>6322</v>
      </c>
      <c r="D6081" s="94" t="s">
        <v>261</v>
      </c>
      <c r="E6081" s="95">
        <v>121.04</v>
      </c>
      <c r="F6081" s="182">
        <f t="shared" si="785"/>
        <v>148.56</v>
      </c>
      <c r="G6081" s="107">
        <f>ROUND(SUM('NOVO HORIZONTE'!G6081),2)</f>
        <v>0</v>
      </c>
      <c r="H6081" s="107">
        <f t="shared" si="790"/>
        <v>0</v>
      </c>
      <c r="I6081" s="143">
        <f t="shared" si="786"/>
        <v>0</v>
      </c>
      <c r="J6081" s="142"/>
      <c r="K6081" s="228"/>
      <c r="L6081" s="7" t="str">
        <f t="shared" si="787"/>
        <v/>
      </c>
      <c r="M6081" s="7" t="str">
        <f t="shared" si="788"/>
        <v/>
      </c>
      <c r="N6081" s="7" t="str">
        <f t="shared" si="784"/>
        <v/>
      </c>
      <c r="O6081" s="144"/>
      <c r="P6081" s="355">
        <v>0</v>
      </c>
      <c r="Q6081" s="362">
        <f>SUM('NOVO HORIZONTE'!I6081)</f>
        <v>0</v>
      </c>
      <c r="R6081" s="363">
        <f t="shared" si="789"/>
        <v>0</v>
      </c>
      <c r="S6081" s="153">
        <f t="shared" si="783"/>
        <v>0</v>
      </c>
      <c r="T6081" s="364"/>
    </row>
    <row r="6082" ht="33.75" hidden="1" spans="1:20">
      <c r="A6082" s="158">
        <v>87809</v>
      </c>
      <c r="B6082" s="100" t="s">
        <v>252</v>
      </c>
      <c r="C6082" s="104" t="s">
        <v>6323</v>
      </c>
      <c r="D6082" s="94" t="s">
        <v>261</v>
      </c>
      <c r="E6082" s="95">
        <v>84.25</v>
      </c>
      <c r="F6082" s="182">
        <f t="shared" si="785"/>
        <v>103.41</v>
      </c>
      <c r="G6082" s="107">
        <f>ROUND(SUM('NOVO HORIZONTE'!G6082),2)</f>
        <v>0</v>
      </c>
      <c r="H6082" s="107">
        <f t="shared" si="790"/>
        <v>0</v>
      </c>
      <c r="I6082" s="143">
        <f t="shared" si="786"/>
        <v>0</v>
      </c>
      <c r="J6082" s="142"/>
      <c r="K6082" s="228"/>
      <c r="L6082" s="7" t="str">
        <f t="shared" si="787"/>
        <v/>
      </c>
      <c r="M6082" s="7" t="str">
        <f t="shared" si="788"/>
        <v/>
      </c>
      <c r="N6082" s="7" t="str">
        <f t="shared" si="784"/>
        <v/>
      </c>
      <c r="O6082" s="144"/>
      <c r="P6082" s="355">
        <v>0</v>
      </c>
      <c r="Q6082" s="362">
        <f>SUM('NOVO HORIZONTE'!I6082)</f>
        <v>0</v>
      </c>
      <c r="R6082" s="363">
        <f t="shared" si="789"/>
        <v>0</v>
      </c>
      <c r="S6082" s="153">
        <f t="shared" si="783"/>
        <v>0</v>
      </c>
      <c r="T6082" s="364"/>
    </row>
    <row r="6083" ht="33.75" hidden="1" spans="1:20">
      <c r="A6083" s="158">
        <v>87811</v>
      </c>
      <c r="B6083" s="100" t="s">
        <v>252</v>
      </c>
      <c r="C6083" s="104" t="s">
        <v>6324</v>
      </c>
      <c r="D6083" s="94" t="s">
        <v>261</v>
      </c>
      <c r="E6083" s="95">
        <v>88.92</v>
      </c>
      <c r="F6083" s="182">
        <f t="shared" si="785"/>
        <v>109.14</v>
      </c>
      <c r="G6083" s="107">
        <f>ROUND(SUM('NOVO HORIZONTE'!G6083),2)</f>
        <v>0</v>
      </c>
      <c r="H6083" s="107">
        <f t="shared" si="790"/>
        <v>0</v>
      </c>
      <c r="I6083" s="143">
        <f t="shared" si="786"/>
        <v>0</v>
      </c>
      <c r="J6083" s="142"/>
      <c r="K6083" s="228"/>
      <c r="L6083" s="7" t="str">
        <f t="shared" si="787"/>
        <v/>
      </c>
      <c r="M6083" s="7" t="str">
        <f t="shared" si="788"/>
        <v/>
      </c>
      <c r="N6083" s="7" t="str">
        <f t="shared" si="784"/>
        <v/>
      </c>
      <c r="O6083" s="144"/>
      <c r="P6083" s="355">
        <v>0</v>
      </c>
      <c r="Q6083" s="362">
        <f>SUM('NOVO HORIZONTE'!I6083)</f>
        <v>0</v>
      </c>
      <c r="R6083" s="363">
        <f t="shared" si="789"/>
        <v>0</v>
      </c>
      <c r="S6083" s="153">
        <f t="shared" si="783"/>
        <v>0</v>
      </c>
      <c r="T6083" s="364"/>
    </row>
    <row r="6084" ht="33.75" hidden="1" spans="1:20">
      <c r="A6084" s="158">
        <v>87812</v>
      </c>
      <c r="B6084" s="100" t="s">
        <v>252</v>
      </c>
      <c r="C6084" s="104" t="s">
        <v>6325</v>
      </c>
      <c r="D6084" s="94" t="s">
        <v>261</v>
      </c>
      <c r="E6084" s="95">
        <v>110.57</v>
      </c>
      <c r="F6084" s="182">
        <f t="shared" si="785"/>
        <v>135.71</v>
      </c>
      <c r="G6084" s="107">
        <f>ROUND(SUM('NOVO HORIZONTE'!G6084),2)</f>
        <v>0</v>
      </c>
      <c r="H6084" s="107">
        <f t="shared" si="790"/>
        <v>0</v>
      </c>
      <c r="I6084" s="143">
        <f t="shared" si="786"/>
        <v>0</v>
      </c>
      <c r="J6084" s="142"/>
      <c r="K6084" s="228"/>
      <c r="L6084" s="7" t="str">
        <f t="shared" si="787"/>
        <v/>
      </c>
      <c r="M6084" s="7" t="str">
        <f t="shared" si="788"/>
        <v/>
      </c>
      <c r="N6084" s="7" t="str">
        <f t="shared" si="784"/>
        <v/>
      </c>
      <c r="O6084" s="144"/>
      <c r="P6084" s="355">
        <v>0</v>
      </c>
      <c r="Q6084" s="362">
        <f>SUM('NOVO HORIZONTE'!I6084)</f>
        <v>0</v>
      </c>
      <c r="R6084" s="363">
        <f t="shared" si="789"/>
        <v>0</v>
      </c>
      <c r="S6084" s="153">
        <f t="shared" si="783"/>
        <v>0</v>
      </c>
      <c r="T6084" s="364"/>
    </row>
    <row r="6085" ht="33.75" hidden="1" spans="1:20">
      <c r="A6085" s="158">
        <v>87813</v>
      </c>
      <c r="B6085" s="100" t="s">
        <v>252</v>
      </c>
      <c r="C6085" s="104" t="s">
        <v>6326</v>
      </c>
      <c r="D6085" s="94" t="s">
        <v>261</v>
      </c>
      <c r="E6085" s="95">
        <v>100.09</v>
      </c>
      <c r="F6085" s="182">
        <f t="shared" si="785"/>
        <v>122.85</v>
      </c>
      <c r="G6085" s="107">
        <f>ROUND(SUM('NOVO HORIZONTE'!G6085),2)</f>
        <v>0</v>
      </c>
      <c r="H6085" s="107">
        <f t="shared" si="790"/>
        <v>0</v>
      </c>
      <c r="I6085" s="143">
        <f t="shared" si="786"/>
        <v>0</v>
      </c>
      <c r="J6085" s="142"/>
      <c r="K6085" s="228"/>
      <c r="L6085" s="7" t="str">
        <f t="shared" si="787"/>
        <v/>
      </c>
      <c r="M6085" s="7" t="str">
        <f t="shared" si="788"/>
        <v/>
      </c>
      <c r="N6085" s="7" t="str">
        <f t="shared" si="784"/>
        <v/>
      </c>
      <c r="O6085" s="144"/>
      <c r="P6085" s="355">
        <v>0</v>
      </c>
      <c r="Q6085" s="362">
        <f>SUM('NOVO HORIZONTE'!I6085)</f>
        <v>0</v>
      </c>
      <c r="R6085" s="363">
        <f t="shared" si="789"/>
        <v>0</v>
      </c>
      <c r="S6085" s="153">
        <f t="shared" si="783"/>
        <v>0</v>
      </c>
      <c r="T6085" s="364"/>
    </row>
    <row r="6086" ht="33.75" hidden="1" spans="1:20">
      <c r="A6086" s="158">
        <v>87815</v>
      </c>
      <c r="B6086" s="100" t="s">
        <v>252</v>
      </c>
      <c r="C6086" s="104" t="s">
        <v>6327</v>
      </c>
      <c r="D6086" s="94" t="s">
        <v>261</v>
      </c>
      <c r="E6086" s="95">
        <v>106.34</v>
      </c>
      <c r="F6086" s="182">
        <f t="shared" si="785"/>
        <v>130.52</v>
      </c>
      <c r="G6086" s="107">
        <f>ROUND(SUM('NOVO HORIZONTE'!G6086),2)</f>
        <v>0</v>
      </c>
      <c r="H6086" s="107">
        <f t="shared" si="790"/>
        <v>0</v>
      </c>
      <c r="I6086" s="143">
        <f t="shared" si="786"/>
        <v>0</v>
      </c>
      <c r="J6086" s="142"/>
      <c r="K6086" s="228"/>
      <c r="L6086" s="7" t="str">
        <f t="shared" si="787"/>
        <v/>
      </c>
      <c r="M6086" s="7" t="str">
        <f t="shared" si="788"/>
        <v/>
      </c>
      <c r="N6086" s="7" t="str">
        <f t="shared" si="784"/>
        <v/>
      </c>
      <c r="O6086" s="144"/>
      <c r="P6086" s="355">
        <v>0</v>
      </c>
      <c r="Q6086" s="362">
        <f>SUM('NOVO HORIZONTE'!I6086)</f>
        <v>0</v>
      </c>
      <c r="R6086" s="363">
        <f t="shared" si="789"/>
        <v>0</v>
      </c>
      <c r="S6086" s="153">
        <f t="shared" si="783"/>
        <v>0</v>
      </c>
      <c r="T6086" s="364"/>
    </row>
    <row r="6087" ht="33.75" hidden="1" spans="1:20">
      <c r="A6087" s="158">
        <v>87816</v>
      </c>
      <c r="B6087" s="100" t="s">
        <v>252</v>
      </c>
      <c r="C6087" s="104" t="s">
        <v>6328</v>
      </c>
      <c r="D6087" s="94" t="s">
        <v>261</v>
      </c>
      <c r="E6087" s="95">
        <v>136.61</v>
      </c>
      <c r="F6087" s="182">
        <f t="shared" si="785"/>
        <v>167.68</v>
      </c>
      <c r="G6087" s="107">
        <f>ROUND(SUM('NOVO HORIZONTE'!G6087),2)</f>
        <v>0</v>
      </c>
      <c r="H6087" s="107">
        <f t="shared" si="790"/>
        <v>0</v>
      </c>
      <c r="I6087" s="143">
        <f t="shared" si="786"/>
        <v>0</v>
      </c>
      <c r="J6087" s="142"/>
      <c r="K6087" s="228"/>
      <c r="L6087" s="7" t="str">
        <f t="shared" si="787"/>
        <v/>
      </c>
      <c r="M6087" s="7" t="str">
        <f t="shared" si="788"/>
        <v/>
      </c>
      <c r="N6087" s="7" t="str">
        <f t="shared" si="784"/>
        <v/>
      </c>
      <c r="O6087" s="144"/>
      <c r="P6087" s="355">
        <v>0</v>
      </c>
      <c r="Q6087" s="362">
        <f>SUM('NOVO HORIZONTE'!I6087)</f>
        <v>0</v>
      </c>
      <c r="R6087" s="363">
        <f t="shared" si="789"/>
        <v>0</v>
      </c>
      <c r="S6087" s="153">
        <f t="shared" si="783"/>
        <v>0</v>
      </c>
      <c r="T6087" s="364"/>
    </row>
    <row r="6088" ht="33.75" hidden="1" spans="1:20">
      <c r="A6088" s="158">
        <v>87817</v>
      </c>
      <c r="B6088" s="100" t="s">
        <v>252</v>
      </c>
      <c r="C6088" s="104" t="s">
        <v>6329</v>
      </c>
      <c r="D6088" s="94" t="s">
        <v>261</v>
      </c>
      <c r="E6088" s="95">
        <v>104.91</v>
      </c>
      <c r="F6088" s="182">
        <f t="shared" si="785"/>
        <v>128.77</v>
      </c>
      <c r="G6088" s="107">
        <f>ROUND(SUM('NOVO HORIZONTE'!G6088),2)</f>
        <v>0</v>
      </c>
      <c r="H6088" s="107">
        <f t="shared" si="790"/>
        <v>0</v>
      </c>
      <c r="I6088" s="143">
        <f t="shared" si="786"/>
        <v>0</v>
      </c>
      <c r="J6088" s="142"/>
      <c r="K6088" s="228"/>
      <c r="L6088" s="7" t="str">
        <f t="shared" si="787"/>
        <v/>
      </c>
      <c r="M6088" s="7" t="str">
        <f t="shared" si="788"/>
        <v/>
      </c>
      <c r="N6088" s="7" t="str">
        <f t="shared" si="784"/>
        <v/>
      </c>
      <c r="O6088" s="144"/>
      <c r="P6088" s="355">
        <v>0</v>
      </c>
      <c r="Q6088" s="362">
        <f>SUM('NOVO HORIZONTE'!I6088)</f>
        <v>0</v>
      </c>
      <c r="R6088" s="363">
        <f t="shared" si="789"/>
        <v>0</v>
      </c>
      <c r="S6088" s="153">
        <f t="shared" si="783"/>
        <v>0</v>
      </c>
      <c r="T6088" s="364"/>
    </row>
    <row r="6089" ht="33.75" hidden="1" spans="1:20">
      <c r="A6089" s="158">
        <v>87819</v>
      </c>
      <c r="B6089" s="100" t="s">
        <v>252</v>
      </c>
      <c r="C6089" s="104" t="s">
        <v>6330</v>
      </c>
      <c r="D6089" s="94" t="s">
        <v>261</v>
      </c>
      <c r="E6089" s="95">
        <v>112.76</v>
      </c>
      <c r="F6089" s="182">
        <f t="shared" si="785"/>
        <v>138.4</v>
      </c>
      <c r="G6089" s="107">
        <f>ROUND(SUM('NOVO HORIZONTE'!G6089),2)</f>
        <v>0</v>
      </c>
      <c r="H6089" s="107">
        <f t="shared" si="790"/>
        <v>0</v>
      </c>
      <c r="I6089" s="143">
        <f t="shared" si="786"/>
        <v>0</v>
      </c>
      <c r="J6089" s="142"/>
      <c r="K6089" s="228"/>
      <c r="L6089" s="7" t="str">
        <f t="shared" si="787"/>
        <v/>
      </c>
      <c r="M6089" s="7" t="str">
        <f t="shared" si="788"/>
        <v/>
      </c>
      <c r="N6089" s="7" t="str">
        <f t="shared" si="784"/>
        <v/>
      </c>
      <c r="O6089" s="144"/>
      <c r="P6089" s="355">
        <v>0</v>
      </c>
      <c r="Q6089" s="362">
        <f>SUM('NOVO HORIZONTE'!I6089)</f>
        <v>0</v>
      </c>
      <c r="R6089" s="363">
        <f t="shared" si="789"/>
        <v>0</v>
      </c>
      <c r="S6089" s="153">
        <f t="shared" si="783"/>
        <v>0</v>
      </c>
      <c r="T6089" s="364"/>
    </row>
    <row r="6090" ht="33.75" hidden="1" spans="1:20">
      <c r="A6090" s="158">
        <v>87820</v>
      </c>
      <c r="B6090" s="100" t="s">
        <v>252</v>
      </c>
      <c r="C6090" s="104" t="s">
        <v>6331</v>
      </c>
      <c r="D6090" s="94" t="s">
        <v>261</v>
      </c>
      <c r="E6090" s="95">
        <v>152.61</v>
      </c>
      <c r="F6090" s="182">
        <f t="shared" si="785"/>
        <v>187.31</v>
      </c>
      <c r="G6090" s="107">
        <f>ROUND(SUM('NOVO HORIZONTE'!G6090),2)</f>
        <v>0</v>
      </c>
      <c r="H6090" s="107">
        <f t="shared" si="790"/>
        <v>0</v>
      </c>
      <c r="I6090" s="143">
        <f t="shared" si="786"/>
        <v>0</v>
      </c>
      <c r="J6090" s="142"/>
      <c r="K6090" s="228"/>
      <c r="L6090" s="7" t="str">
        <f t="shared" si="787"/>
        <v/>
      </c>
      <c r="M6090" s="7" t="str">
        <f t="shared" si="788"/>
        <v/>
      </c>
      <c r="N6090" s="7" t="str">
        <f t="shared" si="784"/>
        <v/>
      </c>
      <c r="O6090" s="144"/>
      <c r="P6090" s="355">
        <v>0</v>
      </c>
      <c r="Q6090" s="362">
        <f>SUM('NOVO HORIZONTE'!I6090)</f>
        <v>0</v>
      </c>
      <c r="R6090" s="363">
        <f t="shared" si="789"/>
        <v>0</v>
      </c>
      <c r="S6090" s="153">
        <f t="shared" si="783"/>
        <v>0</v>
      </c>
      <c r="T6090" s="364"/>
    </row>
    <row r="6091" ht="33.75" hidden="1" spans="1:20">
      <c r="A6091" s="158">
        <v>87821</v>
      </c>
      <c r="B6091" s="100" t="s">
        <v>252</v>
      </c>
      <c r="C6091" s="104" t="s">
        <v>6332</v>
      </c>
      <c r="D6091" s="94" t="s">
        <v>261</v>
      </c>
      <c r="E6091" s="95">
        <v>138.29</v>
      </c>
      <c r="F6091" s="182">
        <f t="shared" si="785"/>
        <v>169.74</v>
      </c>
      <c r="G6091" s="107">
        <f>ROUND(SUM('NOVO HORIZONTE'!G6091),2)</f>
        <v>0</v>
      </c>
      <c r="H6091" s="107">
        <f t="shared" si="790"/>
        <v>0</v>
      </c>
      <c r="I6091" s="143">
        <f t="shared" si="786"/>
        <v>0</v>
      </c>
      <c r="J6091" s="142"/>
      <c r="K6091" s="145"/>
      <c r="L6091" s="7" t="str">
        <f t="shared" si="787"/>
        <v/>
      </c>
      <c r="M6091" s="7" t="str">
        <f t="shared" si="788"/>
        <v/>
      </c>
      <c r="N6091" s="7" t="str">
        <f t="shared" si="784"/>
        <v/>
      </c>
      <c r="O6091" s="144"/>
      <c r="P6091" s="355">
        <v>0</v>
      </c>
      <c r="Q6091" s="362">
        <f>SUM('NOVO HORIZONTE'!I6091)</f>
        <v>0</v>
      </c>
      <c r="R6091" s="363">
        <f t="shared" si="789"/>
        <v>0</v>
      </c>
      <c r="S6091" s="153">
        <f t="shared" si="783"/>
        <v>0</v>
      </c>
      <c r="T6091" s="364"/>
    </row>
    <row r="6092" ht="33.75" hidden="1" spans="1:20">
      <c r="A6092" s="158">
        <v>87823</v>
      </c>
      <c r="B6092" s="100" t="s">
        <v>252</v>
      </c>
      <c r="C6092" s="104" t="s">
        <v>6333</v>
      </c>
      <c r="D6092" s="94" t="s">
        <v>261</v>
      </c>
      <c r="E6092" s="95">
        <v>146.94</v>
      </c>
      <c r="F6092" s="182">
        <f t="shared" si="785"/>
        <v>180.35</v>
      </c>
      <c r="G6092" s="107">
        <f>ROUND(SUM('NOVO HORIZONTE'!G6092),2)</f>
        <v>0</v>
      </c>
      <c r="H6092" s="107">
        <f t="shared" si="790"/>
        <v>0</v>
      </c>
      <c r="I6092" s="143">
        <f t="shared" si="786"/>
        <v>0</v>
      </c>
      <c r="J6092" s="142"/>
      <c r="K6092" s="145"/>
      <c r="L6092" s="7" t="str">
        <f t="shared" si="787"/>
        <v/>
      </c>
      <c r="M6092" s="7" t="str">
        <f t="shared" si="788"/>
        <v/>
      </c>
      <c r="N6092" s="7" t="str">
        <f t="shared" si="784"/>
        <v/>
      </c>
      <c r="O6092" s="144"/>
      <c r="P6092" s="355">
        <v>0</v>
      </c>
      <c r="Q6092" s="362">
        <f>SUM('NOVO HORIZONTE'!I6092)</f>
        <v>0</v>
      </c>
      <c r="R6092" s="363">
        <f t="shared" si="789"/>
        <v>0</v>
      </c>
      <c r="S6092" s="153">
        <f t="shared" si="783"/>
        <v>0</v>
      </c>
      <c r="T6092" s="364"/>
    </row>
    <row r="6093" ht="33.75" hidden="1" spans="1:20">
      <c r="A6093" s="158">
        <v>87824</v>
      </c>
      <c r="B6093" s="100" t="s">
        <v>252</v>
      </c>
      <c r="C6093" s="104" t="s">
        <v>6334</v>
      </c>
      <c r="D6093" s="94" t="s">
        <v>261</v>
      </c>
      <c r="E6093" s="95">
        <v>177.79</v>
      </c>
      <c r="F6093" s="182">
        <f t="shared" si="785"/>
        <v>218.22</v>
      </c>
      <c r="G6093" s="107">
        <f>ROUND(SUM('NOVO HORIZONTE'!G6093),2)</f>
        <v>0</v>
      </c>
      <c r="H6093" s="107">
        <f t="shared" si="790"/>
        <v>0</v>
      </c>
      <c r="I6093" s="143">
        <f t="shared" si="786"/>
        <v>0</v>
      </c>
      <c r="J6093" s="142"/>
      <c r="K6093" s="228"/>
      <c r="L6093" s="7" t="str">
        <f t="shared" si="787"/>
        <v/>
      </c>
      <c r="M6093" s="7" t="str">
        <f t="shared" si="788"/>
        <v/>
      </c>
      <c r="N6093" s="7" t="str">
        <f t="shared" si="784"/>
        <v/>
      </c>
      <c r="O6093" s="144"/>
      <c r="P6093" s="355">
        <v>0</v>
      </c>
      <c r="Q6093" s="362">
        <f>SUM('NOVO HORIZONTE'!I6093)</f>
        <v>0</v>
      </c>
      <c r="R6093" s="363">
        <f t="shared" si="789"/>
        <v>0</v>
      </c>
      <c r="S6093" s="153">
        <f t="shared" si="783"/>
        <v>0</v>
      </c>
      <c r="T6093" s="364"/>
    </row>
    <row r="6094" ht="33.75" hidden="1" spans="1:20">
      <c r="A6094" s="158">
        <v>87825</v>
      </c>
      <c r="B6094" s="100" t="s">
        <v>252</v>
      </c>
      <c r="C6094" s="104" t="s">
        <v>6335</v>
      </c>
      <c r="D6094" s="94" t="s">
        <v>261</v>
      </c>
      <c r="E6094" s="95">
        <v>77.11</v>
      </c>
      <c r="F6094" s="182">
        <f t="shared" si="785"/>
        <v>94.64</v>
      </c>
      <c r="G6094" s="107">
        <f>ROUND(SUM('NOVO HORIZONTE'!G6094),2)</f>
        <v>0</v>
      </c>
      <c r="H6094" s="107">
        <f t="shared" si="790"/>
        <v>0</v>
      </c>
      <c r="I6094" s="143">
        <f t="shared" si="786"/>
        <v>0</v>
      </c>
      <c r="J6094" s="142"/>
      <c r="K6094" s="145"/>
      <c r="L6094" s="7" t="str">
        <f t="shared" si="787"/>
        <v/>
      </c>
      <c r="M6094" s="7" t="str">
        <f t="shared" si="788"/>
        <v/>
      </c>
      <c r="N6094" s="7" t="str">
        <f t="shared" si="784"/>
        <v/>
      </c>
      <c r="O6094" s="144"/>
      <c r="P6094" s="355">
        <v>0</v>
      </c>
      <c r="Q6094" s="362">
        <f>SUM('NOVO HORIZONTE'!I6094)</f>
        <v>0</v>
      </c>
      <c r="R6094" s="363">
        <f t="shared" si="789"/>
        <v>0</v>
      </c>
      <c r="S6094" s="153">
        <f t="shared" si="783"/>
        <v>0</v>
      </c>
      <c r="T6094" s="364"/>
    </row>
    <row r="6095" ht="33.75" hidden="1" spans="1:20">
      <c r="A6095" s="158">
        <v>87827</v>
      </c>
      <c r="B6095" s="100" t="s">
        <v>252</v>
      </c>
      <c r="C6095" s="104" t="s">
        <v>6336</v>
      </c>
      <c r="D6095" s="94" t="s">
        <v>261</v>
      </c>
      <c r="E6095" s="95">
        <v>82.82</v>
      </c>
      <c r="F6095" s="182">
        <f t="shared" si="785"/>
        <v>101.65</v>
      </c>
      <c r="G6095" s="107">
        <f>ROUND(SUM('NOVO HORIZONTE'!G6095),2)</f>
        <v>0</v>
      </c>
      <c r="H6095" s="107">
        <f t="shared" si="790"/>
        <v>0</v>
      </c>
      <c r="I6095" s="143">
        <f t="shared" si="786"/>
        <v>0</v>
      </c>
      <c r="J6095" s="142"/>
      <c r="K6095" s="228"/>
      <c r="L6095" s="7" t="str">
        <f t="shared" si="787"/>
        <v/>
      </c>
      <c r="M6095" s="7" t="str">
        <f t="shared" si="788"/>
        <v/>
      </c>
      <c r="N6095" s="7" t="str">
        <f t="shared" si="784"/>
        <v/>
      </c>
      <c r="O6095" s="144"/>
      <c r="P6095" s="355">
        <v>0</v>
      </c>
      <c r="Q6095" s="362">
        <f>SUM('NOVO HORIZONTE'!I6095)</f>
        <v>0</v>
      </c>
      <c r="R6095" s="363">
        <f t="shared" si="789"/>
        <v>0</v>
      </c>
      <c r="S6095" s="153">
        <f t="shared" si="783"/>
        <v>0</v>
      </c>
      <c r="T6095" s="364"/>
    </row>
    <row r="6096" ht="33.75" hidden="1" spans="1:20">
      <c r="A6096" s="158">
        <v>87828</v>
      </c>
      <c r="B6096" s="100" t="s">
        <v>252</v>
      </c>
      <c r="C6096" s="104" t="s">
        <v>6337</v>
      </c>
      <c r="D6096" s="94" t="s">
        <v>261</v>
      </c>
      <c r="E6096" s="95">
        <v>111.85</v>
      </c>
      <c r="F6096" s="182">
        <f t="shared" si="785"/>
        <v>137.28</v>
      </c>
      <c r="G6096" s="107">
        <f>ROUND(SUM('NOVO HORIZONTE'!G6096),2)</f>
        <v>0</v>
      </c>
      <c r="H6096" s="107">
        <f t="shared" si="790"/>
        <v>0</v>
      </c>
      <c r="I6096" s="143">
        <f t="shared" si="786"/>
        <v>0</v>
      </c>
      <c r="J6096" s="142"/>
      <c r="K6096" s="228"/>
      <c r="L6096" s="7" t="str">
        <f t="shared" si="787"/>
        <v/>
      </c>
      <c r="M6096" s="7" t="str">
        <f t="shared" si="788"/>
        <v/>
      </c>
      <c r="N6096" s="7" t="str">
        <f t="shared" si="784"/>
        <v/>
      </c>
      <c r="O6096" s="144"/>
      <c r="P6096" s="355">
        <v>0</v>
      </c>
      <c r="Q6096" s="362">
        <f>SUM('NOVO HORIZONTE'!I6096)</f>
        <v>0</v>
      </c>
      <c r="R6096" s="363">
        <f t="shared" si="789"/>
        <v>0</v>
      </c>
      <c r="S6096" s="153">
        <f t="shared" si="783"/>
        <v>0</v>
      </c>
      <c r="T6096" s="364"/>
    </row>
    <row r="6097" ht="33.75" hidden="1" spans="1:20">
      <c r="A6097" s="158">
        <v>87829</v>
      </c>
      <c r="B6097" s="100" t="s">
        <v>252</v>
      </c>
      <c r="C6097" s="104" t="s">
        <v>6338</v>
      </c>
      <c r="D6097" s="94" t="s">
        <v>261</v>
      </c>
      <c r="E6097" s="95">
        <v>92.4</v>
      </c>
      <c r="F6097" s="182">
        <f t="shared" si="785"/>
        <v>113.41</v>
      </c>
      <c r="G6097" s="107">
        <f>ROUND(SUM('NOVO HORIZONTE'!G6097),2)</f>
        <v>0</v>
      </c>
      <c r="H6097" s="107">
        <f t="shared" si="790"/>
        <v>0</v>
      </c>
      <c r="I6097" s="143">
        <f t="shared" si="786"/>
        <v>0</v>
      </c>
      <c r="J6097" s="142"/>
      <c r="K6097" s="228"/>
      <c r="L6097" s="7" t="str">
        <f t="shared" si="787"/>
        <v/>
      </c>
      <c r="M6097" s="7" t="str">
        <f t="shared" si="788"/>
        <v/>
      </c>
      <c r="N6097" s="7" t="str">
        <f t="shared" si="784"/>
        <v/>
      </c>
      <c r="O6097" s="144"/>
      <c r="P6097" s="355">
        <v>0</v>
      </c>
      <c r="Q6097" s="362">
        <f>SUM('NOVO HORIZONTE'!I6097)</f>
        <v>0</v>
      </c>
      <c r="R6097" s="363">
        <f t="shared" si="789"/>
        <v>0</v>
      </c>
      <c r="S6097" s="153">
        <f t="shared" si="783"/>
        <v>0</v>
      </c>
      <c r="T6097" s="364"/>
    </row>
    <row r="6098" ht="33.75" hidden="1" spans="1:20">
      <c r="A6098" s="158">
        <v>87831</v>
      </c>
      <c r="B6098" s="100" t="s">
        <v>252</v>
      </c>
      <c r="C6098" s="104" t="s">
        <v>6339</v>
      </c>
      <c r="D6098" s="94" t="s">
        <v>261</v>
      </c>
      <c r="E6098" s="95">
        <v>100.06</v>
      </c>
      <c r="F6098" s="182">
        <f t="shared" si="785"/>
        <v>122.81</v>
      </c>
      <c r="G6098" s="107">
        <f>ROUND(SUM('NOVO HORIZONTE'!G6098),2)</f>
        <v>0</v>
      </c>
      <c r="H6098" s="107">
        <f t="shared" si="790"/>
        <v>0</v>
      </c>
      <c r="I6098" s="143">
        <f t="shared" si="786"/>
        <v>0</v>
      </c>
      <c r="J6098" s="142"/>
      <c r="K6098" s="228"/>
      <c r="L6098" s="7" t="str">
        <f t="shared" si="787"/>
        <v/>
      </c>
      <c r="M6098" s="7" t="str">
        <f t="shared" si="788"/>
        <v/>
      </c>
      <c r="N6098" s="7" t="str">
        <f t="shared" si="784"/>
        <v/>
      </c>
      <c r="O6098" s="144"/>
      <c r="P6098" s="355">
        <v>0</v>
      </c>
      <c r="Q6098" s="362">
        <f>SUM('NOVO HORIZONTE'!I6098)</f>
        <v>0</v>
      </c>
      <c r="R6098" s="363">
        <f t="shared" si="789"/>
        <v>0</v>
      </c>
      <c r="S6098" s="153">
        <f t="shared" si="783"/>
        <v>0</v>
      </c>
      <c r="T6098" s="364"/>
    </row>
    <row r="6099" ht="33.75" hidden="1" spans="1:20">
      <c r="A6099" s="158">
        <v>87832</v>
      </c>
      <c r="B6099" s="100" t="s">
        <v>252</v>
      </c>
      <c r="C6099" s="104" t="s">
        <v>6340</v>
      </c>
      <c r="D6099" s="94" t="s">
        <v>261</v>
      </c>
      <c r="E6099" s="95">
        <v>139.91</v>
      </c>
      <c r="F6099" s="182">
        <f t="shared" si="785"/>
        <v>171.73</v>
      </c>
      <c r="G6099" s="107">
        <f>ROUND(SUM('NOVO HORIZONTE'!G6099),2)</f>
        <v>0</v>
      </c>
      <c r="H6099" s="107">
        <f t="shared" si="790"/>
        <v>0</v>
      </c>
      <c r="I6099" s="143">
        <f t="shared" si="786"/>
        <v>0</v>
      </c>
      <c r="J6099" s="142"/>
      <c r="K6099" s="145"/>
      <c r="L6099" s="7" t="str">
        <f t="shared" si="787"/>
        <v/>
      </c>
      <c r="M6099" s="7" t="str">
        <f t="shared" si="788"/>
        <v/>
      </c>
      <c r="N6099" s="7" t="str">
        <f t="shared" si="784"/>
        <v/>
      </c>
      <c r="O6099" s="144"/>
      <c r="P6099" s="355">
        <v>0</v>
      </c>
      <c r="Q6099" s="362">
        <f>SUM('NOVO HORIZONTE'!I6099)</f>
        <v>0</v>
      </c>
      <c r="R6099" s="363">
        <f t="shared" si="789"/>
        <v>0</v>
      </c>
      <c r="S6099" s="153">
        <f t="shared" si="783"/>
        <v>0</v>
      </c>
      <c r="T6099" s="364"/>
    </row>
    <row r="6100" ht="12.75" hidden="1" spans="1:20">
      <c r="A6100" s="154" t="s">
        <v>6341</v>
      </c>
      <c r="B6100" s="100"/>
      <c r="C6100" s="161" t="s">
        <v>6342</v>
      </c>
      <c r="D6100" s="94">
        <v>0</v>
      </c>
      <c r="E6100" s="105">
        <v>0</v>
      </c>
      <c r="F6100" s="182">
        <f t="shared" si="785"/>
        <v>0</v>
      </c>
      <c r="G6100" s="187">
        <f>ROUND(SUM('NOVO HORIZONTE'!G6100),2)</f>
        <v>0</v>
      </c>
      <c r="H6100" s="187">
        <f t="shared" si="790"/>
        <v>0</v>
      </c>
      <c r="I6100" s="188">
        <f t="shared" si="786"/>
        <v>0</v>
      </c>
      <c r="J6100" s="142"/>
      <c r="K6100" s="145" t="str">
        <f>IF(SUM(I6100:I6100)&gt;0,"xx","")</f>
        <v/>
      </c>
      <c r="L6100" s="7" t="str">
        <f t="shared" si="787"/>
        <v/>
      </c>
      <c r="M6100" s="7" t="str">
        <f t="shared" si="788"/>
        <v/>
      </c>
      <c r="N6100" s="7" t="str">
        <f t="shared" si="784"/>
        <v/>
      </c>
      <c r="O6100" s="144"/>
      <c r="P6100" s="375"/>
      <c r="Q6100" s="362">
        <f>SUM('NOVO HORIZONTE'!I6100)</f>
        <v>0</v>
      </c>
      <c r="R6100" s="363">
        <f t="shared" si="789"/>
        <v>0</v>
      </c>
      <c r="S6100" s="153">
        <f t="shared" si="783"/>
        <v>0</v>
      </c>
      <c r="T6100" s="364"/>
    </row>
    <row r="6101" ht="12.75" hidden="1" spans="1:20">
      <c r="A6101" s="154" t="s">
        <v>6343</v>
      </c>
      <c r="B6101" s="100"/>
      <c r="C6101" s="161" t="s">
        <v>6344</v>
      </c>
      <c r="D6101" s="94">
        <v>0</v>
      </c>
      <c r="E6101" s="105">
        <v>0</v>
      </c>
      <c r="F6101" s="182">
        <f t="shared" si="785"/>
        <v>0</v>
      </c>
      <c r="G6101" s="187">
        <f>ROUND(SUM('NOVO HORIZONTE'!G6101),2)</f>
        <v>0</v>
      </c>
      <c r="H6101" s="187">
        <f t="shared" si="790"/>
        <v>0</v>
      </c>
      <c r="I6101" s="188">
        <f t="shared" si="786"/>
        <v>0</v>
      </c>
      <c r="J6101" s="142"/>
      <c r="K6101" s="145" t="str">
        <f>IF(SUM(I6101:I6101)&gt;0,"xx","")</f>
        <v/>
      </c>
      <c r="L6101" s="7" t="str">
        <f t="shared" si="787"/>
        <v/>
      </c>
      <c r="M6101" s="7" t="str">
        <f t="shared" si="788"/>
        <v/>
      </c>
      <c r="N6101" s="7" t="str">
        <f t="shared" si="784"/>
        <v/>
      </c>
      <c r="O6101" s="144"/>
      <c r="P6101" s="375"/>
      <c r="Q6101" s="362">
        <f>SUM('NOVO HORIZONTE'!I6101)</f>
        <v>0</v>
      </c>
      <c r="R6101" s="363">
        <f t="shared" si="789"/>
        <v>0</v>
      </c>
      <c r="S6101" s="153">
        <f t="shared" si="783"/>
        <v>0</v>
      </c>
      <c r="T6101" s="364"/>
    </row>
    <row r="6102" ht="12.75" hidden="1" spans="1:20">
      <c r="A6102" s="154" t="s">
        <v>6345</v>
      </c>
      <c r="B6102" s="100"/>
      <c r="C6102" s="161" t="s">
        <v>6346</v>
      </c>
      <c r="D6102" s="94">
        <v>0</v>
      </c>
      <c r="E6102" s="105">
        <v>0</v>
      </c>
      <c r="F6102" s="182">
        <f t="shared" si="785"/>
        <v>0</v>
      </c>
      <c r="G6102" s="187">
        <f>ROUND(SUM('NOVO HORIZONTE'!G6102),2)</f>
        <v>0</v>
      </c>
      <c r="H6102" s="187">
        <f t="shared" si="790"/>
        <v>0</v>
      </c>
      <c r="I6102" s="188">
        <f t="shared" si="786"/>
        <v>0</v>
      </c>
      <c r="J6102" s="142"/>
      <c r="K6102" s="145" t="str">
        <f>IF(SUM(I6103:I6110)&gt;0,"xx","")</f>
        <v/>
      </c>
      <c r="L6102" s="7" t="str">
        <f t="shared" si="787"/>
        <v/>
      </c>
      <c r="M6102" s="7" t="str">
        <f t="shared" si="788"/>
        <v/>
      </c>
      <c r="N6102" s="7" t="str">
        <f t="shared" si="784"/>
        <v/>
      </c>
      <c r="O6102" s="144"/>
      <c r="P6102" s="375"/>
      <c r="Q6102" s="362">
        <f>SUM('NOVO HORIZONTE'!I6102)</f>
        <v>0</v>
      </c>
      <c r="R6102" s="363">
        <f t="shared" si="789"/>
        <v>0</v>
      </c>
      <c r="S6102" s="153">
        <f t="shared" si="783"/>
        <v>0</v>
      </c>
      <c r="T6102" s="364"/>
    </row>
    <row r="6103" ht="22.5" hidden="1" spans="1:20">
      <c r="A6103" s="158">
        <v>87242</v>
      </c>
      <c r="B6103" s="100" t="s">
        <v>252</v>
      </c>
      <c r="C6103" s="104" t="s">
        <v>6347</v>
      </c>
      <c r="D6103" s="94" t="s">
        <v>261</v>
      </c>
      <c r="E6103" s="95" t="s">
        <v>6348</v>
      </c>
      <c r="F6103" s="182">
        <f t="shared" si="785"/>
        <v>271.62</v>
      </c>
      <c r="G6103" s="107">
        <f>ROUND(SUM('NOVO HORIZONTE'!G6103),2)</f>
        <v>0</v>
      </c>
      <c r="H6103" s="107">
        <f t="shared" si="790"/>
        <v>0</v>
      </c>
      <c r="I6103" s="143">
        <f t="shared" si="786"/>
        <v>0</v>
      </c>
      <c r="J6103" s="142"/>
      <c r="K6103" s="228"/>
      <c r="L6103" s="7" t="str">
        <f t="shared" si="787"/>
        <v/>
      </c>
      <c r="M6103" s="7" t="str">
        <f t="shared" si="788"/>
        <v/>
      </c>
      <c r="N6103" s="7" t="str">
        <f t="shared" si="784"/>
        <v/>
      </c>
      <c r="O6103" s="144"/>
      <c r="P6103" s="355">
        <v>0</v>
      </c>
      <c r="Q6103" s="362">
        <f>SUM('NOVO HORIZONTE'!I6103)</f>
        <v>0</v>
      </c>
      <c r="R6103" s="363">
        <f t="shared" si="789"/>
        <v>0</v>
      </c>
      <c r="S6103" s="153">
        <f t="shared" si="783"/>
        <v>0</v>
      </c>
      <c r="T6103" s="364"/>
    </row>
    <row r="6104" ht="22.5" hidden="1" spans="1:20">
      <c r="A6104" s="158">
        <v>87243</v>
      </c>
      <c r="B6104" s="100" t="s">
        <v>252</v>
      </c>
      <c r="C6104" s="104" t="s">
        <v>6349</v>
      </c>
      <c r="D6104" s="94" t="s">
        <v>261</v>
      </c>
      <c r="E6104" s="95" t="s">
        <v>6350</v>
      </c>
      <c r="F6104" s="182">
        <f t="shared" si="785"/>
        <v>246.36</v>
      </c>
      <c r="G6104" s="107">
        <f>ROUND(SUM('NOVO HORIZONTE'!G6104),2)</f>
        <v>0</v>
      </c>
      <c r="H6104" s="107">
        <f t="shared" si="790"/>
        <v>0</v>
      </c>
      <c r="I6104" s="143">
        <f t="shared" si="786"/>
        <v>0</v>
      </c>
      <c r="J6104" s="142"/>
      <c r="K6104" s="228"/>
      <c r="L6104" s="7" t="str">
        <f t="shared" si="787"/>
        <v/>
      </c>
      <c r="M6104" s="7" t="str">
        <f t="shared" si="788"/>
        <v/>
      </c>
      <c r="N6104" s="7" t="str">
        <f t="shared" si="784"/>
        <v/>
      </c>
      <c r="O6104" s="144"/>
      <c r="P6104" s="355">
        <v>0</v>
      </c>
      <c r="Q6104" s="362">
        <f>SUM('NOVO HORIZONTE'!I6104)</f>
        <v>0</v>
      </c>
      <c r="R6104" s="363">
        <f t="shared" si="789"/>
        <v>0</v>
      </c>
      <c r="S6104" s="153">
        <f t="shared" si="783"/>
        <v>0</v>
      </c>
      <c r="T6104" s="364"/>
    </row>
    <row r="6105" ht="22.5" hidden="1" spans="1:20">
      <c r="A6105" s="158">
        <v>87244</v>
      </c>
      <c r="B6105" s="100" t="s">
        <v>252</v>
      </c>
      <c r="C6105" s="104" t="s">
        <v>6351</v>
      </c>
      <c r="D6105" s="94" t="s">
        <v>261</v>
      </c>
      <c r="E6105" s="95">
        <v>210.58</v>
      </c>
      <c r="F6105" s="182">
        <f t="shared" si="785"/>
        <v>258.47</v>
      </c>
      <c r="G6105" s="107">
        <f>ROUND(SUM('NOVO HORIZONTE'!G6105),2)</f>
        <v>0</v>
      </c>
      <c r="H6105" s="107">
        <f t="shared" si="790"/>
        <v>0</v>
      </c>
      <c r="I6105" s="143">
        <f t="shared" si="786"/>
        <v>0</v>
      </c>
      <c r="J6105" s="142"/>
      <c r="K6105" s="228"/>
      <c r="L6105" s="7" t="str">
        <f t="shared" si="787"/>
        <v/>
      </c>
      <c r="M6105" s="7" t="str">
        <f t="shared" si="788"/>
        <v/>
      </c>
      <c r="N6105" s="7" t="str">
        <f t="shared" si="784"/>
        <v/>
      </c>
      <c r="O6105" s="144"/>
      <c r="P6105" s="355">
        <v>0</v>
      </c>
      <c r="Q6105" s="362">
        <f>SUM('NOVO HORIZONTE'!I6105)</f>
        <v>0</v>
      </c>
      <c r="R6105" s="363">
        <f t="shared" si="789"/>
        <v>0</v>
      </c>
      <c r="S6105" s="153">
        <f t="shared" ref="S6105:S6168" si="791">IF(R6105=0,0,IF(R6105&gt;0,"c","b"))</f>
        <v>0</v>
      </c>
      <c r="T6105" s="364"/>
    </row>
    <row r="6106" ht="22.5" hidden="1" spans="1:20">
      <c r="A6106" s="158">
        <v>87245</v>
      </c>
      <c r="B6106" s="100" t="s">
        <v>252</v>
      </c>
      <c r="C6106" s="104" t="s">
        <v>6352</v>
      </c>
      <c r="D6106" s="94" t="s">
        <v>261</v>
      </c>
      <c r="E6106" s="95">
        <v>250.72</v>
      </c>
      <c r="F6106" s="182">
        <f t="shared" si="785"/>
        <v>307.73</v>
      </c>
      <c r="G6106" s="107">
        <f>ROUND(SUM('NOVO HORIZONTE'!G6106),2)</f>
        <v>0</v>
      </c>
      <c r="H6106" s="107">
        <f t="shared" si="790"/>
        <v>0</v>
      </c>
      <c r="I6106" s="143">
        <f t="shared" si="786"/>
        <v>0</v>
      </c>
      <c r="J6106" s="142"/>
      <c r="K6106" s="228"/>
      <c r="L6106" s="7" t="str">
        <f t="shared" si="787"/>
        <v/>
      </c>
      <c r="M6106" s="7" t="str">
        <f t="shared" si="788"/>
        <v/>
      </c>
      <c r="N6106" s="7" t="str">
        <f t="shared" si="784"/>
        <v/>
      </c>
      <c r="O6106" s="144"/>
      <c r="P6106" s="355">
        <v>0</v>
      </c>
      <c r="Q6106" s="362">
        <f>SUM('NOVO HORIZONTE'!I6106)</f>
        <v>0</v>
      </c>
      <c r="R6106" s="363">
        <f t="shared" si="789"/>
        <v>0</v>
      </c>
      <c r="S6106" s="153">
        <f t="shared" si="791"/>
        <v>0</v>
      </c>
      <c r="T6106" s="364"/>
    </row>
    <row r="6107" ht="22.5" hidden="1" spans="1:20">
      <c r="A6107" s="158">
        <v>88786</v>
      </c>
      <c r="B6107" s="100" t="s">
        <v>252</v>
      </c>
      <c r="C6107" s="104" t="s">
        <v>6353</v>
      </c>
      <c r="D6107" s="94" t="s">
        <v>261</v>
      </c>
      <c r="E6107" s="95" t="s">
        <v>6354</v>
      </c>
      <c r="F6107" s="182">
        <f t="shared" si="785"/>
        <v>376.16</v>
      </c>
      <c r="G6107" s="107">
        <f>ROUND(SUM('NOVO HORIZONTE'!G6107),2)</f>
        <v>0</v>
      </c>
      <c r="H6107" s="107">
        <f t="shared" si="790"/>
        <v>0</v>
      </c>
      <c r="I6107" s="143">
        <f t="shared" si="786"/>
        <v>0</v>
      </c>
      <c r="J6107" s="142"/>
      <c r="K6107" s="228"/>
      <c r="L6107" s="7" t="str">
        <f t="shared" si="787"/>
        <v/>
      </c>
      <c r="M6107" s="7" t="str">
        <f t="shared" si="788"/>
        <v/>
      </c>
      <c r="N6107" s="7" t="str">
        <f t="shared" si="784"/>
        <v/>
      </c>
      <c r="O6107" s="144"/>
      <c r="P6107" s="355">
        <v>0</v>
      </c>
      <c r="Q6107" s="362">
        <f>SUM('NOVO HORIZONTE'!I6107)</f>
        <v>0</v>
      </c>
      <c r="R6107" s="363">
        <f t="shared" si="789"/>
        <v>0</v>
      </c>
      <c r="S6107" s="153">
        <f t="shared" si="791"/>
        <v>0</v>
      </c>
      <c r="T6107" s="364"/>
    </row>
    <row r="6108" ht="22.5" hidden="1" spans="1:20">
      <c r="A6108" s="158">
        <v>88787</v>
      </c>
      <c r="B6108" s="100" t="s">
        <v>252</v>
      </c>
      <c r="C6108" s="104" t="s">
        <v>6355</v>
      </c>
      <c r="D6108" s="94" t="s">
        <v>261</v>
      </c>
      <c r="E6108" s="95" t="s">
        <v>6356</v>
      </c>
      <c r="F6108" s="182">
        <f t="shared" si="785"/>
        <v>345</v>
      </c>
      <c r="G6108" s="107">
        <f>ROUND(SUM('NOVO HORIZONTE'!G6108),2)</f>
        <v>0</v>
      </c>
      <c r="H6108" s="107">
        <f t="shared" si="790"/>
        <v>0</v>
      </c>
      <c r="I6108" s="143">
        <f t="shared" si="786"/>
        <v>0</v>
      </c>
      <c r="J6108" s="142"/>
      <c r="K6108" s="228"/>
      <c r="L6108" s="7" t="str">
        <f t="shared" si="787"/>
        <v/>
      </c>
      <c r="M6108" s="7" t="str">
        <f t="shared" si="788"/>
        <v/>
      </c>
      <c r="N6108" s="7" t="str">
        <f t="shared" si="784"/>
        <v/>
      </c>
      <c r="O6108" s="144"/>
      <c r="P6108" s="355">
        <v>0</v>
      </c>
      <c r="Q6108" s="362">
        <f>SUM('NOVO HORIZONTE'!I6108)</f>
        <v>0</v>
      </c>
      <c r="R6108" s="363">
        <f t="shared" si="789"/>
        <v>0</v>
      </c>
      <c r="S6108" s="153">
        <f t="shared" si="791"/>
        <v>0</v>
      </c>
      <c r="T6108" s="364"/>
    </row>
    <row r="6109" ht="33.75" hidden="1" spans="1:20">
      <c r="A6109" s="158">
        <v>88788</v>
      </c>
      <c r="B6109" s="100" t="s">
        <v>252</v>
      </c>
      <c r="C6109" s="104" t="s">
        <v>6357</v>
      </c>
      <c r="D6109" s="94" t="s">
        <v>261</v>
      </c>
      <c r="E6109" s="95">
        <v>294.41</v>
      </c>
      <c r="F6109" s="182">
        <f t="shared" si="785"/>
        <v>361.36</v>
      </c>
      <c r="G6109" s="107">
        <f>ROUND(SUM('NOVO HORIZONTE'!G6109),2)</f>
        <v>0</v>
      </c>
      <c r="H6109" s="107">
        <f t="shared" si="790"/>
        <v>0</v>
      </c>
      <c r="I6109" s="143">
        <f t="shared" si="786"/>
        <v>0</v>
      </c>
      <c r="J6109" s="142"/>
      <c r="K6109" s="228"/>
      <c r="L6109" s="7" t="str">
        <f t="shared" si="787"/>
        <v/>
      </c>
      <c r="M6109" s="7" t="str">
        <f t="shared" si="788"/>
        <v/>
      </c>
      <c r="N6109" s="7" t="str">
        <f t="shared" si="784"/>
        <v/>
      </c>
      <c r="O6109" s="144"/>
      <c r="P6109" s="355">
        <v>0</v>
      </c>
      <c r="Q6109" s="362">
        <f>SUM('NOVO HORIZONTE'!I6109)</f>
        <v>0</v>
      </c>
      <c r="R6109" s="363">
        <f t="shared" si="789"/>
        <v>0</v>
      </c>
      <c r="S6109" s="153">
        <f t="shared" si="791"/>
        <v>0</v>
      </c>
      <c r="T6109" s="364"/>
    </row>
    <row r="6110" ht="33.75" hidden="1" spans="1:20">
      <c r="A6110" s="158">
        <v>88789</v>
      </c>
      <c r="B6110" s="100" t="s">
        <v>252</v>
      </c>
      <c r="C6110" s="104" t="s">
        <v>6358</v>
      </c>
      <c r="D6110" s="94" t="s">
        <v>261</v>
      </c>
      <c r="E6110" s="95">
        <v>352.02</v>
      </c>
      <c r="F6110" s="182">
        <f t="shared" si="785"/>
        <v>432.07</v>
      </c>
      <c r="G6110" s="107">
        <f>ROUND(SUM('NOVO HORIZONTE'!G6110),2)</f>
        <v>0</v>
      </c>
      <c r="H6110" s="107">
        <f t="shared" si="790"/>
        <v>0</v>
      </c>
      <c r="I6110" s="143">
        <f t="shared" si="786"/>
        <v>0</v>
      </c>
      <c r="J6110" s="142"/>
      <c r="K6110" s="228"/>
      <c r="L6110" s="7" t="str">
        <f t="shared" si="787"/>
        <v/>
      </c>
      <c r="M6110" s="7" t="str">
        <f t="shared" si="788"/>
        <v/>
      </c>
      <c r="N6110" s="7" t="str">
        <f t="shared" si="784"/>
        <v/>
      </c>
      <c r="O6110" s="144"/>
      <c r="P6110" s="355">
        <v>0</v>
      </c>
      <c r="Q6110" s="362">
        <f>SUM('NOVO HORIZONTE'!I6110)</f>
        <v>0</v>
      </c>
      <c r="R6110" s="363">
        <f t="shared" si="789"/>
        <v>0</v>
      </c>
      <c r="S6110" s="153">
        <f t="shared" si="791"/>
        <v>0</v>
      </c>
      <c r="T6110" s="364"/>
    </row>
    <row r="6111" ht="12.75" hidden="1" spans="1:20">
      <c r="A6111" s="154" t="s">
        <v>6359</v>
      </c>
      <c r="B6111" s="100"/>
      <c r="C6111" s="161" t="s">
        <v>6360</v>
      </c>
      <c r="D6111" s="94">
        <v>0</v>
      </c>
      <c r="E6111" s="105">
        <v>0</v>
      </c>
      <c r="F6111" s="182">
        <f t="shared" si="785"/>
        <v>0</v>
      </c>
      <c r="G6111" s="187">
        <f>ROUND(SUM('NOVO HORIZONTE'!G6111),2)</f>
        <v>0</v>
      </c>
      <c r="H6111" s="187">
        <f t="shared" si="790"/>
        <v>0</v>
      </c>
      <c r="I6111" s="188">
        <f t="shared" si="786"/>
        <v>0</v>
      </c>
      <c r="J6111" s="142"/>
      <c r="K6111" s="145" t="str">
        <f>IF(SUM(I6112:I6129)&gt;0,"xx","")</f>
        <v/>
      </c>
      <c r="L6111" s="7" t="str">
        <f t="shared" si="787"/>
        <v/>
      </c>
      <c r="M6111" s="7" t="str">
        <f t="shared" si="788"/>
        <v/>
      </c>
      <c r="N6111" s="7" t="str">
        <f t="shared" si="784"/>
        <v/>
      </c>
      <c r="O6111" s="144"/>
      <c r="P6111" s="375"/>
      <c r="Q6111" s="362">
        <f>SUM('NOVO HORIZONTE'!I6111)</f>
        <v>0</v>
      </c>
      <c r="R6111" s="363">
        <f t="shared" si="789"/>
        <v>0</v>
      </c>
      <c r="S6111" s="153">
        <f t="shared" si="791"/>
        <v>0</v>
      </c>
      <c r="T6111" s="364"/>
    </row>
    <row r="6112" ht="33.75" hidden="1" spans="1:20">
      <c r="A6112" s="158">
        <v>89170</v>
      </c>
      <c r="B6112" s="100" t="s">
        <v>252</v>
      </c>
      <c r="C6112" s="104" t="s">
        <v>6361</v>
      </c>
      <c r="D6112" s="94" t="s">
        <v>261</v>
      </c>
      <c r="E6112" s="95">
        <v>66.12</v>
      </c>
      <c r="F6112" s="182">
        <f t="shared" si="785"/>
        <v>81.16</v>
      </c>
      <c r="G6112" s="107">
        <f>ROUND(SUM('NOVO HORIZONTE'!G6112),2)</f>
        <v>0</v>
      </c>
      <c r="H6112" s="107">
        <f t="shared" si="790"/>
        <v>0</v>
      </c>
      <c r="I6112" s="143">
        <f t="shared" si="786"/>
        <v>0</v>
      </c>
      <c r="J6112" s="142"/>
      <c r="K6112" s="228"/>
      <c r="L6112" s="7" t="str">
        <f t="shared" si="787"/>
        <v/>
      </c>
      <c r="M6112" s="7" t="str">
        <f t="shared" si="788"/>
        <v/>
      </c>
      <c r="N6112" s="7" t="str">
        <f t="shared" si="784"/>
        <v/>
      </c>
      <c r="O6112" s="144"/>
      <c r="P6112" s="355">
        <v>0</v>
      </c>
      <c r="Q6112" s="362">
        <f>SUM('NOVO HORIZONTE'!I6112)</f>
        <v>0</v>
      </c>
      <c r="R6112" s="363">
        <f t="shared" si="789"/>
        <v>0</v>
      </c>
      <c r="S6112" s="153">
        <f t="shared" si="791"/>
        <v>0</v>
      </c>
      <c r="T6112" s="364"/>
    </row>
    <row r="6113" ht="33.75" hidden="1" spans="1:20">
      <c r="A6113" s="158">
        <v>89045</v>
      </c>
      <c r="B6113" s="100" t="s">
        <v>252</v>
      </c>
      <c r="C6113" s="104" t="s">
        <v>6362</v>
      </c>
      <c r="D6113" s="94" t="s">
        <v>261</v>
      </c>
      <c r="E6113" s="95">
        <v>66.12</v>
      </c>
      <c r="F6113" s="182">
        <f t="shared" si="785"/>
        <v>81.16</v>
      </c>
      <c r="G6113" s="107">
        <f>ROUND(SUM('NOVO HORIZONTE'!G6113),2)</f>
        <v>0</v>
      </c>
      <c r="H6113" s="107">
        <f t="shared" si="790"/>
        <v>0</v>
      </c>
      <c r="I6113" s="143">
        <f t="shared" si="786"/>
        <v>0</v>
      </c>
      <c r="J6113" s="142"/>
      <c r="K6113" s="228"/>
      <c r="L6113" s="7" t="str">
        <f t="shared" si="787"/>
        <v/>
      </c>
      <c r="M6113" s="7" t="str">
        <f t="shared" si="788"/>
        <v/>
      </c>
      <c r="N6113" s="7" t="str">
        <f t="shared" si="784"/>
        <v/>
      </c>
      <c r="O6113" s="144"/>
      <c r="P6113" s="355">
        <v>0</v>
      </c>
      <c r="Q6113" s="362">
        <f>SUM('NOVO HORIZONTE'!I6113)</f>
        <v>0</v>
      </c>
      <c r="R6113" s="363">
        <f t="shared" si="789"/>
        <v>0</v>
      </c>
      <c r="S6113" s="153">
        <f t="shared" si="791"/>
        <v>0</v>
      </c>
      <c r="T6113" s="364"/>
    </row>
    <row r="6114" ht="33.75" hidden="1" spans="1:20">
      <c r="A6114" s="158">
        <v>99194</v>
      </c>
      <c r="B6114" s="100" t="s">
        <v>252</v>
      </c>
      <c r="C6114" s="104" t="s">
        <v>6363</v>
      </c>
      <c r="D6114" s="94" t="s">
        <v>261</v>
      </c>
      <c r="E6114" s="95">
        <v>63.31</v>
      </c>
      <c r="F6114" s="182">
        <f t="shared" si="785"/>
        <v>77.71</v>
      </c>
      <c r="G6114" s="107">
        <f>ROUND(SUM('NOVO HORIZONTE'!G6114),2)</f>
        <v>0</v>
      </c>
      <c r="H6114" s="107">
        <f t="shared" si="790"/>
        <v>0</v>
      </c>
      <c r="I6114" s="143">
        <f t="shared" si="786"/>
        <v>0</v>
      </c>
      <c r="J6114" s="142"/>
      <c r="K6114" s="228"/>
      <c r="L6114" s="7" t="str">
        <f t="shared" si="787"/>
        <v/>
      </c>
      <c r="M6114" s="7" t="str">
        <f t="shared" si="788"/>
        <v/>
      </c>
      <c r="N6114" s="7" t="str">
        <f t="shared" si="784"/>
        <v/>
      </c>
      <c r="O6114" s="144"/>
      <c r="P6114" s="355">
        <v>0</v>
      </c>
      <c r="Q6114" s="362">
        <f>SUM('NOVO HORIZONTE'!I6114)</f>
        <v>0</v>
      </c>
      <c r="R6114" s="363">
        <f t="shared" si="789"/>
        <v>0</v>
      </c>
      <c r="S6114" s="153">
        <f t="shared" si="791"/>
        <v>0</v>
      </c>
      <c r="T6114" s="364"/>
    </row>
    <row r="6115" ht="33.75" hidden="1" spans="1:20">
      <c r="A6115" s="158">
        <v>99195</v>
      </c>
      <c r="B6115" s="100" t="s">
        <v>252</v>
      </c>
      <c r="C6115" s="104" t="s">
        <v>6364</v>
      </c>
      <c r="D6115" s="94" t="s">
        <v>261</v>
      </c>
      <c r="E6115" s="95">
        <v>62.64</v>
      </c>
      <c r="F6115" s="182">
        <f t="shared" si="785"/>
        <v>76.88</v>
      </c>
      <c r="G6115" s="107">
        <f>ROUND(SUM('NOVO HORIZONTE'!G6115),2)</f>
        <v>0</v>
      </c>
      <c r="H6115" s="107">
        <f t="shared" si="790"/>
        <v>0</v>
      </c>
      <c r="I6115" s="143">
        <f t="shared" si="786"/>
        <v>0</v>
      </c>
      <c r="J6115" s="142"/>
      <c r="K6115" s="228"/>
      <c r="L6115" s="7" t="str">
        <f t="shared" si="787"/>
        <v/>
      </c>
      <c r="M6115" s="7" t="str">
        <f t="shared" si="788"/>
        <v/>
      </c>
      <c r="N6115" s="7" t="str">
        <f t="shared" si="784"/>
        <v/>
      </c>
      <c r="O6115" s="144"/>
      <c r="P6115" s="355">
        <v>0</v>
      </c>
      <c r="Q6115" s="362">
        <f>SUM('NOVO HORIZONTE'!I6115)</f>
        <v>0</v>
      </c>
      <c r="R6115" s="363">
        <f t="shared" si="789"/>
        <v>0</v>
      </c>
      <c r="S6115" s="153">
        <f t="shared" si="791"/>
        <v>0</v>
      </c>
      <c r="T6115" s="364"/>
    </row>
    <row r="6116" ht="33.75" hidden="1" spans="1:20">
      <c r="A6116" s="158">
        <v>99196</v>
      </c>
      <c r="B6116" s="100" t="s">
        <v>252</v>
      </c>
      <c r="C6116" s="104" t="s">
        <v>6365</v>
      </c>
      <c r="D6116" s="94" t="s">
        <v>261</v>
      </c>
      <c r="E6116" s="95">
        <v>66.56</v>
      </c>
      <c r="F6116" s="182">
        <f t="shared" si="785"/>
        <v>81.7</v>
      </c>
      <c r="G6116" s="107">
        <f>ROUND(SUM('NOVO HORIZONTE'!G6116),2)</f>
        <v>0</v>
      </c>
      <c r="H6116" s="107">
        <f t="shared" si="790"/>
        <v>0</v>
      </c>
      <c r="I6116" s="143">
        <f t="shared" si="786"/>
        <v>0</v>
      </c>
      <c r="J6116" s="142"/>
      <c r="K6116" s="228"/>
      <c r="L6116" s="7" t="str">
        <f t="shared" si="787"/>
        <v/>
      </c>
      <c r="M6116" s="7" t="str">
        <f t="shared" si="788"/>
        <v/>
      </c>
      <c r="N6116" s="7" t="str">
        <f t="shared" si="784"/>
        <v/>
      </c>
      <c r="O6116" s="144"/>
      <c r="P6116" s="355">
        <v>0</v>
      </c>
      <c r="Q6116" s="362">
        <f>SUM('NOVO HORIZONTE'!I6116)</f>
        <v>0</v>
      </c>
      <c r="R6116" s="363">
        <f t="shared" si="789"/>
        <v>0</v>
      </c>
      <c r="S6116" s="153">
        <f t="shared" si="791"/>
        <v>0</v>
      </c>
      <c r="T6116" s="364"/>
    </row>
    <row r="6117" ht="33.75" hidden="1" spans="1:20">
      <c r="A6117" s="158">
        <v>99198</v>
      </c>
      <c r="B6117" s="100" t="s">
        <v>252</v>
      </c>
      <c r="C6117" s="104" t="s">
        <v>6366</v>
      </c>
      <c r="D6117" s="94" t="s">
        <v>261</v>
      </c>
      <c r="E6117" s="95">
        <v>68.52</v>
      </c>
      <c r="F6117" s="182">
        <f t="shared" si="785"/>
        <v>84.1</v>
      </c>
      <c r="G6117" s="107">
        <f>ROUND(SUM('NOVO HORIZONTE'!G6117),2)</f>
        <v>0</v>
      </c>
      <c r="H6117" s="107">
        <f t="shared" si="790"/>
        <v>0</v>
      </c>
      <c r="I6117" s="143">
        <f t="shared" si="786"/>
        <v>0</v>
      </c>
      <c r="J6117" s="142"/>
      <c r="K6117" s="228"/>
      <c r="L6117" s="7" t="str">
        <f t="shared" si="787"/>
        <v/>
      </c>
      <c r="M6117" s="7" t="str">
        <f t="shared" si="788"/>
        <v/>
      </c>
      <c r="N6117" s="7" t="str">
        <f t="shared" si="784"/>
        <v/>
      </c>
      <c r="O6117" s="144"/>
      <c r="P6117" s="355">
        <v>0</v>
      </c>
      <c r="Q6117" s="362">
        <f>SUM('NOVO HORIZONTE'!I6117)</f>
        <v>0</v>
      </c>
      <c r="R6117" s="363">
        <f t="shared" si="789"/>
        <v>0</v>
      </c>
      <c r="S6117" s="153">
        <f t="shared" si="791"/>
        <v>0</v>
      </c>
      <c r="T6117" s="364"/>
    </row>
    <row r="6118" ht="33.75" hidden="1" spans="1:20">
      <c r="A6118" s="158">
        <v>87267</v>
      </c>
      <c r="B6118" s="100" t="s">
        <v>252</v>
      </c>
      <c r="C6118" s="104" t="s">
        <v>6367</v>
      </c>
      <c r="D6118" s="94" t="s">
        <v>261</v>
      </c>
      <c r="E6118" s="95">
        <v>70.59</v>
      </c>
      <c r="F6118" s="182">
        <f t="shared" si="785"/>
        <v>86.64</v>
      </c>
      <c r="G6118" s="107">
        <f>ROUND(SUM('NOVO HORIZONTE'!G6118),2)</f>
        <v>0</v>
      </c>
      <c r="H6118" s="107">
        <f t="shared" si="790"/>
        <v>0</v>
      </c>
      <c r="I6118" s="143">
        <f t="shared" si="786"/>
        <v>0</v>
      </c>
      <c r="J6118" s="142"/>
      <c r="K6118" s="228"/>
      <c r="L6118" s="7" t="str">
        <f t="shared" si="787"/>
        <v/>
      </c>
      <c r="M6118" s="7" t="str">
        <f t="shared" si="788"/>
        <v/>
      </c>
      <c r="N6118" s="7" t="str">
        <f t="shared" si="784"/>
        <v/>
      </c>
      <c r="O6118" s="144"/>
      <c r="P6118" s="355">
        <v>0</v>
      </c>
      <c r="Q6118" s="362">
        <f>SUM('NOVO HORIZONTE'!I6118)</f>
        <v>0</v>
      </c>
      <c r="R6118" s="363">
        <f t="shared" si="789"/>
        <v>0</v>
      </c>
      <c r="S6118" s="153">
        <f t="shared" si="791"/>
        <v>0</v>
      </c>
      <c r="T6118" s="364"/>
    </row>
    <row r="6119" ht="33.75" hidden="1" spans="1:20">
      <c r="A6119" s="158">
        <v>87265</v>
      </c>
      <c r="B6119" s="100" t="s">
        <v>252</v>
      </c>
      <c r="C6119" s="104" t="s">
        <v>6368</v>
      </c>
      <c r="D6119" s="94" t="s">
        <v>261</v>
      </c>
      <c r="E6119" s="95">
        <v>64.65</v>
      </c>
      <c r="F6119" s="182">
        <f t="shared" si="785"/>
        <v>79.35</v>
      </c>
      <c r="G6119" s="107">
        <f>ROUND(SUM('NOVO HORIZONTE'!G6119),2)</f>
        <v>0</v>
      </c>
      <c r="H6119" s="107">
        <f t="shared" si="790"/>
        <v>0</v>
      </c>
      <c r="I6119" s="143">
        <f t="shared" si="786"/>
        <v>0</v>
      </c>
      <c r="J6119" s="142"/>
      <c r="K6119" s="228"/>
      <c r="L6119" s="7" t="str">
        <f t="shared" si="787"/>
        <v/>
      </c>
      <c r="M6119" s="7" t="str">
        <f t="shared" si="788"/>
        <v/>
      </c>
      <c r="N6119" s="7" t="str">
        <f t="shared" si="784"/>
        <v/>
      </c>
      <c r="O6119" s="144"/>
      <c r="P6119" s="355">
        <v>0</v>
      </c>
      <c r="Q6119" s="362">
        <f>SUM('NOVO HORIZONTE'!I6119)</f>
        <v>0</v>
      </c>
      <c r="R6119" s="363">
        <f t="shared" si="789"/>
        <v>0</v>
      </c>
      <c r="S6119" s="153">
        <f t="shared" si="791"/>
        <v>0</v>
      </c>
      <c r="T6119" s="364"/>
    </row>
    <row r="6120" ht="33.75" hidden="1" spans="1:20">
      <c r="A6120" s="158">
        <v>87266</v>
      </c>
      <c r="B6120" s="100" t="s">
        <v>252</v>
      </c>
      <c r="C6120" s="104" t="s">
        <v>6369</v>
      </c>
      <c r="D6120" s="94" t="s">
        <v>261</v>
      </c>
      <c r="E6120" s="95">
        <v>67.79</v>
      </c>
      <c r="F6120" s="182">
        <f t="shared" si="785"/>
        <v>83.21</v>
      </c>
      <c r="G6120" s="107">
        <f>ROUND(SUM('NOVO HORIZONTE'!G6120),2)</f>
        <v>0</v>
      </c>
      <c r="H6120" s="107">
        <f t="shared" si="790"/>
        <v>0</v>
      </c>
      <c r="I6120" s="143">
        <f t="shared" si="786"/>
        <v>0</v>
      </c>
      <c r="J6120" s="142"/>
      <c r="K6120" s="228"/>
      <c r="L6120" s="7" t="str">
        <f t="shared" si="787"/>
        <v/>
      </c>
      <c r="M6120" s="7" t="str">
        <f t="shared" si="788"/>
        <v/>
      </c>
      <c r="N6120" s="7" t="str">
        <f t="shared" si="784"/>
        <v/>
      </c>
      <c r="O6120" s="144"/>
      <c r="P6120" s="355">
        <v>0</v>
      </c>
      <c r="Q6120" s="362">
        <f>SUM('NOVO HORIZONTE'!I6120)</f>
        <v>0</v>
      </c>
      <c r="R6120" s="363">
        <f t="shared" si="789"/>
        <v>0</v>
      </c>
      <c r="S6120" s="153">
        <f t="shared" si="791"/>
        <v>0</v>
      </c>
      <c r="T6120" s="364"/>
    </row>
    <row r="6121" ht="33.75" hidden="1" spans="1:20">
      <c r="A6121" s="158">
        <v>87264</v>
      </c>
      <c r="B6121" s="100" t="s">
        <v>252</v>
      </c>
      <c r="C6121" s="104" t="s">
        <v>6370</v>
      </c>
      <c r="D6121" s="94" t="s">
        <v>261</v>
      </c>
      <c r="E6121" s="95">
        <v>64.55</v>
      </c>
      <c r="F6121" s="182">
        <f t="shared" si="785"/>
        <v>79.23</v>
      </c>
      <c r="G6121" s="107">
        <f>ROUND(SUM('NOVO HORIZONTE'!G6121),2)</f>
        <v>0</v>
      </c>
      <c r="H6121" s="107">
        <f t="shared" si="790"/>
        <v>0</v>
      </c>
      <c r="I6121" s="143">
        <f t="shared" si="786"/>
        <v>0</v>
      </c>
      <c r="J6121" s="142"/>
      <c r="K6121" s="228"/>
      <c r="L6121" s="7" t="str">
        <f t="shared" si="787"/>
        <v/>
      </c>
      <c r="M6121" s="7" t="str">
        <f t="shared" si="788"/>
        <v/>
      </c>
      <c r="N6121" s="7" t="str">
        <f t="shared" si="784"/>
        <v/>
      </c>
      <c r="O6121" s="144"/>
      <c r="P6121" s="355">
        <v>0</v>
      </c>
      <c r="Q6121" s="362">
        <f>SUM('NOVO HORIZONTE'!I6121)</f>
        <v>0</v>
      </c>
      <c r="R6121" s="363">
        <f t="shared" si="789"/>
        <v>0</v>
      </c>
      <c r="S6121" s="153">
        <f t="shared" si="791"/>
        <v>0</v>
      </c>
      <c r="T6121" s="364"/>
    </row>
    <row r="6122" ht="33.75" hidden="1" spans="1:20">
      <c r="A6122" s="158">
        <v>87271</v>
      </c>
      <c r="B6122" s="100" t="s">
        <v>252</v>
      </c>
      <c r="C6122" s="104" t="s">
        <v>6371</v>
      </c>
      <c r="D6122" s="94" t="s">
        <v>261</v>
      </c>
      <c r="E6122" s="95">
        <v>75.2</v>
      </c>
      <c r="F6122" s="182">
        <f t="shared" si="785"/>
        <v>92.3</v>
      </c>
      <c r="G6122" s="107">
        <f>ROUND(SUM('NOVO HORIZONTE'!G6122),2)</f>
        <v>0</v>
      </c>
      <c r="H6122" s="107">
        <f t="shared" si="790"/>
        <v>0</v>
      </c>
      <c r="I6122" s="143">
        <f t="shared" si="786"/>
        <v>0</v>
      </c>
      <c r="J6122" s="142"/>
      <c r="K6122" s="228"/>
      <c r="L6122" s="7" t="str">
        <f t="shared" si="787"/>
        <v/>
      </c>
      <c r="M6122" s="7" t="str">
        <f t="shared" si="788"/>
        <v/>
      </c>
      <c r="N6122" s="7" t="str">
        <f t="shared" si="784"/>
        <v/>
      </c>
      <c r="O6122" s="144"/>
      <c r="P6122" s="355">
        <v>0</v>
      </c>
      <c r="Q6122" s="362">
        <f>SUM('NOVO HORIZONTE'!I6122)</f>
        <v>0</v>
      </c>
      <c r="R6122" s="363">
        <f t="shared" si="789"/>
        <v>0</v>
      </c>
      <c r="S6122" s="153">
        <f t="shared" si="791"/>
        <v>0</v>
      </c>
      <c r="T6122" s="364"/>
    </row>
    <row r="6123" ht="33.75" hidden="1" spans="1:20">
      <c r="A6123" s="158">
        <v>87269</v>
      </c>
      <c r="B6123" s="100" t="s">
        <v>252</v>
      </c>
      <c r="C6123" s="104" t="s">
        <v>6372</v>
      </c>
      <c r="D6123" s="94" t="s">
        <v>261</v>
      </c>
      <c r="E6123" s="95">
        <v>69.19</v>
      </c>
      <c r="F6123" s="182">
        <f t="shared" si="785"/>
        <v>84.92</v>
      </c>
      <c r="G6123" s="107">
        <f>ROUND(SUM('NOVO HORIZONTE'!G6123),2)</f>
        <v>0</v>
      </c>
      <c r="H6123" s="107">
        <f t="shared" si="790"/>
        <v>0</v>
      </c>
      <c r="I6123" s="143">
        <f t="shared" si="786"/>
        <v>0</v>
      </c>
      <c r="J6123" s="142"/>
      <c r="K6123" s="228"/>
      <c r="L6123" s="7" t="str">
        <f t="shared" si="787"/>
        <v/>
      </c>
      <c r="M6123" s="7" t="str">
        <f t="shared" si="788"/>
        <v/>
      </c>
      <c r="N6123" s="7" t="str">
        <f t="shared" ref="N6123:N6186" si="792">M6123</f>
        <v/>
      </c>
      <c r="O6123" s="144"/>
      <c r="P6123" s="355">
        <v>0</v>
      </c>
      <c r="Q6123" s="362">
        <f>SUM('NOVO HORIZONTE'!I6123)</f>
        <v>0</v>
      </c>
      <c r="R6123" s="363">
        <f t="shared" si="789"/>
        <v>0</v>
      </c>
      <c r="S6123" s="153">
        <f t="shared" si="791"/>
        <v>0</v>
      </c>
      <c r="T6123" s="364"/>
    </row>
    <row r="6124" ht="33.75" hidden="1" spans="1:20">
      <c r="A6124" s="158">
        <v>87270</v>
      </c>
      <c r="B6124" s="100" t="s">
        <v>252</v>
      </c>
      <c r="C6124" s="104" t="s">
        <v>6373</v>
      </c>
      <c r="D6124" s="94" t="s">
        <v>261</v>
      </c>
      <c r="E6124" s="95">
        <v>72.78</v>
      </c>
      <c r="F6124" s="182">
        <f t="shared" si="785"/>
        <v>89.33</v>
      </c>
      <c r="G6124" s="107">
        <f>ROUND(SUM('NOVO HORIZONTE'!G6124),2)</f>
        <v>0</v>
      </c>
      <c r="H6124" s="107">
        <f t="shared" si="790"/>
        <v>0</v>
      </c>
      <c r="I6124" s="143">
        <f t="shared" si="786"/>
        <v>0</v>
      </c>
      <c r="J6124" s="142"/>
      <c r="K6124" s="228"/>
      <c r="L6124" s="7" t="str">
        <f t="shared" si="787"/>
        <v/>
      </c>
      <c r="M6124" s="7" t="str">
        <f t="shared" si="788"/>
        <v/>
      </c>
      <c r="N6124" s="7" t="str">
        <f t="shared" si="792"/>
        <v/>
      </c>
      <c r="O6124" s="144"/>
      <c r="P6124" s="355">
        <v>0</v>
      </c>
      <c r="Q6124" s="362">
        <f>SUM('NOVO HORIZONTE'!I6124)</f>
        <v>0</v>
      </c>
      <c r="R6124" s="363">
        <f t="shared" si="789"/>
        <v>0</v>
      </c>
      <c r="S6124" s="153">
        <f t="shared" si="791"/>
        <v>0</v>
      </c>
      <c r="T6124" s="364"/>
    </row>
    <row r="6125" ht="33.75" hidden="1" spans="1:20">
      <c r="A6125" s="158">
        <v>87268</v>
      </c>
      <c r="B6125" s="100" t="s">
        <v>252</v>
      </c>
      <c r="C6125" s="104" t="s">
        <v>6374</v>
      </c>
      <c r="D6125" s="94" t="s">
        <v>261</v>
      </c>
      <c r="E6125" s="95">
        <v>70.05</v>
      </c>
      <c r="F6125" s="182">
        <f t="shared" si="785"/>
        <v>85.98</v>
      </c>
      <c r="G6125" s="107">
        <f>ROUND(SUM('NOVO HORIZONTE'!G6125),2)</f>
        <v>0</v>
      </c>
      <c r="H6125" s="107">
        <f t="shared" si="790"/>
        <v>0</v>
      </c>
      <c r="I6125" s="143">
        <f t="shared" si="786"/>
        <v>0</v>
      </c>
      <c r="J6125" s="142"/>
      <c r="K6125" s="228"/>
      <c r="L6125" s="7" t="str">
        <f t="shared" si="787"/>
        <v/>
      </c>
      <c r="M6125" s="7" t="str">
        <f t="shared" si="788"/>
        <v/>
      </c>
      <c r="N6125" s="7" t="str">
        <f t="shared" si="792"/>
        <v/>
      </c>
      <c r="O6125" s="144"/>
      <c r="P6125" s="355">
        <v>0</v>
      </c>
      <c r="Q6125" s="362">
        <f>SUM('NOVO HORIZONTE'!I6125)</f>
        <v>0</v>
      </c>
      <c r="R6125" s="363">
        <f t="shared" si="789"/>
        <v>0</v>
      </c>
      <c r="S6125" s="153">
        <f t="shared" si="791"/>
        <v>0</v>
      </c>
      <c r="T6125" s="364"/>
    </row>
    <row r="6126" ht="33.75" hidden="1" spans="1:20">
      <c r="A6126" s="158">
        <v>87273</v>
      </c>
      <c r="B6126" s="100" t="s">
        <v>252</v>
      </c>
      <c r="C6126" s="104" t="s">
        <v>6375</v>
      </c>
      <c r="D6126" s="94" t="s">
        <v>261</v>
      </c>
      <c r="E6126" s="95">
        <v>72.46</v>
      </c>
      <c r="F6126" s="182">
        <f t="shared" ref="F6126:F6189" si="793">IF(E6126=0,0,IF(P6126=0,ROUND(E6126*(1+E$13),2),ROUND(E6126*(1+E$12),2)))</f>
        <v>88.94</v>
      </c>
      <c r="G6126" s="107">
        <f>ROUND(SUM('NOVO HORIZONTE'!G6126),2)</f>
        <v>0</v>
      </c>
      <c r="H6126" s="107">
        <f t="shared" si="790"/>
        <v>0</v>
      </c>
      <c r="I6126" s="143">
        <f t="shared" ref="I6126:I6189" si="794">IF(ISBLANK(G6126),0,ROUND(G6126*H6126,2))</f>
        <v>0</v>
      </c>
      <c r="J6126" s="142"/>
      <c r="K6126" s="228"/>
      <c r="L6126" s="7" t="str">
        <f t="shared" ref="L6126:L6189" si="795">IF(K6126="X","x",IF(K6126="xx","x",IF(I6126&gt;0,"x","")))</f>
        <v/>
      </c>
      <c r="M6126" s="7" t="str">
        <f t="shared" ref="M6126:M6189" si="796">IF(K6126="X","x",IF(K6126="xx","x",IF(I6126&gt;0,"x","")))</f>
        <v/>
      </c>
      <c r="N6126" s="7" t="str">
        <f t="shared" si="792"/>
        <v/>
      </c>
      <c r="O6126" s="144"/>
      <c r="P6126" s="355">
        <v>0</v>
      </c>
      <c r="Q6126" s="362">
        <f>SUM('NOVO HORIZONTE'!I6126)</f>
        <v>0</v>
      </c>
      <c r="R6126" s="363">
        <f t="shared" ref="R6126:R6189" si="797">I6126-Q6126</f>
        <v>0</v>
      </c>
      <c r="S6126" s="153">
        <f t="shared" si="791"/>
        <v>0</v>
      </c>
      <c r="T6126" s="364"/>
    </row>
    <row r="6127" ht="33.75" hidden="1" spans="1:20">
      <c r="A6127" s="158">
        <v>87274</v>
      </c>
      <c r="B6127" s="100" t="s">
        <v>252</v>
      </c>
      <c r="C6127" s="104" t="s">
        <v>6376</v>
      </c>
      <c r="D6127" s="94" t="s">
        <v>261</v>
      </c>
      <c r="E6127" s="95">
        <v>76.97</v>
      </c>
      <c r="F6127" s="182">
        <f t="shared" si="793"/>
        <v>94.47</v>
      </c>
      <c r="G6127" s="107">
        <f>ROUND(SUM('NOVO HORIZONTE'!G6127),2)</f>
        <v>0</v>
      </c>
      <c r="H6127" s="107">
        <f t="shared" ref="H6127:H6190" si="798">IF(G6127=0,0,F6127)</f>
        <v>0</v>
      </c>
      <c r="I6127" s="143">
        <f t="shared" si="794"/>
        <v>0</v>
      </c>
      <c r="J6127" s="142"/>
      <c r="K6127" s="228"/>
      <c r="L6127" s="7" t="str">
        <f t="shared" si="795"/>
        <v/>
      </c>
      <c r="M6127" s="7" t="str">
        <f t="shared" si="796"/>
        <v/>
      </c>
      <c r="N6127" s="7" t="str">
        <f t="shared" si="792"/>
        <v/>
      </c>
      <c r="O6127" s="144"/>
      <c r="P6127" s="355">
        <v>0</v>
      </c>
      <c r="Q6127" s="362">
        <f>SUM('NOVO HORIZONTE'!I6127)</f>
        <v>0</v>
      </c>
      <c r="R6127" s="363">
        <f t="shared" si="797"/>
        <v>0</v>
      </c>
      <c r="S6127" s="153">
        <f t="shared" si="791"/>
        <v>0</v>
      </c>
      <c r="T6127" s="364"/>
    </row>
    <row r="6128" ht="33.75" hidden="1" spans="1:20">
      <c r="A6128" s="158">
        <v>87272</v>
      </c>
      <c r="B6128" s="100" t="s">
        <v>252</v>
      </c>
      <c r="C6128" s="104" t="s">
        <v>6377</v>
      </c>
      <c r="D6128" s="94" t="s">
        <v>261</v>
      </c>
      <c r="E6128" s="95">
        <v>75.05</v>
      </c>
      <c r="F6128" s="182">
        <f t="shared" si="793"/>
        <v>92.12</v>
      </c>
      <c r="G6128" s="107">
        <f>ROUND(SUM('NOVO HORIZONTE'!G6128),2)</f>
        <v>0</v>
      </c>
      <c r="H6128" s="107">
        <f t="shared" si="798"/>
        <v>0</v>
      </c>
      <c r="I6128" s="143">
        <f t="shared" si="794"/>
        <v>0</v>
      </c>
      <c r="J6128" s="142"/>
      <c r="K6128" s="228"/>
      <c r="L6128" s="7" t="str">
        <f t="shared" si="795"/>
        <v/>
      </c>
      <c r="M6128" s="7" t="str">
        <f t="shared" si="796"/>
        <v/>
      </c>
      <c r="N6128" s="7" t="str">
        <f t="shared" si="792"/>
        <v/>
      </c>
      <c r="O6128" s="144"/>
      <c r="P6128" s="355">
        <v>0</v>
      </c>
      <c r="Q6128" s="362">
        <f>SUM('NOVO HORIZONTE'!I6128)</f>
        <v>0</v>
      </c>
      <c r="R6128" s="363">
        <f t="shared" si="797"/>
        <v>0</v>
      </c>
      <c r="S6128" s="153">
        <f t="shared" si="791"/>
        <v>0</v>
      </c>
      <c r="T6128" s="364"/>
    </row>
    <row r="6129" ht="33.75" hidden="1" spans="1:20">
      <c r="A6129" s="158">
        <v>87275</v>
      </c>
      <c r="B6129" s="100" t="s">
        <v>252</v>
      </c>
      <c r="C6129" s="104" t="s">
        <v>6378</v>
      </c>
      <c r="D6129" s="94" t="s">
        <v>261</v>
      </c>
      <c r="E6129" s="95">
        <v>80.43</v>
      </c>
      <c r="F6129" s="182">
        <f t="shared" si="793"/>
        <v>98.72</v>
      </c>
      <c r="G6129" s="107">
        <f>ROUND(SUM('NOVO HORIZONTE'!G6129),2)</f>
        <v>0</v>
      </c>
      <c r="H6129" s="107">
        <f t="shared" si="798"/>
        <v>0</v>
      </c>
      <c r="I6129" s="143">
        <f t="shared" si="794"/>
        <v>0</v>
      </c>
      <c r="J6129" s="142"/>
      <c r="K6129" s="228"/>
      <c r="L6129" s="7" t="str">
        <f t="shared" si="795"/>
        <v/>
      </c>
      <c r="M6129" s="7" t="str">
        <f t="shared" si="796"/>
        <v/>
      </c>
      <c r="N6129" s="7" t="str">
        <f t="shared" si="792"/>
        <v/>
      </c>
      <c r="O6129" s="144"/>
      <c r="P6129" s="355">
        <v>0</v>
      </c>
      <c r="Q6129" s="362">
        <f>SUM('NOVO HORIZONTE'!I6129)</f>
        <v>0</v>
      </c>
      <c r="R6129" s="363">
        <f t="shared" si="797"/>
        <v>0</v>
      </c>
      <c r="S6129" s="153">
        <f t="shared" si="791"/>
        <v>0</v>
      </c>
      <c r="T6129" s="364"/>
    </row>
    <row r="6130" ht="12.75" hidden="1" spans="1:20">
      <c r="A6130" s="154" t="s">
        <v>6379</v>
      </c>
      <c r="B6130" s="100"/>
      <c r="C6130" s="161" t="s">
        <v>6380</v>
      </c>
      <c r="D6130" s="94">
        <v>0</v>
      </c>
      <c r="E6130" s="105">
        <v>0</v>
      </c>
      <c r="F6130" s="182">
        <f t="shared" si="793"/>
        <v>0</v>
      </c>
      <c r="G6130" s="187">
        <f>ROUND(SUM('NOVO HORIZONTE'!G6130),2)</f>
        <v>0</v>
      </c>
      <c r="H6130" s="187">
        <f t="shared" si="798"/>
        <v>0</v>
      </c>
      <c r="I6130" s="188">
        <f t="shared" si="794"/>
        <v>0</v>
      </c>
      <c r="J6130" s="142"/>
      <c r="K6130" s="145" t="str">
        <f>IF(SUM(I6131:I6134)&gt;0,"xx","")</f>
        <v/>
      </c>
      <c r="L6130" s="7" t="str">
        <f t="shared" si="795"/>
        <v/>
      </c>
      <c r="M6130" s="7" t="str">
        <f t="shared" si="796"/>
        <v/>
      </c>
      <c r="N6130" s="7" t="str">
        <f t="shared" si="792"/>
        <v/>
      </c>
      <c r="O6130" s="144"/>
      <c r="P6130" s="375"/>
      <c r="Q6130" s="362">
        <f>SUM('NOVO HORIZONTE'!I6130)</f>
        <v>0</v>
      </c>
      <c r="R6130" s="363">
        <f t="shared" si="797"/>
        <v>0</v>
      </c>
      <c r="S6130" s="153">
        <f t="shared" si="791"/>
        <v>0</v>
      </c>
      <c r="T6130" s="364"/>
    </row>
    <row r="6131" ht="33.75" hidden="1" spans="1:20">
      <c r="A6131" s="158">
        <v>93392</v>
      </c>
      <c r="B6131" s="100" t="s">
        <v>252</v>
      </c>
      <c r="C6131" s="104" t="s">
        <v>6381</v>
      </c>
      <c r="D6131" s="94" t="s">
        <v>261</v>
      </c>
      <c r="E6131" s="95">
        <v>56.55</v>
      </c>
      <c r="F6131" s="182">
        <f t="shared" si="793"/>
        <v>69.41</v>
      </c>
      <c r="G6131" s="107">
        <f>ROUND(SUM('NOVO HORIZONTE'!G6131),2)</f>
        <v>0</v>
      </c>
      <c r="H6131" s="107">
        <f t="shared" si="798"/>
        <v>0</v>
      </c>
      <c r="I6131" s="143">
        <f t="shared" si="794"/>
        <v>0</v>
      </c>
      <c r="J6131" s="142"/>
      <c r="K6131" s="228"/>
      <c r="L6131" s="7" t="str">
        <f t="shared" si="795"/>
        <v/>
      </c>
      <c r="M6131" s="7" t="str">
        <f t="shared" si="796"/>
        <v/>
      </c>
      <c r="N6131" s="7" t="str">
        <f t="shared" si="792"/>
        <v/>
      </c>
      <c r="O6131" s="144"/>
      <c r="P6131" s="355">
        <v>0</v>
      </c>
      <c r="Q6131" s="362">
        <f>SUM('NOVO HORIZONTE'!I6131)</f>
        <v>0</v>
      </c>
      <c r="R6131" s="363">
        <f t="shared" si="797"/>
        <v>0</v>
      </c>
      <c r="S6131" s="153">
        <f t="shared" si="791"/>
        <v>0</v>
      </c>
      <c r="T6131" s="364"/>
    </row>
    <row r="6132" ht="33.75" hidden="1" spans="1:20">
      <c r="A6132" s="158">
        <v>93393</v>
      </c>
      <c r="B6132" s="100" t="s">
        <v>252</v>
      </c>
      <c r="C6132" s="104" t="s">
        <v>6382</v>
      </c>
      <c r="D6132" s="94" t="s">
        <v>261</v>
      </c>
      <c r="E6132" s="95">
        <v>55.23</v>
      </c>
      <c r="F6132" s="182">
        <f t="shared" si="793"/>
        <v>67.79</v>
      </c>
      <c r="G6132" s="107">
        <f>ROUND(SUM('NOVO HORIZONTE'!G6132),2)</f>
        <v>0</v>
      </c>
      <c r="H6132" s="107">
        <f t="shared" si="798"/>
        <v>0</v>
      </c>
      <c r="I6132" s="143">
        <f t="shared" si="794"/>
        <v>0</v>
      </c>
      <c r="J6132" s="142"/>
      <c r="K6132" s="228"/>
      <c r="L6132" s="7" t="str">
        <f t="shared" si="795"/>
        <v/>
      </c>
      <c r="M6132" s="7" t="str">
        <f t="shared" si="796"/>
        <v/>
      </c>
      <c r="N6132" s="7" t="str">
        <f t="shared" si="792"/>
        <v/>
      </c>
      <c r="O6132" s="144"/>
      <c r="P6132" s="355">
        <v>0</v>
      </c>
      <c r="Q6132" s="362">
        <f>SUM('NOVO HORIZONTE'!I6132)</f>
        <v>0</v>
      </c>
      <c r="R6132" s="363">
        <f t="shared" si="797"/>
        <v>0</v>
      </c>
      <c r="S6132" s="153">
        <f t="shared" si="791"/>
        <v>0</v>
      </c>
      <c r="T6132" s="364"/>
    </row>
    <row r="6133" ht="33.75" hidden="1" spans="1:20">
      <c r="A6133" s="158">
        <v>93394</v>
      </c>
      <c r="B6133" s="100" t="s">
        <v>252</v>
      </c>
      <c r="C6133" s="104" t="s">
        <v>6383</v>
      </c>
      <c r="D6133" s="94" t="s">
        <v>261</v>
      </c>
      <c r="E6133" s="95">
        <v>59.8</v>
      </c>
      <c r="F6133" s="182">
        <f t="shared" si="793"/>
        <v>73.4</v>
      </c>
      <c r="G6133" s="107">
        <f>ROUND(SUM('NOVO HORIZONTE'!G6133),2)</f>
        <v>0</v>
      </c>
      <c r="H6133" s="107">
        <f t="shared" si="798"/>
        <v>0</v>
      </c>
      <c r="I6133" s="143">
        <f t="shared" si="794"/>
        <v>0</v>
      </c>
      <c r="J6133" s="142"/>
      <c r="K6133" s="228"/>
      <c r="L6133" s="7" t="str">
        <f t="shared" si="795"/>
        <v/>
      </c>
      <c r="M6133" s="7" t="str">
        <f t="shared" si="796"/>
        <v/>
      </c>
      <c r="N6133" s="7" t="str">
        <f t="shared" si="792"/>
        <v/>
      </c>
      <c r="O6133" s="144"/>
      <c r="P6133" s="355">
        <v>0</v>
      </c>
      <c r="Q6133" s="362">
        <f>SUM('NOVO HORIZONTE'!I6133)</f>
        <v>0</v>
      </c>
      <c r="R6133" s="363">
        <f t="shared" si="797"/>
        <v>0</v>
      </c>
      <c r="S6133" s="153">
        <f t="shared" si="791"/>
        <v>0</v>
      </c>
      <c r="T6133" s="364"/>
    </row>
    <row r="6134" ht="33.75" hidden="1" spans="1:20">
      <c r="A6134" s="158">
        <v>93395</v>
      </c>
      <c r="B6134" s="100" t="s">
        <v>252</v>
      </c>
      <c r="C6134" s="104" t="s">
        <v>6384</v>
      </c>
      <c r="D6134" s="94" t="s">
        <v>261</v>
      </c>
      <c r="E6134" s="95">
        <v>61.11</v>
      </c>
      <c r="F6134" s="182">
        <f t="shared" si="793"/>
        <v>75.01</v>
      </c>
      <c r="G6134" s="107">
        <f>ROUND(SUM('NOVO HORIZONTE'!G6134),2)</f>
        <v>0</v>
      </c>
      <c r="H6134" s="107">
        <f t="shared" si="798"/>
        <v>0</v>
      </c>
      <c r="I6134" s="143">
        <f t="shared" si="794"/>
        <v>0</v>
      </c>
      <c r="J6134" s="142"/>
      <c r="K6134" s="228"/>
      <c r="L6134" s="7" t="str">
        <f t="shared" si="795"/>
        <v/>
      </c>
      <c r="M6134" s="7" t="str">
        <f t="shared" si="796"/>
        <v/>
      </c>
      <c r="N6134" s="7" t="str">
        <f t="shared" si="792"/>
        <v/>
      </c>
      <c r="O6134" s="144"/>
      <c r="P6134" s="355">
        <v>0</v>
      </c>
      <c r="Q6134" s="362">
        <f>SUM('NOVO HORIZONTE'!I6134)</f>
        <v>0</v>
      </c>
      <c r="R6134" s="363">
        <f t="shared" si="797"/>
        <v>0</v>
      </c>
      <c r="S6134" s="153">
        <f t="shared" si="791"/>
        <v>0</v>
      </c>
      <c r="T6134" s="364"/>
    </row>
    <row r="6135" ht="12.75" hidden="1" spans="1:20">
      <c r="A6135" s="154" t="s">
        <v>6385</v>
      </c>
      <c r="B6135" s="100"/>
      <c r="C6135" s="161" t="s">
        <v>6386</v>
      </c>
      <c r="D6135" s="94">
        <v>0</v>
      </c>
      <c r="E6135" s="105">
        <v>0</v>
      </c>
      <c r="F6135" s="182">
        <f t="shared" si="793"/>
        <v>0</v>
      </c>
      <c r="G6135" s="187">
        <f>ROUND(SUM('NOVO HORIZONTE'!G6135),2)</f>
        <v>0</v>
      </c>
      <c r="H6135" s="187">
        <f t="shared" si="798"/>
        <v>0</v>
      </c>
      <c r="I6135" s="188">
        <f t="shared" si="794"/>
        <v>0</v>
      </c>
      <c r="J6135" s="142"/>
      <c r="K6135" s="145" t="str">
        <f>IF(SUM(I6136:I6138)&gt;0,"xx","")</f>
        <v/>
      </c>
      <c r="L6135" s="7" t="str">
        <f t="shared" si="795"/>
        <v/>
      </c>
      <c r="M6135" s="7" t="str">
        <f t="shared" si="796"/>
        <v/>
      </c>
      <c r="N6135" s="7" t="str">
        <f t="shared" si="792"/>
        <v/>
      </c>
      <c r="O6135" s="144"/>
      <c r="P6135" s="375"/>
      <c r="Q6135" s="362">
        <f>SUM('NOVO HORIZONTE'!I6135)</f>
        <v>0</v>
      </c>
      <c r="R6135" s="363">
        <f t="shared" si="797"/>
        <v>0</v>
      </c>
      <c r="S6135" s="153">
        <f t="shared" si="791"/>
        <v>0</v>
      </c>
      <c r="T6135" s="364"/>
    </row>
    <row r="6136" ht="22.5" hidden="1" spans="1:20">
      <c r="A6136" s="158">
        <v>87261</v>
      </c>
      <c r="B6136" s="100" t="s">
        <v>252</v>
      </c>
      <c r="C6136" s="104" t="s">
        <v>6387</v>
      </c>
      <c r="D6136" s="94" t="s">
        <v>261</v>
      </c>
      <c r="E6136" s="95">
        <v>180.13</v>
      </c>
      <c r="F6136" s="182">
        <f t="shared" si="793"/>
        <v>221.09</v>
      </c>
      <c r="G6136" s="107">
        <f>ROUND(SUM('NOVO HORIZONTE'!G6136),2)</f>
        <v>0</v>
      </c>
      <c r="H6136" s="107">
        <f t="shared" si="798"/>
        <v>0</v>
      </c>
      <c r="I6136" s="143">
        <f t="shared" si="794"/>
        <v>0</v>
      </c>
      <c r="J6136" s="142"/>
      <c r="K6136" s="228"/>
      <c r="L6136" s="7" t="str">
        <f t="shared" si="795"/>
        <v/>
      </c>
      <c r="M6136" s="7" t="str">
        <f t="shared" si="796"/>
        <v/>
      </c>
      <c r="N6136" s="7" t="str">
        <f t="shared" si="792"/>
        <v/>
      </c>
      <c r="O6136" s="144"/>
      <c r="P6136" s="355">
        <v>0</v>
      </c>
      <c r="Q6136" s="362">
        <f>SUM('NOVO HORIZONTE'!I6136)</f>
        <v>0</v>
      </c>
      <c r="R6136" s="363">
        <f t="shared" si="797"/>
        <v>0</v>
      </c>
      <c r="S6136" s="153">
        <f t="shared" si="791"/>
        <v>0</v>
      </c>
      <c r="T6136" s="364"/>
    </row>
    <row r="6137" ht="22.5" hidden="1" spans="1:20">
      <c r="A6137" s="158">
        <v>87262</v>
      </c>
      <c r="B6137" s="100" t="s">
        <v>252</v>
      </c>
      <c r="C6137" s="104" t="s">
        <v>6388</v>
      </c>
      <c r="D6137" s="94" t="s">
        <v>261</v>
      </c>
      <c r="E6137" s="95">
        <v>164.26</v>
      </c>
      <c r="F6137" s="182">
        <f t="shared" si="793"/>
        <v>201.61</v>
      </c>
      <c r="G6137" s="107">
        <f>ROUND(SUM('NOVO HORIZONTE'!G6137),2)</f>
        <v>0</v>
      </c>
      <c r="H6137" s="107">
        <f t="shared" si="798"/>
        <v>0</v>
      </c>
      <c r="I6137" s="143">
        <f t="shared" si="794"/>
        <v>0</v>
      </c>
      <c r="J6137" s="142"/>
      <c r="K6137" s="228"/>
      <c r="L6137" s="7" t="str">
        <f t="shared" si="795"/>
        <v/>
      </c>
      <c r="M6137" s="7" t="str">
        <f t="shared" si="796"/>
        <v/>
      </c>
      <c r="N6137" s="7" t="str">
        <f t="shared" si="792"/>
        <v/>
      </c>
      <c r="O6137" s="144"/>
      <c r="P6137" s="355">
        <v>0</v>
      </c>
      <c r="Q6137" s="362">
        <f>SUM('NOVO HORIZONTE'!I6137)</f>
        <v>0</v>
      </c>
      <c r="R6137" s="363">
        <f t="shared" si="797"/>
        <v>0</v>
      </c>
      <c r="S6137" s="153">
        <f t="shared" si="791"/>
        <v>0</v>
      </c>
      <c r="T6137" s="364"/>
    </row>
    <row r="6138" ht="22.5" hidden="1" spans="1:20">
      <c r="A6138" s="158">
        <v>87263</v>
      </c>
      <c r="B6138" s="100" t="s">
        <v>252</v>
      </c>
      <c r="C6138" s="104" t="s">
        <v>6389</v>
      </c>
      <c r="D6138" s="94" t="s">
        <v>261</v>
      </c>
      <c r="E6138" s="95">
        <v>152.31</v>
      </c>
      <c r="F6138" s="182">
        <f t="shared" si="793"/>
        <v>186.95</v>
      </c>
      <c r="G6138" s="107">
        <f>ROUND(SUM('NOVO HORIZONTE'!G6138),2)</f>
        <v>0</v>
      </c>
      <c r="H6138" s="107">
        <f t="shared" si="798"/>
        <v>0</v>
      </c>
      <c r="I6138" s="143">
        <f t="shared" si="794"/>
        <v>0</v>
      </c>
      <c r="J6138" s="142"/>
      <c r="K6138" s="145"/>
      <c r="L6138" s="7" t="str">
        <f t="shared" si="795"/>
        <v/>
      </c>
      <c r="M6138" s="7" t="str">
        <f t="shared" si="796"/>
        <v/>
      </c>
      <c r="N6138" s="7" t="str">
        <f t="shared" si="792"/>
        <v/>
      </c>
      <c r="O6138" s="144"/>
      <c r="P6138" s="355">
        <v>0</v>
      </c>
      <c r="Q6138" s="362">
        <f>SUM('NOVO HORIZONTE'!I6138)</f>
        <v>0</v>
      </c>
      <c r="R6138" s="363">
        <f t="shared" si="797"/>
        <v>0</v>
      </c>
      <c r="S6138" s="153">
        <f t="shared" si="791"/>
        <v>0</v>
      </c>
      <c r="T6138" s="364"/>
    </row>
    <row r="6139" ht="12.75" hidden="1" spans="1:20">
      <c r="A6139" s="154" t="s">
        <v>6390</v>
      </c>
      <c r="B6139" s="100"/>
      <c r="C6139" s="161" t="s">
        <v>6391</v>
      </c>
      <c r="D6139" s="94">
        <v>0</v>
      </c>
      <c r="E6139" s="105">
        <v>0</v>
      </c>
      <c r="F6139" s="182">
        <f t="shared" si="793"/>
        <v>0</v>
      </c>
      <c r="G6139" s="187">
        <f>ROUND(SUM('NOVO HORIZONTE'!G6139),2)</f>
        <v>0</v>
      </c>
      <c r="H6139" s="187">
        <f t="shared" si="798"/>
        <v>0</v>
      </c>
      <c r="I6139" s="188">
        <f t="shared" si="794"/>
        <v>0</v>
      </c>
      <c r="J6139" s="142"/>
      <c r="K6139" s="145" t="str">
        <f>IF(SUM(I6139:I6139)&gt;0,"xx","")</f>
        <v/>
      </c>
      <c r="L6139" s="7" t="str">
        <f t="shared" si="795"/>
        <v/>
      </c>
      <c r="M6139" s="7" t="str">
        <f t="shared" si="796"/>
        <v/>
      </c>
      <c r="N6139" s="7" t="str">
        <f t="shared" si="792"/>
        <v/>
      </c>
      <c r="O6139" s="144"/>
      <c r="P6139" s="375"/>
      <c r="Q6139" s="362">
        <f>SUM('NOVO HORIZONTE'!I6139)</f>
        <v>0</v>
      </c>
      <c r="R6139" s="363">
        <f t="shared" si="797"/>
        <v>0</v>
      </c>
      <c r="S6139" s="153">
        <f t="shared" si="791"/>
        <v>0</v>
      </c>
      <c r="T6139" s="364"/>
    </row>
    <row r="6140" ht="12.75" hidden="1" spans="1:20">
      <c r="A6140" s="154" t="s">
        <v>6392</v>
      </c>
      <c r="B6140" s="100"/>
      <c r="C6140" s="161" t="s">
        <v>6393</v>
      </c>
      <c r="D6140" s="94">
        <v>0</v>
      </c>
      <c r="E6140" s="105">
        <v>0</v>
      </c>
      <c r="F6140" s="182">
        <f t="shared" si="793"/>
        <v>0</v>
      </c>
      <c r="G6140" s="187">
        <f>ROUND(SUM('NOVO HORIZONTE'!G6140),2)</f>
        <v>0</v>
      </c>
      <c r="H6140" s="187">
        <f t="shared" si="798"/>
        <v>0</v>
      </c>
      <c r="I6140" s="188">
        <f t="shared" si="794"/>
        <v>0</v>
      </c>
      <c r="J6140" s="142"/>
      <c r="K6140" s="145" t="str">
        <f>IF(SUM(I6140:I6140)&gt;0,"xx","")</f>
        <v/>
      </c>
      <c r="L6140" s="7" t="str">
        <f t="shared" si="795"/>
        <v/>
      </c>
      <c r="M6140" s="7" t="str">
        <f t="shared" si="796"/>
        <v/>
      </c>
      <c r="N6140" s="7" t="str">
        <f t="shared" si="792"/>
        <v/>
      </c>
      <c r="O6140" s="144"/>
      <c r="P6140" s="375"/>
      <c r="Q6140" s="362">
        <f>SUM('NOVO HORIZONTE'!I6140)</f>
        <v>0</v>
      </c>
      <c r="R6140" s="363">
        <f t="shared" si="797"/>
        <v>0</v>
      </c>
      <c r="S6140" s="153">
        <f t="shared" si="791"/>
        <v>0</v>
      </c>
      <c r="T6140" s="364"/>
    </row>
    <row r="6141" ht="12.75" hidden="1" spans="1:20">
      <c r="A6141" s="154" t="s">
        <v>6394</v>
      </c>
      <c r="B6141" s="100"/>
      <c r="C6141" s="161" t="s">
        <v>6395</v>
      </c>
      <c r="D6141" s="94">
        <v>0</v>
      </c>
      <c r="E6141" s="105">
        <v>0</v>
      </c>
      <c r="F6141" s="182">
        <f t="shared" si="793"/>
        <v>0</v>
      </c>
      <c r="G6141" s="187">
        <f>ROUND(SUM('NOVO HORIZONTE'!G6141),2)</f>
        <v>0</v>
      </c>
      <c r="H6141" s="187">
        <f t="shared" si="798"/>
        <v>0</v>
      </c>
      <c r="I6141" s="188">
        <f t="shared" si="794"/>
        <v>0</v>
      </c>
      <c r="J6141" s="142"/>
      <c r="K6141" s="145" t="str">
        <f>IF(SUM(I6142:I6144)&gt;0,"xx","")</f>
        <v/>
      </c>
      <c r="L6141" s="7" t="str">
        <f t="shared" si="795"/>
        <v/>
      </c>
      <c r="M6141" s="7" t="str">
        <f t="shared" si="796"/>
        <v/>
      </c>
      <c r="N6141" s="7" t="str">
        <f t="shared" si="792"/>
        <v/>
      </c>
      <c r="O6141" s="144"/>
      <c r="P6141" s="375"/>
      <c r="Q6141" s="362">
        <f>SUM('NOVO HORIZONTE'!I6141)</f>
        <v>0</v>
      </c>
      <c r="R6141" s="363">
        <f t="shared" si="797"/>
        <v>0</v>
      </c>
      <c r="S6141" s="153">
        <f t="shared" si="791"/>
        <v>0</v>
      </c>
      <c r="T6141" s="364"/>
    </row>
    <row r="6142" ht="22.5" hidden="1" spans="1:20">
      <c r="A6142" s="158">
        <v>96112</v>
      </c>
      <c r="B6142" s="100" t="s">
        <v>252</v>
      </c>
      <c r="C6142" s="104" t="s">
        <v>6396</v>
      </c>
      <c r="D6142" s="94" t="s">
        <v>261</v>
      </c>
      <c r="E6142" s="95">
        <v>180.12</v>
      </c>
      <c r="F6142" s="182">
        <f t="shared" si="793"/>
        <v>221.08</v>
      </c>
      <c r="G6142" s="107">
        <f>ROUND(SUM('NOVO HORIZONTE'!G6142),2)</f>
        <v>0</v>
      </c>
      <c r="H6142" s="107">
        <f t="shared" si="798"/>
        <v>0</v>
      </c>
      <c r="I6142" s="143">
        <f t="shared" si="794"/>
        <v>0</v>
      </c>
      <c r="J6142" s="142"/>
      <c r="K6142" s="228"/>
      <c r="L6142" s="7" t="str">
        <f t="shared" si="795"/>
        <v/>
      </c>
      <c r="M6142" s="7" t="str">
        <f t="shared" si="796"/>
        <v/>
      </c>
      <c r="N6142" s="7" t="str">
        <f t="shared" si="792"/>
        <v/>
      </c>
      <c r="O6142" s="144"/>
      <c r="P6142" s="355">
        <v>0</v>
      </c>
      <c r="Q6142" s="362">
        <f>SUM('NOVO HORIZONTE'!I6142)</f>
        <v>0</v>
      </c>
      <c r="R6142" s="363">
        <f t="shared" si="797"/>
        <v>0</v>
      </c>
      <c r="S6142" s="153">
        <f t="shared" si="791"/>
        <v>0</v>
      </c>
      <c r="T6142" s="364"/>
    </row>
    <row r="6143" ht="22.5" hidden="1" spans="1:20">
      <c r="A6143" s="158">
        <v>96117</v>
      </c>
      <c r="B6143" s="100" t="s">
        <v>252</v>
      </c>
      <c r="C6143" s="104" t="s">
        <v>6397</v>
      </c>
      <c r="D6143" s="94" t="s">
        <v>261</v>
      </c>
      <c r="E6143" s="95">
        <v>230.6</v>
      </c>
      <c r="F6143" s="182">
        <f t="shared" si="793"/>
        <v>283.04</v>
      </c>
      <c r="G6143" s="107">
        <f>ROUND(SUM('NOVO HORIZONTE'!G6143),2)</f>
        <v>0</v>
      </c>
      <c r="H6143" s="107">
        <f t="shared" si="798"/>
        <v>0</v>
      </c>
      <c r="I6143" s="143">
        <f t="shared" si="794"/>
        <v>0</v>
      </c>
      <c r="J6143" s="142"/>
      <c r="K6143" s="228"/>
      <c r="L6143" s="7" t="str">
        <f t="shared" si="795"/>
        <v/>
      </c>
      <c r="M6143" s="7" t="str">
        <f t="shared" si="796"/>
        <v/>
      </c>
      <c r="N6143" s="7" t="str">
        <f t="shared" si="792"/>
        <v/>
      </c>
      <c r="O6143" s="144"/>
      <c r="P6143" s="355">
        <v>0</v>
      </c>
      <c r="Q6143" s="362">
        <f>SUM('NOVO HORIZONTE'!I6143)</f>
        <v>0</v>
      </c>
      <c r="R6143" s="363">
        <f t="shared" si="797"/>
        <v>0</v>
      </c>
      <c r="S6143" s="153">
        <f t="shared" si="791"/>
        <v>0</v>
      </c>
      <c r="T6143" s="364"/>
    </row>
    <row r="6144" ht="12.75" hidden="1" spans="1:20">
      <c r="A6144" s="158">
        <v>96122</v>
      </c>
      <c r="B6144" s="100" t="s">
        <v>252</v>
      </c>
      <c r="C6144" s="104" t="s">
        <v>6398</v>
      </c>
      <c r="D6144" s="94" t="s">
        <v>263</v>
      </c>
      <c r="E6144" s="95">
        <v>55.65</v>
      </c>
      <c r="F6144" s="182">
        <f t="shared" si="793"/>
        <v>68.3</v>
      </c>
      <c r="G6144" s="107">
        <f>ROUND(SUM('NOVO HORIZONTE'!G6144),2)</f>
        <v>0</v>
      </c>
      <c r="H6144" s="107">
        <f t="shared" si="798"/>
        <v>0</v>
      </c>
      <c r="I6144" s="143">
        <f t="shared" si="794"/>
        <v>0</v>
      </c>
      <c r="J6144" s="142"/>
      <c r="K6144" s="228"/>
      <c r="L6144" s="7" t="str">
        <f t="shared" si="795"/>
        <v/>
      </c>
      <c r="M6144" s="7" t="str">
        <f t="shared" si="796"/>
        <v/>
      </c>
      <c r="N6144" s="7" t="str">
        <f t="shared" si="792"/>
        <v/>
      </c>
      <c r="O6144" s="144"/>
      <c r="P6144" s="355">
        <v>0</v>
      </c>
      <c r="Q6144" s="362">
        <f>SUM('NOVO HORIZONTE'!I6144)</f>
        <v>0</v>
      </c>
      <c r="R6144" s="363">
        <f t="shared" si="797"/>
        <v>0</v>
      </c>
      <c r="S6144" s="153">
        <f t="shared" si="791"/>
        <v>0</v>
      </c>
      <c r="T6144" s="364"/>
    </row>
    <row r="6145" ht="12.75" hidden="1" spans="1:20">
      <c r="A6145" s="154" t="s">
        <v>6399</v>
      </c>
      <c r="B6145" s="100"/>
      <c r="C6145" s="161" t="s">
        <v>6400</v>
      </c>
      <c r="D6145" s="94">
        <v>0</v>
      </c>
      <c r="E6145" s="105">
        <v>0</v>
      </c>
      <c r="F6145" s="182">
        <f t="shared" si="793"/>
        <v>0</v>
      </c>
      <c r="G6145" s="187">
        <f>ROUND(SUM('NOVO HORIZONTE'!G6145),2)</f>
        <v>0</v>
      </c>
      <c r="H6145" s="187">
        <f t="shared" si="798"/>
        <v>0</v>
      </c>
      <c r="I6145" s="188">
        <f t="shared" si="794"/>
        <v>0</v>
      </c>
      <c r="J6145" s="142"/>
      <c r="K6145" s="145" t="str">
        <f>IF(SUM(I6146:I6155)&gt;0,"xx","")</f>
        <v/>
      </c>
      <c r="L6145" s="7" t="str">
        <f t="shared" si="795"/>
        <v/>
      </c>
      <c r="M6145" s="7" t="str">
        <f t="shared" si="796"/>
        <v/>
      </c>
      <c r="N6145" s="7" t="str">
        <f t="shared" si="792"/>
        <v/>
      </c>
      <c r="O6145" s="144"/>
      <c r="P6145" s="375"/>
      <c r="Q6145" s="362">
        <f>SUM('NOVO HORIZONTE'!I6145)</f>
        <v>0</v>
      </c>
      <c r="R6145" s="363">
        <f t="shared" si="797"/>
        <v>0</v>
      </c>
      <c r="S6145" s="153">
        <f t="shared" si="791"/>
        <v>0</v>
      </c>
      <c r="T6145" s="364"/>
    </row>
    <row r="6146" ht="22.5" hidden="1" spans="1:20">
      <c r="A6146" s="158">
        <v>96112</v>
      </c>
      <c r="B6146" s="100" t="s">
        <v>252</v>
      </c>
      <c r="C6146" s="104" t="s">
        <v>6396</v>
      </c>
      <c r="D6146" s="94" t="s">
        <v>261</v>
      </c>
      <c r="E6146" s="95">
        <v>180.12</v>
      </c>
      <c r="F6146" s="182">
        <f t="shared" si="793"/>
        <v>221.08</v>
      </c>
      <c r="G6146" s="107">
        <f>ROUND(SUM('NOVO HORIZONTE'!G6146),2)</f>
        <v>0</v>
      </c>
      <c r="H6146" s="107">
        <f t="shared" si="798"/>
        <v>0</v>
      </c>
      <c r="I6146" s="143">
        <f t="shared" si="794"/>
        <v>0</v>
      </c>
      <c r="J6146" s="142"/>
      <c r="K6146" s="228"/>
      <c r="L6146" s="7" t="str">
        <f t="shared" si="795"/>
        <v/>
      </c>
      <c r="M6146" s="7" t="str">
        <f t="shared" si="796"/>
        <v/>
      </c>
      <c r="N6146" s="7" t="str">
        <f t="shared" si="792"/>
        <v/>
      </c>
      <c r="O6146" s="144"/>
      <c r="P6146" s="355">
        <v>0</v>
      </c>
      <c r="Q6146" s="362">
        <f>SUM('NOVO HORIZONTE'!I6146)</f>
        <v>0</v>
      </c>
      <c r="R6146" s="363">
        <f t="shared" si="797"/>
        <v>0</v>
      </c>
      <c r="S6146" s="153">
        <f t="shared" si="791"/>
        <v>0</v>
      </c>
      <c r="T6146" s="364"/>
    </row>
    <row r="6147" ht="22.5" hidden="1" spans="1:20">
      <c r="A6147" s="158">
        <v>96117</v>
      </c>
      <c r="B6147" s="100" t="s">
        <v>252</v>
      </c>
      <c r="C6147" s="104" t="s">
        <v>6397</v>
      </c>
      <c r="D6147" s="94" t="s">
        <v>261</v>
      </c>
      <c r="E6147" s="95">
        <v>230.6</v>
      </c>
      <c r="F6147" s="182">
        <f t="shared" si="793"/>
        <v>283.04</v>
      </c>
      <c r="G6147" s="107">
        <f>ROUND(SUM('NOVO HORIZONTE'!G6147),2)</f>
        <v>0</v>
      </c>
      <c r="H6147" s="107">
        <f t="shared" si="798"/>
        <v>0</v>
      </c>
      <c r="I6147" s="143">
        <f t="shared" si="794"/>
        <v>0</v>
      </c>
      <c r="J6147" s="142"/>
      <c r="K6147" s="228"/>
      <c r="L6147" s="7" t="str">
        <f t="shared" si="795"/>
        <v/>
      </c>
      <c r="M6147" s="7" t="str">
        <f t="shared" si="796"/>
        <v/>
      </c>
      <c r="N6147" s="7" t="str">
        <f t="shared" si="792"/>
        <v/>
      </c>
      <c r="O6147" s="144"/>
      <c r="P6147" s="355">
        <v>0</v>
      </c>
      <c r="Q6147" s="362">
        <f>SUM('NOVO HORIZONTE'!I6147)</f>
        <v>0</v>
      </c>
      <c r="R6147" s="363">
        <f t="shared" si="797"/>
        <v>0</v>
      </c>
      <c r="S6147" s="153">
        <f t="shared" si="791"/>
        <v>0</v>
      </c>
      <c r="T6147" s="364"/>
    </row>
    <row r="6148" ht="12.75" hidden="1" spans="1:20">
      <c r="A6148" s="158">
        <v>96122</v>
      </c>
      <c r="B6148" s="100" t="s">
        <v>252</v>
      </c>
      <c r="C6148" s="104" t="s">
        <v>6398</v>
      </c>
      <c r="D6148" s="94" t="s">
        <v>263</v>
      </c>
      <c r="E6148" s="95">
        <v>55.65</v>
      </c>
      <c r="F6148" s="182">
        <f t="shared" si="793"/>
        <v>68.3</v>
      </c>
      <c r="G6148" s="107">
        <f>ROUND(SUM('NOVO HORIZONTE'!G6148),2)</f>
        <v>0</v>
      </c>
      <c r="H6148" s="107">
        <f t="shared" si="798"/>
        <v>0</v>
      </c>
      <c r="I6148" s="143">
        <f t="shared" si="794"/>
        <v>0</v>
      </c>
      <c r="J6148" s="142"/>
      <c r="K6148" s="228"/>
      <c r="L6148" s="7" t="str">
        <f t="shared" si="795"/>
        <v/>
      </c>
      <c r="M6148" s="7" t="str">
        <f t="shared" si="796"/>
        <v/>
      </c>
      <c r="N6148" s="7" t="str">
        <f t="shared" si="792"/>
        <v/>
      </c>
      <c r="O6148" s="144"/>
      <c r="P6148" s="355">
        <v>0</v>
      </c>
      <c r="Q6148" s="362">
        <f>SUM('NOVO HORIZONTE'!I6148)</f>
        <v>0</v>
      </c>
      <c r="R6148" s="363">
        <f t="shared" si="797"/>
        <v>0</v>
      </c>
      <c r="S6148" s="153">
        <f t="shared" si="791"/>
        <v>0</v>
      </c>
      <c r="T6148" s="364"/>
    </row>
    <row r="6149" ht="12.75" hidden="1" spans="1:20">
      <c r="A6149" s="158">
        <v>96109</v>
      </c>
      <c r="B6149" s="100" t="s">
        <v>252</v>
      </c>
      <c r="C6149" s="104" t="s">
        <v>6401</v>
      </c>
      <c r="D6149" s="94" t="s">
        <v>261</v>
      </c>
      <c r="E6149" s="95">
        <v>48.71</v>
      </c>
      <c r="F6149" s="182">
        <f t="shared" si="793"/>
        <v>59.79</v>
      </c>
      <c r="G6149" s="107">
        <f>ROUND(SUM('NOVO HORIZONTE'!G6149),2)</f>
        <v>0</v>
      </c>
      <c r="H6149" s="107">
        <f t="shared" si="798"/>
        <v>0</v>
      </c>
      <c r="I6149" s="143">
        <f t="shared" si="794"/>
        <v>0</v>
      </c>
      <c r="J6149" s="142"/>
      <c r="K6149" s="145"/>
      <c r="L6149" s="7" t="str">
        <f t="shared" si="795"/>
        <v/>
      </c>
      <c r="M6149" s="7" t="str">
        <f t="shared" si="796"/>
        <v/>
      </c>
      <c r="N6149" s="7" t="str">
        <f t="shared" si="792"/>
        <v/>
      </c>
      <c r="O6149" s="144"/>
      <c r="P6149" s="355">
        <v>0</v>
      </c>
      <c r="Q6149" s="362">
        <f>SUM('NOVO HORIZONTE'!I6149)</f>
        <v>0</v>
      </c>
      <c r="R6149" s="363">
        <f t="shared" si="797"/>
        <v>0</v>
      </c>
      <c r="S6149" s="153">
        <f t="shared" si="791"/>
        <v>0</v>
      </c>
      <c r="T6149" s="364"/>
    </row>
    <row r="6150" ht="22.5" hidden="1" spans="1:20">
      <c r="A6150" s="158">
        <v>96110</v>
      </c>
      <c r="B6150" s="100" t="s">
        <v>252</v>
      </c>
      <c r="C6150" s="104" t="s">
        <v>6402</v>
      </c>
      <c r="D6150" s="94" t="s">
        <v>261</v>
      </c>
      <c r="E6150" s="95">
        <v>77.2</v>
      </c>
      <c r="F6150" s="182">
        <f t="shared" si="793"/>
        <v>94.76</v>
      </c>
      <c r="G6150" s="107">
        <f>ROUND(SUM('NOVO HORIZONTE'!G6150),2)</f>
        <v>0</v>
      </c>
      <c r="H6150" s="107">
        <f t="shared" si="798"/>
        <v>0</v>
      </c>
      <c r="I6150" s="143">
        <f t="shared" si="794"/>
        <v>0</v>
      </c>
      <c r="J6150" s="142"/>
      <c r="K6150" s="228"/>
      <c r="L6150" s="7" t="str">
        <f t="shared" si="795"/>
        <v/>
      </c>
      <c r="M6150" s="7" t="str">
        <f t="shared" si="796"/>
        <v/>
      </c>
      <c r="N6150" s="7" t="str">
        <f t="shared" si="792"/>
        <v/>
      </c>
      <c r="O6150" s="144"/>
      <c r="P6150" s="355">
        <v>0</v>
      </c>
      <c r="Q6150" s="362">
        <f>SUM('NOVO HORIZONTE'!I6150)</f>
        <v>0</v>
      </c>
      <c r="R6150" s="363">
        <f t="shared" si="797"/>
        <v>0</v>
      </c>
      <c r="S6150" s="153">
        <f t="shared" si="791"/>
        <v>0</v>
      </c>
      <c r="T6150" s="364"/>
    </row>
    <row r="6151" ht="12.75" hidden="1" spans="1:20">
      <c r="A6151" s="158">
        <v>96113</v>
      </c>
      <c r="B6151" s="100" t="s">
        <v>252</v>
      </c>
      <c r="C6151" s="104" t="s">
        <v>6403</v>
      </c>
      <c r="D6151" s="94" t="s">
        <v>261</v>
      </c>
      <c r="E6151" s="95">
        <v>41.94</v>
      </c>
      <c r="F6151" s="182">
        <f t="shared" si="793"/>
        <v>51.48</v>
      </c>
      <c r="G6151" s="107">
        <f>ROUND(SUM('NOVO HORIZONTE'!G6151),2)</f>
        <v>0</v>
      </c>
      <c r="H6151" s="107">
        <f t="shared" si="798"/>
        <v>0</v>
      </c>
      <c r="I6151" s="143">
        <f t="shared" si="794"/>
        <v>0</v>
      </c>
      <c r="J6151" s="142"/>
      <c r="K6151" s="228"/>
      <c r="L6151" s="7" t="str">
        <f t="shared" si="795"/>
        <v/>
      </c>
      <c r="M6151" s="7" t="str">
        <f t="shared" si="796"/>
        <v/>
      </c>
      <c r="N6151" s="7" t="str">
        <f t="shared" si="792"/>
        <v/>
      </c>
      <c r="O6151" s="144"/>
      <c r="P6151" s="355">
        <v>0</v>
      </c>
      <c r="Q6151" s="362">
        <f>SUM('NOVO HORIZONTE'!I6151)</f>
        <v>0</v>
      </c>
      <c r="R6151" s="363">
        <f t="shared" si="797"/>
        <v>0</v>
      </c>
      <c r="S6151" s="153">
        <f t="shared" si="791"/>
        <v>0</v>
      </c>
      <c r="T6151" s="364"/>
    </row>
    <row r="6152" ht="22.5" hidden="1" spans="1:20">
      <c r="A6152" s="158">
        <v>96114</v>
      </c>
      <c r="B6152" s="100" t="s">
        <v>252</v>
      </c>
      <c r="C6152" s="104" t="s">
        <v>6404</v>
      </c>
      <c r="D6152" s="94" t="s">
        <v>261</v>
      </c>
      <c r="E6152" s="95">
        <v>79.62</v>
      </c>
      <c r="F6152" s="182">
        <f t="shared" si="793"/>
        <v>97.73</v>
      </c>
      <c r="G6152" s="107">
        <f>ROUND(SUM('NOVO HORIZONTE'!G6152),2)</f>
        <v>0</v>
      </c>
      <c r="H6152" s="107">
        <f t="shared" si="798"/>
        <v>0</v>
      </c>
      <c r="I6152" s="143">
        <f t="shared" si="794"/>
        <v>0</v>
      </c>
      <c r="J6152" s="142"/>
      <c r="K6152" s="228"/>
      <c r="L6152" s="7" t="str">
        <f t="shared" si="795"/>
        <v/>
      </c>
      <c r="M6152" s="7" t="str">
        <f t="shared" si="796"/>
        <v/>
      </c>
      <c r="N6152" s="7" t="str">
        <f t="shared" si="792"/>
        <v/>
      </c>
      <c r="O6152" s="144"/>
      <c r="P6152" s="355">
        <v>0</v>
      </c>
      <c r="Q6152" s="362">
        <f>SUM('NOVO HORIZONTE'!I6152)</f>
        <v>0</v>
      </c>
      <c r="R6152" s="363">
        <f t="shared" si="797"/>
        <v>0</v>
      </c>
      <c r="S6152" s="153">
        <f t="shared" si="791"/>
        <v>0</v>
      </c>
      <c r="T6152" s="364"/>
    </row>
    <row r="6153" ht="12.75" hidden="1" spans="1:20">
      <c r="A6153" s="158">
        <v>96120</v>
      </c>
      <c r="B6153" s="100" t="s">
        <v>252</v>
      </c>
      <c r="C6153" s="104" t="s">
        <v>6405</v>
      </c>
      <c r="D6153" s="94" t="s">
        <v>263</v>
      </c>
      <c r="E6153" s="95">
        <v>3.26</v>
      </c>
      <c r="F6153" s="182">
        <f t="shared" si="793"/>
        <v>4</v>
      </c>
      <c r="G6153" s="107">
        <f>ROUND(SUM('NOVO HORIZONTE'!G6153),2)</f>
        <v>0</v>
      </c>
      <c r="H6153" s="107">
        <f t="shared" si="798"/>
        <v>0</v>
      </c>
      <c r="I6153" s="143">
        <f t="shared" si="794"/>
        <v>0</v>
      </c>
      <c r="J6153" s="142"/>
      <c r="K6153" s="228"/>
      <c r="L6153" s="7" t="str">
        <f t="shared" si="795"/>
        <v/>
      </c>
      <c r="M6153" s="7" t="str">
        <f t="shared" si="796"/>
        <v/>
      </c>
      <c r="N6153" s="7" t="str">
        <f t="shared" si="792"/>
        <v/>
      </c>
      <c r="O6153" s="144"/>
      <c r="P6153" s="355">
        <v>0</v>
      </c>
      <c r="Q6153" s="362">
        <f>SUM('NOVO HORIZONTE'!I6153)</f>
        <v>0</v>
      </c>
      <c r="R6153" s="363">
        <f t="shared" si="797"/>
        <v>0</v>
      </c>
      <c r="S6153" s="153">
        <f t="shared" si="791"/>
        <v>0</v>
      </c>
      <c r="T6153" s="364"/>
    </row>
    <row r="6154" ht="12.75" hidden="1" spans="1:20">
      <c r="A6154" s="158">
        <v>96123</v>
      </c>
      <c r="B6154" s="100" t="s">
        <v>252</v>
      </c>
      <c r="C6154" s="104" t="s">
        <v>6406</v>
      </c>
      <c r="D6154" s="94" t="s">
        <v>263</v>
      </c>
      <c r="E6154" s="95">
        <v>37.02</v>
      </c>
      <c r="F6154" s="182">
        <f t="shared" si="793"/>
        <v>45.44</v>
      </c>
      <c r="G6154" s="107">
        <f>ROUND(SUM('NOVO HORIZONTE'!G6154),2)</f>
        <v>0</v>
      </c>
      <c r="H6154" s="107">
        <f t="shared" si="798"/>
        <v>0</v>
      </c>
      <c r="I6154" s="143">
        <f t="shared" si="794"/>
        <v>0</v>
      </c>
      <c r="J6154" s="142"/>
      <c r="K6154" s="228"/>
      <c r="L6154" s="7" t="str">
        <f t="shared" si="795"/>
        <v/>
      </c>
      <c r="M6154" s="7" t="str">
        <f t="shared" si="796"/>
        <v/>
      </c>
      <c r="N6154" s="7" t="str">
        <f t="shared" si="792"/>
        <v/>
      </c>
      <c r="O6154" s="144"/>
      <c r="P6154" s="355">
        <v>0</v>
      </c>
      <c r="Q6154" s="362">
        <f>SUM('NOVO HORIZONTE'!I6154)</f>
        <v>0</v>
      </c>
      <c r="R6154" s="363">
        <f t="shared" si="797"/>
        <v>0</v>
      </c>
      <c r="S6154" s="153">
        <f t="shared" si="791"/>
        <v>0</v>
      </c>
      <c r="T6154" s="364"/>
    </row>
    <row r="6155" ht="12.75" hidden="1" spans="1:20">
      <c r="A6155" s="158">
        <v>99054</v>
      </c>
      <c r="B6155" s="100" t="s">
        <v>252</v>
      </c>
      <c r="C6155" s="104" t="s">
        <v>6407</v>
      </c>
      <c r="D6155" s="94" t="s">
        <v>261</v>
      </c>
      <c r="E6155" s="95">
        <v>61.39</v>
      </c>
      <c r="F6155" s="182">
        <f t="shared" si="793"/>
        <v>75.35</v>
      </c>
      <c r="G6155" s="107">
        <f>ROUND(SUM('NOVO HORIZONTE'!G6155),2)</f>
        <v>0</v>
      </c>
      <c r="H6155" s="107">
        <f t="shared" si="798"/>
        <v>0</v>
      </c>
      <c r="I6155" s="143">
        <f t="shared" si="794"/>
        <v>0</v>
      </c>
      <c r="J6155" s="142"/>
      <c r="K6155" s="145"/>
      <c r="L6155" s="7" t="str">
        <f t="shared" si="795"/>
        <v/>
      </c>
      <c r="M6155" s="7" t="str">
        <f t="shared" si="796"/>
        <v/>
      </c>
      <c r="N6155" s="7" t="str">
        <f t="shared" si="792"/>
        <v/>
      </c>
      <c r="O6155" s="144"/>
      <c r="P6155" s="355">
        <v>0</v>
      </c>
      <c r="Q6155" s="362">
        <f>SUM('NOVO HORIZONTE'!I6155)</f>
        <v>0</v>
      </c>
      <c r="R6155" s="363">
        <f t="shared" si="797"/>
        <v>0</v>
      </c>
      <c r="S6155" s="153">
        <f t="shared" si="791"/>
        <v>0</v>
      </c>
      <c r="T6155" s="364"/>
    </row>
    <row r="6156" ht="12.75" hidden="1" spans="1:20">
      <c r="A6156" s="154" t="s">
        <v>6408</v>
      </c>
      <c r="B6156" s="100"/>
      <c r="C6156" s="161" t="s">
        <v>6409</v>
      </c>
      <c r="D6156" s="94">
        <v>0</v>
      </c>
      <c r="E6156" s="105">
        <v>0</v>
      </c>
      <c r="F6156" s="182">
        <f t="shared" si="793"/>
        <v>0</v>
      </c>
      <c r="G6156" s="187">
        <f>ROUND(SUM('NOVO HORIZONTE'!G6156),2)</f>
        <v>0</v>
      </c>
      <c r="H6156" s="187">
        <f t="shared" si="798"/>
        <v>0</v>
      </c>
      <c r="I6156" s="188">
        <f t="shared" si="794"/>
        <v>0</v>
      </c>
      <c r="J6156" s="142"/>
      <c r="K6156" s="145" t="str">
        <f>IF(SUM(I6157:I6161)&gt;0,"xx","")</f>
        <v/>
      </c>
      <c r="L6156" s="7" t="str">
        <f t="shared" si="795"/>
        <v/>
      </c>
      <c r="M6156" s="7" t="str">
        <f t="shared" si="796"/>
        <v/>
      </c>
      <c r="N6156" s="7" t="str">
        <f t="shared" si="792"/>
        <v/>
      </c>
      <c r="O6156" s="144"/>
      <c r="P6156" s="375"/>
      <c r="Q6156" s="362">
        <f>SUM('NOVO HORIZONTE'!I6156)</f>
        <v>0</v>
      </c>
      <c r="R6156" s="363">
        <f t="shared" si="797"/>
        <v>0</v>
      </c>
      <c r="S6156" s="153">
        <f t="shared" si="791"/>
        <v>0</v>
      </c>
      <c r="T6156" s="364"/>
    </row>
    <row r="6157" ht="22.5" hidden="1" spans="1:20">
      <c r="A6157" s="158">
        <v>96111</v>
      </c>
      <c r="B6157" s="100" t="s">
        <v>252</v>
      </c>
      <c r="C6157" s="104" t="s">
        <v>6410</v>
      </c>
      <c r="D6157" s="94" t="s">
        <v>261</v>
      </c>
      <c r="E6157" s="95">
        <v>73.24</v>
      </c>
      <c r="F6157" s="182">
        <f t="shared" si="793"/>
        <v>89.89</v>
      </c>
      <c r="G6157" s="107">
        <f>ROUND(SUM('NOVO HORIZONTE'!G6157),2)</f>
        <v>0</v>
      </c>
      <c r="H6157" s="107">
        <f t="shared" si="798"/>
        <v>0</v>
      </c>
      <c r="I6157" s="143">
        <f t="shared" si="794"/>
        <v>0</v>
      </c>
      <c r="J6157" s="142"/>
      <c r="K6157" s="228"/>
      <c r="L6157" s="7" t="str">
        <f t="shared" si="795"/>
        <v/>
      </c>
      <c r="M6157" s="7" t="str">
        <f t="shared" si="796"/>
        <v/>
      </c>
      <c r="N6157" s="7" t="str">
        <f t="shared" si="792"/>
        <v/>
      </c>
      <c r="O6157" s="144"/>
      <c r="P6157" s="355">
        <v>0</v>
      </c>
      <c r="Q6157" s="362">
        <f>SUM('NOVO HORIZONTE'!I6157)</f>
        <v>0</v>
      </c>
      <c r="R6157" s="363">
        <f t="shared" si="797"/>
        <v>0</v>
      </c>
      <c r="S6157" s="153">
        <f t="shared" si="791"/>
        <v>0</v>
      </c>
      <c r="T6157" s="364"/>
    </row>
    <row r="6158" ht="22.5" hidden="1" spans="1:20">
      <c r="A6158" s="158">
        <v>96116</v>
      </c>
      <c r="B6158" s="100" t="s">
        <v>252</v>
      </c>
      <c r="C6158" s="104" t="s">
        <v>6411</v>
      </c>
      <c r="D6158" s="94" t="s">
        <v>261</v>
      </c>
      <c r="E6158" s="95">
        <v>80.04</v>
      </c>
      <c r="F6158" s="182">
        <f t="shared" si="793"/>
        <v>98.24</v>
      </c>
      <c r="G6158" s="107">
        <f>ROUND(SUM('NOVO HORIZONTE'!G6158),2)</f>
        <v>0</v>
      </c>
      <c r="H6158" s="107">
        <f t="shared" si="798"/>
        <v>0</v>
      </c>
      <c r="I6158" s="143">
        <f t="shared" si="794"/>
        <v>0</v>
      </c>
      <c r="J6158" s="142"/>
      <c r="K6158" s="145"/>
      <c r="L6158" s="7" t="str">
        <f t="shared" si="795"/>
        <v/>
      </c>
      <c r="M6158" s="7" t="str">
        <f t="shared" si="796"/>
        <v/>
      </c>
      <c r="N6158" s="7" t="str">
        <f t="shared" si="792"/>
        <v/>
      </c>
      <c r="O6158" s="144"/>
      <c r="P6158" s="355">
        <v>0</v>
      </c>
      <c r="Q6158" s="362">
        <f>SUM('NOVO HORIZONTE'!I6158)</f>
        <v>0</v>
      </c>
      <c r="R6158" s="363">
        <f t="shared" si="797"/>
        <v>0</v>
      </c>
      <c r="S6158" s="153">
        <f t="shared" si="791"/>
        <v>0</v>
      </c>
      <c r="T6158" s="364"/>
    </row>
    <row r="6159" ht="12.75" hidden="1" spans="1:20">
      <c r="A6159" s="158">
        <v>96121</v>
      </c>
      <c r="B6159" s="100" t="s">
        <v>252</v>
      </c>
      <c r="C6159" s="104" t="s">
        <v>6412</v>
      </c>
      <c r="D6159" s="94" t="s">
        <v>263</v>
      </c>
      <c r="E6159" s="95">
        <v>13.36</v>
      </c>
      <c r="F6159" s="182">
        <f t="shared" si="793"/>
        <v>16.4</v>
      </c>
      <c r="G6159" s="107">
        <f>ROUND(SUM('NOVO HORIZONTE'!G6159),2)</f>
        <v>0</v>
      </c>
      <c r="H6159" s="107">
        <f t="shared" si="798"/>
        <v>0</v>
      </c>
      <c r="I6159" s="143">
        <f t="shared" si="794"/>
        <v>0</v>
      </c>
      <c r="J6159" s="142"/>
      <c r="K6159" s="228"/>
      <c r="L6159" s="7" t="str">
        <f t="shared" si="795"/>
        <v/>
      </c>
      <c r="M6159" s="7" t="str">
        <f t="shared" si="796"/>
        <v/>
      </c>
      <c r="N6159" s="7" t="str">
        <f t="shared" si="792"/>
        <v/>
      </c>
      <c r="O6159" s="144"/>
      <c r="P6159" s="355">
        <v>0</v>
      </c>
      <c r="Q6159" s="362">
        <f>SUM('NOVO HORIZONTE'!I6159)</f>
        <v>0</v>
      </c>
      <c r="R6159" s="363">
        <f t="shared" si="797"/>
        <v>0</v>
      </c>
      <c r="S6159" s="153">
        <f t="shared" si="791"/>
        <v>0</v>
      </c>
      <c r="T6159" s="364"/>
    </row>
    <row r="6160" ht="22.5" hidden="1" spans="1:20">
      <c r="A6160" s="158">
        <v>96485</v>
      </c>
      <c r="B6160" s="100" t="s">
        <v>252</v>
      </c>
      <c r="C6160" s="104" t="s">
        <v>6413</v>
      </c>
      <c r="D6160" s="94" t="s">
        <v>261</v>
      </c>
      <c r="E6160" s="95">
        <v>85.14</v>
      </c>
      <c r="F6160" s="182">
        <f t="shared" si="793"/>
        <v>104.5</v>
      </c>
      <c r="G6160" s="107">
        <f>ROUND(SUM('NOVO HORIZONTE'!G6160),2)</f>
        <v>0</v>
      </c>
      <c r="H6160" s="107">
        <f t="shared" si="798"/>
        <v>0</v>
      </c>
      <c r="I6160" s="143">
        <f t="shared" si="794"/>
        <v>0</v>
      </c>
      <c r="J6160" s="142"/>
      <c r="K6160" s="145"/>
      <c r="L6160" s="7" t="str">
        <f t="shared" si="795"/>
        <v/>
      </c>
      <c r="M6160" s="7" t="str">
        <f t="shared" si="796"/>
        <v/>
      </c>
      <c r="N6160" s="7" t="str">
        <f t="shared" si="792"/>
        <v/>
      </c>
      <c r="O6160" s="144"/>
      <c r="P6160" s="355">
        <v>0</v>
      </c>
      <c r="Q6160" s="362">
        <f>SUM('NOVO HORIZONTE'!I6160)</f>
        <v>0</v>
      </c>
      <c r="R6160" s="363">
        <f t="shared" si="797"/>
        <v>0</v>
      </c>
      <c r="S6160" s="153">
        <f t="shared" si="791"/>
        <v>0</v>
      </c>
      <c r="T6160" s="364"/>
    </row>
    <row r="6161" ht="22.5" hidden="1" spans="1:20">
      <c r="A6161" s="158">
        <v>96486</v>
      </c>
      <c r="B6161" s="100" t="s">
        <v>252</v>
      </c>
      <c r="C6161" s="104" t="s">
        <v>6414</v>
      </c>
      <c r="D6161" s="94" t="s">
        <v>261</v>
      </c>
      <c r="E6161" s="95">
        <v>92.66</v>
      </c>
      <c r="F6161" s="182">
        <f t="shared" si="793"/>
        <v>113.73</v>
      </c>
      <c r="G6161" s="107">
        <f>ROUND(SUM('NOVO HORIZONTE'!G6161),2)</f>
        <v>0</v>
      </c>
      <c r="H6161" s="107">
        <f t="shared" si="798"/>
        <v>0</v>
      </c>
      <c r="I6161" s="143">
        <f t="shared" si="794"/>
        <v>0</v>
      </c>
      <c r="J6161" s="142"/>
      <c r="K6161" s="228"/>
      <c r="L6161" s="7" t="str">
        <f t="shared" si="795"/>
        <v/>
      </c>
      <c r="M6161" s="7" t="str">
        <f t="shared" si="796"/>
        <v/>
      </c>
      <c r="N6161" s="7" t="str">
        <f t="shared" si="792"/>
        <v/>
      </c>
      <c r="O6161" s="144"/>
      <c r="P6161" s="355">
        <v>0</v>
      </c>
      <c r="Q6161" s="362">
        <f>SUM('NOVO HORIZONTE'!I6161)</f>
        <v>0</v>
      </c>
      <c r="R6161" s="363">
        <f t="shared" si="797"/>
        <v>0</v>
      </c>
      <c r="S6161" s="153">
        <f t="shared" si="791"/>
        <v>0</v>
      </c>
      <c r="T6161" s="364"/>
    </row>
    <row r="6162" ht="12.75" hidden="1" spans="1:20">
      <c r="A6162" s="154" t="s">
        <v>6415</v>
      </c>
      <c r="B6162" s="100"/>
      <c r="C6162" s="161" t="s">
        <v>6416</v>
      </c>
      <c r="D6162" s="94">
        <v>0</v>
      </c>
      <c r="E6162" s="105">
        <v>0</v>
      </c>
      <c r="F6162" s="182">
        <f t="shared" si="793"/>
        <v>0</v>
      </c>
      <c r="G6162" s="187">
        <f>ROUND(SUM('NOVO HORIZONTE'!G6162),2)</f>
        <v>0</v>
      </c>
      <c r="H6162" s="187">
        <f t="shared" si="798"/>
        <v>0</v>
      </c>
      <c r="I6162" s="188">
        <f t="shared" si="794"/>
        <v>0</v>
      </c>
      <c r="J6162" s="142"/>
      <c r="K6162" s="145" t="str">
        <f>IF(SUM(I6162:I6162)&gt;0,"xx","")</f>
        <v/>
      </c>
      <c r="L6162" s="7" t="str">
        <f t="shared" si="795"/>
        <v/>
      </c>
      <c r="M6162" s="7" t="str">
        <f t="shared" si="796"/>
        <v/>
      </c>
      <c r="N6162" s="7" t="str">
        <f t="shared" si="792"/>
        <v/>
      </c>
      <c r="O6162" s="144"/>
      <c r="P6162" s="375"/>
      <c r="Q6162" s="362">
        <f>SUM('NOVO HORIZONTE'!I6162)</f>
        <v>0</v>
      </c>
      <c r="R6162" s="363">
        <f t="shared" si="797"/>
        <v>0</v>
      </c>
      <c r="S6162" s="153">
        <f t="shared" si="791"/>
        <v>0</v>
      </c>
      <c r="T6162" s="364"/>
    </row>
    <row r="6163" ht="12.75" hidden="1" spans="1:20">
      <c r="A6163" s="154" t="s">
        <v>6417</v>
      </c>
      <c r="B6163" s="100"/>
      <c r="C6163" s="161" t="s">
        <v>6418</v>
      </c>
      <c r="D6163" s="94">
        <v>0</v>
      </c>
      <c r="E6163" s="105">
        <v>0</v>
      </c>
      <c r="F6163" s="182">
        <f t="shared" si="793"/>
        <v>0</v>
      </c>
      <c r="G6163" s="187">
        <f>ROUND(SUM('NOVO HORIZONTE'!G6163),2)</f>
        <v>0</v>
      </c>
      <c r="H6163" s="187">
        <f t="shared" si="798"/>
        <v>0</v>
      </c>
      <c r="I6163" s="188">
        <f t="shared" si="794"/>
        <v>0</v>
      </c>
      <c r="J6163" s="142"/>
      <c r="K6163" s="145" t="str">
        <f>IF(SUM(I6163:I6163)&gt;0,"xx","")</f>
        <v/>
      </c>
      <c r="L6163" s="7" t="str">
        <f t="shared" si="795"/>
        <v/>
      </c>
      <c r="M6163" s="7" t="str">
        <f t="shared" si="796"/>
        <v/>
      </c>
      <c r="N6163" s="7" t="str">
        <f t="shared" si="792"/>
        <v/>
      </c>
      <c r="O6163" s="144"/>
      <c r="P6163" s="375"/>
      <c r="Q6163" s="362">
        <f>SUM('NOVO HORIZONTE'!I6163)</f>
        <v>0</v>
      </c>
      <c r="R6163" s="363">
        <f t="shared" si="797"/>
        <v>0</v>
      </c>
      <c r="S6163" s="153">
        <f t="shared" si="791"/>
        <v>0</v>
      </c>
      <c r="T6163" s="364"/>
    </row>
    <row r="6164" ht="12.75" hidden="1" spans="1:20">
      <c r="A6164" s="154" t="s">
        <v>6419</v>
      </c>
      <c r="B6164" s="100"/>
      <c r="C6164" s="161" t="s">
        <v>6420</v>
      </c>
      <c r="D6164" s="94">
        <v>0</v>
      </c>
      <c r="E6164" s="105">
        <v>0</v>
      </c>
      <c r="F6164" s="182">
        <f t="shared" si="793"/>
        <v>0</v>
      </c>
      <c r="G6164" s="187">
        <f>ROUND(SUM('NOVO HORIZONTE'!G6164),2)</f>
        <v>0</v>
      </c>
      <c r="H6164" s="187">
        <f t="shared" si="798"/>
        <v>0</v>
      </c>
      <c r="I6164" s="188">
        <f t="shared" si="794"/>
        <v>0</v>
      </c>
      <c r="J6164" s="142"/>
      <c r="K6164" s="145" t="str">
        <f>IF(SUM(I6164:I6164)&gt;0,"xx","")</f>
        <v/>
      </c>
      <c r="L6164" s="7" t="str">
        <f t="shared" si="795"/>
        <v/>
      </c>
      <c r="M6164" s="7" t="str">
        <f t="shared" si="796"/>
        <v/>
      </c>
      <c r="N6164" s="7" t="str">
        <f t="shared" si="792"/>
        <v/>
      </c>
      <c r="O6164" s="144"/>
      <c r="P6164" s="375"/>
      <c r="Q6164" s="362">
        <f>SUM('NOVO HORIZONTE'!I6164)</f>
        <v>0</v>
      </c>
      <c r="R6164" s="363">
        <f t="shared" si="797"/>
        <v>0</v>
      </c>
      <c r="S6164" s="153">
        <f t="shared" si="791"/>
        <v>0</v>
      </c>
      <c r="T6164" s="364"/>
    </row>
    <row r="6165" ht="12.75" hidden="1" spans="1:20">
      <c r="A6165" s="154" t="s">
        <v>6421</v>
      </c>
      <c r="B6165" s="100"/>
      <c r="C6165" s="161" t="s">
        <v>6422</v>
      </c>
      <c r="D6165" s="94">
        <v>0</v>
      </c>
      <c r="E6165" s="105">
        <v>0</v>
      </c>
      <c r="F6165" s="182">
        <f t="shared" si="793"/>
        <v>0</v>
      </c>
      <c r="G6165" s="187">
        <f>ROUND(SUM('NOVO HORIZONTE'!G6165),2)</f>
        <v>0</v>
      </c>
      <c r="H6165" s="187">
        <f t="shared" si="798"/>
        <v>0</v>
      </c>
      <c r="I6165" s="190">
        <f t="shared" si="794"/>
        <v>0</v>
      </c>
      <c r="J6165" s="191"/>
      <c r="K6165" s="145" t="str">
        <f>IF(SUM(I6166:I6200)&gt;0,"xx","")</f>
        <v/>
      </c>
      <c r="L6165" s="7" t="str">
        <f t="shared" si="795"/>
        <v/>
      </c>
      <c r="M6165" s="7" t="str">
        <f t="shared" si="796"/>
        <v/>
      </c>
      <c r="N6165" s="7" t="str">
        <f t="shared" si="792"/>
        <v/>
      </c>
      <c r="O6165" s="144"/>
      <c r="P6165" s="375"/>
      <c r="Q6165" s="362">
        <f>SUM('NOVO HORIZONTE'!I6165)</f>
        <v>0</v>
      </c>
      <c r="R6165" s="363">
        <f t="shared" si="797"/>
        <v>0</v>
      </c>
      <c r="S6165" s="153">
        <f t="shared" si="791"/>
        <v>0</v>
      </c>
      <c r="T6165" s="364"/>
    </row>
    <row r="6166" ht="12.75" hidden="1" spans="1:20">
      <c r="A6166" s="225" t="s">
        <v>6423</v>
      </c>
      <c r="B6166" s="100"/>
      <c r="C6166" s="201" t="s">
        <v>6424</v>
      </c>
      <c r="D6166" s="94">
        <v>0</v>
      </c>
      <c r="E6166" s="105">
        <v>0</v>
      </c>
      <c r="F6166" s="182">
        <f t="shared" si="793"/>
        <v>0</v>
      </c>
      <c r="G6166" s="187">
        <f>ROUND(SUM('NOVO HORIZONTE'!G6166),2)</f>
        <v>0</v>
      </c>
      <c r="H6166" s="187">
        <f t="shared" si="798"/>
        <v>0</v>
      </c>
      <c r="I6166" s="188">
        <f t="shared" si="794"/>
        <v>0</v>
      </c>
      <c r="J6166" s="142"/>
      <c r="K6166" s="145" t="str">
        <f>IF(SUM(I6166:I6166)&gt;0,"xx","")</f>
        <v/>
      </c>
      <c r="L6166" s="7" t="str">
        <f t="shared" si="795"/>
        <v/>
      </c>
      <c r="M6166" s="7" t="str">
        <f t="shared" si="796"/>
        <v/>
      </c>
      <c r="N6166" s="7" t="str">
        <f t="shared" si="792"/>
        <v/>
      </c>
      <c r="O6166" s="144"/>
      <c r="P6166" s="375"/>
      <c r="Q6166" s="362">
        <f>SUM('NOVO HORIZONTE'!I6166)</f>
        <v>0</v>
      </c>
      <c r="R6166" s="363">
        <f t="shared" si="797"/>
        <v>0</v>
      </c>
      <c r="S6166" s="153">
        <f t="shared" si="791"/>
        <v>0</v>
      </c>
      <c r="T6166" s="364"/>
    </row>
    <row r="6167" ht="12.75" hidden="1" spans="1:20">
      <c r="A6167" s="154" t="s">
        <v>6425</v>
      </c>
      <c r="B6167" s="100"/>
      <c r="C6167" s="161" t="s">
        <v>6426</v>
      </c>
      <c r="D6167" s="94">
        <v>0</v>
      </c>
      <c r="E6167" s="105">
        <v>0</v>
      </c>
      <c r="F6167" s="182">
        <f t="shared" si="793"/>
        <v>0</v>
      </c>
      <c r="G6167" s="187">
        <f>ROUND(SUM('NOVO HORIZONTE'!G6167),2)</f>
        <v>0</v>
      </c>
      <c r="H6167" s="187">
        <f t="shared" si="798"/>
        <v>0</v>
      </c>
      <c r="I6167" s="188">
        <f t="shared" si="794"/>
        <v>0</v>
      </c>
      <c r="J6167" s="142"/>
      <c r="K6167" s="145" t="str">
        <f>IF(SUM(I6168:I6171)&gt;0,"xx","")</f>
        <v/>
      </c>
      <c r="L6167" s="7" t="str">
        <f t="shared" si="795"/>
        <v/>
      </c>
      <c r="M6167" s="7" t="str">
        <f t="shared" si="796"/>
        <v/>
      </c>
      <c r="N6167" s="7" t="str">
        <f t="shared" si="792"/>
        <v/>
      </c>
      <c r="O6167" s="144"/>
      <c r="P6167" s="375"/>
      <c r="Q6167" s="362">
        <f>SUM('NOVO HORIZONTE'!I6167)</f>
        <v>0</v>
      </c>
      <c r="R6167" s="363">
        <f t="shared" si="797"/>
        <v>0</v>
      </c>
      <c r="S6167" s="153">
        <f t="shared" si="791"/>
        <v>0</v>
      </c>
      <c r="T6167" s="364"/>
    </row>
    <row r="6168" ht="22.5" hidden="1" spans="1:20">
      <c r="A6168" s="158">
        <v>98560</v>
      </c>
      <c r="B6168" s="100" t="s">
        <v>252</v>
      </c>
      <c r="C6168" s="104" t="s">
        <v>6427</v>
      </c>
      <c r="D6168" s="94" t="s">
        <v>261</v>
      </c>
      <c r="E6168" s="95">
        <v>53.62</v>
      </c>
      <c r="F6168" s="182">
        <f t="shared" si="793"/>
        <v>65.81</v>
      </c>
      <c r="G6168" s="107">
        <f>ROUND(SUM('NOVO HORIZONTE'!G6168),2)</f>
        <v>0</v>
      </c>
      <c r="H6168" s="107">
        <f t="shared" si="798"/>
        <v>0</v>
      </c>
      <c r="I6168" s="143">
        <f t="shared" si="794"/>
        <v>0</v>
      </c>
      <c r="J6168" s="142"/>
      <c r="K6168" s="145"/>
      <c r="L6168" s="7" t="str">
        <f t="shared" si="795"/>
        <v/>
      </c>
      <c r="M6168" s="7" t="str">
        <f t="shared" si="796"/>
        <v/>
      </c>
      <c r="N6168" s="7" t="str">
        <f t="shared" si="792"/>
        <v/>
      </c>
      <c r="O6168" s="144"/>
      <c r="P6168" s="355">
        <v>0</v>
      </c>
      <c r="Q6168" s="362">
        <f>SUM('NOVO HORIZONTE'!I6168)</f>
        <v>0</v>
      </c>
      <c r="R6168" s="363">
        <f t="shared" si="797"/>
        <v>0</v>
      </c>
      <c r="S6168" s="153">
        <f t="shared" si="791"/>
        <v>0</v>
      </c>
      <c r="T6168" s="364"/>
    </row>
    <row r="6169" ht="12.75" hidden="1" spans="1:20">
      <c r="A6169" s="158">
        <v>102803</v>
      </c>
      <c r="B6169" s="100" t="s">
        <v>252</v>
      </c>
      <c r="C6169" s="104" t="s">
        <v>6428</v>
      </c>
      <c r="D6169" s="94" t="s">
        <v>261</v>
      </c>
      <c r="E6169" s="95">
        <v>2.67</v>
      </c>
      <c r="F6169" s="182">
        <f t="shared" si="793"/>
        <v>3.28</v>
      </c>
      <c r="G6169" s="107">
        <f>ROUND(SUM('NOVO HORIZONTE'!G6169),2)</f>
        <v>0</v>
      </c>
      <c r="H6169" s="107">
        <f t="shared" si="798"/>
        <v>0</v>
      </c>
      <c r="I6169" s="143">
        <f t="shared" si="794"/>
        <v>0</v>
      </c>
      <c r="J6169" s="142"/>
      <c r="K6169" s="228"/>
      <c r="L6169" s="7" t="str">
        <f t="shared" si="795"/>
        <v/>
      </c>
      <c r="M6169" s="7" t="str">
        <f t="shared" si="796"/>
        <v/>
      </c>
      <c r="N6169" s="7" t="str">
        <f t="shared" si="792"/>
        <v/>
      </c>
      <c r="O6169" s="144"/>
      <c r="P6169" s="355">
        <v>0</v>
      </c>
      <c r="Q6169" s="362">
        <f>SUM('NOVO HORIZONTE'!I6169)</f>
        <v>0</v>
      </c>
      <c r="R6169" s="363">
        <f t="shared" si="797"/>
        <v>0</v>
      </c>
      <c r="S6169" s="153">
        <f t="shared" ref="S6169:S6232" si="799">IF(R6169=0,0,IF(R6169&gt;0,"c","b"))</f>
        <v>0</v>
      </c>
      <c r="T6169" s="364"/>
    </row>
    <row r="6170" ht="22.5" hidden="1" spans="1:20">
      <c r="A6170" s="158">
        <v>98561</v>
      </c>
      <c r="B6170" s="100" t="s">
        <v>252</v>
      </c>
      <c r="C6170" s="104" t="s">
        <v>6429</v>
      </c>
      <c r="D6170" s="94" t="s">
        <v>261</v>
      </c>
      <c r="E6170" s="95">
        <v>47.82</v>
      </c>
      <c r="F6170" s="182">
        <f t="shared" si="793"/>
        <v>58.69</v>
      </c>
      <c r="G6170" s="107">
        <f>ROUND(SUM('NOVO HORIZONTE'!G6170),2)</f>
        <v>0</v>
      </c>
      <c r="H6170" s="107">
        <f t="shared" si="798"/>
        <v>0</v>
      </c>
      <c r="I6170" s="143">
        <f t="shared" si="794"/>
        <v>0</v>
      </c>
      <c r="J6170" s="142"/>
      <c r="K6170" s="228"/>
      <c r="L6170" s="7" t="str">
        <f t="shared" si="795"/>
        <v/>
      </c>
      <c r="M6170" s="7" t="str">
        <f t="shared" si="796"/>
        <v/>
      </c>
      <c r="N6170" s="7" t="str">
        <f t="shared" si="792"/>
        <v/>
      </c>
      <c r="O6170" s="144"/>
      <c r="P6170" s="355">
        <v>0</v>
      </c>
      <c r="Q6170" s="362">
        <f>SUM('NOVO HORIZONTE'!I6170)</f>
        <v>0</v>
      </c>
      <c r="R6170" s="363">
        <f t="shared" si="797"/>
        <v>0</v>
      </c>
      <c r="S6170" s="153">
        <f t="shared" si="799"/>
        <v>0</v>
      </c>
      <c r="T6170" s="364"/>
    </row>
    <row r="6171" ht="22.5" hidden="1" spans="1:20">
      <c r="A6171" s="158">
        <v>98562</v>
      </c>
      <c r="B6171" s="100" t="s">
        <v>252</v>
      </c>
      <c r="C6171" s="104" t="s">
        <v>6430</v>
      </c>
      <c r="D6171" s="94" t="s">
        <v>261</v>
      </c>
      <c r="E6171" s="95">
        <v>46.37</v>
      </c>
      <c r="F6171" s="182">
        <f t="shared" si="793"/>
        <v>56.91</v>
      </c>
      <c r="G6171" s="107">
        <f>ROUND(SUM('NOVO HORIZONTE'!G6171),2)</f>
        <v>0</v>
      </c>
      <c r="H6171" s="107">
        <f t="shared" si="798"/>
        <v>0</v>
      </c>
      <c r="I6171" s="143">
        <f t="shared" si="794"/>
        <v>0</v>
      </c>
      <c r="J6171" s="142"/>
      <c r="K6171" s="228"/>
      <c r="L6171" s="7" t="str">
        <f t="shared" si="795"/>
        <v/>
      </c>
      <c r="M6171" s="7" t="str">
        <f t="shared" si="796"/>
        <v/>
      </c>
      <c r="N6171" s="7" t="str">
        <f t="shared" si="792"/>
        <v/>
      </c>
      <c r="O6171" s="144"/>
      <c r="P6171" s="355">
        <v>0</v>
      </c>
      <c r="Q6171" s="362">
        <f>SUM('NOVO HORIZONTE'!I6171)</f>
        <v>0</v>
      </c>
      <c r="R6171" s="363">
        <f t="shared" si="797"/>
        <v>0</v>
      </c>
      <c r="S6171" s="153">
        <f t="shared" si="799"/>
        <v>0</v>
      </c>
      <c r="T6171" s="364"/>
    </row>
    <row r="6172" ht="12.75" hidden="1" spans="1:20">
      <c r="A6172" s="154" t="s">
        <v>6431</v>
      </c>
      <c r="B6172" s="100"/>
      <c r="C6172" s="161" t="s">
        <v>6432</v>
      </c>
      <c r="D6172" s="94">
        <v>0</v>
      </c>
      <c r="E6172" s="105">
        <v>0</v>
      </c>
      <c r="F6172" s="182">
        <f t="shared" si="793"/>
        <v>0</v>
      </c>
      <c r="G6172" s="187">
        <f>ROUND(SUM('NOVO HORIZONTE'!G6172),2)</f>
        <v>0</v>
      </c>
      <c r="H6172" s="187">
        <f t="shared" si="798"/>
        <v>0</v>
      </c>
      <c r="I6172" s="188">
        <f t="shared" si="794"/>
        <v>0</v>
      </c>
      <c r="J6172" s="142"/>
      <c r="K6172" s="145" t="str">
        <f>IF(SUM(I6172:I6172)&gt;0,"xx","")</f>
        <v/>
      </c>
      <c r="L6172" s="7" t="str">
        <f t="shared" si="795"/>
        <v/>
      </c>
      <c r="M6172" s="7" t="str">
        <f t="shared" si="796"/>
        <v/>
      </c>
      <c r="N6172" s="7" t="str">
        <f t="shared" si="792"/>
        <v/>
      </c>
      <c r="O6172" s="144"/>
      <c r="P6172" s="375"/>
      <c r="Q6172" s="362">
        <f>SUM('NOVO HORIZONTE'!I6172)</f>
        <v>0</v>
      </c>
      <c r="R6172" s="363">
        <f t="shared" si="797"/>
        <v>0</v>
      </c>
      <c r="S6172" s="153">
        <f t="shared" si="799"/>
        <v>0</v>
      </c>
      <c r="T6172" s="364"/>
    </row>
    <row r="6173" ht="12.75" hidden="1" spans="1:20">
      <c r="A6173" s="154" t="s">
        <v>6433</v>
      </c>
      <c r="B6173" s="100"/>
      <c r="C6173" s="161" t="s">
        <v>6434</v>
      </c>
      <c r="D6173" s="94">
        <v>0</v>
      </c>
      <c r="E6173" s="105">
        <v>0</v>
      </c>
      <c r="F6173" s="182">
        <f t="shared" si="793"/>
        <v>0</v>
      </c>
      <c r="G6173" s="187">
        <f>ROUND(SUM('NOVO HORIZONTE'!G6173),2)</f>
        <v>0</v>
      </c>
      <c r="H6173" s="187">
        <f t="shared" si="798"/>
        <v>0</v>
      </c>
      <c r="I6173" s="188">
        <f t="shared" si="794"/>
        <v>0</v>
      </c>
      <c r="J6173" s="142"/>
      <c r="K6173" s="145" t="str">
        <f>IF(SUM(I6174:I6176)&gt;0,"xx","")</f>
        <v/>
      </c>
      <c r="L6173" s="7" t="str">
        <f t="shared" si="795"/>
        <v/>
      </c>
      <c r="M6173" s="7" t="str">
        <f t="shared" si="796"/>
        <v/>
      </c>
      <c r="N6173" s="7" t="str">
        <f t="shared" si="792"/>
        <v/>
      </c>
      <c r="O6173" s="144"/>
      <c r="P6173" s="375"/>
      <c r="Q6173" s="362">
        <f>SUM('NOVO HORIZONTE'!I6173)</f>
        <v>0</v>
      </c>
      <c r="R6173" s="363">
        <f t="shared" si="797"/>
        <v>0</v>
      </c>
      <c r="S6173" s="153">
        <f t="shared" si="799"/>
        <v>0</v>
      </c>
      <c r="T6173" s="364"/>
    </row>
    <row r="6174" ht="22.5" hidden="1" spans="1:20">
      <c r="A6174" s="158">
        <v>98546</v>
      </c>
      <c r="B6174" s="100" t="s">
        <v>252</v>
      </c>
      <c r="C6174" s="104" t="s">
        <v>6435</v>
      </c>
      <c r="D6174" s="94" t="s">
        <v>261</v>
      </c>
      <c r="E6174" s="95">
        <v>111.81</v>
      </c>
      <c r="F6174" s="182">
        <f t="shared" si="793"/>
        <v>137.24</v>
      </c>
      <c r="G6174" s="107">
        <f>ROUND(SUM('NOVO HORIZONTE'!G6174),2)</f>
        <v>0</v>
      </c>
      <c r="H6174" s="107">
        <f t="shared" si="798"/>
        <v>0</v>
      </c>
      <c r="I6174" s="143">
        <f t="shared" si="794"/>
        <v>0</v>
      </c>
      <c r="J6174" s="142"/>
      <c r="K6174" s="145"/>
      <c r="L6174" s="7" t="str">
        <f t="shared" si="795"/>
        <v/>
      </c>
      <c r="M6174" s="7" t="str">
        <f t="shared" si="796"/>
        <v/>
      </c>
      <c r="N6174" s="7" t="str">
        <f t="shared" si="792"/>
        <v/>
      </c>
      <c r="O6174" s="144"/>
      <c r="P6174" s="355">
        <v>0</v>
      </c>
      <c r="Q6174" s="362">
        <f>SUM('NOVO HORIZONTE'!I6174)</f>
        <v>0</v>
      </c>
      <c r="R6174" s="363">
        <f t="shared" si="797"/>
        <v>0</v>
      </c>
      <c r="S6174" s="153">
        <f t="shared" si="799"/>
        <v>0</v>
      </c>
      <c r="T6174" s="364"/>
    </row>
    <row r="6175" ht="22.5" hidden="1" spans="1:20">
      <c r="A6175" s="158">
        <v>98547</v>
      </c>
      <c r="B6175" s="100" t="s">
        <v>252</v>
      </c>
      <c r="C6175" s="104" t="s">
        <v>6436</v>
      </c>
      <c r="D6175" s="94" t="s">
        <v>261</v>
      </c>
      <c r="E6175" s="95">
        <v>207.64</v>
      </c>
      <c r="F6175" s="182">
        <f t="shared" si="793"/>
        <v>254.86</v>
      </c>
      <c r="G6175" s="107">
        <f>ROUND(SUM('NOVO HORIZONTE'!G6175),2)</f>
        <v>0</v>
      </c>
      <c r="H6175" s="107">
        <f t="shared" si="798"/>
        <v>0</v>
      </c>
      <c r="I6175" s="143">
        <f t="shared" si="794"/>
        <v>0</v>
      </c>
      <c r="J6175" s="142"/>
      <c r="K6175" s="228"/>
      <c r="L6175" s="7" t="str">
        <f t="shared" si="795"/>
        <v/>
      </c>
      <c r="M6175" s="7" t="str">
        <f t="shared" si="796"/>
        <v/>
      </c>
      <c r="N6175" s="7" t="str">
        <f t="shared" si="792"/>
        <v/>
      </c>
      <c r="O6175" s="144"/>
      <c r="P6175" s="355">
        <v>0</v>
      </c>
      <c r="Q6175" s="362">
        <f>SUM('NOVO HORIZONTE'!I6175)</f>
        <v>0</v>
      </c>
      <c r="R6175" s="363">
        <f t="shared" si="797"/>
        <v>0</v>
      </c>
      <c r="S6175" s="153">
        <f t="shared" si="799"/>
        <v>0</v>
      </c>
      <c r="T6175" s="364"/>
    </row>
    <row r="6176" ht="12.75" hidden="1" spans="1:20">
      <c r="A6176" s="158">
        <v>98557</v>
      </c>
      <c r="B6176" s="100" t="s">
        <v>252</v>
      </c>
      <c r="C6176" s="104" t="s">
        <v>6437</v>
      </c>
      <c r="D6176" s="94" t="s">
        <v>261</v>
      </c>
      <c r="E6176" s="95">
        <v>46.21</v>
      </c>
      <c r="F6176" s="182">
        <f t="shared" si="793"/>
        <v>56.72</v>
      </c>
      <c r="G6176" s="107">
        <f>ROUND(SUM('NOVO HORIZONTE'!G6176),2)</f>
        <v>0</v>
      </c>
      <c r="H6176" s="107">
        <f t="shared" si="798"/>
        <v>0</v>
      </c>
      <c r="I6176" s="143">
        <f t="shared" si="794"/>
        <v>0</v>
      </c>
      <c r="J6176" s="142"/>
      <c r="K6176" s="228"/>
      <c r="L6176" s="7" t="str">
        <f t="shared" si="795"/>
        <v/>
      </c>
      <c r="M6176" s="7" t="str">
        <f t="shared" si="796"/>
        <v/>
      </c>
      <c r="N6176" s="7" t="str">
        <f t="shared" si="792"/>
        <v/>
      </c>
      <c r="O6176" s="144"/>
      <c r="P6176" s="355">
        <v>0</v>
      </c>
      <c r="Q6176" s="362">
        <f>SUM('NOVO HORIZONTE'!I6176)</f>
        <v>0</v>
      </c>
      <c r="R6176" s="363">
        <f t="shared" si="797"/>
        <v>0</v>
      </c>
      <c r="S6176" s="153">
        <f t="shared" si="799"/>
        <v>0</v>
      </c>
      <c r="T6176" s="364"/>
    </row>
    <row r="6177" ht="12.75" hidden="1" spans="1:20">
      <c r="A6177" s="154" t="s">
        <v>6438</v>
      </c>
      <c r="B6177" s="100"/>
      <c r="C6177" s="161" t="s">
        <v>6439</v>
      </c>
      <c r="D6177" s="94">
        <v>0</v>
      </c>
      <c r="E6177" s="105">
        <v>0</v>
      </c>
      <c r="F6177" s="182">
        <f t="shared" si="793"/>
        <v>0</v>
      </c>
      <c r="G6177" s="187">
        <f>ROUND(SUM('NOVO HORIZONTE'!G6177),2)</f>
        <v>0</v>
      </c>
      <c r="H6177" s="187">
        <f t="shared" si="798"/>
        <v>0</v>
      </c>
      <c r="I6177" s="188">
        <f t="shared" si="794"/>
        <v>0</v>
      </c>
      <c r="J6177" s="142"/>
      <c r="K6177" s="145" t="str">
        <f>IF(SUM(I6177:I6177)&gt;0,"xx","")</f>
        <v/>
      </c>
      <c r="L6177" s="7" t="str">
        <f t="shared" si="795"/>
        <v/>
      </c>
      <c r="M6177" s="7" t="str">
        <f t="shared" si="796"/>
        <v/>
      </c>
      <c r="N6177" s="7" t="str">
        <f t="shared" si="792"/>
        <v/>
      </c>
      <c r="O6177" s="144"/>
      <c r="P6177" s="375"/>
      <c r="Q6177" s="362">
        <f>SUM('NOVO HORIZONTE'!I6177)</f>
        <v>0</v>
      </c>
      <c r="R6177" s="363">
        <f t="shared" si="797"/>
        <v>0</v>
      </c>
      <c r="S6177" s="153">
        <f t="shared" si="799"/>
        <v>0</v>
      </c>
      <c r="T6177" s="364"/>
    </row>
    <row r="6178" ht="12.75" hidden="1" spans="1:20">
      <c r="A6178" s="154" t="s">
        <v>6440</v>
      </c>
      <c r="B6178" s="100"/>
      <c r="C6178" s="161" t="s">
        <v>6441</v>
      </c>
      <c r="D6178" s="94">
        <v>0</v>
      </c>
      <c r="E6178" s="105">
        <v>0</v>
      </c>
      <c r="F6178" s="182">
        <f t="shared" si="793"/>
        <v>0</v>
      </c>
      <c r="G6178" s="187">
        <f>ROUND(SUM('NOVO HORIZONTE'!G6178),2)</f>
        <v>0</v>
      </c>
      <c r="H6178" s="187">
        <f t="shared" si="798"/>
        <v>0</v>
      </c>
      <c r="I6178" s="188">
        <f t="shared" si="794"/>
        <v>0</v>
      </c>
      <c r="J6178" s="142"/>
      <c r="K6178" s="145" t="str">
        <f>IF(SUM(I6179:I6182)&gt;0,"xx","")</f>
        <v/>
      </c>
      <c r="L6178" s="7" t="str">
        <f t="shared" si="795"/>
        <v/>
      </c>
      <c r="M6178" s="7" t="str">
        <f t="shared" si="796"/>
        <v/>
      </c>
      <c r="N6178" s="7" t="str">
        <f t="shared" si="792"/>
        <v/>
      </c>
      <c r="O6178" s="144"/>
      <c r="P6178" s="375"/>
      <c r="Q6178" s="362">
        <f>SUM('NOVO HORIZONTE'!I6178)</f>
        <v>0</v>
      </c>
      <c r="R6178" s="363">
        <f t="shared" si="797"/>
        <v>0</v>
      </c>
      <c r="S6178" s="153">
        <f t="shared" si="799"/>
        <v>0</v>
      </c>
      <c r="T6178" s="364"/>
    </row>
    <row r="6179" ht="22.5" hidden="1" spans="1:20">
      <c r="A6179" s="158">
        <v>98555</v>
      </c>
      <c r="B6179" s="100" t="s">
        <v>252</v>
      </c>
      <c r="C6179" s="104" t="s">
        <v>6442</v>
      </c>
      <c r="D6179" s="94" t="s">
        <v>261</v>
      </c>
      <c r="E6179" s="95">
        <v>30.4</v>
      </c>
      <c r="F6179" s="182">
        <f t="shared" si="793"/>
        <v>37.31</v>
      </c>
      <c r="G6179" s="107">
        <f>ROUND(SUM('NOVO HORIZONTE'!G6179),2)</f>
        <v>0</v>
      </c>
      <c r="H6179" s="107">
        <f t="shared" si="798"/>
        <v>0</v>
      </c>
      <c r="I6179" s="143">
        <f t="shared" si="794"/>
        <v>0</v>
      </c>
      <c r="J6179" s="142"/>
      <c r="K6179" s="228"/>
      <c r="L6179" s="7" t="str">
        <f t="shared" si="795"/>
        <v/>
      </c>
      <c r="M6179" s="7" t="str">
        <f t="shared" si="796"/>
        <v/>
      </c>
      <c r="N6179" s="7" t="str">
        <f t="shared" si="792"/>
        <v/>
      </c>
      <c r="O6179" s="144"/>
      <c r="P6179" s="355">
        <v>0</v>
      </c>
      <c r="Q6179" s="362">
        <f>SUM('NOVO HORIZONTE'!I6179)</f>
        <v>0</v>
      </c>
      <c r="R6179" s="363">
        <f t="shared" si="797"/>
        <v>0</v>
      </c>
      <c r="S6179" s="153">
        <f t="shared" si="799"/>
        <v>0</v>
      </c>
      <c r="T6179" s="364"/>
    </row>
    <row r="6180" ht="22.5" hidden="1" spans="1:20">
      <c r="A6180" s="158">
        <v>98556</v>
      </c>
      <c r="B6180" s="100" t="s">
        <v>252</v>
      </c>
      <c r="C6180" s="104" t="s">
        <v>6443</v>
      </c>
      <c r="D6180" s="94" t="s">
        <v>261</v>
      </c>
      <c r="E6180" s="95">
        <v>56.74</v>
      </c>
      <c r="F6180" s="182">
        <f t="shared" si="793"/>
        <v>69.64</v>
      </c>
      <c r="G6180" s="107">
        <f>ROUND(SUM('NOVO HORIZONTE'!G6180),2)</f>
        <v>0</v>
      </c>
      <c r="H6180" s="107">
        <f t="shared" si="798"/>
        <v>0</v>
      </c>
      <c r="I6180" s="143">
        <f t="shared" si="794"/>
        <v>0</v>
      </c>
      <c r="J6180" s="142"/>
      <c r="K6180" s="228"/>
      <c r="L6180" s="7" t="str">
        <f t="shared" si="795"/>
        <v/>
      </c>
      <c r="M6180" s="7" t="str">
        <f t="shared" si="796"/>
        <v/>
      </c>
      <c r="N6180" s="7" t="str">
        <f t="shared" si="792"/>
        <v/>
      </c>
      <c r="O6180" s="144"/>
      <c r="P6180" s="355">
        <v>0</v>
      </c>
      <c r="Q6180" s="362">
        <f>SUM('NOVO HORIZONTE'!I6180)</f>
        <v>0</v>
      </c>
      <c r="R6180" s="363">
        <f t="shared" si="797"/>
        <v>0</v>
      </c>
      <c r="S6180" s="153">
        <f t="shared" si="799"/>
        <v>0</v>
      </c>
      <c r="T6180" s="364"/>
    </row>
    <row r="6181" ht="22.5" hidden="1" spans="1:20">
      <c r="A6181" s="158">
        <v>98558</v>
      </c>
      <c r="B6181" s="100" t="s">
        <v>252</v>
      </c>
      <c r="C6181" s="104" t="s">
        <v>6444</v>
      </c>
      <c r="D6181" s="94" t="s">
        <v>279</v>
      </c>
      <c r="E6181" s="95">
        <v>8.62</v>
      </c>
      <c r="F6181" s="182">
        <f t="shared" si="793"/>
        <v>10.58</v>
      </c>
      <c r="G6181" s="107">
        <f>ROUND(SUM('NOVO HORIZONTE'!G6181),2)</f>
        <v>0</v>
      </c>
      <c r="H6181" s="107">
        <f t="shared" si="798"/>
        <v>0</v>
      </c>
      <c r="I6181" s="143">
        <f t="shared" si="794"/>
        <v>0</v>
      </c>
      <c r="J6181" s="142"/>
      <c r="K6181" s="228"/>
      <c r="L6181" s="7" t="str">
        <f t="shared" si="795"/>
        <v/>
      </c>
      <c r="M6181" s="7" t="str">
        <f t="shared" si="796"/>
        <v/>
      </c>
      <c r="N6181" s="7" t="str">
        <f t="shared" si="792"/>
        <v/>
      </c>
      <c r="O6181" s="144"/>
      <c r="P6181" s="355">
        <v>0</v>
      </c>
      <c r="Q6181" s="362">
        <f>SUM('NOVO HORIZONTE'!I6181)</f>
        <v>0</v>
      </c>
      <c r="R6181" s="363">
        <f t="shared" si="797"/>
        <v>0</v>
      </c>
      <c r="S6181" s="153">
        <f t="shared" si="799"/>
        <v>0</v>
      </c>
      <c r="T6181" s="364"/>
    </row>
    <row r="6182" ht="12.75" hidden="1" spans="1:20">
      <c r="A6182" s="158">
        <v>98559</v>
      </c>
      <c r="B6182" s="100" t="s">
        <v>252</v>
      </c>
      <c r="C6182" s="104" t="s">
        <v>6445</v>
      </c>
      <c r="D6182" s="94" t="s">
        <v>263</v>
      </c>
      <c r="E6182" s="95">
        <v>5.14</v>
      </c>
      <c r="F6182" s="182">
        <f t="shared" si="793"/>
        <v>6.31</v>
      </c>
      <c r="G6182" s="107">
        <f>ROUND(SUM('NOVO HORIZONTE'!G6182),2)</f>
        <v>0</v>
      </c>
      <c r="H6182" s="107">
        <f t="shared" si="798"/>
        <v>0</v>
      </c>
      <c r="I6182" s="143">
        <f t="shared" si="794"/>
        <v>0</v>
      </c>
      <c r="J6182" s="142"/>
      <c r="K6182" s="228"/>
      <c r="L6182" s="7" t="str">
        <f t="shared" si="795"/>
        <v/>
      </c>
      <c r="M6182" s="7" t="str">
        <f t="shared" si="796"/>
        <v/>
      </c>
      <c r="N6182" s="7" t="str">
        <f t="shared" si="792"/>
        <v/>
      </c>
      <c r="O6182" s="144"/>
      <c r="P6182" s="355">
        <v>0</v>
      </c>
      <c r="Q6182" s="362">
        <f>SUM('NOVO HORIZONTE'!I6182)</f>
        <v>0</v>
      </c>
      <c r="R6182" s="363">
        <f t="shared" si="797"/>
        <v>0</v>
      </c>
      <c r="S6182" s="153">
        <f t="shared" si="799"/>
        <v>0</v>
      </c>
      <c r="T6182" s="364"/>
    </row>
    <row r="6183" ht="12.75" hidden="1" spans="1:20">
      <c r="A6183" s="154" t="s">
        <v>6446</v>
      </c>
      <c r="B6183" s="100"/>
      <c r="C6183" s="161" t="s">
        <v>6447</v>
      </c>
      <c r="D6183" s="94">
        <v>0</v>
      </c>
      <c r="E6183" s="105">
        <v>0</v>
      </c>
      <c r="F6183" s="182">
        <f t="shared" si="793"/>
        <v>0</v>
      </c>
      <c r="G6183" s="187">
        <f>ROUND(SUM('NOVO HORIZONTE'!G6183),2)</f>
        <v>0</v>
      </c>
      <c r="H6183" s="187">
        <f t="shared" si="798"/>
        <v>0</v>
      </c>
      <c r="I6183" s="188">
        <f t="shared" si="794"/>
        <v>0</v>
      </c>
      <c r="J6183" s="142"/>
      <c r="K6183" s="145" t="str">
        <f>IF(SUM(I6183:I6183)&gt;0,"xx","")</f>
        <v/>
      </c>
      <c r="L6183" s="7" t="str">
        <f t="shared" si="795"/>
        <v/>
      </c>
      <c r="M6183" s="7" t="str">
        <f t="shared" si="796"/>
        <v/>
      </c>
      <c r="N6183" s="7" t="str">
        <f t="shared" si="792"/>
        <v/>
      </c>
      <c r="O6183" s="144"/>
      <c r="P6183" s="375"/>
      <c r="Q6183" s="362">
        <f>SUM('NOVO HORIZONTE'!I6183)</f>
        <v>0</v>
      </c>
      <c r="R6183" s="363">
        <f t="shared" si="797"/>
        <v>0</v>
      </c>
      <c r="S6183" s="153">
        <f t="shared" si="799"/>
        <v>0</v>
      </c>
      <c r="T6183" s="364"/>
    </row>
    <row r="6184" ht="12.75" hidden="1" spans="1:20">
      <c r="A6184" s="154" t="s">
        <v>6448</v>
      </c>
      <c r="B6184" s="100"/>
      <c r="C6184" s="161" t="s">
        <v>6449</v>
      </c>
      <c r="D6184" s="94">
        <v>0</v>
      </c>
      <c r="E6184" s="105">
        <v>0</v>
      </c>
      <c r="F6184" s="182">
        <f t="shared" si="793"/>
        <v>0</v>
      </c>
      <c r="G6184" s="187">
        <f>ROUND(SUM('NOVO HORIZONTE'!G6184),2)</f>
        <v>0</v>
      </c>
      <c r="H6184" s="187">
        <f t="shared" si="798"/>
        <v>0</v>
      </c>
      <c r="I6184" s="188">
        <f t="shared" si="794"/>
        <v>0</v>
      </c>
      <c r="J6184" s="142"/>
      <c r="K6184" s="145" t="str">
        <f>IF(SUM(I6184:I6184)&gt;0,"xx","")</f>
        <v/>
      </c>
      <c r="L6184" s="7" t="str">
        <f t="shared" si="795"/>
        <v/>
      </c>
      <c r="M6184" s="7" t="str">
        <f t="shared" si="796"/>
        <v/>
      </c>
      <c r="N6184" s="7" t="str">
        <f t="shared" si="792"/>
        <v/>
      </c>
      <c r="O6184" s="144"/>
      <c r="P6184" s="375"/>
      <c r="Q6184" s="362">
        <f>SUM('NOVO HORIZONTE'!I6184)</f>
        <v>0</v>
      </c>
      <c r="R6184" s="363">
        <f t="shared" si="797"/>
        <v>0</v>
      </c>
      <c r="S6184" s="153">
        <f t="shared" si="799"/>
        <v>0</v>
      </c>
      <c r="T6184" s="364"/>
    </row>
    <row r="6185" ht="12.75" hidden="1" spans="1:20">
      <c r="A6185" s="154" t="s">
        <v>6450</v>
      </c>
      <c r="B6185" s="100"/>
      <c r="C6185" s="161" t="s">
        <v>6451</v>
      </c>
      <c r="D6185" s="94">
        <v>0</v>
      </c>
      <c r="E6185" s="105">
        <v>0</v>
      </c>
      <c r="F6185" s="182">
        <f t="shared" si="793"/>
        <v>0</v>
      </c>
      <c r="G6185" s="187">
        <f>ROUND(SUM('NOVO HORIZONTE'!G6185),2)</f>
        <v>0</v>
      </c>
      <c r="H6185" s="187">
        <f t="shared" si="798"/>
        <v>0</v>
      </c>
      <c r="I6185" s="188">
        <f t="shared" si="794"/>
        <v>0</v>
      </c>
      <c r="J6185" s="142"/>
      <c r="K6185" s="145" t="str">
        <f>IF(SUM(I6186:I6196)&gt;0,"xx","")</f>
        <v/>
      </c>
      <c r="L6185" s="7" t="str">
        <f t="shared" si="795"/>
        <v/>
      </c>
      <c r="M6185" s="7" t="str">
        <f t="shared" si="796"/>
        <v/>
      </c>
      <c r="N6185" s="7" t="str">
        <f t="shared" si="792"/>
        <v/>
      </c>
      <c r="O6185" s="144"/>
      <c r="P6185" s="375"/>
      <c r="Q6185" s="362">
        <f>SUM('NOVO HORIZONTE'!I6185)</f>
        <v>0</v>
      </c>
      <c r="R6185" s="363">
        <f t="shared" si="797"/>
        <v>0</v>
      </c>
      <c r="S6185" s="153">
        <f t="shared" si="799"/>
        <v>0</v>
      </c>
      <c r="T6185" s="364"/>
    </row>
    <row r="6186" ht="22.5" hidden="1" spans="1:20">
      <c r="A6186" s="158">
        <v>98563</v>
      </c>
      <c r="B6186" s="100" t="s">
        <v>252</v>
      </c>
      <c r="C6186" s="104" t="s">
        <v>6452</v>
      </c>
      <c r="D6186" s="94" t="s">
        <v>261</v>
      </c>
      <c r="E6186" s="95">
        <v>37.33</v>
      </c>
      <c r="F6186" s="182">
        <f t="shared" si="793"/>
        <v>45.82</v>
      </c>
      <c r="G6186" s="107">
        <f>ROUND(SUM('NOVO HORIZONTE'!G6186),2)</f>
        <v>0</v>
      </c>
      <c r="H6186" s="107">
        <f t="shared" si="798"/>
        <v>0</v>
      </c>
      <c r="I6186" s="143">
        <f t="shared" si="794"/>
        <v>0</v>
      </c>
      <c r="J6186" s="142"/>
      <c r="K6186" s="228"/>
      <c r="L6186" s="7" t="str">
        <f t="shared" si="795"/>
        <v/>
      </c>
      <c r="M6186" s="7" t="str">
        <f t="shared" si="796"/>
        <v/>
      </c>
      <c r="N6186" s="7" t="str">
        <f t="shared" si="792"/>
        <v/>
      </c>
      <c r="O6186" s="144"/>
      <c r="P6186" s="355">
        <v>0</v>
      </c>
      <c r="Q6186" s="362">
        <f>SUM('NOVO HORIZONTE'!I6186)</f>
        <v>0</v>
      </c>
      <c r="R6186" s="363">
        <f t="shared" si="797"/>
        <v>0</v>
      </c>
      <c r="S6186" s="153">
        <f t="shared" si="799"/>
        <v>0</v>
      </c>
      <c r="T6186" s="364"/>
    </row>
    <row r="6187" ht="22.5" hidden="1" spans="1:20">
      <c r="A6187" s="158">
        <v>98564</v>
      </c>
      <c r="B6187" s="100" t="s">
        <v>252</v>
      </c>
      <c r="C6187" s="104" t="s">
        <v>6453</v>
      </c>
      <c r="D6187" s="94" t="s">
        <v>261</v>
      </c>
      <c r="E6187" s="95">
        <v>52.33</v>
      </c>
      <c r="F6187" s="182">
        <f t="shared" si="793"/>
        <v>64.23</v>
      </c>
      <c r="G6187" s="107">
        <f>ROUND(SUM('NOVO HORIZONTE'!G6187),2)</f>
        <v>0</v>
      </c>
      <c r="H6187" s="107">
        <f t="shared" si="798"/>
        <v>0</v>
      </c>
      <c r="I6187" s="143">
        <f t="shared" si="794"/>
        <v>0</v>
      </c>
      <c r="J6187" s="142"/>
      <c r="K6187" s="228"/>
      <c r="L6187" s="7" t="str">
        <f t="shared" si="795"/>
        <v/>
      </c>
      <c r="M6187" s="7" t="str">
        <f t="shared" si="796"/>
        <v/>
      </c>
      <c r="N6187" s="7" t="str">
        <f t="shared" ref="N6187:N6250" si="800">M6187</f>
        <v/>
      </c>
      <c r="O6187" s="144"/>
      <c r="P6187" s="355">
        <v>0</v>
      </c>
      <c r="Q6187" s="362">
        <f>SUM('NOVO HORIZONTE'!I6187)</f>
        <v>0</v>
      </c>
      <c r="R6187" s="363">
        <f t="shared" si="797"/>
        <v>0</v>
      </c>
      <c r="S6187" s="153">
        <f t="shared" si="799"/>
        <v>0</v>
      </c>
      <c r="T6187" s="364"/>
    </row>
    <row r="6188" ht="22.5" hidden="1" spans="1:20">
      <c r="A6188" s="158">
        <v>98565</v>
      </c>
      <c r="B6188" s="100" t="s">
        <v>252</v>
      </c>
      <c r="C6188" s="104" t="s">
        <v>6454</v>
      </c>
      <c r="D6188" s="94" t="s">
        <v>261</v>
      </c>
      <c r="E6188" s="95">
        <v>54.09</v>
      </c>
      <c r="F6188" s="182">
        <f t="shared" si="793"/>
        <v>66.39</v>
      </c>
      <c r="G6188" s="107">
        <f>ROUND(SUM('NOVO HORIZONTE'!G6188),2)</f>
        <v>0</v>
      </c>
      <c r="H6188" s="107">
        <f t="shared" si="798"/>
        <v>0</v>
      </c>
      <c r="I6188" s="143">
        <f t="shared" si="794"/>
        <v>0</v>
      </c>
      <c r="J6188" s="142"/>
      <c r="K6188" s="228"/>
      <c r="L6188" s="7" t="str">
        <f t="shared" si="795"/>
        <v/>
      </c>
      <c r="M6188" s="7" t="str">
        <f t="shared" si="796"/>
        <v/>
      </c>
      <c r="N6188" s="7" t="str">
        <f t="shared" si="800"/>
        <v/>
      </c>
      <c r="O6188" s="144"/>
      <c r="P6188" s="355">
        <v>0</v>
      </c>
      <c r="Q6188" s="362">
        <f>SUM('NOVO HORIZONTE'!I6188)</f>
        <v>0</v>
      </c>
      <c r="R6188" s="363">
        <f t="shared" si="797"/>
        <v>0</v>
      </c>
      <c r="S6188" s="153">
        <f t="shared" si="799"/>
        <v>0</v>
      </c>
      <c r="T6188" s="364"/>
    </row>
    <row r="6189" ht="22.5" hidden="1" spans="1:20">
      <c r="A6189" s="158">
        <v>98566</v>
      </c>
      <c r="B6189" s="100" t="s">
        <v>252</v>
      </c>
      <c r="C6189" s="104" t="s">
        <v>6455</v>
      </c>
      <c r="D6189" s="94" t="s">
        <v>261</v>
      </c>
      <c r="E6189" s="95">
        <v>69.07</v>
      </c>
      <c r="F6189" s="182">
        <f t="shared" si="793"/>
        <v>84.78</v>
      </c>
      <c r="G6189" s="107">
        <f>ROUND(SUM('NOVO HORIZONTE'!G6189),2)</f>
        <v>0</v>
      </c>
      <c r="H6189" s="107">
        <f t="shared" si="798"/>
        <v>0</v>
      </c>
      <c r="I6189" s="143">
        <f t="shared" si="794"/>
        <v>0</v>
      </c>
      <c r="J6189" s="142"/>
      <c r="K6189" s="228"/>
      <c r="L6189" s="7" t="str">
        <f t="shared" si="795"/>
        <v/>
      </c>
      <c r="M6189" s="7" t="str">
        <f t="shared" si="796"/>
        <v/>
      </c>
      <c r="N6189" s="7" t="str">
        <f t="shared" si="800"/>
        <v/>
      </c>
      <c r="O6189" s="144"/>
      <c r="P6189" s="355">
        <v>0</v>
      </c>
      <c r="Q6189" s="362">
        <f>SUM('NOVO HORIZONTE'!I6189)</f>
        <v>0</v>
      </c>
      <c r="R6189" s="363">
        <f t="shared" si="797"/>
        <v>0</v>
      </c>
      <c r="S6189" s="153">
        <f t="shared" si="799"/>
        <v>0</v>
      </c>
      <c r="T6189" s="364"/>
    </row>
    <row r="6190" ht="22.5" hidden="1" spans="1:20">
      <c r="A6190" s="158">
        <v>98567</v>
      </c>
      <c r="B6190" s="100" t="s">
        <v>252</v>
      </c>
      <c r="C6190" s="104" t="s">
        <v>6456</v>
      </c>
      <c r="D6190" s="94" t="s">
        <v>261</v>
      </c>
      <c r="E6190" s="95">
        <v>70.09</v>
      </c>
      <c r="F6190" s="182">
        <f t="shared" ref="F6190:F6253" si="801">IF(E6190=0,0,IF(P6190=0,ROUND(E6190*(1+E$13),2),ROUND(E6190*(1+E$12),2)))</f>
        <v>86.03</v>
      </c>
      <c r="G6190" s="107">
        <f>ROUND(SUM('NOVO HORIZONTE'!G6190),2)</f>
        <v>0</v>
      </c>
      <c r="H6190" s="107">
        <f t="shared" si="798"/>
        <v>0</v>
      </c>
      <c r="I6190" s="143">
        <f t="shared" ref="I6190:I6253" si="802">IF(ISBLANK(G6190),0,ROUND(G6190*H6190,2))</f>
        <v>0</v>
      </c>
      <c r="J6190" s="142"/>
      <c r="K6190" s="228"/>
      <c r="L6190" s="7" t="str">
        <f t="shared" ref="L6190:L6253" si="803">IF(K6190="X","x",IF(K6190="xx","x",IF(I6190&gt;0,"x","")))</f>
        <v/>
      </c>
      <c r="M6190" s="7" t="str">
        <f t="shared" ref="M6190:M6253" si="804">IF(K6190="X","x",IF(K6190="xx","x",IF(I6190&gt;0,"x","")))</f>
        <v/>
      </c>
      <c r="N6190" s="7" t="str">
        <f t="shared" si="800"/>
        <v/>
      </c>
      <c r="O6190" s="144"/>
      <c r="P6190" s="355">
        <v>0</v>
      </c>
      <c r="Q6190" s="362">
        <f>SUM('NOVO HORIZONTE'!I6190)</f>
        <v>0</v>
      </c>
      <c r="R6190" s="363">
        <f t="shared" ref="R6190:R6253" si="805">I6190-Q6190</f>
        <v>0</v>
      </c>
      <c r="S6190" s="153">
        <f t="shared" si="799"/>
        <v>0</v>
      </c>
      <c r="T6190" s="364"/>
    </row>
    <row r="6191" ht="22.5" hidden="1" spans="1:20">
      <c r="A6191" s="158">
        <v>98568</v>
      </c>
      <c r="B6191" s="100" t="s">
        <v>252</v>
      </c>
      <c r="C6191" s="104" t="s">
        <v>6457</v>
      </c>
      <c r="D6191" s="94" t="s">
        <v>261</v>
      </c>
      <c r="E6191" s="95">
        <v>85.04</v>
      </c>
      <c r="F6191" s="182">
        <f t="shared" si="801"/>
        <v>104.38</v>
      </c>
      <c r="G6191" s="107">
        <f>ROUND(SUM('NOVO HORIZONTE'!G6191),2)</f>
        <v>0</v>
      </c>
      <c r="H6191" s="107">
        <f t="shared" ref="H6191:H6254" si="806">IF(G6191=0,0,F6191)</f>
        <v>0</v>
      </c>
      <c r="I6191" s="143">
        <f t="shared" si="802"/>
        <v>0</v>
      </c>
      <c r="J6191" s="142"/>
      <c r="K6191" s="228"/>
      <c r="L6191" s="7" t="str">
        <f t="shared" si="803"/>
        <v/>
      </c>
      <c r="M6191" s="7" t="str">
        <f t="shared" si="804"/>
        <v/>
      </c>
      <c r="N6191" s="7" t="str">
        <f t="shared" si="800"/>
        <v/>
      </c>
      <c r="O6191" s="144"/>
      <c r="P6191" s="355">
        <v>0</v>
      </c>
      <c r="Q6191" s="362">
        <f>SUM('NOVO HORIZONTE'!I6191)</f>
        <v>0</v>
      </c>
      <c r="R6191" s="363">
        <f t="shared" si="805"/>
        <v>0</v>
      </c>
      <c r="S6191" s="153">
        <f t="shared" si="799"/>
        <v>0</v>
      </c>
      <c r="T6191" s="364"/>
    </row>
    <row r="6192" ht="22.5" hidden="1" spans="1:20">
      <c r="A6192" s="158">
        <v>98569</v>
      </c>
      <c r="B6192" s="100" t="s">
        <v>252</v>
      </c>
      <c r="C6192" s="104" t="s">
        <v>6458</v>
      </c>
      <c r="D6192" s="94" t="s">
        <v>261</v>
      </c>
      <c r="E6192" s="95">
        <v>86.8</v>
      </c>
      <c r="F6192" s="182">
        <f t="shared" si="801"/>
        <v>106.54</v>
      </c>
      <c r="G6192" s="107">
        <f>ROUND(SUM('NOVO HORIZONTE'!G6192),2)</f>
        <v>0</v>
      </c>
      <c r="H6192" s="107">
        <f t="shared" si="806"/>
        <v>0</v>
      </c>
      <c r="I6192" s="143">
        <f t="shared" si="802"/>
        <v>0</v>
      </c>
      <c r="J6192" s="142"/>
      <c r="K6192" s="228"/>
      <c r="L6192" s="7" t="str">
        <f t="shared" si="803"/>
        <v/>
      </c>
      <c r="M6192" s="7" t="str">
        <f t="shared" si="804"/>
        <v/>
      </c>
      <c r="N6192" s="7" t="str">
        <f t="shared" si="800"/>
        <v/>
      </c>
      <c r="O6192" s="144"/>
      <c r="P6192" s="355">
        <v>0</v>
      </c>
      <c r="Q6192" s="362">
        <f>SUM('NOVO HORIZONTE'!I6192)</f>
        <v>0</v>
      </c>
      <c r="R6192" s="363">
        <f t="shared" si="805"/>
        <v>0</v>
      </c>
      <c r="S6192" s="153">
        <f t="shared" si="799"/>
        <v>0</v>
      </c>
      <c r="T6192" s="364"/>
    </row>
    <row r="6193" ht="22.5" hidden="1" spans="1:20">
      <c r="A6193" s="158">
        <v>98570</v>
      </c>
      <c r="B6193" s="100" t="s">
        <v>252</v>
      </c>
      <c r="C6193" s="104" t="s">
        <v>6459</v>
      </c>
      <c r="D6193" s="94" t="s">
        <v>261</v>
      </c>
      <c r="E6193" s="95">
        <v>101.81</v>
      </c>
      <c r="F6193" s="182">
        <f t="shared" si="801"/>
        <v>124.96</v>
      </c>
      <c r="G6193" s="107">
        <f>ROUND(SUM('NOVO HORIZONTE'!G6193),2)</f>
        <v>0</v>
      </c>
      <c r="H6193" s="107">
        <f t="shared" si="806"/>
        <v>0</v>
      </c>
      <c r="I6193" s="143">
        <f t="shared" si="802"/>
        <v>0</v>
      </c>
      <c r="J6193" s="142"/>
      <c r="K6193" s="145"/>
      <c r="L6193" s="7" t="str">
        <f t="shared" si="803"/>
        <v/>
      </c>
      <c r="M6193" s="7" t="str">
        <f t="shared" si="804"/>
        <v/>
      </c>
      <c r="N6193" s="7" t="str">
        <f t="shared" si="800"/>
        <v/>
      </c>
      <c r="O6193" s="144"/>
      <c r="P6193" s="355">
        <v>0</v>
      </c>
      <c r="Q6193" s="362">
        <f>SUM('NOVO HORIZONTE'!I6193)</f>
        <v>0</v>
      </c>
      <c r="R6193" s="363">
        <f t="shared" si="805"/>
        <v>0</v>
      </c>
      <c r="S6193" s="153">
        <f t="shared" si="799"/>
        <v>0</v>
      </c>
      <c r="T6193" s="364"/>
    </row>
    <row r="6194" ht="12.75" hidden="1" spans="1:20">
      <c r="A6194" s="158">
        <v>98571</v>
      </c>
      <c r="B6194" s="100" t="s">
        <v>252</v>
      </c>
      <c r="C6194" s="104" t="s">
        <v>6460</v>
      </c>
      <c r="D6194" s="94" t="s">
        <v>261</v>
      </c>
      <c r="E6194" s="95">
        <v>43.53</v>
      </c>
      <c r="F6194" s="182">
        <f t="shared" si="801"/>
        <v>53.43</v>
      </c>
      <c r="G6194" s="107">
        <f>ROUND(SUM('NOVO HORIZONTE'!G6194),2)</f>
        <v>0</v>
      </c>
      <c r="H6194" s="107">
        <f t="shared" si="806"/>
        <v>0</v>
      </c>
      <c r="I6194" s="143">
        <f t="shared" si="802"/>
        <v>0</v>
      </c>
      <c r="J6194" s="142"/>
      <c r="K6194" s="228"/>
      <c r="L6194" s="7" t="str">
        <f t="shared" si="803"/>
        <v/>
      </c>
      <c r="M6194" s="7" t="str">
        <f t="shared" si="804"/>
        <v/>
      </c>
      <c r="N6194" s="7" t="str">
        <f t="shared" si="800"/>
        <v/>
      </c>
      <c r="O6194" s="144"/>
      <c r="P6194" s="355">
        <v>0</v>
      </c>
      <c r="Q6194" s="362">
        <f>SUM('NOVO HORIZONTE'!I6194)</f>
        <v>0</v>
      </c>
      <c r="R6194" s="363">
        <f t="shared" si="805"/>
        <v>0</v>
      </c>
      <c r="S6194" s="153">
        <f t="shared" si="799"/>
        <v>0</v>
      </c>
      <c r="T6194" s="364"/>
    </row>
    <row r="6195" ht="12.75" hidden="1" spans="1:20">
      <c r="A6195" s="158">
        <v>98572</v>
      </c>
      <c r="B6195" s="100" t="s">
        <v>252</v>
      </c>
      <c r="C6195" s="104" t="s">
        <v>6461</v>
      </c>
      <c r="D6195" s="94" t="s">
        <v>261</v>
      </c>
      <c r="E6195" s="95">
        <v>53.78</v>
      </c>
      <c r="F6195" s="182">
        <f t="shared" si="801"/>
        <v>66.01</v>
      </c>
      <c r="G6195" s="107">
        <f>ROUND(SUM('NOVO HORIZONTE'!G6195),2)</f>
        <v>0</v>
      </c>
      <c r="H6195" s="107">
        <f t="shared" si="806"/>
        <v>0</v>
      </c>
      <c r="I6195" s="143">
        <f t="shared" si="802"/>
        <v>0</v>
      </c>
      <c r="J6195" s="142"/>
      <c r="K6195" s="228"/>
      <c r="L6195" s="7" t="str">
        <f t="shared" si="803"/>
        <v/>
      </c>
      <c r="M6195" s="7" t="str">
        <f t="shared" si="804"/>
        <v/>
      </c>
      <c r="N6195" s="7" t="str">
        <f t="shared" si="800"/>
        <v/>
      </c>
      <c r="O6195" s="144"/>
      <c r="P6195" s="355">
        <v>0</v>
      </c>
      <c r="Q6195" s="362">
        <f>SUM('NOVO HORIZONTE'!I6195)</f>
        <v>0</v>
      </c>
      <c r="R6195" s="363">
        <f t="shared" si="805"/>
        <v>0</v>
      </c>
      <c r="S6195" s="153">
        <f t="shared" si="799"/>
        <v>0</v>
      </c>
      <c r="T6195" s="364"/>
    </row>
    <row r="6196" ht="12.75" hidden="1" spans="1:20">
      <c r="A6196" s="158">
        <v>98573</v>
      </c>
      <c r="B6196" s="100" t="s">
        <v>252</v>
      </c>
      <c r="C6196" s="104" t="s">
        <v>6462</v>
      </c>
      <c r="D6196" s="94" t="s">
        <v>261</v>
      </c>
      <c r="E6196" s="95">
        <v>68.26</v>
      </c>
      <c r="F6196" s="182">
        <f t="shared" si="801"/>
        <v>83.78</v>
      </c>
      <c r="G6196" s="107">
        <f>ROUND(SUM('NOVO HORIZONTE'!G6196),2)</f>
        <v>0</v>
      </c>
      <c r="H6196" s="107">
        <f t="shared" si="806"/>
        <v>0</v>
      </c>
      <c r="I6196" s="143">
        <f t="shared" si="802"/>
        <v>0</v>
      </c>
      <c r="J6196" s="142"/>
      <c r="K6196" s="228"/>
      <c r="L6196" s="7" t="str">
        <f t="shared" si="803"/>
        <v/>
      </c>
      <c r="M6196" s="7" t="str">
        <f t="shared" si="804"/>
        <v/>
      </c>
      <c r="N6196" s="7" t="str">
        <f t="shared" si="800"/>
        <v/>
      </c>
      <c r="O6196" s="144"/>
      <c r="P6196" s="355">
        <v>0</v>
      </c>
      <c r="Q6196" s="362">
        <f>SUM('NOVO HORIZONTE'!I6196)</f>
        <v>0</v>
      </c>
      <c r="R6196" s="363">
        <f t="shared" si="805"/>
        <v>0</v>
      </c>
      <c r="S6196" s="153">
        <f t="shared" si="799"/>
        <v>0</v>
      </c>
      <c r="T6196" s="364"/>
    </row>
    <row r="6197" ht="12.75" hidden="1" spans="1:20">
      <c r="A6197" s="154" t="s">
        <v>6463</v>
      </c>
      <c r="B6197" s="100"/>
      <c r="C6197" s="161" t="s">
        <v>6464</v>
      </c>
      <c r="D6197" s="94">
        <v>0</v>
      </c>
      <c r="E6197" s="105">
        <v>0</v>
      </c>
      <c r="F6197" s="182">
        <f t="shared" si="801"/>
        <v>0</v>
      </c>
      <c r="G6197" s="187">
        <f>ROUND(SUM('NOVO HORIZONTE'!G6197),2)</f>
        <v>0</v>
      </c>
      <c r="H6197" s="187">
        <f t="shared" si="806"/>
        <v>0</v>
      </c>
      <c r="I6197" s="188">
        <f t="shared" si="802"/>
        <v>0</v>
      </c>
      <c r="J6197" s="142"/>
      <c r="K6197" s="145" t="str">
        <f>IF(SUM(I6198:I6200)&gt;0,"xx","")</f>
        <v/>
      </c>
      <c r="L6197" s="7" t="str">
        <f t="shared" si="803"/>
        <v/>
      </c>
      <c r="M6197" s="7" t="str">
        <f t="shared" si="804"/>
        <v/>
      </c>
      <c r="N6197" s="7" t="str">
        <f t="shared" si="800"/>
        <v/>
      </c>
      <c r="O6197" s="144"/>
      <c r="P6197" s="375"/>
      <c r="Q6197" s="362">
        <f>SUM('NOVO HORIZONTE'!I6197)</f>
        <v>0</v>
      </c>
      <c r="R6197" s="363">
        <f t="shared" si="805"/>
        <v>0</v>
      </c>
      <c r="S6197" s="153">
        <f t="shared" si="799"/>
        <v>0</v>
      </c>
      <c r="T6197" s="364"/>
    </row>
    <row r="6198" ht="22.5" hidden="1" spans="1:20">
      <c r="A6198" s="158">
        <v>101965</v>
      </c>
      <c r="B6198" s="100" t="s">
        <v>252</v>
      </c>
      <c r="C6198" s="104" t="s">
        <v>6465</v>
      </c>
      <c r="D6198" s="94" t="s">
        <v>263</v>
      </c>
      <c r="E6198" s="95">
        <v>158.63</v>
      </c>
      <c r="F6198" s="182">
        <f t="shared" si="801"/>
        <v>194.7</v>
      </c>
      <c r="G6198" s="107">
        <f>ROUND(SUM('NOVO HORIZONTE'!G6198),2)</f>
        <v>0</v>
      </c>
      <c r="H6198" s="107">
        <f t="shared" si="806"/>
        <v>0</v>
      </c>
      <c r="I6198" s="184">
        <f t="shared" si="802"/>
        <v>0</v>
      </c>
      <c r="J6198" s="142"/>
      <c r="K6198" s="228"/>
      <c r="L6198" s="7" t="str">
        <f t="shared" si="803"/>
        <v/>
      </c>
      <c r="M6198" s="7" t="str">
        <f t="shared" si="804"/>
        <v/>
      </c>
      <c r="N6198" s="7" t="str">
        <f t="shared" si="800"/>
        <v/>
      </c>
      <c r="O6198" s="144"/>
      <c r="P6198" s="355">
        <v>0</v>
      </c>
      <c r="Q6198" s="362">
        <f>SUM('NOVO HORIZONTE'!I6198)</f>
        <v>0</v>
      </c>
      <c r="R6198" s="363">
        <f t="shared" si="805"/>
        <v>0</v>
      </c>
      <c r="S6198" s="153">
        <f t="shared" si="799"/>
        <v>0</v>
      </c>
      <c r="T6198" s="364"/>
    </row>
    <row r="6199" ht="22.5" hidden="1" spans="1:20">
      <c r="A6199" s="158">
        <v>101966</v>
      </c>
      <c r="B6199" s="100" t="s">
        <v>252</v>
      </c>
      <c r="C6199" s="104" t="s">
        <v>6466</v>
      </c>
      <c r="D6199" s="94" t="s">
        <v>263</v>
      </c>
      <c r="E6199" s="95">
        <v>200.2</v>
      </c>
      <c r="F6199" s="182">
        <f t="shared" si="801"/>
        <v>245.73</v>
      </c>
      <c r="G6199" s="107">
        <f>ROUND(SUM('NOVO HORIZONTE'!G6199),2)</f>
        <v>0</v>
      </c>
      <c r="H6199" s="107">
        <f t="shared" si="806"/>
        <v>0</v>
      </c>
      <c r="I6199" s="184">
        <f t="shared" si="802"/>
        <v>0</v>
      </c>
      <c r="J6199" s="142"/>
      <c r="K6199" s="228"/>
      <c r="L6199" s="7" t="str">
        <f t="shared" si="803"/>
        <v/>
      </c>
      <c r="M6199" s="7" t="str">
        <f t="shared" si="804"/>
        <v/>
      </c>
      <c r="N6199" s="7" t="str">
        <f t="shared" si="800"/>
        <v/>
      </c>
      <c r="O6199" s="144"/>
      <c r="P6199" s="355">
        <v>0</v>
      </c>
      <c r="Q6199" s="362">
        <f>SUM('NOVO HORIZONTE'!I6199)</f>
        <v>0</v>
      </c>
      <c r="R6199" s="363">
        <f t="shared" si="805"/>
        <v>0</v>
      </c>
      <c r="S6199" s="153">
        <f t="shared" si="799"/>
        <v>0</v>
      </c>
      <c r="T6199" s="364"/>
    </row>
    <row r="6200" ht="12.75" hidden="1" spans="1:20">
      <c r="A6200" s="158">
        <v>101979</v>
      </c>
      <c r="B6200" s="100" t="s">
        <v>252</v>
      </c>
      <c r="C6200" s="104" t="s">
        <v>6467</v>
      </c>
      <c r="D6200" s="94" t="s">
        <v>263</v>
      </c>
      <c r="E6200" s="95">
        <v>57.06</v>
      </c>
      <c r="F6200" s="182">
        <f t="shared" si="801"/>
        <v>70.04</v>
      </c>
      <c r="G6200" s="107">
        <f>ROUND(SUM('NOVO HORIZONTE'!G6200),2)</f>
        <v>0</v>
      </c>
      <c r="H6200" s="107">
        <f t="shared" si="806"/>
        <v>0</v>
      </c>
      <c r="I6200" s="184">
        <f t="shared" si="802"/>
        <v>0</v>
      </c>
      <c r="J6200" s="142"/>
      <c r="K6200" s="228"/>
      <c r="L6200" s="7" t="str">
        <f t="shared" si="803"/>
        <v/>
      </c>
      <c r="M6200" s="7" t="str">
        <f t="shared" si="804"/>
        <v/>
      </c>
      <c r="N6200" s="7" t="str">
        <f t="shared" si="800"/>
        <v/>
      </c>
      <c r="O6200" s="144"/>
      <c r="P6200" s="355">
        <v>0</v>
      </c>
      <c r="Q6200" s="362">
        <f>SUM('NOVO HORIZONTE'!I6200)</f>
        <v>0</v>
      </c>
      <c r="R6200" s="363">
        <f t="shared" si="805"/>
        <v>0</v>
      </c>
      <c r="S6200" s="153">
        <f t="shared" si="799"/>
        <v>0</v>
      </c>
      <c r="T6200" s="364"/>
    </row>
    <row r="6201" ht="12.75" spans="1:20">
      <c r="A6201" s="154" t="s">
        <v>6468</v>
      </c>
      <c r="B6201" s="100"/>
      <c r="C6201" s="161" t="s">
        <v>6469</v>
      </c>
      <c r="D6201" s="156">
        <v>0</v>
      </c>
      <c r="E6201" s="105">
        <v>0</v>
      </c>
      <c r="F6201" s="182">
        <f t="shared" si="801"/>
        <v>0</v>
      </c>
      <c r="G6201" s="187">
        <f>ROUND(SUM('NOVO HORIZONTE'!G6201),2)</f>
        <v>0</v>
      </c>
      <c r="H6201" s="187">
        <f t="shared" si="806"/>
        <v>0</v>
      </c>
      <c r="I6201" s="188">
        <f t="shared" si="802"/>
        <v>0</v>
      </c>
      <c r="J6201" s="142"/>
      <c r="K6201" s="145" t="str">
        <f>IF(SUM(I6202:I6387)&gt;0,"xx","")</f>
        <v>xx</v>
      </c>
      <c r="L6201" s="7" t="str">
        <f t="shared" si="803"/>
        <v>x</v>
      </c>
      <c r="M6201" s="7" t="str">
        <f t="shared" si="804"/>
        <v>x</v>
      </c>
      <c r="N6201" s="7" t="str">
        <f t="shared" si="800"/>
        <v>x</v>
      </c>
      <c r="O6201" s="144"/>
      <c r="P6201" s="375"/>
      <c r="Q6201" s="362">
        <f>SUM('NOVO HORIZONTE'!I6201)</f>
        <v>0</v>
      </c>
      <c r="R6201" s="363">
        <f t="shared" si="805"/>
        <v>0</v>
      </c>
      <c r="S6201" s="153">
        <f t="shared" si="799"/>
        <v>0</v>
      </c>
      <c r="T6201" s="364"/>
    </row>
    <row r="6202" ht="12.75" hidden="1" spans="1:20">
      <c r="A6202" s="225" t="s">
        <v>6470</v>
      </c>
      <c r="B6202" s="100"/>
      <c r="C6202" s="201" t="s">
        <v>6471</v>
      </c>
      <c r="D6202" s="94">
        <v>0</v>
      </c>
      <c r="E6202" s="105">
        <v>0</v>
      </c>
      <c r="F6202" s="182">
        <f t="shared" si="801"/>
        <v>0</v>
      </c>
      <c r="G6202" s="187">
        <f>ROUND(SUM('NOVO HORIZONTE'!G6202),2)</f>
        <v>0</v>
      </c>
      <c r="H6202" s="187">
        <f t="shared" si="806"/>
        <v>0</v>
      </c>
      <c r="I6202" s="188">
        <f t="shared" si="802"/>
        <v>0</v>
      </c>
      <c r="J6202" s="142"/>
      <c r="K6202" s="145" t="str">
        <f>IF(SUM(I6202:I6202)&gt;0,"xx","")</f>
        <v/>
      </c>
      <c r="L6202" s="7" t="str">
        <f t="shared" si="803"/>
        <v/>
      </c>
      <c r="M6202" s="7" t="str">
        <f t="shared" si="804"/>
        <v/>
      </c>
      <c r="N6202" s="7" t="str">
        <f t="shared" si="800"/>
        <v/>
      </c>
      <c r="O6202" s="144"/>
      <c r="P6202" s="375"/>
      <c r="Q6202" s="362">
        <f>SUM('NOVO HORIZONTE'!I6202)</f>
        <v>0</v>
      </c>
      <c r="R6202" s="363">
        <f t="shared" si="805"/>
        <v>0</v>
      </c>
      <c r="S6202" s="153">
        <f t="shared" si="799"/>
        <v>0</v>
      </c>
      <c r="T6202" s="364"/>
    </row>
    <row r="6203" ht="12.75" hidden="1" spans="1:20">
      <c r="A6203" s="154" t="s">
        <v>6472</v>
      </c>
      <c r="B6203" s="100"/>
      <c r="C6203" s="161" t="s">
        <v>6473</v>
      </c>
      <c r="D6203" s="94">
        <v>0</v>
      </c>
      <c r="E6203" s="105">
        <v>0</v>
      </c>
      <c r="F6203" s="182">
        <f t="shared" si="801"/>
        <v>0</v>
      </c>
      <c r="G6203" s="187">
        <f>ROUND(SUM('NOVO HORIZONTE'!G6203),2)</f>
        <v>0</v>
      </c>
      <c r="H6203" s="187">
        <f t="shared" si="806"/>
        <v>0</v>
      </c>
      <c r="I6203" s="188">
        <f t="shared" si="802"/>
        <v>0</v>
      </c>
      <c r="J6203" s="142"/>
      <c r="K6203" s="145" t="str">
        <f>IF(SUM(I6204:I6265)&gt;0,"xx","")</f>
        <v/>
      </c>
      <c r="L6203" s="7" t="str">
        <f t="shared" si="803"/>
        <v/>
      </c>
      <c r="M6203" s="7" t="str">
        <f t="shared" si="804"/>
        <v/>
      </c>
      <c r="N6203" s="7" t="str">
        <f t="shared" si="800"/>
        <v/>
      </c>
      <c r="O6203" s="144"/>
      <c r="P6203" s="375"/>
      <c r="Q6203" s="362">
        <f>SUM('NOVO HORIZONTE'!I6203)</f>
        <v>0</v>
      </c>
      <c r="R6203" s="363">
        <f t="shared" si="805"/>
        <v>0</v>
      </c>
      <c r="S6203" s="153">
        <f t="shared" si="799"/>
        <v>0</v>
      </c>
      <c r="T6203" s="364"/>
    </row>
    <row r="6204" ht="33.75" hidden="1" spans="1:20">
      <c r="A6204" s="158">
        <v>94438</v>
      </c>
      <c r="B6204" s="100" t="s">
        <v>252</v>
      </c>
      <c r="C6204" s="104" t="s">
        <v>6474</v>
      </c>
      <c r="D6204" s="94" t="s">
        <v>261</v>
      </c>
      <c r="E6204" s="95">
        <v>43.01</v>
      </c>
      <c r="F6204" s="182">
        <f t="shared" si="801"/>
        <v>52.79</v>
      </c>
      <c r="G6204" s="107">
        <f>ROUND(SUM('NOVO HORIZONTE'!G6204),2)</f>
        <v>0</v>
      </c>
      <c r="H6204" s="107">
        <f t="shared" si="806"/>
        <v>0</v>
      </c>
      <c r="I6204" s="184">
        <f t="shared" si="802"/>
        <v>0</v>
      </c>
      <c r="J6204" s="142"/>
      <c r="K6204" s="228"/>
      <c r="L6204" s="7" t="str">
        <f t="shared" si="803"/>
        <v/>
      </c>
      <c r="M6204" s="7" t="str">
        <f t="shared" si="804"/>
        <v/>
      </c>
      <c r="N6204" s="7" t="str">
        <f t="shared" si="800"/>
        <v/>
      </c>
      <c r="O6204" s="144"/>
      <c r="P6204" s="355">
        <v>0</v>
      </c>
      <c r="Q6204" s="362">
        <f>SUM('NOVO HORIZONTE'!I6204)</f>
        <v>0</v>
      </c>
      <c r="R6204" s="363">
        <f t="shared" si="805"/>
        <v>0</v>
      </c>
      <c r="S6204" s="153">
        <f t="shared" si="799"/>
        <v>0</v>
      </c>
      <c r="T6204" s="364"/>
    </row>
    <row r="6205" ht="12.75" hidden="1" spans="1:20">
      <c r="A6205" s="158">
        <v>101748</v>
      </c>
      <c r="B6205" s="100" t="s">
        <v>252</v>
      </c>
      <c r="C6205" s="104" t="s">
        <v>6475</v>
      </c>
      <c r="D6205" s="94" t="s">
        <v>261</v>
      </c>
      <c r="E6205" s="95">
        <v>4.16</v>
      </c>
      <c r="F6205" s="182">
        <f t="shared" si="801"/>
        <v>5.11</v>
      </c>
      <c r="G6205" s="107">
        <f>ROUND(SUM('NOVO HORIZONTE'!G6205),2)</f>
        <v>0</v>
      </c>
      <c r="H6205" s="107">
        <f t="shared" si="806"/>
        <v>0</v>
      </c>
      <c r="I6205" s="184">
        <f t="shared" si="802"/>
        <v>0</v>
      </c>
      <c r="J6205" s="142"/>
      <c r="K6205" s="228"/>
      <c r="L6205" s="7" t="str">
        <f t="shared" si="803"/>
        <v/>
      </c>
      <c r="M6205" s="7" t="str">
        <f t="shared" si="804"/>
        <v/>
      </c>
      <c r="N6205" s="7" t="str">
        <f t="shared" si="800"/>
        <v/>
      </c>
      <c r="O6205" s="144"/>
      <c r="P6205" s="355">
        <v>0</v>
      </c>
      <c r="Q6205" s="362">
        <f>SUM('NOVO HORIZONTE'!I6205)</f>
        <v>0</v>
      </c>
      <c r="R6205" s="363">
        <f t="shared" si="805"/>
        <v>0</v>
      </c>
      <c r="S6205" s="153">
        <f t="shared" si="799"/>
        <v>0</v>
      </c>
      <c r="T6205" s="364"/>
    </row>
    <row r="6206" ht="33.75" hidden="1" spans="1:20">
      <c r="A6206" s="158">
        <v>87620</v>
      </c>
      <c r="B6206" s="100" t="s">
        <v>252</v>
      </c>
      <c r="C6206" s="104" t="s">
        <v>6476</v>
      </c>
      <c r="D6206" s="94" t="s">
        <v>261</v>
      </c>
      <c r="E6206" s="95">
        <v>30.24</v>
      </c>
      <c r="F6206" s="182">
        <f t="shared" si="801"/>
        <v>37.12</v>
      </c>
      <c r="G6206" s="107">
        <f>ROUND(SUM('NOVO HORIZONTE'!G6206),2)</f>
        <v>0</v>
      </c>
      <c r="H6206" s="107">
        <f t="shared" si="806"/>
        <v>0</v>
      </c>
      <c r="I6206" s="184">
        <f t="shared" si="802"/>
        <v>0</v>
      </c>
      <c r="J6206" s="142"/>
      <c r="K6206" s="228"/>
      <c r="L6206" s="7" t="str">
        <f t="shared" si="803"/>
        <v/>
      </c>
      <c r="M6206" s="7" t="str">
        <f t="shared" si="804"/>
        <v/>
      </c>
      <c r="N6206" s="7" t="str">
        <f t="shared" si="800"/>
        <v/>
      </c>
      <c r="O6206" s="144"/>
      <c r="P6206" s="355">
        <v>0</v>
      </c>
      <c r="Q6206" s="362">
        <f>SUM('NOVO HORIZONTE'!I6206)</f>
        <v>0</v>
      </c>
      <c r="R6206" s="363">
        <f t="shared" si="805"/>
        <v>0</v>
      </c>
      <c r="S6206" s="153">
        <f t="shared" si="799"/>
        <v>0</v>
      </c>
      <c r="T6206" s="364"/>
    </row>
    <row r="6207" ht="22.5" hidden="1" spans="1:20">
      <c r="A6207" s="158">
        <v>87622</v>
      </c>
      <c r="B6207" s="100" t="s">
        <v>252</v>
      </c>
      <c r="C6207" s="104" t="s">
        <v>6477</v>
      </c>
      <c r="D6207" s="94" t="s">
        <v>261</v>
      </c>
      <c r="E6207" s="95">
        <v>34.9</v>
      </c>
      <c r="F6207" s="182">
        <f t="shared" si="801"/>
        <v>42.84</v>
      </c>
      <c r="G6207" s="107">
        <f>ROUND(SUM('NOVO HORIZONTE'!G6207),2)</f>
        <v>0</v>
      </c>
      <c r="H6207" s="107">
        <f t="shared" si="806"/>
        <v>0</v>
      </c>
      <c r="I6207" s="184">
        <f t="shared" si="802"/>
        <v>0</v>
      </c>
      <c r="J6207" s="142"/>
      <c r="K6207" s="228"/>
      <c r="L6207" s="7" t="str">
        <f t="shared" si="803"/>
        <v/>
      </c>
      <c r="M6207" s="7" t="str">
        <f t="shared" si="804"/>
        <v/>
      </c>
      <c r="N6207" s="7" t="str">
        <f t="shared" si="800"/>
        <v/>
      </c>
      <c r="O6207" s="144"/>
      <c r="P6207" s="355">
        <v>0</v>
      </c>
      <c r="Q6207" s="362">
        <f>SUM('NOVO HORIZONTE'!I6207)</f>
        <v>0</v>
      </c>
      <c r="R6207" s="363">
        <f t="shared" si="805"/>
        <v>0</v>
      </c>
      <c r="S6207" s="153">
        <f t="shared" si="799"/>
        <v>0</v>
      </c>
      <c r="T6207" s="364"/>
    </row>
    <row r="6208" ht="33.75" hidden="1" spans="1:20">
      <c r="A6208" s="158">
        <v>87630</v>
      </c>
      <c r="B6208" s="100" t="s">
        <v>252</v>
      </c>
      <c r="C6208" s="104" t="s">
        <v>6478</v>
      </c>
      <c r="D6208" s="94" t="s">
        <v>261</v>
      </c>
      <c r="E6208" s="95">
        <v>38.22</v>
      </c>
      <c r="F6208" s="182">
        <f t="shared" si="801"/>
        <v>46.91</v>
      </c>
      <c r="G6208" s="107">
        <f>ROUND(SUM('NOVO HORIZONTE'!G6208),2)</f>
        <v>0</v>
      </c>
      <c r="H6208" s="107">
        <f t="shared" si="806"/>
        <v>0</v>
      </c>
      <c r="I6208" s="184">
        <f t="shared" si="802"/>
        <v>0</v>
      </c>
      <c r="J6208" s="142"/>
      <c r="K6208" s="228"/>
      <c r="L6208" s="7" t="str">
        <f t="shared" si="803"/>
        <v/>
      </c>
      <c r="M6208" s="7" t="str">
        <f t="shared" si="804"/>
        <v/>
      </c>
      <c r="N6208" s="7" t="str">
        <f t="shared" si="800"/>
        <v/>
      </c>
      <c r="O6208" s="144"/>
      <c r="P6208" s="355">
        <v>0</v>
      </c>
      <c r="Q6208" s="362">
        <f>SUM('NOVO HORIZONTE'!I6208)</f>
        <v>0</v>
      </c>
      <c r="R6208" s="363">
        <f t="shared" si="805"/>
        <v>0</v>
      </c>
      <c r="S6208" s="153">
        <f t="shared" si="799"/>
        <v>0</v>
      </c>
      <c r="T6208" s="364"/>
    </row>
    <row r="6209" ht="22.5" hidden="1" spans="1:20">
      <c r="A6209" s="158">
        <v>87632</v>
      </c>
      <c r="B6209" s="100" t="s">
        <v>252</v>
      </c>
      <c r="C6209" s="104" t="s">
        <v>6479</v>
      </c>
      <c r="D6209" s="94" t="s">
        <v>261</v>
      </c>
      <c r="E6209" s="95">
        <v>44.7</v>
      </c>
      <c r="F6209" s="182">
        <f t="shared" si="801"/>
        <v>54.86</v>
      </c>
      <c r="G6209" s="107">
        <f>ROUND(SUM('NOVO HORIZONTE'!G6209),2)</f>
        <v>0</v>
      </c>
      <c r="H6209" s="107">
        <f t="shared" si="806"/>
        <v>0</v>
      </c>
      <c r="I6209" s="184">
        <f t="shared" si="802"/>
        <v>0</v>
      </c>
      <c r="J6209" s="142"/>
      <c r="K6209" s="228"/>
      <c r="L6209" s="7" t="str">
        <f t="shared" si="803"/>
        <v/>
      </c>
      <c r="M6209" s="7" t="str">
        <f t="shared" si="804"/>
        <v/>
      </c>
      <c r="N6209" s="7" t="str">
        <f t="shared" si="800"/>
        <v/>
      </c>
      <c r="O6209" s="144"/>
      <c r="P6209" s="355">
        <v>0</v>
      </c>
      <c r="Q6209" s="362">
        <f>SUM('NOVO HORIZONTE'!I6209)</f>
        <v>0</v>
      </c>
      <c r="R6209" s="363">
        <f t="shared" si="805"/>
        <v>0</v>
      </c>
      <c r="S6209" s="153">
        <f t="shared" si="799"/>
        <v>0</v>
      </c>
      <c r="T6209" s="364"/>
    </row>
    <row r="6210" ht="33.75" hidden="1" spans="1:20">
      <c r="A6210" s="158">
        <v>87640</v>
      </c>
      <c r="B6210" s="100" t="s">
        <v>252</v>
      </c>
      <c r="C6210" s="104" t="s">
        <v>6480</v>
      </c>
      <c r="D6210" s="94" t="s">
        <v>261</v>
      </c>
      <c r="E6210" s="95">
        <v>44.79</v>
      </c>
      <c r="F6210" s="182">
        <f t="shared" si="801"/>
        <v>54.98</v>
      </c>
      <c r="G6210" s="107">
        <f>ROUND(SUM('NOVO HORIZONTE'!G6210),2)</f>
        <v>0</v>
      </c>
      <c r="H6210" s="107">
        <f t="shared" si="806"/>
        <v>0</v>
      </c>
      <c r="I6210" s="184">
        <f t="shared" si="802"/>
        <v>0</v>
      </c>
      <c r="J6210" s="142"/>
      <c r="K6210" s="228"/>
      <c r="L6210" s="7" t="str">
        <f t="shared" si="803"/>
        <v/>
      </c>
      <c r="M6210" s="7" t="str">
        <f t="shared" si="804"/>
        <v/>
      </c>
      <c r="N6210" s="7" t="str">
        <f t="shared" si="800"/>
        <v/>
      </c>
      <c r="O6210" s="144"/>
      <c r="P6210" s="355">
        <v>0</v>
      </c>
      <c r="Q6210" s="362">
        <f>SUM('NOVO HORIZONTE'!I6210)</f>
        <v>0</v>
      </c>
      <c r="R6210" s="363">
        <f t="shared" si="805"/>
        <v>0</v>
      </c>
      <c r="S6210" s="153">
        <f t="shared" si="799"/>
        <v>0</v>
      </c>
      <c r="T6210" s="364"/>
    </row>
    <row r="6211" ht="22.5" hidden="1" spans="1:20">
      <c r="A6211" s="158">
        <v>87642</v>
      </c>
      <c r="B6211" s="100" t="s">
        <v>252</v>
      </c>
      <c r="C6211" s="104" t="s">
        <v>6481</v>
      </c>
      <c r="D6211" s="94" t="s">
        <v>261</v>
      </c>
      <c r="E6211" s="95">
        <v>52.75</v>
      </c>
      <c r="F6211" s="182">
        <f t="shared" si="801"/>
        <v>64.75</v>
      </c>
      <c r="G6211" s="107">
        <f>ROUND(SUM('NOVO HORIZONTE'!G6211),2)</f>
        <v>0</v>
      </c>
      <c r="H6211" s="107">
        <f t="shared" si="806"/>
        <v>0</v>
      </c>
      <c r="I6211" s="184">
        <f t="shared" si="802"/>
        <v>0</v>
      </c>
      <c r="J6211" s="142"/>
      <c r="K6211" s="228"/>
      <c r="L6211" s="7" t="str">
        <f t="shared" si="803"/>
        <v/>
      </c>
      <c r="M6211" s="7" t="str">
        <f t="shared" si="804"/>
        <v/>
      </c>
      <c r="N6211" s="7" t="str">
        <f t="shared" si="800"/>
        <v/>
      </c>
      <c r="O6211" s="144"/>
      <c r="P6211" s="355">
        <v>0</v>
      </c>
      <c r="Q6211" s="362">
        <f>SUM('NOVO HORIZONTE'!I6211)</f>
        <v>0</v>
      </c>
      <c r="R6211" s="363">
        <f t="shared" si="805"/>
        <v>0</v>
      </c>
      <c r="S6211" s="153">
        <f t="shared" si="799"/>
        <v>0</v>
      </c>
      <c r="T6211" s="364"/>
    </row>
    <row r="6212" ht="33.75" hidden="1" spans="1:20">
      <c r="A6212" s="158">
        <v>87680</v>
      </c>
      <c r="B6212" s="100" t="s">
        <v>252</v>
      </c>
      <c r="C6212" s="104" t="s">
        <v>6482</v>
      </c>
      <c r="D6212" s="94" t="s">
        <v>261</v>
      </c>
      <c r="E6212" s="95">
        <v>39.99</v>
      </c>
      <c r="F6212" s="182">
        <f t="shared" si="801"/>
        <v>49.08</v>
      </c>
      <c r="G6212" s="107">
        <f>ROUND(SUM('NOVO HORIZONTE'!G6212),2)</f>
        <v>0</v>
      </c>
      <c r="H6212" s="107">
        <f t="shared" si="806"/>
        <v>0</v>
      </c>
      <c r="I6212" s="184">
        <f t="shared" si="802"/>
        <v>0</v>
      </c>
      <c r="J6212" s="142"/>
      <c r="K6212" s="228"/>
      <c r="L6212" s="7" t="str">
        <f t="shared" si="803"/>
        <v/>
      </c>
      <c r="M6212" s="7" t="str">
        <f t="shared" si="804"/>
        <v/>
      </c>
      <c r="N6212" s="7" t="str">
        <f t="shared" si="800"/>
        <v/>
      </c>
      <c r="O6212" s="144"/>
      <c r="P6212" s="355">
        <v>0</v>
      </c>
      <c r="Q6212" s="362">
        <f>SUM('NOVO HORIZONTE'!I6212)</f>
        <v>0</v>
      </c>
      <c r="R6212" s="363">
        <f t="shared" si="805"/>
        <v>0</v>
      </c>
      <c r="S6212" s="153">
        <f t="shared" si="799"/>
        <v>0</v>
      </c>
      <c r="T6212" s="364"/>
    </row>
    <row r="6213" ht="22.5" hidden="1" spans="1:20">
      <c r="A6213" s="158">
        <v>87682</v>
      </c>
      <c r="B6213" s="100" t="s">
        <v>252</v>
      </c>
      <c r="C6213" s="104" t="s">
        <v>6483</v>
      </c>
      <c r="D6213" s="94" t="s">
        <v>261</v>
      </c>
      <c r="E6213" s="95">
        <v>47.95</v>
      </c>
      <c r="F6213" s="182">
        <f t="shared" si="801"/>
        <v>58.85</v>
      </c>
      <c r="G6213" s="107">
        <f>ROUND(SUM('NOVO HORIZONTE'!G6213),2)</f>
        <v>0</v>
      </c>
      <c r="H6213" s="107">
        <f t="shared" si="806"/>
        <v>0</v>
      </c>
      <c r="I6213" s="184">
        <f t="shared" si="802"/>
        <v>0</v>
      </c>
      <c r="J6213" s="142"/>
      <c r="K6213" s="228"/>
      <c r="L6213" s="7" t="str">
        <f t="shared" si="803"/>
        <v/>
      </c>
      <c r="M6213" s="7" t="str">
        <f t="shared" si="804"/>
        <v/>
      </c>
      <c r="N6213" s="7" t="str">
        <f t="shared" si="800"/>
        <v/>
      </c>
      <c r="O6213" s="144"/>
      <c r="P6213" s="355">
        <v>0</v>
      </c>
      <c r="Q6213" s="362">
        <f>SUM('NOVO HORIZONTE'!I6213)</f>
        <v>0</v>
      </c>
      <c r="R6213" s="363">
        <f t="shared" si="805"/>
        <v>0</v>
      </c>
      <c r="S6213" s="153">
        <f t="shared" si="799"/>
        <v>0</v>
      </c>
      <c r="T6213" s="364"/>
    </row>
    <row r="6214" ht="33.75" hidden="1" spans="1:20">
      <c r="A6214" s="158">
        <v>87690</v>
      </c>
      <c r="B6214" s="100" t="s">
        <v>252</v>
      </c>
      <c r="C6214" s="104" t="s">
        <v>6484</v>
      </c>
      <c r="D6214" s="94" t="s">
        <v>261</v>
      </c>
      <c r="E6214" s="95">
        <v>45.82</v>
      </c>
      <c r="F6214" s="182">
        <f t="shared" si="801"/>
        <v>56.24</v>
      </c>
      <c r="G6214" s="107">
        <f>ROUND(SUM('NOVO HORIZONTE'!G6214),2)</f>
        <v>0</v>
      </c>
      <c r="H6214" s="107">
        <f t="shared" si="806"/>
        <v>0</v>
      </c>
      <c r="I6214" s="184">
        <f t="shared" si="802"/>
        <v>0</v>
      </c>
      <c r="J6214" s="142"/>
      <c r="K6214" s="228"/>
      <c r="L6214" s="7" t="str">
        <f t="shared" si="803"/>
        <v/>
      </c>
      <c r="M6214" s="7" t="str">
        <f t="shared" si="804"/>
        <v/>
      </c>
      <c r="N6214" s="7" t="str">
        <f t="shared" si="800"/>
        <v/>
      </c>
      <c r="O6214" s="144"/>
      <c r="P6214" s="355">
        <v>0</v>
      </c>
      <c r="Q6214" s="362">
        <f>SUM('NOVO HORIZONTE'!I6214)</f>
        <v>0</v>
      </c>
      <c r="R6214" s="363">
        <f t="shared" si="805"/>
        <v>0</v>
      </c>
      <c r="S6214" s="153">
        <f t="shared" si="799"/>
        <v>0</v>
      </c>
      <c r="T6214" s="364"/>
    </row>
    <row r="6215" ht="22.5" hidden="1" spans="1:20">
      <c r="A6215" s="158">
        <v>87692</v>
      </c>
      <c r="B6215" s="100" t="s">
        <v>252</v>
      </c>
      <c r="C6215" s="104" t="s">
        <v>6485</v>
      </c>
      <c r="D6215" s="94" t="s">
        <v>261</v>
      </c>
      <c r="E6215" s="95">
        <v>54.95</v>
      </c>
      <c r="F6215" s="182">
        <f t="shared" si="801"/>
        <v>67.45</v>
      </c>
      <c r="G6215" s="107">
        <f>ROUND(SUM('NOVO HORIZONTE'!G6215),2)</f>
        <v>0</v>
      </c>
      <c r="H6215" s="107">
        <f t="shared" si="806"/>
        <v>0</v>
      </c>
      <c r="I6215" s="184">
        <f t="shared" si="802"/>
        <v>0</v>
      </c>
      <c r="J6215" s="142"/>
      <c r="K6215" s="228"/>
      <c r="L6215" s="7" t="str">
        <f t="shared" si="803"/>
        <v/>
      </c>
      <c r="M6215" s="7" t="str">
        <f t="shared" si="804"/>
        <v/>
      </c>
      <c r="N6215" s="7" t="str">
        <f t="shared" si="800"/>
        <v/>
      </c>
      <c r="O6215" s="144"/>
      <c r="P6215" s="355">
        <v>0</v>
      </c>
      <c r="Q6215" s="362">
        <f>SUM('NOVO HORIZONTE'!I6215)</f>
        <v>0</v>
      </c>
      <c r="R6215" s="363">
        <f t="shared" si="805"/>
        <v>0</v>
      </c>
      <c r="S6215" s="153">
        <f t="shared" si="799"/>
        <v>0</v>
      </c>
      <c r="T6215" s="364"/>
    </row>
    <row r="6216" ht="33.75" hidden="1" spans="1:20">
      <c r="A6216" s="158">
        <v>87700</v>
      </c>
      <c r="B6216" s="100" t="s">
        <v>252</v>
      </c>
      <c r="C6216" s="104" t="s">
        <v>6486</v>
      </c>
      <c r="D6216" s="94" t="s">
        <v>261</v>
      </c>
      <c r="E6216" s="95">
        <v>49.4</v>
      </c>
      <c r="F6216" s="182">
        <f t="shared" si="801"/>
        <v>60.63</v>
      </c>
      <c r="G6216" s="107">
        <f>ROUND(SUM('NOVO HORIZONTE'!G6216),2)</f>
        <v>0</v>
      </c>
      <c r="H6216" s="107">
        <f t="shared" si="806"/>
        <v>0</v>
      </c>
      <c r="I6216" s="184">
        <f t="shared" si="802"/>
        <v>0</v>
      </c>
      <c r="J6216" s="142"/>
      <c r="K6216" s="228"/>
      <c r="L6216" s="7" t="str">
        <f t="shared" si="803"/>
        <v/>
      </c>
      <c r="M6216" s="7" t="str">
        <f t="shared" si="804"/>
        <v/>
      </c>
      <c r="N6216" s="7" t="str">
        <f t="shared" si="800"/>
        <v/>
      </c>
      <c r="O6216" s="144"/>
      <c r="P6216" s="355">
        <v>0</v>
      </c>
      <c r="Q6216" s="362">
        <f>SUM('NOVO HORIZONTE'!I6216)</f>
        <v>0</v>
      </c>
      <c r="R6216" s="363">
        <f t="shared" si="805"/>
        <v>0</v>
      </c>
      <c r="S6216" s="153">
        <f t="shared" si="799"/>
        <v>0</v>
      </c>
      <c r="T6216" s="364"/>
    </row>
    <row r="6217" ht="22.5" hidden="1" spans="1:20">
      <c r="A6217" s="158">
        <v>87702</v>
      </c>
      <c r="B6217" s="100" t="s">
        <v>252</v>
      </c>
      <c r="C6217" s="104" t="s">
        <v>6487</v>
      </c>
      <c r="D6217" s="94" t="s">
        <v>261</v>
      </c>
      <c r="E6217" s="95">
        <v>59.34</v>
      </c>
      <c r="F6217" s="182">
        <f t="shared" si="801"/>
        <v>72.83</v>
      </c>
      <c r="G6217" s="107">
        <f>ROUND(SUM('NOVO HORIZONTE'!G6217),2)</f>
        <v>0</v>
      </c>
      <c r="H6217" s="107">
        <f t="shared" si="806"/>
        <v>0</v>
      </c>
      <c r="I6217" s="184">
        <f t="shared" si="802"/>
        <v>0</v>
      </c>
      <c r="J6217" s="142"/>
      <c r="K6217" s="228"/>
      <c r="L6217" s="7" t="str">
        <f t="shared" si="803"/>
        <v/>
      </c>
      <c r="M6217" s="7" t="str">
        <f t="shared" si="804"/>
        <v/>
      </c>
      <c r="N6217" s="7" t="str">
        <f t="shared" si="800"/>
        <v/>
      </c>
      <c r="O6217" s="144"/>
      <c r="P6217" s="355">
        <v>0</v>
      </c>
      <c r="Q6217" s="362">
        <f>SUM('NOVO HORIZONTE'!I6217)</f>
        <v>0</v>
      </c>
      <c r="R6217" s="363">
        <f t="shared" si="805"/>
        <v>0</v>
      </c>
      <c r="S6217" s="153">
        <f t="shared" si="799"/>
        <v>0</v>
      </c>
      <c r="T6217" s="364"/>
    </row>
    <row r="6218" ht="33.75" hidden="1" spans="1:20">
      <c r="A6218" s="158">
        <v>87735</v>
      </c>
      <c r="B6218" s="100" t="s">
        <v>252</v>
      </c>
      <c r="C6218" s="104" t="s">
        <v>6488</v>
      </c>
      <c r="D6218" s="94" t="s">
        <v>261</v>
      </c>
      <c r="E6218" s="95">
        <v>44.46</v>
      </c>
      <c r="F6218" s="182">
        <f t="shared" si="801"/>
        <v>54.57</v>
      </c>
      <c r="G6218" s="107">
        <f>ROUND(SUM('NOVO HORIZONTE'!G6218),2)</f>
        <v>0</v>
      </c>
      <c r="H6218" s="107">
        <f t="shared" si="806"/>
        <v>0</v>
      </c>
      <c r="I6218" s="184">
        <f t="shared" si="802"/>
        <v>0</v>
      </c>
      <c r="J6218" s="142"/>
      <c r="K6218" s="228"/>
      <c r="L6218" s="7" t="str">
        <f t="shared" si="803"/>
        <v/>
      </c>
      <c r="M6218" s="7" t="str">
        <f t="shared" si="804"/>
        <v/>
      </c>
      <c r="N6218" s="7" t="str">
        <f t="shared" si="800"/>
        <v/>
      </c>
      <c r="O6218" s="144"/>
      <c r="P6218" s="355">
        <v>0</v>
      </c>
      <c r="Q6218" s="362">
        <f>SUM('NOVO HORIZONTE'!I6218)</f>
        <v>0</v>
      </c>
      <c r="R6218" s="363">
        <f t="shared" si="805"/>
        <v>0</v>
      </c>
      <c r="S6218" s="153">
        <f t="shared" si="799"/>
        <v>0</v>
      </c>
      <c r="T6218" s="364"/>
    </row>
    <row r="6219" ht="22.5" hidden="1" spans="1:20">
      <c r="A6219" s="158">
        <v>87737</v>
      </c>
      <c r="B6219" s="100" t="s">
        <v>252</v>
      </c>
      <c r="C6219" s="104" t="s">
        <v>6489</v>
      </c>
      <c r="D6219" s="94" t="s">
        <v>261</v>
      </c>
      <c r="E6219" s="95">
        <v>49.12</v>
      </c>
      <c r="F6219" s="182">
        <f t="shared" si="801"/>
        <v>60.29</v>
      </c>
      <c r="G6219" s="107">
        <f>ROUND(SUM('NOVO HORIZONTE'!G6219),2)</f>
        <v>0</v>
      </c>
      <c r="H6219" s="107">
        <f t="shared" si="806"/>
        <v>0</v>
      </c>
      <c r="I6219" s="184">
        <f t="shared" si="802"/>
        <v>0</v>
      </c>
      <c r="J6219" s="142"/>
      <c r="K6219" s="228"/>
      <c r="L6219" s="7" t="str">
        <f t="shared" si="803"/>
        <v/>
      </c>
      <c r="M6219" s="7" t="str">
        <f t="shared" si="804"/>
        <v/>
      </c>
      <c r="N6219" s="7" t="str">
        <f t="shared" si="800"/>
        <v/>
      </c>
      <c r="O6219" s="144"/>
      <c r="P6219" s="355">
        <v>0</v>
      </c>
      <c r="Q6219" s="362">
        <f>SUM('NOVO HORIZONTE'!I6219)</f>
        <v>0</v>
      </c>
      <c r="R6219" s="363">
        <f t="shared" si="805"/>
        <v>0</v>
      </c>
      <c r="S6219" s="153">
        <f t="shared" si="799"/>
        <v>0</v>
      </c>
      <c r="T6219" s="364"/>
    </row>
    <row r="6220" ht="33.75" hidden="1" spans="1:20">
      <c r="A6220" s="158">
        <v>87745</v>
      </c>
      <c r="B6220" s="100" t="s">
        <v>252</v>
      </c>
      <c r="C6220" s="104" t="s">
        <v>6490</v>
      </c>
      <c r="D6220" s="94" t="s">
        <v>261</v>
      </c>
      <c r="E6220" s="95">
        <v>52.46</v>
      </c>
      <c r="F6220" s="182">
        <f t="shared" si="801"/>
        <v>64.39</v>
      </c>
      <c r="G6220" s="107">
        <f>ROUND(SUM('NOVO HORIZONTE'!G6220),2)</f>
        <v>0</v>
      </c>
      <c r="H6220" s="107">
        <f t="shared" si="806"/>
        <v>0</v>
      </c>
      <c r="I6220" s="184">
        <f t="shared" si="802"/>
        <v>0</v>
      </c>
      <c r="J6220" s="142"/>
      <c r="K6220" s="228"/>
      <c r="L6220" s="7" t="str">
        <f t="shared" si="803"/>
        <v/>
      </c>
      <c r="M6220" s="7" t="str">
        <f t="shared" si="804"/>
        <v/>
      </c>
      <c r="N6220" s="7" t="str">
        <f t="shared" si="800"/>
        <v/>
      </c>
      <c r="O6220" s="144"/>
      <c r="P6220" s="355">
        <v>0</v>
      </c>
      <c r="Q6220" s="362">
        <f>SUM('NOVO HORIZONTE'!I6220)</f>
        <v>0</v>
      </c>
      <c r="R6220" s="363">
        <f t="shared" si="805"/>
        <v>0</v>
      </c>
      <c r="S6220" s="153">
        <f t="shared" si="799"/>
        <v>0</v>
      </c>
      <c r="T6220" s="364"/>
    </row>
    <row r="6221" ht="22.5" hidden="1" spans="1:20">
      <c r="A6221" s="158">
        <v>87747</v>
      </c>
      <c r="B6221" s="100" t="s">
        <v>252</v>
      </c>
      <c r="C6221" s="104" t="s">
        <v>6491</v>
      </c>
      <c r="D6221" s="94" t="s">
        <v>261</v>
      </c>
      <c r="E6221" s="95">
        <v>58.94</v>
      </c>
      <c r="F6221" s="182">
        <f t="shared" si="801"/>
        <v>72.34</v>
      </c>
      <c r="G6221" s="107">
        <f>ROUND(SUM('NOVO HORIZONTE'!G6221),2)</f>
        <v>0</v>
      </c>
      <c r="H6221" s="107">
        <f t="shared" si="806"/>
        <v>0</v>
      </c>
      <c r="I6221" s="184">
        <f t="shared" si="802"/>
        <v>0</v>
      </c>
      <c r="J6221" s="142"/>
      <c r="K6221" s="228"/>
      <c r="L6221" s="7" t="str">
        <f t="shared" si="803"/>
        <v/>
      </c>
      <c r="M6221" s="7" t="str">
        <f t="shared" si="804"/>
        <v/>
      </c>
      <c r="N6221" s="7" t="str">
        <f t="shared" si="800"/>
        <v/>
      </c>
      <c r="O6221" s="144"/>
      <c r="P6221" s="355">
        <v>0</v>
      </c>
      <c r="Q6221" s="362">
        <f>SUM('NOVO HORIZONTE'!I6221)</f>
        <v>0</v>
      </c>
      <c r="R6221" s="363">
        <f t="shared" si="805"/>
        <v>0</v>
      </c>
      <c r="S6221" s="153">
        <f t="shared" si="799"/>
        <v>0</v>
      </c>
      <c r="T6221" s="364"/>
    </row>
    <row r="6222" ht="12.75" hidden="1" spans="1:20">
      <c r="A6222" s="158">
        <v>98553</v>
      </c>
      <c r="B6222" s="100" t="s">
        <v>252</v>
      </c>
      <c r="C6222" s="104" t="s">
        <v>6492</v>
      </c>
      <c r="D6222" s="94" t="s">
        <v>261</v>
      </c>
      <c r="E6222" s="95">
        <v>134.3</v>
      </c>
      <c r="F6222" s="182">
        <f t="shared" si="801"/>
        <v>164.84</v>
      </c>
      <c r="G6222" s="107">
        <f>ROUND(SUM('NOVO HORIZONTE'!G6222),2)</f>
        <v>0</v>
      </c>
      <c r="H6222" s="107">
        <f t="shared" si="806"/>
        <v>0</v>
      </c>
      <c r="I6222" s="143">
        <f t="shared" si="802"/>
        <v>0</v>
      </c>
      <c r="J6222" s="142"/>
      <c r="K6222" s="228"/>
      <c r="L6222" s="7" t="str">
        <f t="shared" si="803"/>
        <v/>
      </c>
      <c r="M6222" s="7" t="str">
        <f t="shared" si="804"/>
        <v/>
      </c>
      <c r="N6222" s="7" t="str">
        <f t="shared" si="800"/>
        <v/>
      </c>
      <c r="O6222" s="144"/>
      <c r="P6222" s="355">
        <v>0</v>
      </c>
      <c r="Q6222" s="362">
        <f>SUM('NOVO HORIZONTE'!I6222)</f>
        <v>0</v>
      </c>
      <c r="R6222" s="363">
        <f t="shared" si="805"/>
        <v>0</v>
      </c>
      <c r="S6222" s="153">
        <f t="shared" si="799"/>
        <v>0</v>
      </c>
      <c r="T6222" s="364"/>
    </row>
    <row r="6223" ht="22.5" hidden="1" spans="1:20">
      <c r="A6223" s="158">
        <v>98554</v>
      </c>
      <c r="B6223" s="100" t="s">
        <v>252</v>
      </c>
      <c r="C6223" s="104" t="s">
        <v>6493</v>
      </c>
      <c r="D6223" s="94" t="s">
        <v>261</v>
      </c>
      <c r="E6223" s="95">
        <v>48.91</v>
      </c>
      <c r="F6223" s="182">
        <f t="shared" si="801"/>
        <v>60.03</v>
      </c>
      <c r="G6223" s="107">
        <f>ROUND(SUM('NOVO HORIZONTE'!G6223),2)</f>
        <v>0</v>
      </c>
      <c r="H6223" s="107">
        <f t="shared" si="806"/>
        <v>0</v>
      </c>
      <c r="I6223" s="143">
        <f t="shared" si="802"/>
        <v>0</v>
      </c>
      <c r="J6223" s="142"/>
      <c r="K6223" s="228"/>
      <c r="L6223" s="7" t="str">
        <f t="shared" si="803"/>
        <v/>
      </c>
      <c r="M6223" s="7" t="str">
        <f t="shared" si="804"/>
        <v/>
      </c>
      <c r="N6223" s="7" t="str">
        <f t="shared" si="800"/>
        <v/>
      </c>
      <c r="O6223" s="144"/>
      <c r="P6223" s="355">
        <v>0</v>
      </c>
      <c r="Q6223" s="362">
        <f>SUM('NOVO HORIZONTE'!I6223)</f>
        <v>0</v>
      </c>
      <c r="R6223" s="363">
        <f t="shared" si="805"/>
        <v>0</v>
      </c>
      <c r="S6223" s="153">
        <f t="shared" si="799"/>
        <v>0</v>
      </c>
      <c r="T6223" s="364"/>
    </row>
    <row r="6224" ht="33.75" hidden="1" spans="1:20">
      <c r="A6224" s="158">
        <v>87755</v>
      </c>
      <c r="B6224" s="100" t="s">
        <v>252</v>
      </c>
      <c r="C6224" s="104" t="s">
        <v>6494</v>
      </c>
      <c r="D6224" s="94" t="s">
        <v>261</v>
      </c>
      <c r="E6224" s="95">
        <v>50.3</v>
      </c>
      <c r="F6224" s="182">
        <f t="shared" si="801"/>
        <v>61.74</v>
      </c>
      <c r="G6224" s="107">
        <f>ROUND(SUM('NOVO HORIZONTE'!G6224),2)</f>
        <v>0</v>
      </c>
      <c r="H6224" s="107">
        <f t="shared" si="806"/>
        <v>0</v>
      </c>
      <c r="I6224" s="184">
        <f t="shared" si="802"/>
        <v>0</v>
      </c>
      <c r="J6224" s="142"/>
      <c r="K6224" s="228"/>
      <c r="L6224" s="7" t="str">
        <f t="shared" si="803"/>
        <v/>
      </c>
      <c r="M6224" s="7" t="str">
        <f t="shared" si="804"/>
        <v/>
      </c>
      <c r="N6224" s="7" t="str">
        <f t="shared" si="800"/>
        <v/>
      </c>
      <c r="O6224" s="144"/>
      <c r="P6224" s="355">
        <v>0</v>
      </c>
      <c r="Q6224" s="362">
        <f>SUM('NOVO HORIZONTE'!I6224)</f>
        <v>0</v>
      </c>
      <c r="R6224" s="363">
        <f t="shared" si="805"/>
        <v>0</v>
      </c>
      <c r="S6224" s="153">
        <f t="shared" si="799"/>
        <v>0</v>
      </c>
      <c r="T6224" s="364"/>
    </row>
    <row r="6225" ht="22.5" hidden="1" spans="1:20">
      <c r="A6225" s="158">
        <v>87757</v>
      </c>
      <c r="B6225" s="100" t="s">
        <v>252</v>
      </c>
      <c r="C6225" s="104" t="s">
        <v>6495</v>
      </c>
      <c r="D6225" s="94" t="s">
        <v>261</v>
      </c>
      <c r="E6225" s="95">
        <v>56.78</v>
      </c>
      <c r="F6225" s="182">
        <f t="shared" si="801"/>
        <v>69.69</v>
      </c>
      <c r="G6225" s="107">
        <f>ROUND(SUM('NOVO HORIZONTE'!G6225),2)</f>
        <v>0</v>
      </c>
      <c r="H6225" s="107">
        <f t="shared" si="806"/>
        <v>0</v>
      </c>
      <c r="I6225" s="184">
        <f t="shared" si="802"/>
        <v>0</v>
      </c>
      <c r="J6225" s="142"/>
      <c r="K6225" s="228"/>
      <c r="L6225" s="7" t="str">
        <f t="shared" si="803"/>
        <v/>
      </c>
      <c r="M6225" s="7" t="str">
        <f t="shared" si="804"/>
        <v/>
      </c>
      <c r="N6225" s="7" t="str">
        <f t="shared" si="800"/>
        <v/>
      </c>
      <c r="O6225" s="144"/>
      <c r="P6225" s="355">
        <v>0</v>
      </c>
      <c r="Q6225" s="362">
        <f>SUM('NOVO HORIZONTE'!I6225)</f>
        <v>0</v>
      </c>
      <c r="R6225" s="363">
        <f t="shared" si="805"/>
        <v>0</v>
      </c>
      <c r="S6225" s="153">
        <f t="shared" si="799"/>
        <v>0</v>
      </c>
      <c r="T6225" s="364"/>
    </row>
    <row r="6226" ht="33.75" hidden="1" spans="1:20">
      <c r="A6226" s="158">
        <v>87765</v>
      </c>
      <c r="B6226" s="100" t="s">
        <v>252</v>
      </c>
      <c r="C6226" s="104" t="s">
        <v>6496</v>
      </c>
      <c r="D6226" s="94" t="s">
        <v>261</v>
      </c>
      <c r="E6226" s="95">
        <v>56.92</v>
      </c>
      <c r="F6226" s="182">
        <f t="shared" si="801"/>
        <v>69.86</v>
      </c>
      <c r="G6226" s="107">
        <f>ROUND(SUM('NOVO HORIZONTE'!G6226),2)</f>
        <v>0</v>
      </c>
      <c r="H6226" s="107">
        <f t="shared" si="806"/>
        <v>0</v>
      </c>
      <c r="I6226" s="184">
        <f t="shared" si="802"/>
        <v>0</v>
      </c>
      <c r="J6226" s="142"/>
      <c r="K6226" s="228"/>
      <c r="L6226" s="7" t="str">
        <f t="shared" si="803"/>
        <v/>
      </c>
      <c r="M6226" s="7" t="str">
        <f t="shared" si="804"/>
        <v/>
      </c>
      <c r="N6226" s="7" t="str">
        <f t="shared" si="800"/>
        <v/>
      </c>
      <c r="O6226" s="144"/>
      <c r="P6226" s="355">
        <v>0</v>
      </c>
      <c r="Q6226" s="362">
        <f>SUM('NOVO HORIZONTE'!I6226)</f>
        <v>0</v>
      </c>
      <c r="R6226" s="363">
        <f t="shared" si="805"/>
        <v>0</v>
      </c>
      <c r="S6226" s="153">
        <f t="shared" si="799"/>
        <v>0</v>
      </c>
      <c r="T6226" s="364"/>
    </row>
    <row r="6227" ht="22.5" hidden="1" spans="1:20">
      <c r="A6227" s="158">
        <v>87767</v>
      </c>
      <c r="B6227" s="100" t="s">
        <v>252</v>
      </c>
      <c r="C6227" s="104" t="s">
        <v>6497</v>
      </c>
      <c r="D6227" s="94" t="s">
        <v>261</v>
      </c>
      <c r="E6227" s="95">
        <v>64.88</v>
      </c>
      <c r="F6227" s="182">
        <f t="shared" si="801"/>
        <v>79.63</v>
      </c>
      <c r="G6227" s="107">
        <f>ROUND(SUM('NOVO HORIZONTE'!G6227),2)</f>
        <v>0</v>
      </c>
      <c r="H6227" s="107">
        <f t="shared" si="806"/>
        <v>0</v>
      </c>
      <c r="I6227" s="184">
        <f t="shared" si="802"/>
        <v>0</v>
      </c>
      <c r="J6227" s="142"/>
      <c r="K6227" s="228"/>
      <c r="L6227" s="7" t="str">
        <f t="shared" si="803"/>
        <v/>
      </c>
      <c r="M6227" s="7" t="str">
        <f t="shared" si="804"/>
        <v/>
      </c>
      <c r="N6227" s="7" t="str">
        <f t="shared" si="800"/>
        <v/>
      </c>
      <c r="O6227" s="144"/>
      <c r="P6227" s="355">
        <v>0</v>
      </c>
      <c r="Q6227" s="362">
        <f>SUM('NOVO HORIZONTE'!I6227)</f>
        <v>0</v>
      </c>
      <c r="R6227" s="363">
        <f t="shared" si="805"/>
        <v>0</v>
      </c>
      <c r="S6227" s="153">
        <f t="shared" si="799"/>
        <v>0</v>
      </c>
      <c r="T6227" s="364"/>
    </row>
    <row r="6228" ht="22.5" hidden="1" spans="1:20">
      <c r="A6228" s="158">
        <v>87623</v>
      </c>
      <c r="B6228" s="100" t="s">
        <v>252</v>
      </c>
      <c r="C6228" s="104" t="s">
        <v>6498</v>
      </c>
      <c r="D6228" s="94" t="s">
        <v>261</v>
      </c>
      <c r="E6228" s="95">
        <v>69.56</v>
      </c>
      <c r="F6228" s="182">
        <f t="shared" si="801"/>
        <v>85.38</v>
      </c>
      <c r="G6228" s="107">
        <f>ROUND(SUM('NOVO HORIZONTE'!G6228),2)</f>
        <v>0</v>
      </c>
      <c r="H6228" s="107">
        <f t="shared" si="806"/>
        <v>0</v>
      </c>
      <c r="I6228" s="184">
        <f t="shared" si="802"/>
        <v>0</v>
      </c>
      <c r="J6228" s="142"/>
      <c r="K6228" s="228"/>
      <c r="L6228" s="7" t="str">
        <f t="shared" si="803"/>
        <v/>
      </c>
      <c r="M6228" s="7" t="str">
        <f t="shared" si="804"/>
        <v/>
      </c>
      <c r="N6228" s="7" t="str">
        <f t="shared" si="800"/>
        <v/>
      </c>
      <c r="O6228" s="144"/>
      <c r="P6228" s="355">
        <v>0</v>
      </c>
      <c r="Q6228" s="362">
        <f>SUM('NOVO HORIZONTE'!I6228)</f>
        <v>0</v>
      </c>
      <c r="R6228" s="363">
        <f t="shared" si="805"/>
        <v>0</v>
      </c>
      <c r="S6228" s="153">
        <f t="shared" si="799"/>
        <v>0</v>
      </c>
      <c r="T6228" s="364"/>
    </row>
    <row r="6229" ht="22.5" hidden="1" spans="1:20">
      <c r="A6229" s="158">
        <v>87624</v>
      </c>
      <c r="B6229" s="100" t="s">
        <v>252</v>
      </c>
      <c r="C6229" s="104" t="s">
        <v>6498</v>
      </c>
      <c r="D6229" s="94" t="s">
        <v>261</v>
      </c>
      <c r="E6229" s="95">
        <v>77.63</v>
      </c>
      <c r="F6229" s="182">
        <f t="shared" si="801"/>
        <v>95.28</v>
      </c>
      <c r="G6229" s="107">
        <f>ROUND(SUM('NOVO HORIZONTE'!G6229),2)</f>
        <v>0</v>
      </c>
      <c r="H6229" s="107">
        <f t="shared" si="806"/>
        <v>0</v>
      </c>
      <c r="I6229" s="184">
        <f t="shared" si="802"/>
        <v>0</v>
      </c>
      <c r="J6229" s="142"/>
      <c r="K6229" s="228"/>
      <c r="L6229" s="7" t="str">
        <f t="shared" si="803"/>
        <v/>
      </c>
      <c r="M6229" s="7" t="str">
        <f t="shared" si="804"/>
        <v/>
      </c>
      <c r="N6229" s="7" t="str">
        <f t="shared" si="800"/>
        <v/>
      </c>
      <c r="O6229" s="144"/>
      <c r="P6229" s="355">
        <v>0</v>
      </c>
      <c r="Q6229" s="362">
        <f>SUM('NOVO HORIZONTE'!I6229)</f>
        <v>0</v>
      </c>
      <c r="R6229" s="363">
        <f t="shared" si="805"/>
        <v>0</v>
      </c>
      <c r="S6229" s="153">
        <f t="shared" si="799"/>
        <v>0</v>
      </c>
      <c r="T6229" s="364"/>
    </row>
    <row r="6230" ht="22.5" hidden="1" spans="1:20">
      <c r="A6230" s="158">
        <v>87633</v>
      </c>
      <c r="B6230" s="100" t="s">
        <v>252</v>
      </c>
      <c r="C6230" s="104" t="s">
        <v>6499</v>
      </c>
      <c r="D6230" s="94" t="s">
        <v>261</v>
      </c>
      <c r="E6230" s="95">
        <v>92.9</v>
      </c>
      <c r="F6230" s="182">
        <f t="shared" si="801"/>
        <v>114.03</v>
      </c>
      <c r="G6230" s="107">
        <f>ROUND(SUM('NOVO HORIZONTE'!G6230),2)</f>
        <v>0</v>
      </c>
      <c r="H6230" s="107">
        <f t="shared" si="806"/>
        <v>0</v>
      </c>
      <c r="I6230" s="184">
        <f t="shared" si="802"/>
        <v>0</v>
      </c>
      <c r="J6230" s="142"/>
      <c r="K6230" s="228"/>
      <c r="L6230" s="7" t="str">
        <f t="shared" si="803"/>
        <v/>
      </c>
      <c r="M6230" s="7" t="str">
        <f t="shared" si="804"/>
        <v/>
      </c>
      <c r="N6230" s="7" t="str">
        <f t="shared" si="800"/>
        <v/>
      </c>
      <c r="O6230" s="144"/>
      <c r="P6230" s="355">
        <v>0</v>
      </c>
      <c r="Q6230" s="362">
        <f>SUM('NOVO HORIZONTE'!I6230)</f>
        <v>0</v>
      </c>
      <c r="R6230" s="363">
        <f t="shared" si="805"/>
        <v>0</v>
      </c>
      <c r="S6230" s="153">
        <f t="shared" si="799"/>
        <v>0</v>
      </c>
      <c r="T6230" s="364"/>
    </row>
    <row r="6231" ht="22.5" hidden="1" spans="1:20">
      <c r="A6231" s="158">
        <v>87634</v>
      </c>
      <c r="B6231" s="100" t="s">
        <v>252</v>
      </c>
      <c r="C6231" s="104" t="s">
        <v>6500</v>
      </c>
      <c r="D6231" s="94" t="s">
        <v>261</v>
      </c>
      <c r="E6231" s="95">
        <v>104.11</v>
      </c>
      <c r="F6231" s="182">
        <f t="shared" si="801"/>
        <v>127.78</v>
      </c>
      <c r="G6231" s="107">
        <f>ROUND(SUM('NOVO HORIZONTE'!G6231),2)</f>
        <v>0</v>
      </c>
      <c r="H6231" s="107">
        <f t="shared" si="806"/>
        <v>0</v>
      </c>
      <c r="I6231" s="184">
        <f t="shared" si="802"/>
        <v>0</v>
      </c>
      <c r="J6231" s="142"/>
      <c r="K6231" s="228"/>
      <c r="L6231" s="7" t="str">
        <f t="shared" si="803"/>
        <v/>
      </c>
      <c r="M6231" s="7" t="str">
        <f t="shared" si="804"/>
        <v/>
      </c>
      <c r="N6231" s="7" t="str">
        <f t="shared" si="800"/>
        <v/>
      </c>
      <c r="O6231" s="144"/>
      <c r="P6231" s="355">
        <v>0</v>
      </c>
      <c r="Q6231" s="362">
        <f>SUM('NOVO HORIZONTE'!I6231)</f>
        <v>0</v>
      </c>
      <c r="R6231" s="363">
        <f t="shared" si="805"/>
        <v>0</v>
      </c>
      <c r="S6231" s="153">
        <f t="shared" si="799"/>
        <v>0</v>
      </c>
      <c r="T6231" s="364"/>
    </row>
    <row r="6232" ht="22.5" hidden="1" spans="1:20">
      <c r="A6232" s="158">
        <v>87643</v>
      </c>
      <c r="B6232" s="100" t="s">
        <v>252</v>
      </c>
      <c r="C6232" s="104" t="s">
        <v>6501</v>
      </c>
      <c r="D6232" s="94" t="s">
        <v>261</v>
      </c>
      <c r="E6232" s="95">
        <v>112.02</v>
      </c>
      <c r="F6232" s="182">
        <f t="shared" si="801"/>
        <v>137.49</v>
      </c>
      <c r="G6232" s="107">
        <f>ROUND(SUM('NOVO HORIZONTE'!G6232),2)</f>
        <v>0</v>
      </c>
      <c r="H6232" s="107">
        <f t="shared" si="806"/>
        <v>0</v>
      </c>
      <c r="I6232" s="184">
        <f t="shared" si="802"/>
        <v>0</v>
      </c>
      <c r="J6232" s="142"/>
      <c r="K6232" s="228"/>
      <c r="L6232" s="7" t="str">
        <f t="shared" si="803"/>
        <v/>
      </c>
      <c r="M6232" s="7" t="str">
        <f t="shared" si="804"/>
        <v/>
      </c>
      <c r="N6232" s="7" t="str">
        <f t="shared" si="800"/>
        <v/>
      </c>
      <c r="O6232" s="144"/>
      <c r="P6232" s="355">
        <v>0</v>
      </c>
      <c r="Q6232" s="362">
        <f>SUM('NOVO HORIZONTE'!I6232)</f>
        <v>0</v>
      </c>
      <c r="R6232" s="363">
        <f t="shared" si="805"/>
        <v>0</v>
      </c>
      <c r="S6232" s="153">
        <f t="shared" si="799"/>
        <v>0</v>
      </c>
      <c r="T6232" s="364"/>
    </row>
    <row r="6233" ht="22.5" hidden="1" spans="1:20">
      <c r="A6233" s="158">
        <v>87644</v>
      </c>
      <c r="B6233" s="100" t="s">
        <v>252</v>
      </c>
      <c r="C6233" s="104" t="s">
        <v>6502</v>
      </c>
      <c r="D6233" s="94" t="s">
        <v>261</v>
      </c>
      <c r="E6233" s="95">
        <v>125.81</v>
      </c>
      <c r="F6233" s="182">
        <f t="shared" si="801"/>
        <v>154.42</v>
      </c>
      <c r="G6233" s="107">
        <f>ROUND(SUM('NOVO HORIZONTE'!G6233),2)</f>
        <v>0</v>
      </c>
      <c r="H6233" s="107">
        <f t="shared" si="806"/>
        <v>0</v>
      </c>
      <c r="I6233" s="184">
        <f t="shared" si="802"/>
        <v>0</v>
      </c>
      <c r="J6233" s="142"/>
      <c r="K6233" s="228"/>
      <c r="L6233" s="7" t="str">
        <f t="shared" si="803"/>
        <v/>
      </c>
      <c r="M6233" s="7" t="str">
        <f t="shared" si="804"/>
        <v/>
      </c>
      <c r="N6233" s="7" t="str">
        <f t="shared" si="800"/>
        <v/>
      </c>
      <c r="O6233" s="144"/>
      <c r="P6233" s="355">
        <v>0</v>
      </c>
      <c r="Q6233" s="362">
        <f>SUM('NOVO HORIZONTE'!I6233)</f>
        <v>0</v>
      </c>
      <c r="R6233" s="363">
        <f t="shared" si="805"/>
        <v>0</v>
      </c>
      <c r="S6233" s="153">
        <f t="shared" ref="S6233:S6296" si="807">IF(R6233=0,0,IF(R6233&gt;0,"c","b"))</f>
        <v>0</v>
      </c>
      <c r="T6233" s="364"/>
    </row>
    <row r="6234" ht="33.75" hidden="1" spans="1:20">
      <c r="A6234" s="158">
        <v>87683</v>
      </c>
      <c r="B6234" s="100" t="s">
        <v>252</v>
      </c>
      <c r="C6234" s="104" t="s">
        <v>6503</v>
      </c>
      <c r="D6234" s="94" t="s">
        <v>261</v>
      </c>
      <c r="E6234" s="95">
        <v>107.22</v>
      </c>
      <c r="F6234" s="182">
        <f t="shared" si="801"/>
        <v>131.6</v>
      </c>
      <c r="G6234" s="107">
        <f>ROUND(SUM('NOVO HORIZONTE'!G6234),2)</f>
        <v>0</v>
      </c>
      <c r="H6234" s="107">
        <f t="shared" si="806"/>
        <v>0</v>
      </c>
      <c r="I6234" s="184">
        <f t="shared" si="802"/>
        <v>0</v>
      </c>
      <c r="J6234" s="142"/>
      <c r="K6234" s="228"/>
      <c r="L6234" s="7" t="str">
        <f t="shared" si="803"/>
        <v/>
      </c>
      <c r="M6234" s="7" t="str">
        <f t="shared" si="804"/>
        <v/>
      </c>
      <c r="N6234" s="7" t="str">
        <f t="shared" si="800"/>
        <v/>
      </c>
      <c r="O6234" s="144"/>
      <c r="P6234" s="355">
        <v>0</v>
      </c>
      <c r="Q6234" s="362">
        <f>SUM('NOVO HORIZONTE'!I6234)</f>
        <v>0</v>
      </c>
      <c r="R6234" s="363">
        <f t="shared" si="805"/>
        <v>0</v>
      </c>
      <c r="S6234" s="153">
        <f t="shared" si="807"/>
        <v>0</v>
      </c>
      <c r="T6234" s="364"/>
    </row>
    <row r="6235" ht="22.5" hidden="1" spans="1:20">
      <c r="A6235" s="158">
        <v>87684</v>
      </c>
      <c r="B6235" s="100" t="s">
        <v>252</v>
      </c>
      <c r="C6235" s="104" t="s">
        <v>6504</v>
      </c>
      <c r="D6235" s="94" t="s">
        <v>261</v>
      </c>
      <c r="E6235" s="95">
        <v>121.01</v>
      </c>
      <c r="F6235" s="182">
        <f t="shared" si="801"/>
        <v>148.53</v>
      </c>
      <c r="G6235" s="107">
        <f>ROUND(SUM('NOVO HORIZONTE'!G6235),2)</f>
        <v>0</v>
      </c>
      <c r="H6235" s="107">
        <f t="shared" si="806"/>
        <v>0</v>
      </c>
      <c r="I6235" s="184">
        <f t="shared" si="802"/>
        <v>0</v>
      </c>
      <c r="J6235" s="142"/>
      <c r="K6235" s="228"/>
      <c r="L6235" s="7" t="str">
        <f t="shared" si="803"/>
        <v/>
      </c>
      <c r="M6235" s="7" t="str">
        <f t="shared" si="804"/>
        <v/>
      </c>
      <c r="N6235" s="7" t="str">
        <f t="shared" si="800"/>
        <v/>
      </c>
      <c r="O6235" s="144"/>
      <c r="P6235" s="355">
        <v>0</v>
      </c>
      <c r="Q6235" s="362">
        <f>SUM('NOVO HORIZONTE'!I6235)</f>
        <v>0</v>
      </c>
      <c r="R6235" s="363">
        <f t="shared" si="805"/>
        <v>0</v>
      </c>
      <c r="S6235" s="153">
        <f t="shared" si="807"/>
        <v>0</v>
      </c>
      <c r="T6235" s="364"/>
    </row>
    <row r="6236" ht="22.5" hidden="1" spans="1:20">
      <c r="A6236" s="158">
        <v>87693</v>
      </c>
      <c r="B6236" s="100" t="s">
        <v>252</v>
      </c>
      <c r="C6236" s="104" t="s">
        <v>6505</v>
      </c>
      <c r="D6236" s="94" t="s">
        <v>261</v>
      </c>
      <c r="E6236" s="95">
        <v>122.82</v>
      </c>
      <c r="F6236" s="182">
        <f t="shared" si="801"/>
        <v>150.75</v>
      </c>
      <c r="G6236" s="107">
        <f>ROUND(SUM('NOVO HORIZONTE'!G6236),2)</f>
        <v>0</v>
      </c>
      <c r="H6236" s="107">
        <f t="shared" si="806"/>
        <v>0</v>
      </c>
      <c r="I6236" s="184">
        <f t="shared" si="802"/>
        <v>0</v>
      </c>
      <c r="J6236" s="142"/>
      <c r="K6236" s="228"/>
      <c r="L6236" s="7" t="str">
        <f t="shared" si="803"/>
        <v/>
      </c>
      <c r="M6236" s="7" t="str">
        <f t="shared" si="804"/>
        <v/>
      </c>
      <c r="N6236" s="7" t="str">
        <f t="shared" si="800"/>
        <v/>
      </c>
      <c r="O6236" s="144"/>
      <c r="P6236" s="355">
        <v>0</v>
      </c>
      <c r="Q6236" s="362">
        <f>SUM('NOVO HORIZONTE'!I6236)</f>
        <v>0</v>
      </c>
      <c r="R6236" s="363">
        <f t="shared" si="805"/>
        <v>0</v>
      </c>
      <c r="S6236" s="153">
        <f t="shared" si="807"/>
        <v>0</v>
      </c>
      <c r="T6236" s="364"/>
    </row>
    <row r="6237" ht="22.5" hidden="1" spans="1:20">
      <c r="A6237" s="158">
        <v>87694</v>
      </c>
      <c r="B6237" s="100" t="s">
        <v>252</v>
      </c>
      <c r="C6237" s="104" t="s">
        <v>6506</v>
      </c>
      <c r="D6237" s="94" t="s">
        <v>261</v>
      </c>
      <c r="E6237" s="95">
        <v>138.62</v>
      </c>
      <c r="F6237" s="182">
        <f t="shared" si="801"/>
        <v>170.14</v>
      </c>
      <c r="G6237" s="107">
        <f>ROUND(SUM('NOVO HORIZONTE'!G6237),2)</f>
        <v>0</v>
      </c>
      <c r="H6237" s="107">
        <f t="shared" si="806"/>
        <v>0</v>
      </c>
      <c r="I6237" s="184">
        <f t="shared" si="802"/>
        <v>0</v>
      </c>
      <c r="J6237" s="142"/>
      <c r="K6237" s="228"/>
      <c r="L6237" s="7" t="str">
        <f t="shared" si="803"/>
        <v/>
      </c>
      <c r="M6237" s="7" t="str">
        <f t="shared" si="804"/>
        <v/>
      </c>
      <c r="N6237" s="7" t="str">
        <f t="shared" si="800"/>
        <v/>
      </c>
      <c r="O6237" s="144"/>
      <c r="P6237" s="355">
        <v>0</v>
      </c>
      <c r="Q6237" s="362">
        <f>SUM('NOVO HORIZONTE'!I6237)</f>
        <v>0</v>
      </c>
      <c r="R6237" s="363">
        <f t="shared" si="805"/>
        <v>0</v>
      </c>
      <c r="S6237" s="153">
        <f t="shared" si="807"/>
        <v>0</v>
      </c>
      <c r="T6237" s="364"/>
    </row>
    <row r="6238" ht="33.75" hidden="1" spans="1:20">
      <c r="A6238" s="158">
        <v>87703</v>
      </c>
      <c r="B6238" s="100" t="s">
        <v>252</v>
      </c>
      <c r="C6238" s="104" t="s">
        <v>6507</v>
      </c>
      <c r="D6238" s="94" t="s">
        <v>261</v>
      </c>
      <c r="E6238" s="95">
        <v>133.25</v>
      </c>
      <c r="F6238" s="182">
        <f t="shared" si="801"/>
        <v>163.55</v>
      </c>
      <c r="G6238" s="107">
        <f>ROUND(SUM('NOVO HORIZONTE'!G6238),2)</f>
        <v>0</v>
      </c>
      <c r="H6238" s="107">
        <f t="shared" si="806"/>
        <v>0</v>
      </c>
      <c r="I6238" s="184">
        <f t="shared" si="802"/>
        <v>0</v>
      </c>
      <c r="J6238" s="142"/>
      <c r="K6238" s="228"/>
      <c r="L6238" s="7" t="str">
        <f t="shared" si="803"/>
        <v/>
      </c>
      <c r="M6238" s="7" t="str">
        <f t="shared" si="804"/>
        <v/>
      </c>
      <c r="N6238" s="7" t="str">
        <f t="shared" si="800"/>
        <v/>
      </c>
      <c r="O6238" s="144"/>
      <c r="P6238" s="355">
        <v>0</v>
      </c>
      <c r="Q6238" s="362">
        <f>SUM('NOVO HORIZONTE'!I6238)</f>
        <v>0</v>
      </c>
      <c r="R6238" s="363">
        <f t="shared" si="805"/>
        <v>0</v>
      </c>
      <c r="S6238" s="153">
        <f t="shared" si="807"/>
        <v>0</v>
      </c>
      <c r="T6238" s="364"/>
    </row>
    <row r="6239" ht="22.5" hidden="1" spans="1:20">
      <c r="A6239" s="158">
        <v>87704</v>
      </c>
      <c r="B6239" s="100" t="s">
        <v>252</v>
      </c>
      <c r="C6239" s="104" t="s">
        <v>6508</v>
      </c>
      <c r="D6239" s="94" t="s">
        <v>261</v>
      </c>
      <c r="E6239" s="95">
        <v>150.45</v>
      </c>
      <c r="F6239" s="182">
        <f t="shared" si="801"/>
        <v>184.66</v>
      </c>
      <c r="G6239" s="107">
        <f>ROUND(SUM('NOVO HORIZONTE'!G6239),2)</f>
        <v>0</v>
      </c>
      <c r="H6239" s="107">
        <f t="shared" si="806"/>
        <v>0</v>
      </c>
      <c r="I6239" s="184">
        <f t="shared" si="802"/>
        <v>0</v>
      </c>
      <c r="J6239" s="142"/>
      <c r="K6239" s="228"/>
      <c r="L6239" s="7" t="str">
        <f t="shared" si="803"/>
        <v/>
      </c>
      <c r="M6239" s="7" t="str">
        <f t="shared" si="804"/>
        <v/>
      </c>
      <c r="N6239" s="7" t="str">
        <f t="shared" si="800"/>
        <v/>
      </c>
      <c r="O6239" s="144"/>
      <c r="P6239" s="355">
        <v>0</v>
      </c>
      <c r="Q6239" s="362">
        <f>SUM('NOVO HORIZONTE'!I6239)</f>
        <v>0</v>
      </c>
      <c r="R6239" s="363">
        <f t="shared" si="805"/>
        <v>0</v>
      </c>
      <c r="S6239" s="153">
        <f t="shared" si="807"/>
        <v>0</v>
      </c>
      <c r="T6239" s="364"/>
    </row>
    <row r="6240" ht="33.75" hidden="1" spans="1:20">
      <c r="A6240" s="158">
        <v>87738</v>
      </c>
      <c r="B6240" s="100" t="s">
        <v>252</v>
      </c>
      <c r="C6240" s="104" t="s">
        <v>6509</v>
      </c>
      <c r="D6240" s="94" t="s">
        <v>261</v>
      </c>
      <c r="E6240" s="95">
        <v>83.78</v>
      </c>
      <c r="F6240" s="182">
        <f t="shared" si="801"/>
        <v>102.83</v>
      </c>
      <c r="G6240" s="107">
        <f>ROUND(SUM('NOVO HORIZONTE'!G6240),2)</f>
        <v>0</v>
      </c>
      <c r="H6240" s="107">
        <f t="shared" si="806"/>
        <v>0</v>
      </c>
      <c r="I6240" s="184">
        <f t="shared" si="802"/>
        <v>0</v>
      </c>
      <c r="J6240" s="142"/>
      <c r="K6240" s="228"/>
      <c r="L6240" s="7" t="str">
        <f t="shared" si="803"/>
        <v/>
      </c>
      <c r="M6240" s="7" t="str">
        <f t="shared" si="804"/>
        <v/>
      </c>
      <c r="N6240" s="7" t="str">
        <f t="shared" si="800"/>
        <v/>
      </c>
      <c r="O6240" s="144"/>
      <c r="P6240" s="355">
        <v>0</v>
      </c>
      <c r="Q6240" s="362">
        <f>SUM('NOVO HORIZONTE'!I6240)</f>
        <v>0</v>
      </c>
      <c r="R6240" s="363">
        <f t="shared" si="805"/>
        <v>0</v>
      </c>
      <c r="S6240" s="153">
        <f t="shared" si="807"/>
        <v>0</v>
      </c>
      <c r="T6240" s="364"/>
    </row>
    <row r="6241" ht="22.5" hidden="1" spans="1:20">
      <c r="A6241" s="158">
        <v>87739</v>
      </c>
      <c r="B6241" s="100" t="s">
        <v>252</v>
      </c>
      <c r="C6241" s="104" t="s">
        <v>6510</v>
      </c>
      <c r="D6241" s="94" t="s">
        <v>261</v>
      </c>
      <c r="E6241" s="95">
        <v>91.85</v>
      </c>
      <c r="F6241" s="182">
        <f t="shared" si="801"/>
        <v>112.74</v>
      </c>
      <c r="G6241" s="107">
        <f>ROUND(SUM('NOVO HORIZONTE'!G6241),2)</f>
        <v>0</v>
      </c>
      <c r="H6241" s="107">
        <f t="shared" si="806"/>
        <v>0</v>
      </c>
      <c r="I6241" s="184">
        <f t="shared" si="802"/>
        <v>0</v>
      </c>
      <c r="J6241" s="142"/>
      <c r="K6241" s="228"/>
      <c r="L6241" s="7" t="str">
        <f t="shared" si="803"/>
        <v/>
      </c>
      <c r="M6241" s="7" t="str">
        <f t="shared" si="804"/>
        <v/>
      </c>
      <c r="N6241" s="7" t="str">
        <f t="shared" si="800"/>
        <v/>
      </c>
      <c r="O6241" s="144"/>
      <c r="P6241" s="355">
        <v>0</v>
      </c>
      <c r="Q6241" s="362">
        <f>SUM('NOVO HORIZONTE'!I6241)</f>
        <v>0</v>
      </c>
      <c r="R6241" s="363">
        <f t="shared" si="805"/>
        <v>0</v>
      </c>
      <c r="S6241" s="153">
        <f t="shared" si="807"/>
        <v>0</v>
      </c>
      <c r="T6241" s="364"/>
    </row>
    <row r="6242" ht="33.75" hidden="1" spans="1:20">
      <c r="A6242" s="158">
        <v>87748</v>
      </c>
      <c r="B6242" s="100" t="s">
        <v>252</v>
      </c>
      <c r="C6242" s="104" t="s">
        <v>6511</v>
      </c>
      <c r="D6242" s="94" t="s">
        <v>261</v>
      </c>
      <c r="E6242" s="95">
        <v>107.14</v>
      </c>
      <c r="F6242" s="182">
        <f t="shared" si="801"/>
        <v>131.5</v>
      </c>
      <c r="G6242" s="107">
        <f>ROUND(SUM('NOVO HORIZONTE'!G6242),2)</f>
        <v>0</v>
      </c>
      <c r="H6242" s="107">
        <f t="shared" si="806"/>
        <v>0</v>
      </c>
      <c r="I6242" s="184">
        <f t="shared" si="802"/>
        <v>0</v>
      </c>
      <c r="J6242" s="142"/>
      <c r="K6242" s="228"/>
      <c r="L6242" s="7" t="str">
        <f t="shared" si="803"/>
        <v/>
      </c>
      <c r="M6242" s="7" t="str">
        <f t="shared" si="804"/>
        <v/>
      </c>
      <c r="N6242" s="7" t="str">
        <f t="shared" si="800"/>
        <v/>
      </c>
      <c r="O6242" s="144"/>
      <c r="P6242" s="355">
        <v>0</v>
      </c>
      <c r="Q6242" s="362">
        <f>SUM('NOVO HORIZONTE'!I6242)</f>
        <v>0</v>
      </c>
      <c r="R6242" s="363">
        <f t="shared" si="805"/>
        <v>0</v>
      </c>
      <c r="S6242" s="153">
        <f t="shared" si="807"/>
        <v>0</v>
      </c>
      <c r="T6242" s="364"/>
    </row>
    <row r="6243" ht="22.5" hidden="1" spans="1:20">
      <c r="A6243" s="158">
        <v>87749</v>
      </c>
      <c r="B6243" s="100" t="s">
        <v>252</v>
      </c>
      <c r="C6243" s="104" t="s">
        <v>6512</v>
      </c>
      <c r="D6243" s="94" t="s">
        <v>261</v>
      </c>
      <c r="E6243" s="95">
        <v>118.35</v>
      </c>
      <c r="F6243" s="182">
        <f t="shared" si="801"/>
        <v>145.26</v>
      </c>
      <c r="G6243" s="107">
        <f>ROUND(SUM('NOVO HORIZONTE'!G6243),2)</f>
        <v>0</v>
      </c>
      <c r="H6243" s="107">
        <f t="shared" si="806"/>
        <v>0</v>
      </c>
      <c r="I6243" s="184">
        <f t="shared" si="802"/>
        <v>0</v>
      </c>
      <c r="J6243" s="142"/>
      <c r="K6243" s="228"/>
      <c r="L6243" s="7" t="str">
        <f t="shared" si="803"/>
        <v/>
      </c>
      <c r="M6243" s="7" t="str">
        <f t="shared" si="804"/>
        <v/>
      </c>
      <c r="N6243" s="7" t="str">
        <f t="shared" si="800"/>
        <v/>
      </c>
      <c r="O6243" s="144"/>
      <c r="P6243" s="355">
        <v>0</v>
      </c>
      <c r="Q6243" s="362">
        <f>SUM('NOVO HORIZONTE'!I6243)</f>
        <v>0</v>
      </c>
      <c r="R6243" s="363">
        <f t="shared" si="805"/>
        <v>0</v>
      </c>
      <c r="S6243" s="153">
        <f t="shared" si="807"/>
        <v>0</v>
      </c>
      <c r="T6243" s="364"/>
    </row>
    <row r="6244" ht="33.75" hidden="1" spans="1:20">
      <c r="A6244" s="158">
        <v>87758</v>
      </c>
      <c r="B6244" s="100" t="s">
        <v>252</v>
      </c>
      <c r="C6244" s="104" t="s">
        <v>6513</v>
      </c>
      <c r="D6244" s="94" t="s">
        <v>261</v>
      </c>
      <c r="E6244" s="95">
        <v>104.98</v>
      </c>
      <c r="F6244" s="182">
        <f t="shared" si="801"/>
        <v>128.85</v>
      </c>
      <c r="G6244" s="107">
        <f>ROUND(SUM('NOVO HORIZONTE'!G6244),2)</f>
        <v>0</v>
      </c>
      <c r="H6244" s="107">
        <f t="shared" si="806"/>
        <v>0</v>
      </c>
      <c r="I6244" s="184">
        <f t="shared" si="802"/>
        <v>0</v>
      </c>
      <c r="J6244" s="142"/>
      <c r="K6244" s="228"/>
      <c r="L6244" s="7" t="str">
        <f t="shared" si="803"/>
        <v/>
      </c>
      <c r="M6244" s="7" t="str">
        <f t="shared" si="804"/>
        <v/>
      </c>
      <c r="N6244" s="7" t="str">
        <f t="shared" si="800"/>
        <v/>
      </c>
      <c r="O6244" s="144"/>
      <c r="P6244" s="355">
        <v>0</v>
      </c>
      <c r="Q6244" s="362">
        <f>SUM('NOVO HORIZONTE'!I6244)</f>
        <v>0</v>
      </c>
      <c r="R6244" s="363">
        <f t="shared" si="805"/>
        <v>0</v>
      </c>
      <c r="S6244" s="153">
        <f t="shared" si="807"/>
        <v>0</v>
      </c>
      <c r="T6244" s="364"/>
    </row>
    <row r="6245" ht="22.5" hidden="1" spans="1:20">
      <c r="A6245" s="158">
        <v>87759</v>
      </c>
      <c r="B6245" s="100" t="s">
        <v>252</v>
      </c>
      <c r="C6245" s="104" t="s">
        <v>6514</v>
      </c>
      <c r="D6245" s="94" t="s">
        <v>261</v>
      </c>
      <c r="E6245" s="95">
        <v>116.19</v>
      </c>
      <c r="F6245" s="182">
        <f t="shared" si="801"/>
        <v>142.61</v>
      </c>
      <c r="G6245" s="107">
        <f>ROUND(SUM('NOVO HORIZONTE'!G6245),2)</f>
        <v>0</v>
      </c>
      <c r="H6245" s="107">
        <f t="shared" si="806"/>
        <v>0</v>
      </c>
      <c r="I6245" s="184">
        <f t="shared" si="802"/>
        <v>0</v>
      </c>
      <c r="J6245" s="142"/>
      <c r="K6245" s="228"/>
      <c r="L6245" s="7" t="str">
        <f t="shared" si="803"/>
        <v/>
      </c>
      <c r="M6245" s="7" t="str">
        <f t="shared" si="804"/>
        <v/>
      </c>
      <c r="N6245" s="7" t="str">
        <f t="shared" si="800"/>
        <v/>
      </c>
      <c r="O6245" s="144"/>
      <c r="P6245" s="355">
        <v>0</v>
      </c>
      <c r="Q6245" s="362">
        <f>SUM('NOVO HORIZONTE'!I6245)</f>
        <v>0</v>
      </c>
      <c r="R6245" s="363">
        <f t="shared" si="805"/>
        <v>0</v>
      </c>
      <c r="S6245" s="153">
        <f t="shared" si="807"/>
        <v>0</v>
      </c>
      <c r="T6245" s="364"/>
    </row>
    <row r="6246" ht="33.75" hidden="1" spans="1:20">
      <c r="A6246" s="158">
        <v>87768</v>
      </c>
      <c r="B6246" s="100" t="s">
        <v>252</v>
      </c>
      <c r="C6246" s="104" t="s">
        <v>6515</v>
      </c>
      <c r="D6246" s="94" t="s">
        <v>261</v>
      </c>
      <c r="E6246" s="95">
        <v>124.15</v>
      </c>
      <c r="F6246" s="182">
        <f t="shared" si="801"/>
        <v>152.38</v>
      </c>
      <c r="G6246" s="107">
        <f>ROUND(SUM('NOVO HORIZONTE'!G6246),2)</f>
        <v>0</v>
      </c>
      <c r="H6246" s="107">
        <f t="shared" si="806"/>
        <v>0</v>
      </c>
      <c r="I6246" s="184">
        <f t="shared" si="802"/>
        <v>0</v>
      </c>
      <c r="J6246" s="142"/>
      <c r="K6246" s="228"/>
      <c r="L6246" s="7" t="str">
        <f t="shared" si="803"/>
        <v/>
      </c>
      <c r="M6246" s="7" t="str">
        <f t="shared" si="804"/>
        <v/>
      </c>
      <c r="N6246" s="7" t="str">
        <f t="shared" si="800"/>
        <v/>
      </c>
      <c r="O6246" s="144"/>
      <c r="P6246" s="355">
        <v>0</v>
      </c>
      <c r="Q6246" s="362">
        <f>SUM('NOVO HORIZONTE'!I6246)</f>
        <v>0</v>
      </c>
      <c r="R6246" s="363">
        <f t="shared" si="805"/>
        <v>0</v>
      </c>
      <c r="S6246" s="153">
        <f t="shared" si="807"/>
        <v>0</v>
      </c>
      <c r="T6246" s="364"/>
    </row>
    <row r="6247" ht="22.5" hidden="1" spans="1:20">
      <c r="A6247" s="158">
        <v>87769</v>
      </c>
      <c r="B6247" s="100" t="s">
        <v>252</v>
      </c>
      <c r="C6247" s="104" t="s">
        <v>6516</v>
      </c>
      <c r="D6247" s="94" t="s">
        <v>261</v>
      </c>
      <c r="E6247" s="95">
        <v>137.94</v>
      </c>
      <c r="F6247" s="182">
        <f t="shared" si="801"/>
        <v>169.31</v>
      </c>
      <c r="G6247" s="107">
        <f>ROUND(SUM('NOVO HORIZONTE'!G6247),2)</f>
        <v>0</v>
      </c>
      <c r="H6247" s="107">
        <f t="shared" si="806"/>
        <v>0</v>
      </c>
      <c r="I6247" s="184">
        <f t="shared" si="802"/>
        <v>0</v>
      </c>
      <c r="J6247" s="142"/>
      <c r="K6247" s="228"/>
      <c r="L6247" s="7" t="str">
        <f t="shared" si="803"/>
        <v/>
      </c>
      <c r="M6247" s="7" t="str">
        <f t="shared" si="804"/>
        <v/>
      </c>
      <c r="N6247" s="7" t="str">
        <f t="shared" si="800"/>
        <v/>
      </c>
      <c r="O6247" s="144"/>
      <c r="P6247" s="355">
        <v>0</v>
      </c>
      <c r="Q6247" s="362">
        <f>SUM('NOVO HORIZONTE'!I6247)</f>
        <v>0</v>
      </c>
      <c r="R6247" s="363">
        <f t="shared" si="805"/>
        <v>0</v>
      </c>
      <c r="S6247" s="153">
        <f t="shared" si="807"/>
        <v>0</v>
      </c>
      <c r="T6247" s="364"/>
    </row>
    <row r="6248" ht="22.5" hidden="1" spans="1:20">
      <c r="A6248" s="158">
        <v>88470</v>
      </c>
      <c r="B6248" s="100" t="s">
        <v>252</v>
      </c>
      <c r="C6248" s="104" t="s">
        <v>6517</v>
      </c>
      <c r="D6248" s="94" t="s">
        <v>261</v>
      </c>
      <c r="E6248" s="95">
        <v>22.98</v>
      </c>
      <c r="F6248" s="182">
        <f t="shared" si="801"/>
        <v>28.21</v>
      </c>
      <c r="G6248" s="107">
        <f>ROUND(SUM('NOVO HORIZONTE'!G6248),2)</f>
        <v>0</v>
      </c>
      <c r="H6248" s="107">
        <f t="shared" si="806"/>
        <v>0</v>
      </c>
      <c r="I6248" s="184">
        <f t="shared" si="802"/>
        <v>0</v>
      </c>
      <c r="J6248" s="142"/>
      <c r="K6248" s="228"/>
      <c r="L6248" s="7" t="str">
        <f t="shared" si="803"/>
        <v/>
      </c>
      <c r="M6248" s="7" t="str">
        <f t="shared" si="804"/>
        <v/>
      </c>
      <c r="N6248" s="7" t="str">
        <f t="shared" si="800"/>
        <v/>
      </c>
      <c r="O6248" s="144"/>
      <c r="P6248" s="355">
        <v>0</v>
      </c>
      <c r="Q6248" s="362">
        <f>SUM('NOVO HORIZONTE'!I6248)</f>
        <v>0</v>
      </c>
      <c r="R6248" s="363">
        <f t="shared" si="805"/>
        <v>0</v>
      </c>
      <c r="S6248" s="153">
        <f t="shared" si="807"/>
        <v>0</v>
      </c>
      <c r="T6248" s="364"/>
    </row>
    <row r="6249" ht="22.5" hidden="1" spans="1:20">
      <c r="A6249" s="158">
        <v>88471</v>
      </c>
      <c r="B6249" s="100" t="s">
        <v>252</v>
      </c>
      <c r="C6249" s="104" t="s">
        <v>6518</v>
      </c>
      <c r="D6249" s="94" t="s">
        <v>261</v>
      </c>
      <c r="E6249" s="95">
        <v>28.9</v>
      </c>
      <c r="F6249" s="182">
        <f t="shared" si="801"/>
        <v>35.47</v>
      </c>
      <c r="G6249" s="107">
        <f>ROUND(SUM('NOVO HORIZONTE'!G6249),2)</f>
        <v>0</v>
      </c>
      <c r="H6249" s="107">
        <f t="shared" si="806"/>
        <v>0</v>
      </c>
      <c r="I6249" s="184">
        <f t="shared" si="802"/>
        <v>0</v>
      </c>
      <c r="J6249" s="142"/>
      <c r="K6249" s="228"/>
      <c r="L6249" s="7" t="str">
        <f t="shared" si="803"/>
        <v/>
      </c>
      <c r="M6249" s="7" t="str">
        <f t="shared" si="804"/>
        <v/>
      </c>
      <c r="N6249" s="7" t="str">
        <f t="shared" si="800"/>
        <v/>
      </c>
      <c r="O6249" s="144"/>
      <c r="P6249" s="355">
        <v>0</v>
      </c>
      <c r="Q6249" s="362">
        <f>SUM('NOVO HORIZONTE'!I6249)</f>
        <v>0</v>
      </c>
      <c r="R6249" s="363">
        <f t="shared" si="805"/>
        <v>0</v>
      </c>
      <c r="S6249" s="153">
        <f t="shared" si="807"/>
        <v>0</v>
      </c>
      <c r="T6249" s="364"/>
    </row>
    <row r="6250" ht="22.5" hidden="1" spans="1:20">
      <c r="A6250" s="158">
        <v>88472</v>
      </c>
      <c r="B6250" s="100" t="s">
        <v>252</v>
      </c>
      <c r="C6250" s="104" t="s">
        <v>6519</v>
      </c>
      <c r="D6250" s="94" t="s">
        <v>261</v>
      </c>
      <c r="E6250" s="95">
        <v>33.58</v>
      </c>
      <c r="F6250" s="182">
        <f t="shared" si="801"/>
        <v>41.22</v>
      </c>
      <c r="G6250" s="107">
        <f>ROUND(SUM('NOVO HORIZONTE'!G6250),2)</f>
        <v>0</v>
      </c>
      <c r="H6250" s="107">
        <f t="shared" si="806"/>
        <v>0</v>
      </c>
      <c r="I6250" s="184">
        <f t="shared" si="802"/>
        <v>0</v>
      </c>
      <c r="J6250" s="142"/>
      <c r="K6250" s="228"/>
      <c r="L6250" s="7" t="str">
        <f t="shared" si="803"/>
        <v/>
      </c>
      <c r="M6250" s="7" t="str">
        <f t="shared" si="804"/>
        <v/>
      </c>
      <c r="N6250" s="7" t="str">
        <f t="shared" si="800"/>
        <v/>
      </c>
      <c r="O6250" s="144"/>
      <c r="P6250" s="355">
        <v>0</v>
      </c>
      <c r="Q6250" s="362">
        <f>SUM('NOVO HORIZONTE'!I6250)</f>
        <v>0</v>
      </c>
      <c r="R6250" s="363">
        <f t="shared" si="805"/>
        <v>0</v>
      </c>
      <c r="S6250" s="153">
        <f t="shared" si="807"/>
        <v>0</v>
      </c>
      <c r="T6250" s="364"/>
    </row>
    <row r="6251" ht="22.5" hidden="1" spans="1:20">
      <c r="A6251" s="158">
        <v>88476</v>
      </c>
      <c r="B6251" s="100" t="s">
        <v>252</v>
      </c>
      <c r="C6251" s="104" t="s">
        <v>6520</v>
      </c>
      <c r="D6251" s="94" t="s">
        <v>261</v>
      </c>
      <c r="E6251" s="95">
        <v>19.65</v>
      </c>
      <c r="F6251" s="182">
        <f t="shared" si="801"/>
        <v>24.12</v>
      </c>
      <c r="G6251" s="107">
        <f>ROUND(SUM('NOVO HORIZONTE'!G6251),2)</f>
        <v>0</v>
      </c>
      <c r="H6251" s="107">
        <f t="shared" si="806"/>
        <v>0</v>
      </c>
      <c r="I6251" s="184">
        <f t="shared" si="802"/>
        <v>0</v>
      </c>
      <c r="J6251" s="142"/>
      <c r="K6251" s="228"/>
      <c r="L6251" s="7" t="str">
        <f t="shared" si="803"/>
        <v/>
      </c>
      <c r="M6251" s="7" t="str">
        <f t="shared" si="804"/>
        <v/>
      </c>
      <c r="N6251" s="7" t="str">
        <f t="shared" ref="N6251:N6314" si="808">M6251</f>
        <v/>
      </c>
      <c r="O6251" s="144"/>
      <c r="P6251" s="355">
        <v>0</v>
      </c>
      <c r="Q6251" s="362">
        <f>SUM('NOVO HORIZONTE'!I6251)</f>
        <v>0</v>
      </c>
      <c r="R6251" s="363">
        <f t="shared" si="805"/>
        <v>0</v>
      </c>
      <c r="S6251" s="153">
        <f t="shared" si="807"/>
        <v>0</v>
      </c>
      <c r="T6251" s="364"/>
    </row>
    <row r="6252" ht="22.5" hidden="1" spans="1:20">
      <c r="A6252" s="158">
        <v>88477</v>
      </c>
      <c r="B6252" s="100" t="s">
        <v>252</v>
      </c>
      <c r="C6252" s="104" t="s">
        <v>6521</v>
      </c>
      <c r="D6252" s="94" t="s">
        <v>261</v>
      </c>
      <c r="E6252" s="95">
        <v>27.15</v>
      </c>
      <c r="F6252" s="182">
        <f t="shared" si="801"/>
        <v>33.32</v>
      </c>
      <c r="G6252" s="107">
        <f>ROUND(SUM('NOVO HORIZONTE'!G6252),2)</f>
        <v>0</v>
      </c>
      <c r="H6252" s="107">
        <f t="shared" si="806"/>
        <v>0</v>
      </c>
      <c r="I6252" s="184">
        <f t="shared" si="802"/>
        <v>0</v>
      </c>
      <c r="J6252" s="142"/>
      <c r="K6252" s="228"/>
      <c r="L6252" s="7" t="str">
        <f t="shared" si="803"/>
        <v/>
      </c>
      <c r="M6252" s="7" t="str">
        <f t="shared" si="804"/>
        <v/>
      </c>
      <c r="N6252" s="7" t="str">
        <f t="shared" si="808"/>
        <v/>
      </c>
      <c r="O6252" s="144"/>
      <c r="P6252" s="355">
        <v>0</v>
      </c>
      <c r="Q6252" s="362">
        <f>SUM('NOVO HORIZONTE'!I6252)</f>
        <v>0</v>
      </c>
      <c r="R6252" s="363">
        <f t="shared" si="805"/>
        <v>0</v>
      </c>
      <c r="S6252" s="153">
        <f t="shared" si="807"/>
        <v>0</v>
      </c>
      <c r="T6252" s="364"/>
    </row>
    <row r="6253" ht="22.5" hidden="1" spans="1:20">
      <c r="A6253" s="158">
        <v>88478</v>
      </c>
      <c r="B6253" s="100" t="s">
        <v>252</v>
      </c>
      <c r="C6253" s="104" t="s">
        <v>6522</v>
      </c>
      <c r="D6253" s="94" t="s">
        <v>261</v>
      </c>
      <c r="E6253" s="95">
        <v>33.35</v>
      </c>
      <c r="F6253" s="182">
        <f t="shared" si="801"/>
        <v>40.93</v>
      </c>
      <c r="G6253" s="107">
        <f>ROUND(SUM('NOVO HORIZONTE'!G6253),2)</f>
        <v>0</v>
      </c>
      <c r="H6253" s="107">
        <f t="shared" si="806"/>
        <v>0</v>
      </c>
      <c r="I6253" s="184">
        <f t="shared" si="802"/>
        <v>0</v>
      </c>
      <c r="J6253" s="142"/>
      <c r="K6253" s="228"/>
      <c r="L6253" s="7" t="str">
        <f t="shared" si="803"/>
        <v/>
      </c>
      <c r="M6253" s="7" t="str">
        <f t="shared" si="804"/>
        <v/>
      </c>
      <c r="N6253" s="7" t="str">
        <f t="shared" si="808"/>
        <v/>
      </c>
      <c r="O6253" s="144"/>
      <c r="P6253" s="355">
        <v>0</v>
      </c>
      <c r="Q6253" s="362">
        <f>SUM('NOVO HORIZONTE'!I6253)</f>
        <v>0</v>
      </c>
      <c r="R6253" s="363">
        <f t="shared" si="805"/>
        <v>0</v>
      </c>
      <c r="S6253" s="153">
        <f t="shared" si="807"/>
        <v>0</v>
      </c>
      <c r="T6253" s="364"/>
    </row>
    <row r="6254" ht="33.75" hidden="1" spans="1:20">
      <c r="A6254" s="158">
        <v>90930</v>
      </c>
      <c r="B6254" s="100" t="s">
        <v>252</v>
      </c>
      <c r="C6254" s="104" t="s">
        <v>6523</v>
      </c>
      <c r="D6254" s="94" t="s">
        <v>261</v>
      </c>
      <c r="E6254" s="95">
        <v>79.66</v>
      </c>
      <c r="F6254" s="182">
        <f t="shared" ref="F6254:F6317" si="809">IF(E6254=0,0,IF(P6254=0,ROUND(E6254*(1+E$13),2),ROUND(E6254*(1+E$12),2)))</f>
        <v>97.77</v>
      </c>
      <c r="G6254" s="107">
        <f>ROUND(SUM('NOVO HORIZONTE'!G6254),2)</f>
        <v>0</v>
      </c>
      <c r="H6254" s="107">
        <f t="shared" si="806"/>
        <v>0</v>
      </c>
      <c r="I6254" s="184">
        <f t="shared" ref="I6254:I6317" si="810">IF(ISBLANK(G6254),0,ROUND(G6254*H6254,2))</f>
        <v>0</v>
      </c>
      <c r="J6254" s="142"/>
      <c r="K6254" s="228"/>
      <c r="L6254" s="7" t="str">
        <f t="shared" ref="L6254:L6317" si="811">IF(K6254="X","x",IF(K6254="xx","x",IF(I6254&gt;0,"x","")))</f>
        <v/>
      </c>
      <c r="M6254" s="7" t="str">
        <f t="shared" ref="M6254:M6317" si="812">IF(K6254="X","x",IF(K6254="xx","x",IF(I6254&gt;0,"x","")))</f>
        <v/>
      </c>
      <c r="N6254" s="7" t="str">
        <f t="shared" si="808"/>
        <v/>
      </c>
      <c r="O6254" s="144"/>
      <c r="P6254" s="355">
        <v>0</v>
      </c>
      <c r="Q6254" s="362">
        <f>SUM('NOVO HORIZONTE'!I6254)</f>
        <v>0</v>
      </c>
      <c r="R6254" s="363">
        <f t="shared" ref="R6254:R6317" si="813">I6254-Q6254</f>
        <v>0</v>
      </c>
      <c r="S6254" s="153">
        <f t="shared" si="807"/>
        <v>0</v>
      </c>
      <c r="T6254" s="364"/>
    </row>
    <row r="6255" ht="22.5" hidden="1" spans="1:20">
      <c r="A6255" s="158">
        <v>90932</v>
      </c>
      <c r="B6255" s="100" t="s">
        <v>252</v>
      </c>
      <c r="C6255" s="104" t="s">
        <v>6524</v>
      </c>
      <c r="D6255" s="94" t="s">
        <v>261</v>
      </c>
      <c r="E6255" s="95">
        <v>88.79</v>
      </c>
      <c r="F6255" s="182">
        <f t="shared" si="809"/>
        <v>108.98</v>
      </c>
      <c r="G6255" s="107">
        <f>ROUND(SUM('NOVO HORIZONTE'!G6255),2)</f>
        <v>0</v>
      </c>
      <c r="H6255" s="107">
        <f t="shared" ref="H6255:H6318" si="814">IF(G6255=0,0,F6255)</f>
        <v>0</v>
      </c>
      <c r="I6255" s="184">
        <f t="shared" si="810"/>
        <v>0</v>
      </c>
      <c r="J6255" s="142"/>
      <c r="K6255" s="228"/>
      <c r="L6255" s="7" t="str">
        <f t="shared" si="811"/>
        <v/>
      </c>
      <c r="M6255" s="7" t="str">
        <f t="shared" si="812"/>
        <v/>
      </c>
      <c r="N6255" s="7" t="str">
        <f t="shared" si="808"/>
        <v/>
      </c>
      <c r="O6255" s="144"/>
      <c r="P6255" s="355">
        <v>0</v>
      </c>
      <c r="Q6255" s="362">
        <f>SUM('NOVO HORIZONTE'!I6255)</f>
        <v>0</v>
      </c>
      <c r="R6255" s="363">
        <f t="shared" si="813"/>
        <v>0</v>
      </c>
      <c r="S6255" s="153">
        <f t="shared" si="807"/>
        <v>0</v>
      </c>
      <c r="T6255" s="364"/>
    </row>
    <row r="6256" ht="22.5" hidden="1" spans="1:20">
      <c r="A6256" s="158">
        <v>90933</v>
      </c>
      <c r="B6256" s="100" t="s">
        <v>252</v>
      </c>
      <c r="C6256" s="104" t="s">
        <v>6525</v>
      </c>
      <c r="D6256" s="94" t="s">
        <v>261</v>
      </c>
      <c r="E6256" s="95">
        <v>156.66</v>
      </c>
      <c r="F6256" s="182">
        <f t="shared" si="809"/>
        <v>192.28</v>
      </c>
      <c r="G6256" s="107">
        <f>ROUND(SUM('NOVO HORIZONTE'!G6256),2)</f>
        <v>0</v>
      </c>
      <c r="H6256" s="107">
        <f t="shared" si="814"/>
        <v>0</v>
      </c>
      <c r="I6256" s="184">
        <f t="shared" si="810"/>
        <v>0</v>
      </c>
      <c r="J6256" s="142"/>
      <c r="K6256" s="228"/>
      <c r="L6256" s="7" t="str">
        <f t="shared" si="811"/>
        <v/>
      </c>
      <c r="M6256" s="7" t="str">
        <f t="shared" si="812"/>
        <v/>
      </c>
      <c r="N6256" s="7" t="str">
        <f t="shared" si="808"/>
        <v/>
      </c>
      <c r="O6256" s="144"/>
      <c r="P6256" s="355">
        <v>0</v>
      </c>
      <c r="Q6256" s="362">
        <f>SUM('NOVO HORIZONTE'!I6256)</f>
        <v>0</v>
      </c>
      <c r="R6256" s="363">
        <f t="shared" si="813"/>
        <v>0</v>
      </c>
      <c r="S6256" s="153">
        <f t="shared" si="807"/>
        <v>0</v>
      </c>
      <c r="T6256" s="364"/>
    </row>
    <row r="6257" ht="22.5" hidden="1" spans="1:20">
      <c r="A6257" s="158">
        <v>90934</v>
      </c>
      <c r="B6257" s="100" t="s">
        <v>252</v>
      </c>
      <c r="C6257" s="104" t="s">
        <v>6526</v>
      </c>
      <c r="D6257" s="94" t="s">
        <v>261</v>
      </c>
      <c r="E6257" s="95">
        <v>172.46</v>
      </c>
      <c r="F6257" s="182">
        <f t="shared" si="809"/>
        <v>211.68</v>
      </c>
      <c r="G6257" s="107">
        <f>ROUND(SUM('NOVO HORIZONTE'!G6257),2)</f>
        <v>0</v>
      </c>
      <c r="H6257" s="107">
        <f t="shared" si="814"/>
        <v>0</v>
      </c>
      <c r="I6257" s="184">
        <f t="shared" si="810"/>
        <v>0</v>
      </c>
      <c r="J6257" s="142"/>
      <c r="K6257" s="228"/>
      <c r="L6257" s="7" t="str">
        <f t="shared" si="811"/>
        <v/>
      </c>
      <c r="M6257" s="7" t="str">
        <f t="shared" si="812"/>
        <v/>
      </c>
      <c r="N6257" s="7" t="str">
        <f t="shared" si="808"/>
        <v/>
      </c>
      <c r="O6257" s="144"/>
      <c r="P6257" s="355">
        <v>0</v>
      </c>
      <c r="Q6257" s="362">
        <f>SUM('NOVO HORIZONTE'!I6257)</f>
        <v>0</v>
      </c>
      <c r="R6257" s="363">
        <f t="shared" si="813"/>
        <v>0</v>
      </c>
      <c r="S6257" s="153">
        <f t="shared" si="807"/>
        <v>0</v>
      </c>
      <c r="T6257" s="364"/>
    </row>
    <row r="6258" ht="33.75" hidden="1" spans="1:20">
      <c r="A6258" s="158">
        <v>90940</v>
      </c>
      <c r="B6258" s="100" t="s">
        <v>252</v>
      </c>
      <c r="C6258" s="104" t="s">
        <v>6527</v>
      </c>
      <c r="D6258" s="94" t="s">
        <v>261</v>
      </c>
      <c r="E6258" s="95">
        <v>84.77</v>
      </c>
      <c r="F6258" s="182">
        <f t="shared" si="809"/>
        <v>104.05</v>
      </c>
      <c r="G6258" s="107">
        <f>ROUND(SUM('NOVO HORIZONTE'!G6258),2)</f>
        <v>0</v>
      </c>
      <c r="H6258" s="107">
        <f t="shared" si="814"/>
        <v>0</v>
      </c>
      <c r="I6258" s="184">
        <f t="shared" si="810"/>
        <v>0</v>
      </c>
      <c r="J6258" s="142"/>
      <c r="K6258" s="228"/>
      <c r="L6258" s="7" t="str">
        <f t="shared" si="811"/>
        <v/>
      </c>
      <c r="M6258" s="7" t="str">
        <f t="shared" si="812"/>
        <v/>
      </c>
      <c r="N6258" s="7" t="str">
        <f t="shared" si="808"/>
        <v/>
      </c>
      <c r="O6258" s="144"/>
      <c r="P6258" s="355">
        <v>0</v>
      </c>
      <c r="Q6258" s="362">
        <f>SUM('NOVO HORIZONTE'!I6258)</f>
        <v>0</v>
      </c>
      <c r="R6258" s="363">
        <f t="shared" si="813"/>
        <v>0</v>
      </c>
      <c r="S6258" s="153">
        <f t="shared" si="807"/>
        <v>0</v>
      </c>
      <c r="T6258" s="364"/>
    </row>
    <row r="6259" ht="22.5" hidden="1" spans="1:20">
      <c r="A6259" s="158">
        <v>90942</v>
      </c>
      <c r="B6259" s="100" t="s">
        <v>252</v>
      </c>
      <c r="C6259" s="104" t="s">
        <v>6528</v>
      </c>
      <c r="D6259" s="94" t="s">
        <v>261</v>
      </c>
      <c r="E6259" s="95">
        <v>94.71</v>
      </c>
      <c r="F6259" s="182">
        <f t="shared" si="809"/>
        <v>116.25</v>
      </c>
      <c r="G6259" s="107">
        <f>ROUND(SUM('NOVO HORIZONTE'!G6259),2)</f>
        <v>0</v>
      </c>
      <c r="H6259" s="107">
        <f t="shared" si="814"/>
        <v>0</v>
      </c>
      <c r="I6259" s="184">
        <f t="shared" si="810"/>
        <v>0</v>
      </c>
      <c r="J6259" s="142"/>
      <c r="K6259" s="228"/>
      <c r="L6259" s="7" t="str">
        <f t="shared" si="811"/>
        <v/>
      </c>
      <c r="M6259" s="7" t="str">
        <f t="shared" si="812"/>
        <v/>
      </c>
      <c r="N6259" s="7" t="str">
        <f t="shared" si="808"/>
        <v/>
      </c>
      <c r="O6259" s="144"/>
      <c r="P6259" s="355">
        <v>0</v>
      </c>
      <c r="Q6259" s="362">
        <f>SUM('NOVO HORIZONTE'!I6259)</f>
        <v>0</v>
      </c>
      <c r="R6259" s="363">
        <f t="shared" si="813"/>
        <v>0</v>
      </c>
      <c r="S6259" s="153">
        <f t="shared" si="807"/>
        <v>0</v>
      </c>
      <c r="T6259" s="364"/>
    </row>
    <row r="6260" ht="22.5" hidden="1" spans="1:20">
      <c r="A6260" s="158">
        <v>90943</v>
      </c>
      <c r="B6260" s="100" t="s">
        <v>252</v>
      </c>
      <c r="C6260" s="104" t="s">
        <v>6529</v>
      </c>
      <c r="D6260" s="94" t="s">
        <v>261</v>
      </c>
      <c r="E6260" s="95">
        <v>168.62</v>
      </c>
      <c r="F6260" s="182">
        <f t="shared" si="809"/>
        <v>206.96</v>
      </c>
      <c r="G6260" s="107">
        <f>ROUND(SUM('NOVO HORIZONTE'!G6260),2)</f>
        <v>0</v>
      </c>
      <c r="H6260" s="107">
        <f t="shared" si="814"/>
        <v>0</v>
      </c>
      <c r="I6260" s="184">
        <f t="shared" si="810"/>
        <v>0</v>
      </c>
      <c r="J6260" s="142"/>
      <c r="K6260" s="228"/>
      <c r="L6260" s="7" t="str">
        <f t="shared" si="811"/>
        <v/>
      </c>
      <c r="M6260" s="7" t="str">
        <f t="shared" si="812"/>
        <v/>
      </c>
      <c r="N6260" s="7" t="str">
        <f t="shared" si="808"/>
        <v/>
      </c>
      <c r="O6260" s="144"/>
      <c r="P6260" s="355">
        <v>0</v>
      </c>
      <c r="Q6260" s="362">
        <f>SUM('NOVO HORIZONTE'!I6260)</f>
        <v>0</v>
      </c>
      <c r="R6260" s="363">
        <f t="shared" si="813"/>
        <v>0</v>
      </c>
      <c r="S6260" s="153">
        <f t="shared" si="807"/>
        <v>0</v>
      </c>
      <c r="T6260" s="364"/>
    </row>
    <row r="6261" ht="22.5" hidden="1" spans="1:20">
      <c r="A6261" s="158">
        <v>90944</v>
      </c>
      <c r="B6261" s="100" t="s">
        <v>252</v>
      </c>
      <c r="C6261" s="104" t="s">
        <v>6530</v>
      </c>
      <c r="D6261" s="94" t="s">
        <v>261</v>
      </c>
      <c r="E6261" s="95">
        <v>185.82</v>
      </c>
      <c r="F6261" s="182">
        <f t="shared" si="809"/>
        <v>228.08</v>
      </c>
      <c r="G6261" s="107">
        <f>ROUND(SUM('NOVO HORIZONTE'!G6261),2)</f>
        <v>0</v>
      </c>
      <c r="H6261" s="107">
        <f t="shared" si="814"/>
        <v>0</v>
      </c>
      <c r="I6261" s="184">
        <f t="shared" si="810"/>
        <v>0</v>
      </c>
      <c r="J6261" s="142"/>
      <c r="K6261" s="228"/>
      <c r="L6261" s="7" t="str">
        <f t="shared" si="811"/>
        <v/>
      </c>
      <c r="M6261" s="7" t="str">
        <f t="shared" si="812"/>
        <v/>
      </c>
      <c r="N6261" s="7" t="str">
        <f t="shared" si="808"/>
        <v/>
      </c>
      <c r="O6261" s="144"/>
      <c r="P6261" s="355">
        <v>0</v>
      </c>
      <c r="Q6261" s="362">
        <f>SUM('NOVO HORIZONTE'!I6261)</f>
        <v>0</v>
      </c>
      <c r="R6261" s="363">
        <f t="shared" si="813"/>
        <v>0</v>
      </c>
      <c r="S6261" s="153">
        <f t="shared" si="807"/>
        <v>0</v>
      </c>
      <c r="T6261" s="364"/>
    </row>
    <row r="6262" ht="33.75" hidden="1" spans="1:20">
      <c r="A6262" s="158">
        <v>90950</v>
      </c>
      <c r="B6262" s="100" t="s">
        <v>252</v>
      </c>
      <c r="C6262" s="104" t="s">
        <v>6531</v>
      </c>
      <c r="D6262" s="94" t="s">
        <v>261</v>
      </c>
      <c r="E6262" s="95">
        <v>94.09</v>
      </c>
      <c r="F6262" s="182">
        <f t="shared" si="809"/>
        <v>115.49</v>
      </c>
      <c r="G6262" s="107">
        <f>ROUND(SUM('NOVO HORIZONTE'!G6262),2)</f>
        <v>0</v>
      </c>
      <c r="H6262" s="107">
        <f t="shared" si="814"/>
        <v>0</v>
      </c>
      <c r="I6262" s="184">
        <f t="shared" si="810"/>
        <v>0</v>
      </c>
      <c r="J6262" s="142"/>
      <c r="K6262" s="228"/>
      <c r="L6262" s="7" t="str">
        <f t="shared" si="811"/>
        <v/>
      </c>
      <c r="M6262" s="7" t="str">
        <f t="shared" si="812"/>
        <v/>
      </c>
      <c r="N6262" s="7" t="str">
        <f t="shared" si="808"/>
        <v/>
      </c>
      <c r="O6262" s="144"/>
      <c r="P6262" s="355">
        <v>0</v>
      </c>
      <c r="Q6262" s="362">
        <f>SUM('NOVO HORIZONTE'!I6262)</f>
        <v>0</v>
      </c>
      <c r="R6262" s="363">
        <f t="shared" si="813"/>
        <v>0</v>
      </c>
      <c r="S6262" s="153">
        <f t="shared" si="807"/>
        <v>0</v>
      </c>
      <c r="T6262" s="364"/>
    </row>
    <row r="6263" ht="22.5" hidden="1" spans="1:20">
      <c r="A6263" s="158">
        <v>90952</v>
      </c>
      <c r="B6263" s="100" t="s">
        <v>252</v>
      </c>
      <c r="C6263" s="104" t="s">
        <v>6532</v>
      </c>
      <c r="D6263" s="94" t="s">
        <v>261</v>
      </c>
      <c r="E6263" s="95">
        <v>105.52</v>
      </c>
      <c r="F6263" s="182">
        <f t="shared" si="809"/>
        <v>129.52</v>
      </c>
      <c r="G6263" s="107">
        <f>ROUND(SUM('NOVO HORIZONTE'!G6263),2)</f>
        <v>0</v>
      </c>
      <c r="H6263" s="107">
        <f t="shared" si="814"/>
        <v>0</v>
      </c>
      <c r="I6263" s="184">
        <f t="shared" si="810"/>
        <v>0</v>
      </c>
      <c r="J6263" s="142"/>
      <c r="K6263" s="228"/>
      <c r="L6263" s="7" t="str">
        <f t="shared" si="811"/>
        <v/>
      </c>
      <c r="M6263" s="7" t="str">
        <f t="shared" si="812"/>
        <v/>
      </c>
      <c r="N6263" s="7" t="str">
        <f t="shared" si="808"/>
        <v/>
      </c>
      <c r="O6263" s="144"/>
      <c r="P6263" s="355">
        <v>0</v>
      </c>
      <c r="Q6263" s="362">
        <f>SUM('NOVO HORIZONTE'!I6263)</f>
        <v>0</v>
      </c>
      <c r="R6263" s="363">
        <f t="shared" si="813"/>
        <v>0</v>
      </c>
      <c r="S6263" s="153">
        <f t="shared" si="807"/>
        <v>0</v>
      </c>
      <c r="T6263" s="364"/>
    </row>
    <row r="6264" ht="22.5" hidden="1" spans="1:20">
      <c r="A6264" s="158">
        <v>90953</v>
      </c>
      <c r="B6264" s="100" t="s">
        <v>252</v>
      </c>
      <c r="C6264" s="104" t="s">
        <v>6533</v>
      </c>
      <c r="D6264" s="94" t="s">
        <v>261</v>
      </c>
      <c r="E6264" s="95">
        <v>190.5</v>
      </c>
      <c r="F6264" s="182">
        <f t="shared" si="809"/>
        <v>233.82</v>
      </c>
      <c r="G6264" s="107">
        <f>ROUND(SUM('NOVO HORIZONTE'!G6264),2)</f>
        <v>0</v>
      </c>
      <c r="H6264" s="107">
        <f t="shared" si="814"/>
        <v>0</v>
      </c>
      <c r="I6264" s="184">
        <f t="shared" si="810"/>
        <v>0</v>
      </c>
      <c r="J6264" s="142"/>
      <c r="K6264" s="228"/>
      <c r="L6264" s="7" t="str">
        <f t="shared" si="811"/>
        <v/>
      </c>
      <c r="M6264" s="7" t="str">
        <f t="shared" si="812"/>
        <v/>
      </c>
      <c r="N6264" s="7" t="str">
        <f t="shared" si="808"/>
        <v/>
      </c>
      <c r="O6264" s="144"/>
      <c r="P6264" s="355">
        <v>0</v>
      </c>
      <c r="Q6264" s="362">
        <f>SUM('NOVO HORIZONTE'!I6264)</f>
        <v>0</v>
      </c>
      <c r="R6264" s="363">
        <f t="shared" si="813"/>
        <v>0</v>
      </c>
      <c r="S6264" s="153">
        <f t="shared" si="807"/>
        <v>0</v>
      </c>
      <c r="T6264" s="364"/>
    </row>
    <row r="6265" ht="22.5" hidden="1" spans="1:20">
      <c r="A6265" s="158">
        <v>90954</v>
      </c>
      <c r="B6265" s="100" t="s">
        <v>252</v>
      </c>
      <c r="C6265" s="104" t="s">
        <v>6534</v>
      </c>
      <c r="D6265" s="94" t="s">
        <v>261</v>
      </c>
      <c r="E6265" s="95">
        <v>210.28</v>
      </c>
      <c r="F6265" s="182">
        <f t="shared" si="809"/>
        <v>258.1</v>
      </c>
      <c r="G6265" s="107">
        <f>ROUND(SUM('NOVO HORIZONTE'!G6265),2)</f>
        <v>0</v>
      </c>
      <c r="H6265" s="107">
        <f t="shared" si="814"/>
        <v>0</v>
      </c>
      <c r="I6265" s="184">
        <f t="shared" si="810"/>
        <v>0</v>
      </c>
      <c r="J6265" s="142"/>
      <c r="K6265" s="228"/>
      <c r="L6265" s="7" t="str">
        <f t="shared" si="811"/>
        <v/>
      </c>
      <c r="M6265" s="7" t="str">
        <f t="shared" si="812"/>
        <v/>
      </c>
      <c r="N6265" s="7" t="str">
        <f t="shared" si="808"/>
        <v/>
      </c>
      <c r="O6265" s="144"/>
      <c r="P6265" s="355">
        <v>0</v>
      </c>
      <c r="Q6265" s="362">
        <f>SUM('NOVO HORIZONTE'!I6265)</f>
        <v>0</v>
      </c>
      <c r="R6265" s="363">
        <f t="shared" si="813"/>
        <v>0</v>
      </c>
      <c r="S6265" s="153">
        <f t="shared" si="807"/>
        <v>0</v>
      </c>
      <c r="T6265" s="364"/>
    </row>
    <row r="6266" ht="12.75" hidden="1" spans="1:20">
      <c r="A6266" s="154" t="s">
        <v>6535</v>
      </c>
      <c r="B6266" s="100"/>
      <c r="C6266" s="161" t="s">
        <v>6536</v>
      </c>
      <c r="D6266" s="94">
        <v>0</v>
      </c>
      <c r="E6266" s="105">
        <v>0</v>
      </c>
      <c r="F6266" s="182">
        <f t="shared" si="809"/>
        <v>0</v>
      </c>
      <c r="G6266" s="187">
        <f>ROUND(SUM('NOVO HORIZONTE'!G6266),2)</f>
        <v>0</v>
      </c>
      <c r="H6266" s="187">
        <f t="shared" si="814"/>
        <v>0</v>
      </c>
      <c r="I6266" s="188">
        <f t="shared" si="810"/>
        <v>0</v>
      </c>
      <c r="J6266" s="142"/>
      <c r="K6266" s="145" t="str">
        <f>IF(SUM(I6266:I6266)&gt;0,"xx","")</f>
        <v/>
      </c>
      <c r="L6266" s="7" t="str">
        <f t="shared" si="811"/>
        <v/>
      </c>
      <c r="M6266" s="7" t="str">
        <f t="shared" si="812"/>
        <v/>
      </c>
      <c r="N6266" s="7" t="str">
        <f t="shared" si="808"/>
        <v/>
      </c>
      <c r="O6266" s="144"/>
      <c r="P6266" s="375"/>
      <c r="Q6266" s="362">
        <f>SUM('NOVO HORIZONTE'!I6266)</f>
        <v>0</v>
      </c>
      <c r="R6266" s="363">
        <f t="shared" si="813"/>
        <v>0</v>
      </c>
      <c r="S6266" s="153">
        <f t="shared" si="807"/>
        <v>0</v>
      </c>
      <c r="T6266" s="364"/>
    </row>
    <row r="6267" ht="12.75" hidden="1" spans="1:20">
      <c r="A6267" s="154" t="s">
        <v>6537</v>
      </c>
      <c r="B6267" s="100"/>
      <c r="C6267" s="161" t="s">
        <v>6538</v>
      </c>
      <c r="D6267" s="94">
        <v>0</v>
      </c>
      <c r="E6267" s="105">
        <v>0</v>
      </c>
      <c r="F6267" s="182">
        <f t="shared" si="809"/>
        <v>0</v>
      </c>
      <c r="G6267" s="187">
        <f>ROUND(SUM('NOVO HORIZONTE'!G6267),2)</f>
        <v>0</v>
      </c>
      <c r="H6267" s="187">
        <f t="shared" si="814"/>
        <v>0</v>
      </c>
      <c r="I6267" s="188">
        <f t="shared" si="810"/>
        <v>0</v>
      </c>
      <c r="J6267" s="142"/>
      <c r="K6267" s="145" t="str">
        <f>IF(SUM(I6268:I6274)&gt;0,"xx","")</f>
        <v/>
      </c>
      <c r="L6267" s="7" t="str">
        <f t="shared" si="811"/>
        <v/>
      </c>
      <c r="M6267" s="7" t="str">
        <f t="shared" si="812"/>
        <v/>
      </c>
      <c r="N6267" s="7" t="str">
        <f t="shared" si="808"/>
        <v/>
      </c>
      <c r="O6267" s="144"/>
      <c r="P6267" s="375"/>
      <c r="Q6267" s="362">
        <f>SUM('NOVO HORIZONTE'!I6267)</f>
        <v>0</v>
      </c>
      <c r="R6267" s="363">
        <f t="shared" si="813"/>
        <v>0</v>
      </c>
      <c r="S6267" s="153">
        <f t="shared" si="807"/>
        <v>0</v>
      </c>
      <c r="T6267" s="364"/>
    </row>
    <row r="6268" ht="12.75" hidden="1" spans="1:20">
      <c r="A6268" s="158">
        <v>102488</v>
      </c>
      <c r="B6268" s="100" t="s">
        <v>252</v>
      </c>
      <c r="C6268" s="104" t="s">
        <v>6539</v>
      </c>
      <c r="D6268" s="94" t="s">
        <v>261</v>
      </c>
      <c r="E6268" s="95">
        <v>4.19</v>
      </c>
      <c r="F6268" s="182">
        <f t="shared" si="809"/>
        <v>5.14</v>
      </c>
      <c r="G6268" s="107">
        <f>ROUND(SUM('NOVO HORIZONTE'!G6268),2)</f>
        <v>0</v>
      </c>
      <c r="H6268" s="107">
        <f t="shared" si="814"/>
        <v>0</v>
      </c>
      <c r="I6268" s="184">
        <f t="shared" si="810"/>
        <v>0</v>
      </c>
      <c r="J6268" s="142"/>
      <c r="K6268" s="228"/>
      <c r="L6268" s="7" t="str">
        <f t="shared" si="811"/>
        <v/>
      </c>
      <c r="M6268" s="7" t="str">
        <f t="shared" si="812"/>
        <v/>
      </c>
      <c r="N6268" s="7" t="str">
        <f t="shared" si="808"/>
        <v/>
      </c>
      <c r="O6268" s="144"/>
      <c r="P6268" s="355">
        <v>0</v>
      </c>
      <c r="Q6268" s="362">
        <f>SUM('NOVO HORIZONTE'!I6268)</f>
        <v>0</v>
      </c>
      <c r="R6268" s="363">
        <f t="shared" si="813"/>
        <v>0</v>
      </c>
      <c r="S6268" s="153">
        <f t="shared" si="807"/>
        <v>0</v>
      </c>
      <c r="T6268" s="364"/>
    </row>
    <row r="6269" ht="22.5" hidden="1" spans="1:20">
      <c r="A6269" s="158">
        <v>101749</v>
      </c>
      <c r="B6269" s="100" t="s">
        <v>252</v>
      </c>
      <c r="C6269" s="104" t="s">
        <v>6540</v>
      </c>
      <c r="D6269" s="94" t="s">
        <v>261</v>
      </c>
      <c r="E6269" s="95">
        <v>55.1</v>
      </c>
      <c r="F6269" s="182">
        <f t="shared" si="809"/>
        <v>67.63</v>
      </c>
      <c r="G6269" s="107">
        <f>ROUND(SUM('NOVO HORIZONTE'!G6269),2)</f>
        <v>0</v>
      </c>
      <c r="H6269" s="107">
        <f t="shared" si="814"/>
        <v>0</v>
      </c>
      <c r="I6269" s="184">
        <f t="shared" si="810"/>
        <v>0</v>
      </c>
      <c r="J6269" s="142"/>
      <c r="K6269" s="228"/>
      <c r="L6269" s="7" t="str">
        <f t="shared" si="811"/>
        <v/>
      </c>
      <c r="M6269" s="7" t="str">
        <f t="shared" si="812"/>
        <v/>
      </c>
      <c r="N6269" s="7" t="str">
        <f t="shared" si="808"/>
        <v/>
      </c>
      <c r="O6269" s="144"/>
      <c r="P6269" s="355">
        <v>0</v>
      </c>
      <c r="Q6269" s="362">
        <f>SUM('NOVO HORIZONTE'!I6269)</f>
        <v>0</v>
      </c>
      <c r="R6269" s="363">
        <f t="shared" si="813"/>
        <v>0</v>
      </c>
      <c r="S6269" s="153">
        <f t="shared" si="807"/>
        <v>0</v>
      </c>
      <c r="T6269" s="364"/>
    </row>
    <row r="6270" ht="22.5" hidden="1" spans="1:20">
      <c r="A6270" s="158">
        <v>101750</v>
      </c>
      <c r="B6270" s="100" t="s">
        <v>252</v>
      </c>
      <c r="C6270" s="104" t="s">
        <v>6541</v>
      </c>
      <c r="D6270" s="94" t="s">
        <v>261</v>
      </c>
      <c r="E6270" s="95">
        <v>52.24</v>
      </c>
      <c r="F6270" s="182">
        <f t="shared" si="809"/>
        <v>64.12</v>
      </c>
      <c r="G6270" s="107">
        <f>ROUND(SUM('NOVO HORIZONTE'!G6270),2)</f>
        <v>0</v>
      </c>
      <c r="H6270" s="107">
        <f t="shared" si="814"/>
        <v>0</v>
      </c>
      <c r="I6270" s="184">
        <f t="shared" si="810"/>
        <v>0</v>
      </c>
      <c r="J6270" s="142"/>
      <c r="K6270" s="228"/>
      <c r="L6270" s="7" t="str">
        <f t="shared" si="811"/>
        <v/>
      </c>
      <c r="M6270" s="7" t="str">
        <f t="shared" si="812"/>
        <v/>
      </c>
      <c r="N6270" s="7" t="str">
        <f t="shared" si="808"/>
        <v/>
      </c>
      <c r="O6270" s="144"/>
      <c r="P6270" s="355">
        <v>0</v>
      </c>
      <c r="Q6270" s="362">
        <f>SUM('NOVO HORIZONTE'!I6270)</f>
        <v>0</v>
      </c>
      <c r="R6270" s="363">
        <f t="shared" si="813"/>
        <v>0</v>
      </c>
      <c r="S6270" s="153">
        <f t="shared" si="807"/>
        <v>0</v>
      </c>
      <c r="T6270" s="364"/>
    </row>
    <row r="6271" ht="22.5" hidden="1" spans="1:20">
      <c r="A6271" s="158">
        <v>98679</v>
      </c>
      <c r="B6271" s="100" t="s">
        <v>252</v>
      </c>
      <c r="C6271" s="104" t="s">
        <v>6542</v>
      </c>
      <c r="D6271" s="94" t="s">
        <v>261</v>
      </c>
      <c r="E6271" s="95">
        <v>39.01</v>
      </c>
      <c r="F6271" s="182">
        <f t="shared" si="809"/>
        <v>47.88</v>
      </c>
      <c r="G6271" s="107">
        <f>ROUND(SUM('NOVO HORIZONTE'!G6271),2)</f>
        <v>0</v>
      </c>
      <c r="H6271" s="107">
        <f t="shared" si="814"/>
        <v>0</v>
      </c>
      <c r="I6271" s="184">
        <f t="shared" si="810"/>
        <v>0</v>
      </c>
      <c r="J6271" s="142"/>
      <c r="K6271" s="228"/>
      <c r="L6271" s="7" t="str">
        <f t="shared" si="811"/>
        <v/>
      </c>
      <c r="M6271" s="7" t="str">
        <f t="shared" si="812"/>
        <v/>
      </c>
      <c r="N6271" s="7" t="str">
        <f t="shared" si="808"/>
        <v/>
      </c>
      <c r="O6271" s="144"/>
      <c r="P6271" s="355">
        <v>0</v>
      </c>
      <c r="Q6271" s="362">
        <f>SUM('NOVO HORIZONTE'!I6271)</f>
        <v>0</v>
      </c>
      <c r="R6271" s="363">
        <f t="shared" si="813"/>
        <v>0</v>
      </c>
      <c r="S6271" s="153">
        <f t="shared" si="807"/>
        <v>0</v>
      </c>
      <c r="T6271" s="364"/>
    </row>
    <row r="6272" ht="22.5" hidden="1" spans="1:20">
      <c r="A6272" s="158">
        <v>98680</v>
      </c>
      <c r="B6272" s="100" t="s">
        <v>252</v>
      </c>
      <c r="C6272" s="104" t="s">
        <v>6543</v>
      </c>
      <c r="D6272" s="94" t="s">
        <v>261</v>
      </c>
      <c r="E6272" s="95">
        <v>47.86</v>
      </c>
      <c r="F6272" s="182">
        <f t="shared" si="809"/>
        <v>58.74</v>
      </c>
      <c r="G6272" s="107">
        <f>ROUND(SUM('NOVO HORIZONTE'!G6272),2)</f>
        <v>0</v>
      </c>
      <c r="H6272" s="107">
        <f t="shared" si="814"/>
        <v>0</v>
      </c>
      <c r="I6272" s="184">
        <f t="shared" si="810"/>
        <v>0</v>
      </c>
      <c r="J6272" s="142"/>
      <c r="K6272" s="228"/>
      <c r="L6272" s="7" t="str">
        <f t="shared" si="811"/>
        <v/>
      </c>
      <c r="M6272" s="7" t="str">
        <f t="shared" si="812"/>
        <v/>
      </c>
      <c r="N6272" s="7" t="str">
        <f t="shared" si="808"/>
        <v/>
      </c>
      <c r="O6272" s="144"/>
      <c r="P6272" s="355">
        <v>0</v>
      </c>
      <c r="Q6272" s="362">
        <f>SUM('NOVO HORIZONTE'!I6272)</f>
        <v>0</v>
      </c>
      <c r="R6272" s="363">
        <f t="shared" si="813"/>
        <v>0</v>
      </c>
      <c r="S6272" s="153">
        <f t="shared" si="807"/>
        <v>0</v>
      </c>
      <c r="T6272" s="364"/>
    </row>
    <row r="6273" ht="22.5" hidden="1" spans="1:20">
      <c r="A6273" s="158">
        <v>98681</v>
      </c>
      <c r="B6273" s="100" t="s">
        <v>252</v>
      </c>
      <c r="C6273" s="104" t="s">
        <v>6544</v>
      </c>
      <c r="D6273" s="94" t="s">
        <v>261</v>
      </c>
      <c r="E6273" s="95">
        <v>36.15</v>
      </c>
      <c r="F6273" s="182">
        <f t="shared" si="809"/>
        <v>44.37</v>
      </c>
      <c r="G6273" s="107">
        <f>ROUND(SUM('NOVO HORIZONTE'!G6273),2)</f>
        <v>0</v>
      </c>
      <c r="H6273" s="107">
        <f t="shared" si="814"/>
        <v>0</v>
      </c>
      <c r="I6273" s="184">
        <f t="shared" si="810"/>
        <v>0</v>
      </c>
      <c r="J6273" s="142"/>
      <c r="K6273" s="228"/>
      <c r="L6273" s="7" t="str">
        <f t="shared" si="811"/>
        <v/>
      </c>
      <c r="M6273" s="7" t="str">
        <f t="shared" si="812"/>
        <v/>
      </c>
      <c r="N6273" s="7" t="str">
        <f t="shared" si="808"/>
        <v/>
      </c>
      <c r="O6273" s="144"/>
      <c r="P6273" s="355">
        <v>0</v>
      </c>
      <c r="Q6273" s="362">
        <f>SUM('NOVO HORIZONTE'!I6273)</f>
        <v>0</v>
      </c>
      <c r="R6273" s="363">
        <f t="shared" si="813"/>
        <v>0</v>
      </c>
      <c r="S6273" s="153">
        <f t="shared" si="807"/>
        <v>0</v>
      </c>
      <c r="T6273" s="364"/>
    </row>
    <row r="6274" ht="22.5" hidden="1" spans="1:20">
      <c r="A6274" s="158">
        <v>98682</v>
      </c>
      <c r="B6274" s="100" t="s">
        <v>252</v>
      </c>
      <c r="C6274" s="104" t="s">
        <v>6545</v>
      </c>
      <c r="D6274" s="94" t="s">
        <v>261</v>
      </c>
      <c r="E6274" s="95">
        <v>45</v>
      </c>
      <c r="F6274" s="182">
        <f t="shared" si="809"/>
        <v>55.23</v>
      </c>
      <c r="G6274" s="107">
        <f>ROUND(SUM('NOVO HORIZONTE'!G6274),2)</f>
        <v>0</v>
      </c>
      <c r="H6274" s="107">
        <f t="shared" si="814"/>
        <v>0</v>
      </c>
      <c r="I6274" s="184">
        <f t="shared" si="810"/>
        <v>0</v>
      </c>
      <c r="J6274" s="142"/>
      <c r="K6274" s="228"/>
      <c r="L6274" s="7" t="str">
        <f t="shared" si="811"/>
        <v/>
      </c>
      <c r="M6274" s="7" t="str">
        <f t="shared" si="812"/>
        <v/>
      </c>
      <c r="N6274" s="7" t="str">
        <f t="shared" si="808"/>
        <v/>
      </c>
      <c r="O6274" s="144"/>
      <c r="P6274" s="355">
        <v>0</v>
      </c>
      <c r="Q6274" s="362">
        <f>SUM('NOVO HORIZONTE'!I6274)</f>
        <v>0</v>
      </c>
      <c r="R6274" s="363">
        <f t="shared" si="813"/>
        <v>0</v>
      </c>
      <c r="S6274" s="153">
        <f t="shared" si="807"/>
        <v>0</v>
      </c>
      <c r="T6274" s="364"/>
    </row>
    <row r="6275" ht="12.75" hidden="1" spans="1:20">
      <c r="A6275" s="154" t="s">
        <v>6546</v>
      </c>
      <c r="B6275" s="100"/>
      <c r="C6275" s="161" t="s">
        <v>6547</v>
      </c>
      <c r="D6275" s="94">
        <v>0</v>
      </c>
      <c r="E6275" s="105">
        <v>0</v>
      </c>
      <c r="F6275" s="182">
        <f t="shared" si="809"/>
        <v>0</v>
      </c>
      <c r="G6275" s="187">
        <f>ROUND(SUM('NOVO HORIZONTE'!G6275),2)</f>
        <v>0</v>
      </c>
      <c r="H6275" s="187">
        <f t="shared" si="814"/>
        <v>0</v>
      </c>
      <c r="I6275" s="188">
        <f t="shared" si="810"/>
        <v>0</v>
      </c>
      <c r="J6275" s="142"/>
      <c r="K6275" s="145" t="str">
        <f>IF(SUM(I6276:I6279)&gt;0,"xx","")</f>
        <v/>
      </c>
      <c r="L6275" s="7" t="str">
        <f t="shared" si="811"/>
        <v/>
      </c>
      <c r="M6275" s="7" t="str">
        <f t="shared" si="812"/>
        <v/>
      </c>
      <c r="N6275" s="7" t="str">
        <f t="shared" si="808"/>
        <v/>
      </c>
      <c r="O6275" s="144"/>
      <c r="P6275" s="375"/>
      <c r="Q6275" s="362">
        <f>SUM('NOVO HORIZONTE'!I6275)</f>
        <v>0</v>
      </c>
      <c r="R6275" s="363">
        <f t="shared" si="813"/>
        <v>0</v>
      </c>
      <c r="S6275" s="153">
        <f t="shared" si="807"/>
        <v>0</v>
      </c>
      <c r="T6275" s="364"/>
    </row>
    <row r="6276" ht="12.75" hidden="1" spans="1:20">
      <c r="A6276" s="158">
        <v>102499</v>
      </c>
      <c r="B6276" s="100" t="s">
        <v>252</v>
      </c>
      <c r="C6276" s="104" t="s">
        <v>6548</v>
      </c>
      <c r="D6276" s="94" t="s">
        <v>261</v>
      </c>
      <c r="E6276" s="95">
        <v>3.34</v>
      </c>
      <c r="F6276" s="182">
        <f t="shared" si="809"/>
        <v>4.1</v>
      </c>
      <c r="G6276" s="107">
        <f>ROUND(SUM('NOVO HORIZONTE'!G6276),2)</f>
        <v>0</v>
      </c>
      <c r="H6276" s="107">
        <f t="shared" si="814"/>
        <v>0</v>
      </c>
      <c r="I6276" s="184">
        <f t="shared" si="810"/>
        <v>0</v>
      </c>
      <c r="J6276" s="142"/>
      <c r="K6276" s="228"/>
      <c r="L6276" s="7" t="str">
        <f t="shared" si="811"/>
        <v/>
      </c>
      <c r="M6276" s="7" t="str">
        <f t="shared" si="812"/>
        <v/>
      </c>
      <c r="N6276" s="7" t="str">
        <f t="shared" si="808"/>
        <v/>
      </c>
      <c r="O6276" s="144"/>
      <c r="P6276" s="355">
        <v>0</v>
      </c>
      <c r="Q6276" s="362">
        <f>SUM('NOVO HORIZONTE'!I6276)</f>
        <v>0</v>
      </c>
      <c r="R6276" s="363">
        <f t="shared" si="813"/>
        <v>0</v>
      </c>
      <c r="S6276" s="153">
        <f t="shared" si="807"/>
        <v>0</v>
      </c>
      <c r="T6276" s="364"/>
    </row>
    <row r="6277" ht="12.75" hidden="1" spans="1:20">
      <c r="A6277" s="158">
        <v>101729</v>
      </c>
      <c r="B6277" s="100" t="s">
        <v>252</v>
      </c>
      <c r="C6277" s="104" t="s">
        <v>6549</v>
      </c>
      <c r="D6277" s="94" t="s">
        <v>261</v>
      </c>
      <c r="E6277" s="95">
        <v>194.68</v>
      </c>
      <c r="F6277" s="182">
        <f t="shared" si="809"/>
        <v>238.95</v>
      </c>
      <c r="G6277" s="107">
        <f>ROUND(SUM('NOVO HORIZONTE'!G6277),2)</f>
        <v>0</v>
      </c>
      <c r="H6277" s="107">
        <f t="shared" si="814"/>
        <v>0</v>
      </c>
      <c r="I6277" s="184">
        <f t="shared" si="810"/>
        <v>0</v>
      </c>
      <c r="J6277" s="142"/>
      <c r="K6277" s="228"/>
      <c r="L6277" s="7" t="str">
        <f t="shared" si="811"/>
        <v/>
      </c>
      <c r="M6277" s="7" t="str">
        <f t="shared" si="812"/>
        <v/>
      </c>
      <c r="N6277" s="7" t="str">
        <f t="shared" si="808"/>
        <v/>
      </c>
      <c r="O6277" s="144"/>
      <c r="P6277" s="355">
        <v>0</v>
      </c>
      <c r="Q6277" s="362">
        <f>SUM('NOVO HORIZONTE'!I6277)</f>
        <v>0</v>
      </c>
      <c r="R6277" s="363">
        <f t="shared" si="813"/>
        <v>0</v>
      </c>
      <c r="S6277" s="153">
        <f t="shared" si="807"/>
        <v>0</v>
      </c>
      <c r="T6277" s="364"/>
    </row>
    <row r="6278" ht="12.75" hidden="1" spans="1:20">
      <c r="A6278" s="158">
        <v>101746</v>
      </c>
      <c r="B6278" s="100" t="s">
        <v>252</v>
      </c>
      <c r="C6278" s="104" t="s">
        <v>6550</v>
      </c>
      <c r="D6278" s="94" t="s">
        <v>261</v>
      </c>
      <c r="E6278" s="95">
        <v>296.19</v>
      </c>
      <c r="F6278" s="182">
        <f t="shared" si="809"/>
        <v>363.54</v>
      </c>
      <c r="G6278" s="107">
        <f>ROUND(SUM('NOVO HORIZONTE'!G6278),2)</f>
        <v>0</v>
      </c>
      <c r="H6278" s="107">
        <f t="shared" si="814"/>
        <v>0</v>
      </c>
      <c r="I6278" s="184">
        <f t="shared" si="810"/>
        <v>0</v>
      </c>
      <c r="J6278" s="142"/>
      <c r="K6278" s="228"/>
      <c r="L6278" s="7" t="str">
        <f t="shared" si="811"/>
        <v/>
      </c>
      <c r="M6278" s="7" t="str">
        <f t="shared" si="812"/>
        <v/>
      </c>
      <c r="N6278" s="7" t="str">
        <f t="shared" si="808"/>
        <v/>
      </c>
      <c r="O6278" s="144"/>
      <c r="P6278" s="355">
        <v>0</v>
      </c>
      <c r="Q6278" s="362">
        <f>SUM('NOVO HORIZONTE'!I6278)</f>
        <v>0</v>
      </c>
      <c r="R6278" s="363">
        <f t="shared" si="813"/>
        <v>0</v>
      </c>
      <c r="S6278" s="153">
        <f t="shared" si="807"/>
        <v>0</v>
      </c>
      <c r="T6278" s="364"/>
    </row>
    <row r="6279" ht="12.75" hidden="1" spans="1:20">
      <c r="A6279" s="158">
        <v>101751</v>
      </c>
      <c r="B6279" s="100" t="s">
        <v>252</v>
      </c>
      <c r="C6279" s="104" t="s">
        <v>6551</v>
      </c>
      <c r="D6279" s="94" t="s">
        <v>261</v>
      </c>
      <c r="E6279" s="95">
        <v>202.31</v>
      </c>
      <c r="F6279" s="182">
        <f t="shared" si="809"/>
        <v>248.32</v>
      </c>
      <c r="G6279" s="107">
        <f>ROUND(SUM('NOVO HORIZONTE'!G6279),2)</f>
        <v>0</v>
      </c>
      <c r="H6279" s="107">
        <f t="shared" si="814"/>
        <v>0</v>
      </c>
      <c r="I6279" s="184">
        <f t="shared" si="810"/>
        <v>0</v>
      </c>
      <c r="J6279" s="142"/>
      <c r="K6279" s="228"/>
      <c r="L6279" s="7" t="str">
        <f t="shared" si="811"/>
        <v/>
      </c>
      <c r="M6279" s="7" t="str">
        <f t="shared" si="812"/>
        <v/>
      </c>
      <c r="N6279" s="7" t="str">
        <f t="shared" si="808"/>
        <v/>
      </c>
      <c r="O6279" s="144"/>
      <c r="P6279" s="355">
        <v>0</v>
      </c>
      <c r="Q6279" s="362">
        <f>SUM('NOVO HORIZONTE'!I6279)</f>
        <v>0</v>
      </c>
      <c r="R6279" s="363">
        <f t="shared" si="813"/>
        <v>0</v>
      </c>
      <c r="S6279" s="153">
        <f t="shared" si="807"/>
        <v>0</v>
      </c>
      <c r="T6279" s="364"/>
    </row>
    <row r="6280" ht="12.75" hidden="1" spans="1:20">
      <c r="A6280" s="154" t="s">
        <v>6552</v>
      </c>
      <c r="B6280" s="100"/>
      <c r="C6280" s="161" t="s">
        <v>6553</v>
      </c>
      <c r="D6280" s="94">
        <v>0</v>
      </c>
      <c r="E6280" s="105">
        <v>0</v>
      </c>
      <c r="F6280" s="182">
        <f t="shared" si="809"/>
        <v>0</v>
      </c>
      <c r="G6280" s="187">
        <f>ROUND(SUM('NOVO HORIZONTE'!G6280),2)</f>
        <v>0</v>
      </c>
      <c r="H6280" s="187">
        <f t="shared" si="814"/>
        <v>0</v>
      </c>
      <c r="I6280" s="188">
        <f t="shared" si="810"/>
        <v>0</v>
      </c>
      <c r="J6280" s="142"/>
      <c r="K6280" s="145" t="str">
        <f>IF(SUM(I6281:I6299)&gt;0,"xx","")</f>
        <v/>
      </c>
      <c r="L6280" s="7" t="str">
        <f t="shared" si="811"/>
        <v/>
      </c>
      <c r="M6280" s="7" t="str">
        <f t="shared" si="812"/>
        <v/>
      </c>
      <c r="N6280" s="7" t="str">
        <f t="shared" si="808"/>
        <v/>
      </c>
      <c r="O6280" s="144"/>
      <c r="P6280" s="375"/>
      <c r="Q6280" s="362">
        <f>SUM('NOVO HORIZONTE'!I6280)</f>
        <v>0</v>
      </c>
      <c r="R6280" s="363">
        <f t="shared" si="813"/>
        <v>0</v>
      </c>
      <c r="S6280" s="153">
        <f t="shared" si="807"/>
        <v>0</v>
      </c>
      <c r="T6280" s="364"/>
    </row>
    <row r="6281" ht="33.75" hidden="1" spans="1:20">
      <c r="A6281" s="158">
        <v>89171</v>
      </c>
      <c r="B6281" s="100" t="s">
        <v>252</v>
      </c>
      <c r="C6281" s="104" t="s">
        <v>6554</v>
      </c>
      <c r="D6281" s="94" t="s">
        <v>261</v>
      </c>
      <c r="E6281" s="95">
        <v>56.44</v>
      </c>
      <c r="F6281" s="182">
        <f t="shared" si="809"/>
        <v>69.27</v>
      </c>
      <c r="G6281" s="107">
        <f>ROUND(SUM('NOVO HORIZONTE'!G6281),2)</f>
        <v>0</v>
      </c>
      <c r="H6281" s="107">
        <f t="shared" si="814"/>
        <v>0</v>
      </c>
      <c r="I6281" s="184">
        <f t="shared" si="810"/>
        <v>0</v>
      </c>
      <c r="J6281" s="142"/>
      <c r="K6281" s="228"/>
      <c r="L6281" s="7" t="str">
        <f t="shared" si="811"/>
        <v/>
      </c>
      <c r="M6281" s="7" t="str">
        <f t="shared" si="812"/>
        <v/>
      </c>
      <c r="N6281" s="7" t="str">
        <f t="shared" si="808"/>
        <v/>
      </c>
      <c r="O6281" s="144"/>
      <c r="P6281" s="355">
        <v>0</v>
      </c>
      <c r="Q6281" s="362">
        <f>SUM('NOVO HORIZONTE'!I6281)</f>
        <v>0</v>
      </c>
      <c r="R6281" s="363">
        <f t="shared" si="813"/>
        <v>0</v>
      </c>
      <c r="S6281" s="153">
        <f t="shared" si="807"/>
        <v>0</v>
      </c>
      <c r="T6281" s="364"/>
    </row>
    <row r="6282" ht="33.75" hidden="1" spans="1:20">
      <c r="A6282" s="158">
        <v>89046</v>
      </c>
      <c r="B6282" s="100" t="s">
        <v>252</v>
      </c>
      <c r="C6282" s="104" t="s">
        <v>6555</v>
      </c>
      <c r="D6282" s="94" t="s">
        <v>261</v>
      </c>
      <c r="E6282" s="95">
        <v>60.21</v>
      </c>
      <c r="F6282" s="182">
        <f t="shared" si="809"/>
        <v>73.9</v>
      </c>
      <c r="G6282" s="107">
        <f>ROUND(SUM('NOVO HORIZONTE'!G6282),2)</f>
        <v>0</v>
      </c>
      <c r="H6282" s="107">
        <f t="shared" si="814"/>
        <v>0</v>
      </c>
      <c r="I6282" s="184">
        <f t="shared" si="810"/>
        <v>0</v>
      </c>
      <c r="J6282" s="142"/>
      <c r="K6282" s="228"/>
      <c r="L6282" s="7" t="str">
        <f t="shared" si="811"/>
        <v/>
      </c>
      <c r="M6282" s="7" t="str">
        <f t="shared" si="812"/>
        <v/>
      </c>
      <c r="N6282" s="7" t="str">
        <f t="shared" si="808"/>
        <v/>
      </c>
      <c r="O6282" s="144"/>
      <c r="P6282" s="355">
        <v>0</v>
      </c>
      <c r="Q6282" s="362">
        <f>SUM('NOVO HORIZONTE'!I6282)</f>
        <v>0</v>
      </c>
      <c r="R6282" s="363">
        <f t="shared" si="813"/>
        <v>0</v>
      </c>
      <c r="S6282" s="153">
        <f t="shared" si="807"/>
        <v>0</v>
      </c>
      <c r="T6282" s="364"/>
    </row>
    <row r="6283" ht="33.75" hidden="1" spans="1:20">
      <c r="A6283" s="158">
        <v>94439</v>
      </c>
      <c r="B6283" s="100" t="s">
        <v>252</v>
      </c>
      <c r="C6283" s="104" t="s">
        <v>6556</v>
      </c>
      <c r="D6283" s="94" t="s">
        <v>261</v>
      </c>
      <c r="E6283" s="95">
        <v>48.28</v>
      </c>
      <c r="F6283" s="182">
        <f t="shared" si="809"/>
        <v>59.26</v>
      </c>
      <c r="G6283" s="107">
        <f>ROUND(SUM('NOVO HORIZONTE'!G6283),2)</f>
        <v>0</v>
      </c>
      <c r="H6283" s="107">
        <f t="shared" si="814"/>
        <v>0</v>
      </c>
      <c r="I6283" s="184">
        <f t="shared" si="810"/>
        <v>0</v>
      </c>
      <c r="J6283" s="142"/>
      <c r="K6283" s="228"/>
      <c r="L6283" s="7" t="str">
        <f t="shared" si="811"/>
        <v/>
      </c>
      <c r="M6283" s="7" t="str">
        <f t="shared" si="812"/>
        <v/>
      </c>
      <c r="N6283" s="7" t="str">
        <f t="shared" si="808"/>
        <v/>
      </c>
      <c r="O6283" s="144"/>
      <c r="P6283" s="355">
        <v>0</v>
      </c>
      <c r="Q6283" s="362">
        <f>SUM('NOVO HORIZONTE'!I6283)</f>
        <v>0</v>
      </c>
      <c r="R6283" s="363">
        <f t="shared" si="813"/>
        <v>0</v>
      </c>
      <c r="S6283" s="153">
        <f t="shared" si="807"/>
        <v>0</v>
      </c>
      <c r="T6283" s="364"/>
    </row>
    <row r="6284" ht="33.75" hidden="1" spans="1:20">
      <c r="A6284" s="158">
        <v>94779</v>
      </c>
      <c r="B6284" s="100" t="s">
        <v>252</v>
      </c>
      <c r="C6284" s="104" t="s">
        <v>6557</v>
      </c>
      <c r="D6284" s="94" t="s">
        <v>261</v>
      </c>
      <c r="E6284" s="95">
        <v>41.17</v>
      </c>
      <c r="F6284" s="182">
        <f t="shared" si="809"/>
        <v>50.53</v>
      </c>
      <c r="G6284" s="107">
        <f>ROUND(SUM('NOVO HORIZONTE'!G6284),2)</f>
        <v>0</v>
      </c>
      <c r="H6284" s="107">
        <f t="shared" si="814"/>
        <v>0</v>
      </c>
      <c r="I6284" s="184">
        <f t="shared" si="810"/>
        <v>0</v>
      </c>
      <c r="J6284" s="142"/>
      <c r="K6284" s="228"/>
      <c r="L6284" s="7" t="str">
        <f t="shared" si="811"/>
        <v/>
      </c>
      <c r="M6284" s="7" t="str">
        <f t="shared" si="812"/>
        <v/>
      </c>
      <c r="N6284" s="7" t="str">
        <f t="shared" si="808"/>
        <v/>
      </c>
      <c r="O6284" s="144"/>
      <c r="P6284" s="355">
        <v>0</v>
      </c>
      <c r="Q6284" s="362">
        <f>SUM('NOVO HORIZONTE'!I6284)</f>
        <v>0</v>
      </c>
      <c r="R6284" s="363">
        <f t="shared" si="813"/>
        <v>0</v>
      </c>
      <c r="S6284" s="153">
        <f t="shared" si="807"/>
        <v>0</v>
      </c>
      <c r="T6284" s="364"/>
    </row>
    <row r="6285" ht="33.75" hidden="1" spans="1:20">
      <c r="A6285" s="158">
        <v>94782</v>
      </c>
      <c r="B6285" s="100" t="s">
        <v>252</v>
      </c>
      <c r="C6285" s="104" t="s">
        <v>6558</v>
      </c>
      <c r="D6285" s="94" t="s">
        <v>261</v>
      </c>
      <c r="E6285" s="95">
        <v>47.02</v>
      </c>
      <c r="F6285" s="182">
        <f t="shared" si="809"/>
        <v>57.71</v>
      </c>
      <c r="G6285" s="107">
        <f>ROUND(SUM('NOVO HORIZONTE'!G6285),2)</f>
        <v>0</v>
      </c>
      <c r="H6285" s="107">
        <f t="shared" si="814"/>
        <v>0</v>
      </c>
      <c r="I6285" s="184">
        <f t="shared" si="810"/>
        <v>0</v>
      </c>
      <c r="J6285" s="142"/>
      <c r="K6285" s="228"/>
      <c r="L6285" s="7" t="str">
        <f t="shared" si="811"/>
        <v/>
      </c>
      <c r="M6285" s="7" t="str">
        <f t="shared" si="812"/>
        <v/>
      </c>
      <c r="N6285" s="7" t="str">
        <f t="shared" si="808"/>
        <v/>
      </c>
      <c r="O6285" s="144"/>
      <c r="P6285" s="355">
        <v>0</v>
      </c>
      <c r="Q6285" s="362">
        <f>SUM('NOVO HORIZONTE'!I6285)</f>
        <v>0</v>
      </c>
      <c r="R6285" s="363">
        <f t="shared" si="813"/>
        <v>0</v>
      </c>
      <c r="S6285" s="153">
        <f t="shared" si="807"/>
        <v>0</v>
      </c>
      <c r="T6285" s="364"/>
    </row>
    <row r="6286" ht="22.5" hidden="1" spans="1:20">
      <c r="A6286" s="158">
        <v>101725</v>
      </c>
      <c r="B6286" s="100" t="s">
        <v>252</v>
      </c>
      <c r="C6286" s="104" t="s">
        <v>6559</v>
      </c>
      <c r="D6286" s="94" t="s">
        <v>261</v>
      </c>
      <c r="E6286" s="95">
        <v>285.81</v>
      </c>
      <c r="F6286" s="182">
        <f t="shared" si="809"/>
        <v>350.8</v>
      </c>
      <c r="G6286" s="107">
        <f>ROUND(SUM('NOVO HORIZONTE'!G6286),2)</f>
        <v>0</v>
      </c>
      <c r="H6286" s="107">
        <f t="shared" si="814"/>
        <v>0</v>
      </c>
      <c r="I6286" s="184">
        <f t="shared" si="810"/>
        <v>0</v>
      </c>
      <c r="J6286" s="142"/>
      <c r="K6286" s="228"/>
      <c r="L6286" s="7" t="str">
        <f t="shared" si="811"/>
        <v/>
      </c>
      <c r="M6286" s="7" t="str">
        <f t="shared" si="812"/>
        <v/>
      </c>
      <c r="N6286" s="7" t="str">
        <f t="shared" si="808"/>
        <v/>
      </c>
      <c r="O6286" s="144"/>
      <c r="P6286" s="355">
        <v>0</v>
      </c>
      <c r="Q6286" s="362">
        <f>SUM('NOVO HORIZONTE'!I6286)</f>
        <v>0</v>
      </c>
      <c r="R6286" s="363">
        <f t="shared" si="813"/>
        <v>0</v>
      </c>
      <c r="S6286" s="153">
        <f t="shared" si="807"/>
        <v>0</v>
      </c>
      <c r="T6286" s="364"/>
    </row>
    <row r="6287" ht="22.5" hidden="1" spans="1:20">
      <c r="A6287" s="158">
        <v>101726</v>
      </c>
      <c r="B6287" s="100" t="s">
        <v>252</v>
      </c>
      <c r="C6287" s="104" t="s">
        <v>6560</v>
      </c>
      <c r="D6287" s="94" t="s">
        <v>261</v>
      </c>
      <c r="E6287" s="95">
        <v>178.17</v>
      </c>
      <c r="F6287" s="182">
        <f t="shared" si="809"/>
        <v>218.69</v>
      </c>
      <c r="G6287" s="107">
        <f>ROUND(SUM('NOVO HORIZONTE'!G6287),2)</f>
        <v>0</v>
      </c>
      <c r="H6287" s="107">
        <f t="shared" si="814"/>
        <v>0</v>
      </c>
      <c r="I6287" s="184">
        <f t="shared" si="810"/>
        <v>0</v>
      </c>
      <c r="J6287" s="142"/>
      <c r="K6287" s="228"/>
      <c r="L6287" s="7" t="str">
        <f t="shared" si="811"/>
        <v/>
      </c>
      <c r="M6287" s="7" t="str">
        <f t="shared" si="812"/>
        <v/>
      </c>
      <c r="N6287" s="7" t="str">
        <f t="shared" si="808"/>
        <v/>
      </c>
      <c r="O6287" s="144"/>
      <c r="P6287" s="355">
        <v>0</v>
      </c>
      <c r="Q6287" s="362">
        <f>SUM('NOVO HORIZONTE'!I6287)</f>
        <v>0</v>
      </c>
      <c r="R6287" s="363">
        <f t="shared" si="813"/>
        <v>0</v>
      </c>
      <c r="S6287" s="153">
        <f t="shared" si="807"/>
        <v>0</v>
      </c>
      <c r="T6287" s="364"/>
    </row>
    <row r="6288" ht="22.5" hidden="1" spans="1:20">
      <c r="A6288" s="158">
        <v>87246</v>
      </c>
      <c r="B6288" s="100" t="s">
        <v>252</v>
      </c>
      <c r="C6288" s="104" t="s">
        <v>6561</v>
      </c>
      <c r="D6288" s="94" t="s">
        <v>261</v>
      </c>
      <c r="E6288" s="95">
        <v>69.18</v>
      </c>
      <c r="F6288" s="182">
        <f t="shared" si="809"/>
        <v>84.91</v>
      </c>
      <c r="G6288" s="107">
        <f>ROUND(SUM('NOVO HORIZONTE'!G6288),2)</f>
        <v>0</v>
      </c>
      <c r="H6288" s="107">
        <f t="shared" si="814"/>
        <v>0</v>
      </c>
      <c r="I6288" s="184">
        <f t="shared" si="810"/>
        <v>0</v>
      </c>
      <c r="J6288" s="142"/>
      <c r="K6288" s="228"/>
      <c r="L6288" s="7" t="str">
        <f t="shared" si="811"/>
        <v/>
      </c>
      <c r="M6288" s="7" t="str">
        <f t="shared" si="812"/>
        <v/>
      </c>
      <c r="N6288" s="7" t="str">
        <f t="shared" si="808"/>
        <v/>
      </c>
      <c r="O6288" s="144"/>
      <c r="P6288" s="355">
        <v>0</v>
      </c>
      <c r="Q6288" s="362">
        <f>SUM('NOVO HORIZONTE'!I6288)</f>
        <v>0</v>
      </c>
      <c r="R6288" s="363">
        <f t="shared" si="813"/>
        <v>0</v>
      </c>
      <c r="S6288" s="153">
        <f t="shared" si="807"/>
        <v>0</v>
      </c>
      <c r="T6288" s="364"/>
    </row>
    <row r="6289" ht="22.5" hidden="1" spans="1:20">
      <c r="A6289" s="158">
        <v>87247</v>
      </c>
      <c r="B6289" s="100" t="s">
        <v>252</v>
      </c>
      <c r="C6289" s="104" t="s">
        <v>6562</v>
      </c>
      <c r="D6289" s="94" t="s">
        <v>261</v>
      </c>
      <c r="E6289" s="95">
        <v>61.17</v>
      </c>
      <c r="F6289" s="182">
        <f t="shared" si="809"/>
        <v>75.08</v>
      </c>
      <c r="G6289" s="107">
        <f>ROUND(SUM('NOVO HORIZONTE'!G6289),2)</f>
        <v>0</v>
      </c>
      <c r="H6289" s="107">
        <f t="shared" si="814"/>
        <v>0</v>
      </c>
      <c r="I6289" s="184">
        <f t="shared" si="810"/>
        <v>0</v>
      </c>
      <c r="J6289" s="142"/>
      <c r="K6289" s="145"/>
      <c r="L6289" s="7" t="str">
        <f t="shared" si="811"/>
        <v/>
      </c>
      <c r="M6289" s="7" t="str">
        <f t="shared" si="812"/>
        <v/>
      </c>
      <c r="N6289" s="7" t="str">
        <f t="shared" si="808"/>
        <v/>
      </c>
      <c r="O6289" s="144"/>
      <c r="P6289" s="355">
        <v>0</v>
      </c>
      <c r="Q6289" s="362">
        <f>SUM('NOVO HORIZONTE'!I6289)</f>
        <v>0</v>
      </c>
      <c r="R6289" s="363">
        <f t="shared" si="813"/>
        <v>0</v>
      </c>
      <c r="S6289" s="153">
        <f t="shared" si="807"/>
        <v>0</v>
      </c>
      <c r="T6289" s="364"/>
    </row>
    <row r="6290" ht="22.5" hidden="1" spans="1:20">
      <c r="A6290" s="158">
        <v>87248</v>
      </c>
      <c r="B6290" s="100" t="s">
        <v>252</v>
      </c>
      <c r="C6290" s="104" t="s">
        <v>6563</v>
      </c>
      <c r="D6290" s="94" t="s">
        <v>261</v>
      </c>
      <c r="E6290" s="95">
        <v>52.69</v>
      </c>
      <c r="F6290" s="182">
        <f t="shared" si="809"/>
        <v>64.67</v>
      </c>
      <c r="G6290" s="107">
        <f>ROUND(SUM('NOVO HORIZONTE'!G6290),2)</f>
        <v>0</v>
      </c>
      <c r="H6290" s="107">
        <f t="shared" si="814"/>
        <v>0</v>
      </c>
      <c r="I6290" s="184">
        <f t="shared" si="810"/>
        <v>0</v>
      </c>
      <c r="J6290" s="142"/>
      <c r="K6290" s="228"/>
      <c r="L6290" s="7" t="str">
        <f t="shared" si="811"/>
        <v/>
      </c>
      <c r="M6290" s="7" t="str">
        <f t="shared" si="812"/>
        <v/>
      </c>
      <c r="N6290" s="7" t="str">
        <f t="shared" si="808"/>
        <v/>
      </c>
      <c r="O6290" s="144"/>
      <c r="P6290" s="355">
        <v>0</v>
      </c>
      <c r="Q6290" s="362">
        <f>SUM('NOVO HORIZONTE'!I6290)</f>
        <v>0</v>
      </c>
      <c r="R6290" s="363">
        <f t="shared" si="813"/>
        <v>0</v>
      </c>
      <c r="S6290" s="153">
        <f t="shared" si="807"/>
        <v>0</v>
      </c>
      <c r="T6290" s="364"/>
    </row>
    <row r="6291" ht="22.5" hidden="1" spans="1:20">
      <c r="A6291" s="158">
        <v>87249</v>
      </c>
      <c r="B6291" s="100" t="s">
        <v>252</v>
      </c>
      <c r="C6291" s="104" t="s">
        <v>6564</v>
      </c>
      <c r="D6291" s="94" t="s">
        <v>261</v>
      </c>
      <c r="E6291" s="95">
        <v>74.53</v>
      </c>
      <c r="F6291" s="182">
        <f t="shared" si="809"/>
        <v>91.48</v>
      </c>
      <c r="G6291" s="107">
        <f>ROUND(SUM('NOVO HORIZONTE'!G6291),2)</f>
        <v>0</v>
      </c>
      <c r="H6291" s="107">
        <f t="shared" si="814"/>
        <v>0</v>
      </c>
      <c r="I6291" s="184">
        <f t="shared" si="810"/>
        <v>0</v>
      </c>
      <c r="J6291" s="142"/>
      <c r="K6291" s="228"/>
      <c r="L6291" s="7" t="str">
        <f t="shared" si="811"/>
        <v/>
      </c>
      <c r="M6291" s="7" t="str">
        <f t="shared" si="812"/>
        <v/>
      </c>
      <c r="N6291" s="7" t="str">
        <f t="shared" si="808"/>
        <v/>
      </c>
      <c r="O6291" s="144"/>
      <c r="P6291" s="355">
        <v>0</v>
      </c>
      <c r="Q6291" s="362">
        <f>SUM('NOVO HORIZONTE'!I6291)</f>
        <v>0</v>
      </c>
      <c r="R6291" s="363">
        <f t="shared" si="813"/>
        <v>0</v>
      </c>
      <c r="S6291" s="153">
        <f t="shared" si="807"/>
        <v>0</v>
      </c>
      <c r="T6291" s="364"/>
    </row>
    <row r="6292" ht="22.5" hidden="1" spans="1:20">
      <c r="A6292" s="158">
        <v>87250</v>
      </c>
      <c r="B6292" s="100" t="s">
        <v>252</v>
      </c>
      <c r="C6292" s="104" t="s">
        <v>6565</v>
      </c>
      <c r="D6292" s="94" t="s">
        <v>261</v>
      </c>
      <c r="E6292" s="95">
        <v>62.7</v>
      </c>
      <c r="F6292" s="182">
        <f t="shared" si="809"/>
        <v>76.96</v>
      </c>
      <c r="G6292" s="107">
        <f>ROUND(SUM('NOVO HORIZONTE'!G6292),2)</f>
        <v>0</v>
      </c>
      <c r="H6292" s="107">
        <f t="shared" si="814"/>
        <v>0</v>
      </c>
      <c r="I6292" s="184">
        <f t="shared" si="810"/>
        <v>0</v>
      </c>
      <c r="J6292" s="142"/>
      <c r="K6292" s="228"/>
      <c r="L6292" s="7" t="str">
        <f t="shared" si="811"/>
        <v/>
      </c>
      <c r="M6292" s="7" t="str">
        <f t="shared" si="812"/>
        <v/>
      </c>
      <c r="N6292" s="7" t="str">
        <f t="shared" si="808"/>
        <v/>
      </c>
      <c r="O6292" s="144"/>
      <c r="P6292" s="355">
        <v>0</v>
      </c>
      <c r="Q6292" s="362">
        <f>SUM('NOVO HORIZONTE'!I6292)</f>
        <v>0</v>
      </c>
      <c r="R6292" s="363">
        <f t="shared" si="813"/>
        <v>0</v>
      </c>
      <c r="S6292" s="153">
        <f t="shared" si="807"/>
        <v>0</v>
      </c>
      <c r="T6292" s="364"/>
    </row>
    <row r="6293" ht="22.5" hidden="1" spans="1:20">
      <c r="A6293" s="158">
        <v>87251</v>
      </c>
      <c r="B6293" s="100" t="s">
        <v>252</v>
      </c>
      <c r="C6293" s="104" t="s">
        <v>6566</v>
      </c>
      <c r="D6293" s="94" t="s">
        <v>261</v>
      </c>
      <c r="E6293" s="95">
        <v>53</v>
      </c>
      <c r="F6293" s="182">
        <f t="shared" si="809"/>
        <v>65.05</v>
      </c>
      <c r="G6293" s="107">
        <f>ROUND(SUM('NOVO HORIZONTE'!G6293),2)</f>
        <v>0</v>
      </c>
      <c r="H6293" s="107">
        <f t="shared" si="814"/>
        <v>0</v>
      </c>
      <c r="I6293" s="184">
        <f t="shared" si="810"/>
        <v>0</v>
      </c>
      <c r="J6293" s="142"/>
      <c r="K6293" s="228"/>
      <c r="L6293" s="7" t="str">
        <f t="shared" si="811"/>
        <v/>
      </c>
      <c r="M6293" s="7" t="str">
        <f t="shared" si="812"/>
        <v/>
      </c>
      <c r="N6293" s="7" t="str">
        <f t="shared" si="808"/>
        <v/>
      </c>
      <c r="O6293" s="144"/>
      <c r="P6293" s="355">
        <v>0</v>
      </c>
      <c r="Q6293" s="362">
        <f>SUM('NOVO HORIZONTE'!I6293)</f>
        <v>0</v>
      </c>
      <c r="R6293" s="363">
        <f t="shared" si="813"/>
        <v>0</v>
      </c>
      <c r="S6293" s="153">
        <f t="shared" si="807"/>
        <v>0</v>
      </c>
      <c r="T6293" s="364"/>
    </row>
    <row r="6294" ht="22.5" hidden="1" spans="1:20">
      <c r="A6294" s="158">
        <v>87255</v>
      </c>
      <c r="B6294" s="100" t="s">
        <v>252</v>
      </c>
      <c r="C6294" s="104" t="s">
        <v>6567</v>
      </c>
      <c r="D6294" s="94" t="s">
        <v>261</v>
      </c>
      <c r="E6294" s="95">
        <v>115.46</v>
      </c>
      <c r="F6294" s="182">
        <f t="shared" si="809"/>
        <v>141.72</v>
      </c>
      <c r="G6294" s="107">
        <f>ROUND(SUM('NOVO HORIZONTE'!G6294),2)</f>
        <v>0</v>
      </c>
      <c r="H6294" s="107">
        <f t="shared" si="814"/>
        <v>0</v>
      </c>
      <c r="I6294" s="184">
        <f t="shared" si="810"/>
        <v>0</v>
      </c>
      <c r="J6294" s="142"/>
      <c r="K6294" s="228"/>
      <c r="L6294" s="7" t="str">
        <f t="shared" si="811"/>
        <v/>
      </c>
      <c r="M6294" s="7" t="str">
        <f t="shared" si="812"/>
        <v/>
      </c>
      <c r="N6294" s="7" t="str">
        <f t="shared" si="808"/>
        <v/>
      </c>
      <c r="O6294" s="144"/>
      <c r="P6294" s="355">
        <v>0</v>
      </c>
      <c r="Q6294" s="362">
        <f>SUM('NOVO HORIZONTE'!I6294)</f>
        <v>0</v>
      </c>
      <c r="R6294" s="363">
        <f t="shared" si="813"/>
        <v>0</v>
      </c>
      <c r="S6294" s="153">
        <f t="shared" si="807"/>
        <v>0</v>
      </c>
      <c r="T6294" s="364"/>
    </row>
    <row r="6295" ht="22.5" hidden="1" spans="1:20">
      <c r="A6295" s="158">
        <v>87256</v>
      </c>
      <c r="B6295" s="100" t="s">
        <v>252</v>
      </c>
      <c r="C6295" s="104" t="s">
        <v>6568</v>
      </c>
      <c r="D6295" s="94" t="s">
        <v>261</v>
      </c>
      <c r="E6295" s="95">
        <v>101.32</v>
      </c>
      <c r="F6295" s="182">
        <f t="shared" si="809"/>
        <v>124.36</v>
      </c>
      <c r="G6295" s="107">
        <f>ROUND(SUM('NOVO HORIZONTE'!G6295),2)</f>
        <v>0</v>
      </c>
      <c r="H6295" s="107">
        <f t="shared" si="814"/>
        <v>0</v>
      </c>
      <c r="I6295" s="184">
        <f t="shared" si="810"/>
        <v>0</v>
      </c>
      <c r="J6295" s="142"/>
      <c r="K6295" s="228"/>
      <c r="L6295" s="7" t="str">
        <f t="shared" si="811"/>
        <v/>
      </c>
      <c r="M6295" s="7" t="str">
        <f t="shared" si="812"/>
        <v/>
      </c>
      <c r="N6295" s="7" t="str">
        <f t="shared" si="808"/>
        <v/>
      </c>
      <c r="O6295" s="144"/>
      <c r="P6295" s="355">
        <v>0</v>
      </c>
      <c r="Q6295" s="362">
        <f>SUM('NOVO HORIZONTE'!I6295)</f>
        <v>0</v>
      </c>
      <c r="R6295" s="363">
        <f t="shared" si="813"/>
        <v>0</v>
      </c>
      <c r="S6295" s="153">
        <f t="shared" si="807"/>
        <v>0</v>
      </c>
      <c r="T6295" s="364"/>
    </row>
    <row r="6296" ht="22.5" hidden="1" spans="1:20">
      <c r="A6296" s="158">
        <v>87257</v>
      </c>
      <c r="B6296" s="100" t="s">
        <v>252</v>
      </c>
      <c r="C6296" s="104" t="s">
        <v>6569</v>
      </c>
      <c r="D6296" s="94" t="s">
        <v>261</v>
      </c>
      <c r="E6296" s="95">
        <v>90.03</v>
      </c>
      <c r="F6296" s="182">
        <f t="shared" si="809"/>
        <v>110.5</v>
      </c>
      <c r="G6296" s="107">
        <f>ROUND(SUM('NOVO HORIZONTE'!G6296),2)</f>
        <v>0</v>
      </c>
      <c r="H6296" s="107">
        <f t="shared" si="814"/>
        <v>0</v>
      </c>
      <c r="I6296" s="184">
        <f t="shared" si="810"/>
        <v>0</v>
      </c>
      <c r="J6296" s="142"/>
      <c r="K6296" s="228"/>
      <c r="L6296" s="7" t="str">
        <f t="shared" si="811"/>
        <v/>
      </c>
      <c r="M6296" s="7" t="str">
        <f t="shared" si="812"/>
        <v/>
      </c>
      <c r="N6296" s="7" t="str">
        <f t="shared" si="808"/>
        <v/>
      </c>
      <c r="O6296" s="144"/>
      <c r="P6296" s="355">
        <v>0</v>
      </c>
      <c r="Q6296" s="362">
        <f>SUM('NOVO HORIZONTE'!I6296)</f>
        <v>0</v>
      </c>
      <c r="R6296" s="363">
        <f t="shared" si="813"/>
        <v>0</v>
      </c>
      <c r="S6296" s="153">
        <f t="shared" si="807"/>
        <v>0</v>
      </c>
      <c r="T6296" s="364"/>
    </row>
    <row r="6297" ht="22.5" hidden="1" spans="1:20">
      <c r="A6297" s="158">
        <v>87258</v>
      </c>
      <c r="B6297" s="100" t="s">
        <v>252</v>
      </c>
      <c r="C6297" s="104" t="s">
        <v>6570</v>
      </c>
      <c r="D6297" s="94" t="s">
        <v>261</v>
      </c>
      <c r="E6297" s="95">
        <v>158.04</v>
      </c>
      <c r="F6297" s="182">
        <f t="shared" si="809"/>
        <v>193.98</v>
      </c>
      <c r="G6297" s="107">
        <f>ROUND(SUM('NOVO HORIZONTE'!G6297),2)</f>
        <v>0</v>
      </c>
      <c r="H6297" s="107">
        <f t="shared" si="814"/>
        <v>0</v>
      </c>
      <c r="I6297" s="184">
        <f t="shared" si="810"/>
        <v>0</v>
      </c>
      <c r="J6297" s="142"/>
      <c r="K6297" s="228"/>
      <c r="L6297" s="7" t="str">
        <f t="shared" si="811"/>
        <v/>
      </c>
      <c r="M6297" s="7" t="str">
        <f t="shared" si="812"/>
        <v/>
      </c>
      <c r="N6297" s="7" t="str">
        <f t="shared" si="808"/>
        <v/>
      </c>
      <c r="O6297" s="144"/>
      <c r="P6297" s="355">
        <v>0</v>
      </c>
      <c r="Q6297" s="362">
        <f>SUM('NOVO HORIZONTE'!I6297)</f>
        <v>0</v>
      </c>
      <c r="R6297" s="363">
        <f t="shared" si="813"/>
        <v>0</v>
      </c>
      <c r="S6297" s="153">
        <f t="shared" ref="S6297:S6360" si="815">IF(R6297=0,0,IF(R6297&gt;0,"c","b"))</f>
        <v>0</v>
      </c>
      <c r="T6297" s="364"/>
    </row>
    <row r="6298" ht="22.5" hidden="1" spans="1:20">
      <c r="A6298" s="158">
        <v>87259</v>
      </c>
      <c r="B6298" s="100" t="s">
        <v>252</v>
      </c>
      <c r="C6298" s="104" t="s">
        <v>6571</v>
      </c>
      <c r="D6298" s="94" t="s">
        <v>261</v>
      </c>
      <c r="E6298" s="95">
        <v>143.91</v>
      </c>
      <c r="F6298" s="182">
        <f t="shared" si="809"/>
        <v>176.64</v>
      </c>
      <c r="G6298" s="107">
        <f>ROUND(SUM('NOVO HORIZONTE'!G6298),2)</f>
        <v>0</v>
      </c>
      <c r="H6298" s="107">
        <f t="shared" si="814"/>
        <v>0</v>
      </c>
      <c r="I6298" s="184">
        <f t="shared" si="810"/>
        <v>0</v>
      </c>
      <c r="J6298" s="142"/>
      <c r="K6298" s="228"/>
      <c r="L6298" s="7" t="str">
        <f t="shared" si="811"/>
        <v/>
      </c>
      <c r="M6298" s="7" t="str">
        <f t="shared" si="812"/>
        <v/>
      </c>
      <c r="N6298" s="7" t="str">
        <f t="shared" si="808"/>
        <v/>
      </c>
      <c r="O6298" s="144"/>
      <c r="P6298" s="355">
        <v>0</v>
      </c>
      <c r="Q6298" s="362">
        <f>SUM('NOVO HORIZONTE'!I6298)</f>
        <v>0</v>
      </c>
      <c r="R6298" s="363">
        <f t="shared" si="813"/>
        <v>0</v>
      </c>
      <c r="S6298" s="153">
        <f t="shared" si="815"/>
        <v>0</v>
      </c>
      <c r="T6298" s="364"/>
    </row>
    <row r="6299" ht="22.5" hidden="1" spans="1:20">
      <c r="A6299" s="158">
        <v>87260</v>
      </c>
      <c r="B6299" s="100" t="s">
        <v>252</v>
      </c>
      <c r="C6299" s="104" t="s">
        <v>6572</v>
      </c>
      <c r="D6299" s="94" t="s">
        <v>261</v>
      </c>
      <c r="E6299" s="95">
        <v>133.57</v>
      </c>
      <c r="F6299" s="182">
        <f t="shared" si="809"/>
        <v>163.94</v>
      </c>
      <c r="G6299" s="107">
        <f>ROUND(SUM('NOVO HORIZONTE'!G6299),2)</f>
        <v>0</v>
      </c>
      <c r="H6299" s="107">
        <f t="shared" si="814"/>
        <v>0</v>
      </c>
      <c r="I6299" s="184">
        <f t="shared" si="810"/>
        <v>0</v>
      </c>
      <c r="J6299" s="142"/>
      <c r="K6299" s="228"/>
      <c r="L6299" s="7" t="str">
        <f t="shared" si="811"/>
        <v/>
      </c>
      <c r="M6299" s="7" t="str">
        <f t="shared" si="812"/>
        <v/>
      </c>
      <c r="N6299" s="7" t="str">
        <f t="shared" si="808"/>
        <v/>
      </c>
      <c r="O6299" s="144"/>
      <c r="P6299" s="355">
        <v>0</v>
      </c>
      <c r="Q6299" s="362">
        <f>SUM('NOVO HORIZONTE'!I6299)</f>
        <v>0</v>
      </c>
      <c r="R6299" s="363">
        <f t="shared" si="813"/>
        <v>0</v>
      </c>
      <c r="S6299" s="153">
        <f t="shared" si="815"/>
        <v>0</v>
      </c>
      <c r="T6299" s="364"/>
    </row>
    <row r="6300" ht="12.75" hidden="1" spans="1:20">
      <c r="A6300" s="154" t="s">
        <v>6573</v>
      </c>
      <c r="B6300" s="100"/>
      <c r="C6300" s="161" t="s">
        <v>6574</v>
      </c>
      <c r="D6300" s="94">
        <v>0</v>
      </c>
      <c r="E6300" s="105">
        <v>0</v>
      </c>
      <c r="F6300" s="182">
        <f t="shared" si="809"/>
        <v>0</v>
      </c>
      <c r="G6300" s="187">
        <f>ROUND(SUM('NOVO HORIZONTE'!G6300),2)</f>
        <v>0</v>
      </c>
      <c r="H6300" s="187">
        <f t="shared" si="814"/>
        <v>0</v>
      </c>
      <c r="I6300" s="188">
        <f t="shared" si="810"/>
        <v>0</v>
      </c>
      <c r="J6300" s="142"/>
      <c r="K6300" s="145" t="str">
        <f>IF(SUM(I6301:I6303)&gt;0,"xx","")</f>
        <v/>
      </c>
      <c r="L6300" s="7" t="str">
        <f t="shared" si="811"/>
        <v/>
      </c>
      <c r="M6300" s="7" t="str">
        <f t="shared" si="812"/>
        <v/>
      </c>
      <c r="N6300" s="7" t="str">
        <f t="shared" si="808"/>
        <v/>
      </c>
      <c r="O6300" s="144"/>
      <c r="P6300" s="375"/>
      <c r="Q6300" s="362">
        <f>SUM('NOVO HORIZONTE'!I6300)</f>
        <v>0</v>
      </c>
      <c r="R6300" s="363">
        <f t="shared" si="813"/>
        <v>0</v>
      </c>
      <c r="S6300" s="153">
        <f t="shared" si="815"/>
        <v>0</v>
      </c>
      <c r="T6300" s="364"/>
    </row>
    <row r="6301" ht="22.5" hidden="1" spans="1:20">
      <c r="A6301" s="158">
        <v>93389</v>
      </c>
      <c r="B6301" s="100" t="s">
        <v>252</v>
      </c>
      <c r="C6301" s="104" t="s">
        <v>6575</v>
      </c>
      <c r="D6301" s="94" t="s">
        <v>261</v>
      </c>
      <c r="E6301" s="95">
        <v>63.27</v>
      </c>
      <c r="F6301" s="182">
        <f t="shared" si="809"/>
        <v>77.66</v>
      </c>
      <c r="G6301" s="107">
        <f>ROUND(SUM('NOVO HORIZONTE'!G6301),2)</f>
        <v>0</v>
      </c>
      <c r="H6301" s="107">
        <f t="shared" si="814"/>
        <v>0</v>
      </c>
      <c r="I6301" s="184">
        <f t="shared" si="810"/>
        <v>0</v>
      </c>
      <c r="J6301" s="142"/>
      <c r="K6301" s="228"/>
      <c r="L6301" s="7" t="str">
        <f t="shared" si="811"/>
        <v/>
      </c>
      <c r="M6301" s="7" t="str">
        <f t="shared" si="812"/>
        <v/>
      </c>
      <c r="N6301" s="7" t="str">
        <f t="shared" si="808"/>
        <v/>
      </c>
      <c r="O6301" s="144"/>
      <c r="P6301" s="355">
        <v>0</v>
      </c>
      <c r="Q6301" s="362">
        <f>SUM('NOVO HORIZONTE'!I6301)</f>
        <v>0</v>
      </c>
      <c r="R6301" s="363">
        <f t="shared" si="813"/>
        <v>0</v>
      </c>
      <c r="S6301" s="153">
        <f t="shared" si="815"/>
        <v>0</v>
      </c>
      <c r="T6301" s="364"/>
    </row>
    <row r="6302" ht="22.5" hidden="1" spans="1:20">
      <c r="A6302" s="158">
        <v>93390</v>
      </c>
      <c r="B6302" s="100" t="s">
        <v>252</v>
      </c>
      <c r="C6302" s="104" t="s">
        <v>6576</v>
      </c>
      <c r="D6302" s="94" t="s">
        <v>261</v>
      </c>
      <c r="E6302" s="95">
        <v>55.36</v>
      </c>
      <c r="F6302" s="182">
        <f t="shared" si="809"/>
        <v>67.95</v>
      </c>
      <c r="G6302" s="107">
        <f>ROUND(SUM('NOVO HORIZONTE'!G6302),2)</f>
        <v>0</v>
      </c>
      <c r="H6302" s="107">
        <f t="shared" si="814"/>
        <v>0</v>
      </c>
      <c r="I6302" s="184">
        <f t="shared" si="810"/>
        <v>0</v>
      </c>
      <c r="J6302" s="142"/>
      <c r="K6302" s="228"/>
      <c r="L6302" s="7" t="str">
        <f t="shared" si="811"/>
        <v/>
      </c>
      <c r="M6302" s="7" t="str">
        <f t="shared" si="812"/>
        <v/>
      </c>
      <c r="N6302" s="7" t="str">
        <f t="shared" si="808"/>
        <v/>
      </c>
      <c r="O6302" s="144"/>
      <c r="P6302" s="355">
        <v>0</v>
      </c>
      <c r="Q6302" s="362">
        <f>SUM('NOVO HORIZONTE'!I6302)</f>
        <v>0</v>
      </c>
      <c r="R6302" s="363">
        <f t="shared" si="813"/>
        <v>0</v>
      </c>
      <c r="S6302" s="153">
        <f t="shared" si="815"/>
        <v>0</v>
      </c>
      <c r="T6302" s="364"/>
    </row>
    <row r="6303" ht="22.5" hidden="1" spans="1:20">
      <c r="A6303" s="158">
        <v>93391</v>
      </c>
      <c r="B6303" s="100" t="s">
        <v>252</v>
      </c>
      <c r="C6303" s="104" t="s">
        <v>6577</v>
      </c>
      <c r="D6303" s="94" t="s">
        <v>261</v>
      </c>
      <c r="E6303" s="95">
        <v>46.9</v>
      </c>
      <c r="F6303" s="182">
        <f t="shared" si="809"/>
        <v>57.57</v>
      </c>
      <c r="G6303" s="107">
        <f>ROUND(SUM('NOVO HORIZONTE'!G6303),2)</f>
        <v>0</v>
      </c>
      <c r="H6303" s="107">
        <f t="shared" si="814"/>
        <v>0</v>
      </c>
      <c r="I6303" s="184">
        <f t="shared" si="810"/>
        <v>0</v>
      </c>
      <c r="J6303" s="142"/>
      <c r="K6303" s="228"/>
      <c r="L6303" s="7" t="str">
        <f t="shared" si="811"/>
        <v/>
      </c>
      <c r="M6303" s="7" t="str">
        <f t="shared" si="812"/>
        <v/>
      </c>
      <c r="N6303" s="7" t="str">
        <f t="shared" si="808"/>
        <v/>
      </c>
      <c r="O6303" s="144"/>
      <c r="P6303" s="355">
        <v>0</v>
      </c>
      <c r="Q6303" s="362">
        <f>SUM('NOVO HORIZONTE'!I6303)</f>
        <v>0</v>
      </c>
      <c r="R6303" s="363">
        <f t="shared" si="813"/>
        <v>0</v>
      </c>
      <c r="S6303" s="153">
        <f t="shared" si="815"/>
        <v>0</v>
      </c>
      <c r="T6303" s="364"/>
    </row>
    <row r="6304" ht="12.75" hidden="1" spans="1:20">
      <c r="A6304" s="154" t="s">
        <v>6578</v>
      </c>
      <c r="B6304" s="100"/>
      <c r="C6304" s="161" t="s">
        <v>6579</v>
      </c>
      <c r="D6304" s="94">
        <v>0</v>
      </c>
      <c r="E6304" s="105">
        <v>0</v>
      </c>
      <c r="F6304" s="182">
        <f t="shared" si="809"/>
        <v>0</v>
      </c>
      <c r="G6304" s="187">
        <f>ROUND(SUM('NOVO HORIZONTE'!G6304),2)</f>
        <v>0</v>
      </c>
      <c r="H6304" s="187">
        <f t="shared" si="814"/>
        <v>0</v>
      </c>
      <c r="I6304" s="188">
        <f t="shared" si="810"/>
        <v>0</v>
      </c>
      <c r="J6304" s="142"/>
      <c r="K6304" s="145" t="str">
        <f>IF(SUM(I6305:I6314)&gt;0,"xx","")</f>
        <v/>
      </c>
      <c r="L6304" s="7" t="str">
        <f t="shared" si="811"/>
        <v/>
      </c>
      <c r="M6304" s="7" t="str">
        <f t="shared" si="812"/>
        <v/>
      </c>
      <c r="N6304" s="7" t="str">
        <f t="shared" si="808"/>
        <v/>
      </c>
      <c r="O6304" s="144"/>
      <c r="P6304" s="375"/>
      <c r="Q6304" s="362">
        <f>SUM('NOVO HORIZONTE'!I6304)</f>
        <v>0</v>
      </c>
      <c r="R6304" s="363">
        <f t="shared" si="813"/>
        <v>0</v>
      </c>
      <c r="S6304" s="153">
        <f t="shared" si="815"/>
        <v>0</v>
      </c>
      <c r="T6304" s="364"/>
    </row>
    <row r="6305" ht="12.75" hidden="1" spans="1:20">
      <c r="A6305" s="158">
        <v>98678</v>
      </c>
      <c r="B6305" s="100" t="s">
        <v>252</v>
      </c>
      <c r="C6305" s="104" t="s">
        <v>6580</v>
      </c>
      <c r="D6305" s="94" t="s">
        <v>261</v>
      </c>
      <c r="E6305" s="95">
        <v>489.63</v>
      </c>
      <c r="F6305" s="182">
        <f t="shared" si="809"/>
        <v>600.97</v>
      </c>
      <c r="G6305" s="107">
        <f>ROUND(SUM('NOVO HORIZONTE'!G6305),2)</f>
        <v>0</v>
      </c>
      <c r="H6305" s="107">
        <f t="shared" si="814"/>
        <v>0</v>
      </c>
      <c r="I6305" s="184">
        <f t="shared" si="810"/>
        <v>0</v>
      </c>
      <c r="J6305" s="142"/>
      <c r="K6305" s="228"/>
      <c r="L6305" s="7" t="str">
        <f t="shared" si="811"/>
        <v/>
      </c>
      <c r="M6305" s="7" t="str">
        <f t="shared" si="812"/>
        <v/>
      </c>
      <c r="N6305" s="7" t="str">
        <f t="shared" si="808"/>
        <v/>
      </c>
      <c r="O6305" s="144"/>
      <c r="P6305" s="355">
        <v>0</v>
      </c>
      <c r="Q6305" s="362">
        <f>SUM('NOVO HORIZONTE'!I6305)</f>
        <v>0</v>
      </c>
      <c r="R6305" s="363">
        <f t="shared" si="813"/>
        <v>0</v>
      </c>
      <c r="S6305" s="153">
        <f t="shared" si="815"/>
        <v>0</v>
      </c>
      <c r="T6305" s="364"/>
    </row>
    <row r="6306" ht="12.75" hidden="1" spans="1:20">
      <c r="A6306" s="158">
        <v>101731</v>
      </c>
      <c r="B6306" s="100" t="s">
        <v>252</v>
      </c>
      <c r="C6306" s="104" t="s">
        <v>6581</v>
      </c>
      <c r="D6306" s="94" t="s">
        <v>261</v>
      </c>
      <c r="E6306" s="95">
        <v>454.98</v>
      </c>
      <c r="F6306" s="182">
        <f t="shared" si="809"/>
        <v>558.44</v>
      </c>
      <c r="G6306" s="107">
        <f>ROUND(SUM('NOVO HORIZONTE'!G6306),2)</f>
        <v>0</v>
      </c>
      <c r="H6306" s="107">
        <f t="shared" si="814"/>
        <v>0</v>
      </c>
      <c r="I6306" s="184">
        <f t="shared" si="810"/>
        <v>0</v>
      </c>
      <c r="J6306" s="142"/>
      <c r="K6306" s="228"/>
      <c r="L6306" s="7" t="str">
        <f t="shared" si="811"/>
        <v/>
      </c>
      <c r="M6306" s="7" t="str">
        <f t="shared" si="812"/>
        <v/>
      </c>
      <c r="N6306" s="7" t="str">
        <f t="shared" si="808"/>
        <v/>
      </c>
      <c r="O6306" s="144"/>
      <c r="P6306" s="355">
        <v>0</v>
      </c>
      <c r="Q6306" s="362">
        <f>SUM('NOVO HORIZONTE'!I6306)</f>
        <v>0</v>
      </c>
      <c r="R6306" s="363">
        <f t="shared" si="813"/>
        <v>0</v>
      </c>
      <c r="S6306" s="153">
        <f t="shared" si="815"/>
        <v>0</v>
      </c>
      <c r="T6306" s="364"/>
    </row>
    <row r="6307" ht="12.75" hidden="1" spans="1:20">
      <c r="A6307" s="158">
        <v>101732</v>
      </c>
      <c r="B6307" s="100" t="s">
        <v>252</v>
      </c>
      <c r="C6307" s="104" t="s">
        <v>6582</v>
      </c>
      <c r="D6307" s="94" t="s">
        <v>261</v>
      </c>
      <c r="E6307" s="95">
        <v>124.05</v>
      </c>
      <c r="F6307" s="182">
        <f t="shared" si="809"/>
        <v>152.26</v>
      </c>
      <c r="G6307" s="107">
        <f>ROUND(SUM('NOVO HORIZONTE'!G6307),2)</f>
        <v>0</v>
      </c>
      <c r="H6307" s="107">
        <f t="shared" si="814"/>
        <v>0</v>
      </c>
      <c r="I6307" s="184">
        <f t="shared" si="810"/>
        <v>0</v>
      </c>
      <c r="J6307" s="142"/>
      <c r="K6307" s="228"/>
      <c r="L6307" s="7" t="str">
        <f t="shared" si="811"/>
        <v/>
      </c>
      <c r="M6307" s="7" t="str">
        <f t="shared" si="812"/>
        <v/>
      </c>
      <c r="N6307" s="7" t="str">
        <f t="shared" si="808"/>
        <v/>
      </c>
      <c r="O6307" s="144"/>
      <c r="P6307" s="355">
        <v>0</v>
      </c>
      <c r="Q6307" s="362">
        <f>SUM('NOVO HORIZONTE'!I6307)</f>
        <v>0</v>
      </c>
      <c r="R6307" s="363">
        <f t="shared" si="813"/>
        <v>0</v>
      </c>
      <c r="S6307" s="153">
        <f t="shared" si="815"/>
        <v>0</v>
      </c>
      <c r="T6307" s="364"/>
    </row>
    <row r="6308" ht="22.5" hidden="1" spans="1:20">
      <c r="A6308" s="158">
        <v>101090</v>
      </c>
      <c r="B6308" s="100" t="s">
        <v>252</v>
      </c>
      <c r="C6308" s="104" t="s">
        <v>6583</v>
      </c>
      <c r="D6308" s="94" t="s">
        <v>261</v>
      </c>
      <c r="E6308" s="95">
        <v>291.81</v>
      </c>
      <c r="F6308" s="182">
        <f t="shared" si="809"/>
        <v>358.17</v>
      </c>
      <c r="G6308" s="107">
        <f>ROUND(SUM('NOVO HORIZONTE'!G6308),2)</f>
        <v>0</v>
      </c>
      <c r="H6308" s="107">
        <f t="shared" si="814"/>
        <v>0</v>
      </c>
      <c r="I6308" s="184">
        <f t="shared" si="810"/>
        <v>0</v>
      </c>
      <c r="J6308" s="142"/>
      <c r="K6308" s="228"/>
      <c r="L6308" s="7" t="str">
        <f t="shared" si="811"/>
        <v/>
      </c>
      <c r="M6308" s="7" t="str">
        <f t="shared" si="812"/>
        <v/>
      </c>
      <c r="N6308" s="7" t="str">
        <f t="shared" si="808"/>
        <v/>
      </c>
      <c r="O6308" s="144"/>
      <c r="P6308" s="355">
        <v>0</v>
      </c>
      <c r="Q6308" s="362">
        <f>SUM('NOVO HORIZONTE'!I6308)</f>
        <v>0</v>
      </c>
      <c r="R6308" s="363">
        <f t="shared" si="813"/>
        <v>0</v>
      </c>
      <c r="S6308" s="153">
        <f t="shared" si="815"/>
        <v>0</v>
      </c>
      <c r="T6308" s="364"/>
    </row>
    <row r="6309" ht="12.75" hidden="1" spans="1:20">
      <c r="A6309" s="158">
        <v>101091</v>
      </c>
      <c r="B6309" s="100" t="s">
        <v>252</v>
      </c>
      <c r="C6309" s="104" t="s">
        <v>6584</v>
      </c>
      <c r="D6309" s="94" t="s">
        <v>261</v>
      </c>
      <c r="E6309" s="95">
        <v>130.47</v>
      </c>
      <c r="F6309" s="182">
        <f t="shared" si="809"/>
        <v>160.14</v>
      </c>
      <c r="G6309" s="107">
        <f>ROUND(SUM('NOVO HORIZONTE'!G6309),2)</f>
        <v>0</v>
      </c>
      <c r="H6309" s="107">
        <f t="shared" si="814"/>
        <v>0</v>
      </c>
      <c r="I6309" s="184">
        <f t="shared" si="810"/>
        <v>0</v>
      </c>
      <c r="J6309" s="142"/>
      <c r="K6309" s="228"/>
      <c r="L6309" s="7" t="str">
        <f t="shared" si="811"/>
        <v/>
      </c>
      <c r="M6309" s="7" t="str">
        <f t="shared" si="812"/>
        <v/>
      </c>
      <c r="N6309" s="7" t="str">
        <f t="shared" si="808"/>
        <v/>
      </c>
      <c r="O6309" s="144"/>
      <c r="P6309" s="355">
        <v>0</v>
      </c>
      <c r="Q6309" s="362">
        <f>SUM('NOVO HORIZONTE'!I6309)</f>
        <v>0</v>
      </c>
      <c r="R6309" s="363">
        <f t="shared" si="813"/>
        <v>0</v>
      </c>
      <c r="S6309" s="153">
        <f t="shared" si="815"/>
        <v>0</v>
      </c>
      <c r="T6309" s="364"/>
    </row>
    <row r="6310" ht="22.5" hidden="1" spans="1:20">
      <c r="A6310" s="158">
        <v>101094</v>
      </c>
      <c r="B6310" s="100" t="s">
        <v>252</v>
      </c>
      <c r="C6310" s="104" t="s">
        <v>6585</v>
      </c>
      <c r="D6310" s="94" t="s">
        <v>263</v>
      </c>
      <c r="E6310" s="95">
        <v>190.49</v>
      </c>
      <c r="F6310" s="182">
        <f t="shared" si="809"/>
        <v>233.81</v>
      </c>
      <c r="G6310" s="107">
        <f>ROUND(SUM('NOVO HORIZONTE'!G6310),2)</f>
        <v>0</v>
      </c>
      <c r="H6310" s="107">
        <f t="shared" si="814"/>
        <v>0</v>
      </c>
      <c r="I6310" s="184">
        <f t="shared" si="810"/>
        <v>0</v>
      </c>
      <c r="J6310" s="142"/>
      <c r="K6310" s="228"/>
      <c r="L6310" s="7" t="str">
        <f t="shared" si="811"/>
        <v/>
      </c>
      <c r="M6310" s="7" t="str">
        <f t="shared" si="812"/>
        <v/>
      </c>
      <c r="N6310" s="7" t="str">
        <f t="shared" si="808"/>
        <v/>
      </c>
      <c r="O6310" s="144"/>
      <c r="P6310" s="355">
        <v>0</v>
      </c>
      <c r="Q6310" s="362">
        <f>SUM('NOVO HORIZONTE'!I6310)</f>
        <v>0</v>
      </c>
      <c r="R6310" s="363">
        <f t="shared" si="813"/>
        <v>0</v>
      </c>
      <c r="S6310" s="153">
        <f t="shared" si="815"/>
        <v>0</v>
      </c>
      <c r="T6310" s="364"/>
    </row>
    <row r="6311" ht="12.75" hidden="1" spans="1:20">
      <c r="A6311" s="158">
        <v>101092</v>
      </c>
      <c r="B6311" s="100" t="s">
        <v>252</v>
      </c>
      <c r="C6311" s="104" t="s">
        <v>6586</v>
      </c>
      <c r="D6311" s="94" t="s">
        <v>261</v>
      </c>
      <c r="E6311" s="95">
        <v>450.02</v>
      </c>
      <c r="F6311" s="182">
        <f t="shared" si="809"/>
        <v>552.35</v>
      </c>
      <c r="G6311" s="107">
        <f>ROUND(SUM('NOVO HORIZONTE'!G6311),2)</f>
        <v>0</v>
      </c>
      <c r="H6311" s="107">
        <f t="shared" si="814"/>
        <v>0</v>
      </c>
      <c r="I6311" s="184">
        <f t="shared" si="810"/>
        <v>0</v>
      </c>
      <c r="J6311" s="142"/>
      <c r="K6311" s="228"/>
      <c r="L6311" s="7" t="str">
        <f t="shared" si="811"/>
        <v/>
      </c>
      <c r="M6311" s="7" t="str">
        <f t="shared" si="812"/>
        <v/>
      </c>
      <c r="N6311" s="7" t="str">
        <f t="shared" si="808"/>
        <v/>
      </c>
      <c r="O6311" s="144"/>
      <c r="P6311" s="355">
        <v>0</v>
      </c>
      <c r="Q6311" s="362">
        <f>SUM('NOVO HORIZONTE'!I6311)</f>
        <v>0</v>
      </c>
      <c r="R6311" s="363">
        <f t="shared" si="813"/>
        <v>0</v>
      </c>
      <c r="S6311" s="153">
        <f t="shared" si="815"/>
        <v>0</v>
      </c>
      <c r="T6311" s="364"/>
    </row>
    <row r="6312" ht="12.75" hidden="1" spans="1:20">
      <c r="A6312" s="158">
        <v>101093</v>
      </c>
      <c r="B6312" s="100" t="s">
        <v>252</v>
      </c>
      <c r="C6312" s="104" t="s">
        <v>6587</v>
      </c>
      <c r="D6312" s="94" t="s">
        <v>261</v>
      </c>
      <c r="E6312" s="95">
        <v>671.03</v>
      </c>
      <c r="F6312" s="182">
        <f t="shared" si="809"/>
        <v>823.62</v>
      </c>
      <c r="G6312" s="107">
        <f>ROUND(SUM('NOVO HORIZONTE'!G6312),2)</f>
        <v>0</v>
      </c>
      <c r="H6312" s="107">
        <f t="shared" si="814"/>
        <v>0</v>
      </c>
      <c r="I6312" s="184">
        <f t="shared" si="810"/>
        <v>0</v>
      </c>
      <c r="J6312" s="142"/>
      <c r="K6312" s="228"/>
      <c r="L6312" s="7" t="str">
        <f t="shared" si="811"/>
        <v/>
      </c>
      <c r="M6312" s="7" t="str">
        <f t="shared" si="812"/>
        <v/>
      </c>
      <c r="N6312" s="7" t="str">
        <f t="shared" si="808"/>
        <v/>
      </c>
      <c r="O6312" s="144"/>
      <c r="P6312" s="355">
        <v>0</v>
      </c>
      <c r="Q6312" s="362">
        <f>SUM('NOVO HORIZONTE'!I6312)</f>
        <v>0</v>
      </c>
      <c r="R6312" s="363">
        <f t="shared" si="813"/>
        <v>0</v>
      </c>
      <c r="S6312" s="153">
        <f t="shared" si="815"/>
        <v>0</v>
      </c>
      <c r="T6312" s="364"/>
    </row>
    <row r="6313" ht="12.75" hidden="1" spans="1:20">
      <c r="A6313" s="158">
        <v>98671</v>
      </c>
      <c r="B6313" s="100" t="s">
        <v>252</v>
      </c>
      <c r="C6313" s="104" t="s">
        <v>6588</v>
      </c>
      <c r="D6313" s="94" t="s">
        <v>261</v>
      </c>
      <c r="E6313" s="95">
        <v>436.16</v>
      </c>
      <c r="F6313" s="182">
        <f t="shared" si="809"/>
        <v>535.34</v>
      </c>
      <c r="G6313" s="107">
        <f>ROUND(SUM('NOVO HORIZONTE'!G6313),2)</f>
        <v>0</v>
      </c>
      <c r="H6313" s="107">
        <f t="shared" si="814"/>
        <v>0</v>
      </c>
      <c r="I6313" s="184">
        <f t="shared" si="810"/>
        <v>0</v>
      </c>
      <c r="J6313" s="142"/>
      <c r="K6313" s="228"/>
      <c r="L6313" s="7" t="str">
        <f t="shared" si="811"/>
        <v/>
      </c>
      <c r="M6313" s="7" t="str">
        <f t="shared" si="812"/>
        <v/>
      </c>
      <c r="N6313" s="7" t="str">
        <f t="shared" si="808"/>
        <v/>
      </c>
      <c r="O6313" s="144"/>
      <c r="P6313" s="355">
        <v>0</v>
      </c>
      <c r="Q6313" s="362">
        <f>SUM('NOVO HORIZONTE'!I6313)</f>
        <v>0</v>
      </c>
      <c r="R6313" s="363">
        <f t="shared" si="813"/>
        <v>0</v>
      </c>
      <c r="S6313" s="153">
        <f t="shared" si="815"/>
        <v>0</v>
      </c>
      <c r="T6313" s="364"/>
    </row>
    <row r="6314" ht="12.75" hidden="1" spans="1:20">
      <c r="A6314" s="158">
        <v>98672</v>
      </c>
      <c r="B6314" s="100" t="s">
        <v>252</v>
      </c>
      <c r="C6314" s="104" t="s">
        <v>6589</v>
      </c>
      <c r="D6314" s="94" t="s">
        <v>261</v>
      </c>
      <c r="E6314" s="95">
        <v>657.17</v>
      </c>
      <c r="F6314" s="182">
        <f t="shared" si="809"/>
        <v>806.61</v>
      </c>
      <c r="G6314" s="107">
        <f>ROUND(SUM('NOVO HORIZONTE'!G6314),2)</f>
        <v>0</v>
      </c>
      <c r="H6314" s="107">
        <f t="shared" si="814"/>
        <v>0</v>
      </c>
      <c r="I6314" s="184">
        <f t="shared" si="810"/>
        <v>0</v>
      </c>
      <c r="J6314" s="142"/>
      <c r="K6314" s="228"/>
      <c r="L6314" s="7" t="str">
        <f t="shared" si="811"/>
        <v/>
      </c>
      <c r="M6314" s="7" t="str">
        <f t="shared" si="812"/>
        <v/>
      </c>
      <c r="N6314" s="7" t="str">
        <f t="shared" si="808"/>
        <v/>
      </c>
      <c r="O6314" s="144"/>
      <c r="P6314" s="355">
        <v>0</v>
      </c>
      <c r="Q6314" s="362">
        <f>SUM('NOVO HORIZONTE'!I6314)</f>
        <v>0</v>
      </c>
      <c r="R6314" s="363">
        <f t="shared" si="813"/>
        <v>0</v>
      </c>
      <c r="S6314" s="153">
        <f t="shared" si="815"/>
        <v>0</v>
      </c>
      <c r="T6314" s="364"/>
    </row>
    <row r="6315" ht="12.75" hidden="1" spans="1:20">
      <c r="A6315" s="154" t="s">
        <v>6590</v>
      </c>
      <c r="B6315" s="100"/>
      <c r="C6315" s="161" t="s">
        <v>6591</v>
      </c>
      <c r="D6315" s="94">
        <v>0</v>
      </c>
      <c r="E6315" s="105">
        <v>0</v>
      </c>
      <c r="F6315" s="182">
        <f t="shared" si="809"/>
        <v>0</v>
      </c>
      <c r="G6315" s="187">
        <f>ROUND(SUM('NOVO HORIZONTE'!G6315),2)</f>
        <v>0</v>
      </c>
      <c r="H6315" s="187">
        <f t="shared" si="814"/>
        <v>0</v>
      </c>
      <c r="I6315" s="188">
        <f t="shared" si="810"/>
        <v>0</v>
      </c>
      <c r="J6315" s="142"/>
      <c r="K6315" s="145" t="str">
        <f>IF(SUM(I6316:I6321)&gt;0,"xx","")</f>
        <v/>
      </c>
      <c r="L6315" s="7" t="str">
        <f t="shared" si="811"/>
        <v/>
      </c>
      <c r="M6315" s="7" t="str">
        <f t="shared" si="812"/>
        <v/>
      </c>
      <c r="N6315" s="7" t="str">
        <f t="shared" ref="N6315:N6378" si="816">M6315</f>
        <v/>
      </c>
      <c r="O6315" s="144"/>
      <c r="P6315" s="375"/>
      <c r="Q6315" s="362">
        <f>SUM('NOVO HORIZONTE'!I6315)</f>
        <v>0</v>
      </c>
      <c r="R6315" s="363">
        <f t="shared" si="813"/>
        <v>0</v>
      </c>
      <c r="S6315" s="153">
        <f t="shared" si="815"/>
        <v>0</v>
      </c>
      <c r="T6315" s="364"/>
    </row>
    <row r="6316" ht="22.5" hidden="1" spans="1:20">
      <c r="A6316" s="158">
        <v>101727</v>
      </c>
      <c r="B6316" s="100" t="s">
        <v>252</v>
      </c>
      <c r="C6316" s="104" t="s">
        <v>6592</v>
      </c>
      <c r="D6316" s="94" t="s">
        <v>261</v>
      </c>
      <c r="E6316" s="95">
        <v>223.58</v>
      </c>
      <c r="F6316" s="182">
        <f t="shared" si="809"/>
        <v>274.42</v>
      </c>
      <c r="G6316" s="107">
        <f>ROUND(SUM('NOVO HORIZONTE'!G6316),2)</f>
        <v>0</v>
      </c>
      <c r="H6316" s="107">
        <f t="shared" si="814"/>
        <v>0</v>
      </c>
      <c r="I6316" s="184">
        <f t="shared" si="810"/>
        <v>0</v>
      </c>
      <c r="J6316" s="142"/>
      <c r="K6316" s="145"/>
      <c r="L6316" s="7" t="str">
        <f t="shared" si="811"/>
        <v/>
      </c>
      <c r="M6316" s="7" t="str">
        <f t="shared" si="812"/>
        <v/>
      </c>
      <c r="N6316" s="7" t="str">
        <f t="shared" si="816"/>
        <v/>
      </c>
      <c r="O6316" s="144"/>
      <c r="P6316" s="355">
        <v>0</v>
      </c>
      <c r="Q6316" s="362">
        <f>SUM('NOVO HORIZONTE'!I6316)</f>
        <v>0</v>
      </c>
      <c r="R6316" s="363">
        <f t="shared" si="813"/>
        <v>0</v>
      </c>
      <c r="S6316" s="153">
        <f t="shared" si="815"/>
        <v>0</v>
      </c>
      <c r="T6316" s="364"/>
    </row>
    <row r="6317" ht="22.5" hidden="1" spans="1:20">
      <c r="A6317" s="158">
        <v>101733</v>
      </c>
      <c r="B6317" s="100" t="s">
        <v>252</v>
      </c>
      <c r="C6317" s="104" t="s">
        <v>6593</v>
      </c>
      <c r="D6317" s="94" t="s">
        <v>261</v>
      </c>
      <c r="E6317" s="95">
        <v>304.97</v>
      </c>
      <c r="F6317" s="182">
        <f t="shared" si="809"/>
        <v>374.32</v>
      </c>
      <c r="G6317" s="107">
        <f>ROUND(SUM('NOVO HORIZONTE'!G6317),2)</f>
        <v>0</v>
      </c>
      <c r="H6317" s="107">
        <f t="shared" si="814"/>
        <v>0</v>
      </c>
      <c r="I6317" s="184">
        <f t="shared" si="810"/>
        <v>0</v>
      </c>
      <c r="J6317" s="142"/>
      <c r="K6317" s="228"/>
      <c r="L6317" s="7" t="str">
        <f t="shared" si="811"/>
        <v/>
      </c>
      <c r="M6317" s="7" t="str">
        <f t="shared" si="812"/>
        <v/>
      </c>
      <c r="N6317" s="7" t="str">
        <f t="shared" si="816"/>
        <v/>
      </c>
      <c r="O6317" s="144"/>
      <c r="P6317" s="355">
        <v>0</v>
      </c>
      <c r="Q6317" s="362">
        <f>SUM('NOVO HORIZONTE'!I6317)</f>
        <v>0</v>
      </c>
      <c r="R6317" s="363">
        <f t="shared" si="813"/>
        <v>0</v>
      </c>
      <c r="S6317" s="153">
        <f t="shared" si="815"/>
        <v>0</v>
      </c>
      <c r="T6317" s="364"/>
    </row>
    <row r="6318" ht="12.75" hidden="1" spans="1:20">
      <c r="A6318" s="158">
        <v>101734</v>
      </c>
      <c r="B6318" s="100" t="s">
        <v>252</v>
      </c>
      <c r="C6318" s="104" t="s">
        <v>6594</v>
      </c>
      <c r="D6318" s="94" t="s">
        <v>261</v>
      </c>
      <c r="E6318" s="95">
        <v>462.66</v>
      </c>
      <c r="F6318" s="182">
        <f t="shared" ref="F6318:F6381" si="817">IF(E6318=0,0,IF(P6318=0,ROUND(E6318*(1+E$13),2),ROUND(E6318*(1+E$12),2)))</f>
        <v>567.87</v>
      </c>
      <c r="G6318" s="107">
        <f>ROUND(SUM('NOVO HORIZONTE'!G6318),2)</f>
        <v>0</v>
      </c>
      <c r="H6318" s="107">
        <f t="shared" si="814"/>
        <v>0</v>
      </c>
      <c r="I6318" s="184">
        <f t="shared" ref="I6318:I6381" si="818">IF(ISBLANK(G6318),0,ROUND(G6318*H6318,2))</f>
        <v>0</v>
      </c>
      <c r="J6318" s="142"/>
      <c r="K6318" s="228"/>
      <c r="L6318" s="7" t="str">
        <f t="shared" ref="L6318:L6381" si="819">IF(K6318="X","x",IF(K6318="xx","x",IF(I6318&gt;0,"x","")))</f>
        <v/>
      </c>
      <c r="M6318" s="7" t="str">
        <f t="shared" ref="M6318:M6381" si="820">IF(K6318="X","x",IF(K6318="xx","x",IF(I6318&gt;0,"x","")))</f>
        <v/>
      </c>
      <c r="N6318" s="7" t="str">
        <f t="shared" si="816"/>
        <v/>
      </c>
      <c r="O6318" s="144"/>
      <c r="P6318" s="355">
        <v>0</v>
      </c>
      <c r="Q6318" s="362">
        <f>SUM('NOVO HORIZONTE'!I6318)</f>
        <v>0</v>
      </c>
      <c r="R6318" s="363">
        <f t="shared" ref="R6318:R6381" si="821">I6318-Q6318</f>
        <v>0</v>
      </c>
      <c r="S6318" s="153">
        <f t="shared" si="815"/>
        <v>0</v>
      </c>
      <c r="T6318" s="364"/>
    </row>
    <row r="6319" ht="12.75" hidden="1" spans="1:20">
      <c r="A6319" s="158">
        <v>101735</v>
      </c>
      <c r="B6319" s="100" t="s">
        <v>252</v>
      </c>
      <c r="C6319" s="104" t="s">
        <v>6595</v>
      </c>
      <c r="D6319" s="94" t="s">
        <v>261</v>
      </c>
      <c r="E6319" s="95">
        <v>474.1</v>
      </c>
      <c r="F6319" s="182">
        <f t="shared" si="817"/>
        <v>581.91</v>
      </c>
      <c r="G6319" s="107">
        <f>ROUND(SUM('NOVO HORIZONTE'!G6319),2)</f>
        <v>0</v>
      </c>
      <c r="H6319" s="107">
        <f t="shared" ref="H6319:H6382" si="822">IF(G6319=0,0,F6319)</f>
        <v>0</v>
      </c>
      <c r="I6319" s="184">
        <f t="shared" si="818"/>
        <v>0</v>
      </c>
      <c r="J6319" s="142"/>
      <c r="K6319" s="228"/>
      <c r="L6319" s="7" t="str">
        <f t="shared" si="819"/>
        <v/>
      </c>
      <c r="M6319" s="7" t="str">
        <f t="shared" si="820"/>
        <v/>
      </c>
      <c r="N6319" s="7" t="str">
        <f t="shared" si="816"/>
        <v/>
      </c>
      <c r="O6319" s="144"/>
      <c r="P6319" s="355">
        <v>0</v>
      </c>
      <c r="Q6319" s="362">
        <f>SUM('NOVO HORIZONTE'!I6319)</f>
        <v>0</v>
      </c>
      <c r="R6319" s="363">
        <f t="shared" si="821"/>
        <v>0</v>
      </c>
      <c r="S6319" s="153">
        <f t="shared" si="815"/>
        <v>0</v>
      </c>
      <c r="T6319" s="364"/>
    </row>
    <row r="6320" ht="12.75" hidden="1" spans="1:20">
      <c r="A6320" s="158">
        <v>101736</v>
      </c>
      <c r="B6320" s="100" t="s">
        <v>252</v>
      </c>
      <c r="C6320" s="104" t="s">
        <v>6596</v>
      </c>
      <c r="D6320" s="94" t="s">
        <v>261</v>
      </c>
      <c r="E6320" s="95">
        <v>117.37</v>
      </c>
      <c r="F6320" s="182">
        <f t="shared" si="817"/>
        <v>144.06</v>
      </c>
      <c r="G6320" s="107">
        <f>ROUND(SUM('NOVO HORIZONTE'!G6320),2)</f>
        <v>0</v>
      </c>
      <c r="H6320" s="107">
        <f t="shared" si="822"/>
        <v>0</v>
      </c>
      <c r="I6320" s="184">
        <f t="shared" si="818"/>
        <v>0</v>
      </c>
      <c r="J6320" s="142"/>
      <c r="K6320" s="228"/>
      <c r="L6320" s="7" t="str">
        <f t="shared" si="819"/>
        <v/>
      </c>
      <c r="M6320" s="7" t="str">
        <f t="shared" si="820"/>
        <v/>
      </c>
      <c r="N6320" s="7" t="str">
        <f t="shared" si="816"/>
        <v/>
      </c>
      <c r="O6320" s="144"/>
      <c r="P6320" s="355">
        <v>0</v>
      </c>
      <c r="Q6320" s="362">
        <f>SUM('NOVO HORIZONTE'!I6320)</f>
        <v>0</v>
      </c>
      <c r="R6320" s="363">
        <f t="shared" si="821"/>
        <v>0</v>
      </c>
      <c r="S6320" s="153">
        <f t="shared" si="815"/>
        <v>0</v>
      </c>
      <c r="T6320" s="364"/>
    </row>
    <row r="6321" ht="12.75" hidden="1" spans="1:20">
      <c r="A6321" s="158">
        <v>101737</v>
      </c>
      <c r="B6321" s="100" t="s">
        <v>252</v>
      </c>
      <c r="C6321" s="104" t="s">
        <v>6597</v>
      </c>
      <c r="D6321" s="94" t="s">
        <v>261</v>
      </c>
      <c r="E6321" s="95">
        <v>140</v>
      </c>
      <c r="F6321" s="182">
        <f t="shared" si="817"/>
        <v>171.84</v>
      </c>
      <c r="G6321" s="107">
        <f>ROUND(SUM('NOVO HORIZONTE'!G6321),2)</f>
        <v>0</v>
      </c>
      <c r="H6321" s="107">
        <f t="shared" si="822"/>
        <v>0</v>
      </c>
      <c r="I6321" s="184">
        <f t="shared" si="818"/>
        <v>0</v>
      </c>
      <c r="J6321" s="142"/>
      <c r="K6321" s="228"/>
      <c r="L6321" s="7" t="str">
        <f t="shared" si="819"/>
        <v/>
      </c>
      <c r="M6321" s="7" t="str">
        <f t="shared" si="820"/>
        <v/>
      </c>
      <c r="N6321" s="7" t="str">
        <f t="shared" si="816"/>
        <v/>
      </c>
      <c r="O6321" s="144"/>
      <c r="P6321" s="355">
        <v>0</v>
      </c>
      <c r="Q6321" s="362">
        <f>SUM('NOVO HORIZONTE'!I6321)</f>
        <v>0</v>
      </c>
      <c r="R6321" s="363">
        <f t="shared" si="821"/>
        <v>0</v>
      </c>
      <c r="S6321" s="153">
        <f t="shared" si="815"/>
        <v>0</v>
      </c>
      <c r="T6321" s="364"/>
    </row>
    <row r="6322" ht="12.75" hidden="1" spans="1:20">
      <c r="A6322" s="154" t="s">
        <v>6598</v>
      </c>
      <c r="B6322" s="100"/>
      <c r="C6322" s="161" t="s">
        <v>6599</v>
      </c>
      <c r="D6322" s="94">
        <v>0</v>
      </c>
      <c r="E6322" s="105">
        <v>0</v>
      </c>
      <c r="F6322" s="182">
        <f t="shared" si="817"/>
        <v>0</v>
      </c>
      <c r="G6322" s="187">
        <f>ROUND(SUM('NOVO HORIZONTE'!G6322),2)</f>
        <v>0</v>
      </c>
      <c r="H6322" s="187">
        <f t="shared" si="822"/>
        <v>0</v>
      </c>
      <c r="I6322" s="188">
        <f t="shared" si="818"/>
        <v>0</v>
      </c>
      <c r="J6322" s="142"/>
      <c r="K6322" s="145" t="str">
        <f>IF(SUM(I6322:I6322)&gt;0,"xx","")</f>
        <v/>
      </c>
      <c r="L6322" s="7" t="str">
        <f t="shared" si="819"/>
        <v/>
      </c>
      <c r="M6322" s="7" t="str">
        <f t="shared" si="820"/>
        <v/>
      </c>
      <c r="N6322" s="7" t="str">
        <f t="shared" si="816"/>
        <v/>
      </c>
      <c r="O6322" s="144"/>
      <c r="P6322" s="375"/>
      <c r="Q6322" s="362">
        <f>SUM('NOVO HORIZONTE'!I6322)</f>
        <v>0</v>
      </c>
      <c r="R6322" s="363">
        <f t="shared" si="821"/>
        <v>0</v>
      </c>
      <c r="S6322" s="153">
        <f t="shared" si="815"/>
        <v>0</v>
      </c>
      <c r="T6322" s="364"/>
    </row>
    <row r="6323" ht="12.75" spans="1:20">
      <c r="A6323" s="154" t="s">
        <v>6600</v>
      </c>
      <c r="B6323" s="100"/>
      <c r="C6323" s="161" t="s">
        <v>6601</v>
      </c>
      <c r="D6323" s="94">
        <v>0</v>
      </c>
      <c r="E6323" s="105">
        <v>0</v>
      </c>
      <c r="F6323" s="182">
        <f t="shared" si="817"/>
        <v>0</v>
      </c>
      <c r="G6323" s="187">
        <f>ROUND(SUM('NOVO HORIZONTE'!G6323),2)</f>
        <v>0</v>
      </c>
      <c r="H6323" s="187">
        <f t="shared" si="822"/>
        <v>0</v>
      </c>
      <c r="I6323" s="188">
        <f t="shared" si="818"/>
        <v>0</v>
      </c>
      <c r="J6323" s="142"/>
      <c r="K6323" s="145" t="str">
        <f>IF(SUM(I6324:I6345)&gt;0,"xx","")</f>
        <v>xx</v>
      </c>
      <c r="L6323" s="7" t="str">
        <f t="shared" si="819"/>
        <v>x</v>
      </c>
      <c r="M6323" s="7" t="str">
        <f t="shared" si="820"/>
        <v>x</v>
      </c>
      <c r="N6323" s="7" t="str">
        <f t="shared" si="816"/>
        <v>x</v>
      </c>
      <c r="O6323" s="144"/>
      <c r="P6323" s="375"/>
      <c r="Q6323" s="362">
        <f>SUM('NOVO HORIZONTE'!I6323)</f>
        <v>0</v>
      </c>
      <c r="R6323" s="363">
        <f t="shared" si="821"/>
        <v>0</v>
      </c>
      <c r="S6323" s="153">
        <f t="shared" si="815"/>
        <v>0</v>
      </c>
      <c r="T6323" s="364"/>
    </row>
    <row r="6324" ht="22.5" hidden="1" spans="1:20">
      <c r="A6324" s="158">
        <v>92391</v>
      </c>
      <c r="B6324" s="100" t="s">
        <v>252</v>
      </c>
      <c r="C6324" s="104" t="s">
        <v>6602</v>
      </c>
      <c r="D6324" s="94" t="s">
        <v>261</v>
      </c>
      <c r="E6324" s="95">
        <v>47.3</v>
      </c>
      <c r="F6324" s="182">
        <f t="shared" si="817"/>
        <v>58.06</v>
      </c>
      <c r="G6324" s="107">
        <f>ROUND(SUM('NOVO HORIZONTE'!G6324),2)</f>
        <v>0</v>
      </c>
      <c r="H6324" s="107">
        <f t="shared" si="822"/>
        <v>0</v>
      </c>
      <c r="I6324" s="184">
        <f t="shared" si="818"/>
        <v>0</v>
      </c>
      <c r="J6324" s="142"/>
      <c r="K6324" s="228"/>
      <c r="L6324" s="7" t="str">
        <f t="shared" si="819"/>
        <v/>
      </c>
      <c r="M6324" s="7" t="str">
        <f t="shared" si="820"/>
        <v/>
      </c>
      <c r="N6324" s="7" t="str">
        <f t="shared" si="816"/>
        <v/>
      </c>
      <c r="O6324" s="144"/>
      <c r="P6324" s="355">
        <v>0</v>
      </c>
      <c r="Q6324" s="362">
        <f>SUM('NOVO HORIZONTE'!I6324)</f>
        <v>0</v>
      </c>
      <c r="R6324" s="363">
        <f t="shared" si="821"/>
        <v>0</v>
      </c>
      <c r="S6324" s="153">
        <f t="shared" si="815"/>
        <v>0</v>
      </c>
      <c r="T6324" s="364"/>
    </row>
    <row r="6325" ht="22.5" hidden="1" spans="1:20">
      <c r="A6325" s="158">
        <v>92392</v>
      </c>
      <c r="B6325" s="100" t="s">
        <v>252</v>
      </c>
      <c r="C6325" s="104" t="s">
        <v>6603</v>
      </c>
      <c r="D6325" s="94" t="s">
        <v>261</v>
      </c>
      <c r="E6325" s="95">
        <v>94.28</v>
      </c>
      <c r="F6325" s="182">
        <f t="shared" si="817"/>
        <v>115.72</v>
      </c>
      <c r="G6325" s="107">
        <f>ROUND(SUM('NOVO HORIZONTE'!G6325),2)</f>
        <v>0</v>
      </c>
      <c r="H6325" s="107">
        <f t="shared" si="822"/>
        <v>0</v>
      </c>
      <c r="I6325" s="184">
        <f t="shared" si="818"/>
        <v>0</v>
      </c>
      <c r="J6325" s="142"/>
      <c r="K6325" s="228"/>
      <c r="L6325" s="7" t="str">
        <f t="shared" si="819"/>
        <v/>
      </c>
      <c r="M6325" s="7" t="str">
        <f t="shared" si="820"/>
        <v/>
      </c>
      <c r="N6325" s="7" t="str">
        <f t="shared" si="816"/>
        <v/>
      </c>
      <c r="O6325" s="144"/>
      <c r="P6325" s="355">
        <v>0</v>
      </c>
      <c r="Q6325" s="362">
        <f>SUM('NOVO HORIZONTE'!I6325)</f>
        <v>0</v>
      </c>
      <c r="R6325" s="363">
        <f t="shared" si="821"/>
        <v>0</v>
      </c>
      <c r="S6325" s="153">
        <f t="shared" si="815"/>
        <v>0</v>
      </c>
      <c r="T6325" s="364"/>
    </row>
    <row r="6326" ht="22.5" hidden="1" spans="1:20">
      <c r="A6326" s="158">
        <v>92393</v>
      </c>
      <c r="B6326" s="100" t="s">
        <v>252</v>
      </c>
      <c r="C6326" s="104" t="s">
        <v>6604</v>
      </c>
      <c r="D6326" s="94" t="s">
        <v>261</v>
      </c>
      <c r="E6326" s="95">
        <v>47.29</v>
      </c>
      <c r="F6326" s="182">
        <f t="shared" si="817"/>
        <v>58.04</v>
      </c>
      <c r="G6326" s="107">
        <f>ROUND(SUM('NOVO HORIZONTE'!G6326),2)</f>
        <v>0</v>
      </c>
      <c r="H6326" s="107">
        <f t="shared" si="822"/>
        <v>0</v>
      </c>
      <c r="I6326" s="184">
        <f t="shared" si="818"/>
        <v>0</v>
      </c>
      <c r="J6326" s="142"/>
      <c r="K6326" s="228"/>
      <c r="L6326" s="7" t="str">
        <f t="shared" si="819"/>
        <v/>
      </c>
      <c r="M6326" s="7" t="str">
        <f t="shared" si="820"/>
        <v/>
      </c>
      <c r="N6326" s="7" t="str">
        <f t="shared" si="816"/>
        <v/>
      </c>
      <c r="O6326" s="144"/>
      <c r="P6326" s="355">
        <v>0</v>
      </c>
      <c r="Q6326" s="362">
        <f>SUM('NOVO HORIZONTE'!I6326)</f>
        <v>0</v>
      </c>
      <c r="R6326" s="363">
        <f t="shared" si="821"/>
        <v>0</v>
      </c>
      <c r="S6326" s="153">
        <f t="shared" si="815"/>
        <v>0</v>
      </c>
      <c r="T6326" s="364"/>
    </row>
    <row r="6327" ht="22.5" hidden="1" spans="1:20">
      <c r="A6327" s="158">
        <v>92394</v>
      </c>
      <c r="B6327" s="100" t="s">
        <v>252</v>
      </c>
      <c r="C6327" s="104" t="s">
        <v>6605</v>
      </c>
      <c r="D6327" s="94" t="s">
        <v>261</v>
      </c>
      <c r="E6327" s="95">
        <v>58.85</v>
      </c>
      <c r="F6327" s="182">
        <f t="shared" si="817"/>
        <v>72.23</v>
      </c>
      <c r="G6327" s="107">
        <f>ROUND(SUM('NOVO HORIZONTE'!G6327),2)</f>
        <v>0</v>
      </c>
      <c r="H6327" s="107">
        <f t="shared" si="822"/>
        <v>0</v>
      </c>
      <c r="I6327" s="184">
        <f t="shared" si="818"/>
        <v>0</v>
      </c>
      <c r="J6327" s="142"/>
      <c r="K6327" s="228"/>
      <c r="L6327" s="7" t="str">
        <f t="shared" si="819"/>
        <v/>
      </c>
      <c r="M6327" s="7" t="str">
        <f t="shared" si="820"/>
        <v/>
      </c>
      <c r="N6327" s="7" t="str">
        <f t="shared" si="816"/>
        <v/>
      </c>
      <c r="O6327" s="144"/>
      <c r="P6327" s="355">
        <v>0</v>
      </c>
      <c r="Q6327" s="362">
        <f>SUM('NOVO HORIZONTE'!I6327)</f>
        <v>0</v>
      </c>
      <c r="R6327" s="363">
        <f t="shared" si="821"/>
        <v>0</v>
      </c>
      <c r="S6327" s="153">
        <f t="shared" si="815"/>
        <v>0</v>
      </c>
      <c r="T6327" s="364"/>
    </row>
    <row r="6328" ht="22.5" hidden="1" spans="1:20">
      <c r="A6328" s="158">
        <v>92395</v>
      </c>
      <c r="B6328" s="100" t="s">
        <v>252</v>
      </c>
      <c r="C6328" s="104" t="s">
        <v>6606</v>
      </c>
      <c r="D6328" s="94" t="s">
        <v>261</v>
      </c>
      <c r="E6328" s="95">
        <v>71.12</v>
      </c>
      <c r="F6328" s="182">
        <f t="shared" si="817"/>
        <v>87.29</v>
      </c>
      <c r="G6328" s="107">
        <f>ROUND(SUM('NOVO HORIZONTE'!G6328),2)</f>
        <v>0</v>
      </c>
      <c r="H6328" s="107">
        <f t="shared" si="822"/>
        <v>0</v>
      </c>
      <c r="I6328" s="184">
        <f t="shared" si="818"/>
        <v>0</v>
      </c>
      <c r="J6328" s="142"/>
      <c r="K6328" s="228"/>
      <c r="L6328" s="7" t="str">
        <f t="shared" si="819"/>
        <v/>
      </c>
      <c r="M6328" s="7" t="str">
        <f t="shared" si="820"/>
        <v/>
      </c>
      <c r="N6328" s="7" t="str">
        <f t="shared" si="816"/>
        <v/>
      </c>
      <c r="O6328" s="144"/>
      <c r="P6328" s="355">
        <v>0</v>
      </c>
      <c r="Q6328" s="362">
        <f>SUM('NOVO HORIZONTE'!I6328)</f>
        <v>0</v>
      </c>
      <c r="R6328" s="363">
        <f t="shared" si="821"/>
        <v>0</v>
      </c>
      <c r="S6328" s="153">
        <f t="shared" si="815"/>
        <v>0</v>
      </c>
      <c r="T6328" s="364"/>
    </row>
    <row r="6329" ht="22.5" spans="1:20">
      <c r="A6329" s="158">
        <v>92396</v>
      </c>
      <c r="B6329" s="100" t="s">
        <v>252</v>
      </c>
      <c r="C6329" s="104" t="s">
        <v>6607</v>
      </c>
      <c r="D6329" s="94" t="s">
        <v>261</v>
      </c>
      <c r="E6329" s="95">
        <v>62.05</v>
      </c>
      <c r="F6329" s="182">
        <f t="shared" si="817"/>
        <v>76.16</v>
      </c>
      <c r="G6329" s="107">
        <f>ROUND(SUM('NOVO HORIZONTE'!G6329),2)</f>
        <v>130.28</v>
      </c>
      <c r="H6329" s="107">
        <f t="shared" si="822"/>
        <v>76.16</v>
      </c>
      <c r="I6329" s="143">
        <f>IF(ISBLANK(G6329),0,ROUNDUP(G6329*H6329,2))</f>
        <v>9922.13</v>
      </c>
      <c r="J6329" s="142"/>
      <c r="K6329" s="228"/>
      <c r="L6329" s="7" t="str">
        <f t="shared" si="819"/>
        <v>x</v>
      </c>
      <c r="M6329" s="7" t="str">
        <f t="shared" si="820"/>
        <v>x</v>
      </c>
      <c r="N6329" s="7" t="str">
        <f t="shared" si="816"/>
        <v>x</v>
      </c>
      <c r="O6329" s="144"/>
      <c r="P6329" s="355">
        <v>0</v>
      </c>
      <c r="Q6329" s="362">
        <f>SUM('NOVO HORIZONTE'!I6329)</f>
        <v>9922.13</v>
      </c>
      <c r="R6329" s="363">
        <f t="shared" si="821"/>
        <v>0</v>
      </c>
      <c r="S6329" s="153">
        <f t="shared" si="815"/>
        <v>0</v>
      </c>
      <c r="T6329" s="364"/>
    </row>
    <row r="6330" ht="22.5" hidden="1" spans="1:20">
      <c r="A6330" s="158">
        <v>92397</v>
      </c>
      <c r="B6330" s="100" t="s">
        <v>252</v>
      </c>
      <c r="C6330" s="104" t="s">
        <v>6608</v>
      </c>
      <c r="D6330" s="94" t="s">
        <v>261</v>
      </c>
      <c r="E6330" s="95">
        <v>51.45</v>
      </c>
      <c r="F6330" s="182">
        <f t="shared" si="817"/>
        <v>63.15</v>
      </c>
      <c r="G6330" s="107">
        <f>ROUND(SUM('NOVO HORIZONTE'!G6330),2)</f>
        <v>0</v>
      </c>
      <c r="H6330" s="107">
        <f t="shared" si="822"/>
        <v>0</v>
      </c>
      <c r="I6330" s="184">
        <f t="shared" si="818"/>
        <v>0</v>
      </c>
      <c r="J6330" s="142"/>
      <c r="K6330" s="228"/>
      <c r="L6330" s="7" t="str">
        <f t="shared" si="819"/>
        <v/>
      </c>
      <c r="M6330" s="7" t="str">
        <f t="shared" si="820"/>
        <v/>
      </c>
      <c r="N6330" s="7" t="str">
        <f t="shared" si="816"/>
        <v/>
      </c>
      <c r="O6330" s="144"/>
      <c r="P6330" s="355">
        <v>0</v>
      </c>
      <c r="Q6330" s="362">
        <f>SUM('NOVO HORIZONTE'!I6330)</f>
        <v>0</v>
      </c>
      <c r="R6330" s="363">
        <f t="shared" si="821"/>
        <v>0</v>
      </c>
      <c r="S6330" s="153">
        <f t="shared" si="815"/>
        <v>0</v>
      </c>
      <c r="T6330" s="364"/>
    </row>
    <row r="6331" ht="22.5" hidden="1" spans="1:20">
      <c r="A6331" s="158">
        <v>92398</v>
      </c>
      <c r="B6331" s="100" t="s">
        <v>252</v>
      </c>
      <c r="C6331" s="104" t="s">
        <v>6609</v>
      </c>
      <c r="D6331" s="94" t="s">
        <v>261</v>
      </c>
      <c r="E6331" s="95">
        <v>64.04</v>
      </c>
      <c r="F6331" s="182">
        <f t="shared" si="817"/>
        <v>78.6</v>
      </c>
      <c r="G6331" s="107">
        <f>ROUND(SUM('NOVO HORIZONTE'!G6331),2)</f>
        <v>0</v>
      </c>
      <c r="H6331" s="107">
        <f t="shared" si="822"/>
        <v>0</v>
      </c>
      <c r="I6331" s="184">
        <f t="shared" si="818"/>
        <v>0</v>
      </c>
      <c r="J6331" s="142"/>
      <c r="K6331" s="228"/>
      <c r="L6331" s="7" t="str">
        <f t="shared" si="819"/>
        <v/>
      </c>
      <c r="M6331" s="7" t="str">
        <f t="shared" si="820"/>
        <v/>
      </c>
      <c r="N6331" s="7" t="str">
        <f t="shared" si="816"/>
        <v/>
      </c>
      <c r="O6331" s="144"/>
      <c r="P6331" s="355">
        <v>0</v>
      </c>
      <c r="Q6331" s="362">
        <f>SUM('NOVO HORIZONTE'!I6331)</f>
        <v>0</v>
      </c>
      <c r="R6331" s="363">
        <f t="shared" si="821"/>
        <v>0</v>
      </c>
      <c r="S6331" s="153">
        <f t="shared" si="815"/>
        <v>0</v>
      </c>
      <c r="T6331" s="364"/>
    </row>
    <row r="6332" ht="22.5" hidden="1" spans="1:20">
      <c r="A6332" s="158">
        <v>92399</v>
      </c>
      <c r="B6332" s="100" t="s">
        <v>252</v>
      </c>
      <c r="C6332" s="104" t="s">
        <v>6610</v>
      </c>
      <c r="D6332" s="94" t="s">
        <v>261</v>
      </c>
      <c r="E6332" s="95">
        <v>60.06</v>
      </c>
      <c r="F6332" s="182">
        <f t="shared" si="817"/>
        <v>73.72</v>
      </c>
      <c r="G6332" s="107">
        <f>ROUND(SUM('NOVO HORIZONTE'!G6332),2)</f>
        <v>0</v>
      </c>
      <c r="H6332" s="107">
        <f t="shared" si="822"/>
        <v>0</v>
      </c>
      <c r="I6332" s="184">
        <f t="shared" si="818"/>
        <v>0</v>
      </c>
      <c r="J6332" s="142"/>
      <c r="K6332" s="228"/>
      <c r="L6332" s="7" t="str">
        <f t="shared" si="819"/>
        <v/>
      </c>
      <c r="M6332" s="7" t="str">
        <f t="shared" si="820"/>
        <v/>
      </c>
      <c r="N6332" s="7" t="str">
        <f t="shared" si="816"/>
        <v/>
      </c>
      <c r="O6332" s="144"/>
      <c r="P6332" s="355">
        <v>0</v>
      </c>
      <c r="Q6332" s="362">
        <f>SUM('NOVO HORIZONTE'!I6332)</f>
        <v>0</v>
      </c>
      <c r="R6332" s="363">
        <f t="shared" si="821"/>
        <v>0</v>
      </c>
      <c r="S6332" s="153">
        <f t="shared" si="815"/>
        <v>0</v>
      </c>
      <c r="T6332" s="364"/>
    </row>
    <row r="6333" ht="22.5" hidden="1" spans="1:20">
      <c r="A6333" s="158">
        <v>92400</v>
      </c>
      <c r="B6333" s="100" t="s">
        <v>252</v>
      </c>
      <c r="C6333" s="104" t="s">
        <v>6611</v>
      </c>
      <c r="D6333" s="94" t="s">
        <v>261</v>
      </c>
      <c r="E6333" s="95">
        <v>75.31</v>
      </c>
      <c r="F6333" s="182">
        <f t="shared" si="817"/>
        <v>92.44</v>
      </c>
      <c r="G6333" s="107">
        <f>ROUND(SUM('NOVO HORIZONTE'!G6333),2)</f>
        <v>0</v>
      </c>
      <c r="H6333" s="107">
        <f t="shared" si="822"/>
        <v>0</v>
      </c>
      <c r="I6333" s="184">
        <f t="shared" si="818"/>
        <v>0</v>
      </c>
      <c r="J6333" s="142"/>
      <c r="K6333" s="228"/>
      <c r="L6333" s="7" t="str">
        <f t="shared" si="819"/>
        <v/>
      </c>
      <c r="M6333" s="7" t="str">
        <f t="shared" si="820"/>
        <v/>
      </c>
      <c r="N6333" s="7" t="str">
        <f t="shared" si="816"/>
        <v/>
      </c>
      <c r="O6333" s="144"/>
      <c r="P6333" s="355">
        <v>0</v>
      </c>
      <c r="Q6333" s="362">
        <f>SUM('NOVO HORIZONTE'!I6333)</f>
        <v>0</v>
      </c>
      <c r="R6333" s="363">
        <f t="shared" si="821"/>
        <v>0</v>
      </c>
      <c r="S6333" s="153">
        <f t="shared" si="815"/>
        <v>0</v>
      </c>
      <c r="T6333" s="364"/>
    </row>
    <row r="6334" ht="22.5" hidden="1" spans="1:20">
      <c r="A6334" s="158">
        <v>92401</v>
      </c>
      <c r="B6334" s="100" t="s">
        <v>252</v>
      </c>
      <c r="C6334" s="104" t="s">
        <v>6612</v>
      </c>
      <c r="D6334" s="94" t="s">
        <v>261</v>
      </c>
      <c r="E6334" s="95">
        <v>72.32</v>
      </c>
      <c r="F6334" s="182">
        <f t="shared" si="817"/>
        <v>88.77</v>
      </c>
      <c r="G6334" s="107">
        <f>ROUND(SUM('NOVO HORIZONTE'!G6334),2)</f>
        <v>0</v>
      </c>
      <c r="H6334" s="107">
        <f t="shared" si="822"/>
        <v>0</v>
      </c>
      <c r="I6334" s="184">
        <f t="shared" si="818"/>
        <v>0</v>
      </c>
      <c r="J6334" s="142"/>
      <c r="K6334" s="228"/>
      <c r="L6334" s="7" t="str">
        <f t="shared" si="819"/>
        <v/>
      </c>
      <c r="M6334" s="7" t="str">
        <f t="shared" si="820"/>
        <v/>
      </c>
      <c r="N6334" s="7" t="str">
        <f t="shared" si="816"/>
        <v/>
      </c>
      <c r="O6334" s="144"/>
      <c r="P6334" s="355">
        <v>0</v>
      </c>
      <c r="Q6334" s="362">
        <f>SUM('NOVO HORIZONTE'!I6334)</f>
        <v>0</v>
      </c>
      <c r="R6334" s="363">
        <f t="shared" si="821"/>
        <v>0</v>
      </c>
      <c r="S6334" s="153">
        <f t="shared" si="815"/>
        <v>0</v>
      </c>
      <c r="T6334" s="364"/>
    </row>
    <row r="6335" ht="22.5" hidden="1" spans="1:20">
      <c r="A6335" s="158">
        <v>92402</v>
      </c>
      <c r="B6335" s="100" t="s">
        <v>252</v>
      </c>
      <c r="C6335" s="104" t="s">
        <v>6613</v>
      </c>
      <c r="D6335" s="94" t="s">
        <v>261</v>
      </c>
      <c r="E6335" s="95">
        <v>59.52</v>
      </c>
      <c r="F6335" s="182">
        <f t="shared" si="817"/>
        <v>73.05</v>
      </c>
      <c r="G6335" s="107">
        <f>ROUND(SUM('NOVO HORIZONTE'!G6335),2)</f>
        <v>0</v>
      </c>
      <c r="H6335" s="107">
        <f t="shared" si="822"/>
        <v>0</v>
      </c>
      <c r="I6335" s="184">
        <f t="shared" si="818"/>
        <v>0</v>
      </c>
      <c r="J6335" s="142"/>
      <c r="K6335" s="228"/>
      <c r="L6335" s="7" t="str">
        <f t="shared" si="819"/>
        <v/>
      </c>
      <c r="M6335" s="7" t="str">
        <f t="shared" si="820"/>
        <v/>
      </c>
      <c r="N6335" s="7" t="str">
        <f t="shared" si="816"/>
        <v/>
      </c>
      <c r="O6335" s="144"/>
      <c r="P6335" s="355">
        <v>0</v>
      </c>
      <c r="Q6335" s="362">
        <f>SUM('NOVO HORIZONTE'!I6335)</f>
        <v>0</v>
      </c>
      <c r="R6335" s="363">
        <f t="shared" si="821"/>
        <v>0</v>
      </c>
      <c r="S6335" s="153">
        <f t="shared" si="815"/>
        <v>0</v>
      </c>
      <c r="T6335" s="364"/>
    </row>
    <row r="6336" ht="22.5" hidden="1" spans="1:20">
      <c r="A6336" s="158">
        <v>92403</v>
      </c>
      <c r="B6336" s="100" t="s">
        <v>252</v>
      </c>
      <c r="C6336" s="104" t="s">
        <v>6614</v>
      </c>
      <c r="D6336" s="94" t="s">
        <v>261</v>
      </c>
      <c r="E6336" s="95">
        <v>48.7</v>
      </c>
      <c r="F6336" s="182">
        <f t="shared" si="817"/>
        <v>59.77</v>
      </c>
      <c r="G6336" s="107">
        <f>ROUND(SUM('NOVO HORIZONTE'!G6336),2)</f>
        <v>0</v>
      </c>
      <c r="H6336" s="107">
        <f t="shared" si="822"/>
        <v>0</v>
      </c>
      <c r="I6336" s="184">
        <f t="shared" si="818"/>
        <v>0</v>
      </c>
      <c r="J6336" s="142"/>
      <c r="K6336" s="228"/>
      <c r="L6336" s="7" t="str">
        <f t="shared" si="819"/>
        <v/>
      </c>
      <c r="M6336" s="7" t="str">
        <f t="shared" si="820"/>
        <v/>
      </c>
      <c r="N6336" s="7" t="str">
        <f t="shared" si="816"/>
        <v/>
      </c>
      <c r="O6336" s="144"/>
      <c r="P6336" s="355">
        <v>0</v>
      </c>
      <c r="Q6336" s="362">
        <f>SUM('NOVO HORIZONTE'!I6336)</f>
        <v>0</v>
      </c>
      <c r="R6336" s="363">
        <f t="shared" si="821"/>
        <v>0</v>
      </c>
      <c r="S6336" s="153">
        <f t="shared" si="815"/>
        <v>0</v>
      </c>
      <c r="T6336" s="364"/>
    </row>
    <row r="6337" ht="22.5" hidden="1" spans="1:20">
      <c r="A6337" s="158">
        <v>92404</v>
      </c>
      <c r="B6337" s="100" t="s">
        <v>252</v>
      </c>
      <c r="C6337" s="104" t="s">
        <v>6615</v>
      </c>
      <c r="D6337" s="94" t="s">
        <v>261</v>
      </c>
      <c r="E6337" s="95">
        <v>61.28</v>
      </c>
      <c r="F6337" s="182">
        <f t="shared" si="817"/>
        <v>75.22</v>
      </c>
      <c r="G6337" s="107">
        <f>ROUND(SUM('NOVO HORIZONTE'!G6337),2)</f>
        <v>0</v>
      </c>
      <c r="H6337" s="107">
        <f t="shared" si="822"/>
        <v>0</v>
      </c>
      <c r="I6337" s="184">
        <f t="shared" si="818"/>
        <v>0</v>
      </c>
      <c r="J6337" s="142"/>
      <c r="K6337" s="228"/>
      <c r="L6337" s="7" t="str">
        <f t="shared" si="819"/>
        <v/>
      </c>
      <c r="M6337" s="7" t="str">
        <f t="shared" si="820"/>
        <v/>
      </c>
      <c r="N6337" s="7" t="str">
        <f t="shared" si="816"/>
        <v/>
      </c>
      <c r="O6337" s="144"/>
      <c r="P6337" s="355">
        <v>0</v>
      </c>
      <c r="Q6337" s="362">
        <f>SUM('NOVO HORIZONTE'!I6337)</f>
        <v>0</v>
      </c>
      <c r="R6337" s="363">
        <f t="shared" si="821"/>
        <v>0</v>
      </c>
      <c r="S6337" s="153">
        <f t="shared" si="815"/>
        <v>0</v>
      </c>
      <c r="T6337" s="364"/>
    </row>
    <row r="6338" ht="22.5" hidden="1" spans="1:20">
      <c r="A6338" s="158">
        <v>92405</v>
      </c>
      <c r="B6338" s="100" t="s">
        <v>252</v>
      </c>
      <c r="C6338" s="104" t="s">
        <v>6616</v>
      </c>
      <c r="D6338" s="94" t="s">
        <v>261</v>
      </c>
      <c r="E6338" s="95">
        <v>61.96</v>
      </c>
      <c r="F6338" s="182">
        <f t="shared" si="817"/>
        <v>76.05</v>
      </c>
      <c r="G6338" s="107">
        <f>ROUND(SUM('NOVO HORIZONTE'!G6338),2)</f>
        <v>0</v>
      </c>
      <c r="H6338" s="107">
        <f t="shared" si="822"/>
        <v>0</v>
      </c>
      <c r="I6338" s="184">
        <f t="shared" si="818"/>
        <v>0</v>
      </c>
      <c r="J6338" s="142"/>
      <c r="K6338" s="228"/>
      <c r="L6338" s="7" t="str">
        <f t="shared" si="819"/>
        <v/>
      </c>
      <c r="M6338" s="7" t="str">
        <f t="shared" si="820"/>
        <v/>
      </c>
      <c r="N6338" s="7" t="str">
        <f t="shared" si="816"/>
        <v/>
      </c>
      <c r="O6338" s="144"/>
      <c r="P6338" s="355">
        <v>0</v>
      </c>
      <c r="Q6338" s="362">
        <f>SUM('NOVO HORIZONTE'!I6338)</f>
        <v>0</v>
      </c>
      <c r="R6338" s="363">
        <f t="shared" si="821"/>
        <v>0</v>
      </c>
      <c r="S6338" s="153">
        <f t="shared" si="815"/>
        <v>0</v>
      </c>
      <c r="T6338" s="364"/>
    </row>
    <row r="6339" ht="22.5" hidden="1" spans="1:20">
      <c r="A6339" s="158">
        <v>92406</v>
      </c>
      <c r="B6339" s="100" t="s">
        <v>252</v>
      </c>
      <c r="C6339" s="104" t="s">
        <v>6617</v>
      </c>
      <c r="D6339" s="94" t="s">
        <v>261</v>
      </c>
      <c r="E6339" s="95">
        <v>73.72</v>
      </c>
      <c r="F6339" s="182">
        <f t="shared" si="817"/>
        <v>90.48</v>
      </c>
      <c r="G6339" s="107">
        <f>ROUND(SUM('NOVO HORIZONTE'!G6339),2)</f>
        <v>0</v>
      </c>
      <c r="H6339" s="107">
        <f t="shared" si="822"/>
        <v>0</v>
      </c>
      <c r="I6339" s="184">
        <f t="shared" si="818"/>
        <v>0</v>
      </c>
      <c r="J6339" s="142"/>
      <c r="K6339" s="228"/>
      <c r="L6339" s="7" t="str">
        <f t="shared" si="819"/>
        <v/>
      </c>
      <c r="M6339" s="7" t="str">
        <f t="shared" si="820"/>
        <v/>
      </c>
      <c r="N6339" s="7" t="str">
        <f t="shared" si="816"/>
        <v/>
      </c>
      <c r="O6339" s="144"/>
      <c r="P6339" s="355">
        <v>0</v>
      </c>
      <c r="Q6339" s="362">
        <f>SUM('NOVO HORIZONTE'!I6339)</f>
        <v>0</v>
      </c>
      <c r="R6339" s="363">
        <f t="shared" si="821"/>
        <v>0</v>
      </c>
      <c r="S6339" s="153">
        <f t="shared" si="815"/>
        <v>0</v>
      </c>
      <c r="T6339" s="364"/>
    </row>
    <row r="6340" ht="22.5" hidden="1" spans="1:20">
      <c r="A6340" s="158">
        <v>92407</v>
      </c>
      <c r="B6340" s="100" t="s">
        <v>252</v>
      </c>
      <c r="C6340" s="104" t="s">
        <v>6618</v>
      </c>
      <c r="D6340" s="94" t="s">
        <v>261</v>
      </c>
      <c r="E6340" s="95">
        <v>74.25</v>
      </c>
      <c r="F6340" s="182">
        <f t="shared" si="817"/>
        <v>91.13</v>
      </c>
      <c r="G6340" s="107">
        <f>ROUND(SUM('NOVO HORIZONTE'!G6340),2)</f>
        <v>0</v>
      </c>
      <c r="H6340" s="107">
        <f t="shared" si="822"/>
        <v>0</v>
      </c>
      <c r="I6340" s="184">
        <f t="shared" si="818"/>
        <v>0</v>
      </c>
      <c r="J6340" s="142"/>
      <c r="K6340" s="228"/>
      <c r="L6340" s="7" t="str">
        <f t="shared" si="819"/>
        <v/>
      </c>
      <c r="M6340" s="7" t="str">
        <f t="shared" si="820"/>
        <v/>
      </c>
      <c r="N6340" s="7" t="str">
        <f t="shared" si="816"/>
        <v/>
      </c>
      <c r="O6340" s="144"/>
      <c r="P6340" s="355">
        <v>0</v>
      </c>
      <c r="Q6340" s="362">
        <f>SUM('NOVO HORIZONTE'!I6340)</f>
        <v>0</v>
      </c>
      <c r="R6340" s="363">
        <f t="shared" si="821"/>
        <v>0</v>
      </c>
      <c r="S6340" s="153">
        <f t="shared" si="815"/>
        <v>0</v>
      </c>
      <c r="T6340" s="364"/>
    </row>
    <row r="6341" ht="22.5" spans="1:20">
      <c r="A6341" s="158">
        <v>93679</v>
      </c>
      <c r="B6341" s="100" t="s">
        <v>252</v>
      </c>
      <c r="C6341" s="104" t="s">
        <v>6619</v>
      </c>
      <c r="D6341" s="94" t="s">
        <v>261</v>
      </c>
      <c r="E6341" s="95">
        <v>67.74</v>
      </c>
      <c r="F6341" s="182">
        <f t="shared" si="817"/>
        <v>83.14</v>
      </c>
      <c r="G6341" s="107">
        <f>ROUND(SUM('NOVO HORIZONTE'!G6341),2)</f>
        <v>74.48</v>
      </c>
      <c r="H6341" s="107">
        <f t="shared" si="822"/>
        <v>83.14</v>
      </c>
      <c r="I6341" s="184">
        <f>IF(ISBLANK(G6341),0,ROUNDDOWN(G6341*H6341,2))</f>
        <v>6192.26</v>
      </c>
      <c r="J6341" s="142"/>
      <c r="K6341" s="228"/>
      <c r="L6341" s="7" t="str">
        <f t="shared" si="819"/>
        <v>x</v>
      </c>
      <c r="M6341" s="7" t="str">
        <f t="shared" si="820"/>
        <v>x</v>
      </c>
      <c r="N6341" s="7" t="str">
        <f t="shared" si="816"/>
        <v>x</v>
      </c>
      <c r="O6341" s="144"/>
      <c r="P6341" s="355">
        <v>0</v>
      </c>
      <c r="Q6341" s="362">
        <f>SUM('NOVO HORIZONTE'!I6341)</f>
        <v>6192.26</v>
      </c>
      <c r="R6341" s="363">
        <f t="shared" si="821"/>
        <v>0</v>
      </c>
      <c r="S6341" s="153">
        <f t="shared" si="815"/>
        <v>0</v>
      </c>
      <c r="T6341" s="364"/>
    </row>
    <row r="6342" ht="22.5" hidden="1" spans="1:20">
      <c r="A6342" s="158">
        <v>93680</v>
      </c>
      <c r="B6342" s="100" t="s">
        <v>252</v>
      </c>
      <c r="C6342" s="104" t="s">
        <v>6620</v>
      </c>
      <c r="D6342" s="94" t="s">
        <v>261</v>
      </c>
      <c r="E6342" s="95">
        <v>56.99</v>
      </c>
      <c r="F6342" s="182">
        <f t="shared" si="817"/>
        <v>69.95</v>
      </c>
      <c r="G6342" s="107">
        <f>ROUND(SUM('NOVO HORIZONTE'!G6342),2)</f>
        <v>0</v>
      </c>
      <c r="H6342" s="107">
        <f t="shared" si="822"/>
        <v>0</v>
      </c>
      <c r="I6342" s="184">
        <f t="shared" si="818"/>
        <v>0</v>
      </c>
      <c r="J6342" s="142"/>
      <c r="K6342" s="228"/>
      <c r="L6342" s="7" t="str">
        <f t="shared" si="819"/>
        <v/>
      </c>
      <c r="M6342" s="7" t="str">
        <f t="shared" si="820"/>
        <v/>
      </c>
      <c r="N6342" s="7" t="str">
        <f t="shared" si="816"/>
        <v/>
      </c>
      <c r="O6342" s="144"/>
      <c r="P6342" s="355">
        <v>0</v>
      </c>
      <c r="Q6342" s="362">
        <f>SUM('NOVO HORIZONTE'!I6342)</f>
        <v>0</v>
      </c>
      <c r="R6342" s="363">
        <f t="shared" si="821"/>
        <v>0</v>
      </c>
      <c r="S6342" s="153">
        <f t="shared" si="815"/>
        <v>0</v>
      </c>
      <c r="T6342" s="364"/>
    </row>
    <row r="6343" ht="22.5" hidden="1" spans="1:20">
      <c r="A6343" s="158">
        <v>93681</v>
      </c>
      <c r="B6343" s="100" t="s">
        <v>252</v>
      </c>
      <c r="C6343" s="104" t="s">
        <v>6621</v>
      </c>
      <c r="D6343" s="94" t="s">
        <v>261</v>
      </c>
      <c r="E6343" s="95">
        <v>68.47</v>
      </c>
      <c r="F6343" s="182">
        <f t="shared" si="817"/>
        <v>84.04</v>
      </c>
      <c r="G6343" s="107">
        <f>ROUND(SUM('NOVO HORIZONTE'!G6343),2)</f>
        <v>0</v>
      </c>
      <c r="H6343" s="107">
        <f t="shared" si="822"/>
        <v>0</v>
      </c>
      <c r="I6343" s="184">
        <f t="shared" si="818"/>
        <v>0</v>
      </c>
      <c r="J6343" s="142"/>
      <c r="K6343" s="228"/>
      <c r="L6343" s="7" t="str">
        <f t="shared" si="819"/>
        <v/>
      </c>
      <c r="M6343" s="7" t="str">
        <f t="shared" si="820"/>
        <v/>
      </c>
      <c r="N6343" s="7" t="str">
        <f t="shared" si="816"/>
        <v/>
      </c>
      <c r="O6343" s="144"/>
      <c r="P6343" s="355">
        <v>0</v>
      </c>
      <c r="Q6343" s="362">
        <f>SUM('NOVO HORIZONTE'!I6343)</f>
        <v>0</v>
      </c>
      <c r="R6343" s="363">
        <f t="shared" si="821"/>
        <v>0</v>
      </c>
      <c r="S6343" s="153">
        <f t="shared" si="815"/>
        <v>0</v>
      </c>
      <c r="T6343" s="364"/>
    </row>
    <row r="6344" ht="22.5" hidden="1" spans="1:20">
      <c r="A6344" s="158">
        <v>93682</v>
      </c>
      <c r="B6344" s="100" t="s">
        <v>252</v>
      </c>
      <c r="C6344" s="104" t="s">
        <v>6622</v>
      </c>
      <c r="D6344" s="94" t="s">
        <v>261</v>
      </c>
      <c r="E6344" s="95">
        <v>64.27</v>
      </c>
      <c r="F6344" s="182">
        <f t="shared" si="817"/>
        <v>78.88</v>
      </c>
      <c r="G6344" s="107">
        <f>ROUND(SUM('NOVO HORIZONTE'!G6344),2)</f>
        <v>0</v>
      </c>
      <c r="H6344" s="107">
        <f t="shared" si="822"/>
        <v>0</v>
      </c>
      <c r="I6344" s="184">
        <f t="shared" si="818"/>
        <v>0</v>
      </c>
      <c r="J6344" s="142"/>
      <c r="K6344" s="228"/>
      <c r="L6344" s="7" t="str">
        <f t="shared" si="819"/>
        <v/>
      </c>
      <c r="M6344" s="7" t="str">
        <f t="shared" si="820"/>
        <v/>
      </c>
      <c r="N6344" s="7" t="str">
        <f t="shared" si="816"/>
        <v/>
      </c>
      <c r="O6344" s="144"/>
      <c r="P6344" s="355">
        <v>0</v>
      </c>
      <c r="Q6344" s="362">
        <f>SUM('NOVO HORIZONTE'!I6344)</f>
        <v>0</v>
      </c>
      <c r="R6344" s="363">
        <f t="shared" si="821"/>
        <v>0</v>
      </c>
      <c r="S6344" s="153">
        <f t="shared" si="815"/>
        <v>0</v>
      </c>
      <c r="T6344" s="364"/>
    </row>
    <row r="6345" ht="12.75" hidden="1" spans="1:20">
      <c r="A6345" s="158">
        <v>94294</v>
      </c>
      <c r="B6345" s="100" t="s">
        <v>252</v>
      </c>
      <c r="C6345" s="104" t="s">
        <v>6623</v>
      </c>
      <c r="D6345" s="94" t="s">
        <v>263</v>
      </c>
      <c r="E6345" s="95">
        <v>8.72</v>
      </c>
      <c r="F6345" s="182">
        <f t="shared" si="817"/>
        <v>10.7</v>
      </c>
      <c r="G6345" s="107">
        <f>ROUND(SUM('NOVO HORIZONTE'!G6345),2)</f>
        <v>0</v>
      </c>
      <c r="H6345" s="107">
        <f t="shared" si="822"/>
        <v>0</v>
      </c>
      <c r="I6345" s="184">
        <f t="shared" si="818"/>
        <v>0</v>
      </c>
      <c r="J6345" s="142"/>
      <c r="K6345" s="228"/>
      <c r="L6345" s="7" t="str">
        <f t="shared" si="819"/>
        <v/>
      </c>
      <c r="M6345" s="7" t="str">
        <f t="shared" si="820"/>
        <v/>
      </c>
      <c r="N6345" s="7" t="str">
        <f t="shared" si="816"/>
        <v/>
      </c>
      <c r="O6345" s="144"/>
      <c r="P6345" s="355">
        <v>0</v>
      </c>
      <c r="Q6345" s="362">
        <f>SUM('NOVO HORIZONTE'!I6345)</f>
        <v>0</v>
      </c>
      <c r="R6345" s="363">
        <f t="shared" si="821"/>
        <v>0</v>
      </c>
      <c r="S6345" s="153">
        <f t="shared" si="815"/>
        <v>0</v>
      </c>
      <c r="T6345" s="364"/>
    </row>
    <row r="6346" ht="12.75" spans="1:20">
      <c r="A6346" s="154" t="s">
        <v>6624</v>
      </c>
      <c r="B6346" s="100"/>
      <c r="C6346" s="818" t="s">
        <v>6625</v>
      </c>
      <c r="D6346" s="94">
        <v>0</v>
      </c>
      <c r="E6346" s="105">
        <v>0</v>
      </c>
      <c r="F6346" s="182">
        <f t="shared" si="817"/>
        <v>0</v>
      </c>
      <c r="G6346" s="187">
        <f>ROUND(SUM('NOVO HORIZONTE'!G6346),2)</f>
        <v>0</v>
      </c>
      <c r="H6346" s="187">
        <f t="shared" si="822"/>
        <v>0</v>
      </c>
      <c r="I6346" s="188">
        <f t="shared" si="818"/>
        <v>0</v>
      </c>
      <c r="J6346" s="142"/>
      <c r="K6346" s="145" t="str">
        <f>IF(SUM(I6347:I6366)&gt;0,"xx","")</f>
        <v>xx</v>
      </c>
      <c r="L6346" s="7" t="str">
        <f t="shared" si="819"/>
        <v>x</v>
      </c>
      <c r="M6346" s="7" t="str">
        <f t="shared" si="820"/>
        <v>x</v>
      </c>
      <c r="N6346" s="7" t="str">
        <f t="shared" si="816"/>
        <v>x</v>
      </c>
      <c r="O6346" s="144"/>
      <c r="P6346" s="375"/>
      <c r="Q6346" s="362">
        <f>SUM('NOVO HORIZONTE'!I6346)</f>
        <v>0</v>
      </c>
      <c r="R6346" s="363">
        <f t="shared" si="821"/>
        <v>0</v>
      </c>
      <c r="S6346" s="153">
        <f t="shared" si="815"/>
        <v>0</v>
      </c>
      <c r="T6346" s="364"/>
    </row>
    <row r="6347" ht="22.5" spans="1:20">
      <c r="A6347" s="158">
        <v>97097</v>
      </c>
      <c r="B6347" s="100" t="s">
        <v>252</v>
      </c>
      <c r="C6347" s="104" t="s">
        <v>6626</v>
      </c>
      <c r="D6347" s="94" t="s">
        <v>261</v>
      </c>
      <c r="E6347" s="95">
        <v>37.32</v>
      </c>
      <c r="F6347" s="182">
        <f t="shared" si="817"/>
        <v>45.81</v>
      </c>
      <c r="G6347" s="107">
        <f>ROUND(SUM('NOVO HORIZONTE'!G6347),2)</f>
        <v>238.9</v>
      </c>
      <c r="H6347" s="107">
        <f t="shared" si="822"/>
        <v>45.81</v>
      </c>
      <c r="I6347" s="184">
        <f t="shared" si="818"/>
        <v>10944.01</v>
      </c>
      <c r="J6347" s="142"/>
      <c r="K6347" s="228"/>
      <c r="L6347" s="7" t="str">
        <f t="shared" si="819"/>
        <v>x</v>
      </c>
      <c r="M6347" s="7" t="str">
        <f t="shared" si="820"/>
        <v>x</v>
      </c>
      <c r="N6347" s="7" t="str">
        <f t="shared" si="816"/>
        <v>x</v>
      </c>
      <c r="O6347" s="144"/>
      <c r="P6347" s="355">
        <v>0</v>
      </c>
      <c r="Q6347" s="362">
        <f>SUM('NOVO HORIZONTE'!I6347)</f>
        <v>10944.01</v>
      </c>
      <c r="R6347" s="363">
        <f t="shared" si="821"/>
        <v>0</v>
      </c>
      <c r="S6347" s="153">
        <f t="shared" si="815"/>
        <v>0</v>
      </c>
      <c r="T6347" s="364"/>
    </row>
    <row r="6348" ht="12.75" hidden="1" spans="1:20">
      <c r="A6348" s="158">
        <v>101747</v>
      </c>
      <c r="B6348" s="100" t="s">
        <v>252</v>
      </c>
      <c r="C6348" s="104" t="s">
        <v>6627</v>
      </c>
      <c r="D6348" s="94" t="s">
        <v>261</v>
      </c>
      <c r="E6348" s="95">
        <v>72.64</v>
      </c>
      <c r="F6348" s="182">
        <f t="shared" si="817"/>
        <v>89.16</v>
      </c>
      <c r="G6348" s="107">
        <f>ROUND(SUM('NOVO HORIZONTE'!G6348),2)</f>
        <v>0</v>
      </c>
      <c r="H6348" s="107">
        <f t="shared" si="822"/>
        <v>0</v>
      </c>
      <c r="I6348" s="184">
        <f t="shared" si="818"/>
        <v>0</v>
      </c>
      <c r="J6348" s="142"/>
      <c r="K6348" s="228"/>
      <c r="L6348" s="7" t="str">
        <f t="shared" si="819"/>
        <v/>
      </c>
      <c r="M6348" s="7" t="str">
        <f t="shared" si="820"/>
        <v/>
      </c>
      <c r="N6348" s="7" t="str">
        <f t="shared" si="816"/>
        <v/>
      </c>
      <c r="O6348" s="144"/>
      <c r="P6348" s="355">
        <v>0</v>
      </c>
      <c r="Q6348" s="362">
        <f>SUM('NOVO HORIZONTE'!I6348)</f>
        <v>0</v>
      </c>
      <c r="R6348" s="363">
        <f t="shared" si="821"/>
        <v>0</v>
      </c>
      <c r="S6348" s="153">
        <f t="shared" si="815"/>
        <v>0</v>
      </c>
      <c r="T6348" s="364"/>
    </row>
    <row r="6349" ht="22.5" hidden="1" spans="1:20">
      <c r="A6349" s="158">
        <v>103074</v>
      </c>
      <c r="B6349" s="100" t="s">
        <v>252</v>
      </c>
      <c r="C6349" s="104" t="s">
        <v>6628</v>
      </c>
      <c r="D6349" s="94" t="s">
        <v>261</v>
      </c>
      <c r="E6349" s="95">
        <v>166.61</v>
      </c>
      <c r="F6349" s="182">
        <f t="shared" si="817"/>
        <v>204.5</v>
      </c>
      <c r="G6349" s="107">
        <f>ROUND(SUM('NOVO HORIZONTE'!G6349),2)</f>
        <v>0</v>
      </c>
      <c r="H6349" s="107">
        <f t="shared" si="822"/>
        <v>0</v>
      </c>
      <c r="I6349" s="184">
        <f t="shared" si="818"/>
        <v>0</v>
      </c>
      <c r="J6349" s="142"/>
      <c r="K6349" s="228"/>
      <c r="L6349" s="7" t="str">
        <f t="shared" si="819"/>
        <v/>
      </c>
      <c r="M6349" s="7" t="str">
        <f t="shared" si="820"/>
        <v/>
      </c>
      <c r="N6349" s="7" t="str">
        <f t="shared" si="816"/>
        <v/>
      </c>
      <c r="O6349" s="144"/>
      <c r="P6349" s="355">
        <v>0</v>
      </c>
      <c r="Q6349" s="362">
        <f>SUM('NOVO HORIZONTE'!I6349)</f>
        <v>0</v>
      </c>
      <c r="R6349" s="363">
        <f t="shared" si="821"/>
        <v>0</v>
      </c>
      <c r="S6349" s="153">
        <f t="shared" si="815"/>
        <v>0</v>
      </c>
      <c r="T6349" s="364"/>
    </row>
    <row r="6350" ht="22.5" hidden="1" spans="1:20">
      <c r="A6350" s="158">
        <v>103075</v>
      </c>
      <c r="B6350" s="100" t="s">
        <v>252</v>
      </c>
      <c r="C6350" s="104" t="s">
        <v>6629</v>
      </c>
      <c r="D6350" s="94" t="s">
        <v>261</v>
      </c>
      <c r="E6350" s="95">
        <v>203.93</v>
      </c>
      <c r="F6350" s="182">
        <f t="shared" si="817"/>
        <v>250.3</v>
      </c>
      <c r="G6350" s="107">
        <f>ROUND(SUM('NOVO HORIZONTE'!G6350),2)</f>
        <v>0</v>
      </c>
      <c r="H6350" s="107">
        <f t="shared" si="822"/>
        <v>0</v>
      </c>
      <c r="I6350" s="184">
        <f t="shared" si="818"/>
        <v>0</v>
      </c>
      <c r="J6350" s="142"/>
      <c r="K6350" s="228"/>
      <c r="L6350" s="7" t="str">
        <f t="shared" si="819"/>
        <v/>
      </c>
      <c r="M6350" s="7" t="str">
        <f t="shared" si="820"/>
        <v/>
      </c>
      <c r="N6350" s="7" t="str">
        <f t="shared" si="816"/>
        <v/>
      </c>
      <c r="O6350" s="144"/>
      <c r="P6350" s="355">
        <v>0</v>
      </c>
      <c r="Q6350" s="362">
        <f>SUM('NOVO HORIZONTE'!I6350)</f>
        <v>0</v>
      </c>
      <c r="R6350" s="363">
        <f t="shared" si="821"/>
        <v>0</v>
      </c>
      <c r="S6350" s="153">
        <f t="shared" si="815"/>
        <v>0</v>
      </c>
      <c r="T6350" s="364"/>
    </row>
    <row r="6351" ht="22.5" hidden="1" spans="1:20">
      <c r="A6351" s="158">
        <v>103913</v>
      </c>
      <c r="B6351" s="100" t="s">
        <v>252</v>
      </c>
      <c r="C6351" s="104" t="s">
        <v>6630</v>
      </c>
      <c r="D6351" s="94" t="s">
        <v>261</v>
      </c>
      <c r="E6351" s="95">
        <v>122.83</v>
      </c>
      <c r="F6351" s="182">
        <f t="shared" si="817"/>
        <v>150.76</v>
      </c>
      <c r="G6351" s="107">
        <f>ROUND(SUM('NOVO HORIZONTE'!G6351),2)</f>
        <v>0</v>
      </c>
      <c r="H6351" s="107">
        <f t="shared" si="822"/>
        <v>0</v>
      </c>
      <c r="I6351" s="184">
        <f t="shared" si="818"/>
        <v>0</v>
      </c>
      <c r="J6351" s="142"/>
      <c r="K6351" s="228"/>
      <c r="L6351" s="7" t="str">
        <f t="shared" si="819"/>
        <v/>
      </c>
      <c r="M6351" s="7" t="str">
        <f t="shared" si="820"/>
        <v/>
      </c>
      <c r="N6351" s="7" t="str">
        <f t="shared" si="816"/>
        <v/>
      </c>
      <c r="O6351" s="144"/>
      <c r="P6351" s="355">
        <v>0</v>
      </c>
      <c r="Q6351" s="362">
        <f>SUM('NOVO HORIZONTE'!I6351)</f>
        <v>0</v>
      </c>
      <c r="R6351" s="363">
        <f t="shared" si="821"/>
        <v>0</v>
      </c>
      <c r="S6351" s="153">
        <f t="shared" si="815"/>
        <v>0</v>
      </c>
      <c r="T6351" s="364"/>
    </row>
    <row r="6352" ht="22.5" hidden="1" spans="1:20">
      <c r="A6352" s="158">
        <v>103914</v>
      </c>
      <c r="B6352" s="100" t="s">
        <v>252</v>
      </c>
      <c r="C6352" s="104" t="s">
        <v>6631</v>
      </c>
      <c r="D6352" s="94" t="s">
        <v>261</v>
      </c>
      <c r="E6352" s="95">
        <v>142.52</v>
      </c>
      <c r="F6352" s="182">
        <f t="shared" si="817"/>
        <v>174.93</v>
      </c>
      <c r="G6352" s="107">
        <f>ROUND(SUM('NOVO HORIZONTE'!G6352),2)</f>
        <v>0</v>
      </c>
      <c r="H6352" s="107">
        <f t="shared" si="822"/>
        <v>0</v>
      </c>
      <c r="I6352" s="184">
        <f t="shared" si="818"/>
        <v>0</v>
      </c>
      <c r="J6352" s="142"/>
      <c r="K6352" s="228"/>
      <c r="L6352" s="7" t="str">
        <f t="shared" si="819"/>
        <v/>
      </c>
      <c r="M6352" s="7" t="str">
        <f t="shared" si="820"/>
        <v/>
      </c>
      <c r="N6352" s="7" t="str">
        <f t="shared" si="816"/>
        <v/>
      </c>
      <c r="O6352" s="144"/>
      <c r="P6352" s="355">
        <v>0</v>
      </c>
      <c r="Q6352" s="362">
        <f>SUM('NOVO HORIZONTE'!I6352)</f>
        <v>0</v>
      </c>
      <c r="R6352" s="363">
        <f t="shared" si="821"/>
        <v>0</v>
      </c>
      <c r="S6352" s="153">
        <f t="shared" si="815"/>
        <v>0</v>
      </c>
      <c r="T6352" s="364"/>
    </row>
    <row r="6353" ht="22.5" hidden="1" spans="1:20">
      <c r="A6353" s="158">
        <v>103915</v>
      </c>
      <c r="B6353" s="100" t="s">
        <v>252</v>
      </c>
      <c r="C6353" s="104" t="s">
        <v>6632</v>
      </c>
      <c r="D6353" s="94" t="s">
        <v>261</v>
      </c>
      <c r="E6353" s="95">
        <v>156.46</v>
      </c>
      <c r="F6353" s="182">
        <f t="shared" si="817"/>
        <v>192.04</v>
      </c>
      <c r="G6353" s="107">
        <f>ROUND(SUM('NOVO HORIZONTE'!G6353),2)</f>
        <v>0</v>
      </c>
      <c r="H6353" s="107">
        <f t="shared" si="822"/>
        <v>0</v>
      </c>
      <c r="I6353" s="184">
        <f t="shared" si="818"/>
        <v>0</v>
      </c>
      <c r="J6353" s="142"/>
      <c r="K6353" s="228"/>
      <c r="L6353" s="7" t="str">
        <f t="shared" si="819"/>
        <v/>
      </c>
      <c r="M6353" s="7" t="str">
        <f t="shared" si="820"/>
        <v/>
      </c>
      <c r="N6353" s="7" t="str">
        <f t="shared" si="816"/>
        <v/>
      </c>
      <c r="O6353" s="144"/>
      <c r="P6353" s="355">
        <v>0</v>
      </c>
      <c r="Q6353" s="362">
        <f>SUM('NOVO HORIZONTE'!I6353)</f>
        <v>0</v>
      </c>
      <c r="R6353" s="363">
        <f t="shared" si="821"/>
        <v>0</v>
      </c>
      <c r="S6353" s="153">
        <f t="shared" si="815"/>
        <v>0</v>
      </c>
      <c r="T6353" s="364"/>
    </row>
    <row r="6354" ht="22.5" hidden="1" spans="1:20">
      <c r="A6354" s="158">
        <v>103916</v>
      </c>
      <c r="B6354" s="100" t="s">
        <v>252</v>
      </c>
      <c r="C6354" s="104" t="s">
        <v>6633</v>
      </c>
      <c r="D6354" s="94" t="s">
        <v>261</v>
      </c>
      <c r="E6354" s="95">
        <v>177.14</v>
      </c>
      <c r="F6354" s="182">
        <f t="shared" si="817"/>
        <v>217.42</v>
      </c>
      <c r="G6354" s="107">
        <f>ROUND(SUM('NOVO HORIZONTE'!G6354),2)</f>
        <v>0</v>
      </c>
      <c r="H6354" s="107">
        <f t="shared" si="822"/>
        <v>0</v>
      </c>
      <c r="I6354" s="184">
        <f t="shared" si="818"/>
        <v>0</v>
      </c>
      <c r="J6354" s="142"/>
      <c r="K6354" s="228"/>
      <c r="L6354" s="7" t="str">
        <f t="shared" si="819"/>
        <v/>
      </c>
      <c r="M6354" s="7" t="str">
        <f t="shared" si="820"/>
        <v/>
      </c>
      <c r="N6354" s="7" t="str">
        <f t="shared" si="816"/>
        <v/>
      </c>
      <c r="O6354" s="144"/>
      <c r="P6354" s="355">
        <v>0</v>
      </c>
      <c r="Q6354" s="362">
        <f>SUM('NOVO HORIZONTE'!I6354)</f>
        <v>0</v>
      </c>
      <c r="R6354" s="363">
        <f t="shared" si="821"/>
        <v>0</v>
      </c>
      <c r="S6354" s="153">
        <f t="shared" si="815"/>
        <v>0</v>
      </c>
      <c r="T6354" s="364"/>
    </row>
    <row r="6355" ht="22.5" hidden="1" spans="1:20">
      <c r="A6355" s="158">
        <v>103917</v>
      </c>
      <c r="B6355" s="100" t="s">
        <v>252</v>
      </c>
      <c r="C6355" s="104" t="s">
        <v>6634</v>
      </c>
      <c r="D6355" s="94" t="s">
        <v>261</v>
      </c>
      <c r="E6355" s="95">
        <v>206.02</v>
      </c>
      <c r="F6355" s="182">
        <f t="shared" si="817"/>
        <v>252.87</v>
      </c>
      <c r="G6355" s="107">
        <f>ROUND(SUM('NOVO HORIZONTE'!G6355),2)</f>
        <v>0</v>
      </c>
      <c r="H6355" s="107">
        <f t="shared" si="822"/>
        <v>0</v>
      </c>
      <c r="I6355" s="184">
        <f t="shared" si="818"/>
        <v>0</v>
      </c>
      <c r="J6355" s="142"/>
      <c r="K6355" s="228"/>
      <c r="L6355" s="7" t="str">
        <f t="shared" si="819"/>
        <v/>
      </c>
      <c r="M6355" s="7" t="str">
        <f t="shared" si="820"/>
        <v/>
      </c>
      <c r="N6355" s="7" t="str">
        <f t="shared" si="816"/>
        <v/>
      </c>
      <c r="O6355" s="144"/>
      <c r="P6355" s="355">
        <v>0</v>
      </c>
      <c r="Q6355" s="362">
        <f>SUM('NOVO HORIZONTE'!I6355)</f>
        <v>0</v>
      </c>
      <c r="R6355" s="363">
        <f t="shared" si="821"/>
        <v>0</v>
      </c>
      <c r="S6355" s="153">
        <f t="shared" si="815"/>
        <v>0</v>
      </c>
      <c r="T6355" s="364"/>
    </row>
    <row r="6356" ht="22.5" hidden="1" spans="1:20">
      <c r="A6356" s="158">
        <v>103918</v>
      </c>
      <c r="B6356" s="100" t="s">
        <v>252</v>
      </c>
      <c r="C6356" s="104" t="s">
        <v>6635</v>
      </c>
      <c r="D6356" s="94" t="s">
        <v>261</v>
      </c>
      <c r="E6356" s="95">
        <v>216.46</v>
      </c>
      <c r="F6356" s="182">
        <f t="shared" si="817"/>
        <v>265.68</v>
      </c>
      <c r="G6356" s="107">
        <f>ROUND(SUM('NOVO HORIZONTE'!G6356),2)</f>
        <v>0</v>
      </c>
      <c r="H6356" s="107">
        <f t="shared" si="822"/>
        <v>0</v>
      </c>
      <c r="I6356" s="184">
        <f t="shared" si="818"/>
        <v>0</v>
      </c>
      <c r="J6356" s="142"/>
      <c r="K6356" s="228"/>
      <c r="L6356" s="7" t="str">
        <f t="shared" si="819"/>
        <v/>
      </c>
      <c r="M6356" s="7" t="str">
        <f t="shared" si="820"/>
        <v/>
      </c>
      <c r="N6356" s="7" t="str">
        <f t="shared" si="816"/>
        <v/>
      </c>
      <c r="O6356" s="144"/>
      <c r="P6356" s="355">
        <v>0</v>
      </c>
      <c r="Q6356" s="362">
        <f>SUM('NOVO HORIZONTE'!I6356)</f>
        <v>0</v>
      </c>
      <c r="R6356" s="363">
        <f t="shared" si="821"/>
        <v>0</v>
      </c>
      <c r="S6356" s="153">
        <f t="shared" si="815"/>
        <v>0</v>
      </c>
      <c r="T6356" s="364"/>
    </row>
    <row r="6357" ht="22.5" hidden="1" spans="1:20">
      <c r="A6357" s="158">
        <v>94990</v>
      </c>
      <c r="B6357" s="100" t="s">
        <v>252</v>
      </c>
      <c r="C6357" s="104" t="s">
        <v>6636</v>
      </c>
      <c r="D6357" s="94" t="s">
        <v>239</v>
      </c>
      <c r="E6357" s="95">
        <v>713.68</v>
      </c>
      <c r="F6357" s="182">
        <f t="shared" si="817"/>
        <v>875.97</v>
      </c>
      <c r="G6357" s="107">
        <f>ROUND(SUM('NOVO HORIZONTE'!G6357),2)</f>
        <v>0</v>
      </c>
      <c r="H6357" s="107">
        <f t="shared" si="822"/>
        <v>0</v>
      </c>
      <c r="I6357" s="184">
        <f t="shared" si="818"/>
        <v>0</v>
      </c>
      <c r="J6357" s="142"/>
      <c r="K6357" s="145"/>
      <c r="L6357" s="7" t="str">
        <f t="shared" si="819"/>
        <v/>
      </c>
      <c r="M6357" s="7" t="str">
        <f t="shared" si="820"/>
        <v/>
      </c>
      <c r="N6357" s="7" t="str">
        <f t="shared" si="816"/>
        <v/>
      </c>
      <c r="O6357" s="144"/>
      <c r="P6357" s="355">
        <v>0</v>
      </c>
      <c r="Q6357" s="362">
        <f>SUM('NOVO HORIZONTE'!I6357)</f>
        <v>0</v>
      </c>
      <c r="R6357" s="363">
        <f t="shared" si="821"/>
        <v>0</v>
      </c>
      <c r="S6357" s="153">
        <f t="shared" si="815"/>
        <v>0</v>
      </c>
      <c r="T6357" s="364"/>
    </row>
    <row r="6358" ht="22.5" hidden="1" spans="1:20">
      <c r="A6358" s="158">
        <v>94991</v>
      </c>
      <c r="B6358" s="100" t="s">
        <v>252</v>
      </c>
      <c r="C6358" s="104" t="s">
        <v>6637</v>
      </c>
      <c r="D6358" s="94" t="s">
        <v>239</v>
      </c>
      <c r="E6358" s="95">
        <v>629.91</v>
      </c>
      <c r="F6358" s="182">
        <f t="shared" si="817"/>
        <v>773.15</v>
      </c>
      <c r="G6358" s="107">
        <f>ROUND(SUM('NOVO HORIZONTE'!G6358),2)</f>
        <v>0</v>
      </c>
      <c r="H6358" s="107">
        <f t="shared" si="822"/>
        <v>0</v>
      </c>
      <c r="I6358" s="184">
        <f t="shared" si="818"/>
        <v>0</v>
      </c>
      <c r="J6358" s="142"/>
      <c r="K6358" s="145"/>
      <c r="L6358" s="7" t="str">
        <f t="shared" si="819"/>
        <v/>
      </c>
      <c r="M6358" s="7" t="str">
        <f t="shared" si="820"/>
        <v/>
      </c>
      <c r="N6358" s="7" t="str">
        <f t="shared" si="816"/>
        <v/>
      </c>
      <c r="O6358" s="144"/>
      <c r="P6358" s="355">
        <v>0</v>
      </c>
      <c r="Q6358" s="362">
        <f>SUM('NOVO HORIZONTE'!I6358)</f>
        <v>0</v>
      </c>
      <c r="R6358" s="363">
        <f t="shared" si="821"/>
        <v>0</v>
      </c>
      <c r="S6358" s="153">
        <f t="shared" si="815"/>
        <v>0</v>
      </c>
      <c r="T6358" s="364"/>
    </row>
    <row r="6359" ht="22.5" hidden="1" spans="1:20">
      <c r="A6359" s="158">
        <v>94992</v>
      </c>
      <c r="B6359" s="100" t="s">
        <v>252</v>
      </c>
      <c r="C6359" s="104" t="s">
        <v>6638</v>
      </c>
      <c r="D6359" s="94" t="s">
        <v>261</v>
      </c>
      <c r="E6359" s="95">
        <v>84.5</v>
      </c>
      <c r="F6359" s="182">
        <f t="shared" si="817"/>
        <v>103.72</v>
      </c>
      <c r="G6359" s="107">
        <f>ROUND(SUM('NOVO HORIZONTE'!G6359),2)</f>
        <v>0</v>
      </c>
      <c r="H6359" s="107">
        <f t="shared" si="822"/>
        <v>0</v>
      </c>
      <c r="I6359" s="184">
        <f t="shared" si="818"/>
        <v>0</v>
      </c>
      <c r="J6359" s="142"/>
      <c r="K6359" s="145"/>
      <c r="L6359" s="7" t="str">
        <f t="shared" si="819"/>
        <v/>
      </c>
      <c r="M6359" s="7" t="str">
        <f t="shared" si="820"/>
        <v/>
      </c>
      <c r="N6359" s="7" t="str">
        <f t="shared" si="816"/>
        <v/>
      </c>
      <c r="O6359" s="144"/>
      <c r="P6359" s="355">
        <v>0</v>
      </c>
      <c r="Q6359" s="362">
        <f>SUM('NOVO HORIZONTE'!I6359)</f>
        <v>0</v>
      </c>
      <c r="R6359" s="363">
        <f t="shared" si="821"/>
        <v>0</v>
      </c>
      <c r="S6359" s="153">
        <f t="shared" si="815"/>
        <v>0</v>
      </c>
      <c r="T6359" s="364"/>
    </row>
    <row r="6360" ht="22.5" hidden="1" spans="1:20">
      <c r="A6360" s="158">
        <v>94993</v>
      </c>
      <c r="B6360" s="100" t="s">
        <v>252</v>
      </c>
      <c r="C6360" s="104" t="s">
        <v>6639</v>
      </c>
      <c r="D6360" s="94" t="s">
        <v>261</v>
      </c>
      <c r="E6360" s="95">
        <v>79.48</v>
      </c>
      <c r="F6360" s="182">
        <f t="shared" si="817"/>
        <v>97.55</v>
      </c>
      <c r="G6360" s="107">
        <f>ROUND(SUM('NOVO HORIZONTE'!G6360),2)</f>
        <v>0</v>
      </c>
      <c r="H6360" s="107">
        <f t="shared" si="822"/>
        <v>0</v>
      </c>
      <c r="I6360" s="184">
        <f t="shared" si="818"/>
        <v>0</v>
      </c>
      <c r="J6360" s="142"/>
      <c r="K6360" s="228"/>
      <c r="L6360" s="7" t="str">
        <f t="shared" si="819"/>
        <v/>
      </c>
      <c r="M6360" s="7" t="str">
        <f t="shared" si="820"/>
        <v/>
      </c>
      <c r="N6360" s="7" t="str">
        <f t="shared" si="816"/>
        <v/>
      </c>
      <c r="O6360" s="144"/>
      <c r="P6360" s="355">
        <v>0</v>
      </c>
      <c r="Q6360" s="362">
        <f>SUM('NOVO HORIZONTE'!I6360)</f>
        <v>0</v>
      </c>
      <c r="R6360" s="363">
        <f t="shared" si="821"/>
        <v>0</v>
      </c>
      <c r="S6360" s="153">
        <f t="shared" si="815"/>
        <v>0</v>
      </c>
      <c r="T6360" s="364"/>
    </row>
    <row r="6361" ht="22.5" hidden="1" spans="1:20">
      <c r="A6361" s="158">
        <v>94994</v>
      </c>
      <c r="B6361" s="100" t="s">
        <v>252</v>
      </c>
      <c r="C6361" s="104" t="s">
        <v>6640</v>
      </c>
      <c r="D6361" s="94" t="s">
        <v>261</v>
      </c>
      <c r="E6361" s="95">
        <v>99.26</v>
      </c>
      <c r="F6361" s="182">
        <f t="shared" si="817"/>
        <v>121.83</v>
      </c>
      <c r="G6361" s="107">
        <f>ROUND(SUM('NOVO HORIZONTE'!G6361),2)</f>
        <v>0</v>
      </c>
      <c r="H6361" s="107">
        <f t="shared" si="822"/>
        <v>0</v>
      </c>
      <c r="I6361" s="184">
        <f t="shared" si="818"/>
        <v>0</v>
      </c>
      <c r="J6361" s="142"/>
      <c r="K6361" s="228"/>
      <c r="L6361" s="7" t="str">
        <f t="shared" si="819"/>
        <v/>
      </c>
      <c r="M6361" s="7" t="str">
        <f t="shared" si="820"/>
        <v/>
      </c>
      <c r="N6361" s="7" t="str">
        <f t="shared" si="816"/>
        <v/>
      </c>
      <c r="O6361" s="144"/>
      <c r="P6361" s="355">
        <v>0</v>
      </c>
      <c r="Q6361" s="362">
        <f>SUM('NOVO HORIZONTE'!I6361)</f>
        <v>0</v>
      </c>
      <c r="R6361" s="363">
        <f t="shared" si="821"/>
        <v>0</v>
      </c>
      <c r="S6361" s="153">
        <f t="shared" ref="S6361:S6424" si="823">IF(R6361=0,0,IF(R6361&gt;0,"c","b"))</f>
        <v>0</v>
      </c>
      <c r="T6361" s="364"/>
    </row>
    <row r="6362" ht="22.5" spans="1:20">
      <c r="A6362" s="158">
        <v>94995</v>
      </c>
      <c r="B6362" s="100" t="s">
        <v>252</v>
      </c>
      <c r="C6362" s="104" t="s">
        <v>6641</v>
      </c>
      <c r="D6362" s="94" t="s">
        <v>261</v>
      </c>
      <c r="E6362" s="95">
        <v>92.56</v>
      </c>
      <c r="F6362" s="182">
        <f t="shared" si="817"/>
        <v>113.61</v>
      </c>
      <c r="G6362" s="107">
        <f>ROUND(SUM('NOVO HORIZONTE'!G6362),2)</f>
        <v>412.77</v>
      </c>
      <c r="H6362" s="107">
        <f t="shared" si="822"/>
        <v>113.61</v>
      </c>
      <c r="I6362" s="184">
        <f t="shared" si="818"/>
        <v>46894.8</v>
      </c>
      <c r="J6362" s="142"/>
      <c r="K6362" s="228"/>
      <c r="L6362" s="7" t="str">
        <f t="shared" si="819"/>
        <v>x</v>
      </c>
      <c r="M6362" s="7" t="str">
        <f t="shared" si="820"/>
        <v>x</v>
      </c>
      <c r="N6362" s="7" t="str">
        <f t="shared" si="816"/>
        <v>x</v>
      </c>
      <c r="O6362" s="144"/>
      <c r="P6362" s="355">
        <v>0</v>
      </c>
      <c r="Q6362" s="362">
        <f>SUM('NOVO HORIZONTE'!I6362)</f>
        <v>46894.8</v>
      </c>
      <c r="R6362" s="363">
        <f t="shared" si="821"/>
        <v>0</v>
      </c>
      <c r="S6362" s="153">
        <f t="shared" si="823"/>
        <v>0</v>
      </c>
      <c r="T6362" s="364"/>
    </row>
    <row r="6363" ht="22.5" hidden="1" spans="1:20">
      <c r="A6363" s="158">
        <v>94996</v>
      </c>
      <c r="B6363" s="100" t="s">
        <v>252</v>
      </c>
      <c r="C6363" s="104" t="s">
        <v>6642</v>
      </c>
      <c r="D6363" s="94" t="s">
        <v>261</v>
      </c>
      <c r="E6363" s="95">
        <v>131.57</v>
      </c>
      <c r="F6363" s="182">
        <f t="shared" si="817"/>
        <v>161.49</v>
      </c>
      <c r="G6363" s="107">
        <f>ROUND(SUM('NOVO HORIZONTE'!G6363),2)</f>
        <v>0</v>
      </c>
      <c r="H6363" s="107">
        <f t="shared" si="822"/>
        <v>0</v>
      </c>
      <c r="I6363" s="184">
        <f t="shared" si="818"/>
        <v>0</v>
      </c>
      <c r="J6363" s="142"/>
      <c r="K6363" s="228"/>
      <c r="L6363" s="7" t="str">
        <f t="shared" si="819"/>
        <v/>
      </c>
      <c r="M6363" s="7" t="str">
        <f t="shared" si="820"/>
        <v/>
      </c>
      <c r="N6363" s="7" t="str">
        <f t="shared" si="816"/>
        <v/>
      </c>
      <c r="O6363" s="144"/>
      <c r="P6363" s="355">
        <v>0</v>
      </c>
      <c r="Q6363" s="362">
        <f>SUM('NOVO HORIZONTE'!I6363)</f>
        <v>0</v>
      </c>
      <c r="R6363" s="363">
        <f t="shared" si="821"/>
        <v>0</v>
      </c>
      <c r="S6363" s="153">
        <f t="shared" si="823"/>
        <v>0</v>
      </c>
      <c r="T6363" s="364"/>
    </row>
    <row r="6364" ht="22.5" hidden="1" spans="1:20">
      <c r="A6364" s="158">
        <v>94997</v>
      </c>
      <c r="B6364" s="100" t="s">
        <v>252</v>
      </c>
      <c r="C6364" s="104" t="s">
        <v>6643</v>
      </c>
      <c r="D6364" s="94" t="s">
        <v>261</v>
      </c>
      <c r="E6364" s="95">
        <v>117.58</v>
      </c>
      <c r="F6364" s="182">
        <f t="shared" si="817"/>
        <v>144.32</v>
      </c>
      <c r="G6364" s="107">
        <f>ROUND(SUM('NOVO HORIZONTE'!G6364),2)</f>
        <v>0</v>
      </c>
      <c r="H6364" s="107">
        <f t="shared" si="822"/>
        <v>0</v>
      </c>
      <c r="I6364" s="184">
        <f t="shared" si="818"/>
        <v>0</v>
      </c>
      <c r="J6364" s="142"/>
      <c r="K6364" s="228"/>
      <c r="L6364" s="7" t="str">
        <f t="shared" si="819"/>
        <v/>
      </c>
      <c r="M6364" s="7" t="str">
        <f t="shared" si="820"/>
        <v/>
      </c>
      <c r="N6364" s="7" t="str">
        <f t="shared" si="816"/>
        <v/>
      </c>
      <c r="O6364" s="144"/>
      <c r="P6364" s="355">
        <v>0</v>
      </c>
      <c r="Q6364" s="362">
        <f>SUM('NOVO HORIZONTE'!I6364)</f>
        <v>0</v>
      </c>
      <c r="R6364" s="363">
        <f t="shared" si="821"/>
        <v>0</v>
      </c>
      <c r="S6364" s="153">
        <f t="shared" si="823"/>
        <v>0</v>
      </c>
      <c r="T6364" s="364"/>
    </row>
    <row r="6365" ht="22.5" hidden="1" spans="1:20">
      <c r="A6365" s="158">
        <v>94998</v>
      </c>
      <c r="B6365" s="100" t="s">
        <v>252</v>
      </c>
      <c r="C6365" s="104" t="s">
        <v>6644</v>
      </c>
      <c r="D6365" s="94" t="s">
        <v>261</v>
      </c>
      <c r="E6365" s="95">
        <v>147.29</v>
      </c>
      <c r="F6365" s="182">
        <f t="shared" si="817"/>
        <v>180.78</v>
      </c>
      <c r="G6365" s="107">
        <f>ROUND(SUM('NOVO HORIZONTE'!G6365),2)</f>
        <v>0</v>
      </c>
      <c r="H6365" s="107">
        <f t="shared" si="822"/>
        <v>0</v>
      </c>
      <c r="I6365" s="184">
        <f t="shared" si="818"/>
        <v>0</v>
      </c>
      <c r="J6365" s="142"/>
      <c r="K6365" s="228"/>
      <c r="L6365" s="7" t="str">
        <f t="shared" si="819"/>
        <v/>
      </c>
      <c r="M6365" s="7" t="str">
        <f t="shared" si="820"/>
        <v/>
      </c>
      <c r="N6365" s="7" t="str">
        <f t="shared" si="816"/>
        <v/>
      </c>
      <c r="O6365" s="144"/>
      <c r="P6365" s="355">
        <v>0</v>
      </c>
      <c r="Q6365" s="362">
        <f>SUM('NOVO HORIZONTE'!I6365)</f>
        <v>0</v>
      </c>
      <c r="R6365" s="363">
        <f t="shared" si="821"/>
        <v>0</v>
      </c>
      <c r="S6365" s="153">
        <f t="shared" si="823"/>
        <v>0</v>
      </c>
      <c r="T6365" s="364"/>
    </row>
    <row r="6366" ht="22.5" hidden="1" spans="1:20">
      <c r="A6366" s="158">
        <v>94999</v>
      </c>
      <c r="B6366" s="100" t="s">
        <v>252</v>
      </c>
      <c r="C6366" s="104" t="s">
        <v>6645</v>
      </c>
      <c r="D6366" s="94" t="s">
        <v>261</v>
      </c>
      <c r="E6366" s="95">
        <v>130.51</v>
      </c>
      <c r="F6366" s="182">
        <f t="shared" si="817"/>
        <v>160.19</v>
      </c>
      <c r="G6366" s="107">
        <f>ROUND(SUM('NOVO HORIZONTE'!G6366),2)</f>
        <v>0</v>
      </c>
      <c r="H6366" s="107">
        <f t="shared" si="822"/>
        <v>0</v>
      </c>
      <c r="I6366" s="184">
        <f t="shared" si="818"/>
        <v>0</v>
      </c>
      <c r="J6366" s="142"/>
      <c r="K6366" s="228"/>
      <c r="L6366" s="7" t="str">
        <f t="shared" si="819"/>
        <v/>
      </c>
      <c r="M6366" s="7" t="str">
        <f t="shared" si="820"/>
        <v/>
      </c>
      <c r="N6366" s="7" t="str">
        <f t="shared" si="816"/>
        <v/>
      </c>
      <c r="O6366" s="144"/>
      <c r="P6366" s="355">
        <v>0</v>
      </c>
      <c r="Q6366" s="362">
        <f>SUM('NOVO HORIZONTE'!I6366)</f>
        <v>0</v>
      </c>
      <c r="R6366" s="363">
        <f t="shared" si="821"/>
        <v>0</v>
      </c>
      <c r="S6366" s="153">
        <f t="shared" si="823"/>
        <v>0</v>
      </c>
      <c r="T6366" s="364"/>
    </row>
    <row r="6367" ht="12.75" hidden="1" spans="1:20">
      <c r="A6367" s="154" t="s">
        <v>6646</v>
      </c>
      <c r="B6367" s="100"/>
      <c r="C6367" s="161" t="s">
        <v>6647</v>
      </c>
      <c r="D6367" s="94">
        <v>0</v>
      </c>
      <c r="E6367" s="105">
        <v>0</v>
      </c>
      <c r="F6367" s="182">
        <f t="shared" si="817"/>
        <v>0</v>
      </c>
      <c r="G6367" s="187">
        <f>ROUND(SUM('NOVO HORIZONTE'!G6367),2)</f>
        <v>0</v>
      </c>
      <c r="H6367" s="187">
        <f t="shared" si="822"/>
        <v>0</v>
      </c>
      <c r="I6367" s="188">
        <f t="shared" si="818"/>
        <v>0</v>
      </c>
      <c r="J6367" s="142"/>
      <c r="K6367" s="145" t="str">
        <f>IF(SUM(I6368:I6382)&gt;0,"xx","")</f>
        <v/>
      </c>
      <c r="L6367" s="7" t="str">
        <f t="shared" si="819"/>
        <v/>
      </c>
      <c r="M6367" s="7" t="str">
        <f t="shared" si="820"/>
        <v/>
      </c>
      <c r="N6367" s="7" t="str">
        <f t="shared" si="816"/>
        <v/>
      </c>
      <c r="O6367" s="144"/>
      <c r="P6367" s="375"/>
      <c r="Q6367" s="362">
        <f>SUM('NOVO HORIZONTE'!I6367)</f>
        <v>0</v>
      </c>
      <c r="R6367" s="363">
        <f t="shared" si="821"/>
        <v>0</v>
      </c>
      <c r="S6367" s="153">
        <f t="shared" si="823"/>
        <v>0</v>
      </c>
      <c r="T6367" s="364"/>
    </row>
    <row r="6368" ht="12.75" hidden="1" spans="1:20">
      <c r="A6368" s="158">
        <v>98685</v>
      </c>
      <c r="B6368" s="100" t="s">
        <v>252</v>
      </c>
      <c r="C6368" s="104" t="s">
        <v>6648</v>
      </c>
      <c r="D6368" s="94" t="s">
        <v>263</v>
      </c>
      <c r="E6368" s="95">
        <v>80.32</v>
      </c>
      <c r="F6368" s="182">
        <f t="shared" si="817"/>
        <v>98.58</v>
      </c>
      <c r="G6368" s="107">
        <f>ROUND(SUM('NOVO HORIZONTE'!G6368),2)</f>
        <v>0</v>
      </c>
      <c r="H6368" s="107">
        <f t="shared" si="822"/>
        <v>0</v>
      </c>
      <c r="I6368" s="184">
        <f t="shared" si="818"/>
        <v>0</v>
      </c>
      <c r="J6368" s="142"/>
      <c r="K6368" s="228"/>
      <c r="L6368" s="7" t="str">
        <f t="shared" si="819"/>
        <v/>
      </c>
      <c r="M6368" s="7" t="str">
        <f t="shared" si="820"/>
        <v/>
      </c>
      <c r="N6368" s="7" t="str">
        <f t="shared" si="816"/>
        <v/>
      </c>
      <c r="O6368" s="144"/>
      <c r="P6368" s="355">
        <v>0</v>
      </c>
      <c r="Q6368" s="362">
        <f>SUM('NOVO HORIZONTE'!I6368)</f>
        <v>0</v>
      </c>
      <c r="R6368" s="363">
        <f t="shared" si="821"/>
        <v>0</v>
      </c>
      <c r="S6368" s="153">
        <f t="shared" si="823"/>
        <v>0</v>
      </c>
      <c r="T6368" s="364"/>
    </row>
    <row r="6369" ht="12.75" hidden="1" spans="1:20">
      <c r="A6369" s="158">
        <v>101738</v>
      </c>
      <c r="B6369" s="100" t="s">
        <v>252</v>
      </c>
      <c r="C6369" s="104" t="s">
        <v>6649</v>
      </c>
      <c r="D6369" s="94" t="s">
        <v>263</v>
      </c>
      <c r="E6369" s="95">
        <v>31.68</v>
      </c>
      <c r="F6369" s="182">
        <f t="shared" si="817"/>
        <v>38.88</v>
      </c>
      <c r="G6369" s="107">
        <f>ROUND(SUM('NOVO HORIZONTE'!G6369),2)</f>
        <v>0</v>
      </c>
      <c r="H6369" s="107">
        <f t="shared" si="822"/>
        <v>0</v>
      </c>
      <c r="I6369" s="184">
        <f t="shared" si="818"/>
        <v>0</v>
      </c>
      <c r="J6369" s="142"/>
      <c r="K6369" s="145"/>
      <c r="L6369" s="7" t="str">
        <f t="shared" si="819"/>
        <v/>
      </c>
      <c r="M6369" s="7" t="str">
        <f t="shared" si="820"/>
        <v/>
      </c>
      <c r="N6369" s="7" t="str">
        <f t="shared" si="816"/>
        <v/>
      </c>
      <c r="O6369" s="144"/>
      <c r="P6369" s="355">
        <v>0</v>
      </c>
      <c r="Q6369" s="362">
        <f>SUM('NOVO HORIZONTE'!I6369)</f>
        <v>0</v>
      </c>
      <c r="R6369" s="363">
        <f t="shared" si="821"/>
        <v>0</v>
      </c>
      <c r="S6369" s="153">
        <f t="shared" si="823"/>
        <v>0</v>
      </c>
      <c r="T6369" s="364"/>
    </row>
    <row r="6370" ht="12.75" hidden="1" spans="1:20">
      <c r="A6370" s="158">
        <v>101739</v>
      </c>
      <c r="B6370" s="100" t="s">
        <v>252</v>
      </c>
      <c r="C6370" s="104" t="s">
        <v>6650</v>
      </c>
      <c r="D6370" s="94" t="s">
        <v>263</v>
      </c>
      <c r="E6370" s="95">
        <v>35.44</v>
      </c>
      <c r="F6370" s="182">
        <f t="shared" si="817"/>
        <v>43.5</v>
      </c>
      <c r="G6370" s="107">
        <f>ROUND(SUM('NOVO HORIZONTE'!G6370),2)</f>
        <v>0</v>
      </c>
      <c r="H6370" s="107">
        <f t="shared" si="822"/>
        <v>0</v>
      </c>
      <c r="I6370" s="184">
        <f t="shared" si="818"/>
        <v>0</v>
      </c>
      <c r="J6370" s="142"/>
      <c r="K6370" s="228"/>
      <c r="L6370" s="7" t="str">
        <f t="shared" si="819"/>
        <v/>
      </c>
      <c r="M6370" s="7" t="str">
        <f t="shared" si="820"/>
        <v/>
      </c>
      <c r="N6370" s="7" t="str">
        <f t="shared" si="816"/>
        <v/>
      </c>
      <c r="O6370" s="144"/>
      <c r="P6370" s="355">
        <v>0</v>
      </c>
      <c r="Q6370" s="362">
        <f>SUM('NOVO HORIZONTE'!I6370)</f>
        <v>0</v>
      </c>
      <c r="R6370" s="363">
        <f t="shared" si="821"/>
        <v>0</v>
      </c>
      <c r="S6370" s="153">
        <f t="shared" si="823"/>
        <v>0</v>
      </c>
      <c r="T6370" s="364"/>
    </row>
    <row r="6371" ht="12.75" hidden="1" spans="1:20">
      <c r="A6371" s="158">
        <v>101740</v>
      </c>
      <c r="B6371" s="100" t="s">
        <v>252</v>
      </c>
      <c r="C6371" s="104" t="s">
        <v>6651</v>
      </c>
      <c r="D6371" s="94" t="s">
        <v>263</v>
      </c>
      <c r="E6371" s="95">
        <v>63.16</v>
      </c>
      <c r="F6371" s="182">
        <f t="shared" si="817"/>
        <v>77.52</v>
      </c>
      <c r="G6371" s="107">
        <f>ROUND(SUM('NOVO HORIZONTE'!G6371),2)</f>
        <v>0</v>
      </c>
      <c r="H6371" s="107">
        <f t="shared" si="822"/>
        <v>0</v>
      </c>
      <c r="I6371" s="184">
        <f t="shared" si="818"/>
        <v>0</v>
      </c>
      <c r="J6371" s="142"/>
      <c r="K6371" s="228"/>
      <c r="L6371" s="7" t="str">
        <f t="shared" si="819"/>
        <v/>
      </c>
      <c r="M6371" s="7" t="str">
        <f t="shared" si="820"/>
        <v/>
      </c>
      <c r="N6371" s="7" t="str">
        <f t="shared" si="816"/>
        <v/>
      </c>
      <c r="O6371" s="144"/>
      <c r="P6371" s="355">
        <v>0</v>
      </c>
      <c r="Q6371" s="362">
        <f>SUM('NOVO HORIZONTE'!I6371)</f>
        <v>0</v>
      </c>
      <c r="R6371" s="363">
        <f t="shared" si="821"/>
        <v>0</v>
      </c>
      <c r="S6371" s="153">
        <f t="shared" si="823"/>
        <v>0</v>
      </c>
      <c r="T6371" s="364"/>
    </row>
    <row r="6372" ht="12.75" hidden="1" spans="1:20">
      <c r="A6372" s="158">
        <v>101741</v>
      </c>
      <c r="B6372" s="100" t="s">
        <v>252</v>
      </c>
      <c r="C6372" s="104" t="s">
        <v>6652</v>
      </c>
      <c r="D6372" s="94" t="s">
        <v>263</v>
      </c>
      <c r="E6372" s="95">
        <v>27.75</v>
      </c>
      <c r="F6372" s="182">
        <f t="shared" si="817"/>
        <v>34.06</v>
      </c>
      <c r="G6372" s="107">
        <f>ROUND(SUM('NOVO HORIZONTE'!G6372),2)</f>
        <v>0</v>
      </c>
      <c r="H6372" s="107">
        <f t="shared" si="822"/>
        <v>0</v>
      </c>
      <c r="I6372" s="184">
        <f t="shared" si="818"/>
        <v>0</v>
      </c>
      <c r="J6372" s="142"/>
      <c r="K6372" s="228"/>
      <c r="L6372" s="7" t="str">
        <f t="shared" si="819"/>
        <v/>
      </c>
      <c r="M6372" s="7" t="str">
        <f t="shared" si="820"/>
        <v/>
      </c>
      <c r="N6372" s="7" t="str">
        <f t="shared" si="816"/>
        <v/>
      </c>
      <c r="O6372" s="144"/>
      <c r="P6372" s="355">
        <v>0</v>
      </c>
      <c r="Q6372" s="362">
        <f>SUM('NOVO HORIZONTE'!I6372)</f>
        <v>0</v>
      </c>
      <c r="R6372" s="363">
        <f t="shared" si="821"/>
        <v>0</v>
      </c>
      <c r="S6372" s="153">
        <f t="shared" si="823"/>
        <v>0</v>
      </c>
      <c r="T6372" s="364"/>
    </row>
    <row r="6373" ht="12.75" hidden="1" spans="1:20">
      <c r="A6373" s="158">
        <v>101742</v>
      </c>
      <c r="B6373" s="100" t="s">
        <v>252</v>
      </c>
      <c r="C6373" s="104" t="s">
        <v>6653</v>
      </c>
      <c r="D6373" s="94" t="s">
        <v>263</v>
      </c>
      <c r="E6373" s="95">
        <v>68.56</v>
      </c>
      <c r="F6373" s="182">
        <f t="shared" si="817"/>
        <v>84.15</v>
      </c>
      <c r="G6373" s="107">
        <f>ROUND(SUM('NOVO HORIZONTE'!G6373),2)</f>
        <v>0</v>
      </c>
      <c r="H6373" s="107">
        <f t="shared" si="822"/>
        <v>0</v>
      </c>
      <c r="I6373" s="184">
        <f t="shared" si="818"/>
        <v>0</v>
      </c>
      <c r="J6373" s="142"/>
      <c r="K6373" s="228"/>
      <c r="L6373" s="7" t="str">
        <f t="shared" si="819"/>
        <v/>
      </c>
      <c r="M6373" s="7" t="str">
        <f t="shared" si="820"/>
        <v/>
      </c>
      <c r="N6373" s="7" t="str">
        <f t="shared" si="816"/>
        <v/>
      </c>
      <c r="O6373" s="144"/>
      <c r="P6373" s="355">
        <v>0</v>
      </c>
      <c r="Q6373" s="362">
        <f>SUM('NOVO HORIZONTE'!I6373)</f>
        <v>0</v>
      </c>
      <c r="R6373" s="363">
        <f t="shared" si="821"/>
        <v>0</v>
      </c>
      <c r="S6373" s="153">
        <f t="shared" si="823"/>
        <v>0</v>
      </c>
      <c r="T6373" s="364"/>
    </row>
    <row r="6374" ht="12.75" hidden="1" spans="1:20">
      <c r="A6374" s="158">
        <v>98686</v>
      </c>
      <c r="B6374" s="100" t="s">
        <v>252</v>
      </c>
      <c r="C6374" s="104" t="s">
        <v>6654</v>
      </c>
      <c r="D6374" s="94" t="s">
        <v>263</v>
      </c>
      <c r="E6374" s="95">
        <v>45.45</v>
      </c>
      <c r="F6374" s="182">
        <f t="shared" si="817"/>
        <v>55.79</v>
      </c>
      <c r="G6374" s="107">
        <f>ROUND(SUM('NOVO HORIZONTE'!G6374),2)</f>
        <v>0</v>
      </c>
      <c r="H6374" s="107">
        <f t="shared" si="822"/>
        <v>0</v>
      </c>
      <c r="I6374" s="184">
        <f t="shared" si="818"/>
        <v>0</v>
      </c>
      <c r="J6374" s="142"/>
      <c r="K6374" s="228"/>
      <c r="L6374" s="7" t="str">
        <f t="shared" si="819"/>
        <v/>
      </c>
      <c r="M6374" s="7" t="str">
        <f t="shared" si="820"/>
        <v/>
      </c>
      <c r="N6374" s="7" t="str">
        <f t="shared" si="816"/>
        <v/>
      </c>
      <c r="O6374" s="144"/>
      <c r="P6374" s="355">
        <v>0</v>
      </c>
      <c r="Q6374" s="362">
        <f>SUM('NOVO HORIZONTE'!I6374)</f>
        <v>0</v>
      </c>
      <c r="R6374" s="363">
        <f t="shared" si="821"/>
        <v>0</v>
      </c>
      <c r="S6374" s="153">
        <f t="shared" si="823"/>
        <v>0</v>
      </c>
      <c r="T6374" s="364"/>
    </row>
    <row r="6375" ht="12.75" hidden="1" spans="1:20">
      <c r="A6375" s="158">
        <v>98688</v>
      </c>
      <c r="B6375" s="100" t="s">
        <v>252</v>
      </c>
      <c r="C6375" s="104" t="s">
        <v>6655</v>
      </c>
      <c r="D6375" s="94" t="s">
        <v>263</v>
      </c>
      <c r="E6375" s="95">
        <v>58.42</v>
      </c>
      <c r="F6375" s="182">
        <f t="shared" si="817"/>
        <v>71.7</v>
      </c>
      <c r="G6375" s="107">
        <f>ROUND(SUM('NOVO HORIZONTE'!G6375),2)</f>
        <v>0</v>
      </c>
      <c r="H6375" s="107">
        <f t="shared" si="822"/>
        <v>0</v>
      </c>
      <c r="I6375" s="184">
        <f t="shared" si="818"/>
        <v>0</v>
      </c>
      <c r="J6375" s="142"/>
      <c r="K6375" s="228"/>
      <c r="L6375" s="7" t="str">
        <f t="shared" si="819"/>
        <v/>
      </c>
      <c r="M6375" s="7" t="str">
        <f t="shared" si="820"/>
        <v/>
      </c>
      <c r="N6375" s="7" t="str">
        <f t="shared" si="816"/>
        <v/>
      </c>
      <c r="O6375" s="144"/>
      <c r="P6375" s="355">
        <v>0</v>
      </c>
      <c r="Q6375" s="362">
        <f>SUM('NOVO HORIZONTE'!I6375)</f>
        <v>0</v>
      </c>
      <c r="R6375" s="363">
        <f t="shared" si="821"/>
        <v>0</v>
      </c>
      <c r="S6375" s="153">
        <f t="shared" si="823"/>
        <v>0</v>
      </c>
      <c r="T6375" s="364"/>
    </row>
    <row r="6376" ht="12.75" hidden="1" spans="1:20">
      <c r="A6376" s="158">
        <v>98689</v>
      </c>
      <c r="B6376" s="100" t="s">
        <v>252</v>
      </c>
      <c r="C6376" s="104" t="s">
        <v>6656</v>
      </c>
      <c r="D6376" s="94" t="s">
        <v>263</v>
      </c>
      <c r="E6376" s="95">
        <v>115.64</v>
      </c>
      <c r="F6376" s="182">
        <f t="shared" si="817"/>
        <v>141.94</v>
      </c>
      <c r="G6376" s="107">
        <f>ROUND(SUM('NOVO HORIZONTE'!G6376),2)</f>
        <v>0</v>
      </c>
      <c r="H6376" s="107">
        <f t="shared" si="822"/>
        <v>0</v>
      </c>
      <c r="I6376" s="184">
        <f t="shared" si="818"/>
        <v>0</v>
      </c>
      <c r="J6376" s="142"/>
      <c r="K6376" s="228"/>
      <c r="L6376" s="7" t="str">
        <f t="shared" si="819"/>
        <v/>
      </c>
      <c r="M6376" s="7" t="str">
        <f t="shared" si="820"/>
        <v/>
      </c>
      <c r="N6376" s="7" t="str">
        <f t="shared" si="816"/>
        <v/>
      </c>
      <c r="O6376" s="144"/>
      <c r="P6376" s="355">
        <v>0</v>
      </c>
      <c r="Q6376" s="362">
        <f>SUM('NOVO HORIZONTE'!I6376)</f>
        <v>0</v>
      </c>
      <c r="R6376" s="363">
        <f t="shared" si="821"/>
        <v>0</v>
      </c>
      <c r="S6376" s="153">
        <f t="shared" si="823"/>
        <v>0</v>
      </c>
      <c r="T6376" s="364"/>
    </row>
    <row r="6377" ht="12.75" hidden="1" spans="1:20">
      <c r="A6377" s="158">
        <v>98695</v>
      </c>
      <c r="B6377" s="100" t="s">
        <v>252</v>
      </c>
      <c r="C6377" s="104" t="s">
        <v>6657</v>
      </c>
      <c r="D6377" s="94" t="s">
        <v>263</v>
      </c>
      <c r="E6377" s="95">
        <v>118.1</v>
      </c>
      <c r="F6377" s="182">
        <f t="shared" si="817"/>
        <v>144.96</v>
      </c>
      <c r="G6377" s="107">
        <f>ROUND(SUM('NOVO HORIZONTE'!G6377),2)</f>
        <v>0</v>
      </c>
      <c r="H6377" s="107">
        <f t="shared" si="822"/>
        <v>0</v>
      </c>
      <c r="I6377" s="184">
        <f t="shared" si="818"/>
        <v>0</v>
      </c>
      <c r="J6377" s="142"/>
      <c r="K6377" s="228"/>
      <c r="L6377" s="7" t="str">
        <f t="shared" si="819"/>
        <v/>
      </c>
      <c r="M6377" s="7" t="str">
        <f t="shared" si="820"/>
        <v/>
      </c>
      <c r="N6377" s="7" t="str">
        <f t="shared" si="816"/>
        <v/>
      </c>
      <c r="O6377" s="144"/>
      <c r="P6377" s="355">
        <v>0</v>
      </c>
      <c r="Q6377" s="362">
        <f>SUM('NOVO HORIZONTE'!I6377)</f>
        <v>0</v>
      </c>
      <c r="R6377" s="363">
        <f t="shared" si="821"/>
        <v>0</v>
      </c>
      <c r="S6377" s="153">
        <f t="shared" si="823"/>
        <v>0</v>
      </c>
      <c r="T6377" s="364"/>
    </row>
    <row r="6378" ht="12.75" hidden="1" spans="1:20">
      <c r="A6378" s="158">
        <v>98697</v>
      </c>
      <c r="B6378" s="100" t="s">
        <v>252</v>
      </c>
      <c r="C6378" s="104" t="s">
        <v>6658</v>
      </c>
      <c r="D6378" s="94" t="s">
        <v>263</v>
      </c>
      <c r="E6378" s="95">
        <v>78.03</v>
      </c>
      <c r="F6378" s="182">
        <f t="shared" si="817"/>
        <v>95.77</v>
      </c>
      <c r="G6378" s="107">
        <f>ROUND(SUM('NOVO HORIZONTE'!G6378),2)</f>
        <v>0</v>
      </c>
      <c r="H6378" s="107">
        <f t="shared" si="822"/>
        <v>0</v>
      </c>
      <c r="I6378" s="184">
        <f t="shared" si="818"/>
        <v>0</v>
      </c>
      <c r="J6378" s="142"/>
      <c r="K6378" s="228"/>
      <c r="L6378" s="7" t="str">
        <f t="shared" si="819"/>
        <v/>
      </c>
      <c r="M6378" s="7" t="str">
        <f t="shared" si="820"/>
        <v/>
      </c>
      <c r="N6378" s="7" t="str">
        <f t="shared" si="816"/>
        <v/>
      </c>
      <c r="O6378" s="144"/>
      <c r="P6378" s="355">
        <v>0</v>
      </c>
      <c r="Q6378" s="362">
        <f>SUM('NOVO HORIZONTE'!I6378)</f>
        <v>0</v>
      </c>
      <c r="R6378" s="363">
        <f t="shared" si="821"/>
        <v>0</v>
      </c>
      <c r="S6378" s="153">
        <f t="shared" si="823"/>
        <v>0</v>
      </c>
      <c r="T6378" s="364"/>
    </row>
    <row r="6379" ht="22.5" hidden="1" spans="1:20">
      <c r="A6379" s="158">
        <v>96467</v>
      </c>
      <c r="B6379" s="100" t="s">
        <v>252</v>
      </c>
      <c r="C6379" s="104" t="s">
        <v>6659</v>
      </c>
      <c r="D6379" s="94" t="s">
        <v>263</v>
      </c>
      <c r="E6379" s="95">
        <v>7.17</v>
      </c>
      <c r="F6379" s="182">
        <f t="shared" si="817"/>
        <v>8.8</v>
      </c>
      <c r="G6379" s="107">
        <f>ROUND(SUM('NOVO HORIZONTE'!G6379),2)</f>
        <v>0</v>
      </c>
      <c r="H6379" s="107">
        <f t="shared" si="822"/>
        <v>0</v>
      </c>
      <c r="I6379" s="184">
        <f t="shared" si="818"/>
        <v>0</v>
      </c>
      <c r="J6379" s="142"/>
      <c r="K6379" s="228"/>
      <c r="L6379" s="7" t="str">
        <f t="shared" si="819"/>
        <v/>
      </c>
      <c r="M6379" s="7" t="str">
        <f t="shared" si="820"/>
        <v/>
      </c>
      <c r="N6379" s="7" t="str">
        <f t="shared" ref="N6379:N6442" si="824">M6379</f>
        <v/>
      </c>
      <c r="O6379" s="144"/>
      <c r="P6379" s="355">
        <v>0</v>
      </c>
      <c r="Q6379" s="362">
        <f>SUM('NOVO HORIZONTE'!I6379)</f>
        <v>0</v>
      </c>
      <c r="R6379" s="363">
        <f t="shared" si="821"/>
        <v>0</v>
      </c>
      <c r="S6379" s="153">
        <f t="shared" si="823"/>
        <v>0</v>
      </c>
      <c r="T6379" s="364"/>
    </row>
    <row r="6380" ht="22.5" hidden="1" spans="1:20">
      <c r="A6380" s="158">
        <v>88648</v>
      </c>
      <c r="B6380" s="100" t="s">
        <v>252</v>
      </c>
      <c r="C6380" s="104" t="s">
        <v>6660</v>
      </c>
      <c r="D6380" s="94" t="s">
        <v>263</v>
      </c>
      <c r="E6380" s="95">
        <v>7.84</v>
      </c>
      <c r="F6380" s="182">
        <f t="shared" si="817"/>
        <v>9.62</v>
      </c>
      <c r="G6380" s="107">
        <f>ROUND(SUM('NOVO HORIZONTE'!G6380),2)</f>
        <v>0</v>
      </c>
      <c r="H6380" s="107">
        <f t="shared" si="822"/>
        <v>0</v>
      </c>
      <c r="I6380" s="184">
        <f t="shared" si="818"/>
        <v>0</v>
      </c>
      <c r="J6380" s="142"/>
      <c r="K6380" s="228"/>
      <c r="L6380" s="7" t="str">
        <f t="shared" si="819"/>
        <v/>
      </c>
      <c r="M6380" s="7" t="str">
        <f t="shared" si="820"/>
        <v/>
      </c>
      <c r="N6380" s="7" t="str">
        <f t="shared" si="824"/>
        <v/>
      </c>
      <c r="O6380" s="144"/>
      <c r="P6380" s="355">
        <v>0</v>
      </c>
      <c r="Q6380" s="362">
        <f>SUM('NOVO HORIZONTE'!I6380)</f>
        <v>0</v>
      </c>
      <c r="R6380" s="363">
        <f t="shared" si="821"/>
        <v>0</v>
      </c>
      <c r="S6380" s="153">
        <f t="shared" si="823"/>
        <v>0</v>
      </c>
      <c r="T6380" s="364"/>
    </row>
    <row r="6381" ht="22.5" hidden="1" spans="1:20">
      <c r="A6381" s="158">
        <v>88649</v>
      </c>
      <c r="B6381" s="100" t="s">
        <v>252</v>
      </c>
      <c r="C6381" s="104" t="s">
        <v>6661</v>
      </c>
      <c r="D6381" s="94" t="s">
        <v>263</v>
      </c>
      <c r="E6381" s="95">
        <v>8.86</v>
      </c>
      <c r="F6381" s="182">
        <f t="shared" si="817"/>
        <v>10.87</v>
      </c>
      <c r="G6381" s="107">
        <f>ROUND(SUM('NOVO HORIZONTE'!G6381),2)</f>
        <v>0</v>
      </c>
      <c r="H6381" s="107">
        <f t="shared" si="822"/>
        <v>0</v>
      </c>
      <c r="I6381" s="184">
        <f t="shared" si="818"/>
        <v>0</v>
      </c>
      <c r="J6381" s="142"/>
      <c r="K6381" s="228"/>
      <c r="L6381" s="7" t="str">
        <f t="shared" si="819"/>
        <v/>
      </c>
      <c r="M6381" s="7" t="str">
        <f t="shared" si="820"/>
        <v/>
      </c>
      <c r="N6381" s="7" t="str">
        <f t="shared" si="824"/>
        <v/>
      </c>
      <c r="O6381" s="144"/>
      <c r="P6381" s="355">
        <v>0</v>
      </c>
      <c r="Q6381" s="362">
        <f>SUM('NOVO HORIZONTE'!I6381)</f>
        <v>0</v>
      </c>
      <c r="R6381" s="363">
        <f t="shared" si="821"/>
        <v>0</v>
      </c>
      <c r="S6381" s="153">
        <f t="shared" si="823"/>
        <v>0</v>
      </c>
      <c r="T6381" s="364"/>
    </row>
    <row r="6382" ht="22.5" hidden="1" spans="1:20">
      <c r="A6382" s="158">
        <v>88650</v>
      </c>
      <c r="B6382" s="100" t="s">
        <v>252</v>
      </c>
      <c r="C6382" s="104" t="s">
        <v>6662</v>
      </c>
      <c r="D6382" s="94" t="s">
        <v>263</v>
      </c>
      <c r="E6382" s="95">
        <v>16.74</v>
      </c>
      <c r="F6382" s="182">
        <f t="shared" ref="F6382:F6445" si="825">IF(E6382=0,0,IF(P6382=0,ROUND(E6382*(1+E$13),2),ROUND(E6382*(1+E$12),2)))</f>
        <v>20.55</v>
      </c>
      <c r="G6382" s="107">
        <f>ROUND(SUM('NOVO HORIZONTE'!G6382),2)</f>
        <v>0</v>
      </c>
      <c r="H6382" s="107">
        <f t="shared" si="822"/>
        <v>0</v>
      </c>
      <c r="I6382" s="184">
        <f t="shared" ref="I6382:I6445" si="826">IF(ISBLANK(G6382),0,ROUND(G6382*H6382,2))</f>
        <v>0</v>
      </c>
      <c r="J6382" s="142"/>
      <c r="K6382" s="228"/>
      <c r="L6382" s="7" t="str">
        <f t="shared" ref="L6382:L6445" si="827">IF(K6382="X","x",IF(K6382="xx","x",IF(I6382&gt;0,"x","")))</f>
        <v/>
      </c>
      <c r="M6382" s="7" t="str">
        <f t="shared" ref="M6382:M6445" si="828">IF(K6382="X","x",IF(K6382="xx","x",IF(I6382&gt;0,"x","")))</f>
        <v/>
      </c>
      <c r="N6382" s="7" t="str">
        <f t="shared" si="824"/>
        <v/>
      </c>
      <c r="O6382" s="144"/>
      <c r="P6382" s="355">
        <v>0</v>
      </c>
      <c r="Q6382" s="362">
        <f>SUM('NOVO HORIZONTE'!I6382)</f>
        <v>0</v>
      </c>
      <c r="R6382" s="363">
        <f t="shared" ref="R6382:R6445" si="829">I6382-Q6382</f>
        <v>0</v>
      </c>
      <c r="S6382" s="153">
        <f t="shared" si="823"/>
        <v>0</v>
      </c>
      <c r="T6382" s="364"/>
    </row>
    <row r="6383" ht="12.75" hidden="1" spans="1:20">
      <c r="A6383" s="154" t="s">
        <v>6663</v>
      </c>
      <c r="B6383" s="100"/>
      <c r="C6383" s="161" t="s">
        <v>6664</v>
      </c>
      <c r="D6383" s="94">
        <v>0</v>
      </c>
      <c r="E6383" s="105">
        <v>0</v>
      </c>
      <c r="F6383" s="182">
        <f t="shared" si="825"/>
        <v>0</v>
      </c>
      <c r="G6383" s="187">
        <f>ROUND(SUM('NOVO HORIZONTE'!G6383),2)</f>
        <v>0</v>
      </c>
      <c r="H6383" s="187">
        <f t="shared" ref="H6383:H6446" si="830">IF(G6383=0,0,F6383)</f>
        <v>0</v>
      </c>
      <c r="I6383" s="188">
        <f t="shared" si="826"/>
        <v>0</v>
      </c>
      <c r="J6383" s="142"/>
      <c r="K6383" s="145" t="str">
        <f>IF(SUM(I6383:I6383)&gt;0,"xx","")</f>
        <v/>
      </c>
      <c r="L6383" s="7" t="str">
        <f t="shared" si="827"/>
        <v/>
      </c>
      <c r="M6383" s="7" t="str">
        <f t="shared" si="828"/>
        <v/>
      </c>
      <c r="N6383" s="7" t="str">
        <f t="shared" si="824"/>
        <v/>
      </c>
      <c r="O6383" s="144"/>
      <c r="P6383" s="375"/>
      <c r="Q6383" s="362">
        <f>SUM('NOVO HORIZONTE'!I6383)</f>
        <v>0</v>
      </c>
      <c r="R6383" s="363">
        <f t="shared" si="829"/>
        <v>0</v>
      </c>
      <c r="S6383" s="153">
        <f t="shared" si="823"/>
        <v>0</v>
      </c>
      <c r="T6383" s="364"/>
    </row>
    <row r="6384" ht="12.75" hidden="1" spans="1:20">
      <c r="A6384" s="154" t="s">
        <v>6665</v>
      </c>
      <c r="B6384" s="100"/>
      <c r="C6384" s="161" t="s">
        <v>6666</v>
      </c>
      <c r="D6384" s="94">
        <v>0</v>
      </c>
      <c r="E6384" s="105">
        <v>0</v>
      </c>
      <c r="F6384" s="182">
        <f t="shared" si="825"/>
        <v>0</v>
      </c>
      <c r="G6384" s="187">
        <f>ROUND(SUM('NOVO HORIZONTE'!G6384),2)</f>
        <v>0</v>
      </c>
      <c r="H6384" s="187">
        <f t="shared" si="830"/>
        <v>0</v>
      </c>
      <c r="I6384" s="188">
        <f t="shared" si="826"/>
        <v>0</v>
      </c>
      <c r="J6384" s="142"/>
      <c r="K6384" s="145" t="str">
        <f>IF(SUM(I6385:I6387)&gt;0,"xx","")</f>
        <v/>
      </c>
      <c r="L6384" s="7" t="str">
        <f t="shared" si="827"/>
        <v/>
      </c>
      <c r="M6384" s="7" t="str">
        <f t="shared" si="828"/>
        <v/>
      </c>
      <c r="N6384" s="7" t="str">
        <f t="shared" si="824"/>
        <v/>
      </c>
      <c r="O6384" s="144"/>
      <c r="P6384" s="375"/>
      <c r="Q6384" s="362">
        <f>SUM('NOVO HORIZONTE'!I6384)</f>
        <v>0</v>
      </c>
      <c r="R6384" s="363">
        <f t="shared" si="829"/>
        <v>0</v>
      </c>
      <c r="S6384" s="153">
        <f t="shared" si="823"/>
        <v>0</v>
      </c>
      <c r="T6384" s="364"/>
    </row>
    <row r="6385" ht="12.75" hidden="1" spans="1:20">
      <c r="A6385" s="158">
        <v>101743</v>
      </c>
      <c r="B6385" s="100" t="s">
        <v>252</v>
      </c>
      <c r="C6385" s="104" t="s">
        <v>6667</v>
      </c>
      <c r="D6385" s="94" t="s">
        <v>261</v>
      </c>
      <c r="E6385" s="95">
        <v>171.6</v>
      </c>
      <c r="F6385" s="182">
        <f t="shared" si="825"/>
        <v>210.62</v>
      </c>
      <c r="G6385" s="107">
        <f>ROUND(SUM('NOVO HORIZONTE'!G6385),2)</f>
        <v>0</v>
      </c>
      <c r="H6385" s="107">
        <f t="shared" si="830"/>
        <v>0</v>
      </c>
      <c r="I6385" s="184">
        <f t="shared" si="826"/>
        <v>0</v>
      </c>
      <c r="J6385" s="142"/>
      <c r="K6385" s="228"/>
      <c r="L6385" s="7" t="str">
        <f t="shared" si="827"/>
        <v/>
      </c>
      <c r="M6385" s="7" t="str">
        <f t="shared" si="828"/>
        <v/>
      </c>
      <c r="N6385" s="7" t="str">
        <f t="shared" si="824"/>
        <v/>
      </c>
      <c r="O6385" s="144"/>
      <c r="P6385" s="355">
        <v>0</v>
      </c>
      <c r="Q6385" s="362">
        <f>SUM('NOVO HORIZONTE'!I6385)</f>
        <v>0</v>
      </c>
      <c r="R6385" s="363">
        <f t="shared" si="829"/>
        <v>0</v>
      </c>
      <c r="S6385" s="153">
        <f t="shared" si="823"/>
        <v>0</v>
      </c>
      <c r="T6385" s="364"/>
    </row>
    <row r="6386" ht="12.75" hidden="1" spans="1:20">
      <c r="A6386" s="158">
        <v>101744</v>
      </c>
      <c r="B6386" s="100" t="s">
        <v>252</v>
      </c>
      <c r="C6386" s="104" t="s">
        <v>6668</v>
      </c>
      <c r="D6386" s="94" t="s">
        <v>261</v>
      </c>
      <c r="E6386" s="95">
        <v>136.79</v>
      </c>
      <c r="F6386" s="182">
        <f t="shared" si="825"/>
        <v>167.9</v>
      </c>
      <c r="G6386" s="107">
        <f>ROUND(SUM('NOVO HORIZONTE'!G6386),2)</f>
        <v>0</v>
      </c>
      <c r="H6386" s="107">
        <f t="shared" si="830"/>
        <v>0</v>
      </c>
      <c r="I6386" s="184">
        <f t="shared" si="826"/>
        <v>0</v>
      </c>
      <c r="J6386" s="142"/>
      <c r="K6386" s="228"/>
      <c r="L6386" s="7" t="str">
        <f t="shared" si="827"/>
        <v/>
      </c>
      <c r="M6386" s="7" t="str">
        <f t="shared" si="828"/>
        <v/>
      </c>
      <c r="N6386" s="7" t="str">
        <f t="shared" si="824"/>
        <v/>
      </c>
      <c r="O6386" s="144"/>
      <c r="P6386" s="355">
        <v>0</v>
      </c>
      <c r="Q6386" s="362">
        <f>SUM('NOVO HORIZONTE'!I6386)</f>
        <v>0</v>
      </c>
      <c r="R6386" s="363">
        <f t="shared" si="829"/>
        <v>0</v>
      </c>
      <c r="S6386" s="153">
        <f t="shared" si="823"/>
        <v>0</v>
      </c>
      <c r="T6386" s="364"/>
    </row>
    <row r="6387" ht="12.75" hidden="1" spans="1:20">
      <c r="A6387" s="158">
        <v>101745</v>
      </c>
      <c r="B6387" s="100" t="s">
        <v>252</v>
      </c>
      <c r="C6387" s="104" t="s">
        <v>6669</v>
      </c>
      <c r="D6387" s="94" t="s">
        <v>261</v>
      </c>
      <c r="E6387" s="95">
        <v>168.04</v>
      </c>
      <c r="F6387" s="182">
        <f t="shared" si="825"/>
        <v>206.25</v>
      </c>
      <c r="G6387" s="107">
        <f>ROUND(SUM('NOVO HORIZONTE'!G6387),2)</f>
        <v>0</v>
      </c>
      <c r="H6387" s="107">
        <f t="shared" si="830"/>
        <v>0</v>
      </c>
      <c r="I6387" s="184">
        <f t="shared" si="826"/>
        <v>0</v>
      </c>
      <c r="J6387" s="142"/>
      <c r="K6387" s="228"/>
      <c r="L6387" s="7" t="str">
        <f t="shared" si="827"/>
        <v/>
      </c>
      <c r="M6387" s="7" t="str">
        <f t="shared" si="828"/>
        <v/>
      </c>
      <c r="N6387" s="7" t="str">
        <f t="shared" si="824"/>
        <v/>
      </c>
      <c r="O6387" s="144"/>
      <c r="P6387" s="355">
        <v>0</v>
      </c>
      <c r="Q6387" s="362">
        <f>SUM('NOVO HORIZONTE'!I6387)</f>
        <v>0</v>
      </c>
      <c r="R6387" s="363">
        <f t="shared" si="829"/>
        <v>0</v>
      </c>
      <c r="S6387" s="153">
        <f t="shared" si="823"/>
        <v>0</v>
      </c>
      <c r="T6387" s="364"/>
    </row>
    <row r="6388" ht="12.75" spans="1:20">
      <c r="A6388" s="154" t="s">
        <v>6670</v>
      </c>
      <c r="B6388" s="100"/>
      <c r="C6388" s="161" t="s">
        <v>6671</v>
      </c>
      <c r="D6388" s="94">
        <v>0</v>
      </c>
      <c r="E6388" s="105">
        <v>0</v>
      </c>
      <c r="F6388" s="182">
        <f t="shared" si="825"/>
        <v>0</v>
      </c>
      <c r="G6388" s="187">
        <f>ROUND(SUM('NOVO HORIZONTE'!G6388),2)</f>
        <v>0</v>
      </c>
      <c r="H6388" s="187">
        <f t="shared" si="830"/>
        <v>0</v>
      </c>
      <c r="I6388" s="188">
        <f t="shared" si="826"/>
        <v>0</v>
      </c>
      <c r="J6388" s="142"/>
      <c r="K6388" s="145" t="str">
        <f>IF(SUM(I6389:I6599)&gt;0,"xx","")</f>
        <v>xx</v>
      </c>
      <c r="L6388" s="7" t="str">
        <f t="shared" si="827"/>
        <v>x</v>
      </c>
      <c r="M6388" s="7" t="str">
        <f t="shared" si="828"/>
        <v>x</v>
      </c>
      <c r="N6388" s="7" t="str">
        <f t="shared" si="824"/>
        <v>x</v>
      </c>
      <c r="O6388" s="144"/>
      <c r="P6388" s="375"/>
      <c r="Q6388" s="362">
        <f>SUM('NOVO HORIZONTE'!I6388)</f>
        <v>0</v>
      </c>
      <c r="R6388" s="363">
        <f t="shared" si="829"/>
        <v>0</v>
      </c>
      <c r="S6388" s="153">
        <f t="shared" si="823"/>
        <v>0</v>
      </c>
      <c r="T6388" s="364"/>
    </row>
    <row r="6389" ht="12.75" hidden="1" spans="1:20">
      <c r="A6389" s="154" t="s">
        <v>6672</v>
      </c>
      <c r="B6389" s="100"/>
      <c r="C6389" s="161" t="s">
        <v>6673</v>
      </c>
      <c r="D6389" s="94">
        <v>0</v>
      </c>
      <c r="E6389" s="105">
        <v>0</v>
      </c>
      <c r="F6389" s="182">
        <f t="shared" si="825"/>
        <v>0</v>
      </c>
      <c r="G6389" s="187">
        <f>ROUND(SUM('NOVO HORIZONTE'!G6389),2)</f>
        <v>0</v>
      </c>
      <c r="H6389" s="187">
        <f t="shared" si="830"/>
        <v>0</v>
      </c>
      <c r="I6389" s="188">
        <f t="shared" si="826"/>
        <v>0</v>
      </c>
      <c r="J6389" s="142"/>
      <c r="K6389" s="145" t="str">
        <f>IF(SUM(I6389:I6389)&gt;0,"xx","")</f>
        <v/>
      </c>
      <c r="L6389" s="7" t="str">
        <f t="shared" si="827"/>
        <v/>
      </c>
      <c r="M6389" s="7" t="str">
        <f t="shared" si="828"/>
        <v/>
      </c>
      <c r="N6389" s="7" t="str">
        <f t="shared" si="824"/>
        <v/>
      </c>
      <c r="O6389" s="144"/>
      <c r="P6389" s="375"/>
      <c r="Q6389" s="362">
        <f>SUM('NOVO HORIZONTE'!I6389)</f>
        <v>0</v>
      </c>
      <c r="R6389" s="363">
        <f t="shared" si="829"/>
        <v>0</v>
      </c>
      <c r="S6389" s="153">
        <f t="shared" si="823"/>
        <v>0</v>
      </c>
      <c r="T6389" s="364"/>
    </row>
    <row r="6390" ht="12.75" hidden="1" spans="1:20">
      <c r="A6390" s="154" t="s">
        <v>6674</v>
      </c>
      <c r="B6390" s="100"/>
      <c r="C6390" s="161" t="s">
        <v>6675</v>
      </c>
      <c r="D6390" s="94">
        <v>0</v>
      </c>
      <c r="E6390" s="105">
        <v>0</v>
      </c>
      <c r="F6390" s="182">
        <f t="shared" si="825"/>
        <v>0</v>
      </c>
      <c r="G6390" s="187">
        <f>ROUND(SUM('NOVO HORIZONTE'!G6390),2)</f>
        <v>0</v>
      </c>
      <c r="H6390" s="187">
        <f t="shared" si="830"/>
        <v>0</v>
      </c>
      <c r="I6390" s="188">
        <f t="shared" si="826"/>
        <v>0</v>
      </c>
      <c r="J6390" s="142"/>
      <c r="K6390" s="145" t="str">
        <f>IF(SUM(I6391:I6397)&gt;0,"xx","")</f>
        <v/>
      </c>
      <c r="L6390" s="7" t="str">
        <f t="shared" si="827"/>
        <v/>
      </c>
      <c r="M6390" s="7" t="str">
        <f t="shared" si="828"/>
        <v/>
      </c>
      <c r="N6390" s="7" t="str">
        <f t="shared" si="824"/>
        <v/>
      </c>
      <c r="O6390" s="144"/>
      <c r="P6390" s="375"/>
      <c r="Q6390" s="362">
        <f>SUM('NOVO HORIZONTE'!I6390)</f>
        <v>0</v>
      </c>
      <c r="R6390" s="363">
        <f t="shared" si="829"/>
        <v>0</v>
      </c>
      <c r="S6390" s="153">
        <f t="shared" si="823"/>
        <v>0</v>
      </c>
      <c r="T6390" s="364"/>
    </row>
    <row r="6391" ht="12.75" hidden="1" spans="1:20">
      <c r="A6391" s="158">
        <v>100716</v>
      </c>
      <c r="B6391" s="100" t="s">
        <v>252</v>
      </c>
      <c r="C6391" s="104" t="s">
        <v>6676</v>
      </c>
      <c r="D6391" s="94" t="s">
        <v>261</v>
      </c>
      <c r="E6391" s="95">
        <v>27.9</v>
      </c>
      <c r="F6391" s="182">
        <f t="shared" si="825"/>
        <v>34.24</v>
      </c>
      <c r="G6391" s="107">
        <f>ROUND(SUM('NOVO HORIZONTE'!G6391),2)</f>
        <v>0</v>
      </c>
      <c r="H6391" s="107">
        <f t="shared" si="830"/>
        <v>0</v>
      </c>
      <c r="I6391" s="184">
        <f t="shared" si="826"/>
        <v>0</v>
      </c>
      <c r="J6391" s="142"/>
      <c r="K6391" s="228"/>
      <c r="L6391" s="7" t="str">
        <f t="shared" si="827"/>
        <v/>
      </c>
      <c r="M6391" s="7" t="str">
        <f t="shared" si="828"/>
        <v/>
      </c>
      <c r="N6391" s="7" t="str">
        <f t="shared" si="824"/>
        <v/>
      </c>
      <c r="O6391" s="144"/>
      <c r="P6391" s="355">
        <v>0</v>
      </c>
      <c r="Q6391" s="362">
        <f>SUM('NOVO HORIZONTE'!I6391)</f>
        <v>0</v>
      </c>
      <c r="R6391" s="363">
        <f t="shared" si="829"/>
        <v>0</v>
      </c>
      <c r="S6391" s="153">
        <f t="shared" si="823"/>
        <v>0</v>
      </c>
      <c r="T6391" s="364"/>
    </row>
    <row r="6392" ht="12.75" hidden="1" spans="1:20">
      <c r="A6392" s="158">
        <v>100717</v>
      </c>
      <c r="B6392" s="100" t="s">
        <v>252</v>
      </c>
      <c r="C6392" s="104" t="s">
        <v>6677</v>
      </c>
      <c r="D6392" s="94" t="s">
        <v>261</v>
      </c>
      <c r="E6392" s="95">
        <v>11.55</v>
      </c>
      <c r="F6392" s="182">
        <f t="shared" si="825"/>
        <v>14.18</v>
      </c>
      <c r="G6392" s="107">
        <f>ROUND(SUM('NOVO HORIZONTE'!G6392),2)</f>
        <v>0</v>
      </c>
      <c r="H6392" s="107">
        <f t="shared" si="830"/>
        <v>0</v>
      </c>
      <c r="I6392" s="184">
        <f t="shared" si="826"/>
        <v>0</v>
      </c>
      <c r="J6392" s="142"/>
      <c r="K6392" s="228"/>
      <c r="L6392" s="7" t="str">
        <f t="shared" si="827"/>
        <v/>
      </c>
      <c r="M6392" s="7" t="str">
        <f t="shared" si="828"/>
        <v/>
      </c>
      <c r="N6392" s="7" t="str">
        <f t="shared" si="824"/>
        <v/>
      </c>
      <c r="O6392" s="144"/>
      <c r="P6392" s="355">
        <v>0</v>
      </c>
      <c r="Q6392" s="362">
        <f>SUM('NOVO HORIZONTE'!I6392)</f>
        <v>0</v>
      </c>
      <c r="R6392" s="363">
        <f t="shared" si="829"/>
        <v>0</v>
      </c>
      <c r="S6392" s="153">
        <f t="shared" si="823"/>
        <v>0</v>
      </c>
      <c r="T6392" s="364"/>
    </row>
    <row r="6393" ht="12.75" hidden="1" spans="1:20">
      <c r="A6393" s="158">
        <v>100718</v>
      </c>
      <c r="B6393" s="100" t="s">
        <v>252</v>
      </c>
      <c r="C6393" s="104" t="s">
        <v>6678</v>
      </c>
      <c r="D6393" s="94" t="s">
        <v>263</v>
      </c>
      <c r="E6393" s="95">
        <v>1.55</v>
      </c>
      <c r="F6393" s="182">
        <f t="shared" si="825"/>
        <v>1.9</v>
      </c>
      <c r="G6393" s="107">
        <f>ROUND(SUM('NOVO HORIZONTE'!G6393),2)</f>
        <v>0</v>
      </c>
      <c r="H6393" s="107">
        <f t="shared" si="830"/>
        <v>0</v>
      </c>
      <c r="I6393" s="184">
        <f t="shared" si="826"/>
        <v>0</v>
      </c>
      <c r="J6393" s="142"/>
      <c r="K6393" s="228"/>
      <c r="L6393" s="7" t="str">
        <f t="shared" si="827"/>
        <v/>
      </c>
      <c r="M6393" s="7" t="str">
        <f t="shared" si="828"/>
        <v/>
      </c>
      <c r="N6393" s="7" t="str">
        <f t="shared" si="824"/>
        <v/>
      </c>
      <c r="O6393" s="144"/>
      <c r="P6393" s="355">
        <v>0</v>
      </c>
      <c r="Q6393" s="362">
        <f>SUM('NOVO HORIZONTE'!I6393)</f>
        <v>0</v>
      </c>
      <c r="R6393" s="363">
        <f t="shared" si="829"/>
        <v>0</v>
      </c>
      <c r="S6393" s="153">
        <f t="shared" si="823"/>
        <v>0</v>
      </c>
      <c r="T6393" s="364"/>
    </row>
    <row r="6394" ht="12.75" hidden="1" spans="1:20">
      <c r="A6394" s="158">
        <v>88497</v>
      </c>
      <c r="B6394" s="100" t="s">
        <v>252</v>
      </c>
      <c r="C6394" s="104" t="s">
        <v>6679</v>
      </c>
      <c r="D6394" s="94" t="s">
        <v>261</v>
      </c>
      <c r="E6394" s="95">
        <v>21.17</v>
      </c>
      <c r="F6394" s="182">
        <f t="shared" si="825"/>
        <v>25.98</v>
      </c>
      <c r="G6394" s="107">
        <f>ROUND(SUM('NOVO HORIZONTE'!G6394),2)</f>
        <v>0</v>
      </c>
      <c r="H6394" s="107">
        <f t="shared" si="830"/>
        <v>0</v>
      </c>
      <c r="I6394" s="184">
        <f t="shared" si="826"/>
        <v>0</v>
      </c>
      <c r="J6394" s="142"/>
      <c r="K6394" s="228"/>
      <c r="L6394" s="7" t="str">
        <f t="shared" si="827"/>
        <v/>
      </c>
      <c r="M6394" s="7" t="str">
        <f t="shared" si="828"/>
        <v/>
      </c>
      <c r="N6394" s="7" t="str">
        <f t="shared" si="824"/>
        <v/>
      </c>
      <c r="O6394" s="144"/>
      <c r="P6394" s="355">
        <v>0</v>
      </c>
      <c r="Q6394" s="362">
        <f>SUM('NOVO HORIZONTE'!I6394)</f>
        <v>0</v>
      </c>
      <c r="R6394" s="363">
        <f t="shared" si="829"/>
        <v>0</v>
      </c>
      <c r="S6394" s="153">
        <f t="shared" si="823"/>
        <v>0</v>
      </c>
      <c r="T6394" s="364"/>
    </row>
    <row r="6395" ht="12.75" hidden="1" spans="1:20">
      <c r="A6395" s="158">
        <v>88495</v>
      </c>
      <c r="B6395" s="100" t="s">
        <v>252</v>
      </c>
      <c r="C6395" s="104" t="s">
        <v>6680</v>
      </c>
      <c r="D6395" s="94" t="s">
        <v>261</v>
      </c>
      <c r="E6395" s="95">
        <v>15.26</v>
      </c>
      <c r="F6395" s="182">
        <f t="shared" si="825"/>
        <v>18.73</v>
      </c>
      <c r="G6395" s="107">
        <f>ROUND(SUM('NOVO HORIZONTE'!G6395),2)</f>
        <v>0</v>
      </c>
      <c r="H6395" s="107">
        <f t="shared" si="830"/>
        <v>0</v>
      </c>
      <c r="I6395" s="184">
        <f t="shared" si="826"/>
        <v>0</v>
      </c>
      <c r="J6395" s="142"/>
      <c r="K6395" s="228"/>
      <c r="L6395" s="7" t="str">
        <f t="shared" si="827"/>
        <v/>
      </c>
      <c r="M6395" s="7" t="str">
        <f t="shared" si="828"/>
        <v/>
      </c>
      <c r="N6395" s="7" t="str">
        <f t="shared" si="824"/>
        <v/>
      </c>
      <c r="O6395" s="144"/>
      <c r="P6395" s="355">
        <v>0</v>
      </c>
      <c r="Q6395" s="362">
        <f>SUM('NOVO HORIZONTE'!I6395)</f>
        <v>0</v>
      </c>
      <c r="R6395" s="363">
        <f t="shared" si="829"/>
        <v>0</v>
      </c>
      <c r="S6395" s="153">
        <f t="shared" si="823"/>
        <v>0</v>
      </c>
      <c r="T6395" s="364"/>
    </row>
    <row r="6396" ht="12.75" hidden="1" spans="1:20">
      <c r="A6396" s="158">
        <v>88496</v>
      </c>
      <c r="B6396" s="100" t="s">
        <v>252</v>
      </c>
      <c r="C6396" s="104" t="s">
        <v>6681</v>
      </c>
      <c r="D6396" s="94" t="s">
        <v>261</v>
      </c>
      <c r="E6396" s="95">
        <v>36.66</v>
      </c>
      <c r="F6396" s="182">
        <f t="shared" si="825"/>
        <v>45</v>
      </c>
      <c r="G6396" s="107">
        <f>ROUND(SUM('NOVO HORIZONTE'!G6396),2)</f>
        <v>0</v>
      </c>
      <c r="H6396" s="107">
        <f t="shared" si="830"/>
        <v>0</v>
      </c>
      <c r="I6396" s="184">
        <f t="shared" si="826"/>
        <v>0</v>
      </c>
      <c r="J6396" s="142"/>
      <c r="K6396" s="228"/>
      <c r="L6396" s="7" t="str">
        <f t="shared" si="827"/>
        <v/>
      </c>
      <c r="M6396" s="7" t="str">
        <f t="shared" si="828"/>
        <v/>
      </c>
      <c r="N6396" s="7" t="str">
        <f t="shared" si="824"/>
        <v/>
      </c>
      <c r="O6396" s="144"/>
      <c r="P6396" s="355">
        <v>0</v>
      </c>
      <c r="Q6396" s="362">
        <f>SUM('NOVO HORIZONTE'!I6396)</f>
        <v>0</v>
      </c>
      <c r="R6396" s="363">
        <f t="shared" si="829"/>
        <v>0</v>
      </c>
      <c r="S6396" s="153">
        <f t="shared" si="823"/>
        <v>0</v>
      </c>
      <c r="T6396" s="364"/>
    </row>
    <row r="6397" ht="12.75" hidden="1" spans="1:20">
      <c r="A6397" s="158">
        <v>88494</v>
      </c>
      <c r="B6397" s="100" t="s">
        <v>252</v>
      </c>
      <c r="C6397" s="104" t="s">
        <v>6682</v>
      </c>
      <c r="D6397" s="94" t="s">
        <v>261</v>
      </c>
      <c r="E6397" s="95">
        <v>26.85</v>
      </c>
      <c r="F6397" s="182">
        <f t="shared" si="825"/>
        <v>32.96</v>
      </c>
      <c r="G6397" s="107">
        <f>ROUND(SUM('NOVO HORIZONTE'!G6397),2)</f>
        <v>0</v>
      </c>
      <c r="H6397" s="107">
        <f t="shared" si="830"/>
        <v>0</v>
      </c>
      <c r="I6397" s="184">
        <f t="shared" si="826"/>
        <v>0</v>
      </c>
      <c r="J6397" s="142"/>
      <c r="K6397" s="145"/>
      <c r="L6397" s="7" t="str">
        <f t="shared" si="827"/>
        <v/>
      </c>
      <c r="M6397" s="7" t="str">
        <f t="shared" si="828"/>
        <v/>
      </c>
      <c r="N6397" s="7" t="str">
        <f t="shared" si="824"/>
        <v/>
      </c>
      <c r="O6397" s="144"/>
      <c r="P6397" s="355">
        <v>0</v>
      </c>
      <c r="Q6397" s="362">
        <f>SUM('NOVO HORIZONTE'!I6397)</f>
        <v>0</v>
      </c>
      <c r="R6397" s="363">
        <f t="shared" si="829"/>
        <v>0</v>
      </c>
      <c r="S6397" s="153">
        <f t="shared" si="823"/>
        <v>0</v>
      </c>
      <c r="T6397" s="364"/>
    </row>
    <row r="6398" ht="12.75" hidden="1" spans="1:20">
      <c r="A6398" s="154" t="s">
        <v>6683</v>
      </c>
      <c r="B6398" s="100"/>
      <c r="C6398" s="161" t="s">
        <v>6684</v>
      </c>
      <c r="D6398" s="94">
        <v>0</v>
      </c>
      <c r="E6398" s="105">
        <v>0</v>
      </c>
      <c r="F6398" s="182">
        <f t="shared" si="825"/>
        <v>0</v>
      </c>
      <c r="G6398" s="187">
        <f>ROUND(SUM('NOVO HORIZONTE'!G6398),2)</f>
        <v>0</v>
      </c>
      <c r="H6398" s="187">
        <f t="shared" si="830"/>
        <v>0</v>
      </c>
      <c r="I6398" s="188">
        <f t="shared" si="826"/>
        <v>0</v>
      </c>
      <c r="J6398" s="142"/>
      <c r="K6398" s="145" t="str">
        <f>IF(SUM(I6399:I6421)&gt;0,"xx","")</f>
        <v/>
      </c>
      <c r="L6398" s="7" t="str">
        <f t="shared" si="827"/>
        <v/>
      </c>
      <c r="M6398" s="7" t="str">
        <f t="shared" si="828"/>
        <v/>
      </c>
      <c r="N6398" s="7" t="str">
        <f t="shared" si="824"/>
        <v/>
      </c>
      <c r="O6398" s="144"/>
      <c r="P6398" s="375"/>
      <c r="Q6398" s="362">
        <f>SUM('NOVO HORIZONTE'!I6398)</f>
        <v>0</v>
      </c>
      <c r="R6398" s="363">
        <f t="shared" si="829"/>
        <v>0</v>
      </c>
      <c r="S6398" s="153">
        <f t="shared" si="823"/>
        <v>0</v>
      </c>
      <c r="T6398" s="364"/>
    </row>
    <row r="6399" ht="22.5" hidden="1" spans="1:20">
      <c r="A6399" s="158">
        <v>102201</v>
      </c>
      <c r="B6399" s="100" t="s">
        <v>252</v>
      </c>
      <c r="C6399" s="104" t="s">
        <v>6685</v>
      </c>
      <c r="D6399" s="94" t="s">
        <v>261</v>
      </c>
      <c r="E6399" s="95">
        <v>23.5</v>
      </c>
      <c r="F6399" s="182">
        <f t="shared" si="825"/>
        <v>28.84</v>
      </c>
      <c r="G6399" s="107">
        <f>ROUND(SUM('NOVO HORIZONTE'!G6399),2)</f>
        <v>0</v>
      </c>
      <c r="H6399" s="107">
        <f t="shared" si="830"/>
        <v>0</v>
      </c>
      <c r="I6399" s="184">
        <f t="shared" si="826"/>
        <v>0</v>
      </c>
      <c r="J6399" s="142"/>
      <c r="K6399" s="228"/>
      <c r="L6399" s="7" t="str">
        <f t="shared" si="827"/>
        <v/>
      </c>
      <c r="M6399" s="7" t="str">
        <f t="shared" si="828"/>
        <v/>
      </c>
      <c r="N6399" s="7" t="str">
        <f t="shared" si="824"/>
        <v/>
      </c>
      <c r="O6399" s="144"/>
      <c r="P6399" s="355">
        <v>0</v>
      </c>
      <c r="Q6399" s="362">
        <f>SUM('NOVO HORIZONTE'!I6399)</f>
        <v>0</v>
      </c>
      <c r="R6399" s="363">
        <f t="shared" si="829"/>
        <v>0</v>
      </c>
      <c r="S6399" s="153">
        <f t="shared" si="823"/>
        <v>0</v>
      </c>
      <c r="T6399" s="364"/>
    </row>
    <row r="6400" ht="22.5" hidden="1" spans="1:20">
      <c r="A6400" s="158">
        <v>96126</v>
      </c>
      <c r="B6400" s="100" t="s">
        <v>252</v>
      </c>
      <c r="C6400" s="104" t="s">
        <v>6686</v>
      </c>
      <c r="D6400" s="94" t="s">
        <v>261</v>
      </c>
      <c r="E6400" s="95">
        <v>24.75</v>
      </c>
      <c r="F6400" s="182">
        <f t="shared" si="825"/>
        <v>30.38</v>
      </c>
      <c r="G6400" s="107">
        <f>ROUND(SUM('NOVO HORIZONTE'!G6400),2)</f>
        <v>0</v>
      </c>
      <c r="H6400" s="107">
        <f t="shared" si="830"/>
        <v>0</v>
      </c>
      <c r="I6400" s="184">
        <f t="shared" si="826"/>
        <v>0</v>
      </c>
      <c r="J6400" s="142"/>
      <c r="K6400" s="145"/>
      <c r="L6400" s="7" t="str">
        <f t="shared" si="827"/>
        <v/>
      </c>
      <c r="M6400" s="7" t="str">
        <f t="shared" si="828"/>
        <v/>
      </c>
      <c r="N6400" s="7" t="str">
        <f t="shared" si="824"/>
        <v/>
      </c>
      <c r="O6400" s="144"/>
      <c r="P6400" s="355">
        <v>0</v>
      </c>
      <c r="Q6400" s="362">
        <f>SUM('NOVO HORIZONTE'!I6400)</f>
        <v>0</v>
      </c>
      <c r="R6400" s="363">
        <f t="shared" si="829"/>
        <v>0</v>
      </c>
      <c r="S6400" s="153">
        <f t="shared" si="823"/>
        <v>0</v>
      </c>
      <c r="T6400" s="364"/>
    </row>
    <row r="6401" ht="22.5" hidden="1" spans="1:20">
      <c r="A6401" s="158">
        <v>96127</v>
      </c>
      <c r="B6401" s="100" t="s">
        <v>252</v>
      </c>
      <c r="C6401" s="104" t="s">
        <v>6687</v>
      </c>
      <c r="D6401" s="94" t="s">
        <v>261</v>
      </c>
      <c r="E6401" s="95">
        <v>19.34</v>
      </c>
      <c r="F6401" s="182">
        <f t="shared" si="825"/>
        <v>23.74</v>
      </c>
      <c r="G6401" s="107">
        <f>ROUND(SUM('NOVO HORIZONTE'!G6401),2)</f>
        <v>0</v>
      </c>
      <c r="H6401" s="107">
        <f t="shared" si="830"/>
        <v>0</v>
      </c>
      <c r="I6401" s="184">
        <f t="shared" si="826"/>
        <v>0</v>
      </c>
      <c r="J6401" s="142"/>
      <c r="K6401" s="228"/>
      <c r="L6401" s="7" t="str">
        <f t="shared" si="827"/>
        <v/>
      </c>
      <c r="M6401" s="7" t="str">
        <f t="shared" si="828"/>
        <v/>
      </c>
      <c r="N6401" s="7" t="str">
        <f t="shared" si="824"/>
        <v/>
      </c>
      <c r="O6401" s="144"/>
      <c r="P6401" s="355">
        <v>0</v>
      </c>
      <c r="Q6401" s="362">
        <f>SUM('NOVO HORIZONTE'!I6401)</f>
        <v>0</v>
      </c>
      <c r="R6401" s="363">
        <f t="shared" si="829"/>
        <v>0</v>
      </c>
      <c r="S6401" s="153">
        <f t="shared" si="823"/>
        <v>0</v>
      </c>
      <c r="T6401" s="364"/>
    </row>
    <row r="6402" ht="22.5" hidden="1" spans="1:20">
      <c r="A6402" s="158">
        <v>96128</v>
      </c>
      <c r="B6402" s="100" t="s">
        <v>252</v>
      </c>
      <c r="C6402" s="104" t="s">
        <v>6688</v>
      </c>
      <c r="D6402" s="94" t="s">
        <v>261</v>
      </c>
      <c r="E6402" s="95">
        <v>35.7</v>
      </c>
      <c r="F6402" s="182">
        <f t="shared" si="825"/>
        <v>43.82</v>
      </c>
      <c r="G6402" s="107">
        <f>ROUND(SUM('NOVO HORIZONTE'!G6402),2)</f>
        <v>0</v>
      </c>
      <c r="H6402" s="107">
        <f t="shared" si="830"/>
        <v>0</v>
      </c>
      <c r="I6402" s="184">
        <f t="shared" si="826"/>
        <v>0</v>
      </c>
      <c r="J6402" s="142"/>
      <c r="K6402" s="228"/>
      <c r="L6402" s="7" t="str">
        <f t="shared" si="827"/>
        <v/>
      </c>
      <c r="M6402" s="7" t="str">
        <f t="shared" si="828"/>
        <v/>
      </c>
      <c r="N6402" s="7" t="str">
        <f t="shared" si="824"/>
        <v/>
      </c>
      <c r="O6402" s="144"/>
      <c r="P6402" s="355">
        <v>0</v>
      </c>
      <c r="Q6402" s="362">
        <f>SUM('NOVO HORIZONTE'!I6402)</f>
        <v>0</v>
      </c>
      <c r="R6402" s="363">
        <f t="shared" si="829"/>
        <v>0</v>
      </c>
      <c r="S6402" s="153">
        <f t="shared" si="823"/>
        <v>0</v>
      </c>
      <c r="T6402" s="364"/>
    </row>
    <row r="6403" ht="22.5" hidden="1" spans="1:20">
      <c r="A6403" s="158">
        <v>96129</v>
      </c>
      <c r="B6403" s="100" t="s">
        <v>252</v>
      </c>
      <c r="C6403" s="104" t="s">
        <v>6689</v>
      </c>
      <c r="D6403" s="94" t="s">
        <v>261</v>
      </c>
      <c r="E6403" s="95">
        <v>39.19</v>
      </c>
      <c r="F6403" s="182">
        <f t="shared" si="825"/>
        <v>48.1</v>
      </c>
      <c r="G6403" s="107">
        <f>ROUND(SUM('NOVO HORIZONTE'!G6403),2)</f>
        <v>0</v>
      </c>
      <c r="H6403" s="107">
        <f t="shared" si="830"/>
        <v>0</v>
      </c>
      <c r="I6403" s="184">
        <f t="shared" si="826"/>
        <v>0</v>
      </c>
      <c r="J6403" s="142"/>
      <c r="K6403" s="228"/>
      <c r="L6403" s="7" t="str">
        <f t="shared" si="827"/>
        <v/>
      </c>
      <c r="M6403" s="7" t="str">
        <f t="shared" si="828"/>
        <v/>
      </c>
      <c r="N6403" s="7" t="str">
        <f t="shared" si="824"/>
        <v/>
      </c>
      <c r="O6403" s="144"/>
      <c r="P6403" s="355">
        <v>0</v>
      </c>
      <c r="Q6403" s="362">
        <f>SUM('NOVO HORIZONTE'!I6403)</f>
        <v>0</v>
      </c>
      <c r="R6403" s="363">
        <f t="shared" si="829"/>
        <v>0</v>
      </c>
      <c r="S6403" s="153">
        <f t="shared" si="823"/>
        <v>0</v>
      </c>
      <c r="T6403" s="364"/>
    </row>
    <row r="6404" ht="12.75" hidden="1" spans="1:20">
      <c r="A6404" s="158">
        <v>96130</v>
      </c>
      <c r="B6404" s="100" t="s">
        <v>252</v>
      </c>
      <c r="C6404" s="104" t="s">
        <v>6690</v>
      </c>
      <c r="D6404" s="94" t="s">
        <v>261</v>
      </c>
      <c r="E6404" s="95">
        <v>26.45</v>
      </c>
      <c r="F6404" s="182">
        <f t="shared" si="825"/>
        <v>32.46</v>
      </c>
      <c r="G6404" s="107">
        <f>ROUND(SUM('NOVO HORIZONTE'!G6404),2)</f>
        <v>0</v>
      </c>
      <c r="H6404" s="107">
        <f t="shared" si="830"/>
        <v>0</v>
      </c>
      <c r="I6404" s="184">
        <f t="shared" si="826"/>
        <v>0</v>
      </c>
      <c r="J6404" s="142"/>
      <c r="K6404" s="228"/>
      <c r="L6404" s="7" t="str">
        <f t="shared" si="827"/>
        <v/>
      </c>
      <c r="M6404" s="7" t="str">
        <f t="shared" si="828"/>
        <v/>
      </c>
      <c r="N6404" s="7" t="str">
        <f t="shared" si="824"/>
        <v/>
      </c>
      <c r="O6404" s="144"/>
      <c r="P6404" s="355">
        <v>0</v>
      </c>
      <c r="Q6404" s="362">
        <f>SUM('NOVO HORIZONTE'!I6404)</f>
        <v>0</v>
      </c>
      <c r="R6404" s="363">
        <f t="shared" si="829"/>
        <v>0</v>
      </c>
      <c r="S6404" s="153">
        <f t="shared" si="823"/>
        <v>0</v>
      </c>
      <c r="T6404" s="364"/>
    </row>
    <row r="6405" ht="22.5" hidden="1" spans="1:20">
      <c r="A6405" s="158">
        <v>96131</v>
      </c>
      <c r="B6405" s="100" t="s">
        <v>252</v>
      </c>
      <c r="C6405" s="104" t="s">
        <v>6691</v>
      </c>
      <c r="D6405" s="94" t="s">
        <v>261</v>
      </c>
      <c r="E6405" s="95">
        <v>34.41</v>
      </c>
      <c r="F6405" s="182">
        <f t="shared" si="825"/>
        <v>42.23</v>
      </c>
      <c r="G6405" s="107">
        <f>ROUND(SUM('NOVO HORIZONTE'!G6405),2)</f>
        <v>0</v>
      </c>
      <c r="H6405" s="107">
        <f t="shared" si="830"/>
        <v>0</v>
      </c>
      <c r="I6405" s="184">
        <f t="shared" si="826"/>
        <v>0</v>
      </c>
      <c r="J6405" s="142"/>
      <c r="K6405" s="228"/>
      <c r="L6405" s="7" t="str">
        <f t="shared" si="827"/>
        <v/>
      </c>
      <c r="M6405" s="7" t="str">
        <f t="shared" si="828"/>
        <v/>
      </c>
      <c r="N6405" s="7" t="str">
        <f t="shared" si="824"/>
        <v/>
      </c>
      <c r="O6405" s="144"/>
      <c r="P6405" s="355">
        <v>0</v>
      </c>
      <c r="Q6405" s="362">
        <f>SUM('NOVO HORIZONTE'!I6405)</f>
        <v>0</v>
      </c>
      <c r="R6405" s="363">
        <f t="shared" si="829"/>
        <v>0</v>
      </c>
      <c r="S6405" s="153">
        <f t="shared" si="823"/>
        <v>0</v>
      </c>
      <c r="T6405" s="364"/>
    </row>
    <row r="6406" ht="22.5" hidden="1" spans="1:20">
      <c r="A6406" s="158">
        <v>96132</v>
      </c>
      <c r="B6406" s="100" t="s">
        <v>252</v>
      </c>
      <c r="C6406" s="104" t="s">
        <v>6692</v>
      </c>
      <c r="D6406" s="94" t="s">
        <v>261</v>
      </c>
      <c r="E6406" s="95">
        <v>27.2</v>
      </c>
      <c r="F6406" s="182">
        <f t="shared" si="825"/>
        <v>33.39</v>
      </c>
      <c r="G6406" s="107">
        <f>ROUND(SUM('NOVO HORIZONTE'!G6406),2)</f>
        <v>0</v>
      </c>
      <c r="H6406" s="107">
        <f t="shared" si="830"/>
        <v>0</v>
      </c>
      <c r="I6406" s="184">
        <f t="shared" si="826"/>
        <v>0</v>
      </c>
      <c r="J6406" s="142"/>
      <c r="K6406" s="228"/>
      <c r="L6406" s="7" t="str">
        <f t="shared" si="827"/>
        <v/>
      </c>
      <c r="M6406" s="7" t="str">
        <f t="shared" si="828"/>
        <v/>
      </c>
      <c r="N6406" s="7" t="str">
        <f t="shared" si="824"/>
        <v/>
      </c>
      <c r="O6406" s="144"/>
      <c r="P6406" s="355">
        <v>0</v>
      </c>
      <c r="Q6406" s="362">
        <f>SUM('NOVO HORIZONTE'!I6406)</f>
        <v>0</v>
      </c>
      <c r="R6406" s="363">
        <f t="shared" si="829"/>
        <v>0</v>
      </c>
      <c r="S6406" s="153">
        <f t="shared" si="823"/>
        <v>0</v>
      </c>
      <c r="T6406" s="364"/>
    </row>
    <row r="6407" ht="22.5" hidden="1" spans="1:20">
      <c r="A6407" s="158">
        <v>96133</v>
      </c>
      <c r="B6407" s="100" t="s">
        <v>252</v>
      </c>
      <c r="C6407" s="104" t="s">
        <v>6693</v>
      </c>
      <c r="D6407" s="94" t="s">
        <v>261</v>
      </c>
      <c r="E6407" s="95">
        <v>48.98</v>
      </c>
      <c r="F6407" s="182">
        <f t="shared" si="825"/>
        <v>60.12</v>
      </c>
      <c r="G6407" s="107">
        <f>ROUND(SUM('NOVO HORIZONTE'!G6407),2)</f>
        <v>0</v>
      </c>
      <c r="H6407" s="107">
        <f t="shared" si="830"/>
        <v>0</v>
      </c>
      <c r="I6407" s="184">
        <f t="shared" si="826"/>
        <v>0</v>
      </c>
      <c r="J6407" s="142"/>
      <c r="K6407" s="228"/>
      <c r="L6407" s="7" t="str">
        <f t="shared" si="827"/>
        <v/>
      </c>
      <c r="M6407" s="7" t="str">
        <f t="shared" si="828"/>
        <v/>
      </c>
      <c r="N6407" s="7" t="str">
        <f t="shared" si="824"/>
        <v/>
      </c>
      <c r="O6407" s="144"/>
      <c r="P6407" s="355">
        <v>0</v>
      </c>
      <c r="Q6407" s="362">
        <f>SUM('NOVO HORIZONTE'!I6407)</f>
        <v>0</v>
      </c>
      <c r="R6407" s="363">
        <f t="shared" si="829"/>
        <v>0</v>
      </c>
      <c r="S6407" s="153">
        <f t="shared" si="823"/>
        <v>0</v>
      </c>
      <c r="T6407" s="364"/>
    </row>
    <row r="6408" ht="22.5" hidden="1" spans="1:20">
      <c r="A6408" s="158">
        <v>96134</v>
      </c>
      <c r="B6408" s="100" t="s">
        <v>252</v>
      </c>
      <c r="C6408" s="104" t="s">
        <v>6694</v>
      </c>
      <c r="D6408" s="94" t="s">
        <v>261</v>
      </c>
      <c r="E6408" s="95">
        <v>53.61</v>
      </c>
      <c r="F6408" s="182">
        <f t="shared" si="825"/>
        <v>65.8</v>
      </c>
      <c r="G6408" s="107">
        <f>ROUND(SUM('NOVO HORIZONTE'!G6408),2)</f>
        <v>0</v>
      </c>
      <c r="H6408" s="107">
        <f t="shared" si="830"/>
        <v>0</v>
      </c>
      <c r="I6408" s="184">
        <f t="shared" si="826"/>
        <v>0</v>
      </c>
      <c r="J6408" s="142"/>
      <c r="K6408" s="228"/>
      <c r="L6408" s="7" t="str">
        <f t="shared" si="827"/>
        <v/>
      </c>
      <c r="M6408" s="7" t="str">
        <f t="shared" si="828"/>
        <v/>
      </c>
      <c r="N6408" s="7" t="str">
        <f t="shared" si="824"/>
        <v/>
      </c>
      <c r="O6408" s="144"/>
      <c r="P6408" s="355">
        <v>0</v>
      </c>
      <c r="Q6408" s="362">
        <f>SUM('NOVO HORIZONTE'!I6408)</f>
        <v>0</v>
      </c>
      <c r="R6408" s="363">
        <f t="shared" si="829"/>
        <v>0</v>
      </c>
      <c r="S6408" s="153">
        <f t="shared" si="823"/>
        <v>0</v>
      </c>
      <c r="T6408" s="364"/>
    </row>
    <row r="6409" ht="22.5" hidden="1" spans="1:20">
      <c r="A6409" s="158">
        <v>96135</v>
      </c>
      <c r="B6409" s="100" t="s">
        <v>252</v>
      </c>
      <c r="C6409" s="104" t="s">
        <v>6695</v>
      </c>
      <c r="D6409" s="94" t="s">
        <v>261</v>
      </c>
      <c r="E6409" s="95">
        <v>36.71</v>
      </c>
      <c r="F6409" s="182">
        <f t="shared" si="825"/>
        <v>45.06</v>
      </c>
      <c r="G6409" s="107">
        <f>ROUND(SUM('NOVO HORIZONTE'!G6409),2)</f>
        <v>0</v>
      </c>
      <c r="H6409" s="107">
        <f t="shared" si="830"/>
        <v>0</v>
      </c>
      <c r="I6409" s="184">
        <f t="shared" si="826"/>
        <v>0</v>
      </c>
      <c r="J6409" s="142"/>
      <c r="K6409" s="228"/>
      <c r="L6409" s="7" t="str">
        <f t="shared" si="827"/>
        <v/>
      </c>
      <c r="M6409" s="7" t="str">
        <f t="shared" si="828"/>
        <v/>
      </c>
      <c r="N6409" s="7" t="str">
        <f t="shared" si="824"/>
        <v/>
      </c>
      <c r="O6409" s="144"/>
      <c r="P6409" s="355">
        <v>0</v>
      </c>
      <c r="Q6409" s="362">
        <f>SUM('NOVO HORIZONTE'!I6409)</f>
        <v>0</v>
      </c>
      <c r="R6409" s="363">
        <f t="shared" si="829"/>
        <v>0</v>
      </c>
      <c r="S6409" s="153">
        <f t="shared" si="823"/>
        <v>0</v>
      </c>
      <c r="T6409" s="364"/>
    </row>
    <row r="6410" ht="33.75" hidden="1" spans="1:20">
      <c r="A6410" s="158">
        <v>87529</v>
      </c>
      <c r="B6410" s="100" t="s">
        <v>252</v>
      </c>
      <c r="C6410" s="104" t="s">
        <v>6696</v>
      </c>
      <c r="D6410" s="94" t="s">
        <v>261</v>
      </c>
      <c r="E6410" s="95">
        <v>37.72</v>
      </c>
      <c r="F6410" s="182">
        <f t="shared" si="825"/>
        <v>46.3</v>
      </c>
      <c r="G6410" s="107">
        <f>ROUND(SUM('NOVO HORIZONTE'!G6410),2)</f>
        <v>0</v>
      </c>
      <c r="H6410" s="107">
        <f t="shared" si="830"/>
        <v>0</v>
      </c>
      <c r="I6410" s="184">
        <f t="shared" si="826"/>
        <v>0</v>
      </c>
      <c r="J6410" s="142"/>
      <c r="K6410" s="228"/>
      <c r="L6410" s="7" t="str">
        <f t="shared" si="827"/>
        <v/>
      </c>
      <c r="M6410" s="7" t="str">
        <f t="shared" si="828"/>
        <v/>
      </c>
      <c r="N6410" s="7" t="str">
        <f t="shared" si="824"/>
        <v/>
      </c>
      <c r="O6410" s="144"/>
      <c r="P6410" s="355">
        <v>0</v>
      </c>
      <c r="Q6410" s="362">
        <f>SUM('NOVO HORIZONTE'!I6410)</f>
        <v>0</v>
      </c>
      <c r="R6410" s="363">
        <f t="shared" si="829"/>
        <v>0</v>
      </c>
      <c r="S6410" s="153">
        <f t="shared" si="823"/>
        <v>0</v>
      </c>
      <c r="T6410" s="364"/>
    </row>
    <row r="6411" ht="33.75" hidden="1" spans="1:20">
      <c r="A6411" s="158">
        <v>87530</v>
      </c>
      <c r="B6411" s="100" t="s">
        <v>252</v>
      </c>
      <c r="C6411" s="104" t="s">
        <v>6697</v>
      </c>
      <c r="D6411" s="94" t="s">
        <v>261</v>
      </c>
      <c r="E6411" s="95">
        <v>43.7</v>
      </c>
      <c r="F6411" s="182">
        <f t="shared" si="825"/>
        <v>53.64</v>
      </c>
      <c r="G6411" s="107">
        <f>ROUND(SUM('NOVO HORIZONTE'!G6411),2)</f>
        <v>0</v>
      </c>
      <c r="H6411" s="107">
        <f t="shared" si="830"/>
        <v>0</v>
      </c>
      <c r="I6411" s="184">
        <f t="shared" si="826"/>
        <v>0</v>
      </c>
      <c r="J6411" s="142"/>
      <c r="K6411" s="228"/>
      <c r="L6411" s="7" t="str">
        <f t="shared" si="827"/>
        <v/>
      </c>
      <c r="M6411" s="7" t="str">
        <f t="shared" si="828"/>
        <v/>
      </c>
      <c r="N6411" s="7" t="str">
        <f t="shared" si="824"/>
        <v/>
      </c>
      <c r="O6411" s="144"/>
      <c r="P6411" s="355">
        <v>0</v>
      </c>
      <c r="Q6411" s="362">
        <f>SUM('NOVO HORIZONTE'!I6411)</f>
        <v>0</v>
      </c>
      <c r="R6411" s="363">
        <f t="shared" si="829"/>
        <v>0</v>
      </c>
      <c r="S6411" s="153">
        <f t="shared" si="823"/>
        <v>0</v>
      </c>
      <c r="T6411" s="364"/>
    </row>
    <row r="6412" ht="33.75" hidden="1" spans="1:20">
      <c r="A6412" s="158">
        <v>87538</v>
      </c>
      <c r="B6412" s="100" t="s">
        <v>252</v>
      </c>
      <c r="C6412" s="104" t="s">
        <v>6698</v>
      </c>
      <c r="D6412" s="94" t="s">
        <v>261</v>
      </c>
      <c r="E6412" s="95">
        <v>75.46</v>
      </c>
      <c r="F6412" s="182">
        <f t="shared" si="825"/>
        <v>92.62</v>
      </c>
      <c r="G6412" s="107">
        <f>ROUND(SUM('NOVO HORIZONTE'!G6412),2)</f>
        <v>0</v>
      </c>
      <c r="H6412" s="107">
        <f t="shared" si="830"/>
        <v>0</v>
      </c>
      <c r="I6412" s="184">
        <f t="shared" si="826"/>
        <v>0</v>
      </c>
      <c r="J6412" s="142"/>
      <c r="K6412" s="228"/>
      <c r="L6412" s="7" t="str">
        <f t="shared" si="827"/>
        <v/>
      </c>
      <c r="M6412" s="7" t="str">
        <f t="shared" si="828"/>
        <v/>
      </c>
      <c r="N6412" s="7" t="str">
        <f t="shared" si="824"/>
        <v/>
      </c>
      <c r="O6412" s="144"/>
      <c r="P6412" s="355">
        <v>0</v>
      </c>
      <c r="Q6412" s="362">
        <f>SUM('NOVO HORIZONTE'!I6412)</f>
        <v>0</v>
      </c>
      <c r="R6412" s="363">
        <f t="shared" si="829"/>
        <v>0</v>
      </c>
      <c r="S6412" s="153">
        <f t="shared" si="823"/>
        <v>0</v>
      </c>
      <c r="T6412" s="364"/>
    </row>
    <row r="6413" ht="33.75" hidden="1" spans="1:20">
      <c r="A6413" s="158">
        <v>87543</v>
      </c>
      <c r="B6413" s="100" t="s">
        <v>252</v>
      </c>
      <c r="C6413" s="104" t="s">
        <v>6699</v>
      </c>
      <c r="D6413" s="94" t="s">
        <v>261</v>
      </c>
      <c r="E6413" s="95">
        <v>25.2</v>
      </c>
      <c r="F6413" s="182">
        <f t="shared" si="825"/>
        <v>30.93</v>
      </c>
      <c r="G6413" s="107">
        <f>ROUND(SUM('NOVO HORIZONTE'!G6413),2)</f>
        <v>0</v>
      </c>
      <c r="H6413" s="107">
        <f t="shared" si="830"/>
        <v>0</v>
      </c>
      <c r="I6413" s="184">
        <f t="shared" si="826"/>
        <v>0</v>
      </c>
      <c r="J6413" s="142"/>
      <c r="K6413" s="228"/>
      <c r="L6413" s="7" t="str">
        <f t="shared" si="827"/>
        <v/>
      </c>
      <c r="M6413" s="7" t="str">
        <f t="shared" si="828"/>
        <v/>
      </c>
      <c r="N6413" s="7" t="str">
        <f t="shared" si="824"/>
        <v/>
      </c>
      <c r="O6413" s="144"/>
      <c r="P6413" s="355">
        <v>0</v>
      </c>
      <c r="Q6413" s="362">
        <f>SUM('NOVO HORIZONTE'!I6413)</f>
        <v>0</v>
      </c>
      <c r="R6413" s="363">
        <f t="shared" si="829"/>
        <v>0</v>
      </c>
      <c r="S6413" s="153">
        <f t="shared" si="823"/>
        <v>0</v>
      </c>
      <c r="T6413" s="364"/>
    </row>
    <row r="6414" ht="33.75" hidden="1" spans="1:20">
      <c r="A6414" s="158">
        <v>87547</v>
      </c>
      <c r="B6414" s="100" t="s">
        <v>252</v>
      </c>
      <c r="C6414" s="104" t="s">
        <v>6700</v>
      </c>
      <c r="D6414" s="94" t="s">
        <v>261</v>
      </c>
      <c r="E6414" s="95">
        <v>24.87</v>
      </c>
      <c r="F6414" s="182">
        <f t="shared" si="825"/>
        <v>30.53</v>
      </c>
      <c r="G6414" s="107">
        <f>ROUND(SUM('NOVO HORIZONTE'!G6414),2)</f>
        <v>0</v>
      </c>
      <c r="H6414" s="107">
        <f t="shared" si="830"/>
        <v>0</v>
      </c>
      <c r="I6414" s="184">
        <f t="shared" si="826"/>
        <v>0</v>
      </c>
      <c r="J6414" s="142"/>
      <c r="K6414" s="228"/>
      <c r="L6414" s="7" t="str">
        <f t="shared" si="827"/>
        <v/>
      </c>
      <c r="M6414" s="7" t="str">
        <f t="shared" si="828"/>
        <v/>
      </c>
      <c r="N6414" s="7" t="str">
        <f t="shared" si="824"/>
        <v/>
      </c>
      <c r="O6414" s="144"/>
      <c r="P6414" s="355">
        <v>0</v>
      </c>
      <c r="Q6414" s="362">
        <f>SUM('NOVO HORIZONTE'!I6414)</f>
        <v>0</v>
      </c>
      <c r="R6414" s="363">
        <f t="shared" si="829"/>
        <v>0</v>
      </c>
      <c r="S6414" s="153">
        <f t="shared" si="823"/>
        <v>0</v>
      </c>
      <c r="T6414" s="364"/>
    </row>
    <row r="6415" ht="33.75" hidden="1" spans="1:20">
      <c r="A6415" s="158">
        <v>87548</v>
      </c>
      <c r="B6415" s="100" t="s">
        <v>252</v>
      </c>
      <c r="C6415" s="104" t="s">
        <v>6701</v>
      </c>
      <c r="D6415" s="94" t="s">
        <v>261</v>
      </c>
      <c r="E6415" s="95">
        <v>28.26</v>
      </c>
      <c r="F6415" s="182">
        <f t="shared" si="825"/>
        <v>34.69</v>
      </c>
      <c r="G6415" s="107">
        <f>ROUND(SUM('NOVO HORIZONTE'!G6415),2)</f>
        <v>0</v>
      </c>
      <c r="H6415" s="107">
        <f t="shared" si="830"/>
        <v>0</v>
      </c>
      <c r="I6415" s="184">
        <f t="shared" si="826"/>
        <v>0</v>
      </c>
      <c r="J6415" s="142"/>
      <c r="K6415" s="228"/>
      <c r="L6415" s="7" t="str">
        <f t="shared" si="827"/>
        <v/>
      </c>
      <c r="M6415" s="7" t="str">
        <f t="shared" si="828"/>
        <v/>
      </c>
      <c r="N6415" s="7" t="str">
        <f t="shared" si="824"/>
        <v/>
      </c>
      <c r="O6415" s="144"/>
      <c r="P6415" s="355">
        <v>0</v>
      </c>
      <c r="Q6415" s="362">
        <f>SUM('NOVO HORIZONTE'!I6415)</f>
        <v>0</v>
      </c>
      <c r="R6415" s="363">
        <f t="shared" si="829"/>
        <v>0</v>
      </c>
      <c r="S6415" s="153">
        <f t="shared" si="823"/>
        <v>0</v>
      </c>
      <c r="T6415" s="364"/>
    </row>
    <row r="6416" ht="33.75" hidden="1" spans="1:20">
      <c r="A6416" s="158">
        <v>87556</v>
      </c>
      <c r="B6416" s="100" t="s">
        <v>252</v>
      </c>
      <c r="C6416" s="104" t="s">
        <v>6702</v>
      </c>
      <c r="D6416" s="94" t="s">
        <v>261</v>
      </c>
      <c r="E6416" s="95">
        <v>45.13</v>
      </c>
      <c r="F6416" s="182">
        <f t="shared" si="825"/>
        <v>55.39</v>
      </c>
      <c r="G6416" s="107">
        <f>ROUND(SUM('NOVO HORIZONTE'!G6416),2)</f>
        <v>0</v>
      </c>
      <c r="H6416" s="107">
        <f t="shared" si="830"/>
        <v>0</v>
      </c>
      <c r="I6416" s="184">
        <f t="shared" si="826"/>
        <v>0</v>
      </c>
      <c r="J6416" s="142"/>
      <c r="K6416" s="228"/>
      <c r="L6416" s="7" t="str">
        <f t="shared" si="827"/>
        <v/>
      </c>
      <c r="M6416" s="7" t="str">
        <f t="shared" si="828"/>
        <v/>
      </c>
      <c r="N6416" s="7" t="str">
        <f t="shared" si="824"/>
        <v/>
      </c>
      <c r="O6416" s="144"/>
      <c r="P6416" s="355">
        <v>0</v>
      </c>
      <c r="Q6416" s="362">
        <f>SUM('NOVO HORIZONTE'!I6416)</f>
        <v>0</v>
      </c>
      <c r="R6416" s="363">
        <f t="shared" si="829"/>
        <v>0</v>
      </c>
      <c r="S6416" s="153">
        <f t="shared" si="823"/>
        <v>0</v>
      </c>
      <c r="T6416" s="364"/>
    </row>
    <row r="6417" ht="45" hidden="1" spans="1:20">
      <c r="A6417" s="158">
        <v>87561</v>
      </c>
      <c r="B6417" s="100" t="s">
        <v>252</v>
      </c>
      <c r="C6417" s="104" t="s">
        <v>6703</v>
      </c>
      <c r="D6417" s="94" t="s">
        <v>261</v>
      </c>
      <c r="E6417" s="95">
        <v>44.05</v>
      </c>
      <c r="F6417" s="182">
        <f t="shared" si="825"/>
        <v>54.07</v>
      </c>
      <c r="G6417" s="107">
        <f>ROUND(SUM('NOVO HORIZONTE'!G6417),2)</f>
        <v>0</v>
      </c>
      <c r="H6417" s="107">
        <f t="shared" si="830"/>
        <v>0</v>
      </c>
      <c r="I6417" s="184">
        <f t="shared" si="826"/>
        <v>0</v>
      </c>
      <c r="J6417" s="142"/>
      <c r="K6417" s="228"/>
      <c r="L6417" s="7" t="str">
        <f t="shared" si="827"/>
        <v/>
      </c>
      <c r="M6417" s="7" t="str">
        <f t="shared" si="828"/>
        <v/>
      </c>
      <c r="N6417" s="7" t="str">
        <f t="shared" si="824"/>
        <v/>
      </c>
      <c r="O6417" s="144"/>
      <c r="P6417" s="355">
        <v>0</v>
      </c>
      <c r="Q6417" s="362">
        <f>SUM('NOVO HORIZONTE'!I6417)</f>
        <v>0</v>
      </c>
      <c r="R6417" s="363">
        <f t="shared" si="829"/>
        <v>0</v>
      </c>
      <c r="S6417" s="153">
        <f t="shared" si="823"/>
        <v>0</v>
      </c>
      <c r="T6417" s="364"/>
    </row>
    <row r="6418" ht="33.75" hidden="1" spans="1:20">
      <c r="A6418" s="158">
        <v>90406</v>
      </c>
      <c r="B6418" s="100" t="s">
        <v>252</v>
      </c>
      <c r="C6418" s="104" t="s">
        <v>6704</v>
      </c>
      <c r="D6418" s="94" t="s">
        <v>261</v>
      </c>
      <c r="E6418" s="95">
        <v>51.1</v>
      </c>
      <c r="F6418" s="182">
        <f t="shared" si="825"/>
        <v>62.72</v>
      </c>
      <c r="G6418" s="107">
        <f>ROUND(SUM('NOVO HORIZONTE'!G6418),2)</f>
        <v>0</v>
      </c>
      <c r="H6418" s="107">
        <f t="shared" si="830"/>
        <v>0</v>
      </c>
      <c r="I6418" s="184">
        <f t="shared" si="826"/>
        <v>0</v>
      </c>
      <c r="J6418" s="142"/>
      <c r="K6418" s="228"/>
      <c r="L6418" s="7" t="str">
        <f t="shared" si="827"/>
        <v/>
      </c>
      <c r="M6418" s="7" t="str">
        <f t="shared" si="828"/>
        <v/>
      </c>
      <c r="N6418" s="7" t="str">
        <f t="shared" si="824"/>
        <v/>
      </c>
      <c r="O6418" s="144"/>
      <c r="P6418" s="355">
        <v>0</v>
      </c>
      <c r="Q6418" s="362">
        <f>SUM('NOVO HORIZONTE'!I6418)</f>
        <v>0</v>
      </c>
      <c r="R6418" s="363">
        <f t="shared" si="829"/>
        <v>0</v>
      </c>
      <c r="S6418" s="153">
        <f t="shared" si="823"/>
        <v>0</v>
      </c>
      <c r="T6418" s="364"/>
    </row>
    <row r="6419" ht="22.5" hidden="1" spans="1:20">
      <c r="A6419" s="158">
        <v>90407</v>
      </c>
      <c r="B6419" s="100" t="s">
        <v>252</v>
      </c>
      <c r="C6419" s="104" t="s">
        <v>6705</v>
      </c>
      <c r="D6419" s="94" t="s">
        <v>261</v>
      </c>
      <c r="E6419" s="95">
        <v>57.08</v>
      </c>
      <c r="F6419" s="182">
        <f t="shared" si="825"/>
        <v>70.06</v>
      </c>
      <c r="G6419" s="107">
        <f>ROUND(SUM('NOVO HORIZONTE'!G6419),2)</f>
        <v>0</v>
      </c>
      <c r="H6419" s="107">
        <f t="shared" si="830"/>
        <v>0</v>
      </c>
      <c r="I6419" s="184">
        <f t="shared" si="826"/>
        <v>0</v>
      </c>
      <c r="J6419" s="142"/>
      <c r="K6419" s="228"/>
      <c r="L6419" s="7" t="str">
        <f t="shared" si="827"/>
        <v/>
      </c>
      <c r="M6419" s="7" t="str">
        <f t="shared" si="828"/>
        <v/>
      </c>
      <c r="N6419" s="7" t="str">
        <f t="shared" si="824"/>
        <v/>
      </c>
      <c r="O6419" s="144"/>
      <c r="P6419" s="355">
        <v>0</v>
      </c>
      <c r="Q6419" s="362">
        <f>SUM('NOVO HORIZONTE'!I6419)</f>
        <v>0</v>
      </c>
      <c r="R6419" s="363">
        <f t="shared" si="829"/>
        <v>0</v>
      </c>
      <c r="S6419" s="153">
        <f t="shared" si="823"/>
        <v>0</v>
      </c>
      <c r="T6419" s="364"/>
    </row>
    <row r="6420" ht="33.75" hidden="1" spans="1:20">
      <c r="A6420" s="158">
        <v>90408</v>
      </c>
      <c r="B6420" s="100" t="s">
        <v>252</v>
      </c>
      <c r="C6420" s="104" t="s">
        <v>6706</v>
      </c>
      <c r="D6420" s="94" t="s">
        <v>261</v>
      </c>
      <c r="E6420" s="95">
        <v>37.85</v>
      </c>
      <c r="F6420" s="182">
        <f t="shared" si="825"/>
        <v>46.46</v>
      </c>
      <c r="G6420" s="107">
        <f>ROUND(SUM('NOVO HORIZONTE'!G6420),2)</f>
        <v>0</v>
      </c>
      <c r="H6420" s="107">
        <f t="shared" si="830"/>
        <v>0</v>
      </c>
      <c r="I6420" s="184">
        <f t="shared" si="826"/>
        <v>0</v>
      </c>
      <c r="J6420" s="142"/>
      <c r="K6420" s="228"/>
      <c r="L6420" s="7" t="str">
        <f t="shared" si="827"/>
        <v/>
      </c>
      <c r="M6420" s="7" t="str">
        <f t="shared" si="828"/>
        <v/>
      </c>
      <c r="N6420" s="7" t="str">
        <f t="shared" si="824"/>
        <v/>
      </c>
      <c r="O6420" s="144"/>
      <c r="P6420" s="355">
        <v>0</v>
      </c>
      <c r="Q6420" s="362">
        <f>SUM('NOVO HORIZONTE'!I6420)</f>
        <v>0</v>
      </c>
      <c r="R6420" s="363">
        <f t="shared" si="829"/>
        <v>0</v>
      </c>
      <c r="S6420" s="153">
        <f t="shared" si="823"/>
        <v>0</v>
      </c>
      <c r="T6420" s="364"/>
    </row>
    <row r="6421" ht="22.5" hidden="1" spans="1:20">
      <c r="A6421" s="158">
        <v>90409</v>
      </c>
      <c r="B6421" s="100" t="s">
        <v>252</v>
      </c>
      <c r="C6421" s="104" t="s">
        <v>6707</v>
      </c>
      <c r="D6421" s="94" t="s">
        <v>261</v>
      </c>
      <c r="E6421" s="95">
        <v>41.24</v>
      </c>
      <c r="F6421" s="182">
        <f t="shared" si="825"/>
        <v>50.62</v>
      </c>
      <c r="G6421" s="107">
        <f>ROUND(SUM('NOVO HORIZONTE'!G6421),2)</f>
        <v>0</v>
      </c>
      <c r="H6421" s="107">
        <f t="shared" si="830"/>
        <v>0</v>
      </c>
      <c r="I6421" s="184">
        <f t="shared" si="826"/>
        <v>0</v>
      </c>
      <c r="J6421" s="142"/>
      <c r="K6421" s="228"/>
      <c r="L6421" s="7" t="str">
        <f t="shared" si="827"/>
        <v/>
      </c>
      <c r="M6421" s="7" t="str">
        <f t="shared" si="828"/>
        <v/>
      </c>
      <c r="N6421" s="7" t="str">
        <f t="shared" si="824"/>
        <v/>
      </c>
      <c r="O6421" s="144"/>
      <c r="P6421" s="355">
        <v>0</v>
      </c>
      <c r="Q6421" s="362">
        <f>SUM('NOVO HORIZONTE'!I6421)</f>
        <v>0</v>
      </c>
      <c r="R6421" s="363">
        <f t="shared" si="829"/>
        <v>0</v>
      </c>
      <c r="S6421" s="153">
        <f t="shared" si="823"/>
        <v>0</v>
      </c>
      <c r="T6421" s="364"/>
    </row>
    <row r="6422" ht="12.75" hidden="1" spans="1:20">
      <c r="A6422" s="154" t="s">
        <v>6708</v>
      </c>
      <c r="B6422" s="100"/>
      <c r="C6422" s="161" t="s">
        <v>6709</v>
      </c>
      <c r="D6422" s="94">
        <v>0</v>
      </c>
      <c r="E6422" s="105">
        <v>0</v>
      </c>
      <c r="F6422" s="182">
        <f t="shared" si="825"/>
        <v>0</v>
      </c>
      <c r="G6422" s="187">
        <f>ROUND(SUM('NOVO HORIZONTE'!G6422),2)</f>
        <v>0</v>
      </c>
      <c r="H6422" s="187">
        <f t="shared" si="830"/>
        <v>0</v>
      </c>
      <c r="I6422" s="188">
        <f t="shared" si="826"/>
        <v>0</v>
      </c>
      <c r="J6422" s="142"/>
      <c r="K6422" s="145" t="str">
        <f>IF(SUM(I6423:I6450)&gt;0,"xx","")</f>
        <v/>
      </c>
      <c r="L6422" s="7" t="str">
        <f t="shared" si="827"/>
        <v/>
      </c>
      <c r="M6422" s="7" t="str">
        <f t="shared" si="828"/>
        <v/>
      </c>
      <c r="N6422" s="7" t="str">
        <f t="shared" si="824"/>
        <v/>
      </c>
      <c r="O6422" s="144"/>
      <c r="P6422" s="375"/>
      <c r="Q6422" s="362">
        <f>SUM('NOVO HORIZONTE'!I6422)</f>
        <v>0</v>
      </c>
      <c r="R6422" s="363">
        <f t="shared" si="829"/>
        <v>0</v>
      </c>
      <c r="S6422" s="153">
        <f t="shared" si="823"/>
        <v>0</v>
      </c>
      <c r="T6422" s="364"/>
    </row>
    <row r="6423" ht="22.5" hidden="1" spans="1:20">
      <c r="A6423" s="158">
        <v>87834</v>
      </c>
      <c r="B6423" s="100" t="s">
        <v>252</v>
      </c>
      <c r="C6423" s="104" t="s">
        <v>6710</v>
      </c>
      <c r="D6423" s="94" t="s">
        <v>261</v>
      </c>
      <c r="E6423" s="95">
        <v>181.84</v>
      </c>
      <c r="F6423" s="182">
        <f t="shared" si="825"/>
        <v>223.19</v>
      </c>
      <c r="G6423" s="107">
        <f>ROUND(SUM('NOVO HORIZONTE'!G6423),2)</f>
        <v>0</v>
      </c>
      <c r="H6423" s="107">
        <f t="shared" si="830"/>
        <v>0</v>
      </c>
      <c r="I6423" s="184">
        <f t="shared" si="826"/>
        <v>0</v>
      </c>
      <c r="J6423" s="142"/>
      <c r="K6423" s="228"/>
      <c r="L6423" s="7" t="str">
        <f t="shared" si="827"/>
        <v/>
      </c>
      <c r="M6423" s="7" t="str">
        <f t="shared" si="828"/>
        <v/>
      </c>
      <c r="N6423" s="7" t="str">
        <f t="shared" si="824"/>
        <v/>
      </c>
      <c r="O6423" s="144"/>
      <c r="P6423" s="355">
        <v>0</v>
      </c>
      <c r="Q6423" s="362">
        <f>SUM('NOVO HORIZONTE'!I6423)</f>
        <v>0</v>
      </c>
      <c r="R6423" s="363">
        <f t="shared" si="829"/>
        <v>0</v>
      </c>
      <c r="S6423" s="153">
        <f t="shared" si="823"/>
        <v>0</v>
      </c>
      <c r="T6423" s="364"/>
    </row>
    <row r="6424" ht="22.5" hidden="1" spans="1:20">
      <c r="A6424" s="158">
        <v>87835</v>
      </c>
      <c r="B6424" s="100" t="s">
        <v>252</v>
      </c>
      <c r="C6424" s="104" t="s">
        <v>6711</v>
      </c>
      <c r="D6424" s="94" t="s">
        <v>261</v>
      </c>
      <c r="E6424" s="95">
        <v>127.36</v>
      </c>
      <c r="F6424" s="182">
        <f t="shared" si="825"/>
        <v>156.32</v>
      </c>
      <c r="G6424" s="107">
        <f>ROUND(SUM('NOVO HORIZONTE'!G6424),2)</f>
        <v>0</v>
      </c>
      <c r="H6424" s="107">
        <f t="shared" si="830"/>
        <v>0</v>
      </c>
      <c r="I6424" s="184">
        <f t="shared" si="826"/>
        <v>0</v>
      </c>
      <c r="J6424" s="142"/>
      <c r="K6424" s="228"/>
      <c r="L6424" s="7" t="str">
        <f t="shared" si="827"/>
        <v/>
      </c>
      <c r="M6424" s="7" t="str">
        <f t="shared" si="828"/>
        <v/>
      </c>
      <c r="N6424" s="7" t="str">
        <f t="shared" si="824"/>
        <v/>
      </c>
      <c r="O6424" s="144"/>
      <c r="P6424" s="355">
        <v>0</v>
      </c>
      <c r="Q6424" s="362">
        <f>SUM('NOVO HORIZONTE'!I6424)</f>
        <v>0</v>
      </c>
      <c r="R6424" s="363">
        <f t="shared" si="829"/>
        <v>0</v>
      </c>
      <c r="S6424" s="153">
        <f t="shared" si="823"/>
        <v>0</v>
      </c>
      <c r="T6424" s="364"/>
    </row>
    <row r="6425" ht="33.75" hidden="1" spans="1:20">
      <c r="A6425" s="158">
        <v>87836</v>
      </c>
      <c r="B6425" s="100" t="s">
        <v>252</v>
      </c>
      <c r="C6425" s="104" t="s">
        <v>6712</v>
      </c>
      <c r="D6425" s="94" t="s">
        <v>261</v>
      </c>
      <c r="E6425" s="95">
        <v>172.05</v>
      </c>
      <c r="F6425" s="182">
        <f t="shared" si="825"/>
        <v>211.17</v>
      </c>
      <c r="G6425" s="107">
        <f>ROUND(SUM('NOVO HORIZONTE'!G6425),2)</f>
        <v>0</v>
      </c>
      <c r="H6425" s="107">
        <f t="shared" si="830"/>
        <v>0</v>
      </c>
      <c r="I6425" s="184">
        <f t="shared" si="826"/>
        <v>0</v>
      </c>
      <c r="J6425" s="142"/>
      <c r="K6425" s="145"/>
      <c r="L6425" s="7" t="str">
        <f t="shared" si="827"/>
        <v/>
      </c>
      <c r="M6425" s="7" t="str">
        <f t="shared" si="828"/>
        <v/>
      </c>
      <c r="N6425" s="7" t="str">
        <f t="shared" si="824"/>
        <v/>
      </c>
      <c r="O6425" s="144"/>
      <c r="P6425" s="355">
        <v>0</v>
      </c>
      <c r="Q6425" s="362">
        <f>SUM('NOVO HORIZONTE'!I6425)</f>
        <v>0</v>
      </c>
      <c r="R6425" s="363">
        <f t="shared" si="829"/>
        <v>0</v>
      </c>
      <c r="S6425" s="153">
        <f t="shared" ref="S6425:S6488" si="831">IF(R6425=0,0,IF(R6425&gt;0,"c","b"))</f>
        <v>0</v>
      </c>
      <c r="T6425" s="364"/>
    </row>
    <row r="6426" ht="33.75" hidden="1" spans="1:20">
      <c r="A6426" s="158">
        <v>87837</v>
      </c>
      <c r="B6426" s="100" t="s">
        <v>252</v>
      </c>
      <c r="C6426" s="104" t="s">
        <v>6713</v>
      </c>
      <c r="D6426" s="94" t="s">
        <v>261</v>
      </c>
      <c r="E6426" s="95">
        <v>118.65</v>
      </c>
      <c r="F6426" s="182">
        <f t="shared" si="825"/>
        <v>145.63</v>
      </c>
      <c r="G6426" s="107">
        <f>ROUND(SUM('NOVO HORIZONTE'!G6426),2)</f>
        <v>0</v>
      </c>
      <c r="H6426" s="107">
        <f t="shared" si="830"/>
        <v>0</v>
      </c>
      <c r="I6426" s="184">
        <f t="shared" si="826"/>
        <v>0</v>
      </c>
      <c r="J6426" s="142"/>
      <c r="K6426" s="228"/>
      <c r="L6426" s="7" t="str">
        <f t="shared" si="827"/>
        <v/>
      </c>
      <c r="M6426" s="7" t="str">
        <f t="shared" si="828"/>
        <v/>
      </c>
      <c r="N6426" s="7" t="str">
        <f t="shared" si="824"/>
        <v/>
      </c>
      <c r="O6426" s="144"/>
      <c r="P6426" s="355">
        <v>0</v>
      </c>
      <c r="Q6426" s="362">
        <f>SUM('NOVO HORIZONTE'!I6426)</f>
        <v>0</v>
      </c>
      <c r="R6426" s="363">
        <f t="shared" si="829"/>
        <v>0</v>
      </c>
      <c r="S6426" s="153">
        <f t="shared" si="831"/>
        <v>0</v>
      </c>
      <c r="T6426" s="364"/>
    </row>
    <row r="6427" ht="33.75" hidden="1" spans="1:20">
      <c r="A6427" s="158">
        <v>87838</v>
      </c>
      <c r="B6427" s="100" t="s">
        <v>252</v>
      </c>
      <c r="C6427" s="104" t="s">
        <v>6714</v>
      </c>
      <c r="D6427" s="94" t="s">
        <v>261</v>
      </c>
      <c r="E6427" s="95">
        <v>190.06</v>
      </c>
      <c r="F6427" s="182">
        <f t="shared" si="825"/>
        <v>233.28</v>
      </c>
      <c r="G6427" s="107">
        <f>ROUND(SUM('NOVO HORIZONTE'!G6427),2)</f>
        <v>0</v>
      </c>
      <c r="H6427" s="107">
        <f t="shared" si="830"/>
        <v>0</v>
      </c>
      <c r="I6427" s="184">
        <f t="shared" si="826"/>
        <v>0</v>
      </c>
      <c r="J6427" s="142"/>
      <c r="K6427" s="145"/>
      <c r="L6427" s="7" t="str">
        <f t="shared" si="827"/>
        <v/>
      </c>
      <c r="M6427" s="7" t="str">
        <f t="shared" si="828"/>
        <v/>
      </c>
      <c r="N6427" s="7" t="str">
        <f t="shared" si="824"/>
        <v/>
      </c>
      <c r="O6427" s="144"/>
      <c r="P6427" s="355">
        <v>0</v>
      </c>
      <c r="Q6427" s="362">
        <f>SUM('NOVO HORIZONTE'!I6427)</f>
        <v>0</v>
      </c>
      <c r="R6427" s="363">
        <f t="shared" si="829"/>
        <v>0</v>
      </c>
      <c r="S6427" s="153">
        <f t="shared" si="831"/>
        <v>0</v>
      </c>
      <c r="T6427" s="364"/>
    </row>
    <row r="6428" ht="33.75" hidden="1" spans="1:20">
      <c r="A6428" s="158">
        <v>87839</v>
      </c>
      <c r="B6428" s="100" t="s">
        <v>252</v>
      </c>
      <c r="C6428" s="104" t="s">
        <v>6715</v>
      </c>
      <c r="D6428" s="94" t="s">
        <v>261</v>
      </c>
      <c r="E6428" s="95">
        <v>134.15</v>
      </c>
      <c r="F6428" s="182">
        <f t="shared" si="825"/>
        <v>164.66</v>
      </c>
      <c r="G6428" s="107">
        <f>ROUND(SUM('NOVO HORIZONTE'!G6428),2)</f>
        <v>0</v>
      </c>
      <c r="H6428" s="107">
        <f t="shared" si="830"/>
        <v>0</v>
      </c>
      <c r="I6428" s="184">
        <f t="shared" si="826"/>
        <v>0</v>
      </c>
      <c r="J6428" s="142"/>
      <c r="K6428" s="228"/>
      <c r="L6428" s="7" t="str">
        <f t="shared" si="827"/>
        <v/>
      </c>
      <c r="M6428" s="7" t="str">
        <f t="shared" si="828"/>
        <v/>
      </c>
      <c r="N6428" s="7" t="str">
        <f t="shared" si="824"/>
        <v/>
      </c>
      <c r="O6428" s="144"/>
      <c r="P6428" s="355">
        <v>0</v>
      </c>
      <c r="Q6428" s="362">
        <f>SUM('NOVO HORIZONTE'!I6428)</f>
        <v>0</v>
      </c>
      <c r="R6428" s="363">
        <f t="shared" si="829"/>
        <v>0</v>
      </c>
      <c r="S6428" s="153">
        <f t="shared" si="831"/>
        <v>0</v>
      </c>
      <c r="T6428" s="364"/>
    </row>
    <row r="6429" ht="33.75" hidden="1" spans="1:20">
      <c r="A6429" s="158">
        <v>87840</v>
      </c>
      <c r="B6429" s="100" t="s">
        <v>252</v>
      </c>
      <c r="C6429" s="104" t="s">
        <v>6716</v>
      </c>
      <c r="D6429" s="94" t="s">
        <v>261</v>
      </c>
      <c r="E6429" s="95">
        <v>177.98</v>
      </c>
      <c r="F6429" s="182">
        <f t="shared" si="825"/>
        <v>218.45</v>
      </c>
      <c r="G6429" s="107">
        <f>ROUND(SUM('NOVO HORIZONTE'!G6429),2)</f>
        <v>0</v>
      </c>
      <c r="H6429" s="107">
        <f t="shared" si="830"/>
        <v>0</v>
      </c>
      <c r="I6429" s="184">
        <f t="shared" si="826"/>
        <v>0</v>
      </c>
      <c r="J6429" s="142"/>
      <c r="K6429" s="145"/>
      <c r="L6429" s="7" t="str">
        <f t="shared" si="827"/>
        <v/>
      </c>
      <c r="M6429" s="7" t="str">
        <f t="shared" si="828"/>
        <v/>
      </c>
      <c r="N6429" s="7" t="str">
        <f t="shared" si="824"/>
        <v/>
      </c>
      <c r="O6429" s="144"/>
      <c r="P6429" s="355">
        <v>0</v>
      </c>
      <c r="Q6429" s="362">
        <f>SUM('NOVO HORIZONTE'!I6429)</f>
        <v>0</v>
      </c>
      <c r="R6429" s="363">
        <f t="shared" si="829"/>
        <v>0</v>
      </c>
      <c r="S6429" s="153">
        <f t="shared" si="831"/>
        <v>0</v>
      </c>
      <c r="T6429" s="364"/>
    </row>
    <row r="6430" ht="33.75" hidden="1" spans="1:20">
      <c r="A6430" s="158">
        <v>87841</v>
      </c>
      <c r="B6430" s="100" t="s">
        <v>252</v>
      </c>
      <c r="C6430" s="104" t="s">
        <v>6717</v>
      </c>
      <c r="D6430" s="94" t="s">
        <v>261</v>
      </c>
      <c r="E6430" s="95">
        <v>123.11</v>
      </c>
      <c r="F6430" s="182">
        <f t="shared" si="825"/>
        <v>151.11</v>
      </c>
      <c r="G6430" s="107">
        <f>ROUND(SUM('NOVO HORIZONTE'!G6430),2)</f>
        <v>0</v>
      </c>
      <c r="H6430" s="107">
        <f t="shared" si="830"/>
        <v>0</v>
      </c>
      <c r="I6430" s="184">
        <f t="shared" si="826"/>
        <v>0</v>
      </c>
      <c r="J6430" s="142"/>
      <c r="K6430" s="228"/>
      <c r="L6430" s="7" t="str">
        <f t="shared" si="827"/>
        <v/>
      </c>
      <c r="M6430" s="7" t="str">
        <f t="shared" si="828"/>
        <v/>
      </c>
      <c r="N6430" s="7" t="str">
        <f t="shared" si="824"/>
        <v/>
      </c>
      <c r="O6430" s="144"/>
      <c r="P6430" s="355">
        <v>0</v>
      </c>
      <c r="Q6430" s="362">
        <f>SUM('NOVO HORIZONTE'!I6430)</f>
        <v>0</v>
      </c>
      <c r="R6430" s="363">
        <f t="shared" si="829"/>
        <v>0</v>
      </c>
      <c r="S6430" s="153">
        <f t="shared" si="831"/>
        <v>0</v>
      </c>
      <c r="T6430" s="364"/>
    </row>
    <row r="6431" ht="22.5" hidden="1" spans="1:20">
      <c r="A6431" s="158">
        <v>87842</v>
      </c>
      <c r="B6431" s="100" t="s">
        <v>252</v>
      </c>
      <c r="C6431" s="104" t="s">
        <v>6718</v>
      </c>
      <c r="D6431" s="94" t="s">
        <v>261</v>
      </c>
      <c r="E6431" s="95">
        <v>198.21</v>
      </c>
      <c r="F6431" s="182">
        <f t="shared" si="825"/>
        <v>243.28</v>
      </c>
      <c r="G6431" s="107">
        <f>ROUND(SUM('NOVO HORIZONTE'!G6431),2)</f>
        <v>0</v>
      </c>
      <c r="H6431" s="107">
        <f t="shared" si="830"/>
        <v>0</v>
      </c>
      <c r="I6431" s="184">
        <f t="shared" si="826"/>
        <v>0</v>
      </c>
      <c r="J6431" s="142"/>
      <c r="K6431" s="228"/>
      <c r="L6431" s="7" t="str">
        <f t="shared" si="827"/>
        <v/>
      </c>
      <c r="M6431" s="7" t="str">
        <f t="shared" si="828"/>
        <v/>
      </c>
      <c r="N6431" s="7" t="str">
        <f t="shared" si="824"/>
        <v/>
      </c>
      <c r="O6431" s="144"/>
      <c r="P6431" s="355">
        <v>0</v>
      </c>
      <c r="Q6431" s="362">
        <f>SUM('NOVO HORIZONTE'!I6431)</f>
        <v>0</v>
      </c>
      <c r="R6431" s="363">
        <f t="shared" si="829"/>
        <v>0</v>
      </c>
      <c r="S6431" s="153">
        <f t="shared" si="831"/>
        <v>0</v>
      </c>
      <c r="T6431" s="364"/>
    </row>
    <row r="6432" ht="22.5" hidden="1" spans="1:20">
      <c r="A6432" s="158">
        <v>87843</v>
      </c>
      <c r="B6432" s="100" t="s">
        <v>252</v>
      </c>
      <c r="C6432" s="104" t="s">
        <v>6719</v>
      </c>
      <c r="D6432" s="94" t="s">
        <v>261</v>
      </c>
      <c r="E6432" s="95">
        <v>148.45</v>
      </c>
      <c r="F6432" s="182">
        <f t="shared" si="825"/>
        <v>182.21</v>
      </c>
      <c r="G6432" s="107">
        <f>ROUND(SUM('NOVO HORIZONTE'!G6432),2)</f>
        <v>0</v>
      </c>
      <c r="H6432" s="107">
        <f t="shared" si="830"/>
        <v>0</v>
      </c>
      <c r="I6432" s="184">
        <f t="shared" si="826"/>
        <v>0</v>
      </c>
      <c r="J6432" s="142"/>
      <c r="K6432" s="228"/>
      <c r="L6432" s="7" t="str">
        <f t="shared" si="827"/>
        <v/>
      </c>
      <c r="M6432" s="7" t="str">
        <f t="shared" si="828"/>
        <v/>
      </c>
      <c r="N6432" s="7" t="str">
        <f t="shared" si="824"/>
        <v/>
      </c>
      <c r="O6432" s="144"/>
      <c r="P6432" s="355">
        <v>0</v>
      </c>
      <c r="Q6432" s="362">
        <f>SUM('NOVO HORIZONTE'!I6432)</f>
        <v>0</v>
      </c>
      <c r="R6432" s="363">
        <f t="shared" si="829"/>
        <v>0</v>
      </c>
      <c r="S6432" s="153">
        <f t="shared" si="831"/>
        <v>0</v>
      </c>
      <c r="T6432" s="364"/>
    </row>
    <row r="6433" ht="33.75" hidden="1" spans="1:20">
      <c r="A6433" s="158">
        <v>87844</v>
      </c>
      <c r="B6433" s="100" t="s">
        <v>252</v>
      </c>
      <c r="C6433" s="104" t="s">
        <v>6720</v>
      </c>
      <c r="D6433" s="94" t="s">
        <v>261</v>
      </c>
      <c r="E6433" s="95">
        <v>180.02</v>
      </c>
      <c r="F6433" s="182">
        <f t="shared" si="825"/>
        <v>220.96</v>
      </c>
      <c r="G6433" s="107">
        <f>ROUND(SUM('NOVO HORIZONTE'!G6433),2)</f>
        <v>0</v>
      </c>
      <c r="H6433" s="107">
        <f t="shared" si="830"/>
        <v>0</v>
      </c>
      <c r="I6433" s="184">
        <f t="shared" si="826"/>
        <v>0</v>
      </c>
      <c r="J6433" s="142"/>
      <c r="K6433" s="228"/>
      <c r="L6433" s="7" t="str">
        <f t="shared" si="827"/>
        <v/>
      </c>
      <c r="M6433" s="7" t="str">
        <f t="shared" si="828"/>
        <v/>
      </c>
      <c r="N6433" s="7" t="str">
        <f t="shared" si="824"/>
        <v/>
      </c>
      <c r="O6433" s="144"/>
      <c r="P6433" s="355">
        <v>0</v>
      </c>
      <c r="Q6433" s="362">
        <f>SUM('NOVO HORIZONTE'!I6433)</f>
        <v>0</v>
      </c>
      <c r="R6433" s="363">
        <f t="shared" si="829"/>
        <v>0</v>
      </c>
      <c r="S6433" s="153">
        <f t="shared" si="831"/>
        <v>0</v>
      </c>
      <c r="T6433" s="364"/>
    </row>
    <row r="6434" ht="33.75" hidden="1" spans="1:20">
      <c r="A6434" s="158">
        <v>87845</v>
      </c>
      <c r="B6434" s="100" t="s">
        <v>252</v>
      </c>
      <c r="C6434" s="104" t="s">
        <v>6721</v>
      </c>
      <c r="D6434" s="94" t="s">
        <v>261</v>
      </c>
      <c r="E6434" s="95">
        <v>131.35</v>
      </c>
      <c r="F6434" s="182">
        <f t="shared" si="825"/>
        <v>161.22</v>
      </c>
      <c r="G6434" s="107">
        <f>ROUND(SUM('NOVO HORIZONTE'!G6434),2)</f>
        <v>0</v>
      </c>
      <c r="H6434" s="107">
        <f t="shared" si="830"/>
        <v>0</v>
      </c>
      <c r="I6434" s="184">
        <f t="shared" si="826"/>
        <v>0</v>
      </c>
      <c r="J6434" s="142"/>
      <c r="K6434" s="228"/>
      <c r="L6434" s="7" t="str">
        <f t="shared" si="827"/>
        <v/>
      </c>
      <c r="M6434" s="7" t="str">
        <f t="shared" si="828"/>
        <v/>
      </c>
      <c r="N6434" s="7" t="str">
        <f t="shared" si="824"/>
        <v/>
      </c>
      <c r="O6434" s="144"/>
      <c r="P6434" s="355">
        <v>0</v>
      </c>
      <c r="Q6434" s="362">
        <f>SUM('NOVO HORIZONTE'!I6434)</f>
        <v>0</v>
      </c>
      <c r="R6434" s="363">
        <f t="shared" si="829"/>
        <v>0</v>
      </c>
      <c r="S6434" s="153">
        <f t="shared" si="831"/>
        <v>0</v>
      </c>
      <c r="T6434" s="364"/>
    </row>
    <row r="6435" ht="22.5" hidden="1" spans="1:20">
      <c r="A6435" s="158">
        <v>87846</v>
      </c>
      <c r="B6435" s="100" t="s">
        <v>252</v>
      </c>
      <c r="C6435" s="104" t="s">
        <v>6722</v>
      </c>
      <c r="D6435" s="94" t="s">
        <v>261</v>
      </c>
      <c r="E6435" s="95">
        <v>198.28</v>
      </c>
      <c r="F6435" s="182">
        <f t="shared" si="825"/>
        <v>243.37</v>
      </c>
      <c r="G6435" s="107">
        <f>ROUND(SUM('NOVO HORIZONTE'!G6435),2)</f>
        <v>0</v>
      </c>
      <c r="H6435" s="107">
        <f t="shared" si="830"/>
        <v>0</v>
      </c>
      <c r="I6435" s="184">
        <f t="shared" si="826"/>
        <v>0</v>
      </c>
      <c r="J6435" s="142"/>
      <c r="K6435" s="228"/>
      <c r="L6435" s="7" t="str">
        <f t="shared" si="827"/>
        <v/>
      </c>
      <c r="M6435" s="7" t="str">
        <f t="shared" si="828"/>
        <v/>
      </c>
      <c r="N6435" s="7" t="str">
        <f t="shared" si="824"/>
        <v/>
      </c>
      <c r="O6435" s="144"/>
      <c r="P6435" s="355">
        <v>0</v>
      </c>
      <c r="Q6435" s="362">
        <f>SUM('NOVO HORIZONTE'!I6435)</f>
        <v>0</v>
      </c>
      <c r="R6435" s="363">
        <f t="shared" si="829"/>
        <v>0</v>
      </c>
      <c r="S6435" s="153">
        <f t="shared" si="831"/>
        <v>0</v>
      </c>
      <c r="T6435" s="364"/>
    </row>
    <row r="6436" ht="22.5" hidden="1" spans="1:20">
      <c r="A6436" s="158">
        <v>87847</v>
      </c>
      <c r="B6436" s="100" t="s">
        <v>252</v>
      </c>
      <c r="C6436" s="104" t="s">
        <v>6723</v>
      </c>
      <c r="D6436" s="94" t="s">
        <v>261</v>
      </c>
      <c r="E6436" s="95">
        <v>143.81</v>
      </c>
      <c r="F6436" s="182">
        <f t="shared" si="825"/>
        <v>176.51</v>
      </c>
      <c r="G6436" s="107">
        <f>ROUND(SUM('NOVO HORIZONTE'!G6436),2)</f>
        <v>0</v>
      </c>
      <c r="H6436" s="107">
        <f t="shared" si="830"/>
        <v>0</v>
      </c>
      <c r="I6436" s="184">
        <f t="shared" si="826"/>
        <v>0</v>
      </c>
      <c r="J6436" s="142"/>
      <c r="K6436" s="228"/>
      <c r="L6436" s="7" t="str">
        <f t="shared" si="827"/>
        <v/>
      </c>
      <c r="M6436" s="7" t="str">
        <f t="shared" si="828"/>
        <v/>
      </c>
      <c r="N6436" s="7" t="str">
        <f t="shared" si="824"/>
        <v/>
      </c>
      <c r="O6436" s="144"/>
      <c r="P6436" s="355">
        <v>0</v>
      </c>
      <c r="Q6436" s="362">
        <f>SUM('NOVO HORIZONTE'!I6436)</f>
        <v>0</v>
      </c>
      <c r="R6436" s="363">
        <f t="shared" si="829"/>
        <v>0</v>
      </c>
      <c r="S6436" s="153">
        <f t="shared" si="831"/>
        <v>0</v>
      </c>
      <c r="T6436" s="364"/>
    </row>
    <row r="6437" ht="33.75" hidden="1" spans="1:20">
      <c r="A6437" s="158">
        <v>87848</v>
      </c>
      <c r="B6437" s="100" t="s">
        <v>252</v>
      </c>
      <c r="C6437" s="104" t="s">
        <v>6724</v>
      </c>
      <c r="D6437" s="94" t="s">
        <v>261</v>
      </c>
      <c r="E6437" s="95">
        <v>186.75</v>
      </c>
      <c r="F6437" s="182">
        <f t="shared" si="825"/>
        <v>229.22</v>
      </c>
      <c r="G6437" s="107">
        <f>ROUND(SUM('NOVO HORIZONTE'!G6437),2)</f>
        <v>0</v>
      </c>
      <c r="H6437" s="107">
        <f t="shared" si="830"/>
        <v>0</v>
      </c>
      <c r="I6437" s="184">
        <f t="shared" si="826"/>
        <v>0</v>
      </c>
      <c r="J6437" s="142"/>
      <c r="K6437" s="228"/>
      <c r="L6437" s="7" t="str">
        <f t="shared" si="827"/>
        <v/>
      </c>
      <c r="M6437" s="7" t="str">
        <f t="shared" si="828"/>
        <v/>
      </c>
      <c r="N6437" s="7" t="str">
        <f t="shared" si="824"/>
        <v/>
      </c>
      <c r="O6437" s="144"/>
      <c r="P6437" s="355">
        <v>0</v>
      </c>
      <c r="Q6437" s="362">
        <f>SUM('NOVO HORIZONTE'!I6437)</f>
        <v>0</v>
      </c>
      <c r="R6437" s="363">
        <f t="shared" si="829"/>
        <v>0</v>
      </c>
      <c r="S6437" s="153">
        <f t="shared" si="831"/>
        <v>0</v>
      </c>
      <c r="T6437" s="364"/>
    </row>
    <row r="6438" ht="33.75" hidden="1" spans="1:20">
      <c r="A6438" s="158">
        <v>87849</v>
      </c>
      <c r="B6438" s="100" t="s">
        <v>252</v>
      </c>
      <c r="C6438" s="104" t="s">
        <v>6725</v>
      </c>
      <c r="D6438" s="94" t="s">
        <v>261</v>
      </c>
      <c r="E6438" s="95">
        <v>133.34</v>
      </c>
      <c r="F6438" s="182">
        <f t="shared" si="825"/>
        <v>163.66</v>
      </c>
      <c r="G6438" s="107">
        <f>ROUND(SUM('NOVO HORIZONTE'!G6438),2)</f>
        <v>0</v>
      </c>
      <c r="H6438" s="107">
        <f t="shared" si="830"/>
        <v>0</v>
      </c>
      <c r="I6438" s="184">
        <f t="shared" si="826"/>
        <v>0</v>
      </c>
      <c r="J6438" s="142"/>
      <c r="K6438" s="228"/>
      <c r="L6438" s="7" t="str">
        <f t="shared" si="827"/>
        <v/>
      </c>
      <c r="M6438" s="7" t="str">
        <f t="shared" si="828"/>
        <v/>
      </c>
      <c r="N6438" s="7" t="str">
        <f t="shared" si="824"/>
        <v/>
      </c>
      <c r="O6438" s="144"/>
      <c r="P6438" s="355">
        <v>0</v>
      </c>
      <c r="Q6438" s="362">
        <f>SUM('NOVO HORIZONTE'!I6438)</f>
        <v>0</v>
      </c>
      <c r="R6438" s="363">
        <f t="shared" si="829"/>
        <v>0</v>
      </c>
      <c r="S6438" s="153">
        <f t="shared" si="831"/>
        <v>0</v>
      </c>
      <c r="T6438" s="364"/>
    </row>
    <row r="6439" ht="33.75" hidden="1" spans="1:20">
      <c r="A6439" s="158">
        <v>87850</v>
      </c>
      <c r="B6439" s="100" t="s">
        <v>252</v>
      </c>
      <c r="C6439" s="104" t="s">
        <v>6726</v>
      </c>
      <c r="D6439" s="94" t="s">
        <v>261</v>
      </c>
      <c r="E6439" s="95">
        <v>206.54</v>
      </c>
      <c r="F6439" s="182">
        <f t="shared" si="825"/>
        <v>253.51</v>
      </c>
      <c r="G6439" s="107">
        <f>ROUND(SUM('NOVO HORIZONTE'!G6439),2)</f>
        <v>0</v>
      </c>
      <c r="H6439" s="107">
        <f t="shared" si="830"/>
        <v>0</v>
      </c>
      <c r="I6439" s="184">
        <f t="shared" si="826"/>
        <v>0</v>
      </c>
      <c r="J6439" s="142"/>
      <c r="K6439" s="228"/>
      <c r="L6439" s="7" t="str">
        <f t="shared" si="827"/>
        <v/>
      </c>
      <c r="M6439" s="7" t="str">
        <f t="shared" si="828"/>
        <v/>
      </c>
      <c r="N6439" s="7" t="str">
        <f t="shared" si="824"/>
        <v/>
      </c>
      <c r="O6439" s="144"/>
      <c r="P6439" s="355">
        <v>0</v>
      </c>
      <c r="Q6439" s="362">
        <f>SUM('NOVO HORIZONTE'!I6439)</f>
        <v>0</v>
      </c>
      <c r="R6439" s="363">
        <f t="shared" si="829"/>
        <v>0</v>
      </c>
      <c r="S6439" s="153">
        <f t="shared" si="831"/>
        <v>0</v>
      </c>
      <c r="T6439" s="364"/>
    </row>
    <row r="6440" ht="33.75" hidden="1" spans="1:20">
      <c r="A6440" s="158">
        <v>87851</v>
      </c>
      <c r="B6440" s="100" t="s">
        <v>252</v>
      </c>
      <c r="C6440" s="104" t="s">
        <v>6727</v>
      </c>
      <c r="D6440" s="94" t="s">
        <v>261</v>
      </c>
      <c r="E6440" s="95">
        <v>150.63</v>
      </c>
      <c r="F6440" s="182">
        <f t="shared" si="825"/>
        <v>184.88</v>
      </c>
      <c r="G6440" s="107">
        <f>ROUND(SUM('NOVO HORIZONTE'!G6440),2)</f>
        <v>0</v>
      </c>
      <c r="H6440" s="107">
        <f t="shared" si="830"/>
        <v>0</v>
      </c>
      <c r="I6440" s="184">
        <f t="shared" si="826"/>
        <v>0</v>
      </c>
      <c r="J6440" s="142"/>
      <c r="K6440" s="228"/>
      <c r="L6440" s="7" t="str">
        <f t="shared" si="827"/>
        <v/>
      </c>
      <c r="M6440" s="7" t="str">
        <f t="shared" si="828"/>
        <v/>
      </c>
      <c r="N6440" s="7" t="str">
        <f t="shared" si="824"/>
        <v/>
      </c>
      <c r="O6440" s="144"/>
      <c r="P6440" s="355">
        <v>0</v>
      </c>
      <c r="Q6440" s="362">
        <f>SUM('NOVO HORIZONTE'!I6440)</f>
        <v>0</v>
      </c>
      <c r="R6440" s="363">
        <f t="shared" si="829"/>
        <v>0</v>
      </c>
      <c r="S6440" s="153">
        <f t="shared" si="831"/>
        <v>0</v>
      </c>
      <c r="T6440" s="364"/>
    </row>
    <row r="6441" ht="33.75" hidden="1" spans="1:20">
      <c r="A6441" s="158">
        <v>87852</v>
      </c>
      <c r="B6441" s="100" t="s">
        <v>252</v>
      </c>
      <c r="C6441" s="104" t="s">
        <v>6728</v>
      </c>
      <c r="D6441" s="94" t="s">
        <v>261</v>
      </c>
      <c r="E6441" s="95">
        <v>192.64</v>
      </c>
      <c r="F6441" s="182">
        <f t="shared" si="825"/>
        <v>236.45</v>
      </c>
      <c r="G6441" s="107">
        <f>ROUND(SUM('NOVO HORIZONTE'!G6441),2)</f>
        <v>0</v>
      </c>
      <c r="H6441" s="107">
        <f t="shared" si="830"/>
        <v>0</v>
      </c>
      <c r="I6441" s="184">
        <f t="shared" si="826"/>
        <v>0</v>
      </c>
      <c r="J6441" s="142"/>
      <c r="K6441" s="228"/>
      <c r="L6441" s="7" t="str">
        <f t="shared" si="827"/>
        <v/>
      </c>
      <c r="M6441" s="7" t="str">
        <f t="shared" si="828"/>
        <v/>
      </c>
      <c r="N6441" s="7" t="str">
        <f t="shared" si="824"/>
        <v/>
      </c>
      <c r="O6441" s="144"/>
      <c r="P6441" s="355">
        <v>0</v>
      </c>
      <c r="Q6441" s="362">
        <f>SUM('NOVO HORIZONTE'!I6441)</f>
        <v>0</v>
      </c>
      <c r="R6441" s="363">
        <f t="shared" si="829"/>
        <v>0</v>
      </c>
      <c r="S6441" s="153">
        <f t="shared" si="831"/>
        <v>0</v>
      </c>
      <c r="T6441" s="364"/>
    </row>
    <row r="6442" ht="33.75" hidden="1" spans="1:20">
      <c r="A6442" s="158">
        <v>87853</v>
      </c>
      <c r="B6442" s="100" t="s">
        <v>252</v>
      </c>
      <c r="C6442" s="104" t="s">
        <v>6729</v>
      </c>
      <c r="D6442" s="94" t="s">
        <v>261</v>
      </c>
      <c r="E6442" s="95">
        <v>137.77</v>
      </c>
      <c r="F6442" s="182">
        <f t="shared" si="825"/>
        <v>169.1</v>
      </c>
      <c r="G6442" s="107">
        <f>ROUND(SUM('NOVO HORIZONTE'!G6442),2)</f>
        <v>0</v>
      </c>
      <c r="H6442" s="107">
        <f t="shared" si="830"/>
        <v>0</v>
      </c>
      <c r="I6442" s="184">
        <f t="shared" si="826"/>
        <v>0</v>
      </c>
      <c r="J6442" s="142"/>
      <c r="K6442" s="228"/>
      <c r="L6442" s="7" t="str">
        <f t="shared" si="827"/>
        <v/>
      </c>
      <c r="M6442" s="7" t="str">
        <f t="shared" si="828"/>
        <v/>
      </c>
      <c r="N6442" s="7" t="str">
        <f t="shared" si="824"/>
        <v/>
      </c>
      <c r="O6442" s="144"/>
      <c r="P6442" s="355">
        <v>0</v>
      </c>
      <c r="Q6442" s="362">
        <f>SUM('NOVO HORIZONTE'!I6442)</f>
        <v>0</v>
      </c>
      <c r="R6442" s="363">
        <f t="shared" si="829"/>
        <v>0</v>
      </c>
      <c r="S6442" s="153">
        <f t="shared" si="831"/>
        <v>0</v>
      </c>
      <c r="T6442" s="364"/>
    </row>
    <row r="6443" ht="22.5" hidden="1" spans="1:20">
      <c r="A6443" s="158">
        <v>87854</v>
      </c>
      <c r="B6443" s="100" t="s">
        <v>252</v>
      </c>
      <c r="C6443" s="104" t="s">
        <v>6730</v>
      </c>
      <c r="D6443" s="94" t="s">
        <v>261</v>
      </c>
      <c r="E6443" s="95">
        <v>214.66</v>
      </c>
      <c r="F6443" s="182">
        <f t="shared" si="825"/>
        <v>263.47</v>
      </c>
      <c r="G6443" s="107">
        <f>ROUND(SUM('NOVO HORIZONTE'!G6443),2)</f>
        <v>0</v>
      </c>
      <c r="H6443" s="107">
        <f t="shared" si="830"/>
        <v>0</v>
      </c>
      <c r="I6443" s="184">
        <f t="shared" si="826"/>
        <v>0</v>
      </c>
      <c r="J6443" s="142"/>
      <c r="K6443" s="228"/>
      <c r="L6443" s="7" t="str">
        <f t="shared" si="827"/>
        <v/>
      </c>
      <c r="M6443" s="7" t="str">
        <f t="shared" si="828"/>
        <v/>
      </c>
      <c r="N6443" s="7" t="str">
        <f t="shared" ref="N6443:N6506" si="832">M6443</f>
        <v/>
      </c>
      <c r="O6443" s="144"/>
      <c r="P6443" s="355">
        <v>0</v>
      </c>
      <c r="Q6443" s="362">
        <f>SUM('NOVO HORIZONTE'!I6443)</f>
        <v>0</v>
      </c>
      <c r="R6443" s="363">
        <f t="shared" si="829"/>
        <v>0</v>
      </c>
      <c r="S6443" s="153">
        <f t="shared" si="831"/>
        <v>0</v>
      </c>
      <c r="T6443" s="364"/>
    </row>
    <row r="6444" ht="22.5" hidden="1" spans="1:20">
      <c r="A6444" s="158">
        <v>87855</v>
      </c>
      <c r="B6444" s="100" t="s">
        <v>252</v>
      </c>
      <c r="C6444" s="104" t="s">
        <v>6731</v>
      </c>
      <c r="D6444" s="94" t="s">
        <v>261</v>
      </c>
      <c r="E6444" s="95">
        <v>164.93</v>
      </c>
      <c r="F6444" s="182">
        <f t="shared" si="825"/>
        <v>202.44</v>
      </c>
      <c r="G6444" s="107">
        <f>ROUND(SUM('NOVO HORIZONTE'!G6444),2)</f>
        <v>0</v>
      </c>
      <c r="H6444" s="107">
        <f t="shared" si="830"/>
        <v>0</v>
      </c>
      <c r="I6444" s="184">
        <f t="shared" si="826"/>
        <v>0</v>
      </c>
      <c r="J6444" s="142"/>
      <c r="K6444" s="228"/>
      <c r="L6444" s="7" t="str">
        <f t="shared" si="827"/>
        <v/>
      </c>
      <c r="M6444" s="7" t="str">
        <f t="shared" si="828"/>
        <v/>
      </c>
      <c r="N6444" s="7" t="str">
        <f t="shared" si="832"/>
        <v/>
      </c>
      <c r="O6444" s="144"/>
      <c r="P6444" s="355">
        <v>0</v>
      </c>
      <c r="Q6444" s="362">
        <f>SUM('NOVO HORIZONTE'!I6444)</f>
        <v>0</v>
      </c>
      <c r="R6444" s="363">
        <f t="shared" si="829"/>
        <v>0</v>
      </c>
      <c r="S6444" s="153">
        <f t="shared" si="831"/>
        <v>0</v>
      </c>
      <c r="T6444" s="364"/>
    </row>
    <row r="6445" ht="33.75" hidden="1" spans="1:20">
      <c r="A6445" s="158">
        <v>87856</v>
      </c>
      <c r="B6445" s="100" t="s">
        <v>252</v>
      </c>
      <c r="C6445" s="104" t="s">
        <v>6732</v>
      </c>
      <c r="D6445" s="94" t="s">
        <v>261</v>
      </c>
      <c r="E6445" s="95">
        <v>194.71</v>
      </c>
      <c r="F6445" s="182">
        <f t="shared" si="825"/>
        <v>238.99</v>
      </c>
      <c r="G6445" s="107">
        <f>ROUND(SUM('NOVO HORIZONTE'!G6445),2)</f>
        <v>0</v>
      </c>
      <c r="H6445" s="107">
        <f t="shared" si="830"/>
        <v>0</v>
      </c>
      <c r="I6445" s="184">
        <f t="shared" si="826"/>
        <v>0</v>
      </c>
      <c r="J6445" s="142"/>
      <c r="K6445" s="228"/>
      <c r="L6445" s="7" t="str">
        <f t="shared" si="827"/>
        <v/>
      </c>
      <c r="M6445" s="7" t="str">
        <f t="shared" si="828"/>
        <v/>
      </c>
      <c r="N6445" s="7" t="str">
        <f t="shared" si="832"/>
        <v/>
      </c>
      <c r="O6445" s="144"/>
      <c r="P6445" s="355">
        <v>0</v>
      </c>
      <c r="Q6445" s="362">
        <f>SUM('NOVO HORIZONTE'!I6445)</f>
        <v>0</v>
      </c>
      <c r="R6445" s="363">
        <f t="shared" si="829"/>
        <v>0</v>
      </c>
      <c r="S6445" s="153">
        <f t="shared" si="831"/>
        <v>0</v>
      </c>
      <c r="T6445" s="364"/>
    </row>
    <row r="6446" ht="33.75" hidden="1" spans="1:20">
      <c r="A6446" s="158">
        <v>87857</v>
      </c>
      <c r="B6446" s="100" t="s">
        <v>252</v>
      </c>
      <c r="C6446" s="104" t="s">
        <v>6733</v>
      </c>
      <c r="D6446" s="94" t="s">
        <v>261</v>
      </c>
      <c r="E6446" s="95">
        <v>146.01</v>
      </c>
      <c r="F6446" s="182">
        <f t="shared" ref="F6446:F6509" si="833">IF(E6446=0,0,IF(P6446=0,ROUND(E6446*(1+E$13),2),ROUND(E6446*(1+E$12),2)))</f>
        <v>179.21</v>
      </c>
      <c r="G6446" s="107">
        <f>ROUND(SUM('NOVO HORIZONTE'!G6446),2)</f>
        <v>0</v>
      </c>
      <c r="H6446" s="107">
        <f t="shared" si="830"/>
        <v>0</v>
      </c>
      <c r="I6446" s="184">
        <f t="shared" ref="I6446:I6509" si="834">IF(ISBLANK(G6446),0,ROUND(G6446*H6446,2))</f>
        <v>0</v>
      </c>
      <c r="J6446" s="142"/>
      <c r="K6446" s="228"/>
      <c r="L6446" s="7" t="str">
        <f t="shared" ref="L6446:L6509" si="835">IF(K6446="X","x",IF(K6446="xx","x",IF(I6446&gt;0,"x","")))</f>
        <v/>
      </c>
      <c r="M6446" s="7" t="str">
        <f t="shared" ref="M6446:M6509" si="836">IF(K6446="X","x",IF(K6446="xx","x",IF(I6446&gt;0,"x","")))</f>
        <v/>
      </c>
      <c r="N6446" s="7" t="str">
        <f t="shared" si="832"/>
        <v/>
      </c>
      <c r="O6446" s="144"/>
      <c r="P6446" s="355">
        <v>0</v>
      </c>
      <c r="Q6446" s="362">
        <f>SUM('NOVO HORIZONTE'!I6446)</f>
        <v>0</v>
      </c>
      <c r="R6446" s="363">
        <f t="shared" ref="R6446:R6509" si="837">I6446-Q6446</f>
        <v>0</v>
      </c>
      <c r="S6446" s="153">
        <f t="shared" si="831"/>
        <v>0</v>
      </c>
      <c r="T6446" s="364"/>
    </row>
    <row r="6447" ht="22.5" hidden="1" spans="1:20">
      <c r="A6447" s="158">
        <v>87858</v>
      </c>
      <c r="B6447" s="100" t="s">
        <v>252</v>
      </c>
      <c r="C6447" s="104" t="s">
        <v>6734</v>
      </c>
      <c r="D6447" s="94" t="s">
        <v>261</v>
      </c>
      <c r="E6447" s="95">
        <v>140.95</v>
      </c>
      <c r="F6447" s="182">
        <f t="shared" si="833"/>
        <v>173</v>
      </c>
      <c r="G6447" s="107">
        <f>ROUND(SUM('NOVO HORIZONTE'!G6447),2)</f>
        <v>0</v>
      </c>
      <c r="H6447" s="107">
        <f t="shared" ref="H6447:H6510" si="838">IF(G6447=0,0,F6447)</f>
        <v>0</v>
      </c>
      <c r="I6447" s="184">
        <f t="shared" si="834"/>
        <v>0</v>
      </c>
      <c r="J6447" s="142"/>
      <c r="K6447" s="228"/>
      <c r="L6447" s="7" t="str">
        <f t="shared" si="835"/>
        <v/>
      </c>
      <c r="M6447" s="7" t="str">
        <f t="shared" si="836"/>
        <v/>
      </c>
      <c r="N6447" s="7" t="str">
        <f t="shared" si="832"/>
        <v/>
      </c>
      <c r="O6447" s="144"/>
      <c r="P6447" s="355">
        <v>0</v>
      </c>
      <c r="Q6447" s="362">
        <f>SUM('NOVO HORIZONTE'!I6447)</f>
        <v>0</v>
      </c>
      <c r="R6447" s="363">
        <f t="shared" si="837"/>
        <v>0</v>
      </c>
      <c r="S6447" s="153">
        <f t="shared" si="831"/>
        <v>0</v>
      </c>
      <c r="T6447" s="364"/>
    </row>
    <row r="6448" ht="22.5" hidden="1" spans="1:20">
      <c r="A6448" s="158">
        <v>87859</v>
      </c>
      <c r="B6448" s="100" t="s">
        <v>252</v>
      </c>
      <c r="C6448" s="104" t="s">
        <v>6735</v>
      </c>
      <c r="D6448" s="94" t="s">
        <v>261</v>
      </c>
      <c r="E6448" s="95">
        <v>164.95</v>
      </c>
      <c r="F6448" s="182">
        <f t="shared" si="833"/>
        <v>202.46</v>
      </c>
      <c r="G6448" s="107">
        <f>ROUND(SUM('NOVO HORIZONTE'!G6448),2)</f>
        <v>0</v>
      </c>
      <c r="H6448" s="107">
        <f t="shared" si="838"/>
        <v>0</v>
      </c>
      <c r="I6448" s="184">
        <f t="shared" si="834"/>
        <v>0</v>
      </c>
      <c r="J6448" s="142"/>
      <c r="K6448" s="228"/>
      <c r="L6448" s="7" t="str">
        <f t="shared" si="835"/>
        <v/>
      </c>
      <c r="M6448" s="7" t="str">
        <f t="shared" si="836"/>
        <v/>
      </c>
      <c r="N6448" s="7" t="str">
        <f t="shared" si="832"/>
        <v/>
      </c>
      <c r="O6448" s="144"/>
      <c r="P6448" s="355">
        <v>0</v>
      </c>
      <c r="Q6448" s="362">
        <f>SUM('NOVO HORIZONTE'!I6448)</f>
        <v>0</v>
      </c>
      <c r="R6448" s="363">
        <f t="shared" si="837"/>
        <v>0</v>
      </c>
      <c r="S6448" s="153">
        <f t="shared" si="831"/>
        <v>0</v>
      </c>
      <c r="T6448" s="364"/>
    </row>
    <row r="6449" ht="12.75" hidden="1" spans="1:20">
      <c r="A6449" s="158">
        <v>95305</v>
      </c>
      <c r="B6449" s="100" t="s">
        <v>252</v>
      </c>
      <c r="C6449" s="104" t="s">
        <v>6736</v>
      </c>
      <c r="D6449" s="94" t="s">
        <v>261</v>
      </c>
      <c r="E6449" s="95">
        <v>15.3</v>
      </c>
      <c r="F6449" s="182">
        <f t="shared" si="833"/>
        <v>18.78</v>
      </c>
      <c r="G6449" s="107">
        <f>ROUND(SUM('NOVO HORIZONTE'!G6449),2)</f>
        <v>0</v>
      </c>
      <c r="H6449" s="107">
        <f t="shared" si="838"/>
        <v>0</v>
      </c>
      <c r="I6449" s="184">
        <f t="shared" si="834"/>
        <v>0</v>
      </c>
      <c r="J6449" s="142"/>
      <c r="K6449" s="228"/>
      <c r="L6449" s="7" t="str">
        <f t="shared" si="835"/>
        <v/>
      </c>
      <c r="M6449" s="7" t="str">
        <f t="shared" si="836"/>
        <v/>
      </c>
      <c r="N6449" s="7" t="str">
        <f t="shared" si="832"/>
        <v/>
      </c>
      <c r="O6449" s="144"/>
      <c r="P6449" s="355">
        <v>0</v>
      </c>
      <c r="Q6449" s="362">
        <f>SUM('NOVO HORIZONTE'!I6449)</f>
        <v>0</v>
      </c>
      <c r="R6449" s="363">
        <f t="shared" si="837"/>
        <v>0</v>
      </c>
      <c r="S6449" s="153">
        <f t="shared" si="831"/>
        <v>0</v>
      </c>
      <c r="T6449" s="364"/>
    </row>
    <row r="6450" ht="12.75" hidden="1" spans="1:20">
      <c r="A6450" s="158">
        <v>95306</v>
      </c>
      <c r="B6450" s="100" t="s">
        <v>252</v>
      </c>
      <c r="C6450" s="104" t="s">
        <v>6737</v>
      </c>
      <c r="D6450" s="94" t="s">
        <v>261</v>
      </c>
      <c r="E6450" s="95">
        <v>18.37</v>
      </c>
      <c r="F6450" s="182">
        <f t="shared" si="833"/>
        <v>22.55</v>
      </c>
      <c r="G6450" s="107">
        <f>ROUND(SUM('NOVO HORIZONTE'!G6450),2)</f>
        <v>0</v>
      </c>
      <c r="H6450" s="107">
        <f t="shared" si="838"/>
        <v>0</v>
      </c>
      <c r="I6450" s="184">
        <f t="shared" si="834"/>
        <v>0</v>
      </c>
      <c r="J6450" s="142"/>
      <c r="K6450" s="145"/>
      <c r="L6450" s="7" t="str">
        <f t="shared" si="835"/>
        <v/>
      </c>
      <c r="M6450" s="7" t="str">
        <f t="shared" si="836"/>
        <v/>
      </c>
      <c r="N6450" s="7" t="str">
        <f t="shared" si="832"/>
        <v/>
      </c>
      <c r="O6450" s="144"/>
      <c r="P6450" s="355">
        <v>0</v>
      </c>
      <c r="Q6450" s="362">
        <f>SUM('NOVO HORIZONTE'!I6450)</f>
        <v>0</v>
      </c>
      <c r="R6450" s="363">
        <f t="shared" si="837"/>
        <v>0</v>
      </c>
      <c r="S6450" s="153">
        <f t="shared" si="831"/>
        <v>0</v>
      </c>
      <c r="T6450" s="364"/>
    </row>
    <row r="6451" ht="12.75" hidden="1" spans="1:20">
      <c r="A6451" s="154" t="s">
        <v>6738</v>
      </c>
      <c r="B6451" s="100"/>
      <c r="C6451" s="161" t="s">
        <v>6739</v>
      </c>
      <c r="D6451" s="94">
        <v>0</v>
      </c>
      <c r="E6451" s="105">
        <v>0</v>
      </c>
      <c r="F6451" s="182">
        <f t="shared" si="833"/>
        <v>0</v>
      </c>
      <c r="G6451" s="187">
        <f>ROUND(SUM('NOVO HORIZONTE'!G6451),2)</f>
        <v>0</v>
      </c>
      <c r="H6451" s="187">
        <f t="shared" si="838"/>
        <v>0</v>
      </c>
      <c r="I6451" s="188">
        <f t="shared" si="834"/>
        <v>0</v>
      </c>
      <c r="J6451" s="142"/>
      <c r="K6451" s="145" t="str">
        <f>IF(SUM(I6452:I6459)&gt;0,"xx","")</f>
        <v/>
      </c>
      <c r="L6451" s="7" t="str">
        <f t="shared" si="835"/>
        <v/>
      </c>
      <c r="M6451" s="7" t="str">
        <f t="shared" si="836"/>
        <v/>
      </c>
      <c r="N6451" s="7" t="str">
        <f t="shared" si="832"/>
        <v/>
      </c>
      <c r="O6451" s="144"/>
      <c r="P6451" s="375"/>
      <c r="Q6451" s="362">
        <f>SUM('NOVO HORIZONTE'!I6451)</f>
        <v>0</v>
      </c>
      <c r="R6451" s="363">
        <f t="shared" si="837"/>
        <v>0</v>
      </c>
      <c r="S6451" s="153">
        <f t="shared" si="831"/>
        <v>0</v>
      </c>
      <c r="T6451" s="364"/>
    </row>
    <row r="6452" ht="22.5" hidden="1" spans="1:20">
      <c r="A6452" s="158">
        <v>91514</v>
      </c>
      <c r="B6452" s="100" t="s">
        <v>252</v>
      </c>
      <c r="C6452" s="104" t="s">
        <v>6740</v>
      </c>
      <c r="D6452" s="94" t="s">
        <v>261</v>
      </c>
      <c r="E6452" s="95">
        <v>7.66</v>
      </c>
      <c r="F6452" s="182">
        <f t="shared" si="833"/>
        <v>9.4</v>
      </c>
      <c r="G6452" s="107">
        <f>ROUND(SUM('NOVO HORIZONTE'!G6452),2)</f>
        <v>0</v>
      </c>
      <c r="H6452" s="107">
        <f t="shared" si="838"/>
        <v>0</v>
      </c>
      <c r="I6452" s="184">
        <f t="shared" si="834"/>
        <v>0</v>
      </c>
      <c r="J6452" s="142"/>
      <c r="K6452" s="228"/>
      <c r="L6452" s="7" t="str">
        <f t="shared" si="835"/>
        <v/>
      </c>
      <c r="M6452" s="7" t="str">
        <f t="shared" si="836"/>
        <v/>
      </c>
      <c r="N6452" s="7" t="str">
        <f t="shared" si="832"/>
        <v/>
      </c>
      <c r="O6452" s="144"/>
      <c r="P6452" s="355">
        <v>0</v>
      </c>
      <c r="Q6452" s="362">
        <f>SUM('NOVO HORIZONTE'!I6452)</f>
        <v>0</v>
      </c>
      <c r="R6452" s="363">
        <f t="shared" si="837"/>
        <v>0</v>
      </c>
      <c r="S6452" s="153">
        <f t="shared" si="831"/>
        <v>0</v>
      </c>
      <c r="T6452" s="364"/>
    </row>
    <row r="6453" ht="33.75" hidden="1" spans="1:20">
      <c r="A6453" s="158">
        <v>91515</v>
      </c>
      <c r="B6453" s="100" t="s">
        <v>252</v>
      </c>
      <c r="C6453" s="104" t="s">
        <v>6741</v>
      </c>
      <c r="D6453" s="94" t="s">
        <v>261</v>
      </c>
      <c r="E6453" s="95">
        <v>7.26</v>
      </c>
      <c r="F6453" s="182">
        <f t="shared" si="833"/>
        <v>8.91</v>
      </c>
      <c r="G6453" s="107">
        <f>ROUND(SUM('NOVO HORIZONTE'!G6453),2)</f>
        <v>0</v>
      </c>
      <c r="H6453" s="107">
        <f t="shared" si="838"/>
        <v>0</v>
      </c>
      <c r="I6453" s="184">
        <f t="shared" si="834"/>
        <v>0</v>
      </c>
      <c r="J6453" s="142"/>
      <c r="K6453" s="145"/>
      <c r="L6453" s="7" t="str">
        <f t="shared" si="835"/>
        <v/>
      </c>
      <c r="M6453" s="7" t="str">
        <f t="shared" si="836"/>
        <v/>
      </c>
      <c r="N6453" s="7" t="str">
        <f t="shared" si="832"/>
        <v/>
      </c>
      <c r="O6453" s="144"/>
      <c r="P6453" s="355">
        <v>0</v>
      </c>
      <c r="Q6453" s="362">
        <f>SUM('NOVO HORIZONTE'!I6453)</f>
        <v>0</v>
      </c>
      <c r="R6453" s="363">
        <f t="shared" si="837"/>
        <v>0</v>
      </c>
      <c r="S6453" s="153">
        <f t="shared" si="831"/>
        <v>0</v>
      </c>
      <c r="T6453" s="364"/>
    </row>
    <row r="6454" ht="22.5" hidden="1" spans="1:20">
      <c r="A6454" s="158">
        <v>91516</v>
      </c>
      <c r="B6454" s="100" t="s">
        <v>252</v>
      </c>
      <c r="C6454" s="104" t="s">
        <v>6742</v>
      </c>
      <c r="D6454" s="94" t="s">
        <v>261</v>
      </c>
      <c r="E6454" s="95">
        <v>14.82</v>
      </c>
      <c r="F6454" s="182">
        <f t="shared" si="833"/>
        <v>18.19</v>
      </c>
      <c r="G6454" s="107">
        <f>ROUND(SUM('NOVO HORIZONTE'!G6454),2)</f>
        <v>0</v>
      </c>
      <c r="H6454" s="107">
        <f t="shared" si="838"/>
        <v>0</v>
      </c>
      <c r="I6454" s="184">
        <f t="shared" si="834"/>
        <v>0</v>
      </c>
      <c r="J6454" s="142"/>
      <c r="K6454" s="228"/>
      <c r="L6454" s="7" t="str">
        <f t="shared" si="835"/>
        <v/>
      </c>
      <c r="M6454" s="7" t="str">
        <f t="shared" si="836"/>
        <v/>
      </c>
      <c r="N6454" s="7" t="str">
        <f t="shared" si="832"/>
        <v/>
      </c>
      <c r="O6454" s="144"/>
      <c r="P6454" s="355">
        <v>0</v>
      </c>
      <c r="Q6454" s="362">
        <f>SUM('NOVO HORIZONTE'!I6454)</f>
        <v>0</v>
      </c>
      <c r="R6454" s="363">
        <f t="shared" si="837"/>
        <v>0</v>
      </c>
      <c r="S6454" s="153">
        <f t="shared" si="831"/>
        <v>0</v>
      </c>
      <c r="T6454" s="364"/>
    </row>
    <row r="6455" ht="22.5" hidden="1" spans="1:20">
      <c r="A6455" s="158">
        <v>91517</v>
      </c>
      <c r="B6455" s="100" t="s">
        <v>252</v>
      </c>
      <c r="C6455" s="104" t="s">
        <v>6743</v>
      </c>
      <c r="D6455" s="94" t="s">
        <v>261</v>
      </c>
      <c r="E6455" s="95">
        <v>16.51</v>
      </c>
      <c r="F6455" s="182">
        <f t="shared" si="833"/>
        <v>20.26</v>
      </c>
      <c r="G6455" s="107">
        <f>ROUND(SUM('NOVO HORIZONTE'!G6455),2)</f>
        <v>0</v>
      </c>
      <c r="H6455" s="107">
        <f t="shared" si="838"/>
        <v>0</v>
      </c>
      <c r="I6455" s="184">
        <f t="shared" si="834"/>
        <v>0</v>
      </c>
      <c r="J6455" s="142"/>
      <c r="K6455" s="145"/>
      <c r="L6455" s="7" t="str">
        <f t="shared" si="835"/>
        <v/>
      </c>
      <c r="M6455" s="7" t="str">
        <f t="shared" si="836"/>
        <v/>
      </c>
      <c r="N6455" s="7" t="str">
        <f t="shared" si="832"/>
        <v/>
      </c>
      <c r="O6455" s="144"/>
      <c r="P6455" s="355">
        <v>0</v>
      </c>
      <c r="Q6455" s="362">
        <f>SUM('NOVO HORIZONTE'!I6455)</f>
        <v>0</v>
      </c>
      <c r="R6455" s="363">
        <f t="shared" si="837"/>
        <v>0</v>
      </c>
      <c r="S6455" s="153">
        <f t="shared" si="831"/>
        <v>0</v>
      </c>
      <c r="T6455" s="364"/>
    </row>
    <row r="6456" ht="22.5" hidden="1" spans="1:20">
      <c r="A6456" s="158">
        <v>91519</v>
      </c>
      <c r="B6456" s="100" t="s">
        <v>252</v>
      </c>
      <c r="C6456" s="104" t="s">
        <v>6744</v>
      </c>
      <c r="D6456" s="94" t="s">
        <v>261</v>
      </c>
      <c r="E6456" s="95">
        <v>9.79</v>
      </c>
      <c r="F6456" s="182">
        <f t="shared" si="833"/>
        <v>12.02</v>
      </c>
      <c r="G6456" s="107">
        <f>ROUND(SUM('NOVO HORIZONTE'!G6456),2)</f>
        <v>0</v>
      </c>
      <c r="H6456" s="107">
        <f t="shared" si="838"/>
        <v>0</v>
      </c>
      <c r="I6456" s="184">
        <f t="shared" si="834"/>
        <v>0</v>
      </c>
      <c r="J6456" s="142"/>
      <c r="K6456" s="145"/>
      <c r="L6456" s="7" t="str">
        <f t="shared" si="835"/>
        <v/>
      </c>
      <c r="M6456" s="7" t="str">
        <f t="shared" si="836"/>
        <v/>
      </c>
      <c r="N6456" s="7" t="str">
        <f t="shared" si="832"/>
        <v/>
      </c>
      <c r="O6456" s="144"/>
      <c r="P6456" s="355">
        <v>0</v>
      </c>
      <c r="Q6456" s="362">
        <f>SUM('NOVO HORIZONTE'!I6456)</f>
        <v>0</v>
      </c>
      <c r="R6456" s="363">
        <f t="shared" si="837"/>
        <v>0</v>
      </c>
      <c r="S6456" s="153">
        <f t="shared" si="831"/>
        <v>0</v>
      </c>
      <c r="T6456" s="364"/>
    </row>
    <row r="6457" ht="33.75" hidden="1" spans="1:20">
      <c r="A6457" s="158">
        <v>91520</v>
      </c>
      <c r="B6457" s="100" t="s">
        <v>252</v>
      </c>
      <c r="C6457" s="104" t="s">
        <v>6745</v>
      </c>
      <c r="D6457" s="94" t="s">
        <v>261</v>
      </c>
      <c r="E6457" s="95">
        <v>2.74</v>
      </c>
      <c r="F6457" s="182">
        <f t="shared" si="833"/>
        <v>3.36</v>
      </c>
      <c r="G6457" s="107">
        <f>ROUND(SUM('NOVO HORIZONTE'!G6457),2)</f>
        <v>0</v>
      </c>
      <c r="H6457" s="107">
        <f t="shared" si="838"/>
        <v>0</v>
      </c>
      <c r="I6457" s="184">
        <f t="shared" si="834"/>
        <v>0</v>
      </c>
      <c r="J6457" s="142"/>
      <c r="K6457" s="145"/>
      <c r="L6457" s="7" t="str">
        <f t="shared" si="835"/>
        <v/>
      </c>
      <c r="M6457" s="7" t="str">
        <f t="shared" si="836"/>
        <v/>
      </c>
      <c r="N6457" s="7" t="str">
        <f t="shared" si="832"/>
        <v/>
      </c>
      <c r="O6457" s="144"/>
      <c r="P6457" s="355">
        <v>0</v>
      </c>
      <c r="Q6457" s="362">
        <f>SUM('NOVO HORIZONTE'!I6457)</f>
        <v>0</v>
      </c>
      <c r="R6457" s="363">
        <f t="shared" si="837"/>
        <v>0</v>
      </c>
      <c r="S6457" s="153">
        <f t="shared" si="831"/>
        <v>0</v>
      </c>
      <c r="T6457" s="364"/>
    </row>
    <row r="6458" ht="22.5" hidden="1" spans="1:20">
      <c r="A6458" s="158">
        <v>91522</v>
      </c>
      <c r="B6458" s="100" t="s">
        <v>252</v>
      </c>
      <c r="C6458" s="104" t="s">
        <v>6746</v>
      </c>
      <c r="D6458" s="94" t="s">
        <v>261</v>
      </c>
      <c r="E6458" s="95">
        <v>3.78</v>
      </c>
      <c r="F6458" s="182">
        <f t="shared" si="833"/>
        <v>4.64</v>
      </c>
      <c r="G6458" s="107">
        <f>ROUND(SUM('NOVO HORIZONTE'!G6458),2)</f>
        <v>0</v>
      </c>
      <c r="H6458" s="107">
        <f t="shared" si="838"/>
        <v>0</v>
      </c>
      <c r="I6458" s="184">
        <f t="shared" si="834"/>
        <v>0</v>
      </c>
      <c r="J6458" s="142"/>
      <c r="K6458" s="228"/>
      <c r="L6458" s="7" t="str">
        <f t="shared" si="835"/>
        <v/>
      </c>
      <c r="M6458" s="7" t="str">
        <f t="shared" si="836"/>
        <v/>
      </c>
      <c r="N6458" s="7" t="str">
        <f t="shared" si="832"/>
        <v/>
      </c>
      <c r="O6458" s="144"/>
      <c r="P6458" s="355">
        <v>0</v>
      </c>
      <c r="Q6458" s="362">
        <f>SUM('NOVO HORIZONTE'!I6458)</f>
        <v>0</v>
      </c>
      <c r="R6458" s="363">
        <f t="shared" si="837"/>
        <v>0</v>
      </c>
      <c r="S6458" s="153">
        <f t="shared" si="831"/>
        <v>0</v>
      </c>
      <c r="T6458" s="364"/>
    </row>
    <row r="6459" ht="33.75" hidden="1" spans="1:20">
      <c r="A6459" s="158">
        <v>91525</v>
      </c>
      <c r="B6459" s="100" t="s">
        <v>252</v>
      </c>
      <c r="C6459" s="104" t="s">
        <v>6747</v>
      </c>
      <c r="D6459" s="94" t="s">
        <v>261</v>
      </c>
      <c r="E6459" s="95">
        <v>8.25</v>
      </c>
      <c r="F6459" s="182">
        <f t="shared" si="833"/>
        <v>10.13</v>
      </c>
      <c r="G6459" s="107">
        <f>ROUND(SUM('NOVO HORIZONTE'!G6459),2)</f>
        <v>0</v>
      </c>
      <c r="H6459" s="107">
        <f t="shared" si="838"/>
        <v>0</v>
      </c>
      <c r="I6459" s="184">
        <f t="shared" si="834"/>
        <v>0</v>
      </c>
      <c r="J6459" s="142"/>
      <c r="K6459" s="228"/>
      <c r="L6459" s="7" t="str">
        <f t="shared" si="835"/>
        <v/>
      </c>
      <c r="M6459" s="7" t="str">
        <f t="shared" si="836"/>
        <v/>
      </c>
      <c r="N6459" s="7" t="str">
        <f t="shared" si="832"/>
        <v/>
      </c>
      <c r="O6459" s="144"/>
      <c r="P6459" s="355">
        <v>0</v>
      </c>
      <c r="Q6459" s="362">
        <f>SUM('NOVO HORIZONTE'!I6459)</f>
        <v>0</v>
      </c>
      <c r="R6459" s="363">
        <f t="shared" si="837"/>
        <v>0</v>
      </c>
      <c r="S6459" s="153">
        <f t="shared" si="831"/>
        <v>0</v>
      </c>
      <c r="T6459" s="364"/>
    </row>
    <row r="6460" ht="12.75" hidden="1" spans="1:20">
      <c r="A6460" s="154" t="s">
        <v>6748</v>
      </c>
      <c r="B6460" s="100"/>
      <c r="C6460" s="161" t="s">
        <v>6749</v>
      </c>
      <c r="D6460" s="94">
        <v>0</v>
      </c>
      <c r="E6460" s="105">
        <v>0</v>
      </c>
      <c r="F6460" s="182">
        <f t="shared" si="833"/>
        <v>0</v>
      </c>
      <c r="G6460" s="187">
        <f>ROUND(SUM('NOVO HORIZONTE'!G6460),2)</f>
        <v>0</v>
      </c>
      <c r="H6460" s="187">
        <f t="shared" si="838"/>
        <v>0</v>
      </c>
      <c r="I6460" s="188">
        <f t="shared" si="834"/>
        <v>0</v>
      </c>
      <c r="J6460" s="142"/>
      <c r="K6460" s="145" t="str">
        <f>IF(SUM(I6461:I6491)&gt;0,"xx","")</f>
        <v/>
      </c>
      <c r="L6460" s="7" t="str">
        <f t="shared" si="835"/>
        <v/>
      </c>
      <c r="M6460" s="7" t="str">
        <f t="shared" si="836"/>
        <v/>
      </c>
      <c r="N6460" s="7" t="str">
        <f t="shared" si="832"/>
        <v/>
      </c>
      <c r="O6460" s="144"/>
      <c r="P6460" s="375"/>
      <c r="Q6460" s="362">
        <f>SUM('NOVO HORIZONTE'!I6460)</f>
        <v>0</v>
      </c>
      <c r="R6460" s="363">
        <f t="shared" si="837"/>
        <v>0</v>
      </c>
      <c r="S6460" s="153">
        <f t="shared" si="831"/>
        <v>0</v>
      </c>
      <c r="T6460" s="364"/>
    </row>
    <row r="6461" ht="33.75" hidden="1" spans="1:20">
      <c r="A6461" s="158">
        <v>89049</v>
      </c>
      <c r="B6461" s="100" t="s">
        <v>252</v>
      </c>
      <c r="C6461" s="104" t="s">
        <v>6750</v>
      </c>
      <c r="D6461" s="94" t="s">
        <v>261</v>
      </c>
      <c r="E6461" s="95">
        <v>26.07</v>
      </c>
      <c r="F6461" s="182">
        <f t="shared" si="833"/>
        <v>32</v>
      </c>
      <c r="G6461" s="107">
        <f>ROUND(SUM('NOVO HORIZONTE'!G6461),2)</f>
        <v>0</v>
      </c>
      <c r="H6461" s="107">
        <f t="shared" si="838"/>
        <v>0</v>
      </c>
      <c r="I6461" s="184">
        <f t="shared" si="834"/>
        <v>0</v>
      </c>
      <c r="J6461" s="142"/>
      <c r="K6461" s="228"/>
      <c r="L6461" s="7" t="str">
        <f t="shared" si="835"/>
        <v/>
      </c>
      <c r="M6461" s="7" t="str">
        <f t="shared" si="836"/>
        <v/>
      </c>
      <c r="N6461" s="7" t="str">
        <f t="shared" si="832"/>
        <v/>
      </c>
      <c r="O6461" s="144"/>
      <c r="P6461" s="355">
        <v>0</v>
      </c>
      <c r="Q6461" s="362">
        <f>SUM('NOVO HORIZONTE'!I6461)</f>
        <v>0</v>
      </c>
      <c r="R6461" s="363">
        <f t="shared" si="837"/>
        <v>0</v>
      </c>
      <c r="S6461" s="153">
        <f t="shared" si="831"/>
        <v>0</v>
      </c>
      <c r="T6461" s="364"/>
    </row>
    <row r="6462" ht="22.5" hidden="1" spans="1:20">
      <c r="A6462" s="158">
        <v>87418</v>
      </c>
      <c r="B6462" s="100" t="s">
        <v>252</v>
      </c>
      <c r="C6462" s="104" t="s">
        <v>6751</v>
      </c>
      <c r="D6462" s="94" t="s">
        <v>261</v>
      </c>
      <c r="E6462" s="95">
        <v>20.17</v>
      </c>
      <c r="F6462" s="182">
        <f t="shared" si="833"/>
        <v>24.76</v>
      </c>
      <c r="G6462" s="107">
        <f>ROUND(SUM('NOVO HORIZONTE'!G6462),2)</f>
        <v>0</v>
      </c>
      <c r="H6462" s="107">
        <f t="shared" si="838"/>
        <v>0</v>
      </c>
      <c r="I6462" s="184">
        <f t="shared" si="834"/>
        <v>0</v>
      </c>
      <c r="J6462" s="142"/>
      <c r="K6462" s="145"/>
      <c r="L6462" s="7" t="str">
        <f t="shared" si="835"/>
        <v/>
      </c>
      <c r="M6462" s="7" t="str">
        <f t="shared" si="836"/>
        <v/>
      </c>
      <c r="N6462" s="7" t="str">
        <f t="shared" si="832"/>
        <v/>
      </c>
      <c r="O6462" s="144"/>
      <c r="P6462" s="355">
        <v>0</v>
      </c>
      <c r="Q6462" s="362">
        <f>SUM('NOVO HORIZONTE'!I6462)</f>
        <v>0</v>
      </c>
      <c r="R6462" s="363">
        <f t="shared" si="837"/>
        <v>0</v>
      </c>
      <c r="S6462" s="153">
        <f t="shared" si="831"/>
        <v>0</v>
      </c>
      <c r="T6462" s="364"/>
    </row>
    <row r="6463" ht="22.5" hidden="1" spans="1:20">
      <c r="A6463" s="158">
        <v>87421</v>
      </c>
      <c r="B6463" s="100" t="s">
        <v>252</v>
      </c>
      <c r="C6463" s="104" t="s">
        <v>6752</v>
      </c>
      <c r="D6463" s="94" t="s">
        <v>261</v>
      </c>
      <c r="E6463" s="95">
        <v>29.64</v>
      </c>
      <c r="F6463" s="182">
        <f t="shared" si="833"/>
        <v>36.38</v>
      </c>
      <c r="G6463" s="107">
        <f>ROUND(SUM('NOVO HORIZONTE'!G6463),2)</f>
        <v>0</v>
      </c>
      <c r="H6463" s="107">
        <f t="shared" si="838"/>
        <v>0</v>
      </c>
      <c r="I6463" s="184">
        <f t="shared" si="834"/>
        <v>0</v>
      </c>
      <c r="J6463" s="142"/>
      <c r="K6463" s="228"/>
      <c r="L6463" s="7" t="str">
        <f t="shared" si="835"/>
        <v/>
      </c>
      <c r="M6463" s="7" t="str">
        <f t="shared" si="836"/>
        <v/>
      </c>
      <c r="N6463" s="7" t="str">
        <f t="shared" si="832"/>
        <v/>
      </c>
      <c r="O6463" s="144"/>
      <c r="P6463" s="355">
        <v>0</v>
      </c>
      <c r="Q6463" s="362">
        <f>SUM('NOVO HORIZONTE'!I6463)</f>
        <v>0</v>
      </c>
      <c r="R6463" s="363">
        <f t="shared" si="837"/>
        <v>0</v>
      </c>
      <c r="S6463" s="153">
        <f t="shared" si="831"/>
        <v>0</v>
      </c>
      <c r="T6463" s="364"/>
    </row>
    <row r="6464" ht="22.5" hidden="1" spans="1:20">
      <c r="A6464" s="158">
        <v>87417</v>
      </c>
      <c r="B6464" s="100" t="s">
        <v>252</v>
      </c>
      <c r="C6464" s="104" t="s">
        <v>6753</v>
      </c>
      <c r="D6464" s="94" t="s">
        <v>261</v>
      </c>
      <c r="E6464" s="95">
        <v>19.55</v>
      </c>
      <c r="F6464" s="182">
        <f t="shared" si="833"/>
        <v>24</v>
      </c>
      <c r="G6464" s="107">
        <f>ROUND(SUM('NOVO HORIZONTE'!G6464),2)</f>
        <v>0</v>
      </c>
      <c r="H6464" s="107">
        <f t="shared" si="838"/>
        <v>0</v>
      </c>
      <c r="I6464" s="184">
        <f t="shared" si="834"/>
        <v>0</v>
      </c>
      <c r="J6464" s="142"/>
      <c r="K6464" s="228"/>
      <c r="L6464" s="7" t="str">
        <f t="shared" si="835"/>
        <v/>
      </c>
      <c r="M6464" s="7" t="str">
        <f t="shared" si="836"/>
        <v/>
      </c>
      <c r="N6464" s="7" t="str">
        <f t="shared" si="832"/>
        <v/>
      </c>
      <c r="O6464" s="144"/>
      <c r="P6464" s="355">
        <v>0</v>
      </c>
      <c r="Q6464" s="362">
        <f>SUM('NOVO HORIZONTE'!I6464)</f>
        <v>0</v>
      </c>
      <c r="R6464" s="363">
        <f t="shared" si="837"/>
        <v>0</v>
      </c>
      <c r="S6464" s="153">
        <f t="shared" si="831"/>
        <v>0</v>
      </c>
      <c r="T6464" s="364"/>
    </row>
    <row r="6465" ht="22.5" hidden="1" spans="1:20">
      <c r="A6465" s="158">
        <v>87420</v>
      </c>
      <c r="B6465" s="100" t="s">
        <v>252</v>
      </c>
      <c r="C6465" s="104" t="s">
        <v>6754</v>
      </c>
      <c r="D6465" s="94" t="s">
        <v>261</v>
      </c>
      <c r="E6465" s="95">
        <v>29.01</v>
      </c>
      <c r="F6465" s="182">
        <f t="shared" si="833"/>
        <v>35.61</v>
      </c>
      <c r="G6465" s="107">
        <f>ROUND(SUM('NOVO HORIZONTE'!G6465),2)</f>
        <v>0</v>
      </c>
      <c r="H6465" s="107">
        <f t="shared" si="838"/>
        <v>0</v>
      </c>
      <c r="I6465" s="184">
        <f t="shared" si="834"/>
        <v>0</v>
      </c>
      <c r="J6465" s="142"/>
      <c r="K6465" s="228"/>
      <c r="L6465" s="7" t="str">
        <f t="shared" si="835"/>
        <v/>
      </c>
      <c r="M6465" s="7" t="str">
        <f t="shared" si="836"/>
        <v/>
      </c>
      <c r="N6465" s="7" t="str">
        <f t="shared" si="832"/>
        <v/>
      </c>
      <c r="O6465" s="144"/>
      <c r="P6465" s="355">
        <v>0</v>
      </c>
      <c r="Q6465" s="362">
        <f>SUM('NOVO HORIZONTE'!I6465)</f>
        <v>0</v>
      </c>
      <c r="R6465" s="363">
        <f t="shared" si="837"/>
        <v>0</v>
      </c>
      <c r="S6465" s="153">
        <f t="shared" si="831"/>
        <v>0</v>
      </c>
      <c r="T6465" s="364"/>
    </row>
    <row r="6466" ht="22.5" hidden="1" spans="1:20">
      <c r="A6466" s="158">
        <v>87419</v>
      </c>
      <c r="B6466" s="100" t="s">
        <v>252</v>
      </c>
      <c r="C6466" s="104" t="s">
        <v>6755</v>
      </c>
      <c r="D6466" s="94" t="s">
        <v>261</v>
      </c>
      <c r="E6466" s="95">
        <v>21.98</v>
      </c>
      <c r="F6466" s="182">
        <f t="shared" si="833"/>
        <v>26.98</v>
      </c>
      <c r="G6466" s="107">
        <f>ROUND(SUM('NOVO HORIZONTE'!G6466),2)</f>
        <v>0</v>
      </c>
      <c r="H6466" s="107">
        <f t="shared" si="838"/>
        <v>0</v>
      </c>
      <c r="I6466" s="184">
        <f t="shared" si="834"/>
        <v>0</v>
      </c>
      <c r="J6466" s="142"/>
      <c r="K6466" s="228"/>
      <c r="L6466" s="7" t="str">
        <f t="shared" si="835"/>
        <v/>
      </c>
      <c r="M6466" s="7" t="str">
        <f t="shared" si="836"/>
        <v/>
      </c>
      <c r="N6466" s="7" t="str">
        <f t="shared" si="832"/>
        <v/>
      </c>
      <c r="O6466" s="144"/>
      <c r="P6466" s="355">
        <v>0</v>
      </c>
      <c r="Q6466" s="362">
        <f>SUM('NOVO HORIZONTE'!I6466)</f>
        <v>0</v>
      </c>
      <c r="R6466" s="363">
        <f t="shared" si="837"/>
        <v>0</v>
      </c>
      <c r="S6466" s="153">
        <f t="shared" si="831"/>
        <v>0</v>
      </c>
      <c r="T6466" s="364"/>
    </row>
    <row r="6467" ht="22.5" hidden="1" spans="1:20">
      <c r="A6467" s="158">
        <v>87422</v>
      </c>
      <c r="B6467" s="100" t="s">
        <v>252</v>
      </c>
      <c r="C6467" s="104" t="s">
        <v>6756</v>
      </c>
      <c r="D6467" s="94" t="s">
        <v>261</v>
      </c>
      <c r="E6467" s="95">
        <v>31.45</v>
      </c>
      <c r="F6467" s="182">
        <f t="shared" si="833"/>
        <v>38.6</v>
      </c>
      <c r="G6467" s="107">
        <f>ROUND(SUM('NOVO HORIZONTE'!G6467),2)</f>
        <v>0</v>
      </c>
      <c r="H6467" s="107">
        <f t="shared" si="838"/>
        <v>0</v>
      </c>
      <c r="I6467" s="184">
        <f t="shared" si="834"/>
        <v>0</v>
      </c>
      <c r="J6467" s="142"/>
      <c r="K6467" s="228"/>
      <c r="L6467" s="7" t="str">
        <f t="shared" si="835"/>
        <v/>
      </c>
      <c r="M6467" s="7" t="str">
        <f t="shared" si="836"/>
        <v/>
      </c>
      <c r="N6467" s="7" t="str">
        <f t="shared" si="832"/>
        <v/>
      </c>
      <c r="O6467" s="144"/>
      <c r="P6467" s="355">
        <v>0</v>
      </c>
      <c r="Q6467" s="362">
        <f>SUM('NOVO HORIZONTE'!I6467)</f>
        <v>0</v>
      </c>
      <c r="R6467" s="363">
        <f t="shared" si="837"/>
        <v>0</v>
      </c>
      <c r="S6467" s="153">
        <f t="shared" si="831"/>
        <v>0</v>
      </c>
      <c r="T6467" s="364"/>
    </row>
    <row r="6468" ht="22.5" hidden="1" spans="1:20">
      <c r="A6468" s="158">
        <v>87412</v>
      </c>
      <c r="B6468" s="100" t="s">
        <v>252</v>
      </c>
      <c r="C6468" s="104" t="s">
        <v>6757</v>
      </c>
      <c r="D6468" s="94" t="s">
        <v>261</v>
      </c>
      <c r="E6468" s="95">
        <v>26.79</v>
      </c>
      <c r="F6468" s="182">
        <f t="shared" si="833"/>
        <v>32.88</v>
      </c>
      <c r="G6468" s="107">
        <f>ROUND(SUM('NOVO HORIZONTE'!G6468),2)</f>
        <v>0</v>
      </c>
      <c r="H6468" s="107">
        <f t="shared" si="838"/>
        <v>0</v>
      </c>
      <c r="I6468" s="184">
        <f t="shared" si="834"/>
        <v>0</v>
      </c>
      <c r="J6468" s="142"/>
      <c r="K6468" s="228"/>
      <c r="L6468" s="7" t="str">
        <f t="shared" si="835"/>
        <v/>
      </c>
      <c r="M6468" s="7" t="str">
        <f t="shared" si="836"/>
        <v/>
      </c>
      <c r="N6468" s="7" t="str">
        <f t="shared" si="832"/>
        <v/>
      </c>
      <c r="O6468" s="144"/>
      <c r="P6468" s="355">
        <v>0</v>
      </c>
      <c r="Q6468" s="362">
        <f>SUM('NOVO HORIZONTE'!I6468)</f>
        <v>0</v>
      </c>
      <c r="R6468" s="363">
        <f t="shared" si="837"/>
        <v>0</v>
      </c>
      <c r="S6468" s="153">
        <f t="shared" si="831"/>
        <v>0</v>
      </c>
      <c r="T6468" s="364"/>
    </row>
    <row r="6469" ht="22.5" hidden="1" spans="1:20">
      <c r="A6469" s="158">
        <v>87415</v>
      </c>
      <c r="B6469" s="100" t="s">
        <v>252</v>
      </c>
      <c r="C6469" s="104" t="s">
        <v>6758</v>
      </c>
      <c r="D6469" s="94" t="s">
        <v>261</v>
      </c>
      <c r="E6469" s="95">
        <v>35.06</v>
      </c>
      <c r="F6469" s="182">
        <f t="shared" si="833"/>
        <v>43.03</v>
      </c>
      <c r="G6469" s="107">
        <f>ROUND(SUM('NOVO HORIZONTE'!G6469),2)</f>
        <v>0</v>
      </c>
      <c r="H6469" s="107">
        <f t="shared" si="838"/>
        <v>0</v>
      </c>
      <c r="I6469" s="184">
        <f t="shared" si="834"/>
        <v>0</v>
      </c>
      <c r="J6469" s="142"/>
      <c r="K6469" s="228"/>
      <c r="L6469" s="7" t="str">
        <f t="shared" si="835"/>
        <v/>
      </c>
      <c r="M6469" s="7" t="str">
        <f t="shared" si="836"/>
        <v/>
      </c>
      <c r="N6469" s="7" t="str">
        <f t="shared" si="832"/>
        <v/>
      </c>
      <c r="O6469" s="144"/>
      <c r="P6469" s="355">
        <v>0</v>
      </c>
      <c r="Q6469" s="362">
        <f>SUM('NOVO HORIZONTE'!I6469)</f>
        <v>0</v>
      </c>
      <c r="R6469" s="363">
        <f t="shared" si="837"/>
        <v>0</v>
      </c>
      <c r="S6469" s="153">
        <f t="shared" si="831"/>
        <v>0</v>
      </c>
      <c r="T6469" s="364"/>
    </row>
    <row r="6470" ht="22.5" hidden="1" spans="1:20">
      <c r="A6470" s="158">
        <v>87411</v>
      </c>
      <c r="B6470" s="100" t="s">
        <v>252</v>
      </c>
      <c r="C6470" s="104" t="s">
        <v>6759</v>
      </c>
      <c r="D6470" s="94" t="s">
        <v>261</v>
      </c>
      <c r="E6470" s="95">
        <v>18.36</v>
      </c>
      <c r="F6470" s="182">
        <f t="shared" si="833"/>
        <v>22.54</v>
      </c>
      <c r="G6470" s="107">
        <f>ROUND(SUM('NOVO HORIZONTE'!G6470),2)</f>
        <v>0</v>
      </c>
      <c r="H6470" s="107">
        <f t="shared" si="838"/>
        <v>0</v>
      </c>
      <c r="I6470" s="184">
        <f t="shared" si="834"/>
        <v>0</v>
      </c>
      <c r="J6470" s="142"/>
      <c r="K6470" s="228"/>
      <c r="L6470" s="7" t="str">
        <f t="shared" si="835"/>
        <v/>
      </c>
      <c r="M6470" s="7" t="str">
        <f t="shared" si="836"/>
        <v/>
      </c>
      <c r="N6470" s="7" t="str">
        <f t="shared" si="832"/>
        <v/>
      </c>
      <c r="O6470" s="144"/>
      <c r="P6470" s="355">
        <v>0</v>
      </c>
      <c r="Q6470" s="362">
        <f>SUM('NOVO HORIZONTE'!I6470)</f>
        <v>0</v>
      </c>
      <c r="R6470" s="363">
        <f t="shared" si="837"/>
        <v>0</v>
      </c>
      <c r="S6470" s="153">
        <f t="shared" si="831"/>
        <v>0</v>
      </c>
      <c r="T6470" s="364"/>
    </row>
    <row r="6471" ht="22.5" hidden="1" spans="1:20">
      <c r="A6471" s="158">
        <v>87414</v>
      </c>
      <c r="B6471" s="100" t="s">
        <v>252</v>
      </c>
      <c r="C6471" s="104" t="s">
        <v>6760</v>
      </c>
      <c r="D6471" s="94" t="s">
        <v>261</v>
      </c>
      <c r="E6471" s="95">
        <v>26.88</v>
      </c>
      <c r="F6471" s="182">
        <f t="shared" si="833"/>
        <v>32.99</v>
      </c>
      <c r="G6471" s="107">
        <f>ROUND(SUM('NOVO HORIZONTE'!G6471),2)</f>
        <v>0</v>
      </c>
      <c r="H6471" s="107">
        <f t="shared" si="838"/>
        <v>0</v>
      </c>
      <c r="I6471" s="184">
        <f t="shared" si="834"/>
        <v>0</v>
      </c>
      <c r="J6471" s="142"/>
      <c r="K6471" s="228"/>
      <c r="L6471" s="7" t="str">
        <f t="shared" si="835"/>
        <v/>
      </c>
      <c r="M6471" s="7" t="str">
        <f t="shared" si="836"/>
        <v/>
      </c>
      <c r="N6471" s="7" t="str">
        <f t="shared" si="832"/>
        <v/>
      </c>
      <c r="O6471" s="144"/>
      <c r="P6471" s="355">
        <v>0</v>
      </c>
      <c r="Q6471" s="362">
        <f>SUM('NOVO HORIZONTE'!I6471)</f>
        <v>0</v>
      </c>
      <c r="R6471" s="363">
        <f t="shared" si="837"/>
        <v>0</v>
      </c>
      <c r="S6471" s="153">
        <f t="shared" si="831"/>
        <v>0</v>
      </c>
      <c r="T6471" s="364"/>
    </row>
    <row r="6472" ht="22.5" hidden="1" spans="1:20">
      <c r="A6472" s="158">
        <v>87413</v>
      </c>
      <c r="B6472" s="100" t="s">
        <v>252</v>
      </c>
      <c r="C6472" s="104" t="s">
        <v>6761</v>
      </c>
      <c r="D6472" s="94" t="s">
        <v>261</v>
      </c>
      <c r="E6472" s="95">
        <v>31.59</v>
      </c>
      <c r="F6472" s="182">
        <f t="shared" si="833"/>
        <v>38.77</v>
      </c>
      <c r="G6472" s="107">
        <f>ROUND(SUM('NOVO HORIZONTE'!G6472),2)</f>
        <v>0</v>
      </c>
      <c r="H6472" s="107">
        <f t="shared" si="838"/>
        <v>0</v>
      </c>
      <c r="I6472" s="184">
        <f t="shared" si="834"/>
        <v>0</v>
      </c>
      <c r="J6472" s="142"/>
      <c r="K6472" s="228"/>
      <c r="L6472" s="7" t="str">
        <f t="shared" si="835"/>
        <v/>
      </c>
      <c r="M6472" s="7" t="str">
        <f t="shared" si="836"/>
        <v/>
      </c>
      <c r="N6472" s="7" t="str">
        <f t="shared" si="832"/>
        <v/>
      </c>
      <c r="O6472" s="144"/>
      <c r="P6472" s="355">
        <v>0</v>
      </c>
      <c r="Q6472" s="362">
        <f>SUM('NOVO HORIZONTE'!I6472)</f>
        <v>0</v>
      </c>
      <c r="R6472" s="363">
        <f t="shared" si="837"/>
        <v>0</v>
      </c>
      <c r="S6472" s="153">
        <f t="shared" si="831"/>
        <v>0</v>
      </c>
      <c r="T6472" s="364"/>
    </row>
    <row r="6473" ht="22.5" hidden="1" spans="1:20">
      <c r="A6473" s="158">
        <v>87416</v>
      </c>
      <c r="B6473" s="100" t="s">
        <v>252</v>
      </c>
      <c r="C6473" s="104" t="s">
        <v>6762</v>
      </c>
      <c r="D6473" s="94" t="s">
        <v>261</v>
      </c>
      <c r="E6473" s="95">
        <v>40.17</v>
      </c>
      <c r="F6473" s="182">
        <f t="shared" si="833"/>
        <v>49.3</v>
      </c>
      <c r="G6473" s="107">
        <f>ROUND(SUM('NOVO HORIZONTE'!G6473),2)</f>
        <v>0</v>
      </c>
      <c r="H6473" s="107">
        <f t="shared" si="838"/>
        <v>0</v>
      </c>
      <c r="I6473" s="184">
        <f t="shared" si="834"/>
        <v>0</v>
      </c>
      <c r="J6473" s="142"/>
      <c r="K6473" s="228"/>
      <c r="L6473" s="7" t="str">
        <f t="shared" si="835"/>
        <v/>
      </c>
      <c r="M6473" s="7" t="str">
        <f t="shared" si="836"/>
        <v/>
      </c>
      <c r="N6473" s="7" t="str">
        <f t="shared" si="832"/>
        <v/>
      </c>
      <c r="O6473" s="144"/>
      <c r="P6473" s="355">
        <v>0</v>
      </c>
      <c r="Q6473" s="362">
        <f>SUM('NOVO HORIZONTE'!I6473)</f>
        <v>0</v>
      </c>
      <c r="R6473" s="363">
        <f t="shared" si="837"/>
        <v>0</v>
      </c>
      <c r="S6473" s="153">
        <f t="shared" si="831"/>
        <v>0</v>
      </c>
      <c r="T6473" s="364"/>
    </row>
    <row r="6474" ht="22.5" hidden="1" spans="1:20">
      <c r="A6474" s="158">
        <v>87424</v>
      </c>
      <c r="B6474" s="100" t="s">
        <v>252</v>
      </c>
      <c r="C6474" s="104" t="s">
        <v>6763</v>
      </c>
      <c r="D6474" s="94" t="s">
        <v>261</v>
      </c>
      <c r="E6474" s="95">
        <v>40.17</v>
      </c>
      <c r="F6474" s="182">
        <f t="shared" si="833"/>
        <v>49.3</v>
      </c>
      <c r="G6474" s="107">
        <f>ROUND(SUM('NOVO HORIZONTE'!G6474),2)</f>
        <v>0</v>
      </c>
      <c r="H6474" s="107">
        <f t="shared" si="838"/>
        <v>0</v>
      </c>
      <c r="I6474" s="184">
        <f t="shared" si="834"/>
        <v>0</v>
      </c>
      <c r="J6474" s="142"/>
      <c r="K6474" s="228"/>
      <c r="L6474" s="7" t="str">
        <f t="shared" si="835"/>
        <v/>
      </c>
      <c r="M6474" s="7" t="str">
        <f t="shared" si="836"/>
        <v/>
      </c>
      <c r="N6474" s="7" t="str">
        <f t="shared" si="832"/>
        <v/>
      </c>
      <c r="O6474" s="144"/>
      <c r="P6474" s="355">
        <v>0</v>
      </c>
      <c r="Q6474" s="362">
        <f>SUM('NOVO HORIZONTE'!I6474)</f>
        <v>0</v>
      </c>
      <c r="R6474" s="363">
        <f t="shared" si="837"/>
        <v>0</v>
      </c>
      <c r="S6474" s="153">
        <f t="shared" si="831"/>
        <v>0</v>
      </c>
      <c r="T6474" s="364"/>
    </row>
    <row r="6475" ht="22.5" hidden="1" spans="1:20">
      <c r="A6475" s="158">
        <v>87427</v>
      </c>
      <c r="B6475" s="100" t="s">
        <v>252</v>
      </c>
      <c r="C6475" s="104" t="s">
        <v>6764</v>
      </c>
      <c r="D6475" s="94" t="s">
        <v>261</v>
      </c>
      <c r="E6475" s="95">
        <v>46.73</v>
      </c>
      <c r="F6475" s="182">
        <f t="shared" si="833"/>
        <v>57.36</v>
      </c>
      <c r="G6475" s="107">
        <f>ROUND(SUM('NOVO HORIZONTE'!G6475),2)</f>
        <v>0</v>
      </c>
      <c r="H6475" s="107">
        <f t="shared" si="838"/>
        <v>0</v>
      </c>
      <c r="I6475" s="184">
        <f t="shared" si="834"/>
        <v>0</v>
      </c>
      <c r="J6475" s="142"/>
      <c r="K6475" s="228"/>
      <c r="L6475" s="7" t="str">
        <f t="shared" si="835"/>
        <v/>
      </c>
      <c r="M6475" s="7" t="str">
        <f t="shared" si="836"/>
        <v/>
      </c>
      <c r="N6475" s="7" t="str">
        <f t="shared" si="832"/>
        <v/>
      </c>
      <c r="O6475" s="144"/>
      <c r="P6475" s="355">
        <v>0</v>
      </c>
      <c r="Q6475" s="362">
        <f>SUM('NOVO HORIZONTE'!I6475)</f>
        <v>0</v>
      </c>
      <c r="R6475" s="363">
        <f t="shared" si="837"/>
        <v>0</v>
      </c>
      <c r="S6475" s="153">
        <f t="shared" si="831"/>
        <v>0</v>
      </c>
      <c r="T6475" s="364"/>
    </row>
    <row r="6476" ht="22.5" hidden="1" spans="1:20">
      <c r="A6476" s="158">
        <v>87423</v>
      </c>
      <c r="B6476" s="100" t="s">
        <v>252</v>
      </c>
      <c r="C6476" s="104" t="s">
        <v>6765</v>
      </c>
      <c r="D6476" s="94" t="s">
        <v>261</v>
      </c>
      <c r="E6476" s="95">
        <v>39.24</v>
      </c>
      <c r="F6476" s="182">
        <f t="shared" si="833"/>
        <v>48.16</v>
      </c>
      <c r="G6476" s="107">
        <f>ROUND(SUM('NOVO HORIZONTE'!G6476),2)</f>
        <v>0</v>
      </c>
      <c r="H6476" s="107">
        <f t="shared" si="838"/>
        <v>0</v>
      </c>
      <c r="I6476" s="184">
        <f t="shared" si="834"/>
        <v>0</v>
      </c>
      <c r="J6476" s="142"/>
      <c r="K6476" s="228"/>
      <c r="L6476" s="7" t="str">
        <f t="shared" si="835"/>
        <v/>
      </c>
      <c r="M6476" s="7" t="str">
        <f t="shared" si="836"/>
        <v/>
      </c>
      <c r="N6476" s="7" t="str">
        <f t="shared" si="832"/>
        <v/>
      </c>
      <c r="O6476" s="144"/>
      <c r="P6476" s="355">
        <v>0</v>
      </c>
      <c r="Q6476" s="362">
        <f>SUM('NOVO HORIZONTE'!I6476)</f>
        <v>0</v>
      </c>
      <c r="R6476" s="363">
        <f t="shared" si="837"/>
        <v>0</v>
      </c>
      <c r="S6476" s="153">
        <f t="shared" si="831"/>
        <v>0</v>
      </c>
      <c r="T6476" s="364"/>
    </row>
    <row r="6477" ht="22.5" hidden="1" spans="1:20">
      <c r="A6477" s="158">
        <v>87426</v>
      </c>
      <c r="B6477" s="100" t="s">
        <v>252</v>
      </c>
      <c r="C6477" s="104" t="s">
        <v>6766</v>
      </c>
      <c r="D6477" s="94" t="s">
        <v>261</v>
      </c>
      <c r="E6477" s="95">
        <v>45.8</v>
      </c>
      <c r="F6477" s="182">
        <f t="shared" si="833"/>
        <v>56.21</v>
      </c>
      <c r="G6477" s="107">
        <f>ROUND(SUM('NOVO HORIZONTE'!G6477),2)</f>
        <v>0</v>
      </c>
      <c r="H6477" s="107">
        <f t="shared" si="838"/>
        <v>0</v>
      </c>
      <c r="I6477" s="184">
        <f t="shared" si="834"/>
        <v>0</v>
      </c>
      <c r="J6477" s="142"/>
      <c r="K6477" s="228"/>
      <c r="L6477" s="7" t="str">
        <f t="shared" si="835"/>
        <v/>
      </c>
      <c r="M6477" s="7" t="str">
        <f t="shared" si="836"/>
        <v/>
      </c>
      <c r="N6477" s="7" t="str">
        <f t="shared" si="832"/>
        <v/>
      </c>
      <c r="O6477" s="144"/>
      <c r="P6477" s="355">
        <v>0</v>
      </c>
      <c r="Q6477" s="362">
        <f>SUM('NOVO HORIZONTE'!I6477)</f>
        <v>0</v>
      </c>
      <c r="R6477" s="363">
        <f t="shared" si="837"/>
        <v>0</v>
      </c>
      <c r="S6477" s="153">
        <f t="shared" si="831"/>
        <v>0</v>
      </c>
      <c r="T6477" s="364"/>
    </row>
    <row r="6478" ht="22.5" hidden="1" spans="1:20">
      <c r="A6478" s="158">
        <v>87425</v>
      </c>
      <c r="B6478" s="100" t="s">
        <v>252</v>
      </c>
      <c r="C6478" s="104" t="s">
        <v>6767</v>
      </c>
      <c r="D6478" s="94" t="s">
        <v>261</v>
      </c>
      <c r="E6478" s="95">
        <v>41.67</v>
      </c>
      <c r="F6478" s="182">
        <f t="shared" si="833"/>
        <v>51.15</v>
      </c>
      <c r="G6478" s="107">
        <f>ROUND(SUM('NOVO HORIZONTE'!G6478),2)</f>
        <v>0</v>
      </c>
      <c r="H6478" s="107">
        <f t="shared" si="838"/>
        <v>0</v>
      </c>
      <c r="I6478" s="184">
        <f t="shared" si="834"/>
        <v>0</v>
      </c>
      <c r="J6478" s="142"/>
      <c r="K6478" s="228"/>
      <c r="L6478" s="7" t="str">
        <f t="shared" si="835"/>
        <v/>
      </c>
      <c r="M6478" s="7" t="str">
        <f t="shared" si="836"/>
        <v/>
      </c>
      <c r="N6478" s="7" t="str">
        <f t="shared" si="832"/>
        <v/>
      </c>
      <c r="O6478" s="144"/>
      <c r="P6478" s="355">
        <v>0</v>
      </c>
      <c r="Q6478" s="362">
        <f>SUM('NOVO HORIZONTE'!I6478)</f>
        <v>0</v>
      </c>
      <c r="R6478" s="363">
        <f t="shared" si="837"/>
        <v>0</v>
      </c>
      <c r="S6478" s="153">
        <f t="shared" si="831"/>
        <v>0</v>
      </c>
      <c r="T6478" s="364"/>
    </row>
    <row r="6479" ht="22.5" hidden="1" spans="1:20">
      <c r="A6479" s="158">
        <v>87428</v>
      </c>
      <c r="B6479" s="100" t="s">
        <v>252</v>
      </c>
      <c r="C6479" s="104" t="s">
        <v>6768</v>
      </c>
      <c r="D6479" s="94" t="s">
        <v>261</v>
      </c>
      <c r="E6479" s="95">
        <v>48.24</v>
      </c>
      <c r="F6479" s="182">
        <f t="shared" si="833"/>
        <v>59.21</v>
      </c>
      <c r="G6479" s="107">
        <f>ROUND(SUM('NOVO HORIZONTE'!G6479),2)</f>
        <v>0</v>
      </c>
      <c r="H6479" s="107">
        <f t="shared" si="838"/>
        <v>0</v>
      </c>
      <c r="I6479" s="184">
        <f t="shared" si="834"/>
        <v>0</v>
      </c>
      <c r="J6479" s="142"/>
      <c r="K6479" s="228"/>
      <c r="L6479" s="7" t="str">
        <f t="shared" si="835"/>
        <v/>
      </c>
      <c r="M6479" s="7" t="str">
        <f t="shared" si="836"/>
        <v/>
      </c>
      <c r="N6479" s="7" t="str">
        <f t="shared" si="832"/>
        <v/>
      </c>
      <c r="O6479" s="144"/>
      <c r="P6479" s="355">
        <v>0</v>
      </c>
      <c r="Q6479" s="362">
        <f>SUM('NOVO HORIZONTE'!I6479)</f>
        <v>0</v>
      </c>
      <c r="R6479" s="363">
        <f t="shared" si="837"/>
        <v>0</v>
      </c>
      <c r="S6479" s="153">
        <f t="shared" si="831"/>
        <v>0</v>
      </c>
      <c r="T6479" s="364"/>
    </row>
    <row r="6480" ht="22.5" hidden="1" spans="1:20">
      <c r="A6480" s="158">
        <v>87429</v>
      </c>
      <c r="B6480" s="100" t="s">
        <v>252</v>
      </c>
      <c r="C6480" s="104" t="s">
        <v>6769</v>
      </c>
      <c r="D6480" s="94" t="s">
        <v>261</v>
      </c>
      <c r="E6480" s="95">
        <v>20.17</v>
      </c>
      <c r="F6480" s="182">
        <f t="shared" si="833"/>
        <v>24.76</v>
      </c>
      <c r="G6480" s="107">
        <f>ROUND(SUM('NOVO HORIZONTE'!G6480),2)</f>
        <v>0</v>
      </c>
      <c r="H6480" s="107">
        <f t="shared" si="838"/>
        <v>0</v>
      </c>
      <c r="I6480" s="184">
        <f t="shared" si="834"/>
        <v>0</v>
      </c>
      <c r="J6480" s="142"/>
      <c r="K6480" s="228"/>
      <c r="L6480" s="7" t="str">
        <f t="shared" si="835"/>
        <v/>
      </c>
      <c r="M6480" s="7" t="str">
        <f t="shared" si="836"/>
        <v/>
      </c>
      <c r="N6480" s="7" t="str">
        <f t="shared" si="832"/>
        <v/>
      </c>
      <c r="O6480" s="144"/>
      <c r="P6480" s="355">
        <v>0</v>
      </c>
      <c r="Q6480" s="362">
        <f>SUM('NOVO HORIZONTE'!I6480)</f>
        <v>0</v>
      </c>
      <c r="R6480" s="363">
        <f t="shared" si="837"/>
        <v>0</v>
      </c>
      <c r="S6480" s="153">
        <f t="shared" si="831"/>
        <v>0</v>
      </c>
      <c r="T6480" s="364"/>
    </row>
    <row r="6481" ht="22.5" hidden="1" spans="1:20">
      <c r="A6481" s="158">
        <v>87430</v>
      </c>
      <c r="B6481" s="100" t="s">
        <v>252</v>
      </c>
      <c r="C6481" s="104" t="s">
        <v>6770</v>
      </c>
      <c r="D6481" s="94" t="s">
        <v>261</v>
      </c>
      <c r="E6481" s="95">
        <v>20.79</v>
      </c>
      <c r="F6481" s="182">
        <f t="shared" si="833"/>
        <v>25.52</v>
      </c>
      <c r="G6481" s="107">
        <f>ROUND(SUM('NOVO HORIZONTE'!G6481),2)</f>
        <v>0</v>
      </c>
      <c r="H6481" s="107">
        <f t="shared" si="838"/>
        <v>0</v>
      </c>
      <c r="I6481" s="184">
        <f t="shared" si="834"/>
        <v>0</v>
      </c>
      <c r="J6481" s="142"/>
      <c r="K6481" s="145"/>
      <c r="L6481" s="7" t="str">
        <f t="shared" si="835"/>
        <v/>
      </c>
      <c r="M6481" s="7" t="str">
        <f t="shared" si="836"/>
        <v/>
      </c>
      <c r="N6481" s="7" t="str">
        <f t="shared" si="832"/>
        <v/>
      </c>
      <c r="O6481" s="144"/>
      <c r="P6481" s="355">
        <v>0</v>
      </c>
      <c r="Q6481" s="362">
        <f>SUM('NOVO HORIZONTE'!I6481)</f>
        <v>0</v>
      </c>
      <c r="R6481" s="363">
        <f t="shared" si="837"/>
        <v>0</v>
      </c>
      <c r="S6481" s="153">
        <f t="shared" si="831"/>
        <v>0</v>
      </c>
      <c r="T6481" s="364"/>
    </row>
    <row r="6482" ht="22.5" hidden="1" spans="1:20">
      <c r="A6482" s="158">
        <v>87431</v>
      </c>
      <c r="B6482" s="100" t="s">
        <v>252</v>
      </c>
      <c r="C6482" s="104" t="s">
        <v>6771</v>
      </c>
      <c r="D6482" s="94" t="s">
        <v>261</v>
      </c>
      <c r="E6482" s="95">
        <v>21.1</v>
      </c>
      <c r="F6482" s="182">
        <f t="shared" si="833"/>
        <v>25.9</v>
      </c>
      <c r="G6482" s="107">
        <f>ROUND(SUM('NOVO HORIZONTE'!G6482),2)</f>
        <v>0</v>
      </c>
      <c r="H6482" s="107">
        <f t="shared" si="838"/>
        <v>0</v>
      </c>
      <c r="I6482" s="184">
        <f t="shared" si="834"/>
        <v>0</v>
      </c>
      <c r="J6482" s="142"/>
      <c r="K6482" s="146"/>
      <c r="L6482" s="7" t="str">
        <f t="shared" si="835"/>
        <v/>
      </c>
      <c r="M6482" s="7" t="str">
        <f t="shared" si="836"/>
        <v/>
      </c>
      <c r="N6482" s="7" t="str">
        <f t="shared" si="832"/>
        <v/>
      </c>
      <c r="O6482" s="144"/>
      <c r="P6482" s="355">
        <v>0</v>
      </c>
      <c r="Q6482" s="362">
        <f>SUM('NOVO HORIZONTE'!I6482)</f>
        <v>0</v>
      </c>
      <c r="R6482" s="363">
        <f t="shared" si="837"/>
        <v>0</v>
      </c>
      <c r="S6482" s="153">
        <f t="shared" si="831"/>
        <v>0</v>
      </c>
      <c r="T6482" s="364"/>
    </row>
    <row r="6483" ht="22.5" hidden="1" spans="1:20">
      <c r="A6483" s="158">
        <v>87432</v>
      </c>
      <c r="B6483" s="100" t="s">
        <v>252</v>
      </c>
      <c r="C6483" s="104" t="s">
        <v>6772</v>
      </c>
      <c r="D6483" s="94" t="s">
        <v>261</v>
      </c>
      <c r="E6483" s="95">
        <v>27.96</v>
      </c>
      <c r="F6483" s="182">
        <f t="shared" si="833"/>
        <v>34.32</v>
      </c>
      <c r="G6483" s="107">
        <f>ROUND(SUM('NOVO HORIZONTE'!G6483),2)</f>
        <v>0</v>
      </c>
      <c r="H6483" s="107">
        <f t="shared" si="838"/>
        <v>0</v>
      </c>
      <c r="I6483" s="184">
        <f t="shared" si="834"/>
        <v>0</v>
      </c>
      <c r="J6483" s="142"/>
      <c r="K6483" s="146"/>
      <c r="L6483" s="7" t="str">
        <f t="shared" si="835"/>
        <v/>
      </c>
      <c r="M6483" s="7" t="str">
        <f t="shared" si="836"/>
        <v/>
      </c>
      <c r="N6483" s="7" t="str">
        <f t="shared" si="832"/>
        <v/>
      </c>
      <c r="O6483" s="144"/>
      <c r="P6483" s="355">
        <v>0</v>
      </c>
      <c r="Q6483" s="362">
        <f>SUM('NOVO HORIZONTE'!I6483)</f>
        <v>0</v>
      </c>
      <c r="R6483" s="363">
        <f t="shared" si="837"/>
        <v>0</v>
      </c>
      <c r="S6483" s="153">
        <f t="shared" si="831"/>
        <v>0</v>
      </c>
      <c r="T6483" s="364"/>
    </row>
    <row r="6484" ht="22.5" hidden="1" spans="1:20">
      <c r="A6484" s="158">
        <v>87433</v>
      </c>
      <c r="B6484" s="100" t="s">
        <v>252</v>
      </c>
      <c r="C6484" s="104" t="s">
        <v>6773</v>
      </c>
      <c r="D6484" s="94" t="s">
        <v>261</v>
      </c>
      <c r="E6484" s="95">
        <v>29.21</v>
      </c>
      <c r="F6484" s="182">
        <f t="shared" si="833"/>
        <v>35.85</v>
      </c>
      <c r="G6484" s="107">
        <f>ROUND(SUM('NOVO HORIZONTE'!G6484),2)</f>
        <v>0</v>
      </c>
      <c r="H6484" s="107">
        <f t="shared" si="838"/>
        <v>0</v>
      </c>
      <c r="I6484" s="184">
        <f t="shared" si="834"/>
        <v>0</v>
      </c>
      <c r="J6484" s="142"/>
      <c r="K6484" s="146"/>
      <c r="L6484" s="7" t="str">
        <f t="shared" si="835"/>
        <v/>
      </c>
      <c r="M6484" s="7" t="str">
        <f t="shared" si="836"/>
        <v/>
      </c>
      <c r="N6484" s="7" t="str">
        <f t="shared" si="832"/>
        <v/>
      </c>
      <c r="O6484" s="144"/>
      <c r="P6484" s="355">
        <v>0</v>
      </c>
      <c r="Q6484" s="362">
        <f>SUM('NOVO HORIZONTE'!I6484)</f>
        <v>0</v>
      </c>
      <c r="R6484" s="363">
        <f t="shared" si="837"/>
        <v>0</v>
      </c>
      <c r="S6484" s="153">
        <f t="shared" si="831"/>
        <v>0</v>
      </c>
      <c r="T6484" s="364"/>
    </row>
    <row r="6485" ht="22.5" hidden="1" spans="1:20">
      <c r="A6485" s="158">
        <v>87434</v>
      </c>
      <c r="B6485" s="100" t="s">
        <v>252</v>
      </c>
      <c r="C6485" s="104" t="s">
        <v>6774</v>
      </c>
      <c r="D6485" s="94" t="s">
        <v>261</v>
      </c>
      <c r="E6485" s="95">
        <v>30.09</v>
      </c>
      <c r="F6485" s="182">
        <f t="shared" si="833"/>
        <v>36.93</v>
      </c>
      <c r="G6485" s="107">
        <f>ROUND(SUM('NOVO HORIZONTE'!G6485),2)</f>
        <v>0</v>
      </c>
      <c r="H6485" s="107">
        <f t="shared" si="838"/>
        <v>0</v>
      </c>
      <c r="I6485" s="184">
        <f t="shared" si="834"/>
        <v>0</v>
      </c>
      <c r="J6485" s="142"/>
      <c r="K6485" s="146"/>
      <c r="L6485" s="7" t="str">
        <f t="shared" si="835"/>
        <v/>
      </c>
      <c r="M6485" s="7" t="str">
        <f t="shared" si="836"/>
        <v/>
      </c>
      <c r="N6485" s="7" t="str">
        <f t="shared" si="832"/>
        <v/>
      </c>
      <c r="O6485" s="144"/>
      <c r="P6485" s="355">
        <v>0</v>
      </c>
      <c r="Q6485" s="362">
        <f>SUM('NOVO HORIZONTE'!I6485)</f>
        <v>0</v>
      </c>
      <c r="R6485" s="363">
        <f t="shared" si="837"/>
        <v>0</v>
      </c>
      <c r="S6485" s="153">
        <f t="shared" si="831"/>
        <v>0</v>
      </c>
      <c r="T6485" s="364"/>
    </row>
    <row r="6486" ht="22.5" hidden="1" spans="1:20">
      <c r="A6486" s="158">
        <v>87435</v>
      </c>
      <c r="B6486" s="100" t="s">
        <v>252</v>
      </c>
      <c r="C6486" s="104" t="s">
        <v>6775</v>
      </c>
      <c r="D6486" s="94" t="s">
        <v>261</v>
      </c>
      <c r="E6486" s="95">
        <v>31.9</v>
      </c>
      <c r="F6486" s="182">
        <f t="shared" si="833"/>
        <v>39.15</v>
      </c>
      <c r="G6486" s="107">
        <f>ROUND(SUM('NOVO HORIZONTE'!G6486),2)</f>
        <v>0</v>
      </c>
      <c r="H6486" s="107">
        <f t="shared" si="838"/>
        <v>0</v>
      </c>
      <c r="I6486" s="184">
        <f t="shared" si="834"/>
        <v>0</v>
      </c>
      <c r="J6486" s="142"/>
      <c r="K6486" s="146"/>
      <c r="L6486" s="7" t="str">
        <f t="shared" si="835"/>
        <v/>
      </c>
      <c r="M6486" s="7" t="str">
        <f t="shared" si="836"/>
        <v/>
      </c>
      <c r="N6486" s="7" t="str">
        <f t="shared" si="832"/>
        <v/>
      </c>
      <c r="O6486" s="144"/>
      <c r="P6486" s="355">
        <v>0</v>
      </c>
      <c r="Q6486" s="362">
        <f>SUM('NOVO HORIZONTE'!I6486)</f>
        <v>0</v>
      </c>
      <c r="R6486" s="363">
        <f t="shared" si="837"/>
        <v>0</v>
      </c>
      <c r="S6486" s="153">
        <f t="shared" si="831"/>
        <v>0</v>
      </c>
      <c r="T6486" s="364"/>
    </row>
    <row r="6487" ht="22.5" hidden="1" spans="1:20">
      <c r="A6487" s="158">
        <v>87436</v>
      </c>
      <c r="B6487" s="100" t="s">
        <v>252</v>
      </c>
      <c r="C6487" s="104" t="s">
        <v>6776</v>
      </c>
      <c r="D6487" s="94" t="s">
        <v>261</v>
      </c>
      <c r="E6487" s="95">
        <v>34.02</v>
      </c>
      <c r="F6487" s="182">
        <f t="shared" si="833"/>
        <v>41.76</v>
      </c>
      <c r="G6487" s="107">
        <f>ROUND(SUM('NOVO HORIZONTE'!G6487),2)</f>
        <v>0</v>
      </c>
      <c r="H6487" s="107">
        <f t="shared" si="838"/>
        <v>0</v>
      </c>
      <c r="I6487" s="184">
        <f t="shared" si="834"/>
        <v>0</v>
      </c>
      <c r="J6487" s="142"/>
      <c r="K6487" s="146"/>
      <c r="L6487" s="7" t="str">
        <f t="shared" si="835"/>
        <v/>
      </c>
      <c r="M6487" s="7" t="str">
        <f t="shared" si="836"/>
        <v/>
      </c>
      <c r="N6487" s="7" t="str">
        <f t="shared" si="832"/>
        <v/>
      </c>
      <c r="O6487" s="144"/>
      <c r="P6487" s="355">
        <v>0</v>
      </c>
      <c r="Q6487" s="362">
        <f>SUM('NOVO HORIZONTE'!I6487)</f>
        <v>0</v>
      </c>
      <c r="R6487" s="363">
        <f t="shared" si="837"/>
        <v>0</v>
      </c>
      <c r="S6487" s="153">
        <f t="shared" si="831"/>
        <v>0</v>
      </c>
      <c r="T6487" s="364"/>
    </row>
    <row r="6488" ht="22.5" hidden="1" spans="1:20">
      <c r="A6488" s="158">
        <v>87437</v>
      </c>
      <c r="B6488" s="100" t="s">
        <v>252</v>
      </c>
      <c r="C6488" s="104" t="s">
        <v>6777</v>
      </c>
      <c r="D6488" s="94" t="s">
        <v>261</v>
      </c>
      <c r="E6488" s="95">
        <v>35.52</v>
      </c>
      <c r="F6488" s="182">
        <f t="shared" si="833"/>
        <v>43.6</v>
      </c>
      <c r="G6488" s="107">
        <f>ROUND(SUM('NOVO HORIZONTE'!G6488),2)</f>
        <v>0</v>
      </c>
      <c r="H6488" s="107">
        <f t="shared" si="838"/>
        <v>0</v>
      </c>
      <c r="I6488" s="184">
        <f t="shared" si="834"/>
        <v>0</v>
      </c>
      <c r="J6488" s="142"/>
      <c r="K6488" s="146"/>
      <c r="L6488" s="7" t="str">
        <f t="shared" si="835"/>
        <v/>
      </c>
      <c r="M6488" s="7" t="str">
        <f t="shared" si="836"/>
        <v/>
      </c>
      <c r="N6488" s="7" t="str">
        <f t="shared" si="832"/>
        <v/>
      </c>
      <c r="O6488" s="144"/>
      <c r="P6488" s="355">
        <v>0</v>
      </c>
      <c r="Q6488" s="362">
        <f>SUM('NOVO HORIZONTE'!I6488)</f>
        <v>0</v>
      </c>
      <c r="R6488" s="363">
        <f t="shared" si="837"/>
        <v>0</v>
      </c>
      <c r="S6488" s="153">
        <f t="shared" si="831"/>
        <v>0</v>
      </c>
      <c r="T6488" s="364"/>
    </row>
    <row r="6489" ht="22.5" hidden="1" spans="1:20">
      <c r="A6489" s="158">
        <v>87438</v>
      </c>
      <c r="B6489" s="100" t="s">
        <v>252</v>
      </c>
      <c r="C6489" s="104" t="s">
        <v>6778</v>
      </c>
      <c r="D6489" s="94" t="s">
        <v>261</v>
      </c>
      <c r="E6489" s="95">
        <v>38.86</v>
      </c>
      <c r="F6489" s="182">
        <f t="shared" si="833"/>
        <v>47.7</v>
      </c>
      <c r="G6489" s="107">
        <f>ROUND(SUM('NOVO HORIZONTE'!G6489),2)</f>
        <v>0</v>
      </c>
      <c r="H6489" s="107">
        <f t="shared" si="838"/>
        <v>0</v>
      </c>
      <c r="I6489" s="184">
        <f t="shared" si="834"/>
        <v>0</v>
      </c>
      <c r="J6489" s="142"/>
      <c r="K6489" s="146"/>
      <c r="L6489" s="7" t="str">
        <f t="shared" si="835"/>
        <v/>
      </c>
      <c r="M6489" s="7" t="str">
        <f t="shared" si="836"/>
        <v/>
      </c>
      <c r="N6489" s="7" t="str">
        <f t="shared" si="832"/>
        <v/>
      </c>
      <c r="O6489" s="144"/>
      <c r="P6489" s="355">
        <v>0</v>
      </c>
      <c r="Q6489" s="362">
        <f>SUM('NOVO HORIZONTE'!I6489)</f>
        <v>0</v>
      </c>
      <c r="R6489" s="363">
        <f t="shared" si="837"/>
        <v>0</v>
      </c>
      <c r="S6489" s="153">
        <f t="shared" ref="S6489:S6552" si="839">IF(R6489=0,0,IF(R6489&gt;0,"c","b"))</f>
        <v>0</v>
      </c>
      <c r="T6489" s="364"/>
    </row>
    <row r="6490" ht="22.5" hidden="1" spans="1:20">
      <c r="A6490" s="158">
        <v>87439</v>
      </c>
      <c r="B6490" s="100" t="s">
        <v>252</v>
      </c>
      <c r="C6490" s="104" t="s">
        <v>6779</v>
      </c>
      <c r="D6490" s="94" t="s">
        <v>261</v>
      </c>
      <c r="E6490" s="95">
        <v>41.54</v>
      </c>
      <c r="F6490" s="182">
        <f t="shared" si="833"/>
        <v>50.99</v>
      </c>
      <c r="G6490" s="107">
        <f>ROUND(SUM('NOVO HORIZONTE'!G6490),2)</f>
        <v>0</v>
      </c>
      <c r="H6490" s="107">
        <f t="shared" si="838"/>
        <v>0</v>
      </c>
      <c r="I6490" s="184">
        <f t="shared" si="834"/>
        <v>0</v>
      </c>
      <c r="J6490" s="142"/>
      <c r="K6490" s="146"/>
      <c r="L6490" s="7" t="str">
        <f t="shared" si="835"/>
        <v/>
      </c>
      <c r="M6490" s="7" t="str">
        <f t="shared" si="836"/>
        <v/>
      </c>
      <c r="N6490" s="7" t="str">
        <f t="shared" si="832"/>
        <v/>
      </c>
      <c r="O6490" s="144"/>
      <c r="P6490" s="355">
        <v>0</v>
      </c>
      <c r="Q6490" s="362">
        <f>SUM('NOVO HORIZONTE'!I6490)</f>
        <v>0</v>
      </c>
      <c r="R6490" s="363">
        <f t="shared" si="837"/>
        <v>0</v>
      </c>
      <c r="S6490" s="153">
        <f t="shared" si="839"/>
        <v>0</v>
      </c>
      <c r="T6490" s="364"/>
    </row>
    <row r="6491" ht="22.5" hidden="1" spans="1:20">
      <c r="A6491" s="158">
        <v>87440</v>
      </c>
      <c r="B6491" s="100" t="s">
        <v>252</v>
      </c>
      <c r="C6491" s="104" t="s">
        <v>6780</v>
      </c>
      <c r="D6491" s="94" t="s">
        <v>261</v>
      </c>
      <c r="E6491" s="95">
        <v>42.79</v>
      </c>
      <c r="F6491" s="182">
        <f t="shared" si="833"/>
        <v>52.52</v>
      </c>
      <c r="G6491" s="107">
        <f>ROUND(SUM('NOVO HORIZONTE'!G6491),2)</f>
        <v>0</v>
      </c>
      <c r="H6491" s="107">
        <f t="shared" si="838"/>
        <v>0</v>
      </c>
      <c r="I6491" s="184">
        <f t="shared" si="834"/>
        <v>0</v>
      </c>
      <c r="J6491" s="142"/>
      <c r="K6491" s="146"/>
      <c r="L6491" s="7" t="str">
        <f t="shared" si="835"/>
        <v/>
      </c>
      <c r="M6491" s="7" t="str">
        <f t="shared" si="836"/>
        <v/>
      </c>
      <c r="N6491" s="7" t="str">
        <f t="shared" si="832"/>
        <v/>
      </c>
      <c r="O6491" s="144"/>
      <c r="P6491" s="355">
        <v>0</v>
      </c>
      <c r="Q6491" s="362">
        <f>SUM('NOVO HORIZONTE'!I6491)</f>
        <v>0</v>
      </c>
      <c r="R6491" s="363">
        <f t="shared" si="837"/>
        <v>0</v>
      </c>
      <c r="S6491" s="153">
        <f t="shared" si="839"/>
        <v>0</v>
      </c>
      <c r="T6491" s="364"/>
    </row>
    <row r="6492" ht="12.75" hidden="1" spans="1:20">
      <c r="A6492" s="154" t="s">
        <v>6781</v>
      </c>
      <c r="B6492" s="100"/>
      <c r="C6492" s="161" t="s">
        <v>6782</v>
      </c>
      <c r="D6492" s="94">
        <v>0</v>
      </c>
      <c r="E6492" s="105">
        <v>0</v>
      </c>
      <c r="F6492" s="182">
        <f t="shared" si="833"/>
        <v>0</v>
      </c>
      <c r="G6492" s="187">
        <f>ROUND(SUM('NOVO HORIZONTE'!G6492),2)</f>
        <v>0</v>
      </c>
      <c r="H6492" s="187">
        <f t="shared" si="838"/>
        <v>0</v>
      </c>
      <c r="I6492" s="188">
        <f t="shared" si="834"/>
        <v>0</v>
      </c>
      <c r="J6492" s="142"/>
      <c r="K6492" s="145" t="str">
        <f>IF(SUM(I6493:I6499)&gt;0,"xx","")</f>
        <v/>
      </c>
      <c r="L6492" s="7" t="str">
        <f t="shared" si="835"/>
        <v/>
      </c>
      <c r="M6492" s="7" t="str">
        <f t="shared" si="836"/>
        <v/>
      </c>
      <c r="N6492" s="7" t="str">
        <f t="shared" si="832"/>
        <v/>
      </c>
      <c r="O6492" s="144"/>
      <c r="P6492" s="375"/>
      <c r="Q6492" s="362">
        <f>SUM('NOVO HORIZONTE'!I6492)</f>
        <v>0</v>
      </c>
      <c r="R6492" s="363">
        <f t="shared" si="837"/>
        <v>0</v>
      </c>
      <c r="S6492" s="153">
        <f t="shared" si="839"/>
        <v>0</v>
      </c>
      <c r="T6492" s="364"/>
    </row>
    <row r="6493" ht="12.75" hidden="1" spans="1:20">
      <c r="A6493" s="158">
        <v>88485</v>
      </c>
      <c r="B6493" s="100" t="s">
        <v>252</v>
      </c>
      <c r="C6493" s="104" t="s">
        <v>6783</v>
      </c>
      <c r="D6493" s="94" t="s">
        <v>261</v>
      </c>
      <c r="E6493" s="95">
        <v>3.28</v>
      </c>
      <c r="F6493" s="182">
        <f t="shared" si="833"/>
        <v>4.03</v>
      </c>
      <c r="G6493" s="107">
        <f>ROUND(SUM('NOVO HORIZONTE'!G6493),2)</f>
        <v>0</v>
      </c>
      <c r="H6493" s="107">
        <f t="shared" si="838"/>
        <v>0</v>
      </c>
      <c r="I6493" s="184">
        <f t="shared" si="834"/>
        <v>0</v>
      </c>
      <c r="J6493" s="142"/>
      <c r="K6493" s="145"/>
      <c r="L6493" s="7" t="str">
        <f t="shared" si="835"/>
        <v/>
      </c>
      <c r="M6493" s="7" t="str">
        <f t="shared" si="836"/>
        <v/>
      </c>
      <c r="N6493" s="7" t="str">
        <f t="shared" si="832"/>
        <v/>
      </c>
      <c r="O6493" s="144"/>
      <c r="P6493" s="355">
        <v>0</v>
      </c>
      <c r="Q6493" s="362">
        <f>SUM('NOVO HORIZONTE'!I6493)</f>
        <v>0</v>
      </c>
      <c r="R6493" s="363">
        <f t="shared" si="837"/>
        <v>0</v>
      </c>
      <c r="S6493" s="153">
        <f t="shared" si="839"/>
        <v>0</v>
      </c>
      <c r="T6493" s="364"/>
    </row>
    <row r="6494" ht="12.75" hidden="1" spans="1:20">
      <c r="A6494" s="158">
        <v>88484</v>
      </c>
      <c r="B6494" s="100" t="s">
        <v>252</v>
      </c>
      <c r="C6494" s="104" t="s">
        <v>6784</v>
      </c>
      <c r="D6494" s="94" t="s">
        <v>261</v>
      </c>
      <c r="E6494" s="95">
        <v>3.81</v>
      </c>
      <c r="F6494" s="182">
        <f t="shared" si="833"/>
        <v>4.68</v>
      </c>
      <c r="G6494" s="107">
        <f>ROUND(SUM('NOVO HORIZONTE'!G6494),2)</f>
        <v>0</v>
      </c>
      <c r="H6494" s="107">
        <f t="shared" si="838"/>
        <v>0</v>
      </c>
      <c r="I6494" s="184">
        <f t="shared" si="834"/>
        <v>0</v>
      </c>
      <c r="J6494" s="142"/>
      <c r="K6494" s="146"/>
      <c r="L6494" s="7" t="str">
        <f t="shared" si="835"/>
        <v/>
      </c>
      <c r="M6494" s="7" t="str">
        <f t="shared" si="836"/>
        <v/>
      </c>
      <c r="N6494" s="7" t="str">
        <f t="shared" si="832"/>
        <v/>
      </c>
      <c r="O6494" s="144"/>
      <c r="P6494" s="355">
        <v>0</v>
      </c>
      <c r="Q6494" s="362">
        <f>SUM('NOVO HORIZONTE'!I6494)</f>
        <v>0</v>
      </c>
      <c r="R6494" s="363">
        <f t="shared" si="837"/>
        <v>0</v>
      </c>
      <c r="S6494" s="153">
        <f t="shared" si="839"/>
        <v>0</v>
      </c>
      <c r="T6494" s="364"/>
    </row>
    <row r="6495" ht="22.5" hidden="1" spans="1:20">
      <c r="A6495" s="158">
        <v>88412</v>
      </c>
      <c r="B6495" s="100" t="s">
        <v>252</v>
      </c>
      <c r="C6495" s="104" t="s">
        <v>6785</v>
      </c>
      <c r="D6495" s="94" t="s">
        <v>261</v>
      </c>
      <c r="E6495" s="95">
        <v>2.61</v>
      </c>
      <c r="F6495" s="182">
        <f t="shared" si="833"/>
        <v>3.2</v>
      </c>
      <c r="G6495" s="107">
        <f>ROUND(SUM('NOVO HORIZONTE'!G6495),2)</f>
        <v>0</v>
      </c>
      <c r="H6495" s="107">
        <f t="shared" si="838"/>
        <v>0</v>
      </c>
      <c r="I6495" s="184">
        <f t="shared" si="834"/>
        <v>0</v>
      </c>
      <c r="J6495" s="142"/>
      <c r="K6495" s="145"/>
      <c r="L6495" s="7" t="str">
        <f t="shared" si="835"/>
        <v/>
      </c>
      <c r="M6495" s="7" t="str">
        <f t="shared" si="836"/>
        <v/>
      </c>
      <c r="N6495" s="7" t="str">
        <f t="shared" si="832"/>
        <v/>
      </c>
      <c r="O6495" s="144"/>
      <c r="P6495" s="355">
        <v>0</v>
      </c>
      <c r="Q6495" s="362">
        <f>SUM('NOVO HORIZONTE'!I6495)</f>
        <v>0</v>
      </c>
      <c r="R6495" s="363">
        <f t="shared" si="837"/>
        <v>0</v>
      </c>
      <c r="S6495" s="153">
        <f t="shared" si="839"/>
        <v>0</v>
      </c>
      <c r="T6495" s="364"/>
    </row>
    <row r="6496" ht="22.5" hidden="1" spans="1:20">
      <c r="A6496" s="158">
        <v>88411</v>
      </c>
      <c r="B6496" s="100" t="s">
        <v>252</v>
      </c>
      <c r="C6496" s="104" t="s">
        <v>6786</v>
      </c>
      <c r="D6496" s="94" t="s">
        <v>261</v>
      </c>
      <c r="E6496" s="95">
        <v>3.5</v>
      </c>
      <c r="F6496" s="182">
        <f t="shared" si="833"/>
        <v>4.3</v>
      </c>
      <c r="G6496" s="107">
        <f>ROUND(SUM('NOVO HORIZONTE'!G6496),2)</f>
        <v>0</v>
      </c>
      <c r="H6496" s="107">
        <f t="shared" si="838"/>
        <v>0</v>
      </c>
      <c r="I6496" s="184">
        <f t="shared" si="834"/>
        <v>0</v>
      </c>
      <c r="J6496" s="142"/>
      <c r="K6496" s="146"/>
      <c r="L6496" s="7" t="str">
        <f t="shared" si="835"/>
        <v/>
      </c>
      <c r="M6496" s="7" t="str">
        <f t="shared" si="836"/>
        <v/>
      </c>
      <c r="N6496" s="7" t="str">
        <f t="shared" si="832"/>
        <v/>
      </c>
      <c r="O6496" s="144"/>
      <c r="P6496" s="355">
        <v>0</v>
      </c>
      <c r="Q6496" s="362">
        <f>SUM('NOVO HORIZONTE'!I6496)</f>
        <v>0</v>
      </c>
      <c r="R6496" s="363">
        <f t="shared" si="837"/>
        <v>0</v>
      </c>
      <c r="S6496" s="153">
        <f t="shared" si="839"/>
        <v>0</v>
      </c>
      <c r="T6496" s="364"/>
    </row>
    <row r="6497" ht="12.75" hidden="1" spans="1:20">
      <c r="A6497" s="158">
        <v>88415</v>
      </c>
      <c r="B6497" s="100" t="s">
        <v>252</v>
      </c>
      <c r="C6497" s="104" t="s">
        <v>6787</v>
      </c>
      <c r="D6497" s="94" t="s">
        <v>261</v>
      </c>
      <c r="E6497" s="95">
        <v>3.79</v>
      </c>
      <c r="F6497" s="182">
        <f t="shared" si="833"/>
        <v>4.65</v>
      </c>
      <c r="G6497" s="107">
        <f>ROUND(SUM('NOVO HORIZONTE'!G6497),2)</f>
        <v>0</v>
      </c>
      <c r="H6497" s="107">
        <f t="shared" si="838"/>
        <v>0</v>
      </c>
      <c r="I6497" s="184">
        <f t="shared" si="834"/>
        <v>0</v>
      </c>
      <c r="J6497" s="142"/>
      <c r="K6497" s="146"/>
      <c r="L6497" s="7" t="str">
        <f t="shared" si="835"/>
        <v/>
      </c>
      <c r="M6497" s="7" t="str">
        <f t="shared" si="836"/>
        <v/>
      </c>
      <c r="N6497" s="7" t="str">
        <f t="shared" si="832"/>
        <v/>
      </c>
      <c r="O6497" s="144"/>
      <c r="P6497" s="355">
        <v>0</v>
      </c>
      <c r="Q6497" s="362">
        <f>SUM('NOVO HORIZONTE'!I6497)</f>
        <v>0</v>
      </c>
      <c r="R6497" s="363">
        <f t="shared" si="837"/>
        <v>0</v>
      </c>
      <c r="S6497" s="153">
        <f t="shared" si="839"/>
        <v>0</v>
      </c>
      <c r="T6497" s="364"/>
    </row>
    <row r="6498" ht="22.5" hidden="1" spans="1:20">
      <c r="A6498" s="158">
        <v>88413</v>
      </c>
      <c r="B6498" s="100" t="s">
        <v>252</v>
      </c>
      <c r="C6498" s="104" t="s">
        <v>6788</v>
      </c>
      <c r="D6498" s="94" t="s">
        <v>261</v>
      </c>
      <c r="E6498" s="95">
        <v>5.29</v>
      </c>
      <c r="F6498" s="182">
        <f t="shared" si="833"/>
        <v>6.49</v>
      </c>
      <c r="G6498" s="107">
        <f>ROUND(SUM('NOVO HORIZONTE'!G6498),2)</f>
        <v>0</v>
      </c>
      <c r="H6498" s="107">
        <f t="shared" si="838"/>
        <v>0</v>
      </c>
      <c r="I6498" s="184">
        <f t="shared" si="834"/>
        <v>0</v>
      </c>
      <c r="J6498" s="142"/>
      <c r="K6498" s="146"/>
      <c r="L6498" s="7" t="str">
        <f t="shared" si="835"/>
        <v/>
      </c>
      <c r="M6498" s="7" t="str">
        <f t="shared" si="836"/>
        <v/>
      </c>
      <c r="N6498" s="7" t="str">
        <f t="shared" si="832"/>
        <v/>
      </c>
      <c r="O6498" s="144"/>
      <c r="P6498" s="355">
        <v>0</v>
      </c>
      <c r="Q6498" s="362">
        <f>SUM('NOVO HORIZONTE'!I6498)</f>
        <v>0</v>
      </c>
      <c r="R6498" s="363">
        <f t="shared" si="837"/>
        <v>0</v>
      </c>
      <c r="S6498" s="153">
        <f t="shared" si="839"/>
        <v>0</v>
      </c>
      <c r="T6498" s="364"/>
    </row>
    <row r="6499" ht="22.5" hidden="1" spans="1:20">
      <c r="A6499" s="158">
        <v>88414</v>
      </c>
      <c r="B6499" s="100" t="s">
        <v>252</v>
      </c>
      <c r="C6499" s="104" t="s">
        <v>6789</v>
      </c>
      <c r="D6499" s="94" t="s">
        <v>261</v>
      </c>
      <c r="E6499" s="95">
        <v>5.86</v>
      </c>
      <c r="F6499" s="182">
        <f t="shared" si="833"/>
        <v>7.19</v>
      </c>
      <c r="G6499" s="107">
        <f>ROUND(SUM('NOVO HORIZONTE'!G6499),2)</f>
        <v>0</v>
      </c>
      <c r="H6499" s="107">
        <f t="shared" si="838"/>
        <v>0</v>
      </c>
      <c r="I6499" s="184">
        <f t="shared" si="834"/>
        <v>0</v>
      </c>
      <c r="J6499" s="142"/>
      <c r="K6499" s="146"/>
      <c r="L6499" s="7" t="str">
        <f t="shared" si="835"/>
        <v/>
      </c>
      <c r="M6499" s="7" t="str">
        <f t="shared" si="836"/>
        <v/>
      </c>
      <c r="N6499" s="7" t="str">
        <f t="shared" si="832"/>
        <v/>
      </c>
      <c r="O6499" s="144"/>
      <c r="P6499" s="355">
        <v>0</v>
      </c>
      <c r="Q6499" s="362">
        <f>SUM('NOVO HORIZONTE'!I6499)</f>
        <v>0</v>
      </c>
      <c r="R6499" s="363">
        <f t="shared" si="837"/>
        <v>0</v>
      </c>
      <c r="S6499" s="153">
        <f t="shared" si="839"/>
        <v>0</v>
      </c>
      <c r="T6499" s="364"/>
    </row>
    <row r="6500" ht="12.75" hidden="1" spans="1:20">
      <c r="A6500" s="154" t="s">
        <v>6790</v>
      </c>
      <c r="B6500" s="100"/>
      <c r="C6500" s="161" t="s">
        <v>6791</v>
      </c>
      <c r="D6500" s="94">
        <v>0</v>
      </c>
      <c r="E6500" s="105">
        <v>0</v>
      </c>
      <c r="F6500" s="182">
        <f t="shared" si="833"/>
        <v>0</v>
      </c>
      <c r="G6500" s="187">
        <f>ROUND(SUM('NOVO HORIZONTE'!G6500),2)</f>
        <v>0</v>
      </c>
      <c r="H6500" s="187">
        <f t="shared" si="838"/>
        <v>0</v>
      </c>
      <c r="I6500" s="188">
        <f t="shared" si="834"/>
        <v>0</v>
      </c>
      <c r="J6500" s="142"/>
      <c r="K6500" s="145" t="str">
        <f>IF(SUM(I6501:I6568)&gt;0,"xx","")</f>
        <v/>
      </c>
      <c r="L6500" s="7" t="str">
        <f t="shared" si="835"/>
        <v/>
      </c>
      <c r="M6500" s="7" t="str">
        <f t="shared" si="836"/>
        <v/>
      </c>
      <c r="N6500" s="7" t="str">
        <f t="shared" si="832"/>
        <v/>
      </c>
      <c r="O6500" s="144"/>
      <c r="P6500" s="375"/>
      <c r="Q6500" s="362">
        <f>SUM('NOVO HORIZONTE'!I6500)</f>
        <v>0</v>
      </c>
      <c r="R6500" s="363">
        <f t="shared" si="837"/>
        <v>0</v>
      </c>
      <c r="S6500" s="153">
        <f t="shared" si="839"/>
        <v>0</v>
      </c>
      <c r="T6500" s="364"/>
    </row>
    <row r="6501" ht="12.75" hidden="1" spans="1:20">
      <c r="A6501" s="158">
        <v>102193</v>
      </c>
      <c r="B6501" s="100" t="s">
        <v>252</v>
      </c>
      <c r="C6501" s="104" t="s">
        <v>6792</v>
      </c>
      <c r="D6501" s="94" t="s">
        <v>261</v>
      </c>
      <c r="E6501" s="95">
        <v>2.48</v>
      </c>
      <c r="F6501" s="182">
        <f t="shared" si="833"/>
        <v>3.04</v>
      </c>
      <c r="G6501" s="107">
        <f>ROUND(SUM('NOVO HORIZONTE'!G6501),2)</f>
        <v>0</v>
      </c>
      <c r="H6501" s="107">
        <f t="shared" si="838"/>
        <v>0</v>
      </c>
      <c r="I6501" s="184">
        <f t="shared" si="834"/>
        <v>0</v>
      </c>
      <c r="J6501" s="142"/>
      <c r="K6501" s="146"/>
      <c r="L6501" s="7" t="str">
        <f t="shared" si="835"/>
        <v/>
      </c>
      <c r="M6501" s="7" t="str">
        <f t="shared" si="836"/>
        <v/>
      </c>
      <c r="N6501" s="7" t="str">
        <f t="shared" si="832"/>
        <v/>
      </c>
      <c r="O6501" s="144"/>
      <c r="P6501" s="355">
        <v>0</v>
      </c>
      <c r="Q6501" s="362">
        <f>SUM('NOVO HORIZONTE'!I6501)</f>
        <v>0</v>
      </c>
      <c r="R6501" s="363">
        <f t="shared" si="837"/>
        <v>0</v>
      </c>
      <c r="S6501" s="153">
        <f t="shared" si="839"/>
        <v>0</v>
      </c>
      <c r="T6501" s="364"/>
    </row>
    <row r="6502" ht="12.75" hidden="1" spans="1:20">
      <c r="A6502" s="158">
        <v>102194</v>
      </c>
      <c r="B6502" s="100" t="s">
        <v>252</v>
      </c>
      <c r="C6502" s="104" t="s">
        <v>6793</v>
      </c>
      <c r="D6502" s="94" t="s">
        <v>261</v>
      </c>
      <c r="E6502" s="95">
        <v>9.62</v>
      </c>
      <c r="F6502" s="182">
        <f t="shared" si="833"/>
        <v>11.81</v>
      </c>
      <c r="G6502" s="107">
        <f>ROUND(SUM('NOVO HORIZONTE'!G6502),2)</f>
        <v>0</v>
      </c>
      <c r="H6502" s="107">
        <f t="shared" si="838"/>
        <v>0</v>
      </c>
      <c r="I6502" s="184">
        <f t="shared" si="834"/>
        <v>0</v>
      </c>
      <c r="J6502" s="142"/>
      <c r="K6502" s="146"/>
      <c r="L6502" s="7" t="str">
        <f t="shared" si="835"/>
        <v/>
      </c>
      <c r="M6502" s="7" t="str">
        <f t="shared" si="836"/>
        <v/>
      </c>
      <c r="N6502" s="7" t="str">
        <f t="shared" si="832"/>
        <v/>
      </c>
      <c r="O6502" s="144"/>
      <c r="P6502" s="355">
        <v>0</v>
      </c>
      <c r="Q6502" s="362">
        <f>SUM('NOVO HORIZONTE'!I6502)</f>
        <v>0</v>
      </c>
      <c r="R6502" s="363">
        <f t="shared" si="837"/>
        <v>0</v>
      </c>
      <c r="S6502" s="153">
        <f t="shared" si="839"/>
        <v>0</v>
      </c>
      <c r="T6502" s="364"/>
    </row>
    <row r="6503" ht="22.5" hidden="1" spans="1:20">
      <c r="A6503" s="158">
        <v>102496</v>
      </c>
      <c r="B6503" s="100" t="s">
        <v>252</v>
      </c>
      <c r="C6503" s="104" t="s">
        <v>6794</v>
      </c>
      <c r="D6503" s="94" t="s">
        <v>263</v>
      </c>
      <c r="E6503" s="95">
        <v>13.46</v>
      </c>
      <c r="F6503" s="182">
        <f t="shared" si="833"/>
        <v>16.52</v>
      </c>
      <c r="G6503" s="107">
        <f>ROUND(SUM('NOVO HORIZONTE'!G6503),2)</f>
        <v>0</v>
      </c>
      <c r="H6503" s="107">
        <f t="shared" si="838"/>
        <v>0</v>
      </c>
      <c r="I6503" s="184">
        <f t="shared" si="834"/>
        <v>0</v>
      </c>
      <c r="J6503" s="142"/>
      <c r="K6503" s="146"/>
      <c r="L6503" s="7" t="str">
        <f t="shared" si="835"/>
        <v/>
      </c>
      <c r="M6503" s="7" t="str">
        <f t="shared" si="836"/>
        <v/>
      </c>
      <c r="N6503" s="7" t="str">
        <f t="shared" si="832"/>
        <v/>
      </c>
      <c r="O6503" s="144"/>
      <c r="P6503" s="355">
        <v>0</v>
      </c>
      <c r="Q6503" s="362">
        <f>SUM('NOVO HORIZONTE'!I6503)</f>
        <v>0</v>
      </c>
      <c r="R6503" s="363">
        <f t="shared" si="837"/>
        <v>0</v>
      </c>
      <c r="S6503" s="153">
        <f t="shared" si="839"/>
        <v>0</v>
      </c>
      <c r="T6503" s="364"/>
    </row>
    <row r="6504" ht="22.5" hidden="1" spans="1:20">
      <c r="A6504" s="158">
        <v>102497</v>
      </c>
      <c r="B6504" s="100" t="s">
        <v>252</v>
      </c>
      <c r="C6504" s="104" t="s">
        <v>6795</v>
      </c>
      <c r="D6504" s="94" t="s">
        <v>263</v>
      </c>
      <c r="E6504" s="95">
        <v>5.34</v>
      </c>
      <c r="F6504" s="182">
        <f t="shared" si="833"/>
        <v>6.55</v>
      </c>
      <c r="G6504" s="107">
        <f>ROUND(SUM('NOVO HORIZONTE'!G6504),2)</f>
        <v>0</v>
      </c>
      <c r="H6504" s="107">
        <f t="shared" si="838"/>
        <v>0</v>
      </c>
      <c r="I6504" s="184">
        <f t="shared" si="834"/>
        <v>0</v>
      </c>
      <c r="J6504" s="142"/>
      <c r="K6504" s="146"/>
      <c r="L6504" s="7" t="str">
        <f t="shared" si="835"/>
        <v/>
      </c>
      <c r="M6504" s="7" t="str">
        <f t="shared" si="836"/>
        <v/>
      </c>
      <c r="N6504" s="7" t="str">
        <f t="shared" si="832"/>
        <v/>
      </c>
      <c r="O6504" s="144"/>
      <c r="P6504" s="355">
        <v>0</v>
      </c>
      <c r="Q6504" s="362">
        <f>SUM('NOVO HORIZONTE'!I6504)</f>
        <v>0</v>
      </c>
      <c r="R6504" s="363">
        <f t="shared" si="837"/>
        <v>0</v>
      </c>
      <c r="S6504" s="153">
        <f t="shared" si="839"/>
        <v>0</v>
      </c>
      <c r="T6504" s="364"/>
    </row>
    <row r="6505" ht="12.75" hidden="1" spans="1:20">
      <c r="A6505" s="158">
        <v>102197</v>
      </c>
      <c r="B6505" s="100" t="s">
        <v>252</v>
      </c>
      <c r="C6505" s="104" t="s">
        <v>6796</v>
      </c>
      <c r="D6505" s="94" t="s">
        <v>261</v>
      </c>
      <c r="E6505" s="95">
        <v>34.6</v>
      </c>
      <c r="F6505" s="182">
        <f t="shared" si="833"/>
        <v>42.47</v>
      </c>
      <c r="G6505" s="107">
        <f>ROUND(SUM('NOVO HORIZONTE'!G6505),2)</f>
        <v>0</v>
      </c>
      <c r="H6505" s="107">
        <f t="shared" si="838"/>
        <v>0</v>
      </c>
      <c r="I6505" s="184">
        <f t="shared" si="834"/>
        <v>0</v>
      </c>
      <c r="J6505" s="142"/>
      <c r="K6505" s="146"/>
      <c r="L6505" s="7" t="str">
        <f t="shared" si="835"/>
        <v/>
      </c>
      <c r="M6505" s="7" t="str">
        <f t="shared" si="836"/>
        <v/>
      </c>
      <c r="N6505" s="7" t="str">
        <f t="shared" si="832"/>
        <v/>
      </c>
      <c r="O6505" s="144"/>
      <c r="P6505" s="355">
        <v>0</v>
      </c>
      <c r="Q6505" s="362">
        <f>SUM('NOVO HORIZONTE'!I6505)</f>
        <v>0</v>
      </c>
      <c r="R6505" s="363">
        <f t="shared" si="837"/>
        <v>0</v>
      </c>
      <c r="S6505" s="153">
        <f t="shared" si="839"/>
        <v>0</v>
      </c>
      <c r="T6505" s="364"/>
    </row>
    <row r="6506" ht="22.5" hidden="1" spans="1:20">
      <c r="A6506" s="158">
        <v>102200</v>
      </c>
      <c r="B6506" s="100" t="s">
        <v>252</v>
      </c>
      <c r="C6506" s="104" t="s">
        <v>6797</v>
      </c>
      <c r="D6506" s="94" t="s">
        <v>261</v>
      </c>
      <c r="E6506" s="95">
        <v>26.36</v>
      </c>
      <c r="F6506" s="182">
        <f t="shared" si="833"/>
        <v>32.35</v>
      </c>
      <c r="G6506" s="107">
        <f>ROUND(SUM('NOVO HORIZONTE'!G6506),2)</f>
        <v>0</v>
      </c>
      <c r="H6506" s="107">
        <f t="shared" si="838"/>
        <v>0</v>
      </c>
      <c r="I6506" s="184">
        <f t="shared" si="834"/>
        <v>0</v>
      </c>
      <c r="J6506" s="142"/>
      <c r="K6506" s="146"/>
      <c r="L6506" s="7" t="str">
        <f t="shared" si="835"/>
        <v/>
      </c>
      <c r="M6506" s="7" t="str">
        <f t="shared" si="836"/>
        <v/>
      </c>
      <c r="N6506" s="7" t="str">
        <f t="shared" si="832"/>
        <v/>
      </c>
      <c r="O6506" s="144"/>
      <c r="P6506" s="355">
        <v>0</v>
      </c>
      <c r="Q6506" s="362">
        <f>SUM('NOVO HORIZONTE'!I6506)</f>
        <v>0</v>
      </c>
      <c r="R6506" s="363">
        <f t="shared" si="837"/>
        <v>0</v>
      </c>
      <c r="S6506" s="153">
        <f t="shared" si="839"/>
        <v>0</v>
      </c>
      <c r="T6506" s="364"/>
    </row>
    <row r="6507" ht="22.5" hidden="1" spans="1:20">
      <c r="A6507" s="158">
        <v>102202</v>
      </c>
      <c r="B6507" s="100" t="s">
        <v>252</v>
      </c>
      <c r="C6507" s="104" t="s">
        <v>6798</v>
      </c>
      <c r="D6507" s="94" t="s">
        <v>261</v>
      </c>
      <c r="E6507" s="95">
        <v>67.54</v>
      </c>
      <c r="F6507" s="182">
        <f t="shared" si="833"/>
        <v>82.9</v>
      </c>
      <c r="G6507" s="107">
        <f>ROUND(SUM('NOVO HORIZONTE'!G6507),2)</f>
        <v>0</v>
      </c>
      <c r="H6507" s="107">
        <f t="shared" si="838"/>
        <v>0</v>
      </c>
      <c r="I6507" s="184">
        <f t="shared" si="834"/>
        <v>0</v>
      </c>
      <c r="J6507" s="142"/>
      <c r="K6507" s="146"/>
      <c r="L6507" s="7" t="str">
        <f t="shared" si="835"/>
        <v/>
      </c>
      <c r="M6507" s="7" t="str">
        <f t="shared" si="836"/>
        <v/>
      </c>
      <c r="N6507" s="7" t="str">
        <f t="shared" ref="N6507:N6570" si="840">M6507</f>
        <v/>
      </c>
      <c r="O6507" s="144"/>
      <c r="P6507" s="355">
        <v>0</v>
      </c>
      <c r="Q6507" s="362">
        <f>SUM('NOVO HORIZONTE'!I6507)</f>
        <v>0</v>
      </c>
      <c r="R6507" s="363">
        <f t="shared" si="837"/>
        <v>0</v>
      </c>
      <c r="S6507" s="153">
        <f t="shared" si="839"/>
        <v>0</v>
      </c>
      <c r="T6507" s="364"/>
    </row>
    <row r="6508" ht="12.75" hidden="1" spans="1:20">
      <c r="A6508" s="158">
        <v>102203</v>
      </c>
      <c r="B6508" s="100" t="s">
        <v>252</v>
      </c>
      <c r="C6508" s="104" t="s">
        <v>6799</v>
      </c>
      <c r="D6508" s="94" t="s">
        <v>261</v>
      </c>
      <c r="E6508" s="95">
        <v>11.11</v>
      </c>
      <c r="F6508" s="182">
        <f t="shared" si="833"/>
        <v>13.64</v>
      </c>
      <c r="G6508" s="107">
        <f>ROUND(SUM('NOVO HORIZONTE'!G6508),2)</f>
        <v>0</v>
      </c>
      <c r="H6508" s="107">
        <f t="shared" si="838"/>
        <v>0</v>
      </c>
      <c r="I6508" s="184">
        <f t="shared" si="834"/>
        <v>0</v>
      </c>
      <c r="J6508" s="142"/>
      <c r="K6508" s="146"/>
      <c r="L6508" s="7" t="str">
        <f t="shared" si="835"/>
        <v/>
      </c>
      <c r="M6508" s="7" t="str">
        <f t="shared" si="836"/>
        <v/>
      </c>
      <c r="N6508" s="7" t="str">
        <f t="shared" si="840"/>
        <v/>
      </c>
      <c r="O6508" s="144"/>
      <c r="P6508" s="355">
        <v>0</v>
      </c>
      <c r="Q6508" s="362">
        <f>SUM('NOVO HORIZONTE'!I6508)</f>
        <v>0</v>
      </c>
      <c r="R6508" s="363">
        <f t="shared" si="837"/>
        <v>0</v>
      </c>
      <c r="S6508" s="153">
        <f t="shared" si="839"/>
        <v>0</v>
      </c>
      <c r="T6508" s="364"/>
    </row>
    <row r="6509" ht="12.75" hidden="1" spans="1:20">
      <c r="A6509" s="158">
        <v>102204</v>
      </c>
      <c r="B6509" s="100" t="s">
        <v>252</v>
      </c>
      <c r="C6509" s="104" t="s">
        <v>6800</v>
      </c>
      <c r="D6509" s="94" t="s">
        <v>261</v>
      </c>
      <c r="E6509" s="95">
        <v>11.41</v>
      </c>
      <c r="F6509" s="182">
        <f t="shared" si="833"/>
        <v>14</v>
      </c>
      <c r="G6509" s="107">
        <f>ROUND(SUM('NOVO HORIZONTE'!G6509),2)</f>
        <v>0</v>
      </c>
      <c r="H6509" s="107">
        <f t="shared" si="838"/>
        <v>0</v>
      </c>
      <c r="I6509" s="184">
        <f t="shared" si="834"/>
        <v>0</v>
      </c>
      <c r="J6509" s="142"/>
      <c r="K6509" s="146"/>
      <c r="L6509" s="7" t="str">
        <f t="shared" si="835"/>
        <v/>
      </c>
      <c r="M6509" s="7" t="str">
        <f t="shared" si="836"/>
        <v/>
      </c>
      <c r="N6509" s="7" t="str">
        <f t="shared" si="840"/>
        <v/>
      </c>
      <c r="O6509" s="144"/>
      <c r="P6509" s="355">
        <v>0</v>
      </c>
      <c r="Q6509" s="362">
        <f>SUM('NOVO HORIZONTE'!I6509)</f>
        <v>0</v>
      </c>
      <c r="R6509" s="363">
        <f t="shared" si="837"/>
        <v>0</v>
      </c>
      <c r="S6509" s="153">
        <f t="shared" si="839"/>
        <v>0</v>
      </c>
      <c r="T6509" s="364"/>
    </row>
    <row r="6510" ht="22.5" hidden="1" spans="1:20">
      <c r="A6510" s="158">
        <v>102205</v>
      </c>
      <c r="B6510" s="100" t="s">
        <v>252</v>
      </c>
      <c r="C6510" s="104" t="s">
        <v>6801</v>
      </c>
      <c r="D6510" s="94" t="s">
        <v>261</v>
      </c>
      <c r="E6510" s="95">
        <v>10.48</v>
      </c>
      <c r="F6510" s="182">
        <f t="shared" ref="F6510:F6573" si="841">IF(E6510=0,0,IF(P6510=0,ROUND(E6510*(1+E$13),2),ROUND(E6510*(1+E$12),2)))</f>
        <v>12.86</v>
      </c>
      <c r="G6510" s="107">
        <f>ROUND(SUM('NOVO HORIZONTE'!G6510),2)</f>
        <v>0</v>
      </c>
      <c r="H6510" s="107">
        <f t="shared" si="838"/>
        <v>0</v>
      </c>
      <c r="I6510" s="184">
        <f t="shared" ref="I6510:I6573" si="842">IF(ISBLANK(G6510),0,ROUND(G6510*H6510,2))</f>
        <v>0</v>
      </c>
      <c r="J6510" s="142"/>
      <c r="K6510" s="146"/>
      <c r="L6510" s="7" t="str">
        <f t="shared" ref="L6510:L6573" si="843">IF(K6510="X","x",IF(K6510="xx","x",IF(I6510&gt;0,"x","")))</f>
        <v/>
      </c>
      <c r="M6510" s="7" t="str">
        <f t="shared" ref="M6510:M6573" si="844">IF(K6510="X","x",IF(K6510="xx","x",IF(I6510&gt;0,"x","")))</f>
        <v/>
      </c>
      <c r="N6510" s="7" t="str">
        <f t="shared" si="840"/>
        <v/>
      </c>
      <c r="O6510" s="144"/>
      <c r="P6510" s="355">
        <v>0</v>
      </c>
      <c r="Q6510" s="362">
        <f>SUM('NOVO HORIZONTE'!I6510)</f>
        <v>0</v>
      </c>
      <c r="R6510" s="363">
        <f t="shared" ref="R6510:R6573" si="845">I6510-Q6510</f>
        <v>0</v>
      </c>
      <c r="S6510" s="153">
        <f t="shared" si="839"/>
        <v>0</v>
      </c>
      <c r="T6510" s="364"/>
    </row>
    <row r="6511" ht="12.75" hidden="1" spans="1:20">
      <c r="A6511" s="158">
        <v>102207</v>
      </c>
      <c r="B6511" s="100" t="s">
        <v>252</v>
      </c>
      <c r="C6511" s="104" t="s">
        <v>6802</v>
      </c>
      <c r="D6511" s="94" t="s">
        <v>261</v>
      </c>
      <c r="E6511" s="95">
        <v>9.27</v>
      </c>
      <c r="F6511" s="182">
        <f t="shared" si="841"/>
        <v>11.38</v>
      </c>
      <c r="G6511" s="107">
        <f>ROUND(SUM('NOVO HORIZONTE'!G6511),2)</f>
        <v>0</v>
      </c>
      <c r="H6511" s="107">
        <f t="shared" ref="H6511:H6574" si="846">IF(G6511=0,0,F6511)</f>
        <v>0</v>
      </c>
      <c r="I6511" s="184">
        <f t="shared" si="842"/>
        <v>0</v>
      </c>
      <c r="J6511" s="142"/>
      <c r="K6511" s="146"/>
      <c r="L6511" s="7" t="str">
        <f t="shared" si="843"/>
        <v/>
      </c>
      <c r="M6511" s="7" t="str">
        <f t="shared" si="844"/>
        <v/>
      </c>
      <c r="N6511" s="7" t="str">
        <f t="shared" si="840"/>
        <v/>
      </c>
      <c r="O6511" s="144"/>
      <c r="P6511" s="355">
        <v>0</v>
      </c>
      <c r="Q6511" s="362">
        <f>SUM('NOVO HORIZONTE'!I6511)</f>
        <v>0</v>
      </c>
      <c r="R6511" s="363">
        <f t="shared" si="845"/>
        <v>0</v>
      </c>
      <c r="S6511" s="153">
        <f t="shared" si="839"/>
        <v>0</v>
      </c>
      <c r="T6511" s="364"/>
    </row>
    <row r="6512" ht="22.5" hidden="1" spans="1:20">
      <c r="A6512" s="158">
        <v>102208</v>
      </c>
      <c r="B6512" s="100" t="s">
        <v>252</v>
      </c>
      <c r="C6512" s="104" t="s">
        <v>6803</v>
      </c>
      <c r="D6512" s="94" t="s">
        <v>261</v>
      </c>
      <c r="E6512" s="95">
        <v>8.9</v>
      </c>
      <c r="F6512" s="182">
        <f t="shared" si="841"/>
        <v>10.92</v>
      </c>
      <c r="G6512" s="107">
        <f>ROUND(SUM('NOVO HORIZONTE'!G6512),2)</f>
        <v>0</v>
      </c>
      <c r="H6512" s="107">
        <f t="shared" si="846"/>
        <v>0</v>
      </c>
      <c r="I6512" s="184">
        <f t="shared" si="842"/>
        <v>0</v>
      </c>
      <c r="J6512" s="142"/>
      <c r="K6512" s="146"/>
      <c r="L6512" s="7" t="str">
        <f t="shared" si="843"/>
        <v/>
      </c>
      <c r="M6512" s="7" t="str">
        <f t="shared" si="844"/>
        <v/>
      </c>
      <c r="N6512" s="7" t="str">
        <f t="shared" si="840"/>
        <v/>
      </c>
      <c r="O6512" s="144"/>
      <c r="P6512" s="355">
        <v>0</v>
      </c>
      <c r="Q6512" s="362">
        <f>SUM('NOVO HORIZONTE'!I6512)</f>
        <v>0</v>
      </c>
      <c r="R6512" s="363">
        <f t="shared" si="845"/>
        <v>0</v>
      </c>
      <c r="S6512" s="153">
        <f t="shared" si="839"/>
        <v>0</v>
      </c>
      <c r="T6512" s="364"/>
    </row>
    <row r="6513" ht="22.5" hidden="1" spans="1:20">
      <c r="A6513" s="158">
        <v>102209</v>
      </c>
      <c r="B6513" s="100" t="s">
        <v>252</v>
      </c>
      <c r="C6513" s="104" t="s">
        <v>6804</v>
      </c>
      <c r="D6513" s="94" t="s">
        <v>261</v>
      </c>
      <c r="E6513" s="95">
        <v>9.14</v>
      </c>
      <c r="F6513" s="182">
        <f t="shared" si="841"/>
        <v>11.22</v>
      </c>
      <c r="G6513" s="107">
        <f>ROUND(SUM('NOVO HORIZONTE'!G6513),2)</f>
        <v>0</v>
      </c>
      <c r="H6513" s="107">
        <f t="shared" si="846"/>
        <v>0</v>
      </c>
      <c r="I6513" s="184">
        <f t="shared" si="842"/>
        <v>0</v>
      </c>
      <c r="J6513" s="142"/>
      <c r="K6513" s="146"/>
      <c r="L6513" s="7" t="str">
        <f t="shared" si="843"/>
        <v/>
      </c>
      <c r="M6513" s="7" t="str">
        <f t="shared" si="844"/>
        <v/>
      </c>
      <c r="N6513" s="7" t="str">
        <f t="shared" si="840"/>
        <v/>
      </c>
      <c r="O6513" s="144"/>
      <c r="P6513" s="355">
        <v>0</v>
      </c>
      <c r="Q6513" s="362">
        <f>SUM('NOVO HORIZONTE'!I6513)</f>
        <v>0</v>
      </c>
      <c r="R6513" s="363">
        <f t="shared" si="845"/>
        <v>0</v>
      </c>
      <c r="S6513" s="153">
        <f t="shared" si="839"/>
        <v>0</v>
      </c>
      <c r="T6513" s="364"/>
    </row>
    <row r="6514" ht="22.5" hidden="1" spans="1:20">
      <c r="A6514" s="158">
        <v>102210</v>
      </c>
      <c r="B6514" s="100" t="s">
        <v>252</v>
      </c>
      <c r="C6514" s="104" t="s">
        <v>6805</v>
      </c>
      <c r="D6514" s="94" t="s">
        <v>261</v>
      </c>
      <c r="E6514" s="95">
        <v>8.77</v>
      </c>
      <c r="F6514" s="182">
        <f t="shared" si="841"/>
        <v>10.76</v>
      </c>
      <c r="G6514" s="107">
        <f>ROUND(SUM('NOVO HORIZONTE'!G6514),2)</f>
        <v>0</v>
      </c>
      <c r="H6514" s="107">
        <f t="shared" si="846"/>
        <v>0</v>
      </c>
      <c r="I6514" s="184">
        <f t="shared" si="842"/>
        <v>0</v>
      </c>
      <c r="J6514" s="142"/>
      <c r="K6514" s="146"/>
      <c r="L6514" s="7" t="str">
        <f t="shared" si="843"/>
        <v/>
      </c>
      <c r="M6514" s="7" t="str">
        <f t="shared" si="844"/>
        <v/>
      </c>
      <c r="N6514" s="7" t="str">
        <f t="shared" si="840"/>
        <v/>
      </c>
      <c r="O6514" s="144"/>
      <c r="P6514" s="355">
        <v>0</v>
      </c>
      <c r="Q6514" s="362">
        <f>SUM('NOVO HORIZONTE'!I6514)</f>
        <v>0</v>
      </c>
      <c r="R6514" s="363">
        <f t="shared" si="845"/>
        <v>0</v>
      </c>
      <c r="S6514" s="153">
        <f t="shared" si="839"/>
        <v>0</v>
      </c>
      <c r="T6514" s="364"/>
    </row>
    <row r="6515" ht="12.75" hidden="1" spans="1:20">
      <c r="A6515" s="158">
        <v>102213</v>
      </c>
      <c r="B6515" s="100" t="s">
        <v>252</v>
      </c>
      <c r="C6515" s="104" t="s">
        <v>6806</v>
      </c>
      <c r="D6515" s="94" t="s">
        <v>261</v>
      </c>
      <c r="E6515" s="95">
        <v>22.25</v>
      </c>
      <c r="F6515" s="182">
        <f t="shared" si="841"/>
        <v>27.31</v>
      </c>
      <c r="G6515" s="107">
        <f>ROUND(SUM('NOVO HORIZONTE'!G6515),2)</f>
        <v>0</v>
      </c>
      <c r="H6515" s="107">
        <f t="shared" si="846"/>
        <v>0</v>
      </c>
      <c r="I6515" s="184">
        <f t="shared" si="842"/>
        <v>0</v>
      </c>
      <c r="J6515" s="142"/>
      <c r="K6515" s="146"/>
      <c r="L6515" s="7" t="str">
        <f t="shared" si="843"/>
        <v/>
      </c>
      <c r="M6515" s="7" t="str">
        <f t="shared" si="844"/>
        <v/>
      </c>
      <c r="N6515" s="7" t="str">
        <f t="shared" si="840"/>
        <v/>
      </c>
      <c r="O6515" s="144"/>
      <c r="P6515" s="355">
        <v>0</v>
      </c>
      <c r="Q6515" s="362">
        <f>SUM('NOVO HORIZONTE'!I6515)</f>
        <v>0</v>
      </c>
      <c r="R6515" s="363">
        <f t="shared" si="845"/>
        <v>0</v>
      </c>
      <c r="S6515" s="153">
        <f t="shared" si="839"/>
        <v>0</v>
      </c>
      <c r="T6515" s="364"/>
    </row>
    <row r="6516" ht="12.75" hidden="1" spans="1:20">
      <c r="A6516" s="158">
        <v>102214</v>
      </c>
      <c r="B6516" s="100" t="s">
        <v>252</v>
      </c>
      <c r="C6516" s="104" t="s">
        <v>6807</v>
      </c>
      <c r="D6516" s="94" t="s">
        <v>261</v>
      </c>
      <c r="E6516" s="95">
        <v>22.84</v>
      </c>
      <c r="F6516" s="182">
        <f t="shared" si="841"/>
        <v>28.03</v>
      </c>
      <c r="G6516" s="107">
        <f>ROUND(SUM('NOVO HORIZONTE'!G6516),2)</f>
        <v>0</v>
      </c>
      <c r="H6516" s="107">
        <f t="shared" si="846"/>
        <v>0</v>
      </c>
      <c r="I6516" s="184">
        <f t="shared" si="842"/>
        <v>0</v>
      </c>
      <c r="J6516" s="142"/>
      <c r="K6516" s="146"/>
      <c r="L6516" s="7" t="str">
        <f t="shared" si="843"/>
        <v/>
      </c>
      <c r="M6516" s="7" t="str">
        <f t="shared" si="844"/>
        <v/>
      </c>
      <c r="N6516" s="7" t="str">
        <f t="shared" si="840"/>
        <v/>
      </c>
      <c r="O6516" s="144"/>
      <c r="P6516" s="355">
        <v>0</v>
      </c>
      <c r="Q6516" s="362">
        <f>SUM('NOVO HORIZONTE'!I6516)</f>
        <v>0</v>
      </c>
      <c r="R6516" s="363">
        <f t="shared" si="845"/>
        <v>0</v>
      </c>
      <c r="S6516" s="153">
        <f t="shared" si="839"/>
        <v>0</v>
      </c>
      <c r="T6516" s="364"/>
    </row>
    <row r="6517" ht="22.5" hidden="1" spans="1:20">
      <c r="A6517" s="158">
        <v>102215</v>
      </c>
      <c r="B6517" s="100" t="s">
        <v>252</v>
      </c>
      <c r="C6517" s="104" t="s">
        <v>6808</v>
      </c>
      <c r="D6517" s="94" t="s">
        <v>261</v>
      </c>
      <c r="E6517" s="95">
        <v>20.99</v>
      </c>
      <c r="F6517" s="182">
        <f t="shared" si="841"/>
        <v>25.76</v>
      </c>
      <c r="G6517" s="107">
        <f>ROUND(SUM('NOVO HORIZONTE'!G6517),2)</f>
        <v>0</v>
      </c>
      <c r="H6517" s="107">
        <f t="shared" si="846"/>
        <v>0</v>
      </c>
      <c r="I6517" s="184">
        <f t="shared" si="842"/>
        <v>0</v>
      </c>
      <c r="J6517" s="142"/>
      <c r="K6517" s="146"/>
      <c r="L6517" s="7" t="str">
        <f t="shared" si="843"/>
        <v/>
      </c>
      <c r="M6517" s="7" t="str">
        <f t="shared" si="844"/>
        <v/>
      </c>
      <c r="N6517" s="7" t="str">
        <f t="shared" si="840"/>
        <v/>
      </c>
      <c r="O6517" s="144"/>
      <c r="P6517" s="355">
        <v>0</v>
      </c>
      <c r="Q6517" s="362">
        <f>SUM('NOVO HORIZONTE'!I6517)</f>
        <v>0</v>
      </c>
      <c r="R6517" s="363">
        <f t="shared" si="845"/>
        <v>0</v>
      </c>
      <c r="S6517" s="153">
        <f t="shared" si="839"/>
        <v>0</v>
      </c>
      <c r="T6517" s="364"/>
    </row>
    <row r="6518" ht="12.75" hidden="1" spans="1:20">
      <c r="A6518" s="158">
        <v>102217</v>
      </c>
      <c r="B6518" s="100" t="s">
        <v>252</v>
      </c>
      <c r="C6518" s="104" t="s">
        <v>6809</v>
      </c>
      <c r="D6518" s="94" t="s">
        <v>261</v>
      </c>
      <c r="E6518" s="95">
        <v>18.53</v>
      </c>
      <c r="F6518" s="182">
        <f t="shared" si="841"/>
        <v>22.74</v>
      </c>
      <c r="G6518" s="107">
        <f>ROUND(SUM('NOVO HORIZONTE'!G6518),2)</f>
        <v>0</v>
      </c>
      <c r="H6518" s="107">
        <f t="shared" si="846"/>
        <v>0</v>
      </c>
      <c r="I6518" s="184">
        <f t="shared" si="842"/>
        <v>0</v>
      </c>
      <c r="J6518" s="142"/>
      <c r="K6518" s="146"/>
      <c r="L6518" s="7" t="str">
        <f t="shared" si="843"/>
        <v/>
      </c>
      <c r="M6518" s="7" t="str">
        <f t="shared" si="844"/>
        <v/>
      </c>
      <c r="N6518" s="7" t="str">
        <f t="shared" si="840"/>
        <v/>
      </c>
      <c r="O6518" s="144"/>
      <c r="P6518" s="355">
        <v>0</v>
      </c>
      <c r="Q6518" s="362">
        <f>SUM('NOVO HORIZONTE'!I6518)</f>
        <v>0</v>
      </c>
      <c r="R6518" s="363">
        <f t="shared" si="845"/>
        <v>0</v>
      </c>
      <c r="S6518" s="153">
        <f t="shared" si="839"/>
        <v>0</v>
      </c>
      <c r="T6518" s="364"/>
    </row>
    <row r="6519" ht="22.5" hidden="1" spans="1:20">
      <c r="A6519" s="158">
        <v>102218</v>
      </c>
      <c r="B6519" s="100" t="s">
        <v>252</v>
      </c>
      <c r="C6519" s="104" t="s">
        <v>6810</v>
      </c>
      <c r="D6519" s="94" t="s">
        <v>261</v>
      </c>
      <c r="E6519" s="95">
        <v>17.78</v>
      </c>
      <c r="F6519" s="182">
        <f t="shared" si="841"/>
        <v>21.82</v>
      </c>
      <c r="G6519" s="107">
        <f>ROUND(SUM('NOVO HORIZONTE'!G6519),2)</f>
        <v>0</v>
      </c>
      <c r="H6519" s="107">
        <f t="shared" si="846"/>
        <v>0</v>
      </c>
      <c r="I6519" s="184">
        <f t="shared" si="842"/>
        <v>0</v>
      </c>
      <c r="J6519" s="142"/>
      <c r="K6519" s="146"/>
      <c r="L6519" s="7" t="str">
        <f t="shared" si="843"/>
        <v/>
      </c>
      <c r="M6519" s="7" t="str">
        <f t="shared" si="844"/>
        <v/>
      </c>
      <c r="N6519" s="7" t="str">
        <f t="shared" si="840"/>
        <v/>
      </c>
      <c r="O6519" s="144"/>
      <c r="P6519" s="355">
        <v>0</v>
      </c>
      <c r="Q6519" s="362">
        <f>SUM('NOVO HORIZONTE'!I6519)</f>
        <v>0</v>
      </c>
      <c r="R6519" s="363">
        <f t="shared" si="845"/>
        <v>0</v>
      </c>
      <c r="S6519" s="153">
        <f t="shared" si="839"/>
        <v>0</v>
      </c>
      <c r="T6519" s="364"/>
    </row>
    <row r="6520" ht="22.5" hidden="1" spans="1:20">
      <c r="A6520" s="158">
        <v>102219</v>
      </c>
      <c r="B6520" s="100" t="s">
        <v>252</v>
      </c>
      <c r="C6520" s="104" t="s">
        <v>6811</v>
      </c>
      <c r="D6520" s="94" t="s">
        <v>261</v>
      </c>
      <c r="E6520" s="95">
        <v>18.27</v>
      </c>
      <c r="F6520" s="182">
        <f t="shared" si="841"/>
        <v>22.42</v>
      </c>
      <c r="G6520" s="107">
        <f>ROUND(SUM('NOVO HORIZONTE'!G6520),2)</f>
        <v>0</v>
      </c>
      <c r="H6520" s="107">
        <f t="shared" si="846"/>
        <v>0</v>
      </c>
      <c r="I6520" s="184">
        <f t="shared" si="842"/>
        <v>0</v>
      </c>
      <c r="J6520" s="142"/>
      <c r="K6520" s="146"/>
      <c r="L6520" s="7" t="str">
        <f t="shared" si="843"/>
        <v/>
      </c>
      <c r="M6520" s="7" t="str">
        <f t="shared" si="844"/>
        <v/>
      </c>
      <c r="N6520" s="7" t="str">
        <f t="shared" si="840"/>
        <v/>
      </c>
      <c r="O6520" s="144"/>
      <c r="P6520" s="355">
        <v>0</v>
      </c>
      <c r="Q6520" s="362">
        <f>SUM('NOVO HORIZONTE'!I6520)</f>
        <v>0</v>
      </c>
      <c r="R6520" s="363">
        <f t="shared" si="845"/>
        <v>0</v>
      </c>
      <c r="S6520" s="153">
        <f t="shared" si="839"/>
        <v>0</v>
      </c>
      <c r="T6520" s="364"/>
    </row>
    <row r="6521" ht="22.5" hidden="1" spans="1:20">
      <c r="A6521" s="158">
        <v>102220</v>
      </c>
      <c r="B6521" s="100" t="s">
        <v>252</v>
      </c>
      <c r="C6521" s="104" t="s">
        <v>6812</v>
      </c>
      <c r="D6521" s="94" t="s">
        <v>261</v>
      </c>
      <c r="E6521" s="95">
        <v>17.54</v>
      </c>
      <c r="F6521" s="182">
        <f t="shared" si="841"/>
        <v>21.53</v>
      </c>
      <c r="G6521" s="107">
        <f>ROUND(SUM('NOVO HORIZONTE'!G6521),2)</f>
        <v>0</v>
      </c>
      <c r="H6521" s="107">
        <f t="shared" si="846"/>
        <v>0</v>
      </c>
      <c r="I6521" s="184">
        <f t="shared" si="842"/>
        <v>0</v>
      </c>
      <c r="J6521" s="142"/>
      <c r="K6521" s="146"/>
      <c r="L6521" s="7" t="str">
        <f t="shared" si="843"/>
        <v/>
      </c>
      <c r="M6521" s="7" t="str">
        <f t="shared" si="844"/>
        <v/>
      </c>
      <c r="N6521" s="7" t="str">
        <f t="shared" si="840"/>
        <v/>
      </c>
      <c r="O6521" s="144"/>
      <c r="P6521" s="355">
        <v>0</v>
      </c>
      <c r="Q6521" s="362">
        <f>SUM('NOVO HORIZONTE'!I6521)</f>
        <v>0</v>
      </c>
      <c r="R6521" s="363">
        <f t="shared" si="845"/>
        <v>0</v>
      </c>
      <c r="S6521" s="153">
        <f t="shared" si="839"/>
        <v>0</v>
      </c>
      <c r="T6521" s="364"/>
    </row>
    <row r="6522" ht="12.75" hidden="1" spans="1:20">
      <c r="A6522" s="158">
        <v>102223</v>
      </c>
      <c r="B6522" s="100" t="s">
        <v>252</v>
      </c>
      <c r="C6522" s="104" t="s">
        <v>6813</v>
      </c>
      <c r="D6522" s="94" t="s">
        <v>261</v>
      </c>
      <c r="E6522" s="95">
        <v>33.39</v>
      </c>
      <c r="F6522" s="182">
        <f t="shared" si="841"/>
        <v>40.98</v>
      </c>
      <c r="G6522" s="107">
        <f>ROUND(SUM('NOVO HORIZONTE'!G6522),2)</f>
        <v>0</v>
      </c>
      <c r="H6522" s="107">
        <f t="shared" si="846"/>
        <v>0</v>
      </c>
      <c r="I6522" s="184">
        <f t="shared" si="842"/>
        <v>0</v>
      </c>
      <c r="J6522" s="142"/>
      <c r="K6522" s="146"/>
      <c r="L6522" s="7" t="str">
        <f t="shared" si="843"/>
        <v/>
      </c>
      <c r="M6522" s="7" t="str">
        <f t="shared" si="844"/>
        <v/>
      </c>
      <c r="N6522" s="7" t="str">
        <f t="shared" si="840"/>
        <v/>
      </c>
      <c r="O6522" s="144"/>
      <c r="P6522" s="355">
        <v>0</v>
      </c>
      <c r="Q6522" s="362">
        <f>SUM('NOVO HORIZONTE'!I6522)</f>
        <v>0</v>
      </c>
      <c r="R6522" s="363">
        <f t="shared" si="845"/>
        <v>0</v>
      </c>
      <c r="S6522" s="153">
        <f t="shared" si="839"/>
        <v>0</v>
      </c>
      <c r="T6522" s="364"/>
    </row>
    <row r="6523" ht="12.75" hidden="1" spans="1:20">
      <c r="A6523" s="158">
        <v>102224</v>
      </c>
      <c r="B6523" s="100" t="s">
        <v>252</v>
      </c>
      <c r="C6523" s="104" t="s">
        <v>6814</v>
      </c>
      <c r="D6523" s="94" t="s">
        <v>261</v>
      </c>
      <c r="E6523" s="95">
        <v>34.27</v>
      </c>
      <c r="F6523" s="182">
        <f t="shared" si="841"/>
        <v>42.06</v>
      </c>
      <c r="G6523" s="107">
        <f>ROUND(SUM('NOVO HORIZONTE'!G6523),2)</f>
        <v>0</v>
      </c>
      <c r="H6523" s="107">
        <f t="shared" si="846"/>
        <v>0</v>
      </c>
      <c r="I6523" s="184">
        <f t="shared" si="842"/>
        <v>0</v>
      </c>
      <c r="J6523" s="142"/>
      <c r="K6523" s="146"/>
      <c r="L6523" s="7" t="str">
        <f t="shared" si="843"/>
        <v/>
      </c>
      <c r="M6523" s="7" t="str">
        <f t="shared" si="844"/>
        <v/>
      </c>
      <c r="N6523" s="7" t="str">
        <f t="shared" si="840"/>
        <v/>
      </c>
      <c r="O6523" s="144"/>
      <c r="P6523" s="355">
        <v>0</v>
      </c>
      <c r="Q6523" s="362">
        <f>SUM('NOVO HORIZONTE'!I6523)</f>
        <v>0</v>
      </c>
      <c r="R6523" s="363">
        <f t="shared" si="845"/>
        <v>0</v>
      </c>
      <c r="S6523" s="153">
        <f t="shared" si="839"/>
        <v>0</v>
      </c>
      <c r="T6523" s="364"/>
    </row>
    <row r="6524" ht="22.5" hidden="1" spans="1:20">
      <c r="A6524" s="158">
        <v>102225</v>
      </c>
      <c r="B6524" s="100" t="s">
        <v>252</v>
      </c>
      <c r="C6524" s="104" t="s">
        <v>6815</v>
      </c>
      <c r="D6524" s="94" t="s">
        <v>261</v>
      </c>
      <c r="E6524" s="95">
        <v>31.49</v>
      </c>
      <c r="F6524" s="182">
        <f t="shared" si="841"/>
        <v>38.65</v>
      </c>
      <c r="G6524" s="107">
        <f>ROUND(SUM('NOVO HORIZONTE'!G6524),2)</f>
        <v>0</v>
      </c>
      <c r="H6524" s="107">
        <f t="shared" si="846"/>
        <v>0</v>
      </c>
      <c r="I6524" s="184">
        <f t="shared" si="842"/>
        <v>0</v>
      </c>
      <c r="J6524" s="142"/>
      <c r="K6524" s="146"/>
      <c r="L6524" s="7" t="str">
        <f t="shared" si="843"/>
        <v/>
      </c>
      <c r="M6524" s="7" t="str">
        <f t="shared" si="844"/>
        <v/>
      </c>
      <c r="N6524" s="7" t="str">
        <f t="shared" si="840"/>
        <v/>
      </c>
      <c r="O6524" s="144"/>
      <c r="P6524" s="355">
        <v>0</v>
      </c>
      <c r="Q6524" s="362">
        <f>SUM('NOVO HORIZONTE'!I6524)</f>
        <v>0</v>
      </c>
      <c r="R6524" s="363">
        <f t="shared" si="845"/>
        <v>0</v>
      </c>
      <c r="S6524" s="153">
        <f t="shared" si="839"/>
        <v>0</v>
      </c>
      <c r="T6524" s="364"/>
    </row>
    <row r="6525" ht="12.75" hidden="1" spans="1:20">
      <c r="A6525" s="158">
        <v>102227</v>
      </c>
      <c r="B6525" s="100" t="s">
        <v>252</v>
      </c>
      <c r="C6525" s="104" t="s">
        <v>6816</v>
      </c>
      <c r="D6525" s="94" t="s">
        <v>261</v>
      </c>
      <c r="E6525" s="95">
        <v>27.8</v>
      </c>
      <c r="F6525" s="182">
        <f t="shared" si="841"/>
        <v>34.12</v>
      </c>
      <c r="G6525" s="107">
        <f>ROUND(SUM('NOVO HORIZONTE'!G6525),2)</f>
        <v>0</v>
      </c>
      <c r="H6525" s="107">
        <f t="shared" si="846"/>
        <v>0</v>
      </c>
      <c r="I6525" s="184">
        <f t="shared" si="842"/>
        <v>0</v>
      </c>
      <c r="J6525" s="142"/>
      <c r="K6525" s="146"/>
      <c r="L6525" s="7" t="str">
        <f t="shared" si="843"/>
        <v/>
      </c>
      <c r="M6525" s="7" t="str">
        <f t="shared" si="844"/>
        <v/>
      </c>
      <c r="N6525" s="7" t="str">
        <f t="shared" si="840"/>
        <v/>
      </c>
      <c r="O6525" s="144"/>
      <c r="P6525" s="355">
        <v>0</v>
      </c>
      <c r="Q6525" s="362">
        <f>SUM('NOVO HORIZONTE'!I6525)</f>
        <v>0</v>
      </c>
      <c r="R6525" s="363">
        <f t="shared" si="845"/>
        <v>0</v>
      </c>
      <c r="S6525" s="153">
        <f t="shared" si="839"/>
        <v>0</v>
      </c>
      <c r="T6525" s="364"/>
    </row>
    <row r="6526" ht="22.5" hidden="1" spans="1:20">
      <c r="A6526" s="158">
        <v>102228</v>
      </c>
      <c r="B6526" s="100" t="s">
        <v>252</v>
      </c>
      <c r="C6526" s="104" t="s">
        <v>6817</v>
      </c>
      <c r="D6526" s="94" t="s">
        <v>261</v>
      </c>
      <c r="E6526" s="95">
        <v>26.7</v>
      </c>
      <c r="F6526" s="182">
        <f t="shared" si="841"/>
        <v>32.77</v>
      </c>
      <c r="G6526" s="107">
        <f>ROUND(SUM('NOVO HORIZONTE'!G6526),2)</f>
        <v>0</v>
      </c>
      <c r="H6526" s="107">
        <f t="shared" si="846"/>
        <v>0</v>
      </c>
      <c r="I6526" s="184">
        <f t="shared" si="842"/>
        <v>0</v>
      </c>
      <c r="J6526" s="142"/>
      <c r="K6526" s="146"/>
      <c r="L6526" s="7" t="str">
        <f t="shared" si="843"/>
        <v/>
      </c>
      <c r="M6526" s="7" t="str">
        <f t="shared" si="844"/>
        <v/>
      </c>
      <c r="N6526" s="7" t="str">
        <f t="shared" si="840"/>
        <v/>
      </c>
      <c r="O6526" s="144"/>
      <c r="P6526" s="355">
        <v>0</v>
      </c>
      <c r="Q6526" s="362">
        <f>SUM('NOVO HORIZONTE'!I6526)</f>
        <v>0</v>
      </c>
      <c r="R6526" s="363">
        <f t="shared" si="845"/>
        <v>0</v>
      </c>
      <c r="S6526" s="153">
        <f t="shared" si="839"/>
        <v>0</v>
      </c>
      <c r="T6526" s="364"/>
    </row>
    <row r="6527" ht="22.5" hidden="1" spans="1:20">
      <c r="A6527" s="158">
        <v>102229</v>
      </c>
      <c r="B6527" s="100" t="s">
        <v>252</v>
      </c>
      <c r="C6527" s="104" t="s">
        <v>6818</v>
      </c>
      <c r="D6527" s="94" t="s">
        <v>261</v>
      </c>
      <c r="E6527" s="95">
        <v>27.42</v>
      </c>
      <c r="F6527" s="182">
        <f t="shared" si="841"/>
        <v>33.66</v>
      </c>
      <c r="G6527" s="107">
        <f>ROUND(SUM('NOVO HORIZONTE'!G6527),2)</f>
        <v>0</v>
      </c>
      <c r="H6527" s="107">
        <f t="shared" si="846"/>
        <v>0</v>
      </c>
      <c r="I6527" s="184">
        <f t="shared" si="842"/>
        <v>0</v>
      </c>
      <c r="J6527" s="142"/>
      <c r="K6527" s="146"/>
      <c r="L6527" s="7" t="str">
        <f t="shared" si="843"/>
        <v/>
      </c>
      <c r="M6527" s="7" t="str">
        <f t="shared" si="844"/>
        <v/>
      </c>
      <c r="N6527" s="7" t="str">
        <f t="shared" si="840"/>
        <v/>
      </c>
      <c r="O6527" s="144"/>
      <c r="P6527" s="355">
        <v>0</v>
      </c>
      <c r="Q6527" s="362">
        <f>SUM('NOVO HORIZONTE'!I6527)</f>
        <v>0</v>
      </c>
      <c r="R6527" s="363">
        <f t="shared" si="845"/>
        <v>0</v>
      </c>
      <c r="S6527" s="153">
        <f t="shared" si="839"/>
        <v>0</v>
      </c>
      <c r="T6527" s="364"/>
    </row>
    <row r="6528" ht="22.5" hidden="1" spans="1:20">
      <c r="A6528" s="158">
        <v>102230</v>
      </c>
      <c r="B6528" s="100" t="s">
        <v>252</v>
      </c>
      <c r="C6528" s="104" t="s">
        <v>6819</v>
      </c>
      <c r="D6528" s="94" t="s">
        <v>261</v>
      </c>
      <c r="E6528" s="95">
        <v>26.32</v>
      </c>
      <c r="F6528" s="182">
        <f t="shared" si="841"/>
        <v>32.31</v>
      </c>
      <c r="G6528" s="107">
        <f>ROUND(SUM('NOVO HORIZONTE'!G6528),2)</f>
        <v>0</v>
      </c>
      <c r="H6528" s="107">
        <f t="shared" si="846"/>
        <v>0</v>
      </c>
      <c r="I6528" s="184">
        <f t="shared" si="842"/>
        <v>0</v>
      </c>
      <c r="J6528" s="142"/>
      <c r="K6528" s="146"/>
      <c r="L6528" s="7" t="str">
        <f t="shared" si="843"/>
        <v/>
      </c>
      <c r="M6528" s="7" t="str">
        <f t="shared" si="844"/>
        <v/>
      </c>
      <c r="N6528" s="7" t="str">
        <f t="shared" si="840"/>
        <v/>
      </c>
      <c r="O6528" s="144"/>
      <c r="P6528" s="355">
        <v>0</v>
      </c>
      <c r="Q6528" s="362">
        <f>SUM('NOVO HORIZONTE'!I6528)</f>
        <v>0</v>
      </c>
      <c r="R6528" s="363">
        <f t="shared" si="845"/>
        <v>0</v>
      </c>
      <c r="S6528" s="153">
        <f t="shared" si="839"/>
        <v>0</v>
      </c>
      <c r="T6528" s="364"/>
    </row>
    <row r="6529" ht="12.75" hidden="1" spans="1:20">
      <c r="A6529" s="158">
        <v>102233</v>
      </c>
      <c r="B6529" s="100" t="s">
        <v>252</v>
      </c>
      <c r="C6529" s="104" t="s">
        <v>6820</v>
      </c>
      <c r="D6529" s="94" t="s">
        <v>261</v>
      </c>
      <c r="E6529" s="95">
        <v>12.6</v>
      </c>
      <c r="F6529" s="182">
        <f t="shared" si="841"/>
        <v>15.47</v>
      </c>
      <c r="G6529" s="107">
        <f>ROUND(SUM('NOVO HORIZONTE'!G6529),2)</f>
        <v>0</v>
      </c>
      <c r="H6529" s="107">
        <f t="shared" si="846"/>
        <v>0</v>
      </c>
      <c r="I6529" s="184">
        <f t="shared" si="842"/>
        <v>0</v>
      </c>
      <c r="J6529" s="142"/>
      <c r="K6529" s="146"/>
      <c r="L6529" s="7" t="str">
        <f t="shared" si="843"/>
        <v/>
      </c>
      <c r="M6529" s="7" t="str">
        <f t="shared" si="844"/>
        <v/>
      </c>
      <c r="N6529" s="7" t="str">
        <f t="shared" si="840"/>
        <v/>
      </c>
      <c r="O6529" s="144"/>
      <c r="P6529" s="355">
        <v>0</v>
      </c>
      <c r="Q6529" s="362">
        <f>SUM('NOVO HORIZONTE'!I6529)</f>
        <v>0</v>
      </c>
      <c r="R6529" s="363">
        <f t="shared" si="845"/>
        <v>0</v>
      </c>
      <c r="S6529" s="153">
        <f t="shared" si="839"/>
        <v>0</v>
      </c>
      <c r="T6529" s="364"/>
    </row>
    <row r="6530" ht="12.75" hidden="1" spans="1:20">
      <c r="A6530" s="158">
        <v>102234</v>
      </c>
      <c r="B6530" s="100" t="s">
        <v>252</v>
      </c>
      <c r="C6530" s="104" t="s">
        <v>6821</v>
      </c>
      <c r="D6530" s="94" t="s">
        <v>261</v>
      </c>
      <c r="E6530" s="95">
        <v>25.2</v>
      </c>
      <c r="F6530" s="182">
        <f t="shared" si="841"/>
        <v>30.93</v>
      </c>
      <c r="G6530" s="107">
        <f>ROUND(SUM('NOVO HORIZONTE'!G6530),2)</f>
        <v>0</v>
      </c>
      <c r="H6530" s="107">
        <f t="shared" si="846"/>
        <v>0</v>
      </c>
      <c r="I6530" s="184">
        <f t="shared" si="842"/>
        <v>0</v>
      </c>
      <c r="J6530" s="142"/>
      <c r="K6530" s="146"/>
      <c r="L6530" s="7" t="str">
        <f t="shared" si="843"/>
        <v/>
      </c>
      <c r="M6530" s="7" t="str">
        <f t="shared" si="844"/>
        <v/>
      </c>
      <c r="N6530" s="7" t="str">
        <f t="shared" si="840"/>
        <v/>
      </c>
      <c r="O6530" s="144"/>
      <c r="P6530" s="355">
        <v>0</v>
      </c>
      <c r="Q6530" s="362">
        <f>SUM('NOVO HORIZONTE'!I6530)</f>
        <v>0</v>
      </c>
      <c r="R6530" s="363">
        <f t="shared" si="845"/>
        <v>0</v>
      </c>
      <c r="S6530" s="153">
        <f t="shared" si="839"/>
        <v>0</v>
      </c>
      <c r="T6530" s="364"/>
    </row>
    <row r="6531" ht="22.5" hidden="1" spans="1:20">
      <c r="A6531" s="158">
        <v>100719</v>
      </c>
      <c r="B6531" s="100" t="s">
        <v>252</v>
      </c>
      <c r="C6531" s="104" t="s">
        <v>6822</v>
      </c>
      <c r="D6531" s="94" t="s">
        <v>261</v>
      </c>
      <c r="E6531" s="95">
        <v>10.59</v>
      </c>
      <c r="F6531" s="182">
        <f t="shared" si="841"/>
        <v>13</v>
      </c>
      <c r="G6531" s="107">
        <f>ROUND(SUM('NOVO HORIZONTE'!G6531),2)</f>
        <v>0</v>
      </c>
      <c r="H6531" s="107">
        <f t="shared" si="846"/>
        <v>0</v>
      </c>
      <c r="I6531" s="184">
        <f t="shared" si="842"/>
        <v>0</v>
      </c>
      <c r="J6531" s="142"/>
      <c r="K6531" s="146"/>
      <c r="L6531" s="7" t="str">
        <f t="shared" si="843"/>
        <v/>
      </c>
      <c r="M6531" s="7" t="str">
        <f t="shared" si="844"/>
        <v/>
      </c>
      <c r="N6531" s="7" t="str">
        <f t="shared" si="840"/>
        <v/>
      </c>
      <c r="O6531" s="144"/>
      <c r="P6531" s="355">
        <v>0</v>
      </c>
      <c r="Q6531" s="362">
        <f>SUM('NOVO HORIZONTE'!I6531)</f>
        <v>0</v>
      </c>
      <c r="R6531" s="363">
        <f t="shared" si="845"/>
        <v>0</v>
      </c>
      <c r="S6531" s="153">
        <f t="shared" si="839"/>
        <v>0</v>
      </c>
      <c r="T6531" s="364"/>
    </row>
    <row r="6532" ht="22.5" hidden="1" spans="1:20">
      <c r="A6532" s="158">
        <v>100720</v>
      </c>
      <c r="B6532" s="100" t="s">
        <v>252</v>
      </c>
      <c r="C6532" s="104" t="s">
        <v>6823</v>
      </c>
      <c r="D6532" s="94" t="s">
        <v>261</v>
      </c>
      <c r="E6532" s="95">
        <v>11.54</v>
      </c>
      <c r="F6532" s="182">
        <f t="shared" si="841"/>
        <v>14.16</v>
      </c>
      <c r="G6532" s="107">
        <f>ROUND(SUM('NOVO HORIZONTE'!G6532),2)</f>
        <v>0</v>
      </c>
      <c r="H6532" s="107">
        <f t="shared" si="846"/>
        <v>0</v>
      </c>
      <c r="I6532" s="184">
        <f t="shared" si="842"/>
        <v>0</v>
      </c>
      <c r="J6532" s="142"/>
      <c r="K6532" s="146"/>
      <c r="L6532" s="7" t="str">
        <f t="shared" si="843"/>
        <v/>
      </c>
      <c r="M6532" s="7" t="str">
        <f t="shared" si="844"/>
        <v/>
      </c>
      <c r="N6532" s="7" t="str">
        <f t="shared" si="840"/>
        <v/>
      </c>
      <c r="O6532" s="144"/>
      <c r="P6532" s="355">
        <v>0</v>
      </c>
      <c r="Q6532" s="362">
        <f>SUM('NOVO HORIZONTE'!I6532)</f>
        <v>0</v>
      </c>
      <c r="R6532" s="363">
        <f t="shared" si="845"/>
        <v>0</v>
      </c>
      <c r="S6532" s="153">
        <f t="shared" si="839"/>
        <v>0</v>
      </c>
      <c r="T6532" s="364"/>
    </row>
    <row r="6533" ht="22.5" hidden="1" spans="1:20">
      <c r="A6533" s="158">
        <v>100721</v>
      </c>
      <c r="B6533" s="100" t="s">
        <v>252</v>
      </c>
      <c r="C6533" s="104" t="s">
        <v>6824</v>
      </c>
      <c r="D6533" s="94" t="s">
        <v>261</v>
      </c>
      <c r="E6533" s="95">
        <v>26.92</v>
      </c>
      <c r="F6533" s="182">
        <f t="shared" si="841"/>
        <v>33.04</v>
      </c>
      <c r="G6533" s="107">
        <f>ROUND(SUM('NOVO HORIZONTE'!G6533),2)</f>
        <v>0</v>
      </c>
      <c r="H6533" s="107">
        <f t="shared" si="846"/>
        <v>0</v>
      </c>
      <c r="I6533" s="184">
        <f t="shared" si="842"/>
        <v>0</v>
      </c>
      <c r="J6533" s="142"/>
      <c r="K6533" s="146"/>
      <c r="L6533" s="7" t="str">
        <f t="shared" si="843"/>
        <v/>
      </c>
      <c r="M6533" s="7" t="str">
        <f t="shared" si="844"/>
        <v/>
      </c>
      <c r="N6533" s="7" t="str">
        <f t="shared" si="840"/>
        <v/>
      </c>
      <c r="O6533" s="144"/>
      <c r="P6533" s="355">
        <v>0</v>
      </c>
      <c r="Q6533" s="362">
        <f>SUM('NOVO HORIZONTE'!I6533)</f>
        <v>0</v>
      </c>
      <c r="R6533" s="363">
        <f t="shared" si="845"/>
        <v>0</v>
      </c>
      <c r="S6533" s="153">
        <f t="shared" si="839"/>
        <v>0</v>
      </c>
      <c r="T6533" s="364"/>
    </row>
    <row r="6534" ht="22.5" hidden="1" spans="1:20">
      <c r="A6534" s="158">
        <v>100722</v>
      </c>
      <c r="B6534" s="100" t="s">
        <v>252</v>
      </c>
      <c r="C6534" s="104" t="s">
        <v>6825</v>
      </c>
      <c r="D6534" s="94" t="s">
        <v>261</v>
      </c>
      <c r="E6534" s="95">
        <v>27.31</v>
      </c>
      <c r="F6534" s="182">
        <f t="shared" si="841"/>
        <v>33.52</v>
      </c>
      <c r="G6534" s="107">
        <f>ROUND(SUM('NOVO HORIZONTE'!G6534),2)</f>
        <v>0</v>
      </c>
      <c r="H6534" s="107">
        <f t="shared" si="846"/>
        <v>0</v>
      </c>
      <c r="I6534" s="184">
        <f t="shared" si="842"/>
        <v>0</v>
      </c>
      <c r="J6534" s="142"/>
      <c r="K6534" s="146"/>
      <c r="L6534" s="7" t="str">
        <f t="shared" si="843"/>
        <v/>
      </c>
      <c r="M6534" s="7" t="str">
        <f t="shared" si="844"/>
        <v/>
      </c>
      <c r="N6534" s="7" t="str">
        <f t="shared" si="840"/>
        <v/>
      </c>
      <c r="O6534" s="144"/>
      <c r="P6534" s="355">
        <v>0</v>
      </c>
      <c r="Q6534" s="362">
        <f>SUM('NOVO HORIZONTE'!I6534)</f>
        <v>0</v>
      </c>
      <c r="R6534" s="363">
        <f t="shared" si="845"/>
        <v>0</v>
      </c>
      <c r="S6534" s="153">
        <f t="shared" si="839"/>
        <v>0</v>
      </c>
      <c r="T6534" s="364"/>
    </row>
    <row r="6535" ht="22.5" hidden="1" spans="1:20">
      <c r="A6535" s="158">
        <v>100723</v>
      </c>
      <c r="B6535" s="100" t="s">
        <v>252</v>
      </c>
      <c r="C6535" s="104" t="s">
        <v>6826</v>
      </c>
      <c r="D6535" s="94" t="s">
        <v>261</v>
      </c>
      <c r="E6535" s="95">
        <v>11.34</v>
      </c>
      <c r="F6535" s="182">
        <f t="shared" si="841"/>
        <v>13.92</v>
      </c>
      <c r="G6535" s="107">
        <f>ROUND(SUM('NOVO HORIZONTE'!G6535),2)</f>
        <v>0</v>
      </c>
      <c r="H6535" s="107">
        <f t="shared" si="846"/>
        <v>0</v>
      </c>
      <c r="I6535" s="184">
        <f t="shared" si="842"/>
        <v>0</v>
      </c>
      <c r="J6535" s="142"/>
      <c r="K6535" s="146"/>
      <c r="L6535" s="7" t="str">
        <f t="shared" si="843"/>
        <v/>
      </c>
      <c r="M6535" s="7" t="str">
        <f t="shared" si="844"/>
        <v/>
      </c>
      <c r="N6535" s="7" t="str">
        <f t="shared" si="840"/>
        <v/>
      </c>
      <c r="O6535" s="144"/>
      <c r="P6535" s="355">
        <v>0</v>
      </c>
      <c r="Q6535" s="362">
        <f>SUM('NOVO HORIZONTE'!I6535)</f>
        <v>0</v>
      </c>
      <c r="R6535" s="363">
        <f t="shared" si="845"/>
        <v>0</v>
      </c>
      <c r="S6535" s="153">
        <f t="shared" si="839"/>
        <v>0</v>
      </c>
      <c r="T6535" s="364"/>
    </row>
    <row r="6536" ht="22.5" hidden="1" spans="1:20">
      <c r="A6536" s="158">
        <v>100724</v>
      </c>
      <c r="B6536" s="100" t="s">
        <v>252</v>
      </c>
      <c r="C6536" s="104" t="s">
        <v>6827</v>
      </c>
      <c r="D6536" s="94" t="s">
        <v>261</v>
      </c>
      <c r="E6536" s="95">
        <v>14.55</v>
      </c>
      <c r="F6536" s="182">
        <f t="shared" si="841"/>
        <v>17.86</v>
      </c>
      <c r="G6536" s="107">
        <f>ROUND(SUM('NOVO HORIZONTE'!G6536),2)</f>
        <v>0</v>
      </c>
      <c r="H6536" s="107">
        <f t="shared" si="846"/>
        <v>0</v>
      </c>
      <c r="I6536" s="184">
        <f t="shared" si="842"/>
        <v>0</v>
      </c>
      <c r="J6536" s="142"/>
      <c r="K6536" s="146"/>
      <c r="L6536" s="7" t="str">
        <f t="shared" si="843"/>
        <v/>
      </c>
      <c r="M6536" s="7" t="str">
        <f t="shared" si="844"/>
        <v/>
      </c>
      <c r="N6536" s="7" t="str">
        <f t="shared" si="840"/>
        <v/>
      </c>
      <c r="O6536" s="144"/>
      <c r="P6536" s="355">
        <v>0</v>
      </c>
      <c r="Q6536" s="362">
        <f>SUM('NOVO HORIZONTE'!I6536)</f>
        <v>0</v>
      </c>
      <c r="R6536" s="363">
        <f t="shared" si="845"/>
        <v>0</v>
      </c>
      <c r="S6536" s="153">
        <f t="shared" si="839"/>
        <v>0</v>
      </c>
      <c r="T6536" s="364"/>
    </row>
    <row r="6537" ht="22.5" hidden="1" spans="1:20">
      <c r="A6537" s="158">
        <v>100725</v>
      </c>
      <c r="B6537" s="100" t="s">
        <v>252</v>
      </c>
      <c r="C6537" s="104" t="s">
        <v>6828</v>
      </c>
      <c r="D6537" s="94" t="s">
        <v>261</v>
      </c>
      <c r="E6537" s="95">
        <v>27.17</v>
      </c>
      <c r="F6537" s="182">
        <f t="shared" si="841"/>
        <v>33.35</v>
      </c>
      <c r="G6537" s="107">
        <f>ROUND(SUM('NOVO HORIZONTE'!G6537),2)</f>
        <v>0</v>
      </c>
      <c r="H6537" s="107">
        <f t="shared" si="846"/>
        <v>0</v>
      </c>
      <c r="I6537" s="184">
        <f t="shared" si="842"/>
        <v>0</v>
      </c>
      <c r="J6537" s="142"/>
      <c r="K6537" s="146"/>
      <c r="L6537" s="7" t="str">
        <f t="shared" si="843"/>
        <v/>
      </c>
      <c r="M6537" s="7" t="str">
        <f t="shared" si="844"/>
        <v/>
      </c>
      <c r="N6537" s="7" t="str">
        <f t="shared" si="840"/>
        <v/>
      </c>
      <c r="O6537" s="144"/>
      <c r="P6537" s="355">
        <v>0</v>
      </c>
      <c r="Q6537" s="362">
        <f>SUM('NOVO HORIZONTE'!I6537)</f>
        <v>0</v>
      </c>
      <c r="R6537" s="363">
        <f t="shared" si="845"/>
        <v>0</v>
      </c>
      <c r="S6537" s="153">
        <f t="shared" si="839"/>
        <v>0</v>
      </c>
      <c r="T6537" s="364"/>
    </row>
    <row r="6538" ht="33.75" hidden="1" spans="1:20">
      <c r="A6538" s="158">
        <v>100726</v>
      </c>
      <c r="B6538" s="100" t="s">
        <v>252</v>
      </c>
      <c r="C6538" s="104" t="s">
        <v>6829</v>
      </c>
      <c r="D6538" s="94" t="s">
        <v>261</v>
      </c>
      <c r="E6538" s="95">
        <v>30.22</v>
      </c>
      <c r="F6538" s="182">
        <f t="shared" si="841"/>
        <v>37.09</v>
      </c>
      <c r="G6538" s="107">
        <f>ROUND(SUM('NOVO HORIZONTE'!G6538),2)</f>
        <v>0</v>
      </c>
      <c r="H6538" s="107">
        <f t="shared" si="846"/>
        <v>0</v>
      </c>
      <c r="I6538" s="184">
        <f t="shared" si="842"/>
        <v>0</v>
      </c>
      <c r="J6538" s="142"/>
      <c r="K6538" s="146"/>
      <c r="L6538" s="7" t="str">
        <f t="shared" si="843"/>
        <v/>
      </c>
      <c r="M6538" s="7" t="str">
        <f t="shared" si="844"/>
        <v/>
      </c>
      <c r="N6538" s="7" t="str">
        <f t="shared" si="840"/>
        <v/>
      </c>
      <c r="O6538" s="144"/>
      <c r="P6538" s="355">
        <v>0</v>
      </c>
      <c r="Q6538" s="362">
        <f>SUM('NOVO HORIZONTE'!I6538)</f>
        <v>0</v>
      </c>
      <c r="R6538" s="363">
        <f t="shared" si="845"/>
        <v>0</v>
      </c>
      <c r="S6538" s="153">
        <f t="shared" si="839"/>
        <v>0</v>
      </c>
      <c r="T6538" s="364"/>
    </row>
    <row r="6539" ht="22.5" hidden="1" spans="1:20">
      <c r="A6539" s="158">
        <v>100727</v>
      </c>
      <c r="B6539" s="100" t="s">
        <v>252</v>
      </c>
      <c r="C6539" s="104" t="s">
        <v>6830</v>
      </c>
      <c r="D6539" s="94" t="s">
        <v>261</v>
      </c>
      <c r="E6539" s="95">
        <v>25.33</v>
      </c>
      <c r="F6539" s="182">
        <f t="shared" si="841"/>
        <v>31.09</v>
      </c>
      <c r="G6539" s="107">
        <f>ROUND(SUM('NOVO HORIZONTE'!G6539),2)</f>
        <v>0</v>
      </c>
      <c r="H6539" s="107">
        <f t="shared" si="846"/>
        <v>0</v>
      </c>
      <c r="I6539" s="184">
        <f t="shared" si="842"/>
        <v>0</v>
      </c>
      <c r="J6539" s="142"/>
      <c r="K6539" s="146"/>
      <c r="L6539" s="7" t="str">
        <f t="shared" si="843"/>
        <v/>
      </c>
      <c r="M6539" s="7" t="str">
        <f t="shared" si="844"/>
        <v/>
      </c>
      <c r="N6539" s="7" t="str">
        <f t="shared" si="840"/>
        <v/>
      </c>
      <c r="O6539" s="144"/>
      <c r="P6539" s="355">
        <v>0</v>
      </c>
      <c r="Q6539" s="362">
        <f>SUM('NOVO HORIZONTE'!I6539)</f>
        <v>0</v>
      </c>
      <c r="R6539" s="363">
        <f t="shared" si="845"/>
        <v>0</v>
      </c>
      <c r="S6539" s="153">
        <f t="shared" si="839"/>
        <v>0</v>
      </c>
      <c r="T6539" s="364"/>
    </row>
    <row r="6540" ht="22.5" hidden="1" spans="1:20">
      <c r="A6540" s="158">
        <v>100728</v>
      </c>
      <c r="B6540" s="100" t="s">
        <v>252</v>
      </c>
      <c r="C6540" s="104" t="s">
        <v>6831</v>
      </c>
      <c r="D6540" s="94" t="s">
        <v>261</v>
      </c>
      <c r="E6540" s="95">
        <v>23.84</v>
      </c>
      <c r="F6540" s="182">
        <f t="shared" si="841"/>
        <v>29.26</v>
      </c>
      <c r="G6540" s="107">
        <f>ROUND(SUM('NOVO HORIZONTE'!G6540),2)</f>
        <v>0</v>
      </c>
      <c r="H6540" s="107">
        <f t="shared" si="846"/>
        <v>0</v>
      </c>
      <c r="I6540" s="184">
        <f t="shared" si="842"/>
        <v>0</v>
      </c>
      <c r="J6540" s="142"/>
      <c r="K6540" s="146"/>
      <c r="L6540" s="7" t="str">
        <f t="shared" si="843"/>
        <v/>
      </c>
      <c r="M6540" s="7" t="str">
        <f t="shared" si="844"/>
        <v/>
      </c>
      <c r="N6540" s="7" t="str">
        <f t="shared" si="840"/>
        <v/>
      </c>
      <c r="O6540" s="144"/>
      <c r="P6540" s="355">
        <v>0</v>
      </c>
      <c r="Q6540" s="362">
        <f>SUM('NOVO HORIZONTE'!I6540)</f>
        <v>0</v>
      </c>
      <c r="R6540" s="363">
        <f t="shared" si="845"/>
        <v>0</v>
      </c>
      <c r="S6540" s="153">
        <f t="shared" si="839"/>
        <v>0</v>
      </c>
      <c r="T6540" s="364"/>
    </row>
    <row r="6541" ht="22.5" hidden="1" spans="1:20">
      <c r="A6541" s="158">
        <v>100729</v>
      </c>
      <c r="B6541" s="100" t="s">
        <v>252</v>
      </c>
      <c r="C6541" s="104" t="s">
        <v>6832</v>
      </c>
      <c r="D6541" s="94" t="s">
        <v>261</v>
      </c>
      <c r="E6541" s="95">
        <v>19.25</v>
      </c>
      <c r="F6541" s="182">
        <f t="shared" si="841"/>
        <v>23.63</v>
      </c>
      <c r="G6541" s="107">
        <f>ROUND(SUM('NOVO HORIZONTE'!G6541),2)</f>
        <v>0</v>
      </c>
      <c r="H6541" s="107">
        <f t="shared" si="846"/>
        <v>0</v>
      </c>
      <c r="I6541" s="184">
        <f t="shared" si="842"/>
        <v>0</v>
      </c>
      <c r="J6541" s="142"/>
      <c r="K6541" s="146"/>
      <c r="L6541" s="7" t="str">
        <f t="shared" si="843"/>
        <v/>
      </c>
      <c r="M6541" s="7" t="str">
        <f t="shared" si="844"/>
        <v/>
      </c>
      <c r="N6541" s="7" t="str">
        <f t="shared" si="840"/>
        <v/>
      </c>
      <c r="O6541" s="144"/>
      <c r="P6541" s="355">
        <v>0</v>
      </c>
      <c r="Q6541" s="362">
        <f>SUM('NOVO HORIZONTE'!I6541)</f>
        <v>0</v>
      </c>
      <c r="R6541" s="363">
        <f t="shared" si="845"/>
        <v>0</v>
      </c>
      <c r="S6541" s="153">
        <f t="shared" si="839"/>
        <v>0</v>
      </c>
      <c r="T6541" s="364"/>
    </row>
    <row r="6542" ht="22.5" hidden="1" spans="1:20">
      <c r="A6542" s="158">
        <v>100730</v>
      </c>
      <c r="B6542" s="100" t="s">
        <v>252</v>
      </c>
      <c r="C6542" s="104" t="s">
        <v>6833</v>
      </c>
      <c r="D6542" s="94" t="s">
        <v>261</v>
      </c>
      <c r="E6542" s="95">
        <v>23.46</v>
      </c>
      <c r="F6542" s="182">
        <f t="shared" si="841"/>
        <v>28.79</v>
      </c>
      <c r="G6542" s="107">
        <f>ROUND(SUM('NOVO HORIZONTE'!G6542),2)</f>
        <v>0</v>
      </c>
      <c r="H6542" s="107">
        <f t="shared" si="846"/>
        <v>0</v>
      </c>
      <c r="I6542" s="184">
        <f t="shared" si="842"/>
        <v>0</v>
      </c>
      <c r="J6542" s="142"/>
      <c r="K6542" s="146"/>
      <c r="L6542" s="7" t="str">
        <f t="shared" si="843"/>
        <v/>
      </c>
      <c r="M6542" s="7" t="str">
        <f t="shared" si="844"/>
        <v/>
      </c>
      <c r="N6542" s="7" t="str">
        <f t="shared" si="840"/>
        <v/>
      </c>
      <c r="O6542" s="144"/>
      <c r="P6542" s="355">
        <v>0</v>
      </c>
      <c r="Q6542" s="362">
        <f>SUM('NOVO HORIZONTE'!I6542)</f>
        <v>0</v>
      </c>
      <c r="R6542" s="363">
        <f t="shared" si="845"/>
        <v>0</v>
      </c>
      <c r="S6542" s="153">
        <f t="shared" si="839"/>
        <v>0</v>
      </c>
      <c r="T6542" s="364"/>
    </row>
    <row r="6543" ht="22.5" hidden="1" spans="1:20">
      <c r="A6543" s="158">
        <v>100733</v>
      </c>
      <c r="B6543" s="100" t="s">
        <v>252</v>
      </c>
      <c r="C6543" s="104" t="s">
        <v>6834</v>
      </c>
      <c r="D6543" s="94" t="s">
        <v>261</v>
      </c>
      <c r="E6543" s="95">
        <v>13.99</v>
      </c>
      <c r="F6543" s="182">
        <f t="shared" si="841"/>
        <v>17.17</v>
      </c>
      <c r="G6543" s="107">
        <f>ROUND(SUM('NOVO HORIZONTE'!G6543),2)</f>
        <v>0</v>
      </c>
      <c r="H6543" s="107">
        <f t="shared" si="846"/>
        <v>0</v>
      </c>
      <c r="I6543" s="184">
        <f t="shared" si="842"/>
        <v>0</v>
      </c>
      <c r="J6543" s="142"/>
      <c r="K6543" s="146"/>
      <c r="L6543" s="7" t="str">
        <f t="shared" si="843"/>
        <v/>
      </c>
      <c r="M6543" s="7" t="str">
        <f t="shared" si="844"/>
        <v/>
      </c>
      <c r="N6543" s="7" t="str">
        <f t="shared" si="840"/>
        <v/>
      </c>
      <c r="O6543" s="144"/>
      <c r="P6543" s="355">
        <v>0</v>
      </c>
      <c r="Q6543" s="362">
        <f>SUM('NOVO HORIZONTE'!I6543)</f>
        <v>0</v>
      </c>
      <c r="R6543" s="363">
        <f t="shared" si="845"/>
        <v>0</v>
      </c>
      <c r="S6543" s="153">
        <f t="shared" si="839"/>
        <v>0</v>
      </c>
      <c r="T6543" s="364"/>
    </row>
    <row r="6544" ht="22.5" hidden="1" spans="1:20">
      <c r="A6544" s="158">
        <v>100734</v>
      </c>
      <c r="B6544" s="100" t="s">
        <v>252</v>
      </c>
      <c r="C6544" s="104" t="s">
        <v>6835</v>
      </c>
      <c r="D6544" s="94" t="s">
        <v>261</v>
      </c>
      <c r="E6544" s="95">
        <v>18.14</v>
      </c>
      <c r="F6544" s="182">
        <f t="shared" si="841"/>
        <v>22.27</v>
      </c>
      <c r="G6544" s="107">
        <f>ROUND(SUM('NOVO HORIZONTE'!G6544),2)</f>
        <v>0</v>
      </c>
      <c r="H6544" s="107">
        <f t="shared" si="846"/>
        <v>0</v>
      </c>
      <c r="I6544" s="184">
        <f t="shared" si="842"/>
        <v>0</v>
      </c>
      <c r="J6544" s="142"/>
      <c r="K6544" s="146"/>
      <c r="L6544" s="7" t="str">
        <f t="shared" si="843"/>
        <v/>
      </c>
      <c r="M6544" s="7" t="str">
        <f t="shared" si="844"/>
        <v/>
      </c>
      <c r="N6544" s="7" t="str">
        <f t="shared" si="840"/>
        <v/>
      </c>
      <c r="O6544" s="144"/>
      <c r="P6544" s="355">
        <v>0</v>
      </c>
      <c r="Q6544" s="362">
        <f>SUM('NOVO HORIZONTE'!I6544)</f>
        <v>0</v>
      </c>
      <c r="R6544" s="363">
        <f t="shared" si="845"/>
        <v>0</v>
      </c>
      <c r="S6544" s="153">
        <f t="shared" si="839"/>
        <v>0</v>
      </c>
      <c r="T6544" s="364"/>
    </row>
    <row r="6545" ht="22.5" hidden="1" spans="1:20">
      <c r="A6545" s="158">
        <v>100735</v>
      </c>
      <c r="B6545" s="100" t="s">
        <v>252</v>
      </c>
      <c r="C6545" s="104" t="s">
        <v>6836</v>
      </c>
      <c r="D6545" s="94" t="s">
        <v>261</v>
      </c>
      <c r="E6545" s="95">
        <v>12.42</v>
      </c>
      <c r="F6545" s="182">
        <f t="shared" si="841"/>
        <v>15.24</v>
      </c>
      <c r="G6545" s="107">
        <f>ROUND(SUM('NOVO HORIZONTE'!G6545),2)</f>
        <v>0</v>
      </c>
      <c r="H6545" s="107">
        <f t="shared" si="846"/>
        <v>0</v>
      </c>
      <c r="I6545" s="184">
        <f t="shared" si="842"/>
        <v>0</v>
      </c>
      <c r="J6545" s="142"/>
      <c r="K6545" s="146"/>
      <c r="L6545" s="7" t="str">
        <f t="shared" si="843"/>
        <v/>
      </c>
      <c r="M6545" s="7" t="str">
        <f t="shared" si="844"/>
        <v/>
      </c>
      <c r="N6545" s="7" t="str">
        <f t="shared" si="840"/>
        <v/>
      </c>
      <c r="O6545" s="144"/>
      <c r="P6545" s="355">
        <v>0</v>
      </c>
      <c r="Q6545" s="362">
        <f>SUM('NOVO HORIZONTE'!I6545)</f>
        <v>0</v>
      </c>
      <c r="R6545" s="363">
        <f t="shared" si="845"/>
        <v>0</v>
      </c>
      <c r="S6545" s="153">
        <f t="shared" si="839"/>
        <v>0</v>
      </c>
      <c r="T6545" s="364"/>
    </row>
    <row r="6546" ht="22.5" hidden="1" spans="1:20">
      <c r="A6546" s="158">
        <v>100736</v>
      </c>
      <c r="B6546" s="100" t="s">
        <v>252</v>
      </c>
      <c r="C6546" s="104" t="s">
        <v>6837</v>
      </c>
      <c r="D6546" s="94" t="s">
        <v>261</v>
      </c>
      <c r="E6546" s="95">
        <v>16.85</v>
      </c>
      <c r="F6546" s="182">
        <f t="shared" si="841"/>
        <v>20.68</v>
      </c>
      <c r="G6546" s="107">
        <f>ROUND(SUM('NOVO HORIZONTE'!G6546),2)</f>
        <v>0</v>
      </c>
      <c r="H6546" s="107">
        <f t="shared" si="846"/>
        <v>0</v>
      </c>
      <c r="I6546" s="184">
        <f t="shared" si="842"/>
        <v>0</v>
      </c>
      <c r="J6546" s="142"/>
      <c r="K6546" s="146"/>
      <c r="L6546" s="7" t="str">
        <f t="shared" si="843"/>
        <v/>
      </c>
      <c r="M6546" s="7" t="str">
        <f t="shared" si="844"/>
        <v/>
      </c>
      <c r="N6546" s="7" t="str">
        <f t="shared" si="840"/>
        <v/>
      </c>
      <c r="O6546" s="144"/>
      <c r="P6546" s="355">
        <v>0</v>
      </c>
      <c r="Q6546" s="362">
        <f>SUM('NOVO HORIZONTE'!I6546)</f>
        <v>0</v>
      </c>
      <c r="R6546" s="363">
        <f t="shared" si="845"/>
        <v>0</v>
      </c>
      <c r="S6546" s="153">
        <f t="shared" si="839"/>
        <v>0</v>
      </c>
      <c r="T6546" s="364"/>
    </row>
    <row r="6547" ht="22.5" hidden="1" spans="1:20">
      <c r="A6547" s="158">
        <v>100739</v>
      </c>
      <c r="B6547" s="100" t="s">
        <v>252</v>
      </c>
      <c r="C6547" s="104" t="s">
        <v>6838</v>
      </c>
      <c r="D6547" s="94" t="s">
        <v>261</v>
      </c>
      <c r="E6547" s="95">
        <v>10.43</v>
      </c>
      <c r="F6547" s="182">
        <f t="shared" si="841"/>
        <v>12.8</v>
      </c>
      <c r="G6547" s="107">
        <f>ROUND(SUM('NOVO HORIZONTE'!G6547),2)</f>
        <v>0</v>
      </c>
      <c r="H6547" s="107">
        <f t="shared" si="846"/>
        <v>0</v>
      </c>
      <c r="I6547" s="184">
        <f t="shared" si="842"/>
        <v>0</v>
      </c>
      <c r="J6547" s="142"/>
      <c r="K6547" s="146"/>
      <c r="L6547" s="7" t="str">
        <f t="shared" si="843"/>
        <v/>
      </c>
      <c r="M6547" s="7" t="str">
        <f t="shared" si="844"/>
        <v/>
      </c>
      <c r="N6547" s="7" t="str">
        <f t="shared" si="840"/>
        <v/>
      </c>
      <c r="O6547" s="144"/>
      <c r="P6547" s="355">
        <v>0</v>
      </c>
      <c r="Q6547" s="362">
        <f>SUM('NOVO HORIZONTE'!I6547)</f>
        <v>0</v>
      </c>
      <c r="R6547" s="363">
        <f t="shared" si="845"/>
        <v>0</v>
      </c>
      <c r="S6547" s="153">
        <f t="shared" si="839"/>
        <v>0</v>
      </c>
      <c r="T6547" s="364"/>
    </row>
    <row r="6548" ht="22.5" hidden="1" spans="1:20">
      <c r="A6548" s="158">
        <v>100740</v>
      </c>
      <c r="B6548" s="100" t="s">
        <v>252</v>
      </c>
      <c r="C6548" s="104" t="s">
        <v>6839</v>
      </c>
      <c r="D6548" s="94" t="s">
        <v>261</v>
      </c>
      <c r="E6548" s="95">
        <v>12.06</v>
      </c>
      <c r="F6548" s="182">
        <f t="shared" si="841"/>
        <v>14.8</v>
      </c>
      <c r="G6548" s="107">
        <f>ROUND(SUM('NOVO HORIZONTE'!G6548),2)</f>
        <v>0</v>
      </c>
      <c r="H6548" s="107">
        <f t="shared" si="846"/>
        <v>0</v>
      </c>
      <c r="I6548" s="184">
        <f t="shared" si="842"/>
        <v>0</v>
      </c>
      <c r="J6548" s="142"/>
      <c r="K6548" s="146"/>
      <c r="L6548" s="7" t="str">
        <f t="shared" si="843"/>
        <v/>
      </c>
      <c r="M6548" s="7" t="str">
        <f t="shared" si="844"/>
        <v/>
      </c>
      <c r="N6548" s="7" t="str">
        <f t="shared" si="840"/>
        <v/>
      </c>
      <c r="O6548" s="144"/>
      <c r="P6548" s="355">
        <v>0</v>
      </c>
      <c r="Q6548" s="362">
        <f>SUM('NOVO HORIZONTE'!I6548)</f>
        <v>0</v>
      </c>
      <c r="R6548" s="363">
        <f t="shared" si="845"/>
        <v>0</v>
      </c>
      <c r="S6548" s="153">
        <f t="shared" si="839"/>
        <v>0</v>
      </c>
      <c r="T6548" s="364"/>
    </row>
    <row r="6549" ht="22.5" hidden="1" spans="1:20">
      <c r="A6549" s="158">
        <v>100741</v>
      </c>
      <c r="B6549" s="100" t="s">
        <v>252</v>
      </c>
      <c r="C6549" s="104" t="s">
        <v>6840</v>
      </c>
      <c r="D6549" s="94" t="s">
        <v>261</v>
      </c>
      <c r="E6549" s="95">
        <v>26.57</v>
      </c>
      <c r="F6549" s="182">
        <f t="shared" si="841"/>
        <v>32.61</v>
      </c>
      <c r="G6549" s="107">
        <f>ROUND(SUM('NOVO HORIZONTE'!G6549),2)</f>
        <v>0</v>
      </c>
      <c r="H6549" s="107">
        <f t="shared" si="846"/>
        <v>0</v>
      </c>
      <c r="I6549" s="184">
        <f t="shared" si="842"/>
        <v>0</v>
      </c>
      <c r="J6549" s="142"/>
      <c r="K6549" s="146"/>
      <c r="L6549" s="7" t="str">
        <f t="shared" si="843"/>
        <v/>
      </c>
      <c r="M6549" s="7" t="str">
        <f t="shared" si="844"/>
        <v/>
      </c>
      <c r="N6549" s="7" t="str">
        <f t="shared" si="840"/>
        <v/>
      </c>
      <c r="O6549" s="144"/>
      <c r="P6549" s="355">
        <v>0</v>
      </c>
      <c r="Q6549" s="362">
        <f>SUM('NOVO HORIZONTE'!I6549)</f>
        <v>0</v>
      </c>
      <c r="R6549" s="363">
        <f t="shared" si="845"/>
        <v>0</v>
      </c>
      <c r="S6549" s="153">
        <f t="shared" si="839"/>
        <v>0</v>
      </c>
      <c r="T6549" s="364"/>
    </row>
    <row r="6550" ht="33.75" hidden="1" spans="1:20">
      <c r="A6550" s="158">
        <v>100742</v>
      </c>
      <c r="B6550" s="100" t="s">
        <v>252</v>
      </c>
      <c r="C6550" s="104" t="s">
        <v>6841</v>
      </c>
      <c r="D6550" s="94" t="s">
        <v>261</v>
      </c>
      <c r="E6550" s="95">
        <v>27.81</v>
      </c>
      <c r="F6550" s="182">
        <f t="shared" si="841"/>
        <v>34.13</v>
      </c>
      <c r="G6550" s="107">
        <f>ROUND(SUM('NOVO HORIZONTE'!G6550),2)</f>
        <v>0</v>
      </c>
      <c r="H6550" s="107">
        <f t="shared" si="846"/>
        <v>0</v>
      </c>
      <c r="I6550" s="184">
        <f t="shared" si="842"/>
        <v>0</v>
      </c>
      <c r="J6550" s="142"/>
      <c r="K6550" s="146"/>
      <c r="L6550" s="7" t="str">
        <f t="shared" si="843"/>
        <v/>
      </c>
      <c r="M6550" s="7" t="str">
        <f t="shared" si="844"/>
        <v/>
      </c>
      <c r="N6550" s="7" t="str">
        <f t="shared" si="840"/>
        <v/>
      </c>
      <c r="O6550" s="144"/>
      <c r="P6550" s="355">
        <v>0</v>
      </c>
      <c r="Q6550" s="362">
        <f>SUM('NOVO HORIZONTE'!I6550)</f>
        <v>0</v>
      </c>
      <c r="R6550" s="363">
        <f t="shared" si="845"/>
        <v>0</v>
      </c>
      <c r="S6550" s="153">
        <f t="shared" si="839"/>
        <v>0</v>
      </c>
      <c r="T6550" s="364"/>
    </row>
    <row r="6551" ht="22.5" hidden="1" spans="1:20">
      <c r="A6551" s="158">
        <v>100743</v>
      </c>
      <c r="B6551" s="100" t="s">
        <v>252</v>
      </c>
      <c r="C6551" s="104" t="s">
        <v>6842</v>
      </c>
      <c r="D6551" s="94" t="s">
        <v>261</v>
      </c>
      <c r="E6551" s="95">
        <v>10.2</v>
      </c>
      <c r="F6551" s="182">
        <f t="shared" si="841"/>
        <v>12.52</v>
      </c>
      <c r="G6551" s="107">
        <f>ROUND(SUM('NOVO HORIZONTE'!G6551),2)</f>
        <v>0</v>
      </c>
      <c r="H6551" s="107">
        <f t="shared" si="846"/>
        <v>0</v>
      </c>
      <c r="I6551" s="184">
        <f t="shared" si="842"/>
        <v>0</v>
      </c>
      <c r="J6551" s="142"/>
      <c r="K6551" s="146"/>
      <c r="L6551" s="7" t="str">
        <f t="shared" si="843"/>
        <v/>
      </c>
      <c r="M6551" s="7" t="str">
        <f t="shared" si="844"/>
        <v/>
      </c>
      <c r="N6551" s="7" t="str">
        <f t="shared" si="840"/>
        <v/>
      </c>
      <c r="O6551" s="144"/>
      <c r="P6551" s="355">
        <v>0</v>
      </c>
      <c r="Q6551" s="362">
        <f>SUM('NOVO HORIZONTE'!I6551)</f>
        <v>0</v>
      </c>
      <c r="R6551" s="363">
        <f t="shared" si="845"/>
        <v>0</v>
      </c>
      <c r="S6551" s="153">
        <f t="shared" si="839"/>
        <v>0</v>
      </c>
      <c r="T6551" s="364"/>
    </row>
    <row r="6552" ht="22.5" hidden="1" spans="1:20">
      <c r="A6552" s="158">
        <v>100744</v>
      </c>
      <c r="B6552" s="100" t="s">
        <v>252</v>
      </c>
      <c r="C6552" s="104" t="s">
        <v>6843</v>
      </c>
      <c r="D6552" s="94" t="s">
        <v>261</v>
      </c>
      <c r="E6552" s="95">
        <v>11.92</v>
      </c>
      <c r="F6552" s="182">
        <f t="shared" si="841"/>
        <v>14.63</v>
      </c>
      <c r="G6552" s="107">
        <f>ROUND(SUM('NOVO HORIZONTE'!G6552),2)</f>
        <v>0</v>
      </c>
      <c r="H6552" s="107">
        <f t="shared" si="846"/>
        <v>0</v>
      </c>
      <c r="I6552" s="184">
        <f t="shared" si="842"/>
        <v>0</v>
      </c>
      <c r="J6552" s="142"/>
      <c r="K6552" s="146"/>
      <c r="L6552" s="7" t="str">
        <f t="shared" si="843"/>
        <v/>
      </c>
      <c r="M6552" s="7" t="str">
        <f t="shared" si="844"/>
        <v/>
      </c>
      <c r="N6552" s="7" t="str">
        <f t="shared" si="840"/>
        <v/>
      </c>
      <c r="O6552" s="144"/>
      <c r="P6552" s="355">
        <v>0</v>
      </c>
      <c r="Q6552" s="362">
        <f>SUM('NOVO HORIZONTE'!I6552)</f>
        <v>0</v>
      </c>
      <c r="R6552" s="363">
        <f t="shared" si="845"/>
        <v>0</v>
      </c>
      <c r="S6552" s="153">
        <f t="shared" si="839"/>
        <v>0</v>
      </c>
      <c r="T6552" s="364"/>
    </row>
    <row r="6553" ht="22.5" hidden="1" spans="1:20">
      <c r="A6553" s="158">
        <v>100745</v>
      </c>
      <c r="B6553" s="100" t="s">
        <v>252</v>
      </c>
      <c r="C6553" s="104" t="s">
        <v>6844</v>
      </c>
      <c r="D6553" s="94" t="s">
        <v>261</v>
      </c>
      <c r="E6553" s="95">
        <v>26.33</v>
      </c>
      <c r="F6553" s="182">
        <f t="shared" si="841"/>
        <v>32.32</v>
      </c>
      <c r="G6553" s="107">
        <f>ROUND(SUM('NOVO HORIZONTE'!G6553),2)</f>
        <v>0</v>
      </c>
      <c r="H6553" s="107">
        <f t="shared" si="846"/>
        <v>0</v>
      </c>
      <c r="I6553" s="184">
        <f t="shared" si="842"/>
        <v>0</v>
      </c>
      <c r="J6553" s="142"/>
      <c r="K6553" s="146"/>
      <c r="L6553" s="7" t="str">
        <f t="shared" si="843"/>
        <v/>
      </c>
      <c r="M6553" s="7" t="str">
        <f t="shared" si="844"/>
        <v/>
      </c>
      <c r="N6553" s="7" t="str">
        <f t="shared" si="840"/>
        <v/>
      </c>
      <c r="O6553" s="144"/>
      <c r="P6553" s="355">
        <v>0</v>
      </c>
      <c r="Q6553" s="362">
        <f>SUM('NOVO HORIZONTE'!I6553)</f>
        <v>0</v>
      </c>
      <c r="R6553" s="363">
        <f t="shared" si="845"/>
        <v>0</v>
      </c>
      <c r="S6553" s="153">
        <f t="shared" ref="S6553:S6616" si="847">IF(R6553=0,0,IF(R6553&gt;0,"c","b"))</f>
        <v>0</v>
      </c>
      <c r="T6553" s="364"/>
    </row>
    <row r="6554" ht="33.75" hidden="1" spans="1:20">
      <c r="A6554" s="158">
        <v>100746</v>
      </c>
      <c r="B6554" s="100" t="s">
        <v>252</v>
      </c>
      <c r="C6554" s="104" t="s">
        <v>6845</v>
      </c>
      <c r="D6554" s="94" t="s">
        <v>261</v>
      </c>
      <c r="E6554" s="95">
        <v>27.66</v>
      </c>
      <c r="F6554" s="182">
        <f t="shared" si="841"/>
        <v>33.95</v>
      </c>
      <c r="G6554" s="107">
        <f>ROUND(SUM('NOVO HORIZONTE'!G6554),2)</f>
        <v>0</v>
      </c>
      <c r="H6554" s="107">
        <f t="shared" si="846"/>
        <v>0</v>
      </c>
      <c r="I6554" s="184">
        <f t="shared" si="842"/>
        <v>0</v>
      </c>
      <c r="J6554" s="142"/>
      <c r="K6554" s="146"/>
      <c r="L6554" s="7" t="str">
        <f t="shared" si="843"/>
        <v/>
      </c>
      <c r="M6554" s="7" t="str">
        <f t="shared" si="844"/>
        <v/>
      </c>
      <c r="N6554" s="7" t="str">
        <f t="shared" si="840"/>
        <v/>
      </c>
      <c r="O6554" s="144"/>
      <c r="P6554" s="355">
        <v>0</v>
      </c>
      <c r="Q6554" s="362">
        <f>SUM('NOVO HORIZONTE'!I6554)</f>
        <v>0</v>
      </c>
      <c r="R6554" s="363">
        <f t="shared" si="845"/>
        <v>0</v>
      </c>
      <c r="S6554" s="153">
        <f t="shared" si="847"/>
        <v>0</v>
      </c>
      <c r="T6554" s="364"/>
    </row>
    <row r="6555" ht="22.5" hidden="1" spans="1:20">
      <c r="A6555" s="158">
        <v>100747</v>
      </c>
      <c r="B6555" s="100" t="s">
        <v>252</v>
      </c>
      <c r="C6555" s="104" t="s">
        <v>6846</v>
      </c>
      <c r="D6555" s="94" t="s">
        <v>261</v>
      </c>
      <c r="E6555" s="95">
        <v>10.3</v>
      </c>
      <c r="F6555" s="182">
        <f t="shared" si="841"/>
        <v>12.64</v>
      </c>
      <c r="G6555" s="107">
        <f>ROUND(SUM('NOVO HORIZONTE'!G6555),2)</f>
        <v>0</v>
      </c>
      <c r="H6555" s="107">
        <f t="shared" si="846"/>
        <v>0</v>
      </c>
      <c r="I6555" s="184">
        <f t="shared" si="842"/>
        <v>0</v>
      </c>
      <c r="J6555" s="142"/>
      <c r="K6555" s="146"/>
      <c r="L6555" s="7" t="str">
        <f t="shared" si="843"/>
        <v/>
      </c>
      <c r="M6555" s="7" t="str">
        <f t="shared" si="844"/>
        <v/>
      </c>
      <c r="N6555" s="7" t="str">
        <f t="shared" si="840"/>
        <v/>
      </c>
      <c r="O6555" s="144"/>
      <c r="P6555" s="355">
        <v>0</v>
      </c>
      <c r="Q6555" s="362">
        <f>SUM('NOVO HORIZONTE'!I6555)</f>
        <v>0</v>
      </c>
      <c r="R6555" s="363">
        <f t="shared" si="845"/>
        <v>0</v>
      </c>
      <c r="S6555" s="153">
        <f t="shared" si="847"/>
        <v>0</v>
      </c>
      <c r="T6555" s="364"/>
    </row>
    <row r="6556" ht="22.5" hidden="1" spans="1:20">
      <c r="A6556" s="158">
        <v>100748</v>
      </c>
      <c r="B6556" s="100" t="s">
        <v>252</v>
      </c>
      <c r="C6556" s="104" t="s">
        <v>6847</v>
      </c>
      <c r="D6556" s="94" t="s">
        <v>261</v>
      </c>
      <c r="E6556" s="95">
        <v>11.98</v>
      </c>
      <c r="F6556" s="182">
        <f t="shared" si="841"/>
        <v>14.7</v>
      </c>
      <c r="G6556" s="107">
        <f>ROUND(SUM('NOVO HORIZONTE'!G6556),2)</f>
        <v>0</v>
      </c>
      <c r="H6556" s="107">
        <f t="shared" si="846"/>
        <v>0</v>
      </c>
      <c r="I6556" s="184">
        <f t="shared" si="842"/>
        <v>0</v>
      </c>
      <c r="J6556" s="142"/>
      <c r="K6556" s="146"/>
      <c r="L6556" s="7" t="str">
        <f t="shared" si="843"/>
        <v/>
      </c>
      <c r="M6556" s="7" t="str">
        <f t="shared" si="844"/>
        <v/>
      </c>
      <c r="N6556" s="7" t="str">
        <f t="shared" si="840"/>
        <v/>
      </c>
      <c r="O6556" s="144"/>
      <c r="P6556" s="355">
        <v>0</v>
      </c>
      <c r="Q6556" s="362">
        <f>SUM('NOVO HORIZONTE'!I6556)</f>
        <v>0</v>
      </c>
      <c r="R6556" s="363">
        <f t="shared" si="845"/>
        <v>0</v>
      </c>
      <c r="S6556" s="153">
        <f t="shared" si="847"/>
        <v>0</v>
      </c>
      <c r="T6556" s="364"/>
    </row>
    <row r="6557" ht="22.5" hidden="1" spans="1:20">
      <c r="A6557" s="158">
        <v>100749</v>
      </c>
      <c r="B6557" s="100" t="s">
        <v>252</v>
      </c>
      <c r="C6557" s="104" t="s">
        <v>6848</v>
      </c>
      <c r="D6557" s="94" t="s">
        <v>261</v>
      </c>
      <c r="E6557" s="95">
        <v>26.43</v>
      </c>
      <c r="F6557" s="182">
        <f t="shared" si="841"/>
        <v>32.44</v>
      </c>
      <c r="G6557" s="107">
        <f>ROUND(SUM('NOVO HORIZONTE'!G6557),2)</f>
        <v>0</v>
      </c>
      <c r="H6557" s="107">
        <f t="shared" si="846"/>
        <v>0</v>
      </c>
      <c r="I6557" s="184">
        <f t="shared" si="842"/>
        <v>0</v>
      </c>
      <c r="J6557" s="142"/>
      <c r="K6557" s="146"/>
      <c r="L6557" s="7" t="str">
        <f t="shared" si="843"/>
        <v/>
      </c>
      <c r="M6557" s="7" t="str">
        <f t="shared" si="844"/>
        <v/>
      </c>
      <c r="N6557" s="7" t="str">
        <f t="shared" si="840"/>
        <v/>
      </c>
      <c r="O6557" s="144"/>
      <c r="P6557" s="355">
        <v>0</v>
      </c>
      <c r="Q6557" s="362">
        <f>SUM('NOVO HORIZONTE'!I6557)</f>
        <v>0</v>
      </c>
      <c r="R6557" s="363">
        <f t="shared" si="845"/>
        <v>0</v>
      </c>
      <c r="S6557" s="153">
        <f t="shared" si="847"/>
        <v>0</v>
      </c>
      <c r="T6557" s="364"/>
    </row>
    <row r="6558" ht="33.75" hidden="1" spans="1:20">
      <c r="A6558" s="158">
        <v>100750</v>
      </c>
      <c r="B6558" s="100" t="s">
        <v>252</v>
      </c>
      <c r="C6558" s="104" t="s">
        <v>6849</v>
      </c>
      <c r="D6558" s="94" t="s">
        <v>261</v>
      </c>
      <c r="E6558" s="95">
        <v>27.72</v>
      </c>
      <c r="F6558" s="182">
        <f t="shared" si="841"/>
        <v>34.02</v>
      </c>
      <c r="G6558" s="107">
        <f>ROUND(SUM('NOVO HORIZONTE'!G6558),2)</f>
        <v>0</v>
      </c>
      <c r="H6558" s="107">
        <f t="shared" si="846"/>
        <v>0</v>
      </c>
      <c r="I6558" s="184">
        <f t="shared" si="842"/>
        <v>0</v>
      </c>
      <c r="J6558" s="142"/>
      <c r="K6558" s="146"/>
      <c r="L6558" s="7" t="str">
        <f t="shared" si="843"/>
        <v/>
      </c>
      <c r="M6558" s="7" t="str">
        <f t="shared" si="844"/>
        <v/>
      </c>
      <c r="N6558" s="7" t="str">
        <f t="shared" si="840"/>
        <v/>
      </c>
      <c r="O6558" s="144"/>
      <c r="P6558" s="355">
        <v>0</v>
      </c>
      <c r="Q6558" s="362">
        <f>SUM('NOVO HORIZONTE'!I6558)</f>
        <v>0</v>
      </c>
      <c r="R6558" s="363">
        <f t="shared" si="845"/>
        <v>0</v>
      </c>
      <c r="S6558" s="153">
        <f t="shared" si="847"/>
        <v>0</v>
      </c>
      <c r="T6558" s="364"/>
    </row>
    <row r="6559" ht="22.5" hidden="1" spans="1:20">
      <c r="A6559" s="158">
        <v>100751</v>
      </c>
      <c r="B6559" s="100" t="s">
        <v>252</v>
      </c>
      <c r="C6559" s="104" t="s">
        <v>6850</v>
      </c>
      <c r="D6559" s="94" t="s">
        <v>261</v>
      </c>
      <c r="E6559" s="95">
        <v>38.5</v>
      </c>
      <c r="F6559" s="182">
        <f t="shared" si="841"/>
        <v>47.25</v>
      </c>
      <c r="G6559" s="107">
        <f>ROUND(SUM('NOVO HORIZONTE'!G6559),2)</f>
        <v>0</v>
      </c>
      <c r="H6559" s="107">
        <f t="shared" si="846"/>
        <v>0</v>
      </c>
      <c r="I6559" s="184">
        <f t="shared" si="842"/>
        <v>0</v>
      </c>
      <c r="J6559" s="142"/>
      <c r="K6559" s="146"/>
      <c r="L6559" s="7" t="str">
        <f t="shared" si="843"/>
        <v/>
      </c>
      <c r="M6559" s="7" t="str">
        <f t="shared" si="844"/>
        <v/>
      </c>
      <c r="N6559" s="7" t="str">
        <f t="shared" si="840"/>
        <v/>
      </c>
      <c r="O6559" s="144"/>
      <c r="P6559" s="355">
        <v>0</v>
      </c>
      <c r="Q6559" s="362">
        <f>SUM('NOVO HORIZONTE'!I6559)</f>
        <v>0</v>
      </c>
      <c r="R6559" s="363">
        <f t="shared" si="845"/>
        <v>0</v>
      </c>
      <c r="S6559" s="153">
        <f t="shared" si="847"/>
        <v>0</v>
      </c>
      <c r="T6559" s="364"/>
    </row>
    <row r="6560" ht="22.5" hidden="1" spans="1:20">
      <c r="A6560" s="158">
        <v>100752</v>
      </c>
      <c r="B6560" s="100" t="s">
        <v>252</v>
      </c>
      <c r="C6560" s="104" t="s">
        <v>6851</v>
      </c>
      <c r="D6560" s="94" t="s">
        <v>261</v>
      </c>
      <c r="E6560" s="95">
        <v>46.93</v>
      </c>
      <c r="F6560" s="182">
        <f t="shared" si="841"/>
        <v>57.6</v>
      </c>
      <c r="G6560" s="107">
        <f>ROUND(SUM('NOVO HORIZONTE'!G6560),2)</f>
        <v>0</v>
      </c>
      <c r="H6560" s="107">
        <f t="shared" si="846"/>
        <v>0</v>
      </c>
      <c r="I6560" s="184">
        <f t="shared" si="842"/>
        <v>0</v>
      </c>
      <c r="J6560" s="142"/>
      <c r="K6560" s="146"/>
      <c r="L6560" s="7" t="str">
        <f t="shared" si="843"/>
        <v/>
      </c>
      <c r="M6560" s="7" t="str">
        <f t="shared" si="844"/>
        <v/>
      </c>
      <c r="N6560" s="7" t="str">
        <f t="shared" si="840"/>
        <v/>
      </c>
      <c r="O6560" s="144"/>
      <c r="P6560" s="355">
        <v>0</v>
      </c>
      <c r="Q6560" s="362">
        <f>SUM('NOVO HORIZONTE'!I6560)</f>
        <v>0</v>
      </c>
      <c r="R6560" s="363">
        <f t="shared" si="845"/>
        <v>0</v>
      </c>
      <c r="S6560" s="153">
        <f t="shared" si="847"/>
        <v>0</v>
      </c>
      <c r="T6560" s="364"/>
    </row>
    <row r="6561" ht="22.5" hidden="1" spans="1:20">
      <c r="A6561" s="158">
        <v>100753</v>
      </c>
      <c r="B6561" s="100" t="s">
        <v>252</v>
      </c>
      <c r="C6561" s="104" t="s">
        <v>6852</v>
      </c>
      <c r="D6561" s="94" t="s">
        <v>261</v>
      </c>
      <c r="E6561" s="95">
        <v>24.85</v>
      </c>
      <c r="F6561" s="182">
        <f t="shared" si="841"/>
        <v>30.5</v>
      </c>
      <c r="G6561" s="107">
        <f>ROUND(SUM('NOVO HORIZONTE'!G6561),2)</f>
        <v>0</v>
      </c>
      <c r="H6561" s="107">
        <f t="shared" si="846"/>
        <v>0</v>
      </c>
      <c r="I6561" s="184">
        <f t="shared" si="842"/>
        <v>0</v>
      </c>
      <c r="J6561" s="142"/>
      <c r="K6561" s="146"/>
      <c r="L6561" s="7" t="str">
        <f t="shared" si="843"/>
        <v/>
      </c>
      <c r="M6561" s="7" t="str">
        <f t="shared" si="844"/>
        <v/>
      </c>
      <c r="N6561" s="7" t="str">
        <f t="shared" si="840"/>
        <v/>
      </c>
      <c r="O6561" s="144"/>
      <c r="P6561" s="355">
        <v>0</v>
      </c>
      <c r="Q6561" s="362">
        <f>SUM('NOVO HORIZONTE'!I6561)</f>
        <v>0</v>
      </c>
      <c r="R6561" s="363">
        <f t="shared" si="845"/>
        <v>0</v>
      </c>
      <c r="S6561" s="153">
        <f t="shared" si="847"/>
        <v>0</v>
      </c>
      <c r="T6561" s="364"/>
    </row>
    <row r="6562" ht="22.5" hidden="1" spans="1:20">
      <c r="A6562" s="158">
        <v>100754</v>
      </c>
      <c r="B6562" s="100" t="s">
        <v>252</v>
      </c>
      <c r="C6562" s="104" t="s">
        <v>6853</v>
      </c>
      <c r="D6562" s="94" t="s">
        <v>261</v>
      </c>
      <c r="E6562" s="95">
        <v>33.71</v>
      </c>
      <c r="F6562" s="182">
        <f t="shared" si="841"/>
        <v>41.38</v>
      </c>
      <c r="G6562" s="107">
        <f>ROUND(SUM('NOVO HORIZONTE'!G6562),2)</f>
        <v>0</v>
      </c>
      <c r="H6562" s="107">
        <f t="shared" si="846"/>
        <v>0</v>
      </c>
      <c r="I6562" s="184">
        <f t="shared" si="842"/>
        <v>0</v>
      </c>
      <c r="J6562" s="142"/>
      <c r="K6562" s="146"/>
      <c r="L6562" s="7" t="str">
        <f t="shared" si="843"/>
        <v/>
      </c>
      <c r="M6562" s="7" t="str">
        <f t="shared" si="844"/>
        <v/>
      </c>
      <c r="N6562" s="7" t="str">
        <f t="shared" si="840"/>
        <v/>
      </c>
      <c r="O6562" s="144"/>
      <c r="P6562" s="355">
        <v>0</v>
      </c>
      <c r="Q6562" s="362">
        <f>SUM('NOVO HORIZONTE'!I6562)</f>
        <v>0</v>
      </c>
      <c r="R6562" s="363">
        <f t="shared" si="845"/>
        <v>0</v>
      </c>
      <c r="S6562" s="153">
        <f t="shared" si="847"/>
        <v>0</v>
      </c>
      <c r="T6562" s="364"/>
    </row>
    <row r="6563" ht="22.5" hidden="1" spans="1:20">
      <c r="A6563" s="158">
        <v>100757</v>
      </c>
      <c r="B6563" s="100" t="s">
        <v>252</v>
      </c>
      <c r="C6563" s="104" t="s">
        <v>6854</v>
      </c>
      <c r="D6563" s="94" t="s">
        <v>261</v>
      </c>
      <c r="E6563" s="95">
        <v>53.16</v>
      </c>
      <c r="F6563" s="182">
        <f t="shared" si="841"/>
        <v>65.25</v>
      </c>
      <c r="G6563" s="107">
        <f>ROUND(SUM('NOVO HORIZONTE'!G6563),2)</f>
        <v>0</v>
      </c>
      <c r="H6563" s="107">
        <f t="shared" si="846"/>
        <v>0</v>
      </c>
      <c r="I6563" s="184">
        <f t="shared" si="842"/>
        <v>0</v>
      </c>
      <c r="J6563" s="142"/>
      <c r="K6563" s="146"/>
      <c r="L6563" s="7" t="str">
        <f t="shared" si="843"/>
        <v/>
      </c>
      <c r="M6563" s="7" t="str">
        <f t="shared" si="844"/>
        <v/>
      </c>
      <c r="N6563" s="7" t="str">
        <f t="shared" si="840"/>
        <v/>
      </c>
      <c r="O6563" s="144"/>
      <c r="P6563" s="355">
        <v>0</v>
      </c>
      <c r="Q6563" s="362">
        <f>SUM('NOVO HORIZONTE'!I6563)</f>
        <v>0</v>
      </c>
      <c r="R6563" s="363">
        <f t="shared" si="845"/>
        <v>0</v>
      </c>
      <c r="S6563" s="153">
        <f t="shared" si="847"/>
        <v>0</v>
      </c>
      <c r="T6563" s="364"/>
    </row>
    <row r="6564" ht="33.75" hidden="1" spans="1:20">
      <c r="A6564" s="158">
        <v>100758</v>
      </c>
      <c r="B6564" s="100" t="s">
        <v>252</v>
      </c>
      <c r="C6564" s="104" t="s">
        <v>6855</v>
      </c>
      <c r="D6564" s="94" t="s">
        <v>261</v>
      </c>
      <c r="E6564" s="95">
        <v>55.63</v>
      </c>
      <c r="F6564" s="182">
        <f t="shared" si="841"/>
        <v>68.28</v>
      </c>
      <c r="G6564" s="107">
        <f>ROUND(SUM('NOVO HORIZONTE'!G6564),2)</f>
        <v>0</v>
      </c>
      <c r="H6564" s="107">
        <f t="shared" si="846"/>
        <v>0</v>
      </c>
      <c r="I6564" s="184">
        <f t="shared" si="842"/>
        <v>0</v>
      </c>
      <c r="J6564" s="142"/>
      <c r="K6564" s="146"/>
      <c r="L6564" s="7" t="str">
        <f t="shared" si="843"/>
        <v/>
      </c>
      <c r="M6564" s="7" t="str">
        <f t="shared" si="844"/>
        <v/>
      </c>
      <c r="N6564" s="7" t="str">
        <f t="shared" si="840"/>
        <v/>
      </c>
      <c r="O6564" s="144"/>
      <c r="P6564" s="355">
        <v>0</v>
      </c>
      <c r="Q6564" s="362">
        <f>SUM('NOVO HORIZONTE'!I6564)</f>
        <v>0</v>
      </c>
      <c r="R6564" s="363">
        <f t="shared" si="845"/>
        <v>0</v>
      </c>
      <c r="S6564" s="153">
        <f t="shared" si="847"/>
        <v>0</v>
      </c>
      <c r="T6564" s="364"/>
    </row>
    <row r="6565" ht="22.5" hidden="1" spans="1:20">
      <c r="A6565" s="158">
        <v>100759</v>
      </c>
      <c r="B6565" s="100" t="s">
        <v>252</v>
      </c>
      <c r="C6565" s="104" t="s">
        <v>6856</v>
      </c>
      <c r="D6565" s="94" t="s">
        <v>261</v>
      </c>
      <c r="E6565" s="95">
        <v>52.67</v>
      </c>
      <c r="F6565" s="182">
        <f t="shared" si="841"/>
        <v>64.65</v>
      </c>
      <c r="G6565" s="107">
        <f>ROUND(SUM('NOVO HORIZONTE'!G6565),2)</f>
        <v>0</v>
      </c>
      <c r="H6565" s="107">
        <f t="shared" si="846"/>
        <v>0</v>
      </c>
      <c r="I6565" s="184">
        <f t="shared" si="842"/>
        <v>0</v>
      </c>
      <c r="J6565" s="142"/>
      <c r="K6565" s="146"/>
      <c r="L6565" s="7" t="str">
        <f t="shared" si="843"/>
        <v/>
      </c>
      <c r="M6565" s="7" t="str">
        <f t="shared" si="844"/>
        <v/>
      </c>
      <c r="N6565" s="7" t="str">
        <f t="shared" si="840"/>
        <v/>
      </c>
      <c r="O6565" s="144"/>
      <c r="P6565" s="355">
        <v>0</v>
      </c>
      <c r="Q6565" s="362">
        <f>SUM('NOVO HORIZONTE'!I6565)</f>
        <v>0</v>
      </c>
      <c r="R6565" s="363">
        <f t="shared" si="845"/>
        <v>0</v>
      </c>
      <c r="S6565" s="153">
        <f t="shared" si="847"/>
        <v>0</v>
      </c>
      <c r="T6565" s="364"/>
    </row>
    <row r="6566" ht="33.75" hidden="1" spans="1:20">
      <c r="A6566" s="158">
        <v>100760</v>
      </c>
      <c r="B6566" s="100" t="s">
        <v>252</v>
      </c>
      <c r="C6566" s="104" t="s">
        <v>6857</v>
      </c>
      <c r="D6566" s="94" t="s">
        <v>261</v>
      </c>
      <c r="E6566" s="95">
        <v>55.33</v>
      </c>
      <c r="F6566" s="182">
        <f t="shared" si="841"/>
        <v>67.91</v>
      </c>
      <c r="G6566" s="107">
        <f>ROUND(SUM('NOVO HORIZONTE'!G6566),2)</f>
        <v>0</v>
      </c>
      <c r="H6566" s="107">
        <f t="shared" si="846"/>
        <v>0</v>
      </c>
      <c r="I6566" s="184">
        <f t="shared" si="842"/>
        <v>0</v>
      </c>
      <c r="J6566" s="142"/>
      <c r="K6566" s="146"/>
      <c r="L6566" s="7" t="str">
        <f t="shared" si="843"/>
        <v/>
      </c>
      <c r="M6566" s="7" t="str">
        <f t="shared" si="844"/>
        <v/>
      </c>
      <c r="N6566" s="7" t="str">
        <f t="shared" si="840"/>
        <v/>
      </c>
      <c r="O6566" s="144"/>
      <c r="P6566" s="355">
        <v>0</v>
      </c>
      <c r="Q6566" s="362">
        <f>SUM('NOVO HORIZONTE'!I6566)</f>
        <v>0</v>
      </c>
      <c r="R6566" s="363">
        <f t="shared" si="845"/>
        <v>0</v>
      </c>
      <c r="S6566" s="153">
        <f t="shared" si="847"/>
        <v>0</v>
      </c>
      <c r="T6566" s="364"/>
    </row>
    <row r="6567" ht="22.5" hidden="1" spans="1:20">
      <c r="A6567" s="158">
        <v>100761</v>
      </c>
      <c r="B6567" s="100" t="s">
        <v>252</v>
      </c>
      <c r="C6567" s="104" t="s">
        <v>6858</v>
      </c>
      <c r="D6567" s="94" t="s">
        <v>261</v>
      </c>
      <c r="E6567" s="95">
        <v>52.87</v>
      </c>
      <c r="F6567" s="182">
        <f t="shared" si="841"/>
        <v>64.89</v>
      </c>
      <c r="G6567" s="107">
        <f>ROUND(SUM('NOVO HORIZONTE'!G6567),2)</f>
        <v>0</v>
      </c>
      <c r="H6567" s="107">
        <f t="shared" si="846"/>
        <v>0</v>
      </c>
      <c r="I6567" s="184">
        <f t="shared" si="842"/>
        <v>0</v>
      </c>
      <c r="J6567" s="142"/>
      <c r="K6567" s="146"/>
      <c r="L6567" s="7" t="str">
        <f t="shared" si="843"/>
        <v/>
      </c>
      <c r="M6567" s="7" t="str">
        <f t="shared" si="844"/>
        <v/>
      </c>
      <c r="N6567" s="7" t="str">
        <f t="shared" si="840"/>
        <v/>
      </c>
      <c r="O6567" s="144"/>
      <c r="P6567" s="355">
        <v>0</v>
      </c>
      <c r="Q6567" s="362">
        <f>SUM('NOVO HORIZONTE'!I6567)</f>
        <v>0</v>
      </c>
      <c r="R6567" s="363">
        <f t="shared" si="845"/>
        <v>0</v>
      </c>
      <c r="S6567" s="153">
        <f t="shared" si="847"/>
        <v>0</v>
      </c>
      <c r="T6567" s="364"/>
    </row>
    <row r="6568" ht="33.75" hidden="1" spans="1:20">
      <c r="A6568" s="158">
        <v>100762</v>
      </c>
      <c r="B6568" s="100" t="s">
        <v>252</v>
      </c>
      <c r="C6568" s="104" t="s">
        <v>6859</v>
      </c>
      <c r="D6568" s="94" t="s">
        <v>261</v>
      </c>
      <c r="E6568" s="95">
        <v>55.46</v>
      </c>
      <c r="F6568" s="182">
        <f t="shared" si="841"/>
        <v>68.07</v>
      </c>
      <c r="G6568" s="107">
        <f>ROUND(SUM('NOVO HORIZONTE'!G6568),2)</f>
        <v>0</v>
      </c>
      <c r="H6568" s="107">
        <f t="shared" si="846"/>
        <v>0</v>
      </c>
      <c r="I6568" s="184">
        <f t="shared" si="842"/>
        <v>0</v>
      </c>
      <c r="J6568" s="142"/>
      <c r="K6568" s="146"/>
      <c r="L6568" s="7" t="str">
        <f t="shared" si="843"/>
        <v/>
      </c>
      <c r="M6568" s="7" t="str">
        <f t="shared" si="844"/>
        <v/>
      </c>
      <c r="N6568" s="7" t="str">
        <f t="shared" si="840"/>
        <v/>
      </c>
      <c r="O6568" s="144"/>
      <c r="P6568" s="355">
        <v>0</v>
      </c>
      <c r="Q6568" s="362">
        <f>SUM('NOVO HORIZONTE'!I6568)</f>
        <v>0</v>
      </c>
      <c r="R6568" s="363">
        <f t="shared" si="845"/>
        <v>0</v>
      </c>
      <c r="S6568" s="153">
        <f t="shared" si="847"/>
        <v>0</v>
      </c>
      <c r="T6568" s="364"/>
    </row>
    <row r="6569" ht="12.75" hidden="1" spans="1:20">
      <c r="A6569" s="154" t="s">
        <v>6860</v>
      </c>
      <c r="B6569" s="100"/>
      <c r="C6569" s="161" t="s">
        <v>6861</v>
      </c>
      <c r="D6569" s="94">
        <v>0</v>
      </c>
      <c r="E6569" s="105">
        <v>0</v>
      </c>
      <c r="F6569" s="182">
        <f t="shared" si="841"/>
        <v>0</v>
      </c>
      <c r="G6569" s="187">
        <f>ROUND(SUM('NOVO HORIZONTE'!G6569),2)</f>
        <v>0</v>
      </c>
      <c r="H6569" s="187">
        <f t="shared" si="846"/>
        <v>0</v>
      </c>
      <c r="I6569" s="188">
        <f t="shared" si="842"/>
        <v>0</v>
      </c>
      <c r="J6569" s="142"/>
      <c r="K6569" s="145" t="str">
        <f>IF(SUM(I6569:I6569)&gt;0,"xx","")</f>
        <v/>
      </c>
      <c r="L6569" s="7" t="str">
        <f t="shared" si="843"/>
        <v/>
      </c>
      <c r="M6569" s="7" t="str">
        <f t="shared" si="844"/>
        <v/>
      </c>
      <c r="N6569" s="7" t="str">
        <f t="shared" si="840"/>
        <v/>
      </c>
      <c r="O6569" s="144"/>
      <c r="P6569" s="375"/>
      <c r="Q6569" s="362">
        <f>SUM('NOVO HORIZONTE'!I6569)</f>
        <v>0</v>
      </c>
      <c r="R6569" s="363">
        <f t="shared" si="845"/>
        <v>0</v>
      </c>
      <c r="S6569" s="153">
        <f t="shared" si="847"/>
        <v>0</v>
      </c>
      <c r="T6569" s="364"/>
    </row>
    <row r="6570" ht="12.75" hidden="1" spans="1:20">
      <c r="A6570" s="154" t="s">
        <v>6862</v>
      </c>
      <c r="B6570" s="100"/>
      <c r="C6570" s="161" t="s">
        <v>6863</v>
      </c>
      <c r="D6570" s="94">
        <v>0</v>
      </c>
      <c r="E6570" s="105">
        <v>0</v>
      </c>
      <c r="F6570" s="182">
        <f t="shared" si="841"/>
        <v>0</v>
      </c>
      <c r="G6570" s="187">
        <f>ROUND(SUM('NOVO HORIZONTE'!G6570),2)</f>
        <v>0</v>
      </c>
      <c r="H6570" s="187">
        <f t="shared" si="846"/>
        <v>0</v>
      </c>
      <c r="I6570" s="188">
        <f t="shared" si="842"/>
        <v>0</v>
      </c>
      <c r="J6570" s="142"/>
      <c r="K6570" s="145" t="str">
        <f>IF(SUM(I6571:I6571)&gt;0,"xx","")</f>
        <v/>
      </c>
      <c r="L6570" s="7" t="str">
        <f t="shared" si="843"/>
        <v/>
      </c>
      <c r="M6570" s="7" t="str">
        <f t="shared" si="844"/>
        <v/>
      </c>
      <c r="N6570" s="7" t="str">
        <f t="shared" si="840"/>
        <v/>
      </c>
      <c r="O6570" s="144"/>
      <c r="P6570" s="375"/>
      <c r="Q6570" s="362">
        <f>SUM('NOVO HORIZONTE'!I6570)</f>
        <v>0</v>
      </c>
      <c r="R6570" s="363">
        <f t="shared" si="845"/>
        <v>0</v>
      </c>
      <c r="S6570" s="153">
        <f t="shared" si="847"/>
        <v>0</v>
      </c>
      <c r="T6570" s="364"/>
    </row>
    <row r="6571" ht="12.75" hidden="1" spans="1:20">
      <c r="A6571" s="158">
        <v>102498</v>
      </c>
      <c r="B6571" s="100" t="s">
        <v>252</v>
      </c>
      <c r="C6571" s="104" t="s">
        <v>6864</v>
      </c>
      <c r="D6571" s="94" t="s">
        <v>263</v>
      </c>
      <c r="E6571" s="95">
        <v>1.78</v>
      </c>
      <c r="F6571" s="182">
        <f t="shared" si="841"/>
        <v>2.18</v>
      </c>
      <c r="G6571" s="107">
        <f>ROUND(SUM('NOVO HORIZONTE'!G6571),2)</f>
        <v>0</v>
      </c>
      <c r="H6571" s="107">
        <f t="shared" si="846"/>
        <v>0</v>
      </c>
      <c r="I6571" s="184">
        <f t="shared" si="842"/>
        <v>0</v>
      </c>
      <c r="J6571" s="142"/>
      <c r="K6571" s="146"/>
      <c r="L6571" s="7" t="str">
        <f t="shared" si="843"/>
        <v/>
      </c>
      <c r="M6571" s="7" t="str">
        <f t="shared" si="844"/>
        <v/>
      </c>
      <c r="N6571" s="7" t="str">
        <f t="shared" ref="N6571:N6634" si="848">M6571</f>
        <v/>
      </c>
      <c r="O6571" s="144"/>
      <c r="P6571" s="355">
        <v>0</v>
      </c>
      <c r="Q6571" s="362">
        <f>SUM('NOVO HORIZONTE'!I6571)</f>
        <v>0</v>
      </c>
      <c r="R6571" s="363">
        <f t="shared" si="845"/>
        <v>0</v>
      </c>
      <c r="S6571" s="153">
        <f t="shared" si="847"/>
        <v>0</v>
      </c>
      <c r="T6571" s="364"/>
    </row>
    <row r="6572" ht="12.75" spans="1:20">
      <c r="A6572" s="154" t="s">
        <v>6865</v>
      </c>
      <c r="B6572" s="100"/>
      <c r="C6572" s="161" t="s">
        <v>6866</v>
      </c>
      <c r="D6572" s="94">
        <v>0</v>
      </c>
      <c r="E6572" s="105">
        <v>0</v>
      </c>
      <c r="F6572" s="182">
        <f t="shared" si="841"/>
        <v>0</v>
      </c>
      <c r="G6572" s="187">
        <f>ROUND(SUM('NOVO HORIZONTE'!G6572),2)</f>
        <v>0</v>
      </c>
      <c r="H6572" s="187">
        <f t="shared" si="846"/>
        <v>0</v>
      </c>
      <c r="I6572" s="188">
        <f t="shared" si="842"/>
        <v>0</v>
      </c>
      <c r="J6572" s="142"/>
      <c r="K6572" s="145" t="str">
        <f>IF(SUM(I6573:I6682)&gt;0,"xx","")</f>
        <v>xx</v>
      </c>
      <c r="L6572" s="7" t="str">
        <f t="shared" si="843"/>
        <v>x</v>
      </c>
      <c r="M6572" s="7" t="str">
        <f t="shared" si="844"/>
        <v>x</v>
      </c>
      <c r="N6572" s="7" t="str">
        <f t="shared" si="848"/>
        <v>x</v>
      </c>
      <c r="O6572" s="144"/>
      <c r="P6572" s="375"/>
      <c r="Q6572" s="362">
        <f>SUM('NOVO HORIZONTE'!I6572)</f>
        <v>0</v>
      </c>
      <c r="R6572" s="363">
        <f t="shared" si="845"/>
        <v>0</v>
      </c>
      <c r="S6572" s="153">
        <f t="shared" si="847"/>
        <v>0</v>
      </c>
      <c r="T6572" s="364"/>
    </row>
    <row r="6573" ht="22.5" hidden="1" spans="1:20">
      <c r="A6573" s="158">
        <v>95622</v>
      </c>
      <c r="B6573" s="100" t="s">
        <v>252</v>
      </c>
      <c r="C6573" s="104" t="s">
        <v>6867</v>
      </c>
      <c r="D6573" s="94" t="s">
        <v>261</v>
      </c>
      <c r="E6573" s="95">
        <v>17.67</v>
      </c>
      <c r="F6573" s="182">
        <f t="shared" si="841"/>
        <v>21.69</v>
      </c>
      <c r="G6573" s="107">
        <f>ROUND(SUM('NOVO HORIZONTE'!G6573),2)</f>
        <v>0</v>
      </c>
      <c r="H6573" s="107">
        <f t="shared" si="846"/>
        <v>0</v>
      </c>
      <c r="I6573" s="184">
        <f t="shared" si="842"/>
        <v>0</v>
      </c>
      <c r="J6573" s="142"/>
      <c r="K6573" s="146"/>
      <c r="L6573" s="7" t="str">
        <f t="shared" si="843"/>
        <v/>
      </c>
      <c r="M6573" s="7" t="str">
        <f t="shared" si="844"/>
        <v/>
      </c>
      <c r="N6573" s="7" t="str">
        <f t="shared" si="848"/>
        <v/>
      </c>
      <c r="O6573" s="144"/>
      <c r="P6573" s="355">
        <v>0</v>
      </c>
      <c r="Q6573" s="362">
        <f>SUM('NOVO HORIZONTE'!I6573)</f>
        <v>0</v>
      </c>
      <c r="R6573" s="363">
        <f t="shared" si="845"/>
        <v>0</v>
      </c>
      <c r="S6573" s="153">
        <f t="shared" si="847"/>
        <v>0</v>
      </c>
      <c r="T6573" s="364"/>
    </row>
    <row r="6574" ht="22.5" hidden="1" spans="1:20">
      <c r="A6574" s="158">
        <v>95623</v>
      </c>
      <c r="B6574" s="100" t="s">
        <v>252</v>
      </c>
      <c r="C6574" s="104" t="s">
        <v>6868</v>
      </c>
      <c r="D6574" s="94" t="s">
        <v>261</v>
      </c>
      <c r="E6574" s="95">
        <v>13.35</v>
      </c>
      <c r="F6574" s="182">
        <f t="shared" ref="F6574:F6637" si="849">IF(E6574=0,0,IF(P6574=0,ROUND(E6574*(1+E$13),2),ROUND(E6574*(1+E$12),2)))</f>
        <v>16.39</v>
      </c>
      <c r="G6574" s="107">
        <f>ROUND(SUM('NOVO HORIZONTE'!G6574),2)</f>
        <v>0</v>
      </c>
      <c r="H6574" s="107">
        <f t="shared" si="846"/>
        <v>0</v>
      </c>
      <c r="I6574" s="184">
        <f t="shared" ref="I6574:I6637" si="850">IF(ISBLANK(G6574),0,ROUND(G6574*H6574,2))</f>
        <v>0</v>
      </c>
      <c r="J6574" s="142"/>
      <c r="K6574" s="146"/>
      <c r="L6574" s="7" t="str">
        <f t="shared" ref="L6574:L6637" si="851">IF(K6574="X","x",IF(K6574="xx","x",IF(I6574&gt;0,"x","")))</f>
        <v/>
      </c>
      <c r="M6574" s="7" t="str">
        <f t="shared" ref="M6574:M6637" si="852">IF(K6574="X","x",IF(K6574="xx","x",IF(I6574&gt;0,"x","")))</f>
        <v/>
      </c>
      <c r="N6574" s="7" t="str">
        <f t="shared" si="848"/>
        <v/>
      </c>
      <c r="O6574" s="144"/>
      <c r="P6574" s="355">
        <v>0</v>
      </c>
      <c r="Q6574" s="362">
        <f>SUM('NOVO HORIZONTE'!I6574)</f>
        <v>0</v>
      </c>
      <c r="R6574" s="363">
        <f t="shared" ref="R6574:R6637" si="853">I6574-Q6574</f>
        <v>0</v>
      </c>
      <c r="S6574" s="153">
        <f t="shared" si="847"/>
        <v>0</v>
      </c>
      <c r="T6574" s="364"/>
    </row>
    <row r="6575" ht="22.5" hidden="1" spans="1:20">
      <c r="A6575" s="158">
        <v>95625</v>
      </c>
      <c r="B6575" s="100" t="s">
        <v>252</v>
      </c>
      <c r="C6575" s="104" t="s">
        <v>6869</v>
      </c>
      <c r="D6575" s="94" t="s">
        <v>261</v>
      </c>
      <c r="E6575" s="95">
        <v>29.25</v>
      </c>
      <c r="F6575" s="182">
        <f t="shared" si="849"/>
        <v>35.9</v>
      </c>
      <c r="G6575" s="107">
        <f>ROUND(SUM('NOVO HORIZONTE'!G6575),2)</f>
        <v>0</v>
      </c>
      <c r="H6575" s="107">
        <f t="shared" ref="H6575:H6638" si="854">IF(G6575=0,0,F6575)</f>
        <v>0</v>
      </c>
      <c r="I6575" s="184">
        <f t="shared" si="850"/>
        <v>0</v>
      </c>
      <c r="J6575" s="142"/>
      <c r="K6575" s="146"/>
      <c r="L6575" s="7" t="str">
        <f t="shared" si="851"/>
        <v/>
      </c>
      <c r="M6575" s="7" t="str">
        <f t="shared" si="852"/>
        <v/>
      </c>
      <c r="N6575" s="7" t="str">
        <f t="shared" si="848"/>
        <v/>
      </c>
      <c r="O6575" s="144"/>
      <c r="P6575" s="355">
        <v>0</v>
      </c>
      <c r="Q6575" s="362">
        <f>SUM('NOVO HORIZONTE'!I6575)</f>
        <v>0</v>
      </c>
      <c r="R6575" s="363">
        <f t="shared" si="853"/>
        <v>0</v>
      </c>
      <c r="S6575" s="153">
        <f t="shared" si="847"/>
        <v>0</v>
      </c>
      <c r="T6575" s="364"/>
    </row>
    <row r="6576" ht="12.75" hidden="1" spans="1:20">
      <c r="A6576" s="158">
        <v>88489</v>
      </c>
      <c r="B6576" s="100" t="s">
        <v>252</v>
      </c>
      <c r="C6576" s="104" t="s">
        <v>6870</v>
      </c>
      <c r="D6576" s="94" t="s">
        <v>261</v>
      </c>
      <c r="E6576" s="95">
        <v>16.81</v>
      </c>
      <c r="F6576" s="182">
        <f t="shared" si="849"/>
        <v>20.63</v>
      </c>
      <c r="G6576" s="107">
        <f>ROUND(SUM('NOVO HORIZONTE'!G6576),2)</f>
        <v>0</v>
      </c>
      <c r="H6576" s="107">
        <f t="shared" si="854"/>
        <v>0</v>
      </c>
      <c r="I6576" s="184">
        <f t="shared" si="850"/>
        <v>0</v>
      </c>
      <c r="J6576" s="142"/>
      <c r="K6576" s="146"/>
      <c r="L6576" s="7" t="str">
        <f t="shared" si="851"/>
        <v/>
      </c>
      <c r="M6576" s="7" t="str">
        <f t="shared" si="852"/>
        <v/>
      </c>
      <c r="N6576" s="7" t="str">
        <f t="shared" si="848"/>
        <v/>
      </c>
      <c r="O6576" s="144"/>
      <c r="P6576" s="355">
        <v>0</v>
      </c>
      <c r="Q6576" s="362">
        <f>SUM('NOVO HORIZONTE'!I6576)</f>
        <v>0</v>
      </c>
      <c r="R6576" s="363">
        <f t="shared" si="853"/>
        <v>0</v>
      </c>
      <c r="S6576" s="153">
        <f t="shared" si="847"/>
        <v>0</v>
      </c>
      <c r="T6576" s="364"/>
    </row>
    <row r="6577" ht="22.5" hidden="1" spans="1:20">
      <c r="A6577" s="158">
        <v>88431</v>
      </c>
      <c r="B6577" s="100" t="s">
        <v>252</v>
      </c>
      <c r="C6577" s="104" t="s">
        <v>6871</v>
      </c>
      <c r="D6577" s="94" t="s">
        <v>261</v>
      </c>
      <c r="E6577" s="95">
        <v>24.42</v>
      </c>
      <c r="F6577" s="182">
        <f t="shared" si="849"/>
        <v>29.97</v>
      </c>
      <c r="G6577" s="107">
        <f>ROUND(SUM('NOVO HORIZONTE'!G6577),2)</f>
        <v>0</v>
      </c>
      <c r="H6577" s="107">
        <f t="shared" si="854"/>
        <v>0</v>
      </c>
      <c r="I6577" s="184">
        <f t="shared" si="850"/>
        <v>0</v>
      </c>
      <c r="J6577" s="142"/>
      <c r="K6577" s="146"/>
      <c r="L6577" s="7" t="str">
        <f t="shared" si="851"/>
        <v/>
      </c>
      <c r="M6577" s="7" t="str">
        <f t="shared" si="852"/>
        <v/>
      </c>
      <c r="N6577" s="7" t="str">
        <f t="shared" si="848"/>
        <v/>
      </c>
      <c r="O6577" s="144"/>
      <c r="P6577" s="355">
        <v>0</v>
      </c>
      <c r="Q6577" s="362">
        <f>SUM('NOVO HORIZONTE'!I6577)</f>
        <v>0</v>
      </c>
      <c r="R6577" s="363">
        <f t="shared" si="853"/>
        <v>0</v>
      </c>
      <c r="S6577" s="153">
        <f t="shared" si="847"/>
        <v>0</v>
      </c>
      <c r="T6577" s="364"/>
    </row>
    <row r="6578" ht="22.5" hidden="1" spans="1:20">
      <c r="A6578" s="158">
        <v>88423</v>
      </c>
      <c r="B6578" s="100" t="s">
        <v>252</v>
      </c>
      <c r="C6578" s="104" t="s">
        <v>6872</v>
      </c>
      <c r="D6578" s="94" t="s">
        <v>261</v>
      </c>
      <c r="E6578" s="95">
        <v>19.33</v>
      </c>
      <c r="F6578" s="182">
        <f t="shared" si="849"/>
        <v>23.73</v>
      </c>
      <c r="G6578" s="107">
        <f>ROUND(SUM('NOVO HORIZONTE'!G6578),2)</f>
        <v>0</v>
      </c>
      <c r="H6578" s="107">
        <f t="shared" si="854"/>
        <v>0</v>
      </c>
      <c r="I6578" s="184">
        <f t="shared" si="850"/>
        <v>0</v>
      </c>
      <c r="J6578" s="142"/>
      <c r="K6578" s="146"/>
      <c r="L6578" s="7" t="str">
        <f t="shared" si="851"/>
        <v/>
      </c>
      <c r="M6578" s="7" t="str">
        <f t="shared" si="852"/>
        <v/>
      </c>
      <c r="N6578" s="7" t="str">
        <f t="shared" si="848"/>
        <v/>
      </c>
      <c r="O6578" s="144"/>
      <c r="P6578" s="355">
        <v>0</v>
      </c>
      <c r="Q6578" s="362">
        <f>SUM('NOVO HORIZONTE'!I6578)</f>
        <v>0</v>
      </c>
      <c r="R6578" s="363">
        <f t="shared" si="853"/>
        <v>0</v>
      </c>
      <c r="S6578" s="153">
        <f t="shared" si="847"/>
        <v>0</v>
      </c>
      <c r="T6578" s="364"/>
    </row>
    <row r="6579" ht="22.5" hidden="1" spans="1:20">
      <c r="A6579" s="158">
        <v>88428</v>
      </c>
      <c r="B6579" s="100" t="s">
        <v>252</v>
      </c>
      <c r="C6579" s="104" t="s">
        <v>6873</v>
      </c>
      <c r="D6579" s="94" t="s">
        <v>261</v>
      </c>
      <c r="E6579" s="95">
        <v>33.71</v>
      </c>
      <c r="F6579" s="182">
        <f t="shared" si="849"/>
        <v>41.38</v>
      </c>
      <c r="G6579" s="107">
        <f>ROUND(SUM('NOVO HORIZONTE'!G6579),2)</f>
        <v>0</v>
      </c>
      <c r="H6579" s="107">
        <f t="shared" si="854"/>
        <v>0</v>
      </c>
      <c r="I6579" s="184">
        <f t="shared" si="850"/>
        <v>0</v>
      </c>
      <c r="J6579" s="142"/>
      <c r="K6579" s="146"/>
      <c r="L6579" s="7" t="str">
        <f t="shared" si="851"/>
        <v/>
      </c>
      <c r="M6579" s="7" t="str">
        <f t="shared" si="852"/>
        <v/>
      </c>
      <c r="N6579" s="7" t="str">
        <f t="shared" si="848"/>
        <v/>
      </c>
      <c r="O6579" s="144"/>
      <c r="P6579" s="355">
        <v>0</v>
      </c>
      <c r="Q6579" s="362">
        <f>SUM('NOVO HORIZONTE'!I6579)</f>
        <v>0</v>
      </c>
      <c r="R6579" s="363">
        <f t="shared" si="853"/>
        <v>0</v>
      </c>
      <c r="S6579" s="153">
        <f t="shared" si="847"/>
        <v>0</v>
      </c>
      <c r="T6579" s="364"/>
    </row>
    <row r="6580" ht="22.5" hidden="1" spans="1:20">
      <c r="A6580" s="158">
        <v>88420</v>
      </c>
      <c r="B6580" s="100" t="s">
        <v>252</v>
      </c>
      <c r="C6580" s="104" t="s">
        <v>6874</v>
      </c>
      <c r="D6580" s="94" t="s">
        <v>261</v>
      </c>
      <c r="E6580" s="95">
        <v>24.74</v>
      </c>
      <c r="F6580" s="182">
        <f t="shared" si="849"/>
        <v>30.37</v>
      </c>
      <c r="G6580" s="107">
        <f>ROUND(SUM('NOVO HORIZONTE'!G6580),2)</f>
        <v>0</v>
      </c>
      <c r="H6580" s="107">
        <f t="shared" si="854"/>
        <v>0</v>
      </c>
      <c r="I6580" s="184">
        <f t="shared" si="850"/>
        <v>0</v>
      </c>
      <c r="J6580" s="142"/>
      <c r="K6580" s="146"/>
      <c r="L6580" s="7" t="str">
        <f t="shared" si="851"/>
        <v/>
      </c>
      <c r="M6580" s="7" t="str">
        <f t="shared" si="852"/>
        <v/>
      </c>
      <c r="N6580" s="7" t="str">
        <f t="shared" si="848"/>
        <v/>
      </c>
      <c r="O6580" s="144"/>
      <c r="P6580" s="355">
        <v>0</v>
      </c>
      <c r="Q6580" s="362">
        <f>SUM('NOVO HORIZONTE'!I6580)</f>
        <v>0</v>
      </c>
      <c r="R6580" s="363">
        <f t="shared" si="853"/>
        <v>0</v>
      </c>
      <c r="S6580" s="153">
        <f t="shared" si="847"/>
        <v>0</v>
      </c>
      <c r="T6580" s="364"/>
    </row>
    <row r="6581" ht="22.5" hidden="1" spans="1:20">
      <c r="A6581" s="158">
        <v>88429</v>
      </c>
      <c r="B6581" s="100" t="s">
        <v>252</v>
      </c>
      <c r="C6581" s="104" t="s">
        <v>6875</v>
      </c>
      <c r="D6581" s="94" t="s">
        <v>261</v>
      </c>
      <c r="E6581" s="95">
        <v>37.23</v>
      </c>
      <c r="F6581" s="182">
        <f t="shared" si="849"/>
        <v>45.7</v>
      </c>
      <c r="G6581" s="107">
        <f>ROUND(SUM('NOVO HORIZONTE'!G6581),2)</f>
        <v>0</v>
      </c>
      <c r="H6581" s="107">
        <f t="shared" si="854"/>
        <v>0</v>
      </c>
      <c r="I6581" s="184">
        <f t="shared" si="850"/>
        <v>0</v>
      </c>
      <c r="J6581" s="142"/>
      <c r="K6581" s="146"/>
      <c r="L6581" s="7" t="str">
        <f t="shared" si="851"/>
        <v/>
      </c>
      <c r="M6581" s="7" t="str">
        <f t="shared" si="852"/>
        <v/>
      </c>
      <c r="N6581" s="7" t="str">
        <f t="shared" si="848"/>
        <v/>
      </c>
      <c r="O6581" s="144"/>
      <c r="P6581" s="355">
        <v>0</v>
      </c>
      <c r="Q6581" s="362">
        <f>SUM('NOVO HORIZONTE'!I6581)</f>
        <v>0</v>
      </c>
      <c r="R6581" s="363">
        <f t="shared" si="853"/>
        <v>0</v>
      </c>
      <c r="S6581" s="153">
        <f t="shared" si="847"/>
        <v>0</v>
      </c>
      <c r="T6581" s="364"/>
    </row>
    <row r="6582" ht="22.5" hidden="1" spans="1:20">
      <c r="A6582" s="158">
        <v>88421</v>
      </c>
      <c r="B6582" s="100" t="s">
        <v>252</v>
      </c>
      <c r="C6582" s="104" t="s">
        <v>6876</v>
      </c>
      <c r="D6582" s="94" t="s">
        <v>261</v>
      </c>
      <c r="E6582" s="95">
        <v>26.77</v>
      </c>
      <c r="F6582" s="182">
        <f t="shared" si="849"/>
        <v>32.86</v>
      </c>
      <c r="G6582" s="107">
        <f>ROUND(SUM('NOVO HORIZONTE'!G6582),2)</f>
        <v>0</v>
      </c>
      <c r="H6582" s="107">
        <f t="shared" si="854"/>
        <v>0</v>
      </c>
      <c r="I6582" s="184">
        <f t="shared" si="850"/>
        <v>0</v>
      </c>
      <c r="J6582" s="142"/>
      <c r="K6582" s="146"/>
      <c r="L6582" s="7" t="str">
        <f t="shared" si="851"/>
        <v/>
      </c>
      <c r="M6582" s="7" t="str">
        <f t="shared" si="852"/>
        <v/>
      </c>
      <c r="N6582" s="7" t="str">
        <f t="shared" si="848"/>
        <v/>
      </c>
      <c r="O6582" s="144"/>
      <c r="P6582" s="355">
        <v>0</v>
      </c>
      <c r="Q6582" s="362">
        <f>SUM('NOVO HORIZONTE'!I6582)</f>
        <v>0</v>
      </c>
      <c r="R6582" s="363">
        <f t="shared" si="853"/>
        <v>0</v>
      </c>
      <c r="S6582" s="153">
        <f t="shared" si="847"/>
        <v>0</v>
      </c>
      <c r="T6582" s="364"/>
    </row>
    <row r="6583" ht="12.75" hidden="1" spans="1:20">
      <c r="A6583" s="154" t="s">
        <v>6877</v>
      </c>
      <c r="B6583" s="100"/>
      <c r="C6583" s="161" t="s">
        <v>6878</v>
      </c>
      <c r="D6583" s="94">
        <v>0</v>
      </c>
      <c r="E6583" s="105">
        <v>0</v>
      </c>
      <c r="F6583" s="182">
        <f t="shared" si="849"/>
        <v>0</v>
      </c>
      <c r="G6583" s="187">
        <f>ROUND(SUM('NOVO HORIZONTE'!G6583),2)</f>
        <v>0</v>
      </c>
      <c r="H6583" s="187">
        <f t="shared" si="854"/>
        <v>0</v>
      </c>
      <c r="I6583" s="188">
        <f t="shared" si="850"/>
        <v>0</v>
      </c>
      <c r="J6583" s="142"/>
      <c r="K6583" s="145" t="str">
        <f>IF(SUM(I6584:I6589)&gt;0,"xx","")</f>
        <v/>
      </c>
      <c r="L6583" s="7" t="str">
        <f t="shared" si="851"/>
        <v/>
      </c>
      <c r="M6583" s="7" t="str">
        <f t="shared" si="852"/>
        <v/>
      </c>
      <c r="N6583" s="7" t="str">
        <f t="shared" si="848"/>
        <v/>
      </c>
      <c r="O6583" s="144"/>
      <c r="P6583" s="375"/>
      <c r="Q6583" s="362">
        <f>SUM('NOVO HORIZONTE'!I6583)</f>
        <v>0</v>
      </c>
      <c r="R6583" s="363">
        <f t="shared" si="853"/>
        <v>0</v>
      </c>
      <c r="S6583" s="153">
        <f t="shared" si="847"/>
        <v>0</v>
      </c>
      <c r="T6583" s="364"/>
    </row>
    <row r="6584" ht="22.5" hidden="1" spans="1:20">
      <c r="A6584" s="158">
        <v>95626</v>
      </c>
      <c r="B6584" s="100" t="s">
        <v>252</v>
      </c>
      <c r="C6584" s="104" t="s">
        <v>6879</v>
      </c>
      <c r="D6584" s="94" t="s">
        <v>261</v>
      </c>
      <c r="E6584" s="95">
        <v>19.08</v>
      </c>
      <c r="F6584" s="182">
        <f t="shared" si="849"/>
        <v>23.42</v>
      </c>
      <c r="G6584" s="107">
        <f>ROUND(SUM('NOVO HORIZONTE'!G6584),2)</f>
        <v>0</v>
      </c>
      <c r="H6584" s="107">
        <f t="shared" si="854"/>
        <v>0</v>
      </c>
      <c r="I6584" s="184">
        <f t="shared" si="850"/>
        <v>0</v>
      </c>
      <c r="J6584" s="142"/>
      <c r="K6584" s="146"/>
      <c r="L6584" s="7" t="str">
        <f t="shared" si="851"/>
        <v/>
      </c>
      <c r="M6584" s="7" t="str">
        <f t="shared" si="852"/>
        <v/>
      </c>
      <c r="N6584" s="7" t="str">
        <f t="shared" si="848"/>
        <v/>
      </c>
      <c r="O6584" s="144"/>
      <c r="P6584" s="355">
        <v>0</v>
      </c>
      <c r="Q6584" s="362">
        <f>SUM('NOVO HORIZONTE'!I6584)</f>
        <v>0</v>
      </c>
      <c r="R6584" s="363">
        <f t="shared" si="853"/>
        <v>0</v>
      </c>
      <c r="S6584" s="153">
        <f t="shared" si="847"/>
        <v>0</v>
      </c>
      <c r="T6584" s="364"/>
    </row>
    <row r="6585" ht="22.5" hidden="1" spans="1:20">
      <c r="A6585" s="158">
        <v>95624</v>
      </c>
      <c r="B6585" s="100" t="s">
        <v>252</v>
      </c>
      <c r="C6585" s="104" t="s">
        <v>6880</v>
      </c>
      <c r="D6585" s="94" t="s">
        <v>261</v>
      </c>
      <c r="E6585" s="95">
        <v>26.47</v>
      </c>
      <c r="F6585" s="182">
        <f t="shared" si="849"/>
        <v>32.49</v>
      </c>
      <c r="G6585" s="107">
        <f>ROUND(SUM('NOVO HORIZONTE'!G6585),2)</f>
        <v>0</v>
      </c>
      <c r="H6585" s="107">
        <f t="shared" si="854"/>
        <v>0</v>
      </c>
      <c r="I6585" s="184">
        <f t="shared" si="850"/>
        <v>0</v>
      </c>
      <c r="J6585" s="142"/>
      <c r="K6585" s="146"/>
      <c r="L6585" s="7" t="str">
        <f t="shared" si="851"/>
        <v/>
      </c>
      <c r="M6585" s="7" t="str">
        <f t="shared" si="852"/>
        <v/>
      </c>
      <c r="N6585" s="7" t="str">
        <f t="shared" si="848"/>
        <v/>
      </c>
      <c r="O6585" s="144"/>
      <c r="P6585" s="355">
        <v>0</v>
      </c>
      <c r="Q6585" s="362">
        <f>SUM('NOVO HORIZONTE'!I6585)</f>
        <v>0</v>
      </c>
      <c r="R6585" s="363">
        <f t="shared" si="853"/>
        <v>0</v>
      </c>
      <c r="S6585" s="153">
        <f t="shared" si="847"/>
        <v>0</v>
      </c>
      <c r="T6585" s="364"/>
    </row>
    <row r="6586" ht="22.5" hidden="1" spans="1:20">
      <c r="A6586" s="158">
        <v>88426</v>
      </c>
      <c r="B6586" s="100" t="s">
        <v>252</v>
      </c>
      <c r="C6586" s="104" t="s">
        <v>6881</v>
      </c>
      <c r="D6586" s="94" t="s">
        <v>261</v>
      </c>
      <c r="E6586" s="95">
        <v>17.22</v>
      </c>
      <c r="F6586" s="182">
        <f t="shared" si="849"/>
        <v>21.14</v>
      </c>
      <c r="G6586" s="107">
        <f>ROUND(SUM('NOVO HORIZONTE'!G6586),2)</f>
        <v>0</v>
      </c>
      <c r="H6586" s="107">
        <f t="shared" si="854"/>
        <v>0</v>
      </c>
      <c r="I6586" s="184">
        <f t="shared" si="850"/>
        <v>0</v>
      </c>
      <c r="J6586" s="142"/>
      <c r="K6586" s="146"/>
      <c r="L6586" s="7" t="str">
        <f t="shared" si="851"/>
        <v/>
      </c>
      <c r="M6586" s="7" t="str">
        <f t="shared" si="852"/>
        <v/>
      </c>
      <c r="N6586" s="7" t="str">
        <f t="shared" si="848"/>
        <v/>
      </c>
      <c r="O6586" s="144"/>
      <c r="P6586" s="355">
        <v>0</v>
      </c>
      <c r="Q6586" s="362">
        <f>SUM('NOVO HORIZONTE'!I6586)</f>
        <v>0</v>
      </c>
      <c r="R6586" s="363">
        <f t="shared" si="853"/>
        <v>0</v>
      </c>
      <c r="S6586" s="153">
        <f t="shared" si="847"/>
        <v>0</v>
      </c>
      <c r="T6586" s="364"/>
    </row>
    <row r="6587" ht="22.5" hidden="1" spans="1:20">
      <c r="A6587" s="158">
        <v>88417</v>
      </c>
      <c r="B6587" s="100" t="s">
        <v>252</v>
      </c>
      <c r="C6587" s="104" t="s">
        <v>6882</v>
      </c>
      <c r="D6587" s="94" t="s">
        <v>261</v>
      </c>
      <c r="E6587" s="95">
        <v>15.17</v>
      </c>
      <c r="F6587" s="182">
        <f t="shared" si="849"/>
        <v>18.62</v>
      </c>
      <c r="G6587" s="107">
        <f>ROUND(SUM('NOVO HORIZONTE'!G6587),2)</f>
        <v>0</v>
      </c>
      <c r="H6587" s="107">
        <f t="shared" si="854"/>
        <v>0</v>
      </c>
      <c r="I6587" s="184">
        <f t="shared" si="850"/>
        <v>0</v>
      </c>
      <c r="J6587" s="142"/>
      <c r="K6587" s="146"/>
      <c r="L6587" s="7" t="str">
        <f t="shared" si="851"/>
        <v/>
      </c>
      <c r="M6587" s="7" t="str">
        <f t="shared" si="852"/>
        <v/>
      </c>
      <c r="N6587" s="7" t="str">
        <f t="shared" si="848"/>
        <v/>
      </c>
      <c r="O6587" s="144"/>
      <c r="P6587" s="355">
        <v>0</v>
      </c>
      <c r="Q6587" s="362">
        <f>SUM('NOVO HORIZONTE'!I6587)</f>
        <v>0</v>
      </c>
      <c r="R6587" s="363">
        <f t="shared" si="853"/>
        <v>0</v>
      </c>
      <c r="S6587" s="153">
        <f t="shared" si="847"/>
        <v>0</v>
      </c>
      <c r="T6587" s="364"/>
    </row>
    <row r="6588" ht="22.5" hidden="1" spans="1:20">
      <c r="A6588" s="158">
        <v>88424</v>
      </c>
      <c r="B6588" s="100" t="s">
        <v>252</v>
      </c>
      <c r="C6588" s="104" t="s">
        <v>6883</v>
      </c>
      <c r="D6588" s="94" t="s">
        <v>261</v>
      </c>
      <c r="E6588" s="95">
        <v>22.7</v>
      </c>
      <c r="F6588" s="182">
        <f t="shared" si="849"/>
        <v>27.86</v>
      </c>
      <c r="G6588" s="107">
        <f>ROUND(SUM('NOVO HORIZONTE'!G6588),2)</f>
        <v>0</v>
      </c>
      <c r="H6588" s="107">
        <f t="shared" si="854"/>
        <v>0</v>
      </c>
      <c r="I6588" s="184">
        <f t="shared" si="850"/>
        <v>0</v>
      </c>
      <c r="J6588" s="142"/>
      <c r="K6588" s="146"/>
      <c r="L6588" s="7" t="str">
        <f t="shared" si="851"/>
        <v/>
      </c>
      <c r="M6588" s="7" t="str">
        <f t="shared" si="852"/>
        <v/>
      </c>
      <c r="N6588" s="7" t="str">
        <f t="shared" si="848"/>
        <v/>
      </c>
      <c r="O6588" s="144"/>
      <c r="P6588" s="355">
        <v>0</v>
      </c>
      <c r="Q6588" s="362">
        <f>SUM('NOVO HORIZONTE'!I6588)</f>
        <v>0</v>
      </c>
      <c r="R6588" s="363">
        <f t="shared" si="853"/>
        <v>0</v>
      </c>
      <c r="S6588" s="153">
        <f t="shared" si="847"/>
        <v>0</v>
      </c>
      <c r="T6588" s="364"/>
    </row>
    <row r="6589" ht="22.5" hidden="1" spans="1:20">
      <c r="A6589" s="158">
        <v>88416</v>
      </c>
      <c r="B6589" s="100" t="s">
        <v>252</v>
      </c>
      <c r="C6589" s="104" t="s">
        <v>6884</v>
      </c>
      <c r="D6589" s="94" t="s">
        <v>261</v>
      </c>
      <c r="E6589" s="95">
        <v>18.34</v>
      </c>
      <c r="F6589" s="182">
        <f t="shared" si="849"/>
        <v>22.51</v>
      </c>
      <c r="G6589" s="107">
        <f>ROUND(SUM('NOVO HORIZONTE'!G6589),2)</f>
        <v>0</v>
      </c>
      <c r="H6589" s="107">
        <f t="shared" si="854"/>
        <v>0</v>
      </c>
      <c r="I6589" s="184">
        <f t="shared" si="850"/>
        <v>0</v>
      </c>
      <c r="J6589" s="142"/>
      <c r="K6589" s="145"/>
      <c r="L6589" s="7" t="str">
        <f t="shared" si="851"/>
        <v/>
      </c>
      <c r="M6589" s="7" t="str">
        <f t="shared" si="852"/>
        <v/>
      </c>
      <c r="N6589" s="7" t="str">
        <f t="shared" si="848"/>
        <v/>
      </c>
      <c r="O6589" s="144"/>
      <c r="P6589" s="355">
        <v>0</v>
      </c>
      <c r="Q6589" s="362">
        <f>SUM('NOVO HORIZONTE'!I6589)</f>
        <v>0</v>
      </c>
      <c r="R6589" s="363">
        <f t="shared" si="853"/>
        <v>0</v>
      </c>
      <c r="S6589" s="153">
        <f t="shared" si="847"/>
        <v>0</v>
      </c>
      <c r="T6589" s="364"/>
    </row>
    <row r="6590" ht="12.75" hidden="1" spans="1:20">
      <c r="A6590" s="154" t="s">
        <v>6885</v>
      </c>
      <c r="B6590" s="100"/>
      <c r="C6590" s="161" t="s">
        <v>6886</v>
      </c>
      <c r="D6590" s="94">
        <v>0</v>
      </c>
      <c r="E6590" s="105">
        <v>0</v>
      </c>
      <c r="F6590" s="182">
        <f t="shared" si="849"/>
        <v>0</v>
      </c>
      <c r="G6590" s="187">
        <f>ROUND(SUM('NOVO HORIZONTE'!G6590),2)</f>
        <v>0</v>
      </c>
      <c r="H6590" s="187">
        <f t="shared" si="854"/>
        <v>0</v>
      </c>
      <c r="I6590" s="188">
        <f t="shared" si="850"/>
        <v>0</v>
      </c>
      <c r="J6590" s="142"/>
      <c r="K6590" s="145" t="str">
        <f>IF(SUM(I6591:I6591)&gt;0,"xx","")</f>
        <v/>
      </c>
      <c r="L6590" s="7" t="str">
        <f t="shared" si="851"/>
        <v/>
      </c>
      <c r="M6590" s="7" t="str">
        <f t="shared" si="852"/>
        <v/>
      </c>
      <c r="N6590" s="7" t="str">
        <f t="shared" si="848"/>
        <v/>
      </c>
      <c r="O6590" s="144"/>
      <c r="P6590" s="375"/>
      <c r="Q6590" s="362">
        <f>SUM('NOVO HORIZONTE'!I6590)</f>
        <v>0</v>
      </c>
      <c r="R6590" s="363">
        <f t="shared" si="853"/>
        <v>0</v>
      </c>
      <c r="S6590" s="153">
        <f t="shared" si="847"/>
        <v>0</v>
      </c>
      <c r="T6590" s="364"/>
    </row>
    <row r="6591" ht="12.75" hidden="1" spans="1:20">
      <c r="A6591" s="158">
        <v>88488</v>
      </c>
      <c r="B6591" s="100" t="s">
        <v>252</v>
      </c>
      <c r="C6591" s="104" t="s">
        <v>6887</v>
      </c>
      <c r="D6591" s="94" t="s">
        <v>261</v>
      </c>
      <c r="E6591" s="95">
        <v>19.24</v>
      </c>
      <c r="F6591" s="182">
        <f t="shared" si="849"/>
        <v>23.62</v>
      </c>
      <c r="G6591" s="107">
        <f>ROUND(SUM('NOVO HORIZONTE'!G6591),2)</f>
        <v>0</v>
      </c>
      <c r="H6591" s="107">
        <f t="shared" si="854"/>
        <v>0</v>
      </c>
      <c r="I6591" s="184">
        <f t="shared" si="850"/>
        <v>0</v>
      </c>
      <c r="J6591" s="142"/>
      <c r="K6591" s="146"/>
      <c r="L6591" s="7" t="str">
        <f t="shared" si="851"/>
        <v/>
      </c>
      <c r="M6591" s="7" t="str">
        <f t="shared" si="852"/>
        <v/>
      </c>
      <c r="N6591" s="7" t="str">
        <f t="shared" si="848"/>
        <v/>
      </c>
      <c r="O6591" s="144"/>
      <c r="P6591" s="355">
        <v>0</v>
      </c>
      <c r="Q6591" s="362">
        <f>SUM('NOVO HORIZONTE'!I6591)</f>
        <v>0</v>
      </c>
      <c r="R6591" s="363">
        <f t="shared" si="853"/>
        <v>0</v>
      </c>
      <c r="S6591" s="153">
        <f t="shared" si="847"/>
        <v>0</v>
      </c>
      <c r="T6591" s="364"/>
    </row>
    <row r="6592" ht="12.75" hidden="1" spans="1:20">
      <c r="A6592" s="154" t="s">
        <v>6888</v>
      </c>
      <c r="B6592" s="100"/>
      <c r="C6592" s="161" t="s">
        <v>6889</v>
      </c>
      <c r="D6592" s="94">
        <v>0</v>
      </c>
      <c r="E6592" s="105">
        <v>0</v>
      </c>
      <c r="F6592" s="182">
        <f t="shared" si="849"/>
        <v>0</v>
      </c>
      <c r="G6592" s="187">
        <f>ROUND(SUM('NOVO HORIZONTE'!G6592),2)</f>
        <v>0</v>
      </c>
      <c r="H6592" s="187">
        <f t="shared" si="854"/>
        <v>0</v>
      </c>
      <c r="I6592" s="188">
        <f t="shared" si="850"/>
        <v>0</v>
      </c>
      <c r="J6592" s="142"/>
      <c r="K6592" s="145" t="str">
        <f>IF(SUM(I6593:I6593)&gt;0,"xx","")</f>
        <v/>
      </c>
      <c r="L6592" s="7" t="str">
        <f t="shared" si="851"/>
        <v/>
      </c>
      <c r="M6592" s="7" t="str">
        <f t="shared" si="852"/>
        <v/>
      </c>
      <c r="N6592" s="7" t="str">
        <f t="shared" si="848"/>
        <v/>
      </c>
      <c r="O6592" s="144"/>
      <c r="P6592" s="375"/>
      <c r="Q6592" s="362">
        <f>SUM('NOVO HORIZONTE'!I6592)</f>
        <v>0</v>
      </c>
      <c r="R6592" s="363">
        <f t="shared" si="853"/>
        <v>0</v>
      </c>
      <c r="S6592" s="153">
        <f t="shared" si="847"/>
        <v>0</v>
      </c>
      <c r="T6592" s="364"/>
    </row>
    <row r="6593" ht="22.5" hidden="1" spans="1:20">
      <c r="A6593" s="158">
        <v>88432</v>
      </c>
      <c r="B6593" s="100" t="s">
        <v>252</v>
      </c>
      <c r="C6593" s="104" t="s">
        <v>6890</v>
      </c>
      <c r="D6593" s="94" t="s">
        <v>261</v>
      </c>
      <c r="E6593" s="95">
        <v>19.9</v>
      </c>
      <c r="F6593" s="182">
        <f t="shared" si="849"/>
        <v>24.43</v>
      </c>
      <c r="G6593" s="107">
        <f>ROUND(SUM('NOVO HORIZONTE'!G6593),2)</f>
        <v>0</v>
      </c>
      <c r="H6593" s="107">
        <f t="shared" si="854"/>
        <v>0</v>
      </c>
      <c r="I6593" s="184">
        <f t="shared" si="850"/>
        <v>0</v>
      </c>
      <c r="J6593" s="142"/>
      <c r="K6593" s="146"/>
      <c r="L6593" s="7" t="str">
        <f t="shared" si="851"/>
        <v/>
      </c>
      <c r="M6593" s="7" t="str">
        <f t="shared" si="852"/>
        <v/>
      </c>
      <c r="N6593" s="7" t="str">
        <f t="shared" si="848"/>
        <v/>
      </c>
      <c r="O6593" s="144"/>
      <c r="P6593" s="355">
        <v>0</v>
      </c>
      <c r="Q6593" s="362">
        <f>SUM('NOVO HORIZONTE'!I6593)</f>
        <v>0</v>
      </c>
      <c r="R6593" s="363">
        <f t="shared" si="853"/>
        <v>0</v>
      </c>
      <c r="S6593" s="153">
        <f t="shared" si="847"/>
        <v>0</v>
      </c>
      <c r="T6593" s="364"/>
    </row>
    <row r="6594" ht="12.75" hidden="1" spans="1:20">
      <c r="A6594" s="154" t="s">
        <v>6891</v>
      </c>
      <c r="B6594" s="100"/>
      <c r="C6594" s="161" t="s">
        <v>6892</v>
      </c>
      <c r="D6594" s="94">
        <v>0</v>
      </c>
      <c r="E6594" s="105">
        <v>0</v>
      </c>
      <c r="F6594" s="182">
        <f t="shared" si="849"/>
        <v>0</v>
      </c>
      <c r="G6594" s="187">
        <f>ROUND(SUM('NOVO HORIZONTE'!G6594),2)</f>
        <v>0</v>
      </c>
      <c r="H6594" s="187">
        <f t="shared" si="854"/>
        <v>0</v>
      </c>
      <c r="I6594" s="188">
        <f t="shared" si="850"/>
        <v>0</v>
      </c>
      <c r="J6594" s="142"/>
      <c r="K6594" s="145" t="str">
        <f>IF(SUM(I6594:I6594)&gt;0,"xx","")</f>
        <v/>
      </c>
      <c r="L6594" s="7" t="str">
        <f t="shared" si="851"/>
        <v/>
      </c>
      <c r="M6594" s="7" t="str">
        <f t="shared" si="852"/>
        <v/>
      </c>
      <c r="N6594" s="7" t="str">
        <f t="shared" si="848"/>
        <v/>
      </c>
      <c r="O6594" s="144"/>
      <c r="P6594" s="375"/>
      <c r="Q6594" s="362">
        <f>SUM('NOVO HORIZONTE'!I6594)</f>
        <v>0</v>
      </c>
      <c r="R6594" s="363">
        <f t="shared" si="853"/>
        <v>0</v>
      </c>
      <c r="S6594" s="153">
        <f t="shared" si="847"/>
        <v>0</v>
      </c>
      <c r="T6594" s="364"/>
    </row>
    <row r="6595" ht="12.75" spans="1:20">
      <c r="A6595" s="154" t="s">
        <v>6893</v>
      </c>
      <c r="B6595" s="100"/>
      <c r="C6595" s="161" t="s">
        <v>6894</v>
      </c>
      <c r="D6595" s="94">
        <v>0</v>
      </c>
      <c r="E6595" s="105">
        <v>0</v>
      </c>
      <c r="F6595" s="182">
        <f t="shared" si="849"/>
        <v>0</v>
      </c>
      <c r="G6595" s="187">
        <f>ROUND(SUM('NOVO HORIZONTE'!G6595),2)</f>
        <v>0</v>
      </c>
      <c r="H6595" s="187">
        <f t="shared" si="854"/>
        <v>0</v>
      </c>
      <c r="I6595" s="188">
        <f t="shared" si="850"/>
        <v>0</v>
      </c>
      <c r="J6595" s="142"/>
      <c r="K6595" s="145" t="str">
        <f>IF(SUM(I6596:I6599)&gt;0,"xx","")</f>
        <v>xx</v>
      </c>
      <c r="L6595" s="7" t="str">
        <f t="shared" si="851"/>
        <v>x</v>
      </c>
      <c r="M6595" s="7" t="str">
        <f t="shared" si="852"/>
        <v>x</v>
      </c>
      <c r="N6595" s="7" t="str">
        <f t="shared" si="848"/>
        <v>x</v>
      </c>
      <c r="O6595" s="144"/>
      <c r="P6595" s="375"/>
      <c r="Q6595" s="362">
        <f>SUM('NOVO HORIZONTE'!I6595)</f>
        <v>0</v>
      </c>
      <c r="R6595" s="363">
        <f t="shared" si="853"/>
        <v>0</v>
      </c>
      <c r="S6595" s="153">
        <f t="shared" si="847"/>
        <v>0</v>
      </c>
      <c r="T6595" s="364"/>
    </row>
    <row r="6596" ht="12.75" hidden="1" spans="1:20">
      <c r="A6596" s="158">
        <v>102489</v>
      </c>
      <c r="B6596" s="100" t="s">
        <v>252</v>
      </c>
      <c r="C6596" s="104" t="s">
        <v>6895</v>
      </c>
      <c r="D6596" s="94" t="s">
        <v>261</v>
      </c>
      <c r="E6596" s="95">
        <v>29.57</v>
      </c>
      <c r="F6596" s="182">
        <f t="shared" si="849"/>
        <v>36.29</v>
      </c>
      <c r="G6596" s="107">
        <f>ROUND(SUM('NOVO HORIZONTE'!G6596),2)</f>
        <v>0</v>
      </c>
      <c r="H6596" s="107">
        <f t="shared" si="854"/>
        <v>0</v>
      </c>
      <c r="I6596" s="184">
        <f t="shared" si="850"/>
        <v>0</v>
      </c>
      <c r="J6596" s="142"/>
      <c r="K6596" s="146"/>
      <c r="L6596" s="7" t="str">
        <f t="shared" si="851"/>
        <v/>
      </c>
      <c r="M6596" s="7" t="str">
        <f t="shared" si="852"/>
        <v/>
      </c>
      <c r="N6596" s="7" t="str">
        <f t="shared" si="848"/>
        <v/>
      </c>
      <c r="O6596" s="144"/>
      <c r="P6596" s="355">
        <v>0</v>
      </c>
      <c r="Q6596" s="362">
        <f>SUM('NOVO HORIZONTE'!I6596)</f>
        <v>0</v>
      </c>
      <c r="R6596" s="363">
        <f t="shared" si="853"/>
        <v>0</v>
      </c>
      <c r="S6596" s="153">
        <f t="shared" si="847"/>
        <v>0</v>
      </c>
      <c r="T6596" s="364"/>
    </row>
    <row r="6597" ht="22.5" spans="1:20">
      <c r="A6597" s="158">
        <v>102491</v>
      </c>
      <c r="B6597" s="100" t="s">
        <v>252</v>
      </c>
      <c r="C6597" s="104" t="s">
        <v>6896</v>
      </c>
      <c r="D6597" s="94" t="s">
        <v>261</v>
      </c>
      <c r="E6597" s="95">
        <v>21.47</v>
      </c>
      <c r="F6597" s="182">
        <f t="shared" si="849"/>
        <v>26.35</v>
      </c>
      <c r="G6597" s="107">
        <f>ROUND(SUM('NOVO HORIZONTE'!G6597),2)</f>
        <v>32.02</v>
      </c>
      <c r="H6597" s="107">
        <f t="shared" si="854"/>
        <v>26.35</v>
      </c>
      <c r="I6597" s="184">
        <f t="shared" si="850"/>
        <v>843.73</v>
      </c>
      <c r="J6597" s="142"/>
      <c r="K6597" s="146"/>
      <c r="L6597" s="7" t="str">
        <f t="shared" si="851"/>
        <v>x</v>
      </c>
      <c r="M6597" s="7" t="str">
        <f t="shared" si="852"/>
        <v>x</v>
      </c>
      <c r="N6597" s="7" t="str">
        <f t="shared" si="848"/>
        <v>x</v>
      </c>
      <c r="O6597" s="144"/>
      <c r="P6597" s="355">
        <v>0</v>
      </c>
      <c r="Q6597" s="362">
        <f>SUM('NOVO HORIZONTE'!I6597)</f>
        <v>843.73</v>
      </c>
      <c r="R6597" s="363">
        <f t="shared" si="853"/>
        <v>0</v>
      </c>
      <c r="S6597" s="153">
        <f t="shared" si="847"/>
        <v>0</v>
      </c>
      <c r="T6597" s="364"/>
    </row>
    <row r="6598" ht="22.5" hidden="1" spans="1:20">
      <c r="A6598" s="158">
        <v>102492</v>
      </c>
      <c r="B6598" s="100" t="s">
        <v>252</v>
      </c>
      <c r="C6598" s="104" t="s">
        <v>6897</v>
      </c>
      <c r="D6598" s="94" t="s">
        <v>261</v>
      </c>
      <c r="E6598" s="95">
        <v>27.35</v>
      </c>
      <c r="F6598" s="182">
        <f t="shared" si="849"/>
        <v>33.57</v>
      </c>
      <c r="G6598" s="107">
        <f>ROUND(SUM('NOVO HORIZONTE'!G6598),2)</f>
        <v>0</v>
      </c>
      <c r="H6598" s="107">
        <f t="shared" si="854"/>
        <v>0</v>
      </c>
      <c r="I6598" s="184">
        <f t="shared" si="850"/>
        <v>0</v>
      </c>
      <c r="J6598" s="142"/>
      <c r="K6598" s="146"/>
      <c r="L6598" s="7" t="str">
        <f t="shared" si="851"/>
        <v/>
      </c>
      <c r="M6598" s="7" t="str">
        <f t="shared" si="852"/>
        <v/>
      </c>
      <c r="N6598" s="7" t="str">
        <f t="shared" si="848"/>
        <v/>
      </c>
      <c r="O6598" s="144"/>
      <c r="P6598" s="355">
        <v>0</v>
      </c>
      <c r="Q6598" s="362">
        <f>SUM('NOVO HORIZONTE'!I6598)</f>
        <v>0</v>
      </c>
      <c r="R6598" s="363">
        <f t="shared" si="853"/>
        <v>0</v>
      </c>
      <c r="S6598" s="153">
        <f t="shared" si="847"/>
        <v>0</v>
      </c>
      <c r="T6598" s="364"/>
    </row>
    <row r="6599" ht="12.75" hidden="1" spans="1:20">
      <c r="A6599" s="158">
        <v>102494</v>
      </c>
      <c r="B6599" s="100" t="s">
        <v>252</v>
      </c>
      <c r="C6599" s="104" t="s">
        <v>6898</v>
      </c>
      <c r="D6599" s="94" t="s">
        <v>261</v>
      </c>
      <c r="E6599" s="95">
        <v>61.16</v>
      </c>
      <c r="F6599" s="182">
        <f t="shared" si="849"/>
        <v>75.07</v>
      </c>
      <c r="G6599" s="107">
        <f>ROUND(SUM('NOVO HORIZONTE'!G6599),2)</f>
        <v>0</v>
      </c>
      <c r="H6599" s="107">
        <f t="shared" si="854"/>
        <v>0</v>
      </c>
      <c r="I6599" s="184">
        <f t="shared" si="850"/>
        <v>0</v>
      </c>
      <c r="J6599" s="142"/>
      <c r="K6599" s="146"/>
      <c r="L6599" s="7" t="str">
        <f t="shared" si="851"/>
        <v/>
      </c>
      <c r="M6599" s="7" t="str">
        <f t="shared" si="852"/>
        <v/>
      </c>
      <c r="N6599" s="7" t="str">
        <f t="shared" si="848"/>
        <v/>
      </c>
      <c r="O6599" s="144"/>
      <c r="P6599" s="355">
        <v>0</v>
      </c>
      <c r="Q6599" s="362">
        <f>SUM('NOVO HORIZONTE'!I6599)</f>
        <v>0</v>
      </c>
      <c r="R6599" s="363">
        <f t="shared" si="853"/>
        <v>0</v>
      </c>
      <c r="S6599" s="153">
        <f t="shared" si="847"/>
        <v>0</v>
      </c>
      <c r="T6599" s="364"/>
    </row>
    <row r="6600" ht="12.75" hidden="1" spans="1:20">
      <c r="A6600" s="154" t="s">
        <v>6899</v>
      </c>
      <c r="B6600" s="100"/>
      <c r="C6600" s="161" t="s">
        <v>6900</v>
      </c>
      <c r="D6600" s="94">
        <v>0</v>
      </c>
      <c r="E6600" s="105">
        <v>0</v>
      </c>
      <c r="F6600" s="182">
        <f t="shared" si="849"/>
        <v>0</v>
      </c>
      <c r="G6600" s="187">
        <f>ROUND(SUM('NOVO HORIZONTE'!G6600),2)</f>
        <v>0</v>
      </c>
      <c r="H6600" s="187">
        <f t="shared" si="854"/>
        <v>0</v>
      </c>
      <c r="I6600" s="188">
        <f t="shared" si="850"/>
        <v>0</v>
      </c>
      <c r="J6600" s="142"/>
      <c r="K6600" s="145" t="str">
        <f>IF(SUM(I6600:I6600)&gt;0,"xx","")</f>
        <v/>
      </c>
      <c r="L6600" s="7" t="str">
        <f t="shared" si="851"/>
        <v/>
      </c>
      <c r="M6600" s="7" t="str">
        <f t="shared" si="852"/>
        <v/>
      </c>
      <c r="N6600" s="7" t="str">
        <f t="shared" si="848"/>
        <v/>
      </c>
      <c r="O6600" s="144"/>
      <c r="P6600" s="375"/>
      <c r="Q6600" s="362">
        <f>SUM('NOVO HORIZONTE'!I6600)</f>
        <v>0</v>
      </c>
      <c r="R6600" s="363">
        <f t="shared" si="853"/>
        <v>0</v>
      </c>
      <c r="S6600" s="153">
        <f t="shared" si="847"/>
        <v>0</v>
      </c>
      <c r="T6600" s="364"/>
    </row>
    <row r="6601" ht="12.75" hidden="1" spans="1:20">
      <c r="A6601" s="154" t="s">
        <v>6901</v>
      </c>
      <c r="B6601" s="100"/>
      <c r="C6601" s="161" t="s">
        <v>6902</v>
      </c>
      <c r="D6601" s="94">
        <v>0</v>
      </c>
      <c r="E6601" s="105">
        <v>0</v>
      </c>
      <c r="F6601" s="182">
        <f t="shared" si="849"/>
        <v>0</v>
      </c>
      <c r="G6601" s="187">
        <f>ROUND(SUM('NOVO HORIZONTE'!G6601),2)</f>
        <v>0</v>
      </c>
      <c r="H6601" s="187">
        <f t="shared" si="854"/>
        <v>0</v>
      </c>
      <c r="I6601" s="188">
        <f t="shared" si="850"/>
        <v>0</v>
      </c>
      <c r="J6601" s="142"/>
      <c r="K6601" s="145" t="str">
        <f>IF(SUM(I6601:I6601)&gt;0,"xx","")</f>
        <v/>
      </c>
      <c r="L6601" s="7" t="str">
        <f t="shared" si="851"/>
        <v/>
      </c>
      <c r="M6601" s="7" t="str">
        <f t="shared" si="852"/>
        <v/>
      </c>
      <c r="N6601" s="7" t="str">
        <f t="shared" si="848"/>
        <v/>
      </c>
      <c r="O6601" s="144"/>
      <c r="P6601" s="375"/>
      <c r="Q6601" s="362">
        <f>SUM('NOVO HORIZONTE'!I6601)</f>
        <v>0</v>
      </c>
      <c r="R6601" s="363">
        <f t="shared" si="853"/>
        <v>0</v>
      </c>
      <c r="S6601" s="153">
        <f t="shared" si="847"/>
        <v>0</v>
      </c>
      <c r="T6601" s="364"/>
    </row>
    <row r="6602" ht="12.75" hidden="1" spans="1:20">
      <c r="A6602" s="154" t="s">
        <v>6903</v>
      </c>
      <c r="B6602" s="100"/>
      <c r="C6602" s="161" t="s">
        <v>6904</v>
      </c>
      <c r="D6602" s="94">
        <v>0</v>
      </c>
      <c r="E6602" s="105">
        <v>0</v>
      </c>
      <c r="F6602" s="182">
        <f t="shared" si="849"/>
        <v>0</v>
      </c>
      <c r="G6602" s="187">
        <f>ROUND(SUM('NOVO HORIZONTE'!G6602),2)</f>
        <v>0</v>
      </c>
      <c r="H6602" s="187">
        <f t="shared" si="854"/>
        <v>0</v>
      </c>
      <c r="I6602" s="188">
        <f t="shared" si="850"/>
        <v>0</v>
      </c>
      <c r="J6602" s="142"/>
      <c r="K6602" s="145" t="str">
        <f>IF(SUM(I6603:I6603)&gt;0,"xx","")</f>
        <v/>
      </c>
      <c r="L6602" s="7" t="str">
        <f t="shared" si="851"/>
        <v/>
      </c>
      <c r="M6602" s="7" t="str">
        <f t="shared" si="852"/>
        <v/>
      </c>
      <c r="N6602" s="7" t="str">
        <f t="shared" si="848"/>
        <v/>
      </c>
      <c r="O6602" s="144"/>
      <c r="P6602" s="375"/>
      <c r="Q6602" s="362">
        <f>SUM('NOVO HORIZONTE'!I6602)</f>
        <v>0</v>
      </c>
      <c r="R6602" s="363">
        <f t="shared" si="853"/>
        <v>0</v>
      </c>
      <c r="S6602" s="153">
        <f t="shared" si="847"/>
        <v>0</v>
      </c>
      <c r="T6602" s="364"/>
    </row>
    <row r="6603" ht="12.75" hidden="1" spans="1:20">
      <c r="A6603" s="158">
        <v>87410</v>
      </c>
      <c r="B6603" s="100" t="s">
        <v>252</v>
      </c>
      <c r="C6603" s="104" t="s">
        <v>6905</v>
      </c>
      <c r="D6603" s="94" t="s">
        <v>239</v>
      </c>
      <c r="E6603" s="95">
        <v>839.64</v>
      </c>
      <c r="F6603" s="182">
        <f t="shared" si="849"/>
        <v>1030.57</v>
      </c>
      <c r="G6603" s="107">
        <f>ROUND(SUM('NOVO HORIZONTE'!G6603),2)</f>
        <v>0</v>
      </c>
      <c r="H6603" s="107">
        <f t="shared" si="854"/>
        <v>0</v>
      </c>
      <c r="I6603" s="184">
        <f t="shared" si="850"/>
        <v>0</v>
      </c>
      <c r="J6603" s="142"/>
      <c r="K6603" s="146"/>
      <c r="L6603" s="7" t="str">
        <f t="shared" si="851"/>
        <v/>
      </c>
      <c r="M6603" s="7" t="str">
        <f t="shared" si="852"/>
        <v/>
      </c>
      <c r="N6603" s="7" t="str">
        <f t="shared" si="848"/>
        <v/>
      </c>
      <c r="O6603" s="144"/>
      <c r="P6603" s="355">
        <v>0</v>
      </c>
      <c r="Q6603" s="362">
        <f>SUM('NOVO HORIZONTE'!I6603)</f>
        <v>0</v>
      </c>
      <c r="R6603" s="363">
        <f t="shared" si="853"/>
        <v>0</v>
      </c>
      <c r="S6603" s="153">
        <f t="shared" si="847"/>
        <v>0</v>
      </c>
      <c r="T6603" s="364"/>
    </row>
    <row r="6604" ht="12.75" hidden="1" spans="1:20">
      <c r="A6604" s="154" t="s">
        <v>6906</v>
      </c>
      <c r="B6604" s="100"/>
      <c r="C6604" s="161" t="s">
        <v>6709</v>
      </c>
      <c r="D6604" s="192">
        <v>0</v>
      </c>
      <c r="E6604" s="105">
        <v>0</v>
      </c>
      <c r="F6604" s="168">
        <f t="shared" si="849"/>
        <v>0</v>
      </c>
      <c r="G6604" s="187">
        <f>ROUND(SUM('NOVO HORIZONTE'!G6604),2)</f>
        <v>0</v>
      </c>
      <c r="H6604" s="187">
        <f t="shared" si="854"/>
        <v>0</v>
      </c>
      <c r="I6604" s="188">
        <f t="shared" si="850"/>
        <v>0</v>
      </c>
      <c r="J6604" s="142"/>
      <c r="K6604" s="145" t="str">
        <f>IF(SUM(I6605:I6609)&gt;0,"xx","")</f>
        <v/>
      </c>
      <c r="L6604" s="7" t="str">
        <f t="shared" si="851"/>
        <v/>
      </c>
      <c r="M6604" s="7" t="str">
        <f t="shared" si="852"/>
        <v/>
      </c>
      <c r="N6604" s="7" t="str">
        <f t="shared" si="848"/>
        <v/>
      </c>
      <c r="O6604" s="144"/>
      <c r="P6604" s="375"/>
      <c r="Q6604" s="362">
        <f>SUM('NOVO HORIZONTE'!I6604)</f>
        <v>0</v>
      </c>
      <c r="R6604" s="363">
        <f t="shared" si="853"/>
        <v>0</v>
      </c>
      <c r="S6604" s="153">
        <f t="shared" si="847"/>
        <v>0</v>
      </c>
      <c r="T6604" s="364"/>
    </row>
    <row r="6605" ht="22.5" hidden="1" spans="1:20">
      <c r="A6605" s="158">
        <v>87388</v>
      </c>
      <c r="B6605" s="100" t="s">
        <v>252</v>
      </c>
      <c r="C6605" s="104" t="s">
        <v>6907</v>
      </c>
      <c r="D6605" s="94" t="s">
        <v>239</v>
      </c>
      <c r="E6605" s="95">
        <v>4338.31</v>
      </c>
      <c r="F6605" s="182">
        <f t="shared" si="849"/>
        <v>5324.84</v>
      </c>
      <c r="G6605" s="107">
        <f>ROUND(SUM('NOVO HORIZONTE'!G6605),2)</f>
        <v>0</v>
      </c>
      <c r="H6605" s="107">
        <f t="shared" si="854"/>
        <v>0</v>
      </c>
      <c r="I6605" s="184">
        <f t="shared" si="850"/>
        <v>0</v>
      </c>
      <c r="J6605" s="142"/>
      <c r="K6605" s="146"/>
      <c r="L6605" s="7" t="str">
        <f t="shared" si="851"/>
        <v/>
      </c>
      <c r="M6605" s="7" t="str">
        <f t="shared" si="852"/>
        <v/>
      </c>
      <c r="N6605" s="7" t="str">
        <f t="shared" si="848"/>
        <v/>
      </c>
      <c r="O6605" s="144"/>
      <c r="P6605" s="355">
        <v>0</v>
      </c>
      <c r="Q6605" s="362">
        <f>SUM('NOVO HORIZONTE'!I6605)</f>
        <v>0</v>
      </c>
      <c r="R6605" s="363">
        <f t="shared" si="853"/>
        <v>0</v>
      </c>
      <c r="S6605" s="153">
        <f t="shared" si="847"/>
        <v>0</v>
      </c>
      <c r="T6605" s="364"/>
    </row>
    <row r="6606" ht="22.5" hidden="1" spans="1:20">
      <c r="A6606" s="158">
        <v>87389</v>
      </c>
      <c r="B6606" s="100" t="s">
        <v>252</v>
      </c>
      <c r="C6606" s="104" t="s">
        <v>6908</v>
      </c>
      <c r="D6606" s="94" t="s">
        <v>239</v>
      </c>
      <c r="E6606" s="95">
        <v>4348.42</v>
      </c>
      <c r="F6606" s="182">
        <f t="shared" si="849"/>
        <v>5337.25</v>
      </c>
      <c r="G6606" s="107">
        <f>ROUND(SUM('NOVO HORIZONTE'!G6606),2)</f>
        <v>0</v>
      </c>
      <c r="H6606" s="107">
        <f t="shared" si="854"/>
        <v>0</v>
      </c>
      <c r="I6606" s="184">
        <f t="shared" si="850"/>
        <v>0</v>
      </c>
      <c r="J6606" s="142"/>
      <c r="K6606" s="146"/>
      <c r="L6606" s="7" t="str">
        <f t="shared" si="851"/>
        <v/>
      </c>
      <c r="M6606" s="7" t="str">
        <f t="shared" si="852"/>
        <v/>
      </c>
      <c r="N6606" s="7" t="str">
        <f t="shared" si="848"/>
        <v/>
      </c>
      <c r="O6606" s="144"/>
      <c r="P6606" s="355">
        <v>0</v>
      </c>
      <c r="Q6606" s="362">
        <f>SUM('NOVO HORIZONTE'!I6606)</f>
        <v>0</v>
      </c>
      <c r="R6606" s="363">
        <f t="shared" si="853"/>
        <v>0</v>
      </c>
      <c r="S6606" s="153">
        <f t="shared" si="847"/>
        <v>0</v>
      </c>
      <c r="T6606" s="364"/>
    </row>
    <row r="6607" ht="22.5" hidden="1" spans="1:20">
      <c r="A6607" s="158">
        <v>87390</v>
      </c>
      <c r="B6607" s="100" t="s">
        <v>252</v>
      </c>
      <c r="C6607" s="104" t="s">
        <v>6909</v>
      </c>
      <c r="D6607" s="94" t="s">
        <v>239</v>
      </c>
      <c r="E6607" s="95">
        <v>4365.86</v>
      </c>
      <c r="F6607" s="182">
        <f t="shared" si="849"/>
        <v>5358.66</v>
      </c>
      <c r="G6607" s="107">
        <f>ROUND(SUM('NOVO HORIZONTE'!G6607),2)</f>
        <v>0</v>
      </c>
      <c r="H6607" s="107">
        <f t="shared" si="854"/>
        <v>0</v>
      </c>
      <c r="I6607" s="184">
        <f t="shared" si="850"/>
        <v>0</v>
      </c>
      <c r="J6607" s="142"/>
      <c r="K6607" s="146"/>
      <c r="L6607" s="7" t="str">
        <f t="shared" si="851"/>
        <v/>
      </c>
      <c r="M6607" s="7" t="str">
        <f t="shared" si="852"/>
        <v/>
      </c>
      <c r="N6607" s="7" t="str">
        <f t="shared" si="848"/>
        <v/>
      </c>
      <c r="O6607" s="144"/>
      <c r="P6607" s="355">
        <v>0</v>
      </c>
      <c r="Q6607" s="362">
        <f>SUM('NOVO HORIZONTE'!I6607)</f>
        <v>0</v>
      </c>
      <c r="R6607" s="363">
        <f t="shared" si="853"/>
        <v>0</v>
      </c>
      <c r="S6607" s="153">
        <f t="shared" si="847"/>
        <v>0</v>
      </c>
      <c r="T6607" s="364"/>
    </row>
    <row r="6608" ht="22.5" hidden="1" spans="1:20">
      <c r="A6608" s="158">
        <v>87404</v>
      </c>
      <c r="B6608" s="100" t="s">
        <v>252</v>
      </c>
      <c r="C6608" s="104" t="s">
        <v>6910</v>
      </c>
      <c r="D6608" s="94" t="s">
        <v>239</v>
      </c>
      <c r="E6608" s="95">
        <v>4519.38</v>
      </c>
      <c r="F6608" s="182">
        <f t="shared" si="849"/>
        <v>5547.09</v>
      </c>
      <c r="G6608" s="107">
        <f>ROUND(SUM('NOVO HORIZONTE'!G6608),2)</f>
        <v>0</v>
      </c>
      <c r="H6608" s="107">
        <f t="shared" si="854"/>
        <v>0</v>
      </c>
      <c r="I6608" s="184">
        <f t="shared" si="850"/>
        <v>0</v>
      </c>
      <c r="J6608" s="142"/>
      <c r="K6608" s="146"/>
      <c r="L6608" s="7" t="str">
        <f t="shared" si="851"/>
        <v/>
      </c>
      <c r="M6608" s="7" t="str">
        <f t="shared" si="852"/>
        <v/>
      </c>
      <c r="N6608" s="7" t="str">
        <f t="shared" si="848"/>
        <v/>
      </c>
      <c r="O6608" s="144"/>
      <c r="P6608" s="355">
        <v>0</v>
      </c>
      <c r="Q6608" s="362">
        <f>SUM('NOVO HORIZONTE'!I6608)</f>
        <v>0</v>
      </c>
      <c r="R6608" s="363">
        <f t="shared" si="853"/>
        <v>0</v>
      </c>
      <c r="S6608" s="153">
        <f t="shared" si="847"/>
        <v>0</v>
      </c>
      <c r="T6608" s="364"/>
    </row>
    <row r="6609" ht="22.5" hidden="1" spans="1:20">
      <c r="A6609" s="158">
        <v>87405</v>
      </c>
      <c r="B6609" s="100" t="s">
        <v>252</v>
      </c>
      <c r="C6609" s="104" t="s">
        <v>6911</v>
      </c>
      <c r="D6609" s="94" t="s">
        <v>239</v>
      </c>
      <c r="E6609" s="95">
        <v>4520.04</v>
      </c>
      <c r="F6609" s="182">
        <f t="shared" si="849"/>
        <v>5547.9</v>
      </c>
      <c r="G6609" s="107">
        <f>ROUND(SUM('NOVO HORIZONTE'!G6609),2)</f>
        <v>0</v>
      </c>
      <c r="H6609" s="107">
        <f t="shared" si="854"/>
        <v>0</v>
      </c>
      <c r="I6609" s="184">
        <f t="shared" si="850"/>
        <v>0</v>
      </c>
      <c r="J6609" s="142"/>
      <c r="K6609" s="146"/>
      <c r="L6609" s="7" t="str">
        <f t="shared" si="851"/>
        <v/>
      </c>
      <c r="M6609" s="7" t="str">
        <f t="shared" si="852"/>
        <v/>
      </c>
      <c r="N6609" s="7" t="str">
        <f t="shared" si="848"/>
        <v/>
      </c>
      <c r="O6609" s="144"/>
      <c r="P6609" s="355">
        <v>0</v>
      </c>
      <c r="Q6609" s="362">
        <f>SUM('NOVO HORIZONTE'!I6609)</f>
        <v>0</v>
      </c>
      <c r="R6609" s="363">
        <f t="shared" si="853"/>
        <v>0</v>
      </c>
      <c r="S6609" s="153">
        <f t="shared" si="847"/>
        <v>0</v>
      </c>
      <c r="T6609" s="364"/>
    </row>
    <row r="6610" ht="12.75" hidden="1" spans="1:20">
      <c r="A6610" s="154" t="s">
        <v>6912</v>
      </c>
      <c r="B6610" s="100"/>
      <c r="C6610" s="161" t="s">
        <v>6913</v>
      </c>
      <c r="D6610" s="192">
        <v>0</v>
      </c>
      <c r="E6610" s="105">
        <v>0</v>
      </c>
      <c r="F6610" s="168">
        <f t="shared" si="849"/>
        <v>0</v>
      </c>
      <c r="G6610" s="187">
        <f>ROUND(SUM('NOVO HORIZONTE'!G6610),2)</f>
        <v>0</v>
      </c>
      <c r="H6610" s="187">
        <f t="shared" si="854"/>
        <v>0</v>
      </c>
      <c r="I6610" s="188">
        <f t="shared" si="850"/>
        <v>0</v>
      </c>
      <c r="J6610" s="142"/>
      <c r="K6610" s="145" t="str">
        <f>IF(SUM(I6611:I6628)&gt;0,"xx","")</f>
        <v/>
      </c>
      <c r="L6610" s="7" t="str">
        <f t="shared" si="851"/>
        <v/>
      </c>
      <c r="M6610" s="7" t="str">
        <f t="shared" si="852"/>
        <v/>
      </c>
      <c r="N6610" s="7" t="str">
        <f t="shared" si="848"/>
        <v/>
      </c>
      <c r="O6610" s="144"/>
      <c r="P6610" s="375"/>
      <c r="Q6610" s="362">
        <f>SUM('NOVO HORIZONTE'!I6610)</f>
        <v>0</v>
      </c>
      <c r="R6610" s="363">
        <f t="shared" si="853"/>
        <v>0</v>
      </c>
      <c r="S6610" s="153">
        <f t="shared" si="847"/>
        <v>0</v>
      </c>
      <c r="T6610" s="364"/>
    </row>
    <row r="6611" ht="22.5" hidden="1" spans="1:20">
      <c r="A6611" s="158">
        <v>87382</v>
      </c>
      <c r="B6611" s="100" t="s">
        <v>252</v>
      </c>
      <c r="C6611" s="104" t="s">
        <v>6914</v>
      </c>
      <c r="D6611" s="94" t="s">
        <v>239</v>
      </c>
      <c r="E6611" s="95">
        <v>1568.87</v>
      </c>
      <c r="F6611" s="182">
        <f t="shared" si="849"/>
        <v>1925.63</v>
      </c>
      <c r="G6611" s="107">
        <f>ROUND(SUM('NOVO HORIZONTE'!G6611),2)</f>
        <v>0</v>
      </c>
      <c r="H6611" s="107">
        <f t="shared" si="854"/>
        <v>0</v>
      </c>
      <c r="I6611" s="184">
        <f t="shared" si="850"/>
        <v>0</v>
      </c>
      <c r="J6611" s="142"/>
      <c r="K6611" s="146"/>
      <c r="L6611" s="7" t="str">
        <f t="shared" si="851"/>
        <v/>
      </c>
      <c r="M6611" s="7" t="str">
        <f t="shared" si="852"/>
        <v/>
      </c>
      <c r="N6611" s="7" t="str">
        <f t="shared" si="848"/>
        <v/>
      </c>
      <c r="O6611" s="144"/>
      <c r="P6611" s="355">
        <v>0</v>
      </c>
      <c r="Q6611" s="362">
        <f>SUM('NOVO HORIZONTE'!I6611)</f>
        <v>0</v>
      </c>
      <c r="R6611" s="363">
        <f t="shared" si="853"/>
        <v>0</v>
      </c>
      <c r="S6611" s="153">
        <f t="shared" si="847"/>
        <v>0</v>
      </c>
      <c r="T6611" s="364"/>
    </row>
    <row r="6612" ht="22.5" hidden="1" spans="1:20">
      <c r="A6612" s="158">
        <v>87383</v>
      </c>
      <c r="B6612" s="100" t="s">
        <v>252</v>
      </c>
      <c r="C6612" s="104" t="s">
        <v>6915</v>
      </c>
      <c r="D6612" s="94" t="s">
        <v>239</v>
      </c>
      <c r="E6612" s="95">
        <v>1559.61</v>
      </c>
      <c r="F6612" s="182">
        <f t="shared" si="849"/>
        <v>1914.27</v>
      </c>
      <c r="G6612" s="107">
        <f>ROUND(SUM('NOVO HORIZONTE'!G6612),2)</f>
        <v>0</v>
      </c>
      <c r="H6612" s="107">
        <f t="shared" si="854"/>
        <v>0</v>
      </c>
      <c r="I6612" s="184">
        <f t="shared" si="850"/>
        <v>0</v>
      </c>
      <c r="J6612" s="142"/>
      <c r="K6612" s="146"/>
      <c r="L6612" s="7" t="str">
        <f t="shared" si="851"/>
        <v/>
      </c>
      <c r="M6612" s="7" t="str">
        <f t="shared" si="852"/>
        <v/>
      </c>
      <c r="N6612" s="7" t="str">
        <f t="shared" si="848"/>
        <v/>
      </c>
      <c r="O6612" s="144"/>
      <c r="P6612" s="355">
        <v>0</v>
      </c>
      <c r="Q6612" s="362">
        <f>SUM('NOVO HORIZONTE'!I6612)</f>
        <v>0</v>
      </c>
      <c r="R6612" s="363">
        <f t="shared" si="853"/>
        <v>0</v>
      </c>
      <c r="S6612" s="153">
        <f t="shared" si="847"/>
        <v>0</v>
      </c>
      <c r="T6612" s="364"/>
    </row>
    <row r="6613" ht="22.5" hidden="1" spans="1:20">
      <c r="A6613" s="158">
        <v>87384</v>
      </c>
      <c r="B6613" s="100" t="s">
        <v>252</v>
      </c>
      <c r="C6613" s="104" t="s">
        <v>6916</v>
      </c>
      <c r="D6613" s="94" t="s">
        <v>239</v>
      </c>
      <c r="E6613" s="95">
        <v>1548.3</v>
      </c>
      <c r="F6613" s="182">
        <f t="shared" si="849"/>
        <v>1900.38</v>
      </c>
      <c r="G6613" s="107">
        <f>ROUND(SUM('NOVO HORIZONTE'!G6613),2)</f>
        <v>0</v>
      </c>
      <c r="H6613" s="107">
        <f t="shared" si="854"/>
        <v>0</v>
      </c>
      <c r="I6613" s="184">
        <f t="shared" si="850"/>
        <v>0</v>
      </c>
      <c r="J6613" s="142"/>
      <c r="K6613" s="146"/>
      <c r="L6613" s="7" t="str">
        <f t="shared" si="851"/>
        <v/>
      </c>
      <c r="M6613" s="7" t="str">
        <f t="shared" si="852"/>
        <v/>
      </c>
      <c r="N6613" s="7" t="str">
        <f t="shared" si="848"/>
        <v/>
      </c>
      <c r="O6613" s="144"/>
      <c r="P6613" s="355">
        <v>0</v>
      </c>
      <c r="Q6613" s="362">
        <f>SUM('NOVO HORIZONTE'!I6613)</f>
        <v>0</v>
      </c>
      <c r="R6613" s="363">
        <f t="shared" si="853"/>
        <v>0</v>
      </c>
      <c r="S6613" s="153">
        <f t="shared" si="847"/>
        <v>0</v>
      </c>
      <c r="T6613" s="364"/>
    </row>
    <row r="6614" ht="22.5" hidden="1" spans="1:20">
      <c r="A6614" s="158">
        <v>87391</v>
      </c>
      <c r="B6614" s="100" t="s">
        <v>252</v>
      </c>
      <c r="C6614" s="104" t="s">
        <v>6917</v>
      </c>
      <c r="D6614" s="94" t="s">
        <v>239</v>
      </c>
      <c r="E6614" s="95">
        <v>4823.18</v>
      </c>
      <c r="F6614" s="182">
        <f t="shared" si="849"/>
        <v>5919.97</v>
      </c>
      <c r="G6614" s="107">
        <f>ROUND(SUM('NOVO HORIZONTE'!G6614),2)</f>
        <v>0</v>
      </c>
      <c r="H6614" s="107">
        <f t="shared" si="854"/>
        <v>0</v>
      </c>
      <c r="I6614" s="184">
        <f t="shared" si="850"/>
        <v>0</v>
      </c>
      <c r="J6614" s="142"/>
      <c r="K6614" s="146"/>
      <c r="L6614" s="7" t="str">
        <f t="shared" si="851"/>
        <v/>
      </c>
      <c r="M6614" s="7" t="str">
        <f t="shared" si="852"/>
        <v/>
      </c>
      <c r="N6614" s="7" t="str">
        <f t="shared" si="848"/>
        <v/>
      </c>
      <c r="O6614" s="144"/>
      <c r="P6614" s="355">
        <v>0</v>
      </c>
      <c r="Q6614" s="362">
        <f>SUM('NOVO HORIZONTE'!I6614)</f>
        <v>0</v>
      </c>
      <c r="R6614" s="363">
        <f t="shared" si="853"/>
        <v>0</v>
      </c>
      <c r="S6614" s="153">
        <f t="shared" si="847"/>
        <v>0</v>
      </c>
      <c r="T6614" s="364"/>
    </row>
    <row r="6615" ht="22.5" hidden="1" spans="1:20">
      <c r="A6615" s="158">
        <v>87393</v>
      </c>
      <c r="B6615" s="100" t="s">
        <v>252</v>
      </c>
      <c r="C6615" s="104" t="s">
        <v>6918</v>
      </c>
      <c r="D6615" s="94" t="s">
        <v>239</v>
      </c>
      <c r="E6615" s="95">
        <v>4858.59</v>
      </c>
      <c r="F6615" s="182">
        <f t="shared" si="849"/>
        <v>5963.43</v>
      </c>
      <c r="G6615" s="107">
        <f>ROUND(SUM('NOVO HORIZONTE'!G6615),2)</f>
        <v>0</v>
      </c>
      <c r="H6615" s="107">
        <f t="shared" si="854"/>
        <v>0</v>
      </c>
      <c r="I6615" s="184">
        <f t="shared" si="850"/>
        <v>0</v>
      </c>
      <c r="J6615" s="142"/>
      <c r="K6615" s="146"/>
      <c r="L6615" s="7" t="str">
        <f t="shared" si="851"/>
        <v/>
      </c>
      <c r="M6615" s="7" t="str">
        <f t="shared" si="852"/>
        <v/>
      </c>
      <c r="N6615" s="7" t="str">
        <f t="shared" si="848"/>
        <v/>
      </c>
      <c r="O6615" s="144"/>
      <c r="P6615" s="355">
        <v>0</v>
      </c>
      <c r="Q6615" s="362">
        <f>SUM('NOVO HORIZONTE'!I6615)</f>
        <v>0</v>
      </c>
      <c r="R6615" s="363">
        <f t="shared" si="853"/>
        <v>0</v>
      </c>
      <c r="S6615" s="153">
        <f t="shared" si="847"/>
        <v>0</v>
      </c>
      <c r="T6615" s="364"/>
    </row>
    <row r="6616" ht="22.5" hidden="1" spans="1:20">
      <c r="A6616" s="158">
        <v>87394</v>
      </c>
      <c r="B6616" s="100" t="s">
        <v>252</v>
      </c>
      <c r="C6616" s="104" t="s">
        <v>6919</v>
      </c>
      <c r="D6616" s="94" t="s">
        <v>239</v>
      </c>
      <c r="E6616" s="95">
        <v>4896.23</v>
      </c>
      <c r="F6616" s="182">
        <f t="shared" si="849"/>
        <v>6009.63</v>
      </c>
      <c r="G6616" s="107">
        <f>ROUND(SUM('NOVO HORIZONTE'!G6616),2)</f>
        <v>0</v>
      </c>
      <c r="H6616" s="107">
        <f t="shared" si="854"/>
        <v>0</v>
      </c>
      <c r="I6616" s="184">
        <f t="shared" si="850"/>
        <v>0</v>
      </c>
      <c r="J6616" s="142"/>
      <c r="K6616" s="146"/>
      <c r="L6616" s="7" t="str">
        <f t="shared" si="851"/>
        <v/>
      </c>
      <c r="M6616" s="7" t="str">
        <f t="shared" si="852"/>
        <v/>
      </c>
      <c r="N6616" s="7" t="str">
        <f t="shared" si="848"/>
        <v/>
      </c>
      <c r="O6616" s="144"/>
      <c r="P6616" s="355">
        <v>0</v>
      </c>
      <c r="Q6616" s="362">
        <f>SUM('NOVO HORIZONTE'!I6616)</f>
        <v>0</v>
      </c>
      <c r="R6616" s="363">
        <f t="shared" si="853"/>
        <v>0</v>
      </c>
      <c r="S6616" s="153">
        <f t="shared" si="847"/>
        <v>0</v>
      </c>
      <c r="T6616" s="364"/>
    </row>
    <row r="6617" ht="22.5" hidden="1" spans="1:20">
      <c r="A6617" s="158">
        <v>87395</v>
      </c>
      <c r="B6617" s="100" t="s">
        <v>252</v>
      </c>
      <c r="C6617" s="104" t="s">
        <v>6920</v>
      </c>
      <c r="D6617" s="94" t="s">
        <v>239</v>
      </c>
      <c r="E6617" s="95">
        <v>3063.71</v>
      </c>
      <c r="F6617" s="182">
        <f t="shared" si="849"/>
        <v>3760.4</v>
      </c>
      <c r="G6617" s="107">
        <f>ROUND(SUM('NOVO HORIZONTE'!G6617),2)</f>
        <v>0</v>
      </c>
      <c r="H6617" s="107">
        <f t="shared" si="854"/>
        <v>0</v>
      </c>
      <c r="I6617" s="184">
        <f t="shared" si="850"/>
        <v>0</v>
      </c>
      <c r="J6617" s="142"/>
      <c r="K6617" s="146"/>
      <c r="L6617" s="7" t="str">
        <f t="shared" si="851"/>
        <v/>
      </c>
      <c r="M6617" s="7" t="str">
        <f t="shared" si="852"/>
        <v/>
      </c>
      <c r="N6617" s="7" t="str">
        <f t="shared" si="848"/>
        <v/>
      </c>
      <c r="O6617" s="144"/>
      <c r="P6617" s="355">
        <v>0</v>
      </c>
      <c r="Q6617" s="362">
        <f>SUM('NOVO HORIZONTE'!I6617)</f>
        <v>0</v>
      </c>
      <c r="R6617" s="363">
        <f t="shared" si="853"/>
        <v>0</v>
      </c>
      <c r="S6617" s="153">
        <f t="shared" ref="S6617:S6680" si="855">IF(R6617=0,0,IF(R6617&gt;0,"c","b"))</f>
        <v>0</v>
      </c>
      <c r="T6617" s="364"/>
    </row>
    <row r="6618" ht="22.5" hidden="1" spans="1:20">
      <c r="A6618" s="158">
        <v>87396</v>
      </c>
      <c r="B6618" s="100" t="s">
        <v>252</v>
      </c>
      <c r="C6618" s="104" t="s">
        <v>6921</v>
      </c>
      <c r="D6618" s="94" t="s">
        <v>239</v>
      </c>
      <c r="E6618" s="95">
        <v>3075.49</v>
      </c>
      <c r="F6618" s="182">
        <f t="shared" si="849"/>
        <v>3774.86</v>
      </c>
      <c r="G6618" s="107">
        <f>ROUND(SUM('NOVO HORIZONTE'!G6618),2)</f>
        <v>0</v>
      </c>
      <c r="H6618" s="107">
        <f t="shared" si="854"/>
        <v>0</v>
      </c>
      <c r="I6618" s="184">
        <f t="shared" si="850"/>
        <v>0</v>
      </c>
      <c r="J6618" s="142"/>
      <c r="K6618" s="146"/>
      <c r="L6618" s="7" t="str">
        <f t="shared" si="851"/>
        <v/>
      </c>
      <c r="M6618" s="7" t="str">
        <f t="shared" si="852"/>
        <v/>
      </c>
      <c r="N6618" s="7" t="str">
        <f t="shared" si="848"/>
        <v/>
      </c>
      <c r="O6618" s="144"/>
      <c r="P6618" s="355">
        <v>0</v>
      </c>
      <c r="Q6618" s="362">
        <f>SUM('NOVO HORIZONTE'!I6618)</f>
        <v>0</v>
      </c>
      <c r="R6618" s="363">
        <f t="shared" si="853"/>
        <v>0</v>
      </c>
      <c r="S6618" s="153">
        <f t="shared" si="855"/>
        <v>0</v>
      </c>
      <c r="T6618" s="364"/>
    </row>
    <row r="6619" ht="22.5" hidden="1" spans="1:20">
      <c r="A6619" s="158">
        <v>87397</v>
      </c>
      <c r="B6619" s="100" t="s">
        <v>252</v>
      </c>
      <c r="C6619" s="104" t="s">
        <v>6922</v>
      </c>
      <c r="D6619" s="94" t="s">
        <v>239</v>
      </c>
      <c r="E6619" s="95">
        <v>3090.55</v>
      </c>
      <c r="F6619" s="182">
        <f t="shared" si="849"/>
        <v>3793.34</v>
      </c>
      <c r="G6619" s="107">
        <f>ROUND(SUM('NOVO HORIZONTE'!G6619),2)</f>
        <v>0</v>
      </c>
      <c r="H6619" s="107">
        <f t="shared" si="854"/>
        <v>0</v>
      </c>
      <c r="I6619" s="184">
        <f t="shared" si="850"/>
        <v>0</v>
      </c>
      <c r="J6619" s="142"/>
      <c r="K6619" s="146"/>
      <c r="L6619" s="7" t="str">
        <f t="shared" si="851"/>
        <v/>
      </c>
      <c r="M6619" s="7" t="str">
        <f t="shared" si="852"/>
        <v/>
      </c>
      <c r="N6619" s="7" t="str">
        <f t="shared" si="848"/>
        <v/>
      </c>
      <c r="O6619" s="144"/>
      <c r="P6619" s="355">
        <v>0</v>
      </c>
      <c r="Q6619" s="362">
        <f>SUM('NOVO HORIZONTE'!I6619)</f>
        <v>0</v>
      </c>
      <c r="R6619" s="363">
        <f t="shared" si="853"/>
        <v>0</v>
      </c>
      <c r="S6619" s="153">
        <f t="shared" si="855"/>
        <v>0</v>
      </c>
      <c r="T6619" s="364"/>
    </row>
    <row r="6620" ht="22.5" hidden="1" spans="1:20">
      <c r="A6620" s="158">
        <v>87398</v>
      </c>
      <c r="B6620" s="100" t="s">
        <v>252</v>
      </c>
      <c r="C6620" s="104" t="s">
        <v>6923</v>
      </c>
      <c r="D6620" s="94" t="s">
        <v>239</v>
      </c>
      <c r="E6620" s="95">
        <v>1809.36</v>
      </c>
      <c r="F6620" s="182">
        <f t="shared" si="849"/>
        <v>2220.81</v>
      </c>
      <c r="G6620" s="107">
        <f>ROUND(SUM('NOVO HORIZONTE'!G6620),2)</f>
        <v>0</v>
      </c>
      <c r="H6620" s="107">
        <f t="shared" si="854"/>
        <v>0</v>
      </c>
      <c r="I6620" s="184">
        <f t="shared" si="850"/>
        <v>0</v>
      </c>
      <c r="J6620" s="142"/>
      <c r="K6620" s="146"/>
      <c r="L6620" s="7" t="str">
        <f t="shared" si="851"/>
        <v/>
      </c>
      <c r="M6620" s="7" t="str">
        <f t="shared" si="852"/>
        <v/>
      </c>
      <c r="N6620" s="7" t="str">
        <f t="shared" si="848"/>
        <v/>
      </c>
      <c r="O6620" s="144"/>
      <c r="P6620" s="355">
        <v>0</v>
      </c>
      <c r="Q6620" s="362">
        <f>SUM('NOVO HORIZONTE'!I6620)</f>
        <v>0</v>
      </c>
      <c r="R6620" s="363">
        <f t="shared" si="853"/>
        <v>0</v>
      </c>
      <c r="S6620" s="153">
        <f t="shared" si="855"/>
        <v>0</v>
      </c>
      <c r="T6620" s="364"/>
    </row>
    <row r="6621" ht="12.75" hidden="1" spans="1:20">
      <c r="A6621" s="158">
        <v>87401</v>
      </c>
      <c r="B6621" s="100" t="s">
        <v>252</v>
      </c>
      <c r="C6621" s="104" t="s">
        <v>6924</v>
      </c>
      <c r="D6621" s="94" t="s">
        <v>239</v>
      </c>
      <c r="E6621" s="95">
        <v>5164.44</v>
      </c>
      <c r="F6621" s="182">
        <f t="shared" si="849"/>
        <v>6338.83</v>
      </c>
      <c r="G6621" s="107">
        <f>ROUND(SUM('NOVO HORIZONTE'!G6621),2)</f>
        <v>0</v>
      </c>
      <c r="H6621" s="107">
        <f t="shared" si="854"/>
        <v>0</v>
      </c>
      <c r="I6621" s="184">
        <f t="shared" si="850"/>
        <v>0</v>
      </c>
      <c r="J6621" s="142"/>
      <c r="K6621" s="146"/>
      <c r="L6621" s="7" t="str">
        <f t="shared" si="851"/>
        <v/>
      </c>
      <c r="M6621" s="7" t="str">
        <f t="shared" si="852"/>
        <v/>
      </c>
      <c r="N6621" s="7" t="str">
        <f t="shared" si="848"/>
        <v/>
      </c>
      <c r="O6621" s="144"/>
      <c r="P6621" s="355">
        <v>0</v>
      </c>
      <c r="Q6621" s="362">
        <f>SUM('NOVO HORIZONTE'!I6621)</f>
        <v>0</v>
      </c>
      <c r="R6621" s="363">
        <f t="shared" si="853"/>
        <v>0</v>
      </c>
      <c r="S6621" s="153">
        <f t="shared" si="855"/>
        <v>0</v>
      </c>
      <c r="T6621" s="364"/>
    </row>
    <row r="6622" ht="12.75" hidden="1" spans="1:20">
      <c r="A6622" s="158">
        <v>87402</v>
      </c>
      <c r="B6622" s="100" t="s">
        <v>252</v>
      </c>
      <c r="C6622" s="104" t="s">
        <v>6925</v>
      </c>
      <c r="D6622" s="94" t="s">
        <v>239</v>
      </c>
      <c r="E6622" s="95">
        <v>3368.94</v>
      </c>
      <c r="F6622" s="182">
        <f t="shared" si="849"/>
        <v>4135.04</v>
      </c>
      <c r="G6622" s="107">
        <f>ROUND(SUM('NOVO HORIZONTE'!G6622),2)</f>
        <v>0</v>
      </c>
      <c r="H6622" s="107">
        <f t="shared" si="854"/>
        <v>0</v>
      </c>
      <c r="I6622" s="184">
        <f t="shared" si="850"/>
        <v>0</v>
      </c>
      <c r="J6622" s="142"/>
      <c r="K6622" s="146"/>
      <c r="L6622" s="7" t="str">
        <f t="shared" si="851"/>
        <v/>
      </c>
      <c r="M6622" s="7" t="str">
        <f t="shared" si="852"/>
        <v/>
      </c>
      <c r="N6622" s="7" t="str">
        <f t="shared" si="848"/>
        <v/>
      </c>
      <c r="O6622" s="144"/>
      <c r="P6622" s="355">
        <v>0</v>
      </c>
      <c r="Q6622" s="362">
        <f>SUM('NOVO HORIZONTE'!I6622)</f>
        <v>0</v>
      </c>
      <c r="R6622" s="363">
        <f t="shared" si="853"/>
        <v>0</v>
      </c>
      <c r="S6622" s="153">
        <f t="shared" si="855"/>
        <v>0</v>
      </c>
      <c r="T6622" s="364"/>
    </row>
    <row r="6623" ht="22.5" hidden="1" spans="1:20">
      <c r="A6623" s="158">
        <v>87407</v>
      </c>
      <c r="B6623" s="100" t="s">
        <v>252</v>
      </c>
      <c r="C6623" s="104" t="s">
        <v>6926</v>
      </c>
      <c r="D6623" s="94" t="s">
        <v>239</v>
      </c>
      <c r="E6623" s="95">
        <v>1599.61</v>
      </c>
      <c r="F6623" s="182">
        <f t="shared" si="849"/>
        <v>1963.36</v>
      </c>
      <c r="G6623" s="107">
        <f>ROUND(SUM('NOVO HORIZONTE'!G6623),2)</f>
        <v>0</v>
      </c>
      <c r="H6623" s="107">
        <f t="shared" si="854"/>
        <v>0</v>
      </c>
      <c r="I6623" s="184">
        <f t="shared" si="850"/>
        <v>0</v>
      </c>
      <c r="J6623" s="142"/>
      <c r="K6623" s="146"/>
      <c r="L6623" s="7" t="str">
        <f t="shared" si="851"/>
        <v/>
      </c>
      <c r="M6623" s="7" t="str">
        <f t="shared" si="852"/>
        <v/>
      </c>
      <c r="N6623" s="7" t="str">
        <f t="shared" si="848"/>
        <v/>
      </c>
      <c r="O6623" s="144"/>
      <c r="P6623" s="355">
        <v>0</v>
      </c>
      <c r="Q6623" s="362">
        <f>SUM('NOVO HORIZONTE'!I6623)</f>
        <v>0</v>
      </c>
      <c r="R6623" s="363">
        <f t="shared" si="853"/>
        <v>0</v>
      </c>
      <c r="S6623" s="153">
        <f t="shared" si="855"/>
        <v>0</v>
      </c>
      <c r="T6623" s="364"/>
    </row>
    <row r="6624" ht="22.5" hidden="1" spans="1:20">
      <c r="A6624" s="158">
        <v>87408</v>
      </c>
      <c r="B6624" s="100" t="s">
        <v>252</v>
      </c>
      <c r="C6624" s="104" t="s">
        <v>6927</v>
      </c>
      <c r="D6624" s="94" t="s">
        <v>239</v>
      </c>
      <c r="E6624" s="95">
        <v>1582.43</v>
      </c>
      <c r="F6624" s="182">
        <f t="shared" si="849"/>
        <v>1942.27</v>
      </c>
      <c r="G6624" s="107">
        <f>ROUND(SUM('NOVO HORIZONTE'!G6624),2)</f>
        <v>0</v>
      </c>
      <c r="H6624" s="107">
        <f t="shared" si="854"/>
        <v>0</v>
      </c>
      <c r="I6624" s="184">
        <f t="shared" si="850"/>
        <v>0</v>
      </c>
      <c r="J6624" s="142"/>
      <c r="K6624" s="146"/>
      <c r="L6624" s="7" t="str">
        <f t="shared" si="851"/>
        <v/>
      </c>
      <c r="M6624" s="7" t="str">
        <f t="shared" si="852"/>
        <v/>
      </c>
      <c r="N6624" s="7" t="str">
        <f t="shared" si="848"/>
        <v/>
      </c>
      <c r="O6624" s="144"/>
      <c r="P6624" s="355">
        <v>0</v>
      </c>
      <c r="Q6624" s="362">
        <f>SUM('NOVO HORIZONTE'!I6624)</f>
        <v>0</v>
      </c>
      <c r="R6624" s="363">
        <f t="shared" si="853"/>
        <v>0</v>
      </c>
      <c r="S6624" s="153">
        <f t="shared" si="855"/>
        <v>0</v>
      </c>
      <c r="T6624" s="364"/>
    </row>
    <row r="6625" ht="22.5" hidden="1" spans="1:20">
      <c r="A6625" s="158">
        <v>87385</v>
      </c>
      <c r="B6625" s="100" t="s">
        <v>252</v>
      </c>
      <c r="C6625" s="104" t="s">
        <v>6928</v>
      </c>
      <c r="D6625" s="94" t="s">
        <v>239</v>
      </c>
      <c r="E6625" s="95">
        <v>1827.74</v>
      </c>
      <c r="F6625" s="182">
        <f t="shared" si="849"/>
        <v>2243.37</v>
      </c>
      <c r="G6625" s="107">
        <f>ROUND(SUM('NOVO HORIZONTE'!G6625),2)</f>
        <v>0</v>
      </c>
      <c r="H6625" s="107">
        <f t="shared" si="854"/>
        <v>0</v>
      </c>
      <c r="I6625" s="184">
        <f t="shared" si="850"/>
        <v>0</v>
      </c>
      <c r="J6625" s="142"/>
      <c r="K6625" s="146"/>
      <c r="L6625" s="7" t="str">
        <f t="shared" si="851"/>
        <v/>
      </c>
      <c r="M6625" s="7" t="str">
        <f t="shared" si="852"/>
        <v/>
      </c>
      <c r="N6625" s="7" t="str">
        <f t="shared" si="848"/>
        <v/>
      </c>
      <c r="O6625" s="144"/>
      <c r="P6625" s="355">
        <v>0</v>
      </c>
      <c r="Q6625" s="362">
        <f>SUM('NOVO HORIZONTE'!I6625)</f>
        <v>0</v>
      </c>
      <c r="R6625" s="363">
        <f t="shared" si="853"/>
        <v>0</v>
      </c>
      <c r="S6625" s="153">
        <f t="shared" si="855"/>
        <v>0</v>
      </c>
      <c r="T6625" s="364"/>
    </row>
    <row r="6626" ht="22.5" hidden="1" spans="1:20">
      <c r="A6626" s="158">
        <v>87386</v>
      </c>
      <c r="B6626" s="100" t="s">
        <v>252</v>
      </c>
      <c r="C6626" s="104" t="s">
        <v>6929</v>
      </c>
      <c r="D6626" s="94" t="s">
        <v>239</v>
      </c>
      <c r="E6626" s="95">
        <v>1812.17</v>
      </c>
      <c r="F6626" s="182">
        <f t="shared" si="849"/>
        <v>2224.26</v>
      </c>
      <c r="G6626" s="107">
        <f>ROUND(SUM('NOVO HORIZONTE'!G6626),2)</f>
        <v>0</v>
      </c>
      <c r="H6626" s="107">
        <f t="shared" si="854"/>
        <v>0</v>
      </c>
      <c r="I6626" s="184">
        <f t="shared" si="850"/>
        <v>0</v>
      </c>
      <c r="J6626" s="142"/>
      <c r="K6626" s="146"/>
      <c r="L6626" s="7" t="str">
        <f t="shared" si="851"/>
        <v/>
      </c>
      <c r="M6626" s="7" t="str">
        <f t="shared" si="852"/>
        <v/>
      </c>
      <c r="N6626" s="7" t="str">
        <f t="shared" si="848"/>
        <v/>
      </c>
      <c r="O6626" s="144"/>
      <c r="P6626" s="355">
        <v>0</v>
      </c>
      <c r="Q6626" s="362">
        <f>SUM('NOVO HORIZONTE'!I6626)</f>
        <v>0</v>
      </c>
      <c r="R6626" s="363">
        <f t="shared" si="853"/>
        <v>0</v>
      </c>
      <c r="S6626" s="153">
        <f t="shared" si="855"/>
        <v>0</v>
      </c>
      <c r="T6626" s="364"/>
    </row>
    <row r="6627" ht="22.5" hidden="1" spans="1:20">
      <c r="A6627" s="158">
        <v>87387</v>
      </c>
      <c r="B6627" s="100" t="s">
        <v>252</v>
      </c>
      <c r="C6627" s="104" t="s">
        <v>6930</v>
      </c>
      <c r="D6627" s="94" t="s">
        <v>239</v>
      </c>
      <c r="E6627" s="95">
        <v>1802.48</v>
      </c>
      <c r="F6627" s="182">
        <f t="shared" si="849"/>
        <v>2212.36</v>
      </c>
      <c r="G6627" s="107">
        <f>ROUND(SUM('NOVO HORIZONTE'!G6627),2)</f>
        <v>0</v>
      </c>
      <c r="H6627" s="107">
        <f t="shared" si="854"/>
        <v>0</v>
      </c>
      <c r="I6627" s="184">
        <f t="shared" si="850"/>
        <v>0</v>
      </c>
      <c r="J6627" s="142"/>
      <c r="K6627" s="146"/>
      <c r="L6627" s="7" t="str">
        <f t="shared" si="851"/>
        <v/>
      </c>
      <c r="M6627" s="7" t="str">
        <f t="shared" si="852"/>
        <v/>
      </c>
      <c r="N6627" s="7" t="str">
        <f t="shared" si="848"/>
        <v/>
      </c>
      <c r="O6627" s="144"/>
      <c r="P6627" s="355">
        <v>0</v>
      </c>
      <c r="Q6627" s="362">
        <f>SUM('NOVO HORIZONTE'!I6627)</f>
        <v>0</v>
      </c>
      <c r="R6627" s="363">
        <f t="shared" si="853"/>
        <v>0</v>
      </c>
      <c r="S6627" s="153">
        <f t="shared" si="855"/>
        <v>0</v>
      </c>
      <c r="T6627" s="364"/>
    </row>
    <row r="6628" ht="12.75" hidden="1" spans="1:20">
      <c r="A6628" s="158">
        <v>87399</v>
      </c>
      <c r="B6628" s="100" t="s">
        <v>252</v>
      </c>
      <c r="C6628" s="104" t="s">
        <v>6931</v>
      </c>
      <c r="D6628" s="94" t="s">
        <v>239</v>
      </c>
      <c r="E6628" s="95">
        <v>2072.37</v>
      </c>
      <c r="F6628" s="182">
        <f t="shared" si="849"/>
        <v>2543.63</v>
      </c>
      <c r="G6628" s="107">
        <f>ROUND(SUM('NOVO HORIZONTE'!G6628),2)</f>
        <v>0</v>
      </c>
      <c r="H6628" s="107">
        <f t="shared" si="854"/>
        <v>0</v>
      </c>
      <c r="I6628" s="184">
        <f t="shared" si="850"/>
        <v>0</v>
      </c>
      <c r="J6628" s="142"/>
      <c r="K6628" s="146"/>
      <c r="L6628" s="7" t="str">
        <f t="shared" si="851"/>
        <v/>
      </c>
      <c r="M6628" s="7" t="str">
        <f t="shared" si="852"/>
        <v/>
      </c>
      <c r="N6628" s="7" t="str">
        <f t="shared" si="848"/>
        <v/>
      </c>
      <c r="O6628" s="144"/>
      <c r="P6628" s="355">
        <v>0</v>
      </c>
      <c r="Q6628" s="362">
        <f>SUM('NOVO HORIZONTE'!I6628)</f>
        <v>0</v>
      </c>
      <c r="R6628" s="363">
        <f t="shared" si="853"/>
        <v>0</v>
      </c>
      <c r="S6628" s="153">
        <f t="shared" si="855"/>
        <v>0</v>
      </c>
      <c r="T6628" s="364"/>
    </row>
    <row r="6629" ht="12.75" hidden="1" spans="1:20">
      <c r="A6629" s="154" t="s">
        <v>6932</v>
      </c>
      <c r="B6629" s="100"/>
      <c r="C6629" s="161" t="s">
        <v>6933</v>
      </c>
      <c r="D6629" s="192">
        <v>0</v>
      </c>
      <c r="E6629" s="105">
        <v>0</v>
      </c>
      <c r="F6629" s="168">
        <f t="shared" si="849"/>
        <v>0</v>
      </c>
      <c r="G6629" s="187">
        <f>ROUND(SUM('NOVO HORIZONTE'!G6629),2)</f>
        <v>0</v>
      </c>
      <c r="H6629" s="187">
        <f t="shared" si="854"/>
        <v>0</v>
      </c>
      <c r="I6629" s="188">
        <f t="shared" si="850"/>
        <v>0</v>
      </c>
      <c r="J6629" s="142"/>
      <c r="K6629" s="145" t="str">
        <f>IF(SUM(I6630:I6724)&gt;0,"xx","")</f>
        <v/>
      </c>
      <c r="L6629" s="7" t="str">
        <f t="shared" si="851"/>
        <v/>
      </c>
      <c r="M6629" s="7" t="str">
        <f t="shared" si="852"/>
        <v/>
      </c>
      <c r="N6629" s="7" t="str">
        <f t="shared" si="848"/>
        <v/>
      </c>
      <c r="O6629" s="144"/>
      <c r="P6629" s="375"/>
      <c r="Q6629" s="362">
        <f>SUM('NOVO HORIZONTE'!I6629)</f>
        <v>0</v>
      </c>
      <c r="R6629" s="363">
        <f t="shared" si="853"/>
        <v>0</v>
      </c>
      <c r="S6629" s="153">
        <f t="shared" si="855"/>
        <v>0</v>
      </c>
      <c r="T6629" s="364"/>
    </row>
    <row r="6630" ht="22.5" hidden="1" spans="1:20">
      <c r="A6630" s="158">
        <v>95563</v>
      </c>
      <c r="B6630" s="100" t="s">
        <v>252</v>
      </c>
      <c r="C6630" s="104" t="s">
        <v>6934</v>
      </c>
      <c r="D6630" s="94" t="s">
        <v>239</v>
      </c>
      <c r="E6630" s="95">
        <v>756.05</v>
      </c>
      <c r="F6630" s="182">
        <f t="shared" si="849"/>
        <v>927.98</v>
      </c>
      <c r="G6630" s="107">
        <f>ROUND(SUM('NOVO HORIZONTE'!G6630),2)</f>
        <v>0</v>
      </c>
      <c r="H6630" s="107">
        <f t="shared" si="854"/>
        <v>0</v>
      </c>
      <c r="I6630" s="184">
        <f t="shared" si="850"/>
        <v>0</v>
      </c>
      <c r="J6630" s="142"/>
      <c r="K6630" s="146"/>
      <c r="L6630" s="7" t="str">
        <f t="shared" si="851"/>
        <v/>
      </c>
      <c r="M6630" s="7" t="str">
        <f t="shared" si="852"/>
        <v/>
      </c>
      <c r="N6630" s="7" t="str">
        <f t="shared" si="848"/>
        <v/>
      </c>
      <c r="O6630" s="144"/>
      <c r="P6630" s="355">
        <v>0</v>
      </c>
      <c r="Q6630" s="362">
        <f>SUM('NOVO HORIZONTE'!I6630)</f>
        <v>0</v>
      </c>
      <c r="R6630" s="363">
        <f t="shared" si="853"/>
        <v>0</v>
      </c>
      <c r="S6630" s="153">
        <f t="shared" si="855"/>
        <v>0</v>
      </c>
      <c r="T6630" s="364"/>
    </row>
    <row r="6631" ht="22.5" hidden="1" spans="1:20">
      <c r="A6631" s="158">
        <v>100468</v>
      </c>
      <c r="B6631" s="100" t="s">
        <v>252</v>
      </c>
      <c r="C6631" s="104" t="s">
        <v>6935</v>
      </c>
      <c r="D6631" s="94" t="s">
        <v>239</v>
      </c>
      <c r="E6631" s="95">
        <v>615.8</v>
      </c>
      <c r="F6631" s="182">
        <f t="shared" si="849"/>
        <v>755.83</v>
      </c>
      <c r="G6631" s="107">
        <f>ROUND(SUM('NOVO HORIZONTE'!G6631),2)</f>
        <v>0</v>
      </c>
      <c r="H6631" s="107">
        <f t="shared" si="854"/>
        <v>0</v>
      </c>
      <c r="I6631" s="184">
        <f t="shared" si="850"/>
        <v>0</v>
      </c>
      <c r="J6631" s="142"/>
      <c r="K6631" s="146"/>
      <c r="L6631" s="7" t="str">
        <f t="shared" si="851"/>
        <v/>
      </c>
      <c r="M6631" s="7" t="str">
        <f t="shared" si="852"/>
        <v/>
      </c>
      <c r="N6631" s="7" t="str">
        <f t="shared" si="848"/>
        <v/>
      </c>
      <c r="O6631" s="144"/>
      <c r="P6631" s="355">
        <v>0</v>
      </c>
      <c r="Q6631" s="362">
        <f>SUM('NOVO HORIZONTE'!I6631)</f>
        <v>0</v>
      </c>
      <c r="R6631" s="363">
        <f t="shared" si="853"/>
        <v>0</v>
      </c>
      <c r="S6631" s="153">
        <f t="shared" si="855"/>
        <v>0</v>
      </c>
      <c r="T6631" s="364"/>
    </row>
    <row r="6632" ht="22.5" hidden="1" spans="1:20">
      <c r="A6632" s="158">
        <v>100469</v>
      </c>
      <c r="B6632" s="100" t="s">
        <v>252</v>
      </c>
      <c r="C6632" s="104" t="s">
        <v>6936</v>
      </c>
      <c r="D6632" s="94" t="s">
        <v>239</v>
      </c>
      <c r="E6632" s="95">
        <v>488.61</v>
      </c>
      <c r="F6632" s="182">
        <f t="shared" si="849"/>
        <v>599.72</v>
      </c>
      <c r="G6632" s="107">
        <f>ROUND(SUM('NOVO HORIZONTE'!G6632),2)</f>
        <v>0</v>
      </c>
      <c r="H6632" s="107">
        <f t="shared" si="854"/>
        <v>0</v>
      </c>
      <c r="I6632" s="184">
        <f t="shared" si="850"/>
        <v>0</v>
      </c>
      <c r="J6632" s="142"/>
      <c r="K6632" s="146"/>
      <c r="L6632" s="7" t="str">
        <f t="shared" si="851"/>
        <v/>
      </c>
      <c r="M6632" s="7" t="str">
        <f t="shared" si="852"/>
        <v/>
      </c>
      <c r="N6632" s="7" t="str">
        <f t="shared" si="848"/>
        <v/>
      </c>
      <c r="O6632" s="144"/>
      <c r="P6632" s="355">
        <v>0</v>
      </c>
      <c r="Q6632" s="362">
        <f>SUM('NOVO HORIZONTE'!I6632)</f>
        <v>0</v>
      </c>
      <c r="R6632" s="363">
        <f t="shared" si="853"/>
        <v>0</v>
      </c>
      <c r="S6632" s="153">
        <f t="shared" si="855"/>
        <v>0</v>
      </c>
      <c r="T6632" s="364"/>
    </row>
    <row r="6633" ht="22.5" hidden="1" spans="1:20">
      <c r="A6633" s="158">
        <v>100470</v>
      </c>
      <c r="B6633" s="100" t="s">
        <v>252</v>
      </c>
      <c r="C6633" s="104" t="s">
        <v>6937</v>
      </c>
      <c r="D6633" s="94" t="s">
        <v>239</v>
      </c>
      <c r="E6633" s="95">
        <v>442.97</v>
      </c>
      <c r="F6633" s="182">
        <f t="shared" si="849"/>
        <v>543.7</v>
      </c>
      <c r="G6633" s="107">
        <f>ROUND(SUM('NOVO HORIZONTE'!G6633),2)</f>
        <v>0</v>
      </c>
      <c r="H6633" s="107">
        <f t="shared" si="854"/>
        <v>0</v>
      </c>
      <c r="I6633" s="184">
        <f t="shared" si="850"/>
        <v>0</v>
      </c>
      <c r="J6633" s="142"/>
      <c r="K6633" s="146"/>
      <c r="L6633" s="7" t="str">
        <f t="shared" si="851"/>
        <v/>
      </c>
      <c r="M6633" s="7" t="str">
        <f t="shared" si="852"/>
        <v/>
      </c>
      <c r="N6633" s="7" t="str">
        <f t="shared" si="848"/>
        <v/>
      </c>
      <c r="O6633" s="144"/>
      <c r="P6633" s="355">
        <v>0</v>
      </c>
      <c r="Q6633" s="362">
        <f>SUM('NOVO HORIZONTE'!I6633)</f>
        <v>0</v>
      </c>
      <c r="R6633" s="363">
        <f t="shared" si="853"/>
        <v>0</v>
      </c>
      <c r="S6633" s="153">
        <f t="shared" si="855"/>
        <v>0</v>
      </c>
      <c r="T6633" s="364"/>
    </row>
    <row r="6634" ht="22.5" hidden="1" spans="1:20">
      <c r="A6634" s="158">
        <v>100472</v>
      </c>
      <c r="B6634" s="100" t="s">
        <v>252</v>
      </c>
      <c r="C6634" s="104" t="s">
        <v>6938</v>
      </c>
      <c r="D6634" s="94" t="s">
        <v>239</v>
      </c>
      <c r="E6634" s="95">
        <v>496.01</v>
      </c>
      <c r="F6634" s="182">
        <f t="shared" si="849"/>
        <v>608.8</v>
      </c>
      <c r="G6634" s="107">
        <f>ROUND(SUM('NOVO HORIZONTE'!G6634),2)</f>
        <v>0</v>
      </c>
      <c r="H6634" s="107">
        <f t="shared" si="854"/>
        <v>0</v>
      </c>
      <c r="I6634" s="184">
        <f t="shared" si="850"/>
        <v>0</v>
      </c>
      <c r="J6634" s="142"/>
      <c r="K6634" s="146"/>
      <c r="L6634" s="7" t="str">
        <f t="shared" si="851"/>
        <v/>
      </c>
      <c r="M6634" s="7" t="str">
        <f t="shared" si="852"/>
        <v/>
      </c>
      <c r="N6634" s="7" t="str">
        <f t="shared" si="848"/>
        <v/>
      </c>
      <c r="O6634" s="144"/>
      <c r="P6634" s="355">
        <v>0</v>
      </c>
      <c r="Q6634" s="362">
        <f>SUM('NOVO HORIZONTE'!I6634)</f>
        <v>0</v>
      </c>
      <c r="R6634" s="363">
        <f t="shared" si="853"/>
        <v>0</v>
      </c>
      <c r="S6634" s="153">
        <f t="shared" si="855"/>
        <v>0</v>
      </c>
      <c r="T6634" s="364"/>
    </row>
    <row r="6635" ht="22.5" hidden="1" spans="1:20">
      <c r="A6635" s="158">
        <v>100473</v>
      </c>
      <c r="B6635" s="100" t="s">
        <v>252</v>
      </c>
      <c r="C6635" s="104" t="s">
        <v>6939</v>
      </c>
      <c r="D6635" s="94" t="s">
        <v>239</v>
      </c>
      <c r="E6635" s="95">
        <v>441.67</v>
      </c>
      <c r="F6635" s="182">
        <f t="shared" si="849"/>
        <v>542.11</v>
      </c>
      <c r="G6635" s="107">
        <f>ROUND(SUM('NOVO HORIZONTE'!G6635),2)</f>
        <v>0</v>
      </c>
      <c r="H6635" s="107">
        <f t="shared" si="854"/>
        <v>0</v>
      </c>
      <c r="I6635" s="184">
        <f t="shared" si="850"/>
        <v>0</v>
      </c>
      <c r="J6635" s="142"/>
      <c r="K6635" s="146"/>
      <c r="L6635" s="7" t="str">
        <f t="shared" si="851"/>
        <v/>
      </c>
      <c r="M6635" s="7" t="str">
        <f t="shared" si="852"/>
        <v/>
      </c>
      <c r="N6635" s="7" t="str">
        <f t="shared" ref="N6635:N6698" si="856">M6635</f>
        <v/>
      </c>
      <c r="O6635" s="144"/>
      <c r="P6635" s="355">
        <v>0</v>
      </c>
      <c r="Q6635" s="362">
        <f>SUM('NOVO HORIZONTE'!I6635)</f>
        <v>0</v>
      </c>
      <c r="R6635" s="363">
        <f t="shared" si="853"/>
        <v>0</v>
      </c>
      <c r="S6635" s="153">
        <f t="shared" si="855"/>
        <v>0</v>
      </c>
      <c r="T6635" s="364"/>
    </row>
    <row r="6636" ht="22.5" hidden="1" spans="1:20">
      <c r="A6636" s="158">
        <v>100474</v>
      </c>
      <c r="B6636" s="100" t="s">
        <v>252</v>
      </c>
      <c r="C6636" s="104" t="s">
        <v>6940</v>
      </c>
      <c r="D6636" s="94" t="s">
        <v>239</v>
      </c>
      <c r="E6636" s="95">
        <v>418.24</v>
      </c>
      <c r="F6636" s="182">
        <f t="shared" si="849"/>
        <v>513.35</v>
      </c>
      <c r="G6636" s="107">
        <f>ROUND(SUM('NOVO HORIZONTE'!G6636),2)</f>
        <v>0</v>
      </c>
      <c r="H6636" s="107">
        <f t="shared" si="854"/>
        <v>0</v>
      </c>
      <c r="I6636" s="184">
        <f t="shared" si="850"/>
        <v>0</v>
      </c>
      <c r="J6636" s="142"/>
      <c r="K6636" s="146"/>
      <c r="L6636" s="7" t="str">
        <f t="shared" si="851"/>
        <v/>
      </c>
      <c r="M6636" s="7" t="str">
        <f t="shared" si="852"/>
        <v/>
      </c>
      <c r="N6636" s="7" t="str">
        <f t="shared" si="856"/>
        <v/>
      </c>
      <c r="O6636" s="144"/>
      <c r="P6636" s="355">
        <v>0</v>
      </c>
      <c r="Q6636" s="362">
        <f>SUM('NOVO HORIZONTE'!I6636)</f>
        <v>0</v>
      </c>
      <c r="R6636" s="363">
        <f t="shared" si="853"/>
        <v>0</v>
      </c>
      <c r="S6636" s="153">
        <f t="shared" si="855"/>
        <v>0</v>
      </c>
      <c r="T6636" s="364"/>
    </row>
    <row r="6637" ht="22.5" hidden="1" spans="1:20">
      <c r="A6637" s="158">
        <v>100475</v>
      </c>
      <c r="B6637" s="100" t="s">
        <v>252</v>
      </c>
      <c r="C6637" s="104" t="s">
        <v>6941</v>
      </c>
      <c r="D6637" s="94" t="s">
        <v>239</v>
      </c>
      <c r="E6637" s="95">
        <v>644.76</v>
      </c>
      <c r="F6637" s="182">
        <f t="shared" si="849"/>
        <v>791.38</v>
      </c>
      <c r="G6637" s="107">
        <f>ROUND(SUM('NOVO HORIZONTE'!G6637),2)</f>
        <v>0</v>
      </c>
      <c r="H6637" s="107">
        <f t="shared" si="854"/>
        <v>0</v>
      </c>
      <c r="I6637" s="184">
        <f t="shared" si="850"/>
        <v>0</v>
      </c>
      <c r="J6637" s="142"/>
      <c r="K6637" s="146"/>
      <c r="L6637" s="7" t="str">
        <f t="shared" si="851"/>
        <v/>
      </c>
      <c r="M6637" s="7" t="str">
        <f t="shared" si="852"/>
        <v/>
      </c>
      <c r="N6637" s="7" t="str">
        <f t="shared" si="856"/>
        <v/>
      </c>
      <c r="O6637" s="144"/>
      <c r="P6637" s="355">
        <v>0</v>
      </c>
      <c r="Q6637" s="362">
        <f>SUM('NOVO HORIZONTE'!I6637)</f>
        <v>0</v>
      </c>
      <c r="R6637" s="363">
        <f t="shared" si="853"/>
        <v>0</v>
      </c>
      <c r="S6637" s="153">
        <f t="shared" si="855"/>
        <v>0</v>
      </c>
      <c r="T6637" s="364"/>
    </row>
    <row r="6638" ht="33.75" hidden="1" spans="1:20">
      <c r="A6638" s="158">
        <v>100477</v>
      </c>
      <c r="B6638" s="100" t="s">
        <v>252</v>
      </c>
      <c r="C6638" s="104" t="s">
        <v>6942</v>
      </c>
      <c r="D6638" s="94" t="s">
        <v>239</v>
      </c>
      <c r="E6638" s="95">
        <v>716.16</v>
      </c>
      <c r="F6638" s="182">
        <f t="shared" ref="F6638:F6701" si="857">IF(E6638=0,0,IF(P6638=0,ROUND(E6638*(1+E$13),2),ROUND(E6638*(1+E$12),2)))</f>
        <v>879.01</v>
      </c>
      <c r="G6638" s="107">
        <f>ROUND(SUM('NOVO HORIZONTE'!G6638),2)</f>
        <v>0</v>
      </c>
      <c r="H6638" s="107">
        <f t="shared" si="854"/>
        <v>0</v>
      </c>
      <c r="I6638" s="184">
        <f t="shared" ref="I6638:I6701" si="858">IF(ISBLANK(G6638),0,ROUND(G6638*H6638,2))</f>
        <v>0</v>
      </c>
      <c r="J6638" s="142"/>
      <c r="K6638" s="146"/>
      <c r="L6638" s="7" t="str">
        <f t="shared" ref="L6638:L6701" si="859">IF(K6638="X","x",IF(K6638="xx","x",IF(I6638&gt;0,"x","")))</f>
        <v/>
      </c>
      <c r="M6638" s="7" t="str">
        <f t="shared" ref="M6638:M6701" si="860">IF(K6638="X","x",IF(K6638="xx","x",IF(I6638&gt;0,"x","")))</f>
        <v/>
      </c>
      <c r="N6638" s="7" t="str">
        <f t="shared" si="856"/>
        <v/>
      </c>
      <c r="O6638" s="144"/>
      <c r="P6638" s="355">
        <v>0</v>
      </c>
      <c r="Q6638" s="362">
        <f>SUM('NOVO HORIZONTE'!I6638)</f>
        <v>0</v>
      </c>
      <c r="R6638" s="363">
        <f t="shared" ref="R6638:R6701" si="861">I6638-Q6638</f>
        <v>0</v>
      </c>
      <c r="S6638" s="153">
        <f t="shared" si="855"/>
        <v>0</v>
      </c>
      <c r="T6638" s="364"/>
    </row>
    <row r="6639" ht="33.75" hidden="1" spans="1:20">
      <c r="A6639" s="158">
        <v>100478</v>
      </c>
      <c r="B6639" s="100" t="s">
        <v>252</v>
      </c>
      <c r="C6639" s="104" t="s">
        <v>6943</v>
      </c>
      <c r="D6639" s="94" t="s">
        <v>239</v>
      </c>
      <c r="E6639" s="95">
        <v>631.73</v>
      </c>
      <c r="F6639" s="182">
        <f t="shared" si="857"/>
        <v>775.39</v>
      </c>
      <c r="G6639" s="107">
        <f>ROUND(SUM('NOVO HORIZONTE'!G6639),2)</f>
        <v>0</v>
      </c>
      <c r="H6639" s="107">
        <f t="shared" ref="H6639:H6702" si="862">IF(G6639=0,0,F6639)</f>
        <v>0</v>
      </c>
      <c r="I6639" s="184">
        <f t="shared" si="858"/>
        <v>0</v>
      </c>
      <c r="J6639" s="142"/>
      <c r="K6639" s="146"/>
      <c r="L6639" s="7" t="str">
        <f t="shared" si="859"/>
        <v/>
      </c>
      <c r="M6639" s="7" t="str">
        <f t="shared" si="860"/>
        <v/>
      </c>
      <c r="N6639" s="7" t="str">
        <f t="shared" si="856"/>
        <v/>
      </c>
      <c r="O6639" s="144"/>
      <c r="P6639" s="355">
        <v>0</v>
      </c>
      <c r="Q6639" s="362">
        <f>SUM('NOVO HORIZONTE'!I6639)</f>
        <v>0</v>
      </c>
      <c r="R6639" s="363">
        <f t="shared" si="861"/>
        <v>0</v>
      </c>
      <c r="S6639" s="153">
        <f t="shared" si="855"/>
        <v>0</v>
      </c>
      <c r="T6639" s="364"/>
    </row>
    <row r="6640" ht="33.75" hidden="1" spans="1:20">
      <c r="A6640" s="158">
        <v>100479</v>
      </c>
      <c r="B6640" s="100" t="s">
        <v>252</v>
      </c>
      <c r="C6640" s="104" t="s">
        <v>6944</v>
      </c>
      <c r="D6640" s="94" t="s">
        <v>239</v>
      </c>
      <c r="E6640" s="95">
        <v>614.37</v>
      </c>
      <c r="F6640" s="182">
        <f t="shared" si="857"/>
        <v>754.08</v>
      </c>
      <c r="G6640" s="107">
        <f>ROUND(SUM('NOVO HORIZONTE'!G6640),2)</f>
        <v>0</v>
      </c>
      <c r="H6640" s="107">
        <f t="shared" si="862"/>
        <v>0</v>
      </c>
      <c r="I6640" s="184">
        <f t="shared" si="858"/>
        <v>0</v>
      </c>
      <c r="J6640" s="142"/>
      <c r="K6640" s="146"/>
      <c r="L6640" s="7" t="str">
        <f t="shared" si="859"/>
        <v/>
      </c>
      <c r="M6640" s="7" t="str">
        <f t="shared" si="860"/>
        <v/>
      </c>
      <c r="N6640" s="7" t="str">
        <f t="shared" si="856"/>
        <v/>
      </c>
      <c r="O6640" s="144"/>
      <c r="P6640" s="355">
        <v>0</v>
      </c>
      <c r="Q6640" s="362">
        <f>SUM('NOVO HORIZONTE'!I6640)</f>
        <v>0</v>
      </c>
      <c r="R6640" s="363">
        <f t="shared" si="861"/>
        <v>0</v>
      </c>
      <c r="S6640" s="153">
        <f t="shared" si="855"/>
        <v>0</v>
      </c>
      <c r="T6640" s="364"/>
    </row>
    <row r="6641" ht="22.5" hidden="1" spans="1:20">
      <c r="A6641" s="158">
        <v>100480</v>
      </c>
      <c r="B6641" s="100" t="s">
        <v>252</v>
      </c>
      <c r="C6641" s="104" t="s">
        <v>6945</v>
      </c>
      <c r="D6641" s="94" t="s">
        <v>239</v>
      </c>
      <c r="E6641" s="95">
        <v>772.66</v>
      </c>
      <c r="F6641" s="182">
        <f t="shared" si="857"/>
        <v>948.36</v>
      </c>
      <c r="G6641" s="107">
        <f>ROUND(SUM('NOVO HORIZONTE'!G6641),2)</f>
        <v>0</v>
      </c>
      <c r="H6641" s="107">
        <f t="shared" si="862"/>
        <v>0</v>
      </c>
      <c r="I6641" s="184">
        <f t="shared" si="858"/>
        <v>0</v>
      </c>
      <c r="J6641" s="142"/>
      <c r="K6641" s="146"/>
      <c r="L6641" s="7" t="str">
        <f t="shared" si="859"/>
        <v/>
      </c>
      <c r="M6641" s="7" t="str">
        <f t="shared" si="860"/>
        <v/>
      </c>
      <c r="N6641" s="7" t="str">
        <f t="shared" si="856"/>
        <v/>
      </c>
      <c r="O6641" s="144"/>
      <c r="P6641" s="355">
        <v>0</v>
      </c>
      <c r="Q6641" s="362">
        <f>SUM('NOVO HORIZONTE'!I6641)</f>
        <v>0</v>
      </c>
      <c r="R6641" s="363">
        <f t="shared" si="861"/>
        <v>0</v>
      </c>
      <c r="S6641" s="153">
        <f t="shared" si="855"/>
        <v>0</v>
      </c>
      <c r="T6641" s="364"/>
    </row>
    <row r="6642" ht="22.5" hidden="1" spans="1:20">
      <c r="A6642" s="158">
        <v>100481</v>
      </c>
      <c r="B6642" s="100" t="s">
        <v>252</v>
      </c>
      <c r="C6642" s="104" t="s">
        <v>6946</v>
      </c>
      <c r="D6642" s="94" t="s">
        <v>239</v>
      </c>
      <c r="E6642" s="95">
        <v>555.92</v>
      </c>
      <c r="F6642" s="182">
        <f t="shared" si="857"/>
        <v>682.34</v>
      </c>
      <c r="G6642" s="107">
        <f>ROUND(SUM('NOVO HORIZONTE'!G6642),2)</f>
        <v>0</v>
      </c>
      <c r="H6642" s="107">
        <f t="shared" si="862"/>
        <v>0</v>
      </c>
      <c r="I6642" s="184">
        <f t="shared" si="858"/>
        <v>0</v>
      </c>
      <c r="J6642" s="142"/>
      <c r="K6642" s="146"/>
      <c r="L6642" s="7" t="str">
        <f t="shared" si="859"/>
        <v/>
      </c>
      <c r="M6642" s="7" t="str">
        <f t="shared" si="860"/>
        <v/>
      </c>
      <c r="N6642" s="7" t="str">
        <f t="shared" si="856"/>
        <v/>
      </c>
      <c r="O6642" s="144"/>
      <c r="P6642" s="355">
        <v>0</v>
      </c>
      <c r="Q6642" s="362">
        <f>SUM('NOVO HORIZONTE'!I6642)</f>
        <v>0</v>
      </c>
      <c r="R6642" s="363">
        <f t="shared" si="861"/>
        <v>0</v>
      </c>
      <c r="S6642" s="153">
        <f t="shared" si="855"/>
        <v>0</v>
      </c>
      <c r="T6642" s="364"/>
    </row>
    <row r="6643" ht="33.75" hidden="1" spans="1:20">
      <c r="A6643" s="158">
        <v>100483</v>
      </c>
      <c r="B6643" s="100" t="s">
        <v>252</v>
      </c>
      <c r="C6643" s="104" t="s">
        <v>6947</v>
      </c>
      <c r="D6643" s="94" t="s">
        <v>239</v>
      </c>
      <c r="E6643" s="95">
        <v>609.27</v>
      </c>
      <c r="F6643" s="182">
        <f t="shared" si="857"/>
        <v>747.82</v>
      </c>
      <c r="G6643" s="107">
        <f>ROUND(SUM('NOVO HORIZONTE'!G6643),2)</f>
        <v>0</v>
      </c>
      <c r="H6643" s="107">
        <f t="shared" si="862"/>
        <v>0</v>
      </c>
      <c r="I6643" s="184">
        <f t="shared" si="858"/>
        <v>0</v>
      </c>
      <c r="J6643" s="142"/>
      <c r="K6643" s="146"/>
      <c r="L6643" s="7" t="str">
        <f t="shared" si="859"/>
        <v/>
      </c>
      <c r="M6643" s="7" t="str">
        <f t="shared" si="860"/>
        <v/>
      </c>
      <c r="N6643" s="7" t="str">
        <f t="shared" si="856"/>
        <v/>
      </c>
      <c r="O6643" s="144"/>
      <c r="P6643" s="355">
        <v>0</v>
      </c>
      <c r="Q6643" s="362">
        <f>SUM('NOVO HORIZONTE'!I6643)</f>
        <v>0</v>
      </c>
      <c r="R6643" s="363">
        <f t="shared" si="861"/>
        <v>0</v>
      </c>
      <c r="S6643" s="153">
        <f t="shared" si="855"/>
        <v>0</v>
      </c>
      <c r="T6643" s="364"/>
    </row>
    <row r="6644" ht="33.75" hidden="1" spans="1:20">
      <c r="A6644" s="158">
        <v>100484</v>
      </c>
      <c r="B6644" s="100" t="s">
        <v>252</v>
      </c>
      <c r="C6644" s="104" t="s">
        <v>6948</v>
      </c>
      <c r="D6644" s="94" t="s">
        <v>239</v>
      </c>
      <c r="E6644" s="95">
        <v>555.91</v>
      </c>
      <c r="F6644" s="182">
        <f t="shared" si="857"/>
        <v>682.32</v>
      </c>
      <c r="G6644" s="107">
        <f>ROUND(SUM('NOVO HORIZONTE'!G6644),2)</f>
        <v>0</v>
      </c>
      <c r="H6644" s="107">
        <f t="shared" si="862"/>
        <v>0</v>
      </c>
      <c r="I6644" s="184">
        <f t="shared" si="858"/>
        <v>0</v>
      </c>
      <c r="J6644" s="142"/>
      <c r="K6644" s="146"/>
      <c r="L6644" s="7" t="str">
        <f t="shared" si="859"/>
        <v/>
      </c>
      <c r="M6644" s="7" t="str">
        <f t="shared" si="860"/>
        <v/>
      </c>
      <c r="N6644" s="7" t="str">
        <f t="shared" si="856"/>
        <v/>
      </c>
      <c r="O6644" s="144"/>
      <c r="P6644" s="355">
        <v>0</v>
      </c>
      <c r="Q6644" s="362">
        <f>SUM('NOVO HORIZONTE'!I6644)</f>
        <v>0</v>
      </c>
      <c r="R6644" s="363">
        <f t="shared" si="861"/>
        <v>0</v>
      </c>
      <c r="S6644" s="153">
        <f t="shared" si="855"/>
        <v>0</v>
      </c>
      <c r="T6644" s="364"/>
    </row>
    <row r="6645" ht="33.75" hidden="1" spans="1:20">
      <c r="A6645" s="158">
        <v>100485</v>
      </c>
      <c r="B6645" s="100" t="s">
        <v>252</v>
      </c>
      <c r="C6645" s="104" t="s">
        <v>6949</v>
      </c>
      <c r="D6645" s="94" t="s">
        <v>239</v>
      </c>
      <c r="E6645" s="95">
        <v>534.57</v>
      </c>
      <c r="F6645" s="182">
        <f t="shared" si="857"/>
        <v>656.13</v>
      </c>
      <c r="G6645" s="107">
        <f>ROUND(SUM('NOVO HORIZONTE'!G6645),2)</f>
        <v>0</v>
      </c>
      <c r="H6645" s="107">
        <f t="shared" si="862"/>
        <v>0</v>
      </c>
      <c r="I6645" s="184">
        <f t="shared" si="858"/>
        <v>0</v>
      </c>
      <c r="J6645" s="142"/>
      <c r="K6645" s="146"/>
      <c r="L6645" s="7" t="str">
        <f t="shared" si="859"/>
        <v/>
      </c>
      <c r="M6645" s="7" t="str">
        <f t="shared" si="860"/>
        <v/>
      </c>
      <c r="N6645" s="7" t="str">
        <f t="shared" si="856"/>
        <v/>
      </c>
      <c r="O6645" s="144"/>
      <c r="P6645" s="355">
        <v>0</v>
      </c>
      <c r="Q6645" s="362">
        <f>SUM('NOVO HORIZONTE'!I6645)</f>
        <v>0</v>
      </c>
      <c r="R6645" s="363">
        <f t="shared" si="861"/>
        <v>0</v>
      </c>
      <c r="S6645" s="153">
        <f t="shared" si="855"/>
        <v>0</v>
      </c>
      <c r="T6645" s="364"/>
    </row>
    <row r="6646" ht="22.5" hidden="1" spans="1:20">
      <c r="A6646" s="158">
        <v>100486</v>
      </c>
      <c r="B6646" s="100" t="s">
        <v>252</v>
      </c>
      <c r="C6646" s="104" t="s">
        <v>6950</v>
      </c>
      <c r="D6646" s="94" t="s">
        <v>239</v>
      </c>
      <c r="E6646" s="95">
        <v>687.16</v>
      </c>
      <c r="F6646" s="182">
        <f t="shared" si="857"/>
        <v>843.42</v>
      </c>
      <c r="G6646" s="107">
        <f>ROUND(SUM('NOVO HORIZONTE'!G6646),2)</f>
        <v>0</v>
      </c>
      <c r="H6646" s="107">
        <f t="shared" si="862"/>
        <v>0</v>
      </c>
      <c r="I6646" s="184">
        <f t="shared" si="858"/>
        <v>0</v>
      </c>
      <c r="J6646" s="142"/>
      <c r="K6646" s="146"/>
      <c r="L6646" s="7" t="str">
        <f t="shared" si="859"/>
        <v/>
      </c>
      <c r="M6646" s="7" t="str">
        <f t="shared" si="860"/>
        <v/>
      </c>
      <c r="N6646" s="7" t="str">
        <f t="shared" si="856"/>
        <v/>
      </c>
      <c r="O6646" s="144"/>
      <c r="P6646" s="355">
        <v>0</v>
      </c>
      <c r="Q6646" s="362">
        <f>SUM('NOVO HORIZONTE'!I6646)</f>
        <v>0</v>
      </c>
      <c r="R6646" s="363">
        <f t="shared" si="861"/>
        <v>0</v>
      </c>
      <c r="S6646" s="153">
        <f t="shared" si="855"/>
        <v>0</v>
      </c>
      <c r="T6646" s="364"/>
    </row>
    <row r="6647" ht="33.75" hidden="1" spans="1:20">
      <c r="A6647" s="158">
        <v>100487</v>
      </c>
      <c r="B6647" s="100" t="s">
        <v>252</v>
      </c>
      <c r="C6647" s="104" t="s">
        <v>6951</v>
      </c>
      <c r="D6647" s="94" t="s">
        <v>239</v>
      </c>
      <c r="E6647" s="95">
        <v>429.97</v>
      </c>
      <c r="F6647" s="182">
        <f t="shared" si="857"/>
        <v>527.75</v>
      </c>
      <c r="G6647" s="107">
        <f>ROUND(SUM('NOVO HORIZONTE'!G6647),2)</f>
        <v>0</v>
      </c>
      <c r="H6647" s="107">
        <f t="shared" si="862"/>
        <v>0</v>
      </c>
      <c r="I6647" s="184">
        <f t="shared" si="858"/>
        <v>0</v>
      </c>
      <c r="J6647" s="142"/>
      <c r="K6647" s="146"/>
      <c r="L6647" s="7" t="str">
        <f t="shared" si="859"/>
        <v/>
      </c>
      <c r="M6647" s="7" t="str">
        <f t="shared" si="860"/>
        <v/>
      </c>
      <c r="N6647" s="7" t="str">
        <f t="shared" si="856"/>
        <v/>
      </c>
      <c r="O6647" s="144"/>
      <c r="P6647" s="355">
        <v>0</v>
      </c>
      <c r="Q6647" s="362">
        <f>SUM('NOVO HORIZONTE'!I6647)</f>
        <v>0</v>
      </c>
      <c r="R6647" s="363">
        <f t="shared" si="861"/>
        <v>0</v>
      </c>
      <c r="S6647" s="153">
        <f t="shared" si="855"/>
        <v>0</v>
      </c>
      <c r="T6647" s="364"/>
    </row>
    <row r="6648" ht="22.5" hidden="1" spans="1:20">
      <c r="A6648" s="158">
        <v>100488</v>
      </c>
      <c r="B6648" s="100" t="s">
        <v>252</v>
      </c>
      <c r="C6648" s="104" t="s">
        <v>6952</v>
      </c>
      <c r="D6648" s="94" t="s">
        <v>239</v>
      </c>
      <c r="E6648" s="95">
        <v>470</v>
      </c>
      <c r="F6648" s="182">
        <f t="shared" si="857"/>
        <v>576.88</v>
      </c>
      <c r="G6648" s="107">
        <f>ROUND(SUM('NOVO HORIZONTE'!G6648),2)</f>
        <v>0</v>
      </c>
      <c r="H6648" s="107">
        <f t="shared" si="862"/>
        <v>0</v>
      </c>
      <c r="I6648" s="184">
        <f t="shared" si="858"/>
        <v>0</v>
      </c>
      <c r="J6648" s="142"/>
      <c r="K6648" s="146"/>
      <c r="L6648" s="7" t="str">
        <f t="shared" si="859"/>
        <v/>
      </c>
      <c r="M6648" s="7" t="str">
        <f t="shared" si="860"/>
        <v/>
      </c>
      <c r="N6648" s="7" t="str">
        <f t="shared" si="856"/>
        <v/>
      </c>
      <c r="O6648" s="144"/>
      <c r="P6648" s="355">
        <v>0</v>
      </c>
      <c r="Q6648" s="362">
        <f>SUM('NOVO HORIZONTE'!I6648)</f>
        <v>0</v>
      </c>
      <c r="R6648" s="363">
        <f t="shared" si="861"/>
        <v>0</v>
      </c>
      <c r="S6648" s="153">
        <f t="shared" si="855"/>
        <v>0</v>
      </c>
      <c r="T6648" s="364"/>
    </row>
    <row r="6649" ht="22.5" hidden="1" spans="1:20">
      <c r="A6649" s="158">
        <v>100489</v>
      </c>
      <c r="B6649" s="100" t="s">
        <v>252</v>
      </c>
      <c r="C6649" s="104" t="s">
        <v>6953</v>
      </c>
      <c r="D6649" s="94" t="s">
        <v>239</v>
      </c>
      <c r="E6649" s="95">
        <v>495.95</v>
      </c>
      <c r="F6649" s="182">
        <f t="shared" si="857"/>
        <v>608.73</v>
      </c>
      <c r="G6649" s="107">
        <f>ROUND(SUM('NOVO HORIZONTE'!G6649),2)</f>
        <v>0</v>
      </c>
      <c r="H6649" s="107">
        <f t="shared" si="862"/>
        <v>0</v>
      </c>
      <c r="I6649" s="184">
        <f t="shared" si="858"/>
        <v>0</v>
      </c>
      <c r="J6649" s="142"/>
      <c r="K6649" s="146"/>
      <c r="L6649" s="7" t="str">
        <f t="shared" si="859"/>
        <v/>
      </c>
      <c r="M6649" s="7" t="str">
        <f t="shared" si="860"/>
        <v/>
      </c>
      <c r="N6649" s="7" t="str">
        <f t="shared" si="856"/>
        <v/>
      </c>
      <c r="O6649" s="144"/>
      <c r="P6649" s="355">
        <v>0</v>
      </c>
      <c r="Q6649" s="362">
        <f>SUM('NOVO HORIZONTE'!I6649)</f>
        <v>0</v>
      </c>
      <c r="R6649" s="363">
        <f t="shared" si="861"/>
        <v>0</v>
      </c>
      <c r="S6649" s="153">
        <f t="shared" si="855"/>
        <v>0</v>
      </c>
      <c r="T6649" s="364"/>
    </row>
    <row r="6650" ht="22.5" hidden="1" spans="1:20">
      <c r="A6650" s="158">
        <v>100490</v>
      </c>
      <c r="B6650" s="100" t="s">
        <v>252</v>
      </c>
      <c r="C6650" s="104" t="s">
        <v>6954</v>
      </c>
      <c r="D6650" s="94" t="s">
        <v>239</v>
      </c>
      <c r="E6650" s="95">
        <v>437.27</v>
      </c>
      <c r="F6650" s="182">
        <f t="shared" si="857"/>
        <v>536.71</v>
      </c>
      <c r="G6650" s="107">
        <f>ROUND(SUM('NOVO HORIZONTE'!G6650),2)</f>
        <v>0</v>
      </c>
      <c r="H6650" s="107">
        <f t="shared" si="862"/>
        <v>0</v>
      </c>
      <c r="I6650" s="184">
        <f t="shared" si="858"/>
        <v>0</v>
      </c>
      <c r="J6650" s="142"/>
      <c r="K6650" s="146"/>
      <c r="L6650" s="7" t="str">
        <f t="shared" si="859"/>
        <v/>
      </c>
      <c r="M6650" s="7" t="str">
        <f t="shared" si="860"/>
        <v/>
      </c>
      <c r="N6650" s="7" t="str">
        <f t="shared" si="856"/>
        <v/>
      </c>
      <c r="O6650" s="144"/>
      <c r="P6650" s="355">
        <v>0</v>
      </c>
      <c r="Q6650" s="362">
        <f>SUM('NOVO HORIZONTE'!I6650)</f>
        <v>0</v>
      </c>
      <c r="R6650" s="363">
        <f t="shared" si="861"/>
        <v>0</v>
      </c>
      <c r="S6650" s="153">
        <f t="shared" si="855"/>
        <v>0</v>
      </c>
      <c r="T6650" s="364"/>
    </row>
    <row r="6651" ht="22.5" hidden="1" spans="1:20">
      <c r="A6651" s="158">
        <v>100491</v>
      </c>
      <c r="B6651" s="100" t="s">
        <v>252</v>
      </c>
      <c r="C6651" s="104" t="s">
        <v>6955</v>
      </c>
      <c r="D6651" s="94" t="s">
        <v>239</v>
      </c>
      <c r="E6651" s="95">
        <v>643.86</v>
      </c>
      <c r="F6651" s="182">
        <f t="shared" si="857"/>
        <v>790.27</v>
      </c>
      <c r="G6651" s="107">
        <f>ROUND(SUM('NOVO HORIZONTE'!G6651),2)</f>
        <v>0</v>
      </c>
      <c r="H6651" s="107">
        <f t="shared" si="862"/>
        <v>0</v>
      </c>
      <c r="I6651" s="184">
        <f t="shared" si="858"/>
        <v>0</v>
      </c>
      <c r="J6651" s="142"/>
      <c r="K6651" s="146"/>
      <c r="L6651" s="7" t="str">
        <f t="shared" si="859"/>
        <v/>
      </c>
      <c r="M6651" s="7" t="str">
        <f t="shared" si="860"/>
        <v/>
      </c>
      <c r="N6651" s="7" t="str">
        <f t="shared" si="856"/>
        <v/>
      </c>
      <c r="O6651" s="144"/>
      <c r="P6651" s="355">
        <v>0</v>
      </c>
      <c r="Q6651" s="362">
        <f>SUM('NOVO HORIZONTE'!I6651)</f>
        <v>0</v>
      </c>
      <c r="R6651" s="363">
        <f t="shared" si="861"/>
        <v>0</v>
      </c>
      <c r="S6651" s="153">
        <f t="shared" si="855"/>
        <v>0</v>
      </c>
      <c r="T6651" s="364"/>
    </row>
    <row r="6652" ht="22.5" hidden="1" spans="1:20">
      <c r="A6652" s="158">
        <v>100492</v>
      </c>
      <c r="B6652" s="100" t="s">
        <v>252</v>
      </c>
      <c r="C6652" s="104" t="s">
        <v>6956</v>
      </c>
      <c r="D6652" s="94" t="s">
        <v>239</v>
      </c>
      <c r="E6652" s="95">
        <v>555.33</v>
      </c>
      <c r="F6652" s="182">
        <f t="shared" si="857"/>
        <v>681.61</v>
      </c>
      <c r="G6652" s="107">
        <f>ROUND(SUM('NOVO HORIZONTE'!G6652),2)</f>
        <v>0</v>
      </c>
      <c r="H6652" s="107">
        <f t="shared" si="862"/>
        <v>0</v>
      </c>
      <c r="I6652" s="184">
        <f t="shared" si="858"/>
        <v>0</v>
      </c>
      <c r="J6652" s="142"/>
      <c r="K6652" s="146"/>
      <c r="L6652" s="7" t="str">
        <f t="shared" si="859"/>
        <v/>
      </c>
      <c r="M6652" s="7" t="str">
        <f t="shared" si="860"/>
        <v/>
      </c>
      <c r="N6652" s="7" t="str">
        <f t="shared" si="856"/>
        <v/>
      </c>
      <c r="O6652" s="144"/>
      <c r="P6652" s="355">
        <v>0</v>
      </c>
      <c r="Q6652" s="362">
        <f>SUM('NOVO HORIZONTE'!I6652)</f>
        <v>0</v>
      </c>
      <c r="R6652" s="363">
        <f t="shared" si="861"/>
        <v>0</v>
      </c>
      <c r="S6652" s="153">
        <f t="shared" si="855"/>
        <v>0</v>
      </c>
      <c r="T6652" s="364"/>
    </row>
    <row r="6653" ht="22.5" hidden="1" spans="1:20">
      <c r="A6653" s="158">
        <v>87299</v>
      </c>
      <c r="B6653" s="100" t="s">
        <v>252</v>
      </c>
      <c r="C6653" s="104" t="s">
        <v>6957</v>
      </c>
      <c r="D6653" s="94" t="s">
        <v>239</v>
      </c>
      <c r="E6653" s="95">
        <v>398.45</v>
      </c>
      <c r="F6653" s="182">
        <f t="shared" si="857"/>
        <v>489.06</v>
      </c>
      <c r="G6653" s="107">
        <f>ROUND(SUM('NOVO HORIZONTE'!G6653),2)</f>
        <v>0</v>
      </c>
      <c r="H6653" s="107">
        <f t="shared" si="862"/>
        <v>0</v>
      </c>
      <c r="I6653" s="184">
        <f t="shared" si="858"/>
        <v>0</v>
      </c>
      <c r="J6653" s="142"/>
      <c r="K6653" s="146"/>
      <c r="L6653" s="7" t="str">
        <f t="shared" si="859"/>
        <v/>
      </c>
      <c r="M6653" s="7" t="str">
        <f t="shared" si="860"/>
        <v/>
      </c>
      <c r="N6653" s="7" t="str">
        <f t="shared" si="856"/>
        <v/>
      </c>
      <c r="O6653" s="144"/>
      <c r="P6653" s="355">
        <v>0</v>
      </c>
      <c r="Q6653" s="362">
        <f>SUM('NOVO HORIZONTE'!I6653)</f>
        <v>0</v>
      </c>
      <c r="R6653" s="363">
        <f t="shared" si="861"/>
        <v>0</v>
      </c>
      <c r="S6653" s="153">
        <f t="shared" si="855"/>
        <v>0</v>
      </c>
      <c r="T6653" s="364"/>
    </row>
    <row r="6654" ht="22.5" hidden="1" spans="1:20">
      <c r="A6654" s="158">
        <v>87298</v>
      </c>
      <c r="B6654" s="100" t="s">
        <v>252</v>
      </c>
      <c r="C6654" s="104" t="s">
        <v>6958</v>
      </c>
      <c r="D6654" s="94" t="s">
        <v>239</v>
      </c>
      <c r="E6654" s="95">
        <v>600.04</v>
      </c>
      <c r="F6654" s="182">
        <f t="shared" si="857"/>
        <v>736.49</v>
      </c>
      <c r="G6654" s="107">
        <f>ROUND(SUM('NOVO HORIZONTE'!G6654),2)</f>
        <v>0</v>
      </c>
      <c r="H6654" s="107">
        <f t="shared" si="862"/>
        <v>0</v>
      </c>
      <c r="I6654" s="184">
        <f t="shared" si="858"/>
        <v>0</v>
      </c>
      <c r="J6654" s="142"/>
      <c r="K6654" s="146"/>
      <c r="L6654" s="7" t="str">
        <f t="shared" si="859"/>
        <v/>
      </c>
      <c r="M6654" s="7" t="str">
        <f t="shared" si="860"/>
        <v/>
      </c>
      <c r="N6654" s="7" t="str">
        <f t="shared" si="856"/>
        <v/>
      </c>
      <c r="O6654" s="144"/>
      <c r="P6654" s="355">
        <v>0</v>
      </c>
      <c r="Q6654" s="362">
        <f>SUM('NOVO HORIZONTE'!I6654)</f>
        <v>0</v>
      </c>
      <c r="R6654" s="363">
        <f t="shared" si="861"/>
        <v>0</v>
      </c>
      <c r="S6654" s="153">
        <f t="shared" si="855"/>
        <v>0</v>
      </c>
      <c r="T6654" s="364"/>
    </row>
    <row r="6655" ht="22.5" hidden="1" spans="1:20">
      <c r="A6655" s="158">
        <v>87313</v>
      </c>
      <c r="B6655" s="100" t="s">
        <v>252</v>
      </c>
      <c r="C6655" s="104" t="s">
        <v>6959</v>
      </c>
      <c r="D6655" s="94" t="s">
        <v>239</v>
      </c>
      <c r="E6655" s="95">
        <v>473.74</v>
      </c>
      <c r="F6655" s="182">
        <f t="shared" si="857"/>
        <v>581.47</v>
      </c>
      <c r="G6655" s="107">
        <f>ROUND(SUM('NOVO HORIZONTE'!G6655),2)</f>
        <v>0</v>
      </c>
      <c r="H6655" s="107">
        <f t="shared" si="862"/>
        <v>0</v>
      </c>
      <c r="I6655" s="184">
        <f t="shared" si="858"/>
        <v>0</v>
      </c>
      <c r="J6655" s="142"/>
      <c r="K6655" s="146"/>
      <c r="L6655" s="7" t="str">
        <f t="shared" si="859"/>
        <v/>
      </c>
      <c r="M6655" s="7" t="str">
        <f t="shared" si="860"/>
        <v/>
      </c>
      <c r="N6655" s="7" t="str">
        <f t="shared" si="856"/>
        <v/>
      </c>
      <c r="O6655" s="144"/>
      <c r="P6655" s="355">
        <v>0</v>
      </c>
      <c r="Q6655" s="362">
        <f>SUM('NOVO HORIZONTE'!I6655)</f>
        <v>0</v>
      </c>
      <c r="R6655" s="363">
        <f t="shared" si="861"/>
        <v>0</v>
      </c>
      <c r="S6655" s="153">
        <f t="shared" si="855"/>
        <v>0</v>
      </c>
      <c r="T6655" s="364"/>
    </row>
    <row r="6656" ht="22.5" hidden="1" spans="1:20">
      <c r="A6656" s="158">
        <v>87314</v>
      </c>
      <c r="B6656" s="100" t="s">
        <v>252</v>
      </c>
      <c r="C6656" s="104" t="s">
        <v>6960</v>
      </c>
      <c r="D6656" s="94" t="s">
        <v>239</v>
      </c>
      <c r="E6656" s="95">
        <v>463.67</v>
      </c>
      <c r="F6656" s="182">
        <f t="shared" si="857"/>
        <v>569.11</v>
      </c>
      <c r="G6656" s="107">
        <f>ROUND(SUM('NOVO HORIZONTE'!G6656),2)</f>
        <v>0</v>
      </c>
      <c r="H6656" s="107">
        <f t="shared" si="862"/>
        <v>0</v>
      </c>
      <c r="I6656" s="184">
        <f t="shared" si="858"/>
        <v>0</v>
      </c>
      <c r="J6656" s="142"/>
      <c r="K6656" s="146"/>
      <c r="L6656" s="7" t="str">
        <f t="shared" si="859"/>
        <v/>
      </c>
      <c r="M6656" s="7" t="str">
        <f t="shared" si="860"/>
        <v/>
      </c>
      <c r="N6656" s="7" t="str">
        <f t="shared" si="856"/>
        <v/>
      </c>
      <c r="O6656" s="144"/>
      <c r="P6656" s="355">
        <v>0</v>
      </c>
      <c r="Q6656" s="362">
        <f>SUM('NOVO HORIZONTE'!I6656)</f>
        <v>0</v>
      </c>
      <c r="R6656" s="363">
        <f t="shared" si="861"/>
        <v>0</v>
      </c>
      <c r="S6656" s="153">
        <f t="shared" si="855"/>
        <v>0</v>
      </c>
      <c r="T6656" s="364"/>
    </row>
    <row r="6657" ht="22.5" hidden="1" spans="1:20">
      <c r="A6657" s="158">
        <v>87322</v>
      </c>
      <c r="B6657" s="100" t="s">
        <v>252</v>
      </c>
      <c r="C6657" s="104" t="s">
        <v>6961</v>
      </c>
      <c r="D6657" s="94" t="s">
        <v>239</v>
      </c>
      <c r="E6657" s="95">
        <v>3528.51</v>
      </c>
      <c r="F6657" s="182">
        <f t="shared" si="857"/>
        <v>4330.89</v>
      </c>
      <c r="G6657" s="107">
        <f>ROUND(SUM('NOVO HORIZONTE'!G6657),2)</f>
        <v>0</v>
      </c>
      <c r="H6657" s="107">
        <f t="shared" si="862"/>
        <v>0</v>
      </c>
      <c r="I6657" s="184">
        <f t="shared" si="858"/>
        <v>0</v>
      </c>
      <c r="J6657" s="142"/>
      <c r="K6657" s="146"/>
      <c r="L6657" s="7" t="str">
        <f t="shared" si="859"/>
        <v/>
      </c>
      <c r="M6657" s="7" t="str">
        <f t="shared" si="860"/>
        <v/>
      </c>
      <c r="N6657" s="7" t="str">
        <f t="shared" si="856"/>
        <v/>
      </c>
      <c r="O6657" s="144"/>
      <c r="P6657" s="355">
        <v>0</v>
      </c>
      <c r="Q6657" s="362">
        <f>SUM('NOVO HORIZONTE'!I6657)</f>
        <v>0</v>
      </c>
      <c r="R6657" s="363">
        <f t="shared" si="861"/>
        <v>0</v>
      </c>
      <c r="S6657" s="153">
        <f t="shared" si="855"/>
        <v>0</v>
      </c>
      <c r="T6657" s="364"/>
    </row>
    <row r="6658" ht="22.5" hidden="1" spans="1:20">
      <c r="A6658" s="158">
        <v>87323</v>
      </c>
      <c r="B6658" s="100" t="s">
        <v>252</v>
      </c>
      <c r="C6658" s="104" t="s">
        <v>6962</v>
      </c>
      <c r="D6658" s="94" t="s">
        <v>239</v>
      </c>
      <c r="E6658" s="95">
        <v>3524.26</v>
      </c>
      <c r="F6658" s="182">
        <f t="shared" si="857"/>
        <v>4325.68</v>
      </c>
      <c r="G6658" s="107">
        <f>ROUND(SUM('NOVO HORIZONTE'!G6658),2)</f>
        <v>0</v>
      </c>
      <c r="H6658" s="107">
        <f t="shared" si="862"/>
        <v>0</v>
      </c>
      <c r="I6658" s="184">
        <f t="shared" si="858"/>
        <v>0</v>
      </c>
      <c r="J6658" s="142"/>
      <c r="K6658" s="146"/>
      <c r="L6658" s="7" t="str">
        <f t="shared" si="859"/>
        <v/>
      </c>
      <c r="M6658" s="7" t="str">
        <f t="shared" si="860"/>
        <v/>
      </c>
      <c r="N6658" s="7" t="str">
        <f t="shared" si="856"/>
        <v/>
      </c>
      <c r="O6658" s="144"/>
      <c r="P6658" s="355">
        <v>0</v>
      </c>
      <c r="Q6658" s="362">
        <f>SUM('NOVO HORIZONTE'!I6658)</f>
        <v>0</v>
      </c>
      <c r="R6658" s="363">
        <f t="shared" si="861"/>
        <v>0</v>
      </c>
      <c r="S6658" s="153">
        <f t="shared" si="855"/>
        <v>0</v>
      </c>
      <c r="T6658" s="364"/>
    </row>
    <row r="6659" ht="22.5" hidden="1" spans="1:20">
      <c r="A6659" s="158">
        <v>87339</v>
      </c>
      <c r="B6659" s="100" t="s">
        <v>252</v>
      </c>
      <c r="C6659" s="104" t="s">
        <v>6963</v>
      </c>
      <c r="D6659" s="94" t="s">
        <v>239</v>
      </c>
      <c r="E6659" s="95">
        <v>737.74</v>
      </c>
      <c r="F6659" s="182">
        <f t="shared" si="857"/>
        <v>905.5</v>
      </c>
      <c r="G6659" s="107">
        <f>ROUND(SUM('NOVO HORIZONTE'!G6659),2)</f>
        <v>0</v>
      </c>
      <c r="H6659" s="107">
        <f t="shared" si="862"/>
        <v>0</v>
      </c>
      <c r="I6659" s="184">
        <f t="shared" si="858"/>
        <v>0</v>
      </c>
      <c r="J6659" s="142"/>
      <c r="K6659" s="146"/>
      <c r="L6659" s="7" t="str">
        <f t="shared" si="859"/>
        <v/>
      </c>
      <c r="M6659" s="7" t="str">
        <f t="shared" si="860"/>
        <v/>
      </c>
      <c r="N6659" s="7" t="str">
        <f t="shared" si="856"/>
        <v/>
      </c>
      <c r="O6659" s="144"/>
      <c r="P6659" s="355">
        <v>0</v>
      </c>
      <c r="Q6659" s="362">
        <f>SUM('NOVO HORIZONTE'!I6659)</f>
        <v>0</v>
      </c>
      <c r="R6659" s="363">
        <f t="shared" si="861"/>
        <v>0</v>
      </c>
      <c r="S6659" s="153">
        <f t="shared" si="855"/>
        <v>0</v>
      </c>
      <c r="T6659" s="364"/>
    </row>
    <row r="6660" ht="22.5" hidden="1" spans="1:20">
      <c r="A6660" s="158">
        <v>87340</v>
      </c>
      <c r="B6660" s="100" t="s">
        <v>252</v>
      </c>
      <c r="C6660" s="104" t="s">
        <v>6964</v>
      </c>
      <c r="D6660" s="94" t="s">
        <v>239</v>
      </c>
      <c r="E6660" s="95">
        <v>600.04</v>
      </c>
      <c r="F6660" s="182">
        <f t="shared" si="857"/>
        <v>736.49</v>
      </c>
      <c r="G6660" s="107">
        <f>ROUND(SUM('NOVO HORIZONTE'!G6660),2)</f>
        <v>0</v>
      </c>
      <c r="H6660" s="107">
        <f t="shared" si="862"/>
        <v>0</v>
      </c>
      <c r="I6660" s="184">
        <f t="shared" si="858"/>
        <v>0</v>
      </c>
      <c r="J6660" s="142"/>
      <c r="K6660" s="146"/>
      <c r="L6660" s="7" t="str">
        <f t="shared" si="859"/>
        <v/>
      </c>
      <c r="M6660" s="7" t="str">
        <f t="shared" si="860"/>
        <v/>
      </c>
      <c r="N6660" s="7" t="str">
        <f t="shared" si="856"/>
        <v/>
      </c>
      <c r="O6660" s="144"/>
      <c r="P6660" s="355">
        <v>0</v>
      </c>
      <c r="Q6660" s="362">
        <f>SUM('NOVO HORIZONTE'!I6660)</f>
        <v>0</v>
      </c>
      <c r="R6660" s="363">
        <f t="shared" si="861"/>
        <v>0</v>
      </c>
      <c r="S6660" s="153">
        <f t="shared" si="855"/>
        <v>0</v>
      </c>
      <c r="T6660" s="364"/>
    </row>
    <row r="6661" ht="22.5" hidden="1" spans="1:20">
      <c r="A6661" s="158">
        <v>87341</v>
      </c>
      <c r="B6661" s="100" t="s">
        <v>252</v>
      </c>
      <c r="C6661" s="104" t="s">
        <v>6965</v>
      </c>
      <c r="D6661" s="94" t="s">
        <v>239</v>
      </c>
      <c r="E6661" s="95">
        <v>565.91</v>
      </c>
      <c r="F6661" s="182">
        <f t="shared" si="857"/>
        <v>694.6</v>
      </c>
      <c r="G6661" s="107">
        <f>ROUND(SUM('NOVO HORIZONTE'!G6661),2)</f>
        <v>0</v>
      </c>
      <c r="H6661" s="107">
        <f t="shared" si="862"/>
        <v>0</v>
      </c>
      <c r="I6661" s="184">
        <f t="shared" si="858"/>
        <v>0</v>
      </c>
      <c r="J6661" s="142"/>
      <c r="K6661" s="146"/>
      <c r="L6661" s="7" t="str">
        <f t="shared" si="859"/>
        <v/>
      </c>
      <c r="M6661" s="7" t="str">
        <f t="shared" si="860"/>
        <v/>
      </c>
      <c r="N6661" s="7" t="str">
        <f t="shared" si="856"/>
        <v/>
      </c>
      <c r="O6661" s="144"/>
      <c r="P6661" s="355">
        <v>0</v>
      </c>
      <c r="Q6661" s="362">
        <f>SUM('NOVO HORIZONTE'!I6661)</f>
        <v>0</v>
      </c>
      <c r="R6661" s="363">
        <f t="shared" si="861"/>
        <v>0</v>
      </c>
      <c r="S6661" s="153">
        <f t="shared" si="855"/>
        <v>0</v>
      </c>
      <c r="T6661" s="364"/>
    </row>
    <row r="6662" ht="22.5" hidden="1" spans="1:20">
      <c r="A6662" s="158">
        <v>87352</v>
      </c>
      <c r="B6662" s="100" t="s">
        <v>252</v>
      </c>
      <c r="C6662" s="104" t="s">
        <v>6966</v>
      </c>
      <c r="D6662" s="94" t="s">
        <v>239</v>
      </c>
      <c r="E6662" s="95">
        <v>564.61</v>
      </c>
      <c r="F6662" s="182">
        <f t="shared" si="857"/>
        <v>693</v>
      </c>
      <c r="G6662" s="107">
        <f>ROUND(SUM('NOVO HORIZONTE'!G6662),2)</f>
        <v>0</v>
      </c>
      <c r="H6662" s="107">
        <f t="shared" si="862"/>
        <v>0</v>
      </c>
      <c r="I6662" s="184">
        <f t="shared" si="858"/>
        <v>0</v>
      </c>
      <c r="J6662" s="142"/>
      <c r="K6662" s="146"/>
      <c r="L6662" s="7" t="str">
        <f t="shared" si="859"/>
        <v/>
      </c>
      <c r="M6662" s="7" t="str">
        <f t="shared" si="860"/>
        <v/>
      </c>
      <c r="N6662" s="7" t="str">
        <f t="shared" si="856"/>
        <v/>
      </c>
      <c r="O6662" s="144"/>
      <c r="P6662" s="355">
        <v>0</v>
      </c>
      <c r="Q6662" s="362">
        <f>SUM('NOVO HORIZONTE'!I6662)</f>
        <v>0</v>
      </c>
      <c r="R6662" s="363">
        <f t="shared" si="861"/>
        <v>0</v>
      </c>
      <c r="S6662" s="153">
        <f t="shared" si="855"/>
        <v>0</v>
      </c>
      <c r="T6662" s="364"/>
    </row>
    <row r="6663" ht="22.5" hidden="1" spans="1:20">
      <c r="A6663" s="158">
        <v>87353</v>
      </c>
      <c r="B6663" s="100" t="s">
        <v>252</v>
      </c>
      <c r="C6663" s="104" t="s">
        <v>6967</v>
      </c>
      <c r="D6663" s="94" t="s">
        <v>239</v>
      </c>
      <c r="E6663" s="95">
        <v>479.71</v>
      </c>
      <c r="F6663" s="182">
        <f t="shared" si="857"/>
        <v>588.8</v>
      </c>
      <c r="G6663" s="107">
        <f>ROUND(SUM('NOVO HORIZONTE'!G6663),2)</f>
        <v>0</v>
      </c>
      <c r="H6663" s="107">
        <f t="shared" si="862"/>
        <v>0</v>
      </c>
      <c r="I6663" s="184">
        <f t="shared" si="858"/>
        <v>0</v>
      </c>
      <c r="J6663" s="142"/>
      <c r="K6663" s="146"/>
      <c r="L6663" s="7" t="str">
        <f t="shared" si="859"/>
        <v/>
      </c>
      <c r="M6663" s="7" t="str">
        <f t="shared" si="860"/>
        <v/>
      </c>
      <c r="N6663" s="7" t="str">
        <f t="shared" si="856"/>
        <v/>
      </c>
      <c r="O6663" s="144"/>
      <c r="P6663" s="355">
        <v>0</v>
      </c>
      <c r="Q6663" s="362">
        <f>SUM('NOVO HORIZONTE'!I6663)</f>
        <v>0</v>
      </c>
      <c r="R6663" s="363">
        <f t="shared" si="861"/>
        <v>0</v>
      </c>
      <c r="S6663" s="153">
        <f t="shared" si="855"/>
        <v>0</v>
      </c>
      <c r="T6663" s="364"/>
    </row>
    <row r="6664" ht="22.5" hidden="1" spans="1:20">
      <c r="A6664" s="158">
        <v>87354</v>
      </c>
      <c r="B6664" s="100" t="s">
        <v>252</v>
      </c>
      <c r="C6664" s="104" t="s">
        <v>6968</v>
      </c>
      <c r="D6664" s="94" t="s">
        <v>239</v>
      </c>
      <c r="E6664" s="95">
        <v>441.62</v>
      </c>
      <c r="F6664" s="182">
        <f t="shared" si="857"/>
        <v>542.04</v>
      </c>
      <c r="G6664" s="107">
        <f>ROUND(SUM('NOVO HORIZONTE'!G6664),2)</f>
        <v>0</v>
      </c>
      <c r="H6664" s="107">
        <f t="shared" si="862"/>
        <v>0</v>
      </c>
      <c r="I6664" s="184">
        <f t="shared" si="858"/>
        <v>0</v>
      </c>
      <c r="J6664" s="142"/>
      <c r="K6664" s="146"/>
      <c r="L6664" s="7" t="str">
        <f t="shared" si="859"/>
        <v/>
      </c>
      <c r="M6664" s="7" t="str">
        <f t="shared" si="860"/>
        <v/>
      </c>
      <c r="N6664" s="7" t="str">
        <f t="shared" si="856"/>
        <v/>
      </c>
      <c r="O6664" s="144"/>
      <c r="P6664" s="355">
        <v>0</v>
      </c>
      <c r="Q6664" s="362">
        <f>SUM('NOVO HORIZONTE'!I6664)</f>
        <v>0</v>
      </c>
      <c r="R6664" s="363">
        <f t="shared" si="861"/>
        <v>0</v>
      </c>
      <c r="S6664" s="153">
        <f t="shared" si="855"/>
        <v>0</v>
      </c>
      <c r="T6664" s="364"/>
    </row>
    <row r="6665" ht="33.75" hidden="1" spans="1:20">
      <c r="A6665" s="158">
        <v>87360</v>
      </c>
      <c r="B6665" s="100" t="s">
        <v>252</v>
      </c>
      <c r="C6665" s="104" t="s">
        <v>6969</v>
      </c>
      <c r="D6665" s="94" t="s">
        <v>239</v>
      </c>
      <c r="E6665" s="95">
        <v>3494.2</v>
      </c>
      <c r="F6665" s="182">
        <f t="shared" si="857"/>
        <v>4288.78</v>
      </c>
      <c r="G6665" s="107">
        <f>ROUND(SUM('NOVO HORIZONTE'!G6665),2)</f>
        <v>0</v>
      </c>
      <c r="H6665" s="107">
        <f t="shared" si="862"/>
        <v>0</v>
      </c>
      <c r="I6665" s="184">
        <f t="shared" si="858"/>
        <v>0</v>
      </c>
      <c r="J6665" s="142"/>
      <c r="K6665" s="146"/>
      <c r="L6665" s="7" t="str">
        <f t="shared" si="859"/>
        <v/>
      </c>
      <c r="M6665" s="7" t="str">
        <f t="shared" si="860"/>
        <v/>
      </c>
      <c r="N6665" s="7" t="str">
        <f t="shared" si="856"/>
        <v/>
      </c>
      <c r="O6665" s="144"/>
      <c r="P6665" s="355">
        <v>0</v>
      </c>
      <c r="Q6665" s="362">
        <f>SUM('NOVO HORIZONTE'!I6665)</f>
        <v>0</v>
      </c>
      <c r="R6665" s="363">
        <f t="shared" si="861"/>
        <v>0</v>
      </c>
      <c r="S6665" s="153">
        <f t="shared" si="855"/>
        <v>0</v>
      </c>
      <c r="T6665" s="364"/>
    </row>
    <row r="6666" ht="33.75" hidden="1" spans="1:20">
      <c r="A6666" s="158">
        <v>87361</v>
      </c>
      <c r="B6666" s="100" t="s">
        <v>252</v>
      </c>
      <c r="C6666" s="104" t="s">
        <v>6970</v>
      </c>
      <c r="D6666" s="94" t="s">
        <v>239</v>
      </c>
      <c r="E6666" s="95">
        <v>3443.36</v>
      </c>
      <c r="F6666" s="182">
        <f t="shared" si="857"/>
        <v>4226.38</v>
      </c>
      <c r="G6666" s="107">
        <f>ROUND(SUM('NOVO HORIZONTE'!G6666),2)</f>
        <v>0</v>
      </c>
      <c r="H6666" s="107">
        <f t="shared" si="862"/>
        <v>0</v>
      </c>
      <c r="I6666" s="184">
        <f t="shared" si="858"/>
        <v>0</v>
      </c>
      <c r="J6666" s="142"/>
      <c r="K6666" s="146"/>
      <c r="L6666" s="7" t="str">
        <f t="shared" si="859"/>
        <v/>
      </c>
      <c r="M6666" s="7" t="str">
        <f t="shared" si="860"/>
        <v/>
      </c>
      <c r="N6666" s="7" t="str">
        <f t="shared" si="856"/>
        <v/>
      </c>
      <c r="O6666" s="144"/>
      <c r="P6666" s="355">
        <v>0</v>
      </c>
      <c r="Q6666" s="362">
        <f>SUM('NOVO HORIZONTE'!I6666)</f>
        <v>0</v>
      </c>
      <c r="R6666" s="363">
        <f t="shared" si="861"/>
        <v>0</v>
      </c>
      <c r="S6666" s="153">
        <f t="shared" si="855"/>
        <v>0</v>
      </c>
      <c r="T6666" s="364"/>
    </row>
    <row r="6667" ht="33.75" hidden="1" spans="1:20">
      <c r="A6667" s="158">
        <v>87362</v>
      </c>
      <c r="B6667" s="100" t="s">
        <v>252</v>
      </c>
      <c r="C6667" s="104" t="s">
        <v>6971</v>
      </c>
      <c r="D6667" s="94" t="s">
        <v>239</v>
      </c>
      <c r="E6667" s="95">
        <v>3439.85</v>
      </c>
      <c r="F6667" s="182">
        <f t="shared" si="857"/>
        <v>4222.07</v>
      </c>
      <c r="G6667" s="107">
        <f>ROUND(SUM('NOVO HORIZONTE'!G6667),2)</f>
        <v>0</v>
      </c>
      <c r="H6667" s="107">
        <f t="shared" si="862"/>
        <v>0</v>
      </c>
      <c r="I6667" s="184">
        <f t="shared" si="858"/>
        <v>0</v>
      </c>
      <c r="J6667" s="142"/>
      <c r="K6667" s="146"/>
      <c r="L6667" s="7" t="str">
        <f t="shared" si="859"/>
        <v/>
      </c>
      <c r="M6667" s="7" t="str">
        <f t="shared" si="860"/>
        <v/>
      </c>
      <c r="N6667" s="7" t="str">
        <f t="shared" si="856"/>
        <v/>
      </c>
      <c r="O6667" s="144"/>
      <c r="P6667" s="355">
        <v>0</v>
      </c>
      <c r="Q6667" s="362">
        <f>SUM('NOVO HORIZONTE'!I6667)</f>
        <v>0</v>
      </c>
      <c r="R6667" s="363">
        <f t="shared" si="861"/>
        <v>0</v>
      </c>
      <c r="S6667" s="153">
        <f t="shared" si="855"/>
        <v>0</v>
      </c>
      <c r="T6667" s="364"/>
    </row>
    <row r="6668" ht="22.5" hidden="1" spans="1:20">
      <c r="A6668" s="158">
        <v>87372</v>
      </c>
      <c r="B6668" s="100" t="s">
        <v>252</v>
      </c>
      <c r="C6668" s="104" t="s">
        <v>6972</v>
      </c>
      <c r="D6668" s="94" t="s">
        <v>239</v>
      </c>
      <c r="E6668" s="95">
        <v>773.03</v>
      </c>
      <c r="F6668" s="182">
        <f t="shared" si="857"/>
        <v>948.82</v>
      </c>
      <c r="G6668" s="107">
        <f>ROUND(SUM('NOVO HORIZONTE'!G6668),2)</f>
        <v>0</v>
      </c>
      <c r="H6668" s="107">
        <f t="shared" si="862"/>
        <v>0</v>
      </c>
      <c r="I6668" s="184">
        <f t="shared" si="858"/>
        <v>0</v>
      </c>
      <c r="J6668" s="142"/>
      <c r="K6668" s="146"/>
      <c r="L6668" s="7" t="str">
        <f t="shared" si="859"/>
        <v/>
      </c>
      <c r="M6668" s="7" t="str">
        <f t="shared" si="860"/>
        <v/>
      </c>
      <c r="N6668" s="7" t="str">
        <f t="shared" si="856"/>
        <v/>
      </c>
      <c r="O6668" s="144"/>
      <c r="P6668" s="355">
        <v>0</v>
      </c>
      <c r="Q6668" s="362">
        <f>SUM('NOVO HORIZONTE'!I6668)</f>
        <v>0</v>
      </c>
      <c r="R6668" s="363">
        <f t="shared" si="861"/>
        <v>0</v>
      </c>
      <c r="S6668" s="153">
        <f t="shared" si="855"/>
        <v>0</v>
      </c>
      <c r="T6668" s="364"/>
    </row>
    <row r="6669" ht="22.5" hidden="1" spans="1:20">
      <c r="A6669" s="158">
        <v>87377</v>
      </c>
      <c r="B6669" s="100" t="s">
        <v>252</v>
      </c>
      <c r="C6669" s="104" t="s">
        <v>6973</v>
      </c>
      <c r="D6669" s="94" t="s">
        <v>239</v>
      </c>
      <c r="E6669" s="95">
        <v>638.35</v>
      </c>
      <c r="F6669" s="182">
        <f t="shared" si="857"/>
        <v>783.51</v>
      </c>
      <c r="G6669" s="107">
        <f>ROUND(SUM('NOVO HORIZONTE'!G6669),2)</f>
        <v>0</v>
      </c>
      <c r="H6669" s="107">
        <f t="shared" si="862"/>
        <v>0</v>
      </c>
      <c r="I6669" s="184">
        <f t="shared" si="858"/>
        <v>0</v>
      </c>
      <c r="J6669" s="142"/>
      <c r="K6669" s="146"/>
      <c r="L6669" s="7" t="str">
        <f t="shared" si="859"/>
        <v/>
      </c>
      <c r="M6669" s="7" t="str">
        <f t="shared" si="860"/>
        <v/>
      </c>
      <c r="N6669" s="7" t="str">
        <f t="shared" si="856"/>
        <v/>
      </c>
      <c r="O6669" s="144"/>
      <c r="P6669" s="355">
        <v>0</v>
      </c>
      <c r="Q6669" s="362">
        <f>SUM('NOVO HORIZONTE'!I6669)</f>
        <v>0</v>
      </c>
      <c r="R6669" s="363">
        <f t="shared" si="861"/>
        <v>0</v>
      </c>
      <c r="S6669" s="153">
        <f t="shared" si="855"/>
        <v>0</v>
      </c>
      <c r="T6669" s="364"/>
    </row>
    <row r="6670" ht="22.5" hidden="1" spans="1:20">
      <c r="A6670" s="158">
        <v>87380</v>
      </c>
      <c r="B6670" s="100" t="s">
        <v>252</v>
      </c>
      <c r="C6670" s="104" t="s">
        <v>6974</v>
      </c>
      <c r="D6670" s="94" t="s">
        <v>239</v>
      </c>
      <c r="E6670" s="95">
        <v>3651.45</v>
      </c>
      <c r="F6670" s="182">
        <f t="shared" si="857"/>
        <v>4481.79</v>
      </c>
      <c r="G6670" s="107">
        <f>ROUND(SUM('NOVO HORIZONTE'!G6670),2)</f>
        <v>0</v>
      </c>
      <c r="H6670" s="107">
        <f t="shared" si="862"/>
        <v>0</v>
      </c>
      <c r="I6670" s="184">
        <f t="shared" si="858"/>
        <v>0</v>
      </c>
      <c r="J6670" s="142"/>
      <c r="K6670" s="146"/>
      <c r="L6670" s="7" t="str">
        <f t="shared" si="859"/>
        <v/>
      </c>
      <c r="M6670" s="7" t="str">
        <f t="shared" si="860"/>
        <v/>
      </c>
      <c r="N6670" s="7" t="str">
        <f t="shared" si="856"/>
        <v/>
      </c>
      <c r="O6670" s="144"/>
      <c r="P6670" s="355">
        <v>0</v>
      </c>
      <c r="Q6670" s="362">
        <f>SUM('NOVO HORIZONTE'!I6670)</f>
        <v>0</v>
      </c>
      <c r="R6670" s="363">
        <f t="shared" si="861"/>
        <v>0</v>
      </c>
      <c r="S6670" s="153">
        <f t="shared" si="855"/>
        <v>0</v>
      </c>
      <c r="T6670" s="364"/>
    </row>
    <row r="6671" ht="22.5" hidden="1" spans="1:20">
      <c r="A6671" s="158">
        <v>88628</v>
      </c>
      <c r="B6671" s="100" t="s">
        <v>252</v>
      </c>
      <c r="C6671" s="104" t="s">
        <v>6975</v>
      </c>
      <c r="D6671" s="94" t="s">
        <v>239</v>
      </c>
      <c r="E6671" s="95">
        <v>498.17</v>
      </c>
      <c r="F6671" s="182">
        <f t="shared" si="857"/>
        <v>611.45</v>
      </c>
      <c r="G6671" s="107">
        <f>ROUND(SUM('NOVO HORIZONTE'!G6671),2)</f>
        <v>0</v>
      </c>
      <c r="H6671" s="107">
        <f t="shared" si="862"/>
        <v>0</v>
      </c>
      <c r="I6671" s="184">
        <f t="shared" si="858"/>
        <v>0</v>
      </c>
      <c r="J6671" s="142"/>
      <c r="K6671" s="146"/>
      <c r="L6671" s="7" t="str">
        <f t="shared" si="859"/>
        <v/>
      </c>
      <c r="M6671" s="7" t="str">
        <f t="shared" si="860"/>
        <v/>
      </c>
      <c r="N6671" s="7" t="str">
        <f t="shared" si="856"/>
        <v/>
      </c>
      <c r="O6671" s="144"/>
      <c r="P6671" s="355">
        <v>0</v>
      </c>
      <c r="Q6671" s="362">
        <f>SUM('NOVO HORIZONTE'!I6671)</f>
        <v>0</v>
      </c>
      <c r="R6671" s="363">
        <f t="shared" si="861"/>
        <v>0</v>
      </c>
      <c r="S6671" s="153">
        <f t="shared" si="855"/>
        <v>0</v>
      </c>
      <c r="T6671" s="364"/>
    </row>
    <row r="6672" ht="22.5" hidden="1" spans="1:20">
      <c r="A6672" s="158">
        <v>88629</v>
      </c>
      <c r="B6672" s="100" t="s">
        <v>252</v>
      </c>
      <c r="C6672" s="104" t="s">
        <v>6976</v>
      </c>
      <c r="D6672" s="94" t="s">
        <v>239</v>
      </c>
      <c r="E6672" s="95">
        <v>626.84</v>
      </c>
      <c r="F6672" s="182">
        <f t="shared" si="857"/>
        <v>769.38</v>
      </c>
      <c r="G6672" s="107">
        <f>ROUND(SUM('NOVO HORIZONTE'!G6672),2)</f>
        <v>0</v>
      </c>
      <c r="H6672" s="107">
        <f t="shared" si="862"/>
        <v>0</v>
      </c>
      <c r="I6672" s="184">
        <f t="shared" si="858"/>
        <v>0</v>
      </c>
      <c r="J6672" s="142"/>
      <c r="K6672" s="146"/>
      <c r="L6672" s="7" t="str">
        <f t="shared" si="859"/>
        <v/>
      </c>
      <c r="M6672" s="7" t="str">
        <f t="shared" si="860"/>
        <v/>
      </c>
      <c r="N6672" s="7" t="str">
        <f t="shared" si="856"/>
        <v/>
      </c>
      <c r="O6672" s="144"/>
      <c r="P6672" s="355">
        <v>0</v>
      </c>
      <c r="Q6672" s="362">
        <f>SUM('NOVO HORIZONTE'!I6672)</f>
        <v>0</v>
      </c>
      <c r="R6672" s="363">
        <f t="shared" si="861"/>
        <v>0</v>
      </c>
      <c r="S6672" s="153">
        <f t="shared" si="855"/>
        <v>0</v>
      </c>
      <c r="T6672" s="364"/>
    </row>
    <row r="6673" ht="22.5" hidden="1" spans="1:20">
      <c r="A6673" s="158">
        <v>87301</v>
      </c>
      <c r="B6673" s="100" t="s">
        <v>252</v>
      </c>
      <c r="C6673" s="104" t="s">
        <v>6977</v>
      </c>
      <c r="D6673" s="94" t="s">
        <v>239</v>
      </c>
      <c r="E6673" s="95">
        <v>543.6</v>
      </c>
      <c r="F6673" s="182">
        <f t="shared" si="857"/>
        <v>667.21</v>
      </c>
      <c r="G6673" s="107">
        <f>ROUND(SUM('NOVO HORIZONTE'!G6673),2)</f>
        <v>0</v>
      </c>
      <c r="H6673" s="107">
        <f t="shared" si="862"/>
        <v>0</v>
      </c>
      <c r="I6673" s="184">
        <f t="shared" si="858"/>
        <v>0</v>
      </c>
      <c r="J6673" s="142"/>
      <c r="K6673" s="146"/>
      <c r="L6673" s="7" t="str">
        <f t="shared" si="859"/>
        <v/>
      </c>
      <c r="M6673" s="7" t="str">
        <f t="shared" si="860"/>
        <v/>
      </c>
      <c r="N6673" s="7" t="str">
        <f t="shared" si="856"/>
        <v/>
      </c>
      <c r="O6673" s="144"/>
      <c r="P6673" s="355">
        <v>0</v>
      </c>
      <c r="Q6673" s="362">
        <f>SUM('NOVO HORIZONTE'!I6673)</f>
        <v>0</v>
      </c>
      <c r="R6673" s="363">
        <f t="shared" si="861"/>
        <v>0</v>
      </c>
      <c r="S6673" s="153">
        <f t="shared" si="855"/>
        <v>0</v>
      </c>
      <c r="T6673" s="364"/>
    </row>
    <row r="6674" ht="22.5" hidden="1" spans="1:20">
      <c r="A6674" s="158">
        <v>87302</v>
      </c>
      <c r="B6674" s="100" t="s">
        <v>252</v>
      </c>
      <c r="C6674" s="104" t="s">
        <v>6978</v>
      </c>
      <c r="D6674" s="94" t="s">
        <v>239</v>
      </c>
      <c r="E6674" s="95">
        <v>531.94</v>
      </c>
      <c r="F6674" s="182">
        <f t="shared" si="857"/>
        <v>652.9</v>
      </c>
      <c r="G6674" s="107">
        <f>ROUND(SUM('NOVO HORIZONTE'!G6674),2)</f>
        <v>0</v>
      </c>
      <c r="H6674" s="107">
        <f t="shared" si="862"/>
        <v>0</v>
      </c>
      <c r="I6674" s="184">
        <f t="shared" si="858"/>
        <v>0</v>
      </c>
      <c r="J6674" s="142"/>
      <c r="K6674" s="146"/>
      <c r="L6674" s="7" t="str">
        <f t="shared" si="859"/>
        <v/>
      </c>
      <c r="M6674" s="7" t="str">
        <f t="shared" si="860"/>
        <v/>
      </c>
      <c r="N6674" s="7" t="str">
        <f t="shared" si="856"/>
        <v/>
      </c>
      <c r="O6674" s="144"/>
      <c r="P6674" s="355">
        <v>0</v>
      </c>
      <c r="Q6674" s="362">
        <f>SUM('NOVO HORIZONTE'!I6674)</f>
        <v>0</v>
      </c>
      <c r="R6674" s="363">
        <f t="shared" si="861"/>
        <v>0</v>
      </c>
      <c r="S6674" s="153">
        <f t="shared" si="855"/>
        <v>0</v>
      </c>
      <c r="T6674" s="364"/>
    </row>
    <row r="6675" ht="22.5" hidden="1" spans="1:20">
      <c r="A6675" s="158">
        <v>87316</v>
      </c>
      <c r="B6675" s="100" t="s">
        <v>252</v>
      </c>
      <c r="C6675" s="104" t="s">
        <v>6979</v>
      </c>
      <c r="D6675" s="94" t="s">
        <v>239</v>
      </c>
      <c r="E6675" s="95">
        <v>433.18</v>
      </c>
      <c r="F6675" s="182">
        <f t="shared" si="857"/>
        <v>531.69</v>
      </c>
      <c r="G6675" s="107">
        <f>ROUND(SUM('NOVO HORIZONTE'!G6675),2)</f>
        <v>0</v>
      </c>
      <c r="H6675" s="107">
        <f t="shared" si="862"/>
        <v>0</v>
      </c>
      <c r="I6675" s="184">
        <f t="shared" si="858"/>
        <v>0</v>
      </c>
      <c r="J6675" s="142"/>
      <c r="K6675" s="146"/>
      <c r="L6675" s="7" t="str">
        <f t="shared" si="859"/>
        <v/>
      </c>
      <c r="M6675" s="7" t="str">
        <f t="shared" si="860"/>
        <v/>
      </c>
      <c r="N6675" s="7" t="str">
        <f t="shared" si="856"/>
        <v/>
      </c>
      <c r="O6675" s="144"/>
      <c r="P6675" s="355">
        <v>0</v>
      </c>
      <c r="Q6675" s="362">
        <f>SUM('NOVO HORIZONTE'!I6675)</f>
        <v>0</v>
      </c>
      <c r="R6675" s="363">
        <f t="shared" si="861"/>
        <v>0</v>
      </c>
      <c r="S6675" s="153">
        <f t="shared" si="855"/>
        <v>0</v>
      </c>
      <c r="T6675" s="364"/>
    </row>
    <row r="6676" ht="22.5" hidden="1" spans="1:20">
      <c r="A6676" s="158">
        <v>87317</v>
      </c>
      <c r="B6676" s="100" t="s">
        <v>252</v>
      </c>
      <c r="C6676" s="104" t="s">
        <v>6980</v>
      </c>
      <c r="D6676" s="94" t="s">
        <v>239</v>
      </c>
      <c r="E6676" s="95">
        <v>415.25</v>
      </c>
      <c r="F6676" s="182">
        <f t="shared" si="857"/>
        <v>509.68</v>
      </c>
      <c r="G6676" s="107">
        <f>ROUND(SUM('NOVO HORIZONTE'!G6676),2)</f>
        <v>0</v>
      </c>
      <c r="H6676" s="107">
        <f t="shared" si="862"/>
        <v>0</v>
      </c>
      <c r="I6676" s="184">
        <f t="shared" si="858"/>
        <v>0</v>
      </c>
      <c r="J6676" s="142"/>
      <c r="K6676" s="146"/>
      <c r="L6676" s="7" t="str">
        <f t="shared" si="859"/>
        <v/>
      </c>
      <c r="M6676" s="7" t="str">
        <f t="shared" si="860"/>
        <v/>
      </c>
      <c r="N6676" s="7" t="str">
        <f t="shared" si="856"/>
        <v/>
      </c>
      <c r="O6676" s="144"/>
      <c r="P6676" s="355">
        <v>0</v>
      </c>
      <c r="Q6676" s="362">
        <f>SUM('NOVO HORIZONTE'!I6676)</f>
        <v>0</v>
      </c>
      <c r="R6676" s="363">
        <f t="shared" si="861"/>
        <v>0</v>
      </c>
      <c r="S6676" s="153">
        <f t="shared" si="855"/>
        <v>0</v>
      </c>
      <c r="T6676" s="364"/>
    </row>
    <row r="6677" ht="22.5" hidden="1" spans="1:20">
      <c r="A6677" s="158">
        <v>87325</v>
      </c>
      <c r="B6677" s="100" t="s">
        <v>252</v>
      </c>
      <c r="C6677" s="104" t="s">
        <v>6981</v>
      </c>
      <c r="D6677" s="94" t="s">
        <v>239</v>
      </c>
      <c r="E6677" s="95">
        <v>3454.04</v>
      </c>
      <c r="F6677" s="182">
        <f t="shared" si="857"/>
        <v>4239.49</v>
      </c>
      <c r="G6677" s="107">
        <f>ROUND(SUM('NOVO HORIZONTE'!G6677),2)</f>
        <v>0</v>
      </c>
      <c r="H6677" s="107">
        <f t="shared" si="862"/>
        <v>0</v>
      </c>
      <c r="I6677" s="184">
        <f t="shared" si="858"/>
        <v>0</v>
      </c>
      <c r="J6677" s="142"/>
      <c r="K6677" s="146"/>
      <c r="L6677" s="7" t="str">
        <f t="shared" si="859"/>
        <v/>
      </c>
      <c r="M6677" s="7" t="str">
        <f t="shared" si="860"/>
        <v/>
      </c>
      <c r="N6677" s="7" t="str">
        <f t="shared" si="856"/>
        <v/>
      </c>
      <c r="O6677" s="144"/>
      <c r="P6677" s="355">
        <v>0</v>
      </c>
      <c r="Q6677" s="362">
        <f>SUM('NOVO HORIZONTE'!I6677)</f>
        <v>0</v>
      </c>
      <c r="R6677" s="363">
        <f t="shared" si="861"/>
        <v>0</v>
      </c>
      <c r="S6677" s="153">
        <f t="shared" si="855"/>
        <v>0</v>
      </c>
      <c r="T6677" s="364"/>
    </row>
    <row r="6678" ht="22.5" hidden="1" spans="1:20">
      <c r="A6678" s="158">
        <v>87326</v>
      </c>
      <c r="B6678" s="100" t="s">
        <v>252</v>
      </c>
      <c r="C6678" s="104" t="s">
        <v>6982</v>
      </c>
      <c r="D6678" s="94" t="s">
        <v>239</v>
      </c>
      <c r="E6678" s="95">
        <v>3458.25</v>
      </c>
      <c r="F6678" s="182">
        <f t="shared" si="857"/>
        <v>4244.66</v>
      </c>
      <c r="G6678" s="107">
        <f>ROUND(SUM('NOVO HORIZONTE'!G6678),2)</f>
        <v>0</v>
      </c>
      <c r="H6678" s="107">
        <f t="shared" si="862"/>
        <v>0</v>
      </c>
      <c r="I6678" s="184">
        <f t="shared" si="858"/>
        <v>0</v>
      </c>
      <c r="J6678" s="142"/>
      <c r="K6678" s="146"/>
      <c r="L6678" s="7" t="str">
        <f t="shared" si="859"/>
        <v/>
      </c>
      <c r="M6678" s="7" t="str">
        <f t="shared" si="860"/>
        <v/>
      </c>
      <c r="N6678" s="7" t="str">
        <f t="shared" si="856"/>
        <v/>
      </c>
      <c r="O6678" s="144"/>
      <c r="P6678" s="355">
        <v>0</v>
      </c>
      <c r="Q6678" s="362">
        <f>SUM('NOVO HORIZONTE'!I6678)</f>
        <v>0</v>
      </c>
      <c r="R6678" s="363">
        <f t="shared" si="861"/>
        <v>0</v>
      </c>
      <c r="S6678" s="153">
        <f t="shared" si="855"/>
        <v>0</v>
      </c>
      <c r="T6678" s="364"/>
    </row>
    <row r="6679" ht="22.5" hidden="1" spans="1:20">
      <c r="A6679" s="158">
        <v>87342</v>
      </c>
      <c r="B6679" s="100" t="s">
        <v>252</v>
      </c>
      <c r="C6679" s="104" t="s">
        <v>6983</v>
      </c>
      <c r="D6679" s="94" t="s">
        <v>239</v>
      </c>
      <c r="E6679" s="95">
        <v>624.26</v>
      </c>
      <c r="F6679" s="182">
        <f t="shared" si="857"/>
        <v>766.22</v>
      </c>
      <c r="G6679" s="107">
        <f>ROUND(SUM('NOVO HORIZONTE'!G6679),2)</f>
        <v>0</v>
      </c>
      <c r="H6679" s="107">
        <f t="shared" si="862"/>
        <v>0</v>
      </c>
      <c r="I6679" s="184">
        <f t="shared" si="858"/>
        <v>0</v>
      </c>
      <c r="J6679" s="142"/>
      <c r="K6679" s="146"/>
      <c r="L6679" s="7" t="str">
        <f t="shared" si="859"/>
        <v/>
      </c>
      <c r="M6679" s="7" t="str">
        <f t="shared" si="860"/>
        <v/>
      </c>
      <c r="N6679" s="7" t="str">
        <f t="shared" si="856"/>
        <v/>
      </c>
      <c r="O6679" s="144"/>
      <c r="P6679" s="355">
        <v>0</v>
      </c>
      <c r="Q6679" s="362">
        <f>SUM('NOVO HORIZONTE'!I6679)</f>
        <v>0</v>
      </c>
      <c r="R6679" s="363">
        <f t="shared" si="861"/>
        <v>0</v>
      </c>
      <c r="S6679" s="153">
        <f t="shared" si="855"/>
        <v>0</v>
      </c>
      <c r="T6679" s="364"/>
    </row>
    <row r="6680" ht="22.5" hidden="1" spans="1:20">
      <c r="A6680" s="158">
        <v>87343</v>
      </c>
      <c r="B6680" s="100" t="s">
        <v>252</v>
      </c>
      <c r="C6680" s="104" t="s">
        <v>6984</v>
      </c>
      <c r="D6680" s="94" t="s">
        <v>239</v>
      </c>
      <c r="E6680" s="95">
        <v>546.11</v>
      </c>
      <c r="F6680" s="182">
        <f t="shared" si="857"/>
        <v>670.3</v>
      </c>
      <c r="G6680" s="107">
        <f>ROUND(SUM('NOVO HORIZONTE'!G6680),2)</f>
        <v>0</v>
      </c>
      <c r="H6680" s="107">
        <f t="shared" si="862"/>
        <v>0</v>
      </c>
      <c r="I6680" s="184">
        <f t="shared" si="858"/>
        <v>0</v>
      </c>
      <c r="J6680" s="142"/>
      <c r="K6680" s="146"/>
      <c r="L6680" s="7" t="str">
        <f t="shared" si="859"/>
        <v/>
      </c>
      <c r="M6680" s="7" t="str">
        <f t="shared" si="860"/>
        <v/>
      </c>
      <c r="N6680" s="7" t="str">
        <f t="shared" si="856"/>
        <v/>
      </c>
      <c r="O6680" s="144"/>
      <c r="P6680" s="355">
        <v>0</v>
      </c>
      <c r="Q6680" s="362">
        <f>SUM('NOVO HORIZONTE'!I6680)</f>
        <v>0</v>
      </c>
      <c r="R6680" s="363">
        <f t="shared" si="861"/>
        <v>0</v>
      </c>
      <c r="S6680" s="153">
        <f t="shared" si="855"/>
        <v>0</v>
      </c>
      <c r="T6680" s="364"/>
    </row>
    <row r="6681" ht="22.5" hidden="1" spans="1:20">
      <c r="A6681" s="158">
        <v>87344</v>
      </c>
      <c r="B6681" s="100" t="s">
        <v>252</v>
      </c>
      <c r="C6681" s="104" t="s">
        <v>6985</v>
      </c>
      <c r="D6681" s="94" t="s">
        <v>239</v>
      </c>
      <c r="E6681" s="95">
        <v>503.19</v>
      </c>
      <c r="F6681" s="182">
        <f t="shared" si="857"/>
        <v>617.62</v>
      </c>
      <c r="G6681" s="107">
        <f>ROUND(SUM('NOVO HORIZONTE'!G6681),2)</f>
        <v>0</v>
      </c>
      <c r="H6681" s="107">
        <f t="shared" si="862"/>
        <v>0</v>
      </c>
      <c r="I6681" s="184">
        <f t="shared" si="858"/>
        <v>0</v>
      </c>
      <c r="J6681" s="142"/>
      <c r="K6681" s="146"/>
      <c r="L6681" s="7" t="str">
        <f t="shared" si="859"/>
        <v/>
      </c>
      <c r="M6681" s="7" t="str">
        <f t="shared" si="860"/>
        <v/>
      </c>
      <c r="N6681" s="7" t="str">
        <f t="shared" si="856"/>
        <v/>
      </c>
      <c r="O6681" s="144"/>
      <c r="P6681" s="355">
        <v>0</v>
      </c>
      <c r="Q6681" s="362">
        <f>SUM('NOVO HORIZONTE'!I6681)</f>
        <v>0</v>
      </c>
      <c r="R6681" s="363">
        <f t="shared" si="861"/>
        <v>0</v>
      </c>
      <c r="S6681" s="153">
        <f t="shared" ref="S6681:S6744" si="863">IF(R6681=0,0,IF(R6681&gt;0,"c","b"))</f>
        <v>0</v>
      </c>
      <c r="T6681" s="364"/>
    </row>
    <row r="6682" ht="22.5" hidden="1" spans="1:20">
      <c r="A6682" s="158">
        <v>87355</v>
      </c>
      <c r="B6682" s="100" t="s">
        <v>252</v>
      </c>
      <c r="C6682" s="104" t="s">
        <v>6986</v>
      </c>
      <c r="D6682" s="94" t="s">
        <v>239</v>
      </c>
      <c r="E6682" s="95">
        <v>476.69</v>
      </c>
      <c r="F6682" s="182">
        <f t="shared" si="857"/>
        <v>585.09</v>
      </c>
      <c r="G6682" s="107">
        <f>ROUND(SUM('NOVO HORIZONTE'!G6682),2)</f>
        <v>0</v>
      </c>
      <c r="H6682" s="107">
        <f t="shared" si="862"/>
        <v>0</v>
      </c>
      <c r="I6682" s="184">
        <f t="shared" si="858"/>
        <v>0</v>
      </c>
      <c r="J6682" s="142"/>
      <c r="K6682" s="146"/>
      <c r="L6682" s="7" t="str">
        <f t="shared" si="859"/>
        <v/>
      </c>
      <c r="M6682" s="7" t="str">
        <f t="shared" si="860"/>
        <v/>
      </c>
      <c r="N6682" s="7" t="str">
        <f t="shared" si="856"/>
        <v/>
      </c>
      <c r="O6682" s="144"/>
      <c r="P6682" s="355">
        <v>0</v>
      </c>
      <c r="Q6682" s="362">
        <f>SUM('NOVO HORIZONTE'!I6682)</f>
        <v>0</v>
      </c>
      <c r="R6682" s="363">
        <f t="shared" si="861"/>
        <v>0</v>
      </c>
      <c r="S6682" s="153">
        <f t="shared" si="863"/>
        <v>0</v>
      </c>
      <c r="T6682" s="364"/>
    </row>
    <row r="6683" ht="22.5" hidden="1" spans="1:20">
      <c r="A6683" s="158">
        <v>87356</v>
      </c>
      <c r="B6683" s="100" t="s">
        <v>252</v>
      </c>
      <c r="C6683" s="104" t="s">
        <v>6987</v>
      </c>
      <c r="D6683" s="94" t="s">
        <v>239</v>
      </c>
      <c r="E6683" s="95">
        <v>418.88</v>
      </c>
      <c r="F6683" s="182">
        <f t="shared" si="857"/>
        <v>514.13</v>
      </c>
      <c r="G6683" s="107">
        <f>ROUND(SUM('NOVO HORIZONTE'!G6683),2)</f>
        <v>0</v>
      </c>
      <c r="H6683" s="107">
        <f t="shared" si="862"/>
        <v>0</v>
      </c>
      <c r="I6683" s="184">
        <f t="shared" si="858"/>
        <v>0</v>
      </c>
      <c r="J6683" s="142"/>
      <c r="K6683" s="146"/>
      <c r="L6683" s="7" t="str">
        <f t="shared" si="859"/>
        <v/>
      </c>
      <c r="M6683" s="7" t="str">
        <f t="shared" si="860"/>
        <v/>
      </c>
      <c r="N6683" s="7" t="str">
        <f t="shared" si="856"/>
        <v/>
      </c>
      <c r="O6683" s="144"/>
      <c r="P6683" s="355">
        <v>0</v>
      </c>
      <c r="Q6683" s="362">
        <f>SUM('NOVO HORIZONTE'!I6683)</f>
        <v>0</v>
      </c>
      <c r="R6683" s="363">
        <f t="shared" si="861"/>
        <v>0</v>
      </c>
      <c r="S6683" s="153">
        <f t="shared" si="863"/>
        <v>0</v>
      </c>
      <c r="T6683" s="364"/>
    </row>
    <row r="6684" ht="22.5" hidden="1" spans="1:20">
      <c r="A6684" s="158">
        <v>87357</v>
      </c>
      <c r="B6684" s="100" t="s">
        <v>252</v>
      </c>
      <c r="C6684" s="104" t="s">
        <v>6988</v>
      </c>
      <c r="D6684" s="94" t="s">
        <v>239</v>
      </c>
      <c r="E6684" s="95">
        <v>391.45</v>
      </c>
      <c r="F6684" s="182">
        <f t="shared" si="857"/>
        <v>480.47</v>
      </c>
      <c r="G6684" s="107">
        <f>ROUND(SUM('NOVO HORIZONTE'!G6684),2)</f>
        <v>0</v>
      </c>
      <c r="H6684" s="107">
        <f t="shared" si="862"/>
        <v>0</v>
      </c>
      <c r="I6684" s="184">
        <f t="shared" si="858"/>
        <v>0</v>
      </c>
      <c r="J6684" s="142"/>
      <c r="K6684" s="146"/>
      <c r="L6684" s="7" t="str">
        <f t="shared" si="859"/>
        <v/>
      </c>
      <c r="M6684" s="7" t="str">
        <f t="shared" si="860"/>
        <v/>
      </c>
      <c r="N6684" s="7" t="str">
        <f t="shared" si="856"/>
        <v/>
      </c>
      <c r="O6684" s="144"/>
      <c r="P6684" s="355">
        <v>0</v>
      </c>
      <c r="Q6684" s="362">
        <f>SUM('NOVO HORIZONTE'!I6684)</f>
        <v>0</v>
      </c>
      <c r="R6684" s="363">
        <f t="shared" si="861"/>
        <v>0</v>
      </c>
      <c r="S6684" s="153">
        <f t="shared" si="863"/>
        <v>0</v>
      </c>
      <c r="T6684" s="364"/>
    </row>
    <row r="6685" ht="33.75" hidden="1" spans="1:20">
      <c r="A6685" s="158">
        <v>87363</v>
      </c>
      <c r="B6685" s="100" t="s">
        <v>252</v>
      </c>
      <c r="C6685" s="104" t="s">
        <v>6989</v>
      </c>
      <c r="D6685" s="94" t="s">
        <v>239</v>
      </c>
      <c r="E6685" s="95">
        <v>3427.99</v>
      </c>
      <c r="F6685" s="182">
        <f t="shared" si="857"/>
        <v>4207.51</v>
      </c>
      <c r="G6685" s="107">
        <f>ROUND(SUM('NOVO HORIZONTE'!G6685),2)</f>
        <v>0</v>
      </c>
      <c r="H6685" s="107">
        <f t="shared" si="862"/>
        <v>0</v>
      </c>
      <c r="I6685" s="184">
        <f t="shared" si="858"/>
        <v>0</v>
      </c>
      <c r="J6685" s="142"/>
      <c r="K6685" s="146"/>
      <c r="L6685" s="7" t="str">
        <f t="shared" si="859"/>
        <v/>
      </c>
      <c r="M6685" s="7" t="str">
        <f t="shared" si="860"/>
        <v/>
      </c>
      <c r="N6685" s="7" t="str">
        <f t="shared" si="856"/>
        <v/>
      </c>
      <c r="O6685" s="144"/>
      <c r="P6685" s="355">
        <v>0</v>
      </c>
      <c r="Q6685" s="362">
        <f>SUM('NOVO HORIZONTE'!I6685)</f>
        <v>0</v>
      </c>
      <c r="R6685" s="363">
        <f t="shared" si="861"/>
        <v>0</v>
      </c>
      <c r="S6685" s="153">
        <f t="shared" si="863"/>
        <v>0</v>
      </c>
      <c r="T6685" s="364"/>
    </row>
    <row r="6686" ht="33.75" hidden="1" spans="1:20">
      <c r="A6686" s="158">
        <v>87364</v>
      </c>
      <c r="B6686" s="100" t="s">
        <v>252</v>
      </c>
      <c r="C6686" s="104" t="s">
        <v>6990</v>
      </c>
      <c r="D6686" s="94" t="s">
        <v>239</v>
      </c>
      <c r="E6686" s="95">
        <v>3394.02</v>
      </c>
      <c r="F6686" s="182">
        <f t="shared" si="857"/>
        <v>4165.82</v>
      </c>
      <c r="G6686" s="107">
        <f>ROUND(SUM('NOVO HORIZONTE'!G6686),2)</f>
        <v>0</v>
      </c>
      <c r="H6686" s="107">
        <f t="shared" si="862"/>
        <v>0</v>
      </c>
      <c r="I6686" s="184">
        <f t="shared" si="858"/>
        <v>0</v>
      </c>
      <c r="J6686" s="142"/>
      <c r="K6686" s="146"/>
      <c r="L6686" s="7" t="str">
        <f t="shared" si="859"/>
        <v/>
      </c>
      <c r="M6686" s="7" t="str">
        <f t="shared" si="860"/>
        <v/>
      </c>
      <c r="N6686" s="7" t="str">
        <f t="shared" si="856"/>
        <v/>
      </c>
      <c r="O6686" s="144"/>
      <c r="P6686" s="355">
        <v>0</v>
      </c>
      <c r="Q6686" s="362">
        <f>SUM('NOVO HORIZONTE'!I6686)</f>
        <v>0</v>
      </c>
      <c r="R6686" s="363">
        <f t="shared" si="861"/>
        <v>0</v>
      </c>
      <c r="S6686" s="153">
        <f t="shared" si="863"/>
        <v>0</v>
      </c>
      <c r="T6686" s="364"/>
    </row>
    <row r="6687" ht="22.5" hidden="1" spans="1:20">
      <c r="A6687" s="158">
        <v>87373</v>
      </c>
      <c r="B6687" s="100" t="s">
        <v>252</v>
      </c>
      <c r="C6687" s="104" t="s">
        <v>6991</v>
      </c>
      <c r="D6687" s="94" t="s">
        <v>239</v>
      </c>
      <c r="E6687" s="95">
        <v>693.95</v>
      </c>
      <c r="F6687" s="182">
        <f t="shared" si="857"/>
        <v>851.75</v>
      </c>
      <c r="G6687" s="107">
        <f>ROUND(SUM('NOVO HORIZONTE'!G6687),2)</f>
        <v>0</v>
      </c>
      <c r="H6687" s="107">
        <f t="shared" si="862"/>
        <v>0</v>
      </c>
      <c r="I6687" s="184">
        <f t="shared" si="858"/>
        <v>0</v>
      </c>
      <c r="J6687" s="142"/>
      <c r="K6687" s="146"/>
      <c r="L6687" s="7" t="str">
        <f t="shared" si="859"/>
        <v/>
      </c>
      <c r="M6687" s="7" t="str">
        <f t="shared" si="860"/>
        <v/>
      </c>
      <c r="N6687" s="7" t="str">
        <f t="shared" si="856"/>
        <v/>
      </c>
      <c r="O6687" s="144"/>
      <c r="P6687" s="355">
        <v>0</v>
      </c>
      <c r="Q6687" s="362">
        <f>SUM('NOVO HORIZONTE'!I6687)</f>
        <v>0</v>
      </c>
      <c r="R6687" s="363">
        <f t="shared" si="861"/>
        <v>0</v>
      </c>
      <c r="S6687" s="153">
        <f t="shared" si="863"/>
        <v>0</v>
      </c>
      <c r="T6687" s="364"/>
    </row>
    <row r="6688" ht="22.5" hidden="1" spans="1:20">
      <c r="A6688" s="158">
        <v>87378</v>
      </c>
      <c r="B6688" s="100" t="s">
        <v>252</v>
      </c>
      <c r="C6688" s="104" t="s">
        <v>6992</v>
      </c>
      <c r="D6688" s="94" t="s">
        <v>239</v>
      </c>
      <c r="E6688" s="95">
        <v>581.19</v>
      </c>
      <c r="F6688" s="182">
        <f t="shared" si="857"/>
        <v>713.35</v>
      </c>
      <c r="G6688" s="107">
        <f>ROUND(SUM('NOVO HORIZONTE'!G6688),2)</f>
        <v>0</v>
      </c>
      <c r="H6688" s="107">
        <f t="shared" si="862"/>
        <v>0</v>
      </c>
      <c r="I6688" s="184">
        <f t="shared" si="858"/>
        <v>0</v>
      </c>
      <c r="J6688" s="142"/>
      <c r="K6688" s="146"/>
      <c r="L6688" s="7" t="str">
        <f t="shared" si="859"/>
        <v/>
      </c>
      <c r="M6688" s="7" t="str">
        <f t="shared" si="860"/>
        <v/>
      </c>
      <c r="N6688" s="7" t="str">
        <f t="shared" si="856"/>
        <v/>
      </c>
      <c r="O6688" s="144"/>
      <c r="P6688" s="355">
        <v>0</v>
      </c>
      <c r="Q6688" s="362">
        <f>SUM('NOVO HORIZONTE'!I6688)</f>
        <v>0</v>
      </c>
      <c r="R6688" s="363">
        <f t="shared" si="861"/>
        <v>0</v>
      </c>
      <c r="S6688" s="153">
        <f t="shared" si="863"/>
        <v>0</v>
      </c>
      <c r="T6688" s="364"/>
    </row>
    <row r="6689" ht="22.5" hidden="1" spans="1:20">
      <c r="A6689" s="158">
        <v>87381</v>
      </c>
      <c r="B6689" s="100" t="s">
        <v>252</v>
      </c>
      <c r="C6689" s="104" t="s">
        <v>6993</v>
      </c>
      <c r="D6689" s="94" t="s">
        <v>239</v>
      </c>
      <c r="E6689" s="95">
        <v>3594.28</v>
      </c>
      <c r="F6689" s="182">
        <f t="shared" si="857"/>
        <v>4411.62</v>
      </c>
      <c r="G6689" s="107">
        <f>ROUND(SUM('NOVO HORIZONTE'!G6689),2)</f>
        <v>0</v>
      </c>
      <c r="H6689" s="107">
        <f t="shared" si="862"/>
        <v>0</v>
      </c>
      <c r="I6689" s="184">
        <f t="shared" si="858"/>
        <v>0</v>
      </c>
      <c r="J6689" s="142"/>
      <c r="K6689" s="146"/>
      <c r="L6689" s="7" t="str">
        <f t="shared" si="859"/>
        <v/>
      </c>
      <c r="M6689" s="7" t="str">
        <f t="shared" si="860"/>
        <v/>
      </c>
      <c r="N6689" s="7" t="str">
        <f t="shared" si="856"/>
        <v/>
      </c>
      <c r="O6689" s="144"/>
      <c r="P6689" s="355">
        <v>0</v>
      </c>
      <c r="Q6689" s="362">
        <f>SUM('NOVO HORIZONTE'!I6689)</f>
        <v>0</v>
      </c>
      <c r="R6689" s="363">
        <f t="shared" si="861"/>
        <v>0</v>
      </c>
      <c r="S6689" s="153">
        <f t="shared" si="863"/>
        <v>0</v>
      </c>
      <c r="T6689" s="364"/>
    </row>
    <row r="6690" ht="22.5" hidden="1" spans="1:20">
      <c r="A6690" s="158">
        <v>88630</v>
      </c>
      <c r="B6690" s="100" t="s">
        <v>252</v>
      </c>
      <c r="C6690" s="104" t="s">
        <v>6994</v>
      </c>
      <c r="D6690" s="94" t="s">
        <v>239</v>
      </c>
      <c r="E6690" s="95">
        <v>425.62</v>
      </c>
      <c r="F6690" s="182">
        <f t="shared" si="857"/>
        <v>522.41</v>
      </c>
      <c r="G6690" s="107">
        <f>ROUND(SUM('NOVO HORIZONTE'!G6690),2)</f>
        <v>0</v>
      </c>
      <c r="H6690" s="107">
        <f t="shared" si="862"/>
        <v>0</v>
      </c>
      <c r="I6690" s="184">
        <f t="shared" si="858"/>
        <v>0</v>
      </c>
      <c r="J6690" s="142"/>
      <c r="K6690" s="146"/>
      <c r="L6690" s="7" t="str">
        <f t="shared" si="859"/>
        <v/>
      </c>
      <c r="M6690" s="7" t="str">
        <f t="shared" si="860"/>
        <v/>
      </c>
      <c r="N6690" s="7" t="str">
        <f t="shared" si="856"/>
        <v/>
      </c>
      <c r="O6690" s="144"/>
      <c r="P6690" s="355">
        <v>0</v>
      </c>
      <c r="Q6690" s="362">
        <f>SUM('NOVO HORIZONTE'!I6690)</f>
        <v>0</v>
      </c>
      <c r="R6690" s="363">
        <f t="shared" si="861"/>
        <v>0</v>
      </c>
      <c r="S6690" s="153">
        <f t="shared" si="863"/>
        <v>0</v>
      </c>
      <c r="T6690" s="364"/>
    </row>
    <row r="6691" ht="22.5" hidden="1" spans="1:20">
      <c r="A6691" s="158">
        <v>88631</v>
      </c>
      <c r="B6691" s="100" t="s">
        <v>252</v>
      </c>
      <c r="C6691" s="104" t="s">
        <v>6995</v>
      </c>
      <c r="D6691" s="94" t="s">
        <v>239</v>
      </c>
      <c r="E6691" s="95">
        <v>565.09</v>
      </c>
      <c r="F6691" s="182">
        <f t="shared" si="857"/>
        <v>693.59</v>
      </c>
      <c r="G6691" s="107">
        <f>ROUND(SUM('NOVO HORIZONTE'!G6691),2)</f>
        <v>0</v>
      </c>
      <c r="H6691" s="107">
        <f t="shared" si="862"/>
        <v>0</v>
      </c>
      <c r="I6691" s="184">
        <f t="shared" si="858"/>
        <v>0</v>
      </c>
      <c r="J6691" s="142"/>
      <c r="K6691" s="146"/>
      <c r="L6691" s="7" t="str">
        <f t="shared" si="859"/>
        <v/>
      </c>
      <c r="M6691" s="7" t="str">
        <f t="shared" si="860"/>
        <v/>
      </c>
      <c r="N6691" s="7" t="str">
        <f t="shared" si="856"/>
        <v/>
      </c>
      <c r="O6691" s="144"/>
      <c r="P6691" s="355">
        <v>0</v>
      </c>
      <c r="Q6691" s="362">
        <f>SUM('NOVO HORIZONTE'!I6691)</f>
        <v>0</v>
      </c>
      <c r="R6691" s="363">
        <f t="shared" si="861"/>
        <v>0</v>
      </c>
      <c r="S6691" s="153">
        <f t="shared" si="863"/>
        <v>0</v>
      </c>
      <c r="T6691" s="364"/>
    </row>
    <row r="6692" ht="22.5" hidden="1" spans="1:20">
      <c r="A6692" s="158">
        <v>87302</v>
      </c>
      <c r="B6692" s="100" t="s">
        <v>252</v>
      </c>
      <c r="C6692" s="104" t="s">
        <v>6978</v>
      </c>
      <c r="D6692" s="94" t="s">
        <v>239</v>
      </c>
      <c r="E6692" s="95">
        <v>531.94</v>
      </c>
      <c r="F6692" s="182">
        <f t="shared" si="857"/>
        <v>652.9</v>
      </c>
      <c r="G6692" s="107">
        <f>ROUND(SUM('NOVO HORIZONTE'!G6692),2)</f>
        <v>0</v>
      </c>
      <c r="H6692" s="107">
        <f t="shared" si="862"/>
        <v>0</v>
      </c>
      <c r="I6692" s="184">
        <f t="shared" si="858"/>
        <v>0</v>
      </c>
      <c r="J6692" s="142"/>
      <c r="K6692" s="146"/>
      <c r="L6692" s="7" t="str">
        <f t="shared" si="859"/>
        <v/>
      </c>
      <c r="M6692" s="7" t="str">
        <f t="shared" si="860"/>
        <v/>
      </c>
      <c r="N6692" s="7" t="str">
        <f t="shared" si="856"/>
        <v/>
      </c>
      <c r="O6692" s="144"/>
      <c r="P6692" s="355">
        <v>0</v>
      </c>
      <c r="Q6692" s="362">
        <f>SUM('NOVO HORIZONTE'!I6692)</f>
        <v>0</v>
      </c>
      <c r="R6692" s="363">
        <f t="shared" si="861"/>
        <v>0</v>
      </c>
      <c r="S6692" s="153">
        <f t="shared" si="863"/>
        <v>0</v>
      </c>
      <c r="T6692" s="364"/>
    </row>
    <row r="6693" ht="22.5" hidden="1" spans="1:20">
      <c r="A6693" s="158">
        <v>87304</v>
      </c>
      <c r="B6693" s="100" t="s">
        <v>252</v>
      </c>
      <c r="C6693" s="104" t="s">
        <v>6996</v>
      </c>
      <c r="D6693" s="94" t="s">
        <v>239</v>
      </c>
      <c r="E6693" s="95">
        <v>490.4</v>
      </c>
      <c r="F6693" s="182">
        <f t="shared" si="857"/>
        <v>601.92</v>
      </c>
      <c r="G6693" s="107">
        <f>ROUND(SUM('NOVO HORIZONTE'!G6693),2)</f>
        <v>0</v>
      </c>
      <c r="H6693" s="107">
        <f t="shared" si="862"/>
        <v>0</v>
      </c>
      <c r="I6693" s="184">
        <f t="shared" si="858"/>
        <v>0</v>
      </c>
      <c r="J6693" s="142"/>
      <c r="K6693" s="146"/>
      <c r="L6693" s="7" t="str">
        <f t="shared" si="859"/>
        <v/>
      </c>
      <c r="M6693" s="7" t="str">
        <f t="shared" si="860"/>
        <v/>
      </c>
      <c r="N6693" s="7" t="str">
        <f t="shared" si="856"/>
        <v/>
      </c>
      <c r="O6693" s="144"/>
      <c r="P6693" s="355">
        <v>0</v>
      </c>
      <c r="Q6693" s="362">
        <f>SUM('NOVO HORIZONTE'!I6693)</f>
        <v>0</v>
      </c>
      <c r="R6693" s="363">
        <f t="shared" si="861"/>
        <v>0</v>
      </c>
      <c r="S6693" s="153">
        <f t="shared" si="863"/>
        <v>0</v>
      </c>
      <c r="T6693" s="364"/>
    </row>
    <row r="6694" ht="22.5" hidden="1" spans="1:20">
      <c r="A6694" s="158">
        <v>87305</v>
      </c>
      <c r="B6694" s="100" t="s">
        <v>252</v>
      </c>
      <c r="C6694" s="104" t="s">
        <v>6997</v>
      </c>
      <c r="D6694" s="94" t="s">
        <v>239</v>
      </c>
      <c r="E6694" s="95">
        <v>492.23</v>
      </c>
      <c r="F6694" s="182">
        <f t="shared" si="857"/>
        <v>604.16</v>
      </c>
      <c r="G6694" s="107">
        <f>ROUND(SUM('NOVO HORIZONTE'!G6694),2)</f>
        <v>0</v>
      </c>
      <c r="H6694" s="107">
        <f t="shared" si="862"/>
        <v>0</v>
      </c>
      <c r="I6694" s="184">
        <f t="shared" si="858"/>
        <v>0</v>
      </c>
      <c r="J6694" s="142"/>
      <c r="K6694" s="146"/>
      <c r="L6694" s="7" t="str">
        <f t="shared" si="859"/>
        <v/>
      </c>
      <c r="M6694" s="7" t="str">
        <f t="shared" si="860"/>
        <v/>
      </c>
      <c r="N6694" s="7" t="str">
        <f t="shared" si="856"/>
        <v/>
      </c>
      <c r="O6694" s="144"/>
      <c r="P6694" s="355">
        <v>0</v>
      </c>
      <c r="Q6694" s="362">
        <f>SUM('NOVO HORIZONTE'!I6694)</f>
        <v>0</v>
      </c>
      <c r="R6694" s="363">
        <f t="shared" si="861"/>
        <v>0</v>
      </c>
      <c r="S6694" s="153">
        <f t="shared" si="863"/>
        <v>0</v>
      </c>
      <c r="T6694" s="364"/>
    </row>
    <row r="6695" ht="22.5" hidden="1" spans="1:20">
      <c r="A6695" s="158">
        <v>87308</v>
      </c>
      <c r="B6695" s="100" t="s">
        <v>252</v>
      </c>
      <c r="C6695" s="104" t="s">
        <v>6998</v>
      </c>
      <c r="D6695" s="94" t="s">
        <v>239</v>
      </c>
      <c r="E6695" s="95">
        <v>458.4</v>
      </c>
      <c r="F6695" s="182">
        <f t="shared" si="857"/>
        <v>562.64</v>
      </c>
      <c r="G6695" s="107">
        <f>ROUND(SUM('NOVO HORIZONTE'!G6695),2)</f>
        <v>0</v>
      </c>
      <c r="H6695" s="107">
        <f t="shared" si="862"/>
        <v>0</v>
      </c>
      <c r="I6695" s="184">
        <f t="shared" si="858"/>
        <v>0</v>
      </c>
      <c r="J6695" s="142"/>
      <c r="K6695" s="146"/>
      <c r="L6695" s="7" t="str">
        <f t="shared" si="859"/>
        <v/>
      </c>
      <c r="M6695" s="7" t="str">
        <f t="shared" si="860"/>
        <v/>
      </c>
      <c r="N6695" s="7" t="str">
        <f t="shared" si="856"/>
        <v/>
      </c>
      <c r="O6695" s="144"/>
      <c r="P6695" s="355">
        <v>0</v>
      </c>
      <c r="Q6695" s="362">
        <f>SUM('NOVO HORIZONTE'!I6695)</f>
        <v>0</v>
      </c>
      <c r="R6695" s="363">
        <f t="shared" si="861"/>
        <v>0</v>
      </c>
      <c r="S6695" s="153">
        <f t="shared" si="863"/>
        <v>0</v>
      </c>
      <c r="T6695" s="364"/>
    </row>
    <row r="6696" ht="22.5" hidden="1" spans="1:20">
      <c r="A6696" s="158">
        <v>87310</v>
      </c>
      <c r="B6696" s="100" t="s">
        <v>252</v>
      </c>
      <c r="C6696" s="104" t="s">
        <v>6999</v>
      </c>
      <c r="D6696" s="94" t="s">
        <v>239</v>
      </c>
      <c r="E6696" s="95">
        <v>393.25</v>
      </c>
      <c r="F6696" s="182">
        <f t="shared" si="857"/>
        <v>482.68</v>
      </c>
      <c r="G6696" s="107">
        <f>ROUND(SUM('NOVO HORIZONTE'!G6696),2)</f>
        <v>0</v>
      </c>
      <c r="H6696" s="107">
        <f t="shared" si="862"/>
        <v>0</v>
      </c>
      <c r="I6696" s="184">
        <f t="shared" si="858"/>
        <v>0</v>
      </c>
      <c r="J6696" s="142"/>
      <c r="K6696" s="146"/>
      <c r="L6696" s="7" t="str">
        <f t="shared" si="859"/>
        <v/>
      </c>
      <c r="M6696" s="7" t="str">
        <f t="shared" si="860"/>
        <v/>
      </c>
      <c r="N6696" s="7" t="str">
        <f t="shared" si="856"/>
        <v/>
      </c>
      <c r="O6696" s="144"/>
      <c r="P6696" s="355">
        <v>0</v>
      </c>
      <c r="Q6696" s="362">
        <f>SUM('NOVO HORIZONTE'!I6696)</f>
        <v>0</v>
      </c>
      <c r="R6696" s="363">
        <f t="shared" si="861"/>
        <v>0</v>
      </c>
      <c r="S6696" s="153">
        <f t="shared" si="863"/>
        <v>0</v>
      </c>
      <c r="T6696" s="364"/>
    </row>
    <row r="6697" ht="22.5" hidden="1" spans="1:20">
      <c r="A6697" s="158">
        <v>87311</v>
      </c>
      <c r="B6697" s="100" t="s">
        <v>252</v>
      </c>
      <c r="C6697" s="104" t="s">
        <v>7000</v>
      </c>
      <c r="D6697" s="94" t="s">
        <v>239</v>
      </c>
      <c r="E6697" s="95">
        <v>381.58</v>
      </c>
      <c r="F6697" s="182">
        <f t="shared" si="857"/>
        <v>468.35</v>
      </c>
      <c r="G6697" s="107">
        <f>ROUND(SUM('NOVO HORIZONTE'!G6697),2)</f>
        <v>0</v>
      </c>
      <c r="H6697" s="107">
        <f t="shared" si="862"/>
        <v>0</v>
      </c>
      <c r="I6697" s="184">
        <f t="shared" si="858"/>
        <v>0</v>
      </c>
      <c r="J6697" s="142"/>
      <c r="K6697" s="146"/>
      <c r="L6697" s="7" t="str">
        <f t="shared" si="859"/>
        <v/>
      </c>
      <c r="M6697" s="7" t="str">
        <f t="shared" si="860"/>
        <v/>
      </c>
      <c r="N6697" s="7" t="str">
        <f t="shared" si="856"/>
        <v/>
      </c>
      <c r="O6697" s="144"/>
      <c r="P6697" s="355">
        <v>0</v>
      </c>
      <c r="Q6697" s="362">
        <f>SUM('NOVO HORIZONTE'!I6697)</f>
        <v>0</v>
      </c>
      <c r="R6697" s="363">
        <f t="shared" si="861"/>
        <v>0</v>
      </c>
      <c r="S6697" s="153">
        <f t="shared" si="863"/>
        <v>0</v>
      </c>
      <c r="T6697" s="364"/>
    </row>
    <row r="6698" ht="22.5" hidden="1" spans="1:20">
      <c r="A6698" s="158">
        <v>87319</v>
      </c>
      <c r="B6698" s="100" t="s">
        <v>252</v>
      </c>
      <c r="C6698" s="104" t="s">
        <v>7001</v>
      </c>
      <c r="D6698" s="94" t="s">
        <v>239</v>
      </c>
      <c r="E6698" s="95">
        <v>3428.71</v>
      </c>
      <c r="F6698" s="182">
        <f t="shared" si="857"/>
        <v>4208.4</v>
      </c>
      <c r="G6698" s="107">
        <f>ROUND(SUM('NOVO HORIZONTE'!G6698),2)</f>
        <v>0</v>
      </c>
      <c r="H6698" s="107">
        <f t="shared" si="862"/>
        <v>0</v>
      </c>
      <c r="I6698" s="184">
        <f t="shared" si="858"/>
        <v>0</v>
      </c>
      <c r="J6698" s="142"/>
      <c r="K6698" s="146"/>
      <c r="L6698" s="7" t="str">
        <f t="shared" si="859"/>
        <v/>
      </c>
      <c r="M6698" s="7" t="str">
        <f t="shared" si="860"/>
        <v/>
      </c>
      <c r="N6698" s="7" t="str">
        <f t="shared" si="856"/>
        <v/>
      </c>
      <c r="O6698" s="144"/>
      <c r="P6698" s="355">
        <v>0</v>
      </c>
      <c r="Q6698" s="362">
        <f>SUM('NOVO HORIZONTE'!I6698)</f>
        <v>0</v>
      </c>
      <c r="R6698" s="363">
        <f t="shared" si="861"/>
        <v>0</v>
      </c>
      <c r="S6698" s="153">
        <f t="shared" si="863"/>
        <v>0</v>
      </c>
      <c r="T6698" s="364"/>
    </row>
    <row r="6699" ht="22.5" hidden="1" spans="1:20">
      <c r="A6699" s="158">
        <v>87320</v>
      </c>
      <c r="B6699" s="100" t="s">
        <v>252</v>
      </c>
      <c r="C6699" s="104" t="s">
        <v>7002</v>
      </c>
      <c r="D6699" s="94" t="s">
        <v>239</v>
      </c>
      <c r="E6699" s="95">
        <v>3431.92</v>
      </c>
      <c r="F6699" s="182">
        <f t="shared" si="857"/>
        <v>4212.34</v>
      </c>
      <c r="G6699" s="107">
        <f>ROUND(SUM('NOVO HORIZONTE'!G6699),2)</f>
        <v>0</v>
      </c>
      <c r="H6699" s="107">
        <f t="shared" si="862"/>
        <v>0</v>
      </c>
      <c r="I6699" s="184">
        <f t="shared" si="858"/>
        <v>0</v>
      </c>
      <c r="J6699" s="142"/>
      <c r="K6699" s="146"/>
      <c r="L6699" s="7" t="str">
        <f t="shared" si="859"/>
        <v/>
      </c>
      <c r="M6699" s="7" t="str">
        <f t="shared" si="860"/>
        <v/>
      </c>
      <c r="N6699" s="7" t="str">
        <f t="shared" ref="N6699:N6762" si="864">M6699</f>
        <v/>
      </c>
      <c r="O6699" s="144"/>
      <c r="P6699" s="355">
        <v>0</v>
      </c>
      <c r="Q6699" s="362">
        <f>SUM('NOVO HORIZONTE'!I6699)</f>
        <v>0</v>
      </c>
      <c r="R6699" s="363">
        <f t="shared" si="861"/>
        <v>0</v>
      </c>
      <c r="S6699" s="153">
        <f t="shared" si="863"/>
        <v>0</v>
      </c>
      <c r="T6699" s="364"/>
    </row>
    <row r="6700" ht="22.5" hidden="1" spans="1:20">
      <c r="A6700" s="158">
        <v>87345</v>
      </c>
      <c r="B6700" s="100" t="s">
        <v>252</v>
      </c>
      <c r="C6700" s="104" t="s">
        <v>7003</v>
      </c>
      <c r="D6700" s="94" t="s">
        <v>239</v>
      </c>
      <c r="E6700" s="95">
        <v>558.74</v>
      </c>
      <c r="F6700" s="182">
        <f t="shared" si="857"/>
        <v>685.8</v>
      </c>
      <c r="G6700" s="107">
        <f>ROUND(SUM('NOVO HORIZONTE'!G6700),2)</f>
        <v>0</v>
      </c>
      <c r="H6700" s="107">
        <f t="shared" si="862"/>
        <v>0</v>
      </c>
      <c r="I6700" s="184">
        <f t="shared" si="858"/>
        <v>0</v>
      </c>
      <c r="J6700" s="142"/>
      <c r="K6700" s="146"/>
      <c r="L6700" s="7" t="str">
        <f t="shared" si="859"/>
        <v/>
      </c>
      <c r="M6700" s="7" t="str">
        <f t="shared" si="860"/>
        <v/>
      </c>
      <c r="N6700" s="7" t="str">
        <f t="shared" si="864"/>
        <v/>
      </c>
      <c r="O6700" s="144"/>
      <c r="P6700" s="355">
        <v>0</v>
      </c>
      <c r="Q6700" s="362">
        <f>SUM('NOVO HORIZONTE'!I6700)</f>
        <v>0</v>
      </c>
      <c r="R6700" s="363">
        <f t="shared" si="861"/>
        <v>0</v>
      </c>
      <c r="S6700" s="153">
        <f t="shared" si="863"/>
        <v>0</v>
      </c>
      <c r="T6700" s="364"/>
    </row>
    <row r="6701" ht="22.5" hidden="1" spans="1:20">
      <c r="A6701" s="158">
        <v>87346</v>
      </c>
      <c r="B6701" s="100" t="s">
        <v>252</v>
      </c>
      <c r="C6701" s="104" t="s">
        <v>7004</v>
      </c>
      <c r="D6701" s="94" t="s">
        <v>239</v>
      </c>
      <c r="E6701" s="95">
        <v>494.1</v>
      </c>
      <c r="F6701" s="182">
        <f t="shared" si="857"/>
        <v>606.46</v>
      </c>
      <c r="G6701" s="107">
        <f>ROUND(SUM('NOVO HORIZONTE'!G6701),2)</f>
        <v>0</v>
      </c>
      <c r="H6701" s="107">
        <f t="shared" si="862"/>
        <v>0</v>
      </c>
      <c r="I6701" s="184">
        <f t="shared" si="858"/>
        <v>0</v>
      </c>
      <c r="J6701" s="142"/>
      <c r="K6701" s="146"/>
      <c r="L6701" s="7" t="str">
        <f t="shared" si="859"/>
        <v/>
      </c>
      <c r="M6701" s="7" t="str">
        <f t="shared" si="860"/>
        <v/>
      </c>
      <c r="N6701" s="7" t="str">
        <f t="shared" si="864"/>
        <v/>
      </c>
      <c r="O6701" s="144"/>
      <c r="P6701" s="355">
        <v>0</v>
      </c>
      <c r="Q6701" s="362">
        <f>SUM('NOVO HORIZONTE'!I6701)</f>
        <v>0</v>
      </c>
      <c r="R6701" s="363">
        <f t="shared" si="861"/>
        <v>0</v>
      </c>
      <c r="S6701" s="153">
        <f t="shared" si="863"/>
        <v>0</v>
      </c>
      <c r="T6701" s="364"/>
    </row>
    <row r="6702" ht="22.5" hidden="1" spans="1:20">
      <c r="A6702" s="158">
        <v>87347</v>
      </c>
      <c r="B6702" s="100" t="s">
        <v>252</v>
      </c>
      <c r="C6702" s="104" t="s">
        <v>7005</v>
      </c>
      <c r="D6702" s="94" t="s">
        <v>239</v>
      </c>
      <c r="E6702" s="95">
        <v>460.18</v>
      </c>
      <c r="F6702" s="182">
        <f t="shared" ref="F6702:F6765" si="865">IF(E6702=0,0,IF(P6702=0,ROUND(E6702*(1+E$13),2),ROUND(E6702*(1+E$12),2)))</f>
        <v>564.82</v>
      </c>
      <c r="G6702" s="107">
        <f>ROUND(SUM('NOVO HORIZONTE'!G6702),2)</f>
        <v>0</v>
      </c>
      <c r="H6702" s="107">
        <f t="shared" si="862"/>
        <v>0</v>
      </c>
      <c r="I6702" s="184">
        <f t="shared" ref="I6702:I6765" si="866">IF(ISBLANK(G6702),0,ROUND(G6702*H6702,2))</f>
        <v>0</v>
      </c>
      <c r="J6702" s="142"/>
      <c r="K6702" s="146"/>
      <c r="L6702" s="7" t="str">
        <f t="shared" ref="L6702:L6765" si="867">IF(K6702="X","x",IF(K6702="xx","x",IF(I6702&gt;0,"x","")))</f>
        <v/>
      </c>
      <c r="M6702" s="7" t="str">
        <f t="shared" ref="M6702:M6765" si="868">IF(K6702="X","x",IF(K6702="xx","x",IF(I6702&gt;0,"x","")))</f>
        <v/>
      </c>
      <c r="N6702" s="7" t="str">
        <f t="shared" si="864"/>
        <v/>
      </c>
      <c r="O6702" s="144"/>
      <c r="P6702" s="355">
        <v>0</v>
      </c>
      <c r="Q6702" s="362">
        <f>SUM('NOVO HORIZONTE'!I6702)</f>
        <v>0</v>
      </c>
      <c r="R6702" s="363">
        <f t="shared" ref="R6702:R6765" si="869">I6702-Q6702</f>
        <v>0</v>
      </c>
      <c r="S6702" s="153">
        <f t="shared" si="863"/>
        <v>0</v>
      </c>
      <c r="T6702" s="364"/>
    </row>
    <row r="6703" ht="22.5" hidden="1" spans="1:20">
      <c r="A6703" s="158">
        <v>87350</v>
      </c>
      <c r="B6703" s="100" t="s">
        <v>252</v>
      </c>
      <c r="C6703" s="104" t="s">
        <v>7006</v>
      </c>
      <c r="D6703" s="94" t="s">
        <v>239</v>
      </c>
      <c r="E6703" s="95">
        <v>444.09</v>
      </c>
      <c r="F6703" s="182">
        <f t="shared" si="865"/>
        <v>545.08</v>
      </c>
      <c r="G6703" s="107">
        <f>ROUND(SUM('NOVO HORIZONTE'!G6703),2)</f>
        <v>0</v>
      </c>
      <c r="H6703" s="107">
        <f t="shared" ref="H6703:H6766" si="870">IF(G6703=0,0,F6703)</f>
        <v>0</v>
      </c>
      <c r="I6703" s="184">
        <f t="shared" si="866"/>
        <v>0</v>
      </c>
      <c r="J6703" s="142"/>
      <c r="K6703" s="146"/>
      <c r="L6703" s="7" t="str">
        <f t="shared" si="867"/>
        <v/>
      </c>
      <c r="M6703" s="7" t="str">
        <f t="shared" si="868"/>
        <v/>
      </c>
      <c r="N6703" s="7" t="str">
        <f t="shared" si="864"/>
        <v/>
      </c>
      <c r="O6703" s="144"/>
      <c r="P6703" s="355">
        <v>0</v>
      </c>
      <c r="Q6703" s="362">
        <f>SUM('NOVO HORIZONTE'!I6703)</f>
        <v>0</v>
      </c>
      <c r="R6703" s="363">
        <f t="shared" si="869"/>
        <v>0</v>
      </c>
      <c r="S6703" s="153">
        <f t="shared" si="863"/>
        <v>0</v>
      </c>
      <c r="T6703" s="364"/>
    </row>
    <row r="6704" ht="22.5" hidden="1" spans="1:20">
      <c r="A6704" s="158">
        <v>87351</v>
      </c>
      <c r="B6704" s="100" t="s">
        <v>252</v>
      </c>
      <c r="C6704" s="104" t="s">
        <v>7007</v>
      </c>
      <c r="D6704" s="94" t="s">
        <v>239</v>
      </c>
      <c r="E6704" s="95">
        <v>365.45</v>
      </c>
      <c r="F6704" s="182">
        <f t="shared" si="865"/>
        <v>448.55</v>
      </c>
      <c r="G6704" s="107">
        <f>ROUND(SUM('NOVO HORIZONTE'!G6704),2)</f>
        <v>0</v>
      </c>
      <c r="H6704" s="107">
        <f t="shared" si="870"/>
        <v>0</v>
      </c>
      <c r="I6704" s="184">
        <f t="shared" si="866"/>
        <v>0</v>
      </c>
      <c r="J6704" s="142"/>
      <c r="K6704" s="146"/>
      <c r="L6704" s="7" t="str">
        <f t="shared" si="867"/>
        <v/>
      </c>
      <c r="M6704" s="7" t="str">
        <f t="shared" si="868"/>
        <v/>
      </c>
      <c r="N6704" s="7" t="str">
        <f t="shared" si="864"/>
        <v/>
      </c>
      <c r="O6704" s="144"/>
      <c r="P6704" s="355">
        <v>0</v>
      </c>
      <c r="Q6704" s="362">
        <f>SUM('NOVO HORIZONTE'!I6704)</f>
        <v>0</v>
      </c>
      <c r="R6704" s="363">
        <f t="shared" si="869"/>
        <v>0</v>
      </c>
      <c r="S6704" s="153">
        <f t="shared" si="863"/>
        <v>0</v>
      </c>
      <c r="T6704" s="364"/>
    </row>
    <row r="6705" ht="33.75" hidden="1" spans="1:20">
      <c r="A6705" s="158">
        <v>87358</v>
      </c>
      <c r="B6705" s="100" t="s">
        <v>252</v>
      </c>
      <c r="C6705" s="104" t="s">
        <v>7008</v>
      </c>
      <c r="D6705" s="94" t="s">
        <v>239</v>
      </c>
      <c r="E6705" s="95">
        <v>3393.16</v>
      </c>
      <c r="F6705" s="182">
        <f t="shared" si="865"/>
        <v>4164.76</v>
      </c>
      <c r="G6705" s="107">
        <f>ROUND(SUM('NOVO HORIZONTE'!G6705),2)</f>
        <v>0</v>
      </c>
      <c r="H6705" s="107">
        <f t="shared" si="870"/>
        <v>0</v>
      </c>
      <c r="I6705" s="184">
        <f t="shared" si="866"/>
        <v>0</v>
      </c>
      <c r="J6705" s="142"/>
      <c r="K6705" s="146"/>
      <c r="L6705" s="7" t="str">
        <f t="shared" si="867"/>
        <v/>
      </c>
      <c r="M6705" s="7" t="str">
        <f t="shared" si="868"/>
        <v/>
      </c>
      <c r="N6705" s="7" t="str">
        <f t="shared" si="864"/>
        <v/>
      </c>
      <c r="O6705" s="144"/>
      <c r="P6705" s="355">
        <v>0</v>
      </c>
      <c r="Q6705" s="362">
        <f>SUM('NOVO HORIZONTE'!I6705)</f>
        <v>0</v>
      </c>
      <c r="R6705" s="363">
        <f t="shared" si="869"/>
        <v>0</v>
      </c>
      <c r="S6705" s="153">
        <f t="shared" si="863"/>
        <v>0</v>
      </c>
      <c r="T6705" s="364"/>
    </row>
    <row r="6706" ht="33.75" hidden="1" spans="1:20">
      <c r="A6706" s="158">
        <v>87359</v>
      </c>
      <c r="B6706" s="100" t="s">
        <v>252</v>
      </c>
      <c r="C6706" s="104" t="s">
        <v>7009</v>
      </c>
      <c r="D6706" s="94" t="s">
        <v>239</v>
      </c>
      <c r="E6706" s="95">
        <v>3361.26</v>
      </c>
      <c r="F6706" s="182">
        <f t="shared" si="865"/>
        <v>4125.61</v>
      </c>
      <c r="G6706" s="107">
        <f>ROUND(SUM('NOVO HORIZONTE'!G6706),2)</f>
        <v>0</v>
      </c>
      <c r="H6706" s="107">
        <f t="shared" si="870"/>
        <v>0</v>
      </c>
      <c r="I6706" s="184">
        <f t="shared" si="866"/>
        <v>0</v>
      </c>
      <c r="J6706" s="142"/>
      <c r="K6706" s="146"/>
      <c r="L6706" s="7" t="str">
        <f t="shared" si="867"/>
        <v/>
      </c>
      <c r="M6706" s="7" t="str">
        <f t="shared" si="868"/>
        <v/>
      </c>
      <c r="N6706" s="7" t="str">
        <f t="shared" si="864"/>
        <v/>
      </c>
      <c r="O6706" s="144"/>
      <c r="P6706" s="355">
        <v>0</v>
      </c>
      <c r="Q6706" s="362">
        <f>SUM('NOVO HORIZONTE'!I6706)</f>
        <v>0</v>
      </c>
      <c r="R6706" s="363">
        <f t="shared" si="869"/>
        <v>0</v>
      </c>
      <c r="S6706" s="153">
        <f t="shared" si="863"/>
        <v>0</v>
      </c>
      <c r="T6706" s="364"/>
    </row>
    <row r="6707" ht="22.5" hidden="1" spans="1:20">
      <c r="A6707" s="158">
        <v>87374</v>
      </c>
      <c r="B6707" s="100" t="s">
        <v>252</v>
      </c>
      <c r="C6707" s="104" t="s">
        <v>7010</v>
      </c>
      <c r="D6707" s="94" t="s">
        <v>239</v>
      </c>
      <c r="E6707" s="95">
        <v>652.53</v>
      </c>
      <c r="F6707" s="182">
        <f t="shared" si="865"/>
        <v>800.92</v>
      </c>
      <c r="G6707" s="107">
        <f>ROUND(SUM('NOVO HORIZONTE'!G6707),2)</f>
        <v>0</v>
      </c>
      <c r="H6707" s="107">
        <f t="shared" si="870"/>
        <v>0</v>
      </c>
      <c r="I6707" s="184">
        <f t="shared" si="866"/>
        <v>0</v>
      </c>
      <c r="J6707" s="142"/>
      <c r="K6707" s="146"/>
      <c r="L6707" s="7" t="str">
        <f t="shared" si="867"/>
        <v/>
      </c>
      <c r="M6707" s="7" t="str">
        <f t="shared" si="868"/>
        <v/>
      </c>
      <c r="N6707" s="7" t="str">
        <f t="shared" si="864"/>
        <v/>
      </c>
      <c r="O6707" s="144"/>
      <c r="P6707" s="355">
        <v>0</v>
      </c>
      <c r="Q6707" s="362">
        <f>SUM('NOVO HORIZONTE'!I6707)</f>
        <v>0</v>
      </c>
      <c r="R6707" s="363">
        <f t="shared" si="869"/>
        <v>0</v>
      </c>
      <c r="S6707" s="153">
        <f t="shared" si="863"/>
        <v>0</v>
      </c>
      <c r="T6707" s="364"/>
    </row>
    <row r="6708" ht="22.5" hidden="1" spans="1:20">
      <c r="A6708" s="158">
        <v>87376</v>
      </c>
      <c r="B6708" s="100" t="s">
        <v>252</v>
      </c>
      <c r="C6708" s="104" t="s">
        <v>7011</v>
      </c>
      <c r="D6708" s="94" t="s">
        <v>239</v>
      </c>
      <c r="E6708" s="95">
        <v>552.52</v>
      </c>
      <c r="F6708" s="182">
        <f t="shared" si="865"/>
        <v>678.16</v>
      </c>
      <c r="G6708" s="107">
        <f>ROUND(SUM('NOVO HORIZONTE'!G6708),2)</f>
        <v>0</v>
      </c>
      <c r="H6708" s="107">
        <f t="shared" si="870"/>
        <v>0</v>
      </c>
      <c r="I6708" s="184">
        <f t="shared" si="866"/>
        <v>0</v>
      </c>
      <c r="J6708" s="142"/>
      <c r="K6708" s="146"/>
      <c r="L6708" s="7" t="str">
        <f t="shared" si="867"/>
        <v/>
      </c>
      <c r="M6708" s="7" t="str">
        <f t="shared" si="868"/>
        <v/>
      </c>
      <c r="N6708" s="7" t="str">
        <f t="shared" si="864"/>
        <v/>
      </c>
      <c r="O6708" s="144"/>
      <c r="P6708" s="355">
        <v>0</v>
      </c>
      <c r="Q6708" s="362">
        <f>SUM('NOVO HORIZONTE'!I6708)</f>
        <v>0</v>
      </c>
      <c r="R6708" s="363">
        <f t="shared" si="869"/>
        <v>0</v>
      </c>
      <c r="S6708" s="153">
        <f t="shared" si="863"/>
        <v>0</v>
      </c>
      <c r="T6708" s="364"/>
    </row>
    <row r="6709" ht="22.5" hidden="1" spans="1:20">
      <c r="A6709" s="158">
        <v>87379</v>
      </c>
      <c r="B6709" s="100" t="s">
        <v>252</v>
      </c>
      <c r="C6709" s="104" t="s">
        <v>7012</v>
      </c>
      <c r="D6709" s="94" t="s">
        <v>239</v>
      </c>
      <c r="E6709" s="95">
        <v>3565.91</v>
      </c>
      <c r="F6709" s="182">
        <f t="shared" si="865"/>
        <v>4376.8</v>
      </c>
      <c r="G6709" s="107">
        <f>ROUND(SUM('NOVO HORIZONTE'!G6709),2)</f>
        <v>0</v>
      </c>
      <c r="H6709" s="107">
        <f t="shared" si="870"/>
        <v>0</v>
      </c>
      <c r="I6709" s="184">
        <f t="shared" si="866"/>
        <v>0</v>
      </c>
      <c r="J6709" s="142"/>
      <c r="K6709" s="146"/>
      <c r="L6709" s="7" t="str">
        <f t="shared" si="867"/>
        <v/>
      </c>
      <c r="M6709" s="7" t="str">
        <f t="shared" si="868"/>
        <v/>
      </c>
      <c r="N6709" s="7" t="str">
        <f t="shared" si="864"/>
        <v/>
      </c>
      <c r="O6709" s="144"/>
      <c r="P6709" s="355">
        <v>0</v>
      </c>
      <c r="Q6709" s="362">
        <f>SUM('NOVO HORIZONTE'!I6709)</f>
        <v>0</v>
      </c>
      <c r="R6709" s="363">
        <f t="shared" si="869"/>
        <v>0</v>
      </c>
      <c r="S6709" s="153">
        <f t="shared" si="863"/>
        <v>0</v>
      </c>
      <c r="T6709" s="364"/>
    </row>
    <row r="6710" ht="33.75" hidden="1" spans="1:20">
      <c r="A6710" s="158">
        <v>87283</v>
      </c>
      <c r="B6710" s="100" t="s">
        <v>252</v>
      </c>
      <c r="C6710" s="104" t="s">
        <v>7013</v>
      </c>
      <c r="D6710" s="94" t="s">
        <v>239</v>
      </c>
      <c r="E6710" s="95">
        <v>408.11</v>
      </c>
      <c r="F6710" s="182">
        <f t="shared" si="865"/>
        <v>500.91</v>
      </c>
      <c r="G6710" s="107">
        <f>ROUND(SUM('NOVO HORIZONTE'!G6710),2)</f>
        <v>0</v>
      </c>
      <c r="H6710" s="107">
        <f t="shared" si="870"/>
        <v>0</v>
      </c>
      <c r="I6710" s="184">
        <f t="shared" si="866"/>
        <v>0</v>
      </c>
      <c r="J6710" s="142"/>
      <c r="K6710" s="146"/>
      <c r="L6710" s="7" t="str">
        <f t="shared" si="867"/>
        <v/>
      </c>
      <c r="M6710" s="7" t="str">
        <f t="shared" si="868"/>
        <v/>
      </c>
      <c r="N6710" s="7" t="str">
        <f t="shared" si="864"/>
        <v/>
      </c>
      <c r="O6710" s="144"/>
      <c r="P6710" s="355">
        <v>0</v>
      </c>
      <c r="Q6710" s="362">
        <f>SUM('NOVO HORIZONTE'!I6710)</f>
        <v>0</v>
      </c>
      <c r="R6710" s="363">
        <f t="shared" si="869"/>
        <v>0</v>
      </c>
      <c r="S6710" s="153">
        <f t="shared" si="863"/>
        <v>0</v>
      </c>
      <c r="T6710" s="364"/>
    </row>
    <row r="6711" ht="33.75" hidden="1" spans="1:20">
      <c r="A6711" s="158">
        <v>87284</v>
      </c>
      <c r="B6711" s="100" t="s">
        <v>252</v>
      </c>
      <c r="C6711" s="104" t="s">
        <v>7014</v>
      </c>
      <c r="D6711" s="94" t="s">
        <v>239</v>
      </c>
      <c r="E6711" s="95">
        <v>399.35</v>
      </c>
      <c r="F6711" s="182">
        <f t="shared" si="865"/>
        <v>490.16</v>
      </c>
      <c r="G6711" s="107">
        <f>ROUND(SUM('NOVO HORIZONTE'!G6711),2)</f>
        <v>0</v>
      </c>
      <c r="H6711" s="107">
        <f t="shared" si="870"/>
        <v>0</v>
      </c>
      <c r="I6711" s="184">
        <f t="shared" si="866"/>
        <v>0</v>
      </c>
      <c r="J6711" s="142"/>
      <c r="K6711" s="146"/>
      <c r="L6711" s="7" t="str">
        <f t="shared" si="867"/>
        <v/>
      </c>
      <c r="M6711" s="7" t="str">
        <f t="shared" si="868"/>
        <v/>
      </c>
      <c r="N6711" s="7" t="str">
        <f t="shared" si="864"/>
        <v/>
      </c>
      <c r="O6711" s="144"/>
      <c r="P6711" s="355">
        <v>0</v>
      </c>
      <c r="Q6711" s="362">
        <f>SUM('NOVO HORIZONTE'!I6711)</f>
        <v>0</v>
      </c>
      <c r="R6711" s="363">
        <f t="shared" si="869"/>
        <v>0</v>
      </c>
      <c r="S6711" s="153">
        <f t="shared" si="863"/>
        <v>0</v>
      </c>
      <c r="T6711" s="364"/>
    </row>
    <row r="6712" ht="22.5" hidden="1" spans="1:20">
      <c r="A6712" s="158">
        <v>87307</v>
      </c>
      <c r="B6712" s="100" t="s">
        <v>252</v>
      </c>
      <c r="C6712" s="104" t="s">
        <v>7015</v>
      </c>
      <c r="D6712" s="94" t="s">
        <v>239</v>
      </c>
      <c r="E6712" s="95">
        <v>469.88</v>
      </c>
      <c r="F6712" s="182">
        <f t="shared" si="865"/>
        <v>576.73</v>
      </c>
      <c r="G6712" s="107">
        <f>ROUND(SUM('NOVO HORIZONTE'!G6712),2)</f>
        <v>0</v>
      </c>
      <c r="H6712" s="107">
        <f t="shared" si="870"/>
        <v>0</v>
      </c>
      <c r="I6712" s="184">
        <f t="shared" si="866"/>
        <v>0</v>
      </c>
      <c r="J6712" s="142"/>
      <c r="K6712" s="146"/>
      <c r="L6712" s="7" t="str">
        <f t="shared" si="867"/>
        <v/>
      </c>
      <c r="M6712" s="7" t="str">
        <f t="shared" si="868"/>
        <v/>
      </c>
      <c r="N6712" s="7" t="str">
        <f t="shared" si="864"/>
        <v/>
      </c>
      <c r="O6712" s="144"/>
      <c r="P6712" s="355">
        <v>0</v>
      </c>
      <c r="Q6712" s="362">
        <f>SUM('NOVO HORIZONTE'!I6712)</f>
        <v>0</v>
      </c>
      <c r="R6712" s="363">
        <f t="shared" si="869"/>
        <v>0</v>
      </c>
      <c r="S6712" s="153">
        <f t="shared" si="863"/>
        <v>0</v>
      </c>
      <c r="T6712" s="364"/>
    </row>
    <row r="6713" ht="33.75" hidden="1" spans="1:20">
      <c r="A6713" s="158">
        <v>87329</v>
      </c>
      <c r="B6713" s="100" t="s">
        <v>252</v>
      </c>
      <c r="C6713" s="104" t="s">
        <v>7016</v>
      </c>
      <c r="D6713" s="94" t="s">
        <v>239</v>
      </c>
      <c r="E6713" s="95">
        <v>454.83</v>
      </c>
      <c r="F6713" s="182">
        <f t="shared" si="865"/>
        <v>558.26</v>
      </c>
      <c r="G6713" s="107">
        <f>ROUND(SUM('NOVO HORIZONTE'!G6713),2)</f>
        <v>0</v>
      </c>
      <c r="H6713" s="107">
        <f t="shared" si="870"/>
        <v>0</v>
      </c>
      <c r="I6713" s="184">
        <f t="shared" si="866"/>
        <v>0</v>
      </c>
      <c r="J6713" s="142"/>
      <c r="K6713" s="146"/>
      <c r="L6713" s="7" t="str">
        <f t="shared" si="867"/>
        <v/>
      </c>
      <c r="M6713" s="7" t="str">
        <f t="shared" si="868"/>
        <v/>
      </c>
      <c r="N6713" s="7" t="str">
        <f t="shared" si="864"/>
        <v/>
      </c>
      <c r="O6713" s="144"/>
      <c r="P6713" s="355">
        <v>0</v>
      </c>
      <c r="Q6713" s="362">
        <f>SUM('NOVO HORIZONTE'!I6713)</f>
        <v>0</v>
      </c>
      <c r="R6713" s="363">
        <f t="shared" si="869"/>
        <v>0</v>
      </c>
      <c r="S6713" s="153">
        <f t="shared" si="863"/>
        <v>0</v>
      </c>
      <c r="T6713" s="364"/>
    </row>
    <row r="6714" ht="33.75" hidden="1" spans="1:20">
      <c r="A6714" s="158">
        <v>87330</v>
      </c>
      <c r="B6714" s="100" t="s">
        <v>252</v>
      </c>
      <c r="C6714" s="104" t="s">
        <v>7017</v>
      </c>
      <c r="D6714" s="94" t="s">
        <v>239</v>
      </c>
      <c r="E6714" s="95">
        <v>381.57</v>
      </c>
      <c r="F6714" s="182">
        <f t="shared" si="865"/>
        <v>468.34</v>
      </c>
      <c r="G6714" s="107">
        <f>ROUND(SUM('NOVO HORIZONTE'!G6714),2)</f>
        <v>0</v>
      </c>
      <c r="H6714" s="107">
        <f t="shared" si="870"/>
        <v>0</v>
      </c>
      <c r="I6714" s="184">
        <f t="shared" si="866"/>
        <v>0</v>
      </c>
      <c r="J6714" s="142"/>
      <c r="K6714" s="146"/>
      <c r="L6714" s="7" t="str">
        <f t="shared" si="867"/>
        <v/>
      </c>
      <c r="M6714" s="7" t="str">
        <f t="shared" si="868"/>
        <v/>
      </c>
      <c r="N6714" s="7" t="str">
        <f t="shared" si="864"/>
        <v/>
      </c>
      <c r="O6714" s="144"/>
      <c r="P6714" s="355">
        <v>0</v>
      </c>
      <c r="Q6714" s="362">
        <f>SUM('NOVO HORIZONTE'!I6714)</f>
        <v>0</v>
      </c>
      <c r="R6714" s="363">
        <f t="shared" si="869"/>
        <v>0</v>
      </c>
      <c r="S6714" s="153">
        <f t="shared" si="863"/>
        <v>0</v>
      </c>
      <c r="T6714" s="364"/>
    </row>
    <row r="6715" ht="22.5" hidden="1" spans="1:20">
      <c r="A6715" s="158">
        <v>87348</v>
      </c>
      <c r="B6715" s="100" t="s">
        <v>252</v>
      </c>
      <c r="C6715" s="104" t="s">
        <v>7018</v>
      </c>
      <c r="D6715" s="94" t="s">
        <v>239</v>
      </c>
      <c r="E6715" s="95">
        <v>509.55</v>
      </c>
      <c r="F6715" s="182">
        <f t="shared" si="865"/>
        <v>625.42</v>
      </c>
      <c r="G6715" s="107">
        <f>ROUND(SUM('NOVO HORIZONTE'!G6715),2)</f>
        <v>0</v>
      </c>
      <c r="H6715" s="107">
        <f t="shared" si="870"/>
        <v>0</v>
      </c>
      <c r="I6715" s="184">
        <f t="shared" si="866"/>
        <v>0</v>
      </c>
      <c r="J6715" s="142"/>
      <c r="K6715" s="146"/>
      <c r="L6715" s="7" t="str">
        <f t="shared" si="867"/>
        <v/>
      </c>
      <c r="M6715" s="7" t="str">
        <f t="shared" si="868"/>
        <v/>
      </c>
      <c r="N6715" s="7" t="str">
        <f t="shared" si="864"/>
        <v/>
      </c>
      <c r="O6715" s="144"/>
      <c r="P6715" s="355">
        <v>0</v>
      </c>
      <c r="Q6715" s="362">
        <f>SUM('NOVO HORIZONTE'!I6715)</f>
        <v>0</v>
      </c>
      <c r="R6715" s="363">
        <f t="shared" si="869"/>
        <v>0</v>
      </c>
      <c r="S6715" s="153">
        <f t="shared" si="863"/>
        <v>0</v>
      </c>
      <c r="T6715" s="364"/>
    </row>
    <row r="6716" ht="22.5" hidden="1" spans="1:20">
      <c r="A6716" s="158">
        <v>87349</v>
      </c>
      <c r="B6716" s="100" t="s">
        <v>252</v>
      </c>
      <c r="C6716" s="104" t="s">
        <v>7019</v>
      </c>
      <c r="D6716" s="94" t="s">
        <v>239</v>
      </c>
      <c r="E6716" s="95">
        <v>425.08</v>
      </c>
      <c r="F6716" s="182">
        <f t="shared" si="865"/>
        <v>521.74</v>
      </c>
      <c r="G6716" s="107">
        <f>ROUND(SUM('NOVO HORIZONTE'!G6716),2)</f>
        <v>0</v>
      </c>
      <c r="H6716" s="107">
        <f t="shared" si="870"/>
        <v>0</v>
      </c>
      <c r="I6716" s="184">
        <f t="shared" si="866"/>
        <v>0</v>
      </c>
      <c r="J6716" s="142"/>
      <c r="K6716" s="146"/>
      <c r="L6716" s="7" t="str">
        <f t="shared" si="867"/>
        <v/>
      </c>
      <c r="M6716" s="7" t="str">
        <f t="shared" si="868"/>
        <v/>
      </c>
      <c r="N6716" s="7" t="str">
        <f t="shared" si="864"/>
        <v/>
      </c>
      <c r="O6716" s="144"/>
      <c r="P6716" s="355">
        <v>0</v>
      </c>
      <c r="Q6716" s="362">
        <f>SUM('NOVO HORIZONTE'!I6716)</f>
        <v>0</v>
      </c>
      <c r="R6716" s="363">
        <f t="shared" si="869"/>
        <v>0</v>
      </c>
      <c r="S6716" s="153">
        <f t="shared" si="863"/>
        <v>0</v>
      </c>
      <c r="T6716" s="364"/>
    </row>
    <row r="6717" ht="33.75" hidden="1" spans="1:20">
      <c r="A6717" s="158">
        <v>87366</v>
      </c>
      <c r="B6717" s="100" t="s">
        <v>252</v>
      </c>
      <c r="C6717" s="104" t="s">
        <v>7020</v>
      </c>
      <c r="D6717" s="94" t="s">
        <v>239</v>
      </c>
      <c r="E6717" s="95">
        <v>574.11</v>
      </c>
      <c r="F6717" s="182">
        <f t="shared" si="865"/>
        <v>704.66</v>
      </c>
      <c r="G6717" s="107">
        <f>ROUND(SUM('NOVO HORIZONTE'!G6717),2)</f>
        <v>0</v>
      </c>
      <c r="H6717" s="107">
        <f t="shared" si="870"/>
        <v>0</v>
      </c>
      <c r="I6717" s="184">
        <f t="shared" si="866"/>
        <v>0</v>
      </c>
      <c r="J6717" s="142"/>
      <c r="K6717" s="146"/>
      <c r="L6717" s="7" t="str">
        <f t="shared" si="867"/>
        <v/>
      </c>
      <c r="M6717" s="7" t="str">
        <f t="shared" si="868"/>
        <v/>
      </c>
      <c r="N6717" s="7" t="str">
        <f t="shared" si="864"/>
        <v/>
      </c>
      <c r="O6717" s="144"/>
      <c r="P6717" s="355">
        <v>0</v>
      </c>
      <c r="Q6717" s="362">
        <f>SUM('NOVO HORIZONTE'!I6717)</f>
        <v>0</v>
      </c>
      <c r="R6717" s="363">
        <f t="shared" si="869"/>
        <v>0</v>
      </c>
      <c r="S6717" s="153">
        <f t="shared" si="863"/>
        <v>0</v>
      </c>
      <c r="T6717" s="364"/>
    </row>
    <row r="6718" ht="22.5" hidden="1" spans="1:20">
      <c r="A6718" s="158">
        <v>87367</v>
      </c>
      <c r="B6718" s="100" t="s">
        <v>252</v>
      </c>
      <c r="C6718" s="104" t="s">
        <v>7021</v>
      </c>
      <c r="D6718" s="94" t="s">
        <v>239</v>
      </c>
      <c r="E6718" s="95">
        <v>648.68</v>
      </c>
      <c r="F6718" s="182">
        <f t="shared" si="865"/>
        <v>796.19</v>
      </c>
      <c r="G6718" s="107">
        <f>ROUND(SUM('NOVO HORIZONTE'!G6718),2)</f>
        <v>0</v>
      </c>
      <c r="H6718" s="107">
        <f t="shared" si="870"/>
        <v>0</v>
      </c>
      <c r="I6718" s="184">
        <f t="shared" si="866"/>
        <v>0</v>
      </c>
      <c r="J6718" s="142"/>
      <c r="K6718" s="146"/>
      <c r="L6718" s="7" t="str">
        <f t="shared" si="867"/>
        <v/>
      </c>
      <c r="M6718" s="7" t="str">
        <f t="shared" si="868"/>
        <v/>
      </c>
      <c r="N6718" s="7" t="str">
        <f t="shared" si="864"/>
        <v/>
      </c>
      <c r="O6718" s="144"/>
      <c r="P6718" s="355">
        <v>0</v>
      </c>
      <c r="Q6718" s="362">
        <f>SUM('NOVO HORIZONTE'!I6718)</f>
        <v>0</v>
      </c>
      <c r="R6718" s="363">
        <f t="shared" si="869"/>
        <v>0</v>
      </c>
      <c r="S6718" s="153">
        <f t="shared" si="863"/>
        <v>0</v>
      </c>
      <c r="T6718" s="364"/>
    </row>
    <row r="6719" ht="22.5" hidden="1" spans="1:20">
      <c r="A6719" s="158">
        <v>87375</v>
      </c>
      <c r="B6719" s="100" t="s">
        <v>252</v>
      </c>
      <c r="C6719" s="104" t="s">
        <v>7022</v>
      </c>
      <c r="D6719" s="94" t="s">
        <v>239</v>
      </c>
      <c r="E6719" s="95">
        <v>627.08</v>
      </c>
      <c r="F6719" s="182">
        <f t="shared" si="865"/>
        <v>769.68</v>
      </c>
      <c r="G6719" s="107">
        <f>ROUND(SUM('NOVO HORIZONTE'!G6719),2)</f>
        <v>0</v>
      </c>
      <c r="H6719" s="107">
        <f t="shared" si="870"/>
        <v>0</v>
      </c>
      <c r="I6719" s="184">
        <f t="shared" si="866"/>
        <v>0</v>
      </c>
      <c r="J6719" s="142"/>
      <c r="K6719" s="146"/>
      <c r="L6719" s="7" t="str">
        <f t="shared" si="867"/>
        <v/>
      </c>
      <c r="M6719" s="7" t="str">
        <f t="shared" si="868"/>
        <v/>
      </c>
      <c r="N6719" s="7" t="str">
        <f t="shared" si="864"/>
        <v/>
      </c>
      <c r="O6719" s="144"/>
      <c r="P6719" s="355">
        <v>0</v>
      </c>
      <c r="Q6719" s="362">
        <f>SUM('NOVO HORIZONTE'!I6719)</f>
        <v>0</v>
      </c>
      <c r="R6719" s="363">
        <f t="shared" si="869"/>
        <v>0</v>
      </c>
      <c r="S6719" s="153">
        <f t="shared" si="863"/>
        <v>0</v>
      </c>
      <c r="T6719" s="364"/>
    </row>
    <row r="6720" ht="33.75" hidden="1" spans="1:20">
      <c r="A6720" s="158">
        <v>87280</v>
      </c>
      <c r="B6720" s="100" t="s">
        <v>252</v>
      </c>
      <c r="C6720" s="104" t="s">
        <v>7023</v>
      </c>
      <c r="D6720" s="94" t="s">
        <v>239</v>
      </c>
      <c r="E6720" s="95">
        <v>397.46</v>
      </c>
      <c r="F6720" s="182">
        <f t="shared" si="865"/>
        <v>487.84</v>
      </c>
      <c r="G6720" s="107">
        <f>ROUND(SUM('NOVO HORIZONTE'!G6720),2)</f>
        <v>0</v>
      </c>
      <c r="H6720" s="107">
        <f t="shared" si="870"/>
        <v>0</v>
      </c>
      <c r="I6720" s="184">
        <f t="shared" si="866"/>
        <v>0</v>
      </c>
      <c r="J6720" s="142"/>
      <c r="K6720" s="146"/>
      <c r="L6720" s="7" t="str">
        <f t="shared" si="867"/>
        <v/>
      </c>
      <c r="M6720" s="7" t="str">
        <f t="shared" si="868"/>
        <v/>
      </c>
      <c r="N6720" s="7" t="str">
        <f t="shared" si="864"/>
        <v/>
      </c>
      <c r="O6720" s="144"/>
      <c r="P6720" s="355">
        <v>0</v>
      </c>
      <c r="Q6720" s="362">
        <f>SUM('NOVO HORIZONTE'!I6720)</f>
        <v>0</v>
      </c>
      <c r="R6720" s="363">
        <f t="shared" si="869"/>
        <v>0</v>
      </c>
      <c r="S6720" s="153">
        <f t="shared" si="863"/>
        <v>0</v>
      </c>
      <c r="T6720" s="364"/>
    </row>
    <row r="6721" ht="33.75" hidden="1" spans="1:20">
      <c r="A6721" s="158">
        <v>87281</v>
      </c>
      <c r="B6721" s="100" t="s">
        <v>252</v>
      </c>
      <c r="C6721" s="104" t="s">
        <v>7024</v>
      </c>
      <c r="D6721" s="94" t="s">
        <v>239</v>
      </c>
      <c r="E6721" s="95">
        <v>389.2</v>
      </c>
      <c r="F6721" s="182">
        <f t="shared" si="865"/>
        <v>477.7</v>
      </c>
      <c r="G6721" s="107">
        <f>ROUND(SUM('NOVO HORIZONTE'!G6721),2)</f>
        <v>0</v>
      </c>
      <c r="H6721" s="107">
        <f t="shared" si="870"/>
        <v>0</v>
      </c>
      <c r="I6721" s="184">
        <f t="shared" si="866"/>
        <v>0</v>
      </c>
      <c r="J6721" s="142"/>
      <c r="K6721" s="146"/>
      <c r="L6721" s="7" t="str">
        <f t="shared" si="867"/>
        <v/>
      </c>
      <c r="M6721" s="7" t="str">
        <f t="shared" si="868"/>
        <v/>
      </c>
      <c r="N6721" s="7" t="str">
        <f t="shared" si="864"/>
        <v/>
      </c>
      <c r="O6721" s="144"/>
      <c r="P6721" s="355">
        <v>0</v>
      </c>
      <c r="Q6721" s="362">
        <f>SUM('NOVO HORIZONTE'!I6721)</f>
        <v>0</v>
      </c>
      <c r="R6721" s="363">
        <f t="shared" si="869"/>
        <v>0</v>
      </c>
      <c r="S6721" s="153">
        <f t="shared" si="863"/>
        <v>0</v>
      </c>
      <c r="T6721" s="364"/>
    </row>
    <row r="6722" ht="33.75" hidden="1" spans="1:20">
      <c r="A6722" s="158">
        <v>87327</v>
      </c>
      <c r="B6722" s="100" t="s">
        <v>252</v>
      </c>
      <c r="C6722" s="104" t="s">
        <v>7025</v>
      </c>
      <c r="D6722" s="94" t="s">
        <v>239</v>
      </c>
      <c r="E6722" s="95">
        <v>422.78</v>
      </c>
      <c r="F6722" s="182">
        <f t="shared" si="865"/>
        <v>518.92</v>
      </c>
      <c r="G6722" s="107">
        <f>ROUND(SUM('NOVO HORIZONTE'!G6722),2)</f>
        <v>0</v>
      </c>
      <c r="H6722" s="107">
        <f t="shared" si="870"/>
        <v>0</v>
      </c>
      <c r="I6722" s="184">
        <f t="shared" si="866"/>
        <v>0</v>
      </c>
      <c r="J6722" s="142"/>
      <c r="K6722" s="146"/>
      <c r="L6722" s="7" t="str">
        <f t="shared" si="867"/>
        <v/>
      </c>
      <c r="M6722" s="7" t="str">
        <f t="shared" si="868"/>
        <v/>
      </c>
      <c r="N6722" s="7" t="str">
        <f t="shared" si="864"/>
        <v/>
      </c>
      <c r="O6722" s="144"/>
      <c r="P6722" s="355">
        <v>0</v>
      </c>
      <c r="Q6722" s="362">
        <f>SUM('NOVO HORIZONTE'!I6722)</f>
        <v>0</v>
      </c>
      <c r="R6722" s="363">
        <f t="shared" si="869"/>
        <v>0</v>
      </c>
      <c r="S6722" s="153">
        <f t="shared" si="863"/>
        <v>0</v>
      </c>
      <c r="T6722" s="364"/>
    </row>
    <row r="6723" ht="33.75" hidden="1" spans="1:20">
      <c r="A6723" s="158">
        <v>87328</v>
      </c>
      <c r="B6723" s="100" t="s">
        <v>252</v>
      </c>
      <c r="C6723" s="104" t="s">
        <v>7026</v>
      </c>
      <c r="D6723" s="94" t="s">
        <v>239</v>
      </c>
      <c r="E6723" s="95">
        <v>358.13</v>
      </c>
      <c r="F6723" s="182">
        <f t="shared" si="865"/>
        <v>439.57</v>
      </c>
      <c r="G6723" s="107">
        <f>ROUND(SUM('NOVO HORIZONTE'!G6723),2)</f>
        <v>0</v>
      </c>
      <c r="H6723" s="107">
        <f t="shared" si="870"/>
        <v>0</v>
      </c>
      <c r="I6723" s="184">
        <f t="shared" si="866"/>
        <v>0</v>
      </c>
      <c r="J6723" s="142"/>
      <c r="K6723" s="146"/>
      <c r="L6723" s="7" t="str">
        <f t="shared" si="867"/>
        <v/>
      </c>
      <c r="M6723" s="7" t="str">
        <f t="shared" si="868"/>
        <v/>
      </c>
      <c r="N6723" s="7" t="str">
        <f t="shared" si="864"/>
        <v/>
      </c>
      <c r="O6723" s="144"/>
      <c r="P6723" s="355">
        <v>0</v>
      </c>
      <c r="Q6723" s="362">
        <f>SUM('NOVO HORIZONTE'!I6723)</f>
        <v>0</v>
      </c>
      <c r="R6723" s="363">
        <f t="shared" si="869"/>
        <v>0</v>
      </c>
      <c r="S6723" s="153">
        <f t="shared" si="863"/>
        <v>0</v>
      </c>
      <c r="T6723" s="364"/>
    </row>
    <row r="6724" ht="33.75" hidden="1" spans="1:20">
      <c r="A6724" s="158">
        <v>87365</v>
      </c>
      <c r="B6724" s="100" t="s">
        <v>252</v>
      </c>
      <c r="C6724" s="104" t="s">
        <v>7027</v>
      </c>
      <c r="D6724" s="94" t="s">
        <v>239</v>
      </c>
      <c r="E6724" s="95">
        <v>545.44</v>
      </c>
      <c r="F6724" s="182">
        <f t="shared" si="865"/>
        <v>669.47</v>
      </c>
      <c r="G6724" s="107">
        <f>ROUND(SUM('NOVO HORIZONTE'!G6724),2)</f>
        <v>0</v>
      </c>
      <c r="H6724" s="107">
        <f t="shared" si="870"/>
        <v>0</v>
      </c>
      <c r="I6724" s="184">
        <f t="shared" si="866"/>
        <v>0</v>
      </c>
      <c r="J6724" s="142"/>
      <c r="K6724" s="146"/>
      <c r="L6724" s="7" t="str">
        <f t="shared" si="867"/>
        <v/>
      </c>
      <c r="M6724" s="7" t="str">
        <f t="shared" si="868"/>
        <v/>
      </c>
      <c r="N6724" s="7" t="str">
        <f t="shared" si="864"/>
        <v/>
      </c>
      <c r="O6724" s="144"/>
      <c r="P6724" s="355">
        <v>0</v>
      </c>
      <c r="Q6724" s="362">
        <f>SUM('NOVO HORIZONTE'!I6724)</f>
        <v>0</v>
      </c>
      <c r="R6724" s="363">
        <f t="shared" si="869"/>
        <v>0</v>
      </c>
      <c r="S6724" s="153">
        <f t="shared" si="863"/>
        <v>0</v>
      </c>
      <c r="T6724" s="364"/>
    </row>
    <row r="6725" ht="12.75" hidden="1" spans="1:20">
      <c r="A6725" s="154" t="s">
        <v>7028</v>
      </c>
      <c r="B6725" s="100"/>
      <c r="C6725" s="161" t="s">
        <v>7029</v>
      </c>
      <c r="D6725" s="192">
        <v>0</v>
      </c>
      <c r="E6725" s="105">
        <v>0</v>
      </c>
      <c r="F6725" s="168">
        <f t="shared" si="865"/>
        <v>0</v>
      </c>
      <c r="G6725" s="187">
        <f>ROUND(SUM('NOVO HORIZONTE'!G6725),2)</f>
        <v>0</v>
      </c>
      <c r="H6725" s="187">
        <f t="shared" si="870"/>
        <v>0</v>
      </c>
      <c r="I6725" s="188">
        <f t="shared" si="866"/>
        <v>0</v>
      </c>
      <c r="J6725" s="142"/>
      <c r="K6725" s="145" t="str">
        <f>IF(SUM(I6725:I6725)&gt;0,"xx","")</f>
        <v/>
      </c>
      <c r="L6725" s="7" t="str">
        <f t="shared" si="867"/>
        <v/>
      </c>
      <c r="M6725" s="7" t="str">
        <f t="shared" si="868"/>
        <v/>
      </c>
      <c r="N6725" s="7" t="str">
        <f t="shared" si="864"/>
        <v/>
      </c>
      <c r="O6725" s="144"/>
      <c r="P6725" s="375"/>
      <c r="Q6725" s="362">
        <f>SUM('NOVO HORIZONTE'!I6725)</f>
        <v>0</v>
      </c>
      <c r="R6725" s="363">
        <f t="shared" si="869"/>
        <v>0</v>
      </c>
      <c r="S6725" s="153">
        <f t="shared" si="863"/>
        <v>0</v>
      </c>
      <c r="T6725" s="364"/>
    </row>
    <row r="6726" ht="12.75" hidden="1" spans="1:20">
      <c r="A6726" s="154" t="s">
        <v>7030</v>
      </c>
      <c r="B6726" s="100"/>
      <c r="C6726" s="161" t="s">
        <v>7031</v>
      </c>
      <c r="D6726" s="192">
        <v>0</v>
      </c>
      <c r="E6726" s="105">
        <v>0</v>
      </c>
      <c r="F6726" s="168">
        <f t="shared" si="865"/>
        <v>0</v>
      </c>
      <c r="G6726" s="187">
        <f>ROUND(SUM('NOVO HORIZONTE'!G6726),2)</f>
        <v>0</v>
      </c>
      <c r="H6726" s="187">
        <f t="shared" si="870"/>
        <v>0</v>
      </c>
      <c r="I6726" s="188">
        <f t="shared" si="866"/>
        <v>0</v>
      </c>
      <c r="J6726" s="142"/>
      <c r="K6726" s="145" t="str">
        <f>IF(SUM(I6727:I6752)&gt;0,"xx","")</f>
        <v/>
      </c>
      <c r="L6726" s="7" t="str">
        <f t="shared" si="867"/>
        <v/>
      </c>
      <c r="M6726" s="7" t="str">
        <f t="shared" si="868"/>
        <v/>
      </c>
      <c r="N6726" s="7" t="str">
        <f t="shared" si="864"/>
        <v/>
      </c>
      <c r="O6726" s="144"/>
      <c r="P6726" s="375"/>
      <c r="Q6726" s="362">
        <f>SUM('NOVO HORIZONTE'!I6726)</f>
        <v>0</v>
      </c>
      <c r="R6726" s="363">
        <f t="shared" si="869"/>
        <v>0</v>
      </c>
      <c r="S6726" s="153">
        <f t="shared" si="863"/>
        <v>0</v>
      </c>
      <c r="T6726" s="364"/>
    </row>
    <row r="6727" ht="33.75" hidden="1" spans="1:20">
      <c r="A6727" s="158">
        <v>87289</v>
      </c>
      <c r="B6727" s="100" t="s">
        <v>252</v>
      </c>
      <c r="C6727" s="104" t="s">
        <v>7032</v>
      </c>
      <c r="D6727" s="94" t="s">
        <v>239</v>
      </c>
      <c r="E6727" s="95">
        <v>477.49</v>
      </c>
      <c r="F6727" s="182">
        <f t="shared" si="865"/>
        <v>586.07</v>
      </c>
      <c r="G6727" s="107">
        <f>ROUND(SUM('NOVO HORIZONTE'!G6727),2)</f>
        <v>0</v>
      </c>
      <c r="H6727" s="107">
        <f t="shared" si="870"/>
        <v>0</v>
      </c>
      <c r="I6727" s="184">
        <f t="shared" si="866"/>
        <v>0</v>
      </c>
      <c r="J6727" s="142"/>
      <c r="K6727" s="146"/>
      <c r="L6727" s="7" t="str">
        <f t="shared" si="867"/>
        <v/>
      </c>
      <c r="M6727" s="7" t="str">
        <f t="shared" si="868"/>
        <v/>
      </c>
      <c r="N6727" s="7" t="str">
        <f t="shared" si="864"/>
        <v/>
      </c>
      <c r="O6727" s="144"/>
      <c r="P6727" s="355">
        <v>0</v>
      </c>
      <c r="Q6727" s="362">
        <f>SUM('NOVO HORIZONTE'!I6727)</f>
        <v>0</v>
      </c>
      <c r="R6727" s="363">
        <f t="shared" si="869"/>
        <v>0</v>
      </c>
      <c r="S6727" s="153">
        <f t="shared" si="863"/>
        <v>0</v>
      </c>
      <c r="T6727" s="364"/>
    </row>
    <row r="6728" ht="33.75" hidden="1" spans="1:20">
      <c r="A6728" s="158">
        <v>87290</v>
      </c>
      <c r="B6728" s="100" t="s">
        <v>252</v>
      </c>
      <c r="C6728" s="104" t="s">
        <v>7033</v>
      </c>
      <c r="D6728" s="94" t="s">
        <v>239</v>
      </c>
      <c r="E6728" s="95">
        <v>465.79</v>
      </c>
      <c r="F6728" s="182">
        <f t="shared" si="865"/>
        <v>571.71</v>
      </c>
      <c r="G6728" s="107">
        <f>ROUND(SUM('NOVO HORIZONTE'!G6728),2)</f>
        <v>0</v>
      </c>
      <c r="H6728" s="107">
        <f t="shared" si="870"/>
        <v>0</v>
      </c>
      <c r="I6728" s="184">
        <f t="shared" si="866"/>
        <v>0</v>
      </c>
      <c r="J6728" s="142"/>
      <c r="K6728" s="146"/>
      <c r="L6728" s="7" t="str">
        <f t="shared" si="867"/>
        <v/>
      </c>
      <c r="M6728" s="7" t="str">
        <f t="shared" si="868"/>
        <v/>
      </c>
      <c r="N6728" s="7" t="str">
        <f t="shared" si="864"/>
        <v/>
      </c>
      <c r="O6728" s="144"/>
      <c r="P6728" s="355">
        <v>0</v>
      </c>
      <c r="Q6728" s="362">
        <f>SUM('NOVO HORIZONTE'!I6728)</f>
        <v>0</v>
      </c>
      <c r="R6728" s="363">
        <f t="shared" si="869"/>
        <v>0</v>
      </c>
      <c r="S6728" s="153">
        <f t="shared" si="863"/>
        <v>0</v>
      </c>
      <c r="T6728" s="364"/>
    </row>
    <row r="6729" ht="33.75" hidden="1" spans="1:20">
      <c r="A6729" s="158">
        <v>87333</v>
      </c>
      <c r="B6729" s="100" t="s">
        <v>252</v>
      </c>
      <c r="C6729" s="104" t="s">
        <v>7034</v>
      </c>
      <c r="D6729" s="94" t="s">
        <v>239</v>
      </c>
      <c r="E6729" s="95">
        <v>484.37</v>
      </c>
      <c r="F6729" s="182">
        <f t="shared" si="865"/>
        <v>594.52</v>
      </c>
      <c r="G6729" s="107">
        <f>ROUND(SUM('NOVO HORIZONTE'!G6729),2)</f>
        <v>0</v>
      </c>
      <c r="H6729" s="107">
        <f t="shared" si="870"/>
        <v>0</v>
      </c>
      <c r="I6729" s="184">
        <f t="shared" si="866"/>
        <v>0</v>
      </c>
      <c r="J6729" s="142"/>
      <c r="K6729" s="146"/>
      <c r="L6729" s="7" t="str">
        <f t="shared" si="867"/>
        <v/>
      </c>
      <c r="M6729" s="7" t="str">
        <f t="shared" si="868"/>
        <v/>
      </c>
      <c r="N6729" s="7" t="str">
        <f t="shared" si="864"/>
        <v/>
      </c>
      <c r="O6729" s="144"/>
      <c r="P6729" s="355">
        <v>0</v>
      </c>
      <c r="Q6729" s="362">
        <f>SUM('NOVO HORIZONTE'!I6729)</f>
        <v>0</v>
      </c>
      <c r="R6729" s="363">
        <f t="shared" si="869"/>
        <v>0</v>
      </c>
      <c r="S6729" s="153">
        <f t="shared" si="863"/>
        <v>0</v>
      </c>
      <c r="T6729" s="364"/>
    </row>
    <row r="6730" ht="33.75" hidden="1" spans="1:20">
      <c r="A6730" s="158">
        <v>87334</v>
      </c>
      <c r="B6730" s="100" t="s">
        <v>252</v>
      </c>
      <c r="C6730" s="104" t="s">
        <v>7035</v>
      </c>
      <c r="D6730" s="94" t="s">
        <v>239</v>
      </c>
      <c r="E6730" s="95">
        <v>443.49</v>
      </c>
      <c r="F6730" s="182">
        <f t="shared" si="865"/>
        <v>544.34</v>
      </c>
      <c r="G6730" s="107">
        <f>ROUND(SUM('NOVO HORIZONTE'!G6730),2)</f>
        <v>0</v>
      </c>
      <c r="H6730" s="107">
        <f t="shared" si="870"/>
        <v>0</v>
      </c>
      <c r="I6730" s="184">
        <f t="shared" si="866"/>
        <v>0</v>
      </c>
      <c r="J6730" s="142"/>
      <c r="K6730" s="146"/>
      <c r="L6730" s="7" t="str">
        <f t="shared" si="867"/>
        <v/>
      </c>
      <c r="M6730" s="7" t="str">
        <f t="shared" si="868"/>
        <v/>
      </c>
      <c r="N6730" s="7" t="str">
        <f t="shared" si="864"/>
        <v/>
      </c>
      <c r="O6730" s="144"/>
      <c r="P6730" s="355">
        <v>0</v>
      </c>
      <c r="Q6730" s="362">
        <f>SUM('NOVO HORIZONTE'!I6730)</f>
        <v>0</v>
      </c>
      <c r="R6730" s="363">
        <f t="shared" si="869"/>
        <v>0</v>
      </c>
      <c r="S6730" s="153">
        <f t="shared" si="863"/>
        <v>0</v>
      </c>
      <c r="T6730" s="364"/>
    </row>
    <row r="6731" ht="22.5" hidden="1" spans="1:20">
      <c r="A6731" s="158">
        <v>87368</v>
      </c>
      <c r="B6731" s="100" t="s">
        <v>252</v>
      </c>
      <c r="C6731" s="104" t="s">
        <v>7036</v>
      </c>
      <c r="D6731" s="94" t="s">
        <v>239</v>
      </c>
      <c r="E6731" s="95">
        <v>633.19</v>
      </c>
      <c r="F6731" s="182">
        <f t="shared" si="865"/>
        <v>777.18</v>
      </c>
      <c r="G6731" s="107">
        <f>ROUND(SUM('NOVO HORIZONTE'!G6731),2)</f>
        <v>0</v>
      </c>
      <c r="H6731" s="107">
        <f t="shared" si="870"/>
        <v>0</v>
      </c>
      <c r="I6731" s="184">
        <f t="shared" si="866"/>
        <v>0</v>
      </c>
      <c r="J6731" s="142"/>
      <c r="K6731" s="146"/>
      <c r="L6731" s="7" t="str">
        <f t="shared" si="867"/>
        <v/>
      </c>
      <c r="M6731" s="7" t="str">
        <f t="shared" si="868"/>
        <v/>
      </c>
      <c r="N6731" s="7" t="str">
        <f t="shared" si="864"/>
        <v/>
      </c>
      <c r="O6731" s="144"/>
      <c r="P6731" s="355">
        <v>0</v>
      </c>
      <c r="Q6731" s="362">
        <f>SUM('NOVO HORIZONTE'!I6731)</f>
        <v>0</v>
      </c>
      <c r="R6731" s="363">
        <f t="shared" si="869"/>
        <v>0</v>
      </c>
      <c r="S6731" s="153">
        <f t="shared" si="863"/>
        <v>0</v>
      </c>
      <c r="T6731" s="364"/>
    </row>
    <row r="6732" ht="22.5" hidden="1" spans="1:20">
      <c r="A6732" s="158">
        <v>88626</v>
      </c>
      <c r="B6732" s="100" t="s">
        <v>252</v>
      </c>
      <c r="C6732" s="104" t="s">
        <v>7037</v>
      </c>
      <c r="D6732" s="94" t="s">
        <v>239</v>
      </c>
      <c r="E6732" s="95">
        <v>480.21</v>
      </c>
      <c r="F6732" s="182">
        <f t="shared" si="865"/>
        <v>589.41</v>
      </c>
      <c r="G6732" s="107">
        <f>ROUND(SUM('NOVO HORIZONTE'!G6732),2)</f>
        <v>0</v>
      </c>
      <c r="H6732" s="107">
        <f t="shared" si="870"/>
        <v>0</v>
      </c>
      <c r="I6732" s="184">
        <f t="shared" si="866"/>
        <v>0</v>
      </c>
      <c r="J6732" s="142"/>
      <c r="K6732" s="146"/>
      <c r="L6732" s="7" t="str">
        <f t="shared" si="867"/>
        <v/>
      </c>
      <c r="M6732" s="7" t="str">
        <f t="shared" si="868"/>
        <v/>
      </c>
      <c r="N6732" s="7" t="str">
        <f t="shared" si="864"/>
        <v/>
      </c>
      <c r="O6732" s="144"/>
      <c r="P6732" s="355">
        <v>0</v>
      </c>
      <c r="Q6732" s="362">
        <f>SUM('NOVO HORIZONTE'!I6732)</f>
        <v>0</v>
      </c>
      <c r="R6732" s="363">
        <f t="shared" si="869"/>
        <v>0</v>
      </c>
      <c r="S6732" s="153">
        <f t="shared" si="863"/>
        <v>0</v>
      </c>
      <c r="T6732" s="364"/>
    </row>
    <row r="6733" ht="22.5" hidden="1" spans="1:20">
      <c r="A6733" s="158">
        <v>88627</v>
      </c>
      <c r="B6733" s="100" t="s">
        <v>252</v>
      </c>
      <c r="C6733" s="104" t="s">
        <v>7038</v>
      </c>
      <c r="D6733" s="94" t="s">
        <v>239</v>
      </c>
      <c r="E6733" s="95">
        <v>603.08</v>
      </c>
      <c r="F6733" s="182">
        <f t="shared" si="865"/>
        <v>740.22</v>
      </c>
      <c r="G6733" s="107">
        <f>ROUND(SUM('NOVO HORIZONTE'!G6733),2)</f>
        <v>0</v>
      </c>
      <c r="H6733" s="107">
        <f t="shared" si="870"/>
        <v>0</v>
      </c>
      <c r="I6733" s="184">
        <f t="shared" si="866"/>
        <v>0</v>
      </c>
      <c r="J6733" s="142"/>
      <c r="K6733" s="146"/>
      <c r="L6733" s="7" t="str">
        <f t="shared" si="867"/>
        <v/>
      </c>
      <c r="M6733" s="7" t="str">
        <f t="shared" si="868"/>
        <v/>
      </c>
      <c r="N6733" s="7" t="str">
        <f t="shared" si="864"/>
        <v/>
      </c>
      <c r="O6733" s="144"/>
      <c r="P6733" s="355">
        <v>0</v>
      </c>
      <c r="Q6733" s="362">
        <f>SUM('NOVO HORIZONTE'!I6733)</f>
        <v>0</v>
      </c>
      <c r="R6733" s="363">
        <f t="shared" si="869"/>
        <v>0</v>
      </c>
      <c r="S6733" s="153">
        <f t="shared" si="863"/>
        <v>0</v>
      </c>
      <c r="T6733" s="364"/>
    </row>
    <row r="6734" ht="22.5" hidden="1" spans="1:20">
      <c r="A6734" s="158">
        <v>100464</v>
      </c>
      <c r="B6734" s="100" t="s">
        <v>252</v>
      </c>
      <c r="C6734" s="104" t="s">
        <v>7039</v>
      </c>
      <c r="D6734" s="94" t="s">
        <v>239</v>
      </c>
      <c r="E6734" s="95">
        <v>510.41</v>
      </c>
      <c r="F6734" s="182">
        <f t="shared" si="865"/>
        <v>626.48</v>
      </c>
      <c r="G6734" s="107">
        <f>ROUND(SUM('NOVO HORIZONTE'!G6734),2)</f>
        <v>0</v>
      </c>
      <c r="H6734" s="107">
        <f t="shared" si="870"/>
        <v>0</v>
      </c>
      <c r="I6734" s="184">
        <f t="shared" si="866"/>
        <v>0</v>
      </c>
      <c r="J6734" s="142"/>
      <c r="K6734" s="146"/>
      <c r="L6734" s="7" t="str">
        <f t="shared" si="867"/>
        <v/>
      </c>
      <c r="M6734" s="7" t="str">
        <f t="shared" si="868"/>
        <v/>
      </c>
      <c r="N6734" s="7" t="str">
        <f t="shared" si="864"/>
        <v/>
      </c>
      <c r="O6734" s="144"/>
      <c r="P6734" s="355">
        <v>0</v>
      </c>
      <c r="Q6734" s="362">
        <f>SUM('NOVO HORIZONTE'!I6734)</f>
        <v>0</v>
      </c>
      <c r="R6734" s="363">
        <f t="shared" si="869"/>
        <v>0</v>
      </c>
      <c r="S6734" s="153">
        <f t="shared" si="863"/>
        <v>0</v>
      </c>
      <c r="T6734" s="364"/>
    </row>
    <row r="6735" ht="22.5" hidden="1" spans="1:20">
      <c r="A6735" s="158">
        <v>100465</v>
      </c>
      <c r="B6735" s="100" t="s">
        <v>252</v>
      </c>
      <c r="C6735" s="104" t="s">
        <v>7040</v>
      </c>
      <c r="D6735" s="94" t="s">
        <v>239</v>
      </c>
      <c r="E6735" s="95">
        <v>467.23</v>
      </c>
      <c r="F6735" s="182">
        <f t="shared" si="865"/>
        <v>573.48</v>
      </c>
      <c r="G6735" s="107">
        <f>ROUND(SUM('NOVO HORIZONTE'!G6735),2)</f>
        <v>0</v>
      </c>
      <c r="H6735" s="107">
        <f t="shared" si="870"/>
        <v>0</v>
      </c>
      <c r="I6735" s="184">
        <f t="shared" si="866"/>
        <v>0</v>
      </c>
      <c r="J6735" s="142"/>
      <c r="K6735" s="146"/>
      <c r="L6735" s="7" t="str">
        <f t="shared" si="867"/>
        <v/>
      </c>
      <c r="M6735" s="7" t="str">
        <f t="shared" si="868"/>
        <v/>
      </c>
      <c r="N6735" s="7" t="str">
        <f t="shared" si="864"/>
        <v/>
      </c>
      <c r="O6735" s="144"/>
      <c r="P6735" s="355">
        <v>0</v>
      </c>
      <c r="Q6735" s="362">
        <f>SUM('NOVO HORIZONTE'!I6735)</f>
        <v>0</v>
      </c>
      <c r="R6735" s="363">
        <f t="shared" si="869"/>
        <v>0</v>
      </c>
      <c r="S6735" s="153">
        <f t="shared" si="863"/>
        <v>0</v>
      </c>
      <c r="T6735" s="364"/>
    </row>
    <row r="6736" ht="22.5" hidden="1" spans="1:20">
      <c r="A6736" s="158">
        <v>100466</v>
      </c>
      <c r="B6736" s="100" t="s">
        <v>252</v>
      </c>
      <c r="C6736" s="104" t="s">
        <v>7041</v>
      </c>
      <c r="D6736" s="94" t="s">
        <v>239</v>
      </c>
      <c r="E6736" s="95">
        <v>446.44</v>
      </c>
      <c r="F6736" s="182">
        <f t="shared" si="865"/>
        <v>547.96</v>
      </c>
      <c r="G6736" s="107">
        <f>ROUND(SUM('NOVO HORIZONTE'!G6736),2)</f>
        <v>0</v>
      </c>
      <c r="H6736" s="107">
        <f t="shared" si="870"/>
        <v>0</v>
      </c>
      <c r="I6736" s="184">
        <f t="shared" si="866"/>
        <v>0</v>
      </c>
      <c r="J6736" s="142"/>
      <c r="K6736" s="146"/>
      <c r="L6736" s="7" t="str">
        <f t="shared" si="867"/>
        <v/>
      </c>
      <c r="M6736" s="7" t="str">
        <f t="shared" si="868"/>
        <v/>
      </c>
      <c r="N6736" s="7" t="str">
        <f t="shared" si="864"/>
        <v/>
      </c>
      <c r="O6736" s="144"/>
      <c r="P6736" s="355">
        <v>0</v>
      </c>
      <c r="Q6736" s="362">
        <f>SUM('NOVO HORIZONTE'!I6736)</f>
        <v>0</v>
      </c>
      <c r="R6736" s="363">
        <f t="shared" si="869"/>
        <v>0</v>
      </c>
      <c r="S6736" s="153">
        <f t="shared" si="863"/>
        <v>0</v>
      </c>
      <c r="T6736" s="364"/>
    </row>
    <row r="6737" ht="33.75" hidden="1" spans="1:20">
      <c r="A6737" s="158">
        <v>87286</v>
      </c>
      <c r="B6737" s="100" t="s">
        <v>252</v>
      </c>
      <c r="C6737" s="104" t="s">
        <v>7042</v>
      </c>
      <c r="D6737" s="94" t="s">
        <v>239</v>
      </c>
      <c r="E6737" s="95">
        <v>499.25</v>
      </c>
      <c r="F6737" s="182">
        <f t="shared" si="865"/>
        <v>612.78</v>
      </c>
      <c r="G6737" s="107">
        <f>ROUND(SUM('NOVO HORIZONTE'!G6737),2)</f>
        <v>0</v>
      </c>
      <c r="H6737" s="107">
        <f t="shared" si="870"/>
        <v>0</v>
      </c>
      <c r="I6737" s="184">
        <f t="shared" si="866"/>
        <v>0</v>
      </c>
      <c r="J6737" s="142"/>
      <c r="K6737" s="146"/>
      <c r="L6737" s="7" t="str">
        <f t="shared" si="867"/>
        <v/>
      </c>
      <c r="M6737" s="7" t="str">
        <f t="shared" si="868"/>
        <v/>
      </c>
      <c r="N6737" s="7" t="str">
        <f t="shared" si="864"/>
        <v/>
      </c>
      <c r="O6737" s="144"/>
      <c r="P6737" s="355">
        <v>0</v>
      </c>
      <c r="Q6737" s="362">
        <f>SUM('NOVO HORIZONTE'!I6737)</f>
        <v>0</v>
      </c>
      <c r="R6737" s="363">
        <f t="shared" si="869"/>
        <v>0</v>
      </c>
      <c r="S6737" s="153">
        <f t="shared" si="863"/>
        <v>0</v>
      </c>
      <c r="T6737" s="364"/>
    </row>
    <row r="6738" ht="33.75" hidden="1" spans="1:20">
      <c r="A6738" s="158">
        <v>87287</v>
      </c>
      <c r="B6738" s="100" t="s">
        <v>252</v>
      </c>
      <c r="C6738" s="104" t="s">
        <v>7043</v>
      </c>
      <c r="D6738" s="94" t="s">
        <v>239</v>
      </c>
      <c r="E6738" s="95">
        <v>477.01</v>
      </c>
      <c r="F6738" s="182">
        <f t="shared" si="865"/>
        <v>585.48</v>
      </c>
      <c r="G6738" s="107">
        <f>ROUND(SUM('NOVO HORIZONTE'!G6738),2)</f>
        <v>0</v>
      </c>
      <c r="H6738" s="107">
        <f t="shared" si="870"/>
        <v>0</v>
      </c>
      <c r="I6738" s="184">
        <f t="shared" si="866"/>
        <v>0</v>
      </c>
      <c r="J6738" s="142"/>
      <c r="K6738" s="146"/>
      <c r="L6738" s="7" t="str">
        <f t="shared" si="867"/>
        <v/>
      </c>
      <c r="M6738" s="7" t="str">
        <f t="shared" si="868"/>
        <v/>
      </c>
      <c r="N6738" s="7" t="str">
        <f t="shared" si="864"/>
        <v/>
      </c>
      <c r="O6738" s="144"/>
      <c r="P6738" s="355">
        <v>0</v>
      </c>
      <c r="Q6738" s="362">
        <f>SUM('NOVO HORIZONTE'!I6738)</f>
        <v>0</v>
      </c>
      <c r="R6738" s="363">
        <f t="shared" si="869"/>
        <v>0</v>
      </c>
      <c r="S6738" s="153">
        <f t="shared" si="863"/>
        <v>0</v>
      </c>
      <c r="T6738" s="364"/>
    </row>
    <row r="6739" ht="33.75" hidden="1" spans="1:20">
      <c r="A6739" s="158">
        <v>87331</v>
      </c>
      <c r="B6739" s="100" t="s">
        <v>252</v>
      </c>
      <c r="C6739" s="104" t="s">
        <v>7044</v>
      </c>
      <c r="D6739" s="94" t="s">
        <v>239</v>
      </c>
      <c r="E6739" s="95">
        <v>524</v>
      </c>
      <c r="F6739" s="182">
        <f t="shared" si="865"/>
        <v>643.16</v>
      </c>
      <c r="G6739" s="107">
        <f>ROUND(SUM('NOVO HORIZONTE'!G6739),2)</f>
        <v>0</v>
      </c>
      <c r="H6739" s="107">
        <f t="shared" si="870"/>
        <v>0</v>
      </c>
      <c r="I6739" s="184">
        <f t="shared" si="866"/>
        <v>0</v>
      </c>
      <c r="J6739" s="142"/>
      <c r="K6739" s="146"/>
      <c r="L6739" s="7" t="str">
        <f t="shared" si="867"/>
        <v/>
      </c>
      <c r="M6739" s="7" t="str">
        <f t="shared" si="868"/>
        <v/>
      </c>
      <c r="N6739" s="7" t="str">
        <f t="shared" si="864"/>
        <v/>
      </c>
      <c r="O6739" s="144"/>
      <c r="P6739" s="355">
        <v>0</v>
      </c>
      <c r="Q6739" s="362">
        <f>SUM('NOVO HORIZONTE'!I6739)</f>
        <v>0</v>
      </c>
      <c r="R6739" s="363">
        <f t="shared" si="869"/>
        <v>0</v>
      </c>
      <c r="S6739" s="153">
        <f t="shared" si="863"/>
        <v>0</v>
      </c>
      <c r="T6739" s="364"/>
    </row>
    <row r="6740" ht="33.75" hidden="1" spans="1:20">
      <c r="A6740" s="158">
        <v>87332</v>
      </c>
      <c r="B6740" s="100" t="s">
        <v>252</v>
      </c>
      <c r="C6740" s="104" t="s">
        <v>7045</v>
      </c>
      <c r="D6740" s="94" t="s">
        <v>239</v>
      </c>
      <c r="E6740" s="95">
        <v>456.39</v>
      </c>
      <c r="F6740" s="182">
        <f t="shared" si="865"/>
        <v>560.17</v>
      </c>
      <c r="G6740" s="107">
        <f>ROUND(SUM('NOVO HORIZONTE'!G6740),2)</f>
        <v>0</v>
      </c>
      <c r="H6740" s="107">
        <f t="shared" si="870"/>
        <v>0</v>
      </c>
      <c r="I6740" s="184">
        <f t="shared" si="866"/>
        <v>0</v>
      </c>
      <c r="J6740" s="142"/>
      <c r="K6740" s="146"/>
      <c r="L6740" s="7" t="str">
        <f t="shared" si="867"/>
        <v/>
      </c>
      <c r="M6740" s="7" t="str">
        <f t="shared" si="868"/>
        <v/>
      </c>
      <c r="N6740" s="7" t="str">
        <f t="shared" si="864"/>
        <v/>
      </c>
      <c r="O6740" s="144"/>
      <c r="P6740" s="355">
        <v>0</v>
      </c>
      <c r="Q6740" s="362">
        <f>SUM('NOVO HORIZONTE'!I6740)</f>
        <v>0</v>
      </c>
      <c r="R6740" s="363">
        <f t="shared" si="869"/>
        <v>0</v>
      </c>
      <c r="S6740" s="153">
        <f t="shared" si="863"/>
        <v>0</v>
      </c>
      <c r="T6740" s="364"/>
    </row>
    <row r="6741" ht="33.75" hidden="1" spans="1:20">
      <c r="A6741" s="158">
        <v>87292</v>
      </c>
      <c r="B6741" s="100" t="s">
        <v>252</v>
      </c>
      <c r="C6741" s="104" t="s">
        <v>7046</v>
      </c>
      <c r="D6741" s="94" t="s">
        <v>239</v>
      </c>
      <c r="E6741" s="95">
        <v>482.48</v>
      </c>
      <c r="F6741" s="182">
        <f t="shared" si="865"/>
        <v>592.2</v>
      </c>
      <c r="G6741" s="107">
        <f>ROUND(SUM('NOVO HORIZONTE'!G6741),2)</f>
        <v>0</v>
      </c>
      <c r="H6741" s="107">
        <f t="shared" si="870"/>
        <v>0</v>
      </c>
      <c r="I6741" s="184">
        <f t="shared" si="866"/>
        <v>0</v>
      </c>
      <c r="J6741" s="142"/>
      <c r="K6741" s="146"/>
      <c r="L6741" s="7" t="str">
        <f t="shared" si="867"/>
        <v/>
      </c>
      <c r="M6741" s="7" t="str">
        <f t="shared" si="868"/>
        <v/>
      </c>
      <c r="N6741" s="7" t="str">
        <f t="shared" si="864"/>
        <v/>
      </c>
      <c r="O6741" s="144"/>
      <c r="P6741" s="355">
        <v>0</v>
      </c>
      <c r="Q6741" s="362">
        <f>SUM('NOVO HORIZONTE'!I6741)</f>
        <v>0</v>
      </c>
      <c r="R6741" s="363">
        <f t="shared" si="869"/>
        <v>0</v>
      </c>
      <c r="S6741" s="153">
        <f t="shared" si="863"/>
        <v>0</v>
      </c>
      <c r="T6741" s="364"/>
    </row>
    <row r="6742" ht="33.75" hidden="1" spans="1:20">
      <c r="A6742" s="158">
        <v>87335</v>
      </c>
      <c r="B6742" s="100" t="s">
        <v>252</v>
      </c>
      <c r="C6742" s="104" t="s">
        <v>7047</v>
      </c>
      <c r="D6742" s="94" t="s">
        <v>239</v>
      </c>
      <c r="E6742" s="95">
        <v>475.83</v>
      </c>
      <c r="F6742" s="182">
        <f t="shared" si="865"/>
        <v>584.03</v>
      </c>
      <c r="G6742" s="107">
        <f>ROUND(SUM('NOVO HORIZONTE'!G6742),2)</f>
        <v>0</v>
      </c>
      <c r="H6742" s="107">
        <f t="shared" si="870"/>
        <v>0</v>
      </c>
      <c r="I6742" s="184">
        <f t="shared" si="866"/>
        <v>0</v>
      </c>
      <c r="J6742" s="142"/>
      <c r="K6742" s="146"/>
      <c r="L6742" s="7" t="str">
        <f t="shared" si="867"/>
        <v/>
      </c>
      <c r="M6742" s="7" t="str">
        <f t="shared" si="868"/>
        <v/>
      </c>
      <c r="N6742" s="7" t="str">
        <f t="shared" si="864"/>
        <v/>
      </c>
      <c r="O6742" s="144"/>
      <c r="P6742" s="355">
        <v>0</v>
      </c>
      <c r="Q6742" s="362">
        <f>SUM('NOVO HORIZONTE'!I6742)</f>
        <v>0</v>
      </c>
      <c r="R6742" s="363">
        <f t="shared" si="869"/>
        <v>0</v>
      </c>
      <c r="S6742" s="153">
        <f t="shared" si="863"/>
        <v>0</v>
      </c>
      <c r="T6742" s="364"/>
    </row>
    <row r="6743" ht="33.75" hidden="1" spans="1:20">
      <c r="A6743" s="158">
        <v>87336</v>
      </c>
      <c r="B6743" s="100" t="s">
        <v>252</v>
      </c>
      <c r="C6743" s="104" t="s">
        <v>7048</v>
      </c>
      <c r="D6743" s="94" t="s">
        <v>239</v>
      </c>
      <c r="E6743" s="95">
        <v>453.75</v>
      </c>
      <c r="F6743" s="182">
        <f t="shared" si="865"/>
        <v>556.93</v>
      </c>
      <c r="G6743" s="107">
        <f>ROUND(SUM('NOVO HORIZONTE'!G6743),2)</f>
        <v>0</v>
      </c>
      <c r="H6743" s="107">
        <f t="shared" si="870"/>
        <v>0</v>
      </c>
      <c r="I6743" s="184">
        <f t="shared" si="866"/>
        <v>0</v>
      </c>
      <c r="J6743" s="142"/>
      <c r="K6743" s="146"/>
      <c r="L6743" s="7" t="str">
        <f t="shared" si="867"/>
        <v/>
      </c>
      <c r="M6743" s="7" t="str">
        <f t="shared" si="868"/>
        <v/>
      </c>
      <c r="N6743" s="7" t="str">
        <f t="shared" si="864"/>
        <v/>
      </c>
      <c r="O6743" s="144"/>
      <c r="P6743" s="355">
        <v>0</v>
      </c>
      <c r="Q6743" s="362">
        <f>SUM('NOVO HORIZONTE'!I6743)</f>
        <v>0</v>
      </c>
      <c r="R6743" s="363">
        <f t="shared" si="869"/>
        <v>0</v>
      </c>
      <c r="S6743" s="153">
        <f t="shared" si="863"/>
        <v>0</v>
      </c>
      <c r="T6743" s="364"/>
    </row>
    <row r="6744" ht="22.5" hidden="1" spans="1:20">
      <c r="A6744" s="158">
        <v>87369</v>
      </c>
      <c r="B6744" s="100" t="s">
        <v>252</v>
      </c>
      <c r="C6744" s="104" t="s">
        <v>7049</v>
      </c>
      <c r="D6744" s="94" t="s">
        <v>239</v>
      </c>
      <c r="E6744" s="95">
        <v>641.68</v>
      </c>
      <c r="F6744" s="182">
        <f t="shared" si="865"/>
        <v>787.6</v>
      </c>
      <c r="G6744" s="107">
        <f>ROUND(SUM('NOVO HORIZONTE'!G6744),2)</f>
        <v>0</v>
      </c>
      <c r="H6744" s="107">
        <f t="shared" si="870"/>
        <v>0</v>
      </c>
      <c r="I6744" s="184">
        <f t="shared" si="866"/>
        <v>0</v>
      </c>
      <c r="J6744" s="142"/>
      <c r="K6744" s="146"/>
      <c r="L6744" s="7" t="str">
        <f t="shared" si="867"/>
        <v/>
      </c>
      <c r="M6744" s="7" t="str">
        <f t="shared" si="868"/>
        <v/>
      </c>
      <c r="N6744" s="7" t="str">
        <f t="shared" si="864"/>
        <v/>
      </c>
      <c r="O6744" s="144"/>
      <c r="P6744" s="355">
        <v>0</v>
      </c>
      <c r="Q6744" s="362">
        <f>SUM('NOVO HORIZONTE'!I6744)</f>
        <v>0</v>
      </c>
      <c r="R6744" s="363">
        <f t="shared" si="869"/>
        <v>0</v>
      </c>
      <c r="S6744" s="153">
        <f t="shared" si="863"/>
        <v>0</v>
      </c>
      <c r="T6744" s="364"/>
    </row>
    <row r="6745" ht="33.75" hidden="1" spans="1:20">
      <c r="A6745" s="158">
        <v>87337</v>
      </c>
      <c r="B6745" s="100" t="s">
        <v>252</v>
      </c>
      <c r="C6745" s="104" t="s">
        <v>7050</v>
      </c>
      <c r="D6745" s="94" t="s">
        <v>239</v>
      </c>
      <c r="E6745" s="95">
        <v>466.52</v>
      </c>
      <c r="F6745" s="182">
        <f t="shared" si="865"/>
        <v>572.61</v>
      </c>
      <c r="G6745" s="107">
        <f>ROUND(SUM('NOVO HORIZONTE'!G6745),2)</f>
        <v>0</v>
      </c>
      <c r="H6745" s="107">
        <f t="shared" si="870"/>
        <v>0</v>
      </c>
      <c r="I6745" s="184">
        <f t="shared" si="866"/>
        <v>0</v>
      </c>
      <c r="J6745" s="142"/>
      <c r="K6745" s="146"/>
      <c r="L6745" s="7" t="str">
        <f t="shared" si="867"/>
        <v/>
      </c>
      <c r="M6745" s="7" t="str">
        <f t="shared" si="868"/>
        <v/>
      </c>
      <c r="N6745" s="7" t="str">
        <f t="shared" si="864"/>
        <v/>
      </c>
      <c r="O6745" s="144"/>
      <c r="P6745" s="355">
        <v>0</v>
      </c>
      <c r="Q6745" s="362">
        <f>SUM('NOVO HORIZONTE'!I6745)</f>
        <v>0</v>
      </c>
      <c r="R6745" s="363">
        <f t="shared" si="869"/>
        <v>0</v>
      </c>
      <c r="S6745" s="153">
        <f t="shared" ref="S6745:S6808" si="871">IF(R6745=0,0,IF(R6745&gt;0,"c","b"))</f>
        <v>0</v>
      </c>
      <c r="T6745" s="364"/>
    </row>
    <row r="6746" ht="22.5" hidden="1" spans="1:20">
      <c r="A6746" s="158">
        <v>87370</v>
      </c>
      <c r="B6746" s="100" t="s">
        <v>252</v>
      </c>
      <c r="C6746" s="104" t="s">
        <v>7051</v>
      </c>
      <c r="D6746" s="94" t="s">
        <v>239</v>
      </c>
      <c r="E6746" s="95">
        <v>622.48</v>
      </c>
      <c r="F6746" s="182">
        <f t="shared" si="865"/>
        <v>764.03</v>
      </c>
      <c r="G6746" s="107">
        <f>ROUND(SUM('NOVO HORIZONTE'!G6746),2)</f>
        <v>0</v>
      </c>
      <c r="H6746" s="107">
        <f t="shared" si="870"/>
        <v>0</v>
      </c>
      <c r="I6746" s="184">
        <f t="shared" si="866"/>
        <v>0</v>
      </c>
      <c r="J6746" s="142"/>
      <c r="K6746" s="146"/>
      <c r="L6746" s="7" t="str">
        <f t="shared" si="867"/>
        <v/>
      </c>
      <c r="M6746" s="7" t="str">
        <f t="shared" si="868"/>
        <v/>
      </c>
      <c r="N6746" s="7" t="str">
        <f t="shared" si="864"/>
        <v/>
      </c>
      <c r="O6746" s="144"/>
      <c r="P6746" s="355">
        <v>0</v>
      </c>
      <c r="Q6746" s="362">
        <f>SUM('NOVO HORIZONTE'!I6746)</f>
        <v>0</v>
      </c>
      <c r="R6746" s="363">
        <f t="shared" si="869"/>
        <v>0</v>
      </c>
      <c r="S6746" s="153">
        <f t="shared" si="871"/>
        <v>0</v>
      </c>
      <c r="T6746" s="364"/>
    </row>
    <row r="6747" ht="33.75" hidden="1" spans="1:20">
      <c r="A6747" s="158">
        <v>88715</v>
      </c>
      <c r="B6747" s="100" t="s">
        <v>252</v>
      </c>
      <c r="C6747" s="104" t="s">
        <v>7052</v>
      </c>
      <c r="D6747" s="94" t="s">
        <v>239</v>
      </c>
      <c r="E6747" s="95">
        <v>455.67</v>
      </c>
      <c r="F6747" s="182">
        <f t="shared" si="865"/>
        <v>559.29</v>
      </c>
      <c r="G6747" s="107">
        <f>ROUND(SUM('NOVO HORIZONTE'!G6747),2)</f>
        <v>0</v>
      </c>
      <c r="H6747" s="107">
        <f t="shared" si="870"/>
        <v>0</v>
      </c>
      <c r="I6747" s="184">
        <f t="shared" si="866"/>
        <v>0</v>
      </c>
      <c r="J6747" s="142"/>
      <c r="K6747" s="146"/>
      <c r="L6747" s="7" t="str">
        <f t="shared" si="867"/>
        <v/>
      </c>
      <c r="M6747" s="7" t="str">
        <f t="shared" si="868"/>
        <v/>
      </c>
      <c r="N6747" s="7" t="str">
        <f t="shared" si="864"/>
        <v/>
      </c>
      <c r="O6747" s="144"/>
      <c r="P6747" s="355">
        <v>0</v>
      </c>
      <c r="Q6747" s="362">
        <f>SUM('NOVO HORIZONTE'!I6747)</f>
        <v>0</v>
      </c>
      <c r="R6747" s="363">
        <f t="shared" si="869"/>
        <v>0</v>
      </c>
      <c r="S6747" s="153">
        <f t="shared" si="871"/>
        <v>0</v>
      </c>
      <c r="T6747" s="364"/>
    </row>
    <row r="6748" ht="33.75" hidden="1" spans="1:20">
      <c r="A6748" s="158">
        <v>87294</v>
      </c>
      <c r="B6748" s="100" t="s">
        <v>252</v>
      </c>
      <c r="C6748" s="104" t="s">
        <v>7053</v>
      </c>
      <c r="D6748" s="94" t="s">
        <v>239</v>
      </c>
      <c r="E6748" s="95">
        <v>462.33</v>
      </c>
      <c r="F6748" s="182">
        <f t="shared" si="865"/>
        <v>567.46</v>
      </c>
      <c r="G6748" s="107">
        <f>ROUND(SUM('NOVO HORIZONTE'!G6748),2)</f>
        <v>0</v>
      </c>
      <c r="H6748" s="107">
        <f t="shared" si="870"/>
        <v>0</v>
      </c>
      <c r="I6748" s="184">
        <f t="shared" si="866"/>
        <v>0</v>
      </c>
      <c r="J6748" s="142"/>
      <c r="K6748" s="146"/>
      <c r="L6748" s="7" t="str">
        <f t="shared" si="867"/>
        <v/>
      </c>
      <c r="M6748" s="7" t="str">
        <f t="shared" si="868"/>
        <v/>
      </c>
      <c r="N6748" s="7" t="str">
        <f t="shared" si="864"/>
        <v/>
      </c>
      <c r="O6748" s="144"/>
      <c r="P6748" s="355">
        <v>0</v>
      </c>
      <c r="Q6748" s="362">
        <f>SUM('NOVO HORIZONTE'!I6748)</f>
        <v>0</v>
      </c>
      <c r="R6748" s="363">
        <f t="shared" si="869"/>
        <v>0</v>
      </c>
      <c r="S6748" s="153">
        <f t="shared" si="871"/>
        <v>0</v>
      </c>
      <c r="T6748" s="364"/>
    </row>
    <row r="6749" ht="33.75" hidden="1" spans="1:20">
      <c r="A6749" s="158">
        <v>87295</v>
      </c>
      <c r="B6749" s="100" t="s">
        <v>252</v>
      </c>
      <c r="C6749" s="104" t="s">
        <v>7054</v>
      </c>
      <c r="D6749" s="94" t="s">
        <v>239</v>
      </c>
      <c r="E6749" s="95">
        <v>476.04</v>
      </c>
      <c r="F6749" s="182">
        <f t="shared" si="865"/>
        <v>584.29</v>
      </c>
      <c r="G6749" s="107">
        <f>ROUND(SUM('NOVO HORIZONTE'!G6749),2)</f>
        <v>0</v>
      </c>
      <c r="H6749" s="107">
        <f t="shared" si="870"/>
        <v>0</v>
      </c>
      <c r="I6749" s="184">
        <f t="shared" si="866"/>
        <v>0</v>
      </c>
      <c r="J6749" s="142"/>
      <c r="K6749" s="146"/>
      <c r="L6749" s="7" t="str">
        <f t="shared" si="867"/>
        <v/>
      </c>
      <c r="M6749" s="7" t="str">
        <f t="shared" si="868"/>
        <v/>
      </c>
      <c r="N6749" s="7" t="str">
        <f t="shared" si="864"/>
        <v/>
      </c>
      <c r="O6749" s="144"/>
      <c r="P6749" s="355">
        <v>0</v>
      </c>
      <c r="Q6749" s="362">
        <f>SUM('NOVO HORIZONTE'!I6749)</f>
        <v>0</v>
      </c>
      <c r="R6749" s="363">
        <f t="shared" si="869"/>
        <v>0</v>
      </c>
      <c r="S6749" s="153">
        <f t="shared" si="871"/>
        <v>0</v>
      </c>
      <c r="T6749" s="364"/>
    </row>
    <row r="6750" ht="33.75" hidden="1" spans="1:20">
      <c r="A6750" s="158">
        <v>87296</v>
      </c>
      <c r="B6750" s="100" t="s">
        <v>252</v>
      </c>
      <c r="C6750" s="104" t="s">
        <v>7055</v>
      </c>
      <c r="D6750" s="94" t="s">
        <v>239</v>
      </c>
      <c r="E6750" s="95">
        <v>443.19</v>
      </c>
      <c r="F6750" s="182">
        <f t="shared" si="865"/>
        <v>543.97</v>
      </c>
      <c r="G6750" s="107">
        <f>ROUND(SUM('NOVO HORIZONTE'!G6750),2)</f>
        <v>0</v>
      </c>
      <c r="H6750" s="107">
        <f t="shared" si="870"/>
        <v>0</v>
      </c>
      <c r="I6750" s="184">
        <f t="shared" si="866"/>
        <v>0</v>
      </c>
      <c r="J6750" s="142"/>
      <c r="K6750" s="146"/>
      <c r="L6750" s="7" t="str">
        <f t="shared" si="867"/>
        <v/>
      </c>
      <c r="M6750" s="7" t="str">
        <f t="shared" si="868"/>
        <v/>
      </c>
      <c r="N6750" s="7" t="str">
        <f t="shared" si="864"/>
        <v/>
      </c>
      <c r="O6750" s="144"/>
      <c r="P6750" s="355">
        <v>0</v>
      </c>
      <c r="Q6750" s="362">
        <f>SUM('NOVO HORIZONTE'!I6750)</f>
        <v>0</v>
      </c>
      <c r="R6750" s="363">
        <f t="shared" si="869"/>
        <v>0</v>
      </c>
      <c r="S6750" s="153">
        <f t="shared" si="871"/>
        <v>0</v>
      </c>
      <c r="T6750" s="364"/>
    </row>
    <row r="6751" ht="33.75" hidden="1" spans="1:20">
      <c r="A6751" s="158">
        <v>87338</v>
      </c>
      <c r="B6751" s="100" t="s">
        <v>252</v>
      </c>
      <c r="C6751" s="104" t="s">
        <v>7056</v>
      </c>
      <c r="D6751" s="94" t="s">
        <v>239</v>
      </c>
      <c r="E6751" s="95">
        <v>444.33</v>
      </c>
      <c r="F6751" s="182">
        <f t="shared" si="865"/>
        <v>545.37</v>
      </c>
      <c r="G6751" s="107">
        <f>ROUND(SUM('NOVO HORIZONTE'!G6751),2)</f>
        <v>0</v>
      </c>
      <c r="H6751" s="107">
        <f t="shared" si="870"/>
        <v>0</v>
      </c>
      <c r="I6751" s="184">
        <f t="shared" si="866"/>
        <v>0</v>
      </c>
      <c r="J6751" s="142"/>
      <c r="K6751" s="146"/>
      <c r="L6751" s="7" t="str">
        <f t="shared" si="867"/>
        <v/>
      </c>
      <c r="M6751" s="7" t="str">
        <f t="shared" si="868"/>
        <v/>
      </c>
      <c r="N6751" s="7" t="str">
        <f t="shared" si="864"/>
        <v/>
      </c>
      <c r="O6751" s="144"/>
      <c r="P6751" s="355">
        <v>0</v>
      </c>
      <c r="Q6751" s="362">
        <f>SUM('NOVO HORIZONTE'!I6751)</f>
        <v>0</v>
      </c>
      <c r="R6751" s="363">
        <f t="shared" si="869"/>
        <v>0</v>
      </c>
      <c r="S6751" s="153">
        <f t="shared" si="871"/>
        <v>0</v>
      </c>
      <c r="T6751" s="364"/>
    </row>
    <row r="6752" ht="22.5" hidden="1" spans="1:20">
      <c r="A6752" s="158">
        <v>87371</v>
      </c>
      <c r="B6752" s="100" t="s">
        <v>252</v>
      </c>
      <c r="C6752" s="104" t="s">
        <v>7057</v>
      </c>
      <c r="D6752" s="94" t="s">
        <v>239</v>
      </c>
      <c r="E6752" s="95">
        <v>606.93</v>
      </c>
      <c r="F6752" s="96">
        <f t="shared" si="865"/>
        <v>744.95</v>
      </c>
      <c r="G6752" s="107">
        <f>ROUND(SUM('NOVO HORIZONTE'!G6752),2)</f>
        <v>0</v>
      </c>
      <c r="H6752" s="107">
        <f t="shared" si="870"/>
        <v>0</v>
      </c>
      <c r="I6752" s="184">
        <f t="shared" si="866"/>
        <v>0</v>
      </c>
      <c r="J6752" s="142"/>
      <c r="K6752" s="146"/>
      <c r="L6752" s="7" t="str">
        <f t="shared" si="867"/>
        <v/>
      </c>
      <c r="M6752" s="7" t="str">
        <f t="shared" si="868"/>
        <v/>
      </c>
      <c r="N6752" s="7" t="str">
        <f t="shared" si="864"/>
        <v/>
      </c>
      <c r="O6752" s="144"/>
      <c r="P6752" s="355">
        <v>0</v>
      </c>
      <c r="Q6752" s="362">
        <f>SUM('NOVO HORIZONTE'!I6752)</f>
        <v>0</v>
      </c>
      <c r="R6752" s="363">
        <f t="shared" si="869"/>
        <v>0</v>
      </c>
      <c r="S6752" s="153">
        <f t="shared" si="871"/>
        <v>0</v>
      </c>
      <c r="T6752" s="364"/>
    </row>
    <row r="6753" ht="27.95" customHeight="1" spans="1:20">
      <c r="A6753" s="158" t="s">
        <v>168</v>
      </c>
      <c r="B6753" s="100"/>
      <c r="C6753" s="161" t="s">
        <v>7058</v>
      </c>
      <c r="D6753" s="94">
        <v>0</v>
      </c>
      <c r="E6753" s="95">
        <v>0</v>
      </c>
      <c r="F6753" s="96">
        <f t="shared" si="865"/>
        <v>0</v>
      </c>
      <c r="G6753" s="187">
        <f>ROUND(SUM('NOVO HORIZONTE'!G6753),2)</f>
        <v>0</v>
      </c>
      <c r="H6753" s="187">
        <f t="shared" si="870"/>
        <v>0</v>
      </c>
      <c r="I6753" s="188">
        <f t="shared" si="866"/>
        <v>0</v>
      </c>
      <c r="J6753" s="142"/>
      <c r="K6753" s="145" t="str">
        <f>IF(SUM(I6754:I6793)&gt;0,"xx","")</f>
        <v>xx</v>
      </c>
      <c r="L6753" s="7" t="str">
        <f t="shared" si="867"/>
        <v>x</v>
      </c>
      <c r="M6753" s="7" t="str">
        <f t="shared" si="868"/>
        <v>x</v>
      </c>
      <c r="N6753" s="7" t="str">
        <f t="shared" si="864"/>
        <v>x</v>
      </c>
      <c r="O6753" s="144"/>
      <c r="P6753" s="375"/>
      <c r="Q6753" s="362">
        <f>SUM('NOVO HORIZONTE'!I6753)</f>
        <v>0</v>
      </c>
      <c r="R6753" s="363">
        <f t="shared" si="869"/>
        <v>0</v>
      </c>
      <c r="S6753" s="153">
        <f t="shared" si="871"/>
        <v>0</v>
      </c>
      <c r="T6753" s="364"/>
    </row>
    <row r="6754" ht="12.75" spans="1:20">
      <c r="A6754" s="366" t="s">
        <v>7059</v>
      </c>
      <c r="B6754" s="388" t="s">
        <v>457</v>
      </c>
      <c r="C6754" s="368" t="s">
        <v>7060</v>
      </c>
      <c r="D6754" s="369" t="s">
        <v>261</v>
      </c>
      <c r="E6754" s="370">
        <v>80.39</v>
      </c>
      <c r="F6754" s="102">
        <f t="shared" si="865"/>
        <v>98.67</v>
      </c>
      <c r="G6754" s="170">
        <f>ROUND(SUM('NOVO HORIZONTE'!G6754),2)</f>
        <v>115.2</v>
      </c>
      <c r="H6754" s="170">
        <f t="shared" si="870"/>
        <v>98.67</v>
      </c>
      <c r="I6754" s="143">
        <f>IF(ISBLANK(G6754),0,ROUNDUP(G6754*H6754,2))</f>
        <v>11366.79</v>
      </c>
      <c r="J6754" s="142"/>
      <c r="K6754" s="146"/>
      <c r="L6754" s="7" t="str">
        <f t="shared" si="867"/>
        <v>x</v>
      </c>
      <c r="M6754" s="7" t="str">
        <f t="shared" si="868"/>
        <v>x</v>
      </c>
      <c r="N6754" s="7" t="str">
        <f t="shared" si="864"/>
        <v>x</v>
      </c>
      <c r="O6754" s="144"/>
      <c r="P6754" s="355"/>
      <c r="Q6754" s="362">
        <f>SUM('NOVO HORIZONTE'!I6754)</f>
        <v>11366.79</v>
      </c>
      <c r="R6754" s="363">
        <f t="shared" si="869"/>
        <v>0</v>
      </c>
      <c r="S6754" s="153">
        <f t="shared" si="871"/>
        <v>0</v>
      </c>
      <c r="T6754" s="364"/>
    </row>
    <row r="6755" ht="22.5" spans="1:20">
      <c r="A6755" s="366" t="s">
        <v>7061</v>
      </c>
      <c r="B6755" s="388" t="s">
        <v>457</v>
      </c>
      <c r="C6755" s="368" t="s">
        <v>7062</v>
      </c>
      <c r="D6755" s="369" t="s">
        <v>261</v>
      </c>
      <c r="E6755" s="370">
        <v>100.25</v>
      </c>
      <c r="F6755" s="102">
        <f t="shared" si="865"/>
        <v>123.05</v>
      </c>
      <c r="G6755" s="170">
        <f>ROUND(SUM('NOVO HORIZONTE'!G6755),2)</f>
        <v>64.8</v>
      </c>
      <c r="H6755" s="170">
        <f t="shared" si="870"/>
        <v>123.05</v>
      </c>
      <c r="I6755" s="184">
        <f t="shared" si="866"/>
        <v>7973.64</v>
      </c>
      <c r="J6755" s="142"/>
      <c r="K6755" s="146"/>
      <c r="L6755" s="7" t="str">
        <f t="shared" si="867"/>
        <v>x</v>
      </c>
      <c r="M6755" s="7" t="str">
        <f t="shared" si="868"/>
        <v>x</v>
      </c>
      <c r="N6755" s="7" t="str">
        <f t="shared" si="864"/>
        <v>x</v>
      </c>
      <c r="O6755" s="144"/>
      <c r="P6755" s="355"/>
      <c r="Q6755" s="362">
        <f>SUM('NOVO HORIZONTE'!I6755)</f>
        <v>7973.64</v>
      </c>
      <c r="R6755" s="363">
        <f t="shared" si="869"/>
        <v>0</v>
      </c>
      <c r="S6755" s="153">
        <f t="shared" si="871"/>
        <v>0</v>
      </c>
      <c r="T6755" s="364"/>
    </row>
    <row r="6756" ht="22.5" spans="1:20">
      <c r="A6756" s="366" t="s">
        <v>7063</v>
      </c>
      <c r="B6756" s="388" t="s">
        <v>457</v>
      </c>
      <c r="C6756" s="368" t="s">
        <v>7064</v>
      </c>
      <c r="D6756" s="369" t="s">
        <v>261</v>
      </c>
      <c r="E6756" s="370">
        <v>86.73</v>
      </c>
      <c r="F6756" s="102">
        <f t="shared" si="865"/>
        <v>106.45</v>
      </c>
      <c r="G6756" s="170">
        <f>ROUND(SUM('NOVO HORIZONTE'!G6756),2)</f>
        <v>238.9</v>
      </c>
      <c r="H6756" s="170">
        <f t="shared" si="870"/>
        <v>106.45</v>
      </c>
      <c r="I6756" s="184">
        <f t="shared" si="866"/>
        <v>25430.91</v>
      </c>
      <c r="J6756" s="142"/>
      <c r="K6756" s="146"/>
      <c r="L6756" s="7" t="str">
        <f t="shared" si="867"/>
        <v>x</v>
      </c>
      <c r="M6756" s="7" t="str">
        <f t="shared" si="868"/>
        <v>x</v>
      </c>
      <c r="N6756" s="7" t="str">
        <f t="shared" si="864"/>
        <v>x</v>
      </c>
      <c r="O6756" s="144"/>
      <c r="P6756" s="355"/>
      <c r="Q6756" s="362">
        <f>SUM('NOVO HORIZONTE'!I6756)</f>
        <v>25430.91</v>
      </c>
      <c r="R6756" s="363">
        <f t="shared" si="869"/>
        <v>0</v>
      </c>
      <c r="S6756" s="153">
        <f t="shared" si="871"/>
        <v>0</v>
      </c>
      <c r="T6756" s="364"/>
    </row>
    <row r="6757" ht="22.5" spans="1:20">
      <c r="A6757" s="366" t="s">
        <v>7065</v>
      </c>
      <c r="B6757" s="388" t="s">
        <v>457</v>
      </c>
      <c r="C6757" s="368" t="s">
        <v>7066</v>
      </c>
      <c r="D6757" s="369" t="s">
        <v>261</v>
      </c>
      <c r="E6757" s="370">
        <v>269.1</v>
      </c>
      <c r="F6757" s="102">
        <f t="shared" si="865"/>
        <v>310.22</v>
      </c>
      <c r="G6757" s="170">
        <f>ROUND(SUM('NOVO HORIZONTE'!G6757),2)</f>
        <v>173.85</v>
      </c>
      <c r="H6757" s="170">
        <f t="shared" si="870"/>
        <v>310.22</v>
      </c>
      <c r="I6757" s="184">
        <f t="shared" si="866"/>
        <v>53931.75</v>
      </c>
      <c r="J6757" s="142"/>
      <c r="K6757" s="146"/>
      <c r="L6757" s="7" t="str">
        <f t="shared" si="867"/>
        <v>x</v>
      </c>
      <c r="M6757" s="7" t="str">
        <f t="shared" si="868"/>
        <v>x</v>
      </c>
      <c r="N6757" s="7" t="str">
        <f t="shared" si="864"/>
        <v>x</v>
      </c>
      <c r="O6757" s="144"/>
      <c r="P6757" s="355">
        <v>1</v>
      </c>
      <c r="Q6757" s="362">
        <f>SUM('NOVO HORIZONTE'!I6757)</f>
        <v>53931.75</v>
      </c>
      <c r="R6757" s="363">
        <f t="shared" si="869"/>
        <v>0</v>
      </c>
      <c r="S6757" s="153">
        <f t="shared" si="871"/>
        <v>0</v>
      </c>
      <c r="T6757" s="364"/>
    </row>
    <row r="6758" ht="13.5" spans="1:20">
      <c r="A6758" s="366" t="s">
        <v>7067</v>
      </c>
      <c r="B6758" s="388" t="s">
        <v>457</v>
      </c>
      <c r="C6758" s="368" t="s">
        <v>7068</v>
      </c>
      <c r="D6758" s="369" t="s">
        <v>261</v>
      </c>
      <c r="E6758" s="370">
        <v>153.67</v>
      </c>
      <c r="F6758" s="102">
        <f t="shared" si="865"/>
        <v>188.61</v>
      </c>
      <c r="G6758" s="170">
        <f>ROUND(SUM('NOVO HORIZONTE'!G6758),2)</f>
        <v>22</v>
      </c>
      <c r="H6758" s="170">
        <f t="shared" si="870"/>
        <v>188.61</v>
      </c>
      <c r="I6758" s="184">
        <f t="shared" si="866"/>
        <v>4149.42</v>
      </c>
      <c r="J6758" s="142"/>
      <c r="K6758" s="146"/>
      <c r="L6758" s="7" t="str">
        <f t="shared" si="867"/>
        <v>x</v>
      </c>
      <c r="M6758" s="7" t="str">
        <f t="shared" si="868"/>
        <v>x</v>
      </c>
      <c r="N6758" s="7" t="str">
        <f t="shared" si="864"/>
        <v>x</v>
      </c>
      <c r="O6758" s="144"/>
      <c r="P6758" s="355"/>
      <c r="Q6758" s="362">
        <f>SUM('NOVO HORIZONTE'!I6758)</f>
        <v>4149.42</v>
      </c>
      <c r="R6758" s="363">
        <f t="shared" si="869"/>
        <v>0</v>
      </c>
      <c r="S6758" s="153">
        <f t="shared" si="871"/>
        <v>0</v>
      </c>
      <c r="T6758" s="364"/>
    </row>
    <row r="6759" ht="22.5" hidden="1" spans="1:20">
      <c r="A6759" s="366" t="s">
        <v>7069</v>
      </c>
      <c r="B6759" s="388" t="s">
        <v>457</v>
      </c>
      <c r="C6759" s="368" t="s">
        <v>7070</v>
      </c>
      <c r="D6759" s="369" t="s">
        <v>261</v>
      </c>
      <c r="E6759" s="370">
        <v>92.31</v>
      </c>
      <c r="F6759" s="102">
        <f t="shared" si="865"/>
        <v>113.3</v>
      </c>
      <c r="G6759" s="170">
        <f>ROUND(SUM('NOVO HORIZONTE'!G6759),2)</f>
        <v>0</v>
      </c>
      <c r="H6759" s="170">
        <f t="shared" si="870"/>
        <v>0</v>
      </c>
      <c r="I6759" s="184">
        <f t="shared" si="866"/>
        <v>0</v>
      </c>
      <c r="J6759" s="142"/>
      <c r="K6759" s="146"/>
      <c r="L6759" s="7" t="str">
        <f t="shared" si="867"/>
        <v/>
      </c>
      <c r="M6759" s="7" t="str">
        <f t="shared" si="868"/>
        <v/>
      </c>
      <c r="N6759" s="7" t="str">
        <f t="shared" si="864"/>
        <v/>
      </c>
      <c r="O6759" s="144"/>
      <c r="P6759" s="355"/>
      <c r="Q6759" s="362">
        <f>SUM('NOVO HORIZONTE'!I6759)</f>
        <v>0</v>
      </c>
      <c r="R6759" s="363">
        <f t="shared" si="869"/>
        <v>0</v>
      </c>
      <c r="S6759" s="153">
        <f t="shared" si="871"/>
        <v>0</v>
      </c>
      <c r="T6759" s="364"/>
    </row>
    <row r="6760" ht="22.5" hidden="1" spans="1:20">
      <c r="A6760" s="366" t="s">
        <v>7071</v>
      </c>
      <c r="B6760" s="388" t="s">
        <v>457</v>
      </c>
      <c r="C6760" s="368" t="s">
        <v>7072</v>
      </c>
      <c r="D6760" s="369" t="s">
        <v>261</v>
      </c>
      <c r="E6760" s="370">
        <v>107.44</v>
      </c>
      <c r="F6760" s="102">
        <f t="shared" si="865"/>
        <v>131.87</v>
      </c>
      <c r="G6760" s="170">
        <f>ROUND(SUM('NOVO HORIZONTE'!G6760),2)</f>
        <v>0</v>
      </c>
      <c r="H6760" s="170">
        <f t="shared" si="870"/>
        <v>0</v>
      </c>
      <c r="I6760" s="184">
        <f t="shared" si="866"/>
        <v>0</v>
      </c>
      <c r="J6760" s="142"/>
      <c r="K6760" s="146"/>
      <c r="L6760" s="7" t="str">
        <f t="shared" si="867"/>
        <v/>
      </c>
      <c r="M6760" s="7" t="str">
        <f t="shared" si="868"/>
        <v/>
      </c>
      <c r="N6760" s="7" t="str">
        <f t="shared" si="864"/>
        <v/>
      </c>
      <c r="O6760" s="144"/>
      <c r="P6760" s="355"/>
      <c r="Q6760" s="362">
        <f>SUM('NOVO HORIZONTE'!I6760)</f>
        <v>0</v>
      </c>
      <c r="R6760" s="363">
        <f t="shared" si="869"/>
        <v>0</v>
      </c>
      <c r="S6760" s="153">
        <f t="shared" si="871"/>
        <v>0</v>
      </c>
      <c r="T6760" s="364"/>
    </row>
    <row r="6761" ht="12.75" hidden="1" spans="1:20">
      <c r="A6761" s="366"/>
      <c r="B6761" s="388"/>
      <c r="C6761" s="368"/>
      <c r="D6761" s="369"/>
      <c r="E6761" s="370"/>
      <c r="F6761" s="102">
        <f t="shared" si="865"/>
        <v>0</v>
      </c>
      <c r="G6761" s="170">
        <f>ROUND(SUM('NOVO HORIZONTE'!G6761),2)</f>
        <v>0</v>
      </c>
      <c r="H6761" s="170">
        <f t="shared" si="870"/>
        <v>0</v>
      </c>
      <c r="I6761" s="184">
        <f t="shared" si="866"/>
        <v>0</v>
      </c>
      <c r="J6761" s="142"/>
      <c r="K6761" s="146"/>
      <c r="L6761" s="7" t="str">
        <f t="shared" si="867"/>
        <v/>
      </c>
      <c r="M6761" s="7" t="str">
        <f t="shared" si="868"/>
        <v/>
      </c>
      <c r="N6761" s="7" t="str">
        <f t="shared" si="864"/>
        <v/>
      </c>
      <c r="O6761" s="144"/>
      <c r="P6761" s="355"/>
      <c r="Q6761" s="362">
        <f>SUM('NOVO HORIZONTE'!I6761)</f>
        <v>0</v>
      </c>
      <c r="R6761" s="363">
        <f t="shared" si="869"/>
        <v>0</v>
      </c>
      <c r="S6761" s="153">
        <f t="shared" si="871"/>
        <v>0</v>
      </c>
      <c r="T6761" s="364"/>
    </row>
    <row r="6762" ht="12.75" hidden="1" spans="1:20">
      <c r="A6762" s="366"/>
      <c r="B6762" s="388"/>
      <c r="C6762" s="368"/>
      <c r="D6762" s="369"/>
      <c r="E6762" s="370"/>
      <c r="F6762" s="102">
        <f t="shared" si="865"/>
        <v>0</v>
      </c>
      <c r="G6762" s="170">
        <f>ROUND(SUM('NOVO HORIZONTE'!G6762),2)</f>
        <v>0</v>
      </c>
      <c r="H6762" s="170">
        <f t="shared" si="870"/>
        <v>0</v>
      </c>
      <c r="I6762" s="184">
        <f t="shared" si="866"/>
        <v>0</v>
      </c>
      <c r="J6762" s="142"/>
      <c r="K6762" s="146"/>
      <c r="L6762" s="7" t="str">
        <f t="shared" si="867"/>
        <v/>
      </c>
      <c r="M6762" s="7" t="str">
        <f t="shared" si="868"/>
        <v/>
      </c>
      <c r="N6762" s="7" t="str">
        <f t="shared" si="864"/>
        <v/>
      </c>
      <c r="O6762" s="144"/>
      <c r="P6762" s="355"/>
      <c r="Q6762" s="362">
        <f>SUM('NOVO HORIZONTE'!I6762)</f>
        <v>0</v>
      </c>
      <c r="R6762" s="363">
        <f t="shared" si="869"/>
        <v>0</v>
      </c>
      <c r="S6762" s="153">
        <f t="shared" si="871"/>
        <v>0</v>
      </c>
      <c r="T6762" s="364"/>
    </row>
    <row r="6763" ht="12.75" hidden="1" spans="1:20">
      <c r="A6763" s="366"/>
      <c r="B6763" s="388"/>
      <c r="C6763" s="368"/>
      <c r="D6763" s="369"/>
      <c r="E6763" s="370"/>
      <c r="F6763" s="102">
        <f t="shared" si="865"/>
        <v>0</v>
      </c>
      <c r="G6763" s="170">
        <f>ROUND(SUM('NOVO HORIZONTE'!G6763),2)</f>
        <v>0</v>
      </c>
      <c r="H6763" s="170">
        <f t="shared" si="870"/>
        <v>0</v>
      </c>
      <c r="I6763" s="184">
        <f t="shared" si="866"/>
        <v>0</v>
      </c>
      <c r="J6763" s="142"/>
      <c r="K6763" s="146"/>
      <c r="L6763" s="7" t="str">
        <f t="shared" si="867"/>
        <v/>
      </c>
      <c r="M6763" s="7" t="str">
        <f t="shared" si="868"/>
        <v/>
      </c>
      <c r="N6763" s="7" t="str">
        <f t="shared" ref="N6763:N6793" si="872">M6763</f>
        <v/>
      </c>
      <c r="O6763" s="144"/>
      <c r="P6763" s="355"/>
      <c r="Q6763" s="362">
        <f>SUM('NOVO HORIZONTE'!I6763)</f>
        <v>0</v>
      </c>
      <c r="R6763" s="363">
        <f t="shared" si="869"/>
        <v>0</v>
      </c>
      <c r="S6763" s="153">
        <f t="shared" si="871"/>
        <v>0</v>
      </c>
      <c r="T6763" s="364"/>
    </row>
    <row r="6764" ht="12.75" hidden="1" spans="1:20">
      <c r="A6764" s="366"/>
      <c r="B6764" s="388"/>
      <c r="C6764" s="368"/>
      <c r="D6764" s="369"/>
      <c r="E6764" s="370"/>
      <c r="F6764" s="102">
        <f t="shared" si="865"/>
        <v>0</v>
      </c>
      <c r="G6764" s="170">
        <f>ROUND(SUM('NOVO HORIZONTE'!G6764),2)</f>
        <v>0</v>
      </c>
      <c r="H6764" s="170">
        <f t="shared" si="870"/>
        <v>0</v>
      </c>
      <c r="I6764" s="184">
        <f t="shared" si="866"/>
        <v>0</v>
      </c>
      <c r="J6764" s="142"/>
      <c r="K6764" s="146"/>
      <c r="L6764" s="7" t="str">
        <f t="shared" si="867"/>
        <v/>
      </c>
      <c r="M6764" s="7" t="str">
        <f t="shared" si="868"/>
        <v/>
      </c>
      <c r="N6764" s="7" t="str">
        <f t="shared" si="872"/>
        <v/>
      </c>
      <c r="O6764" s="144"/>
      <c r="P6764" s="355"/>
      <c r="Q6764" s="362">
        <f>SUM('NOVO HORIZONTE'!I6764)</f>
        <v>0</v>
      </c>
      <c r="R6764" s="363">
        <f t="shared" si="869"/>
        <v>0</v>
      </c>
      <c r="S6764" s="153">
        <f t="shared" si="871"/>
        <v>0</v>
      </c>
      <c r="T6764" s="364"/>
    </row>
    <row r="6765" ht="12.75" hidden="1" spans="1:20">
      <c r="A6765" s="366"/>
      <c r="B6765" s="388"/>
      <c r="C6765" s="368"/>
      <c r="D6765" s="369"/>
      <c r="E6765" s="370"/>
      <c r="F6765" s="102">
        <f t="shared" si="865"/>
        <v>0</v>
      </c>
      <c r="G6765" s="170">
        <f>ROUND(SUM('NOVO HORIZONTE'!G6765),2)</f>
        <v>0</v>
      </c>
      <c r="H6765" s="170">
        <f t="shared" si="870"/>
        <v>0</v>
      </c>
      <c r="I6765" s="184">
        <f t="shared" si="866"/>
        <v>0</v>
      </c>
      <c r="J6765" s="142"/>
      <c r="K6765" s="146"/>
      <c r="L6765" s="7" t="str">
        <f t="shared" si="867"/>
        <v/>
      </c>
      <c r="M6765" s="7" t="str">
        <f t="shared" si="868"/>
        <v/>
      </c>
      <c r="N6765" s="7" t="str">
        <f t="shared" si="872"/>
        <v/>
      </c>
      <c r="O6765" s="144"/>
      <c r="P6765" s="355"/>
      <c r="Q6765" s="362">
        <f>SUM('NOVO HORIZONTE'!I6765)</f>
        <v>0</v>
      </c>
      <c r="R6765" s="363">
        <f t="shared" si="869"/>
        <v>0</v>
      </c>
      <c r="S6765" s="153">
        <f t="shared" si="871"/>
        <v>0</v>
      </c>
      <c r="T6765" s="364"/>
    </row>
    <row r="6766" ht="12.75" hidden="1" spans="1:20">
      <c r="A6766" s="366"/>
      <c r="B6766" s="388"/>
      <c r="C6766" s="368"/>
      <c r="D6766" s="369"/>
      <c r="E6766" s="370"/>
      <c r="F6766" s="102">
        <f t="shared" ref="F6766:F6829" si="873">IF(E6766=0,0,IF(P6766=0,ROUND(E6766*(1+E$13),2),ROUND(E6766*(1+E$12),2)))</f>
        <v>0</v>
      </c>
      <c r="G6766" s="170">
        <f>ROUND(SUM('NOVO HORIZONTE'!G6766),2)</f>
        <v>0</v>
      </c>
      <c r="H6766" s="170">
        <f t="shared" si="870"/>
        <v>0</v>
      </c>
      <c r="I6766" s="184">
        <f t="shared" ref="I6766:I6793" si="874">IF(ISBLANK(G6766),0,ROUND(G6766*H6766,2))</f>
        <v>0</v>
      </c>
      <c r="J6766" s="142"/>
      <c r="K6766" s="146"/>
      <c r="L6766" s="7" t="str">
        <f t="shared" ref="L6766:L6793" si="875">IF(K6766="X","x",IF(K6766="xx","x",IF(I6766&gt;0,"x","")))</f>
        <v/>
      </c>
      <c r="M6766" s="7" t="str">
        <f t="shared" ref="M6766:M6793" si="876">IF(K6766="X","x",IF(K6766="xx","x",IF(I6766&gt;0,"x","")))</f>
        <v/>
      </c>
      <c r="N6766" s="7" t="str">
        <f t="shared" si="872"/>
        <v/>
      </c>
      <c r="O6766" s="144"/>
      <c r="P6766" s="355"/>
      <c r="Q6766" s="362">
        <f>SUM('NOVO HORIZONTE'!I6766)</f>
        <v>0</v>
      </c>
      <c r="R6766" s="363">
        <f t="shared" ref="R6766:R6829" si="877">I6766-Q6766</f>
        <v>0</v>
      </c>
      <c r="S6766" s="153">
        <f t="shared" si="871"/>
        <v>0</v>
      </c>
      <c r="T6766" s="364"/>
    </row>
    <row r="6767" ht="12.75" hidden="1" spans="1:20">
      <c r="A6767" s="366"/>
      <c r="B6767" s="388"/>
      <c r="C6767" s="368"/>
      <c r="D6767" s="369"/>
      <c r="E6767" s="370"/>
      <c r="F6767" s="102">
        <f t="shared" si="873"/>
        <v>0</v>
      </c>
      <c r="G6767" s="170">
        <f>ROUND(SUM('NOVO HORIZONTE'!G6767),2)</f>
        <v>0</v>
      </c>
      <c r="H6767" s="170">
        <f t="shared" ref="H6767:H6793" si="878">IF(G6767=0,0,F6767)</f>
        <v>0</v>
      </c>
      <c r="I6767" s="184">
        <f t="shared" si="874"/>
        <v>0</v>
      </c>
      <c r="J6767" s="142"/>
      <c r="K6767" s="146"/>
      <c r="L6767" s="7" t="str">
        <f t="shared" si="875"/>
        <v/>
      </c>
      <c r="M6767" s="7" t="str">
        <f t="shared" si="876"/>
        <v/>
      </c>
      <c r="N6767" s="7" t="str">
        <f t="shared" si="872"/>
        <v/>
      </c>
      <c r="O6767" s="144"/>
      <c r="P6767" s="355"/>
      <c r="Q6767" s="362">
        <f>SUM('NOVO HORIZONTE'!I6767)</f>
        <v>0</v>
      </c>
      <c r="R6767" s="363">
        <f t="shared" si="877"/>
        <v>0</v>
      </c>
      <c r="S6767" s="153">
        <f t="shared" si="871"/>
        <v>0</v>
      </c>
      <c r="T6767" s="364"/>
    </row>
    <row r="6768" ht="12.75" hidden="1" spans="1:20">
      <c r="A6768" s="366"/>
      <c r="B6768" s="388"/>
      <c r="C6768" s="368"/>
      <c r="D6768" s="369"/>
      <c r="E6768" s="370"/>
      <c r="F6768" s="102">
        <f t="shared" si="873"/>
        <v>0</v>
      </c>
      <c r="G6768" s="170">
        <f>ROUND(SUM('NOVO HORIZONTE'!G6768),2)</f>
        <v>0</v>
      </c>
      <c r="H6768" s="170">
        <f t="shared" si="878"/>
        <v>0</v>
      </c>
      <c r="I6768" s="184">
        <f t="shared" si="874"/>
        <v>0</v>
      </c>
      <c r="J6768" s="142"/>
      <c r="K6768" s="146"/>
      <c r="L6768" s="7" t="str">
        <f t="shared" si="875"/>
        <v/>
      </c>
      <c r="M6768" s="7" t="str">
        <f t="shared" si="876"/>
        <v/>
      </c>
      <c r="N6768" s="7" t="str">
        <f t="shared" si="872"/>
        <v/>
      </c>
      <c r="O6768" s="144"/>
      <c r="P6768" s="355"/>
      <c r="Q6768" s="362">
        <f>SUM('NOVO HORIZONTE'!I6768)</f>
        <v>0</v>
      </c>
      <c r="R6768" s="363">
        <f t="shared" si="877"/>
        <v>0</v>
      </c>
      <c r="S6768" s="153">
        <f t="shared" si="871"/>
        <v>0</v>
      </c>
      <c r="T6768" s="364"/>
    </row>
    <row r="6769" ht="12.75" hidden="1" spans="1:20">
      <c r="A6769" s="366"/>
      <c r="B6769" s="388"/>
      <c r="C6769" s="368"/>
      <c r="D6769" s="369"/>
      <c r="E6769" s="370"/>
      <c r="F6769" s="102">
        <f t="shared" si="873"/>
        <v>0</v>
      </c>
      <c r="G6769" s="170">
        <f>ROUND(SUM('NOVO HORIZONTE'!G6769),2)</f>
        <v>0</v>
      </c>
      <c r="H6769" s="170">
        <f t="shared" si="878"/>
        <v>0</v>
      </c>
      <c r="I6769" s="184">
        <f t="shared" si="874"/>
        <v>0</v>
      </c>
      <c r="J6769" s="142"/>
      <c r="K6769" s="146"/>
      <c r="L6769" s="7" t="str">
        <f t="shared" si="875"/>
        <v/>
      </c>
      <c r="M6769" s="7" t="str">
        <f t="shared" si="876"/>
        <v/>
      </c>
      <c r="N6769" s="7" t="str">
        <f t="shared" si="872"/>
        <v/>
      </c>
      <c r="O6769" s="144"/>
      <c r="P6769" s="355"/>
      <c r="Q6769" s="362">
        <f>SUM('NOVO HORIZONTE'!I6769)</f>
        <v>0</v>
      </c>
      <c r="R6769" s="363">
        <f t="shared" si="877"/>
        <v>0</v>
      </c>
      <c r="S6769" s="153">
        <f t="shared" si="871"/>
        <v>0</v>
      </c>
      <c r="T6769" s="364"/>
    </row>
    <row r="6770" ht="12.75" hidden="1" spans="1:20">
      <c r="A6770" s="366"/>
      <c r="B6770" s="388"/>
      <c r="C6770" s="368"/>
      <c r="D6770" s="369"/>
      <c r="E6770" s="370"/>
      <c r="F6770" s="102">
        <f t="shared" si="873"/>
        <v>0</v>
      </c>
      <c r="G6770" s="170">
        <f>ROUND(SUM('NOVO HORIZONTE'!G6770),2)</f>
        <v>0</v>
      </c>
      <c r="H6770" s="170">
        <f t="shared" si="878"/>
        <v>0</v>
      </c>
      <c r="I6770" s="184">
        <f t="shared" si="874"/>
        <v>0</v>
      </c>
      <c r="J6770" s="142"/>
      <c r="K6770" s="146"/>
      <c r="L6770" s="7" t="str">
        <f t="shared" si="875"/>
        <v/>
      </c>
      <c r="M6770" s="7" t="str">
        <f t="shared" si="876"/>
        <v/>
      </c>
      <c r="N6770" s="7" t="str">
        <f t="shared" si="872"/>
        <v/>
      </c>
      <c r="O6770" s="144"/>
      <c r="P6770" s="355"/>
      <c r="Q6770" s="362">
        <f>SUM('NOVO HORIZONTE'!I6770)</f>
        <v>0</v>
      </c>
      <c r="R6770" s="363">
        <f t="shared" si="877"/>
        <v>0</v>
      </c>
      <c r="S6770" s="153">
        <f t="shared" si="871"/>
        <v>0</v>
      </c>
      <c r="T6770" s="364"/>
    </row>
    <row r="6771" ht="12.75" hidden="1" spans="1:20">
      <c r="A6771" s="366"/>
      <c r="B6771" s="388"/>
      <c r="C6771" s="368"/>
      <c r="D6771" s="369"/>
      <c r="E6771" s="370"/>
      <c r="F6771" s="102">
        <f t="shared" si="873"/>
        <v>0</v>
      </c>
      <c r="G6771" s="170">
        <f>ROUND(SUM('NOVO HORIZONTE'!G6771),2)</f>
        <v>0</v>
      </c>
      <c r="H6771" s="170">
        <f t="shared" si="878"/>
        <v>0</v>
      </c>
      <c r="I6771" s="184">
        <f t="shared" si="874"/>
        <v>0</v>
      </c>
      <c r="J6771" s="142"/>
      <c r="K6771" s="146"/>
      <c r="L6771" s="7" t="str">
        <f t="shared" si="875"/>
        <v/>
      </c>
      <c r="M6771" s="7" t="str">
        <f t="shared" si="876"/>
        <v/>
      </c>
      <c r="N6771" s="7" t="str">
        <f t="shared" si="872"/>
        <v/>
      </c>
      <c r="O6771" s="144"/>
      <c r="P6771" s="355"/>
      <c r="Q6771" s="362">
        <f>SUM('NOVO HORIZONTE'!I6771)</f>
        <v>0</v>
      </c>
      <c r="R6771" s="363">
        <f t="shared" si="877"/>
        <v>0</v>
      </c>
      <c r="S6771" s="153">
        <f t="shared" si="871"/>
        <v>0</v>
      </c>
      <c r="T6771" s="364"/>
    </row>
    <row r="6772" ht="12.75" hidden="1" spans="1:20">
      <c r="A6772" s="366"/>
      <c r="B6772" s="388"/>
      <c r="C6772" s="368"/>
      <c r="D6772" s="369"/>
      <c r="E6772" s="370"/>
      <c r="F6772" s="102">
        <f t="shared" si="873"/>
        <v>0</v>
      </c>
      <c r="G6772" s="170">
        <f>ROUND(SUM('NOVO HORIZONTE'!G6772),2)</f>
        <v>0</v>
      </c>
      <c r="H6772" s="170">
        <f t="shared" si="878"/>
        <v>0</v>
      </c>
      <c r="I6772" s="184">
        <f t="shared" si="874"/>
        <v>0</v>
      </c>
      <c r="J6772" s="142"/>
      <c r="K6772" s="146"/>
      <c r="L6772" s="7" t="str">
        <f t="shared" si="875"/>
        <v/>
      </c>
      <c r="M6772" s="7" t="str">
        <f t="shared" si="876"/>
        <v/>
      </c>
      <c r="N6772" s="7" t="str">
        <f t="shared" si="872"/>
        <v/>
      </c>
      <c r="O6772" s="144"/>
      <c r="P6772" s="355"/>
      <c r="Q6772" s="362">
        <f>SUM('NOVO HORIZONTE'!I6772)</f>
        <v>0</v>
      </c>
      <c r="R6772" s="363">
        <f t="shared" si="877"/>
        <v>0</v>
      </c>
      <c r="S6772" s="153">
        <f t="shared" si="871"/>
        <v>0</v>
      </c>
      <c r="T6772" s="364"/>
    </row>
    <row r="6773" ht="12.75" hidden="1" spans="1:20">
      <c r="A6773" s="366"/>
      <c r="B6773" s="388"/>
      <c r="C6773" s="368"/>
      <c r="D6773" s="369"/>
      <c r="E6773" s="370"/>
      <c r="F6773" s="102">
        <f t="shared" si="873"/>
        <v>0</v>
      </c>
      <c r="G6773" s="170">
        <f>ROUND(SUM('NOVO HORIZONTE'!G6773),2)</f>
        <v>0</v>
      </c>
      <c r="H6773" s="170">
        <f t="shared" si="878"/>
        <v>0</v>
      </c>
      <c r="I6773" s="184">
        <f t="shared" si="874"/>
        <v>0</v>
      </c>
      <c r="J6773" s="142"/>
      <c r="K6773" s="146"/>
      <c r="L6773" s="7" t="str">
        <f t="shared" si="875"/>
        <v/>
      </c>
      <c r="M6773" s="7" t="str">
        <f t="shared" si="876"/>
        <v/>
      </c>
      <c r="N6773" s="7" t="str">
        <f t="shared" si="872"/>
        <v/>
      </c>
      <c r="O6773" s="144"/>
      <c r="P6773" s="355"/>
      <c r="Q6773" s="362">
        <f>SUM('NOVO HORIZONTE'!I6773)</f>
        <v>0</v>
      </c>
      <c r="R6773" s="363">
        <f t="shared" si="877"/>
        <v>0</v>
      </c>
      <c r="S6773" s="153">
        <f t="shared" si="871"/>
        <v>0</v>
      </c>
      <c r="T6773" s="364"/>
    </row>
    <row r="6774" ht="12.75" hidden="1" spans="1:20">
      <c r="A6774" s="366"/>
      <c r="B6774" s="388"/>
      <c r="C6774" s="368"/>
      <c r="D6774" s="369"/>
      <c r="E6774" s="370"/>
      <c r="F6774" s="102">
        <f t="shared" si="873"/>
        <v>0</v>
      </c>
      <c r="G6774" s="170">
        <f>ROUND(SUM('NOVO HORIZONTE'!G6774),2)</f>
        <v>0</v>
      </c>
      <c r="H6774" s="170">
        <f t="shared" si="878"/>
        <v>0</v>
      </c>
      <c r="I6774" s="184">
        <f t="shared" si="874"/>
        <v>0</v>
      </c>
      <c r="J6774" s="142"/>
      <c r="K6774" s="146"/>
      <c r="L6774" s="7" t="str">
        <f t="shared" si="875"/>
        <v/>
      </c>
      <c r="M6774" s="7" t="str">
        <f t="shared" si="876"/>
        <v/>
      </c>
      <c r="N6774" s="7" t="str">
        <f t="shared" si="872"/>
        <v/>
      </c>
      <c r="O6774" s="144"/>
      <c r="P6774" s="355"/>
      <c r="Q6774" s="362">
        <f>SUM('NOVO HORIZONTE'!I6774)</f>
        <v>0</v>
      </c>
      <c r="R6774" s="363">
        <f t="shared" si="877"/>
        <v>0</v>
      </c>
      <c r="S6774" s="153">
        <f t="shared" si="871"/>
        <v>0</v>
      </c>
      <c r="T6774" s="364"/>
    </row>
    <row r="6775" ht="12.75" hidden="1" spans="1:20">
      <c r="A6775" s="366"/>
      <c r="B6775" s="388"/>
      <c r="C6775" s="368"/>
      <c r="D6775" s="369"/>
      <c r="E6775" s="370"/>
      <c r="F6775" s="102">
        <f t="shared" si="873"/>
        <v>0</v>
      </c>
      <c r="G6775" s="170">
        <f>ROUND(SUM('NOVO HORIZONTE'!G6775),2)</f>
        <v>0</v>
      </c>
      <c r="H6775" s="170">
        <f t="shared" si="878"/>
        <v>0</v>
      </c>
      <c r="I6775" s="184">
        <f t="shared" si="874"/>
        <v>0</v>
      </c>
      <c r="J6775" s="142"/>
      <c r="K6775" s="146"/>
      <c r="L6775" s="7" t="str">
        <f t="shared" si="875"/>
        <v/>
      </c>
      <c r="M6775" s="7" t="str">
        <f t="shared" si="876"/>
        <v/>
      </c>
      <c r="N6775" s="7" t="str">
        <f t="shared" si="872"/>
        <v/>
      </c>
      <c r="O6775" s="144"/>
      <c r="P6775" s="355"/>
      <c r="Q6775" s="362">
        <f>SUM('NOVO HORIZONTE'!I6775)</f>
        <v>0</v>
      </c>
      <c r="R6775" s="363">
        <f t="shared" si="877"/>
        <v>0</v>
      </c>
      <c r="S6775" s="153">
        <f t="shared" si="871"/>
        <v>0</v>
      </c>
      <c r="T6775" s="364"/>
    </row>
    <row r="6776" ht="12.75" hidden="1" spans="1:20">
      <c r="A6776" s="366"/>
      <c r="B6776" s="388"/>
      <c r="C6776" s="368"/>
      <c r="D6776" s="369"/>
      <c r="E6776" s="370"/>
      <c r="F6776" s="102">
        <f t="shared" si="873"/>
        <v>0</v>
      </c>
      <c r="G6776" s="170">
        <f>ROUND(SUM('NOVO HORIZONTE'!G6776),2)</f>
        <v>0</v>
      </c>
      <c r="H6776" s="170">
        <f t="shared" si="878"/>
        <v>0</v>
      </c>
      <c r="I6776" s="184">
        <f t="shared" si="874"/>
        <v>0</v>
      </c>
      <c r="J6776" s="142"/>
      <c r="K6776" s="146"/>
      <c r="L6776" s="7" t="str">
        <f t="shared" si="875"/>
        <v/>
      </c>
      <c r="M6776" s="7" t="str">
        <f t="shared" si="876"/>
        <v/>
      </c>
      <c r="N6776" s="7" t="str">
        <f t="shared" si="872"/>
        <v/>
      </c>
      <c r="O6776" s="144"/>
      <c r="P6776" s="355"/>
      <c r="Q6776" s="362">
        <f>SUM('NOVO HORIZONTE'!I6776)</f>
        <v>0</v>
      </c>
      <c r="R6776" s="363">
        <f t="shared" si="877"/>
        <v>0</v>
      </c>
      <c r="S6776" s="153">
        <f t="shared" si="871"/>
        <v>0</v>
      </c>
      <c r="T6776" s="364"/>
    </row>
    <row r="6777" ht="12.75" hidden="1" spans="1:20">
      <c r="A6777" s="366"/>
      <c r="B6777" s="388"/>
      <c r="C6777" s="368"/>
      <c r="D6777" s="369"/>
      <c r="E6777" s="370"/>
      <c r="F6777" s="102">
        <f t="shared" si="873"/>
        <v>0</v>
      </c>
      <c r="G6777" s="170">
        <f>ROUND(SUM('NOVO HORIZONTE'!G6777),2)</f>
        <v>0</v>
      </c>
      <c r="H6777" s="170">
        <f t="shared" si="878"/>
        <v>0</v>
      </c>
      <c r="I6777" s="184">
        <f t="shared" si="874"/>
        <v>0</v>
      </c>
      <c r="J6777" s="142"/>
      <c r="K6777" s="146"/>
      <c r="L6777" s="7" t="str">
        <f t="shared" si="875"/>
        <v/>
      </c>
      <c r="M6777" s="7" t="str">
        <f t="shared" si="876"/>
        <v/>
      </c>
      <c r="N6777" s="7" t="str">
        <f t="shared" si="872"/>
        <v/>
      </c>
      <c r="O6777" s="144"/>
      <c r="P6777" s="355"/>
      <c r="Q6777" s="362">
        <f>SUM('NOVO HORIZONTE'!I6777)</f>
        <v>0</v>
      </c>
      <c r="R6777" s="363">
        <f t="shared" si="877"/>
        <v>0</v>
      </c>
      <c r="S6777" s="153">
        <f t="shared" si="871"/>
        <v>0</v>
      </c>
      <c r="T6777" s="364"/>
    </row>
    <row r="6778" ht="12.75" hidden="1" spans="1:20">
      <c r="A6778" s="366"/>
      <c r="B6778" s="388"/>
      <c r="C6778" s="368"/>
      <c r="D6778" s="369"/>
      <c r="E6778" s="370"/>
      <c r="F6778" s="102">
        <f t="shared" si="873"/>
        <v>0</v>
      </c>
      <c r="G6778" s="170">
        <f>ROUND(SUM('NOVO HORIZONTE'!G6778),2)</f>
        <v>0</v>
      </c>
      <c r="H6778" s="170">
        <f t="shared" si="878"/>
        <v>0</v>
      </c>
      <c r="I6778" s="184">
        <f t="shared" si="874"/>
        <v>0</v>
      </c>
      <c r="J6778" s="142"/>
      <c r="K6778" s="146"/>
      <c r="L6778" s="7" t="str">
        <f t="shared" si="875"/>
        <v/>
      </c>
      <c r="M6778" s="7" t="str">
        <f t="shared" si="876"/>
        <v/>
      </c>
      <c r="N6778" s="7" t="str">
        <f t="shared" si="872"/>
        <v/>
      </c>
      <c r="O6778" s="144"/>
      <c r="P6778" s="355"/>
      <c r="Q6778" s="362">
        <f>SUM('NOVO HORIZONTE'!I6778)</f>
        <v>0</v>
      </c>
      <c r="R6778" s="363">
        <f t="shared" si="877"/>
        <v>0</v>
      </c>
      <c r="S6778" s="153">
        <f t="shared" si="871"/>
        <v>0</v>
      </c>
      <c r="T6778" s="364"/>
    </row>
    <row r="6779" ht="12.75" hidden="1" spans="1:20">
      <c r="A6779" s="366"/>
      <c r="B6779" s="388"/>
      <c r="C6779" s="368"/>
      <c r="D6779" s="369"/>
      <c r="E6779" s="370"/>
      <c r="F6779" s="102">
        <f t="shared" si="873"/>
        <v>0</v>
      </c>
      <c r="G6779" s="170">
        <f>ROUND(SUM('NOVO HORIZONTE'!G6779),2)</f>
        <v>0</v>
      </c>
      <c r="H6779" s="170">
        <f t="shared" si="878"/>
        <v>0</v>
      </c>
      <c r="I6779" s="184">
        <f t="shared" si="874"/>
        <v>0</v>
      </c>
      <c r="J6779" s="142"/>
      <c r="K6779" s="146"/>
      <c r="L6779" s="7" t="str">
        <f t="shared" si="875"/>
        <v/>
      </c>
      <c r="M6779" s="7" t="str">
        <f t="shared" si="876"/>
        <v/>
      </c>
      <c r="N6779" s="7" t="str">
        <f t="shared" si="872"/>
        <v/>
      </c>
      <c r="O6779" s="144"/>
      <c r="P6779" s="355"/>
      <c r="Q6779" s="362">
        <f>SUM('NOVO HORIZONTE'!I6779)</f>
        <v>0</v>
      </c>
      <c r="R6779" s="363">
        <f t="shared" si="877"/>
        <v>0</v>
      </c>
      <c r="S6779" s="153">
        <f t="shared" si="871"/>
        <v>0</v>
      </c>
      <c r="T6779" s="364"/>
    </row>
    <row r="6780" ht="12.75" hidden="1" spans="1:20">
      <c r="A6780" s="366"/>
      <c r="B6780" s="388"/>
      <c r="C6780" s="368"/>
      <c r="D6780" s="369"/>
      <c r="E6780" s="370"/>
      <c r="F6780" s="102">
        <f t="shared" si="873"/>
        <v>0</v>
      </c>
      <c r="G6780" s="170">
        <f>ROUND(SUM('NOVO HORIZONTE'!G6780),2)</f>
        <v>0</v>
      </c>
      <c r="H6780" s="170">
        <f t="shared" si="878"/>
        <v>0</v>
      </c>
      <c r="I6780" s="184">
        <f t="shared" si="874"/>
        <v>0</v>
      </c>
      <c r="J6780" s="142"/>
      <c r="K6780" s="146"/>
      <c r="L6780" s="7" t="str">
        <f t="shared" si="875"/>
        <v/>
      </c>
      <c r="M6780" s="7" t="str">
        <f t="shared" si="876"/>
        <v/>
      </c>
      <c r="N6780" s="7" t="str">
        <f t="shared" si="872"/>
        <v/>
      </c>
      <c r="O6780" s="144"/>
      <c r="P6780" s="355"/>
      <c r="Q6780" s="362">
        <f>SUM('NOVO HORIZONTE'!I6780)</f>
        <v>0</v>
      </c>
      <c r="R6780" s="363">
        <f t="shared" si="877"/>
        <v>0</v>
      </c>
      <c r="S6780" s="153">
        <f t="shared" si="871"/>
        <v>0</v>
      </c>
      <c r="T6780" s="364"/>
    </row>
    <row r="6781" ht="12.75" hidden="1" spans="1:20">
      <c r="A6781" s="366"/>
      <c r="B6781" s="388"/>
      <c r="C6781" s="368"/>
      <c r="D6781" s="369"/>
      <c r="E6781" s="370"/>
      <c r="F6781" s="102">
        <f t="shared" si="873"/>
        <v>0</v>
      </c>
      <c r="G6781" s="170">
        <f>ROUND(SUM('NOVO HORIZONTE'!G6781),2)</f>
        <v>0</v>
      </c>
      <c r="H6781" s="170">
        <f t="shared" si="878"/>
        <v>0</v>
      </c>
      <c r="I6781" s="184">
        <f t="shared" si="874"/>
        <v>0</v>
      </c>
      <c r="J6781" s="142"/>
      <c r="K6781" s="146"/>
      <c r="L6781" s="7" t="str">
        <f t="shared" si="875"/>
        <v/>
      </c>
      <c r="M6781" s="7" t="str">
        <f t="shared" si="876"/>
        <v/>
      </c>
      <c r="N6781" s="7" t="str">
        <f t="shared" si="872"/>
        <v/>
      </c>
      <c r="O6781" s="144"/>
      <c r="P6781" s="355"/>
      <c r="Q6781" s="362">
        <f>SUM('NOVO HORIZONTE'!I6781)</f>
        <v>0</v>
      </c>
      <c r="R6781" s="363">
        <f t="shared" si="877"/>
        <v>0</v>
      </c>
      <c r="S6781" s="153">
        <f t="shared" si="871"/>
        <v>0</v>
      </c>
      <c r="T6781" s="364"/>
    </row>
    <row r="6782" ht="12.75" hidden="1" spans="1:20">
      <c r="A6782" s="366"/>
      <c r="B6782" s="388"/>
      <c r="C6782" s="368"/>
      <c r="D6782" s="369"/>
      <c r="E6782" s="370"/>
      <c r="F6782" s="102">
        <f t="shared" si="873"/>
        <v>0</v>
      </c>
      <c r="G6782" s="170">
        <f>ROUND(SUM('NOVO HORIZONTE'!G6782),2)</f>
        <v>0</v>
      </c>
      <c r="H6782" s="170">
        <f t="shared" si="878"/>
        <v>0</v>
      </c>
      <c r="I6782" s="184">
        <f t="shared" si="874"/>
        <v>0</v>
      </c>
      <c r="J6782" s="142"/>
      <c r="K6782" s="146"/>
      <c r="L6782" s="7" t="str">
        <f t="shared" si="875"/>
        <v/>
      </c>
      <c r="M6782" s="7" t="str">
        <f t="shared" si="876"/>
        <v/>
      </c>
      <c r="N6782" s="7" t="str">
        <f t="shared" si="872"/>
        <v/>
      </c>
      <c r="O6782" s="144"/>
      <c r="P6782" s="355"/>
      <c r="Q6782" s="362">
        <f>SUM('NOVO HORIZONTE'!I6782)</f>
        <v>0</v>
      </c>
      <c r="R6782" s="363">
        <f t="shared" si="877"/>
        <v>0</v>
      </c>
      <c r="S6782" s="153">
        <f t="shared" si="871"/>
        <v>0</v>
      </c>
      <c r="T6782" s="364"/>
    </row>
    <row r="6783" ht="12.75" hidden="1" spans="1:20">
      <c r="A6783" s="366"/>
      <c r="B6783" s="388"/>
      <c r="C6783" s="368"/>
      <c r="D6783" s="369"/>
      <c r="E6783" s="370"/>
      <c r="F6783" s="102">
        <f t="shared" si="873"/>
        <v>0</v>
      </c>
      <c r="G6783" s="170">
        <f>ROUND(SUM('NOVO HORIZONTE'!G6783),2)</f>
        <v>0</v>
      </c>
      <c r="H6783" s="170">
        <f t="shared" si="878"/>
        <v>0</v>
      </c>
      <c r="I6783" s="184">
        <f t="shared" si="874"/>
        <v>0</v>
      </c>
      <c r="J6783" s="142"/>
      <c r="K6783" s="146"/>
      <c r="L6783" s="7" t="str">
        <f t="shared" si="875"/>
        <v/>
      </c>
      <c r="M6783" s="7" t="str">
        <f t="shared" si="876"/>
        <v/>
      </c>
      <c r="N6783" s="7" t="str">
        <f t="shared" si="872"/>
        <v/>
      </c>
      <c r="O6783" s="144"/>
      <c r="P6783" s="355"/>
      <c r="Q6783" s="362">
        <f>SUM('NOVO HORIZONTE'!I6783)</f>
        <v>0</v>
      </c>
      <c r="R6783" s="363">
        <f t="shared" si="877"/>
        <v>0</v>
      </c>
      <c r="S6783" s="153">
        <f t="shared" si="871"/>
        <v>0</v>
      </c>
      <c r="T6783" s="364"/>
    </row>
    <row r="6784" ht="12.75" hidden="1" spans="1:20">
      <c r="A6784" s="366"/>
      <c r="B6784" s="388"/>
      <c r="C6784" s="368"/>
      <c r="D6784" s="369"/>
      <c r="E6784" s="370"/>
      <c r="F6784" s="102">
        <f t="shared" si="873"/>
        <v>0</v>
      </c>
      <c r="G6784" s="170">
        <f>ROUND(SUM('NOVO HORIZONTE'!G6784),2)</f>
        <v>0</v>
      </c>
      <c r="H6784" s="170">
        <f t="shared" si="878"/>
        <v>0</v>
      </c>
      <c r="I6784" s="184">
        <f t="shared" si="874"/>
        <v>0</v>
      </c>
      <c r="J6784" s="142"/>
      <c r="K6784" s="146"/>
      <c r="L6784" s="7" t="str">
        <f t="shared" si="875"/>
        <v/>
      </c>
      <c r="M6784" s="7" t="str">
        <f t="shared" si="876"/>
        <v/>
      </c>
      <c r="N6784" s="7" t="str">
        <f t="shared" si="872"/>
        <v/>
      </c>
      <c r="O6784" s="144"/>
      <c r="P6784" s="355"/>
      <c r="Q6784" s="362">
        <f>SUM('NOVO HORIZONTE'!I6784)</f>
        <v>0</v>
      </c>
      <c r="R6784" s="363">
        <f t="shared" si="877"/>
        <v>0</v>
      </c>
      <c r="S6784" s="153">
        <f t="shared" si="871"/>
        <v>0</v>
      </c>
      <c r="T6784" s="364"/>
    </row>
    <row r="6785" ht="12.75" hidden="1" spans="1:20">
      <c r="A6785" s="366"/>
      <c r="B6785" s="388"/>
      <c r="C6785" s="368"/>
      <c r="D6785" s="369"/>
      <c r="E6785" s="370"/>
      <c r="F6785" s="102">
        <f t="shared" si="873"/>
        <v>0</v>
      </c>
      <c r="G6785" s="170">
        <f>ROUND(SUM('NOVO HORIZONTE'!G6785),2)</f>
        <v>0</v>
      </c>
      <c r="H6785" s="170">
        <f t="shared" si="878"/>
        <v>0</v>
      </c>
      <c r="I6785" s="184">
        <f t="shared" si="874"/>
        <v>0</v>
      </c>
      <c r="J6785" s="142"/>
      <c r="K6785" s="146"/>
      <c r="L6785" s="7" t="str">
        <f t="shared" si="875"/>
        <v/>
      </c>
      <c r="M6785" s="7" t="str">
        <f t="shared" si="876"/>
        <v/>
      </c>
      <c r="N6785" s="7" t="str">
        <f t="shared" si="872"/>
        <v/>
      </c>
      <c r="O6785" s="144"/>
      <c r="P6785" s="355"/>
      <c r="Q6785" s="362">
        <f>SUM('NOVO HORIZONTE'!I6785)</f>
        <v>0</v>
      </c>
      <c r="R6785" s="363">
        <f t="shared" si="877"/>
        <v>0</v>
      </c>
      <c r="S6785" s="153">
        <f t="shared" si="871"/>
        <v>0</v>
      </c>
      <c r="T6785" s="364"/>
    </row>
    <row r="6786" ht="12.75" hidden="1" spans="1:20">
      <c r="A6786" s="366"/>
      <c r="B6786" s="388"/>
      <c r="C6786" s="368"/>
      <c r="D6786" s="369"/>
      <c r="E6786" s="370"/>
      <c r="F6786" s="102">
        <f t="shared" si="873"/>
        <v>0</v>
      </c>
      <c r="G6786" s="170">
        <f>ROUND(SUM('NOVO HORIZONTE'!G6786),2)</f>
        <v>0</v>
      </c>
      <c r="H6786" s="170">
        <f t="shared" si="878"/>
        <v>0</v>
      </c>
      <c r="I6786" s="184">
        <f t="shared" si="874"/>
        <v>0</v>
      </c>
      <c r="J6786" s="142"/>
      <c r="K6786" s="146"/>
      <c r="L6786" s="7" t="str">
        <f t="shared" si="875"/>
        <v/>
      </c>
      <c r="M6786" s="7" t="str">
        <f t="shared" si="876"/>
        <v/>
      </c>
      <c r="N6786" s="7" t="str">
        <f t="shared" si="872"/>
        <v/>
      </c>
      <c r="O6786" s="144"/>
      <c r="P6786" s="355"/>
      <c r="Q6786" s="362">
        <f>SUM('NOVO HORIZONTE'!I6786)</f>
        <v>0</v>
      </c>
      <c r="R6786" s="363">
        <f t="shared" si="877"/>
        <v>0</v>
      </c>
      <c r="S6786" s="153">
        <f t="shared" si="871"/>
        <v>0</v>
      </c>
      <c r="T6786" s="364"/>
    </row>
    <row r="6787" ht="12.75" hidden="1" spans="1:20">
      <c r="A6787" s="366"/>
      <c r="B6787" s="388"/>
      <c r="C6787" s="368"/>
      <c r="D6787" s="369"/>
      <c r="E6787" s="370"/>
      <c r="F6787" s="102">
        <f t="shared" si="873"/>
        <v>0</v>
      </c>
      <c r="G6787" s="170">
        <f>ROUND(SUM('NOVO HORIZONTE'!G6787),2)</f>
        <v>0</v>
      </c>
      <c r="H6787" s="170">
        <f t="shared" si="878"/>
        <v>0</v>
      </c>
      <c r="I6787" s="184">
        <f t="shared" si="874"/>
        <v>0</v>
      </c>
      <c r="J6787" s="142"/>
      <c r="K6787" s="146"/>
      <c r="L6787" s="7" t="str">
        <f t="shared" si="875"/>
        <v/>
      </c>
      <c r="M6787" s="7" t="str">
        <f t="shared" si="876"/>
        <v/>
      </c>
      <c r="N6787" s="7" t="str">
        <f t="shared" si="872"/>
        <v/>
      </c>
      <c r="O6787" s="144"/>
      <c r="P6787" s="355"/>
      <c r="Q6787" s="362">
        <f>SUM('NOVO HORIZONTE'!I6787)</f>
        <v>0</v>
      </c>
      <c r="R6787" s="363">
        <f t="shared" si="877"/>
        <v>0</v>
      </c>
      <c r="S6787" s="153">
        <f t="shared" si="871"/>
        <v>0</v>
      </c>
      <c r="T6787" s="364"/>
    </row>
    <row r="6788" ht="12.75" hidden="1" spans="1:20">
      <c r="A6788" s="366"/>
      <c r="B6788" s="388"/>
      <c r="C6788" s="368"/>
      <c r="D6788" s="369"/>
      <c r="E6788" s="370"/>
      <c r="F6788" s="102">
        <f t="shared" si="873"/>
        <v>0</v>
      </c>
      <c r="G6788" s="170">
        <f>ROUND(SUM('NOVO HORIZONTE'!G6788),2)</f>
        <v>0</v>
      </c>
      <c r="H6788" s="170">
        <f t="shared" si="878"/>
        <v>0</v>
      </c>
      <c r="I6788" s="184">
        <f t="shared" si="874"/>
        <v>0</v>
      </c>
      <c r="J6788" s="142"/>
      <c r="K6788" s="146"/>
      <c r="L6788" s="7" t="str">
        <f t="shared" si="875"/>
        <v/>
      </c>
      <c r="M6788" s="7" t="str">
        <f t="shared" si="876"/>
        <v/>
      </c>
      <c r="N6788" s="7" t="str">
        <f t="shared" si="872"/>
        <v/>
      </c>
      <c r="O6788" s="144"/>
      <c r="P6788" s="355"/>
      <c r="Q6788" s="362">
        <f>SUM('NOVO HORIZONTE'!I6788)</f>
        <v>0</v>
      </c>
      <c r="R6788" s="363">
        <f t="shared" si="877"/>
        <v>0</v>
      </c>
      <c r="S6788" s="153">
        <f t="shared" si="871"/>
        <v>0</v>
      </c>
      <c r="T6788" s="364"/>
    </row>
    <row r="6789" ht="12.75" hidden="1" spans="1:20">
      <c r="A6789" s="366"/>
      <c r="B6789" s="388"/>
      <c r="C6789" s="368"/>
      <c r="D6789" s="369"/>
      <c r="E6789" s="370"/>
      <c r="F6789" s="102">
        <f t="shared" si="873"/>
        <v>0</v>
      </c>
      <c r="G6789" s="170">
        <f>ROUND(SUM('NOVO HORIZONTE'!G6789),2)</f>
        <v>0</v>
      </c>
      <c r="H6789" s="170">
        <f t="shared" si="878"/>
        <v>0</v>
      </c>
      <c r="I6789" s="184">
        <f t="shared" si="874"/>
        <v>0</v>
      </c>
      <c r="J6789" s="142"/>
      <c r="K6789" s="146"/>
      <c r="L6789" s="7" t="str">
        <f t="shared" si="875"/>
        <v/>
      </c>
      <c r="M6789" s="7" t="str">
        <f t="shared" si="876"/>
        <v/>
      </c>
      <c r="N6789" s="7" t="str">
        <f t="shared" si="872"/>
        <v/>
      </c>
      <c r="O6789" s="144"/>
      <c r="P6789" s="355"/>
      <c r="Q6789" s="362">
        <f>SUM('NOVO HORIZONTE'!I6789)</f>
        <v>0</v>
      </c>
      <c r="R6789" s="363">
        <f t="shared" si="877"/>
        <v>0</v>
      </c>
      <c r="S6789" s="153">
        <f t="shared" si="871"/>
        <v>0</v>
      </c>
      <c r="T6789" s="364"/>
    </row>
    <row r="6790" ht="12.75" hidden="1" spans="1:20">
      <c r="A6790" s="366"/>
      <c r="B6790" s="388"/>
      <c r="C6790" s="368"/>
      <c r="D6790" s="369"/>
      <c r="E6790" s="370"/>
      <c r="F6790" s="102">
        <f t="shared" si="873"/>
        <v>0</v>
      </c>
      <c r="G6790" s="170">
        <f>ROUND(SUM('NOVO HORIZONTE'!G6790),2)</f>
        <v>0</v>
      </c>
      <c r="H6790" s="170">
        <f t="shared" si="878"/>
        <v>0</v>
      </c>
      <c r="I6790" s="184">
        <f t="shared" si="874"/>
        <v>0</v>
      </c>
      <c r="J6790" s="142"/>
      <c r="K6790" s="146"/>
      <c r="L6790" s="7" t="str">
        <f t="shared" si="875"/>
        <v/>
      </c>
      <c r="M6790" s="7" t="str">
        <f t="shared" si="876"/>
        <v/>
      </c>
      <c r="N6790" s="7" t="str">
        <f t="shared" si="872"/>
        <v/>
      </c>
      <c r="O6790" s="144"/>
      <c r="P6790" s="355"/>
      <c r="Q6790" s="362">
        <f>SUM('NOVO HORIZONTE'!I6790)</f>
        <v>0</v>
      </c>
      <c r="R6790" s="363">
        <f t="shared" si="877"/>
        <v>0</v>
      </c>
      <c r="S6790" s="153">
        <f t="shared" si="871"/>
        <v>0</v>
      </c>
      <c r="T6790" s="364"/>
    </row>
    <row r="6791" ht="12.75" hidden="1" spans="1:20">
      <c r="A6791" s="366"/>
      <c r="B6791" s="388"/>
      <c r="C6791" s="368"/>
      <c r="D6791" s="369"/>
      <c r="E6791" s="370"/>
      <c r="F6791" s="102">
        <f t="shared" si="873"/>
        <v>0</v>
      </c>
      <c r="G6791" s="170">
        <f>ROUND(SUM('NOVO HORIZONTE'!G6791),2)</f>
        <v>0</v>
      </c>
      <c r="H6791" s="170">
        <f t="shared" si="878"/>
        <v>0</v>
      </c>
      <c r="I6791" s="184">
        <f t="shared" si="874"/>
        <v>0</v>
      </c>
      <c r="J6791" s="142"/>
      <c r="K6791" s="146"/>
      <c r="L6791" s="7" t="str">
        <f t="shared" si="875"/>
        <v/>
      </c>
      <c r="M6791" s="7" t="str">
        <f t="shared" si="876"/>
        <v/>
      </c>
      <c r="N6791" s="7" t="str">
        <f t="shared" si="872"/>
        <v/>
      </c>
      <c r="O6791" s="144"/>
      <c r="P6791" s="355"/>
      <c r="Q6791" s="362">
        <f>SUM('NOVO HORIZONTE'!I6791)</f>
        <v>0</v>
      </c>
      <c r="R6791" s="363">
        <f t="shared" si="877"/>
        <v>0</v>
      </c>
      <c r="S6791" s="153">
        <f t="shared" si="871"/>
        <v>0</v>
      </c>
      <c r="T6791" s="364"/>
    </row>
    <row r="6792" ht="12.75" hidden="1" spans="1:20">
      <c r="A6792" s="366"/>
      <c r="B6792" s="388"/>
      <c r="C6792" s="368"/>
      <c r="D6792" s="369"/>
      <c r="E6792" s="370"/>
      <c r="F6792" s="102">
        <f t="shared" si="873"/>
        <v>0</v>
      </c>
      <c r="G6792" s="170">
        <f>ROUND(SUM('NOVO HORIZONTE'!G6792),2)</f>
        <v>0</v>
      </c>
      <c r="H6792" s="170">
        <f t="shared" si="878"/>
        <v>0</v>
      </c>
      <c r="I6792" s="184">
        <f t="shared" si="874"/>
        <v>0</v>
      </c>
      <c r="J6792" s="142"/>
      <c r="K6792" s="146"/>
      <c r="L6792" s="7" t="str">
        <f t="shared" si="875"/>
        <v/>
      </c>
      <c r="M6792" s="7" t="str">
        <f t="shared" si="876"/>
        <v/>
      </c>
      <c r="N6792" s="7" t="str">
        <f t="shared" si="872"/>
        <v/>
      </c>
      <c r="O6792" s="144"/>
      <c r="P6792" s="355"/>
      <c r="Q6792" s="362">
        <f>SUM('NOVO HORIZONTE'!I6792)</f>
        <v>0</v>
      </c>
      <c r="R6792" s="363">
        <f t="shared" si="877"/>
        <v>0</v>
      </c>
      <c r="S6792" s="153">
        <f t="shared" si="871"/>
        <v>0</v>
      </c>
      <c r="T6792" s="364"/>
    </row>
    <row r="6793" ht="13.5" hidden="1" spans="1:20">
      <c r="A6793" s="366"/>
      <c r="B6793" s="388"/>
      <c r="C6793" s="368"/>
      <c r="D6793" s="369"/>
      <c r="E6793" s="370"/>
      <c r="F6793" s="102">
        <f t="shared" si="873"/>
        <v>0</v>
      </c>
      <c r="G6793" s="170">
        <f>ROUND(SUM('NOVO HORIZONTE'!G6793),2)</f>
        <v>0</v>
      </c>
      <c r="H6793" s="170">
        <f t="shared" si="878"/>
        <v>0</v>
      </c>
      <c r="I6793" s="184">
        <f t="shared" si="874"/>
        <v>0</v>
      </c>
      <c r="J6793" s="142"/>
      <c r="K6793" s="146"/>
      <c r="L6793" s="7" t="str">
        <f t="shared" si="875"/>
        <v/>
      </c>
      <c r="M6793" s="7" t="str">
        <f t="shared" si="876"/>
        <v/>
      </c>
      <c r="N6793" s="7" t="str">
        <f t="shared" si="872"/>
        <v/>
      </c>
      <c r="O6793" s="144"/>
      <c r="P6793" s="355"/>
      <c r="Q6793" s="362">
        <f>SUM('NOVO HORIZONTE'!I6793)</f>
        <v>0</v>
      </c>
      <c r="R6793" s="363">
        <f t="shared" si="877"/>
        <v>0</v>
      </c>
      <c r="S6793" s="153">
        <f t="shared" si="871"/>
        <v>0</v>
      </c>
      <c r="T6793" s="364"/>
    </row>
    <row r="6794" ht="13.5" spans="1:20">
      <c r="A6794" s="84" t="s">
        <v>47</v>
      </c>
      <c r="B6794" s="85"/>
      <c r="C6794" s="86" t="s">
        <v>48</v>
      </c>
      <c r="D6794" s="333">
        <v>0</v>
      </c>
      <c r="E6794" s="334"/>
      <c r="F6794" s="89">
        <f t="shared" si="873"/>
        <v>0</v>
      </c>
      <c r="G6794" s="90">
        <f>ROUND(SUM('NOVO HORIZONTE'!G6794),2)</f>
        <v>0</v>
      </c>
      <c r="H6794" s="90">
        <f t="shared" ref="H6794:H6830" si="879">IF(G6794=0,0,F6794)</f>
        <v>0</v>
      </c>
      <c r="I6794" s="136">
        <f t="shared" ref="I6794:I6829" si="880">IF(ISBLANK(G6794),0,ROUND(G6794*H6794,2))</f>
        <v>0</v>
      </c>
      <c r="J6794" s="137">
        <f>SUM(I6797:I7113)</f>
        <v>209614.83</v>
      </c>
      <c r="K6794" s="145" t="str">
        <f>IF(J6794&gt;0,"X","")</f>
        <v>X</v>
      </c>
      <c r="L6794" s="7" t="str">
        <f t="shared" ref="L6794:L6829" si="881">IF(K6794="X","x",IF(K6794="xx","x",IF(I6794&gt;0,"x","")))</f>
        <v>x</v>
      </c>
      <c r="M6794" s="7" t="str">
        <f t="shared" ref="M6794:M6829" si="882">IF(K6794="X","x",IF(K6794="xx","x",IF(I6794&gt;0,"x","")))</f>
        <v>x</v>
      </c>
      <c r="N6794" s="7" t="str">
        <f t="shared" ref="N6794:N6826" si="883">M6794</f>
        <v>x</v>
      </c>
      <c r="O6794" s="144"/>
      <c r="P6794" s="375"/>
      <c r="Q6794" s="362">
        <f>SUM('NOVO HORIZONTE'!I6794)</f>
        <v>0</v>
      </c>
      <c r="R6794" s="363">
        <f t="shared" si="877"/>
        <v>0</v>
      </c>
      <c r="S6794" s="153">
        <f t="shared" si="871"/>
        <v>0</v>
      </c>
      <c r="T6794" s="364"/>
    </row>
    <row r="6795" ht="12.75" spans="1:20">
      <c r="A6795" s="154" t="s">
        <v>7073</v>
      </c>
      <c r="B6795" s="100"/>
      <c r="C6795" s="161" t="s">
        <v>7074</v>
      </c>
      <c r="D6795" s="94">
        <v>0</v>
      </c>
      <c r="E6795" s="95">
        <v>0</v>
      </c>
      <c r="F6795" s="96">
        <f t="shared" si="873"/>
        <v>0</v>
      </c>
      <c r="G6795" s="187">
        <f>ROUND(SUM('NOVO HORIZONTE'!G6795),2)</f>
        <v>0</v>
      </c>
      <c r="H6795" s="187">
        <f t="shared" si="879"/>
        <v>0</v>
      </c>
      <c r="I6795" s="188">
        <f t="shared" si="880"/>
        <v>0</v>
      </c>
      <c r="J6795" s="142"/>
      <c r="K6795" s="145" t="str">
        <f>IF(SUM(I6796:I6998)&gt;0,"xx","")</f>
        <v>xx</v>
      </c>
      <c r="L6795" s="7" t="str">
        <f t="shared" si="881"/>
        <v>x</v>
      </c>
      <c r="M6795" s="7" t="str">
        <f t="shared" si="882"/>
        <v>x</v>
      </c>
      <c r="N6795" s="7" t="str">
        <f t="shared" si="883"/>
        <v>x</v>
      </c>
      <c r="O6795" s="144"/>
      <c r="P6795" s="375"/>
      <c r="Q6795" s="362">
        <f>SUM('NOVO HORIZONTE'!I6795)</f>
        <v>0</v>
      </c>
      <c r="R6795" s="363">
        <f t="shared" si="877"/>
        <v>0</v>
      </c>
      <c r="S6795" s="153">
        <f t="shared" si="871"/>
        <v>0</v>
      </c>
      <c r="T6795" s="364"/>
    </row>
    <row r="6796" ht="12.75" spans="1:20">
      <c r="A6796" s="99" t="s">
        <v>7075</v>
      </c>
      <c r="B6796" s="100"/>
      <c r="C6796" s="93" t="s">
        <v>7076</v>
      </c>
      <c r="D6796" s="156">
        <v>0</v>
      </c>
      <c r="E6796" s="95">
        <v>0</v>
      </c>
      <c r="F6796" s="96">
        <f t="shared" si="873"/>
        <v>0</v>
      </c>
      <c r="G6796" s="187">
        <f>ROUND(SUM('NOVO HORIZONTE'!G6796),2)</f>
        <v>0</v>
      </c>
      <c r="H6796" s="187">
        <f t="shared" si="879"/>
        <v>0</v>
      </c>
      <c r="I6796" s="188">
        <f t="shared" si="880"/>
        <v>0</v>
      </c>
      <c r="J6796" s="142"/>
      <c r="K6796" s="145" t="str">
        <f>IF(SUM(I6797:I6805)&gt;0,"xx","")</f>
        <v>xx</v>
      </c>
      <c r="L6796" s="7" t="str">
        <f t="shared" si="881"/>
        <v>x</v>
      </c>
      <c r="M6796" s="7" t="str">
        <f t="shared" si="882"/>
        <v>x</v>
      </c>
      <c r="N6796" s="7" t="str">
        <f t="shared" si="883"/>
        <v>x</v>
      </c>
      <c r="O6796" s="144"/>
      <c r="P6796" s="375"/>
      <c r="Q6796" s="362">
        <f>SUM('NOVO HORIZONTE'!I6796)</f>
        <v>0</v>
      </c>
      <c r="R6796" s="363">
        <f t="shared" si="877"/>
        <v>0</v>
      </c>
      <c r="S6796" s="153">
        <f t="shared" si="871"/>
        <v>0</v>
      </c>
      <c r="T6796" s="364"/>
    </row>
    <row r="6797" ht="27.95" hidden="1" customHeight="1" spans="1:20">
      <c r="A6797" s="158">
        <v>101167</v>
      </c>
      <c r="B6797" s="100" t="s">
        <v>252</v>
      </c>
      <c r="C6797" s="104" t="s">
        <v>7077</v>
      </c>
      <c r="D6797" s="94" t="s">
        <v>261</v>
      </c>
      <c r="E6797" s="95">
        <v>91.49</v>
      </c>
      <c r="F6797" s="96">
        <f t="shared" si="873"/>
        <v>112.29</v>
      </c>
      <c r="G6797" s="107">
        <f>ROUND(SUM('NOVO HORIZONTE'!G6797),2)</f>
        <v>0</v>
      </c>
      <c r="H6797" s="107">
        <f t="shared" si="879"/>
        <v>0</v>
      </c>
      <c r="I6797" s="143">
        <f t="shared" si="880"/>
        <v>0</v>
      </c>
      <c r="J6797" s="142"/>
      <c r="K6797" s="146"/>
      <c r="L6797" s="7" t="str">
        <f t="shared" si="881"/>
        <v/>
      </c>
      <c r="M6797" s="7" t="str">
        <f t="shared" si="882"/>
        <v/>
      </c>
      <c r="N6797" s="7" t="str">
        <f t="shared" si="883"/>
        <v/>
      </c>
      <c r="O6797" s="144"/>
      <c r="P6797" s="355">
        <v>0</v>
      </c>
      <c r="Q6797" s="362">
        <f>SUM('NOVO HORIZONTE'!I6797)</f>
        <v>0</v>
      </c>
      <c r="R6797" s="363">
        <f t="shared" si="877"/>
        <v>0</v>
      </c>
      <c r="S6797" s="153">
        <f t="shared" si="871"/>
        <v>0</v>
      </c>
      <c r="T6797" s="364"/>
    </row>
    <row r="6798" ht="22.5" hidden="1" spans="1:20">
      <c r="A6798" s="158">
        <v>101168</v>
      </c>
      <c r="B6798" s="100" t="s">
        <v>252</v>
      </c>
      <c r="C6798" s="104" t="s">
        <v>7078</v>
      </c>
      <c r="D6798" s="94" t="s">
        <v>261</v>
      </c>
      <c r="E6798" s="95">
        <v>125.35</v>
      </c>
      <c r="F6798" s="96">
        <f t="shared" si="873"/>
        <v>153.85</v>
      </c>
      <c r="G6798" s="107">
        <f>ROUND(SUM('NOVO HORIZONTE'!G6798),2)</f>
        <v>0</v>
      </c>
      <c r="H6798" s="107">
        <f t="shared" si="879"/>
        <v>0</v>
      </c>
      <c r="I6798" s="143">
        <f t="shared" si="880"/>
        <v>0</v>
      </c>
      <c r="J6798" s="142"/>
      <c r="K6798" s="146"/>
      <c r="L6798" s="7" t="str">
        <f t="shared" si="881"/>
        <v/>
      </c>
      <c r="M6798" s="7" t="str">
        <f t="shared" si="882"/>
        <v/>
      </c>
      <c r="N6798" s="7" t="str">
        <f t="shared" si="883"/>
        <v/>
      </c>
      <c r="O6798" s="144"/>
      <c r="P6798" s="355">
        <v>0</v>
      </c>
      <c r="Q6798" s="362">
        <f>SUM('NOVO HORIZONTE'!I6798)</f>
        <v>0</v>
      </c>
      <c r="R6798" s="363">
        <f t="shared" si="877"/>
        <v>0</v>
      </c>
      <c r="S6798" s="153">
        <f t="shared" si="871"/>
        <v>0</v>
      </c>
      <c r="T6798" s="364"/>
    </row>
    <row r="6799" ht="22.5" hidden="1" spans="1:20">
      <c r="A6799" s="158">
        <v>101169</v>
      </c>
      <c r="B6799" s="100" t="s">
        <v>252</v>
      </c>
      <c r="C6799" s="104" t="s">
        <v>7079</v>
      </c>
      <c r="D6799" s="94" t="s">
        <v>261</v>
      </c>
      <c r="E6799" s="95">
        <v>105.87</v>
      </c>
      <c r="F6799" s="96">
        <f t="shared" si="873"/>
        <v>129.94</v>
      </c>
      <c r="G6799" s="107">
        <f>ROUND(SUM('NOVO HORIZONTE'!G6799),2)</f>
        <v>0</v>
      </c>
      <c r="H6799" s="107">
        <f t="shared" si="879"/>
        <v>0</v>
      </c>
      <c r="I6799" s="143">
        <f t="shared" si="880"/>
        <v>0</v>
      </c>
      <c r="J6799" s="142"/>
      <c r="K6799" s="146"/>
      <c r="L6799" s="7" t="str">
        <f t="shared" si="881"/>
        <v/>
      </c>
      <c r="M6799" s="7" t="str">
        <f t="shared" si="882"/>
        <v/>
      </c>
      <c r="N6799" s="7" t="str">
        <f t="shared" si="883"/>
        <v/>
      </c>
      <c r="O6799" s="144"/>
      <c r="P6799" s="355">
        <v>0</v>
      </c>
      <c r="Q6799" s="362">
        <f>SUM('NOVO HORIZONTE'!I6799)</f>
        <v>0</v>
      </c>
      <c r="R6799" s="363">
        <f t="shared" si="877"/>
        <v>0</v>
      </c>
      <c r="S6799" s="153">
        <f t="shared" si="871"/>
        <v>0</v>
      </c>
      <c r="T6799" s="364"/>
    </row>
    <row r="6800" ht="27.95" hidden="1" customHeight="1" spans="1:20">
      <c r="A6800" s="158">
        <v>101170</v>
      </c>
      <c r="B6800" s="100" t="s">
        <v>252</v>
      </c>
      <c r="C6800" s="104" t="s">
        <v>7080</v>
      </c>
      <c r="D6800" s="94" t="s">
        <v>261</v>
      </c>
      <c r="E6800" s="95">
        <v>40.31</v>
      </c>
      <c r="F6800" s="96">
        <f t="shared" si="873"/>
        <v>49.48</v>
      </c>
      <c r="G6800" s="107">
        <f>ROUND(SUM('NOVO HORIZONTE'!G6800),2)</f>
        <v>0</v>
      </c>
      <c r="H6800" s="107">
        <f t="shared" si="879"/>
        <v>0</v>
      </c>
      <c r="I6800" s="143">
        <f t="shared" si="880"/>
        <v>0</v>
      </c>
      <c r="J6800" s="142"/>
      <c r="K6800" s="146"/>
      <c r="L6800" s="7" t="str">
        <f t="shared" si="881"/>
        <v/>
      </c>
      <c r="M6800" s="7" t="str">
        <f t="shared" si="882"/>
        <v/>
      </c>
      <c r="N6800" s="7" t="str">
        <f t="shared" si="883"/>
        <v/>
      </c>
      <c r="O6800" s="144"/>
      <c r="P6800" s="355">
        <v>0</v>
      </c>
      <c r="Q6800" s="362">
        <f>SUM('NOVO HORIZONTE'!I6800)</f>
        <v>0</v>
      </c>
      <c r="R6800" s="363">
        <f t="shared" si="877"/>
        <v>0</v>
      </c>
      <c r="S6800" s="153">
        <f t="shared" si="871"/>
        <v>0</v>
      </c>
      <c r="T6800" s="364"/>
    </row>
    <row r="6801" ht="22.5" hidden="1" spans="1:20">
      <c r="A6801" s="158">
        <v>101171</v>
      </c>
      <c r="B6801" s="100" t="s">
        <v>252</v>
      </c>
      <c r="C6801" s="104" t="s">
        <v>7081</v>
      </c>
      <c r="D6801" s="94" t="s">
        <v>261</v>
      </c>
      <c r="E6801" s="95">
        <v>88.16</v>
      </c>
      <c r="F6801" s="96">
        <f t="shared" si="873"/>
        <v>108.21</v>
      </c>
      <c r="G6801" s="107">
        <f>ROUND(SUM('NOVO HORIZONTE'!G6801),2)</f>
        <v>0</v>
      </c>
      <c r="H6801" s="107">
        <f t="shared" si="879"/>
        <v>0</v>
      </c>
      <c r="I6801" s="143">
        <f t="shared" si="880"/>
        <v>0</v>
      </c>
      <c r="J6801" s="142"/>
      <c r="K6801" s="146"/>
      <c r="L6801" s="7" t="str">
        <f t="shared" si="881"/>
        <v/>
      </c>
      <c r="M6801" s="7" t="str">
        <f t="shared" si="882"/>
        <v/>
      </c>
      <c r="N6801" s="7" t="str">
        <f t="shared" si="883"/>
        <v/>
      </c>
      <c r="O6801" s="144"/>
      <c r="P6801" s="355">
        <v>0</v>
      </c>
      <c r="Q6801" s="362">
        <f>SUM('NOVO HORIZONTE'!I6801)</f>
        <v>0</v>
      </c>
      <c r="R6801" s="363">
        <f t="shared" si="877"/>
        <v>0</v>
      </c>
      <c r="S6801" s="153">
        <f t="shared" si="871"/>
        <v>0</v>
      </c>
      <c r="T6801" s="364"/>
    </row>
    <row r="6802" ht="22.5" hidden="1" spans="1:20">
      <c r="A6802" s="158">
        <v>101172</v>
      </c>
      <c r="B6802" s="100" t="s">
        <v>252</v>
      </c>
      <c r="C6802" s="104" t="s">
        <v>7082</v>
      </c>
      <c r="D6802" s="94" t="s">
        <v>261</v>
      </c>
      <c r="E6802" s="95">
        <v>65.08</v>
      </c>
      <c r="F6802" s="96">
        <f t="shared" si="873"/>
        <v>79.88</v>
      </c>
      <c r="G6802" s="107">
        <f>ROUND(SUM('NOVO HORIZONTE'!G6802),2)</f>
        <v>0</v>
      </c>
      <c r="H6802" s="107">
        <f t="shared" si="879"/>
        <v>0</v>
      </c>
      <c r="I6802" s="143">
        <f t="shared" si="880"/>
        <v>0</v>
      </c>
      <c r="J6802" s="142"/>
      <c r="K6802" s="146"/>
      <c r="L6802" s="7" t="str">
        <f t="shared" si="881"/>
        <v/>
      </c>
      <c r="M6802" s="7" t="str">
        <f t="shared" si="882"/>
        <v/>
      </c>
      <c r="N6802" s="7" t="str">
        <f t="shared" si="883"/>
        <v/>
      </c>
      <c r="O6802" s="144"/>
      <c r="P6802" s="355">
        <v>0</v>
      </c>
      <c r="Q6802" s="362">
        <f>SUM('NOVO HORIZONTE'!I6802)</f>
        <v>0</v>
      </c>
      <c r="R6802" s="363">
        <f t="shared" si="877"/>
        <v>0</v>
      </c>
      <c r="S6802" s="153">
        <f t="shared" si="871"/>
        <v>0</v>
      </c>
      <c r="T6802" s="364"/>
    </row>
    <row r="6803" ht="12.75" spans="1:20">
      <c r="A6803" s="158">
        <v>97114</v>
      </c>
      <c r="B6803" s="100" t="s">
        <v>252</v>
      </c>
      <c r="C6803" s="104" t="s">
        <v>7083</v>
      </c>
      <c r="D6803" s="94" t="s">
        <v>263</v>
      </c>
      <c r="E6803" s="95">
        <v>0.44</v>
      </c>
      <c r="F6803" s="96">
        <f t="shared" si="873"/>
        <v>0.54</v>
      </c>
      <c r="G6803" s="107">
        <f>ROUND(SUM('NOVO HORIZONTE'!G6803),2)</f>
        <v>311.54</v>
      </c>
      <c r="H6803" s="107">
        <f t="shared" si="879"/>
        <v>0.54</v>
      </c>
      <c r="I6803" s="143">
        <f>IF(ISBLANK(G6803),0,ROUNDUP(G6803*H6803,2))</f>
        <v>168.24</v>
      </c>
      <c r="J6803" s="142"/>
      <c r="K6803" s="146"/>
      <c r="L6803" s="7" t="str">
        <f t="shared" si="881"/>
        <v>x</v>
      </c>
      <c r="M6803" s="7" t="str">
        <f t="shared" si="882"/>
        <v>x</v>
      </c>
      <c r="N6803" s="7" t="str">
        <f t="shared" si="883"/>
        <v>x</v>
      </c>
      <c r="O6803" s="144"/>
      <c r="P6803" s="355">
        <v>0</v>
      </c>
      <c r="Q6803" s="362">
        <f>SUM('NOVO HORIZONTE'!I6803)</f>
        <v>168.24</v>
      </c>
      <c r="R6803" s="363">
        <f t="shared" si="877"/>
        <v>0</v>
      </c>
      <c r="S6803" s="153">
        <f t="shared" si="871"/>
        <v>0</v>
      </c>
      <c r="T6803" s="364"/>
    </row>
    <row r="6804" ht="22.5" hidden="1" spans="1:20">
      <c r="A6804" s="158">
        <v>97115</v>
      </c>
      <c r="B6804" s="100" t="s">
        <v>252</v>
      </c>
      <c r="C6804" s="104" t="s">
        <v>7084</v>
      </c>
      <c r="D6804" s="94" t="s">
        <v>1010</v>
      </c>
      <c r="E6804" s="95">
        <v>46.64</v>
      </c>
      <c r="F6804" s="96">
        <f t="shared" si="873"/>
        <v>57.25</v>
      </c>
      <c r="G6804" s="107">
        <f>ROUND(SUM('NOVO HORIZONTE'!G6804),2)</f>
        <v>0</v>
      </c>
      <c r="H6804" s="107">
        <f t="shared" si="879"/>
        <v>0</v>
      </c>
      <c r="I6804" s="143">
        <f t="shared" si="880"/>
        <v>0</v>
      </c>
      <c r="J6804" s="142"/>
      <c r="K6804" s="146"/>
      <c r="L6804" s="7" t="str">
        <f t="shared" si="881"/>
        <v/>
      </c>
      <c r="M6804" s="7" t="str">
        <f t="shared" si="882"/>
        <v/>
      </c>
      <c r="N6804" s="7" t="str">
        <f t="shared" si="883"/>
        <v/>
      </c>
      <c r="O6804" s="144"/>
      <c r="P6804" s="355">
        <v>0</v>
      </c>
      <c r="Q6804" s="362">
        <f>SUM('NOVO HORIZONTE'!I6804)</f>
        <v>0</v>
      </c>
      <c r="R6804" s="363">
        <f t="shared" si="877"/>
        <v>0</v>
      </c>
      <c r="S6804" s="153">
        <f t="shared" si="871"/>
        <v>0</v>
      </c>
      <c r="T6804" s="364"/>
    </row>
    <row r="6805" ht="22.5" hidden="1" spans="1:20">
      <c r="A6805" s="158">
        <v>97120</v>
      </c>
      <c r="B6805" s="100" t="s">
        <v>252</v>
      </c>
      <c r="C6805" s="104" t="s">
        <v>7085</v>
      </c>
      <c r="D6805" s="94" t="s">
        <v>1010</v>
      </c>
      <c r="E6805" s="95">
        <v>10.31</v>
      </c>
      <c r="F6805" s="96">
        <f t="shared" si="873"/>
        <v>12.65</v>
      </c>
      <c r="G6805" s="107">
        <f>ROUND(SUM('NOVO HORIZONTE'!G6805),2)</f>
        <v>0</v>
      </c>
      <c r="H6805" s="107">
        <f t="shared" si="879"/>
        <v>0</v>
      </c>
      <c r="I6805" s="143">
        <f t="shared" si="880"/>
        <v>0</v>
      </c>
      <c r="J6805" s="142"/>
      <c r="K6805" s="146"/>
      <c r="L6805" s="7" t="str">
        <f t="shared" si="881"/>
        <v/>
      </c>
      <c r="M6805" s="7" t="str">
        <f t="shared" si="882"/>
        <v/>
      </c>
      <c r="N6805" s="7" t="str">
        <f t="shared" si="883"/>
        <v/>
      </c>
      <c r="O6805" s="144"/>
      <c r="P6805" s="355">
        <v>0</v>
      </c>
      <c r="Q6805" s="362">
        <f>SUM('NOVO HORIZONTE'!I6805)</f>
        <v>0</v>
      </c>
      <c r="R6805" s="363">
        <f t="shared" si="877"/>
        <v>0</v>
      </c>
      <c r="S6805" s="153">
        <f t="shared" si="871"/>
        <v>0</v>
      </c>
      <c r="T6805" s="364"/>
    </row>
    <row r="6806" ht="12.75" hidden="1" spans="1:20">
      <c r="A6806" s="154" t="s">
        <v>7086</v>
      </c>
      <c r="B6806" s="100"/>
      <c r="C6806" s="161" t="s">
        <v>7087</v>
      </c>
      <c r="D6806" s="94"/>
      <c r="E6806" s="95">
        <v>0</v>
      </c>
      <c r="F6806" s="96">
        <f t="shared" si="873"/>
        <v>0</v>
      </c>
      <c r="G6806" s="187">
        <f>ROUND(SUM('NOVO HORIZONTE'!G6806),2)</f>
        <v>0</v>
      </c>
      <c r="H6806" s="187">
        <f t="shared" si="879"/>
        <v>0</v>
      </c>
      <c r="I6806" s="188">
        <f t="shared" si="880"/>
        <v>0</v>
      </c>
      <c r="J6806" s="142"/>
      <c r="K6806" s="145" t="str">
        <f>IF(SUM(I6807:I6824)&gt;0,"xx","")</f>
        <v/>
      </c>
      <c r="L6806" s="7" t="str">
        <f t="shared" si="881"/>
        <v/>
      </c>
      <c r="M6806" s="7" t="str">
        <f t="shared" si="882"/>
        <v/>
      </c>
      <c r="N6806" s="7" t="str">
        <f t="shared" si="883"/>
        <v/>
      </c>
      <c r="O6806" s="144"/>
      <c r="P6806" s="375"/>
      <c r="Q6806" s="362">
        <f>SUM('NOVO HORIZONTE'!I6806)</f>
        <v>0</v>
      </c>
      <c r="R6806" s="363">
        <f t="shared" si="877"/>
        <v>0</v>
      </c>
      <c r="S6806" s="153">
        <f t="shared" si="871"/>
        <v>0</v>
      </c>
      <c r="T6806" s="364"/>
    </row>
    <row r="6807" ht="22.5" hidden="1" spans="1:20">
      <c r="A6807" s="158">
        <v>100576</v>
      </c>
      <c r="B6807" s="100" t="s">
        <v>252</v>
      </c>
      <c r="C6807" s="104" t="s">
        <v>7088</v>
      </c>
      <c r="D6807" s="94" t="s">
        <v>261</v>
      </c>
      <c r="E6807" s="95">
        <v>2.6</v>
      </c>
      <c r="F6807" s="96">
        <f t="shared" si="873"/>
        <v>3.19</v>
      </c>
      <c r="G6807" s="107">
        <f>ROUND(SUM('NOVO HORIZONTE'!G6807),2)</f>
        <v>0</v>
      </c>
      <c r="H6807" s="107">
        <f t="shared" si="879"/>
        <v>0</v>
      </c>
      <c r="I6807" s="143">
        <f t="shared" si="880"/>
        <v>0</v>
      </c>
      <c r="J6807" s="142"/>
      <c r="K6807" s="146"/>
      <c r="L6807" s="7" t="str">
        <f t="shared" si="881"/>
        <v/>
      </c>
      <c r="M6807" s="7" t="str">
        <f t="shared" si="882"/>
        <v/>
      </c>
      <c r="N6807" s="7" t="str">
        <f t="shared" si="883"/>
        <v/>
      </c>
      <c r="O6807" s="144"/>
      <c r="P6807" s="355">
        <v>0</v>
      </c>
      <c r="Q6807" s="362">
        <f>SUM('NOVO HORIZONTE'!I6807)</f>
        <v>0</v>
      </c>
      <c r="R6807" s="363">
        <f t="shared" si="877"/>
        <v>0</v>
      </c>
      <c r="S6807" s="153">
        <f t="shared" si="871"/>
        <v>0</v>
      </c>
      <c r="T6807" s="364"/>
    </row>
    <row r="6808" ht="12.75" hidden="1" spans="1:20">
      <c r="A6808" s="158">
        <v>100577</v>
      </c>
      <c r="B6808" s="100" t="s">
        <v>252</v>
      </c>
      <c r="C6808" s="104" t="s">
        <v>7089</v>
      </c>
      <c r="D6808" s="94" t="s">
        <v>261</v>
      </c>
      <c r="E6808" s="95">
        <v>1.19</v>
      </c>
      <c r="F6808" s="96">
        <f t="shared" si="873"/>
        <v>1.46</v>
      </c>
      <c r="G6808" s="107">
        <f>ROUND(SUM('NOVO HORIZONTE'!G6808),2)</f>
        <v>0</v>
      </c>
      <c r="H6808" s="107">
        <f t="shared" si="879"/>
        <v>0</v>
      </c>
      <c r="I6808" s="143">
        <f t="shared" si="880"/>
        <v>0</v>
      </c>
      <c r="J6808" s="142"/>
      <c r="K6808" s="146"/>
      <c r="L6808" s="7" t="str">
        <f t="shared" si="881"/>
        <v/>
      </c>
      <c r="M6808" s="7" t="str">
        <f t="shared" si="882"/>
        <v/>
      </c>
      <c r="N6808" s="7" t="str">
        <f t="shared" si="883"/>
        <v/>
      </c>
      <c r="O6808" s="144"/>
      <c r="P6808" s="355">
        <v>0</v>
      </c>
      <c r="Q6808" s="362">
        <f>SUM('NOVO HORIZONTE'!I6808)</f>
        <v>0</v>
      </c>
      <c r="R6808" s="363">
        <f t="shared" si="877"/>
        <v>0</v>
      </c>
      <c r="S6808" s="153">
        <f t="shared" si="871"/>
        <v>0</v>
      </c>
      <c r="T6808" s="364"/>
    </row>
    <row r="6809" ht="33.75" hidden="1" spans="1:20">
      <c r="A6809" s="158">
        <v>101767</v>
      </c>
      <c r="B6809" s="100" t="s">
        <v>252</v>
      </c>
      <c r="C6809" s="104" t="s">
        <v>741</v>
      </c>
      <c r="D6809" s="94" t="s">
        <v>239</v>
      </c>
      <c r="E6809" s="95">
        <v>29.45</v>
      </c>
      <c r="F6809" s="96">
        <f t="shared" si="873"/>
        <v>36.15</v>
      </c>
      <c r="G6809" s="107">
        <f>ROUND(SUM('NOVO HORIZONTE'!G6809),2)</f>
        <v>0</v>
      </c>
      <c r="H6809" s="107">
        <f t="shared" si="879"/>
        <v>0</v>
      </c>
      <c r="I6809" s="143">
        <f t="shared" si="880"/>
        <v>0</v>
      </c>
      <c r="J6809" s="142"/>
      <c r="K6809" s="146"/>
      <c r="L6809" s="7" t="str">
        <f t="shared" si="881"/>
        <v/>
      </c>
      <c r="M6809" s="7" t="str">
        <f t="shared" si="882"/>
        <v/>
      </c>
      <c r="N6809" s="7" t="str">
        <f t="shared" si="883"/>
        <v/>
      </c>
      <c r="O6809" s="144"/>
      <c r="P6809" s="355">
        <v>0</v>
      </c>
      <c r="Q6809" s="362">
        <f>SUM('NOVO HORIZONTE'!I6809)</f>
        <v>0</v>
      </c>
      <c r="R6809" s="363">
        <f t="shared" si="877"/>
        <v>0</v>
      </c>
      <c r="S6809" s="153">
        <f t="shared" ref="S6809:S6872" si="884">IF(R6809=0,0,IF(R6809&gt;0,"c","b"))</f>
        <v>0</v>
      </c>
      <c r="T6809" s="364"/>
    </row>
    <row r="6810" ht="33.75" hidden="1" spans="1:20">
      <c r="A6810" s="158">
        <v>101768</v>
      </c>
      <c r="B6810" s="100" t="s">
        <v>252</v>
      </c>
      <c r="C6810" s="104" t="s">
        <v>742</v>
      </c>
      <c r="D6810" s="94" t="s">
        <v>239</v>
      </c>
      <c r="E6810" s="95">
        <v>44.25</v>
      </c>
      <c r="F6810" s="96">
        <f t="shared" si="873"/>
        <v>54.31</v>
      </c>
      <c r="G6810" s="107">
        <f>ROUND(SUM('NOVO HORIZONTE'!G6810),2)</f>
        <v>0</v>
      </c>
      <c r="H6810" s="107">
        <f t="shared" si="879"/>
        <v>0</v>
      </c>
      <c r="I6810" s="143">
        <f t="shared" si="880"/>
        <v>0</v>
      </c>
      <c r="J6810" s="142"/>
      <c r="K6810" s="146"/>
      <c r="L6810" s="7" t="str">
        <f t="shared" si="881"/>
        <v/>
      </c>
      <c r="M6810" s="7" t="str">
        <f t="shared" si="882"/>
        <v/>
      </c>
      <c r="N6810" s="7" t="str">
        <f t="shared" si="883"/>
        <v/>
      </c>
      <c r="O6810" s="144"/>
      <c r="P6810" s="355">
        <v>0</v>
      </c>
      <c r="Q6810" s="362">
        <f>SUM('NOVO HORIZONTE'!I6810)</f>
        <v>0</v>
      </c>
      <c r="R6810" s="363">
        <f t="shared" si="877"/>
        <v>0</v>
      </c>
      <c r="S6810" s="153">
        <f t="shared" si="884"/>
        <v>0</v>
      </c>
      <c r="T6810" s="364"/>
    </row>
    <row r="6811" ht="33.75" hidden="1" spans="1:20">
      <c r="A6811" s="158">
        <v>100564</v>
      </c>
      <c r="B6811" s="100" t="s">
        <v>252</v>
      </c>
      <c r="C6811" s="104" t="s">
        <v>7090</v>
      </c>
      <c r="D6811" s="94" t="s">
        <v>239</v>
      </c>
      <c r="E6811" s="95">
        <v>74</v>
      </c>
      <c r="F6811" s="96">
        <f t="shared" si="873"/>
        <v>90.83</v>
      </c>
      <c r="G6811" s="107">
        <f>ROUND(SUM('NOVO HORIZONTE'!G6811),2)</f>
        <v>0</v>
      </c>
      <c r="H6811" s="107">
        <f t="shared" si="879"/>
        <v>0</v>
      </c>
      <c r="I6811" s="143">
        <f t="shared" si="880"/>
        <v>0</v>
      </c>
      <c r="J6811" s="142"/>
      <c r="K6811" s="146"/>
      <c r="L6811" s="7" t="str">
        <f t="shared" si="881"/>
        <v/>
      </c>
      <c r="M6811" s="7" t="str">
        <f t="shared" si="882"/>
        <v/>
      </c>
      <c r="N6811" s="7" t="str">
        <f t="shared" si="883"/>
        <v/>
      </c>
      <c r="O6811" s="144"/>
      <c r="P6811" s="355">
        <v>0</v>
      </c>
      <c r="Q6811" s="362">
        <f>SUM('NOVO HORIZONTE'!I6811)</f>
        <v>0</v>
      </c>
      <c r="R6811" s="363">
        <f t="shared" si="877"/>
        <v>0</v>
      </c>
      <c r="S6811" s="153">
        <f t="shared" si="884"/>
        <v>0</v>
      </c>
      <c r="T6811" s="364"/>
    </row>
    <row r="6812" ht="33.75" hidden="1" spans="1:20">
      <c r="A6812" s="158">
        <v>100565</v>
      </c>
      <c r="B6812" s="100" t="s">
        <v>252</v>
      </c>
      <c r="C6812" s="104" t="s">
        <v>7091</v>
      </c>
      <c r="D6812" s="94" t="s">
        <v>239</v>
      </c>
      <c r="E6812" s="95">
        <v>65.64</v>
      </c>
      <c r="F6812" s="96">
        <f t="shared" si="873"/>
        <v>80.57</v>
      </c>
      <c r="G6812" s="107">
        <f>ROUND(SUM('NOVO HORIZONTE'!G6812),2)</f>
        <v>0</v>
      </c>
      <c r="H6812" s="107">
        <f t="shared" si="879"/>
        <v>0</v>
      </c>
      <c r="I6812" s="143">
        <f t="shared" si="880"/>
        <v>0</v>
      </c>
      <c r="J6812" s="142"/>
      <c r="K6812" s="146"/>
      <c r="L6812" s="7" t="str">
        <f t="shared" si="881"/>
        <v/>
      </c>
      <c r="M6812" s="7" t="str">
        <f t="shared" si="882"/>
        <v/>
      </c>
      <c r="N6812" s="7" t="str">
        <f t="shared" si="883"/>
        <v/>
      </c>
      <c r="O6812" s="144"/>
      <c r="P6812" s="355">
        <v>0</v>
      </c>
      <c r="Q6812" s="362">
        <f>SUM('NOVO HORIZONTE'!I6812)</f>
        <v>0</v>
      </c>
      <c r="R6812" s="363">
        <f t="shared" si="877"/>
        <v>0</v>
      </c>
      <c r="S6812" s="153">
        <f t="shared" si="884"/>
        <v>0</v>
      </c>
      <c r="T6812" s="364"/>
    </row>
    <row r="6813" ht="33.75" hidden="1" spans="1:20">
      <c r="A6813" s="158">
        <v>100566</v>
      </c>
      <c r="B6813" s="100" t="s">
        <v>252</v>
      </c>
      <c r="C6813" s="104" t="s">
        <v>7092</v>
      </c>
      <c r="D6813" s="94" t="s">
        <v>239</v>
      </c>
      <c r="E6813" s="95">
        <v>133.37</v>
      </c>
      <c r="F6813" s="96">
        <f t="shared" si="873"/>
        <v>163.7</v>
      </c>
      <c r="G6813" s="107">
        <f>ROUND(SUM('NOVO HORIZONTE'!G6813),2)</f>
        <v>0</v>
      </c>
      <c r="H6813" s="107">
        <f t="shared" si="879"/>
        <v>0</v>
      </c>
      <c r="I6813" s="143">
        <f t="shared" si="880"/>
        <v>0</v>
      </c>
      <c r="J6813" s="142"/>
      <c r="K6813" s="146"/>
      <c r="L6813" s="7" t="str">
        <f t="shared" si="881"/>
        <v/>
      </c>
      <c r="M6813" s="7" t="str">
        <f t="shared" si="882"/>
        <v/>
      </c>
      <c r="N6813" s="7" t="str">
        <f t="shared" si="883"/>
        <v/>
      </c>
      <c r="O6813" s="144"/>
      <c r="P6813" s="355">
        <v>0</v>
      </c>
      <c r="Q6813" s="362">
        <f>SUM('NOVO HORIZONTE'!I6813)</f>
        <v>0</v>
      </c>
      <c r="R6813" s="363">
        <f t="shared" si="877"/>
        <v>0</v>
      </c>
      <c r="S6813" s="153">
        <f t="shared" si="884"/>
        <v>0</v>
      </c>
      <c r="T6813" s="364"/>
    </row>
    <row r="6814" ht="33.75" hidden="1" spans="1:20">
      <c r="A6814" s="158">
        <v>100567</v>
      </c>
      <c r="B6814" s="100" t="s">
        <v>252</v>
      </c>
      <c r="C6814" s="104" t="s">
        <v>7093</v>
      </c>
      <c r="D6814" s="94" t="s">
        <v>239</v>
      </c>
      <c r="E6814" s="95">
        <v>161.2</v>
      </c>
      <c r="F6814" s="96">
        <f t="shared" si="873"/>
        <v>197.86</v>
      </c>
      <c r="G6814" s="107">
        <f>ROUND(SUM('NOVO HORIZONTE'!G6814),2)</f>
        <v>0</v>
      </c>
      <c r="H6814" s="107">
        <f t="shared" si="879"/>
        <v>0</v>
      </c>
      <c r="I6814" s="143">
        <f t="shared" si="880"/>
        <v>0</v>
      </c>
      <c r="J6814" s="142"/>
      <c r="K6814" s="146"/>
      <c r="L6814" s="7" t="str">
        <f t="shared" si="881"/>
        <v/>
      </c>
      <c r="M6814" s="7" t="str">
        <f t="shared" si="882"/>
        <v/>
      </c>
      <c r="N6814" s="7" t="str">
        <f t="shared" si="883"/>
        <v/>
      </c>
      <c r="O6814" s="144"/>
      <c r="P6814" s="355">
        <v>0</v>
      </c>
      <c r="Q6814" s="362">
        <f>SUM('NOVO HORIZONTE'!I6814)</f>
        <v>0</v>
      </c>
      <c r="R6814" s="363">
        <f t="shared" si="877"/>
        <v>0</v>
      </c>
      <c r="S6814" s="153">
        <f t="shared" si="884"/>
        <v>0</v>
      </c>
      <c r="T6814" s="364"/>
    </row>
    <row r="6815" ht="33.75" hidden="1" spans="1:20">
      <c r="A6815" s="158">
        <v>100568</v>
      </c>
      <c r="B6815" s="100" t="s">
        <v>252</v>
      </c>
      <c r="C6815" s="104" t="s">
        <v>7094</v>
      </c>
      <c r="D6815" s="94" t="s">
        <v>239</v>
      </c>
      <c r="E6815" s="95">
        <v>188.59</v>
      </c>
      <c r="F6815" s="96">
        <f t="shared" si="873"/>
        <v>231.48</v>
      </c>
      <c r="G6815" s="107">
        <f>ROUND(SUM('NOVO HORIZONTE'!G6815),2)</f>
        <v>0</v>
      </c>
      <c r="H6815" s="107">
        <f t="shared" si="879"/>
        <v>0</v>
      </c>
      <c r="I6815" s="143">
        <f t="shared" si="880"/>
        <v>0</v>
      </c>
      <c r="J6815" s="142"/>
      <c r="K6815" s="146"/>
      <c r="L6815" s="7" t="str">
        <f t="shared" si="881"/>
        <v/>
      </c>
      <c r="M6815" s="7" t="str">
        <f t="shared" si="882"/>
        <v/>
      </c>
      <c r="N6815" s="7" t="str">
        <f t="shared" si="883"/>
        <v/>
      </c>
      <c r="O6815" s="144"/>
      <c r="P6815" s="355">
        <v>0</v>
      </c>
      <c r="Q6815" s="362">
        <f>SUM('NOVO HORIZONTE'!I6815)</f>
        <v>0</v>
      </c>
      <c r="R6815" s="363">
        <f t="shared" si="877"/>
        <v>0</v>
      </c>
      <c r="S6815" s="153">
        <f t="shared" si="884"/>
        <v>0</v>
      </c>
      <c r="T6815" s="364"/>
    </row>
    <row r="6816" ht="33.75" hidden="1" spans="1:20">
      <c r="A6816" s="158">
        <v>100569</v>
      </c>
      <c r="B6816" s="100" t="s">
        <v>252</v>
      </c>
      <c r="C6816" s="104" t="s">
        <v>7095</v>
      </c>
      <c r="D6816" s="94" t="s">
        <v>239</v>
      </c>
      <c r="E6816" s="95">
        <v>125.32</v>
      </c>
      <c r="F6816" s="96">
        <f t="shared" si="873"/>
        <v>153.82</v>
      </c>
      <c r="G6816" s="107">
        <f>ROUND(SUM('NOVO HORIZONTE'!G6816),2)</f>
        <v>0</v>
      </c>
      <c r="H6816" s="107">
        <f t="shared" si="879"/>
        <v>0</v>
      </c>
      <c r="I6816" s="143">
        <f t="shared" si="880"/>
        <v>0</v>
      </c>
      <c r="J6816" s="142"/>
      <c r="K6816" s="146"/>
      <c r="L6816" s="7" t="str">
        <f t="shared" si="881"/>
        <v/>
      </c>
      <c r="M6816" s="7" t="str">
        <f t="shared" si="882"/>
        <v/>
      </c>
      <c r="N6816" s="7" t="str">
        <f t="shared" si="883"/>
        <v/>
      </c>
      <c r="O6816" s="144"/>
      <c r="P6816" s="355">
        <v>0</v>
      </c>
      <c r="Q6816" s="362">
        <f>SUM('NOVO HORIZONTE'!I6816)</f>
        <v>0</v>
      </c>
      <c r="R6816" s="363">
        <f t="shared" si="877"/>
        <v>0</v>
      </c>
      <c r="S6816" s="153">
        <f t="shared" si="884"/>
        <v>0</v>
      </c>
      <c r="T6816" s="364"/>
    </row>
    <row r="6817" ht="33.75" hidden="1" spans="1:20">
      <c r="A6817" s="158">
        <v>100570</v>
      </c>
      <c r="B6817" s="100" t="s">
        <v>252</v>
      </c>
      <c r="C6817" s="104" t="s">
        <v>7096</v>
      </c>
      <c r="D6817" s="94" t="s">
        <v>239</v>
      </c>
      <c r="E6817" s="95">
        <v>155.57</v>
      </c>
      <c r="F6817" s="96">
        <f t="shared" si="873"/>
        <v>190.95</v>
      </c>
      <c r="G6817" s="107">
        <f>ROUND(SUM('NOVO HORIZONTE'!G6817),2)</f>
        <v>0</v>
      </c>
      <c r="H6817" s="107">
        <f t="shared" si="879"/>
        <v>0</v>
      </c>
      <c r="I6817" s="143">
        <f t="shared" si="880"/>
        <v>0</v>
      </c>
      <c r="J6817" s="142"/>
      <c r="K6817" s="146"/>
      <c r="L6817" s="7" t="str">
        <f t="shared" si="881"/>
        <v/>
      </c>
      <c r="M6817" s="7" t="str">
        <f t="shared" si="882"/>
        <v/>
      </c>
      <c r="N6817" s="7" t="str">
        <f t="shared" si="883"/>
        <v/>
      </c>
      <c r="O6817" s="144"/>
      <c r="P6817" s="355">
        <v>0</v>
      </c>
      <c r="Q6817" s="362">
        <f>SUM('NOVO HORIZONTE'!I6817)</f>
        <v>0</v>
      </c>
      <c r="R6817" s="363">
        <f t="shared" si="877"/>
        <v>0</v>
      </c>
      <c r="S6817" s="153">
        <f t="shared" si="884"/>
        <v>0</v>
      </c>
      <c r="T6817" s="364"/>
    </row>
    <row r="6818" ht="33.75" hidden="1" spans="1:20">
      <c r="A6818" s="158">
        <v>100571</v>
      </c>
      <c r="B6818" s="100" t="s">
        <v>252</v>
      </c>
      <c r="C6818" s="104" t="s">
        <v>7097</v>
      </c>
      <c r="D6818" s="94" t="s">
        <v>239</v>
      </c>
      <c r="E6818" s="95">
        <v>180.9</v>
      </c>
      <c r="F6818" s="96">
        <f t="shared" si="873"/>
        <v>222.04</v>
      </c>
      <c r="G6818" s="107">
        <f>ROUND(SUM('NOVO HORIZONTE'!G6818),2)</f>
        <v>0</v>
      </c>
      <c r="H6818" s="107">
        <f t="shared" si="879"/>
        <v>0</v>
      </c>
      <c r="I6818" s="143">
        <f t="shared" si="880"/>
        <v>0</v>
      </c>
      <c r="J6818" s="142"/>
      <c r="K6818" s="146"/>
      <c r="L6818" s="7" t="str">
        <f t="shared" si="881"/>
        <v/>
      </c>
      <c r="M6818" s="7" t="str">
        <f t="shared" si="882"/>
        <v/>
      </c>
      <c r="N6818" s="7" t="str">
        <f t="shared" si="883"/>
        <v/>
      </c>
      <c r="O6818" s="144"/>
      <c r="P6818" s="355">
        <v>0</v>
      </c>
      <c r="Q6818" s="362">
        <f>SUM('NOVO HORIZONTE'!I6818)</f>
        <v>0</v>
      </c>
      <c r="R6818" s="363">
        <f t="shared" si="877"/>
        <v>0</v>
      </c>
      <c r="S6818" s="153">
        <f t="shared" si="884"/>
        <v>0</v>
      </c>
      <c r="T6818" s="364"/>
    </row>
    <row r="6819" ht="33.75" hidden="1" spans="1:20">
      <c r="A6819" s="158">
        <v>100572</v>
      </c>
      <c r="B6819" s="100" t="s">
        <v>252</v>
      </c>
      <c r="C6819" s="104" t="s">
        <v>7098</v>
      </c>
      <c r="D6819" s="94" t="s">
        <v>239</v>
      </c>
      <c r="E6819" s="95">
        <v>79.83</v>
      </c>
      <c r="F6819" s="96">
        <f t="shared" si="873"/>
        <v>97.98</v>
      </c>
      <c r="G6819" s="107">
        <f>ROUND(SUM('NOVO HORIZONTE'!G6819),2)</f>
        <v>0</v>
      </c>
      <c r="H6819" s="107">
        <f t="shared" si="879"/>
        <v>0</v>
      </c>
      <c r="I6819" s="143">
        <f t="shared" si="880"/>
        <v>0</v>
      </c>
      <c r="J6819" s="142"/>
      <c r="K6819" s="146"/>
      <c r="L6819" s="7" t="str">
        <f t="shared" si="881"/>
        <v/>
      </c>
      <c r="M6819" s="7" t="str">
        <f t="shared" si="882"/>
        <v/>
      </c>
      <c r="N6819" s="7" t="str">
        <f t="shared" si="883"/>
        <v/>
      </c>
      <c r="O6819" s="144"/>
      <c r="P6819" s="355">
        <v>0</v>
      </c>
      <c r="Q6819" s="362">
        <f>SUM('NOVO HORIZONTE'!I6819)</f>
        <v>0</v>
      </c>
      <c r="R6819" s="363">
        <f t="shared" si="877"/>
        <v>0</v>
      </c>
      <c r="S6819" s="153">
        <f t="shared" si="884"/>
        <v>0</v>
      </c>
      <c r="T6819" s="364"/>
    </row>
    <row r="6820" ht="33.75" hidden="1" spans="1:20">
      <c r="A6820" s="158">
        <v>100573</v>
      </c>
      <c r="B6820" s="100" t="s">
        <v>252</v>
      </c>
      <c r="C6820" s="104" t="s">
        <v>7099</v>
      </c>
      <c r="D6820" s="94" t="s">
        <v>239</v>
      </c>
      <c r="E6820" s="95">
        <v>71.47</v>
      </c>
      <c r="F6820" s="96">
        <f t="shared" si="873"/>
        <v>87.72</v>
      </c>
      <c r="G6820" s="107">
        <f>ROUND(SUM('NOVO HORIZONTE'!G6820),2)</f>
        <v>0</v>
      </c>
      <c r="H6820" s="107">
        <f t="shared" si="879"/>
        <v>0</v>
      </c>
      <c r="I6820" s="143">
        <f t="shared" si="880"/>
        <v>0</v>
      </c>
      <c r="J6820" s="142"/>
      <c r="K6820" s="146"/>
      <c r="L6820" s="7" t="str">
        <f t="shared" si="881"/>
        <v/>
      </c>
      <c r="M6820" s="7" t="str">
        <f t="shared" si="882"/>
        <v/>
      </c>
      <c r="N6820" s="7" t="str">
        <f t="shared" si="883"/>
        <v/>
      </c>
      <c r="O6820" s="144"/>
      <c r="P6820" s="355">
        <v>0</v>
      </c>
      <c r="Q6820" s="362">
        <f>SUM('NOVO HORIZONTE'!I6820)</f>
        <v>0</v>
      </c>
      <c r="R6820" s="363">
        <f t="shared" si="877"/>
        <v>0</v>
      </c>
      <c r="S6820" s="153">
        <f t="shared" si="884"/>
        <v>0</v>
      </c>
      <c r="T6820" s="364"/>
    </row>
    <row r="6821" ht="12.75" hidden="1" spans="1:20">
      <c r="A6821" s="158">
        <v>100574</v>
      </c>
      <c r="B6821" s="100" t="s">
        <v>252</v>
      </c>
      <c r="C6821" s="104" t="s">
        <v>7100</v>
      </c>
      <c r="D6821" s="94" t="s">
        <v>239</v>
      </c>
      <c r="E6821" s="95">
        <v>1.47</v>
      </c>
      <c r="F6821" s="96">
        <f t="shared" si="873"/>
        <v>1.8</v>
      </c>
      <c r="G6821" s="107">
        <f>ROUND(SUM('NOVO HORIZONTE'!G6821),2)</f>
        <v>0</v>
      </c>
      <c r="H6821" s="107">
        <f t="shared" si="879"/>
        <v>0</v>
      </c>
      <c r="I6821" s="143">
        <f t="shared" si="880"/>
        <v>0</v>
      </c>
      <c r="J6821" s="142"/>
      <c r="K6821" s="146"/>
      <c r="L6821" s="7" t="str">
        <f t="shared" si="881"/>
        <v/>
      </c>
      <c r="M6821" s="7" t="str">
        <f t="shared" si="882"/>
        <v/>
      </c>
      <c r="N6821" s="7" t="str">
        <f t="shared" si="883"/>
        <v/>
      </c>
      <c r="O6821" s="144"/>
      <c r="P6821" s="355">
        <v>0</v>
      </c>
      <c r="Q6821" s="362">
        <f>SUM('NOVO HORIZONTE'!I6821)</f>
        <v>0</v>
      </c>
      <c r="R6821" s="363">
        <f t="shared" si="877"/>
        <v>0</v>
      </c>
      <c r="S6821" s="153">
        <f t="shared" si="884"/>
        <v>0</v>
      </c>
      <c r="T6821" s="364"/>
    </row>
    <row r="6822" ht="12.75" hidden="1" spans="1:20">
      <c r="A6822" s="158">
        <v>100575</v>
      </c>
      <c r="B6822" s="100" t="s">
        <v>252</v>
      </c>
      <c r="C6822" s="104" t="s">
        <v>7101</v>
      </c>
      <c r="D6822" s="94" t="s">
        <v>261</v>
      </c>
      <c r="E6822" s="95">
        <v>0.13</v>
      </c>
      <c r="F6822" s="96">
        <f t="shared" si="873"/>
        <v>0.16</v>
      </c>
      <c r="G6822" s="107">
        <f>ROUND(SUM('NOVO HORIZONTE'!G6822),2)</f>
        <v>0</v>
      </c>
      <c r="H6822" s="107">
        <f t="shared" si="879"/>
        <v>0</v>
      </c>
      <c r="I6822" s="143">
        <f t="shared" si="880"/>
        <v>0</v>
      </c>
      <c r="J6822" s="142"/>
      <c r="K6822" s="146"/>
      <c r="L6822" s="7" t="str">
        <f t="shared" si="881"/>
        <v/>
      </c>
      <c r="M6822" s="7" t="str">
        <f t="shared" si="882"/>
        <v/>
      </c>
      <c r="N6822" s="7" t="str">
        <f t="shared" si="883"/>
        <v/>
      </c>
      <c r="O6822" s="144"/>
      <c r="P6822" s="355">
        <v>0</v>
      </c>
      <c r="Q6822" s="362">
        <f>SUM('NOVO HORIZONTE'!I6822)</f>
        <v>0</v>
      </c>
      <c r="R6822" s="363">
        <f t="shared" si="877"/>
        <v>0</v>
      </c>
      <c r="S6822" s="153">
        <f t="shared" si="884"/>
        <v>0</v>
      </c>
      <c r="T6822" s="364"/>
    </row>
    <row r="6823" ht="22.5" hidden="1" spans="1:20">
      <c r="A6823" s="158">
        <v>100576</v>
      </c>
      <c r="B6823" s="100" t="s">
        <v>252</v>
      </c>
      <c r="C6823" s="104" t="s">
        <v>7088</v>
      </c>
      <c r="D6823" s="94" t="s">
        <v>261</v>
      </c>
      <c r="E6823" s="95">
        <v>2.6</v>
      </c>
      <c r="F6823" s="96">
        <f t="shared" si="873"/>
        <v>3.19</v>
      </c>
      <c r="G6823" s="107">
        <f>ROUND(SUM('NOVO HORIZONTE'!G6823),2)</f>
        <v>0</v>
      </c>
      <c r="H6823" s="107">
        <f t="shared" si="879"/>
        <v>0</v>
      </c>
      <c r="I6823" s="143">
        <f t="shared" si="880"/>
        <v>0</v>
      </c>
      <c r="J6823" s="142"/>
      <c r="K6823" s="146"/>
      <c r="L6823" s="7" t="str">
        <f t="shared" si="881"/>
        <v/>
      </c>
      <c r="M6823" s="7" t="str">
        <f t="shared" si="882"/>
        <v/>
      </c>
      <c r="N6823" s="7" t="str">
        <f t="shared" si="883"/>
        <v/>
      </c>
      <c r="O6823" s="144"/>
      <c r="P6823" s="355">
        <v>0</v>
      </c>
      <c r="Q6823" s="362">
        <f>SUM('NOVO HORIZONTE'!I6823)</f>
        <v>0</v>
      </c>
      <c r="R6823" s="363">
        <f t="shared" si="877"/>
        <v>0</v>
      </c>
      <c r="S6823" s="153">
        <f t="shared" si="884"/>
        <v>0</v>
      </c>
      <c r="T6823" s="364"/>
    </row>
    <row r="6824" ht="12.75" hidden="1" spans="1:20">
      <c r="A6824" s="158">
        <v>100577</v>
      </c>
      <c r="B6824" s="100" t="s">
        <v>252</v>
      </c>
      <c r="C6824" s="104" t="s">
        <v>7089</v>
      </c>
      <c r="D6824" s="94" t="s">
        <v>261</v>
      </c>
      <c r="E6824" s="95">
        <v>1.19</v>
      </c>
      <c r="F6824" s="96">
        <f t="shared" si="873"/>
        <v>1.46</v>
      </c>
      <c r="G6824" s="107">
        <f>ROUND(SUM('NOVO HORIZONTE'!G6824),2)</f>
        <v>0</v>
      </c>
      <c r="H6824" s="107">
        <f t="shared" si="879"/>
        <v>0</v>
      </c>
      <c r="I6824" s="143">
        <f t="shared" si="880"/>
        <v>0</v>
      </c>
      <c r="J6824" s="142"/>
      <c r="K6824" s="146"/>
      <c r="L6824" s="7" t="str">
        <f t="shared" si="881"/>
        <v/>
      </c>
      <c r="M6824" s="7" t="str">
        <f t="shared" si="882"/>
        <v/>
      </c>
      <c r="N6824" s="7" t="str">
        <f t="shared" si="883"/>
        <v/>
      </c>
      <c r="O6824" s="144"/>
      <c r="P6824" s="355">
        <v>0</v>
      </c>
      <c r="Q6824" s="362">
        <f>SUM('NOVO HORIZONTE'!I6824)</f>
        <v>0</v>
      </c>
      <c r="R6824" s="363">
        <f t="shared" si="877"/>
        <v>0</v>
      </c>
      <c r="S6824" s="153">
        <f t="shared" si="884"/>
        <v>0</v>
      </c>
      <c r="T6824" s="364"/>
    </row>
    <row r="6825" ht="12.75" hidden="1" spans="1:20">
      <c r="A6825" s="154" t="s">
        <v>7102</v>
      </c>
      <c r="B6825" s="100"/>
      <c r="C6825" s="161" t="s">
        <v>7103</v>
      </c>
      <c r="D6825" s="94"/>
      <c r="E6825" s="95">
        <v>0</v>
      </c>
      <c r="F6825" s="96">
        <f t="shared" si="873"/>
        <v>0</v>
      </c>
      <c r="G6825" s="187">
        <f>ROUND(SUM('NOVO HORIZONTE'!G6825),2)</f>
        <v>0</v>
      </c>
      <c r="H6825" s="187">
        <f t="shared" si="879"/>
        <v>0</v>
      </c>
      <c r="I6825" s="188">
        <f t="shared" si="880"/>
        <v>0</v>
      </c>
      <c r="J6825" s="142"/>
      <c r="K6825" s="145" t="str">
        <f>IF(SUM(I6826:I6833)&gt;0,"xx","")</f>
        <v/>
      </c>
      <c r="L6825" s="7" t="str">
        <f t="shared" si="881"/>
        <v/>
      </c>
      <c r="M6825" s="7" t="str">
        <f t="shared" si="882"/>
        <v/>
      </c>
      <c r="N6825" s="7" t="str">
        <f t="shared" si="883"/>
        <v/>
      </c>
      <c r="O6825" s="144"/>
      <c r="P6825" s="375"/>
      <c r="Q6825" s="362">
        <f>SUM('NOVO HORIZONTE'!I6825)</f>
        <v>0</v>
      </c>
      <c r="R6825" s="363">
        <f t="shared" si="877"/>
        <v>0</v>
      </c>
      <c r="S6825" s="153">
        <f t="shared" si="884"/>
        <v>0</v>
      </c>
      <c r="T6825" s="364"/>
    </row>
    <row r="6826" ht="12.75" hidden="1" spans="1:20">
      <c r="A6826" s="158">
        <v>531000</v>
      </c>
      <c r="B6826" s="110" t="s">
        <v>286</v>
      </c>
      <c r="C6826" s="104" t="s">
        <v>7104</v>
      </c>
      <c r="D6826" s="94" t="s">
        <v>7105</v>
      </c>
      <c r="E6826" s="95">
        <v>132.23</v>
      </c>
      <c r="F6826" s="96">
        <f t="shared" si="873"/>
        <v>162.3</v>
      </c>
      <c r="G6826" s="107">
        <f>ROUND(SUM('NOVO HORIZONTE'!G6826),2)</f>
        <v>0</v>
      </c>
      <c r="H6826" s="107">
        <f t="shared" si="879"/>
        <v>0</v>
      </c>
      <c r="I6826" s="143">
        <f t="shared" si="880"/>
        <v>0</v>
      </c>
      <c r="J6826" s="142"/>
      <c r="L6826" s="7" t="str">
        <f t="shared" si="881"/>
        <v/>
      </c>
      <c r="M6826" s="7" t="str">
        <f t="shared" si="882"/>
        <v/>
      </c>
      <c r="N6826" s="7" t="str">
        <f t="shared" si="883"/>
        <v/>
      </c>
      <c r="O6826" s="144"/>
      <c r="P6826" s="355">
        <v>0</v>
      </c>
      <c r="Q6826" s="362">
        <f>SUM('NOVO HORIZONTE'!I6826)</f>
        <v>0</v>
      </c>
      <c r="R6826" s="363">
        <f t="shared" si="877"/>
        <v>0</v>
      </c>
      <c r="S6826" s="153">
        <f t="shared" si="884"/>
        <v>0</v>
      </c>
      <c r="T6826" s="364"/>
    </row>
    <row r="6827" ht="12.75" hidden="1" spans="1:20">
      <c r="A6827" s="158">
        <v>530200</v>
      </c>
      <c r="B6827" s="110" t="s">
        <v>286</v>
      </c>
      <c r="C6827" s="104" t="s">
        <v>7106</v>
      </c>
      <c r="D6827" s="94" t="s">
        <v>7105</v>
      </c>
      <c r="E6827" s="95">
        <v>98.29</v>
      </c>
      <c r="F6827" s="96">
        <f t="shared" si="873"/>
        <v>120.64</v>
      </c>
      <c r="G6827" s="107">
        <f>ROUND(SUM('NOVO HORIZONTE'!G6827),2)</f>
        <v>0</v>
      </c>
      <c r="H6827" s="107">
        <f t="shared" si="879"/>
        <v>0</v>
      </c>
      <c r="I6827" s="143">
        <f t="shared" si="880"/>
        <v>0</v>
      </c>
      <c r="J6827" s="142"/>
      <c r="L6827" s="7" t="str">
        <f t="shared" si="881"/>
        <v/>
      </c>
      <c r="M6827" s="7" t="str">
        <f t="shared" si="882"/>
        <v/>
      </c>
      <c r="N6827" s="7" t="str">
        <f t="shared" ref="N6827:N6890" si="885">M6827</f>
        <v/>
      </c>
      <c r="O6827" s="144"/>
      <c r="P6827" s="355">
        <v>0</v>
      </c>
      <c r="Q6827" s="362">
        <f>SUM('NOVO HORIZONTE'!I6827)</f>
        <v>0</v>
      </c>
      <c r="R6827" s="363">
        <f t="shared" si="877"/>
        <v>0</v>
      </c>
      <c r="S6827" s="153">
        <f t="shared" si="884"/>
        <v>0</v>
      </c>
      <c r="T6827" s="364"/>
    </row>
    <row r="6828" ht="12.75" hidden="1" spans="1:20">
      <c r="A6828" s="158">
        <v>541000</v>
      </c>
      <c r="B6828" s="110" t="s">
        <v>286</v>
      </c>
      <c r="C6828" s="104" t="s">
        <v>7107</v>
      </c>
      <c r="D6828" s="94" t="s">
        <v>7105</v>
      </c>
      <c r="E6828" s="95">
        <v>28.94</v>
      </c>
      <c r="F6828" s="96">
        <f t="shared" si="873"/>
        <v>35.52</v>
      </c>
      <c r="G6828" s="107">
        <f>ROUND(SUM('NOVO HORIZONTE'!G6828),2)</f>
        <v>0</v>
      </c>
      <c r="H6828" s="107">
        <f t="shared" si="879"/>
        <v>0</v>
      </c>
      <c r="I6828" s="143">
        <f t="shared" si="880"/>
        <v>0</v>
      </c>
      <c r="J6828" s="142"/>
      <c r="L6828" s="7" t="str">
        <f t="shared" si="881"/>
        <v/>
      </c>
      <c r="M6828" s="7" t="str">
        <f t="shared" si="882"/>
        <v/>
      </c>
      <c r="N6828" s="7" t="str">
        <f t="shared" si="885"/>
        <v/>
      </c>
      <c r="O6828" s="144"/>
      <c r="P6828" s="355">
        <v>0</v>
      </c>
      <c r="Q6828" s="362">
        <f>SUM('NOVO HORIZONTE'!I6828)</f>
        <v>0</v>
      </c>
      <c r="R6828" s="363">
        <f t="shared" si="877"/>
        <v>0</v>
      </c>
      <c r="S6828" s="153">
        <f t="shared" si="884"/>
        <v>0</v>
      </c>
      <c r="T6828" s="364"/>
    </row>
    <row r="6829" ht="22.5" hidden="1" spans="1:20">
      <c r="A6829" s="158">
        <v>533500</v>
      </c>
      <c r="B6829" s="110" t="s">
        <v>286</v>
      </c>
      <c r="C6829" s="104" t="s">
        <v>7108</v>
      </c>
      <c r="D6829" s="94" t="s">
        <v>7105</v>
      </c>
      <c r="E6829" s="95">
        <v>25.79</v>
      </c>
      <c r="F6829" s="96">
        <f t="shared" si="873"/>
        <v>31.65</v>
      </c>
      <c r="G6829" s="107">
        <f>ROUND(SUM('NOVO HORIZONTE'!G6829),2)</f>
        <v>0</v>
      </c>
      <c r="H6829" s="107">
        <f t="shared" si="879"/>
        <v>0</v>
      </c>
      <c r="I6829" s="143">
        <f t="shared" si="880"/>
        <v>0</v>
      </c>
      <c r="J6829" s="142"/>
      <c r="L6829" s="7" t="str">
        <f t="shared" si="881"/>
        <v/>
      </c>
      <c r="M6829" s="7" t="str">
        <f t="shared" si="882"/>
        <v/>
      </c>
      <c r="N6829" s="7" t="str">
        <f t="shared" si="885"/>
        <v/>
      </c>
      <c r="O6829" s="144"/>
      <c r="P6829" s="355">
        <v>0</v>
      </c>
      <c r="Q6829" s="362">
        <f>SUM('NOVO HORIZONTE'!I6829)</f>
        <v>0</v>
      </c>
      <c r="R6829" s="363">
        <f t="shared" si="877"/>
        <v>0</v>
      </c>
      <c r="S6829" s="153">
        <f t="shared" si="884"/>
        <v>0</v>
      </c>
      <c r="T6829" s="364"/>
    </row>
    <row r="6830" ht="22.5" hidden="1" spans="1:20">
      <c r="A6830" s="158">
        <v>542000</v>
      </c>
      <c r="B6830" s="110" t="s">
        <v>286</v>
      </c>
      <c r="C6830" s="104" t="s">
        <v>7109</v>
      </c>
      <c r="D6830" s="94" t="s">
        <v>7105</v>
      </c>
      <c r="E6830" s="95">
        <v>58.55</v>
      </c>
      <c r="F6830" s="96">
        <f t="shared" ref="F6830:F6893" si="886">IF(E6830=0,0,IF(P6830=0,ROUND(E6830*(1+E$13),2),ROUND(E6830*(1+E$12),2)))</f>
        <v>71.86</v>
      </c>
      <c r="G6830" s="107">
        <f>ROUND(SUM('NOVO HORIZONTE'!G6830),2)</f>
        <v>0</v>
      </c>
      <c r="H6830" s="107">
        <f t="shared" si="879"/>
        <v>0</v>
      </c>
      <c r="I6830" s="143">
        <f t="shared" ref="I6830:I6893" si="887">IF(ISBLANK(G6830),0,ROUND(G6830*H6830,2))</f>
        <v>0</v>
      </c>
      <c r="J6830" s="142"/>
      <c r="L6830" s="7" t="str">
        <f t="shared" ref="L6830:L6893" si="888">IF(K6830="X","x",IF(K6830="xx","x",IF(I6830&gt;0,"x","")))</f>
        <v/>
      </c>
      <c r="M6830" s="7" t="str">
        <f t="shared" ref="M6830:M6893" si="889">IF(K6830="X","x",IF(K6830="xx","x",IF(I6830&gt;0,"x","")))</f>
        <v/>
      </c>
      <c r="N6830" s="7" t="str">
        <f t="shared" si="885"/>
        <v/>
      </c>
      <c r="O6830" s="144"/>
      <c r="P6830" s="355">
        <v>0</v>
      </c>
      <c r="Q6830" s="362">
        <f>SUM('NOVO HORIZONTE'!I6830)</f>
        <v>0</v>
      </c>
      <c r="R6830" s="363">
        <f t="shared" ref="R6830:R6893" si="890">I6830-Q6830</f>
        <v>0</v>
      </c>
      <c r="S6830" s="153">
        <f t="shared" si="884"/>
        <v>0</v>
      </c>
      <c r="T6830" s="364"/>
    </row>
    <row r="6831" ht="22.5" hidden="1" spans="1:20">
      <c r="A6831" s="158">
        <v>544000</v>
      </c>
      <c r="B6831" s="110" t="s">
        <v>286</v>
      </c>
      <c r="C6831" s="104" t="s">
        <v>7110</v>
      </c>
      <c r="D6831" s="94" t="s">
        <v>7105</v>
      </c>
      <c r="E6831" s="95">
        <v>76.39</v>
      </c>
      <c r="F6831" s="96">
        <f t="shared" si="886"/>
        <v>93.76</v>
      </c>
      <c r="G6831" s="107">
        <f>ROUND(SUM('NOVO HORIZONTE'!G6831),2)</f>
        <v>0</v>
      </c>
      <c r="H6831" s="107">
        <f t="shared" ref="H6831:H6894" si="891">IF(G6831=0,0,F6831)</f>
        <v>0</v>
      </c>
      <c r="I6831" s="143">
        <f t="shared" si="887"/>
        <v>0</v>
      </c>
      <c r="J6831" s="142"/>
      <c r="L6831" s="7" t="str">
        <f t="shared" si="888"/>
        <v/>
      </c>
      <c r="M6831" s="7" t="str">
        <f t="shared" si="889"/>
        <v/>
      </c>
      <c r="N6831" s="7" t="str">
        <f t="shared" si="885"/>
        <v/>
      </c>
      <c r="O6831" s="144"/>
      <c r="P6831" s="355">
        <v>0</v>
      </c>
      <c r="Q6831" s="362">
        <f>SUM('NOVO HORIZONTE'!I6831)</f>
        <v>0</v>
      </c>
      <c r="R6831" s="363">
        <f t="shared" si="890"/>
        <v>0</v>
      </c>
      <c r="S6831" s="153">
        <f t="shared" si="884"/>
        <v>0</v>
      </c>
      <c r="T6831" s="364"/>
    </row>
    <row r="6832" ht="22.5" hidden="1" spans="1:20">
      <c r="A6832" s="158">
        <v>546000</v>
      </c>
      <c r="B6832" s="110" t="s">
        <v>286</v>
      </c>
      <c r="C6832" s="104" t="s">
        <v>7111</v>
      </c>
      <c r="D6832" s="94" t="s">
        <v>7105</v>
      </c>
      <c r="E6832" s="95">
        <v>100.63</v>
      </c>
      <c r="F6832" s="96">
        <f t="shared" si="886"/>
        <v>123.51</v>
      </c>
      <c r="G6832" s="107">
        <f>ROUND(SUM('NOVO HORIZONTE'!G6832),2)</f>
        <v>0</v>
      </c>
      <c r="H6832" s="107">
        <f t="shared" si="891"/>
        <v>0</v>
      </c>
      <c r="I6832" s="143">
        <f t="shared" si="887"/>
        <v>0</v>
      </c>
      <c r="J6832" s="142"/>
      <c r="L6832" s="7" t="str">
        <f t="shared" si="888"/>
        <v/>
      </c>
      <c r="M6832" s="7" t="str">
        <f t="shared" si="889"/>
        <v/>
      </c>
      <c r="N6832" s="7" t="str">
        <f t="shared" si="885"/>
        <v/>
      </c>
      <c r="O6832" s="144"/>
      <c r="P6832" s="355">
        <v>0</v>
      </c>
      <c r="Q6832" s="362">
        <f>SUM('NOVO HORIZONTE'!I6832)</f>
        <v>0</v>
      </c>
      <c r="R6832" s="363">
        <f t="shared" si="890"/>
        <v>0</v>
      </c>
      <c r="S6832" s="153">
        <f t="shared" si="884"/>
        <v>0</v>
      </c>
      <c r="T6832" s="364"/>
    </row>
    <row r="6833" ht="12.75" hidden="1" spans="1:20">
      <c r="A6833" s="158">
        <v>532000</v>
      </c>
      <c r="B6833" s="110" t="s">
        <v>286</v>
      </c>
      <c r="C6833" s="104" t="s">
        <v>7112</v>
      </c>
      <c r="D6833" s="94" t="s">
        <v>7105</v>
      </c>
      <c r="E6833" s="95">
        <v>121.99</v>
      </c>
      <c r="F6833" s="96">
        <f t="shared" si="886"/>
        <v>149.73</v>
      </c>
      <c r="G6833" s="107">
        <f>ROUND(SUM('NOVO HORIZONTE'!G6833),2)</f>
        <v>0</v>
      </c>
      <c r="H6833" s="107">
        <f t="shared" si="891"/>
        <v>0</v>
      </c>
      <c r="I6833" s="143">
        <f t="shared" si="887"/>
        <v>0</v>
      </c>
      <c r="J6833" s="142"/>
      <c r="L6833" s="7" t="str">
        <f t="shared" si="888"/>
        <v/>
      </c>
      <c r="M6833" s="7" t="str">
        <f t="shared" si="889"/>
        <v/>
      </c>
      <c r="N6833" s="7" t="str">
        <f t="shared" si="885"/>
        <v/>
      </c>
      <c r="O6833" s="144"/>
      <c r="P6833" s="355">
        <v>0</v>
      </c>
      <c r="Q6833" s="362">
        <f>SUM('NOVO HORIZONTE'!I6833)</f>
        <v>0</v>
      </c>
      <c r="R6833" s="363">
        <f t="shared" si="890"/>
        <v>0</v>
      </c>
      <c r="S6833" s="153">
        <f t="shared" si="884"/>
        <v>0</v>
      </c>
      <c r="T6833" s="364"/>
    </row>
    <row r="6834" ht="12.75" hidden="1" spans="1:20">
      <c r="A6834" s="154" t="s">
        <v>7113</v>
      </c>
      <c r="B6834" s="100"/>
      <c r="C6834" s="161" t="s">
        <v>7114</v>
      </c>
      <c r="D6834" s="94"/>
      <c r="E6834" s="95">
        <v>0</v>
      </c>
      <c r="F6834" s="96">
        <f t="shared" si="886"/>
        <v>0</v>
      </c>
      <c r="G6834" s="187">
        <f>ROUND(SUM('NOVO HORIZONTE'!G6834),2)</f>
        <v>0</v>
      </c>
      <c r="H6834" s="187">
        <f t="shared" si="891"/>
        <v>0</v>
      </c>
      <c r="I6834" s="188">
        <f t="shared" si="887"/>
        <v>0</v>
      </c>
      <c r="J6834" s="142"/>
      <c r="K6834" s="145" t="str">
        <f>IF(SUM(I6834:I6834)&gt;0,"xx","")</f>
        <v/>
      </c>
      <c r="L6834" s="7" t="str">
        <f t="shared" si="888"/>
        <v/>
      </c>
      <c r="M6834" s="7" t="str">
        <f t="shared" si="889"/>
        <v/>
      </c>
      <c r="N6834" s="7" t="str">
        <f t="shared" si="885"/>
        <v/>
      </c>
      <c r="O6834" s="144"/>
      <c r="P6834" s="375"/>
      <c r="Q6834" s="362">
        <f>SUM('NOVO HORIZONTE'!I6834)</f>
        <v>0</v>
      </c>
      <c r="R6834" s="363">
        <f t="shared" si="890"/>
        <v>0</v>
      </c>
      <c r="S6834" s="153">
        <f t="shared" si="884"/>
        <v>0</v>
      </c>
      <c r="T6834" s="364"/>
    </row>
    <row r="6835" ht="12.75" hidden="1" spans="1:20">
      <c r="A6835" s="154" t="s">
        <v>7115</v>
      </c>
      <c r="B6835" s="100"/>
      <c r="C6835" s="161" t="s">
        <v>7116</v>
      </c>
      <c r="D6835" s="94"/>
      <c r="E6835" s="95">
        <v>0</v>
      </c>
      <c r="F6835" s="96">
        <f t="shared" si="886"/>
        <v>0</v>
      </c>
      <c r="G6835" s="187">
        <f>ROUND(SUM('NOVO HORIZONTE'!G6835),2)</f>
        <v>0</v>
      </c>
      <c r="H6835" s="187">
        <f t="shared" si="891"/>
        <v>0</v>
      </c>
      <c r="I6835" s="188">
        <f t="shared" si="887"/>
        <v>0</v>
      </c>
      <c r="J6835" s="142"/>
      <c r="K6835" s="145" t="str">
        <f>IF(SUM(I6835:I6835)&gt;0,"xx","")</f>
        <v/>
      </c>
      <c r="L6835" s="7" t="str">
        <f t="shared" si="888"/>
        <v/>
      </c>
      <c r="M6835" s="7" t="str">
        <f t="shared" si="889"/>
        <v/>
      </c>
      <c r="N6835" s="7" t="str">
        <f t="shared" si="885"/>
        <v/>
      </c>
      <c r="O6835" s="144"/>
      <c r="P6835" s="375"/>
      <c r="Q6835" s="362">
        <f>SUM('NOVO HORIZONTE'!I6835)</f>
        <v>0</v>
      </c>
      <c r="R6835" s="363">
        <f t="shared" si="890"/>
        <v>0</v>
      </c>
      <c r="S6835" s="153">
        <f t="shared" si="884"/>
        <v>0</v>
      </c>
      <c r="T6835" s="364"/>
    </row>
    <row r="6836" ht="12.75" hidden="1" spans="1:20">
      <c r="A6836" s="154" t="s">
        <v>7117</v>
      </c>
      <c r="B6836" s="100"/>
      <c r="C6836" s="161" t="s">
        <v>7118</v>
      </c>
      <c r="D6836" s="94"/>
      <c r="E6836" s="95">
        <v>0</v>
      </c>
      <c r="F6836" s="96">
        <f t="shared" si="886"/>
        <v>0</v>
      </c>
      <c r="G6836" s="187">
        <f>ROUND(SUM('NOVO HORIZONTE'!G6836),2)</f>
        <v>0</v>
      </c>
      <c r="H6836" s="187">
        <f t="shared" si="891"/>
        <v>0</v>
      </c>
      <c r="I6836" s="188">
        <f t="shared" si="887"/>
        <v>0</v>
      </c>
      <c r="J6836" s="142"/>
      <c r="K6836" s="145" t="str">
        <f>IF(SUM(I6837:I6838)&gt;0,"xx","")</f>
        <v/>
      </c>
      <c r="L6836" s="7" t="str">
        <f t="shared" si="888"/>
        <v/>
      </c>
      <c r="M6836" s="7" t="str">
        <f t="shared" si="889"/>
        <v/>
      </c>
      <c r="N6836" s="7" t="str">
        <f t="shared" si="885"/>
        <v/>
      </c>
      <c r="O6836" s="144"/>
      <c r="P6836" s="375"/>
      <c r="Q6836" s="362">
        <f>SUM('NOVO HORIZONTE'!I6836)</f>
        <v>0</v>
      </c>
      <c r="R6836" s="363">
        <f t="shared" si="890"/>
        <v>0</v>
      </c>
      <c r="S6836" s="153">
        <f t="shared" si="884"/>
        <v>0</v>
      </c>
      <c r="T6836" s="364"/>
    </row>
    <row r="6837" ht="12.75" hidden="1" spans="1:20">
      <c r="A6837" s="158">
        <v>96402</v>
      </c>
      <c r="B6837" s="100" t="s">
        <v>252</v>
      </c>
      <c r="C6837" s="104" t="s">
        <v>7119</v>
      </c>
      <c r="D6837" s="94" t="s">
        <v>261</v>
      </c>
      <c r="E6837" s="95">
        <v>2.57</v>
      </c>
      <c r="F6837" s="96">
        <f t="shared" si="886"/>
        <v>3.15</v>
      </c>
      <c r="G6837" s="107">
        <f>ROUND(SUM('NOVO HORIZONTE'!G6837),2)</f>
        <v>0</v>
      </c>
      <c r="H6837" s="107">
        <f t="shared" si="891"/>
        <v>0</v>
      </c>
      <c r="I6837" s="143">
        <f t="shared" si="887"/>
        <v>0</v>
      </c>
      <c r="J6837" s="142"/>
      <c r="K6837" s="146"/>
      <c r="L6837" s="7" t="str">
        <f t="shared" si="888"/>
        <v/>
      </c>
      <c r="M6837" s="7" t="str">
        <f t="shared" si="889"/>
        <v/>
      </c>
      <c r="N6837" s="7" t="str">
        <f t="shared" si="885"/>
        <v/>
      </c>
      <c r="O6837" s="144"/>
      <c r="P6837" s="355">
        <v>0</v>
      </c>
      <c r="Q6837" s="362">
        <f>SUM('NOVO HORIZONTE'!I6837)</f>
        <v>0</v>
      </c>
      <c r="R6837" s="363">
        <f t="shared" si="890"/>
        <v>0</v>
      </c>
      <c r="S6837" s="153">
        <f t="shared" si="884"/>
        <v>0</v>
      </c>
      <c r="T6837" s="364"/>
    </row>
    <row r="6838" ht="22.5" hidden="1" spans="1:20">
      <c r="A6838" s="158">
        <v>102101</v>
      </c>
      <c r="B6838" s="100" t="s">
        <v>252</v>
      </c>
      <c r="C6838" s="104" t="s">
        <v>7120</v>
      </c>
      <c r="D6838" s="94" t="s">
        <v>261</v>
      </c>
      <c r="E6838" s="95">
        <v>3.84</v>
      </c>
      <c r="F6838" s="96">
        <f t="shared" si="886"/>
        <v>4.71</v>
      </c>
      <c r="G6838" s="107">
        <f>ROUND(SUM('NOVO HORIZONTE'!G6838),2)</f>
        <v>0</v>
      </c>
      <c r="H6838" s="107">
        <f t="shared" si="891"/>
        <v>0</v>
      </c>
      <c r="I6838" s="143">
        <f t="shared" si="887"/>
        <v>0</v>
      </c>
      <c r="J6838" s="142"/>
      <c r="K6838" s="146"/>
      <c r="L6838" s="7" t="str">
        <f t="shared" si="888"/>
        <v/>
      </c>
      <c r="M6838" s="7" t="str">
        <f t="shared" si="889"/>
        <v/>
      </c>
      <c r="N6838" s="7" t="str">
        <f t="shared" si="885"/>
        <v/>
      </c>
      <c r="O6838" s="144"/>
      <c r="P6838" s="355">
        <v>0</v>
      </c>
      <c r="Q6838" s="362">
        <f>SUM('NOVO HORIZONTE'!I6838)</f>
        <v>0</v>
      </c>
      <c r="R6838" s="363">
        <f t="shared" si="890"/>
        <v>0</v>
      </c>
      <c r="S6838" s="153">
        <f t="shared" si="884"/>
        <v>0</v>
      </c>
      <c r="T6838" s="364"/>
    </row>
    <row r="6839" ht="12.75" hidden="1" spans="1:20">
      <c r="A6839" s="154" t="s">
        <v>7121</v>
      </c>
      <c r="B6839" s="100"/>
      <c r="C6839" s="161" t="s">
        <v>7122</v>
      </c>
      <c r="D6839" s="94"/>
      <c r="E6839" s="95">
        <v>0</v>
      </c>
      <c r="F6839" s="96">
        <f t="shared" si="886"/>
        <v>0</v>
      </c>
      <c r="G6839" s="187">
        <f>ROUND(SUM('NOVO HORIZONTE'!G6839),2)</f>
        <v>0</v>
      </c>
      <c r="H6839" s="187">
        <f t="shared" si="891"/>
        <v>0</v>
      </c>
      <c r="I6839" s="188">
        <f t="shared" si="887"/>
        <v>0</v>
      </c>
      <c r="J6839" s="142"/>
      <c r="K6839" s="145" t="str">
        <f>IF(SUM(I6840:I6947)&gt;0,"xx","")</f>
        <v/>
      </c>
      <c r="L6839" s="7" t="str">
        <f t="shared" si="888"/>
        <v/>
      </c>
      <c r="M6839" s="7" t="str">
        <f t="shared" si="889"/>
        <v/>
      </c>
      <c r="N6839" s="7" t="str">
        <f t="shared" si="885"/>
        <v/>
      </c>
      <c r="O6839" s="144"/>
      <c r="P6839" s="375"/>
      <c r="Q6839" s="362">
        <f>SUM('NOVO HORIZONTE'!I6839)</f>
        <v>0</v>
      </c>
      <c r="R6839" s="363">
        <f t="shared" si="890"/>
        <v>0</v>
      </c>
      <c r="S6839" s="153">
        <f t="shared" si="884"/>
        <v>0</v>
      </c>
      <c r="T6839" s="364"/>
    </row>
    <row r="6840" ht="22.5" hidden="1" spans="1:20">
      <c r="A6840" s="158">
        <v>97104</v>
      </c>
      <c r="B6840" s="100" t="s">
        <v>252</v>
      </c>
      <c r="C6840" s="104" t="s">
        <v>7123</v>
      </c>
      <c r="D6840" s="94" t="s">
        <v>261</v>
      </c>
      <c r="E6840" s="95">
        <v>121.45</v>
      </c>
      <c r="F6840" s="96">
        <f t="shared" si="886"/>
        <v>149.07</v>
      </c>
      <c r="G6840" s="107">
        <f>ROUND(SUM('NOVO HORIZONTE'!G6840),2)</f>
        <v>0</v>
      </c>
      <c r="H6840" s="107">
        <f t="shared" si="891"/>
        <v>0</v>
      </c>
      <c r="I6840" s="143">
        <f t="shared" si="887"/>
        <v>0</v>
      </c>
      <c r="J6840" s="142"/>
      <c r="K6840" s="146"/>
      <c r="L6840" s="7" t="str">
        <f t="shared" si="888"/>
        <v/>
      </c>
      <c r="M6840" s="7" t="str">
        <f t="shared" si="889"/>
        <v/>
      </c>
      <c r="N6840" s="7" t="str">
        <f t="shared" si="885"/>
        <v/>
      </c>
      <c r="O6840" s="144"/>
      <c r="P6840" s="355">
        <v>0</v>
      </c>
      <c r="Q6840" s="362">
        <f>SUM('NOVO HORIZONTE'!I6840)</f>
        <v>0</v>
      </c>
      <c r="R6840" s="363">
        <f t="shared" si="890"/>
        <v>0</v>
      </c>
      <c r="S6840" s="153">
        <f t="shared" si="884"/>
        <v>0</v>
      </c>
      <c r="T6840" s="364"/>
    </row>
    <row r="6841" ht="22.5" hidden="1" spans="1:20">
      <c r="A6841" s="158">
        <v>97105</v>
      </c>
      <c r="B6841" s="100" t="s">
        <v>252</v>
      </c>
      <c r="C6841" s="104" t="s">
        <v>7124</v>
      </c>
      <c r="D6841" s="94" t="s">
        <v>261</v>
      </c>
      <c r="E6841" s="95">
        <v>136.68</v>
      </c>
      <c r="F6841" s="96">
        <f t="shared" si="886"/>
        <v>167.76</v>
      </c>
      <c r="G6841" s="107">
        <f>ROUND(SUM('NOVO HORIZONTE'!G6841),2)</f>
        <v>0</v>
      </c>
      <c r="H6841" s="107">
        <f t="shared" si="891"/>
        <v>0</v>
      </c>
      <c r="I6841" s="143">
        <f t="shared" si="887"/>
        <v>0</v>
      </c>
      <c r="J6841" s="142"/>
      <c r="K6841" s="146"/>
      <c r="L6841" s="7" t="str">
        <f t="shared" si="888"/>
        <v/>
      </c>
      <c r="M6841" s="7" t="str">
        <f t="shared" si="889"/>
        <v/>
      </c>
      <c r="N6841" s="7" t="str">
        <f t="shared" si="885"/>
        <v/>
      </c>
      <c r="O6841" s="144"/>
      <c r="P6841" s="355">
        <v>0</v>
      </c>
      <c r="Q6841" s="362">
        <f>SUM('NOVO HORIZONTE'!I6841)</f>
        <v>0</v>
      </c>
      <c r="R6841" s="363">
        <f t="shared" si="890"/>
        <v>0</v>
      </c>
      <c r="S6841" s="153">
        <f t="shared" si="884"/>
        <v>0</v>
      </c>
      <c r="T6841" s="364"/>
    </row>
    <row r="6842" ht="22.5" hidden="1" spans="1:20">
      <c r="A6842" s="158">
        <v>97106</v>
      </c>
      <c r="B6842" s="100" t="s">
        <v>252</v>
      </c>
      <c r="C6842" s="104" t="s">
        <v>7125</v>
      </c>
      <c r="D6842" s="94" t="s">
        <v>261</v>
      </c>
      <c r="E6842" s="95">
        <v>150.85</v>
      </c>
      <c r="F6842" s="96">
        <f t="shared" si="886"/>
        <v>185.15</v>
      </c>
      <c r="G6842" s="107">
        <f>ROUND(SUM('NOVO HORIZONTE'!G6842),2)</f>
        <v>0</v>
      </c>
      <c r="H6842" s="107">
        <f t="shared" si="891"/>
        <v>0</v>
      </c>
      <c r="I6842" s="143">
        <f t="shared" si="887"/>
        <v>0</v>
      </c>
      <c r="J6842" s="142"/>
      <c r="K6842" s="146"/>
      <c r="L6842" s="7" t="str">
        <f t="shared" si="888"/>
        <v/>
      </c>
      <c r="M6842" s="7" t="str">
        <f t="shared" si="889"/>
        <v/>
      </c>
      <c r="N6842" s="7" t="str">
        <f t="shared" si="885"/>
        <v/>
      </c>
      <c r="O6842" s="144"/>
      <c r="P6842" s="355">
        <v>0</v>
      </c>
      <c r="Q6842" s="362">
        <f>SUM('NOVO HORIZONTE'!I6842)</f>
        <v>0</v>
      </c>
      <c r="R6842" s="363">
        <f t="shared" si="890"/>
        <v>0</v>
      </c>
      <c r="S6842" s="153">
        <f t="shared" si="884"/>
        <v>0</v>
      </c>
      <c r="T6842" s="364"/>
    </row>
    <row r="6843" ht="22.5" hidden="1" spans="1:20">
      <c r="A6843" s="158">
        <v>97107</v>
      </c>
      <c r="B6843" s="100" t="s">
        <v>252</v>
      </c>
      <c r="C6843" s="104" t="s">
        <v>7126</v>
      </c>
      <c r="D6843" s="94" t="s">
        <v>261</v>
      </c>
      <c r="E6843" s="95">
        <v>172.16</v>
      </c>
      <c r="F6843" s="96">
        <f t="shared" si="886"/>
        <v>211.31</v>
      </c>
      <c r="G6843" s="107">
        <f>ROUND(SUM('NOVO HORIZONTE'!G6843),2)</f>
        <v>0</v>
      </c>
      <c r="H6843" s="107">
        <f t="shared" si="891"/>
        <v>0</v>
      </c>
      <c r="I6843" s="143">
        <f t="shared" si="887"/>
        <v>0</v>
      </c>
      <c r="J6843" s="142"/>
      <c r="K6843" s="146"/>
      <c r="L6843" s="7" t="str">
        <f t="shared" si="888"/>
        <v/>
      </c>
      <c r="M6843" s="7" t="str">
        <f t="shared" si="889"/>
        <v/>
      </c>
      <c r="N6843" s="7" t="str">
        <f t="shared" si="885"/>
        <v/>
      </c>
      <c r="O6843" s="144"/>
      <c r="P6843" s="355">
        <v>0</v>
      </c>
      <c r="Q6843" s="362">
        <f>SUM('NOVO HORIZONTE'!I6843)</f>
        <v>0</v>
      </c>
      <c r="R6843" s="363">
        <f t="shared" si="890"/>
        <v>0</v>
      </c>
      <c r="S6843" s="153">
        <f t="shared" si="884"/>
        <v>0</v>
      </c>
      <c r="T6843" s="364"/>
    </row>
    <row r="6844" ht="22.5" hidden="1" spans="1:20">
      <c r="A6844" s="158">
        <v>97108</v>
      </c>
      <c r="B6844" s="100" t="s">
        <v>252</v>
      </c>
      <c r="C6844" s="104" t="s">
        <v>7127</v>
      </c>
      <c r="D6844" s="94" t="s">
        <v>261</v>
      </c>
      <c r="E6844" s="95">
        <v>196.46</v>
      </c>
      <c r="F6844" s="96">
        <f t="shared" si="886"/>
        <v>241.14</v>
      </c>
      <c r="G6844" s="107">
        <f>ROUND(SUM('NOVO HORIZONTE'!G6844),2)</f>
        <v>0</v>
      </c>
      <c r="H6844" s="107">
        <f t="shared" si="891"/>
        <v>0</v>
      </c>
      <c r="I6844" s="143">
        <f t="shared" si="887"/>
        <v>0</v>
      </c>
      <c r="J6844" s="142"/>
      <c r="K6844" s="146"/>
      <c r="L6844" s="7" t="str">
        <f t="shared" si="888"/>
        <v/>
      </c>
      <c r="M6844" s="7" t="str">
        <f t="shared" si="889"/>
        <v/>
      </c>
      <c r="N6844" s="7" t="str">
        <f t="shared" si="885"/>
        <v/>
      </c>
      <c r="O6844" s="144"/>
      <c r="P6844" s="355">
        <v>0</v>
      </c>
      <c r="Q6844" s="362">
        <f>SUM('NOVO HORIZONTE'!I6844)</f>
        <v>0</v>
      </c>
      <c r="R6844" s="363">
        <f t="shared" si="890"/>
        <v>0</v>
      </c>
      <c r="S6844" s="153">
        <f t="shared" si="884"/>
        <v>0</v>
      </c>
      <c r="T6844" s="364"/>
    </row>
    <row r="6845" ht="22.5" hidden="1" spans="1:20">
      <c r="A6845" s="158">
        <v>97109</v>
      </c>
      <c r="B6845" s="100" t="s">
        <v>252</v>
      </c>
      <c r="C6845" s="104" t="s">
        <v>7128</v>
      </c>
      <c r="D6845" s="94" t="s">
        <v>261</v>
      </c>
      <c r="E6845" s="95">
        <v>217</v>
      </c>
      <c r="F6845" s="96">
        <f t="shared" si="886"/>
        <v>266.35</v>
      </c>
      <c r="G6845" s="107">
        <f>ROUND(SUM('NOVO HORIZONTE'!G6845),2)</f>
        <v>0</v>
      </c>
      <c r="H6845" s="107">
        <f t="shared" si="891"/>
        <v>0</v>
      </c>
      <c r="I6845" s="143">
        <f t="shared" si="887"/>
        <v>0</v>
      </c>
      <c r="J6845" s="142"/>
      <c r="K6845" s="146"/>
      <c r="L6845" s="7" t="str">
        <f t="shared" si="888"/>
        <v/>
      </c>
      <c r="M6845" s="7" t="str">
        <f t="shared" si="889"/>
        <v/>
      </c>
      <c r="N6845" s="7" t="str">
        <f t="shared" si="885"/>
        <v/>
      </c>
      <c r="O6845" s="144"/>
      <c r="P6845" s="355">
        <v>0</v>
      </c>
      <c r="Q6845" s="362">
        <f>SUM('NOVO HORIZONTE'!I6845)</f>
        <v>0</v>
      </c>
      <c r="R6845" s="363">
        <f t="shared" si="890"/>
        <v>0</v>
      </c>
      <c r="S6845" s="153">
        <f t="shared" si="884"/>
        <v>0</v>
      </c>
      <c r="T6845" s="364"/>
    </row>
    <row r="6846" ht="22.5" hidden="1" spans="1:20">
      <c r="A6846" s="158">
        <v>103904</v>
      </c>
      <c r="B6846" s="100" t="s">
        <v>252</v>
      </c>
      <c r="C6846" s="104" t="s">
        <v>7129</v>
      </c>
      <c r="D6846" s="94" t="s">
        <v>261</v>
      </c>
      <c r="E6846" s="95">
        <v>118.37</v>
      </c>
      <c r="F6846" s="96">
        <f t="shared" si="886"/>
        <v>145.29</v>
      </c>
      <c r="G6846" s="107">
        <f>ROUND(SUM('NOVO HORIZONTE'!G6846),2)</f>
        <v>0</v>
      </c>
      <c r="H6846" s="107">
        <f t="shared" si="891"/>
        <v>0</v>
      </c>
      <c r="I6846" s="143">
        <f t="shared" si="887"/>
        <v>0</v>
      </c>
      <c r="J6846" s="142"/>
      <c r="K6846" s="146"/>
      <c r="L6846" s="7" t="str">
        <f t="shared" si="888"/>
        <v/>
      </c>
      <c r="M6846" s="7" t="str">
        <f t="shared" si="889"/>
        <v/>
      </c>
      <c r="N6846" s="7" t="str">
        <f t="shared" si="885"/>
        <v/>
      </c>
      <c r="O6846" s="144"/>
      <c r="P6846" s="355">
        <v>0</v>
      </c>
      <c r="Q6846" s="362">
        <f>SUM('NOVO HORIZONTE'!I6846)</f>
        <v>0</v>
      </c>
      <c r="R6846" s="363">
        <f t="shared" si="890"/>
        <v>0</v>
      </c>
      <c r="S6846" s="153">
        <f t="shared" si="884"/>
        <v>0</v>
      </c>
      <c r="T6846" s="364"/>
    </row>
    <row r="6847" ht="22.5" hidden="1" spans="1:20">
      <c r="A6847" s="158">
        <v>103905</v>
      </c>
      <c r="B6847" s="100" t="s">
        <v>252</v>
      </c>
      <c r="C6847" s="104" t="s">
        <v>7130</v>
      </c>
      <c r="D6847" s="94" t="s">
        <v>261</v>
      </c>
      <c r="E6847" s="95">
        <v>124.83</v>
      </c>
      <c r="F6847" s="96">
        <f t="shared" si="886"/>
        <v>153.22</v>
      </c>
      <c r="G6847" s="107">
        <f>ROUND(SUM('NOVO HORIZONTE'!G6847),2)</f>
        <v>0</v>
      </c>
      <c r="H6847" s="107">
        <f t="shared" si="891"/>
        <v>0</v>
      </c>
      <c r="I6847" s="143">
        <f t="shared" si="887"/>
        <v>0</v>
      </c>
      <c r="J6847" s="142"/>
      <c r="K6847" s="146"/>
      <c r="L6847" s="7" t="str">
        <f t="shared" si="888"/>
        <v/>
      </c>
      <c r="M6847" s="7" t="str">
        <f t="shared" si="889"/>
        <v/>
      </c>
      <c r="N6847" s="7" t="str">
        <f t="shared" si="885"/>
        <v/>
      </c>
      <c r="O6847" s="144"/>
      <c r="P6847" s="355">
        <v>0</v>
      </c>
      <c r="Q6847" s="362">
        <f>SUM('NOVO HORIZONTE'!I6847)</f>
        <v>0</v>
      </c>
      <c r="R6847" s="363">
        <f t="shared" si="890"/>
        <v>0</v>
      </c>
      <c r="S6847" s="153">
        <f t="shared" si="884"/>
        <v>0</v>
      </c>
      <c r="T6847" s="364"/>
    </row>
    <row r="6848" ht="22.5" hidden="1" spans="1:20">
      <c r="A6848" s="158">
        <v>103906</v>
      </c>
      <c r="B6848" s="100" t="s">
        <v>252</v>
      </c>
      <c r="C6848" s="104" t="s">
        <v>7131</v>
      </c>
      <c r="D6848" s="94" t="s">
        <v>261</v>
      </c>
      <c r="E6848" s="95">
        <v>148.1</v>
      </c>
      <c r="F6848" s="96">
        <f t="shared" si="886"/>
        <v>181.78</v>
      </c>
      <c r="G6848" s="107">
        <f>ROUND(SUM('NOVO HORIZONTE'!G6848),2)</f>
        <v>0</v>
      </c>
      <c r="H6848" s="107">
        <f t="shared" si="891"/>
        <v>0</v>
      </c>
      <c r="I6848" s="143">
        <f t="shared" si="887"/>
        <v>0</v>
      </c>
      <c r="J6848" s="142"/>
      <c r="K6848" s="146"/>
      <c r="L6848" s="7" t="str">
        <f t="shared" si="888"/>
        <v/>
      </c>
      <c r="M6848" s="7" t="str">
        <f t="shared" si="889"/>
        <v/>
      </c>
      <c r="N6848" s="7" t="str">
        <f t="shared" si="885"/>
        <v/>
      </c>
      <c r="O6848" s="144"/>
      <c r="P6848" s="355">
        <v>0</v>
      </c>
      <c r="Q6848" s="362">
        <f>SUM('NOVO HORIZONTE'!I6848)</f>
        <v>0</v>
      </c>
      <c r="R6848" s="363">
        <f t="shared" si="890"/>
        <v>0</v>
      </c>
      <c r="S6848" s="153">
        <f t="shared" si="884"/>
        <v>0</v>
      </c>
      <c r="T6848" s="364"/>
    </row>
    <row r="6849" ht="22.5" hidden="1" spans="1:20">
      <c r="A6849" s="158">
        <v>103907</v>
      </c>
      <c r="B6849" s="100" t="s">
        <v>252</v>
      </c>
      <c r="C6849" s="104" t="s">
        <v>7132</v>
      </c>
      <c r="D6849" s="94" t="s">
        <v>261</v>
      </c>
      <c r="E6849" s="95">
        <v>130.07</v>
      </c>
      <c r="F6849" s="96">
        <f t="shared" si="886"/>
        <v>159.65</v>
      </c>
      <c r="G6849" s="107">
        <f>ROUND(SUM('NOVO HORIZONTE'!G6849),2)</f>
        <v>0</v>
      </c>
      <c r="H6849" s="107">
        <f t="shared" si="891"/>
        <v>0</v>
      </c>
      <c r="I6849" s="143">
        <f t="shared" si="887"/>
        <v>0</v>
      </c>
      <c r="J6849" s="142"/>
      <c r="K6849" s="146"/>
      <c r="L6849" s="7" t="str">
        <f t="shared" si="888"/>
        <v/>
      </c>
      <c r="M6849" s="7" t="str">
        <f t="shared" si="889"/>
        <v/>
      </c>
      <c r="N6849" s="7" t="str">
        <f t="shared" si="885"/>
        <v/>
      </c>
      <c r="O6849" s="144"/>
      <c r="P6849" s="355">
        <v>0</v>
      </c>
      <c r="Q6849" s="362">
        <f>SUM('NOVO HORIZONTE'!I6849)</f>
        <v>0</v>
      </c>
      <c r="R6849" s="363">
        <f t="shared" si="890"/>
        <v>0</v>
      </c>
      <c r="S6849" s="153">
        <f t="shared" si="884"/>
        <v>0</v>
      </c>
      <c r="T6849" s="364"/>
    </row>
    <row r="6850" ht="12.75" hidden="1" spans="1:20">
      <c r="A6850" s="158">
        <v>103908</v>
      </c>
      <c r="B6850" s="100" t="s">
        <v>252</v>
      </c>
      <c r="C6850" s="104" t="s">
        <v>7133</v>
      </c>
      <c r="D6850" s="94" t="s">
        <v>261</v>
      </c>
      <c r="E6850" s="95">
        <v>146.73</v>
      </c>
      <c r="F6850" s="96">
        <f t="shared" si="886"/>
        <v>180.1</v>
      </c>
      <c r="G6850" s="107">
        <f>ROUND(SUM('NOVO HORIZONTE'!G6850),2)</f>
        <v>0</v>
      </c>
      <c r="H6850" s="107">
        <f t="shared" si="891"/>
        <v>0</v>
      </c>
      <c r="I6850" s="143">
        <f t="shared" si="887"/>
        <v>0</v>
      </c>
      <c r="J6850" s="142"/>
      <c r="K6850" s="146"/>
      <c r="L6850" s="7" t="str">
        <f t="shared" si="888"/>
        <v/>
      </c>
      <c r="M6850" s="7" t="str">
        <f t="shared" si="889"/>
        <v/>
      </c>
      <c r="N6850" s="7" t="str">
        <f t="shared" si="885"/>
        <v/>
      </c>
      <c r="O6850" s="144"/>
      <c r="P6850" s="355">
        <v>0</v>
      </c>
      <c r="Q6850" s="362">
        <f>SUM('NOVO HORIZONTE'!I6850)</f>
        <v>0</v>
      </c>
      <c r="R6850" s="363">
        <f t="shared" si="890"/>
        <v>0</v>
      </c>
      <c r="S6850" s="153">
        <f t="shared" si="884"/>
        <v>0</v>
      </c>
      <c r="T6850" s="364"/>
    </row>
    <row r="6851" ht="12.75" hidden="1" spans="1:20">
      <c r="A6851" s="158">
        <v>103909</v>
      </c>
      <c r="B6851" s="100" t="s">
        <v>252</v>
      </c>
      <c r="C6851" s="104" t="s">
        <v>7134</v>
      </c>
      <c r="D6851" s="94" t="s">
        <v>261</v>
      </c>
      <c r="E6851" s="95">
        <v>167.53</v>
      </c>
      <c r="F6851" s="96">
        <f t="shared" si="886"/>
        <v>205.63</v>
      </c>
      <c r="G6851" s="107">
        <f>ROUND(SUM('NOVO HORIZONTE'!G6851),2)</f>
        <v>0</v>
      </c>
      <c r="H6851" s="107">
        <f t="shared" si="891"/>
        <v>0</v>
      </c>
      <c r="I6851" s="143">
        <f t="shared" si="887"/>
        <v>0</v>
      </c>
      <c r="J6851" s="142"/>
      <c r="K6851" s="146"/>
      <c r="L6851" s="7" t="str">
        <f t="shared" si="888"/>
        <v/>
      </c>
      <c r="M6851" s="7" t="str">
        <f t="shared" si="889"/>
        <v/>
      </c>
      <c r="N6851" s="7" t="str">
        <f t="shared" si="885"/>
        <v/>
      </c>
      <c r="O6851" s="144"/>
      <c r="P6851" s="355">
        <v>0</v>
      </c>
      <c r="Q6851" s="362">
        <f>SUM('NOVO HORIZONTE'!I6851)</f>
        <v>0</v>
      </c>
      <c r="R6851" s="363">
        <f t="shared" si="890"/>
        <v>0</v>
      </c>
      <c r="S6851" s="153">
        <f t="shared" si="884"/>
        <v>0</v>
      </c>
      <c r="T6851" s="364"/>
    </row>
    <row r="6852" ht="22.5" hidden="1" spans="1:20">
      <c r="A6852" s="158">
        <v>103911</v>
      </c>
      <c r="B6852" s="100" t="s">
        <v>252</v>
      </c>
      <c r="C6852" s="104" t="s">
        <v>7135</v>
      </c>
      <c r="D6852" s="94" t="s">
        <v>261</v>
      </c>
      <c r="E6852" s="95">
        <v>191.31</v>
      </c>
      <c r="F6852" s="96">
        <f t="shared" si="886"/>
        <v>234.81</v>
      </c>
      <c r="G6852" s="107">
        <f>ROUND(SUM('NOVO HORIZONTE'!G6852),2)</f>
        <v>0</v>
      </c>
      <c r="H6852" s="107">
        <f t="shared" si="891"/>
        <v>0</v>
      </c>
      <c r="I6852" s="143">
        <f t="shared" si="887"/>
        <v>0</v>
      </c>
      <c r="J6852" s="142"/>
      <c r="K6852" s="146"/>
      <c r="L6852" s="7" t="str">
        <f t="shared" si="888"/>
        <v/>
      </c>
      <c r="M6852" s="7" t="str">
        <f t="shared" si="889"/>
        <v/>
      </c>
      <c r="N6852" s="7" t="str">
        <f t="shared" si="885"/>
        <v/>
      </c>
      <c r="O6852" s="144"/>
      <c r="P6852" s="355">
        <v>0</v>
      </c>
      <c r="Q6852" s="362">
        <f>SUM('NOVO HORIZONTE'!I6852)</f>
        <v>0</v>
      </c>
      <c r="R6852" s="363">
        <f t="shared" si="890"/>
        <v>0</v>
      </c>
      <c r="S6852" s="153">
        <f t="shared" si="884"/>
        <v>0</v>
      </c>
      <c r="T6852" s="364"/>
    </row>
    <row r="6853" ht="12.75" hidden="1" spans="1:20">
      <c r="A6853" s="158">
        <v>103912</v>
      </c>
      <c r="B6853" s="100" t="s">
        <v>252</v>
      </c>
      <c r="C6853" s="104" t="s">
        <v>7136</v>
      </c>
      <c r="D6853" s="94" t="s">
        <v>261</v>
      </c>
      <c r="E6853" s="95">
        <v>93.42</v>
      </c>
      <c r="F6853" s="96">
        <f t="shared" si="886"/>
        <v>114.66</v>
      </c>
      <c r="G6853" s="107">
        <f>ROUND(SUM('NOVO HORIZONTE'!G6853),2)</f>
        <v>0</v>
      </c>
      <c r="H6853" s="107">
        <f t="shared" si="891"/>
        <v>0</v>
      </c>
      <c r="I6853" s="143">
        <f t="shared" si="887"/>
        <v>0</v>
      </c>
      <c r="J6853" s="142"/>
      <c r="K6853" s="146"/>
      <c r="L6853" s="7" t="str">
        <f t="shared" si="888"/>
        <v/>
      </c>
      <c r="M6853" s="7" t="str">
        <f t="shared" si="889"/>
        <v/>
      </c>
      <c r="N6853" s="7" t="str">
        <f t="shared" si="885"/>
        <v/>
      </c>
      <c r="O6853" s="144"/>
      <c r="P6853" s="355">
        <v>0</v>
      </c>
      <c r="Q6853" s="362">
        <f>SUM('NOVO HORIZONTE'!I6853)</f>
        <v>0</v>
      </c>
      <c r="R6853" s="363">
        <f t="shared" si="890"/>
        <v>0</v>
      </c>
      <c r="S6853" s="153">
        <f t="shared" si="884"/>
        <v>0</v>
      </c>
      <c r="T6853" s="364"/>
    </row>
    <row r="6854" ht="22.5" hidden="1" spans="1:20">
      <c r="A6854" s="158">
        <v>97111</v>
      </c>
      <c r="B6854" s="100" t="s">
        <v>252</v>
      </c>
      <c r="C6854" s="104" t="s">
        <v>7137</v>
      </c>
      <c r="D6854" s="94" t="s">
        <v>261</v>
      </c>
      <c r="E6854" s="95">
        <v>274.89</v>
      </c>
      <c r="F6854" s="96">
        <f t="shared" si="886"/>
        <v>337.4</v>
      </c>
      <c r="G6854" s="107">
        <f>ROUND(SUM('NOVO HORIZONTE'!G6854),2)</f>
        <v>0</v>
      </c>
      <c r="H6854" s="107">
        <f t="shared" si="891"/>
        <v>0</v>
      </c>
      <c r="I6854" s="143">
        <f t="shared" si="887"/>
        <v>0</v>
      </c>
      <c r="J6854" s="142"/>
      <c r="K6854" s="146"/>
      <c r="L6854" s="7" t="str">
        <f t="shared" si="888"/>
        <v/>
      </c>
      <c r="M6854" s="7" t="str">
        <f t="shared" si="889"/>
        <v/>
      </c>
      <c r="N6854" s="7" t="str">
        <f t="shared" si="885"/>
        <v/>
      </c>
      <c r="O6854" s="144"/>
      <c r="P6854" s="355">
        <v>0</v>
      </c>
      <c r="Q6854" s="362">
        <f>SUM('NOVO HORIZONTE'!I6854)</f>
        <v>0</v>
      </c>
      <c r="R6854" s="363">
        <f t="shared" si="890"/>
        <v>0</v>
      </c>
      <c r="S6854" s="153">
        <f t="shared" si="884"/>
        <v>0</v>
      </c>
      <c r="T6854" s="364"/>
    </row>
    <row r="6855" ht="22.5" hidden="1" spans="1:20">
      <c r="A6855" s="158">
        <v>97112</v>
      </c>
      <c r="B6855" s="100" t="s">
        <v>252</v>
      </c>
      <c r="C6855" s="104" t="s">
        <v>7138</v>
      </c>
      <c r="D6855" s="94" t="s">
        <v>261</v>
      </c>
      <c r="E6855" s="95">
        <v>231.07</v>
      </c>
      <c r="F6855" s="96">
        <f t="shared" si="886"/>
        <v>283.62</v>
      </c>
      <c r="G6855" s="107">
        <f>ROUND(SUM('NOVO HORIZONTE'!G6855),2)</f>
        <v>0</v>
      </c>
      <c r="H6855" s="107">
        <f t="shared" si="891"/>
        <v>0</v>
      </c>
      <c r="I6855" s="143">
        <f t="shared" si="887"/>
        <v>0</v>
      </c>
      <c r="J6855" s="142"/>
      <c r="K6855" s="146"/>
      <c r="L6855" s="7" t="str">
        <f t="shared" si="888"/>
        <v/>
      </c>
      <c r="M6855" s="7" t="str">
        <f t="shared" si="889"/>
        <v/>
      </c>
      <c r="N6855" s="7" t="str">
        <f t="shared" si="885"/>
        <v/>
      </c>
      <c r="O6855" s="144"/>
      <c r="P6855" s="355">
        <v>0</v>
      </c>
      <c r="Q6855" s="362">
        <f>SUM('NOVO HORIZONTE'!I6855)</f>
        <v>0</v>
      </c>
      <c r="R6855" s="363">
        <f t="shared" si="890"/>
        <v>0</v>
      </c>
      <c r="S6855" s="153">
        <f t="shared" si="884"/>
        <v>0</v>
      </c>
      <c r="T6855" s="364"/>
    </row>
    <row r="6856" ht="12.75" hidden="1" spans="1:20">
      <c r="A6856" s="158">
        <v>97113</v>
      </c>
      <c r="B6856" s="100" t="s">
        <v>252</v>
      </c>
      <c r="C6856" s="104" t="s">
        <v>7139</v>
      </c>
      <c r="D6856" s="94" t="s">
        <v>261</v>
      </c>
      <c r="E6856" s="95">
        <v>3.15</v>
      </c>
      <c r="F6856" s="96">
        <f t="shared" si="886"/>
        <v>3.87</v>
      </c>
      <c r="G6856" s="107">
        <f>ROUND(SUM('NOVO HORIZONTE'!G6856),2)</f>
        <v>0</v>
      </c>
      <c r="H6856" s="107">
        <f t="shared" si="891"/>
        <v>0</v>
      </c>
      <c r="I6856" s="143">
        <f t="shared" si="887"/>
        <v>0</v>
      </c>
      <c r="J6856" s="142"/>
      <c r="K6856" s="146"/>
      <c r="L6856" s="7" t="str">
        <f t="shared" si="888"/>
        <v/>
      </c>
      <c r="M6856" s="7" t="str">
        <f t="shared" si="889"/>
        <v/>
      </c>
      <c r="N6856" s="7" t="str">
        <f t="shared" si="885"/>
        <v/>
      </c>
      <c r="O6856" s="144"/>
      <c r="P6856" s="355">
        <v>0</v>
      </c>
      <c r="Q6856" s="362">
        <f>SUM('NOVO HORIZONTE'!I6856)</f>
        <v>0</v>
      </c>
      <c r="R6856" s="363">
        <f t="shared" si="890"/>
        <v>0</v>
      </c>
      <c r="S6856" s="153">
        <f t="shared" si="884"/>
        <v>0</v>
      </c>
      <c r="T6856" s="364"/>
    </row>
    <row r="6857" ht="22.5" hidden="1" spans="1:20">
      <c r="A6857" s="158">
        <v>97116</v>
      </c>
      <c r="B6857" s="100" t="s">
        <v>252</v>
      </c>
      <c r="C6857" s="104" t="s">
        <v>7140</v>
      </c>
      <c r="D6857" s="94" t="s">
        <v>1010</v>
      </c>
      <c r="E6857" s="95">
        <v>26.06</v>
      </c>
      <c r="F6857" s="96">
        <f t="shared" si="886"/>
        <v>31.99</v>
      </c>
      <c r="G6857" s="107">
        <f>ROUND(SUM('NOVO HORIZONTE'!G6857),2)</f>
        <v>0</v>
      </c>
      <c r="H6857" s="107">
        <f t="shared" si="891"/>
        <v>0</v>
      </c>
      <c r="I6857" s="143">
        <f t="shared" si="887"/>
        <v>0</v>
      </c>
      <c r="J6857" s="142"/>
      <c r="K6857" s="146"/>
      <c r="L6857" s="7" t="str">
        <f t="shared" si="888"/>
        <v/>
      </c>
      <c r="M6857" s="7" t="str">
        <f t="shared" si="889"/>
        <v/>
      </c>
      <c r="N6857" s="7" t="str">
        <f t="shared" si="885"/>
        <v/>
      </c>
      <c r="O6857" s="144"/>
      <c r="P6857" s="355">
        <v>0</v>
      </c>
      <c r="Q6857" s="362">
        <f>SUM('NOVO HORIZONTE'!I6857)</f>
        <v>0</v>
      </c>
      <c r="R6857" s="363">
        <f t="shared" si="890"/>
        <v>0</v>
      </c>
      <c r="S6857" s="153">
        <f t="shared" si="884"/>
        <v>0</v>
      </c>
      <c r="T6857" s="364"/>
    </row>
    <row r="6858" ht="22.5" hidden="1" spans="1:20">
      <c r="A6858" s="158">
        <v>97117</v>
      </c>
      <c r="B6858" s="100" t="s">
        <v>252</v>
      </c>
      <c r="C6858" s="104" t="s">
        <v>7141</v>
      </c>
      <c r="D6858" s="94" t="s">
        <v>1010</v>
      </c>
      <c r="E6858" s="95">
        <v>22.24</v>
      </c>
      <c r="F6858" s="96">
        <f t="shared" si="886"/>
        <v>27.3</v>
      </c>
      <c r="G6858" s="107">
        <f>ROUND(SUM('NOVO HORIZONTE'!G6858),2)</f>
        <v>0</v>
      </c>
      <c r="H6858" s="107">
        <f t="shared" si="891"/>
        <v>0</v>
      </c>
      <c r="I6858" s="143">
        <f t="shared" si="887"/>
        <v>0</v>
      </c>
      <c r="J6858" s="142"/>
      <c r="K6858" s="146"/>
      <c r="L6858" s="7" t="str">
        <f t="shared" si="888"/>
        <v/>
      </c>
      <c r="M6858" s="7" t="str">
        <f t="shared" si="889"/>
        <v/>
      </c>
      <c r="N6858" s="7" t="str">
        <f t="shared" si="885"/>
        <v/>
      </c>
      <c r="O6858" s="144"/>
      <c r="P6858" s="355">
        <v>0</v>
      </c>
      <c r="Q6858" s="362">
        <f>SUM('NOVO HORIZONTE'!I6858)</f>
        <v>0</v>
      </c>
      <c r="R6858" s="363">
        <f t="shared" si="890"/>
        <v>0</v>
      </c>
      <c r="S6858" s="153">
        <f t="shared" si="884"/>
        <v>0</v>
      </c>
      <c r="T6858" s="364"/>
    </row>
    <row r="6859" ht="22.5" hidden="1" spans="1:20">
      <c r="A6859" s="158">
        <v>97118</v>
      </c>
      <c r="B6859" s="100" t="s">
        <v>252</v>
      </c>
      <c r="C6859" s="104" t="s">
        <v>7142</v>
      </c>
      <c r="D6859" s="94" t="s">
        <v>1010</v>
      </c>
      <c r="E6859" s="95">
        <v>18.18</v>
      </c>
      <c r="F6859" s="96">
        <f t="shared" si="886"/>
        <v>22.31</v>
      </c>
      <c r="G6859" s="107">
        <f>ROUND(SUM('NOVO HORIZONTE'!G6859),2)</f>
        <v>0</v>
      </c>
      <c r="H6859" s="107">
        <f t="shared" si="891"/>
        <v>0</v>
      </c>
      <c r="I6859" s="143">
        <f t="shared" si="887"/>
        <v>0</v>
      </c>
      <c r="J6859" s="142"/>
      <c r="K6859" s="146"/>
      <c r="L6859" s="7" t="str">
        <f t="shared" si="888"/>
        <v/>
      </c>
      <c r="M6859" s="7" t="str">
        <f t="shared" si="889"/>
        <v/>
      </c>
      <c r="N6859" s="7" t="str">
        <f t="shared" si="885"/>
        <v/>
      </c>
      <c r="O6859" s="144"/>
      <c r="P6859" s="355">
        <v>0</v>
      </c>
      <c r="Q6859" s="362">
        <f>SUM('NOVO HORIZONTE'!I6859)</f>
        <v>0</v>
      </c>
      <c r="R6859" s="363">
        <f t="shared" si="890"/>
        <v>0</v>
      </c>
      <c r="S6859" s="153">
        <f t="shared" si="884"/>
        <v>0</v>
      </c>
      <c r="T6859" s="364"/>
    </row>
    <row r="6860" ht="22.5" hidden="1" spans="1:20">
      <c r="A6860" s="158">
        <v>97119</v>
      </c>
      <c r="B6860" s="100" t="s">
        <v>252</v>
      </c>
      <c r="C6860" s="104" t="s">
        <v>7143</v>
      </c>
      <c r="D6860" s="94" t="s">
        <v>1010</v>
      </c>
      <c r="E6860" s="95">
        <v>16.12</v>
      </c>
      <c r="F6860" s="96">
        <f t="shared" si="886"/>
        <v>19.79</v>
      </c>
      <c r="G6860" s="107">
        <f>ROUND(SUM('NOVO HORIZONTE'!G6860),2)</f>
        <v>0</v>
      </c>
      <c r="H6860" s="107">
        <f t="shared" si="891"/>
        <v>0</v>
      </c>
      <c r="I6860" s="143">
        <f t="shared" si="887"/>
        <v>0</v>
      </c>
      <c r="J6860" s="142"/>
      <c r="K6860" s="146"/>
      <c r="L6860" s="7" t="str">
        <f t="shared" si="888"/>
        <v/>
      </c>
      <c r="M6860" s="7" t="str">
        <f t="shared" si="889"/>
        <v/>
      </c>
      <c r="N6860" s="7" t="str">
        <f t="shared" si="885"/>
        <v/>
      </c>
      <c r="O6860" s="144"/>
      <c r="P6860" s="355">
        <v>0</v>
      </c>
      <c r="Q6860" s="362">
        <f>SUM('NOVO HORIZONTE'!I6860)</f>
        <v>0</v>
      </c>
      <c r="R6860" s="363">
        <f t="shared" si="890"/>
        <v>0</v>
      </c>
      <c r="S6860" s="153">
        <f t="shared" si="884"/>
        <v>0</v>
      </c>
      <c r="T6860" s="364"/>
    </row>
    <row r="6861" ht="12.75" hidden="1" spans="1:20">
      <c r="A6861" s="158">
        <v>97802</v>
      </c>
      <c r="B6861" s="100" t="s">
        <v>252</v>
      </c>
      <c r="C6861" s="104" t="s">
        <v>7144</v>
      </c>
      <c r="D6861" s="94" t="s">
        <v>261</v>
      </c>
      <c r="E6861" s="95">
        <v>6.35</v>
      </c>
      <c r="F6861" s="96">
        <f t="shared" si="886"/>
        <v>7.79</v>
      </c>
      <c r="G6861" s="107">
        <f>ROUND(SUM('NOVO HORIZONTE'!G6861),2)</f>
        <v>0</v>
      </c>
      <c r="H6861" s="107">
        <f t="shared" si="891"/>
        <v>0</v>
      </c>
      <c r="I6861" s="143">
        <f t="shared" si="887"/>
        <v>0</v>
      </c>
      <c r="J6861" s="142"/>
      <c r="K6861" s="146"/>
      <c r="L6861" s="7" t="str">
        <f t="shared" si="888"/>
        <v/>
      </c>
      <c r="M6861" s="7" t="str">
        <f t="shared" si="889"/>
        <v/>
      </c>
      <c r="N6861" s="7" t="str">
        <f t="shared" si="885"/>
        <v/>
      </c>
      <c r="O6861" s="144"/>
      <c r="P6861" s="355">
        <v>0</v>
      </c>
      <c r="Q6861" s="362">
        <f>SUM('NOVO HORIZONTE'!I6861)</f>
        <v>0</v>
      </c>
      <c r="R6861" s="363">
        <f t="shared" si="890"/>
        <v>0</v>
      </c>
      <c r="S6861" s="153">
        <f t="shared" si="884"/>
        <v>0</v>
      </c>
      <c r="T6861" s="364"/>
    </row>
    <row r="6862" ht="22.5" hidden="1" spans="1:20">
      <c r="A6862" s="158">
        <v>97803</v>
      </c>
      <c r="B6862" s="100" t="s">
        <v>252</v>
      </c>
      <c r="C6862" s="104" t="s">
        <v>7145</v>
      </c>
      <c r="D6862" s="94" t="s">
        <v>261</v>
      </c>
      <c r="E6862" s="95">
        <v>9.74</v>
      </c>
      <c r="F6862" s="96">
        <f t="shared" si="886"/>
        <v>11.95</v>
      </c>
      <c r="G6862" s="107">
        <f>ROUND(SUM('NOVO HORIZONTE'!G6862),2)</f>
        <v>0</v>
      </c>
      <c r="H6862" s="107">
        <f t="shared" si="891"/>
        <v>0</v>
      </c>
      <c r="I6862" s="143">
        <f t="shared" si="887"/>
        <v>0</v>
      </c>
      <c r="J6862" s="142"/>
      <c r="K6862" s="146"/>
      <c r="L6862" s="7" t="str">
        <f t="shared" si="888"/>
        <v/>
      </c>
      <c r="M6862" s="7" t="str">
        <f t="shared" si="889"/>
        <v/>
      </c>
      <c r="N6862" s="7" t="str">
        <f t="shared" si="885"/>
        <v/>
      </c>
      <c r="O6862" s="144"/>
      <c r="P6862" s="355">
        <v>0</v>
      </c>
      <c r="Q6862" s="362">
        <f>SUM('NOVO HORIZONTE'!I6862)</f>
        <v>0</v>
      </c>
      <c r="R6862" s="363">
        <f t="shared" si="890"/>
        <v>0</v>
      </c>
      <c r="S6862" s="153">
        <f t="shared" si="884"/>
        <v>0</v>
      </c>
      <c r="T6862" s="364"/>
    </row>
    <row r="6863" ht="27.95" hidden="1" customHeight="1" spans="1:20">
      <c r="A6863" s="158">
        <v>97805</v>
      </c>
      <c r="B6863" s="100" t="s">
        <v>252</v>
      </c>
      <c r="C6863" s="104" t="s">
        <v>7146</v>
      </c>
      <c r="D6863" s="94" t="s">
        <v>261</v>
      </c>
      <c r="E6863" s="95">
        <v>15.85</v>
      </c>
      <c r="F6863" s="96">
        <f t="shared" si="886"/>
        <v>19.45</v>
      </c>
      <c r="G6863" s="107">
        <f>ROUND(SUM('NOVO HORIZONTE'!G6863),2)</f>
        <v>0</v>
      </c>
      <c r="H6863" s="107">
        <f t="shared" si="891"/>
        <v>0</v>
      </c>
      <c r="I6863" s="143">
        <f t="shared" si="887"/>
        <v>0</v>
      </c>
      <c r="J6863" s="142"/>
      <c r="K6863" s="146"/>
      <c r="L6863" s="7" t="str">
        <f t="shared" si="888"/>
        <v/>
      </c>
      <c r="M6863" s="7" t="str">
        <f t="shared" si="889"/>
        <v/>
      </c>
      <c r="N6863" s="7" t="str">
        <f t="shared" si="885"/>
        <v/>
      </c>
      <c r="O6863" s="144"/>
      <c r="P6863" s="355">
        <v>0</v>
      </c>
      <c r="Q6863" s="362">
        <f>SUM('NOVO HORIZONTE'!I6863)</f>
        <v>0</v>
      </c>
      <c r="R6863" s="363">
        <f t="shared" si="890"/>
        <v>0</v>
      </c>
      <c r="S6863" s="153">
        <f t="shared" si="884"/>
        <v>0</v>
      </c>
      <c r="T6863" s="364"/>
    </row>
    <row r="6864" ht="22.5" hidden="1" spans="1:20">
      <c r="A6864" s="158">
        <v>97806</v>
      </c>
      <c r="B6864" s="100" t="s">
        <v>252</v>
      </c>
      <c r="C6864" s="104" t="s">
        <v>7147</v>
      </c>
      <c r="D6864" s="94" t="s">
        <v>261</v>
      </c>
      <c r="E6864" s="95">
        <v>19.18</v>
      </c>
      <c r="F6864" s="96">
        <f t="shared" si="886"/>
        <v>23.54</v>
      </c>
      <c r="G6864" s="107">
        <f>ROUND(SUM('NOVO HORIZONTE'!G6864),2)</f>
        <v>0</v>
      </c>
      <c r="H6864" s="107">
        <f t="shared" si="891"/>
        <v>0</v>
      </c>
      <c r="I6864" s="143">
        <f t="shared" si="887"/>
        <v>0</v>
      </c>
      <c r="J6864" s="142"/>
      <c r="K6864" s="146"/>
      <c r="L6864" s="7" t="str">
        <f t="shared" si="888"/>
        <v/>
      </c>
      <c r="M6864" s="7" t="str">
        <f t="shared" si="889"/>
        <v/>
      </c>
      <c r="N6864" s="7" t="str">
        <f t="shared" si="885"/>
        <v/>
      </c>
      <c r="O6864" s="144"/>
      <c r="P6864" s="355">
        <v>0</v>
      </c>
      <c r="Q6864" s="362">
        <f>SUM('NOVO HORIZONTE'!I6864)</f>
        <v>0</v>
      </c>
      <c r="R6864" s="363">
        <f t="shared" si="890"/>
        <v>0</v>
      </c>
      <c r="S6864" s="153">
        <f t="shared" si="884"/>
        <v>0</v>
      </c>
      <c r="T6864" s="364"/>
    </row>
    <row r="6865" ht="22.5" hidden="1" spans="1:20">
      <c r="A6865" s="158">
        <v>97807</v>
      </c>
      <c r="B6865" s="100" t="s">
        <v>252</v>
      </c>
      <c r="C6865" s="104" t="s">
        <v>7148</v>
      </c>
      <c r="D6865" s="94" t="s">
        <v>261</v>
      </c>
      <c r="E6865" s="95">
        <v>21.83</v>
      </c>
      <c r="F6865" s="96">
        <f t="shared" si="886"/>
        <v>26.79</v>
      </c>
      <c r="G6865" s="107">
        <f>ROUND(SUM('NOVO HORIZONTE'!G6865),2)</f>
        <v>0</v>
      </c>
      <c r="H6865" s="107">
        <f t="shared" si="891"/>
        <v>0</v>
      </c>
      <c r="I6865" s="143">
        <f t="shared" si="887"/>
        <v>0</v>
      </c>
      <c r="J6865" s="142"/>
      <c r="K6865" s="146"/>
      <c r="L6865" s="7" t="str">
        <f t="shared" si="888"/>
        <v/>
      </c>
      <c r="M6865" s="7" t="str">
        <f t="shared" si="889"/>
        <v/>
      </c>
      <c r="N6865" s="7" t="str">
        <f t="shared" si="885"/>
        <v/>
      </c>
      <c r="O6865" s="144"/>
      <c r="P6865" s="355">
        <v>0</v>
      </c>
      <c r="Q6865" s="362">
        <f>SUM('NOVO HORIZONTE'!I6865)</f>
        <v>0</v>
      </c>
      <c r="R6865" s="363">
        <f t="shared" si="890"/>
        <v>0</v>
      </c>
      <c r="S6865" s="153">
        <f t="shared" si="884"/>
        <v>0</v>
      </c>
      <c r="T6865" s="364"/>
    </row>
    <row r="6866" ht="27.95" hidden="1" customHeight="1" spans="1:20">
      <c r="A6866" s="158">
        <v>97809</v>
      </c>
      <c r="B6866" s="100" t="s">
        <v>252</v>
      </c>
      <c r="C6866" s="104" t="s">
        <v>7149</v>
      </c>
      <c r="D6866" s="94" t="s">
        <v>261</v>
      </c>
      <c r="E6866" s="95">
        <v>17.72</v>
      </c>
      <c r="F6866" s="96">
        <f t="shared" si="886"/>
        <v>21.75</v>
      </c>
      <c r="G6866" s="107">
        <f>ROUND(SUM('NOVO HORIZONTE'!G6866),2)</f>
        <v>0</v>
      </c>
      <c r="H6866" s="107">
        <f t="shared" si="891"/>
        <v>0</v>
      </c>
      <c r="I6866" s="143">
        <f t="shared" si="887"/>
        <v>0</v>
      </c>
      <c r="J6866" s="142"/>
      <c r="K6866" s="146"/>
      <c r="L6866" s="7" t="str">
        <f t="shared" si="888"/>
        <v/>
      </c>
      <c r="M6866" s="7" t="str">
        <f t="shared" si="889"/>
        <v/>
      </c>
      <c r="N6866" s="7" t="str">
        <f t="shared" si="885"/>
        <v/>
      </c>
      <c r="O6866" s="144"/>
      <c r="P6866" s="355">
        <v>0</v>
      </c>
      <c r="Q6866" s="362">
        <f>SUM('NOVO HORIZONTE'!I6866)</f>
        <v>0</v>
      </c>
      <c r="R6866" s="363">
        <f t="shared" si="890"/>
        <v>0</v>
      </c>
      <c r="S6866" s="153">
        <f t="shared" si="884"/>
        <v>0</v>
      </c>
      <c r="T6866" s="364"/>
    </row>
    <row r="6867" ht="22.5" hidden="1" spans="1:20">
      <c r="A6867" s="158">
        <v>97810</v>
      </c>
      <c r="B6867" s="100" t="s">
        <v>252</v>
      </c>
      <c r="C6867" s="104" t="s">
        <v>7150</v>
      </c>
      <c r="D6867" s="94" t="s">
        <v>261</v>
      </c>
      <c r="E6867" s="95">
        <v>19.32</v>
      </c>
      <c r="F6867" s="96">
        <f t="shared" si="886"/>
        <v>23.71</v>
      </c>
      <c r="G6867" s="107">
        <f>ROUND(SUM('NOVO HORIZONTE'!G6867),2)</f>
        <v>0</v>
      </c>
      <c r="H6867" s="107">
        <f t="shared" si="891"/>
        <v>0</v>
      </c>
      <c r="I6867" s="143">
        <f t="shared" si="887"/>
        <v>0</v>
      </c>
      <c r="J6867" s="142"/>
      <c r="K6867" s="146"/>
      <c r="L6867" s="7" t="str">
        <f t="shared" si="888"/>
        <v/>
      </c>
      <c r="M6867" s="7" t="str">
        <f t="shared" si="889"/>
        <v/>
      </c>
      <c r="N6867" s="7" t="str">
        <f t="shared" si="885"/>
        <v/>
      </c>
      <c r="O6867" s="144"/>
      <c r="P6867" s="355">
        <v>0</v>
      </c>
      <c r="Q6867" s="362">
        <f>SUM('NOVO HORIZONTE'!I6867)</f>
        <v>0</v>
      </c>
      <c r="R6867" s="363">
        <f t="shared" si="890"/>
        <v>0</v>
      </c>
      <c r="S6867" s="153">
        <f t="shared" si="884"/>
        <v>0</v>
      </c>
      <c r="T6867" s="364"/>
    </row>
    <row r="6868" ht="22.5" hidden="1" spans="1:20">
      <c r="A6868" s="158">
        <v>97811</v>
      </c>
      <c r="B6868" s="100" t="s">
        <v>252</v>
      </c>
      <c r="C6868" s="104" t="s">
        <v>7151</v>
      </c>
      <c r="D6868" s="94" t="s">
        <v>261</v>
      </c>
      <c r="E6868" s="95">
        <v>22.05</v>
      </c>
      <c r="F6868" s="96">
        <f t="shared" si="886"/>
        <v>27.06</v>
      </c>
      <c r="G6868" s="107">
        <f>ROUND(SUM('NOVO HORIZONTE'!G6868),2)</f>
        <v>0</v>
      </c>
      <c r="H6868" s="107">
        <f t="shared" si="891"/>
        <v>0</v>
      </c>
      <c r="I6868" s="143">
        <f t="shared" si="887"/>
        <v>0</v>
      </c>
      <c r="J6868" s="142"/>
      <c r="K6868" s="146"/>
      <c r="L6868" s="7" t="str">
        <f t="shared" si="888"/>
        <v/>
      </c>
      <c r="M6868" s="7" t="str">
        <f t="shared" si="889"/>
        <v/>
      </c>
      <c r="N6868" s="7" t="str">
        <f t="shared" si="885"/>
        <v/>
      </c>
      <c r="O6868" s="144"/>
      <c r="P6868" s="355">
        <v>0</v>
      </c>
      <c r="Q6868" s="362">
        <f>SUM('NOVO HORIZONTE'!I6868)</f>
        <v>0</v>
      </c>
      <c r="R6868" s="363">
        <f t="shared" si="890"/>
        <v>0</v>
      </c>
      <c r="S6868" s="153">
        <f t="shared" si="884"/>
        <v>0</v>
      </c>
      <c r="T6868" s="364"/>
    </row>
    <row r="6869" ht="22.5" hidden="1" spans="1:20">
      <c r="A6869" s="158">
        <v>101810</v>
      </c>
      <c r="B6869" s="100" t="s">
        <v>252</v>
      </c>
      <c r="C6869" s="104" t="s">
        <v>7152</v>
      </c>
      <c r="D6869" s="94" t="s">
        <v>239</v>
      </c>
      <c r="E6869" s="95">
        <v>1396.96</v>
      </c>
      <c r="F6869" s="96">
        <f t="shared" si="886"/>
        <v>1714.63</v>
      </c>
      <c r="G6869" s="209">
        <f>ROUND(SUM('NOVO HORIZONTE'!G6869),2)</f>
        <v>0</v>
      </c>
      <c r="H6869" s="107">
        <f t="shared" si="891"/>
        <v>0</v>
      </c>
      <c r="I6869" s="188">
        <f t="shared" si="887"/>
        <v>0</v>
      </c>
      <c r="J6869" s="142"/>
      <c r="K6869" s="146"/>
      <c r="L6869" s="7" t="str">
        <f t="shared" si="888"/>
        <v/>
      </c>
      <c r="M6869" s="7" t="str">
        <f t="shared" si="889"/>
        <v/>
      </c>
      <c r="N6869" s="7" t="str">
        <f t="shared" si="885"/>
        <v/>
      </c>
      <c r="O6869" s="144"/>
      <c r="P6869" s="355">
        <v>0</v>
      </c>
      <c r="Q6869" s="362">
        <f>SUM('NOVO HORIZONTE'!I6869)</f>
        <v>0</v>
      </c>
      <c r="R6869" s="363">
        <f t="shared" si="890"/>
        <v>0</v>
      </c>
      <c r="S6869" s="153">
        <f t="shared" si="884"/>
        <v>0</v>
      </c>
      <c r="T6869" s="364"/>
    </row>
    <row r="6870" ht="22.5" hidden="1" spans="1:20">
      <c r="A6870" s="158">
        <v>101811</v>
      </c>
      <c r="B6870" s="100" t="s">
        <v>252</v>
      </c>
      <c r="C6870" s="104" t="s">
        <v>7153</v>
      </c>
      <c r="D6870" s="94" t="s">
        <v>239</v>
      </c>
      <c r="E6870" s="95">
        <v>1223.1</v>
      </c>
      <c r="F6870" s="96">
        <f t="shared" si="886"/>
        <v>1501.23</v>
      </c>
      <c r="G6870" s="209">
        <f>ROUND(SUM('NOVO HORIZONTE'!G6870),2)</f>
        <v>0</v>
      </c>
      <c r="H6870" s="107">
        <f t="shared" si="891"/>
        <v>0</v>
      </c>
      <c r="I6870" s="188">
        <f t="shared" si="887"/>
        <v>0</v>
      </c>
      <c r="J6870" s="142"/>
      <c r="K6870" s="146"/>
      <c r="L6870" s="7" t="str">
        <f t="shared" si="888"/>
        <v/>
      </c>
      <c r="M6870" s="7" t="str">
        <f t="shared" si="889"/>
        <v/>
      </c>
      <c r="N6870" s="7" t="str">
        <f t="shared" si="885"/>
        <v/>
      </c>
      <c r="O6870" s="144"/>
      <c r="P6870" s="355">
        <v>0</v>
      </c>
      <c r="Q6870" s="362">
        <f>SUM('NOVO HORIZONTE'!I6870)</f>
        <v>0</v>
      </c>
      <c r="R6870" s="363">
        <f t="shared" si="890"/>
        <v>0</v>
      </c>
      <c r="S6870" s="153">
        <f t="shared" si="884"/>
        <v>0</v>
      </c>
      <c r="T6870" s="364"/>
    </row>
    <row r="6871" ht="22.5" hidden="1" spans="1:20">
      <c r="A6871" s="158">
        <v>102096</v>
      </c>
      <c r="B6871" s="100" t="s">
        <v>252</v>
      </c>
      <c r="C6871" s="104" t="s">
        <v>7154</v>
      </c>
      <c r="D6871" s="94" t="s">
        <v>239</v>
      </c>
      <c r="E6871" s="95">
        <v>1505.61</v>
      </c>
      <c r="F6871" s="96">
        <f t="shared" si="886"/>
        <v>1847.99</v>
      </c>
      <c r="G6871" s="209">
        <f>ROUND(SUM('NOVO HORIZONTE'!G6871),2)</f>
        <v>0</v>
      </c>
      <c r="H6871" s="107">
        <f t="shared" si="891"/>
        <v>0</v>
      </c>
      <c r="I6871" s="188">
        <f t="shared" si="887"/>
        <v>0</v>
      </c>
      <c r="J6871" s="142"/>
      <c r="K6871" s="146"/>
      <c r="L6871" s="7" t="str">
        <f t="shared" si="888"/>
        <v/>
      </c>
      <c r="M6871" s="7" t="str">
        <f t="shared" si="889"/>
        <v/>
      </c>
      <c r="N6871" s="7" t="str">
        <f t="shared" si="885"/>
        <v/>
      </c>
      <c r="O6871" s="144"/>
      <c r="P6871" s="355">
        <v>0</v>
      </c>
      <c r="Q6871" s="362">
        <f>SUM('NOVO HORIZONTE'!I6871)</f>
        <v>0</v>
      </c>
      <c r="R6871" s="363">
        <f t="shared" si="890"/>
        <v>0</v>
      </c>
      <c r="S6871" s="153">
        <f t="shared" si="884"/>
        <v>0</v>
      </c>
      <c r="T6871" s="364"/>
    </row>
    <row r="6872" ht="33.75" hidden="1" spans="1:20">
      <c r="A6872" s="158">
        <v>102988</v>
      </c>
      <c r="B6872" s="100" t="s">
        <v>252</v>
      </c>
      <c r="C6872" s="104" t="s">
        <v>7155</v>
      </c>
      <c r="D6872" s="94" t="s">
        <v>261</v>
      </c>
      <c r="E6872" s="95">
        <v>61.46</v>
      </c>
      <c r="F6872" s="96">
        <f t="shared" si="886"/>
        <v>75.44</v>
      </c>
      <c r="G6872" s="209">
        <f>ROUND(SUM('NOVO HORIZONTE'!G6872),2)</f>
        <v>0</v>
      </c>
      <c r="H6872" s="107">
        <f t="shared" si="891"/>
        <v>0</v>
      </c>
      <c r="I6872" s="188">
        <f t="shared" si="887"/>
        <v>0</v>
      </c>
      <c r="J6872" s="142"/>
      <c r="K6872" s="146"/>
      <c r="L6872" s="7" t="str">
        <f t="shared" si="888"/>
        <v/>
      </c>
      <c r="M6872" s="7" t="str">
        <f t="shared" si="889"/>
        <v/>
      </c>
      <c r="N6872" s="7" t="str">
        <f t="shared" si="885"/>
        <v/>
      </c>
      <c r="O6872" s="144"/>
      <c r="P6872" s="355">
        <v>0</v>
      </c>
      <c r="Q6872" s="362">
        <f>SUM('NOVO HORIZONTE'!I6872)</f>
        <v>0</v>
      </c>
      <c r="R6872" s="363">
        <f t="shared" si="890"/>
        <v>0</v>
      </c>
      <c r="S6872" s="153">
        <f t="shared" si="884"/>
        <v>0</v>
      </c>
      <c r="T6872" s="364"/>
    </row>
    <row r="6873" ht="22.5" hidden="1" spans="1:20">
      <c r="A6873" s="158">
        <v>101812</v>
      </c>
      <c r="B6873" s="100" t="s">
        <v>252</v>
      </c>
      <c r="C6873" s="104" t="s">
        <v>7156</v>
      </c>
      <c r="D6873" s="94" t="s">
        <v>239</v>
      </c>
      <c r="E6873" s="95">
        <v>1513.91</v>
      </c>
      <c r="F6873" s="96">
        <f t="shared" si="886"/>
        <v>1858.17</v>
      </c>
      <c r="G6873" s="209">
        <f>ROUND(SUM('NOVO HORIZONTE'!G6873),2)</f>
        <v>0</v>
      </c>
      <c r="H6873" s="107">
        <f t="shared" si="891"/>
        <v>0</v>
      </c>
      <c r="I6873" s="188">
        <f t="shared" si="887"/>
        <v>0</v>
      </c>
      <c r="J6873" s="142"/>
      <c r="K6873" s="146"/>
      <c r="L6873" s="7" t="str">
        <f t="shared" si="888"/>
        <v/>
      </c>
      <c r="M6873" s="7" t="str">
        <f t="shared" si="889"/>
        <v/>
      </c>
      <c r="N6873" s="7" t="str">
        <f t="shared" si="885"/>
        <v/>
      </c>
      <c r="O6873" s="144"/>
      <c r="P6873" s="355">
        <v>0</v>
      </c>
      <c r="Q6873" s="362">
        <f>SUM('NOVO HORIZONTE'!I6873)</f>
        <v>0</v>
      </c>
      <c r="R6873" s="363">
        <f t="shared" si="890"/>
        <v>0</v>
      </c>
      <c r="S6873" s="153">
        <f t="shared" ref="S6873:S6936" si="892">IF(R6873=0,0,IF(R6873&gt;0,"c","b"))</f>
        <v>0</v>
      </c>
      <c r="T6873" s="364"/>
    </row>
    <row r="6874" ht="22.5" hidden="1" spans="1:20">
      <c r="A6874" s="158">
        <v>101813</v>
      </c>
      <c r="B6874" s="100" t="s">
        <v>252</v>
      </c>
      <c r="C6874" s="104" t="s">
        <v>7157</v>
      </c>
      <c r="D6874" s="94" t="s">
        <v>239</v>
      </c>
      <c r="E6874" s="95">
        <v>1340.04</v>
      </c>
      <c r="F6874" s="96">
        <f t="shared" si="886"/>
        <v>1644.77</v>
      </c>
      <c r="G6874" s="209">
        <f>ROUND(SUM('NOVO HORIZONTE'!G6874),2)</f>
        <v>0</v>
      </c>
      <c r="H6874" s="107">
        <f t="shared" si="891"/>
        <v>0</v>
      </c>
      <c r="I6874" s="188">
        <f t="shared" si="887"/>
        <v>0</v>
      </c>
      <c r="J6874" s="142"/>
      <c r="K6874" s="146"/>
      <c r="L6874" s="7" t="str">
        <f t="shared" si="888"/>
        <v/>
      </c>
      <c r="M6874" s="7" t="str">
        <f t="shared" si="889"/>
        <v/>
      </c>
      <c r="N6874" s="7" t="str">
        <f t="shared" si="885"/>
        <v/>
      </c>
      <c r="O6874" s="144"/>
      <c r="P6874" s="355">
        <v>0</v>
      </c>
      <c r="Q6874" s="362">
        <f>SUM('NOVO HORIZONTE'!I6874)</f>
        <v>0</v>
      </c>
      <c r="R6874" s="363">
        <f t="shared" si="890"/>
        <v>0</v>
      </c>
      <c r="S6874" s="153">
        <f t="shared" si="892"/>
        <v>0</v>
      </c>
      <c r="T6874" s="364"/>
    </row>
    <row r="6875" ht="33.75" hidden="1" spans="1:20">
      <c r="A6875" s="158">
        <v>101814</v>
      </c>
      <c r="B6875" s="100" t="s">
        <v>252</v>
      </c>
      <c r="C6875" s="104" t="s">
        <v>7158</v>
      </c>
      <c r="D6875" s="94" t="s">
        <v>261</v>
      </c>
      <c r="E6875" s="95">
        <v>47.87</v>
      </c>
      <c r="F6875" s="96">
        <f t="shared" si="886"/>
        <v>58.76</v>
      </c>
      <c r="G6875" s="209">
        <f>ROUND(SUM('NOVO HORIZONTE'!G6875),2)</f>
        <v>0</v>
      </c>
      <c r="H6875" s="107">
        <f t="shared" si="891"/>
        <v>0</v>
      </c>
      <c r="I6875" s="188">
        <f t="shared" si="887"/>
        <v>0</v>
      </c>
      <c r="J6875" s="142"/>
      <c r="K6875" s="146"/>
      <c r="L6875" s="7" t="str">
        <f t="shared" si="888"/>
        <v/>
      </c>
      <c r="M6875" s="7" t="str">
        <f t="shared" si="889"/>
        <v/>
      </c>
      <c r="N6875" s="7" t="str">
        <f t="shared" si="885"/>
        <v/>
      </c>
      <c r="O6875" s="144"/>
      <c r="P6875" s="355">
        <v>0</v>
      </c>
      <c r="Q6875" s="362">
        <f>SUM('NOVO HORIZONTE'!I6875)</f>
        <v>0</v>
      </c>
      <c r="R6875" s="363">
        <f t="shared" si="890"/>
        <v>0</v>
      </c>
      <c r="S6875" s="153">
        <f t="shared" si="892"/>
        <v>0</v>
      </c>
      <c r="T6875" s="364"/>
    </row>
    <row r="6876" ht="33.75" hidden="1" spans="1:20">
      <c r="A6876" s="158">
        <v>101815</v>
      </c>
      <c r="B6876" s="100" t="s">
        <v>252</v>
      </c>
      <c r="C6876" s="104" t="s">
        <v>7159</v>
      </c>
      <c r="D6876" s="94" t="s">
        <v>261</v>
      </c>
      <c r="E6876" s="95">
        <v>76.32</v>
      </c>
      <c r="F6876" s="96">
        <f t="shared" si="886"/>
        <v>93.68</v>
      </c>
      <c r="G6876" s="209">
        <f>ROUND(SUM('NOVO HORIZONTE'!G6876),2)</f>
        <v>0</v>
      </c>
      <c r="H6876" s="107">
        <f t="shared" si="891"/>
        <v>0</v>
      </c>
      <c r="I6876" s="188">
        <f t="shared" si="887"/>
        <v>0</v>
      </c>
      <c r="J6876" s="142"/>
      <c r="K6876" s="146"/>
      <c r="L6876" s="7" t="str">
        <f t="shared" si="888"/>
        <v/>
      </c>
      <c r="M6876" s="7" t="str">
        <f t="shared" si="889"/>
        <v/>
      </c>
      <c r="N6876" s="7" t="str">
        <f t="shared" si="885"/>
        <v/>
      </c>
      <c r="O6876" s="144"/>
      <c r="P6876" s="355">
        <v>0</v>
      </c>
      <c r="Q6876" s="362">
        <f>SUM('NOVO HORIZONTE'!I6876)</f>
        <v>0</v>
      </c>
      <c r="R6876" s="363">
        <f t="shared" si="890"/>
        <v>0</v>
      </c>
      <c r="S6876" s="153">
        <f t="shared" si="892"/>
        <v>0</v>
      </c>
      <c r="T6876" s="364"/>
    </row>
    <row r="6877" ht="33.75" hidden="1" spans="1:20">
      <c r="A6877" s="158">
        <v>101816</v>
      </c>
      <c r="B6877" s="100" t="s">
        <v>252</v>
      </c>
      <c r="C6877" s="104" t="s">
        <v>7160</v>
      </c>
      <c r="D6877" s="94" t="s">
        <v>261</v>
      </c>
      <c r="E6877" s="95">
        <v>72.39</v>
      </c>
      <c r="F6877" s="96">
        <f t="shared" si="886"/>
        <v>88.85</v>
      </c>
      <c r="G6877" s="209">
        <f>ROUND(SUM('NOVO HORIZONTE'!G6877),2)</f>
        <v>0</v>
      </c>
      <c r="H6877" s="107">
        <f t="shared" si="891"/>
        <v>0</v>
      </c>
      <c r="I6877" s="188">
        <f t="shared" si="887"/>
        <v>0</v>
      </c>
      <c r="J6877" s="142"/>
      <c r="K6877" s="146"/>
      <c r="L6877" s="7" t="str">
        <f t="shared" si="888"/>
        <v/>
      </c>
      <c r="M6877" s="7" t="str">
        <f t="shared" si="889"/>
        <v/>
      </c>
      <c r="N6877" s="7" t="str">
        <f t="shared" si="885"/>
        <v/>
      </c>
      <c r="O6877" s="144"/>
      <c r="P6877" s="355">
        <v>0</v>
      </c>
      <c r="Q6877" s="362">
        <f>SUM('NOVO HORIZONTE'!I6877)</f>
        <v>0</v>
      </c>
      <c r="R6877" s="363">
        <f t="shared" si="890"/>
        <v>0</v>
      </c>
      <c r="S6877" s="153">
        <f t="shared" si="892"/>
        <v>0</v>
      </c>
      <c r="T6877" s="364"/>
    </row>
    <row r="6878" ht="33.75" hidden="1" spans="1:20">
      <c r="A6878" s="158">
        <v>101817</v>
      </c>
      <c r="B6878" s="100" t="s">
        <v>252</v>
      </c>
      <c r="C6878" s="104" t="s">
        <v>7161</v>
      </c>
      <c r="D6878" s="94" t="s">
        <v>261</v>
      </c>
      <c r="E6878" s="95">
        <v>54.15</v>
      </c>
      <c r="F6878" s="96">
        <f t="shared" si="886"/>
        <v>66.46</v>
      </c>
      <c r="G6878" s="209">
        <f>ROUND(SUM('NOVO HORIZONTE'!G6878),2)</f>
        <v>0</v>
      </c>
      <c r="H6878" s="107">
        <f t="shared" si="891"/>
        <v>0</v>
      </c>
      <c r="I6878" s="188">
        <f t="shared" si="887"/>
        <v>0</v>
      </c>
      <c r="J6878" s="142"/>
      <c r="K6878" s="146"/>
      <c r="L6878" s="7" t="str">
        <f t="shared" si="888"/>
        <v/>
      </c>
      <c r="M6878" s="7" t="str">
        <f t="shared" si="889"/>
        <v/>
      </c>
      <c r="N6878" s="7" t="str">
        <f t="shared" si="885"/>
        <v/>
      </c>
      <c r="O6878" s="144"/>
      <c r="P6878" s="355">
        <v>0</v>
      </c>
      <c r="Q6878" s="362">
        <f>SUM('NOVO HORIZONTE'!I6878)</f>
        <v>0</v>
      </c>
      <c r="R6878" s="363">
        <f t="shared" si="890"/>
        <v>0</v>
      </c>
      <c r="S6878" s="153">
        <f t="shared" si="892"/>
        <v>0</v>
      </c>
      <c r="T6878" s="364"/>
    </row>
    <row r="6879" ht="33.75" hidden="1" spans="1:20">
      <c r="A6879" s="158">
        <v>101818</v>
      </c>
      <c r="B6879" s="100" t="s">
        <v>252</v>
      </c>
      <c r="C6879" s="104" t="s">
        <v>7162</v>
      </c>
      <c r="D6879" s="94" t="s">
        <v>261</v>
      </c>
      <c r="E6879" s="95">
        <v>65.1</v>
      </c>
      <c r="F6879" s="96">
        <f t="shared" si="886"/>
        <v>79.9</v>
      </c>
      <c r="G6879" s="209">
        <f>ROUND(SUM('NOVO HORIZONTE'!G6879),2)</f>
        <v>0</v>
      </c>
      <c r="H6879" s="107">
        <f t="shared" si="891"/>
        <v>0</v>
      </c>
      <c r="I6879" s="188">
        <f t="shared" si="887"/>
        <v>0</v>
      </c>
      <c r="J6879" s="142"/>
      <c r="K6879" s="146"/>
      <c r="L6879" s="7" t="str">
        <f t="shared" si="888"/>
        <v/>
      </c>
      <c r="M6879" s="7" t="str">
        <f t="shared" si="889"/>
        <v/>
      </c>
      <c r="N6879" s="7" t="str">
        <f t="shared" si="885"/>
        <v/>
      </c>
      <c r="O6879" s="144"/>
      <c r="P6879" s="355">
        <v>0</v>
      </c>
      <c r="Q6879" s="362">
        <f>SUM('NOVO HORIZONTE'!I6879)</f>
        <v>0</v>
      </c>
      <c r="R6879" s="363">
        <f t="shared" si="890"/>
        <v>0</v>
      </c>
      <c r="S6879" s="153">
        <f t="shared" si="892"/>
        <v>0</v>
      </c>
      <c r="T6879" s="364"/>
    </row>
    <row r="6880" ht="33.75" hidden="1" spans="1:20">
      <c r="A6880" s="158">
        <v>101819</v>
      </c>
      <c r="B6880" s="100" t="s">
        <v>252</v>
      </c>
      <c r="C6880" s="104" t="s">
        <v>7163</v>
      </c>
      <c r="D6880" s="94" t="s">
        <v>261</v>
      </c>
      <c r="E6880" s="95">
        <v>68.29</v>
      </c>
      <c r="F6880" s="96">
        <f t="shared" si="886"/>
        <v>83.82</v>
      </c>
      <c r="G6880" s="209">
        <f>ROUND(SUM('NOVO HORIZONTE'!G6880),2)</f>
        <v>0</v>
      </c>
      <c r="H6880" s="107">
        <f t="shared" si="891"/>
        <v>0</v>
      </c>
      <c r="I6880" s="188">
        <f t="shared" si="887"/>
        <v>0</v>
      </c>
      <c r="J6880" s="142"/>
      <c r="K6880" s="146"/>
      <c r="L6880" s="7" t="str">
        <f t="shared" si="888"/>
        <v/>
      </c>
      <c r="M6880" s="7" t="str">
        <f t="shared" si="889"/>
        <v/>
      </c>
      <c r="N6880" s="7" t="str">
        <f t="shared" si="885"/>
        <v/>
      </c>
      <c r="O6880" s="144"/>
      <c r="P6880" s="355">
        <v>0</v>
      </c>
      <c r="Q6880" s="362">
        <f>SUM('NOVO HORIZONTE'!I6880)</f>
        <v>0</v>
      </c>
      <c r="R6880" s="363">
        <f t="shared" si="890"/>
        <v>0</v>
      </c>
      <c r="S6880" s="153">
        <f t="shared" si="892"/>
        <v>0</v>
      </c>
      <c r="T6880" s="364"/>
    </row>
    <row r="6881" ht="33.75" hidden="1" spans="1:20">
      <c r="A6881" s="158">
        <v>101820</v>
      </c>
      <c r="B6881" s="100" t="s">
        <v>252</v>
      </c>
      <c r="C6881" s="104" t="s">
        <v>7164</v>
      </c>
      <c r="D6881" s="94" t="s">
        <v>261</v>
      </c>
      <c r="E6881" s="95">
        <v>45.32</v>
      </c>
      <c r="F6881" s="96">
        <f t="shared" si="886"/>
        <v>55.63</v>
      </c>
      <c r="G6881" s="209">
        <f>ROUND(SUM('NOVO HORIZONTE'!G6881),2)</f>
        <v>0</v>
      </c>
      <c r="H6881" s="107">
        <f t="shared" si="891"/>
        <v>0</v>
      </c>
      <c r="I6881" s="188">
        <f t="shared" si="887"/>
        <v>0</v>
      </c>
      <c r="J6881" s="142"/>
      <c r="K6881" s="146"/>
      <c r="L6881" s="7" t="str">
        <f t="shared" si="888"/>
        <v/>
      </c>
      <c r="M6881" s="7" t="str">
        <f t="shared" si="889"/>
        <v/>
      </c>
      <c r="N6881" s="7" t="str">
        <f t="shared" si="885"/>
        <v/>
      </c>
      <c r="O6881" s="144"/>
      <c r="P6881" s="355">
        <v>0</v>
      </c>
      <c r="Q6881" s="362">
        <f>SUM('NOVO HORIZONTE'!I6881)</f>
        <v>0</v>
      </c>
      <c r="R6881" s="363">
        <f t="shared" si="890"/>
        <v>0</v>
      </c>
      <c r="S6881" s="153">
        <f t="shared" si="892"/>
        <v>0</v>
      </c>
      <c r="T6881" s="364"/>
    </row>
    <row r="6882" ht="22.5" hidden="1" spans="1:20">
      <c r="A6882" s="158">
        <v>101822</v>
      </c>
      <c r="B6882" s="100" t="s">
        <v>252</v>
      </c>
      <c r="C6882" s="104" t="s">
        <v>7165</v>
      </c>
      <c r="D6882" s="94" t="s">
        <v>239</v>
      </c>
      <c r="E6882" s="95">
        <v>140.65</v>
      </c>
      <c r="F6882" s="96">
        <f t="shared" si="886"/>
        <v>172.63</v>
      </c>
      <c r="G6882" s="209">
        <f>ROUND(SUM('NOVO HORIZONTE'!G6882),2)</f>
        <v>0</v>
      </c>
      <c r="H6882" s="107">
        <f t="shared" si="891"/>
        <v>0</v>
      </c>
      <c r="I6882" s="188">
        <f t="shared" si="887"/>
        <v>0</v>
      </c>
      <c r="J6882" s="142"/>
      <c r="K6882" s="146"/>
      <c r="L6882" s="7" t="str">
        <f t="shared" si="888"/>
        <v/>
      </c>
      <c r="M6882" s="7" t="str">
        <f t="shared" si="889"/>
        <v/>
      </c>
      <c r="N6882" s="7" t="str">
        <f t="shared" si="885"/>
        <v/>
      </c>
      <c r="O6882" s="144"/>
      <c r="P6882" s="355">
        <v>0</v>
      </c>
      <c r="Q6882" s="362">
        <f>SUM('NOVO HORIZONTE'!I6882)</f>
        <v>0</v>
      </c>
      <c r="R6882" s="363">
        <f t="shared" si="890"/>
        <v>0</v>
      </c>
      <c r="S6882" s="153">
        <f t="shared" si="892"/>
        <v>0</v>
      </c>
      <c r="T6882" s="364"/>
    </row>
    <row r="6883" ht="22.5" hidden="1" spans="1:20">
      <c r="A6883" s="158">
        <v>101823</v>
      </c>
      <c r="B6883" s="100" t="s">
        <v>252</v>
      </c>
      <c r="C6883" s="104" t="s">
        <v>7166</v>
      </c>
      <c r="D6883" s="94" t="s">
        <v>239</v>
      </c>
      <c r="E6883" s="95">
        <v>172.44</v>
      </c>
      <c r="F6883" s="96">
        <f t="shared" si="886"/>
        <v>211.65</v>
      </c>
      <c r="G6883" s="209">
        <f>ROUND(SUM('NOVO HORIZONTE'!G6883),2)</f>
        <v>0</v>
      </c>
      <c r="H6883" s="107">
        <f t="shared" si="891"/>
        <v>0</v>
      </c>
      <c r="I6883" s="188">
        <f t="shared" si="887"/>
        <v>0</v>
      </c>
      <c r="J6883" s="142"/>
      <c r="K6883" s="146"/>
      <c r="L6883" s="7" t="str">
        <f t="shared" si="888"/>
        <v/>
      </c>
      <c r="M6883" s="7" t="str">
        <f t="shared" si="889"/>
        <v/>
      </c>
      <c r="N6883" s="7" t="str">
        <f t="shared" si="885"/>
        <v/>
      </c>
      <c r="O6883" s="144"/>
      <c r="P6883" s="355">
        <v>0</v>
      </c>
      <c r="Q6883" s="362">
        <f>SUM('NOVO HORIZONTE'!I6883)</f>
        <v>0</v>
      </c>
      <c r="R6883" s="363">
        <f t="shared" si="890"/>
        <v>0</v>
      </c>
      <c r="S6883" s="153">
        <f t="shared" si="892"/>
        <v>0</v>
      </c>
      <c r="T6883" s="364"/>
    </row>
    <row r="6884" ht="22.5" hidden="1" spans="1:20">
      <c r="A6884" s="158">
        <v>101824</v>
      </c>
      <c r="B6884" s="100" t="s">
        <v>252</v>
      </c>
      <c r="C6884" s="104" t="s">
        <v>7167</v>
      </c>
      <c r="D6884" s="94" t="s">
        <v>239</v>
      </c>
      <c r="E6884" s="95">
        <v>202.04</v>
      </c>
      <c r="F6884" s="96">
        <f t="shared" si="886"/>
        <v>247.98</v>
      </c>
      <c r="G6884" s="209">
        <f>ROUND(SUM('NOVO HORIZONTE'!G6884),2)</f>
        <v>0</v>
      </c>
      <c r="H6884" s="107">
        <f t="shared" si="891"/>
        <v>0</v>
      </c>
      <c r="I6884" s="188">
        <f t="shared" si="887"/>
        <v>0</v>
      </c>
      <c r="J6884" s="142"/>
      <c r="K6884" s="146"/>
      <c r="L6884" s="7" t="str">
        <f t="shared" si="888"/>
        <v/>
      </c>
      <c r="M6884" s="7" t="str">
        <f t="shared" si="889"/>
        <v/>
      </c>
      <c r="N6884" s="7" t="str">
        <f t="shared" si="885"/>
        <v/>
      </c>
      <c r="O6884" s="144"/>
      <c r="P6884" s="355">
        <v>0</v>
      </c>
      <c r="Q6884" s="362">
        <f>SUM('NOVO HORIZONTE'!I6884)</f>
        <v>0</v>
      </c>
      <c r="R6884" s="363">
        <f t="shared" si="890"/>
        <v>0</v>
      </c>
      <c r="S6884" s="153">
        <f t="shared" si="892"/>
        <v>0</v>
      </c>
      <c r="T6884" s="364"/>
    </row>
    <row r="6885" ht="22.5" hidden="1" spans="1:20">
      <c r="A6885" s="158">
        <v>101825</v>
      </c>
      <c r="B6885" s="100" t="s">
        <v>252</v>
      </c>
      <c r="C6885" s="104" t="s">
        <v>7168</v>
      </c>
      <c r="D6885" s="94" t="s">
        <v>239</v>
      </c>
      <c r="E6885" s="95">
        <v>230.84</v>
      </c>
      <c r="F6885" s="96">
        <f t="shared" si="886"/>
        <v>283.33</v>
      </c>
      <c r="G6885" s="209">
        <f>ROUND(SUM('NOVO HORIZONTE'!G6885),2)</f>
        <v>0</v>
      </c>
      <c r="H6885" s="107">
        <f t="shared" si="891"/>
        <v>0</v>
      </c>
      <c r="I6885" s="188">
        <f t="shared" si="887"/>
        <v>0</v>
      </c>
      <c r="J6885" s="142"/>
      <c r="K6885" s="146"/>
      <c r="L6885" s="7" t="str">
        <f t="shared" si="888"/>
        <v/>
      </c>
      <c r="M6885" s="7" t="str">
        <f t="shared" si="889"/>
        <v/>
      </c>
      <c r="N6885" s="7" t="str">
        <f t="shared" si="885"/>
        <v/>
      </c>
      <c r="O6885" s="144"/>
      <c r="P6885" s="355">
        <v>0</v>
      </c>
      <c r="Q6885" s="362">
        <f>SUM('NOVO HORIZONTE'!I6885)</f>
        <v>0</v>
      </c>
      <c r="R6885" s="363">
        <f t="shared" si="890"/>
        <v>0</v>
      </c>
      <c r="S6885" s="153">
        <f t="shared" si="892"/>
        <v>0</v>
      </c>
      <c r="T6885" s="364"/>
    </row>
    <row r="6886" ht="22.5" hidden="1" spans="1:20">
      <c r="A6886" s="158">
        <v>101826</v>
      </c>
      <c r="B6886" s="100" t="s">
        <v>252</v>
      </c>
      <c r="C6886" s="104" t="s">
        <v>7169</v>
      </c>
      <c r="D6886" s="94" t="s">
        <v>239</v>
      </c>
      <c r="E6886" s="95">
        <v>259.27</v>
      </c>
      <c r="F6886" s="96">
        <f t="shared" si="886"/>
        <v>318.23</v>
      </c>
      <c r="G6886" s="209">
        <f>ROUND(SUM('NOVO HORIZONTE'!G6886),2)</f>
        <v>0</v>
      </c>
      <c r="H6886" s="107">
        <f t="shared" si="891"/>
        <v>0</v>
      </c>
      <c r="I6886" s="188">
        <f t="shared" si="887"/>
        <v>0</v>
      </c>
      <c r="J6886" s="142"/>
      <c r="K6886" s="146"/>
      <c r="L6886" s="7" t="str">
        <f t="shared" si="888"/>
        <v/>
      </c>
      <c r="M6886" s="7" t="str">
        <f t="shared" si="889"/>
        <v/>
      </c>
      <c r="N6886" s="7" t="str">
        <f t="shared" si="885"/>
        <v/>
      </c>
      <c r="O6886" s="144"/>
      <c r="P6886" s="355">
        <v>0</v>
      </c>
      <c r="Q6886" s="362">
        <f>SUM('NOVO HORIZONTE'!I6886)</f>
        <v>0</v>
      </c>
      <c r="R6886" s="363">
        <f t="shared" si="890"/>
        <v>0</v>
      </c>
      <c r="S6886" s="153">
        <f t="shared" si="892"/>
        <v>0</v>
      </c>
      <c r="T6886" s="364"/>
    </row>
    <row r="6887" ht="22.5" hidden="1" spans="1:20">
      <c r="A6887" s="158">
        <v>101827</v>
      </c>
      <c r="B6887" s="100" t="s">
        <v>252</v>
      </c>
      <c r="C6887" s="104" t="s">
        <v>7170</v>
      </c>
      <c r="D6887" s="94" t="s">
        <v>239</v>
      </c>
      <c r="E6887" s="95">
        <v>190.99</v>
      </c>
      <c r="F6887" s="96">
        <f t="shared" si="886"/>
        <v>234.42</v>
      </c>
      <c r="G6887" s="209">
        <f>ROUND(SUM('NOVO HORIZONTE'!G6887),2)</f>
        <v>0</v>
      </c>
      <c r="H6887" s="107">
        <f t="shared" si="891"/>
        <v>0</v>
      </c>
      <c r="I6887" s="188">
        <f t="shared" si="887"/>
        <v>0</v>
      </c>
      <c r="J6887" s="142"/>
      <c r="K6887" s="146"/>
      <c r="L6887" s="7" t="str">
        <f t="shared" si="888"/>
        <v/>
      </c>
      <c r="M6887" s="7" t="str">
        <f t="shared" si="889"/>
        <v/>
      </c>
      <c r="N6887" s="7" t="str">
        <f t="shared" si="885"/>
        <v/>
      </c>
      <c r="O6887" s="144"/>
      <c r="P6887" s="355">
        <v>0</v>
      </c>
      <c r="Q6887" s="362">
        <f>SUM('NOVO HORIZONTE'!I6887)</f>
        <v>0</v>
      </c>
      <c r="R6887" s="363">
        <f t="shared" si="890"/>
        <v>0</v>
      </c>
      <c r="S6887" s="153">
        <f t="shared" si="892"/>
        <v>0</v>
      </c>
      <c r="T6887" s="364"/>
    </row>
    <row r="6888" ht="22.5" hidden="1" spans="1:20">
      <c r="A6888" s="158">
        <v>101828</v>
      </c>
      <c r="B6888" s="100" t="s">
        <v>252</v>
      </c>
      <c r="C6888" s="104" t="s">
        <v>7171</v>
      </c>
      <c r="D6888" s="94" t="s">
        <v>239</v>
      </c>
      <c r="E6888" s="95">
        <v>182.6</v>
      </c>
      <c r="F6888" s="96">
        <f t="shared" si="886"/>
        <v>224.12</v>
      </c>
      <c r="G6888" s="209">
        <f>ROUND(SUM('NOVO HORIZONTE'!G6888),2)</f>
        <v>0</v>
      </c>
      <c r="H6888" s="107">
        <f t="shared" si="891"/>
        <v>0</v>
      </c>
      <c r="I6888" s="188">
        <f t="shared" si="887"/>
        <v>0</v>
      </c>
      <c r="J6888" s="142"/>
      <c r="K6888" s="146"/>
      <c r="L6888" s="7" t="str">
        <f t="shared" si="888"/>
        <v/>
      </c>
      <c r="M6888" s="7" t="str">
        <f t="shared" si="889"/>
        <v/>
      </c>
      <c r="N6888" s="7" t="str">
        <f t="shared" si="885"/>
        <v/>
      </c>
      <c r="O6888" s="144"/>
      <c r="P6888" s="355">
        <v>0</v>
      </c>
      <c r="Q6888" s="362">
        <f>SUM('NOVO HORIZONTE'!I6888)</f>
        <v>0</v>
      </c>
      <c r="R6888" s="363">
        <f t="shared" si="890"/>
        <v>0</v>
      </c>
      <c r="S6888" s="153">
        <f t="shared" si="892"/>
        <v>0</v>
      </c>
      <c r="T6888" s="364"/>
    </row>
    <row r="6889" ht="22.5" hidden="1" spans="1:20">
      <c r="A6889" s="158">
        <v>101829</v>
      </c>
      <c r="B6889" s="100" t="s">
        <v>252</v>
      </c>
      <c r="C6889" s="104" t="s">
        <v>7172</v>
      </c>
      <c r="D6889" s="94" t="s">
        <v>239</v>
      </c>
      <c r="E6889" s="95">
        <v>250.37</v>
      </c>
      <c r="F6889" s="96">
        <f t="shared" si="886"/>
        <v>307.3</v>
      </c>
      <c r="G6889" s="209">
        <f>ROUND(SUM('NOVO HORIZONTE'!G6889),2)</f>
        <v>0</v>
      </c>
      <c r="H6889" s="107">
        <f t="shared" si="891"/>
        <v>0</v>
      </c>
      <c r="I6889" s="188">
        <f t="shared" si="887"/>
        <v>0</v>
      </c>
      <c r="J6889" s="142"/>
      <c r="K6889" s="146"/>
      <c r="L6889" s="7" t="str">
        <f t="shared" si="888"/>
        <v/>
      </c>
      <c r="M6889" s="7" t="str">
        <f t="shared" si="889"/>
        <v/>
      </c>
      <c r="N6889" s="7" t="str">
        <f t="shared" si="885"/>
        <v/>
      </c>
      <c r="O6889" s="144"/>
      <c r="P6889" s="355">
        <v>0</v>
      </c>
      <c r="Q6889" s="362">
        <f>SUM('NOVO HORIZONTE'!I6889)</f>
        <v>0</v>
      </c>
      <c r="R6889" s="363">
        <f t="shared" si="890"/>
        <v>0</v>
      </c>
      <c r="S6889" s="153">
        <f t="shared" si="892"/>
        <v>0</v>
      </c>
      <c r="T6889" s="364"/>
    </row>
    <row r="6890" ht="22.5" hidden="1" spans="1:20">
      <c r="A6890" s="158">
        <v>101830</v>
      </c>
      <c r="B6890" s="100" t="s">
        <v>252</v>
      </c>
      <c r="C6890" s="104" t="s">
        <v>7173</v>
      </c>
      <c r="D6890" s="94" t="s">
        <v>239</v>
      </c>
      <c r="E6890" s="95">
        <v>278.16</v>
      </c>
      <c r="F6890" s="96">
        <f t="shared" si="886"/>
        <v>341.41</v>
      </c>
      <c r="G6890" s="209">
        <f>ROUND(SUM('NOVO HORIZONTE'!G6890),2)</f>
        <v>0</v>
      </c>
      <c r="H6890" s="107">
        <f t="shared" si="891"/>
        <v>0</v>
      </c>
      <c r="I6890" s="188">
        <f t="shared" si="887"/>
        <v>0</v>
      </c>
      <c r="J6890" s="142"/>
      <c r="K6890" s="146"/>
      <c r="L6890" s="7" t="str">
        <f t="shared" si="888"/>
        <v/>
      </c>
      <c r="M6890" s="7" t="str">
        <f t="shared" si="889"/>
        <v/>
      </c>
      <c r="N6890" s="7" t="str">
        <f t="shared" si="885"/>
        <v/>
      </c>
      <c r="O6890" s="144"/>
      <c r="P6890" s="355">
        <v>0</v>
      </c>
      <c r="Q6890" s="362">
        <f>SUM('NOVO HORIZONTE'!I6890)</f>
        <v>0</v>
      </c>
      <c r="R6890" s="363">
        <f t="shared" si="890"/>
        <v>0</v>
      </c>
      <c r="S6890" s="153">
        <f t="shared" si="892"/>
        <v>0</v>
      </c>
      <c r="T6890" s="364"/>
    </row>
    <row r="6891" ht="22.5" hidden="1" spans="1:20">
      <c r="A6891" s="158">
        <v>101831</v>
      </c>
      <c r="B6891" s="100" t="s">
        <v>252</v>
      </c>
      <c r="C6891" s="104" t="s">
        <v>7174</v>
      </c>
      <c r="D6891" s="94" t="s">
        <v>239</v>
      </c>
      <c r="E6891" s="95">
        <v>305.58</v>
      </c>
      <c r="F6891" s="96">
        <f t="shared" si="886"/>
        <v>375.07</v>
      </c>
      <c r="G6891" s="209">
        <f>ROUND(SUM('NOVO HORIZONTE'!G6891),2)</f>
        <v>0</v>
      </c>
      <c r="H6891" s="107">
        <f t="shared" si="891"/>
        <v>0</v>
      </c>
      <c r="I6891" s="188">
        <f t="shared" si="887"/>
        <v>0</v>
      </c>
      <c r="J6891" s="142"/>
      <c r="K6891" s="146"/>
      <c r="L6891" s="7" t="str">
        <f t="shared" si="888"/>
        <v/>
      </c>
      <c r="M6891" s="7" t="str">
        <f t="shared" si="889"/>
        <v/>
      </c>
      <c r="N6891" s="7" t="str">
        <f t="shared" ref="N6891:N6954" si="893">M6891</f>
        <v/>
      </c>
      <c r="O6891" s="144"/>
      <c r="P6891" s="355">
        <v>0</v>
      </c>
      <c r="Q6891" s="362">
        <f>SUM('NOVO HORIZONTE'!I6891)</f>
        <v>0</v>
      </c>
      <c r="R6891" s="363">
        <f t="shared" si="890"/>
        <v>0</v>
      </c>
      <c r="S6891" s="153">
        <f t="shared" si="892"/>
        <v>0</v>
      </c>
      <c r="T6891" s="364"/>
    </row>
    <row r="6892" ht="22.5" hidden="1" spans="1:20">
      <c r="A6892" s="158">
        <v>101832</v>
      </c>
      <c r="B6892" s="100" t="s">
        <v>252</v>
      </c>
      <c r="C6892" s="104" t="s">
        <v>7175</v>
      </c>
      <c r="D6892" s="94" t="s">
        <v>239</v>
      </c>
      <c r="E6892" s="95">
        <v>242.31</v>
      </c>
      <c r="F6892" s="96">
        <f t="shared" si="886"/>
        <v>297.41</v>
      </c>
      <c r="G6892" s="209">
        <f>ROUND(SUM('NOVO HORIZONTE'!G6892),2)</f>
        <v>0</v>
      </c>
      <c r="H6892" s="107">
        <f t="shared" si="891"/>
        <v>0</v>
      </c>
      <c r="I6892" s="188">
        <f t="shared" si="887"/>
        <v>0</v>
      </c>
      <c r="J6892" s="142"/>
      <c r="K6892" s="146"/>
      <c r="L6892" s="7" t="str">
        <f t="shared" si="888"/>
        <v/>
      </c>
      <c r="M6892" s="7" t="str">
        <f t="shared" si="889"/>
        <v/>
      </c>
      <c r="N6892" s="7" t="str">
        <f t="shared" si="893"/>
        <v/>
      </c>
      <c r="O6892" s="144"/>
      <c r="P6892" s="355">
        <v>0</v>
      </c>
      <c r="Q6892" s="362">
        <f>SUM('NOVO HORIZONTE'!I6892)</f>
        <v>0</v>
      </c>
      <c r="R6892" s="363">
        <f t="shared" si="890"/>
        <v>0</v>
      </c>
      <c r="S6892" s="153">
        <f t="shared" si="892"/>
        <v>0</v>
      </c>
      <c r="T6892" s="364"/>
    </row>
    <row r="6893" ht="22.5" hidden="1" spans="1:20">
      <c r="A6893" s="158">
        <v>101833</v>
      </c>
      <c r="B6893" s="100" t="s">
        <v>252</v>
      </c>
      <c r="C6893" s="104" t="s">
        <v>7176</v>
      </c>
      <c r="D6893" s="94" t="s">
        <v>239</v>
      </c>
      <c r="E6893" s="95">
        <v>270.27</v>
      </c>
      <c r="F6893" s="96">
        <f t="shared" si="886"/>
        <v>331.73</v>
      </c>
      <c r="G6893" s="209">
        <f>ROUND(SUM('NOVO HORIZONTE'!G6893),2)</f>
        <v>0</v>
      </c>
      <c r="H6893" s="107">
        <f t="shared" si="891"/>
        <v>0</v>
      </c>
      <c r="I6893" s="188">
        <f t="shared" si="887"/>
        <v>0</v>
      </c>
      <c r="J6893" s="142"/>
      <c r="K6893" s="146"/>
      <c r="L6893" s="7" t="str">
        <f t="shared" si="888"/>
        <v/>
      </c>
      <c r="M6893" s="7" t="str">
        <f t="shared" si="889"/>
        <v/>
      </c>
      <c r="N6893" s="7" t="str">
        <f t="shared" si="893"/>
        <v/>
      </c>
      <c r="O6893" s="144"/>
      <c r="P6893" s="355">
        <v>0</v>
      </c>
      <c r="Q6893" s="362">
        <f>SUM('NOVO HORIZONTE'!I6893)</f>
        <v>0</v>
      </c>
      <c r="R6893" s="363">
        <f t="shared" si="890"/>
        <v>0</v>
      </c>
      <c r="S6893" s="153">
        <f t="shared" si="892"/>
        <v>0</v>
      </c>
      <c r="T6893" s="364"/>
    </row>
    <row r="6894" ht="22.5" hidden="1" spans="1:20">
      <c r="A6894" s="158">
        <v>101834</v>
      </c>
      <c r="B6894" s="100" t="s">
        <v>252</v>
      </c>
      <c r="C6894" s="104" t="s">
        <v>7177</v>
      </c>
      <c r="D6894" s="94" t="s">
        <v>239</v>
      </c>
      <c r="E6894" s="95">
        <v>297.87</v>
      </c>
      <c r="F6894" s="96">
        <f t="shared" ref="F6894:F6957" si="894">IF(E6894=0,0,IF(P6894=0,ROUND(E6894*(1+E$13),2),ROUND(E6894*(1+E$12),2)))</f>
        <v>365.61</v>
      </c>
      <c r="G6894" s="209">
        <f>ROUND(SUM('NOVO HORIZONTE'!G6894),2)</f>
        <v>0</v>
      </c>
      <c r="H6894" s="107">
        <f t="shared" si="891"/>
        <v>0</v>
      </c>
      <c r="I6894" s="188">
        <f t="shared" ref="I6894:I6957" si="895">IF(ISBLANK(G6894),0,ROUND(G6894*H6894,2))</f>
        <v>0</v>
      </c>
      <c r="J6894" s="142"/>
      <c r="K6894" s="146"/>
      <c r="L6894" s="7" t="str">
        <f t="shared" ref="L6894:L6957" si="896">IF(K6894="X","x",IF(K6894="xx","x",IF(I6894&gt;0,"x","")))</f>
        <v/>
      </c>
      <c r="M6894" s="7" t="str">
        <f t="shared" ref="M6894:M6957" si="897">IF(K6894="X","x",IF(K6894="xx","x",IF(I6894&gt;0,"x","")))</f>
        <v/>
      </c>
      <c r="N6894" s="7" t="str">
        <f t="shared" si="893"/>
        <v/>
      </c>
      <c r="O6894" s="144"/>
      <c r="P6894" s="355">
        <v>0</v>
      </c>
      <c r="Q6894" s="362">
        <f>SUM('NOVO HORIZONTE'!I6894)</f>
        <v>0</v>
      </c>
      <c r="R6894" s="363">
        <f t="shared" ref="R6894:R6957" si="898">I6894-Q6894</f>
        <v>0</v>
      </c>
      <c r="S6894" s="153">
        <f t="shared" si="892"/>
        <v>0</v>
      </c>
      <c r="T6894" s="364"/>
    </row>
    <row r="6895" ht="22.5" hidden="1" spans="1:20">
      <c r="A6895" s="158">
        <v>101835</v>
      </c>
      <c r="B6895" s="100" t="s">
        <v>252</v>
      </c>
      <c r="C6895" s="104" t="s">
        <v>7178</v>
      </c>
      <c r="D6895" s="94" t="s">
        <v>239</v>
      </c>
      <c r="E6895" s="95">
        <v>240.06</v>
      </c>
      <c r="F6895" s="96">
        <f t="shared" si="894"/>
        <v>294.65</v>
      </c>
      <c r="G6895" s="209">
        <f>ROUND(SUM('NOVO HORIZONTE'!G6895),2)</f>
        <v>0</v>
      </c>
      <c r="H6895" s="107">
        <f t="shared" ref="H6895:H6958" si="899">IF(G6895=0,0,F6895)</f>
        <v>0</v>
      </c>
      <c r="I6895" s="188">
        <f t="shared" si="895"/>
        <v>0</v>
      </c>
      <c r="J6895" s="142"/>
      <c r="K6895" s="146"/>
      <c r="L6895" s="7" t="str">
        <f t="shared" si="896"/>
        <v/>
      </c>
      <c r="M6895" s="7" t="str">
        <f t="shared" si="897"/>
        <v/>
      </c>
      <c r="N6895" s="7" t="str">
        <f t="shared" si="893"/>
        <v/>
      </c>
      <c r="O6895" s="144"/>
      <c r="P6895" s="355">
        <v>0</v>
      </c>
      <c r="Q6895" s="362">
        <f>SUM('NOVO HORIZONTE'!I6895)</f>
        <v>0</v>
      </c>
      <c r="R6895" s="363">
        <f t="shared" si="898"/>
        <v>0</v>
      </c>
      <c r="S6895" s="153">
        <f t="shared" si="892"/>
        <v>0</v>
      </c>
      <c r="T6895" s="364"/>
    </row>
    <row r="6896" ht="33.75" hidden="1" spans="1:20">
      <c r="A6896" s="158">
        <v>101836</v>
      </c>
      <c r="B6896" s="100" t="s">
        <v>252</v>
      </c>
      <c r="C6896" s="104" t="s">
        <v>7179</v>
      </c>
      <c r="D6896" s="94" t="s">
        <v>239</v>
      </c>
      <c r="E6896" s="95">
        <v>26.75</v>
      </c>
      <c r="F6896" s="96">
        <f t="shared" si="894"/>
        <v>32.83</v>
      </c>
      <c r="G6896" s="209">
        <f>ROUND(SUM('NOVO HORIZONTE'!G6896),2)</f>
        <v>0</v>
      </c>
      <c r="H6896" s="107">
        <f t="shared" si="899"/>
        <v>0</v>
      </c>
      <c r="I6896" s="188">
        <f t="shared" si="895"/>
        <v>0</v>
      </c>
      <c r="J6896" s="142"/>
      <c r="K6896" s="146"/>
      <c r="L6896" s="7" t="str">
        <f t="shared" si="896"/>
        <v/>
      </c>
      <c r="M6896" s="7" t="str">
        <f t="shared" si="897"/>
        <v/>
      </c>
      <c r="N6896" s="7" t="str">
        <f t="shared" si="893"/>
        <v/>
      </c>
      <c r="O6896" s="144"/>
      <c r="P6896" s="355">
        <v>0</v>
      </c>
      <c r="Q6896" s="362">
        <f>SUM('NOVO HORIZONTE'!I6896)</f>
        <v>0</v>
      </c>
      <c r="R6896" s="363">
        <f t="shared" si="898"/>
        <v>0</v>
      </c>
      <c r="S6896" s="153">
        <f t="shared" si="892"/>
        <v>0</v>
      </c>
      <c r="T6896" s="364"/>
    </row>
    <row r="6897" ht="22.5" hidden="1" spans="1:20">
      <c r="A6897" s="158">
        <v>101837</v>
      </c>
      <c r="B6897" s="100" t="s">
        <v>252</v>
      </c>
      <c r="C6897" s="104" t="s">
        <v>7180</v>
      </c>
      <c r="D6897" s="94" t="s">
        <v>239</v>
      </c>
      <c r="E6897" s="95">
        <v>58.54</v>
      </c>
      <c r="F6897" s="96">
        <f t="shared" si="894"/>
        <v>71.85</v>
      </c>
      <c r="G6897" s="209">
        <f>ROUND(SUM('NOVO HORIZONTE'!G6897),2)</f>
        <v>0</v>
      </c>
      <c r="H6897" s="107">
        <f t="shared" si="899"/>
        <v>0</v>
      </c>
      <c r="I6897" s="188">
        <f t="shared" si="895"/>
        <v>0</v>
      </c>
      <c r="J6897" s="142"/>
      <c r="K6897" s="146"/>
      <c r="L6897" s="7" t="str">
        <f t="shared" si="896"/>
        <v/>
      </c>
      <c r="M6897" s="7" t="str">
        <f t="shared" si="897"/>
        <v/>
      </c>
      <c r="N6897" s="7" t="str">
        <f t="shared" si="893"/>
        <v/>
      </c>
      <c r="O6897" s="144"/>
      <c r="P6897" s="355">
        <v>0</v>
      </c>
      <c r="Q6897" s="362">
        <f>SUM('NOVO HORIZONTE'!I6897)</f>
        <v>0</v>
      </c>
      <c r="R6897" s="363">
        <f t="shared" si="898"/>
        <v>0</v>
      </c>
      <c r="S6897" s="153">
        <f t="shared" si="892"/>
        <v>0</v>
      </c>
      <c r="T6897" s="364"/>
    </row>
    <row r="6898" ht="22.5" hidden="1" spans="1:20">
      <c r="A6898" s="158">
        <v>101838</v>
      </c>
      <c r="B6898" s="100" t="s">
        <v>252</v>
      </c>
      <c r="C6898" s="104" t="s">
        <v>7181</v>
      </c>
      <c r="D6898" s="94" t="s">
        <v>239</v>
      </c>
      <c r="E6898" s="95">
        <v>88.14</v>
      </c>
      <c r="F6898" s="96">
        <f t="shared" si="894"/>
        <v>108.18</v>
      </c>
      <c r="G6898" s="209">
        <f>ROUND(SUM('NOVO HORIZONTE'!G6898),2)</f>
        <v>0</v>
      </c>
      <c r="H6898" s="107">
        <f t="shared" si="899"/>
        <v>0</v>
      </c>
      <c r="I6898" s="188">
        <f t="shared" si="895"/>
        <v>0</v>
      </c>
      <c r="J6898" s="142"/>
      <c r="K6898" s="146"/>
      <c r="L6898" s="7" t="str">
        <f t="shared" si="896"/>
        <v/>
      </c>
      <c r="M6898" s="7" t="str">
        <f t="shared" si="897"/>
        <v/>
      </c>
      <c r="N6898" s="7" t="str">
        <f t="shared" si="893"/>
        <v/>
      </c>
      <c r="O6898" s="144"/>
      <c r="P6898" s="355">
        <v>0</v>
      </c>
      <c r="Q6898" s="362">
        <f>SUM('NOVO HORIZONTE'!I6898)</f>
        <v>0</v>
      </c>
      <c r="R6898" s="363">
        <f t="shared" si="898"/>
        <v>0</v>
      </c>
      <c r="S6898" s="153">
        <f t="shared" si="892"/>
        <v>0</v>
      </c>
      <c r="T6898" s="364"/>
    </row>
    <row r="6899" ht="22.5" hidden="1" spans="1:20">
      <c r="A6899" s="158">
        <v>101839</v>
      </c>
      <c r="B6899" s="100" t="s">
        <v>252</v>
      </c>
      <c r="C6899" s="104" t="s">
        <v>7182</v>
      </c>
      <c r="D6899" s="94" t="s">
        <v>239</v>
      </c>
      <c r="E6899" s="95">
        <v>116.94</v>
      </c>
      <c r="F6899" s="96">
        <f t="shared" si="894"/>
        <v>143.53</v>
      </c>
      <c r="G6899" s="209">
        <f>ROUND(SUM('NOVO HORIZONTE'!G6899),2)</f>
        <v>0</v>
      </c>
      <c r="H6899" s="107">
        <f t="shared" si="899"/>
        <v>0</v>
      </c>
      <c r="I6899" s="188">
        <f t="shared" si="895"/>
        <v>0</v>
      </c>
      <c r="J6899" s="142"/>
      <c r="K6899" s="146"/>
      <c r="L6899" s="7" t="str">
        <f t="shared" si="896"/>
        <v/>
      </c>
      <c r="M6899" s="7" t="str">
        <f t="shared" si="897"/>
        <v/>
      </c>
      <c r="N6899" s="7" t="str">
        <f t="shared" si="893"/>
        <v/>
      </c>
      <c r="O6899" s="144"/>
      <c r="P6899" s="355">
        <v>0</v>
      </c>
      <c r="Q6899" s="362">
        <f>SUM('NOVO HORIZONTE'!I6899)</f>
        <v>0</v>
      </c>
      <c r="R6899" s="363">
        <f t="shared" si="898"/>
        <v>0</v>
      </c>
      <c r="S6899" s="153">
        <f t="shared" si="892"/>
        <v>0</v>
      </c>
      <c r="T6899" s="364"/>
    </row>
    <row r="6900" ht="22.5" hidden="1" spans="1:20">
      <c r="A6900" s="158">
        <v>101840</v>
      </c>
      <c r="B6900" s="100" t="s">
        <v>252</v>
      </c>
      <c r="C6900" s="104" t="s">
        <v>7183</v>
      </c>
      <c r="D6900" s="94" t="s">
        <v>239</v>
      </c>
      <c r="E6900" s="95">
        <v>193.32</v>
      </c>
      <c r="F6900" s="96">
        <f t="shared" si="894"/>
        <v>237.28</v>
      </c>
      <c r="G6900" s="209">
        <f>ROUND(SUM('NOVO HORIZONTE'!G6900),2)</f>
        <v>0</v>
      </c>
      <c r="H6900" s="107">
        <f t="shared" si="899"/>
        <v>0</v>
      </c>
      <c r="I6900" s="188">
        <f t="shared" si="895"/>
        <v>0</v>
      </c>
      <c r="J6900" s="142"/>
      <c r="K6900" s="146"/>
      <c r="L6900" s="7" t="str">
        <f t="shared" si="896"/>
        <v/>
      </c>
      <c r="M6900" s="7" t="str">
        <f t="shared" si="897"/>
        <v/>
      </c>
      <c r="N6900" s="7" t="str">
        <f t="shared" si="893"/>
        <v/>
      </c>
      <c r="O6900" s="144"/>
      <c r="P6900" s="355">
        <v>0</v>
      </c>
      <c r="Q6900" s="362">
        <f>SUM('NOVO HORIZONTE'!I6900)</f>
        <v>0</v>
      </c>
      <c r="R6900" s="363">
        <f t="shared" si="898"/>
        <v>0</v>
      </c>
      <c r="S6900" s="153">
        <f t="shared" si="892"/>
        <v>0</v>
      </c>
      <c r="T6900" s="364"/>
    </row>
    <row r="6901" ht="22.5" hidden="1" spans="1:20">
      <c r="A6901" s="158">
        <v>101841</v>
      </c>
      <c r="B6901" s="100" t="s">
        <v>252</v>
      </c>
      <c r="C6901" s="104" t="s">
        <v>7184</v>
      </c>
      <c r="D6901" s="94" t="s">
        <v>239</v>
      </c>
      <c r="E6901" s="95">
        <v>77.09</v>
      </c>
      <c r="F6901" s="96">
        <f t="shared" si="894"/>
        <v>94.62</v>
      </c>
      <c r="G6901" s="209">
        <f>ROUND(SUM('NOVO HORIZONTE'!G6901),2)</f>
        <v>0</v>
      </c>
      <c r="H6901" s="107">
        <f t="shared" si="899"/>
        <v>0</v>
      </c>
      <c r="I6901" s="188">
        <f t="shared" si="895"/>
        <v>0</v>
      </c>
      <c r="J6901" s="142"/>
      <c r="K6901" s="146"/>
      <c r="L6901" s="7" t="str">
        <f t="shared" si="896"/>
        <v/>
      </c>
      <c r="M6901" s="7" t="str">
        <f t="shared" si="897"/>
        <v/>
      </c>
      <c r="N6901" s="7" t="str">
        <f t="shared" si="893"/>
        <v/>
      </c>
      <c r="O6901" s="144"/>
      <c r="P6901" s="355">
        <v>0</v>
      </c>
      <c r="Q6901" s="362">
        <f>SUM('NOVO HORIZONTE'!I6901)</f>
        <v>0</v>
      </c>
      <c r="R6901" s="363">
        <f t="shared" si="898"/>
        <v>0</v>
      </c>
      <c r="S6901" s="153">
        <f t="shared" si="892"/>
        <v>0</v>
      </c>
      <c r="T6901" s="364"/>
    </row>
    <row r="6902" ht="22.5" hidden="1" spans="1:20">
      <c r="A6902" s="158">
        <v>101842</v>
      </c>
      <c r="B6902" s="100" t="s">
        <v>252</v>
      </c>
      <c r="C6902" s="104" t="s">
        <v>7185</v>
      </c>
      <c r="D6902" s="94" t="s">
        <v>239</v>
      </c>
      <c r="E6902" s="95">
        <v>68.7</v>
      </c>
      <c r="F6902" s="96">
        <f t="shared" si="894"/>
        <v>84.32</v>
      </c>
      <c r="G6902" s="209">
        <f>ROUND(SUM('NOVO HORIZONTE'!G6902),2)</f>
        <v>0</v>
      </c>
      <c r="H6902" s="107">
        <f t="shared" si="899"/>
        <v>0</v>
      </c>
      <c r="I6902" s="188">
        <f t="shared" si="895"/>
        <v>0</v>
      </c>
      <c r="J6902" s="142"/>
      <c r="K6902" s="146"/>
      <c r="L6902" s="7" t="str">
        <f t="shared" si="896"/>
        <v/>
      </c>
      <c r="M6902" s="7" t="str">
        <f t="shared" si="897"/>
        <v/>
      </c>
      <c r="N6902" s="7" t="str">
        <f t="shared" si="893"/>
        <v/>
      </c>
      <c r="O6902" s="144"/>
      <c r="P6902" s="355">
        <v>0</v>
      </c>
      <c r="Q6902" s="362">
        <f>SUM('NOVO HORIZONTE'!I6902)</f>
        <v>0</v>
      </c>
      <c r="R6902" s="363">
        <f t="shared" si="898"/>
        <v>0</v>
      </c>
      <c r="S6902" s="153">
        <f t="shared" si="892"/>
        <v>0</v>
      </c>
      <c r="T6902" s="364"/>
    </row>
    <row r="6903" ht="22.5" hidden="1" spans="1:20">
      <c r="A6903" s="158">
        <v>101843</v>
      </c>
      <c r="B6903" s="100" t="s">
        <v>252</v>
      </c>
      <c r="C6903" s="104" t="s">
        <v>7186</v>
      </c>
      <c r="D6903" s="94" t="s">
        <v>239</v>
      </c>
      <c r="E6903" s="95">
        <v>136.47</v>
      </c>
      <c r="F6903" s="96">
        <f t="shared" si="894"/>
        <v>167.5</v>
      </c>
      <c r="G6903" s="209">
        <f>ROUND(SUM('NOVO HORIZONTE'!G6903),2)</f>
        <v>0</v>
      </c>
      <c r="H6903" s="107">
        <f t="shared" si="899"/>
        <v>0</v>
      </c>
      <c r="I6903" s="188">
        <f t="shared" si="895"/>
        <v>0</v>
      </c>
      <c r="J6903" s="142"/>
      <c r="K6903" s="146"/>
      <c r="L6903" s="7" t="str">
        <f t="shared" si="896"/>
        <v/>
      </c>
      <c r="M6903" s="7" t="str">
        <f t="shared" si="897"/>
        <v/>
      </c>
      <c r="N6903" s="7" t="str">
        <f t="shared" si="893"/>
        <v/>
      </c>
      <c r="O6903" s="144"/>
      <c r="P6903" s="355">
        <v>0</v>
      </c>
      <c r="Q6903" s="362">
        <f>SUM('NOVO HORIZONTE'!I6903)</f>
        <v>0</v>
      </c>
      <c r="R6903" s="363">
        <f t="shared" si="898"/>
        <v>0</v>
      </c>
      <c r="S6903" s="153">
        <f t="shared" si="892"/>
        <v>0</v>
      </c>
      <c r="T6903" s="364"/>
    </row>
    <row r="6904" ht="22.5" hidden="1" spans="1:20">
      <c r="A6904" s="158">
        <v>101844</v>
      </c>
      <c r="B6904" s="100" t="s">
        <v>252</v>
      </c>
      <c r="C6904" s="104" t="s">
        <v>7187</v>
      </c>
      <c r="D6904" s="94" t="s">
        <v>239</v>
      </c>
      <c r="E6904" s="95">
        <v>164.26</v>
      </c>
      <c r="F6904" s="96">
        <f t="shared" si="894"/>
        <v>201.61</v>
      </c>
      <c r="G6904" s="209">
        <f>ROUND(SUM('NOVO HORIZONTE'!G6904),2)</f>
        <v>0</v>
      </c>
      <c r="H6904" s="107">
        <f t="shared" si="899"/>
        <v>0</v>
      </c>
      <c r="I6904" s="188">
        <f t="shared" si="895"/>
        <v>0</v>
      </c>
      <c r="J6904" s="142"/>
      <c r="K6904" s="146"/>
      <c r="L6904" s="7" t="str">
        <f t="shared" si="896"/>
        <v/>
      </c>
      <c r="M6904" s="7" t="str">
        <f t="shared" si="897"/>
        <v/>
      </c>
      <c r="N6904" s="7" t="str">
        <f t="shared" si="893"/>
        <v/>
      </c>
      <c r="O6904" s="144"/>
      <c r="P6904" s="355">
        <v>0</v>
      </c>
      <c r="Q6904" s="362">
        <f>SUM('NOVO HORIZONTE'!I6904)</f>
        <v>0</v>
      </c>
      <c r="R6904" s="363">
        <f t="shared" si="898"/>
        <v>0</v>
      </c>
      <c r="S6904" s="153">
        <f t="shared" si="892"/>
        <v>0</v>
      </c>
      <c r="T6904" s="364"/>
    </row>
    <row r="6905" ht="22.5" hidden="1" spans="1:20">
      <c r="A6905" s="158">
        <v>101845</v>
      </c>
      <c r="B6905" s="100" t="s">
        <v>252</v>
      </c>
      <c r="C6905" s="104" t="s">
        <v>7188</v>
      </c>
      <c r="D6905" s="94" t="s">
        <v>239</v>
      </c>
      <c r="E6905" s="95">
        <v>191.68</v>
      </c>
      <c r="F6905" s="96">
        <f t="shared" si="894"/>
        <v>235.27</v>
      </c>
      <c r="G6905" s="209">
        <f>ROUND(SUM('NOVO HORIZONTE'!G6905),2)</f>
        <v>0</v>
      </c>
      <c r="H6905" s="107">
        <f t="shared" si="899"/>
        <v>0</v>
      </c>
      <c r="I6905" s="188">
        <f t="shared" si="895"/>
        <v>0</v>
      </c>
      <c r="J6905" s="142"/>
      <c r="K6905" s="146"/>
      <c r="L6905" s="7" t="str">
        <f t="shared" si="896"/>
        <v/>
      </c>
      <c r="M6905" s="7" t="str">
        <f t="shared" si="897"/>
        <v/>
      </c>
      <c r="N6905" s="7" t="str">
        <f t="shared" si="893"/>
        <v/>
      </c>
      <c r="O6905" s="144"/>
      <c r="P6905" s="355">
        <v>0</v>
      </c>
      <c r="Q6905" s="362">
        <f>SUM('NOVO HORIZONTE'!I6905)</f>
        <v>0</v>
      </c>
      <c r="R6905" s="363">
        <f t="shared" si="898"/>
        <v>0</v>
      </c>
      <c r="S6905" s="153">
        <f t="shared" si="892"/>
        <v>0</v>
      </c>
      <c r="T6905" s="364"/>
    </row>
    <row r="6906" ht="22.5" hidden="1" spans="1:20">
      <c r="A6906" s="158">
        <v>101846</v>
      </c>
      <c r="B6906" s="100" t="s">
        <v>252</v>
      </c>
      <c r="C6906" s="104" t="s">
        <v>7189</v>
      </c>
      <c r="D6906" s="94" t="s">
        <v>239</v>
      </c>
      <c r="E6906" s="95">
        <v>128.41</v>
      </c>
      <c r="F6906" s="96">
        <f t="shared" si="894"/>
        <v>157.61</v>
      </c>
      <c r="G6906" s="209">
        <f>ROUND(SUM('NOVO HORIZONTE'!G6906),2)</f>
        <v>0</v>
      </c>
      <c r="H6906" s="107">
        <f t="shared" si="899"/>
        <v>0</v>
      </c>
      <c r="I6906" s="188">
        <f t="shared" si="895"/>
        <v>0</v>
      </c>
      <c r="J6906" s="142"/>
      <c r="K6906" s="146"/>
      <c r="L6906" s="7" t="str">
        <f t="shared" si="896"/>
        <v/>
      </c>
      <c r="M6906" s="7" t="str">
        <f t="shared" si="897"/>
        <v/>
      </c>
      <c r="N6906" s="7" t="str">
        <f t="shared" si="893"/>
        <v/>
      </c>
      <c r="O6906" s="144"/>
      <c r="P6906" s="355">
        <v>0</v>
      </c>
      <c r="Q6906" s="362">
        <f>SUM('NOVO HORIZONTE'!I6906)</f>
        <v>0</v>
      </c>
      <c r="R6906" s="363">
        <f t="shared" si="898"/>
        <v>0</v>
      </c>
      <c r="S6906" s="153">
        <f t="shared" si="892"/>
        <v>0</v>
      </c>
      <c r="T6906" s="364"/>
    </row>
    <row r="6907" ht="22.5" hidden="1" spans="1:20">
      <c r="A6907" s="158">
        <v>101847</v>
      </c>
      <c r="B6907" s="100" t="s">
        <v>252</v>
      </c>
      <c r="C6907" s="104" t="s">
        <v>7190</v>
      </c>
      <c r="D6907" s="94" t="s">
        <v>239</v>
      </c>
      <c r="E6907" s="95">
        <v>156.37</v>
      </c>
      <c r="F6907" s="96">
        <f t="shared" si="894"/>
        <v>191.93</v>
      </c>
      <c r="G6907" s="209">
        <f>ROUND(SUM('NOVO HORIZONTE'!G6907),2)</f>
        <v>0</v>
      </c>
      <c r="H6907" s="107">
        <f t="shared" si="899"/>
        <v>0</v>
      </c>
      <c r="I6907" s="188">
        <f t="shared" si="895"/>
        <v>0</v>
      </c>
      <c r="J6907" s="142"/>
      <c r="K6907" s="146"/>
      <c r="L6907" s="7" t="str">
        <f t="shared" si="896"/>
        <v/>
      </c>
      <c r="M6907" s="7" t="str">
        <f t="shared" si="897"/>
        <v/>
      </c>
      <c r="N6907" s="7" t="str">
        <f t="shared" si="893"/>
        <v/>
      </c>
      <c r="O6907" s="144"/>
      <c r="P6907" s="355">
        <v>0</v>
      </c>
      <c r="Q6907" s="362">
        <f>SUM('NOVO HORIZONTE'!I6907)</f>
        <v>0</v>
      </c>
      <c r="R6907" s="363">
        <f t="shared" si="898"/>
        <v>0</v>
      </c>
      <c r="S6907" s="153">
        <f t="shared" si="892"/>
        <v>0</v>
      </c>
      <c r="T6907" s="364"/>
    </row>
    <row r="6908" ht="22.5" hidden="1" spans="1:20">
      <c r="A6908" s="158">
        <v>101848</v>
      </c>
      <c r="B6908" s="100" t="s">
        <v>252</v>
      </c>
      <c r="C6908" s="104" t="s">
        <v>7191</v>
      </c>
      <c r="D6908" s="94" t="s">
        <v>239</v>
      </c>
      <c r="E6908" s="95">
        <v>183.97</v>
      </c>
      <c r="F6908" s="96">
        <f t="shared" si="894"/>
        <v>225.8</v>
      </c>
      <c r="G6908" s="209">
        <f>ROUND(SUM('NOVO HORIZONTE'!G6908),2)</f>
        <v>0</v>
      </c>
      <c r="H6908" s="107">
        <f t="shared" si="899"/>
        <v>0</v>
      </c>
      <c r="I6908" s="188">
        <f t="shared" si="895"/>
        <v>0</v>
      </c>
      <c r="J6908" s="142"/>
      <c r="K6908" s="146"/>
      <c r="L6908" s="7" t="str">
        <f t="shared" si="896"/>
        <v/>
      </c>
      <c r="M6908" s="7" t="str">
        <f t="shared" si="897"/>
        <v/>
      </c>
      <c r="N6908" s="7" t="str">
        <f t="shared" si="893"/>
        <v/>
      </c>
      <c r="O6908" s="144"/>
      <c r="P6908" s="355">
        <v>0</v>
      </c>
      <c r="Q6908" s="362">
        <f>SUM('NOVO HORIZONTE'!I6908)</f>
        <v>0</v>
      </c>
      <c r="R6908" s="363">
        <f t="shared" si="898"/>
        <v>0</v>
      </c>
      <c r="S6908" s="153">
        <f t="shared" si="892"/>
        <v>0</v>
      </c>
      <c r="T6908" s="364"/>
    </row>
    <row r="6909" ht="22.5" hidden="1" spans="1:20">
      <c r="A6909" s="158">
        <v>101849</v>
      </c>
      <c r="B6909" s="100" t="s">
        <v>252</v>
      </c>
      <c r="C6909" s="104" t="s">
        <v>7192</v>
      </c>
      <c r="D6909" s="94" t="s">
        <v>239</v>
      </c>
      <c r="E6909" s="95">
        <v>126.16</v>
      </c>
      <c r="F6909" s="96">
        <f t="shared" si="894"/>
        <v>154.85</v>
      </c>
      <c r="G6909" s="209">
        <f>ROUND(SUM('NOVO HORIZONTE'!G6909),2)</f>
        <v>0</v>
      </c>
      <c r="H6909" s="107">
        <f t="shared" si="899"/>
        <v>0</v>
      </c>
      <c r="I6909" s="188">
        <f t="shared" si="895"/>
        <v>0</v>
      </c>
      <c r="J6909" s="142"/>
      <c r="K6909" s="146"/>
      <c r="L6909" s="7" t="str">
        <f t="shared" si="896"/>
        <v/>
      </c>
      <c r="M6909" s="7" t="str">
        <f t="shared" si="897"/>
        <v/>
      </c>
      <c r="N6909" s="7" t="str">
        <f t="shared" si="893"/>
        <v/>
      </c>
      <c r="O6909" s="144"/>
      <c r="P6909" s="355">
        <v>0</v>
      </c>
      <c r="Q6909" s="362">
        <f>SUM('NOVO HORIZONTE'!I6909)</f>
        <v>0</v>
      </c>
      <c r="R6909" s="363">
        <f t="shared" si="898"/>
        <v>0</v>
      </c>
      <c r="S6909" s="153">
        <f t="shared" si="892"/>
        <v>0</v>
      </c>
      <c r="T6909" s="364"/>
    </row>
    <row r="6910" ht="22.5" hidden="1" spans="1:20">
      <c r="A6910" s="158">
        <v>101850</v>
      </c>
      <c r="B6910" s="100" t="s">
        <v>252</v>
      </c>
      <c r="C6910" s="104" t="s">
        <v>7193</v>
      </c>
      <c r="D6910" s="94" t="s">
        <v>261</v>
      </c>
      <c r="E6910" s="95">
        <v>62.15</v>
      </c>
      <c r="F6910" s="96">
        <f t="shared" si="894"/>
        <v>76.28</v>
      </c>
      <c r="G6910" s="209">
        <f>ROUND(SUM('NOVO HORIZONTE'!G6910),2)</f>
        <v>0</v>
      </c>
      <c r="H6910" s="107">
        <f t="shared" si="899"/>
        <v>0</v>
      </c>
      <c r="I6910" s="188">
        <f t="shared" si="895"/>
        <v>0</v>
      </c>
      <c r="J6910" s="142"/>
      <c r="K6910" s="146"/>
      <c r="L6910" s="7" t="str">
        <f t="shared" si="896"/>
        <v/>
      </c>
      <c r="M6910" s="7" t="str">
        <f t="shared" si="897"/>
        <v/>
      </c>
      <c r="N6910" s="7" t="str">
        <f t="shared" si="893"/>
        <v/>
      </c>
      <c r="O6910" s="144"/>
      <c r="P6910" s="355">
        <v>0</v>
      </c>
      <c r="Q6910" s="362">
        <f>SUM('NOVO HORIZONTE'!I6910)</f>
        <v>0</v>
      </c>
      <c r="R6910" s="363">
        <f t="shared" si="898"/>
        <v>0</v>
      </c>
      <c r="S6910" s="153">
        <f t="shared" si="892"/>
        <v>0</v>
      </c>
      <c r="T6910" s="364"/>
    </row>
    <row r="6911" ht="33.75" hidden="1" spans="1:20">
      <c r="A6911" s="158">
        <v>101851</v>
      </c>
      <c r="B6911" s="100" t="s">
        <v>252</v>
      </c>
      <c r="C6911" s="104" t="s">
        <v>7194</v>
      </c>
      <c r="D6911" s="94" t="s">
        <v>261</v>
      </c>
      <c r="E6911" s="95">
        <v>121.39</v>
      </c>
      <c r="F6911" s="96">
        <f t="shared" si="894"/>
        <v>148.99</v>
      </c>
      <c r="G6911" s="209">
        <f>ROUND(SUM('NOVO HORIZONTE'!G6911),2)</f>
        <v>0</v>
      </c>
      <c r="H6911" s="107">
        <f t="shared" si="899"/>
        <v>0</v>
      </c>
      <c r="I6911" s="188">
        <f t="shared" si="895"/>
        <v>0</v>
      </c>
      <c r="J6911" s="142"/>
      <c r="K6911" s="146"/>
      <c r="L6911" s="7" t="str">
        <f t="shared" si="896"/>
        <v/>
      </c>
      <c r="M6911" s="7" t="str">
        <f t="shared" si="897"/>
        <v/>
      </c>
      <c r="N6911" s="7" t="str">
        <f t="shared" si="893"/>
        <v/>
      </c>
      <c r="O6911" s="144"/>
      <c r="P6911" s="355">
        <v>0</v>
      </c>
      <c r="Q6911" s="362">
        <f>SUM('NOVO HORIZONTE'!I6911)</f>
        <v>0</v>
      </c>
      <c r="R6911" s="363">
        <f t="shared" si="898"/>
        <v>0</v>
      </c>
      <c r="S6911" s="153">
        <f t="shared" si="892"/>
        <v>0</v>
      </c>
      <c r="T6911" s="364"/>
    </row>
    <row r="6912" ht="22.5" hidden="1" spans="1:20">
      <c r="A6912" s="158">
        <v>101852</v>
      </c>
      <c r="B6912" s="100" t="s">
        <v>252</v>
      </c>
      <c r="C6912" s="104" t="s">
        <v>7195</v>
      </c>
      <c r="D6912" s="94" t="s">
        <v>261</v>
      </c>
      <c r="E6912" s="95">
        <v>76.49</v>
      </c>
      <c r="F6912" s="96">
        <f t="shared" si="894"/>
        <v>93.88</v>
      </c>
      <c r="G6912" s="209">
        <f>ROUND(SUM('NOVO HORIZONTE'!G6912),2)</f>
        <v>0</v>
      </c>
      <c r="H6912" s="107">
        <f t="shared" si="899"/>
        <v>0</v>
      </c>
      <c r="I6912" s="188">
        <f t="shared" si="895"/>
        <v>0</v>
      </c>
      <c r="J6912" s="142"/>
      <c r="K6912" s="146"/>
      <c r="L6912" s="7" t="str">
        <f t="shared" si="896"/>
        <v/>
      </c>
      <c r="M6912" s="7" t="str">
        <f t="shared" si="897"/>
        <v/>
      </c>
      <c r="N6912" s="7" t="str">
        <f t="shared" si="893"/>
        <v/>
      </c>
      <c r="O6912" s="144"/>
      <c r="P6912" s="355">
        <v>0</v>
      </c>
      <c r="Q6912" s="362">
        <f>SUM('NOVO HORIZONTE'!I6912)</f>
        <v>0</v>
      </c>
      <c r="R6912" s="363">
        <f t="shared" si="898"/>
        <v>0</v>
      </c>
      <c r="S6912" s="153">
        <f t="shared" si="892"/>
        <v>0</v>
      </c>
      <c r="T6912" s="364"/>
    </row>
    <row r="6913" ht="33.75" hidden="1" spans="1:20">
      <c r="A6913" s="158">
        <v>101853</v>
      </c>
      <c r="B6913" s="100" t="s">
        <v>252</v>
      </c>
      <c r="C6913" s="104" t="s">
        <v>7196</v>
      </c>
      <c r="D6913" s="94" t="s">
        <v>261</v>
      </c>
      <c r="E6913" s="95">
        <v>54.17</v>
      </c>
      <c r="F6913" s="96">
        <f t="shared" si="894"/>
        <v>66.49</v>
      </c>
      <c r="G6913" s="209">
        <f>ROUND(SUM('NOVO HORIZONTE'!G6913),2)</f>
        <v>0</v>
      </c>
      <c r="H6913" s="107">
        <f t="shared" si="899"/>
        <v>0</v>
      </c>
      <c r="I6913" s="188">
        <f t="shared" si="895"/>
        <v>0</v>
      </c>
      <c r="J6913" s="142"/>
      <c r="K6913" s="146"/>
      <c r="L6913" s="7" t="str">
        <f t="shared" si="896"/>
        <v/>
      </c>
      <c r="M6913" s="7" t="str">
        <f t="shared" si="897"/>
        <v/>
      </c>
      <c r="N6913" s="7" t="str">
        <f t="shared" si="893"/>
        <v/>
      </c>
      <c r="O6913" s="144"/>
      <c r="P6913" s="355">
        <v>0</v>
      </c>
      <c r="Q6913" s="362">
        <f>SUM('NOVO HORIZONTE'!I6913)</f>
        <v>0</v>
      </c>
      <c r="R6913" s="363">
        <f t="shared" si="898"/>
        <v>0</v>
      </c>
      <c r="S6913" s="153">
        <f t="shared" si="892"/>
        <v>0</v>
      </c>
      <c r="T6913" s="364"/>
    </row>
    <row r="6914" ht="33.75" hidden="1" spans="1:20">
      <c r="A6914" s="158">
        <v>101854</v>
      </c>
      <c r="B6914" s="100" t="s">
        <v>252</v>
      </c>
      <c r="C6914" s="104" t="s">
        <v>7197</v>
      </c>
      <c r="D6914" s="94" t="s">
        <v>261</v>
      </c>
      <c r="E6914" s="95">
        <v>122.6</v>
      </c>
      <c r="F6914" s="96">
        <f t="shared" si="894"/>
        <v>150.48</v>
      </c>
      <c r="G6914" s="209">
        <f>ROUND(SUM('NOVO HORIZONTE'!G6914),2)</f>
        <v>0</v>
      </c>
      <c r="H6914" s="107">
        <f t="shared" si="899"/>
        <v>0</v>
      </c>
      <c r="I6914" s="188">
        <f t="shared" si="895"/>
        <v>0</v>
      </c>
      <c r="J6914" s="142"/>
      <c r="K6914" s="146"/>
      <c r="L6914" s="7" t="str">
        <f t="shared" si="896"/>
        <v/>
      </c>
      <c r="M6914" s="7" t="str">
        <f t="shared" si="897"/>
        <v/>
      </c>
      <c r="N6914" s="7" t="str">
        <f t="shared" si="893"/>
        <v/>
      </c>
      <c r="O6914" s="144"/>
      <c r="P6914" s="355">
        <v>0</v>
      </c>
      <c r="Q6914" s="362">
        <f>SUM('NOVO HORIZONTE'!I6914)</f>
        <v>0</v>
      </c>
      <c r="R6914" s="363">
        <f t="shared" si="898"/>
        <v>0</v>
      </c>
      <c r="S6914" s="153">
        <f t="shared" si="892"/>
        <v>0</v>
      </c>
      <c r="T6914" s="364"/>
    </row>
    <row r="6915" ht="33.75" hidden="1" spans="1:20">
      <c r="A6915" s="158">
        <v>101855</v>
      </c>
      <c r="B6915" s="100" t="s">
        <v>252</v>
      </c>
      <c r="C6915" s="104" t="s">
        <v>7198</v>
      </c>
      <c r="D6915" s="94" t="s">
        <v>261</v>
      </c>
      <c r="E6915" s="95">
        <v>78.81</v>
      </c>
      <c r="F6915" s="96">
        <f t="shared" si="894"/>
        <v>96.73</v>
      </c>
      <c r="G6915" s="209">
        <f>ROUND(SUM('NOVO HORIZONTE'!G6915),2)</f>
        <v>0</v>
      </c>
      <c r="H6915" s="107">
        <f t="shared" si="899"/>
        <v>0</v>
      </c>
      <c r="I6915" s="188">
        <f t="shared" si="895"/>
        <v>0</v>
      </c>
      <c r="J6915" s="142"/>
      <c r="K6915" s="146"/>
      <c r="L6915" s="7" t="str">
        <f t="shared" si="896"/>
        <v/>
      </c>
      <c r="M6915" s="7" t="str">
        <f t="shared" si="897"/>
        <v/>
      </c>
      <c r="N6915" s="7" t="str">
        <f t="shared" si="893"/>
        <v/>
      </c>
      <c r="O6915" s="144"/>
      <c r="P6915" s="355">
        <v>0</v>
      </c>
      <c r="Q6915" s="362">
        <f>SUM('NOVO HORIZONTE'!I6915)</f>
        <v>0</v>
      </c>
      <c r="R6915" s="363">
        <f t="shared" si="898"/>
        <v>0</v>
      </c>
      <c r="S6915" s="153">
        <f t="shared" si="892"/>
        <v>0</v>
      </c>
      <c r="T6915" s="364"/>
    </row>
    <row r="6916" ht="22.5" hidden="1" spans="1:20">
      <c r="A6916" s="158">
        <v>101856</v>
      </c>
      <c r="B6916" s="100" t="s">
        <v>252</v>
      </c>
      <c r="C6916" s="104" t="s">
        <v>7199</v>
      </c>
      <c r="D6916" s="94" t="s">
        <v>261</v>
      </c>
      <c r="E6916" s="95">
        <v>27.28</v>
      </c>
      <c r="F6916" s="96">
        <f t="shared" si="894"/>
        <v>33.48</v>
      </c>
      <c r="G6916" s="209">
        <f>ROUND(SUM('NOVO HORIZONTE'!G6916),2)</f>
        <v>0</v>
      </c>
      <c r="H6916" s="107">
        <f t="shared" si="899"/>
        <v>0</v>
      </c>
      <c r="I6916" s="188">
        <f t="shared" si="895"/>
        <v>0</v>
      </c>
      <c r="J6916" s="142"/>
      <c r="K6916" s="146"/>
      <c r="L6916" s="7" t="str">
        <f t="shared" si="896"/>
        <v/>
      </c>
      <c r="M6916" s="7" t="str">
        <f t="shared" si="897"/>
        <v/>
      </c>
      <c r="N6916" s="7" t="str">
        <f t="shared" si="893"/>
        <v/>
      </c>
      <c r="O6916" s="144"/>
      <c r="P6916" s="355">
        <v>0</v>
      </c>
      <c r="Q6916" s="362">
        <f>SUM('NOVO HORIZONTE'!I6916)</f>
        <v>0</v>
      </c>
      <c r="R6916" s="363">
        <f t="shared" si="898"/>
        <v>0</v>
      </c>
      <c r="S6916" s="153">
        <f t="shared" si="892"/>
        <v>0</v>
      </c>
      <c r="T6916" s="364"/>
    </row>
    <row r="6917" ht="33.75" hidden="1" spans="1:20">
      <c r="A6917" s="158">
        <v>101857</v>
      </c>
      <c r="B6917" s="100" t="s">
        <v>252</v>
      </c>
      <c r="C6917" s="104" t="s">
        <v>7200</v>
      </c>
      <c r="D6917" s="94" t="s">
        <v>261</v>
      </c>
      <c r="E6917" s="95">
        <v>34.79</v>
      </c>
      <c r="F6917" s="96">
        <f t="shared" si="894"/>
        <v>42.7</v>
      </c>
      <c r="G6917" s="209">
        <f>ROUND(SUM('NOVO HORIZONTE'!G6917),2)</f>
        <v>0</v>
      </c>
      <c r="H6917" s="107">
        <f t="shared" si="899"/>
        <v>0</v>
      </c>
      <c r="I6917" s="188">
        <f t="shared" si="895"/>
        <v>0</v>
      </c>
      <c r="J6917" s="142"/>
      <c r="K6917" s="146"/>
      <c r="L6917" s="7" t="str">
        <f t="shared" si="896"/>
        <v/>
      </c>
      <c r="M6917" s="7" t="str">
        <f t="shared" si="897"/>
        <v/>
      </c>
      <c r="N6917" s="7" t="str">
        <f t="shared" si="893"/>
        <v/>
      </c>
      <c r="O6917" s="144"/>
      <c r="P6917" s="355">
        <v>0</v>
      </c>
      <c r="Q6917" s="362">
        <f>SUM('NOVO HORIZONTE'!I6917)</f>
        <v>0</v>
      </c>
      <c r="R6917" s="363">
        <f t="shared" si="898"/>
        <v>0</v>
      </c>
      <c r="S6917" s="153">
        <f t="shared" si="892"/>
        <v>0</v>
      </c>
      <c r="T6917" s="364"/>
    </row>
    <row r="6918" ht="33.75" hidden="1" spans="1:20">
      <c r="A6918" s="158">
        <v>101858</v>
      </c>
      <c r="B6918" s="100" t="s">
        <v>252</v>
      </c>
      <c r="C6918" s="104" t="s">
        <v>7201</v>
      </c>
      <c r="D6918" s="94" t="s">
        <v>261</v>
      </c>
      <c r="E6918" s="95">
        <v>27.91</v>
      </c>
      <c r="F6918" s="96">
        <f t="shared" si="894"/>
        <v>34.26</v>
      </c>
      <c r="G6918" s="209">
        <f>ROUND(SUM('NOVO HORIZONTE'!G6918),2)</f>
        <v>0</v>
      </c>
      <c r="H6918" s="107">
        <f t="shared" si="899"/>
        <v>0</v>
      </c>
      <c r="I6918" s="188">
        <f t="shared" si="895"/>
        <v>0</v>
      </c>
      <c r="J6918" s="142"/>
      <c r="K6918" s="146"/>
      <c r="L6918" s="7" t="str">
        <f t="shared" si="896"/>
        <v/>
      </c>
      <c r="M6918" s="7" t="str">
        <f t="shared" si="897"/>
        <v/>
      </c>
      <c r="N6918" s="7" t="str">
        <f t="shared" si="893"/>
        <v/>
      </c>
      <c r="O6918" s="144"/>
      <c r="P6918" s="355">
        <v>0</v>
      </c>
      <c r="Q6918" s="362">
        <f>SUM('NOVO HORIZONTE'!I6918)</f>
        <v>0</v>
      </c>
      <c r="R6918" s="363">
        <f t="shared" si="898"/>
        <v>0</v>
      </c>
      <c r="S6918" s="153">
        <f t="shared" si="892"/>
        <v>0</v>
      </c>
      <c r="T6918" s="364"/>
    </row>
    <row r="6919" ht="33.75" hidden="1" spans="1:20">
      <c r="A6919" s="158">
        <v>101859</v>
      </c>
      <c r="B6919" s="100" t="s">
        <v>252</v>
      </c>
      <c r="C6919" s="104" t="s">
        <v>7202</v>
      </c>
      <c r="D6919" s="94" t="s">
        <v>261</v>
      </c>
      <c r="E6919" s="95">
        <v>31.13</v>
      </c>
      <c r="F6919" s="96">
        <f t="shared" si="894"/>
        <v>38.21</v>
      </c>
      <c r="G6919" s="209">
        <f>ROUND(SUM('NOVO HORIZONTE'!G6919),2)</f>
        <v>0</v>
      </c>
      <c r="H6919" s="107">
        <f t="shared" si="899"/>
        <v>0</v>
      </c>
      <c r="I6919" s="188">
        <f t="shared" si="895"/>
        <v>0</v>
      </c>
      <c r="J6919" s="142"/>
      <c r="K6919" s="146"/>
      <c r="L6919" s="7" t="str">
        <f t="shared" si="896"/>
        <v/>
      </c>
      <c r="M6919" s="7" t="str">
        <f t="shared" si="897"/>
        <v/>
      </c>
      <c r="N6919" s="7" t="str">
        <f t="shared" si="893"/>
        <v/>
      </c>
      <c r="O6919" s="144"/>
      <c r="P6919" s="355">
        <v>0</v>
      </c>
      <c r="Q6919" s="362">
        <f>SUM('NOVO HORIZONTE'!I6919)</f>
        <v>0</v>
      </c>
      <c r="R6919" s="363">
        <f t="shared" si="898"/>
        <v>0</v>
      </c>
      <c r="S6919" s="153">
        <f t="shared" si="892"/>
        <v>0</v>
      </c>
      <c r="T6919" s="364"/>
    </row>
    <row r="6920" ht="33.75" hidden="1" spans="1:20">
      <c r="A6920" s="158">
        <v>101860</v>
      </c>
      <c r="B6920" s="100" t="s">
        <v>252</v>
      </c>
      <c r="C6920" s="104" t="s">
        <v>7203</v>
      </c>
      <c r="D6920" s="94" t="s">
        <v>261</v>
      </c>
      <c r="E6920" s="95">
        <v>36.21</v>
      </c>
      <c r="F6920" s="96">
        <f t="shared" si="894"/>
        <v>44.44</v>
      </c>
      <c r="G6920" s="209">
        <f>ROUND(SUM('NOVO HORIZONTE'!G6920),2)</f>
        <v>0</v>
      </c>
      <c r="H6920" s="107">
        <f t="shared" si="899"/>
        <v>0</v>
      </c>
      <c r="I6920" s="188">
        <f t="shared" si="895"/>
        <v>0</v>
      </c>
      <c r="J6920" s="142"/>
      <c r="K6920" s="146"/>
      <c r="L6920" s="7" t="str">
        <f t="shared" si="896"/>
        <v/>
      </c>
      <c r="M6920" s="7" t="str">
        <f t="shared" si="897"/>
        <v/>
      </c>
      <c r="N6920" s="7" t="str">
        <f t="shared" si="893"/>
        <v/>
      </c>
      <c r="O6920" s="144"/>
      <c r="P6920" s="355">
        <v>0</v>
      </c>
      <c r="Q6920" s="362">
        <f>SUM('NOVO HORIZONTE'!I6920)</f>
        <v>0</v>
      </c>
      <c r="R6920" s="363">
        <f t="shared" si="898"/>
        <v>0</v>
      </c>
      <c r="S6920" s="153">
        <f t="shared" si="892"/>
        <v>0</v>
      </c>
      <c r="T6920" s="364"/>
    </row>
    <row r="6921" ht="33.75" hidden="1" spans="1:20">
      <c r="A6921" s="158">
        <v>101861</v>
      </c>
      <c r="B6921" s="100" t="s">
        <v>252</v>
      </c>
      <c r="C6921" s="104" t="s">
        <v>7204</v>
      </c>
      <c r="D6921" s="94" t="s">
        <v>261</v>
      </c>
      <c r="E6921" s="95">
        <v>33.7</v>
      </c>
      <c r="F6921" s="96">
        <f t="shared" si="894"/>
        <v>41.36</v>
      </c>
      <c r="G6921" s="209">
        <f>ROUND(SUM('NOVO HORIZONTE'!G6921),2)</f>
        <v>0</v>
      </c>
      <c r="H6921" s="107">
        <f t="shared" si="899"/>
        <v>0</v>
      </c>
      <c r="I6921" s="188">
        <f t="shared" si="895"/>
        <v>0</v>
      </c>
      <c r="J6921" s="142"/>
      <c r="K6921" s="146"/>
      <c r="L6921" s="7" t="str">
        <f t="shared" si="896"/>
        <v/>
      </c>
      <c r="M6921" s="7" t="str">
        <f t="shared" si="897"/>
        <v/>
      </c>
      <c r="N6921" s="7" t="str">
        <f t="shared" si="893"/>
        <v/>
      </c>
      <c r="O6921" s="144"/>
      <c r="P6921" s="355">
        <v>0</v>
      </c>
      <c r="Q6921" s="362">
        <f>SUM('NOVO HORIZONTE'!I6921)</f>
        <v>0</v>
      </c>
      <c r="R6921" s="363">
        <f t="shared" si="898"/>
        <v>0</v>
      </c>
      <c r="S6921" s="153">
        <f t="shared" si="892"/>
        <v>0</v>
      </c>
      <c r="T6921" s="364"/>
    </row>
    <row r="6922" ht="33.75" hidden="1" spans="1:20">
      <c r="A6922" s="158">
        <v>101862</v>
      </c>
      <c r="B6922" s="100" t="s">
        <v>252</v>
      </c>
      <c r="C6922" s="104" t="s">
        <v>7205</v>
      </c>
      <c r="D6922" s="94" t="s">
        <v>261</v>
      </c>
      <c r="E6922" s="95">
        <v>36.97</v>
      </c>
      <c r="F6922" s="96">
        <f t="shared" si="894"/>
        <v>45.38</v>
      </c>
      <c r="G6922" s="209">
        <f>ROUND(SUM('NOVO HORIZONTE'!G6922),2)</f>
        <v>0</v>
      </c>
      <c r="H6922" s="107">
        <f t="shared" si="899"/>
        <v>0</v>
      </c>
      <c r="I6922" s="188">
        <f t="shared" si="895"/>
        <v>0</v>
      </c>
      <c r="J6922" s="142"/>
      <c r="K6922" s="146"/>
      <c r="L6922" s="7" t="str">
        <f t="shared" si="896"/>
        <v/>
      </c>
      <c r="M6922" s="7" t="str">
        <f t="shared" si="897"/>
        <v/>
      </c>
      <c r="N6922" s="7" t="str">
        <f t="shared" si="893"/>
        <v/>
      </c>
      <c r="O6922" s="144"/>
      <c r="P6922" s="355">
        <v>0</v>
      </c>
      <c r="Q6922" s="362">
        <f>SUM('NOVO HORIZONTE'!I6922)</f>
        <v>0</v>
      </c>
      <c r="R6922" s="363">
        <f t="shared" si="898"/>
        <v>0</v>
      </c>
      <c r="S6922" s="153">
        <f t="shared" si="892"/>
        <v>0</v>
      </c>
      <c r="T6922" s="364"/>
    </row>
    <row r="6923" ht="33.75" hidden="1" spans="1:20">
      <c r="A6923" s="158">
        <v>101863</v>
      </c>
      <c r="B6923" s="100" t="s">
        <v>252</v>
      </c>
      <c r="C6923" s="104" t="s">
        <v>7206</v>
      </c>
      <c r="D6923" s="94" t="s">
        <v>261</v>
      </c>
      <c r="E6923" s="95">
        <v>28.36</v>
      </c>
      <c r="F6923" s="96">
        <f t="shared" si="894"/>
        <v>34.81</v>
      </c>
      <c r="G6923" s="209">
        <f>ROUND(SUM('NOVO HORIZONTE'!G6923),2)</f>
        <v>0</v>
      </c>
      <c r="H6923" s="107">
        <f t="shared" si="899"/>
        <v>0</v>
      </c>
      <c r="I6923" s="188">
        <f t="shared" si="895"/>
        <v>0</v>
      </c>
      <c r="J6923" s="142"/>
      <c r="K6923" s="146"/>
      <c r="L6923" s="7" t="str">
        <f t="shared" si="896"/>
        <v/>
      </c>
      <c r="M6923" s="7" t="str">
        <f t="shared" si="897"/>
        <v/>
      </c>
      <c r="N6923" s="7" t="str">
        <f t="shared" si="893"/>
        <v/>
      </c>
      <c r="O6923" s="144"/>
      <c r="P6923" s="355">
        <v>0</v>
      </c>
      <c r="Q6923" s="362">
        <f>SUM('NOVO HORIZONTE'!I6923)</f>
        <v>0</v>
      </c>
      <c r="R6923" s="363">
        <f t="shared" si="898"/>
        <v>0</v>
      </c>
      <c r="S6923" s="153">
        <f t="shared" si="892"/>
        <v>0</v>
      </c>
      <c r="T6923" s="364"/>
    </row>
    <row r="6924" ht="33.75" hidden="1" spans="1:20">
      <c r="A6924" s="158">
        <v>101864</v>
      </c>
      <c r="B6924" s="100" t="s">
        <v>252</v>
      </c>
      <c r="C6924" s="104" t="s">
        <v>7207</v>
      </c>
      <c r="D6924" s="94" t="s">
        <v>261</v>
      </c>
      <c r="E6924" s="95">
        <v>33.42</v>
      </c>
      <c r="F6924" s="96">
        <f t="shared" si="894"/>
        <v>41.02</v>
      </c>
      <c r="G6924" s="209">
        <f>ROUND(SUM('NOVO HORIZONTE'!G6924),2)</f>
        <v>0</v>
      </c>
      <c r="H6924" s="107">
        <f t="shared" si="899"/>
        <v>0</v>
      </c>
      <c r="I6924" s="188">
        <f t="shared" si="895"/>
        <v>0</v>
      </c>
      <c r="J6924" s="142"/>
      <c r="K6924" s="146"/>
      <c r="L6924" s="7" t="str">
        <f t="shared" si="896"/>
        <v/>
      </c>
      <c r="M6924" s="7" t="str">
        <f t="shared" si="897"/>
        <v/>
      </c>
      <c r="N6924" s="7" t="str">
        <f t="shared" si="893"/>
        <v/>
      </c>
      <c r="O6924" s="144"/>
      <c r="P6924" s="355">
        <v>0</v>
      </c>
      <c r="Q6924" s="362">
        <f>SUM('NOVO HORIZONTE'!I6924)</f>
        <v>0</v>
      </c>
      <c r="R6924" s="363">
        <f t="shared" si="898"/>
        <v>0</v>
      </c>
      <c r="S6924" s="153">
        <f t="shared" si="892"/>
        <v>0</v>
      </c>
      <c r="T6924" s="364"/>
    </row>
    <row r="6925" ht="33.75" hidden="1" spans="1:20">
      <c r="A6925" s="158">
        <v>101865</v>
      </c>
      <c r="B6925" s="100" t="s">
        <v>252</v>
      </c>
      <c r="C6925" s="104" t="s">
        <v>7208</v>
      </c>
      <c r="D6925" s="94" t="s">
        <v>261</v>
      </c>
      <c r="E6925" s="95">
        <v>38.5</v>
      </c>
      <c r="F6925" s="96">
        <f t="shared" si="894"/>
        <v>47.25</v>
      </c>
      <c r="G6925" s="209">
        <f>ROUND(SUM('NOVO HORIZONTE'!G6925),2)</f>
        <v>0</v>
      </c>
      <c r="H6925" s="107">
        <f t="shared" si="899"/>
        <v>0</v>
      </c>
      <c r="I6925" s="188">
        <f t="shared" si="895"/>
        <v>0</v>
      </c>
      <c r="J6925" s="142"/>
      <c r="K6925" s="146"/>
      <c r="L6925" s="7" t="str">
        <f t="shared" si="896"/>
        <v/>
      </c>
      <c r="M6925" s="7" t="str">
        <f t="shared" si="897"/>
        <v/>
      </c>
      <c r="N6925" s="7" t="str">
        <f t="shared" si="893"/>
        <v/>
      </c>
      <c r="O6925" s="144"/>
      <c r="P6925" s="355">
        <v>0</v>
      </c>
      <c r="Q6925" s="362">
        <f>SUM('NOVO HORIZONTE'!I6925)</f>
        <v>0</v>
      </c>
      <c r="R6925" s="363">
        <f t="shared" si="898"/>
        <v>0</v>
      </c>
      <c r="S6925" s="153">
        <f t="shared" si="892"/>
        <v>0</v>
      </c>
      <c r="T6925" s="364"/>
    </row>
    <row r="6926" ht="33.75" hidden="1" spans="1:20">
      <c r="A6926" s="158">
        <v>101866</v>
      </c>
      <c r="B6926" s="100" t="s">
        <v>252</v>
      </c>
      <c r="C6926" s="104" t="s">
        <v>7209</v>
      </c>
      <c r="D6926" s="94" t="s">
        <v>261</v>
      </c>
      <c r="E6926" s="95">
        <v>33.94</v>
      </c>
      <c r="F6926" s="96">
        <f t="shared" si="894"/>
        <v>41.66</v>
      </c>
      <c r="G6926" s="209">
        <f>ROUND(SUM('NOVO HORIZONTE'!G6926),2)</f>
        <v>0</v>
      </c>
      <c r="H6926" s="107">
        <f t="shared" si="899"/>
        <v>0</v>
      </c>
      <c r="I6926" s="188">
        <f t="shared" si="895"/>
        <v>0</v>
      </c>
      <c r="J6926" s="142"/>
      <c r="K6926" s="146"/>
      <c r="L6926" s="7" t="str">
        <f t="shared" si="896"/>
        <v/>
      </c>
      <c r="M6926" s="7" t="str">
        <f t="shared" si="897"/>
        <v/>
      </c>
      <c r="N6926" s="7" t="str">
        <f t="shared" si="893"/>
        <v/>
      </c>
      <c r="O6926" s="144"/>
      <c r="P6926" s="355">
        <v>0</v>
      </c>
      <c r="Q6926" s="362">
        <f>SUM('NOVO HORIZONTE'!I6926)</f>
        <v>0</v>
      </c>
      <c r="R6926" s="363">
        <f t="shared" si="898"/>
        <v>0</v>
      </c>
      <c r="S6926" s="153">
        <f t="shared" si="892"/>
        <v>0</v>
      </c>
      <c r="T6926" s="364"/>
    </row>
    <row r="6927" ht="33.75" hidden="1" spans="1:20">
      <c r="A6927" s="158">
        <v>101867</v>
      </c>
      <c r="B6927" s="100" t="s">
        <v>252</v>
      </c>
      <c r="C6927" s="104" t="s">
        <v>7210</v>
      </c>
      <c r="D6927" s="94" t="s">
        <v>261</v>
      </c>
      <c r="E6927" s="95">
        <v>39.01</v>
      </c>
      <c r="F6927" s="96">
        <f t="shared" si="894"/>
        <v>47.88</v>
      </c>
      <c r="G6927" s="209">
        <f>ROUND(SUM('NOVO HORIZONTE'!G6927),2)</f>
        <v>0</v>
      </c>
      <c r="H6927" s="107">
        <f t="shared" si="899"/>
        <v>0</v>
      </c>
      <c r="I6927" s="188">
        <f t="shared" si="895"/>
        <v>0</v>
      </c>
      <c r="J6927" s="142"/>
      <c r="K6927" s="146"/>
      <c r="L6927" s="7" t="str">
        <f t="shared" si="896"/>
        <v/>
      </c>
      <c r="M6927" s="7" t="str">
        <f t="shared" si="897"/>
        <v/>
      </c>
      <c r="N6927" s="7" t="str">
        <f t="shared" si="893"/>
        <v/>
      </c>
      <c r="O6927" s="144"/>
      <c r="P6927" s="355">
        <v>0</v>
      </c>
      <c r="Q6927" s="362">
        <f>SUM('NOVO HORIZONTE'!I6927)</f>
        <v>0</v>
      </c>
      <c r="R6927" s="363">
        <f t="shared" si="898"/>
        <v>0</v>
      </c>
      <c r="S6927" s="153">
        <f t="shared" si="892"/>
        <v>0</v>
      </c>
      <c r="T6927" s="364"/>
    </row>
    <row r="6928" ht="33.75" hidden="1" spans="1:20">
      <c r="A6928" s="158">
        <v>101868</v>
      </c>
      <c r="B6928" s="100" t="s">
        <v>252</v>
      </c>
      <c r="C6928" s="104" t="s">
        <v>7211</v>
      </c>
      <c r="D6928" s="94" t="s">
        <v>261</v>
      </c>
      <c r="E6928" s="95">
        <v>30.4</v>
      </c>
      <c r="F6928" s="96">
        <f t="shared" si="894"/>
        <v>37.31</v>
      </c>
      <c r="G6928" s="209">
        <f>ROUND(SUM('NOVO HORIZONTE'!G6928),2)</f>
        <v>0</v>
      </c>
      <c r="H6928" s="107">
        <f t="shared" si="899"/>
        <v>0</v>
      </c>
      <c r="I6928" s="188">
        <f t="shared" si="895"/>
        <v>0</v>
      </c>
      <c r="J6928" s="142"/>
      <c r="K6928" s="146"/>
      <c r="L6928" s="7" t="str">
        <f t="shared" si="896"/>
        <v/>
      </c>
      <c r="M6928" s="7" t="str">
        <f t="shared" si="897"/>
        <v/>
      </c>
      <c r="N6928" s="7" t="str">
        <f t="shared" si="893"/>
        <v/>
      </c>
      <c r="O6928" s="144"/>
      <c r="P6928" s="355">
        <v>0</v>
      </c>
      <c r="Q6928" s="362">
        <f>SUM('NOVO HORIZONTE'!I6928)</f>
        <v>0</v>
      </c>
      <c r="R6928" s="363">
        <f t="shared" si="898"/>
        <v>0</v>
      </c>
      <c r="S6928" s="153">
        <f t="shared" si="892"/>
        <v>0</v>
      </c>
      <c r="T6928" s="364"/>
    </row>
    <row r="6929" ht="33.75" hidden="1" spans="1:20">
      <c r="A6929" s="158">
        <v>101869</v>
      </c>
      <c r="B6929" s="100" t="s">
        <v>252</v>
      </c>
      <c r="C6929" s="104" t="s">
        <v>7212</v>
      </c>
      <c r="D6929" s="94" t="s">
        <v>261</v>
      </c>
      <c r="E6929" s="95">
        <v>35.46</v>
      </c>
      <c r="F6929" s="96">
        <f t="shared" si="894"/>
        <v>43.52</v>
      </c>
      <c r="G6929" s="209">
        <f>ROUND(SUM('NOVO HORIZONTE'!G6929),2)</f>
        <v>0</v>
      </c>
      <c r="H6929" s="107">
        <f t="shared" si="899"/>
        <v>0</v>
      </c>
      <c r="I6929" s="188">
        <f t="shared" si="895"/>
        <v>0</v>
      </c>
      <c r="J6929" s="142"/>
      <c r="K6929" s="146"/>
      <c r="L6929" s="7" t="str">
        <f t="shared" si="896"/>
        <v/>
      </c>
      <c r="M6929" s="7" t="str">
        <f t="shared" si="897"/>
        <v/>
      </c>
      <c r="N6929" s="7" t="str">
        <f t="shared" si="893"/>
        <v/>
      </c>
      <c r="O6929" s="144"/>
      <c r="P6929" s="355">
        <v>0</v>
      </c>
      <c r="Q6929" s="362">
        <f>SUM('NOVO HORIZONTE'!I6929)</f>
        <v>0</v>
      </c>
      <c r="R6929" s="363">
        <f t="shared" si="898"/>
        <v>0</v>
      </c>
      <c r="S6929" s="153">
        <f t="shared" si="892"/>
        <v>0</v>
      </c>
      <c r="T6929" s="364"/>
    </row>
    <row r="6930" ht="33.75" hidden="1" spans="1:20">
      <c r="A6930" s="158">
        <v>101870</v>
      </c>
      <c r="B6930" s="100" t="s">
        <v>252</v>
      </c>
      <c r="C6930" s="104" t="s">
        <v>7213</v>
      </c>
      <c r="D6930" s="94" t="s">
        <v>261</v>
      </c>
      <c r="E6930" s="95">
        <v>40.54</v>
      </c>
      <c r="F6930" s="96">
        <f t="shared" si="894"/>
        <v>49.76</v>
      </c>
      <c r="G6930" s="209">
        <f>ROUND(SUM('NOVO HORIZONTE'!G6930),2)</f>
        <v>0</v>
      </c>
      <c r="H6930" s="107">
        <f t="shared" si="899"/>
        <v>0</v>
      </c>
      <c r="I6930" s="188">
        <f t="shared" si="895"/>
        <v>0</v>
      </c>
      <c r="J6930" s="142"/>
      <c r="K6930" s="146"/>
      <c r="L6930" s="7" t="str">
        <f t="shared" si="896"/>
        <v/>
      </c>
      <c r="M6930" s="7" t="str">
        <f t="shared" si="897"/>
        <v/>
      </c>
      <c r="N6930" s="7" t="str">
        <f t="shared" si="893"/>
        <v/>
      </c>
      <c r="O6930" s="144"/>
      <c r="P6930" s="355">
        <v>0</v>
      </c>
      <c r="Q6930" s="362">
        <f>SUM('NOVO HORIZONTE'!I6930)</f>
        <v>0</v>
      </c>
      <c r="R6930" s="363">
        <f t="shared" si="898"/>
        <v>0</v>
      </c>
      <c r="S6930" s="153">
        <f t="shared" si="892"/>
        <v>0</v>
      </c>
      <c r="T6930" s="364"/>
    </row>
    <row r="6931" ht="22.5" hidden="1" spans="1:20">
      <c r="A6931" s="158">
        <v>102098</v>
      </c>
      <c r="B6931" s="100" t="s">
        <v>252</v>
      </c>
      <c r="C6931" s="104" t="s">
        <v>7214</v>
      </c>
      <c r="D6931" s="94" t="s">
        <v>239</v>
      </c>
      <c r="E6931" s="95">
        <v>1780.48</v>
      </c>
      <c r="F6931" s="96">
        <f t="shared" si="894"/>
        <v>2185.36</v>
      </c>
      <c r="G6931" s="209">
        <f>ROUND(SUM('NOVO HORIZONTE'!G6931),2)</f>
        <v>0</v>
      </c>
      <c r="H6931" s="107">
        <f t="shared" si="899"/>
        <v>0</v>
      </c>
      <c r="I6931" s="188">
        <f t="shared" si="895"/>
        <v>0</v>
      </c>
      <c r="J6931" s="142"/>
      <c r="K6931" s="146"/>
      <c r="L6931" s="7" t="str">
        <f t="shared" si="896"/>
        <v/>
      </c>
      <c r="M6931" s="7" t="str">
        <f t="shared" si="897"/>
        <v/>
      </c>
      <c r="N6931" s="7" t="str">
        <f t="shared" si="893"/>
        <v/>
      </c>
      <c r="O6931" s="144"/>
      <c r="P6931" s="355">
        <v>0</v>
      </c>
      <c r="Q6931" s="362">
        <f>SUM('NOVO HORIZONTE'!I6931)</f>
        <v>0</v>
      </c>
      <c r="R6931" s="363">
        <f t="shared" si="898"/>
        <v>0</v>
      </c>
      <c r="S6931" s="153">
        <f t="shared" si="892"/>
        <v>0</v>
      </c>
      <c r="T6931" s="364"/>
    </row>
    <row r="6932" ht="22.5" hidden="1" spans="1:20">
      <c r="A6932" s="158">
        <v>95995</v>
      </c>
      <c r="B6932" s="100" t="s">
        <v>252</v>
      </c>
      <c r="C6932" s="104" t="s">
        <v>7215</v>
      </c>
      <c r="D6932" s="94" t="s">
        <v>239</v>
      </c>
      <c r="E6932" s="95">
        <v>1349</v>
      </c>
      <c r="F6932" s="96">
        <f t="shared" si="894"/>
        <v>1655.76</v>
      </c>
      <c r="G6932" s="209">
        <f>ROUND(SUM('NOVO HORIZONTE'!G6932),2)</f>
        <v>0</v>
      </c>
      <c r="H6932" s="107">
        <f t="shared" si="899"/>
        <v>0</v>
      </c>
      <c r="I6932" s="188">
        <f t="shared" si="895"/>
        <v>0</v>
      </c>
      <c r="J6932" s="142"/>
      <c r="K6932" s="146"/>
      <c r="L6932" s="7" t="str">
        <f t="shared" si="896"/>
        <v/>
      </c>
      <c r="M6932" s="7" t="str">
        <f t="shared" si="897"/>
        <v/>
      </c>
      <c r="N6932" s="7" t="str">
        <f t="shared" si="893"/>
        <v/>
      </c>
      <c r="O6932" s="144"/>
      <c r="P6932" s="355">
        <v>0</v>
      </c>
      <c r="Q6932" s="362">
        <f>SUM('NOVO HORIZONTE'!I6932)</f>
        <v>0</v>
      </c>
      <c r="R6932" s="363">
        <f t="shared" si="898"/>
        <v>0</v>
      </c>
      <c r="S6932" s="153">
        <f t="shared" si="892"/>
        <v>0</v>
      </c>
      <c r="T6932" s="364"/>
    </row>
    <row r="6933" ht="22.5" hidden="1" spans="1:20">
      <c r="A6933" s="158">
        <v>95996</v>
      </c>
      <c r="B6933" s="100" t="s">
        <v>252</v>
      </c>
      <c r="C6933" s="104" t="s">
        <v>7216</v>
      </c>
      <c r="D6933" s="94" t="s">
        <v>239</v>
      </c>
      <c r="E6933" s="95">
        <v>1163.72</v>
      </c>
      <c r="F6933" s="96">
        <f t="shared" si="894"/>
        <v>1428.35</v>
      </c>
      <c r="G6933" s="209">
        <f>ROUND(SUM('NOVO HORIZONTE'!G6933),2)</f>
        <v>0</v>
      </c>
      <c r="H6933" s="107">
        <f t="shared" si="899"/>
        <v>0</v>
      </c>
      <c r="I6933" s="188">
        <f t="shared" si="895"/>
        <v>0</v>
      </c>
      <c r="J6933" s="142"/>
      <c r="K6933" s="146"/>
      <c r="L6933" s="7" t="str">
        <f t="shared" si="896"/>
        <v/>
      </c>
      <c r="M6933" s="7" t="str">
        <f t="shared" si="897"/>
        <v/>
      </c>
      <c r="N6933" s="7" t="str">
        <f t="shared" si="893"/>
        <v/>
      </c>
      <c r="O6933" s="144"/>
      <c r="P6933" s="355">
        <v>0</v>
      </c>
      <c r="Q6933" s="362">
        <f>SUM('NOVO HORIZONTE'!I6933)</f>
        <v>0</v>
      </c>
      <c r="R6933" s="363">
        <f t="shared" si="898"/>
        <v>0</v>
      </c>
      <c r="S6933" s="153">
        <f t="shared" si="892"/>
        <v>0</v>
      </c>
      <c r="T6933" s="364"/>
    </row>
    <row r="6934" ht="22.5" hidden="1" spans="1:20">
      <c r="A6934" s="158">
        <v>96001</v>
      </c>
      <c r="B6934" s="100" t="s">
        <v>252</v>
      </c>
      <c r="C6934" s="104" t="s">
        <v>7217</v>
      </c>
      <c r="D6934" s="94" t="s">
        <v>261</v>
      </c>
      <c r="E6934" s="95">
        <v>7.95</v>
      </c>
      <c r="F6934" s="96">
        <f t="shared" si="894"/>
        <v>9.76</v>
      </c>
      <c r="G6934" s="209">
        <f>ROUND(SUM('NOVO HORIZONTE'!G6934),2)</f>
        <v>0</v>
      </c>
      <c r="H6934" s="107">
        <f t="shared" si="899"/>
        <v>0</v>
      </c>
      <c r="I6934" s="188">
        <f t="shared" si="895"/>
        <v>0</v>
      </c>
      <c r="J6934" s="142"/>
      <c r="K6934" s="146"/>
      <c r="L6934" s="7" t="str">
        <f t="shared" si="896"/>
        <v/>
      </c>
      <c r="M6934" s="7" t="str">
        <f t="shared" si="897"/>
        <v/>
      </c>
      <c r="N6934" s="7" t="str">
        <f t="shared" si="893"/>
        <v/>
      </c>
      <c r="O6934" s="144"/>
      <c r="P6934" s="355">
        <v>0</v>
      </c>
      <c r="Q6934" s="362">
        <f>SUM('NOVO HORIZONTE'!I6934)</f>
        <v>0</v>
      </c>
      <c r="R6934" s="363">
        <f t="shared" si="898"/>
        <v>0</v>
      </c>
      <c r="S6934" s="153">
        <f t="shared" si="892"/>
        <v>0</v>
      </c>
      <c r="T6934" s="364"/>
    </row>
    <row r="6935" ht="22.5" hidden="1" spans="1:20">
      <c r="A6935" s="158">
        <v>101020</v>
      </c>
      <c r="B6935" s="100" t="s">
        <v>252</v>
      </c>
      <c r="C6935" s="104" t="s">
        <v>7218</v>
      </c>
      <c r="D6935" s="94" t="s">
        <v>101</v>
      </c>
      <c r="E6935" s="95">
        <v>411.73</v>
      </c>
      <c r="F6935" s="96">
        <f t="shared" si="894"/>
        <v>505.36</v>
      </c>
      <c r="G6935" s="209">
        <f>ROUND(SUM('NOVO HORIZONTE'!G6935),2)</f>
        <v>0</v>
      </c>
      <c r="H6935" s="107">
        <f t="shared" si="899"/>
        <v>0</v>
      </c>
      <c r="I6935" s="188">
        <f t="shared" si="895"/>
        <v>0</v>
      </c>
      <c r="J6935" s="142"/>
      <c r="K6935" s="146"/>
      <c r="L6935" s="7" t="str">
        <f t="shared" si="896"/>
        <v/>
      </c>
      <c r="M6935" s="7" t="str">
        <f t="shared" si="897"/>
        <v/>
      </c>
      <c r="N6935" s="7" t="str">
        <f t="shared" si="893"/>
        <v/>
      </c>
      <c r="O6935" s="144"/>
      <c r="P6935" s="355">
        <v>0</v>
      </c>
      <c r="Q6935" s="362">
        <f>SUM('NOVO HORIZONTE'!I6935)</f>
        <v>0</v>
      </c>
      <c r="R6935" s="363">
        <f t="shared" si="898"/>
        <v>0</v>
      </c>
      <c r="S6935" s="153">
        <f t="shared" si="892"/>
        <v>0</v>
      </c>
      <c r="T6935" s="364"/>
    </row>
    <row r="6936" ht="22.5" hidden="1" spans="1:20">
      <c r="A6936" s="158">
        <v>101021</v>
      </c>
      <c r="B6936" s="100" t="s">
        <v>252</v>
      </c>
      <c r="C6936" s="104" t="s">
        <v>7219</v>
      </c>
      <c r="D6936" s="94" t="s">
        <v>101</v>
      </c>
      <c r="E6936" s="95">
        <v>446.94</v>
      </c>
      <c r="F6936" s="96">
        <f t="shared" si="894"/>
        <v>548.57</v>
      </c>
      <c r="G6936" s="209">
        <f>ROUND(SUM('NOVO HORIZONTE'!G6936),2)</f>
        <v>0</v>
      </c>
      <c r="H6936" s="107">
        <f t="shared" si="899"/>
        <v>0</v>
      </c>
      <c r="I6936" s="188">
        <f t="shared" si="895"/>
        <v>0</v>
      </c>
      <c r="J6936" s="142"/>
      <c r="K6936" s="146"/>
      <c r="L6936" s="7" t="str">
        <f t="shared" si="896"/>
        <v/>
      </c>
      <c r="M6936" s="7" t="str">
        <f t="shared" si="897"/>
        <v/>
      </c>
      <c r="N6936" s="7" t="str">
        <f t="shared" si="893"/>
        <v/>
      </c>
      <c r="O6936" s="144"/>
      <c r="P6936" s="355">
        <v>0</v>
      </c>
      <c r="Q6936" s="362">
        <f>SUM('NOVO HORIZONTE'!I6936)</f>
        <v>0</v>
      </c>
      <c r="R6936" s="363">
        <f t="shared" si="898"/>
        <v>0</v>
      </c>
      <c r="S6936" s="153">
        <f t="shared" si="892"/>
        <v>0</v>
      </c>
      <c r="T6936" s="364"/>
    </row>
    <row r="6937" ht="22.5" hidden="1" spans="1:20">
      <c r="A6937" s="158">
        <v>100624</v>
      </c>
      <c r="B6937" s="100" t="s">
        <v>252</v>
      </c>
      <c r="C6937" s="104" t="s">
        <v>7220</v>
      </c>
      <c r="D6937" s="94" t="s">
        <v>239</v>
      </c>
      <c r="E6937" s="95">
        <v>902.66</v>
      </c>
      <c r="F6937" s="96">
        <f t="shared" si="894"/>
        <v>1107.92</v>
      </c>
      <c r="G6937" s="107">
        <f>ROUND(SUM('NOVO HORIZONTE'!G6937),2)</f>
        <v>0</v>
      </c>
      <c r="H6937" s="107">
        <f t="shared" si="899"/>
        <v>0</v>
      </c>
      <c r="I6937" s="143">
        <f t="shared" si="895"/>
        <v>0</v>
      </c>
      <c r="J6937" s="142"/>
      <c r="K6937" s="146"/>
      <c r="L6937" s="7" t="str">
        <f t="shared" si="896"/>
        <v/>
      </c>
      <c r="M6937" s="7" t="str">
        <f t="shared" si="897"/>
        <v/>
      </c>
      <c r="N6937" s="7" t="str">
        <f t="shared" si="893"/>
        <v/>
      </c>
      <c r="O6937" s="144"/>
      <c r="P6937" s="355">
        <v>0</v>
      </c>
      <c r="Q6937" s="362">
        <f>SUM('NOVO HORIZONTE'!I6937)</f>
        <v>0</v>
      </c>
      <c r="R6937" s="363">
        <f t="shared" si="898"/>
        <v>0</v>
      </c>
      <c r="S6937" s="153">
        <f t="shared" ref="S6937:S7000" si="900">IF(R6937=0,0,IF(R6937&gt;0,"c","b"))</f>
        <v>0</v>
      </c>
      <c r="T6937" s="364"/>
    </row>
    <row r="6938" ht="22.5" hidden="1" spans="1:20">
      <c r="A6938" s="158">
        <v>100625</v>
      </c>
      <c r="B6938" s="100" t="s">
        <v>252</v>
      </c>
      <c r="C6938" s="104" t="s">
        <v>7221</v>
      </c>
      <c r="D6938" s="94" t="s">
        <v>239</v>
      </c>
      <c r="E6938" s="95">
        <v>866.42</v>
      </c>
      <c r="F6938" s="96">
        <f t="shared" si="894"/>
        <v>1063.44</v>
      </c>
      <c r="G6938" s="107">
        <f>ROUND(SUM('NOVO HORIZONTE'!G6938),2)</f>
        <v>0</v>
      </c>
      <c r="H6938" s="107">
        <f t="shared" si="899"/>
        <v>0</v>
      </c>
      <c r="I6938" s="143">
        <f t="shared" si="895"/>
        <v>0</v>
      </c>
      <c r="J6938" s="142"/>
      <c r="K6938" s="146"/>
      <c r="L6938" s="7" t="str">
        <f t="shared" si="896"/>
        <v/>
      </c>
      <c r="M6938" s="7" t="str">
        <f t="shared" si="897"/>
        <v/>
      </c>
      <c r="N6938" s="7" t="str">
        <f t="shared" si="893"/>
        <v/>
      </c>
      <c r="O6938" s="144"/>
      <c r="P6938" s="355">
        <v>0</v>
      </c>
      <c r="Q6938" s="362">
        <f>SUM('NOVO HORIZONTE'!I6938)</f>
        <v>0</v>
      </c>
      <c r="R6938" s="363">
        <f t="shared" si="898"/>
        <v>0</v>
      </c>
      <c r="S6938" s="153">
        <f t="shared" si="900"/>
        <v>0</v>
      </c>
      <c r="T6938" s="364"/>
    </row>
    <row r="6939" ht="22.5" hidden="1" spans="1:20">
      <c r="A6939" s="158">
        <v>101022</v>
      </c>
      <c r="B6939" s="100" t="s">
        <v>252</v>
      </c>
      <c r="C6939" s="104" t="s">
        <v>7222</v>
      </c>
      <c r="D6939" s="94" t="s">
        <v>101</v>
      </c>
      <c r="E6939" s="95">
        <v>357.81</v>
      </c>
      <c r="F6939" s="96">
        <f t="shared" si="894"/>
        <v>439.18</v>
      </c>
      <c r="G6939" s="209">
        <f>ROUND(SUM('NOVO HORIZONTE'!G6939),2)</f>
        <v>0</v>
      </c>
      <c r="H6939" s="107">
        <f t="shared" si="899"/>
        <v>0</v>
      </c>
      <c r="I6939" s="188">
        <f t="shared" si="895"/>
        <v>0</v>
      </c>
      <c r="J6939" s="142"/>
      <c r="K6939" s="146"/>
      <c r="L6939" s="7" t="str">
        <f t="shared" si="896"/>
        <v/>
      </c>
      <c r="M6939" s="7" t="str">
        <f t="shared" si="897"/>
        <v/>
      </c>
      <c r="N6939" s="7" t="str">
        <f t="shared" si="893"/>
        <v/>
      </c>
      <c r="O6939" s="144"/>
      <c r="P6939" s="355">
        <v>0</v>
      </c>
      <c r="Q6939" s="362">
        <f>SUM('NOVO HORIZONTE'!I6939)</f>
        <v>0</v>
      </c>
      <c r="R6939" s="363">
        <f t="shared" si="898"/>
        <v>0</v>
      </c>
      <c r="S6939" s="153">
        <f t="shared" si="900"/>
        <v>0</v>
      </c>
      <c r="T6939" s="364"/>
    </row>
    <row r="6940" ht="22.5" hidden="1" spans="1:20">
      <c r="A6940" s="158">
        <v>101023</v>
      </c>
      <c r="B6940" s="100" t="s">
        <v>252</v>
      </c>
      <c r="C6940" s="104" t="s">
        <v>7223</v>
      </c>
      <c r="D6940" s="94" t="s">
        <v>101</v>
      </c>
      <c r="E6940" s="95">
        <v>393.03</v>
      </c>
      <c r="F6940" s="96">
        <f t="shared" si="894"/>
        <v>482.41</v>
      </c>
      <c r="G6940" s="209">
        <f>ROUND(SUM('NOVO HORIZONTE'!G6940),2)</f>
        <v>0</v>
      </c>
      <c r="H6940" s="107">
        <f t="shared" si="899"/>
        <v>0</v>
      </c>
      <c r="I6940" s="188">
        <f t="shared" si="895"/>
        <v>0</v>
      </c>
      <c r="J6940" s="142"/>
      <c r="K6940" s="146"/>
      <c r="L6940" s="7" t="str">
        <f t="shared" si="896"/>
        <v/>
      </c>
      <c r="M6940" s="7" t="str">
        <f t="shared" si="897"/>
        <v/>
      </c>
      <c r="N6940" s="7" t="str">
        <f t="shared" si="893"/>
        <v/>
      </c>
      <c r="O6940" s="144"/>
      <c r="P6940" s="355">
        <v>0</v>
      </c>
      <c r="Q6940" s="362">
        <f>SUM('NOVO HORIZONTE'!I6940)</f>
        <v>0</v>
      </c>
      <c r="R6940" s="363">
        <f t="shared" si="898"/>
        <v>0</v>
      </c>
      <c r="S6940" s="153">
        <f t="shared" si="900"/>
        <v>0</v>
      </c>
      <c r="T6940" s="364"/>
    </row>
    <row r="6941" ht="22.5" hidden="1" spans="1:20">
      <c r="A6941" s="158">
        <v>101024</v>
      </c>
      <c r="B6941" s="100" t="s">
        <v>252</v>
      </c>
      <c r="C6941" s="104" t="s">
        <v>7224</v>
      </c>
      <c r="D6941" s="94" t="s">
        <v>101</v>
      </c>
      <c r="E6941" s="95">
        <v>364.15</v>
      </c>
      <c r="F6941" s="96">
        <f t="shared" si="894"/>
        <v>446.96</v>
      </c>
      <c r="G6941" s="209">
        <f>ROUND(SUM('NOVO HORIZONTE'!G6941),2)</f>
        <v>0</v>
      </c>
      <c r="H6941" s="107">
        <f t="shared" si="899"/>
        <v>0</v>
      </c>
      <c r="I6941" s="188">
        <f t="shared" si="895"/>
        <v>0</v>
      </c>
      <c r="J6941" s="142"/>
      <c r="K6941" s="146"/>
      <c r="L6941" s="7" t="str">
        <f t="shared" si="896"/>
        <v/>
      </c>
      <c r="M6941" s="7" t="str">
        <f t="shared" si="897"/>
        <v/>
      </c>
      <c r="N6941" s="7" t="str">
        <f t="shared" si="893"/>
        <v/>
      </c>
      <c r="O6941" s="144"/>
      <c r="P6941" s="355">
        <v>0</v>
      </c>
      <c r="Q6941" s="362">
        <f>SUM('NOVO HORIZONTE'!I6941)</f>
        <v>0</v>
      </c>
      <c r="R6941" s="363">
        <f t="shared" si="898"/>
        <v>0</v>
      </c>
      <c r="S6941" s="153">
        <f t="shared" si="900"/>
        <v>0</v>
      </c>
      <c r="T6941" s="364"/>
    </row>
    <row r="6942" ht="22.5" hidden="1" spans="1:20">
      <c r="A6942" s="158">
        <v>101025</v>
      </c>
      <c r="B6942" s="100" t="s">
        <v>252</v>
      </c>
      <c r="C6942" s="104" t="s">
        <v>7225</v>
      </c>
      <c r="D6942" s="94" t="s">
        <v>101</v>
      </c>
      <c r="E6942" s="95">
        <v>399.36</v>
      </c>
      <c r="F6942" s="96">
        <f t="shared" si="894"/>
        <v>490.17</v>
      </c>
      <c r="G6942" s="209">
        <f>ROUND(SUM('NOVO HORIZONTE'!G6942),2)</f>
        <v>0</v>
      </c>
      <c r="H6942" s="107">
        <f t="shared" si="899"/>
        <v>0</v>
      </c>
      <c r="I6942" s="188">
        <f t="shared" si="895"/>
        <v>0</v>
      </c>
      <c r="J6942" s="142"/>
      <c r="K6942" s="146"/>
      <c r="L6942" s="7" t="str">
        <f t="shared" si="896"/>
        <v/>
      </c>
      <c r="M6942" s="7" t="str">
        <f t="shared" si="897"/>
        <v/>
      </c>
      <c r="N6942" s="7" t="str">
        <f t="shared" si="893"/>
        <v/>
      </c>
      <c r="O6942" s="144"/>
      <c r="P6942" s="355">
        <v>0</v>
      </c>
      <c r="Q6942" s="362">
        <f>SUM('NOVO HORIZONTE'!I6942)</f>
        <v>0</v>
      </c>
      <c r="R6942" s="363">
        <f t="shared" si="898"/>
        <v>0</v>
      </c>
      <c r="S6942" s="153">
        <f t="shared" si="900"/>
        <v>0</v>
      </c>
      <c r="T6942" s="364"/>
    </row>
    <row r="6943" ht="12.75" hidden="1" spans="1:20">
      <c r="A6943" s="158">
        <v>101026</v>
      </c>
      <c r="B6943" s="100" t="s">
        <v>252</v>
      </c>
      <c r="C6943" s="104" t="s">
        <v>7226</v>
      </c>
      <c r="D6943" s="94" t="s">
        <v>101</v>
      </c>
      <c r="E6943" s="95">
        <v>332.34</v>
      </c>
      <c r="F6943" s="96">
        <f t="shared" si="894"/>
        <v>407.91</v>
      </c>
      <c r="G6943" s="209">
        <f>ROUND(SUM('NOVO HORIZONTE'!G6943),2)</f>
        <v>0</v>
      </c>
      <c r="H6943" s="107">
        <f t="shared" si="899"/>
        <v>0</v>
      </c>
      <c r="I6943" s="188">
        <f t="shared" si="895"/>
        <v>0</v>
      </c>
      <c r="J6943" s="142"/>
      <c r="K6943" s="146"/>
      <c r="L6943" s="7" t="str">
        <f t="shared" si="896"/>
        <v/>
      </c>
      <c r="M6943" s="7" t="str">
        <f t="shared" si="897"/>
        <v/>
      </c>
      <c r="N6943" s="7" t="str">
        <f t="shared" si="893"/>
        <v/>
      </c>
      <c r="O6943" s="144"/>
      <c r="P6943" s="355">
        <v>0</v>
      </c>
      <c r="Q6943" s="362">
        <f>SUM('NOVO HORIZONTE'!I6943)</f>
        <v>0</v>
      </c>
      <c r="R6943" s="363">
        <f t="shared" si="898"/>
        <v>0</v>
      </c>
      <c r="S6943" s="153">
        <f t="shared" si="900"/>
        <v>0</v>
      </c>
      <c r="T6943" s="364"/>
    </row>
    <row r="6944" ht="22.5" hidden="1" spans="1:20">
      <c r="A6944" s="158">
        <v>101027</v>
      </c>
      <c r="B6944" s="100" t="s">
        <v>252</v>
      </c>
      <c r="C6944" s="104" t="s">
        <v>7227</v>
      </c>
      <c r="D6944" s="94" t="s">
        <v>101</v>
      </c>
      <c r="E6944" s="95">
        <v>339.12</v>
      </c>
      <c r="F6944" s="96">
        <f t="shared" si="894"/>
        <v>416.24</v>
      </c>
      <c r="G6944" s="209">
        <f>ROUND(SUM('NOVO HORIZONTE'!G6944),2)</f>
        <v>0</v>
      </c>
      <c r="H6944" s="107">
        <f t="shared" si="899"/>
        <v>0</v>
      </c>
      <c r="I6944" s="188">
        <f t="shared" si="895"/>
        <v>0</v>
      </c>
      <c r="J6944" s="142"/>
      <c r="K6944" s="146"/>
      <c r="L6944" s="7" t="str">
        <f t="shared" si="896"/>
        <v/>
      </c>
      <c r="M6944" s="7" t="str">
        <f t="shared" si="897"/>
        <v/>
      </c>
      <c r="N6944" s="7" t="str">
        <f t="shared" si="893"/>
        <v/>
      </c>
      <c r="O6944" s="144"/>
      <c r="P6944" s="355">
        <v>0</v>
      </c>
      <c r="Q6944" s="362">
        <f>SUM('NOVO HORIZONTE'!I6944)</f>
        <v>0</v>
      </c>
      <c r="R6944" s="363">
        <f t="shared" si="898"/>
        <v>0</v>
      </c>
      <c r="S6944" s="153">
        <f t="shared" si="900"/>
        <v>0</v>
      </c>
      <c r="T6944" s="364"/>
    </row>
    <row r="6945" ht="12.75" hidden="1" spans="1:20">
      <c r="A6945" s="158">
        <v>96393</v>
      </c>
      <c r="B6945" s="100" t="s">
        <v>252</v>
      </c>
      <c r="C6945" s="104" t="s">
        <v>7228</v>
      </c>
      <c r="D6945" s="94" t="s">
        <v>239</v>
      </c>
      <c r="E6945" s="95">
        <v>99.41</v>
      </c>
      <c r="F6945" s="96">
        <f t="shared" si="894"/>
        <v>122.02</v>
      </c>
      <c r="G6945" s="209">
        <f>ROUND(SUM('NOVO HORIZONTE'!G6945),2)</f>
        <v>0</v>
      </c>
      <c r="H6945" s="107">
        <f t="shared" si="899"/>
        <v>0</v>
      </c>
      <c r="I6945" s="188">
        <f t="shared" si="895"/>
        <v>0</v>
      </c>
      <c r="J6945" s="142"/>
      <c r="K6945" s="146"/>
      <c r="L6945" s="7" t="str">
        <f t="shared" si="896"/>
        <v/>
      </c>
      <c r="M6945" s="7" t="str">
        <f t="shared" si="897"/>
        <v/>
      </c>
      <c r="N6945" s="7" t="str">
        <f t="shared" si="893"/>
        <v/>
      </c>
      <c r="O6945" s="144"/>
      <c r="P6945" s="355">
        <v>0</v>
      </c>
      <c r="Q6945" s="362">
        <f>SUM('NOVO HORIZONTE'!I6945)</f>
        <v>0</v>
      </c>
      <c r="R6945" s="363">
        <f t="shared" si="898"/>
        <v>0</v>
      </c>
      <c r="S6945" s="153">
        <f t="shared" si="900"/>
        <v>0</v>
      </c>
      <c r="T6945" s="364"/>
    </row>
    <row r="6946" ht="12.75" hidden="1" spans="1:20">
      <c r="A6946" s="158">
        <v>96394</v>
      </c>
      <c r="B6946" s="100" t="s">
        <v>252</v>
      </c>
      <c r="C6946" s="104" t="s">
        <v>7229</v>
      </c>
      <c r="D6946" s="94" t="s">
        <v>239</v>
      </c>
      <c r="E6946" s="95">
        <v>155.49</v>
      </c>
      <c r="F6946" s="96">
        <f t="shared" si="894"/>
        <v>190.85</v>
      </c>
      <c r="G6946" s="209">
        <f>ROUND(SUM('NOVO HORIZONTE'!G6946),2)</f>
        <v>0</v>
      </c>
      <c r="H6946" s="107">
        <f t="shared" si="899"/>
        <v>0</v>
      </c>
      <c r="I6946" s="188">
        <f t="shared" si="895"/>
        <v>0</v>
      </c>
      <c r="J6946" s="142"/>
      <c r="K6946" s="146"/>
      <c r="L6946" s="7" t="str">
        <f t="shared" si="896"/>
        <v/>
      </c>
      <c r="M6946" s="7" t="str">
        <f t="shared" si="897"/>
        <v/>
      </c>
      <c r="N6946" s="7" t="str">
        <f t="shared" si="893"/>
        <v/>
      </c>
      <c r="O6946" s="144"/>
      <c r="P6946" s="355">
        <v>0</v>
      </c>
      <c r="Q6946" s="362">
        <f>SUM('NOVO HORIZONTE'!I6946)</f>
        <v>0</v>
      </c>
      <c r="R6946" s="363">
        <f t="shared" si="898"/>
        <v>0</v>
      </c>
      <c r="S6946" s="153">
        <f t="shared" si="900"/>
        <v>0</v>
      </c>
      <c r="T6946" s="364"/>
    </row>
    <row r="6947" ht="12.75" hidden="1" spans="1:20">
      <c r="A6947" s="158">
        <v>96395</v>
      </c>
      <c r="B6947" s="100" t="s">
        <v>252</v>
      </c>
      <c r="C6947" s="104" t="s">
        <v>7230</v>
      </c>
      <c r="D6947" s="94" t="s">
        <v>239</v>
      </c>
      <c r="E6947" s="95">
        <v>232.87</v>
      </c>
      <c r="F6947" s="96">
        <f t="shared" si="894"/>
        <v>285.82</v>
      </c>
      <c r="G6947" s="209">
        <f>ROUND(SUM('NOVO HORIZONTE'!G6947),2)</f>
        <v>0</v>
      </c>
      <c r="H6947" s="107">
        <f t="shared" si="899"/>
        <v>0</v>
      </c>
      <c r="I6947" s="188">
        <f t="shared" si="895"/>
        <v>0</v>
      </c>
      <c r="J6947" s="142"/>
      <c r="K6947" s="146"/>
      <c r="L6947" s="7" t="str">
        <f t="shared" si="896"/>
        <v/>
      </c>
      <c r="M6947" s="7" t="str">
        <f t="shared" si="897"/>
        <v/>
      </c>
      <c r="N6947" s="7" t="str">
        <f t="shared" si="893"/>
        <v/>
      </c>
      <c r="O6947" s="144"/>
      <c r="P6947" s="355">
        <v>0</v>
      </c>
      <c r="Q6947" s="362">
        <f>SUM('NOVO HORIZONTE'!I6947)</f>
        <v>0</v>
      </c>
      <c r="R6947" s="363">
        <f t="shared" si="898"/>
        <v>0</v>
      </c>
      <c r="S6947" s="153">
        <f t="shared" si="900"/>
        <v>0</v>
      </c>
      <c r="T6947" s="364"/>
    </row>
    <row r="6948" ht="12.75" hidden="1" spans="1:20">
      <c r="A6948" s="154" t="s">
        <v>7231</v>
      </c>
      <c r="B6948" s="100"/>
      <c r="C6948" s="161" t="s">
        <v>7232</v>
      </c>
      <c r="D6948" s="94"/>
      <c r="E6948" s="95">
        <v>0</v>
      </c>
      <c r="F6948" s="96">
        <f t="shared" si="894"/>
        <v>0</v>
      </c>
      <c r="G6948" s="187">
        <f>ROUND(SUM('NOVO HORIZONTE'!G6948),2)</f>
        <v>0</v>
      </c>
      <c r="H6948" s="187">
        <f t="shared" si="899"/>
        <v>0</v>
      </c>
      <c r="I6948" s="188">
        <f t="shared" si="895"/>
        <v>0</v>
      </c>
      <c r="J6948" s="142"/>
      <c r="K6948" s="145" t="str">
        <f>IF(SUM(I6949:I6985)&gt;0,"xx","")</f>
        <v/>
      </c>
      <c r="L6948" s="7" t="str">
        <f t="shared" si="896"/>
        <v/>
      </c>
      <c r="M6948" s="7" t="str">
        <f t="shared" si="897"/>
        <v/>
      </c>
      <c r="N6948" s="7" t="str">
        <f t="shared" si="893"/>
        <v/>
      </c>
      <c r="O6948" s="144"/>
      <c r="P6948" s="375"/>
      <c r="Q6948" s="362">
        <f>SUM('NOVO HORIZONTE'!I6948)</f>
        <v>0</v>
      </c>
      <c r="R6948" s="363">
        <f t="shared" si="898"/>
        <v>0</v>
      </c>
      <c r="S6948" s="153">
        <f t="shared" si="900"/>
        <v>0</v>
      </c>
      <c r="T6948" s="364"/>
    </row>
    <row r="6949" ht="33.75" hidden="1" spans="1:20">
      <c r="A6949" s="158">
        <v>94277</v>
      </c>
      <c r="B6949" s="100" t="s">
        <v>252</v>
      </c>
      <c r="C6949" s="104" t="s">
        <v>7233</v>
      </c>
      <c r="D6949" s="94" t="s">
        <v>263</v>
      </c>
      <c r="E6949" s="95">
        <v>45.01</v>
      </c>
      <c r="F6949" s="96">
        <f t="shared" si="894"/>
        <v>55.25</v>
      </c>
      <c r="G6949" s="209">
        <f>ROUND(SUM('NOVO HORIZONTE'!G6949),2)</f>
        <v>0</v>
      </c>
      <c r="H6949" s="107">
        <f t="shared" si="899"/>
        <v>0</v>
      </c>
      <c r="I6949" s="188">
        <f t="shared" si="895"/>
        <v>0</v>
      </c>
      <c r="J6949" s="142"/>
      <c r="K6949" s="146"/>
      <c r="L6949" s="7" t="str">
        <f t="shared" si="896"/>
        <v/>
      </c>
      <c r="M6949" s="7" t="str">
        <f t="shared" si="897"/>
        <v/>
      </c>
      <c r="N6949" s="7" t="str">
        <f t="shared" si="893"/>
        <v/>
      </c>
      <c r="O6949" s="144"/>
      <c r="P6949" s="355">
        <v>0</v>
      </c>
      <c r="Q6949" s="362">
        <f>SUM('NOVO HORIZONTE'!I6949)</f>
        <v>0</v>
      </c>
      <c r="R6949" s="363">
        <f t="shared" si="898"/>
        <v>0</v>
      </c>
      <c r="S6949" s="153">
        <f t="shared" si="900"/>
        <v>0</v>
      </c>
      <c r="T6949" s="364"/>
    </row>
    <row r="6950" ht="33.75" hidden="1" spans="1:20">
      <c r="A6950" s="158">
        <v>94278</v>
      </c>
      <c r="B6950" s="100" t="s">
        <v>252</v>
      </c>
      <c r="C6950" s="104" t="s">
        <v>7234</v>
      </c>
      <c r="D6950" s="94" t="s">
        <v>263</v>
      </c>
      <c r="E6950" s="95">
        <v>50.15</v>
      </c>
      <c r="F6950" s="96">
        <f t="shared" si="894"/>
        <v>61.55</v>
      </c>
      <c r="G6950" s="209">
        <f>ROUND(SUM('NOVO HORIZONTE'!G6950),2)</f>
        <v>0</v>
      </c>
      <c r="H6950" s="107">
        <f t="shared" si="899"/>
        <v>0</v>
      </c>
      <c r="I6950" s="188">
        <f t="shared" si="895"/>
        <v>0</v>
      </c>
      <c r="J6950" s="142"/>
      <c r="K6950" s="146"/>
      <c r="L6950" s="7" t="str">
        <f t="shared" si="896"/>
        <v/>
      </c>
      <c r="M6950" s="7" t="str">
        <f t="shared" si="897"/>
        <v/>
      </c>
      <c r="N6950" s="7" t="str">
        <f t="shared" si="893"/>
        <v/>
      </c>
      <c r="O6950" s="144"/>
      <c r="P6950" s="355">
        <v>0</v>
      </c>
      <c r="Q6950" s="362">
        <f>SUM('NOVO HORIZONTE'!I6950)</f>
        <v>0</v>
      </c>
      <c r="R6950" s="363">
        <f t="shared" si="898"/>
        <v>0</v>
      </c>
      <c r="S6950" s="153">
        <f t="shared" si="900"/>
        <v>0</v>
      </c>
      <c r="T6950" s="364"/>
    </row>
    <row r="6951" ht="33.75" hidden="1" spans="1:20">
      <c r="A6951" s="158">
        <v>94279</v>
      </c>
      <c r="B6951" s="100" t="s">
        <v>252</v>
      </c>
      <c r="C6951" s="104" t="s">
        <v>7235</v>
      </c>
      <c r="D6951" s="94" t="s">
        <v>263</v>
      </c>
      <c r="E6951" s="95">
        <v>51.14</v>
      </c>
      <c r="F6951" s="96">
        <f t="shared" si="894"/>
        <v>62.77</v>
      </c>
      <c r="G6951" s="209">
        <f>ROUND(SUM('NOVO HORIZONTE'!G6951),2)</f>
        <v>0</v>
      </c>
      <c r="H6951" s="107">
        <f t="shared" si="899"/>
        <v>0</v>
      </c>
      <c r="I6951" s="188">
        <f t="shared" si="895"/>
        <v>0</v>
      </c>
      <c r="J6951" s="142"/>
      <c r="K6951" s="146"/>
      <c r="L6951" s="7" t="str">
        <f t="shared" si="896"/>
        <v/>
      </c>
      <c r="M6951" s="7" t="str">
        <f t="shared" si="897"/>
        <v/>
      </c>
      <c r="N6951" s="7" t="str">
        <f t="shared" si="893"/>
        <v/>
      </c>
      <c r="O6951" s="144"/>
      <c r="P6951" s="355">
        <v>0</v>
      </c>
      <c r="Q6951" s="362">
        <f>SUM('NOVO HORIZONTE'!I6951)</f>
        <v>0</v>
      </c>
      <c r="R6951" s="363">
        <f t="shared" si="898"/>
        <v>0</v>
      </c>
      <c r="S6951" s="153">
        <f t="shared" si="900"/>
        <v>0</v>
      </c>
      <c r="T6951" s="364"/>
    </row>
    <row r="6952" ht="33.75" hidden="1" spans="1:20">
      <c r="A6952" s="158">
        <v>94280</v>
      </c>
      <c r="B6952" s="100" t="s">
        <v>252</v>
      </c>
      <c r="C6952" s="104" t="s">
        <v>7236</v>
      </c>
      <c r="D6952" s="94" t="s">
        <v>263</v>
      </c>
      <c r="E6952" s="95">
        <v>56.27</v>
      </c>
      <c r="F6952" s="96">
        <f t="shared" si="894"/>
        <v>69.07</v>
      </c>
      <c r="G6952" s="209">
        <f>ROUND(SUM('NOVO HORIZONTE'!G6952),2)</f>
        <v>0</v>
      </c>
      <c r="H6952" s="107">
        <f t="shared" si="899"/>
        <v>0</v>
      </c>
      <c r="I6952" s="188">
        <f t="shared" si="895"/>
        <v>0</v>
      </c>
      <c r="J6952" s="142"/>
      <c r="K6952" s="146"/>
      <c r="L6952" s="7" t="str">
        <f t="shared" si="896"/>
        <v/>
      </c>
      <c r="M6952" s="7" t="str">
        <f t="shared" si="897"/>
        <v/>
      </c>
      <c r="N6952" s="7" t="str">
        <f t="shared" si="893"/>
        <v/>
      </c>
      <c r="O6952" s="144"/>
      <c r="P6952" s="355">
        <v>0</v>
      </c>
      <c r="Q6952" s="362">
        <f>SUM('NOVO HORIZONTE'!I6952)</f>
        <v>0</v>
      </c>
      <c r="R6952" s="363">
        <f t="shared" si="898"/>
        <v>0</v>
      </c>
      <c r="S6952" s="153">
        <f t="shared" si="900"/>
        <v>0</v>
      </c>
      <c r="T6952" s="364"/>
    </row>
    <row r="6953" ht="33.75" hidden="1" spans="1:20">
      <c r="A6953" s="158">
        <v>94273</v>
      </c>
      <c r="B6953" s="100" t="s">
        <v>252</v>
      </c>
      <c r="C6953" s="104" t="s">
        <v>7237</v>
      </c>
      <c r="D6953" s="94" t="s">
        <v>263</v>
      </c>
      <c r="E6953" s="95">
        <v>56.41</v>
      </c>
      <c r="F6953" s="96">
        <f t="shared" si="894"/>
        <v>69.24</v>
      </c>
      <c r="G6953" s="209">
        <f>ROUND(SUM('NOVO HORIZONTE'!G6953),2)</f>
        <v>0</v>
      </c>
      <c r="H6953" s="107">
        <f t="shared" si="899"/>
        <v>0</v>
      </c>
      <c r="I6953" s="188">
        <f t="shared" si="895"/>
        <v>0</v>
      </c>
      <c r="J6953" s="142"/>
      <c r="K6953" s="146"/>
      <c r="L6953" s="7" t="str">
        <f t="shared" si="896"/>
        <v/>
      </c>
      <c r="M6953" s="7" t="str">
        <f t="shared" si="897"/>
        <v/>
      </c>
      <c r="N6953" s="7" t="str">
        <f t="shared" si="893"/>
        <v/>
      </c>
      <c r="O6953" s="144"/>
      <c r="P6953" s="355">
        <v>0</v>
      </c>
      <c r="Q6953" s="362">
        <f>SUM('NOVO HORIZONTE'!I6953)</f>
        <v>0</v>
      </c>
      <c r="R6953" s="363">
        <f t="shared" si="898"/>
        <v>0</v>
      </c>
      <c r="S6953" s="153">
        <f t="shared" si="900"/>
        <v>0</v>
      </c>
      <c r="T6953" s="364"/>
    </row>
    <row r="6954" ht="33.75" hidden="1" spans="1:20">
      <c r="A6954" s="158">
        <v>94274</v>
      </c>
      <c r="B6954" s="100" t="s">
        <v>252</v>
      </c>
      <c r="C6954" s="104" t="s">
        <v>7238</v>
      </c>
      <c r="D6954" s="94" t="s">
        <v>263</v>
      </c>
      <c r="E6954" s="95">
        <v>61.55</v>
      </c>
      <c r="F6954" s="96">
        <f t="shared" si="894"/>
        <v>75.55</v>
      </c>
      <c r="G6954" s="209">
        <f>ROUND(SUM('NOVO HORIZONTE'!G6954),2)</f>
        <v>0</v>
      </c>
      <c r="H6954" s="107">
        <f t="shared" si="899"/>
        <v>0</v>
      </c>
      <c r="I6954" s="188">
        <f t="shared" si="895"/>
        <v>0</v>
      </c>
      <c r="J6954" s="142"/>
      <c r="K6954" s="145"/>
      <c r="L6954" s="7" t="str">
        <f t="shared" si="896"/>
        <v/>
      </c>
      <c r="M6954" s="7" t="str">
        <f t="shared" si="897"/>
        <v/>
      </c>
      <c r="N6954" s="7" t="str">
        <f t="shared" si="893"/>
        <v/>
      </c>
      <c r="O6954" s="144"/>
      <c r="P6954" s="355">
        <v>0</v>
      </c>
      <c r="Q6954" s="362">
        <f>SUM('NOVO HORIZONTE'!I6954)</f>
        <v>0</v>
      </c>
      <c r="R6954" s="363">
        <f t="shared" si="898"/>
        <v>0</v>
      </c>
      <c r="S6954" s="153">
        <f t="shared" si="900"/>
        <v>0</v>
      </c>
      <c r="T6954" s="364"/>
    </row>
    <row r="6955" ht="33.75" hidden="1" spans="1:20">
      <c r="A6955" s="158">
        <v>94275</v>
      </c>
      <c r="B6955" s="100" t="s">
        <v>252</v>
      </c>
      <c r="C6955" s="104" t="s">
        <v>7239</v>
      </c>
      <c r="D6955" s="94" t="s">
        <v>263</v>
      </c>
      <c r="E6955" s="95">
        <v>50.81</v>
      </c>
      <c r="F6955" s="96">
        <f t="shared" si="894"/>
        <v>62.36</v>
      </c>
      <c r="G6955" s="209">
        <f>ROUND(SUM('NOVO HORIZONTE'!G6955),2)</f>
        <v>0</v>
      </c>
      <c r="H6955" s="107">
        <f t="shared" si="899"/>
        <v>0</v>
      </c>
      <c r="I6955" s="188">
        <f t="shared" si="895"/>
        <v>0</v>
      </c>
      <c r="J6955" s="142"/>
      <c r="K6955" s="146"/>
      <c r="L6955" s="7" t="str">
        <f t="shared" si="896"/>
        <v/>
      </c>
      <c r="M6955" s="7" t="str">
        <f t="shared" si="897"/>
        <v/>
      </c>
      <c r="N6955" s="7" t="str">
        <f t="shared" ref="N6955:N7018" si="901">M6955</f>
        <v/>
      </c>
      <c r="O6955" s="144"/>
      <c r="P6955" s="355">
        <v>0</v>
      </c>
      <c r="Q6955" s="362">
        <f>SUM('NOVO HORIZONTE'!I6955)</f>
        <v>0</v>
      </c>
      <c r="R6955" s="363">
        <f t="shared" si="898"/>
        <v>0</v>
      </c>
      <c r="S6955" s="153">
        <f t="shared" si="900"/>
        <v>0</v>
      </c>
      <c r="T6955" s="364"/>
    </row>
    <row r="6956" ht="33.75" hidden="1" spans="1:20">
      <c r="A6956" s="158">
        <v>94276</v>
      </c>
      <c r="B6956" s="100" t="s">
        <v>252</v>
      </c>
      <c r="C6956" s="104" t="s">
        <v>7240</v>
      </c>
      <c r="D6956" s="94" t="s">
        <v>263</v>
      </c>
      <c r="E6956" s="95">
        <v>55.94</v>
      </c>
      <c r="F6956" s="96">
        <f t="shared" si="894"/>
        <v>68.66</v>
      </c>
      <c r="G6956" s="209">
        <f>ROUND(SUM('NOVO HORIZONTE'!G6956),2)</f>
        <v>0</v>
      </c>
      <c r="H6956" s="107">
        <f t="shared" si="899"/>
        <v>0</v>
      </c>
      <c r="I6956" s="188">
        <f t="shared" si="895"/>
        <v>0</v>
      </c>
      <c r="J6956" s="142"/>
      <c r="K6956" s="145"/>
      <c r="L6956" s="7" t="str">
        <f t="shared" si="896"/>
        <v/>
      </c>
      <c r="M6956" s="7" t="str">
        <f t="shared" si="897"/>
        <v/>
      </c>
      <c r="N6956" s="7" t="str">
        <f t="shared" si="901"/>
        <v/>
      </c>
      <c r="O6956" s="144"/>
      <c r="P6956" s="355">
        <v>0</v>
      </c>
      <c r="Q6956" s="362">
        <f>SUM('NOVO HORIZONTE'!I6956)</f>
        <v>0</v>
      </c>
      <c r="R6956" s="363">
        <f t="shared" si="898"/>
        <v>0</v>
      </c>
      <c r="S6956" s="153">
        <f t="shared" si="900"/>
        <v>0</v>
      </c>
      <c r="T6956" s="364"/>
    </row>
    <row r="6957" ht="22.5" hidden="1" spans="1:20">
      <c r="A6957" s="158">
        <v>94263</v>
      </c>
      <c r="B6957" s="100" t="s">
        <v>252</v>
      </c>
      <c r="C6957" s="104" t="s">
        <v>7241</v>
      </c>
      <c r="D6957" s="94" t="s">
        <v>263</v>
      </c>
      <c r="E6957" s="95">
        <v>35.21</v>
      </c>
      <c r="F6957" s="96">
        <f t="shared" si="894"/>
        <v>43.22</v>
      </c>
      <c r="G6957" s="209">
        <f>ROUND(SUM('NOVO HORIZONTE'!G6957),2)</f>
        <v>0</v>
      </c>
      <c r="H6957" s="107">
        <f t="shared" si="899"/>
        <v>0</v>
      </c>
      <c r="I6957" s="188">
        <f t="shared" si="895"/>
        <v>0</v>
      </c>
      <c r="J6957" s="142"/>
      <c r="K6957" s="146"/>
      <c r="L6957" s="7" t="str">
        <f t="shared" si="896"/>
        <v/>
      </c>
      <c r="M6957" s="7" t="str">
        <f t="shared" si="897"/>
        <v/>
      </c>
      <c r="N6957" s="7" t="str">
        <f t="shared" si="901"/>
        <v/>
      </c>
      <c r="O6957" s="144"/>
      <c r="P6957" s="355">
        <v>0</v>
      </c>
      <c r="Q6957" s="362">
        <f>SUM('NOVO HORIZONTE'!I6957)</f>
        <v>0</v>
      </c>
      <c r="R6957" s="363">
        <f t="shared" si="898"/>
        <v>0</v>
      </c>
      <c r="S6957" s="153">
        <f t="shared" si="900"/>
        <v>0</v>
      </c>
      <c r="T6957" s="364"/>
    </row>
    <row r="6958" ht="22.5" hidden="1" spans="1:20">
      <c r="A6958" s="158">
        <v>94264</v>
      </c>
      <c r="B6958" s="100" t="s">
        <v>252</v>
      </c>
      <c r="C6958" s="104" t="s">
        <v>7242</v>
      </c>
      <c r="D6958" s="94" t="s">
        <v>263</v>
      </c>
      <c r="E6958" s="95">
        <v>39.53</v>
      </c>
      <c r="F6958" s="96">
        <f t="shared" ref="F6958:F7021" si="902">IF(E6958=0,0,IF(P6958=0,ROUND(E6958*(1+E$13),2),ROUND(E6958*(1+E$12),2)))</f>
        <v>48.52</v>
      </c>
      <c r="G6958" s="209">
        <f>ROUND(SUM('NOVO HORIZONTE'!G6958),2)</f>
        <v>0</v>
      </c>
      <c r="H6958" s="107">
        <f t="shared" si="899"/>
        <v>0</v>
      </c>
      <c r="I6958" s="188">
        <f t="shared" ref="I6958:I7021" si="903">IF(ISBLANK(G6958),0,ROUND(G6958*H6958,2))</f>
        <v>0</v>
      </c>
      <c r="J6958" s="142"/>
      <c r="K6958" s="146"/>
      <c r="L6958" s="7" t="str">
        <f t="shared" ref="L6958:L7021" si="904">IF(K6958="X","x",IF(K6958="xx","x",IF(I6958&gt;0,"x","")))</f>
        <v/>
      </c>
      <c r="M6958" s="7" t="str">
        <f t="shared" ref="M6958:M7021" si="905">IF(K6958="X","x",IF(K6958="xx","x",IF(I6958&gt;0,"x","")))</f>
        <v/>
      </c>
      <c r="N6958" s="7" t="str">
        <f t="shared" si="901"/>
        <v/>
      </c>
      <c r="O6958" s="144"/>
      <c r="P6958" s="355">
        <v>0</v>
      </c>
      <c r="Q6958" s="362">
        <f>SUM('NOVO HORIZONTE'!I6958)</f>
        <v>0</v>
      </c>
      <c r="R6958" s="363">
        <f t="shared" ref="R6958:R7021" si="906">I6958-Q6958</f>
        <v>0</v>
      </c>
      <c r="S6958" s="153">
        <f t="shared" si="900"/>
        <v>0</v>
      </c>
      <c r="T6958" s="364"/>
    </row>
    <row r="6959" ht="22.5" hidden="1" spans="1:20">
      <c r="A6959" s="158">
        <v>94265</v>
      </c>
      <c r="B6959" s="100" t="s">
        <v>252</v>
      </c>
      <c r="C6959" s="104" t="s">
        <v>7243</v>
      </c>
      <c r="D6959" s="94" t="s">
        <v>263</v>
      </c>
      <c r="E6959" s="95">
        <v>44.89</v>
      </c>
      <c r="F6959" s="96">
        <f t="shared" si="902"/>
        <v>55.1</v>
      </c>
      <c r="G6959" s="209">
        <f>ROUND(SUM('NOVO HORIZONTE'!G6959),2)</f>
        <v>0</v>
      </c>
      <c r="H6959" s="107">
        <f t="shared" ref="H6959:H7022" si="907">IF(G6959=0,0,F6959)</f>
        <v>0</v>
      </c>
      <c r="I6959" s="188">
        <f t="shared" si="903"/>
        <v>0</v>
      </c>
      <c r="J6959" s="142"/>
      <c r="K6959" s="146"/>
      <c r="L6959" s="7" t="str">
        <f t="shared" si="904"/>
        <v/>
      </c>
      <c r="M6959" s="7" t="str">
        <f t="shared" si="905"/>
        <v/>
      </c>
      <c r="N6959" s="7" t="str">
        <f t="shared" si="901"/>
        <v/>
      </c>
      <c r="O6959" s="144"/>
      <c r="P6959" s="355">
        <v>0</v>
      </c>
      <c r="Q6959" s="362">
        <f>SUM('NOVO HORIZONTE'!I6959)</f>
        <v>0</v>
      </c>
      <c r="R6959" s="363">
        <f t="shared" si="906"/>
        <v>0</v>
      </c>
      <c r="S6959" s="153">
        <f t="shared" si="900"/>
        <v>0</v>
      </c>
      <c r="T6959" s="364"/>
    </row>
    <row r="6960" ht="22.5" hidden="1" spans="1:20">
      <c r="A6960" s="158">
        <v>94266</v>
      </c>
      <c r="B6960" s="100" t="s">
        <v>252</v>
      </c>
      <c r="C6960" s="104" t="s">
        <v>7244</v>
      </c>
      <c r="D6960" s="94" t="s">
        <v>263</v>
      </c>
      <c r="E6960" s="95">
        <v>49.81</v>
      </c>
      <c r="F6960" s="96">
        <f t="shared" si="902"/>
        <v>61.14</v>
      </c>
      <c r="G6960" s="209">
        <f>ROUND(SUM('NOVO HORIZONTE'!G6960),2)</f>
        <v>0</v>
      </c>
      <c r="H6960" s="107">
        <f t="shared" si="907"/>
        <v>0</v>
      </c>
      <c r="I6960" s="188">
        <f t="shared" si="903"/>
        <v>0</v>
      </c>
      <c r="J6960" s="142"/>
      <c r="K6960" s="146"/>
      <c r="L6960" s="7" t="str">
        <f t="shared" si="904"/>
        <v/>
      </c>
      <c r="M6960" s="7" t="str">
        <f t="shared" si="905"/>
        <v/>
      </c>
      <c r="N6960" s="7" t="str">
        <f t="shared" si="901"/>
        <v/>
      </c>
      <c r="O6960" s="144"/>
      <c r="P6960" s="355">
        <v>0</v>
      </c>
      <c r="Q6960" s="362">
        <f>SUM('NOVO HORIZONTE'!I6960)</f>
        <v>0</v>
      </c>
      <c r="R6960" s="363">
        <f t="shared" si="906"/>
        <v>0</v>
      </c>
      <c r="S6960" s="153">
        <f t="shared" si="900"/>
        <v>0</v>
      </c>
      <c r="T6960" s="364"/>
    </row>
    <row r="6961" ht="22.5" hidden="1" spans="1:20">
      <c r="A6961" s="158">
        <v>94281</v>
      </c>
      <c r="B6961" s="100" t="s">
        <v>252</v>
      </c>
      <c r="C6961" s="104" t="s">
        <v>7245</v>
      </c>
      <c r="D6961" s="94" t="s">
        <v>263</v>
      </c>
      <c r="E6961" s="95">
        <v>57.51</v>
      </c>
      <c r="F6961" s="96">
        <f t="shared" si="902"/>
        <v>70.59</v>
      </c>
      <c r="G6961" s="209">
        <f>ROUND(SUM('NOVO HORIZONTE'!G6961),2)</f>
        <v>0</v>
      </c>
      <c r="H6961" s="107">
        <f t="shared" si="907"/>
        <v>0</v>
      </c>
      <c r="I6961" s="188">
        <f t="shared" si="903"/>
        <v>0</v>
      </c>
      <c r="J6961" s="142"/>
      <c r="K6961" s="146"/>
      <c r="L6961" s="7" t="str">
        <f t="shared" si="904"/>
        <v/>
      </c>
      <c r="M6961" s="7" t="str">
        <f t="shared" si="905"/>
        <v/>
      </c>
      <c r="N6961" s="7" t="str">
        <f t="shared" si="901"/>
        <v/>
      </c>
      <c r="O6961" s="144"/>
      <c r="P6961" s="355">
        <v>0</v>
      </c>
      <c r="Q6961" s="362">
        <f>SUM('NOVO HORIZONTE'!I6961)</f>
        <v>0</v>
      </c>
      <c r="R6961" s="363">
        <f t="shared" si="906"/>
        <v>0</v>
      </c>
      <c r="S6961" s="153">
        <f t="shared" si="900"/>
        <v>0</v>
      </c>
      <c r="T6961" s="364"/>
    </row>
    <row r="6962" ht="22.5" hidden="1" spans="1:20">
      <c r="A6962" s="158">
        <v>94282</v>
      </c>
      <c r="B6962" s="100" t="s">
        <v>252</v>
      </c>
      <c r="C6962" s="104" t="s">
        <v>7246</v>
      </c>
      <c r="D6962" s="94" t="s">
        <v>263</v>
      </c>
      <c r="E6962" s="95">
        <v>73.15</v>
      </c>
      <c r="F6962" s="96">
        <f t="shared" si="902"/>
        <v>89.78</v>
      </c>
      <c r="G6962" s="209">
        <f>ROUND(SUM('NOVO HORIZONTE'!G6962),2)</f>
        <v>0</v>
      </c>
      <c r="H6962" s="107">
        <f t="shared" si="907"/>
        <v>0</v>
      </c>
      <c r="I6962" s="188">
        <f t="shared" si="903"/>
        <v>0</v>
      </c>
      <c r="J6962" s="142"/>
      <c r="K6962" s="146"/>
      <c r="L6962" s="7" t="str">
        <f t="shared" si="904"/>
        <v/>
      </c>
      <c r="M6962" s="7" t="str">
        <f t="shared" si="905"/>
        <v/>
      </c>
      <c r="N6962" s="7" t="str">
        <f t="shared" si="901"/>
        <v/>
      </c>
      <c r="O6962" s="144"/>
      <c r="P6962" s="355">
        <v>0</v>
      </c>
      <c r="Q6962" s="362">
        <f>SUM('NOVO HORIZONTE'!I6962)</f>
        <v>0</v>
      </c>
      <c r="R6962" s="363">
        <f t="shared" si="906"/>
        <v>0</v>
      </c>
      <c r="S6962" s="153">
        <f t="shared" si="900"/>
        <v>0</v>
      </c>
      <c r="T6962" s="364"/>
    </row>
    <row r="6963" ht="22.5" hidden="1" spans="1:20">
      <c r="A6963" s="158">
        <v>94283</v>
      </c>
      <c r="B6963" s="100" t="s">
        <v>252</v>
      </c>
      <c r="C6963" s="104" t="s">
        <v>7247</v>
      </c>
      <c r="D6963" s="94" t="s">
        <v>263</v>
      </c>
      <c r="E6963" s="95">
        <v>72.04</v>
      </c>
      <c r="F6963" s="96">
        <f t="shared" si="902"/>
        <v>88.42</v>
      </c>
      <c r="G6963" s="209">
        <f>ROUND(SUM('NOVO HORIZONTE'!G6963),2)</f>
        <v>0</v>
      </c>
      <c r="H6963" s="107">
        <f t="shared" si="907"/>
        <v>0</v>
      </c>
      <c r="I6963" s="188">
        <f t="shared" si="903"/>
        <v>0</v>
      </c>
      <c r="J6963" s="142"/>
      <c r="K6963" s="146"/>
      <c r="L6963" s="7" t="str">
        <f t="shared" si="904"/>
        <v/>
      </c>
      <c r="M6963" s="7" t="str">
        <f t="shared" si="905"/>
        <v/>
      </c>
      <c r="N6963" s="7" t="str">
        <f t="shared" si="901"/>
        <v/>
      </c>
      <c r="O6963" s="144"/>
      <c r="P6963" s="355">
        <v>0</v>
      </c>
      <c r="Q6963" s="362">
        <f>SUM('NOVO HORIZONTE'!I6963)</f>
        <v>0</v>
      </c>
      <c r="R6963" s="363">
        <f t="shared" si="906"/>
        <v>0</v>
      </c>
      <c r="S6963" s="153">
        <f t="shared" si="900"/>
        <v>0</v>
      </c>
      <c r="T6963" s="364"/>
    </row>
    <row r="6964" ht="22.5" hidden="1" spans="1:20">
      <c r="A6964" s="158">
        <v>94284</v>
      </c>
      <c r="B6964" s="100" t="s">
        <v>252</v>
      </c>
      <c r="C6964" s="104" t="s">
        <v>7248</v>
      </c>
      <c r="D6964" s="94" t="s">
        <v>263</v>
      </c>
      <c r="E6964" s="95">
        <v>87.66</v>
      </c>
      <c r="F6964" s="96">
        <f t="shared" si="902"/>
        <v>107.59</v>
      </c>
      <c r="G6964" s="209">
        <f>ROUND(SUM('NOVO HORIZONTE'!G6964),2)</f>
        <v>0</v>
      </c>
      <c r="H6964" s="107">
        <f t="shared" si="907"/>
        <v>0</v>
      </c>
      <c r="I6964" s="188">
        <f t="shared" si="903"/>
        <v>0</v>
      </c>
      <c r="J6964" s="142"/>
      <c r="K6964" s="146"/>
      <c r="L6964" s="7" t="str">
        <f t="shared" si="904"/>
        <v/>
      </c>
      <c r="M6964" s="7" t="str">
        <f t="shared" si="905"/>
        <v/>
      </c>
      <c r="N6964" s="7" t="str">
        <f t="shared" si="901"/>
        <v/>
      </c>
      <c r="O6964" s="144"/>
      <c r="P6964" s="355">
        <v>0</v>
      </c>
      <c r="Q6964" s="362">
        <f>SUM('NOVO HORIZONTE'!I6964)</f>
        <v>0</v>
      </c>
      <c r="R6964" s="363">
        <f t="shared" si="906"/>
        <v>0</v>
      </c>
      <c r="S6964" s="153">
        <f t="shared" si="900"/>
        <v>0</v>
      </c>
      <c r="T6964" s="364"/>
    </row>
    <row r="6965" ht="22.5" hidden="1" spans="1:20">
      <c r="A6965" s="158">
        <v>94285</v>
      </c>
      <c r="B6965" s="100" t="s">
        <v>252</v>
      </c>
      <c r="C6965" s="104" t="s">
        <v>7249</v>
      </c>
      <c r="D6965" s="94" t="s">
        <v>263</v>
      </c>
      <c r="E6965" s="95">
        <v>85.79</v>
      </c>
      <c r="F6965" s="96">
        <f t="shared" si="902"/>
        <v>105.3</v>
      </c>
      <c r="G6965" s="209">
        <f>ROUND(SUM('NOVO HORIZONTE'!G6965),2)</f>
        <v>0</v>
      </c>
      <c r="H6965" s="107">
        <f t="shared" si="907"/>
        <v>0</v>
      </c>
      <c r="I6965" s="188">
        <f t="shared" si="903"/>
        <v>0</v>
      </c>
      <c r="J6965" s="142"/>
      <c r="K6965" s="146"/>
      <c r="L6965" s="7" t="str">
        <f t="shared" si="904"/>
        <v/>
      </c>
      <c r="M6965" s="7" t="str">
        <f t="shared" si="905"/>
        <v/>
      </c>
      <c r="N6965" s="7" t="str">
        <f t="shared" si="901"/>
        <v/>
      </c>
      <c r="O6965" s="144"/>
      <c r="P6965" s="355">
        <v>0</v>
      </c>
      <c r="Q6965" s="362">
        <f>SUM('NOVO HORIZONTE'!I6965)</f>
        <v>0</v>
      </c>
      <c r="R6965" s="363">
        <f t="shared" si="906"/>
        <v>0</v>
      </c>
      <c r="S6965" s="153">
        <f t="shared" si="900"/>
        <v>0</v>
      </c>
      <c r="T6965" s="364"/>
    </row>
    <row r="6966" ht="22.5" hidden="1" spans="1:20">
      <c r="A6966" s="158">
        <v>94286</v>
      </c>
      <c r="B6966" s="100" t="s">
        <v>252</v>
      </c>
      <c r="C6966" s="104" t="s">
        <v>7250</v>
      </c>
      <c r="D6966" s="94" t="s">
        <v>263</v>
      </c>
      <c r="E6966" s="95">
        <v>101.42</v>
      </c>
      <c r="F6966" s="96">
        <f t="shared" si="902"/>
        <v>124.48</v>
      </c>
      <c r="G6966" s="209">
        <f>ROUND(SUM('NOVO HORIZONTE'!G6966),2)</f>
        <v>0</v>
      </c>
      <c r="H6966" s="107">
        <f t="shared" si="907"/>
        <v>0</v>
      </c>
      <c r="I6966" s="188">
        <f t="shared" si="903"/>
        <v>0</v>
      </c>
      <c r="J6966" s="142"/>
      <c r="K6966" s="146"/>
      <c r="L6966" s="7" t="str">
        <f t="shared" si="904"/>
        <v/>
      </c>
      <c r="M6966" s="7" t="str">
        <f t="shared" si="905"/>
        <v/>
      </c>
      <c r="N6966" s="7" t="str">
        <f t="shared" si="901"/>
        <v/>
      </c>
      <c r="O6966" s="144"/>
      <c r="P6966" s="355">
        <v>0</v>
      </c>
      <c r="Q6966" s="362">
        <f>SUM('NOVO HORIZONTE'!I6966)</f>
        <v>0</v>
      </c>
      <c r="R6966" s="363">
        <f t="shared" si="906"/>
        <v>0</v>
      </c>
      <c r="S6966" s="153">
        <f t="shared" si="900"/>
        <v>0</v>
      </c>
      <c r="T6966" s="364"/>
    </row>
    <row r="6967" ht="22.5" hidden="1" spans="1:20">
      <c r="A6967" s="158">
        <v>94287</v>
      </c>
      <c r="B6967" s="100" t="s">
        <v>252</v>
      </c>
      <c r="C6967" s="104" t="s">
        <v>7251</v>
      </c>
      <c r="D6967" s="94" t="s">
        <v>263</v>
      </c>
      <c r="E6967" s="95">
        <v>45.67</v>
      </c>
      <c r="F6967" s="96">
        <f t="shared" si="902"/>
        <v>56.06</v>
      </c>
      <c r="G6967" s="209">
        <f>ROUND(SUM('NOVO HORIZONTE'!G6967),2)</f>
        <v>0</v>
      </c>
      <c r="H6967" s="107">
        <f t="shared" si="907"/>
        <v>0</v>
      </c>
      <c r="I6967" s="188">
        <f t="shared" si="903"/>
        <v>0</v>
      </c>
      <c r="J6967" s="142"/>
      <c r="K6967" s="146"/>
      <c r="L6967" s="7" t="str">
        <f t="shared" si="904"/>
        <v/>
      </c>
      <c r="M6967" s="7" t="str">
        <f t="shared" si="905"/>
        <v/>
      </c>
      <c r="N6967" s="7" t="str">
        <f t="shared" si="901"/>
        <v/>
      </c>
      <c r="O6967" s="144"/>
      <c r="P6967" s="355">
        <v>0</v>
      </c>
      <c r="Q6967" s="362">
        <f>SUM('NOVO HORIZONTE'!I6967)</f>
        <v>0</v>
      </c>
      <c r="R6967" s="363">
        <f t="shared" si="906"/>
        <v>0</v>
      </c>
      <c r="S6967" s="153">
        <f t="shared" si="900"/>
        <v>0</v>
      </c>
      <c r="T6967" s="364"/>
    </row>
    <row r="6968" ht="22.5" hidden="1" spans="1:20">
      <c r="A6968" s="158">
        <v>94288</v>
      </c>
      <c r="B6968" s="100" t="s">
        <v>252</v>
      </c>
      <c r="C6968" s="104" t="s">
        <v>7252</v>
      </c>
      <c r="D6968" s="94" t="s">
        <v>263</v>
      </c>
      <c r="E6968" s="95">
        <v>59.34</v>
      </c>
      <c r="F6968" s="96">
        <f t="shared" si="902"/>
        <v>72.83</v>
      </c>
      <c r="G6968" s="209">
        <f>ROUND(SUM('NOVO HORIZONTE'!G6968),2)</f>
        <v>0</v>
      </c>
      <c r="H6968" s="107">
        <f t="shared" si="907"/>
        <v>0</v>
      </c>
      <c r="I6968" s="188">
        <f t="shared" si="903"/>
        <v>0</v>
      </c>
      <c r="J6968" s="142"/>
      <c r="K6968" s="146"/>
      <c r="L6968" s="7" t="str">
        <f t="shared" si="904"/>
        <v/>
      </c>
      <c r="M6968" s="7" t="str">
        <f t="shared" si="905"/>
        <v/>
      </c>
      <c r="N6968" s="7" t="str">
        <f t="shared" si="901"/>
        <v/>
      </c>
      <c r="O6968" s="144"/>
      <c r="P6968" s="355">
        <v>0</v>
      </c>
      <c r="Q6968" s="362">
        <f>SUM('NOVO HORIZONTE'!I6968)</f>
        <v>0</v>
      </c>
      <c r="R6968" s="363">
        <f t="shared" si="906"/>
        <v>0</v>
      </c>
      <c r="S6968" s="153">
        <f t="shared" si="900"/>
        <v>0</v>
      </c>
      <c r="T6968" s="364"/>
    </row>
    <row r="6969" ht="22.5" hidden="1" spans="1:20">
      <c r="A6969" s="158">
        <v>94289</v>
      </c>
      <c r="B6969" s="100" t="s">
        <v>252</v>
      </c>
      <c r="C6969" s="104" t="s">
        <v>7253</v>
      </c>
      <c r="D6969" s="94" t="s">
        <v>263</v>
      </c>
      <c r="E6969" s="95">
        <v>56.2</v>
      </c>
      <c r="F6969" s="96">
        <f t="shared" si="902"/>
        <v>68.98</v>
      </c>
      <c r="G6969" s="209">
        <f>ROUND(SUM('NOVO HORIZONTE'!G6969),2)</f>
        <v>0</v>
      </c>
      <c r="H6969" s="107">
        <f t="shared" si="907"/>
        <v>0</v>
      </c>
      <c r="I6969" s="188">
        <f t="shared" si="903"/>
        <v>0</v>
      </c>
      <c r="J6969" s="142"/>
      <c r="K6969" s="146"/>
      <c r="L6969" s="7" t="str">
        <f t="shared" si="904"/>
        <v/>
      </c>
      <c r="M6969" s="7" t="str">
        <f t="shared" si="905"/>
        <v/>
      </c>
      <c r="N6969" s="7" t="str">
        <f t="shared" si="901"/>
        <v/>
      </c>
      <c r="O6969" s="144"/>
      <c r="P6969" s="355">
        <v>0</v>
      </c>
      <c r="Q6969" s="362">
        <f>SUM('NOVO HORIZONTE'!I6969)</f>
        <v>0</v>
      </c>
      <c r="R6969" s="363">
        <f t="shared" si="906"/>
        <v>0</v>
      </c>
      <c r="S6969" s="153">
        <f t="shared" si="900"/>
        <v>0</v>
      </c>
      <c r="T6969" s="364"/>
    </row>
    <row r="6970" ht="22.5" hidden="1" spans="1:20">
      <c r="A6970" s="158">
        <v>94290</v>
      </c>
      <c r="B6970" s="100" t="s">
        <v>252</v>
      </c>
      <c r="C6970" s="104" t="s">
        <v>7254</v>
      </c>
      <c r="D6970" s="94" t="s">
        <v>263</v>
      </c>
      <c r="E6970" s="95">
        <v>69.88</v>
      </c>
      <c r="F6970" s="96">
        <f t="shared" si="902"/>
        <v>85.77</v>
      </c>
      <c r="G6970" s="209">
        <f>ROUND(SUM('NOVO HORIZONTE'!G6970),2)</f>
        <v>0</v>
      </c>
      <c r="H6970" s="107">
        <f t="shared" si="907"/>
        <v>0</v>
      </c>
      <c r="I6970" s="188">
        <f t="shared" si="903"/>
        <v>0</v>
      </c>
      <c r="J6970" s="142"/>
      <c r="K6970" s="146"/>
      <c r="L6970" s="7" t="str">
        <f t="shared" si="904"/>
        <v/>
      </c>
      <c r="M6970" s="7" t="str">
        <f t="shared" si="905"/>
        <v/>
      </c>
      <c r="N6970" s="7" t="str">
        <f t="shared" si="901"/>
        <v/>
      </c>
      <c r="O6970" s="144"/>
      <c r="P6970" s="355">
        <v>0</v>
      </c>
      <c r="Q6970" s="362">
        <f>SUM('NOVO HORIZONTE'!I6970)</f>
        <v>0</v>
      </c>
      <c r="R6970" s="363">
        <f t="shared" si="906"/>
        <v>0</v>
      </c>
      <c r="S6970" s="153">
        <f t="shared" si="900"/>
        <v>0</v>
      </c>
      <c r="T6970" s="364"/>
    </row>
    <row r="6971" ht="22.5" hidden="1" spans="1:20">
      <c r="A6971" s="158">
        <v>94291</v>
      </c>
      <c r="B6971" s="100" t="s">
        <v>252</v>
      </c>
      <c r="C6971" s="104" t="s">
        <v>7255</v>
      </c>
      <c r="D6971" s="94" t="s">
        <v>263</v>
      </c>
      <c r="E6971" s="95">
        <v>66.05</v>
      </c>
      <c r="F6971" s="96">
        <f t="shared" si="902"/>
        <v>81.07</v>
      </c>
      <c r="G6971" s="209">
        <f>ROUND(SUM('NOVO HORIZONTE'!G6971),2)</f>
        <v>0</v>
      </c>
      <c r="H6971" s="107">
        <f t="shared" si="907"/>
        <v>0</v>
      </c>
      <c r="I6971" s="188">
        <f t="shared" si="903"/>
        <v>0</v>
      </c>
      <c r="J6971" s="142"/>
      <c r="K6971" s="146"/>
      <c r="L6971" s="7" t="str">
        <f t="shared" si="904"/>
        <v/>
      </c>
      <c r="M6971" s="7" t="str">
        <f t="shared" si="905"/>
        <v/>
      </c>
      <c r="N6971" s="7" t="str">
        <f t="shared" si="901"/>
        <v/>
      </c>
      <c r="O6971" s="144"/>
      <c r="P6971" s="355">
        <v>0</v>
      </c>
      <c r="Q6971" s="362">
        <f>SUM('NOVO HORIZONTE'!I6971)</f>
        <v>0</v>
      </c>
      <c r="R6971" s="363">
        <f t="shared" si="906"/>
        <v>0</v>
      </c>
      <c r="S6971" s="153">
        <f t="shared" si="900"/>
        <v>0</v>
      </c>
      <c r="T6971" s="364"/>
    </row>
    <row r="6972" ht="22.5" hidden="1" spans="1:20">
      <c r="A6972" s="158">
        <v>94292</v>
      </c>
      <c r="B6972" s="100" t="s">
        <v>252</v>
      </c>
      <c r="C6972" s="104" t="s">
        <v>7256</v>
      </c>
      <c r="D6972" s="94" t="s">
        <v>263</v>
      </c>
      <c r="E6972" s="95">
        <v>79.71</v>
      </c>
      <c r="F6972" s="96">
        <f t="shared" si="902"/>
        <v>97.84</v>
      </c>
      <c r="G6972" s="209">
        <f>ROUND(SUM('NOVO HORIZONTE'!G6972),2)</f>
        <v>0</v>
      </c>
      <c r="H6972" s="107">
        <f t="shared" si="907"/>
        <v>0</v>
      </c>
      <c r="I6972" s="188">
        <f t="shared" si="903"/>
        <v>0</v>
      </c>
      <c r="J6972" s="142"/>
      <c r="K6972" s="146"/>
      <c r="L6972" s="7" t="str">
        <f t="shared" si="904"/>
        <v/>
      </c>
      <c r="M6972" s="7" t="str">
        <f t="shared" si="905"/>
        <v/>
      </c>
      <c r="N6972" s="7" t="str">
        <f t="shared" si="901"/>
        <v/>
      </c>
      <c r="O6972" s="144"/>
      <c r="P6972" s="355">
        <v>0</v>
      </c>
      <c r="Q6972" s="362">
        <f>SUM('NOVO HORIZONTE'!I6972)</f>
        <v>0</v>
      </c>
      <c r="R6972" s="363">
        <f t="shared" si="906"/>
        <v>0</v>
      </c>
      <c r="S6972" s="153">
        <f t="shared" si="900"/>
        <v>0</v>
      </c>
      <c r="T6972" s="364"/>
    </row>
    <row r="6973" ht="22.5" hidden="1" spans="1:20">
      <c r="A6973" s="158">
        <v>94293</v>
      </c>
      <c r="B6973" s="100" t="s">
        <v>252</v>
      </c>
      <c r="C6973" s="104" t="s">
        <v>7257</v>
      </c>
      <c r="D6973" s="94" t="s">
        <v>263</v>
      </c>
      <c r="E6973" s="95">
        <v>167.02</v>
      </c>
      <c r="F6973" s="96">
        <f t="shared" si="902"/>
        <v>205</v>
      </c>
      <c r="G6973" s="209">
        <f>ROUND(SUM('NOVO HORIZONTE'!G6973),2)</f>
        <v>0</v>
      </c>
      <c r="H6973" s="107">
        <f t="shared" si="907"/>
        <v>0</v>
      </c>
      <c r="I6973" s="188">
        <f t="shared" si="903"/>
        <v>0</v>
      </c>
      <c r="J6973" s="142"/>
      <c r="K6973" s="146"/>
      <c r="L6973" s="7" t="str">
        <f t="shared" si="904"/>
        <v/>
      </c>
      <c r="M6973" s="7" t="str">
        <f t="shared" si="905"/>
        <v/>
      </c>
      <c r="N6973" s="7" t="str">
        <f t="shared" si="901"/>
        <v/>
      </c>
      <c r="O6973" s="144"/>
      <c r="P6973" s="355">
        <v>0</v>
      </c>
      <c r="Q6973" s="362">
        <f>SUM('NOVO HORIZONTE'!I6973)</f>
        <v>0</v>
      </c>
      <c r="R6973" s="363">
        <f t="shared" si="906"/>
        <v>0</v>
      </c>
      <c r="S6973" s="153">
        <f t="shared" si="900"/>
        <v>0</v>
      </c>
      <c r="T6973" s="364"/>
    </row>
    <row r="6974" ht="33.75" hidden="1" spans="1:20">
      <c r="A6974" s="158">
        <v>94267</v>
      </c>
      <c r="B6974" s="100" t="s">
        <v>252</v>
      </c>
      <c r="C6974" s="104" t="s">
        <v>7258</v>
      </c>
      <c r="D6974" s="94" t="s">
        <v>263</v>
      </c>
      <c r="E6974" s="95">
        <v>52.62</v>
      </c>
      <c r="F6974" s="96">
        <f t="shared" si="902"/>
        <v>64.59</v>
      </c>
      <c r="G6974" s="209">
        <f>ROUND(SUM('NOVO HORIZONTE'!G6974),2)</f>
        <v>0</v>
      </c>
      <c r="H6974" s="107">
        <f t="shared" si="907"/>
        <v>0</v>
      </c>
      <c r="I6974" s="188">
        <f t="shared" si="903"/>
        <v>0</v>
      </c>
      <c r="J6974" s="142"/>
      <c r="K6974" s="146"/>
      <c r="L6974" s="7" t="str">
        <f t="shared" si="904"/>
        <v/>
      </c>
      <c r="M6974" s="7" t="str">
        <f t="shared" si="905"/>
        <v/>
      </c>
      <c r="N6974" s="7" t="str">
        <f t="shared" si="901"/>
        <v/>
      </c>
      <c r="O6974" s="144"/>
      <c r="P6974" s="355">
        <v>0</v>
      </c>
      <c r="Q6974" s="362">
        <f>SUM('NOVO HORIZONTE'!I6974)</f>
        <v>0</v>
      </c>
      <c r="R6974" s="363">
        <f t="shared" si="906"/>
        <v>0</v>
      </c>
      <c r="S6974" s="153">
        <f t="shared" si="900"/>
        <v>0</v>
      </c>
      <c r="T6974" s="364"/>
    </row>
    <row r="6975" ht="33.75" hidden="1" spans="1:20">
      <c r="A6975" s="158">
        <v>94268</v>
      </c>
      <c r="B6975" s="100" t="s">
        <v>252</v>
      </c>
      <c r="C6975" s="104" t="s">
        <v>7259</v>
      </c>
      <c r="D6975" s="94" t="s">
        <v>263</v>
      </c>
      <c r="E6975" s="95">
        <v>58.05</v>
      </c>
      <c r="F6975" s="96">
        <f t="shared" si="902"/>
        <v>71.25</v>
      </c>
      <c r="G6975" s="209">
        <f>ROUND(SUM('NOVO HORIZONTE'!G6975),2)</f>
        <v>0</v>
      </c>
      <c r="H6975" s="107">
        <f t="shared" si="907"/>
        <v>0</v>
      </c>
      <c r="I6975" s="188">
        <f t="shared" si="903"/>
        <v>0</v>
      </c>
      <c r="J6975" s="142"/>
      <c r="K6975" s="146"/>
      <c r="L6975" s="7" t="str">
        <f t="shared" si="904"/>
        <v/>
      </c>
      <c r="M6975" s="7" t="str">
        <f t="shared" si="905"/>
        <v/>
      </c>
      <c r="N6975" s="7" t="str">
        <f t="shared" si="901"/>
        <v/>
      </c>
      <c r="O6975" s="144"/>
      <c r="P6975" s="355">
        <v>0</v>
      </c>
      <c r="Q6975" s="362">
        <f>SUM('NOVO HORIZONTE'!I6975)</f>
        <v>0</v>
      </c>
      <c r="R6975" s="363">
        <f t="shared" si="906"/>
        <v>0</v>
      </c>
      <c r="S6975" s="153">
        <f t="shared" si="900"/>
        <v>0</v>
      </c>
      <c r="T6975" s="364"/>
    </row>
    <row r="6976" ht="33.75" hidden="1" spans="1:20">
      <c r="A6976" s="158">
        <v>94269</v>
      </c>
      <c r="B6976" s="100" t="s">
        <v>252</v>
      </c>
      <c r="C6976" s="104" t="s">
        <v>7260</v>
      </c>
      <c r="D6976" s="94" t="s">
        <v>263</v>
      </c>
      <c r="E6976" s="95">
        <v>73.76</v>
      </c>
      <c r="F6976" s="96">
        <f t="shared" si="902"/>
        <v>90.53</v>
      </c>
      <c r="G6976" s="209">
        <f>ROUND(SUM('NOVO HORIZONTE'!G6976),2)</f>
        <v>0</v>
      </c>
      <c r="H6976" s="107">
        <f t="shared" si="907"/>
        <v>0</v>
      </c>
      <c r="I6976" s="188">
        <f t="shared" si="903"/>
        <v>0</v>
      </c>
      <c r="J6976" s="142"/>
      <c r="K6976" s="146"/>
      <c r="L6976" s="7" t="str">
        <f t="shared" si="904"/>
        <v/>
      </c>
      <c r="M6976" s="7" t="str">
        <f t="shared" si="905"/>
        <v/>
      </c>
      <c r="N6976" s="7" t="str">
        <f t="shared" si="901"/>
        <v/>
      </c>
      <c r="O6976" s="144"/>
      <c r="P6976" s="355">
        <v>0</v>
      </c>
      <c r="Q6976" s="362">
        <f>SUM('NOVO HORIZONTE'!I6976)</f>
        <v>0</v>
      </c>
      <c r="R6976" s="363">
        <f t="shared" si="906"/>
        <v>0</v>
      </c>
      <c r="S6976" s="153">
        <f t="shared" si="900"/>
        <v>0</v>
      </c>
      <c r="T6976" s="364"/>
    </row>
    <row r="6977" ht="33.75" hidden="1" spans="1:20">
      <c r="A6977" s="158">
        <v>94270</v>
      </c>
      <c r="B6977" s="100" t="s">
        <v>252</v>
      </c>
      <c r="C6977" s="104" t="s">
        <v>7261</v>
      </c>
      <c r="D6977" s="94" t="s">
        <v>263</v>
      </c>
      <c r="E6977" s="95">
        <v>81.34</v>
      </c>
      <c r="F6977" s="96">
        <f t="shared" si="902"/>
        <v>99.84</v>
      </c>
      <c r="G6977" s="209">
        <f>ROUND(SUM('NOVO HORIZONTE'!G6977),2)</f>
        <v>0</v>
      </c>
      <c r="H6977" s="107">
        <f t="shared" si="907"/>
        <v>0</v>
      </c>
      <c r="I6977" s="188">
        <f t="shared" si="903"/>
        <v>0</v>
      </c>
      <c r="J6977" s="142"/>
      <c r="K6977" s="145"/>
      <c r="L6977" s="7" t="str">
        <f t="shared" si="904"/>
        <v/>
      </c>
      <c r="M6977" s="7" t="str">
        <f t="shared" si="905"/>
        <v/>
      </c>
      <c r="N6977" s="7" t="str">
        <f t="shared" si="901"/>
        <v/>
      </c>
      <c r="O6977" s="144"/>
      <c r="P6977" s="355">
        <v>0</v>
      </c>
      <c r="Q6977" s="362">
        <f>SUM('NOVO HORIZONTE'!I6977)</f>
        <v>0</v>
      </c>
      <c r="R6977" s="363">
        <f t="shared" si="906"/>
        <v>0</v>
      </c>
      <c r="S6977" s="153">
        <f t="shared" si="900"/>
        <v>0</v>
      </c>
      <c r="T6977" s="364"/>
    </row>
    <row r="6978" ht="33.75" hidden="1" spans="1:20">
      <c r="A6978" s="158">
        <v>94271</v>
      </c>
      <c r="B6978" s="100" t="s">
        <v>252</v>
      </c>
      <c r="C6978" s="104" t="s">
        <v>7262</v>
      </c>
      <c r="D6978" s="94" t="s">
        <v>263</v>
      </c>
      <c r="E6978" s="95">
        <v>89.77</v>
      </c>
      <c r="F6978" s="96">
        <f t="shared" si="902"/>
        <v>110.18</v>
      </c>
      <c r="G6978" s="209">
        <f>ROUND(SUM('NOVO HORIZONTE'!G6978),2)</f>
        <v>0</v>
      </c>
      <c r="H6978" s="107">
        <f t="shared" si="907"/>
        <v>0</v>
      </c>
      <c r="I6978" s="188">
        <f t="shared" si="903"/>
        <v>0</v>
      </c>
      <c r="J6978" s="142"/>
      <c r="K6978" s="146"/>
      <c r="L6978" s="7" t="str">
        <f t="shared" si="904"/>
        <v/>
      </c>
      <c r="M6978" s="7" t="str">
        <f t="shared" si="905"/>
        <v/>
      </c>
      <c r="N6978" s="7" t="str">
        <f t="shared" si="901"/>
        <v/>
      </c>
      <c r="O6978" s="144"/>
      <c r="P6978" s="355">
        <v>0</v>
      </c>
      <c r="Q6978" s="362">
        <f>SUM('NOVO HORIZONTE'!I6978)</f>
        <v>0</v>
      </c>
      <c r="R6978" s="363">
        <f t="shared" si="906"/>
        <v>0</v>
      </c>
      <c r="S6978" s="153">
        <f t="shared" si="900"/>
        <v>0</v>
      </c>
      <c r="T6978" s="364"/>
    </row>
    <row r="6979" ht="33.75" hidden="1" spans="1:20">
      <c r="A6979" s="158">
        <v>94272</v>
      </c>
      <c r="B6979" s="100" t="s">
        <v>252</v>
      </c>
      <c r="C6979" s="104" t="s">
        <v>7263</v>
      </c>
      <c r="D6979" s="94" t="s">
        <v>263</v>
      </c>
      <c r="E6979" s="95">
        <v>99.89</v>
      </c>
      <c r="F6979" s="96">
        <f t="shared" si="902"/>
        <v>122.6</v>
      </c>
      <c r="G6979" s="209">
        <f>ROUND(SUM('NOVO HORIZONTE'!G6979),2)</f>
        <v>0</v>
      </c>
      <c r="H6979" s="107">
        <f t="shared" si="907"/>
        <v>0</v>
      </c>
      <c r="I6979" s="188">
        <f t="shared" si="903"/>
        <v>0</v>
      </c>
      <c r="J6979" s="142"/>
      <c r="K6979" s="146"/>
      <c r="L6979" s="7" t="str">
        <f t="shared" si="904"/>
        <v/>
      </c>
      <c r="M6979" s="7" t="str">
        <f t="shared" si="905"/>
        <v/>
      </c>
      <c r="N6979" s="7" t="str">
        <f t="shared" si="901"/>
        <v/>
      </c>
      <c r="O6979" s="144"/>
      <c r="P6979" s="355">
        <v>0</v>
      </c>
      <c r="Q6979" s="362">
        <f>SUM('NOVO HORIZONTE'!I6979)</f>
        <v>0</v>
      </c>
      <c r="R6979" s="363">
        <f t="shared" si="906"/>
        <v>0</v>
      </c>
      <c r="S6979" s="153">
        <f t="shared" si="900"/>
        <v>0</v>
      </c>
      <c r="T6979" s="364"/>
    </row>
    <row r="6980" ht="22.5" hidden="1" spans="1:20">
      <c r="A6980" s="158">
        <v>92960</v>
      </c>
      <c r="B6980" s="100" t="s">
        <v>252</v>
      </c>
      <c r="C6980" s="104" t="s">
        <v>7264</v>
      </c>
      <c r="D6980" s="94" t="s">
        <v>7265</v>
      </c>
      <c r="E6980" s="95">
        <v>18.58</v>
      </c>
      <c r="F6980" s="96">
        <f t="shared" si="902"/>
        <v>22.81</v>
      </c>
      <c r="G6980" s="209">
        <f>ROUND(SUM('NOVO HORIZONTE'!G6980),2)</f>
        <v>0</v>
      </c>
      <c r="H6980" s="107">
        <f t="shared" si="907"/>
        <v>0</v>
      </c>
      <c r="I6980" s="188">
        <f t="shared" si="903"/>
        <v>0</v>
      </c>
      <c r="J6980" s="142"/>
      <c r="K6980" s="145"/>
      <c r="L6980" s="7" t="str">
        <f t="shared" si="904"/>
        <v/>
      </c>
      <c r="M6980" s="7" t="str">
        <f t="shared" si="905"/>
        <v/>
      </c>
      <c r="N6980" s="7" t="str">
        <f t="shared" si="901"/>
        <v/>
      </c>
      <c r="O6980" s="144"/>
      <c r="P6980" s="355">
        <v>0</v>
      </c>
      <c r="Q6980" s="362">
        <f>SUM('NOVO HORIZONTE'!I6980)</f>
        <v>0</v>
      </c>
      <c r="R6980" s="363">
        <f t="shared" si="906"/>
        <v>0</v>
      </c>
      <c r="S6980" s="153">
        <f t="shared" si="900"/>
        <v>0</v>
      </c>
      <c r="T6980" s="364"/>
    </row>
    <row r="6981" ht="22.5" hidden="1" spans="1:20">
      <c r="A6981" s="158">
        <v>92961</v>
      </c>
      <c r="B6981" s="100" t="s">
        <v>252</v>
      </c>
      <c r="C6981" s="104" t="s">
        <v>7266</v>
      </c>
      <c r="D6981" s="94" t="s">
        <v>7267</v>
      </c>
      <c r="E6981" s="95">
        <v>4.83</v>
      </c>
      <c r="F6981" s="96">
        <f t="shared" si="902"/>
        <v>5.93</v>
      </c>
      <c r="G6981" s="209">
        <f>ROUND(SUM('NOVO HORIZONTE'!G6981),2)</f>
        <v>0</v>
      </c>
      <c r="H6981" s="107">
        <f t="shared" si="907"/>
        <v>0</v>
      </c>
      <c r="I6981" s="188">
        <f t="shared" si="903"/>
        <v>0</v>
      </c>
      <c r="J6981" s="142"/>
      <c r="K6981" s="146"/>
      <c r="L6981" s="7" t="str">
        <f t="shared" si="904"/>
        <v/>
      </c>
      <c r="M6981" s="7" t="str">
        <f t="shared" si="905"/>
        <v/>
      </c>
      <c r="N6981" s="7" t="str">
        <f t="shared" si="901"/>
        <v/>
      </c>
      <c r="O6981" s="144"/>
      <c r="P6981" s="355">
        <v>0</v>
      </c>
      <c r="Q6981" s="362">
        <f>SUM('NOVO HORIZONTE'!I6981)</f>
        <v>0</v>
      </c>
      <c r="R6981" s="363">
        <f t="shared" si="906"/>
        <v>0</v>
      </c>
      <c r="S6981" s="153">
        <f t="shared" si="900"/>
        <v>0</v>
      </c>
      <c r="T6981" s="364"/>
    </row>
    <row r="6982" ht="22.5" hidden="1" spans="1:20">
      <c r="A6982" s="158">
        <v>92956</v>
      </c>
      <c r="B6982" s="100" t="s">
        <v>252</v>
      </c>
      <c r="C6982" s="104" t="s">
        <v>7268</v>
      </c>
      <c r="D6982" s="94" t="s">
        <v>317</v>
      </c>
      <c r="E6982" s="95">
        <v>4.32</v>
      </c>
      <c r="F6982" s="96">
        <f t="shared" si="902"/>
        <v>5.3</v>
      </c>
      <c r="G6982" s="209">
        <f>ROUND(SUM('NOVO HORIZONTE'!G6982),2)</f>
        <v>0</v>
      </c>
      <c r="H6982" s="107">
        <f t="shared" si="907"/>
        <v>0</v>
      </c>
      <c r="I6982" s="188">
        <f t="shared" si="903"/>
        <v>0</v>
      </c>
      <c r="J6982" s="142"/>
      <c r="K6982" s="146"/>
      <c r="L6982" s="7" t="str">
        <f t="shared" si="904"/>
        <v/>
      </c>
      <c r="M6982" s="7" t="str">
        <f t="shared" si="905"/>
        <v/>
      </c>
      <c r="N6982" s="7" t="str">
        <f t="shared" si="901"/>
        <v/>
      </c>
      <c r="O6982" s="144"/>
      <c r="P6982" s="355">
        <v>0</v>
      </c>
      <c r="Q6982" s="362">
        <f>SUM('NOVO HORIZONTE'!I6982)</f>
        <v>0</v>
      </c>
      <c r="R6982" s="363">
        <f t="shared" si="906"/>
        <v>0</v>
      </c>
      <c r="S6982" s="153">
        <f t="shared" si="900"/>
        <v>0</v>
      </c>
      <c r="T6982" s="364"/>
    </row>
    <row r="6983" ht="22.5" hidden="1" spans="1:20">
      <c r="A6983" s="158">
        <v>92957</v>
      </c>
      <c r="B6983" s="100" t="s">
        <v>252</v>
      </c>
      <c r="C6983" s="104" t="s">
        <v>7269</v>
      </c>
      <c r="D6983" s="94" t="s">
        <v>317</v>
      </c>
      <c r="E6983" s="95">
        <v>0.51</v>
      </c>
      <c r="F6983" s="96">
        <f t="shared" si="902"/>
        <v>0.63</v>
      </c>
      <c r="G6983" s="209">
        <f>ROUND(SUM('NOVO HORIZONTE'!G6983),2)</f>
        <v>0</v>
      </c>
      <c r="H6983" s="107">
        <f t="shared" si="907"/>
        <v>0</v>
      </c>
      <c r="I6983" s="188">
        <f t="shared" si="903"/>
        <v>0</v>
      </c>
      <c r="J6983" s="142"/>
      <c r="K6983" s="145"/>
      <c r="L6983" s="7" t="str">
        <f t="shared" si="904"/>
        <v/>
      </c>
      <c r="M6983" s="7" t="str">
        <f t="shared" si="905"/>
        <v/>
      </c>
      <c r="N6983" s="7" t="str">
        <f t="shared" si="901"/>
        <v/>
      </c>
      <c r="O6983" s="144"/>
      <c r="P6983" s="355">
        <v>0</v>
      </c>
      <c r="Q6983" s="362">
        <f>SUM('NOVO HORIZONTE'!I6983)</f>
        <v>0</v>
      </c>
      <c r="R6983" s="363">
        <f t="shared" si="906"/>
        <v>0</v>
      </c>
      <c r="S6983" s="153">
        <f t="shared" si="900"/>
        <v>0</v>
      </c>
      <c r="T6983" s="364"/>
    </row>
    <row r="6984" ht="22.5" hidden="1" spans="1:20">
      <c r="A6984" s="158">
        <v>92958</v>
      </c>
      <c r="B6984" s="100" t="s">
        <v>252</v>
      </c>
      <c r="C6984" s="104" t="s">
        <v>7270</v>
      </c>
      <c r="D6984" s="94" t="s">
        <v>317</v>
      </c>
      <c r="E6984" s="95">
        <v>4.73</v>
      </c>
      <c r="F6984" s="96">
        <f t="shared" si="902"/>
        <v>5.81</v>
      </c>
      <c r="G6984" s="209">
        <f>ROUND(SUM('NOVO HORIZONTE'!G6984),2)</f>
        <v>0</v>
      </c>
      <c r="H6984" s="107">
        <f t="shared" si="907"/>
        <v>0</v>
      </c>
      <c r="I6984" s="188">
        <f t="shared" si="903"/>
        <v>0</v>
      </c>
      <c r="J6984" s="142"/>
      <c r="K6984" s="146"/>
      <c r="L6984" s="7" t="str">
        <f t="shared" si="904"/>
        <v/>
      </c>
      <c r="M6984" s="7" t="str">
        <f t="shared" si="905"/>
        <v/>
      </c>
      <c r="N6984" s="7" t="str">
        <f t="shared" si="901"/>
        <v/>
      </c>
      <c r="O6984" s="144"/>
      <c r="P6984" s="355">
        <v>0</v>
      </c>
      <c r="Q6984" s="362">
        <f>SUM('NOVO HORIZONTE'!I6984)</f>
        <v>0</v>
      </c>
      <c r="R6984" s="363">
        <f t="shared" si="906"/>
        <v>0</v>
      </c>
      <c r="S6984" s="153">
        <f t="shared" si="900"/>
        <v>0</v>
      </c>
      <c r="T6984" s="364"/>
    </row>
    <row r="6985" ht="22.5" hidden="1" spans="1:20">
      <c r="A6985" s="158">
        <v>92959</v>
      </c>
      <c r="B6985" s="100" t="s">
        <v>252</v>
      </c>
      <c r="C6985" s="104" t="s">
        <v>7271</v>
      </c>
      <c r="D6985" s="94" t="s">
        <v>317</v>
      </c>
      <c r="E6985" s="95">
        <v>9.02</v>
      </c>
      <c r="F6985" s="96">
        <f t="shared" si="902"/>
        <v>11.07</v>
      </c>
      <c r="G6985" s="209">
        <f>ROUND(SUM('NOVO HORIZONTE'!G6985),2)</f>
        <v>0</v>
      </c>
      <c r="H6985" s="107">
        <f t="shared" si="907"/>
        <v>0</v>
      </c>
      <c r="I6985" s="188">
        <f t="shared" si="903"/>
        <v>0</v>
      </c>
      <c r="J6985" s="142"/>
      <c r="K6985" s="146"/>
      <c r="L6985" s="7" t="str">
        <f t="shared" si="904"/>
        <v/>
      </c>
      <c r="M6985" s="7" t="str">
        <f t="shared" si="905"/>
        <v/>
      </c>
      <c r="N6985" s="7" t="str">
        <f t="shared" si="901"/>
        <v/>
      </c>
      <c r="O6985" s="144"/>
      <c r="P6985" s="355">
        <v>0</v>
      </c>
      <c r="Q6985" s="362">
        <f>SUM('NOVO HORIZONTE'!I6985)</f>
        <v>0</v>
      </c>
      <c r="R6985" s="363">
        <f t="shared" si="906"/>
        <v>0</v>
      </c>
      <c r="S6985" s="153">
        <f t="shared" si="900"/>
        <v>0</v>
      </c>
      <c r="T6985" s="364"/>
    </row>
    <row r="6986" ht="12.75" hidden="1" spans="1:20">
      <c r="A6986" s="154" t="s">
        <v>7272</v>
      </c>
      <c r="B6986" s="100"/>
      <c r="C6986" s="161" t="s">
        <v>447</v>
      </c>
      <c r="D6986" s="94"/>
      <c r="E6986" s="95">
        <v>0</v>
      </c>
      <c r="F6986" s="96">
        <f t="shared" si="902"/>
        <v>0</v>
      </c>
      <c r="G6986" s="187">
        <f>ROUND(SUM('NOVO HORIZONTE'!G6986),2)</f>
        <v>0</v>
      </c>
      <c r="H6986" s="187">
        <f t="shared" si="907"/>
        <v>0</v>
      </c>
      <c r="I6986" s="188">
        <f t="shared" si="903"/>
        <v>0</v>
      </c>
      <c r="J6986" s="142"/>
      <c r="K6986" s="145" t="str">
        <f>IF(SUM(I6987:I6997)&gt;0,"xx","")</f>
        <v/>
      </c>
      <c r="L6986" s="7" t="str">
        <f t="shared" si="904"/>
        <v/>
      </c>
      <c r="M6986" s="7" t="str">
        <f t="shared" si="905"/>
        <v/>
      </c>
      <c r="N6986" s="7" t="str">
        <f t="shared" si="901"/>
        <v/>
      </c>
      <c r="O6986" s="144"/>
      <c r="P6986" s="375"/>
      <c r="Q6986" s="362">
        <f>SUM('NOVO HORIZONTE'!I6986)</f>
        <v>0</v>
      </c>
      <c r="R6986" s="363">
        <f t="shared" si="906"/>
        <v>0</v>
      </c>
      <c r="S6986" s="153">
        <f t="shared" si="900"/>
        <v>0</v>
      </c>
      <c r="T6986" s="364"/>
    </row>
    <row r="6987" ht="12.75" hidden="1" spans="1:20">
      <c r="A6987" s="158">
        <v>102500</v>
      </c>
      <c r="B6987" s="100" t="s">
        <v>252</v>
      </c>
      <c r="C6987" s="104" t="s">
        <v>7273</v>
      </c>
      <c r="D6987" s="94" t="s">
        <v>263</v>
      </c>
      <c r="E6987" s="95">
        <v>4.75</v>
      </c>
      <c r="F6987" s="96">
        <f t="shared" si="902"/>
        <v>5.83</v>
      </c>
      <c r="G6987" s="209">
        <f>ROUND(SUM('NOVO HORIZONTE'!G6987),2)</f>
        <v>0</v>
      </c>
      <c r="H6987" s="107">
        <f t="shared" si="907"/>
        <v>0</v>
      </c>
      <c r="I6987" s="188">
        <f t="shared" si="903"/>
        <v>0</v>
      </c>
      <c r="J6987" s="142"/>
      <c r="K6987" s="146"/>
      <c r="L6987" s="7" t="str">
        <f t="shared" si="904"/>
        <v/>
      </c>
      <c r="M6987" s="7" t="str">
        <f t="shared" si="905"/>
        <v/>
      </c>
      <c r="N6987" s="7" t="str">
        <f t="shared" si="901"/>
        <v/>
      </c>
      <c r="O6987" s="144"/>
      <c r="P6987" s="355">
        <v>0</v>
      </c>
      <c r="Q6987" s="362">
        <f>SUM('NOVO HORIZONTE'!I6987)</f>
        <v>0</v>
      </c>
      <c r="R6987" s="363">
        <f t="shared" si="906"/>
        <v>0</v>
      </c>
      <c r="S6987" s="153">
        <f t="shared" si="900"/>
        <v>0</v>
      </c>
      <c r="T6987" s="364"/>
    </row>
    <row r="6988" ht="22.5" hidden="1" spans="1:20">
      <c r="A6988" s="158">
        <v>102501</v>
      </c>
      <c r="B6988" s="100" t="s">
        <v>252</v>
      </c>
      <c r="C6988" s="104" t="s">
        <v>7274</v>
      </c>
      <c r="D6988" s="94" t="s">
        <v>261</v>
      </c>
      <c r="E6988" s="95">
        <v>26.8</v>
      </c>
      <c r="F6988" s="96">
        <f t="shared" si="902"/>
        <v>32.89</v>
      </c>
      <c r="G6988" s="209">
        <f>ROUND(SUM('NOVO HORIZONTE'!G6988),2)</f>
        <v>0</v>
      </c>
      <c r="H6988" s="107">
        <f t="shared" si="907"/>
        <v>0</v>
      </c>
      <c r="I6988" s="188">
        <f t="shared" si="903"/>
        <v>0</v>
      </c>
      <c r="J6988" s="142"/>
      <c r="K6988" s="146"/>
      <c r="L6988" s="7" t="str">
        <f t="shared" si="904"/>
        <v/>
      </c>
      <c r="M6988" s="7" t="str">
        <f t="shared" si="905"/>
        <v/>
      </c>
      <c r="N6988" s="7" t="str">
        <f t="shared" si="901"/>
        <v/>
      </c>
      <c r="O6988" s="144"/>
      <c r="P6988" s="355">
        <v>0</v>
      </c>
      <c r="Q6988" s="362">
        <f>SUM('NOVO HORIZONTE'!I6988)</f>
        <v>0</v>
      </c>
      <c r="R6988" s="363">
        <f t="shared" si="906"/>
        <v>0</v>
      </c>
      <c r="S6988" s="153">
        <f t="shared" si="900"/>
        <v>0</v>
      </c>
      <c r="T6988" s="364"/>
    </row>
    <row r="6989" ht="22.5" hidden="1" spans="1:20">
      <c r="A6989" s="158">
        <v>102504</v>
      </c>
      <c r="B6989" s="100" t="s">
        <v>252</v>
      </c>
      <c r="C6989" s="104" t="s">
        <v>7275</v>
      </c>
      <c r="D6989" s="94" t="s">
        <v>263</v>
      </c>
      <c r="E6989" s="95">
        <v>11.26</v>
      </c>
      <c r="F6989" s="96">
        <f t="shared" si="902"/>
        <v>13.82</v>
      </c>
      <c r="G6989" s="209">
        <f>ROUND(SUM('NOVO HORIZONTE'!G6989),2)</f>
        <v>0</v>
      </c>
      <c r="H6989" s="107">
        <f t="shared" si="907"/>
        <v>0</v>
      </c>
      <c r="I6989" s="188">
        <f t="shared" si="903"/>
        <v>0</v>
      </c>
      <c r="J6989" s="142"/>
      <c r="K6989" s="146"/>
      <c r="L6989" s="7" t="str">
        <f t="shared" si="904"/>
        <v/>
      </c>
      <c r="M6989" s="7" t="str">
        <f t="shared" si="905"/>
        <v/>
      </c>
      <c r="N6989" s="7" t="str">
        <f t="shared" si="901"/>
        <v/>
      </c>
      <c r="O6989" s="144"/>
      <c r="P6989" s="355">
        <v>0</v>
      </c>
      <c r="Q6989" s="362">
        <f>SUM('NOVO HORIZONTE'!I6989)</f>
        <v>0</v>
      </c>
      <c r="R6989" s="363">
        <f t="shared" si="906"/>
        <v>0</v>
      </c>
      <c r="S6989" s="153">
        <f t="shared" si="900"/>
        <v>0</v>
      </c>
      <c r="T6989" s="364"/>
    </row>
    <row r="6990" ht="22.5" hidden="1" spans="1:20">
      <c r="A6990" s="158">
        <v>102505</v>
      </c>
      <c r="B6990" s="100" t="s">
        <v>252</v>
      </c>
      <c r="C6990" s="104" t="s">
        <v>7276</v>
      </c>
      <c r="D6990" s="94" t="s">
        <v>263</v>
      </c>
      <c r="E6990" s="95">
        <v>11.77</v>
      </c>
      <c r="F6990" s="96">
        <f t="shared" si="902"/>
        <v>14.45</v>
      </c>
      <c r="G6990" s="209">
        <f>ROUND(SUM('NOVO HORIZONTE'!G6990),2)</f>
        <v>0</v>
      </c>
      <c r="H6990" s="107">
        <f t="shared" si="907"/>
        <v>0</v>
      </c>
      <c r="I6990" s="188">
        <f t="shared" si="903"/>
        <v>0</v>
      </c>
      <c r="J6990" s="142"/>
      <c r="K6990" s="146"/>
      <c r="L6990" s="7" t="str">
        <f t="shared" si="904"/>
        <v/>
      </c>
      <c r="M6990" s="7" t="str">
        <f t="shared" si="905"/>
        <v/>
      </c>
      <c r="N6990" s="7" t="str">
        <f t="shared" si="901"/>
        <v/>
      </c>
      <c r="O6990" s="144"/>
      <c r="P6990" s="355">
        <v>0</v>
      </c>
      <c r="Q6990" s="362">
        <f>SUM('NOVO HORIZONTE'!I6990)</f>
        <v>0</v>
      </c>
      <c r="R6990" s="363">
        <f t="shared" si="906"/>
        <v>0</v>
      </c>
      <c r="S6990" s="153">
        <f t="shared" si="900"/>
        <v>0</v>
      </c>
      <c r="T6990" s="364"/>
    </row>
    <row r="6991" ht="22.5" hidden="1" spans="1:20">
      <c r="A6991" s="158">
        <v>102506</v>
      </c>
      <c r="B6991" s="100" t="s">
        <v>252</v>
      </c>
      <c r="C6991" s="104" t="s">
        <v>7277</v>
      </c>
      <c r="D6991" s="94" t="s">
        <v>263</v>
      </c>
      <c r="E6991" s="95">
        <v>12.2</v>
      </c>
      <c r="F6991" s="96">
        <f t="shared" si="902"/>
        <v>14.97</v>
      </c>
      <c r="G6991" s="209">
        <f>ROUND(SUM('NOVO HORIZONTE'!G6991),2)</f>
        <v>0</v>
      </c>
      <c r="H6991" s="107">
        <f t="shared" si="907"/>
        <v>0</v>
      </c>
      <c r="I6991" s="188">
        <f t="shared" si="903"/>
        <v>0</v>
      </c>
      <c r="J6991" s="142"/>
      <c r="K6991" s="146"/>
      <c r="L6991" s="7" t="str">
        <f t="shared" si="904"/>
        <v/>
      </c>
      <c r="M6991" s="7" t="str">
        <f t="shared" si="905"/>
        <v/>
      </c>
      <c r="N6991" s="7" t="str">
        <f t="shared" si="901"/>
        <v/>
      </c>
      <c r="O6991" s="144"/>
      <c r="P6991" s="355">
        <v>0</v>
      </c>
      <c r="Q6991" s="362">
        <f>SUM('NOVO HORIZONTE'!I6991)</f>
        <v>0</v>
      </c>
      <c r="R6991" s="363">
        <f t="shared" si="906"/>
        <v>0</v>
      </c>
      <c r="S6991" s="153">
        <f t="shared" si="900"/>
        <v>0</v>
      </c>
      <c r="T6991" s="364"/>
    </row>
    <row r="6992" ht="12.75" hidden="1" spans="1:20">
      <c r="A6992" s="158">
        <v>102507</v>
      </c>
      <c r="B6992" s="100" t="s">
        <v>252</v>
      </c>
      <c r="C6992" s="104" t="s">
        <v>7278</v>
      </c>
      <c r="D6992" s="94" t="s">
        <v>263</v>
      </c>
      <c r="E6992" s="95">
        <v>6.61</v>
      </c>
      <c r="F6992" s="96">
        <f t="shared" si="902"/>
        <v>8.11</v>
      </c>
      <c r="G6992" s="209">
        <f>ROUND(SUM('NOVO HORIZONTE'!G6992),2)</f>
        <v>0</v>
      </c>
      <c r="H6992" s="107">
        <f t="shared" si="907"/>
        <v>0</v>
      </c>
      <c r="I6992" s="188">
        <f t="shared" si="903"/>
        <v>0</v>
      </c>
      <c r="J6992" s="142"/>
      <c r="K6992" s="146"/>
      <c r="L6992" s="7" t="str">
        <f t="shared" si="904"/>
        <v/>
      </c>
      <c r="M6992" s="7" t="str">
        <f t="shared" si="905"/>
        <v/>
      </c>
      <c r="N6992" s="7" t="str">
        <f t="shared" si="901"/>
        <v/>
      </c>
      <c r="O6992" s="144"/>
      <c r="P6992" s="355">
        <v>0</v>
      </c>
      <c r="Q6992" s="362">
        <f>SUM('NOVO HORIZONTE'!I6992)</f>
        <v>0</v>
      </c>
      <c r="R6992" s="363">
        <f t="shared" si="906"/>
        <v>0</v>
      </c>
      <c r="S6992" s="153">
        <f t="shared" si="900"/>
        <v>0</v>
      </c>
      <c r="T6992" s="364"/>
    </row>
    <row r="6993" ht="22.5" hidden="1" spans="1:20">
      <c r="A6993" s="158">
        <v>102508</v>
      </c>
      <c r="B6993" s="100" t="s">
        <v>252</v>
      </c>
      <c r="C6993" s="104" t="s">
        <v>7279</v>
      </c>
      <c r="D6993" s="94" t="s">
        <v>261</v>
      </c>
      <c r="E6993" s="95">
        <v>45.72</v>
      </c>
      <c r="F6993" s="96">
        <f t="shared" si="902"/>
        <v>56.12</v>
      </c>
      <c r="G6993" s="209">
        <f>ROUND(SUM('NOVO HORIZONTE'!G6993),2)</f>
        <v>0</v>
      </c>
      <c r="H6993" s="107">
        <f t="shared" si="907"/>
        <v>0</v>
      </c>
      <c r="I6993" s="188">
        <f t="shared" si="903"/>
        <v>0</v>
      </c>
      <c r="J6993" s="142"/>
      <c r="K6993" s="146"/>
      <c r="L6993" s="7" t="str">
        <f t="shared" si="904"/>
        <v/>
      </c>
      <c r="M6993" s="7" t="str">
        <f t="shared" si="905"/>
        <v/>
      </c>
      <c r="N6993" s="7" t="str">
        <f t="shared" si="901"/>
        <v/>
      </c>
      <c r="O6993" s="144"/>
      <c r="P6993" s="355">
        <v>0</v>
      </c>
      <c r="Q6993" s="362">
        <f>SUM('NOVO HORIZONTE'!I6993)</f>
        <v>0</v>
      </c>
      <c r="R6993" s="363">
        <f t="shared" si="906"/>
        <v>0</v>
      </c>
      <c r="S6993" s="153">
        <f t="shared" si="900"/>
        <v>0</v>
      </c>
      <c r="T6993" s="364"/>
    </row>
    <row r="6994" ht="22.5" hidden="1" spans="1:20">
      <c r="A6994" s="158">
        <v>102509</v>
      </c>
      <c r="B6994" s="100" t="s">
        <v>252</v>
      </c>
      <c r="C6994" s="104" t="s">
        <v>7280</v>
      </c>
      <c r="D6994" s="94" t="s">
        <v>261</v>
      </c>
      <c r="E6994" s="95">
        <v>27.82</v>
      </c>
      <c r="F6994" s="96">
        <f t="shared" si="902"/>
        <v>34.15</v>
      </c>
      <c r="G6994" s="209">
        <f>ROUND(SUM('NOVO HORIZONTE'!G6994),2)</f>
        <v>0</v>
      </c>
      <c r="H6994" s="107">
        <f t="shared" si="907"/>
        <v>0</v>
      </c>
      <c r="I6994" s="188">
        <f t="shared" si="903"/>
        <v>0</v>
      </c>
      <c r="J6994" s="142"/>
      <c r="K6994" s="146"/>
      <c r="L6994" s="7" t="str">
        <f t="shared" si="904"/>
        <v/>
      </c>
      <c r="M6994" s="7" t="str">
        <f t="shared" si="905"/>
        <v/>
      </c>
      <c r="N6994" s="7" t="str">
        <f t="shared" si="901"/>
        <v/>
      </c>
      <c r="O6994" s="144"/>
      <c r="P6994" s="355">
        <v>0</v>
      </c>
      <c r="Q6994" s="362">
        <f>SUM('NOVO HORIZONTE'!I6994)</f>
        <v>0</v>
      </c>
      <c r="R6994" s="363">
        <f t="shared" si="906"/>
        <v>0</v>
      </c>
      <c r="S6994" s="153">
        <f t="shared" si="900"/>
        <v>0</v>
      </c>
      <c r="T6994" s="364"/>
    </row>
    <row r="6995" ht="33.75" hidden="1" spans="1:20">
      <c r="A6995" s="158">
        <v>102512</v>
      </c>
      <c r="B6995" s="100" t="s">
        <v>252</v>
      </c>
      <c r="C6995" s="104" t="s">
        <v>7281</v>
      </c>
      <c r="D6995" s="94" t="s">
        <v>263</v>
      </c>
      <c r="E6995" s="95">
        <v>5.4</v>
      </c>
      <c r="F6995" s="96">
        <f t="shared" si="902"/>
        <v>6.63</v>
      </c>
      <c r="G6995" s="209">
        <f>ROUND(SUM('NOVO HORIZONTE'!G6995),2)</f>
        <v>0</v>
      </c>
      <c r="H6995" s="107">
        <f t="shared" si="907"/>
        <v>0</v>
      </c>
      <c r="I6995" s="188">
        <f t="shared" si="903"/>
        <v>0</v>
      </c>
      <c r="J6995" s="142"/>
      <c r="K6995" s="146"/>
      <c r="L6995" s="7" t="str">
        <f t="shared" si="904"/>
        <v/>
      </c>
      <c r="M6995" s="7" t="str">
        <f t="shared" si="905"/>
        <v/>
      </c>
      <c r="N6995" s="7" t="str">
        <f t="shared" si="901"/>
        <v/>
      </c>
      <c r="O6995" s="144"/>
      <c r="P6995" s="355">
        <v>0</v>
      </c>
      <c r="Q6995" s="362">
        <f>SUM('NOVO HORIZONTE'!I6995)</f>
        <v>0</v>
      </c>
      <c r="R6995" s="363">
        <f t="shared" si="906"/>
        <v>0</v>
      </c>
      <c r="S6995" s="153">
        <f t="shared" si="900"/>
        <v>0</v>
      </c>
      <c r="T6995" s="364"/>
    </row>
    <row r="6996" ht="22.5" hidden="1" spans="1:20">
      <c r="A6996" s="158">
        <v>102513</v>
      </c>
      <c r="B6996" s="100" t="s">
        <v>252</v>
      </c>
      <c r="C6996" s="104" t="s">
        <v>7282</v>
      </c>
      <c r="D6996" s="94" t="s">
        <v>261</v>
      </c>
      <c r="E6996" s="95">
        <v>51.93</v>
      </c>
      <c r="F6996" s="96">
        <f t="shared" si="902"/>
        <v>63.74</v>
      </c>
      <c r="G6996" s="209">
        <f>ROUND(SUM('NOVO HORIZONTE'!G6996),2)</f>
        <v>0</v>
      </c>
      <c r="H6996" s="107">
        <f t="shared" si="907"/>
        <v>0</v>
      </c>
      <c r="I6996" s="188">
        <f t="shared" si="903"/>
        <v>0</v>
      </c>
      <c r="J6996" s="142"/>
      <c r="K6996" s="146"/>
      <c r="L6996" s="7" t="str">
        <f t="shared" si="904"/>
        <v/>
      </c>
      <c r="M6996" s="7" t="str">
        <f t="shared" si="905"/>
        <v/>
      </c>
      <c r="N6996" s="7" t="str">
        <f t="shared" si="901"/>
        <v/>
      </c>
      <c r="O6996" s="144"/>
      <c r="P6996" s="355">
        <v>0</v>
      </c>
      <c r="Q6996" s="362">
        <f>SUM('NOVO HORIZONTE'!I6996)</f>
        <v>0</v>
      </c>
      <c r="R6996" s="363">
        <f t="shared" si="906"/>
        <v>0</v>
      </c>
      <c r="S6996" s="153">
        <f t="shared" si="900"/>
        <v>0</v>
      </c>
      <c r="T6996" s="364"/>
    </row>
    <row r="6997" ht="22.5" hidden="1" spans="1:20">
      <c r="A6997" s="158">
        <v>102520</v>
      </c>
      <c r="B6997" s="100" t="s">
        <v>252</v>
      </c>
      <c r="C6997" s="104" t="s">
        <v>7283</v>
      </c>
      <c r="D6997" s="94" t="s">
        <v>261</v>
      </c>
      <c r="E6997" s="95">
        <v>90.81</v>
      </c>
      <c r="F6997" s="96">
        <f t="shared" si="902"/>
        <v>111.46</v>
      </c>
      <c r="G6997" s="209">
        <f>ROUND(SUM('NOVO HORIZONTE'!G6997),2)</f>
        <v>0</v>
      </c>
      <c r="H6997" s="107">
        <f t="shared" si="907"/>
        <v>0</v>
      </c>
      <c r="I6997" s="188">
        <f t="shared" si="903"/>
        <v>0</v>
      </c>
      <c r="J6997" s="142"/>
      <c r="K6997" s="146"/>
      <c r="L6997" s="7" t="str">
        <f t="shared" si="904"/>
        <v/>
      </c>
      <c r="M6997" s="7" t="str">
        <f t="shared" si="905"/>
        <v/>
      </c>
      <c r="N6997" s="7" t="str">
        <f t="shared" si="901"/>
        <v/>
      </c>
      <c r="O6997" s="144"/>
      <c r="P6997" s="355">
        <v>0</v>
      </c>
      <c r="Q6997" s="362">
        <f>SUM('NOVO HORIZONTE'!I6997)</f>
        <v>0</v>
      </c>
      <c r="R6997" s="363">
        <f t="shared" si="906"/>
        <v>0</v>
      </c>
      <c r="S6997" s="153">
        <f t="shared" si="900"/>
        <v>0</v>
      </c>
      <c r="T6997" s="364"/>
    </row>
    <row r="6998" ht="12.75" hidden="1" spans="1:20">
      <c r="A6998" s="154" t="s">
        <v>7284</v>
      </c>
      <c r="B6998" s="100"/>
      <c r="C6998" s="161" t="s">
        <v>7285</v>
      </c>
      <c r="D6998" s="94"/>
      <c r="E6998" s="95">
        <v>0</v>
      </c>
      <c r="F6998" s="96">
        <f t="shared" si="902"/>
        <v>0</v>
      </c>
      <c r="G6998" s="187">
        <f>ROUND(SUM('NOVO HORIZONTE'!G6998),2)</f>
        <v>0</v>
      </c>
      <c r="H6998" s="187">
        <f t="shared" si="907"/>
        <v>0</v>
      </c>
      <c r="I6998" s="188">
        <f t="shared" si="903"/>
        <v>0</v>
      </c>
      <c r="J6998" s="142"/>
      <c r="K6998" s="145" t="str">
        <f>IF(SUM(I6998:I6998)&gt;0,"xx","")</f>
        <v/>
      </c>
      <c r="L6998" s="7" t="str">
        <f t="shared" si="904"/>
        <v/>
      </c>
      <c r="M6998" s="7" t="str">
        <f t="shared" si="905"/>
        <v/>
      </c>
      <c r="N6998" s="7" t="str">
        <f t="shared" si="901"/>
        <v/>
      </c>
      <c r="O6998" s="144"/>
      <c r="P6998" s="375"/>
      <c r="Q6998" s="362">
        <f>SUM('NOVO HORIZONTE'!I6998)</f>
        <v>0</v>
      </c>
      <c r="R6998" s="363">
        <f t="shared" si="906"/>
        <v>0</v>
      </c>
      <c r="S6998" s="153">
        <f t="shared" si="900"/>
        <v>0</v>
      </c>
      <c r="T6998" s="364"/>
    </row>
    <row r="6999" ht="12.75" spans="1:20">
      <c r="A6999" s="154" t="s">
        <v>7286</v>
      </c>
      <c r="B6999" s="100"/>
      <c r="C6999" s="161" t="s">
        <v>7287</v>
      </c>
      <c r="D6999" s="192"/>
      <c r="E6999" s="95">
        <v>0</v>
      </c>
      <c r="F6999" s="102">
        <f t="shared" si="902"/>
        <v>0</v>
      </c>
      <c r="G6999" s="187">
        <f>ROUND(SUM('NOVO HORIZONTE'!G6999),2)</f>
        <v>0</v>
      </c>
      <c r="H6999" s="187">
        <f t="shared" si="907"/>
        <v>0</v>
      </c>
      <c r="I6999" s="188">
        <f t="shared" si="903"/>
        <v>0</v>
      </c>
      <c r="J6999" s="142"/>
      <c r="K6999" s="145" t="str">
        <f>IF(SUM(I7000:I7048)&gt;0,"xx","")</f>
        <v>xx</v>
      </c>
      <c r="L6999" s="7" t="str">
        <f t="shared" si="904"/>
        <v>x</v>
      </c>
      <c r="M6999" s="7" t="str">
        <f t="shared" si="905"/>
        <v>x</v>
      </c>
      <c r="N6999" s="7" t="str">
        <f t="shared" si="901"/>
        <v>x</v>
      </c>
      <c r="O6999" s="144"/>
      <c r="P6999" s="375"/>
      <c r="Q6999" s="362">
        <f>SUM('NOVO HORIZONTE'!I6999)</f>
        <v>0</v>
      </c>
      <c r="R6999" s="363">
        <f t="shared" si="906"/>
        <v>0</v>
      </c>
      <c r="S6999" s="153">
        <f t="shared" si="900"/>
        <v>0</v>
      </c>
      <c r="T6999" s="364"/>
    </row>
    <row r="7000" ht="12.75" hidden="1" spans="1:20">
      <c r="A7000" s="154" t="s">
        <v>7288</v>
      </c>
      <c r="B7000" s="100"/>
      <c r="C7000" s="161" t="s">
        <v>7289</v>
      </c>
      <c r="D7000" s="192"/>
      <c r="E7000" s="95">
        <v>0</v>
      </c>
      <c r="F7000" s="102">
        <f t="shared" si="902"/>
        <v>0</v>
      </c>
      <c r="G7000" s="187">
        <f>ROUND(SUM('NOVO HORIZONTE'!G7000),2)</f>
        <v>0</v>
      </c>
      <c r="H7000" s="187">
        <f t="shared" si="907"/>
        <v>0</v>
      </c>
      <c r="I7000" s="188">
        <f t="shared" si="903"/>
        <v>0</v>
      </c>
      <c r="J7000" s="142"/>
      <c r="K7000" s="145" t="str">
        <f>IF(SUM(I7001:I7004)&gt;0,"xx","")</f>
        <v/>
      </c>
      <c r="L7000" s="7" t="str">
        <f t="shared" si="904"/>
        <v/>
      </c>
      <c r="M7000" s="7" t="str">
        <f t="shared" si="905"/>
        <v/>
      </c>
      <c r="N7000" s="7" t="str">
        <f t="shared" si="901"/>
        <v/>
      </c>
      <c r="O7000" s="144"/>
      <c r="P7000" s="375"/>
      <c r="Q7000" s="362">
        <f>SUM('NOVO HORIZONTE'!I7000)</f>
        <v>0</v>
      </c>
      <c r="R7000" s="363">
        <f t="shared" si="906"/>
        <v>0</v>
      </c>
      <c r="S7000" s="153">
        <f t="shared" si="900"/>
        <v>0</v>
      </c>
      <c r="T7000" s="364"/>
    </row>
    <row r="7001" ht="12.75" hidden="1" spans="1:20">
      <c r="A7001" s="158">
        <v>98519</v>
      </c>
      <c r="B7001" s="100" t="s">
        <v>252</v>
      </c>
      <c r="C7001" s="104" t="s">
        <v>7290</v>
      </c>
      <c r="D7001" s="94" t="s">
        <v>261</v>
      </c>
      <c r="E7001" s="95">
        <v>2.39</v>
      </c>
      <c r="F7001" s="96">
        <f t="shared" si="902"/>
        <v>2.93</v>
      </c>
      <c r="G7001" s="209">
        <f>ROUND(SUM('NOVO HORIZONTE'!G7001),2)</f>
        <v>0</v>
      </c>
      <c r="H7001" s="107">
        <f t="shared" si="907"/>
        <v>0</v>
      </c>
      <c r="I7001" s="188">
        <f t="shared" si="903"/>
        <v>0</v>
      </c>
      <c r="J7001" s="142"/>
      <c r="K7001" s="146"/>
      <c r="L7001" s="7" t="str">
        <f t="shared" si="904"/>
        <v/>
      </c>
      <c r="M7001" s="7" t="str">
        <f t="shared" si="905"/>
        <v/>
      </c>
      <c r="N7001" s="7" t="str">
        <f t="shared" si="901"/>
        <v/>
      </c>
      <c r="O7001" s="144"/>
      <c r="P7001" s="355">
        <v>0</v>
      </c>
      <c r="Q7001" s="362">
        <f>SUM('NOVO HORIZONTE'!I7001)</f>
        <v>0</v>
      </c>
      <c r="R7001" s="363">
        <f t="shared" si="906"/>
        <v>0</v>
      </c>
      <c r="S7001" s="153">
        <f t="shared" ref="S7001:S7064" si="908">IF(R7001=0,0,IF(R7001&gt;0,"c","b"))</f>
        <v>0</v>
      </c>
      <c r="T7001" s="364"/>
    </row>
    <row r="7002" ht="12.75" hidden="1" spans="1:20">
      <c r="A7002" s="158">
        <v>98520</v>
      </c>
      <c r="B7002" s="100" t="s">
        <v>252</v>
      </c>
      <c r="C7002" s="104" t="s">
        <v>7291</v>
      </c>
      <c r="D7002" s="94" t="s">
        <v>261</v>
      </c>
      <c r="E7002" s="95">
        <v>6.97</v>
      </c>
      <c r="F7002" s="96">
        <f t="shared" si="902"/>
        <v>8.55</v>
      </c>
      <c r="G7002" s="209">
        <f>ROUND(SUM('NOVO HORIZONTE'!G7002),2)</f>
        <v>0</v>
      </c>
      <c r="H7002" s="107">
        <f t="shared" si="907"/>
        <v>0</v>
      </c>
      <c r="I7002" s="188">
        <f t="shared" si="903"/>
        <v>0</v>
      </c>
      <c r="J7002" s="142"/>
      <c r="K7002" s="146"/>
      <c r="L7002" s="7" t="str">
        <f t="shared" si="904"/>
        <v/>
      </c>
      <c r="M7002" s="7" t="str">
        <f t="shared" si="905"/>
        <v/>
      </c>
      <c r="N7002" s="7" t="str">
        <f t="shared" si="901"/>
        <v/>
      </c>
      <c r="O7002" s="144"/>
      <c r="P7002" s="355">
        <v>0</v>
      </c>
      <c r="Q7002" s="362">
        <f>SUM('NOVO HORIZONTE'!I7002)</f>
        <v>0</v>
      </c>
      <c r="R7002" s="363">
        <f t="shared" si="906"/>
        <v>0</v>
      </c>
      <c r="S7002" s="153">
        <f t="shared" si="908"/>
        <v>0</v>
      </c>
      <c r="T7002" s="364"/>
    </row>
    <row r="7003" ht="12.75" hidden="1" spans="1:20">
      <c r="A7003" s="158">
        <v>98521</v>
      </c>
      <c r="B7003" s="100" t="s">
        <v>252</v>
      </c>
      <c r="C7003" s="104" t="s">
        <v>7292</v>
      </c>
      <c r="D7003" s="94" t="s">
        <v>261</v>
      </c>
      <c r="E7003" s="95">
        <v>0.42</v>
      </c>
      <c r="F7003" s="96">
        <f t="shared" si="902"/>
        <v>0.52</v>
      </c>
      <c r="G7003" s="209">
        <f>ROUND(SUM('NOVO HORIZONTE'!G7003),2)</f>
        <v>0</v>
      </c>
      <c r="H7003" s="107">
        <f t="shared" si="907"/>
        <v>0</v>
      </c>
      <c r="I7003" s="188">
        <f t="shared" si="903"/>
        <v>0</v>
      </c>
      <c r="J7003" s="142"/>
      <c r="K7003" s="146"/>
      <c r="L7003" s="7" t="str">
        <f t="shared" si="904"/>
        <v/>
      </c>
      <c r="M7003" s="7" t="str">
        <f t="shared" si="905"/>
        <v/>
      </c>
      <c r="N7003" s="7" t="str">
        <f t="shared" si="901"/>
        <v/>
      </c>
      <c r="O7003" s="144"/>
      <c r="P7003" s="355">
        <v>0</v>
      </c>
      <c r="Q7003" s="362">
        <f>SUM('NOVO HORIZONTE'!I7003)</f>
        <v>0</v>
      </c>
      <c r="R7003" s="363">
        <f t="shared" si="906"/>
        <v>0</v>
      </c>
      <c r="S7003" s="153">
        <f t="shared" si="908"/>
        <v>0</v>
      </c>
      <c r="T7003" s="364"/>
    </row>
    <row r="7004" ht="12.75" hidden="1" spans="1:20">
      <c r="A7004" s="158">
        <v>98524</v>
      </c>
      <c r="B7004" s="100" t="s">
        <v>252</v>
      </c>
      <c r="C7004" s="104" t="s">
        <v>7293</v>
      </c>
      <c r="D7004" s="94" t="s">
        <v>261</v>
      </c>
      <c r="E7004" s="95">
        <v>3.67</v>
      </c>
      <c r="F7004" s="96">
        <f t="shared" si="902"/>
        <v>4.5</v>
      </c>
      <c r="G7004" s="209">
        <f>ROUND(SUM('NOVO HORIZONTE'!G7004),2)</f>
        <v>0</v>
      </c>
      <c r="H7004" s="107">
        <f t="shared" si="907"/>
        <v>0</v>
      </c>
      <c r="I7004" s="188">
        <f t="shared" si="903"/>
        <v>0</v>
      </c>
      <c r="J7004" s="142"/>
      <c r="K7004" s="146"/>
      <c r="L7004" s="7" t="str">
        <f t="shared" si="904"/>
        <v/>
      </c>
      <c r="M7004" s="7" t="str">
        <f t="shared" si="905"/>
        <v/>
      </c>
      <c r="N7004" s="7" t="str">
        <f t="shared" si="901"/>
        <v/>
      </c>
      <c r="O7004" s="144"/>
      <c r="P7004" s="355">
        <v>0</v>
      </c>
      <c r="Q7004" s="362">
        <f>SUM('NOVO HORIZONTE'!I7004)</f>
        <v>0</v>
      </c>
      <c r="R7004" s="363">
        <f t="shared" si="906"/>
        <v>0</v>
      </c>
      <c r="S7004" s="153">
        <f t="shared" si="908"/>
        <v>0</v>
      </c>
      <c r="T7004" s="364"/>
    </row>
    <row r="7005" ht="12.75" spans="1:20">
      <c r="A7005" s="154" t="s">
        <v>7294</v>
      </c>
      <c r="B7005" s="100"/>
      <c r="C7005" s="161" t="s">
        <v>7295</v>
      </c>
      <c r="D7005" s="192"/>
      <c r="E7005" s="95">
        <v>0</v>
      </c>
      <c r="F7005" s="102">
        <f t="shared" si="902"/>
        <v>0</v>
      </c>
      <c r="G7005" s="187">
        <f>ROUND(SUM('NOVO HORIZONTE'!G7005),2)</f>
        <v>0</v>
      </c>
      <c r="H7005" s="187">
        <f t="shared" si="907"/>
        <v>0</v>
      </c>
      <c r="I7005" s="188">
        <f t="shared" si="903"/>
        <v>0</v>
      </c>
      <c r="J7005" s="142"/>
      <c r="K7005" s="145" t="str">
        <f>IF(SUM(I7006:I7024)&gt;0,"xx","")</f>
        <v>xx</v>
      </c>
      <c r="L7005" s="7" t="str">
        <f t="shared" si="904"/>
        <v>x</v>
      </c>
      <c r="M7005" s="7" t="str">
        <f t="shared" si="905"/>
        <v>x</v>
      </c>
      <c r="N7005" s="7" t="str">
        <f t="shared" si="901"/>
        <v>x</v>
      </c>
      <c r="O7005" s="144"/>
      <c r="P7005" s="375"/>
      <c r="Q7005" s="362">
        <f>SUM('NOVO HORIZONTE'!I7005)</f>
        <v>0</v>
      </c>
      <c r="R7005" s="363">
        <f t="shared" si="906"/>
        <v>0</v>
      </c>
      <c r="S7005" s="153">
        <f t="shared" si="908"/>
        <v>0</v>
      </c>
      <c r="T7005" s="364"/>
    </row>
    <row r="7006" ht="12.75" hidden="1" spans="1:20">
      <c r="A7006" s="158">
        <v>98509</v>
      </c>
      <c r="B7006" s="100" t="s">
        <v>252</v>
      </c>
      <c r="C7006" s="104" t="s">
        <v>7296</v>
      </c>
      <c r="D7006" s="94" t="s">
        <v>279</v>
      </c>
      <c r="E7006" s="95">
        <v>31.71</v>
      </c>
      <c r="F7006" s="96">
        <f t="shared" si="902"/>
        <v>38.92</v>
      </c>
      <c r="G7006" s="209">
        <f>ROUND(SUM('NOVO HORIZONTE'!G7006),2)</f>
        <v>0</v>
      </c>
      <c r="H7006" s="107">
        <f t="shared" si="907"/>
        <v>0</v>
      </c>
      <c r="I7006" s="188">
        <f t="shared" si="903"/>
        <v>0</v>
      </c>
      <c r="J7006" s="142"/>
      <c r="K7006" s="146"/>
      <c r="L7006" s="7" t="str">
        <f t="shared" si="904"/>
        <v/>
      </c>
      <c r="M7006" s="7" t="str">
        <f t="shared" si="905"/>
        <v/>
      </c>
      <c r="N7006" s="7" t="str">
        <f t="shared" si="901"/>
        <v/>
      </c>
      <c r="O7006" s="144"/>
      <c r="P7006" s="355">
        <v>0</v>
      </c>
      <c r="Q7006" s="362">
        <f>SUM('NOVO HORIZONTE'!I7006)</f>
        <v>0</v>
      </c>
      <c r="R7006" s="363">
        <f t="shared" si="906"/>
        <v>0</v>
      </c>
      <c r="S7006" s="153">
        <f t="shared" si="908"/>
        <v>0</v>
      </c>
      <c r="T7006" s="364"/>
    </row>
    <row r="7007" ht="12.75" hidden="1" spans="1:20">
      <c r="A7007" s="158">
        <v>98510</v>
      </c>
      <c r="B7007" s="100" t="s">
        <v>252</v>
      </c>
      <c r="C7007" s="104" t="s">
        <v>7297</v>
      </c>
      <c r="D7007" s="94" t="s">
        <v>279</v>
      </c>
      <c r="E7007" s="95">
        <v>57.03</v>
      </c>
      <c r="F7007" s="96">
        <f t="shared" si="902"/>
        <v>70</v>
      </c>
      <c r="G7007" s="209">
        <f>ROUND(SUM('NOVO HORIZONTE'!G7007),2)</f>
        <v>0</v>
      </c>
      <c r="H7007" s="107">
        <f t="shared" si="907"/>
        <v>0</v>
      </c>
      <c r="I7007" s="188">
        <f t="shared" si="903"/>
        <v>0</v>
      </c>
      <c r="J7007" s="142"/>
      <c r="K7007" s="146"/>
      <c r="L7007" s="7" t="str">
        <f t="shared" si="904"/>
        <v/>
      </c>
      <c r="M7007" s="7" t="str">
        <f t="shared" si="905"/>
        <v/>
      </c>
      <c r="N7007" s="7" t="str">
        <f t="shared" si="901"/>
        <v/>
      </c>
      <c r="O7007" s="144"/>
      <c r="P7007" s="355">
        <v>0</v>
      </c>
      <c r="Q7007" s="362">
        <f>SUM('NOVO HORIZONTE'!I7007)</f>
        <v>0</v>
      </c>
      <c r="R7007" s="363">
        <f t="shared" si="906"/>
        <v>0</v>
      </c>
      <c r="S7007" s="153">
        <f t="shared" si="908"/>
        <v>0</v>
      </c>
      <c r="T7007" s="364"/>
    </row>
    <row r="7008" ht="22.5" spans="1:20">
      <c r="A7008" s="158">
        <v>98511</v>
      </c>
      <c r="B7008" s="100" t="s">
        <v>252</v>
      </c>
      <c r="C7008" s="104" t="s">
        <v>7298</v>
      </c>
      <c r="D7008" s="94" t="s">
        <v>279</v>
      </c>
      <c r="E7008" s="95">
        <v>102.8</v>
      </c>
      <c r="F7008" s="96">
        <f t="shared" si="902"/>
        <v>126.18</v>
      </c>
      <c r="G7008" s="209">
        <f>ROUND(SUM('NOVO HORIZONTE'!G7008),2)</f>
        <v>8</v>
      </c>
      <c r="H7008" s="107">
        <f t="shared" si="907"/>
        <v>126.18</v>
      </c>
      <c r="I7008" s="188">
        <f t="shared" si="903"/>
        <v>1009.44</v>
      </c>
      <c r="J7008" s="142"/>
      <c r="K7008" s="146"/>
      <c r="L7008" s="7" t="str">
        <f t="shared" si="904"/>
        <v>x</v>
      </c>
      <c r="M7008" s="7" t="str">
        <f t="shared" si="905"/>
        <v>x</v>
      </c>
      <c r="N7008" s="7" t="str">
        <f t="shared" si="901"/>
        <v>x</v>
      </c>
      <c r="O7008" s="144"/>
      <c r="P7008" s="355">
        <v>0</v>
      </c>
      <c r="Q7008" s="362">
        <f>SUM('NOVO HORIZONTE'!I7008)</f>
        <v>1009.44</v>
      </c>
      <c r="R7008" s="363">
        <f t="shared" si="906"/>
        <v>0</v>
      </c>
      <c r="S7008" s="153">
        <f t="shared" si="908"/>
        <v>0</v>
      </c>
      <c r="T7008" s="364"/>
    </row>
    <row r="7009" ht="12.75" hidden="1" spans="1:20">
      <c r="A7009" s="158">
        <v>98516</v>
      </c>
      <c r="B7009" s="100" t="s">
        <v>252</v>
      </c>
      <c r="C7009" s="104" t="s">
        <v>7299</v>
      </c>
      <c r="D7009" s="94" t="s">
        <v>279</v>
      </c>
      <c r="E7009" s="95">
        <v>348.96</v>
      </c>
      <c r="F7009" s="96">
        <f t="shared" si="902"/>
        <v>428.31</v>
      </c>
      <c r="G7009" s="209">
        <f>ROUND(SUM('NOVO HORIZONTE'!G7009),2)</f>
        <v>0</v>
      </c>
      <c r="H7009" s="107">
        <f t="shared" si="907"/>
        <v>0</v>
      </c>
      <c r="I7009" s="188">
        <f t="shared" si="903"/>
        <v>0</v>
      </c>
      <c r="J7009" s="142"/>
      <c r="K7009" s="146"/>
      <c r="L7009" s="7" t="str">
        <f t="shared" si="904"/>
        <v/>
      </c>
      <c r="M7009" s="7" t="str">
        <f t="shared" si="905"/>
        <v/>
      </c>
      <c r="N7009" s="7" t="str">
        <f t="shared" si="901"/>
        <v/>
      </c>
      <c r="O7009" s="144"/>
      <c r="P7009" s="355">
        <v>0</v>
      </c>
      <c r="Q7009" s="362">
        <f>SUM('NOVO HORIZONTE'!I7009)</f>
        <v>0</v>
      </c>
      <c r="R7009" s="363">
        <f t="shared" si="906"/>
        <v>0</v>
      </c>
      <c r="S7009" s="153">
        <f t="shared" si="908"/>
        <v>0</v>
      </c>
      <c r="T7009" s="364"/>
    </row>
    <row r="7010" ht="12.75" hidden="1" spans="1:20">
      <c r="A7010" s="158">
        <v>98503</v>
      </c>
      <c r="B7010" s="100" t="s">
        <v>252</v>
      </c>
      <c r="C7010" s="104" t="s">
        <v>7300</v>
      </c>
      <c r="D7010" s="94" t="s">
        <v>261</v>
      </c>
      <c r="E7010" s="95">
        <v>21.81</v>
      </c>
      <c r="F7010" s="96">
        <f t="shared" si="902"/>
        <v>26.77</v>
      </c>
      <c r="G7010" s="209">
        <f>ROUND(SUM('NOVO HORIZONTE'!G7010),2)</f>
        <v>0</v>
      </c>
      <c r="H7010" s="107">
        <f t="shared" si="907"/>
        <v>0</v>
      </c>
      <c r="I7010" s="188">
        <f t="shared" si="903"/>
        <v>0</v>
      </c>
      <c r="J7010" s="142"/>
      <c r="K7010" s="146"/>
      <c r="L7010" s="7" t="str">
        <f t="shared" si="904"/>
        <v/>
      </c>
      <c r="M7010" s="7" t="str">
        <f t="shared" si="905"/>
        <v/>
      </c>
      <c r="N7010" s="7" t="str">
        <f t="shared" si="901"/>
        <v/>
      </c>
      <c r="O7010" s="144"/>
      <c r="P7010" s="355">
        <v>0</v>
      </c>
      <c r="Q7010" s="362">
        <f>SUM('NOVO HORIZONTE'!I7010)</f>
        <v>0</v>
      </c>
      <c r="R7010" s="363">
        <f t="shared" si="906"/>
        <v>0</v>
      </c>
      <c r="S7010" s="153">
        <f t="shared" si="908"/>
        <v>0</v>
      </c>
      <c r="T7010" s="364"/>
    </row>
    <row r="7011" ht="12.75" hidden="1" spans="1:20">
      <c r="A7011" s="158">
        <v>98504</v>
      </c>
      <c r="B7011" s="100" t="s">
        <v>252</v>
      </c>
      <c r="C7011" s="104" t="s">
        <v>7301</v>
      </c>
      <c r="D7011" s="94" t="s">
        <v>261</v>
      </c>
      <c r="E7011" s="95">
        <v>11.01</v>
      </c>
      <c r="F7011" s="96">
        <f t="shared" si="902"/>
        <v>13.51</v>
      </c>
      <c r="G7011" s="209">
        <f>ROUND(SUM('NOVO HORIZONTE'!G7011),2)</f>
        <v>0</v>
      </c>
      <c r="H7011" s="107">
        <f t="shared" si="907"/>
        <v>0</v>
      </c>
      <c r="I7011" s="188">
        <f t="shared" si="903"/>
        <v>0</v>
      </c>
      <c r="J7011" s="142"/>
      <c r="K7011" s="146"/>
      <c r="L7011" s="7" t="str">
        <f t="shared" si="904"/>
        <v/>
      </c>
      <c r="M7011" s="7" t="str">
        <f t="shared" si="905"/>
        <v/>
      </c>
      <c r="N7011" s="7" t="str">
        <f t="shared" si="901"/>
        <v/>
      </c>
      <c r="O7011" s="144"/>
      <c r="P7011" s="355">
        <v>0</v>
      </c>
      <c r="Q7011" s="362">
        <f>SUM('NOVO HORIZONTE'!I7011)</f>
        <v>0</v>
      </c>
      <c r="R7011" s="363">
        <f t="shared" si="906"/>
        <v>0</v>
      </c>
      <c r="S7011" s="153">
        <f t="shared" si="908"/>
        <v>0</v>
      </c>
      <c r="T7011" s="364"/>
    </row>
    <row r="7012" ht="12.75" spans="1:20">
      <c r="A7012" s="158">
        <v>103946</v>
      </c>
      <c r="B7012" s="100" t="s">
        <v>252</v>
      </c>
      <c r="C7012" s="104" t="s">
        <v>7302</v>
      </c>
      <c r="D7012" s="94" t="s">
        <v>261</v>
      </c>
      <c r="E7012" s="95">
        <v>13.44</v>
      </c>
      <c r="F7012" s="96">
        <f t="shared" si="902"/>
        <v>16.5</v>
      </c>
      <c r="G7012" s="209">
        <f>ROUND(SUM('NOVO HORIZONTE'!G7012),2)</f>
        <v>430.5</v>
      </c>
      <c r="H7012" s="107">
        <f t="shared" si="907"/>
        <v>16.5</v>
      </c>
      <c r="I7012" s="188">
        <f t="shared" si="903"/>
        <v>7103.25</v>
      </c>
      <c r="J7012" s="142"/>
      <c r="K7012" s="146"/>
      <c r="L7012" s="7" t="str">
        <f t="shared" si="904"/>
        <v>x</v>
      </c>
      <c r="M7012" s="7" t="str">
        <f t="shared" si="905"/>
        <v>x</v>
      </c>
      <c r="N7012" s="7" t="str">
        <f t="shared" si="901"/>
        <v>x</v>
      </c>
      <c r="O7012" s="144"/>
      <c r="P7012" s="355">
        <v>0</v>
      </c>
      <c r="Q7012" s="362">
        <f>SUM('NOVO HORIZONTE'!I7012)</f>
        <v>7103.25</v>
      </c>
      <c r="R7012" s="363">
        <f t="shared" si="906"/>
        <v>0</v>
      </c>
      <c r="S7012" s="153">
        <f t="shared" si="908"/>
        <v>0</v>
      </c>
      <c r="T7012" s="364"/>
    </row>
    <row r="7013" ht="12.75" hidden="1" spans="1:20">
      <c r="A7013" s="158">
        <v>98505</v>
      </c>
      <c r="B7013" s="100" t="s">
        <v>252</v>
      </c>
      <c r="C7013" s="104" t="s">
        <v>7303</v>
      </c>
      <c r="D7013" s="94" t="s">
        <v>261</v>
      </c>
      <c r="E7013" s="95">
        <v>46.68</v>
      </c>
      <c r="F7013" s="96">
        <f t="shared" si="902"/>
        <v>57.3</v>
      </c>
      <c r="G7013" s="209">
        <f>ROUND(SUM('NOVO HORIZONTE'!G7013),2)</f>
        <v>0</v>
      </c>
      <c r="H7013" s="107">
        <f t="shared" si="907"/>
        <v>0</v>
      </c>
      <c r="I7013" s="188">
        <f t="shared" si="903"/>
        <v>0</v>
      </c>
      <c r="J7013" s="142"/>
      <c r="K7013" s="146"/>
      <c r="L7013" s="7" t="str">
        <f t="shared" si="904"/>
        <v/>
      </c>
      <c r="M7013" s="7" t="str">
        <f t="shared" si="905"/>
        <v/>
      </c>
      <c r="N7013" s="7" t="str">
        <f t="shared" si="901"/>
        <v/>
      </c>
      <c r="O7013" s="144"/>
      <c r="P7013" s="355">
        <v>0</v>
      </c>
      <c r="Q7013" s="362">
        <f>SUM('NOVO HORIZONTE'!I7013)</f>
        <v>0</v>
      </c>
      <c r="R7013" s="363">
        <f t="shared" si="906"/>
        <v>0</v>
      </c>
      <c r="S7013" s="153">
        <f t="shared" si="908"/>
        <v>0</v>
      </c>
      <c r="T7013" s="364"/>
    </row>
    <row r="7014" ht="22.5" hidden="1" spans="1:20">
      <c r="A7014" s="158">
        <v>98525</v>
      </c>
      <c r="B7014" s="100" t="s">
        <v>252</v>
      </c>
      <c r="C7014" s="104" t="s">
        <v>455</v>
      </c>
      <c r="D7014" s="94" t="s">
        <v>261</v>
      </c>
      <c r="E7014" s="95">
        <v>0.42</v>
      </c>
      <c r="F7014" s="96">
        <f t="shared" si="902"/>
        <v>0.52</v>
      </c>
      <c r="G7014" s="209">
        <f>ROUND(SUM('NOVO HORIZONTE'!G7014),2)</f>
        <v>0</v>
      </c>
      <c r="H7014" s="107">
        <f t="shared" si="907"/>
        <v>0</v>
      </c>
      <c r="I7014" s="188">
        <f t="shared" si="903"/>
        <v>0</v>
      </c>
      <c r="J7014" s="142"/>
      <c r="K7014" s="146"/>
      <c r="L7014" s="7" t="str">
        <f t="shared" si="904"/>
        <v/>
      </c>
      <c r="M7014" s="7" t="str">
        <f t="shared" si="905"/>
        <v/>
      </c>
      <c r="N7014" s="7" t="str">
        <f t="shared" si="901"/>
        <v/>
      </c>
      <c r="O7014" s="144"/>
      <c r="P7014" s="355">
        <v>0</v>
      </c>
      <c r="Q7014" s="362">
        <f>SUM('NOVO HORIZONTE'!I7014)</f>
        <v>0</v>
      </c>
      <c r="R7014" s="363">
        <f t="shared" si="906"/>
        <v>0</v>
      </c>
      <c r="S7014" s="153">
        <f t="shared" si="908"/>
        <v>0</v>
      </c>
      <c r="T7014" s="364"/>
    </row>
    <row r="7015" ht="22.5" hidden="1" spans="1:20">
      <c r="A7015" s="158">
        <v>98526</v>
      </c>
      <c r="B7015" s="100" t="s">
        <v>252</v>
      </c>
      <c r="C7015" s="104" t="s">
        <v>7304</v>
      </c>
      <c r="D7015" s="94" t="s">
        <v>279</v>
      </c>
      <c r="E7015" s="95">
        <v>88.21</v>
      </c>
      <c r="F7015" s="96">
        <f t="shared" si="902"/>
        <v>108.27</v>
      </c>
      <c r="G7015" s="209">
        <f>ROUND(SUM('NOVO HORIZONTE'!G7015),2)</f>
        <v>0</v>
      </c>
      <c r="H7015" s="107">
        <f t="shared" si="907"/>
        <v>0</v>
      </c>
      <c r="I7015" s="188">
        <f t="shared" si="903"/>
        <v>0</v>
      </c>
      <c r="J7015" s="142"/>
      <c r="K7015" s="146"/>
      <c r="L7015" s="7" t="str">
        <f t="shared" si="904"/>
        <v/>
      </c>
      <c r="M7015" s="7" t="str">
        <f t="shared" si="905"/>
        <v/>
      </c>
      <c r="N7015" s="7" t="str">
        <f t="shared" si="901"/>
        <v/>
      </c>
      <c r="O7015" s="144"/>
      <c r="P7015" s="355">
        <v>0</v>
      </c>
      <c r="Q7015" s="362">
        <f>SUM('NOVO HORIZONTE'!I7015)</f>
        <v>0</v>
      </c>
      <c r="R7015" s="363">
        <f t="shared" si="906"/>
        <v>0</v>
      </c>
      <c r="S7015" s="153">
        <f t="shared" si="908"/>
        <v>0</v>
      </c>
      <c r="T7015" s="364"/>
    </row>
    <row r="7016" ht="22.5" spans="1:20">
      <c r="A7016" s="158">
        <v>98527</v>
      </c>
      <c r="B7016" s="100" t="s">
        <v>252</v>
      </c>
      <c r="C7016" s="104" t="s">
        <v>7305</v>
      </c>
      <c r="D7016" s="94" t="s">
        <v>279</v>
      </c>
      <c r="E7016" s="95">
        <v>189.89</v>
      </c>
      <c r="F7016" s="96">
        <f t="shared" si="902"/>
        <v>233.07</v>
      </c>
      <c r="G7016" s="209">
        <f>ROUND(SUM('NOVO HORIZONTE'!G7016),2)</f>
        <v>1</v>
      </c>
      <c r="H7016" s="107">
        <f t="shared" si="907"/>
        <v>233.07</v>
      </c>
      <c r="I7016" s="188">
        <f t="shared" si="903"/>
        <v>233.07</v>
      </c>
      <c r="J7016" s="142"/>
      <c r="K7016" s="146"/>
      <c r="L7016" s="7" t="str">
        <f t="shared" si="904"/>
        <v>x</v>
      </c>
      <c r="M7016" s="7" t="str">
        <f t="shared" si="905"/>
        <v>x</v>
      </c>
      <c r="N7016" s="7" t="str">
        <f t="shared" si="901"/>
        <v>x</v>
      </c>
      <c r="O7016" s="144"/>
      <c r="P7016" s="355">
        <v>0</v>
      </c>
      <c r="Q7016" s="362">
        <f>SUM('NOVO HORIZONTE'!I7016)</f>
        <v>233.07</v>
      </c>
      <c r="R7016" s="363">
        <f t="shared" si="906"/>
        <v>0</v>
      </c>
      <c r="S7016" s="153">
        <f t="shared" si="908"/>
        <v>0</v>
      </c>
      <c r="T7016" s="364"/>
    </row>
    <row r="7017" ht="22.5" hidden="1" spans="1:20">
      <c r="A7017" s="158">
        <v>98528</v>
      </c>
      <c r="B7017" s="100" t="s">
        <v>252</v>
      </c>
      <c r="C7017" s="104" t="s">
        <v>7306</v>
      </c>
      <c r="D7017" s="94" t="s">
        <v>279</v>
      </c>
      <c r="E7017" s="95">
        <v>277.68</v>
      </c>
      <c r="F7017" s="96">
        <f t="shared" si="902"/>
        <v>340.82</v>
      </c>
      <c r="G7017" s="209">
        <f>ROUND(SUM('NOVO HORIZONTE'!G7017),2)</f>
        <v>0</v>
      </c>
      <c r="H7017" s="107">
        <f t="shared" si="907"/>
        <v>0</v>
      </c>
      <c r="I7017" s="188">
        <f t="shared" si="903"/>
        <v>0</v>
      </c>
      <c r="J7017" s="142"/>
      <c r="K7017" s="146"/>
      <c r="L7017" s="7" t="str">
        <f t="shared" si="904"/>
        <v/>
      </c>
      <c r="M7017" s="7" t="str">
        <f t="shared" si="905"/>
        <v/>
      </c>
      <c r="N7017" s="7" t="str">
        <f t="shared" si="901"/>
        <v/>
      </c>
      <c r="O7017" s="144"/>
      <c r="P7017" s="355">
        <v>0</v>
      </c>
      <c r="Q7017" s="362">
        <f>SUM('NOVO HORIZONTE'!I7017)</f>
        <v>0</v>
      </c>
      <c r="R7017" s="363">
        <f t="shared" si="906"/>
        <v>0</v>
      </c>
      <c r="S7017" s="153">
        <f t="shared" si="908"/>
        <v>0</v>
      </c>
      <c r="T7017" s="364"/>
    </row>
    <row r="7018" ht="22.5" hidden="1" spans="1:20">
      <c r="A7018" s="158">
        <v>98529</v>
      </c>
      <c r="B7018" s="100" t="s">
        <v>252</v>
      </c>
      <c r="C7018" s="104" t="s">
        <v>7307</v>
      </c>
      <c r="D7018" s="94" t="s">
        <v>279</v>
      </c>
      <c r="E7018" s="95">
        <v>79.19</v>
      </c>
      <c r="F7018" s="96">
        <f t="shared" si="902"/>
        <v>97.2</v>
      </c>
      <c r="G7018" s="209">
        <f>ROUND(SUM('NOVO HORIZONTE'!G7018),2)</f>
        <v>0</v>
      </c>
      <c r="H7018" s="107">
        <f t="shared" si="907"/>
        <v>0</v>
      </c>
      <c r="I7018" s="188">
        <f t="shared" si="903"/>
        <v>0</v>
      </c>
      <c r="J7018" s="142"/>
      <c r="K7018" s="146"/>
      <c r="L7018" s="7" t="str">
        <f t="shared" si="904"/>
        <v/>
      </c>
      <c r="M7018" s="7" t="str">
        <f t="shared" si="905"/>
        <v/>
      </c>
      <c r="N7018" s="7" t="str">
        <f t="shared" si="901"/>
        <v/>
      </c>
      <c r="O7018" s="144"/>
      <c r="P7018" s="355">
        <v>0</v>
      </c>
      <c r="Q7018" s="362">
        <f>SUM('NOVO HORIZONTE'!I7018)</f>
        <v>0</v>
      </c>
      <c r="R7018" s="363">
        <f t="shared" si="906"/>
        <v>0</v>
      </c>
      <c r="S7018" s="153">
        <f t="shared" si="908"/>
        <v>0</v>
      </c>
      <c r="T7018" s="364"/>
    </row>
    <row r="7019" ht="22.5" spans="1:20">
      <c r="A7019" s="158">
        <v>98530</v>
      </c>
      <c r="B7019" s="100" t="s">
        <v>252</v>
      </c>
      <c r="C7019" s="104" t="s">
        <v>7308</v>
      </c>
      <c r="D7019" s="94" t="s">
        <v>279</v>
      </c>
      <c r="E7019" s="95">
        <v>141.06</v>
      </c>
      <c r="F7019" s="96">
        <f t="shared" si="902"/>
        <v>173.14</v>
      </c>
      <c r="G7019" s="209">
        <f>ROUND(SUM('NOVO HORIZONTE'!G7019),2)</f>
        <v>1</v>
      </c>
      <c r="H7019" s="107">
        <f t="shared" si="907"/>
        <v>173.14</v>
      </c>
      <c r="I7019" s="188">
        <f t="shared" si="903"/>
        <v>173.14</v>
      </c>
      <c r="J7019" s="142"/>
      <c r="K7019" s="146"/>
      <c r="L7019" s="7" t="str">
        <f t="shared" si="904"/>
        <v>x</v>
      </c>
      <c r="M7019" s="7" t="str">
        <f t="shared" si="905"/>
        <v>x</v>
      </c>
      <c r="N7019" s="7" t="str">
        <f t="shared" ref="N7019:N7106" si="909">M7019</f>
        <v>x</v>
      </c>
      <c r="O7019" s="144"/>
      <c r="P7019" s="355">
        <v>0</v>
      </c>
      <c r="Q7019" s="362">
        <f>SUM('NOVO HORIZONTE'!I7019)</f>
        <v>173.14</v>
      </c>
      <c r="R7019" s="363">
        <f t="shared" si="906"/>
        <v>0</v>
      </c>
      <c r="S7019" s="153">
        <f t="shared" si="908"/>
        <v>0</v>
      </c>
      <c r="T7019" s="364"/>
    </row>
    <row r="7020" ht="12.75" hidden="1" spans="1:20">
      <c r="A7020" s="158">
        <v>98531</v>
      </c>
      <c r="B7020" s="100" t="s">
        <v>252</v>
      </c>
      <c r="C7020" s="104" t="s">
        <v>7309</v>
      </c>
      <c r="D7020" s="94" t="s">
        <v>279</v>
      </c>
      <c r="E7020" s="95">
        <v>337.53</v>
      </c>
      <c r="F7020" s="96">
        <f t="shared" si="902"/>
        <v>414.28</v>
      </c>
      <c r="G7020" s="209">
        <f>ROUND(SUM('NOVO HORIZONTE'!G7020),2)</f>
        <v>0</v>
      </c>
      <c r="H7020" s="107">
        <f t="shared" si="907"/>
        <v>0</v>
      </c>
      <c r="I7020" s="188">
        <f t="shared" si="903"/>
        <v>0</v>
      </c>
      <c r="J7020" s="142"/>
      <c r="K7020" s="146"/>
      <c r="L7020" s="7" t="str">
        <f t="shared" si="904"/>
        <v/>
      </c>
      <c r="M7020" s="7" t="str">
        <f t="shared" si="905"/>
        <v/>
      </c>
      <c r="N7020" s="7" t="str">
        <f t="shared" si="909"/>
        <v/>
      </c>
      <c r="O7020" s="144"/>
      <c r="P7020" s="355">
        <v>0</v>
      </c>
      <c r="Q7020" s="362">
        <f>SUM('NOVO HORIZONTE'!I7020)</f>
        <v>0</v>
      </c>
      <c r="R7020" s="363">
        <f t="shared" si="906"/>
        <v>0</v>
      </c>
      <c r="S7020" s="153">
        <f t="shared" si="908"/>
        <v>0</v>
      </c>
      <c r="T7020" s="364"/>
    </row>
    <row r="7021" ht="12.75" hidden="1" spans="1:20">
      <c r="A7021" s="158">
        <v>98532</v>
      </c>
      <c r="B7021" s="100" t="s">
        <v>252</v>
      </c>
      <c r="C7021" s="104" t="s">
        <v>7310</v>
      </c>
      <c r="D7021" s="94" t="s">
        <v>279</v>
      </c>
      <c r="E7021" s="95">
        <v>123.34</v>
      </c>
      <c r="F7021" s="96">
        <f t="shared" si="902"/>
        <v>151.39</v>
      </c>
      <c r="G7021" s="209">
        <f>ROUND(SUM('NOVO HORIZONTE'!G7021),2)</f>
        <v>0</v>
      </c>
      <c r="H7021" s="107">
        <f t="shared" si="907"/>
        <v>0</v>
      </c>
      <c r="I7021" s="188">
        <f t="shared" si="903"/>
        <v>0</v>
      </c>
      <c r="J7021" s="142"/>
      <c r="K7021" s="146"/>
      <c r="L7021" s="7" t="str">
        <f t="shared" si="904"/>
        <v/>
      </c>
      <c r="M7021" s="7" t="str">
        <f t="shared" si="905"/>
        <v/>
      </c>
      <c r="N7021" s="7" t="str">
        <f t="shared" si="909"/>
        <v/>
      </c>
      <c r="O7021" s="144"/>
      <c r="P7021" s="355">
        <v>0</v>
      </c>
      <c r="Q7021" s="362">
        <f>SUM('NOVO HORIZONTE'!I7021)</f>
        <v>0</v>
      </c>
      <c r="R7021" s="363">
        <f t="shared" si="906"/>
        <v>0</v>
      </c>
      <c r="S7021" s="153">
        <f t="shared" si="908"/>
        <v>0</v>
      </c>
      <c r="T7021" s="364"/>
    </row>
    <row r="7022" ht="22.5" hidden="1" spans="1:20">
      <c r="A7022" s="158">
        <v>98533</v>
      </c>
      <c r="B7022" s="100" t="s">
        <v>252</v>
      </c>
      <c r="C7022" s="104" t="s">
        <v>7311</v>
      </c>
      <c r="D7022" s="94" t="s">
        <v>279</v>
      </c>
      <c r="E7022" s="95">
        <v>338.89</v>
      </c>
      <c r="F7022" s="96">
        <f t="shared" ref="F7022:F7085" si="910">IF(E7022=0,0,IF(P7022=0,ROUND(E7022*(1+E$13),2),ROUND(E7022*(1+E$12),2)))</f>
        <v>415.95</v>
      </c>
      <c r="G7022" s="209">
        <f>ROUND(SUM('NOVO HORIZONTE'!G7022),2)</f>
        <v>0</v>
      </c>
      <c r="H7022" s="107">
        <f t="shared" si="907"/>
        <v>0</v>
      </c>
      <c r="I7022" s="188">
        <f t="shared" ref="I7022:I7110" si="911">IF(ISBLANK(G7022),0,ROUND(G7022*H7022,2))</f>
        <v>0</v>
      </c>
      <c r="J7022" s="142"/>
      <c r="K7022" s="146"/>
      <c r="L7022" s="7" t="str">
        <f t="shared" ref="L7022:L7109" si="912">IF(K7022="X","x",IF(K7022="xx","x",IF(I7022&gt;0,"x","")))</f>
        <v/>
      </c>
      <c r="M7022" s="7" t="str">
        <f t="shared" ref="M7022:M7109" si="913">IF(K7022="X","x",IF(K7022="xx","x",IF(I7022&gt;0,"x","")))</f>
        <v/>
      </c>
      <c r="N7022" s="7" t="str">
        <f t="shared" si="909"/>
        <v/>
      </c>
      <c r="O7022" s="144"/>
      <c r="P7022" s="355">
        <v>0</v>
      </c>
      <c r="Q7022" s="362">
        <f>SUM('NOVO HORIZONTE'!I7022)</f>
        <v>0</v>
      </c>
      <c r="R7022" s="363">
        <f t="shared" ref="R7022:R7085" si="914">I7022-Q7022</f>
        <v>0</v>
      </c>
      <c r="S7022" s="153">
        <f t="shared" si="908"/>
        <v>0</v>
      </c>
      <c r="T7022" s="364"/>
    </row>
    <row r="7023" ht="22.5" hidden="1" spans="1:20">
      <c r="A7023" s="158">
        <v>98534</v>
      </c>
      <c r="B7023" s="100" t="s">
        <v>252</v>
      </c>
      <c r="C7023" s="104" t="s">
        <v>7312</v>
      </c>
      <c r="D7023" s="94" t="s">
        <v>279</v>
      </c>
      <c r="E7023" s="95">
        <v>866.88</v>
      </c>
      <c r="F7023" s="96">
        <f t="shared" si="910"/>
        <v>1064.01</v>
      </c>
      <c r="G7023" s="209">
        <f>ROUND(SUM('NOVO HORIZONTE'!G7023),2)</f>
        <v>0</v>
      </c>
      <c r="H7023" s="107">
        <f t="shared" ref="H7023:H7110" si="915">IF(G7023=0,0,F7023)</f>
        <v>0</v>
      </c>
      <c r="I7023" s="188">
        <f t="shared" si="911"/>
        <v>0</v>
      </c>
      <c r="J7023" s="142"/>
      <c r="K7023" s="146"/>
      <c r="L7023" s="7" t="str">
        <f t="shared" si="912"/>
        <v/>
      </c>
      <c r="M7023" s="7" t="str">
        <f t="shared" si="913"/>
        <v/>
      </c>
      <c r="N7023" s="7" t="str">
        <f t="shared" si="909"/>
        <v/>
      </c>
      <c r="O7023" s="144"/>
      <c r="P7023" s="355">
        <v>0</v>
      </c>
      <c r="Q7023" s="362">
        <f>SUM('NOVO HORIZONTE'!I7023)</f>
        <v>0</v>
      </c>
      <c r="R7023" s="363">
        <f t="shared" si="914"/>
        <v>0</v>
      </c>
      <c r="S7023" s="153">
        <f t="shared" si="908"/>
        <v>0</v>
      </c>
      <c r="T7023" s="364"/>
    </row>
    <row r="7024" ht="12.75" hidden="1" spans="1:20">
      <c r="A7024" s="158">
        <v>98535</v>
      </c>
      <c r="B7024" s="100" t="s">
        <v>252</v>
      </c>
      <c r="C7024" s="104" t="s">
        <v>7313</v>
      </c>
      <c r="D7024" s="94" t="s">
        <v>279</v>
      </c>
      <c r="E7024" s="95">
        <v>1374.29</v>
      </c>
      <c r="F7024" s="96">
        <f t="shared" si="910"/>
        <v>1686.8</v>
      </c>
      <c r="G7024" s="209">
        <f>ROUND(SUM('NOVO HORIZONTE'!G7024),2)</f>
        <v>0</v>
      </c>
      <c r="H7024" s="107">
        <f t="shared" si="915"/>
        <v>0</v>
      </c>
      <c r="I7024" s="188">
        <f t="shared" si="911"/>
        <v>0</v>
      </c>
      <c r="J7024" s="142"/>
      <c r="K7024" s="146"/>
      <c r="L7024" s="7" t="str">
        <f t="shared" si="912"/>
        <v/>
      </c>
      <c r="M7024" s="7" t="str">
        <f t="shared" si="913"/>
        <v/>
      </c>
      <c r="N7024" s="7" t="str">
        <f t="shared" si="909"/>
        <v/>
      </c>
      <c r="O7024" s="144"/>
      <c r="P7024" s="355">
        <v>0</v>
      </c>
      <c r="Q7024" s="362">
        <f>SUM('NOVO HORIZONTE'!I7024)</f>
        <v>0</v>
      </c>
      <c r="R7024" s="363">
        <f t="shared" si="914"/>
        <v>0</v>
      </c>
      <c r="S7024" s="153">
        <f t="shared" si="908"/>
        <v>0</v>
      </c>
      <c r="T7024" s="364"/>
    </row>
    <row r="7025" ht="12.75" hidden="1" spans="1:20">
      <c r="A7025" s="154" t="s">
        <v>7314</v>
      </c>
      <c r="B7025" s="100"/>
      <c r="C7025" s="161" t="s">
        <v>7315</v>
      </c>
      <c r="D7025" s="192"/>
      <c r="E7025" s="95">
        <v>0</v>
      </c>
      <c r="F7025" s="102">
        <f t="shared" si="910"/>
        <v>0</v>
      </c>
      <c r="G7025" s="187">
        <f>ROUND(SUM('NOVO HORIZONTE'!G7025),2)</f>
        <v>0</v>
      </c>
      <c r="H7025" s="187">
        <f t="shared" si="915"/>
        <v>0</v>
      </c>
      <c r="I7025" s="188">
        <f t="shared" si="911"/>
        <v>0</v>
      </c>
      <c r="J7025" s="142"/>
      <c r="K7025" s="145" t="str">
        <f>IF(SUM(I7026:I7048)&gt;0,"xx","")</f>
        <v/>
      </c>
      <c r="L7025" s="7" t="str">
        <f t="shared" si="912"/>
        <v/>
      </c>
      <c r="M7025" s="7" t="str">
        <f t="shared" si="913"/>
        <v/>
      </c>
      <c r="N7025" s="7" t="str">
        <f t="shared" si="909"/>
        <v/>
      </c>
      <c r="O7025" s="144"/>
      <c r="P7025" s="375"/>
      <c r="Q7025" s="362">
        <f>SUM('NOVO HORIZONTE'!I7025)</f>
        <v>0</v>
      </c>
      <c r="R7025" s="363">
        <f t="shared" si="914"/>
        <v>0</v>
      </c>
      <c r="S7025" s="153">
        <f t="shared" si="908"/>
        <v>0</v>
      </c>
      <c r="T7025" s="364"/>
    </row>
    <row r="7026" ht="33.75" hidden="1" spans="1:20">
      <c r="A7026" s="158">
        <v>103185</v>
      </c>
      <c r="B7026" s="100" t="s">
        <v>252</v>
      </c>
      <c r="C7026" s="104" t="s">
        <v>7316</v>
      </c>
      <c r="D7026" s="94" t="s">
        <v>279</v>
      </c>
      <c r="E7026" s="95">
        <v>6123.28</v>
      </c>
      <c r="F7026" s="96">
        <f t="shared" si="910"/>
        <v>7515.71</v>
      </c>
      <c r="G7026" s="209">
        <f>ROUND(SUM('NOVO HORIZONTE'!G7026),2)</f>
        <v>0</v>
      </c>
      <c r="H7026" s="107">
        <f t="shared" si="915"/>
        <v>0</v>
      </c>
      <c r="I7026" s="188">
        <f t="shared" si="911"/>
        <v>0</v>
      </c>
      <c r="J7026" s="142"/>
      <c r="K7026" s="146"/>
      <c r="L7026" s="7" t="str">
        <f t="shared" si="912"/>
        <v/>
      </c>
      <c r="M7026" s="7" t="str">
        <f t="shared" si="913"/>
        <v/>
      </c>
      <c r="N7026" s="7" t="str">
        <f t="shared" si="909"/>
        <v/>
      </c>
      <c r="O7026" s="144"/>
      <c r="P7026" s="355">
        <v>0</v>
      </c>
      <c r="Q7026" s="362">
        <f>SUM('NOVO HORIZONTE'!I7026)</f>
        <v>0</v>
      </c>
      <c r="R7026" s="363">
        <f t="shared" si="914"/>
        <v>0</v>
      </c>
      <c r="S7026" s="153">
        <f t="shared" si="908"/>
        <v>0</v>
      </c>
      <c r="T7026" s="364"/>
    </row>
    <row r="7027" ht="33.75" hidden="1" spans="1:20">
      <c r="A7027" s="158">
        <v>103186</v>
      </c>
      <c r="B7027" s="100" t="s">
        <v>252</v>
      </c>
      <c r="C7027" s="104" t="s">
        <v>7317</v>
      </c>
      <c r="D7027" s="94" t="s">
        <v>279</v>
      </c>
      <c r="E7027" s="95">
        <v>6439.51</v>
      </c>
      <c r="F7027" s="96">
        <f t="shared" si="910"/>
        <v>7903.85</v>
      </c>
      <c r="G7027" s="209">
        <f>ROUND(SUM('NOVO HORIZONTE'!G7027),2)</f>
        <v>0</v>
      </c>
      <c r="H7027" s="107">
        <f t="shared" si="915"/>
        <v>0</v>
      </c>
      <c r="I7027" s="188">
        <f t="shared" si="911"/>
        <v>0</v>
      </c>
      <c r="J7027" s="142"/>
      <c r="K7027" s="146"/>
      <c r="L7027" s="7" t="str">
        <f t="shared" si="912"/>
        <v/>
      </c>
      <c r="M7027" s="7" t="str">
        <f t="shared" si="913"/>
        <v/>
      </c>
      <c r="N7027" s="7" t="str">
        <f t="shared" si="909"/>
        <v/>
      </c>
      <c r="O7027" s="144"/>
      <c r="P7027" s="355">
        <v>0</v>
      </c>
      <c r="Q7027" s="362">
        <f>SUM('NOVO HORIZONTE'!I7027)</f>
        <v>0</v>
      </c>
      <c r="R7027" s="363">
        <f t="shared" si="914"/>
        <v>0</v>
      </c>
      <c r="S7027" s="153">
        <f t="shared" si="908"/>
        <v>0</v>
      </c>
      <c r="T7027" s="364"/>
    </row>
    <row r="7028" ht="33.75" hidden="1" spans="1:20">
      <c r="A7028" s="158">
        <v>103187</v>
      </c>
      <c r="B7028" s="100" t="s">
        <v>252</v>
      </c>
      <c r="C7028" s="104" t="s">
        <v>7318</v>
      </c>
      <c r="D7028" s="94" t="s">
        <v>279</v>
      </c>
      <c r="E7028" s="95">
        <v>4850.45</v>
      </c>
      <c r="F7028" s="96">
        <f t="shared" si="910"/>
        <v>5953.44</v>
      </c>
      <c r="G7028" s="209">
        <f>ROUND(SUM('NOVO HORIZONTE'!G7028),2)</f>
        <v>0</v>
      </c>
      <c r="H7028" s="107">
        <f t="shared" si="915"/>
        <v>0</v>
      </c>
      <c r="I7028" s="188">
        <f t="shared" si="911"/>
        <v>0</v>
      </c>
      <c r="J7028" s="142"/>
      <c r="K7028" s="146"/>
      <c r="L7028" s="7" t="str">
        <f t="shared" si="912"/>
        <v/>
      </c>
      <c r="M7028" s="7" t="str">
        <f t="shared" si="913"/>
        <v/>
      </c>
      <c r="N7028" s="7" t="str">
        <f t="shared" si="909"/>
        <v/>
      </c>
      <c r="O7028" s="144"/>
      <c r="P7028" s="355">
        <v>0</v>
      </c>
      <c r="Q7028" s="362">
        <f>SUM('NOVO HORIZONTE'!I7028)</f>
        <v>0</v>
      </c>
      <c r="R7028" s="363">
        <f t="shared" si="914"/>
        <v>0</v>
      </c>
      <c r="S7028" s="153">
        <f t="shared" si="908"/>
        <v>0</v>
      </c>
      <c r="T7028" s="364"/>
    </row>
    <row r="7029" ht="33.75" hidden="1" spans="1:20">
      <c r="A7029" s="158">
        <v>103188</v>
      </c>
      <c r="B7029" s="100" t="s">
        <v>252</v>
      </c>
      <c r="C7029" s="104" t="s">
        <v>7319</v>
      </c>
      <c r="D7029" s="94" t="s">
        <v>279</v>
      </c>
      <c r="E7029" s="95">
        <v>5209.39</v>
      </c>
      <c r="F7029" s="96">
        <f t="shared" si="910"/>
        <v>6394.01</v>
      </c>
      <c r="G7029" s="209">
        <f>ROUND(SUM('NOVO HORIZONTE'!G7029),2)</f>
        <v>0</v>
      </c>
      <c r="H7029" s="107">
        <f t="shared" si="915"/>
        <v>0</v>
      </c>
      <c r="I7029" s="188">
        <f t="shared" si="911"/>
        <v>0</v>
      </c>
      <c r="J7029" s="142"/>
      <c r="K7029" s="146"/>
      <c r="L7029" s="7" t="str">
        <f t="shared" si="912"/>
        <v/>
      </c>
      <c r="M7029" s="7" t="str">
        <f t="shared" si="913"/>
        <v/>
      </c>
      <c r="N7029" s="7" t="str">
        <f t="shared" si="909"/>
        <v/>
      </c>
      <c r="O7029" s="144"/>
      <c r="P7029" s="355">
        <v>0</v>
      </c>
      <c r="Q7029" s="362">
        <f>SUM('NOVO HORIZONTE'!I7029)</f>
        <v>0</v>
      </c>
      <c r="R7029" s="363">
        <f t="shared" si="914"/>
        <v>0</v>
      </c>
      <c r="S7029" s="153">
        <f t="shared" si="908"/>
        <v>0</v>
      </c>
      <c r="T7029" s="364"/>
    </row>
    <row r="7030" ht="33.75" hidden="1" spans="1:20">
      <c r="A7030" s="158">
        <v>103189</v>
      </c>
      <c r="B7030" s="100" t="s">
        <v>252</v>
      </c>
      <c r="C7030" s="104" t="s">
        <v>7320</v>
      </c>
      <c r="D7030" s="94" t="s">
        <v>279</v>
      </c>
      <c r="E7030" s="95">
        <v>2613.7</v>
      </c>
      <c r="F7030" s="96">
        <f t="shared" si="910"/>
        <v>3208.06</v>
      </c>
      <c r="G7030" s="209">
        <f>ROUND(SUM('NOVO HORIZONTE'!G7030),2)</f>
        <v>0</v>
      </c>
      <c r="H7030" s="107">
        <f t="shared" si="915"/>
        <v>0</v>
      </c>
      <c r="I7030" s="188">
        <f t="shared" si="911"/>
        <v>0</v>
      </c>
      <c r="J7030" s="142"/>
      <c r="K7030" s="146"/>
      <c r="L7030" s="7" t="str">
        <f t="shared" si="912"/>
        <v/>
      </c>
      <c r="M7030" s="7" t="str">
        <f t="shared" si="913"/>
        <v/>
      </c>
      <c r="N7030" s="7" t="str">
        <f t="shared" si="909"/>
        <v/>
      </c>
      <c r="O7030" s="144"/>
      <c r="P7030" s="355">
        <v>0</v>
      </c>
      <c r="Q7030" s="362">
        <f>SUM('NOVO HORIZONTE'!I7030)</f>
        <v>0</v>
      </c>
      <c r="R7030" s="363">
        <f t="shared" si="914"/>
        <v>0</v>
      </c>
      <c r="S7030" s="153">
        <f t="shared" si="908"/>
        <v>0</v>
      </c>
      <c r="T7030" s="364"/>
    </row>
    <row r="7031" ht="33.75" hidden="1" spans="1:20">
      <c r="A7031" s="158">
        <v>103190</v>
      </c>
      <c r="B7031" s="100" t="s">
        <v>252</v>
      </c>
      <c r="C7031" s="104" t="s">
        <v>7321</v>
      </c>
      <c r="D7031" s="94" t="s">
        <v>279</v>
      </c>
      <c r="E7031" s="95">
        <v>4056.18</v>
      </c>
      <c r="F7031" s="96">
        <f t="shared" si="910"/>
        <v>4978.56</v>
      </c>
      <c r="G7031" s="209">
        <f>ROUND(SUM('NOVO HORIZONTE'!G7031),2)</f>
        <v>0</v>
      </c>
      <c r="H7031" s="107">
        <f t="shared" si="915"/>
        <v>0</v>
      </c>
      <c r="I7031" s="188">
        <f t="shared" si="911"/>
        <v>0</v>
      </c>
      <c r="J7031" s="142"/>
      <c r="K7031" s="146"/>
      <c r="L7031" s="7" t="str">
        <f t="shared" si="912"/>
        <v/>
      </c>
      <c r="M7031" s="7" t="str">
        <f t="shared" si="913"/>
        <v/>
      </c>
      <c r="N7031" s="7" t="str">
        <f t="shared" si="909"/>
        <v/>
      </c>
      <c r="O7031" s="144"/>
      <c r="P7031" s="355">
        <v>0</v>
      </c>
      <c r="Q7031" s="362">
        <f>SUM('NOVO HORIZONTE'!I7031)</f>
        <v>0</v>
      </c>
      <c r="R7031" s="363">
        <f t="shared" si="914"/>
        <v>0</v>
      </c>
      <c r="S7031" s="153">
        <f t="shared" si="908"/>
        <v>0</v>
      </c>
      <c r="T7031" s="364"/>
    </row>
    <row r="7032" ht="33.75" hidden="1" spans="1:20">
      <c r="A7032" s="158">
        <v>103191</v>
      </c>
      <c r="B7032" s="100" t="s">
        <v>252</v>
      </c>
      <c r="C7032" s="104" t="s">
        <v>7322</v>
      </c>
      <c r="D7032" s="94" t="s">
        <v>279</v>
      </c>
      <c r="E7032" s="95">
        <v>2365.31</v>
      </c>
      <c r="F7032" s="96">
        <f t="shared" si="910"/>
        <v>2903.18</v>
      </c>
      <c r="G7032" s="209">
        <f>ROUND(SUM('NOVO HORIZONTE'!G7032),2)</f>
        <v>0</v>
      </c>
      <c r="H7032" s="107">
        <f t="shared" si="915"/>
        <v>0</v>
      </c>
      <c r="I7032" s="188">
        <f t="shared" si="911"/>
        <v>0</v>
      </c>
      <c r="J7032" s="142"/>
      <c r="K7032" s="146"/>
      <c r="L7032" s="7" t="str">
        <f t="shared" si="912"/>
        <v/>
      </c>
      <c r="M7032" s="7" t="str">
        <f t="shared" si="913"/>
        <v/>
      </c>
      <c r="N7032" s="7" t="str">
        <f t="shared" si="909"/>
        <v/>
      </c>
      <c r="O7032" s="144"/>
      <c r="P7032" s="355">
        <v>0</v>
      </c>
      <c r="Q7032" s="362">
        <f>SUM('NOVO HORIZONTE'!I7032)</f>
        <v>0</v>
      </c>
      <c r="R7032" s="363">
        <f t="shared" si="914"/>
        <v>0</v>
      </c>
      <c r="S7032" s="153">
        <f t="shared" si="908"/>
        <v>0</v>
      </c>
      <c r="T7032" s="364"/>
    </row>
    <row r="7033" ht="33.75" hidden="1" spans="1:20">
      <c r="A7033" s="158">
        <v>103192</v>
      </c>
      <c r="B7033" s="100" t="s">
        <v>252</v>
      </c>
      <c r="C7033" s="104" t="s">
        <v>7323</v>
      </c>
      <c r="D7033" s="94" t="s">
        <v>279</v>
      </c>
      <c r="E7033" s="95">
        <v>2517.59</v>
      </c>
      <c r="F7033" s="96">
        <f t="shared" si="910"/>
        <v>3090.09</v>
      </c>
      <c r="G7033" s="209">
        <f>ROUND(SUM('NOVO HORIZONTE'!G7033),2)</f>
        <v>0</v>
      </c>
      <c r="H7033" s="107">
        <f t="shared" si="915"/>
        <v>0</v>
      </c>
      <c r="I7033" s="188">
        <f t="shared" si="911"/>
        <v>0</v>
      </c>
      <c r="J7033" s="142"/>
      <c r="K7033" s="146"/>
      <c r="L7033" s="7" t="str">
        <f t="shared" si="912"/>
        <v/>
      </c>
      <c r="M7033" s="7" t="str">
        <f t="shared" si="913"/>
        <v/>
      </c>
      <c r="N7033" s="7" t="str">
        <f t="shared" si="909"/>
        <v/>
      </c>
      <c r="O7033" s="144"/>
      <c r="P7033" s="355">
        <v>0</v>
      </c>
      <c r="Q7033" s="362">
        <f>SUM('NOVO HORIZONTE'!I7033)</f>
        <v>0</v>
      </c>
      <c r="R7033" s="363">
        <f t="shared" si="914"/>
        <v>0</v>
      </c>
      <c r="S7033" s="153">
        <f t="shared" si="908"/>
        <v>0</v>
      </c>
      <c r="T7033" s="364"/>
    </row>
    <row r="7034" ht="33.75" hidden="1" spans="1:20">
      <c r="A7034" s="158">
        <v>103193</v>
      </c>
      <c r="B7034" s="100" t="s">
        <v>252</v>
      </c>
      <c r="C7034" s="104" t="s">
        <v>7324</v>
      </c>
      <c r="D7034" s="94" t="s">
        <v>279</v>
      </c>
      <c r="E7034" s="95">
        <v>1941.44</v>
      </c>
      <c r="F7034" s="96">
        <f t="shared" si="910"/>
        <v>2382.92</v>
      </c>
      <c r="G7034" s="209">
        <f>ROUND(SUM('NOVO HORIZONTE'!G7034),2)</f>
        <v>0</v>
      </c>
      <c r="H7034" s="107">
        <f t="shared" si="915"/>
        <v>0</v>
      </c>
      <c r="I7034" s="188">
        <f t="shared" si="911"/>
        <v>0</v>
      </c>
      <c r="J7034" s="142"/>
      <c r="K7034" s="146"/>
      <c r="L7034" s="7" t="str">
        <f t="shared" si="912"/>
        <v/>
      </c>
      <c r="M7034" s="7" t="str">
        <f t="shared" si="913"/>
        <v/>
      </c>
      <c r="N7034" s="7" t="str">
        <f t="shared" si="909"/>
        <v/>
      </c>
      <c r="O7034" s="144"/>
      <c r="P7034" s="355">
        <v>0</v>
      </c>
      <c r="Q7034" s="362">
        <f>SUM('NOVO HORIZONTE'!I7034)</f>
        <v>0</v>
      </c>
      <c r="R7034" s="363">
        <f t="shared" si="914"/>
        <v>0</v>
      </c>
      <c r="S7034" s="153">
        <f t="shared" si="908"/>
        <v>0</v>
      </c>
      <c r="T7034" s="364"/>
    </row>
    <row r="7035" ht="22.5" hidden="1" spans="1:20">
      <c r="A7035" s="158">
        <v>103194</v>
      </c>
      <c r="B7035" s="100" t="s">
        <v>252</v>
      </c>
      <c r="C7035" s="104" t="s">
        <v>7325</v>
      </c>
      <c r="D7035" s="94" t="s">
        <v>279</v>
      </c>
      <c r="E7035" s="95">
        <v>2791.86</v>
      </c>
      <c r="F7035" s="96">
        <f t="shared" si="910"/>
        <v>3426.73</v>
      </c>
      <c r="G7035" s="209">
        <f>ROUND(SUM('NOVO HORIZONTE'!G7035),2)</f>
        <v>0</v>
      </c>
      <c r="H7035" s="107">
        <f t="shared" si="915"/>
        <v>0</v>
      </c>
      <c r="I7035" s="188">
        <f t="shared" si="911"/>
        <v>0</v>
      </c>
      <c r="J7035" s="142"/>
      <c r="K7035" s="146"/>
      <c r="L7035" s="7" t="str">
        <f t="shared" si="912"/>
        <v/>
      </c>
      <c r="M7035" s="7" t="str">
        <f t="shared" si="913"/>
        <v/>
      </c>
      <c r="N7035" s="7" t="str">
        <f t="shared" si="909"/>
        <v/>
      </c>
      <c r="O7035" s="144"/>
      <c r="P7035" s="355">
        <v>0</v>
      </c>
      <c r="Q7035" s="362">
        <f>SUM('NOVO HORIZONTE'!I7035)</f>
        <v>0</v>
      </c>
      <c r="R7035" s="363">
        <f t="shared" si="914"/>
        <v>0</v>
      </c>
      <c r="S7035" s="153">
        <f t="shared" si="908"/>
        <v>0</v>
      </c>
      <c r="T7035" s="364"/>
    </row>
    <row r="7036" ht="33.75" hidden="1" spans="1:20">
      <c r="A7036" s="158">
        <v>103195</v>
      </c>
      <c r="B7036" s="100" t="s">
        <v>252</v>
      </c>
      <c r="C7036" s="104" t="s">
        <v>7326</v>
      </c>
      <c r="D7036" s="94" t="s">
        <v>279</v>
      </c>
      <c r="E7036" s="95">
        <v>2182.89</v>
      </c>
      <c r="F7036" s="96">
        <f t="shared" si="910"/>
        <v>2679.28</v>
      </c>
      <c r="G7036" s="209">
        <f>ROUND(SUM('NOVO HORIZONTE'!G7036),2)</f>
        <v>0</v>
      </c>
      <c r="H7036" s="107">
        <f t="shared" si="915"/>
        <v>0</v>
      </c>
      <c r="I7036" s="188">
        <f t="shared" si="911"/>
        <v>0</v>
      </c>
      <c r="J7036" s="142"/>
      <c r="K7036" s="146"/>
      <c r="L7036" s="7" t="str">
        <f t="shared" si="912"/>
        <v/>
      </c>
      <c r="M7036" s="7" t="str">
        <f t="shared" si="913"/>
        <v/>
      </c>
      <c r="N7036" s="7" t="str">
        <f t="shared" si="909"/>
        <v/>
      </c>
      <c r="O7036" s="144"/>
      <c r="P7036" s="355">
        <v>0</v>
      </c>
      <c r="Q7036" s="362">
        <f>SUM('NOVO HORIZONTE'!I7036)</f>
        <v>0</v>
      </c>
      <c r="R7036" s="363">
        <f t="shared" si="914"/>
        <v>0</v>
      </c>
      <c r="S7036" s="153">
        <f t="shared" si="908"/>
        <v>0</v>
      </c>
      <c r="T7036" s="364"/>
    </row>
    <row r="7037" ht="33.75" hidden="1" spans="1:20">
      <c r="A7037" s="158">
        <v>103205</v>
      </c>
      <c r="B7037" s="100" t="s">
        <v>252</v>
      </c>
      <c r="C7037" s="104" t="s">
        <v>7327</v>
      </c>
      <c r="D7037" s="94" t="s">
        <v>279</v>
      </c>
      <c r="E7037" s="95">
        <v>4075.19</v>
      </c>
      <c r="F7037" s="96">
        <f t="shared" si="910"/>
        <v>5001.89</v>
      </c>
      <c r="G7037" s="209">
        <f>ROUND(SUM('NOVO HORIZONTE'!G7037),2)</f>
        <v>0</v>
      </c>
      <c r="H7037" s="107">
        <f t="shared" si="915"/>
        <v>0</v>
      </c>
      <c r="I7037" s="188">
        <f t="shared" si="911"/>
        <v>0</v>
      </c>
      <c r="J7037" s="142"/>
      <c r="K7037" s="146"/>
      <c r="L7037" s="7" t="str">
        <f t="shared" si="912"/>
        <v/>
      </c>
      <c r="M7037" s="7" t="str">
        <f t="shared" si="913"/>
        <v/>
      </c>
      <c r="N7037" s="7" t="str">
        <f t="shared" si="909"/>
        <v/>
      </c>
      <c r="O7037" s="144"/>
      <c r="P7037" s="355">
        <v>0</v>
      </c>
      <c r="Q7037" s="362">
        <f>SUM('NOVO HORIZONTE'!I7037)</f>
        <v>0</v>
      </c>
      <c r="R7037" s="363">
        <f t="shared" si="914"/>
        <v>0</v>
      </c>
      <c r="S7037" s="153">
        <f t="shared" si="908"/>
        <v>0</v>
      </c>
      <c r="T7037" s="364"/>
    </row>
    <row r="7038" ht="33.75" hidden="1" spans="1:20">
      <c r="A7038" s="158">
        <v>103206</v>
      </c>
      <c r="B7038" s="100" t="s">
        <v>252</v>
      </c>
      <c r="C7038" s="104" t="s">
        <v>7328</v>
      </c>
      <c r="D7038" s="94" t="s">
        <v>279</v>
      </c>
      <c r="E7038" s="95">
        <v>2384.33</v>
      </c>
      <c r="F7038" s="96">
        <f t="shared" si="910"/>
        <v>2926.53</v>
      </c>
      <c r="G7038" s="209">
        <f>ROUND(SUM('NOVO HORIZONTE'!G7038),2)</f>
        <v>0</v>
      </c>
      <c r="H7038" s="107">
        <f t="shared" si="915"/>
        <v>0</v>
      </c>
      <c r="I7038" s="188">
        <f t="shared" si="911"/>
        <v>0</v>
      </c>
      <c r="J7038" s="142"/>
      <c r="K7038" s="146"/>
      <c r="L7038" s="7" t="str">
        <f t="shared" si="912"/>
        <v/>
      </c>
      <c r="M7038" s="7" t="str">
        <f t="shared" si="913"/>
        <v/>
      </c>
      <c r="N7038" s="7" t="str">
        <f t="shared" si="909"/>
        <v/>
      </c>
      <c r="O7038" s="144"/>
      <c r="P7038" s="355">
        <v>0</v>
      </c>
      <c r="Q7038" s="362">
        <f>SUM('NOVO HORIZONTE'!I7038)</f>
        <v>0</v>
      </c>
      <c r="R7038" s="363">
        <f t="shared" si="914"/>
        <v>0</v>
      </c>
      <c r="S7038" s="153">
        <f t="shared" si="908"/>
        <v>0</v>
      </c>
      <c r="T7038" s="364"/>
    </row>
    <row r="7039" ht="33.75" hidden="1" spans="1:20">
      <c r="A7039" s="158">
        <v>103207</v>
      </c>
      <c r="B7039" s="100" t="s">
        <v>252</v>
      </c>
      <c r="C7039" s="104" t="s">
        <v>7329</v>
      </c>
      <c r="D7039" s="94" t="s">
        <v>279</v>
      </c>
      <c r="E7039" s="95">
        <v>2536.61</v>
      </c>
      <c r="F7039" s="96">
        <f t="shared" si="910"/>
        <v>3113.44</v>
      </c>
      <c r="G7039" s="209">
        <f>ROUND(SUM('NOVO HORIZONTE'!G7039),2)</f>
        <v>0</v>
      </c>
      <c r="H7039" s="107">
        <f t="shared" si="915"/>
        <v>0</v>
      </c>
      <c r="I7039" s="188">
        <f t="shared" si="911"/>
        <v>0</v>
      </c>
      <c r="J7039" s="142"/>
      <c r="K7039" s="146"/>
      <c r="L7039" s="7" t="str">
        <f t="shared" si="912"/>
        <v/>
      </c>
      <c r="M7039" s="7" t="str">
        <f t="shared" si="913"/>
        <v/>
      </c>
      <c r="N7039" s="7" t="str">
        <f t="shared" si="909"/>
        <v/>
      </c>
      <c r="O7039" s="144"/>
      <c r="P7039" s="355">
        <v>0</v>
      </c>
      <c r="Q7039" s="362">
        <f>SUM('NOVO HORIZONTE'!I7039)</f>
        <v>0</v>
      </c>
      <c r="R7039" s="363">
        <f t="shared" si="914"/>
        <v>0</v>
      </c>
      <c r="S7039" s="153">
        <f t="shared" si="908"/>
        <v>0</v>
      </c>
      <c r="T7039" s="364"/>
    </row>
    <row r="7040" ht="33.75" hidden="1" spans="1:20">
      <c r="A7040" s="158">
        <v>103208</v>
      </c>
      <c r="B7040" s="100" t="s">
        <v>252</v>
      </c>
      <c r="C7040" s="104" t="s">
        <v>7330</v>
      </c>
      <c r="D7040" s="94" t="s">
        <v>279</v>
      </c>
      <c r="E7040" s="95">
        <v>1960.46</v>
      </c>
      <c r="F7040" s="96">
        <f t="shared" si="910"/>
        <v>2406.27</v>
      </c>
      <c r="G7040" s="209">
        <f>ROUND(SUM('NOVO HORIZONTE'!G7040),2)</f>
        <v>0</v>
      </c>
      <c r="H7040" s="107">
        <f t="shared" si="915"/>
        <v>0</v>
      </c>
      <c r="I7040" s="188">
        <f t="shared" si="911"/>
        <v>0</v>
      </c>
      <c r="J7040" s="142"/>
      <c r="K7040" s="146"/>
      <c r="L7040" s="7" t="str">
        <f t="shared" si="912"/>
        <v/>
      </c>
      <c r="M7040" s="7" t="str">
        <f t="shared" si="913"/>
        <v/>
      </c>
      <c r="N7040" s="7" t="str">
        <f t="shared" si="909"/>
        <v/>
      </c>
      <c r="O7040" s="144"/>
      <c r="P7040" s="355">
        <v>0</v>
      </c>
      <c r="Q7040" s="362">
        <f>SUM('NOVO HORIZONTE'!I7040)</f>
        <v>0</v>
      </c>
      <c r="R7040" s="363">
        <f t="shared" si="914"/>
        <v>0</v>
      </c>
      <c r="S7040" s="153">
        <f t="shared" si="908"/>
        <v>0</v>
      </c>
      <c r="T7040" s="364"/>
    </row>
    <row r="7041" ht="33.75" hidden="1" spans="1:20">
      <c r="A7041" s="158">
        <v>103209</v>
      </c>
      <c r="B7041" s="100" t="s">
        <v>252</v>
      </c>
      <c r="C7041" s="104" t="s">
        <v>7331</v>
      </c>
      <c r="D7041" s="94" t="s">
        <v>279</v>
      </c>
      <c r="E7041" s="95">
        <v>2810.88</v>
      </c>
      <c r="F7041" s="96">
        <f t="shared" si="910"/>
        <v>3450.07</v>
      </c>
      <c r="G7041" s="209">
        <f>ROUND(SUM('NOVO HORIZONTE'!G7041),2)</f>
        <v>0</v>
      </c>
      <c r="H7041" s="107">
        <f t="shared" si="915"/>
        <v>0</v>
      </c>
      <c r="I7041" s="188">
        <f t="shared" si="911"/>
        <v>0</v>
      </c>
      <c r="J7041" s="142"/>
      <c r="K7041" s="146"/>
      <c r="L7041" s="7" t="str">
        <f t="shared" si="912"/>
        <v/>
      </c>
      <c r="M7041" s="7" t="str">
        <f t="shared" si="913"/>
        <v/>
      </c>
      <c r="N7041" s="7" t="str">
        <f t="shared" si="909"/>
        <v/>
      </c>
      <c r="O7041" s="144"/>
      <c r="P7041" s="355">
        <v>0</v>
      </c>
      <c r="Q7041" s="362">
        <f>SUM('NOVO HORIZONTE'!I7041)</f>
        <v>0</v>
      </c>
      <c r="R7041" s="363">
        <f t="shared" si="914"/>
        <v>0</v>
      </c>
      <c r="S7041" s="153">
        <f t="shared" si="908"/>
        <v>0</v>
      </c>
      <c r="T7041" s="364"/>
    </row>
    <row r="7042" ht="33.75" hidden="1" spans="1:20">
      <c r="A7042" s="158">
        <v>103210</v>
      </c>
      <c r="B7042" s="100" t="s">
        <v>252</v>
      </c>
      <c r="C7042" s="104" t="s">
        <v>7332</v>
      </c>
      <c r="D7042" s="94" t="s">
        <v>279</v>
      </c>
      <c r="E7042" s="95">
        <v>2301.73</v>
      </c>
      <c r="F7042" s="96">
        <f t="shared" si="910"/>
        <v>2825.14</v>
      </c>
      <c r="G7042" s="209">
        <f>ROUND(SUM('NOVO HORIZONTE'!G7042),2)</f>
        <v>0</v>
      </c>
      <c r="H7042" s="107">
        <f t="shared" si="915"/>
        <v>0</v>
      </c>
      <c r="I7042" s="188">
        <f t="shared" si="911"/>
        <v>0</v>
      </c>
      <c r="J7042" s="142"/>
      <c r="K7042" s="146"/>
      <c r="L7042" s="7" t="str">
        <f t="shared" si="912"/>
        <v/>
      </c>
      <c r="M7042" s="7" t="str">
        <f t="shared" si="913"/>
        <v/>
      </c>
      <c r="N7042" s="7" t="str">
        <f t="shared" si="909"/>
        <v/>
      </c>
      <c r="O7042" s="144"/>
      <c r="P7042" s="355">
        <v>0</v>
      </c>
      <c r="Q7042" s="362">
        <f>SUM('NOVO HORIZONTE'!I7042)</f>
        <v>0</v>
      </c>
      <c r="R7042" s="363">
        <f t="shared" si="914"/>
        <v>0</v>
      </c>
      <c r="S7042" s="153">
        <f t="shared" si="908"/>
        <v>0</v>
      </c>
      <c r="T7042" s="364"/>
    </row>
    <row r="7043" ht="22.5" hidden="1" spans="1:20">
      <c r="A7043" s="158">
        <v>103304</v>
      </c>
      <c r="B7043" s="100" t="s">
        <v>252</v>
      </c>
      <c r="C7043" s="104" t="s">
        <v>7333</v>
      </c>
      <c r="D7043" s="94" t="s">
        <v>279</v>
      </c>
      <c r="E7043" s="95">
        <v>1245.01</v>
      </c>
      <c r="F7043" s="96">
        <f t="shared" si="910"/>
        <v>1528.13</v>
      </c>
      <c r="G7043" s="209">
        <f>ROUND(SUM('NOVO HORIZONTE'!G7043),2)</f>
        <v>0</v>
      </c>
      <c r="H7043" s="107">
        <f t="shared" si="915"/>
        <v>0</v>
      </c>
      <c r="I7043" s="188">
        <f t="shared" si="911"/>
        <v>0</v>
      </c>
      <c r="J7043" s="142"/>
      <c r="K7043" s="146"/>
      <c r="L7043" s="7" t="str">
        <f t="shared" si="912"/>
        <v/>
      </c>
      <c r="M7043" s="7" t="str">
        <f t="shared" si="913"/>
        <v/>
      </c>
      <c r="N7043" s="7" t="str">
        <f t="shared" si="909"/>
        <v/>
      </c>
      <c r="O7043" s="144"/>
      <c r="P7043" s="355">
        <v>0</v>
      </c>
      <c r="Q7043" s="362">
        <f>SUM('NOVO HORIZONTE'!I7043)</f>
        <v>0</v>
      </c>
      <c r="R7043" s="363">
        <f t="shared" si="914"/>
        <v>0</v>
      </c>
      <c r="S7043" s="153">
        <f t="shared" si="908"/>
        <v>0</v>
      </c>
      <c r="T7043" s="364"/>
    </row>
    <row r="7044" ht="22.5" hidden="1" spans="1:20">
      <c r="A7044" s="158">
        <v>103307</v>
      </c>
      <c r="B7044" s="100" t="s">
        <v>252</v>
      </c>
      <c r="C7044" s="104" t="s">
        <v>7334</v>
      </c>
      <c r="D7044" s="94" t="s">
        <v>279</v>
      </c>
      <c r="E7044" s="95">
        <v>1338.44</v>
      </c>
      <c r="F7044" s="96">
        <f t="shared" si="910"/>
        <v>1642.8</v>
      </c>
      <c r="G7044" s="209">
        <f>ROUND(SUM('NOVO HORIZONTE'!G7044),2)</f>
        <v>0</v>
      </c>
      <c r="H7044" s="107">
        <f t="shared" si="915"/>
        <v>0</v>
      </c>
      <c r="I7044" s="188">
        <f t="shared" si="911"/>
        <v>0</v>
      </c>
      <c r="J7044" s="142"/>
      <c r="K7044" s="146"/>
      <c r="L7044" s="7" t="str">
        <f t="shared" si="912"/>
        <v/>
      </c>
      <c r="M7044" s="7" t="str">
        <f t="shared" si="913"/>
        <v/>
      </c>
      <c r="N7044" s="7" t="str">
        <f t="shared" si="909"/>
        <v/>
      </c>
      <c r="O7044" s="144"/>
      <c r="P7044" s="355">
        <v>0</v>
      </c>
      <c r="Q7044" s="362">
        <f>SUM('NOVO HORIZONTE'!I7044)</f>
        <v>0</v>
      </c>
      <c r="R7044" s="363">
        <f t="shared" si="914"/>
        <v>0</v>
      </c>
      <c r="S7044" s="153">
        <f t="shared" si="908"/>
        <v>0</v>
      </c>
      <c r="T7044" s="364"/>
    </row>
    <row r="7045" ht="22.5" hidden="1" spans="1:20">
      <c r="A7045" s="158">
        <v>103310</v>
      </c>
      <c r="B7045" s="100" t="s">
        <v>252</v>
      </c>
      <c r="C7045" s="104" t="s">
        <v>7335</v>
      </c>
      <c r="D7045" s="94" t="s">
        <v>279</v>
      </c>
      <c r="E7045" s="95">
        <v>1279.76</v>
      </c>
      <c r="F7045" s="96">
        <f t="shared" si="910"/>
        <v>1570.78</v>
      </c>
      <c r="G7045" s="209">
        <f>ROUND(SUM('NOVO HORIZONTE'!G7045),2)</f>
        <v>0</v>
      </c>
      <c r="H7045" s="107">
        <f t="shared" si="915"/>
        <v>0</v>
      </c>
      <c r="I7045" s="188">
        <f t="shared" si="911"/>
        <v>0</v>
      </c>
      <c r="J7045" s="142"/>
      <c r="K7045" s="146"/>
      <c r="L7045" s="7" t="str">
        <f t="shared" si="912"/>
        <v/>
      </c>
      <c r="M7045" s="7" t="str">
        <f t="shared" si="913"/>
        <v/>
      </c>
      <c r="N7045" s="7" t="str">
        <f t="shared" si="909"/>
        <v/>
      </c>
      <c r="O7045" s="144"/>
      <c r="P7045" s="355">
        <v>0</v>
      </c>
      <c r="Q7045" s="362">
        <f>SUM('NOVO HORIZONTE'!I7045)</f>
        <v>0</v>
      </c>
      <c r="R7045" s="363">
        <f t="shared" si="914"/>
        <v>0</v>
      </c>
      <c r="S7045" s="153">
        <f t="shared" si="908"/>
        <v>0</v>
      </c>
      <c r="T7045" s="364"/>
    </row>
    <row r="7046" ht="22.5" hidden="1" spans="1:20">
      <c r="A7046" s="158">
        <v>103314</v>
      </c>
      <c r="B7046" s="100" t="s">
        <v>252</v>
      </c>
      <c r="C7046" s="104" t="s">
        <v>7336</v>
      </c>
      <c r="D7046" s="94" t="s">
        <v>261</v>
      </c>
      <c r="E7046" s="95">
        <v>336.08</v>
      </c>
      <c r="F7046" s="96">
        <f t="shared" si="910"/>
        <v>412.5</v>
      </c>
      <c r="G7046" s="209">
        <f>ROUND(SUM('NOVO HORIZONTE'!G7046),2)</f>
        <v>0</v>
      </c>
      <c r="H7046" s="107">
        <f t="shared" si="915"/>
        <v>0</v>
      </c>
      <c r="I7046" s="188">
        <f t="shared" si="911"/>
        <v>0</v>
      </c>
      <c r="J7046" s="142"/>
      <c r="K7046" s="146"/>
      <c r="L7046" s="7" t="str">
        <f t="shared" si="912"/>
        <v/>
      </c>
      <c r="M7046" s="7" t="str">
        <f t="shared" si="913"/>
        <v/>
      </c>
      <c r="N7046" s="7" t="str">
        <f t="shared" si="909"/>
        <v/>
      </c>
      <c r="O7046" s="144"/>
      <c r="P7046" s="355">
        <v>0</v>
      </c>
      <c r="Q7046" s="362">
        <f>SUM('NOVO HORIZONTE'!I7046)</f>
        <v>0</v>
      </c>
      <c r="R7046" s="363">
        <f t="shared" si="914"/>
        <v>0</v>
      </c>
      <c r="S7046" s="153">
        <f t="shared" si="908"/>
        <v>0</v>
      </c>
      <c r="T7046" s="364"/>
    </row>
    <row r="7047" ht="22.5" hidden="1" spans="1:20">
      <c r="A7047" s="158">
        <v>103315</v>
      </c>
      <c r="B7047" s="100" t="s">
        <v>252</v>
      </c>
      <c r="C7047" s="104" t="s">
        <v>7337</v>
      </c>
      <c r="D7047" s="94" t="s">
        <v>261</v>
      </c>
      <c r="E7047" s="95">
        <v>326.55</v>
      </c>
      <c r="F7047" s="96">
        <f t="shared" si="910"/>
        <v>400.81</v>
      </c>
      <c r="G7047" s="209">
        <f>ROUND(SUM('NOVO HORIZONTE'!G7047),2)</f>
        <v>0</v>
      </c>
      <c r="H7047" s="107">
        <f t="shared" si="915"/>
        <v>0</v>
      </c>
      <c r="I7047" s="188">
        <f t="shared" si="911"/>
        <v>0</v>
      </c>
      <c r="J7047" s="142"/>
      <c r="K7047" s="146"/>
      <c r="L7047" s="7" t="str">
        <f t="shared" si="912"/>
        <v/>
      </c>
      <c r="M7047" s="7" t="str">
        <f t="shared" si="913"/>
        <v/>
      </c>
      <c r="N7047" s="7" t="str">
        <f t="shared" si="909"/>
        <v/>
      </c>
      <c r="O7047" s="144"/>
      <c r="P7047" s="355">
        <v>0</v>
      </c>
      <c r="Q7047" s="362">
        <f>SUM('NOVO HORIZONTE'!I7047)</f>
        <v>0</v>
      </c>
      <c r="R7047" s="363">
        <f t="shared" si="914"/>
        <v>0</v>
      </c>
      <c r="S7047" s="153">
        <f t="shared" si="908"/>
        <v>0</v>
      </c>
      <c r="T7047" s="364"/>
    </row>
    <row r="7048" ht="22.5" hidden="1" spans="1:20">
      <c r="A7048" s="158">
        <v>103769</v>
      </c>
      <c r="B7048" s="100" t="s">
        <v>252</v>
      </c>
      <c r="C7048" s="104" t="s">
        <v>7338</v>
      </c>
      <c r="D7048" s="94" t="s">
        <v>279</v>
      </c>
      <c r="E7048" s="95">
        <v>3414.79</v>
      </c>
      <c r="F7048" s="96">
        <f t="shared" si="910"/>
        <v>4191.31</v>
      </c>
      <c r="G7048" s="209">
        <f>ROUND(SUM('NOVO HORIZONTE'!G7048),2)</f>
        <v>0</v>
      </c>
      <c r="H7048" s="107">
        <f t="shared" si="915"/>
        <v>0</v>
      </c>
      <c r="I7048" s="188">
        <f t="shared" si="911"/>
        <v>0</v>
      </c>
      <c r="J7048" s="142"/>
      <c r="K7048" s="146"/>
      <c r="L7048" s="7" t="str">
        <f t="shared" si="912"/>
        <v/>
      </c>
      <c r="M7048" s="7" t="str">
        <f t="shared" si="913"/>
        <v/>
      </c>
      <c r="N7048" s="7" t="str">
        <f t="shared" si="909"/>
        <v/>
      </c>
      <c r="O7048" s="144"/>
      <c r="P7048" s="355">
        <v>0</v>
      </c>
      <c r="Q7048" s="362">
        <f>SUM('NOVO HORIZONTE'!I7048)</f>
        <v>0</v>
      </c>
      <c r="R7048" s="363">
        <f t="shared" si="914"/>
        <v>0</v>
      </c>
      <c r="S7048" s="153">
        <f t="shared" si="908"/>
        <v>0</v>
      </c>
      <c r="T7048" s="364"/>
    </row>
    <row r="7049" ht="27.95" customHeight="1" spans="1:20">
      <c r="A7049" s="154" t="s">
        <v>168</v>
      </c>
      <c r="B7049" s="100"/>
      <c r="C7049" s="161" t="s">
        <v>7339</v>
      </c>
      <c r="D7049" s="94"/>
      <c r="E7049" s="389">
        <v>0</v>
      </c>
      <c r="F7049" s="96">
        <f t="shared" si="910"/>
        <v>0</v>
      </c>
      <c r="G7049" s="187">
        <f>ROUND(SUM('NOVO HORIZONTE'!G7049),2)</f>
        <v>0</v>
      </c>
      <c r="H7049" s="187">
        <f t="shared" si="915"/>
        <v>0</v>
      </c>
      <c r="I7049" s="188">
        <f t="shared" si="911"/>
        <v>0</v>
      </c>
      <c r="J7049" s="142"/>
      <c r="K7049" s="145" t="str">
        <f>IF(SUM(I7050:I7113)&gt;0,"xx","")</f>
        <v>xx</v>
      </c>
      <c r="L7049" s="7" t="str">
        <f t="shared" si="912"/>
        <v>x</v>
      </c>
      <c r="M7049" s="7" t="str">
        <f t="shared" si="913"/>
        <v>x</v>
      </c>
      <c r="N7049" s="7" t="str">
        <f t="shared" si="909"/>
        <v>x</v>
      </c>
      <c r="O7049" s="144"/>
      <c r="P7049" s="375"/>
      <c r="Q7049" s="362">
        <f>SUM('NOVO HORIZONTE'!I7049)</f>
        <v>0</v>
      </c>
      <c r="R7049" s="363">
        <f t="shared" si="914"/>
        <v>0</v>
      </c>
      <c r="S7049" s="153">
        <f t="shared" si="908"/>
        <v>0</v>
      </c>
      <c r="T7049" s="364"/>
    </row>
    <row r="7050" ht="22.5" hidden="1" spans="1:20">
      <c r="A7050" s="158">
        <v>100324</v>
      </c>
      <c r="B7050" s="100" t="s">
        <v>252</v>
      </c>
      <c r="C7050" s="159" t="s">
        <v>7340</v>
      </c>
      <c r="D7050" s="192" t="s">
        <v>239</v>
      </c>
      <c r="E7050" s="95">
        <v>111.54</v>
      </c>
      <c r="F7050" s="96">
        <f t="shared" si="910"/>
        <v>136.9</v>
      </c>
      <c r="G7050" s="107">
        <f>ROUND(SUM('NOVO HORIZONTE'!G7050),2)</f>
        <v>0</v>
      </c>
      <c r="H7050" s="107">
        <f t="shared" si="915"/>
        <v>0</v>
      </c>
      <c r="I7050" s="184">
        <f t="shared" si="911"/>
        <v>0</v>
      </c>
      <c r="J7050" s="142"/>
      <c r="K7050" s="146"/>
      <c r="L7050" s="7" t="str">
        <f t="shared" si="912"/>
        <v/>
      </c>
      <c r="M7050" s="7" t="str">
        <f t="shared" si="913"/>
        <v/>
      </c>
      <c r="N7050" s="7" t="str">
        <f t="shared" si="909"/>
        <v/>
      </c>
      <c r="O7050" s="144"/>
      <c r="P7050" s="355"/>
      <c r="Q7050" s="362">
        <f>SUM('NOVO HORIZONTE'!I7050)</f>
        <v>0</v>
      </c>
      <c r="R7050" s="363">
        <f t="shared" si="914"/>
        <v>0</v>
      </c>
      <c r="S7050" s="153">
        <f t="shared" si="908"/>
        <v>0</v>
      </c>
      <c r="T7050" s="364"/>
    </row>
    <row r="7051" ht="22.5" spans="1:20">
      <c r="A7051" s="158">
        <v>96624</v>
      </c>
      <c r="B7051" s="100" t="s">
        <v>252</v>
      </c>
      <c r="C7051" s="159" t="s">
        <v>7341</v>
      </c>
      <c r="D7051" s="192" t="s">
        <v>239</v>
      </c>
      <c r="E7051" s="95">
        <v>111.73</v>
      </c>
      <c r="F7051" s="102">
        <f t="shared" si="910"/>
        <v>137.14</v>
      </c>
      <c r="G7051" s="107">
        <f>ROUND(SUM('NOVO HORIZONTE'!G7051),2)</f>
        <v>30.54</v>
      </c>
      <c r="H7051" s="107">
        <f t="shared" si="915"/>
        <v>137.14</v>
      </c>
      <c r="I7051" s="184">
        <f>IF(ISBLANK(G7051),0,ROUNDDOWN(G7051*H7051,2))</f>
        <v>4188.25</v>
      </c>
      <c r="J7051" s="142"/>
      <c r="K7051" s="146"/>
      <c r="L7051" s="7" t="str">
        <f t="shared" si="912"/>
        <v>x</v>
      </c>
      <c r="M7051" s="7" t="str">
        <f t="shared" si="913"/>
        <v>x</v>
      </c>
      <c r="N7051" s="7" t="str">
        <f t="shared" si="909"/>
        <v>x</v>
      </c>
      <c r="O7051" s="144"/>
      <c r="P7051" s="355"/>
      <c r="Q7051" s="362">
        <f>SUM('NOVO HORIZONTE'!I7051)</f>
        <v>4188.25</v>
      </c>
      <c r="R7051" s="363">
        <f t="shared" si="914"/>
        <v>0</v>
      </c>
      <c r="S7051" s="153">
        <f t="shared" si="908"/>
        <v>0</v>
      </c>
      <c r="T7051" s="364"/>
    </row>
    <row r="7052" ht="22.5" hidden="1" spans="1:20">
      <c r="A7052" s="158">
        <v>100323</v>
      </c>
      <c r="B7052" s="100" t="s">
        <v>252</v>
      </c>
      <c r="C7052" s="159" t="s">
        <v>7342</v>
      </c>
      <c r="D7052" s="192" t="s">
        <v>239</v>
      </c>
      <c r="E7052" s="95">
        <v>140.44</v>
      </c>
      <c r="F7052" s="102">
        <f t="shared" si="910"/>
        <v>172.38</v>
      </c>
      <c r="G7052" s="107">
        <f>ROUND(SUM('NOVO HORIZONTE'!G7052),2)</f>
        <v>0</v>
      </c>
      <c r="H7052" s="107">
        <f t="shared" ref="H7052:H7075" si="916">IF(G7052=0,0,F7052)</f>
        <v>0</v>
      </c>
      <c r="I7052" s="184">
        <f t="shared" ref="I7052:I7075" si="917">IF(ISBLANK(G7052),0,ROUND(G7052*H7052,2))</f>
        <v>0</v>
      </c>
      <c r="J7052" s="142"/>
      <c r="K7052" s="146"/>
      <c r="L7052" s="7" t="str">
        <f t="shared" si="912"/>
        <v/>
      </c>
      <c r="M7052" s="7" t="str">
        <f t="shared" si="913"/>
        <v/>
      </c>
      <c r="N7052" s="7" t="str">
        <f t="shared" ref="N7052:N7075" si="918">M7052</f>
        <v/>
      </c>
      <c r="O7052" s="144"/>
      <c r="P7052" s="355"/>
      <c r="Q7052" s="362">
        <f>SUM('NOVO HORIZONTE'!I7052)</f>
        <v>0</v>
      </c>
      <c r="R7052" s="363">
        <f t="shared" si="914"/>
        <v>0</v>
      </c>
      <c r="S7052" s="153">
        <f t="shared" si="908"/>
        <v>0</v>
      </c>
      <c r="T7052" s="364"/>
    </row>
    <row r="7053" ht="12.75" hidden="1" spans="1:20">
      <c r="A7053" s="158">
        <v>603900</v>
      </c>
      <c r="B7053" s="110" t="s">
        <v>286</v>
      </c>
      <c r="C7053" s="159" t="s">
        <v>7343</v>
      </c>
      <c r="D7053" s="192" t="s">
        <v>239</v>
      </c>
      <c r="E7053" s="95">
        <v>131.84</v>
      </c>
      <c r="F7053" s="102">
        <f t="shared" si="910"/>
        <v>161.82</v>
      </c>
      <c r="G7053" s="107">
        <f>ROUND(SUM('NOVO HORIZONTE'!G7053),2)</f>
        <v>0</v>
      </c>
      <c r="H7053" s="107">
        <f t="shared" si="916"/>
        <v>0</v>
      </c>
      <c r="I7053" s="184">
        <f t="shared" si="917"/>
        <v>0</v>
      </c>
      <c r="J7053" s="142"/>
      <c r="K7053" s="146"/>
      <c r="L7053" s="7" t="str">
        <f t="shared" si="912"/>
        <v/>
      </c>
      <c r="M7053" s="7" t="str">
        <f t="shared" si="913"/>
        <v/>
      </c>
      <c r="N7053" s="7" t="str">
        <f t="shared" si="918"/>
        <v/>
      </c>
      <c r="O7053" s="144"/>
      <c r="P7053" s="355"/>
      <c r="Q7053" s="362">
        <f>SUM('NOVO HORIZONTE'!I7053)</f>
        <v>0</v>
      </c>
      <c r="R7053" s="363">
        <f t="shared" si="914"/>
        <v>0</v>
      </c>
      <c r="S7053" s="153">
        <f t="shared" si="908"/>
        <v>0</v>
      </c>
      <c r="T7053" s="364"/>
    </row>
    <row r="7054" ht="22.5" hidden="1" spans="1:20">
      <c r="A7054" s="158" t="s">
        <v>2590</v>
      </c>
      <c r="B7054" s="100" t="s">
        <v>7344</v>
      </c>
      <c r="C7054" s="159" t="s">
        <v>7345</v>
      </c>
      <c r="D7054" s="192" t="s">
        <v>261</v>
      </c>
      <c r="E7054" s="95">
        <v>109.95</v>
      </c>
      <c r="F7054" s="102">
        <f t="shared" si="910"/>
        <v>134.95</v>
      </c>
      <c r="G7054" s="107">
        <f>ROUND(SUM('NOVO HORIZONTE'!G7054),2)</f>
        <v>0</v>
      </c>
      <c r="H7054" s="107">
        <f t="shared" si="916"/>
        <v>0</v>
      </c>
      <c r="I7054" s="184">
        <f t="shared" si="917"/>
        <v>0</v>
      </c>
      <c r="J7054" s="142"/>
      <c r="K7054" s="146"/>
      <c r="L7054" s="7" t="str">
        <f t="shared" si="912"/>
        <v/>
      </c>
      <c r="M7054" s="7" t="str">
        <f t="shared" si="913"/>
        <v/>
      </c>
      <c r="N7054" s="7" t="str">
        <f t="shared" si="918"/>
        <v/>
      </c>
      <c r="O7054" s="144"/>
      <c r="P7054" s="355"/>
      <c r="Q7054" s="362">
        <f>SUM('NOVO HORIZONTE'!I7054)</f>
        <v>0</v>
      </c>
      <c r="R7054" s="363">
        <f t="shared" si="914"/>
        <v>0</v>
      </c>
      <c r="S7054" s="153">
        <f t="shared" si="908"/>
        <v>0</v>
      </c>
      <c r="T7054" s="364"/>
    </row>
    <row r="7055" ht="12.75" spans="1:20">
      <c r="A7055" s="158" t="s">
        <v>7346</v>
      </c>
      <c r="B7055" s="110" t="s">
        <v>286</v>
      </c>
      <c r="C7055" s="394" t="s">
        <v>7347</v>
      </c>
      <c r="D7055" s="192" t="s">
        <v>263</v>
      </c>
      <c r="E7055" s="95">
        <v>20.16</v>
      </c>
      <c r="F7055" s="102">
        <f t="shared" si="910"/>
        <v>24.74</v>
      </c>
      <c r="G7055" s="107">
        <f>ROUND(SUM('NOVO HORIZONTE'!G7055),2)</f>
        <v>297</v>
      </c>
      <c r="H7055" s="107">
        <f t="shared" si="916"/>
        <v>24.74</v>
      </c>
      <c r="I7055" s="184">
        <f t="shared" si="917"/>
        <v>7347.78</v>
      </c>
      <c r="J7055" s="142"/>
      <c r="K7055" s="146"/>
      <c r="L7055" s="7" t="str">
        <f t="shared" si="912"/>
        <v>x</v>
      </c>
      <c r="M7055" s="7" t="str">
        <f t="shared" si="913"/>
        <v>x</v>
      </c>
      <c r="N7055" s="7" t="str">
        <f t="shared" si="918"/>
        <v>x</v>
      </c>
      <c r="O7055" s="144"/>
      <c r="P7055" s="355"/>
      <c r="Q7055" s="362">
        <f>SUM('NOVO HORIZONTE'!I7055)</f>
        <v>7347.78</v>
      </c>
      <c r="R7055" s="363">
        <f t="shared" si="914"/>
        <v>0</v>
      </c>
      <c r="S7055" s="153">
        <f t="shared" si="908"/>
        <v>0</v>
      </c>
      <c r="T7055" s="364"/>
    </row>
    <row r="7056" ht="22.5" hidden="1" spans="1:20">
      <c r="A7056" s="158">
        <v>92396</v>
      </c>
      <c r="B7056" s="100" t="s">
        <v>252</v>
      </c>
      <c r="C7056" s="159" t="s">
        <v>7348</v>
      </c>
      <c r="D7056" s="192" t="s">
        <v>261</v>
      </c>
      <c r="E7056" s="95">
        <v>62.05</v>
      </c>
      <c r="F7056" s="102">
        <f t="shared" si="910"/>
        <v>76.16</v>
      </c>
      <c r="G7056" s="107">
        <f>ROUND(SUM('NOVO HORIZONTE'!G7056),2)</f>
        <v>0</v>
      </c>
      <c r="H7056" s="107">
        <f t="shared" si="916"/>
        <v>0</v>
      </c>
      <c r="I7056" s="184">
        <f t="shared" si="917"/>
        <v>0</v>
      </c>
      <c r="J7056" s="142"/>
      <c r="K7056" s="146"/>
      <c r="L7056" s="7" t="str">
        <f t="shared" si="912"/>
        <v/>
      </c>
      <c r="M7056" s="7" t="str">
        <f t="shared" si="913"/>
        <v/>
      </c>
      <c r="N7056" s="7" t="str">
        <f t="shared" si="918"/>
        <v/>
      </c>
      <c r="O7056" s="144"/>
      <c r="P7056" s="355"/>
      <c r="Q7056" s="362">
        <f>SUM('NOVO HORIZONTE'!I7056)</f>
        <v>0</v>
      </c>
      <c r="R7056" s="363">
        <f t="shared" si="914"/>
        <v>0</v>
      </c>
      <c r="S7056" s="153">
        <f t="shared" si="908"/>
        <v>0</v>
      </c>
      <c r="T7056" s="364"/>
    </row>
    <row r="7057" ht="22.5" hidden="1" spans="1:20">
      <c r="A7057" s="158" t="s">
        <v>457</v>
      </c>
      <c r="B7057" s="100" t="s">
        <v>7344</v>
      </c>
      <c r="C7057" s="159" t="s">
        <v>7349</v>
      </c>
      <c r="D7057" s="192" t="s">
        <v>261</v>
      </c>
      <c r="E7057" s="95">
        <v>73.21</v>
      </c>
      <c r="F7057" s="102">
        <f t="shared" si="910"/>
        <v>89.86</v>
      </c>
      <c r="G7057" s="107">
        <f>ROUND(SUM('NOVO HORIZONTE'!G7057),2)</f>
        <v>0</v>
      </c>
      <c r="H7057" s="107">
        <f t="shared" si="916"/>
        <v>0</v>
      </c>
      <c r="I7057" s="184">
        <f t="shared" si="917"/>
        <v>0</v>
      </c>
      <c r="J7057" s="142"/>
      <c r="K7057" s="146"/>
      <c r="L7057" s="7" t="str">
        <f t="shared" si="912"/>
        <v/>
      </c>
      <c r="M7057" s="7" t="str">
        <f t="shared" si="913"/>
        <v/>
      </c>
      <c r="N7057" s="7" t="str">
        <f t="shared" si="918"/>
        <v/>
      </c>
      <c r="O7057" s="144"/>
      <c r="P7057" s="355"/>
      <c r="Q7057" s="362">
        <f>SUM('NOVO HORIZONTE'!I7057)</f>
        <v>0</v>
      </c>
      <c r="R7057" s="363">
        <f t="shared" si="914"/>
        <v>0</v>
      </c>
      <c r="S7057" s="153">
        <f t="shared" si="908"/>
        <v>0</v>
      </c>
      <c r="T7057" s="364"/>
    </row>
    <row r="7058" ht="22.5" hidden="1" spans="1:20">
      <c r="A7058" s="158">
        <v>94996</v>
      </c>
      <c r="B7058" s="100" t="s">
        <v>252</v>
      </c>
      <c r="C7058" s="159" t="s">
        <v>6642</v>
      </c>
      <c r="D7058" s="192" t="s">
        <v>261</v>
      </c>
      <c r="E7058" s="95">
        <v>131.57</v>
      </c>
      <c r="F7058" s="102">
        <f t="shared" si="910"/>
        <v>161.49</v>
      </c>
      <c r="G7058" s="107">
        <f>ROUND(SUM('NOVO HORIZONTE'!G7058),2)</f>
        <v>0</v>
      </c>
      <c r="H7058" s="107">
        <f t="shared" si="916"/>
        <v>0</v>
      </c>
      <c r="I7058" s="184">
        <f t="shared" si="917"/>
        <v>0</v>
      </c>
      <c r="J7058" s="142"/>
      <c r="K7058" s="146"/>
      <c r="L7058" s="7" t="str">
        <f t="shared" si="912"/>
        <v/>
      </c>
      <c r="M7058" s="7" t="str">
        <f t="shared" si="913"/>
        <v/>
      </c>
      <c r="N7058" s="7" t="str">
        <f t="shared" si="918"/>
        <v/>
      </c>
      <c r="O7058" s="144"/>
      <c r="P7058" s="355"/>
      <c r="Q7058" s="362">
        <f>SUM('NOVO HORIZONTE'!I7058)</f>
        <v>0</v>
      </c>
      <c r="R7058" s="363">
        <f t="shared" si="914"/>
        <v>0</v>
      </c>
      <c r="S7058" s="153">
        <f t="shared" si="908"/>
        <v>0</v>
      </c>
      <c r="T7058" s="364"/>
    </row>
    <row r="7059" ht="12.75" hidden="1" spans="1:20">
      <c r="A7059" s="158" t="s">
        <v>7350</v>
      </c>
      <c r="B7059" s="189" t="s">
        <v>1231</v>
      </c>
      <c r="C7059" s="395" t="s">
        <v>7351</v>
      </c>
      <c r="D7059" s="94" t="s">
        <v>263</v>
      </c>
      <c r="E7059" s="95">
        <v>16.51</v>
      </c>
      <c r="F7059" s="102">
        <f t="shared" si="910"/>
        <v>20.26</v>
      </c>
      <c r="G7059" s="107">
        <f>ROUND(SUM('NOVO HORIZONTE'!G7059),2)</f>
        <v>0</v>
      </c>
      <c r="H7059" s="107">
        <f t="shared" si="916"/>
        <v>0</v>
      </c>
      <c r="I7059" s="184">
        <f t="shared" si="917"/>
        <v>0</v>
      </c>
      <c r="J7059" s="142"/>
      <c r="K7059" s="146"/>
      <c r="L7059" s="7" t="str">
        <f t="shared" si="912"/>
        <v/>
      </c>
      <c r="M7059" s="7" t="str">
        <f t="shared" si="913"/>
        <v/>
      </c>
      <c r="N7059" s="7" t="str">
        <f t="shared" si="918"/>
        <v/>
      </c>
      <c r="O7059" s="144"/>
      <c r="P7059" s="355"/>
      <c r="Q7059" s="362">
        <f>SUM('NOVO HORIZONTE'!I7059)</f>
        <v>0</v>
      </c>
      <c r="R7059" s="363">
        <f t="shared" si="914"/>
        <v>0</v>
      </c>
      <c r="S7059" s="153">
        <f t="shared" si="908"/>
        <v>0</v>
      </c>
      <c r="T7059" s="364"/>
    </row>
    <row r="7060" ht="22.5" hidden="1" spans="1:20">
      <c r="A7060" s="158" t="s">
        <v>7352</v>
      </c>
      <c r="B7060" s="100" t="s">
        <v>7344</v>
      </c>
      <c r="C7060" s="159" t="s">
        <v>7353</v>
      </c>
      <c r="D7060" s="192" t="s">
        <v>261</v>
      </c>
      <c r="E7060" s="95">
        <v>447.2</v>
      </c>
      <c r="F7060" s="102">
        <f t="shared" si="910"/>
        <v>548.89</v>
      </c>
      <c r="G7060" s="107">
        <f>ROUND(SUM('NOVO HORIZONTE'!G7060),2)</f>
        <v>0</v>
      </c>
      <c r="H7060" s="107">
        <f t="shared" si="916"/>
        <v>0</v>
      </c>
      <c r="I7060" s="184">
        <f t="shared" si="917"/>
        <v>0</v>
      </c>
      <c r="J7060" s="142"/>
      <c r="K7060" s="146"/>
      <c r="L7060" s="7" t="str">
        <f t="shared" si="912"/>
        <v/>
      </c>
      <c r="M7060" s="7" t="str">
        <f t="shared" si="913"/>
        <v/>
      </c>
      <c r="N7060" s="7" t="str">
        <f t="shared" si="918"/>
        <v/>
      </c>
      <c r="O7060" s="144"/>
      <c r="P7060" s="355"/>
      <c r="Q7060" s="362">
        <f>SUM('NOVO HORIZONTE'!I7060)</f>
        <v>0</v>
      </c>
      <c r="R7060" s="363">
        <f t="shared" si="914"/>
        <v>0</v>
      </c>
      <c r="S7060" s="153">
        <f t="shared" si="908"/>
        <v>0</v>
      </c>
      <c r="T7060" s="364"/>
    </row>
    <row r="7061" ht="22.5" hidden="1" spans="1:20">
      <c r="A7061" s="158">
        <v>93358</v>
      </c>
      <c r="B7061" s="100" t="s">
        <v>252</v>
      </c>
      <c r="C7061" s="159" t="s">
        <v>7354</v>
      </c>
      <c r="D7061" s="192" t="s">
        <v>239</v>
      </c>
      <c r="E7061" s="95">
        <v>99.37</v>
      </c>
      <c r="F7061" s="102">
        <f t="shared" si="910"/>
        <v>121.97</v>
      </c>
      <c r="G7061" s="107">
        <f>ROUND(SUM('NOVO HORIZONTE'!G7061),2)</f>
        <v>0</v>
      </c>
      <c r="H7061" s="107">
        <f t="shared" si="916"/>
        <v>0</v>
      </c>
      <c r="I7061" s="184">
        <f t="shared" si="917"/>
        <v>0</v>
      </c>
      <c r="J7061" s="142"/>
      <c r="K7061" s="146"/>
      <c r="L7061" s="7" t="str">
        <f t="shared" si="912"/>
        <v/>
      </c>
      <c r="M7061" s="7" t="str">
        <f t="shared" si="913"/>
        <v/>
      </c>
      <c r="N7061" s="7" t="str">
        <f t="shared" si="918"/>
        <v/>
      </c>
      <c r="O7061" s="144"/>
      <c r="P7061" s="355"/>
      <c r="Q7061" s="362">
        <f>SUM('NOVO HORIZONTE'!I7061)</f>
        <v>0</v>
      </c>
      <c r="R7061" s="363">
        <f t="shared" si="914"/>
        <v>0</v>
      </c>
      <c r="S7061" s="153">
        <f t="shared" si="908"/>
        <v>0</v>
      </c>
      <c r="T7061" s="364"/>
    </row>
    <row r="7062" ht="22.5" hidden="1" spans="1:20">
      <c r="A7062" s="158">
        <v>94964</v>
      </c>
      <c r="B7062" s="100" t="s">
        <v>252</v>
      </c>
      <c r="C7062" s="159" t="s">
        <v>7355</v>
      </c>
      <c r="D7062" s="192" t="s">
        <v>239</v>
      </c>
      <c r="E7062" s="95">
        <v>419.07</v>
      </c>
      <c r="F7062" s="102">
        <f t="shared" si="910"/>
        <v>514.37</v>
      </c>
      <c r="G7062" s="107">
        <f>ROUND(SUM('NOVO HORIZONTE'!G7062),2)</f>
        <v>0</v>
      </c>
      <c r="H7062" s="107">
        <f t="shared" si="916"/>
        <v>0</v>
      </c>
      <c r="I7062" s="184">
        <f t="shared" si="917"/>
        <v>0</v>
      </c>
      <c r="J7062" s="142"/>
      <c r="K7062" s="146"/>
      <c r="L7062" s="7" t="str">
        <f t="shared" si="912"/>
        <v/>
      </c>
      <c r="M7062" s="7" t="str">
        <f t="shared" si="913"/>
        <v/>
      </c>
      <c r="N7062" s="7" t="str">
        <f t="shared" si="918"/>
        <v/>
      </c>
      <c r="O7062" s="144"/>
      <c r="P7062" s="355"/>
      <c r="Q7062" s="362">
        <f>SUM('NOVO HORIZONTE'!I7062)</f>
        <v>0</v>
      </c>
      <c r="R7062" s="363">
        <f t="shared" si="914"/>
        <v>0</v>
      </c>
      <c r="S7062" s="153">
        <f t="shared" si="908"/>
        <v>0</v>
      </c>
      <c r="T7062" s="364"/>
    </row>
    <row r="7063" ht="22.5" hidden="1" spans="1:20">
      <c r="A7063" s="158" t="s">
        <v>7356</v>
      </c>
      <c r="B7063" s="164" t="s">
        <v>431</v>
      </c>
      <c r="C7063" s="159" t="s">
        <v>7357</v>
      </c>
      <c r="D7063" s="192" t="s">
        <v>7358</v>
      </c>
      <c r="E7063" s="95">
        <v>2802.44</v>
      </c>
      <c r="F7063" s="102">
        <f t="shared" si="910"/>
        <v>3439.71</v>
      </c>
      <c r="G7063" s="107">
        <f>ROUND(SUM('NOVO HORIZONTE'!G7063),2)</f>
        <v>0</v>
      </c>
      <c r="H7063" s="107">
        <f t="shared" si="916"/>
        <v>0</v>
      </c>
      <c r="I7063" s="184">
        <f t="shared" si="917"/>
        <v>0</v>
      </c>
      <c r="J7063" s="142"/>
      <c r="K7063" s="146"/>
      <c r="L7063" s="7" t="str">
        <f t="shared" si="912"/>
        <v/>
      </c>
      <c r="M7063" s="7" t="str">
        <f t="shared" si="913"/>
        <v/>
      </c>
      <c r="N7063" s="7" t="str">
        <f t="shared" si="918"/>
        <v/>
      </c>
      <c r="O7063" s="144"/>
      <c r="P7063" s="355"/>
      <c r="Q7063" s="362">
        <f>SUM('NOVO HORIZONTE'!I7063)</f>
        <v>0</v>
      </c>
      <c r="R7063" s="363">
        <f t="shared" si="914"/>
        <v>0</v>
      </c>
      <c r="S7063" s="153">
        <f t="shared" si="908"/>
        <v>0</v>
      </c>
      <c r="T7063" s="364"/>
    </row>
    <row r="7064" ht="33.75" spans="1:20">
      <c r="A7064" s="158" t="s">
        <v>7359</v>
      </c>
      <c r="B7064" s="164" t="s">
        <v>431</v>
      </c>
      <c r="C7064" s="159" t="s">
        <v>7360</v>
      </c>
      <c r="D7064" s="192" t="s">
        <v>279</v>
      </c>
      <c r="E7064" s="95">
        <v>3228.24</v>
      </c>
      <c r="F7064" s="102">
        <f t="shared" si="910"/>
        <v>3962.34</v>
      </c>
      <c r="G7064" s="107">
        <f>ROUND(SUM('NOVO HORIZONTE'!G7064),2)</f>
        <v>1</v>
      </c>
      <c r="H7064" s="107">
        <f t="shared" si="916"/>
        <v>3962.34</v>
      </c>
      <c r="I7064" s="184">
        <f t="shared" si="917"/>
        <v>3962.34</v>
      </c>
      <c r="J7064" s="142"/>
      <c r="K7064" s="146"/>
      <c r="L7064" s="7" t="str">
        <f t="shared" si="912"/>
        <v>x</v>
      </c>
      <c r="M7064" s="7" t="str">
        <f t="shared" si="913"/>
        <v>x</v>
      </c>
      <c r="N7064" s="7" t="str">
        <f t="shared" si="918"/>
        <v>x</v>
      </c>
      <c r="O7064" s="144"/>
      <c r="P7064" s="355"/>
      <c r="Q7064" s="362">
        <f>SUM('NOVO HORIZONTE'!I7064)</f>
        <v>3962.34</v>
      </c>
      <c r="R7064" s="363">
        <f t="shared" si="914"/>
        <v>0</v>
      </c>
      <c r="S7064" s="153">
        <f t="shared" si="908"/>
        <v>0</v>
      </c>
      <c r="T7064" s="364"/>
    </row>
    <row r="7065" ht="33.75" hidden="1" spans="1:20">
      <c r="A7065" s="158" t="s">
        <v>7361</v>
      </c>
      <c r="B7065" s="164" t="s">
        <v>431</v>
      </c>
      <c r="C7065" s="159" t="s">
        <v>7362</v>
      </c>
      <c r="D7065" s="192" t="s">
        <v>7363</v>
      </c>
      <c r="E7065" s="95">
        <v>1209.94</v>
      </c>
      <c r="F7065" s="102">
        <f t="shared" si="910"/>
        <v>1485.08</v>
      </c>
      <c r="G7065" s="107">
        <f>ROUND(SUM('NOVO HORIZONTE'!G7065),2)</f>
        <v>0</v>
      </c>
      <c r="H7065" s="107">
        <f t="shared" si="916"/>
        <v>0</v>
      </c>
      <c r="I7065" s="184">
        <f t="shared" si="917"/>
        <v>0</v>
      </c>
      <c r="J7065" s="142"/>
      <c r="K7065" s="146"/>
      <c r="L7065" s="7" t="str">
        <f t="shared" si="912"/>
        <v/>
      </c>
      <c r="M7065" s="7" t="str">
        <f t="shared" si="913"/>
        <v/>
      </c>
      <c r="N7065" s="7" t="str">
        <f t="shared" si="918"/>
        <v/>
      </c>
      <c r="O7065" s="144"/>
      <c r="P7065" s="355"/>
      <c r="Q7065" s="362">
        <f>SUM('NOVO HORIZONTE'!I7065)</f>
        <v>0</v>
      </c>
      <c r="R7065" s="363">
        <f t="shared" si="914"/>
        <v>0</v>
      </c>
      <c r="S7065" s="153">
        <f t="shared" ref="S7065:S7128" si="919">IF(R7065=0,0,IF(R7065&gt;0,"c","b"))</f>
        <v>0</v>
      </c>
      <c r="T7065" s="364"/>
    </row>
    <row r="7066" ht="12.75" hidden="1" spans="1:20">
      <c r="A7066" s="158" t="s">
        <v>2590</v>
      </c>
      <c r="B7066" s="100" t="s">
        <v>7344</v>
      </c>
      <c r="C7066" s="159" t="s">
        <v>7364</v>
      </c>
      <c r="D7066" s="192" t="s">
        <v>279</v>
      </c>
      <c r="E7066" s="95">
        <v>4401.98</v>
      </c>
      <c r="F7066" s="102">
        <f t="shared" si="910"/>
        <v>5402.99</v>
      </c>
      <c r="G7066" s="107">
        <f>ROUND(SUM('NOVO HORIZONTE'!G7066),2)</f>
        <v>0</v>
      </c>
      <c r="H7066" s="107">
        <f t="shared" si="916"/>
        <v>0</v>
      </c>
      <c r="I7066" s="184">
        <f t="shared" si="917"/>
        <v>0</v>
      </c>
      <c r="J7066" s="142"/>
      <c r="K7066" s="146"/>
      <c r="L7066" s="7" t="str">
        <f t="shared" si="912"/>
        <v/>
      </c>
      <c r="M7066" s="7" t="str">
        <f t="shared" si="913"/>
        <v/>
      </c>
      <c r="N7066" s="7" t="str">
        <f t="shared" si="918"/>
        <v/>
      </c>
      <c r="O7066" s="144"/>
      <c r="P7066" s="355"/>
      <c r="Q7066" s="362">
        <f>SUM('NOVO HORIZONTE'!I7066)</f>
        <v>0</v>
      </c>
      <c r="R7066" s="363">
        <f t="shared" si="914"/>
        <v>0</v>
      </c>
      <c r="S7066" s="153">
        <f t="shared" si="919"/>
        <v>0</v>
      </c>
      <c r="T7066" s="364"/>
    </row>
    <row r="7067" ht="12.75" hidden="1" spans="1:20">
      <c r="A7067" s="158" t="s">
        <v>2590</v>
      </c>
      <c r="B7067" s="100" t="s">
        <v>7344</v>
      </c>
      <c r="C7067" s="159" t="s">
        <v>7365</v>
      </c>
      <c r="D7067" s="192" t="s">
        <v>279</v>
      </c>
      <c r="E7067" s="95">
        <v>3991.8</v>
      </c>
      <c r="F7067" s="102">
        <f t="shared" si="910"/>
        <v>4899.54</v>
      </c>
      <c r="G7067" s="107">
        <f>ROUND(SUM('NOVO HORIZONTE'!G7067),2)</f>
        <v>0</v>
      </c>
      <c r="H7067" s="107">
        <f t="shared" si="916"/>
        <v>0</v>
      </c>
      <c r="I7067" s="184">
        <f t="shared" si="917"/>
        <v>0</v>
      </c>
      <c r="J7067" s="142"/>
      <c r="K7067" s="146"/>
      <c r="L7067" s="7" t="str">
        <f t="shared" si="912"/>
        <v/>
      </c>
      <c r="M7067" s="7" t="str">
        <f t="shared" si="913"/>
        <v/>
      </c>
      <c r="N7067" s="7" t="str">
        <f t="shared" si="918"/>
        <v/>
      </c>
      <c r="O7067" s="144"/>
      <c r="P7067" s="355"/>
      <c r="Q7067" s="362">
        <f>SUM('NOVO HORIZONTE'!I7067)</f>
        <v>0</v>
      </c>
      <c r="R7067" s="363">
        <f t="shared" si="914"/>
        <v>0</v>
      </c>
      <c r="S7067" s="153">
        <f t="shared" si="919"/>
        <v>0</v>
      </c>
      <c r="T7067" s="364"/>
    </row>
    <row r="7068" ht="12.75" hidden="1" spans="1:20">
      <c r="A7068" s="158" t="s">
        <v>2590</v>
      </c>
      <c r="B7068" s="100" t="s">
        <v>7344</v>
      </c>
      <c r="C7068" s="159" t="s">
        <v>7366</v>
      </c>
      <c r="D7068" s="192" t="s">
        <v>279</v>
      </c>
      <c r="E7068" s="95">
        <v>4201.89</v>
      </c>
      <c r="F7068" s="102">
        <f t="shared" si="910"/>
        <v>5157.4</v>
      </c>
      <c r="G7068" s="107">
        <f>ROUND(SUM('NOVO HORIZONTE'!G7068),2)</f>
        <v>0</v>
      </c>
      <c r="H7068" s="107">
        <f t="shared" si="916"/>
        <v>0</v>
      </c>
      <c r="I7068" s="184">
        <f t="shared" si="917"/>
        <v>0</v>
      </c>
      <c r="J7068" s="142"/>
      <c r="K7068" s="146"/>
      <c r="L7068" s="7" t="str">
        <f t="shared" si="912"/>
        <v/>
      </c>
      <c r="M7068" s="7" t="str">
        <f t="shared" si="913"/>
        <v/>
      </c>
      <c r="N7068" s="7" t="str">
        <f t="shared" si="918"/>
        <v/>
      </c>
      <c r="O7068" s="144"/>
      <c r="P7068" s="355"/>
      <c r="Q7068" s="362">
        <f>SUM('NOVO HORIZONTE'!I7068)</f>
        <v>0</v>
      </c>
      <c r="R7068" s="363">
        <f t="shared" si="914"/>
        <v>0</v>
      </c>
      <c r="S7068" s="153">
        <f t="shared" si="919"/>
        <v>0</v>
      </c>
      <c r="T7068" s="364"/>
    </row>
    <row r="7069" ht="12.75" hidden="1" spans="1:20">
      <c r="A7069" s="158" t="s">
        <v>2590</v>
      </c>
      <c r="B7069" s="100" t="s">
        <v>7344</v>
      </c>
      <c r="C7069" s="159" t="s">
        <v>7367</v>
      </c>
      <c r="D7069" s="192" t="s">
        <v>279</v>
      </c>
      <c r="E7069" s="95">
        <v>2281.03</v>
      </c>
      <c r="F7069" s="102">
        <f t="shared" si="910"/>
        <v>2799.74</v>
      </c>
      <c r="G7069" s="107">
        <f>ROUND(SUM('NOVO HORIZONTE'!G7069),2)</f>
        <v>0</v>
      </c>
      <c r="H7069" s="107">
        <f t="shared" si="916"/>
        <v>0</v>
      </c>
      <c r="I7069" s="184">
        <f t="shared" si="917"/>
        <v>0</v>
      </c>
      <c r="J7069" s="142"/>
      <c r="K7069" s="146"/>
      <c r="L7069" s="7" t="str">
        <f t="shared" si="912"/>
        <v/>
      </c>
      <c r="M7069" s="7" t="str">
        <f t="shared" si="913"/>
        <v/>
      </c>
      <c r="N7069" s="7" t="str">
        <f t="shared" si="918"/>
        <v/>
      </c>
      <c r="O7069" s="144"/>
      <c r="P7069" s="355"/>
      <c r="Q7069" s="362">
        <f>SUM('NOVO HORIZONTE'!I7069)</f>
        <v>0</v>
      </c>
      <c r="R7069" s="363">
        <f t="shared" si="914"/>
        <v>0</v>
      </c>
      <c r="S7069" s="153">
        <f t="shared" si="919"/>
        <v>0</v>
      </c>
      <c r="T7069" s="364"/>
    </row>
    <row r="7070" ht="12.75" hidden="1" spans="1:20">
      <c r="A7070" s="158" t="s">
        <v>2590</v>
      </c>
      <c r="B7070" s="100" t="s">
        <v>7344</v>
      </c>
      <c r="C7070" s="159" t="s">
        <v>7368</v>
      </c>
      <c r="D7070" s="192" t="s">
        <v>279</v>
      </c>
      <c r="E7070" s="95">
        <v>2150.97</v>
      </c>
      <c r="F7070" s="102">
        <f t="shared" si="910"/>
        <v>2640.1</v>
      </c>
      <c r="G7070" s="107">
        <f>ROUND(SUM('NOVO HORIZONTE'!G7070),2)</f>
        <v>0</v>
      </c>
      <c r="H7070" s="107">
        <f t="shared" si="916"/>
        <v>0</v>
      </c>
      <c r="I7070" s="184">
        <f t="shared" si="917"/>
        <v>0</v>
      </c>
      <c r="J7070" s="142"/>
      <c r="K7070" s="146"/>
      <c r="L7070" s="7" t="str">
        <f t="shared" si="912"/>
        <v/>
      </c>
      <c r="M7070" s="7" t="str">
        <f t="shared" si="913"/>
        <v/>
      </c>
      <c r="N7070" s="7" t="str">
        <f t="shared" si="918"/>
        <v/>
      </c>
      <c r="O7070" s="144"/>
      <c r="P7070" s="355"/>
      <c r="Q7070" s="362">
        <f>SUM('NOVO HORIZONTE'!I7070)</f>
        <v>0</v>
      </c>
      <c r="R7070" s="363">
        <f t="shared" si="914"/>
        <v>0</v>
      </c>
      <c r="S7070" s="153">
        <f t="shared" si="919"/>
        <v>0</v>
      </c>
      <c r="T7070" s="364"/>
    </row>
    <row r="7071" ht="12.75" hidden="1" spans="1:20">
      <c r="A7071" s="158" t="s">
        <v>2590</v>
      </c>
      <c r="B7071" s="100" t="s">
        <v>7344</v>
      </c>
      <c r="C7071" s="159" t="s">
        <v>7369</v>
      </c>
      <c r="D7071" s="192" t="s">
        <v>279</v>
      </c>
      <c r="E7071" s="95">
        <v>1670.75</v>
      </c>
      <c r="F7071" s="102">
        <f t="shared" si="910"/>
        <v>2050.68</v>
      </c>
      <c r="G7071" s="107">
        <f>ROUND(SUM('NOVO HORIZONTE'!G7071),2)</f>
        <v>0</v>
      </c>
      <c r="H7071" s="107">
        <f t="shared" si="916"/>
        <v>0</v>
      </c>
      <c r="I7071" s="184">
        <f t="shared" si="917"/>
        <v>0</v>
      </c>
      <c r="J7071" s="142"/>
      <c r="K7071" s="146"/>
      <c r="L7071" s="7" t="str">
        <f t="shared" si="912"/>
        <v/>
      </c>
      <c r="M7071" s="7" t="str">
        <f t="shared" si="913"/>
        <v/>
      </c>
      <c r="N7071" s="7" t="str">
        <f t="shared" si="918"/>
        <v/>
      </c>
      <c r="O7071" s="144"/>
      <c r="P7071" s="355"/>
      <c r="Q7071" s="362">
        <f>SUM('NOVO HORIZONTE'!I7071)</f>
        <v>0</v>
      </c>
      <c r="R7071" s="363">
        <f t="shared" si="914"/>
        <v>0</v>
      </c>
      <c r="S7071" s="153">
        <f t="shared" si="919"/>
        <v>0</v>
      </c>
      <c r="T7071" s="364"/>
    </row>
    <row r="7072" ht="12.75" hidden="1" spans="1:20">
      <c r="A7072" s="158" t="s">
        <v>2590</v>
      </c>
      <c r="B7072" s="100" t="s">
        <v>7344</v>
      </c>
      <c r="C7072" s="159" t="s">
        <v>7370</v>
      </c>
      <c r="D7072" s="192" t="s">
        <v>279</v>
      </c>
      <c r="E7072" s="95">
        <v>1950.88</v>
      </c>
      <c r="F7072" s="102">
        <f t="shared" si="910"/>
        <v>2394.51</v>
      </c>
      <c r="G7072" s="107">
        <f>ROUND(SUM('NOVO HORIZONTE'!G7072),2)</f>
        <v>0</v>
      </c>
      <c r="H7072" s="107">
        <f t="shared" si="916"/>
        <v>0</v>
      </c>
      <c r="I7072" s="184">
        <f t="shared" si="917"/>
        <v>0</v>
      </c>
      <c r="J7072" s="142"/>
      <c r="K7072" s="146"/>
      <c r="L7072" s="7" t="str">
        <f t="shared" si="912"/>
        <v/>
      </c>
      <c r="M7072" s="7" t="str">
        <f t="shared" si="913"/>
        <v/>
      </c>
      <c r="N7072" s="7" t="str">
        <f t="shared" si="918"/>
        <v/>
      </c>
      <c r="O7072" s="144"/>
      <c r="P7072" s="355"/>
      <c r="Q7072" s="362">
        <f>SUM('NOVO HORIZONTE'!I7072)</f>
        <v>0</v>
      </c>
      <c r="R7072" s="363">
        <f t="shared" si="914"/>
        <v>0</v>
      </c>
      <c r="S7072" s="153">
        <f t="shared" si="919"/>
        <v>0</v>
      </c>
      <c r="T7072" s="364"/>
    </row>
    <row r="7073" ht="12.75" hidden="1" spans="1:20">
      <c r="A7073" s="158" t="s">
        <v>2590</v>
      </c>
      <c r="B7073" s="100" t="s">
        <v>7344</v>
      </c>
      <c r="C7073" s="159" t="s">
        <v>7371</v>
      </c>
      <c r="D7073" s="192" t="s">
        <v>279</v>
      </c>
      <c r="E7073" s="95">
        <v>5172.33</v>
      </c>
      <c r="F7073" s="102">
        <f t="shared" si="910"/>
        <v>6348.52</v>
      </c>
      <c r="G7073" s="107">
        <f>ROUND(SUM('NOVO HORIZONTE'!G7073),2)</f>
        <v>0</v>
      </c>
      <c r="H7073" s="107">
        <f t="shared" si="916"/>
        <v>0</v>
      </c>
      <c r="I7073" s="184">
        <f t="shared" si="917"/>
        <v>0</v>
      </c>
      <c r="J7073" s="142"/>
      <c r="K7073" s="146"/>
      <c r="L7073" s="7" t="str">
        <f t="shared" si="912"/>
        <v/>
      </c>
      <c r="M7073" s="7" t="str">
        <f t="shared" si="913"/>
        <v/>
      </c>
      <c r="N7073" s="7" t="str">
        <f t="shared" si="918"/>
        <v/>
      </c>
      <c r="O7073" s="144"/>
      <c r="P7073" s="355"/>
      <c r="Q7073" s="362">
        <f>SUM('NOVO HORIZONTE'!I7073)</f>
        <v>0</v>
      </c>
      <c r="R7073" s="363">
        <f t="shared" si="914"/>
        <v>0</v>
      </c>
      <c r="S7073" s="153">
        <f t="shared" si="919"/>
        <v>0</v>
      </c>
      <c r="T7073" s="364"/>
    </row>
    <row r="7074" ht="12.75" hidden="1" spans="1:20">
      <c r="A7074" s="158" t="s">
        <v>2590</v>
      </c>
      <c r="B7074" s="100" t="s">
        <v>7344</v>
      </c>
      <c r="C7074" s="159" t="s">
        <v>7372</v>
      </c>
      <c r="D7074" s="192" t="s">
        <v>279</v>
      </c>
      <c r="E7074" s="95">
        <v>2896.3</v>
      </c>
      <c r="F7074" s="102">
        <f t="shared" si="910"/>
        <v>3554.92</v>
      </c>
      <c r="G7074" s="107">
        <f>ROUND(SUM('NOVO HORIZONTE'!G7074),2)</f>
        <v>0</v>
      </c>
      <c r="H7074" s="107">
        <f t="shared" si="916"/>
        <v>0</v>
      </c>
      <c r="I7074" s="184">
        <f t="shared" si="917"/>
        <v>0</v>
      </c>
      <c r="J7074" s="142"/>
      <c r="K7074" s="146"/>
      <c r="L7074" s="7" t="str">
        <f t="shared" si="912"/>
        <v/>
      </c>
      <c r="M7074" s="7" t="str">
        <f t="shared" si="913"/>
        <v/>
      </c>
      <c r="N7074" s="7" t="str">
        <f t="shared" si="918"/>
        <v/>
      </c>
      <c r="O7074" s="144"/>
      <c r="P7074" s="355"/>
      <c r="Q7074" s="362">
        <f>SUM('NOVO HORIZONTE'!I7074)</f>
        <v>0</v>
      </c>
      <c r="R7074" s="363">
        <f t="shared" si="914"/>
        <v>0</v>
      </c>
      <c r="S7074" s="153">
        <f t="shared" si="919"/>
        <v>0</v>
      </c>
      <c r="T7074" s="364"/>
    </row>
    <row r="7075" ht="12.75" hidden="1" spans="1:20">
      <c r="A7075" s="158" t="s">
        <v>2590</v>
      </c>
      <c r="B7075" s="100" t="s">
        <v>7344</v>
      </c>
      <c r="C7075" s="159" t="s">
        <v>7373</v>
      </c>
      <c r="D7075" s="192" t="s">
        <v>279</v>
      </c>
      <c r="E7075" s="95">
        <v>5782.6</v>
      </c>
      <c r="F7075" s="102">
        <f t="shared" si="910"/>
        <v>7097.56</v>
      </c>
      <c r="G7075" s="107">
        <f>ROUND(SUM('NOVO HORIZONTE'!G7075),2)</f>
        <v>0</v>
      </c>
      <c r="H7075" s="107">
        <f t="shared" si="916"/>
        <v>0</v>
      </c>
      <c r="I7075" s="184">
        <f t="shared" si="917"/>
        <v>0</v>
      </c>
      <c r="J7075" s="142"/>
      <c r="K7075" s="146"/>
      <c r="L7075" s="7" t="str">
        <f t="shared" si="912"/>
        <v/>
      </c>
      <c r="M7075" s="7" t="str">
        <f t="shared" si="913"/>
        <v/>
      </c>
      <c r="N7075" s="7" t="str">
        <f t="shared" si="918"/>
        <v/>
      </c>
      <c r="O7075" s="144"/>
      <c r="P7075" s="355"/>
      <c r="Q7075" s="362">
        <f>SUM('NOVO HORIZONTE'!I7075)</f>
        <v>0</v>
      </c>
      <c r="R7075" s="363">
        <f t="shared" si="914"/>
        <v>0</v>
      </c>
      <c r="S7075" s="153">
        <f t="shared" si="919"/>
        <v>0</v>
      </c>
      <c r="T7075" s="364"/>
    </row>
    <row r="7076" ht="12.75" hidden="1" spans="1:20">
      <c r="A7076" s="158" t="s">
        <v>2590</v>
      </c>
      <c r="B7076" s="100" t="s">
        <v>7344</v>
      </c>
      <c r="C7076" s="159" t="s">
        <v>7374</v>
      </c>
      <c r="D7076" s="192" t="s">
        <v>279</v>
      </c>
      <c r="E7076" s="95">
        <v>4874.19</v>
      </c>
      <c r="F7076" s="102">
        <f t="shared" si="910"/>
        <v>5982.58</v>
      </c>
      <c r="G7076" s="107">
        <f>ROUND(SUM('NOVO HORIZONTE'!G7076),2)</f>
        <v>0</v>
      </c>
      <c r="H7076" s="107">
        <f t="shared" si="915"/>
        <v>0</v>
      </c>
      <c r="I7076" s="184">
        <f t="shared" si="911"/>
        <v>0</v>
      </c>
      <c r="J7076" s="142"/>
      <c r="K7076" s="146"/>
      <c r="L7076" s="7" t="str">
        <f t="shared" si="912"/>
        <v/>
      </c>
      <c r="M7076" s="7" t="str">
        <f t="shared" si="913"/>
        <v/>
      </c>
      <c r="N7076" s="7" t="str">
        <f t="shared" si="909"/>
        <v/>
      </c>
      <c r="O7076" s="144"/>
      <c r="P7076" s="355"/>
      <c r="Q7076" s="362">
        <f>SUM('NOVO HORIZONTE'!I7076)</f>
        <v>0</v>
      </c>
      <c r="R7076" s="363">
        <f t="shared" si="914"/>
        <v>0</v>
      </c>
      <c r="S7076" s="153">
        <f t="shared" si="919"/>
        <v>0</v>
      </c>
      <c r="T7076" s="364"/>
    </row>
    <row r="7077" ht="12.75" hidden="1" spans="1:20">
      <c r="A7077" s="158" t="s">
        <v>2590</v>
      </c>
      <c r="B7077" s="100" t="s">
        <v>7344</v>
      </c>
      <c r="C7077" s="159" t="s">
        <v>7375</v>
      </c>
      <c r="D7077" s="192" t="s">
        <v>279</v>
      </c>
      <c r="E7077" s="95">
        <v>4552.05</v>
      </c>
      <c r="F7077" s="102">
        <f t="shared" si="910"/>
        <v>5587.19</v>
      </c>
      <c r="G7077" s="107">
        <f>ROUND(SUM('NOVO HORIZONTE'!G7077),2)</f>
        <v>0</v>
      </c>
      <c r="H7077" s="107">
        <f t="shared" si="915"/>
        <v>0</v>
      </c>
      <c r="I7077" s="184">
        <f t="shared" si="911"/>
        <v>0</v>
      </c>
      <c r="J7077" s="142"/>
      <c r="K7077" s="146"/>
      <c r="L7077" s="7" t="str">
        <f t="shared" si="912"/>
        <v/>
      </c>
      <c r="M7077" s="7" t="str">
        <f t="shared" si="913"/>
        <v/>
      </c>
      <c r="N7077" s="7" t="str">
        <f t="shared" si="909"/>
        <v/>
      </c>
      <c r="O7077" s="144"/>
      <c r="P7077" s="355"/>
      <c r="Q7077" s="362">
        <f>SUM('NOVO HORIZONTE'!I7077)</f>
        <v>0</v>
      </c>
      <c r="R7077" s="363">
        <f t="shared" si="914"/>
        <v>0</v>
      </c>
      <c r="S7077" s="153">
        <f t="shared" si="919"/>
        <v>0</v>
      </c>
      <c r="T7077" s="364"/>
    </row>
    <row r="7078" ht="12.75" hidden="1" spans="1:20">
      <c r="A7078" s="158" t="s">
        <v>2590</v>
      </c>
      <c r="B7078" s="100" t="s">
        <v>7344</v>
      </c>
      <c r="C7078" s="159" t="s">
        <v>7376</v>
      </c>
      <c r="D7078" s="192" t="s">
        <v>279</v>
      </c>
      <c r="E7078" s="95">
        <v>2971.34</v>
      </c>
      <c r="F7078" s="102">
        <f t="shared" si="910"/>
        <v>3647.02</v>
      </c>
      <c r="G7078" s="107">
        <f>ROUND(SUM('NOVO HORIZONTE'!G7078),2)</f>
        <v>0</v>
      </c>
      <c r="H7078" s="107">
        <f t="shared" si="915"/>
        <v>0</v>
      </c>
      <c r="I7078" s="184">
        <f t="shared" si="911"/>
        <v>0</v>
      </c>
      <c r="J7078" s="142"/>
      <c r="K7078" s="146"/>
      <c r="L7078" s="7" t="str">
        <f t="shared" si="912"/>
        <v/>
      </c>
      <c r="M7078" s="7" t="str">
        <f t="shared" si="913"/>
        <v/>
      </c>
      <c r="N7078" s="7" t="str">
        <f t="shared" si="909"/>
        <v/>
      </c>
      <c r="O7078" s="144"/>
      <c r="P7078" s="355"/>
      <c r="Q7078" s="362">
        <f>SUM('NOVO HORIZONTE'!I7078)</f>
        <v>0</v>
      </c>
      <c r="R7078" s="363">
        <f t="shared" si="914"/>
        <v>0</v>
      </c>
      <c r="S7078" s="153">
        <f t="shared" si="919"/>
        <v>0</v>
      </c>
      <c r="T7078" s="364"/>
    </row>
    <row r="7079" ht="12.75" hidden="1" spans="1:20">
      <c r="A7079" s="158" t="s">
        <v>2590</v>
      </c>
      <c r="B7079" s="100" t="s">
        <v>7344</v>
      </c>
      <c r="C7079" s="159" t="s">
        <v>7377</v>
      </c>
      <c r="D7079" s="192" t="s">
        <v>279</v>
      </c>
      <c r="E7079" s="95">
        <v>2801.26</v>
      </c>
      <c r="F7079" s="102">
        <f t="shared" si="910"/>
        <v>3438.27</v>
      </c>
      <c r="G7079" s="107">
        <f>ROUND(SUM('NOVO HORIZONTE'!G7079),2)</f>
        <v>0</v>
      </c>
      <c r="H7079" s="107">
        <f t="shared" si="915"/>
        <v>0</v>
      </c>
      <c r="I7079" s="184">
        <f t="shared" si="911"/>
        <v>0</v>
      </c>
      <c r="J7079" s="142"/>
      <c r="K7079" s="146"/>
      <c r="L7079" s="7" t="str">
        <f t="shared" si="912"/>
        <v/>
      </c>
      <c r="M7079" s="7" t="str">
        <f t="shared" si="913"/>
        <v/>
      </c>
      <c r="N7079" s="7" t="str">
        <f t="shared" si="909"/>
        <v/>
      </c>
      <c r="O7079" s="144"/>
      <c r="P7079" s="355"/>
      <c r="Q7079" s="362">
        <f>SUM('NOVO HORIZONTE'!I7079)</f>
        <v>0</v>
      </c>
      <c r="R7079" s="363">
        <f t="shared" si="914"/>
        <v>0</v>
      </c>
      <c r="S7079" s="153">
        <f t="shared" si="919"/>
        <v>0</v>
      </c>
      <c r="T7079" s="364"/>
    </row>
    <row r="7080" ht="12.75" hidden="1" spans="1:20">
      <c r="A7080" s="158" t="s">
        <v>2590</v>
      </c>
      <c r="B7080" s="100" t="s">
        <v>7344</v>
      </c>
      <c r="C7080" s="159" t="s">
        <v>7378</v>
      </c>
      <c r="D7080" s="192" t="s">
        <v>279</v>
      </c>
      <c r="E7080" s="95">
        <v>3991.8</v>
      </c>
      <c r="F7080" s="102">
        <f t="shared" si="910"/>
        <v>4899.54</v>
      </c>
      <c r="G7080" s="107">
        <f>ROUND(SUM('NOVO HORIZONTE'!G7080),2)</f>
        <v>0</v>
      </c>
      <c r="H7080" s="107">
        <f t="shared" si="915"/>
        <v>0</v>
      </c>
      <c r="I7080" s="184">
        <f t="shared" si="911"/>
        <v>0</v>
      </c>
      <c r="J7080" s="142"/>
      <c r="K7080" s="146"/>
      <c r="L7080" s="7" t="str">
        <f t="shared" si="912"/>
        <v/>
      </c>
      <c r="M7080" s="7" t="str">
        <f t="shared" si="913"/>
        <v/>
      </c>
      <c r="N7080" s="7" t="str">
        <f t="shared" si="909"/>
        <v/>
      </c>
      <c r="O7080" s="144"/>
      <c r="P7080" s="355"/>
      <c r="Q7080" s="362">
        <f>SUM('NOVO HORIZONTE'!I7080)</f>
        <v>0</v>
      </c>
      <c r="R7080" s="363">
        <f t="shared" si="914"/>
        <v>0</v>
      </c>
      <c r="S7080" s="153">
        <f t="shared" si="919"/>
        <v>0</v>
      </c>
      <c r="T7080" s="364"/>
    </row>
    <row r="7081" ht="12.75" spans="1:20">
      <c r="A7081" s="158" t="s">
        <v>2590</v>
      </c>
      <c r="B7081" s="100" t="s">
        <v>7344</v>
      </c>
      <c r="C7081" s="159" t="s">
        <v>7379</v>
      </c>
      <c r="D7081" s="192" t="s">
        <v>279</v>
      </c>
      <c r="E7081" s="95">
        <v>4201.89</v>
      </c>
      <c r="F7081" s="102">
        <f t="shared" si="910"/>
        <v>5157.4</v>
      </c>
      <c r="G7081" s="107">
        <f>ROUND(SUM('NOVO HORIZONTE'!G7081),2)</f>
        <v>1</v>
      </c>
      <c r="H7081" s="107">
        <f t="shared" si="915"/>
        <v>5157.4</v>
      </c>
      <c r="I7081" s="184">
        <f t="shared" si="911"/>
        <v>5157.4</v>
      </c>
      <c r="J7081" s="142"/>
      <c r="K7081" s="146"/>
      <c r="L7081" s="7" t="str">
        <f t="shared" si="912"/>
        <v>x</v>
      </c>
      <c r="M7081" s="7" t="str">
        <f t="shared" si="913"/>
        <v>x</v>
      </c>
      <c r="N7081" s="7" t="str">
        <f t="shared" si="909"/>
        <v>x</v>
      </c>
      <c r="O7081" s="144"/>
      <c r="P7081" s="355"/>
      <c r="Q7081" s="362">
        <f>SUM('NOVO HORIZONTE'!I7081)</f>
        <v>5157.4</v>
      </c>
      <c r="R7081" s="363">
        <f t="shared" si="914"/>
        <v>0</v>
      </c>
      <c r="S7081" s="153">
        <f t="shared" si="919"/>
        <v>0</v>
      </c>
      <c r="T7081" s="364"/>
    </row>
    <row r="7082" ht="12.75" hidden="1" spans="1:20">
      <c r="A7082" s="158" t="s">
        <v>2590</v>
      </c>
      <c r="B7082" s="100" t="s">
        <v>7344</v>
      </c>
      <c r="C7082" s="159" t="s">
        <v>7380</v>
      </c>
      <c r="D7082" s="192" t="s">
        <v>279</v>
      </c>
      <c r="E7082" s="95">
        <v>12795.76</v>
      </c>
      <c r="F7082" s="102">
        <f t="shared" si="910"/>
        <v>15705.52</v>
      </c>
      <c r="G7082" s="107">
        <f>ROUND(SUM('NOVO HORIZONTE'!G7082),2)</f>
        <v>0</v>
      </c>
      <c r="H7082" s="107">
        <f t="shared" si="915"/>
        <v>0</v>
      </c>
      <c r="I7082" s="184">
        <f t="shared" si="911"/>
        <v>0</v>
      </c>
      <c r="J7082" s="142"/>
      <c r="K7082" s="146"/>
      <c r="L7082" s="7" t="str">
        <f t="shared" si="912"/>
        <v/>
      </c>
      <c r="M7082" s="7" t="str">
        <f t="shared" si="913"/>
        <v/>
      </c>
      <c r="N7082" s="7" t="str">
        <f t="shared" si="909"/>
        <v/>
      </c>
      <c r="O7082" s="144"/>
      <c r="P7082" s="355"/>
      <c r="Q7082" s="362">
        <f>SUM('NOVO HORIZONTE'!I7082)</f>
        <v>0</v>
      </c>
      <c r="R7082" s="363">
        <f t="shared" si="914"/>
        <v>0</v>
      </c>
      <c r="S7082" s="153">
        <f t="shared" si="919"/>
        <v>0</v>
      </c>
      <c r="T7082" s="364"/>
    </row>
    <row r="7083" ht="12.75" spans="1:20">
      <c r="A7083" s="158" t="s">
        <v>2590</v>
      </c>
      <c r="B7083" s="100" t="s">
        <v>7344</v>
      </c>
      <c r="C7083" s="159" t="s">
        <v>7381</v>
      </c>
      <c r="D7083" s="192" t="s">
        <v>279</v>
      </c>
      <c r="E7083" s="95">
        <v>2281.03</v>
      </c>
      <c r="F7083" s="102">
        <f t="shared" si="910"/>
        <v>2799.74</v>
      </c>
      <c r="G7083" s="107">
        <f>ROUND(SUM('NOVO HORIZONTE'!G7083),2)</f>
        <v>1</v>
      </c>
      <c r="H7083" s="107">
        <f t="shared" si="915"/>
        <v>2799.74</v>
      </c>
      <c r="I7083" s="184">
        <f t="shared" si="911"/>
        <v>2799.74</v>
      </c>
      <c r="J7083" s="142"/>
      <c r="K7083" s="146"/>
      <c r="L7083" s="7" t="str">
        <f t="shared" si="912"/>
        <v>x</v>
      </c>
      <c r="M7083" s="7" t="str">
        <f t="shared" si="913"/>
        <v>x</v>
      </c>
      <c r="N7083" s="7" t="str">
        <f t="shared" si="909"/>
        <v>x</v>
      </c>
      <c r="O7083" s="144"/>
      <c r="P7083" s="355"/>
      <c r="Q7083" s="362">
        <f>SUM('NOVO HORIZONTE'!I7083)</f>
        <v>2799.74</v>
      </c>
      <c r="R7083" s="363">
        <f t="shared" si="914"/>
        <v>0</v>
      </c>
      <c r="S7083" s="153">
        <f t="shared" si="919"/>
        <v>0</v>
      </c>
      <c r="T7083" s="364"/>
    </row>
    <row r="7084" ht="12.75" hidden="1" spans="1:20">
      <c r="A7084" s="158" t="s">
        <v>2590</v>
      </c>
      <c r="B7084" s="100" t="s">
        <v>7344</v>
      </c>
      <c r="C7084" s="159" t="s">
        <v>7382</v>
      </c>
      <c r="D7084" s="192" t="s">
        <v>279</v>
      </c>
      <c r="E7084" s="95">
        <v>2601.17</v>
      </c>
      <c r="F7084" s="102">
        <f t="shared" si="910"/>
        <v>3192.68</v>
      </c>
      <c r="G7084" s="107">
        <f>ROUND(SUM('NOVO HORIZONTE'!G7084),2)</f>
        <v>0</v>
      </c>
      <c r="H7084" s="107">
        <f t="shared" si="915"/>
        <v>0</v>
      </c>
      <c r="I7084" s="184">
        <f t="shared" si="911"/>
        <v>0</v>
      </c>
      <c r="J7084" s="142"/>
      <c r="K7084" s="146"/>
      <c r="L7084" s="7" t="str">
        <f t="shared" si="912"/>
        <v/>
      </c>
      <c r="M7084" s="7" t="str">
        <f t="shared" si="913"/>
        <v/>
      </c>
      <c r="N7084" s="7" t="str">
        <f t="shared" si="909"/>
        <v/>
      </c>
      <c r="O7084" s="144"/>
      <c r="P7084" s="355"/>
      <c r="Q7084" s="362">
        <f>SUM('NOVO HORIZONTE'!I7084)</f>
        <v>0</v>
      </c>
      <c r="R7084" s="363">
        <f t="shared" si="914"/>
        <v>0</v>
      </c>
      <c r="S7084" s="153">
        <f t="shared" si="919"/>
        <v>0</v>
      </c>
      <c r="T7084" s="364"/>
    </row>
    <row r="7085" ht="12.75" hidden="1" spans="1:20">
      <c r="A7085" s="158" t="s">
        <v>7383</v>
      </c>
      <c r="B7085" s="100" t="s">
        <v>7344</v>
      </c>
      <c r="C7085" s="159" t="s">
        <v>7384</v>
      </c>
      <c r="D7085" s="192" t="s">
        <v>279</v>
      </c>
      <c r="E7085" s="95">
        <v>62027.9</v>
      </c>
      <c r="F7085" s="102">
        <f t="shared" si="910"/>
        <v>76133.04</v>
      </c>
      <c r="G7085" s="107">
        <f>ROUND(SUM('NOVO HORIZONTE'!G7085),2)</f>
        <v>0</v>
      </c>
      <c r="H7085" s="107">
        <f t="shared" si="915"/>
        <v>0</v>
      </c>
      <c r="I7085" s="184">
        <f t="shared" si="911"/>
        <v>0</v>
      </c>
      <c r="J7085" s="142"/>
      <c r="K7085" s="146"/>
      <c r="L7085" s="7" t="str">
        <f t="shared" si="912"/>
        <v/>
      </c>
      <c r="M7085" s="7" t="str">
        <f t="shared" si="913"/>
        <v/>
      </c>
      <c r="N7085" s="7" t="str">
        <f t="shared" si="909"/>
        <v/>
      </c>
      <c r="O7085" s="144"/>
      <c r="P7085" s="355"/>
      <c r="Q7085" s="362">
        <f>SUM('NOVO HORIZONTE'!I7085)</f>
        <v>0</v>
      </c>
      <c r="R7085" s="363">
        <f t="shared" si="914"/>
        <v>0</v>
      </c>
      <c r="S7085" s="153">
        <f t="shared" si="919"/>
        <v>0</v>
      </c>
      <c r="T7085" s="364"/>
    </row>
    <row r="7086" ht="12.75" hidden="1" spans="1:20">
      <c r="A7086" s="158" t="s">
        <v>7352</v>
      </c>
      <c r="B7086" s="100" t="s">
        <v>7344</v>
      </c>
      <c r="C7086" s="159" t="s">
        <v>7385</v>
      </c>
      <c r="D7086" s="192" t="s">
        <v>279</v>
      </c>
      <c r="E7086" s="95">
        <v>5082.29</v>
      </c>
      <c r="F7086" s="102">
        <f t="shared" ref="F7086:F7149" si="920">IF(E7086=0,0,IF(P7086=0,ROUND(E7086*(1+E$13),2),ROUND(E7086*(1+E$12),2)))</f>
        <v>6238</v>
      </c>
      <c r="G7086" s="107">
        <f>ROUND(SUM('NOVO HORIZONTE'!G7086),2)</f>
        <v>0</v>
      </c>
      <c r="H7086" s="107">
        <f t="shared" si="915"/>
        <v>0</v>
      </c>
      <c r="I7086" s="184">
        <f t="shared" si="911"/>
        <v>0</v>
      </c>
      <c r="J7086" s="142"/>
      <c r="K7086" s="146"/>
      <c r="L7086" s="7" t="str">
        <f t="shared" si="912"/>
        <v/>
      </c>
      <c r="M7086" s="7" t="str">
        <f t="shared" si="913"/>
        <v/>
      </c>
      <c r="N7086" s="7" t="str">
        <f t="shared" si="909"/>
        <v/>
      </c>
      <c r="O7086" s="144"/>
      <c r="P7086" s="355"/>
      <c r="Q7086" s="362">
        <f>SUM('NOVO HORIZONTE'!I7086)</f>
        <v>0</v>
      </c>
      <c r="R7086" s="363">
        <f t="shared" ref="R7086:R7149" si="921">I7086-Q7086</f>
        <v>0</v>
      </c>
      <c r="S7086" s="153">
        <f t="shared" si="919"/>
        <v>0</v>
      </c>
      <c r="T7086" s="364"/>
    </row>
    <row r="7087" ht="12.75" hidden="1" spans="1:20">
      <c r="A7087" s="158" t="s">
        <v>7352</v>
      </c>
      <c r="B7087" s="100" t="s">
        <v>7344</v>
      </c>
      <c r="C7087" s="159" t="s">
        <v>7386</v>
      </c>
      <c r="D7087" s="192" t="s">
        <v>279</v>
      </c>
      <c r="E7087" s="95">
        <v>4201.89</v>
      </c>
      <c r="F7087" s="102">
        <f t="shared" si="920"/>
        <v>5157.4</v>
      </c>
      <c r="G7087" s="107">
        <f>ROUND(SUM('NOVO HORIZONTE'!G7087),2)</f>
        <v>0</v>
      </c>
      <c r="H7087" s="107">
        <f t="shared" si="915"/>
        <v>0</v>
      </c>
      <c r="I7087" s="184">
        <f t="shared" si="911"/>
        <v>0</v>
      </c>
      <c r="J7087" s="142"/>
      <c r="K7087" s="146"/>
      <c r="L7087" s="7" t="str">
        <f t="shared" si="912"/>
        <v/>
      </c>
      <c r="M7087" s="7" t="str">
        <f t="shared" si="913"/>
        <v/>
      </c>
      <c r="N7087" s="7" t="str">
        <f t="shared" si="909"/>
        <v/>
      </c>
      <c r="O7087" s="144"/>
      <c r="P7087" s="355"/>
      <c r="Q7087" s="362">
        <f>SUM('NOVO HORIZONTE'!I7087)</f>
        <v>0</v>
      </c>
      <c r="R7087" s="363">
        <f t="shared" si="921"/>
        <v>0</v>
      </c>
      <c r="S7087" s="153">
        <f t="shared" si="919"/>
        <v>0</v>
      </c>
      <c r="T7087" s="364"/>
    </row>
    <row r="7088" ht="12.75" spans="1:20">
      <c r="A7088" s="158" t="s">
        <v>2590</v>
      </c>
      <c r="B7088" s="100" t="s">
        <v>7344</v>
      </c>
      <c r="C7088" s="104" t="s">
        <v>7387</v>
      </c>
      <c r="D7088" s="94" t="s">
        <v>279</v>
      </c>
      <c r="E7088" s="95">
        <v>2281.03</v>
      </c>
      <c r="F7088" s="102">
        <f t="shared" si="920"/>
        <v>2799.74</v>
      </c>
      <c r="G7088" s="107">
        <f>ROUND(SUM('NOVO HORIZONTE'!G7088),2)</f>
        <v>1</v>
      </c>
      <c r="H7088" s="107">
        <f t="shared" si="915"/>
        <v>2799.74</v>
      </c>
      <c r="I7088" s="184">
        <f t="shared" si="911"/>
        <v>2799.74</v>
      </c>
      <c r="J7088" s="142"/>
      <c r="K7088" s="146"/>
      <c r="L7088" s="7" t="str">
        <f t="shared" si="912"/>
        <v>x</v>
      </c>
      <c r="M7088" s="7" t="str">
        <f t="shared" si="913"/>
        <v>x</v>
      </c>
      <c r="N7088" s="7" t="str">
        <f t="shared" si="909"/>
        <v>x</v>
      </c>
      <c r="O7088" s="144"/>
      <c r="P7088" s="355"/>
      <c r="Q7088" s="362">
        <f>SUM('NOVO HORIZONTE'!I7088)</f>
        <v>2799.74</v>
      </c>
      <c r="R7088" s="363">
        <f t="shared" si="921"/>
        <v>0</v>
      </c>
      <c r="S7088" s="153">
        <f t="shared" si="919"/>
        <v>0</v>
      </c>
      <c r="T7088" s="364"/>
    </row>
    <row r="7089" ht="12.75" hidden="1" spans="1:20">
      <c r="A7089" s="158">
        <v>8464</v>
      </c>
      <c r="B7089" s="164" t="s">
        <v>431</v>
      </c>
      <c r="C7089" s="104" t="s">
        <v>7388</v>
      </c>
      <c r="D7089" s="94" t="s">
        <v>279</v>
      </c>
      <c r="E7089" s="95">
        <v>602.52</v>
      </c>
      <c r="F7089" s="102">
        <f t="shared" si="920"/>
        <v>739.53</v>
      </c>
      <c r="G7089" s="107">
        <f>ROUND(SUM('NOVO HORIZONTE'!G7089),2)</f>
        <v>0</v>
      </c>
      <c r="H7089" s="107">
        <f t="shared" si="915"/>
        <v>0</v>
      </c>
      <c r="I7089" s="184">
        <f t="shared" si="911"/>
        <v>0</v>
      </c>
      <c r="J7089" s="142"/>
      <c r="K7089" s="146"/>
      <c r="L7089" s="7" t="str">
        <f t="shared" si="912"/>
        <v/>
      </c>
      <c r="M7089" s="7" t="str">
        <f t="shared" si="913"/>
        <v/>
      </c>
      <c r="N7089" s="7" t="str">
        <f t="shared" si="909"/>
        <v/>
      </c>
      <c r="O7089" s="144"/>
      <c r="P7089" s="355"/>
      <c r="Q7089" s="362">
        <f>SUM('NOVO HORIZONTE'!I7089)</f>
        <v>0</v>
      </c>
      <c r="R7089" s="363">
        <f t="shared" si="921"/>
        <v>0</v>
      </c>
      <c r="S7089" s="153">
        <f t="shared" si="919"/>
        <v>0</v>
      </c>
      <c r="T7089" s="364"/>
    </row>
    <row r="7090" ht="22.5" hidden="1" spans="1:20">
      <c r="A7090" s="158">
        <v>94263</v>
      </c>
      <c r="B7090" s="100" t="s">
        <v>252</v>
      </c>
      <c r="C7090" s="159" t="s">
        <v>7241</v>
      </c>
      <c r="D7090" s="192" t="s">
        <v>263</v>
      </c>
      <c r="E7090" s="95">
        <v>35.21</v>
      </c>
      <c r="F7090" s="102">
        <f t="shared" si="920"/>
        <v>43.22</v>
      </c>
      <c r="G7090" s="107">
        <f>ROUND(SUM('NOVO HORIZONTE'!G7090),2)</f>
        <v>0</v>
      </c>
      <c r="H7090" s="107">
        <f t="shared" si="915"/>
        <v>0</v>
      </c>
      <c r="I7090" s="184">
        <f t="shared" si="911"/>
        <v>0</v>
      </c>
      <c r="J7090" s="142"/>
      <c r="K7090" s="146"/>
      <c r="L7090" s="7" t="str">
        <f t="shared" si="912"/>
        <v/>
      </c>
      <c r="M7090" s="7" t="str">
        <f t="shared" si="913"/>
        <v/>
      </c>
      <c r="N7090" s="7" t="str">
        <f t="shared" si="909"/>
        <v/>
      </c>
      <c r="O7090" s="144"/>
      <c r="P7090" s="355"/>
      <c r="Q7090" s="362">
        <f>SUM('NOVO HORIZONTE'!I7090)</f>
        <v>0</v>
      </c>
      <c r="R7090" s="363">
        <f t="shared" si="921"/>
        <v>0</v>
      </c>
      <c r="S7090" s="153">
        <f t="shared" si="919"/>
        <v>0</v>
      </c>
      <c r="T7090" s="364"/>
    </row>
    <row r="7091" ht="12.75" spans="1:20">
      <c r="A7091" s="158" t="s">
        <v>7389</v>
      </c>
      <c r="B7091" s="110" t="s">
        <v>286</v>
      </c>
      <c r="C7091" s="104" t="s">
        <v>7390</v>
      </c>
      <c r="D7091" s="94" t="s">
        <v>279</v>
      </c>
      <c r="E7091" s="95">
        <v>481.5</v>
      </c>
      <c r="F7091" s="102">
        <f t="shared" si="920"/>
        <v>590.99</v>
      </c>
      <c r="G7091" s="107">
        <f>ROUND(SUM('NOVO HORIZONTE'!G7091),2)</f>
        <v>4</v>
      </c>
      <c r="H7091" s="107">
        <f t="shared" si="915"/>
        <v>590.99</v>
      </c>
      <c r="I7091" s="184">
        <f t="shared" si="911"/>
        <v>2363.96</v>
      </c>
      <c r="J7091" s="142"/>
      <c r="K7091" s="146"/>
      <c r="L7091" s="7" t="str">
        <f t="shared" si="912"/>
        <v>x</v>
      </c>
      <c r="M7091" s="7" t="str">
        <f t="shared" si="913"/>
        <v>x</v>
      </c>
      <c r="N7091" s="7" t="str">
        <f t="shared" si="909"/>
        <v>x</v>
      </c>
      <c r="O7091" s="144"/>
      <c r="P7091" s="355"/>
      <c r="Q7091" s="362">
        <f>SUM('NOVO HORIZONTE'!I7091)</f>
        <v>2363.96</v>
      </c>
      <c r="R7091" s="363">
        <f t="shared" si="921"/>
        <v>0</v>
      </c>
      <c r="S7091" s="153">
        <f t="shared" si="919"/>
        <v>0</v>
      </c>
      <c r="T7091" s="364"/>
    </row>
    <row r="7092" ht="12.75" hidden="1" spans="1:20">
      <c r="A7092" s="158">
        <v>98504</v>
      </c>
      <c r="B7092" s="100" t="s">
        <v>252</v>
      </c>
      <c r="C7092" s="159" t="s">
        <v>7391</v>
      </c>
      <c r="D7092" s="192" t="s">
        <v>261</v>
      </c>
      <c r="E7092" s="95">
        <v>11.01</v>
      </c>
      <c r="F7092" s="102">
        <f t="shared" si="920"/>
        <v>13.51</v>
      </c>
      <c r="G7092" s="107">
        <f>ROUND(SUM('NOVO HORIZONTE'!G7092),2)</f>
        <v>0</v>
      </c>
      <c r="H7092" s="107">
        <f t="shared" si="915"/>
        <v>0</v>
      </c>
      <c r="I7092" s="184">
        <f t="shared" si="911"/>
        <v>0</v>
      </c>
      <c r="J7092" s="142"/>
      <c r="K7092" s="146"/>
      <c r="L7092" s="7" t="str">
        <f t="shared" si="912"/>
        <v/>
      </c>
      <c r="M7092" s="7" t="str">
        <f t="shared" si="913"/>
        <v/>
      </c>
      <c r="N7092" s="7" t="str">
        <f t="shared" si="909"/>
        <v/>
      </c>
      <c r="O7092" s="144"/>
      <c r="P7092" s="355"/>
      <c r="Q7092" s="362">
        <f>SUM('NOVO HORIZONTE'!I7092)</f>
        <v>0</v>
      </c>
      <c r="R7092" s="363">
        <f t="shared" si="921"/>
        <v>0</v>
      </c>
      <c r="S7092" s="153">
        <f t="shared" si="919"/>
        <v>0</v>
      </c>
      <c r="T7092" s="364"/>
    </row>
    <row r="7093" ht="12.75" hidden="1" spans="1:20">
      <c r="A7093" s="158">
        <v>98509</v>
      </c>
      <c r="B7093" s="100" t="s">
        <v>252</v>
      </c>
      <c r="C7093" s="159" t="s">
        <v>7296</v>
      </c>
      <c r="D7093" s="192" t="s">
        <v>279</v>
      </c>
      <c r="E7093" s="95">
        <v>31.71</v>
      </c>
      <c r="F7093" s="102">
        <f t="shared" si="920"/>
        <v>38.92</v>
      </c>
      <c r="G7093" s="107">
        <f>ROUND(SUM('NOVO HORIZONTE'!G7093),2)</f>
        <v>0</v>
      </c>
      <c r="H7093" s="107">
        <f t="shared" si="915"/>
        <v>0</v>
      </c>
      <c r="I7093" s="184">
        <f t="shared" si="911"/>
        <v>0</v>
      </c>
      <c r="J7093" s="142"/>
      <c r="K7093" s="146"/>
      <c r="L7093" s="7" t="str">
        <f t="shared" si="912"/>
        <v/>
      </c>
      <c r="M7093" s="7" t="str">
        <f t="shared" si="913"/>
        <v/>
      </c>
      <c r="N7093" s="7" t="str">
        <f t="shared" si="909"/>
        <v/>
      </c>
      <c r="O7093" s="144"/>
      <c r="P7093" s="355"/>
      <c r="Q7093" s="362">
        <f>SUM('NOVO HORIZONTE'!I7093)</f>
        <v>0</v>
      </c>
      <c r="R7093" s="363">
        <f t="shared" si="921"/>
        <v>0</v>
      </c>
      <c r="S7093" s="153">
        <f t="shared" si="919"/>
        <v>0</v>
      </c>
      <c r="T7093" s="364"/>
    </row>
    <row r="7094" ht="12.75" hidden="1" spans="1:20">
      <c r="A7094" s="158">
        <v>98510</v>
      </c>
      <c r="B7094" s="100" t="s">
        <v>252</v>
      </c>
      <c r="C7094" s="159" t="s">
        <v>7297</v>
      </c>
      <c r="D7094" s="192" t="s">
        <v>279</v>
      </c>
      <c r="E7094" s="95">
        <v>57.03</v>
      </c>
      <c r="F7094" s="102">
        <f t="shared" si="920"/>
        <v>70</v>
      </c>
      <c r="G7094" s="107">
        <f>ROUND(SUM('NOVO HORIZONTE'!G7094),2)</f>
        <v>0</v>
      </c>
      <c r="H7094" s="107">
        <f t="shared" si="915"/>
        <v>0</v>
      </c>
      <c r="I7094" s="184">
        <f t="shared" si="911"/>
        <v>0</v>
      </c>
      <c r="J7094" s="142"/>
      <c r="K7094" s="146"/>
      <c r="L7094" s="7" t="str">
        <f t="shared" si="912"/>
        <v/>
      </c>
      <c r="M7094" s="7" t="str">
        <f t="shared" si="913"/>
        <v/>
      </c>
      <c r="N7094" s="7" t="str">
        <f t="shared" si="909"/>
        <v/>
      </c>
      <c r="O7094" s="144"/>
      <c r="P7094" s="355"/>
      <c r="Q7094" s="362">
        <f>SUM('NOVO HORIZONTE'!I7094)</f>
        <v>0</v>
      </c>
      <c r="R7094" s="363">
        <f t="shared" si="921"/>
        <v>0</v>
      </c>
      <c r="S7094" s="153">
        <f t="shared" si="919"/>
        <v>0</v>
      </c>
      <c r="T7094" s="364"/>
    </row>
    <row r="7095" ht="12.75" spans="1:20">
      <c r="A7095" s="366" t="s">
        <v>7392</v>
      </c>
      <c r="B7095" s="388" t="s">
        <v>457</v>
      </c>
      <c r="C7095" s="368" t="s">
        <v>7393</v>
      </c>
      <c r="D7095" s="369" t="s">
        <v>2288</v>
      </c>
      <c r="E7095" s="370">
        <v>92821</v>
      </c>
      <c r="F7095" s="102">
        <f t="shared" si="920"/>
        <v>107004.05</v>
      </c>
      <c r="G7095" s="170">
        <f>ROUND(SUM('NOVO HORIZONTE'!G7095),2)</f>
        <v>1</v>
      </c>
      <c r="H7095" s="170">
        <f t="shared" si="915"/>
        <v>107004.05</v>
      </c>
      <c r="I7095" s="184">
        <f t="shared" si="911"/>
        <v>107004.05</v>
      </c>
      <c r="J7095" s="142"/>
      <c r="K7095" s="146"/>
      <c r="L7095" s="7" t="str">
        <f t="shared" si="912"/>
        <v>x</v>
      </c>
      <c r="M7095" s="7" t="str">
        <f t="shared" si="913"/>
        <v>x</v>
      </c>
      <c r="N7095" s="7" t="str">
        <f t="shared" si="909"/>
        <v>x</v>
      </c>
      <c r="O7095" s="144"/>
      <c r="P7095" s="355">
        <v>1</v>
      </c>
      <c r="Q7095" s="362">
        <f>SUM('NOVO HORIZONTE'!I7095)</f>
        <v>107004.05</v>
      </c>
      <c r="R7095" s="363">
        <f t="shared" si="921"/>
        <v>0</v>
      </c>
      <c r="S7095" s="153">
        <f t="shared" si="919"/>
        <v>0</v>
      </c>
      <c r="T7095" s="364"/>
    </row>
    <row r="7096" ht="12.75" spans="1:20">
      <c r="A7096" s="366" t="s">
        <v>7394</v>
      </c>
      <c r="B7096" s="388" t="s">
        <v>457</v>
      </c>
      <c r="C7096" s="368" t="s">
        <v>7395</v>
      </c>
      <c r="D7096" s="369" t="s">
        <v>2288</v>
      </c>
      <c r="E7096" s="370">
        <v>1396.13</v>
      </c>
      <c r="F7096" s="102">
        <f t="shared" si="920"/>
        <v>1713.61</v>
      </c>
      <c r="G7096" s="170">
        <f>ROUND(SUM('NOVO HORIZONTE'!G7096),2)</f>
        <v>1</v>
      </c>
      <c r="H7096" s="170">
        <f t="shared" si="915"/>
        <v>1713.61</v>
      </c>
      <c r="I7096" s="184">
        <f t="shared" si="911"/>
        <v>1713.61</v>
      </c>
      <c r="J7096" s="142"/>
      <c r="K7096" s="146"/>
      <c r="L7096" s="7" t="str">
        <f t="shared" si="912"/>
        <v>x</v>
      </c>
      <c r="M7096" s="7" t="str">
        <f t="shared" si="913"/>
        <v>x</v>
      </c>
      <c r="N7096" s="7" t="str">
        <f t="shared" si="909"/>
        <v>x</v>
      </c>
      <c r="O7096" s="144"/>
      <c r="P7096" s="355"/>
      <c r="Q7096" s="362">
        <f>SUM('NOVO HORIZONTE'!I7096)</f>
        <v>1713.61</v>
      </c>
      <c r="R7096" s="363">
        <f t="shared" si="921"/>
        <v>0</v>
      </c>
      <c r="S7096" s="153">
        <f t="shared" si="919"/>
        <v>0</v>
      </c>
      <c r="T7096" s="364"/>
    </row>
    <row r="7097" ht="12.75" spans="1:20">
      <c r="A7097" s="366" t="s">
        <v>7396</v>
      </c>
      <c r="B7097" s="388" t="s">
        <v>457</v>
      </c>
      <c r="C7097" s="368" t="s">
        <v>7397</v>
      </c>
      <c r="D7097" s="369" t="s">
        <v>2288</v>
      </c>
      <c r="E7097" s="370">
        <v>2263.6</v>
      </c>
      <c r="F7097" s="102">
        <f t="shared" si="920"/>
        <v>2778.34</v>
      </c>
      <c r="G7097" s="170">
        <f>ROUND(SUM('NOVO HORIZONTE'!G7097),2)</f>
        <v>3</v>
      </c>
      <c r="H7097" s="170">
        <f t="shared" si="915"/>
        <v>2778.34</v>
      </c>
      <c r="I7097" s="184">
        <f t="shared" si="911"/>
        <v>8335.02</v>
      </c>
      <c r="J7097" s="142"/>
      <c r="K7097" s="146"/>
      <c r="L7097" s="7" t="str">
        <f t="shared" si="912"/>
        <v>x</v>
      </c>
      <c r="M7097" s="7" t="str">
        <f t="shared" si="913"/>
        <v>x</v>
      </c>
      <c r="N7097" s="7" t="str">
        <f t="shared" si="909"/>
        <v>x</v>
      </c>
      <c r="O7097" s="144"/>
      <c r="P7097" s="355"/>
      <c r="Q7097" s="362">
        <f>SUM('NOVO HORIZONTE'!I7097)</f>
        <v>8335.02</v>
      </c>
      <c r="R7097" s="363">
        <f t="shared" si="921"/>
        <v>0</v>
      </c>
      <c r="S7097" s="153">
        <f t="shared" si="919"/>
        <v>0</v>
      </c>
      <c r="T7097" s="364"/>
    </row>
    <row r="7098" ht="12.75" spans="1:20">
      <c r="A7098" s="366" t="s">
        <v>7398</v>
      </c>
      <c r="B7098" s="388" t="s">
        <v>457</v>
      </c>
      <c r="C7098" s="368" t="s">
        <v>7399</v>
      </c>
      <c r="D7098" s="369" t="s">
        <v>2288</v>
      </c>
      <c r="E7098" s="370">
        <v>4196.59</v>
      </c>
      <c r="F7098" s="102">
        <f t="shared" si="920"/>
        <v>5150.89</v>
      </c>
      <c r="G7098" s="170">
        <f>ROUND(SUM('NOVO HORIZONTE'!G7098),2)</f>
        <v>1</v>
      </c>
      <c r="H7098" s="170">
        <f t="shared" si="915"/>
        <v>5150.89</v>
      </c>
      <c r="I7098" s="184">
        <f t="shared" si="911"/>
        <v>5150.89</v>
      </c>
      <c r="J7098" s="142"/>
      <c r="K7098" s="146"/>
      <c r="L7098" s="7" t="str">
        <f t="shared" si="912"/>
        <v>x</v>
      </c>
      <c r="M7098" s="7" t="str">
        <f t="shared" si="913"/>
        <v>x</v>
      </c>
      <c r="N7098" s="7" t="str">
        <f t="shared" si="909"/>
        <v>x</v>
      </c>
      <c r="O7098" s="144"/>
      <c r="P7098" s="355"/>
      <c r="Q7098" s="362">
        <f>SUM('NOVO HORIZONTE'!I7098)</f>
        <v>5150.89</v>
      </c>
      <c r="R7098" s="363">
        <f t="shared" si="921"/>
        <v>0</v>
      </c>
      <c r="S7098" s="153">
        <f t="shared" si="919"/>
        <v>0</v>
      </c>
      <c r="T7098" s="364"/>
    </row>
    <row r="7099" ht="22.5" spans="1:20">
      <c r="A7099" s="366" t="s">
        <v>7400</v>
      </c>
      <c r="B7099" s="388" t="s">
        <v>457</v>
      </c>
      <c r="C7099" s="368" t="s">
        <v>7401</v>
      </c>
      <c r="D7099" s="369" t="s">
        <v>2288</v>
      </c>
      <c r="E7099" s="370">
        <v>2616.34</v>
      </c>
      <c r="F7099" s="102">
        <f t="shared" si="920"/>
        <v>3211.3</v>
      </c>
      <c r="G7099" s="170">
        <f>ROUND(SUM('NOVO HORIZONTE'!G7099),2)</f>
        <v>1</v>
      </c>
      <c r="H7099" s="170">
        <f t="shared" si="915"/>
        <v>3211.3</v>
      </c>
      <c r="I7099" s="184">
        <f t="shared" si="911"/>
        <v>3211.3</v>
      </c>
      <c r="J7099" s="142"/>
      <c r="K7099" s="146"/>
      <c r="L7099" s="7" t="str">
        <f t="shared" si="912"/>
        <v>x</v>
      </c>
      <c r="M7099" s="7" t="str">
        <f t="shared" si="913"/>
        <v>x</v>
      </c>
      <c r="N7099" s="7" t="str">
        <f t="shared" si="909"/>
        <v>x</v>
      </c>
      <c r="O7099" s="144"/>
      <c r="P7099" s="355"/>
      <c r="Q7099" s="362">
        <f>SUM('NOVO HORIZONTE'!I7099)</f>
        <v>3211.3</v>
      </c>
      <c r="R7099" s="363">
        <f t="shared" si="921"/>
        <v>0</v>
      </c>
      <c r="S7099" s="153">
        <f t="shared" si="919"/>
        <v>0</v>
      </c>
      <c r="T7099" s="364"/>
    </row>
    <row r="7100" ht="23.25" spans="1:20">
      <c r="A7100" s="366" t="s">
        <v>7402</v>
      </c>
      <c r="B7100" s="388" t="s">
        <v>457</v>
      </c>
      <c r="C7100" s="368" t="s">
        <v>7403</v>
      </c>
      <c r="D7100" s="369" t="s">
        <v>2288</v>
      </c>
      <c r="E7100" s="370">
        <v>38205.65</v>
      </c>
      <c r="F7100" s="102">
        <f t="shared" si="920"/>
        <v>46893.61</v>
      </c>
      <c r="G7100" s="170">
        <f>ROUND(SUM('NOVO HORIZONTE'!G7100),2)</f>
        <v>1</v>
      </c>
      <c r="H7100" s="170">
        <f t="shared" si="915"/>
        <v>46893.61</v>
      </c>
      <c r="I7100" s="184">
        <f t="shared" si="911"/>
        <v>46893.61</v>
      </c>
      <c r="J7100" s="142"/>
      <c r="K7100" s="146"/>
      <c r="L7100" s="7" t="str">
        <f t="shared" si="912"/>
        <v>x</v>
      </c>
      <c r="M7100" s="7" t="str">
        <f t="shared" si="913"/>
        <v>x</v>
      </c>
      <c r="N7100" s="7" t="str">
        <f t="shared" si="909"/>
        <v>x</v>
      </c>
      <c r="O7100" s="144"/>
      <c r="P7100" s="355"/>
      <c r="Q7100" s="362">
        <f>SUM('NOVO HORIZONTE'!I7100)</f>
        <v>46893.61</v>
      </c>
      <c r="R7100" s="363">
        <f t="shared" si="921"/>
        <v>0</v>
      </c>
      <c r="S7100" s="153">
        <f t="shared" si="919"/>
        <v>0</v>
      </c>
      <c r="T7100" s="364"/>
    </row>
    <row r="7101" ht="33.75" hidden="1" spans="1:20">
      <c r="A7101" s="366" t="s">
        <v>7404</v>
      </c>
      <c r="B7101" s="388" t="s">
        <v>457</v>
      </c>
      <c r="C7101" s="368" t="s">
        <v>7405</v>
      </c>
      <c r="D7101" s="369" t="s">
        <v>263</v>
      </c>
      <c r="E7101" s="370">
        <v>1533.89</v>
      </c>
      <c r="F7101" s="102">
        <f t="shared" si="920"/>
        <v>1882.7</v>
      </c>
      <c r="G7101" s="170">
        <f>ROUND(SUM('NOVO HORIZONTE'!G7101),2)</f>
        <v>0</v>
      </c>
      <c r="H7101" s="170">
        <f t="shared" si="915"/>
        <v>0</v>
      </c>
      <c r="I7101" s="184">
        <f t="shared" si="911"/>
        <v>0</v>
      </c>
      <c r="J7101" s="142"/>
      <c r="K7101" s="146"/>
      <c r="L7101" s="7" t="str">
        <f t="shared" si="912"/>
        <v/>
      </c>
      <c r="M7101" s="7" t="str">
        <f t="shared" si="913"/>
        <v/>
      </c>
      <c r="N7101" s="7" t="str">
        <f t="shared" si="909"/>
        <v/>
      </c>
      <c r="O7101" s="144"/>
      <c r="P7101" s="355"/>
      <c r="Q7101" s="362">
        <f>SUM('NOVO HORIZONTE'!I7101)</f>
        <v>0</v>
      </c>
      <c r="R7101" s="363">
        <f t="shared" si="921"/>
        <v>0</v>
      </c>
      <c r="S7101" s="153">
        <f t="shared" si="919"/>
        <v>0</v>
      </c>
      <c r="T7101" s="364"/>
    </row>
    <row r="7102" ht="22.5" hidden="1" spans="1:20">
      <c r="A7102" s="366" t="s">
        <v>7406</v>
      </c>
      <c r="B7102" s="388" t="s">
        <v>457</v>
      </c>
      <c r="C7102" s="368" t="s">
        <v>7407</v>
      </c>
      <c r="D7102" s="369" t="s">
        <v>2288</v>
      </c>
      <c r="E7102" s="370">
        <v>2005.75</v>
      </c>
      <c r="F7102" s="102">
        <f t="shared" si="920"/>
        <v>2461.86</v>
      </c>
      <c r="G7102" s="170">
        <f>ROUND(SUM('NOVO HORIZONTE'!G7102),2)</f>
        <v>0</v>
      </c>
      <c r="H7102" s="170">
        <f t="shared" si="915"/>
        <v>0</v>
      </c>
      <c r="I7102" s="184">
        <f t="shared" si="911"/>
        <v>0</v>
      </c>
      <c r="J7102" s="142"/>
      <c r="K7102" s="146"/>
      <c r="L7102" s="7" t="str">
        <f t="shared" si="912"/>
        <v/>
      </c>
      <c r="M7102" s="7" t="str">
        <f t="shared" si="913"/>
        <v/>
      </c>
      <c r="N7102" s="7" t="str">
        <f t="shared" si="909"/>
        <v/>
      </c>
      <c r="O7102" s="144"/>
      <c r="P7102" s="355"/>
      <c r="Q7102" s="362">
        <f>SUM('NOVO HORIZONTE'!I7102)</f>
        <v>0</v>
      </c>
      <c r="R7102" s="363">
        <f t="shared" si="921"/>
        <v>0</v>
      </c>
      <c r="S7102" s="153">
        <f t="shared" si="919"/>
        <v>0</v>
      </c>
      <c r="T7102" s="364"/>
    </row>
    <row r="7103" ht="22.5" hidden="1" spans="1:20">
      <c r="A7103" s="366" t="s">
        <v>7408</v>
      </c>
      <c r="B7103" s="388" t="s">
        <v>457</v>
      </c>
      <c r="C7103" s="368" t="s">
        <v>7409</v>
      </c>
      <c r="D7103" s="369" t="s">
        <v>2288</v>
      </c>
      <c r="E7103" s="370">
        <v>74500.68</v>
      </c>
      <c r="F7103" s="102">
        <f t="shared" si="920"/>
        <v>91442.13</v>
      </c>
      <c r="G7103" s="170">
        <f>ROUND(SUM('NOVO HORIZONTE'!G7103),2)</f>
        <v>0</v>
      </c>
      <c r="H7103" s="170">
        <f t="shared" si="915"/>
        <v>0</v>
      </c>
      <c r="I7103" s="184">
        <f t="shared" si="911"/>
        <v>0</v>
      </c>
      <c r="J7103" s="142"/>
      <c r="K7103" s="146"/>
      <c r="L7103" s="7" t="str">
        <f t="shared" si="912"/>
        <v/>
      </c>
      <c r="M7103" s="7" t="str">
        <f t="shared" si="913"/>
        <v/>
      </c>
      <c r="N7103" s="7" t="str">
        <f t="shared" si="909"/>
        <v/>
      </c>
      <c r="O7103" s="144"/>
      <c r="P7103" s="355"/>
      <c r="Q7103" s="362">
        <f>SUM('NOVO HORIZONTE'!I7103)</f>
        <v>0</v>
      </c>
      <c r="R7103" s="363">
        <f t="shared" si="921"/>
        <v>0</v>
      </c>
      <c r="S7103" s="153">
        <f t="shared" si="919"/>
        <v>0</v>
      </c>
      <c r="T7103" s="364"/>
    </row>
    <row r="7104" ht="33.75" hidden="1" spans="1:20">
      <c r="A7104" s="366" t="s">
        <v>7410</v>
      </c>
      <c r="B7104" s="388" t="s">
        <v>457</v>
      </c>
      <c r="C7104" s="368" t="s">
        <v>7411</v>
      </c>
      <c r="D7104" s="369" t="s">
        <v>2288</v>
      </c>
      <c r="E7104" s="370">
        <v>145861</v>
      </c>
      <c r="F7104" s="102">
        <f t="shared" si="920"/>
        <v>179029.79</v>
      </c>
      <c r="G7104" s="170">
        <f>ROUND(SUM('NOVO HORIZONTE'!G7104),2)</f>
        <v>0</v>
      </c>
      <c r="H7104" s="170">
        <f t="shared" si="915"/>
        <v>0</v>
      </c>
      <c r="I7104" s="184">
        <f t="shared" si="911"/>
        <v>0</v>
      </c>
      <c r="J7104" s="142"/>
      <c r="K7104" s="146"/>
      <c r="L7104" s="7" t="str">
        <f t="shared" si="912"/>
        <v/>
      </c>
      <c r="M7104" s="7" t="str">
        <f t="shared" si="913"/>
        <v/>
      </c>
      <c r="N7104" s="7" t="str">
        <f t="shared" si="909"/>
        <v/>
      </c>
      <c r="O7104" s="144"/>
      <c r="P7104" s="355"/>
      <c r="Q7104" s="362">
        <f>SUM('NOVO HORIZONTE'!I7104)</f>
        <v>0</v>
      </c>
      <c r="R7104" s="363">
        <f t="shared" si="921"/>
        <v>0</v>
      </c>
      <c r="S7104" s="153">
        <f t="shared" si="919"/>
        <v>0</v>
      </c>
      <c r="T7104" s="364"/>
    </row>
    <row r="7105" ht="33.75" hidden="1" spans="1:20">
      <c r="A7105" s="366" t="s">
        <v>7412</v>
      </c>
      <c r="B7105" s="388" t="s">
        <v>457</v>
      </c>
      <c r="C7105" s="368" t="s">
        <v>7413</v>
      </c>
      <c r="D7105" s="369" t="s">
        <v>7358</v>
      </c>
      <c r="E7105" s="370">
        <v>8667.41</v>
      </c>
      <c r="F7105" s="102">
        <f t="shared" si="920"/>
        <v>10638.38</v>
      </c>
      <c r="G7105" s="170">
        <f>ROUND(SUM('NOVO HORIZONTE'!G7105),2)</f>
        <v>0</v>
      </c>
      <c r="H7105" s="170">
        <f t="shared" si="915"/>
        <v>0</v>
      </c>
      <c r="I7105" s="184">
        <f t="shared" si="911"/>
        <v>0</v>
      </c>
      <c r="J7105" s="142"/>
      <c r="K7105" s="146"/>
      <c r="L7105" s="7" t="str">
        <f t="shared" si="912"/>
        <v/>
      </c>
      <c r="M7105" s="7" t="str">
        <f t="shared" si="913"/>
        <v/>
      </c>
      <c r="N7105" s="7" t="str">
        <f t="shared" si="909"/>
        <v/>
      </c>
      <c r="O7105" s="144"/>
      <c r="P7105" s="355"/>
      <c r="Q7105" s="362">
        <f>SUM('NOVO HORIZONTE'!I7105)</f>
        <v>0</v>
      </c>
      <c r="R7105" s="363">
        <f t="shared" si="921"/>
        <v>0</v>
      </c>
      <c r="S7105" s="153">
        <f t="shared" si="919"/>
        <v>0</v>
      </c>
      <c r="T7105" s="364"/>
    </row>
    <row r="7106" ht="12.75" hidden="1" spans="1:20">
      <c r="A7106" s="366" t="s">
        <v>7414</v>
      </c>
      <c r="B7106" s="388" t="s">
        <v>457</v>
      </c>
      <c r="C7106" s="368" t="s">
        <v>7415</v>
      </c>
      <c r="D7106" s="369" t="s">
        <v>279</v>
      </c>
      <c r="E7106" s="370">
        <v>73563.33</v>
      </c>
      <c r="F7106" s="102">
        <f t="shared" si="920"/>
        <v>90291.63</v>
      </c>
      <c r="G7106" s="170">
        <f>ROUND(SUM('NOVO HORIZONTE'!G7106),2)</f>
        <v>0</v>
      </c>
      <c r="H7106" s="170">
        <f t="shared" si="915"/>
        <v>0</v>
      </c>
      <c r="I7106" s="184">
        <f t="shared" si="911"/>
        <v>0</v>
      </c>
      <c r="J7106" s="142"/>
      <c r="K7106" s="146"/>
      <c r="L7106" s="7" t="str">
        <f t="shared" si="912"/>
        <v/>
      </c>
      <c r="M7106" s="7" t="str">
        <f t="shared" si="913"/>
        <v/>
      </c>
      <c r="N7106" s="7" t="str">
        <f t="shared" si="909"/>
        <v/>
      </c>
      <c r="O7106" s="144"/>
      <c r="P7106" s="355"/>
      <c r="Q7106" s="362">
        <f>SUM('NOVO HORIZONTE'!I7106)</f>
        <v>0</v>
      </c>
      <c r="R7106" s="363">
        <f t="shared" si="921"/>
        <v>0</v>
      </c>
      <c r="S7106" s="153">
        <f t="shared" si="919"/>
        <v>0</v>
      </c>
      <c r="T7106" s="364"/>
    </row>
    <row r="7107" ht="12.75" hidden="1" spans="1:20">
      <c r="A7107" s="366" t="s">
        <v>7416</v>
      </c>
      <c r="B7107" s="388" t="s">
        <v>457</v>
      </c>
      <c r="C7107" s="368" t="s">
        <v>7417</v>
      </c>
      <c r="D7107" s="369" t="s">
        <v>279</v>
      </c>
      <c r="E7107" s="370">
        <v>2431.61</v>
      </c>
      <c r="F7107" s="102">
        <f t="shared" si="920"/>
        <v>2984.56</v>
      </c>
      <c r="G7107" s="170">
        <f>ROUND(SUM('NOVO HORIZONTE'!G7107),2)</f>
        <v>0</v>
      </c>
      <c r="H7107" s="170">
        <f t="shared" si="915"/>
        <v>0</v>
      </c>
      <c r="I7107" s="184">
        <f t="shared" si="911"/>
        <v>0</v>
      </c>
      <c r="J7107" s="142"/>
      <c r="K7107" s="146"/>
      <c r="L7107" s="7" t="str">
        <f t="shared" si="912"/>
        <v/>
      </c>
      <c r="M7107" s="7" t="str">
        <f t="shared" si="913"/>
        <v/>
      </c>
      <c r="N7107" s="7" t="str">
        <f t="shared" ref="N7107:N7113" si="922">M7107</f>
        <v/>
      </c>
      <c r="O7107" s="144"/>
      <c r="P7107" s="355"/>
      <c r="Q7107" s="362">
        <f>SUM('NOVO HORIZONTE'!I7107)</f>
        <v>0</v>
      </c>
      <c r="R7107" s="363">
        <f t="shared" si="921"/>
        <v>0</v>
      </c>
      <c r="S7107" s="153">
        <f t="shared" si="919"/>
        <v>0</v>
      </c>
      <c r="T7107" s="364"/>
    </row>
    <row r="7108" ht="12.75" hidden="1" spans="1:20">
      <c r="A7108" s="366" t="s">
        <v>7418</v>
      </c>
      <c r="B7108" s="388" t="s">
        <v>457</v>
      </c>
      <c r="C7108" s="368" t="s">
        <v>7419</v>
      </c>
      <c r="D7108" s="369" t="s">
        <v>279</v>
      </c>
      <c r="E7108" s="370">
        <v>1224.9</v>
      </c>
      <c r="F7108" s="102">
        <f t="shared" si="920"/>
        <v>1503.44</v>
      </c>
      <c r="G7108" s="170">
        <f>ROUND(SUM('NOVO HORIZONTE'!G7108),2)</f>
        <v>0</v>
      </c>
      <c r="H7108" s="170">
        <f t="shared" si="915"/>
        <v>0</v>
      </c>
      <c r="I7108" s="184">
        <f t="shared" si="911"/>
        <v>0</v>
      </c>
      <c r="J7108" s="142"/>
      <c r="K7108" s="146"/>
      <c r="L7108" s="7" t="str">
        <f t="shared" si="912"/>
        <v/>
      </c>
      <c r="M7108" s="7" t="str">
        <f t="shared" si="913"/>
        <v/>
      </c>
      <c r="N7108" s="7" t="str">
        <f t="shared" si="922"/>
        <v/>
      </c>
      <c r="O7108" s="144"/>
      <c r="P7108" s="355"/>
      <c r="Q7108" s="362">
        <f>SUM('NOVO HORIZONTE'!I7108)</f>
        <v>0</v>
      </c>
      <c r="R7108" s="363">
        <f t="shared" si="921"/>
        <v>0</v>
      </c>
      <c r="S7108" s="153">
        <f t="shared" si="919"/>
        <v>0</v>
      </c>
      <c r="T7108" s="364"/>
    </row>
    <row r="7109" ht="33.75" hidden="1" spans="1:20">
      <c r="A7109" s="366" t="s">
        <v>7420</v>
      </c>
      <c r="B7109" s="388" t="s">
        <v>457</v>
      </c>
      <c r="C7109" s="368" t="s">
        <v>7421</v>
      </c>
      <c r="D7109" s="369" t="s">
        <v>279</v>
      </c>
      <c r="E7109" s="370">
        <v>77804.39</v>
      </c>
      <c r="F7109" s="102">
        <f t="shared" si="920"/>
        <v>95497.11</v>
      </c>
      <c r="G7109" s="170">
        <f>ROUND(SUM('NOVO HORIZONTE'!G7109),2)</f>
        <v>0</v>
      </c>
      <c r="H7109" s="170">
        <f t="shared" si="915"/>
        <v>0</v>
      </c>
      <c r="I7109" s="184">
        <f t="shared" si="911"/>
        <v>0</v>
      </c>
      <c r="J7109" s="142"/>
      <c r="K7109" s="146"/>
      <c r="L7109" s="7" t="str">
        <f t="shared" si="912"/>
        <v/>
      </c>
      <c r="M7109" s="7" t="str">
        <f t="shared" si="913"/>
        <v/>
      </c>
      <c r="N7109" s="7" t="str">
        <f t="shared" si="922"/>
        <v/>
      </c>
      <c r="O7109" s="144"/>
      <c r="P7109" s="355"/>
      <c r="Q7109" s="362">
        <f>SUM('NOVO HORIZONTE'!I7109)</f>
        <v>0</v>
      </c>
      <c r="R7109" s="363">
        <f t="shared" si="921"/>
        <v>0</v>
      </c>
      <c r="S7109" s="153">
        <f t="shared" si="919"/>
        <v>0</v>
      </c>
      <c r="T7109" s="364"/>
    </row>
    <row r="7110" ht="12.75" hidden="1" spans="1:20">
      <c r="A7110" s="366" t="s">
        <v>7422</v>
      </c>
      <c r="B7110" s="388" t="s">
        <v>4017</v>
      </c>
      <c r="C7110" s="368" t="s">
        <v>7423</v>
      </c>
      <c r="D7110" s="369" t="s">
        <v>279</v>
      </c>
      <c r="E7110" s="370">
        <v>41761.44</v>
      </c>
      <c r="F7110" s="102">
        <f t="shared" si="920"/>
        <v>51257.99</v>
      </c>
      <c r="G7110" s="170">
        <f>ROUND(SUM('NOVO HORIZONTE'!G7110),2)</f>
        <v>0</v>
      </c>
      <c r="H7110" s="170">
        <f t="shared" si="915"/>
        <v>0</v>
      </c>
      <c r="I7110" s="184">
        <f t="shared" si="911"/>
        <v>0</v>
      </c>
      <c r="J7110" s="142"/>
      <c r="K7110" s="146"/>
      <c r="L7110" s="7" t="str">
        <f>IF(K7110="X","x",IF(K7110="xx","x",IF(I7110&gt;0,"x","")))</f>
        <v/>
      </c>
      <c r="M7110" s="7" t="str">
        <f>IF(K7110="X","x",IF(K7110="xx","x",IF(I7110&gt;0,"x","")))</f>
        <v/>
      </c>
      <c r="N7110" s="7" t="str">
        <f t="shared" si="922"/>
        <v/>
      </c>
      <c r="O7110" s="144"/>
      <c r="P7110" s="355"/>
      <c r="Q7110" s="362">
        <f>SUM('NOVO HORIZONTE'!I7110)</f>
        <v>0</v>
      </c>
      <c r="R7110" s="363">
        <f t="shared" si="921"/>
        <v>0</v>
      </c>
      <c r="S7110" s="153">
        <f t="shared" si="919"/>
        <v>0</v>
      </c>
      <c r="T7110" s="364"/>
    </row>
    <row r="7111" ht="12.75" hidden="1" spans="1:20">
      <c r="A7111" s="366"/>
      <c r="B7111" s="388"/>
      <c r="C7111" s="368"/>
      <c r="D7111" s="369"/>
      <c r="E7111" s="370"/>
      <c r="F7111" s="102">
        <f t="shared" si="920"/>
        <v>0</v>
      </c>
      <c r="G7111" s="170">
        <f>ROUND(SUM('NOVO HORIZONTE'!G7111),2)</f>
        <v>0</v>
      </c>
      <c r="H7111" s="170">
        <f>IF(G7111=0,0,F7111)</f>
        <v>0</v>
      </c>
      <c r="I7111" s="184">
        <f>IF(ISBLANK(G7111),0,ROUND(G7111*H7111,2))</f>
        <v>0</v>
      </c>
      <c r="J7111" s="142"/>
      <c r="K7111" s="146"/>
      <c r="L7111" s="7" t="str">
        <f>IF(K7111="X","x",IF(K7111="xx","x",IF(I7111&gt;0,"x","")))</f>
        <v/>
      </c>
      <c r="M7111" s="7" t="str">
        <f>IF(K7111="X","x",IF(K7111="xx","x",IF(I7111&gt;0,"x","")))</f>
        <v/>
      </c>
      <c r="N7111" s="7" t="str">
        <f t="shared" si="922"/>
        <v/>
      </c>
      <c r="O7111" s="144"/>
      <c r="P7111" s="355"/>
      <c r="Q7111" s="362">
        <f>SUM('NOVO HORIZONTE'!I7111)</f>
        <v>0</v>
      </c>
      <c r="R7111" s="363">
        <f t="shared" si="921"/>
        <v>0</v>
      </c>
      <c r="S7111" s="153">
        <f t="shared" si="919"/>
        <v>0</v>
      </c>
      <c r="T7111" s="364"/>
    </row>
    <row r="7112" ht="12.75" hidden="1" spans="1:20">
      <c r="A7112" s="366"/>
      <c r="B7112" s="388"/>
      <c r="C7112" s="368"/>
      <c r="D7112" s="369"/>
      <c r="E7112" s="370"/>
      <c r="F7112" s="102">
        <f t="shared" si="920"/>
        <v>0</v>
      </c>
      <c r="G7112" s="170">
        <f>ROUND(SUM('NOVO HORIZONTE'!G7112),2)</f>
        <v>0</v>
      </c>
      <c r="H7112" s="170">
        <f>IF(G7112=0,0,F7112)</f>
        <v>0</v>
      </c>
      <c r="I7112" s="184">
        <f>IF(ISBLANK(G7112),0,ROUND(G7112*H7112,2))</f>
        <v>0</v>
      </c>
      <c r="J7112" s="142"/>
      <c r="K7112" s="146"/>
      <c r="L7112" s="7" t="str">
        <f>IF(K7112="X","x",IF(K7112="xx","x",IF(I7112&gt;0,"x","")))</f>
        <v/>
      </c>
      <c r="M7112" s="7" t="str">
        <f>IF(K7112="X","x",IF(K7112="xx","x",IF(I7112&gt;0,"x","")))</f>
        <v/>
      </c>
      <c r="N7112" s="7" t="str">
        <f t="shared" si="922"/>
        <v/>
      </c>
      <c r="O7112" s="144"/>
      <c r="P7112" s="355"/>
      <c r="Q7112" s="362">
        <f>SUM('NOVO HORIZONTE'!I7112)</f>
        <v>0</v>
      </c>
      <c r="R7112" s="363">
        <f t="shared" si="921"/>
        <v>0</v>
      </c>
      <c r="S7112" s="153">
        <f t="shared" si="919"/>
        <v>0</v>
      </c>
      <c r="T7112" s="364"/>
    </row>
    <row r="7113" ht="13.5" hidden="1" spans="1:20">
      <c r="A7113" s="366"/>
      <c r="B7113" s="388"/>
      <c r="C7113" s="368"/>
      <c r="D7113" s="369"/>
      <c r="E7113" s="370"/>
      <c r="F7113" s="102">
        <f t="shared" si="920"/>
        <v>0</v>
      </c>
      <c r="G7113" s="170">
        <f>ROUND(SUM('NOVO HORIZONTE'!G7113),2)</f>
        <v>0</v>
      </c>
      <c r="H7113" s="170">
        <f>IF(G7113=0,0,F7113)</f>
        <v>0</v>
      </c>
      <c r="I7113" s="184">
        <f>IF(ISBLANK(G7113),0,ROUND(G7113*H7113,2))</f>
        <v>0</v>
      </c>
      <c r="J7113" s="142"/>
      <c r="K7113" s="146"/>
      <c r="L7113" s="7" t="str">
        <f>IF(K7113="X","x",IF(K7113="xx","x",IF(I7113&gt;0,"x","")))</f>
        <v/>
      </c>
      <c r="M7113" s="7" t="str">
        <f>IF(K7113="X","x",IF(K7113="xx","x",IF(I7113&gt;0,"x","")))</f>
        <v/>
      </c>
      <c r="N7113" s="7" t="str">
        <f t="shared" si="922"/>
        <v/>
      </c>
      <c r="O7113" s="144"/>
      <c r="P7113" s="355"/>
      <c r="Q7113" s="362">
        <f>SUM('NOVO HORIZONTE'!I7113)</f>
        <v>0</v>
      </c>
      <c r="R7113" s="363">
        <f t="shared" si="921"/>
        <v>0</v>
      </c>
      <c r="S7113" s="153">
        <f t="shared" si="919"/>
        <v>0</v>
      </c>
      <c r="T7113" s="364"/>
    </row>
    <row r="7114" ht="13.5" spans="1:20">
      <c r="A7114" s="84" t="s">
        <v>49</v>
      </c>
      <c r="B7114" s="85"/>
      <c r="C7114" s="86" t="s">
        <v>50</v>
      </c>
      <c r="D7114" s="333"/>
      <c r="E7114" s="334"/>
      <c r="F7114" s="89">
        <f t="shared" si="920"/>
        <v>0</v>
      </c>
      <c r="G7114" s="90">
        <f>ROUND(SUM('NOVO HORIZONTE'!G7114),2)</f>
        <v>0</v>
      </c>
      <c r="H7114" s="90">
        <f t="shared" ref="H7114:H7174" si="923">IF(G7114=0,0,F7114)</f>
        <v>0</v>
      </c>
      <c r="I7114" s="136">
        <f t="shared" ref="I7114:I7173" si="924">IF(ISBLANK(G7114),0,ROUND(G7114*H7114,2))</f>
        <v>0</v>
      </c>
      <c r="J7114" s="137">
        <f>SUM(I7116:I8081)</f>
        <v>291.84</v>
      </c>
      <c r="K7114" s="145" t="str">
        <f>IF(J7114&gt;0,"X","")</f>
        <v>X</v>
      </c>
      <c r="L7114" s="7" t="str">
        <f t="shared" ref="L7114:L7173" si="925">IF(K7114="X","x",IF(K7114="xx","x",IF(I7114&gt;0,"x","")))</f>
        <v>x</v>
      </c>
      <c r="M7114" s="7" t="str">
        <f t="shared" ref="M7114:M7173" si="926">IF(K7114="X","x",IF(K7114="xx","x",IF(I7114&gt;0,"x","")))</f>
        <v>x</v>
      </c>
      <c r="N7114" s="7" t="str">
        <f t="shared" ref="N7114:N7170" si="927">M7114</f>
        <v>x</v>
      </c>
      <c r="O7114" s="144"/>
      <c r="P7114" s="375"/>
      <c r="Q7114" s="362">
        <f>SUM('NOVO HORIZONTE'!I7114)</f>
        <v>0</v>
      </c>
      <c r="R7114" s="363">
        <f t="shared" si="921"/>
        <v>0</v>
      </c>
      <c r="S7114" s="153">
        <f t="shared" si="919"/>
        <v>0</v>
      </c>
      <c r="T7114" s="364"/>
    </row>
    <row r="7115" ht="12.75" hidden="1" spans="1:20">
      <c r="A7115" s="211" t="s">
        <v>7424</v>
      </c>
      <c r="B7115" s="236"/>
      <c r="C7115" s="212" t="s">
        <v>7425</v>
      </c>
      <c r="D7115" s="237"/>
      <c r="E7115" s="95">
        <v>0</v>
      </c>
      <c r="F7115" s="102">
        <f t="shared" si="920"/>
        <v>0</v>
      </c>
      <c r="G7115" s="187">
        <f>ROUND(SUM('NOVO HORIZONTE'!G7115),2)</f>
        <v>0</v>
      </c>
      <c r="H7115" s="187">
        <f t="shared" si="923"/>
        <v>0</v>
      </c>
      <c r="I7115" s="188">
        <f t="shared" si="924"/>
        <v>0</v>
      </c>
      <c r="J7115" s="142"/>
      <c r="K7115" s="145" t="str">
        <f>IF(SUM(I7116:I7155)&gt;0,"xx","")</f>
        <v/>
      </c>
      <c r="L7115" s="7" t="str">
        <f t="shared" si="925"/>
        <v/>
      </c>
      <c r="M7115" s="7" t="str">
        <f t="shared" si="926"/>
        <v/>
      </c>
      <c r="N7115" s="7" t="str">
        <f t="shared" si="927"/>
        <v/>
      </c>
      <c r="O7115" s="144"/>
      <c r="P7115" s="375"/>
      <c r="Q7115" s="362">
        <f>SUM('NOVO HORIZONTE'!I7115)</f>
        <v>0</v>
      </c>
      <c r="R7115" s="363">
        <f t="shared" si="921"/>
        <v>0</v>
      </c>
      <c r="S7115" s="153">
        <f t="shared" si="919"/>
        <v>0</v>
      </c>
      <c r="T7115" s="364"/>
    </row>
    <row r="7116" ht="12.75" hidden="1" spans="1:20">
      <c r="A7116" s="238" t="s">
        <v>7426</v>
      </c>
      <c r="B7116" s="236"/>
      <c r="C7116" s="161" t="s">
        <v>7427</v>
      </c>
      <c r="D7116" s="94"/>
      <c r="E7116" s="95">
        <v>0</v>
      </c>
      <c r="F7116" s="96">
        <f t="shared" si="920"/>
        <v>0</v>
      </c>
      <c r="G7116" s="209">
        <f>ROUND(SUM('NOVO HORIZONTE'!G7116),2)</f>
        <v>0</v>
      </c>
      <c r="H7116" s="187">
        <f t="shared" si="923"/>
        <v>0</v>
      </c>
      <c r="I7116" s="188">
        <f t="shared" si="924"/>
        <v>0</v>
      </c>
      <c r="J7116" s="142"/>
      <c r="K7116" s="145" t="str">
        <f>IF(SUM(I7117:I7154)&gt;0,"xx","")</f>
        <v/>
      </c>
      <c r="L7116" s="7" t="str">
        <f t="shared" si="925"/>
        <v/>
      </c>
      <c r="M7116" s="7" t="str">
        <f t="shared" si="926"/>
        <v/>
      </c>
      <c r="N7116" s="7" t="str">
        <f t="shared" si="927"/>
        <v/>
      </c>
      <c r="O7116" s="144"/>
      <c r="P7116" s="375"/>
      <c r="Q7116" s="362">
        <f>SUM('NOVO HORIZONTE'!I7116)</f>
        <v>0</v>
      </c>
      <c r="R7116" s="363">
        <f t="shared" si="921"/>
        <v>0</v>
      </c>
      <c r="S7116" s="153">
        <f t="shared" si="919"/>
        <v>0</v>
      </c>
      <c r="T7116" s="364"/>
    </row>
    <row r="7117" ht="12.75" hidden="1" spans="1:20">
      <c r="A7117" s="239">
        <v>99802</v>
      </c>
      <c r="B7117" s="100" t="s">
        <v>252</v>
      </c>
      <c r="C7117" s="104" t="s">
        <v>7428</v>
      </c>
      <c r="D7117" s="94" t="s">
        <v>261</v>
      </c>
      <c r="E7117" s="95">
        <v>0.62</v>
      </c>
      <c r="F7117" s="96">
        <f t="shared" si="920"/>
        <v>0.76</v>
      </c>
      <c r="G7117" s="209">
        <f>ROUND(SUM('NOVO HORIZONTE'!G7117),2)</f>
        <v>0</v>
      </c>
      <c r="H7117" s="107">
        <f t="shared" si="923"/>
        <v>0</v>
      </c>
      <c r="I7117" s="188">
        <f t="shared" si="924"/>
        <v>0</v>
      </c>
      <c r="J7117" s="142"/>
      <c r="K7117" s="146"/>
      <c r="L7117" s="7" t="str">
        <f t="shared" si="925"/>
        <v/>
      </c>
      <c r="M7117" s="7" t="str">
        <f t="shared" si="926"/>
        <v/>
      </c>
      <c r="N7117" s="7" t="str">
        <f t="shared" si="927"/>
        <v/>
      </c>
      <c r="O7117" s="144"/>
      <c r="P7117" s="355">
        <v>0</v>
      </c>
      <c r="Q7117" s="362">
        <f>SUM('NOVO HORIZONTE'!I7117)</f>
        <v>0</v>
      </c>
      <c r="R7117" s="363">
        <f t="shared" si="921"/>
        <v>0</v>
      </c>
      <c r="S7117" s="153">
        <f t="shared" si="919"/>
        <v>0</v>
      </c>
      <c r="T7117" s="364"/>
    </row>
    <row r="7118" ht="12.75" hidden="1" spans="1:20">
      <c r="A7118" s="239">
        <v>99803</v>
      </c>
      <c r="B7118" s="100" t="s">
        <v>252</v>
      </c>
      <c r="C7118" s="104" t="s">
        <v>7429</v>
      </c>
      <c r="D7118" s="94" t="s">
        <v>261</v>
      </c>
      <c r="E7118" s="95">
        <v>2.43</v>
      </c>
      <c r="F7118" s="96">
        <f t="shared" si="920"/>
        <v>2.98</v>
      </c>
      <c r="G7118" s="209">
        <f>ROUND(SUM('NOVO HORIZONTE'!G7118),2)</f>
        <v>0</v>
      </c>
      <c r="H7118" s="107">
        <f t="shared" si="923"/>
        <v>0</v>
      </c>
      <c r="I7118" s="188">
        <f t="shared" si="924"/>
        <v>0</v>
      </c>
      <c r="J7118" s="142"/>
      <c r="K7118" s="146"/>
      <c r="L7118" s="7" t="str">
        <f t="shared" si="925"/>
        <v/>
      </c>
      <c r="M7118" s="7" t="str">
        <f t="shared" si="926"/>
        <v/>
      </c>
      <c r="N7118" s="7" t="str">
        <f t="shared" si="927"/>
        <v/>
      </c>
      <c r="O7118" s="144"/>
      <c r="P7118" s="355">
        <v>0</v>
      </c>
      <c r="Q7118" s="362">
        <f>SUM('NOVO HORIZONTE'!I7118)</f>
        <v>0</v>
      </c>
      <c r="R7118" s="363">
        <f t="shared" si="921"/>
        <v>0</v>
      </c>
      <c r="S7118" s="153">
        <f t="shared" si="919"/>
        <v>0</v>
      </c>
      <c r="T7118" s="364"/>
    </row>
    <row r="7119" ht="22.5" hidden="1" spans="1:20">
      <c r="A7119" s="239">
        <v>99804</v>
      </c>
      <c r="B7119" s="100" t="s">
        <v>252</v>
      </c>
      <c r="C7119" s="104" t="s">
        <v>7430</v>
      </c>
      <c r="D7119" s="94" t="s">
        <v>261</v>
      </c>
      <c r="E7119" s="95">
        <v>6.29</v>
      </c>
      <c r="F7119" s="96">
        <f t="shared" si="920"/>
        <v>7.72</v>
      </c>
      <c r="G7119" s="209">
        <f>ROUND(SUM('NOVO HORIZONTE'!G7119),2)</f>
        <v>0</v>
      </c>
      <c r="H7119" s="107">
        <f t="shared" si="923"/>
        <v>0</v>
      </c>
      <c r="I7119" s="188">
        <f t="shared" si="924"/>
        <v>0</v>
      </c>
      <c r="J7119" s="142"/>
      <c r="K7119" s="146"/>
      <c r="L7119" s="7" t="str">
        <f t="shared" si="925"/>
        <v/>
      </c>
      <c r="M7119" s="7" t="str">
        <f t="shared" si="926"/>
        <v/>
      </c>
      <c r="N7119" s="7" t="str">
        <f t="shared" si="927"/>
        <v/>
      </c>
      <c r="O7119" s="144"/>
      <c r="P7119" s="355">
        <v>0</v>
      </c>
      <c r="Q7119" s="362">
        <f>SUM('NOVO HORIZONTE'!I7119)</f>
        <v>0</v>
      </c>
      <c r="R7119" s="363">
        <f t="shared" si="921"/>
        <v>0</v>
      </c>
      <c r="S7119" s="153">
        <f t="shared" si="919"/>
        <v>0</v>
      </c>
      <c r="T7119" s="364"/>
    </row>
    <row r="7120" ht="27" hidden="1" customHeight="1" spans="1:20">
      <c r="A7120" s="239">
        <v>99805</v>
      </c>
      <c r="B7120" s="100" t="s">
        <v>252</v>
      </c>
      <c r="C7120" s="104" t="s">
        <v>7431</v>
      </c>
      <c r="D7120" s="94" t="s">
        <v>261</v>
      </c>
      <c r="E7120" s="95">
        <v>13.01</v>
      </c>
      <c r="F7120" s="96">
        <f t="shared" si="920"/>
        <v>15.97</v>
      </c>
      <c r="G7120" s="209">
        <f>ROUND(SUM('NOVO HORIZONTE'!G7120),2)</f>
        <v>0</v>
      </c>
      <c r="H7120" s="107">
        <f t="shared" si="923"/>
        <v>0</v>
      </c>
      <c r="I7120" s="188">
        <f t="shared" si="924"/>
        <v>0</v>
      </c>
      <c r="J7120" s="142"/>
      <c r="K7120" s="146"/>
      <c r="L7120" s="7" t="str">
        <f t="shared" si="925"/>
        <v/>
      </c>
      <c r="M7120" s="7" t="str">
        <f t="shared" si="926"/>
        <v/>
      </c>
      <c r="N7120" s="7" t="str">
        <f t="shared" si="927"/>
        <v/>
      </c>
      <c r="O7120" s="144"/>
      <c r="P7120" s="355">
        <v>0</v>
      </c>
      <c r="Q7120" s="362">
        <f>SUM('NOVO HORIZONTE'!I7120)</f>
        <v>0</v>
      </c>
      <c r="R7120" s="363">
        <f t="shared" si="921"/>
        <v>0</v>
      </c>
      <c r="S7120" s="153">
        <f t="shared" si="919"/>
        <v>0</v>
      </c>
      <c r="T7120" s="364"/>
    </row>
    <row r="7121" ht="12.75" hidden="1" spans="1:20">
      <c r="A7121" s="239">
        <v>99806</v>
      </c>
      <c r="B7121" s="100" t="s">
        <v>252</v>
      </c>
      <c r="C7121" s="104" t="s">
        <v>7432</v>
      </c>
      <c r="D7121" s="94" t="s">
        <v>261</v>
      </c>
      <c r="E7121" s="95">
        <v>1</v>
      </c>
      <c r="F7121" s="96">
        <f t="shared" si="920"/>
        <v>1.23</v>
      </c>
      <c r="G7121" s="209">
        <f>ROUND(SUM('NOVO HORIZONTE'!G7121),2)</f>
        <v>0</v>
      </c>
      <c r="H7121" s="107">
        <f t="shared" si="923"/>
        <v>0</v>
      </c>
      <c r="I7121" s="188">
        <f t="shared" si="924"/>
        <v>0</v>
      </c>
      <c r="J7121" s="142"/>
      <c r="K7121" s="146"/>
      <c r="L7121" s="7" t="str">
        <f t="shared" si="925"/>
        <v/>
      </c>
      <c r="M7121" s="7" t="str">
        <f t="shared" si="926"/>
        <v/>
      </c>
      <c r="N7121" s="7" t="str">
        <f t="shared" si="927"/>
        <v/>
      </c>
      <c r="O7121" s="144"/>
      <c r="P7121" s="355">
        <v>0</v>
      </c>
      <c r="Q7121" s="362">
        <f>SUM('NOVO HORIZONTE'!I7121)</f>
        <v>0</v>
      </c>
      <c r="R7121" s="363">
        <f t="shared" si="921"/>
        <v>0</v>
      </c>
      <c r="S7121" s="153">
        <f t="shared" si="919"/>
        <v>0</v>
      </c>
      <c r="T7121" s="364"/>
    </row>
    <row r="7122" ht="22.5" hidden="1" spans="1:20">
      <c r="A7122" s="239">
        <v>99807</v>
      </c>
      <c r="B7122" s="100" t="s">
        <v>252</v>
      </c>
      <c r="C7122" s="104" t="s">
        <v>7433</v>
      </c>
      <c r="D7122" s="94" t="s">
        <v>261</v>
      </c>
      <c r="E7122" s="95">
        <v>1.9</v>
      </c>
      <c r="F7122" s="96">
        <f t="shared" si="920"/>
        <v>2.33</v>
      </c>
      <c r="G7122" s="209">
        <f>ROUND(SUM('NOVO HORIZONTE'!G7122),2)</f>
        <v>0</v>
      </c>
      <c r="H7122" s="107">
        <f t="shared" si="923"/>
        <v>0</v>
      </c>
      <c r="I7122" s="188">
        <f t="shared" si="924"/>
        <v>0</v>
      </c>
      <c r="J7122" s="142"/>
      <c r="K7122" s="146"/>
      <c r="L7122" s="7" t="str">
        <f t="shared" si="925"/>
        <v/>
      </c>
      <c r="M7122" s="7" t="str">
        <f t="shared" si="926"/>
        <v/>
      </c>
      <c r="N7122" s="7" t="str">
        <f t="shared" si="927"/>
        <v/>
      </c>
      <c r="O7122" s="144"/>
      <c r="P7122" s="355">
        <v>0</v>
      </c>
      <c r="Q7122" s="362">
        <f>SUM('NOVO HORIZONTE'!I7122)</f>
        <v>0</v>
      </c>
      <c r="R7122" s="363">
        <f t="shared" si="921"/>
        <v>0</v>
      </c>
      <c r="S7122" s="153">
        <f t="shared" si="919"/>
        <v>0</v>
      </c>
      <c r="T7122" s="364"/>
    </row>
    <row r="7123" ht="12.75" hidden="1" spans="1:20">
      <c r="A7123" s="239">
        <v>99808</v>
      </c>
      <c r="B7123" s="100" t="s">
        <v>252</v>
      </c>
      <c r="C7123" s="104" t="s">
        <v>7434</v>
      </c>
      <c r="D7123" s="94" t="s">
        <v>261</v>
      </c>
      <c r="E7123" s="95">
        <v>4.47</v>
      </c>
      <c r="F7123" s="96">
        <f t="shared" si="920"/>
        <v>5.49</v>
      </c>
      <c r="G7123" s="209">
        <f>ROUND(SUM('NOVO HORIZONTE'!G7123),2)</f>
        <v>0</v>
      </c>
      <c r="H7123" s="107">
        <f t="shared" si="923"/>
        <v>0</v>
      </c>
      <c r="I7123" s="188">
        <f t="shared" si="924"/>
        <v>0</v>
      </c>
      <c r="J7123" s="142"/>
      <c r="K7123" s="146"/>
      <c r="L7123" s="7" t="str">
        <f t="shared" si="925"/>
        <v/>
      </c>
      <c r="M7123" s="7" t="str">
        <f t="shared" si="926"/>
        <v/>
      </c>
      <c r="N7123" s="7" t="str">
        <f t="shared" si="927"/>
        <v/>
      </c>
      <c r="O7123" s="144"/>
      <c r="P7123" s="355">
        <v>0</v>
      </c>
      <c r="Q7123" s="362">
        <f>SUM('NOVO HORIZONTE'!I7123)</f>
        <v>0</v>
      </c>
      <c r="R7123" s="363">
        <f t="shared" si="921"/>
        <v>0</v>
      </c>
      <c r="S7123" s="153">
        <f t="shared" si="919"/>
        <v>0</v>
      </c>
      <c r="T7123" s="364"/>
    </row>
    <row r="7124" ht="12.75" hidden="1" spans="1:20">
      <c r="A7124" s="239">
        <v>99809</v>
      </c>
      <c r="B7124" s="100" t="s">
        <v>252</v>
      </c>
      <c r="C7124" s="104" t="s">
        <v>7435</v>
      </c>
      <c r="D7124" s="94" t="s">
        <v>261</v>
      </c>
      <c r="E7124" s="95">
        <v>6.93</v>
      </c>
      <c r="F7124" s="96">
        <f t="shared" si="920"/>
        <v>8.51</v>
      </c>
      <c r="G7124" s="209">
        <f>ROUND(SUM('NOVO HORIZONTE'!G7124),2)</f>
        <v>0</v>
      </c>
      <c r="H7124" s="107">
        <f t="shared" si="923"/>
        <v>0</v>
      </c>
      <c r="I7124" s="188">
        <f t="shared" si="924"/>
        <v>0</v>
      </c>
      <c r="J7124" s="142"/>
      <c r="K7124" s="146"/>
      <c r="L7124" s="7" t="str">
        <f t="shared" si="925"/>
        <v/>
      </c>
      <c r="M7124" s="7" t="str">
        <f t="shared" si="926"/>
        <v/>
      </c>
      <c r="N7124" s="7" t="str">
        <f t="shared" si="927"/>
        <v/>
      </c>
      <c r="O7124" s="144"/>
      <c r="P7124" s="355">
        <v>0</v>
      </c>
      <c r="Q7124" s="362">
        <f>SUM('NOVO HORIZONTE'!I7124)</f>
        <v>0</v>
      </c>
      <c r="R7124" s="363">
        <f t="shared" si="921"/>
        <v>0</v>
      </c>
      <c r="S7124" s="153">
        <f t="shared" si="919"/>
        <v>0</v>
      </c>
      <c r="T7124" s="364"/>
    </row>
    <row r="7125" ht="22.5" hidden="1" spans="1:20">
      <c r="A7125" s="239">
        <v>99810</v>
      </c>
      <c r="B7125" s="100" t="s">
        <v>252</v>
      </c>
      <c r="C7125" s="104" t="s">
        <v>7436</v>
      </c>
      <c r="D7125" s="94" t="s">
        <v>261</v>
      </c>
      <c r="E7125" s="95">
        <v>8.61</v>
      </c>
      <c r="F7125" s="96">
        <f t="shared" si="920"/>
        <v>10.57</v>
      </c>
      <c r="G7125" s="209">
        <f>ROUND(SUM('NOVO HORIZONTE'!G7125),2)</f>
        <v>0</v>
      </c>
      <c r="H7125" s="107">
        <f t="shared" si="923"/>
        <v>0</v>
      </c>
      <c r="I7125" s="188">
        <f t="shared" si="924"/>
        <v>0</v>
      </c>
      <c r="J7125" s="142"/>
      <c r="K7125" s="146"/>
      <c r="L7125" s="7" t="str">
        <f t="shared" si="925"/>
        <v/>
      </c>
      <c r="M7125" s="7" t="str">
        <f t="shared" si="926"/>
        <v/>
      </c>
      <c r="N7125" s="7" t="str">
        <f t="shared" si="927"/>
        <v/>
      </c>
      <c r="O7125" s="144"/>
      <c r="P7125" s="355">
        <v>0</v>
      </c>
      <c r="Q7125" s="362">
        <f>SUM('NOVO HORIZONTE'!I7125)</f>
        <v>0</v>
      </c>
      <c r="R7125" s="363">
        <f t="shared" si="921"/>
        <v>0</v>
      </c>
      <c r="S7125" s="153">
        <f t="shared" si="919"/>
        <v>0</v>
      </c>
      <c r="T7125" s="364"/>
    </row>
    <row r="7126" ht="12.75" hidden="1" spans="1:20">
      <c r="A7126" s="239">
        <v>99811</v>
      </c>
      <c r="B7126" s="100" t="s">
        <v>252</v>
      </c>
      <c r="C7126" s="104" t="s">
        <v>7437</v>
      </c>
      <c r="D7126" s="94" t="s">
        <v>261</v>
      </c>
      <c r="E7126" s="95">
        <v>4.14</v>
      </c>
      <c r="F7126" s="96">
        <f t="shared" si="920"/>
        <v>5.08</v>
      </c>
      <c r="G7126" s="209">
        <f>ROUND(SUM('NOVO HORIZONTE'!G7126),2)</f>
        <v>0</v>
      </c>
      <c r="H7126" s="107">
        <f t="shared" si="923"/>
        <v>0</v>
      </c>
      <c r="I7126" s="188">
        <f t="shared" si="924"/>
        <v>0</v>
      </c>
      <c r="J7126" s="142"/>
      <c r="K7126" s="146"/>
      <c r="L7126" s="7" t="str">
        <f t="shared" si="925"/>
        <v/>
      </c>
      <c r="M7126" s="7" t="str">
        <f t="shared" si="926"/>
        <v/>
      </c>
      <c r="N7126" s="7" t="str">
        <f t="shared" si="927"/>
        <v/>
      </c>
      <c r="O7126" s="144"/>
      <c r="P7126" s="355">
        <v>0</v>
      </c>
      <c r="Q7126" s="362">
        <f>SUM('NOVO HORIZONTE'!I7126)</f>
        <v>0</v>
      </c>
      <c r="R7126" s="363">
        <f t="shared" si="921"/>
        <v>0</v>
      </c>
      <c r="S7126" s="153">
        <f t="shared" si="919"/>
        <v>0</v>
      </c>
      <c r="T7126" s="364"/>
    </row>
    <row r="7127" ht="12.75" hidden="1" spans="1:20">
      <c r="A7127" s="239">
        <v>99812</v>
      </c>
      <c r="B7127" s="100" t="s">
        <v>252</v>
      </c>
      <c r="C7127" s="104" t="s">
        <v>7438</v>
      </c>
      <c r="D7127" s="94" t="s">
        <v>261</v>
      </c>
      <c r="E7127" s="95">
        <v>1.33</v>
      </c>
      <c r="F7127" s="96">
        <f t="shared" si="920"/>
        <v>1.63</v>
      </c>
      <c r="G7127" s="209">
        <f>ROUND(SUM('NOVO HORIZONTE'!G7127),2)</f>
        <v>0</v>
      </c>
      <c r="H7127" s="107">
        <f t="shared" si="923"/>
        <v>0</v>
      </c>
      <c r="I7127" s="188">
        <f t="shared" si="924"/>
        <v>0</v>
      </c>
      <c r="J7127" s="142"/>
      <c r="K7127" s="146"/>
      <c r="L7127" s="7" t="str">
        <f t="shared" si="925"/>
        <v/>
      </c>
      <c r="M7127" s="7" t="str">
        <f t="shared" si="926"/>
        <v/>
      </c>
      <c r="N7127" s="7" t="str">
        <f t="shared" si="927"/>
        <v/>
      </c>
      <c r="O7127" s="144"/>
      <c r="P7127" s="355">
        <v>0</v>
      </c>
      <c r="Q7127" s="362">
        <f>SUM('NOVO HORIZONTE'!I7127)</f>
        <v>0</v>
      </c>
      <c r="R7127" s="363">
        <f t="shared" si="921"/>
        <v>0</v>
      </c>
      <c r="S7127" s="153">
        <f t="shared" si="919"/>
        <v>0</v>
      </c>
      <c r="T7127" s="364"/>
    </row>
    <row r="7128" ht="22.5" hidden="1" spans="1:20">
      <c r="A7128" s="239">
        <v>99813</v>
      </c>
      <c r="B7128" s="100" t="s">
        <v>252</v>
      </c>
      <c r="C7128" s="104" t="s">
        <v>7439</v>
      </c>
      <c r="D7128" s="94" t="s">
        <v>261</v>
      </c>
      <c r="E7128" s="95">
        <v>1.12</v>
      </c>
      <c r="F7128" s="96">
        <f t="shared" si="920"/>
        <v>1.37</v>
      </c>
      <c r="G7128" s="209">
        <f>ROUND(SUM('NOVO HORIZONTE'!G7128),2)</f>
        <v>0</v>
      </c>
      <c r="H7128" s="107">
        <f t="shared" si="923"/>
        <v>0</v>
      </c>
      <c r="I7128" s="188">
        <f t="shared" si="924"/>
        <v>0</v>
      </c>
      <c r="J7128" s="142"/>
      <c r="K7128" s="146"/>
      <c r="L7128" s="7" t="str">
        <f t="shared" si="925"/>
        <v/>
      </c>
      <c r="M7128" s="7" t="str">
        <f t="shared" si="926"/>
        <v/>
      </c>
      <c r="N7128" s="7" t="str">
        <f t="shared" si="927"/>
        <v/>
      </c>
      <c r="O7128" s="144"/>
      <c r="P7128" s="355">
        <v>0</v>
      </c>
      <c r="Q7128" s="362">
        <f>SUM('NOVO HORIZONTE'!I7128)</f>
        <v>0</v>
      </c>
      <c r="R7128" s="363">
        <f t="shared" si="921"/>
        <v>0</v>
      </c>
      <c r="S7128" s="153">
        <f t="shared" si="919"/>
        <v>0</v>
      </c>
      <c r="T7128" s="364"/>
    </row>
    <row r="7129" ht="12.75" hidden="1" spans="1:20">
      <c r="A7129" s="239">
        <v>99814</v>
      </c>
      <c r="B7129" s="100" t="s">
        <v>252</v>
      </c>
      <c r="C7129" s="104" t="s">
        <v>7440</v>
      </c>
      <c r="D7129" s="94" t="s">
        <v>261</v>
      </c>
      <c r="E7129" s="95">
        <v>2.27</v>
      </c>
      <c r="F7129" s="96">
        <f t="shared" si="920"/>
        <v>2.79</v>
      </c>
      <c r="G7129" s="209">
        <f>ROUND(SUM('NOVO HORIZONTE'!G7129),2)</f>
        <v>0</v>
      </c>
      <c r="H7129" s="107">
        <f t="shared" si="923"/>
        <v>0</v>
      </c>
      <c r="I7129" s="188">
        <f t="shared" si="924"/>
        <v>0</v>
      </c>
      <c r="J7129" s="142"/>
      <c r="K7129" s="146"/>
      <c r="L7129" s="7" t="str">
        <f t="shared" si="925"/>
        <v/>
      </c>
      <c r="M7129" s="7" t="str">
        <f t="shared" si="926"/>
        <v/>
      </c>
      <c r="N7129" s="7" t="str">
        <f t="shared" si="927"/>
        <v/>
      </c>
      <c r="O7129" s="144"/>
      <c r="P7129" s="355">
        <v>0</v>
      </c>
      <c r="Q7129" s="362">
        <f>SUM('NOVO HORIZONTE'!I7129)</f>
        <v>0</v>
      </c>
      <c r="R7129" s="363">
        <f t="shared" si="921"/>
        <v>0</v>
      </c>
      <c r="S7129" s="153">
        <f t="shared" ref="S7129:S7192" si="928">IF(R7129=0,0,IF(R7129&gt;0,"c","b"))</f>
        <v>0</v>
      </c>
      <c r="T7129" s="364"/>
    </row>
    <row r="7130" ht="12.75" hidden="1" spans="1:20">
      <c r="A7130" s="239">
        <v>99815</v>
      </c>
      <c r="B7130" s="100" t="s">
        <v>252</v>
      </c>
      <c r="C7130" s="104" t="s">
        <v>7441</v>
      </c>
      <c r="D7130" s="94" t="s">
        <v>279</v>
      </c>
      <c r="E7130" s="95">
        <v>9.53</v>
      </c>
      <c r="F7130" s="96">
        <f t="shared" si="920"/>
        <v>11.7</v>
      </c>
      <c r="G7130" s="209">
        <f>ROUND(SUM('NOVO HORIZONTE'!G7130),2)</f>
        <v>0</v>
      </c>
      <c r="H7130" s="107">
        <f t="shared" si="923"/>
        <v>0</v>
      </c>
      <c r="I7130" s="188">
        <f t="shared" si="924"/>
        <v>0</v>
      </c>
      <c r="J7130" s="142"/>
      <c r="K7130" s="146"/>
      <c r="L7130" s="7" t="str">
        <f t="shared" si="925"/>
        <v/>
      </c>
      <c r="M7130" s="7" t="str">
        <f t="shared" si="926"/>
        <v/>
      </c>
      <c r="N7130" s="7" t="str">
        <f t="shared" si="927"/>
        <v/>
      </c>
      <c r="O7130" s="144"/>
      <c r="P7130" s="355">
        <v>0</v>
      </c>
      <c r="Q7130" s="362">
        <f>SUM('NOVO HORIZONTE'!I7130)</f>
        <v>0</v>
      </c>
      <c r="R7130" s="363">
        <f t="shared" si="921"/>
        <v>0</v>
      </c>
      <c r="S7130" s="153">
        <f t="shared" si="928"/>
        <v>0</v>
      </c>
      <c r="T7130" s="364"/>
    </row>
    <row r="7131" ht="22.5" hidden="1" spans="1:20">
      <c r="A7131" s="239">
        <v>99816</v>
      </c>
      <c r="B7131" s="100" t="s">
        <v>252</v>
      </c>
      <c r="C7131" s="104" t="s">
        <v>7442</v>
      </c>
      <c r="D7131" s="94" t="s">
        <v>279</v>
      </c>
      <c r="E7131" s="95">
        <v>10.16</v>
      </c>
      <c r="F7131" s="96">
        <f t="shared" si="920"/>
        <v>12.47</v>
      </c>
      <c r="G7131" s="209">
        <f>ROUND(SUM('NOVO HORIZONTE'!G7131),2)</f>
        <v>0</v>
      </c>
      <c r="H7131" s="107">
        <f t="shared" si="923"/>
        <v>0</v>
      </c>
      <c r="I7131" s="188">
        <f t="shared" si="924"/>
        <v>0</v>
      </c>
      <c r="J7131" s="142"/>
      <c r="K7131" s="146"/>
      <c r="L7131" s="7" t="str">
        <f t="shared" si="925"/>
        <v/>
      </c>
      <c r="M7131" s="7" t="str">
        <f t="shared" si="926"/>
        <v/>
      </c>
      <c r="N7131" s="7" t="str">
        <f t="shared" si="927"/>
        <v/>
      </c>
      <c r="O7131" s="144"/>
      <c r="P7131" s="355">
        <v>0</v>
      </c>
      <c r="Q7131" s="362">
        <f>SUM('NOVO HORIZONTE'!I7131)</f>
        <v>0</v>
      </c>
      <c r="R7131" s="363">
        <f t="shared" si="921"/>
        <v>0</v>
      </c>
      <c r="S7131" s="153">
        <f t="shared" si="928"/>
        <v>0</v>
      </c>
      <c r="T7131" s="364"/>
    </row>
    <row r="7132" ht="22.5" hidden="1" spans="1:20">
      <c r="A7132" s="239">
        <v>99817</v>
      </c>
      <c r="B7132" s="100" t="s">
        <v>252</v>
      </c>
      <c r="C7132" s="104" t="s">
        <v>7443</v>
      </c>
      <c r="D7132" s="94" t="s">
        <v>279</v>
      </c>
      <c r="E7132" s="95">
        <v>5.79</v>
      </c>
      <c r="F7132" s="96">
        <f t="shared" si="920"/>
        <v>7.11</v>
      </c>
      <c r="G7132" s="209">
        <f>ROUND(SUM('NOVO HORIZONTE'!G7132),2)</f>
        <v>0</v>
      </c>
      <c r="H7132" s="107">
        <f t="shared" si="923"/>
        <v>0</v>
      </c>
      <c r="I7132" s="188">
        <f t="shared" si="924"/>
        <v>0</v>
      </c>
      <c r="J7132" s="142"/>
      <c r="K7132" s="146"/>
      <c r="L7132" s="7" t="str">
        <f t="shared" si="925"/>
        <v/>
      </c>
      <c r="M7132" s="7" t="str">
        <f t="shared" si="926"/>
        <v/>
      </c>
      <c r="N7132" s="7" t="str">
        <f t="shared" si="927"/>
        <v/>
      </c>
      <c r="O7132" s="144"/>
      <c r="P7132" s="355">
        <v>0</v>
      </c>
      <c r="Q7132" s="362">
        <f>SUM('NOVO HORIZONTE'!I7132)</f>
        <v>0</v>
      </c>
      <c r="R7132" s="363">
        <f t="shared" si="921"/>
        <v>0</v>
      </c>
      <c r="S7132" s="153">
        <f t="shared" si="928"/>
        <v>0</v>
      </c>
      <c r="T7132" s="364"/>
    </row>
    <row r="7133" ht="22.5" hidden="1" spans="1:20">
      <c r="A7133" s="239">
        <v>99818</v>
      </c>
      <c r="B7133" s="100" t="s">
        <v>252</v>
      </c>
      <c r="C7133" s="104" t="s">
        <v>7444</v>
      </c>
      <c r="D7133" s="94" t="s">
        <v>279</v>
      </c>
      <c r="E7133" s="95">
        <v>5.79</v>
      </c>
      <c r="F7133" s="96">
        <f t="shared" si="920"/>
        <v>7.11</v>
      </c>
      <c r="G7133" s="209">
        <f>ROUND(SUM('NOVO HORIZONTE'!G7133),2)</f>
        <v>0</v>
      </c>
      <c r="H7133" s="107">
        <f t="shared" si="923"/>
        <v>0</v>
      </c>
      <c r="I7133" s="188">
        <f t="shared" si="924"/>
        <v>0</v>
      </c>
      <c r="J7133" s="142"/>
      <c r="K7133" s="146"/>
      <c r="L7133" s="7" t="str">
        <f t="shared" si="925"/>
        <v/>
      </c>
      <c r="M7133" s="7" t="str">
        <f t="shared" si="926"/>
        <v/>
      </c>
      <c r="N7133" s="7" t="str">
        <f t="shared" si="927"/>
        <v/>
      </c>
      <c r="O7133" s="144"/>
      <c r="P7133" s="355">
        <v>0</v>
      </c>
      <c r="Q7133" s="362">
        <f>SUM('NOVO HORIZONTE'!I7133)</f>
        <v>0</v>
      </c>
      <c r="R7133" s="363">
        <f t="shared" si="921"/>
        <v>0</v>
      </c>
      <c r="S7133" s="153">
        <f t="shared" si="928"/>
        <v>0</v>
      </c>
      <c r="T7133" s="364"/>
    </row>
    <row r="7134" ht="12.75" hidden="1" spans="1:20">
      <c r="A7134" s="239">
        <v>99819</v>
      </c>
      <c r="B7134" s="100" t="s">
        <v>252</v>
      </c>
      <c r="C7134" s="104" t="s">
        <v>7445</v>
      </c>
      <c r="D7134" s="94" t="s">
        <v>261</v>
      </c>
      <c r="E7134" s="95">
        <v>19.69</v>
      </c>
      <c r="F7134" s="96">
        <f t="shared" si="920"/>
        <v>24.17</v>
      </c>
      <c r="G7134" s="209">
        <f>ROUND(SUM('NOVO HORIZONTE'!G7134),2)</f>
        <v>0</v>
      </c>
      <c r="H7134" s="107">
        <f t="shared" si="923"/>
        <v>0</v>
      </c>
      <c r="I7134" s="188">
        <f t="shared" si="924"/>
        <v>0</v>
      </c>
      <c r="J7134" s="142"/>
      <c r="K7134" s="146"/>
      <c r="L7134" s="7" t="str">
        <f t="shared" si="925"/>
        <v/>
      </c>
      <c r="M7134" s="7" t="str">
        <f t="shared" si="926"/>
        <v/>
      </c>
      <c r="N7134" s="7" t="str">
        <f t="shared" si="927"/>
        <v/>
      </c>
      <c r="O7134" s="144"/>
      <c r="P7134" s="355">
        <v>0</v>
      </c>
      <c r="Q7134" s="362">
        <f>SUM('NOVO HORIZONTE'!I7134)</f>
        <v>0</v>
      </c>
      <c r="R7134" s="363">
        <f t="shared" si="921"/>
        <v>0</v>
      </c>
      <c r="S7134" s="153">
        <f t="shared" si="928"/>
        <v>0</v>
      </c>
      <c r="T7134" s="364"/>
    </row>
    <row r="7135" ht="12.75" hidden="1" spans="1:20">
      <c r="A7135" s="239">
        <v>99820</v>
      </c>
      <c r="B7135" s="100" t="s">
        <v>252</v>
      </c>
      <c r="C7135" s="104" t="s">
        <v>7446</v>
      </c>
      <c r="D7135" s="94" t="s">
        <v>261</v>
      </c>
      <c r="E7135" s="95">
        <v>2.16</v>
      </c>
      <c r="F7135" s="96">
        <f t="shared" si="920"/>
        <v>2.65</v>
      </c>
      <c r="G7135" s="209">
        <f>ROUND(SUM('NOVO HORIZONTE'!G7135),2)</f>
        <v>0</v>
      </c>
      <c r="H7135" s="107">
        <f t="shared" si="923"/>
        <v>0</v>
      </c>
      <c r="I7135" s="188">
        <f t="shared" si="924"/>
        <v>0</v>
      </c>
      <c r="J7135" s="142"/>
      <c r="K7135" s="146"/>
      <c r="L7135" s="7" t="str">
        <f t="shared" si="925"/>
        <v/>
      </c>
      <c r="M7135" s="7" t="str">
        <f t="shared" si="926"/>
        <v/>
      </c>
      <c r="N7135" s="7" t="str">
        <f t="shared" si="927"/>
        <v/>
      </c>
      <c r="O7135" s="144"/>
      <c r="P7135" s="355">
        <v>0</v>
      </c>
      <c r="Q7135" s="362">
        <f>SUM('NOVO HORIZONTE'!I7135)</f>
        <v>0</v>
      </c>
      <c r="R7135" s="363">
        <f t="shared" si="921"/>
        <v>0</v>
      </c>
      <c r="S7135" s="153">
        <f t="shared" si="928"/>
        <v>0</v>
      </c>
      <c r="T7135" s="364"/>
    </row>
    <row r="7136" ht="12.75" hidden="1" spans="1:20">
      <c r="A7136" s="239">
        <v>99821</v>
      </c>
      <c r="B7136" s="100" t="s">
        <v>252</v>
      </c>
      <c r="C7136" s="104" t="s">
        <v>7447</v>
      </c>
      <c r="D7136" s="94" t="s">
        <v>261</v>
      </c>
      <c r="E7136" s="95">
        <v>3.32</v>
      </c>
      <c r="F7136" s="96">
        <f t="shared" si="920"/>
        <v>4.07</v>
      </c>
      <c r="G7136" s="209">
        <f>ROUND(SUM('NOVO HORIZONTE'!G7136),2)</f>
        <v>0</v>
      </c>
      <c r="H7136" s="107">
        <f t="shared" si="923"/>
        <v>0</v>
      </c>
      <c r="I7136" s="188">
        <f t="shared" si="924"/>
        <v>0</v>
      </c>
      <c r="J7136" s="142"/>
      <c r="K7136" s="146"/>
      <c r="L7136" s="7" t="str">
        <f t="shared" si="925"/>
        <v/>
      </c>
      <c r="M7136" s="7" t="str">
        <f t="shared" si="926"/>
        <v/>
      </c>
      <c r="N7136" s="7" t="str">
        <f t="shared" si="927"/>
        <v/>
      </c>
      <c r="O7136" s="144"/>
      <c r="P7136" s="355">
        <v>0</v>
      </c>
      <c r="Q7136" s="362">
        <f>SUM('NOVO HORIZONTE'!I7136)</f>
        <v>0</v>
      </c>
      <c r="R7136" s="363">
        <f t="shared" si="921"/>
        <v>0</v>
      </c>
      <c r="S7136" s="153">
        <f t="shared" si="928"/>
        <v>0</v>
      </c>
      <c r="T7136" s="364"/>
    </row>
    <row r="7137" ht="12.75" hidden="1" spans="1:20">
      <c r="A7137" s="239">
        <v>99822</v>
      </c>
      <c r="B7137" s="100" t="s">
        <v>252</v>
      </c>
      <c r="C7137" s="104" t="s">
        <v>7448</v>
      </c>
      <c r="D7137" s="94" t="s">
        <v>261</v>
      </c>
      <c r="E7137" s="95">
        <v>1.18</v>
      </c>
      <c r="F7137" s="96">
        <f t="shared" si="920"/>
        <v>1.45</v>
      </c>
      <c r="G7137" s="209">
        <f>ROUND(SUM('NOVO HORIZONTE'!G7137),2)</f>
        <v>0</v>
      </c>
      <c r="H7137" s="107">
        <f t="shared" si="923"/>
        <v>0</v>
      </c>
      <c r="I7137" s="188">
        <f t="shared" si="924"/>
        <v>0</v>
      </c>
      <c r="J7137" s="142"/>
      <c r="K7137" s="146"/>
      <c r="L7137" s="7" t="str">
        <f t="shared" si="925"/>
        <v/>
      </c>
      <c r="M7137" s="7" t="str">
        <f t="shared" si="926"/>
        <v/>
      </c>
      <c r="N7137" s="7" t="str">
        <f t="shared" si="927"/>
        <v/>
      </c>
      <c r="O7137" s="144"/>
      <c r="P7137" s="355">
        <v>0</v>
      </c>
      <c r="Q7137" s="362">
        <f>SUM('NOVO HORIZONTE'!I7137)</f>
        <v>0</v>
      </c>
      <c r="R7137" s="363">
        <f t="shared" si="921"/>
        <v>0</v>
      </c>
      <c r="S7137" s="153">
        <f t="shared" si="928"/>
        <v>0</v>
      </c>
      <c r="T7137" s="364"/>
    </row>
    <row r="7138" ht="12.75" hidden="1" spans="1:20">
      <c r="A7138" s="239">
        <v>99823</v>
      </c>
      <c r="B7138" s="100" t="s">
        <v>252</v>
      </c>
      <c r="C7138" s="104" t="s">
        <v>7449</v>
      </c>
      <c r="D7138" s="94" t="s">
        <v>261</v>
      </c>
      <c r="E7138" s="95">
        <v>2.56</v>
      </c>
      <c r="F7138" s="96">
        <f t="shared" si="920"/>
        <v>3.14</v>
      </c>
      <c r="G7138" s="209">
        <f>ROUND(SUM('NOVO HORIZONTE'!G7138),2)</f>
        <v>0</v>
      </c>
      <c r="H7138" s="107">
        <f t="shared" si="923"/>
        <v>0</v>
      </c>
      <c r="I7138" s="188">
        <f t="shared" si="924"/>
        <v>0</v>
      </c>
      <c r="J7138" s="142"/>
      <c r="K7138" s="146"/>
      <c r="L7138" s="7" t="str">
        <f t="shared" si="925"/>
        <v/>
      </c>
      <c r="M7138" s="7" t="str">
        <f t="shared" si="926"/>
        <v/>
      </c>
      <c r="N7138" s="7" t="str">
        <f t="shared" si="927"/>
        <v/>
      </c>
      <c r="O7138" s="144"/>
      <c r="P7138" s="355">
        <v>0</v>
      </c>
      <c r="Q7138" s="362">
        <f>SUM('NOVO HORIZONTE'!I7138)</f>
        <v>0</v>
      </c>
      <c r="R7138" s="363">
        <f t="shared" si="921"/>
        <v>0</v>
      </c>
      <c r="S7138" s="153">
        <f t="shared" si="928"/>
        <v>0</v>
      </c>
      <c r="T7138" s="364"/>
    </row>
    <row r="7139" ht="12.75" hidden="1" spans="1:20">
      <c r="A7139" s="239">
        <v>99824</v>
      </c>
      <c r="B7139" s="100" t="s">
        <v>252</v>
      </c>
      <c r="C7139" s="104" t="s">
        <v>7450</v>
      </c>
      <c r="D7139" s="94" t="s">
        <v>261</v>
      </c>
      <c r="E7139" s="95">
        <v>2.83</v>
      </c>
      <c r="F7139" s="96">
        <f t="shared" si="920"/>
        <v>3.47</v>
      </c>
      <c r="G7139" s="209">
        <f>ROUND(SUM('NOVO HORIZONTE'!G7139),2)</f>
        <v>0</v>
      </c>
      <c r="H7139" s="107">
        <f t="shared" si="923"/>
        <v>0</v>
      </c>
      <c r="I7139" s="188">
        <f t="shared" si="924"/>
        <v>0</v>
      </c>
      <c r="J7139" s="142"/>
      <c r="K7139" s="146"/>
      <c r="L7139" s="7" t="str">
        <f t="shared" si="925"/>
        <v/>
      </c>
      <c r="M7139" s="7" t="str">
        <f t="shared" si="926"/>
        <v/>
      </c>
      <c r="N7139" s="7" t="str">
        <f t="shared" si="927"/>
        <v/>
      </c>
      <c r="O7139" s="144"/>
      <c r="P7139" s="355">
        <v>0</v>
      </c>
      <c r="Q7139" s="362">
        <f>SUM('NOVO HORIZONTE'!I7139)</f>
        <v>0</v>
      </c>
      <c r="R7139" s="363">
        <f t="shared" si="921"/>
        <v>0</v>
      </c>
      <c r="S7139" s="153">
        <f t="shared" si="928"/>
        <v>0</v>
      </c>
      <c r="T7139" s="364"/>
    </row>
    <row r="7140" ht="12.75" hidden="1" spans="1:20">
      <c r="A7140" s="239">
        <v>99825</v>
      </c>
      <c r="B7140" s="100" t="s">
        <v>252</v>
      </c>
      <c r="C7140" s="104" t="s">
        <v>7451</v>
      </c>
      <c r="D7140" s="94" t="s">
        <v>261</v>
      </c>
      <c r="E7140" s="95">
        <v>3.92</v>
      </c>
      <c r="F7140" s="96">
        <f t="shared" si="920"/>
        <v>4.81</v>
      </c>
      <c r="G7140" s="209">
        <f>ROUND(SUM('NOVO HORIZONTE'!G7140),2)</f>
        <v>0</v>
      </c>
      <c r="H7140" s="107">
        <f t="shared" si="923"/>
        <v>0</v>
      </c>
      <c r="I7140" s="188">
        <f t="shared" si="924"/>
        <v>0</v>
      </c>
      <c r="J7140" s="142"/>
      <c r="K7140" s="146"/>
      <c r="L7140" s="7" t="str">
        <f t="shared" si="925"/>
        <v/>
      </c>
      <c r="M7140" s="7" t="str">
        <f t="shared" si="926"/>
        <v/>
      </c>
      <c r="N7140" s="7" t="str">
        <f t="shared" si="927"/>
        <v/>
      </c>
      <c r="O7140" s="144"/>
      <c r="P7140" s="355">
        <v>0</v>
      </c>
      <c r="Q7140" s="362">
        <f>SUM('NOVO HORIZONTE'!I7140)</f>
        <v>0</v>
      </c>
      <c r="R7140" s="363">
        <f t="shared" si="921"/>
        <v>0</v>
      </c>
      <c r="S7140" s="153">
        <f t="shared" si="928"/>
        <v>0</v>
      </c>
      <c r="T7140" s="364"/>
    </row>
    <row r="7141" ht="12.75" hidden="1" spans="1:20">
      <c r="A7141" s="239">
        <v>99826</v>
      </c>
      <c r="B7141" s="100" t="s">
        <v>252</v>
      </c>
      <c r="C7141" s="104" t="s">
        <v>7452</v>
      </c>
      <c r="D7141" s="94" t="s">
        <v>261</v>
      </c>
      <c r="E7141" s="95">
        <v>1.8</v>
      </c>
      <c r="F7141" s="96">
        <f t="shared" si="920"/>
        <v>2.21</v>
      </c>
      <c r="G7141" s="209">
        <f>ROUND(SUM('NOVO HORIZONTE'!G7141),2)</f>
        <v>0</v>
      </c>
      <c r="H7141" s="107">
        <f t="shared" si="923"/>
        <v>0</v>
      </c>
      <c r="I7141" s="188">
        <f t="shared" si="924"/>
        <v>0</v>
      </c>
      <c r="J7141" s="142"/>
      <c r="K7141" s="146"/>
      <c r="L7141" s="7" t="str">
        <f t="shared" si="925"/>
        <v/>
      </c>
      <c r="M7141" s="7" t="str">
        <f t="shared" si="926"/>
        <v/>
      </c>
      <c r="N7141" s="7" t="str">
        <f t="shared" si="927"/>
        <v/>
      </c>
      <c r="O7141" s="144"/>
      <c r="P7141" s="355">
        <v>0</v>
      </c>
      <c r="Q7141" s="362">
        <f>SUM('NOVO HORIZONTE'!I7141)</f>
        <v>0</v>
      </c>
      <c r="R7141" s="363">
        <f t="shared" si="921"/>
        <v>0</v>
      </c>
      <c r="S7141" s="153">
        <f t="shared" si="928"/>
        <v>0</v>
      </c>
      <c r="T7141" s="364"/>
    </row>
    <row r="7142" ht="12.75" hidden="1" spans="1:20">
      <c r="A7142" s="239">
        <v>99802</v>
      </c>
      <c r="B7142" s="100" t="s">
        <v>252</v>
      </c>
      <c r="C7142" s="104" t="s">
        <v>7428</v>
      </c>
      <c r="D7142" s="94" t="s">
        <v>261</v>
      </c>
      <c r="E7142" s="95">
        <v>0.62</v>
      </c>
      <c r="F7142" s="96">
        <f t="shared" si="920"/>
        <v>0.76</v>
      </c>
      <c r="G7142" s="209">
        <f>ROUND(SUM('NOVO HORIZONTE'!G7142),2)</f>
        <v>0</v>
      </c>
      <c r="H7142" s="107">
        <f t="shared" si="923"/>
        <v>0</v>
      </c>
      <c r="I7142" s="188">
        <f t="shared" si="924"/>
        <v>0</v>
      </c>
      <c r="J7142" s="142"/>
      <c r="K7142" s="146"/>
      <c r="L7142" s="7" t="str">
        <f t="shared" si="925"/>
        <v/>
      </c>
      <c r="M7142" s="7" t="str">
        <f t="shared" si="926"/>
        <v/>
      </c>
      <c r="N7142" s="7" t="str">
        <f t="shared" si="927"/>
        <v/>
      </c>
      <c r="O7142" s="144"/>
      <c r="P7142" s="355">
        <v>0</v>
      </c>
      <c r="Q7142" s="362">
        <f>SUM('NOVO HORIZONTE'!I7142)</f>
        <v>0</v>
      </c>
      <c r="R7142" s="363">
        <f t="shared" si="921"/>
        <v>0</v>
      </c>
      <c r="S7142" s="153">
        <f t="shared" si="928"/>
        <v>0</v>
      </c>
      <c r="T7142" s="364"/>
    </row>
    <row r="7143" ht="12.75" hidden="1" spans="1:20">
      <c r="A7143" s="239">
        <v>99802</v>
      </c>
      <c r="B7143" s="100" t="s">
        <v>252</v>
      </c>
      <c r="C7143" s="104" t="s">
        <v>7428</v>
      </c>
      <c r="D7143" s="94" t="s">
        <v>261</v>
      </c>
      <c r="E7143" s="95">
        <v>0.62</v>
      </c>
      <c r="F7143" s="96">
        <f t="shared" si="920"/>
        <v>0.76</v>
      </c>
      <c r="G7143" s="209">
        <f>ROUND(SUM('NOVO HORIZONTE'!G7143),2)</f>
        <v>0</v>
      </c>
      <c r="H7143" s="107">
        <f t="shared" si="923"/>
        <v>0</v>
      </c>
      <c r="I7143" s="188">
        <f t="shared" si="924"/>
        <v>0</v>
      </c>
      <c r="J7143" s="142"/>
      <c r="K7143" s="146"/>
      <c r="L7143" s="7" t="str">
        <f t="shared" si="925"/>
        <v/>
      </c>
      <c r="M7143" s="7" t="str">
        <f t="shared" si="926"/>
        <v/>
      </c>
      <c r="N7143" s="7" t="str">
        <f t="shared" si="927"/>
        <v/>
      </c>
      <c r="O7143" s="144"/>
      <c r="P7143" s="355">
        <v>0</v>
      </c>
      <c r="Q7143" s="362">
        <f>SUM('NOVO HORIZONTE'!I7143)</f>
        <v>0</v>
      </c>
      <c r="R7143" s="363">
        <f t="shared" si="921"/>
        <v>0</v>
      </c>
      <c r="S7143" s="153">
        <f t="shared" si="928"/>
        <v>0</v>
      </c>
      <c r="T7143" s="364"/>
    </row>
    <row r="7144" ht="12.75" hidden="1" spans="1:20">
      <c r="A7144" s="239">
        <v>99802</v>
      </c>
      <c r="B7144" s="100" t="s">
        <v>252</v>
      </c>
      <c r="C7144" s="104" t="s">
        <v>7428</v>
      </c>
      <c r="D7144" s="94" t="s">
        <v>261</v>
      </c>
      <c r="E7144" s="95">
        <v>0.62</v>
      </c>
      <c r="F7144" s="96">
        <f t="shared" si="920"/>
        <v>0.76</v>
      </c>
      <c r="G7144" s="209">
        <f>ROUND(SUM('NOVO HORIZONTE'!G7144),2)</f>
        <v>0</v>
      </c>
      <c r="H7144" s="107">
        <f t="shared" si="923"/>
        <v>0</v>
      </c>
      <c r="I7144" s="188">
        <f t="shared" si="924"/>
        <v>0</v>
      </c>
      <c r="J7144" s="142"/>
      <c r="K7144" s="146"/>
      <c r="L7144" s="7" t="str">
        <f t="shared" si="925"/>
        <v/>
      </c>
      <c r="M7144" s="7" t="str">
        <f t="shared" si="926"/>
        <v/>
      </c>
      <c r="N7144" s="7" t="str">
        <f t="shared" si="927"/>
        <v/>
      </c>
      <c r="O7144" s="144"/>
      <c r="P7144" s="355">
        <v>0</v>
      </c>
      <c r="Q7144" s="362">
        <f>SUM('NOVO HORIZONTE'!I7144)</f>
        <v>0</v>
      </c>
      <c r="R7144" s="363">
        <f t="shared" si="921"/>
        <v>0</v>
      </c>
      <c r="S7144" s="153">
        <f t="shared" si="928"/>
        <v>0</v>
      </c>
      <c r="T7144" s="364"/>
    </row>
    <row r="7145" ht="12.75" hidden="1" spans="1:20">
      <c r="A7145" s="239">
        <v>99802</v>
      </c>
      <c r="B7145" s="100" t="s">
        <v>252</v>
      </c>
      <c r="C7145" s="104" t="s">
        <v>7428</v>
      </c>
      <c r="D7145" s="94" t="s">
        <v>261</v>
      </c>
      <c r="E7145" s="95">
        <v>0.62</v>
      </c>
      <c r="F7145" s="96">
        <f t="shared" si="920"/>
        <v>0.76</v>
      </c>
      <c r="G7145" s="209">
        <f>ROUND(SUM('NOVO HORIZONTE'!G7145),2)</f>
        <v>0</v>
      </c>
      <c r="H7145" s="107">
        <f t="shared" si="923"/>
        <v>0</v>
      </c>
      <c r="I7145" s="188">
        <f t="shared" si="924"/>
        <v>0</v>
      </c>
      <c r="J7145" s="142"/>
      <c r="K7145" s="146"/>
      <c r="L7145" s="7" t="str">
        <f t="shared" si="925"/>
        <v/>
      </c>
      <c r="M7145" s="7" t="str">
        <f t="shared" si="926"/>
        <v/>
      </c>
      <c r="N7145" s="7" t="str">
        <f t="shared" si="927"/>
        <v/>
      </c>
      <c r="O7145" s="144"/>
      <c r="P7145" s="355">
        <v>0</v>
      </c>
      <c r="Q7145" s="362">
        <f>SUM('NOVO HORIZONTE'!I7145)</f>
        <v>0</v>
      </c>
      <c r="R7145" s="363">
        <f t="shared" si="921"/>
        <v>0</v>
      </c>
      <c r="S7145" s="153">
        <f t="shared" si="928"/>
        <v>0</v>
      </c>
      <c r="T7145" s="364"/>
    </row>
    <row r="7146" ht="12.75" hidden="1" spans="1:20">
      <c r="A7146" s="239">
        <v>99802</v>
      </c>
      <c r="B7146" s="100" t="s">
        <v>252</v>
      </c>
      <c r="C7146" s="104" t="s">
        <v>7428</v>
      </c>
      <c r="D7146" s="94" t="s">
        <v>261</v>
      </c>
      <c r="E7146" s="95">
        <v>0.62</v>
      </c>
      <c r="F7146" s="96">
        <f t="shared" si="920"/>
        <v>0.76</v>
      </c>
      <c r="G7146" s="209">
        <f>ROUND(SUM('NOVO HORIZONTE'!G7146),2)</f>
        <v>0</v>
      </c>
      <c r="H7146" s="107">
        <f t="shared" si="923"/>
        <v>0</v>
      </c>
      <c r="I7146" s="188">
        <f t="shared" si="924"/>
        <v>0</v>
      </c>
      <c r="J7146" s="142"/>
      <c r="K7146" s="146"/>
      <c r="L7146" s="7" t="str">
        <f t="shared" si="925"/>
        <v/>
      </c>
      <c r="M7146" s="7" t="str">
        <f t="shared" si="926"/>
        <v/>
      </c>
      <c r="N7146" s="7" t="str">
        <f t="shared" si="927"/>
        <v/>
      </c>
      <c r="O7146" s="144"/>
      <c r="P7146" s="355">
        <v>0</v>
      </c>
      <c r="Q7146" s="362">
        <f>SUM('NOVO HORIZONTE'!I7146)</f>
        <v>0</v>
      </c>
      <c r="R7146" s="363">
        <f t="shared" si="921"/>
        <v>0</v>
      </c>
      <c r="S7146" s="153">
        <f t="shared" si="928"/>
        <v>0</v>
      </c>
      <c r="T7146" s="364"/>
    </row>
    <row r="7147" ht="12.75" hidden="1" spans="1:20">
      <c r="A7147" s="239">
        <v>99802</v>
      </c>
      <c r="B7147" s="100" t="s">
        <v>252</v>
      </c>
      <c r="C7147" s="104" t="s">
        <v>7428</v>
      </c>
      <c r="D7147" s="94" t="s">
        <v>261</v>
      </c>
      <c r="E7147" s="95">
        <v>0.62</v>
      </c>
      <c r="F7147" s="96">
        <f t="shared" si="920"/>
        <v>0.76</v>
      </c>
      <c r="G7147" s="209">
        <f>ROUND(SUM('NOVO HORIZONTE'!G7147),2)</f>
        <v>0</v>
      </c>
      <c r="H7147" s="107">
        <f t="shared" si="923"/>
        <v>0</v>
      </c>
      <c r="I7147" s="188">
        <f t="shared" si="924"/>
        <v>0</v>
      </c>
      <c r="J7147" s="142"/>
      <c r="K7147" s="146"/>
      <c r="L7147" s="7" t="str">
        <f t="shared" si="925"/>
        <v/>
      </c>
      <c r="M7147" s="7" t="str">
        <f t="shared" si="926"/>
        <v/>
      </c>
      <c r="N7147" s="7" t="str">
        <f t="shared" si="927"/>
        <v/>
      </c>
      <c r="O7147" s="144"/>
      <c r="P7147" s="355">
        <v>0</v>
      </c>
      <c r="Q7147" s="362">
        <f>SUM('NOVO HORIZONTE'!I7147)</f>
        <v>0</v>
      </c>
      <c r="R7147" s="363">
        <f t="shared" si="921"/>
        <v>0</v>
      </c>
      <c r="S7147" s="153">
        <f t="shared" si="928"/>
        <v>0</v>
      </c>
      <c r="T7147" s="364"/>
    </row>
    <row r="7148" ht="12.75" hidden="1" spans="1:20">
      <c r="A7148" s="239">
        <v>99802</v>
      </c>
      <c r="B7148" s="100" t="s">
        <v>252</v>
      </c>
      <c r="C7148" s="104" t="s">
        <v>7428</v>
      </c>
      <c r="D7148" s="94" t="s">
        <v>261</v>
      </c>
      <c r="E7148" s="95">
        <v>0.62</v>
      </c>
      <c r="F7148" s="96">
        <f t="shared" si="920"/>
        <v>0.76</v>
      </c>
      <c r="G7148" s="209">
        <f>ROUND(SUM('NOVO HORIZONTE'!G7148),2)</f>
        <v>0</v>
      </c>
      <c r="H7148" s="107">
        <f t="shared" si="923"/>
        <v>0</v>
      </c>
      <c r="I7148" s="188">
        <f t="shared" si="924"/>
        <v>0</v>
      </c>
      <c r="J7148" s="142"/>
      <c r="K7148" s="146"/>
      <c r="L7148" s="7" t="str">
        <f t="shared" si="925"/>
        <v/>
      </c>
      <c r="M7148" s="7" t="str">
        <f t="shared" si="926"/>
        <v/>
      </c>
      <c r="N7148" s="7" t="str">
        <f t="shared" si="927"/>
        <v/>
      </c>
      <c r="O7148" s="144"/>
      <c r="P7148" s="355">
        <v>0</v>
      </c>
      <c r="Q7148" s="362">
        <f>SUM('NOVO HORIZONTE'!I7148)</f>
        <v>0</v>
      </c>
      <c r="R7148" s="363">
        <f t="shared" si="921"/>
        <v>0</v>
      </c>
      <c r="S7148" s="153">
        <f t="shared" si="928"/>
        <v>0</v>
      </c>
      <c r="T7148" s="364"/>
    </row>
    <row r="7149" ht="12.75" hidden="1" spans="1:20">
      <c r="A7149" s="239">
        <v>99802</v>
      </c>
      <c r="B7149" s="100" t="s">
        <v>252</v>
      </c>
      <c r="C7149" s="104" t="s">
        <v>7428</v>
      </c>
      <c r="D7149" s="94" t="s">
        <v>261</v>
      </c>
      <c r="E7149" s="95">
        <v>0.62</v>
      </c>
      <c r="F7149" s="96">
        <f t="shared" si="920"/>
        <v>0.76</v>
      </c>
      <c r="G7149" s="209">
        <f>ROUND(SUM('NOVO HORIZONTE'!G7149),2)</f>
        <v>0</v>
      </c>
      <c r="H7149" s="107">
        <f t="shared" si="923"/>
        <v>0</v>
      </c>
      <c r="I7149" s="188">
        <f t="shared" si="924"/>
        <v>0</v>
      </c>
      <c r="J7149" s="142"/>
      <c r="K7149" s="146"/>
      <c r="L7149" s="7" t="str">
        <f t="shared" si="925"/>
        <v/>
      </c>
      <c r="M7149" s="7" t="str">
        <f t="shared" si="926"/>
        <v/>
      </c>
      <c r="N7149" s="7" t="str">
        <f t="shared" si="927"/>
        <v/>
      </c>
      <c r="O7149" s="144"/>
      <c r="P7149" s="355">
        <v>0</v>
      </c>
      <c r="Q7149" s="362">
        <f>SUM('NOVO HORIZONTE'!I7149)</f>
        <v>0</v>
      </c>
      <c r="R7149" s="363">
        <f t="shared" si="921"/>
        <v>0</v>
      </c>
      <c r="S7149" s="153">
        <f t="shared" si="928"/>
        <v>0</v>
      </c>
      <c r="T7149" s="364"/>
    </row>
    <row r="7150" ht="12.75" hidden="1" spans="1:20">
      <c r="A7150" s="239">
        <v>99802</v>
      </c>
      <c r="B7150" s="100" t="s">
        <v>252</v>
      </c>
      <c r="C7150" s="104" t="s">
        <v>7428</v>
      </c>
      <c r="D7150" s="94" t="s">
        <v>261</v>
      </c>
      <c r="E7150" s="95">
        <v>0.62</v>
      </c>
      <c r="F7150" s="96">
        <f t="shared" ref="F7150:F7213" si="929">IF(E7150=0,0,IF(P7150=0,ROUND(E7150*(1+E$13),2),ROUND(E7150*(1+E$12),2)))</f>
        <v>0.76</v>
      </c>
      <c r="G7150" s="209">
        <f>ROUND(SUM('NOVO HORIZONTE'!G7150),2)</f>
        <v>0</v>
      </c>
      <c r="H7150" s="107">
        <f t="shared" si="923"/>
        <v>0</v>
      </c>
      <c r="I7150" s="188">
        <f t="shared" si="924"/>
        <v>0</v>
      </c>
      <c r="J7150" s="142"/>
      <c r="K7150" s="146"/>
      <c r="L7150" s="7" t="str">
        <f t="shared" si="925"/>
        <v/>
      </c>
      <c r="M7150" s="7" t="str">
        <f t="shared" si="926"/>
        <v/>
      </c>
      <c r="N7150" s="7" t="str">
        <f t="shared" si="927"/>
        <v/>
      </c>
      <c r="O7150" s="144"/>
      <c r="P7150" s="355">
        <v>0</v>
      </c>
      <c r="Q7150" s="362">
        <f>SUM('NOVO HORIZONTE'!I7150)</f>
        <v>0</v>
      </c>
      <c r="R7150" s="363">
        <f t="shared" ref="R7150:R7213" si="930">I7150-Q7150</f>
        <v>0</v>
      </c>
      <c r="S7150" s="153">
        <f t="shared" si="928"/>
        <v>0</v>
      </c>
      <c r="T7150" s="364"/>
    </row>
    <row r="7151" ht="12.75" hidden="1" spans="1:20">
      <c r="A7151" s="239">
        <v>99802</v>
      </c>
      <c r="B7151" s="100" t="s">
        <v>252</v>
      </c>
      <c r="C7151" s="104" t="s">
        <v>7428</v>
      </c>
      <c r="D7151" s="94" t="s">
        <v>261</v>
      </c>
      <c r="E7151" s="95">
        <v>0.62</v>
      </c>
      <c r="F7151" s="96">
        <f t="shared" si="929"/>
        <v>0.76</v>
      </c>
      <c r="G7151" s="209">
        <f>ROUND(SUM('NOVO HORIZONTE'!G7151),2)</f>
        <v>0</v>
      </c>
      <c r="H7151" s="107">
        <f t="shared" si="923"/>
        <v>0</v>
      </c>
      <c r="I7151" s="188">
        <f t="shared" si="924"/>
        <v>0</v>
      </c>
      <c r="J7151" s="142"/>
      <c r="K7151" s="146"/>
      <c r="L7151" s="7" t="str">
        <f t="shared" si="925"/>
        <v/>
      </c>
      <c r="M7151" s="7" t="str">
        <f t="shared" si="926"/>
        <v/>
      </c>
      <c r="N7151" s="7" t="str">
        <f t="shared" si="927"/>
        <v/>
      </c>
      <c r="O7151" s="144"/>
      <c r="P7151" s="355">
        <v>0</v>
      </c>
      <c r="Q7151" s="362">
        <f>SUM('NOVO HORIZONTE'!I7151)</f>
        <v>0</v>
      </c>
      <c r="R7151" s="363">
        <f t="shared" si="930"/>
        <v>0</v>
      </c>
      <c r="S7151" s="153">
        <f t="shared" si="928"/>
        <v>0</v>
      </c>
      <c r="T7151" s="364"/>
    </row>
    <row r="7152" ht="12.75" hidden="1" spans="1:20">
      <c r="A7152" s="239">
        <v>99802</v>
      </c>
      <c r="B7152" s="100" t="s">
        <v>252</v>
      </c>
      <c r="C7152" s="104" t="s">
        <v>7428</v>
      </c>
      <c r="D7152" s="94" t="s">
        <v>261</v>
      </c>
      <c r="E7152" s="95">
        <v>0.62</v>
      </c>
      <c r="F7152" s="96">
        <f t="shared" si="929"/>
        <v>0.76</v>
      </c>
      <c r="G7152" s="209">
        <f>ROUND(SUM('NOVO HORIZONTE'!G7152),2)</f>
        <v>0</v>
      </c>
      <c r="H7152" s="107">
        <f t="shared" si="923"/>
        <v>0</v>
      </c>
      <c r="I7152" s="188">
        <f t="shared" si="924"/>
        <v>0</v>
      </c>
      <c r="J7152" s="142"/>
      <c r="K7152" s="146"/>
      <c r="L7152" s="7" t="str">
        <f t="shared" si="925"/>
        <v/>
      </c>
      <c r="M7152" s="7" t="str">
        <f t="shared" si="926"/>
        <v/>
      </c>
      <c r="N7152" s="7" t="str">
        <f t="shared" si="927"/>
        <v/>
      </c>
      <c r="O7152" s="144"/>
      <c r="P7152" s="355">
        <v>0</v>
      </c>
      <c r="Q7152" s="362">
        <f>SUM('NOVO HORIZONTE'!I7152)</f>
        <v>0</v>
      </c>
      <c r="R7152" s="363">
        <f t="shared" si="930"/>
        <v>0</v>
      </c>
      <c r="S7152" s="153">
        <f t="shared" si="928"/>
        <v>0</v>
      </c>
      <c r="T7152" s="364"/>
    </row>
    <row r="7153" ht="12.75" hidden="1" spans="1:20">
      <c r="A7153" s="239">
        <v>99802</v>
      </c>
      <c r="B7153" s="100" t="s">
        <v>252</v>
      </c>
      <c r="C7153" s="104" t="s">
        <v>7428</v>
      </c>
      <c r="D7153" s="94" t="s">
        <v>261</v>
      </c>
      <c r="E7153" s="95">
        <v>0.62</v>
      </c>
      <c r="F7153" s="96">
        <f t="shared" si="929"/>
        <v>0.76</v>
      </c>
      <c r="G7153" s="209">
        <f>ROUND(SUM('NOVO HORIZONTE'!G7153),2)</f>
        <v>0</v>
      </c>
      <c r="H7153" s="107">
        <f t="shared" si="923"/>
        <v>0</v>
      </c>
      <c r="I7153" s="188">
        <f t="shared" si="924"/>
        <v>0</v>
      </c>
      <c r="J7153" s="142"/>
      <c r="K7153" s="146"/>
      <c r="L7153" s="7" t="str">
        <f t="shared" si="925"/>
        <v/>
      </c>
      <c r="M7153" s="7" t="str">
        <f t="shared" si="926"/>
        <v/>
      </c>
      <c r="N7153" s="7" t="str">
        <f t="shared" si="927"/>
        <v/>
      </c>
      <c r="O7153" s="144"/>
      <c r="P7153" s="355">
        <v>0</v>
      </c>
      <c r="Q7153" s="362">
        <f>SUM('NOVO HORIZONTE'!I7153)</f>
        <v>0</v>
      </c>
      <c r="R7153" s="363">
        <f t="shared" si="930"/>
        <v>0</v>
      </c>
      <c r="S7153" s="153">
        <f t="shared" si="928"/>
        <v>0</v>
      </c>
      <c r="T7153" s="364"/>
    </row>
    <row r="7154" ht="12.75" hidden="1" spans="1:20">
      <c r="A7154" s="239">
        <v>99802</v>
      </c>
      <c r="B7154" s="100" t="s">
        <v>252</v>
      </c>
      <c r="C7154" s="104" t="s">
        <v>7428</v>
      </c>
      <c r="D7154" s="94" t="s">
        <v>261</v>
      </c>
      <c r="E7154" s="95">
        <v>0.62</v>
      </c>
      <c r="F7154" s="96">
        <f t="shared" si="929"/>
        <v>0.76</v>
      </c>
      <c r="G7154" s="209">
        <f>ROUND(SUM('NOVO HORIZONTE'!G7154),2)</f>
        <v>0</v>
      </c>
      <c r="H7154" s="107">
        <f t="shared" si="923"/>
        <v>0</v>
      </c>
      <c r="I7154" s="188">
        <f t="shared" si="924"/>
        <v>0</v>
      </c>
      <c r="J7154" s="142"/>
      <c r="K7154" s="146"/>
      <c r="L7154" s="7" t="str">
        <f t="shared" si="925"/>
        <v/>
      </c>
      <c r="M7154" s="7" t="str">
        <f t="shared" si="926"/>
        <v/>
      </c>
      <c r="N7154" s="7" t="str">
        <f t="shared" si="927"/>
        <v/>
      </c>
      <c r="O7154" s="144"/>
      <c r="P7154" s="355">
        <v>0</v>
      </c>
      <c r="Q7154" s="362">
        <f>SUM('NOVO HORIZONTE'!I7154)</f>
        <v>0</v>
      </c>
      <c r="R7154" s="363">
        <f t="shared" si="930"/>
        <v>0</v>
      </c>
      <c r="S7154" s="153">
        <f t="shared" si="928"/>
        <v>0</v>
      </c>
      <c r="T7154" s="364"/>
    </row>
    <row r="7155" ht="12.75" hidden="1" spans="1:20">
      <c r="A7155" s="238" t="s">
        <v>7453</v>
      </c>
      <c r="B7155" s="236"/>
      <c r="C7155" s="161" t="s">
        <v>7454</v>
      </c>
      <c r="D7155" s="94"/>
      <c r="E7155" s="95">
        <v>0</v>
      </c>
      <c r="F7155" s="96">
        <f t="shared" si="929"/>
        <v>0</v>
      </c>
      <c r="G7155" s="209">
        <f>ROUND(SUM('NOVO HORIZONTE'!G7155),2)</f>
        <v>0</v>
      </c>
      <c r="H7155" s="187">
        <f t="shared" si="923"/>
        <v>0</v>
      </c>
      <c r="I7155" s="188">
        <f t="shared" si="924"/>
        <v>0</v>
      </c>
      <c r="J7155" s="142"/>
      <c r="K7155" s="145" t="str">
        <f>IF(SUM(I7155:I7155)&gt;0,"xx","")</f>
        <v/>
      </c>
      <c r="L7155" s="7" t="str">
        <f t="shared" si="925"/>
        <v/>
      </c>
      <c r="M7155" s="7" t="str">
        <f t="shared" si="926"/>
        <v/>
      </c>
      <c r="N7155" s="7" t="str">
        <f t="shared" si="927"/>
        <v/>
      </c>
      <c r="O7155" s="144"/>
      <c r="P7155" s="375"/>
      <c r="Q7155" s="362">
        <f>SUM('NOVO HORIZONTE'!I7155)</f>
        <v>0</v>
      </c>
      <c r="R7155" s="363">
        <f t="shared" si="930"/>
        <v>0</v>
      </c>
      <c r="S7155" s="153">
        <f t="shared" si="928"/>
        <v>0</v>
      </c>
      <c r="T7155" s="364"/>
    </row>
    <row r="7156" ht="12.75" hidden="1" spans="1:20">
      <c r="A7156" s="238" t="s">
        <v>7455</v>
      </c>
      <c r="B7156" s="236"/>
      <c r="C7156" s="161" t="s">
        <v>7456</v>
      </c>
      <c r="D7156" s="94"/>
      <c r="E7156" s="95">
        <v>0</v>
      </c>
      <c r="F7156" s="96">
        <f t="shared" si="929"/>
        <v>0</v>
      </c>
      <c r="G7156" s="209">
        <f>ROUND(SUM('NOVO HORIZONTE'!G7156),2)</f>
        <v>0</v>
      </c>
      <c r="H7156" s="187">
        <f t="shared" si="923"/>
        <v>0</v>
      </c>
      <c r="I7156" s="188">
        <f t="shared" si="924"/>
        <v>0</v>
      </c>
      <c r="J7156" s="142"/>
      <c r="K7156" s="145" t="str">
        <f>IF(SUM(I7157:I7163)&gt;0,"xx","")</f>
        <v/>
      </c>
      <c r="L7156" s="7" t="str">
        <f t="shared" si="925"/>
        <v/>
      </c>
      <c r="M7156" s="7" t="str">
        <f t="shared" si="926"/>
        <v/>
      </c>
      <c r="N7156" s="7" t="str">
        <f t="shared" si="927"/>
        <v/>
      </c>
      <c r="O7156" s="144"/>
      <c r="P7156" s="375"/>
      <c r="Q7156" s="362">
        <f>SUM('NOVO HORIZONTE'!I7156)</f>
        <v>0</v>
      </c>
      <c r="R7156" s="363">
        <f t="shared" si="930"/>
        <v>0</v>
      </c>
      <c r="S7156" s="153">
        <f t="shared" si="928"/>
        <v>0</v>
      </c>
      <c r="T7156" s="364"/>
    </row>
    <row r="7157" ht="12.75" hidden="1" spans="1:20">
      <c r="A7157" s="238" t="s">
        <v>7457</v>
      </c>
      <c r="B7157" s="236"/>
      <c r="C7157" s="161" t="s">
        <v>7458</v>
      </c>
      <c r="D7157" s="94"/>
      <c r="E7157" s="95">
        <v>0</v>
      </c>
      <c r="F7157" s="96">
        <f t="shared" si="929"/>
        <v>0</v>
      </c>
      <c r="G7157" s="209">
        <f>ROUND(SUM('NOVO HORIZONTE'!G7157),2)</f>
        <v>0</v>
      </c>
      <c r="H7157" s="187">
        <f t="shared" si="923"/>
        <v>0</v>
      </c>
      <c r="I7157" s="188">
        <f t="shared" si="924"/>
        <v>0</v>
      </c>
      <c r="J7157" s="142"/>
      <c r="K7157" s="145" t="str">
        <f t="shared" ref="K7157:K7163" si="931">IF(SUM(I7157:I7157)&gt;0,"xx","")</f>
        <v/>
      </c>
      <c r="L7157" s="7" t="str">
        <f t="shared" si="925"/>
        <v/>
      </c>
      <c r="M7157" s="7" t="str">
        <f t="shared" si="926"/>
        <v/>
      </c>
      <c r="N7157" s="7" t="str">
        <f t="shared" si="927"/>
        <v/>
      </c>
      <c r="O7157" s="144"/>
      <c r="P7157" s="375"/>
      <c r="Q7157" s="362">
        <f>SUM('NOVO HORIZONTE'!I7157)</f>
        <v>0</v>
      </c>
      <c r="R7157" s="363">
        <f t="shared" si="930"/>
        <v>0</v>
      </c>
      <c r="S7157" s="153">
        <f t="shared" si="928"/>
        <v>0</v>
      </c>
      <c r="T7157" s="364"/>
    </row>
    <row r="7158" ht="12.75" hidden="1" spans="1:20">
      <c r="A7158" s="238" t="s">
        <v>7459</v>
      </c>
      <c r="B7158" s="236"/>
      <c r="C7158" s="161" t="s">
        <v>7460</v>
      </c>
      <c r="D7158" s="94"/>
      <c r="E7158" s="95">
        <v>0</v>
      </c>
      <c r="F7158" s="96">
        <f t="shared" si="929"/>
        <v>0</v>
      </c>
      <c r="G7158" s="209">
        <f>ROUND(SUM('NOVO HORIZONTE'!G7158),2)</f>
        <v>0</v>
      </c>
      <c r="H7158" s="187">
        <f t="shared" si="923"/>
        <v>0</v>
      </c>
      <c r="I7158" s="188">
        <f t="shared" si="924"/>
        <v>0</v>
      </c>
      <c r="J7158" s="142"/>
      <c r="K7158" s="145" t="str">
        <f t="shared" si="931"/>
        <v/>
      </c>
      <c r="L7158" s="7" t="str">
        <f t="shared" si="925"/>
        <v/>
      </c>
      <c r="M7158" s="7" t="str">
        <f t="shared" si="926"/>
        <v/>
      </c>
      <c r="N7158" s="7" t="str">
        <f t="shared" si="927"/>
        <v/>
      </c>
      <c r="O7158" s="144"/>
      <c r="P7158" s="375"/>
      <c r="Q7158" s="362">
        <f>SUM('NOVO HORIZONTE'!I7158)</f>
        <v>0</v>
      </c>
      <c r="R7158" s="363">
        <f t="shared" si="930"/>
        <v>0</v>
      </c>
      <c r="S7158" s="153">
        <f t="shared" si="928"/>
        <v>0</v>
      </c>
      <c r="T7158" s="364"/>
    </row>
    <row r="7159" ht="12.75" hidden="1" spans="1:20">
      <c r="A7159" s="238" t="s">
        <v>7461</v>
      </c>
      <c r="B7159" s="236"/>
      <c r="C7159" s="161" t="s">
        <v>7462</v>
      </c>
      <c r="D7159" s="94"/>
      <c r="E7159" s="95">
        <v>0</v>
      </c>
      <c r="F7159" s="96">
        <f t="shared" si="929"/>
        <v>0</v>
      </c>
      <c r="G7159" s="209">
        <f>ROUND(SUM('NOVO HORIZONTE'!G7159),2)</f>
        <v>0</v>
      </c>
      <c r="H7159" s="187">
        <f t="shared" si="923"/>
        <v>0</v>
      </c>
      <c r="I7159" s="188">
        <f t="shared" si="924"/>
        <v>0</v>
      </c>
      <c r="J7159" s="142"/>
      <c r="K7159" s="145" t="str">
        <f t="shared" si="931"/>
        <v/>
      </c>
      <c r="L7159" s="7" t="str">
        <f t="shared" si="925"/>
        <v/>
      </c>
      <c r="M7159" s="7" t="str">
        <f t="shared" si="926"/>
        <v/>
      </c>
      <c r="N7159" s="7" t="str">
        <f t="shared" si="927"/>
        <v/>
      </c>
      <c r="O7159" s="144"/>
      <c r="P7159" s="375"/>
      <c r="Q7159" s="362">
        <f>SUM('NOVO HORIZONTE'!I7159)</f>
        <v>0</v>
      </c>
      <c r="R7159" s="363">
        <f t="shared" si="930"/>
        <v>0</v>
      </c>
      <c r="S7159" s="153">
        <f t="shared" si="928"/>
        <v>0</v>
      </c>
      <c r="T7159" s="364"/>
    </row>
    <row r="7160" ht="12.75" hidden="1" spans="1:20">
      <c r="A7160" s="238" t="s">
        <v>7463</v>
      </c>
      <c r="B7160" s="236"/>
      <c r="C7160" s="161" t="s">
        <v>7464</v>
      </c>
      <c r="D7160" s="94"/>
      <c r="E7160" s="95">
        <v>0</v>
      </c>
      <c r="F7160" s="96">
        <f t="shared" si="929"/>
        <v>0</v>
      </c>
      <c r="G7160" s="209">
        <f>ROUND(SUM('NOVO HORIZONTE'!G7160),2)</f>
        <v>0</v>
      </c>
      <c r="H7160" s="187">
        <f t="shared" si="923"/>
        <v>0</v>
      </c>
      <c r="I7160" s="188">
        <f t="shared" si="924"/>
        <v>0</v>
      </c>
      <c r="J7160" s="142"/>
      <c r="K7160" s="145" t="str">
        <f t="shared" si="931"/>
        <v/>
      </c>
      <c r="L7160" s="7" t="str">
        <f t="shared" si="925"/>
        <v/>
      </c>
      <c r="M7160" s="7" t="str">
        <f t="shared" si="926"/>
        <v/>
      </c>
      <c r="N7160" s="7" t="str">
        <f t="shared" si="927"/>
        <v/>
      </c>
      <c r="O7160" s="144"/>
      <c r="P7160" s="375"/>
      <c r="Q7160" s="362">
        <f>SUM('NOVO HORIZONTE'!I7160)</f>
        <v>0</v>
      </c>
      <c r="R7160" s="363">
        <f t="shared" si="930"/>
        <v>0</v>
      </c>
      <c r="S7160" s="153">
        <f t="shared" si="928"/>
        <v>0</v>
      </c>
      <c r="T7160" s="364"/>
    </row>
    <row r="7161" ht="12.75" hidden="1" spans="1:20">
      <c r="A7161" s="238" t="s">
        <v>7465</v>
      </c>
      <c r="B7161" s="236"/>
      <c r="C7161" s="161" t="s">
        <v>7466</v>
      </c>
      <c r="D7161" s="94"/>
      <c r="E7161" s="95">
        <v>0</v>
      </c>
      <c r="F7161" s="96">
        <f t="shared" si="929"/>
        <v>0</v>
      </c>
      <c r="G7161" s="209">
        <f>ROUND(SUM('NOVO HORIZONTE'!G7161),2)</f>
        <v>0</v>
      </c>
      <c r="H7161" s="187">
        <f t="shared" si="923"/>
        <v>0</v>
      </c>
      <c r="I7161" s="188">
        <f t="shared" si="924"/>
        <v>0</v>
      </c>
      <c r="J7161" s="142"/>
      <c r="K7161" s="145" t="str">
        <f t="shared" si="931"/>
        <v/>
      </c>
      <c r="L7161" s="7" t="str">
        <f t="shared" si="925"/>
        <v/>
      </c>
      <c r="M7161" s="7" t="str">
        <f t="shared" si="926"/>
        <v/>
      </c>
      <c r="N7161" s="7" t="str">
        <f t="shared" si="927"/>
        <v/>
      </c>
      <c r="O7161" s="144"/>
      <c r="P7161" s="375"/>
      <c r="Q7161" s="362">
        <f>SUM('NOVO HORIZONTE'!I7161)</f>
        <v>0</v>
      </c>
      <c r="R7161" s="363">
        <f t="shared" si="930"/>
        <v>0</v>
      </c>
      <c r="S7161" s="153">
        <f t="shared" si="928"/>
        <v>0</v>
      </c>
      <c r="T7161" s="364"/>
    </row>
    <row r="7162" ht="12.75" hidden="1" spans="1:20">
      <c r="A7162" s="238" t="s">
        <v>7467</v>
      </c>
      <c r="B7162" s="236"/>
      <c r="C7162" s="161" t="s">
        <v>7468</v>
      </c>
      <c r="D7162" s="94"/>
      <c r="E7162" s="95">
        <v>0</v>
      </c>
      <c r="F7162" s="96">
        <f t="shared" si="929"/>
        <v>0</v>
      </c>
      <c r="G7162" s="209">
        <f>ROUND(SUM('NOVO HORIZONTE'!G7162),2)</f>
        <v>0</v>
      </c>
      <c r="H7162" s="187">
        <f t="shared" si="923"/>
        <v>0</v>
      </c>
      <c r="I7162" s="188">
        <f t="shared" si="924"/>
        <v>0</v>
      </c>
      <c r="J7162" s="142"/>
      <c r="K7162" s="145" t="str">
        <f t="shared" si="931"/>
        <v/>
      </c>
      <c r="L7162" s="7" t="str">
        <f t="shared" si="925"/>
        <v/>
      </c>
      <c r="M7162" s="7" t="str">
        <f t="shared" si="926"/>
        <v/>
      </c>
      <c r="N7162" s="7" t="str">
        <f t="shared" si="927"/>
        <v/>
      </c>
      <c r="O7162" s="144"/>
      <c r="P7162" s="375"/>
      <c r="Q7162" s="362">
        <f>SUM('NOVO HORIZONTE'!I7162)</f>
        <v>0</v>
      </c>
      <c r="R7162" s="363">
        <f t="shared" si="930"/>
        <v>0</v>
      </c>
      <c r="S7162" s="153">
        <f t="shared" si="928"/>
        <v>0</v>
      </c>
      <c r="T7162" s="364"/>
    </row>
    <row r="7163" ht="12.75" hidden="1" spans="1:20">
      <c r="A7163" s="238" t="s">
        <v>7469</v>
      </c>
      <c r="B7163" s="236"/>
      <c r="C7163" s="161" t="s">
        <v>7470</v>
      </c>
      <c r="D7163" s="94"/>
      <c r="E7163" s="95">
        <v>0</v>
      </c>
      <c r="F7163" s="96">
        <f t="shared" si="929"/>
        <v>0</v>
      </c>
      <c r="G7163" s="209">
        <f>ROUND(SUM('NOVO HORIZONTE'!G7163),2)</f>
        <v>0</v>
      </c>
      <c r="H7163" s="187">
        <f t="shared" si="923"/>
        <v>0</v>
      </c>
      <c r="I7163" s="188">
        <f t="shared" si="924"/>
        <v>0</v>
      </c>
      <c r="J7163" s="142"/>
      <c r="K7163" s="145" t="str">
        <f t="shared" si="931"/>
        <v/>
      </c>
      <c r="L7163" s="7" t="str">
        <f t="shared" si="925"/>
        <v/>
      </c>
      <c r="M7163" s="7" t="str">
        <f t="shared" si="926"/>
        <v/>
      </c>
      <c r="N7163" s="7" t="str">
        <f t="shared" si="927"/>
        <v/>
      </c>
      <c r="O7163" s="144"/>
      <c r="P7163" s="375"/>
      <c r="Q7163" s="362">
        <f>SUM('NOVO HORIZONTE'!I7163)</f>
        <v>0</v>
      </c>
      <c r="R7163" s="363">
        <f t="shared" si="930"/>
        <v>0</v>
      </c>
      <c r="S7163" s="153">
        <f t="shared" si="928"/>
        <v>0</v>
      </c>
      <c r="T7163" s="364"/>
    </row>
    <row r="7164" ht="12.75" hidden="1" spans="1:20">
      <c r="A7164" s="238" t="s">
        <v>7471</v>
      </c>
      <c r="B7164" s="236"/>
      <c r="C7164" s="161" t="s">
        <v>7472</v>
      </c>
      <c r="D7164" s="94"/>
      <c r="E7164" s="95">
        <v>0</v>
      </c>
      <c r="F7164" s="96">
        <f t="shared" si="929"/>
        <v>0</v>
      </c>
      <c r="G7164" s="209">
        <f>ROUND(SUM('NOVO HORIZONTE'!G7164),2)</f>
        <v>0</v>
      </c>
      <c r="H7164" s="187">
        <f t="shared" si="923"/>
        <v>0</v>
      </c>
      <c r="I7164" s="188">
        <f t="shared" si="924"/>
        <v>0</v>
      </c>
      <c r="J7164" s="142"/>
      <c r="K7164" s="145" t="str">
        <f>IF(SUM(I7165:I8050)&gt;0,"xx","")</f>
        <v/>
      </c>
      <c r="L7164" s="7" t="str">
        <f t="shared" si="925"/>
        <v/>
      </c>
      <c r="M7164" s="7" t="str">
        <f t="shared" si="926"/>
        <v/>
      </c>
      <c r="N7164" s="7" t="str">
        <f t="shared" si="927"/>
        <v/>
      </c>
      <c r="O7164" s="144"/>
      <c r="P7164" s="375"/>
      <c r="Q7164" s="362">
        <f>SUM('NOVO HORIZONTE'!I7164)</f>
        <v>0</v>
      </c>
      <c r="R7164" s="363">
        <f t="shared" si="930"/>
        <v>0</v>
      </c>
      <c r="S7164" s="153">
        <f t="shared" si="928"/>
        <v>0</v>
      </c>
      <c r="T7164" s="364"/>
    </row>
    <row r="7165" ht="12.75" hidden="1" spans="1:20">
      <c r="A7165" s="238" t="s">
        <v>7473</v>
      </c>
      <c r="B7165" s="236"/>
      <c r="C7165" s="161" t="s">
        <v>7474</v>
      </c>
      <c r="D7165" s="94"/>
      <c r="E7165" s="95">
        <v>0</v>
      </c>
      <c r="F7165" s="96">
        <f t="shared" si="929"/>
        <v>0</v>
      </c>
      <c r="G7165" s="209">
        <f>ROUND(SUM('NOVO HORIZONTE'!G7165),2)</f>
        <v>0</v>
      </c>
      <c r="H7165" s="187">
        <f t="shared" si="923"/>
        <v>0</v>
      </c>
      <c r="I7165" s="188">
        <f t="shared" si="924"/>
        <v>0</v>
      </c>
      <c r="J7165" s="142"/>
      <c r="K7165" s="145" t="str">
        <f>IF(SUM(I7166:I7219)&gt;0,"xx","")</f>
        <v/>
      </c>
      <c r="L7165" s="7" t="str">
        <f t="shared" si="925"/>
        <v/>
      </c>
      <c r="M7165" s="7" t="str">
        <f t="shared" si="926"/>
        <v/>
      </c>
      <c r="N7165" s="7" t="str">
        <f t="shared" si="927"/>
        <v/>
      </c>
      <c r="O7165" s="144"/>
      <c r="P7165" s="375"/>
      <c r="Q7165" s="362">
        <f>SUM('NOVO HORIZONTE'!I7165)</f>
        <v>0</v>
      </c>
      <c r="R7165" s="363">
        <f t="shared" si="930"/>
        <v>0</v>
      </c>
      <c r="S7165" s="153">
        <f t="shared" si="928"/>
        <v>0</v>
      </c>
      <c r="T7165" s="364"/>
    </row>
    <row r="7166" ht="22.5" hidden="1" spans="1:20">
      <c r="A7166" s="239">
        <v>87441</v>
      </c>
      <c r="B7166" s="100" t="s">
        <v>252</v>
      </c>
      <c r="C7166" s="104" t="s">
        <v>7475</v>
      </c>
      <c r="D7166" s="94" t="s">
        <v>317</v>
      </c>
      <c r="E7166" s="95">
        <v>0.41</v>
      </c>
      <c r="F7166" s="96">
        <f t="shared" si="929"/>
        <v>0.5</v>
      </c>
      <c r="G7166" s="209">
        <f>ROUND(SUM('NOVO HORIZONTE'!G7166),2)</f>
        <v>0</v>
      </c>
      <c r="H7166" s="107">
        <f t="shared" si="923"/>
        <v>0</v>
      </c>
      <c r="I7166" s="188">
        <f t="shared" si="924"/>
        <v>0</v>
      </c>
      <c r="J7166" s="142"/>
      <c r="K7166" s="228"/>
      <c r="L7166" s="7" t="str">
        <f t="shared" si="925"/>
        <v/>
      </c>
      <c r="M7166" s="7" t="str">
        <f t="shared" si="926"/>
        <v/>
      </c>
      <c r="N7166" s="7" t="str">
        <f t="shared" si="927"/>
        <v/>
      </c>
      <c r="O7166" s="144"/>
      <c r="P7166" s="355">
        <v>0</v>
      </c>
      <c r="Q7166" s="362">
        <f>SUM('NOVO HORIZONTE'!I7166)</f>
        <v>0</v>
      </c>
      <c r="R7166" s="363">
        <f t="shared" si="930"/>
        <v>0</v>
      </c>
      <c r="S7166" s="153">
        <f t="shared" si="928"/>
        <v>0</v>
      </c>
      <c r="T7166" s="364"/>
    </row>
    <row r="7167" ht="22.5" hidden="1" spans="1:20">
      <c r="A7167" s="239">
        <v>87442</v>
      </c>
      <c r="B7167" s="100" t="s">
        <v>252</v>
      </c>
      <c r="C7167" s="104" t="s">
        <v>7476</v>
      </c>
      <c r="D7167" s="94" t="s">
        <v>317</v>
      </c>
      <c r="E7167" s="95">
        <v>0.04</v>
      </c>
      <c r="F7167" s="96">
        <f t="shared" si="929"/>
        <v>0.05</v>
      </c>
      <c r="G7167" s="209">
        <f>ROUND(SUM('NOVO HORIZONTE'!G7167),2)</f>
        <v>0</v>
      </c>
      <c r="H7167" s="107">
        <f t="shared" si="923"/>
        <v>0</v>
      </c>
      <c r="I7167" s="188">
        <f t="shared" si="924"/>
        <v>0</v>
      </c>
      <c r="J7167" s="142"/>
      <c r="K7167" s="228"/>
      <c r="L7167" s="7" t="str">
        <f t="shared" si="925"/>
        <v/>
      </c>
      <c r="M7167" s="7" t="str">
        <f t="shared" si="926"/>
        <v/>
      </c>
      <c r="N7167" s="7" t="str">
        <f t="shared" si="927"/>
        <v/>
      </c>
      <c r="O7167" s="144"/>
      <c r="P7167" s="355">
        <v>0</v>
      </c>
      <c r="Q7167" s="362">
        <f>SUM('NOVO HORIZONTE'!I7167)</f>
        <v>0</v>
      </c>
      <c r="R7167" s="363">
        <f t="shared" si="930"/>
        <v>0</v>
      </c>
      <c r="S7167" s="153">
        <f t="shared" si="928"/>
        <v>0</v>
      </c>
      <c r="T7167" s="364"/>
    </row>
    <row r="7168" ht="22.5" hidden="1" spans="1:20">
      <c r="A7168" s="239">
        <v>87443</v>
      </c>
      <c r="B7168" s="100" t="s">
        <v>252</v>
      </c>
      <c r="C7168" s="104" t="s">
        <v>7477</v>
      </c>
      <c r="D7168" s="94" t="s">
        <v>317</v>
      </c>
      <c r="E7168" s="95">
        <v>0.52</v>
      </c>
      <c r="F7168" s="96">
        <f t="shared" si="929"/>
        <v>0.64</v>
      </c>
      <c r="G7168" s="209">
        <f>ROUND(SUM('NOVO HORIZONTE'!G7168),2)</f>
        <v>0</v>
      </c>
      <c r="H7168" s="107">
        <f t="shared" si="923"/>
        <v>0</v>
      </c>
      <c r="I7168" s="188">
        <f t="shared" si="924"/>
        <v>0</v>
      </c>
      <c r="J7168" s="142"/>
      <c r="K7168" s="146"/>
      <c r="L7168" s="7" t="str">
        <f t="shared" si="925"/>
        <v/>
      </c>
      <c r="M7168" s="7" t="str">
        <f t="shared" si="926"/>
        <v/>
      </c>
      <c r="N7168" s="7" t="str">
        <f t="shared" si="927"/>
        <v/>
      </c>
      <c r="O7168" s="144"/>
      <c r="P7168" s="355">
        <v>0</v>
      </c>
      <c r="Q7168" s="362">
        <f>SUM('NOVO HORIZONTE'!I7168)</f>
        <v>0</v>
      </c>
      <c r="R7168" s="363">
        <f t="shared" si="930"/>
        <v>0</v>
      </c>
      <c r="S7168" s="153">
        <f t="shared" si="928"/>
        <v>0</v>
      </c>
      <c r="T7168" s="364"/>
    </row>
    <row r="7169" ht="22.5" hidden="1" spans="1:20">
      <c r="A7169" s="239">
        <v>87444</v>
      </c>
      <c r="B7169" s="100" t="s">
        <v>252</v>
      </c>
      <c r="C7169" s="104" t="s">
        <v>7478</v>
      </c>
      <c r="D7169" s="94" t="s">
        <v>317</v>
      </c>
      <c r="E7169" s="95">
        <v>4.07</v>
      </c>
      <c r="F7169" s="96">
        <f t="shared" si="929"/>
        <v>5</v>
      </c>
      <c r="G7169" s="209">
        <f>ROUND(SUM('NOVO HORIZONTE'!G7169),2)</f>
        <v>0</v>
      </c>
      <c r="H7169" s="107">
        <f t="shared" si="923"/>
        <v>0</v>
      </c>
      <c r="I7169" s="188">
        <f t="shared" si="924"/>
        <v>0</v>
      </c>
      <c r="J7169" s="142"/>
      <c r="K7169" s="146"/>
      <c r="L7169" s="7" t="str">
        <f t="shared" si="925"/>
        <v/>
      </c>
      <c r="M7169" s="7" t="str">
        <f t="shared" si="926"/>
        <v/>
      </c>
      <c r="N7169" s="7" t="str">
        <f t="shared" si="927"/>
        <v/>
      </c>
      <c r="O7169" s="144"/>
      <c r="P7169" s="355">
        <v>0</v>
      </c>
      <c r="Q7169" s="362">
        <f>SUM('NOVO HORIZONTE'!I7169)</f>
        <v>0</v>
      </c>
      <c r="R7169" s="363">
        <f t="shared" si="930"/>
        <v>0</v>
      </c>
      <c r="S7169" s="153">
        <f t="shared" si="928"/>
        <v>0</v>
      </c>
      <c r="T7169" s="364"/>
    </row>
    <row r="7170" ht="22.5" hidden="1" spans="1:20">
      <c r="A7170" s="239">
        <v>87445</v>
      </c>
      <c r="B7170" s="100" t="s">
        <v>252</v>
      </c>
      <c r="C7170" s="104" t="s">
        <v>7479</v>
      </c>
      <c r="D7170" s="94" t="s">
        <v>7265</v>
      </c>
      <c r="E7170" s="95">
        <v>5.04</v>
      </c>
      <c r="F7170" s="96">
        <f t="shared" si="929"/>
        <v>6.19</v>
      </c>
      <c r="G7170" s="209">
        <f>ROUND(SUM('NOVO HORIZONTE'!G7170),2)</f>
        <v>0</v>
      </c>
      <c r="H7170" s="107">
        <f t="shared" si="923"/>
        <v>0</v>
      </c>
      <c r="I7170" s="188">
        <f t="shared" si="924"/>
        <v>0</v>
      </c>
      <c r="J7170" s="142"/>
      <c r="K7170" s="146"/>
      <c r="L7170" s="7" t="str">
        <f t="shared" si="925"/>
        <v/>
      </c>
      <c r="M7170" s="7" t="str">
        <f t="shared" si="926"/>
        <v/>
      </c>
      <c r="N7170" s="7" t="str">
        <f t="shared" si="927"/>
        <v/>
      </c>
      <c r="O7170" s="144"/>
      <c r="P7170" s="355">
        <v>0</v>
      </c>
      <c r="Q7170" s="362">
        <f>SUM('NOVO HORIZONTE'!I7170)</f>
        <v>0</v>
      </c>
      <c r="R7170" s="363">
        <f t="shared" si="930"/>
        <v>0</v>
      </c>
      <c r="S7170" s="153">
        <f t="shared" si="928"/>
        <v>0</v>
      </c>
      <c r="T7170" s="364"/>
    </row>
    <row r="7171" ht="22.5" hidden="1" spans="1:20">
      <c r="A7171" s="239">
        <v>87446</v>
      </c>
      <c r="B7171" s="100" t="s">
        <v>252</v>
      </c>
      <c r="C7171" s="104" t="s">
        <v>7480</v>
      </c>
      <c r="D7171" s="94" t="s">
        <v>7267</v>
      </c>
      <c r="E7171" s="95">
        <v>0.45</v>
      </c>
      <c r="F7171" s="96">
        <f t="shared" si="929"/>
        <v>0.55</v>
      </c>
      <c r="G7171" s="209">
        <f>ROUND(SUM('NOVO HORIZONTE'!G7171),2)</f>
        <v>0</v>
      </c>
      <c r="H7171" s="107">
        <f t="shared" si="923"/>
        <v>0</v>
      </c>
      <c r="I7171" s="188">
        <f t="shared" si="924"/>
        <v>0</v>
      </c>
      <c r="J7171" s="142"/>
      <c r="K7171" s="146"/>
      <c r="L7171" s="7" t="str">
        <f t="shared" si="925"/>
        <v/>
      </c>
      <c r="M7171" s="7" t="str">
        <f t="shared" si="926"/>
        <v/>
      </c>
      <c r="N7171" s="7" t="str">
        <f t="shared" ref="N7171:N7234" si="932">M7171</f>
        <v/>
      </c>
      <c r="O7171" s="144"/>
      <c r="P7171" s="355">
        <v>0</v>
      </c>
      <c r="Q7171" s="362">
        <f>SUM('NOVO HORIZONTE'!I7171)</f>
        <v>0</v>
      </c>
      <c r="R7171" s="363">
        <f t="shared" si="930"/>
        <v>0</v>
      </c>
      <c r="S7171" s="153">
        <f t="shared" si="928"/>
        <v>0</v>
      </c>
      <c r="T7171" s="364"/>
    </row>
    <row r="7172" ht="22.5" hidden="1" spans="1:20">
      <c r="A7172" s="239">
        <v>88826</v>
      </c>
      <c r="B7172" s="100" t="s">
        <v>252</v>
      </c>
      <c r="C7172" s="104" t="s">
        <v>7481</v>
      </c>
      <c r="D7172" s="94" t="s">
        <v>317</v>
      </c>
      <c r="E7172" s="95">
        <v>0.3</v>
      </c>
      <c r="F7172" s="96">
        <f t="shared" si="929"/>
        <v>0.37</v>
      </c>
      <c r="G7172" s="209">
        <f>ROUND(SUM('NOVO HORIZONTE'!G7172),2)</f>
        <v>0</v>
      </c>
      <c r="H7172" s="107">
        <f t="shared" si="923"/>
        <v>0</v>
      </c>
      <c r="I7172" s="188">
        <f t="shared" si="924"/>
        <v>0</v>
      </c>
      <c r="J7172" s="142"/>
      <c r="K7172" s="146"/>
      <c r="L7172" s="7" t="str">
        <f t="shared" si="925"/>
        <v/>
      </c>
      <c r="M7172" s="7" t="str">
        <f t="shared" si="926"/>
        <v/>
      </c>
      <c r="N7172" s="7" t="str">
        <f t="shared" si="932"/>
        <v/>
      </c>
      <c r="O7172" s="144"/>
      <c r="P7172" s="355">
        <v>0</v>
      </c>
      <c r="Q7172" s="362">
        <f>SUM('NOVO HORIZONTE'!I7172)</f>
        <v>0</v>
      </c>
      <c r="R7172" s="363">
        <f t="shared" si="930"/>
        <v>0</v>
      </c>
      <c r="S7172" s="153">
        <f t="shared" si="928"/>
        <v>0</v>
      </c>
      <c r="T7172" s="364"/>
    </row>
    <row r="7173" ht="22.5" hidden="1" spans="1:20">
      <c r="A7173" s="239">
        <v>88827</v>
      </c>
      <c r="B7173" s="100" t="s">
        <v>252</v>
      </c>
      <c r="C7173" s="104" t="s">
        <v>7482</v>
      </c>
      <c r="D7173" s="94" t="s">
        <v>317</v>
      </c>
      <c r="E7173" s="95">
        <v>0.03</v>
      </c>
      <c r="F7173" s="96">
        <f t="shared" si="929"/>
        <v>0.04</v>
      </c>
      <c r="G7173" s="209">
        <f>ROUND(SUM('NOVO HORIZONTE'!G7173),2)</f>
        <v>0</v>
      </c>
      <c r="H7173" s="107">
        <f t="shared" si="923"/>
        <v>0</v>
      </c>
      <c r="I7173" s="188">
        <f t="shared" si="924"/>
        <v>0</v>
      </c>
      <c r="J7173" s="142"/>
      <c r="K7173" s="146"/>
      <c r="L7173" s="7" t="str">
        <f t="shared" si="925"/>
        <v/>
      </c>
      <c r="M7173" s="7" t="str">
        <f t="shared" si="926"/>
        <v/>
      </c>
      <c r="N7173" s="7" t="str">
        <f t="shared" si="932"/>
        <v/>
      </c>
      <c r="O7173" s="144"/>
      <c r="P7173" s="355">
        <v>0</v>
      </c>
      <c r="Q7173" s="362">
        <f>SUM('NOVO HORIZONTE'!I7173)</f>
        <v>0</v>
      </c>
      <c r="R7173" s="363">
        <f t="shared" si="930"/>
        <v>0</v>
      </c>
      <c r="S7173" s="153">
        <f t="shared" si="928"/>
        <v>0</v>
      </c>
      <c r="T7173" s="364"/>
    </row>
    <row r="7174" ht="22.5" hidden="1" spans="1:20">
      <c r="A7174" s="239">
        <v>88828</v>
      </c>
      <c r="B7174" s="100" t="s">
        <v>252</v>
      </c>
      <c r="C7174" s="104" t="s">
        <v>7483</v>
      </c>
      <c r="D7174" s="94" t="s">
        <v>317</v>
      </c>
      <c r="E7174" s="95">
        <v>0.33</v>
      </c>
      <c r="F7174" s="96">
        <f t="shared" si="929"/>
        <v>0.41</v>
      </c>
      <c r="G7174" s="209">
        <f>ROUND(SUM('NOVO HORIZONTE'!G7174),2)</f>
        <v>0</v>
      </c>
      <c r="H7174" s="107">
        <f t="shared" si="923"/>
        <v>0</v>
      </c>
      <c r="I7174" s="188">
        <f t="shared" ref="I7174:I7237" si="933">IF(ISBLANK(G7174),0,ROUND(G7174*H7174,2))</f>
        <v>0</v>
      </c>
      <c r="J7174" s="142"/>
      <c r="K7174" s="146"/>
      <c r="L7174" s="7" t="str">
        <f t="shared" ref="L7174:L7237" si="934">IF(K7174="X","x",IF(K7174="xx","x",IF(I7174&gt;0,"x","")))</f>
        <v/>
      </c>
      <c r="M7174" s="7" t="str">
        <f t="shared" ref="M7174:M7237" si="935">IF(K7174="X","x",IF(K7174="xx","x",IF(I7174&gt;0,"x","")))</f>
        <v/>
      </c>
      <c r="N7174" s="7" t="str">
        <f t="shared" si="932"/>
        <v/>
      </c>
      <c r="O7174" s="144"/>
      <c r="P7174" s="355">
        <v>0</v>
      </c>
      <c r="Q7174" s="362">
        <f>SUM('NOVO HORIZONTE'!I7174)</f>
        <v>0</v>
      </c>
      <c r="R7174" s="363">
        <f t="shared" si="930"/>
        <v>0</v>
      </c>
      <c r="S7174" s="153">
        <f t="shared" si="928"/>
        <v>0</v>
      </c>
      <c r="T7174" s="364"/>
    </row>
    <row r="7175" ht="22.5" hidden="1" spans="1:20">
      <c r="A7175" s="239">
        <v>88829</v>
      </c>
      <c r="B7175" s="100" t="s">
        <v>252</v>
      </c>
      <c r="C7175" s="104" t="s">
        <v>7484</v>
      </c>
      <c r="D7175" s="94" t="s">
        <v>317</v>
      </c>
      <c r="E7175" s="95">
        <v>0.8</v>
      </c>
      <c r="F7175" s="96">
        <f t="shared" si="929"/>
        <v>0.98</v>
      </c>
      <c r="G7175" s="209">
        <f>ROUND(SUM('NOVO HORIZONTE'!G7175),2)</f>
        <v>0</v>
      </c>
      <c r="H7175" s="107">
        <f t="shared" ref="H7175:H7238" si="936">IF(G7175=0,0,F7175)</f>
        <v>0</v>
      </c>
      <c r="I7175" s="188">
        <f t="shared" si="933"/>
        <v>0</v>
      </c>
      <c r="J7175" s="142"/>
      <c r="K7175" s="146"/>
      <c r="L7175" s="7" t="str">
        <f t="shared" si="934"/>
        <v/>
      </c>
      <c r="M7175" s="7" t="str">
        <f t="shared" si="935"/>
        <v/>
      </c>
      <c r="N7175" s="7" t="str">
        <f t="shared" si="932"/>
        <v/>
      </c>
      <c r="O7175" s="144"/>
      <c r="P7175" s="355">
        <v>0</v>
      </c>
      <c r="Q7175" s="362">
        <f>SUM('NOVO HORIZONTE'!I7175)</f>
        <v>0</v>
      </c>
      <c r="R7175" s="363">
        <f t="shared" si="930"/>
        <v>0</v>
      </c>
      <c r="S7175" s="153">
        <f t="shared" si="928"/>
        <v>0</v>
      </c>
      <c r="T7175" s="364"/>
    </row>
    <row r="7176" ht="22.5" hidden="1" spans="1:20">
      <c r="A7176" s="239">
        <v>88830</v>
      </c>
      <c r="B7176" s="100" t="s">
        <v>252</v>
      </c>
      <c r="C7176" s="104" t="s">
        <v>7485</v>
      </c>
      <c r="D7176" s="94" t="s">
        <v>7265</v>
      </c>
      <c r="E7176" s="95">
        <v>1.46</v>
      </c>
      <c r="F7176" s="96">
        <f t="shared" si="929"/>
        <v>1.79</v>
      </c>
      <c r="G7176" s="209">
        <f>ROUND(SUM('NOVO HORIZONTE'!G7176),2)</f>
        <v>0</v>
      </c>
      <c r="H7176" s="107">
        <f t="shared" si="936"/>
        <v>0</v>
      </c>
      <c r="I7176" s="188">
        <f t="shared" si="933"/>
        <v>0</v>
      </c>
      <c r="J7176" s="142"/>
      <c r="K7176" s="146"/>
      <c r="L7176" s="7" t="str">
        <f t="shared" si="934"/>
        <v/>
      </c>
      <c r="M7176" s="7" t="str">
        <f t="shared" si="935"/>
        <v/>
      </c>
      <c r="N7176" s="7" t="str">
        <f t="shared" si="932"/>
        <v/>
      </c>
      <c r="O7176" s="144"/>
      <c r="P7176" s="355">
        <v>0</v>
      </c>
      <c r="Q7176" s="362">
        <f>SUM('NOVO HORIZONTE'!I7176)</f>
        <v>0</v>
      </c>
      <c r="R7176" s="363">
        <f t="shared" si="930"/>
        <v>0</v>
      </c>
      <c r="S7176" s="153">
        <f t="shared" si="928"/>
        <v>0</v>
      </c>
      <c r="T7176" s="364"/>
    </row>
    <row r="7177" ht="22.5" hidden="1" spans="1:20">
      <c r="A7177" s="239">
        <v>88831</v>
      </c>
      <c r="B7177" s="100" t="s">
        <v>252</v>
      </c>
      <c r="C7177" s="104" t="s">
        <v>7486</v>
      </c>
      <c r="D7177" s="94" t="s">
        <v>7267</v>
      </c>
      <c r="E7177" s="95">
        <v>0.33</v>
      </c>
      <c r="F7177" s="96">
        <f t="shared" si="929"/>
        <v>0.41</v>
      </c>
      <c r="G7177" s="209">
        <f>ROUND(SUM('NOVO HORIZONTE'!G7177),2)</f>
        <v>0</v>
      </c>
      <c r="H7177" s="107">
        <f t="shared" si="936"/>
        <v>0</v>
      </c>
      <c r="I7177" s="188">
        <f t="shared" si="933"/>
        <v>0</v>
      </c>
      <c r="J7177" s="142"/>
      <c r="K7177" s="146"/>
      <c r="L7177" s="7" t="str">
        <f t="shared" si="934"/>
        <v/>
      </c>
      <c r="M7177" s="7" t="str">
        <f t="shared" si="935"/>
        <v/>
      </c>
      <c r="N7177" s="7" t="str">
        <f t="shared" si="932"/>
        <v/>
      </c>
      <c r="O7177" s="144"/>
      <c r="P7177" s="355">
        <v>0</v>
      </c>
      <c r="Q7177" s="362">
        <f>SUM('NOVO HORIZONTE'!I7177)</f>
        <v>0</v>
      </c>
      <c r="R7177" s="363">
        <f t="shared" si="930"/>
        <v>0</v>
      </c>
      <c r="S7177" s="153">
        <f t="shared" si="928"/>
        <v>0</v>
      </c>
      <c r="T7177" s="364"/>
    </row>
    <row r="7178" ht="22.5" hidden="1" spans="1:20">
      <c r="A7178" s="239">
        <v>89274</v>
      </c>
      <c r="B7178" s="100" t="s">
        <v>252</v>
      </c>
      <c r="C7178" s="104" t="s">
        <v>7487</v>
      </c>
      <c r="D7178" s="94" t="s">
        <v>317</v>
      </c>
      <c r="E7178" s="95">
        <v>1.51</v>
      </c>
      <c r="F7178" s="96">
        <f t="shared" si="929"/>
        <v>1.85</v>
      </c>
      <c r="G7178" s="209">
        <f>ROUND(SUM('NOVO HORIZONTE'!G7178),2)</f>
        <v>0</v>
      </c>
      <c r="H7178" s="107">
        <f t="shared" si="936"/>
        <v>0</v>
      </c>
      <c r="I7178" s="188">
        <f t="shared" si="933"/>
        <v>0</v>
      </c>
      <c r="J7178" s="142"/>
      <c r="K7178" s="146"/>
      <c r="L7178" s="7" t="str">
        <f t="shared" si="934"/>
        <v/>
      </c>
      <c r="M7178" s="7" t="str">
        <f t="shared" si="935"/>
        <v/>
      </c>
      <c r="N7178" s="7" t="str">
        <f t="shared" si="932"/>
        <v/>
      </c>
      <c r="O7178" s="144"/>
      <c r="P7178" s="355">
        <v>0</v>
      </c>
      <c r="Q7178" s="362">
        <f>SUM('NOVO HORIZONTE'!I7178)</f>
        <v>0</v>
      </c>
      <c r="R7178" s="363">
        <f t="shared" si="930"/>
        <v>0</v>
      </c>
      <c r="S7178" s="153">
        <f t="shared" si="928"/>
        <v>0</v>
      </c>
      <c r="T7178" s="364"/>
    </row>
    <row r="7179" ht="22.5" hidden="1" spans="1:20">
      <c r="A7179" s="239">
        <v>89275</v>
      </c>
      <c r="B7179" s="100" t="s">
        <v>252</v>
      </c>
      <c r="C7179" s="104" t="s">
        <v>7488</v>
      </c>
      <c r="D7179" s="94" t="s">
        <v>317</v>
      </c>
      <c r="E7179" s="95">
        <v>0.17</v>
      </c>
      <c r="F7179" s="96">
        <f t="shared" si="929"/>
        <v>0.21</v>
      </c>
      <c r="G7179" s="209">
        <f>ROUND(SUM('NOVO HORIZONTE'!G7179),2)</f>
        <v>0</v>
      </c>
      <c r="H7179" s="107">
        <f t="shared" si="936"/>
        <v>0</v>
      </c>
      <c r="I7179" s="188">
        <f t="shared" si="933"/>
        <v>0</v>
      </c>
      <c r="J7179" s="142"/>
      <c r="K7179" s="146"/>
      <c r="L7179" s="7" t="str">
        <f t="shared" si="934"/>
        <v/>
      </c>
      <c r="M7179" s="7" t="str">
        <f t="shared" si="935"/>
        <v/>
      </c>
      <c r="N7179" s="7" t="str">
        <f t="shared" si="932"/>
        <v/>
      </c>
      <c r="O7179" s="144"/>
      <c r="P7179" s="355">
        <v>0</v>
      </c>
      <c r="Q7179" s="362">
        <f>SUM('NOVO HORIZONTE'!I7179)</f>
        <v>0</v>
      </c>
      <c r="R7179" s="363">
        <f t="shared" si="930"/>
        <v>0</v>
      </c>
      <c r="S7179" s="153">
        <f t="shared" si="928"/>
        <v>0</v>
      </c>
      <c r="T7179" s="364"/>
    </row>
    <row r="7180" ht="22.5" hidden="1" spans="1:20">
      <c r="A7180" s="239">
        <v>89276</v>
      </c>
      <c r="B7180" s="100" t="s">
        <v>252</v>
      </c>
      <c r="C7180" s="104" t="s">
        <v>7489</v>
      </c>
      <c r="D7180" s="94" t="s">
        <v>317</v>
      </c>
      <c r="E7180" s="95">
        <v>1.89</v>
      </c>
      <c r="F7180" s="96">
        <f t="shared" si="929"/>
        <v>2.32</v>
      </c>
      <c r="G7180" s="209">
        <f>ROUND(SUM('NOVO HORIZONTE'!G7180),2)</f>
        <v>0</v>
      </c>
      <c r="H7180" s="107">
        <f t="shared" si="936"/>
        <v>0</v>
      </c>
      <c r="I7180" s="188">
        <f t="shared" si="933"/>
        <v>0</v>
      </c>
      <c r="J7180" s="142"/>
      <c r="K7180" s="146"/>
      <c r="L7180" s="7" t="str">
        <f t="shared" si="934"/>
        <v/>
      </c>
      <c r="M7180" s="7" t="str">
        <f t="shared" si="935"/>
        <v/>
      </c>
      <c r="N7180" s="7" t="str">
        <f t="shared" si="932"/>
        <v/>
      </c>
      <c r="O7180" s="144"/>
      <c r="P7180" s="355">
        <v>0</v>
      </c>
      <c r="Q7180" s="362">
        <f>SUM('NOVO HORIZONTE'!I7180)</f>
        <v>0</v>
      </c>
      <c r="R7180" s="363">
        <f t="shared" si="930"/>
        <v>0</v>
      </c>
      <c r="S7180" s="153">
        <f t="shared" si="928"/>
        <v>0</v>
      </c>
      <c r="T7180" s="364"/>
    </row>
    <row r="7181" ht="22.5" hidden="1" spans="1:20">
      <c r="A7181" s="239">
        <v>89278</v>
      </c>
      <c r="B7181" s="100" t="s">
        <v>252</v>
      </c>
      <c r="C7181" s="104" t="s">
        <v>7490</v>
      </c>
      <c r="D7181" s="94" t="s">
        <v>7265</v>
      </c>
      <c r="E7181" s="95">
        <v>11.71</v>
      </c>
      <c r="F7181" s="96">
        <f t="shared" si="929"/>
        <v>14.37</v>
      </c>
      <c r="G7181" s="209">
        <f>ROUND(SUM('NOVO HORIZONTE'!G7181),2)</f>
        <v>0</v>
      </c>
      <c r="H7181" s="107">
        <f t="shared" si="936"/>
        <v>0</v>
      </c>
      <c r="I7181" s="188">
        <f t="shared" si="933"/>
        <v>0</v>
      </c>
      <c r="J7181" s="142"/>
      <c r="K7181" s="146"/>
      <c r="L7181" s="7" t="str">
        <f t="shared" si="934"/>
        <v/>
      </c>
      <c r="M7181" s="7" t="str">
        <f t="shared" si="935"/>
        <v/>
      </c>
      <c r="N7181" s="7" t="str">
        <f t="shared" si="932"/>
        <v/>
      </c>
      <c r="O7181" s="144"/>
      <c r="P7181" s="355">
        <v>0</v>
      </c>
      <c r="Q7181" s="362">
        <f>SUM('NOVO HORIZONTE'!I7181)</f>
        <v>0</v>
      </c>
      <c r="R7181" s="363">
        <f t="shared" si="930"/>
        <v>0</v>
      </c>
      <c r="S7181" s="153">
        <f t="shared" si="928"/>
        <v>0</v>
      </c>
      <c r="T7181" s="364"/>
    </row>
    <row r="7182" ht="22.5" hidden="1" spans="1:20">
      <c r="A7182" s="239">
        <v>89279</v>
      </c>
      <c r="B7182" s="100" t="s">
        <v>252</v>
      </c>
      <c r="C7182" s="104" t="s">
        <v>7491</v>
      </c>
      <c r="D7182" s="94" t="s">
        <v>7267</v>
      </c>
      <c r="E7182" s="95">
        <v>1.68</v>
      </c>
      <c r="F7182" s="96">
        <f t="shared" si="929"/>
        <v>2.06</v>
      </c>
      <c r="G7182" s="209">
        <f>ROUND(SUM('NOVO HORIZONTE'!G7182),2)</f>
        <v>0</v>
      </c>
      <c r="H7182" s="107">
        <f t="shared" si="936"/>
        <v>0</v>
      </c>
      <c r="I7182" s="188">
        <f t="shared" si="933"/>
        <v>0</v>
      </c>
      <c r="J7182" s="142"/>
      <c r="K7182" s="146"/>
      <c r="L7182" s="7" t="str">
        <f t="shared" si="934"/>
        <v/>
      </c>
      <c r="M7182" s="7" t="str">
        <f t="shared" si="935"/>
        <v/>
      </c>
      <c r="N7182" s="7" t="str">
        <f t="shared" si="932"/>
        <v/>
      </c>
      <c r="O7182" s="144"/>
      <c r="P7182" s="355">
        <v>0</v>
      </c>
      <c r="Q7182" s="362">
        <f>SUM('NOVO HORIZONTE'!I7182)</f>
        <v>0</v>
      </c>
      <c r="R7182" s="363">
        <f t="shared" si="930"/>
        <v>0</v>
      </c>
      <c r="S7182" s="153">
        <f t="shared" si="928"/>
        <v>0</v>
      </c>
      <c r="T7182" s="364"/>
    </row>
    <row r="7183" ht="22.5" hidden="1" spans="1:20">
      <c r="A7183" s="239">
        <v>89221</v>
      </c>
      <c r="B7183" s="100" t="s">
        <v>252</v>
      </c>
      <c r="C7183" s="104" t="s">
        <v>7492</v>
      </c>
      <c r="D7183" s="94" t="s">
        <v>317</v>
      </c>
      <c r="E7183" s="95">
        <v>1.24</v>
      </c>
      <c r="F7183" s="96">
        <f t="shared" si="929"/>
        <v>1.52</v>
      </c>
      <c r="G7183" s="209">
        <f>ROUND(SUM('NOVO HORIZONTE'!G7183),2)</f>
        <v>0</v>
      </c>
      <c r="H7183" s="107">
        <f t="shared" si="936"/>
        <v>0</v>
      </c>
      <c r="I7183" s="188">
        <f t="shared" si="933"/>
        <v>0</v>
      </c>
      <c r="J7183" s="142"/>
      <c r="K7183" s="146"/>
      <c r="L7183" s="7" t="str">
        <f t="shared" si="934"/>
        <v/>
      </c>
      <c r="M7183" s="7" t="str">
        <f t="shared" si="935"/>
        <v/>
      </c>
      <c r="N7183" s="7" t="str">
        <f t="shared" si="932"/>
        <v/>
      </c>
      <c r="O7183" s="144"/>
      <c r="P7183" s="355">
        <v>0</v>
      </c>
      <c r="Q7183" s="362">
        <f>SUM('NOVO HORIZONTE'!I7183)</f>
        <v>0</v>
      </c>
      <c r="R7183" s="363">
        <f t="shared" si="930"/>
        <v>0</v>
      </c>
      <c r="S7183" s="153">
        <f t="shared" si="928"/>
        <v>0</v>
      </c>
      <c r="T7183" s="364"/>
    </row>
    <row r="7184" ht="22.5" hidden="1" spans="1:20">
      <c r="A7184" s="239">
        <v>89222</v>
      </c>
      <c r="B7184" s="100" t="s">
        <v>252</v>
      </c>
      <c r="C7184" s="104" t="s">
        <v>7493</v>
      </c>
      <c r="D7184" s="94" t="s">
        <v>317</v>
      </c>
      <c r="E7184" s="95">
        <v>0.14</v>
      </c>
      <c r="F7184" s="96">
        <f t="shared" si="929"/>
        <v>0.17</v>
      </c>
      <c r="G7184" s="209">
        <f>ROUND(SUM('NOVO HORIZONTE'!G7184),2)</f>
        <v>0</v>
      </c>
      <c r="H7184" s="107">
        <f t="shared" si="936"/>
        <v>0</v>
      </c>
      <c r="I7184" s="188">
        <f t="shared" si="933"/>
        <v>0</v>
      </c>
      <c r="J7184" s="142"/>
      <c r="K7184" s="146"/>
      <c r="L7184" s="7" t="str">
        <f t="shared" si="934"/>
        <v/>
      </c>
      <c r="M7184" s="7" t="str">
        <f t="shared" si="935"/>
        <v/>
      </c>
      <c r="N7184" s="7" t="str">
        <f t="shared" si="932"/>
        <v/>
      </c>
      <c r="O7184" s="144"/>
      <c r="P7184" s="355">
        <v>0</v>
      </c>
      <c r="Q7184" s="362">
        <f>SUM('NOVO HORIZONTE'!I7184)</f>
        <v>0</v>
      </c>
      <c r="R7184" s="363">
        <f t="shared" si="930"/>
        <v>0</v>
      </c>
      <c r="S7184" s="153">
        <f t="shared" si="928"/>
        <v>0</v>
      </c>
      <c r="T7184" s="364"/>
    </row>
    <row r="7185" ht="22.5" hidden="1" spans="1:20">
      <c r="A7185" s="239">
        <v>89223</v>
      </c>
      <c r="B7185" s="100" t="s">
        <v>252</v>
      </c>
      <c r="C7185" s="104" t="s">
        <v>7494</v>
      </c>
      <c r="D7185" s="94" t="s">
        <v>317</v>
      </c>
      <c r="E7185" s="95">
        <v>1.36</v>
      </c>
      <c r="F7185" s="96">
        <f t="shared" si="929"/>
        <v>1.67</v>
      </c>
      <c r="G7185" s="209">
        <f>ROUND(SUM('NOVO HORIZONTE'!G7185),2)</f>
        <v>0</v>
      </c>
      <c r="H7185" s="107">
        <f t="shared" si="936"/>
        <v>0</v>
      </c>
      <c r="I7185" s="188">
        <f t="shared" si="933"/>
        <v>0</v>
      </c>
      <c r="J7185" s="142"/>
      <c r="K7185" s="146"/>
      <c r="L7185" s="7" t="str">
        <f t="shared" si="934"/>
        <v/>
      </c>
      <c r="M7185" s="7" t="str">
        <f t="shared" si="935"/>
        <v/>
      </c>
      <c r="N7185" s="7" t="str">
        <f t="shared" si="932"/>
        <v/>
      </c>
      <c r="O7185" s="144"/>
      <c r="P7185" s="355">
        <v>0</v>
      </c>
      <c r="Q7185" s="362">
        <f>SUM('NOVO HORIZONTE'!I7185)</f>
        <v>0</v>
      </c>
      <c r="R7185" s="363">
        <f t="shared" si="930"/>
        <v>0</v>
      </c>
      <c r="S7185" s="153">
        <f t="shared" si="928"/>
        <v>0</v>
      </c>
      <c r="T7185" s="364"/>
    </row>
    <row r="7186" ht="22.5" hidden="1" spans="1:20">
      <c r="A7186" s="239">
        <v>89224</v>
      </c>
      <c r="B7186" s="100" t="s">
        <v>252</v>
      </c>
      <c r="C7186" s="104" t="s">
        <v>7495</v>
      </c>
      <c r="D7186" s="94" t="s">
        <v>317</v>
      </c>
      <c r="E7186" s="95">
        <v>1.6</v>
      </c>
      <c r="F7186" s="96">
        <f t="shared" si="929"/>
        <v>1.96</v>
      </c>
      <c r="G7186" s="209">
        <f>ROUND(SUM('NOVO HORIZONTE'!G7186),2)</f>
        <v>0</v>
      </c>
      <c r="H7186" s="107">
        <f t="shared" si="936"/>
        <v>0</v>
      </c>
      <c r="I7186" s="188">
        <f t="shared" si="933"/>
        <v>0</v>
      </c>
      <c r="J7186" s="142"/>
      <c r="K7186" s="146"/>
      <c r="L7186" s="7" t="str">
        <f t="shared" si="934"/>
        <v/>
      </c>
      <c r="M7186" s="7" t="str">
        <f t="shared" si="935"/>
        <v/>
      </c>
      <c r="N7186" s="7" t="str">
        <f t="shared" si="932"/>
        <v/>
      </c>
      <c r="O7186" s="144"/>
      <c r="P7186" s="355">
        <v>0</v>
      </c>
      <c r="Q7186" s="362">
        <f>SUM('NOVO HORIZONTE'!I7186)</f>
        <v>0</v>
      </c>
      <c r="R7186" s="363">
        <f t="shared" si="930"/>
        <v>0</v>
      </c>
      <c r="S7186" s="153">
        <f t="shared" si="928"/>
        <v>0</v>
      </c>
      <c r="T7186" s="364"/>
    </row>
    <row r="7187" ht="22.5" hidden="1" spans="1:20">
      <c r="A7187" s="239">
        <v>89225</v>
      </c>
      <c r="B7187" s="100" t="s">
        <v>252</v>
      </c>
      <c r="C7187" s="104" t="s">
        <v>7496</v>
      </c>
      <c r="D7187" s="94" t="s">
        <v>7265</v>
      </c>
      <c r="E7187" s="95">
        <v>4.34</v>
      </c>
      <c r="F7187" s="96">
        <f t="shared" si="929"/>
        <v>5.33</v>
      </c>
      <c r="G7187" s="209">
        <f>ROUND(SUM('NOVO HORIZONTE'!G7187),2)</f>
        <v>0</v>
      </c>
      <c r="H7187" s="107">
        <f t="shared" si="936"/>
        <v>0</v>
      </c>
      <c r="I7187" s="188">
        <f t="shared" si="933"/>
        <v>0</v>
      </c>
      <c r="J7187" s="142"/>
      <c r="K7187" s="146"/>
      <c r="L7187" s="7" t="str">
        <f t="shared" si="934"/>
        <v/>
      </c>
      <c r="M7187" s="7" t="str">
        <f t="shared" si="935"/>
        <v/>
      </c>
      <c r="N7187" s="7" t="str">
        <f t="shared" si="932"/>
        <v/>
      </c>
      <c r="O7187" s="144"/>
      <c r="P7187" s="355">
        <v>0</v>
      </c>
      <c r="Q7187" s="362">
        <f>SUM('NOVO HORIZONTE'!I7187)</f>
        <v>0</v>
      </c>
      <c r="R7187" s="363">
        <f t="shared" si="930"/>
        <v>0</v>
      </c>
      <c r="S7187" s="153">
        <f t="shared" si="928"/>
        <v>0</v>
      </c>
      <c r="T7187" s="364"/>
    </row>
    <row r="7188" ht="22.5" hidden="1" spans="1:20">
      <c r="A7188" s="239">
        <v>89226</v>
      </c>
      <c r="B7188" s="100" t="s">
        <v>252</v>
      </c>
      <c r="C7188" s="104" t="s">
        <v>7497</v>
      </c>
      <c r="D7188" s="94" t="s">
        <v>7267</v>
      </c>
      <c r="E7188" s="95">
        <v>1.38</v>
      </c>
      <c r="F7188" s="96">
        <f t="shared" si="929"/>
        <v>1.69</v>
      </c>
      <c r="G7188" s="209">
        <f>ROUND(SUM('NOVO HORIZONTE'!G7188),2)</f>
        <v>0</v>
      </c>
      <c r="H7188" s="107">
        <f t="shared" si="936"/>
        <v>0</v>
      </c>
      <c r="I7188" s="188">
        <f t="shared" si="933"/>
        <v>0</v>
      </c>
      <c r="J7188" s="142"/>
      <c r="K7188" s="146"/>
      <c r="L7188" s="7" t="str">
        <f t="shared" si="934"/>
        <v/>
      </c>
      <c r="M7188" s="7" t="str">
        <f t="shared" si="935"/>
        <v/>
      </c>
      <c r="N7188" s="7" t="str">
        <f t="shared" si="932"/>
        <v/>
      </c>
      <c r="O7188" s="144"/>
      <c r="P7188" s="355">
        <v>0</v>
      </c>
      <c r="Q7188" s="362">
        <f>SUM('NOVO HORIZONTE'!I7188)</f>
        <v>0</v>
      </c>
      <c r="R7188" s="363">
        <f t="shared" si="930"/>
        <v>0</v>
      </c>
      <c r="S7188" s="153">
        <f t="shared" si="928"/>
        <v>0</v>
      </c>
      <c r="T7188" s="364"/>
    </row>
    <row r="7189" ht="22.5" hidden="1" spans="1:20">
      <c r="A7189" s="239">
        <v>89277</v>
      </c>
      <c r="B7189" s="100" t="s">
        <v>252</v>
      </c>
      <c r="C7189" s="104" t="s">
        <v>7498</v>
      </c>
      <c r="D7189" s="94" t="s">
        <v>317</v>
      </c>
      <c r="E7189" s="95">
        <v>8.14</v>
      </c>
      <c r="F7189" s="96">
        <f t="shared" si="929"/>
        <v>9.99</v>
      </c>
      <c r="G7189" s="209">
        <f>ROUND(SUM('NOVO HORIZONTE'!G7189),2)</f>
        <v>0</v>
      </c>
      <c r="H7189" s="107">
        <f t="shared" si="936"/>
        <v>0</v>
      </c>
      <c r="I7189" s="188">
        <f t="shared" si="933"/>
        <v>0</v>
      </c>
      <c r="J7189" s="142"/>
      <c r="K7189" s="146"/>
      <c r="L7189" s="7" t="str">
        <f t="shared" si="934"/>
        <v/>
      </c>
      <c r="M7189" s="7" t="str">
        <f t="shared" si="935"/>
        <v/>
      </c>
      <c r="N7189" s="7" t="str">
        <f t="shared" si="932"/>
        <v/>
      </c>
      <c r="O7189" s="144"/>
      <c r="P7189" s="355">
        <v>0</v>
      </c>
      <c r="Q7189" s="362">
        <f>SUM('NOVO HORIZONTE'!I7189)</f>
        <v>0</v>
      </c>
      <c r="R7189" s="363">
        <f t="shared" si="930"/>
        <v>0</v>
      </c>
      <c r="S7189" s="153">
        <f t="shared" si="928"/>
        <v>0</v>
      </c>
      <c r="T7189" s="364"/>
    </row>
    <row r="7190" ht="22.5" hidden="1" spans="1:20">
      <c r="A7190" s="239">
        <v>93233</v>
      </c>
      <c r="B7190" s="100" t="s">
        <v>252</v>
      </c>
      <c r="C7190" s="104" t="s">
        <v>7499</v>
      </c>
      <c r="D7190" s="94" t="s">
        <v>7265</v>
      </c>
      <c r="E7190" s="95">
        <v>5</v>
      </c>
      <c r="F7190" s="96">
        <f t="shared" si="929"/>
        <v>6.14</v>
      </c>
      <c r="G7190" s="209">
        <f>ROUND(SUM('NOVO HORIZONTE'!G7190),2)</f>
        <v>0</v>
      </c>
      <c r="H7190" s="107">
        <f t="shared" si="936"/>
        <v>0</v>
      </c>
      <c r="I7190" s="188">
        <f t="shared" si="933"/>
        <v>0</v>
      </c>
      <c r="J7190" s="142"/>
      <c r="K7190" s="146"/>
      <c r="L7190" s="7" t="str">
        <f t="shared" si="934"/>
        <v/>
      </c>
      <c r="M7190" s="7" t="str">
        <f t="shared" si="935"/>
        <v/>
      </c>
      <c r="N7190" s="7" t="str">
        <f t="shared" si="932"/>
        <v/>
      </c>
      <c r="O7190" s="144"/>
      <c r="P7190" s="355">
        <v>0</v>
      </c>
      <c r="Q7190" s="362">
        <f>SUM('NOVO HORIZONTE'!I7190)</f>
        <v>0</v>
      </c>
      <c r="R7190" s="363">
        <f t="shared" si="930"/>
        <v>0</v>
      </c>
      <c r="S7190" s="153">
        <f t="shared" si="928"/>
        <v>0</v>
      </c>
      <c r="T7190" s="364"/>
    </row>
    <row r="7191" ht="22.5" hidden="1" spans="1:20">
      <c r="A7191" s="239">
        <v>93234</v>
      </c>
      <c r="B7191" s="100" t="s">
        <v>252</v>
      </c>
      <c r="C7191" s="104" t="s">
        <v>7500</v>
      </c>
      <c r="D7191" s="94" t="s">
        <v>7267</v>
      </c>
      <c r="E7191" s="95">
        <v>0.42</v>
      </c>
      <c r="F7191" s="96">
        <f t="shared" si="929"/>
        <v>0.52</v>
      </c>
      <c r="G7191" s="209">
        <f>ROUND(SUM('NOVO HORIZONTE'!G7191),2)</f>
        <v>0</v>
      </c>
      <c r="H7191" s="107">
        <f t="shared" si="936"/>
        <v>0</v>
      </c>
      <c r="I7191" s="188">
        <f t="shared" si="933"/>
        <v>0</v>
      </c>
      <c r="J7191" s="142"/>
      <c r="K7191" s="146"/>
      <c r="L7191" s="7" t="str">
        <f t="shared" si="934"/>
        <v/>
      </c>
      <c r="M7191" s="7" t="str">
        <f t="shared" si="935"/>
        <v/>
      </c>
      <c r="N7191" s="7" t="str">
        <f t="shared" si="932"/>
        <v/>
      </c>
      <c r="O7191" s="144"/>
      <c r="P7191" s="355">
        <v>0</v>
      </c>
      <c r="Q7191" s="362">
        <f>SUM('NOVO HORIZONTE'!I7191)</f>
        <v>0</v>
      </c>
      <c r="R7191" s="363">
        <f t="shared" si="930"/>
        <v>0</v>
      </c>
      <c r="S7191" s="153">
        <f t="shared" si="928"/>
        <v>0</v>
      </c>
      <c r="T7191" s="364"/>
    </row>
    <row r="7192" ht="22.5" hidden="1" spans="1:20">
      <c r="A7192" s="239">
        <v>93229</v>
      </c>
      <c r="B7192" s="100" t="s">
        <v>252</v>
      </c>
      <c r="C7192" s="104" t="s">
        <v>7501</v>
      </c>
      <c r="D7192" s="94" t="s">
        <v>317</v>
      </c>
      <c r="E7192" s="95">
        <v>0.38</v>
      </c>
      <c r="F7192" s="96">
        <f t="shared" si="929"/>
        <v>0.47</v>
      </c>
      <c r="G7192" s="209">
        <f>ROUND(SUM('NOVO HORIZONTE'!G7192),2)</f>
        <v>0</v>
      </c>
      <c r="H7192" s="107">
        <f t="shared" si="936"/>
        <v>0</v>
      </c>
      <c r="I7192" s="188">
        <f t="shared" si="933"/>
        <v>0</v>
      </c>
      <c r="J7192" s="142"/>
      <c r="K7192" s="146"/>
      <c r="L7192" s="7" t="str">
        <f t="shared" si="934"/>
        <v/>
      </c>
      <c r="M7192" s="7" t="str">
        <f t="shared" si="935"/>
        <v/>
      </c>
      <c r="N7192" s="7" t="str">
        <f t="shared" si="932"/>
        <v/>
      </c>
      <c r="O7192" s="144"/>
      <c r="P7192" s="355">
        <v>0</v>
      </c>
      <c r="Q7192" s="362">
        <f>SUM('NOVO HORIZONTE'!I7192)</f>
        <v>0</v>
      </c>
      <c r="R7192" s="363">
        <f t="shared" si="930"/>
        <v>0</v>
      </c>
      <c r="S7192" s="153">
        <f t="shared" si="928"/>
        <v>0</v>
      </c>
      <c r="T7192" s="364"/>
    </row>
    <row r="7193" ht="22.5" hidden="1" spans="1:20">
      <c r="A7193" s="239">
        <v>93230</v>
      </c>
      <c r="B7193" s="100" t="s">
        <v>252</v>
      </c>
      <c r="C7193" s="104" t="s">
        <v>7502</v>
      </c>
      <c r="D7193" s="94" t="s">
        <v>317</v>
      </c>
      <c r="E7193" s="95">
        <v>0.04</v>
      </c>
      <c r="F7193" s="96">
        <f t="shared" si="929"/>
        <v>0.05</v>
      </c>
      <c r="G7193" s="209">
        <f>ROUND(SUM('NOVO HORIZONTE'!G7193),2)</f>
        <v>0</v>
      </c>
      <c r="H7193" s="107">
        <f t="shared" si="936"/>
        <v>0</v>
      </c>
      <c r="I7193" s="188">
        <f t="shared" si="933"/>
        <v>0</v>
      </c>
      <c r="J7193" s="142"/>
      <c r="K7193" s="146"/>
      <c r="L7193" s="7" t="str">
        <f t="shared" si="934"/>
        <v/>
      </c>
      <c r="M7193" s="7" t="str">
        <f t="shared" si="935"/>
        <v/>
      </c>
      <c r="N7193" s="7" t="str">
        <f t="shared" si="932"/>
        <v/>
      </c>
      <c r="O7193" s="144"/>
      <c r="P7193" s="355">
        <v>0</v>
      </c>
      <c r="Q7193" s="362">
        <f>SUM('NOVO HORIZONTE'!I7193)</f>
        <v>0</v>
      </c>
      <c r="R7193" s="363">
        <f t="shared" si="930"/>
        <v>0</v>
      </c>
      <c r="S7193" s="153">
        <f t="shared" ref="S7193:S7256" si="937">IF(R7193=0,0,IF(R7193&gt;0,"c","b"))</f>
        <v>0</v>
      </c>
      <c r="T7193" s="364"/>
    </row>
    <row r="7194" ht="22.5" hidden="1" spans="1:20">
      <c r="A7194" s="239">
        <v>93231</v>
      </c>
      <c r="B7194" s="100" t="s">
        <v>252</v>
      </c>
      <c r="C7194" s="104" t="s">
        <v>7503</v>
      </c>
      <c r="D7194" s="94" t="s">
        <v>317</v>
      </c>
      <c r="E7194" s="95">
        <v>0.47</v>
      </c>
      <c r="F7194" s="96">
        <f t="shared" si="929"/>
        <v>0.58</v>
      </c>
      <c r="G7194" s="209">
        <f>ROUND(SUM('NOVO HORIZONTE'!G7194),2)</f>
        <v>0</v>
      </c>
      <c r="H7194" s="107">
        <f t="shared" si="936"/>
        <v>0</v>
      </c>
      <c r="I7194" s="188">
        <f t="shared" si="933"/>
        <v>0</v>
      </c>
      <c r="J7194" s="142"/>
      <c r="K7194" s="146"/>
      <c r="L7194" s="7" t="str">
        <f t="shared" si="934"/>
        <v/>
      </c>
      <c r="M7194" s="7" t="str">
        <f t="shared" si="935"/>
        <v/>
      </c>
      <c r="N7194" s="7" t="str">
        <f t="shared" si="932"/>
        <v/>
      </c>
      <c r="O7194" s="144"/>
      <c r="P7194" s="355">
        <v>0</v>
      </c>
      <c r="Q7194" s="362">
        <f>SUM('NOVO HORIZONTE'!I7194)</f>
        <v>0</v>
      </c>
      <c r="R7194" s="363">
        <f t="shared" si="930"/>
        <v>0</v>
      </c>
      <c r="S7194" s="153">
        <f t="shared" si="937"/>
        <v>0</v>
      </c>
      <c r="T7194" s="364"/>
    </row>
    <row r="7195" ht="22.5" hidden="1" spans="1:20">
      <c r="A7195" s="239">
        <v>93232</v>
      </c>
      <c r="B7195" s="100" t="s">
        <v>252</v>
      </c>
      <c r="C7195" s="104" t="s">
        <v>7504</v>
      </c>
      <c r="D7195" s="94" t="s">
        <v>317</v>
      </c>
      <c r="E7195" s="95">
        <v>4.11</v>
      </c>
      <c r="F7195" s="96">
        <f t="shared" si="929"/>
        <v>5.04</v>
      </c>
      <c r="G7195" s="209">
        <f>ROUND(SUM('NOVO HORIZONTE'!G7195),2)</f>
        <v>0</v>
      </c>
      <c r="H7195" s="107">
        <f t="shared" si="936"/>
        <v>0</v>
      </c>
      <c r="I7195" s="188">
        <f t="shared" si="933"/>
        <v>0</v>
      </c>
      <c r="J7195" s="142"/>
      <c r="K7195" s="146"/>
      <c r="L7195" s="7" t="str">
        <f t="shared" si="934"/>
        <v/>
      </c>
      <c r="M7195" s="7" t="str">
        <f t="shared" si="935"/>
        <v/>
      </c>
      <c r="N7195" s="7" t="str">
        <f t="shared" si="932"/>
        <v/>
      </c>
      <c r="O7195" s="144"/>
      <c r="P7195" s="355">
        <v>0</v>
      </c>
      <c r="Q7195" s="362">
        <f>SUM('NOVO HORIZONTE'!I7195)</f>
        <v>0</v>
      </c>
      <c r="R7195" s="363">
        <f t="shared" si="930"/>
        <v>0</v>
      </c>
      <c r="S7195" s="153">
        <f t="shared" si="937"/>
        <v>0</v>
      </c>
      <c r="T7195" s="364"/>
    </row>
    <row r="7196" ht="22.5" hidden="1" spans="1:20">
      <c r="A7196" s="239">
        <v>88386</v>
      </c>
      <c r="B7196" s="100" t="s">
        <v>252</v>
      </c>
      <c r="C7196" s="104" t="s">
        <v>7505</v>
      </c>
      <c r="D7196" s="94" t="s">
        <v>7265</v>
      </c>
      <c r="E7196" s="95">
        <v>3.78</v>
      </c>
      <c r="F7196" s="96">
        <f t="shared" si="929"/>
        <v>4.64</v>
      </c>
      <c r="G7196" s="209">
        <f>ROUND(SUM('NOVO HORIZONTE'!G7196),2)</f>
        <v>0</v>
      </c>
      <c r="H7196" s="107">
        <f t="shared" si="936"/>
        <v>0</v>
      </c>
      <c r="I7196" s="188">
        <f t="shared" si="933"/>
        <v>0</v>
      </c>
      <c r="J7196" s="142"/>
      <c r="K7196" s="146"/>
      <c r="L7196" s="7" t="str">
        <f t="shared" si="934"/>
        <v/>
      </c>
      <c r="M7196" s="7" t="str">
        <f t="shared" si="935"/>
        <v/>
      </c>
      <c r="N7196" s="7" t="str">
        <f t="shared" si="932"/>
        <v/>
      </c>
      <c r="O7196" s="144"/>
      <c r="P7196" s="355">
        <v>0</v>
      </c>
      <c r="Q7196" s="362">
        <f>SUM('NOVO HORIZONTE'!I7196)</f>
        <v>0</v>
      </c>
      <c r="R7196" s="363">
        <f t="shared" si="930"/>
        <v>0</v>
      </c>
      <c r="S7196" s="153">
        <f t="shared" si="937"/>
        <v>0</v>
      </c>
      <c r="T7196" s="364"/>
    </row>
    <row r="7197" ht="22.5" hidden="1" spans="1:20">
      <c r="A7197" s="239">
        <v>88387</v>
      </c>
      <c r="B7197" s="100" t="s">
        <v>252</v>
      </c>
      <c r="C7197" s="104" t="s">
        <v>7506</v>
      </c>
      <c r="D7197" s="94" t="s">
        <v>317</v>
      </c>
      <c r="E7197" s="95">
        <v>0.81</v>
      </c>
      <c r="F7197" s="96">
        <f t="shared" si="929"/>
        <v>0.99</v>
      </c>
      <c r="G7197" s="209">
        <f>ROUND(SUM('NOVO HORIZONTE'!G7197),2)</f>
        <v>0</v>
      </c>
      <c r="H7197" s="107">
        <f t="shared" si="936"/>
        <v>0</v>
      </c>
      <c r="I7197" s="188">
        <f t="shared" si="933"/>
        <v>0</v>
      </c>
      <c r="J7197" s="142"/>
      <c r="K7197" s="146"/>
      <c r="L7197" s="7" t="str">
        <f t="shared" si="934"/>
        <v/>
      </c>
      <c r="M7197" s="7" t="str">
        <f t="shared" si="935"/>
        <v/>
      </c>
      <c r="N7197" s="7" t="str">
        <f t="shared" si="932"/>
        <v/>
      </c>
      <c r="O7197" s="144"/>
      <c r="P7197" s="355">
        <v>0</v>
      </c>
      <c r="Q7197" s="362">
        <f>SUM('NOVO HORIZONTE'!I7197)</f>
        <v>0</v>
      </c>
      <c r="R7197" s="363">
        <f t="shared" si="930"/>
        <v>0</v>
      </c>
      <c r="S7197" s="153">
        <f t="shared" si="937"/>
        <v>0</v>
      </c>
      <c r="T7197" s="364"/>
    </row>
    <row r="7198" ht="22.5" hidden="1" spans="1:20">
      <c r="A7198" s="239">
        <v>88389</v>
      </c>
      <c r="B7198" s="100" t="s">
        <v>252</v>
      </c>
      <c r="C7198" s="104" t="s">
        <v>7507</v>
      </c>
      <c r="D7198" s="94" t="s">
        <v>317</v>
      </c>
      <c r="E7198" s="95">
        <v>0.09</v>
      </c>
      <c r="F7198" s="96">
        <f t="shared" si="929"/>
        <v>0.11</v>
      </c>
      <c r="G7198" s="209">
        <f>ROUND(SUM('NOVO HORIZONTE'!G7198),2)</f>
        <v>0</v>
      </c>
      <c r="H7198" s="107">
        <f t="shared" si="936"/>
        <v>0</v>
      </c>
      <c r="I7198" s="188">
        <f t="shared" si="933"/>
        <v>0</v>
      </c>
      <c r="J7198" s="142"/>
      <c r="K7198" s="146"/>
      <c r="L7198" s="7" t="str">
        <f t="shared" si="934"/>
        <v/>
      </c>
      <c r="M7198" s="7" t="str">
        <f t="shared" si="935"/>
        <v/>
      </c>
      <c r="N7198" s="7" t="str">
        <f t="shared" si="932"/>
        <v/>
      </c>
      <c r="O7198" s="144"/>
      <c r="P7198" s="355">
        <v>0</v>
      </c>
      <c r="Q7198" s="362">
        <f>SUM('NOVO HORIZONTE'!I7198)</f>
        <v>0</v>
      </c>
      <c r="R7198" s="363">
        <f t="shared" si="930"/>
        <v>0</v>
      </c>
      <c r="S7198" s="153">
        <f t="shared" si="937"/>
        <v>0</v>
      </c>
      <c r="T7198" s="364"/>
    </row>
    <row r="7199" ht="22.5" hidden="1" spans="1:20">
      <c r="A7199" s="239">
        <v>88390</v>
      </c>
      <c r="B7199" s="100" t="s">
        <v>252</v>
      </c>
      <c r="C7199" s="104" t="s">
        <v>7508</v>
      </c>
      <c r="D7199" s="94" t="s">
        <v>317</v>
      </c>
      <c r="E7199" s="95">
        <v>0.88</v>
      </c>
      <c r="F7199" s="96">
        <f t="shared" si="929"/>
        <v>1.08</v>
      </c>
      <c r="G7199" s="209">
        <f>ROUND(SUM('NOVO HORIZONTE'!G7199),2)</f>
        <v>0</v>
      </c>
      <c r="H7199" s="107">
        <f t="shared" si="936"/>
        <v>0</v>
      </c>
      <c r="I7199" s="188">
        <f t="shared" si="933"/>
        <v>0</v>
      </c>
      <c r="J7199" s="142"/>
      <c r="K7199" s="146"/>
      <c r="L7199" s="7" t="str">
        <f t="shared" si="934"/>
        <v/>
      </c>
      <c r="M7199" s="7" t="str">
        <f t="shared" si="935"/>
        <v/>
      </c>
      <c r="N7199" s="7" t="str">
        <f t="shared" si="932"/>
        <v/>
      </c>
      <c r="O7199" s="144"/>
      <c r="P7199" s="355">
        <v>0</v>
      </c>
      <c r="Q7199" s="362">
        <f>SUM('NOVO HORIZONTE'!I7199)</f>
        <v>0</v>
      </c>
      <c r="R7199" s="363">
        <f t="shared" si="930"/>
        <v>0</v>
      </c>
      <c r="S7199" s="153">
        <f t="shared" si="937"/>
        <v>0</v>
      </c>
      <c r="T7199" s="364"/>
    </row>
    <row r="7200" ht="22.5" hidden="1" spans="1:20">
      <c r="A7200" s="239">
        <v>88391</v>
      </c>
      <c r="B7200" s="100" t="s">
        <v>252</v>
      </c>
      <c r="C7200" s="104" t="s">
        <v>7509</v>
      </c>
      <c r="D7200" s="94" t="s">
        <v>317</v>
      </c>
      <c r="E7200" s="95">
        <v>2</v>
      </c>
      <c r="F7200" s="96">
        <f t="shared" si="929"/>
        <v>2.45</v>
      </c>
      <c r="G7200" s="209">
        <f>ROUND(SUM('NOVO HORIZONTE'!G7200),2)</f>
        <v>0</v>
      </c>
      <c r="H7200" s="107">
        <f t="shared" si="936"/>
        <v>0</v>
      </c>
      <c r="I7200" s="188">
        <f t="shared" si="933"/>
        <v>0</v>
      </c>
      <c r="J7200" s="142"/>
      <c r="K7200" s="146"/>
      <c r="L7200" s="7" t="str">
        <f t="shared" si="934"/>
        <v/>
      </c>
      <c r="M7200" s="7" t="str">
        <f t="shared" si="935"/>
        <v/>
      </c>
      <c r="N7200" s="7" t="str">
        <f t="shared" si="932"/>
        <v/>
      </c>
      <c r="O7200" s="144"/>
      <c r="P7200" s="355">
        <v>0</v>
      </c>
      <c r="Q7200" s="362">
        <f>SUM('NOVO HORIZONTE'!I7200)</f>
        <v>0</v>
      </c>
      <c r="R7200" s="363">
        <f t="shared" si="930"/>
        <v>0</v>
      </c>
      <c r="S7200" s="153">
        <f t="shared" si="937"/>
        <v>0</v>
      </c>
      <c r="T7200" s="364"/>
    </row>
    <row r="7201" ht="22.5" hidden="1" spans="1:20">
      <c r="A7201" s="239">
        <v>88392</v>
      </c>
      <c r="B7201" s="100" t="s">
        <v>252</v>
      </c>
      <c r="C7201" s="104" t="s">
        <v>7510</v>
      </c>
      <c r="D7201" s="94" t="s">
        <v>7267</v>
      </c>
      <c r="E7201" s="95">
        <v>0.9</v>
      </c>
      <c r="F7201" s="96">
        <f t="shared" si="929"/>
        <v>1.1</v>
      </c>
      <c r="G7201" s="209">
        <f>ROUND(SUM('NOVO HORIZONTE'!G7201),2)</f>
        <v>0</v>
      </c>
      <c r="H7201" s="107">
        <f t="shared" si="936"/>
        <v>0</v>
      </c>
      <c r="I7201" s="188">
        <f t="shared" si="933"/>
        <v>0</v>
      </c>
      <c r="J7201" s="142"/>
      <c r="K7201" s="146"/>
      <c r="L7201" s="7" t="str">
        <f t="shared" si="934"/>
        <v/>
      </c>
      <c r="M7201" s="7" t="str">
        <f t="shared" si="935"/>
        <v/>
      </c>
      <c r="N7201" s="7" t="str">
        <f t="shared" si="932"/>
        <v/>
      </c>
      <c r="O7201" s="144"/>
      <c r="P7201" s="355">
        <v>0</v>
      </c>
      <c r="Q7201" s="362">
        <f>SUM('NOVO HORIZONTE'!I7201)</f>
        <v>0</v>
      </c>
      <c r="R7201" s="363">
        <f t="shared" si="930"/>
        <v>0</v>
      </c>
      <c r="S7201" s="153">
        <f t="shared" si="937"/>
        <v>0</v>
      </c>
      <c r="T7201" s="364"/>
    </row>
    <row r="7202" ht="22.5" hidden="1" spans="1:20">
      <c r="A7202" s="239">
        <v>88393</v>
      </c>
      <c r="B7202" s="100" t="s">
        <v>252</v>
      </c>
      <c r="C7202" s="104" t="s">
        <v>7511</v>
      </c>
      <c r="D7202" s="94" t="s">
        <v>7265</v>
      </c>
      <c r="E7202" s="95">
        <v>5.12</v>
      </c>
      <c r="F7202" s="96">
        <f t="shared" si="929"/>
        <v>6.28</v>
      </c>
      <c r="G7202" s="209">
        <f>ROUND(SUM('NOVO HORIZONTE'!G7202),2)</f>
        <v>0</v>
      </c>
      <c r="H7202" s="107">
        <f t="shared" si="936"/>
        <v>0</v>
      </c>
      <c r="I7202" s="188">
        <f t="shared" si="933"/>
        <v>0</v>
      </c>
      <c r="J7202" s="142"/>
      <c r="K7202" s="146"/>
      <c r="L7202" s="7" t="str">
        <f t="shared" si="934"/>
        <v/>
      </c>
      <c r="M7202" s="7" t="str">
        <f t="shared" si="935"/>
        <v/>
      </c>
      <c r="N7202" s="7" t="str">
        <f t="shared" si="932"/>
        <v/>
      </c>
      <c r="O7202" s="144"/>
      <c r="P7202" s="355">
        <v>0</v>
      </c>
      <c r="Q7202" s="362">
        <f>SUM('NOVO HORIZONTE'!I7202)</f>
        <v>0</v>
      </c>
      <c r="R7202" s="363">
        <f t="shared" si="930"/>
        <v>0</v>
      </c>
      <c r="S7202" s="153">
        <f t="shared" si="937"/>
        <v>0</v>
      </c>
      <c r="T7202" s="364"/>
    </row>
    <row r="7203" ht="22.5" hidden="1" spans="1:20">
      <c r="A7203" s="239">
        <v>88394</v>
      </c>
      <c r="B7203" s="100" t="s">
        <v>252</v>
      </c>
      <c r="C7203" s="104" t="s">
        <v>7512</v>
      </c>
      <c r="D7203" s="94" t="s">
        <v>317</v>
      </c>
      <c r="E7203" s="95">
        <v>0.96</v>
      </c>
      <c r="F7203" s="96">
        <f t="shared" si="929"/>
        <v>1.18</v>
      </c>
      <c r="G7203" s="209">
        <f>ROUND(SUM('NOVO HORIZONTE'!G7203),2)</f>
        <v>0</v>
      </c>
      <c r="H7203" s="107">
        <f t="shared" si="936"/>
        <v>0</v>
      </c>
      <c r="I7203" s="188">
        <f t="shared" si="933"/>
        <v>0</v>
      </c>
      <c r="J7203" s="142"/>
      <c r="K7203" s="146"/>
      <c r="L7203" s="7" t="str">
        <f t="shared" si="934"/>
        <v/>
      </c>
      <c r="M7203" s="7" t="str">
        <f t="shared" si="935"/>
        <v/>
      </c>
      <c r="N7203" s="7" t="str">
        <f t="shared" si="932"/>
        <v/>
      </c>
      <c r="O7203" s="144"/>
      <c r="P7203" s="355">
        <v>0</v>
      </c>
      <c r="Q7203" s="362">
        <f>SUM('NOVO HORIZONTE'!I7203)</f>
        <v>0</v>
      </c>
      <c r="R7203" s="363">
        <f t="shared" si="930"/>
        <v>0</v>
      </c>
      <c r="S7203" s="153">
        <f t="shared" si="937"/>
        <v>0</v>
      </c>
      <c r="T7203" s="364"/>
    </row>
    <row r="7204" ht="22.5" hidden="1" spans="1:20">
      <c r="A7204" s="239">
        <v>88395</v>
      </c>
      <c r="B7204" s="100" t="s">
        <v>252</v>
      </c>
      <c r="C7204" s="104" t="s">
        <v>7513</v>
      </c>
      <c r="D7204" s="94" t="s">
        <v>317</v>
      </c>
      <c r="E7204" s="95">
        <v>0.11</v>
      </c>
      <c r="F7204" s="96">
        <f t="shared" si="929"/>
        <v>0.14</v>
      </c>
      <c r="G7204" s="209">
        <f>ROUND(SUM('NOVO HORIZONTE'!G7204),2)</f>
        <v>0</v>
      </c>
      <c r="H7204" s="107">
        <f t="shared" si="936"/>
        <v>0</v>
      </c>
      <c r="I7204" s="188">
        <f t="shared" si="933"/>
        <v>0</v>
      </c>
      <c r="J7204" s="142"/>
      <c r="K7204" s="146"/>
      <c r="L7204" s="7" t="str">
        <f t="shared" si="934"/>
        <v/>
      </c>
      <c r="M7204" s="7" t="str">
        <f t="shared" si="935"/>
        <v/>
      </c>
      <c r="N7204" s="7" t="str">
        <f t="shared" si="932"/>
        <v/>
      </c>
      <c r="O7204" s="144"/>
      <c r="P7204" s="355">
        <v>0</v>
      </c>
      <c r="Q7204" s="362">
        <f>SUM('NOVO HORIZONTE'!I7204)</f>
        <v>0</v>
      </c>
      <c r="R7204" s="363">
        <f t="shared" si="930"/>
        <v>0</v>
      </c>
      <c r="S7204" s="153">
        <f t="shared" si="937"/>
        <v>0</v>
      </c>
      <c r="T7204" s="364"/>
    </row>
    <row r="7205" ht="22.5" hidden="1" spans="1:20">
      <c r="A7205" s="239">
        <v>88396</v>
      </c>
      <c r="B7205" s="100" t="s">
        <v>252</v>
      </c>
      <c r="C7205" s="104" t="s">
        <v>7514</v>
      </c>
      <c r="D7205" s="94" t="s">
        <v>317</v>
      </c>
      <c r="E7205" s="95">
        <v>1.05</v>
      </c>
      <c r="F7205" s="96">
        <f t="shared" si="929"/>
        <v>1.29</v>
      </c>
      <c r="G7205" s="209">
        <f>ROUND(SUM('NOVO HORIZONTE'!G7205),2)</f>
        <v>0</v>
      </c>
      <c r="H7205" s="107">
        <f t="shared" si="936"/>
        <v>0</v>
      </c>
      <c r="I7205" s="188">
        <f t="shared" si="933"/>
        <v>0</v>
      </c>
      <c r="J7205" s="142"/>
      <c r="K7205" s="146"/>
      <c r="L7205" s="7" t="str">
        <f t="shared" si="934"/>
        <v/>
      </c>
      <c r="M7205" s="7" t="str">
        <f t="shared" si="935"/>
        <v/>
      </c>
      <c r="N7205" s="7" t="str">
        <f t="shared" si="932"/>
        <v/>
      </c>
      <c r="O7205" s="144"/>
      <c r="P7205" s="355">
        <v>0</v>
      </c>
      <c r="Q7205" s="362">
        <f>SUM('NOVO HORIZONTE'!I7205)</f>
        <v>0</v>
      </c>
      <c r="R7205" s="363">
        <f t="shared" si="930"/>
        <v>0</v>
      </c>
      <c r="S7205" s="153">
        <f t="shared" si="937"/>
        <v>0</v>
      </c>
      <c r="T7205" s="364"/>
    </row>
    <row r="7206" ht="22.5" hidden="1" spans="1:20">
      <c r="A7206" s="239">
        <v>88397</v>
      </c>
      <c r="B7206" s="100" t="s">
        <v>252</v>
      </c>
      <c r="C7206" s="104" t="s">
        <v>7515</v>
      </c>
      <c r="D7206" s="94" t="s">
        <v>317</v>
      </c>
      <c r="E7206" s="95">
        <v>3</v>
      </c>
      <c r="F7206" s="96">
        <f t="shared" si="929"/>
        <v>3.68</v>
      </c>
      <c r="G7206" s="209">
        <f>ROUND(SUM('NOVO HORIZONTE'!G7206),2)</f>
        <v>0</v>
      </c>
      <c r="H7206" s="107">
        <f t="shared" si="936"/>
        <v>0</v>
      </c>
      <c r="I7206" s="188">
        <f t="shared" si="933"/>
        <v>0</v>
      </c>
      <c r="J7206" s="142"/>
      <c r="K7206" s="146"/>
      <c r="L7206" s="7" t="str">
        <f t="shared" si="934"/>
        <v/>
      </c>
      <c r="M7206" s="7" t="str">
        <f t="shared" si="935"/>
        <v/>
      </c>
      <c r="N7206" s="7" t="str">
        <f t="shared" si="932"/>
        <v/>
      </c>
      <c r="O7206" s="144"/>
      <c r="P7206" s="355">
        <v>0</v>
      </c>
      <c r="Q7206" s="362">
        <f>SUM('NOVO HORIZONTE'!I7206)</f>
        <v>0</v>
      </c>
      <c r="R7206" s="363">
        <f t="shared" si="930"/>
        <v>0</v>
      </c>
      <c r="S7206" s="153">
        <f t="shared" si="937"/>
        <v>0</v>
      </c>
      <c r="T7206" s="364"/>
    </row>
    <row r="7207" ht="22.5" hidden="1" spans="1:20">
      <c r="A7207" s="239">
        <v>88398</v>
      </c>
      <c r="B7207" s="100" t="s">
        <v>252</v>
      </c>
      <c r="C7207" s="104" t="s">
        <v>7516</v>
      </c>
      <c r="D7207" s="94" t="s">
        <v>7267</v>
      </c>
      <c r="E7207" s="95">
        <v>1.07</v>
      </c>
      <c r="F7207" s="96">
        <f t="shared" si="929"/>
        <v>1.31</v>
      </c>
      <c r="G7207" s="209">
        <f>ROUND(SUM('NOVO HORIZONTE'!G7207),2)</f>
        <v>0</v>
      </c>
      <c r="H7207" s="107">
        <f t="shared" si="936"/>
        <v>0</v>
      </c>
      <c r="I7207" s="188">
        <f t="shared" si="933"/>
        <v>0</v>
      </c>
      <c r="J7207" s="142"/>
      <c r="K7207" s="146"/>
      <c r="L7207" s="7" t="str">
        <f t="shared" si="934"/>
        <v/>
      </c>
      <c r="M7207" s="7" t="str">
        <f t="shared" si="935"/>
        <v/>
      </c>
      <c r="N7207" s="7" t="str">
        <f t="shared" si="932"/>
        <v/>
      </c>
      <c r="O7207" s="144"/>
      <c r="P7207" s="355">
        <v>0</v>
      </c>
      <c r="Q7207" s="362">
        <f>SUM('NOVO HORIZONTE'!I7207)</f>
        <v>0</v>
      </c>
      <c r="R7207" s="363">
        <f t="shared" si="930"/>
        <v>0</v>
      </c>
      <c r="S7207" s="153">
        <f t="shared" si="937"/>
        <v>0</v>
      </c>
      <c r="T7207" s="364"/>
    </row>
    <row r="7208" ht="22.5" hidden="1" spans="1:20">
      <c r="A7208" s="239">
        <v>88399</v>
      </c>
      <c r="B7208" s="100" t="s">
        <v>252</v>
      </c>
      <c r="C7208" s="104" t="s">
        <v>7517</v>
      </c>
      <c r="D7208" s="94" t="s">
        <v>7265</v>
      </c>
      <c r="E7208" s="95">
        <v>2.88</v>
      </c>
      <c r="F7208" s="96">
        <f t="shared" si="929"/>
        <v>3.53</v>
      </c>
      <c r="G7208" s="209">
        <f>ROUND(SUM('NOVO HORIZONTE'!G7208),2)</f>
        <v>0</v>
      </c>
      <c r="H7208" s="107">
        <f t="shared" si="936"/>
        <v>0</v>
      </c>
      <c r="I7208" s="188">
        <f t="shared" si="933"/>
        <v>0</v>
      </c>
      <c r="J7208" s="142"/>
      <c r="K7208" s="146"/>
      <c r="L7208" s="7" t="str">
        <f t="shared" si="934"/>
        <v/>
      </c>
      <c r="M7208" s="7" t="str">
        <f t="shared" si="935"/>
        <v/>
      </c>
      <c r="N7208" s="7" t="str">
        <f t="shared" si="932"/>
        <v/>
      </c>
      <c r="O7208" s="144"/>
      <c r="P7208" s="355">
        <v>0</v>
      </c>
      <c r="Q7208" s="362">
        <f>SUM('NOVO HORIZONTE'!I7208)</f>
        <v>0</v>
      </c>
      <c r="R7208" s="363">
        <f t="shared" si="930"/>
        <v>0</v>
      </c>
      <c r="S7208" s="153">
        <f t="shared" si="937"/>
        <v>0</v>
      </c>
      <c r="T7208" s="364"/>
    </row>
    <row r="7209" ht="22.5" hidden="1" spans="1:20">
      <c r="A7209" s="239">
        <v>88400</v>
      </c>
      <c r="B7209" s="100" t="s">
        <v>252</v>
      </c>
      <c r="C7209" s="104" t="s">
        <v>7518</v>
      </c>
      <c r="D7209" s="94" t="s">
        <v>317</v>
      </c>
      <c r="E7209" s="95">
        <v>0.76</v>
      </c>
      <c r="F7209" s="96">
        <f t="shared" si="929"/>
        <v>0.93</v>
      </c>
      <c r="G7209" s="209">
        <f>ROUND(SUM('NOVO HORIZONTE'!G7209),2)</f>
        <v>0</v>
      </c>
      <c r="H7209" s="107">
        <f t="shared" si="936"/>
        <v>0</v>
      </c>
      <c r="I7209" s="188">
        <f t="shared" si="933"/>
        <v>0</v>
      </c>
      <c r="J7209" s="142"/>
      <c r="K7209" s="146"/>
      <c r="L7209" s="7" t="str">
        <f t="shared" si="934"/>
        <v/>
      </c>
      <c r="M7209" s="7" t="str">
        <f t="shared" si="935"/>
        <v/>
      </c>
      <c r="N7209" s="7" t="str">
        <f t="shared" si="932"/>
        <v/>
      </c>
      <c r="O7209" s="144"/>
      <c r="P7209" s="355">
        <v>0</v>
      </c>
      <c r="Q7209" s="362">
        <f>SUM('NOVO HORIZONTE'!I7209)</f>
        <v>0</v>
      </c>
      <c r="R7209" s="363">
        <f t="shared" si="930"/>
        <v>0</v>
      </c>
      <c r="S7209" s="153">
        <f t="shared" si="937"/>
        <v>0</v>
      </c>
      <c r="T7209" s="364"/>
    </row>
    <row r="7210" ht="22.5" hidden="1" spans="1:20">
      <c r="A7210" s="239">
        <v>88401</v>
      </c>
      <c r="B7210" s="100" t="s">
        <v>252</v>
      </c>
      <c r="C7210" s="104" t="s">
        <v>7519</v>
      </c>
      <c r="D7210" s="94" t="s">
        <v>317</v>
      </c>
      <c r="E7210" s="95">
        <v>0.09</v>
      </c>
      <c r="F7210" s="96">
        <f t="shared" si="929"/>
        <v>0.11</v>
      </c>
      <c r="G7210" s="209">
        <f>ROUND(SUM('NOVO HORIZONTE'!G7210),2)</f>
        <v>0</v>
      </c>
      <c r="H7210" s="107">
        <f t="shared" si="936"/>
        <v>0</v>
      </c>
      <c r="I7210" s="188">
        <f t="shared" si="933"/>
        <v>0</v>
      </c>
      <c r="J7210" s="142"/>
      <c r="K7210" s="146"/>
      <c r="L7210" s="7" t="str">
        <f t="shared" si="934"/>
        <v/>
      </c>
      <c r="M7210" s="7" t="str">
        <f t="shared" si="935"/>
        <v/>
      </c>
      <c r="N7210" s="7" t="str">
        <f t="shared" si="932"/>
        <v/>
      </c>
      <c r="O7210" s="144"/>
      <c r="P7210" s="355">
        <v>0</v>
      </c>
      <c r="Q7210" s="362">
        <f>SUM('NOVO HORIZONTE'!I7210)</f>
        <v>0</v>
      </c>
      <c r="R7210" s="363">
        <f t="shared" si="930"/>
        <v>0</v>
      </c>
      <c r="S7210" s="153">
        <f t="shared" si="937"/>
        <v>0</v>
      </c>
      <c r="T7210" s="364"/>
    </row>
    <row r="7211" ht="22.5" hidden="1" spans="1:20">
      <c r="A7211" s="239">
        <v>88402</v>
      </c>
      <c r="B7211" s="100" t="s">
        <v>252</v>
      </c>
      <c r="C7211" s="104" t="s">
        <v>7520</v>
      </c>
      <c r="D7211" s="94" t="s">
        <v>317</v>
      </c>
      <c r="E7211" s="95">
        <v>0.83</v>
      </c>
      <c r="F7211" s="96">
        <f t="shared" si="929"/>
        <v>1.02</v>
      </c>
      <c r="G7211" s="209">
        <f>ROUND(SUM('NOVO HORIZONTE'!G7211),2)</f>
        <v>0</v>
      </c>
      <c r="H7211" s="107">
        <f t="shared" si="936"/>
        <v>0</v>
      </c>
      <c r="I7211" s="188">
        <f t="shared" si="933"/>
        <v>0</v>
      </c>
      <c r="J7211" s="142"/>
      <c r="K7211" s="146"/>
      <c r="L7211" s="7" t="str">
        <f t="shared" si="934"/>
        <v/>
      </c>
      <c r="M7211" s="7" t="str">
        <f t="shared" si="935"/>
        <v/>
      </c>
      <c r="N7211" s="7" t="str">
        <f t="shared" si="932"/>
        <v/>
      </c>
      <c r="O7211" s="144"/>
      <c r="P7211" s="355">
        <v>0</v>
      </c>
      <c r="Q7211" s="362">
        <f>SUM('NOVO HORIZONTE'!I7211)</f>
        <v>0</v>
      </c>
      <c r="R7211" s="363">
        <f t="shared" si="930"/>
        <v>0</v>
      </c>
      <c r="S7211" s="153">
        <f t="shared" si="937"/>
        <v>0</v>
      </c>
      <c r="T7211" s="364"/>
    </row>
    <row r="7212" ht="22.5" hidden="1" spans="1:20">
      <c r="A7212" s="239">
        <v>88403</v>
      </c>
      <c r="B7212" s="100" t="s">
        <v>252</v>
      </c>
      <c r="C7212" s="104" t="s">
        <v>7521</v>
      </c>
      <c r="D7212" s="94" t="s">
        <v>317</v>
      </c>
      <c r="E7212" s="95">
        <v>1.2</v>
      </c>
      <c r="F7212" s="96">
        <f t="shared" si="929"/>
        <v>1.47</v>
      </c>
      <c r="G7212" s="209">
        <f>ROUND(SUM('NOVO HORIZONTE'!G7212),2)</f>
        <v>0</v>
      </c>
      <c r="H7212" s="107">
        <f t="shared" si="936"/>
        <v>0</v>
      </c>
      <c r="I7212" s="188">
        <f t="shared" si="933"/>
        <v>0</v>
      </c>
      <c r="J7212" s="142"/>
      <c r="K7212" s="146"/>
      <c r="L7212" s="7" t="str">
        <f t="shared" si="934"/>
        <v/>
      </c>
      <c r="M7212" s="7" t="str">
        <f t="shared" si="935"/>
        <v/>
      </c>
      <c r="N7212" s="7" t="str">
        <f t="shared" si="932"/>
        <v/>
      </c>
      <c r="O7212" s="144"/>
      <c r="P7212" s="355">
        <v>0</v>
      </c>
      <c r="Q7212" s="362">
        <f>SUM('NOVO HORIZONTE'!I7212)</f>
        <v>0</v>
      </c>
      <c r="R7212" s="363">
        <f t="shared" si="930"/>
        <v>0</v>
      </c>
      <c r="S7212" s="153">
        <f t="shared" si="937"/>
        <v>0</v>
      </c>
      <c r="T7212" s="364"/>
    </row>
    <row r="7213" ht="22.5" hidden="1" spans="1:20">
      <c r="A7213" s="239">
        <v>88404</v>
      </c>
      <c r="B7213" s="100" t="s">
        <v>252</v>
      </c>
      <c r="C7213" s="104" t="s">
        <v>7522</v>
      </c>
      <c r="D7213" s="94" t="s">
        <v>7267</v>
      </c>
      <c r="E7213" s="95">
        <v>0.85</v>
      </c>
      <c r="F7213" s="96">
        <f t="shared" si="929"/>
        <v>1.04</v>
      </c>
      <c r="G7213" s="209">
        <f>ROUND(SUM('NOVO HORIZONTE'!G7213),2)</f>
        <v>0</v>
      </c>
      <c r="H7213" s="107">
        <f t="shared" si="936"/>
        <v>0</v>
      </c>
      <c r="I7213" s="188">
        <f t="shared" si="933"/>
        <v>0</v>
      </c>
      <c r="J7213" s="142"/>
      <c r="K7213" s="146"/>
      <c r="L7213" s="7" t="str">
        <f t="shared" si="934"/>
        <v/>
      </c>
      <c r="M7213" s="7" t="str">
        <f t="shared" si="935"/>
        <v/>
      </c>
      <c r="N7213" s="7" t="str">
        <f t="shared" si="932"/>
        <v/>
      </c>
      <c r="O7213" s="144"/>
      <c r="P7213" s="355">
        <v>0</v>
      </c>
      <c r="Q7213" s="362">
        <f>SUM('NOVO HORIZONTE'!I7213)</f>
        <v>0</v>
      </c>
      <c r="R7213" s="363">
        <f t="shared" si="930"/>
        <v>0</v>
      </c>
      <c r="S7213" s="153">
        <f t="shared" si="937"/>
        <v>0</v>
      </c>
      <c r="T7213" s="364"/>
    </row>
    <row r="7214" ht="33.75" hidden="1" spans="1:20">
      <c r="A7214" s="239">
        <v>90633</v>
      </c>
      <c r="B7214" s="100" t="s">
        <v>252</v>
      </c>
      <c r="C7214" s="104" t="s">
        <v>7523</v>
      </c>
      <c r="D7214" s="94" t="s">
        <v>317</v>
      </c>
      <c r="E7214" s="95">
        <v>3.84</v>
      </c>
      <c r="F7214" s="96">
        <f t="shared" ref="F7214:F7277" si="938">IF(E7214=0,0,IF(P7214=0,ROUND(E7214*(1+E$13),2),ROUND(E7214*(1+E$12),2)))</f>
        <v>4.71</v>
      </c>
      <c r="G7214" s="209">
        <f>ROUND(SUM('NOVO HORIZONTE'!G7214),2)</f>
        <v>0</v>
      </c>
      <c r="H7214" s="107">
        <f t="shared" si="936"/>
        <v>0</v>
      </c>
      <c r="I7214" s="188">
        <f t="shared" si="933"/>
        <v>0</v>
      </c>
      <c r="J7214" s="142"/>
      <c r="K7214" s="146"/>
      <c r="L7214" s="7" t="str">
        <f t="shared" si="934"/>
        <v/>
      </c>
      <c r="M7214" s="7" t="str">
        <f t="shared" si="935"/>
        <v/>
      </c>
      <c r="N7214" s="7" t="str">
        <f t="shared" si="932"/>
        <v/>
      </c>
      <c r="O7214" s="144"/>
      <c r="P7214" s="355">
        <v>0</v>
      </c>
      <c r="Q7214" s="362">
        <f>SUM('NOVO HORIZONTE'!I7214)</f>
        <v>0</v>
      </c>
      <c r="R7214" s="363">
        <f t="shared" ref="R7214:R7277" si="939">I7214-Q7214</f>
        <v>0</v>
      </c>
      <c r="S7214" s="153">
        <f t="shared" si="937"/>
        <v>0</v>
      </c>
      <c r="T7214" s="364"/>
    </row>
    <row r="7215" ht="33.75" hidden="1" spans="1:20">
      <c r="A7215" s="239">
        <v>90634</v>
      </c>
      <c r="B7215" s="100" t="s">
        <v>252</v>
      </c>
      <c r="C7215" s="104" t="s">
        <v>7524</v>
      </c>
      <c r="D7215" s="94" t="s">
        <v>317</v>
      </c>
      <c r="E7215" s="95">
        <v>0.45</v>
      </c>
      <c r="F7215" s="96">
        <f t="shared" si="938"/>
        <v>0.55</v>
      </c>
      <c r="G7215" s="209">
        <f>ROUND(SUM('NOVO HORIZONTE'!G7215),2)</f>
        <v>0</v>
      </c>
      <c r="H7215" s="107">
        <f t="shared" si="936"/>
        <v>0</v>
      </c>
      <c r="I7215" s="188">
        <f t="shared" si="933"/>
        <v>0</v>
      </c>
      <c r="J7215" s="142"/>
      <c r="K7215" s="146"/>
      <c r="L7215" s="7" t="str">
        <f t="shared" si="934"/>
        <v/>
      </c>
      <c r="M7215" s="7" t="str">
        <f t="shared" si="935"/>
        <v/>
      </c>
      <c r="N7215" s="7" t="str">
        <f t="shared" si="932"/>
        <v/>
      </c>
      <c r="O7215" s="144"/>
      <c r="P7215" s="355">
        <v>0</v>
      </c>
      <c r="Q7215" s="362">
        <f>SUM('NOVO HORIZONTE'!I7215)</f>
        <v>0</v>
      </c>
      <c r="R7215" s="363">
        <f t="shared" si="939"/>
        <v>0</v>
      </c>
      <c r="S7215" s="153">
        <f t="shared" si="937"/>
        <v>0</v>
      </c>
      <c r="T7215" s="364"/>
    </row>
    <row r="7216" ht="33.75" hidden="1" spans="1:20">
      <c r="A7216" s="239">
        <v>90635</v>
      </c>
      <c r="B7216" s="100" t="s">
        <v>252</v>
      </c>
      <c r="C7216" s="104" t="s">
        <v>7525</v>
      </c>
      <c r="D7216" s="94" t="s">
        <v>317</v>
      </c>
      <c r="E7216" s="95">
        <v>4.2</v>
      </c>
      <c r="F7216" s="96">
        <f t="shared" si="938"/>
        <v>5.16</v>
      </c>
      <c r="G7216" s="209">
        <f>ROUND(SUM('NOVO HORIZONTE'!G7216),2)</f>
        <v>0</v>
      </c>
      <c r="H7216" s="107">
        <f t="shared" si="936"/>
        <v>0</v>
      </c>
      <c r="I7216" s="188">
        <f t="shared" si="933"/>
        <v>0</v>
      </c>
      <c r="J7216" s="142"/>
      <c r="K7216" s="146"/>
      <c r="L7216" s="7" t="str">
        <f t="shared" si="934"/>
        <v/>
      </c>
      <c r="M7216" s="7" t="str">
        <f t="shared" si="935"/>
        <v/>
      </c>
      <c r="N7216" s="7" t="str">
        <f t="shared" si="932"/>
        <v/>
      </c>
      <c r="O7216" s="144"/>
      <c r="P7216" s="355">
        <v>0</v>
      </c>
      <c r="Q7216" s="362">
        <f>SUM('NOVO HORIZONTE'!I7216)</f>
        <v>0</v>
      </c>
      <c r="R7216" s="363">
        <f t="shared" si="939"/>
        <v>0</v>
      </c>
      <c r="S7216" s="153">
        <f t="shared" si="937"/>
        <v>0</v>
      </c>
      <c r="T7216" s="364"/>
    </row>
    <row r="7217" ht="33.75" hidden="1" spans="1:20">
      <c r="A7217" s="239">
        <v>90636</v>
      </c>
      <c r="B7217" s="100" t="s">
        <v>252</v>
      </c>
      <c r="C7217" s="104" t="s">
        <v>7526</v>
      </c>
      <c r="D7217" s="94" t="s">
        <v>317</v>
      </c>
      <c r="E7217" s="95">
        <v>4</v>
      </c>
      <c r="F7217" s="96">
        <f t="shared" si="938"/>
        <v>4.91</v>
      </c>
      <c r="G7217" s="209">
        <f>ROUND(SUM('NOVO HORIZONTE'!G7217),2)</f>
        <v>0</v>
      </c>
      <c r="H7217" s="107">
        <f t="shared" si="936"/>
        <v>0</v>
      </c>
      <c r="I7217" s="188">
        <f t="shared" si="933"/>
        <v>0</v>
      </c>
      <c r="J7217" s="142"/>
      <c r="K7217" s="146"/>
      <c r="L7217" s="7" t="str">
        <f t="shared" si="934"/>
        <v/>
      </c>
      <c r="M7217" s="7" t="str">
        <f t="shared" si="935"/>
        <v/>
      </c>
      <c r="N7217" s="7" t="str">
        <f t="shared" si="932"/>
        <v/>
      </c>
      <c r="O7217" s="144"/>
      <c r="P7217" s="355">
        <v>0</v>
      </c>
      <c r="Q7217" s="362">
        <f>SUM('NOVO HORIZONTE'!I7217)</f>
        <v>0</v>
      </c>
      <c r="R7217" s="363">
        <f t="shared" si="939"/>
        <v>0</v>
      </c>
      <c r="S7217" s="153">
        <f t="shared" si="937"/>
        <v>0</v>
      </c>
      <c r="T7217" s="364"/>
    </row>
    <row r="7218" ht="33.75" hidden="1" spans="1:20">
      <c r="A7218" s="239">
        <v>90637</v>
      </c>
      <c r="B7218" s="100" t="s">
        <v>252</v>
      </c>
      <c r="C7218" s="104" t="s">
        <v>7527</v>
      </c>
      <c r="D7218" s="94" t="s">
        <v>7265</v>
      </c>
      <c r="E7218" s="95">
        <v>12.49</v>
      </c>
      <c r="F7218" s="96">
        <f t="shared" si="938"/>
        <v>15.33</v>
      </c>
      <c r="G7218" s="209">
        <f>ROUND(SUM('NOVO HORIZONTE'!G7218),2)</f>
        <v>0</v>
      </c>
      <c r="H7218" s="107">
        <f t="shared" si="936"/>
        <v>0</v>
      </c>
      <c r="I7218" s="188">
        <f t="shared" si="933"/>
        <v>0</v>
      </c>
      <c r="J7218" s="142"/>
      <c r="K7218" s="146"/>
      <c r="L7218" s="7" t="str">
        <f t="shared" si="934"/>
        <v/>
      </c>
      <c r="M7218" s="7" t="str">
        <f t="shared" si="935"/>
        <v/>
      </c>
      <c r="N7218" s="7" t="str">
        <f t="shared" si="932"/>
        <v/>
      </c>
      <c r="O7218" s="144"/>
      <c r="P7218" s="355">
        <v>0</v>
      </c>
      <c r="Q7218" s="362">
        <f>SUM('NOVO HORIZONTE'!I7218)</f>
        <v>0</v>
      </c>
      <c r="R7218" s="363">
        <f t="shared" si="939"/>
        <v>0</v>
      </c>
      <c r="S7218" s="153">
        <f t="shared" si="937"/>
        <v>0</v>
      </c>
      <c r="T7218" s="364"/>
    </row>
    <row r="7219" ht="33.75" hidden="1" spans="1:20">
      <c r="A7219" s="239">
        <v>90638</v>
      </c>
      <c r="B7219" s="100" t="s">
        <v>252</v>
      </c>
      <c r="C7219" s="104" t="s">
        <v>7528</v>
      </c>
      <c r="D7219" s="94" t="s">
        <v>7267</v>
      </c>
      <c r="E7219" s="95">
        <v>4.29</v>
      </c>
      <c r="F7219" s="96">
        <f t="shared" si="938"/>
        <v>5.27</v>
      </c>
      <c r="G7219" s="209">
        <f>ROUND(SUM('NOVO HORIZONTE'!G7219),2)</f>
        <v>0</v>
      </c>
      <c r="H7219" s="107">
        <f t="shared" si="936"/>
        <v>0</v>
      </c>
      <c r="I7219" s="188">
        <f t="shared" si="933"/>
        <v>0</v>
      </c>
      <c r="J7219" s="142"/>
      <c r="K7219" s="146"/>
      <c r="L7219" s="7" t="str">
        <f t="shared" si="934"/>
        <v/>
      </c>
      <c r="M7219" s="7" t="str">
        <f t="shared" si="935"/>
        <v/>
      </c>
      <c r="N7219" s="7" t="str">
        <f t="shared" si="932"/>
        <v/>
      </c>
      <c r="O7219" s="144"/>
      <c r="P7219" s="355">
        <v>0</v>
      </c>
      <c r="Q7219" s="362">
        <f>SUM('NOVO HORIZONTE'!I7219)</f>
        <v>0</v>
      </c>
      <c r="R7219" s="363">
        <f t="shared" si="939"/>
        <v>0</v>
      </c>
      <c r="S7219" s="153">
        <f t="shared" si="937"/>
        <v>0</v>
      </c>
      <c r="T7219" s="364"/>
    </row>
    <row r="7220" ht="12.75" hidden="1" spans="1:20">
      <c r="A7220" s="238" t="s">
        <v>7529</v>
      </c>
      <c r="B7220" s="236"/>
      <c r="C7220" s="161" t="s">
        <v>7530</v>
      </c>
      <c r="D7220" s="94"/>
      <c r="E7220" s="95">
        <v>0</v>
      </c>
      <c r="F7220" s="96">
        <f t="shared" si="938"/>
        <v>0</v>
      </c>
      <c r="G7220" s="209">
        <f>ROUND(SUM('NOVO HORIZONTE'!G7220),2)</f>
        <v>0</v>
      </c>
      <c r="H7220" s="187">
        <f t="shared" si="936"/>
        <v>0</v>
      </c>
      <c r="I7220" s="188">
        <f t="shared" si="933"/>
        <v>0</v>
      </c>
      <c r="J7220" s="142"/>
      <c r="K7220" s="145" t="str">
        <f>IF(SUM(I7221:I7238)&gt;0,"xx","")</f>
        <v/>
      </c>
      <c r="L7220" s="7" t="str">
        <f t="shared" si="934"/>
        <v/>
      </c>
      <c r="M7220" s="7" t="str">
        <f t="shared" si="935"/>
        <v/>
      </c>
      <c r="N7220" s="7" t="str">
        <f t="shared" si="932"/>
        <v/>
      </c>
      <c r="O7220" s="144"/>
      <c r="P7220" s="375"/>
      <c r="Q7220" s="362">
        <f>SUM('NOVO HORIZONTE'!I7220)</f>
        <v>0</v>
      </c>
      <c r="R7220" s="363">
        <f t="shared" si="939"/>
        <v>0</v>
      </c>
      <c r="S7220" s="153">
        <f t="shared" si="937"/>
        <v>0</v>
      </c>
      <c r="T7220" s="364"/>
    </row>
    <row r="7221" ht="22.5" hidden="1" spans="1:20">
      <c r="A7221" s="239">
        <v>93281</v>
      </c>
      <c r="B7221" s="100" t="s">
        <v>252</v>
      </c>
      <c r="C7221" s="104" t="s">
        <v>7531</v>
      </c>
      <c r="D7221" s="94" t="s">
        <v>7265</v>
      </c>
      <c r="E7221" s="95">
        <v>30.96</v>
      </c>
      <c r="F7221" s="96">
        <f t="shared" si="938"/>
        <v>38</v>
      </c>
      <c r="G7221" s="209">
        <f>ROUND(SUM('NOVO HORIZONTE'!G7221),2)</f>
        <v>0</v>
      </c>
      <c r="H7221" s="107">
        <f t="shared" si="936"/>
        <v>0</v>
      </c>
      <c r="I7221" s="188">
        <f t="shared" si="933"/>
        <v>0</v>
      </c>
      <c r="J7221" s="142"/>
      <c r="K7221" s="146"/>
      <c r="L7221" s="7" t="str">
        <f t="shared" si="934"/>
        <v/>
      </c>
      <c r="M7221" s="7" t="str">
        <f t="shared" si="935"/>
        <v/>
      </c>
      <c r="N7221" s="7" t="str">
        <f t="shared" si="932"/>
        <v/>
      </c>
      <c r="O7221" s="144"/>
      <c r="P7221" s="355">
        <v>0</v>
      </c>
      <c r="Q7221" s="362">
        <f>SUM('NOVO HORIZONTE'!I7221)</f>
        <v>0</v>
      </c>
      <c r="R7221" s="363">
        <f t="shared" si="939"/>
        <v>0</v>
      </c>
      <c r="S7221" s="153">
        <f t="shared" si="937"/>
        <v>0</v>
      </c>
      <c r="T7221" s="364"/>
    </row>
    <row r="7222" ht="22.5" hidden="1" spans="1:20">
      <c r="A7222" s="239">
        <v>93282</v>
      </c>
      <c r="B7222" s="100" t="s">
        <v>252</v>
      </c>
      <c r="C7222" s="104" t="s">
        <v>7532</v>
      </c>
      <c r="D7222" s="94" t="s">
        <v>7267</v>
      </c>
      <c r="E7222" s="95">
        <v>30.19</v>
      </c>
      <c r="F7222" s="96">
        <f t="shared" si="938"/>
        <v>37.06</v>
      </c>
      <c r="G7222" s="209">
        <f>ROUND(SUM('NOVO HORIZONTE'!G7222),2)</f>
        <v>0</v>
      </c>
      <c r="H7222" s="107">
        <f t="shared" si="936"/>
        <v>0</v>
      </c>
      <c r="I7222" s="188">
        <f t="shared" si="933"/>
        <v>0</v>
      </c>
      <c r="J7222" s="142"/>
      <c r="K7222" s="146"/>
      <c r="L7222" s="7" t="str">
        <f t="shared" si="934"/>
        <v/>
      </c>
      <c r="M7222" s="7" t="str">
        <f t="shared" si="935"/>
        <v/>
      </c>
      <c r="N7222" s="7" t="str">
        <f t="shared" si="932"/>
        <v/>
      </c>
      <c r="O7222" s="144"/>
      <c r="P7222" s="355">
        <v>0</v>
      </c>
      <c r="Q7222" s="362">
        <f>SUM('NOVO HORIZONTE'!I7222)</f>
        <v>0</v>
      </c>
      <c r="R7222" s="363">
        <f t="shared" si="939"/>
        <v>0</v>
      </c>
      <c r="S7222" s="153">
        <f t="shared" si="937"/>
        <v>0</v>
      </c>
      <c r="T7222" s="364"/>
    </row>
    <row r="7223" ht="22.5" hidden="1" spans="1:20">
      <c r="A7223" s="239">
        <v>93277</v>
      </c>
      <c r="B7223" s="100" t="s">
        <v>252</v>
      </c>
      <c r="C7223" s="104" t="s">
        <v>7533</v>
      </c>
      <c r="D7223" s="94" t="s">
        <v>317</v>
      </c>
      <c r="E7223" s="95">
        <v>0.3</v>
      </c>
      <c r="F7223" s="96">
        <f t="shared" si="938"/>
        <v>0.37</v>
      </c>
      <c r="G7223" s="209">
        <f>ROUND(SUM('NOVO HORIZONTE'!G7223),2)</f>
        <v>0</v>
      </c>
      <c r="H7223" s="107">
        <f t="shared" si="936"/>
        <v>0</v>
      </c>
      <c r="I7223" s="188">
        <f t="shared" si="933"/>
        <v>0</v>
      </c>
      <c r="J7223" s="142"/>
      <c r="K7223" s="146"/>
      <c r="L7223" s="7" t="str">
        <f t="shared" si="934"/>
        <v/>
      </c>
      <c r="M7223" s="7" t="str">
        <f t="shared" si="935"/>
        <v/>
      </c>
      <c r="N7223" s="7" t="str">
        <f t="shared" si="932"/>
        <v/>
      </c>
      <c r="O7223" s="144"/>
      <c r="P7223" s="355">
        <v>0</v>
      </c>
      <c r="Q7223" s="362">
        <f>SUM('NOVO HORIZONTE'!I7223)</f>
        <v>0</v>
      </c>
      <c r="R7223" s="363">
        <f t="shared" si="939"/>
        <v>0</v>
      </c>
      <c r="S7223" s="153">
        <f t="shared" si="937"/>
        <v>0</v>
      </c>
      <c r="T7223" s="364"/>
    </row>
    <row r="7224" ht="22.5" hidden="1" spans="1:20">
      <c r="A7224" s="239">
        <v>93278</v>
      </c>
      <c r="B7224" s="100" t="s">
        <v>252</v>
      </c>
      <c r="C7224" s="104" t="s">
        <v>7534</v>
      </c>
      <c r="D7224" s="94" t="s">
        <v>317</v>
      </c>
      <c r="E7224" s="95">
        <v>0.03</v>
      </c>
      <c r="F7224" s="96">
        <f t="shared" si="938"/>
        <v>0.04</v>
      </c>
      <c r="G7224" s="209">
        <f>ROUND(SUM('NOVO HORIZONTE'!G7224),2)</f>
        <v>0</v>
      </c>
      <c r="H7224" s="107">
        <f t="shared" si="936"/>
        <v>0</v>
      </c>
      <c r="I7224" s="188">
        <f t="shared" si="933"/>
        <v>0</v>
      </c>
      <c r="J7224" s="142"/>
      <c r="K7224" s="146"/>
      <c r="L7224" s="7" t="str">
        <f t="shared" si="934"/>
        <v/>
      </c>
      <c r="M7224" s="7" t="str">
        <f t="shared" si="935"/>
        <v/>
      </c>
      <c r="N7224" s="7" t="str">
        <f t="shared" si="932"/>
        <v/>
      </c>
      <c r="O7224" s="144"/>
      <c r="P7224" s="355">
        <v>0</v>
      </c>
      <c r="Q7224" s="362">
        <f>SUM('NOVO HORIZONTE'!I7224)</f>
        <v>0</v>
      </c>
      <c r="R7224" s="363">
        <f t="shared" si="939"/>
        <v>0</v>
      </c>
      <c r="S7224" s="153">
        <f t="shared" si="937"/>
        <v>0</v>
      </c>
      <c r="T7224" s="364"/>
    </row>
    <row r="7225" ht="22.5" hidden="1" spans="1:20">
      <c r="A7225" s="239">
        <v>93279</v>
      </c>
      <c r="B7225" s="100" t="s">
        <v>252</v>
      </c>
      <c r="C7225" s="104" t="s">
        <v>7535</v>
      </c>
      <c r="D7225" s="94" t="s">
        <v>317</v>
      </c>
      <c r="E7225" s="95">
        <v>0.28</v>
      </c>
      <c r="F7225" s="96">
        <f t="shared" si="938"/>
        <v>0.34</v>
      </c>
      <c r="G7225" s="209">
        <f>ROUND(SUM('NOVO HORIZONTE'!G7225),2)</f>
        <v>0</v>
      </c>
      <c r="H7225" s="107">
        <f t="shared" si="936"/>
        <v>0</v>
      </c>
      <c r="I7225" s="188">
        <f t="shared" si="933"/>
        <v>0</v>
      </c>
      <c r="J7225" s="142"/>
      <c r="K7225" s="146"/>
      <c r="L7225" s="7" t="str">
        <f t="shared" si="934"/>
        <v/>
      </c>
      <c r="M7225" s="7" t="str">
        <f t="shared" si="935"/>
        <v/>
      </c>
      <c r="N7225" s="7" t="str">
        <f t="shared" si="932"/>
        <v/>
      </c>
      <c r="O7225" s="144"/>
      <c r="P7225" s="355">
        <v>0</v>
      </c>
      <c r="Q7225" s="362">
        <f>SUM('NOVO HORIZONTE'!I7225)</f>
        <v>0</v>
      </c>
      <c r="R7225" s="363">
        <f t="shared" si="939"/>
        <v>0</v>
      </c>
      <c r="S7225" s="153">
        <f t="shared" si="937"/>
        <v>0</v>
      </c>
      <c r="T7225" s="364"/>
    </row>
    <row r="7226" ht="22.5" hidden="1" spans="1:20">
      <c r="A7226" s="239">
        <v>93280</v>
      </c>
      <c r="B7226" s="100" t="s">
        <v>252</v>
      </c>
      <c r="C7226" s="104" t="s">
        <v>7536</v>
      </c>
      <c r="D7226" s="94" t="s">
        <v>317</v>
      </c>
      <c r="E7226" s="95">
        <v>0.49</v>
      </c>
      <c r="F7226" s="96">
        <f t="shared" si="938"/>
        <v>0.6</v>
      </c>
      <c r="G7226" s="209">
        <f>ROUND(SUM('NOVO HORIZONTE'!G7226),2)</f>
        <v>0</v>
      </c>
      <c r="H7226" s="107">
        <f t="shared" si="936"/>
        <v>0</v>
      </c>
      <c r="I7226" s="188">
        <f t="shared" si="933"/>
        <v>0</v>
      </c>
      <c r="J7226" s="142"/>
      <c r="K7226" s="146"/>
      <c r="L7226" s="7" t="str">
        <f t="shared" si="934"/>
        <v/>
      </c>
      <c r="M7226" s="7" t="str">
        <f t="shared" si="935"/>
        <v/>
      </c>
      <c r="N7226" s="7" t="str">
        <f t="shared" si="932"/>
        <v/>
      </c>
      <c r="O7226" s="144"/>
      <c r="P7226" s="355">
        <v>0</v>
      </c>
      <c r="Q7226" s="362">
        <f>SUM('NOVO HORIZONTE'!I7226)</f>
        <v>0</v>
      </c>
      <c r="R7226" s="363">
        <f t="shared" si="939"/>
        <v>0</v>
      </c>
      <c r="S7226" s="153">
        <f t="shared" si="937"/>
        <v>0</v>
      </c>
      <c r="T7226" s="364"/>
    </row>
    <row r="7227" ht="22.5" hidden="1" spans="1:20">
      <c r="A7227" s="239">
        <v>93272</v>
      </c>
      <c r="B7227" s="100" t="s">
        <v>252</v>
      </c>
      <c r="C7227" s="104" t="s">
        <v>7537</v>
      </c>
      <c r="D7227" s="94" t="s">
        <v>7265</v>
      </c>
      <c r="E7227" s="95">
        <v>125.87</v>
      </c>
      <c r="F7227" s="96">
        <f t="shared" si="938"/>
        <v>154.49</v>
      </c>
      <c r="G7227" s="209">
        <f>ROUND(SUM('NOVO HORIZONTE'!G7227),2)</f>
        <v>0</v>
      </c>
      <c r="H7227" s="107">
        <f t="shared" si="936"/>
        <v>0</v>
      </c>
      <c r="I7227" s="188">
        <f t="shared" si="933"/>
        <v>0</v>
      </c>
      <c r="J7227" s="142"/>
      <c r="K7227" s="146"/>
      <c r="L7227" s="7" t="str">
        <f t="shared" si="934"/>
        <v/>
      </c>
      <c r="M7227" s="7" t="str">
        <f t="shared" si="935"/>
        <v/>
      </c>
      <c r="N7227" s="7" t="str">
        <f t="shared" si="932"/>
        <v/>
      </c>
      <c r="O7227" s="144"/>
      <c r="P7227" s="355">
        <v>0</v>
      </c>
      <c r="Q7227" s="362">
        <f>SUM('NOVO HORIZONTE'!I7227)</f>
        <v>0</v>
      </c>
      <c r="R7227" s="363">
        <f t="shared" si="939"/>
        <v>0</v>
      </c>
      <c r="S7227" s="153">
        <f t="shared" si="937"/>
        <v>0</v>
      </c>
      <c r="T7227" s="364"/>
    </row>
    <row r="7228" ht="22.5" hidden="1" spans="1:20">
      <c r="A7228" s="239">
        <v>95212</v>
      </c>
      <c r="B7228" s="100" t="s">
        <v>252</v>
      </c>
      <c r="C7228" s="104" t="s">
        <v>7538</v>
      </c>
      <c r="D7228" s="94" t="s">
        <v>7265</v>
      </c>
      <c r="E7228" s="95">
        <v>185.25</v>
      </c>
      <c r="F7228" s="96">
        <f t="shared" si="938"/>
        <v>227.38</v>
      </c>
      <c r="G7228" s="209">
        <f>ROUND(SUM('NOVO HORIZONTE'!G7228),2)</f>
        <v>0</v>
      </c>
      <c r="H7228" s="107">
        <f t="shared" si="936"/>
        <v>0</v>
      </c>
      <c r="I7228" s="188">
        <f t="shared" si="933"/>
        <v>0</v>
      </c>
      <c r="J7228" s="142"/>
      <c r="K7228" s="146"/>
      <c r="L7228" s="7" t="str">
        <f t="shared" si="934"/>
        <v/>
      </c>
      <c r="M7228" s="7" t="str">
        <f t="shared" si="935"/>
        <v/>
      </c>
      <c r="N7228" s="7" t="str">
        <f t="shared" si="932"/>
        <v/>
      </c>
      <c r="O7228" s="144"/>
      <c r="P7228" s="355">
        <v>0</v>
      </c>
      <c r="Q7228" s="362">
        <f>SUM('NOVO HORIZONTE'!I7228)</f>
        <v>0</v>
      </c>
      <c r="R7228" s="363">
        <f t="shared" si="939"/>
        <v>0</v>
      </c>
      <c r="S7228" s="153">
        <f t="shared" si="937"/>
        <v>0</v>
      </c>
      <c r="T7228" s="364"/>
    </row>
    <row r="7229" ht="22.5" hidden="1" spans="1:20">
      <c r="A7229" s="239">
        <v>93274</v>
      </c>
      <c r="B7229" s="100" t="s">
        <v>252</v>
      </c>
      <c r="C7229" s="104" t="s">
        <v>7539</v>
      </c>
      <c r="D7229" s="94" t="s">
        <v>7267</v>
      </c>
      <c r="E7229" s="95">
        <v>94.71</v>
      </c>
      <c r="F7229" s="96">
        <f t="shared" si="938"/>
        <v>116.25</v>
      </c>
      <c r="G7229" s="209">
        <f>ROUND(SUM('NOVO HORIZONTE'!G7229),2)</f>
        <v>0</v>
      </c>
      <c r="H7229" s="107">
        <f t="shared" si="936"/>
        <v>0</v>
      </c>
      <c r="I7229" s="188">
        <f t="shared" si="933"/>
        <v>0</v>
      </c>
      <c r="J7229" s="142"/>
      <c r="K7229" s="146"/>
      <c r="L7229" s="7" t="str">
        <f t="shared" si="934"/>
        <v/>
      </c>
      <c r="M7229" s="7" t="str">
        <f t="shared" si="935"/>
        <v/>
      </c>
      <c r="N7229" s="7" t="str">
        <f t="shared" si="932"/>
        <v/>
      </c>
      <c r="O7229" s="144"/>
      <c r="P7229" s="355">
        <v>0</v>
      </c>
      <c r="Q7229" s="362">
        <f>SUM('NOVO HORIZONTE'!I7229)</f>
        <v>0</v>
      </c>
      <c r="R7229" s="363">
        <f t="shared" si="939"/>
        <v>0</v>
      </c>
      <c r="S7229" s="153">
        <f t="shared" si="937"/>
        <v>0</v>
      </c>
      <c r="T7229" s="364"/>
    </row>
    <row r="7230" ht="22.5" hidden="1" spans="1:20">
      <c r="A7230" s="239">
        <v>95213</v>
      </c>
      <c r="B7230" s="100" t="s">
        <v>252</v>
      </c>
      <c r="C7230" s="104" t="s">
        <v>7540</v>
      </c>
      <c r="D7230" s="94" t="s">
        <v>7267</v>
      </c>
      <c r="E7230" s="95">
        <v>122.21</v>
      </c>
      <c r="F7230" s="96">
        <f t="shared" si="938"/>
        <v>150</v>
      </c>
      <c r="G7230" s="209">
        <f>ROUND(SUM('NOVO HORIZONTE'!G7230),2)</f>
        <v>0</v>
      </c>
      <c r="H7230" s="107">
        <f t="shared" si="936"/>
        <v>0</v>
      </c>
      <c r="I7230" s="188">
        <f t="shared" si="933"/>
        <v>0</v>
      </c>
      <c r="J7230" s="142"/>
      <c r="K7230" s="146"/>
      <c r="L7230" s="7" t="str">
        <f t="shared" si="934"/>
        <v/>
      </c>
      <c r="M7230" s="7" t="str">
        <f t="shared" si="935"/>
        <v/>
      </c>
      <c r="N7230" s="7" t="str">
        <f t="shared" si="932"/>
        <v/>
      </c>
      <c r="O7230" s="144"/>
      <c r="P7230" s="355">
        <v>0</v>
      </c>
      <c r="Q7230" s="362">
        <f>SUM('NOVO HORIZONTE'!I7230)</f>
        <v>0</v>
      </c>
      <c r="R7230" s="363">
        <f t="shared" si="939"/>
        <v>0</v>
      </c>
      <c r="S7230" s="153">
        <f t="shared" si="937"/>
        <v>0</v>
      </c>
      <c r="T7230" s="364"/>
    </row>
    <row r="7231" ht="22.5" hidden="1" spans="1:20">
      <c r="A7231" s="239">
        <v>93267</v>
      </c>
      <c r="B7231" s="100" t="s">
        <v>252</v>
      </c>
      <c r="C7231" s="104" t="s">
        <v>7541</v>
      </c>
      <c r="D7231" s="94" t="s">
        <v>317</v>
      </c>
      <c r="E7231" s="95">
        <v>25.9</v>
      </c>
      <c r="F7231" s="96">
        <f t="shared" si="938"/>
        <v>31.79</v>
      </c>
      <c r="G7231" s="209">
        <f>ROUND(SUM('NOVO HORIZONTE'!G7231),2)</f>
        <v>0</v>
      </c>
      <c r="H7231" s="107">
        <f t="shared" si="936"/>
        <v>0</v>
      </c>
      <c r="I7231" s="188">
        <f t="shared" si="933"/>
        <v>0</v>
      </c>
      <c r="J7231" s="142"/>
      <c r="K7231" s="146"/>
      <c r="L7231" s="7" t="str">
        <f t="shared" si="934"/>
        <v/>
      </c>
      <c r="M7231" s="7" t="str">
        <f t="shared" si="935"/>
        <v/>
      </c>
      <c r="N7231" s="7" t="str">
        <f t="shared" si="932"/>
        <v/>
      </c>
      <c r="O7231" s="144"/>
      <c r="P7231" s="355">
        <v>0</v>
      </c>
      <c r="Q7231" s="362">
        <f>SUM('NOVO HORIZONTE'!I7231)</f>
        <v>0</v>
      </c>
      <c r="R7231" s="363">
        <f t="shared" si="939"/>
        <v>0</v>
      </c>
      <c r="S7231" s="153">
        <f t="shared" si="937"/>
        <v>0</v>
      </c>
      <c r="T7231" s="364"/>
    </row>
    <row r="7232" ht="22.5" hidden="1" spans="1:20">
      <c r="A7232" s="239">
        <v>93269</v>
      </c>
      <c r="B7232" s="100" t="s">
        <v>252</v>
      </c>
      <c r="C7232" s="104" t="s">
        <v>7542</v>
      </c>
      <c r="D7232" s="94" t="s">
        <v>317</v>
      </c>
      <c r="E7232" s="95">
        <v>4.96</v>
      </c>
      <c r="F7232" s="96">
        <f t="shared" si="938"/>
        <v>6.09</v>
      </c>
      <c r="G7232" s="209">
        <f>ROUND(SUM('NOVO HORIZONTE'!G7232),2)</f>
        <v>0</v>
      </c>
      <c r="H7232" s="107">
        <f t="shared" si="936"/>
        <v>0</v>
      </c>
      <c r="I7232" s="188">
        <f t="shared" si="933"/>
        <v>0</v>
      </c>
      <c r="J7232" s="142"/>
      <c r="K7232" s="146"/>
      <c r="L7232" s="7" t="str">
        <f t="shared" si="934"/>
        <v/>
      </c>
      <c r="M7232" s="7" t="str">
        <f t="shared" si="935"/>
        <v/>
      </c>
      <c r="N7232" s="7" t="str">
        <f t="shared" si="932"/>
        <v/>
      </c>
      <c r="O7232" s="144"/>
      <c r="P7232" s="355">
        <v>0</v>
      </c>
      <c r="Q7232" s="362">
        <f>SUM('NOVO HORIZONTE'!I7232)</f>
        <v>0</v>
      </c>
      <c r="R7232" s="363">
        <f t="shared" si="939"/>
        <v>0</v>
      </c>
      <c r="S7232" s="153">
        <f t="shared" si="937"/>
        <v>0</v>
      </c>
      <c r="T7232" s="364"/>
    </row>
    <row r="7233" ht="22.5" hidden="1" spans="1:20">
      <c r="A7233" s="239">
        <v>93270</v>
      </c>
      <c r="B7233" s="100" t="s">
        <v>252</v>
      </c>
      <c r="C7233" s="104" t="s">
        <v>7543</v>
      </c>
      <c r="D7233" s="94" t="s">
        <v>317</v>
      </c>
      <c r="E7233" s="95">
        <v>25.18</v>
      </c>
      <c r="F7233" s="96">
        <f t="shared" si="938"/>
        <v>30.91</v>
      </c>
      <c r="G7233" s="209">
        <f>ROUND(SUM('NOVO HORIZONTE'!G7233),2)</f>
        <v>0</v>
      </c>
      <c r="H7233" s="107">
        <f t="shared" si="936"/>
        <v>0</v>
      </c>
      <c r="I7233" s="188">
        <f t="shared" si="933"/>
        <v>0</v>
      </c>
      <c r="J7233" s="142"/>
      <c r="K7233" s="146"/>
      <c r="L7233" s="7" t="str">
        <f t="shared" si="934"/>
        <v/>
      </c>
      <c r="M7233" s="7" t="str">
        <f t="shared" si="935"/>
        <v/>
      </c>
      <c r="N7233" s="7" t="str">
        <f t="shared" si="932"/>
        <v/>
      </c>
      <c r="O7233" s="144"/>
      <c r="P7233" s="355">
        <v>0</v>
      </c>
      <c r="Q7233" s="362">
        <f>SUM('NOVO HORIZONTE'!I7233)</f>
        <v>0</v>
      </c>
      <c r="R7233" s="363">
        <f t="shared" si="939"/>
        <v>0</v>
      </c>
      <c r="S7233" s="153">
        <f t="shared" si="937"/>
        <v>0</v>
      </c>
      <c r="T7233" s="364"/>
    </row>
    <row r="7234" ht="22.5" hidden="1" spans="1:20">
      <c r="A7234" s="239">
        <v>93271</v>
      </c>
      <c r="B7234" s="100" t="s">
        <v>252</v>
      </c>
      <c r="C7234" s="104" t="s">
        <v>7544</v>
      </c>
      <c r="D7234" s="94" t="s">
        <v>317</v>
      </c>
      <c r="E7234" s="95">
        <v>5.98</v>
      </c>
      <c r="F7234" s="96">
        <f t="shared" si="938"/>
        <v>7.34</v>
      </c>
      <c r="G7234" s="209">
        <f>ROUND(SUM('NOVO HORIZONTE'!G7234),2)</f>
        <v>0</v>
      </c>
      <c r="H7234" s="107">
        <f t="shared" si="936"/>
        <v>0</v>
      </c>
      <c r="I7234" s="188">
        <f t="shared" si="933"/>
        <v>0</v>
      </c>
      <c r="J7234" s="142"/>
      <c r="K7234" s="146"/>
      <c r="L7234" s="7" t="str">
        <f t="shared" si="934"/>
        <v/>
      </c>
      <c r="M7234" s="7" t="str">
        <f t="shared" si="935"/>
        <v/>
      </c>
      <c r="N7234" s="7" t="str">
        <f t="shared" si="932"/>
        <v/>
      </c>
      <c r="O7234" s="144"/>
      <c r="P7234" s="355">
        <v>0</v>
      </c>
      <c r="Q7234" s="362">
        <f>SUM('NOVO HORIZONTE'!I7234)</f>
        <v>0</v>
      </c>
      <c r="R7234" s="363">
        <f t="shared" si="939"/>
        <v>0</v>
      </c>
      <c r="S7234" s="153">
        <f t="shared" si="937"/>
        <v>0</v>
      </c>
      <c r="T7234" s="364"/>
    </row>
    <row r="7235" ht="22.5" hidden="1" spans="1:20">
      <c r="A7235" s="239">
        <v>95208</v>
      </c>
      <c r="B7235" s="100" t="s">
        <v>252</v>
      </c>
      <c r="C7235" s="104" t="s">
        <v>7545</v>
      </c>
      <c r="D7235" s="94" t="s">
        <v>317</v>
      </c>
      <c r="E7235" s="95">
        <v>52.17</v>
      </c>
      <c r="F7235" s="96">
        <f t="shared" si="938"/>
        <v>64.03</v>
      </c>
      <c r="G7235" s="209">
        <f>ROUND(SUM('NOVO HORIZONTE'!G7235),2)</f>
        <v>0</v>
      </c>
      <c r="H7235" s="107">
        <f t="shared" si="936"/>
        <v>0</v>
      </c>
      <c r="I7235" s="188">
        <f t="shared" si="933"/>
        <v>0</v>
      </c>
      <c r="J7235" s="142"/>
      <c r="K7235" s="146"/>
      <c r="L7235" s="7" t="str">
        <f t="shared" si="934"/>
        <v/>
      </c>
      <c r="M7235" s="7" t="str">
        <f t="shared" si="935"/>
        <v/>
      </c>
      <c r="N7235" s="7" t="str">
        <f t="shared" ref="N7235:N7298" si="940">M7235</f>
        <v/>
      </c>
      <c r="O7235" s="144"/>
      <c r="P7235" s="355">
        <v>0</v>
      </c>
      <c r="Q7235" s="362">
        <f>SUM('NOVO HORIZONTE'!I7235)</f>
        <v>0</v>
      </c>
      <c r="R7235" s="363">
        <f t="shared" si="939"/>
        <v>0</v>
      </c>
      <c r="S7235" s="153">
        <f t="shared" si="937"/>
        <v>0</v>
      </c>
      <c r="T7235" s="364"/>
    </row>
    <row r="7236" ht="22.5" hidden="1" spans="1:20">
      <c r="A7236" s="239">
        <v>95209</v>
      </c>
      <c r="B7236" s="100" t="s">
        <v>252</v>
      </c>
      <c r="C7236" s="104" t="s">
        <v>7546</v>
      </c>
      <c r="D7236" s="94" t="s">
        <v>317</v>
      </c>
      <c r="E7236" s="95">
        <v>6.19</v>
      </c>
      <c r="F7236" s="96">
        <f t="shared" si="938"/>
        <v>7.6</v>
      </c>
      <c r="G7236" s="209">
        <f>ROUND(SUM('NOVO HORIZONTE'!G7236),2)</f>
        <v>0</v>
      </c>
      <c r="H7236" s="107">
        <f t="shared" si="936"/>
        <v>0</v>
      </c>
      <c r="I7236" s="188">
        <f t="shared" si="933"/>
        <v>0</v>
      </c>
      <c r="J7236" s="142"/>
      <c r="K7236" s="146"/>
      <c r="L7236" s="7" t="str">
        <f t="shared" si="934"/>
        <v/>
      </c>
      <c r="M7236" s="7" t="str">
        <f t="shared" si="935"/>
        <v/>
      </c>
      <c r="N7236" s="7" t="str">
        <f t="shared" si="940"/>
        <v/>
      </c>
      <c r="O7236" s="144"/>
      <c r="P7236" s="355">
        <v>0</v>
      </c>
      <c r="Q7236" s="362">
        <f>SUM('NOVO HORIZONTE'!I7236)</f>
        <v>0</v>
      </c>
      <c r="R7236" s="363">
        <f t="shared" si="939"/>
        <v>0</v>
      </c>
      <c r="S7236" s="153">
        <f t="shared" si="937"/>
        <v>0</v>
      </c>
      <c r="T7236" s="364"/>
    </row>
    <row r="7237" ht="22.5" hidden="1" spans="1:20">
      <c r="A7237" s="239">
        <v>95210</v>
      </c>
      <c r="B7237" s="100" t="s">
        <v>252</v>
      </c>
      <c r="C7237" s="104" t="s">
        <v>7547</v>
      </c>
      <c r="D7237" s="94" t="s">
        <v>317</v>
      </c>
      <c r="E7237" s="95">
        <v>57.06</v>
      </c>
      <c r="F7237" s="96">
        <f t="shared" si="938"/>
        <v>70.04</v>
      </c>
      <c r="G7237" s="209">
        <f>ROUND(SUM('NOVO HORIZONTE'!G7237),2)</f>
        <v>0</v>
      </c>
      <c r="H7237" s="107">
        <f t="shared" si="936"/>
        <v>0</v>
      </c>
      <c r="I7237" s="188">
        <f t="shared" si="933"/>
        <v>0</v>
      </c>
      <c r="J7237" s="142"/>
      <c r="K7237" s="146"/>
      <c r="L7237" s="7" t="str">
        <f t="shared" si="934"/>
        <v/>
      </c>
      <c r="M7237" s="7" t="str">
        <f t="shared" si="935"/>
        <v/>
      </c>
      <c r="N7237" s="7" t="str">
        <f t="shared" si="940"/>
        <v/>
      </c>
      <c r="O7237" s="144"/>
      <c r="P7237" s="355">
        <v>0</v>
      </c>
      <c r="Q7237" s="362">
        <f>SUM('NOVO HORIZONTE'!I7237)</f>
        <v>0</v>
      </c>
      <c r="R7237" s="363">
        <f t="shared" si="939"/>
        <v>0</v>
      </c>
      <c r="S7237" s="153">
        <f t="shared" si="937"/>
        <v>0</v>
      </c>
      <c r="T7237" s="364"/>
    </row>
    <row r="7238" ht="22.5" hidden="1" spans="1:20">
      <c r="A7238" s="239">
        <v>95211</v>
      </c>
      <c r="B7238" s="100" t="s">
        <v>252</v>
      </c>
      <c r="C7238" s="104" t="s">
        <v>7548</v>
      </c>
      <c r="D7238" s="94" t="s">
        <v>317</v>
      </c>
      <c r="E7238" s="95">
        <v>5.98</v>
      </c>
      <c r="F7238" s="96">
        <f t="shared" si="938"/>
        <v>7.34</v>
      </c>
      <c r="G7238" s="209">
        <f>ROUND(SUM('NOVO HORIZONTE'!G7238),2)</f>
        <v>0</v>
      </c>
      <c r="H7238" s="107">
        <f t="shared" si="936"/>
        <v>0</v>
      </c>
      <c r="I7238" s="188">
        <f t="shared" ref="I7238:I7301" si="941">IF(ISBLANK(G7238),0,ROUND(G7238*H7238,2))</f>
        <v>0</v>
      </c>
      <c r="J7238" s="142"/>
      <c r="K7238" s="146"/>
      <c r="L7238" s="7" t="str">
        <f t="shared" ref="L7238:L7301" si="942">IF(K7238="X","x",IF(K7238="xx","x",IF(I7238&gt;0,"x","")))</f>
        <v/>
      </c>
      <c r="M7238" s="7" t="str">
        <f t="shared" ref="M7238:M7301" si="943">IF(K7238="X","x",IF(K7238="xx","x",IF(I7238&gt;0,"x","")))</f>
        <v/>
      </c>
      <c r="N7238" s="7" t="str">
        <f t="shared" si="940"/>
        <v/>
      </c>
      <c r="O7238" s="144"/>
      <c r="P7238" s="355">
        <v>0</v>
      </c>
      <c r="Q7238" s="362">
        <f>SUM('NOVO HORIZONTE'!I7238)</f>
        <v>0</v>
      </c>
      <c r="R7238" s="363">
        <f t="shared" si="939"/>
        <v>0</v>
      </c>
      <c r="S7238" s="153">
        <f t="shared" si="937"/>
        <v>0</v>
      </c>
      <c r="T7238" s="364"/>
    </row>
    <row r="7239" ht="12.75" hidden="1" spans="1:20">
      <c r="A7239" s="238" t="s">
        <v>7549</v>
      </c>
      <c r="B7239" s="236"/>
      <c r="C7239" s="161" t="s">
        <v>7550</v>
      </c>
      <c r="D7239" s="94"/>
      <c r="E7239" s="95">
        <v>0</v>
      </c>
      <c r="F7239" s="96">
        <f t="shared" si="938"/>
        <v>0</v>
      </c>
      <c r="G7239" s="209">
        <f>ROUND(SUM('NOVO HORIZONTE'!G7239),2)</f>
        <v>0</v>
      </c>
      <c r="H7239" s="187">
        <f t="shared" ref="H7239:H7302" si="944">IF(G7239=0,0,F7239)</f>
        <v>0</v>
      </c>
      <c r="I7239" s="188">
        <f t="shared" si="941"/>
        <v>0</v>
      </c>
      <c r="J7239" s="142"/>
      <c r="K7239" s="145" t="str">
        <f>IF(SUM(I7239:I7239)&gt;0,"xx","")</f>
        <v/>
      </c>
      <c r="L7239" s="7" t="str">
        <f t="shared" si="942"/>
        <v/>
      </c>
      <c r="M7239" s="7" t="str">
        <f t="shared" si="943"/>
        <v/>
      </c>
      <c r="N7239" s="7" t="str">
        <f t="shared" si="940"/>
        <v/>
      </c>
      <c r="O7239" s="144"/>
      <c r="P7239" s="375"/>
      <c r="Q7239" s="362">
        <f>SUM('NOVO HORIZONTE'!I7239)</f>
        <v>0</v>
      </c>
      <c r="R7239" s="363">
        <f t="shared" si="939"/>
        <v>0</v>
      </c>
      <c r="S7239" s="153">
        <f t="shared" si="937"/>
        <v>0</v>
      </c>
      <c r="T7239" s="364"/>
    </row>
    <row r="7240" ht="12.75" hidden="1" spans="1:20">
      <c r="A7240" s="238" t="s">
        <v>7551</v>
      </c>
      <c r="B7240" s="236"/>
      <c r="C7240" s="161" t="s">
        <v>7552</v>
      </c>
      <c r="D7240" s="94"/>
      <c r="E7240" s="95">
        <v>0</v>
      </c>
      <c r="F7240" s="96">
        <f t="shared" si="938"/>
        <v>0</v>
      </c>
      <c r="G7240" s="209">
        <f>ROUND(SUM('NOVO HORIZONTE'!G7240),2)</f>
        <v>0</v>
      </c>
      <c r="H7240" s="187">
        <f t="shared" si="944"/>
        <v>0</v>
      </c>
      <c r="I7240" s="188">
        <f t="shared" si="941"/>
        <v>0</v>
      </c>
      <c r="J7240" s="142"/>
      <c r="K7240" s="145" t="str">
        <f>IF(SUM(I7241:I7246)&gt;0,"xx","")</f>
        <v/>
      </c>
      <c r="L7240" s="7" t="str">
        <f t="shared" si="942"/>
        <v/>
      </c>
      <c r="M7240" s="7" t="str">
        <f t="shared" si="943"/>
        <v/>
      </c>
      <c r="N7240" s="7" t="str">
        <f t="shared" si="940"/>
        <v/>
      </c>
      <c r="O7240" s="144"/>
      <c r="P7240" s="375"/>
      <c r="Q7240" s="362">
        <f>SUM('NOVO HORIZONTE'!I7240)</f>
        <v>0</v>
      </c>
      <c r="R7240" s="363">
        <f t="shared" si="939"/>
        <v>0</v>
      </c>
      <c r="S7240" s="153">
        <f t="shared" si="937"/>
        <v>0</v>
      </c>
      <c r="T7240" s="364"/>
    </row>
    <row r="7241" ht="22.5" hidden="1" spans="1:20">
      <c r="A7241" s="239">
        <v>90582</v>
      </c>
      <c r="B7241" s="100" t="s">
        <v>252</v>
      </c>
      <c r="C7241" s="104" t="s">
        <v>7553</v>
      </c>
      <c r="D7241" s="94" t="s">
        <v>317</v>
      </c>
      <c r="E7241" s="95">
        <v>0.45</v>
      </c>
      <c r="F7241" s="96">
        <f t="shared" si="938"/>
        <v>0.55</v>
      </c>
      <c r="G7241" s="209">
        <f>ROUND(SUM('NOVO HORIZONTE'!G7241),2)</f>
        <v>0</v>
      </c>
      <c r="H7241" s="107">
        <f t="shared" si="944"/>
        <v>0</v>
      </c>
      <c r="I7241" s="188">
        <f t="shared" si="941"/>
        <v>0</v>
      </c>
      <c r="J7241" s="142"/>
      <c r="K7241" s="146"/>
      <c r="L7241" s="7" t="str">
        <f t="shared" si="942"/>
        <v/>
      </c>
      <c r="M7241" s="7" t="str">
        <f t="shared" si="943"/>
        <v/>
      </c>
      <c r="N7241" s="7" t="str">
        <f t="shared" si="940"/>
        <v/>
      </c>
      <c r="O7241" s="144"/>
      <c r="P7241" s="355">
        <v>0</v>
      </c>
      <c r="Q7241" s="362">
        <f>SUM('NOVO HORIZONTE'!I7241)</f>
        <v>0</v>
      </c>
      <c r="R7241" s="363">
        <f t="shared" si="939"/>
        <v>0</v>
      </c>
      <c r="S7241" s="153">
        <f t="shared" si="937"/>
        <v>0</v>
      </c>
      <c r="T7241" s="364"/>
    </row>
    <row r="7242" ht="22.5" hidden="1" spans="1:20">
      <c r="A7242" s="239">
        <v>90583</v>
      </c>
      <c r="B7242" s="100" t="s">
        <v>252</v>
      </c>
      <c r="C7242" s="104" t="s">
        <v>7554</v>
      </c>
      <c r="D7242" s="94" t="s">
        <v>317</v>
      </c>
      <c r="E7242" s="95">
        <v>0.05</v>
      </c>
      <c r="F7242" s="96">
        <f t="shared" si="938"/>
        <v>0.06</v>
      </c>
      <c r="G7242" s="209">
        <f>ROUND(SUM('NOVO HORIZONTE'!G7242),2)</f>
        <v>0</v>
      </c>
      <c r="H7242" s="107">
        <f t="shared" si="944"/>
        <v>0</v>
      </c>
      <c r="I7242" s="188">
        <f t="shared" si="941"/>
        <v>0</v>
      </c>
      <c r="J7242" s="142"/>
      <c r="K7242" s="146"/>
      <c r="L7242" s="7" t="str">
        <f t="shared" si="942"/>
        <v/>
      </c>
      <c r="M7242" s="7" t="str">
        <f t="shared" si="943"/>
        <v/>
      </c>
      <c r="N7242" s="7" t="str">
        <f t="shared" si="940"/>
        <v/>
      </c>
      <c r="O7242" s="144"/>
      <c r="P7242" s="355">
        <v>0</v>
      </c>
      <c r="Q7242" s="362">
        <f>SUM('NOVO HORIZONTE'!I7242)</f>
        <v>0</v>
      </c>
      <c r="R7242" s="363">
        <f t="shared" si="939"/>
        <v>0</v>
      </c>
      <c r="S7242" s="153">
        <f t="shared" si="937"/>
        <v>0</v>
      </c>
      <c r="T7242" s="364"/>
    </row>
    <row r="7243" ht="22.5" hidden="1" spans="1:20">
      <c r="A7243" s="239">
        <v>90584</v>
      </c>
      <c r="B7243" s="100" t="s">
        <v>252</v>
      </c>
      <c r="C7243" s="104" t="s">
        <v>7555</v>
      </c>
      <c r="D7243" s="94" t="s">
        <v>317</v>
      </c>
      <c r="E7243" s="95">
        <v>0.35</v>
      </c>
      <c r="F7243" s="96">
        <f t="shared" si="938"/>
        <v>0.43</v>
      </c>
      <c r="G7243" s="209">
        <f>ROUND(SUM('NOVO HORIZONTE'!G7243),2)</f>
        <v>0</v>
      </c>
      <c r="H7243" s="107">
        <f t="shared" si="944"/>
        <v>0</v>
      </c>
      <c r="I7243" s="188">
        <f t="shared" si="941"/>
        <v>0</v>
      </c>
      <c r="J7243" s="142"/>
      <c r="K7243" s="146"/>
      <c r="L7243" s="7" t="str">
        <f t="shared" si="942"/>
        <v/>
      </c>
      <c r="M7243" s="7" t="str">
        <f t="shared" si="943"/>
        <v/>
      </c>
      <c r="N7243" s="7" t="str">
        <f t="shared" si="940"/>
        <v/>
      </c>
      <c r="O7243" s="144"/>
      <c r="P7243" s="355">
        <v>0</v>
      </c>
      <c r="Q7243" s="362">
        <f>SUM('NOVO HORIZONTE'!I7243)</f>
        <v>0</v>
      </c>
      <c r="R7243" s="363">
        <f t="shared" si="939"/>
        <v>0</v>
      </c>
      <c r="S7243" s="153">
        <f t="shared" si="937"/>
        <v>0</v>
      </c>
      <c r="T7243" s="364"/>
    </row>
    <row r="7244" ht="22.5" hidden="1" spans="1:20">
      <c r="A7244" s="239">
        <v>90585</v>
      </c>
      <c r="B7244" s="100" t="s">
        <v>252</v>
      </c>
      <c r="C7244" s="104" t="s">
        <v>7556</v>
      </c>
      <c r="D7244" s="94" t="s">
        <v>317</v>
      </c>
      <c r="E7244" s="95">
        <v>0.33</v>
      </c>
      <c r="F7244" s="96">
        <f t="shared" si="938"/>
        <v>0.41</v>
      </c>
      <c r="G7244" s="209">
        <f>ROUND(SUM('NOVO HORIZONTE'!G7244),2)</f>
        <v>0</v>
      </c>
      <c r="H7244" s="107">
        <f t="shared" si="944"/>
        <v>0</v>
      </c>
      <c r="I7244" s="188">
        <f t="shared" si="941"/>
        <v>0</v>
      </c>
      <c r="J7244" s="142"/>
      <c r="K7244" s="146"/>
      <c r="L7244" s="7" t="str">
        <f t="shared" si="942"/>
        <v/>
      </c>
      <c r="M7244" s="7" t="str">
        <f t="shared" si="943"/>
        <v/>
      </c>
      <c r="N7244" s="7" t="str">
        <f t="shared" si="940"/>
        <v/>
      </c>
      <c r="O7244" s="144"/>
      <c r="P7244" s="355">
        <v>0</v>
      </c>
      <c r="Q7244" s="362">
        <f>SUM('NOVO HORIZONTE'!I7244)</f>
        <v>0</v>
      </c>
      <c r="R7244" s="363">
        <f t="shared" si="939"/>
        <v>0</v>
      </c>
      <c r="S7244" s="153">
        <f t="shared" si="937"/>
        <v>0</v>
      </c>
      <c r="T7244" s="364"/>
    </row>
    <row r="7245" ht="22.5" hidden="1" spans="1:20">
      <c r="A7245" s="239">
        <v>90586</v>
      </c>
      <c r="B7245" s="100" t="s">
        <v>252</v>
      </c>
      <c r="C7245" s="104" t="s">
        <v>7557</v>
      </c>
      <c r="D7245" s="94" t="s">
        <v>7265</v>
      </c>
      <c r="E7245" s="95">
        <v>1.18</v>
      </c>
      <c r="F7245" s="96">
        <f t="shared" si="938"/>
        <v>1.45</v>
      </c>
      <c r="G7245" s="209">
        <f>ROUND(SUM('NOVO HORIZONTE'!G7245),2)</f>
        <v>0</v>
      </c>
      <c r="H7245" s="107">
        <f t="shared" si="944"/>
        <v>0</v>
      </c>
      <c r="I7245" s="188">
        <f t="shared" si="941"/>
        <v>0</v>
      </c>
      <c r="J7245" s="142"/>
      <c r="K7245" s="146"/>
      <c r="L7245" s="7" t="str">
        <f t="shared" si="942"/>
        <v/>
      </c>
      <c r="M7245" s="7" t="str">
        <f t="shared" si="943"/>
        <v/>
      </c>
      <c r="N7245" s="7" t="str">
        <f t="shared" si="940"/>
        <v/>
      </c>
      <c r="O7245" s="144"/>
      <c r="P7245" s="355">
        <v>0</v>
      </c>
      <c r="Q7245" s="362">
        <f>SUM('NOVO HORIZONTE'!I7245)</f>
        <v>0</v>
      </c>
      <c r="R7245" s="363">
        <f t="shared" si="939"/>
        <v>0</v>
      </c>
      <c r="S7245" s="153">
        <f t="shared" si="937"/>
        <v>0</v>
      </c>
      <c r="T7245" s="364"/>
    </row>
    <row r="7246" ht="22.5" hidden="1" spans="1:20">
      <c r="A7246" s="239">
        <v>90587</v>
      </c>
      <c r="B7246" s="100" t="s">
        <v>252</v>
      </c>
      <c r="C7246" s="104" t="s">
        <v>7558</v>
      </c>
      <c r="D7246" s="94" t="s">
        <v>7267</v>
      </c>
      <c r="E7246" s="95">
        <v>0.5</v>
      </c>
      <c r="F7246" s="96">
        <f t="shared" si="938"/>
        <v>0.61</v>
      </c>
      <c r="G7246" s="209">
        <f>ROUND(SUM('NOVO HORIZONTE'!G7246),2)</f>
        <v>0</v>
      </c>
      <c r="H7246" s="107">
        <f t="shared" si="944"/>
        <v>0</v>
      </c>
      <c r="I7246" s="188">
        <f t="shared" si="941"/>
        <v>0</v>
      </c>
      <c r="J7246" s="142"/>
      <c r="K7246" s="146"/>
      <c r="L7246" s="7" t="str">
        <f t="shared" si="942"/>
        <v/>
      </c>
      <c r="M7246" s="7" t="str">
        <f t="shared" si="943"/>
        <v/>
      </c>
      <c r="N7246" s="7" t="str">
        <f t="shared" si="940"/>
        <v/>
      </c>
      <c r="O7246" s="144"/>
      <c r="P7246" s="355">
        <v>0</v>
      </c>
      <c r="Q7246" s="362">
        <f>SUM('NOVO HORIZONTE'!I7246)</f>
        <v>0</v>
      </c>
      <c r="R7246" s="363">
        <f t="shared" si="939"/>
        <v>0</v>
      </c>
      <c r="S7246" s="153">
        <f t="shared" si="937"/>
        <v>0</v>
      </c>
      <c r="T7246" s="364"/>
    </row>
    <row r="7247" ht="12.75" hidden="1" spans="1:20">
      <c r="A7247" s="238" t="s">
        <v>7559</v>
      </c>
      <c r="B7247" s="236"/>
      <c r="C7247" s="161" t="s">
        <v>7560</v>
      </c>
      <c r="D7247" s="94"/>
      <c r="E7247" s="95">
        <v>0</v>
      </c>
      <c r="F7247" s="96">
        <f t="shared" si="938"/>
        <v>0</v>
      </c>
      <c r="G7247" s="209">
        <f>ROUND(SUM('NOVO HORIZONTE'!G7247),2)</f>
        <v>0</v>
      </c>
      <c r="H7247" s="187">
        <f t="shared" si="944"/>
        <v>0</v>
      </c>
      <c r="I7247" s="188">
        <f t="shared" si="941"/>
        <v>0</v>
      </c>
      <c r="J7247" s="142"/>
      <c r="K7247" s="145" t="str">
        <f>IF(SUM(I7248:I7253)&gt;0,"xx","")</f>
        <v/>
      </c>
      <c r="L7247" s="7" t="str">
        <f t="shared" si="942"/>
        <v/>
      </c>
      <c r="M7247" s="7" t="str">
        <f t="shared" si="943"/>
        <v/>
      </c>
      <c r="N7247" s="7" t="str">
        <f t="shared" si="940"/>
        <v/>
      </c>
      <c r="O7247" s="144"/>
      <c r="P7247" s="375"/>
      <c r="Q7247" s="362">
        <f>SUM('NOVO HORIZONTE'!I7247)</f>
        <v>0</v>
      </c>
      <c r="R7247" s="363">
        <f t="shared" si="939"/>
        <v>0</v>
      </c>
      <c r="S7247" s="153">
        <f t="shared" si="937"/>
        <v>0</v>
      </c>
      <c r="T7247" s="364"/>
    </row>
    <row r="7248" ht="22.5" hidden="1" spans="1:20">
      <c r="A7248" s="239">
        <v>91692</v>
      </c>
      <c r="B7248" s="100" t="s">
        <v>252</v>
      </c>
      <c r="C7248" s="104" t="s">
        <v>7561</v>
      </c>
      <c r="D7248" s="94" t="s">
        <v>7265</v>
      </c>
      <c r="E7248" s="95">
        <v>32.4</v>
      </c>
      <c r="F7248" s="96">
        <f t="shared" si="938"/>
        <v>39.77</v>
      </c>
      <c r="G7248" s="209">
        <f>ROUND(SUM('NOVO HORIZONTE'!G7248),2)</f>
        <v>0</v>
      </c>
      <c r="H7248" s="107">
        <f t="shared" si="944"/>
        <v>0</v>
      </c>
      <c r="I7248" s="188">
        <f t="shared" si="941"/>
        <v>0</v>
      </c>
      <c r="J7248" s="142"/>
      <c r="K7248" s="146"/>
      <c r="L7248" s="7" t="str">
        <f t="shared" si="942"/>
        <v/>
      </c>
      <c r="M7248" s="7" t="str">
        <f t="shared" si="943"/>
        <v/>
      </c>
      <c r="N7248" s="7" t="str">
        <f t="shared" si="940"/>
        <v/>
      </c>
      <c r="O7248" s="144"/>
      <c r="P7248" s="355">
        <v>0</v>
      </c>
      <c r="Q7248" s="362">
        <f>SUM('NOVO HORIZONTE'!I7248)</f>
        <v>0</v>
      </c>
      <c r="R7248" s="363">
        <f t="shared" si="939"/>
        <v>0</v>
      </c>
      <c r="S7248" s="153">
        <f t="shared" si="937"/>
        <v>0</v>
      </c>
      <c r="T7248" s="364"/>
    </row>
    <row r="7249" ht="22.5" hidden="1" spans="1:20">
      <c r="A7249" s="239">
        <v>91693</v>
      </c>
      <c r="B7249" s="100" t="s">
        <v>252</v>
      </c>
      <c r="C7249" s="104" t="s">
        <v>7562</v>
      </c>
      <c r="D7249" s="94" t="s">
        <v>7267</v>
      </c>
      <c r="E7249" s="95">
        <v>31.47</v>
      </c>
      <c r="F7249" s="96">
        <f t="shared" si="938"/>
        <v>38.63</v>
      </c>
      <c r="G7249" s="209">
        <f>ROUND(SUM('NOVO HORIZONTE'!G7249),2)</f>
        <v>0</v>
      </c>
      <c r="H7249" s="107">
        <f t="shared" si="944"/>
        <v>0</v>
      </c>
      <c r="I7249" s="188">
        <f t="shared" si="941"/>
        <v>0</v>
      </c>
      <c r="J7249" s="142"/>
      <c r="K7249" s="146"/>
      <c r="L7249" s="7" t="str">
        <f t="shared" si="942"/>
        <v/>
      </c>
      <c r="M7249" s="7" t="str">
        <f t="shared" si="943"/>
        <v/>
      </c>
      <c r="N7249" s="7" t="str">
        <f t="shared" si="940"/>
        <v/>
      </c>
      <c r="O7249" s="144"/>
      <c r="P7249" s="355">
        <v>0</v>
      </c>
      <c r="Q7249" s="362">
        <f>SUM('NOVO HORIZONTE'!I7249)</f>
        <v>0</v>
      </c>
      <c r="R7249" s="363">
        <f t="shared" si="939"/>
        <v>0</v>
      </c>
      <c r="S7249" s="153">
        <f t="shared" si="937"/>
        <v>0</v>
      </c>
      <c r="T7249" s="364"/>
    </row>
    <row r="7250" ht="22.5" hidden="1" spans="1:20">
      <c r="A7250" s="239">
        <v>91688</v>
      </c>
      <c r="B7250" s="100" t="s">
        <v>252</v>
      </c>
      <c r="C7250" s="104" t="s">
        <v>7563</v>
      </c>
      <c r="D7250" s="94" t="s">
        <v>317</v>
      </c>
      <c r="E7250" s="95">
        <v>0.08</v>
      </c>
      <c r="F7250" s="96">
        <f t="shared" si="938"/>
        <v>0.1</v>
      </c>
      <c r="G7250" s="209">
        <f>ROUND(SUM('NOVO HORIZONTE'!G7250),2)</f>
        <v>0</v>
      </c>
      <c r="H7250" s="107">
        <f t="shared" si="944"/>
        <v>0</v>
      </c>
      <c r="I7250" s="188">
        <f t="shared" si="941"/>
        <v>0</v>
      </c>
      <c r="J7250" s="142"/>
      <c r="K7250" s="146"/>
      <c r="L7250" s="7" t="str">
        <f t="shared" si="942"/>
        <v/>
      </c>
      <c r="M7250" s="7" t="str">
        <f t="shared" si="943"/>
        <v/>
      </c>
      <c r="N7250" s="7" t="str">
        <f t="shared" si="940"/>
        <v/>
      </c>
      <c r="O7250" s="144"/>
      <c r="P7250" s="355">
        <v>0</v>
      </c>
      <c r="Q7250" s="362">
        <f>SUM('NOVO HORIZONTE'!I7250)</f>
        <v>0</v>
      </c>
      <c r="R7250" s="363">
        <f t="shared" si="939"/>
        <v>0</v>
      </c>
      <c r="S7250" s="153">
        <f t="shared" si="937"/>
        <v>0</v>
      </c>
      <c r="T7250" s="364"/>
    </row>
    <row r="7251" ht="22.5" hidden="1" spans="1:20">
      <c r="A7251" s="239">
        <v>91689</v>
      </c>
      <c r="B7251" s="100" t="s">
        <v>252</v>
      </c>
      <c r="C7251" s="104" t="s">
        <v>7564</v>
      </c>
      <c r="D7251" s="94" t="s">
        <v>317</v>
      </c>
      <c r="E7251" s="95">
        <v>0.01</v>
      </c>
      <c r="F7251" s="96">
        <f t="shared" si="938"/>
        <v>0.01</v>
      </c>
      <c r="G7251" s="209">
        <f>ROUND(SUM('NOVO HORIZONTE'!G7251),2)</f>
        <v>0</v>
      </c>
      <c r="H7251" s="107">
        <f t="shared" si="944"/>
        <v>0</v>
      </c>
      <c r="I7251" s="188">
        <f t="shared" si="941"/>
        <v>0</v>
      </c>
      <c r="J7251" s="142"/>
      <c r="K7251" s="146"/>
      <c r="L7251" s="7" t="str">
        <f t="shared" si="942"/>
        <v/>
      </c>
      <c r="M7251" s="7" t="str">
        <f t="shared" si="943"/>
        <v/>
      </c>
      <c r="N7251" s="7" t="str">
        <f t="shared" si="940"/>
        <v/>
      </c>
      <c r="O7251" s="144"/>
      <c r="P7251" s="375"/>
      <c r="Q7251" s="362">
        <f>SUM('NOVO HORIZONTE'!I7251)</f>
        <v>0</v>
      </c>
      <c r="R7251" s="363">
        <f t="shared" si="939"/>
        <v>0</v>
      </c>
      <c r="S7251" s="153">
        <f t="shared" si="937"/>
        <v>0</v>
      </c>
      <c r="T7251" s="364"/>
    </row>
    <row r="7252" ht="22.5" hidden="1" spans="1:20">
      <c r="A7252" s="239">
        <v>91690</v>
      </c>
      <c r="B7252" s="100" t="s">
        <v>252</v>
      </c>
      <c r="C7252" s="104" t="s">
        <v>7565</v>
      </c>
      <c r="D7252" s="94" t="s">
        <v>317</v>
      </c>
      <c r="E7252" s="95">
        <v>0.06</v>
      </c>
      <c r="F7252" s="96">
        <f t="shared" si="938"/>
        <v>0.07</v>
      </c>
      <c r="G7252" s="209">
        <f>ROUND(SUM('NOVO HORIZONTE'!G7252),2)</f>
        <v>0</v>
      </c>
      <c r="H7252" s="107">
        <f t="shared" si="944"/>
        <v>0</v>
      </c>
      <c r="I7252" s="188">
        <f t="shared" si="941"/>
        <v>0</v>
      </c>
      <c r="J7252" s="142"/>
      <c r="K7252" s="146"/>
      <c r="L7252" s="7" t="str">
        <f t="shared" si="942"/>
        <v/>
      </c>
      <c r="M7252" s="7" t="str">
        <f t="shared" si="943"/>
        <v/>
      </c>
      <c r="N7252" s="7" t="str">
        <f t="shared" si="940"/>
        <v/>
      </c>
      <c r="O7252" s="144"/>
      <c r="P7252" s="355">
        <v>0</v>
      </c>
      <c r="Q7252" s="362">
        <f>SUM('NOVO HORIZONTE'!I7252)</f>
        <v>0</v>
      </c>
      <c r="R7252" s="363">
        <f t="shared" si="939"/>
        <v>0</v>
      </c>
      <c r="S7252" s="153">
        <f t="shared" si="937"/>
        <v>0</v>
      </c>
      <c r="T7252" s="364"/>
    </row>
    <row r="7253" ht="22.5" hidden="1" spans="1:20">
      <c r="A7253" s="239">
        <v>91691</v>
      </c>
      <c r="B7253" s="100" t="s">
        <v>252</v>
      </c>
      <c r="C7253" s="104" t="s">
        <v>7566</v>
      </c>
      <c r="D7253" s="94" t="s">
        <v>317</v>
      </c>
      <c r="E7253" s="95">
        <v>0.87</v>
      </c>
      <c r="F7253" s="96">
        <f t="shared" si="938"/>
        <v>1.07</v>
      </c>
      <c r="G7253" s="209">
        <f>ROUND(SUM('NOVO HORIZONTE'!G7253),2)</f>
        <v>0</v>
      </c>
      <c r="H7253" s="107">
        <f t="shared" si="944"/>
        <v>0</v>
      </c>
      <c r="I7253" s="188">
        <f t="shared" si="941"/>
        <v>0</v>
      </c>
      <c r="J7253" s="142"/>
      <c r="K7253" s="146"/>
      <c r="L7253" s="7" t="str">
        <f t="shared" si="942"/>
        <v/>
      </c>
      <c r="M7253" s="7" t="str">
        <f t="shared" si="943"/>
        <v/>
      </c>
      <c r="N7253" s="7" t="str">
        <f t="shared" si="940"/>
        <v/>
      </c>
      <c r="O7253" s="144"/>
      <c r="P7253" s="355">
        <v>0</v>
      </c>
      <c r="Q7253" s="362">
        <f>SUM('NOVO HORIZONTE'!I7253)</f>
        <v>0</v>
      </c>
      <c r="R7253" s="363">
        <f t="shared" si="939"/>
        <v>0</v>
      </c>
      <c r="S7253" s="153">
        <f t="shared" si="937"/>
        <v>0</v>
      </c>
      <c r="T7253" s="364"/>
    </row>
    <row r="7254" ht="12.75" hidden="1" spans="1:20">
      <c r="A7254" s="238" t="s">
        <v>7567</v>
      </c>
      <c r="B7254" s="236"/>
      <c r="C7254" s="161" t="s">
        <v>7568</v>
      </c>
      <c r="D7254" s="94"/>
      <c r="E7254" s="95">
        <v>0</v>
      </c>
      <c r="F7254" s="96">
        <f t="shared" si="938"/>
        <v>0</v>
      </c>
      <c r="G7254" s="209">
        <f>ROUND(SUM('NOVO HORIZONTE'!G7254),2)</f>
        <v>0</v>
      </c>
      <c r="H7254" s="187">
        <f t="shared" si="944"/>
        <v>0</v>
      </c>
      <c r="I7254" s="188">
        <f t="shared" si="941"/>
        <v>0</v>
      </c>
      <c r="J7254" s="142"/>
      <c r="K7254" s="145" t="str">
        <f>IF(SUM(I7254:I7254)&gt;0,"xx","")</f>
        <v/>
      </c>
      <c r="L7254" s="7" t="str">
        <f t="shared" si="942"/>
        <v/>
      </c>
      <c r="M7254" s="7" t="str">
        <f t="shared" si="943"/>
        <v/>
      </c>
      <c r="N7254" s="7" t="str">
        <f t="shared" si="940"/>
        <v/>
      </c>
      <c r="O7254" s="144"/>
      <c r="P7254" s="375"/>
      <c r="Q7254" s="362">
        <f>SUM('NOVO HORIZONTE'!I7254)</f>
        <v>0</v>
      </c>
      <c r="R7254" s="363">
        <f t="shared" si="939"/>
        <v>0</v>
      </c>
      <c r="S7254" s="153">
        <f t="shared" si="937"/>
        <v>0</v>
      </c>
      <c r="T7254" s="364"/>
    </row>
    <row r="7255" ht="12.75" hidden="1" spans="1:20">
      <c r="A7255" s="238" t="s">
        <v>7569</v>
      </c>
      <c r="B7255" s="236"/>
      <c r="C7255" s="161" t="s">
        <v>7570</v>
      </c>
      <c r="D7255" s="94"/>
      <c r="E7255" s="95">
        <v>0</v>
      </c>
      <c r="F7255" s="96">
        <f t="shared" si="938"/>
        <v>0</v>
      </c>
      <c r="G7255" s="209">
        <f>ROUND(SUM('NOVO HORIZONTE'!G7255),2)</f>
        <v>0</v>
      </c>
      <c r="H7255" s="187">
        <f t="shared" si="944"/>
        <v>0</v>
      </c>
      <c r="I7255" s="188">
        <f t="shared" si="941"/>
        <v>0</v>
      </c>
      <c r="J7255" s="142"/>
      <c r="K7255" s="145" t="str">
        <f>IF(SUM(I7256:I7260)&gt;0,"xx","")</f>
        <v/>
      </c>
      <c r="L7255" s="7" t="str">
        <f t="shared" si="942"/>
        <v/>
      </c>
      <c r="M7255" s="7" t="str">
        <f t="shared" si="943"/>
        <v/>
      </c>
      <c r="N7255" s="7" t="str">
        <f t="shared" si="940"/>
        <v/>
      </c>
      <c r="O7255" s="144"/>
      <c r="P7255" s="375"/>
      <c r="Q7255" s="362">
        <f>SUM('NOVO HORIZONTE'!I7255)</f>
        <v>0</v>
      </c>
      <c r="R7255" s="363">
        <f t="shared" si="939"/>
        <v>0</v>
      </c>
      <c r="S7255" s="153">
        <f t="shared" si="937"/>
        <v>0</v>
      </c>
      <c r="T7255" s="364"/>
    </row>
    <row r="7256" ht="22.5" hidden="1" spans="1:20">
      <c r="A7256" s="239">
        <v>95133</v>
      </c>
      <c r="B7256" s="100" t="s">
        <v>252</v>
      </c>
      <c r="C7256" s="104" t="s">
        <v>7571</v>
      </c>
      <c r="D7256" s="94" t="s">
        <v>7265</v>
      </c>
      <c r="E7256" s="95">
        <v>164.43</v>
      </c>
      <c r="F7256" s="96">
        <f t="shared" si="938"/>
        <v>201.82</v>
      </c>
      <c r="G7256" s="209">
        <f>ROUND(SUM('NOVO HORIZONTE'!G7256),2)</f>
        <v>0</v>
      </c>
      <c r="H7256" s="107">
        <f t="shared" si="944"/>
        <v>0</v>
      </c>
      <c r="I7256" s="188">
        <f t="shared" si="941"/>
        <v>0</v>
      </c>
      <c r="J7256" s="142"/>
      <c r="K7256" s="146"/>
      <c r="L7256" s="7" t="str">
        <f t="shared" si="942"/>
        <v/>
      </c>
      <c r="M7256" s="7" t="str">
        <f t="shared" si="943"/>
        <v/>
      </c>
      <c r="N7256" s="7" t="str">
        <f t="shared" si="940"/>
        <v/>
      </c>
      <c r="O7256" s="144"/>
      <c r="P7256" s="355">
        <v>0</v>
      </c>
      <c r="Q7256" s="362">
        <f>SUM('NOVO HORIZONTE'!I7256)</f>
        <v>0</v>
      </c>
      <c r="R7256" s="363">
        <f t="shared" si="939"/>
        <v>0</v>
      </c>
      <c r="S7256" s="153">
        <f t="shared" si="937"/>
        <v>0</v>
      </c>
      <c r="T7256" s="364"/>
    </row>
    <row r="7257" ht="22.5" hidden="1" spans="1:20">
      <c r="A7257" s="239">
        <v>95129</v>
      </c>
      <c r="B7257" s="100" t="s">
        <v>252</v>
      </c>
      <c r="C7257" s="104" t="s">
        <v>7572</v>
      </c>
      <c r="D7257" s="94" t="s">
        <v>317</v>
      </c>
      <c r="E7257" s="95">
        <v>43.83</v>
      </c>
      <c r="F7257" s="96">
        <f t="shared" si="938"/>
        <v>53.8</v>
      </c>
      <c r="G7257" s="209">
        <f>ROUND(SUM('NOVO HORIZONTE'!G7257),2)</f>
        <v>0</v>
      </c>
      <c r="H7257" s="107">
        <f t="shared" si="944"/>
        <v>0</v>
      </c>
      <c r="I7257" s="188">
        <f t="shared" si="941"/>
        <v>0</v>
      </c>
      <c r="J7257" s="142"/>
      <c r="K7257" s="146"/>
      <c r="L7257" s="7" t="str">
        <f t="shared" si="942"/>
        <v/>
      </c>
      <c r="M7257" s="7" t="str">
        <f t="shared" si="943"/>
        <v/>
      </c>
      <c r="N7257" s="7" t="str">
        <f t="shared" si="940"/>
        <v/>
      </c>
      <c r="O7257" s="144"/>
      <c r="P7257" s="355">
        <v>0</v>
      </c>
      <c r="Q7257" s="362">
        <f>SUM('NOVO HORIZONTE'!I7257)</f>
        <v>0</v>
      </c>
      <c r="R7257" s="363">
        <f t="shared" si="939"/>
        <v>0</v>
      </c>
      <c r="S7257" s="153">
        <f t="shared" ref="S7257:S7320" si="945">IF(R7257=0,0,IF(R7257&gt;0,"c","b"))</f>
        <v>0</v>
      </c>
      <c r="T7257" s="364"/>
    </row>
    <row r="7258" ht="22.5" hidden="1" spans="1:20">
      <c r="A7258" s="239">
        <v>95130</v>
      </c>
      <c r="B7258" s="100" t="s">
        <v>252</v>
      </c>
      <c r="C7258" s="104" t="s">
        <v>7573</v>
      </c>
      <c r="D7258" s="94" t="s">
        <v>317</v>
      </c>
      <c r="E7258" s="95">
        <v>8.12</v>
      </c>
      <c r="F7258" s="96">
        <f t="shared" si="938"/>
        <v>9.97</v>
      </c>
      <c r="G7258" s="209">
        <f>ROUND(SUM('NOVO HORIZONTE'!G7258),2)</f>
        <v>0</v>
      </c>
      <c r="H7258" s="107">
        <f t="shared" si="944"/>
        <v>0</v>
      </c>
      <c r="I7258" s="188">
        <f t="shared" si="941"/>
        <v>0</v>
      </c>
      <c r="J7258" s="142"/>
      <c r="K7258" s="146"/>
      <c r="L7258" s="7" t="str">
        <f t="shared" si="942"/>
        <v/>
      </c>
      <c r="M7258" s="7" t="str">
        <f t="shared" si="943"/>
        <v/>
      </c>
      <c r="N7258" s="7" t="str">
        <f t="shared" si="940"/>
        <v/>
      </c>
      <c r="O7258" s="144"/>
      <c r="P7258" s="355">
        <v>0</v>
      </c>
      <c r="Q7258" s="362">
        <f>SUM('NOVO HORIZONTE'!I7258)</f>
        <v>0</v>
      </c>
      <c r="R7258" s="363">
        <f t="shared" si="939"/>
        <v>0</v>
      </c>
      <c r="S7258" s="153">
        <f t="shared" si="945"/>
        <v>0</v>
      </c>
      <c r="T7258" s="364"/>
    </row>
    <row r="7259" ht="22.5" hidden="1" spans="1:20">
      <c r="A7259" s="239">
        <v>95131</v>
      </c>
      <c r="B7259" s="100" t="s">
        <v>252</v>
      </c>
      <c r="C7259" s="104" t="s">
        <v>7574</v>
      </c>
      <c r="D7259" s="94" t="s">
        <v>317</v>
      </c>
      <c r="E7259" s="95">
        <v>51.59</v>
      </c>
      <c r="F7259" s="96">
        <f t="shared" si="938"/>
        <v>63.32</v>
      </c>
      <c r="G7259" s="209">
        <f>ROUND(SUM('NOVO HORIZONTE'!G7259),2)</f>
        <v>0</v>
      </c>
      <c r="H7259" s="107">
        <f t="shared" si="944"/>
        <v>0</v>
      </c>
      <c r="I7259" s="188">
        <f t="shared" si="941"/>
        <v>0</v>
      </c>
      <c r="J7259" s="142"/>
      <c r="K7259" s="146"/>
      <c r="L7259" s="7" t="str">
        <f t="shared" si="942"/>
        <v/>
      </c>
      <c r="M7259" s="7" t="str">
        <f t="shared" si="943"/>
        <v/>
      </c>
      <c r="N7259" s="7" t="str">
        <f t="shared" si="940"/>
        <v/>
      </c>
      <c r="O7259" s="144"/>
      <c r="P7259" s="355">
        <v>0</v>
      </c>
      <c r="Q7259" s="362">
        <f>SUM('NOVO HORIZONTE'!I7259)</f>
        <v>0</v>
      </c>
      <c r="R7259" s="363">
        <f t="shared" si="939"/>
        <v>0</v>
      </c>
      <c r="S7259" s="153">
        <f t="shared" si="945"/>
        <v>0</v>
      </c>
      <c r="T7259" s="364"/>
    </row>
    <row r="7260" ht="22.5" hidden="1" spans="1:20">
      <c r="A7260" s="239">
        <v>95132</v>
      </c>
      <c r="B7260" s="100" t="s">
        <v>252</v>
      </c>
      <c r="C7260" s="104" t="s">
        <v>7575</v>
      </c>
      <c r="D7260" s="94" t="s">
        <v>317</v>
      </c>
      <c r="E7260" s="95">
        <v>31.36</v>
      </c>
      <c r="F7260" s="96">
        <f t="shared" si="938"/>
        <v>38.49</v>
      </c>
      <c r="G7260" s="209">
        <f>ROUND(SUM('NOVO HORIZONTE'!G7260),2)</f>
        <v>0</v>
      </c>
      <c r="H7260" s="107">
        <f t="shared" si="944"/>
        <v>0</v>
      </c>
      <c r="I7260" s="188">
        <f t="shared" si="941"/>
        <v>0</v>
      </c>
      <c r="J7260" s="142"/>
      <c r="K7260" s="146"/>
      <c r="L7260" s="7" t="str">
        <f t="shared" si="942"/>
        <v/>
      </c>
      <c r="M7260" s="7" t="str">
        <f t="shared" si="943"/>
        <v/>
      </c>
      <c r="N7260" s="7" t="str">
        <f t="shared" si="940"/>
        <v/>
      </c>
      <c r="O7260" s="144"/>
      <c r="P7260" s="355">
        <v>0</v>
      </c>
      <c r="Q7260" s="362">
        <f>SUM('NOVO HORIZONTE'!I7260)</f>
        <v>0</v>
      </c>
      <c r="R7260" s="363">
        <f t="shared" si="939"/>
        <v>0</v>
      </c>
      <c r="S7260" s="153">
        <f t="shared" si="945"/>
        <v>0</v>
      </c>
      <c r="T7260" s="364"/>
    </row>
    <row r="7261" ht="12.75" hidden="1" spans="1:20">
      <c r="A7261" s="238" t="s">
        <v>7576</v>
      </c>
      <c r="B7261" s="236"/>
      <c r="C7261" s="161" t="s">
        <v>7577</v>
      </c>
      <c r="D7261" s="94"/>
      <c r="E7261" s="95">
        <v>0</v>
      </c>
      <c r="F7261" s="96">
        <f t="shared" si="938"/>
        <v>0</v>
      </c>
      <c r="G7261" s="209">
        <f>ROUND(SUM('NOVO HORIZONTE'!G7261),2)</f>
        <v>0</v>
      </c>
      <c r="H7261" s="187">
        <f t="shared" si="944"/>
        <v>0</v>
      </c>
      <c r="I7261" s="188">
        <f t="shared" si="941"/>
        <v>0</v>
      </c>
      <c r="J7261" s="142"/>
      <c r="K7261" s="145" t="str">
        <f>IF(SUM(I7262:I7311)&gt;0,"xx","")</f>
        <v/>
      </c>
      <c r="L7261" s="7" t="str">
        <f t="shared" si="942"/>
        <v/>
      </c>
      <c r="M7261" s="7" t="str">
        <f t="shared" si="943"/>
        <v/>
      </c>
      <c r="N7261" s="7" t="str">
        <f t="shared" si="940"/>
        <v/>
      </c>
      <c r="O7261" s="144"/>
      <c r="P7261" s="375"/>
      <c r="Q7261" s="362">
        <f>SUM('NOVO HORIZONTE'!I7261)</f>
        <v>0</v>
      </c>
      <c r="R7261" s="363">
        <f t="shared" si="939"/>
        <v>0</v>
      </c>
      <c r="S7261" s="153">
        <f t="shared" si="945"/>
        <v>0</v>
      </c>
      <c r="T7261" s="364"/>
    </row>
    <row r="7262" ht="22.5" hidden="1" spans="1:20">
      <c r="A7262" s="239">
        <v>88418</v>
      </c>
      <c r="B7262" s="100" t="s">
        <v>252</v>
      </c>
      <c r="C7262" s="104" t="s">
        <v>7578</v>
      </c>
      <c r="D7262" s="94" t="s">
        <v>7265</v>
      </c>
      <c r="E7262" s="95">
        <v>12.49</v>
      </c>
      <c r="F7262" s="96">
        <f t="shared" si="938"/>
        <v>15.33</v>
      </c>
      <c r="G7262" s="209">
        <f>ROUND(SUM('NOVO HORIZONTE'!G7262),2)</f>
        <v>0</v>
      </c>
      <c r="H7262" s="107">
        <f t="shared" si="944"/>
        <v>0</v>
      </c>
      <c r="I7262" s="188">
        <f t="shared" si="941"/>
        <v>0</v>
      </c>
      <c r="J7262" s="142"/>
      <c r="K7262" s="146"/>
      <c r="L7262" s="7" t="str">
        <f t="shared" si="942"/>
        <v/>
      </c>
      <c r="M7262" s="7" t="str">
        <f t="shared" si="943"/>
        <v/>
      </c>
      <c r="N7262" s="7" t="str">
        <f t="shared" si="940"/>
        <v/>
      </c>
      <c r="O7262" s="144"/>
      <c r="P7262" s="355">
        <v>0</v>
      </c>
      <c r="Q7262" s="362">
        <f>SUM('NOVO HORIZONTE'!I7262)</f>
        <v>0</v>
      </c>
      <c r="R7262" s="363">
        <f t="shared" si="939"/>
        <v>0</v>
      </c>
      <c r="S7262" s="153">
        <f t="shared" si="945"/>
        <v>0</v>
      </c>
      <c r="T7262" s="364"/>
    </row>
    <row r="7263" ht="22.5" hidden="1" spans="1:20">
      <c r="A7263" s="239">
        <v>88419</v>
      </c>
      <c r="B7263" s="100" t="s">
        <v>252</v>
      </c>
      <c r="C7263" s="104" t="s">
        <v>7579</v>
      </c>
      <c r="D7263" s="94" t="s">
        <v>317</v>
      </c>
      <c r="E7263" s="95">
        <v>4.99</v>
      </c>
      <c r="F7263" s="96">
        <f t="shared" si="938"/>
        <v>6.12</v>
      </c>
      <c r="G7263" s="209">
        <f>ROUND(SUM('NOVO HORIZONTE'!G7263),2)</f>
        <v>0</v>
      </c>
      <c r="H7263" s="107">
        <f t="shared" si="944"/>
        <v>0</v>
      </c>
      <c r="I7263" s="188">
        <f t="shared" si="941"/>
        <v>0</v>
      </c>
      <c r="J7263" s="142"/>
      <c r="K7263" s="146"/>
      <c r="L7263" s="7" t="str">
        <f t="shared" si="942"/>
        <v/>
      </c>
      <c r="M7263" s="7" t="str">
        <f t="shared" si="943"/>
        <v/>
      </c>
      <c r="N7263" s="7" t="str">
        <f t="shared" si="940"/>
        <v/>
      </c>
      <c r="O7263" s="144"/>
      <c r="P7263" s="355">
        <v>0</v>
      </c>
      <c r="Q7263" s="362">
        <f>SUM('NOVO HORIZONTE'!I7263)</f>
        <v>0</v>
      </c>
      <c r="R7263" s="363">
        <f t="shared" si="939"/>
        <v>0</v>
      </c>
      <c r="S7263" s="153">
        <f t="shared" si="945"/>
        <v>0</v>
      </c>
      <c r="T7263" s="364"/>
    </row>
    <row r="7264" ht="22.5" hidden="1" spans="1:20">
      <c r="A7264" s="239">
        <v>88422</v>
      </c>
      <c r="B7264" s="100" t="s">
        <v>252</v>
      </c>
      <c r="C7264" s="104" t="s">
        <v>7580</v>
      </c>
      <c r="D7264" s="94" t="s">
        <v>317</v>
      </c>
      <c r="E7264" s="95">
        <v>0.59</v>
      </c>
      <c r="F7264" s="96">
        <f t="shared" si="938"/>
        <v>0.72</v>
      </c>
      <c r="G7264" s="209">
        <f>ROUND(SUM('NOVO HORIZONTE'!G7264),2)</f>
        <v>0</v>
      </c>
      <c r="H7264" s="107">
        <f t="shared" si="944"/>
        <v>0</v>
      </c>
      <c r="I7264" s="188">
        <f t="shared" si="941"/>
        <v>0</v>
      </c>
      <c r="J7264" s="142"/>
      <c r="K7264" s="146"/>
      <c r="L7264" s="7" t="str">
        <f t="shared" si="942"/>
        <v/>
      </c>
      <c r="M7264" s="7" t="str">
        <f t="shared" si="943"/>
        <v/>
      </c>
      <c r="N7264" s="7" t="str">
        <f t="shared" si="940"/>
        <v/>
      </c>
      <c r="O7264" s="144"/>
      <c r="P7264" s="355">
        <v>0</v>
      </c>
      <c r="Q7264" s="362">
        <f>SUM('NOVO HORIZONTE'!I7264)</f>
        <v>0</v>
      </c>
      <c r="R7264" s="363">
        <f t="shared" si="939"/>
        <v>0</v>
      </c>
      <c r="S7264" s="153">
        <f t="shared" si="945"/>
        <v>0</v>
      </c>
      <c r="T7264" s="364"/>
    </row>
    <row r="7265" ht="22.5" hidden="1" spans="1:20">
      <c r="A7265" s="239">
        <v>88425</v>
      </c>
      <c r="B7265" s="100" t="s">
        <v>252</v>
      </c>
      <c r="C7265" s="104" t="s">
        <v>7581</v>
      </c>
      <c r="D7265" s="94" t="s">
        <v>317</v>
      </c>
      <c r="E7265" s="95">
        <v>6.24</v>
      </c>
      <c r="F7265" s="96">
        <f t="shared" si="938"/>
        <v>7.66</v>
      </c>
      <c r="G7265" s="209">
        <f>ROUND(SUM('NOVO HORIZONTE'!G7265),2)</f>
        <v>0</v>
      </c>
      <c r="H7265" s="107">
        <f t="shared" si="944"/>
        <v>0</v>
      </c>
      <c r="I7265" s="188">
        <f t="shared" si="941"/>
        <v>0</v>
      </c>
      <c r="J7265" s="142"/>
      <c r="K7265" s="146"/>
      <c r="L7265" s="7" t="str">
        <f t="shared" si="942"/>
        <v/>
      </c>
      <c r="M7265" s="7" t="str">
        <f t="shared" si="943"/>
        <v/>
      </c>
      <c r="N7265" s="7" t="str">
        <f t="shared" si="940"/>
        <v/>
      </c>
      <c r="O7265" s="144"/>
      <c r="P7265" s="355">
        <v>0</v>
      </c>
      <c r="Q7265" s="362">
        <f>SUM('NOVO HORIZONTE'!I7265)</f>
        <v>0</v>
      </c>
      <c r="R7265" s="363">
        <f t="shared" si="939"/>
        <v>0</v>
      </c>
      <c r="S7265" s="153">
        <f t="shared" si="945"/>
        <v>0</v>
      </c>
      <c r="T7265" s="364"/>
    </row>
    <row r="7266" ht="22.5" hidden="1" spans="1:20">
      <c r="A7266" s="239">
        <v>88427</v>
      </c>
      <c r="B7266" s="100" t="s">
        <v>252</v>
      </c>
      <c r="C7266" s="104" t="s">
        <v>7582</v>
      </c>
      <c r="D7266" s="94" t="s">
        <v>317</v>
      </c>
      <c r="E7266" s="95">
        <v>0.67</v>
      </c>
      <c r="F7266" s="96">
        <f t="shared" si="938"/>
        <v>0.82</v>
      </c>
      <c r="G7266" s="209">
        <f>ROUND(SUM('NOVO HORIZONTE'!G7266),2)</f>
        <v>0</v>
      </c>
      <c r="H7266" s="107">
        <f t="shared" si="944"/>
        <v>0</v>
      </c>
      <c r="I7266" s="188">
        <f t="shared" si="941"/>
        <v>0</v>
      </c>
      <c r="J7266" s="142"/>
      <c r="K7266" s="146"/>
      <c r="L7266" s="7" t="str">
        <f t="shared" si="942"/>
        <v/>
      </c>
      <c r="M7266" s="7" t="str">
        <f t="shared" si="943"/>
        <v/>
      </c>
      <c r="N7266" s="7" t="str">
        <f t="shared" si="940"/>
        <v/>
      </c>
      <c r="O7266" s="144"/>
      <c r="P7266" s="355">
        <v>0</v>
      </c>
      <c r="Q7266" s="362">
        <f>SUM('NOVO HORIZONTE'!I7266)</f>
        <v>0</v>
      </c>
      <c r="R7266" s="363">
        <f t="shared" si="939"/>
        <v>0</v>
      </c>
      <c r="S7266" s="153">
        <f t="shared" si="945"/>
        <v>0</v>
      </c>
      <c r="T7266" s="364"/>
    </row>
    <row r="7267" ht="22.5" hidden="1" spans="1:20">
      <c r="A7267" s="239">
        <v>88430</v>
      </c>
      <c r="B7267" s="100" t="s">
        <v>252</v>
      </c>
      <c r="C7267" s="104" t="s">
        <v>7583</v>
      </c>
      <c r="D7267" s="94" t="s">
        <v>7267</v>
      </c>
      <c r="E7267" s="95">
        <v>5.58</v>
      </c>
      <c r="F7267" s="96">
        <f t="shared" si="938"/>
        <v>6.85</v>
      </c>
      <c r="G7267" s="209">
        <f>ROUND(SUM('NOVO HORIZONTE'!G7267),2)</f>
        <v>0</v>
      </c>
      <c r="H7267" s="107">
        <f t="shared" si="944"/>
        <v>0</v>
      </c>
      <c r="I7267" s="188">
        <f t="shared" si="941"/>
        <v>0</v>
      </c>
      <c r="J7267" s="142"/>
      <c r="K7267" s="146"/>
      <c r="L7267" s="7" t="str">
        <f t="shared" si="942"/>
        <v/>
      </c>
      <c r="M7267" s="7" t="str">
        <f t="shared" si="943"/>
        <v/>
      </c>
      <c r="N7267" s="7" t="str">
        <f t="shared" si="940"/>
        <v/>
      </c>
      <c r="O7267" s="144"/>
      <c r="P7267" s="355">
        <v>0</v>
      </c>
      <c r="Q7267" s="362">
        <f>SUM('NOVO HORIZONTE'!I7267)</f>
        <v>0</v>
      </c>
      <c r="R7267" s="363">
        <f t="shared" si="939"/>
        <v>0</v>
      </c>
      <c r="S7267" s="153">
        <f t="shared" si="945"/>
        <v>0</v>
      </c>
      <c r="T7267" s="364"/>
    </row>
    <row r="7268" ht="22.5" hidden="1" spans="1:20">
      <c r="A7268" s="239">
        <v>88433</v>
      </c>
      <c r="B7268" s="100" t="s">
        <v>252</v>
      </c>
      <c r="C7268" s="104" t="s">
        <v>7584</v>
      </c>
      <c r="D7268" s="94" t="s">
        <v>7265</v>
      </c>
      <c r="E7268" s="95">
        <v>16.33</v>
      </c>
      <c r="F7268" s="96">
        <f t="shared" si="938"/>
        <v>20.04</v>
      </c>
      <c r="G7268" s="209">
        <f>ROUND(SUM('NOVO HORIZONTE'!G7268),2)</f>
        <v>0</v>
      </c>
      <c r="H7268" s="107">
        <f t="shared" si="944"/>
        <v>0</v>
      </c>
      <c r="I7268" s="188">
        <f t="shared" si="941"/>
        <v>0</v>
      </c>
      <c r="J7268" s="142"/>
      <c r="K7268" s="146"/>
      <c r="L7268" s="7" t="str">
        <f t="shared" si="942"/>
        <v/>
      </c>
      <c r="M7268" s="7" t="str">
        <f t="shared" si="943"/>
        <v/>
      </c>
      <c r="N7268" s="7" t="str">
        <f t="shared" si="940"/>
        <v/>
      </c>
      <c r="O7268" s="144"/>
      <c r="P7268" s="355">
        <v>0</v>
      </c>
      <c r="Q7268" s="362">
        <f>SUM('NOVO HORIZONTE'!I7268)</f>
        <v>0</v>
      </c>
      <c r="R7268" s="363">
        <f t="shared" si="939"/>
        <v>0</v>
      </c>
      <c r="S7268" s="153">
        <f t="shared" si="945"/>
        <v>0</v>
      </c>
      <c r="T7268" s="364"/>
    </row>
    <row r="7269" ht="22.5" hidden="1" spans="1:20">
      <c r="A7269" s="239">
        <v>88434</v>
      </c>
      <c r="B7269" s="100" t="s">
        <v>252</v>
      </c>
      <c r="C7269" s="104" t="s">
        <v>7585</v>
      </c>
      <c r="D7269" s="94" t="s">
        <v>317</v>
      </c>
      <c r="E7269" s="95">
        <v>6.61</v>
      </c>
      <c r="F7269" s="96">
        <f t="shared" si="938"/>
        <v>8.11</v>
      </c>
      <c r="G7269" s="209">
        <f>ROUND(SUM('NOVO HORIZONTE'!G7269),2)</f>
        <v>0</v>
      </c>
      <c r="H7269" s="107">
        <f t="shared" si="944"/>
        <v>0</v>
      </c>
      <c r="I7269" s="188">
        <f t="shared" si="941"/>
        <v>0</v>
      </c>
      <c r="J7269" s="142"/>
      <c r="K7269" s="146"/>
      <c r="L7269" s="7" t="str">
        <f t="shared" si="942"/>
        <v/>
      </c>
      <c r="M7269" s="7" t="str">
        <f t="shared" si="943"/>
        <v/>
      </c>
      <c r="N7269" s="7" t="str">
        <f t="shared" si="940"/>
        <v/>
      </c>
      <c r="O7269" s="144"/>
      <c r="P7269" s="355">
        <v>0</v>
      </c>
      <c r="Q7269" s="362">
        <f>SUM('NOVO HORIZONTE'!I7269)</f>
        <v>0</v>
      </c>
      <c r="R7269" s="363">
        <f t="shared" si="939"/>
        <v>0</v>
      </c>
      <c r="S7269" s="153">
        <f t="shared" si="945"/>
        <v>0</v>
      </c>
      <c r="T7269" s="364"/>
    </row>
    <row r="7270" ht="22.5" hidden="1" spans="1:20">
      <c r="A7270" s="239">
        <v>88435</v>
      </c>
      <c r="B7270" s="100" t="s">
        <v>252</v>
      </c>
      <c r="C7270" s="104" t="s">
        <v>7586</v>
      </c>
      <c r="D7270" s="94" t="s">
        <v>317</v>
      </c>
      <c r="E7270" s="95">
        <v>0.78</v>
      </c>
      <c r="F7270" s="96">
        <f t="shared" si="938"/>
        <v>0.96</v>
      </c>
      <c r="G7270" s="209">
        <f>ROUND(SUM('NOVO HORIZONTE'!G7270),2)</f>
        <v>0</v>
      </c>
      <c r="H7270" s="107">
        <f t="shared" si="944"/>
        <v>0</v>
      </c>
      <c r="I7270" s="188">
        <f t="shared" si="941"/>
        <v>0</v>
      </c>
      <c r="J7270" s="142"/>
      <c r="K7270" s="146"/>
      <c r="L7270" s="7" t="str">
        <f t="shared" si="942"/>
        <v/>
      </c>
      <c r="M7270" s="7" t="str">
        <f t="shared" si="943"/>
        <v/>
      </c>
      <c r="N7270" s="7" t="str">
        <f t="shared" si="940"/>
        <v/>
      </c>
      <c r="O7270" s="144"/>
      <c r="P7270" s="355">
        <v>0</v>
      </c>
      <c r="Q7270" s="362">
        <f>SUM('NOVO HORIZONTE'!I7270)</f>
        <v>0</v>
      </c>
      <c r="R7270" s="363">
        <f t="shared" si="939"/>
        <v>0</v>
      </c>
      <c r="S7270" s="153">
        <f t="shared" si="945"/>
        <v>0</v>
      </c>
      <c r="T7270" s="364"/>
    </row>
    <row r="7271" ht="22.5" hidden="1" spans="1:20">
      <c r="A7271" s="239">
        <v>88436</v>
      </c>
      <c r="B7271" s="100" t="s">
        <v>252</v>
      </c>
      <c r="C7271" s="104" t="s">
        <v>7587</v>
      </c>
      <c r="D7271" s="94" t="s">
        <v>317</v>
      </c>
      <c r="E7271" s="95">
        <v>8.27</v>
      </c>
      <c r="F7271" s="96">
        <f t="shared" si="938"/>
        <v>10.15</v>
      </c>
      <c r="G7271" s="209">
        <f>ROUND(SUM('NOVO HORIZONTE'!G7271),2)</f>
        <v>0</v>
      </c>
      <c r="H7271" s="107">
        <f t="shared" si="944"/>
        <v>0</v>
      </c>
      <c r="I7271" s="188">
        <f t="shared" si="941"/>
        <v>0</v>
      </c>
      <c r="J7271" s="142"/>
      <c r="K7271" s="146"/>
      <c r="L7271" s="7" t="str">
        <f t="shared" si="942"/>
        <v/>
      </c>
      <c r="M7271" s="7" t="str">
        <f t="shared" si="943"/>
        <v/>
      </c>
      <c r="N7271" s="7" t="str">
        <f t="shared" si="940"/>
        <v/>
      </c>
      <c r="O7271" s="144"/>
      <c r="P7271" s="355">
        <v>0</v>
      </c>
      <c r="Q7271" s="362">
        <f>SUM('NOVO HORIZONTE'!I7271)</f>
        <v>0</v>
      </c>
      <c r="R7271" s="363">
        <f t="shared" si="939"/>
        <v>0</v>
      </c>
      <c r="S7271" s="153">
        <f t="shared" si="945"/>
        <v>0</v>
      </c>
      <c r="T7271" s="364"/>
    </row>
    <row r="7272" ht="22.5" hidden="1" spans="1:20">
      <c r="A7272" s="239">
        <v>88437</v>
      </c>
      <c r="B7272" s="100" t="s">
        <v>252</v>
      </c>
      <c r="C7272" s="104" t="s">
        <v>7588</v>
      </c>
      <c r="D7272" s="94" t="s">
        <v>317</v>
      </c>
      <c r="E7272" s="95">
        <v>0.67</v>
      </c>
      <c r="F7272" s="96">
        <f t="shared" si="938"/>
        <v>0.82</v>
      </c>
      <c r="G7272" s="209">
        <f>ROUND(SUM('NOVO HORIZONTE'!G7272),2)</f>
        <v>0</v>
      </c>
      <c r="H7272" s="107">
        <f t="shared" si="944"/>
        <v>0</v>
      </c>
      <c r="I7272" s="188">
        <f t="shared" si="941"/>
        <v>0</v>
      </c>
      <c r="J7272" s="142"/>
      <c r="K7272" s="146"/>
      <c r="L7272" s="7" t="str">
        <f t="shared" si="942"/>
        <v/>
      </c>
      <c r="M7272" s="7" t="str">
        <f t="shared" si="943"/>
        <v/>
      </c>
      <c r="N7272" s="7" t="str">
        <f t="shared" si="940"/>
        <v/>
      </c>
      <c r="O7272" s="144"/>
      <c r="P7272" s="355">
        <v>0</v>
      </c>
      <c r="Q7272" s="362">
        <f>SUM('NOVO HORIZONTE'!I7272)</f>
        <v>0</v>
      </c>
      <c r="R7272" s="363">
        <f t="shared" si="939"/>
        <v>0</v>
      </c>
      <c r="S7272" s="153">
        <f t="shared" si="945"/>
        <v>0</v>
      </c>
      <c r="T7272" s="364"/>
    </row>
    <row r="7273" ht="22.5" hidden="1" spans="1:20">
      <c r="A7273" s="239">
        <v>88438</v>
      </c>
      <c r="B7273" s="100" t="s">
        <v>252</v>
      </c>
      <c r="C7273" s="104" t="s">
        <v>7589</v>
      </c>
      <c r="D7273" s="94" t="s">
        <v>7267</v>
      </c>
      <c r="E7273" s="95">
        <v>7.39</v>
      </c>
      <c r="F7273" s="96">
        <f t="shared" si="938"/>
        <v>9.07</v>
      </c>
      <c r="G7273" s="209">
        <f>ROUND(SUM('NOVO HORIZONTE'!G7273),2)</f>
        <v>0</v>
      </c>
      <c r="H7273" s="107">
        <f t="shared" si="944"/>
        <v>0</v>
      </c>
      <c r="I7273" s="188">
        <f t="shared" si="941"/>
        <v>0</v>
      </c>
      <c r="J7273" s="142"/>
      <c r="K7273" s="146"/>
      <c r="L7273" s="7" t="str">
        <f t="shared" si="942"/>
        <v/>
      </c>
      <c r="M7273" s="7" t="str">
        <f t="shared" si="943"/>
        <v/>
      </c>
      <c r="N7273" s="7" t="str">
        <f t="shared" si="940"/>
        <v/>
      </c>
      <c r="O7273" s="144"/>
      <c r="P7273" s="355">
        <v>0</v>
      </c>
      <c r="Q7273" s="362">
        <f>SUM('NOVO HORIZONTE'!I7273)</f>
        <v>0</v>
      </c>
      <c r="R7273" s="363">
        <f t="shared" si="939"/>
        <v>0</v>
      </c>
      <c r="S7273" s="153">
        <f t="shared" si="945"/>
        <v>0</v>
      </c>
      <c r="T7273" s="364"/>
    </row>
    <row r="7274" ht="33.75" hidden="1" spans="1:20">
      <c r="A7274" s="239">
        <v>90664</v>
      </c>
      <c r="B7274" s="100" t="s">
        <v>252</v>
      </c>
      <c r="C7274" s="104" t="s">
        <v>7590</v>
      </c>
      <c r="D7274" s="94" t="s">
        <v>317</v>
      </c>
      <c r="E7274" s="95">
        <v>6.82</v>
      </c>
      <c r="F7274" s="96">
        <f t="shared" si="938"/>
        <v>8.37</v>
      </c>
      <c r="G7274" s="209">
        <f>ROUND(SUM('NOVO HORIZONTE'!G7274),2)</f>
        <v>0</v>
      </c>
      <c r="H7274" s="107">
        <f t="shared" si="944"/>
        <v>0</v>
      </c>
      <c r="I7274" s="188">
        <f t="shared" si="941"/>
        <v>0</v>
      </c>
      <c r="J7274" s="142"/>
      <c r="K7274" s="146"/>
      <c r="L7274" s="7" t="str">
        <f t="shared" si="942"/>
        <v/>
      </c>
      <c r="M7274" s="7" t="str">
        <f t="shared" si="943"/>
        <v/>
      </c>
      <c r="N7274" s="7" t="str">
        <f t="shared" si="940"/>
        <v/>
      </c>
      <c r="O7274" s="144"/>
      <c r="P7274" s="355">
        <v>0</v>
      </c>
      <c r="Q7274" s="362">
        <f>SUM('NOVO HORIZONTE'!I7274)</f>
        <v>0</v>
      </c>
      <c r="R7274" s="363">
        <f t="shared" si="939"/>
        <v>0</v>
      </c>
      <c r="S7274" s="153">
        <f t="shared" si="945"/>
        <v>0</v>
      </c>
      <c r="T7274" s="364"/>
    </row>
    <row r="7275" ht="33.75" hidden="1" spans="1:20">
      <c r="A7275" s="239">
        <v>90665</v>
      </c>
      <c r="B7275" s="100" t="s">
        <v>252</v>
      </c>
      <c r="C7275" s="104" t="s">
        <v>7591</v>
      </c>
      <c r="D7275" s="94" t="s">
        <v>317</v>
      </c>
      <c r="E7275" s="95">
        <v>0.94</v>
      </c>
      <c r="F7275" s="96">
        <f t="shared" si="938"/>
        <v>1.15</v>
      </c>
      <c r="G7275" s="209">
        <f>ROUND(SUM('NOVO HORIZONTE'!G7275),2)</f>
        <v>0</v>
      </c>
      <c r="H7275" s="107">
        <f t="shared" si="944"/>
        <v>0</v>
      </c>
      <c r="I7275" s="188">
        <f t="shared" si="941"/>
        <v>0</v>
      </c>
      <c r="J7275" s="142"/>
      <c r="K7275" s="146"/>
      <c r="L7275" s="7" t="str">
        <f t="shared" si="942"/>
        <v/>
      </c>
      <c r="M7275" s="7" t="str">
        <f t="shared" si="943"/>
        <v/>
      </c>
      <c r="N7275" s="7" t="str">
        <f t="shared" si="940"/>
        <v/>
      </c>
      <c r="O7275" s="144"/>
      <c r="P7275" s="355">
        <v>0</v>
      </c>
      <c r="Q7275" s="362">
        <f>SUM('NOVO HORIZONTE'!I7275)</f>
        <v>0</v>
      </c>
      <c r="R7275" s="363">
        <f t="shared" si="939"/>
        <v>0</v>
      </c>
      <c r="S7275" s="153">
        <f t="shared" si="945"/>
        <v>0</v>
      </c>
      <c r="T7275" s="364"/>
    </row>
    <row r="7276" ht="33.75" hidden="1" spans="1:20">
      <c r="A7276" s="239">
        <v>90666</v>
      </c>
      <c r="B7276" s="100" t="s">
        <v>252</v>
      </c>
      <c r="C7276" s="104" t="s">
        <v>7592</v>
      </c>
      <c r="D7276" s="94" t="s">
        <v>317</v>
      </c>
      <c r="E7276" s="95">
        <v>8.51</v>
      </c>
      <c r="F7276" s="96">
        <f t="shared" si="938"/>
        <v>10.45</v>
      </c>
      <c r="G7276" s="209">
        <f>ROUND(SUM('NOVO HORIZONTE'!G7276),2)</f>
        <v>0</v>
      </c>
      <c r="H7276" s="107">
        <f t="shared" si="944"/>
        <v>0</v>
      </c>
      <c r="I7276" s="188">
        <f t="shared" si="941"/>
        <v>0</v>
      </c>
      <c r="J7276" s="142"/>
      <c r="K7276" s="146"/>
      <c r="L7276" s="7" t="str">
        <f t="shared" si="942"/>
        <v/>
      </c>
      <c r="M7276" s="7" t="str">
        <f t="shared" si="943"/>
        <v/>
      </c>
      <c r="N7276" s="7" t="str">
        <f t="shared" si="940"/>
        <v/>
      </c>
      <c r="O7276" s="144"/>
      <c r="P7276" s="355">
        <v>0</v>
      </c>
      <c r="Q7276" s="362">
        <f>SUM('NOVO HORIZONTE'!I7276)</f>
        <v>0</v>
      </c>
      <c r="R7276" s="363">
        <f t="shared" si="939"/>
        <v>0</v>
      </c>
      <c r="S7276" s="153">
        <f t="shared" si="945"/>
        <v>0</v>
      </c>
      <c r="T7276" s="364"/>
    </row>
    <row r="7277" ht="33.75" hidden="1" spans="1:20">
      <c r="A7277" s="239">
        <v>90667</v>
      </c>
      <c r="B7277" s="100" t="s">
        <v>252</v>
      </c>
      <c r="C7277" s="104" t="s">
        <v>7593</v>
      </c>
      <c r="D7277" s="94" t="s">
        <v>317</v>
      </c>
      <c r="E7277" s="95">
        <v>14.55</v>
      </c>
      <c r="F7277" s="96">
        <f t="shared" si="938"/>
        <v>17.86</v>
      </c>
      <c r="G7277" s="209">
        <f>ROUND(SUM('NOVO HORIZONTE'!G7277),2)</f>
        <v>0</v>
      </c>
      <c r="H7277" s="107">
        <f t="shared" si="944"/>
        <v>0</v>
      </c>
      <c r="I7277" s="188">
        <f t="shared" si="941"/>
        <v>0</v>
      </c>
      <c r="J7277" s="142"/>
      <c r="K7277" s="146"/>
      <c r="L7277" s="7" t="str">
        <f t="shared" si="942"/>
        <v/>
      </c>
      <c r="M7277" s="7" t="str">
        <f t="shared" si="943"/>
        <v/>
      </c>
      <c r="N7277" s="7" t="str">
        <f t="shared" si="940"/>
        <v/>
      </c>
      <c r="O7277" s="144"/>
      <c r="P7277" s="355">
        <v>0</v>
      </c>
      <c r="Q7277" s="362">
        <f>SUM('NOVO HORIZONTE'!I7277)</f>
        <v>0</v>
      </c>
      <c r="R7277" s="363">
        <f t="shared" si="939"/>
        <v>0</v>
      </c>
      <c r="S7277" s="153">
        <f t="shared" si="945"/>
        <v>0</v>
      </c>
      <c r="T7277" s="364"/>
    </row>
    <row r="7278" ht="33.75" hidden="1" spans="1:20">
      <c r="A7278" s="239">
        <v>90668</v>
      </c>
      <c r="B7278" s="100" t="s">
        <v>252</v>
      </c>
      <c r="C7278" s="104" t="s">
        <v>7594</v>
      </c>
      <c r="D7278" s="94" t="s">
        <v>7265</v>
      </c>
      <c r="E7278" s="95">
        <v>30.82</v>
      </c>
      <c r="F7278" s="96">
        <f t="shared" ref="F7278:F7341" si="946">IF(E7278=0,0,IF(P7278=0,ROUND(E7278*(1+E$13),2),ROUND(E7278*(1+E$12),2)))</f>
        <v>37.83</v>
      </c>
      <c r="G7278" s="209">
        <f>ROUND(SUM('NOVO HORIZONTE'!G7278),2)</f>
        <v>0</v>
      </c>
      <c r="H7278" s="107">
        <f t="shared" si="944"/>
        <v>0</v>
      </c>
      <c r="I7278" s="188">
        <f t="shared" si="941"/>
        <v>0</v>
      </c>
      <c r="J7278" s="142"/>
      <c r="K7278" s="146"/>
      <c r="L7278" s="7" t="str">
        <f t="shared" si="942"/>
        <v/>
      </c>
      <c r="M7278" s="7" t="str">
        <f t="shared" si="943"/>
        <v/>
      </c>
      <c r="N7278" s="7" t="str">
        <f t="shared" si="940"/>
        <v/>
      </c>
      <c r="O7278" s="144"/>
      <c r="P7278" s="355">
        <v>0</v>
      </c>
      <c r="Q7278" s="362">
        <f>SUM('NOVO HORIZONTE'!I7278)</f>
        <v>0</v>
      </c>
      <c r="R7278" s="363">
        <f t="shared" ref="R7278:R7341" si="947">I7278-Q7278</f>
        <v>0</v>
      </c>
      <c r="S7278" s="153">
        <f t="shared" si="945"/>
        <v>0</v>
      </c>
      <c r="T7278" s="364"/>
    </row>
    <row r="7279" ht="33.75" hidden="1" spans="1:20">
      <c r="A7279" s="239">
        <v>90669</v>
      </c>
      <c r="B7279" s="100" t="s">
        <v>252</v>
      </c>
      <c r="C7279" s="104" t="s">
        <v>7595</v>
      </c>
      <c r="D7279" s="94" t="s">
        <v>7267</v>
      </c>
      <c r="E7279" s="95">
        <v>7.76</v>
      </c>
      <c r="F7279" s="96">
        <f t="shared" si="946"/>
        <v>9.52</v>
      </c>
      <c r="G7279" s="209">
        <f>ROUND(SUM('NOVO HORIZONTE'!G7279),2)</f>
        <v>0</v>
      </c>
      <c r="H7279" s="107">
        <f t="shared" si="944"/>
        <v>0</v>
      </c>
      <c r="I7279" s="188">
        <f t="shared" si="941"/>
        <v>0</v>
      </c>
      <c r="J7279" s="142"/>
      <c r="K7279" s="146"/>
      <c r="L7279" s="7" t="str">
        <f t="shared" si="942"/>
        <v/>
      </c>
      <c r="M7279" s="7" t="str">
        <f t="shared" si="943"/>
        <v/>
      </c>
      <c r="N7279" s="7" t="str">
        <f t="shared" si="940"/>
        <v/>
      </c>
      <c r="O7279" s="144"/>
      <c r="P7279" s="355">
        <v>0</v>
      </c>
      <c r="Q7279" s="362">
        <f>SUM('NOVO HORIZONTE'!I7279)</f>
        <v>0</v>
      </c>
      <c r="R7279" s="363">
        <f t="shared" si="947"/>
        <v>0</v>
      </c>
      <c r="S7279" s="153">
        <f t="shared" si="945"/>
        <v>0</v>
      </c>
      <c r="T7279" s="364"/>
    </row>
    <row r="7280" ht="33.75" hidden="1" spans="1:20">
      <c r="A7280" s="239">
        <v>91069</v>
      </c>
      <c r="B7280" s="100" t="s">
        <v>252</v>
      </c>
      <c r="C7280" s="104" t="s">
        <v>7596</v>
      </c>
      <c r="D7280" s="94" t="s">
        <v>261</v>
      </c>
      <c r="E7280" s="95">
        <v>119.62</v>
      </c>
      <c r="F7280" s="96">
        <f t="shared" si="946"/>
        <v>146.82</v>
      </c>
      <c r="G7280" s="209">
        <f>ROUND(SUM('NOVO HORIZONTE'!G7280),2)</f>
        <v>0</v>
      </c>
      <c r="H7280" s="107">
        <f t="shared" si="944"/>
        <v>0</v>
      </c>
      <c r="I7280" s="188">
        <f t="shared" si="941"/>
        <v>0</v>
      </c>
      <c r="J7280" s="142"/>
      <c r="K7280" s="146"/>
      <c r="L7280" s="7" t="str">
        <f t="shared" si="942"/>
        <v/>
      </c>
      <c r="M7280" s="7" t="str">
        <f t="shared" si="943"/>
        <v/>
      </c>
      <c r="N7280" s="7" t="str">
        <f t="shared" si="940"/>
        <v/>
      </c>
      <c r="O7280" s="144"/>
      <c r="P7280" s="355">
        <v>0</v>
      </c>
      <c r="Q7280" s="362">
        <f>SUM('NOVO HORIZONTE'!I7280)</f>
        <v>0</v>
      </c>
      <c r="R7280" s="363">
        <f t="shared" si="947"/>
        <v>0</v>
      </c>
      <c r="S7280" s="153">
        <f t="shared" si="945"/>
        <v>0</v>
      </c>
      <c r="T7280" s="364"/>
    </row>
    <row r="7281" ht="33.75" hidden="1" spans="1:20">
      <c r="A7281" s="239">
        <v>91070</v>
      </c>
      <c r="B7281" s="100" t="s">
        <v>252</v>
      </c>
      <c r="C7281" s="104" t="s">
        <v>7597</v>
      </c>
      <c r="D7281" s="94" t="s">
        <v>261</v>
      </c>
      <c r="E7281" s="95">
        <v>131.45</v>
      </c>
      <c r="F7281" s="96">
        <f t="shared" si="946"/>
        <v>161.34</v>
      </c>
      <c r="G7281" s="209">
        <f>ROUND(SUM('NOVO HORIZONTE'!G7281),2)</f>
        <v>0</v>
      </c>
      <c r="H7281" s="107">
        <f t="shared" si="944"/>
        <v>0</v>
      </c>
      <c r="I7281" s="188">
        <f t="shared" si="941"/>
        <v>0</v>
      </c>
      <c r="J7281" s="142"/>
      <c r="K7281" s="146"/>
      <c r="L7281" s="7" t="str">
        <f t="shared" si="942"/>
        <v/>
      </c>
      <c r="M7281" s="7" t="str">
        <f t="shared" si="943"/>
        <v/>
      </c>
      <c r="N7281" s="7" t="str">
        <f t="shared" si="940"/>
        <v/>
      </c>
      <c r="O7281" s="144"/>
      <c r="P7281" s="355">
        <v>0</v>
      </c>
      <c r="Q7281" s="362">
        <f>SUM('NOVO HORIZONTE'!I7281)</f>
        <v>0</v>
      </c>
      <c r="R7281" s="363">
        <f t="shared" si="947"/>
        <v>0</v>
      </c>
      <c r="S7281" s="153">
        <f t="shared" si="945"/>
        <v>0</v>
      </c>
      <c r="T7281" s="364"/>
    </row>
    <row r="7282" ht="33.75" hidden="1" spans="1:20">
      <c r="A7282" s="239">
        <v>91071</v>
      </c>
      <c r="B7282" s="100" t="s">
        <v>252</v>
      </c>
      <c r="C7282" s="104" t="s">
        <v>7598</v>
      </c>
      <c r="D7282" s="94" t="s">
        <v>261</v>
      </c>
      <c r="E7282" s="95">
        <v>172.21</v>
      </c>
      <c r="F7282" s="96">
        <f t="shared" si="946"/>
        <v>211.37</v>
      </c>
      <c r="G7282" s="209">
        <f>ROUND(SUM('NOVO HORIZONTE'!G7282),2)</f>
        <v>0</v>
      </c>
      <c r="H7282" s="107">
        <f t="shared" si="944"/>
        <v>0</v>
      </c>
      <c r="I7282" s="188">
        <f t="shared" si="941"/>
        <v>0</v>
      </c>
      <c r="J7282" s="142"/>
      <c r="K7282" s="146"/>
      <c r="L7282" s="7" t="str">
        <f t="shared" si="942"/>
        <v/>
      </c>
      <c r="M7282" s="7" t="str">
        <f t="shared" si="943"/>
        <v/>
      </c>
      <c r="N7282" s="7" t="str">
        <f t="shared" si="940"/>
        <v/>
      </c>
      <c r="O7282" s="144"/>
      <c r="P7282" s="355">
        <v>0</v>
      </c>
      <c r="Q7282" s="362">
        <f>SUM('NOVO HORIZONTE'!I7282)</f>
        <v>0</v>
      </c>
      <c r="R7282" s="363">
        <f t="shared" si="947"/>
        <v>0</v>
      </c>
      <c r="S7282" s="153">
        <f t="shared" si="945"/>
        <v>0</v>
      </c>
      <c r="T7282" s="364"/>
    </row>
    <row r="7283" ht="33.75" hidden="1" spans="1:20">
      <c r="A7283" s="239">
        <v>91072</v>
      </c>
      <c r="B7283" s="100" t="s">
        <v>252</v>
      </c>
      <c r="C7283" s="104" t="s">
        <v>7599</v>
      </c>
      <c r="D7283" s="94" t="s">
        <v>261</v>
      </c>
      <c r="E7283" s="95">
        <v>184.01</v>
      </c>
      <c r="F7283" s="96">
        <f t="shared" si="946"/>
        <v>225.85</v>
      </c>
      <c r="G7283" s="209">
        <f>ROUND(SUM('NOVO HORIZONTE'!G7283),2)</f>
        <v>0</v>
      </c>
      <c r="H7283" s="107">
        <f t="shared" si="944"/>
        <v>0</v>
      </c>
      <c r="I7283" s="188">
        <f t="shared" si="941"/>
        <v>0</v>
      </c>
      <c r="J7283" s="142"/>
      <c r="K7283" s="146"/>
      <c r="L7283" s="7" t="str">
        <f t="shared" si="942"/>
        <v/>
      </c>
      <c r="M7283" s="7" t="str">
        <f t="shared" si="943"/>
        <v/>
      </c>
      <c r="N7283" s="7" t="str">
        <f t="shared" si="940"/>
        <v/>
      </c>
      <c r="O7283" s="144"/>
      <c r="P7283" s="355">
        <v>0</v>
      </c>
      <c r="Q7283" s="362">
        <f>SUM('NOVO HORIZONTE'!I7283)</f>
        <v>0</v>
      </c>
      <c r="R7283" s="363">
        <f t="shared" si="947"/>
        <v>0</v>
      </c>
      <c r="S7283" s="153">
        <f t="shared" si="945"/>
        <v>0</v>
      </c>
      <c r="T7283" s="364"/>
    </row>
    <row r="7284" ht="33.75" hidden="1" spans="1:20">
      <c r="A7284" s="239">
        <v>91073</v>
      </c>
      <c r="B7284" s="100" t="s">
        <v>252</v>
      </c>
      <c r="C7284" s="104" t="s">
        <v>7600</v>
      </c>
      <c r="D7284" s="94" t="s">
        <v>261</v>
      </c>
      <c r="E7284" s="95">
        <v>137.34</v>
      </c>
      <c r="F7284" s="96">
        <f t="shared" si="946"/>
        <v>168.57</v>
      </c>
      <c r="G7284" s="209">
        <f>ROUND(SUM('NOVO HORIZONTE'!G7284),2)</f>
        <v>0</v>
      </c>
      <c r="H7284" s="107">
        <f t="shared" si="944"/>
        <v>0</v>
      </c>
      <c r="I7284" s="188">
        <f t="shared" si="941"/>
        <v>0</v>
      </c>
      <c r="J7284" s="142"/>
      <c r="K7284" s="146"/>
      <c r="L7284" s="7" t="str">
        <f t="shared" si="942"/>
        <v/>
      </c>
      <c r="M7284" s="7" t="str">
        <f t="shared" si="943"/>
        <v/>
      </c>
      <c r="N7284" s="7" t="str">
        <f t="shared" si="940"/>
        <v/>
      </c>
      <c r="O7284" s="144"/>
      <c r="P7284" s="355">
        <v>0</v>
      </c>
      <c r="Q7284" s="362">
        <f>SUM('NOVO HORIZONTE'!I7284)</f>
        <v>0</v>
      </c>
      <c r="R7284" s="363">
        <f t="shared" si="947"/>
        <v>0</v>
      </c>
      <c r="S7284" s="153">
        <f t="shared" si="945"/>
        <v>0</v>
      </c>
      <c r="T7284" s="364"/>
    </row>
    <row r="7285" ht="33.75" hidden="1" spans="1:20">
      <c r="A7285" s="239">
        <v>91074</v>
      </c>
      <c r="B7285" s="100" t="s">
        <v>252</v>
      </c>
      <c r="C7285" s="104" t="s">
        <v>7601</v>
      </c>
      <c r="D7285" s="94" t="s">
        <v>261</v>
      </c>
      <c r="E7285" s="95">
        <v>151.02</v>
      </c>
      <c r="F7285" s="96">
        <f t="shared" si="946"/>
        <v>185.36</v>
      </c>
      <c r="G7285" s="209">
        <f>ROUND(SUM('NOVO HORIZONTE'!G7285),2)</f>
        <v>0</v>
      </c>
      <c r="H7285" s="107">
        <f t="shared" si="944"/>
        <v>0</v>
      </c>
      <c r="I7285" s="188">
        <f t="shared" si="941"/>
        <v>0</v>
      </c>
      <c r="J7285" s="142"/>
      <c r="K7285" s="146"/>
      <c r="L7285" s="7" t="str">
        <f t="shared" si="942"/>
        <v/>
      </c>
      <c r="M7285" s="7" t="str">
        <f t="shared" si="943"/>
        <v/>
      </c>
      <c r="N7285" s="7" t="str">
        <f t="shared" si="940"/>
        <v/>
      </c>
      <c r="O7285" s="144"/>
      <c r="P7285" s="355">
        <v>0</v>
      </c>
      <c r="Q7285" s="362">
        <f>SUM('NOVO HORIZONTE'!I7285)</f>
        <v>0</v>
      </c>
      <c r="R7285" s="363">
        <f t="shared" si="947"/>
        <v>0</v>
      </c>
      <c r="S7285" s="153">
        <f t="shared" si="945"/>
        <v>0</v>
      </c>
      <c r="T7285" s="364"/>
    </row>
    <row r="7286" ht="33.75" hidden="1" spans="1:20">
      <c r="A7286" s="239">
        <v>91075</v>
      </c>
      <c r="B7286" s="100" t="s">
        <v>252</v>
      </c>
      <c r="C7286" s="104" t="s">
        <v>7602</v>
      </c>
      <c r="D7286" s="94" t="s">
        <v>261</v>
      </c>
      <c r="E7286" s="95">
        <v>193.04</v>
      </c>
      <c r="F7286" s="96">
        <f t="shared" si="946"/>
        <v>236.94</v>
      </c>
      <c r="G7286" s="209">
        <f>ROUND(SUM('NOVO HORIZONTE'!G7286),2)</f>
        <v>0</v>
      </c>
      <c r="H7286" s="107">
        <f t="shared" si="944"/>
        <v>0</v>
      </c>
      <c r="I7286" s="188">
        <f t="shared" si="941"/>
        <v>0</v>
      </c>
      <c r="J7286" s="142"/>
      <c r="K7286" s="146"/>
      <c r="L7286" s="7" t="str">
        <f t="shared" si="942"/>
        <v/>
      </c>
      <c r="M7286" s="7" t="str">
        <f t="shared" si="943"/>
        <v/>
      </c>
      <c r="N7286" s="7" t="str">
        <f t="shared" si="940"/>
        <v/>
      </c>
      <c r="O7286" s="144"/>
      <c r="P7286" s="355">
        <v>0</v>
      </c>
      <c r="Q7286" s="362">
        <f>SUM('NOVO HORIZONTE'!I7286)</f>
        <v>0</v>
      </c>
      <c r="R7286" s="363">
        <f t="shared" si="947"/>
        <v>0</v>
      </c>
      <c r="S7286" s="153">
        <f t="shared" si="945"/>
        <v>0</v>
      </c>
      <c r="T7286" s="364"/>
    </row>
    <row r="7287" ht="33.75" hidden="1" spans="1:20">
      <c r="A7287" s="239">
        <v>91076</v>
      </c>
      <c r="B7287" s="100" t="s">
        <v>252</v>
      </c>
      <c r="C7287" s="104" t="s">
        <v>7603</v>
      </c>
      <c r="D7287" s="94" t="s">
        <v>261</v>
      </c>
      <c r="E7287" s="95">
        <v>206.78</v>
      </c>
      <c r="F7287" s="96">
        <f t="shared" si="946"/>
        <v>253.8</v>
      </c>
      <c r="G7287" s="209">
        <f>ROUND(SUM('NOVO HORIZONTE'!G7287),2)</f>
        <v>0</v>
      </c>
      <c r="H7287" s="107">
        <f t="shared" si="944"/>
        <v>0</v>
      </c>
      <c r="I7287" s="188">
        <f t="shared" si="941"/>
        <v>0</v>
      </c>
      <c r="J7287" s="142"/>
      <c r="K7287" s="146"/>
      <c r="L7287" s="7" t="str">
        <f t="shared" si="942"/>
        <v/>
      </c>
      <c r="M7287" s="7" t="str">
        <f t="shared" si="943"/>
        <v/>
      </c>
      <c r="N7287" s="7" t="str">
        <f t="shared" si="940"/>
        <v/>
      </c>
      <c r="O7287" s="144"/>
      <c r="P7287" s="355">
        <v>0</v>
      </c>
      <c r="Q7287" s="362">
        <f>SUM('NOVO HORIZONTE'!I7287)</f>
        <v>0</v>
      </c>
      <c r="R7287" s="363">
        <f t="shared" si="947"/>
        <v>0</v>
      </c>
      <c r="S7287" s="153">
        <f t="shared" si="945"/>
        <v>0</v>
      </c>
      <c r="T7287" s="364"/>
    </row>
    <row r="7288" ht="33.75" hidden="1" spans="1:20">
      <c r="A7288" s="239">
        <v>91077</v>
      </c>
      <c r="B7288" s="100" t="s">
        <v>252</v>
      </c>
      <c r="C7288" s="104" t="s">
        <v>7604</v>
      </c>
      <c r="D7288" s="94" t="s">
        <v>261</v>
      </c>
      <c r="E7288" s="95">
        <v>131.42</v>
      </c>
      <c r="F7288" s="96">
        <f t="shared" si="946"/>
        <v>161.3</v>
      </c>
      <c r="G7288" s="209">
        <f>ROUND(SUM('NOVO HORIZONTE'!G7288),2)</f>
        <v>0</v>
      </c>
      <c r="H7288" s="107">
        <f t="shared" si="944"/>
        <v>0</v>
      </c>
      <c r="I7288" s="188">
        <f t="shared" si="941"/>
        <v>0</v>
      </c>
      <c r="J7288" s="142"/>
      <c r="K7288" s="146"/>
      <c r="L7288" s="7" t="str">
        <f t="shared" si="942"/>
        <v/>
      </c>
      <c r="M7288" s="7" t="str">
        <f t="shared" si="943"/>
        <v/>
      </c>
      <c r="N7288" s="7" t="str">
        <f t="shared" si="940"/>
        <v/>
      </c>
      <c r="O7288" s="144"/>
      <c r="P7288" s="355">
        <v>0</v>
      </c>
      <c r="Q7288" s="362">
        <f>SUM('NOVO HORIZONTE'!I7288)</f>
        <v>0</v>
      </c>
      <c r="R7288" s="363">
        <f t="shared" si="947"/>
        <v>0</v>
      </c>
      <c r="S7288" s="153">
        <f t="shared" si="945"/>
        <v>0</v>
      </c>
      <c r="T7288" s="364"/>
    </row>
    <row r="7289" ht="33.75" hidden="1" spans="1:20">
      <c r="A7289" s="239">
        <v>91078</v>
      </c>
      <c r="B7289" s="100" t="s">
        <v>252</v>
      </c>
      <c r="C7289" s="104" t="s">
        <v>7605</v>
      </c>
      <c r="D7289" s="94" t="s">
        <v>261</v>
      </c>
      <c r="E7289" s="95">
        <v>153.77</v>
      </c>
      <c r="F7289" s="96">
        <f t="shared" si="946"/>
        <v>188.74</v>
      </c>
      <c r="G7289" s="209">
        <f>ROUND(SUM('NOVO HORIZONTE'!G7289),2)</f>
        <v>0</v>
      </c>
      <c r="H7289" s="107">
        <f t="shared" si="944"/>
        <v>0</v>
      </c>
      <c r="I7289" s="188">
        <f t="shared" si="941"/>
        <v>0</v>
      </c>
      <c r="J7289" s="142"/>
      <c r="K7289" s="146"/>
      <c r="L7289" s="7" t="str">
        <f t="shared" si="942"/>
        <v/>
      </c>
      <c r="M7289" s="7" t="str">
        <f t="shared" si="943"/>
        <v/>
      </c>
      <c r="N7289" s="7" t="str">
        <f t="shared" si="940"/>
        <v/>
      </c>
      <c r="O7289" s="144"/>
      <c r="P7289" s="355">
        <v>0</v>
      </c>
      <c r="Q7289" s="362">
        <f>SUM('NOVO HORIZONTE'!I7289)</f>
        <v>0</v>
      </c>
      <c r="R7289" s="363">
        <f t="shared" si="947"/>
        <v>0</v>
      </c>
      <c r="S7289" s="153">
        <f t="shared" si="945"/>
        <v>0</v>
      </c>
      <c r="T7289" s="364"/>
    </row>
    <row r="7290" ht="33.75" hidden="1" spans="1:20">
      <c r="A7290" s="239">
        <v>91079</v>
      </c>
      <c r="B7290" s="100" t="s">
        <v>252</v>
      </c>
      <c r="C7290" s="104" t="s">
        <v>7606</v>
      </c>
      <c r="D7290" s="94" t="s">
        <v>261</v>
      </c>
      <c r="E7290" s="95">
        <v>138.91</v>
      </c>
      <c r="F7290" s="96">
        <f t="shared" si="946"/>
        <v>170.5</v>
      </c>
      <c r="G7290" s="209">
        <f>ROUND(SUM('NOVO HORIZONTE'!G7290),2)</f>
        <v>0</v>
      </c>
      <c r="H7290" s="107">
        <f t="shared" si="944"/>
        <v>0</v>
      </c>
      <c r="I7290" s="188">
        <f t="shared" si="941"/>
        <v>0</v>
      </c>
      <c r="J7290" s="142"/>
      <c r="K7290" s="146"/>
      <c r="L7290" s="7" t="str">
        <f t="shared" si="942"/>
        <v/>
      </c>
      <c r="M7290" s="7" t="str">
        <f t="shared" si="943"/>
        <v/>
      </c>
      <c r="N7290" s="7" t="str">
        <f t="shared" si="940"/>
        <v/>
      </c>
      <c r="O7290" s="144"/>
      <c r="P7290" s="355">
        <v>0</v>
      </c>
      <c r="Q7290" s="362">
        <f>SUM('NOVO HORIZONTE'!I7290)</f>
        <v>0</v>
      </c>
      <c r="R7290" s="363">
        <f t="shared" si="947"/>
        <v>0</v>
      </c>
      <c r="S7290" s="153">
        <f t="shared" si="945"/>
        <v>0</v>
      </c>
      <c r="T7290" s="364"/>
    </row>
    <row r="7291" ht="33.75" hidden="1" spans="1:20">
      <c r="A7291" s="239">
        <v>91080</v>
      </c>
      <c r="B7291" s="100" t="s">
        <v>252</v>
      </c>
      <c r="C7291" s="104" t="s">
        <v>7607</v>
      </c>
      <c r="D7291" s="94" t="s">
        <v>261</v>
      </c>
      <c r="E7291" s="95">
        <v>161</v>
      </c>
      <c r="F7291" s="96">
        <f t="shared" si="946"/>
        <v>197.61</v>
      </c>
      <c r="G7291" s="209">
        <f>ROUND(SUM('NOVO HORIZONTE'!G7291),2)</f>
        <v>0</v>
      </c>
      <c r="H7291" s="107">
        <f t="shared" si="944"/>
        <v>0</v>
      </c>
      <c r="I7291" s="188">
        <f t="shared" si="941"/>
        <v>0</v>
      </c>
      <c r="J7291" s="142"/>
      <c r="K7291" s="146"/>
      <c r="L7291" s="7" t="str">
        <f t="shared" si="942"/>
        <v/>
      </c>
      <c r="M7291" s="7" t="str">
        <f t="shared" si="943"/>
        <v/>
      </c>
      <c r="N7291" s="7" t="str">
        <f t="shared" si="940"/>
        <v/>
      </c>
      <c r="O7291" s="144"/>
      <c r="P7291" s="355">
        <v>0</v>
      </c>
      <c r="Q7291" s="362">
        <f>SUM('NOVO HORIZONTE'!I7291)</f>
        <v>0</v>
      </c>
      <c r="R7291" s="363">
        <f t="shared" si="947"/>
        <v>0</v>
      </c>
      <c r="S7291" s="153">
        <f t="shared" si="945"/>
        <v>0</v>
      </c>
      <c r="T7291" s="364"/>
    </row>
    <row r="7292" ht="33.75" hidden="1" spans="1:20">
      <c r="A7292" s="239">
        <v>91081</v>
      </c>
      <c r="B7292" s="100" t="s">
        <v>252</v>
      </c>
      <c r="C7292" s="104" t="s">
        <v>7608</v>
      </c>
      <c r="D7292" s="94" t="s">
        <v>261</v>
      </c>
      <c r="E7292" s="95">
        <v>151.34</v>
      </c>
      <c r="F7292" s="96">
        <f t="shared" si="946"/>
        <v>185.75</v>
      </c>
      <c r="G7292" s="209">
        <f>ROUND(SUM('NOVO HORIZONTE'!G7292),2)</f>
        <v>0</v>
      </c>
      <c r="H7292" s="107">
        <f t="shared" si="944"/>
        <v>0</v>
      </c>
      <c r="I7292" s="188">
        <f t="shared" si="941"/>
        <v>0</v>
      </c>
      <c r="J7292" s="142"/>
      <c r="K7292" s="146"/>
      <c r="L7292" s="7" t="str">
        <f t="shared" si="942"/>
        <v/>
      </c>
      <c r="M7292" s="7" t="str">
        <f t="shared" si="943"/>
        <v/>
      </c>
      <c r="N7292" s="7" t="str">
        <f t="shared" si="940"/>
        <v/>
      </c>
      <c r="O7292" s="144"/>
      <c r="P7292" s="355">
        <v>0</v>
      </c>
      <c r="Q7292" s="362">
        <f>SUM('NOVO HORIZONTE'!I7292)</f>
        <v>0</v>
      </c>
      <c r="R7292" s="363">
        <f t="shared" si="947"/>
        <v>0</v>
      </c>
      <c r="S7292" s="153">
        <f t="shared" si="945"/>
        <v>0</v>
      </c>
      <c r="T7292" s="364"/>
    </row>
    <row r="7293" ht="33.75" hidden="1" spans="1:20">
      <c r="A7293" s="239">
        <v>91082</v>
      </c>
      <c r="B7293" s="100" t="s">
        <v>252</v>
      </c>
      <c r="C7293" s="104" t="s">
        <v>7609</v>
      </c>
      <c r="D7293" s="94" t="s">
        <v>261</v>
      </c>
      <c r="E7293" s="95">
        <v>175.29</v>
      </c>
      <c r="F7293" s="96">
        <f t="shared" si="946"/>
        <v>215.15</v>
      </c>
      <c r="G7293" s="209">
        <f>ROUND(SUM('NOVO HORIZONTE'!G7293),2)</f>
        <v>0</v>
      </c>
      <c r="H7293" s="107">
        <f t="shared" si="944"/>
        <v>0</v>
      </c>
      <c r="I7293" s="188">
        <f t="shared" si="941"/>
        <v>0</v>
      </c>
      <c r="J7293" s="142"/>
      <c r="K7293" s="146"/>
      <c r="L7293" s="7" t="str">
        <f t="shared" si="942"/>
        <v/>
      </c>
      <c r="M7293" s="7" t="str">
        <f t="shared" si="943"/>
        <v/>
      </c>
      <c r="N7293" s="7" t="str">
        <f t="shared" si="940"/>
        <v/>
      </c>
      <c r="O7293" s="144"/>
      <c r="P7293" s="355">
        <v>0</v>
      </c>
      <c r="Q7293" s="362">
        <f>SUM('NOVO HORIZONTE'!I7293)</f>
        <v>0</v>
      </c>
      <c r="R7293" s="363">
        <f t="shared" si="947"/>
        <v>0</v>
      </c>
      <c r="S7293" s="153">
        <f t="shared" si="945"/>
        <v>0</v>
      </c>
      <c r="T7293" s="364"/>
    </row>
    <row r="7294" ht="33.75" hidden="1" spans="1:20">
      <c r="A7294" s="239">
        <v>91083</v>
      </c>
      <c r="B7294" s="100" t="s">
        <v>252</v>
      </c>
      <c r="C7294" s="104" t="s">
        <v>7610</v>
      </c>
      <c r="D7294" s="94" t="s">
        <v>261</v>
      </c>
      <c r="E7294" s="95">
        <v>164.49</v>
      </c>
      <c r="F7294" s="96">
        <f t="shared" si="946"/>
        <v>201.9</v>
      </c>
      <c r="G7294" s="209">
        <f>ROUND(SUM('NOVO HORIZONTE'!G7294),2)</f>
        <v>0</v>
      </c>
      <c r="H7294" s="107">
        <f t="shared" si="944"/>
        <v>0</v>
      </c>
      <c r="I7294" s="188">
        <f t="shared" si="941"/>
        <v>0</v>
      </c>
      <c r="J7294" s="142"/>
      <c r="K7294" s="146"/>
      <c r="L7294" s="7" t="str">
        <f t="shared" si="942"/>
        <v/>
      </c>
      <c r="M7294" s="7" t="str">
        <f t="shared" si="943"/>
        <v/>
      </c>
      <c r="N7294" s="7" t="str">
        <f t="shared" si="940"/>
        <v/>
      </c>
      <c r="O7294" s="144"/>
      <c r="P7294" s="355">
        <v>0</v>
      </c>
      <c r="Q7294" s="362">
        <f>SUM('NOVO HORIZONTE'!I7294)</f>
        <v>0</v>
      </c>
      <c r="R7294" s="363">
        <f t="shared" si="947"/>
        <v>0</v>
      </c>
      <c r="S7294" s="153">
        <f t="shared" si="945"/>
        <v>0</v>
      </c>
      <c r="T7294" s="364"/>
    </row>
    <row r="7295" ht="33.75" hidden="1" spans="1:20">
      <c r="A7295" s="239">
        <v>91084</v>
      </c>
      <c r="B7295" s="100" t="s">
        <v>252</v>
      </c>
      <c r="C7295" s="104" t="s">
        <v>7611</v>
      </c>
      <c r="D7295" s="94" t="s">
        <v>261</v>
      </c>
      <c r="E7295" s="95">
        <v>188.18</v>
      </c>
      <c r="F7295" s="96">
        <f t="shared" si="946"/>
        <v>230.97</v>
      </c>
      <c r="G7295" s="209">
        <f>ROUND(SUM('NOVO HORIZONTE'!G7295),2)</f>
        <v>0</v>
      </c>
      <c r="H7295" s="107">
        <f t="shared" si="944"/>
        <v>0</v>
      </c>
      <c r="I7295" s="188">
        <f t="shared" si="941"/>
        <v>0</v>
      </c>
      <c r="J7295" s="142"/>
      <c r="K7295" s="146"/>
      <c r="L7295" s="7" t="str">
        <f t="shared" si="942"/>
        <v/>
      </c>
      <c r="M7295" s="7" t="str">
        <f t="shared" si="943"/>
        <v/>
      </c>
      <c r="N7295" s="7" t="str">
        <f t="shared" si="940"/>
        <v/>
      </c>
      <c r="O7295" s="144"/>
      <c r="P7295" s="355">
        <v>0</v>
      </c>
      <c r="Q7295" s="362">
        <f>SUM('NOVO HORIZONTE'!I7295)</f>
        <v>0</v>
      </c>
      <c r="R7295" s="363">
        <f t="shared" si="947"/>
        <v>0</v>
      </c>
      <c r="S7295" s="153">
        <f t="shared" si="945"/>
        <v>0</v>
      </c>
      <c r="T7295" s="364"/>
    </row>
    <row r="7296" ht="33.75" hidden="1" spans="1:20">
      <c r="A7296" s="239">
        <v>91086</v>
      </c>
      <c r="B7296" s="100" t="s">
        <v>252</v>
      </c>
      <c r="C7296" s="104" t="s">
        <v>7612</v>
      </c>
      <c r="D7296" s="94" t="s">
        <v>261</v>
      </c>
      <c r="E7296" s="95">
        <v>133.32</v>
      </c>
      <c r="F7296" s="96">
        <f t="shared" si="946"/>
        <v>163.64</v>
      </c>
      <c r="G7296" s="209">
        <f>ROUND(SUM('NOVO HORIZONTE'!G7296),2)</f>
        <v>0</v>
      </c>
      <c r="H7296" s="107">
        <f t="shared" si="944"/>
        <v>0</v>
      </c>
      <c r="I7296" s="188">
        <f t="shared" si="941"/>
        <v>0</v>
      </c>
      <c r="J7296" s="142"/>
      <c r="K7296" s="146"/>
      <c r="L7296" s="7" t="str">
        <f t="shared" si="942"/>
        <v/>
      </c>
      <c r="M7296" s="7" t="str">
        <f t="shared" si="943"/>
        <v/>
      </c>
      <c r="N7296" s="7" t="str">
        <f t="shared" si="940"/>
        <v/>
      </c>
      <c r="O7296" s="144"/>
      <c r="P7296" s="355">
        <v>0</v>
      </c>
      <c r="Q7296" s="362">
        <f>SUM('NOVO HORIZONTE'!I7296)</f>
        <v>0</v>
      </c>
      <c r="R7296" s="363">
        <f t="shared" si="947"/>
        <v>0</v>
      </c>
      <c r="S7296" s="153">
        <f t="shared" si="945"/>
        <v>0</v>
      </c>
      <c r="T7296" s="364"/>
    </row>
    <row r="7297" ht="33.75" hidden="1" spans="1:20">
      <c r="A7297" s="239">
        <v>91087</v>
      </c>
      <c r="B7297" s="100" t="s">
        <v>252</v>
      </c>
      <c r="C7297" s="104" t="s">
        <v>7613</v>
      </c>
      <c r="D7297" s="94" t="s">
        <v>261</v>
      </c>
      <c r="E7297" s="95">
        <v>145.57</v>
      </c>
      <c r="F7297" s="96">
        <f t="shared" si="946"/>
        <v>178.67</v>
      </c>
      <c r="G7297" s="209">
        <f>ROUND(SUM('NOVO HORIZONTE'!G7297),2)</f>
        <v>0</v>
      </c>
      <c r="H7297" s="107">
        <f t="shared" si="944"/>
        <v>0</v>
      </c>
      <c r="I7297" s="188">
        <f t="shared" si="941"/>
        <v>0</v>
      </c>
      <c r="J7297" s="142"/>
      <c r="K7297" s="146"/>
      <c r="L7297" s="7" t="str">
        <f t="shared" si="942"/>
        <v/>
      </c>
      <c r="M7297" s="7" t="str">
        <f t="shared" si="943"/>
        <v/>
      </c>
      <c r="N7297" s="7" t="str">
        <f t="shared" si="940"/>
        <v/>
      </c>
      <c r="O7297" s="144"/>
      <c r="P7297" s="355">
        <v>0</v>
      </c>
      <c r="Q7297" s="362">
        <f>SUM('NOVO HORIZONTE'!I7297)</f>
        <v>0</v>
      </c>
      <c r="R7297" s="363">
        <f t="shared" si="947"/>
        <v>0</v>
      </c>
      <c r="S7297" s="153">
        <f t="shared" si="945"/>
        <v>0</v>
      </c>
      <c r="T7297" s="364"/>
    </row>
    <row r="7298" ht="33.75" hidden="1" spans="1:20">
      <c r="A7298" s="239">
        <v>91088</v>
      </c>
      <c r="B7298" s="100" t="s">
        <v>252</v>
      </c>
      <c r="C7298" s="104" t="s">
        <v>7614</v>
      </c>
      <c r="D7298" s="94" t="s">
        <v>261</v>
      </c>
      <c r="E7298" s="95">
        <v>187.83</v>
      </c>
      <c r="F7298" s="96">
        <f t="shared" si="946"/>
        <v>230.54</v>
      </c>
      <c r="G7298" s="209">
        <f>ROUND(SUM('NOVO HORIZONTE'!G7298),2)</f>
        <v>0</v>
      </c>
      <c r="H7298" s="107">
        <f t="shared" si="944"/>
        <v>0</v>
      </c>
      <c r="I7298" s="188">
        <f t="shared" si="941"/>
        <v>0</v>
      </c>
      <c r="J7298" s="142"/>
      <c r="K7298" s="146"/>
      <c r="L7298" s="7" t="str">
        <f t="shared" si="942"/>
        <v/>
      </c>
      <c r="M7298" s="7" t="str">
        <f t="shared" si="943"/>
        <v/>
      </c>
      <c r="N7298" s="7" t="str">
        <f t="shared" si="940"/>
        <v/>
      </c>
      <c r="O7298" s="144"/>
      <c r="P7298" s="355">
        <v>0</v>
      </c>
      <c r="Q7298" s="362">
        <f>SUM('NOVO HORIZONTE'!I7298)</f>
        <v>0</v>
      </c>
      <c r="R7298" s="363">
        <f t="shared" si="947"/>
        <v>0</v>
      </c>
      <c r="S7298" s="153">
        <f t="shared" si="945"/>
        <v>0</v>
      </c>
      <c r="T7298" s="364"/>
    </row>
    <row r="7299" ht="33.75" hidden="1" spans="1:20">
      <c r="A7299" s="239">
        <v>91089</v>
      </c>
      <c r="B7299" s="100" t="s">
        <v>252</v>
      </c>
      <c r="C7299" s="104" t="s">
        <v>7615</v>
      </c>
      <c r="D7299" s="94" t="s">
        <v>261</v>
      </c>
      <c r="E7299" s="95">
        <v>200.26</v>
      </c>
      <c r="F7299" s="96">
        <f t="shared" si="946"/>
        <v>245.8</v>
      </c>
      <c r="G7299" s="209">
        <f>ROUND(SUM('NOVO HORIZONTE'!G7299),2)</f>
        <v>0</v>
      </c>
      <c r="H7299" s="107">
        <f t="shared" si="944"/>
        <v>0</v>
      </c>
      <c r="I7299" s="188">
        <f t="shared" si="941"/>
        <v>0</v>
      </c>
      <c r="J7299" s="142"/>
      <c r="K7299" s="146"/>
      <c r="L7299" s="7" t="str">
        <f t="shared" si="942"/>
        <v/>
      </c>
      <c r="M7299" s="7" t="str">
        <f t="shared" si="943"/>
        <v/>
      </c>
      <c r="N7299" s="7" t="str">
        <f t="shared" ref="N7299:N7362" si="948">M7299</f>
        <v/>
      </c>
      <c r="O7299" s="144"/>
      <c r="P7299" s="355">
        <v>0</v>
      </c>
      <c r="Q7299" s="362">
        <f>SUM('NOVO HORIZONTE'!I7299)</f>
        <v>0</v>
      </c>
      <c r="R7299" s="363">
        <f t="shared" si="947"/>
        <v>0</v>
      </c>
      <c r="S7299" s="153">
        <f t="shared" si="945"/>
        <v>0</v>
      </c>
      <c r="T7299" s="364"/>
    </row>
    <row r="7300" ht="33.75" hidden="1" spans="1:20">
      <c r="A7300" s="239">
        <v>91090</v>
      </c>
      <c r="B7300" s="100" t="s">
        <v>252</v>
      </c>
      <c r="C7300" s="104" t="s">
        <v>7616</v>
      </c>
      <c r="D7300" s="94" t="s">
        <v>261</v>
      </c>
      <c r="E7300" s="95">
        <v>148.46</v>
      </c>
      <c r="F7300" s="96">
        <f t="shared" si="946"/>
        <v>182.22</v>
      </c>
      <c r="G7300" s="209">
        <f>ROUND(SUM('NOVO HORIZONTE'!G7300),2)</f>
        <v>0</v>
      </c>
      <c r="H7300" s="107">
        <f t="shared" si="944"/>
        <v>0</v>
      </c>
      <c r="I7300" s="188">
        <f t="shared" si="941"/>
        <v>0</v>
      </c>
      <c r="J7300" s="142"/>
      <c r="K7300" s="146"/>
      <c r="L7300" s="7" t="str">
        <f t="shared" si="942"/>
        <v/>
      </c>
      <c r="M7300" s="7" t="str">
        <f t="shared" si="943"/>
        <v/>
      </c>
      <c r="N7300" s="7" t="str">
        <f t="shared" si="948"/>
        <v/>
      </c>
      <c r="O7300" s="144"/>
      <c r="P7300" s="355">
        <v>0</v>
      </c>
      <c r="Q7300" s="362">
        <f>SUM('NOVO HORIZONTE'!I7300)</f>
        <v>0</v>
      </c>
      <c r="R7300" s="363">
        <f t="shared" si="947"/>
        <v>0</v>
      </c>
      <c r="S7300" s="153">
        <f t="shared" si="945"/>
        <v>0</v>
      </c>
      <c r="T7300" s="364"/>
    </row>
    <row r="7301" ht="33.75" hidden="1" spans="1:20">
      <c r="A7301" s="239">
        <v>91091</v>
      </c>
      <c r="B7301" s="100" t="s">
        <v>252</v>
      </c>
      <c r="C7301" s="104" t="s">
        <v>7617</v>
      </c>
      <c r="D7301" s="94" t="s">
        <v>261</v>
      </c>
      <c r="E7301" s="95">
        <v>162.79</v>
      </c>
      <c r="F7301" s="96">
        <f t="shared" si="946"/>
        <v>199.81</v>
      </c>
      <c r="G7301" s="209">
        <f>ROUND(SUM('NOVO HORIZONTE'!G7301),2)</f>
        <v>0</v>
      </c>
      <c r="H7301" s="107">
        <f t="shared" si="944"/>
        <v>0</v>
      </c>
      <c r="I7301" s="188">
        <f t="shared" si="941"/>
        <v>0</v>
      </c>
      <c r="J7301" s="142"/>
      <c r="K7301" s="146"/>
      <c r="L7301" s="7" t="str">
        <f t="shared" si="942"/>
        <v/>
      </c>
      <c r="M7301" s="7" t="str">
        <f t="shared" si="943"/>
        <v/>
      </c>
      <c r="N7301" s="7" t="str">
        <f t="shared" si="948"/>
        <v/>
      </c>
      <c r="O7301" s="144"/>
      <c r="P7301" s="355">
        <v>0</v>
      </c>
      <c r="Q7301" s="362">
        <f>SUM('NOVO HORIZONTE'!I7301)</f>
        <v>0</v>
      </c>
      <c r="R7301" s="363">
        <f t="shared" si="947"/>
        <v>0</v>
      </c>
      <c r="S7301" s="153">
        <f t="shared" si="945"/>
        <v>0</v>
      </c>
      <c r="T7301" s="364"/>
    </row>
    <row r="7302" ht="33.75" hidden="1" spans="1:20">
      <c r="A7302" s="239">
        <v>91092</v>
      </c>
      <c r="B7302" s="100" t="s">
        <v>252</v>
      </c>
      <c r="C7302" s="104" t="s">
        <v>7618</v>
      </c>
      <c r="D7302" s="94" t="s">
        <v>261</v>
      </c>
      <c r="E7302" s="95">
        <v>205.44</v>
      </c>
      <c r="F7302" s="96">
        <f t="shared" si="946"/>
        <v>252.16</v>
      </c>
      <c r="G7302" s="209">
        <f>ROUND(SUM('NOVO HORIZONTE'!G7302),2)</f>
        <v>0</v>
      </c>
      <c r="H7302" s="107">
        <f t="shared" si="944"/>
        <v>0</v>
      </c>
      <c r="I7302" s="188">
        <f t="shared" ref="I7302:I7365" si="949">IF(ISBLANK(G7302),0,ROUND(G7302*H7302,2))</f>
        <v>0</v>
      </c>
      <c r="J7302" s="142"/>
      <c r="K7302" s="146"/>
      <c r="L7302" s="7" t="str">
        <f t="shared" ref="L7302:L7365" si="950">IF(K7302="X","x",IF(K7302="xx","x",IF(I7302&gt;0,"x","")))</f>
        <v/>
      </c>
      <c r="M7302" s="7" t="str">
        <f t="shared" ref="M7302:M7365" si="951">IF(K7302="X","x",IF(K7302="xx","x",IF(I7302&gt;0,"x","")))</f>
        <v/>
      </c>
      <c r="N7302" s="7" t="str">
        <f t="shared" si="948"/>
        <v/>
      </c>
      <c r="O7302" s="144"/>
      <c r="P7302" s="355">
        <v>0</v>
      </c>
      <c r="Q7302" s="362">
        <f>SUM('NOVO HORIZONTE'!I7302)</f>
        <v>0</v>
      </c>
      <c r="R7302" s="363">
        <f t="shared" si="947"/>
        <v>0</v>
      </c>
      <c r="S7302" s="153">
        <f t="shared" si="945"/>
        <v>0</v>
      </c>
      <c r="T7302" s="364"/>
    </row>
    <row r="7303" ht="33.75" hidden="1" spans="1:20">
      <c r="A7303" s="239">
        <v>91093</v>
      </c>
      <c r="B7303" s="100" t="s">
        <v>252</v>
      </c>
      <c r="C7303" s="104" t="s">
        <v>7619</v>
      </c>
      <c r="D7303" s="94" t="s">
        <v>261</v>
      </c>
      <c r="E7303" s="95">
        <v>220.2</v>
      </c>
      <c r="F7303" s="96">
        <f t="shared" si="946"/>
        <v>270.27</v>
      </c>
      <c r="G7303" s="209">
        <f>ROUND(SUM('NOVO HORIZONTE'!G7303),2)</f>
        <v>0</v>
      </c>
      <c r="H7303" s="107">
        <f t="shared" ref="H7303:H7366" si="952">IF(G7303=0,0,F7303)</f>
        <v>0</v>
      </c>
      <c r="I7303" s="188">
        <f t="shared" si="949"/>
        <v>0</v>
      </c>
      <c r="J7303" s="142"/>
      <c r="K7303" s="146"/>
      <c r="L7303" s="7" t="str">
        <f t="shared" si="950"/>
        <v/>
      </c>
      <c r="M7303" s="7" t="str">
        <f t="shared" si="951"/>
        <v/>
      </c>
      <c r="N7303" s="7" t="str">
        <f t="shared" si="948"/>
        <v/>
      </c>
      <c r="O7303" s="144"/>
      <c r="P7303" s="355">
        <v>0</v>
      </c>
      <c r="Q7303" s="362">
        <f>SUM('NOVO HORIZONTE'!I7303)</f>
        <v>0</v>
      </c>
      <c r="R7303" s="363">
        <f t="shared" si="947"/>
        <v>0</v>
      </c>
      <c r="S7303" s="153">
        <f t="shared" si="945"/>
        <v>0</v>
      </c>
      <c r="T7303" s="364"/>
    </row>
    <row r="7304" ht="33.75" hidden="1" spans="1:20">
      <c r="A7304" s="239">
        <v>91094</v>
      </c>
      <c r="B7304" s="100" t="s">
        <v>252</v>
      </c>
      <c r="C7304" s="104" t="s">
        <v>7620</v>
      </c>
      <c r="D7304" s="94" t="s">
        <v>261</v>
      </c>
      <c r="E7304" s="95">
        <v>139.78</v>
      </c>
      <c r="F7304" s="96">
        <f t="shared" si="946"/>
        <v>171.57</v>
      </c>
      <c r="G7304" s="209">
        <f>ROUND(SUM('NOVO HORIZONTE'!G7304),2)</f>
        <v>0</v>
      </c>
      <c r="H7304" s="107">
        <f t="shared" si="952"/>
        <v>0</v>
      </c>
      <c r="I7304" s="188">
        <f t="shared" si="949"/>
        <v>0</v>
      </c>
      <c r="J7304" s="142"/>
      <c r="K7304" s="146"/>
      <c r="L7304" s="7" t="str">
        <f t="shared" si="950"/>
        <v/>
      </c>
      <c r="M7304" s="7" t="str">
        <f t="shared" si="951"/>
        <v/>
      </c>
      <c r="N7304" s="7" t="str">
        <f t="shared" si="948"/>
        <v/>
      </c>
      <c r="O7304" s="144"/>
      <c r="P7304" s="355">
        <v>0</v>
      </c>
      <c r="Q7304" s="362">
        <f>SUM('NOVO HORIZONTE'!I7304)</f>
        <v>0</v>
      </c>
      <c r="R7304" s="363">
        <f t="shared" si="947"/>
        <v>0</v>
      </c>
      <c r="S7304" s="153">
        <f t="shared" si="945"/>
        <v>0</v>
      </c>
      <c r="T7304" s="364"/>
    </row>
    <row r="7305" ht="33.75" hidden="1" spans="1:20">
      <c r="A7305" s="239">
        <v>91095</v>
      </c>
      <c r="B7305" s="100" t="s">
        <v>252</v>
      </c>
      <c r="C7305" s="104" t="s">
        <v>7621</v>
      </c>
      <c r="D7305" s="94" t="s">
        <v>261</v>
      </c>
      <c r="E7305" s="95">
        <v>162.62</v>
      </c>
      <c r="F7305" s="96">
        <f t="shared" si="946"/>
        <v>199.6</v>
      </c>
      <c r="G7305" s="209">
        <f>ROUND(SUM('NOVO HORIZONTE'!G7305),2)</f>
        <v>0</v>
      </c>
      <c r="H7305" s="107">
        <f t="shared" si="952"/>
        <v>0</v>
      </c>
      <c r="I7305" s="188">
        <f t="shared" si="949"/>
        <v>0</v>
      </c>
      <c r="J7305" s="142"/>
      <c r="K7305" s="146"/>
      <c r="L7305" s="7" t="str">
        <f t="shared" si="950"/>
        <v/>
      </c>
      <c r="M7305" s="7" t="str">
        <f t="shared" si="951"/>
        <v/>
      </c>
      <c r="N7305" s="7" t="str">
        <f t="shared" si="948"/>
        <v/>
      </c>
      <c r="O7305" s="144"/>
      <c r="P7305" s="355">
        <v>0</v>
      </c>
      <c r="Q7305" s="362">
        <f>SUM('NOVO HORIZONTE'!I7305)</f>
        <v>0</v>
      </c>
      <c r="R7305" s="363">
        <f t="shared" si="947"/>
        <v>0</v>
      </c>
      <c r="S7305" s="153">
        <f t="shared" si="945"/>
        <v>0</v>
      </c>
      <c r="T7305" s="364"/>
    </row>
    <row r="7306" ht="33.75" hidden="1" spans="1:20">
      <c r="A7306" s="239">
        <v>91096</v>
      </c>
      <c r="B7306" s="100" t="s">
        <v>252</v>
      </c>
      <c r="C7306" s="104" t="s">
        <v>7622</v>
      </c>
      <c r="D7306" s="94" t="s">
        <v>261</v>
      </c>
      <c r="E7306" s="95">
        <v>143.53</v>
      </c>
      <c r="F7306" s="96">
        <f t="shared" si="946"/>
        <v>176.17</v>
      </c>
      <c r="G7306" s="209">
        <f>ROUND(SUM('NOVO HORIZONTE'!G7306),2)</f>
        <v>0</v>
      </c>
      <c r="H7306" s="107">
        <f t="shared" si="952"/>
        <v>0</v>
      </c>
      <c r="I7306" s="188">
        <f t="shared" si="949"/>
        <v>0</v>
      </c>
      <c r="J7306" s="142"/>
      <c r="K7306" s="146"/>
      <c r="L7306" s="7" t="str">
        <f t="shared" si="950"/>
        <v/>
      </c>
      <c r="M7306" s="7" t="str">
        <f t="shared" si="951"/>
        <v/>
      </c>
      <c r="N7306" s="7" t="str">
        <f t="shared" si="948"/>
        <v/>
      </c>
      <c r="O7306" s="144"/>
      <c r="P7306" s="355">
        <v>0</v>
      </c>
      <c r="Q7306" s="362">
        <f>SUM('NOVO HORIZONTE'!I7306)</f>
        <v>0</v>
      </c>
      <c r="R7306" s="363">
        <f t="shared" si="947"/>
        <v>0</v>
      </c>
      <c r="S7306" s="153">
        <f t="shared" si="945"/>
        <v>0</v>
      </c>
      <c r="T7306" s="364"/>
    </row>
    <row r="7307" ht="33.75" hidden="1" spans="1:20">
      <c r="A7307" s="239">
        <v>91097</v>
      </c>
      <c r="B7307" s="100" t="s">
        <v>252</v>
      </c>
      <c r="C7307" s="104" t="s">
        <v>7623</v>
      </c>
      <c r="D7307" s="94" t="s">
        <v>261</v>
      </c>
      <c r="E7307" s="95">
        <v>166.15</v>
      </c>
      <c r="F7307" s="96">
        <f t="shared" si="946"/>
        <v>203.93</v>
      </c>
      <c r="G7307" s="209">
        <f>ROUND(SUM('NOVO HORIZONTE'!G7307),2)</f>
        <v>0</v>
      </c>
      <c r="H7307" s="107">
        <f t="shared" si="952"/>
        <v>0</v>
      </c>
      <c r="I7307" s="188">
        <f t="shared" si="949"/>
        <v>0</v>
      </c>
      <c r="J7307" s="142"/>
      <c r="K7307" s="146"/>
      <c r="L7307" s="7" t="str">
        <f t="shared" si="950"/>
        <v/>
      </c>
      <c r="M7307" s="7" t="str">
        <f t="shared" si="951"/>
        <v/>
      </c>
      <c r="N7307" s="7" t="str">
        <f t="shared" si="948"/>
        <v/>
      </c>
      <c r="O7307" s="144"/>
      <c r="P7307" s="355">
        <v>0</v>
      </c>
      <c r="Q7307" s="362">
        <f>SUM('NOVO HORIZONTE'!I7307)</f>
        <v>0</v>
      </c>
      <c r="R7307" s="363">
        <f t="shared" si="947"/>
        <v>0</v>
      </c>
      <c r="S7307" s="153">
        <f t="shared" si="945"/>
        <v>0</v>
      </c>
      <c r="T7307" s="364"/>
    </row>
    <row r="7308" ht="33.75" hidden="1" spans="1:20">
      <c r="A7308" s="239">
        <v>91098</v>
      </c>
      <c r="B7308" s="100" t="s">
        <v>252</v>
      </c>
      <c r="C7308" s="104" t="s">
        <v>7624</v>
      </c>
      <c r="D7308" s="94" t="s">
        <v>261</v>
      </c>
      <c r="E7308" s="95">
        <v>159.47</v>
      </c>
      <c r="F7308" s="96">
        <f t="shared" si="946"/>
        <v>195.73</v>
      </c>
      <c r="G7308" s="209">
        <f>ROUND(SUM('NOVO HORIZONTE'!G7308),2)</f>
        <v>0</v>
      </c>
      <c r="H7308" s="107">
        <f t="shared" si="952"/>
        <v>0</v>
      </c>
      <c r="I7308" s="188">
        <f t="shared" si="949"/>
        <v>0</v>
      </c>
      <c r="J7308" s="142"/>
      <c r="K7308" s="146"/>
      <c r="L7308" s="7" t="str">
        <f t="shared" si="950"/>
        <v/>
      </c>
      <c r="M7308" s="7" t="str">
        <f t="shared" si="951"/>
        <v/>
      </c>
      <c r="N7308" s="7" t="str">
        <f t="shared" si="948"/>
        <v/>
      </c>
      <c r="O7308" s="144"/>
      <c r="P7308" s="355">
        <v>0</v>
      </c>
      <c r="Q7308" s="362">
        <f>SUM('NOVO HORIZONTE'!I7308)</f>
        <v>0</v>
      </c>
      <c r="R7308" s="363">
        <f t="shared" si="947"/>
        <v>0</v>
      </c>
      <c r="S7308" s="153">
        <f t="shared" si="945"/>
        <v>0</v>
      </c>
      <c r="T7308" s="364"/>
    </row>
    <row r="7309" ht="33.75" hidden="1" spans="1:20">
      <c r="A7309" s="239">
        <v>91099</v>
      </c>
      <c r="B7309" s="100" t="s">
        <v>252</v>
      </c>
      <c r="C7309" s="104" t="s">
        <v>7625</v>
      </c>
      <c r="D7309" s="94" t="s">
        <v>261</v>
      </c>
      <c r="E7309" s="95">
        <v>184.07</v>
      </c>
      <c r="F7309" s="96">
        <f t="shared" si="946"/>
        <v>225.93</v>
      </c>
      <c r="G7309" s="209">
        <f>ROUND(SUM('NOVO HORIZONTE'!G7309),2)</f>
        <v>0</v>
      </c>
      <c r="H7309" s="107">
        <f t="shared" si="952"/>
        <v>0</v>
      </c>
      <c r="I7309" s="188">
        <f t="shared" si="949"/>
        <v>0</v>
      </c>
      <c r="J7309" s="142"/>
      <c r="K7309" s="146"/>
      <c r="L7309" s="7" t="str">
        <f t="shared" si="950"/>
        <v/>
      </c>
      <c r="M7309" s="7" t="str">
        <f t="shared" si="951"/>
        <v/>
      </c>
      <c r="N7309" s="7" t="str">
        <f t="shared" si="948"/>
        <v/>
      </c>
      <c r="O7309" s="144"/>
      <c r="P7309" s="355">
        <v>0</v>
      </c>
      <c r="Q7309" s="362">
        <f>SUM('NOVO HORIZONTE'!I7309)</f>
        <v>0</v>
      </c>
      <c r="R7309" s="363">
        <f t="shared" si="947"/>
        <v>0</v>
      </c>
      <c r="S7309" s="153">
        <f t="shared" si="945"/>
        <v>0</v>
      </c>
      <c r="T7309" s="364"/>
    </row>
    <row r="7310" ht="33.75" hidden="1" spans="1:20">
      <c r="A7310" s="239">
        <v>91100</v>
      </c>
      <c r="B7310" s="100" t="s">
        <v>252</v>
      </c>
      <c r="C7310" s="104" t="s">
        <v>7626</v>
      </c>
      <c r="D7310" s="94" t="s">
        <v>261</v>
      </c>
      <c r="E7310" s="95">
        <v>169.94</v>
      </c>
      <c r="F7310" s="96">
        <f t="shared" si="946"/>
        <v>208.58</v>
      </c>
      <c r="G7310" s="209">
        <f>ROUND(SUM('NOVO HORIZONTE'!G7310),2)</f>
        <v>0</v>
      </c>
      <c r="H7310" s="107">
        <f t="shared" si="952"/>
        <v>0</v>
      </c>
      <c r="I7310" s="188">
        <f t="shared" si="949"/>
        <v>0</v>
      </c>
      <c r="J7310" s="142"/>
      <c r="K7310" s="146"/>
      <c r="L7310" s="7" t="str">
        <f t="shared" si="950"/>
        <v/>
      </c>
      <c r="M7310" s="7" t="str">
        <f t="shared" si="951"/>
        <v/>
      </c>
      <c r="N7310" s="7" t="str">
        <f t="shared" si="948"/>
        <v/>
      </c>
      <c r="O7310" s="144"/>
      <c r="P7310" s="355">
        <v>0</v>
      </c>
      <c r="Q7310" s="362">
        <f>SUM('NOVO HORIZONTE'!I7310)</f>
        <v>0</v>
      </c>
      <c r="R7310" s="363">
        <f t="shared" si="947"/>
        <v>0</v>
      </c>
      <c r="S7310" s="153">
        <f t="shared" si="945"/>
        <v>0</v>
      </c>
      <c r="T7310" s="364"/>
    </row>
    <row r="7311" ht="33.75" hidden="1" spans="1:20">
      <c r="A7311" s="239">
        <v>91101</v>
      </c>
      <c r="B7311" s="100" t="s">
        <v>252</v>
      </c>
      <c r="C7311" s="104" t="s">
        <v>7627</v>
      </c>
      <c r="D7311" s="94" t="s">
        <v>261</v>
      </c>
      <c r="E7311" s="95">
        <v>194.42</v>
      </c>
      <c r="F7311" s="96">
        <f t="shared" si="946"/>
        <v>238.63</v>
      </c>
      <c r="G7311" s="209">
        <f>ROUND(SUM('NOVO HORIZONTE'!G7311),2)</f>
        <v>0</v>
      </c>
      <c r="H7311" s="107">
        <f t="shared" si="952"/>
        <v>0</v>
      </c>
      <c r="I7311" s="188">
        <f t="shared" si="949"/>
        <v>0</v>
      </c>
      <c r="J7311" s="142"/>
      <c r="K7311" s="146"/>
      <c r="L7311" s="7" t="str">
        <f t="shared" si="950"/>
        <v/>
      </c>
      <c r="M7311" s="7" t="str">
        <f t="shared" si="951"/>
        <v/>
      </c>
      <c r="N7311" s="7" t="str">
        <f t="shared" si="948"/>
        <v/>
      </c>
      <c r="O7311" s="144"/>
      <c r="P7311" s="355">
        <v>0</v>
      </c>
      <c r="Q7311" s="362">
        <f>SUM('NOVO HORIZONTE'!I7311)</f>
        <v>0</v>
      </c>
      <c r="R7311" s="363">
        <f t="shared" si="947"/>
        <v>0</v>
      </c>
      <c r="S7311" s="153">
        <f t="shared" si="945"/>
        <v>0</v>
      </c>
      <c r="T7311" s="364"/>
    </row>
    <row r="7312" ht="12.75" hidden="1" spans="1:20">
      <c r="A7312" s="238" t="s">
        <v>7628</v>
      </c>
      <c r="B7312" s="236"/>
      <c r="C7312" s="161" t="s">
        <v>7629</v>
      </c>
      <c r="D7312" s="94"/>
      <c r="E7312" s="95">
        <v>0</v>
      </c>
      <c r="F7312" s="96">
        <f t="shared" si="946"/>
        <v>0</v>
      </c>
      <c r="G7312" s="209">
        <f>ROUND(SUM('NOVO HORIZONTE'!G7312),2)</f>
        <v>0</v>
      </c>
      <c r="H7312" s="187">
        <f t="shared" si="952"/>
        <v>0</v>
      </c>
      <c r="I7312" s="188">
        <f t="shared" si="949"/>
        <v>0</v>
      </c>
      <c r="J7312" s="142"/>
      <c r="K7312" s="145" t="str">
        <f>IF(SUM(I7313:I7313)&gt;0,"xx","")</f>
        <v/>
      </c>
      <c r="L7312" s="7" t="str">
        <f t="shared" si="950"/>
        <v/>
      </c>
      <c r="M7312" s="7" t="str">
        <f t="shared" si="951"/>
        <v/>
      </c>
      <c r="N7312" s="7" t="str">
        <f t="shared" si="948"/>
        <v/>
      </c>
      <c r="O7312" s="144"/>
      <c r="P7312" s="375"/>
      <c r="Q7312" s="362">
        <f>SUM('NOVO HORIZONTE'!I7312)</f>
        <v>0</v>
      </c>
      <c r="R7312" s="363">
        <f t="shared" si="947"/>
        <v>0</v>
      </c>
      <c r="S7312" s="153">
        <f t="shared" si="945"/>
        <v>0</v>
      </c>
      <c r="T7312" s="364"/>
    </row>
    <row r="7313" ht="22.5" hidden="1" spans="1:20">
      <c r="A7313" s="239">
        <v>95217</v>
      </c>
      <c r="B7313" s="100" t="s">
        <v>252</v>
      </c>
      <c r="C7313" s="104" t="s">
        <v>7630</v>
      </c>
      <c r="D7313" s="94" t="s">
        <v>317</v>
      </c>
      <c r="E7313" s="95">
        <v>0.4</v>
      </c>
      <c r="F7313" s="96">
        <f t="shared" si="946"/>
        <v>0.49</v>
      </c>
      <c r="G7313" s="209">
        <f>ROUND(SUM('NOVO HORIZONTE'!G7313),2)</f>
        <v>0</v>
      </c>
      <c r="H7313" s="107">
        <f t="shared" si="952"/>
        <v>0</v>
      </c>
      <c r="I7313" s="188">
        <f t="shared" si="949"/>
        <v>0</v>
      </c>
      <c r="J7313" s="142"/>
      <c r="K7313" s="146"/>
      <c r="L7313" s="7" t="str">
        <f t="shared" si="950"/>
        <v/>
      </c>
      <c r="M7313" s="7" t="str">
        <f t="shared" si="951"/>
        <v/>
      </c>
      <c r="N7313" s="7" t="str">
        <f t="shared" si="948"/>
        <v/>
      </c>
      <c r="O7313" s="144"/>
      <c r="P7313" s="355">
        <v>0</v>
      </c>
      <c r="Q7313" s="362">
        <f>SUM('NOVO HORIZONTE'!I7313)</f>
        <v>0</v>
      </c>
      <c r="R7313" s="363">
        <f t="shared" si="947"/>
        <v>0</v>
      </c>
      <c r="S7313" s="153">
        <f t="shared" si="945"/>
        <v>0</v>
      </c>
      <c r="T7313" s="364"/>
    </row>
    <row r="7314" ht="12.75" hidden="1" spans="1:20">
      <c r="A7314" s="238" t="s">
        <v>7631</v>
      </c>
      <c r="B7314" s="236"/>
      <c r="C7314" s="161" t="s">
        <v>7632</v>
      </c>
      <c r="D7314" s="94"/>
      <c r="E7314" s="95">
        <v>0</v>
      </c>
      <c r="F7314" s="96">
        <f t="shared" si="946"/>
        <v>0</v>
      </c>
      <c r="G7314" s="209">
        <f>ROUND(SUM('NOVO HORIZONTE'!G7314),2)</f>
        <v>0</v>
      </c>
      <c r="H7314" s="187">
        <f t="shared" si="952"/>
        <v>0</v>
      </c>
      <c r="I7314" s="188">
        <f t="shared" si="949"/>
        <v>0</v>
      </c>
      <c r="J7314" s="142"/>
      <c r="K7314" s="145" t="str">
        <f>IF(SUM(I7315:I7320)&gt;0,"xx","")</f>
        <v/>
      </c>
      <c r="L7314" s="7" t="str">
        <f t="shared" si="950"/>
        <v/>
      </c>
      <c r="M7314" s="7" t="str">
        <f t="shared" si="951"/>
        <v/>
      </c>
      <c r="N7314" s="7" t="str">
        <f t="shared" si="948"/>
        <v/>
      </c>
      <c r="O7314" s="144"/>
      <c r="P7314" s="375"/>
      <c r="Q7314" s="362">
        <f>SUM('NOVO HORIZONTE'!I7314)</f>
        <v>0</v>
      </c>
      <c r="R7314" s="363">
        <f t="shared" si="947"/>
        <v>0</v>
      </c>
      <c r="S7314" s="153">
        <f t="shared" si="945"/>
        <v>0</v>
      </c>
      <c r="T7314" s="364"/>
    </row>
    <row r="7315" ht="22.5" hidden="1" spans="1:20">
      <c r="A7315" s="239">
        <v>95276</v>
      </c>
      <c r="B7315" s="100" t="s">
        <v>252</v>
      </c>
      <c r="C7315" s="104" t="s">
        <v>7633</v>
      </c>
      <c r="D7315" s="94" t="s">
        <v>7265</v>
      </c>
      <c r="E7315" s="95">
        <v>2.54</v>
      </c>
      <c r="F7315" s="96">
        <f t="shared" si="946"/>
        <v>3.12</v>
      </c>
      <c r="G7315" s="209">
        <f>ROUND(SUM('NOVO HORIZONTE'!G7315),2)</f>
        <v>0</v>
      </c>
      <c r="H7315" s="107">
        <f t="shared" si="952"/>
        <v>0</v>
      </c>
      <c r="I7315" s="188">
        <f t="shared" si="949"/>
        <v>0</v>
      </c>
      <c r="J7315" s="142"/>
      <c r="K7315" s="146"/>
      <c r="L7315" s="7" t="str">
        <f t="shared" si="950"/>
        <v/>
      </c>
      <c r="M7315" s="7" t="str">
        <f t="shared" si="951"/>
        <v/>
      </c>
      <c r="N7315" s="7" t="str">
        <f t="shared" si="948"/>
        <v/>
      </c>
      <c r="O7315" s="144"/>
      <c r="P7315" s="355">
        <v>0</v>
      </c>
      <c r="Q7315" s="362">
        <f>SUM('NOVO HORIZONTE'!I7315)</f>
        <v>0</v>
      </c>
      <c r="R7315" s="363">
        <f t="shared" si="947"/>
        <v>0</v>
      </c>
      <c r="S7315" s="153">
        <f t="shared" si="945"/>
        <v>0</v>
      </c>
      <c r="T7315" s="364"/>
    </row>
    <row r="7316" ht="22.5" hidden="1" spans="1:20">
      <c r="A7316" s="239">
        <v>95277</v>
      </c>
      <c r="B7316" s="100" t="s">
        <v>252</v>
      </c>
      <c r="C7316" s="104" t="s">
        <v>7634</v>
      </c>
      <c r="D7316" s="94" t="s">
        <v>7267</v>
      </c>
      <c r="E7316" s="95">
        <v>0.54</v>
      </c>
      <c r="F7316" s="96">
        <f t="shared" si="946"/>
        <v>0.66</v>
      </c>
      <c r="G7316" s="209">
        <f>ROUND(SUM('NOVO HORIZONTE'!G7316),2)</f>
        <v>0</v>
      </c>
      <c r="H7316" s="107">
        <f t="shared" si="952"/>
        <v>0</v>
      </c>
      <c r="I7316" s="188">
        <f t="shared" si="949"/>
        <v>0</v>
      </c>
      <c r="J7316" s="142"/>
      <c r="K7316" s="146"/>
      <c r="L7316" s="7" t="str">
        <f t="shared" si="950"/>
        <v/>
      </c>
      <c r="M7316" s="7" t="str">
        <f t="shared" si="951"/>
        <v/>
      </c>
      <c r="N7316" s="7" t="str">
        <f t="shared" si="948"/>
        <v/>
      </c>
      <c r="O7316" s="144"/>
      <c r="P7316" s="355">
        <v>0</v>
      </c>
      <c r="Q7316" s="362">
        <f>SUM('NOVO HORIZONTE'!I7316)</f>
        <v>0</v>
      </c>
      <c r="R7316" s="363">
        <f t="shared" si="947"/>
        <v>0</v>
      </c>
      <c r="S7316" s="153">
        <f t="shared" si="945"/>
        <v>0</v>
      </c>
      <c r="T7316" s="364"/>
    </row>
    <row r="7317" ht="22.5" hidden="1" spans="1:20">
      <c r="A7317" s="239">
        <v>95272</v>
      </c>
      <c r="B7317" s="100" t="s">
        <v>252</v>
      </c>
      <c r="C7317" s="104" t="s">
        <v>7635</v>
      </c>
      <c r="D7317" s="94" t="s">
        <v>317</v>
      </c>
      <c r="E7317" s="95">
        <v>0.49</v>
      </c>
      <c r="F7317" s="96">
        <f t="shared" si="946"/>
        <v>0.6</v>
      </c>
      <c r="G7317" s="209">
        <f>ROUND(SUM('NOVO HORIZONTE'!G7317),2)</f>
        <v>0</v>
      </c>
      <c r="H7317" s="107">
        <f t="shared" si="952"/>
        <v>0</v>
      </c>
      <c r="I7317" s="188">
        <f t="shared" si="949"/>
        <v>0</v>
      </c>
      <c r="J7317" s="142"/>
      <c r="K7317" s="146"/>
      <c r="L7317" s="7" t="str">
        <f t="shared" si="950"/>
        <v/>
      </c>
      <c r="M7317" s="7" t="str">
        <f t="shared" si="951"/>
        <v/>
      </c>
      <c r="N7317" s="7" t="str">
        <f t="shared" si="948"/>
        <v/>
      </c>
      <c r="O7317" s="144"/>
      <c r="P7317" s="355">
        <v>0</v>
      </c>
      <c r="Q7317" s="362">
        <f>SUM('NOVO HORIZONTE'!I7317)</f>
        <v>0</v>
      </c>
      <c r="R7317" s="363">
        <f t="shared" si="947"/>
        <v>0</v>
      </c>
      <c r="S7317" s="153">
        <f t="shared" si="945"/>
        <v>0</v>
      </c>
      <c r="T7317" s="364"/>
    </row>
    <row r="7318" ht="22.5" hidden="1" spans="1:20">
      <c r="A7318" s="239">
        <v>95273</v>
      </c>
      <c r="B7318" s="100" t="s">
        <v>252</v>
      </c>
      <c r="C7318" s="104" t="s">
        <v>7636</v>
      </c>
      <c r="D7318" s="94" t="s">
        <v>317</v>
      </c>
      <c r="E7318" s="95">
        <v>0.05</v>
      </c>
      <c r="F7318" s="96">
        <f t="shared" si="946"/>
        <v>0.06</v>
      </c>
      <c r="G7318" s="209">
        <f>ROUND(SUM('NOVO HORIZONTE'!G7318),2)</f>
        <v>0</v>
      </c>
      <c r="H7318" s="107">
        <f t="shared" si="952"/>
        <v>0</v>
      </c>
      <c r="I7318" s="188">
        <f t="shared" si="949"/>
        <v>0</v>
      </c>
      <c r="J7318" s="142"/>
      <c r="K7318" s="146"/>
      <c r="L7318" s="7" t="str">
        <f t="shared" si="950"/>
        <v/>
      </c>
      <c r="M7318" s="7" t="str">
        <f t="shared" si="951"/>
        <v/>
      </c>
      <c r="N7318" s="7" t="str">
        <f t="shared" si="948"/>
        <v/>
      </c>
      <c r="O7318" s="144"/>
      <c r="P7318" s="355">
        <v>0</v>
      </c>
      <c r="Q7318" s="362">
        <f>SUM('NOVO HORIZONTE'!I7318)</f>
        <v>0</v>
      </c>
      <c r="R7318" s="363">
        <f t="shared" si="947"/>
        <v>0</v>
      </c>
      <c r="S7318" s="153">
        <f t="shared" si="945"/>
        <v>0</v>
      </c>
      <c r="T7318" s="364"/>
    </row>
    <row r="7319" ht="22.5" hidden="1" spans="1:20">
      <c r="A7319" s="239">
        <v>95274</v>
      </c>
      <c r="B7319" s="100" t="s">
        <v>252</v>
      </c>
      <c r="C7319" s="104" t="s">
        <v>7637</v>
      </c>
      <c r="D7319" s="94" t="s">
        <v>317</v>
      </c>
      <c r="E7319" s="95">
        <v>0.38</v>
      </c>
      <c r="F7319" s="96">
        <f t="shared" si="946"/>
        <v>0.47</v>
      </c>
      <c r="G7319" s="209">
        <f>ROUND(SUM('NOVO HORIZONTE'!G7319),2)</f>
        <v>0</v>
      </c>
      <c r="H7319" s="107">
        <f t="shared" si="952"/>
        <v>0</v>
      </c>
      <c r="I7319" s="188">
        <f t="shared" si="949"/>
        <v>0</v>
      </c>
      <c r="J7319" s="142"/>
      <c r="K7319" s="146"/>
      <c r="L7319" s="7" t="str">
        <f t="shared" si="950"/>
        <v/>
      </c>
      <c r="M7319" s="7" t="str">
        <f t="shared" si="951"/>
        <v/>
      </c>
      <c r="N7319" s="7" t="str">
        <f t="shared" si="948"/>
        <v/>
      </c>
      <c r="O7319" s="144"/>
      <c r="P7319" s="355">
        <v>0</v>
      </c>
      <c r="Q7319" s="362">
        <f>SUM('NOVO HORIZONTE'!I7319)</f>
        <v>0</v>
      </c>
      <c r="R7319" s="363">
        <f t="shared" si="947"/>
        <v>0</v>
      </c>
      <c r="S7319" s="153">
        <f t="shared" si="945"/>
        <v>0</v>
      </c>
      <c r="T7319" s="364"/>
    </row>
    <row r="7320" ht="22.5" hidden="1" spans="1:20">
      <c r="A7320" s="239">
        <v>95275</v>
      </c>
      <c r="B7320" s="100" t="s">
        <v>252</v>
      </c>
      <c r="C7320" s="104" t="s">
        <v>7638</v>
      </c>
      <c r="D7320" s="94" t="s">
        <v>317</v>
      </c>
      <c r="E7320" s="95">
        <v>1.62</v>
      </c>
      <c r="F7320" s="96">
        <f t="shared" si="946"/>
        <v>1.99</v>
      </c>
      <c r="G7320" s="209">
        <f>ROUND(SUM('NOVO HORIZONTE'!G7320),2)</f>
        <v>0</v>
      </c>
      <c r="H7320" s="107">
        <f t="shared" si="952"/>
        <v>0</v>
      </c>
      <c r="I7320" s="188">
        <f t="shared" si="949"/>
        <v>0</v>
      </c>
      <c r="J7320" s="142"/>
      <c r="K7320" s="146"/>
      <c r="L7320" s="7" t="str">
        <f t="shared" si="950"/>
        <v/>
      </c>
      <c r="M7320" s="7" t="str">
        <f t="shared" si="951"/>
        <v/>
      </c>
      <c r="N7320" s="7" t="str">
        <f t="shared" si="948"/>
        <v/>
      </c>
      <c r="O7320" s="144"/>
      <c r="P7320" s="355">
        <v>0</v>
      </c>
      <c r="Q7320" s="362">
        <f>SUM('NOVO HORIZONTE'!I7320)</f>
        <v>0</v>
      </c>
      <c r="R7320" s="363">
        <f t="shared" si="947"/>
        <v>0</v>
      </c>
      <c r="S7320" s="153">
        <f t="shared" si="945"/>
        <v>0</v>
      </c>
      <c r="T7320" s="364"/>
    </row>
    <row r="7321" ht="12.75" hidden="1" spans="1:20">
      <c r="A7321" s="238" t="s">
        <v>7639</v>
      </c>
      <c r="B7321" s="236"/>
      <c r="C7321" s="161" t="s">
        <v>7640</v>
      </c>
      <c r="D7321" s="94"/>
      <c r="E7321" s="95">
        <v>0</v>
      </c>
      <c r="F7321" s="96">
        <f t="shared" si="946"/>
        <v>0</v>
      </c>
      <c r="G7321" s="209">
        <f>ROUND(SUM('NOVO HORIZONTE'!G7321),2)</f>
        <v>0</v>
      </c>
      <c r="H7321" s="187">
        <f t="shared" si="952"/>
        <v>0</v>
      </c>
      <c r="I7321" s="188">
        <f t="shared" si="949"/>
        <v>0</v>
      </c>
      <c r="J7321" s="142"/>
      <c r="K7321" s="145" t="str">
        <f>IF(SUM(I7322:I7326)&gt;0,"xx","")</f>
        <v/>
      </c>
      <c r="L7321" s="7" t="str">
        <f t="shared" si="950"/>
        <v/>
      </c>
      <c r="M7321" s="7" t="str">
        <f t="shared" si="951"/>
        <v/>
      </c>
      <c r="N7321" s="7" t="str">
        <f t="shared" si="948"/>
        <v/>
      </c>
      <c r="O7321" s="144"/>
      <c r="P7321" s="375"/>
      <c r="Q7321" s="362">
        <f>SUM('NOVO HORIZONTE'!I7321)</f>
        <v>0</v>
      </c>
      <c r="R7321" s="363">
        <f t="shared" si="947"/>
        <v>0</v>
      </c>
      <c r="S7321" s="153">
        <f t="shared" ref="S7321:S7384" si="953">IF(R7321=0,0,IF(R7321&gt;0,"c","b"))</f>
        <v>0</v>
      </c>
      <c r="T7321" s="364"/>
    </row>
    <row r="7322" ht="12.75" hidden="1" spans="1:20">
      <c r="A7322" s="239">
        <v>95114</v>
      </c>
      <c r="B7322" s="100" t="s">
        <v>252</v>
      </c>
      <c r="C7322" s="104" t="s">
        <v>7641</v>
      </c>
      <c r="D7322" s="94" t="s">
        <v>317</v>
      </c>
      <c r="E7322" s="95">
        <v>1.33</v>
      </c>
      <c r="F7322" s="96">
        <f t="shared" si="946"/>
        <v>1.63</v>
      </c>
      <c r="G7322" s="209">
        <f>ROUND(SUM('NOVO HORIZONTE'!G7322),2)</f>
        <v>0</v>
      </c>
      <c r="H7322" s="107">
        <f t="shared" si="952"/>
        <v>0</v>
      </c>
      <c r="I7322" s="188">
        <f t="shared" si="949"/>
        <v>0</v>
      </c>
      <c r="J7322" s="142"/>
      <c r="K7322" s="146"/>
      <c r="L7322" s="7" t="str">
        <f t="shared" si="950"/>
        <v/>
      </c>
      <c r="M7322" s="7" t="str">
        <f t="shared" si="951"/>
        <v/>
      </c>
      <c r="N7322" s="7" t="str">
        <f t="shared" si="948"/>
        <v/>
      </c>
      <c r="O7322" s="144"/>
      <c r="P7322" s="355">
        <v>0</v>
      </c>
      <c r="Q7322" s="362">
        <f>SUM('NOVO HORIZONTE'!I7322)</f>
        <v>0</v>
      </c>
      <c r="R7322" s="363">
        <f t="shared" si="947"/>
        <v>0</v>
      </c>
      <c r="S7322" s="153">
        <f t="shared" si="953"/>
        <v>0</v>
      </c>
      <c r="T7322" s="364"/>
    </row>
    <row r="7323" ht="12.75" hidden="1" spans="1:20">
      <c r="A7323" s="239">
        <v>95115</v>
      </c>
      <c r="B7323" s="100" t="s">
        <v>252</v>
      </c>
      <c r="C7323" s="104" t="s">
        <v>7642</v>
      </c>
      <c r="D7323" s="94" t="s">
        <v>317</v>
      </c>
      <c r="E7323" s="95">
        <v>0.15</v>
      </c>
      <c r="F7323" s="96">
        <f t="shared" si="946"/>
        <v>0.18</v>
      </c>
      <c r="G7323" s="209">
        <f>ROUND(SUM('NOVO HORIZONTE'!G7323),2)</f>
        <v>0</v>
      </c>
      <c r="H7323" s="107">
        <f t="shared" si="952"/>
        <v>0</v>
      </c>
      <c r="I7323" s="188">
        <f t="shared" si="949"/>
        <v>0</v>
      </c>
      <c r="J7323" s="142"/>
      <c r="K7323" s="146"/>
      <c r="L7323" s="7" t="str">
        <f t="shared" si="950"/>
        <v/>
      </c>
      <c r="M7323" s="7" t="str">
        <f t="shared" si="951"/>
        <v/>
      </c>
      <c r="N7323" s="7" t="str">
        <f t="shared" si="948"/>
        <v/>
      </c>
      <c r="O7323" s="144"/>
      <c r="P7323" s="355">
        <v>0</v>
      </c>
      <c r="Q7323" s="362">
        <f>SUM('NOVO HORIZONTE'!I7323)</f>
        <v>0</v>
      </c>
      <c r="R7323" s="363">
        <f t="shared" si="947"/>
        <v>0</v>
      </c>
      <c r="S7323" s="153">
        <f t="shared" si="953"/>
        <v>0</v>
      </c>
      <c r="T7323" s="364"/>
    </row>
    <row r="7324" ht="12.75" hidden="1" spans="1:20">
      <c r="A7324" s="239">
        <v>5952</v>
      </c>
      <c r="B7324" s="100" t="s">
        <v>252</v>
      </c>
      <c r="C7324" s="104" t="s">
        <v>7643</v>
      </c>
      <c r="D7324" s="94" t="s">
        <v>7267</v>
      </c>
      <c r="E7324" s="95">
        <v>27.97</v>
      </c>
      <c r="F7324" s="96">
        <f t="shared" si="946"/>
        <v>34.33</v>
      </c>
      <c r="G7324" s="209">
        <f>ROUND(SUM('NOVO HORIZONTE'!G7324),2)</f>
        <v>0</v>
      </c>
      <c r="H7324" s="107">
        <f t="shared" si="952"/>
        <v>0</v>
      </c>
      <c r="I7324" s="188">
        <f t="shared" si="949"/>
        <v>0</v>
      </c>
      <c r="J7324" s="142"/>
      <c r="K7324" s="146"/>
      <c r="L7324" s="7" t="str">
        <f t="shared" si="950"/>
        <v/>
      </c>
      <c r="M7324" s="7" t="str">
        <f t="shared" si="951"/>
        <v/>
      </c>
      <c r="N7324" s="7" t="str">
        <f t="shared" si="948"/>
        <v/>
      </c>
      <c r="O7324" s="144"/>
      <c r="P7324" s="355">
        <v>0</v>
      </c>
      <c r="Q7324" s="362">
        <f>SUM('NOVO HORIZONTE'!I7324)</f>
        <v>0</v>
      </c>
      <c r="R7324" s="363">
        <f t="shared" si="947"/>
        <v>0</v>
      </c>
      <c r="S7324" s="153">
        <f t="shared" si="953"/>
        <v>0</v>
      </c>
      <c r="T7324" s="364"/>
    </row>
    <row r="7325" ht="12.75" hidden="1" spans="1:20">
      <c r="A7325" s="239">
        <v>5795</v>
      </c>
      <c r="B7325" s="100" t="s">
        <v>252</v>
      </c>
      <c r="C7325" s="104" t="s">
        <v>7644</v>
      </c>
      <c r="D7325" s="94" t="s">
        <v>7265</v>
      </c>
      <c r="E7325" s="95">
        <v>29.64</v>
      </c>
      <c r="F7325" s="96">
        <f t="shared" si="946"/>
        <v>36.38</v>
      </c>
      <c r="G7325" s="209">
        <f>ROUND(SUM('NOVO HORIZONTE'!G7325),2)</f>
        <v>0</v>
      </c>
      <c r="H7325" s="107">
        <f t="shared" si="952"/>
        <v>0</v>
      </c>
      <c r="I7325" s="188">
        <f t="shared" si="949"/>
        <v>0</v>
      </c>
      <c r="J7325" s="142"/>
      <c r="K7325" s="146"/>
      <c r="L7325" s="7" t="str">
        <f t="shared" si="950"/>
        <v/>
      </c>
      <c r="M7325" s="7" t="str">
        <f t="shared" si="951"/>
        <v/>
      </c>
      <c r="N7325" s="7" t="str">
        <f t="shared" si="948"/>
        <v/>
      </c>
      <c r="O7325" s="144"/>
      <c r="P7325" s="355">
        <v>0</v>
      </c>
      <c r="Q7325" s="362">
        <f>SUM('NOVO HORIZONTE'!I7325)</f>
        <v>0</v>
      </c>
      <c r="R7325" s="363">
        <f t="shared" si="947"/>
        <v>0</v>
      </c>
      <c r="S7325" s="153">
        <f t="shared" si="953"/>
        <v>0</v>
      </c>
      <c r="T7325" s="364"/>
    </row>
    <row r="7326" ht="12.75" hidden="1" spans="1:20">
      <c r="A7326" s="239">
        <v>53863</v>
      </c>
      <c r="B7326" s="100" t="s">
        <v>252</v>
      </c>
      <c r="C7326" s="104" t="s">
        <v>7645</v>
      </c>
      <c r="D7326" s="94" t="s">
        <v>317</v>
      </c>
      <c r="E7326" s="95">
        <v>1.67</v>
      </c>
      <c r="F7326" s="96">
        <f t="shared" si="946"/>
        <v>2.05</v>
      </c>
      <c r="G7326" s="209">
        <f>ROUND(SUM('NOVO HORIZONTE'!G7326),2)</f>
        <v>0</v>
      </c>
      <c r="H7326" s="107">
        <f t="shared" si="952"/>
        <v>0</v>
      </c>
      <c r="I7326" s="188">
        <f t="shared" si="949"/>
        <v>0</v>
      </c>
      <c r="J7326" s="142"/>
      <c r="K7326" s="146"/>
      <c r="L7326" s="7" t="str">
        <f t="shared" si="950"/>
        <v/>
      </c>
      <c r="M7326" s="7" t="str">
        <f t="shared" si="951"/>
        <v/>
      </c>
      <c r="N7326" s="7" t="str">
        <f t="shared" si="948"/>
        <v/>
      </c>
      <c r="O7326" s="144"/>
      <c r="P7326" s="355">
        <v>0</v>
      </c>
      <c r="Q7326" s="362">
        <f>SUM('NOVO HORIZONTE'!I7326)</f>
        <v>0</v>
      </c>
      <c r="R7326" s="363">
        <f t="shared" si="947"/>
        <v>0</v>
      </c>
      <c r="S7326" s="153">
        <f t="shared" si="953"/>
        <v>0</v>
      </c>
      <c r="T7326" s="364"/>
    </row>
    <row r="7327" ht="12.75" hidden="1" spans="1:20">
      <c r="A7327" s="238" t="s">
        <v>7646</v>
      </c>
      <c r="B7327" s="236"/>
      <c r="C7327" s="161" t="s">
        <v>7647</v>
      </c>
      <c r="D7327" s="94"/>
      <c r="E7327" s="95">
        <v>0</v>
      </c>
      <c r="F7327" s="96">
        <f t="shared" si="946"/>
        <v>0</v>
      </c>
      <c r="G7327" s="209">
        <f>ROUND(SUM('NOVO HORIZONTE'!G7327),2)</f>
        <v>0</v>
      </c>
      <c r="H7327" s="187">
        <f t="shared" si="952"/>
        <v>0</v>
      </c>
      <c r="I7327" s="188">
        <f t="shared" si="949"/>
        <v>0</v>
      </c>
      <c r="J7327" s="142"/>
      <c r="K7327" s="145" t="str">
        <f>IF(SUM(I7327:I7327)&gt;0,"xx","")</f>
        <v/>
      </c>
      <c r="L7327" s="7" t="str">
        <f t="shared" si="950"/>
        <v/>
      </c>
      <c r="M7327" s="7" t="str">
        <f t="shared" si="951"/>
        <v/>
      </c>
      <c r="N7327" s="7" t="str">
        <f t="shared" si="948"/>
        <v/>
      </c>
      <c r="O7327" s="144"/>
      <c r="P7327" s="375"/>
      <c r="Q7327" s="362">
        <f>SUM('NOVO HORIZONTE'!I7327)</f>
        <v>0</v>
      </c>
      <c r="R7327" s="363">
        <f t="shared" si="947"/>
        <v>0</v>
      </c>
      <c r="S7327" s="153">
        <f t="shared" si="953"/>
        <v>0</v>
      </c>
      <c r="T7327" s="364"/>
    </row>
    <row r="7328" ht="12.75" hidden="1" spans="1:20">
      <c r="A7328" s="238" t="s">
        <v>7648</v>
      </c>
      <c r="B7328" s="236"/>
      <c r="C7328" s="161" t="s">
        <v>7649</v>
      </c>
      <c r="D7328" s="94"/>
      <c r="E7328" s="95">
        <v>0</v>
      </c>
      <c r="F7328" s="96">
        <f t="shared" si="946"/>
        <v>0</v>
      </c>
      <c r="G7328" s="209">
        <f>ROUND(SUM('NOVO HORIZONTE'!G7328),2)</f>
        <v>0</v>
      </c>
      <c r="H7328" s="187">
        <f t="shared" si="952"/>
        <v>0</v>
      </c>
      <c r="I7328" s="188">
        <f t="shared" si="949"/>
        <v>0</v>
      </c>
      <c r="J7328" s="142"/>
      <c r="K7328" s="145" t="str">
        <f>IF(SUM(I7329:I7340)&gt;0,"xx","")</f>
        <v/>
      </c>
      <c r="L7328" s="7" t="str">
        <f t="shared" si="950"/>
        <v/>
      </c>
      <c r="M7328" s="7" t="str">
        <f t="shared" si="951"/>
        <v/>
      </c>
      <c r="N7328" s="7" t="str">
        <f t="shared" si="948"/>
        <v/>
      </c>
      <c r="O7328" s="144"/>
      <c r="P7328" s="375"/>
      <c r="Q7328" s="362">
        <f>SUM('NOVO HORIZONTE'!I7328)</f>
        <v>0</v>
      </c>
      <c r="R7328" s="363">
        <f t="shared" si="947"/>
        <v>0</v>
      </c>
      <c r="S7328" s="153">
        <f t="shared" si="953"/>
        <v>0</v>
      </c>
      <c r="T7328" s="364"/>
    </row>
    <row r="7329" ht="22.5" hidden="1" spans="1:20">
      <c r="A7329" s="239">
        <v>83761</v>
      </c>
      <c r="B7329" s="100" t="s">
        <v>252</v>
      </c>
      <c r="C7329" s="104" t="s">
        <v>7650</v>
      </c>
      <c r="D7329" s="94" t="s">
        <v>317</v>
      </c>
      <c r="E7329" s="95">
        <v>8.77</v>
      </c>
      <c r="F7329" s="96">
        <f t="shared" si="946"/>
        <v>10.76</v>
      </c>
      <c r="G7329" s="209">
        <f>ROUND(SUM('NOVO HORIZONTE'!G7329),2)</f>
        <v>0</v>
      </c>
      <c r="H7329" s="107">
        <f t="shared" si="952"/>
        <v>0</v>
      </c>
      <c r="I7329" s="188">
        <f t="shared" si="949"/>
        <v>0</v>
      </c>
      <c r="J7329" s="142"/>
      <c r="K7329" s="146"/>
      <c r="L7329" s="7" t="str">
        <f t="shared" si="950"/>
        <v/>
      </c>
      <c r="M7329" s="7" t="str">
        <f t="shared" si="951"/>
        <v/>
      </c>
      <c r="N7329" s="7" t="str">
        <f t="shared" si="948"/>
        <v/>
      </c>
      <c r="O7329" s="144"/>
      <c r="P7329" s="355">
        <v>0</v>
      </c>
      <c r="Q7329" s="362">
        <f>SUM('NOVO HORIZONTE'!I7329)</f>
        <v>0</v>
      </c>
      <c r="R7329" s="363">
        <f t="shared" si="947"/>
        <v>0</v>
      </c>
      <c r="S7329" s="153">
        <f t="shared" si="953"/>
        <v>0</v>
      </c>
      <c r="T7329" s="364"/>
    </row>
    <row r="7330" ht="22.5" hidden="1" spans="1:20">
      <c r="A7330" s="239">
        <v>83762</v>
      </c>
      <c r="B7330" s="100" t="s">
        <v>252</v>
      </c>
      <c r="C7330" s="104" t="s">
        <v>7651</v>
      </c>
      <c r="D7330" s="94" t="s">
        <v>317</v>
      </c>
      <c r="E7330" s="95">
        <v>7.83</v>
      </c>
      <c r="F7330" s="96">
        <f t="shared" si="946"/>
        <v>9.61</v>
      </c>
      <c r="G7330" s="209">
        <f>ROUND(SUM('NOVO HORIZONTE'!G7330),2)</f>
        <v>0</v>
      </c>
      <c r="H7330" s="107">
        <f t="shared" si="952"/>
        <v>0</v>
      </c>
      <c r="I7330" s="188">
        <f t="shared" si="949"/>
        <v>0</v>
      </c>
      <c r="J7330" s="142"/>
      <c r="K7330" s="146"/>
      <c r="L7330" s="7" t="str">
        <f t="shared" si="950"/>
        <v/>
      </c>
      <c r="M7330" s="7" t="str">
        <f t="shared" si="951"/>
        <v/>
      </c>
      <c r="N7330" s="7" t="str">
        <f t="shared" si="948"/>
        <v/>
      </c>
      <c r="O7330" s="144"/>
      <c r="P7330" s="355">
        <v>0</v>
      </c>
      <c r="Q7330" s="362">
        <f>SUM('NOVO HORIZONTE'!I7330)</f>
        <v>0</v>
      </c>
      <c r="R7330" s="363">
        <f t="shared" si="947"/>
        <v>0</v>
      </c>
      <c r="S7330" s="153">
        <f t="shared" si="953"/>
        <v>0</v>
      </c>
      <c r="T7330" s="364"/>
    </row>
    <row r="7331" ht="22.5" hidden="1" spans="1:20">
      <c r="A7331" s="239">
        <v>83763</v>
      </c>
      <c r="B7331" s="100" t="s">
        <v>252</v>
      </c>
      <c r="C7331" s="104" t="s">
        <v>7652</v>
      </c>
      <c r="D7331" s="94" t="s">
        <v>317</v>
      </c>
      <c r="E7331" s="95">
        <v>48.82</v>
      </c>
      <c r="F7331" s="96">
        <f t="shared" si="946"/>
        <v>59.92</v>
      </c>
      <c r="G7331" s="209">
        <f>ROUND(SUM('NOVO HORIZONTE'!G7331),2)</f>
        <v>0</v>
      </c>
      <c r="H7331" s="107">
        <f t="shared" si="952"/>
        <v>0</v>
      </c>
      <c r="I7331" s="188">
        <f t="shared" si="949"/>
        <v>0</v>
      </c>
      <c r="J7331" s="142"/>
      <c r="K7331" s="146"/>
      <c r="L7331" s="7" t="str">
        <f t="shared" si="950"/>
        <v/>
      </c>
      <c r="M7331" s="7" t="str">
        <f t="shared" si="951"/>
        <v/>
      </c>
      <c r="N7331" s="7" t="str">
        <f t="shared" si="948"/>
        <v/>
      </c>
      <c r="O7331" s="144"/>
      <c r="P7331" s="355">
        <v>0</v>
      </c>
      <c r="Q7331" s="362">
        <f>SUM('NOVO HORIZONTE'!I7331)</f>
        <v>0</v>
      </c>
      <c r="R7331" s="363">
        <f t="shared" si="947"/>
        <v>0</v>
      </c>
      <c r="S7331" s="153">
        <f t="shared" si="953"/>
        <v>0</v>
      </c>
      <c r="T7331" s="364"/>
    </row>
    <row r="7332" ht="22.5" hidden="1" spans="1:20">
      <c r="A7332" s="239">
        <v>83764</v>
      </c>
      <c r="B7332" s="100" t="s">
        <v>252</v>
      </c>
      <c r="C7332" s="104" t="s">
        <v>7653</v>
      </c>
      <c r="D7332" s="94" t="s">
        <v>317</v>
      </c>
      <c r="E7332" s="95">
        <v>1.57</v>
      </c>
      <c r="F7332" s="96">
        <f t="shared" si="946"/>
        <v>1.93</v>
      </c>
      <c r="G7332" s="209">
        <f>ROUND(SUM('NOVO HORIZONTE'!G7332),2)</f>
        <v>0</v>
      </c>
      <c r="H7332" s="107">
        <f t="shared" si="952"/>
        <v>0</v>
      </c>
      <c r="I7332" s="188">
        <f t="shared" si="949"/>
        <v>0</v>
      </c>
      <c r="J7332" s="142"/>
      <c r="K7332" s="146"/>
      <c r="L7332" s="7" t="str">
        <f t="shared" si="950"/>
        <v/>
      </c>
      <c r="M7332" s="7" t="str">
        <f t="shared" si="951"/>
        <v/>
      </c>
      <c r="N7332" s="7" t="str">
        <f t="shared" si="948"/>
        <v/>
      </c>
      <c r="O7332" s="144"/>
      <c r="P7332" s="355">
        <v>0</v>
      </c>
      <c r="Q7332" s="362">
        <f>SUM('NOVO HORIZONTE'!I7332)</f>
        <v>0</v>
      </c>
      <c r="R7332" s="363">
        <f t="shared" si="947"/>
        <v>0</v>
      </c>
      <c r="S7332" s="153">
        <f t="shared" si="953"/>
        <v>0</v>
      </c>
      <c r="T7332" s="364"/>
    </row>
    <row r="7333" ht="22.5" hidden="1" spans="1:20">
      <c r="A7333" s="239">
        <v>83765</v>
      </c>
      <c r="B7333" s="100" t="s">
        <v>252</v>
      </c>
      <c r="C7333" s="104" t="s">
        <v>7654</v>
      </c>
      <c r="D7333" s="94" t="s">
        <v>7265</v>
      </c>
      <c r="E7333" s="95">
        <v>100.82</v>
      </c>
      <c r="F7333" s="96">
        <f t="shared" si="946"/>
        <v>123.75</v>
      </c>
      <c r="G7333" s="209">
        <f>ROUND(SUM('NOVO HORIZONTE'!G7333),2)</f>
        <v>0</v>
      </c>
      <c r="H7333" s="107">
        <f t="shared" si="952"/>
        <v>0</v>
      </c>
      <c r="I7333" s="188">
        <f t="shared" si="949"/>
        <v>0</v>
      </c>
      <c r="J7333" s="142"/>
      <c r="K7333" s="146"/>
      <c r="L7333" s="7" t="str">
        <f t="shared" si="950"/>
        <v/>
      </c>
      <c r="M7333" s="7" t="str">
        <f t="shared" si="951"/>
        <v/>
      </c>
      <c r="N7333" s="7" t="str">
        <f t="shared" si="948"/>
        <v/>
      </c>
      <c r="O7333" s="144"/>
      <c r="P7333" s="355">
        <v>0</v>
      </c>
      <c r="Q7333" s="362">
        <f>SUM('NOVO HORIZONTE'!I7333)</f>
        <v>0</v>
      </c>
      <c r="R7333" s="363">
        <f t="shared" si="947"/>
        <v>0</v>
      </c>
      <c r="S7333" s="153">
        <f t="shared" si="953"/>
        <v>0</v>
      </c>
      <c r="T7333" s="364"/>
    </row>
    <row r="7334" ht="22.5" hidden="1" spans="1:20">
      <c r="A7334" s="239">
        <v>83766</v>
      </c>
      <c r="B7334" s="100" t="s">
        <v>252</v>
      </c>
      <c r="C7334" s="104" t="s">
        <v>7655</v>
      </c>
      <c r="D7334" s="94" t="s">
        <v>7267</v>
      </c>
      <c r="E7334" s="95">
        <v>44.17</v>
      </c>
      <c r="F7334" s="96">
        <f t="shared" si="946"/>
        <v>54.21</v>
      </c>
      <c r="G7334" s="209">
        <f>ROUND(SUM('NOVO HORIZONTE'!G7334),2)</f>
        <v>0</v>
      </c>
      <c r="H7334" s="107">
        <f t="shared" si="952"/>
        <v>0</v>
      </c>
      <c r="I7334" s="188">
        <f t="shared" si="949"/>
        <v>0</v>
      </c>
      <c r="J7334" s="142"/>
      <c r="K7334" s="146"/>
      <c r="L7334" s="7" t="str">
        <f t="shared" si="950"/>
        <v/>
      </c>
      <c r="M7334" s="7" t="str">
        <f t="shared" si="951"/>
        <v/>
      </c>
      <c r="N7334" s="7" t="str">
        <f t="shared" si="948"/>
        <v/>
      </c>
      <c r="O7334" s="144"/>
      <c r="P7334" s="355">
        <v>0</v>
      </c>
      <c r="Q7334" s="362">
        <f>SUM('NOVO HORIZONTE'!I7334)</f>
        <v>0</v>
      </c>
      <c r="R7334" s="363">
        <f t="shared" si="947"/>
        <v>0</v>
      </c>
      <c r="S7334" s="153">
        <f t="shared" si="953"/>
        <v>0</v>
      </c>
      <c r="T7334" s="364"/>
    </row>
    <row r="7335" ht="22.5" hidden="1" spans="1:20">
      <c r="A7335" s="239">
        <v>92716</v>
      </c>
      <c r="B7335" s="100" t="s">
        <v>252</v>
      </c>
      <c r="C7335" s="104" t="s">
        <v>7656</v>
      </c>
      <c r="D7335" s="94" t="s">
        <v>7265</v>
      </c>
      <c r="E7335" s="95">
        <v>77.65</v>
      </c>
      <c r="F7335" s="96">
        <f t="shared" si="946"/>
        <v>95.31</v>
      </c>
      <c r="G7335" s="209">
        <f>ROUND(SUM('NOVO HORIZONTE'!G7335),2)</f>
        <v>0</v>
      </c>
      <c r="H7335" s="107">
        <f t="shared" si="952"/>
        <v>0</v>
      </c>
      <c r="I7335" s="188">
        <f t="shared" si="949"/>
        <v>0</v>
      </c>
      <c r="J7335" s="142"/>
      <c r="K7335" s="146"/>
      <c r="L7335" s="7" t="str">
        <f t="shared" si="950"/>
        <v/>
      </c>
      <c r="M7335" s="7" t="str">
        <f t="shared" si="951"/>
        <v/>
      </c>
      <c r="N7335" s="7" t="str">
        <f t="shared" si="948"/>
        <v/>
      </c>
      <c r="O7335" s="144"/>
      <c r="P7335" s="355">
        <v>0</v>
      </c>
      <c r="Q7335" s="362">
        <f>SUM('NOVO HORIZONTE'!I7335)</f>
        <v>0</v>
      </c>
      <c r="R7335" s="363">
        <f t="shared" si="947"/>
        <v>0</v>
      </c>
      <c r="S7335" s="153">
        <f t="shared" si="953"/>
        <v>0</v>
      </c>
      <c r="T7335" s="364"/>
    </row>
    <row r="7336" ht="22.5" hidden="1" spans="1:20">
      <c r="A7336" s="239">
        <v>92717</v>
      </c>
      <c r="B7336" s="100" t="s">
        <v>252</v>
      </c>
      <c r="C7336" s="104" t="s">
        <v>7657</v>
      </c>
      <c r="D7336" s="94" t="s">
        <v>7267</v>
      </c>
      <c r="E7336" s="95">
        <v>0.19</v>
      </c>
      <c r="F7336" s="96">
        <f t="shared" si="946"/>
        <v>0.23</v>
      </c>
      <c r="G7336" s="209">
        <f>ROUND(SUM('NOVO HORIZONTE'!G7336),2)</f>
        <v>0</v>
      </c>
      <c r="H7336" s="107">
        <f t="shared" si="952"/>
        <v>0</v>
      </c>
      <c r="I7336" s="188">
        <f t="shared" si="949"/>
        <v>0</v>
      </c>
      <c r="J7336" s="142"/>
      <c r="K7336" s="146"/>
      <c r="L7336" s="7" t="str">
        <f t="shared" si="950"/>
        <v/>
      </c>
      <c r="M7336" s="7" t="str">
        <f t="shared" si="951"/>
        <v/>
      </c>
      <c r="N7336" s="7" t="str">
        <f t="shared" si="948"/>
        <v/>
      </c>
      <c r="O7336" s="144"/>
      <c r="P7336" s="355">
        <v>0</v>
      </c>
      <c r="Q7336" s="362">
        <f>SUM('NOVO HORIZONTE'!I7336)</f>
        <v>0</v>
      </c>
      <c r="R7336" s="363">
        <f t="shared" si="947"/>
        <v>0</v>
      </c>
      <c r="S7336" s="153">
        <f t="shared" si="953"/>
        <v>0</v>
      </c>
      <c r="T7336" s="364"/>
    </row>
    <row r="7337" ht="22.5" hidden="1" spans="1:20">
      <c r="A7337" s="239">
        <v>92712</v>
      </c>
      <c r="B7337" s="100" t="s">
        <v>252</v>
      </c>
      <c r="C7337" s="104" t="s">
        <v>7658</v>
      </c>
      <c r="D7337" s="94" t="s">
        <v>317</v>
      </c>
      <c r="E7337" s="95">
        <v>0.17</v>
      </c>
      <c r="F7337" s="96">
        <f t="shared" si="946"/>
        <v>0.21</v>
      </c>
      <c r="G7337" s="209">
        <f>ROUND(SUM('NOVO HORIZONTE'!G7337),2)</f>
        <v>0</v>
      </c>
      <c r="H7337" s="107">
        <f t="shared" si="952"/>
        <v>0</v>
      </c>
      <c r="I7337" s="188">
        <f t="shared" si="949"/>
        <v>0</v>
      </c>
      <c r="J7337" s="142"/>
      <c r="K7337" s="146"/>
      <c r="L7337" s="7" t="str">
        <f t="shared" si="950"/>
        <v/>
      </c>
      <c r="M7337" s="7" t="str">
        <f t="shared" si="951"/>
        <v/>
      </c>
      <c r="N7337" s="7" t="str">
        <f t="shared" si="948"/>
        <v/>
      </c>
      <c r="O7337" s="144"/>
      <c r="P7337" s="355">
        <v>0</v>
      </c>
      <c r="Q7337" s="362">
        <f>SUM('NOVO HORIZONTE'!I7337)</f>
        <v>0</v>
      </c>
      <c r="R7337" s="363">
        <f t="shared" si="947"/>
        <v>0</v>
      </c>
      <c r="S7337" s="153">
        <f t="shared" si="953"/>
        <v>0</v>
      </c>
      <c r="T7337" s="364"/>
    </row>
    <row r="7338" ht="22.5" hidden="1" spans="1:20">
      <c r="A7338" s="239">
        <v>92713</v>
      </c>
      <c r="B7338" s="100" t="s">
        <v>252</v>
      </c>
      <c r="C7338" s="104" t="s">
        <v>7659</v>
      </c>
      <c r="D7338" s="94" t="s">
        <v>317</v>
      </c>
      <c r="E7338" s="95">
        <v>0.02</v>
      </c>
      <c r="F7338" s="96">
        <f t="shared" si="946"/>
        <v>0.02</v>
      </c>
      <c r="G7338" s="209">
        <f>ROUND(SUM('NOVO HORIZONTE'!G7338),2)</f>
        <v>0</v>
      </c>
      <c r="H7338" s="107">
        <f t="shared" si="952"/>
        <v>0</v>
      </c>
      <c r="I7338" s="188">
        <f t="shared" si="949"/>
        <v>0</v>
      </c>
      <c r="J7338" s="142"/>
      <c r="K7338" s="146"/>
      <c r="L7338" s="7" t="str">
        <f t="shared" si="950"/>
        <v/>
      </c>
      <c r="M7338" s="7" t="str">
        <f t="shared" si="951"/>
        <v/>
      </c>
      <c r="N7338" s="7" t="str">
        <f t="shared" si="948"/>
        <v/>
      </c>
      <c r="O7338" s="144"/>
      <c r="P7338" s="355">
        <v>0</v>
      </c>
      <c r="Q7338" s="362">
        <f>SUM('NOVO HORIZONTE'!I7338)</f>
        <v>0</v>
      </c>
      <c r="R7338" s="363">
        <f t="shared" si="947"/>
        <v>0</v>
      </c>
      <c r="S7338" s="153">
        <f t="shared" si="953"/>
        <v>0</v>
      </c>
      <c r="T7338" s="364"/>
    </row>
    <row r="7339" ht="22.5" hidden="1" spans="1:20">
      <c r="A7339" s="239">
        <v>92714</v>
      </c>
      <c r="B7339" s="100" t="s">
        <v>252</v>
      </c>
      <c r="C7339" s="104" t="s">
        <v>7660</v>
      </c>
      <c r="D7339" s="94" t="s">
        <v>317</v>
      </c>
      <c r="E7339" s="95">
        <v>0.21</v>
      </c>
      <c r="F7339" s="96">
        <f t="shared" si="946"/>
        <v>0.26</v>
      </c>
      <c r="G7339" s="209">
        <f>ROUND(SUM('NOVO HORIZONTE'!G7339),2)</f>
        <v>0</v>
      </c>
      <c r="H7339" s="107">
        <f t="shared" si="952"/>
        <v>0</v>
      </c>
      <c r="I7339" s="188">
        <f t="shared" si="949"/>
        <v>0</v>
      </c>
      <c r="J7339" s="142"/>
      <c r="K7339" s="146"/>
      <c r="L7339" s="7" t="str">
        <f t="shared" si="950"/>
        <v/>
      </c>
      <c r="M7339" s="7" t="str">
        <f t="shared" si="951"/>
        <v/>
      </c>
      <c r="N7339" s="7" t="str">
        <f t="shared" si="948"/>
        <v/>
      </c>
      <c r="O7339" s="144"/>
      <c r="P7339" s="355">
        <v>0</v>
      </c>
      <c r="Q7339" s="362">
        <f>SUM('NOVO HORIZONTE'!I7339)</f>
        <v>0</v>
      </c>
      <c r="R7339" s="363">
        <f t="shared" si="947"/>
        <v>0</v>
      </c>
      <c r="S7339" s="153">
        <f t="shared" si="953"/>
        <v>0</v>
      </c>
      <c r="T7339" s="364"/>
    </row>
    <row r="7340" ht="22.5" hidden="1" spans="1:20">
      <c r="A7340" s="239">
        <v>92715</v>
      </c>
      <c r="B7340" s="100" t="s">
        <v>252</v>
      </c>
      <c r="C7340" s="104" t="s">
        <v>7661</v>
      </c>
      <c r="D7340" s="94" t="s">
        <v>317</v>
      </c>
      <c r="E7340" s="95">
        <v>77.25</v>
      </c>
      <c r="F7340" s="96">
        <f t="shared" si="946"/>
        <v>94.82</v>
      </c>
      <c r="G7340" s="209">
        <f>ROUND(SUM('NOVO HORIZONTE'!G7340),2)</f>
        <v>0</v>
      </c>
      <c r="H7340" s="107">
        <f t="shared" si="952"/>
        <v>0</v>
      </c>
      <c r="I7340" s="188">
        <f t="shared" si="949"/>
        <v>0</v>
      </c>
      <c r="J7340" s="142"/>
      <c r="K7340" s="146"/>
      <c r="L7340" s="7" t="str">
        <f t="shared" si="950"/>
        <v/>
      </c>
      <c r="M7340" s="7" t="str">
        <f t="shared" si="951"/>
        <v/>
      </c>
      <c r="N7340" s="7" t="str">
        <f t="shared" si="948"/>
        <v/>
      </c>
      <c r="O7340" s="144"/>
      <c r="P7340" s="355">
        <v>0</v>
      </c>
      <c r="Q7340" s="362">
        <f>SUM('NOVO HORIZONTE'!I7340)</f>
        <v>0</v>
      </c>
      <c r="R7340" s="363">
        <f t="shared" si="947"/>
        <v>0</v>
      </c>
      <c r="S7340" s="153">
        <f t="shared" si="953"/>
        <v>0</v>
      </c>
      <c r="T7340" s="364"/>
    </row>
    <row r="7341" ht="12.75" hidden="1" spans="1:20">
      <c r="A7341" s="238" t="s">
        <v>7662</v>
      </c>
      <c r="B7341" s="236"/>
      <c r="C7341" s="161" t="s">
        <v>7663</v>
      </c>
      <c r="D7341" s="94"/>
      <c r="E7341" s="95">
        <v>0</v>
      </c>
      <c r="F7341" s="96">
        <f t="shared" si="946"/>
        <v>0</v>
      </c>
      <c r="G7341" s="209">
        <f>ROUND(SUM('NOVO HORIZONTE'!G7341),2)</f>
        <v>0</v>
      </c>
      <c r="H7341" s="187">
        <f t="shared" si="952"/>
        <v>0</v>
      </c>
      <c r="I7341" s="188">
        <f t="shared" si="949"/>
        <v>0</v>
      </c>
      <c r="J7341" s="142"/>
      <c r="K7341" s="145" t="str">
        <f>IF(SUM(I7341:I7341)&gt;0,"xx","")</f>
        <v/>
      </c>
      <c r="L7341" s="7" t="str">
        <f t="shared" si="950"/>
        <v/>
      </c>
      <c r="M7341" s="7" t="str">
        <f t="shared" si="951"/>
        <v/>
      </c>
      <c r="N7341" s="7" t="str">
        <f t="shared" si="948"/>
        <v/>
      </c>
      <c r="O7341" s="144"/>
      <c r="P7341" s="375"/>
      <c r="Q7341" s="362">
        <f>SUM('NOVO HORIZONTE'!I7341)</f>
        <v>0</v>
      </c>
      <c r="R7341" s="363">
        <f t="shared" si="947"/>
        <v>0</v>
      </c>
      <c r="S7341" s="153">
        <f t="shared" si="953"/>
        <v>0</v>
      </c>
      <c r="T7341" s="364"/>
    </row>
    <row r="7342" ht="12.75" hidden="1" spans="1:20">
      <c r="A7342" s="238" t="s">
        <v>7664</v>
      </c>
      <c r="B7342" s="236"/>
      <c r="C7342" s="161" t="s">
        <v>7665</v>
      </c>
      <c r="D7342" s="94"/>
      <c r="E7342" s="95">
        <v>0</v>
      </c>
      <c r="F7342" s="96">
        <f t="shared" ref="F7342:F7405" si="954">IF(E7342=0,0,IF(P7342=0,ROUND(E7342*(1+E$13),2),ROUND(E7342*(1+E$12),2)))</f>
        <v>0</v>
      </c>
      <c r="G7342" s="209">
        <f>ROUND(SUM('NOVO HORIZONTE'!G7342),2)</f>
        <v>0</v>
      </c>
      <c r="H7342" s="187">
        <f t="shared" si="952"/>
        <v>0</v>
      </c>
      <c r="I7342" s="188">
        <f t="shared" si="949"/>
        <v>0</v>
      </c>
      <c r="J7342" s="142"/>
      <c r="K7342" s="145" t="str">
        <f>IF(SUM(I7343:I7344)&gt;0,"xx","")</f>
        <v/>
      </c>
      <c r="L7342" s="7" t="str">
        <f t="shared" si="950"/>
        <v/>
      </c>
      <c r="M7342" s="7" t="str">
        <f t="shared" si="951"/>
        <v/>
      </c>
      <c r="N7342" s="7" t="str">
        <f t="shared" si="948"/>
        <v/>
      </c>
      <c r="O7342" s="144"/>
      <c r="P7342" s="375"/>
      <c r="Q7342" s="362">
        <f>SUM('NOVO HORIZONTE'!I7342)</f>
        <v>0</v>
      </c>
      <c r="R7342" s="363">
        <f t="shared" ref="R7342:R7405" si="955">I7342-Q7342</f>
        <v>0</v>
      </c>
      <c r="S7342" s="153">
        <f t="shared" si="953"/>
        <v>0</v>
      </c>
      <c r="T7342" s="364"/>
    </row>
    <row r="7343" ht="22.5" hidden="1" spans="1:20">
      <c r="A7343" s="239">
        <v>88569</v>
      </c>
      <c r="B7343" s="100" t="s">
        <v>252</v>
      </c>
      <c r="C7343" s="104" t="s">
        <v>7666</v>
      </c>
      <c r="D7343" s="94" t="s">
        <v>317</v>
      </c>
      <c r="E7343" s="95">
        <v>3.63</v>
      </c>
      <c r="F7343" s="96">
        <f t="shared" si="954"/>
        <v>4.46</v>
      </c>
      <c r="G7343" s="209">
        <f>ROUND(SUM('NOVO HORIZONTE'!G7343),2)</f>
        <v>0</v>
      </c>
      <c r="H7343" s="107">
        <f t="shared" si="952"/>
        <v>0</v>
      </c>
      <c r="I7343" s="188">
        <f t="shared" si="949"/>
        <v>0</v>
      </c>
      <c r="J7343" s="142"/>
      <c r="K7343" s="146"/>
      <c r="L7343" s="7" t="str">
        <f t="shared" si="950"/>
        <v/>
      </c>
      <c r="M7343" s="7" t="str">
        <f t="shared" si="951"/>
        <v/>
      </c>
      <c r="N7343" s="7" t="str">
        <f t="shared" si="948"/>
        <v/>
      </c>
      <c r="O7343" s="144"/>
      <c r="P7343" s="355">
        <v>0</v>
      </c>
      <c r="Q7343" s="362">
        <f>SUM('NOVO HORIZONTE'!I7343)</f>
        <v>0</v>
      </c>
      <c r="R7343" s="363">
        <f t="shared" si="955"/>
        <v>0</v>
      </c>
      <c r="S7343" s="153">
        <f t="shared" si="953"/>
        <v>0</v>
      </c>
      <c r="T7343" s="364"/>
    </row>
    <row r="7344" ht="22.5" hidden="1" spans="1:20">
      <c r="A7344" s="239">
        <v>88570</v>
      </c>
      <c r="B7344" s="100" t="s">
        <v>252</v>
      </c>
      <c r="C7344" s="104" t="s">
        <v>7667</v>
      </c>
      <c r="D7344" s="94" t="s">
        <v>317</v>
      </c>
      <c r="E7344" s="95">
        <v>0.6</v>
      </c>
      <c r="F7344" s="96">
        <f t="shared" si="954"/>
        <v>0.74</v>
      </c>
      <c r="G7344" s="209">
        <f>ROUND(SUM('NOVO HORIZONTE'!G7344),2)</f>
        <v>0</v>
      </c>
      <c r="H7344" s="107">
        <f t="shared" si="952"/>
        <v>0</v>
      </c>
      <c r="I7344" s="188">
        <f t="shared" si="949"/>
        <v>0</v>
      </c>
      <c r="J7344" s="142"/>
      <c r="K7344" s="146"/>
      <c r="L7344" s="7" t="str">
        <f t="shared" si="950"/>
        <v/>
      </c>
      <c r="M7344" s="7" t="str">
        <f t="shared" si="951"/>
        <v/>
      </c>
      <c r="N7344" s="7" t="str">
        <f t="shared" si="948"/>
        <v/>
      </c>
      <c r="O7344" s="144"/>
      <c r="P7344" s="355">
        <v>0</v>
      </c>
      <c r="Q7344" s="362">
        <f>SUM('NOVO HORIZONTE'!I7344)</f>
        <v>0</v>
      </c>
      <c r="R7344" s="363">
        <f t="shared" si="955"/>
        <v>0</v>
      </c>
      <c r="S7344" s="153">
        <f t="shared" si="953"/>
        <v>0</v>
      </c>
      <c r="T7344" s="364"/>
    </row>
    <row r="7345" ht="12.75" hidden="1" spans="1:20">
      <c r="A7345" s="238" t="s">
        <v>7668</v>
      </c>
      <c r="B7345" s="236"/>
      <c r="C7345" s="161" t="s">
        <v>7669</v>
      </c>
      <c r="D7345" s="94"/>
      <c r="E7345" s="95">
        <v>0</v>
      </c>
      <c r="F7345" s="96">
        <f t="shared" si="954"/>
        <v>0</v>
      </c>
      <c r="G7345" s="209">
        <f>ROUND(SUM('NOVO HORIZONTE'!G7345),2)</f>
        <v>0</v>
      </c>
      <c r="H7345" s="187">
        <f t="shared" si="952"/>
        <v>0</v>
      </c>
      <c r="I7345" s="188">
        <f t="shared" si="949"/>
        <v>0</v>
      </c>
      <c r="J7345" s="142"/>
      <c r="K7345" s="145" t="str">
        <f>IF(SUM(I7346:I7347)&gt;0,"xx","")</f>
        <v/>
      </c>
      <c r="L7345" s="7" t="str">
        <f t="shared" si="950"/>
        <v/>
      </c>
      <c r="M7345" s="7" t="str">
        <f t="shared" si="951"/>
        <v/>
      </c>
      <c r="N7345" s="7" t="str">
        <f t="shared" si="948"/>
        <v/>
      </c>
      <c r="O7345" s="144"/>
      <c r="P7345" s="375"/>
      <c r="Q7345" s="362">
        <f>SUM('NOVO HORIZONTE'!I7345)</f>
        <v>0</v>
      </c>
      <c r="R7345" s="363">
        <f t="shared" si="955"/>
        <v>0</v>
      </c>
      <c r="S7345" s="153">
        <f t="shared" si="953"/>
        <v>0</v>
      </c>
      <c r="T7345" s="364"/>
    </row>
    <row r="7346" ht="12.75" hidden="1" spans="1:20">
      <c r="A7346" s="239">
        <v>101917</v>
      </c>
      <c r="B7346" s="100" t="s">
        <v>252</v>
      </c>
      <c r="C7346" s="104" t="s">
        <v>7670</v>
      </c>
      <c r="D7346" s="94" t="s">
        <v>279</v>
      </c>
      <c r="E7346" s="95">
        <v>163.31</v>
      </c>
      <c r="F7346" s="96">
        <f t="shared" si="954"/>
        <v>200.45</v>
      </c>
      <c r="G7346" s="209">
        <f>ROUND(SUM('NOVO HORIZONTE'!G7346),2)</f>
        <v>0</v>
      </c>
      <c r="H7346" s="107">
        <f t="shared" si="952"/>
        <v>0</v>
      </c>
      <c r="I7346" s="188">
        <f t="shared" si="949"/>
        <v>0</v>
      </c>
      <c r="J7346" s="142"/>
      <c r="K7346" s="146"/>
      <c r="L7346" s="7" t="str">
        <f t="shared" si="950"/>
        <v/>
      </c>
      <c r="M7346" s="7" t="str">
        <f t="shared" si="951"/>
        <v/>
      </c>
      <c r="N7346" s="7" t="str">
        <f t="shared" si="948"/>
        <v/>
      </c>
      <c r="O7346" s="144"/>
      <c r="P7346" s="355">
        <v>0</v>
      </c>
      <c r="Q7346" s="362">
        <f>SUM('NOVO HORIZONTE'!I7346)</f>
        <v>0</v>
      </c>
      <c r="R7346" s="363">
        <f t="shared" si="955"/>
        <v>0</v>
      </c>
      <c r="S7346" s="153">
        <f t="shared" si="953"/>
        <v>0</v>
      </c>
      <c r="T7346" s="364"/>
    </row>
    <row r="7347" ht="12.75" hidden="1" spans="1:20">
      <c r="A7347" s="239">
        <v>101917</v>
      </c>
      <c r="B7347" s="94" t="s">
        <v>252</v>
      </c>
      <c r="C7347" s="104" t="s">
        <v>7670</v>
      </c>
      <c r="D7347" s="94" t="s">
        <v>279</v>
      </c>
      <c r="E7347" s="95">
        <v>163.31</v>
      </c>
      <c r="F7347" s="96">
        <f t="shared" si="954"/>
        <v>200.45</v>
      </c>
      <c r="G7347" s="209">
        <f>ROUND(SUM('NOVO HORIZONTE'!G7347),2)</f>
        <v>0</v>
      </c>
      <c r="H7347" s="107">
        <f t="shared" si="952"/>
        <v>0</v>
      </c>
      <c r="I7347" s="188">
        <f t="shared" si="949"/>
        <v>0</v>
      </c>
      <c r="J7347" s="142"/>
      <c r="K7347" s="146"/>
      <c r="L7347" s="7" t="str">
        <f t="shared" si="950"/>
        <v/>
      </c>
      <c r="M7347" s="7" t="str">
        <f t="shared" si="951"/>
        <v/>
      </c>
      <c r="N7347" s="7" t="str">
        <f t="shared" si="948"/>
        <v/>
      </c>
      <c r="O7347" s="144"/>
      <c r="P7347" s="355">
        <v>0</v>
      </c>
      <c r="Q7347" s="362">
        <f>SUM('NOVO HORIZONTE'!I7347)</f>
        <v>0</v>
      </c>
      <c r="R7347" s="363">
        <f t="shared" si="955"/>
        <v>0</v>
      </c>
      <c r="S7347" s="153">
        <f t="shared" si="953"/>
        <v>0</v>
      </c>
      <c r="T7347" s="364"/>
    </row>
    <row r="7348" ht="12.75" hidden="1" spans="1:20">
      <c r="A7348" s="238" t="s">
        <v>7671</v>
      </c>
      <c r="B7348" s="236"/>
      <c r="C7348" s="161" t="s">
        <v>7672</v>
      </c>
      <c r="D7348" s="94"/>
      <c r="E7348" s="95">
        <v>0</v>
      </c>
      <c r="F7348" s="96">
        <f t="shared" si="954"/>
        <v>0</v>
      </c>
      <c r="G7348" s="209">
        <f>ROUND(SUM('NOVO HORIZONTE'!G7348),2)</f>
        <v>0</v>
      </c>
      <c r="H7348" s="187">
        <f t="shared" si="952"/>
        <v>0</v>
      </c>
      <c r="I7348" s="188">
        <f t="shared" si="949"/>
        <v>0</v>
      </c>
      <c r="J7348" s="142"/>
      <c r="K7348" s="145" t="str">
        <f>IF(SUM(I7349:I7354)&gt;0,"xx","")</f>
        <v/>
      </c>
      <c r="L7348" s="7" t="str">
        <f t="shared" si="950"/>
        <v/>
      </c>
      <c r="M7348" s="7" t="str">
        <f t="shared" si="951"/>
        <v/>
      </c>
      <c r="N7348" s="7" t="str">
        <f t="shared" si="948"/>
        <v/>
      </c>
      <c r="O7348" s="144"/>
      <c r="P7348" s="375"/>
      <c r="Q7348" s="362">
        <f>SUM('NOVO HORIZONTE'!I7348)</f>
        <v>0</v>
      </c>
      <c r="R7348" s="363">
        <f t="shared" si="955"/>
        <v>0</v>
      </c>
      <c r="S7348" s="153">
        <f t="shared" si="953"/>
        <v>0</v>
      </c>
      <c r="T7348" s="364"/>
    </row>
    <row r="7349" ht="33.75" hidden="1" spans="1:20">
      <c r="A7349" s="239">
        <v>93404</v>
      </c>
      <c r="B7349" s="100" t="s">
        <v>252</v>
      </c>
      <c r="C7349" s="104" t="s">
        <v>7673</v>
      </c>
      <c r="D7349" s="94" t="s">
        <v>317</v>
      </c>
      <c r="E7349" s="95">
        <v>7.47</v>
      </c>
      <c r="F7349" s="96">
        <f t="shared" si="954"/>
        <v>9.17</v>
      </c>
      <c r="G7349" s="209">
        <f>ROUND(SUM('NOVO HORIZONTE'!G7349),2)</f>
        <v>0</v>
      </c>
      <c r="H7349" s="107">
        <f t="shared" si="952"/>
        <v>0</v>
      </c>
      <c r="I7349" s="188">
        <f t="shared" si="949"/>
        <v>0</v>
      </c>
      <c r="J7349" s="142"/>
      <c r="K7349" s="146"/>
      <c r="L7349" s="7" t="str">
        <f t="shared" si="950"/>
        <v/>
      </c>
      <c r="M7349" s="7" t="str">
        <f t="shared" si="951"/>
        <v/>
      </c>
      <c r="N7349" s="7" t="str">
        <f t="shared" si="948"/>
        <v/>
      </c>
      <c r="O7349" s="144"/>
      <c r="P7349" s="355">
        <v>0</v>
      </c>
      <c r="Q7349" s="362">
        <f>SUM('NOVO HORIZONTE'!I7349)</f>
        <v>0</v>
      </c>
      <c r="R7349" s="363">
        <f t="shared" si="955"/>
        <v>0</v>
      </c>
      <c r="S7349" s="153">
        <f t="shared" si="953"/>
        <v>0</v>
      </c>
      <c r="T7349" s="364"/>
    </row>
    <row r="7350" ht="33.75" hidden="1" spans="1:20">
      <c r="A7350" s="239">
        <v>93405</v>
      </c>
      <c r="B7350" s="100" t="s">
        <v>252</v>
      </c>
      <c r="C7350" s="104" t="s">
        <v>7674</v>
      </c>
      <c r="D7350" s="94" t="s">
        <v>317</v>
      </c>
      <c r="E7350" s="95">
        <v>0.97</v>
      </c>
      <c r="F7350" s="96">
        <f t="shared" si="954"/>
        <v>1.19</v>
      </c>
      <c r="G7350" s="209">
        <f>ROUND(SUM('NOVO HORIZONTE'!G7350),2)</f>
        <v>0</v>
      </c>
      <c r="H7350" s="107">
        <f t="shared" si="952"/>
        <v>0</v>
      </c>
      <c r="I7350" s="188">
        <f t="shared" si="949"/>
        <v>0</v>
      </c>
      <c r="J7350" s="142"/>
      <c r="K7350" s="146"/>
      <c r="L7350" s="7" t="str">
        <f t="shared" si="950"/>
        <v/>
      </c>
      <c r="M7350" s="7" t="str">
        <f t="shared" si="951"/>
        <v/>
      </c>
      <c r="N7350" s="7" t="str">
        <f t="shared" si="948"/>
        <v/>
      </c>
      <c r="O7350" s="144"/>
      <c r="P7350" s="355">
        <v>0</v>
      </c>
      <c r="Q7350" s="362">
        <f>SUM('NOVO HORIZONTE'!I7350)</f>
        <v>0</v>
      </c>
      <c r="R7350" s="363">
        <f t="shared" si="955"/>
        <v>0</v>
      </c>
      <c r="S7350" s="153">
        <f t="shared" si="953"/>
        <v>0</v>
      </c>
      <c r="T7350" s="364"/>
    </row>
    <row r="7351" ht="33.75" hidden="1" spans="1:20">
      <c r="A7351" s="239">
        <v>93406</v>
      </c>
      <c r="B7351" s="100" t="s">
        <v>252</v>
      </c>
      <c r="C7351" s="104" t="s">
        <v>7675</v>
      </c>
      <c r="D7351" s="94" t="s">
        <v>317</v>
      </c>
      <c r="E7351" s="95">
        <v>8.97</v>
      </c>
      <c r="F7351" s="96">
        <f t="shared" si="954"/>
        <v>11.01</v>
      </c>
      <c r="G7351" s="209">
        <f>ROUND(SUM('NOVO HORIZONTE'!G7351),2)</f>
        <v>0</v>
      </c>
      <c r="H7351" s="107">
        <f t="shared" si="952"/>
        <v>0</v>
      </c>
      <c r="I7351" s="188">
        <f t="shared" si="949"/>
        <v>0</v>
      </c>
      <c r="J7351" s="142"/>
      <c r="K7351" s="146"/>
      <c r="L7351" s="7" t="str">
        <f t="shared" si="950"/>
        <v/>
      </c>
      <c r="M7351" s="7" t="str">
        <f t="shared" si="951"/>
        <v/>
      </c>
      <c r="N7351" s="7" t="str">
        <f t="shared" si="948"/>
        <v/>
      </c>
      <c r="O7351" s="144"/>
      <c r="P7351" s="355">
        <v>0</v>
      </c>
      <c r="Q7351" s="362">
        <f>SUM('NOVO HORIZONTE'!I7351)</f>
        <v>0</v>
      </c>
      <c r="R7351" s="363">
        <f t="shared" si="955"/>
        <v>0</v>
      </c>
      <c r="S7351" s="153">
        <f t="shared" si="953"/>
        <v>0</v>
      </c>
      <c r="T7351" s="364"/>
    </row>
    <row r="7352" ht="33.75" hidden="1" spans="1:20">
      <c r="A7352" s="239">
        <v>93407</v>
      </c>
      <c r="B7352" s="100" t="s">
        <v>252</v>
      </c>
      <c r="C7352" s="104" t="s">
        <v>7676</v>
      </c>
      <c r="D7352" s="94" t="s">
        <v>317</v>
      </c>
      <c r="E7352" s="95">
        <v>45.86</v>
      </c>
      <c r="F7352" s="96">
        <f t="shared" si="954"/>
        <v>56.29</v>
      </c>
      <c r="G7352" s="209">
        <f>ROUND(SUM('NOVO HORIZONTE'!G7352),2)</f>
        <v>0</v>
      </c>
      <c r="H7352" s="107">
        <f t="shared" si="952"/>
        <v>0</v>
      </c>
      <c r="I7352" s="188">
        <f t="shared" si="949"/>
        <v>0</v>
      </c>
      <c r="J7352" s="142"/>
      <c r="K7352" s="146"/>
      <c r="L7352" s="7" t="str">
        <f t="shared" si="950"/>
        <v/>
      </c>
      <c r="M7352" s="7" t="str">
        <f t="shared" si="951"/>
        <v/>
      </c>
      <c r="N7352" s="7" t="str">
        <f t="shared" si="948"/>
        <v/>
      </c>
      <c r="O7352" s="144"/>
      <c r="P7352" s="355">
        <v>0</v>
      </c>
      <c r="Q7352" s="362">
        <f>SUM('NOVO HORIZONTE'!I7352)</f>
        <v>0</v>
      </c>
      <c r="R7352" s="363">
        <f t="shared" si="955"/>
        <v>0</v>
      </c>
      <c r="S7352" s="153">
        <f t="shared" si="953"/>
        <v>0</v>
      </c>
      <c r="T7352" s="364"/>
    </row>
    <row r="7353" ht="33.75" hidden="1" spans="1:20">
      <c r="A7353" s="239">
        <v>93408</v>
      </c>
      <c r="B7353" s="100" t="s">
        <v>252</v>
      </c>
      <c r="C7353" s="104" t="s">
        <v>7677</v>
      </c>
      <c r="D7353" s="94" t="s">
        <v>7265</v>
      </c>
      <c r="E7353" s="95">
        <v>92.44</v>
      </c>
      <c r="F7353" s="96">
        <f t="shared" si="954"/>
        <v>113.46</v>
      </c>
      <c r="G7353" s="209">
        <f>ROUND(SUM('NOVO HORIZONTE'!G7353),2)</f>
        <v>0</v>
      </c>
      <c r="H7353" s="107">
        <f t="shared" si="952"/>
        <v>0</v>
      </c>
      <c r="I7353" s="188">
        <f t="shared" si="949"/>
        <v>0</v>
      </c>
      <c r="J7353" s="142"/>
      <c r="K7353" s="146"/>
      <c r="L7353" s="7" t="str">
        <f t="shared" si="950"/>
        <v/>
      </c>
      <c r="M7353" s="7" t="str">
        <f t="shared" si="951"/>
        <v/>
      </c>
      <c r="N7353" s="7" t="str">
        <f t="shared" si="948"/>
        <v/>
      </c>
      <c r="O7353" s="144"/>
      <c r="P7353" s="355">
        <v>0</v>
      </c>
      <c r="Q7353" s="362">
        <f>SUM('NOVO HORIZONTE'!I7353)</f>
        <v>0</v>
      </c>
      <c r="R7353" s="363">
        <f t="shared" si="955"/>
        <v>0</v>
      </c>
      <c r="S7353" s="153">
        <f t="shared" si="953"/>
        <v>0</v>
      </c>
      <c r="T7353" s="364"/>
    </row>
    <row r="7354" ht="33.75" hidden="1" spans="1:20">
      <c r="A7354" s="239">
        <v>93409</v>
      </c>
      <c r="B7354" s="100" t="s">
        <v>252</v>
      </c>
      <c r="C7354" s="104" t="s">
        <v>7678</v>
      </c>
      <c r="D7354" s="94" t="s">
        <v>7267</v>
      </c>
      <c r="E7354" s="95">
        <v>37.61</v>
      </c>
      <c r="F7354" s="96">
        <f t="shared" si="954"/>
        <v>46.16</v>
      </c>
      <c r="G7354" s="209">
        <f>ROUND(SUM('NOVO HORIZONTE'!G7354),2)</f>
        <v>0</v>
      </c>
      <c r="H7354" s="107">
        <f t="shared" si="952"/>
        <v>0</v>
      </c>
      <c r="I7354" s="188">
        <f t="shared" si="949"/>
        <v>0</v>
      </c>
      <c r="J7354" s="142"/>
      <c r="K7354" s="146"/>
      <c r="L7354" s="7" t="str">
        <f t="shared" si="950"/>
        <v/>
      </c>
      <c r="M7354" s="7" t="str">
        <f t="shared" si="951"/>
        <v/>
      </c>
      <c r="N7354" s="7" t="str">
        <f t="shared" si="948"/>
        <v/>
      </c>
      <c r="O7354" s="144"/>
      <c r="P7354" s="355">
        <v>0</v>
      </c>
      <c r="Q7354" s="362">
        <f>SUM('NOVO HORIZONTE'!I7354)</f>
        <v>0</v>
      </c>
      <c r="R7354" s="363">
        <f t="shared" si="955"/>
        <v>0</v>
      </c>
      <c r="S7354" s="153">
        <f t="shared" si="953"/>
        <v>0</v>
      </c>
      <c r="T7354" s="364"/>
    </row>
    <row r="7355" ht="12.75" hidden="1" spans="1:20">
      <c r="A7355" s="238" t="s">
        <v>7679</v>
      </c>
      <c r="B7355" s="236"/>
      <c r="C7355" s="161" t="s">
        <v>7680</v>
      </c>
      <c r="D7355" s="94"/>
      <c r="E7355" s="95">
        <v>0</v>
      </c>
      <c r="F7355" s="96">
        <f t="shared" si="954"/>
        <v>0</v>
      </c>
      <c r="G7355" s="209">
        <f>ROUND(SUM('NOVO HORIZONTE'!G7355),2)</f>
        <v>0</v>
      </c>
      <c r="H7355" s="187">
        <f t="shared" si="952"/>
        <v>0</v>
      </c>
      <c r="I7355" s="188">
        <f t="shared" si="949"/>
        <v>0</v>
      </c>
      <c r="J7355" s="142"/>
      <c r="K7355" s="145" t="str">
        <f>IF(SUM(I7356:I7416)&gt;0,"xx","")</f>
        <v/>
      </c>
      <c r="L7355" s="7" t="str">
        <f t="shared" si="950"/>
        <v/>
      </c>
      <c r="M7355" s="7" t="str">
        <f t="shared" si="951"/>
        <v/>
      </c>
      <c r="N7355" s="7" t="str">
        <f t="shared" si="948"/>
        <v/>
      </c>
      <c r="O7355" s="144"/>
      <c r="P7355" s="375"/>
      <c r="Q7355" s="362">
        <f>SUM('NOVO HORIZONTE'!I7355)</f>
        <v>0</v>
      </c>
      <c r="R7355" s="363">
        <f t="shared" si="955"/>
        <v>0</v>
      </c>
      <c r="S7355" s="153">
        <f t="shared" si="953"/>
        <v>0</v>
      </c>
      <c r="T7355" s="364"/>
    </row>
    <row r="7356" ht="22.5" hidden="1" spans="1:20">
      <c r="A7356" s="239">
        <v>5692</v>
      </c>
      <c r="B7356" s="100" t="s">
        <v>252</v>
      </c>
      <c r="C7356" s="104" t="s">
        <v>7681</v>
      </c>
      <c r="D7356" s="94" t="s">
        <v>317</v>
      </c>
      <c r="E7356" s="95">
        <v>0.25</v>
      </c>
      <c r="F7356" s="96">
        <f t="shared" si="954"/>
        <v>0.31</v>
      </c>
      <c r="G7356" s="209">
        <f>ROUND(SUM('NOVO HORIZONTE'!G7356),2)</f>
        <v>0</v>
      </c>
      <c r="H7356" s="107">
        <f t="shared" si="952"/>
        <v>0</v>
      </c>
      <c r="I7356" s="188">
        <f t="shared" si="949"/>
        <v>0</v>
      </c>
      <c r="J7356" s="142"/>
      <c r="K7356" s="146"/>
      <c r="L7356" s="7" t="str">
        <f t="shared" si="950"/>
        <v/>
      </c>
      <c r="M7356" s="7" t="str">
        <f t="shared" si="951"/>
        <v/>
      </c>
      <c r="N7356" s="7" t="str">
        <f t="shared" si="948"/>
        <v/>
      </c>
      <c r="O7356" s="144"/>
      <c r="P7356" s="355">
        <v>0</v>
      </c>
      <c r="Q7356" s="362">
        <f>SUM('NOVO HORIZONTE'!I7356)</f>
        <v>0</v>
      </c>
      <c r="R7356" s="363">
        <f t="shared" si="955"/>
        <v>0</v>
      </c>
      <c r="S7356" s="153">
        <f t="shared" si="953"/>
        <v>0</v>
      </c>
      <c r="T7356" s="364"/>
    </row>
    <row r="7357" ht="22.5" hidden="1" spans="1:20">
      <c r="A7357" s="239">
        <v>89022</v>
      </c>
      <c r="B7357" s="100" t="s">
        <v>252</v>
      </c>
      <c r="C7357" s="104" t="s">
        <v>7682</v>
      </c>
      <c r="D7357" s="94" t="s">
        <v>7267</v>
      </c>
      <c r="E7357" s="95">
        <v>0.45</v>
      </c>
      <c r="F7357" s="96">
        <f t="shared" si="954"/>
        <v>0.55</v>
      </c>
      <c r="G7357" s="209">
        <f>ROUND(SUM('NOVO HORIZONTE'!G7357),2)</f>
        <v>0</v>
      </c>
      <c r="H7357" s="107">
        <f t="shared" si="952"/>
        <v>0</v>
      </c>
      <c r="I7357" s="188">
        <f t="shared" si="949"/>
        <v>0</v>
      </c>
      <c r="J7357" s="142"/>
      <c r="K7357" s="146"/>
      <c r="L7357" s="7" t="str">
        <f t="shared" si="950"/>
        <v/>
      </c>
      <c r="M7357" s="7" t="str">
        <f t="shared" si="951"/>
        <v/>
      </c>
      <c r="N7357" s="7" t="str">
        <f t="shared" si="948"/>
        <v/>
      </c>
      <c r="O7357" s="144"/>
      <c r="P7357" s="355">
        <v>0</v>
      </c>
      <c r="Q7357" s="362">
        <f>SUM('NOVO HORIZONTE'!I7357)</f>
        <v>0</v>
      </c>
      <c r="R7357" s="363">
        <f t="shared" si="955"/>
        <v>0</v>
      </c>
      <c r="S7357" s="153">
        <f t="shared" si="953"/>
        <v>0</v>
      </c>
      <c r="T7357" s="364"/>
    </row>
    <row r="7358" ht="22.5" hidden="1" spans="1:20">
      <c r="A7358" s="239">
        <v>102136</v>
      </c>
      <c r="B7358" s="100" t="s">
        <v>252</v>
      </c>
      <c r="C7358" s="104" t="s">
        <v>7683</v>
      </c>
      <c r="D7358" s="94" t="s">
        <v>279</v>
      </c>
      <c r="E7358" s="95">
        <v>85.63</v>
      </c>
      <c r="F7358" s="96">
        <f t="shared" si="954"/>
        <v>105.1</v>
      </c>
      <c r="G7358" s="209">
        <f>ROUND(SUM('NOVO HORIZONTE'!G7358),2)</f>
        <v>0</v>
      </c>
      <c r="H7358" s="107">
        <f t="shared" si="952"/>
        <v>0</v>
      </c>
      <c r="I7358" s="188">
        <f t="shared" si="949"/>
        <v>0</v>
      </c>
      <c r="J7358" s="142"/>
      <c r="K7358" s="146"/>
      <c r="L7358" s="7" t="str">
        <f t="shared" si="950"/>
        <v/>
      </c>
      <c r="M7358" s="7" t="str">
        <f t="shared" si="951"/>
        <v/>
      </c>
      <c r="N7358" s="7" t="str">
        <f t="shared" si="948"/>
        <v/>
      </c>
      <c r="O7358" s="144"/>
      <c r="P7358" s="355">
        <v>0</v>
      </c>
      <c r="Q7358" s="362">
        <f>SUM('NOVO HORIZONTE'!I7358)</f>
        <v>0</v>
      </c>
      <c r="R7358" s="363">
        <f t="shared" si="955"/>
        <v>0</v>
      </c>
      <c r="S7358" s="153">
        <f t="shared" si="953"/>
        <v>0</v>
      </c>
      <c r="T7358" s="364"/>
    </row>
    <row r="7359" ht="22.5" hidden="1" spans="1:20">
      <c r="A7359" s="239">
        <v>102137</v>
      </c>
      <c r="B7359" s="100" t="s">
        <v>252</v>
      </c>
      <c r="C7359" s="104" t="s">
        <v>7684</v>
      </c>
      <c r="D7359" s="94" t="s">
        <v>279</v>
      </c>
      <c r="E7359" s="95">
        <v>77.87</v>
      </c>
      <c r="F7359" s="96">
        <f t="shared" si="954"/>
        <v>95.58</v>
      </c>
      <c r="G7359" s="209">
        <f>ROUND(SUM('NOVO HORIZONTE'!G7359),2)</f>
        <v>0</v>
      </c>
      <c r="H7359" s="107">
        <f t="shared" si="952"/>
        <v>0</v>
      </c>
      <c r="I7359" s="188">
        <f t="shared" si="949"/>
        <v>0</v>
      </c>
      <c r="J7359" s="142"/>
      <c r="K7359" s="146"/>
      <c r="L7359" s="7" t="str">
        <f t="shared" si="950"/>
        <v/>
      </c>
      <c r="M7359" s="7" t="str">
        <f t="shared" si="951"/>
        <v/>
      </c>
      <c r="N7359" s="7" t="str">
        <f t="shared" si="948"/>
        <v/>
      </c>
      <c r="O7359" s="144"/>
      <c r="P7359" s="355">
        <v>0</v>
      </c>
      <c r="Q7359" s="362">
        <f>SUM('NOVO HORIZONTE'!I7359)</f>
        <v>0</v>
      </c>
      <c r="R7359" s="363">
        <f t="shared" si="955"/>
        <v>0</v>
      </c>
      <c r="S7359" s="153">
        <f t="shared" si="953"/>
        <v>0</v>
      </c>
      <c r="T7359" s="364"/>
    </row>
    <row r="7360" ht="22.5" hidden="1" spans="1:20">
      <c r="A7360" s="239">
        <v>102138</v>
      </c>
      <c r="B7360" s="100" t="s">
        <v>252</v>
      </c>
      <c r="C7360" s="104" t="s">
        <v>7685</v>
      </c>
      <c r="D7360" s="94" t="s">
        <v>279</v>
      </c>
      <c r="E7360" s="95">
        <v>257.39</v>
      </c>
      <c r="F7360" s="96">
        <f t="shared" si="954"/>
        <v>315.92</v>
      </c>
      <c r="G7360" s="209">
        <f>ROUND(SUM('NOVO HORIZONTE'!G7360),2)</f>
        <v>0</v>
      </c>
      <c r="H7360" s="107">
        <f t="shared" si="952"/>
        <v>0</v>
      </c>
      <c r="I7360" s="188">
        <f t="shared" si="949"/>
        <v>0</v>
      </c>
      <c r="J7360" s="142"/>
      <c r="K7360" s="146"/>
      <c r="L7360" s="7" t="str">
        <f t="shared" si="950"/>
        <v/>
      </c>
      <c r="M7360" s="7" t="str">
        <f t="shared" si="951"/>
        <v/>
      </c>
      <c r="N7360" s="7" t="str">
        <f t="shared" si="948"/>
        <v/>
      </c>
      <c r="O7360" s="144"/>
      <c r="P7360" s="355">
        <v>0</v>
      </c>
      <c r="Q7360" s="362">
        <f>SUM('NOVO HORIZONTE'!I7360)</f>
        <v>0</v>
      </c>
      <c r="R7360" s="363">
        <f t="shared" si="955"/>
        <v>0</v>
      </c>
      <c r="S7360" s="153">
        <f t="shared" si="953"/>
        <v>0</v>
      </c>
      <c r="T7360" s="364"/>
    </row>
    <row r="7361" ht="22.5" hidden="1" spans="1:20">
      <c r="A7361" s="239">
        <v>102111</v>
      </c>
      <c r="B7361" s="100" t="s">
        <v>252</v>
      </c>
      <c r="C7361" s="104" t="s">
        <v>7686</v>
      </c>
      <c r="D7361" s="94" t="s">
        <v>279</v>
      </c>
      <c r="E7361" s="95">
        <v>1020.7</v>
      </c>
      <c r="F7361" s="96">
        <f t="shared" si="954"/>
        <v>1252.81</v>
      </c>
      <c r="G7361" s="209">
        <f>ROUND(SUM('NOVO HORIZONTE'!G7361),2)</f>
        <v>0</v>
      </c>
      <c r="H7361" s="107">
        <f t="shared" si="952"/>
        <v>0</v>
      </c>
      <c r="I7361" s="188">
        <f t="shared" si="949"/>
        <v>0</v>
      </c>
      <c r="J7361" s="142"/>
      <c r="K7361" s="146"/>
      <c r="L7361" s="7" t="str">
        <f t="shared" si="950"/>
        <v/>
      </c>
      <c r="M7361" s="7" t="str">
        <f t="shared" si="951"/>
        <v/>
      </c>
      <c r="N7361" s="7" t="str">
        <f t="shared" si="948"/>
        <v/>
      </c>
      <c r="O7361" s="144"/>
      <c r="P7361" s="355">
        <v>0</v>
      </c>
      <c r="Q7361" s="362">
        <f>SUM('NOVO HORIZONTE'!I7361)</f>
        <v>0</v>
      </c>
      <c r="R7361" s="363">
        <f t="shared" si="955"/>
        <v>0</v>
      </c>
      <c r="S7361" s="153">
        <f t="shared" si="953"/>
        <v>0</v>
      </c>
      <c r="T7361" s="364"/>
    </row>
    <row r="7362" ht="22.5" hidden="1" spans="1:20">
      <c r="A7362" s="239">
        <v>102112</v>
      </c>
      <c r="B7362" s="100" t="s">
        <v>252</v>
      </c>
      <c r="C7362" s="104" t="s">
        <v>7687</v>
      </c>
      <c r="D7362" s="94" t="s">
        <v>279</v>
      </c>
      <c r="E7362" s="95">
        <v>164.24</v>
      </c>
      <c r="F7362" s="96">
        <f t="shared" si="954"/>
        <v>201.59</v>
      </c>
      <c r="G7362" s="209">
        <f>ROUND(SUM('NOVO HORIZONTE'!G7362),2)</f>
        <v>0</v>
      </c>
      <c r="H7362" s="107">
        <f t="shared" si="952"/>
        <v>0</v>
      </c>
      <c r="I7362" s="188">
        <f t="shared" si="949"/>
        <v>0</v>
      </c>
      <c r="J7362" s="142"/>
      <c r="K7362" s="146"/>
      <c r="L7362" s="7" t="str">
        <f t="shared" si="950"/>
        <v/>
      </c>
      <c r="M7362" s="7" t="str">
        <f t="shared" si="951"/>
        <v/>
      </c>
      <c r="N7362" s="7" t="str">
        <f t="shared" si="948"/>
        <v/>
      </c>
      <c r="O7362" s="144"/>
      <c r="P7362" s="355">
        <v>0</v>
      </c>
      <c r="Q7362" s="362">
        <f>SUM('NOVO HORIZONTE'!I7362)</f>
        <v>0</v>
      </c>
      <c r="R7362" s="363">
        <f t="shared" si="955"/>
        <v>0</v>
      </c>
      <c r="S7362" s="153">
        <f t="shared" si="953"/>
        <v>0</v>
      </c>
      <c r="T7362" s="364"/>
    </row>
    <row r="7363" ht="22.5" hidden="1" spans="1:20">
      <c r="A7363" s="239">
        <v>102113</v>
      </c>
      <c r="B7363" s="100" t="s">
        <v>252</v>
      </c>
      <c r="C7363" s="104" t="s">
        <v>7688</v>
      </c>
      <c r="D7363" s="94" t="s">
        <v>279</v>
      </c>
      <c r="E7363" s="95">
        <v>1612.11</v>
      </c>
      <c r="F7363" s="96">
        <f t="shared" si="954"/>
        <v>1978.7</v>
      </c>
      <c r="G7363" s="209">
        <f>ROUND(SUM('NOVO HORIZONTE'!G7363),2)</f>
        <v>0</v>
      </c>
      <c r="H7363" s="107">
        <f t="shared" si="952"/>
        <v>0</v>
      </c>
      <c r="I7363" s="188">
        <f t="shared" si="949"/>
        <v>0</v>
      </c>
      <c r="J7363" s="142"/>
      <c r="K7363" s="146"/>
      <c r="L7363" s="7" t="str">
        <f t="shared" si="950"/>
        <v/>
      </c>
      <c r="M7363" s="7" t="str">
        <f t="shared" si="951"/>
        <v/>
      </c>
      <c r="N7363" s="7" t="str">
        <f t="shared" ref="N7363:N7426" si="956">M7363</f>
        <v/>
      </c>
      <c r="O7363" s="144"/>
      <c r="P7363" s="355">
        <v>0</v>
      </c>
      <c r="Q7363" s="362">
        <f>SUM('NOVO HORIZONTE'!I7363)</f>
        <v>0</v>
      </c>
      <c r="R7363" s="363">
        <f t="shared" si="955"/>
        <v>0</v>
      </c>
      <c r="S7363" s="153">
        <f t="shared" si="953"/>
        <v>0</v>
      </c>
      <c r="T7363" s="364"/>
    </row>
    <row r="7364" ht="22.5" hidden="1" spans="1:20">
      <c r="A7364" s="239">
        <v>102114</v>
      </c>
      <c r="B7364" s="100" t="s">
        <v>252</v>
      </c>
      <c r="C7364" s="104" t="s">
        <v>7689</v>
      </c>
      <c r="D7364" s="94" t="s">
        <v>279</v>
      </c>
      <c r="E7364" s="95">
        <v>168.41</v>
      </c>
      <c r="F7364" s="96">
        <f t="shared" si="954"/>
        <v>206.71</v>
      </c>
      <c r="G7364" s="209">
        <f>ROUND(SUM('NOVO HORIZONTE'!G7364),2)</f>
        <v>0</v>
      </c>
      <c r="H7364" s="107">
        <f t="shared" si="952"/>
        <v>0</v>
      </c>
      <c r="I7364" s="188">
        <f t="shared" si="949"/>
        <v>0</v>
      </c>
      <c r="J7364" s="142"/>
      <c r="K7364" s="146"/>
      <c r="L7364" s="7" t="str">
        <f t="shared" si="950"/>
        <v/>
      </c>
      <c r="M7364" s="7" t="str">
        <f t="shared" si="951"/>
        <v/>
      </c>
      <c r="N7364" s="7" t="str">
        <f t="shared" si="956"/>
        <v/>
      </c>
      <c r="O7364" s="144"/>
      <c r="P7364" s="355">
        <v>0</v>
      </c>
      <c r="Q7364" s="362">
        <f>SUM('NOVO HORIZONTE'!I7364)</f>
        <v>0</v>
      </c>
      <c r="R7364" s="363">
        <f t="shared" si="955"/>
        <v>0</v>
      </c>
      <c r="S7364" s="153">
        <f t="shared" si="953"/>
        <v>0</v>
      </c>
      <c r="T7364" s="364"/>
    </row>
    <row r="7365" ht="22.5" hidden="1" spans="1:20">
      <c r="A7365" s="239">
        <v>102115</v>
      </c>
      <c r="B7365" s="100" t="s">
        <v>252</v>
      </c>
      <c r="C7365" s="104" t="s">
        <v>7690</v>
      </c>
      <c r="D7365" s="94" t="s">
        <v>279</v>
      </c>
      <c r="E7365" s="95">
        <v>2804.55</v>
      </c>
      <c r="F7365" s="96">
        <f t="shared" si="954"/>
        <v>3442.3</v>
      </c>
      <c r="G7365" s="209">
        <f>ROUND(SUM('NOVO HORIZONTE'!G7365),2)</f>
        <v>0</v>
      </c>
      <c r="H7365" s="107">
        <f t="shared" si="952"/>
        <v>0</v>
      </c>
      <c r="I7365" s="188">
        <f t="shared" si="949"/>
        <v>0</v>
      </c>
      <c r="J7365" s="142"/>
      <c r="K7365" s="146"/>
      <c r="L7365" s="7" t="str">
        <f t="shared" si="950"/>
        <v/>
      </c>
      <c r="M7365" s="7" t="str">
        <f t="shared" si="951"/>
        <v/>
      </c>
      <c r="N7365" s="7" t="str">
        <f t="shared" si="956"/>
        <v/>
      </c>
      <c r="O7365" s="144"/>
      <c r="P7365" s="355">
        <v>0</v>
      </c>
      <c r="Q7365" s="362">
        <f>SUM('NOVO HORIZONTE'!I7365)</f>
        <v>0</v>
      </c>
      <c r="R7365" s="363">
        <f t="shared" si="955"/>
        <v>0</v>
      </c>
      <c r="S7365" s="153">
        <f t="shared" si="953"/>
        <v>0</v>
      </c>
      <c r="T7365" s="364"/>
    </row>
    <row r="7366" ht="22.5" hidden="1" spans="1:20">
      <c r="A7366" s="239">
        <v>102116</v>
      </c>
      <c r="B7366" s="100" t="s">
        <v>252</v>
      </c>
      <c r="C7366" s="104" t="s">
        <v>7691</v>
      </c>
      <c r="D7366" s="94" t="s">
        <v>279</v>
      </c>
      <c r="E7366" s="95">
        <v>1721.1</v>
      </c>
      <c r="F7366" s="96">
        <f t="shared" si="954"/>
        <v>2112.48</v>
      </c>
      <c r="G7366" s="209">
        <f>ROUND(SUM('NOVO HORIZONTE'!G7366),2)</f>
        <v>0</v>
      </c>
      <c r="H7366" s="107">
        <f t="shared" si="952"/>
        <v>0</v>
      </c>
      <c r="I7366" s="188">
        <f t="shared" ref="I7366:I7429" si="957">IF(ISBLANK(G7366),0,ROUND(G7366*H7366,2))</f>
        <v>0</v>
      </c>
      <c r="J7366" s="142"/>
      <c r="K7366" s="146"/>
      <c r="L7366" s="7" t="str">
        <f t="shared" ref="L7366:L7429" si="958">IF(K7366="X","x",IF(K7366="xx","x",IF(I7366&gt;0,"x","")))</f>
        <v/>
      </c>
      <c r="M7366" s="7" t="str">
        <f t="shared" ref="M7366:M7429" si="959">IF(K7366="X","x",IF(K7366="xx","x",IF(I7366&gt;0,"x","")))</f>
        <v/>
      </c>
      <c r="N7366" s="7" t="str">
        <f t="shared" si="956"/>
        <v/>
      </c>
      <c r="O7366" s="144"/>
      <c r="P7366" s="355">
        <v>0</v>
      </c>
      <c r="Q7366" s="362">
        <f>SUM('NOVO HORIZONTE'!I7366)</f>
        <v>0</v>
      </c>
      <c r="R7366" s="363">
        <f t="shared" si="955"/>
        <v>0</v>
      </c>
      <c r="S7366" s="153">
        <f t="shared" si="953"/>
        <v>0</v>
      </c>
      <c r="T7366" s="364"/>
    </row>
    <row r="7367" ht="22.5" hidden="1" spans="1:20">
      <c r="A7367" s="239">
        <v>102117</v>
      </c>
      <c r="B7367" s="100" t="s">
        <v>252</v>
      </c>
      <c r="C7367" s="104" t="s">
        <v>7692</v>
      </c>
      <c r="D7367" s="94" t="s">
        <v>279</v>
      </c>
      <c r="E7367" s="95">
        <v>173.46</v>
      </c>
      <c r="F7367" s="96">
        <f t="shared" si="954"/>
        <v>212.9</v>
      </c>
      <c r="G7367" s="209">
        <f>ROUND(SUM('NOVO HORIZONTE'!G7367),2)</f>
        <v>0</v>
      </c>
      <c r="H7367" s="107">
        <f t="shared" ref="H7367:H7430" si="960">IF(G7367=0,0,F7367)</f>
        <v>0</v>
      </c>
      <c r="I7367" s="188">
        <f t="shared" si="957"/>
        <v>0</v>
      </c>
      <c r="J7367" s="142"/>
      <c r="K7367" s="146"/>
      <c r="L7367" s="7" t="str">
        <f t="shared" si="958"/>
        <v/>
      </c>
      <c r="M7367" s="7" t="str">
        <f t="shared" si="959"/>
        <v/>
      </c>
      <c r="N7367" s="7" t="str">
        <f t="shared" si="956"/>
        <v/>
      </c>
      <c r="O7367" s="144"/>
      <c r="P7367" s="355">
        <v>0</v>
      </c>
      <c r="Q7367" s="362">
        <f>SUM('NOVO HORIZONTE'!I7367)</f>
        <v>0</v>
      </c>
      <c r="R7367" s="363">
        <f t="shared" si="955"/>
        <v>0</v>
      </c>
      <c r="S7367" s="153">
        <f t="shared" si="953"/>
        <v>0</v>
      </c>
      <c r="T7367" s="364"/>
    </row>
    <row r="7368" ht="22.5" hidden="1" spans="1:20">
      <c r="A7368" s="239">
        <v>102118</v>
      </c>
      <c r="B7368" s="100" t="s">
        <v>252</v>
      </c>
      <c r="C7368" s="104" t="s">
        <v>7693</v>
      </c>
      <c r="D7368" s="94" t="s">
        <v>279</v>
      </c>
      <c r="E7368" s="95">
        <v>2337.26</v>
      </c>
      <c r="F7368" s="96">
        <f t="shared" si="954"/>
        <v>2868.75</v>
      </c>
      <c r="G7368" s="209">
        <f>ROUND(SUM('NOVO HORIZONTE'!G7368),2)</f>
        <v>0</v>
      </c>
      <c r="H7368" s="107">
        <f t="shared" si="960"/>
        <v>0</v>
      </c>
      <c r="I7368" s="188">
        <f t="shared" si="957"/>
        <v>0</v>
      </c>
      <c r="J7368" s="142"/>
      <c r="K7368" s="146"/>
      <c r="L7368" s="7" t="str">
        <f t="shared" si="958"/>
        <v/>
      </c>
      <c r="M7368" s="7" t="str">
        <f t="shared" si="959"/>
        <v/>
      </c>
      <c r="N7368" s="7" t="str">
        <f t="shared" si="956"/>
        <v/>
      </c>
      <c r="O7368" s="144"/>
      <c r="P7368" s="355">
        <v>0</v>
      </c>
      <c r="Q7368" s="362">
        <f>SUM('NOVO HORIZONTE'!I7368)</f>
        <v>0</v>
      </c>
      <c r="R7368" s="363">
        <f t="shared" si="955"/>
        <v>0</v>
      </c>
      <c r="S7368" s="153">
        <f t="shared" si="953"/>
        <v>0</v>
      </c>
      <c r="T7368" s="364"/>
    </row>
    <row r="7369" ht="22.5" hidden="1" spans="1:20">
      <c r="A7369" s="239">
        <v>102119</v>
      </c>
      <c r="B7369" s="100" t="s">
        <v>252</v>
      </c>
      <c r="C7369" s="104" t="s">
        <v>7694</v>
      </c>
      <c r="D7369" s="94" t="s">
        <v>279</v>
      </c>
      <c r="E7369" s="95">
        <v>177.81</v>
      </c>
      <c r="F7369" s="96">
        <f t="shared" si="954"/>
        <v>218.24</v>
      </c>
      <c r="G7369" s="209">
        <f>ROUND(SUM('NOVO HORIZONTE'!G7369),2)</f>
        <v>0</v>
      </c>
      <c r="H7369" s="107">
        <f t="shared" si="960"/>
        <v>0</v>
      </c>
      <c r="I7369" s="188">
        <f t="shared" si="957"/>
        <v>0</v>
      </c>
      <c r="J7369" s="142"/>
      <c r="K7369" s="146"/>
      <c r="L7369" s="7" t="str">
        <f t="shared" si="958"/>
        <v/>
      </c>
      <c r="M7369" s="7" t="str">
        <f t="shared" si="959"/>
        <v/>
      </c>
      <c r="N7369" s="7" t="str">
        <f t="shared" si="956"/>
        <v/>
      </c>
      <c r="O7369" s="144"/>
      <c r="P7369" s="355">
        <v>0</v>
      </c>
      <c r="Q7369" s="362">
        <f>SUM('NOVO HORIZONTE'!I7369)</f>
        <v>0</v>
      </c>
      <c r="R7369" s="363">
        <f t="shared" si="955"/>
        <v>0</v>
      </c>
      <c r="S7369" s="153">
        <f t="shared" si="953"/>
        <v>0</v>
      </c>
      <c r="T7369" s="364"/>
    </row>
    <row r="7370" ht="22.5" hidden="1" spans="1:20">
      <c r="A7370" s="239">
        <v>102121</v>
      </c>
      <c r="B7370" s="100" t="s">
        <v>252</v>
      </c>
      <c r="C7370" s="104" t="s">
        <v>7695</v>
      </c>
      <c r="D7370" s="94" t="s">
        <v>279</v>
      </c>
      <c r="E7370" s="95">
        <v>223.32</v>
      </c>
      <c r="F7370" s="96">
        <f t="shared" si="954"/>
        <v>274.1</v>
      </c>
      <c r="G7370" s="209">
        <f>ROUND(SUM('NOVO HORIZONTE'!G7370),2)</f>
        <v>0</v>
      </c>
      <c r="H7370" s="107">
        <f t="shared" si="960"/>
        <v>0</v>
      </c>
      <c r="I7370" s="188">
        <f t="shared" si="957"/>
        <v>0</v>
      </c>
      <c r="J7370" s="142"/>
      <c r="K7370" s="146"/>
      <c r="L7370" s="7" t="str">
        <f t="shared" si="958"/>
        <v/>
      </c>
      <c r="M7370" s="7" t="str">
        <f t="shared" si="959"/>
        <v/>
      </c>
      <c r="N7370" s="7" t="str">
        <f t="shared" si="956"/>
        <v/>
      </c>
      <c r="O7370" s="144"/>
      <c r="P7370" s="355">
        <v>0</v>
      </c>
      <c r="Q7370" s="362">
        <f>SUM('NOVO HORIZONTE'!I7370)</f>
        <v>0</v>
      </c>
      <c r="R7370" s="363">
        <f t="shared" si="955"/>
        <v>0</v>
      </c>
      <c r="S7370" s="153">
        <f t="shared" si="953"/>
        <v>0</v>
      </c>
      <c r="T7370" s="364"/>
    </row>
    <row r="7371" ht="22.5" hidden="1" spans="1:20">
      <c r="A7371" s="239">
        <v>102122</v>
      </c>
      <c r="B7371" s="100" t="s">
        <v>252</v>
      </c>
      <c r="C7371" s="104" t="s">
        <v>7696</v>
      </c>
      <c r="D7371" s="94" t="s">
        <v>279</v>
      </c>
      <c r="E7371" s="95">
        <v>7852.35</v>
      </c>
      <c r="F7371" s="96">
        <f t="shared" si="954"/>
        <v>9637.97</v>
      </c>
      <c r="G7371" s="209">
        <f>ROUND(SUM('NOVO HORIZONTE'!G7371),2)</f>
        <v>0</v>
      </c>
      <c r="H7371" s="107">
        <f t="shared" si="960"/>
        <v>0</v>
      </c>
      <c r="I7371" s="188">
        <f t="shared" si="957"/>
        <v>0</v>
      </c>
      <c r="J7371" s="142"/>
      <c r="K7371" s="146"/>
      <c r="L7371" s="7" t="str">
        <f t="shared" si="958"/>
        <v/>
      </c>
      <c r="M7371" s="7" t="str">
        <f t="shared" si="959"/>
        <v/>
      </c>
      <c r="N7371" s="7" t="str">
        <f t="shared" si="956"/>
        <v/>
      </c>
      <c r="O7371" s="144"/>
      <c r="P7371" s="355">
        <v>0</v>
      </c>
      <c r="Q7371" s="362">
        <f>SUM('NOVO HORIZONTE'!I7371)</f>
        <v>0</v>
      </c>
      <c r="R7371" s="363">
        <f t="shared" si="955"/>
        <v>0</v>
      </c>
      <c r="S7371" s="153">
        <f t="shared" si="953"/>
        <v>0</v>
      </c>
      <c r="T7371" s="364"/>
    </row>
    <row r="7372" ht="22.5" hidden="1" spans="1:20">
      <c r="A7372" s="239">
        <v>102123</v>
      </c>
      <c r="B7372" s="100" t="s">
        <v>252</v>
      </c>
      <c r="C7372" s="104" t="s">
        <v>7697</v>
      </c>
      <c r="D7372" s="94" t="s">
        <v>279</v>
      </c>
      <c r="E7372" s="95">
        <v>236.28</v>
      </c>
      <c r="F7372" s="96">
        <f t="shared" si="954"/>
        <v>290.01</v>
      </c>
      <c r="G7372" s="209">
        <f>ROUND(SUM('NOVO HORIZONTE'!G7372),2)</f>
        <v>0</v>
      </c>
      <c r="H7372" s="107">
        <f t="shared" si="960"/>
        <v>0</v>
      </c>
      <c r="I7372" s="188">
        <f t="shared" si="957"/>
        <v>0</v>
      </c>
      <c r="J7372" s="142"/>
      <c r="K7372" s="146"/>
      <c r="L7372" s="7" t="str">
        <f t="shared" si="958"/>
        <v/>
      </c>
      <c r="M7372" s="7" t="str">
        <f t="shared" si="959"/>
        <v/>
      </c>
      <c r="N7372" s="7" t="str">
        <f t="shared" si="956"/>
        <v/>
      </c>
      <c r="O7372" s="144"/>
      <c r="P7372" s="355">
        <v>0</v>
      </c>
      <c r="Q7372" s="362">
        <f>SUM('NOVO HORIZONTE'!I7372)</f>
        <v>0</v>
      </c>
      <c r="R7372" s="363">
        <f t="shared" si="955"/>
        <v>0</v>
      </c>
      <c r="S7372" s="153">
        <f t="shared" si="953"/>
        <v>0</v>
      </c>
      <c r="T7372" s="364"/>
    </row>
    <row r="7373" ht="22.5" hidden="1" spans="1:20">
      <c r="A7373" s="239">
        <v>90650</v>
      </c>
      <c r="B7373" s="100" t="s">
        <v>252</v>
      </c>
      <c r="C7373" s="104" t="s">
        <v>7698</v>
      </c>
      <c r="D7373" s="94" t="s">
        <v>7265</v>
      </c>
      <c r="E7373" s="95">
        <v>7.97</v>
      </c>
      <c r="F7373" s="96">
        <f t="shared" si="954"/>
        <v>9.78</v>
      </c>
      <c r="G7373" s="209">
        <f>ROUND(SUM('NOVO HORIZONTE'!G7373),2)</f>
        <v>0</v>
      </c>
      <c r="H7373" s="107">
        <f t="shared" si="960"/>
        <v>0</v>
      </c>
      <c r="I7373" s="188">
        <f t="shared" si="957"/>
        <v>0</v>
      </c>
      <c r="J7373" s="142"/>
      <c r="K7373" s="146"/>
      <c r="L7373" s="7" t="str">
        <f t="shared" si="958"/>
        <v/>
      </c>
      <c r="M7373" s="7" t="str">
        <f t="shared" si="959"/>
        <v/>
      </c>
      <c r="N7373" s="7" t="str">
        <f t="shared" si="956"/>
        <v/>
      </c>
      <c r="O7373" s="144"/>
      <c r="P7373" s="355">
        <v>0</v>
      </c>
      <c r="Q7373" s="362">
        <f>SUM('NOVO HORIZONTE'!I7373)</f>
        <v>0</v>
      </c>
      <c r="R7373" s="363">
        <f t="shared" si="955"/>
        <v>0</v>
      </c>
      <c r="S7373" s="153">
        <f t="shared" si="953"/>
        <v>0</v>
      </c>
      <c r="T7373" s="364"/>
    </row>
    <row r="7374" ht="22.5" hidden="1" spans="1:20">
      <c r="A7374" s="239">
        <v>90651</v>
      </c>
      <c r="B7374" s="100" t="s">
        <v>252</v>
      </c>
      <c r="C7374" s="104" t="s">
        <v>7699</v>
      </c>
      <c r="D7374" s="94" t="s">
        <v>7267</v>
      </c>
      <c r="E7374" s="95">
        <v>0.9</v>
      </c>
      <c r="F7374" s="96">
        <f t="shared" si="954"/>
        <v>1.1</v>
      </c>
      <c r="G7374" s="209">
        <f>ROUND(SUM('NOVO HORIZONTE'!G7374),2)</f>
        <v>0</v>
      </c>
      <c r="H7374" s="107">
        <f t="shared" si="960"/>
        <v>0</v>
      </c>
      <c r="I7374" s="188">
        <f t="shared" si="957"/>
        <v>0</v>
      </c>
      <c r="J7374" s="142"/>
      <c r="K7374" s="146"/>
      <c r="L7374" s="7" t="str">
        <f t="shared" si="958"/>
        <v/>
      </c>
      <c r="M7374" s="7" t="str">
        <f t="shared" si="959"/>
        <v/>
      </c>
      <c r="N7374" s="7" t="str">
        <f t="shared" si="956"/>
        <v/>
      </c>
      <c r="O7374" s="144"/>
      <c r="P7374" s="355">
        <v>0</v>
      </c>
      <c r="Q7374" s="362">
        <f>SUM('NOVO HORIZONTE'!I7374)</f>
        <v>0</v>
      </c>
      <c r="R7374" s="363">
        <f t="shared" si="955"/>
        <v>0</v>
      </c>
      <c r="S7374" s="153">
        <f t="shared" si="953"/>
        <v>0</v>
      </c>
      <c r="T7374" s="364"/>
    </row>
    <row r="7375" ht="22.5" hidden="1" spans="1:20">
      <c r="A7375" s="239">
        <v>5800</v>
      </c>
      <c r="B7375" s="100" t="s">
        <v>252</v>
      </c>
      <c r="C7375" s="104" t="s">
        <v>7700</v>
      </c>
      <c r="D7375" s="94" t="s">
        <v>317</v>
      </c>
      <c r="E7375" s="95">
        <v>0.45</v>
      </c>
      <c r="F7375" s="96">
        <f t="shared" si="954"/>
        <v>0.55</v>
      </c>
      <c r="G7375" s="209">
        <f>ROUND(SUM('NOVO HORIZONTE'!G7375),2)</f>
        <v>0</v>
      </c>
      <c r="H7375" s="107">
        <f t="shared" si="960"/>
        <v>0</v>
      </c>
      <c r="I7375" s="188">
        <f t="shared" si="957"/>
        <v>0</v>
      </c>
      <c r="J7375" s="142"/>
      <c r="K7375" s="146"/>
      <c r="L7375" s="7" t="str">
        <f t="shared" si="958"/>
        <v/>
      </c>
      <c r="M7375" s="7" t="str">
        <f t="shared" si="959"/>
        <v/>
      </c>
      <c r="N7375" s="7" t="str">
        <f t="shared" si="956"/>
        <v/>
      </c>
      <c r="O7375" s="144"/>
      <c r="P7375" s="355">
        <v>0</v>
      </c>
      <c r="Q7375" s="362">
        <f>SUM('NOVO HORIZONTE'!I7375)</f>
        <v>0</v>
      </c>
      <c r="R7375" s="363">
        <f t="shared" si="955"/>
        <v>0</v>
      </c>
      <c r="S7375" s="153">
        <f t="shared" si="953"/>
        <v>0</v>
      </c>
      <c r="T7375" s="364"/>
    </row>
    <row r="7376" ht="22.5" hidden="1" spans="1:20">
      <c r="A7376" s="239">
        <v>53866</v>
      </c>
      <c r="B7376" s="100" t="s">
        <v>252</v>
      </c>
      <c r="C7376" s="104" t="s">
        <v>7701</v>
      </c>
      <c r="D7376" s="94" t="s">
        <v>317</v>
      </c>
      <c r="E7376" s="95">
        <v>1.22</v>
      </c>
      <c r="F7376" s="96">
        <f t="shared" si="954"/>
        <v>1.5</v>
      </c>
      <c r="G7376" s="209">
        <f>ROUND(SUM('NOVO HORIZONTE'!G7376),2)</f>
        <v>0</v>
      </c>
      <c r="H7376" s="107">
        <f t="shared" si="960"/>
        <v>0</v>
      </c>
      <c r="I7376" s="188">
        <f t="shared" si="957"/>
        <v>0</v>
      </c>
      <c r="J7376" s="142"/>
      <c r="K7376" s="146"/>
      <c r="L7376" s="7" t="str">
        <f t="shared" si="958"/>
        <v/>
      </c>
      <c r="M7376" s="7" t="str">
        <f t="shared" si="959"/>
        <v/>
      </c>
      <c r="N7376" s="7" t="str">
        <f t="shared" si="956"/>
        <v/>
      </c>
      <c r="O7376" s="144"/>
      <c r="P7376" s="355">
        <v>0</v>
      </c>
      <c r="Q7376" s="362">
        <f>SUM('NOVO HORIZONTE'!I7376)</f>
        <v>0</v>
      </c>
      <c r="R7376" s="363">
        <f t="shared" si="955"/>
        <v>0</v>
      </c>
      <c r="S7376" s="153">
        <f t="shared" si="953"/>
        <v>0</v>
      </c>
      <c r="T7376" s="364"/>
    </row>
    <row r="7377" ht="22.5" hidden="1" spans="1:20">
      <c r="A7377" s="239">
        <v>89019</v>
      </c>
      <c r="B7377" s="100" t="s">
        <v>252</v>
      </c>
      <c r="C7377" s="104" t="s">
        <v>7702</v>
      </c>
      <c r="D7377" s="94" t="s">
        <v>317</v>
      </c>
      <c r="E7377" s="95">
        <v>0.41</v>
      </c>
      <c r="F7377" s="96">
        <f t="shared" si="954"/>
        <v>0.5</v>
      </c>
      <c r="G7377" s="209">
        <f>ROUND(SUM('NOVO HORIZONTE'!G7377),2)</f>
        <v>0</v>
      </c>
      <c r="H7377" s="107">
        <f t="shared" si="960"/>
        <v>0</v>
      </c>
      <c r="I7377" s="188">
        <f t="shared" si="957"/>
        <v>0</v>
      </c>
      <c r="J7377" s="142"/>
      <c r="K7377" s="146"/>
      <c r="L7377" s="7" t="str">
        <f t="shared" si="958"/>
        <v/>
      </c>
      <c r="M7377" s="7" t="str">
        <f t="shared" si="959"/>
        <v/>
      </c>
      <c r="N7377" s="7" t="str">
        <f t="shared" si="956"/>
        <v/>
      </c>
      <c r="O7377" s="144"/>
      <c r="P7377" s="355">
        <v>0</v>
      </c>
      <c r="Q7377" s="362">
        <f>SUM('NOVO HORIZONTE'!I7377)</f>
        <v>0</v>
      </c>
      <c r="R7377" s="363">
        <f t="shared" si="955"/>
        <v>0</v>
      </c>
      <c r="S7377" s="153">
        <f t="shared" si="953"/>
        <v>0</v>
      </c>
      <c r="T7377" s="364"/>
    </row>
    <row r="7378" ht="22.5" hidden="1" spans="1:20">
      <c r="A7378" s="239">
        <v>89020</v>
      </c>
      <c r="B7378" s="100" t="s">
        <v>252</v>
      </c>
      <c r="C7378" s="104" t="s">
        <v>7703</v>
      </c>
      <c r="D7378" s="94" t="s">
        <v>317</v>
      </c>
      <c r="E7378" s="95">
        <v>0.04</v>
      </c>
      <c r="F7378" s="96">
        <f t="shared" si="954"/>
        <v>0.05</v>
      </c>
      <c r="G7378" s="209">
        <f>ROUND(SUM('NOVO HORIZONTE'!G7378),2)</f>
        <v>0</v>
      </c>
      <c r="H7378" s="107">
        <f t="shared" si="960"/>
        <v>0</v>
      </c>
      <c r="I7378" s="188">
        <f t="shared" si="957"/>
        <v>0</v>
      </c>
      <c r="J7378" s="142"/>
      <c r="K7378" s="146"/>
      <c r="L7378" s="7" t="str">
        <f t="shared" si="958"/>
        <v/>
      </c>
      <c r="M7378" s="7" t="str">
        <f t="shared" si="959"/>
        <v/>
      </c>
      <c r="N7378" s="7" t="str">
        <f t="shared" si="956"/>
        <v/>
      </c>
      <c r="O7378" s="144"/>
      <c r="P7378" s="355">
        <v>0</v>
      </c>
      <c r="Q7378" s="362">
        <f>SUM('NOVO HORIZONTE'!I7378)</f>
        <v>0</v>
      </c>
      <c r="R7378" s="363">
        <f t="shared" si="955"/>
        <v>0</v>
      </c>
      <c r="S7378" s="153">
        <f t="shared" si="953"/>
        <v>0</v>
      </c>
      <c r="T7378" s="364"/>
    </row>
    <row r="7379" ht="22.5" hidden="1" spans="1:20">
      <c r="A7379" s="239">
        <v>89021</v>
      </c>
      <c r="B7379" s="100" t="s">
        <v>252</v>
      </c>
      <c r="C7379" s="104" t="s">
        <v>7704</v>
      </c>
      <c r="D7379" s="94" t="s">
        <v>7265</v>
      </c>
      <c r="E7379" s="95">
        <v>2.12</v>
      </c>
      <c r="F7379" s="96">
        <f t="shared" si="954"/>
        <v>2.6</v>
      </c>
      <c r="G7379" s="209">
        <f>ROUND(SUM('NOVO HORIZONTE'!G7379),2)</f>
        <v>0</v>
      </c>
      <c r="H7379" s="107">
        <f t="shared" si="960"/>
        <v>0</v>
      </c>
      <c r="I7379" s="188">
        <f t="shared" si="957"/>
        <v>0</v>
      </c>
      <c r="J7379" s="142"/>
      <c r="K7379" s="146"/>
      <c r="L7379" s="7" t="str">
        <f t="shared" si="958"/>
        <v/>
      </c>
      <c r="M7379" s="7" t="str">
        <f t="shared" si="959"/>
        <v/>
      </c>
      <c r="N7379" s="7" t="str">
        <f t="shared" si="956"/>
        <v/>
      </c>
      <c r="O7379" s="144"/>
      <c r="P7379" s="355">
        <v>0</v>
      </c>
      <c r="Q7379" s="362">
        <f>SUM('NOVO HORIZONTE'!I7379)</f>
        <v>0</v>
      </c>
      <c r="R7379" s="363">
        <f t="shared" si="955"/>
        <v>0</v>
      </c>
      <c r="S7379" s="153">
        <f t="shared" si="953"/>
        <v>0</v>
      </c>
      <c r="T7379" s="364"/>
    </row>
    <row r="7380" ht="33.75" hidden="1" spans="1:20">
      <c r="A7380" s="239">
        <v>7042</v>
      </c>
      <c r="B7380" s="100" t="s">
        <v>252</v>
      </c>
      <c r="C7380" s="104" t="s">
        <v>7705</v>
      </c>
      <c r="D7380" s="94" t="s">
        <v>7265</v>
      </c>
      <c r="E7380" s="95">
        <v>22.3</v>
      </c>
      <c r="F7380" s="96">
        <f t="shared" si="954"/>
        <v>27.37</v>
      </c>
      <c r="G7380" s="209">
        <f>ROUND(SUM('NOVO HORIZONTE'!G7380),2)</f>
        <v>0</v>
      </c>
      <c r="H7380" s="107">
        <f t="shared" si="960"/>
        <v>0</v>
      </c>
      <c r="I7380" s="188">
        <f t="shared" si="957"/>
        <v>0</v>
      </c>
      <c r="J7380" s="142"/>
      <c r="K7380" s="146"/>
      <c r="L7380" s="7" t="str">
        <f t="shared" si="958"/>
        <v/>
      </c>
      <c r="M7380" s="7" t="str">
        <f t="shared" si="959"/>
        <v/>
      </c>
      <c r="N7380" s="7" t="str">
        <f t="shared" si="956"/>
        <v/>
      </c>
      <c r="O7380" s="144"/>
      <c r="P7380" s="355">
        <v>0</v>
      </c>
      <c r="Q7380" s="362">
        <f>SUM('NOVO HORIZONTE'!I7380)</f>
        <v>0</v>
      </c>
      <c r="R7380" s="363">
        <f t="shared" si="955"/>
        <v>0</v>
      </c>
      <c r="S7380" s="153">
        <f t="shared" si="953"/>
        <v>0</v>
      </c>
      <c r="T7380" s="364"/>
    </row>
    <row r="7381" ht="33.75" hidden="1" spans="1:20">
      <c r="A7381" s="239">
        <v>7043</v>
      </c>
      <c r="B7381" s="100" t="s">
        <v>252</v>
      </c>
      <c r="C7381" s="104" t="s">
        <v>7706</v>
      </c>
      <c r="D7381" s="94" t="s">
        <v>7267</v>
      </c>
      <c r="E7381" s="95">
        <v>0.31</v>
      </c>
      <c r="F7381" s="96">
        <f t="shared" si="954"/>
        <v>0.38</v>
      </c>
      <c r="G7381" s="209">
        <f>ROUND(SUM('NOVO HORIZONTE'!G7381),2)</f>
        <v>0</v>
      </c>
      <c r="H7381" s="107">
        <f t="shared" si="960"/>
        <v>0</v>
      </c>
      <c r="I7381" s="188">
        <f t="shared" si="957"/>
        <v>0</v>
      </c>
      <c r="J7381" s="142"/>
      <c r="K7381" s="146"/>
      <c r="L7381" s="7" t="str">
        <f t="shared" si="958"/>
        <v/>
      </c>
      <c r="M7381" s="7" t="str">
        <f t="shared" si="959"/>
        <v/>
      </c>
      <c r="N7381" s="7" t="str">
        <f t="shared" si="956"/>
        <v/>
      </c>
      <c r="O7381" s="144"/>
      <c r="P7381" s="355">
        <v>0</v>
      </c>
      <c r="Q7381" s="362">
        <f>SUM('NOVO HORIZONTE'!I7381)</f>
        <v>0</v>
      </c>
      <c r="R7381" s="363">
        <f t="shared" si="955"/>
        <v>0</v>
      </c>
      <c r="S7381" s="153">
        <f t="shared" si="953"/>
        <v>0</v>
      </c>
      <c r="T7381" s="364"/>
    </row>
    <row r="7382" ht="33.75" hidden="1" spans="1:20">
      <c r="A7382" s="239">
        <v>7044</v>
      </c>
      <c r="B7382" s="100" t="s">
        <v>252</v>
      </c>
      <c r="C7382" s="104" t="s">
        <v>7707</v>
      </c>
      <c r="D7382" s="94" t="s">
        <v>317</v>
      </c>
      <c r="E7382" s="95">
        <v>0.28</v>
      </c>
      <c r="F7382" s="96">
        <f t="shared" si="954"/>
        <v>0.34</v>
      </c>
      <c r="G7382" s="209">
        <f>ROUND(SUM('NOVO HORIZONTE'!G7382),2)</f>
        <v>0</v>
      </c>
      <c r="H7382" s="107">
        <f t="shared" si="960"/>
        <v>0</v>
      </c>
      <c r="I7382" s="188">
        <f t="shared" si="957"/>
        <v>0</v>
      </c>
      <c r="J7382" s="142"/>
      <c r="K7382" s="146"/>
      <c r="L7382" s="7" t="str">
        <f t="shared" si="958"/>
        <v/>
      </c>
      <c r="M7382" s="7" t="str">
        <f t="shared" si="959"/>
        <v/>
      </c>
      <c r="N7382" s="7" t="str">
        <f t="shared" si="956"/>
        <v/>
      </c>
      <c r="O7382" s="144"/>
      <c r="P7382" s="355">
        <v>0</v>
      </c>
      <c r="Q7382" s="362">
        <f>SUM('NOVO HORIZONTE'!I7382)</f>
        <v>0</v>
      </c>
      <c r="R7382" s="363">
        <f t="shared" si="955"/>
        <v>0</v>
      </c>
      <c r="S7382" s="153">
        <f t="shared" si="953"/>
        <v>0</v>
      </c>
      <c r="T7382" s="364"/>
    </row>
    <row r="7383" ht="33.75" hidden="1" spans="1:20">
      <c r="A7383" s="239">
        <v>7045</v>
      </c>
      <c r="B7383" s="100" t="s">
        <v>252</v>
      </c>
      <c r="C7383" s="104" t="s">
        <v>7708</v>
      </c>
      <c r="D7383" s="94" t="s">
        <v>317</v>
      </c>
      <c r="E7383" s="95">
        <v>0.03</v>
      </c>
      <c r="F7383" s="96">
        <f t="shared" si="954"/>
        <v>0.04</v>
      </c>
      <c r="G7383" s="209">
        <f>ROUND(SUM('NOVO HORIZONTE'!G7383),2)</f>
        <v>0</v>
      </c>
      <c r="H7383" s="107">
        <f t="shared" si="960"/>
        <v>0</v>
      </c>
      <c r="I7383" s="188">
        <f t="shared" si="957"/>
        <v>0</v>
      </c>
      <c r="J7383" s="142"/>
      <c r="K7383" s="146"/>
      <c r="L7383" s="7" t="str">
        <f t="shared" si="958"/>
        <v/>
      </c>
      <c r="M7383" s="7" t="str">
        <f t="shared" si="959"/>
        <v/>
      </c>
      <c r="N7383" s="7" t="str">
        <f t="shared" si="956"/>
        <v/>
      </c>
      <c r="O7383" s="144"/>
      <c r="P7383" s="355">
        <v>0</v>
      </c>
      <c r="Q7383" s="362">
        <f>SUM('NOVO HORIZONTE'!I7383)</f>
        <v>0</v>
      </c>
      <c r="R7383" s="363">
        <f t="shared" si="955"/>
        <v>0</v>
      </c>
      <c r="S7383" s="153">
        <f t="shared" si="953"/>
        <v>0</v>
      </c>
      <c r="T7383" s="364"/>
    </row>
    <row r="7384" ht="33.75" hidden="1" spans="1:20">
      <c r="A7384" s="239">
        <v>7046</v>
      </c>
      <c r="B7384" s="100" t="s">
        <v>252</v>
      </c>
      <c r="C7384" s="104" t="s">
        <v>7709</v>
      </c>
      <c r="D7384" s="94" t="s">
        <v>317</v>
      </c>
      <c r="E7384" s="95">
        <v>0.31</v>
      </c>
      <c r="F7384" s="96">
        <f t="shared" si="954"/>
        <v>0.38</v>
      </c>
      <c r="G7384" s="209">
        <f>ROUND(SUM('NOVO HORIZONTE'!G7384),2)</f>
        <v>0</v>
      </c>
      <c r="H7384" s="107">
        <f t="shared" si="960"/>
        <v>0</v>
      </c>
      <c r="I7384" s="188">
        <f t="shared" si="957"/>
        <v>0</v>
      </c>
      <c r="J7384" s="142"/>
      <c r="K7384" s="146"/>
      <c r="L7384" s="7" t="str">
        <f t="shared" si="958"/>
        <v/>
      </c>
      <c r="M7384" s="7" t="str">
        <f t="shared" si="959"/>
        <v/>
      </c>
      <c r="N7384" s="7" t="str">
        <f t="shared" si="956"/>
        <v/>
      </c>
      <c r="O7384" s="144"/>
      <c r="P7384" s="355">
        <v>0</v>
      </c>
      <c r="Q7384" s="362">
        <f>SUM('NOVO HORIZONTE'!I7384)</f>
        <v>0</v>
      </c>
      <c r="R7384" s="363">
        <f t="shared" si="955"/>
        <v>0</v>
      </c>
      <c r="S7384" s="153">
        <f t="shared" si="953"/>
        <v>0</v>
      </c>
      <c r="T7384" s="364"/>
    </row>
    <row r="7385" ht="33.75" hidden="1" spans="1:20">
      <c r="A7385" s="239">
        <v>7047</v>
      </c>
      <c r="B7385" s="100" t="s">
        <v>252</v>
      </c>
      <c r="C7385" s="104" t="s">
        <v>7710</v>
      </c>
      <c r="D7385" s="94" t="s">
        <v>317</v>
      </c>
      <c r="E7385" s="95">
        <v>21.68</v>
      </c>
      <c r="F7385" s="96">
        <f t="shared" si="954"/>
        <v>26.61</v>
      </c>
      <c r="G7385" s="209">
        <f>ROUND(SUM('NOVO HORIZONTE'!G7385),2)</f>
        <v>0</v>
      </c>
      <c r="H7385" s="107">
        <f t="shared" si="960"/>
        <v>0</v>
      </c>
      <c r="I7385" s="188">
        <f t="shared" si="957"/>
        <v>0</v>
      </c>
      <c r="J7385" s="142"/>
      <c r="K7385" s="146"/>
      <c r="L7385" s="7" t="str">
        <f t="shared" si="958"/>
        <v/>
      </c>
      <c r="M7385" s="7" t="str">
        <f t="shared" si="959"/>
        <v/>
      </c>
      <c r="N7385" s="7" t="str">
        <f t="shared" si="956"/>
        <v/>
      </c>
      <c r="O7385" s="144"/>
      <c r="P7385" s="355">
        <v>0</v>
      </c>
      <c r="Q7385" s="362">
        <f>SUM('NOVO HORIZONTE'!I7385)</f>
        <v>0</v>
      </c>
      <c r="R7385" s="363">
        <f t="shared" si="955"/>
        <v>0</v>
      </c>
      <c r="S7385" s="153">
        <f t="shared" ref="S7385:S7448" si="961">IF(R7385=0,0,IF(R7385&gt;0,"c","b"))</f>
        <v>0</v>
      </c>
      <c r="T7385" s="364"/>
    </row>
    <row r="7386" ht="22.5" hidden="1" spans="1:20">
      <c r="A7386" s="239">
        <v>5693</v>
      </c>
      <c r="B7386" s="100" t="s">
        <v>252</v>
      </c>
      <c r="C7386" s="104" t="s">
        <v>7711</v>
      </c>
      <c r="D7386" s="94" t="s">
        <v>317</v>
      </c>
      <c r="E7386" s="95">
        <v>18.36</v>
      </c>
      <c r="F7386" s="96">
        <f t="shared" si="954"/>
        <v>22.54</v>
      </c>
      <c r="G7386" s="209">
        <f>ROUND(SUM('NOVO HORIZONTE'!G7386),2)</f>
        <v>0</v>
      </c>
      <c r="H7386" s="107">
        <f t="shared" si="960"/>
        <v>0</v>
      </c>
      <c r="I7386" s="188">
        <f t="shared" si="957"/>
        <v>0</v>
      </c>
      <c r="J7386" s="142"/>
      <c r="K7386" s="146"/>
      <c r="L7386" s="7" t="str">
        <f t="shared" si="958"/>
        <v/>
      </c>
      <c r="M7386" s="7" t="str">
        <f t="shared" si="959"/>
        <v/>
      </c>
      <c r="N7386" s="7" t="str">
        <f t="shared" si="956"/>
        <v/>
      </c>
      <c r="O7386" s="144"/>
      <c r="P7386" s="355">
        <v>0</v>
      </c>
      <c r="Q7386" s="362">
        <f>SUM('NOVO HORIZONTE'!I7386)</f>
        <v>0</v>
      </c>
      <c r="R7386" s="363">
        <f t="shared" si="955"/>
        <v>0</v>
      </c>
      <c r="S7386" s="153">
        <f t="shared" si="961"/>
        <v>0</v>
      </c>
      <c r="T7386" s="364"/>
    </row>
    <row r="7387" ht="22.5" hidden="1" spans="1:20">
      <c r="A7387" s="239">
        <v>5806</v>
      </c>
      <c r="B7387" s="100" t="s">
        <v>252</v>
      </c>
      <c r="C7387" s="104" t="s">
        <v>7712</v>
      </c>
      <c r="D7387" s="94" t="s">
        <v>7267</v>
      </c>
      <c r="E7387" s="95">
        <v>0.25</v>
      </c>
      <c r="F7387" s="96">
        <f t="shared" si="954"/>
        <v>0.31</v>
      </c>
      <c r="G7387" s="209">
        <f>ROUND(SUM('NOVO HORIZONTE'!G7387),2)</f>
        <v>0</v>
      </c>
      <c r="H7387" s="107">
        <f t="shared" si="960"/>
        <v>0</v>
      </c>
      <c r="I7387" s="188">
        <f t="shared" si="957"/>
        <v>0</v>
      </c>
      <c r="J7387" s="142"/>
      <c r="K7387" s="146"/>
      <c r="L7387" s="7" t="str">
        <f t="shared" si="958"/>
        <v/>
      </c>
      <c r="M7387" s="7" t="str">
        <f t="shared" si="959"/>
        <v/>
      </c>
      <c r="N7387" s="7" t="str">
        <f t="shared" si="956"/>
        <v/>
      </c>
      <c r="O7387" s="144"/>
      <c r="P7387" s="355">
        <v>0</v>
      </c>
      <c r="Q7387" s="362">
        <f>SUM('NOVO HORIZONTE'!I7387)</f>
        <v>0</v>
      </c>
      <c r="R7387" s="363">
        <f t="shared" si="955"/>
        <v>0</v>
      </c>
      <c r="S7387" s="153">
        <f t="shared" si="961"/>
        <v>0</v>
      </c>
      <c r="T7387" s="364"/>
    </row>
    <row r="7388" ht="22.5" hidden="1" spans="1:20">
      <c r="A7388" s="239">
        <v>73536</v>
      </c>
      <c r="B7388" s="100" t="s">
        <v>252</v>
      </c>
      <c r="C7388" s="104" t="s">
        <v>7713</v>
      </c>
      <c r="D7388" s="94" t="s">
        <v>7265</v>
      </c>
      <c r="E7388" s="95">
        <v>18.86</v>
      </c>
      <c r="F7388" s="96">
        <f t="shared" si="954"/>
        <v>23.15</v>
      </c>
      <c r="G7388" s="209">
        <f>ROUND(SUM('NOVO HORIZONTE'!G7388),2)</f>
        <v>0</v>
      </c>
      <c r="H7388" s="107">
        <f t="shared" si="960"/>
        <v>0</v>
      </c>
      <c r="I7388" s="188">
        <f t="shared" si="957"/>
        <v>0</v>
      </c>
      <c r="J7388" s="142"/>
      <c r="K7388" s="146"/>
      <c r="L7388" s="7" t="str">
        <f t="shared" si="958"/>
        <v/>
      </c>
      <c r="M7388" s="7" t="str">
        <f t="shared" si="959"/>
        <v/>
      </c>
      <c r="N7388" s="7" t="str">
        <f t="shared" si="956"/>
        <v/>
      </c>
      <c r="O7388" s="144"/>
      <c r="P7388" s="355">
        <v>0</v>
      </c>
      <c r="Q7388" s="362">
        <f>SUM('NOVO HORIZONTE'!I7388)</f>
        <v>0</v>
      </c>
      <c r="R7388" s="363">
        <f t="shared" si="955"/>
        <v>0</v>
      </c>
      <c r="S7388" s="153">
        <f t="shared" si="961"/>
        <v>0</v>
      </c>
      <c r="T7388" s="364"/>
    </row>
    <row r="7389" ht="22.5" hidden="1" spans="1:20">
      <c r="A7389" s="239">
        <v>88853</v>
      </c>
      <c r="B7389" s="100" t="s">
        <v>252</v>
      </c>
      <c r="C7389" s="104" t="s">
        <v>7714</v>
      </c>
      <c r="D7389" s="94" t="s">
        <v>317</v>
      </c>
      <c r="E7389" s="95">
        <v>0.23</v>
      </c>
      <c r="F7389" s="96">
        <f t="shared" si="954"/>
        <v>0.28</v>
      </c>
      <c r="G7389" s="209">
        <f>ROUND(SUM('NOVO HORIZONTE'!G7389),2)</f>
        <v>0</v>
      </c>
      <c r="H7389" s="107">
        <f t="shared" si="960"/>
        <v>0</v>
      </c>
      <c r="I7389" s="188">
        <f t="shared" si="957"/>
        <v>0</v>
      </c>
      <c r="J7389" s="142"/>
      <c r="K7389" s="146"/>
      <c r="L7389" s="7" t="str">
        <f t="shared" si="958"/>
        <v/>
      </c>
      <c r="M7389" s="7" t="str">
        <f t="shared" si="959"/>
        <v/>
      </c>
      <c r="N7389" s="7" t="str">
        <f t="shared" si="956"/>
        <v/>
      </c>
      <c r="O7389" s="144"/>
      <c r="P7389" s="355">
        <v>0</v>
      </c>
      <c r="Q7389" s="362">
        <f>SUM('NOVO HORIZONTE'!I7389)</f>
        <v>0</v>
      </c>
      <c r="R7389" s="363">
        <f t="shared" si="955"/>
        <v>0</v>
      </c>
      <c r="S7389" s="153">
        <f t="shared" si="961"/>
        <v>0</v>
      </c>
      <c r="T7389" s="364"/>
    </row>
    <row r="7390" ht="22.5" hidden="1" spans="1:20">
      <c r="A7390" s="239">
        <v>88854</v>
      </c>
      <c r="B7390" s="100" t="s">
        <v>252</v>
      </c>
      <c r="C7390" s="104" t="s">
        <v>7715</v>
      </c>
      <c r="D7390" s="94" t="s">
        <v>317</v>
      </c>
      <c r="E7390" s="95">
        <v>0.02</v>
      </c>
      <c r="F7390" s="96">
        <f t="shared" si="954"/>
        <v>0.02</v>
      </c>
      <c r="G7390" s="209">
        <f>ROUND(SUM('NOVO HORIZONTE'!G7390),2)</f>
        <v>0</v>
      </c>
      <c r="H7390" s="107">
        <f t="shared" si="960"/>
        <v>0</v>
      </c>
      <c r="I7390" s="188">
        <f t="shared" si="957"/>
        <v>0</v>
      </c>
      <c r="J7390" s="142"/>
      <c r="K7390" s="146"/>
      <c r="L7390" s="7" t="str">
        <f t="shared" si="958"/>
        <v/>
      </c>
      <c r="M7390" s="7" t="str">
        <f t="shared" si="959"/>
        <v/>
      </c>
      <c r="N7390" s="7" t="str">
        <f t="shared" si="956"/>
        <v/>
      </c>
      <c r="O7390" s="144"/>
      <c r="P7390" s="355">
        <v>0</v>
      </c>
      <c r="Q7390" s="362">
        <f>SUM('NOVO HORIZONTE'!I7390)</f>
        <v>0</v>
      </c>
      <c r="R7390" s="363">
        <f t="shared" si="955"/>
        <v>0</v>
      </c>
      <c r="S7390" s="153">
        <f t="shared" si="961"/>
        <v>0</v>
      </c>
      <c r="T7390" s="364"/>
    </row>
    <row r="7391" ht="22.5" hidden="1" spans="1:20">
      <c r="A7391" s="239">
        <v>90639</v>
      </c>
      <c r="B7391" s="100" t="s">
        <v>252</v>
      </c>
      <c r="C7391" s="104" t="s">
        <v>7716</v>
      </c>
      <c r="D7391" s="94" t="s">
        <v>317</v>
      </c>
      <c r="E7391" s="95">
        <v>5.73</v>
      </c>
      <c r="F7391" s="96">
        <f t="shared" si="954"/>
        <v>7.03</v>
      </c>
      <c r="G7391" s="209">
        <f>ROUND(SUM('NOVO HORIZONTE'!G7391),2)</f>
        <v>0</v>
      </c>
      <c r="H7391" s="107">
        <f t="shared" si="960"/>
        <v>0</v>
      </c>
      <c r="I7391" s="188">
        <f t="shared" si="957"/>
        <v>0</v>
      </c>
      <c r="J7391" s="142"/>
      <c r="K7391" s="146"/>
      <c r="L7391" s="7" t="str">
        <f t="shared" si="958"/>
        <v/>
      </c>
      <c r="M7391" s="7" t="str">
        <f t="shared" si="959"/>
        <v/>
      </c>
      <c r="N7391" s="7" t="str">
        <f t="shared" si="956"/>
        <v/>
      </c>
      <c r="O7391" s="144"/>
      <c r="P7391" s="355">
        <v>0</v>
      </c>
      <c r="Q7391" s="362">
        <f>SUM('NOVO HORIZONTE'!I7391)</f>
        <v>0</v>
      </c>
      <c r="R7391" s="363">
        <f t="shared" si="955"/>
        <v>0</v>
      </c>
      <c r="S7391" s="153">
        <f t="shared" si="961"/>
        <v>0</v>
      </c>
      <c r="T7391" s="364"/>
    </row>
    <row r="7392" ht="22.5" hidden="1" spans="1:20">
      <c r="A7392" s="239">
        <v>90640</v>
      </c>
      <c r="B7392" s="100" t="s">
        <v>252</v>
      </c>
      <c r="C7392" s="104" t="s">
        <v>7717</v>
      </c>
      <c r="D7392" s="94" t="s">
        <v>317</v>
      </c>
      <c r="E7392" s="95">
        <v>0.68</v>
      </c>
      <c r="F7392" s="96">
        <f t="shared" si="954"/>
        <v>0.83</v>
      </c>
      <c r="G7392" s="209">
        <f>ROUND(SUM('NOVO HORIZONTE'!G7392),2)</f>
        <v>0</v>
      </c>
      <c r="H7392" s="107">
        <f t="shared" si="960"/>
        <v>0</v>
      </c>
      <c r="I7392" s="188">
        <f t="shared" si="957"/>
        <v>0</v>
      </c>
      <c r="J7392" s="142"/>
      <c r="K7392" s="146"/>
      <c r="L7392" s="7" t="str">
        <f t="shared" si="958"/>
        <v/>
      </c>
      <c r="M7392" s="7" t="str">
        <f t="shared" si="959"/>
        <v/>
      </c>
      <c r="N7392" s="7" t="str">
        <f t="shared" si="956"/>
        <v/>
      </c>
      <c r="O7392" s="144"/>
      <c r="P7392" s="355">
        <v>0</v>
      </c>
      <c r="Q7392" s="362">
        <f>SUM('NOVO HORIZONTE'!I7392)</f>
        <v>0</v>
      </c>
      <c r="R7392" s="363">
        <f t="shared" si="955"/>
        <v>0</v>
      </c>
      <c r="S7392" s="153">
        <f t="shared" si="961"/>
        <v>0</v>
      </c>
      <c r="T7392" s="364"/>
    </row>
    <row r="7393" ht="22.5" hidden="1" spans="1:20">
      <c r="A7393" s="239">
        <v>90641</v>
      </c>
      <c r="B7393" s="100" t="s">
        <v>252</v>
      </c>
      <c r="C7393" s="104" t="s">
        <v>7718</v>
      </c>
      <c r="D7393" s="94" t="s">
        <v>317</v>
      </c>
      <c r="E7393" s="95">
        <v>6.27</v>
      </c>
      <c r="F7393" s="96">
        <f t="shared" si="954"/>
        <v>7.7</v>
      </c>
      <c r="G7393" s="209">
        <f>ROUND(SUM('NOVO HORIZONTE'!G7393),2)</f>
        <v>0</v>
      </c>
      <c r="H7393" s="107">
        <f t="shared" si="960"/>
        <v>0</v>
      </c>
      <c r="I7393" s="188">
        <f t="shared" si="957"/>
        <v>0</v>
      </c>
      <c r="J7393" s="142"/>
      <c r="K7393" s="146"/>
      <c r="L7393" s="7" t="str">
        <f t="shared" si="958"/>
        <v/>
      </c>
      <c r="M7393" s="7" t="str">
        <f t="shared" si="959"/>
        <v/>
      </c>
      <c r="N7393" s="7" t="str">
        <f t="shared" si="956"/>
        <v/>
      </c>
      <c r="O7393" s="144"/>
      <c r="P7393" s="355">
        <v>0</v>
      </c>
      <c r="Q7393" s="362">
        <f>SUM('NOVO HORIZONTE'!I7393)</f>
        <v>0</v>
      </c>
      <c r="R7393" s="363">
        <f t="shared" si="955"/>
        <v>0</v>
      </c>
      <c r="S7393" s="153">
        <f t="shared" si="961"/>
        <v>0</v>
      </c>
      <c r="T7393" s="364"/>
    </row>
    <row r="7394" ht="22.5" hidden="1" spans="1:20">
      <c r="A7394" s="239">
        <v>90642</v>
      </c>
      <c r="B7394" s="100" t="s">
        <v>252</v>
      </c>
      <c r="C7394" s="104" t="s">
        <v>7719</v>
      </c>
      <c r="D7394" s="94" t="s">
        <v>317</v>
      </c>
      <c r="E7394" s="95">
        <v>12.22</v>
      </c>
      <c r="F7394" s="96">
        <f t="shared" si="954"/>
        <v>15</v>
      </c>
      <c r="G7394" s="209">
        <f>ROUND(SUM('NOVO HORIZONTE'!G7394),2)</f>
        <v>0</v>
      </c>
      <c r="H7394" s="107">
        <f t="shared" si="960"/>
        <v>0</v>
      </c>
      <c r="I7394" s="188">
        <f t="shared" si="957"/>
        <v>0</v>
      </c>
      <c r="J7394" s="142"/>
      <c r="K7394" s="146"/>
      <c r="L7394" s="7" t="str">
        <f t="shared" si="958"/>
        <v/>
      </c>
      <c r="M7394" s="7" t="str">
        <f t="shared" si="959"/>
        <v/>
      </c>
      <c r="N7394" s="7" t="str">
        <f t="shared" si="956"/>
        <v/>
      </c>
      <c r="O7394" s="144"/>
      <c r="P7394" s="355">
        <v>0</v>
      </c>
      <c r="Q7394" s="362">
        <f>SUM('NOVO HORIZONTE'!I7394)</f>
        <v>0</v>
      </c>
      <c r="R7394" s="363">
        <f t="shared" si="955"/>
        <v>0</v>
      </c>
      <c r="S7394" s="153">
        <f t="shared" si="961"/>
        <v>0</v>
      </c>
      <c r="T7394" s="364"/>
    </row>
    <row r="7395" ht="22.5" hidden="1" spans="1:20">
      <c r="A7395" s="239">
        <v>90643</v>
      </c>
      <c r="B7395" s="100" t="s">
        <v>252</v>
      </c>
      <c r="C7395" s="104" t="s">
        <v>7720</v>
      </c>
      <c r="D7395" s="94" t="s">
        <v>7265</v>
      </c>
      <c r="E7395" s="95">
        <v>24.9</v>
      </c>
      <c r="F7395" s="96">
        <f t="shared" si="954"/>
        <v>30.56</v>
      </c>
      <c r="G7395" s="209">
        <f>ROUND(SUM('NOVO HORIZONTE'!G7395),2)</f>
        <v>0</v>
      </c>
      <c r="H7395" s="107">
        <f t="shared" si="960"/>
        <v>0</v>
      </c>
      <c r="I7395" s="188">
        <f t="shared" si="957"/>
        <v>0</v>
      </c>
      <c r="J7395" s="142"/>
      <c r="K7395" s="146"/>
      <c r="L7395" s="7" t="str">
        <f t="shared" si="958"/>
        <v/>
      </c>
      <c r="M7395" s="7" t="str">
        <f t="shared" si="959"/>
        <v/>
      </c>
      <c r="N7395" s="7" t="str">
        <f t="shared" si="956"/>
        <v/>
      </c>
      <c r="O7395" s="144"/>
      <c r="P7395" s="355">
        <v>0</v>
      </c>
      <c r="Q7395" s="362">
        <f>SUM('NOVO HORIZONTE'!I7395)</f>
        <v>0</v>
      </c>
      <c r="R7395" s="363">
        <f t="shared" si="955"/>
        <v>0</v>
      </c>
      <c r="S7395" s="153">
        <f t="shared" si="961"/>
        <v>0</v>
      </c>
      <c r="T7395" s="364"/>
    </row>
    <row r="7396" ht="22.5" hidden="1" spans="1:20">
      <c r="A7396" s="239">
        <v>90644</v>
      </c>
      <c r="B7396" s="100" t="s">
        <v>252</v>
      </c>
      <c r="C7396" s="104" t="s">
        <v>7721</v>
      </c>
      <c r="D7396" s="94" t="s">
        <v>7267</v>
      </c>
      <c r="E7396" s="95">
        <v>6.41</v>
      </c>
      <c r="F7396" s="96">
        <f t="shared" si="954"/>
        <v>7.87</v>
      </c>
      <c r="G7396" s="209">
        <f>ROUND(SUM('NOVO HORIZONTE'!G7396),2)</f>
        <v>0</v>
      </c>
      <c r="H7396" s="107">
        <f t="shared" si="960"/>
        <v>0</v>
      </c>
      <c r="I7396" s="188">
        <f t="shared" si="957"/>
        <v>0</v>
      </c>
      <c r="J7396" s="142"/>
      <c r="K7396" s="146"/>
      <c r="L7396" s="7" t="str">
        <f t="shared" si="958"/>
        <v/>
      </c>
      <c r="M7396" s="7" t="str">
        <f t="shared" si="959"/>
        <v/>
      </c>
      <c r="N7396" s="7" t="str">
        <f t="shared" si="956"/>
        <v/>
      </c>
      <c r="O7396" s="144"/>
      <c r="P7396" s="355">
        <v>0</v>
      </c>
      <c r="Q7396" s="362">
        <f>SUM('NOVO HORIZONTE'!I7396)</f>
        <v>0</v>
      </c>
      <c r="R7396" s="363">
        <f t="shared" si="955"/>
        <v>0</v>
      </c>
      <c r="S7396" s="153">
        <f t="shared" si="961"/>
        <v>0</v>
      </c>
      <c r="T7396" s="364"/>
    </row>
    <row r="7397" ht="22.5" hidden="1" spans="1:20">
      <c r="A7397" s="239">
        <v>90646</v>
      </c>
      <c r="B7397" s="100" t="s">
        <v>252</v>
      </c>
      <c r="C7397" s="104" t="s">
        <v>7722</v>
      </c>
      <c r="D7397" s="94" t="s">
        <v>317</v>
      </c>
      <c r="E7397" s="95">
        <v>0.81</v>
      </c>
      <c r="F7397" s="96">
        <f t="shared" si="954"/>
        <v>0.99</v>
      </c>
      <c r="G7397" s="209">
        <f>ROUND(SUM('NOVO HORIZONTE'!G7397),2)</f>
        <v>0</v>
      </c>
      <c r="H7397" s="107">
        <f t="shared" si="960"/>
        <v>0</v>
      </c>
      <c r="I7397" s="188">
        <f t="shared" si="957"/>
        <v>0</v>
      </c>
      <c r="J7397" s="142"/>
      <c r="K7397" s="146"/>
      <c r="L7397" s="7" t="str">
        <f t="shared" si="958"/>
        <v/>
      </c>
      <c r="M7397" s="7" t="str">
        <f t="shared" si="959"/>
        <v/>
      </c>
      <c r="N7397" s="7" t="str">
        <f t="shared" si="956"/>
        <v/>
      </c>
      <c r="O7397" s="144"/>
      <c r="P7397" s="355">
        <v>0</v>
      </c>
      <c r="Q7397" s="362">
        <f>SUM('NOVO HORIZONTE'!I7397)</f>
        <v>0</v>
      </c>
      <c r="R7397" s="363">
        <f t="shared" si="955"/>
        <v>0</v>
      </c>
      <c r="S7397" s="153">
        <f t="shared" si="961"/>
        <v>0</v>
      </c>
      <c r="T7397" s="364"/>
    </row>
    <row r="7398" ht="22.5" hidden="1" spans="1:20">
      <c r="A7398" s="239">
        <v>90647</v>
      </c>
      <c r="B7398" s="100" t="s">
        <v>252</v>
      </c>
      <c r="C7398" s="104" t="s">
        <v>7723</v>
      </c>
      <c r="D7398" s="94" t="s">
        <v>317</v>
      </c>
      <c r="E7398" s="95">
        <v>0.09</v>
      </c>
      <c r="F7398" s="96">
        <f t="shared" si="954"/>
        <v>0.11</v>
      </c>
      <c r="G7398" s="209">
        <f>ROUND(SUM('NOVO HORIZONTE'!G7398),2)</f>
        <v>0</v>
      </c>
      <c r="H7398" s="107">
        <f t="shared" si="960"/>
        <v>0</v>
      </c>
      <c r="I7398" s="188">
        <f t="shared" si="957"/>
        <v>0</v>
      </c>
      <c r="J7398" s="142"/>
      <c r="K7398" s="146"/>
      <c r="L7398" s="7" t="str">
        <f t="shared" si="958"/>
        <v/>
      </c>
      <c r="M7398" s="7" t="str">
        <f t="shared" si="959"/>
        <v/>
      </c>
      <c r="N7398" s="7" t="str">
        <f t="shared" si="956"/>
        <v/>
      </c>
      <c r="O7398" s="144"/>
      <c r="P7398" s="355">
        <v>0</v>
      </c>
      <c r="Q7398" s="362">
        <f>SUM('NOVO HORIZONTE'!I7398)</f>
        <v>0</v>
      </c>
      <c r="R7398" s="363">
        <f t="shared" si="955"/>
        <v>0</v>
      </c>
      <c r="S7398" s="153">
        <f t="shared" si="961"/>
        <v>0</v>
      </c>
      <c r="T7398" s="364"/>
    </row>
    <row r="7399" ht="22.5" hidden="1" spans="1:20">
      <c r="A7399" s="239">
        <v>90648</v>
      </c>
      <c r="B7399" s="100" t="s">
        <v>252</v>
      </c>
      <c r="C7399" s="104" t="s">
        <v>7724</v>
      </c>
      <c r="D7399" s="94" t="s">
        <v>317</v>
      </c>
      <c r="E7399" s="95">
        <v>0.89</v>
      </c>
      <c r="F7399" s="96">
        <f t="shared" si="954"/>
        <v>1.09</v>
      </c>
      <c r="G7399" s="209">
        <f>ROUND(SUM('NOVO HORIZONTE'!G7399),2)</f>
        <v>0</v>
      </c>
      <c r="H7399" s="107">
        <f t="shared" si="960"/>
        <v>0</v>
      </c>
      <c r="I7399" s="188">
        <f t="shared" si="957"/>
        <v>0</v>
      </c>
      <c r="J7399" s="142"/>
      <c r="K7399" s="146"/>
      <c r="L7399" s="7" t="str">
        <f t="shared" si="958"/>
        <v/>
      </c>
      <c r="M7399" s="7" t="str">
        <f t="shared" si="959"/>
        <v/>
      </c>
      <c r="N7399" s="7" t="str">
        <f t="shared" si="956"/>
        <v/>
      </c>
      <c r="O7399" s="144"/>
      <c r="P7399" s="355">
        <v>0</v>
      </c>
      <c r="Q7399" s="362">
        <f>SUM('NOVO HORIZONTE'!I7399)</f>
        <v>0</v>
      </c>
      <c r="R7399" s="363">
        <f t="shared" si="955"/>
        <v>0</v>
      </c>
      <c r="S7399" s="153">
        <f t="shared" si="961"/>
        <v>0</v>
      </c>
      <c r="T7399" s="364"/>
    </row>
    <row r="7400" ht="22.5" hidden="1" spans="1:20">
      <c r="A7400" s="239">
        <v>90649</v>
      </c>
      <c r="B7400" s="100" t="s">
        <v>252</v>
      </c>
      <c r="C7400" s="104" t="s">
        <v>7725</v>
      </c>
      <c r="D7400" s="94" t="s">
        <v>317</v>
      </c>
      <c r="E7400" s="95">
        <v>6.18</v>
      </c>
      <c r="F7400" s="96">
        <f t="shared" si="954"/>
        <v>7.59</v>
      </c>
      <c r="G7400" s="209">
        <f>ROUND(SUM('NOVO HORIZONTE'!G7400),2)</f>
        <v>0</v>
      </c>
      <c r="H7400" s="107">
        <f t="shared" si="960"/>
        <v>0</v>
      </c>
      <c r="I7400" s="188">
        <f t="shared" si="957"/>
        <v>0</v>
      </c>
      <c r="J7400" s="142"/>
      <c r="K7400" s="146"/>
      <c r="L7400" s="7" t="str">
        <f t="shared" si="958"/>
        <v/>
      </c>
      <c r="M7400" s="7" t="str">
        <f t="shared" si="959"/>
        <v/>
      </c>
      <c r="N7400" s="7" t="str">
        <f t="shared" si="956"/>
        <v/>
      </c>
      <c r="O7400" s="144"/>
      <c r="P7400" s="355">
        <v>0</v>
      </c>
      <c r="Q7400" s="362">
        <f>SUM('NOVO HORIZONTE'!I7400)</f>
        <v>0</v>
      </c>
      <c r="R7400" s="363">
        <f t="shared" si="955"/>
        <v>0</v>
      </c>
      <c r="S7400" s="153">
        <f t="shared" si="961"/>
        <v>0</v>
      </c>
      <c r="T7400" s="364"/>
    </row>
    <row r="7401" ht="12.75" hidden="1" spans="1:20">
      <c r="A7401" s="239">
        <v>90652</v>
      </c>
      <c r="B7401" s="100" t="s">
        <v>252</v>
      </c>
      <c r="C7401" s="104" t="s">
        <v>7726</v>
      </c>
      <c r="D7401" s="94" t="s">
        <v>317</v>
      </c>
      <c r="E7401" s="95">
        <v>3.73</v>
      </c>
      <c r="F7401" s="96">
        <f t="shared" si="954"/>
        <v>4.58</v>
      </c>
      <c r="G7401" s="209">
        <f>ROUND(SUM('NOVO HORIZONTE'!G7401),2)</f>
        <v>0</v>
      </c>
      <c r="H7401" s="107">
        <f t="shared" si="960"/>
        <v>0</v>
      </c>
      <c r="I7401" s="188">
        <f t="shared" si="957"/>
        <v>0</v>
      </c>
      <c r="J7401" s="142"/>
      <c r="K7401" s="146"/>
      <c r="L7401" s="7" t="str">
        <f t="shared" si="958"/>
        <v/>
      </c>
      <c r="M7401" s="7" t="str">
        <f t="shared" si="959"/>
        <v/>
      </c>
      <c r="N7401" s="7" t="str">
        <f t="shared" si="956"/>
        <v/>
      </c>
      <c r="O7401" s="144"/>
      <c r="P7401" s="355">
        <v>0</v>
      </c>
      <c r="Q7401" s="362">
        <f>SUM('NOVO HORIZONTE'!I7401)</f>
        <v>0</v>
      </c>
      <c r="R7401" s="363">
        <f t="shared" si="955"/>
        <v>0</v>
      </c>
      <c r="S7401" s="153">
        <f t="shared" si="961"/>
        <v>0</v>
      </c>
      <c r="T7401" s="364"/>
    </row>
    <row r="7402" ht="12.75" hidden="1" spans="1:20">
      <c r="A7402" s="239">
        <v>90653</v>
      </c>
      <c r="B7402" s="100" t="s">
        <v>252</v>
      </c>
      <c r="C7402" s="104" t="s">
        <v>7727</v>
      </c>
      <c r="D7402" s="94" t="s">
        <v>317</v>
      </c>
      <c r="E7402" s="95">
        <v>0.44</v>
      </c>
      <c r="F7402" s="96">
        <f t="shared" si="954"/>
        <v>0.54</v>
      </c>
      <c r="G7402" s="209">
        <f>ROUND(SUM('NOVO HORIZONTE'!G7402),2)</f>
        <v>0</v>
      </c>
      <c r="H7402" s="107">
        <f t="shared" si="960"/>
        <v>0</v>
      </c>
      <c r="I7402" s="188">
        <f t="shared" si="957"/>
        <v>0</v>
      </c>
      <c r="J7402" s="142"/>
      <c r="K7402" s="146"/>
      <c r="L7402" s="7" t="str">
        <f t="shared" si="958"/>
        <v/>
      </c>
      <c r="M7402" s="7" t="str">
        <f t="shared" si="959"/>
        <v/>
      </c>
      <c r="N7402" s="7" t="str">
        <f t="shared" si="956"/>
        <v/>
      </c>
      <c r="O7402" s="144"/>
      <c r="P7402" s="355">
        <v>0</v>
      </c>
      <c r="Q7402" s="362">
        <f>SUM('NOVO HORIZONTE'!I7402)</f>
        <v>0</v>
      </c>
      <c r="R7402" s="363">
        <f t="shared" si="955"/>
        <v>0</v>
      </c>
      <c r="S7402" s="153">
        <f t="shared" si="961"/>
        <v>0</v>
      </c>
      <c r="T7402" s="364"/>
    </row>
    <row r="7403" ht="12.75" hidden="1" spans="1:20">
      <c r="A7403" s="239">
        <v>90654</v>
      </c>
      <c r="B7403" s="100" t="s">
        <v>252</v>
      </c>
      <c r="C7403" s="104" t="s">
        <v>7728</v>
      </c>
      <c r="D7403" s="94" t="s">
        <v>317</v>
      </c>
      <c r="E7403" s="95">
        <v>4.08</v>
      </c>
      <c r="F7403" s="96">
        <f t="shared" si="954"/>
        <v>5.01</v>
      </c>
      <c r="G7403" s="209">
        <f>ROUND(SUM('NOVO HORIZONTE'!G7403),2)</f>
        <v>0</v>
      </c>
      <c r="H7403" s="107">
        <f t="shared" si="960"/>
        <v>0</v>
      </c>
      <c r="I7403" s="188">
        <f t="shared" si="957"/>
        <v>0</v>
      </c>
      <c r="J7403" s="142"/>
      <c r="K7403" s="146"/>
      <c r="L7403" s="7" t="str">
        <f t="shared" si="958"/>
        <v/>
      </c>
      <c r="M7403" s="7" t="str">
        <f t="shared" si="959"/>
        <v/>
      </c>
      <c r="N7403" s="7" t="str">
        <f t="shared" si="956"/>
        <v/>
      </c>
      <c r="O7403" s="144"/>
      <c r="P7403" s="355">
        <v>0</v>
      </c>
      <c r="Q7403" s="362">
        <f>SUM('NOVO HORIZONTE'!I7403)</f>
        <v>0</v>
      </c>
      <c r="R7403" s="363">
        <f t="shared" si="955"/>
        <v>0</v>
      </c>
      <c r="S7403" s="153">
        <f t="shared" si="961"/>
        <v>0</v>
      </c>
      <c r="T7403" s="364"/>
    </row>
    <row r="7404" ht="22.5" hidden="1" spans="1:20">
      <c r="A7404" s="239">
        <v>90655</v>
      </c>
      <c r="B7404" s="100" t="s">
        <v>252</v>
      </c>
      <c r="C7404" s="104" t="s">
        <v>7729</v>
      </c>
      <c r="D7404" s="94" t="s">
        <v>317</v>
      </c>
      <c r="E7404" s="95">
        <v>4.06</v>
      </c>
      <c r="F7404" s="96">
        <f t="shared" si="954"/>
        <v>4.98</v>
      </c>
      <c r="G7404" s="209">
        <f>ROUND(SUM('NOVO HORIZONTE'!G7404),2)</f>
        <v>0</v>
      </c>
      <c r="H7404" s="107">
        <f t="shared" si="960"/>
        <v>0</v>
      </c>
      <c r="I7404" s="188">
        <f t="shared" si="957"/>
        <v>0</v>
      </c>
      <c r="J7404" s="142"/>
      <c r="K7404" s="146"/>
      <c r="L7404" s="7" t="str">
        <f t="shared" si="958"/>
        <v/>
      </c>
      <c r="M7404" s="7" t="str">
        <f t="shared" si="959"/>
        <v/>
      </c>
      <c r="N7404" s="7" t="str">
        <f t="shared" si="956"/>
        <v/>
      </c>
      <c r="O7404" s="144"/>
      <c r="P7404" s="355">
        <v>0</v>
      </c>
      <c r="Q7404" s="362">
        <f>SUM('NOVO HORIZONTE'!I7404)</f>
        <v>0</v>
      </c>
      <c r="R7404" s="363">
        <f t="shared" si="955"/>
        <v>0</v>
      </c>
      <c r="S7404" s="153">
        <f t="shared" si="961"/>
        <v>0</v>
      </c>
      <c r="T7404" s="364"/>
    </row>
    <row r="7405" ht="12.75" hidden="1" spans="1:20">
      <c r="A7405" s="239">
        <v>90658</v>
      </c>
      <c r="B7405" s="100" t="s">
        <v>252</v>
      </c>
      <c r="C7405" s="104" t="s">
        <v>7730</v>
      </c>
      <c r="D7405" s="94" t="s">
        <v>317</v>
      </c>
      <c r="E7405" s="95">
        <v>3.99</v>
      </c>
      <c r="F7405" s="96">
        <f t="shared" si="954"/>
        <v>4.9</v>
      </c>
      <c r="G7405" s="209">
        <f>ROUND(SUM('NOVO HORIZONTE'!G7405),2)</f>
        <v>0</v>
      </c>
      <c r="H7405" s="107">
        <f t="shared" si="960"/>
        <v>0</v>
      </c>
      <c r="I7405" s="188">
        <f t="shared" si="957"/>
        <v>0</v>
      </c>
      <c r="J7405" s="142"/>
      <c r="K7405" s="146"/>
      <c r="L7405" s="7" t="str">
        <f t="shared" si="958"/>
        <v/>
      </c>
      <c r="M7405" s="7" t="str">
        <f t="shared" si="959"/>
        <v/>
      </c>
      <c r="N7405" s="7" t="str">
        <f t="shared" si="956"/>
        <v/>
      </c>
      <c r="O7405" s="144"/>
      <c r="P7405" s="355">
        <v>0</v>
      </c>
      <c r="Q7405" s="362">
        <f>SUM('NOVO HORIZONTE'!I7405)</f>
        <v>0</v>
      </c>
      <c r="R7405" s="363">
        <f t="shared" si="955"/>
        <v>0</v>
      </c>
      <c r="S7405" s="153">
        <f t="shared" si="961"/>
        <v>0</v>
      </c>
      <c r="T7405" s="364"/>
    </row>
    <row r="7406" ht="12.75" hidden="1" spans="1:20">
      <c r="A7406" s="239">
        <v>90659</v>
      </c>
      <c r="B7406" s="100" t="s">
        <v>252</v>
      </c>
      <c r="C7406" s="104" t="s">
        <v>7731</v>
      </c>
      <c r="D7406" s="94" t="s">
        <v>317</v>
      </c>
      <c r="E7406" s="95">
        <v>0.47</v>
      </c>
      <c r="F7406" s="96">
        <f t="shared" ref="F7406:F7469" si="962">IF(E7406=0,0,IF(P7406=0,ROUND(E7406*(1+E$13),2),ROUND(E7406*(1+E$12),2)))</f>
        <v>0.58</v>
      </c>
      <c r="G7406" s="209">
        <f>ROUND(SUM('NOVO HORIZONTE'!G7406),2)</f>
        <v>0</v>
      </c>
      <c r="H7406" s="107">
        <f t="shared" si="960"/>
        <v>0</v>
      </c>
      <c r="I7406" s="188">
        <f t="shared" si="957"/>
        <v>0</v>
      </c>
      <c r="J7406" s="142"/>
      <c r="K7406" s="146"/>
      <c r="L7406" s="7" t="str">
        <f t="shared" si="958"/>
        <v/>
      </c>
      <c r="M7406" s="7" t="str">
        <f t="shared" si="959"/>
        <v/>
      </c>
      <c r="N7406" s="7" t="str">
        <f t="shared" si="956"/>
        <v/>
      </c>
      <c r="O7406" s="144"/>
      <c r="P7406" s="355">
        <v>0</v>
      </c>
      <c r="Q7406" s="362">
        <f>SUM('NOVO HORIZONTE'!I7406)</f>
        <v>0</v>
      </c>
      <c r="R7406" s="363">
        <f t="shared" ref="R7406:R7469" si="963">I7406-Q7406</f>
        <v>0</v>
      </c>
      <c r="S7406" s="153">
        <f t="shared" si="961"/>
        <v>0</v>
      </c>
      <c r="T7406" s="364"/>
    </row>
    <row r="7407" ht="12.75" hidden="1" spans="1:20">
      <c r="A7407" s="239">
        <v>90660</v>
      </c>
      <c r="B7407" s="100" t="s">
        <v>252</v>
      </c>
      <c r="C7407" s="104" t="s">
        <v>7732</v>
      </c>
      <c r="D7407" s="94" t="s">
        <v>317</v>
      </c>
      <c r="E7407" s="95">
        <v>4.37</v>
      </c>
      <c r="F7407" s="96">
        <f t="shared" si="962"/>
        <v>5.36</v>
      </c>
      <c r="G7407" s="209">
        <f>ROUND(SUM('NOVO HORIZONTE'!G7407),2)</f>
        <v>0</v>
      </c>
      <c r="H7407" s="107">
        <f t="shared" si="960"/>
        <v>0</v>
      </c>
      <c r="I7407" s="188">
        <f t="shared" si="957"/>
        <v>0</v>
      </c>
      <c r="J7407" s="142"/>
      <c r="K7407" s="146"/>
      <c r="L7407" s="7" t="str">
        <f t="shared" si="958"/>
        <v/>
      </c>
      <c r="M7407" s="7" t="str">
        <f t="shared" si="959"/>
        <v/>
      </c>
      <c r="N7407" s="7" t="str">
        <f t="shared" si="956"/>
        <v/>
      </c>
      <c r="O7407" s="144"/>
      <c r="P7407" s="355">
        <v>0</v>
      </c>
      <c r="Q7407" s="362">
        <f>SUM('NOVO HORIZONTE'!I7407)</f>
        <v>0</v>
      </c>
      <c r="R7407" s="363">
        <f t="shared" si="963"/>
        <v>0</v>
      </c>
      <c r="S7407" s="153">
        <f t="shared" si="961"/>
        <v>0</v>
      </c>
      <c r="T7407" s="364"/>
    </row>
    <row r="7408" ht="22.5" hidden="1" spans="1:20">
      <c r="A7408" s="239">
        <v>90661</v>
      </c>
      <c r="B7408" s="100" t="s">
        <v>252</v>
      </c>
      <c r="C7408" s="104" t="s">
        <v>7733</v>
      </c>
      <c r="D7408" s="94" t="s">
        <v>317</v>
      </c>
      <c r="E7408" s="95">
        <v>4.06</v>
      </c>
      <c r="F7408" s="96">
        <f t="shared" si="962"/>
        <v>4.98</v>
      </c>
      <c r="G7408" s="209">
        <f>ROUND(SUM('NOVO HORIZONTE'!G7408),2)</f>
        <v>0</v>
      </c>
      <c r="H7408" s="107">
        <f t="shared" si="960"/>
        <v>0</v>
      </c>
      <c r="I7408" s="188">
        <f t="shared" si="957"/>
        <v>0</v>
      </c>
      <c r="J7408" s="142"/>
      <c r="K7408" s="146"/>
      <c r="L7408" s="7" t="str">
        <f t="shared" si="958"/>
        <v/>
      </c>
      <c r="M7408" s="7" t="str">
        <f t="shared" si="959"/>
        <v/>
      </c>
      <c r="N7408" s="7" t="str">
        <f t="shared" si="956"/>
        <v/>
      </c>
      <c r="O7408" s="144"/>
      <c r="P7408" s="355">
        <v>0</v>
      </c>
      <c r="Q7408" s="362">
        <f>SUM('NOVO HORIZONTE'!I7408)</f>
        <v>0</v>
      </c>
      <c r="R7408" s="363">
        <f t="shared" si="963"/>
        <v>0</v>
      </c>
      <c r="S7408" s="153">
        <f t="shared" si="961"/>
        <v>0</v>
      </c>
      <c r="T7408" s="364"/>
    </row>
    <row r="7409" ht="12.75" hidden="1" spans="1:20">
      <c r="A7409" s="239">
        <v>90656</v>
      </c>
      <c r="B7409" s="100" t="s">
        <v>252</v>
      </c>
      <c r="C7409" s="104" t="s">
        <v>7734</v>
      </c>
      <c r="D7409" s="94" t="s">
        <v>7265</v>
      </c>
      <c r="E7409" s="95">
        <v>12.31</v>
      </c>
      <c r="F7409" s="96">
        <f t="shared" si="962"/>
        <v>15.11</v>
      </c>
      <c r="G7409" s="209">
        <f>ROUND(SUM('NOVO HORIZONTE'!G7409),2)</f>
        <v>0</v>
      </c>
      <c r="H7409" s="107">
        <f t="shared" si="960"/>
        <v>0</v>
      </c>
      <c r="I7409" s="188">
        <f t="shared" si="957"/>
        <v>0</v>
      </c>
      <c r="J7409" s="142"/>
      <c r="K7409" s="146"/>
      <c r="L7409" s="7" t="str">
        <f t="shared" si="958"/>
        <v/>
      </c>
      <c r="M7409" s="7" t="str">
        <f t="shared" si="959"/>
        <v/>
      </c>
      <c r="N7409" s="7" t="str">
        <f t="shared" si="956"/>
        <v/>
      </c>
      <c r="O7409" s="144"/>
      <c r="P7409" s="355">
        <v>0</v>
      </c>
      <c r="Q7409" s="362">
        <f>SUM('NOVO HORIZONTE'!I7409)</f>
        <v>0</v>
      </c>
      <c r="R7409" s="363">
        <f t="shared" si="963"/>
        <v>0</v>
      </c>
      <c r="S7409" s="153">
        <f t="shared" si="961"/>
        <v>0</v>
      </c>
      <c r="T7409" s="364"/>
    </row>
    <row r="7410" ht="12.75" hidden="1" spans="1:20">
      <c r="A7410" s="239">
        <v>90657</v>
      </c>
      <c r="B7410" s="100" t="s">
        <v>252</v>
      </c>
      <c r="C7410" s="104" t="s">
        <v>7735</v>
      </c>
      <c r="D7410" s="94" t="s">
        <v>7267</v>
      </c>
      <c r="E7410" s="95">
        <v>4.17</v>
      </c>
      <c r="F7410" s="96">
        <f t="shared" si="962"/>
        <v>5.12</v>
      </c>
      <c r="G7410" s="209">
        <f>ROUND(SUM('NOVO HORIZONTE'!G7410),2)</f>
        <v>0</v>
      </c>
      <c r="H7410" s="107">
        <f t="shared" si="960"/>
        <v>0</v>
      </c>
      <c r="I7410" s="188">
        <f t="shared" si="957"/>
        <v>0</v>
      </c>
      <c r="J7410" s="142"/>
      <c r="K7410" s="146"/>
      <c r="L7410" s="7" t="str">
        <f t="shared" si="958"/>
        <v/>
      </c>
      <c r="M7410" s="7" t="str">
        <f t="shared" si="959"/>
        <v/>
      </c>
      <c r="N7410" s="7" t="str">
        <f t="shared" si="956"/>
        <v/>
      </c>
      <c r="O7410" s="144"/>
      <c r="P7410" s="355">
        <v>0</v>
      </c>
      <c r="Q7410" s="362">
        <f>SUM('NOVO HORIZONTE'!I7410)</f>
        <v>0</v>
      </c>
      <c r="R7410" s="363">
        <f t="shared" si="963"/>
        <v>0</v>
      </c>
      <c r="S7410" s="153">
        <f t="shared" si="961"/>
        <v>0</v>
      </c>
      <c r="T7410" s="364"/>
    </row>
    <row r="7411" ht="12.75" hidden="1" spans="1:20">
      <c r="A7411" s="239">
        <v>90662</v>
      </c>
      <c r="B7411" s="100" t="s">
        <v>252</v>
      </c>
      <c r="C7411" s="104" t="s">
        <v>7736</v>
      </c>
      <c r="D7411" s="94" t="s">
        <v>7265</v>
      </c>
      <c r="E7411" s="95">
        <v>12.89</v>
      </c>
      <c r="F7411" s="96">
        <f t="shared" si="962"/>
        <v>15.82</v>
      </c>
      <c r="G7411" s="209">
        <f>ROUND(SUM('NOVO HORIZONTE'!G7411),2)</f>
        <v>0</v>
      </c>
      <c r="H7411" s="107">
        <f t="shared" si="960"/>
        <v>0</v>
      </c>
      <c r="I7411" s="188">
        <f t="shared" si="957"/>
        <v>0</v>
      </c>
      <c r="J7411" s="142"/>
      <c r="K7411" s="146"/>
      <c r="L7411" s="7" t="str">
        <f t="shared" si="958"/>
        <v/>
      </c>
      <c r="M7411" s="7" t="str">
        <f t="shared" si="959"/>
        <v/>
      </c>
      <c r="N7411" s="7" t="str">
        <f t="shared" si="956"/>
        <v/>
      </c>
      <c r="O7411" s="144"/>
      <c r="P7411" s="355">
        <v>0</v>
      </c>
      <c r="Q7411" s="362">
        <f>SUM('NOVO HORIZONTE'!I7411)</f>
        <v>0</v>
      </c>
      <c r="R7411" s="363">
        <f t="shared" si="963"/>
        <v>0</v>
      </c>
      <c r="S7411" s="153">
        <f t="shared" si="961"/>
        <v>0</v>
      </c>
      <c r="T7411" s="364"/>
    </row>
    <row r="7412" ht="12.75" hidden="1" spans="1:20">
      <c r="A7412" s="239">
        <v>90663</v>
      </c>
      <c r="B7412" s="100" t="s">
        <v>252</v>
      </c>
      <c r="C7412" s="104" t="s">
        <v>7737</v>
      </c>
      <c r="D7412" s="94" t="s">
        <v>7267</v>
      </c>
      <c r="E7412" s="95">
        <v>4.46</v>
      </c>
      <c r="F7412" s="96">
        <f t="shared" si="962"/>
        <v>5.47</v>
      </c>
      <c r="G7412" s="209">
        <f>ROUND(SUM('NOVO HORIZONTE'!G7412),2)</f>
        <v>0</v>
      </c>
      <c r="H7412" s="107">
        <f t="shared" si="960"/>
        <v>0</v>
      </c>
      <c r="I7412" s="188">
        <f t="shared" si="957"/>
        <v>0</v>
      </c>
      <c r="J7412" s="142"/>
      <c r="K7412" s="146"/>
      <c r="L7412" s="7" t="str">
        <f t="shared" si="958"/>
        <v/>
      </c>
      <c r="M7412" s="7" t="str">
        <f t="shared" si="959"/>
        <v/>
      </c>
      <c r="N7412" s="7" t="str">
        <f t="shared" si="956"/>
        <v/>
      </c>
      <c r="O7412" s="144"/>
      <c r="P7412" s="355">
        <v>0</v>
      </c>
      <c r="Q7412" s="362">
        <f>SUM('NOVO HORIZONTE'!I7412)</f>
        <v>0</v>
      </c>
      <c r="R7412" s="363">
        <f t="shared" si="963"/>
        <v>0</v>
      </c>
      <c r="S7412" s="153">
        <f t="shared" si="961"/>
        <v>0</v>
      </c>
      <c r="T7412" s="364"/>
    </row>
    <row r="7413" ht="33.75" hidden="1" spans="1:20">
      <c r="A7413" s="239">
        <v>94480</v>
      </c>
      <c r="B7413" s="100" t="s">
        <v>252</v>
      </c>
      <c r="C7413" s="104" t="s">
        <v>7738</v>
      </c>
      <c r="D7413" s="94" t="s">
        <v>279</v>
      </c>
      <c r="E7413" s="95">
        <v>2905.07</v>
      </c>
      <c r="F7413" s="96">
        <f t="shared" si="962"/>
        <v>3565.68</v>
      </c>
      <c r="G7413" s="209">
        <f>ROUND(SUM('NOVO HORIZONTE'!G7413),2)</f>
        <v>0</v>
      </c>
      <c r="H7413" s="107">
        <f t="shared" si="960"/>
        <v>0</v>
      </c>
      <c r="I7413" s="188">
        <f t="shared" si="957"/>
        <v>0</v>
      </c>
      <c r="J7413" s="142"/>
      <c r="K7413" s="146"/>
      <c r="L7413" s="7" t="str">
        <f t="shared" si="958"/>
        <v/>
      </c>
      <c r="M7413" s="7" t="str">
        <f t="shared" si="959"/>
        <v/>
      </c>
      <c r="N7413" s="7" t="str">
        <f t="shared" si="956"/>
        <v/>
      </c>
      <c r="O7413" s="144"/>
      <c r="P7413" s="355">
        <v>0</v>
      </c>
      <c r="Q7413" s="362">
        <f>SUM('NOVO HORIZONTE'!I7413)</f>
        <v>0</v>
      </c>
      <c r="R7413" s="363">
        <f t="shared" si="963"/>
        <v>0</v>
      </c>
      <c r="S7413" s="153">
        <f t="shared" si="961"/>
        <v>0</v>
      </c>
      <c r="T7413" s="364"/>
    </row>
    <row r="7414" ht="33.75" hidden="1" spans="1:20">
      <c r="A7414" s="239">
        <v>94481</v>
      </c>
      <c r="B7414" s="100" t="s">
        <v>252</v>
      </c>
      <c r="C7414" s="104" t="s">
        <v>7739</v>
      </c>
      <c r="D7414" s="94" t="s">
        <v>279</v>
      </c>
      <c r="E7414" s="95">
        <v>2075.48</v>
      </c>
      <c r="F7414" s="96">
        <f t="shared" si="962"/>
        <v>2547.44</v>
      </c>
      <c r="G7414" s="209">
        <f>ROUND(SUM('NOVO HORIZONTE'!G7414),2)</f>
        <v>0</v>
      </c>
      <c r="H7414" s="107">
        <f t="shared" si="960"/>
        <v>0</v>
      </c>
      <c r="I7414" s="188">
        <f t="shared" si="957"/>
        <v>0</v>
      </c>
      <c r="J7414" s="142"/>
      <c r="K7414" s="146"/>
      <c r="L7414" s="7" t="str">
        <f t="shared" si="958"/>
        <v/>
      </c>
      <c r="M7414" s="7" t="str">
        <f t="shared" si="959"/>
        <v/>
      </c>
      <c r="N7414" s="7" t="str">
        <f t="shared" si="956"/>
        <v/>
      </c>
      <c r="O7414" s="144"/>
      <c r="P7414" s="355">
        <v>0</v>
      </c>
      <c r="Q7414" s="362">
        <f>SUM('NOVO HORIZONTE'!I7414)</f>
        <v>0</v>
      </c>
      <c r="R7414" s="363">
        <f t="shared" si="963"/>
        <v>0</v>
      </c>
      <c r="S7414" s="153">
        <f t="shared" si="961"/>
        <v>0</v>
      </c>
      <c r="T7414" s="364"/>
    </row>
    <row r="7415" ht="33.75" hidden="1" spans="1:20">
      <c r="A7415" s="239">
        <v>94482</v>
      </c>
      <c r="B7415" s="100" t="s">
        <v>252</v>
      </c>
      <c r="C7415" s="104" t="s">
        <v>7740</v>
      </c>
      <c r="D7415" s="94" t="s">
        <v>279</v>
      </c>
      <c r="E7415" s="95">
        <v>1657.09</v>
      </c>
      <c r="F7415" s="96">
        <f t="shared" si="962"/>
        <v>2033.91</v>
      </c>
      <c r="G7415" s="209">
        <f>ROUND(SUM('NOVO HORIZONTE'!G7415),2)</f>
        <v>0</v>
      </c>
      <c r="H7415" s="107">
        <f t="shared" si="960"/>
        <v>0</v>
      </c>
      <c r="I7415" s="188">
        <f t="shared" si="957"/>
        <v>0</v>
      </c>
      <c r="J7415" s="142"/>
      <c r="K7415" s="146"/>
      <c r="L7415" s="7" t="str">
        <f t="shared" si="958"/>
        <v/>
      </c>
      <c r="M7415" s="7" t="str">
        <f t="shared" si="959"/>
        <v/>
      </c>
      <c r="N7415" s="7" t="str">
        <f t="shared" si="956"/>
        <v/>
      </c>
      <c r="O7415" s="144"/>
      <c r="P7415" s="355">
        <v>0</v>
      </c>
      <c r="Q7415" s="362">
        <f>SUM('NOVO HORIZONTE'!I7415)</f>
        <v>0</v>
      </c>
      <c r="R7415" s="363">
        <f t="shared" si="963"/>
        <v>0</v>
      </c>
      <c r="S7415" s="153">
        <f t="shared" si="961"/>
        <v>0</v>
      </c>
      <c r="T7415" s="364"/>
    </row>
    <row r="7416" ht="22.5" hidden="1" spans="1:20">
      <c r="A7416" s="239">
        <v>94483</v>
      </c>
      <c r="B7416" s="100" t="s">
        <v>252</v>
      </c>
      <c r="C7416" s="104" t="s">
        <v>7741</v>
      </c>
      <c r="D7416" s="94" t="s">
        <v>279</v>
      </c>
      <c r="E7416" s="95">
        <v>1404.65</v>
      </c>
      <c r="F7416" s="96">
        <f t="shared" si="962"/>
        <v>1724.07</v>
      </c>
      <c r="G7416" s="209">
        <f>ROUND(SUM('NOVO HORIZONTE'!G7416),2)</f>
        <v>0</v>
      </c>
      <c r="H7416" s="107">
        <f t="shared" si="960"/>
        <v>0</v>
      </c>
      <c r="I7416" s="188">
        <f t="shared" si="957"/>
        <v>0</v>
      </c>
      <c r="J7416" s="142"/>
      <c r="K7416" s="146"/>
      <c r="L7416" s="7" t="str">
        <f t="shared" si="958"/>
        <v/>
      </c>
      <c r="M7416" s="7" t="str">
        <f t="shared" si="959"/>
        <v/>
      </c>
      <c r="N7416" s="7" t="str">
        <f t="shared" si="956"/>
        <v/>
      </c>
      <c r="O7416" s="144"/>
      <c r="P7416" s="355">
        <v>0</v>
      </c>
      <c r="Q7416" s="362">
        <f>SUM('NOVO HORIZONTE'!I7416)</f>
        <v>0</v>
      </c>
      <c r="R7416" s="363">
        <f t="shared" si="963"/>
        <v>0</v>
      </c>
      <c r="S7416" s="153">
        <f t="shared" si="961"/>
        <v>0</v>
      </c>
      <c r="T7416" s="364"/>
    </row>
    <row r="7417" ht="12.75" hidden="1" spans="1:20">
      <c r="A7417" s="238" t="s">
        <v>7742</v>
      </c>
      <c r="B7417" s="236"/>
      <c r="C7417" s="161" t="s">
        <v>7743</v>
      </c>
      <c r="D7417" s="94"/>
      <c r="E7417" s="95">
        <v>0</v>
      </c>
      <c r="F7417" s="96">
        <f t="shared" si="962"/>
        <v>0</v>
      </c>
      <c r="G7417" s="209">
        <f>ROUND(SUM('NOVO HORIZONTE'!G7417),2)</f>
        <v>0</v>
      </c>
      <c r="H7417" s="187">
        <f t="shared" si="960"/>
        <v>0</v>
      </c>
      <c r="I7417" s="188">
        <f t="shared" si="957"/>
        <v>0</v>
      </c>
      <c r="J7417" s="142"/>
      <c r="K7417" s="145" t="str">
        <f>IF(SUM(I7418:I7447)&gt;0,"xx","")</f>
        <v/>
      </c>
      <c r="L7417" s="7" t="str">
        <f t="shared" si="958"/>
        <v/>
      </c>
      <c r="M7417" s="7" t="str">
        <f t="shared" si="959"/>
        <v/>
      </c>
      <c r="N7417" s="7" t="str">
        <f t="shared" si="956"/>
        <v/>
      </c>
      <c r="O7417" s="144"/>
      <c r="P7417" s="375"/>
      <c r="Q7417" s="362">
        <f>SUM('NOVO HORIZONTE'!I7417)</f>
        <v>0</v>
      </c>
      <c r="R7417" s="363">
        <f t="shared" si="963"/>
        <v>0</v>
      </c>
      <c r="S7417" s="153">
        <f t="shared" si="961"/>
        <v>0</v>
      </c>
      <c r="T7417" s="364"/>
    </row>
    <row r="7418" ht="22.5" hidden="1" spans="1:20">
      <c r="A7418" s="239">
        <v>5797</v>
      </c>
      <c r="B7418" s="100" t="s">
        <v>252</v>
      </c>
      <c r="C7418" s="104" t="s">
        <v>7744</v>
      </c>
      <c r="D7418" s="94" t="s">
        <v>317</v>
      </c>
      <c r="E7418" s="95">
        <v>6.35</v>
      </c>
      <c r="F7418" s="96">
        <f t="shared" si="962"/>
        <v>7.79</v>
      </c>
      <c r="G7418" s="209">
        <f>ROUND(SUM('NOVO HORIZONTE'!G7418),2)</f>
        <v>0</v>
      </c>
      <c r="H7418" s="107">
        <f t="shared" si="960"/>
        <v>0</v>
      </c>
      <c r="I7418" s="188">
        <f t="shared" si="957"/>
        <v>0</v>
      </c>
      <c r="J7418" s="142"/>
      <c r="K7418" s="146"/>
      <c r="L7418" s="7" t="str">
        <f t="shared" si="958"/>
        <v/>
      </c>
      <c r="M7418" s="7" t="str">
        <f t="shared" si="959"/>
        <v/>
      </c>
      <c r="N7418" s="7" t="str">
        <f t="shared" si="956"/>
        <v/>
      </c>
      <c r="O7418" s="144"/>
      <c r="P7418" s="355">
        <v>0</v>
      </c>
      <c r="Q7418" s="362">
        <f>SUM('NOVO HORIZONTE'!I7418)</f>
        <v>0</v>
      </c>
      <c r="R7418" s="363">
        <f t="shared" si="963"/>
        <v>0</v>
      </c>
      <c r="S7418" s="153">
        <f t="shared" si="961"/>
        <v>0</v>
      </c>
      <c r="T7418" s="364"/>
    </row>
    <row r="7419" ht="22.5" hidden="1" spans="1:20">
      <c r="A7419" s="239">
        <v>5953</v>
      </c>
      <c r="B7419" s="100" t="s">
        <v>252</v>
      </c>
      <c r="C7419" s="104" t="s">
        <v>7745</v>
      </c>
      <c r="D7419" s="94" t="s">
        <v>7265</v>
      </c>
      <c r="E7419" s="95">
        <v>57.98</v>
      </c>
      <c r="F7419" s="96">
        <f t="shared" si="962"/>
        <v>71.16</v>
      </c>
      <c r="G7419" s="209">
        <f>ROUND(SUM('NOVO HORIZONTE'!G7419),2)</f>
        <v>0</v>
      </c>
      <c r="H7419" s="107">
        <f t="shared" si="960"/>
        <v>0</v>
      </c>
      <c r="I7419" s="188">
        <f t="shared" si="957"/>
        <v>0</v>
      </c>
      <c r="J7419" s="142"/>
      <c r="K7419" s="146"/>
      <c r="L7419" s="7" t="str">
        <f t="shared" si="958"/>
        <v/>
      </c>
      <c r="M7419" s="7" t="str">
        <f t="shared" si="959"/>
        <v/>
      </c>
      <c r="N7419" s="7" t="str">
        <f t="shared" si="956"/>
        <v/>
      </c>
      <c r="O7419" s="144"/>
      <c r="P7419" s="355">
        <v>0</v>
      </c>
      <c r="Q7419" s="362">
        <f>SUM('NOVO HORIZONTE'!I7419)</f>
        <v>0</v>
      </c>
      <c r="R7419" s="363">
        <f t="shared" si="963"/>
        <v>0</v>
      </c>
      <c r="S7419" s="153">
        <f t="shared" si="961"/>
        <v>0</v>
      </c>
      <c r="T7419" s="364"/>
    </row>
    <row r="7420" ht="22.5" hidden="1" spans="1:20">
      <c r="A7420" s="239">
        <v>5954</v>
      </c>
      <c r="B7420" s="100" t="s">
        <v>252</v>
      </c>
      <c r="C7420" s="104" t="s">
        <v>7746</v>
      </c>
      <c r="D7420" s="94" t="s">
        <v>7267</v>
      </c>
      <c r="E7420" s="95">
        <v>5.77</v>
      </c>
      <c r="F7420" s="96">
        <f t="shared" si="962"/>
        <v>7.08</v>
      </c>
      <c r="G7420" s="209">
        <f>ROUND(SUM('NOVO HORIZONTE'!G7420),2)</f>
        <v>0</v>
      </c>
      <c r="H7420" s="107">
        <f t="shared" si="960"/>
        <v>0</v>
      </c>
      <c r="I7420" s="188">
        <f t="shared" si="957"/>
        <v>0</v>
      </c>
      <c r="J7420" s="142"/>
      <c r="K7420" s="146"/>
      <c r="L7420" s="7" t="str">
        <f t="shared" si="958"/>
        <v/>
      </c>
      <c r="M7420" s="7" t="str">
        <f t="shared" si="959"/>
        <v/>
      </c>
      <c r="N7420" s="7" t="str">
        <f t="shared" si="956"/>
        <v/>
      </c>
      <c r="O7420" s="144"/>
      <c r="P7420" s="355">
        <v>0</v>
      </c>
      <c r="Q7420" s="362">
        <f>SUM('NOVO HORIZONTE'!I7420)</f>
        <v>0</v>
      </c>
      <c r="R7420" s="363">
        <f t="shared" si="963"/>
        <v>0</v>
      </c>
      <c r="S7420" s="153">
        <f t="shared" si="961"/>
        <v>0</v>
      </c>
      <c r="T7420" s="364"/>
    </row>
    <row r="7421" ht="22.5" hidden="1" spans="1:20">
      <c r="A7421" s="239">
        <v>53865</v>
      </c>
      <c r="B7421" s="100" t="s">
        <v>252</v>
      </c>
      <c r="C7421" s="104" t="s">
        <v>7747</v>
      </c>
      <c r="D7421" s="94" t="s">
        <v>317</v>
      </c>
      <c r="E7421" s="95">
        <v>45.86</v>
      </c>
      <c r="F7421" s="96">
        <f t="shared" si="962"/>
        <v>56.29</v>
      </c>
      <c r="G7421" s="209">
        <f>ROUND(SUM('NOVO HORIZONTE'!G7421),2)</f>
        <v>0</v>
      </c>
      <c r="H7421" s="107">
        <f t="shared" si="960"/>
        <v>0</v>
      </c>
      <c r="I7421" s="188">
        <f t="shared" si="957"/>
        <v>0</v>
      </c>
      <c r="J7421" s="142"/>
      <c r="K7421" s="146"/>
      <c r="L7421" s="7" t="str">
        <f t="shared" si="958"/>
        <v/>
      </c>
      <c r="M7421" s="7" t="str">
        <f t="shared" si="959"/>
        <v/>
      </c>
      <c r="N7421" s="7" t="str">
        <f t="shared" si="956"/>
        <v/>
      </c>
      <c r="O7421" s="144"/>
      <c r="P7421" s="355">
        <v>0</v>
      </c>
      <c r="Q7421" s="362">
        <f>SUM('NOVO HORIZONTE'!I7421)</f>
        <v>0</v>
      </c>
      <c r="R7421" s="363">
        <f t="shared" si="963"/>
        <v>0</v>
      </c>
      <c r="S7421" s="153">
        <f t="shared" si="961"/>
        <v>0</v>
      </c>
      <c r="T7421" s="364"/>
    </row>
    <row r="7422" ht="22.5" hidden="1" spans="1:20">
      <c r="A7422" s="239">
        <v>90957</v>
      </c>
      <c r="B7422" s="100" t="s">
        <v>252</v>
      </c>
      <c r="C7422" s="104" t="s">
        <v>7748</v>
      </c>
      <c r="D7422" s="94" t="s">
        <v>317</v>
      </c>
      <c r="E7422" s="95">
        <v>5.07</v>
      </c>
      <c r="F7422" s="96">
        <f t="shared" si="962"/>
        <v>6.22</v>
      </c>
      <c r="G7422" s="209">
        <f>ROUND(SUM('NOVO HORIZONTE'!G7422),2)</f>
        <v>0</v>
      </c>
      <c r="H7422" s="107">
        <f t="shared" si="960"/>
        <v>0</v>
      </c>
      <c r="I7422" s="188">
        <f t="shared" si="957"/>
        <v>0</v>
      </c>
      <c r="J7422" s="142"/>
      <c r="K7422" s="146"/>
      <c r="L7422" s="7" t="str">
        <f t="shared" si="958"/>
        <v/>
      </c>
      <c r="M7422" s="7" t="str">
        <f t="shared" si="959"/>
        <v/>
      </c>
      <c r="N7422" s="7" t="str">
        <f t="shared" si="956"/>
        <v/>
      </c>
      <c r="O7422" s="144"/>
      <c r="P7422" s="355">
        <v>0</v>
      </c>
      <c r="Q7422" s="362">
        <f>SUM('NOVO HORIZONTE'!I7422)</f>
        <v>0</v>
      </c>
      <c r="R7422" s="363">
        <f t="shared" si="963"/>
        <v>0</v>
      </c>
      <c r="S7422" s="153">
        <f t="shared" si="961"/>
        <v>0</v>
      </c>
      <c r="T7422" s="364"/>
    </row>
    <row r="7423" ht="22.5" hidden="1" spans="1:20">
      <c r="A7423" s="239">
        <v>90958</v>
      </c>
      <c r="B7423" s="100" t="s">
        <v>252</v>
      </c>
      <c r="C7423" s="104" t="s">
        <v>7749</v>
      </c>
      <c r="D7423" s="94" t="s">
        <v>317</v>
      </c>
      <c r="E7423" s="95">
        <v>0.7</v>
      </c>
      <c r="F7423" s="96">
        <f t="shared" si="962"/>
        <v>0.86</v>
      </c>
      <c r="G7423" s="209">
        <f>ROUND(SUM('NOVO HORIZONTE'!G7423),2)</f>
        <v>0</v>
      </c>
      <c r="H7423" s="107">
        <f t="shared" si="960"/>
        <v>0</v>
      </c>
      <c r="I7423" s="188">
        <f t="shared" si="957"/>
        <v>0</v>
      </c>
      <c r="J7423" s="142"/>
      <c r="K7423" s="146"/>
      <c r="L7423" s="7" t="str">
        <f t="shared" si="958"/>
        <v/>
      </c>
      <c r="M7423" s="7" t="str">
        <f t="shared" si="959"/>
        <v/>
      </c>
      <c r="N7423" s="7" t="str">
        <f t="shared" si="956"/>
        <v/>
      </c>
      <c r="O7423" s="144"/>
      <c r="P7423" s="355">
        <v>0</v>
      </c>
      <c r="Q7423" s="362">
        <f>SUM('NOVO HORIZONTE'!I7423)</f>
        <v>0</v>
      </c>
      <c r="R7423" s="363">
        <f t="shared" si="963"/>
        <v>0</v>
      </c>
      <c r="S7423" s="153">
        <f t="shared" si="961"/>
        <v>0</v>
      </c>
      <c r="T7423" s="364"/>
    </row>
    <row r="7424" ht="22.5" hidden="1" spans="1:20">
      <c r="A7424" s="239">
        <v>90960</v>
      </c>
      <c r="B7424" s="100" t="s">
        <v>252</v>
      </c>
      <c r="C7424" s="104" t="s">
        <v>7750</v>
      </c>
      <c r="D7424" s="94" t="s">
        <v>317</v>
      </c>
      <c r="E7424" s="95">
        <v>6.78</v>
      </c>
      <c r="F7424" s="96">
        <f t="shared" si="962"/>
        <v>8.32</v>
      </c>
      <c r="G7424" s="209">
        <f>ROUND(SUM('NOVO HORIZONTE'!G7424),2)</f>
        <v>0</v>
      </c>
      <c r="H7424" s="107">
        <f t="shared" si="960"/>
        <v>0</v>
      </c>
      <c r="I7424" s="188">
        <f t="shared" si="957"/>
        <v>0</v>
      </c>
      <c r="J7424" s="142"/>
      <c r="K7424" s="146"/>
      <c r="L7424" s="7" t="str">
        <f t="shared" si="958"/>
        <v/>
      </c>
      <c r="M7424" s="7" t="str">
        <f t="shared" si="959"/>
        <v/>
      </c>
      <c r="N7424" s="7" t="str">
        <f t="shared" si="956"/>
        <v/>
      </c>
      <c r="O7424" s="144"/>
      <c r="P7424" s="355">
        <v>0</v>
      </c>
      <c r="Q7424" s="362">
        <f>SUM('NOVO HORIZONTE'!I7424)</f>
        <v>0</v>
      </c>
      <c r="R7424" s="363">
        <f t="shared" si="963"/>
        <v>0</v>
      </c>
      <c r="S7424" s="153">
        <f t="shared" si="961"/>
        <v>0</v>
      </c>
      <c r="T7424" s="364"/>
    </row>
    <row r="7425" ht="22.5" hidden="1" spans="1:20">
      <c r="A7425" s="239">
        <v>90961</v>
      </c>
      <c r="B7425" s="100" t="s">
        <v>252</v>
      </c>
      <c r="C7425" s="104" t="s">
        <v>7751</v>
      </c>
      <c r="D7425" s="94" t="s">
        <v>317</v>
      </c>
      <c r="E7425" s="95">
        <v>0.94</v>
      </c>
      <c r="F7425" s="96">
        <f t="shared" si="962"/>
        <v>1.15</v>
      </c>
      <c r="G7425" s="209">
        <f>ROUND(SUM('NOVO HORIZONTE'!G7425),2)</f>
        <v>0</v>
      </c>
      <c r="H7425" s="107">
        <f t="shared" si="960"/>
        <v>0</v>
      </c>
      <c r="I7425" s="188">
        <f t="shared" si="957"/>
        <v>0</v>
      </c>
      <c r="J7425" s="142"/>
      <c r="K7425" s="146"/>
      <c r="L7425" s="7" t="str">
        <f t="shared" si="958"/>
        <v/>
      </c>
      <c r="M7425" s="7" t="str">
        <f t="shared" si="959"/>
        <v/>
      </c>
      <c r="N7425" s="7" t="str">
        <f t="shared" si="956"/>
        <v/>
      </c>
      <c r="O7425" s="144"/>
      <c r="P7425" s="355">
        <v>0</v>
      </c>
      <c r="Q7425" s="362">
        <f>SUM('NOVO HORIZONTE'!I7425)</f>
        <v>0</v>
      </c>
      <c r="R7425" s="363">
        <f t="shared" si="963"/>
        <v>0</v>
      </c>
      <c r="S7425" s="153">
        <f t="shared" si="961"/>
        <v>0</v>
      </c>
      <c r="T7425" s="364"/>
    </row>
    <row r="7426" ht="22.5" hidden="1" spans="1:20">
      <c r="A7426" s="239">
        <v>90962</v>
      </c>
      <c r="B7426" s="100" t="s">
        <v>252</v>
      </c>
      <c r="C7426" s="104" t="s">
        <v>7752</v>
      </c>
      <c r="D7426" s="94" t="s">
        <v>317</v>
      </c>
      <c r="E7426" s="95">
        <v>8.48</v>
      </c>
      <c r="F7426" s="96">
        <f t="shared" si="962"/>
        <v>10.41</v>
      </c>
      <c r="G7426" s="209">
        <f>ROUND(SUM('NOVO HORIZONTE'!G7426),2)</f>
        <v>0</v>
      </c>
      <c r="H7426" s="107">
        <f t="shared" si="960"/>
        <v>0</v>
      </c>
      <c r="I7426" s="188">
        <f t="shared" si="957"/>
        <v>0</v>
      </c>
      <c r="J7426" s="142"/>
      <c r="K7426" s="146"/>
      <c r="L7426" s="7" t="str">
        <f t="shared" si="958"/>
        <v/>
      </c>
      <c r="M7426" s="7" t="str">
        <f t="shared" si="959"/>
        <v/>
      </c>
      <c r="N7426" s="7" t="str">
        <f t="shared" si="956"/>
        <v/>
      </c>
      <c r="O7426" s="144"/>
      <c r="P7426" s="355">
        <v>0</v>
      </c>
      <c r="Q7426" s="362">
        <f>SUM('NOVO HORIZONTE'!I7426)</f>
        <v>0</v>
      </c>
      <c r="R7426" s="363">
        <f t="shared" si="963"/>
        <v>0</v>
      </c>
      <c r="S7426" s="153">
        <f t="shared" si="961"/>
        <v>0</v>
      </c>
      <c r="T7426" s="364"/>
    </row>
    <row r="7427" ht="22.5" hidden="1" spans="1:20">
      <c r="A7427" s="239">
        <v>90963</v>
      </c>
      <c r="B7427" s="100" t="s">
        <v>252</v>
      </c>
      <c r="C7427" s="104" t="s">
        <v>7753</v>
      </c>
      <c r="D7427" s="94" t="s">
        <v>317</v>
      </c>
      <c r="E7427" s="95">
        <v>14.55</v>
      </c>
      <c r="F7427" s="96">
        <f t="shared" si="962"/>
        <v>17.86</v>
      </c>
      <c r="G7427" s="209">
        <f>ROUND(SUM('NOVO HORIZONTE'!G7427),2)</f>
        <v>0</v>
      </c>
      <c r="H7427" s="107">
        <f t="shared" si="960"/>
        <v>0</v>
      </c>
      <c r="I7427" s="188">
        <f t="shared" si="957"/>
        <v>0</v>
      </c>
      <c r="J7427" s="142"/>
      <c r="K7427" s="146"/>
      <c r="L7427" s="7" t="str">
        <f t="shared" si="958"/>
        <v/>
      </c>
      <c r="M7427" s="7" t="str">
        <f t="shared" si="959"/>
        <v/>
      </c>
      <c r="N7427" s="7" t="str">
        <f t="shared" ref="N7427:N7490" si="964">M7427</f>
        <v/>
      </c>
      <c r="O7427" s="144"/>
      <c r="P7427" s="355">
        <v>0</v>
      </c>
      <c r="Q7427" s="362">
        <f>SUM('NOVO HORIZONTE'!I7427)</f>
        <v>0</v>
      </c>
      <c r="R7427" s="363">
        <f t="shared" si="963"/>
        <v>0</v>
      </c>
      <c r="S7427" s="153">
        <f t="shared" si="961"/>
        <v>0</v>
      </c>
      <c r="T7427" s="364"/>
    </row>
    <row r="7428" ht="22.5" hidden="1" spans="1:20">
      <c r="A7428" s="239">
        <v>90964</v>
      </c>
      <c r="B7428" s="100" t="s">
        <v>252</v>
      </c>
      <c r="C7428" s="104" t="s">
        <v>7754</v>
      </c>
      <c r="D7428" s="94" t="s">
        <v>7265</v>
      </c>
      <c r="E7428" s="95">
        <v>30.75</v>
      </c>
      <c r="F7428" s="96">
        <f t="shared" si="962"/>
        <v>37.74</v>
      </c>
      <c r="G7428" s="209">
        <f>ROUND(SUM('NOVO HORIZONTE'!G7428),2)</f>
        <v>0</v>
      </c>
      <c r="H7428" s="107">
        <f t="shared" si="960"/>
        <v>0</v>
      </c>
      <c r="I7428" s="188">
        <f t="shared" si="957"/>
        <v>0</v>
      </c>
      <c r="J7428" s="142"/>
      <c r="K7428" s="146"/>
      <c r="L7428" s="7" t="str">
        <f t="shared" si="958"/>
        <v/>
      </c>
      <c r="M7428" s="7" t="str">
        <f t="shared" si="959"/>
        <v/>
      </c>
      <c r="N7428" s="7" t="str">
        <f t="shared" si="964"/>
        <v/>
      </c>
      <c r="O7428" s="144"/>
      <c r="P7428" s="355">
        <v>0</v>
      </c>
      <c r="Q7428" s="362">
        <f>SUM('NOVO HORIZONTE'!I7428)</f>
        <v>0</v>
      </c>
      <c r="R7428" s="363">
        <f t="shared" si="963"/>
        <v>0</v>
      </c>
      <c r="S7428" s="153">
        <f t="shared" si="961"/>
        <v>0</v>
      </c>
      <c r="T7428" s="364"/>
    </row>
    <row r="7429" ht="22.5" hidden="1" spans="1:20">
      <c r="A7429" s="239">
        <v>90965</v>
      </c>
      <c r="B7429" s="100" t="s">
        <v>252</v>
      </c>
      <c r="C7429" s="104" t="s">
        <v>7755</v>
      </c>
      <c r="D7429" s="94" t="s">
        <v>7267</v>
      </c>
      <c r="E7429" s="95">
        <v>7.72</v>
      </c>
      <c r="F7429" s="96">
        <f t="shared" si="962"/>
        <v>9.48</v>
      </c>
      <c r="G7429" s="209">
        <f>ROUND(SUM('NOVO HORIZONTE'!G7429),2)</f>
        <v>0</v>
      </c>
      <c r="H7429" s="107">
        <f t="shared" si="960"/>
        <v>0</v>
      </c>
      <c r="I7429" s="188">
        <f t="shared" si="957"/>
        <v>0</v>
      </c>
      <c r="J7429" s="142"/>
      <c r="K7429" s="146"/>
      <c r="L7429" s="7" t="str">
        <f t="shared" si="958"/>
        <v/>
      </c>
      <c r="M7429" s="7" t="str">
        <f t="shared" si="959"/>
        <v/>
      </c>
      <c r="N7429" s="7" t="str">
        <f t="shared" si="964"/>
        <v/>
      </c>
      <c r="O7429" s="144"/>
      <c r="P7429" s="355">
        <v>0</v>
      </c>
      <c r="Q7429" s="362">
        <f>SUM('NOVO HORIZONTE'!I7429)</f>
        <v>0</v>
      </c>
      <c r="R7429" s="363">
        <f t="shared" si="963"/>
        <v>0</v>
      </c>
      <c r="S7429" s="153">
        <f t="shared" si="961"/>
        <v>0</v>
      </c>
      <c r="T7429" s="364"/>
    </row>
    <row r="7430" ht="22.5" hidden="1" spans="1:20">
      <c r="A7430" s="239">
        <v>90968</v>
      </c>
      <c r="B7430" s="100" t="s">
        <v>252</v>
      </c>
      <c r="C7430" s="104" t="s">
        <v>7756</v>
      </c>
      <c r="D7430" s="94" t="s">
        <v>317</v>
      </c>
      <c r="E7430" s="95">
        <v>6.8</v>
      </c>
      <c r="F7430" s="96">
        <f t="shared" si="962"/>
        <v>8.35</v>
      </c>
      <c r="G7430" s="209">
        <f>ROUND(SUM('NOVO HORIZONTE'!G7430),2)</f>
        <v>0</v>
      </c>
      <c r="H7430" s="107">
        <f t="shared" si="960"/>
        <v>0</v>
      </c>
      <c r="I7430" s="188">
        <f t="shared" ref="I7430:I7493" si="965">IF(ISBLANK(G7430),0,ROUND(G7430*H7430,2))</f>
        <v>0</v>
      </c>
      <c r="J7430" s="142"/>
      <c r="K7430" s="146"/>
      <c r="L7430" s="7" t="str">
        <f t="shared" ref="L7430:L7493" si="966">IF(K7430="X","x",IF(K7430="xx","x",IF(I7430&gt;0,"x","")))</f>
        <v/>
      </c>
      <c r="M7430" s="7" t="str">
        <f t="shared" ref="M7430:M7493" si="967">IF(K7430="X","x",IF(K7430="xx","x",IF(I7430&gt;0,"x","")))</f>
        <v/>
      </c>
      <c r="N7430" s="7" t="str">
        <f t="shared" si="964"/>
        <v/>
      </c>
      <c r="O7430" s="144"/>
      <c r="P7430" s="355">
        <v>0</v>
      </c>
      <c r="Q7430" s="362">
        <f>SUM('NOVO HORIZONTE'!I7430)</f>
        <v>0</v>
      </c>
      <c r="R7430" s="363">
        <f t="shared" si="963"/>
        <v>0</v>
      </c>
      <c r="S7430" s="153">
        <f t="shared" si="961"/>
        <v>0</v>
      </c>
      <c r="T7430" s="364"/>
    </row>
    <row r="7431" ht="22.5" hidden="1" spans="1:20">
      <c r="A7431" s="239">
        <v>90969</v>
      </c>
      <c r="B7431" s="100" t="s">
        <v>252</v>
      </c>
      <c r="C7431" s="104" t="s">
        <v>7757</v>
      </c>
      <c r="D7431" s="94" t="s">
        <v>317</v>
      </c>
      <c r="E7431" s="95">
        <v>0.94</v>
      </c>
      <c r="F7431" s="96">
        <f t="shared" si="962"/>
        <v>1.15</v>
      </c>
      <c r="G7431" s="209">
        <f>ROUND(SUM('NOVO HORIZONTE'!G7431),2)</f>
        <v>0</v>
      </c>
      <c r="H7431" s="107">
        <f t="shared" ref="H7431:H7494" si="968">IF(G7431=0,0,F7431)</f>
        <v>0</v>
      </c>
      <c r="I7431" s="188">
        <f t="shared" si="965"/>
        <v>0</v>
      </c>
      <c r="J7431" s="142"/>
      <c r="K7431" s="146"/>
      <c r="L7431" s="7" t="str">
        <f t="shared" si="966"/>
        <v/>
      </c>
      <c r="M7431" s="7" t="str">
        <f t="shared" si="967"/>
        <v/>
      </c>
      <c r="N7431" s="7" t="str">
        <f t="shared" si="964"/>
        <v/>
      </c>
      <c r="O7431" s="144"/>
      <c r="P7431" s="355">
        <v>0</v>
      </c>
      <c r="Q7431" s="362">
        <f>SUM('NOVO HORIZONTE'!I7431)</f>
        <v>0</v>
      </c>
      <c r="R7431" s="363">
        <f t="shared" si="963"/>
        <v>0</v>
      </c>
      <c r="S7431" s="153">
        <f t="shared" si="961"/>
        <v>0</v>
      </c>
      <c r="T7431" s="364"/>
    </row>
    <row r="7432" ht="22.5" hidden="1" spans="1:20">
      <c r="A7432" s="239">
        <v>90970</v>
      </c>
      <c r="B7432" s="100" t="s">
        <v>252</v>
      </c>
      <c r="C7432" s="104" t="s">
        <v>7758</v>
      </c>
      <c r="D7432" s="94" t="s">
        <v>317</v>
      </c>
      <c r="E7432" s="95">
        <v>8.5</v>
      </c>
      <c r="F7432" s="96">
        <f t="shared" si="962"/>
        <v>10.43</v>
      </c>
      <c r="G7432" s="209">
        <f>ROUND(SUM('NOVO HORIZONTE'!G7432),2)</f>
        <v>0</v>
      </c>
      <c r="H7432" s="107">
        <f t="shared" si="968"/>
        <v>0</v>
      </c>
      <c r="I7432" s="188">
        <f t="shared" si="965"/>
        <v>0</v>
      </c>
      <c r="J7432" s="142"/>
      <c r="K7432" s="146"/>
      <c r="L7432" s="7" t="str">
        <f t="shared" si="966"/>
        <v/>
      </c>
      <c r="M7432" s="7" t="str">
        <f t="shared" si="967"/>
        <v/>
      </c>
      <c r="N7432" s="7" t="str">
        <f t="shared" si="964"/>
        <v/>
      </c>
      <c r="O7432" s="144"/>
      <c r="P7432" s="355">
        <v>0</v>
      </c>
      <c r="Q7432" s="362">
        <f>SUM('NOVO HORIZONTE'!I7432)</f>
        <v>0</v>
      </c>
      <c r="R7432" s="363">
        <f t="shared" si="963"/>
        <v>0</v>
      </c>
      <c r="S7432" s="153">
        <f t="shared" si="961"/>
        <v>0</v>
      </c>
      <c r="T7432" s="364"/>
    </row>
    <row r="7433" ht="22.5" hidden="1" spans="1:20">
      <c r="A7433" s="239">
        <v>90971</v>
      </c>
      <c r="B7433" s="100" t="s">
        <v>252</v>
      </c>
      <c r="C7433" s="104" t="s">
        <v>7759</v>
      </c>
      <c r="D7433" s="94" t="s">
        <v>317</v>
      </c>
      <c r="E7433" s="95">
        <v>58.95</v>
      </c>
      <c r="F7433" s="96">
        <f t="shared" si="962"/>
        <v>72.36</v>
      </c>
      <c r="G7433" s="209">
        <f>ROUND(SUM('NOVO HORIZONTE'!G7433),2)</f>
        <v>0</v>
      </c>
      <c r="H7433" s="107">
        <f t="shared" si="968"/>
        <v>0</v>
      </c>
      <c r="I7433" s="188">
        <f t="shared" si="965"/>
        <v>0</v>
      </c>
      <c r="J7433" s="142"/>
      <c r="K7433" s="146"/>
      <c r="L7433" s="7" t="str">
        <f t="shared" si="966"/>
        <v/>
      </c>
      <c r="M7433" s="7" t="str">
        <f t="shared" si="967"/>
        <v/>
      </c>
      <c r="N7433" s="7" t="str">
        <f t="shared" si="964"/>
        <v/>
      </c>
      <c r="O7433" s="144"/>
      <c r="P7433" s="355">
        <v>0</v>
      </c>
      <c r="Q7433" s="362">
        <f>SUM('NOVO HORIZONTE'!I7433)</f>
        <v>0</v>
      </c>
      <c r="R7433" s="363">
        <f t="shared" si="963"/>
        <v>0</v>
      </c>
      <c r="S7433" s="153">
        <f t="shared" si="961"/>
        <v>0</v>
      </c>
      <c r="T7433" s="364"/>
    </row>
    <row r="7434" ht="22.5" hidden="1" spans="1:20">
      <c r="A7434" s="239">
        <v>90972</v>
      </c>
      <c r="B7434" s="100" t="s">
        <v>252</v>
      </c>
      <c r="C7434" s="104" t="s">
        <v>7760</v>
      </c>
      <c r="D7434" s="94" t="s">
        <v>7265</v>
      </c>
      <c r="E7434" s="95">
        <v>75.19</v>
      </c>
      <c r="F7434" s="96">
        <f t="shared" si="962"/>
        <v>92.29</v>
      </c>
      <c r="G7434" s="209">
        <f>ROUND(SUM('NOVO HORIZONTE'!G7434),2)</f>
        <v>0</v>
      </c>
      <c r="H7434" s="107">
        <f t="shared" si="968"/>
        <v>0</v>
      </c>
      <c r="I7434" s="188">
        <f t="shared" si="965"/>
        <v>0</v>
      </c>
      <c r="J7434" s="142"/>
      <c r="K7434" s="146"/>
      <c r="L7434" s="7" t="str">
        <f t="shared" si="966"/>
        <v/>
      </c>
      <c r="M7434" s="7" t="str">
        <f t="shared" si="967"/>
        <v/>
      </c>
      <c r="N7434" s="7" t="str">
        <f t="shared" si="964"/>
        <v/>
      </c>
      <c r="O7434" s="144"/>
      <c r="P7434" s="355">
        <v>0</v>
      </c>
      <c r="Q7434" s="362">
        <f>SUM('NOVO HORIZONTE'!I7434)</f>
        <v>0</v>
      </c>
      <c r="R7434" s="363">
        <f t="shared" si="963"/>
        <v>0</v>
      </c>
      <c r="S7434" s="153">
        <f t="shared" si="961"/>
        <v>0</v>
      </c>
      <c r="T7434" s="364"/>
    </row>
    <row r="7435" ht="22.5" hidden="1" spans="1:20">
      <c r="A7435" s="239">
        <v>90973</v>
      </c>
      <c r="B7435" s="100" t="s">
        <v>252</v>
      </c>
      <c r="C7435" s="104" t="s">
        <v>7761</v>
      </c>
      <c r="D7435" s="94" t="s">
        <v>7267</v>
      </c>
      <c r="E7435" s="95">
        <v>7.74</v>
      </c>
      <c r="F7435" s="96">
        <f t="shared" si="962"/>
        <v>9.5</v>
      </c>
      <c r="G7435" s="209">
        <f>ROUND(SUM('NOVO HORIZONTE'!G7435),2)</f>
        <v>0</v>
      </c>
      <c r="H7435" s="107">
        <f t="shared" si="968"/>
        <v>0</v>
      </c>
      <c r="I7435" s="188">
        <f t="shared" si="965"/>
        <v>0</v>
      </c>
      <c r="J7435" s="142"/>
      <c r="K7435" s="146"/>
      <c r="L7435" s="7" t="str">
        <f t="shared" si="966"/>
        <v/>
      </c>
      <c r="M7435" s="7" t="str">
        <f t="shared" si="967"/>
        <v/>
      </c>
      <c r="N7435" s="7" t="str">
        <f t="shared" si="964"/>
        <v/>
      </c>
      <c r="O7435" s="144"/>
      <c r="P7435" s="355">
        <v>0</v>
      </c>
      <c r="Q7435" s="362">
        <f>SUM('NOVO HORIZONTE'!I7435)</f>
        <v>0</v>
      </c>
      <c r="R7435" s="363">
        <f t="shared" si="963"/>
        <v>0</v>
      </c>
      <c r="S7435" s="153">
        <f t="shared" si="961"/>
        <v>0</v>
      </c>
      <c r="T7435" s="364"/>
    </row>
    <row r="7436" ht="22.5" hidden="1" spans="1:20">
      <c r="A7436" s="239">
        <v>90975</v>
      </c>
      <c r="B7436" s="100" t="s">
        <v>252</v>
      </c>
      <c r="C7436" s="104" t="s">
        <v>7762</v>
      </c>
      <c r="D7436" s="94" t="s">
        <v>317</v>
      </c>
      <c r="E7436" s="95">
        <v>17.26</v>
      </c>
      <c r="F7436" s="96">
        <f t="shared" si="962"/>
        <v>21.18</v>
      </c>
      <c r="G7436" s="209">
        <f>ROUND(SUM('NOVO HORIZONTE'!G7436),2)</f>
        <v>0</v>
      </c>
      <c r="H7436" s="107">
        <f t="shared" si="968"/>
        <v>0</v>
      </c>
      <c r="I7436" s="188">
        <f t="shared" si="965"/>
        <v>0</v>
      </c>
      <c r="J7436" s="142"/>
      <c r="K7436" s="146"/>
      <c r="L7436" s="7" t="str">
        <f t="shared" si="966"/>
        <v/>
      </c>
      <c r="M7436" s="7" t="str">
        <f t="shared" si="967"/>
        <v/>
      </c>
      <c r="N7436" s="7" t="str">
        <f t="shared" si="964"/>
        <v/>
      </c>
      <c r="O7436" s="144"/>
      <c r="P7436" s="355">
        <v>0</v>
      </c>
      <c r="Q7436" s="362">
        <f>SUM('NOVO HORIZONTE'!I7436)</f>
        <v>0</v>
      </c>
      <c r="R7436" s="363">
        <f t="shared" si="963"/>
        <v>0</v>
      </c>
      <c r="S7436" s="153">
        <f t="shared" si="961"/>
        <v>0</v>
      </c>
      <c r="T7436" s="364"/>
    </row>
    <row r="7437" ht="22.5" hidden="1" spans="1:20">
      <c r="A7437" s="239">
        <v>90976</v>
      </c>
      <c r="B7437" s="100" t="s">
        <v>252</v>
      </c>
      <c r="C7437" s="104" t="s">
        <v>7763</v>
      </c>
      <c r="D7437" s="94" t="s">
        <v>317</v>
      </c>
      <c r="E7437" s="95">
        <v>2.39</v>
      </c>
      <c r="F7437" s="96">
        <f t="shared" si="962"/>
        <v>2.93</v>
      </c>
      <c r="G7437" s="209">
        <f>ROUND(SUM('NOVO HORIZONTE'!G7437),2)</f>
        <v>0</v>
      </c>
      <c r="H7437" s="107">
        <f t="shared" si="968"/>
        <v>0</v>
      </c>
      <c r="I7437" s="188">
        <f t="shared" si="965"/>
        <v>0</v>
      </c>
      <c r="J7437" s="142"/>
      <c r="K7437" s="146"/>
      <c r="L7437" s="7" t="str">
        <f t="shared" si="966"/>
        <v/>
      </c>
      <c r="M7437" s="7" t="str">
        <f t="shared" si="967"/>
        <v/>
      </c>
      <c r="N7437" s="7" t="str">
        <f t="shared" si="964"/>
        <v/>
      </c>
      <c r="O7437" s="144"/>
      <c r="P7437" s="355">
        <v>0</v>
      </c>
      <c r="Q7437" s="362">
        <f>SUM('NOVO HORIZONTE'!I7437)</f>
        <v>0</v>
      </c>
      <c r="R7437" s="363">
        <f t="shared" si="963"/>
        <v>0</v>
      </c>
      <c r="S7437" s="153">
        <f t="shared" si="961"/>
        <v>0</v>
      </c>
      <c r="T7437" s="364"/>
    </row>
    <row r="7438" ht="22.5" hidden="1" spans="1:20">
      <c r="A7438" s="239">
        <v>90977</v>
      </c>
      <c r="B7438" s="100" t="s">
        <v>252</v>
      </c>
      <c r="C7438" s="104" t="s">
        <v>7764</v>
      </c>
      <c r="D7438" s="94" t="s">
        <v>317</v>
      </c>
      <c r="E7438" s="95">
        <v>21.6</v>
      </c>
      <c r="F7438" s="96">
        <f t="shared" si="962"/>
        <v>26.51</v>
      </c>
      <c r="G7438" s="209">
        <f>ROUND(SUM('NOVO HORIZONTE'!G7438),2)</f>
        <v>0</v>
      </c>
      <c r="H7438" s="107">
        <f t="shared" si="968"/>
        <v>0</v>
      </c>
      <c r="I7438" s="188">
        <f t="shared" si="965"/>
        <v>0</v>
      </c>
      <c r="J7438" s="142"/>
      <c r="K7438" s="146"/>
      <c r="L7438" s="7" t="str">
        <f t="shared" si="966"/>
        <v/>
      </c>
      <c r="M7438" s="7" t="str">
        <f t="shared" si="967"/>
        <v/>
      </c>
      <c r="N7438" s="7" t="str">
        <f t="shared" si="964"/>
        <v/>
      </c>
      <c r="O7438" s="144"/>
      <c r="P7438" s="355">
        <v>0</v>
      </c>
      <c r="Q7438" s="362">
        <f>SUM('NOVO HORIZONTE'!I7438)</f>
        <v>0</v>
      </c>
      <c r="R7438" s="363">
        <f t="shared" si="963"/>
        <v>0</v>
      </c>
      <c r="S7438" s="153">
        <f t="shared" si="961"/>
        <v>0</v>
      </c>
      <c r="T7438" s="364"/>
    </row>
    <row r="7439" ht="22.5" hidden="1" spans="1:20">
      <c r="A7439" s="239">
        <v>90978</v>
      </c>
      <c r="B7439" s="100" t="s">
        <v>252</v>
      </c>
      <c r="C7439" s="104" t="s">
        <v>7765</v>
      </c>
      <c r="D7439" s="94" t="s">
        <v>317</v>
      </c>
      <c r="E7439" s="95">
        <v>152.94</v>
      </c>
      <c r="F7439" s="96">
        <f t="shared" si="962"/>
        <v>187.72</v>
      </c>
      <c r="G7439" s="209">
        <f>ROUND(SUM('NOVO HORIZONTE'!G7439),2)</f>
        <v>0</v>
      </c>
      <c r="H7439" s="107">
        <f t="shared" si="968"/>
        <v>0</v>
      </c>
      <c r="I7439" s="188">
        <f t="shared" si="965"/>
        <v>0</v>
      </c>
      <c r="J7439" s="142"/>
      <c r="K7439" s="146"/>
      <c r="L7439" s="7" t="str">
        <f t="shared" si="966"/>
        <v/>
      </c>
      <c r="M7439" s="7" t="str">
        <f t="shared" si="967"/>
        <v/>
      </c>
      <c r="N7439" s="7" t="str">
        <f t="shared" si="964"/>
        <v/>
      </c>
      <c r="O7439" s="144"/>
      <c r="P7439" s="355">
        <v>0</v>
      </c>
      <c r="Q7439" s="362">
        <f>SUM('NOVO HORIZONTE'!I7439)</f>
        <v>0</v>
      </c>
      <c r="R7439" s="363">
        <f t="shared" si="963"/>
        <v>0</v>
      </c>
      <c r="S7439" s="153">
        <f t="shared" si="961"/>
        <v>0</v>
      </c>
      <c r="T7439" s="364"/>
    </row>
    <row r="7440" ht="22.5" hidden="1" spans="1:20">
      <c r="A7440" s="239">
        <v>90979</v>
      </c>
      <c r="B7440" s="100" t="s">
        <v>252</v>
      </c>
      <c r="C7440" s="104" t="s">
        <v>7766</v>
      </c>
      <c r="D7440" s="94" t="s">
        <v>7265</v>
      </c>
      <c r="E7440" s="95">
        <v>194.19</v>
      </c>
      <c r="F7440" s="96">
        <f t="shared" si="962"/>
        <v>238.35</v>
      </c>
      <c r="G7440" s="209">
        <f>ROUND(SUM('NOVO HORIZONTE'!G7440),2)</f>
        <v>0</v>
      </c>
      <c r="H7440" s="107">
        <f t="shared" si="968"/>
        <v>0</v>
      </c>
      <c r="I7440" s="188">
        <f t="shared" si="965"/>
        <v>0</v>
      </c>
      <c r="J7440" s="142"/>
      <c r="K7440" s="146"/>
      <c r="L7440" s="7" t="str">
        <f t="shared" si="966"/>
        <v/>
      </c>
      <c r="M7440" s="7" t="str">
        <f t="shared" si="967"/>
        <v/>
      </c>
      <c r="N7440" s="7" t="str">
        <f t="shared" si="964"/>
        <v/>
      </c>
      <c r="O7440" s="144"/>
      <c r="P7440" s="355">
        <v>0</v>
      </c>
      <c r="Q7440" s="362">
        <f>SUM('NOVO HORIZONTE'!I7440)</f>
        <v>0</v>
      </c>
      <c r="R7440" s="363">
        <f t="shared" si="963"/>
        <v>0</v>
      </c>
      <c r="S7440" s="153">
        <f t="shared" si="961"/>
        <v>0</v>
      </c>
      <c r="T7440" s="364"/>
    </row>
    <row r="7441" ht="22.5" hidden="1" spans="1:20">
      <c r="A7441" s="239">
        <v>90982</v>
      </c>
      <c r="B7441" s="100" t="s">
        <v>252</v>
      </c>
      <c r="C7441" s="104" t="s">
        <v>7767</v>
      </c>
      <c r="D7441" s="94" t="s">
        <v>7267</v>
      </c>
      <c r="E7441" s="95">
        <v>19.65</v>
      </c>
      <c r="F7441" s="96">
        <f t="shared" si="962"/>
        <v>24.12</v>
      </c>
      <c r="G7441" s="209">
        <f>ROUND(SUM('NOVO HORIZONTE'!G7441),2)</f>
        <v>0</v>
      </c>
      <c r="H7441" s="107">
        <f t="shared" si="968"/>
        <v>0</v>
      </c>
      <c r="I7441" s="188">
        <f t="shared" si="965"/>
        <v>0</v>
      </c>
      <c r="J7441" s="142"/>
      <c r="K7441" s="146"/>
      <c r="L7441" s="7" t="str">
        <f t="shared" si="966"/>
        <v/>
      </c>
      <c r="M7441" s="7" t="str">
        <f t="shared" si="967"/>
        <v/>
      </c>
      <c r="N7441" s="7" t="str">
        <f t="shared" si="964"/>
        <v/>
      </c>
      <c r="O7441" s="144"/>
      <c r="P7441" s="355">
        <v>0</v>
      </c>
      <c r="Q7441" s="362">
        <f>SUM('NOVO HORIZONTE'!I7441)</f>
        <v>0</v>
      </c>
      <c r="R7441" s="363">
        <f t="shared" si="963"/>
        <v>0</v>
      </c>
      <c r="S7441" s="153">
        <f t="shared" si="961"/>
        <v>0</v>
      </c>
      <c r="T7441" s="364"/>
    </row>
    <row r="7442" ht="22.5" hidden="1" spans="1:20">
      <c r="A7442" s="239">
        <v>90992</v>
      </c>
      <c r="B7442" s="100" t="s">
        <v>252</v>
      </c>
      <c r="C7442" s="104" t="s">
        <v>7768</v>
      </c>
      <c r="D7442" s="94" t="s">
        <v>317</v>
      </c>
      <c r="E7442" s="95">
        <v>8.06</v>
      </c>
      <c r="F7442" s="96">
        <f t="shared" si="962"/>
        <v>9.89</v>
      </c>
      <c r="G7442" s="209">
        <f>ROUND(SUM('NOVO HORIZONTE'!G7442),2)</f>
        <v>0</v>
      </c>
      <c r="H7442" s="107">
        <f t="shared" si="968"/>
        <v>0</v>
      </c>
      <c r="I7442" s="188">
        <f t="shared" si="965"/>
        <v>0</v>
      </c>
      <c r="J7442" s="142"/>
      <c r="K7442" s="146"/>
      <c r="L7442" s="7" t="str">
        <f t="shared" si="966"/>
        <v/>
      </c>
      <c r="M7442" s="7" t="str">
        <f t="shared" si="967"/>
        <v/>
      </c>
      <c r="N7442" s="7" t="str">
        <f t="shared" si="964"/>
        <v/>
      </c>
      <c r="O7442" s="144"/>
      <c r="P7442" s="355">
        <v>0</v>
      </c>
      <c r="Q7442" s="362">
        <f>SUM('NOVO HORIZONTE'!I7442)</f>
        <v>0</v>
      </c>
      <c r="R7442" s="363">
        <f t="shared" si="963"/>
        <v>0</v>
      </c>
      <c r="S7442" s="153">
        <f t="shared" si="961"/>
        <v>0</v>
      </c>
      <c r="T7442" s="364"/>
    </row>
    <row r="7443" ht="22.5" hidden="1" spans="1:20">
      <c r="A7443" s="239">
        <v>90993</v>
      </c>
      <c r="B7443" s="100" t="s">
        <v>252</v>
      </c>
      <c r="C7443" s="104" t="s">
        <v>7769</v>
      </c>
      <c r="D7443" s="94" t="s">
        <v>317</v>
      </c>
      <c r="E7443" s="95">
        <v>1.11</v>
      </c>
      <c r="F7443" s="96">
        <f t="shared" si="962"/>
        <v>1.36</v>
      </c>
      <c r="G7443" s="209">
        <f>ROUND(SUM('NOVO HORIZONTE'!G7443),2)</f>
        <v>0</v>
      </c>
      <c r="H7443" s="107">
        <f t="shared" si="968"/>
        <v>0</v>
      </c>
      <c r="I7443" s="188">
        <f t="shared" si="965"/>
        <v>0</v>
      </c>
      <c r="J7443" s="142"/>
      <c r="K7443" s="146"/>
      <c r="L7443" s="7" t="str">
        <f t="shared" si="966"/>
        <v/>
      </c>
      <c r="M7443" s="7" t="str">
        <f t="shared" si="967"/>
        <v/>
      </c>
      <c r="N7443" s="7" t="str">
        <f t="shared" si="964"/>
        <v/>
      </c>
      <c r="O7443" s="144"/>
      <c r="P7443" s="355">
        <v>0</v>
      </c>
      <c r="Q7443" s="362">
        <f>SUM('NOVO HORIZONTE'!I7443)</f>
        <v>0</v>
      </c>
      <c r="R7443" s="363">
        <f t="shared" si="963"/>
        <v>0</v>
      </c>
      <c r="S7443" s="153">
        <f t="shared" si="961"/>
        <v>0</v>
      </c>
      <c r="T7443" s="364"/>
    </row>
    <row r="7444" ht="22.5" hidden="1" spans="1:20">
      <c r="A7444" s="239">
        <v>90994</v>
      </c>
      <c r="B7444" s="100" t="s">
        <v>252</v>
      </c>
      <c r="C7444" s="104" t="s">
        <v>7770</v>
      </c>
      <c r="D7444" s="94" t="s">
        <v>317</v>
      </c>
      <c r="E7444" s="95">
        <v>10.09</v>
      </c>
      <c r="F7444" s="96">
        <f t="shared" si="962"/>
        <v>12.38</v>
      </c>
      <c r="G7444" s="209">
        <f>ROUND(SUM('NOVO HORIZONTE'!G7444),2)</f>
        <v>0</v>
      </c>
      <c r="H7444" s="107">
        <f t="shared" si="968"/>
        <v>0</v>
      </c>
      <c r="I7444" s="188">
        <f t="shared" si="965"/>
        <v>0</v>
      </c>
      <c r="J7444" s="142"/>
      <c r="K7444" s="146"/>
      <c r="L7444" s="7" t="str">
        <f t="shared" si="966"/>
        <v/>
      </c>
      <c r="M7444" s="7" t="str">
        <f t="shared" si="967"/>
        <v/>
      </c>
      <c r="N7444" s="7" t="str">
        <f t="shared" si="964"/>
        <v/>
      </c>
      <c r="O7444" s="144"/>
      <c r="P7444" s="355">
        <v>0</v>
      </c>
      <c r="Q7444" s="362">
        <f>SUM('NOVO HORIZONTE'!I7444)</f>
        <v>0</v>
      </c>
      <c r="R7444" s="363">
        <f t="shared" si="963"/>
        <v>0</v>
      </c>
      <c r="S7444" s="153">
        <f t="shared" si="961"/>
        <v>0</v>
      </c>
      <c r="T7444" s="364"/>
    </row>
    <row r="7445" ht="22.5" hidden="1" spans="1:20">
      <c r="A7445" s="239">
        <v>90995</v>
      </c>
      <c r="B7445" s="100" t="s">
        <v>252</v>
      </c>
      <c r="C7445" s="104" t="s">
        <v>7771</v>
      </c>
      <c r="D7445" s="94" t="s">
        <v>317</v>
      </c>
      <c r="E7445" s="95">
        <v>80.08</v>
      </c>
      <c r="F7445" s="96">
        <f t="shared" si="962"/>
        <v>98.29</v>
      </c>
      <c r="G7445" s="209">
        <f>ROUND(SUM('NOVO HORIZONTE'!G7445),2)</f>
        <v>0</v>
      </c>
      <c r="H7445" s="107">
        <f t="shared" si="968"/>
        <v>0</v>
      </c>
      <c r="I7445" s="188">
        <f t="shared" si="965"/>
        <v>0</v>
      </c>
      <c r="J7445" s="142"/>
      <c r="K7445" s="146"/>
      <c r="L7445" s="7" t="str">
        <f t="shared" si="966"/>
        <v/>
      </c>
      <c r="M7445" s="7" t="str">
        <f t="shared" si="967"/>
        <v/>
      </c>
      <c r="N7445" s="7" t="str">
        <f t="shared" si="964"/>
        <v/>
      </c>
      <c r="O7445" s="144"/>
      <c r="P7445" s="355">
        <v>0</v>
      </c>
      <c r="Q7445" s="362">
        <f>SUM('NOVO HORIZONTE'!I7445)</f>
        <v>0</v>
      </c>
      <c r="R7445" s="363">
        <f t="shared" si="963"/>
        <v>0</v>
      </c>
      <c r="S7445" s="153">
        <f t="shared" si="961"/>
        <v>0</v>
      </c>
      <c r="T7445" s="364"/>
    </row>
    <row r="7446" ht="22.5" hidden="1" spans="1:20">
      <c r="A7446" s="239">
        <v>90999</v>
      </c>
      <c r="B7446" s="100" t="s">
        <v>252</v>
      </c>
      <c r="C7446" s="104" t="s">
        <v>7772</v>
      </c>
      <c r="D7446" s="94" t="s">
        <v>7265</v>
      </c>
      <c r="E7446" s="95">
        <v>99.34</v>
      </c>
      <c r="F7446" s="96">
        <f t="shared" si="962"/>
        <v>121.93</v>
      </c>
      <c r="G7446" s="209">
        <f>ROUND(SUM('NOVO HORIZONTE'!G7446),2)</f>
        <v>0</v>
      </c>
      <c r="H7446" s="107">
        <f t="shared" si="968"/>
        <v>0</v>
      </c>
      <c r="I7446" s="188">
        <f t="shared" si="965"/>
        <v>0</v>
      </c>
      <c r="J7446" s="142"/>
      <c r="K7446" s="146"/>
      <c r="L7446" s="7" t="str">
        <f t="shared" si="966"/>
        <v/>
      </c>
      <c r="M7446" s="7" t="str">
        <f t="shared" si="967"/>
        <v/>
      </c>
      <c r="N7446" s="7" t="str">
        <f t="shared" si="964"/>
        <v/>
      </c>
      <c r="O7446" s="144"/>
      <c r="P7446" s="355">
        <v>0</v>
      </c>
      <c r="Q7446" s="362">
        <f>SUM('NOVO HORIZONTE'!I7446)</f>
        <v>0</v>
      </c>
      <c r="R7446" s="363">
        <f t="shared" si="963"/>
        <v>0</v>
      </c>
      <c r="S7446" s="153">
        <f t="shared" si="961"/>
        <v>0</v>
      </c>
      <c r="T7446" s="364"/>
    </row>
    <row r="7447" ht="22.5" hidden="1" spans="1:20">
      <c r="A7447" s="239">
        <v>91001</v>
      </c>
      <c r="B7447" s="100" t="s">
        <v>252</v>
      </c>
      <c r="C7447" s="104" t="s">
        <v>7773</v>
      </c>
      <c r="D7447" s="94" t="s">
        <v>7267</v>
      </c>
      <c r="E7447" s="95">
        <v>9.17</v>
      </c>
      <c r="F7447" s="96">
        <f t="shared" si="962"/>
        <v>11.26</v>
      </c>
      <c r="G7447" s="209">
        <f>ROUND(SUM('NOVO HORIZONTE'!G7447),2)</f>
        <v>0</v>
      </c>
      <c r="H7447" s="107">
        <f t="shared" si="968"/>
        <v>0</v>
      </c>
      <c r="I7447" s="188">
        <f t="shared" si="965"/>
        <v>0</v>
      </c>
      <c r="J7447" s="142"/>
      <c r="K7447" s="146"/>
      <c r="L7447" s="7" t="str">
        <f t="shared" si="966"/>
        <v/>
      </c>
      <c r="M7447" s="7" t="str">
        <f t="shared" si="967"/>
        <v/>
      </c>
      <c r="N7447" s="7" t="str">
        <f t="shared" si="964"/>
        <v/>
      </c>
      <c r="O7447" s="144"/>
      <c r="P7447" s="355">
        <v>0</v>
      </c>
      <c r="Q7447" s="362">
        <f>SUM('NOVO HORIZONTE'!I7447)</f>
        <v>0</v>
      </c>
      <c r="R7447" s="363">
        <f t="shared" si="963"/>
        <v>0</v>
      </c>
      <c r="S7447" s="153">
        <f t="shared" si="961"/>
        <v>0</v>
      </c>
      <c r="T7447" s="364"/>
    </row>
    <row r="7448" ht="12.75" hidden="1" spans="1:20">
      <c r="A7448" s="238" t="s">
        <v>7774</v>
      </c>
      <c r="B7448" s="236"/>
      <c r="C7448" s="161" t="s">
        <v>7775</v>
      </c>
      <c r="D7448" s="94"/>
      <c r="E7448" s="95">
        <v>0</v>
      </c>
      <c r="F7448" s="96">
        <f t="shared" si="962"/>
        <v>0</v>
      </c>
      <c r="G7448" s="209">
        <f>ROUND(SUM('NOVO HORIZONTE'!G7448),2)</f>
        <v>0</v>
      </c>
      <c r="H7448" s="187">
        <f t="shared" si="968"/>
        <v>0</v>
      </c>
      <c r="I7448" s="188">
        <f t="shared" si="965"/>
        <v>0</v>
      </c>
      <c r="J7448" s="142"/>
      <c r="K7448" s="145" t="str">
        <f>IF(SUM(I7449:I7478)&gt;0,"xx","")</f>
        <v/>
      </c>
      <c r="L7448" s="7" t="str">
        <f t="shared" si="966"/>
        <v/>
      </c>
      <c r="M7448" s="7" t="str">
        <f t="shared" si="967"/>
        <v/>
      </c>
      <c r="N7448" s="7" t="str">
        <f t="shared" si="964"/>
        <v/>
      </c>
      <c r="O7448" s="144"/>
      <c r="P7448" s="375"/>
      <c r="Q7448" s="362">
        <f>SUM('NOVO HORIZONTE'!I7448)</f>
        <v>0</v>
      </c>
      <c r="R7448" s="363">
        <f t="shared" si="963"/>
        <v>0</v>
      </c>
      <c r="S7448" s="153">
        <f t="shared" si="961"/>
        <v>0</v>
      </c>
      <c r="T7448" s="364"/>
    </row>
    <row r="7449" ht="12.75" hidden="1" spans="1:20">
      <c r="A7449" s="239">
        <v>73303</v>
      </c>
      <c r="B7449" s="100" t="s">
        <v>252</v>
      </c>
      <c r="C7449" s="104" t="s">
        <v>7776</v>
      </c>
      <c r="D7449" s="94" t="s">
        <v>317</v>
      </c>
      <c r="E7449" s="95">
        <v>6.58</v>
      </c>
      <c r="F7449" s="96">
        <f t="shared" si="962"/>
        <v>8.08</v>
      </c>
      <c r="G7449" s="209">
        <f>ROUND(SUM('NOVO HORIZONTE'!G7449),2)</f>
        <v>0</v>
      </c>
      <c r="H7449" s="107">
        <f t="shared" si="968"/>
        <v>0</v>
      </c>
      <c r="I7449" s="188">
        <f t="shared" si="965"/>
        <v>0</v>
      </c>
      <c r="J7449" s="142"/>
      <c r="K7449" s="146"/>
      <c r="L7449" s="7" t="str">
        <f t="shared" si="966"/>
        <v/>
      </c>
      <c r="M7449" s="7" t="str">
        <f t="shared" si="967"/>
        <v/>
      </c>
      <c r="N7449" s="7" t="str">
        <f t="shared" si="964"/>
        <v/>
      </c>
      <c r="O7449" s="144"/>
      <c r="P7449" s="355">
        <v>0</v>
      </c>
      <c r="Q7449" s="362">
        <f>SUM('NOVO HORIZONTE'!I7449)</f>
        <v>0</v>
      </c>
      <c r="R7449" s="363">
        <f t="shared" si="963"/>
        <v>0</v>
      </c>
      <c r="S7449" s="153">
        <f t="shared" ref="S7449:S7512" si="969">IF(R7449=0,0,IF(R7449&gt;0,"c","b"))</f>
        <v>0</v>
      </c>
      <c r="T7449" s="364"/>
    </row>
    <row r="7450" ht="12.75" hidden="1" spans="1:20">
      <c r="A7450" s="239">
        <v>73307</v>
      </c>
      <c r="B7450" s="100" t="s">
        <v>252</v>
      </c>
      <c r="C7450" s="104" t="s">
        <v>7777</v>
      </c>
      <c r="D7450" s="94" t="s">
        <v>317</v>
      </c>
      <c r="E7450" s="95">
        <v>5.87</v>
      </c>
      <c r="F7450" s="96">
        <f t="shared" si="962"/>
        <v>7.2</v>
      </c>
      <c r="G7450" s="209">
        <f>ROUND(SUM('NOVO HORIZONTE'!G7450),2)</f>
        <v>0</v>
      </c>
      <c r="H7450" s="107">
        <f t="shared" si="968"/>
        <v>0</v>
      </c>
      <c r="I7450" s="188">
        <f t="shared" si="965"/>
        <v>0</v>
      </c>
      <c r="J7450" s="142"/>
      <c r="K7450" s="146"/>
      <c r="L7450" s="7" t="str">
        <f t="shared" si="966"/>
        <v/>
      </c>
      <c r="M7450" s="7" t="str">
        <f t="shared" si="967"/>
        <v/>
      </c>
      <c r="N7450" s="7" t="str">
        <f t="shared" si="964"/>
        <v/>
      </c>
      <c r="O7450" s="144"/>
      <c r="P7450" s="355">
        <v>0</v>
      </c>
      <c r="Q7450" s="362">
        <f>SUM('NOVO HORIZONTE'!I7450)</f>
        <v>0</v>
      </c>
      <c r="R7450" s="363">
        <f t="shared" si="963"/>
        <v>0</v>
      </c>
      <c r="S7450" s="153">
        <f t="shared" si="969"/>
        <v>0</v>
      </c>
      <c r="T7450" s="364"/>
    </row>
    <row r="7451" ht="22.5" hidden="1" spans="1:20">
      <c r="A7451" s="239">
        <v>73311</v>
      </c>
      <c r="B7451" s="100" t="s">
        <v>252</v>
      </c>
      <c r="C7451" s="104" t="s">
        <v>7778</v>
      </c>
      <c r="D7451" s="94" t="s">
        <v>317</v>
      </c>
      <c r="E7451" s="95">
        <v>173.26</v>
      </c>
      <c r="F7451" s="96">
        <f t="shared" si="962"/>
        <v>212.66</v>
      </c>
      <c r="G7451" s="209">
        <f>ROUND(SUM('NOVO HORIZONTE'!G7451),2)</f>
        <v>0</v>
      </c>
      <c r="H7451" s="107">
        <f t="shared" si="968"/>
        <v>0</v>
      </c>
      <c r="I7451" s="188">
        <f t="shared" si="965"/>
        <v>0</v>
      </c>
      <c r="J7451" s="142"/>
      <c r="K7451" s="146"/>
      <c r="L7451" s="7" t="str">
        <f t="shared" si="966"/>
        <v/>
      </c>
      <c r="M7451" s="7" t="str">
        <f t="shared" si="967"/>
        <v/>
      </c>
      <c r="N7451" s="7" t="str">
        <f t="shared" si="964"/>
        <v/>
      </c>
      <c r="O7451" s="144"/>
      <c r="P7451" s="355">
        <v>0</v>
      </c>
      <c r="Q7451" s="362">
        <f>SUM('NOVO HORIZONTE'!I7451)</f>
        <v>0</v>
      </c>
      <c r="R7451" s="363">
        <f t="shared" si="963"/>
        <v>0</v>
      </c>
      <c r="S7451" s="153">
        <f t="shared" si="969"/>
        <v>0</v>
      </c>
      <c r="T7451" s="364"/>
    </row>
    <row r="7452" ht="22.5" hidden="1" spans="1:20">
      <c r="A7452" s="239">
        <v>93416</v>
      </c>
      <c r="B7452" s="100" t="s">
        <v>252</v>
      </c>
      <c r="C7452" s="104" t="s">
        <v>7779</v>
      </c>
      <c r="D7452" s="94" t="s">
        <v>7267</v>
      </c>
      <c r="E7452" s="95">
        <v>0.36</v>
      </c>
      <c r="F7452" s="96">
        <f t="shared" si="962"/>
        <v>0.44</v>
      </c>
      <c r="G7452" s="209">
        <f>ROUND(SUM('NOVO HORIZONTE'!G7452),2)</f>
        <v>0</v>
      </c>
      <c r="H7452" s="107">
        <f t="shared" si="968"/>
        <v>0</v>
      </c>
      <c r="I7452" s="188">
        <f t="shared" si="965"/>
        <v>0</v>
      </c>
      <c r="J7452" s="142"/>
      <c r="K7452" s="146"/>
      <c r="L7452" s="7" t="str">
        <f t="shared" si="966"/>
        <v/>
      </c>
      <c r="M7452" s="7" t="str">
        <f t="shared" si="967"/>
        <v/>
      </c>
      <c r="N7452" s="7" t="str">
        <f t="shared" si="964"/>
        <v/>
      </c>
      <c r="O7452" s="144"/>
      <c r="P7452" s="355">
        <v>0</v>
      </c>
      <c r="Q7452" s="362">
        <f>SUM('NOVO HORIZONTE'!I7452)</f>
        <v>0</v>
      </c>
      <c r="R7452" s="363">
        <f t="shared" si="963"/>
        <v>0</v>
      </c>
      <c r="S7452" s="153">
        <f t="shared" si="969"/>
        <v>0</v>
      </c>
      <c r="T7452" s="364"/>
    </row>
    <row r="7453" ht="22.5" hidden="1" spans="1:20">
      <c r="A7453" s="239">
        <v>93411</v>
      </c>
      <c r="B7453" s="100" t="s">
        <v>252</v>
      </c>
      <c r="C7453" s="104" t="s">
        <v>7780</v>
      </c>
      <c r="D7453" s="94" t="s">
        <v>317</v>
      </c>
      <c r="E7453" s="95">
        <v>0.31</v>
      </c>
      <c r="F7453" s="96">
        <f t="shared" si="962"/>
        <v>0.38</v>
      </c>
      <c r="G7453" s="209">
        <f>ROUND(SUM('NOVO HORIZONTE'!G7453),2)</f>
        <v>0</v>
      </c>
      <c r="H7453" s="107">
        <f t="shared" si="968"/>
        <v>0</v>
      </c>
      <c r="I7453" s="188">
        <f t="shared" si="965"/>
        <v>0</v>
      </c>
      <c r="J7453" s="142"/>
      <c r="K7453" s="146"/>
      <c r="L7453" s="7" t="str">
        <f t="shared" si="966"/>
        <v/>
      </c>
      <c r="M7453" s="7" t="str">
        <f t="shared" si="967"/>
        <v/>
      </c>
      <c r="N7453" s="7" t="str">
        <f t="shared" si="964"/>
        <v/>
      </c>
      <c r="O7453" s="144"/>
      <c r="P7453" s="355">
        <v>0</v>
      </c>
      <c r="Q7453" s="362">
        <f>SUM('NOVO HORIZONTE'!I7453)</f>
        <v>0</v>
      </c>
      <c r="R7453" s="363">
        <f t="shared" si="963"/>
        <v>0</v>
      </c>
      <c r="S7453" s="153">
        <f t="shared" si="969"/>
        <v>0</v>
      </c>
      <c r="T7453" s="364"/>
    </row>
    <row r="7454" ht="22.5" hidden="1" spans="1:20">
      <c r="A7454" s="239">
        <v>93412</v>
      </c>
      <c r="B7454" s="100" t="s">
        <v>252</v>
      </c>
      <c r="C7454" s="104" t="s">
        <v>7781</v>
      </c>
      <c r="D7454" s="94" t="s">
        <v>317</v>
      </c>
      <c r="E7454" s="95">
        <v>0.05</v>
      </c>
      <c r="F7454" s="96">
        <f t="shared" si="962"/>
        <v>0.06</v>
      </c>
      <c r="G7454" s="209">
        <f>ROUND(SUM('NOVO HORIZONTE'!G7454),2)</f>
        <v>0</v>
      </c>
      <c r="H7454" s="107">
        <f t="shared" si="968"/>
        <v>0</v>
      </c>
      <c r="I7454" s="188">
        <f t="shared" si="965"/>
        <v>0</v>
      </c>
      <c r="J7454" s="142"/>
      <c r="K7454" s="146"/>
      <c r="L7454" s="7" t="str">
        <f t="shared" si="966"/>
        <v/>
      </c>
      <c r="M7454" s="7" t="str">
        <f t="shared" si="967"/>
        <v/>
      </c>
      <c r="N7454" s="7" t="str">
        <f t="shared" si="964"/>
        <v/>
      </c>
      <c r="O7454" s="144"/>
      <c r="P7454" s="355">
        <v>0</v>
      </c>
      <c r="Q7454" s="362">
        <f>SUM('NOVO HORIZONTE'!I7454)</f>
        <v>0</v>
      </c>
      <c r="R7454" s="363">
        <f t="shared" si="963"/>
        <v>0</v>
      </c>
      <c r="S7454" s="153">
        <f t="shared" si="969"/>
        <v>0</v>
      </c>
      <c r="T7454" s="364"/>
    </row>
    <row r="7455" ht="22.5" hidden="1" spans="1:20">
      <c r="A7455" s="239">
        <v>93413</v>
      </c>
      <c r="B7455" s="100" t="s">
        <v>252</v>
      </c>
      <c r="C7455" s="104" t="s">
        <v>7782</v>
      </c>
      <c r="D7455" s="94" t="s">
        <v>317</v>
      </c>
      <c r="E7455" s="95">
        <v>0.28</v>
      </c>
      <c r="F7455" s="96">
        <f t="shared" si="962"/>
        <v>0.34</v>
      </c>
      <c r="G7455" s="209">
        <f>ROUND(SUM('NOVO HORIZONTE'!G7455),2)</f>
        <v>0</v>
      </c>
      <c r="H7455" s="107">
        <f t="shared" si="968"/>
        <v>0</v>
      </c>
      <c r="I7455" s="188">
        <f t="shared" si="965"/>
        <v>0</v>
      </c>
      <c r="J7455" s="142"/>
      <c r="K7455" s="146"/>
      <c r="L7455" s="7" t="str">
        <f t="shared" si="966"/>
        <v/>
      </c>
      <c r="M7455" s="7" t="str">
        <f t="shared" si="967"/>
        <v/>
      </c>
      <c r="N7455" s="7" t="str">
        <f t="shared" si="964"/>
        <v/>
      </c>
      <c r="O7455" s="144"/>
      <c r="P7455" s="355">
        <v>0</v>
      </c>
      <c r="Q7455" s="362">
        <f>SUM('NOVO HORIZONTE'!I7455)</f>
        <v>0</v>
      </c>
      <c r="R7455" s="363">
        <f t="shared" si="963"/>
        <v>0</v>
      </c>
      <c r="S7455" s="153">
        <f t="shared" si="969"/>
        <v>0</v>
      </c>
      <c r="T7455" s="364"/>
    </row>
    <row r="7456" ht="22.5" hidden="1" spans="1:20">
      <c r="A7456" s="239">
        <v>93414</v>
      </c>
      <c r="B7456" s="100" t="s">
        <v>252</v>
      </c>
      <c r="C7456" s="104" t="s">
        <v>7783</v>
      </c>
      <c r="D7456" s="94" t="s">
        <v>317</v>
      </c>
      <c r="E7456" s="95">
        <v>13.29</v>
      </c>
      <c r="F7456" s="96">
        <f t="shared" si="962"/>
        <v>16.31</v>
      </c>
      <c r="G7456" s="209">
        <f>ROUND(SUM('NOVO HORIZONTE'!G7456),2)</f>
        <v>0</v>
      </c>
      <c r="H7456" s="107">
        <f t="shared" si="968"/>
        <v>0</v>
      </c>
      <c r="I7456" s="188">
        <f t="shared" si="965"/>
        <v>0</v>
      </c>
      <c r="J7456" s="142"/>
      <c r="K7456" s="146"/>
      <c r="L7456" s="7" t="str">
        <f t="shared" si="966"/>
        <v/>
      </c>
      <c r="M7456" s="7" t="str">
        <f t="shared" si="967"/>
        <v/>
      </c>
      <c r="N7456" s="7" t="str">
        <f t="shared" si="964"/>
        <v/>
      </c>
      <c r="O7456" s="144"/>
      <c r="P7456" s="355">
        <v>0</v>
      </c>
      <c r="Q7456" s="362">
        <f>SUM('NOVO HORIZONTE'!I7456)</f>
        <v>0</v>
      </c>
      <c r="R7456" s="363">
        <f t="shared" si="963"/>
        <v>0</v>
      </c>
      <c r="S7456" s="153">
        <f t="shared" si="969"/>
        <v>0</v>
      </c>
      <c r="T7456" s="364"/>
    </row>
    <row r="7457" ht="12.75" hidden="1" spans="1:20">
      <c r="A7457" s="239">
        <v>73395</v>
      </c>
      <c r="B7457" s="100" t="s">
        <v>252</v>
      </c>
      <c r="C7457" s="104" t="s">
        <v>7784</v>
      </c>
      <c r="D7457" s="94" t="s">
        <v>7267</v>
      </c>
      <c r="E7457" s="95">
        <v>7.76</v>
      </c>
      <c r="F7457" s="96">
        <f t="shared" si="962"/>
        <v>9.52</v>
      </c>
      <c r="G7457" s="209">
        <f>ROUND(SUM('NOVO HORIZONTE'!G7457),2)</f>
        <v>0</v>
      </c>
      <c r="H7457" s="107">
        <f t="shared" si="968"/>
        <v>0</v>
      </c>
      <c r="I7457" s="188">
        <f t="shared" si="965"/>
        <v>0</v>
      </c>
      <c r="J7457" s="142"/>
      <c r="K7457" s="146"/>
      <c r="L7457" s="7" t="str">
        <f t="shared" si="966"/>
        <v/>
      </c>
      <c r="M7457" s="7" t="str">
        <f t="shared" si="967"/>
        <v/>
      </c>
      <c r="N7457" s="7" t="str">
        <f t="shared" si="964"/>
        <v/>
      </c>
      <c r="O7457" s="144"/>
      <c r="P7457" s="355">
        <v>0</v>
      </c>
      <c r="Q7457" s="362">
        <f>SUM('NOVO HORIZONTE'!I7457)</f>
        <v>0</v>
      </c>
      <c r="R7457" s="363">
        <f t="shared" si="963"/>
        <v>0</v>
      </c>
      <c r="S7457" s="153">
        <f t="shared" si="969"/>
        <v>0</v>
      </c>
      <c r="T7457" s="364"/>
    </row>
    <row r="7458" ht="12.75" hidden="1" spans="1:20">
      <c r="A7458" s="239">
        <v>73417</v>
      </c>
      <c r="B7458" s="100" t="s">
        <v>252</v>
      </c>
      <c r="C7458" s="104" t="s">
        <v>7785</v>
      </c>
      <c r="D7458" s="94" t="s">
        <v>7265</v>
      </c>
      <c r="E7458" s="95">
        <v>185.71</v>
      </c>
      <c r="F7458" s="96">
        <f t="shared" si="962"/>
        <v>227.94</v>
      </c>
      <c r="G7458" s="209">
        <f>ROUND(SUM('NOVO HORIZONTE'!G7458),2)</f>
        <v>0</v>
      </c>
      <c r="H7458" s="107">
        <f t="shared" si="968"/>
        <v>0</v>
      </c>
      <c r="I7458" s="188">
        <f t="shared" si="965"/>
        <v>0</v>
      </c>
      <c r="J7458" s="142"/>
      <c r="K7458" s="146"/>
      <c r="L7458" s="7" t="str">
        <f t="shared" si="966"/>
        <v/>
      </c>
      <c r="M7458" s="7" t="str">
        <f t="shared" si="967"/>
        <v/>
      </c>
      <c r="N7458" s="7" t="str">
        <f t="shared" si="964"/>
        <v/>
      </c>
      <c r="O7458" s="144"/>
      <c r="P7458" s="355">
        <v>0</v>
      </c>
      <c r="Q7458" s="362">
        <f>SUM('NOVO HORIZONTE'!I7458)</f>
        <v>0</v>
      </c>
      <c r="R7458" s="363">
        <f t="shared" si="963"/>
        <v>0</v>
      </c>
      <c r="S7458" s="153">
        <f t="shared" si="969"/>
        <v>0</v>
      </c>
      <c r="T7458" s="364"/>
    </row>
    <row r="7459" ht="22.5" hidden="1" spans="1:20">
      <c r="A7459" s="239">
        <v>93415</v>
      </c>
      <c r="B7459" s="100" t="s">
        <v>252</v>
      </c>
      <c r="C7459" s="104" t="s">
        <v>7786</v>
      </c>
      <c r="D7459" s="94" t="s">
        <v>7265</v>
      </c>
      <c r="E7459" s="95">
        <v>13.93</v>
      </c>
      <c r="F7459" s="96">
        <f t="shared" si="962"/>
        <v>17.1</v>
      </c>
      <c r="G7459" s="209">
        <f>ROUND(SUM('NOVO HORIZONTE'!G7459),2)</f>
        <v>0</v>
      </c>
      <c r="H7459" s="107">
        <f t="shared" si="968"/>
        <v>0</v>
      </c>
      <c r="I7459" s="188">
        <f t="shared" si="965"/>
        <v>0</v>
      </c>
      <c r="J7459" s="142"/>
      <c r="K7459" s="146"/>
      <c r="L7459" s="7" t="str">
        <f t="shared" si="966"/>
        <v/>
      </c>
      <c r="M7459" s="7" t="str">
        <f t="shared" si="967"/>
        <v/>
      </c>
      <c r="N7459" s="7" t="str">
        <f t="shared" si="964"/>
        <v/>
      </c>
      <c r="O7459" s="144"/>
      <c r="P7459" s="355">
        <v>0</v>
      </c>
      <c r="Q7459" s="362">
        <f>SUM('NOVO HORIZONTE'!I7459)</f>
        <v>0</v>
      </c>
      <c r="R7459" s="363">
        <f t="shared" si="963"/>
        <v>0</v>
      </c>
      <c r="S7459" s="153">
        <f t="shared" si="969"/>
        <v>0</v>
      </c>
      <c r="T7459" s="364"/>
    </row>
    <row r="7460" ht="12.75" hidden="1" spans="1:20">
      <c r="A7460" s="239">
        <v>93421</v>
      </c>
      <c r="B7460" s="100" t="s">
        <v>252</v>
      </c>
      <c r="C7460" s="104" t="s">
        <v>7787</v>
      </c>
      <c r="D7460" s="94" t="s">
        <v>7265</v>
      </c>
      <c r="E7460" s="95">
        <v>73.81</v>
      </c>
      <c r="F7460" s="96">
        <f t="shared" si="962"/>
        <v>90.59</v>
      </c>
      <c r="G7460" s="209">
        <f>ROUND(SUM('NOVO HORIZONTE'!G7460),2)</f>
        <v>0</v>
      </c>
      <c r="H7460" s="107">
        <f t="shared" si="968"/>
        <v>0</v>
      </c>
      <c r="I7460" s="188">
        <f t="shared" si="965"/>
        <v>0</v>
      </c>
      <c r="J7460" s="142"/>
      <c r="K7460" s="146"/>
      <c r="L7460" s="7" t="str">
        <f t="shared" si="966"/>
        <v/>
      </c>
      <c r="M7460" s="7" t="str">
        <f t="shared" si="967"/>
        <v/>
      </c>
      <c r="N7460" s="7" t="str">
        <f t="shared" si="964"/>
        <v/>
      </c>
      <c r="O7460" s="144"/>
      <c r="P7460" s="355">
        <v>0</v>
      </c>
      <c r="Q7460" s="362">
        <f>SUM('NOVO HORIZONTE'!I7460)</f>
        <v>0</v>
      </c>
      <c r="R7460" s="363">
        <f t="shared" si="963"/>
        <v>0</v>
      </c>
      <c r="S7460" s="153">
        <f t="shared" si="969"/>
        <v>0</v>
      </c>
      <c r="T7460" s="364"/>
    </row>
    <row r="7461" ht="12.75" hidden="1" spans="1:20">
      <c r="A7461" s="239">
        <v>93427</v>
      </c>
      <c r="B7461" s="100" t="s">
        <v>252</v>
      </c>
      <c r="C7461" s="104" t="s">
        <v>7788</v>
      </c>
      <c r="D7461" s="94" t="s">
        <v>7265</v>
      </c>
      <c r="E7461" s="95">
        <v>168.05</v>
      </c>
      <c r="F7461" s="96">
        <f t="shared" si="962"/>
        <v>206.26</v>
      </c>
      <c r="G7461" s="209">
        <f>ROUND(SUM('NOVO HORIZONTE'!G7461),2)</f>
        <v>0</v>
      </c>
      <c r="H7461" s="107">
        <f t="shared" si="968"/>
        <v>0</v>
      </c>
      <c r="I7461" s="188">
        <f t="shared" si="965"/>
        <v>0</v>
      </c>
      <c r="J7461" s="142"/>
      <c r="K7461" s="146"/>
      <c r="L7461" s="7" t="str">
        <f t="shared" si="966"/>
        <v/>
      </c>
      <c r="M7461" s="7" t="str">
        <f t="shared" si="967"/>
        <v/>
      </c>
      <c r="N7461" s="7" t="str">
        <f t="shared" si="964"/>
        <v/>
      </c>
      <c r="O7461" s="144"/>
      <c r="P7461" s="355">
        <v>0</v>
      </c>
      <c r="Q7461" s="362">
        <f>SUM('NOVO HORIZONTE'!I7461)</f>
        <v>0</v>
      </c>
      <c r="R7461" s="363">
        <f t="shared" si="963"/>
        <v>0</v>
      </c>
      <c r="S7461" s="153">
        <f t="shared" si="969"/>
        <v>0</v>
      </c>
      <c r="T7461" s="364"/>
    </row>
    <row r="7462" ht="12.75" hidden="1" spans="1:20">
      <c r="A7462" s="239">
        <v>93422</v>
      </c>
      <c r="B7462" s="100" t="s">
        <v>252</v>
      </c>
      <c r="C7462" s="104" t="s">
        <v>7789</v>
      </c>
      <c r="D7462" s="94" t="s">
        <v>7267</v>
      </c>
      <c r="E7462" s="95">
        <v>4.88</v>
      </c>
      <c r="F7462" s="96">
        <f t="shared" si="962"/>
        <v>5.99</v>
      </c>
      <c r="G7462" s="209">
        <f>ROUND(SUM('NOVO HORIZONTE'!G7462),2)</f>
        <v>0</v>
      </c>
      <c r="H7462" s="107">
        <f t="shared" si="968"/>
        <v>0</v>
      </c>
      <c r="I7462" s="188">
        <f t="shared" si="965"/>
        <v>0</v>
      </c>
      <c r="J7462" s="142"/>
      <c r="K7462" s="146"/>
      <c r="L7462" s="7" t="str">
        <f t="shared" si="966"/>
        <v/>
      </c>
      <c r="M7462" s="7" t="str">
        <f t="shared" si="967"/>
        <v/>
      </c>
      <c r="N7462" s="7" t="str">
        <f t="shared" si="964"/>
        <v/>
      </c>
      <c r="O7462" s="144"/>
      <c r="P7462" s="355">
        <v>0</v>
      </c>
      <c r="Q7462" s="362">
        <f>SUM('NOVO HORIZONTE'!I7462)</f>
        <v>0</v>
      </c>
      <c r="R7462" s="363">
        <f t="shared" si="963"/>
        <v>0</v>
      </c>
      <c r="S7462" s="153">
        <f t="shared" si="969"/>
        <v>0</v>
      </c>
      <c r="T7462" s="364"/>
    </row>
    <row r="7463" ht="12.75" hidden="1" spans="1:20">
      <c r="A7463" s="239">
        <v>93428</v>
      </c>
      <c r="B7463" s="100" t="s">
        <v>252</v>
      </c>
      <c r="C7463" s="104" t="s">
        <v>7790</v>
      </c>
      <c r="D7463" s="94" t="s">
        <v>7267</v>
      </c>
      <c r="E7463" s="95">
        <v>6.91</v>
      </c>
      <c r="F7463" s="96">
        <f t="shared" si="962"/>
        <v>8.48</v>
      </c>
      <c r="G7463" s="209">
        <f>ROUND(SUM('NOVO HORIZONTE'!G7463),2)</f>
        <v>0</v>
      </c>
      <c r="H7463" s="107">
        <f t="shared" si="968"/>
        <v>0</v>
      </c>
      <c r="I7463" s="188">
        <f t="shared" si="965"/>
        <v>0</v>
      </c>
      <c r="J7463" s="142"/>
      <c r="K7463" s="146"/>
      <c r="L7463" s="7" t="str">
        <f t="shared" si="966"/>
        <v/>
      </c>
      <c r="M7463" s="7" t="str">
        <f t="shared" si="967"/>
        <v/>
      </c>
      <c r="N7463" s="7" t="str">
        <f t="shared" si="964"/>
        <v/>
      </c>
      <c r="O7463" s="144"/>
      <c r="P7463" s="355">
        <v>0</v>
      </c>
      <c r="Q7463" s="362">
        <f>SUM('NOVO HORIZONTE'!I7463)</f>
        <v>0</v>
      </c>
      <c r="R7463" s="363">
        <f t="shared" si="963"/>
        <v>0</v>
      </c>
      <c r="S7463" s="153">
        <f t="shared" si="969"/>
        <v>0</v>
      </c>
      <c r="T7463" s="364"/>
    </row>
    <row r="7464" ht="12.75" hidden="1" spans="1:20">
      <c r="A7464" s="239">
        <v>93235</v>
      </c>
      <c r="B7464" s="100" t="s">
        <v>252</v>
      </c>
      <c r="C7464" s="104" t="s">
        <v>7791</v>
      </c>
      <c r="D7464" s="94" t="s">
        <v>317</v>
      </c>
      <c r="E7464" s="95">
        <v>1.18</v>
      </c>
      <c r="F7464" s="96">
        <f t="shared" si="962"/>
        <v>1.45</v>
      </c>
      <c r="G7464" s="209">
        <f>ROUND(SUM('NOVO HORIZONTE'!G7464),2)</f>
        <v>0</v>
      </c>
      <c r="H7464" s="107">
        <f t="shared" si="968"/>
        <v>0</v>
      </c>
      <c r="I7464" s="188">
        <f t="shared" si="965"/>
        <v>0</v>
      </c>
      <c r="J7464" s="142"/>
      <c r="K7464" s="146"/>
      <c r="L7464" s="7" t="str">
        <f t="shared" si="966"/>
        <v/>
      </c>
      <c r="M7464" s="7" t="str">
        <f t="shared" si="967"/>
        <v/>
      </c>
      <c r="N7464" s="7" t="str">
        <f t="shared" si="964"/>
        <v/>
      </c>
      <c r="O7464" s="144"/>
      <c r="P7464" s="355">
        <v>0</v>
      </c>
      <c r="Q7464" s="362">
        <f>SUM('NOVO HORIZONTE'!I7464)</f>
        <v>0</v>
      </c>
      <c r="R7464" s="363">
        <f t="shared" si="963"/>
        <v>0</v>
      </c>
      <c r="S7464" s="153">
        <f t="shared" si="969"/>
        <v>0</v>
      </c>
      <c r="T7464" s="364"/>
    </row>
    <row r="7465" ht="12.75" hidden="1" spans="1:20">
      <c r="A7465" s="239">
        <v>93417</v>
      </c>
      <c r="B7465" s="100" t="s">
        <v>252</v>
      </c>
      <c r="C7465" s="104" t="s">
        <v>7792</v>
      </c>
      <c r="D7465" s="94" t="s">
        <v>317</v>
      </c>
      <c r="E7465" s="95">
        <v>4.14</v>
      </c>
      <c r="F7465" s="96">
        <f t="shared" si="962"/>
        <v>5.08</v>
      </c>
      <c r="G7465" s="209">
        <f>ROUND(SUM('NOVO HORIZONTE'!G7465),2)</f>
        <v>0</v>
      </c>
      <c r="H7465" s="107">
        <f t="shared" si="968"/>
        <v>0</v>
      </c>
      <c r="I7465" s="188">
        <f t="shared" si="965"/>
        <v>0</v>
      </c>
      <c r="J7465" s="142"/>
      <c r="K7465" s="146"/>
      <c r="L7465" s="7" t="str">
        <f t="shared" si="966"/>
        <v/>
      </c>
      <c r="M7465" s="7" t="str">
        <f t="shared" si="967"/>
        <v/>
      </c>
      <c r="N7465" s="7" t="str">
        <f t="shared" si="964"/>
        <v/>
      </c>
      <c r="O7465" s="144"/>
      <c r="P7465" s="355">
        <v>0</v>
      </c>
      <c r="Q7465" s="362">
        <f>SUM('NOVO HORIZONTE'!I7465)</f>
        <v>0</v>
      </c>
      <c r="R7465" s="363">
        <f t="shared" si="963"/>
        <v>0</v>
      </c>
      <c r="S7465" s="153">
        <f t="shared" si="969"/>
        <v>0</v>
      </c>
      <c r="T7465" s="364"/>
    </row>
    <row r="7466" ht="12.75" hidden="1" spans="1:20">
      <c r="A7466" s="239">
        <v>93418</v>
      </c>
      <c r="B7466" s="100" t="s">
        <v>252</v>
      </c>
      <c r="C7466" s="104" t="s">
        <v>7793</v>
      </c>
      <c r="D7466" s="94" t="s">
        <v>317</v>
      </c>
      <c r="E7466" s="95">
        <v>0.74</v>
      </c>
      <c r="F7466" s="96">
        <f t="shared" si="962"/>
        <v>0.91</v>
      </c>
      <c r="G7466" s="209">
        <f>ROUND(SUM('NOVO HORIZONTE'!G7466),2)</f>
        <v>0</v>
      </c>
      <c r="H7466" s="107">
        <f t="shared" si="968"/>
        <v>0</v>
      </c>
      <c r="I7466" s="188">
        <f t="shared" si="965"/>
        <v>0</v>
      </c>
      <c r="J7466" s="142"/>
      <c r="K7466" s="146"/>
      <c r="L7466" s="7" t="str">
        <f t="shared" si="966"/>
        <v/>
      </c>
      <c r="M7466" s="7" t="str">
        <f t="shared" si="967"/>
        <v/>
      </c>
      <c r="N7466" s="7" t="str">
        <f t="shared" si="964"/>
        <v/>
      </c>
      <c r="O7466" s="144"/>
      <c r="P7466" s="355">
        <v>0</v>
      </c>
      <c r="Q7466" s="362">
        <f>SUM('NOVO HORIZONTE'!I7466)</f>
        <v>0</v>
      </c>
      <c r="R7466" s="363">
        <f t="shared" si="963"/>
        <v>0</v>
      </c>
      <c r="S7466" s="153">
        <f t="shared" si="969"/>
        <v>0</v>
      </c>
      <c r="T7466" s="364"/>
    </row>
    <row r="7467" ht="12.75" hidden="1" spans="1:20">
      <c r="A7467" s="239">
        <v>93419</v>
      </c>
      <c r="B7467" s="100" t="s">
        <v>252</v>
      </c>
      <c r="C7467" s="104" t="s">
        <v>7794</v>
      </c>
      <c r="D7467" s="94" t="s">
        <v>317</v>
      </c>
      <c r="E7467" s="95">
        <v>3.69</v>
      </c>
      <c r="F7467" s="96">
        <f t="shared" si="962"/>
        <v>4.53</v>
      </c>
      <c r="G7467" s="209">
        <f>ROUND(SUM('NOVO HORIZONTE'!G7467),2)</f>
        <v>0</v>
      </c>
      <c r="H7467" s="107">
        <f t="shared" si="968"/>
        <v>0</v>
      </c>
      <c r="I7467" s="188">
        <f t="shared" si="965"/>
        <v>0</v>
      </c>
      <c r="J7467" s="142"/>
      <c r="K7467" s="146"/>
      <c r="L7467" s="7" t="str">
        <f t="shared" si="966"/>
        <v/>
      </c>
      <c r="M7467" s="7" t="str">
        <f t="shared" si="967"/>
        <v/>
      </c>
      <c r="N7467" s="7" t="str">
        <f t="shared" si="964"/>
        <v/>
      </c>
      <c r="O7467" s="144"/>
      <c r="P7467" s="355">
        <v>0</v>
      </c>
      <c r="Q7467" s="362">
        <f>SUM('NOVO HORIZONTE'!I7467)</f>
        <v>0</v>
      </c>
      <c r="R7467" s="363">
        <f t="shared" si="963"/>
        <v>0</v>
      </c>
      <c r="S7467" s="153">
        <f t="shared" si="969"/>
        <v>0</v>
      </c>
      <c r="T7467" s="364"/>
    </row>
    <row r="7468" ht="22.5" hidden="1" spans="1:20">
      <c r="A7468" s="239">
        <v>93420</v>
      </c>
      <c r="B7468" s="100" t="s">
        <v>252</v>
      </c>
      <c r="C7468" s="104" t="s">
        <v>7795</v>
      </c>
      <c r="D7468" s="94" t="s">
        <v>317</v>
      </c>
      <c r="E7468" s="95">
        <v>65.24</v>
      </c>
      <c r="F7468" s="96">
        <f t="shared" si="962"/>
        <v>80.08</v>
      </c>
      <c r="G7468" s="209">
        <f>ROUND(SUM('NOVO HORIZONTE'!G7468),2)</f>
        <v>0</v>
      </c>
      <c r="H7468" s="107">
        <f t="shared" si="968"/>
        <v>0</v>
      </c>
      <c r="I7468" s="188">
        <f t="shared" si="965"/>
        <v>0</v>
      </c>
      <c r="J7468" s="142"/>
      <c r="K7468" s="146"/>
      <c r="L7468" s="7" t="str">
        <f t="shared" si="966"/>
        <v/>
      </c>
      <c r="M7468" s="7" t="str">
        <f t="shared" si="967"/>
        <v/>
      </c>
      <c r="N7468" s="7" t="str">
        <f t="shared" si="964"/>
        <v/>
      </c>
      <c r="O7468" s="144"/>
      <c r="P7468" s="355">
        <v>0</v>
      </c>
      <c r="Q7468" s="362">
        <f>SUM('NOVO HORIZONTE'!I7468)</f>
        <v>0</v>
      </c>
      <c r="R7468" s="363">
        <f t="shared" si="963"/>
        <v>0</v>
      </c>
      <c r="S7468" s="153">
        <f t="shared" si="969"/>
        <v>0</v>
      </c>
      <c r="T7468" s="364"/>
    </row>
    <row r="7469" ht="12.75" hidden="1" spans="1:20">
      <c r="A7469" s="239">
        <v>93423</v>
      </c>
      <c r="B7469" s="100" t="s">
        <v>252</v>
      </c>
      <c r="C7469" s="104" t="s">
        <v>7796</v>
      </c>
      <c r="D7469" s="94" t="s">
        <v>317</v>
      </c>
      <c r="E7469" s="95">
        <v>5.86</v>
      </c>
      <c r="F7469" s="96">
        <f t="shared" si="962"/>
        <v>7.19</v>
      </c>
      <c r="G7469" s="209">
        <f>ROUND(SUM('NOVO HORIZONTE'!G7469),2)</f>
        <v>0</v>
      </c>
      <c r="H7469" s="107">
        <f t="shared" si="968"/>
        <v>0</v>
      </c>
      <c r="I7469" s="188">
        <f t="shared" si="965"/>
        <v>0</v>
      </c>
      <c r="J7469" s="142"/>
      <c r="K7469" s="146"/>
      <c r="L7469" s="7" t="str">
        <f t="shared" si="966"/>
        <v/>
      </c>
      <c r="M7469" s="7" t="str">
        <f t="shared" si="967"/>
        <v/>
      </c>
      <c r="N7469" s="7" t="str">
        <f t="shared" si="964"/>
        <v/>
      </c>
      <c r="O7469" s="144"/>
      <c r="P7469" s="355">
        <v>0</v>
      </c>
      <c r="Q7469" s="362">
        <f>SUM('NOVO HORIZONTE'!I7469)</f>
        <v>0</v>
      </c>
      <c r="R7469" s="363">
        <f t="shared" si="963"/>
        <v>0</v>
      </c>
      <c r="S7469" s="153">
        <f t="shared" si="969"/>
        <v>0</v>
      </c>
      <c r="T7469" s="364"/>
    </row>
    <row r="7470" ht="12.75" hidden="1" spans="1:20">
      <c r="A7470" s="239">
        <v>93424</v>
      </c>
      <c r="B7470" s="100" t="s">
        <v>252</v>
      </c>
      <c r="C7470" s="104" t="s">
        <v>7797</v>
      </c>
      <c r="D7470" s="94" t="s">
        <v>317</v>
      </c>
      <c r="E7470" s="95">
        <v>1.05</v>
      </c>
      <c r="F7470" s="96">
        <f t="shared" ref="F7470:F7533" si="970">IF(E7470=0,0,IF(P7470=0,ROUND(E7470*(1+E$13),2),ROUND(E7470*(1+E$12),2)))</f>
        <v>1.29</v>
      </c>
      <c r="G7470" s="209">
        <f>ROUND(SUM('NOVO HORIZONTE'!G7470),2)</f>
        <v>0</v>
      </c>
      <c r="H7470" s="107">
        <f t="shared" si="968"/>
        <v>0</v>
      </c>
      <c r="I7470" s="188">
        <f t="shared" si="965"/>
        <v>0</v>
      </c>
      <c r="J7470" s="142"/>
      <c r="K7470" s="146"/>
      <c r="L7470" s="7" t="str">
        <f t="shared" si="966"/>
        <v/>
      </c>
      <c r="M7470" s="7" t="str">
        <f t="shared" si="967"/>
        <v/>
      </c>
      <c r="N7470" s="7" t="str">
        <f t="shared" si="964"/>
        <v/>
      </c>
      <c r="O7470" s="144"/>
      <c r="P7470" s="355">
        <v>0</v>
      </c>
      <c r="Q7470" s="362">
        <f>SUM('NOVO HORIZONTE'!I7470)</f>
        <v>0</v>
      </c>
      <c r="R7470" s="363">
        <f t="shared" ref="R7470:R7533" si="971">I7470-Q7470</f>
        <v>0</v>
      </c>
      <c r="S7470" s="153">
        <f t="shared" si="969"/>
        <v>0</v>
      </c>
      <c r="T7470" s="364"/>
    </row>
    <row r="7471" ht="12.75" hidden="1" spans="1:20">
      <c r="A7471" s="239">
        <v>93425</v>
      </c>
      <c r="B7471" s="100" t="s">
        <v>252</v>
      </c>
      <c r="C7471" s="104" t="s">
        <v>7798</v>
      </c>
      <c r="D7471" s="94" t="s">
        <v>317</v>
      </c>
      <c r="E7471" s="95">
        <v>5.23</v>
      </c>
      <c r="F7471" s="96">
        <f t="shared" si="970"/>
        <v>6.42</v>
      </c>
      <c r="G7471" s="209">
        <f>ROUND(SUM('NOVO HORIZONTE'!G7471),2)</f>
        <v>0</v>
      </c>
      <c r="H7471" s="107">
        <f t="shared" si="968"/>
        <v>0</v>
      </c>
      <c r="I7471" s="188">
        <f t="shared" si="965"/>
        <v>0</v>
      </c>
      <c r="J7471" s="142"/>
      <c r="K7471" s="146"/>
      <c r="L7471" s="7" t="str">
        <f t="shared" si="966"/>
        <v/>
      </c>
      <c r="M7471" s="7" t="str">
        <f t="shared" si="967"/>
        <v/>
      </c>
      <c r="N7471" s="7" t="str">
        <f t="shared" si="964"/>
        <v/>
      </c>
      <c r="O7471" s="144"/>
      <c r="P7471" s="355">
        <v>0</v>
      </c>
      <c r="Q7471" s="362">
        <f>SUM('NOVO HORIZONTE'!I7471)</f>
        <v>0</v>
      </c>
      <c r="R7471" s="363">
        <f t="shared" si="971"/>
        <v>0</v>
      </c>
      <c r="S7471" s="153">
        <f t="shared" si="969"/>
        <v>0</v>
      </c>
      <c r="T7471" s="364"/>
    </row>
    <row r="7472" ht="22.5" hidden="1" spans="1:20">
      <c r="A7472" s="239">
        <v>93426</v>
      </c>
      <c r="B7472" s="100" t="s">
        <v>252</v>
      </c>
      <c r="C7472" s="104" t="s">
        <v>7799</v>
      </c>
      <c r="D7472" s="94" t="s">
        <v>317</v>
      </c>
      <c r="E7472" s="95">
        <v>155.91</v>
      </c>
      <c r="F7472" s="96">
        <f t="shared" si="970"/>
        <v>191.36</v>
      </c>
      <c r="G7472" s="209">
        <f>ROUND(SUM('NOVO HORIZONTE'!G7472),2)</f>
        <v>0</v>
      </c>
      <c r="H7472" s="107">
        <f t="shared" si="968"/>
        <v>0</v>
      </c>
      <c r="I7472" s="188">
        <f t="shared" si="965"/>
        <v>0</v>
      </c>
      <c r="J7472" s="142"/>
      <c r="K7472" s="146"/>
      <c r="L7472" s="7" t="str">
        <f t="shared" si="966"/>
        <v/>
      </c>
      <c r="M7472" s="7" t="str">
        <f t="shared" si="967"/>
        <v/>
      </c>
      <c r="N7472" s="7" t="str">
        <f t="shared" si="964"/>
        <v/>
      </c>
      <c r="O7472" s="144"/>
      <c r="P7472" s="355">
        <v>0</v>
      </c>
      <c r="Q7472" s="362">
        <f>SUM('NOVO HORIZONTE'!I7472)</f>
        <v>0</v>
      </c>
      <c r="R7472" s="363">
        <f t="shared" si="971"/>
        <v>0</v>
      </c>
      <c r="S7472" s="153">
        <f t="shared" si="969"/>
        <v>0</v>
      </c>
      <c r="T7472" s="364"/>
    </row>
    <row r="7473" ht="22.5" hidden="1" spans="1:20">
      <c r="A7473" s="239">
        <v>95869</v>
      </c>
      <c r="B7473" s="100" t="s">
        <v>252</v>
      </c>
      <c r="C7473" s="104" t="s">
        <v>7800</v>
      </c>
      <c r="D7473" s="94" t="s">
        <v>317</v>
      </c>
      <c r="E7473" s="95">
        <v>1.68</v>
      </c>
      <c r="F7473" s="96">
        <f t="shared" si="970"/>
        <v>2.06</v>
      </c>
      <c r="G7473" s="209">
        <f>ROUND(SUM('NOVO HORIZONTE'!G7473),2)</f>
        <v>0</v>
      </c>
      <c r="H7473" s="107">
        <f t="shared" si="968"/>
        <v>0</v>
      </c>
      <c r="I7473" s="188">
        <f t="shared" si="965"/>
        <v>0</v>
      </c>
      <c r="J7473" s="142"/>
      <c r="K7473" s="146"/>
      <c r="L7473" s="7" t="str">
        <f t="shared" si="966"/>
        <v/>
      </c>
      <c r="M7473" s="7" t="str">
        <f t="shared" si="967"/>
        <v/>
      </c>
      <c r="N7473" s="7" t="str">
        <f t="shared" si="964"/>
        <v/>
      </c>
      <c r="O7473" s="144"/>
      <c r="P7473" s="355">
        <v>0</v>
      </c>
      <c r="Q7473" s="362">
        <f>SUM('NOVO HORIZONTE'!I7473)</f>
        <v>0</v>
      </c>
      <c r="R7473" s="363">
        <f t="shared" si="971"/>
        <v>0</v>
      </c>
      <c r="S7473" s="153">
        <f t="shared" si="969"/>
        <v>0</v>
      </c>
      <c r="T7473" s="364"/>
    </row>
    <row r="7474" ht="22.5" hidden="1" spans="1:20">
      <c r="A7474" s="239">
        <v>95870</v>
      </c>
      <c r="B7474" s="100" t="s">
        <v>252</v>
      </c>
      <c r="C7474" s="104" t="s">
        <v>7801</v>
      </c>
      <c r="D7474" s="94" t="s">
        <v>317</v>
      </c>
      <c r="E7474" s="95">
        <v>8.36</v>
      </c>
      <c r="F7474" s="96">
        <f t="shared" si="970"/>
        <v>10.26</v>
      </c>
      <c r="G7474" s="209">
        <f>ROUND(SUM('NOVO HORIZONTE'!G7474),2)</f>
        <v>0</v>
      </c>
      <c r="H7474" s="107">
        <f t="shared" si="968"/>
        <v>0</v>
      </c>
      <c r="I7474" s="188">
        <f t="shared" si="965"/>
        <v>0</v>
      </c>
      <c r="J7474" s="142"/>
      <c r="K7474" s="146"/>
      <c r="L7474" s="7" t="str">
        <f t="shared" si="966"/>
        <v/>
      </c>
      <c r="M7474" s="7" t="str">
        <f t="shared" si="967"/>
        <v/>
      </c>
      <c r="N7474" s="7" t="str">
        <f t="shared" si="964"/>
        <v/>
      </c>
      <c r="O7474" s="144"/>
      <c r="P7474" s="355">
        <v>0</v>
      </c>
      <c r="Q7474" s="362">
        <f>SUM('NOVO HORIZONTE'!I7474)</f>
        <v>0</v>
      </c>
      <c r="R7474" s="363">
        <f t="shared" si="971"/>
        <v>0</v>
      </c>
      <c r="S7474" s="153">
        <f t="shared" si="969"/>
        <v>0</v>
      </c>
      <c r="T7474" s="364"/>
    </row>
    <row r="7475" ht="22.5" hidden="1" spans="1:20">
      <c r="A7475" s="239">
        <v>95871</v>
      </c>
      <c r="B7475" s="100" t="s">
        <v>252</v>
      </c>
      <c r="C7475" s="104" t="s">
        <v>7802</v>
      </c>
      <c r="D7475" s="94" t="s">
        <v>317</v>
      </c>
      <c r="E7475" s="95">
        <v>265.62</v>
      </c>
      <c r="F7475" s="96">
        <f t="shared" si="970"/>
        <v>326.02</v>
      </c>
      <c r="G7475" s="209">
        <f>ROUND(SUM('NOVO HORIZONTE'!G7475),2)</f>
        <v>0</v>
      </c>
      <c r="H7475" s="107">
        <f t="shared" si="968"/>
        <v>0</v>
      </c>
      <c r="I7475" s="188">
        <f t="shared" si="965"/>
        <v>0</v>
      </c>
      <c r="J7475" s="142"/>
      <c r="K7475" s="146"/>
      <c r="L7475" s="7" t="str">
        <f t="shared" si="966"/>
        <v/>
      </c>
      <c r="M7475" s="7" t="str">
        <f t="shared" si="967"/>
        <v/>
      </c>
      <c r="N7475" s="7" t="str">
        <f t="shared" si="964"/>
        <v/>
      </c>
      <c r="O7475" s="144"/>
      <c r="P7475" s="355">
        <v>0</v>
      </c>
      <c r="Q7475" s="362">
        <f>SUM('NOVO HORIZONTE'!I7475)</f>
        <v>0</v>
      </c>
      <c r="R7475" s="363">
        <f t="shared" si="971"/>
        <v>0</v>
      </c>
      <c r="S7475" s="153">
        <f t="shared" si="969"/>
        <v>0</v>
      </c>
      <c r="T7475" s="364"/>
    </row>
    <row r="7476" ht="22.5" hidden="1" spans="1:20">
      <c r="A7476" s="239">
        <v>95872</v>
      </c>
      <c r="B7476" s="100" t="s">
        <v>252</v>
      </c>
      <c r="C7476" s="104" t="s">
        <v>7803</v>
      </c>
      <c r="D7476" s="94" t="s">
        <v>7265</v>
      </c>
      <c r="E7476" s="95">
        <v>285.03</v>
      </c>
      <c r="F7476" s="96">
        <f t="shared" si="970"/>
        <v>349.85</v>
      </c>
      <c r="G7476" s="209">
        <f>ROUND(SUM('NOVO HORIZONTE'!G7476),2)</f>
        <v>0</v>
      </c>
      <c r="H7476" s="107">
        <f t="shared" si="968"/>
        <v>0</v>
      </c>
      <c r="I7476" s="188">
        <f t="shared" si="965"/>
        <v>0</v>
      </c>
      <c r="J7476" s="142"/>
      <c r="K7476" s="146"/>
      <c r="L7476" s="7" t="str">
        <f t="shared" si="966"/>
        <v/>
      </c>
      <c r="M7476" s="7" t="str">
        <f t="shared" si="967"/>
        <v/>
      </c>
      <c r="N7476" s="7" t="str">
        <f t="shared" si="964"/>
        <v/>
      </c>
      <c r="O7476" s="144"/>
      <c r="P7476" s="355">
        <v>0</v>
      </c>
      <c r="Q7476" s="362">
        <f>SUM('NOVO HORIZONTE'!I7476)</f>
        <v>0</v>
      </c>
      <c r="R7476" s="363">
        <f t="shared" si="971"/>
        <v>0</v>
      </c>
      <c r="S7476" s="153">
        <f t="shared" si="969"/>
        <v>0</v>
      </c>
      <c r="T7476" s="364"/>
    </row>
    <row r="7477" ht="22.5" hidden="1" spans="1:20">
      <c r="A7477" s="239">
        <v>95873</v>
      </c>
      <c r="B7477" s="100" t="s">
        <v>252</v>
      </c>
      <c r="C7477" s="104" t="s">
        <v>7804</v>
      </c>
      <c r="D7477" s="94" t="s">
        <v>7267</v>
      </c>
      <c r="E7477" s="95">
        <v>11.05</v>
      </c>
      <c r="F7477" s="96">
        <f t="shared" si="970"/>
        <v>13.56</v>
      </c>
      <c r="G7477" s="209">
        <f>ROUND(SUM('NOVO HORIZONTE'!G7477),2)</f>
        <v>0</v>
      </c>
      <c r="H7477" s="107">
        <f t="shared" si="968"/>
        <v>0</v>
      </c>
      <c r="I7477" s="188">
        <f t="shared" si="965"/>
        <v>0</v>
      </c>
      <c r="J7477" s="142"/>
      <c r="K7477" s="146"/>
      <c r="L7477" s="7" t="str">
        <f t="shared" si="966"/>
        <v/>
      </c>
      <c r="M7477" s="7" t="str">
        <f t="shared" si="967"/>
        <v/>
      </c>
      <c r="N7477" s="7" t="str">
        <f t="shared" si="964"/>
        <v/>
      </c>
      <c r="O7477" s="144"/>
      <c r="P7477" s="355">
        <v>0</v>
      </c>
      <c r="Q7477" s="362">
        <f>SUM('NOVO HORIZONTE'!I7477)</f>
        <v>0</v>
      </c>
      <c r="R7477" s="363">
        <f t="shared" si="971"/>
        <v>0</v>
      </c>
      <c r="S7477" s="153">
        <f t="shared" si="969"/>
        <v>0</v>
      </c>
      <c r="T7477" s="364"/>
    </row>
    <row r="7478" ht="22.5" hidden="1" spans="1:20">
      <c r="A7478" s="239">
        <v>95874</v>
      </c>
      <c r="B7478" s="100" t="s">
        <v>252</v>
      </c>
      <c r="C7478" s="104" t="s">
        <v>7805</v>
      </c>
      <c r="D7478" s="94" t="s">
        <v>317</v>
      </c>
      <c r="E7478" s="95">
        <v>9.37</v>
      </c>
      <c r="F7478" s="96">
        <f t="shared" si="970"/>
        <v>11.5</v>
      </c>
      <c r="G7478" s="209">
        <f>ROUND(SUM('NOVO HORIZONTE'!G7478),2)</f>
        <v>0</v>
      </c>
      <c r="H7478" s="107">
        <f t="shared" si="968"/>
        <v>0</v>
      </c>
      <c r="I7478" s="188">
        <f t="shared" si="965"/>
        <v>0</v>
      </c>
      <c r="J7478" s="142"/>
      <c r="K7478" s="146"/>
      <c r="L7478" s="7" t="str">
        <f t="shared" si="966"/>
        <v/>
      </c>
      <c r="M7478" s="7" t="str">
        <f t="shared" si="967"/>
        <v/>
      </c>
      <c r="N7478" s="7" t="str">
        <f t="shared" si="964"/>
        <v/>
      </c>
      <c r="O7478" s="144"/>
      <c r="P7478" s="355">
        <v>0</v>
      </c>
      <c r="Q7478" s="362">
        <f>SUM('NOVO HORIZONTE'!I7478)</f>
        <v>0</v>
      </c>
      <c r="R7478" s="363">
        <f t="shared" si="971"/>
        <v>0</v>
      </c>
      <c r="S7478" s="153">
        <f t="shared" si="969"/>
        <v>0</v>
      </c>
      <c r="T7478" s="364"/>
    </row>
    <row r="7479" ht="12.75" hidden="1" spans="1:20">
      <c r="A7479" s="238" t="s">
        <v>7806</v>
      </c>
      <c r="B7479" s="236"/>
      <c r="C7479" s="161" t="s">
        <v>7807</v>
      </c>
      <c r="D7479" s="94"/>
      <c r="E7479" s="95">
        <v>0</v>
      </c>
      <c r="F7479" s="96">
        <f t="shared" si="970"/>
        <v>0</v>
      </c>
      <c r="G7479" s="209">
        <f>ROUND(SUM('NOVO HORIZONTE'!G7479),2)</f>
        <v>0</v>
      </c>
      <c r="H7479" s="187">
        <f t="shared" si="968"/>
        <v>0</v>
      </c>
      <c r="I7479" s="188">
        <f t="shared" si="965"/>
        <v>0</v>
      </c>
      <c r="J7479" s="142"/>
      <c r="K7479" s="145" t="str">
        <f>IF(SUM(I7479:I7479)&gt;0,"xx","")</f>
        <v/>
      </c>
      <c r="L7479" s="7" t="str">
        <f t="shared" si="966"/>
        <v/>
      </c>
      <c r="M7479" s="7" t="str">
        <f t="shared" si="967"/>
        <v/>
      </c>
      <c r="N7479" s="7" t="str">
        <f t="shared" si="964"/>
        <v/>
      </c>
      <c r="O7479" s="144"/>
      <c r="P7479" s="375"/>
      <c r="Q7479" s="362">
        <f>SUM('NOVO HORIZONTE'!I7479)</f>
        <v>0</v>
      </c>
      <c r="R7479" s="363">
        <f t="shared" si="971"/>
        <v>0</v>
      </c>
      <c r="S7479" s="153">
        <f t="shared" si="969"/>
        <v>0</v>
      </c>
      <c r="T7479" s="364"/>
    </row>
    <row r="7480" ht="12.75" hidden="1" spans="1:20">
      <c r="A7480" s="238" t="s">
        <v>7808</v>
      </c>
      <c r="B7480" s="236"/>
      <c r="C7480" s="161" t="s">
        <v>7809</v>
      </c>
      <c r="D7480" s="94"/>
      <c r="E7480" s="95">
        <v>0</v>
      </c>
      <c r="F7480" s="96">
        <f t="shared" si="970"/>
        <v>0</v>
      </c>
      <c r="G7480" s="209">
        <f>ROUND(SUM('NOVO HORIZONTE'!G7480),2)</f>
        <v>0</v>
      </c>
      <c r="H7480" s="187">
        <f t="shared" si="968"/>
        <v>0</v>
      </c>
      <c r="I7480" s="188">
        <f t="shared" si="965"/>
        <v>0</v>
      </c>
      <c r="J7480" s="142"/>
      <c r="K7480" s="145" t="str">
        <f>IF(SUM(I7481:I7485)&gt;0,"xx","")</f>
        <v/>
      </c>
      <c r="L7480" s="7" t="str">
        <f t="shared" si="966"/>
        <v/>
      </c>
      <c r="M7480" s="7" t="str">
        <f t="shared" si="967"/>
        <v/>
      </c>
      <c r="N7480" s="7" t="str">
        <f t="shared" si="964"/>
        <v/>
      </c>
      <c r="O7480" s="144"/>
      <c r="P7480" s="375"/>
      <c r="Q7480" s="362">
        <f>SUM('NOVO HORIZONTE'!I7480)</f>
        <v>0</v>
      </c>
      <c r="R7480" s="363">
        <f t="shared" si="971"/>
        <v>0</v>
      </c>
      <c r="S7480" s="153">
        <f t="shared" si="969"/>
        <v>0</v>
      </c>
      <c r="T7480" s="364"/>
    </row>
    <row r="7481" ht="22.5" hidden="1" spans="1:20">
      <c r="A7481" s="239">
        <v>95139</v>
      </c>
      <c r="B7481" s="100" t="s">
        <v>252</v>
      </c>
      <c r="C7481" s="104" t="s">
        <v>7810</v>
      </c>
      <c r="D7481" s="94" t="s">
        <v>7265</v>
      </c>
      <c r="E7481" s="95">
        <v>0.05</v>
      </c>
      <c r="F7481" s="96">
        <f t="shared" si="970"/>
        <v>0.06</v>
      </c>
      <c r="G7481" s="209">
        <f>ROUND(SUM('NOVO HORIZONTE'!G7481),2)</f>
        <v>0</v>
      </c>
      <c r="H7481" s="107">
        <f t="shared" si="968"/>
        <v>0</v>
      </c>
      <c r="I7481" s="188">
        <f t="shared" si="965"/>
        <v>0</v>
      </c>
      <c r="J7481" s="142"/>
      <c r="K7481" s="146"/>
      <c r="L7481" s="7" t="str">
        <f t="shared" si="966"/>
        <v/>
      </c>
      <c r="M7481" s="7" t="str">
        <f t="shared" si="967"/>
        <v/>
      </c>
      <c r="N7481" s="7" t="str">
        <f t="shared" si="964"/>
        <v/>
      </c>
      <c r="O7481" s="144"/>
      <c r="P7481" s="355">
        <v>0</v>
      </c>
      <c r="Q7481" s="362">
        <f>SUM('NOVO HORIZONTE'!I7481)</f>
        <v>0</v>
      </c>
      <c r="R7481" s="363">
        <f t="shared" si="971"/>
        <v>0</v>
      </c>
      <c r="S7481" s="153">
        <f t="shared" si="969"/>
        <v>0</v>
      </c>
      <c r="T7481" s="364"/>
    </row>
    <row r="7482" ht="12.75" hidden="1" spans="1:20">
      <c r="A7482" s="239">
        <v>95140</v>
      </c>
      <c r="B7482" s="100" t="s">
        <v>252</v>
      </c>
      <c r="C7482" s="104" t="s">
        <v>7811</v>
      </c>
      <c r="D7482" s="94" t="s">
        <v>7267</v>
      </c>
      <c r="E7482" s="95">
        <v>0.03</v>
      </c>
      <c r="F7482" s="96">
        <f t="shared" si="970"/>
        <v>0.04</v>
      </c>
      <c r="G7482" s="209">
        <f>ROUND(SUM('NOVO HORIZONTE'!G7482),2)</f>
        <v>0</v>
      </c>
      <c r="H7482" s="107">
        <f t="shared" si="968"/>
        <v>0</v>
      </c>
      <c r="I7482" s="188">
        <f t="shared" si="965"/>
        <v>0</v>
      </c>
      <c r="J7482" s="142"/>
      <c r="K7482" s="146"/>
      <c r="L7482" s="7" t="str">
        <f t="shared" si="966"/>
        <v/>
      </c>
      <c r="M7482" s="7" t="str">
        <f t="shared" si="967"/>
        <v/>
      </c>
      <c r="N7482" s="7" t="str">
        <f t="shared" si="964"/>
        <v/>
      </c>
      <c r="O7482" s="144"/>
      <c r="P7482" s="355">
        <v>0</v>
      </c>
      <c r="Q7482" s="362">
        <f>SUM('NOVO HORIZONTE'!I7482)</f>
        <v>0</v>
      </c>
      <c r="R7482" s="363">
        <f t="shared" si="971"/>
        <v>0</v>
      </c>
      <c r="S7482" s="153">
        <f t="shared" si="969"/>
        <v>0</v>
      </c>
      <c r="T7482" s="364"/>
    </row>
    <row r="7483" ht="22.5" hidden="1" spans="1:20">
      <c r="A7483" s="239">
        <v>95136</v>
      </c>
      <c r="B7483" s="100" t="s">
        <v>252</v>
      </c>
      <c r="C7483" s="104" t="s">
        <v>7812</v>
      </c>
      <c r="D7483" s="94" t="s">
        <v>317</v>
      </c>
      <c r="E7483" s="95">
        <v>0.03</v>
      </c>
      <c r="F7483" s="96">
        <f t="shared" si="970"/>
        <v>0.04</v>
      </c>
      <c r="G7483" s="209">
        <f>ROUND(SUM('NOVO HORIZONTE'!G7483),2)</f>
        <v>0</v>
      </c>
      <c r="H7483" s="107">
        <f t="shared" si="968"/>
        <v>0</v>
      </c>
      <c r="I7483" s="188">
        <f t="shared" si="965"/>
        <v>0</v>
      </c>
      <c r="J7483" s="142"/>
      <c r="K7483" s="146"/>
      <c r="L7483" s="7" t="str">
        <f t="shared" si="966"/>
        <v/>
      </c>
      <c r="M7483" s="7" t="str">
        <f t="shared" si="967"/>
        <v/>
      </c>
      <c r="N7483" s="7" t="str">
        <f t="shared" si="964"/>
        <v/>
      </c>
      <c r="O7483" s="144"/>
      <c r="P7483" s="355">
        <v>0</v>
      </c>
      <c r="Q7483" s="362">
        <f>SUM('NOVO HORIZONTE'!I7483)</f>
        <v>0</v>
      </c>
      <c r="R7483" s="363">
        <f t="shared" si="971"/>
        <v>0</v>
      </c>
      <c r="S7483" s="153">
        <f t="shared" si="969"/>
        <v>0</v>
      </c>
      <c r="T7483" s="364"/>
    </row>
    <row r="7484" ht="12.75" hidden="1" spans="1:20">
      <c r="A7484" s="239">
        <v>95137</v>
      </c>
      <c r="B7484" s="100" t="s">
        <v>252</v>
      </c>
      <c r="C7484" s="104" t="s">
        <v>7813</v>
      </c>
      <c r="D7484" s="94" t="s">
        <v>317</v>
      </c>
      <c r="E7484" s="95">
        <v>0.01</v>
      </c>
      <c r="F7484" s="96">
        <f t="shared" si="970"/>
        <v>0.01</v>
      </c>
      <c r="G7484" s="209">
        <f>ROUND(SUM('NOVO HORIZONTE'!G7484),2)</f>
        <v>0</v>
      </c>
      <c r="H7484" s="107">
        <f t="shared" si="968"/>
        <v>0</v>
      </c>
      <c r="I7484" s="188">
        <f t="shared" si="965"/>
        <v>0</v>
      </c>
      <c r="J7484" s="142"/>
      <c r="K7484" s="146"/>
      <c r="L7484" s="7" t="str">
        <f t="shared" si="966"/>
        <v/>
      </c>
      <c r="M7484" s="7" t="str">
        <f t="shared" si="967"/>
        <v/>
      </c>
      <c r="N7484" s="7" t="str">
        <f t="shared" si="964"/>
        <v/>
      </c>
      <c r="O7484" s="144"/>
      <c r="P7484" s="375"/>
      <c r="Q7484" s="362">
        <f>SUM('NOVO HORIZONTE'!I7484)</f>
        <v>0</v>
      </c>
      <c r="R7484" s="363">
        <f t="shared" si="971"/>
        <v>0</v>
      </c>
      <c r="S7484" s="153">
        <f t="shared" si="969"/>
        <v>0</v>
      </c>
      <c r="T7484" s="364"/>
    </row>
    <row r="7485" ht="22.5" hidden="1" spans="1:20">
      <c r="A7485" s="239">
        <v>95138</v>
      </c>
      <c r="B7485" s="100" t="s">
        <v>252</v>
      </c>
      <c r="C7485" s="104" t="s">
        <v>7814</v>
      </c>
      <c r="D7485" s="94" t="s">
        <v>317</v>
      </c>
      <c r="E7485" s="95">
        <v>0.02</v>
      </c>
      <c r="F7485" s="96">
        <f t="shared" si="970"/>
        <v>0.02</v>
      </c>
      <c r="G7485" s="209">
        <f>ROUND(SUM('NOVO HORIZONTE'!G7485),2)</f>
        <v>0</v>
      </c>
      <c r="H7485" s="107">
        <f t="shared" si="968"/>
        <v>0</v>
      </c>
      <c r="I7485" s="188">
        <f t="shared" si="965"/>
        <v>0</v>
      </c>
      <c r="J7485" s="142"/>
      <c r="K7485" s="146"/>
      <c r="L7485" s="7" t="str">
        <f t="shared" si="966"/>
        <v/>
      </c>
      <c r="M7485" s="7" t="str">
        <f t="shared" si="967"/>
        <v/>
      </c>
      <c r="N7485" s="7" t="str">
        <f t="shared" si="964"/>
        <v/>
      </c>
      <c r="O7485" s="144"/>
      <c r="P7485" s="355">
        <v>0</v>
      </c>
      <c r="Q7485" s="362">
        <f>SUM('NOVO HORIZONTE'!I7485)</f>
        <v>0</v>
      </c>
      <c r="R7485" s="363">
        <f t="shared" si="971"/>
        <v>0</v>
      </c>
      <c r="S7485" s="153">
        <f t="shared" si="969"/>
        <v>0</v>
      </c>
      <c r="T7485" s="364"/>
    </row>
    <row r="7486" ht="12.75" hidden="1" spans="1:20">
      <c r="A7486" s="238" t="s">
        <v>7815</v>
      </c>
      <c r="B7486" s="236"/>
      <c r="C7486" s="161" t="s">
        <v>7816</v>
      </c>
      <c r="D7486" s="94"/>
      <c r="E7486" s="95">
        <v>0</v>
      </c>
      <c r="F7486" s="96">
        <f t="shared" si="970"/>
        <v>0</v>
      </c>
      <c r="G7486" s="209">
        <f>ROUND(SUM('NOVO HORIZONTE'!G7486),2)</f>
        <v>0</v>
      </c>
      <c r="H7486" s="187">
        <f t="shared" si="968"/>
        <v>0</v>
      </c>
      <c r="I7486" s="188">
        <f t="shared" si="965"/>
        <v>0</v>
      </c>
      <c r="J7486" s="142"/>
      <c r="K7486" s="145" t="str">
        <f>IF(SUM(I7487:I7492)&gt;0,"xx","")</f>
        <v/>
      </c>
      <c r="L7486" s="7" t="str">
        <f t="shared" si="966"/>
        <v/>
      </c>
      <c r="M7486" s="7" t="str">
        <f t="shared" si="967"/>
        <v/>
      </c>
      <c r="N7486" s="7" t="str">
        <f t="shared" si="964"/>
        <v/>
      </c>
      <c r="O7486" s="144"/>
      <c r="P7486" s="375"/>
      <c r="Q7486" s="362">
        <f>SUM('NOVO HORIZONTE'!I7486)</f>
        <v>0</v>
      </c>
      <c r="R7486" s="363">
        <f t="shared" si="971"/>
        <v>0</v>
      </c>
      <c r="S7486" s="153">
        <f t="shared" si="969"/>
        <v>0</v>
      </c>
      <c r="T7486" s="364"/>
    </row>
    <row r="7487" ht="22.5" hidden="1" spans="1:20">
      <c r="A7487" s="239">
        <v>89212</v>
      </c>
      <c r="B7487" s="100" t="s">
        <v>252</v>
      </c>
      <c r="C7487" s="104" t="s">
        <v>7817</v>
      </c>
      <c r="D7487" s="94" t="s">
        <v>317</v>
      </c>
      <c r="E7487" s="95">
        <v>28.91</v>
      </c>
      <c r="F7487" s="96">
        <f t="shared" si="970"/>
        <v>35.48</v>
      </c>
      <c r="G7487" s="209">
        <f>ROUND(SUM('NOVO HORIZONTE'!G7487),2)</f>
        <v>0</v>
      </c>
      <c r="H7487" s="107">
        <f t="shared" si="968"/>
        <v>0</v>
      </c>
      <c r="I7487" s="188">
        <f t="shared" si="965"/>
        <v>0</v>
      </c>
      <c r="J7487" s="142"/>
      <c r="K7487" s="146"/>
      <c r="L7487" s="7" t="str">
        <f t="shared" si="966"/>
        <v/>
      </c>
      <c r="M7487" s="7" t="str">
        <f t="shared" si="967"/>
        <v/>
      </c>
      <c r="N7487" s="7" t="str">
        <f t="shared" si="964"/>
        <v/>
      </c>
      <c r="O7487" s="144"/>
      <c r="P7487" s="355">
        <v>0</v>
      </c>
      <c r="Q7487" s="362">
        <f>SUM('NOVO HORIZONTE'!I7487)</f>
        <v>0</v>
      </c>
      <c r="R7487" s="363">
        <f t="shared" si="971"/>
        <v>0</v>
      </c>
      <c r="S7487" s="153">
        <f t="shared" si="969"/>
        <v>0</v>
      </c>
      <c r="T7487" s="364"/>
    </row>
    <row r="7488" ht="22.5" hidden="1" spans="1:20">
      <c r="A7488" s="239">
        <v>89213</v>
      </c>
      <c r="B7488" s="100" t="s">
        <v>252</v>
      </c>
      <c r="C7488" s="104" t="s">
        <v>7818</v>
      </c>
      <c r="D7488" s="94" t="s">
        <v>317</v>
      </c>
      <c r="E7488" s="95">
        <v>4.55</v>
      </c>
      <c r="F7488" s="96">
        <f t="shared" si="970"/>
        <v>5.58</v>
      </c>
      <c r="G7488" s="209">
        <f>ROUND(SUM('NOVO HORIZONTE'!G7488),2)</f>
        <v>0</v>
      </c>
      <c r="H7488" s="107">
        <f t="shared" si="968"/>
        <v>0</v>
      </c>
      <c r="I7488" s="188">
        <f t="shared" si="965"/>
        <v>0</v>
      </c>
      <c r="J7488" s="142"/>
      <c r="K7488" s="146"/>
      <c r="L7488" s="7" t="str">
        <f t="shared" si="966"/>
        <v/>
      </c>
      <c r="M7488" s="7" t="str">
        <f t="shared" si="967"/>
        <v/>
      </c>
      <c r="N7488" s="7" t="str">
        <f t="shared" si="964"/>
        <v/>
      </c>
      <c r="O7488" s="144"/>
      <c r="P7488" s="355">
        <v>0</v>
      </c>
      <c r="Q7488" s="362">
        <f>SUM('NOVO HORIZONTE'!I7488)</f>
        <v>0</v>
      </c>
      <c r="R7488" s="363">
        <f t="shared" si="971"/>
        <v>0</v>
      </c>
      <c r="S7488" s="153">
        <f t="shared" si="969"/>
        <v>0</v>
      </c>
      <c r="T7488" s="364"/>
    </row>
    <row r="7489" ht="22.5" hidden="1" spans="1:20">
      <c r="A7489" s="239">
        <v>89214</v>
      </c>
      <c r="B7489" s="100" t="s">
        <v>252</v>
      </c>
      <c r="C7489" s="104" t="s">
        <v>7819</v>
      </c>
      <c r="D7489" s="94" t="s">
        <v>317</v>
      </c>
      <c r="E7489" s="95">
        <v>27.14</v>
      </c>
      <c r="F7489" s="96">
        <f t="shared" si="970"/>
        <v>33.31</v>
      </c>
      <c r="G7489" s="209">
        <f>ROUND(SUM('NOVO HORIZONTE'!G7489),2)</f>
        <v>0</v>
      </c>
      <c r="H7489" s="107">
        <f t="shared" si="968"/>
        <v>0</v>
      </c>
      <c r="I7489" s="188">
        <f t="shared" si="965"/>
        <v>0</v>
      </c>
      <c r="J7489" s="142"/>
      <c r="K7489" s="146"/>
      <c r="L7489" s="7" t="str">
        <f t="shared" si="966"/>
        <v/>
      </c>
      <c r="M7489" s="7" t="str">
        <f t="shared" si="967"/>
        <v/>
      </c>
      <c r="N7489" s="7" t="str">
        <f t="shared" si="964"/>
        <v/>
      </c>
      <c r="O7489" s="144"/>
      <c r="P7489" s="355">
        <v>0</v>
      </c>
      <c r="Q7489" s="362">
        <f>SUM('NOVO HORIZONTE'!I7489)</f>
        <v>0</v>
      </c>
      <c r="R7489" s="363">
        <f t="shared" si="971"/>
        <v>0</v>
      </c>
      <c r="S7489" s="153">
        <f t="shared" si="969"/>
        <v>0</v>
      </c>
      <c r="T7489" s="364"/>
    </row>
    <row r="7490" ht="22.5" hidden="1" spans="1:20">
      <c r="A7490" s="239">
        <v>89215</v>
      </c>
      <c r="B7490" s="100" t="s">
        <v>252</v>
      </c>
      <c r="C7490" s="104" t="s">
        <v>7820</v>
      </c>
      <c r="D7490" s="94" t="s">
        <v>317</v>
      </c>
      <c r="E7490" s="95">
        <v>90.32</v>
      </c>
      <c r="F7490" s="96">
        <f t="shared" si="970"/>
        <v>110.86</v>
      </c>
      <c r="G7490" s="209">
        <f>ROUND(SUM('NOVO HORIZONTE'!G7490),2)</f>
        <v>0</v>
      </c>
      <c r="H7490" s="107">
        <f t="shared" si="968"/>
        <v>0</v>
      </c>
      <c r="I7490" s="188">
        <f t="shared" si="965"/>
        <v>0</v>
      </c>
      <c r="J7490" s="142"/>
      <c r="K7490" s="146"/>
      <c r="L7490" s="7" t="str">
        <f t="shared" si="966"/>
        <v/>
      </c>
      <c r="M7490" s="7" t="str">
        <f t="shared" si="967"/>
        <v/>
      </c>
      <c r="N7490" s="7" t="str">
        <f t="shared" si="964"/>
        <v/>
      </c>
      <c r="O7490" s="144"/>
      <c r="P7490" s="355">
        <v>0</v>
      </c>
      <c r="Q7490" s="362">
        <f>SUM('NOVO HORIZONTE'!I7490)</f>
        <v>0</v>
      </c>
      <c r="R7490" s="363">
        <f t="shared" si="971"/>
        <v>0</v>
      </c>
      <c r="S7490" s="153">
        <f t="shared" si="969"/>
        <v>0</v>
      </c>
      <c r="T7490" s="364"/>
    </row>
    <row r="7491" ht="22.5" hidden="1" spans="1:20">
      <c r="A7491" s="239">
        <v>89218</v>
      </c>
      <c r="B7491" s="100" t="s">
        <v>252</v>
      </c>
      <c r="C7491" s="104" t="s">
        <v>7821</v>
      </c>
      <c r="D7491" s="94" t="s">
        <v>7267</v>
      </c>
      <c r="E7491" s="95">
        <v>91.7</v>
      </c>
      <c r="F7491" s="96">
        <f t="shared" si="970"/>
        <v>112.55</v>
      </c>
      <c r="G7491" s="209">
        <f>ROUND(SUM('NOVO HORIZONTE'!G7491),2)</f>
        <v>0</v>
      </c>
      <c r="H7491" s="107">
        <f t="shared" si="968"/>
        <v>0</v>
      </c>
      <c r="I7491" s="188">
        <f t="shared" si="965"/>
        <v>0</v>
      </c>
      <c r="J7491" s="142"/>
      <c r="K7491" s="146"/>
      <c r="L7491" s="7" t="str">
        <f t="shared" si="966"/>
        <v/>
      </c>
      <c r="M7491" s="7" t="str">
        <f t="shared" si="967"/>
        <v/>
      </c>
      <c r="N7491" s="7" t="str">
        <f t="shared" ref="N7491:N7554" si="972">M7491</f>
        <v/>
      </c>
      <c r="O7491" s="144"/>
      <c r="P7491" s="355">
        <v>0</v>
      </c>
      <c r="Q7491" s="362">
        <f>SUM('NOVO HORIZONTE'!I7491)</f>
        <v>0</v>
      </c>
      <c r="R7491" s="363">
        <f t="shared" si="971"/>
        <v>0</v>
      </c>
      <c r="S7491" s="153">
        <f t="shared" si="969"/>
        <v>0</v>
      </c>
      <c r="T7491" s="364"/>
    </row>
    <row r="7492" ht="22.5" hidden="1" spans="1:20">
      <c r="A7492" s="239">
        <v>89843</v>
      </c>
      <c r="B7492" s="100" t="s">
        <v>252</v>
      </c>
      <c r="C7492" s="104" t="s">
        <v>7822</v>
      </c>
      <c r="D7492" s="94" t="s">
        <v>7265</v>
      </c>
      <c r="E7492" s="95">
        <v>209.16</v>
      </c>
      <c r="F7492" s="96">
        <f t="shared" si="970"/>
        <v>256.72</v>
      </c>
      <c r="G7492" s="209">
        <f>ROUND(SUM('NOVO HORIZONTE'!G7492),2)</f>
        <v>0</v>
      </c>
      <c r="H7492" s="107">
        <f t="shared" si="968"/>
        <v>0</v>
      </c>
      <c r="I7492" s="188">
        <f t="shared" si="965"/>
        <v>0</v>
      </c>
      <c r="J7492" s="142"/>
      <c r="K7492" s="146"/>
      <c r="L7492" s="7" t="str">
        <f t="shared" si="966"/>
        <v/>
      </c>
      <c r="M7492" s="7" t="str">
        <f t="shared" si="967"/>
        <v/>
      </c>
      <c r="N7492" s="7" t="str">
        <f t="shared" si="972"/>
        <v/>
      </c>
      <c r="O7492" s="144"/>
      <c r="P7492" s="355">
        <v>0</v>
      </c>
      <c r="Q7492" s="362">
        <f>SUM('NOVO HORIZONTE'!I7492)</f>
        <v>0</v>
      </c>
      <c r="R7492" s="363">
        <f t="shared" si="971"/>
        <v>0</v>
      </c>
      <c r="S7492" s="153">
        <f t="shared" si="969"/>
        <v>0</v>
      </c>
      <c r="T7492" s="364"/>
    </row>
    <row r="7493" ht="12.75" hidden="1" spans="1:20">
      <c r="A7493" s="238" t="s">
        <v>7823</v>
      </c>
      <c r="B7493" s="236"/>
      <c r="C7493" s="161" t="s">
        <v>7824</v>
      </c>
      <c r="D7493" s="94"/>
      <c r="E7493" s="95">
        <v>0</v>
      </c>
      <c r="F7493" s="96">
        <f t="shared" si="970"/>
        <v>0</v>
      </c>
      <c r="G7493" s="209">
        <f>ROUND(SUM('NOVO HORIZONTE'!G7493),2)</f>
        <v>0</v>
      </c>
      <c r="H7493" s="187">
        <f t="shared" si="968"/>
        <v>0</v>
      </c>
      <c r="I7493" s="188">
        <f t="shared" si="965"/>
        <v>0</v>
      </c>
      <c r="J7493" s="142"/>
      <c r="K7493" s="145" t="str">
        <f>IF(SUM(I7494:I7507)&gt;0,"xx","")</f>
        <v/>
      </c>
      <c r="L7493" s="7" t="str">
        <f t="shared" si="966"/>
        <v/>
      </c>
      <c r="M7493" s="7" t="str">
        <f t="shared" si="967"/>
        <v/>
      </c>
      <c r="N7493" s="7" t="str">
        <f t="shared" si="972"/>
        <v/>
      </c>
      <c r="O7493" s="144"/>
      <c r="P7493" s="375"/>
      <c r="Q7493" s="362">
        <f>SUM('NOVO HORIZONTE'!I7493)</f>
        <v>0</v>
      </c>
      <c r="R7493" s="363">
        <f t="shared" si="971"/>
        <v>0</v>
      </c>
      <c r="S7493" s="153">
        <f t="shared" si="969"/>
        <v>0</v>
      </c>
      <c r="T7493" s="364"/>
    </row>
    <row r="7494" ht="22.5" hidden="1" spans="1:20">
      <c r="A7494" s="239">
        <v>89230</v>
      </c>
      <c r="B7494" s="100" t="s">
        <v>252</v>
      </c>
      <c r="C7494" s="104" t="s">
        <v>7825</v>
      </c>
      <c r="D7494" s="94" t="s">
        <v>317</v>
      </c>
      <c r="E7494" s="95">
        <v>140.84</v>
      </c>
      <c r="F7494" s="96">
        <f t="shared" si="970"/>
        <v>172.87</v>
      </c>
      <c r="G7494" s="209">
        <f>ROUND(SUM('NOVO HORIZONTE'!G7494),2)</f>
        <v>0</v>
      </c>
      <c r="H7494" s="107">
        <f t="shared" si="968"/>
        <v>0</v>
      </c>
      <c r="I7494" s="188">
        <f t="shared" ref="I7494:I7557" si="973">IF(ISBLANK(G7494),0,ROUND(G7494*H7494,2))</f>
        <v>0</v>
      </c>
      <c r="J7494" s="142"/>
      <c r="K7494" s="146"/>
      <c r="L7494" s="7" t="str">
        <f t="shared" ref="L7494:L7557" si="974">IF(K7494="X","x",IF(K7494="xx","x",IF(I7494&gt;0,"x","")))</f>
        <v/>
      </c>
      <c r="M7494" s="7" t="str">
        <f t="shared" ref="M7494:M7557" si="975">IF(K7494="X","x",IF(K7494="xx","x",IF(I7494&gt;0,"x","")))</f>
        <v/>
      </c>
      <c r="N7494" s="7" t="str">
        <f t="shared" si="972"/>
        <v/>
      </c>
      <c r="O7494" s="144"/>
      <c r="P7494" s="355">
        <v>0</v>
      </c>
      <c r="Q7494" s="362">
        <f>SUM('NOVO HORIZONTE'!I7494)</f>
        <v>0</v>
      </c>
      <c r="R7494" s="363">
        <f t="shared" si="971"/>
        <v>0</v>
      </c>
      <c r="S7494" s="153">
        <f t="shared" si="969"/>
        <v>0</v>
      </c>
      <c r="T7494" s="364"/>
    </row>
    <row r="7495" ht="22.5" hidden="1" spans="1:20">
      <c r="A7495" s="239">
        <v>89231</v>
      </c>
      <c r="B7495" s="100" t="s">
        <v>252</v>
      </c>
      <c r="C7495" s="104" t="s">
        <v>7826</v>
      </c>
      <c r="D7495" s="94" t="s">
        <v>317</v>
      </c>
      <c r="E7495" s="95">
        <v>22.31</v>
      </c>
      <c r="F7495" s="96">
        <f t="shared" si="970"/>
        <v>27.38</v>
      </c>
      <c r="G7495" s="209">
        <f>ROUND(SUM('NOVO HORIZONTE'!G7495),2)</f>
        <v>0</v>
      </c>
      <c r="H7495" s="107">
        <f t="shared" ref="H7495:H7558" si="976">IF(G7495=0,0,F7495)</f>
        <v>0</v>
      </c>
      <c r="I7495" s="188">
        <f t="shared" si="973"/>
        <v>0</v>
      </c>
      <c r="J7495" s="142"/>
      <c r="K7495" s="146"/>
      <c r="L7495" s="7" t="str">
        <f t="shared" si="974"/>
        <v/>
      </c>
      <c r="M7495" s="7" t="str">
        <f t="shared" si="975"/>
        <v/>
      </c>
      <c r="N7495" s="7" t="str">
        <f t="shared" si="972"/>
        <v/>
      </c>
      <c r="O7495" s="144"/>
      <c r="P7495" s="355">
        <v>0</v>
      </c>
      <c r="Q7495" s="362">
        <f>SUM('NOVO HORIZONTE'!I7495)</f>
        <v>0</v>
      </c>
      <c r="R7495" s="363">
        <f t="shared" si="971"/>
        <v>0</v>
      </c>
      <c r="S7495" s="153">
        <f t="shared" si="969"/>
        <v>0</v>
      </c>
      <c r="T7495" s="364"/>
    </row>
    <row r="7496" ht="22.5" hidden="1" spans="1:20">
      <c r="A7496" s="239">
        <v>89232</v>
      </c>
      <c r="B7496" s="100" t="s">
        <v>252</v>
      </c>
      <c r="C7496" s="104" t="s">
        <v>7827</v>
      </c>
      <c r="D7496" s="94" t="s">
        <v>317</v>
      </c>
      <c r="E7496" s="95">
        <v>251.22</v>
      </c>
      <c r="F7496" s="96">
        <f t="shared" si="970"/>
        <v>308.35</v>
      </c>
      <c r="G7496" s="209">
        <f>ROUND(SUM('NOVO HORIZONTE'!G7496),2)</f>
        <v>0</v>
      </c>
      <c r="H7496" s="107">
        <f t="shared" si="976"/>
        <v>0</v>
      </c>
      <c r="I7496" s="188">
        <f t="shared" si="973"/>
        <v>0</v>
      </c>
      <c r="J7496" s="142"/>
      <c r="K7496" s="146"/>
      <c r="L7496" s="7" t="str">
        <f t="shared" si="974"/>
        <v/>
      </c>
      <c r="M7496" s="7" t="str">
        <f t="shared" si="975"/>
        <v/>
      </c>
      <c r="N7496" s="7" t="str">
        <f t="shared" si="972"/>
        <v/>
      </c>
      <c r="O7496" s="144"/>
      <c r="P7496" s="355">
        <v>0</v>
      </c>
      <c r="Q7496" s="362">
        <f>SUM('NOVO HORIZONTE'!I7496)</f>
        <v>0</v>
      </c>
      <c r="R7496" s="363">
        <f t="shared" si="971"/>
        <v>0</v>
      </c>
      <c r="S7496" s="153">
        <f t="shared" si="969"/>
        <v>0</v>
      </c>
      <c r="T7496" s="364"/>
    </row>
    <row r="7497" ht="22.5" hidden="1" spans="1:20">
      <c r="A7497" s="239">
        <v>89233</v>
      </c>
      <c r="B7497" s="100" t="s">
        <v>252</v>
      </c>
      <c r="C7497" s="104" t="s">
        <v>7828</v>
      </c>
      <c r="D7497" s="94" t="s">
        <v>317</v>
      </c>
      <c r="E7497" s="95">
        <v>162.55</v>
      </c>
      <c r="F7497" s="96">
        <f t="shared" si="970"/>
        <v>199.51</v>
      </c>
      <c r="G7497" s="209">
        <f>ROUND(SUM('NOVO HORIZONTE'!G7497),2)</f>
        <v>0</v>
      </c>
      <c r="H7497" s="107">
        <f t="shared" si="976"/>
        <v>0</v>
      </c>
      <c r="I7497" s="188">
        <f t="shared" si="973"/>
        <v>0</v>
      </c>
      <c r="J7497" s="142"/>
      <c r="K7497" s="146"/>
      <c r="L7497" s="7" t="str">
        <f t="shared" si="974"/>
        <v/>
      </c>
      <c r="M7497" s="7" t="str">
        <f t="shared" si="975"/>
        <v/>
      </c>
      <c r="N7497" s="7" t="str">
        <f t="shared" si="972"/>
        <v/>
      </c>
      <c r="O7497" s="144"/>
      <c r="P7497" s="355">
        <v>0</v>
      </c>
      <c r="Q7497" s="362">
        <f>SUM('NOVO HORIZONTE'!I7497)</f>
        <v>0</v>
      </c>
      <c r="R7497" s="363">
        <f t="shared" si="971"/>
        <v>0</v>
      </c>
      <c r="S7497" s="153">
        <f t="shared" si="969"/>
        <v>0</v>
      </c>
      <c r="T7497" s="364"/>
    </row>
    <row r="7498" ht="22.5" hidden="1" spans="1:20">
      <c r="A7498" s="239">
        <v>89236</v>
      </c>
      <c r="B7498" s="100" t="s">
        <v>252</v>
      </c>
      <c r="C7498" s="104" t="s">
        <v>7829</v>
      </c>
      <c r="D7498" s="94" t="s">
        <v>317</v>
      </c>
      <c r="E7498" s="95">
        <v>329</v>
      </c>
      <c r="F7498" s="96">
        <f t="shared" si="970"/>
        <v>403.81</v>
      </c>
      <c r="G7498" s="209">
        <f>ROUND(SUM('NOVO HORIZONTE'!G7498),2)</f>
        <v>0</v>
      </c>
      <c r="H7498" s="107">
        <f t="shared" si="976"/>
        <v>0</v>
      </c>
      <c r="I7498" s="188">
        <f t="shared" si="973"/>
        <v>0</v>
      </c>
      <c r="J7498" s="142"/>
      <c r="K7498" s="146"/>
      <c r="L7498" s="7" t="str">
        <f t="shared" si="974"/>
        <v/>
      </c>
      <c r="M7498" s="7" t="str">
        <f t="shared" si="975"/>
        <v/>
      </c>
      <c r="N7498" s="7" t="str">
        <f t="shared" si="972"/>
        <v/>
      </c>
      <c r="O7498" s="144"/>
      <c r="P7498" s="355">
        <v>0</v>
      </c>
      <c r="Q7498" s="362">
        <f>SUM('NOVO HORIZONTE'!I7498)</f>
        <v>0</v>
      </c>
      <c r="R7498" s="363">
        <f t="shared" si="971"/>
        <v>0</v>
      </c>
      <c r="S7498" s="153">
        <f t="shared" si="969"/>
        <v>0</v>
      </c>
      <c r="T7498" s="364"/>
    </row>
    <row r="7499" ht="22.5" hidden="1" spans="1:20">
      <c r="A7499" s="239">
        <v>89237</v>
      </c>
      <c r="B7499" s="100" t="s">
        <v>252</v>
      </c>
      <c r="C7499" s="104" t="s">
        <v>7830</v>
      </c>
      <c r="D7499" s="94" t="s">
        <v>317</v>
      </c>
      <c r="E7499" s="95">
        <v>52.13</v>
      </c>
      <c r="F7499" s="96">
        <f t="shared" si="970"/>
        <v>63.98</v>
      </c>
      <c r="G7499" s="209">
        <f>ROUND(SUM('NOVO HORIZONTE'!G7499),2)</f>
        <v>0</v>
      </c>
      <c r="H7499" s="107">
        <f t="shared" si="976"/>
        <v>0</v>
      </c>
      <c r="I7499" s="188">
        <f t="shared" si="973"/>
        <v>0</v>
      </c>
      <c r="J7499" s="142"/>
      <c r="K7499" s="146"/>
      <c r="L7499" s="7" t="str">
        <f t="shared" si="974"/>
        <v/>
      </c>
      <c r="M7499" s="7" t="str">
        <f t="shared" si="975"/>
        <v/>
      </c>
      <c r="N7499" s="7" t="str">
        <f t="shared" si="972"/>
        <v/>
      </c>
      <c r="O7499" s="144"/>
      <c r="P7499" s="355">
        <v>0</v>
      </c>
      <c r="Q7499" s="362">
        <f>SUM('NOVO HORIZONTE'!I7499)</f>
        <v>0</v>
      </c>
      <c r="R7499" s="363">
        <f t="shared" si="971"/>
        <v>0</v>
      </c>
      <c r="S7499" s="153">
        <f t="shared" si="969"/>
        <v>0</v>
      </c>
      <c r="T7499" s="364"/>
    </row>
    <row r="7500" ht="22.5" hidden="1" spans="1:20">
      <c r="A7500" s="239">
        <v>89238</v>
      </c>
      <c r="B7500" s="100" t="s">
        <v>252</v>
      </c>
      <c r="C7500" s="104" t="s">
        <v>7831</v>
      </c>
      <c r="D7500" s="94" t="s">
        <v>317</v>
      </c>
      <c r="E7500" s="95">
        <v>586.85</v>
      </c>
      <c r="F7500" s="96">
        <f t="shared" si="970"/>
        <v>720.3</v>
      </c>
      <c r="G7500" s="209">
        <f>ROUND(SUM('NOVO HORIZONTE'!G7500),2)</f>
        <v>0</v>
      </c>
      <c r="H7500" s="107">
        <f t="shared" si="976"/>
        <v>0</v>
      </c>
      <c r="I7500" s="188">
        <f t="shared" si="973"/>
        <v>0</v>
      </c>
      <c r="J7500" s="142"/>
      <c r="K7500" s="146"/>
      <c r="L7500" s="7" t="str">
        <f t="shared" si="974"/>
        <v/>
      </c>
      <c r="M7500" s="7" t="str">
        <f t="shared" si="975"/>
        <v/>
      </c>
      <c r="N7500" s="7" t="str">
        <f t="shared" si="972"/>
        <v/>
      </c>
      <c r="O7500" s="144"/>
      <c r="P7500" s="355">
        <v>0</v>
      </c>
      <c r="Q7500" s="362">
        <f>SUM('NOVO HORIZONTE'!I7500)</f>
        <v>0</v>
      </c>
      <c r="R7500" s="363">
        <f t="shared" si="971"/>
        <v>0</v>
      </c>
      <c r="S7500" s="153">
        <f t="shared" si="969"/>
        <v>0</v>
      </c>
      <c r="T7500" s="364"/>
    </row>
    <row r="7501" ht="22.5" hidden="1" spans="1:20">
      <c r="A7501" s="239">
        <v>89239</v>
      </c>
      <c r="B7501" s="100" t="s">
        <v>252</v>
      </c>
      <c r="C7501" s="104" t="s">
        <v>7832</v>
      </c>
      <c r="D7501" s="94" t="s">
        <v>317</v>
      </c>
      <c r="E7501" s="95">
        <v>429.86</v>
      </c>
      <c r="F7501" s="96">
        <f t="shared" si="970"/>
        <v>527.61</v>
      </c>
      <c r="G7501" s="209">
        <f>ROUND(SUM('NOVO HORIZONTE'!G7501),2)</f>
        <v>0</v>
      </c>
      <c r="H7501" s="107">
        <f t="shared" si="976"/>
        <v>0</v>
      </c>
      <c r="I7501" s="188">
        <f t="shared" si="973"/>
        <v>0</v>
      </c>
      <c r="J7501" s="142"/>
      <c r="K7501" s="146"/>
      <c r="L7501" s="7" t="str">
        <f t="shared" si="974"/>
        <v/>
      </c>
      <c r="M7501" s="7" t="str">
        <f t="shared" si="975"/>
        <v/>
      </c>
      <c r="N7501" s="7" t="str">
        <f t="shared" si="972"/>
        <v/>
      </c>
      <c r="O7501" s="144"/>
      <c r="P7501" s="355">
        <v>0</v>
      </c>
      <c r="Q7501" s="362">
        <f>SUM('NOVO HORIZONTE'!I7501)</f>
        <v>0</v>
      </c>
      <c r="R7501" s="363">
        <f t="shared" si="971"/>
        <v>0</v>
      </c>
      <c r="S7501" s="153">
        <f t="shared" si="969"/>
        <v>0</v>
      </c>
      <c r="T7501" s="364"/>
    </row>
    <row r="7502" ht="22.5" hidden="1" spans="1:20">
      <c r="A7502" s="239">
        <v>90686</v>
      </c>
      <c r="B7502" s="100" t="s">
        <v>252</v>
      </c>
      <c r="C7502" s="104" t="s">
        <v>7833</v>
      </c>
      <c r="D7502" s="94" t="s">
        <v>7265</v>
      </c>
      <c r="E7502" s="95">
        <v>144.71</v>
      </c>
      <c r="F7502" s="96">
        <f t="shared" si="970"/>
        <v>177.62</v>
      </c>
      <c r="G7502" s="209">
        <f>ROUND(SUM('NOVO HORIZONTE'!G7502),2)</f>
        <v>0</v>
      </c>
      <c r="H7502" s="107">
        <f t="shared" si="976"/>
        <v>0</v>
      </c>
      <c r="I7502" s="188">
        <f t="shared" si="973"/>
        <v>0</v>
      </c>
      <c r="J7502" s="142"/>
      <c r="K7502" s="146"/>
      <c r="L7502" s="7" t="str">
        <f t="shared" si="974"/>
        <v/>
      </c>
      <c r="M7502" s="7" t="str">
        <f t="shared" si="975"/>
        <v/>
      </c>
      <c r="N7502" s="7" t="str">
        <f t="shared" si="972"/>
        <v/>
      </c>
      <c r="O7502" s="144"/>
      <c r="P7502" s="355">
        <v>0</v>
      </c>
      <c r="Q7502" s="362">
        <f>SUM('NOVO HORIZONTE'!I7502)</f>
        <v>0</v>
      </c>
      <c r="R7502" s="363">
        <f t="shared" si="971"/>
        <v>0</v>
      </c>
      <c r="S7502" s="153">
        <f t="shared" si="969"/>
        <v>0</v>
      </c>
      <c r="T7502" s="364"/>
    </row>
    <row r="7503" ht="22.5" hidden="1" spans="1:20">
      <c r="A7503" s="239">
        <v>90687</v>
      </c>
      <c r="B7503" s="100" t="s">
        <v>252</v>
      </c>
      <c r="C7503" s="104" t="s">
        <v>7834</v>
      </c>
      <c r="D7503" s="94" t="s">
        <v>7267</v>
      </c>
      <c r="E7503" s="95">
        <v>60.15</v>
      </c>
      <c r="F7503" s="96">
        <f t="shared" si="970"/>
        <v>73.83</v>
      </c>
      <c r="G7503" s="209">
        <f>ROUND(SUM('NOVO HORIZONTE'!G7503),2)</f>
        <v>0</v>
      </c>
      <c r="H7503" s="107">
        <f t="shared" si="976"/>
        <v>0</v>
      </c>
      <c r="I7503" s="188">
        <f t="shared" si="973"/>
        <v>0</v>
      </c>
      <c r="J7503" s="142"/>
      <c r="K7503" s="146"/>
      <c r="L7503" s="7" t="str">
        <f t="shared" si="974"/>
        <v/>
      </c>
      <c r="M7503" s="7" t="str">
        <f t="shared" si="975"/>
        <v/>
      </c>
      <c r="N7503" s="7" t="str">
        <f t="shared" si="972"/>
        <v/>
      </c>
      <c r="O7503" s="144"/>
      <c r="P7503" s="355">
        <v>0</v>
      </c>
      <c r="Q7503" s="362">
        <f>SUM('NOVO HORIZONTE'!I7503)</f>
        <v>0</v>
      </c>
      <c r="R7503" s="363">
        <f t="shared" si="971"/>
        <v>0</v>
      </c>
      <c r="S7503" s="153">
        <f t="shared" si="969"/>
        <v>0</v>
      </c>
      <c r="T7503" s="364"/>
    </row>
    <row r="7504" ht="22.5" hidden="1" spans="1:20">
      <c r="A7504" s="239">
        <v>90682</v>
      </c>
      <c r="B7504" s="100" t="s">
        <v>252</v>
      </c>
      <c r="C7504" s="104" t="s">
        <v>7835</v>
      </c>
      <c r="D7504" s="94" t="s">
        <v>317</v>
      </c>
      <c r="E7504" s="95">
        <v>26.72</v>
      </c>
      <c r="F7504" s="96">
        <f t="shared" si="970"/>
        <v>32.8</v>
      </c>
      <c r="G7504" s="209">
        <f>ROUND(SUM('NOVO HORIZONTE'!G7504),2)</f>
        <v>0</v>
      </c>
      <c r="H7504" s="107">
        <f t="shared" si="976"/>
        <v>0</v>
      </c>
      <c r="I7504" s="188">
        <f t="shared" si="973"/>
        <v>0</v>
      </c>
      <c r="J7504" s="142"/>
      <c r="K7504" s="146"/>
      <c r="L7504" s="7" t="str">
        <f t="shared" si="974"/>
        <v/>
      </c>
      <c r="M7504" s="7" t="str">
        <f t="shared" si="975"/>
        <v/>
      </c>
      <c r="N7504" s="7" t="str">
        <f t="shared" si="972"/>
        <v/>
      </c>
      <c r="O7504" s="144"/>
      <c r="P7504" s="355">
        <v>0</v>
      </c>
      <c r="Q7504" s="362">
        <f>SUM('NOVO HORIZONTE'!I7504)</f>
        <v>0</v>
      </c>
      <c r="R7504" s="363">
        <f t="shared" si="971"/>
        <v>0</v>
      </c>
      <c r="S7504" s="153">
        <f t="shared" si="969"/>
        <v>0</v>
      </c>
      <c r="T7504" s="364"/>
    </row>
    <row r="7505" ht="22.5" hidden="1" spans="1:20">
      <c r="A7505" s="239">
        <v>90683</v>
      </c>
      <c r="B7505" s="100" t="s">
        <v>252</v>
      </c>
      <c r="C7505" s="104" t="s">
        <v>7836</v>
      </c>
      <c r="D7505" s="94" t="s">
        <v>317</v>
      </c>
      <c r="E7505" s="95">
        <v>3.17</v>
      </c>
      <c r="F7505" s="96">
        <f t="shared" si="970"/>
        <v>3.89</v>
      </c>
      <c r="G7505" s="209">
        <f>ROUND(SUM('NOVO HORIZONTE'!G7505),2)</f>
        <v>0</v>
      </c>
      <c r="H7505" s="107">
        <f t="shared" si="976"/>
        <v>0</v>
      </c>
      <c r="I7505" s="188">
        <f t="shared" si="973"/>
        <v>0</v>
      </c>
      <c r="J7505" s="142"/>
      <c r="K7505" s="146"/>
      <c r="L7505" s="7" t="str">
        <f t="shared" si="974"/>
        <v/>
      </c>
      <c r="M7505" s="7" t="str">
        <f t="shared" si="975"/>
        <v/>
      </c>
      <c r="N7505" s="7" t="str">
        <f t="shared" si="972"/>
        <v/>
      </c>
      <c r="O7505" s="144"/>
      <c r="P7505" s="355">
        <v>0</v>
      </c>
      <c r="Q7505" s="362">
        <f>SUM('NOVO HORIZONTE'!I7505)</f>
        <v>0</v>
      </c>
      <c r="R7505" s="363">
        <f t="shared" si="971"/>
        <v>0</v>
      </c>
      <c r="S7505" s="153">
        <f t="shared" si="969"/>
        <v>0</v>
      </c>
      <c r="T7505" s="364"/>
    </row>
    <row r="7506" ht="22.5" hidden="1" spans="1:20">
      <c r="A7506" s="239">
        <v>90684</v>
      </c>
      <c r="B7506" s="100" t="s">
        <v>252</v>
      </c>
      <c r="C7506" s="104" t="s">
        <v>7837</v>
      </c>
      <c r="D7506" s="94" t="s">
        <v>317</v>
      </c>
      <c r="E7506" s="95">
        <v>29.22</v>
      </c>
      <c r="F7506" s="96">
        <f t="shared" si="970"/>
        <v>35.86</v>
      </c>
      <c r="G7506" s="209">
        <f>ROUND(SUM('NOVO HORIZONTE'!G7506),2)</f>
        <v>0</v>
      </c>
      <c r="H7506" s="107">
        <f t="shared" si="976"/>
        <v>0</v>
      </c>
      <c r="I7506" s="188">
        <f t="shared" si="973"/>
        <v>0</v>
      </c>
      <c r="J7506" s="142"/>
      <c r="K7506" s="146"/>
      <c r="L7506" s="7" t="str">
        <f t="shared" si="974"/>
        <v/>
      </c>
      <c r="M7506" s="7" t="str">
        <f t="shared" si="975"/>
        <v/>
      </c>
      <c r="N7506" s="7" t="str">
        <f t="shared" si="972"/>
        <v/>
      </c>
      <c r="O7506" s="144"/>
      <c r="P7506" s="355">
        <v>0</v>
      </c>
      <c r="Q7506" s="362">
        <f>SUM('NOVO HORIZONTE'!I7506)</f>
        <v>0</v>
      </c>
      <c r="R7506" s="363">
        <f t="shared" si="971"/>
        <v>0</v>
      </c>
      <c r="S7506" s="153">
        <f t="shared" si="969"/>
        <v>0</v>
      </c>
      <c r="T7506" s="364"/>
    </row>
    <row r="7507" ht="22.5" hidden="1" spans="1:20">
      <c r="A7507" s="239">
        <v>90685</v>
      </c>
      <c r="B7507" s="100" t="s">
        <v>252</v>
      </c>
      <c r="C7507" s="104" t="s">
        <v>7838</v>
      </c>
      <c r="D7507" s="94" t="s">
        <v>317</v>
      </c>
      <c r="E7507" s="95">
        <v>55.34</v>
      </c>
      <c r="F7507" s="96">
        <f t="shared" si="970"/>
        <v>67.92</v>
      </c>
      <c r="G7507" s="209">
        <f>ROUND(SUM('NOVO HORIZONTE'!G7507),2)</f>
        <v>0</v>
      </c>
      <c r="H7507" s="107">
        <f t="shared" si="976"/>
        <v>0</v>
      </c>
      <c r="I7507" s="188">
        <f t="shared" si="973"/>
        <v>0</v>
      </c>
      <c r="J7507" s="142"/>
      <c r="K7507" s="146"/>
      <c r="L7507" s="7" t="str">
        <f t="shared" si="974"/>
        <v/>
      </c>
      <c r="M7507" s="7" t="str">
        <f t="shared" si="975"/>
        <v/>
      </c>
      <c r="N7507" s="7" t="str">
        <f t="shared" si="972"/>
        <v/>
      </c>
      <c r="O7507" s="144"/>
      <c r="P7507" s="355">
        <v>0</v>
      </c>
      <c r="Q7507" s="362">
        <f>SUM('NOVO HORIZONTE'!I7507)</f>
        <v>0</v>
      </c>
      <c r="R7507" s="363">
        <f t="shared" si="971"/>
        <v>0</v>
      </c>
      <c r="S7507" s="153">
        <f t="shared" si="969"/>
        <v>0</v>
      </c>
      <c r="T7507" s="364"/>
    </row>
    <row r="7508" ht="12.75" hidden="1" spans="1:20">
      <c r="A7508" s="238" t="s">
        <v>7839</v>
      </c>
      <c r="B7508" s="236"/>
      <c r="C7508" s="161" t="s">
        <v>7840</v>
      </c>
      <c r="D7508" s="94"/>
      <c r="E7508" s="95">
        <v>0</v>
      </c>
      <c r="F7508" s="96">
        <f t="shared" si="970"/>
        <v>0</v>
      </c>
      <c r="G7508" s="209">
        <f>ROUND(SUM('NOVO HORIZONTE'!G7508),2)</f>
        <v>0</v>
      </c>
      <c r="H7508" s="187">
        <f t="shared" si="976"/>
        <v>0</v>
      </c>
      <c r="I7508" s="188">
        <f t="shared" si="973"/>
        <v>0</v>
      </c>
      <c r="J7508" s="142"/>
      <c r="K7508" s="145" t="str">
        <f>IF(SUM(I7509:I7542)&gt;0,"xx","")</f>
        <v/>
      </c>
      <c r="L7508" s="7" t="str">
        <f t="shared" si="974"/>
        <v/>
      </c>
      <c r="M7508" s="7" t="str">
        <f t="shared" si="975"/>
        <v/>
      </c>
      <c r="N7508" s="7" t="str">
        <f t="shared" si="972"/>
        <v/>
      </c>
      <c r="O7508" s="144"/>
      <c r="P7508" s="375"/>
      <c r="Q7508" s="362">
        <f>SUM('NOVO HORIZONTE'!I7508)</f>
        <v>0</v>
      </c>
      <c r="R7508" s="363">
        <f t="shared" si="971"/>
        <v>0</v>
      </c>
      <c r="S7508" s="153">
        <f t="shared" si="969"/>
        <v>0</v>
      </c>
      <c r="T7508" s="364"/>
    </row>
    <row r="7509" ht="33.75" hidden="1" spans="1:20">
      <c r="A7509" s="239">
        <v>91634</v>
      </c>
      <c r="B7509" s="100" t="s">
        <v>252</v>
      </c>
      <c r="C7509" s="104" t="s">
        <v>7841</v>
      </c>
      <c r="D7509" s="94" t="s">
        <v>7265</v>
      </c>
      <c r="E7509" s="95">
        <v>227.81</v>
      </c>
      <c r="F7509" s="96">
        <f t="shared" si="970"/>
        <v>279.61</v>
      </c>
      <c r="G7509" s="209">
        <f>ROUND(SUM('NOVO HORIZONTE'!G7509),2)</f>
        <v>0</v>
      </c>
      <c r="H7509" s="107">
        <f t="shared" si="976"/>
        <v>0</v>
      </c>
      <c r="I7509" s="188">
        <f t="shared" si="973"/>
        <v>0</v>
      </c>
      <c r="J7509" s="142"/>
      <c r="K7509" s="145"/>
      <c r="L7509" s="7" t="str">
        <f t="shared" si="974"/>
        <v/>
      </c>
      <c r="M7509" s="7" t="str">
        <f t="shared" si="975"/>
        <v/>
      </c>
      <c r="N7509" s="7" t="str">
        <f t="shared" si="972"/>
        <v/>
      </c>
      <c r="O7509" s="144"/>
      <c r="P7509" s="355">
        <v>0</v>
      </c>
      <c r="Q7509" s="362">
        <f>SUM('NOVO HORIZONTE'!I7509)</f>
        <v>0</v>
      </c>
      <c r="R7509" s="363">
        <f t="shared" si="971"/>
        <v>0</v>
      </c>
      <c r="S7509" s="153">
        <f t="shared" si="969"/>
        <v>0</v>
      </c>
      <c r="T7509" s="364"/>
    </row>
    <row r="7510" ht="33.75" hidden="1" spans="1:20">
      <c r="A7510" s="239">
        <v>91635</v>
      </c>
      <c r="B7510" s="100" t="s">
        <v>252</v>
      </c>
      <c r="C7510" s="104" t="s">
        <v>7842</v>
      </c>
      <c r="D7510" s="94" t="s">
        <v>7267</v>
      </c>
      <c r="E7510" s="95">
        <v>60.07</v>
      </c>
      <c r="F7510" s="96">
        <f t="shared" si="970"/>
        <v>73.73</v>
      </c>
      <c r="G7510" s="209">
        <f>ROUND(SUM('NOVO HORIZONTE'!G7510),2)</f>
        <v>0</v>
      </c>
      <c r="H7510" s="107">
        <f t="shared" si="976"/>
        <v>0</v>
      </c>
      <c r="I7510" s="188">
        <f t="shared" si="973"/>
        <v>0</v>
      </c>
      <c r="J7510" s="142"/>
      <c r="K7510" s="146"/>
      <c r="L7510" s="7" t="str">
        <f t="shared" si="974"/>
        <v/>
      </c>
      <c r="M7510" s="7" t="str">
        <f t="shared" si="975"/>
        <v/>
      </c>
      <c r="N7510" s="7" t="str">
        <f t="shared" si="972"/>
        <v/>
      </c>
      <c r="O7510" s="144"/>
      <c r="P7510" s="355">
        <v>0</v>
      </c>
      <c r="Q7510" s="362">
        <f>SUM('NOVO HORIZONTE'!I7510)</f>
        <v>0</v>
      </c>
      <c r="R7510" s="363">
        <f t="shared" si="971"/>
        <v>0</v>
      </c>
      <c r="S7510" s="153">
        <f t="shared" si="969"/>
        <v>0</v>
      </c>
      <c r="T7510" s="364"/>
    </row>
    <row r="7511" ht="33.75" hidden="1" spans="1:20">
      <c r="A7511" s="239">
        <v>89259</v>
      </c>
      <c r="B7511" s="100" t="s">
        <v>252</v>
      </c>
      <c r="C7511" s="104" t="s">
        <v>7843</v>
      </c>
      <c r="D7511" s="94" t="s">
        <v>317</v>
      </c>
      <c r="E7511" s="95">
        <v>27.54</v>
      </c>
      <c r="F7511" s="96">
        <f t="shared" si="970"/>
        <v>33.8</v>
      </c>
      <c r="G7511" s="209">
        <f>ROUND(SUM('NOVO HORIZONTE'!G7511),2)</f>
        <v>0</v>
      </c>
      <c r="H7511" s="107">
        <f t="shared" si="976"/>
        <v>0</v>
      </c>
      <c r="I7511" s="188">
        <f t="shared" si="973"/>
        <v>0</v>
      </c>
      <c r="J7511" s="142"/>
      <c r="K7511" s="146"/>
      <c r="L7511" s="7" t="str">
        <f t="shared" si="974"/>
        <v/>
      </c>
      <c r="M7511" s="7" t="str">
        <f t="shared" si="975"/>
        <v/>
      </c>
      <c r="N7511" s="7" t="str">
        <f t="shared" si="972"/>
        <v/>
      </c>
      <c r="O7511" s="144"/>
      <c r="P7511" s="355">
        <v>0</v>
      </c>
      <c r="Q7511" s="362">
        <f>SUM('NOVO HORIZONTE'!I7511)</f>
        <v>0</v>
      </c>
      <c r="R7511" s="363">
        <f t="shared" si="971"/>
        <v>0</v>
      </c>
      <c r="S7511" s="153">
        <f t="shared" si="969"/>
        <v>0</v>
      </c>
      <c r="T7511" s="364"/>
    </row>
    <row r="7512" ht="33.75" hidden="1" spans="1:20">
      <c r="A7512" s="239">
        <v>89260</v>
      </c>
      <c r="B7512" s="100" t="s">
        <v>252</v>
      </c>
      <c r="C7512" s="104" t="s">
        <v>7844</v>
      </c>
      <c r="D7512" s="94" t="s">
        <v>317</v>
      </c>
      <c r="E7512" s="95">
        <v>5.17</v>
      </c>
      <c r="F7512" s="96">
        <f t="shared" si="970"/>
        <v>6.35</v>
      </c>
      <c r="G7512" s="209">
        <f>ROUND(SUM('NOVO HORIZONTE'!G7512),2)</f>
        <v>0</v>
      </c>
      <c r="H7512" s="107">
        <f t="shared" si="976"/>
        <v>0</v>
      </c>
      <c r="I7512" s="188">
        <f t="shared" si="973"/>
        <v>0</v>
      </c>
      <c r="J7512" s="142"/>
      <c r="K7512" s="146"/>
      <c r="L7512" s="7" t="str">
        <f t="shared" si="974"/>
        <v/>
      </c>
      <c r="M7512" s="7" t="str">
        <f t="shared" si="975"/>
        <v/>
      </c>
      <c r="N7512" s="7" t="str">
        <f t="shared" si="972"/>
        <v/>
      </c>
      <c r="O7512" s="144"/>
      <c r="P7512" s="355">
        <v>0</v>
      </c>
      <c r="Q7512" s="362">
        <f>SUM('NOVO HORIZONTE'!I7512)</f>
        <v>0</v>
      </c>
      <c r="R7512" s="363">
        <f t="shared" si="971"/>
        <v>0</v>
      </c>
      <c r="S7512" s="153">
        <f t="shared" si="969"/>
        <v>0</v>
      </c>
      <c r="T7512" s="364"/>
    </row>
    <row r="7513" ht="33.75" hidden="1" spans="1:20">
      <c r="A7513" s="239">
        <v>89262</v>
      </c>
      <c r="B7513" s="100" t="s">
        <v>252</v>
      </c>
      <c r="C7513" s="104" t="s">
        <v>7845</v>
      </c>
      <c r="D7513" s="94" t="s">
        <v>317</v>
      </c>
      <c r="E7513" s="95">
        <v>46.84</v>
      </c>
      <c r="F7513" s="96">
        <f t="shared" si="970"/>
        <v>57.49</v>
      </c>
      <c r="G7513" s="209">
        <f>ROUND(SUM('NOVO HORIZONTE'!G7513),2)</f>
        <v>0</v>
      </c>
      <c r="H7513" s="107">
        <f t="shared" si="976"/>
        <v>0</v>
      </c>
      <c r="I7513" s="188">
        <f t="shared" si="973"/>
        <v>0</v>
      </c>
      <c r="J7513" s="142"/>
      <c r="K7513" s="146"/>
      <c r="L7513" s="7" t="str">
        <f t="shared" si="974"/>
        <v/>
      </c>
      <c r="M7513" s="7" t="str">
        <f t="shared" si="975"/>
        <v/>
      </c>
      <c r="N7513" s="7" t="str">
        <f t="shared" si="972"/>
        <v/>
      </c>
      <c r="O7513" s="144"/>
      <c r="P7513" s="355">
        <v>0</v>
      </c>
      <c r="Q7513" s="362">
        <f>SUM('NOVO HORIZONTE'!I7513)</f>
        <v>0</v>
      </c>
      <c r="R7513" s="363">
        <f t="shared" si="971"/>
        <v>0</v>
      </c>
      <c r="S7513" s="153">
        <f t="shared" ref="S7513:S7576" si="977">IF(R7513=0,0,IF(R7513&gt;0,"c","b"))</f>
        <v>0</v>
      </c>
      <c r="T7513" s="364"/>
    </row>
    <row r="7514" ht="33.75" hidden="1" spans="1:20">
      <c r="A7514" s="239">
        <v>91466</v>
      </c>
      <c r="B7514" s="100" t="s">
        <v>252</v>
      </c>
      <c r="C7514" s="104" t="s">
        <v>7846</v>
      </c>
      <c r="D7514" s="94" t="s">
        <v>317</v>
      </c>
      <c r="E7514" s="95">
        <v>4.09</v>
      </c>
      <c r="F7514" s="96">
        <f t="shared" si="970"/>
        <v>5.02</v>
      </c>
      <c r="G7514" s="209">
        <f>ROUND(SUM('NOVO HORIZONTE'!G7514),2)</f>
        <v>0</v>
      </c>
      <c r="H7514" s="107">
        <f t="shared" si="976"/>
        <v>0</v>
      </c>
      <c r="I7514" s="188">
        <f t="shared" si="973"/>
        <v>0</v>
      </c>
      <c r="J7514" s="142"/>
      <c r="K7514" s="146"/>
      <c r="L7514" s="7" t="str">
        <f t="shared" si="974"/>
        <v/>
      </c>
      <c r="M7514" s="7" t="str">
        <f t="shared" si="975"/>
        <v/>
      </c>
      <c r="N7514" s="7" t="str">
        <f t="shared" si="972"/>
        <v/>
      </c>
      <c r="O7514" s="144"/>
      <c r="P7514" s="355">
        <v>0</v>
      </c>
      <c r="Q7514" s="362">
        <f>SUM('NOVO HORIZONTE'!I7514)</f>
        <v>0</v>
      </c>
      <c r="R7514" s="363">
        <f t="shared" si="971"/>
        <v>0</v>
      </c>
      <c r="S7514" s="153">
        <f t="shared" si="977"/>
        <v>0</v>
      </c>
      <c r="T7514" s="364"/>
    </row>
    <row r="7515" ht="33.75" hidden="1" spans="1:20">
      <c r="A7515" s="239">
        <v>91467</v>
      </c>
      <c r="B7515" s="100" t="s">
        <v>252</v>
      </c>
      <c r="C7515" s="104" t="s">
        <v>7847</v>
      </c>
      <c r="D7515" s="94" t="s">
        <v>317</v>
      </c>
      <c r="E7515" s="95">
        <v>153.82</v>
      </c>
      <c r="F7515" s="96">
        <f t="shared" si="970"/>
        <v>188.8</v>
      </c>
      <c r="G7515" s="209">
        <f>ROUND(SUM('NOVO HORIZONTE'!G7515),2)</f>
        <v>0</v>
      </c>
      <c r="H7515" s="107">
        <f t="shared" si="976"/>
        <v>0</v>
      </c>
      <c r="I7515" s="188">
        <f t="shared" si="973"/>
        <v>0</v>
      </c>
      <c r="J7515" s="142"/>
      <c r="K7515" s="146"/>
      <c r="L7515" s="7" t="str">
        <f t="shared" si="974"/>
        <v/>
      </c>
      <c r="M7515" s="7" t="str">
        <f t="shared" si="975"/>
        <v/>
      </c>
      <c r="N7515" s="7" t="str">
        <f t="shared" si="972"/>
        <v/>
      </c>
      <c r="O7515" s="144"/>
      <c r="P7515" s="355">
        <v>0</v>
      </c>
      <c r="Q7515" s="362">
        <f>SUM('NOVO HORIZONTE'!I7515)</f>
        <v>0</v>
      </c>
      <c r="R7515" s="363">
        <f t="shared" si="971"/>
        <v>0</v>
      </c>
      <c r="S7515" s="153">
        <f t="shared" si="977"/>
        <v>0</v>
      </c>
      <c r="T7515" s="364"/>
    </row>
    <row r="7516" ht="33.75" hidden="1" spans="1:20">
      <c r="A7516" s="239">
        <v>91629</v>
      </c>
      <c r="B7516" s="100" t="s">
        <v>252</v>
      </c>
      <c r="C7516" s="104" t="s">
        <v>7848</v>
      </c>
      <c r="D7516" s="94" t="s">
        <v>317</v>
      </c>
      <c r="E7516" s="95">
        <v>21.84</v>
      </c>
      <c r="F7516" s="96">
        <f t="shared" si="970"/>
        <v>26.81</v>
      </c>
      <c r="G7516" s="209">
        <f>ROUND(SUM('NOVO HORIZONTE'!G7516),2)</f>
        <v>0</v>
      </c>
      <c r="H7516" s="107">
        <f t="shared" si="976"/>
        <v>0</v>
      </c>
      <c r="I7516" s="188">
        <f t="shared" si="973"/>
        <v>0</v>
      </c>
      <c r="J7516" s="142"/>
      <c r="K7516" s="146"/>
      <c r="L7516" s="7" t="str">
        <f t="shared" si="974"/>
        <v/>
      </c>
      <c r="M7516" s="7" t="str">
        <f t="shared" si="975"/>
        <v/>
      </c>
      <c r="N7516" s="7" t="str">
        <f t="shared" si="972"/>
        <v/>
      </c>
      <c r="O7516" s="144"/>
      <c r="P7516" s="355">
        <v>0</v>
      </c>
      <c r="Q7516" s="362">
        <f>SUM('NOVO HORIZONTE'!I7516)</f>
        <v>0</v>
      </c>
      <c r="R7516" s="363">
        <f t="shared" si="971"/>
        <v>0</v>
      </c>
      <c r="S7516" s="153">
        <f t="shared" si="977"/>
        <v>0</v>
      </c>
      <c r="T7516" s="364"/>
    </row>
    <row r="7517" ht="33.75" hidden="1" spans="1:20">
      <c r="A7517" s="239">
        <v>91630</v>
      </c>
      <c r="B7517" s="100" t="s">
        <v>252</v>
      </c>
      <c r="C7517" s="104" t="s">
        <v>7849</v>
      </c>
      <c r="D7517" s="94" t="s">
        <v>317</v>
      </c>
      <c r="E7517" s="95">
        <v>4.16</v>
      </c>
      <c r="F7517" s="96">
        <f t="shared" si="970"/>
        <v>5.11</v>
      </c>
      <c r="G7517" s="209">
        <f>ROUND(SUM('NOVO HORIZONTE'!G7517),2)</f>
        <v>0</v>
      </c>
      <c r="H7517" s="107">
        <f t="shared" si="976"/>
        <v>0</v>
      </c>
      <c r="I7517" s="188">
        <f t="shared" si="973"/>
        <v>0</v>
      </c>
      <c r="J7517" s="142"/>
      <c r="K7517" s="146"/>
      <c r="L7517" s="7" t="str">
        <f t="shared" si="974"/>
        <v/>
      </c>
      <c r="M7517" s="7" t="str">
        <f t="shared" si="975"/>
        <v/>
      </c>
      <c r="N7517" s="7" t="str">
        <f t="shared" si="972"/>
        <v/>
      </c>
      <c r="O7517" s="144"/>
      <c r="P7517" s="355">
        <v>0</v>
      </c>
      <c r="Q7517" s="362">
        <f>SUM('NOVO HORIZONTE'!I7517)</f>
        <v>0</v>
      </c>
      <c r="R7517" s="363">
        <f t="shared" si="971"/>
        <v>0</v>
      </c>
      <c r="S7517" s="153">
        <f t="shared" si="977"/>
        <v>0</v>
      </c>
      <c r="T7517" s="364"/>
    </row>
    <row r="7518" ht="33.75" hidden="1" spans="1:20">
      <c r="A7518" s="239">
        <v>91631</v>
      </c>
      <c r="B7518" s="100" t="s">
        <v>252</v>
      </c>
      <c r="C7518" s="104" t="s">
        <v>7850</v>
      </c>
      <c r="D7518" s="94" t="s">
        <v>317</v>
      </c>
      <c r="E7518" s="95">
        <v>3.29</v>
      </c>
      <c r="F7518" s="96">
        <f t="shared" si="970"/>
        <v>4.04</v>
      </c>
      <c r="G7518" s="209">
        <f>ROUND(SUM('NOVO HORIZONTE'!G7518),2)</f>
        <v>0</v>
      </c>
      <c r="H7518" s="107">
        <f t="shared" si="976"/>
        <v>0</v>
      </c>
      <c r="I7518" s="188">
        <f t="shared" si="973"/>
        <v>0</v>
      </c>
      <c r="J7518" s="142"/>
      <c r="K7518" s="146"/>
      <c r="L7518" s="7" t="str">
        <f t="shared" si="974"/>
        <v/>
      </c>
      <c r="M7518" s="7" t="str">
        <f t="shared" si="975"/>
        <v/>
      </c>
      <c r="N7518" s="7" t="str">
        <f t="shared" si="972"/>
        <v/>
      </c>
      <c r="O7518" s="144"/>
      <c r="P7518" s="355">
        <v>0</v>
      </c>
      <c r="Q7518" s="362">
        <f>SUM('NOVO HORIZONTE'!I7518)</f>
        <v>0</v>
      </c>
      <c r="R7518" s="363">
        <f t="shared" si="971"/>
        <v>0</v>
      </c>
      <c r="S7518" s="153">
        <f t="shared" si="977"/>
        <v>0</v>
      </c>
      <c r="T7518" s="364"/>
    </row>
    <row r="7519" ht="33.75" hidden="1" spans="1:20">
      <c r="A7519" s="239">
        <v>91632</v>
      </c>
      <c r="B7519" s="100" t="s">
        <v>252</v>
      </c>
      <c r="C7519" s="104" t="s">
        <v>7851</v>
      </c>
      <c r="D7519" s="94" t="s">
        <v>317</v>
      </c>
      <c r="E7519" s="95">
        <v>37.55</v>
      </c>
      <c r="F7519" s="96">
        <f t="shared" si="970"/>
        <v>46.09</v>
      </c>
      <c r="G7519" s="209">
        <f>ROUND(SUM('NOVO HORIZONTE'!G7519),2)</f>
        <v>0</v>
      </c>
      <c r="H7519" s="107">
        <f t="shared" si="976"/>
        <v>0</v>
      </c>
      <c r="I7519" s="188">
        <f t="shared" si="973"/>
        <v>0</v>
      </c>
      <c r="J7519" s="142"/>
      <c r="K7519" s="146"/>
      <c r="L7519" s="7" t="str">
        <f t="shared" si="974"/>
        <v/>
      </c>
      <c r="M7519" s="7" t="str">
        <f t="shared" si="975"/>
        <v/>
      </c>
      <c r="N7519" s="7" t="str">
        <f t="shared" si="972"/>
        <v/>
      </c>
      <c r="O7519" s="144"/>
      <c r="P7519" s="355">
        <v>0</v>
      </c>
      <c r="Q7519" s="362">
        <f>SUM('NOVO HORIZONTE'!I7519)</f>
        <v>0</v>
      </c>
      <c r="R7519" s="363">
        <f t="shared" si="971"/>
        <v>0</v>
      </c>
      <c r="S7519" s="153">
        <f t="shared" si="977"/>
        <v>0</v>
      </c>
      <c r="T7519" s="364"/>
    </row>
    <row r="7520" ht="33.75" hidden="1" spans="1:20">
      <c r="A7520" s="239">
        <v>91633</v>
      </c>
      <c r="B7520" s="100" t="s">
        <v>252</v>
      </c>
      <c r="C7520" s="104" t="s">
        <v>7852</v>
      </c>
      <c r="D7520" s="94" t="s">
        <v>317</v>
      </c>
      <c r="E7520" s="95">
        <v>130.19</v>
      </c>
      <c r="F7520" s="96">
        <f t="shared" si="970"/>
        <v>159.8</v>
      </c>
      <c r="G7520" s="209">
        <f>ROUND(SUM('NOVO HORIZONTE'!G7520),2)</f>
        <v>0</v>
      </c>
      <c r="H7520" s="107">
        <f t="shared" si="976"/>
        <v>0</v>
      </c>
      <c r="I7520" s="188">
        <f t="shared" si="973"/>
        <v>0</v>
      </c>
      <c r="J7520" s="142"/>
      <c r="K7520" s="146"/>
      <c r="L7520" s="7" t="str">
        <f t="shared" si="974"/>
        <v/>
      </c>
      <c r="M7520" s="7" t="str">
        <f t="shared" si="975"/>
        <v/>
      </c>
      <c r="N7520" s="7" t="str">
        <f t="shared" si="972"/>
        <v/>
      </c>
      <c r="O7520" s="144"/>
      <c r="P7520" s="355">
        <v>0</v>
      </c>
      <c r="Q7520" s="362">
        <f>SUM('NOVO HORIZONTE'!I7520)</f>
        <v>0</v>
      </c>
      <c r="R7520" s="363">
        <f t="shared" si="971"/>
        <v>0</v>
      </c>
      <c r="S7520" s="153">
        <f t="shared" si="977"/>
        <v>0</v>
      </c>
      <c r="T7520" s="364"/>
    </row>
    <row r="7521" ht="33.75" hidden="1" spans="1:20">
      <c r="A7521" s="239">
        <v>5928</v>
      </c>
      <c r="B7521" s="100" t="s">
        <v>252</v>
      </c>
      <c r="C7521" s="104" t="s">
        <v>7853</v>
      </c>
      <c r="D7521" s="94" t="s">
        <v>7265</v>
      </c>
      <c r="E7521" s="95">
        <v>268.24</v>
      </c>
      <c r="F7521" s="96">
        <f t="shared" si="970"/>
        <v>329.24</v>
      </c>
      <c r="G7521" s="209">
        <f>ROUND(SUM('NOVO HORIZONTE'!G7521),2)</f>
        <v>0</v>
      </c>
      <c r="H7521" s="107">
        <f t="shared" si="976"/>
        <v>0</v>
      </c>
      <c r="I7521" s="188">
        <f t="shared" si="973"/>
        <v>0</v>
      </c>
      <c r="J7521" s="142"/>
      <c r="K7521" s="146"/>
      <c r="L7521" s="7" t="str">
        <f t="shared" si="974"/>
        <v/>
      </c>
      <c r="M7521" s="7" t="str">
        <f t="shared" si="975"/>
        <v/>
      </c>
      <c r="N7521" s="7" t="str">
        <f t="shared" si="972"/>
        <v/>
      </c>
      <c r="O7521" s="144"/>
      <c r="P7521" s="355">
        <v>0</v>
      </c>
      <c r="Q7521" s="362">
        <f>SUM('NOVO HORIZONTE'!I7521)</f>
        <v>0</v>
      </c>
      <c r="R7521" s="363">
        <f t="shared" si="971"/>
        <v>0</v>
      </c>
      <c r="S7521" s="153">
        <f t="shared" si="977"/>
        <v>0</v>
      </c>
      <c r="T7521" s="364"/>
    </row>
    <row r="7522" ht="33.75" hidden="1" spans="1:20">
      <c r="A7522" s="239">
        <v>5930</v>
      </c>
      <c r="B7522" s="100" t="s">
        <v>252</v>
      </c>
      <c r="C7522" s="104" t="s">
        <v>7854</v>
      </c>
      <c r="D7522" s="94" t="s">
        <v>7267</v>
      </c>
      <c r="E7522" s="95">
        <v>67.58</v>
      </c>
      <c r="F7522" s="96">
        <f t="shared" si="970"/>
        <v>82.95</v>
      </c>
      <c r="G7522" s="209">
        <f>ROUND(SUM('NOVO HORIZONTE'!G7522),2)</f>
        <v>0</v>
      </c>
      <c r="H7522" s="107">
        <f t="shared" si="976"/>
        <v>0</v>
      </c>
      <c r="I7522" s="188">
        <f t="shared" si="973"/>
        <v>0</v>
      </c>
      <c r="J7522" s="142"/>
      <c r="K7522" s="146"/>
      <c r="L7522" s="7" t="str">
        <f t="shared" si="974"/>
        <v/>
      </c>
      <c r="M7522" s="7" t="str">
        <f t="shared" si="975"/>
        <v/>
      </c>
      <c r="N7522" s="7" t="str">
        <f t="shared" si="972"/>
        <v/>
      </c>
      <c r="O7522" s="144"/>
      <c r="P7522" s="355">
        <v>0</v>
      </c>
      <c r="Q7522" s="362">
        <f>SUM('NOVO HORIZONTE'!I7522)</f>
        <v>0</v>
      </c>
      <c r="R7522" s="363">
        <f t="shared" si="971"/>
        <v>0</v>
      </c>
      <c r="S7522" s="153">
        <f t="shared" si="977"/>
        <v>0</v>
      </c>
      <c r="T7522" s="364"/>
    </row>
    <row r="7523" ht="33.75" hidden="1" spans="1:20">
      <c r="A7523" s="239">
        <v>93397</v>
      </c>
      <c r="B7523" s="100" t="s">
        <v>252</v>
      </c>
      <c r="C7523" s="104" t="s">
        <v>7855</v>
      </c>
      <c r="D7523" s="94" t="s">
        <v>317</v>
      </c>
      <c r="E7523" s="95">
        <v>25.31</v>
      </c>
      <c r="F7523" s="96">
        <f t="shared" si="970"/>
        <v>31.07</v>
      </c>
      <c r="G7523" s="209">
        <f>ROUND(SUM('NOVO HORIZONTE'!G7523),2)</f>
        <v>0</v>
      </c>
      <c r="H7523" s="107">
        <f t="shared" si="976"/>
        <v>0</v>
      </c>
      <c r="I7523" s="188">
        <f t="shared" si="973"/>
        <v>0</v>
      </c>
      <c r="J7523" s="142"/>
      <c r="K7523" s="146"/>
      <c r="L7523" s="7" t="str">
        <f t="shared" si="974"/>
        <v/>
      </c>
      <c r="M7523" s="7" t="str">
        <f t="shared" si="975"/>
        <v/>
      </c>
      <c r="N7523" s="7" t="str">
        <f t="shared" si="972"/>
        <v/>
      </c>
      <c r="O7523" s="144"/>
      <c r="P7523" s="355">
        <v>0</v>
      </c>
      <c r="Q7523" s="362">
        <f>SUM('NOVO HORIZONTE'!I7523)</f>
        <v>0</v>
      </c>
      <c r="R7523" s="363">
        <f t="shared" si="971"/>
        <v>0</v>
      </c>
      <c r="S7523" s="153">
        <f t="shared" si="977"/>
        <v>0</v>
      </c>
      <c r="T7523" s="364"/>
    </row>
    <row r="7524" ht="33.75" hidden="1" spans="1:20">
      <c r="A7524" s="239">
        <v>93398</v>
      </c>
      <c r="B7524" s="100" t="s">
        <v>252</v>
      </c>
      <c r="C7524" s="104" t="s">
        <v>7856</v>
      </c>
      <c r="D7524" s="94" t="s">
        <v>317</v>
      </c>
      <c r="E7524" s="95">
        <v>4.88</v>
      </c>
      <c r="F7524" s="96">
        <f t="shared" si="970"/>
        <v>5.99</v>
      </c>
      <c r="G7524" s="209">
        <f>ROUND(SUM('NOVO HORIZONTE'!G7524),2)</f>
        <v>0</v>
      </c>
      <c r="H7524" s="107">
        <f t="shared" si="976"/>
        <v>0</v>
      </c>
      <c r="I7524" s="188">
        <f t="shared" si="973"/>
        <v>0</v>
      </c>
      <c r="J7524" s="142"/>
      <c r="K7524" s="146"/>
      <c r="L7524" s="7" t="str">
        <f t="shared" si="974"/>
        <v/>
      </c>
      <c r="M7524" s="7" t="str">
        <f t="shared" si="975"/>
        <v/>
      </c>
      <c r="N7524" s="7" t="str">
        <f t="shared" si="972"/>
        <v/>
      </c>
      <c r="O7524" s="144"/>
      <c r="P7524" s="355">
        <v>0</v>
      </c>
      <c r="Q7524" s="362">
        <f>SUM('NOVO HORIZONTE'!I7524)</f>
        <v>0</v>
      </c>
      <c r="R7524" s="363">
        <f t="shared" si="971"/>
        <v>0</v>
      </c>
      <c r="S7524" s="153">
        <f t="shared" si="977"/>
        <v>0</v>
      </c>
      <c r="T7524" s="364"/>
    </row>
    <row r="7525" ht="33.75" hidden="1" spans="1:20">
      <c r="A7525" s="239">
        <v>93399</v>
      </c>
      <c r="B7525" s="100" t="s">
        <v>252</v>
      </c>
      <c r="C7525" s="104" t="s">
        <v>7857</v>
      </c>
      <c r="D7525" s="94" t="s">
        <v>317</v>
      </c>
      <c r="E7525" s="95">
        <v>3.86</v>
      </c>
      <c r="F7525" s="96">
        <f t="shared" si="970"/>
        <v>4.74</v>
      </c>
      <c r="G7525" s="209">
        <f>ROUND(SUM('NOVO HORIZONTE'!G7525),2)</f>
        <v>0</v>
      </c>
      <c r="H7525" s="107">
        <f t="shared" si="976"/>
        <v>0</v>
      </c>
      <c r="I7525" s="188">
        <f t="shared" si="973"/>
        <v>0</v>
      </c>
      <c r="J7525" s="142"/>
      <c r="K7525" s="146"/>
      <c r="L7525" s="7" t="str">
        <f t="shared" si="974"/>
        <v/>
      </c>
      <c r="M7525" s="7" t="str">
        <f t="shared" si="975"/>
        <v/>
      </c>
      <c r="N7525" s="7" t="str">
        <f t="shared" si="972"/>
        <v/>
      </c>
      <c r="O7525" s="144"/>
      <c r="P7525" s="355">
        <v>0</v>
      </c>
      <c r="Q7525" s="362">
        <f>SUM('NOVO HORIZONTE'!I7525)</f>
        <v>0</v>
      </c>
      <c r="R7525" s="363">
        <f t="shared" si="971"/>
        <v>0</v>
      </c>
      <c r="S7525" s="153">
        <f t="shared" si="977"/>
        <v>0</v>
      </c>
      <c r="T7525" s="364"/>
    </row>
    <row r="7526" ht="33.75" hidden="1" spans="1:20">
      <c r="A7526" s="239">
        <v>93400</v>
      </c>
      <c r="B7526" s="100" t="s">
        <v>252</v>
      </c>
      <c r="C7526" s="104" t="s">
        <v>7858</v>
      </c>
      <c r="D7526" s="94" t="s">
        <v>317</v>
      </c>
      <c r="E7526" s="95">
        <v>44.05</v>
      </c>
      <c r="F7526" s="96">
        <f t="shared" si="970"/>
        <v>54.07</v>
      </c>
      <c r="G7526" s="209">
        <f>ROUND(SUM('NOVO HORIZONTE'!G7526),2)</f>
        <v>0</v>
      </c>
      <c r="H7526" s="107">
        <f t="shared" si="976"/>
        <v>0</v>
      </c>
      <c r="I7526" s="188">
        <f t="shared" si="973"/>
        <v>0</v>
      </c>
      <c r="J7526" s="142"/>
      <c r="K7526" s="146"/>
      <c r="L7526" s="7" t="str">
        <f t="shared" si="974"/>
        <v/>
      </c>
      <c r="M7526" s="7" t="str">
        <f t="shared" si="975"/>
        <v/>
      </c>
      <c r="N7526" s="7" t="str">
        <f t="shared" si="972"/>
        <v/>
      </c>
      <c r="O7526" s="144"/>
      <c r="P7526" s="355">
        <v>0</v>
      </c>
      <c r="Q7526" s="362">
        <f>SUM('NOVO HORIZONTE'!I7526)</f>
        <v>0</v>
      </c>
      <c r="R7526" s="363">
        <f t="shared" si="971"/>
        <v>0</v>
      </c>
      <c r="S7526" s="153">
        <f t="shared" si="977"/>
        <v>0</v>
      </c>
      <c r="T7526" s="364"/>
    </row>
    <row r="7527" ht="33.75" hidden="1" spans="1:20">
      <c r="A7527" s="239">
        <v>93401</v>
      </c>
      <c r="B7527" s="100" t="s">
        <v>252</v>
      </c>
      <c r="C7527" s="104" t="s">
        <v>7859</v>
      </c>
      <c r="D7527" s="94" t="s">
        <v>317</v>
      </c>
      <c r="E7527" s="95">
        <v>153.82</v>
      </c>
      <c r="F7527" s="96">
        <f t="shared" si="970"/>
        <v>188.8</v>
      </c>
      <c r="G7527" s="209">
        <f>ROUND(SUM('NOVO HORIZONTE'!G7527),2)</f>
        <v>0</v>
      </c>
      <c r="H7527" s="107">
        <f t="shared" si="976"/>
        <v>0</v>
      </c>
      <c r="I7527" s="188">
        <f t="shared" si="973"/>
        <v>0</v>
      </c>
      <c r="J7527" s="142"/>
      <c r="K7527" s="146"/>
      <c r="L7527" s="7" t="str">
        <f t="shared" si="974"/>
        <v/>
      </c>
      <c r="M7527" s="7" t="str">
        <f t="shared" si="975"/>
        <v/>
      </c>
      <c r="N7527" s="7" t="str">
        <f t="shared" si="972"/>
        <v/>
      </c>
      <c r="O7527" s="144"/>
      <c r="P7527" s="355">
        <v>0</v>
      </c>
      <c r="Q7527" s="362">
        <f>SUM('NOVO HORIZONTE'!I7527)</f>
        <v>0</v>
      </c>
      <c r="R7527" s="363">
        <f t="shared" si="971"/>
        <v>0</v>
      </c>
      <c r="S7527" s="153">
        <f t="shared" si="977"/>
        <v>0</v>
      </c>
      <c r="T7527" s="364"/>
    </row>
    <row r="7528" ht="33.75" hidden="1" spans="1:20">
      <c r="A7528" s="239">
        <v>93403</v>
      </c>
      <c r="B7528" s="100" t="s">
        <v>252</v>
      </c>
      <c r="C7528" s="104" t="s">
        <v>7860</v>
      </c>
      <c r="D7528" s="94" t="s">
        <v>7267</v>
      </c>
      <c r="E7528" s="95">
        <v>64.83</v>
      </c>
      <c r="F7528" s="96">
        <f t="shared" si="970"/>
        <v>79.57</v>
      </c>
      <c r="G7528" s="209">
        <f>ROUND(SUM('NOVO HORIZONTE'!G7528),2)</f>
        <v>0</v>
      </c>
      <c r="H7528" s="107">
        <f t="shared" si="976"/>
        <v>0</v>
      </c>
      <c r="I7528" s="188">
        <f t="shared" si="973"/>
        <v>0</v>
      </c>
      <c r="J7528" s="142"/>
      <c r="K7528" s="146"/>
      <c r="L7528" s="7" t="str">
        <f t="shared" si="974"/>
        <v/>
      </c>
      <c r="M7528" s="7" t="str">
        <f t="shared" si="975"/>
        <v/>
      </c>
      <c r="N7528" s="7" t="str">
        <f t="shared" si="972"/>
        <v/>
      </c>
      <c r="O7528" s="144"/>
      <c r="P7528" s="355">
        <v>0</v>
      </c>
      <c r="Q7528" s="362">
        <f>SUM('NOVO HORIZONTE'!I7528)</f>
        <v>0</v>
      </c>
      <c r="R7528" s="363">
        <f t="shared" si="971"/>
        <v>0</v>
      </c>
      <c r="S7528" s="153">
        <f t="shared" si="977"/>
        <v>0</v>
      </c>
      <c r="T7528" s="364"/>
    </row>
    <row r="7529" ht="22.5" hidden="1" spans="1:20">
      <c r="A7529" s="239">
        <v>89272</v>
      </c>
      <c r="B7529" s="100" t="s">
        <v>252</v>
      </c>
      <c r="C7529" s="104" t="s">
        <v>7861</v>
      </c>
      <c r="D7529" s="94" t="s">
        <v>7265</v>
      </c>
      <c r="E7529" s="95">
        <v>239.51</v>
      </c>
      <c r="F7529" s="96">
        <f t="shared" si="970"/>
        <v>293.97</v>
      </c>
      <c r="G7529" s="209">
        <f>ROUND(SUM('NOVO HORIZONTE'!G7529),2)</f>
        <v>0</v>
      </c>
      <c r="H7529" s="107">
        <f t="shared" si="976"/>
        <v>0</v>
      </c>
      <c r="I7529" s="188">
        <f t="shared" si="973"/>
        <v>0</v>
      </c>
      <c r="J7529" s="142"/>
      <c r="K7529" s="146"/>
      <c r="L7529" s="7" t="str">
        <f t="shared" si="974"/>
        <v/>
      </c>
      <c r="M7529" s="7" t="str">
        <f t="shared" si="975"/>
        <v/>
      </c>
      <c r="N7529" s="7" t="str">
        <f t="shared" si="972"/>
        <v/>
      </c>
      <c r="O7529" s="144"/>
      <c r="P7529" s="355">
        <v>0</v>
      </c>
      <c r="Q7529" s="362">
        <f>SUM('NOVO HORIZONTE'!I7529)</f>
        <v>0</v>
      </c>
      <c r="R7529" s="363">
        <f t="shared" si="971"/>
        <v>0</v>
      </c>
      <c r="S7529" s="153">
        <f t="shared" si="977"/>
        <v>0</v>
      </c>
      <c r="T7529" s="364"/>
    </row>
    <row r="7530" ht="22.5" hidden="1" spans="1:20">
      <c r="A7530" s="239">
        <v>89273</v>
      </c>
      <c r="B7530" s="100" t="s">
        <v>252</v>
      </c>
      <c r="C7530" s="104" t="s">
        <v>7862</v>
      </c>
      <c r="D7530" s="94" t="s">
        <v>7267</v>
      </c>
      <c r="E7530" s="95">
        <v>130.39</v>
      </c>
      <c r="F7530" s="96">
        <f t="shared" si="970"/>
        <v>160.04</v>
      </c>
      <c r="G7530" s="209">
        <f>ROUND(SUM('NOVO HORIZONTE'!G7530),2)</f>
        <v>0</v>
      </c>
      <c r="H7530" s="107">
        <f t="shared" si="976"/>
        <v>0</v>
      </c>
      <c r="I7530" s="188">
        <f t="shared" si="973"/>
        <v>0</v>
      </c>
      <c r="J7530" s="142"/>
      <c r="K7530" s="146"/>
      <c r="L7530" s="7" t="str">
        <f t="shared" si="974"/>
        <v/>
      </c>
      <c r="M7530" s="7" t="str">
        <f t="shared" si="975"/>
        <v/>
      </c>
      <c r="N7530" s="7" t="str">
        <f t="shared" si="972"/>
        <v/>
      </c>
      <c r="O7530" s="144"/>
      <c r="P7530" s="355">
        <v>0</v>
      </c>
      <c r="Q7530" s="362">
        <f>SUM('NOVO HORIZONTE'!I7530)</f>
        <v>0</v>
      </c>
      <c r="R7530" s="363">
        <f t="shared" si="971"/>
        <v>0</v>
      </c>
      <c r="S7530" s="153">
        <f t="shared" si="977"/>
        <v>0</v>
      </c>
      <c r="T7530" s="364"/>
    </row>
    <row r="7531" ht="22.5" hidden="1" spans="1:20">
      <c r="A7531" s="239">
        <v>89267</v>
      </c>
      <c r="B7531" s="100" t="s">
        <v>252</v>
      </c>
      <c r="C7531" s="104" t="s">
        <v>7863</v>
      </c>
      <c r="D7531" s="94" t="s">
        <v>317</v>
      </c>
      <c r="E7531" s="95">
        <v>50.32</v>
      </c>
      <c r="F7531" s="96">
        <f t="shared" si="970"/>
        <v>61.76</v>
      </c>
      <c r="G7531" s="209">
        <f>ROUND(SUM('NOVO HORIZONTE'!G7531),2)</f>
        <v>0</v>
      </c>
      <c r="H7531" s="107">
        <f t="shared" si="976"/>
        <v>0</v>
      </c>
      <c r="I7531" s="188">
        <f t="shared" si="973"/>
        <v>0</v>
      </c>
      <c r="J7531" s="142"/>
      <c r="K7531" s="146"/>
      <c r="L7531" s="7" t="str">
        <f t="shared" si="974"/>
        <v/>
      </c>
      <c r="M7531" s="7" t="str">
        <f t="shared" si="975"/>
        <v/>
      </c>
      <c r="N7531" s="7" t="str">
        <f t="shared" si="972"/>
        <v/>
      </c>
      <c r="O7531" s="144"/>
      <c r="P7531" s="355">
        <v>0</v>
      </c>
      <c r="Q7531" s="362">
        <f>SUM('NOVO HORIZONTE'!I7531)</f>
        <v>0</v>
      </c>
      <c r="R7531" s="363">
        <f t="shared" si="971"/>
        <v>0</v>
      </c>
      <c r="S7531" s="153">
        <f t="shared" si="977"/>
        <v>0</v>
      </c>
      <c r="T7531" s="364"/>
    </row>
    <row r="7532" ht="22.5" hidden="1" spans="1:20">
      <c r="A7532" s="239">
        <v>89268</v>
      </c>
      <c r="B7532" s="100" t="s">
        <v>252</v>
      </c>
      <c r="C7532" s="104" t="s">
        <v>7864</v>
      </c>
      <c r="D7532" s="94" t="s">
        <v>317</v>
      </c>
      <c r="E7532" s="95">
        <v>9.05</v>
      </c>
      <c r="F7532" s="96">
        <f t="shared" si="970"/>
        <v>11.11</v>
      </c>
      <c r="G7532" s="209">
        <f>ROUND(SUM('NOVO HORIZONTE'!G7532),2)</f>
        <v>0</v>
      </c>
      <c r="H7532" s="107">
        <f t="shared" si="976"/>
        <v>0</v>
      </c>
      <c r="I7532" s="188">
        <f t="shared" si="973"/>
        <v>0</v>
      </c>
      <c r="J7532" s="142"/>
      <c r="K7532" s="146"/>
      <c r="L7532" s="7" t="str">
        <f t="shared" si="974"/>
        <v/>
      </c>
      <c r="M7532" s="7" t="str">
        <f t="shared" si="975"/>
        <v/>
      </c>
      <c r="N7532" s="7" t="str">
        <f t="shared" si="972"/>
        <v/>
      </c>
      <c r="O7532" s="144"/>
      <c r="P7532" s="355">
        <v>0</v>
      </c>
      <c r="Q7532" s="362">
        <f>SUM('NOVO HORIZONTE'!I7532)</f>
        <v>0</v>
      </c>
      <c r="R7532" s="363">
        <f t="shared" si="971"/>
        <v>0</v>
      </c>
      <c r="S7532" s="153">
        <f t="shared" si="977"/>
        <v>0</v>
      </c>
      <c r="T7532" s="364"/>
    </row>
    <row r="7533" ht="22.5" hidden="1" spans="1:20">
      <c r="A7533" s="239">
        <v>89269</v>
      </c>
      <c r="B7533" s="100" t="s">
        <v>252</v>
      </c>
      <c r="C7533" s="104" t="s">
        <v>7865</v>
      </c>
      <c r="D7533" s="94" t="s">
        <v>317</v>
      </c>
      <c r="E7533" s="95">
        <v>7.17</v>
      </c>
      <c r="F7533" s="96">
        <f t="shared" si="970"/>
        <v>8.8</v>
      </c>
      <c r="G7533" s="209">
        <f>ROUND(SUM('NOVO HORIZONTE'!G7533),2)</f>
        <v>0</v>
      </c>
      <c r="H7533" s="107">
        <f t="shared" si="976"/>
        <v>0</v>
      </c>
      <c r="I7533" s="188">
        <f t="shared" si="973"/>
        <v>0</v>
      </c>
      <c r="J7533" s="142"/>
      <c r="K7533" s="146"/>
      <c r="L7533" s="7" t="str">
        <f t="shared" si="974"/>
        <v/>
      </c>
      <c r="M7533" s="7" t="str">
        <f t="shared" si="975"/>
        <v/>
      </c>
      <c r="N7533" s="7" t="str">
        <f t="shared" si="972"/>
        <v/>
      </c>
      <c r="O7533" s="144"/>
      <c r="P7533" s="355">
        <v>0</v>
      </c>
      <c r="Q7533" s="362">
        <f>SUM('NOVO HORIZONTE'!I7533)</f>
        <v>0</v>
      </c>
      <c r="R7533" s="363">
        <f t="shared" si="971"/>
        <v>0</v>
      </c>
      <c r="S7533" s="153">
        <f t="shared" si="977"/>
        <v>0</v>
      </c>
      <c r="T7533" s="364"/>
    </row>
    <row r="7534" ht="22.5" hidden="1" spans="1:20">
      <c r="A7534" s="239">
        <v>89270</v>
      </c>
      <c r="B7534" s="100" t="s">
        <v>252</v>
      </c>
      <c r="C7534" s="104" t="s">
        <v>7866</v>
      </c>
      <c r="D7534" s="94" t="s">
        <v>317</v>
      </c>
      <c r="E7534" s="95">
        <v>80.9</v>
      </c>
      <c r="F7534" s="96">
        <f t="shared" ref="F7534:F7597" si="978">IF(E7534=0,0,IF(P7534=0,ROUND(E7534*(1+E$13),2),ROUND(E7534*(1+E$12),2)))</f>
        <v>99.3</v>
      </c>
      <c r="G7534" s="209">
        <f>ROUND(SUM('NOVO HORIZONTE'!G7534),2)</f>
        <v>0</v>
      </c>
      <c r="H7534" s="107">
        <f t="shared" si="976"/>
        <v>0</v>
      </c>
      <c r="I7534" s="188">
        <f t="shared" si="973"/>
        <v>0</v>
      </c>
      <c r="J7534" s="142"/>
      <c r="K7534" s="146"/>
      <c r="L7534" s="7" t="str">
        <f t="shared" si="974"/>
        <v/>
      </c>
      <c r="M7534" s="7" t="str">
        <f t="shared" si="975"/>
        <v/>
      </c>
      <c r="N7534" s="7" t="str">
        <f t="shared" si="972"/>
        <v/>
      </c>
      <c r="O7534" s="144"/>
      <c r="P7534" s="355">
        <v>0</v>
      </c>
      <c r="Q7534" s="362">
        <f>SUM('NOVO HORIZONTE'!I7534)</f>
        <v>0</v>
      </c>
      <c r="R7534" s="363">
        <f t="shared" ref="R7534:R7597" si="979">I7534-Q7534</f>
        <v>0</v>
      </c>
      <c r="S7534" s="153">
        <f t="shared" si="977"/>
        <v>0</v>
      </c>
      <c r="T7534" s="364"/>
    </row>
    <row r="7535" ht="22.5" hidden="1" spans="1:20">
      <c r="A7535" s="239">
        <v>89271</v>
      </c>
      <c r="B7535" s="100" t="s">
        <v>252</v>
      </c>
      <c r="C7535" s="104" t="s">
        <v>7867</v>
      </c>
      <c r="D7535" s="94" t="s">
        <v>317</v>
      </c>
      <c r="E7535" s="95">
        <v>28.22</v>
      </c>
      <c r="F7535" s="96">
        <f t="shared" si="978"/>
        <v>34.64</v>
      </c>
      <c r="G7535" s="209">
        <f>ROUND(SUM('NOVO HORIZONTE'!G7535),2)</f>
        <v>0</v>
      </c>
      <c r="H7535" s="107">
        <f t="shared" si="976"/>
        <v>0</v>
      </c>
      <c r="I7535" s="188">
        <f t="shared" si="973"/>
        <v>0</v>
      </c>
      <c r="J7535" s="142"/>
      <c r="K7535" s="146"/>
      <c r="L7535" s="7" t="str">
        <f t="shared" si="974"/>
        <v/>
      </c>
      <c r="M7535" s="7" t="str">
        <f t="shared" si="975"/>
        <v/>
      </c>
      <c r="N7535" s="7" t="str">
        <f t="shared" si="972"/>
        <v/>
      </c>
      <c r="O7535" s="144"/>
      <c r="P7535" s="355">
        <v>0</v>
      </c>
      <c r="Q7535" s="362">
        <f>SUM('NOVO HORIZONTE'!I7535)</f>
        <v>0</v>
      </c>
      <c r="R7535" s="363">
        <f t="shared" si="979"/>
        <v>0</v>
      </c>
      <c r="S7535" s="153">
        <f t="shared" si="977"/>
        <v>0</v>
      </c>
      <c r="T7535" s="364"/>
    </row>
    <row r="7536" ht="22.5" hidden="1" spans="1:20">
      <c r="A7536" s="239">
        <v>93287</v>
      </c>
      <c r="B7536" s="100" t="s">
        <v>252</v>
      </c>
      <c r="C7536" s="104" t="s">
        <v>7868</v>
      </c>
      <c r="D7536" s="94" t="s">
        <v>7265</v>
      </c>
      <c r="E7536" s="95">
        <v>355.73</v>
      </c>
      <c r="F7536" s="96">
        <f t="shared" si="978"/>
        <v>436.62</v>
      </c>
      <c r="G7536" s="209">
        <f>ROUND(SUM('NOVO HORIZONTE'!G7536),2)</f>
        <v>0</v>
      </c>
      <c r="H7536" s="107">
        <f t="shared" si="976"/>
        <v>0</v>
      </c>
      <c r="I7536" s="188">
        <f t="shared" si="973"/>
        <v>0</v>
      </c>
      <c r="J7536" s="142"/>
      <c r="K7536" s="146"/>
      <c r="L7536" s="7" t="str">
        <f t="shared" si="974"/>
        <v/>
      </c>
      <c r="M7536" s="7" t="str">
        <f t="shared" si="975"/>
        <v/>
      </c>
      <c r="N7536" s="7" t="str">
        <f t="shared" si="972"/>
        <v/>
      </c>
      <c r="O7536" s="144"/>
      <c r="P7536" s="355">
        <v>0</v>
      </c>
      <c r="Q7536" s="362">
        <f>SUM('NOVO HORIZONTE'!I7536)</f>
        <v>0</v>
      </c>
      <c r="R7536" s="363">
        <f t="shared" si="979"/>
        <v>0</v>
      </c>
      <c r="S7536" s="153">
        <f t="shared" si="977"/>
        <v>0</v>
      </c>
      <c r="T7536" s="364"/>
    </row>
    <row r="7537" ht="22.5" hidden="1" spans="1:20">
      <c r="A7537" s="239">
        <v>93288</v>
      </c>
      <c r="B7537" s="100" t="s">
        <v>252</v>
      </c>
      <c r="C7537" s="104" t="s">
        <v>7869</v>
      </c>
      <c r="D7537" s="94" t="s">
        <v>7267</v>
      </c>
      <c r="E7537" s="95">
        <v>191.84</v>
      </c>
      <c r="F7537" s="96">
        <f t="shared" si="978"/>
        <v>235.46</v>
      </c>
      <c r="G7537" s="209">
        <f>ROUND(SUM('NOVO HORIZONTE'!G7537),2)</f>
        <v>0</v>
      </c>
      <c r="H7537" s="107">
        <f t="shared" si="976"/>
        <v>0</v>
      </c>
      <c r="I7537" s="188">
        <f t="shared" si="973"/>
        <v>0</v>
      </c>
      <c r="J7537" s="142"/>
      <c r="K7537" s="146"/>
      <c r="L7537" s="7" t="str">
        <f t="shared" si="974"/>
        <v/>
      </c>
      <c r="M7537" s="7" t="str">
        <f t="shared" si="975"/>
        <v/>
      </c>
      <c r="N7537" s="7" t="str">
        <f t="shared" si="972"/>
        <v/>
      </c>
      <c r="O7537" s="144"/>
      <c r="P7537" s="355">
        <v>0</v>
      </c>
      <c r="Q7537" s="362">
        <f>SUM('NOVO HORIZONTE'!I7537)</f>
        <v>0</v>
      </c>
      <c r="R7537" s="363">
        <f t="shared" si="979"/>
        <v>0</v>
      </c>
      <c r="S7537" s="153">
        <f t="shared" si="977"/>
        <v>0</v>
      </c>
      <c r="T7537" s="364"/>
    </row>
    <row r="7538" ht="22.5" hidden="1" spans="1:20">
      <c r="A7538" s="239">
        <v>93283</v>
      </c>
      <c r="B7538" s="100" t="s">
        <v>252</v>
      </c>
      <c r="C7538" s="104" t="s">
        <v>7870</v>
      </c>
      <c r="D7538" s="94" t="s">
        <v>317</v>
      </c>
      <c r="E7538" s="95">
        <v>96.78</v>
      </c>
      <c r="F7538" s="96">
        <f t="shared" si="978"/>
        <v>118.79</v>
      </c>
      <c r="G7538" s="209">
        <f>ROUND(SUM('NOVO HORIZONTE'!G7538),2)</f>
        <v>0</v>
      </c>
      <c r="H7538" s="107">
        <f t="shared" si="976"/>
        <v>0</v>
      </c>
      <c r="I7538" s="188">
        <f t="shared" si="973"/>
        <v>0</v>
      </c>
      <c r="J7538" s="142"/>
      <c r="K7538" s="146"/>
      <c r="L7538" s="7" t="str">
        <f t="shared" si="974"/>
        <v/>
      </c>
      <c r="M7538" s="7" t="str">
        <f t="shared" si="975"/>
        <v/>
      </c>
      <c r="N7538" s="7" t="str">
        <f t="shared" si="972"/>
        <v/>
      </c>
      <c r="O7538" s="144"/>
      <c r="P7538" s="355">
        <v>0</v>
      </c>
      <c r="Q7538" s="362">
        <f>SUM('NOVO HORIZONTE'!I7538)</f>
        <v>0</v>
      </c>
      <c r="R7538" s="363">
        <f t="shared" si="979"/>
        <v>0</v>
      </c>
      <c r="S7538" s="153">
        <f t="shared" si="977"/>
        <v>0</v>
      </c>
      <c r="T7538" s="364"/>
    </row>
    <row r="7539" ht="22.5" hidden="1" spans="1:20">
      <c r="A7539" s="239">
        <v>93284</v>
      </c>
      <c r="B7539" s="100" t="s">
        <v>252</v>
      </c>
      <c r="C7539" s="104" t="s">
        <v>7871</v>
      </c>
      <c r="D7539" s="94" t="s">
        <v>317</v>
      </c>
      <c r="E7539" s="95">
        <v>17.42</v>
      </c>
      <c r="F7539" s="96">
        <f t="shared" si="978"/>
        <v>21.38</v>
      </c>
      <c r="G7539" s="209">
        <f>ROUND(SUM('NOVO HORIZONTE'!G7539),2)</f>
        <v>0</v>
      </c>
      <c r="H7539" s="107">
        <f t="shared" si="976"/>
        <v>0</v>
      </c>
      <c r="I7539" s="188">
        <f t="shared" si="973"/>
        <v>0</v>
      </c>
      <c r="J7539" s="142"/>
      <c r="K7539" s="146"/>
      <c r="L7539" s="7" t="str">
        <f t="shared" si="974"/>
        <v/>
      </c>
      <c r="M7539" s="7" t="str">
        <f t="shared" si="975"/>
        <v/>
      </c>
      <c r="N7539" s="7" t="str">
        <f t="shared" si="972"/>
        <v/>
      </c>
      <c r="O7539" s="144"/>
      <c r="P7539" s="355">
        <v>0</v>
      </c>
      <c r="Q7539" s="362">
        <f>SUM('NOVO HORIZONTE'!I7539)</f>
        <v>0</v>
      </c>
      <c r="R7539" s="363">
        <f t="shared" si="979"/>
        <v>0</v>
      </c>
      <c r="S7539" s="153">
        <f t="shared" si="977"/>
        <v>0</v>
      </c>
      <c r="T7539" s="364"/>
    </row>
    <row r="7540" ht="22.5" hidden="1" spans="1:20">
      <c r="A7540" s="239">
        <v>93285</v>
      </c>
      <c r="B7540" s="100" t="s">
        <v>252</v>
      </c>
      <c r="C7540" s="104" t="s">
        <v>7872</v>
      </c>
      <c r="D7540" s="94" t="s">
        <v>317</v>
      </c>
      <c r="E7540" s="95">
        <v>155.57</v>
      </c>
      <c r="F7540" s="96">
        <f t="shared" si="978"/>
        <v>190.95</v>
      </c>
      <c r="G7540" s="209">
        <f>ROUND(SUM('NOVO HORIZONTE'!G7540),2)</f>
        <v>0</v>
      </c>
      <c r="H7540" s="107">
        <f t="shared" si="976"/>
        <v>0</v>
      </c>
      <c r="I7540" s="188">
        <f t="shared" si="973"/>
        <v>0</v>
      </c>
      <c r="J7540" s="142"/>
      <c r="K7540" s="146"/>
      <c r="L7540" s="7" t="str">
        <f t="shared" si="974"/>
        <v/>
      </c>
      <c r="M7540" s="7" t="str">
        <f t="shared" si="975"/>
        <v/>
      </c>
      <c r="N7540" s="7" t="str">
        <f t="shared" si="972"/>
        <v/>
      </c>
      <c r="O7540" s="144"/>
      <c r="P7540" s="355">
        <v>0</v>
      </c>
      <c r="Q7540" s="362">
        <f>SUM('NOVO HORIZONTE'!I7540)</f>
        <v>0</v>
      </c>
      <c r="R7540" s="363">
        <f t="shared" si="979"/>
        <v>0</v>
      </c>
      <c r="S7540" s="153">
        <f t="shared" si="977"/>
        <v>0</v>
      </c>
      <c r="T7540" s="364"/>
    </row>
    <row r="7541" ht="22.5" hidden="1" spans="1:20">
      <c r="A7541" s="239">
        <v>93286</v>
      </c>
      <c r="B7541" s="100" t="s">
        <v>252</v>
      </c>
      <c r="C7541" s="104" t="s">
        <v>7873</v>
      </c>
      <c r="D7541" s="94" t="s">
        <v>317</v>
      </c>
      <c r="E7541" s="95">
        <v>8.32</v>
      </c>
      <c r="F7541" s="96">
        <f t="shared" si="978"/>
        <v>10.21</v>
      </c>
      <c r="G7541" s="209">
        <f>ROUND(SUM('NOVO HORIZONTE'!G7541),2)</f>
        <v>0</v>
      </c>
      <c r="H7541" s="107">
        <f t="shared" si="976"/>
        <v>0</v>
      </c>
      <c r="I7541" s="188">
        <f t="shared" si="973"/>
        <v>0</v>
      </c>
      <c r="J7541" s="142"/>
      <c r="K7541" s="146"/>
      <c r="L7541" s="7" t="str">
        <f t="shared" si="974"/>
        <v/>
      </c>
      <c r="M7541" s="7" t="str">
        <f t="shared" si="975"/>
        <v/>
      </c>
      <c r="N7541" s="7" t="str">
        <f t="shared" si="972"/>
        <v/>
      </c>
      <c r="O7541" s="144"/>
      <c r="P7541" s="355">
        <v>0</v>
      </c>
      <c r="Q7541" s="362">
        <f>SUM('NOVO HORIZONTE'!I7541)</f>
        <v>0</v>
      </c>
      <c r="R7541" s="363">
        <f t="shared" si="979"/>
        <v>0</v>
      </c>
      <c r="S7541" s="153">
        <f t="shared" si="977"/>
        <v>0</v>
      </c>
      <c r="T7541" s="364"/>
    </row>
    <row r="7542" ht="22.5" hidden="1" spans="1:20">
      <c r="A7542" s="239">
        <v>93296</v>
      </c>
      <c r="B7542" s="100" t="s">
        <v>252</v>
      </c>
      <c r="C7542" s="104" t="s">
        <v>7874</v>
      </c>
      <c r="D7542" s="94" t="s">
        <v>317</v>
      </c>
      <c r="E7542" s="95">
        <v>13.79</v>
      </c>
      <c r="F7542" s="96">
        <f t="shared" si="978"/>
        <v>16.93</v>
      </c>
      <c r="G7542" s="209">
        <f>ROUND(SUM('NOVO HORIZONTE'!G7542),2)</f>
        <v>0</v>
      </c>
      <c r="H7542" s="107">
        <f t="shared" si="976"/>
        <v>0</v>
      </c>
      <c r="I7542" s="188">
        <f t="shared" si="973"/>
        <v>0</v>
      </c>
      <c r="J7542" s="142"/>
      <c r="K7542" s="146"/>
      <c r="L7542" s="7" t="str">
        <f t="shared" si="974"/>
        <v/>
      </c>
      <c r="M7542" s="7" t="str">
        <f t="shared" si="975"/>
        <v/>
      </c>
      <c r="N7542" s="7" t="str">
        <f t="shared" si="972"/>
        <v/>
      </c>
      <c r="O7542" s="144"/>
      <c r="P7542" s="355">
        <v>0</v>
      </c>
      <c r="Q7542" s="362">
        <f>SUM('NOVO HORIZONTE'!I7542)</f>
        <v>0</v>
      </c>
      <c r="R7542" s="363">
        <f t="shared" si="979"/>
        <v>0</v>
      </c>
      <c r="S7542" s="153">
        <f t="shared" si="977"/>
        <v>0</v>
      </c>
      <c r="T7542" s="364"/>
    </row>
    <row r="7543" ht="12.75" hidden="1" spans="1:20">
      <c r="A7543" s="238" t="s">
        <v>7875</v>
      </c>
      <c r="B7543" s="236"/>
      <c r="C7543" s="161" t="s">
        <v>7876</v>
      </c>
      <c r="D7543" s="94"/>
      <c r="E7543" s="95">
        <v>0</v>
      </c>
      <c r="F7543" s="96">
        <f t="shared" si="978"/>
        <v>0</v>
      </c>
      <c r="G7543" s="209">
        <f>ROUND(SUM('NOVO HORIZONTE'!G7543),2)</f>
        <v>0</v>
      </c>
      <c r="H7543" s="187">
        <f t="shared" si="976"/>
        <v>0</v>
      </c>
      <c r="I7543" s="188">
        <f t="shared" si="973"/>
        <v>0</v>
      </c>
      <c r="J7543" s="142"/>
      <c r="K7543" s="145" t="str">
        <f>IF(SUM(I7544:I7555)&gt;0,"xx","")</f>
        <v/>
      </c>
      <c r="L7543" s="7" t="str">
        <f t="shared" si="974"/>
        <v/>
      </c>
      <c r="M7543" s="7" t="str">
        <f t="shared" si="975"/>
        <v/>
      </c>
      <c r="N7543" s="7" t="str">
        <f t="shared" si="972"/>
        <v/>
      </c>
      <c r="O7543" s="144"/>
      <c r="P7543" s="375"/>
      <c r="Q7543" s="362">
        <f>SUM('NOVO HORIZONTE'!I7543)</f>
        <v>0</v>
      </c>
      <c r="R7543" s="363">
        <f t="shared" si="979"/>
        <v>0</v>
      </c>
      <c r="S7543" s="153">
        <f t="shared" si="977"/>
        <v>0</v>
      </c>
      <c r="T7543" s="364"/>
    </row>
    <row r="7544" ht="12.75" hidden="1" spans="1:20">
      <c r="A7544" s="239">
        <v>92139</v>
      </c>
      <c r="B7544" s="100" t="s">
        <v>252</v>
      </c>
      <c r="C7544" s="104" t="s">
        <v>7877</v>
      </c>
      <c r="D7544" s="94" t="s">
        <v>7267</v>
      </c>
      <c r="E7544" s="95">
        <v>45.64</v>
      </c>
      <c r="F7544" s="96">
        <f t="shared" si="978"/>
        <v>56.02</v>
      </c>
      <c r="G7544" s="209">
        <f>ROUND(SUM('NOVO HORIZONTE'!G7544),2)</f>
        <v>0</v>
      </c>
      <c r="H7544" s="107">
        <f t="shared" si="976"/>
        <v>0</v>
      </c>
      <c r="I7544" s="188">
        <f t="shared" si="973"/>
        <v>0</v>
      </c>
      <c r="J7544" s="142"/>
      <c r="K7544" s="146"/>
      <c r="L7544" s="7" t="str">
        <f t="shared" si="974"/>
        <v/>
      </c>
      <c r="M7544" s="7" t="str">
        <f t="shared" si="975"/>
        <v/>
      </c>
      <c r="N7544" s="7" t="str">
        <f t="shared" si="972"/>
        <v/>
      </c>
      <c r="O7544" s="144"/>
      <c r="P7544" s="355">
        <v>0</v>
      </c>
      <c r="Q7544" s="362">
        <f>SUM('NOVO HORIZONTE'!I7544)</f>
        <v>0</v>
      </c>
      <c r="R7544" s="363">
        <f t="shared" si="979"/>
        <v>0</v>
      </c>
      <c r="S7544" s="153">
        <f t="shared" si="977"/>
        <v>0</v>
      </c>
      <c r="T7544" s="364"/>
    </row>
    <row r="7545" ht="22.5" hidden="1" spans="1:20">
      <c r="A7545" s="239">
        <v>92146</v>
      </c>
      <c r="B7545" s="100" t="s">
        <v>252</v>
      </c>
      <c r="C7545" s="104" t="s">
        <v>7878</v>
      </c>
      <c r="D7545" s="94" t="s">
        <v>7267</v>
      </c>
      <c r="E7545" s="95">
        <v>35.13</v>
      </c>
      <c r="F7545" s="96">
        <f t="shared" si="978"/>
        <v>43.12</v>
      </c>
      <c r="G7545" s="209">
        <f>ROUND(SUM('NOVO HORIZONTE'!G7545),2)</f>
        <v>0</v>
      </c>
      <c r="H7545" s="107">
        <f t="shared" si="976"/>
        <v>0</v>
      </c>
      <c r="I7545" s="188">
        <f t="shared" si="973"/>
        <v>0</v>
      </c>
      <c r="J7545" s="142"/>
      <c r="K7545" s="146"/>
      <c r="L7545" s="7" t="str">
        <f t="shared" si="974"/>
        <v/>
      </c>
      <c r="M7545" s="7" t="str">
        <f t="shared" si="975"/>
        <v/>
      </c>
      <c r="N7545" s="7" t="str">
        <f t="shared" si="972"/>
        <v/>
      </c>
      <c r="O7545" s="144"/>
      <c r="P7545" s="355">
        <v>0</v>
      </c>
      <c r="Q7545" s="362">
        <f>SUM('NOVO HORIZONTE'!I7545)</f>
        <v>0</v>
      </c>
      <c r="R7545" s="363">
        <f t="shared" si="979"/>
        <v>0</v>
      </c>
      <c r="S7545" s="153">
        <f t="shared" si="977"/>
        <v>0</v>
      </c>
      <c r="T7545" s="364"/>
    </row>
    <row r="7546" ht="12.75" hidden="1" spans="1:20">
      <c r="A7546" s="239">
        <v>92133</v>
      </c>
      <c r="B7546" s="100" t="s">
        <v>252</v>
      </c>
      <c r="C7546" s="104" t="s">
        <v>7879</v>
      </c>
      <c r="D7546" s="94" t="s">
        <v>317</v>
      </c>
      <c r="E7546" s="95">
        <v>12.93</v>
      </c>
      <c r="F7546" s="96">
        <f t="shared" si="978"/>
        <v>15.87</v>
      </c>
      <c r="G7546" s="209">
        <f>ROUND(SUM('NOVO HORIZONTE'!G7546),2)</f>
        <v>0</v>
      </c>
      <c r="H7546" s="107">
        <f t="shared" si="976"/>
        <v>0</v>
      </c>
      <c r="I7546" s="188">
        <f t="shared" si="973"/>
        <v>0</v>
      </c>
      <c r="J7546" s="142"/>
      <c r="K7546" s="146"/>
      <c r="L7546" s="7" t="str">
        <f t="shared" si="974"/>
        <v/>
      </c>
      <c r="M7546" s="7" t="str">
        <f t="shared" si="975"/>
        <v/>
      </c>
      <c r="N7546" s="7" t="str">
        <f t="shared" si="972"/>
        <v/>
      </c>
      <c r="O7546" s="144"/>
      <c r="P7546" s="355">
        <v>0</v>
      </c>
      <c r="Q7546" s="362">
        <f>SUM('NOVO HORIZONTE'!I7546)</f>
        <v>0</v>
      </c>
      <c r="R7546" s="363">
        <f t="shared" si="979"/>
        <v>0</v>
      </c>
      <c r="S7546" s="153">
        <f t="shared" si="977"/>
        <v>0</v>
      </c>
      <c r="T7546" s="364"/>
    </row>
    <row r="7547" ht="12.75" hidden="1" spans="1:20">
      <c r="A7547" s="239">
        <v>92134</v>
      </c>
      <c r="B7547" s="100" t="s">
        <v>252</v>
      </c>
      <c r="C7547" s="104" t="s">
        <v>7880</v>
      </c>
      <c r="D7547" s="94" t="s">
        <v>317</v>
      </c>
      <c r="E7547" s="95">
        <v>2.04</v>
      </c>
      <c r="F7547" s="96">
        <f t="shared" si="978"/>
        <v>2.5</v>
      </c>
      <c r="G7547" s="209">
        <f>ROUND(SUM('NOVO HORIZONTE'!G7547),2)</f>
        <v>0</v>
      </c>
      <c r="H7547" s="107">
        <f t="shared" si="976"/>
        <v>0</v>
      </c>
      <c r="I7547" s="188">
        <f t="shared" si="973"/>
        <v>0</v>
      </c>
      <c r="J7547" s="142"/>
      <c r="K7547" s="146"/>
      <c r="L7547" s="7" t="str">
        <f t="shared" si="974"/>
        <v/>
      </c>
      <c r="M7547" s="7" t="str">
        <f t="shared" si="975"/>
        <v/>
      </c>
      <c r="N7547" s="7" t="str">
        <f t="shared" si="972"/>
        <v/>
      </c>
      <c r="O7547" s="144"/>
      <c r="P7547" s="355">
        <v>0</v>
      </c>
      <c r="Q7547" s="362">
        <f>SUM('NOVO HORIZONTE'!I7547)</f>
        <v>0</v>
      </c>
      <c r="R7547" s="363">
        <f t="shared" si="979"/>
        <v>0</v>
      </c>
      <c r="S7547" s="153">
        <f t="shared" si="977"/>
        <v>0</v>
      </c>
      <c r="T7547" s="364"/>
    </row>
    <row r="7548" ht="22.5" hidden="1" spans="1:20">
      <c r="A7548" s="239">
        <v>92135</v>
      </c>
      <c r="B7548" s="100" t="s">
        <v>252</v>
      </c>
      <c r="C7548" s="104" t="s">
        <v>7881</v>
      </c>
      <c r="D7548" s="94" t="s">
        <v>317</v>
      </c>
      <c r="E7548" s="95">
        <v>1.61</v>
      </c>
      <c r="F7548" s="96">
        <f t="shared" si="978"/>
        <v>1.98</v>
      </c>
      <c r="G7548" s="209">
        <f>ROUND(SUM('NOVO HORIZONTE'!G7548),2)</f>
        <v>0</v>
      </c>
      <c r="H7548" s="107">
        <f t="shared" si="976"/>
        <v>0</v>
      </c>
      <c r="I7548" s="188">
        <f t="shared" si="973"/>
        <v>0</v>
      </c>
      <c r="J7548" s="142"/>
      <c r="K7548" s="146"/>
      <c r="L7548" s="7" t="str">
        <f t="shared" si="974"/>
        <v/>
      </c>
      <c r="M7548" s="7" t="str">
        <f t="shared" si="975"/>
        <v/>
      </c>
      <c r="N7548" s="7" t="str">
        <f t="shared" si="972"/>
        <v/>
      </c>
      <c r="O7548" s="144"/>
      <c r="P7548" s="355">
        <v>0</v>
      </c>
      <c r="Q7548" s="362">
        <f>SUM('NOVO HORIZONTE'!I7548)</f>
        <v>0</v>
      </c>
      <c r="R7548" s="363">
        <f t="shared" si="979"/>
        <v>0</v>
      </c>
      <c r="S7548" s="153">
        <f t="shared" si="977"/>
        <v>0</v>
      </c>
      <c r="T7548" s="364"/>
    </row>
    <row r="7549" ht="12.75" hidden="1" spans="1:20">
      <c r="A7549" s="239">
        <v>92136</v>
      </c>
      <c r="B7549" s="100" t="s">
        <v>252</v>
      </c>
      <c r="C7549" s="104" t="s">
        <v>7882</v>
      </c>
      <c r="D7549" s="94" t="s">
        <v>317</v>
      </c>
      <c r="E7549" s="95">
        <v>16.16</v>
      </c>
      <c r="F7549" s="96">
        <f t="shared" si="978"/>
        <v>19.83</v>
      </c>
      <c r="G7549" s="209">
        <f>ROUND(SUM('NOVO HORIZONTE'!G7549),2)</f>
        <v>0</v>
      </c>
      <c r="H7549" s="107">
        <f t="shared" si="976"/>
        <v>0</v>
      </c>
      <c r="I7549" s="188">
        <f t="shared" si="973"/>
        <v>0</v>
      </c>
      <c r="J7549" s="142"/>
      <c r="K7549" s="146"/>
      <c r="L7549" s="7" t="str">
        <f t="shared" si="974"/>
        <v/>
      </c>
      <c r="M7549" s="7" t="str">
        <f t="shared" si="975"/>
        <v/>
      </c>
      <c r="N7549" s="7" t="str">
        <f t="shared" si="972"/>
        <v/>
      </c>
      <c r="O7549" s="144"/>
      <c r="P7549" s="355">
        <v>0</v>
      </c>
      <c r="Q7549" s="362">
        <f>SUM('NOVO HORIZONTE'!I7549)</f>
        <v>0</v>
      </c>
      <c r="R7549" s="363">
        <f t="shared" si="979"/>
        <v>0</v>
      </c>
      <c r="S7549" s="153">
        <f t="shared" si="977"/>
        <v>0</v>
      </c>
      <c r="T7549" s="364"/>
    </row>
    <row r="7550" ht="22.5" hidden="1" spans="1:20">
      <c r="A7550" s="239">
        <v>92137</v>
      </c>
      <c r="B7550" s="100" t="s">
        <v>252</v>
      </c>
      <c r="C7550" s="104" t="s">
        <v>7883</v>
      </c>
      <c r="D7550" s="94" t="s">
        <v>317</v>
      </c>
      <c r="E7550" s="95">
        <v>34.27</v>
      </c>
      <c r="F7550" s="96">
        <f t="shared" si="978"/>
        <v>42.06</v>
      </c>
      <c r="G7550" s="209">
        <f>ROUND(SUM('NOVO HORIZONTE'!G7550),2)</f>
        <v>0</v>
      </c>
      <c r="H7550" s="107">
        <f t="shared" si="976"/>
        <v>0</v>
      </c>
      <c r="I7550" s="188">
        <f t="shared" si="973"/>
        <v>0</v>
      </c>
      <c r="J7550" s="142"/>
      <c r="K7550" s="146"/>
      <c r="L7550" s="7" t="str">
        <f t="shared" si="974"/>
        <v/>
      </c>
      <c r="M7550" s="7" t="str">
        <f t="shared" si="975"/>
        <v/>
      </c>
      <c r="N7550" s="7" t="str">
        <f t="shared" si="972"/>
        <v/>
      </c>
      <c r="O7550" s="144"/>
      <c r="P7550" s="355">
        <v>0</v>
      </c>
      <c r="Q7550" s="362">
        <f>SUM('NOVO HORIZONTE'!I7550)</f>
        <v>0</v>
      </c>
      <c r="R7550" s="363">
        <f t="shared" si="979"/>
        <v>0</v>
      </c>
      <c r="S7550" s="153">
        <f t="shared" si="977"/>
        <v>0</v>
      </c>
      <c r="T7550" s="364"/>
    </row>
    <row r="7551" ht="22.5" hidden="1" spans="1:20">
      <c r="A7551" s="239">
        <v>92140</v>
      </c>
      <c r="B7551" s="100" t="s">
        <v>252</v>
      </c>
      <c r="C7551" s="104" t="s">
        <v>7884</v>
      </c>
      <c r="D7551" s="94" t="s">
        <v>317</v>
      </c>
      <c r="E7551" s="95">
        <v>4.73</v>
      </c>
      <c r="F7551" s="96">
        <f t="shared" si="978"/>
        <v>5.81</v>
      </c>
      <c r="G7551" s="209">
        <f>ROUND(SUM('NOVO HORIZONTE'!G7551),2)</f>
        <v>0</v>
      </c>
      <c r="H7551" s="107">
        <f t="shared" si="976"/>
        <v>0</v>
      </c>
      <c r="I7551" s="188">
        <f t="shared" si="973"/>
        <v>0</v>
      </c>
      <c r="J7551" s="142"/>
      <c r="K7551" s="146"/>
      <c r="L7551" s="7" t="str">
        <f t="shared" si="974"/>
        <v/>
      </c>
      <c r="M7551" s="7" t="str">
        <f t="shared" si="975"/>
        <v/>
      </c>
      <c r="N7551" s="7" t="str">
        <f t="shared" si="972"/>
        <v/>
      </c>
      <c r="O7551" s="144"/>
      <c r="P7551" s="355">
        <v>0</v>
      </c>
      <c r="Q7551" s="362">
        <f>SUM('NOVO HORIZONTE'!I7551)</f>
        <v>0</v>
      </c>
      <c r="R7551" s="363">
        <f t="shared" si="979"/>
        <v>0</v>
      </c>
      <c r="S7551" s="153">
        <f t="shared" si="977"/>
        <v>0</v>
      </c>
      <c r="T7551" s="364"/>
    </row>
    <row r="7552" ht="22.5" hidden="1" spans="1:20">
      <c r="A7552" s="239">
        <v>92141</v>
      </c>
      <c r="B7552" s="100" t="s">
        <v>252</v>
      </c>
      <c r="C7552" s="104" t="s">
        <v>7885</v>
      </c>
      <c r="D7552" s="94" t="s">
        <v>317</v>
      </c>
      <c r="E7552" s="95">
        <v>0.75</v>
      </c>
      <c r="F7552" s="96">
        <f t="shared" si="978"/>
        <v>0.92</v>
      </c>
      <c r="G7552" s="209">
        <f>ROUND(SUM('NOVO HORIZONTE'!G7552),2)</f>
        <v>0</v>
      </c>
      <c r="H7552" s="107">
        <f t="shared" si="976"/>
        <v>0</v>
      </c>
      <c r="I7552" s="188">
        <f t="shared" si="973"/>
        <v>0</v>
      </c>
      <c r="J7552" s="142"/>
      <c r="K7552" s="146"/>
      <c r="L7552" s="7" t="str">
        <f t="shared" si="974"/>
        <v/>
      </c>
      <c r="M7552" s="7" t="str">
        <f t="shared" si="975"/>
        <v/>
      </c>
      <c r="N7552" s="7" t="str">
        <f t="shared" si="972"/>
        <v/>
      </c>
      <c r="O7552" s="144"/>
      <c r="P7552" s="355">
        <v>0</v>
      </c>
      <c r="Q7552" s="362">
        <f>SUM('NOVO HORIZONTE'!I7552)</f>
        <v>0</v>
      </c>
      <c r="R7552" s="363">
        <f t="shared" si="979"/>
        <v>0</v>
      </c>
      <c r="S7552" s="153">
        <f t="shared" si="977"/>
        <v>0</v>
      </c>
      <c r="T7552" s="364"/>
    </row>
    <row r="7553" ht="22.5" hidden="1" spans="1:20">
      <c r="A7553" s="239">
        <v>92142</v>
      </c>
      <c r="B7553" s="100" t="s">
        <v>252</v>
      </c>
      <c r="C7553" s="104" t="s">
        <v>7886</v>
      </c>
      <c r="D7553" s="94" t="s">
        <v>317</v>
      </c>
      <c r="E7553" s="95">
        <v>0.59</v>
      </c>
      <c r="F7553" s="96">
        <f t="shared" si="978"/>
        <v>0.72</v>
      </c>
      <c r="G7553" s="209">
        <f>ROUND(SUM('NOVO HORIZONTE'!G7553),2)</f>
        <v>0</v>
      </c>
      <c r="H7553" s="107">
        <f t="shared" si="976"/>
        <v>0</v>
      </c>
      <c r="I7553" s="188">
        <f t="shared" si="973"/>
        <v>0</v>
      </c>
      <c r="J7553" s="142"/>
      <c r="K7553" s="146"/>
      <c r="L7553" s="7" t="str">
        <f t="shared" si="974"/>
        <v/>
      </c>
      <c r="M7553" s="7" t="str">
        <f t="shared" si="975"/>
        <v/>
      </c>
      <c r="N7553" s="7" t="str">
        <f t="shared" si="972"/>
        <v/>
      </c>
      <c r="O7553" s="144"/>
      <c r="P7553" s="355">
        <v>0</v>
      </c>
      <c r="Q7553" s="362">
        <f>SUM('NOVO HORIZONTE'!I7553)</f>
        <v>0</v>
      </c>
      <c r="R7553" s="363">
        <f t="shared" si="979"/>
        <v>0</v>
      </c>
      <c r="S7553" s="153">
        <f t="shared" si="977"/>
        <v>0</v>
      </c>
      <c r="T7553" s="364"/>
    </row>
    <row r="7554" ht="22.5" hidden="1" spans="1:20">
      <c r="A7554" s="239">
        <v>92143</v>
      </c>
      <c r="B7554" s="100" t="s">
        <v>252</v>
      </c>
      <c r="C7554" s="104" t="s">
        <v>7887</v>
      </c>
      <c r="D7554" s="94" t="s">
        <v>317</v>
      </c>
      <c r="E7554" s="95">
        <v>5.92</v>
      </c>
      <c r="F7554" s="96">
        <f t="shared" si="978"/>
        <v>7.27</v>
      </c>
      <c r="G7554" s="209">
        <f>ROUND(SUM('NOVO HORIZONTE'!G7554),2)</f>
        <v>0</v>
      </c>
      <c r="H7554" s="107">
        <f t="shared" si="976"/>
        <v>0</v>
      </c>
      <c r="I7554" s="188">
        <f t="shared" si="973"/>
        <v>0</v>
      </c>
      <c r="J7554" s="142"/>
      <c r="K7554" s="146"/>
      <c r="L7554" s="7" t="str">
        <f t="shared" si="974"/>
        <v/>
      </c>
      <c r="M7554" s="7" t="str">
        <f t="shared" si="975"/>
        <v/>
      </c>
      <c r="N7554" s="7" t="str">
        <f t="shared" si="972"/>
        <v/>
      </c>
      <c r="O7554" s="144"/>
      <c r="P7554" s="355">
        <v>0</v>
      </c>
      <c r="Q7554" s="362">
        <f>SUM('NOVO HORIZONTE'!I7554)</f>
        <v>0</v>
      </c>
      <c r="R7554" s="363">
        <f t="shared" si="979"/>
        <v>0</v>
      </c>
      <c r="S7554" s="153">
        <f t="shared" si="977"/>
        <v>0</v>
      </c>
      <c r="T7554" s="364"/>
    </row>
    <row r="7555" ht="22.5" hidden="1" spans="1:20">
      <c r="A7555" s="239">
        <v>92144</v>
      </c>
      <c r="B7555" s="100" t="s">
        <v>252</v>
      </c>
      <c r="C7555" s="104" t="s">
        <v>7888</v>
      </c>
      <c r="D7555" s="94" t="s">
        <v>317</v>
      </c>
      <c r="E7555" s="95">
        <v>35.72</v>
      </c>
      <c r="F7555" s="96">
        <f t="shared" si="978"/>
        <v>43.84</v>
      </c>
      <c r="G7555" s="209">
        <f>ROUND(SUM('NOVO HORIZONTE'!G7555),2)</f>
        <v>0</v>
      </c>
      <c r="H7555" s="107">
        <f t="shared" si="976"/>
        <v>0</v>
      </c>
      <c r="I7555" s="188">
        <f t="shared" si="973"/>
        <v>0</v>
      </c>
      <c r="J7555" s="142"/>
      <c r="K7555" s="146"/>
      <c r="L7555" s="7" t="str">
        <f t="shared" si="974"/>
        <v/>
      </c>
      <c r="M7555" s="7" t="str">
        <f t="shared" si="975"/>
        <v/>
      </c>
      <c r="N7555" s="7" t="str">
        <f t="shared" ref="N7555:N7618" si="980">M7555</f>
        <v/>
      </c>
      <c r="O7555" s="144"/>
      <c r="P7555" s="355">
        <v>0</v>
      </c>
      <c r="Q7555" s="362">
        <f>SUM('NOVO HORIZONTE'!I7555)</f>
        <v>0</v>
      </c>
      <c r="R7555" s="363">
        <f t="shared" si="979"/>
        <v>0</v>
      </c>
      <c r="S7555" s="153">
        <f t="shared" si="977"/>
        <v>0</v>
      </c>
      <c r="T7555" s="364"/>
    </row>
    <row r="7556" ht="12.75" hidden="1" spans="1:20">
      <c r="A7556" s="238" t="s">
        <v>7889</v>
      </c>
      <c r="B7556" s="236"/>
      <c r="C7556" s="161" t="s">
        <v>7890</v>
      </c>
      <c r="D7556" s="94"/>
      <c r="E7556" s="95">
        <v>0</v>
      </c>
      <c r="F7556" s="96">
        <f t="shared" si="978"/>
        <v>0</v>
      </c>
      <c r="G7556" s="209">
        <f>ROUND(SUM('NOVO HORIZONTE'!G7556),2)</f>
        <v>0</v>
      </c>
      <c r="H7556" s="187">
        <f t="shared" si="976"/>
        <v>0</v>
      </c>
      <c r="I7556" s="188">
        <f t="shared" si="973"/>
        <v>0</v>
      </c>
      <c r="J7556" s="142"/>
      <c r="K7556" s="145" t="str">
        <f>IF(SUM(I7557:I7672)&gt;0,"xx","")</f>
        <v/>
      </c>
      <c r="L7556" s="7" t="str">
        <f t="shared" si="974"/>
        <v/>
      </c>
      <c r="M7556" s="7" t="str">
        <f t="shared" si="975"/>
        <v/>
      </c>
      <c r="N7556" s="7" t="str">
        <f t="shared" si="980"/>
        <v/>
      </c>
      <c r="O7556" s="144"/>
      <c r="P7556" s="375"/>
      <c r="Q7556" s="362">
        <f>SUM('NOVO HORIZONTE'!I7556)</f>
        <v>0</v>
      </c>
      <c r="R7556" s="363">
        <f t="shared" si="979"/>
        <v>0</v>
      </c>
      <c r="S7556" s="153">
        <f t="shared" si="977"/>
        <v>0</v>
      </c>
      <c r="T7556" s="364"/>
    </row>
    <row r="7557" ht="33.75" hidden="1" spans="1:20">
      <c r="A7557" s="239">
        <v>5695</v>
      </c>
      <c r="B7557" s="100" t="s">
        <v>252</v>
      </c>
      <c r="C7557" s="104" t="s">
        <v>7891</v>
      </c>
      <c r="D7557" s="94" t="s">
        <v>317</v>
      </c>
      <c r="E7557" s="95">
        <v>41.88</v>
      </c>
      <c r="F7557" s="96">
        <f t="shared" si="978"/>
        <v>51.4</v>
      </c>
      <c r="G7557" s="209">
        <f>ROUND(SUM('NOVO HORIZONTE'!G7557),2)</f>
        <v>0</v>
      </c>
      <c r="H7557" s="107">
        <f t="shared" si="976"/>
        <v>0</v>
      </c>
      <c r="I7557" s="188">
        <f t="shared" si="973"/>
        <v>0</v>
      </c>
      <c r="J7557" s="142"/>
      <c r="K7557" s="146"/>
      <c r="L7557" s="7" t="str">
        <f t="shared" si="974"/>
        <v/>
      </c>
      <c r="M7557" s="7" t="str">
        <f t="shared" si="975"/>
        <v/>
      </c>
      <c r="N7557" s="7" t="str">
        <f t="shared" si="980"/>
        <v/>
      </c>
      <c r="O7557" s="144"/>
      <c r="P7557" s="355">
        <v>0</v>
      </c>
      <c r="Q7557" s="362">
        <f>SUM('NOVO HORIZONTE'!I7557)</f>
        <v>0</v>
      </c>
      <c r="R7557" s="363">
        <f t="shared" si="979"/>
        <v>0</v>
      </c>
      <c r="S7557" s="153">
        <f t="shared" si="977"/>
        <v>0</v>
      </c>
      <c r="T7557" s="364"/>
    </row>
    <row r="7558" ht="33.75" hidden="1" spans="1:20">
      <c r="A7558" s="239">
        <v>5811</v>
      </c>
      <c r="B7558" s="100" t="s">
        <v>252</v>
      </c>
      <c r="C7558" s="104" t="s">
        <v>7892</v>
      </c>
      <c r="D7558" s="94" t="s">
        <v>7265</v>
      </c>
      <c r="E7558" s="95">
        <v>197.92</v>
      </c>
      <c r="F7558" s="96">
        <f t="shared" si="978"/>
        <v>242.93</v>
      </c>
      <c r="G7558" s="209">
        <f>ROUND(SUM('NOVO HORIZONTE'!G7558),2)</f>
        <v>0</v>
      </c>
      <c r="H7558" s="107">
        <f t="shared" si="976"/>
        <v>0</v>
      </c>
      <c r="I7558" s="188">
        <f t="shared" ref="I7558:I7621" si="981">IF(ISBLANK(G7558),0,ROUND(G7558*H7558,2))</f>
        <v>0</v>
      </c>
      <c r="J7558" s="142"/>
      <c r="K7558" s="146"/>
      <c r="L7558" s="7" t="str">
        <f t="shared" ref="L7558:L7621" si="982">IF(K7558="X","x",IF(K7558="xx","x",IF(I7558&gt;0,"x","")))</f>
        <v/>
      </c>
      <c r="M7558" s="7" t="str">
        <f t="shared" ref="M7558:M7621" si="983">IF(K7558="X","x",IF(K7558="xx","x",IF(I7558&gt;0,"x","")))</f>
        <v/>
      </c>
      <c r="N7558" s="7" t="str">
        <f t="shared" si="980"/>
        <v/>
      </c>
      <c r="O7558" s="144"/>
      <c r="P7558" s="355">
        <v>0</v>
      </c>
      <c r="Q7558" s="362">
        <f>SUM('NOVO HORIZONTE'!I7558)</f>
        <v>0</v>
      </c>
      <c r="R7558" s="363">
        <f t="shared" si="979"/>
        <v>0</v>
      </c>
      <c r="S7558" s="153">
        <f t="shared" si="977"/>
        <v>0</v>
      </c>
      <c r="T7558" s="364"/>
    </row>
    <row r="7559" ht="33.75" hidden="1" spans="1:20">
      <c r="A7559" s="239">
        <v>5961</v>
      </c>
      <c r="B7559" s="100" t="s">
        <v>252</v>
      </c>
      <c r="C7559" s="104" t="s">
        <v>7893</v>
      </c>
      <c r="D7559" s="94" t="s">
        <v>7267</v>
      </c>
      <c r="E7559" s="95">
        <v>57.51</v>
      </c>
      <c r="F7559" s="96">
        <f t="shared" si="978"/>
        <v>70.59</v>
      </c>
      <c r="G7559" s="209">
        <f>ROUND(SUM('NOVO HORIZONTE'!G7559),2)</f>
        <v>0</v>
      </c>
      <c r="H7559" s="107">
        <f t="shared" ref="H7559:H7622" si="984">IF(G7559=0,0,F7559)</f>
        <v>0</v>
      </c>
      <c r="I7559" s="188">
        <f t="shared" si="981"/>
        <v>0</v>
      </c>
      <c r="J7559" s="142"/>
      <c r="K7559" s="146"/>
      <c r="L7559" s="7" t="str">
        <f t="shared" si="982"/>
        <v/>
      </c>
      <c r="M7559" s="7" t="str">
        <f t="shared" si="983"/>
        <v/>
      </c>
      <c r="N7559" s="7" t="str">
        <f t="shared" si="980"/>
        <v/>
      </c>
      <c r="O7559" s="144"/>
      <c r="P7559" s="355">
        <v>0</v>
      </c>
      <c r="Q7559" s="362">
        <f>SUM('NOVO HORIZONTE'!I7559)</f>
        <v>0</v>
      </c>
      <c r="R7559" s="363">
        <f t="shared" si="979"/>
        <v>0</v>
      </c>
      <c r="S7559" s="153">
        <f t="shared" si="977"/>
        <v>0</v>
      </c>
      <c r="T7559" s="364"/>
    </row>
    <row r="7560" ht="33.75" hidden="1" spans="1:20">
      <c r="A7560" s="239">
        <v>7058</v>
      </c>
      <c r="B7560" s="100" t="s">
        <v>252</v>
      </c>
      <c r="C7560" s="104" t="s">
        <v>7894</v>
      </c>
      <c r="D7560" s="94" t="s">
        <v>317</v>
      </c>
      <c r="E7560" s="95">
        <v>24.15</v>
      </c>
      <c r="F7560" s="96">
        <f t="shared" si="978"/>
        <v>29.64</v>
      </c>
      <c r="G7560" s="209">
        <f>ROUND(SUM('NOVO HORIZONTE'!G7560),2)</f>
        <v>0</v>
      </c>
      <c r="H7560" s="107">
        <f t="shared" si="984"/>
        <v>0</v>
      </c>
      <c r="I7560" s="188">
        <f t="shared" si="981"/>
        <v>0</v>
      </c>
      <c r="J7560" s="142"/>
      <c r="K7560" s="146"/>
      <c r="L7560" s="7" t="str">
        <f t="shared" si="982"/>
        <v/>
      </c>
      <c r="M7560" s="7" t="str">
        <f t="shared" si="983"/>
        <v/>
      </c>
      <c r="N7560" s="7" t="str">
        <f t="shared" si="980"/>
        <v/>
      </c>
      <c r="O7560" s="144"/>
      <c r="P7560" s="355">
        <v>0</v>
      </c>
      <c r="Q7560" s="362">
        <f>SUM('NOVO HORIZONTE'!I7560)</f>
        <v>0</v>
      </c>
      <c r="R7560" s="363">
        <f t="shared" si="979"/>
        <v>0</v>
      </c>
      <c r="S7560" s="153">
        <f t="shared" si="977"/>
        <v>0</v>
      </c>
      <c r="T7560" s="364"/>
    </row>
    <row r="7561" ht="22.5" hidden="1" spans="1:20">
      <c r="A7561" s="239">
        <v>7059</v>
      </c>
      <c r="B7561" s="100" t="s">
        <v>252</v>
      </c>
      <c r="C7561" s="104" t="s">
        <v>7895</v>
      </c>
      <c r="D7561" s="94" t="s">
        <v>317</v>
      </c>
      <c r="E7561" s="95">
        <v>4.69</v>
      </c>
      <c r="F7561" s="96">
        <f t="shared" si="978"/>
        <v>5.76</v>
      </c>
      <c r="G7561" s="209">
        <f>ROUND(SUM('NOVO HORIZONTE'!G7561),2)</f>
        <v>0</v>
      </c>
      <c r="H7561" s="107">
        <f t="shared" si="984"/>
        <v>0</v>
      </c>
      <c r="I7561" s="188">
        <f t="shared" si="981"/>
        <v>0</v>
      </c>
      <c r="J7561" s="142"/>
      <c r="K7561" s="146"/>
      <c r="L7561" s="7" t="str">
        <f t="shared" si="982"/>
        <v/>
      </c>
      <c r="M7561" s="7" t="str">
        <f t="shared" si="983"/>
        <v/>
      </c>
      <c r="N7561" s="7" t="str">
        <f t="shared" si="980"/>
        <v/>
      </c>
      <c r="O7561" s="144"/>
      <c r="P7561" s="355">
        <v>0</v>
      </c>
      <c r="Q7561" s="362">
        <f>SUM('NOVO HORIZONTE'!I7561)</f>
        <v>0</v>
      </c>
      <c r="R7561" s="363">
        <f t="shared" si="979"/>
        <v>0</v>
      </c>
      <c r="S7561" s="153">
        <f t="shared" si="977"/>
        <v>0</v>
      </c>
      <c r="T7561" s="364"/>
    </row>
    <row r="7562" ht="33.75" hidden="1" spans="1:20">
      <c r="A7562" s="239">
        <v>7060</v>
      </c>
      <c r="B7562" s="100" t="s">
        <v>252</v>
      </c>
      <c r="C7562" s="104" t="s">
        <v>7896</v>
      </c>
      <c r="D7562" s="94" t="s">
        <v>317</v>
      </c>
      <c r="E7562" s="95">
        <v>43.3</v>
      </c>
      <c r="F7562" s="96">
        <f t="shared" si="978"/>
        <v>53.15</v>
      </c>
      <c r="G7562" s="209">
        <f>ROUND(SUM('NOVO HORIZONTE'!G7562),2)</f>
        <v>0</v>
      </c>
      <c r="H7562" s="107">
        <f t="shared" si="984"/>
        <v>0</v>
      </c>
      <c r="I7562" s="188">
        <f t="shared" si="981"/>
        <v>0</v>
      </c>
      <c r="J7562" s="142"/>
      <c r="K7562" s="146"/>
      <c r="L7562" s="7" t="str">
        <f t="shared" si="982"/>
        <v/>
      </c>
      <c r="M7562" s="7" t="str">
        <f t="shared" si="983"/>
        <v/>
      </c>
      <c r="N7562" s="7" t="str">
        <f t="shared" si="980"/>
        <v/>
      </c>
      <c r="O7562" s="144"/>
      <c r="P7562" s="355">
        <v>0</v>
      </c>
      <c r="Q7562" s="362">
        <f>SUM('NOVO HORIZONTE'!I7562)</f>
        <v>0</v>
      </c>
      <c r="R7562" s="363">
        <f t="shared" si="979"/>
        <v>0</v>
      </c>
      <c r="S7562" s="153">
        <f t="shared" si="977"/>
        <v>0</v>
      </c>
      <c r="T7562" s="364"/>
    </row>
    <row r="7563" ht="33.75" hidden="1" spans="1:20">
      <c r="A7563" s="239">
        <v>7061</v>
      </c>
      <c r="B7563" s="100" t="s">
        <v>252</v>
      </c>
      <c r="C7563" s="104" t="s">
        <v>7897</v>
      </c>
      <c r="D7563" s="94" t="s">
        <v>317</v>
      </c>
      <c r="E7563" s="95">
        <v>79.26</v>
      </c>
      <c r="F7563" s="96">
        <f t="shared" si="978"/>
        <v>97.28</v>
      </c>
      <c r="G7563" s="209">
        <f>ROUND(SUM('NOVO HORIZONTE'!G7563),2)</f>
        <v>0</v>
      </c>
      <c r="H7563" s="107">
        <f t="shared" si="984"/>
        <v>0</v>
      </c>
      <c r="I7563" s="188">
        <f t="shared" si="981"/>
        <v>0</v>
      </c>
      <c r="J7563" s="142"/>
      <c r="K7563" s="146"/>
      <c r="L7563" s="7" t="str">
        <f t="shared" si="982"/>
        <v/>
      </c>
      <c r="M7563" s="7" t="str">
        <f t="shared" si="983"/>
        <v/>
      </c>
      <c r="N7563" s="7" t="str">
        <f t="shared" si="980"/>
        <v/>
      </c>
      <c r="O7563" s="144"/>
      <c r="P7563" s="355">
        <v>0</v>
      </c>
      <c r="Q7563" s="362">
        <f>SUM('NOVO HORIZONTE'!I7563)</f>
        <v>0</v>
      </c>
      <c r="R7563" s="363">
        <f t="shared" si="979"/>
        <v>0</v>
      </c>
      <c r="S7563" s="153">
        <f t="shared" si="977"/>
        <v>0</v>
      </c>
      <c r="T7563" s="364"/>
    </row>
    <row r="7564" ht="33.75" hidden="1" spans="1:20">
      <c r="A7564" s="239">
        <v>53792</v>
      </c>
      <c r="B7564" s="100" t="s">
        <v>252</v>
      </c>
      <c r="C7564" s="104" t="s">
        <v>7898</v>
      </c>
      <c r="D7564" s="94" t="s">
        <v>317</v>
      </c>
      <c r="E7564" s="95">
        <v>98.53</v>
      </c>
      <c r="F7564" s="96">
        <f t="shared" si="978"/>
        <v>120.94</v>
      </c>
      <c r="G7564" s="209">
        <f>ROUND(SUM('NOVO HORIZONTE'!G7564),2)</f>
        <v>0</v>
      </c>
      <c r="H7564" s="107">
        <f t="shared" si="984"/>
        <v>0</v>
      </c>
      <c r="I7564" s="188">
        <f t="shared" si="981"/>
        <v>0</v>
      </c>
      <c r="J7564" s="142"/>
      <c r="K7564" s="146"/>
      <c r="L7564" s="7" t="str">
        <f t="shared" si="982"/>
        <v/>
      </c>
      <c r="M7564" s="7" t="str">
        <f t="shared" si="983"/>
        <v/>
      </c>
      <c r="N7564" s="7" t="str">
        <f t="shared" si="980"/>
        <v/>
      </c>
      <c r="O7564" s="144"/>
      <c r="P7564" s="355">
        <v>0</v>
      </c>
      <c r="Q7564" s="362">
        <f>SUM('NOVO HORIZONTE'!I7564)</f>
        <v>0</v>
      </c>
      <c r="R7564" s="363">
        <f t="shared" si="979"/>
        <v>0</v>
      </c>
      <c r="S7564" s="153">
        <f t="shared" si="977"/>
        <v>0</v>
      </c>
      <c r="T7564" s="364"/>
    </row>
    <row r="7565" ht="33.75" hidden="1" spans="1:20">
      <c r="A7565" s="239">
        <v>67826</v>
      </c>
      <c r="B7565" s="100" t="s">
        <v>252</v>
      </c>
      <c r="C7565" s="104" t="s">
        <v>7899</v>
      </c>
      <c r="D7565" s="94" t="s">
        <v>7265</v>
      </c>
      <c r="E7565" s="95">
        <v>181.14</v>
      </c>
      <c r="F7565" s="96">
        <f t="shared" si="978"/>
        <v>222.33</v>
      </c>
      <c r="G7565" s="209">
        <f>ROUND(SUM('NOVO HORIZONTE'!G7565),2)</f>
        <v>0</v>
      </c>
      <c r="H7565" s="107">
        <f t="shared" si="984"/>
        <v>0</v>
      </c>
      <c r="I7565" s="188">
        <f t="shared" si="981"/>
        <v>0</v>
      </c>
      <c r="J7565" s="142"/>
      <c r="K7565" s="146"/>
      <c r="L7565" s="7" t="str">
        <f t="shared" si="982"/>
        <v/>
      </c>
      <c r="M7565" s="7" t="str">
        <f t="shared" si="983"/>
        <v/>
      </c>
      <c r="N7565" s="7" t="str">
        <f t="shared" si="980"/>
        <v/>
      </c>
      <c r="O7565" s="144"/>
      <c r="P7565" s="355">
        <v>0</v>
      </c>
      <c r="Q7565" s="362">
        <f>SUM('NOVO HORIZONTE'!I7565)</f>
        <v>0</v>
      </c>
      <c r="R7565" s="363">
        <f t="shared" si="979"/>
        <v>0</v>
      </c>
      <c r="S7565" s="153">
        <f t="shared" si="977"/>
        <v>0</v>
      </c>
      <c r="T7565" s="364"/>
    </row>
    <row r="7566" ht="33.75" hidden="1" spans="1:20">
      <c r="A7566" s="239">
        <v>89870</v>
      </c>
      <c r="B7566" s="100" t="s">
        <v>252</v>
      </c>
      <c r="C7566" s="104" t="s">
        <v>7900</v>
      </c>
      <c r="D7566" s="94" t="s">
        <v>317</v>
      </c>
      <c r="E7566" s="95">
        <v>41.45</v>
      </c>
      <c r="F7566" s="96">
        <f t="shared" si="978"/>
        <v>50.88</v>
      </c>
      <c r="G7566" s="209">
        <f>ROUND(SUM('NOVO HORIZONTE'!G7566),2)</f>
        <v>0</v>
      </c>
      <c r="H7566" s="107">
        <f t="shared" si="984"/>
        <v>0</v>
      </c>
      <c r="I7566" s="188">
        <f t="shared" si="981"/>
        <v>0</v>
      </c>
      <c r="J7566" s="142"/>
      <c r="K7566" s="146"/>
      <c r="L7566" s="7" t="str">
        <f t="shared" si="982"/>
        <v/>
      </c>
      <c r="M7566" s="7" t="str">
        <f t="shared" si="983"/>
        <v/>
      </c>
      <c r="N7566" s="7" t="str">
        <f t="shared" si="980"/>
        <v/>
      </c>
      <c r="O7566" s="144"/>
      <c r="P7566" s="355">
        <v>0</v>
      </c>
      <c r="Q7566" s="362">
        <f>SUM('NOVO HORIZONTE'!I7566)</f>
        <v>0</v>
      </c>
      <c r="R7566" s="363">
        <f t="shared" si="979"/>
        <v>0</v>
      </c>
      <c r="S7566" s="153">
        <f t="shared" si="977"/>
        <v>0</v>
      </c>
      <c r="T7566" s="364"/>
    </row>
    <row r="7567" ht="33.75" hidden="1" spans="1:20">
      <c r="A7567" s="239">
        <v>89871</v>
      </c>
      <c r="B7567" s="100" t="s">
        <v>252</v>
      </c>
      <c r="C7567" s="104" t="s">
        <v>7901</v>
      </c>
      <c r="D7567" s="94" t="s">
        <v>317</v>
      </c>
      <c r="E7567" s="95">
        <v>7.23</v>
      </c>
      <c r="F7567" s="96">
        <f t="shared" si="978"/>
        <v>8.87</v>
      </c>
      <c r="G7567" s="209">
        <f>ROUND(SUM('NOVO HORIZONTE'!G7567),2)</f>
        <v>0</v>
      </c>
      <c r="H7567" s="107">
        <f t="shared" si="984"/>
        <v>0</v>
      </c>
      <c r="I7567" s="188">
        <f t="shared" si="981"/>
        <v>0</v>
      </c>
      <c r="J7567" s="142"/>
      <c r="K7567" s="146"/>
      <c r="L7567" s="7" t="str">
        <f t="shared" si="982"/>
        <v/>
      </c>
      <c r="M7567" s="7" t="str">
        <f t="shared" si="983"/>
        <v/>
      </c>
      <c r="N7567" s="7" t="str">
        <f t="shared" si="980"/>
        <v/>
      </c>
      <c r="O7567" s="144"/>
      <c r="P7567" s="355">
        <v>0</v>
      </c>
      <c r="Q7567" s="362">
        <f>SUM('NOVO HORIZONTE'!I7567)</f>
        <v>0</v>
      </c>
      <c r="R7567" s="363">
        <f t="shared" si="979"/>
        <v>0</v>
      </c>
      <c r="S7567" s="153">
        <f t="shared" si="977"/>
        <v>0</v>
      </c>
      <c r="T7567" s="364"/>
    </row>
    <row r="7568" ht="33.75" hidden="1" spans="1:20">
      <c r="A7568" s="239">
        <v>89872</v>
      </c>
      <c r="B7568" s="100" t="s">
        <v>252</v>
      </c>
      <c r="C7568" s="104" t="s">
        <v>7902</v>
      </c>
      <c r="D7568" s="94" t="s">
        <v>317</v>
      </c>
      <c r="E7568" s="95">
        <v>5.73</v>
      </c>
      <c r="F7568" s="96">
        <f t="shared" si="978"/>
        <v>7.03</v>
      </c>
      <c r="G7568" s="209">
        <f>ROUND(SUM('NOVO HORIZONTE'!G7568),2)</f>
        <v>0</v>
      </c>
      <c r="H7568" s="107">
        <f t="shared" si="984"/>
        <v>0</v>
      </c>
      <c r="I7568" s="188">
        <f t="shared" si="981"/>
        <v>0</v>
      </c>
      <c r="J7568" s="142"/>
      <c r="K7568" s="146"/>
      <c r="L7568" s="7" t="str">
        <f t="shared" si="982"/>
        <v/>
      </c>
      <c r="M7568" s="7" t="str">
        <f t="shared" si="983"/>
        <v/>
      </c>
      <c r="N7568" s="7" t="str">
        <f t="shared" si="980"/>
        <v/>
      </c>
      <c r="O7568" s="144"/>
      <c r="P7568" s="355">
        <v>0</v>
      </c>
      <c r="Q7568" s="362">
        <f>SUM('NOVO HORIZONTE'!I7568)</f>
        <v>0</v>
      </c>
      <c r="R7568" s="363">
        <f t="shared" si="979"/>
        <v>0</v>
      </c>
      <c r="S7568" s="153">
        <f t="shared" si="977"/>
        <v>0</v>
      </c>
      <c r="T7568" s="364"/>
    </row>
    <row r="7569" ht="33.75" hidden="1" spans="1:20">
      <c r="A7569" s="239">
        <v>89873</v>
      </c>
      <c r="B7569" s="100" t="s">
        <v>252</v>
      </c>
      <c r="C7569" s="104" t="s">
        <v>7903</v>
      </c>
      <c r="D7569" s="94" t="s">
        <v>317</v>
      </c>
      <c r="E7569" s="95">
        <v>69.86</v>
      </c>
      <c r="F7569" s="96">
        <f t="shared" si="978"/>
        <v>85.75</v>
      </c>
      <c r="G7569" s="209">
        <f>ROUND(SUM('NOVO HORIZONTE'!G7569),2)</f>
        <v>0</v>
      </c>
      <c r="H7569" s="107">
        <f t="shared" si="984"/>
        <v>0</v>
      </c>
      <c r="I7569" s="188">
        <f t="shared" si="981"/>
        <v>0</v>
      </c>
      <c r="J7569" s="142"/>
      <c r="K7569" s="146"/>
      <c r="L7569" s="7" t="str">
        <f t="shared" si="982"/>
        <v/>
      </c>
      <c r="M7569" s="7" t="str">
        <f t="shared" si="983"/>
        <v/>
      </c>
      <c r="N7569" s="7" t="str">
        <f t="shared" si="980"/>
        <v/>
      </c>
      <c r="O7569" s="144"/>
      <c r="P7569" s="355">
        <v>0</v>
      </c>
      <c r="Q7569" s="362">
        <f>SUM('NOVO HORIZONTE'!I7569)</f>
        <v>0</v>
      </c>
      <c r="R7569" s="363">
        <f t="shared" si="979"/>
        <v>0</v>
      </c>
      <c r="S7569" s="153">
        <f t="shared" si="977"/>
        <v>0</v>
      </c>
      <c r="T7569" s="364"/>
    </row>
    <row r="7570" ht="33.75" hidden="1" spans="1:20">
      <c r="A7570" s="239">
        <v>89874</v>
      </c>
      <c r="B7570" s="100" t="s">
        <v>252</v>
      </c>
      <c r="C7570" s="104" t="s">
        <v>7904</v>
      </c>
      <c r="D7570" s="94" t="s">
        <v>317</v>
      </c>
      <c r="E7570" s="95">
        <v>171.51</v>
      </c>
      <c r="F7570" s="96">
        <f t="shared" si="978"/>
        <v>210.51</v>
      </c>
      <c r="G7570" s="209">
        <f>ROUND(SUM('NOVO HORIZONTE'!G7570),2)</f>
        <v>0</v>
      </c>
      <c r="H7570" s="107">
        <f t="shared" si="984"/>
        <v>0</v>
      </c>
      <c r="I7570" s="188">
        <f t="shared" si="981"/>
        <v>0</v>
      </c>
      <c r="J7570" s="142"/>
      <c r="K7570" s="146"/>
      <c r="L7570" s="7" t="str">
        <f t="shared" si="982"/>
        <v/>
      </c>
      <c r="M7570" s="7" t="str">
        <f t="shared" si="983"/>
        <v/>
      </c>
      <c r="N7570" s="7" t="str">
        <f t="shared" si="980"/>
        <v/>
      </c>
      <c r="O7570" s="144"/>
      <c r="P7570" s="355">
        <v>0</v>
      </c>
      <c r="Q7570" s="362">
        <f>SUM('NOVO HORIZONTE'!I7570)</f>
        <v>0</v>
      </c>
      <c r="R7570" s="363">
        <f t="shared" si="979"/>
        <v>0</v>
      </c>
      <c r="S7570" s="153">
        <f t="shared" si="977"/>
        <v>0</v>
      </c>
      <c r="T7570" s="364"/>
    </row>
    <row r="7571" ht="33.75" hidden="1" spans="1:20">
      <c r="A7571" s="239">
        <v>89878</v>
      </c>
      <c r="B7571" s="100" t="s">
        <v>252</v>
      </c>
      <c r="C7571" s="104" t="s">
        <v>7905</v>
      </c>
      <c r="D7571" s="94" t="s">
        <v>317</v>
      </c>
      <c r="E7571" s="95">
        <v>44.72</v>
      </c>
      <c r="F7571" s="96">
        <f t="shared" si="978"/>
        <v>54.89</v>
      </c>
      <c r="G7571" s="209">
        <f>ROUND(SUM('NOVO HORIZONTE'!G7571),2)</f>
        <v>0</v>
      </c>
      <c r="H7571" s="107">
        <f t="shared" si="984"/>
        <v>0</v>
      </c>
      <c r="I7571" s="188">
        <f t="shared" si="981"/>
        <v>0</v>
      </c>
      <c r="J7571" s="142"/>
      <c r="K7571" s="146"/>
      <c r="L7571" s="7" t="str">
        <f t="shared" si="982"/>
        <v/>
      </c>
      <c r="M7571" s="7" t="str">
        <f t="shared" si="983"/>
        <v/>
      </c>
      <c r="N7571" s="7" t="str">
        <f t="shared" si="980"/>
        <v/>
      </c>
      <c r="O7571" s="144"/>
      <c r="P7571" s="355">
        <v>0</v>
      </c>
      <c r="Q7571" s="362">
        <f>SUM('NOVO HORIZONTE'!I7571)</f>
        <v>0</v>
      </c>
      <c r="R7571" s="363">
        <f t="shared" si="979"/>
        <v>0</v>
      </c>
      <c r="S7571" s="153">
        <f t="shared" si="977"/>
        <v>0</v>
      </c>
      <c r="T7571" s="364"/>
    </row>
    <row r="7572" ht="33.75" hidden="1" spans="1:20">
      <c r="A7572" s="239">
        <v>89879</v>
      </c>
      <c r="B7572" s="100" t="s">
        <v>252</v>
      </c>
      <c r="C7572" s="104" t="s">
        <v>7906</v>
      </c>
      <c r="D7572" s="94" t="s">
        <v>317</v>
      </c>
      <c r="E7572" s="95">
        <v>7.66</v>
      </c>
      <c r="F7572" s="96">
        <f t="shared" si="978"/>
        <v>9.4</v>
      </c>
      <c r="G7572" s="209">
        <f>ROUND(SUM('NOVO HORIZONTE'!G7572),2)</f>
        <v>0</v>
      </c>
      <c r="H7572" s="107">
        <f t="shared" si="984"/>
        <v>0</v>
      </c>
      <c r="I7572" s="188">
        <f t="shared" si="981"/>
        <v>0</v>
      </c>
      <c r="J7572" s="142"/>
      <c r="K7572" s="146"/>
      <c r="L7572" s="7" t="str">
        <f t="shared" si="982"/>
        <v/>
      </c>
      <c r="M7572" s="7" t="str">
        <f t="shared" si="983"/>
        <v/>
      </c>
      <c r="N7572" s="7" t="str">
        <f t="shared" si="980"/>
        <v/>
      </c>
      <c r="O7572" s="144"/>
      <c r="P7572" s="355">
        <v>0</v>
      </c>
      <c r="Q7572" s="362">
        <f>SUM('NOVO HORIZONTE'!I7572)</f>
        <v>0</v>
      </c>
      <c r="R7572" s="363">
        <f t="shared" si="979"/>
        <v>0</v>
      </c>
      <c r="S7572" s="153">
        <f t="shared" si="977"/>
        <v>0</v>
      </c>
      <c r="T7572" s="364"/>
    </row>
    <row r="7573" ht="33.75" hidden="1" spans="1:20">
      <c r="A7573" s="239">
        <v>89880</v>
      </c>
      <c r="B7573" s="100" t="s">
        <v>252</v>
      </c>
      <c r="C7573" s="104" t="s">
        <v>7907</v>
      </c>
      <c r="D7573" s="94" t="s">
        <v>317</v>
      </c>
      <c r="E7573" s="95">
        <v>6.07</v>
      </c>
      <c r="F7573" s="96">
        <f t="shared" si="978"/>
        <v>7.45</v>
      </c>
      <c r="G7573" s="209">
        <f>ROUND(SUM('NOVO HORIZONTE'!G7573),2)</f>
        <v>0</v>
      </c>
      <c r="H7573" s="107">
        <f t="shared" si="984"/>
        <v>0</v>
      </c>
      <c r="I7573" s="188">
        <f t="shared" si="981"/>
        <v>0</v>
      </c>
      <c r="J7573" s="142"/>
      <c r="K7573" s="146"/>
      <c r="L7573" s="7" t="str">
        <f t="shared" si="982"/>
        <v/>
      </c>
      <c r="M7573" s="7" t="str">
        <f t="shared" si="983"/>
        <v/>
      </c>
      <c r="N7573" s="7" t="str">
        <f t="shared" si="980"/>
        <v/>
      </c>
      <c r="O7573" s="144"/>
      <c r="P7573" s="355">
        <v>0</v>
      </c>
      <c r="Q7573" s="362">
        <f>SUM('NOVO HORIZONTE'!I7573)</f>
        <v>0</v>
      </c>
      <c r="R7573" s="363">
        <f t="shared" si="979"/>
        <v>0</v>
      </c>
      <c r="S7573" s="153">
        <f t="shared" si="977"/>
        <v>0</v>
      </c>
      <c r="T7573" s="364"/>
    </row>
    <row r="7574" ht="33.75" hidden="1" spans="1:20">
      <c r="A7574" s="239">
        <v>89881</v>
      </c>
      <c r="B7574" s="100" t="s">
        <v>252</v>
      </c>
      <c r="C7574" s="104" t="s">
        <v>7908</v>
      </c>
      <c r="D7574" s="94" t="s">
        <v>317</v>
      </c>
      <c r="E7574" s="95">
        <v>74.62</v>
      </c>
      <c r="F7574" s="96">
        <f t="shared" si="978"/>
        <v>91.59</v>
      </c>
      <c r="G7574" s="209">
        <f>ROUND(SUM('NOVO HORIZONTE'!G7574),2)</f>
        <v>0</v>
      </c>
      <c r="H7574" s="107">
        <f t="shared" si="984"/>
        <v>0</v>
      </c>
      <c r="I7574" s="188">
        <f t="shared" si="981"/>
        <v>0</v>
      </c>
      <c r="J7574" s="142"/>
      <c r="K7574" s="146"/>
      <c r="L7574" s="7" t="str">
        <f t="shared" si="982"/>
        <v/>
      </c>
      <c r="M7574" s="7" t="str">
        <f t="shared" si="983"/>
        <v/>
      </c>
      <c r="N7574" s="7" t="str">
        <f t="shared" si="980"/>
        <v/>
      </c>
      <c r="O7574" s="144"/>
      <c r="P7574" s="355">
        <v>0</v>
      </c>
      <c r="Q7574" s="362">
        <f>SUM('NOVO HORIZONTE'!I7574)</f>
        <v>0</v>
      </c>
      <c r="R7574" s="363">
        <f t="shared" si="979"/>
        <v>0</v>
      </c>
      <c r="S7574" s="153">
        <f t="shared" si="977"/>
        <v>0</v>
      </c>
      <c r="T7574" s="364"/>
    </row>
    <row r="7575" ht="33.75" hidden="1" spans="1:20">
      <c r="A7575" s="239">
        <v>89882</v>
      </c>
      <c r="B7575" s="100" t="s">
        <v>252</v>
      </c>
      <c r="C7575" s="104" t="s">
        <v>7909</v>
      </c>
      <c r="D7575" s="94" t="s">
        <v>317</v>
      </c>
      <c r="E7575" s="95">
        <v>197.88</v>
      </c>
      <c r="F7575" s="96">
        <f t="shared" si="978"/>
        <v>242.88</v>
      </c>
      <c r="G7575" s="209">
        <f>ROUND(SUM('NOVO HORIZONTE'!G7575),2)</f>
        <v>0</v>
      </c>
      <c r="H7575" s="107">
        <f t="shared" si="984"/>
        <v>0</v>
      </c>
      <c r="I7575" s="188">
        <f t="shared" si="981"/>
        <v>0</v>
      </c>
      <c r="J7575" s="142"/>
      <c r="K7575" s="146"/>
      <c r="L7575" s="7" t="str">
        <f t="shared" si="982"/>
        <v/>
      </c>
      <c r="M7575" s="7" t="str">
        <f t="shared" si="983"/>
        <v/>
      </c>
      <c r="N7575" s="7" t="str">
        <f t="shared" si="980"/>
        <v/>
      </c>
      <c r="O7575" s="144"/>
      <c r="P7575" s="355">
        <v>0</v>
      </c>
      <c r="Q7575" s="362">
        <f>SUM('NOVO HORIZONTE'!I7575)</f>
        <v>0</v>
      </c>
      <c r="R7575" s="363">
        <f t="shared" si="979"/>
        <v>0</v>
      </c>
      <c r="S7575" s="153">
        <f t="shared" si="977"/>
        <v>0</v>
      </c>
      <c r="T7575" s="364"/>
    </row>
    <row r="7576" ht="33.75" hidden="1" spans="1:20">
      <c r="A7576" s="239">
        <v>89876</v>
      </c>
      <c r="B7576" s="100" t="s">
        <v>252</v>
      </c>
      <c r="C7576" s="104" t="s">
        <v>7910</v>
      </c>
      <c r="D7576" s="94" t="s">
        <v>7265</v>
      </c>
      <c r="E7576" s="95">
        <v>321.81</v>
      </c>
      <c r="F7576" s="96">
        <f t="shared" si="978"/>
        <v>394.99</v>
      </c>
      <c r="G7576" s="209">
        <f>ROUND(SUM('NOVO HORIZONTE'!G7576),2)</f>
        <v>0</v>
      </c>
      <c r="H7576" s="107">
        <f t="shared" si="984"/>
        <v>0</v>
      </c>
      <c r="I7576" s="188">
        <f t="shared" si="981"/>
        <v>0</v>
      </c>
      <c r="J7576" s="142"/>
      <c r="K7576" s="146"/>
      <c r="L7576" s="7" t="str">
        <f t="shared" si="982"/>
        <v/>
      </c>
      <c r="M7576" s="7" t="str">
        <f t="shared" si="983"/>
        <v/>
      </c>
      <c r="N7576" s="7" t="str">
        <f t="shared" si="980"/>
        <v/>
      </c>
      <c r="O7576" s="144"/>
      <c r="P7576" s="355">
        <v>0</v>
      </c>
      <c r="Q7576" s="362">
        <f>SUM('NOVO HORIZONTE'!I7576)</f>
        <v>0</v>
      </c>
      <c r="R7576" s="363">
        <f t="shared" si="979"/>
        <v>0</v>
      </c>
      <c r="S7576" s="153">
        <f t="shared" si="977"/>
        <v>0</v>
      </c>
      <c r="T7576" s="364"/>
    </row>
    <row r="7577" ht="33.75" hidden="1" spans="1:20">
      <c r="A7577" s="239">
        <v>89883</v>
      </c>
      <c r="B7577" s="100" t="s">
        <v>252</v>
      </c>
      <c r="C7577" s="104" t="s">
        <v>7911</v>
      </c>
      <c r="D7577" s="94" t="s">
        <v>7265</v>
      </c>
      <c r="E7577" s="95">
        <v>356.98</v>
      </c>
      <c r="F7577" s="96">
        <f t="shared" si="978"/>
        <v>438.16</v>
      </c>
      <c r="G7577" s="209">
        <f>ROUND(SUM('NOVO HORIZONTE'!G7577),2)</f>
        <v>0</v>
      </c>
      <c r="H7577" s="107">
        <f t="shared" si="984"/>
        <v>0</v>
      </c>
      <c r="I7577" s="188">
        <f t="shared" si="981"/>
        <v>0</v>
      </c>
      <c r="J7577" s="142"/>
      <c r="K7577" s="146"/>
      <c r="L7577" s="7" t="str">
        <f t="shared" si="982"/>
        <v/>
      </c>
      <c r="M7577" s="7" t="str">
        <f t="shared" si="983"/>
        <v/>
      </c>
      <c r="N7577" s="7" t="str">
        <f t="shared" si="980"/>
        <v/>
      </c>
      <c r="O7577" s="144"/>
      <c r="P7577" s="355">
        <v>0</v>
      </c>
      <c r="Q7577" s="362">
        <f>SUM('NOVO HORIZONTE'!I7577)</f>
        <v>0</v>
      </c>
      <c r="R7577" s="363">
        <f t="shared" si="979"/>
        <v>0</v>
      </c>
      <c r="S7577" s="153">
        <f t="shared" ref="S7577:S7640" si="985">IF(R7577=0,0,IF(R7577&gt;0,"c","b"))</f>
        <v>0</v>
      </c>
      <c r="T7577" s="364"/>
    </row>
    <row r="7578" ht="33.75" hidden="1" spans="1:20">
      <c r="A7578" s="239">
        <v>91386</v>
      </c>
      <c r="B7578" s="100" t="s">
        <v>252</v>
      </c>
      <c r="C7578" s="104" t="s">
        <v>7912</v>
      </c>
      <c r="D7578" s="94" t="s">
        <v>7265</v>
      </c>
      <c r="E7578" s="95">
        <v>260.43</v>
      </c>
      <c r="F7578" s="96">
        <f t="shared" si="978"/>
        <v>319.65</v>
      </c>
      <c r="G7578" s="209">
        <f>ROUND(SUM('NOVO HORIZONTE'!G7578),2)</f>
        <v>0</v>
      </c>
      <c r="H7578" s="107">
        <f t="shared" si="984"/>
        <v>0</v>
      </c>
      <c r="I7578" s="188">
        <f t="shared" si="981"/>
        <v>0</v>
      </c>
      <c r="J7578" s="142"/>
      <c r="K7578" s="146"/>
      <c r="L7578" s="7" t="str">
        <f t="shared" si="982"/>
        <v/>
      </c>
      <c r="M7578" s="7" t="str">
        <f t="shared" si="983"/>
        <v/>
      </c>
      <c r="N7578" s="7" t="str">
        <f t="shared" si="980"/>
        <v/>
      </c>
      <c r="O7578" s="144"/>
      <c r="P7578" s="355">
        <v>0</v>
      </c>
      <c r="Q7578" s="362">
        <f>SUM('NOVO HORIZONTE'!I7578)</f>
        <v>0</v>
      </c>
      <c r="R7578" s="363">
        <f t="shared" si="979"/>
        <v>0</v>
      </c>
      <c r="S7578" s="153">
        <f t="shared" si="985"/>
        <v>0</v>
      </c>
      <c r="T7578" s="364"/>
    </row>
    <row r="7579" ht="33.75" hidden="1" spans="1:20">
      <c r="A7579" s="239">
        <v>89877</v>
      </c>
      <c r="B7579" s="100" t="s">
        <v>252</v>
      </c>
      <c r="C7579" s="104" t="s">
        <v>7913</v>
      </c>
      <c r="D7579" s="94" t="s">
        <v>7267</v>
      </c>
      <c r="E7579" s="95">
        <v>80.44</v>
      </c>
      <c r="F7579" s="96">
        <f t="shared" si="978"/>
        <v>98.73</v>
      </c>
      <c r="G7579" s="209">
        <f>ROUND(SUM('NOVO HORIZONTE'!G7579),2)</f>
        <v>0</v>
      </c>
      <c r="H7579" s="107">
        <f t="shared" si="984"/>
        <v>0</v>
      </c>
      <c r="I7579" s="188">
        <f t="shared" si="981"/>
        <v>0</v>
      </c>
      <c r="J7579" s="142"/>
      <c r="K7579" s="146"/>
      <c r="L7579" s="7" t="str">
        <f t="shared" si="982"/>
        <v/>
      </c>
      <c r="M7579" s="7" t="str">
        <f t="shared" si="983"/>
        <v/>
      </c>
      <c r="N7579" s="7" t="str">
        <f t="shared" si="980"/>
        <v/>
      </c>
      <c r="O7579" s="144"/>
      <c r="P7579" s="355">
        <v>0</v>
      </c>
      <c r="Q7579" s="362">
        <f>SUM('NOVO HORIZONTE'!I7579)</f>
        <v>0</v>
      </c>
      <c r="R7579" s="363">
        <f t="shared" si="979"/>
        <v>0</v>
      </c>
      <c r="S7579" s="153">
        <f t="shared" si="985"/>
        <v>0</v>
      </c>
      <c r="T7579" s="364"/>
    </row>
    <row r="7580" ht="33.75" hidden="1" spans="1:20">
      <c r="A7580" s="239">
        <v>89884</v>
      </c>
      <c r="B7580" s="100" t="s">
        <v>252</v>
      </c>
      <c r="C7580" s="104" t="s">
        <v>7914</v>
      </c>
      <c r="D7580" s="94" t="s">
        <v>7267</v>
      </c>
      <c r="E7580" s="95">
        <v>84.48</v>
      </c>
      <c r="F7580" s="96">
        <f t="shared" si="978"/>
        <v>103.69</v>
      </c>
      <c r="G7580" s="209">
        <f>ROUND(SUM('NOVO HORIZONTE'!G7580),2)</f>
        <v>0</v>
      </c>
      <c r="H7580" s="107">
        <f t="shared" si="984"/>
        <v>0</v>
      </c>
      <c r="I7580" s="188">
        <f t="shared" si="981"/>
        <v>0</v>
      </c>
      <c r="J7580" s="142"/>
      <c r="K7580" s="146"/>
      <c r="L7580" s="7" t="str">
        <f t="shared" si="982"/>
        <v/>
      </c>
      <c r="M7580" s="7" t="str">
        <f t="shared" si="983"/>
        <v/>
      </c>
      <c r="N7580" s="7" t="str">
        <f t="shared" si="980"/>
        <v/>
      </c>
      <c r="O7580" s="144"/>
      <c r="P7580" s="355">
        <v>0</v>
      </c>
      <c r="Q7580" s="362">
        <f>SUM('NOVO HORIZONTE'!I7580)</f>
        <v>0</v>
      </c>
      <c r="R7580" s="363">
        <f t="shared" si="979"/>
        <v>0</v>
      </c>
      <c r="S7580" s="153">
        <f t="shared" si="985"/>
        <v>0</v>
      </c>
      <c r="T7580" s="364"/>
    </row>
    <row r="7581" ht="33.75" hidden="1" spans="1:20">
      <c r="A7581" s="239">
        <v>91387</v>
      </c>
      <c r="B7581" s="100" t="s">
        <v>252</v>
      </c>
      <c r="C7581" s="104" t="s">
        <v>7915</v>
      </c>
      <c r="D7581" s="94" t="s">
        <v>7267</v>
      </c>
      <c r="E7581" s="95">
        <v>67.47</v>
      </c>
      <c r="F7581" s="96">
        <f t="shared" si="978"/>
        <v>82.81</v>
      </c>
      <c r="G7581" s="209">
        <f>ROUND(SUM('NOVO HORIZONTE'!G7581),2)</f>
        <v>0</v>
      </c>
      <c r="H7581" s="107">
        <f t="shared" si="984"/>
        <v>0</v>
      </c>
      <c r="I7581" s="188">
        <f t="shared" si="981"/>
        <v>0</v>
      </c>
      <c r="J7581" s="142"/>
      <c r="K7581" s="146"/>
      <c r="L7581" s="7" t="str">
        <f t="shared" si="982"/>
        <v/>
      </c>
      <c r="M7581" s="7" t="str">
        <f t="shared" si="983"/>
        <v/>
      </c>
      <c r="N7581" s="7" t="str">
        <f t="shared" si="980"/>
        <v/>
      </c>
      <c r="O7581" s="144"/>
      <c r="P7581" s="355">
        <v>0</v>
      </c>
      <c r="Q7581" s="362">
        <f>SUM('NOVO HORIZONTE'!I7581)</f>
        <v>0</v>
      </c>
      <c r="R7581" s="363">
        <f t="shared" si="979"/>
        <v>0</v>
      </c>
      <c r="S7581" s="153">
        <f t="shared" si="985"/>
        <v>0</v>
      </c>
      <c r="T7581" s="364"/>
    </row>
    <row r="7582" ht="33.75" hidden="1" spans="1:20">
      <c r="A7582" s="239">
        <v>91367</v>
      </c>
      <c r="B7582" s="100" t="s">
        <v>252</v>
      </c>
      <c r="C7582" s="104" t="s">
        <v>7916</v>
      </c>
      <c r="D7582" s="94" t="s">
        <v>317</v>
      </c>
      <c r="E7582" s="95">
        <v>23.37</v>
      </c>
      <c r="F7582" s="96">
        <f t="shared" si="978"/>
        <v>28.68</v>
      </c>
      <c r="G7582" s="209">
        <f>ROUND(SUM('NOVO HORIZONTE'!G7582),2)</f>
        <v>0</v>
      </c>
      <c r="H7582" s="107">
        <f t="shared" si="984"/>
        <v>0</v>
      </c>
      <c r="I7582" s="188">
        <f t="shared" si="981"/>
        <v>0</v>
      </c>
      <c r="J7582" s="142"/>
      <c r="K7582" s="146"/>
      <c r="L7582" s="7" t="str">
        <f t="shared" si="982"/>
        <v/>
      </c>
      <c r="M7582" s="7" t="str">
        <f t="shared" si="983"/>
        <v/>
      </c>
      <c r="N7582" s="7" t="str">
        <f t="shared" si="980"/>
        <v/>
      </c>
      <c r="O7582" s="144"/>
      <c r="P7582" s="355">
        <v>0</v>
      </c>
      <c r="Q7582" s="362">
        <f>SUM('NOVO HORIZONTE'!I7582)</f>
        <v>0</v>
      </c>
      <c r="R7582" s="363">
        <f t="shared" si="979"/>
        <v>0</v>
      </c>
      <c r="S7582" s="153">
        <f t="shared" si="985"/>
        <v>0</v>
      </c>
      <c r="T7582" s="364"/>
    </row>
    <row r="7583" ht="22.5" hidden="1" spans="1:20">
      <c r="A7583" s="239">
        <v>91368</v>
      </c>
      <c r="B7583" s="100" t="s">
        <v>252</v>
      </c>
      <c r="C7583" s="104" t="s">
        <v>7917</v>
      </c>
      <c r="D7583" s="94" t="s">
        <v>317</v>
      </c>
      <c r="E7583" s="95">
        <v>4.53</v>
      </c>
      <c r="F7583" s="96">
        <f t="shared" si="978"/>
        <v>5.56</v>
      </c>
      <c r="G7583" s="209">
        <f>ROUND(SUM('NOVO HORIZONTE'!G7583),2)</f>
        <v>0</v>
      </c>
      <c r="H7583" s="107">
        <f t="shared" si="984"/>
        <v>0</v>
      </c>
      <c r="I7583" s="188">
        <f t="shared" si="981"/>
        <v>0</v>
      </c>
      <c r="J7583" s="142"/>
      <c r="K7583" s="146"/>
      <c r="L7583" s="7" t="str">
        <f t="shared" si="982"/>
        <v/>
      </c>
      <c r="M7583" s="7" t="str">
        <f t="shared" si="983"/>
        <v/>
      </c>
      <c r="N7583" s="7" t="str">
        <f t="shared" si="980"/>
        <v/>
      </c>
      <c r="O7583" s="144"/>
      <c r="P7583" s="355">
        <v>0</v>
      </c>
      <c r="Q7583" s="362">
        <f>SUM('NOVO HORIZONTE'!I7583)</f>
        <v>0</v>
      </c>
      <c r="R7583" s="363">
        <f t="shared" si="979"/>
        <v>0</v>
      </c>
      <c r="S7583" s="153">
        <f t="shared" si="985"/>
        <v>0</v>
      </c>
      <c r="T7583" s="364"/>
    </row>
    <row r="7584" ht="33.75" hidden="1" spans="1:20">
      <c r="A7584" s="239">
        <v>91369</v>
      </c>
      <c r="B7584" s="100" t="s">
        <v>252</v>
      </c>
      <c r="C7584" s="104" t="s">
        <v>7918</v>
      </c>
      <c r="D7584" s="94" t="s">
        <v>317</v>
      </c>
      <c r="E7584" s="95">
        <v>3.58</v>
      </c>
      <c r="F7584" s="96">
        <f t="shared" si="978"/>
        <v>4.39</v>
      </c>
      <c r="G7584" s="209">
        <f>ROUND(SUM('NOVO HORIZONTE'!G7584),2)</f>
        <v>0</v>
      </c>
      <c r="H7584" s="107">
        <f t="shared" si="984"/>
        <v>0</v>
      </c>
      <c r="I7584" s="188">
        <f t="shared" si="981"/>
        <v>0</v>
      </c>
      <c r="J7584" s="142"/>
      <c r="K7584" s="146"/>
      <c r="L7584" s="7" t="str">
        <f t="shared" si="982"/>
        <v/>
      </c>
      <c r="M7584" s="7" t="str">
        <f t="shared" si="983"/>
        <v/>
      </c>
      <c r="N7584" s="7" t="str">
        <f t="shared" si="980"/>
        <v/>
      </c>
      <c r="O7584" s="144"/>
      <c r="P7584" s="355">
        <v>0</v>
      </c>
      <c r="Q7584" s="362">
        <f>SUM('NOVO HORIZONTE'!I7584)</f>
        <v>0</v>
      </c>
      <c r="R7584" s="363">
        <f t="shared" si="979"/>
        <v>0</v>
      </c>
      <c r="S7584" s="153">
        <f t="shared" si="985"/>
        <v>0</v>
      </c>
      <c r="T7584" s="364"/>
    </row>
    <row r="7585" ht="33.75" hidden="1" spans="1:20">
      <c r="A7585" s="239">
        <v>91380</v>
      </c>
      <c r="B7585" s="100" t="s">
        <v>252</v>
      </c>
      <c r="C7585" s="104" t="s">
        <v>7919</v>
      </c>
      <c r="D7585" s="94" t="s">
        <v>317</v>
      </c>
      <c r="E7585" s="95">
        <v>30.77</v>
      </c>
      <c r="F7585" s="96">
        <f t="shared" si="978"/>
        <v>37.77</v>
      </c>
      <c r="G7585" s="209">
        <f>ROUND(SUM('NOVO HORIZONTE'!G7585),2)</f>
        <v>0</v>
      </c>
      <c r="H7585" s="107">
        <f t="shared" si="984"/>
        <v>0</v>
      </c>
      <c r="I7585" s="188">
        <f t="shared" si="981"/>
        <v>0</v>
      </c>
      <c r="J7585" s="142"/>
      <c r="K7585" s="146"/>
      <c r="L7585" s="7" t="str">
        <f t="shared" si="982"/>
        <v/>
      </c>
      <c r="M7585" s="7" t="str">
        <f t="shared" si="983"/>
        <v/>
      </c>
      <c r="N7585" s="7" t="str">
        <f t="shared" si="980"/>
        <v/>
      </c>
      <c r="O7585" s="144"/>
      <c r="P7585" s="355">
        <v>0</v>
      </c>
      <c r="Q7585" s="362">
        <f>SUM('NOVO HORIZONTE'!I7585)</f>
        <v>0</v>
      </c>
      <c r="R7585" s="363">
        <f t="shared" si="979"/>
        <v>0</v>
      </c>
      <c r="S7585" s="153">
        <f t="shared" si="985"/>
        <v>0</v>
      </c>
      <c r="T7585" s="364"/>
    </row>
    <row r="7586" ht="33.75" hidden="1" spans="1:20">
      <c r="A7586" s="239">
        <v>91381</v>
      </c>
      <c r="B7586" s="100" t="s">
        <v>252</v>
      </c>
      <c r="C7586" s="104" t="s">
        <v>7920</v>
      </c>
      <c r="D7586" s="94" t="s">
        <v>317</v>
      </c>
      <c r="E7586" s="95">
        <v>5.96</v>
      </c>
      <c r="F7586" s="96">
        <f t="shared" si="978"/>
        <v>7.32</v>
      </c>
      <c r="G7586" s="209">
        <f>ROUND(SUM('NOVO HORIZONTE'!G7586),2)</f>
        <v>0</v>
      </c>
      <c r="H7586" s="107">
        <f t="shared" si="984"/>
        <v>0</v>
      </c>
      <c r="I7586" s="188">
        <f t="shared" si="981"/>
        <v>0</v>
      </c>
      <c r="J7586" s="142"/>
      <c r="K7586" s="146"/>
      <c r="L7586" s="7" t="str">
        <f t="shared" si="982"/>
        <v/>
      </c>
      <c r="M7586" s="7" t="str">
        <f t="shared" si="983"/>
        <v/>
      </c>
      <c r="N7586" s="7" t="str">
        <f t="shared" si="980"/>
        <v/>
      </c>
      <c r="O7586" s="144"/>
      <c r="P7586" s="355">
        <v>0</v>
      </c>
      <c r="Q7586" s="362">
        <f>SUM('NOVO HORIZONTE'!I7586)</f>
        <v>0</v>
      </c>
      <c r="R7586" s="363">
        <f t="shared" si="979"/>
        <v>0</v>
      </c>
      <c r="S7586" s="153">
        <f t="shared" si="985"/>
        <v>0</v>
      </c>
      <c r="T7586" s="364"/>
    </row>
    <row r="7587" ht="33.75" hidden="1" spans="1:20">
      <c r="A7587" s="239">
        <v>91382</v>
      </c>
      <c r="B7587" s="100" t="s">
        <v>252</v>
      </c>
      <c r="C7587" s="104" t="s">
        <v>7921</v>
      </c>
      <c r="D7587" s="94" t="s">
        <v>317</v>
      </c>
      <c r="E7587" s="95">
        <v>4.71</v>
      </c>
      <c r="F7587" s="96">
        <f t="shared" si="978"/>
        <v>5.78</v>
      </c>
      <c r="G7587" s="209">
        <f>ROUND(SUM('NOVO HORIZONTE'!G7587),2)</f>
        <v>0</v>
      </c>
      <c r="H7587" s="107">
        <f t="shared" si="984"/>
        <v>0</v>
      </c>
      <c r="I7587" s="188">
        <f t="shared" si="981"/>
        <v>0</v>
      </c>
      <c r="J7587" s="142"/>
      <c r="K7587" s="146"/>
      <c r="L7587" s="7" t="str">
        <f t="shared" si="982"/>
        <v/>
      </c>
      <c r="M7587" s="7" t="str">
        <f t="shared" si="983"/>
        <v/>
      </c>
      <c r="N7587" s="7" t="str">
        <f t="shared" si="980"/>
        <v/>
      </c>
      <c r="O7587" s="144"/>
      <c r="P7587" s="355">
        <v>0</v>
      </c>
      <c r="Q7587" s="362">
        <f>SUM('NOVO HORIZONTE'!I7587)</f>
        <v>0</v>
      </c>
      <c r="R7587" s="363">
        <f t="shared" si="979"/>
        <v>0</v>
      </c>
      <c r="S7587" s="153">
        <f t="shared" si="985"/>
        <v>0</v>
      </c>
      <c r="T7587" s="364"/>
    </row>
    <row r="7588" ht="33.75" hidden="1" spans="1:20">
      <c r="A7588" s="239">
        <v>91383</v>
      </c>
      <c r="B7588" s="100" t="s">
        <v>252</v>
      </c>
      <c r="C7588" s="104" t="s">
        <v>7922</v>
      </c>
      <c r="D7588" s="94" t="s">
        <v>317</v>
      </c>
      <c r="E7588" s="95">
        <v>55.03</v>
      </c>
      <c r="F7588" s="96">
        <f t="shared" si="978"/>
        <v>67.54</v>
      </c>
      <c r="G7588" s="209">
        <f>ROUND(SUM('NOVO HORIZONTE'!G7588),2)</f>
        <v>0</v>
      </c>
      <c r="H7588" s="107">
        <f t="shared" si="984"/>
        <v>0</v>
      </c>
      <c r="I7588" s="188">
        <f t="shared" si="981"/>
        <v>0</v>
      </c>
      <c r="J7588" s="142"/>
      <c r="K7588" s="146"/>
      <c r="L7588" s="7" t="str">
        <f t="shared" si="982"/>
        <v/>
      </c>
      <c r="M7588" s="7" t="str">
        <f t="shared" si="983"/>
        <v/>
      </c>
      <c r="N7588" s="7" t="str">
        <f t="shared" si="980"/>
        <v/>
      </c>
      <c r="O7588" s="144"/>
      <c r="P7588" s="355">
        <v>0</v>
      </c>
      <c r="Q7588" s="362">
        <f>SUM('NOVO HORIZONTE'!I7588)</f>
        <v>0</v>
      </c>
      <c r="R7588" s="363">
        <f t="shared" si="979"/>
        <v>0</v>
      </c>
      <c r="S7588" s="153">
        <f t="shared" si="985"/>
        <v>0</v>
      </c>
      <c r="T7588" s="364"/>
    </row>
    <row r="7589" ht="33.75" hidden="1" spans="1:20">
      <c r="A7589" s="239">
        <v>91384</v>
      </c>
      <c r="B7589" s="100" t="s">
        <v>252</v>
      </c>
      <c r="C7589" s="104" t="s">
        <v>7923</v>
      </c>
      <c r="D7589" s="94" t="s">
        <v>317</v>
      </c>
      <c r="E7589" s="95">
        <v>137.93</v>
      </c>
      <c r="F7589" s="96">
        <f t="shared" si="978"/>
        <v>169.3</v>
      </c>
      <c r="G7589" s="209">
        <f>ROUND(SUM('NOVO HORIZONTE'!G7589),2)</f>
        <v>0</v>
      </c>
      <c r="H7589" s="107">
        <f t="shared" si="984"/>
        <v>0</v>
      </c>
      <c r="I7589" s="188">
        <f t="shared" si="981"/>
        <v>0</v>
      </c>
      <c r="J7589" s="142"/>
      <c r="K7589" s="146"/>
      <c r="L7589" s="7" t="str">
        <f t="shared" si="982"/>
        <v/>
      </c>
      <c r="M7589" s="7" t="str">
        <f t="shared" si="983"/>
        <v/>
      </c>
      <c r="N7589" s="7" t="str">
        <f t="shared" si="980"/>
        <v/>
      </c>
      <c r="O7589" s="144"/>
      <c r="P7589" s="355">
        <v>0</v>
      </c>
      <c r="Q7589" s="362">
        <f>SUM('NOVO HORIZONTE'!I7589)</f>
        <v>0</v>
      </c>
      <c r="R7589" s="363">
        <f t="shared" si="979"/>
        <v>0</v>
      </c>
      <c r="S7589" s="153">
        <f t="shared" si="985"/>
        <v>0</v>
      </c>
      <c r="T7589" s="364"/>
    </row>
    <row r="7590" ht="33.75" hidden="1" spans="1:20">
      <c r="A7590" s="239">
        <v>91402</v>
      </c>
      <c r="B7590" s="100" t="s">
        <v>252</v>
      </c>
      <c r="C7590" s="104" t="s">
        <v>7924</v>
      </c>
      <c r="D7590" s="94" t="s">
        <v>317</v>
      </c>
      <c r="E7590" s="95">
        <v>3.71</v>
      </c>
      <c r="F7590" s="96">
        <f t="shared" si="978"/>
        <v>4.55</v>
      </c>
      <c r="G7590" s="209">
        <f>ROUND(SUM('NOVO HORIZONTE'!G7590),2)</f>
        <v>0</v>
      </c>
      <c r="H7590" s="107">
        <f t="shared" si="984"/>
        <v>0</v>
      </c>
      <c r="I7590" s="188">
        <f t="shared" si="981"/>
        <v>0</v>
      </c>
      <c r="J7590" s="142"/>
      <c r="K7590" s="146"/>
      <c r="L7590" s="7" t="str">
        <f t="shared" si="982"/>
        <v/>
      </c>
      <c r="M7590" s="7" t="str">
        <f t="shared" si="983"/>
        <v/>
      </c>
      <c r="N7590" s="7" t="str">
        <f t="shared" si="980"/>
        <v/>
      </c>
      <c r="O7590" s="144"/>
      <c r="P7590" s="355">
        <v>0</v>
      </c>
      <c r="Q7590" s="362">
        <f>SUM('NOVO HORIZONTE'!I7590)</f>
        <v>0</v>
      </c>
      <c r="R7590" s="363">
        <f t="shared" si="979"/>
        <v>0</v>
      </c>
      <c r="S7590" s="153">
        <f t="shared" si="985"/>
        <v>0</v>
      </c>
      <c r="T7590" s="364"/>
    </row>
    <row r="7591" ht="33.75" hidden="1" spans="1:20">
      <c r="A7591" s="239">
        <v>5824</v>
      </c>
      <c r="B7591" s="100" t="s">
        <v>252</v>
      </c>
      <c r="C7591" s="104" t="s">
        <v>7925</v>
      </c>
      <c r="D7591" s="94" t="s">
        <v>7265</v>
      </c>
      <c r="E7591" s="95">
        <v>210.23</v>
      </c>
      <c r="F7591" s="96">
        <f t="shared" si="978"/>
        <v>258.04</v>
      </c>
      <c r="G7591" s="209">
        <f>ROUND(SUM('NOVO HORIZONTE'!G7591),2)</f>
        <v>0</v>
      </c>
      <c r="H7591" s="107">
        <f t="shared" si="984"/>
        <v>0</v>
      </c>
      <c r="I7591" s="188">
        <f t="shared" si="981"/>
        <v>0</v>
      </c>
      <c r="J7591" s="142"/>
      <c r="K7591" s="146"/>
      <c r="L7591" s="7" t="str">
        <f t="shared" si="982"/>
        <v/>
      </c>
      <c r="M7591" s="7" t="str">
        <f t="shared" si="983"/>
        <v/>
      </c>
      <c r="N7591" s="7" t="str">
        <f t="shared" si="980"/>
        <v/>
      </c>
      <c r="O7591" s="144"/>
      <c r="P7591" s="355">
        <v>0</v>
      </c>
      <c r="Q7591" s="362">
        <f>SUM('NOVO HORIZONTE'!I7591)</f>
        <v>0</v>
      </c>
      <c r="R7591" s="363">
        <f t="shared" si="979"/>
        <v>0</v>
      </c>
      <c r="S7591" s="153">
        <f t="shared" si="985"/>
        <v>0</v>
      </c>
      <c r="T7591" s="364"/>
    </row>
    <row r="7592" ht="33.75" hidden="1" spans="1:20">
      <c r="A7592" s="239">
        <v>5826</v>
      </c>
      <c r="B7592" s="100" t="s">
        <v>252</v>
      </c>
      <c r="C7592" s="104" t="s">
        <v>7926</v>
      </c>
      <c r="D7592" s="94" t="s">
        <v>7267</v>
      </c>
      <c r="E7592" s="95">
        <v>57.08</v>
      </c>
      <c r="F7592" s="96">
        <f t="shared" si="978"/>
        <v>70.06</v>
      </c>
      <c r="G7592" s="209">
        <f>ROUND(SUM('NOVO HORIZONTE'!G7592),2)</f>
        <v>0</v>
      </c>
      <c r="H7592" s="107">
        <f t="shared" si="984"/>
        <v>0</v>
      </c>
      <c r="I7592" s="188">
        <f t="shared" si="981"/>
        <v>0</v>
      </c>
      <c r="J7592" s="142"/>
      <c r="K7592" s="146"/>
      <c r="L7592" s="7" t="str">
        <f t="shared" si="982"/>
        <v/>
      </c>
      <c r="M7592" s="7" t="str">
        <f t="shared" si="983"/>
        <v/>
      </c>
      <c r="N7592" s="7" t="str">
        <f t="shared" si="980"/>
        <v/>
      </c>
      <c r="O7592" s="144"/>
      <c r="P7592" s="355">
        <v>0</v>
      </c>
      <c r="Q7592" s="362">
        <f>SUM('NOVO HORIZONTE'!I7592)</f>
        <v>0</v>
      </c>
      <c r="R7592" s="363">
        <f t="shared" si="979"/>
        <v>0</v>
      </c>
      <c r="S7592" s="153">
        <f t="shared" si="985"/>
        <v>0</v>
      </c>
      <c r="T7592" s="364"/>
    </row>
    <row r="7593" ht="33.75" hidden="1" spans="1:20">
      <c r="A7593" s="239">
        <v>5705</v>
      </c>
      <c r="B7593" s="100" t="s">
        <v>252</v>
      </c>
      <c r="C7593" s="104" t="s">
        <v>7927</v>
      </c>
      <c r="D7593" s="94" t="s">
        <v>317</v>
      </c>
      <c r="E7593" s="95">
        <v>39.84</v>
      </c>
      <c r="F7593" s="96">
        <f t="shared" si="978"/>
        <v>48.9</v>
      </c>
      <c r="G7593" s="209">
        <f>ROUND(SUM('NOVO HORIZONTE'!G7593),2)</f>
        <v>0</v>
      </c>
      <c r="H7593" s="107">
        <f t="shared" si="984"/>
        <v>0</v>
      </c>
      <c r="I7593" s="188">
        <f t="shared" si="981"/>
        <v>0</v>
      </c>
      <c r="J7593" s="142"/>
      <c r="K7593" s="146"/>
      <c r="L7593" s="7" t="str">
        <f t="shared" si="982"/>
        <v/>
      </c>
      <c r="M7593" s="7" t="str">
        <f t="shared" si="983"/>
        <v/>
      </c>
      <c r="N7593" s="7" t="str">
        <f t="shared" si="980"/>
        <v/>
      </c>
      <c r="O7593" s="144"/>
      <c r="P7593" s="355">
        <v>0</v>
      </c>
      <c r="Q7593" s="362">
        <f>SUM('NOVO HORIZONTE'!I7593)</f>
        <v>0</v>
      </c>
      <c r="R7593" s="363">
        <f t="shared" si="979"/>
        <v>0</v>
      </c>
      <c r="S7593" s="153">
        <f t="shared" si="985"/>
        <v>0</v>
      </c>
      <c r="T7593" s="364"/>
    </row>
    <row r="7594" ht="33.75" hidden="1" spans="1:20">
      <c r="A7594" s="239">
        <v>53797</v>
      </c>
      <c r="B7594" s="100" t="s">
        <v>252</v>
      </c>
      <c r="C7594" s="104" t="s">
        <v>7928</v>
      </c>
      <c r="D7594" s="94" t="s">
        <v>317</v>
      </c>
      <c r="E7594" s="95">
        <v>113.31</v>
      </c>
      <c r="F7594" s="96">
        <f t="shared" si="978"/>
        <v>139.08</v>
      </c>
      <c r="G7594" s="209">
        <f>ROUND(SUM('NOVO HORIZONTE'!G7594),2)</f>
        <v>0</v>
      </c>
      <c r="H7594" s="107">
        <f t="shared" si="984"/>
        <v>0</v>
      </c>
      <c r="I7594" s="188">
        <f t="shared" si="981"/>
        <v>0</v>
      </c>
      <c r="J7594" s="142"/>
      <c r="K7594" s="146"/>
      <c r="L7594" s="7" t="str">
        <f t="shared" si="982"/>
        <v/>
      </c>
      <c r="M7594" s="7" t="str">
        <f t="shared" si="983"/>
        <v/>
      </c>
      <c r="N7594" s="7" t="str">
        <f t="shared" si="980"/>
        <v/>
      </c>
      <c r="O7594" s="144"/>
      <c r="P7594" s="355">
        <v>0</v>
      </c>
      <c r="Q7594" s="362">
        <f>SUM('NOVO HORIZONTE'!I7594)</f>
        <v>0</v>
      </c>
      <c r="R7594" s="363">
        <f t="shared" si="979"/>
        <v>0</v>
      </c>
      <c r="S7594" s="153">
        <f t="shared" si="985"/>
        <v>0</v>
      </c>
      <c r="T7594" s="364"/>
    </row>
    <row r="7595" ht="33.75" hidden="1" spans="1:20">
      <c r="A7595" s="239">
        <v>73335</v>
      </c>
      <c r="B7595" s="100" t="s">
        <v>252</v>
      </c>
      <c r="C7595" s="104" t="s">
        <v>7929</v>
      </c>
      <c r="D7595" s="94" t="s">
        <v>317</v>
      </c>
      <c r="E7595" s="95">
        <v>36.35</v>
      </c>
      <c r="F7595" s="96">
        <f t="shared" si="978"/>
        <v>44.62</v>
      </c>
      <c r="G7595" s="209">
        <f>ROUND(SUM('NOVO HORIZONTE'!G7595),2)</f>
        <v>0</v>
      </c>
      <c r="H7595" s="107">
        <f t="shared" si="984"/>
        <v>0</v>
      </c>
      <c r="I7595" s="188">
        <f t="shared" si="981"/>
        <v>0</v>
      </c>
      <c r="J7595" s="142"/>
      <c r="K7595" s="146"/>
      <c r="L7595" s="7" t="str">
        <f t="shared" si="982"/>
        <v/>
      </c>
      <c r="M7595" s="7" t="str">
        <f t="shared" si="983"/>
        <v/>
      </c>
      <c r="N7595" s="7" t="str">
        <f t="shared" si="980"/>
        <v/>
      </c>
      <c r="O7595" s="144"/>
      <c r="P7595" s="355">
        <v>0</v>
      </c>
      <c r="Q7595" s="362">
        <f>SUM('NOVO HORIZONTE'!I7595)</f>
        <v>0</v>
      </c>
      <c r="R7595" s="363">
        <f t="shared" si="979"/>
        <v>0</v>
      </c>
      <c r="S7595" s="153">
        <f t="shared" si="985"/>
        <v>0</v>
      </c>
      <c r="T7595" s="364"/>
    </row>
    <row r="7596" ht="33.75" hidden="1" spans="1:20">
      <c r="A7596" s="239">
        <v>73340</v>
      </c>
      <c r="B7596" s="100" t="s">
        <v>252</v>
      </c>
      <c r="C7596" s="104" t="s">
        <v>7930</v>
      </c>
      <c r="D7596" s="94" t="s">
        <v>317</v>
      </c>
      <c r="E7596" s="95">
        <v>150.56</v>
      </c>
      <c r="F7596" s="96">
        <f t="shared" si="978"/>
        <v>184.8</v>
      </c>
      <c r="G7596" s="209">
        <f>ROUND(SUM('NOVO HORIZONTE'!G7596),2)</f>
        <v>0</v>
      </c>
      <c r="H7596" s="107">
        <f t="shared" si="984"/>
        <v>0</v>
      </c>
      <c r="I7596" s="188">
        <f t="shared" si="981"/>
        <v>0</v>
      </c>
      <c r="J7596" s="142"/>
      <c r="K7596" s="146"/>
      <c r="L7596" s="7" t="str">
        <f t="shared" si="982"/>
        <v/>
      </c>
      <c r="M7596" s="7" t="str">
        <f t="shared" si="983"/>
        <v/>
      </c>
      <c r="N7596" s="7" t="str">
        <f t="shared" si="980"/>
        <v/>
      </c>
      <c r="O7596" s="144"/>
      <c r="P7596" s="355">
        <v>0</v>
      </c>
      <c r="Q7596" s="362">
        <f>SUM('NOVO HORIZONTE'!I7596)</f>
        <v>0</v>
      </c>
      <c r="R7596" s="363">
        <f t="shared" si="979"/>
        <v>0</v>
      </c>
      <c r="S7596" s="153">
        <f t="shared" si="985"/>
        <v>0</v>
      </c>
      <c r="T7596" s="364"/>
    </row>
    <row r="7597" ht="33.75" hidden="1" spans="1:20">
      <c r="A7597" s="239">
        <v>73467</v>
      </c>
      <c r="B7597" s="100" t="s">
        <v>252</v>
      </c>
      <c r="C7597" s="104" t="s">
        <v>7931</v>
      </c>
      <c r="D7597" s="94" t="s">
        <v>7265</v>
      </c>
      <c r="E7597" s="95">
        <v>241.38</v>
      </c>
      <c r="F7597" s="96">
        <f t="shared" si="978"/>
        <v>296.27</v>
      </c>
      <c r="G7597" s="209">
        <f>ROUND(SUM('NOVO HORIZONTE'!G7597),2)</f>
        <v>0</v>
      </c>
      <c r="H7597" s="107">
        <f t="shared" si="984"/>
        <v>0</v>
      </c>
      <c r="I7597" s="188">
        <f t="shared" si="981"/>
        <v>0</v>
      </c>
      <c r="J7597" s="142"/>
      <c r="K7597" s="146"/>
      <c r="L7597" s="7" t="str">
        <f t="shared" si="982"/>
        <v/>
      </c>
      <c r="M7597" s="7" t="str">
        <f t="shared" si="983"/>
        <v/>
      </c>
      <c r="N7597" s="7" t="str">
        <f t="shared" si="980"/>
        <v/>
      </c>
      <c r="O7597" s="144"/>
      <c r="P7597" s="355">
        <v>0</v>
      </c>
      <c r="Q7597" s="362">
        <f>SUM('NOVO HORIZONTE'!I7597)</f>
        <v>0</v>
      </c>
      <c r="R7597" s="363">
        <f t="shared" si="979"/>
        <v>0</v>
      </c>
      <c r="S7597" s="153">
        <f t="shared" si="985"/>
        <v>0</v>
      </c>
      <c r="T7597" s="364"/>
    </row>
    <row r="7598" ht="22.5" hidden="1" spans="1:20">
      <c r="A7598" s="239">
        <v>53827</v>
      </c>
      <c r="B7598" s="100" t="s">
        <v>252</v>
      </c>
      <c r="C7598" s="104" t="s">
        <v>7932</v>
      </c>
      <c r="D7598" s="94" t="s">
        <v>317</v>
      </c>
      <c r="E7598" s="95">
        <v>110.92</v>
      </c>
      <c r="F7598" s="96">
        <f t="shared" ref="F7598:F7661" si="986">IF(E7598=0,0,IF(P7598=0,ROUND(E7598*(1+E$13),2),ROUND(E7598*(1+E$12),2)))</f>
        <v>136.14</v>
      </c>
      <c r="G7598" s="209">
        <f>ROUND(SUM('NOVO HORIZONTE'!G7598),2)</f>
        <v>0</v>
      </c>
      <c r="H7598" s="107">
        <f t="shared" si="984"/>
        <v>0</v>
      </c>
      <c r="I7598" s="188">
        <f t="shared" si="981"/>
        <v>0</v>
      </c>
      <c r="J7598" s="142"/>
      <c r="K7598" s="146"/>
      <c r="L7598" s="7" t="str">
        <f t="shared" si="982"/>
        <v/>
      </c>
      <c r="M7598" s="7" t="str">
        <f t="shared" si="983"/>
        <v/>
      </c>
      <c r="N7598" s="7" t="str">
        <f t="shared" si="980"/>
        <v/>
      </c>
      <c r="O7598" s="144"/>
      <c r="P7598" s="355">
        <v>0</v>
      </c>
      <c r="Q7598" s="362">
        <f>SUM('NOVO HORIZONTE'!I7598)</f>
        <v>0</v>
      </c>
      <c r="R7598" s="363">
        <f t="shared" ref="R7598:R7661" si="987">I7598-Q7598</f>
        <v>0</v>
      </c>
      <c r="S7598" s="153">
        <f t="shared" si="985"/>
        <v>0</v>
      </c>
      <c r="T7598" s="364"/>
    </row>
    <row r="7599" ht="22.5" hidden="1" spans="1:20">
      <c r="A7599" s="239">
        <v>53829</v>
      </c>
      <c r="B7599" s="100" t="s">
        <v>252</v>
      </c>
      <c r="C7599" s="104" t="s">
        <v>7933</v>
      </c>
      <c r="D7599" s="94" t="s">
        <v>317</v>
      </c>
      <c r="E7599" s="95">
        <v>113.31</v>
      </c>
      <c r="F7599" s="96">
        <f t="shared" si="986"/>
        <v>139.08</v>
      </c>
      <c r="G7599" s="209">
        <f>ROUND(SUM('NOVO HORIZONTE'!G7599),2)</f>
        <v>0</v>
      </c>
      <c r="H7599" s="107">
        <f t="shared" si="984"/>
        <v>0</v>
      </c>
      <c r="I7599" s="188">
        <f t="shared" si="981"/>
        <v>0</v>
      </c>
      <c r="J7599" s="142"/>
      <c r="K7599" s="146"/>
      <c r="L7599" s="7" t="str">
        <f t="shared" si="982"/>
        <v/>
      </c>
      <c r="M7599" s="7" t="str">
        <f t="shared" si="983"/>
        <v/>
      </c>
      <c r="N7599" s="7" t="str">
        <f t="shared" si="980"/>
        <v/>
      </c>
      <c r="O7599" s="144"/>
      <c r="P7599" s="355">
        <v>0</v>
      </c>
      <c r="Q7599" s="362">
        <f>SUM('NOVO HORIZONTE'!I7599)</f>
        <v>0</v>
      </c>
      <c r="R7599" s="363">
        <f t="shared" si="987"/>
        <v>0</v>
      </c>
      <c r="S7599" s="153">
        <f t="shared" si="985"/>
        <v>0</v>
      </c>
      <c r="T7599" s="364"/>
    </row>
    <row r="7600" ht="33.75" hidden="1" spans="1:20">
      <c r="A7600" s="239">
        <v>67827</v>
      </c>
      <c r="B7600" s="100" t="s">
        <v>252</v>
      </c>
      <c r="C7600" s="104" t="s">
        <v>7934</v>
      </c>
      <c r="D7600" s="94" t="s">
        <v>7267</v>
      </c>
      <c r="E7600" s="95">
        <v>58.58</v>
      </c>
      <c r="F7600" s="96">
        <f t="shared" si="986"/>
        <v>71.9</v>
      </c>
      <c r="G7600" s="209">
        <f>ROUND(SUM('NOVO HORIZONTE'!G7600),2)</f>
        <v>0</v>
      </c>
      <c r="H7600" s="107">
        <f t="shared" si="984"/>
        <v>0</v>
      </c>
      <c r="I7600" s="188">
        <f t="shared" si="981"/>
        <v>0</v>
      </c>
      <c r="J7600" s="142"/>
      <c r="K7600" s="146"/>
      <c r="L7600" s="7" t="str">
        <f t="shared" si="982"/>
        <v/>
      </c>
      <c r="M7600" s="7" t="str">
        <f t="shared" si="983"/>
        <v/>
      </c>
      <c r="N7600" s="7" t="str">
        <f t="shared" si="980"/>
        <v/>
      </c>
      <c r="O7600" s="144"/>
      <c r="P7600" s="355">
        <v>0</v>
      </c>
      <c r="Q7600" s="362">
        <f>SUM('NOVO HORIZONTE'!I7600)</f>
        <v>0</v>
      </c>
      <c r="R7600" s="363">
        <f t="shared" si="987"/>
        <v>0</v>
      </c>
      <c r="S7600" s="153">
        <f t="shared" si="985"/>
        <v>0</v>
      </c>
      <c r="T7600" s="364"/>
    </row>
    <row r="7601" ht="22.5" hidden="1" spans="1:20">
      <c r="A7601" s="239">
        <v>5754</v>
      </c>
      <c r="B7601" s="100" t="s">
        <v>252</v>
      </c>
      <c r="C7601" s="104" t="s">
        <v>7935</v>
      </c>
      <c r="D7601" s="94" t="s">
        <v>317</v>
      </c>
      <c r="E7601" s="95">
        <v>37.22</v>
      </c>
      <c r="F7601" s="96">
        <f t="shared" si="986"/>
        <v>45.68</v>
      </c>
      <c r="G7601" s="209">
        <f>ROUND(SUM('NOVO HORIZONTE'!G7601),2)</f>
        <v>0</v>
      </c>
      <c r="H7601" s="107">
        <f t="shared" si="984"/>
        <v>0</v>
      </c>
      <c r="I7601" s="188">
        <f t="shared" si="981"/>
        <v>0</v>
      </c>
      <c r="J7601" s="142"/>
      <c r="K7601" s="146"/>
      <c r="L7601" s="7" t="str">
        <f t="shared" si="982"/>
        <v/>
      </c>
      <c r="M7601" s="7" t="str">
        <f t="shared" si="983"/>
        <v/>
      </c>
      <c r="N7601" s="7" t="str">
        <f t="shared" si="980"/>
        <v/>
      </c>
      <c r="O7601" s="144"/>
      <c r="P7601" s="355">
        <v>0</v>
      </c>
      <c r="Q7601" s="362">
        <f>SUM('NOVO HORIZONTE'!I7601)</f>
        <v>0</v>
      </c>
      <c r="R7601" s="363">
        <f t="shared" si="987"/>
        <v>0</v>
      </c>
      <c r="S7601" s="153">
        <f t="shared" si="985"/>
        <v>0</v>
      </c>
      <c r="T7601" s="364"/>
    </row>
    <row r="7602" ht="22.5" hidden="1" spans="1:20">
      <c r="A7602" s="239">
        <v>5894</v>
      </c>
      <c r="B7602" s="100" t="s">
        <v>252</v>
      </c>
      <c r="C7602" s="104" t="s">
        <v>7936</v>
      </c>
      <c r="D7602" s="94" t="s">
        <v>7265</v>
      </c>
      <c r="E7602" s="95">
        <v>205.03</v>
      </c>
      <c r="F7602" s="96">
        <f t="shared" si="986"/>
        <v>251.65</v>
      </c>
      <c r="G7602" s="209">
        <f>ROUND(SUM('NOVO HORIZONTE'!G7602),2)</f>
        <v>0</v>
      </c>
      <c r="H7602" s="107">
        <f t="shared" si="984"/>
        <v>0</v>
      </c>
      <c r="I7602" s="188">
        <f t="shared" si="981"/>
        <v>0</v>
      </c>
      <c r="J7602" s="142"/>
      <c r="K7602" s="146"/>
      <c r="L7602" s="7" t="str">
        <f t="shared" si="982"/>
        <v/>
      </c>
      <c r="M7602" s="7" t="str">
        <f t="shared" si="983"/>
        <v/>
      </c>
      <c r="N7602" s="7" t="str">
        <f t="shared" si="980"/>
        <v/>
      </c>
      <c r="O7602" s="144"/>
      <c r="P7602" s="355">
        <v>0</v>
      </c>
      <c r="Q7602" s="362">
        <f>SUM('NOVO HORIZONTE'!I7602)</f>
        <v>0</v>
      </c>
      <c r="R7602" s="363">
        <f t="shared" si="987"/>
        <v>0</v>
      </c>
      <c r="S7602" s="153">
        <f t="shared" si="985"/>
        <v>0</v>
      </c>
      <c r="T7602" s="364"/>
    </row>
    <row r="7603" ht="22.5" hidden="1" spans="1:20">
      <c r="A7603" s="239">
        <v>5896</v>
      </c>
      <c r="B7603" s="100" t="s">
        <v>252</v>
      </c>
      <c r="C7603" s="104" t="s">
        <v>7937</v>
      </c>
      <c r="D7603" s="94" t="s">
        <v>7267</v>
      </c>
      <c r="E7603" s="95">
        <v>54.5</v>
      </c>
      <c r="F7603" s="96">
        <f t="shared" si="986"/>
        <v>66.89</v>
      </c>
      <c r="G7603" s="209">
        <f>ROUND(SUM('NOVO HORIZONTE'!G7603),2)</f>
        <v>0</v>
      </c>
      <c r="H7603" s="107">
        <f t="shared" si="984"/>
        <v>0</v>
      </c>
      <c r="I7603" s="188">
        <f t="shared" si="981"/>
        <v>0</v>
      </c>
      <c r="J7603" s="142"/>
      <c r="K7603" s="146"/>
      <c r="L7603" s="7" t="str">
        <f t="shared" si="982"/>
        <v/>
      </c>
      <c r="M7603" s="7" t="str">
        <f t="shared" si="983"/>
        <v/>
      </c>
      <c r="N7603" s="7" t="str">
        <f t="shared" si="980"/>
        <v/>
      </c>
      <c r="O7603" s="144"/>
      <c r="P7603" s="355">
        <v>0</v>
      </c>
      <c r="Q7603" s="362">
        <f>SUM('NOVO HORIZONTE'!I7603)</f>
        <v>0</v>
      </c>
      <c r="R7603" s="363">
        <f t="shared" si="987"/>
        <v>0</v>
      </c>
      <c r="S7603" s="153">
        <f t="shared" si="985"/>
        <v>0</v>
      </c>
      <c r="T7603" s="364"/>
    </row>
    <row r="7604" ht="22.5" hidden="1" spans="1:20">
      <c r="A7604" s="239">
        <v>5751</v>
      </c>
      <c r="B7604" s="100" t="s">
        <v>252</v>
      </c>
      <c r="C7604" s="104" t="s">
        <v>7938</v>
      </c>
      <c r="D7604" s="94" t="s">
        <v>317</v>
      </c>
      <c r="E7604" s="95">
        <v>33.9</v>
      </c>
      <c r="F7604" s="96">
        <f t="shared" si="986"/>
        <v>41.61</v>
      </c>
      <c r="G7604" s="209">
        <f>ROUND(SUM('NOVO HORIZONTE'!G7604),2)</f>
        <v>0</v>
      </c>
      <c r="H7604" s="107">
        <f t="shared" si="984"/>
        <v>0</v>
      </c>
      <c r="I7604" s="188">
        <f t="shared" si="981"/>
        <v>0</v>
      </c>
      <c r="J7604" s="142"/>
      <c r="K7604" s="146"/>
      <c r="L7604" s="7" t="str">
        <f t="shared" si="982"/>
        <v/>
      </c>
      <c r="M7604" s="7" t="str">
        <f t="shared" si="983"/>
        <v/>
      </c>
      <c r="N7604" s="7" t="str">
        <f t="shared" si="980"/>
        <v/>
      </c>
      <c r="O7604" s="144"/>
      <c r="P7604" s="355">
        <v>0</v>
      </c>
      <c r="Q7604" s="362">
        <f>SUM('NOVO HORIZONTE'!I7604)</f>
        <v>0</v>
      </c>
      <c r="R7604" s="363">
        <f t="shared" si="987"/>
        <v>0</v>
      </c>
      <c r="S7604" s="153">
        <f t="shared" si="985"/>
        <v>0</v>
      </c>
      <c r="T7604" s="364"/>
    </row>
    <row r="7605" ht="22.5" hidden="1" spans="1:20">
      <c r="A7605" s="239">
        <v>5890</v>
      </c>
      <c r="B7605" s="100" t="s">
        <v>252</v>
      </c>
      <c r="C7605" s="104" t="s">
        <v>7939</v>
      </c>
      <c r="D7605" s="94" t="s">
        <v>7265</v>
      </c>
      <c r="E7605" s="95">
        <v>196.89</v>
      </c>
      <c r="F7605" s="96">
        <f t="shared" si="986"/>
        <v>241.66</v>
      </c>
      <c r="G7605" s="209">
        <f>ROUND(SUM('NOVO HORIZONTE'!G7605),2)</f>
        <v>0</v>
      </c>
      <c r="H7605" s="107">
        <f t="shared" si="984"/>
        <v>0</v>
      </c>
      <c r="I7605" s="188">
        <f t="shared" si="981"/>
        <v>0</v>
      </c>
      <c r="J7605" s="142"/>
      <c r="K7605" s="146"/>
      <c r="L7605" s="7" t="str">
        <f t="shared" si="982"/>
        <v/>
      </c>
      <c r="M7605" s="7" t="str">
        <f t="shared" si="983"/>
        <v/>
      </c>
      <c r="N7605" s="7" t="str">
        <f t="shared" si="980"/>
        <v/>
      </c>
      <c r="O7605" s="144"/>
      <c r="P7605" s="355">
        <v>0</v>
      </c>
      <c r="Q7605" s="362">
        <f>SUM('NOVO HORIZONTE'!I7605)</f>
        <v>0</v>
      </c>
      <c r="R7605" s="363">
        <f t="shared" si="987"/>
        <v>0</v>
      </c>
      <c r="S7605" s="153">
        <f t="shared" si="985"/>
        <v>0</v>
      </c>
      <c r="T7605" s="364"/>
    </row>
    <row r="7606" ht="22.5" hidden="1" spans="1:20">
      <c r="A7606" s="239">
        <v>5892</v>
      </c>
      <c r="B7606" s="100" t="s">
        <v>252</v>
      </c>
      <c r="C7606" s="104" t="s">
        <v>7940</v>
      </c>
      <c r="D7606" s="94" t="s">
        <v>7267</v>
      </c>
      <c r="E7606" s="95">
        <v>52.07</v>
      </c>
      <c r="F7606" s="96">
        <f t="shared" si="986"/>
        <v>63.91</v>
      </c>
      <c r="G7606" s="209">
        <f>ROUND(SUM('NOVO HORIZONTE'!G7606),2)</f>
        <v>0</v>
      </c>
      <c r="H7606" s="107">
        <f t="shared" si="984"/>
        <v>0</v>
      </c>
      <c r="I7606" s="188">
        <f t="shared" si="981"/>
        <v>0</v>
      </c>
      <c r="J7606" s="142"/>
      <c r="K7606" s="146"/>
      <c r="L7606" s="7" t="str">
        <f t="shared" si="982"/>
        <v/>
      </c>
      <c r="M7606" s="7" t="str">
        <f t="shared" si="983"/>
        <v/>
      </c>
      <c r="N7606" s="7" t="str">
        <f t="shared" si="980"/>
        <v/>
      </c>
      <c r="O7606" s="144"/>
      <c r="P7606" s="355">
        <v>0</v>
      </c>
      <c r="Q7606" s="362">
        <f>SUM('NOVO HORIZONTE'!I7606)</f>
        <v>0</v>
      </c>
      <c r="R7606" s="363">
        <f t="shared" si="987"/>
        <v>0</v>
      </c>
      <c r="S7606" s="153">
        <f t="shared" si="985"/>
        <v>0</v>
      </c>
      <c r="T7606" s="364"/>
    </row>
    <row r="7607" ht="33.75" hidden="1" spans="1:20">
      <c r="A7607" s="239">
        <v>91395</v>
      </c>
      <c r="B7607" s="100" t="s">
        <v>252</v>
      </c>
      <c r="C7607" s="104" t="s">
        <v>7941</v>
      </c>
      <c r="D7607" s="94" t="s">
        <v>7267</v>
      </c>
      <c r="E7607" s="95">
        <v>54.47</v>
      </c>
      <c r="F7607" s="96">
        <f t="shared" si="986"/>
        <v>66.86</v>
      </c>
      <c r="G7607" s="209">
        <f>ROUND(SUM('NOVO HORIZONTE'!G7607),2)</f>
        <v>0</v>
      </c>
      <c r="H7607" s="107">
        <f t="shared" si="984"/>
        <v>0</v>
      </c>
      <c r="I7607" s="188">
        <f t="shared" si="981"/>
        <v>0</v>
      </c>
      <c r="J7607" s="142"/>
      <c r="K7607" s="146"/>
      <c r="L7607" s="7" t="str">
        <f t="shared" si="982"/>
        <v/>
      </c>
      <c r="M7607" s="7" t="str">
        <f t="shared" si="983"/>
        <v/>
      </c>
      <c r="N7607" s="7" t="str">
        <f t="shared" si="980"/>
        <v/>
      </c>
      <c r="O7607" s="144"/>
      <c r="P7607" s="355">
        <v>0</v>
      </c>
      <c r="Q7607" s="362">
        <f>SUM('NOVO HORIZONTE'!I7607)</f>
        <v>0</v>
      </c>
      <c r="R7607" s="363">
        <f t="shared" si="987"/>
        <v>0</v>
      </c>
      <c r="S7607" s="153">
        <f t="shared" si="985"/>
        <v>0</v>
      </c>
      <c r="T7607" s="364"/>
    </row>
    <row r="7608" ht="33.75" hidden="1" spans="1:20">
      <c r="A7608" s="239">
        <v>89264</v>
      </c>
      <c r="B7608" s="100" t="s">
        <v>252</v>
      </c>
      <c r="C7608" s="104" t="s">
        <v>7942</v>
      </c>
      <c r="D7608" s="94" t="s">
        <v>317</v>
      </c>
      <c r="E7608" s="95">
        <v>21.94</v>
      </c>
      <c r="F7608" s="96">
        <f t="shared" si="986"/>
        <v>26.93</v>
      </c>
      <c r="G7608" s="209">
        <f>ROUND(SUM('NOVO HORIZONTE'!G7608),2)</f>
        <v>0</v>
      </c>
      <c r="H7608" s="107">
        <f t="shared" si="984"/>
        <v>0</v>
      </c>
      <c r="I7608" s="188">
        <f t="shared" si="981"/>
        <v>0</v>
      </c>
      <c r="J7608" s="142"/>
      <c r="K7608" s="146"/>
      <c r="L7608" s="7" t="str">
        <f t="shared" si="982"/>
        <v/>
      </c>
      <c r="M7608" s="7" t="str">
        <f t="shared" si="983"/>
        <v/>
      </c>
      <c r="N7608" s="7" t="str">
        <f t="shared" si="980"/>
        <v/>
      </c>
      <c r="O7608" s="144"/>
      <c r="P7608" s="355">
        <v>0</v>
      </c>
      <c r="Q7608" s="362">
        <f>SUM('NOVO HORIZONTE'!I7608)</f>
        <v>0</v>
      </c>
      <c r="R7608" s="363">
        <f t="shared" si="987"/>
        <v>0</v>
      </c>
      <c r="S7608" s="153">
        <f t="shared" si="985"/>
        <v>0</v>
      </c>
      <c r="T7608" s="364"/>
    </row>
    <row r="7609" ht="33.75" hidden="1" spans="1:20">
      <c r="A7609" s="239">
        <v>89265</v>
      </c>
      <c r="B7609" s="100" t="s">
        <v>252</v>
      </c>
      <c r="C7609" s="104" t="s">
        <v>7943</v>
      </c>
      <c r="D7609" s="94" t="s">
        <v>317</v>
      </c>
      <c r="E7609" s="95">
        <v>4.43</v>
      </c>
      <c r="F7609" s="96">
        <f t="shared" si="986"/>
        <v>5.44</v>
      </c>
      <c r="G7609" s="209">
        <f>ROUND(SUM('NOVO HORIZONTE'!G7609),2)</f>
        <v>0</v>
      </c>
      <c r="H7609" s="107">
        <f t="shared" si="984"/>
        <v>0</v>
      </c>
      <c r="I7609" s="188">
        <f t="shared" si="981"/>
        <v>0</v>
      </c>
      <c r="J7609" s="142"/>
      <c r="K7609" s="146"/>
      <c r="L7609" s="7" t="str">
        <f t="shared" si="982"/>
        <v/>
      </c>
      <c r="M7609" s="7" t="str">
        <f t="shared" si="983"/>
        <v/>
      </c>
      <c r="N7609" s="7" t="str">
        <f t="shared" si="980"/>
        <v/>
      </c>
      <c r="O7609" s="144"/>
      <c r="P7609" s="355">
        <v>0</v>
      </c>
      <c r="Q7609" s="362">
        <f>SUM('NOVO HORIZONTE'!I7609)</f>
        <v>0</v>
      </c>
      <c r="R7609" s="363">
        <f t="shared" si="987"/>
        <v>0</v>
      </c>
      <c r="S7609" s="153">
        <f t="shared" si="985"/>
        <v>0</v>
      </c>
      <c r="T7609" s="364"/>
    </row>
    <row r="7610" ht="33.75" hidden="1" spans="1:20">
      <c r="A7610" s="239">
        <v>89266</v>
      </c>
      <c r="B7610" s="100" t="s">
        <v>252</v>
      </c>
      <c r="C7610" s="104" t="s">
        <v>7944</v>
      </c>
      <c r="D7610" s="94" t="s">
        <v>317</v>
      </c>
      <c r="E7610" s="95">
        <v>3.51</v>
      </c>
      <c r="F7610" s="96">
        <f t="shared" si="986"/>
        <v>4.31</v>
      </c>
      <c r="G7610" s="209">
        <f>ROUND(SUM('NOVO HORIZONTE'!G7610),2)</f>
        <v>0</v>
      </c>
      <c r="H7610" s="107">
        <f t="shared" si="984"/>
        <v>0</v>
      </c>
      <c r="I7610" s="188">
        <f t="shared" si="981"/>
        <v>0</v>
      </c>
      <c r="J7610" s="142"/>
      <c r="K7610" s="146"/>
      <c r="L7610" s="7" t="str">
        <f t="shared" si="982"/>
        <v/>
      </c>
      <c r="M7610" s="7" t="str">
        <f t="shared" si="983"/>
        <v/>
      </c>
      <c r="N7610" s="7" t="str">
        <f t="shared" si="980"/>
        <v/>
      </c>
      <c r="O7610" s="144"/>
      <c r="P7610" s="355">
        <v>0</v>
      </c>
      <c r="Q7610" s="362">
        <f>SUM('NOVO HORIZONTE'!I7610)</f>
        <v>0</v>
      </c>
      <c r="R7610" s="363">
        <f t="shared" si="987"/>
        <v>0</v>
      </c>
      <c r="S7610" s="153">
        <f t="shared" si="985"/>
        <v>0</v>
      </c>
      <c r="T7610" s="364"/>
    </row>
    <row r="7611" ht="22.5" hidden="1" spans="1:20">
      <c r="A7611" s="239">
        <v>91354</v>
      </c>
      <c r="B7611" s="100" t="s">
        <v>252</v>
      </c>
      <c r="C7611" s="104" t="s">
        <v>7945</v>
      </c>
      <c r="D7611" s="94" t="s">
        <v>317</v>
      </c>
      <c r="E7611" s="95">
        <v>18.08</v>
      </c>
      <c r="F7611" s="96">
        <f t="shared" si="986"/>
        <v>22.19</v>
      </c>
      <c r="G7611" s="209">
        <f>ROUND(SUM('NOVO HORIZONTE'!G7611),2)</f>
        <v>0</v>
      </c>
      <c r="H7611" s="107">
        <f t="shared" si="984"/>
        <v>0</v>
      </c>
      <c r="I7611" s="188">
        <f t="shared" si="981"/>
        <v>0</v>
      </c>
      <c r="J7611" s="142"/>
      <c r="K7611" s="146"/>
      <c r="L7611" s="7" t="str">
        <f t="shared" si="982"/>
        <v/>
      </c>
      <c r="M7611" s="7" t="str">
        <f t="shared" si="983"/>
        <v/>
      </c>
      <c r="N7611" s="7" t="str">
        <f t="shared" si="980"/>
        <v/>
      </c>
      <c r="O7611" s="144"/>
      <c r="P7611" s="355">
        <v>0</v>
      </c>
      <c r="Q7611" s="362">
        <f>SUM('NOVO HORIZONTE'!I7611)</f>
        <v>0</v>
      </c>
      <c r="R7611" s="363">
        <f t="shared" si="987"/>
        <v>0</v>
      </c>
      <c r="S7611" s="153">
        <f t="shared" si="985"/>
        <v>0</v>
      </c>
      <c r="T7611" s="364"/>
    </row>
    <row r="7612" ht="22.5" hidden="1" spans="1:20">
      <c r="A7612" s="239">
        <v>91355</v>
      </c>
      <c r="B7612" s="100" t="s">
        <v>252</v>
      </c>
      <c r="C7612" s="104" t="s">
        <v>7946</v>
      </c>
      <c r="D7612" s="94" t="s">
        <v>317</v>
      </c>
      <c r="E7612" s="95">
        <v>3.79</v>
      </c>
      <c r="F7612" s="96">
        <f t="shared" si="986"/>
        <v>4.65</v>
      </c>
      <c r="G7612" s="209">
        <f>ROUND(SUM('NOVO HORIZONTE'!G7612),2)</f>
        <v>0</v>
      </c>
      <c r="H7612" s="107">
        <f t="shared" si="984"/>
        <v>0</v>
      </c>
      <c r="I7612" s="188">
        <f t="shared" si="981"/>
        <v>0</v>
      </c>
      <c r="J7612" s="142"/>
      <c r="K7612" s="146"/>
      <c r="L7612" s="7" t="str">
        <f t="shared" si="982"/>
        <v/>
      </c>
      <c r="M7612" s="7" t="str">
        <f t="shared" si="983"/>
        <v/>
      </c>
      <c r="N7612" s="7" t="str">
        <f t="shared" si="980"/>
        <v/>
      </c>
      <c r="O7612" s="144"/>
      <c r="P7612" s="355">
        <v>0</v>
      </c>
      <c r="Q7612" s="362">
        <f>SUM('NOVO HORIZONTE'!I7612)</f>
        <v>0</v>
      </c>
      <c r="R7612" s="363">
        <f t="shared" si="987"/>
        <v>0</v>
      </c>
      <c r="S7612" s="153">
        <f t="shared" si="985"/>
        <v>0</v>
      </c>
      <c r="T7612" s="364"/>
    </row>
    <row r="7613" ht="22.5" hidden="1" spans="1:20">
      <c r="A7613" s="239">
        <v>91356</v>
      </c>
      <c r="B7613" s="100" t="s">
        <v>252</v>
      </c>
      <c r="C7613" s="104" t="s">
        <v>7947</v>
      </c>
      <c r="D7613" s="94" t="s">
        <v>317</v>
      </c>
      <c r="E7613" s="95">
        <v>3</v>
      </c>
      <c r="F7613" s="96">
        <f t="shared" si="986"/>
        <v>3.68</v>
      </c>
      <c r="G7613" s="209">
        <f>ROUND(SUM('NOVO HORIZONTE'!G7613),2)</f>
        <v>0</v>
      </c>
      <c r="H7613" s="107">
        <f t="shared" si="984"/>
        <v>0</v>
      </c>
      <c r="I7613" s="188">
        <f t="shared" si="981"/>
        <v>0</v>
      </c>
      <c r="J7613" s="142"/>
      <c r="K7613" s="146"/>
      <c r="L7613" s="7" t="str">
        <f t="shared" si="982"/>
        <v/>
      </c>
      <c r="M7613" s="7" t="str">
        <f t="shared" si="983"/>
        <v/>
      </c>
      <c r="N7613" s="7" t="str">
        <f t="shared" si="980"/>
        <v/>
      </c>
      <c r="O7613" s="144"/>
      <c r="P7613" s="355">
        <v>0</v>
      </c>
      <c r="Q7613" s="362">
        <f>SUM('NOVO HORIZONTE'!I7613)</f>
        <v>0</v>
      </c>
      <c r="R7613" s="363">
        <f t="shared" si="987"/>
        <v>0</v>
      </c>
      <c r="S7613" s="153">
        <f t="shared" si="985"/>
        <v>0</v>
      </c>
      <c r="T7613" s="364"/>
    </row>
    <row r="7614" ht="22.5" hidden="1" spans="1:20">
      <c r="A7614" s="239">
        <v>91375</v>
      </c>
      <c r="B7614" s="100" t="s">
        <v>252</v>
      </c>
      <c r="C7614" s="104" t="s">
        <v>7948</v>
      </c>
      <c r="D7614" s="94" t="s">
        <v>317</v>
      </c>
      <c r="E7614" s="95">
        <v>19.85</v>
      </c>
      <c r="F7614" s="96">
        <f t="shared" si="986"/>
        <v>24.36</v>
      </c>
      <c r="G7614" s="209">
        <f>ROUND(SUM('NOVO HORIZONTE'!G7614),2)</f>
        <v>0</v>
      </c>
      <c r="H7614" s="107">
        <f t="shared" si="984"/>
        <v>0</v>
      </c>
      <c r="I7614" s="188">
        <f t="shared" si="981"/>
        <v>0</v>
      </c>
      <c r="J7614" s="142"/>
      <c r="K7614" s="146"/>
      <c r="L7614" s="7" t="str">
        <f t="shared" si="982"/>
        <v/>
      </c>
      <c r="M7614" s="7" t="str">
        <f t="shared" si="983"/>
        <v/>
      </c>
      <c r="N7614" s="7" t="str">
        <f t="shared" si="980"/>
        <v/>
      </c>
      <c r="O7614" s="144"/>
      <c r="P7614" s="355">
        <v>0</v>
      </c>
      <c r="Q7614" s="362">
        <f>SUM('NOVO HORIZONTE'!I7614)</f>
        <v>0</v>
      </c>
      <c r="R7614" s="363">
        <f t="shared" si="987"/>
        <v>0</v>
      </c>
      <c r="S7614" s="153">
        <f t="shared" si="985"/>
        <v>0</v>
      </c>
      <c r="T7614" s="364"/>
    </row>
    <row r="7615" ht="22.5" hidden="1" spans="1:20">
      <c r="A7615" s="239">
        <v>91376</v>
      </c>
      <c r="B7615" s="100" t="s">
        <v>252</v>
      </c>
      <c r="C7615" s="104" t="s">
        <v>7949</v>
      </c>
      <c r="D7615" s="94" t="s">
        <v>317</v>
      </c>
      <c r="E7615" s="95">
        <v>4.16</v>
      </c>
      <c r="F7615" s="96">
        <f t="shared" si="986"/>
        <v>5.11</v>
      </c>
      <c r="G7615" s="209">
        <f>ROUND(SUM('NOVO HORIZONTE'!G7615),2)</f>
        <v>0</v>
      </c>
      <c r="H7615" s="107">
        <f t="shared" si="984"/>
        <v>0</v>
      </c>
      <c r="I7615" s="188">
        <f t="shared" si="981"/>
        <v>0</v>
      </c>
      <c r="J7615" s="142"/>
      <c r="K7615" s="146"/>
      <c r="L7615" s="7" t="str">
        <f t="shared" si="982"/>
        <v/>
      </c>
      <c r="M7615" s="7" t="str">
        <f t="shared" si="983"/>
        <v/>
      </c>
      <c r="N7615" s="7" t="str">
        <f t="shared" si="980"/>
        <v/>
      </c>
      <c r="O7615" s="144"/>
      <c r="P7615" s="355">
        <v>0</v>
      </c>
      <c r="Q7615" s="362">
        <f>SUM('NOVO HORIZONTE'!I7615)</f>
        <v>0</v>
      </c>
      <c r="R7615" s="363">
        <f t="shared" si="987"/>
        <v>0</v>
      </c>
      <c r="S7615" s="153">
        <f t="shared" si="985"/>
        <v>0</v>
      </c>
      <c r="T7615" s="364"/>
    </row>
    <row r="7616" ht="22.5" hidden="1" spans="1:20">
      <c r="A7616" s="239">
        <v>91377</v>
      </c>
      <c r="B7616" s="100" t="s">
        <v>252</v>
      </c>
      <c r="C7616" s="104" t="s">
        <v>7950</v>
      </c>
      <c r="D7616" s="94" t="s">
        <v>317</v>
      </c>
      <c r="E7616" s="95">
        <v>3.29</v>
      </c>
      <c r="F7616" s="96">
        <f t="shared" si="986"/>
        <v>4.04</v>
      </c>
      <c r="G7616" s="209">
        <f>ROUND(SUM('NOVO HORIZONTE'!G7616),2)</f>
        <v>0</v>
      </c>
      <c r="H7616" s="107">
        <f t="shared" si="984"/>
        <v>0</v>
      </c>
      <c r="I7616" s="188">
        <f t="shared" si="981"/>
        <v>0</v>
      </c>
      <c r="J7616" s="142"/>
      <c r="K7616" s="146"/>
      <c r="L7616" s="7" t="str">
        <f t="shared" si="982"/>
        <v/>
      </c>
      <c r="M7616" s="7" t="str">
        <f t="shared" si="983"/>
        <v/>
      </c>
      <c r="N7616" s="7" t="str">
        <f t="shared" si="980"/>
        <v/>
      </c>
      <c r="O7616" s="144"/>
      <c r="P7616" s="355">
        <v>0</v>
      </c>
      <c r="Q7616" s="362">
        <f>SUM('NOVO HORIZONTE'!I7616)</f>
        <v>0</v>
      </c>
      <c r="R7616" s="363">
        <f t="shared" si="987"/>
        <v>0</v>
      </c>
      <c r="S7616" s="153">
        <f t="shared" si="985"/>
        <v>0</v>
      </c>
      <c r="T7616" s="364"/>
    </row>
    <row r="7617" ht="33.75" hidden="1" spans="1:20">
      <c r="A7617" s="239">
        <v>91390</v>
      </c>
      <c r="B7617" s="100" t="s">
        <v>252</v>
      </c>
      <c r="C7617" s="104" t="s">
        <v>7951</v>
      </c>
      <c r="D7617" s="94" t="s">
        <v>317</v>
      </c>
      <c r="E7617" s="95">
        <v>20.03</v>
      </c>
      <c r="F7617" s="96">
        <f t="shared" si="986"/>
        <v>24.58</v>
      </c>
      <c r="G7617" s="209">
        <f>ROUND(SUM('NOVO HORIZONTE'!G7617),2)</f>
        <v>0</v>
      </c>
      <c r="H7617" s="107">
        <f t="shared" si="984"/>
        <v>0</v>
      </c>
      <c r="I7617" s="188">
        <f t="shared" si="981"/>
        <v>0</v>
      </c>
      <c r="J7617" s="142"/>
      <c r="K7617" s="146"/>
      <c r="L7617" s="7" t="str">
        <f t="shared" si="982"/>
        <v/>
      </c>
      <c r="M7617" s="7" t="str">
        <f t="shared" si="983"/>
        <v/>
      </c>
      <c r="N7617" s="7" t="str">
        <f t="shared" si="980"/>
        <v/>
      </c>
      <c r="O7617" s="144"/>
      <c r="P7617" s="355">
        <v>0</v>
      </c>
      <c r="Q7617" s="362">
        <f>SUM('NOVO HORIZONTE'!I7617)</f>
        <v>0</v>
      </c>
      <c r="R7617" s="363">
        <f t="shared" si="987"/>
        <v>0</v>
      </c>
      <c r="S7617" s="153">
        <f t="shared" si="985"/>
        <v>0</v>
      </c>
      <c r="T7617" s="364"/>
    </row>
    <row r="7618" ht="33.75" hidden="1" spans="1:20">
      <c r="A7618" s="239">
        <v>91391</v>
      </c>
      <c r="B7618" s="100" t="s">
        <v>252</v>
      </c>
      <c r="C7618" s="104" t="s">
        <v>7952</v>
      </c>
      <c r="D7618" s="94" t="s">
        <v>317</v>
      </c>
      <c r="E7618" s="95">
        <v>4.04</v>
      </c>
      <c r="F7618" s="96">
        <f t="shared" si="986"/>
        <v>4.96</v>
      </c>
      <c r="G7618" s="209">
        <f>ROUND(SUM('NOVO HORIZONTE'!G7618),2)</f>
        <v>0</v>
      </c>
      <c r="H7618" s="107">
        <f t="shared" si="984"/>
        <v>0</v>
      </c>
      <c r="I7618" s="188">
        <f t="shared" si="981"/>
        <v>0</v>
      </c>
      <c r="J7618" s="142"/>
      <c r="K7618" s="146"/>
      <c r="L7618" s="7" t="str">
        <f t="shared" si="982"/>
        <v/>
      </c>
      <c r="M7618" s="7" t="str">
        <f t="shared" si="983"/>
        <v/>
      </c>
      <c r="N7618" s="7" t="str">
        <f t="shared" si="980"/>
        <v/>
      </c>
      <c r="O7618" s="144"/>
      <c r="P7618" s="355">
        <v>0</v>
      </c>
      <c r="Q7618" s="362">
        <f>SUM('NOVO HORIZONTE'!I7618)</f>
        <v>0</v>
      </c>
      <c r="R7618" s="363">
        <f t="shared" si="987"/>
        <v>0</v>
      </c>
      <c r="S7618" s="153">
        <f t="shared" si="985"/>
        <v>0</v>
      </c>
      <c r="T7618" s="364"/>
    </row>
    <row r="7619" ht="33.75" hidden="1" spans="1:20">
      <c r="A7619" s="239">
        <v>91392</v>
      </c>
      <c r="B7619" s="100" t="s">
        <v>252</v>
      </c>
      <c r="C7619" s="104" t="s">
        <v>7953</v>
      </c>
      <c r="D7619" s="94" t="s">
        <v>317</v>
      </c>
      <c r="E7619" s="95">
        <v>3.2</v>
      </c>
      <c r="F7619" s="96">
        <f t="shared" si="986"/>
        <v>3.93</v>
      </c>
      <c r="G7619" s="209">
        <f>ROUND(SUM('NOVO HORIZONTE'!G7619),2)</f>
        <v>0</v>
      </c>
      <c r="H7619" s="107">
        <f t="shared" si="984"/>
        <v>0</v>
      </c>
      <c r="I7619" s="188">
        <f t="shared" si="981"/>
        <v>0</v>
      </c>
      <c r="J7619" s="142"/>
      <c r="K7619" s="146"/>
      <c r="L7619" s="7" t="str">
        <f t="shared" si="982"/>
        <v/>
      </c>
      <c r="M7619" s="7" t="str">
        <f t="shared" si="983"/>
        <v/>
      </c>
      <c r="N7619" s="7" t="str">
        <f t="shared" ref="N7619:N7682" si="988">M7619</f>
        <v/>
      </c>
      <c r="O7619" s="144"/>
      <c r="P7619" s="355">
        <v>0</v>
      </c>
      <c r="Q7619" s="362">
        <f>SUM('NOVO HORIZONTE'!I7619)</f>
        <v>0</v>
      </c>
      <c r="R7619" s="363">
        <f t="shared" si="987"/>
        <v>0</v>
      </c>
      <c r="S7619" s="153">
        <f t="shared" si="985"/>
        <v>0</v>
      </c>
      <c r="T7619" s="364"/>
    </row>
    <row r="7620" ht="33.75" hidden="1" spans="1:20">
      <c r="A7620" s="239">
        <v>5747</v>
      </c>
      <c r="B7620" s="100" t="s">
        <v>252</v>
      </c>
      <c r="C7620" s="104" t="s">
        <v>7954</v>
      </c>
      <c r="D7620" s="94" t="s">
        <v>317</v>
      </c>
      <c r="E7620" s="95">
        <v>153.82</v>
      </c>
      <c r="F7620" s="96">
        <f t="shared" si="986"/>
        <v>188.8</v>
      </c>
      <c r="G7620" s="209">
        <f>ROUND(SUM('NOVO HORIZONTE'!G7620),2)</f>
        <v>0</v>
      </c>
      <c r="H7620" s="107">
        <f t="shared" si="984"/>
        <v>0</v>
      </c>
      <c r="I7620" s="188">
        <f t="shared" si="981"/>
        <v>0</v>
      </c>
      <c r="J7620" s="142"/>
      <c r="K7620" s="146"/>
      <c r="L7620" s="7" t="str">
        <f t="shared" si="982"/>
        <v/>
      </c>
      <c r="M7620" s="7" t="str">
        <f t="shared" si="983"/>
        <v/>
      </c>
      <c r="N7620" s="7" t="str">
        <f t="shared" si="988"/>
        <v/>
      </c>
      <c r="O7620" s="144"/>
      <c r="P7620" s="355">
        <v>0</v>
      </c>
      <c r="Q7620" s="362">
        <f>SUM('NOVO HORIZONTE'!I7620)</f>
        <v>0</v>
      </c>
      <c r="R7620" s="363">
        <f t="shared" si="987"/>
        <v>0</v>
      </c>
      <c r="S7620" s="153">
        <f t="shared" si="985"/>
        <v>0</v>
      </c>
      <c r="T7620" s="364"/>
    </row>
    <row r="7621" ht="22.5" hidden="1" spans="1:20">
      <c r="A7621" s="239">
        <v>100955</v>
      </c>
      <c r="B7621" s="100" t="s">
        <v>252</v>
      </c>
      <c r="C7621" s="104" t="s">
        <v>7955</v>
      </c>
      <c r="D7621" s="94" t="s">
        <v>762</v>
      </c>
      <c r="E7621" s="95">
        <v>4.73</v>
      </c>
      <c r="F7621" s="96">
        <f t="shared" si="986"/>
        <v>5.81</v>
      </c>
      <c r="G7621" s="209">
        <f>ROUND(SUM('NOVO HORIZONTE'!G7621),2)</f>
        <v>0</v>
      </c>
      <c r="H7621" s="107">
        <f t="shared" si="984"/>
        <v>0</v>
      </c>
      <c r="I7621" s="188">
        <f t="shared" si="981"/>
        <v>0</v>
      </c>
      <c r="J7621" s="142"/>
      <c r="K7621" s="146"/>
      <c r="L7621" s="7" t="str">
        <f t="shared" si="982"/>
        <v/>
      </c>
      <c r="M7621" s="7" t="str">
        <f t="shared" si="983"/>
        <v/>
      </c>
      <c r="N7621" s="7" t="str">
        <f t="shared" si="988"/>
        <v/>
      </c>
      <c r="O7621" s="144"/>
      <c r="P7621" s="355">
        <v>0</v>
      </c>
      <c r="Q7621" s="362">
        <f>SUM('NOVO HORIZONTE'!I7621)</f>
        <v>0</v>
      </c>
      <c r="R7621" s="363">
        <f t="shared" si="987"/>
        <v>0</v>
      </c>
      <c r="S7621" s="153">
        <f t="shared" si="985"/>
        <v>0</v>
      </c>
      <c r="T7621" s="364"/>
    </row>
    <row r="7622" ht="22.5" hidden="1" spans="1:20">
      <c r="A7622" s="239">
        <v>100956</v>
      </c>
      <c r="B7622" s="100" t="s">
        <v>252</v>
      </c>
      <c r="C7622" s="104" t="s">
        <v>7956</v>
      </c>
      <c r="D7622" s="94" t="s">
        <v>762</v>
      </c>
      <c r="E7622" s="95">
        <v>4.11</v>
      </c>
      <c r="F7622" s="96">
        <f t="shared" si="986"/>
        <v>5.04</v>
      </c>
      <c r="G7622" s="209">
        <f>ROUND(SUM('NOVO HORIZONTE'!G7622),2)</f>
        <v>0</v>
      </c>
      <c r="H7622" s="107">
        <f t="shared" si="984"/>
        <v>0</v>
      </c>
      <c r="I7622" s="188">
        <f t="shared" ref="I7622:I7685" si="989">IF(ISBLANK(G7622),0,ROUND(G7622*H7622,2))</f>
        <v>0</v>
      </c>
      <c r="J7622" s="142"/>
      <c r="K7622" s="146"/>
      <c r="L7622" s="7" t="str">
        <f t="shared" ref="L7622:L7685" si="990">IF(K7622="X","x",IF(K7622="xx","x",IF(I7622&gt;0,"x","")))</f>
        <v/>
      </c>
      <c r="M7622" s="7" t="str">
        <f t="shared" ref="M7622:M7685" si="991">IF(K7622="X","x",IF(K7622="xx","x",IF(I7622&gt;0,"x","")))</f>
        <v/>
      </c>
      <c r="N7622" s="7" t="str">
        <f t="shared" si="988"/>
        <v/>
      </c>
      <c r="O7622" s="144"/>
      <c r="P7622" s="355">
        <v>0</v>
      </c>
      <c r="Q7622" s="362">
        <f>SUM('NOVO HORIZONTE'!I7622)</f>
        <v>0</v>
      </c>
      <c r="R7622" s="363">
        <f t="shared" si="987"/>
        <v>0</v>
      </c>
      <c r="S7622" s="153">
        <f t="shared" si="985"/>
        <v>0</v>
      </c>
      <c r="T7622" s="364"/>
    </row>
    <row r="7623" ht="22.5" hidden="1" spans="1:20">
      <c r="A7623" s="239">
        <v>100957</v>
      </c>
      <c r="B7623" s="100" t="s">
        <v>252</v>
      </c>
      <c r="C7623" s="104" t="s">
        <v>7957</v>
      </c>
      <c r="D7623" s="94" t="s">
        <v>762</v>
      </c>
      <c r="E7623" s="95">
        <v>3.76</v>
      </c>
      <c r="F7623" s="96">
        <f t="shared" si="986"/>
        <v>4.62</v>
      </c>
      <c r="G7623" s="209">
        <f>ROUND(SUM('NOVO HORIZONTE'!G7623),2)</f>
        <v>0</v>
      </c>
      <c r="H7623" s="107">
        <f t="shared" ref="H7623:H7686" si="992">IF(G7623=0,0,F7623)</f>
        <v>0</v>
      </c>
      <c r="I7623" s="188">
        <f t="shared" si="989"/>
        <v>0</v>
      </c>
      <c r="J7623" s="142"/>
      <c r="K7623" s="146"/>
      <c r="L7623" s="7" t="str">
        <f t="shared" si="990"/>
        <v/>
      </c>
      <c r="M7623" s="7" t="str">
        <f t="shared" si="991"/>
        <v/>
      </c>
      <c r="N7623" s="7" t="str">
        <f t="shared" si="988"/>
        <v/>
      </c>
      <c r="O7623" s="144"/>
      <c r="P7623" s="355">
        <v>0</v>
      </c>
      <c r="Q7623" s="362">
        <f>SUM('NOVO HORIZONTE'!I7623)</f>
        <v>0</v>
      </c>
      <c r="R7623" s="363">
        <f t="shared" si="987"/>
        <v>0</v>
      </c>
      <c r="S7623" s="153">
        <f t="shared" si="985"/>
        <v>0</v>
      </c>
      <c r="T7623" s="364"/>
    </row>
    <row r="7624" ht="22.5" hidden="1" spans="1:20">
      <c r="A7624" s="239">
        <v>100958</v>
      </c>
      <c r="B7624" s="100" t="s">
        <v>252</v>
      </c>
      <c r="C7624" s="104" t="s">
        <v>7958</v>
      </c>
      <c r="D7624" s="94" t="s">
        <v>762</v>
      </c>
      <c r="E7624" s="95">
        <v>1.51</v>
      </c>
      <c r="F7624" s="96">
        <f t="shared" si="986"/>
        <v>1.85</v>
      </c>
      <c r="G7624" s="209">
        <f>ROUND(SUM('NOVO HORIZONTE'!G7624),2)</f>
        <v>0</v>
      </c>
      <c r="H7624" s="107">
        <f t="shared" si="992"/>
        <v>0</v>
      </c>
      <c r="I7624" s="188">
        <f t="shared" si="989"/>
        <v>0</v>
      </c>
      <c r="J7624" s="142"/>
      <c r="K7624" s="146"/>
      <c r="L7624" s="7" t="str">
        <f t="shared" si="990"/>
        <v/>
      </c>
      <c r="M7624" s="7" t="str">
        <f t="shared" si="991"/>
        <v/>
      </c>
      <c r="N7624" s="7" t="str">
        <f t="shared" si="988"/>
        <v/>
      </c>
      <c r="O7624" s="144"/>
      <c r="P7624" s="355">
        <v>0</v>
      </c>
      <c r="Q7624" s="362">
        <f>SUM('NOVO HORIZONTE'!I7624)</f>
        <v>0</v>
      </c>
      <c r="R7624" s="363">
        <f t="shared" si="987"/>
        <v>0</v>
      </c>
      <c r="S7624" s="153">
        <f t="shared" si="985"/>
        <v>0</v>
      </c>
      <c r="T7624" s="364"/>
    </row>
    <row r="7625" ht="22.5" hidden="1" spans="1:20">
      <c r="A7625" s="239">
        <v>100959</v>
      </c>
      <c r="B7625" s="100" t="s">
        <v>252</v>
      </c>
      <c r="C7625" s="104" t="s">
        <v>7959</v>
      </c>
      <c r="D7625" s="94" t="s">
        <v>762</v>
      </c>
      <c r="E7625" s="95">
        <v>11.31</v>
      </c>
      <c r="F7625" s="96">
        <f t="shared" si="986"/>
        <v>13.88</v>
      </c>
      <c r="G7625" s="209">
        <f>ROUND(SUM('NOVO HORIZONTE'!G7625),2)</f>
        <v>0</v>
      </c>
      <c r="H7625" s="107">
        <f t="shared" si="992"/>
        <v>0</v>
      </c>
      <c r="I7625" s="188">
        <f t="shared" si="989"/>
        <v>0</v>
      </c>
      <c r="J7625" s="142"/>
      <c r="K7625" s="146"/>
      <c r="L7625" s="7" t="str">
        <f t="shared" si="990"/>
        <v/>
      </c>
      <c r="M7625" s="7" t="str">
        <f t="shared" si="991"/>
        <v/>
      </c>
      <c r="N7625" s="7" t="str">
        <f t="shared" si="988"/>
        <v/>
      </c>
      <c r="O7625" s="144"/>
      <c r="P7625" s="355">
        <v>0</v>
      </c>
      <c r="Q7625" s="362">
        <f>SUM('NOVO HORIZONTE'!I7625)</f>
        <v>0</v>
      </c>
      <c r="R7625" s="363">
        <f t="shared" si="987"/>
        <v>0</v>
      </c>
      <c r="S7625" s="153">
        <f t="shared" si="985"/>
        <v>0</v>
      </c>
      <c r="T7625" s="364"/>
    </row>
    <row r="7626" ht="22.5" hidden="1" spans="1:20">
      <c r="A7626" s="239">
        <v>100960</v>
      </c>
      <c r="B7626" s="100" t="s">
        <v>252</v>
      </c>
      <c r="C7626" s="104" t="s">
        <v>7960</v>
      </c>
      <c r="D7626" s="94" t="s">
        <v>762</v>
      </c>
      <c r="E7626" s="95">
        <v>3.52</v>
      </c>
      <c r="F7626" s="96">
        <f t="shared" si="986"/>
        <v>4.32</v>
      </c>
      <c r="G7626" s="209">
        <f>ROUND(SUM('NOVO HORIZONTE'!G7626),2)</f>
        <v>0</v>
      </c>
      <c r="H7626" s="107">
        <f t="shared" si="992"/>
        <v>0</v>
      </c>
      <c r="I7626" s="188">
        <f t="shared" si="989"/>
        <v>0</v>
      </c>
      <c r="J7626" s="142"/>
      <c r="K7626" s="146"/>
      <c r="L7626" s="7" t="str">
        <f t="shared" si="990"/>
        <v/>
      </c>
      <c r="M7626" s="7" t="str">
        <f t="shared" si="991"/>
        <v/>
      </c>
      <c r="N7626" s="7" t="str">
        <f t="shared" si="988"/>
        <v/>
      </c>
      <c r="O7626" s="144"/>
      <c r="P7626" s="355">
        <v>0</v>
      </c>
      <c r="Q7626" s="362">
        <f>SUM('NOVO HORIZONTE'!I7626)</f>
        <v>0</v>
      </c>
      <c r="R7626" s="363">
        <f t="shared" si="987"/>
        <v>0</v>
      </c>
      <c r="S7626" s="153">
        <f t="shared" si="985"/>
        <v>0</v>
      </c>
      <c r="T7626" s="364"/>
    </row>
    <row r="7627" ht="22.5" hidden="1" spans="1:20">
      <c r="A7627" s="239">
        <v>100961</v>
      </c>
      <c r="B7627" s="100" t="s">
        <v>252</v>
      </c>
      <c r="C7627" s="104" t="s">
        <v>7961</v>
      </c>
      <c r="D7627" s="94" t="s">
        <v>762</v>
      </c>
      <c r="E7627" s="95">
        <v>3.05</v>
      </c>
      <c r="F7627" s="96">
        <f t="shared" si="986"/>
        <v>3.74</v>
      </c>
      <c r="G7627" s="209">
        <f>ROUND(SUM('NOVO HORIZONTE'!G7627),2)</f>
        <v>0</v>
      </c>
      <c r="H7627" s="107">
        <f t="shared" si="992"/>
        <v>0</v>
      </c>
      <c r="I7627" s="188">
        <f t="shared" si="989"/>
        <v>0</v>
      </c>
      <c r="J7627" s="142"/>
      <c r="K7627" s="146"/>
      <c r="L7627" s="7" t="str">
        <f t="shared" si="990"/>
        <v/>
      </c>
      <c r="M7627" s="7" t="str">
        <f t="shared" si="991"/>
        <v/>
      </c>
      <c r="N7627" s="7" t="str">
        <f t="shared" si="988"/>
        <v/>
      </c>
      <c r="O7627" s="144"/>
      <c r="P7627" s="355">
        <v>0</v>
      </c>
      <c r="Q7627" s="362">
        <f>SUM('NOVO HORIZONTE'!I7627)</f>
        <v>0</v>
      </c>
      <c r="R7627" s="363">
        <f t="shared" si="987"/>
        <v>0</v>
      </c>
      <c r="S7627" s="153">
        <f t="shared" si="985"/>
        <v>0</v>
      </c>
      <c r="T7627" s="364"/>
    </row>
    <row r="7628" ht="22.5" hidden="1" spans="1:20">
      <c r="A7628" s="239">
        <v>100962</v>
      </c>
      <c r="B7628" s="100" t="s">
        <v>252</v>
      </c>
      <c r="C7628" s="104" t="s">
        <v>7962</v>
      </c>
      <c r="D7628" s="94" t="s">
        <v>762</v>
      </c>
      <c r="E7628" s="95">
        <v>2.78</v>
      </c>
      <c r="F7628" s="96">
        <f t="shared" si="986"/>
        <v>3.41</v>
      </c>
      <c r="G7628" s="209">
        <f>ROUND(SUM('NOVO HORIZONTE'!G7628),2)</f>
        <v>0</v>
      </c>
      <c r="H7628" s="107">
        <f t="shared" si="992"/>
        <v>0</v>
      </c>
      <c r="I7628" s="188">
        <f t="shared" si="989"/>
        <v>0</v>
      </c>
      <c r="J7628" s="142"/>
      <c r="K7628" s="146"/>
      <c r="L7628" s="7" t="str">
        <f t="shared" si="990"/>
        <v/>
      </c>
      <c r="M7628" s="7" t="str">
        <f t="shared" si="991"/>
        <v/>
      </c>
      <c r="N7628" s="7" t="str">
        <f t="shared" si="988"/>
        <v/>
      </c>
      <c r="O7628" s="144"/>
      <c r="P7628" s="355">
        <v>0</v>
      </c>
      <c r="Q7628" s="362">
        <f>SUM('NOVO HORIZONTE'!I7628)</f>
        <v>0</v>
      </c>
      <c r="R7628" s="363">
        <f t="shared" si="987"/>
        <v>0</v>
      </c>
      <c r="S7628" s="153">
        <f t="shared" si="985"/>
        <v>0</v>
      </c>
      <c r="T7628" s="364"/>
    </row>
    <row r="7629" ht="22.5" hidden="1" spans="1:20">
      <c r="A7629" s="239">
        <v>100963</v>
      </c>
      <c r="B7629" s="100" t="s">
        <v>252</v>
      </c>
      <c r="C7629" s="104" t="s">
        <v>7963</v>
      </c>
      <c r="D7629" s="94" t="s">
        <v>762</v>
      </c>
      <c r="E7629" s="95">
        <v>1.1</v>
      </c>
      <c r="F7629" s="96">
        <f t="shared" si="986"/>
        <v>1.35</v>
      </c>
      <c r="G7629" s="209">
        <f>ROUND(SUM('NOVO HORIZONTE'!G7629),2)</f>
        <v>0</v>
      </c>
      <c r="H7629" s="107">
        <f t="shared" si="992"/>
        <v>0</v>
      </c>
      <c r="I7629" s="188">
        <f t="shared" si="989"/>
        <v>0</v>
      </c>
      <c r="J7629" s="142"/>
      <c r="K7629" s="146"/>
      <c r="L7629" s="7" t="str">
        <f t="shared" si="990"/>
        <v/>
      </c>
      <c r="M7629" s="7" t="str">
        <f t="shared" si="991"/>
        <v/>
      </c>
      <c r="N7629" s="7" t="str">
        <f t="shared" si="988"/>
        <v/>
      </c>
      <c r="O7629" s="144"/>
      <c r="P7629" s="355">
        <v>0</v>
      </c>
      <c r="Q7629" s="362">
        <f>SUM('NOVO HORIZONTE'!I7629)</f>
        <v>0</v>
      </c>
      <c r="R7629" s="363">
        <f t="shared" si="987"/>
        <v>0</v>
      </c>
      <c r="S7629" s="153">
        <f t="shared" si="985"/>
        <v>0</v>
      </c>
      <c r="T7629" s="364"/>
    </row>
    <row r="7630" ht="22.5" hidden="1" spans="1:20">
      <c r="A7630" s="239">
        <v>100964</v>
      </c>
      <c r="B7630" s="100" t="s">
        <v>252</v>
      </c>
      <c r="C7630" s="104" t="s">
        <v>7964</v>
      </c>
      <c r="D7630" s="94" t="s">
        <v>762</v>
      </c>
      <c r="E7630" s="95">
        <v>8.44</v>
      </c>
      <c r="F7630" s="96">
        <f t="shared" si="986"/>
        <v>10.36</v>
      </c>
      <c r="G7630" s="209">
        <f>ROUND(SUM('NOVO HORIZONTE'!G7630),2)</f>
        <v>0</v>
      </c>
      <c r="H7630" s="107">
        <f t="shared" si="992"/>
        <v>0</v>
      </c>
      <c r="I7630" s="188">
        <f t="shared" si="989"/>
        <v>0</v>
      </c>
      <c r="J7630" s="142"/>
      <c r="K7630" s="146"/>
      <c r="L7630" s="7" t="str">
        <f t="shared" si="990"/>
        <v/>
      </c>
      <c r="M7630" s="7" t="str">
        <f t="shared" si="991"/>
        <v/>
      </c>
      <c r="N7630" s="7" t="str">
        <f t="shared" si="988"/>
        <v/>
      </c>
      <c r="O7630" s="144"/>
      <c r="P7630" s="355">
        <v>0</v>
      </c>
      <c r="Q7630" s="362">
        <f>SUM('NOVO HORIZONTE'!I7630)</f>
        <v>0</v>
      </c>
      <c r="R7630" s="363">
        <f t="shared" si="987"/>
        <v>0</v>
      </c>
      <c r="S7630" s="153">
        <f t="shared" si="985"/>
        <v>0</v>
      </c>
      <c r="T7630" s="364"/>
    </row>
    <row r="7631" ht="33.75" hidden="1" spans="1:20">
      <c r="A7631" s="239">
        <v>5763</v>
      </c>
      <c r="B7631" s="100" t="s">
        <v>252</v>
      </c>
      <c r="C7631" s="104" t="s">
        <v>7965</v>
      </c>
      <c r="D7631" s="94" t="s">
        <v>317</v>
      </c>
      <c r="E7631" s="95">
        <v>52.62</v>
      </c>
      <c r="F7631" s="96">
        <f t="shared" si="986"/>
        <v>64.59</v>
      </c>
      <c r="G7631" s="209">
        <f>ROUND(SUM('NOVO HORIZONTE'!G7631),2)</f>
        <v>0</v>
      </c>
      <c r="H7631" s="107">
        <f t="shared" si="992"/>
        <v>0</v>
      </c>
      <c r="I7631" s="188">
        <f t="shared" si="989"/>
        <v>0</v>
      </c>
      <c r="J7631" s="142"/>
      <c r="K7631" s="146"/>
      <c r="L7631" s="7" t="str">
        <f t="shared" si="990"/>
        <v/>
      </c>
      <c r="M7631" s="7" t="str">
        <f t="shared" si="991"/>
        <v/>
      </c>
      <c r="N7631" s="7" t="str">
        <f t="shared" si="988"/>
        <v/>
      </c>
      <c r="O7631" s="144"/>
      <c r="P7631" s="355">
        <v>0</v>
      </c>
      <c r="Q7631" s="362">
        <f>SUM('NOVO HORIZONTE'!I7631)</f>
        <v>0</v>
      </c>
      <c r="R7631" s="363">
        <f t="shared" si="987"/>
        <v>0</v>
      </c>
      <c r="S7631" s="153">
        <f t="shared" si="985"/>
        <v>0</v>
      </c>
      <c r="T7631" s="364"/>
    </row>
    <row r="7632" ht="33.75" hidden="1" spans="1:20">
      <c r="A7632" s="239">
        <v>5901</v>
      </c>
      <c r="B7632" s="100" t="s">
        <v>252</v>
      </c>
      <c r="C7632" s="104" t="s">
        <v>7966</v>
      </c>
      <c r="D7632" s="94" t="s">
        <v>7265</v>
      </c>
      <c r="E7632" s="95">
        <v>307.06</v>
      </c>
      <c r="F7632" s="96">
        <f t="shared" si="986"/>
        <v>376.89</v>
      </c>
      <c r="G7632" s="209">
        <f>ROUND(SUM('NOVO HORIZONTE'!G7632),2)</f>
        <v>0</v>
      </c>
      <c r="H7632" s="107">
        <f t="shared" si="992"/>
        <v>0</v>
      </c>
      <c r="I7632" s="188">
        <f t="shared" si="989"/>
        <v>0</v>
      </c>
      <c r="J7632" s="142"/>
      <c r="K7632" s="146"/>
      <c r="L7632" s="7" t="str">
        <f t="shared" si="990"/>
        <v/>
      </c>
      <c r="M7632" s="7" t="str">
        <f t="shared" si="991"/>
        <v/>
      </c>
      <c r="N7632" s="7" t="str">
        <f t="shared" si="988"/>
        <v/>
      </c>
      <c r="O7632" s="144"/>
      <c r="P7632" s="355">
        <v>0</v>
      </c>
      <c r="Q7632" s="362">
        <f>SUM('NOVO HORIZONTE'!I7632)</f>
        <v>0</v>
      </c>
      <c r="R7632" s="363">
        <f t="shared" si="987"/>
        <v>0</v>
      </c>
      <c r="S7632" s="153">
        <f t="shared" si="985"/>
        <v>0</v>
      </c>
      <c r="T7632" s="364"/>
    </row>
    <row r="7633" ht="33.75" hidden="1" spans="1:20">
      <c r="A7633" s="239">
        <v>5903</v>
      </c>
      <c r="B7633" s="100" t="s">
        <v>252</v>
      </c>
      <c r="C7633" s="104" t="s">
        <v>7967</v>
      </c>
      <c r="D7633" s="94" t="s">
        <v>7267</v>
      </c>
      <c r="E7633" s="95">
        <v>67.27</v>
      </c>
      <c r="F7633" s="96">
        <f t="shared" si="986"/>
        <v>82.57</v>
      </c>
      <c r="G7633" s="209">
        <f>ROUND(SUM('NOVO HORIZONTE'!G7633),2)</f>
        <v>0</v>
      </c>
      <c r="H7633" s="107">
        <f t="shared" si="992"/>
        <v>0</v>
      </c>
      <c r="I7633" s="188">
        <f t="shared" si="989"/>
        <v>0</v>
      </c>
      <c r="J7633" s="142"/>
      <c r="K7633" s="146"/>
      <c r="L7633" s="7" t="str">
        <f t="shared" si="990"/>
        <v/>
      </c>
      <c r="M7633" s="7" t="str">
        <f t="shared" si="991"/>
        <v/>
      </c>
      <c r="N7633" s="7" t="str">
        <f t="shared" si="988"/>
        <v/>
      </c>
      <c r="O7633" s="144"/>
      <c r="P7633" s="355">
        <v>0</v>
      </c>
      <c r="Q7633" s="362">
        <f>SUM('NOVO HORIZONTE'!I7633)</f>
        <v>0</v>
      </c>
      <c r="R7633" s="363">
        <f t="shared" si="987"/>
        <v>0</v>
      </c>
      <c r="S7633" s="153">
        <f t="shared" si="985"/>
        <v>0</v>
      </c>
      <c r="T7633" s="364"/>
    </row>
    <row r="7634" ht="33.75" hidden="1" spans="1:20">
      <c r="A7634" s="239">
        <v>53831</v>
      </c>
      <c r="B7634" s="100" t="s">
        <v>252</v>
      </c>
      <c r="C7634" s="104" t="s">
        <v>7968</v>
      </c>
      <c r="D7634" s="94" t="s">
        <v>317</v>
      </c>
      <c r="E7634" s="95">
        <v>187.17</v>
      </c>
      <c r="F7634" s="96">
        <f t="shared" si="986"/>
        <v>229.73</v>
      </c>
      <c r="G7634" s="209">
        <f>ROUND(SUM('NOVO HORIZONTE'!G7634),2)</f>
        <v>0</v>
      </c>
      <c r="H7634" s="107">
        <f t="shared" si="992"/>
        <v>0</v>
      </c>
      <c r="I7634" s="188">
        <f t="shared" si="989"/>
        <v>0</v>
      </c>
      <c r="J7634" s="142"/>
      <c r="K7634" s="146"/>
      <c r="L7634" s="7" t="str">
        <f t="shared" si="990"/>
        <v/>
      </c>
      <c r="M7634" s="7" t="str">
        <f t="shared" si="991"/>
        <v/>
      </c>
      <c r="N7634" s="7" t="str">
        <f t="shared" si="988"/>
        <v/>
      </c>
      <c r="O7634" s="144"/>
      <c r="P7634" s="355">
        <v>0</v>
      </c>
      <c r="Q7634" s="362">
        <f>SUM('NOVO HORIZONTE'!I7634)</f>
        <v>0</v>
      </c>
      <c r="R7634" s="363">
        <f t="shared" si="987"/>
        <v>0</v>
      </c>
      <c r="S7634" s="153">
        <f t="shared" si="985"/>
        <v>0</v>
      </c>
      <c r="T7634" s="364"/>
    </row>
    <row r="7635" ht="33.75" hidden="1" spans="1:20">
      <c r="A7635" s="239">
        <v>53882</v>
      </c>
      <c r="B7635" s="100" t="s">
        <v>252</v>
      </c>
      <c r="C7635" s="104" t="s">
        <v>7969</v>
      </c>
      <c r="D7635" s="94" t="s">
        <v>317</v>
      </c>
      <c r="E7635" s="95">
        <v>37.55</v>
      </c>
      <c r="F7635" s="96">
        <f t="shared" si="986"/>
        <v>46.09</v>
      </c>
      <c r="G7635" s="209">
        <f>ROUND(SUM('NOVO HORIZONTE'!G7635),2)</f>
        <v>0</v>
      </c>
      <c r="H7635" s="107">
        <f t="shared" si="992"/>
        <v>0</v>
      </c>
      <c r="I7635" s="188">
        <f t="shared" si="989"/>
        <v>0</v>
      </c>
      <c r="J7635" s="142"/>
      <c r="K7635" s="146"/>
      <c r="L7635" s="7" t="str">
        <f t="shared" si="990"/>
        <v/>
      </c>
      <c r="M7635" s="7" t="str">
        <f t="shared" si="991"/>
        <v/>
      </c>
      <c r="N7635" s="7" t="str">
        <f t="shared" si="988"/>
        <v/>
      </c>
      <c r="O7635" s="144"/>
      <c r="P7635" s="355">
        <v>0</v>
      </c>
      <c r="Q7635" s="362">
        <f>SUM('NOVO HORIZONTE'!I7635)</f>
        <v>0</v>
      </c>
      <c r="R7635" s="363">
        <f t="shared" si="987"/>
        <v>0</v>
      </c>
      <c r="S7635" s="153">
        <f t="shared" si="985"/>
        <v>0</v>
      </c>
      <c r="T7635" s="364"/>
    </row>
    <row r="7636" ht="33.75" hidden="1" spans="1:20">
      <c r="A7636" s="239">
        <v>6259</v>
      </c>
      <c r="B7636" s="100" t="s">
        <v>252</v>
      </c>
      <c r="C7636" s="104" t="s">
        <v>7970</v>
      </c>
      <c r="D7636" s="94" t="s">
        <v>7265</v>
      </c>
      <c r="E7636" s="95">
        <v>247.34</v>
      </c>
      <c r="F7636" s="96">
        <f t="shared" si="986"/>
        <v>303.59</v>
      </c>
      <c r="G7636" s="209">
        <f>ROUND(SUM('NOVO HORIZONTE'!G7636),2)</f>
        <v>0</v>
      </c>
      <c r="H7636" s="107">
        <f t="shared" si="992"/>
        <v>0</v>
      </c>
      <c r="I7636" s="188">
        <f t="shared" si="989"/>
        <v>0</v>
      </c>
      <c r="J7636" s="142"/>
      <c r="K7636" s="146"/>
      <c r="L7636" s="7" t="str">
        <f t="shared" si="990"/>
        <v/>
      </c>
      <c r="M7636" s="7" t="str">
        <f t="shared" si="991"/>
        <v/>
      </c>
      <c r="N7636" s="7" t="str">
        <f t="shared" si="988"/>
        <v/>
      </c>
      <c r="O7636" s="144"/>
      <c r="P7636" s="355">
        <v>0</v>
      </c>
      <c r="Q7636" s="362">
        <f>SUM('NOVO HORIZONTE'!I7636)</f>
        <v>0</v>
      </c>
      <c r="R7636" s="363">
        <f t="shared" si="987"/>
        <v>0</v>
      </c>
      <c r="S7636" s="153">
        <f t="shared" si="985"/>
        <v>0</v>
      </c>
      <c r="T7636" s="364"/>
    </row>
    <row r="7637" ht="33.75" hidden="1" spans="1:20">
      <c r="A7637" s="239">
        <v>91359</v>
      </c>
      <c r="B7637" s="100" t="s">
        <v>252</v>
      </c>
      <c r="C7637" s="104" t="s">
        <v>7971</v>
      </c>
      <c r="D7637" s="94" t="s">
        <v>317</v>
      </c>
      <c r="E7637" s="95">
        <v>21.3</v>
      </c>
      <c r="F7637" s="96">
        <f t="shared" si="986"/>
        <v>26.14</v>
      </c>
      <c r="G7637" s="209">
        <f>ROUND(SUM('NOVO HORIZONTE'!G7637),2)</f>
        <v>0</v>
      </c>
      <c r="H7637" s="107">
        <f t="shared" si="992"/>
        <v>0</v>
      </c>
      <c r="I7637" s="188">
        <f t="shared" si="989"/>
        <v>0</v>
      </c>
      <c r="J7637" s="142"/>
      <c r="K7637" s="146"/>
      <c r="L7637" s="7" t="str">
        <f t="shared" si="990"/>
        <v/>
      </c>
      <c r="M7637" s="7" t="str">
        <f t="shared" si="991"/>
        <v/>
      </c>
      <c r="N7637" s="7" t="str">
        <f t="shared" si="988"/>
        <v/>
      </c>
      <c r="O7637" s="144"/>
      <c r="P7637" s="355">
        <v>0</v>
      </c>
      <c r="Q7637" s="362">
        <f>SUM('NOVO HORIZONTE'!I7637)</f>
        <v>0</v>
      </c>
      <c r="R7637" s="363">
        <f t="shared" si="987"/>
        <v>0</v>
      </c>
      <c r="S7637" s="153">
        <f t="shared" si="985"/>
        <v>0</v>
      </c>
      <c r="T7637" s="364"/>
    </row>
    <row r="7638" ht="22.5" hidden="1" spans="1:20">
      <c r="A7638" s="239">
        <v>91360</v>
      </c>
      <c r="B7638" s="100" t="s">
        <v>252</v>
      </c>
      <c r="C7638" s="104" t="s">
        <v>7972</v>
      </c>
      <c r="D7638" s="94" t="s">
        <v>317</v>
      </c>
      <c r="E7638" s="95">
        <v>4.17</v>
      </c>
      <c r="F7638" s="96">
        <f t="shared" si="986"/>
        <v>5.12</v>
      </c>
      <c r="G7638" s="209">
        <f>ROUND(SUM('NOVO HORIZONTE'!G7638),2)</f>
        <v>0</v>
      </c>
      <c r="H7638" s="107">
        <f t="shared" si="992"/>
        <v>0</v>
      </c>
      <c r="I7638" s="188">
        <f t="shared" si="989"/>
        <v>0</v>
      </c>
      <c r="J7638" s="142"/>
      <c r="K7638" s="146"/>
      <c r="L7638" s="7" t="str">
        <f t="shared" si="990"/>
        <v/>
      </c>
      <c r="M7638" s="7" t="str">
        <f t="shared" si="991"/>
        <v/>
      </c>
      <c r="N7638" s="7" t="str">
        <f t="shared" si="988"/>
        <v/>
      </c>
      <c r="O7638" s="144"/>
      <c r="P7638" s="355">
        <v>0</v>
      </c>
      <c r="Q7638" s="362">
        <f>SUM('NOVO HORIZONTE'!I7638)</f>
        <v>0</v>
      </c>
      <c r="R7638" s="363">
        <f t="shared" si="987"/>
        <v>0</v>
      </c>
      <c r="S7638" s="153">
        <f t="shared" si="985"/>
        <v>0</v>
      </c>
      <c r="T7638" s="364"/>
    </row>
    <row r="7639" ht="33.75" hidden="1" spans="1:20">
      <c r="A7639" s="239">
        <v>91361</v>
      </c>
      <c r="B7639" s="100" t="s">
        <v>252</v>
      </c>
      <c r="C7639" s="104" t="s">
        <v>7973</v>
      </c>
      <c r="D7639" s="94" t="s">
        <v>317</v>
      </c>
      <c r="E7639" s="95">
        <v>3.3</v>
      </c>
      <c r="F7639" s="96">
        <f t="shared" si="986"/>
        <v>4.05</v>
      </c>
      <c r="G7639" s="209">
        <f>ROUND(SUM('NOVO HORIZONTE'!G7639),2)</f>
        <v>0</v>
      </c>
      <c r="H7639" s="107">
        <f t="shared" si="992"/>
        <v>0</v>
      </c>
      <c r="I7639" s="188">
        <f t="shared" si="989"/>
        <v>0</v>
      </c>
      <c r="J7639" s="142"/>
      <c r="K7639" s="146"/>
      <c r="L7639" s="7" t="str">
        <f t="shared" si="990"/>
        <v/>
      </c>
      <c r="M7639" s="7" t="str">
        <f t="shared" si="991"/>
        <v/>
      </c>
      <c r="N7639" s="7" t="str">
        <f t="shared" si="988"/>
        <v/>
      </c>
      <c r="O7639" s="144"/>
      <c r="P7639" s="355">
        <v>0</v>
      </c>
      <c r="Q7639" s="362">
        <f>SUM('NOVO HORIZONTE'!I7639)</f>
        <v>0</v>
      </c>
      <c r="R7639" s="363">
        <f t="shared" si="987"/>
        <v>0</v>
      </c>
      <c r="S7639" s="153">
        <f t="shared" si="985"/>
        <v>0</v>
      </c>
      <c r="T7639" s="364"/>
    </row>
    <row r="7640" ht="33.75" hidden="1" spans="1:20">
      <c r="A7640" s="239">
        <v>91396</v>
      </c>
      <c r="B7640" s="100" t="s">
        <v>252</v>
      </c>
      <c r="C7640" s="104" t="s">
        <v>7974</v>
      </c>
      <c r="D7640" s="94" t="s">
        <v>317</v>
      </c>
      <c r="E7640" s="95">
        <v>29.59</v>
      </c>
      <c r="F7640" s="96">
        <f t="shared" si="986"/>
        <v>36.32</v>
      </c>
      <c r="G7640" s="209">
        <f>ROUND(SUM('NOVO HORIZONTE'!G7640),2)</f>
        <v>0</v>
      </c>
      <c r="H7640" s="107">
        <f t="shared" si="992"/>
        <v>0</v>
      </c>
      <c r="I7640" s="188">
        <f t="shared" si="989"/>
        <v>0</v>
      </c>
      <c r="J7640" s="142"/>
      <c r="K7640" s="146"/>
      <c r="L7640" s="7" t="str">
        <f t="shared" si="990"/>
        <v/>
      </c>
      <c r="M7640" s="7" t="str">
        <f t="shared" si="991"/>
        <v/>
      </c>
      <c r="N7640" s="7" t="str">
        <f t="shared" si="988"/>
        <v/>
      </c>
      <c r="O7640" s="144"/>
      <c r="P7640" s="355">
        <v>0</v>
      </c>
      <c r="Q7640" s="362">
        <f>SUM('NOVO HORIZONTE'!I7640)</f>
        <v>0</v>
      </c>
      <c r="R7640" s="363">
        <f t="shared" si="987"/>
        <v>0</v>
      </c>
      <c r="S7640" s="153">
        <f t="shared" si="985"/>
        <v>0</v>
      </c>
      <c r="T7640" s="364"/>
    </row>
    <row r="7641" ht="33.75" hidden="1" spans="1:20">
      <c r="A7641" s="239">
        <v>91397</v>
      </c>
      <c r="B7641" s="100" t="s">
        <v>252</v>
      </c>
      <c r="C7641" s="104" t="s">
        <v>7975</v>
      </c>
      <c r="D7641" s="94" t="s">
        <v>317</v>
      </c>
      <c r="E7641" s="95">
        <v>5.85</v>
      </c>
      <c r="F7641" s="96">
        <f t="shared" si="986"/>
        <v>7.18</v>
      </c>
      <c r="G7641" s="209">
        <f>ROUND(SUM('NOVO HORIZONTE'!G7641),2)</f>
        <v>0</v>
      </c>
      <c r="H7641" s="107">
        <f t="shared" si="992"/>
        <v>0</v>
      </c>
      <c r="I7641" s="188">
        <f t="shared" si="989"/>
        <v>0</v>
      </c>
      <c r="J7641" s="142"/>
      <c r="K7641" s="146"/>
      <c r="L7641" s="7" t="str">
        <f t="shared" si="990"/>
        <v/>
      </c>
      <c r="M7641" s="7" t="str">
        <f t="shared" si="991"/>
        <v/>
      </c>
      <c r="N7641" s="7" t="str">
        <f t="shared" si="988"/>
        <v/>
      </c>
      <c r="O7641" s="144"/>
      <c r="P7641" s="355">
        <v>0</v>
      </c>
      <c r="Q7641" s="362">
        <f>SUM('NOVO HORIZONTE'!I7641)</f>
        <v>0</v>
      </c>
      <c r="R7641" s="363">
        <f t="shared" si="987"/>
        <v>0</v>
      </c>
      <c r="S7641" s="153">
        <f t="shared" ref="S7641:S7704" si="993">IF(R7641=0,0,IF(R7641&gt;0,"c","b"))</f>
        <v>0</v>
      </c>
      <c r="T7641" s="364"/>
    </row>
    <row r="7642" ht="33.75" hidden="1" spans="1:20">
      <c r="A7642" s="239">
        <v>91398</v>
      </c>
      <c r="B7642" s="100" t="s">
        <v>252</v>
      </c>
      <c r="C7642" s="104" t="s">
        <v>7976</v>
      </c>
      <c r="D7642" s="94" t="s">
        <v>317</v>
      </c>
      <c r="E7642" s="95">
        <v>4.63</v>
      </c>
      <c r="F7642" s="96">
        <f t="shared" si="986"/>
        <v>5.68</v>
      </c>
      <c r="G7642" s="209">
        <f>ROUND(SUM('NOVO HORIZONTE'!G7642),2)</f>
        <v>0</v>
      </c>
      <c r="H7642" s="107">
        <f t="shared" si="992"/>
        <v>0</v>
      </c>
      <c r="I7642" s="188">
        <f t="shared" si="989"/>
        <v>0</v>
      </c>
      <c r="J7642" s="142"/>
      <c r="K7642" s="146"/>
      <c r="L7642" s="7" t="str">
        <f t="shared" si="990"/>
        <v/>
      </c>
      <c r="M7642" s="7" t="str">
        <f t="shared" si="991"/>
        <v/>
      </c>
      <c r="N7642" s="7" t="str">
        <f t="shared" si="988"/>
        <v/>
      </c>
      <c r="O7642" s="144"/>
      <c r="P7642" s="355">
        <v>0</v>
      </c>
      <c r="Q7642" s="362">
        <f>SUM('NOVO HORIZONTE'!I7642)</f>
        <v>0</v>
      </c>
      <c r="R7642" s="363">
        <f t="shared" si="987"/>
        <v>0</v>
      </c>
      <c r="S7642" s="153">
        <f t="shared" si="993"/>
        <v>0</v>
      </c>
      <c r="T7642" s="364"/>
    </row>
    <row r="7643" ht="33.75" hidden="1" spans="1:20">
      <c r="A7643" s="239">
        <v>6260</v>
      </c>
      <c r="B7643" s="100" t="s">
        <v>252</v>
      </c>
      <c r="C7643" s="104" t="s">
        <v>7977</v>
      </c>
      <c r="D7643" s="94" t="s">
        <v>7267</v>
      </c>
      <c r="E7643" s="95">
        <v>55.97</v>
      </c>
      <c r="F7643" s="96">
        <f t="shared" si="986"/>
        <v>68.7</v>
      </c>
      <c r="G7643" s="209">
        <f>ROUND(SUM('NOVO HORIZONTE'!G7643),2)</f>
        <v>0</v>
      </c>
      <c r="H7643" s="107">
        <f t="shared" si="992"/>
        <v>0</v>
      </c>
      <c r="I7643" s="188">
        <f t="shared" si="989"/>
        <v>0</v>
      </c>
      <c r="J7643" s="142"/>
      <c r="K7643" s="146"/>
      <c r="L7643" s="7" t="str">
        <f t="shared" si="990"/>
        <v/>
      </c>
      <c r="M7643" s="7" t="str">
        <f t="shared" si="991"/>
        <v/>
      </c>
      <c r="N7643" s="7" t="str">
        <f t="shared" si="988"/>
        <v/>
      </c>
      <c r="O7643" s="144"/>
      <c r="P7643" s="355">
        <v>0</v>
      </c>
      <c r="Q7643" s="362">
        <f>SUM('NOVO HORIZONTE'!I7643)</f>
        <v>0</v>
      </c>
      <c r="R7643" s="363">
        <f t="shared" si="987"/>
        <v>0</v>
      </c>
      <c r="S7643" s="153">
        <f t="shared" si="993"/>
        <v>0</v>
      </c>
      <c r="T7643" s="364"/>
    </row>
    <row r="7644" ht="33.75" hidden="1" spans="1:20">
      <c r="A7644" s="239">
        <v>91640</v>
      </c>
      <c r="B7644" s="100" t="s">
        <v>252</v>
      </c>
      <c r="C7644" s="104" t="s">
        <v>7978</v>
      </c>
      <c r="D7644" s="94" t="s">
        <v>317</v>
      </c>
      <c r="E7644" s="95">
        <v>39.22</v>
      </c>
      <c r="F7644" s="96">
        <f t="shared" si="986"/>
        <v>48.14</v>
      </c>
      <c r="G7644" s="209">
        <f>ROUND(SUM('NOVO HORIZONTE'!G7644),2)</f>
        <v>0</v>
      </c>
      <c r="H7644" s="107">
        <f t="shared" si="992"/>
        <v>0</v>
      </c>
      <c r="I7644" s="188">
        <f t="shared" si="989"/>
        <v>0</v>
      </c>
      <c r="J7644" s="142"/>
      <c r="K7644" s="146"/>
      <c r="L7644" s="7" t="str">
        <f t="shared" si="990"/>
        <v/>
      </c>
      <c r="M7644" s="7" t="str">
        <f t="shared" si="991"/>
        <v/>
      </c>
      <c r="N7644" s="7" t="str">
        <f t="shared" si="988"/>
        <v/>
      </c>
      <c r="O7644" s="144"/>
      <c r="P7644" s="355">
        <v>0</v>
      </c>
      <c r="Q7644" s="362">
        <f>SUM('NOVO HORIZONTE'!I7644)</f>
        <v>0</v>
      </c>
      <c r="R7644" s="363">
        <f t="shared" si="987"/>
        <v>0</v>
      </c>
      <c r="S7644" s="153">
        <f t="shared" si="993"/>
        <v>0</v>
      </c>
      <c r="T7644" s="364"/>
    </row>
    <row r="7645" ht="33.75" hidden="1" spans="1:20">
      <c r="A7645" s="239">
        <v>91641</v>
      </c>
      <c r="B7645" s="100" t="s">
        <v>252</v>
      </c>
      <c r="C7645" s="104" t="s">
        <v>7979</v>
      </c>
      <c r="D7645" s="94" t="s">
        <v>317</v>
      </c>
      <c r="E7645" s="95">
        <v>8.07</v>
      </c>
      <c r="F7645" s="96">
        <f t="shared" si="986"/>
        <v>9.91</v>
      </c>
      <c r="G7645" s="209">
        <f>ROUND(SUM('NOVO HORIZONTE'!G7645),2)</f>
        <v>0</v>
      </c>
      <c r="H7645" s="107">
        <f t="shared" si="992"/>
        <v>0</v>
      </c>
      <c r="I7645" s="188">
        <f t="shared" si="989"/>
        <v>0</v>
      </c>
      <c r="J7645" s="142"/>
      <c r="K7645" s="146"/>
      <c r="L7645" s="7" t="str">
        <f t="shared" si="990"/>
        <v/>
      </c>
      <c r="M7645" s="7" t="str">
        <f t="shared" si="991"/>
        <v/>
      </c>
      <c r="N7645" s="7" t="str">
        <f t="shared" si="988"/>
        <v/>
      </c>
      <c r="O7645" s="144"/>
      <c r="P7645" s="355">
        <v>0</v>
      </c>
      <c r="Q7645" s="362">
        <f>SUM('NOVO HORIZONTE'!I7645)</f>
        <v>0</v>
      </c>
      <c r="R7645" s="363">
        <f t="shared" si="987"/>
        <v>0</v>
      </c>
      <c r="S7645" s="153">
        <f t="shared" si="993"/>
        <v>0</v>
      </c>
      <c r="T7645" s="364"/>
    </row>
    <row r="7646" ht="33.75" hidden="1" spans="1:20">
      <c r="A7646" s="239">
        <v>91642</v>
      </c>
      <c r="B7646" s="100" t="s">
        <v>252</v>
      </c>
      <c r="C7646" s="104" t="s">
        <v>7980</v>
      </c>
      <c r="D7646" s="94" t="s">
        <v>317</v>
      </c>
      <c r="E7646" s="95">
        <v>6.39</v>
      </c>
      <c r="F7646" s="96">
        <f t="shared" si="986"/>
        <v>7.84</v>
      </c>
      <c r="G7646" s="209">
        <f>ROUND(SUM('NOVO HORIZONTE'!G7646),2)</f>
        <v>0</v>
      </c>
      <c r="H7646" s="107">
        <f t="shared" si="992"/>
        <v>0</v>
      </c>
      <c r="I7646" s="188">
        <f t="shared" si="989"/>
        <v>0</v>
      </c>
      <c r="J7646" s="142"/>
      <c r="K7646" s="146"/>
      <c r="L7646" s="7" t="str">
        <f t="shared" si="990"/>
        <v/>
      </c>
      <c r="M7646" s="7" t="str">
        <f t="shared" si="991"/>
        <v/>
      </c>
      <c r="N7646" s="7" t="str">
        <f t="shared" si="988"/>
        <v/>
      </c>
      <c r="O7646" s="144"/>
      <c r="P7646" s="355">
        <v>0</v>
      </c>
      <c r="Q7646" s="362">
        <f>SUM('NOVO HORIZONTE'!I7646)</f>
        <v>0</v>
      </c>
      <c r="R7646" s="363">
        <f t="shared" si="987"/>
        <v>0</v>
      </c>
      <c r="S7646" s="153">
        <f t="shared" si="993"/>
        <v>0</v>
      </c>
      <c r="T7646" s="364"/>
    </row>
    <row r="7647" ht="33.75" hidden="1" spans="1:20">
      <c r="A7647" s="239">
        <v>91643</v>
      </c>
      <c r="B7647" s="100" t="s">
        <v>252</v>
      </c>
      <c r="C7647" s="104" t="s">
        <v>7981</v>
      </c>
      <c r="D7647" s="94" t="s">
        <v>317</v>
      </c>
      <c r="E7647" s="95">
        <v>70.69</v>
      </c>
      <c r="F7647" s="96">
        <f t="shared" si="986"/>
        <v>86.76</v>
      </c>
      <c r="G7647" s="209">
        <f>ROUND(SUM('NOVO HORIZONTE'!G7647),2)</f>
        <v>0</v>
      </c>
      <c r="H7647" s="107">
        <f t="shared" si="992"/>
        <v>0</v>
      </c>
      <c r="I7647" s="188">
        <f t="shared" si="989"/>
        <v>0</v>
      </c>
      <c r="J7647" s="142"/>
      <c r="K7647" s="146"/>
      <c r="L7647" s="7" t="str">
        <f t="shared" si="990"/>
        <v/>
      </c>
      <c r="M7647" s="7" t="str">
        <f t="shared" si="991"/>
        <v/>
      </c>
      <c r="N7647" s="7" t="str">
        <f t="shared" si="988"/>
        <v/>
      </c>
      <c r="O7647" s="144"/>
      <c r="P7647" s="355">
        <v>0</v>
      </c>
      <c r="Q7647" s="362">
        <f>SUM('NOVO HORIZONTE'!I7647)</f>
        <v>0</v>
      </c>
      <c r="R7647" s="363">
        <f t="shared" si="987"/>
        <v>0</v>
      </c>
      <c r="S7647" s="153">
        <f t="shared" si="993"/>
        <v>0</v>
      </c>
      <c r="T7647" s="364"/>
    </row>
    <row r="7648" ht="33.75" hidden="1" spans="1:20">
      <c r="A7648" s="239">
        <v>91644</v>
      </c>
      <c r="B7648" s="100" t="s">
        <v>252</v>
      </c>
      <c r="C7648" s="104" t="s">
        <v>7982</v>
      </c>
      <c r="D7648" s="94" t="s">
        <v>317</v>
      </c>
      <c r="E7648" s="95">
        <v>292.97</v>
      </c>
      <c r="F7648" s="96">
        <f t="shared" si="986"/>
        <v>359.59</v>
      </c>
      <c r="G7648" s="209">
        <f>ROUND(SUM('NOVO HORIZONTE'!G7648),2)</f>
        <v>0</v>
      </c>
      <c r="H7648" s="107">
        <f t="shared" si="992"/>
        <v>0</v>
      </c>
      <c r="I7648" s="188">
        <f t="shared" si="989"/>
        <v>0</v>
      </c>
      <c r="J7648" s="142"/>
      <c r="K7648" s="146"/>
      <c r="L7648" s="7" t="str">
        <f t="shared" si="990"/>
        <v/>
      </c>
      <c r="M7648" s="7" t="str">
        <f t="shared" si="991"/>
        <v/>
      </c>
      <c r="N7648" s="7" t="str">
        <f t="shared" si="988"/>
        <v/>
      </c>
      <c r="O7648" s="144"/>
      <c r="P7648" s="355">
        <v>0</v>
      </c>
      <c r="Q7648" s="362">
        <f>SUM('NOVO HORIZONTE'!I7648)</f>
        <v>0</v>
      </c>
      <c r="R7648" s="363">
        <f t="shared" si="987"/>
        <v>0</v>
      </c>
      <c r="S7648" s="153">
        <f t="shared" si="993"/>
        <v>0</v>
      </c>
      <c r="T7648" s="364"/>
    </row>
    <row r="7649" ht="33.75" hidden="1" spans="1:20">
      <c r="A7649" s="239">
        <v>91645</v>
      </c>
      <c r="B7649" s="100" t="s">
        <v>252</v>
      </c>
      <c r="C7649" s="104" t="s">
        <v>7983</v>
      </c>
      <c r="D7649" s="94" t="s">
        <v>7265</v>
      </c>
      <c r="E7649" s="95">
        <v>451.42</v>
      </c>
      <c r="F7649" s="96">
        <f t="shared" si="986"/>
        <v>554.07</v>
      </c>
      <c r="G7649" s="209">
        <f>ROUND(SUM('NOVO HORIZONTE'!G7649),2)</f>
        <v>0</v>
      </c>
      <c r="H7649" s="107">
        <f t="shared" si="992"/>
        <v>0</v>
      </c>
      <c r="I7649" s="188">
        <f t="shared" si="989"/>
        <v>0</v>
      </c>
      <c r="J7649" s="142"/>
      <c r="K7649" s="146"/>
      <c r="L7649" s="7" t="str">
        <f t="shared" si="990"/>
        <v/>
      </c>
      <c r="M7649" s="7" t="str">
        <f t="shared" si="991"/>
        <v/>
      </c>
      <c r="N7649" s="7" t="str">
        <f t="shared" si="988"/>
        <v/>
      </c>
      <c r="O7649" s="144"/>
      <c r="P7649" s="355">
        <v>0</v>
      </c>
      <c r="Q7649" s="362">
        <f>SUM('NOVO HORIZONTE'!I7649)</f>
        <v>0</v>
      </c>
      <c r="R7649" s="363">
        <f t="shared" si="987"/>
        <v>0</v>
      </c>
      <c r="S7649" s="153">
        <f t="shared" si="993"/>
        <v>0</v>
      </c>
      <c r="T7649" s="364"/>
    </row>
    <row r="7650" ht="33.75" hidden="1" spans="1:20">
      <c r="A7650" s="239">
        <v>91646</v>
      </c>
      <c r="B7650" s="100" t="s">
        <v>252</v>
      </c>
      <c r="C7650" s="104" t="s">
        <v>7984</v>
      </c>
      <c r="D7650" s="94" t="s">
        <v>7267</v>
      </c>
      <c r="E7650" s="95">
        <v>87.76</v>
      </c>
      <c r="F7650" s="96">
        <f t="shared" si="986"/>
        <v>107.72</v>
      </c>
      <c r="G7650" s="209">
        <f>ROUND(SUM('NOVO HORIZONTE'!G7650),2)</f>
        <v>0</v>
      </c>
      <c r="H7650" s="107">
        <f t="shared" si="992"/>
        <v>0</v>
      </c>
      <c r="I7650" s="188">
        <f t="shared" si="989"/>
        <v>0</v>
      </c>
      <c r="J7650" s="142"/>
      <c r="K7650" s="146"/>
      <c r="L7650" s="7" t="str">
        <f t="shared" si="990"/>
        <v/>
      </c>
      <c r="M7650" s="7" t="str">
        <f t="shared" si="991"/>
        <v/>
      </c>
      <c r="N7650" s="7" t="str">
        <f t="shared" si="988"/>
        <v/>
      </c>
      <c r="O7650" s="144"/>
      <c r="P7650" s="355">
        <v>0</v>
      </c>
      <c r="Q7650" s="362">
        <f>SUM('NOVO HORIZONTE'!I7650)</f>
        <v>0</v>
      </c>
      <c r="R7650" s="363">
        <f t="shared" si="987"/>
        <v>0</v>
      </c>
      <c r="S7650" s="153">
        <f t="shared" si="993"/>
        <v>0</v>
      </c>
      <c r="T7650" s="364"/>
    </row>
    <row r="7651" ht="22.5" hidden="1" spans="1:20">
      <c r="A7651" s="239">
        <v>91031</v>
      </c>
      <c r="B7651" s="100" t="s">
        <v>252</v>
      </c>
      <c r="C7651" s="104" t="s">
        <v>7985</v>
      </c>
      <c r="D7651" s="94" t="s">
        <v>7265</v>
      </c>
      <c r="E7651" s="95">
        <v>251.89</v>
      </c>
      <c r="F7651" s="96">
        <f t="shared" si="986"/>
        <v>309.17</v>
      </c>
      <c r="G7651" s="209">
        <f>ROUND(SUM('NOVO HORIZONTE'!G7651),2)</f>
        <v>0</v>
      </c>
      <c r="H7651" s="107">
        <f t="shared" si="992"/>
        <v>0</v>
      </c>
      <c r="I7651" s="188">
        <f t="shared" si="989"/>
        <v>0</v>
      </c>
      <c r="J7651" s="142"/>
      <c r="K7651" s="146"/>
      <c r="L7651" s="7" t="str">
        <f t="shared" si="990"/>
        <v/>
      </c>
      <c r="M7651" s="7" t="str">
        <f t="shared" si="991"/>
        <v/>
      </c>
      <c r="N7651" s="7" t="str">
        <f t="shared" si="988"/>
        <v/>
      </c>
      <c r="O7651" s="144"/>
      <c r="P7651" s="355">
        <v>0</v>
      </c>
      <c r="Q7651" s="362">
        <f>SUM('NOVO HORIZONTE'!I7651)</f>
        <v>0</v>
      </c>
      <c r="R7651" s="363">
        <f t="shared" si="987"/>
        <v>0</v>
      </c>
      <c r="S7651" s="153">
        <f t="shared" si="993"/>
        <v>0</v>
      </c>
      <c r="T7651" s="364"/>
    </row>
    <row r="7652" ht="22.5" hidden="1" spans="1:20">
      <c r="A7652" s="239">
        <v>91032</v>
      </c>
      <c r="B7652" s="100" t="s">
        <v>252</v>
      </c>
      <c r="C7652" s="104" t="s">
        <v>7986</v>
      </c>
      <c r="D7652" s="94" t="s">
        <v>7267</v>
      </c>
      <c r="E7652" s="95">
        <v>62.25</v>
      </c>
      <c r="F7652" s="96">
        <f t="shared" si="986"/>
        <v>76.41</v>
      </c>
      <c r="G7652" s="209">
        <f>ROUND(SUM('NOVO HORIZONTE'!G7652),2)</f>
        <v>0</v>
      </c>
      <c r="H7652" s="107">
        <f t="shared" si="992"/>
        <v>0</v>
      </c>
      <c r="I7652" s="188">
        <f t="shared" si="989"/>
        <v>0</v>
      </c>
      <c r="J7652" s="142"/>
      <c r="K7652" s="146"/>
      <c r="L7652" s="7" t="str">
        <f t="shared" si="990"/>
        <v/>
      </c>
      <c r="M7652" s="7" t="str">
        <f t="shared" si="991"/>
        <v/>
      </c>
      <c r="N7652" s="7" t="str">
        <f t="shared" si="988"/>
        <v/>
      </c>
      <c r="O7652" s="144"/>
      <c r="P7652" s="355">
        <v>0</v>
      </c>
      <c r="Q7652" s="362">
        <f>SUM('NOVO HORIZONTE'!I7652)</f>
        <v>0</v>
      </c>
      <c r="R7652" s="363">
        <f t="shared" si="987"/>
        <v>0</v>
      </c>
      <c r="S7652" s="153">
        <f t="shared" si="993"/>
        <v>0</v>
      </c>
      <c r="T7652" s="364"/>
    </row>
    <row r="7653" ht="22.5" hidden="1" spans="1:20">
      <c r="A7653" s="239">
        <v>91026</v>
      </c>
      <c r="B7653" s="100" t="s">
        <v>252</v>
      </c>
      <c r="C7653" s="104" t="s">
        <v>7987</v>
      </c>
      <c r="D7653" s="94" t="s">
        <v>317</v>
      </c>
      <c r="E7653" s="95">
        <v>25.68</v>
      </c>
      <c r="F7653" s="96">
        <f t="shared" si="986"/>
        <v>31.52</v>
      </c>
      <c r="G7653" s="209">
        <f>ROUND(SUM('NOVO HORIZONTE'!G7653),2)</f>
        <v>0</v>
      </c>
      <c r="H7653" s="107">
        <f t="shared" si="992"/>
        <v>0</v>
      </c>
      <c r="I7653" s="188">
        <f t="shared" si="989"/>
        <v>0</v>
      </c>
      <c r="J7653" s="142"/>
      <c r="K7653" s="146"/>
      <c r="L7653" s="7" t="str">
        <f t="shared" si="990"/>
        <v/>
      </c>
      <c r="M7653" s="7" t="str">
        <f t="shared" si="991"/>
        <v/>
      </c>
      <c r="N7653" s="7" t="str">
        <f t="shared" si="988"/>
        <v/>
      </c>
      <c r="O7653" s="144"/>
      <c r="P7653" s="355">
        <v>0</v>
      </c>
      <c r="Q7653" s="362">
        <f>SUM('NOVO HORIZONTE'!I7653)</f>
        <v>0</v>
      </c>
      <c r="R7653" s="363">
        <f t="shared" si="987"/>
        <v>0</v>
      </c>
      <c r="S7653" s="153">
        <f t="shared" si="993"/>
        <v>0</v>
      </c>
      <c r="T7653" s="364"/>
    </row>
    <row r="7654" ht="22.5" hidden="1" spans="1:20">
      <c r="A7654" s="239">
        <v>91027</v>
      </c>
      <c r="B7654" s="100" t="s">
        <v>252</v>
      </c>
      <c r="C7654" s="104" t="s">
        <v>7988</v>
      </c>
      <c r="D7654" s="94" t="s">
        <v>317</v>
      </c>
      <c r="E7654" s="95">
        <v>5.23</v>
      </c>
      <c r="F7654" s="96">
        <f t="shared" si="986"/>
        <v>6.42</v>
      </c>
      <c r="G7654" s="209">
        <f>ROUND(SUM('NOVO HORIZONTE'!G7654),2)</f>
        <v>0</v>
      </c>
      <c r="H7654" s="107">
        <f t="shared" si="992"/>
        <v>0</v>
      </c>
      <c r="I7654" s="188">
        <f t="shared" si="989"/>
        <v>0</v>
      </c>
      <c r="J7654" s="142"/>
      <c r="K7654" s="146"/>
      <c r="L7654" s="7" t="str">
        <f t="shared" si="990"/>
        <v/>
      </c>
      <c r="M7654" s="7" t="str">
        <f t="shared" si="991"/>
        <v/>
      </c>
      <c r="N7654" s="7" t="str">
        <f t="shared" si="988"/>
        <v/>
      </c>
      <c r="O7654" s="144"/>
      <c r="P7654" s="355">
        <v>0</v>
      </c>
      <c r="Q7654" s="362">
        <f>SUM('NOVO HORIZONTE'!I7654)</f>
        <v>0</v>
      </c>
      <c r="R7654" s="363">
        <f t="shared" si="987"/>
        <v>0</v>
      </c>
      <c r="S7654" s="153">
        <f t="shared" si="993"/>
        <v>0</v>
      </c>
      <c r="T7654" s="364"/>
    </row>
    <row r="7655" ht="22.5" hidden="1" spans="1:20">
      <c r="A7655" s="239">
        <v>91028</v>
      </c>
      <c r="B7655" s="100" t="s">
        <v>252</v>
      </c>
      <c r="C7655" s="104" t="s">
        <v>7989</v>
      </c>
      <c r="D7655" s="94" t="s">
        <v>317</v>
      </c>
      <c r="E7655" s="95">
        <v>4.14</v>
      </c>
      <c r="F7655" s="96">
        <f t="shared" si="986"/>
        <v>5.08</v>
      </c>
      <c r="G7655" s="209">
        <f>ROUND(SUM('NOVO HORIZONTE'!G7655),2)</f>
        <v>0</v>
      </c>
      <c r="H7655" s="107">
        <f t="shared" si="992"/>
        <v>0</v>
      </c>
      <c r="I7655" s="188">
        <f t="shared" si="989"/>
        <v>0</v>
      </c>
      <c r="J7655" s="142"/>
      <c r="K7655" s="146"/>
      <c r="L7655" s="7" t="str">
        <f t="shared" si="990"/>
        <v/>
      </c>
      <c r="M7655" s="7" t="str">
        <f t="shared" si="991"/>
        <v/>
      </c>
      <c r="N7655" s="7" t="str">
        <f t="shared" si="988"/>
        <v/>
      </c>
      <c r="O7655" s="144"/>
      <c r="P7655" s="355">
        <v>0</v>
      </c>
      <c r="Q7655" s="362">
        <f>SUM('NOVO HORIZONTE'!I7655)</f>
        <v>0</v>
      </c>
      <c r="R7655" s="363">
        <f t="shared" si="987"/>
        <v>0</v>
      </c>
      <c r="S7655" s="153">
        <f t="shared" si="993"/>
        <v>0</v>
      </c>
      <c r="T7655" s="364"/>
    </row>
    <row r="7656" ht="22.5" hidden="1" spans="1:20">
      <c r="A7656" s="239">
        <v>91029</v>
      </c>
      <c r="B7656" s="100" t="s">
        <v>252</v>
      </c>
      <c r="C7656" s="104" t="s">
        <v>7990</v>
      </c>
      <c r="D7656" s="94" t="s">
        <v>317</v>
      </c>
      <c r="E7656" s="95">
        <v>46.94</v>
      </c>
      <c r="F7656" s="96">
        <f t="shared" si="986"/>
        <v>57.61</v>
      </c>
      <c r="G7656" s="209">
        <f>ROUND(SUM('NOVO HORIZONTE'!G7656),2)</f>
        <v>0</v>
      </c>
      <c r="H7656" s="107">
        <f t="shared" si="992"/>
        <v>0</v>
      </c>
      <c r="I7656" s="188">
        <f t="shared" si="989"/>
        <v>0</v>
      </c>
      <c r="J7656" s="142"/>
      <c r="K7656" s="146"/>
      <c r="L7656" s="7" t="str">
        <f t="shared" si="990"/>
        <v/>
      </c>
      <c r="M7656" s="7" t="str">
        <f t="shared" si="991"/>
        <v/>
      </c>
      <c r="N7656" s="7" t="str">
        <f t="shared" si="988"/>
        <v/>
      </c>
      <c r="O7656" s="144"/>
      <c r="P7656" s="355">
        <v>0</v>
      </c>
      <c r="Q7656" s="362">
        <f>SUM('NOVO HORIZONTE'!I7656)</f>
        <v>0</v>
      </c>
      <c r="R7656" s="363">
        <f t="shared" si="987"/>
        <v>0</v>
      </c>
      <c r="S7656" s="153">
        <f t="shared" si="993"/>
        <v>0</v>
      </c>
      <c r="T7656" s="364"/>
    </row>
    <row r="7657" ht="22.5" hidden="1" spans="1:20">
      <c r="A7657" s="239">
        <v>91030</v>
      </c>
      <c r="B7657" s="100" t="s">
        <v>252</v>
      </c>
      <c r="C7657" s="104" t="s">
        <v>7991</v>
      </c>
      <c r="D7657" s="94" t="s">
        <v>317</v>
      </c>
      <c r="E7657" s="95">
        <v>142.7</v>
      </c>
      <c r="F7657" s="96">
        <f t="shared" si="986"/>
        <v>175.15</v>
      </c>
      <c r="G7657" s="209">
        <f>ROUND(SUM('NOVO HORIZONTE'!G7657),2)</f>
        <v>0</v>
      </c>
      <c r="H7657" s="107">
        <f t="shared" si="992"/>
        <v>0</v>
      </c>
      <c r="I7657" s="188">
        <f t="shared" si="989"/>
        <v>0</v>
      </c>
      <c r="J7657" s="142"/>
      <c r="K7657" s="146"/>
      <c r="L7657" s="7" t="str">
        <f t="shared" si="990"/>
        <v/>
      </c>
      <c r="M7657" s="7" t="str">
        <f t="shared" si="991"/>
        <v/>
      </c>
      <c r="N7657" s="7" t="str">
        <f t="shared" si="988"/>
        <v/>
      </c>
      <c r="O7657" s="144"/>
      <c r="P7657" s="355">
        <v>0</v>
      </c>
      <c r="Q7657" s="362">
        <f>SUM('NOVO HORIZONTE'!I7657)</f>
        <v>0</v>
      </c>
      <c r="R7657" s="363">
        <f t="shared" si="987"/>
        <v>0</v>
      </c>
      <c r="S7657" s="153">
        <f t="shared" si="993"/>
        <v>0</v>
      </c>
      <c r="T7657" s="364"/>
    </row>
    <row r="7658" ht="33.75" hidden="1" spans="1:20">
      <c r="A7658" s="239">
        <v>92106</v>
      </c>
      <c r="B7658" s="100" t="s">
        <v>252</v>
      </c>
      <c r="C7658" s="104" t="s">
        <v>7992</v>
      </c>
      <c r="D7658" s="94" t="s">
        <v>7265</v>
      </c>
      <c r="E7658" s="95">
        <v>336.89</v>
      </c>
      <c r="F7658" s="96">
        <f t="shared" si="986"/>
        <v>413.5</v>
      </c>
      <c r="G7658" s="209">
        <f>ROUND(SUM('NOVO HORIZONTE'!G7658),2)</f>
        <v>0</v>
      </c>
      <c r="H7658" s="107">
        <f t="shared" si="992"/>
        <v>0</v>
      </c>
      <c r="I7658" s="188">
        <f t="shared" si="989"/>
        <v>0</v>
      </c>
      <c r="J7658" s="142"/>
      <c r="K7658" s="146"/>
      <c r="L7658" s="7" t="str">
        <f t="shared" si="990"/>
        <v/>
      </c>
      <c r="M7658" s="7" t="str">
        <f t="shared" si="991"/>
        <v/>
      </c>
      <c r="N7658" s="7" t="str">
        <f t="shared" si="988"/>
        <v/>
      </c>
      <c r="O7658" s="144"/>
      <c r="P7658" s="355">
        <v>0</v>
      </c>
      <c r="Q7658" s="362">
        <f>SUM('NOVO HORIZONTE'!I7658)</f>
        <v>0</v>
      </c>
      <c r="R7658" s="363">
        <f t="shared" si="987"/>
        <v>0</v>
      </c>
      <c r="S7658" s="153">
        <f t="shared" si="993"/>
        <v>0</v>
      </c>
      <c r="T7658" s="364"/>
    </row>
    <row r="7659" ht="33.75" hidden="1" spans="1:20">
      <c r="A7659" s="239">
        <v>92242</v>
      </c>
      <c r="B7659" s="100" t="s">
        <v>252</v>
      </c>
      <c r="C7659" s="104" t="s">
        <v>7993</v>
      </c>
      <c r="D7659" s="94" t="s">
        <v>7265</v>
      </c>
      <c r="E7659" s="95">
        <v>392.99</v>
      </c>
      <c r="F7659" s="96">
        <f t="shared" si="986"/>
        <v>482.36</v>
      </c>
      <c r="G7659" s="209">
        <f>ROUND(SUM('NOVO HORIZONTE'!G7659),2)</f>
        <v>0</v>
      </c>
      <c r="H7659" s="107">
        <f t="shared" si="992"/>
        <v>0</v>
      </c>
      <c r="I7659" s="188">
        <f t="shared" si="989"/>
        <v>0</v>
      </c>
      <c r="J7659" s="142"/>
      <c r="K7659" s="146"/>
      <c r="L7659" s="7" t="str">
        <f t="shared" si="990"/>
        <v/>
      </c>
      <c r="M7659" s="7" t="str">
        <f t="shared" si="991"/>
        <v/>
      </c>
      <c r="N7659" s="7" t="str">
        <f t="shared" si="988"/>
        <v/>
      </c>
      <c r="O7659" s="144"/>
      <c r="P7659" s="355">
        <v>0</v>
      </c>
      <c r="Q7659" s="362">
        <f>SUM('NOVO HORIZONTE'!I7659)</f>
        <v>0</v>
      </c>
      <c r="R7659" s="363">
        <f t="shared" si="987"/>
        <v>0</v>
      </c>
      <c r="S7659" s="153">
        <f t="shared" si="993"/>
        <v>0</v>
      </c>
      <c r="T7659" s="364"/>
    </row>
    <row r="7660" ht="33.75" hidden="1" spans="1:20">
      <c r="A7660" s="239">
        <v>93402</v>
      </c>
      <c r="B7660" s="100" t="s">
        <v>252</v>
      </c>
      <c r="C7660" s="104" t="s">
        <v>7994</v>
      </c>
      <c r="D7660" s="94" t="s">
        <v>7265</v>
      </c>
      <c r="E7660" s="95">
        <v>262.7</v>
      </c>
      <c r="F7660" s="96">
        <f t="shared" si="986"/>
        <v>322.44</v>
      </c>
      <c r="G7660" s="209">
        <f>ROUND(SUM('NOVO HORIZONTE'!G7660),2)</f>
        <v>0</v>
      </c>
      <c r="H7660" s="107">
        <f t="shared" si="992"/>
        <v>0</v>
      </c>
      <c r="I7660" s="188">
        <f t="shared" si="989"/>
        <v>0</v>
      </c>
      <c r="J7660" s="142"/>
      <c r="K7660" s="146"/>
      <c r="L7660" s="7" t="str">
        <f t="shared" si="990"/>
        <v/>
      </c>
      <c r="M7660" s="7" t="str">
        <f t="shared" si="991"/>
        <v/>
      </c>
      <c r="N7660" s="7" t="str">
        <f t="shared" si="988"/>
        <v/>
      </c>
      <c r="O7660" s="144"/>
      <c r="P7660" s="355">
        <v>0</v>
      </c>
      <c r="Q7660" s="362">
        <f>SUM('NOVO HORIZONTE'!I7660)</f>
        <v>0</v>
      </c>
      <c r="R7660" s="363">
        <f t="shared" si="987"/>
        <v>0</v>
      </c>
      <c r="S7660" s="153">
        <f t="shared" si="993"/>
        <v>0</v>
      </c>
      <c r="T7660" s="364"/>
    </row>
    <row r="7661" ht="33.75" hidden="1" spans="1:20">
      <c r="A7661" s="239">
        <v>92107</v>
      </c>
      <c r="B7661" s="100" t="s">
        <v>252</v>
      </c>
      <c r="C7661" s="104" t="s">
        <v>7995</v>
      </c>
      <c r="D7661" s="94" t="s">
        <v>7267</v>
      </c>
      <c r="E7661" s="95">
        <v>81.66</v>
      </c>
      <c r="F7661" s="96">
        <f t="shared" si="986"/>
        <v>100.23</v>
      </c>
      <c r="G7661" s="209">
        <f>ROUND(SUM('NOVO HORIZONTE'!G7661),2)</f>
        <v>0</v>
      </c>
      <c r="H7661" s="107">
        <f t="shared" si="992"/>
        <v>0</v>
      </c>
      <c r="I7661" s="188">
        <f t="shared" si="989"/>
        <v>0</v>
      </c>
      <c r="J7661" s="142"/>
      <c r="K7661" s="146"/>
      <c r="L7661" s="7" t="str">
        <f t="shared" si="990"/>
        <v/>
      </c>
      <c r="M7661" s="7" t="str">
        <f t="shared" si="991"/>
        <v/>
      </c>
      <c r="N7661" s="7" t="str">
        <f t="shared" si="988"/>
        <v/>
      </c>
      <c r="O7661" s="144"/>
      <c r="P7661" s="355">
        <v>0</v>
      </c>
      <c r="Q7661" s="362">
        <f>SUM('NOVO HORIZONTE'!I7661)</f>
        <v>0</v>
      </c>
      <c r="R7661" s="363">
        <f t="shared" si="987"/>
        <v>0</v>
      </c>
      <c r="S7661" s="153">
        <f t="shared" si="993"/>
        <v>0</v>
      </c>
      <c r="T7661" s="364"/>
    </row>
    <row r="7662" ht="33.75" hidden="1" spans="1:20">
      <c r="A7662" s="239">
        <v>92243</v>
      </c>
      <c r="B7662" s="100" t="s">
        <v>252</v>
      </c>
      <c r="C7662" s="104" t="s">
        <v>7996</v>
      </c>
      <c r="D7662" s="94" t="s">
        <v>7267</v>
      </c>
      <c r="E7662" s="95">
        <v>73.15</v>
      </c>
      <c r="F7662" s="96">
        <f t="shared" ref="F7662:F7725" si="994">IF(E7662=0,0,IF(P7662=0,ROUND(E7662*(1+E$13),2),ROUND(E7662*(1+E$12),2)))</f>
        <v>89.78</v>
      </c>
      <c r="G7662" s="209">
        <f>ROUND(SUM('NOVO HORIZONTE'!G7662),2)</f>
        <v>0</v>
      </c>
      <c r="H7662" s="107">
        <f t="shared" si="992"/>
        <v>0</v>
      </c>
      <c r="I7662" s="188">
        <f t="shared" si="989"/>
        <v>0</v>
      </c>
      <c r="J7662" s="142"/>
      <c r="K7662" s="146"/>
      <c r="L7662" s="7" t="str">
        <f t="shared" si="990"/>
        <v/>
      </c>
      <c r="M7662" s="7" t="str">
        <f t="shared" si="991"/>
        <v/>
      </c>
      <c r="N7662" s="7" t="str">
        <f t="shared" si="988"/>
        <v/>
      </c>
      <c r="O7662" s="144"/>
      <c r="P7662" s="355">
        <v>0</v>
      </c>
      <c r="Q7662" s="362">
        <f>SUM('NOVO HORIZONTE'!I7662)</f>
        <v>0</v>
      </c>
      <c r="R7662" s="363">
        <f t="shared" ref="R7662:R7725" si="995">I7662-Q7662</f>
        <v>0</v>
      </c>
      <c r="S7662" s="153">
        <f t="shared" si="993"/>
        <v>0</v>
      </c>
      <c r="T7662" s="364"/>
    </row>
    <row r="7663" ht="33.75" hidden="1" spans="1:20">
      <c r="A7663" s="239">
        <v>92101</v>
      </c>
      <c r="B7663" s="100" t="s">
        <v>252</v>
      </c>
      <c r="C7663" s="104" t="s">
        <v>7997</v>
      </c>
      <c r="D7663" s="94" t="s">
        <v>317</v>
      </c>
      <c r="E7663" s="95">
        <v>41.94</v>
      </c>
      <c r="F7663" s="96">
        <f t="shared" si="994"/>
        <v>51.48</v>
      </c>
      <c r="G7663" s="209">
        <f>ROUND(SUM('NOVO HORIZONTE'!G7663),2)</f>
        <v>0</v>
      </c>
      <c r="H7663" s="107">
        <f t="shared" si="992"/>
        <v>0</v>
      </c>
      <c r="I7663" s="188">
        <f t="shared" si="989"/>
        <v>0</v>
      </c>
      <c r="J7663" s="142"/>
      <c r="K7663" s="146"/>
      <c r="L7663" s="7" t="str">
        <f t="shared" si="990"/>
        <v/>
      </c>
      <c r="M7663" s="7" t="str">
        <f t="shared" si="991"/>
        <v/>
      </c>
      <c r="N7663" s="7" t="str">
        <f t="shared" si="988"/>
        <v/>
      </c>
      <c r="O7663" s="144"/>
      <c r="P7663" s="355">
        <v>0</v>
      </c>
      <c r="Q7663" s="362">
        <f>SUM('NOVO HORIZONTE'!I7663)</f>
        <v>0</v>
      </c>
      <c r="R7663" s="363">
        <f t="shared" si="995"/>
        <v>0</v>
      </c>
      <c r="S7663" s="153">
        <f t="shared" si="993"/>
        <v>0</v>
      </c>
      <c r="T7663" s="364"/>
    </row>
    <row r="7664" ht="33.75" hidden="1" spans="1:20">
      <c r="A7664" s="239">
        <v>92102</v>
      </c>
      <c r="B7664" s="100" t="s">
        <v>252</v>
      </c>
      <c r="C7664" s="104" t="s">
        <v>7998</v>
      </c>
      <c r="D7664" s="94" t="s">
        <v>317</v>
      </c>
      <c r="E7664" s="95">
        <v>6.96</v>
      </c>
      <c r="F7664" s="96">
        <f t="shared" si="994"/>
        <v>8.54</v>
      </c>
      <c r="G7664" s="209">
        <f>ROUND(SUM('NOVO HORIZONTE'!G7664),2)</f>
        <v>0</v>
      </c>
      <c r="H7664" s="107">
        <f t="shared" si="992"/>
        <v>0</v>
      </c>
      <c r="I7664" s="188">
        <f t="shared" si="989"/>
        <v>0</v>
      </c>
      <c r="J7664" s="142"/>
      <c r="K7664" s="146"/>
      <c r="L7664" s="7" t="str">
        <f t="shared" si="990"/>
        <v/>
      </c>
      <c r="M7664" s="7" t="str">
        <f t="shared" si="991"/>
        <v/>
      </c>
      <c r="N7664" s="7" t="str">
        <f t="shared" si="988"/>
        <v/>
      </c>
      <c r="O7664" s="144"/>
      <c r="P7664" s="355">
        <v>0</v>
      </c>
      <c r="Q7664" s="362">
        <f>SUM('NOVO HORIZONTE'!I7664)</f>
        <v>0</v>
      </c>
      <c r="R7664" s="363">
        <f t="shared" si="995"/>
        <v>0</v>
      </c>
      <c r="S7664" s="153">
        <f t="shared" si="993"/>
        <v>0</v>
      </c>
      <c r="T7664" s="364"/>
    </row>
    <row r="7665" ht="33.75" hidden="1" spans="1:20">
      <c r="A7665" s="239">
        <v>92103</v>
      </c>
      <c r="B7665" s="100" t="s">
        <v>252</v>
      </c>
      <c r="C7665" s="104" t="s">
        <v>7999</v>
      </c>
      <c r="D7665" s="94" t="s">
        <v>317</v>
      </c>
      <c r="E7665" s="95">
        <v>5.56</v>
      </c>
      <c r="F7665" s="96">
        <f t="shared" si="994"/>
        <v>6.82</v>
      </c>
      <c r="G7665" s="209">
        <f>ROUND(SUM('NOVO HORIZONTE'!G7665),2)</f>
        <v>0</v>
      </c>
      <c r="H7665" s="107">
        <f t="shared" si="992"/>
        <v>0</v>
      </c>
      <c r="I7665" s="188">
        <f t="shared" si="989"/>
        <v>0</v>
      </c>
      <c r="J7665" s="142"/>
      <c r="K7665" s="146"/>
      <c r="L7665" s="7" t="str">
        <f t="shared" si="990"/>
        <v/>
      </c>
      <c r="M7665" s="7" t="str">
        <f t="shared" si="991"/>
        <v/>
      </c>
      <c r="N7665" s="7" t="str">
        <f t="shared" si="988"/>
        <v/>
      </c>
      <c r="O7665" s="144"/>
      <c r="P7665" s="355">
        <v>0</v>
      </c>
      <c r="Q7665" s="362">
        <f>SUM('NOVO HORIZONTE'!I7665)</f>
        <v>0</v>
      </c>
      <c r="R7665" s="363">
        <f t="shared" si="995"/>
        <v>0</v>
      </c>
      <c r="S7665" s="153">
        <f t="shared" si="993"/>
        <v>0</v>
      </c>
      <c r="T7665" s="364"/>
    </row>
    <row r="7666" ht="33.75" hidden="1" spans="1:20">
      <c r="A7666" s="239">
        <v>92104</v>
      </c>
      <c r="B7666" s="100" t="s">
        <v>252</v>
      </c>
      <c r="C7666" s="104" t="s">
        <v>8000</v>
      </c>
      <c r="D7666" s="94" t="s">
        <v>317</v>
      </c>
      <c r="E7666" s="95">
        <v>68.06</v>
      </c>
      <c r="F7666" s="96">
        <f t="shared" si="994"/>
        <v>83.54</v>
      </c>
      <c r="G7666" s="209">
        <f>ROUND(SUM('NOVO HORIZONTE'!G7666),2)</f>
        <v>0</v>
      </c>
      <c r="H7666" s="107">
        <f t="shared" si="992"/>
        <v>0</v>
      </c>
      <c r="I7666" s="188">
        <f t="shared" si="989"/>
        <v>0</v>
      </c>
      <c r="J7666" s="142"/>
      <c r="K7666" s="146"/>
      <c r="L7666" s="7" t="str">
        <f t="shared" si="990"/>
        <v/>
      </c>
      <c r="M7666" s="7" t="str">
        <f t="shared" si="991"/>
        <v/>
      </c>
      <c r="N7666" s="7" t="str">
        <f t="shared" si="988"/>
        <v/>
      </c>
      <c r="O7666" s="144"/>
      <c r="P7666" s="355">
        <v>0</v>
      </c>
      <c r="Q7666" s="362">
        <f>SUM('NOVO HORIZONTE'!I7666)</f>
        <v>0</v>
      </c>
      <c r="R7666" s="363">
        <f t="shared" si="995"/>
        <v>0</v>
      </c>
      <c r="S7666" s="153">
        <f t="shared" si="993"/>
        <v>0</v>
      </c>
      <c r="T7666" s="364"/>
    </row>
    <row r="7667" ht="33.75" hidden="1" spans="1:20">
      <c r="A7667" s="239">
        <v>92105</v>
      </c>
      <c r="B7667" s="100" t="s">
        <v>252</v>
      </c>
      <c r="C7667" s="104" t="s">
        <v>8001</v>
      </c>
      <c r="D7667" s="94" t="s">
        <v>317</v>
      </c>
      <c r="E7667" s="95">
        <v>187.17</v>
      </c>
      <c r="F7667" s="96">
        <f t="shared" si="994"/>
        <v>229.73</v>
      </c>
      <c r="G7667" s="209">
        <f>ROUND(SUM('NOVO HORIZONTE'!G7667),2)</f>
        <v>0</v>
      </c>
      <c r="H7667" s="107">
        <f t="shared" si="992"/>
        <v>0</v>
      </c>
      <c r="I7667" s="188">
        <f t="shared" si="989"/>
        <v>0</v>
      </c>
      <c r="J7667" s="142"/>
      <c r="K7667" s="146"/>
      <c r="L7667" s="7" t="str">
        <f t="shared" si="990"/>
        <v/>
      </c>
      <c r="M7667" s="7" t="str">
        <f t="shared" si="991"/>
        <v/>
      </c>
      <c r="N7667" s="7" t="str">
        <f t="shared" si="988"/>
        <v/>
      </c>
      <c r="O7667" s="144"/>
      <c r="P7667" s="355">
        <v>0</v>
      </c>
      <c r="Q7667" s="362">
        <f>SUM('NOVO HORIZONTE'!I7667)</f>
        <v>0</v>
      </c>
      <c r="R7667" s="363">
        <f t="shared" si="995"/>
        <v>0</v>
      </c>
      <c r="S7667" s="153">
        <f t="shared" si="993"/>
        <v>0</v>
      </c>
      <c r="T7667" s="364"/>
    </row>
    <row r="7668" ht="33.75" hidden="1" spans="1:20">
      <c r="A7668" s="239">
        <v>92237</v>
      </c>
      <c r="B7668" s="100" t="s">
        <v>252</v>
      </c>
      <c r="C7668" s="104" t="s">
        <v>8002</v>
      </c>
      <c r="D7668" s="94" t="s">
        <v>317</v>
      </c>
      <c r="E7668" s="95">
        <v>28.57</v>
      </c>
      <c r="F7668" s="96">
        <f t="shared" si="994"/>
        <v>35.07</v>
      </c>
      <c r="G7668" s="209">
        <f>ROUND(SUM('NOVO HORIZONTE'!G7668),2)</f>
        <v>0</v>
      </c>
      <c r="H7668" s="107">
        <f t="shared" si="992"/>
        <v>0</v>
      </c>
      <c r="I7668" s="188">
        <f t="shared" si="989"/>
        <v>0</v>
      </c>
      <c r="J7668" s="142"/>
      <c r="K7668" s="146"/>
      <c r="L7668" s="7" t="str">
        <f t="shared" si="990"/>
        <v/>
      </c>
      <c r="M7668" s="7" t="str">
        <f t="shared" si="991"/>
        <v/>
      </c>
      <c r="N7668" s="7" t="str">
        <f t="shared" si="988"/>
        <v/>
      </c>
      <c r="O7668" s="144"/>
      <c r="P7668" s="355">
        <v>0</v>
      </c>
      <c r="Q7668" s="362">
        <f>SUM('NOVO HORIZONTE'!I7668)</f>
        <v>0</v>
      </c>
      <c r="R7668" s="363">
        <f t="shared" si="995"/>
        <v>0</v>
      </c>
      <c r="S7668" s="153">
        <f t="shared" si="993"/>
        <v>0</v>
      </c>
      <c r="T7668" s="364"/>
    </row>
    <row r="7669" ht="33.75" hidden="1" spans="1:20">
      <c r="A7669" s="239">
        <v>92238</v>
      </c>
      <c r="B7669" s="100" t="s">
        <v>252</v>
      </c>
      <c r="C7669" s="104" t="s">
        <v>8003</v>
      </c>
      <c r="D7669" s="94" t="s">
        <v>317</v>
      </c>
      <c r="E7669" s="95">
        <v>5.86</v>
      </c>
      <c r="F7669" s="96">
        <f t="shared" si="994"/>
        <v>7.19</v>
      </c>
      <c r="G7669" s="209">
        <f>ROUND(SUM('NOVO HORIZONTE'!G7669),2)</f>
        <v>0</v>
      </c>
      <c r="H7669" s="107">
        <f t="shared" si="992"/>
        <v>0</v>
      </c>
      <c r="I7669" s="188">
        <f t="shared" si="989"/>
        <v>0</v>
      </c>
      <c r="J7669" s="142"/>
      <c r="K7669" s="146"/>
      <c r="L7669" s="7" t="str">
        <f t="shared" si="990"/>
        <v/>
      </c>
      <c r="M7669" s="7" t="str">
        <f t="shared" si="991"/>
        <v/>
      </c>
      <c r="N7669" s="7" t="str">
        <f t="shared" si="988"/>
        <v/>
      </c>
      <c r="O7669" s="144"/>
      <c r="P7669" s="355">
        <v>0</v>
      </c>
      <c r="Q7669" s="362">
        <f>SUM('NOVO HORIZONTE'!I7669)</f>
        <v>0</v>
      </c>
      <c r="R7669" s="363">
        <f t="shared" si="995"/>
        <v>0</v>
      </c>
      <c r="S7669" s="153">
        <f t="shared" si="993"/>
        <v>0</v>
      </c>
      <c r="T7669" s="364"/>
    </row>
    <row r="7670" ht="33.75" hidden="1" spans="1:20">
      <c r="A7670" s="239">
        <v>92239</v>
      </c>
      <c r="B7670" s="100" t="s">
        <v>252</v>
      </c>
      <c r="C7670" s="104" t="s">
        <v>8004</v>
      </c>
      <c r="D7670" s="94" t="s">
        <v>317</v>
      </c>
      <c r="E7670" s="95">
        <v>4.64</v>
      </c>
      <c r="F7670" s="96">
        <f t="shared" si="994"/>
        <v>5.7</v>
      </c>
      <c r="G7670" s="209">
        <f>ROUND(SUM('NOVO HORIZONTE'!G7670),2)</f>
        <v>0</v>
      </c>
      <c r="H7670" s="107">
        <f t="shared" si="992"/>
        <v>0</v>
      </c>
      <c r="I7670" s="188">
        <f t="shared" si="989"/>
        <v>0</v>
      </c>
      <c r="J7670" s="142"/>
      <c r="K7670" s="146"/>
      <c r="L7670" s="7" t="str">
        <f t="shared" si="990"/>
        <v/>
      </c>
      <c r="M7670" s="7" t="str">
        <f t="shared" si="991"/>
        <v/>
      </c>
      <c r="N7670" s="7" t="str">
        <f t="shared" si="988"/>
        <v/>
      </c>
      <c r="O7670" s="144"/>
      <c r="P7670" s="355">
        <v>0</v>
      </c>
      <c r="Q7670" s="362">
        <f>SUM('NOVO HORIZONTE'!I7670)</f>
        <v>0</v>
      </c>
      <c r="R7670" s="363">
        <f t="shared" si="995"/>
        <v>0</v>
      </c>
      <c r="S7670" s="153">
        <f t="shared" si="993"/>
        <v>0</v>
      </c>
      <c r="T7670" s="364"/>
    </row>
    <row r="7671" ht="33.75" hidden="1" spans="1:20">
      <c r="A7671" s="239">
        <v>92240</v>
      </c>
      <c r="B7671" s="100" t="s">
        <v>252</v>
      </c>
      <c r="C7671" s="104" t="s">
        <v>8005</v>
      </c>
      <c r="D7671" s="94" t="s">
        <v>317</v>
      </c>
      <c r="E7671" s="95">
        <v>51.25</v>
      </c>
      <c r="F7671" s="96">
        <f t="shared" si="994"/>
        <v>62.9</v>
      </c>
      <c r="G7671" s="209">
        <f>ROUND(SUM('NOVO HORIZONTE'!G7671),2)</f>
        <v>0</v>
      </c>
      <c r="H7671" s="107">
        <f t="shared" si="992"/>
        <v>0</v>
      </c>
      <c r="I7671" s="188">
        <f t="shared" si="989"/>
        <v>0</v>
      </c>
      <c r="J7671" s="142"/>
      <c r="K7671" s="146"/>
      <c r="L7671" s="7" t="str">
        <f t="shared" si="990"/>
        <v/>
      </c>
      <c r="M7671" s="7" t="str">
        <f t="shared" si="991"/>
        <v/>
      </c>
      <c r="N7671" s="7" t="str">
        <f t="shared" si="988"/>
        <v/>
      </c>
      <c r="O7671" s="144"/>
      <c r="P7671" s="355">
        <v>0</v>
      </c>
      <c r="Q7671" s="362">
        <f>SUM('NOVO HORIZONTE'!I7671)</f>
        <v>0</v>
      </c>
      <c r="R7671" s="363">
        <f t="shared" si="995"/>
        <v>0</v>
      </c>
      <c r="S7671" s="153">
        <f t="shared" si="993"/>
        <v>0</v>
      </c>
      <c r="T7671" s="364"/>
    </row>
    <row r="7672" ht="33.75" hidden="1" spans="1:20">
      <c r="A7672" s="239">
        <v>92241</v>
      </c>
      <c r="B7672" s="100" t="s">
        <v>252</v>
      </c>
      <c r="C7672" s="104" t="s">
        <v>8006</v>
      </c>
      <c r="D7672" s="94" t="s">
        <v>317</v>
      </c>
      <c r="E7672" s="95">
        <v>268.59</v>
      </c>
      <c r="F7672" s="96">
        <f t="shared" si="994"/>
        <v>329.67</v>
      </c>
      <c r="G7672" s="209">
        <f>ROUND(SUM('NOVO HORIZONTE'!G7672),2)</f>
        <v>0</v>
      </c>
      <c r="H7672" s="107">
        <f t="shared" si="992"/>
        <v>0</v>
      </c>
      <c r="I7672" s="188">
        <f t="shared" si="989"/>
        <v>0</v>
      </c>
      <c r="J7672" s="142"/>
      <c r="K7672" s="146"/>
      <c r="L7672" s="7" t="str">
        <f t="shared" si="990"/>
        <v/>
      </c>
      <c r="M7672" s="7" t="str">
        <f t="shared" si="991"/>
        <v/>
      </c>
      <c r="N7672" s="7" t="str">
        <f t="shared" si="988"/>
        <v/>
      </c>
      <c r="O7672" s="144"/>
      <c r="P7672" s="355">
        <v>0</v>
      </c>
      <c r="Q7672" s="362">
        <f>SUM('NOVO HORIZONTE'!I7672)</f>
        <v>0</v>
      </c>
      <c r="R7672" s="363">
        <f t="shared" si="995"/>
        <v>0</v>
      </c>
      <c r="S7672" s="153">
        <f t="shared" si="993"/>
        <v>0</v>
      </c>
      <c r="T7672" s="364"/>
    </row>
    <row r="7673" ht="12.75" hidden="1" spans="1:20">
      <c r="A7673" s="238" t="s">
        <v>8007</v>
      </c>
      <c r="B7673" s="236"/>
      <c r="C7673" s="161" t="s">
        <v>8008</v>
      </c>
      <c r="D7673" s="94"/>
      <c r="E7673" s="95">
        <v>0</v>
      </c>
      <c r="F7673" s="96">
        <f t="shared" si="994"/>
        <v>0</v>
      </c>
      <c r="G7673" s="209">
        <f>ROUND(SUM('NOVO HORIZONTE'!G7673),2)</f>
        <v>0</v>
      </c>
      <c r="H7673" s="187">
        <f t="shared" si="992"/>
        <v>0</v>
      </c>
      <c r="I7673" s="188">
        <f t="shared" si="989"/>
        <v>0</v>
      </c>
      <c r="J7673" s="142"/>
      <c r="K7673" s="145" t="str">
        <f>IF(SUM(I7674:I7775)&gt;0,"xx","")</f>
        <v/>
      </c>
      <c r="L7673" s="7" t="str">
        <f t="shared" si="990"/>
        <v/>
      </c>
      <c r="M7673" s="7" t="str">
        <f t="shared" si="991"/>
        <v/>
      </c>
      <c r="N7673" s="7" t="str">
        <f t="shared" si="988"/>
        <v/>
      </c>
      <c r="O7673" s="144"/>
      <c r="P7673" s="375"/>
      <c r="Q7673" s="362">
        <f>SUM('NOVO HORIZONTE'!I7673)</f>
        <v>0</v>
      </c>
      <c r="R7673" s="363">
        <f t="shared" si="995"/>
        <v>0</v>
      </c>
      <c r="S7673" s="153">
        <f t="shared" si="993"/>
        <v>0</v>
      </c>
      <c r="T7673" s="364"/>
    </row>
    <row r="7674" ht="12.75" hidden="1" spans="1:20">
      <c r="A7674" s="239">
        <v>92138</v>
      </c>
      <c r="B7674" s="100" t="s">
        <v>252</v>
      </c>
      <c r="C7674" s="104" t="s">
        <v>8009</v>
      </c>
      <c r="D7674" s="94" t="s">
        <v>7265</v>
      </c>
      <c r="E7674" s="95">
        <v>96.07</v>
      </c>
      <c r="F7674" s="96">
        <f t="shared" si="994"/>
        <v>117.92</v>
      </c>
      <c r="G7674" s="209">
        <f>ROUND(SUM('NOVO HORIZONTE'!G7674),2)</f>
        <v>0</v>
      </c>
      <c r="H7674" s="107">
        <f t="shared" si="992"/>
        <v>0</v>
      </c>
      <c r="I7674" s="188">
        <f t="shared" si="989"/>
        <v>0</v>
      </c>
      <c r="J7674" s="142"/>
      <c r="K7674" s="146"/>
      <c r="L7674" s="7" t="str">
        <f t="shared" si="990"/>
        <v/>
      </c>
      <c r="M7674" s="7" t="str">
        <f t="shared" si="991"/>
        <v/>
      </c>
      <c r="N7674" s="7" t="str">
        <f t="shared" si="988"/>
        <v/>
      </c>
      <c r="O7674" s="144"/>
      <c r="P7674" s="355">
        <v>0</v>
      </c>
      <c r="Q7674" s="362">
        <f>SUM('NOVO HORIZONTE'!I7674)</f>
        <v>0</v>
      </c>
      <c r="R7674" s="363">
        <f t="shared" si="995"/>
        <v>0</v>
      </c>
      <c r="S7674" s="153">
        <f t="shared" si="993"/>
        <v>0</v>
      </c>
      <c r="T7674" s="364"/>
    </row>
    <row r="7675" ht="22.5" hidden="1" spans="1:20">
      <c r="A7675" s="239">
        <v>92145</v>
      </c>
      <c r="B7675" s="100" t="s">
        <v>252</v>
      </c>
      <c r="C7675" s="104" t="s">
        <v>8010</v>
      </c>
      <c r="D7675" s="94" t="s">
        <v>7265</v>
      </c>
      <c r="E7675" s="95">
        <v>76.77</v>
      </c>
      <c r="F7675" s="96">
        <f t="shared" si="994"/>
        <v>94.23</v>
      </c>
      <c r="G7675" s="209">
        <f>ROUND(SUM('NOVO HORIZONTE'!G7675),2)</f>
        <v>0</v>
      </c>
      <c r="H7675" s="107">
        <f t="shared" si="992"/>
        <v>0</v>
      </c>
      <c r="I7675" s="188">
        <f t="shared" si="989"/>
        <v>0</v>
      </c>
      <c r="J7675" s="142"/>
      <c r="K7675" s="146"/>
      <c r="L7675" s="7" t="str">
        <f t="shared" si="990"/>
        <v/>
      </c>
      <c r="M7675" s="7" t="str">
        <f t="shared" si="991"/>
        <v/>
      </c>
      <c r="N7675" s="7" t="str">
        <f t="shared" si="988"/>
        <v/>
      </c>
      <c r="O7675" s="144"/>
      <c r="P7675" s="355">
        <v>0</v>
      </c>
      <c r="Q7675" s="362">
        <f>SUM('NOVO HORIZONTE'!I7675)</f>
        <v>0</v>
      </c>
      <c r="R7675" s="363">
        <f t="shared" si="995"/>
        <v>0</v>
      </c>
      <c r="S7675" s="153">
        <f t="shared" si="993"/>
        <v>0</v>
      </c>
      <c r="T7675" s="364"/>
    </row>
    <row r="7676" ht="12.75" hidden="1" spans="1:20">
      <c r="A7676" s="238" t="s">
        <v>8011</v>
      </c>
      <c r="B7676" s="236"/>
      <c r="C7676" s="161" t="s">
        <v>8012</v>
      </c>
      <c r="D7676" s="94"/>
      <c r="E7676" s="95">
        <v>0</v>
      </c>
      <c r="F7676" s="96">
        <f t="shared" si="994"/>
        <v>0</v>
      </c>
      <c r="G7676" s="209">
        <f>ROUND(SUM('NOVO HORIZONTE'!G7676),2)</f>
        <v>0</v>
      </c>
      <c r="H7676" s="187">
        <f t="shared" si="992"/>
        <v>0</v>
      </c>
      <c r="I7676" s="188">
        <f t="shared" si="989"/>
        <v>0</v>
      </c>
      <c r="J7676" s="142"/>
      <c r="K7676" s="145" t="str">
        <f>IF(SUM(I7677:I7782)&gt;0,"xx","")</f>
        <v/>
      </c>
      <c r="L7676" s="7" t="str">
        <f t="shared" si="990"/>
        <v/>
      </c>
      <c r="M7676" s="7" t="str">
        <f t="shared" si="991"/>
        <v/>
      </c>
      <c r="N7676" s="7" t="str">
        <f t="shared" si="988"/>
        <v/>
      </c>
      <c r="O7676" s="144"/>
      <c r="P7676" s="375"/>
      <c r="Q7676" s="362">
        <f>SUM('NOVO HORIZONTE'!I7676)</f>
        <v>0</v>
      </c>
      <c r="R7676" s="363">
        <f t="shared" si="995"/>
        <v>0</v>
      </c>
      <c r="S7676" s="153">
        <f t="shared" si="993"/>
        <v>0</v>
      </c>
      <c r="T7676" s="364"/>
    </row>
    <row r="7677" ht="22.5" hidden="1" spans="1:20">
      <c r="A7677" s="239">
        <v>90692</v>
      </c>
      <c r="B7677" s="100" t="s">
        <v>252</v>
      </c>
      <c r="C7677" s="104" t="s">
        <v>8013</v>
      </c>
      <c r="D7677" s="94" t="s">
        <v>7265</v>
      </c>
      <c r="E7677" s="95">
        <v>120.74</v>
      </c>
      <c r="F7677" s="96">
        <f t="shared" si="994"/>
        <v>148.2</v>
      </c>
      <c r="G7677" s="209">
        <f>ROUND(SUM('NOVO HORIZONTE'!G7677),2)</f>
        <v>0</v>
      </c>
      <c r="H7677" s="107">
        <f t="shared" si="992"/>
        <v>0</v>
      </c>
      <c r="I7677" s="188">
        <f t="shared" si="989"/>
        <v>0</v>
      </c>
      <c r="J7677" s="142"/>
      <c r="K7677" s="146"/>
      <c r="L7677" s="7" t="str">
        <f t="shared" si="990"/>
        <v/>
      </c>
      <c r="M7677" s="7" t="str">
        <f t="shared" si="991"/>
        <v/>
      </c>
      <c r="N7677" s="7" t="str">
        <f t="shared" si="988"/>
        <v/>
      </c>
      <c r="O7677" s="144"/>
      <c r="P7677" s="355">
        <v>0</v>
      </c>
      <c r="Q7677" s="362">
        <f>SUM('NOVO HORIZONTE'!I7677)</f>
        <v>0</v>
      </c>
      <c r="R7677" s="363">
        <f t="shared" si="995"/>
        <v>0</v>
      </c>
      <c r="S7677" s="153">
        <f t="shared" si="993"/>
        <v>0</v>
      </c>
      <c r="T7677" s="364"/>
    </row>
    <row r="7678" ht="22.5" hidden="1" spans="1:20">
      <c r="A7678" s="239">
        <v>90693</v>
      </c>
      <c r="B7678" s="100" t="s">
        <v>252</v>
      </c>
      <c r="C7678" s="104" t="s">
        <v>8014</v>
      </c>
      <c r="D7678" s="94" t="s">
        <v>7267</v>
      </c>
      <c r="E7678" s="95">
        <v>54.48</v>
      </c>
      <c r="F7678" s="96">
        <f t="shared" si="994"/>
        <v>66.87</v>
      </c>
      <c r="G7678" s="209">
        <f>ROUND(SUM('NOVO HORIZONTE'!G7678),2)</f>
        <v>0</v>
      </c>
      <c r="H7678" s="107">
        <f t="shared" si="992"/>
        <v>0</v>
      </c>
      <c r="I7678" s="188">
        <f t="shared" si="989"/>
        <v>0</v>
      </c>
      <c r="J7678" s="142"/>
      <c r="K7678" s="146"/>
      <c r="L7678" s="7" t="str">
        <f t="shared" si="990"/>
        <v/>
      </c>
      <c r="M7678" s="7" t="str">
        <f t="shared" si="991"/>
        <v/>
      </c>
      <c r="N7678" s="7" t="str">
        <f t="shared" si="988"/>
        <v/>
      </c>
      <c r="O7678" s="144"/>
      <c r="P7678" s="355">
        <v>0</v>
      </c>
      <c r="Q7678" s="362">
        <f>SUM('NOVO HORIZONTE'!I7678)</f>
        <v>0</v>
      </c>
      <c r="R7678" s="363">
        <f t="shared" si="995"/>
        <v>0</v>
      </c>
      <c r="S7678" s="153">
        <f t="shared" si="993"/>
        <v>0</v>
      </c>
      <c r="T7678" s="364"/>
    </row>
    <row r="7679" ht="22.5" hidden="1" spans="1:20">
      <c r="A7679" s="239">
        <v>90688</v>
      </c>
      <c r="B7679" s="100" t="s">
        <v>252</v>
      </c>
      <c r="C7679" s="104" t="s">
        <v>8015</v>
      </c>
      <c r="D7679" s="94" t="s">
        <v>317</v>
      </c>
      <c r="E7679" s="95">
        <v>22</v>
      </c>
      <c r="F7679" s="96">
        <f t="shared" si="994"/>
        <v>27</v>
      </c>
      <c r="G7679" s="209">
        <f>ROUND(SUM('NOVO HORIZONTE'!G7679),2)</f>
        <v>0</v>
      </c>
      <c r="H7679" s="107">
        <f t="shared" si="992"/>
        <v>0</v>
      </c>
      <c r="I7679" s="188">
        <f t="shared" si="989"/>
        <v>0</v>
      </c>
      <c r="J7679" s="142"/>
      <c r="K7679" s="146"/>
      <c r="L7679" s="7" t="str">
        <f t="shared" si="990"/>
        <v/>
      </c>
      <c r="M7679" s="7" t="str">
        <f t="shared" si="991"/>
        <v/>
      </c>
      <c r="N7679" s="7" t="str">
        <f t="shared" si="988"/>
        <v/>
      </c>
      <c r="O7679" s="144"/>
      <c r="P7679" s="355">
        <v>0</v>
      </c>
      <c r="Q7679" s="362">
        <f>SUM('NOVO HORIZONTE'!I7679)</f>
        <v>0</v>
      </c>
      <c r="R7679" s="363">
        <f t="shared" si="995"/>
        <v>0</v>
      </c>
      <c r="S7679" s="153">
        <f t="shared" si="993"/>
        <v>0</v>
      </c>
      <c r="T7679" s="364"/>
    </row>
    <row r="7680" ht="22.5" hidden="1" spans="1:20">
      <c r="A7680" s="239">
        <v>90689</v>
      </c>
      <c r="B7680" s="100" t="s">
        <v>252</v>
      </c>
      <c r="C7680" s="104" t="s">
        <v>8016</v>
      </c>
      <c r="D7680" s="94" t="s">
        <v>317</v>
      </c>
      <c r="E7680" s="95">
        <v>2.22</v>
      </c>
      <c r="F7680" s="96">
        <f t="shared" si="994"/>
        <v>2.72</v>
      </c>
      <c r="G7680" s="209">
        <f>ROUND(SUM('NOVO HORIZONTE'!G7680),2)</f>
        <v>0</v>
      </c>
      <c r="H7680" s="107">
        <f t="shared" si="992"/>
        <v>0</v>
      </c>
      <c r="I7680" s="188">
        <f t="shared" si="989"/>
        <v>0</v>
      </c>
      <c r="J7680" s="142"/>
      <c r="K7680" s="146"/>
      <c r="L7680" s="7" t="str">
        <f t="shared" si="990"/>
        <v/>
      </c>
      <c r="M7680" s="7" t="str">
        <f t="shared" si="991"/>
        <v/>
      </c>
      <c r="N7680" s="7" t="str">
        <f t="shared" si="988"/>
        <v/>
      </c>
      <c r="O7680" s="144"/>
      <c r="P7680" s="355">
        <v>0</v>
      </c>
      <c r="Q7680" s="362">
        <f>SUM('NOVO HORIZONTE'!I7680)</f>
        <v>0</v>
      </c>
      <c r="R7680" s="363">
        <f t="shared" si="995"/>
        <v>0</v>
      </c>
      <c r="S7680" s="153">
        <f t="shared" si="993"/>
        <v>0</v>
      </c>
      <c r="T7680" s="364"/>
    </row>
    <row r="7681" ht="22.5" hidden="1" spans="1:20">
      <c r="A7681" s="239">
        <v>90690</v>
      </c>
      <c r="B7681" s="100" t="s">
        <v>252</v>
      </c>
      <c r="C7681" s="104" t="s">
        <v>8017</v>
      </c>
      <c r="D7681" s="94" t="s">
        <v>317</v>
      </c>
      <c r="E7681" s="95">
        <v>27.5</v>
      </c>
      <c r="F7681" s="96">
        <f t="shared" si="994"/>
        <v>33.75</v>
      </c>
      <c r="G7681" s="209">
        <f>ROUND(SUM('NOVO HORIZONTE'!G7681),2)</f>
        <v>0</v>
      </c>
      <c r="H7681" s="107">
        <f t="shared" si="992"/>
        <v>0</v>
      </c>
      <c r="I7681" s="188">
        <f t="shared" si="989"/>
        <v>0</v>
      </c>
      <c r="J7681" s="142"/>
      <c r="K7681" s="146"/>
      <c r="L7681" s="7" t="str">
        <f t="shared" si="990"/>
        <v/>
      </c>
      <c r="M7681" s="7" t="str">
        <f t="shared" si="991"/>
        <v/>
      </c>
      <c r="N7681" s="7" t="str">
        <f t="shared" si="988"/>
        <v/>
      </c>
      <c r="O7681" s="144"/>
      <c r="P7681" s="355">
        <v>0</v>
      </c>
      <c r="Q7681" s="362">
        <f>SUM('NOVO HORIZONTE'!I7681)</f>
        <v>0</v>
      </c>
      <c r="R7681" s="363">
        <f t="shared" si="995"/>
        <v>0</v>
      </c>
      <c r="S7681" s="153">
        <f t="shared" si="993"/>
        <v>0</v>
      </c>
      <c r="T7681" s="364"/>
    </row>
    <row r="7682" ht="22.5" hidden="1" spans="1:20">
      <c r="A7682" s="239">
        <v>90691</v>
      </c>
      <c r="B7682" s="100" t="s">
        <v>252</v>
      </c>
      <c r="C7682" s="104" t="s">
        <v>8018</v>
      </c>
      <c r="D7682" s="94" t="s">
        <v>317</v>
      </c>
      <c r="E7682" s="95">
        <v>38.76</v>
      </c>
      <c r="F7682" s="96">
        <f t="shared" si="994"/>
        <v>47.57</v>
      </c>
      <c r="G7682" s="209">
        <f>ROUND(SUM('NOVO HORIZONTE'!G7682),2)</f>
        <v>0</v>
      </c>
      <c r="H7682" s="107">
        <f t="shared" si="992"/>
        <v>0</v>
      </c>
      <c r="I7682" s="188">
        <f t="shared" si="989"/>
        <v>0</v>
      </c>
      <c r="J7682" s="142"/>
      <c r="K7682" s="146"/>
      <c r="L7682" s="7" t="str">
        <f t="shared" si="990"/>
        <v/>
      </c>
      <c r="M7682" s="7" t="str">
        <f t="shared" si="991"/>
        <v/>
      </c>
      <c r="N7682" s="7" t="str">
        <f t="shared" si="988"/>
        <v/>
      </c>
      <c r="O7682" s="144"/>
      <c r="P7682" s="355">
        <v>0</v>
      </c>
      <c r="Q7682" s="362">
        <f>SUM('NOVO HORIZONTE'!I7682)</f>
        <v>0</v>
      </c>
      <c r="R7682" s="363">
        <f t="shared" si="995"/>
        <v>0</v>
      </c>
      <c r="S7682" s="153">
        <f t="shared" si="993"/>
        <v>0</v>
      </c>
      <c r="T7682" s="364"/>
    </row>
    <row r="7683" ht="12.75" hidden="1" spans="1:20">
      <c r="A7683" s="238" t="s">
        <v>8019</v>
      </c>
      <c r="B7683" s="236"/>
      <c r="C7683" s="161" t="s">
        <v>8020</v>
      </c>
      <c r="D7683" s="94"/>
      <c r="E7683" s="95">
        <v>0</v>
      </c>
      <c r="F7683" s="96">
        <f t="shared" si="994"/>
        <v>0</v>
      </c>
      <c r="G7683" s="209">
        <f>ROUND(SUM('NOVO HORIZONTE'!G7683),2)</f>
        <v>0</v>
      </c>
      <c r="H7683" s="187">
        <f t="shared" si="992"/>
        <v>0</v>
      </c>
      <c r="I7683" s="188">
        <f t="shared" si="989"/>
        <v>0</v>
      </c>
      <c r="J7683" s="142"/>
      <c r="K7683" s="145" t="str">
        <f>IF(SUM(I7684:I7687)&gt;0,"xx","")</f>
        <v/>
      </c>
      <c r="L7683" s="7" t="str">
        <f t="shared" si="990"/>
        <v/>
      </c>
      <c r="M7683" s="7" t="str">
        <f t="shared" si="991"/>
        <v/>
      </c>
      <c r="N7683" s="7" t="str">
        <f t="shared" ref="N7683:N7746" si="996">M7683</f>
        <v/>
      </c>
      <c r="O7683" s="144"/>
      <c r="P7683" s="375"/>
      <c r="Q7683" s="362">
        <f>SUM('NOVO HORIZONTE'!I7683)</f>
        <v>0</v>
      </c>
      <c r="R7683" s="363">
        <f t="shared" si="995"/>
        <v>0</v>
      </c>
      <c r="S7683" s="153">
        <f t="shared" si="993"/>
        <v>0</v>
      </c>
      <c r="T7683" s="364"/>
    </row>
    <row r="7684" ht="22.5" hidden="1" spans="1:20">
      <c r="A7684" s="239">
        <v>89128</v>
      </c>
      <c r="B7684" s="100" t="s">
        <v>252</v>
      </c>
      <c r="C7684" s="104" t="s">
        <v>8021</v>
      </c>
      <c r="D7684" s="94" t="s">
        <v>317</v>
      </c>
      <c r="E7684" s="95">
        <v>40.93</v>
      </c>
      <c r="F7684" s="96">
        <f t="shared" si="994"/>
        <v>50.24</v>
      </c>
      <c r="G7684" s="209">
        <f>ROUND(SUM('NOVO HORIZONTE'!G7684),2)</f>
        <v>0</v>
      </c>
      <c r="H7684" s="107">
        <f t="shared" si="992"/>
        <v>0</v>
      </c>
      <c r="I7684" s="188">
        <f t="shared" si="989"/>
        <v>0</v>
      </c>
      <c r="J7684" s="142"/>
      <c r="K7684" s="146"/>
      <c r="L7684" s="7" t="str">
        <f t="shared" si="990"/>
        <v/>
      </c>
      <c r="M7684" s="7" t="str">
        <f t="shared" si="991"/>
        <v/>
      </c>
      <c r="N7684" s="7" t="str">
        <f t="shared" si="996"/>
        <v/>
      </c>
      <c r="O7684" s="144"/>
      <c r="P7684" s="355">
        <v>0</v>
      </c>
      <c r="Q7684" s="362">
        <f>SUM('NOVO HORIZONTE'!I7684)</f>
        <v>0</v>
      </c>
      <c r="R7684" s="363">
        <f t="shared" si="995"/>
        <v>0</v>
      </c>
      <c r="S7684" s="153">
        <f t="shared" si="993"/>
        <v>0</v>
      </c>
      <c r="T7684" s="364"/>
    </row>
    <row r="7685" ht="22.5" hidden="1" spans="1:20">
      <c r="A7685" s="239">
        <v>89129</v>
      </c>
      <c r="B7685" s="100" t="s">
        <v>252</v>
      </c>
      <c r="C7685" s="104" t="s">
        <v>8022</v>
      </c>
      <c r="D7685" s="94" t="s">
        <v>317</v>
      </c>
      <c r="E7685" s="95">
        <v>5.55</v>
      </c>
      <c r="F7685" s="96">
        <f t="shared" si="994"/>
        <v>6.81</v>
      </c>
      <c r="G7685" s="209">
        <f>ROUND(SUM('NOVO HORIZONTE'!G7685),2)</f>
        <v>0</v>
      </c>
      <c r="H7685" s="107">
        <f t="shared" si="992"/>
        <v>0</v>
      </c>
      <c r="I7685" s="188">
        <f t="shared" si="989"/>
        <v>0</v>
      </c>
      <c r="J7685" s="142"/>
      <c r="K7685" s="146"/>
      <c r="L7685" s="7" t="str">
        <f t="shared" si="990"/>
        <v/>
      </c>
      <c r="M7685" s="7" t="str">
        <f t="shared" si="991"/>
        <v/>
      </c>
      <c r="N7685" s="7" t="str">
        <f t="shared" si="996"/>
        <v/>
      </c>
      <c r="O7685" s="144"/>
      <c r="P7685" s="355">
        <v>0</v>
      </c>
      <c r="Q7685" s="362">
        <f>SUM('NOVO HORIZONTE'!I7685)</f>
        <v>0</v>
      </c>
      <c r="R7685" s="363">
        <f t="shared" si="995"/>
        <v>0</v>
      </c>
      <c r="S7685" s="153">
        <f t="shared" si="993"/>
        <v>0</v>
      </c>
      <c r="T7685" s="364"/>
    </row>
    <row r="7686" ht="22.5" hidden="1" spans="1:20">
      <c r="A7686" s="239">
        <v>89130</v>
      </c>
      <c r="B7686" s="100" t="s">
        <v>252</v>
      </c>
      <c r="C7686" s="104" t="s">
        <v>8023</v>
      </c>
      <c r="D7686" s="94" t="s">
        <v>317</v>
      </c>
      <c r="E7686" s="95">
        <v>56.76</v>
      </c>
      <c r="F7686" s="96">
        <f t="shared" si="994"/>
        <v>69.67</v>
      </c>
      <c r="G7686" s="209">
        <f>ROUND(SUM('NOVO HORIZONTE'!G7686),2)</f>
        <v>0</v>
      </c>
      <c r="H7686" s="107">
        <f t="shared" si="992"/>
        <v>0</v>
      </c>
      <c r="I7686" s="188">
        <f t="shared" ref="I7686:I7749" si="997">IF(ISBLANK(G7686),0,ROUND(G7686*H7686,2))</f>
        <v>0</v>
      </c>
      <c r="J7686" s="142"/>
      <c r="K7686" s="146"/>
      <c r="L7686" s="7" t="str">
        <f t="shared" ref="L7686:L7749" si="998">IF(K7686="X","x",IF(K7686="xx","x",IF(I7686&gt;0,"x","")))</f>
        <v/>
      </c>
      <c r="M7686" s="7" t="str">
        <f t="shared" ref="M7686:M7749" si="999">IF(K7686="X","x",IF(K7686="xx","x",IF(I7686&gt;0,"x","")))</f>
        <v/>
      </c>
      <c r="N7686" s="7" t="str">
        <f t="shared" si="996"/>
        <v/>
      </c>
      <c r="O7686" s="144"/>
      <c r="P7686" s="355">
        <v>0</v>
      </c>
      <c r="Q7686" s="362">
        <f>SUM('NOVO HORIZONTE'!I7686)</f>
        <v>0</v>
      </c>
      <c r="R7686" s="363">
        <f t="shared" si="995"/>
        <v>0</v>
      </c>
      <c r="S7686" s="153">
        <f t="shared" si="993"/>
        <v>0</v>
      </c>
      <c r="T7686" s="364"/>
    </row>
    <row r="7687" ht="22.5" hidden="1" spans="1:20">
      <c r="A7687" s="239">
        <v>89131</v>
      </c>
      <c r="B7687" s="100" t="s">
        <v>252</v>
      </c>
      <c r="C7687" s="104" t="s">
        <v>8024</v>
      </c>
      <c r="D7687" s="94" t="s">
        <v>317</v>
      </c>
      <c r="E7687" s="95">
        <v>7.7</v>
      </c>
      <c r="F7687" s="96">
        <f t="shared" si="994"/>
        <v>9.45</v>
      </c>
      <c r="G7687" s="209">
        <f>ROUND(SUM('NOVO HORIZONTE'!G7687),2)</f>
        <v>0</v>
      </c>
      <c r="H7687" s="107">
        <f t="shared" ref="H7687:H7750" si="1000">IF(G7687=0,0,F7687)</f>
        <v>0</v>
      </c>
      <c r="I7687" s="188">
        <f t="shared" si="997"/>
        <v>0</v>
      </c>
      <c r="J7687" s="142"/>
      <c r="K7687" s="146"/>
      <c r="L7687" s="7" t="str">
        <f t="shared" si="998"/>
        <v/>
      </c>
      <c r="M7687" s="7" t="str">
        <f t="shared" si="999"/>
        <v/>
      </c>
      <c r="N7687" s="7" t="str">
        <f t="shared" si="996"/>
        <v/>
      </c>
      <c r="O7687" s="144"/>
      <c r="P7687" s="355">
        <v>0</v>
      </c>
      <c r="Q7687" s="362">
        <f>SUM('NOVO HORIZONTE'!I7687)</f>
        <v>0</v>
      </c>
      <c r="R7687" s="363">
        <f t="shared" si="995"/>
        <v>0</v>
      </c>
      <c r="S7687" s="153">
        <f t="shared" si="993"/>
        <v>0</v>
      </c>
      <c r="T7687" s="364"/>
    </row>
    <row r="7688" ht="12.75" hidden="1" spans="1:20">
      <c r="A7688" s="238" t="s">
        <v>8025</v>
      </c>
      <c r="B7688" s="236"/>
      <c r="C7688" s="161" t="s">
        <v>8026</v>
      </c>
      <c r="D7688" s="94"/>
      <c r="E7688" s="95">
        <v>0</v>
      </c>
      <c r="F7688" s="96">
        <f t="shared" si="994"/>
        <v>0</v>
      </c>
      <c r="G7688" s="209">
        <f>ROUND(SUM('NOVO HORIZONTE'!G7688),2)</f>
        <v>0</v>
      </c>
      <c r="H7688" s="187">
        <f t="shared" si="1000"/>
        <v>0</v>
      </c>
      <c r="I7688" s="188">
        <f t="shared" si="997"/>
        <v>0</v>
      </c>
      <c r="J7688" s="142"/>
      <c r="K7688" s="145" t="str">
        <f>IF(SUM(I7689:I7706)&gt;0,"xx","")</f>
        <v/>
      </c>
      <c r="L7688" s="7" t="str">
        <f t="shared" si="998"/>
        <v/>
      </c>
      <c r="M7688" s="7" t="str">
        <f t="shared" si="999"/>
        <v/>
      </c>
      <c r="N7688" s="7" t="str">
        <f t="shared" si="996"/>
        <v/>
      </c>
      <c r="O7688" s="144"/>
      <c r="P7688" s="375"/>
      <c r="Q7688" s="362">
        <f>SUM('NOVO HORIZONTE'!I7688)</f>
        <v>0</v>
      </c>
      <c r="R7688" s="363">
        <f t="shared" si="995"/>
        <v>0</v>
      </c>
      <c r="S7688" s="153">
        <f t="shared" si="993"/>
        <v>0</v>
      </c>
      <c r="T7688" s="364"/>
    </row>
    <row r="7689" ht="33.75" hidden="1" spans="1:20">
      <c r="A7689" s="239">
        <v>5664</v>
      </c>
      <c r="B7689" s="100" t="s">
        <v>252</v>
      </c>
      <c r="C7689" s="104" t="s">
        <v>8027</v>
      </c>
      <c r="D7689" s="94" t="s">
        <v>317</v>
      </c>
      <c r="E7689" s="95">
        <v>33.74</v>
      </c>
      <c r="F7689" s="96">
        <f t="shared" si="994"/>
        <v>41.41</v>
      </c>
      <c r="G7689" s="209">
        <f>ROUND(SUM('NOVO HORIZONTE'!G7689),2)</f>
        <v>0</v>
      </c>
      <c r="H7689" s="107">
        <f t="shared" si="1000"/>
        <v>0</v>
      </c>
      <c r="I7689" s="188">
        <f t="shared" si="997"/>
        <v>0</v>
      </c>
      <c r="J7689" s="142"/>
      <c r="K7689" s="146"/>
      <c r="L7689" s="7" t="str">
        <f t="shared" si="998"/>
        <v/>
      </c>
      <c r="M7689" s="7" t="str">
        <f t="shared" si="999"/>
        <v/>
      </c>
      <c r="N7689" s="7" t="str">
        <f t="shared" si="996"/>
        <v/>
      </c>
      <c r="O7689" s="144"/>
      <c r="P7689" s="355">
        <v>0</v>
      </c>
      <c r="Q7689" s="362">
        <f>SUM('NOVO HORIZONTE'!I7689)</f>
        <v>0</v>
      </c>
      <c r="R7689" s="363">
        <f t="shared" si="995"/>
        <v>0</v>
      </c>
      <c r="S7689" s="153">
        <f t="shared" si="993"/>
        <v>0</v>
      </c>
      <c r="T7689" s="364"/>
    </row>
    <row r="7690" ht="33.75" hidden="1" spans="1:20">
      <c r="A7690" s="239">
        <v>5667</v>
      </c>
      <c r="B7690" s="100" t="s">
        <v>252</v>
      </c>
      <c r="C7690" s="104" t="s">
        <v>8028</v>
      </c>
      <c r="D7690" s="94" t="s">
        <v>317</v>
      </c>
      <c r="E7690" s="95">
        <v>30</v>
      </c>
      <c r="F7690" s="96">
        <f t="shared" si="994"/>
        <v>36.82</v>
      </c>
      <c r="G7690" s="209">
        <f>ROUND(SUM('NOVO HORIZONTE'!G7690),2)</f>
        <v>0</v>
      </c>
      <c r="H7690" s="107">
        <f t="shared" si="1000"/>
        <v>0</v>
      </c>
      <c r="I7690" s="188">
        <f t="shared" si="997"/>
        <v>0</v>
      </c>
      <c r="J7690" s="142"/>
      <c r="K7690" s="146"/>
      <c r="L7690" s="7" t="str">
        <f t="shared" si="998"/>
        <v/>
      </c>
      <c r="M7690" s="7" t="str">
        <f t="shared" si="999"/>
        <v/>
      </c>
      <c r="N7690" s="7" t="str">
        <f t="shared" si="996"/>
        <v/>
      </c>
      <c r="O7690" s="144"/>
      <c r="P7690" s="355">
        <v>0</v>
      </c>
      <c r="Q7690" s="362">
        <f>SUM('NOVO HORIZONTE'!I7690)</f>
        <v>0</v>
      </c>
      <c r="R7690" s="363">
        <f t="shared" si="995"/>
        <v>0</v>
      </c>
      <c r="S7690" s="153">
        <f t="shared" si="993"/>
        <v>0</v>
      </c>
      <c r="T7690" s="364"/>
    </row>
    <row r="7691" ht="33.75" hidden="1" spans="1:20">
      <c r="A7691" s="239">
        <v>5668</v>
      </c>
      <c r="B7691" s="100" t="s">
        <v>252</v>
      </c>
      <c r="C7691" s="104" t="s">
        <v>8029</v>
      </c>
      <c r="D7691" s="94" t="s">
        <v>317</v>
      </c>
      <c r="E7691" s="95">
        <v>44.58</v>
      </c>
      <c r="F7691" s="96">
        <f t="shared" si="994"/>
        <v>54.72</v>
      </c>
      <c r="G7691" s="209">
        <f>ROUND(SUM('NOVO HORIZONTE'!G7691),2)</f>
        <v>0</v>
      </c>
      <c r="H7691" s="107">
        <f t="shared" si="1000"/>
        <v>0</v>
      </c>
      <c r="I7691" s="188">
        <f t="shared" si="997"/>
        <v>0</v>
      </c>
      <c r="J7691" s="142"/>
      <c r="K7691" s="146"/>
      <c r="L7691" s="7" t="str">
        <f t="shared" si="998"/>
        <v/>
      </c>
      <c r="M7691" s="7" t="str">
        <f t="shared" si="999"/>
        <v/>
      </c>
      <c r="N7691" s="7" t="str">
        <f t="shared" si="996"/>
        <v/>
      </c>
      <c r="O7691" s="144"/>
      <c r="P7691" s="355">
        <v>0</v>
      </c>
      <c r="Q7691" s="362">
        <f>SUM('NOVO HORIZONTE'!I7691)</f>
        <v>0</v>
      </c>
      <c r="R7691" s="363">
        <f t="shared" si="995"/>
        <v>0</v>
      </c>
      <c r="S7691" s="153">
        <f t="shared" si="993"/>
        <v>0</v>
      </c>
      <c r="T7691" s="364"/>
    </row>
    <row r="7692" ht="33.75" hidden="1" spans="1:20">
      <c r="A7692" s="239">
        <v>5678</v>
      </c>
      <c r="B7692" s="100" t="s">
        <v>252</v>
      </c>
      <c r="C7692" s="104" t="s">
        <v>8030</v>
      </c>
      <c r="D7692" s="94" t="s">
        <v>7265</v>
      </c>
      <c r="E7692" s="95">
        <v>145.84</v>
      </c>
      <c r="F7692" s="96">
        <f t="shared" si="994"/>
        <v>179</v>
      </c>
      <c r="G7692" s="209">
        <f>ROUND(SUM('NOVO HORIZONTE'!G7692),2)</f>
        <v>0</v>
      </c>
      <c r="H7692" s="107">
        <f t="shared" si="1000"/>
        <v>0</v>
      </c>
      <c r="I7692" s="188">
        <f t="shared" si="997"/>
        <v>0</v>
      </c>
      <c r="J7692" s="142"/>
      <c r="K7692" s="146"/>
      <c r="L7692" s="7" t="str">
        <f t="shared" si="998"/>
        <v/>
      </c>
      <c r="M7692" s="7" t="str">
        <f t="shared" si="999"/>
        <v/>
      </c>
      <c r="N7692" s="7" t="str">
        <f t="shared" si="996"/>
        <v/>
      </c>
      <c r="O7692" s="144"/>
      <c r="P7692" s="355">
        <v>0</v>
      </c>
      <c r="Q7692" s="362">
        <f>SUM('NOVO HORIZONTE'!I7692)</f>
        <v>0</v>
      </c>
      <c r="R7692" s="363">
        <f t="shared" si="995"/>
        <v>0</v>
      </c>
      <c r="S7692" s="153">
        <f t="shared" si="993"/>
        <v>0</v>
      </c>
      <c r="T7692" s="364"/>
    </row>
    <row r="7693" ht="33.75" hidden="1" spans="1:20">
      <c r="A7693" s="239">
        <v>5679</v>
      </c>
      <c r="B7693" s="100" t="s">
        <v>252</v>
      </c>
      <c r="C7693" s="104" t="s">
        <v>8031</v>
      </c>
      <c r="D7693" s="94" t="s">
        <v>7267</v>
      </c>
      <c r="E7693" s="95">
        <v>62.46</v>
      </c>
      <c r="F7693" s="96">
        <f t="shared" si="994"/>
        <v>76.66</v>
      </c>
      <c r="G7693" s="209">
        <f>ROUND(SUM('NOVO HORIZONTE'!G7693),2)</f>
        <v>0</v>
      </c>
      <c r="H7693" s="107">
        <f t="shared" si="1000"/>
        <v>0</v>
      </c>
      <c r="I7693" s="188">
        <f t="shared" si="997"/>
        <v>0</v>
      </c>
      <c r="J7693" s="142"/>
      <c r="K7693" s="146"/>
      <c r="L7693" s="7" t="str">
        <f t="shared" si="998"/>
        <v/>
      </c>
      <c r="M7693" s="7" t="str">
        <f t="shared" si="999"/>
        <v/>
      </c>
      <c r="N7693" s="7" t="str">
        <f t="shared" si="996"/>
        <v/>
      </c>
      <c r="O7693" s="144"/>
      <c r="P7693" s="355">
        <v>0</v>
      </c>
      <c r="Q7693" s="362">
        <f>SUM('NOVO HORIZONTE'!I7693)</f>
        <v>0</v>
      </c>
      <c r="R7693" s="363">
        <f t="shared" si="995"/>
        <v>0</v>
      </c>
      <c r="S7693" s="153">
        <f t="shared" si="993"/>
        <v>0</v>
      </c>
      <c r="T7693" s="364"/>
    </row>
    <row r="7694" ht="33.75" hidden="1" spans="1:20">
      <c r="A7694" s="239">
        <v>5680</v>
      </c>
      <c r="B7694" s="100" t="s">
        <v>252</v>
      </c>
      <c r="C7694" s="104" t="s">
        <v>8032</v>
      </c>
      <c r="D7694" s="94" t="s">
        <v>7265</v>
      </c>
      <c r="E7694" s="95">
        <v>133.64</v>
      </c>
      <c r="F7694" s="96">
        <f t="shared" si="994"/>
        <v>164.03</v>
      </c>
      <c r="G7694" s="209">
        <f>ROUND(SUM('NOVO HORIZONTE'!G7694),2)</f>
        <v>0</v>
      </c>
      <c r="H7694" s="107">
        <f t="shared" si="1000"/>
        <v>0</v>
      </c>
      <c r="I7694" s="188">
        <f t="shared" si="997"/>
        <v>0</v>
      </c>
      <c r="J7694" s="142"/>
      <c r="K7694" s="146"/>
      <c r="L7694" s="7" t="str">
        <f t="shared" si="998"/>
        <v/>
      </c>
      <c r="M7694" s="7" t="str">
        <f t="shared" si="999"/>
        <v/>
      </c>
      <c r="N7694" s="7" t="str">
        <f t="shared" si="996"/>
        <v/>
      </c>
      <c r="O7694" s="144"/>
      <c r="P7694" s="355">
        <v>0</v>
      </c>
      <c r="Q7694" s="362">
        <f>SUM('NOVO HORIZONTE'!I7694)</f>
        <v>0</v>
      </c>
      <c r="R7694" s="363">
        <f t="shared" si="995"/>
        <v>0</v>
      </c>
      <c r="S7694" s="153">
        <f t="shared" si="993"/>
        <v>0</v>
      </c>
      <c r="T7694" s="364"/>
    </row>
    <row r="7695" ht="33.75" hidden="1" spans="1:20">
      <c r="A7695" s="239">
        <v>5681</v>
      </c>
      <c r="B7695" s="100" t="s">
        <v>252</v>
      </c>
      <c r="C7695" s="104" t="s">
        <v>8033</v>
      </c>
      <c r="D7695" s="94" t="s">
        <v>7267</v>
      </c>
      <c r="E7695" s="95">
        <v>59.06</v>
      </c>
      <c r="F7695" s="96">
        <f t="shared" si="994"/>
        <v>72.49</v>
      </c>
      <c r="G7695" s="209">
        <f>ROUND(SUM('NOVO HORIZONTE'!G7695),2)</f>
        <v>0</v>
      </c>
      <c r="H7695" s="107">
        <f t="shared" si="1000"/>
        <v>0</v>
      </c>
      <c r="I7695" s="188">
        <f t="shared" si="997"/>
        <v>0</v>
      </c>
      <c r="J7695" s="142"/>
      <c r="K7695" s="146"/>
      <c r="L7695" s="7" t="str">
        <f t="shared" si="998"/>
        <v/>
      </c>
      <c r="M7695" s="7" t="str">
        <f t="shared" si="999"/>
        <v/>
      </c>
      <c r="N7695" s="7" t="str">
        <f t="shared" si="996"/>
        <v/>
      </c>
      <c r="O7695" s="144"/>
      <c r="P7695" s="355">
        <v>0</v>
      </c>
      <c r="Q7695" s="362">
        <f>SUM('NOVO HORIZONTE'!I7695)</f>
        <v>0</v>
      </c>
      <c r="R7695" s="363">
        <f t="shared" si="995"/>
        <v>0</v>
      </c>
      <c r="S7695" s="153">
        <f t="shared" si="993"/>
        <v>0</v>
      </c>
      <c r="T7695" s="364"/>
    </row>
    <row r="7696" ht="33.75" hidden="1" spans="1:20">
      <c r="A7696" s="239">
        <v>5735</v>
      </c>
      <c r="B7696" s="100" t="s">
        <v>252</v>
      </c>
      <c r="C7696" s="104" t="s">
        <v>8034</v>
      </c>
      <c r="D7696" s="94" t="s">
        <v>317</v>
      </c>
      <c r="E7696" s="95">
        <v>32.55</v>
      </c>
      <c r="F7696" s="96">
        <f t="shared" si="994"/>
        <v>39.95</v>
      </c>
      <c r="G7696" s="209">
        <f>ROUND(SUM('NOVO HORIZONTE'!G7696),2)</f>
        <v>0</v>
      </c>
      <c r="H7696" s="107">
        <f t="shared" si="1000"/>
        <v>0</v>
      </c>
      <c r="I7696" s="188">
        <f t="shared" si="997"/>
        <v>0</v>
      </c>
      <c r="J7696" s="142"/>
      <c r="K7696" s="146"/>
      <c r="L7696" s="7" t="str">
        <f t="shared" si="998"/>
        <v/>
      </c>
      <c r="M7696" s="7" t="str">
        <f t="shared" si="999"/>
        <v/>
      </c>
      <c r="N7696" s="7" t="str">
        <f t="shared" si="996"/>
        <v/>
      </c>
      <c r="O7696" s="144"/>
      <c r="P7696" s="355">
        <v>0</v>
      </c>
      <c r="Q7696" s="362">
        <f>SUM('NOVO HORIZONTE'!I7696)</f>
        <v>0</v>
      </c>
      <c r="R7696" s="363">
        <f t="shared" si="995"/>
        <v>0</v>
      </c>
      <c r="S7696" s="153">
        <f t="shared" si="993"/>
        <v>0</v>
      </c>
      <c r="T7696" s="364"/>
    </row>
    <row r="7697" ht="33.75" hidden="1" spans="1:20">
      <c r="A7697" s="239">
        <v>5736</v>
      </c>
      <c r="B7697" s="100" t="s">
        <v>252</v>
      </c>
      <c r="C7697" s="104" t="s">
        <v>8035</v>
      </c>
      <c r="D7697" s="94" t="s">
        <v>317</v>
      </c>
      <c r="E7697" s="95">
        <v>40.62</v>
      </c>
      <c r="F7697" s="96">
        <f t="shared" si="994"/>
        <v>49.86</v>
      </c>
      <c r="G7697" s="209">
        <f>ROUND(SUM('NOVO HORIZONTE'!G7697),2)</f>
        <v>0</v>
      </c>
      <c r="H7697" s="107">
        <f t="shared" si="1000"/>
        <v>0</v>
      </c>
      <c r="I7697" s="188">
        <f t="shared" si="997"/>
        <v>0</v>
      </c>
      <c r="J7697" s="142"/>
      <c r="K7697" s="146"/>
      <c r="L7697" s="7" t="str">
        <f t="shared" si="998"/>
        <v/>
      </c>
      <c r="M7697" s="7" t="str">
        <f t="shared" si="999"/>
        <v/>
      </c>
      <c r="N7697" s="7" t="str">
        <f t="shared" si="996"/>
        <v/>
      </c>
      <c r="O7697" s="144"/>
      <c r="P7697" s="355">
        <v>0</v>
      </c>
      <c r="Q7697" s="362">
        <f>SUM('NOVO HORIZONTE'!I7697)</f>
        <v>0</v>
      </c>
      <c r="R7697" s="363">
        <f t="shared" si="995"/>
        <v>0</v>
      </c>
      <c r="S7697" s="153">
        <f t="shared" si="993"/>
        <v>0</v>
      </c>
      <c r="T7697" s="364"/>
    </row>
    <row r="7698" ht="33.75" hidden="1" spans="1:20">
      <c r="A7698" s="239">
        <v>5875</v>
      </c>
      <c r="B7698" s="100" t="s">
        <v>252</v>
      </c>
      <c r="C7698" s="104" t="s">
        <v>8036</v>
      </c>
      <c r="D7698" s="94" t="s">
        <v>7265</v>
      </c>
      <c r="E7698" s="95">
        <v>134.55</v>
      </c>
      <c r="F7698" s="96">
        <f t="shared" si="994"/>
        <v>165.15</v>
      </c>
      <c r="G7698" s="209">
        <f>ROUND(SUM('NOVO HORIZONTE'!G7698),2)</f>
        <v>0</v>
      </c>
      <c r="H7698" s="107">
        <f t="shared" si="1000"/>
        <v>0</v>
      </c>
      <c r="I7698" s="188">
        <f t="shared" si="997"/>
        <v>0</v>
      </c>
      <c r="J7698" s="142"/>
      <c r="K7698" s="146"/>
      <c r="L7698" s="7" t="str">
        <f t="shared" si="998"/>
        <v/>
      </c>
      <c r="M7698" s="7" t="str">
        <f t="shared" si="999"/>
        <v/>
      </c>
      <c r="N7698" s="7" t="str">
        <f t="shared" si="996"/>
        <v/>
      </c>
      <c r="O7698" s="144"/>
      <c r="P7698" s="355">
        <v>0</v>
      </c>
      <c r="Q7698" s="362">
        <f>SUM('NOVO HORIZONTE'!I7698)</f>
        <v>0</v>
      </c>
      <c r="R7698" s="363">
        <f t="shared" si="995"/>
        <v>0</v>
      </c>
      <c r="S7698" s="153">
        <f t="shared" si="993"/>
        <v>0</v>
      </c>
      <c r="T7698" s="364"/>
    </row>
    <row r="7699" ht="33.75" hidden="1" spans="1:20">
      <c r="A7699" s="239">
        <v>5877</v>
      </c>
      <c r="B7699" s="100" t="s">
        <v>252</v>
      </c>
      <c r="C7699" s="104" t="s">
        <v>8037</v>
      </c>
      <c r="D7699" s="94" t="s">
        <v>7267</v>
      </c>
      <c r="E7699" s="95">
        <v>61.38</v>
      </c>
      <c r="F7699" s="96">
        <f t="shared" si="994"/>
        <v>75.34</v>
      </c>
      <c r="G7699" s="209">
        <f>ROUND(SUM('NOVO HORIZONTE'!G7699),2)</f>
        <v>0</v>
      </c>
      <c r="H7699" s="107">
        <f t="shared" si="1000"/>
        <v>0</v>
      </c>
      <c r="I7699" s="188">
        <f t="shared" si="997"/>
        <v>0</v>
      </c>
      <c r="J7699" s="142"/>
      <c r="K7699" s="146"/>
      <c r="L7699" s="7" t="str">
        <f t="shared" si="998"/>
        <v/>
      </c>
      <c r="M7699" s="7" t="str">
        <f t="shared" si="999"/>
        <v/>
      </c>
      <c r="N7699" s="7" t="str">
        <f t="shared" si="996"/>
        <v/>
      </c>
      <c r="O7699" s="144"/>
      <c r="P7699" s="355">
        <v>0</v>
      </c>
      <c r="Q7699" s="362">
        <f>SUM('NOVO HORIZONTE'!I7699)</f>
        <v>0</v>
      </c>
      <c r="R7699" s="363">
        <f t="shared" si="995"/>
        <v>0</v>
      </c>
      <c r="S7699" s="153">
        <f t="shared" si="993"/>
        <v>0</v>
      </c>
      <c r="T7699" s="364"/>
    </row>
    <row r="7700" ht="33.75" hidden="1" spans="1:20">
      <c r="A7700" s="239">
        <v>53786</v>
      </c>
      <c r="B7700" s="100" t="s">
        <v>252</v>
      </c>
      <c r="C7700" s="104" t="s">
        <v>8038</v>
      </c>
      <c r="D7700" s="94" t="s">
        <v>317</v>
      </c>
      <c r="E7700" s="95">
        <v>49.64</v>
      </c>
      <c r="F7700" s="96">
        <f t="shared" si="994"/>
        <v>60.93</v>
      </c>
      <c r="G7700" s="209">
        <f>ROUND(SUM('NOVO HORIZONTE'!G7700),2)</f>
        <v>0</v>
      </c>
      <c r="H7700" s="107">
        <f t="shared" si="1000"/>
        <v>0</v>
      </c>
      <c r="I7700" s="188">
        <f t="shared" si="997"/>
        <v>0</v>
      </c>
      <c r="J7700" s="142"/>
      <c r="K7700" s="146"/>
      <c r="L7700" s="7" t="str">
        <f t="shared" si="998"/>
        <v/>
      </c>
      <c r="M7700" s="7" t="str">
        <f t="shared" si="999"/>
        <v/>
      </c>
      <c r="N7700" s="7" t="str">
        <f t="shared" si="996"/>
        <v/>
      </c>
      <c r="O7700" s="144"/>
      <c r="P7700" s="355">
        <v>0</v>
      </c>
      <c r="Q7700" s="362">
        <f>SUM('NOVO HORIZONTE'!I7700)</f>
        <v>0</v>
      </c>
      <c r="R7700" s="363">
        <f t="shared" si="995"/>
        <v>0</v>
      </c>
      <c r="S7700" s="153">
        <f t="shared" si="993"/>
        <v>0</v>
      </c>
      <c r="T7700" s="364"/>
    </row>
    <row r="7701" ht="33.75" hidden="1" spans="1:20">
      <c r="A7701" s="239">
        <v>88857</v>
      </c>
      <c r="B7701" s="100" t="s">
        <v>252</v>
      </c>
      <c r="C7701" s="104" t="s">
        <v>8039</v>
      </c>
      <c r="D7701" s="94" t="s">
        <v>317</v>
      </c>
      <c r="E7701" s="95">
        <v>26.99</v>
      </c>
      <c r="F7701" s="96">
        <f t="shared" si="994"/>
        <v>33.13</v>
      </c>
      <c r="G7701" s="209">
        <f>ROUND(SUM('NOVO HORIZONTE'!G7701),2)</f>
        <v>0</v>
      </c>
      <c r="H7701" s="107">
        <f t="shared" si="1000"/>
        <v>0</v>
      </c>
      <c r="I7701" s="188">
        <f t="shared" si="997"/>
        <v>0</v>
      </c>
      <c r="J7701" s="142"/>
      <c r="K7701" s="146"/>
      <c r="L7701" s="7" t="str">
        <f t="shared" si="998"/>
        <v/>
      </c>
      <c r="M7701" s="7" t="str">
        <f t="shared" si="999"/>
        <v/>
      </c>
      <c r="N7701" s="7" t="str">
        <f t="shared" si="996"/>
        <v/>
      </c>
      <c r="O7701" s="144"/>
      <c r="P7701" s="355">
        <v>0</v>
      </c>
      <c r="Q7701" s="362">
        <f>SUM('NOVO HORIZONTE'!I7701)</f>
        <v>0</v>
      </c>
      <c r="R7701" s="363">
        <f t="shared" si="995"/>
        <v>0</v>
      </c>
      <c r="S7701" s="153">
        <f t="shared" si="993"/>
        <v>0</v>
      </c>
      <c r="T7701" s="364"/>
    </row>
    <row r="7702" ht="33.75" hidden="1" spans="1:20">
      <c r="A7702" s="239">
        <v>88858</v>
      </c>
      <c r="B7702" s="100" t="s">
        <v>252</v>
      </c>
      <c r="C7702" s="104" t="s">
        <v>8040</v>
      </c>
      <c r="D7702" s="94" t="s">
        <v>317</v>
      </c>
      <c r="E7702" s="95">
        <v>3.66</v>
      </c>
      <c r="F7702" s="96">
        <f t="shared" si="994"/>
        <v>4.49</v>
      </c>
      <c r="G7702" s="209">
        <f>ROUND(SUM('NOVO HORIZONTE'!G7702),2)</f>
        <v>0</v>
      </c>
      <c r="H7702" s="107">
        <f t="shared" si="1000"/>
        <v>0</v>
      </c>
      <c r="I7702" s="188">
        <f t="shared" si="997"/>
        <v>0</v>
      </c>
      <c r="J7702" s="142"/>
      <c r="K7702" s="146"/>
      <c r="L7702" s="7" t="str">
        <f t="shared" si="998"/>
        <v/>
      </c>
      <c r="M7702" s="7" t="str">
        <f t="shared" si="999"/>
        <v/>
      </c>
      <c r="N7702" s="7" t="str">
        <f t="shared" si="996"/>
        <v/>
      </c>
      <c r="O7702" s="144"/>
      <c r="P7702" s="355">
        <v>0</v>
      </c>
      <c r="Q7702" s="362">
        <f>SUM('NOVO HORIZONTE'!I7702)</f>
        <v>0</v>
      </c>
      <c r="R7702" s="363">
        <f t="shared" si="995"/>
        <v>0</v>
      </c>
      <c r="S7702" s="153">
        <f t="shared" si="993"/>
        <v>0</v>
      </c>
      <c r="T7702" s="364"/>
    </row>
    <row r="7703" ht="33.75" hidden="1" spans="1:20">
      <c r="A7703" s="239">
        <v>88859</v>
      </c>
      <c r="B7703" s="100" t="s">
        <v>252</v>
      </c>
      <c r="C7703" s="104" t="s">
        <v>8041</v>
      </c>
      <c r="D7703" s="94" t="s">
        <v>317</v>
      </c>
      <c r="E7703" s="95">
        <v>24</v>
      </c>
      <c r="F7703" s="96">
        <f t="shared" si="994"/>
        <v>29.46</v>
      </c>
      <c r="G7703" s="209">
        <f>ROUND(SUM('NOVO HORIZONTE'!G7703),2)</f>
        <v>0</v>
      </c>
      <c r="H7703" s="107">
        <f t="shared" si="1000"/>
        <v>0</v>
      </c>
      <c r="I7703" s="188">
        <f t="shared" si="997"/>
        <v>0</v>
      </c>
      <c r="J7703" s="142"/>
      <c r="K7703" s="146"/>
      <c r="L7703" s="7" t="str">
        <f t="shared" si="998"/>
        <v/>
      </c>
      <c r="M7703" s="7" t="str">
        <f t="shared" si="999"/>
        <v/>
      </c>
      <c r="N7703" s="7" t="str">
        <f t="shared" si="996"/>
        <v/>
      </c>
      <c r="O7703" s="144"/>
      <c r="P7703" s="355">
        <v>0</v>
      </c>
      <c r="Q7703" s="362">
        <f>SUM('NOVO HORIZONTE'!I7703)</f>
        <v>0</v>
      </c>
      <c r="R7703" s="363">
        <f t="shared" si="995"/>
        <v>0</v>
      </c>
      <c r="S7703" s="153">
        <f t="shared" si="993"/>
        <v>0</v>
      </c>
      <c r="T7703" s="364"/>
    </row>
    <row r="7704" ht="33.75" hidden="1" spans="1:20">
      <c r="A7704" s="239">
        <v>88860</v>
      </c>
      <c r="B7704" s="100" t="s">
        <v>252</v>
      </c>
      <c r="C7704" s="104" t="s">
        <v>8042</v>
      </c>
      <c r="D7704" s="94" t="s">
        <v>317</v>
      </c>
      <c r="E7704" s="95">
        <v>3.25</v>
      </c>
      <c r="F7704" s="96">
        <f t="shared" si="994"/>
        <v>3.99</v>
      </c>
      <c r="G7704" s="209">
        <f>ROUND(SUM('NOVO HORIZONTE'!G7704),2)</f>
        <v>0</v>
      </c>
      <c r="H7704" s="107">
        <f t="shared" si="1000"/>
        <v>0</v>
      </c>
      <c r="I7704" s="188">
        <f t="shared" si="997"/>
        <v>0</v>
      </c>
      <c r="J7704" s="142"/>
      <c r="K7704" s="146"/>
      <c r="L7704" s="7" t="str">
        <f t="shared" si="998"/>
        <v/>
      </c>
      <c r="M7704" s="7" t="str">
        <f t="shared" si="999"/>
        <v/>
      </c>
      <c r="N7704" s="7" t="str">
        <f t="shared" si="996"/>
        <v/>
      </c>
      <c r="O7704" s="144"/>
      <c r="P7704" s="355">
        <v>0</v>
      </c>
      <c r="Q7704" s="362">
        <f>SUM('NOVO HORIZONTE'!I7704)</f>
        <v>0</v>
      </c>
      <c r="R7704" s="363">
        <f t="shared" si="995"/>
        <v>0</v>
      </c>
      <c r="S7704" s="153">
        <f t="shared" si="993"/>
        <v>0</v>
      </c>
      <c r="T7704" s="364"/>
    </row>
    <row r="7705" ht="33.75" hidden="1" spans="1:20">
      <c r="A7705" s="239">
        <v>89011</v>
      </c>
      <c r="B7705" s="100" t="s">
        <v>252</v>
      </c>
      <c r="C7705" s="104" t="s">
        <v>8043</v>
      </c>
      <c r="D7705" s="94" t="s">
        <v>317</v>
      </c>
      <c r="E7705" s="95">
        <v>26.04</v>
      </c>
      <c r="F7705" s="96">
        <f t="shared" si="994"/>
        <v>31.96</v>
      </c>
      <c r="G7705" s="209">
        <f>ROUND(SUM('NOVO HORIZONTE'!G7705),2)</f>
        <v>0</v>
      </c>
      <c r="H7705" s="107">
        <f t="shared" si="1000"/>
        <v>0</v>
      </c>
      <c r="I7705" s="188">
        <f t="shared" si="997"/>
        <v>0</v>
      </c>
      <c r="J7705" s="142"/>
      <c r="K7705" s="146"/>
      <c r="L7705" s="7" t="str">
        <f t="shared" si="998"/>
        <v/>
      </c>
      <c r="M7705" s="7" t="str">
        <f t="shared" si="999"/>
        <v/>
      </c>
      <c r="N7705" s="7" t="str">
        <f t="shared" si="996"/>
        <v/>
      </c>
      <c r="O7705" s="144"/>
      <c r="P7705" s="355">
        <v>0</v>
      </c>
      <c r="Q7705" s="362">
        <f>SUM('NOVO HORIZONTE'!I7705)</f>
        <v>0</v>
      </c>
      <c r="R7705" s="363">
        <f t="shared" si="995"/>
        <v>0</v>
      </c>
      <c r="S7705" s="153">
        <f t="shared" ref="S7705:S7768" si="1001">IF(R7705=0,0,IF(R7705&gt;0,"c","b"))</f>
        <v>0</v>
      </c>
      <c r="T7705" s="364"/>
    </row>
    <row r="7706" ht="33.75" hidden="1" spans="1:20">
      <c r="A7706" s="239">
        <v>89012</v>
      </c>
      <c r="B7706" s="100" t="s">
        <v>252</v>
      </c>
      <c r="C7706" s="104" t="s">
        <v>8044</v>
      </c>
      <c r="D7706" s="94" t="s">
        <v>317</v>
      </c>
      <c r="E7706" s="95">
        <v>3.53</v>
      </c>
      <c r="F7706" s="96">
        <f t="shared" si="994"/>
        <v>4.33</v>
      </c>
      <c r="G7706" s="209">
        <f>ROUND(SUM('NOVO HORIZONTE'!G7706),2)</f>
        <v>0</v>
      </c>
      <c r="H7706" s="107">
        <f t="shared" si="1000"/>
        <v>0</v>
      </c>
      <c r="I7706" s="188">
        <f t="shared" si="997"/>
        <v>0</v>
      </c>
      <c r="J7706" s="142"/>
      <c r="K7706" s="146"/>
      <c r="L7706" s="7" t="str">
        <f t="shared" si="998"/>
        <v/>
      </c>
      <c r="M7706" s="7" t="str">
        <f t="shared" si="999"/>
        <v/>
      </c>
      <c r="N7706" s="7" t="str">
        <f t="shared" si="996"/>
        <v/>
      </c>
      <c r="O7706" s="144"/>
      <c r="P7706" s="355">
        <v>0</v>
      </c>
      <c r="Q7706" s="362">
        <f>SUM('NOVO HORIZONTE'!I7706)</f>
        <v>0</v>
      </c>
      <c r="R7706" s="363">
        <f t="shared" si="995"/>
        <v>0</v>
      </c>
      <c r="S7706" s="153">
        <f t="shared" si="1001"/>
        <v>0</v>
      </c>
      <c r="T7706" s="364"/>
    </row>
    <row r="7707" ht="12.75" hidden="1" spans="1:20">
      <c r="A7707" s="238" t="s">
        <v>8045</v>
      </c>
      <c r="B7707" s="236"/>
      <c r="C7707" s="161" t="s">
        <v>8046</v>
      </c>
      <c r="D7707" s="94"/>
      <c r="E7707" s="95">
        <v>0</v>
      </c>
      <c r="F7707" s="96">
        <f t="shared" si="994"/>
        <v>0</v>
      </c>
      <c r="G7707" s="209">
        <f>ROUND(SUM('NOVO HORIZONTE'!G7707),2)</f>
        <v>0</v>
      </c>
      <c r="H7707" s="187">
        <f t="shared" si="1000"/>
        <v>0</v>
      </c>
      <c r="I7707" s="188">
        <f t="shared" si="997"/>
        <v>0</v>
      </c>
      <c r="J7707" s="142"/>
      <c r="K7707" s="145" t="str">
        <f>IF(SUM(I7708:I7737)&gt;0,"xx","")</f>
        <v/>
      </c>
      <c r="L7707" s="7" t="str">
        <f t="shared" si="998"/>
        <v/>
      </c>
      <c r="M7707" s="7" t="str">
        <f t="shared" si="999"/>
        <v/>
      </c>
      <c r="N7707" s="7" t="str">
        <f t="shared" si="996"/>
        <v/>
      </c>
      <c r="O7707" s="144"/>
      <c r="P7707" s="375"/>
      <c r="Q7707" s="362">
        <f>SUM('NOVO HORIZONTE'!I7707)</f>
        <v>0</v>
      </c>
      <c r="R7707" s="363">
        <f t="shared" si="995"/>
        <v>0</v>
      </c>
      <c r="S7707" s="153">
        <f t="shared" si="1001"/>
        <v>0</v>
      </c>
      <c r="T7707" s="364"/>
    </row>
    <row r="7708" ht="22.5" hidden="1" spans="1:20">
      <c r="A7708" s="239">
        <v>84013</v>
      </c>
      <c r="B7708" s="100" t="s">
        <v>252</v>
      </c>
      <c r="C7708" s="104" t="s">
        <v>8047</v>
      </c>
      <c r="D7708" s="94" t="s">
        <v>7267</v>
      </c>
      <c r="E7708" s="95">
        <v>89.98</v>
      </c>
      <c r="F7708" s="96">
        <f t="shared" si="994"/>
        <v>110.44</v>
      </c>
      <c r="G7708" s="209">
        <f>ROUND(SUM('NOVO HORIZONTE'!G7708),2)</f>
        <v>0</v>
      </c>
      <c r="H7708" s="107">
        <f t="shared" si="1000"/>
        <v>0</v>
      </c>
      <c r="I7708" s="188">
        <f t="shared" si="997"/>
        <v>0</v>
      </c>
      <c r="J7708" s="142"/>
      <c r="K7708" s="146"/>
      <c r="L7708" s="7" t="str">
        <f t="shared" si="998"/>
        <v/>
      </c>
      <c r="M7708" s="7" t="str">
        <f t="shared" si="999"/>
        <v/>
      </c>
      <c r="N7708" s="7" t="str">
        <f t="shared" si="996"/>
        <v/>
      </c>
      <c r="O7708" s="144"/>
      <c r="P7708" s="355">
        <v>0</v>
      </c>
      <c r="Q7708" s="362">
        <f>SUM('NOVO HORIZONTE'!I7708)</f>
        <v>0</v>
      </c>
      <c r="R7708" s="363">
        <f t="shared" si="995"/>
        <v>0</v>
      </c>
      <c r="S7708" s="153">
        <f t="shared" si="1001"/>
        <v>0</v>
      </c>
      <c r="T7708" s="364"/>
    </row>
    <row r="7709" ht="22.5" hidden="1" spans="1:20">
      <c r="A7709" s="239">
        <v>5627</v>
      </c>
      <c r="B7709" s="100" t="s">
        <v>252</v>
      </c>
      <c r="C7709" s="104" t="s">
        <v>8048</v>
      </c>
      <c r="D7709" s="94" t="s">
        <v>317</v>
      </c>
      <c r="E7709" s="95">
        <v>53.69</v>
      </c>
      <c r="F7709" s="96">
        <f t="shared" si="994"/>
        <v>65.9</v>
      </c>
      <c r="G7709" s="209">
        <f>ROUND(SUM('NOVO HORIZONTE'!G7709),2)</f>
        <v>0</v>
      </c>
      <c r="H7709" s="107">
        <f t="shared" si="1000"/>
        <v>0</v>
      </c>
      <c r="I7709" s="188">
        <f t="shared" si="997"/>
        <v>0</v>
      </c>
      <c r="J7709" s="142"/>
      <c r="K7709" s="146"/>
      <c r="L7709" s="7" t="str">
        <f t="shared" si="998"/>
        <v/>
      </c>
      <c r="M7709" s="7" t="str">
        <f t="shared" si="999"/>
        <v/>
      </c>
      <c r="N7709" s="7" t="str">
        <f t="shared" si="996"/>
        <v/>
      </c>
      <c r="O7709" s="144"/>
      <c r="P7709" s="355">
        <v>0</v>
      </c>
      <c r="Q7709" s="362">
        <f>SUM('NOVO HORIZONTE'!I7709)</f>
        <v>0</v>
      </c>
      <c r="R7709" s="363">
        <f t="shared" si="995"/>
        <v>0</v>
      </c>
      <c r="S7709" s="153">
        <f t="shared" si="1001"/>
        <v>0</v>
      </c>
      <c r="T7709" s="364"/>
    </row>
    <row r="7710" ht="22.5" hidden="1" spans="1:20">
      <c r="A7710" s="239">
        <v>5628</v>
      </c>
      <c r="B7710" s="100" t="s">
        <v>252</v>
      </c>
      <c r="C7710" s="104" t="s">
        <v>8049</v>
      </c>
      <c r="D7710" s="94" t="s">
        <v>317</v>
      </c>
      <c r="E7710" s="95">
        <v>7.28</v>
      </c>
      <c r="F7710" s="96">
        <f t="shared" si="994"/>
        <v>8.94</v>
      </c>
      <c r="G7710" s="209">
        <f>ROUND(SUM('NOVO HORIZONTE'!G7710),2)</f>
        <v>0</v>
      </c>
      <c r="H7710" s="107">
        <f t="shared" si="1000"/>
        <v>0</v>
      </c>
      <c r="I7710" s="188">
        <f t="shared" si="997"/>
        <v>0</v>
      </c>
      <c r="J7710" s="142"/>
      <c r="K7710" s="146"/>
      <c r="L7710" s="7" t="str">
        <f t="shared" si="998"/>
        <v/>
      </c>
      <c r="M7710" s="7" t="str">
        <f t="shared" si="999"/>
        <v/>
      </c>
      <c r="N7710" s="7" t="str">
        <f t="shared" si="996"/>
        <v/>
      </c>
      <c r="O7710" s="144"/>
      <c r="P7710" s="355">
        <v>0</v>
      </c>
      <c r="Q7710" s="362">
        <f>SUM('NOVO HORIZONTE'!I7710)</f>
        <v>0</v>
      </c>
      <c r="R7710" s="363">
        <f t="shared" si="995"/>
        <v>0</v>
      </c>
      <c r="S7710" s="153">
        <f t="shared" si="1001"/>
        <v>0</v>
      </c>
      <c r="T7710" s="364"/>
    </row>
    <row r="7711" ht="22.5" hidden="1" spans="1:20">
      <c r="A7711" s="239">
        <v>5629</v>
      </c>
      <c r="B7711" s="100" t="s">
        <v>252</v>
      </c>
      <c r="C7711" s="104" t="s">
        <v>8050</v>
      </c>
      <c r="D7711" s="94" t="s">
        <v>317</v>
      </c>
      <c r="E7711" s="95">
        <v>67.11</v>
      </c>
      <c r="F7711" s="96">
        <f t="shared" si="994"/>
        <v>82.37</v>
      </c>
      <c r="G7711" s="209">
        <f>ROUND(SUM('NOVO HORIZONTE'!G7711),2)</f>
        <v>0</v>
      </c>
      <c r="H7711" s="107">
        <f t="shared" si="1000"/>
        <v>0</v>
      </c>
      <c r="I7711" s="188">
        <f t="shared" si="997"/>
        <v>0</v>
      </c>
      <c r="J7711" s="142"/>
      <c r="K7711" s="146"/>
      <c r="L7711" s="7" t="str">
        <f t="shared" si="998"/>
        <v/>
      </c>
      <c r="M7711" s="7" t="str">
        <f t="shared" si="999"/>
        <v/>
      </c>
      <c r="N7711" s="7" t="str">
        <f t="shared" si="996"/>
        <v/>
      </c>
      <c r="O7711" s="144"/>
      <c r="P7711" s="355">
        <v>0</v>
      </c>
      <c r="Q7711" s="362">
        <f>SUM('NOVO HORIZONTE'!I7711)</f>
        <v>0</v>
      </c>
      <c r="R7711" s="363">
        <f t="shared" si="995"/>
        <v>0</v>
      </c>
      <c r="S7711" s="153">
        <f t="shared" si="1001"/>
        <v>0</v>
      </c>
      <c r="T7711" s="364"/>
    </row>
    <row r="7712" ht="22.5" hidden="1" spans="1:20">
      <c r="A7712" s="239">
        <v>5630</v>
      </c>
      <c r="B7712" s="100" t="s">
        <v>252</v>
      </c>
      <c r="C7712" s="104" t="s">
        <v>8051</v>
      </c>
      <c r="D7712" s="94" t="s">
        <v>317</v>
      </c>
      <c r="E7712" s="95">
        <v>62.68</v>
      </c>
      <c r="F7712" s="96">
        <f t="shared" si="994"/>
        <v>76.93</v>
      </c>
      <c r="G7712" s="209">
        <f>ROUND(SUM('NOVO HORIZONTE'!G7712),2)</f>
        <v>0</v>
      </c>
      <c r="H7712" s="107">
        <f t="shared" si="1000"/>
        <v>0</v>
      </c>
      <c r="I7712" s="188">
        <f t="shared" si="997"/>
        <v>0</v>
      </c>
      <c r="J7712" s="142"/>
      <c r="K7712" s="146"/>
      <c r="L7712" s="7" t="str">
        <f t="shared" si="998"/>
        <v/>
      </c>
      <c r="M7712" s="7" t="str">
        <f t="shared" si="999"/>
        <v/>
      </c>
      <c r="N7712" s="7" t="str">
        <f t="shared" si="996"/>
        <v/>
      </c>
      <c r="O7712" s="144"/>
      <c r="P7712" s="355">
        <v>0</v>
      </c>
      <c r="Q7712" s="362">
        <f>SUM('NOVO HORIZONTE'!I7712)</f>
        <v>0</v>
      </c>
      <c r="R7712" s="363">
        <f t="shared" si="995"/>
        <v>0</v>
      </c>
      <c r="S7712" s="153">
        <f t="shared" si="1001"/>
        <v>0</v>
      </c>
      <c r="T7712" s="364"/>
    </row>
    <row r="7713" ht="22.5" hidden="1" spans="1:20">
      <c r="A7713" s="239">
        <v>5631</v>
      </c>
      <c r="B7713" s="100" t="s">
        <v>252</v>
      </c>
      <c r="C7713" s="104" t="s">
        <v>8052</v>
      </c>
      <c r="D7713" s="94" t="s">
        <v>7265</v>
      </c>
      <c r="E7713" s="95">
        <v>222.57</v>
      </c>
      <c r="F7713" s="96">
        <f t="shared" si="994"/>
        <v>273.18</v>
      </c>
      <c r="G7713" s="209">
        <f>ROUND(SUM('NOVO HORIZONTE'!G7713),2)</f>
        <v>0</v>
      </c>
      <c r="H7713" s="107">
        <f t="shared" si="1000"/>
        <v>0</v>
      </c>
      <c r="I7713" s="188">
        <f t="shared" si="997"/>
        <v>0</v>
      </c>
      <c r="J7713" s="142"/>
      <c r="K7713" s="146"/>
      <c r="L7713" s="7" t="str">
        <f t="shared" si="998"/>
        <v/>
      </c>
      <c r="M7713" s="7" t="str">
        <f t="shared" si="999"/>
        <v/>
      </c>
      <c r="N7713" s="7" t="str">
        <f t="shared" si="996"/>
        <v/>
      </c>
      <c r="O7713" s="144"/>
      <c r="P7713" s="355">
        <v>0</v>
      </c>
      <c r="Q7713" s="362">
        <f>SUM('NOVO HORIZONTE'!I7713)</f>
        <v>0</v>
      </c>
      <c r="R7713" s="363">
        <f t="shared" si="995"/>
        <v>0</v>
      </c>
      <c r="S7713" s="153">
        <f t="shared" si="1001"/>
        <v>0</v>
      </c>
      <c r="T7713" s="364"/>
    </row>
    <row r="7714" ht="22.5" hidden="1" spans="1:20">
      <c r="A7714" s="239">
        <v>5632</v>
      </c>
      <c r="B7714" s="100" t="s">
        <v>252</v>
      </c>
      <c r="C7714" s="104" t="s">
        <v>8053</v>
      </c>
      <c r="D7714" s="94" t="s">
        <v>7267</v>
      </c>
      <c r="E7714" s="95">
        <v>92.78</v>
      </c>
      <c r="F7714" s="96">
        <f t="shared" si="994"/>
        <v>113.88</v>
      </c>
      <c r="G7714" s="209">
        <f>ROUND(SUM('NOVO HORIZONTE'!G7714),2)</f>
        <v>0</v>
      </c>
      <c r="H7714" s="107">
        <f t="shared" si="1000"/>
        <v>0</v>
      </c>
      <c r="I7714" s="188">
        <f t="shared" si="997"/>
        <v>0</v>
      </c>
      <c r="J7714" s="142"/>
      <c r="K7714" s="146"/>
      <c r="L7714" s="7" t="str">
        <f t="shared" si="998"/>
        <v/>
      </c>
      <c r="M7714" s="7" t="str">
        <f t="shared" si="999"/>
        <v/>
      </c>
      <c r="N7714" s="7" t="str">
        <f t="shared" si="996"/>
        <v/>
      </c>
      <c r="O7714" s="144"/>
      <c r="P7714" s="355">
        <v>0</v>
      </c>
      <c r="Q7714" s="362">
        <f>SUM('NOVO HORIZONTE'!I7714)</f>
        <v>0</v>
      </c>
      <c r="R7714" s="363">
        <f t="shared" si="995"/>
        <v>0</v>
      </c>
      <c r="S7714" s="153">
        <f t="shared" si="1001"/>
        <v>0</v>
      </c>
      <c r="T7714" s="364"/>
    </row>
    <row r="7715" ht="22.5" hidden="1" spans="1:20">
      <c r="A7715" s="239">
        <v>88907</v>
      </c>
      <c r="B7715" s="100" t="s">
        <v>252</v>
      </c>
      <c r="C7715" s="104" t="s">
        <v>8054</v>
      </c>
      <c r="D7715" s="94" t="s">
        <v>7265</v>
      </c>
      <c r="E7715" s="95">
        <v>261.77</v>
      </c>
      <c r="F7715" s="96">
        <f t="shared" si="994"/>
        <v>321.3</v>
      </c>
      <c r="G7715" s="209">
        <f>ROUND(SUM('NOVO HORIZONTE'!G7715),2)</f>
        <v>0</v>
      </c>
      <c r="H7715" s="107">
        <f t="shared" si="1000"/>
        <v>0</v>
      </c>
      <c r="I7715" s="188">
        <f t="shared" si="997"/>
        <v>0</v>
      </c>
      <c r="J7715" s="142"/>
      <c r="K7715" s="146"/>
      <c r="L7715" s="7" t="str">
        <f t="shared" si="998"/>
        <v/>
      </c>
      <c r="M7715" s="7" t="str">
        <f t="shared" si="999"/>
        <v/>
      </c>
      <c r="N7715" s="7" t="str">
        <f t="shared" si="996"/>
        <v/>
      </c>
      <c r="O7715" s="144"/>
      <c r="P7715" s="355">
        <v>0</v>
      </c>
      <c r="Q7715" s="362">
        <f>SUM('NOVO HORIZONTE'!I7715)</f>
        <v>0</v>
      </c>
      <c r="R7715" s="363">
        <f t="shared" si="995"/>
        <v>0</v>
      </c>
      <c r="S7715" s="153">
        <f t="shared" si="1001"/>
        <v>0</v>
      </c>
      <c r="T7715" s="364"/>
    </row>
    <row r="7716" ht="22.5" hidden="1" spans="1:20">
      <c r="A7716" s="239">
        <v>90991</v>
      </c>
      <c r="B7716" s="100" t="s">
        <v>252</v>
      </c>
      <c r="C7716" s="104" t="s">
        <v>8055</v>
      </c>
      <c r="D7716" s="94" t="s">
        <v>7265</v>
      </c>
      <c r="E7716" s="95">
        <v>216.1</v>
      </c>
      <c r="F7716" s="96">
        <f t="shared" si="994"/>
        <v>265.24</v>
      </c>
      <c r="G7716" s="209">
        <f>ROUND(SUM('NOVO HORIZONTE'!G7716),2)</f>
        <v>0</v>
      </c>
      <c r="H7716" s="107">
        <f t="shared" si="1000"/>
        <v>0</v>
      </c>
      <c r="I7716" s="188">
        <f t="shared" si="997"/>
        <v>0</v>
      </c>
      <c r="J7716" s="142"/>
      <c r="K7716" s="146"/>
      <c r="L7716" s="7" t="str">
        <f t="shared" si="998"/>
        <v/>
      </c>
      <c r="M7716" s="7" t="str">
        <f t="shared" si="999"/>
        <v/>
      </c>
      <c r="N7716" s="7" t="str">
        <f t="shared" si="996"/>
        <v/>
      </c>
      <c r="O7716" s="144"/>
      <c r="P7716" s="355">
        <v>0</v>
      </c>
      <c r="Q7716" s="362">
        <f>SUM('NOVO HORIZONTE'!I7716)</f>
        <v>0</v>
      </c>
      <c r="R7716" s="363">
        <f t="shared" si="995"/>
        <v>0</v>
      </c>
      <c r="S7716" s="153">
        <f t="shared" si="1001"/>
        <v>0</v>
      </c>
      <c r="T7716" s="364"/>
    </row>
    <row r="7717" ht="22.5" hidden="1" spans="1:20">
      <c r="A7717" s="239">
        <v>88908</v>
      </c>
      <c r="B7717" s="100" t="s">
        <v>252</v>
      </c>
      <c r="C7717" s="104" t="s">
        <v>8056</v>
      </c>
      <c r="D7717" s="94" t="s">
        <v>7267</v>
      </c>
      <c r="E7717" s="95">
        <v>99.64</v>
      </c>
      <c r="F7717" s="96">
        <f t="shared" si="994"/>
        <v>122.3</v>
      </c>
      <c r="G7717" s="209">
        <f>ROUND(SUM('NOVO HORIZONTE'!G7717),2)</f>
        <v>0</v>
      </c>
      <c r="H7717" s="107">
        <f t="shared" si="1000"/>
        <v>0</v>
      </c>
      <c r="I7717" s="188">
        <f t="shared" si="997"/>
        <v>0</v>
      </c>
      <c r="J7717" s="142"/>
      <c r="K7717" s="146"/>
      <c r="L7717" s="7" t="str">
        <f t="shared" si="998"/>
        <v/>
      </c>
      <c r="M7717" s="7" t="str">
        <f t="shared" si="999"/>
        <v/>
      </c>
      <c r="N7717" s="7" t="str">
        <f t="shared" si="996"/>
        <v/>
      </c>
      <c r="O7717" s="144"/>
      <c r="P7717" s="355">
        <v>0</v>
      </c>
      <c r="Q7717" s="362">
        <f>SUM('NOVO HORIZONTE'!I7717)</f>
        <v>0</v>
      </c>
      <c r="R7717" s="363">
        <f t="shared" si="995"/>
        <v>0</v>
      </c>
      <c r="S7717" s="153">
        <f t="shared" si="1001"/>
        <v>0</v>
      </c>
      <c r="T7717" s="364"/>
    </row>
    <row r="7718" ht="22.5" hidden="1" spans="1:20">
      <c r="A7718" s="239">
        <v>88832</v>
      </c>
      <c r="B7718" s="100" t="s">
        <v>252</v>
      </c>
      <c r="C7718" s="104" t="s">
        <v>8057</v>
      </c>
      <c r="D7718" s="94" t="s">
        <v>317</v>
      </c>
      <c r="E7718" s="95">
        <v>51.22</v>
      </c>
      <c r="F7718" s="96">
        <f t="shared" si="994"/>
        <v>62.87</v>
      </c>
      <c r="G7718" s="209">
        <f>ROUND(SUM('NOVO HORIZONTE'!G7718),2)</f>
        <v>0</v>
      </c>
      <c r="H7718" s="107">
        <f t="shared" si="1000"/>
        <v>0</v>
      </c>
      <c r="I7718" s="188">
        <f t="shared" si="997"/>
        <v>0</v>
      </c>
      <c r="J7718" s="142"/>
      <c r="K7718" s="146"/>
      <c r="L7718" s="7" t="str">
        <f t="shared" si="998"/>
        <v/>
      </c>
      <c r="M7718" s="7" t="str">
        <f t="shared" si="999"/>
        <v/>
      </c>
      <c r="N7718" s="7" t="str">
        <f t="shared" si="996"/>
        <v/>
      </c>
      <c r="O7718" s="144"/>
      <c r="P7718" s="355">
        <v>0</v>
      </c>
      <c r="Q7718" s="362">
        <f>SUM('NOVO HORIZONTE'!I7718)</f>
        <v>0</v>
      </c>
      <c r="R7718" s="363">
        <f t="shared" si="995"/>
        <v>0</v>
      </c>
      <c r="S7718" s="153">
        <f t="shared" si="1001"/>
        <v>0</v>
      </c>
      <c r="T7718" s="364"/>
    </row>
    <row r="7719" ht="22.5" hidden="1" spans="1:20">
      <c r="A7719" s="239">
        <v>88834</v>
      </c>
      <c r="B7719" s="100" t="s">
        <v>252</v>
      </c>
      <c r="C7719" s="104" t="s">
        <v>8058</v>
      </c>
      <c r="D7719" s="94" t="s">
        <v>317</v>
      </c>
      <c r="E7719" s="95">
        <v>6.95</v>
      </c>
      <c r="F7719" s="96">
        <f t="shared" si="994"/>
        <v>8.53</v>
      </c>
      <c r="G7719" s="209">
        <f>ROUND(SUM('NOVO HORIZONTE'!G7719),2)</f>
        <v>0</v>
      </c>
      <c r="H7719" s="107">
        <f t="shared" si="1000"/>
        <v>0</v>
      </c>
      <c r="I7719" s="188">
        <f t="shared" si="997"/>
        <v>0</v>
      </c>
      <c r="J7719" s="142"/>
      <c r="K7719" s="146"/>
      <c r="L7719" s="7" t="str">
        <f t="shared" si="998"/>
        <v/>
      </c>
      <c r="M7719" s="7" t="str">
        <f t="shared" si="999"/>
        <v/>
      </c>
      <c r="N7719" s="7" t="str">
        <f t="shared" si="996"/>
        <v/>
      </c>
      <c r="O7719" s="144"/>
      <c r="P7719" s="355">
        <v>0</v>
      </c>
      <c r="Q7719" s="362">
        <f>SUM('NOVO HORIZONTE'!I7719)</f>
        <v>0</v>
      </c>
      <c r="R7719" s="363">
        <f t="shared" si="995"/>
        <v>0</v>
      </c>
      <c r="S7719" s="153">
        <f t="shared" si="1001"/>
        <v>0</v>
      </c>
      <c r="T7719" s="364"/>
    </row>
    <row r="7720" ht="22.5" hidden="1" spans="1:20">
      <c r="A7720" s="239">
        <v>88835</v>
      </c>
      <c r="B7720" s="100" t="s">
        <v>252</v>
      </c>
      <c r="C7720" s="104" t="s">
        <v>8059</v>
      </c>
      <c r="D7720" s="94" t="s">
        <v>317</v>
      </c>
      <c r="E7720" s="95">
        <v>64.03</v>
      </c>
      <c r="F7720" s="96">
        <f t="shared" si="994"/>
        <v>78.59</v>
      </c>
      <c r="G7720" s="209">
        <f>ROUND(SUM('NOVO HORIZONTE'!G7720),2)</f>
        <v>0</v>
      </c>
      <c r="H7720" s="107">
        <f t="shared" si="1000"/>
        <v>0</v>
      </c>
      <c r="I7720" s="188">
        <f t="shared" si="997"/>
        <v>0</v>
      </c>
      <c r="J7720" s="142"/>
      <c r="K7720" s="146"/>
      <c r="L7720" s="7" t="str">
        <f t="shared" si="998"/>
        <v/>
      </c>
      <c r="M7720" s="7" t="str">
        <f t="shared" si="999"/>
        <v/>
      </c>
      <c r="N7720" s="7" t="str">
        <f t="shared" si="996"/>
        <v/>
      </c>
      <c r="O7720" s="144"/>
      <c r="P7720" s="355">
        <v>0</v>
      </c>
      <c r="Q7720" s="362">
        <f>SUM('NOVO HORIZONTE'!I7720)</f>
        <v>0</v>
      </c>
      <c r="R7720" s="363">
        <f t="shared" si="995"/>
        <v>0</v>
      </c>
      <c r="S7720" s="153">
        <f t="shared" si="1001"/>
        <v>0</v>
      </c>
      <c r="T7720" s="364"/>
    </row>
    <row r="7721" ht="22.5" hidden="1" spans="1:20">
      <c r="A7721" s="239">
        <v>88836</v>
      </c>
      <c r="B7721" s="100" t="s">
        <v>252</v>
      </c>
      <c r="C7721" s="104" t="s">
        <v>8060</v>
      </c>
      <c r="D7721" s="94" t="s">
        <v>317</v>
      </c>
      <c r="E7721" s="95">
        <v>62.09</v>
      </c>
      <c r="F7721" s="96">
        <f t="shared" si="994"/>
        <v>76.21</v>
      </c>
      <c r="G7721" s="209">
        <f>ROUND(SUM('NOVO HORIZONTE'!G7721),2)</f>
        <v>0</v>
      </c>
      <c r="H7721" s="107">
        <f t="shared" si="1000"/>
        <v>0</v>
      </c>
      <c r="I7721" s="188">
        <f t="shared" si="997"/>
        <v>0</v>
      </c>
      <c r="J7721" s="142"/>
      <c r="K7721" s="146"/>
      <c r="L7721" s="7" t="str">
        <f t="shared" si="998"/>
        <v/>
      </c>
      <c r="M7721" s="7" t="str">
        <f t="shared" si="999"/>
        <v/>
      </c>
      <c r="N7721" s="7" t="str">
        <f t="shared" si="996"/>
        <v/>
      </c>
      <c r="O7721" s="144"/>
      <c r="P7721" s="355">
        <v>0</v>
      </c>
      <c r="Q7721" s="362">
        <f>SUM('NOVO HORIZONTE'!I7721)</f>
        <v>0</v>
      </c>
      <c r="R7721" s="363">
        <f t="shared" si="995"/>
        <v>0</v>
      </c>
      <c r="S7721" s="153">
        <f t="shared" si="1001"/>
        <v>0</v>
      </c>
      <c r="T7721" s="364"/>
    </row>
    <row r="7722" ht="22.5" hidden="1" spans="1:20">
      <c r="A7722" s="239">
        <v>88900</v>
      </c>
      <c r="B7722" s="100" t="s">
        <v>252</v>
      </c>
      <c r="C7722" s="104" t="s">
        <v>8061</v>
      </c>
      <c r="D7722" s="94" t="s">
        <v>317</v>
      </c>
      <c r="E7722" s="95">
        <v>59.73</v>
      </c>
      <c r="F7722" s="96">
        <f t="shared" si="994"/>
        <v>73.31</v>
      </c>
      <c r="G7722" s="209">
        <f>ROUND(SUM('NOVO HORIZONTE'!G7722),2)</f>
        <v>0</v>
      </c>
      <c r="H7722" s="107">
        <f t="shared" si="1000"/>
        <v>0</v>
      </c>
      <c r="I7722" s="188">
        <f t="shared" si="997"/>
        <v>0</v>
      </c>
      <c r="J7722" s="142"/>
      <c r="K7722" s="146"/>
      <c r="L7722" s="7" t="str">
        <f t="shared" si="998"/>
        <v/>
      </c>
      <c r="M7722" s="7" t="str">
        <f t="shared" si="999"/>
        <v/>
      </c>
      <c r="N7722" s="7" t="str">
        <f t="shared" si="996"/>
        <v/>
      </c>
      <c r="O7722" s="144"/>
      <c r="P7722" s="355">
        <v>0</v>
      </c>
      <c r="Q7722" s="362">
        <f>SUM('NOVO HORIZONTE'!I7722)</f>
        <v>0</v>
      </c>
      <c r="R7722" s="363">
        <f t="shared" si="995"/>
        <v>0</v>
      </c>
      <c r="S7722" s="153">
        <f t="shared" si="1001"/>
        <v>0</v>
      </c>
      <c r="T7722" s="364"/>
    </row>
    <row r="7723" ht="22.5" hidden="1" spans="1:20">
      <c r="A7723" s="239">
        <v>88902</v>
      </c>
      <c r="B7723" s="100" t="s">
        <v>252</v>
      </c>
      <c r="C7723" s="104" t="s">
        <v>8062</v>
      </c>
      <c r="D7723" s="94" t="s">
        <v>317</v>
      </c>
      <c r="E7723" s="95">
        <v>8.1</v>
      </c>
      <c r="F7723" s="96">
        <f t="shared" si="994"/>
        <v>9.94</v>
      </c>
      <c r="G7723" s="209">
        <f>ROUND(SUM('NOVO HORIZONTE'!G7723),2)</f>
        <v>0</v>
      </c>
      <c r="H7723" s="107">
        <f t="shared" si="1000"/>
        <v>0</v>
      </c>
      <c r="I7723" s="188">
        <f t="shared" si="997"/>
        <v>0</v>
      </c>
      <c r="J7723" s="142"/>
      <c r="K7723" s="146"/>
      <c r="L7723" s="7" t="str">
        <f t="shared" si="998"/>
        <v/>
      </c>
      <c r="M7723" s="7" t="str">
        <f t="shared" si="999"/>
        <v/>
      </c>
      <c r="N7723" s="7" t="str">
        <f t="shared" si="996"/>
        <v/>
      </c>
      <c r="O7723" s="144"/>
      <c r="P7723" s="355">
        <v>0</v>
      </c>
      <c r="Q7723" s="362">
        <f>SUM('NOVO HORIZONTE'!I7723)</f>
        <v>0</v>
      </c>
      <c r="R7723" s="363">
        <f t="shared" si="995"/>
        <v>0</v>
      </c>
      <c r="S7723" s="153">
        <f t="shared" si="1001"/>
        <v>0</v>
      </c>
      <c r="T7723" s="364"/>
    </row>
    <row r="7724" ht="22.5" hidden="1" spans="1:20">
      <c r="A7724" s="239">
        <v>88903</v>
      </c>
      <c r="B7724" s="100" t="s">
        <v>252</v>
      </c>
      <c r="C7724" s="104" t="s">
        <v>8063</v>
      </c>
      <c r="D7724" s="94" t="s">
        <v>317</v>
      </c>
      <c r="E7724" s="95">
        <v>74.66</v>
      </c>
      <c r="F7724" s="96">
        <f t="shared" si="994"/>
        <v>91.64</v>
      </c>
      <c r="G7724" s="209">
        <f>ROUND(SUM('NOVO HORIZONTE'!G7724),2)</f>
        <v>0</v>
      </c>
      <c r="H7724" s="107">
        <f t="shared" si="1000"/>
        <v>0</v>
      </c>
      <c r="I7724" s="188">
        <f t="shared" si="997"/>
        <v>0</v>
      </c>
      <c r="J7724" s="142"/>
      <c r="K7724" s="146"/>
      <c r="L7724" s="7" t="str">
        <f t="shared" si="998"/>
        <v/>
      </c>
      <c r="M7724" s="7" t="str">
        <f t="shared" si="999"/>
        <v/>
      </c>
      <c r="N7724" s="7" t="str">
        <f t="shared" si="996"/>
        <v/>
      </c>
      <c r="O7724" s="144"/>
      <c r="P7724" s="355">
        <v>0</v>
      </c>
      <c r="Q7724" s="362">
        <f>SUM('NOVO HORIZONTE'!I7724)</f>
        <v>0</v>
      </c>
      <c r="R7724" s="363">
        <f t="shared" si="995"/>
        <v>0</v>
      </c>
      <c r="S7724" s="153">
        <f t="shared" si="1001"/>
        <v>0</v>
      </c>
      <c r="T7724" s="364"/>
    </row>
    <row r="7725" ht="22.5" hidden="1" spans="1:20">
      <c r="A7725" s="239">
        <v>88904</v>
      </c>
      <c r="B7725" s="100" t="s">
        <v>252</v>
      </c>
      <c r="C7725" s="104" t="s">
        <v>8064</v>
      </c>
      <c r="D7725" s="94" t="s">
        <v>317</v>
      </c>
      <c r="E7725" s="95">
        <v>87.47</v>
      </c>
      <c r="F7725" s="96">
        <f t="shared" si="994"/>
        <v>107.36</v>
      </c>
      <c r="G7725" s="209">
        <f>ROUND(SUM('NOVO HORIZONTE'!G7725),2)</f>
        <v>0</v>
      </c>
      <c r="H7725" s="107">
        <f t="shared" si="1000"/>
        <v>0</v>
      </c>
      <c r="I7725" s="188">
        <f t="shared" si="997"/>
        <v>0</v>
      </c>
      <c r="J7725" s="142"/>
      <c r="K7725" s="146"/>
      <c r="L7725" s="7" t="str">
        <f t="shared" si="998"/>
        <v/>
      </c>
      <c r="M7725" s="7" t="str">
        <f t="shared" si="999"/>
        <v/>
      </c>
      <c r="N7725" s="7" t="str">
        <f t="shared" si="996"/>
        <v/>
      </c>
      <c r="O7725" s="144"/>
      <c r="P7725" s="355">
        <v>0</v>
      </c>
      <c r="Q7725" s="362">
        <f>SUM('NOVO HORIZONTE'!I7725)</f>
        <v>0</v>
      </c>
      <c r="R7725" s="363">
        <f t="shared" si="995"/>
        <v>0</v>
      </c>
      <c r="S7725" s="153">
        <f t="shared" si="1001"/>
        <v>0</v>
      </c>
      <c r="T7725" s="364"/>
    </row>
    <row r="7726" ht="22.5" hidden="1" spans="1:20">
      <c r="A7726" s="239">
        <v>95715</v>
      </c>
      <c r="B7726" s="100" t="s">
        <v>252</v>
      </c>
      <c r="C7726" s="104" t="s">
        <v>8065</v>
      </c>
      <c r="D7726" s="94" t="s">
        <v>7267</v>
      </c>
      <c r="E7726" s="95">
        <v>103.3</v>
      </c>
      <c r="F7726" s="96">
        <f t="shared" ref="F7726:F7789" si="1002">IF(E7726=0,0,IF(P7726=0,ROUND(E7726*(1+E$13),2),ROUND(E7726*(1+E$12),2)))</f>
        <v>126.79</v>
      </c>
      <c r="G7726" s="209">
        <f>ROUND(SUM('NOVO HORIZONTE'!G7726),2)</f>
        <v>0</v>
      </c>
      <c r="H7726" s="107">
        <f t="shared" si="1000"/>
        <v>0</v>
      </c>
      <c r="I7726" s="188">
        <f t="shared" si="997"/>
        <v>0</v>
      </c>
      <c r="J7726" s="142"/>
      <c r="K7726" s="146"/>
      <c r="L7726" s="7" t="str">
        <f t="shared" si="998"/>
        <v/>
      </c>
      <c r="M7726" s="7" t="str">
        <f t="shared" si="999"/>
        <v/>
      </c>
      <c r="N7726" s="7" t="str">
        <f t="shared" si="996"/>
        <v/>
      </c>
      <c r="O7726" s="144"/>
      <c r="P7726" s="355">
        <v>0</v>
      </c>
      <c r="Q7726" s="362">
        <f>SUM('NOVO HORIZONTE'!I7726)</f>
        <v>0</v>
      </c>
      <c r="R7726" s="363">
        <f t="shared" ref="R7726:R7789" si="1003">I7726-Q7726</f>
        <v>0</v>
      </c>
      <c r="S7726" s="153">
        <f t="shared" si="1001"/>
        <v>0</v>
      </c>
      <c r="T7726" s="364"/>
    </row>
    <row r="7727" ht="33.75" hidden="1" spans="1:20">
      <c r="A7727" s="239">
        <v>95721</v>
      </c>
      <c r="B7727" s="100" t="s">
        <v>252</v>
      </c>
      <c r="C7727" s="104" t="s">
        <v>8066</v>
      </c>
      <c r="D7727" s="94" t="s">
        <v>7267</v>
      </c>
      <c r="E7727" s="95">
        <v>100.63</v>
      </c>
      <c r="F7727" s="96">
        <f t="shared" si="1002"/>
        <v>123.51</v>
      </c>
      <c r="G7727" s="209">
        <f>ROUND(SUM('NOVO HORIZONTE'!G7727),2)</f>
        <v>0</v>
      </c>
      <c r="H7727" s="107">
        <f t="shared" si="1000"/>
        <v>0</v>
      </c>
      <c r="I7727" s="188">
        <f t="shared" si="997"/>
        <v>0</v>
      </c>
      <c r="J7727" s="142"/>
      <c r="K7727" s="146"/>
      <c r="L7727" s="7" t="str">
        <f t="shared" si="998"/>
        <v/>
      </c>
      <c r="M7727" s="7" t="str">
        <f t="shared" si="999"/>
        <v/>
      </c>
      <c r="N7727" s="7" t="str">
        <f t="shared" si="996"/>
        <v/>
      </c>
      <c r="O7727" s="144"/>
      <c r="P7727" s="355">
        <v>0</v>
      </c>
      <c r="Q7727" s="362">
        <f>SUM('NOVO HORIZONTE'!I7727)</f>
        <v>0</v>
      </c>
      <c r="R7727" s="363">
        <f t="shared" si="1003"/>
        <v>0</v>
      </c>
      <c r="S7727" s="153">
        <f t="shared" si="1001"/>
        <v>0</v>
      </c>
      <c r="T7727" s="364"/>
    </row>
    <row r="7728" ht="33.75" hidden="1" spans="1:20">
      <c r="A7728" s="239">
        <v>95714</v>
      </c>
      <c r="B7728" s="100" t="s">
        <v>252</v>
      </c>
      <c r="C7728" s="104" t="s">
        <v>8067</v>
      </c>
      <c r="D7728" s="94" t="s">
        <v>7265</v>
      </c>
      <c r="E7728" s="95">
        <v>269.46</v>
      </c>
      <c r="F7728" s="96">
        <f t="shared" si="1002"/>
        <v>330.74</v>
      </c>
      <c r="G7728" s="209">
        <f>ROUND(SUM('NOVO HORIZONTE'!G7728),2)</f>
        <v>0</v>
      </c>
      <c r="H7728" s="107">
        <f t="shared" si="1000"/>
        <v>0</v>
      </c>
      <c r="I7728" s="188">
        <f t="shared" si="997"/>
        <v>0</v>
      </c>
      <c r="J7728" s="142"/>
      <c r="K7728" s="146"/>
      <c r="L7728" s="7" t="str">
        <f t="shared" si="998"/>
        <v/>
      </c>
      <c r="M7728" s="7" t="str">
        <f t="shared" si="999"/>
        <v/>
      </c>
      <c r="N7728" s="7" t="str">
        <f t="shared" si="996"/>
        <v/>
      </c>
      <c r="O7728" s="144"/>
      <c r="P7728" s="355">
        <v>0</v>
      </c>
      <c r="Q7728" s="362">
        <f>SUM('NOVO HORIZONTE'!I7728)</f>
        <v>0</v>
      </c>
      <c r="R7728" s="363">
        <f t="shared" si="1003"/>
        <v>0</v>
      </c>
      <c r="S7728" s="153">
        <f t="shared" si="1001"/>
        <v>0</v>
      </c>
      <c r="T7728" s="364"/>
    </row>
    <row r="7729" ht="33.75" hidden="1" spans="1:20">
      <c r="A7729" s="239">
        <v>95720</v>
      </c>
      <c r="B7729" s="100" t="s">
        <v>252</v>
      </c>
      <c r="C7729" s="104" t="s">
        <v>8068</v>
      </c>
      <c r="D7729" s="94" t="s">
        <v>7265</v>
      </c>
      <c r="E7729" s="95">
        <v>263.85</v>
      </c>
      <c r="F7729" s="96">
        <f t="shared" si="1002"/>
        <v>323.85</v>
      </c>
      <c r="G7729" s="209">
        <f>ROUND(SUM('NOVO HORIZONTE'!G7729),2)</f>
        <v>0</v>
      </c>
      <c r="H7729" s="107">
        <f t="shared" si="1000"/>
        <v>0</v>
      </c>
      <c r="I7729" s="188">
        <f t="shared" si="997"/>
        <v>0</v>
      </c>
      <c r="J7729" s="142"/>
      <c r="K7729" s="146"/>
      <c r="L7729" s="7" t="str">
        <f t="shared" si="998"/>
        <v/>
      </c>
      <c r="M7729" s="7" t="str">
        <f t="shared" si="999"/>
        <v/>
      </c>
      <c r="N7729" s="7" t="str">
        <f t="shared" si="996"/>
        <v/>
      </c>
      <c r="O7729" s="144"/>
      <c r="P7729" s="355">
        <v>0</v>
      </c>
      <c r="Q7729" s="362">
        <f>SUM('NOVO HORIZONTE'!I7729)</f>
        <v>0</v>
      </c>
      <c r="R7729" s="363">
        <f t="shared" si="1003"/>
        <v>0</v>
      </c>
      <c r="S7729" s="153">
        <f t="shared" si="1001"/>
        <v>0</v>
      </c>
      <c r="T7729" s="364"/>
    </row>
    <row r="7730" ht="33.75" hidden="1" spans="1:20">
      <c r="A7730" s="239">
        <v>95710</v>
      </c>
      <c r="B7730" s="100" t="s">
        <v>252</v>
      </c>
      <c r="C7730" s="104" t="s">
        <v>8069</v>
      </c>
      <c r="D7730" s="94" t="s">
        <v>317</v>
      </c>
      <c r="E7730" s="95">
        <v>62.95</v>
      </c>
      <c r="F7730" s="96">
        <f t="shared" si="1002"/>
        <v>77.26</v>
      </c>
      <c r="G7730" s="209">
        <f>ROUND(SUM('NOVO HORIZONTE'!G7730),2)</f>
        <v>0</v>
      </c>
      <c r="H7730" s="107">
        <f t="shared" si="1000"/>
        <v>0</v>
      </c>
      <c r="I7730" s="188">
        <f t="shared" si="997"/>
        <v>0</v>
      </c>
      <c r="J7730" s="142"/>
      <c r="K7730" s="146"/>
      <c r="L7730" s="7" t="str">
        <f t="shared" si="998"/>
        <v/>
      </c>
      <c r="M7730" s="7" t="str">
        <f t="shared" si="999"/>
        <v/>
      </c>
      <c r="N7730" s="7" t="str">
        <f t="shared" si="996"/>
        <v/>
      </c>
      <c r="O7730" s="144"/>
      <c r="P7730" s="355">
        <v>0</v>
      </c>
      <c r="Q7730" s="362">
        <f>SUM('NOVO HORIZONTE'!I7730)</f>
        <v>0</v>
      </c>
      <c r="R7730" s="363">
        <f t="shared" si="1003"/>
        <v>0</v>
      </c>
      <c r="S7730" s="153">
        <f t="shared" si="1001"/>
        <v>0</v>
      </c>
      <c r="T7730" s="364"/>
    </row>
    <row r="7731" ht="22.5" hidden="1" spans="1:20">
      <c r="A7731" s="239">
        <v>95711</v>
      </c>
      <c r="B7731" s="100" t="s">
        <v>252</v>
      </c>
      <c r="C7731" s="104" t="s">
        <v>8070</v>
      </c>
      <c r="D7731" s="94" t="s">
        <v>317</v>
      </c>
      <c r="E7731" s="95">
        <v>8.54</v>
      </c>
      <c r="F7731" s="96">
        <f t="shared" si="1002"/>
        <v>10.48</v>
      </c>
      <c r="G7731" s="209">
        <f>ROUND(SUM('NOVO HORIZONTE'!G7731),2)</f>
        <v>0</v>
      </c>
      <c r="H7731" s="107">
        <f t="shared" si="1000"/>
        <v>0</v>
      </c>
      <c r="I7731" s="188">
        <f t="shared" si="997"/>
        <v>0</v>
      </c>
      <c r="J7731" s="142"/>
      <c r="K7731" s="146"/>
      <c r="L7731" s="7" t="str">
        <f t="shared" si="998"/>
        <v/>
      </c>
      <c r="M7731" s="7" t="str">
        <f t="shared" si="999"/>
        <v/>
      </c>
      <c r="N7731" s="7" t="str">
        <f t="shared" si="996"/>
        <v/>
      </c>
      <c r="O7731" s="144"/>
      <c r="P7731" s="355">
        <v>0</v>
      </c>
      <c r="Q7731" s="362">
        <f>SUM('NOVO HORIZONTE'!I7731)</f>
        <v>0</v>
      </c>
      <c r="R7731" s="363">
        <f t="shared" si="1003"/>
        <v>0</v>
      </c>
      <c r="S7731" s="153">
        <f t="shared" si="1001"/>
        <v>0</v>
      </c>
      <c r="T7731" s="364"/>
    </row>
    <row r="7732" ht="33.75" hidden="1" spans="1:20">
      <c r="A7732" s="239">
        <v>95712</v>
      </c>
      <c r="B7732" s="100" t="s">
        <v>252</v>
      </c>
      <c r="C7732" s="104" t="s">
        <v>8071</v>
      </c>
      <c r="D7732" s="94" t="s">
        <v>317</v>
      </c>
      <c r="E7732" s="95">
        <v>78.69</v>
      </c>
      <c r="F7732" s="96">
        <f t="shared" si="1002"/>
        <v>96.58</v>
      </c>
      <c r="G7732" s="209">
        <f>ROUND(SUM('NOVO HORIZONTE'!G7732),2)</f>
        <v>0</v>
      </c>
      <c r="H7732" s="107">
        <f t="shared" si="1000"/>
        <v>0</v>
      </c>
      <c r="I7732" s="188">
        <f t="shared" si="997"/>
        <v>0</v>
      </c>
      <c r="J7732" s="142"/>
      <c r="K7732" s="146"/>
      <c r="L7732" s="7" t="str">
        <f t="shared" si="998"/>
        <v/>
      </c>
      <c r="M7732" s="7" t="str">
        <f t="shared" si="999"/>
        <v/>
      </c>
      <c r="N7732" s="7" t="str">
        <f t="shared" si="996"/>
        <v/>
      </c>
      <c r="O7732" s="144"/>
      <c r="P7732" s="355">
        <v>0</v>
      </c>
      <c r="Q7732" s="362">
        <f>SUM('NOVO HORIZONTE'!I7732)</f>
        <v>0</v>
      </c>
      <c r="R7732" s="363">
        <f t="shared" si="1003"/>
        <v>0</v>
      </c>
      <c r="S7732" s="153">
        <f t="shared" si="1001"/>
        <v>0</v>
      </c>
      <c r="T7732" s="364"/>
    </row>
    <row r="7733" ht="33.75" hidden="1" spans="1:20">
      <c r="A7733" s="239">
        <v>95713</v>
      </c>
      <c r="B7733" s="100" t="s">
        <v>252</v>
      </c>
      <c r="C7733" s="104" t="s">
        <v>8072</v>
      </c>
      <c r="D7733" s="94" t="s">
        <v>317</v>
      </c>
      <c r="E7733" s="95">
        <v>87.47</v>
      </c>
      <c r="F7733" s="96">
        <f t="shared" si="1002"/>
        <v>107.36</v>
      </c>
      <c r="G7733" s="209">
        <f>ROUND(SUM('NOVO HORIZONTE'!G7733),2)</f>
        <v>0</v>
      </c>
      <c r="H7733" s="107">
        <f t="shared" si="1000"/>
        <v>0</v>
      </c>
      <c r="I7733" s="188">
        <f t="shared" si="997"/>
        <v>0</v>
      </c>
      <c r="J7733" s="142"/>
      <c r="K7733" s="146"/>
      <c r="L7733" s="7" t="str">
        <f t="shared" si="998"/>
        <v/>
      </c>
      <c r="M7733" s="7" t="str">
        <f t="shared" si="999"/>
        <v/>
      </c>
      <c r="N7733" s="7" t="str">
        <f t="shared" si="996"/>
        <v/>
      </c>
      <c r="O7733" s="144"/>
      <c r="P7733" s="355">
        <v>0</v>
      </c>
      <c r="Q7733" s="362">
        <f>SUM('NOVO HORIZONTE'!I7733)</f>
        <v>0</v>
      </c>
      <c r="R7733" s="363">
        <f t="shared" si="1003"/>
        <v>0</v>
      </c>
      <c r="S7733" s="153">
        <f t="shared" si="1001"/>
        <v>0</v>
      </c>
      <c r="T7733" s="364"/>
    </row>
    <row r="7734" ht="33.75" hidden="1" spans="1:20">
      <c r="A7734" s="239">
        <v>95716</v>
      </c>
      <c r="B7734" s="100" t="s">
        <v>252</v>
      </c>
      <c r="C7734" s="104" t="s">
        <v>8073</v>
      </c>
      <c r="D7734" s="94" t="s">
        <v>317</v>
      </c>
      <c r="E7734" s="95">
        <v>60.6</v>
      </c>
      <c r="F7734" s="96">
        <f t="shared" si="1002"/>
        <v>74.38</v>
      </c>
      <c r="G7734" s="209">
        <f>ROUND(SUM('NOVO HORIZONTE'!G7734),2)</f>
        <v>0</v>
      </c>
      <c r="H7734" s="107">
        <f t="shared" si="1000"/>
        <v>0</v>
      </c>
      <c r="I7734" s="188">
        <f t="shared" si="997"/>
        <v>0</v>
      </c>
      <c r="J7734" s="142"/>
      <c r="K7734" s="146"/>
      <c r="L7734" s="7" t="str">
        <f t="shared" si="998"/>
        <v/>
      </c>
      <c r="M7734" s="7" t="str">
        <f t="shared" si="999"/>
        <v/>
      </c>
      <c r="N7734" s="7" t="str">
        <f t="shared" si="996"/>
        <v/>
      </c>
      <c r="O7734" s="144"/>
      <c r="P7734" s="355">
        <v>0</v>
      </c>
      <c r="Q7734" s="362">
        <f>SUM('NOVO HORIZONTE'!I7734)</f>
        <v>0</v>
      </c>
      <c r="R7734" s="363">
        <f t="shared" si="1003"/>
        <v>0</v>
      </c>
      <c r="S7734" s="153">
        <f t="shared" si="1001"/>
        <v>0</v>
      </c>
      <c r="T7734" s="364"/>
    </row>
    <row r="7735" ht="33.75" hidden="1" spans="1:20">
      <c r="A7735" s="239">
        <v>95717</v>
      </c>
      <c r="B7735" s="100" t="s">
        <v>252</v>
      </c>
      <c r="C7735" s="104" t="s">
        <v>8074</v>
      </c>
      <c r="D7735" s="94" t="s">
        <v>317</v>
      </c>
      <c r="E7735" s="95">
        <v>8.22</v>
      </c>
      <c r="F7735" s="96">
        <f t="shared" si="1002"/>
        <v>10.09</v>
      </c>
      <c r="G7735" s="209">
        <f>ROUND(SUM('NOVO HORIZONTE'!G7735),2)</f>
        <v>0</v>
      </c>
      <c r="H7735" s="107">
        <f t="shared" si="1000"/>
        <v>0</v>
      </c>
      <c r="I7735" s="188">
        <f t="shared" si="997"/>
        <v>0</v>
      </c>
      <c r="J7735" s="142"/>
      <c r="K7735" s="146"/>
      <c r="L7735" s="7" t="str">
        <f t="shared" si="998"/>
        <v/>
      </c>
      <c r="M7735" s="7" t="str">
        <f t="shared" si="999"/>
        <v/>
      </c>
      <c r="N7735" s="7" t="str">
        <f t="shared" si="996"/>
        <v/>
      </c>
      <c r="O7735" s="144"/>
      <c r="P7735" s="355">
        <v>0</v>
      </c>
      <c r="Q7735" s="362">
        <f>SUM('NOVO HORIZONTE'!I7735)</f>
        <v>0</v>
      </c>
      <c r="R7735" s="363">
        <f t="shared" si="1003"/>
        <v>0</v>
      </c>
      <c r="S7735" s="153">
        <f t="shared" si="1001"/>
        <v>0</v>
      </c>
      <c r="T7735" s="364"/>
    </row>
    <row r="7736" ht="33.75" hidden="1" spans="1:20">
      <c r="A7736" s="239">
        <v>95718</v>
      </c>
      <c r="B7736" s="100" t="s">
        <v>252</v>
      </c>
      <c r="C7736" s="104" t="s">
        <v>8075</v>
      </c>
      <c r="D7736" s="94" t="s">
        <v>317</v>
      </c>
      <c r="E7736" s="95">
        <v>75.75</v>
      </c>
      <c r="F7736" s="96">
        <f t="shared" si="1002"/>
        <v>92.98</v>
      </c>
      <c r="G7736" s="209">
        <f>ROUND(SUM('NOVO HORIZONTE'!G7736),2)</f>
        <v>0</v>
      </c>
      <c r="H7736" s="107">
        <f t="shared" si="1000"/>
        <v>0</v>
      </c>
      <c r="I7736" s="188">
        <f t="shared" si="997"/>
        <v>0</v>
      </c>
      <c r="J7736" s="142"/>
      <c r="K7736" s="146"/>
      <c r="L7736" s="7" t="str">
        <f t="shared" si="998"/>
        <v/>
      </c>
      <c r="M7736" s="7" t="str">
        <f t="shared" si="999"/>
        <v/>
      </c>
      <c r="N7736" s="7" t="str">
        <f t="shared" si="996"/>
        <v/>
      </c>
      <c r="O7736" s="144"/>
      <c r="P7736" s="355">
        <v>0</v>
      </c>
      <c r="Q7736" s="362">
        <f>SUM('NOVO HORIZONTE'!I7736)</f>
        <v>0</v>
      </c>
      <c r="R7736" s="363">
        <f t="shared" si="1003"/>
        <v>0</v>
      </c>
      <c r="S7736" s="153">
        <f t="shared" si="1001"/>
        <v>0</v>
      </c>
      <c r="T7736" s="364"/>
    </row>
    <row r="7737" ht="33.75" hidden="1" spans="1:20">
      <c r="A7737" s="239">
        <v>95719</v>
      </c>
      <c r="B7737" s="100" t="s">
        <v>252</v>
      </c>
      <c r="C7737" s="104" t="s">
        <v>8076</v>
      </c>
      <c r="D7737" s="94" t="s">
        <v>317</v>
      </c>
      <c r="E7737" s="95">
        <v>87.47</v>
      </c>
      <c r="F7737" s="96">
        <f t="shared" si="1002"/>
        <v>107.36</v>
      </c>
      <c r="G7737" s="209">
        <f>ROUND(SUM('NOVO HORIZONTE'!G7737),2)</f>
        <v>0</v>
      </c>
      <c r="H7737" s="107">
        <f t="shared" si="1000"/>
        <v>0</v>
      </c>
      <c r="I7737" s="188">
        <f t="shared" si="997"/>
        <v>0</v>
      </c>
      <c r="J7737" s="142"/>
      <c r="K7737" s="146"/>
      <c r="L7737" s="7" t="str">
        <f t="shared" si="998"/>
        <v/>
      </c>
      <c r="M7737" s="7" t="str">
        <f t="shared" si="999"/>
        <v/>
      </c>
      <c r="N7737" s="7" t="str">
        <f t="shared" si="996"/>
        <v/>
      </c>
      <c r="O7737" s="144"/>
      <c r="P7737" s="355">
        <v>0</v>
      </c>
      <c r="Q7737" s="362">
        <f>SUM('NOVO HORIZONTE'!I7737)</f>
        <v>0</v>
      </c>
      <c r="R7737" s="363">
        <f t="shared" si="1003"/>
        <v>0</v>
      </c>
      <c r="S7737" s="153">
        <f t="shared" si="1001"/>
        <v>0</v>
      </c>
      <c r="T7737" s="364"/>
    </row>
    <row r="7738" ht="12.75" hidden="1" spans="1:20">
      <c r="A7738" s="238" t="s">
        <v>8077</v>
      </c>
      <c r="B7738" s="236"/>
      <c r="C7738" s="161" t="s">
        <v>8078</v>
      </c>
      <c r="D7738" s="94"/>
      <c r="E7738" s="95">
        <v>0</v>
      </c>
      <c r="F7738" s="96">
        <f t="shared" si="1002"/>
        <v>0</v>
      </c>
      <c r="G7738" s="209">
        <f>ROUND(SUM('NOVO HORIZONTE'!G7738),2)</f>
        <v>0</v>
      </c>
      <c r="H7738" s="187">
        <f t="shared" si="1000"/>
        <v>0</v>
      </c>
      <c r="I7738" s="188">
        <f t="shared" si="997"/>
        <v>0</v>
      </c>
      <c r="J7738" s="142"/>
      <c r="K7738" s="145" t="str">
        <f>IF(SUM(I7739:I7746)&gt;0,"xx","")</f>
        <v/>
      </c>
      <c r="L7738" s="7" t="str">
        <f t="shared" si="998"/>
        <v/>
      </c>
      <c r="M7738" s="7" t="str">
        <f t="shared" si="999"/>
        <v/>
      </c>
      <c r="N7738" s="7" t="str">
        <f t="shared" si="996"/>
        <v/>
      </c>
      <c r="O7738" s="144"/>
      <c r="P7738" s="375"/>
      <c r="Q7738" s="362">
        <f>SUM('NOVO HORIZONTE'!I7738)</f>
        <v>0</v>
      </c>
      <c r="R7738" s="363">
        <f t="shared" si="1003"/>
        <v>0</v>
      </c>
      <c r="S7738" s="153">
        <f t="shared" si="1001"/>
        <v>0</v>
      </c>
      <c r="T7738" s="364"/>
    </row>
    <row r="7739" ht="12.75" hidden="1" spans="1:20">
      <c r="A7739" s="239">
        <v>92121</v>
      </c>
      <c r="B7739" s="100" t="s">
        <v>252</v>
      </c>
      <c r="C7739" s="104" t="s">
        <v>8079</v>
      </c>
      <c r="D7739" s="94" t="s">
        <v>239</v>
      </c>
      <c r="E7739" s="95">
        <v>35.26</v>
      </c>
      <c r="F7739" s="96">
        <f t="shared" si="1002"/>
        <v>43.28</v>
      </c>
      <c r="G7739" s="209">
        <f>ROUND(SUM('NOVO HORIZONTE'!G7739),2)</f>
        <v>0</v>
      </c>
      <c r="H7739" s="107">
        <f t="shared" si="1000"/>
        <v>0</v>
      </c>
      <c r="I7739" s="188">
        <f t="shared" si="997"/>
        <v>0</v>
      </c>
      <c r="J7739" s="142"/>
      <c r="K7739" s="146"/>
      <c r="L7739" s="7" t="str">
        <f t="shared" si="998"/>
        <v/>
      </c>
      <c r="M7739" s="7" t="str">
        <f t="shared" si="999"/>
        <v/>
      </c>
      <c r="N7739" s="7" t="str">
        <f t="shared" si="996"/>
        <v/>
      </c>
      <c r="O7739" s="144"/>
      <c r="P7739" s="355">
        <v>0</v>
      </c>
      <c r="Q7739" s="362">
        <f>SUM('NOVO HORIZONTE'!I7739)</f>
        <v>0</v>
      </c>
      <c r="R7739" s="363">
        <f t="shared" si="1003"/>
        <v>0</v>
      </c>
      <c r="S7739" s="153">
        <f t="shared" si="1001"/>
        <v>0</v>
      </c>
      <c r="T7739" s="364"/>
    </row>
    <row r="7740" ht="12.75" hidden="1" spans="1:20">
      <c r="A7740" s="239">
        <v>92122</v>
      </c>
      <c r="B7740" s="100" t="s">
        <v>252</v>
      </c>
      <c r="C7740" s="104" t="s">
        <v>8080</v>
      </c>
      <c r="D7740" s="94" t="s">
        <v>239</v>
      </c>
      <c r="E7740" s="95">
        <v>60.23</v>
      </c>
      <c r="F7740" s="96">
        <f t="shared" si="1002"/>
        <v>73.93</v>
      </c>
      <c r="G7740" s="209">
        <f>ROUND(SUM('NOVO HORIZONTE'!G7740),2)</f>
        <v>0</v>
      </c>
      <c r="H7740" s="107">
        <f t="shared" si="1000"/>
        <v>0</v>
      </c>
      <c r="I7740" s="188">
        <f t="shared" si="997"/>
        <v>0</v>
      </c>
      <c r="J7740" s="142"/>
      <c r="K7740" s="146"/>
      <c r="L7740" s="7" t="str">
        <f t="shared" si="998"/>
        <v/>
      </c>
      <c r="M7740" s="7" t="str">
        <f t="shared" si="999"/>
        <v/>
      </c>
      <c r="N7740" s="7" t="str">
        <f t="shared" si="996"/>
        <v/>
      </c>
      <c r="O7740" s="144"/>
      <c r="P7740" s="355">
        <v>0</v>
      </c>
      <c r="Q7740" s="362">
        <f>SUM('NOVO HORIZONTE'!I7740)</f>
        <v>0</v>
      </c>
      <c r="R7740" s="363">
        <f t="shared" si="1003"/>
        <v>0</v>
      </c>
      <c r="S7740" s="153">
        <f t="shared" si="1001"/>
        <v>0</v>
      </c>
      <c r="T7740" s="364"/>
    </row>
    <row r="7741" ht="22.5" hidden="1" spans="1:20">
      <c r="A7741" s="239">
        <v>92112</v>
      </c>
      <c r="B7741" s="100" t="s">
        <v>252</v>
      </c>
      <c r="C7741" s="104" t="s">
        <v>8081</v>
      </c>
      <c r="D7741" s="94" t="s">
        <v>7265</v>
      </c>
      <c r="E7741" s="95">
        <v>2.91</v>
      </c>
      <c r="F7741" s="96">
        <f t="shared" si="1002"/>
        <v>3.57</v>
      </c>
      <c r="G7741" s="209">
        <f>ROUND(SUM('NOVO HORIZONTE'!G7741),2)</f>
        <v>0</v>
      </c>
      <c r="H7741" s="107">
        <f t="shared" si="1000"/>
        <v>0</v>
      </c>
      <c r="I7741" s="188">
        <f t="shared" si="997"/>
        <v>0</v>
      </c>
      <c r="J7741" s="142"/>
      <c r="K7741" s="146"/>
      <c r="L7741" s="7" t="str">
        <f t="shared" si="998"/>
        <v/>
      </c>
      <c r="M7741" s="7" t="str">
        <f t="shared" si="999"/>
        <v/>
      </c>
      <c r="N7741" s="7" t="str">
        <f t="shared" si="996"/>
        <v/>
      </c>
      <c r="O7741" s="144"/>
      <c r="P7741" s="355">
        <v>0</v>
      </c>
      <c r="Q7741" s="362">
        <f>SUM('NOVO HORIZONTE'!I7741)</f>
        <v>0</v>
      </c>
      <c r="R7741" s="363">
        <f t="shared" si="1003"/>
        <v>0</v>
      </c>
      <c r="S7741" s="153">
        <f t="shared" si="1001"/>
        <v>0</v>
      </c>
      <c r="T7741" s="364"/>
    </row>
    <row r="7742" ht="22.5" hidden="1" spans="1:20">
      <c r="A7742" s="239">
        <v>92113</v>
      </c>
      <c r="B7742" s="100" t="s">
        <v>252</v>
      </c>
      <c r="C7742" s="104" t="s">
        <v>8082</v>
      </c>
      <c r="D7742" s="94" t="s">
        <v>7267</v>
      </c>
      <c r="E7742" s="95">
        <v>0.99</v>
      </c>
      <c r="F7742" s="96">
        <f t="shared" si="1002"/>
        <v>1.22</v>
      </c>
      <c r="G7742" s="209">
        <f>ROUND(SUM('NOVO HORIZONTE'!G7742),2)</f>
        <v>0</v>
      </c>
      <c r="H7742" s="107">
        <f t="shared" si="1000"/>
        <v>0</v>
      </c>
      <c r="I7742" s="188">
        <f t="shared" si="997"/>
        <v>0</v>
      </c>
      <c r="J7742" s="142"/>
      <c r="K7742" s="146"/>
      <c r="L7742" s="7" t="str">
        <f t="shared" si="998"/>
        <v/>
      </c>
      <c r="M7742" s="7" t="str">
        <f t="shared" si="999"/>
        <v/>
      </c>
      <c r="N7742" s="7" t="str">
        <f t="shared" si="996"/>
        <v/>
      </c>
      <c r="O7742" s="144"/>
      <c r="P7742" s="355">
        <v>0</v>
      </c>
      <c r="Q7742" s="362">
        <f>SUM('NOVO HORIZONTE'!I7742)</f>
        <v>0</v>
      </c>
      <c r="R7742" s="363">
        <f t="shared" si="1003"/>
        <v>0</v>
      </c>
      <c r="S7742" s="153">
        <f t="shared" si="1001"/>
        <v>0</v>
      </c>
      <c r="T7742" s="364"/>
    </row>
    <row r="7743" ht="22.5" hidden="1" spans="1:20">
      <c r="A7743" s="239">
        <v>92108</v>
      </c>
      <c r="B7743" s="100" t="s">
        <v>252</v>
      </c>
      <c r="C7743" s="104" t="s">
        <v>8083</v>
      </c>
      <c r="D7743" s="94" t="s">
        <v>317</v>
      </c>
      <c r="E7743" s="95">
        <v>0.89</v>
      </c>
      <c r="F7743" s="96">
        <f t="shared" si="1002"/>
        <v>1.09</v>
      </c>
      <c r="G7743" s="209">
        <f>ROUND(SUM('NOVO HORIZONTE'!G7743),2)</f>
        <v>0</v>
      </c>
      <c r="H7743" s="107">
        <f t="shared" si="1000"/>
        <v>0</v>
      </c>
      <c r="I7743" s="188">
        <f t="shared" si="997"/>
        <v>0</v>
      </c>
      <c r="J7743" s="142"/>
      <c r="K7743" s="146"/>
      <c r="L7743" s="7" t="str">
        <f t="shared" si="998"/>
        <v/>
      </c>
      <c r="M7743" s="7" t="str">
        <f t="shared" si="999"/>
        <v/>
      </c>
      <c r="N7743" s="7" t="str">
        <f t="shared" si="996"/>
        <v/>
      </c>
      <c r="O7743" s="144"/>
      <c r="P7743" s="355">
        <v>0</v>
      </c>
      <c r="Q7743" s="362">
        <f>SUM('NOVO HORIZONTE'!I7743)</f>
        <v>0</v>
      </c>
      <c r="R7743" s="363">
        <f t="shared" si="1003"/>
        <v>0</v>
      </c>
      <c r="S7743" s="153">
        <f t="shared" si="1001"/>
        <v>0</v>
      </c>
      <c r="T7743" s="364"/>
    </row>
    <row r="7744" ht="22.5" hidden="1" spans="1:20">
      <c r="A7744" s="239">
        <v>92109</v>
      </c>
      <c r="B7744" s="100" t="s">
        <v>252</v>
      </c>
      <c r="C7744" s="104" t="s">
        <v>8084</v>
      </c>
      <c r="D7744" s="94" t="s">
        <v>317</v>
      </c>
      <c r="E7744" s="95">
        <v>0.1</v>
      </c>
      <c r="F7744" s="96">
        <f t="shared" si="1002"/>
        <v>0.12</v>
      </c>
      <c r="G7744" s="209">
        <f>ROUND(SUM('NOVO HORIZONTE'!G7744),2)</f>
        <v>0</v>
      </c>
      <c r="H7744" s="107">
        <f t="shared" si="1000"/>
        <v>0</v>
      </c>
      <c r="I7744" s="188">
        <f t="shared" si="997"/>
        <v>0</v>
      </c>
      <c r="J7744" s="142"/>
      <c r="K7744" s="146"/>
      <c r="L7744" s="7" t="str">
        <f t="shared" si="998"/>
        <v/>
      </c>
      <c r="M7744" s="7" t="str">
        <f t="shared" si="999"/>
        <v/>
      </c>
      <c r="N7744" s="7" t="str">
        <f t="shared" si="996"/>
        <v/>
      </c>
      <c r="O7744" s="144"/>
      <c r="P7744" s="355">
        <v>0</v>
      </c>
      <c r="Q7744" s="362">
        <f>SUM('NOVO HORIZONTE'!I7744)</f>
        <v>0</v>
      </c>
      <c r="R7744" s="363">
        <f t="shared" si="1003"/>
        <v>0</v>
      </c>
      <c r="S7744" s="153">
        <f t="shared" si="1001"/>
        <v>0</v>
      </c>
      <c r="T7744" s="364"/>
    </row>
    <row r="7745" ht="22.5" hidden="1" spans="1:20">
      <c r="A7745" s="239">
        <v>92110</v>
      </c>
      <c r="B7745" s="100" t="s">
        <v>252</v>
      </c>
      <c r="C7745" s="104" t="s">
        <v>8085</v>
      </c>
      <c r="D7745" s="94" t="s">
        <v>317</v>
      </c>
      <c r="E7745" s="95">
        <v>1.12</v>
      </c>
      <c r="F7745" s="96">
        <f t="shared" si="1002"/>
        <v>1.37</v>
      </c>
      <c r="G7745" s="209">
        <f>ROUND(SUM('NOVO HORIZONTE'!G7745),2)</f>
        <v>0</v>
      </c>
      <c r="H7745" s="107">
        <f t="shared" si="1000"/>
        <v>0</v>
      </c>
      <c r="I7745" s="188">
        <f t="shared" si="997"/>
        <v>0</v>
      </c>
      <c r="J7745" s="142"/>
      <c r="K7745" s="146"/>
      <c r="L7745" s="7" t="str">
        <f t="shared" si="998"/>
        <v/>
      </c>
      <c r="M7745" s="7" t="str">
        <f t="shared" si="999"/>
        <v/>
      </c>
      <c r="N7745" s="7" t="str">
        <f t="shared" si="996"/>
        <v/>
      </c>
      <c r="O7745" s="144"/>
      <c r="P7745" s="355">
        <v>0</v>
      </c>
      <c r="Q7745" s="362">
        <f>SUM('NOVO HORIZONTE'!I7745)</f>
        <v>0</v>
      </c>
      <c r="R7745" s="363">
        <f t="shared" si="1003"/>
        <v>0</v>
      </c>
      <c r="S7745" s="153">
        <f t="shared" si="1001"/>
        <v>0</v>
      </c>
      <c r="T7745" s="364"/>
    </row>
    <row r="7746" ht="22.5" hidden="1" spans="1:20">
      <c r="A7746" s="239">
        <v>92111</v>
      </c>
      <c r="B7746" s="100" t="s">
        <v>252</v>
      </c>
      <c r="C7746" s="104" t="s">
        <v>8086</v>
      </c>
      <c r="D7746" s="94" t="s">
        <v>317</v>
      </c>
      <c r="E7746" s="95">
        <v>0.8</v>
      </c>
      <c r="F7746" s="96">
        <f t="shared" si="1002"/>
        <v>0.98</v>
      </c>
      <c r="G7746" s="209">
        <f>ROUND(SUM('NOVO HORIZONTE'!G7746),2)</f>
        <v>0</v>
      </c>
      <c r="H7746" s="107">
        <f t="shared" si="1000"/>
        <v>0</v>
      </c>
      <c r="I7746" s="188">
        <f t="shared" si="997"/>
        <v>0</v>
      </c>
      <c r="J7746" s="142"/>
      <c r="K7746" s="146"/>
      <c r="L7746" s="7" t="str">
        <f t="shared" si="998"/>
        <v/>
      </c>
      <c r="M7746" s="7" t="str">
        <f t="shared" si="999"/>
        <v/>
      </c>
      <c r="N7746" s="7" t="str">
        <f t="shared" si="996"/>
        <v/>
      </c>
      <c r="O7746" s="144"/>
      <c r="P7746" s="355">
        <v>0</v>
      </c>
      <c r="Q7746" s="362">
        <f>SUM('NOVO HORIZONTE'!I7746)</f>
        <v>0</v>
      </c>
      <c r="R7746" s="363">
        <f t="shared" si="1003"/>
        <v>0</v>
      </c>
      <c r="S7746" s="153">
        <f t="shared" si="1001"/>
        <v>0</v>
      </c>
      <c r="T7746" s="364"/>
    </row>
    <row r="7747" ht="12.75" hidden="1" spans="1:20">
      <c r="A7747" s="238" t="s">
        <v>8087</v>
      </c>
      <c r="B7747" s="236"/>
      <c r="C7747" s="161" t="s">
        <v>8088</v>
      </c>
      <c r="D7747" s="94"/>
      <c r="E7747" s="95">
        <v>0</v>
      </c>
      <c r="F7747" s="96">
        <f t="shared" si="1002"/>
        <v>0</v>
      </c>
      <c r="G7747" s="209">
        <f>ROUND(SUM('NOVO HORIZONTE'!G7747),2)</f>
        <v>0</v>
      </c>
      <c r="H7747" s="187">
        <f t="shared" si="1000"/>
        <v>0</v>
      </c>
      <c r="I7747" s="188">
        <f t="shared" si="997"/>
        <v>0</v>
      </c>
      <c r="J7747" s="142"/>
      <c r="K7747" s="145" t="str">
        <f>IF(SUM(I7748:I7757)&gt;0,"xx","")</f>
        <v/>
      </c>
      <c r="L7747" s="7" t="str">
        <f t="shared" si="998"/>
        <v/>
      </c>
      <c r="M7747" s="7" t="str">
        <f t="shared" si="999"/>
        <v/>
      </c>
      <c r="N7747" s="7" t="str">
        <f t="shared" ref="N7747:N7810" si="1004">M7747</f>
        <v/>
      </c>
      <c r="O7747" s="144"/>
      <c r="P7747" s="375"/>
      <c r="Q7747" s="362">
        <f>SUM('NOVO HORIZONTE'!I7747)</f>
        <v>0</v>
      </c>
      <c r="R7747" s="363">
        <f t="shared" si="1003"/>
        <v>0</v>
      </c>
      <c r="S7747" s="153">
        <f t="shared" si="1001"/>
        <v>0</v>
      </c>
      <c r="T7747" s="364"/>
    </row>
    <row r="7748" ht="22.5" hidden="1" spans="1:20">
      <c r="A7748" s="239">
        <v>5658</v>
      </c>
      <c r="B7748" s="100" t="s">
        <v>252</v>
      </c>
      <c r="C7748" s="104" t="s">
        <v>8089</v>
      </c>
      <c r="D7748" s="94" t="s">
        <v>317</v>
      </c>
      <c r="E7748" s="95">
        <v>2.72</v>
      </c>
      <c r="F7748" s="96">
        <f t="shared" si="1002"/>
        <v>3.34</v>
      </c>
      <c r="G7748" s="209">
        <f>ROUND(SUM('NOVO HORIZONTE'!G7748),2)</f>
        <v>0</v>
      </c>
      <c r="H7748" s="107">
        <f t="shared" si="1000"/>
        <v>0</v>
      </c>
      <c r="I7748" s="188">
        <f t="shared" si="997"/>
        <v>0</v>
      </c>
      <c r="J7748" s="142"/>
      <c r="K7748" s="146"/>
      <c r="L7748" s="7" t="str">
        <f t="shared" si="998"/>
        <v/>
      </c>
      <c r="M7748" s="7" t="str">
        <f t="shared" si="999"/>
        <v/>
      </c>
      <c r="N7748" s="7" t="str">
        <f t="shared" si="1004"/>
        <v/>
      </c>
      <c r="O7748" s="144"/>
      <c r="P7748" s="355">
        <v>0</v>
      </c>
      <c r="Q7748" s="362">
        <f>SUM('NOVO HORIZONTE'!I7748)</f>
        <v>0</v>
      </c>
      <c r="R7748" s="363">
        <f t="shared" si="1003"/>
        <v>0</v>
      </c>
      <c r="S7748" s="153">
        <f t="shared" si="1001"/>
        <v>0</v>
      </c>
      <c r="T7748" s="364"/>
    </row>
    <row r="7749" ht="22.5" hidden="1" spans="1:20">
      <c r="A7749" s="239">
        <v>5689</v>
      </c>
      <c r="B7749" s="100" t="s">
        <v>252</v>
      </c>
      <c r="C7749" s="104" t="s">
        <v>8090</v>
      </c>
      <c r="D7749" s="94" t="s">
        <v>7265</v>
      </c>
      <c r="E7749" s="95">
        <v>7.17</v>
      </c>
      <c r="F7749" s="96">
        <f t="shared" si="1002"/>
        <v>8.8</v>
      </c>
      <c r="G7749" s="209">
        <f>ROUND(SUM('NOVO HORIZONTE'!G7749),2)</f>
        <v>0</v>
      </c>
      <c r="H7749" s="107">
        <f t="shared" si="1000"/>
        <v>0</v>
      </c>
      <c r="I7749" s="188">
        <f t="shared" si="997"/>
        <v>0</v>
      </c>
      <c r="J7749" s="142"/>
      <c r="K7749" s="146"/>
      <c r="L7749" s="7" t="str">
        <f t="shared" si="998"/>
        <v/>
      </c>
      <c r="M7749" s="7" t="str">
        <f t="shared" si="999"/>
        <v/>
      </c>
      <c r="N7749" s="7" t="str">
        <f t="shared" si="1004"/>
        <v/>
      </c>
      <c r="O7749" s="144"/>
      <c r="P7749" s="355">
        <v>0</v>
      </c>
      <c r="Q7749" s="362">
        <f>SUM('NOVO HORIZONTE'!I7749)</f>
        <v>0</v>
      </c>
      <c r="R7749" s="363">
        <f t="shared" si="1003"/>
        <v>0</v>
      </c>
      <c r="S7749" s="153">
        <f t="shared" si="1001"/>
        <v>0</v>
      </c>
      <c r="T7749" s="364"/>
    </row>
    <row r="7750" ht="22.5" hidden="1" spans="1:20">
      <c r="A7750" s="239">
        <v>5690</v>
      </c>
      <c r="B7750" s="100" t="s">
        <v>252</v>
      </c>
      <c r="C7750" s="104" t="s">
        <v>8091</v>
      </c>
      <c r="D7750" s="94" t="s">
        <v>7267</v>
      </c>
      <c r="E7750" s="95">
        <v>4.45</v>
      </c>
      <c r="F7750" s="96">
        <f t="shared" si="1002"/>
        <v>5.46</v>
      </c>
      <c r="G7750" s="209">
        <f>ROUND(SUM('NOVO HORIZONTE'!G7750),2)</f>
        <v>0</v>
      </c>
      <c r="H7750" s="107">
        <f t="shared" si="1000"/>
        <v>0</v>
      </c>
      <c r="I7750" s="188">
        <f t="shared" ref="I7750:I7813" si="1005">IF(ISBLANK(G7750),0,ROUND(G7750*H7750,2))</f>
        <v>0</v>
      </c>
      <c r="J7750" s="142"/>
      <c r="K7750" s="146"/>
      <c r="L7750" s="7" t="str">
        <f t="shared" ref="L7750:L7813" si="1006">IF(K7750="X","x",IF(K7750="xx","x",IF(I7750&gt;0,"x","")))</f>
        <v/>
      </c>
      <c r="M7750" s="7" t="str">
        <f t="shared" ref="M7750:M7813" si="1007">IF(K7750="X","x",IF(K7750="xx","x",IF(I7750&gt;0,"x","")))</f>
        <v/>
      </c>
      <c r="N7750" s="7" t="str">
        <f t="shared" si="1004"/>
        <v/>
      </c>
      <c r="O7750" s="144"/>
      <c r="P7750" s="355">
        <v>0</v>
      </c>
      <c r="Q7750" s="362">
        <f>SUM('NOVO HORIZONTE'!I7750)</f>
        <v>0</v>
      </c>
      <c r="R7750" s="363">
        <f t="shared" si="1003"/>
        <v>0</v>
      </c>
      <c r="S7750" s="153">
        <f t="shared" si="1001"/>
        <v>0</v>
      </c>
      <c r="T7750" s="364"/>
    </row>
    <row r="7751" ht="22.5" hidden="1" spans="1:20">
      <c r="A7751" s="239">
        <v>5921</v>
      </c>
      <c r="B7751" s="100" t="s">
        <v>252</v>
      </c>
      <c r="C7751" s="104" t="s">
        <v>8092</v>
      </c>
      <c r="D7751" s="94" t="s">
        <v>7265</v>
      </c>
      <c r="E7751" s="95">
        <v>5.63</v>
      </c>
      <c r="F7751" s="96">
        <f t="shared" si="1002"/>
        <v>6.91</v>
      </c>
      <c r="G7751" s="209">
        <f>ROUND(SUM('NOVO HORIZONTE'!G7751),2)</f>
        <v>0</v>
      </c>
      <c r="H7751" s="107">
        <f t="shared" ref="H7751:H7814" si="1008">IF(G7751=0,0,F7751)</f>
        <v>0</v>
      </c>
      <c r="I7751" s="188">
        <f t="shared" si="1005"/>
        <v>0</v>
      </c>
      <c r="J7751" s="142"/>
      <c r="K7751" s="146"/>
      <c r="L7751" s="7" t="str">
        <f t="shared" si="1006"/>
        <v/>
      </c>
      <c r="M7751" s="7" t="str">
        <f t="shared" si="1007"/>
        <v/>
      </c>
      <c r="N7751" s="7" t="str">
        <f t="shared" si="1004"/>
        <v/>
      </c>
      <c r="O7751" s="144"/>
      <c r="P7751" s="355">
        <v>0</v>
      </c>
      <c r="Q7751" s="362">
        <f>SUM('NOVO HORIZONTE'!I7751)</f>
        <v>0</v>
      </c>
      <c r="R7751" s="363">
        <f t="shared" si="1003"/>
        <v>0</v>
      </c>
      <c r="S7751" s="153">
        <f t="shared" si="1001"/>
        <v>0</v>
      </c>
      <c r="T7751" s="364"/>
    </row>
    <row r="7752" ht="22.5" hidden="1" spans="1:20">
      <c r="A7752" s="239">
        <v>5923</v>
      </c>
      <c r="B7752" s="100" t="s">
        <v>252</v>
      </c>
      <c r="C7752" s="104" t="s">
        <v>8093</v>
      </c>
      <c r="D7752" s="94" t="s">
        <v>7267</v>
      </c>
      <c r="E7752" s="95">
        <v>3.5</v>
      </c>
      <c r="F7752" s="96">
        <f t="shared" si="1002"/>
        <v>4.3</v>
      </c>
      <c r="G7752" s="209">
        <f>ROUND(SUM('NOVO HORIZONTE'!G7752),2)</f>
        <v>0</v>
      </c>
      <c r="H7752" s="107">
        <f t="shared" si="1008"/>
        <v>0</v>
      </c>
      <c r="I7752" s="188">
        <f t="shared" si="1005"/>
        <v>0</v>
      </c>
      <c r="J7752" s="142"/>
      <c r="K7752" s="146"/>
      <c r="L7752" s="7" t="str">
        <f t="shared" si="1006"/>
        <v/>
      </c>
      <c r="M7752" s="7" t="str">
        <f t="shared" si="1007"/>
        <v/>
      </c>
      <c r="N7752" s="7" t="str">
        <f t="shared" si="1004"/>
        <v/>
      </c>
      <c r="O7752" s="144"/>
      <c r="P7752" s="355">
        <v>0</v>
      </c>
      <c r="Q7752" s="362">
        <f>SUM('NOVO HORIZONTE'!I7752)</f>
        <v>0</v>
      </c>
      <c r="R7752" s="363">
        <f t="shared" si="1003"/>
        <v>0</v>
      </c>
      <c r="S7752" s="153">
        <f t="shared" si="1001"/>
        <v>0</v>
      </c>
      <c r="T7752" s="364"/>
    </row>
    <row r="7753" ht="22.5" hidden="1" spans="1:20">
      <c r="A7753" s="239">
        <v>53840</v>
      </c>
      <c r="B7753" s="100" t="s">
        <v>252</v>
      </c>
      <c r="C7753" s="104" t="s">
        <v>8094</v>
      </c>
      <c r="D7753" s="94" t="s">
        <v>317</v>
      </c>
      <c r="E7753" s="95">
        <v>3.07</v>
      </c>
      <c r="F7753" s="96">
        <f t="shared" si="1002"/>
        <v>3.77</v>
      </c>
      <c r="G7753" s="209">
        <f>ROUND(SUM('NOVO HORIZONTE'!G7753),2)</f>
        <v>0</v>
      </c>
      <c r="H7753" s="107">
        <f t="shared" si="1008"/>
        <v>0</v>
      </c>
      <c r="I7753" s="188">
        <f t="shared" si="1005"/>
        <v>0</v>
      </c>
      <c r="J7753" s="142"/>
      <c r="K7753" s="146"/>
      <c r="L7753" s="7" t="str">
        <f t="shared" si="1006"/>
        <v/>
      </c>
      <c r="M7753" s="7" t="str">
        <f t="shared" si="1007"/>
        <v/>
      </c>
      <c r="N7753" s="7" t="str">
        <f t="shared" si="1004"/>
        <v/>
      </c>
      <c r="O7753" s="144"/>
      <c r="P7753" s="355">
        <v>0</v>
      </c>
      <c r="Q7753" s="362">
        <f>SUM('NOVO HORIZONTE'!I7753)</f>
        <v>0</v>
      </c>
      <c r="R7753" s="363">
        <f t="shared" si="1003"/>
        <v>0</v>
      </c>
      <c r="S7753" s="153">
        <f t="shared" si="1001"/>
        <v>0</v>
      </c>
      <c r="T7753" s="364"/>
    </row>
    <row r="7754" ht="22.5" hidden="1" spans="1:20">
      <c r="A7754" s="239">
        <v>53841</v>
      </c>
      <c r="B7754" s="100" t="s">
        <v>252</v>
      </c>
      <c r="C7754" s="104" t="s">
        <v>8095</v>
      </c>
      <c r="D7754" s="94" t="s">
        <v>317</v>
      </c>
      <c r="E7754" s="95">
        <v>2.13</v>
      </c>
      <c r="F7754" s="96">
        <f t="shared" si="1002"/>
        <v>2.61</v>
      </c>
      <c r="G7754" s="209">
        <f>ROUND(SUM('NOVO HORIZONTE'!G7754),2)</f>
        <v>0</v>
      </c>
      <c r="H7754" s="107">
        <f t="shared" si="1008"/>
        <v>0</v>
      </c>
      <c r="I7754" s="188">
        <f t="shared" si="1005"/>
        <v>0</v>
      </c>
      <c r="J7754" s="142"/>
      <c r="K7754" s="146"/>
      <c r="L7754" s="7" t="str">
        <f t="shared" si="1006"/>
        <v/>
      </c>
      <c r="M7754" s="7" t="str">
        <f t="shared" si="1007"/>
        <v/>
      </c>
      <c r="N7754" s="7" t="str">
        <f t="shared" si="1004"/>
        <v/>
      </c>
      <c r="O7754" s="144"/>
      <c r="P7754" s="355">
        <v>0</v>
      </c>
      <c r="Q7754" s="362">
        <f>SUM('NOVO HORIZONTE'!I7754)</f>
        <v>0</v>
      </c>
      <c r="R7754" s="363">
        <f t="shared" si="1003"/>
        <v>0</v>
      </c>
      <c r="S7754" s="153">
        <f t="shared" si="1001"/>
        <v>0</v>
      </c>
      <c r="T7754" s="364"/>
    </row>
    <row r="7755" ht="22.5" hidden="1" spans="1:20">
      <c r="A7755" s="239">
        <v>87026</v>
      </c>
      <c r="B7755" s="100" t="s">
        <v>252</v>
      </c>
      <c r="C7755" s="104" t="s">
        <v>8096</v>
      </c>
      <c r="D7755" s="94" t="s">
        <v>317</v>
      </c>
      <c r="E7755" s="95">
        <v>0.43</v>
      </c>
      <c r="F7755" s="96">
        <f t="shared" si="1002"/>
        <v>0.53</v>
      </c>
      <c r="G7755" s="209">
        <f>ROUND(SUM('NOVO HORIZONTE'!G7755),2)</f>
        <v>0</v>
      </c>
      <c r="H7755" s="107">
        <f t="shared" si="1008"/>
        <v>0</v>
      </c>
      <c r="I7755" s="188">
        <f t="shared" si="1005"/>
        <v>0</v>
      </c>
      <c r="J7755" s="142"/>
      <c r="K7755" s="146"/>
      <c r="L7755" s="7" t="str">
        <f t="shared" si="1006"/>
        <v/>
      </c>
      <c r="M7755" s="7" t="str">
        <f t="shared" si="1007"/>
        <v/>
      </c>
      <c r="N7755" s="7" t="str">
        <f t="shared" si="1004"/>
        <v/>
      </c>
      <c r="O7755" s="144"/>
      <c r="P7755" s="355">
        <v>0</v>
      </c>
      <c r="Q7755" s="362">
        <f>SUM('NOVO HORIZONTE'!I7755)</f>
        <v>0</v>
      </c>
      <c r="R7755" s="363">
        <f t="shared" si="1003"/>
        <v>0</v>
      </c>
      <c r="S7755" s="153">
        <f t="shared" si="1001"/>
        <v>0</v>
      </c>
      <c r="T7755" s="364"/>
    </row>
    <row r="7756" ht="22.5" hidden="1" spans="1:20">
      <c r="A7756" s="239">
        <v>88855</v>
      </c>
      <c r="B7756" s="100" t="s">
        <v>252</v>
      </c>
      <c r="C7756" s="104" t="s">
        <v>8097</v>
      </c>
      <c r="D7756" s="94" t="s">
        <v>317</v>
      </c>
      <c r="E7756" s="95">
        <v>3.91</v>
      </c>
      <c r="F7756" s="96">
        <f t="shared" si="1002"/>
        <v>4.8</v>
      </c>
      <c r="G7756" s="209">
        <f>ROUND(SUM('NOVO HORIZONTE'!G7756),2)</f>
        <v>0</v>
      </c>
      <c r="H7756" s="107">
        <f t="shared" si="1008"/>
        <v>0</v>
      </c>
      <c r="I7756" s="188">
        <f t="shared" si="1005"/>
        <v>0</v>
      </c>
      <c r="J7756" s="142"/>
      <c r="K7756" s="146"/>
      <c r="L7756" s="7" t="str">
        <f t="shared" si="1006"/>
        <v/>
      </c>
      <c r="M7756" s="7" t="str">
        <f t="shared" si="1007"/>
        <v/>
      </c>
      <c r="N7756" s="7" t="str">
        <f t="shared" si="1004"/>
        <v/>
      </c>
      <c r="O7756" s="144"/>
      <c r="P7756" s="355">
        <v>0</v>
      </c>
      <c r="Q7756" s="362">
        <f>SUM('NOVO HORIZONTE'!I7756)</f>
        <v>0</v>
      </c>
      <c r="R7756" s="363">
        <f t="shared" si="1003"/>
        <v>0</v>
      </c>
      <c r="S7756" s="153">
        <f t="shared" si="1001"/>
        <v>0</v>
      </c>
      <c r="T7756" s="364"/>
    </row>
    <row r="7757" ht="22.5" hidden="1" spans="1:20">
      <c r="A7757" s="239">
        <v>88856</v>
      </c>
      <c r="B7757" s="100" t="s">
        <v>252</v>
      </c>
      <c r="C7757" s="104" t="s">
        <v>8098</v>
      </c>
      <c r="D7757" s="94" t="s">
        <v>317</v>
      </c>
      <c r="E7757" s="95">
        <v>0.54</v>
      </c>
      <c r="F7757" s="96">
        <f t="shared" si="1002"/>
        <v>0.66</v>
      </c>
      <c r="G7757" s="209">
        <f>ROUND(SUM('NOVO HORIZONTE'!G7757),2)</f>
        <v>0</v>
      </c>
      <c r="H7757" s="107">
        <f t="shared" si="1008"/>
        <v>0</v>
      </c>
      <c r="I7757" s="188">
        <f t="shared" si="1005"/>
        <v>0</v>
      </c>
      <c r="J7757" s="142"/>
      <c r="K7757" s="146"/>
      <c r="L7757" s="7" t="str">
        <f t="shared" si="1006"/>
        <v/>
      </c>
      <c r="M7757" s="7" t="str">
        <f t="shared" si="1007"/>
        <v/>
      </c>
      <c r="N7757" s="7" t="str">
        <f t="shared" si="1004"/>
        <v/>
      </c>
      <c r="O7757" s="144"/>
      <c r="P7757" s="355">
        <v>0</v>
      </c>
      <c r="Q7757" s="362">
        <f>SUM('NOVO HORIZONTE'!I7757)</f>
        <v>0</v>
      </c>
      <c r="R7757" s="363">
        <f t="shared" si="1003"/>
        <v>0</v>
      </c>
      <c r="S7757" s="153">
        <f t="shared" si="1001"/>
        <v>0</v>
      </c>
      <c r="T7757" s="364"/>
    </row>
    <row r="7758" ht="12.75" hidden="1" spans="1:20">
      <c r="A7758" s="238" t="s">
        <v>8099</v>
      </c>
      <c r="B7758" s="236"/>
      <c r="C7758" s="161" t="s">
        <v>8100</v>
      </c>
      <c r="D7758" s="94"/>
      <c r="E7758" s="95">
        <v>0</v>
      </c>
      <c r="F7758" s="96">
        <f t="shared" si="1002"/>
        <v>0</v>
      </c>
      <c r="G7758" s="209">
        <f>ROUND(SUM('NOVO HORIZONTE'!G7758),2)</f>
        <v>0</v>
      </c>
      <c r="H7758" s="187">
        <f t="shared" si="1008"/>
        <v>0</v>
      </c>
      <c r="I7758" s="188">
        <f t="shared" si="1005"/>
        <v>0</v>
      </c>
      <c r="J7758" s="142"/>
      <c r="K7758" s="145" t="str">
        <f>IF(SUM(I7759:I7773)&gt;0,"xx","")</f>
        <v/>
      </c>
      <c r="L7758" s="7" t="str">
        <f t="shared" si="1006"/>
        <v/>
      </c>
      <c r="M7758" s="7" t="str">
        <f t="shared" si="1007"/>
        <v/>
      </c>
      <c r="N7758" s="7" t="str">
        <f t="shared" si="1004"/>
        <v/>
      </c>
      <c r="O7758" s="144"/>
      <c r="P7758" s="375"/>
      <c r="Q7758" s="362">
        <f>SUM('NOVO HORIZONTE'!I7758)</f>
        <v>0</v>
      </c>
      <c r="R7758" s="363">
        <f t="shared" si="1003"/>
        <v>0</v>
      </c>
      <c r="S7758" s="153">
        <f t="shared" si="1001"/>
        <v>0</v>
      </c>
      <c r="T7758" s="364"/>
    </row>
    <row r="7759" ht="12.75" hidden="1" spans="1:20">
      <c r="A7759" s="239">
        <v>92966</v>
      </c>
      <c r="B7759" s="100" t="s">
        <v>252</v>
      </c>
      <c r="C7759" s="104" t="s">
        <v>8101</v>
      </c>
      <c r="D7759" s="94" t="s">
        <v>7265</v>
      </c>
      <c r="E7759" s="95">
        <v>29.74</v>
      </c>
      <c r="F7759" s="96">
        <f t="shared" si="1002"/>
        <v>36.5</v>
      </c>
      <c r="G7759" s="209">
        <f>ROUND(SUM('NOVO HORIZONTE'!G7759),2)</f>
        <v>0</v>
      </c>
      <c r="H7759" s="107">
        <f t="shared" si="1008"/>
        <v>0</v>
      </c>
      <c r="I7759" s="188">
        <f t="shared" si="1005"/>
        <v>0</v>
      </c>
      <c r="J7759" s="142"/>
      <c r="K7759" s="146"/>
      <c r="L7759" s="7" t="str">
        <f t="shared" si="1006"/>
        <v/>
      </c>
      <c r="M7759" s="7" t="str">
        <f t="shared" si="1007"/>
        <v/>
      </c>
      <c r="N7759" s="7" t="str">
        <f t="shared" si="1004"/>
        <v/>
      </c>
      <c r="O7759" s="144"/>
      <c r="P7759" s="355">
        <v>0</v>
      </c>
      <c r="Q7759" s="362">
        <f>SUM('NOVO HORIZONTE'!I7759)</f>
        <v>0</v>
      </c>
      <c r="R7759" s="363">
        <f t="shared" si="1003"/>
        <v>0</v>
      </c>
      <c r="S7759" s="153">
        <f t="shared" si="1001"/>
        <v>0</v>
      </c>
      <c r="T7759" s="364"/>
    </row>
    <row r="7760" ht="12.75" hidden="1" spans="1:20">
      <c r="A7760" s="239">
        <v>92967</v>
      </c>
      <c r="B7760" s="100" t="s">
        <v>252</v>
      </c>
      <c r="C7760" s="104" t="s">
        <v>8102</v>
      </c>
      <c r="D7760" s="94" t="s">
        <v>7267</v>
      </c>
      <c r="E7760" s="95">
        <v>28.02</v>
      </c>
      <c r="F7760" s="96">
        <f t="shared" si="1002"/>
        <v>34.39</v>
      </c>
      <c r="G7760" s="209">
        <f>ROUND(SUM('NOVO HORIZONTE'!G7760),2)</f>
        <v>0</v>
      </c>
      <c r="H7760" s="107">
        <f t="shared" si="1008"/>
        <v>0</v>
      </c>
      <c r="I7760" s="188">
        <f t="shared" si="1005"/>
        <v>0</v>
      </c>
      <c r="J7760" s="142"/>
      <c r="K7760" s="146"/>
      <c r="L7760" s="7" t="str">
        <f t="shared" si="1006"/>
        <v/>
      </c>
      <c r="M7760" s="7" t="str">
        <f t="shared" si="1007"/>
        <v/>
      </c>
      <c r="N7760" s="7" t="str">
        <f t="shared" si="1004"/>
        <v/>
      </c>
      <c r="O7760" s="144"/>
      <c r="P7760" s="355">
        <v>0</v>
      </c>
      <c r="Q7760" s="362">
        <f>SUM('NOVO HORIZONTE'!I7760)</f>
        <v>0</v>
      </c>
      <c r="R7760" s="363">
        <f t="shared" si="1003"/>
        <v>0</v>
      </c>
      <c r="S7760" s="153">
        <f t="shared" si="1001"/>
        <v>0</v>
      </c>
      <c r="T7760" s="364"/>
    </row>
    <row r="7761" ht="22.5" hidden="1" spans="1:20">
      <c r="A7761" s="239">
        <v>102274</v>
      </c>
      <c r="B7761" s="100" t="s">
        <v>252</v>
      </c>
      <c r="C7761" s="104" t="s">
        <v>8103</v>
      </c>
      <c r="D7761" s="94" t="s">
        <v>7267</v>
      </c>
      <c r="E7761" s="95">
        <v>27.13</v>
      </c>
      <c r="F7761" s="96">
        <f t="shared" si="1002"/>
        <v>33.3</v>
      </c>
      <c r="G7761" s="209">
        <f>ROUND(SUM('NOVO HORIZONTE'!G7761),2)</f>
        <v>0</v>
      </c>
      <c r="H7761" s="107">
        <f t="shared" si="1008"/>
        <v>0</v>
      </c>
      <c r="I7761" s="188">
        <f t="shared" si="1005"/>
        <v>0</v>
      </c>
      <c r="J7761" s="142"/>
      <c r="K7761" s="146"/>
      <c r="L7761" s="7" t="str">
        <f t="shared" si="1006"/>
        <v/>
      </c>
      <c r="M7761" s="7" t="str">
        <f t="shared" si="1007"/>
        <v/>
      </c>
      <c r="N7761" s="7" t="str">
        <f t="shared" si="1004"/>
        <v/>
      </c>
      <c r="O7761" s="144"/>
      <c r="P7761" s="355">
        <v>0</v>
      </c>
      <c r="Q7761" s="362">
        <f>SUM('NOVO HORIZONTE'!I7761)</f>
        <v>0</v>
      </c>
      <c r="R7761" s="363">
        <f t="shared" si="1003"/>
        <v>0</v>
      </c>
      <c r="S7761" s="153">
        <f t="shared" si="1001"/>
        <v>0</v>
      </c>
      <c r="T7761" s="364"/>
    </row>
    <row r="7762" ht="22.5" hidden="1" spans="1:20">
      <c r="A7762" s="239">
        <v>102270</v>
      </c>
      <c r="B7762" s="100" t="s">
        <v>252</v>
      </c>
      <c r="C7762" s="104" t="s">
        <v>8104</v>
      </c>
      <c r="D7762" s="94" t="s">
        <v>317</v>
      </c>
      <c r="E7762" s="95">
        <v>0.58</v>
      </c>
      <c r="F7762" s="96">
        <f t="shared" si="1002"/>
        <v>0.71</v>
      </c>
      <c r="G7762" s="209">
        <f>ROUND(SUM('NOVO HORIZONTE'!G7762),2)</f>
        <v>0</v>
      </c>
      <c r="H7762" s="107">
        <f t="shared" si="1008"/>
        <v>0</v>
      </c>
      <c r="I7762" s="188">
        <f t="shared" si="1005"/>
        <v>0</v>
      </c>
      <c r="J7762" s="142"/>
      <c r="K7762" s="146"/>
      <c r="L7762" s="7" t="str">
        <f t="shared" si="1006"/>
        <v/>
      </c>
      <c r="M7762" s="7" t="str">
        <f t="shared" si="1007"/>
        <v/>
      </c>
      <c r="N7762" s="7" t="str">
        <f t="shared" si="1004"/>
        <v/>
      </c>
      <c r="O7762" s="144"/>
      <c r="P7762" s="355">
        <v>0</v>
      </c>
      <c r="Q7762" s="362">
        <f>SUM('NOVO HORIZONTE'!I7762)</f>
        <v>0</v>
      </c>
      <c r="R7762" s="363">
        <f t="shared" si="1003"/>
        <v>0</v>
      </c>
      <c r="S7762" s="153">
        <f t="shared" si="1001"/>
        <v>0</v>
      </c>
      <c r="T7762" s="364"/>
    </row>
    <row r="7763" ht="22.5" hidden="1" spans="1:20">
      <c r="A7763" s="239">
        <v>102271</v>
      </c>
      <c r="B7763" s="100" t="s">
        <v>252</v>
      </c>
      <c r="C7763" s="104" t="s">
        <v>8105</v>
      </c>
      <c r="D7763" s="94" t="s">
        <v>317</v>
      </c>
      <c r="E7763" s="95">
        <v>0.06</v>
      </c>
      <c r="F7763" s="96">
        <f t="shared" si="1002"/>
        <v>0.07</v>
      </c>
      <c r="G7763" s="209">
        <f>ROUND(SUM('NOVO HORIZONTE'!G7763),2)</f>
        <v>0</v>
      </c>
      <c r="H7763" s="107">
        <f t="shared" si="1008"/>
        <v>0</v>
      </c>
      <c r="I7763" s="188">
        <f t="shared" si="1005"/>
        <v>0</v>
      </c>
      <c r="J7763" s="142"/>
      <c r="K7763" s="146"/>
      <c r="L7763" s="7" t="str">
        <f t="shared" si="1006"/>
        <v/>
      </c>
      <c r="M7763" s="7" t="str">
        <f t="shared" si="1007"/>
        <v/>
      </c>
      <c r="N7763" s="7" t="str">
        <f t="shared" si="1004"/>
        <v/>
      </c>
      <c r="O7763" s="144"/>
      <c r="P7763" s="355">
        <v>0</v>
      </c>
      <c r="Q7763" s="362">
        <f>SUM('NOVO HORIZONTE'!I7763)</f>
        <v>0</v>
      </c>
      <c r="R7763" s="363">
        <f t="shared" si="1003"/>
        <v>0</v>
      </c>
      <c r="S7763" s="153">
        <f t="shared" si="1001"/>
        <v>0</v>
      </c>
      <c r="T7763" s="364"/>
    </row>
    <row r="7764" ht="22.5" hidden="1" spans="1:20">
      <c r="A7764" s="239">
        <v>102272</v>
      </c>
      <c r="B7764" s="100" t="s">
        <v>252</v>
      </c>
      <c r="C7764" s="104" t="s">
        <v>8106</v>
      </c>
      <c r="D7764" s="94" t="s">
        <v>317</v>
      </c>
      <c r="E7764" s="95">
        <v>0.73</v>
      </c>
      <c r="F7764" s="96">
        <f t="shared" si="1002"/>
        <v>0.9</v>
      </c>
      <c r="G7764" s="209">
        <f>ROUND(SUM('NOVO HORIZONTE'!G7764),2)</f>
        <v>0</v>
      </c>
      <c r="H7764" s="107">
        <f t="shared" si="1008"/>
        <v>0</v>
      </c>
      <c r="I7764" s="188">
        <f t="shared" si="1005"/>
        <v>0</v>
      </c>
      <c r="J7764" s="142"/>
      <c r="K7764" s="146"/>
      <c r="L7764" s="7" t="str">
        <f t="shared" si="1006"/>
        <v/>
      </c>
      <c r="M7764" s="7" t="str">
        <f t="shared" si="1007"/>
        <v/>
      </c>
      <c r="N7764" s="7" t="str">
        <f t="shared" si="1004"/>
        <v/>
      </c>
      <c r="O7764" s="144"/>
      <c r="P7764" s="355">
        <v>0</v>
      </c>
      <c r="Q7764" s="362">
        <f>SUM('NOVO HORIZONTE'!I7764)</f>
        <v>0</v>
      </c>
      <c r="R7764" s="363">
        <f t="shared" si="1003"/>
        <v>0</v>
      </c>
      <c r="S7764" s="153">
        <f t="shared" si="1001"/>
        <v>0</v>
      </c>
      <c r="T7764" s="364"/>
    </row>
    <row r="7765" ht="22.5" hidden="1" spans="1:20">
      <c r="A7765" s="239">
        <v>102273</v>
      </c>
      <c r="B7765" s="100" t="s">
        <v>252</v>
      </c>
      <c r="C7765" s="104" t="s">
        <v>8107</v>
      </c>
      <c r="D7765" s="94" t="s">
        <v>317</v>
      </c>
      <c r="E7765" s="95">
        <v>1.08</v>
      </c>
      <c r="F7765" s="96">
        <f t="shared" si="1002"/>
        <v>1.33</v>
      </c>
      <c r="G7765" s="209">
        <f>ROUND(SUM('NOVO HORIZONTE'!G7765),2)</f>
        <v>0</v>
      </c>
      <c r="H7765" s="107">
        <f t="shared" si="1008"/>
        <v>0</v>
      </c>
      <c r="I7765" s="188">
        <f t="shared" si="1005"/>
        <v>0</v>
      </c>
      <c r="J7765" s="142"/>
      <c r="K7765" s="146"/>
      <c r="L7765" s="7" t="str">
        <f t="shared" si="1006"/>
        <v/>
      </c>
      <c r="M7765" s="7" t="str">
        <f t="shared" si="1007"/>
        <v/>
      </c>
      <c r="N7765" s="7" t="str">
        <f t="shared" si="1004"/>
        <v/>
      </c>
      <c r="O7765" s="144"/>
      <c r="P7765" s="355">
        <v>0</v>
      </c>
      <c r="Q7765" s="362">
        <f>SUM('NOVO HORIZONTE'!I7765)</f>
        <v>0</v>
      </c>
      <c r="R7765" s="363">
        <f t="shared" si="1003"/>
        <v>0</v>
      </c>
      <c r="S7765" s="153">
        <f t="shared" si="1001"/>
        <v>0</v>
      </c>
      <c r="T7765" s="364"/>
    </row>
    <row r="7766" ht="12.75" hidden="1" spans="1:20">
      <c r="A7766" s="239">
        <v>92963</v>
      </c>
      <c r="B7766" s="100" t="s">
        <v>252</v>
      </c>
      <c r="C7766" s="104" t="s">
        <v>8108</v>
      </c>
      <c r="D7766" s="94" t="s">
        <v>317</v>
      </c>
      <c r="E7766" s="95">
        <v>1.37</v>
      </c>
      <c r="F7766" s="96">
        <f t="shared" si="1002"/>
        <v>1.68</v>
      </c>
      <c r="G7766" s="209">
        <f>ROUND(SUM('NOVO HORIZONTE'!G7766),2)</f>
        <v>0</v>
      </c>
      <c r="H7766" s="107">
        <f t="shared" si="1008"/>
        <v>0</v>
      </c>
      <c r="I7766" s="188">
        <f t="shared" si="1005"/>
        <v>0</v>
      </c>
      <c r="J7766" s="142"/>
      <c r="K7766" s="146"/>
      <c r="L7766" s="7" t="str">
        <f t="shared" si="1006"/>
        <v/>
      </c>
      <c r="M7766" s="7" t="str">
        <f t="shared" si="1007"/>
        <v/>
      </c>
      <c r="N7766" s="7" t="str">
        <f t="shared" si="1004"/>
        <v/>
      </c>
      <c r="O7766" s="144"/>
      <c r="P7766" s="355">
        <v>0</v>
      </c>
      <c r="Q7766" s="362">
        <f>SUM('NOVO HORIZONTE'!I7766)</f>
        <v>0</v>
      </c>
      <c r="R7766" s="363">
        <f t="shared" si="1003"/>
        <v>0</v>
      </c>
      <c r="S7766" s="153">
        <f t="shared" si="1001"/>
        <v>0</v>
      </c>
      <c r="T7766" s="364"/>
    </row>
    <row r="7767" ht="12.75" hidden="1" spans="1:20">
      <c r="A7767" s="239">
        <v>92964</v>
      </c>
      <c r="B7767" s="100" t="s">
        <v>252</v>
      </c>
      <c r="C7767" s="104" t="s">
        <v>8109</v>
      </c>
      <c r="D7767" s="94" t="s">
        <v>317</v>
      </c>
      <c r="E7767" s="95">
        <v>0.16</v>
      </c>
      <c r="F7767" s="96">
        <f t="shared" si="1002"/>
        <v>0.2</v>
      </c>
      <c r="G7767" s="209">
        <f>ROUND(SUM('NOVO HORIZONTE'!G7767),2)</f>
        <v>0</v>
      </c>
      <c r="H7767" s="107">
        <f t="shared" si="1008"/>
        <v>0</v>
      </c>
      <c r="I7767" s="188">
        <f t="shared" si="1005"/>
        <v>0</v>
      </c>
      <c r="J7767" s="142"/>
      <c r="K7767" s="146"/>
      <c r="L7767" s="7" t="str">
        <f t="shared" si="1006"/>
        <v/>
      </c>
      <c r="M7767" s="7" t="str">
        <f t="shared" si="1007"/>
        <v/>
      </c>
      <c r="N7767" s="7" t="str">
        <f t="shared" si="1004"/>
        <v/>
      </c>
      <c r="O7767" s="144"/>
      <c r="P7767" s="355">
        <v>0</v>
      </c>
      <c r="Q7767" s="362">
        <f>SUM('NOVO HORIZONTE'!I7767)</f>
        <v>0</v>
      </c>
      <c r="R7767" s="363">
        <f t="shared" si="1003"/>
        <v>0</v>
      </c>
      <c r="S7767" s="153">
        <f t="shared" si="1001"/>
        <v>0</v>
      </c>
      <c r="T7767" s="364"/>
    </row>
    <row r="7768" ht="12.75" hidden="1" spans="1:20">
      <c r="A7768" s="239">
        <v>92965</v>
      </c>
      <c r="B7768" s="100" t="s">
        <v>252</v>
      </c>
      <c r="C7768" s="104" t="s">
        <v>8110</v>
      </c>
      <c r="D7768" s="94" t="s">
        <v>317</v>
      </c>
      <c r="E7768" s="95">
        <v>1.72</v>
      </c>
      <c r="F7768" s="96">
        <f t="shared" si="1002"/>
        <v>2.11</v>
      </c>
      <c r="G7768" s="209">
        <f>ROUND(SUM('NOVO HORIZONTE'!G7768),2)</f>
        <v>0</v>
      </c>
      <c r="H7768" s="107">
        <f t="shared" si="1008"/>
        <v>0</v>
      </c>
      <c r="I7768" s="188">
        <f t="shared" si="1005"/>
        <v>0</v>
      </c>
      <c r="J7768" s="142"/>
      <c r="K7768" s="146"/>
      <c r="L7768" s="7" t="str">
        <f t="shared" si="1006"/>
        <v/>
      </c>
      <c r="M7768" s="7" t="str">
        <f t="shared" si="1007"/>
        <v/>
      </c>
      <c r="N7768" s="7" t="str">
        <f t="shared" si="1004"/>
        <v/>
      </c>
      <c r="O7768" s="144"/>
      <c r="P7768" s="355">
        <v>0</v>
      </c>
      <c r="Q7768" s="362">
        <f>SUM('NOVO HORIZONTE'!I7768)</f>
        <v>0</v>
      </c>
      <c r="R7768" s="363">
        <f t="shared" si="1003"/>
        <v>0</v>
      </c>
      <c r="S7768" s="153">
        <f t="shared" si="1001"/>
        <v>0</v>
      </c>
      <c r="T7768" s="364"/>
    </row>
    <row r="7769" ht="12.75" hidden="1" spans="1:20">
      <c r="A7769" s="239">
        <v>95259</v>
      </c>
      <c r="B7769" s="100" t="s">
        <v>252</v>
      </c>
      <c r="C7769" s="104" t="s">
        <v>8111</v>
      </c>
      <c r="D7769" s="94" t="s">
        <v>7267</v>
      </c>
      <c r="E7769" s="95">
        <v>27.82</v>
      </c>
      <c r="F7769" s="96">
        <f t="shared" si="1002"/>
        <v>34.15</v>
      </c>
      <c r="G7769" s="209">
        <f>ROUND(SUM('NOVO HORIZONTE'!G7769),2)</f>
        <v>0</v>
      </c>
      <c r="H7769" s="107">
        <f t="shared" si="1008"/>
        <v>0</v>
      </c>
      <c r="I7769" s="188">
        <f t="shared" si="1005"/>
        <v>0</v>
      </c>
      <c r="J7769" s="142"/>
      <c r="K7769" s="146"/>
      <c r="L7769" s="7" t="str">
        <f t="shared" si="1006"/>
        <v/>
      </c>
      <c r="M7769" s="7" t="str">
        <f t="shared" si="1007"/>
        <v/>
      </c>
      <c r="N7769" s="7" t="str">
        <f t="shared" si="1004"/>
        <v/>
      </c>
      <c r="O7769" s="144"/>
      <c r="P7769" s="355">
        <v>0</v>
      </c>
      <c r="Q7769" s="362">
        <f>SUM('NOVO HORIZONTE'!I7769)</f>
        <v>0</v>
      </c>
      <c r="R7769" s="363">
        <f t="shared" si="1003"/>
        <v>0</v>
      </c>
      <c r="S7769" s="153">
        <f t="shared" ref="S7769:S7832" si="1009">IF(R7769=0,0,IF(R7769&gt;0,"c","b"))</f>
        <v>0</v>
      </c>
      <c r="T7769" s="364"/>
    </row>
    <row r="7770" ht="12.75" hidden="1" spans="1:20">
      <c r="A7770" s="239">
        <v>95258</v>
      </c>
      <c r="B7770" s="100" t="s">
        <v>252</v>
      </c>
      <c r="C7770" s="104" t="s">
        <v>8112</v>
      </c>
      <c r="D7770" s="94" t="s">
        <v>7265</v>
      </c>
      <c r="E7770" s="95">
        <v>29.3</v>
      </c>
      <c r="F7770" s="96">
        <f t="shared" si="1002"/>
        <v>35.96</v>
      </c>
      <c r="G7770" s="209">
        <f>ROUND(SUM('NOVO HORIZONTE'!G7770),2)</f>
        <v>0</v>
      </c>
      <c r="H7770" s="107">
        <f t="shared" si="1008"/>
        <v>0</v>
      </c>
      <c r="I7770" s="188">
        <f t="shared" si="1005"/>
        <v>0</v>
      </c>
      <c r="J7770" s="142"/>
      <c r="K7770" s="146"/>
      <c r="L7770" s="7" t="str">
        <f t="shared" si="1006"/>
        <v/>
      </c>
      <c r="M7770" s="7" t="str">
        <f t="shared" si="1007"/>
        <v/>
      </c>
      <c r="N7770" s="7" t="str">
        <f t="shared" si="1004"/>
        <v/>
      </c>
      <c r="O7770" s="144"/>
      <c r="P7770" s="355">
        <v>0</v>
      </c>
      <c r="Q7770" s="362">
        <f>SUM('NOVO HORIZONTE'!I7770)</f>
        <v>0</v>
      </c>
      <c r="R7770" s="363">
        <f t="shared" si="1003"/>
        <v>0</v>
      </c>
      <c r="S7770" s="153">
        <f t="shared" si="1009"/>
        <v>0</v>
      </c>
      <c r="T7770" s="364"/>
    </row>
    <row r="7771" ht="12.75" hidden="1" spans="1:20">
      <c r="A7771" s="239">
        <v>95255</v>
      </c>
      <c r="B7771" s="100" t="s">
        <v>252</v>
      </c>
      <c r="C7771" s="104" t="s">
        <v>8113</v>
      </c>
      <c r="D7771" s="94" t="s">
        <v>317</v>
      </c>
      <c r="E7771" s="95">
        <v>1.19</v>
      </c>
      <c r="F7771" s="96">
        <f t="shared" si="1002"/>
        <v>1.46</v>
      </c>
      <c r="G7771" s="209">
        <f>ROUND(SUM('NOVO HORIZONTE'!G7771),2)</f>
        <v>0</v>
      </c>
      <c r="H7771" s="107">
        <f t="shared" si="1008"/>
        <v>0</v>
      </c>
      <c r="I7771" s="188">
        <f t="shared" si="1005"/>
        <v>0</v>
      </c>
      <c r="J7771" s="142"/>
      <c r="K7771" s="146"/>
      <c r="L7771" s="7" t="str">
        <f t="shared" si="1006"/>
        <v/>
      </c>
      <c r="M7771" s="7" t="str">
        <f t="shared" si="1007"/>
        <v/>
      </c>
      <c r="N7771" s="7" t="str">
        <f t="shared" si="1004"/>
        <v/>
      </c>
      <c r="O7771" s="144"/>
      <c r="P7771" s="355">
        <v>0</v>
      </c>
      <c r="Q7771" s="362">
        <f>SUM('NOVO HORIZONTE'!I7771)</f>
        <v>0</v>
      </c>
      <c r="R7771" s="363">
        <f t="shared" si="1003"/>
        <v>0</v>
      </c>
      <c r="S7771" s="153">
        <f t="shared" si="1009"/>
        <v>0</v>
      </c>
      <c r="T7771" s="364"/>
    </row>
    <row r="7772" ht="12.75" hidden="1" spans="1:20">
      <c r="A7772" s="239">
        <v>95256</v>
      </c>
      <c r="B7772" s="100" t="s">
        <v>252</v>
      </c>
      <c r="C7772" s="104" t="s">
        <v>8114</v>
      </c>
      <c r="D7772" s="94" t="s">
        <v>317</v>
      </c>
      <c r="E7772" s="95">
        <v>0.14</v>
      </c>
      <c r="F7772" s="96">
        <f t="shared" si="1002"/>
        <v>0.17</v>
      </c>
      <c r="G7772" s="209">
        <f>ROUND(SUM('NOVO HORIZONTE'!G7772),2)</f>
        <v>0</v>
      </c>
      <c r="H7772" s="107">
        <f t="shared" si="1008"/>
        <v>0</v>
      </c>
      <c r="I7772" s="188">
        <f t="shared" si="1005"/>
        <v>0</v>
      </c>
      <c r="J7772" s="142"/>
      <c r="K7772" s="146"/>
      <c r="L7772" s="7" t="str">
        <f t="shared" si="1006"/>
        <v/>
      </c>
      <c r="M7772" s="7" t="str">
        <f t="shared" si="1007"/>
        <v/>
      </c>
      <c r="N7772" s="7" t="str">
        <f t="shared" si="1004"/>
        <v/>
      </c>
      <c r="O7772" s="144"/>
      <c r="P7772" s="355">
        <v>0</v>
      </c>
      <c r="Q7772" s="362">
        <f>SUM('NOVO HORIZONTE'!I7772)</f>
        <v>0</v>
      </c>
      <c r="R7772" s="363">
        <f t="shared" si="1003"/>
        <v>0</v>
      </c>
      <c r="S7772" s="153">
        <f t="shared" si="1009"/>
        <v>0</v>
      </c>
      <c r="T7772" s="364"/>
    </row>
    <row r="7773" ht="12.75" hidden="1" spans="1:20">
      <c r="A7773" s="239">
        <v>95257</v>
      </c>
      <c r="B7773" s="100" t="s">
        <v>252</v>
      </c>
      <c r="C7773" s="104" t="s">
        <v>8115</v>
      </c>
      <c r="D7773" s="94" t="s">
        <v>317</v>
      </c>
      <c r="E7773" s="95">
        <v>1.48</v>
      </c>
      <c r="F7773" s="96">
        <f t="shared" si="1002"/>
        <v>1.82</v>
      </c>
      <c r="G7773" s="209">
        <f>ROUND(SUM('NOVO HORIZONTE'!G7773),2)</f>
        <v>0</v>
      </c>
      <c r="H7773" s="107">
        <f t="shared" si="1008"/>
        <v>0</v>
      </c>
      <c r="I7773" s="188">
        <f t="shared" si="1005"/>
        <v>0</v>
      </c>
      <c r="J7773" s="142"/>
      <c r="K7773" s="146"/>
      <c r="L7773" s="7" t="str">
        <f t="shared" si="1006"/>
        <v/>
      </c>
      <c r="M7773" s="7" t="str">
        <f t="shared" si="1007"/>
        <v/>
      </c>
      <c r="N7773" s="7" t="str">
        <f t="shared" si="1004"/>
        <v/>
      </c>
      <c r="O7773" s="144"/>
      <c r="P7773" s="355">
        <v>0</v>
      </c>
      <c r="Q7773" s="362">
        <f>SUM('NOVO HORIZONTE'!I7773)</f>
        <v>0</v>
      </c>
      <c r="R7773" s="363">
        <f t="shared" si="1003"/>
        <v>0</v>
      </c>
      <c r="S7773" s="153">
        <f t="shared" si="1009"/>
        <v>0</v>
      </c>
      <c r="T7773" s="364"/>
    </row>
    <row r="7774" ht="12.75" hidden="1" spans="1:20">
      <c r="A7774" s="238" t="s">
        <v>8116</v>
      </c>
      <c r="B7774" s="236"/>
      <c r="C7774" s="161" t="s">
        <v>8117</v>
      </c>
      <c r="D7774" s="94"/>
      <c r="E7774" s="95">
        <v>0</v>
      </c>
      <c r="F7774" s="96">
        <f t="shared" si="1002"/>
        <v>0</v>
      </c>
      <c r="G7774" s="209">
        <f>ROUND(SUM('NOVO HORIZONTE'!G7774),2)</f>
        <v>0</v>
      </c>
      <c r="H7774" s="187">
        <f t="shared" si="1008"/>
        <v>0</v>
      </c>
      <c r="I7774" s="188">
        <f t="shared" si="1005"/>
        <v>0</v>
      </c>
      <c r="J7774" s="142"/>
      <c r="K7774" s="145" t="str">
        <f>IF(SUM(I7775:I7780)&gt;0,"xx","")</f>
        <v/>
      </c>
      <c r="L7774" s="7" t="str">
        <f t="shared" si="1006"/>
        <v/>
      </c>
      <c r="M7774" s="7" t="str">
        <f t="shared" si="1007"/>
        <v/>
      </c>
      <c r="N7774" s="7" t="str">
        <f t="shared" si="1004"/>
        <v/>
      </c>
      <c r="O7774" s="144"/>
      <c r="P7774" s="375"/>
      <c r="Q7774" s="362">
        <f>SUM('NOVO HORIZONTE'!I7774)</f>
        <v>0</v>
      </c>
      <c r="R7774" s="363">
        <f t="shared" si="1003"/>
        <v>0</v>
      </c>
      <c r="S7774" s="153">
        <f t="shared" si="1009"/>
        <v>0</v>
      </c>
      <c r="T7774" s="364"/>
    </row>
    <row r="7775" ht="22.5" hidden="1" spans="1:20">
      <c r="A7775" s="239">
        <v>89250</v>
      </c>
      <c r="B7775" s="100" t="s">
        <v>252</v>
      </c>
      <c r="C7775" s="104" t="s">
        <v>8118</v>
      </c>
      <c r="D7775" s="94" t="s">
        <v>7265</v>
      </c>
      <c r="E7775" s="95">
        <v>1238.2</v>
      </c>
      <c r="F7775" s="96">
        <f t="shared" si="1002"/>
        <v>1519.77</v>
      </c>
      <c r="G7775" s="209">
        <f>ROUND(SUM('NOVO HORIZONTE'!G7775),2)</f>
        <v>0</v>
      </c>
      <c r="H7775" s="107">
        <f t="shared" si="1008"/>
        <v>0</v>
      </c>
      <c r="I7775" s="188">
        <f t="shared" si="1005"/>
        <v>0</v>
      </c>
      <c r="J7775" s="142"/>
      <c r="K7775" s="146"/>
      <c r="L7775" s="7" t="str">
        <f t="shared" si="1006"/>
        <v/>
      </c>
      <c r="M7775" s="7" t="str">
        <f t="shared" si="1007"/>
        <v/>
      </c>
      <c r="N7775" s="7" t="str">
        <f t="shared" si="1004"/>
        <v/>
      </c>
      <c r="O7775" s="144"/>
      <c r="P7775" s="355">
        <v>0</v>
      </c>
      <c r="Q7775" s="362">
        <f>SUM('NOVO HORIZONTE'!I7775)</f>
        <v>0</v>
      </c>
      <c r="R7775" s="363">
        <f t="shared" si="1003"/>
        <v>0</v>
      </c>
      <c r="S7775" s="153">
        <f t="shared" si="1009"/>
        <v>0</v>
      </c>
      <c r="T7775" s="364"/>
    </row>
    <row r="7776" ht="22.5" hidden="1" spans="1:20">
      <c r="A7776" s="239">
        <v>89251</v>
      </c>
      <c r="B7776" s="100" t="s">
        <v>252</v>
      </c>
      <c r="C7776" s="104" t="s">
        <v>8119</v>
      </c>
      <c r="D7776" s="94" t="s">
        <v>7267</v>
      </c>
      <c r="E7776" s="95">
        <v>361.85</v>
      </c>
      <c r="F7776" s="96">
        <f t="shared" si="1002"/>
        <v>444.13</v>
      </c>
      <c r="G7776" s="209">
        <f>ROUND(SUM('NOVO HORIZONTE'!G7776),2)</f>
        <v>0</v>
      </c>
      <c r="H7776" s="107">
        <f t="shared" si="1008"/>
        <v>0</v>
      </c>
      <c r="I7776" s="188">
        <f t="shared" si="1005"/>
        <v>0</v>
      </c>
      <c r="J7776" s="142"/>
      <c r="K7776" s="146"/>
      <c r="L7776" s="7" t="str">
        <f t="shared" si="1006"/>
        <v/>
      </c>
      <c r="M7776" s="7" t="str">
        <f t="shared" si="1007"/>
        <v/>
      </c>
      <c r="N7776" s="7" t="str">
        <f t="shared" si="1004"/>
        <v/>
      </c>
      <c r="O7776" s="144"/>
      <c r="P7776" s="355">
        <v>0</v>
      </c>
      <c r="Q7776" s="362">
        <f>SUM('NOVO HORIZONTE'!I7776)</f>
        <v>0</v>
      </c>
      <c r="R7776" s="363">
        <f t="shared" si="1003"/>
        <v>0</v>
      </c>
      <c r="S7776" s="153">
        <f t="shared" si="1009"/>
        <v>0</v>
      </c>
      <c r="T7776" s="364"/>
    </row>
    <row r="7777" ht="22.5" hidden="1" spans="1:20">
      <c r="A7777" s="239">
        <v>89246</v>
      </c>
      <c r="B7777" s="100" t="s">
        <v>252</v>
      </c>
      <c r="C7777" s="104" t="s">
        <v>8120</v>
      </c>
      <c r="D7777" s="94" t="s">
        <v>317</v>
      </c>
      <c r="E7777" s="95">
        <v>285.88</v>
      </c>
      <c r="F7777" s="96">
        <f t="shared" si="1002"/>
        <v>350.89</v>
      </c>
      <c r="G7777" s="209">
        <f>ROUND(SUM('NOVO HORIZONTE'!G7777),2)</f>
        <v>0</v>
      </c>
      <c r="H7777" s="107">
        <f t="shared" si="1008"/>
        <v>0</v>
      </c>
      <c r="I7777" s="188">
        <f t="shared" si="1005"/>
        <v>0</v>
      </c>
      <c r="J7777" s="142"/>
      <c r="K7777" s="146"/>
      <c r="L7777" s="7" t="str">
        <f t="shared" si="1006"/>
        <v/>
      </c>
      <c r="M7777" s="7" t="str">
        <f t="shared" si="1007"/>
        <v/>
      </c>
      <c r="N7777" s="7" t="str">
        <f t="shared" si="1004"/>
        <v/>
      </c>
      <c r="O7777" s="144"/>
      <c r="P7777" s="355">
        <v>0</v>
      </c>
      <c r="Q7777" s="362">
        <f>SUM('NOVO HORIZONTE'!I7777)</f>
        <v>0</v>
      </c>
      <c r="R7777" s="363">
        <f t="shared" si="1003"/>
        <v>0</v>
      </c>
      <c r="S7777" s="153">
        <f t="shared" si="1009"/>
        <v>0</v>
      </c>
      <c r="T7777" s="364"/>
    </row>
    <row r="7778" ht="22.5" hidden="1" spans="1:20">
      <c r="A7778" s="239">
        <v>89247</v>
      </c>
      <c r="B7778" s="100" t="s">
        <v>252</v>
      </c>
      <c r="C7778" s="104" t="s">
        <v>8121</v>
      </c>
      <c r="D7778" s="94" t="s">
        <v>317</v>
      </c>
      <c r="E7778" s="95">
        <v>45.3</v>
      </c>
      <c r="F7778" s="96">
        <f t="shared" si="1002"/>
        <v>55.6</v>
      </c>
      <c r="G7778" s="209">
        <f>ROUND(SUM('NOVO HORIZONTE'!G7778),2)</f>
        <v>0</v>
      </c>
      <c r="H7778" s="107">
        <f t="shared" si="1008"/>
        <v>0</v>
      </c>
      <c r="I7778" s="188">
        <f t="shared" si="1005"/>
        <v>0</v>
      </c>
      <c r="J7778" s="142"/>
      <c r="K7778" s="146"/>
      <c r="L7778" s="7" t="str">
        <f t="shared" si="1006"/>
        <v/>
      </c>
      <c r="M7778" s="7" t="str">
        <f t="shared" si="1007"/>
        <v/>
      </c>
      <c r="N7778" s="7" t="str">
        <f t="shared" si="1004"/>
        <v/>
      </c>
      <c r="O7778" s="144"/>
      <c r="P7778" s="355">
        <v>0</v>
      </c>
      <c r="Q7778" s="362">
        <f>SUM('NOVO HORIZONTE'!I7778)</f>
        <v>0</v>
      </c>
      <c r="R7778" s="363">
        <f t="shared" si="1003"/>
        <v>0</v>
      </c>
      <c r="S7778" s="153">
        <f t="shared" si="1009"/>
        <v>0</v>
      </c>
      <c r="T7778" s="364"/>
    </row>
    <row r="7779" ht="22.5" hidden="1" spans="1:20">
      <c r="A7779" s="239">
        <v>89248</v>
      </c>
      <c r="B7779" s="100" t="s">
        <v>252</v>
      </c>
      <c r="C7779" s="104" t="s">
        <v>8122</v>
      </c>
      <c r="D7779" s="94" t="s">
        <v>317</v>
      </c>
      <c r="E7779" s="95">
        <v>509.93</v>
      </c>
      <c r="F7779" s="96">
        <f t="shared" si="1002"/>
        <v>625.89</v>
      </c>
      <c r="G7779" s="209">
        <f>ROUND(SUM('NOVO HORIZONTE'!G7779),2)</f>
        <v>0</v>
      </c>
      <c r="H7779" s="107">
        <f t="shared" si="1008"/>
        <v>0</v>
      </c>
      <c r="I7779" s="188">
        <f t="shared" si="1005"/>
        <v>0</v>
      </c>
      <c r="J7779" s="142"/>
      <c r="K7779" s="146"/>
      <c r="L7779" s="7" t="str">
        <f t="shared" si="1006"/>
        <v/>
      </c>
      <c r="M7779" s="7" t="str">
        <f t="shared" si="1007"/>
        <v/>
      </c>
      <c r="N7779" s="7" t="str">
        <f t="shared" si="1004"/>
        <v/>
      </c>
      <c r="O7779" s="144"/>
      <c r="P7779" s="355">
        <v>0</v>
      </c>
      <c r="Q7779" s="362">
        <f>SUM('NOVO HORIZONTE'!I7779)</f>
        <v>0</v>
      </c>
      <c r="R7779" s="363">
        <f t="shared" si="1003"/>
        <v>0</v>
      </c>
      <c r="S7779" s="153">
        <f t="shared" si="1009"/>
        <v>0</v>
      </c>
      <c r="T7779" s="364"/>
    </row>
    <row r="7780" ht="22.5" hidden="1" spans="1:20">
      <c r="A7780" s="239">
        <v>89249</v>
      </c>
      <c r="B7780" s="100" t="s">
        <v>252</v>
      </c>
      <c r="C7780" s="104" t="s">
        <v>8123</v>
      </c>
      <c r="D7780" s="94" t="s">
        <v>317</v>
      </c>
      <c r="E7780" s="95">
        <v>366.42</v>
      </c>
      <c r="F7780" s="96">
        <f t="shared" si="1002"/>
        <v>449.74</v>
      </c>
      <c r="G7780" s="209">
        <f>ROUND(SUM('NOVO HORIZONTE'!G7780),2)</f>
        <v>0</v>
      </c>
      <c r="H7780" s="107">
        <f t="shared" si="1008"/>
        <v>0</v>
      </c>
      <c r="I7780" s="188">
        <f t="shared" si="1005"/>
        <v>0</v>
      </c>
      <c r="J7780" s="142"/>
      <c r="K7780" s="146"/>
      <c r="L7780" s="7" t="str">
        <f t="shared" si="1006"/>
        <v/>
      </c>
      <c r="M7780" s="7" t="str">
        <f t="shared" si="1007"/>
        <v/>
      </c>
      <c r="N7780" s="7" t="str">
        <f t="shared" si="1004"/>
        <v/>
      </c>
      <c r="O7780" s="144"/>
      <c r="P7780" s="355">
        <v>0</v>
      </c>
      <c r="Q7780" s="362">
        <f>SUM('NOVO HORIZONTE'!I7780)</f>
        <v>0</v>
      </c>
      <c r="R7780" s="363">
        <f t="shared" si="1003"/>
        <v>0</v>
      </c>
      <c r="S7780" s="153">
        <f t="shared" si="1009"/>
        <v>0</v>
      </c>
      <c r="T7780" s="364"/>
    </row>
    <row r="7781" ht="12.75" hidden="1" spans="1:20">
      <c r="A7781" s="238" t="s">
        <v>8124</v>
      </c>
      <c r="B7781" s="236"/>
      <c r="C7781" s="161" t="s">
        <v>8125</v>
      </c>
      <c r="D7781" s="94"/>
      <c r="E7781" s="95">
        <v>0</v>
      </c>
      <c r="F7781" s="96">
        <f t="shared" si="1002"/>
        <v>0</v>
      </c>
      <c r="G7781" s="209">
        <f>ROUND(SUM('NOVO HORIZONTE'!G7781),2)</f>
        <v>0</v>
      </c>
      <c r="H7781" s="187">
        <f t="shared" si="1008"/>
        <v>0</v>
      </c>
      <c r="I7781" s="188">
        <f t="shared" si="1005"/>
        <v>0</v>
      </c>
      <c r="J7781" s="142"/>
      <c r="K7781" s="145" t="str">
        <f>IF(SUM(I7782:I7789)&gt;0,"xx","")</f>
        <v/>
      </c>
      <c r="L7781" s="7" t="str">
        <f t="shared" si="1006"/>
        <v/>
      </c>
      <c r="M7781" s="7" t="str">
        <f t="shared" si="1007"/>
        <v/>
      </c>
      <c r="N7781" s="7" t="str">
        <f t="shared" si="1004"/>
        <v/>
      </c>
      <c r="O7781" s="144"/>
      <c r="P7781" s="375"/>
      <c r="Q7781" s="362">
        <f>SUM('NOVO HORIZONTE'!I7781)</f>
        <v>0</v>
      </c>
      <c r="R7781" s="363">
        <f t="shared" si="1003"/>
        <v>0</v>
      </c>
      <c r="S7781" s="153">
        <f t="shared" si="1009"/>
        <v>0</v>
      </c>
      <c r="T7781" s="364"/>
    </row>
    <row r="7782" ht="22.5" hidden="1" spans="1:20">
      <c r="A7782" s="239">
        <v>5787</v>
      </c>
      <c r="B7782" s="100" t="s">
        <v>252</v>
      </c>
      <c r="C7782" s="104" t="s">
        <v>8126</v>
      </c>
      <c r="D7782" s="94" t="s">
        <v>317</v>
      </c>
      <c r="E7782" s="95">
        <v>68.44</v>
      </c>
      <c r="F7782" s="96">
        <f t="shared" si="1002"/>
        <v>84</v>
      </c>
      <c r="G7782" s="209">
        <f>ROUND(SUM('NOVO HORIZONTE'!G7782),2)</f>
        <v>0</v>
      </c>
      <c r="H7782" s="107">
        <f t="shared" si="1008"/>
        <v>0</v>
      </c>
      <c r="I7782" s="188">
        <f t="shared" si="1005"/>
        <v>0</v>
      </c>
      <c r="J7782" s="142"/>
      <c r="K7782" s="146"/>
      <c r="L7782" s="7" t="str">
        <f t="shared" si="1006"/>
        <v/>
      </c>
      <c r="M7782" s="7" t="str">
        <f t="shared" si="1007"/>
        <v/>
      </c>
      <c r="N7782" s="7" t="str">
        <f t="shared" si="1004"/>
        <v/>
      </c>
      <c r="O7782" s="144"/>
      <c r="P7782" s="355">
        <v>0</v>
      </c>
      <c r="Q7782" s="362">
        <f>SUM('NOVO HORIZONTE'!I7782)</f>
        <v>0</v>
      </c>
      <c r="R7782" s="363">
        <f t="shared" si="1003"/>
        <v>0</v>
      </c>
      <c r="S7782" s="153">
        <f t="shared" si="1009"/>
        <v>0</v>
      </c>
      <c r="T7782" s="364"/>
    </row>
    <row r="7783" ht="22.5" hidden="1" spans="1:20">
      <c r="A7783" s="239">
        <v>5940</v>
      </c>
      <c r="B7783" s="100" t="s">
        <v>252</v>
      </c>
      <c r="C7783" s="104" t="s">
        <v>8127</v>
      </c>
      <c r="D7783" s="94" t="s">
        <v>7265</v>
      </c>
      <c r="E7783" s="95">
        <v>194.29</v>
      </c>
      <c r="F7783" s="96">
        <f t="shared" si="1002"/>
        <v>238.47</v>
      </c>
      <c r="G7783" s="209">
        <f>ROUND(SUM('NOVO HORIZONTE'!G7783),2)</f>
        <v>0</v>
      </c>
      <c r="H7783" s="107">
        <f t="shared" si="1008"/>
        <v>0</v>
      </c>
      <c r="I7783" s="188">
        <f t="shared" si="1005"/>
        <v>0</v>
      </c>
      <c r="J7783" s="142"/>
      <c r="K7783" s="146"/>
      <c r="L7783" s="7" t="str">
        <f t="shared" si="1006"/>
        <v/>
      </c>
      <c r="M7783" s="7" t="str">
        <f t="shared" si="1007"/>
        <v/>
      </c>
      <c r="N7783" s="7" t="str">
        <f t="shared" si="1004"/>
        <v/>
      </c>
      <c r="O7783" s="144"/>
      <c r="P7783" s="355">
        <v>0</v>
      </c>
      <c r="Q7783" s="362">
        <f>SUM('NOVO HORIZONTE'!I7783)</f>
        <v>0</v>
      </c>
      <c r="R7783" s="363">
        <f t="shared" si="1003"/>
        <v>0</v>
      </c>
      <c r="S7783" s="153">
        <f t="shared" si="1009"/>
        <v>0</v>
      </c>
      <c r="T7783" s="364"/>
    </row>
    <row r="7784" ht="22.5" hidden="1" spans="1:20">
      <c r="A7784" s="239">
        <v>5942</v>
      </c>
      <c r="B7784" s="100" t="s">
        <v>252</v>
      </c>
      <c r="C7784" s="104" t="s">
        <v>8128</v>
      </c>
      <c r="D7784" s="94" t="s">
        <v>7267</v>
      </c>
      <c r="E7784" s="95">
        <v>76.74</v>
      </c>
      <c r="F7784" s="96">
        <f t="shared" si="1002"/>
        <v>94.19</v>
      </c>
      <c r="G7784" s="209">
        <f>ROUND(SUM('NOVO HORIZONTE'!G7784),2)</f>
        <v>0</v>
      </c>
      <c r="H7784" s="107">
        <f t="shared" si="1008"/>
        <v>0</v>
      </c>
      <c r="I7784" s="188">
        <f t="shared" si="1005"/>
        <v>0</v>
      </c>
      <c r="J7784" s="142"/>
      <c r="K7784" s="146"/>
      <c r="L7784" s="7" t="str">
        <f t="shared" si="1006"/>
        <v/>
      </c>
      <c r="M7784" s="7" t="str">
        <f t="shared" si="1007"/>
        <v/>
      </c>
      <c r="N7784" s="7" t="str">
        <f t="shared" si="1004"/>
        <v/>
      </c>
      <c r="O7784" s="144"/>
      <c r="P7784" s="355">
        <v>0</v>
      </c>
      <c r="Q7784" s="362">
        <f>SUM('NOVO HORIZONTE'!I7784)</f>
        <v>0</v>
      </c>
      <c r="R7784" s="363">
        <f t="shared" si="1003"/>
        <v>0</v>
      </c>
      <c r="S7784" s="153">
        <f t="shared" si="1009"/>
        <v>0</v>
      </c>
      <c r="T7784" s="364"/>
    </row>
    <row r="7785" ht="22.5" hidden="1" spans="1:20">
      <c r="A7785" s="239">
        <v>5944</v>
      </c>
      <c r="B7785" s="100" t="s">
        <v>252</v>
      </c>
      <c r="C7785" s="104" t="s">
        <v>8129</v>
      </c>
      <c r="D7785" s="94" t="s">
        <v>7265</v>
      </c>
      <c r="E7785" s="95">
        <v>234.11</v>
      </c>
      <c r="F7785" s="96">
        <f t="shared" si="1002"/>
        <v>287.35</v>
      </c>
      <c r="G7785" s="209">
        <f>ROUND(SUM('NOVO HORIZONTE'!G7785),2)</f>
        <v>0</v>
      </c>
      <c r="H7785" s="107">
        <f t="shared" si="1008"/>
        <v>0</v>
      </c>
      <c r="I7785" s="188">
        <f t="shared" si="1005"/>
        <v>0</v>
      </c>
      <c r="J7785" s="142"/>
      <c r="K7785" s="146"/>
      <c r="L7785" s="7" t="str">
        <f t="shared" si="1006"/>
        <v/>
      </c>
      <c r="M7785" s="7" t="str">
        <f t="shared" si="1007"/>
        <v/>
      </c>
      <c r="N7785" s="7" t="str">
        <f t="shared" si="1004"/>
        <v/>
      </c>
      <c r="O7785" s="144"/>
      <c r="P7785" s="355">
        <v>0</v>
      </c>
      <c r="Q7785" s="362">
        <f>SUM('NOVO HORIZONTE'!I7785)</f>
        <v>0</v>
      </c>
      <c r="R7785" s="363">
        <f t="shared" si="1003"/>
        <v>0</v>
      </c>
      <c r="S7785" s="153">
        <f t="shared" si="1009"/>
        <v>0</v>
      </c>
      <c r="T7785" s="364"/>
    </row>
    <row r="7786" ht="22.5" hidden="1" spans="1:20">
      <c r="A7786" s="239">
        <v>5946</v>
      </c>
      <c r="B7786" s="100" t="s">
        <v>252</v>
      </c>
      <c r="C7786" s="104" t="s">
        <v>8130</v>
      </c>
      <c r="D7786" s="94" t="s">
        <v>7267</v>
      </c>
      <c r="E7786" s="95">
        <v>94.72</v>
      </c>
      <c r="F7786" s="96">
        <f t="shared" si="1002"/>
        <v>116.26</v>
      </c>
      <c r="G7786" s="209">
        <f>ROUND(SUM('NOVO HORIZONTE'!G7786),2)</f>
        <v>0</v>
      </c>
      <c r="H7786" s="107">
        <f t="shared" si="1008"/>
        <v>0</v>
      </c>
      <c r="I7786" s="188">
        <f t="shared" si="1005"/>
        <v>0</v>
      </c>
      <c r="J7786" s="142"/>
      <c r="K7786" s="146"/>
      <c r="L7786" s="7" t="str">
        <f t="shared" si="1006"/>
        <v/>
      </c>
      <c r="M7786" s="7" t="str">
        <f t="shared" si="1007"/>
        <v/>
      </c>
      <c r="N7786" s="7" t="str">
        <f t="shared" si="1004"/>
        <v/>
      </c>
      <c r="O7786" s="144"/>
      <c r="P7786" s="355">
        <v>0</v>
      </c>
      <c r="Q7786" s="362">
        <f>SUM('NOVO HORIZONTE'!I7786)</f>
        <v>0</v>
      </c>
      <c r="R7786" s="363">
        <f t="shared" si="1003"/>
        <v>0</v>
      </c>
      <c r="S7786" s="153">
        <f t="shared" si="1009"/>
        <v>0</v>
      </c>
      <c r="T7786" s="364"/>
    </row>
    <row r="7787" ht="22.5" hidden="1" spans="1:20">
      <c r="A7787" s="239">
        <v>53857</v>
      </c>
      <c r="B7787" s="100" t="s">
        <v>252</v>
      </c>
      <c r="C7787" s="104" t="s">
        <v>8131</v>
      </c>
      <c r="D7787" s="94" t="s">
        <v>317</v>
      </c>
      <c r="E7787" s="95">
        <v>73.09</v>
      </c>
      <c r="F7787" s="96">
        <f t="shared" si="1002"/>
        <v>89.71</v>
      </c>
      <c r="G7787" s="209">
        <f>ROUND(SUM('NOVO HORIZONTE'!G7787),2)</f>
        <v>0</v>
      </c>
      <c r="H7787" s="107">
        <f t="shared" si="1008"/>
        <v>0</v>
      </c>
      <c r="I7787" s="188">
        <f t="shared" si="1005"/>
        <v>0</v>
      </c>
      <c r="J7787" s="142"/>
      <c r="K7787" s="146"/>
      <c r="L7787" s="7" t="str">
        <f t="shared" si="1006"/>
        <v/>
      </c>
      <c r="M7787" s="7" t="str">
        <f t="shared" si="1007"/>
        <v/>
      </c>
      <c r="N7787" s="7" t="str">
        <f t="shared" si="1004"/>
        <v/>
      </c>
      <c r="O7787" s="144"/>
      <c r="P7787" s="355">
        <v>0</v>
      </c>
      <c r="Q7787" s="362">
        <f>SUM('NOVO HORIZONTE'!I7787)</f>
        <v>0</v>
      </c>
      <c r="R7787" s="363">
        <f t="shared" si="1003"/>
        <v>0</v>
      </c>
      <c r="S7787" s="153">
        <f t="shared" si="1009"/>
        <v>0</v>
      </c>
      <c r="T7787" s="364"/>
    </row>
    <row r="7788" ht="22.5" hidden="1" spans="1:20">
      <c r="A7788" s="239">
        <v>53858</v>
      </c>
      <c r="B7788" s="100" t="s">
        <v>252</v>
      </c>
      <c r="C7788" s="104" t="s">
        <v>8132</v>
      </c>
      <c r="D7788" s="94" t="s">
        <v>317</v>
      </c>
      <c r="E7788" s="95">
        <v>44.46</v>
      </c>
      <c r="F7788" s="96">
        <f t="shared" si="1002"/>
        <v>54.57</v>
      </c>
      <c r="G7788" s="209">
        <f>ROUND(SUM('NOVO HORIZONTE'!G7788),2)</f>
        <v>0</v>
      </c>
      <c r="H7788" s="107">
        <f t="shared" si="1008"/>
        <v>0</v>
      </c>
      <c r="I7788" s="188">
        <f t="shared" si="1005"/>
        <v>0</v>
      </c>
      <c r="J7788" s="142"/>
      <c r="K7788" s="146"/>
      <c r="L7788" s="7" t="str">
        <f t="shared" si="1006"/>
        <v/>
      </c>
      <c r="M7788" s="7" t="str">
        <f t="shared" si="1007"/>
        <v/>
      </c>
      <c r="N7788" s="7" t="str">
        <f t="shared" si="1004"/>
        <v/>
      </c>
      <c r="O7788" s="144"/>
      <c r="P7788" s="355">
        <v>0</v>
      </c>
      <c r="Q7788" s="362">
        <f>SUM('NOVO HORIZONTE'!I7788)</f>
        <v>0</v>
      </c>
      <c r="R7788" s="363">
        <f t="shared" si="1003"/>
        <v>0</v>
      </c>
      <c r="S7788" s="153">
        <f t="shared" si="1009"/>
        <v>0</v>
      </c>
      <c r="T7788" s="364"/>
    </row>
    <row r="7789" ht="22.5" hidden="1" spans="1:20">
      <c r="A7789" s="239">
        <v>53861</v>
      </c>
      <c r="B7789" s="100" t="s">
        <v>252</v>
      </c>
      <c r="C7789" s="104" t="s">
        <v>8133</v>
      </c>
      <c r="D7789" s="94" t="s">
        <v>317</v>
      </c>
      <c r="E7789" s="95">
        <v>70.95</v>
      </c>
      <c r="F7789" s="96">
        <f t="shared" si="1002"/>
        <v>87.08</v>
      </c>
      <c r="G7789" s="209">
        <f>ROUND(SUM('NOVO HORIZONTE'!G7789),2)</f>
        <v>0</v>
      </c>
      <c r="H7789" s="107">
        <f t="shared" si="1008"/>
        <v>0</v>
      </c>
      <c r="I7789" s="188">
        <f t="shared" si="1005"/>
        <v>0</v>
      </c>
      <c r="J7789" s="142"/>
      <c r="K7789" s="146"/>
      <c r="L7789" s="7" t="str">
        <f t="shared" si="1006"/>
        <v/>
      </c>
      <c r="M7789" s="7" t="str">
        <f t="shared" si="1007"/>
        <v/>
      </c>
      <c r="N7789" s="7" t="str">
        <f t="shared" si="1004"/>
        <v/>
      </c>
      <c r="O7789" s="144"/>
      <c r="P7789" s="355">
        <v>0</v>
      </c>
      <c r="Q7789" s="362">
        <f>SUM('NOVO HORIZONTE'!I7789)</f>
        <v>0</v>
      </c>
      <c r="R7789" s="363">
        <f t="shared" si="1003"/>
        <v>0</v>
      </c>
      <c r="S7789" s="153">
        <f t="shared" si="1009"/>
        <v>0</v>
      </c>
      <c r="T7789" s="364"/>
    </row>
    <row r="7790" ht="12.75" hidden="1" spans="1:20">
      <c r="A7790" s="238" t="s">
        <v>8134</v>
      </c>
      <c r="B7790" s="236"/>
      <c r="C7790" s="161" t="s">
        <v>8135</v>
      </c>
      <c r="D7790" s="94"/>
      <c r="E7790" s="95">
        <v>0</v>
      </c>
      <c r="F7790" s="96">
        <f t="shared" ref="F7790:F7853" si="1010">IF(E7790=0,0,IF(P7790=0,ROUND(E7790*(1+E$13),2),ROUND(E7790*(1+E$12),2)))</f>
        <v>0</v>
      </c>
      <c r="G7790" s="209">
        <f>ROUND(SUM('NOVO HORIZONTE'!G7790),2)</f>
        <v>0</v>
      </c>
      <c r="H7790" s="187">
        <f t="shared" si="1008"/>
        <v>0</v>
      </c>
      <c r="I7790" s="188">
        <f t="shared" si="1005"/>
        <v>0</v>
      </c>
      <c r="J7790" s="142"/>
      <c r="K7790" s="145" t="str">
        <f>IF(SUM(I7791:I7861)&gt;0,"xx","")</f>
        <v/>
      </c>
      <c r="L7790" s="7" t="str">
        <f t="shared" si="1006"/>
        <v/>
      </c>
      <c r="M7790" s="7" t="str">
        <f t="shared" si="1007"/>
        <v/>
      </c>
      <c r="N7790" s="7" t="str">
        <f t="shared" si="1004"/>
        <v/>
      </c>
      <c r="O7790" s="144"/>
      <c r="P7790" s="375"/>
      <c r="Q7790" s="362">
        <f>SUM('NOVO HORIZONTE'!I7790)</f>
        <v>0</v>
      </c>
      <c r="R7790" s="363">
        <f t="shared" ref="R7790:R7853" si="1011">I7790-Q7790</f>
        <v>0</v>
      </c>
      <c r="S7790" s="153">
        <f t="shared" si="1009"/>
        <v>0</v>
      </c>
      <c r="T7790" s="364"/>
    </row>
    <row r="7791" ht="22.5" hidden="1" spans="1:20">
      <c r="A7791" s="239">
        <v>95264</v>
      </c>
      <c r="B7791" s="100" t="s">
        <v>252</v>
      </c>
      <c r="C7791" s="104" t="s">
        <v>8136</v>
      </c>
      <c r="D7791" s="94" t="s">
        <v>7265</v>
      </c>
      <c r="E7791" s="95">
        <v>6.13</v>
      </c>
      <c r="F7791" s="96">
        <f t="shared" si="1010"/>
        <v>7.52</v>
      </c>
      <c r="G7791" s="209">
        <f>ROUND(SUM('NOVO HORIZONTE'!G7791),2)</f>
        <v>0</v>
      </c>
      <c r="H7791" s="107">
        <f t="shared" si="1008"/>
        <v>0</v>
      </c>
      <c r="I7791" s="188">
        <f t="shared" si="1005"/>
        <v>0</v>
      </c>
      <c r="J7791" s="142"/>
      <c r="K7791" s="146"/>
      <c r="L7791" s="7" t="str">
        <f t="shared" si="1006"/>
        <v/>
      </c>
      <c r="M7791" s="7" t="str">
        <f t="shared" si="1007"/>
        <v/>
      </c>
      <c r="N7791" s="7" t="str">
        <f t="shared" si="1004"/>
        <v/>
      </c>
      <c r="O7791" s="144"/>
      <c r="P7791" s="355">
        <v>0</v>
      </c>
      <c r="Q7791" s="362">
        <f>SUM('NOVO HORIZONTE'!I7791)</f>
        <v>0</v>
      </c>
      <c r="R7791" s="363">
        <f t="shared" si="1011"/>
        <v>0</v>
      </c>
      <c r="S7791" s="153">
        <f t="shared" si="1009"/>
        <v>0</v>
      </c>
      <c r="T7791" s="364"/>
    </row>
    <row r="7792" ht="22.5" hidden="1" spans="1:20">
      <c r="A7792" s="239">
        <v>95265</v>
      </c>
      <c r="B7792" s="100" t="s">
        <v>252</v>
      </c>
      <c r="C7792" s="104" t="s">
        <v>8137</v>
      </c>
      <c r="D7792" s="94" t="s">
        <v>7267</v>
      </c>
      <c r="E7792" s="95">
        <v>0.73</v>
      </c>
      <c r="F7792" s="96">
        <f t="shared" si="1010"/>
        <v>0.9</v>
      </c>
      <c r="G7792" s="209">
        <f>ROUND(SUM('NOVO HORIZONTE'!G7792),2)</f>
        <v>0</v>
      </c>
      <c r="H7792" s="107">
        <f t="shared" si="1008"/>
        <v>0</v>
      </c>
      <c r="I7792" s="188">
        <f t="shared" si="1005"/>
        <v>0</v>
      </c>
      <c r="J7792" s="142"/>
      <c r="K7792" s="146"/>
      <c r="L7792" s="7" t="str">
        <f t="shared" si="1006"/>
        <v/>
      </c>
      <c r="M7792" s="7" t="str">
        <f t="shared" si="1007"/>
        <v/>
      </c>
      <c r="N7792" s="7" t="str">
        <f t="shared" si="1004"/>
        <v/>
      </c>
      <c r="O7792" s="144"/>
      <c r="P7792" s="355">
        <v>0</v>
      </c>
      <c r="Q7792" s="362">
        <f>SUM('NOVO HORIZONTE'!I7792)</f>
        <v>0</v>
      </c>
      <c r="R7792" s="363">
        <f t="shared" si="1011"/>
        <v>0</v>
      </c>
      <c r="S7792" s="153">
        <f t="shared" si="1009"/>
        <v>0</v>
      </c>
      <c r="T7792" s="364"/>
    </row>
    <row r="7793" ht="22.5" hidden="1" spans="1:20">
      <c r="A7793" s="239">
        <v>95260</v>
      </c>
      <c r="B7793" s="100" t="s">
        <v>252</v>
      </c>
      <c r="C7793" s="104" t="s">
        <v>8138</v>
      </c>
      <c r="D7793" s="94" t="s">
        <v>317</v>
      </c>
      <c r="E7793" s="95">
        <v>0.6</v>
      </c>
      <c r="F7793" s="96">
        <f t="shared" si="1010"/>
        <v>0.74</v>
      </c>
      <c r="G7793" s="209">
        <f>ROUND(SUM('NOVO HORIZONTE'!G7793),2)</f>
        <v>0</v>
      </c>
      <c r="H7793" s="107">
        <f t="shared" si="1008"/>
        <v>0</v>
      </c>
      <c r="I7793" s="188">
        <f t="shared" si="1005"/>
        <v>0</v>
      </c>
      <c r="J7793" s="142"/>
      <c r="K7793" s="146"/>
      <c r="L7793" s="7" t="str">
        <f t="shared" si="1006"/>
        <v/>
      </c>
      <c r="M7793" s="7" t="str">
        <f t="shared" si="1007"/>
        <v/>
      </c>
      <c r="N7793" s="7" t="str">
        <f t="shared" si="1004"/>
        <v/>
      </c>
      <c r="O7793" s="144"/>
      <c r="P7793" s="355">
        <v>0</v>
      </c>
      <c r="Q7793" s="362">
        <f>SUM('NOVO HORIZONTE'!I7793)</f>
        <v>0</v>
      </c>
      <c r="R7793" s="363">
        <f t="shared" si="1011"/>
        <v>0</v>
      </c>
      <c r="S7793" s="153">
        <f t="shared" si="1009"/>
        <v>0</v>
      </c>
      <c r="T7793" s="364"/>
    </row>
    <row r="7794" ht="22.5" hidden="1" spans="1:20">
      <c r="A7794" s="239">
        <v>95261</v>
      </c>
      <c r="B7794" s="100" t="s">
        <v>252</v>
      </c>
      <c r="C7794" s="104" t="s">
        <v>8139</v>
      </c>
      <c r="D7794" s="94" t="s">
        <v>317</v>
      </c>
      <c r="E7794" s="95">
        <v>0.13</v>
      </c>
      <c r="F7794" s="96">
        <f t="shared" si="1010"/>
        <v>0.16</v>
      </c>
      <c r="G7794" s="209">
        <f>ROUND(SUM('NOVO HORIZONTE'!G7794),2)</f>
        <v>0</v>
      </c>
      <c r="H7794" s="107">
        <f t="shared" si="1008"/>
        <v>0</v>
      </c>
      <c r="I7794" s="188">
        <f t="shared" si="1005"/>
        <v>0</v>
      </c>
      <c r="J7794" s="142"/>
      <c r="K7794" s="146"/>
      <c r="L7794" s="7" t="str">
        <f t="shared" si="1006"/>
        <v/>
      </c>
      <c r="M7794" s="7" t="str">
        <f t="shared" si="1007"/>
        <v/>
      </c>
      <c r="N7794" s="7" t="str">
        <f t="shared" si="1004"/>
        <v/>
      </c>
      <c r="O7794" s="144"/>
      <c r="P7794" s="355">
        <v>0</v>
      </c>
      <c r="Q7794" s="362">
        <f>SUM('NOVO HORIZONTE'!I7794)</f>
        <v>0</v>
      </c>
      <c r="R7794" s="363">
        <f t="shared" si="1011"/>
        <v>0</v>
      </c>
      <c r="S7794" s="153">
        <f t="shared" si="1009"/>
        <v>0</v>
      </c>
      <c r="T7794" s="364"/>
    </row>
    <row r="7795" ht="22.5" hidden="1" spans="1:20">
      <c r="A7795" s="239">
        <v>95262</v>
      </c>
      <c r="B7795" s="100" t="s">
        <v>252</v>
      </c>
      <c r="C7795" s="104" t="s">
        <v>8140</v>
      </c>
      <c r="D7795" s="94" t="s">
        <v>317</v>
      </c>
      <c r="E7795" s="95">
        <v>1.24</v>
      </c>
      <c r="F7795" s="96">
        <f t="shared" si="1010"/>
        <v>1.52</v>
      </c>
      <c r="G7795" s="209">
        <f>ROUND(SUM('NOVO HORIZONTE'!G7795),2)</f>
        <v>0</v>
      </c>
      <c r="H7795" s="107">
        <f t="shared" si="1008"/>
        <v>0</v>
      </c>
      <c r="I7795" s="188">
        <f t="shared" si="1005"/>
        <v>0</v>
      </c>
      <c r="J7795" s="142"/>
      <c r="K7795" s="146"/>
      <c r="L7795" s="7" t="str">
        <f t="shared" si="1006"/>
        <v/>
      </c>
      <c r="M7795" s="7" t="str">
        <f t="shared" si="1007"/>
        <v/>
      </c>
      <c r="N7795" s="7" t="str">
        <f t="shared" si="1004"/>
        <v/>
      </c>
      <c r="O7795" s="144"/>
      <c r="P7795" s="355">
        <v>0</v>
      </c>
      <c r="Q7795" s="362">
        <f>SUM('NOVO HORIZONTE'!I7795)</f>
        <v>0</v>
      </c>
      <c r="R7795" s="363">
        <f t="shared" si="1011"/>
        <v>0</v>
      </c>
      <c r="S7795" s="153">
        <f t="shared" si="1009"/>
        <v>0</v>
      </c>
      <c r="T7795" s="364"/>
    </row>
    <row r="7796" ht="22.5" hidden="1" spans="1:20">
      <c r="A7796" s="239">
        <v>95263</v>
      </c>
      <c r="B7796" s="100" t="s">
        <v>252</v>
      </c>
      <c r="C7796" s="104" t="s">
        <v>8141</v>
      </c>
      <c r="D7796" s="94" t="s">
        <v>317</v>
      </c>
      <c r="E7796" s="95">
        <v>4.16</v>
      </c>
      <c r="F7796" s="96">
        <f t="shared" si="1010"/>
        <v>5.11</v>
      </c>
      <c r="G7796" s="209">
        <f>ROUND(SUM('NOVO HORIZONTE'!G7796),2)</f>
        <v>0</v>
      </c>
      <c r="H7796" s="107">
        <f t="shared" si="1008"/>
        <v>0</v>
      </c>
      <c r="I7796" s="188">
        <f t="shared" si="1005"/>
        <v>0</v>
      </c>
      <c r="J7796" s="142"/>
      <c r="K7796" s="146"/>
      <c r="L7796" s="7" t="str">
        <f t="shared" si="1006"/>
        <v/>
      </c>
      <c r="M7796" s="7" t="str">
        <f t="shared" si="1007"/>
        <v/>
      </c>
      <c r="N7796" s="7" t="str">
        <f t="shared" si="1004"/>
        <v/>
      </c>
      <c r="O7796" s="144"/>
      <c r="P7796" s="355">
        <v>0</v>
      </c>
      <c r="Q7796" s="362">
        <f>SUM('NOVO HORIZONTE'!I7796)</f>
        <v>0</v>
      </c>
      <c r="R7796" s="363">
        <f t="shared" si="1011"/>
        <v>0</v>
      </c>
      <c r="S7796" s="153">
        <f t="shared" si="1009"/>
        <v>0</v>
      </c>
      <c r="T7796" s="364"/>
    </row>
    <row r="7797" ht="22.5" hidden="1" spans="1:20">
      <c r="A7797" s="239">
        <v>91533</v>
      </c>
      <c r="B7797" s="100" t="s">
        <v>252</v>
      </c>
      <c r="C7797" s="104" t="s">
        <v>8142</v>
      </c>
      <c r="D7797" s="94" t="s">
        <v>7265</v>
      </c>
      <c r="E7797" s="95">
        <v>38.66</v>
      </c>
      <c r="F7797" s="96">
        <f t="shared" si="1010"/>
        <v>47.45</v>
      </c>
      <c r="G7797" s="209">
        <f>ROUND(SUM('NOVO HORIZONTE'!G7797),2)</f>
        <v>0</v>
      </c>
      <c r="H7797" s="107">
        <f t="shared" si="1008"/>
        <v>0</v>
      </c>
      <c r="I7797" s="188">
        <f t="shared" si="1005"/>
        <v>0</v>
      </c>
      <c r="J7797" s="142"/>
      <c r="K7797" s="146"/>
      <c r="L7797" s="7" t="str">
        <f t="shared" si="1006"/>
        <v/>
      </c>
      <c r="M7797" s="7" t="str">
        <f t="shared" si="1007"/>
        <v/>
      </c>
      <c r="N7797" s="7" t="str">
        <f t="shared" si="1004"/>
        <v/>
      </c>
      <c r="O7797" s="144"/>
      <c r="P7797" s="355">
        <v>0</v>
      </c>
      <c r="Q7797" s="362">
        <f>SUM('NOVO HORIZONTE'!I7797)</f>
        <v>0</v>
      </c>
      <c r="R7797" s="363">
        <f t="shared" si="1011"/>
        <v>0</v>
      </c>
      <c r="S7797" s="153">
        <f t="shared" si="1009"/>
        <v>0</v>
      </c>
      <c r="T7797" s="364"/>
    </row>
    <row r="7798" ht="22.5" hidden="1" spans="1:20">
      <c r="A7798" s="239">
        <v>91534</v>
      </c>
      <c r="B7798" s="100" t="s">
        <v>252</v>
      </c>
      <c r="C7798" s="104" t="s">
        <v>8143</v>
      </c>
      <c r="D7798" s="94" t="s">
        <v>7267</v>
      </c>
      <c r="E7798" s="95">
        <v>32.23</v>
      </c>
      <c r="F7798" s="96">
        <f t="shared" si="1010"/>
        <v>39.56</v>
      </c>
      <c r="G7798" s="209">
        <f>ROUND(SUM('NOVO HORIZONTE'!G7798),2)</f>
        <v>0</v>
      </c>
      <c r="H7798" s="107">
        <f t="shared" si="1008"/>
        <v>0</v>
      </c>
      <c r="I7798" s="188">
        <f t="shared" si="1005"/>
        <v>0</v>
      </c>
      <c r="J7798" s="142"/>
      <c r="K7798" s="146"/>
      <c r="L7798" s="7" t="str">
        <f t="shared" si="1006"/>
        <v/>
      </c>
      <c r="M7798" s="7" t="str">
        <f t="shared" si="1007"/>
        <v/>
      </c>
      <c r="N7798" s="7" t="str">
        <f t="shared" si="1004"/>
        <v/>
      </c>
      <c r="O7798" s="144"/>
      <c r="P7798" s="355">
        <v>0</v>
      </c>
      <c r="Q7798" s="362">
        <f>SUM('NOVO HORIZONTE'!I7798)</f>
        <v>0</v>
      </c>
      <c r="R7798" s="363">
        <f t="shared" si="1011"/>
        <v>0</v>
      </c>
      <c r="S7798" s="153">
        <f t="shared" si="1009"/>
        <v>0</v>
      </c>
      <c r="T7798" s="364"/>
    </row>
    <row r="7799" ht="22.5" hidden="1" spans="1:20">
      <c r="A7799" s="239">
        <v>91529</v>
      </c>
      <c r="B7799" s="100" t="s">
        <v>252</v>
      </c>
      <c r="C7799" s="104" t="s">
        <v>8144</v>
      </c>
      <c r="D7799" s="94" t="s">
        <v>317</v>
      </c>
      <c r="E7799" s="95">
        <v>0.74</v>
      </c>
      <c r="F7799" s="96">
        <f t="shared" si="1010"/>
        <v>0.91</v>
      </c>
      <c r="G7799" s="209">
        <f>ROUND(SUM('NOVO HORIZONTE'!G7799),2)</f>
        <v>0</v>
      </c>
      <c r="H7799" s="107">
        <f t="shared" si="1008"/>
        <v>0</v>
      </c>
      <c r="I7799" s="188">
        <f t="shared" si="1005"/>
        <v>0</v>
      </c>
      <c r="J7799" s="142"/>
      <c r="K7799" s="146"/>
      <c r="L7799" s="7" t="str">
        <f t="shared" si="1006"/>
        <v/>
      </c>
      <c r="M7799" s="7" t="str">
        <f t="shared" si="1007"/>
        <v/>
      </c>
      <c r="N7799" s="7" t="str">
        <f t="shared" si="1004"/>
        <v/>
      </c>
      <c r="O7799" s="144"/>
      <c r="P7799" s="355">
        <v>0</v>
      </c>
      <c r="Q7799" s="362">
        <f>SUM('NOVO HORIZONTE'!I7799)</f>
        <v>0</v>
      </c>
      <c r="R7799" s="363">
        <f t="shared" si="1011"/>
        <v>0</v>
      </c>
      <c r="S7799" s="153">
        <f t="shared" si="1009"/>
        <v>0</v>
      </c>
      <c r="T7799" s="364"/>
    </row>
    <row r="7800" ht="22.5" hidden="1" spans="1:20">
      <c r="A7800" s="239">
        <v>91530</v>
      </c>
      <c r="B7800" s="100" t="s">
        <v>252</v>
      </c>
      <c r="C7800" s="104" t="s">
        <v>8145</v>
      </c>
      <c r="D7800" s="94" t="s">
        <v>317</v>
      </c>
      <c r="E7800" s="95">
        <v>0.1</v>
      </c>
      <c r="F7800" s="96">
        <f t="shared" si="1010"/>
        <v>0.12</v>
      </c>
      <c r="G7800" s="209">
        <f>ROUND(SUM('NOVO HORIZONTE'!G7800),2)</f>
        <v>0</v>
      </c>
      <c r="H7800" s="107">
        <f t="shared" si="1008"/>
        <v>0</v>
      </c>
      <c r="I7800" s="188">
        <f t="shared" si="1005"/>
        <v>0</v>
      </c>
      <c r="J7800" s="142"/>
      <c r="K7800" s="146"/>
      <c r="L7800" s="7" t="str">
        <f t="shared" si="1006"/>
        <v/>
      </c>
      <c r="M7800" s="7" t="str">
        <f t="shared" si="1007"/>
        <v/>
      </c>
      <c r="N7800" s="7" t="str">
        <f t="shared" si="1004"/>
        <v/>
      </c>
      <c r="O7800" s="144"/>
      <c r="P7800" s="355">
        <v>0</v>
      </c>
      <c r="Q7800" s="362">
        <f>SUM('NOVO HORIZONTE'!I7800)</f>
        <v>0</v>
      </c>
      <c r="R7800" s="363">
        <f t="shared" si="1011"/>
        <v>0</v>
      </c>
      <c r="S7800" s="153">
        <f t="shared" si="1009"/>
        <v>0</v>
      </c>
      <c r="T7800" s="364"/>
    </row>
    <row r="7801" ht="22.5" hidden="1" spans="1:20">
      <c r="A7801" s="239">
        <v>91531</v>
      </c>
      <c r="B7801" s="100" t="s">
        <v>252</v>
      </c>
      <c r="C7801" s="104" t="s">
        <v>8146</v>
      </c>
      <c r="D7801" s="94" t="s">
        <v>317</v>
      </c>
      <c r="E7801" s="95">
        <v>0.93</v>
      </c>
      <c r="F7801" s="96">
        <f t="shared" si="1010"/>
        <v>1.14</v>
      </c>
      <c r="G7801" s="209">
        <f>ROUND(SUM('NOVO HORIZONTE'!G7801),2)</f>
        <v>0</v>
      </c>
      <c r="H7801" s="107">
        <f t="shared" si="1008"/>
        <v>0</v>
      </c>
      <c r="I7801" s="188">
        <f t="shared" si="1005"/>
        <v>0</v>
      </c>
      <c r="J7801" s="142"/>
      <c r="K7801" s="146"/>
      <c r="L7801" s="7" t="str">
        <f t="shared" si="1006"/>
        <v/>
      </c>
      <c r="M7801" s="7" t="str">
        <f t="shared" si="1007"/>
        <v/>
      </c>
      <c r="N7801" s="7" t="str">
        <f t="shared" si="1004"/>
        <v/>
      </c>
      <c r="O7801" s="144"/>
      <c r="P7801" s="355">
        <v>0</v>
      </c>
      <c r="Q7801" s="362">
        <f>SUM('NOVO HORIZONTE'!I7801)</f>
        <v>0</v>
      </c>
      <c r="R7801" s="363">
        <f t="shared" si="1011"/>
        <v>0</v>
      </c>
      <c r="S7801" s="153">
        <f t="shared" si="1009"/>
        <v>0</v>
      </c>
      <c r="T7801" s="364"/>
    </row>
    <row r="7802" ht="22.5" hidden="1" spans="1:20">
      <c r="A7802" s="239">
        <v>91532</v>
      </c>
      <c r="B7802" s="100" t="s">
        <v>252</v>
      </c>
      <c r="C7802" s="104" t="s">
        <v>8147</v>
      </c>
      <c r="D7802" s="94" t="s">
        <v>317</v>
      </c>
      <c r="E7802" s="95">
        <v>5.5</v>
      </c>
      <c r="F7802" s="96">
        <f t="shared" si="1010"/>
        <v>6.75</v>
      </c>
      <c r="G7802" s="209">
        <f>ROUND(SUM('NOVO HORIZONTE'!G7802),2)</f>
        <v>0</v>
      </c>
      <c r="H7802" s="107">
        <f t="shared" si="1008"/>
        <v>0</v>
      </c>
      <c r="I7802" s="188">
        <f t="shared" si="1005"/>
        <v>0</v>
      </c>
      <c r="J7802" s="142"/>
      <c r="K7802" s="146"/>
      <c r="L7802" s="7" t="str">
        <f t="shared" si="1006"/>
        <v/>
      </c>
      <c r="M7802" s="7" t="str">
        <f t="shared" si="1007"/>
        <v/>
      </c>
      <c r="N7802" s="7" t="str">
        <f t="shared" si="1004"/>
        <v/>
      </c>
      <c r="O7802" s="144"/>
      <c r="P7802" s="355">
        <v>0</v>
      </c>
      <c r="Q7802" s="362">
        <f>SUM('NOVO HORIZONTE'!I7802)</f>
        <v>0</v>
      </c>
      <c r="R7802" s="363">
        <f t="shared" si="1011"/>
        <v>0</v>
      </c>
      <c r="S7802" s="153">
        <f t="shared" si="1009"/>
        <v>0</v>
      </c>
      <c r="T7802" s="364"/>
    </row>
    <row r="7803" ht="22.5" hidden="1" spans="1:20">
      <c r="A7803" s="239">
        <v>73315</v>
      </c>
      <c r="B7803" s="100" t="s">
        <v>252</v>
      </c>
      <c r="C7803" s="104" t="s">
        <v>8148</v>
      </c>
      <c r="D7803" s="94" t="s">
        <v>317</v>
      </c>
      <c r="E7803" s="95">
        <v>55.58</v>
      </c>
      <c r="F7803" s="96">
        <f t="shared" si="1010"/>
        <v>68.22</v>
      </c>
      <c r="G7803" s="209">
        <f>ROUND(SUM('NOVO HORIZONTE'!G7803),2)</f>
        <v>0</v>
      </c>
      <c r="H7803" s="107">
        <f t="shared" si="1008"/>
        <v>0</v>
      </c>
      <c r="I7803" s="188">
        <f t="shared" si="1005"/>
        <v>0</v>
      </c>
      <c r="J7803" s="142"/>
      <c r="K7803" s="146"/>
      <c r="L7803" s="7" t="str">
        <f t="shared" si="1006"/>
        <v/>
      </c>
      <c r="M7803" s="7" t="str">
        <f t="shared" si="1007"/>
        <v/>
      </c>
      <c r="N7803" s="7" t="str">
        <f t="shared" si="1004"/>
        <v/>
      </c>
      <c r="O7803" s="144"/>
      <c r="P7803" s="355">
        <v>0</v>
      </c>
      <c r="Q7803" s="362">
        <f>SUM('NOVO HORIZONTE'!I7803)</f>
        <v>0</v>
      </c>
      <c r="R7803" s="363">
        <f t="shared" si="1011"/>
        <v>0</v>
      </c>
      <c r="S7803" s="153">
        <f t="shared" si="1009"/>
        <v>0</v>
      </c>
      <c r="T7803" s="364"/>
    </row>
    <row r="7804" ht="22.5" hidden="1" spans="1:20">
      <c r="A7804" s="239">
        <v>73436</v>
      </c>
      <c r="B7804" s="100" t="s">
        <v>252</v>
      </c>
      <c r="C7804" s="104" t="s">
        <v>8149</v>
      </c>
      <c r="D7804" s="94" t="s">
        <v>7265</v>
      </c>
      <c r="E7804" s="95">
        <v>218.85</v>
      </c>
      <c r="F7804" s="96">
        <f t="shared" si="1010"/>
        <v>268.62</v>
      </c>
      <c r="G7804" s="209">
        <f>ROUND(SUM('NOVO HORIZONTE'!G7804),2)</f>
        <v>0</v>
      </c>
      <c r="H7804" s="107">
        <f t="shared" si="1008"/>
        <v>0</v>
      </c>
      <c r="I7804" s="188">
        <f t="shared" si="1005"/>
        <v>0</v>
      </c>
      <c r="J7804" s="142"/>
      <c r="K7804" s="146"/>
      <c r="L7804" s="7" t="str">
        <f t="shared" si="1006"/>
        <v/>
      </c>
      <c r="M7804" s="7" t="str">
        <f t="shared" si="1007"/>
        <v/>
      </c>
      <c r="N7804" s="7" t="str">
        <f t="shared" si="1004"/>
        <v/>
      </c>
      <c r="O7804" s="144"/>
      <c r="P7804" s="355">
        <v>0</v>
      </c>
      <c r="Q7804" s="362">
        <f>SUM('NOVO HORIZONTE'!I7804)</f>
        <v>0</v>
      </c>
      <c r="R7804" s="363">
        <f t="shared" si="1011"/>
        <v>0</v>
      </c>
      <c r="S7804" s="153">
        <f t="shared" si="1009"/>
        <v>0</v>
      </c>
      <c r="T7804" s="364"/>
    </row>
    <row r="7805" ht="22.5" hidden="1" spans="1:20">
      <c r="A7805" s="239">
        <v>5089</v>
      </c>
      <c r="B7805" s="100" t="s">
        <v>252</v>
      </c>
      <c r="C7805" s="104" t="s">
        <v>8150</v>
      </c>
      <c r="D7805" s="94" t="s">
        <v>317</v>
      </c>
      <c r="E7805" s="95">
        <v>42.15</v>
      </c>
      <c r="F7805" s="96">
        <f t="shared" si="1010"/>
        <v>51.73</v>
      </c>
      <c r="G7805" s="209">
        <f>ROUND(SUM('NOVO HORIZONTE'!G7805),2)</f>
        <v>0</v>
      </c>
      <c r="H7805" s="107">
        <f t="shared" si="1008"/>
        <v>0</v>
      </c>
      <c r="I7805" s="188">
        <f t="shared" si="1005"/>
        <v>0</v>
      </c>
      <c r="J7805" s="142"/>
      <c r="K7805" s="146"/>
      <c r="L7805" s="7" t="str">
        <f t="shared" si="1006"/>
        <v/>
      </c>
      <c r="M7805" s="7" t="str">
        <f t="shared" si="1007"/>
        <v/>
      </c>
      <c r="N7805" s="7" t="str">
        <f t="shared" si="1004"/>
        <v/>
      </c>
      <c r="O7805" s="144"/>
      <c r="P7805" s="355">
        <v>0</v>
      </c>
      <c r="Q7805" s="362">
        <f>SUM('NOVO HORIZONTE'!I7805)</f>
        <v>0</v>
      </c>
      <c r="R7805" s="363">
        <f t="shared" si="1011"/>
        <v>0</v>
      </c>
      <c r="S7805" s="153">
        <f t="shared" si="1009"/>
        <v>0</v>
      </c>
      <c r="T7805" s="364"/>
    </row>
    <row r="7806" ht="33.75" hidden="1" spans="1:20">
      <c r="A7806" s="239">
        <v>5674</v>
      </c>
      <c r="B7806" s="100" t="s">
        <v>252</v>
      </c>
      <c r="C7806" s="104" t="s">
        <v>8151</v>
      </c>
      <c r="D7806" s="94" t="s">
        <v>317</v>
      </c>
      <c r="E7806" s="95">
        <v>40.54</v>
      </c>
      <c r="F7806" s="96">
        <f t="shared" si="1010"/>
        <v>49.76</v>
      </c>
      <c r="G7806" s="209">
        <f>ROUND(SUM('NOVO HORIZONTE'!G7806),2)</f>
        <v>0</v>
      </c>
      <c r="H7806" s="107">
        <f t="shared" si="1008"/>
        <v>0</v>
      </c>
      <c r="I7806" s="188">
        <f t="shared" si="1005"/>
        <v>0</v>
      </c>
      <c r="J7806" s="142"/>
      <c r="K7806" s="146"/>
      <c r="L7806" s="7" t="str">
        <f t="shared" si="1006"/>
        <v/>
      </c>
      <c r="M7806" s="7" t="str">
        <f t="shared" si="1007"/>
        <v/>
      </c>
      <c r="N7806" s="7" t="str">
        <f t="shared" si="1004"/>
        <v/>
      </c>
      <c r="O7806" s="144"/>
      <c r="P7806" s="355">
        <v>0</v>
      </c>
      <c r="Q7806" s="362">
        <f>SUM('NOVO HORIZONTE'!I7806)</f>
        <v>0</v>
      </c>
      <c r="R7806" s="363">
        <f t="shared" si="1011"/>
        <v>0</v>
      </c>
      <c r="S7806" s="153">
        <f t="shared" si="1009"/>
        <v>0</v>
      </c>
      <c r="T7806" s="364"/>
    </row>
    <row r="7807" ht="33.75" hidden="1" spans="1:20">
      <c r="A7807" s="239">
        <v>5684</v>
      </c>
      <c r="B7807" s="100" t="s">
        <v>252</v>
      </c>
      <c r="C7807" s="104" t="s">
        <v>8152</v>
      </c>
      <c r="D7807" s="94" t="s">
        <v>7265</v>
      </c>
      <c r="E7807" s="95">
        <v>160.59</v>
      </c>
      <c r="F7807" s="96">
        <f t="shared" si="1010"/>
        <v>197.11</v>
      </c>
      <c r="G7807" s="209">
        <f>ROUND(SUM('NOVO HORIZONTE'!G7807),2)</f>
        <v>0</v>
      </c>
      <c r="H7807" s="107">
        <f t="shared" si="1008"/>
        <v>0</v>
      </c>
      <c r="I7807" s="188">
        <f t="shared" si="1005"/>
        <v>0</v>
      </c>
      <c r="J7807" s="142"/>
      <c r="K7807" s="146"/>
      <c r="L7807" s="7" t="str">
        <f t="shared" si="1006"/>
        <v/>
      </c>
      <c r="M7807" s="7" t="str">
        <f t="shared" si="1007"/>
        <v/>
      </c>
      <c r="N7807" s="7" t="str">
        <f t="shared" si="1004"/>
        <v/>
      </c>
      <c r="O7807" s="144"/>
      <c r="P7807" s="355">
        <v>0</v>
      </c>
      <c r="Q7807" s="362">
        <f>SUM('NOVO HORIZONTE'!I7807)</f>
        <v>0</v>
      </c>
      <c r="R7807" s="363">
        <f t="shared" si="1011"/>
        <v>0</v>
      </c>
      <c r="S7807" s="153">
        <f t="shared" si="1009"/>
        <v>0</v>
      </c>
      <c r="T7807" s="364"/>
    </row>
    <row r="7808" ht="22.5" hidden="1" spans="1:20">
      <c r="A7808" s="239">
        <v>5685</v>
      </c>
      <c r="B7808" s="100" t="s">
        <v>252</v>
      </c>
      <c r="C7808" s="104" t="s">
        <v>8153</v>
      </c>
      <c r="D7808" s="94" t="s">
        <v>7267</v>
      </c>
      <c r="E7808" s="95">
        <v>64.47</v>
      </c>
      <c r="F7808" s="96">
        <f t="shared" si="1010"/>
        <v>79.13</v>
      </c>
      <c r="G7808" s="209">
        <f>ROUND(SUM('NOVO HORIZONTE'!G7808),2)</f>
        <v>0</v>
      </c>
      <c r="H7808" s="107">
        <f t="shared" si="1008"/>
        <v>0</v>
      </c>
      <c r="I7808" s="188">
        <f t="shared" si="1005"/>
        <v>0</v>
      </c>
      <c r="J7808" s="142"/>
      <c r="K7808" s="146"/>
      <c r="L7808" s="7" t="str">
        <f t="shared" si="1006"/>
        <v/>
      </c>
      <c r="M7808" s="7" t="str">
        <f t="shared" si="1007"/>
        <v/>
      </c>
      <c r="N7808" s="7" t="str">
        <f t="shared" si="1004"/>
        <v/>
      </c>
      <c r="O7808" s="144"/>
      <c r="P7808" s="355">
        <v>0</v>
      </c>
      <c r="Q7808" s="362">
        <f>SUM('NOVO HORIZONTE'!I7808)</f>
        <v>0</v>
      </c>
      <c r="R7808" s="363">
        <f t="shared" si="1011"/>
        <v>0</v>
      </c>
      <c r="S7808" s="153">
        <f t="shared" si="1009"/>
        <v>0</v>
      </c>
      <c r="T7808" s="364"/>
    </row>
    <row r="7809" ht="22.5" hidden="1" spans="1:20">
      <c r="A7809" s="239">
        <v>5727</v>
      </c>
      <c r="B7809" s="100" t="s">
        <v>252</v>
      </c>
      <c r="C7809" s="104" t="s">
        <v>8154</v>
      </c>
      <c r="D7809" s="94" t="s">
        <v>317</v>
      </c>
      <c r="E7809" s="95">
        <v>12.23</v>
      </c>
      <c r="F7809" s="96">
        <f t="shared" si="1010"/>
        <v>15.01</v>
      </c>
      <c r="G7809" s="209">
        <f>ROUND(SUM('NOVO HORIZONTE'!G7809),2)</f>
        <v>0</v>
      </c>
      <c r="H7809" s="107">
        <f t="shared" si="1008"/>
        <v>0</v>
      </c>
      <c r="I7809" s="188">
        <f t="shared" si="1005"/>
        <v>0</v>
      </c>
      <c r="J7809" s="142"/>
      <c r="K7809" s="146"/>
      <c r="L7809" s="7" t="str">
        <f t="shared" si="1006"/>
        <v/>
      </c>
      <c r="M7809" s="7" t="str">
        <f t="shared" si="1007"/>
        <v/>
      </c>
      <c r="N7809" s="7" t="str">
        <f t="shared" si="1004"/>
        <v/>
      </c>
      <c r="O7809" s="144"/>
      <c r="P7809" s="355">
        <v>0</v>
      </c>
      <c r="Q7809" s="362">
        <f>SUM('NOVO HORIZONTE'!I7809)</f>
        <v>0</v>
      </c>
      <c r="R7809" s="363">
        <f t="shared" si="1011"/>
        <v>0</v>
      </c>
      <c r="S7809" s="153">
        <f t="shared" si="1009"/>
        <v>0</v>
      </c>
      <c r="T7809" s="364"/>
    </row>
    <row r="7810" ht="22.5" hidden="1" spans="1:20">
      <c r="A7810" s="239">
        <v>5729</v>
      </c>
      <c r="B7810" s="100" t="s">
        <v>252</v>
      </c>
      <c r="C7810" s="104" t="s">
        <v>8155</v>
      </c>
      <c r="D7810" s="94" t="s">
        <v>317</v>
      </c>
      <c r="E7810" s="95">
        <v>49.78</v>
      </c>
      <c r="F7810" s="96">
        <f t="shared" si="1010"/>
        <v>61.1</v>
      </c>
      <c r="G7810" s="209">
        <f>ROUND(SUM('NOVO HORIZONTE'!G7810),2)</f>
        <v>0</v>
      </c>
      <c r="H7810" s="107">
        <f t="shared" si="1008"/>
        <v>0</v>
      </c>
      <c r="I7810" s="188">
        <f t="shared" si="1005"/>
        <v>0</v>
      </c>
      <c r="J7810" s="142"/>
      <c r="K7810" s="146"/>
      <c r="L7810" s="7" t="str">
        <f t="shared" si="1006"/>
        <v/>
      </c>
      <c r="M7810" s="7" t="str">
        <f t="shared" si="1007"/>
        <v/>
      </c>
      <c r="N7810" s="7" t="str">
        <f t="shared" si="1004"/>
        <v/>
      </c>
      <c r="O7810" s="144"/>
      <c r="P7810" s="355">
        <v>0</v>
      </c>
      <c r="Q7810" s="362">
        <f>SUM('NOVO HORIZONTE'!I7810)</f>
        <v>0</v>
      </c>
      <c r="R7810" s="363">
        <f t="shared" si="1011"/>
        <v>0</v>
      </c>
      <c r="S7810" s="153">
        <f t="shared" si="1009"/>
        <v>0</v>
      </c>
      <c r="T7810" s="364"/>
    </row>
    <row r="7811" ht="22.5" hidden="1" spans="1:20">
      <c r="A7811" s="239">
        <v>5730</v>
      </c>
      <c r="B7811" s="100" t="s">
        <v>252</v>
      </c>
      <c r="C7811" s="104" t="s">
        <v>8156</v>
      </c>
      <c r="D7811" s="94" t="s">
        <v>317</v>
      </c>
      <c r="E7811" s="95">
        <v>39.75</v>
      </c>
      <c r="F7811" s="96">
        <f t="shared" si="1010"/>
        <v>48.79</v>
      </c>
      <c r="G7811" s="209">
        <f>ROUND(SUM('NOVO HORIZONTE'!G7811),2)</f>
        <v>0</v>
      </c>
      <c r="H7811" s="107">
        <f t="shared" si="1008"/>
        <v>0</v>
      </c>
      <c r="I7811" s="188">
        <f t="shared" si="1005"/>
        <v>0</v>
      </c>
      <c r="J7811" s="142"/>
      <c r="K7811" s="146"/>
      <c r="L7811" s="7" t="str">
        <f t="shared" si="1006"/>
        <v/>
      </c>
      <c r="M7811" s="7" t="str">
        <f t="shared" si="1007"/>
        <v/>
      </c>
      <c r="N7811" s="7" t="str">
        <f t="shared" ref="N7811:N7874" si="1012">M7811</f>
        <v/>
      </c>
      <c r="O7811" s="144"/>
      <c r="P7811" s="355">
        <v>0</v>
      </c>
      <c r="Q7811" s="362">
        <f>SUM('NOVO HORIZONTE'!I7811)</f>
        <v>0</v>
      </c>
      <c r="R7811" s="363">
        <f t="shared" si="1011"/>
        <v>0</v>
      </c>
      <c r="S7811" s="153">
        <f t="shared" si="1009"/>
        <v>0</v>
      </c>
      <c r="T7811" s="364"/>
    </row>
    <row r="7812" ht="22.5" hidden="1" spans="1:20">
      <c r="A7812" s="239">
        <v>5863</v>
      </c>
      <c r="B7812" s="100" t="s">
        <v>252</v>
      </c>
      <c r="C7812" s="104" t="s">
        <v>8157</v>
      </c>
      <c r="D7812" s="94" t="s">
        <v>7265</v>
      </c>
      <c r="E7812" s="95">
        <v>23.35</v>
      </c>
      <c r="F7812" s="96">
        <f t="shared" si="1010"/>
        <v>28.66</v>
      </c>
      <c r="G7812" s="209">
        <f>ROUND(SUM('NOVO HORIZONTE'!G7812),2)</f>
        <v>0</v>
      </c>
      <c r="H7812" s="107">
        <f t="shared" si="1008"/>
        <v>0</v>
      </c>
      <c r="I7812" s="188">
        <f t="shared" si="1005"/>
        <v>0</v>
      </c>
      <c r="J7812" s="142"/>
      <c r="K7812" s="146"/>
      <c r="L7812" s="7" t="str">
        <f t="shared" si="1006"/>
        <v/>
      </c>
      <c r="M7812" s="7" t="str">
        <f t="shared" si="1007"/>
        <v/>
      </c>
      <c r="N7812" s="7" t="str">
        <f t="shared" si="1012"/>
        <v/>
      </c>
      <c r="O7812" s="144"/>
      <c r="P7812" s="355">
        <v>0</v>
      </c>
      <c r="Q7812" s="362">
        <f>SUM('NOVO HORIZONTE'!I7812)</f>
        <v>0</v>
      </c>
      <c r="R7812" s="363">
        <f t="shared" si="1011"/>
        <v>0</v>
      </c>
      <c r="S7812" s="153">
        <f t="shared" si="1009"/>
        <v>0</v>
      </c>
      <c r="T7812" s="364"/>
    </row>
    <row r="7813" ht="22.5" hidden="1" spans="1:20">
      <c r="A7813" s="239">
        <v>5865</v>
      </c>
      <c r="B7813" s="100" t="s">
        <v>252</v>
      </c>
      <c r="C7813" s="104" t="s">
        <v>8158</v>
      </c>
      <c r="D7813" s="94" t="s">
        <v>7267</v>
      </c>
      <c r="E7813" s="95">
        <v>11.12</v>
      </c>
      <c r="F7813" s="96">
        <f t="shared" si="1010"/>
        <v>13.65</v>
      </c>
      <c r="G7813" s="209">
        <f>ROUND(SUM('NOVO HORIZONTE'!G7813),2)</f>
        <v>0</v>
      </c>
      <c r="H7813" s="107">
        <f t="shared" si="1008"/>
        <v>0</v>
      </c>
      <c r="I7813" s="188">
        <f t="shared" si="1005"/>
        <v>0</v>
      </c>
      <c r="J7813" s="142"/>
      <c r="K7813" s="146"/>
      <c r="L7813" s="7" t="str">
        <f t="shared" si="1006"/>
        <v/>
      </c>
      <c r="M7813" s="7" t="str">
        <f t="shared" si="1007"/>
        <v/>
      </c>
      <c r="N7813" s="7" t="str">
        <f t="shared" si="1012"/>
        <v/>
      </c>
      <c r="O7813" s="144"/>
      <c r="P7813" s="355">
        <v>0</v>
      </c>
      <c r="Q7813" s="362">
        <f>SUM('NOVO HORIZONTE'!I7813)</f>
        <v>0</v>
      </c>
      <c r="R7813" s="363">
        <f t="shared" si="1011"/>
        <v>0</v>
      </c>
      <c r="S7813" s="153">
        <f t="shared" si="1009"/>
        <v>0</v>
      </c>
      <c r="T7813" s="364"/>
    </row>
    <row r="7814" ht="22.5" hidden="1" spans="1:20">
      <c r="A7814" s="239">
        <v>5867</v>
      </c>
      <c r="B7814" s="100" t="s">
        <v>252</v>
      </c>
      <c r="C7814" s="104" t="s">
        <v>8159</v>
      </c>
      <c r="D7814" s="94" t="s">
        <v>7265</v>
      </c>
      <c r="E7814" s="95">
        <v>162.42</v>
      </c>
      <c r="F7814" s="96">
        <f t="shared" si="1010"/>
        <v>199.35</v>
      </c>
      <c r="G7814" s="209">
        <f>ROUND(SUM('NOVO HORIZONTE'!G7814),2)</f>
        <v>0</v>
      </c>
      <c r="H7814" s="107">
        <f t="shared" si="1008"/>
        <v>0</v>
      </c>
      <c r="I7814" s="188">
        <f t="shared" ref="I7814:I7877" si="1013">IF(ISBLANK(G7814),0,ROUND(G7814*H7814,2))</f>
        <v>0</v>
      </c>
      <c r="J7814" s="142"/>
      <c r="K7814" s="146"/>
      <c r="L7814" s="7" t="str">
        <f t="shared" ref="L7814:L7877" si="1014">IF(K7814="X","x",IF(K7814="xx","x",IF(I7814&gt;0,"x","")))</f>
        <v/>
      </c>
      <c r="M7814" s="7" t="str">
        <f t="shared" ref="M7814:M7877" si="1015">IF(K7814="X","x",IF(K7814="xx","x",IF(I7814&gt;0,"x","")))</f>
        <v/>
      </c>
      <c r="N7814" s="7" t="str">
        <f t="shared" si="1012"/>
        <v/>
      </c>
      <c r="O7814" s="144"/>
      <c r="P7814" s="355">
        <v>0</v>
      </c>
      <c r="Q7814" s="362">
        <f>SUM('NOVO HORIZONTE'!I7814)</f>
        <v>0</v>
      </c>
      <c r="R7814" s="363">
        <f t="shared" si="1011"/>
        <v>0</v>
      </c>
      <c r="S7814" s="153">
        <f t="shared" si="1009"/>
        <v>0</v>
      </c>
      <c r="T7814" s="364"/>
    </row>
    <row r="7815" ht="22.5" hidden="1" spans="1:20">
      <c r="A7815" s="239">
        <v>5869</v>
      </c>
      <c r="B7815" s="100" t="s">
        <v>252</v>
      </c>
      <c r="C7815" s="104" t="s">
        <v>8160</v>
      </c>
      <c r="D7815" s="94" t="s">
        <v>7267</v>
      </c>
      <c r="E7815" s="95">
        <v>72.89</v>
      </c>
      <c r="F7815" s="96">
        <f t="shared" si="1010"/>
        <v>89.47</v>
      </c>
      <c r="G7815" s="209">
        <f>ROUND(SUM('NOVO HORIZONTE'!G7815),2)</f>
        <v>0</v>
      </c>
      <c r="H7815" s="107">
        <f t="shared" ref="H7815:H7878" si="1016">IF(G7815=0,0,F7815)</f>
        <v>0</v>
      </c>
      <c r="I7815" s="188">
        <f t="shared" si="1013"/>
        <v>0</v>
      </c>
      <c r="J7815" s="142"/>
      <c r="K7815" s="146"/>
      <c r="L7815" s="7" t="str">
        <f t="shared" si="1014"/>
        <v/>
      </c>
      <c r="M7815" s="7" t="str">
        <f t="shared" si="1015"/>
        <v/>
      </c>
      <c r="N7815" s="7" t="str">
        <f t="shared" si="1012"/>
        <v/>
      </c>
      <c r="O7815" s="144"/>
      <c r="P7815" s="355">
        <v>0</v>
      </c>
      <c r="Q7815" s="362">
        <f>SUM('NOVO HORIZONTE'!I7815)</f>
        <v>0</v>
      </c>
      <c r="R7815" s="363">
        <f t="shared" si="1011"/>
        <v>0</v>
      </c>
      <c r="S7815" s="153">
        <f t="shared" si="1009"/>
        <v>0</v>
      </c>
      <c r="T7815" s="364"/>
    </row>
    <row r="7816" ht="22.5" hidden="1" spans="1:20">
      <c r="A7816" s="239">
        <v>5738</v>
      </c>
      <c r="B7816" s="100" t="s">
        <v>252</v>
      </c>
      <c r="C7816" s="104" t="s">
        <v>8161</v>
      </c>
      <c r="D7816" s="94" t="s">
        <v>317</v>
      </c>
      <c r="E7816" s="95">
        <v>44.26</v>
      </c>
      <c r="F7816" s="96">
        <f t="shared" si="1010"/>
        <v>54.32</v>
      </c>
      <c r="G7816" s="209">
        <f>ROUND(SUM('NOVO HORIZONTE'!G7816),2)</f>
        <v>0</v>
      </c>
      <c r="H7816" s="107">
        <f t="shared" si="1016"/>
        <v>0</v>
      </c>
      <c r="I7816" s="188">
        <f t="shared" si="1013"/>
        <v>0</v>
      </c>
      <c r="J7816" s="142"/>
      <c r="K7816" s="146"/>
      <c r="L7816" s="7" t="str">
        <f t="shared" si="1014"/>
        <v/>
      </c>
      <c r="M7816" s="7" t="str">
        <f t="shared" si="1015"/>
        <v/>
      </c>
      <c r="N7816" s="7" t="str">
        <f t="shared" si="1012"/>
        <v/>
      </c>
      <c r="O7816" s="144"/>
      <c r="P7816" s="355">
        <v>0</v>
      </c>
      <c r="Q7816" s="362">
        <f>SUM('NOVO HORIZONTE'!I7816)</f>
        <v>0</v>
      </c>
      <c r="R7816" s="363">
        <f t="shared" si="1011"/>
        <v>0</v>
      </c>
      <c r="S7816" s="153">
        <f t="shared" si="1009"/>
        <v>0</v>
      </c>
      <c r="T7816" s="364"/>
    </row>
    <row r="7817" ht="22.5" hidden="1" spans="1:20">
      <c r="A7817" s="239">
        <v>5739</v>
      </c>
      <c r="B7817" s="100" t="s">
        <v>252</v>
      </c>
      <c r="C7817" s="104" t="s">
        <v>8162</v>
      </c>
      <c r="D7817" s="94" t="s">
        <v>317</v>
      </c>
      <c r="E7817" s="95">
        <v>55.39</v>
      </c>
      <c r="F7817" s="96">
        <f t="shared" si="1010"/>
        <v>67.99</v>
      </c>
      <c r="G7817" s="209">
        <f>ROUND(SUM('NOVO HORIZONTE'!G7817),2)</f>
        <v>0</v>
      </c>
      <c r="H7817" s="107">
        <f t="shared" si="1016"/>
        <v>0</v>
      </c>
      <c r="I7817" s="188">
        <f t="shared" si="1013"/>
        <v>0</v>
      </c>
      <c r="J7817" s="142"/>
      <c r="K7817" s="146"/>
      <c r="L7817" s="7" t="str">
        <f t="shared" si="1014"/>
        <v/>
      </c>
      <c r="M7817" s="7" t="str">
        <f t="shared" si="1015"/>
        <v/>
      </c>
      <c r="N7817" s="7" t="str">
        <f t="shared" si="1012"/>
        <v/>
      </c>
      <c r="O7817" s="144"/>
      <c r="P7817" s="355">
        <v>0</v>
      </c>
      <c r="Q7817" s="362">
        <f>SUM('NOVO HORIZONTE'!I7817)</f>
        <v>0</v>
      </c>
      <c r="R7817" s="363">
        <f t="shared" si="1011"/>
        <v>0</v>
      </c>
      <c r="S7817" s="153">
        <f t="shared" si="1009"/>
        <v>0</v>
      </c>
      <c r="T7817" s="364"/>
    </row>
    <row r="7818" ht="22.5" hidden="1" spans="1:20">
      <c r="A7818" s="239">
        <v>5879</v>
      </c>
      <c r="B7818" s="100" t="s">
        <v>252</v>
      </c>
      <c r="C7818" s="104" t="s">
        <v>8163</v>
      </c>
      <c r="D7818" s="94" t="s">
        <v>7265</v>
      </c>
      <c r="E7818" s="95">
        <v>145.02</v>
      </c>
      <c r="F7818" s="96">
        <f t="shared" si="1010"/>
        <v>178</v>
      </c>
      <c r="G7818" s="209">
        <f>ROUND(SUM('NOVO HORIZONTE'!G7818),2)</f>
        <v>0</v>
      </c>
      <c r="H7818" s="107">
        <f t="shared" si="1016"/>
        <v>0</v>
      </c>
      <c r="I7818" s="188">
        <f t="shared" si="1013"/>
        <v>0</v>
      </c>
      <c r="J7818" s="142"/>
      <c r="K7818" s="146"/>
      <c r="L7818" s="7" t="str">
        <f t="shared" si="1014"/>
        <v/>
      </c>
      <c r="M7818" s="7" t="str">
        <f t="shared" si="1015"/>
        <v/>
      </c>
      <c r="N7818" s="7" t="str">
        <f t="shared" si="1012"/>
        <v/>
      </c>
      <c r="O7818" s="144"/>
      <c r="P7818" s="355">
        <v>0</v>
      </c>
      <c r="Q7818" s="362">
        <f>SUM('NOVO HORIZONTE'!I7818)</f>
        <v>0</v>
      </c>
      <c r="R7818" s="363">
        <f t="shared" si="1011"/>
        <v>0</v>
      </c>
      <c r="S7818" s="153">
        <f t="shared" si="1009"/>
        <v>0</v>
      </c>
      <c r="T7818" s="364"/>
    </row>
    <row r="7819" ht="22.5" hidden="1" spans="1:20">
      <c r="A7819" s="239">
        <v>5881</v>
      </c>
      <c r="B7819" s="100" t="s">
        <v>252</v>
      </c>
      <c r="C7819" s="104" t="s">
        <v>8164</v>
      </c>
      <c r="D7819" s="94" t="s">
        <v>7267</v>
      </c>
      <c r="E7819" s="95">
        <v>77.99</v>
      </c>
      <c r="F7819" s="96">
        <f t="shared" si="1010"/>
        <v>95.72</v>
      </c>
      <c r="G7819" s="209">
        <f>ROUND(SUM('NOVO HORIZONTE'!G7819),2)</f>
        <v>0</v>
      </c>
      <c r="H7819" s="107">
        <f t="shared" si="1016"/>
        <v>0</v>
      </c>
      <c r="I7819" s="188">
        <f t="shared" si="1013"/>
        <v>0</v>
      </c>
      <c r="J7819" s="142"/>
      <c r="K7819" s="146"/>
      <c r="L7819" s="7" t="str">
        <f t="shared" si="1014"/>
        <v/>
      </c>
      <c r="M7819" s="7" t="str">
        <f t="shared" si="1015"/>
        <v/>
      </c>
      <c r="N7819" s="7" t="str">
        <f t="shared" si="1012"/>
        <v/>
      </c>
      <c r="O7819" s="144"/>
      <c r="P7819" s="355">
        <v>0</v>
      </c>
      <c r="Q7819" s="362">
        <f>SUM('NOVO HORIZONTE'!I7819)</f>
        <v>0</v>
      </c>
      <c r="R7819" s="363">
        <f t="shared" si="1011"/>
        <v>0</v>
      </c>
      <c r="S7819" s="153">
        <f t="shared" si="1009"/>
        <v>0</v>
      </c>
      <c r="T7819" s="364"/>
    </row>
    <row r="7820" ht="22.5" hidden="1" spans="1:20">
      <c r="A7820" s="239">
        <v>7038</v>
      </c>
      <c r="B7820" s="100" t="s">
        <v>252</v>
      </c>
      <c r="C7820" s="104" t="s">
        <v>8165</v>
      </c>
      <c r="D7820" s="94" t="s">
        <v>317</v>
      </c>
      <c r="E7820" s="95">
        <v>50.63</v>
      </c>
      <c r="F7820" s="96">
        <f t="shared" si="1010"/>
        <v>62.14</v>
      </c>
      <c r="G7820" s="209">
        <f>ROUND(SUM('NOVO HORIZONTE'!G7820),2)</f>
        <v>0</v>
      </c>
      <c r="H7820" s="107">
        <f t="shared" si="1016"/>
        <v>0</v>
      </c>
      <c r="I7820" s="188">
        <f t="shared" si="1013"/>
        <v>0</v>
      </c>
      <c r="J7820" s="142"/>
      <c r="K7820" s="146"/>
      <c r="L7820" s="7" t="str">
        <f t="shared" si="1014"/>
        <v/>
      </c>
      <c r="M7820" s="7" t="str">
        <f t="shared" si="1015"/>
        <v/>
      </c>
      <c r="N7820" s="7" t="str">
        <f t="shared" si="1012"/>
        <v/>
      </c>
      <c r="O7820" s="144"/>
      <c r="P7820" s="355">
        <v>0</v>
      </c>
      <c r="Q7820" s="362">
        <f>SUM('NOVO HORIZONTE'!I7820)</f>
        <v>0</v>
      </c>
      <c r="R7820" s="363">
        <f t="shared" si="1011"/>
        <v>0</v>
      </c>
      <c r="S7820" s="153">
        <f t="shared" si="1009"/>
        <v>0</v>
      </c>
      <c r="T7820" s="364"/>
    </row>
    <row r="7821" ht="22.5" hidden="1" spans="1:20">
      <c r="A7821" s="239">
        <v>7039</v>
      </c>
      <c r="B7821" s="100" t="s">
        <v>252</v>
      </c>
      <c r="C7821" s="104" t="s">
        <v>8166</v>
      </c>
      <c r="D7821" s="94" t="s">
        <v>317</v>
      </c>
      <c r="E7821" s="95">
        <v>7.03</v>
      </c>
      <c r="F7821" s="96">
        <f t="shared" si="1010"/>
        <v>8.63</v>
      </c>
      <c r="G7821" s="209">
        <f>ROUND(SUM('NOVO HORIZONTE'!G7821),2)</f>
        <v>0</v>
      </c>
      <c r="H7821" s="107">
        <f t="shared" si="1016"/>
        <v>0</v>
      </c>
      <c r="I7821" s="188">
        <f t="shared" si="1013"/>
        <v>0</v>
      </c>
      <c r="J7821" s="142"/>
      <c r="K7821" s="146"/>
      <c r="L7821" s="7" t="str">
        <f t="shared" si="1014"/>
        <v/>
      </c>
      <c r="M7821" s="7" t="str">
        <f t="shared" si="1015"/>
        <v/>
      </c>
      <c r="N7821" s="7" t="str">
        <f t="shared" si="1012"/>
        <v/>
      </c>
      <c r="O7821" s="144"/>
      <c r="P7821" s="355">
        <v>0</v>
      </c>
      <c r="Q7821" s="362">
        <f>SUM('NOVO HORIZONTE'!I7821)</f>
        <v>0</v>
      </c>
      <c r="R7821" s="363">
        <f t="shared" si="1011"/>
        <v>0</v>
      </c>
      <c r="S7821" s="153">
        <f t="shared" si="1009"/>
        <v>0</v>
      </c>
      <c r="T7821" s="364"/>
    </row>
    <row r="7822" ht="22.5" hidden="1" spans="1:20">
      <c r="A7822" s="239">
        <v>7040</v>
      </c>
      <c r="B7822" s="100" t="s">
        <v>252</v>
      </c>
      <c r="C7822" s="104" t="s">
        <v>8167</v>
      </c>
      <c r="D7822" s="94" t="s">
        <v>317</v>
      </c>
      <c r="E7822" s="95">
        <v>63.36</v>
      </c>
      <c r="F7822" s="96">
        <f t="shared" si="1010"/>
        <v>77.77</v>
      </c>
      <c r="G7822" s="209">
        <f>ROUND(SUM('NOVO HORIZONTE'!G7822),2)</f>
        <v>0</v>
      </c>
      <c r="H7822" s="107">
        <f t="shared" si="1016"/>
        <v>0</v>
      </c>
      <c r="I7822" s="188">
        <f t="shared" si="1013"/>
        <v>0</v>
      </c>
      <c r="J7822" s="142"/>
      <c r="K7822" s="146"/>
      <c r="L7822" s="7" t="str">
        <f t="shared" si="1014"/>
        <v/>
      </c>
      <c r="M7822" s="7" t="str">
        <f t="shared" si="1015"/>
        <v/>
      </c>
      <c r="N7822" s="7" t="str">
        <f t="shared" si="1012"/>
        <v/>
      </c>
      <c r="O7822" s="144"/>
      <c r="P7822" s="355">
        <v>0</v>
      </c>
      <c r="Q7822" s="362">
        <f>SUM('NOVO HORIZONTE'!I7822)</f>
        <v>0</v>
      </c>
      <c r="R7822" s="363">
        <f t="shared" si="1011"/>
        <v>0</v>
      </c>
      <c r="S7822" s="153">
        <f t="shared" si="1009"/>
        <v>0</v>
      </c>
      <c r="T7822" s="364"/>
    </row>
    <row r="7823" ht="33.75" hidden="1" spans="1:20">
      <c r="A7823" s="239">
        <v>7049</v>
      </c>
      <c r="B7823" s="100" t="s">
        <v>252</v>
      </c>
      <c r="C7823" s="104" t="s">
        <v>8168</v>
      </c>
      <c r="D7823" s="94" t="s">
        <v>7265</v>
      </c>
      <c r="E7823" s="95">
        <v>221.76</v>
      </c>
      <c r="F7823" s="96">
        <f t="shared" si="1010"/>
        <v>272.19</v>
      </c>
      <c r="G7823" s="209">
        <f>ROUND(SUM('NOVO HORIZONTE'!G7823),2)</f>
        <v>0</v>
      </c>
      <c r="H7823" s="107">
        <f t="shared" si="1016"/>
        <v>0</v>
      </c>
      <c r="I7823" s="188">
        <f t="shared" si="1013"/>
        <v>0</v>
      </c>
      <c r="J7823" s="142"/>
      <c r="K7823" s="146"/>
      <c r="L7823" s="7" t="str">
        <f t="shared" si="1014"/>
        <v/>
      </c>
      <c r="M7823" s="7" t="str">
        <f t="shared" si="1015"/>
        <v/>
      </c>
      <c r="N7823" s="7" t="str">
        <f t="shared" si="1012"/>
        <v/>
      </c>
      <c r="O7823" s="144"/>
      <c r="P7823" s="355">
        <v>0</v>
      </c>
      <c r="Q7823" s="362">
        <f>SUM('NOVO HORIZONTE'!I7823)</f>
        <v>0</v>
      </c>
      <c r="R7823" s="363">
        <f t="shared" si="1011"/>
        <v>0</v>
      </c>
      <c r="S7823" s="153">
        <f t="shared" si="1009"/>
        <v>0</v>
      </c>
      <c r="T7823" s="364"/>
    </row>
    <row r="7824" ht="33.75" hidden="1" spans="1:20">
      <c r="A7824" s="239">
        <v>7050</v>
      </c>
      <c r="B7824" s="100" t="s">
        <v>252</v>
      </c>
      <c r="C7824" s="104" t="s">
        <v>8169</v>
      </c>
      <c r="D7824" s="94" t="s">
        <v>7267</v>
      </c>
      <c r="E7824" s="95">
        <v>78.73</v>
      </c>
      <c r="F7824" s="96">
        <f t="shared" si="1010"/>
        <v>96.63</v>
      </c>
      <c r="G7824" s="209">
        <f>ROUND(SUM('NOVO HORIZONTE'!G7824),2)</f>
        <v>0</v>
      </c>
      <c r="H7824" s="107">
        <f t="shared" si="1016"/>
        <v>0</v>
      </c>
      <c r="I7824" s="188">
        <f t="shared" si="1013"/>
        <v>0</v>
      </c>
      <c r="J7824" s="142"/>
      <c r="K7824" s="146"/>
      <c r="L7824" s="7" t="str">
        <f t="shared" si="1014"/>
        <v/>
      </c>
      <c r="M7824" s="7" t="str">
        <f t="shared" si="1015"/>
        <v/>
      </c>
      <c r="N7824" s="7" t="str">
        <f t="shared" si="1012"/>
        <v/>
      </c>
      <c r="O7824" s="144"/>
      <c r="P7824" s="355">
        <v>0</v>
      </c>
      <c r="Q7824" s="362">
        <f>SUM('NOVO HORIZONTE'!I7824)</f>
        <v>0</v>
      </c>
      <c r="R7824" s="363">
        <f t="shared" si="1011"/>
        <v>0</v>
      </c>
      <c r="S7824" s="153">
        <f t="shared" si="1009"/>
        <v>0</v>
      </c>
      <c r="T7824" s="364"/>
    </row>
    <row r="7825" ht="33.75" hidden="1" spans="1:20">
      <c r="A7825" s="239">
        <v>7051</v>
      </c>
      <c r="B7825" s="100" t="s">
        <v>252</v>
      </c>
      <c r="C7825" s="104" t="s">
        <v>8170</v>
      </c>
      <c r="D7825" s="94" t="s">
        <v>317</v>
      </c>
      <c r="E7825" s="95">
        <v>44.91</v>
      </c>
      <c r="F7825" s="96">
        <f t="shared" si="1010"/>
        <v>55.12</v>
      </c>
      <c r="G7825" s="209">
        <f>ROUND(SUM('NOVO HORIZONTE'!G7825),2)</f>
        <v>0</v>
      </c>
      <c r="H7825" s="107">
        <f t="shared" si="1016"/>
        <v>0</v>
      </c>
      <c r="I7825" s="188">
        <f t="shared" si="1013"/>
        <v>0</v>
      </c>
      <c r="J7825" s="142"/>
      <c r="K7825" s="146"/>
      <c r="L7825" s="7" t="str">
        <f t="shared" si="1014"/>
        <v/>
      </c>
      <c r="M7825" s="7" t="str">
        <f t="shared" si="1015"/>
        <v/>
      </c>
      <c r="N7825" s="7" t="str">
        <f t="shared" si="1012"/>
        <v/>
      </c>
      <c r="O7825" s="144"/>
      <c r="P7825" s="355">
        <v>0</v>
      </c>
      <c r="Q7825" s="362">
        <f>SUM('NOVO HORIZONTE'!I7825)</f>
        <v>0</v>
      </c>
      <c r="R7825" s="363">
        <f t="shared" si="1011"/>
        <v>0</v>
      </c>
      <c r="S7825" s="153">
        <f t="shared" si="1009"/>
        <v>0</v>
      </c>
      <c r="T7825" s="364"/>
    </row>
    <row r="7826" ht="33.75" hidden="1" spans="1:20">
      <c r="A7826" s="239">
        <v>7052</v>
      </c>
      <c r="B7826" s="100" t="s">
        <v>252</v>
      </c>
      <c r="C7826" s="104" t="s">
        <v>8171</v>
      </c>
      <c r="D7826" s="94" t="s">
        <v>317</v>
      </c>
      <c r="E7826" s="95">
        <v>6.23</v>
      </c>
      <c r="F7826" s="96">
        <f t="shared" si="1010"/>
        <v>7.65</v>
      </c>
      <c r="G7826" s="209">
        <f>ROUND(SUM('NOVO HORIZONTE'!G7826),2)</f>
        <v>0</v>
      </c>
      <c r="H7826" s="107">
        <f t="shared" si="1016"/>
        <v>0</v>
      </c>
      <c r="I7826" s="188">
        <f t="shared" si="1013"/>
        <v>0</v>
      </c>
      <c r="J7826" s="142"/>
      <c r="K7826" s="146"/>
      <c r="L7826" s="7" t="str">
        <f t="shared" si="1014"/>
        <v/>
      </c>
      <c r="M7826" s="7" t="str">
        <f t="shared" si="1015"/>
        <v/>
      </c>
      <c r="N7826" s="7" t="str">
        <f t="shared" si="1012"/>
        <v/>
      </c>
      <c r="O7826" s="144"/>
      <c r="P7826" s="355">
        <v>0</v>
      </c>
      <c r="Q7826" s="362">
        <f>SUM('NOVO HORIZONTE'!I7826)</f>
        <v>0</v>
      </c>
      <c r="R7826" s="363">
        <f t="shared" si="1011"/>
        <v>0</v>
      </c>
      <c r="S7826" s="153">
        <f t="shared" si="1009"/>
        <v>0</v>
      </c>
      <c r="T7826" s="364"/>
    </row>
    <row r="7827" ht="33.75" hidden="1" spans="1:20">
      <c r="A7827" s="239">
        <v>7053</v>
      </c>
      <c r="B7827" s="100" t="s">
        <v>252</v>
      </c>
      <c r="C7827" s="104" t="s">
        <v>8172</v>
      </c>
      <c r="D7827" s="94" t="s">
        <v>317</v>
      </c>
      <c r="E7827" s="95">
        <v>56.2</v>
      </c>
      <c r="F7827" s="96">
        <f t="shared" si="1010"/>
        <v>68.98</v>
      </c>
      <c r="G7827" s="209">
        <f>ROUND(SUM('NOVO HORIZONTE'!G7827),2)</f>
        <v>0</v>
      </c>
      <c r="H7827" s="107">
        <f t="shared" si="1016"/>
        <v>0</v>
      </c>
      <c r="I7827" s="188">
        <f t="shared" si="1013"/>
        <v>0</v>
      </c>
      <c r="J7827" s="142"/>
      <c r="K7827" s="146"/>
      <c r="L7827" s="7" t="str">
        <f t="shared" si="1014"/>
        <v/>
      </c>
      <c r="M7827" s="7" t="str">
        <f t="shared" si="1015"/>
        <v/>
      </c>
      <c r="N7827" s="7" t="str">
        <f t="shared" si="1012"/>
        <v/>
      </c>
      <c r="O7827" s="144"/>
      <c r="P7827" s="355">
        <v>0</v>
      </c>
      <c r="Q7827" s="362">
        <f>SUM('NOVO HORIZONTE'!I7827)</f>
        <v>0</v>
      </c>
      <c r="R7827" s="363">
        <f t="shared" si="1011"/>
        <v>0</v>
      </c>
      <c r="S7827" s="153">
        <f t="shared" si="1009"/>
        <v>0</v>
      </c>
      <c r="T7827" s="364"/>
    </row>
    <row r="7828" ht="33.75" hidden="1" spans="1:20">
      <c r="A7828" s="239">
        <v>7054</v>
      </c>
      <c r="B7828" s="100" t="s">
        <v>252</v>
      </c>
      <c r="C7828" s="104" t="s">
        <v>8173</v>
      </c>
      <c r="D7828" s="94" t="s">
        <v>317</v>
      </c>
      <c r="E7828" s="95">
        <v>86.83</v>
      </c>
      <c r="F7828" s="96">
        <f t="shared" si="1010"/>
        <v>106.58</v>
      </c>
      <c r="G7828" s="209">
        <f>ROUND(SUM('NOVO HORIZONTE'!G7828),2)</f>
        <v>0</v>
      </c>
      <c r="H7828" s="107">
        <f t="shared" si="1016"/>
        <v>0</v>
      </c>
      <c r="I7828" s="188">
        <f t="shared" si="1013"/>
        <v>0</v>
      </c>
      <c r="J7828" s="142"/>
      <c r="K7828" s="146"/>
      <c r="L7828" s="7" t="str">
        <f t="shared" si="1014"/>
        <v/>
      </c>
      <c r="M7828" s="7" t="str">
        <f t="shared" si="1015"/>
        <v/>
      </c>
      <c r="N7828" s="7" t="str">
        <f t="shared" si="1012"/>
        <v/>
      </c>
      <c r="O7828" s="144"/>
      <c r="P7828" s="355">
        <v>0</v>
      </c>
      <c r="Q7828" s="362">
        <f>SUM('NOVO HORIZONTE'!I7828)</f>
        <v>0</v>
      </c>
      <c r="R7828" s="363">
        <f t="shared" si="1011"/>
        <v>0</v>
      </c>
      <c r="S7828" s="153">
        <f t="shared" si="1009"/>
        <v>0</v>
      </c>
      <c r="T7828" s="364"/>
    </row>
    <row r="7829" ht="33.75" hidden="1" spans="1:20">
      <c r="A7829" s="239">
        <v>53788</v>
      </c>
      <c r="B7829" s="100" t="s">
        <v>252</v>
      </c>
      <c r="C7829" s="104" t="s">
        <v>8174</v>
      </c>
      <c r="D7829" s="94" t="s">
        <v>317</v>
      </c>
      <c r="E7829" s="95">
        <v>55.58</v>
      </c>
      <c r="F7829" s="96">
        <f t="shared" si="1010"/>
        <v>68.22</v>
      </c>
      <c r="G7829" s="209">
        <f>ROUND(SUM('NOVO HORIZONTE'!G7829),2)</f>
        <v>0</v>
      </c>
      <c r="H7829" s="107">
        <f t="shared" si="1016"/>
        <v>0</v>
      </c>
      <c r="I7829" s="188">
        <f t="shared" si="1013"/>
        <v>0</v>
      </c>
      <c r="J7829" s="142"/>
      <c r="K7829" s="146"/>
      <c r="L7829" s="7" t="str">
        <f t="shared" si="1014"/>
        <v/>
      </c>
      <c r="M7829" s="7" t="str">
        <f t="shared" si="1015"/>
        <v/>
      </c>
      <c r="N7829" s="7" t="str">
        <f t="shared" si="1012"/>
        <v/>
      </c>
      <c r="O7829" s="144"/>
      <c r="P7829" s="355">
        <v>0</v>
      </c>
      <c r="Q7829" s="362">
        <f>SUM('NOVO HORIZONTE'!I7829)</f>
        <v>0</v>
      </c>
      <c r="R7829" s="363">
        <f t="shared" si="1011"/>
        <v>0</v>
      </c>
      <c r="S7829" s="153">
        <f t="shared" si="1009"/>
        <v>0</v>
      </c>
      <c r="T7829" s="364"/>
    </row>
    <row r="7830" ht="22.5" hidden="1" spans="1:20">
      <c r="A7830" s="239">
        <v>53818</v>
      </c>
      <c r="B7830" s="100" t="s">
        <v>252</v>
      </c>
      <c r="C7830" s="104" t="s">
        <v>8175</v>
      </c>
      <c r="D7830" s="94" t="s">
        <v>317</v>
      </c>
      <c r="E7830" s="95">
        <v>9.77</v>
      </c>
      <c r="F7830" s="96">
        <f t="shared" si="1010"/>
        <v>11.99</v>
      </c>
      <c r="G7830" s="209">
        <f>ROUND(SUM('NOVO HORIZONTE'!G7830),2)</f>
        <v>0</v>
      </c>
      <c r="H7830" s="107">
        <f t="shared" si="1016"/>
        <v>0</v>
      </c>
      <c r="I7830" s="188">
        <f t="shared" si="1013"/>
        <v>0</v>
      </c>
      <c r="J7830" s="142"/>
      <c r="K7830" s="146"/>
      <c r="L7830" s="7" t="str">
        <f t="shared" si="1014"/>
        <v/>
      </c>
      <c r="M7830" s="7" t="str">
        <f t="shared" si="1015"/>
        <v/>
      </c>
      <c r="N7830" s="7" t="str">
        <f t="shared" si="1012"/>
        <v/>
      </c>
      <c r="O7830" s="144"/>
      <c r="P7830" s="355">
        <v>0</v>
      </c>
      <c r="Q7830" s="362">
        <f>SUM('NOVO HORIZONTE'!I7830)</f>
        <v>0</v>
      </c>
      <c r="R7830" s="363">
        <f t="shared" si="1011"/>
        <v>0</v>
      </c>
      <c r="S7830" s="153">
        <f t="shared" si="1009"/>
        <v>0</v>
      </c>
      <c r="T7830" s="364"/>
    </row>
    <row r="7831" ht="22.5" hidden="1" spans="1:20">
      <c r="A7831" s="239">
        <v>55263</v>
      </c>
      <c r="B7831" s="100" t="s">
        <v>252</v>
      </c>
      <c r="C7831" s="104" t="s">
        <v>8176</v>
      </c>
      <c r="D7831" s="94" t="s">
        <v>317</v>
      </c>
      <c r="E7831" s="95">
        <v>62.68</v>
      </c>
      <c r="F7831" s="96">
        <f t="shared" si="1010"/>
        <v>76.93</v>
      </c>
      <c r="G7831" s="209">
        <f>ROUND(SUM('NOVO HORIZONTE'!G7831),2)</f>
        <v>0</v>
      </c>
      <c r="H7831" s="107">
        <f t="shared" si="1016"/>
        <v>0</v>
      </c>
      <c r="I7831" s="188">
        <f t="shared" si="1013"/>
        <v>0</v>
      </c>
      <c r="J7831" s="142"/>
      <c r="K7831" s="146"/>
      <c r="L7831" s="7" t="str">
        <f t="shared" si="1014"/>
        <v/>
      </c>
      <c r="M7831" s="7" t="str">
        <f t="shared" si="1015"/>
        <v/>
      </c>
      <c r="N7831" s="7" t="str">
        <f t="shared" si="1012"/>
        <v/>
      </c>
      <c r="O7831" s="144"/>
      <c r="P7831" s="355">
        <v>0</v>
      </c>
      <c r="Q7831" s="362">
        <f>SUM('NOVO HORIZONTE'!I7831)</f>
        <v>0</v>
      </c>
      <c r="R7831" s="363">
        <f t="shared" si="1011"/>
        <v>0</v>
      </c>
      <c r="S7831" s="153">
        <f t="shared" si="1009"/>
        <v>0</v>
      </c>
      <c r="T7831" s="364"/>
    </row>
    <row r="7832" ht="22.5" hidden="1" spans="1:20">
      <c r="A7832" s="239">
        <v>73309</v>
      </c>
      <c r="B7832" s="100" t="s">
        <v>252</v>
      </c>
      <c r="C7832" s="104" t="s">
        <v>8177</v>
      </c>
      <c r="D7832" s="94" t="s">
        <v>317</v>
      </c>
      <c r="E7832" s="95">
        <v>33.68</v>
      </c>
      <c r="F7832" s="96">
        <f t="shared" si="1010"/>
        <v>41.34</v>
      </c>
      <c r="G7832" s="209">
        <f>ROUND(SUM('NOVO HORIZONTE'!G7832),2)</f>
        <v>0</v>
      </c>
      <c r="H7832" s="107">
        <f t="shared" si="1016"/>
        <v>0</v>
      </c>
      <c r="I7832" s="188">
        <f t="shared" si="1013"/>
        <v>0</v>
      </c>
      <c r="J7832" s="142"/>
      <c r="K7832" s="146"/>
      <c r="L7832" s="7" t="str">
        <f t="shared" si="1014"/>
        <v/>
      </c>
      <c r="M7832" s="7" t="str">
        <f t="shared" si="1015"/>
        <v/>
      </c>
      <c r="N7832" s="7" t="str">
        <f t="shared" si="1012"/>
        <v/>
      </c>
      <c r="O7832" s="144"/>
      <c r="P7832" s="355">
        <v>0</v>
      </c>
      <c r="Q7832" s="362">
        <f>SUM('NOVO HORIZONTE'!I7832)</f>
        <v>0</v>
      </c>
      <c r="R7832" s="363">
        <f t="shared" si="1011"/>
        <v>0</v>
      </c>
      <c r="S7832" s="153">
        <f t="shared" si="1009"/>
        <v>0</v>
      </c>
      <c r="T7832" s="364"/>
    </row>
    <row r="7833" ht="22.5" hidden="1" spans="1:20">
      <c r="A7833" s="239">
        <v>73313</v>
      </c>
      <c r="B7833" s="100" t="s">
        <v>252</v>
      </c>
      <c r="C7833" s="104" t="s">
        <v>8178</v>
      </c>
      <c r="D7833" s="94" t="s">
        <v>317</v>
      </c>
      <c r="E7833" s="95">
        <v>4.67</v>
      </c>
      <c r="F7833" s="96">
        <f t="shared" si="1010"/>
        <v>5.73</v>
      </c>
      <c r="G7833" s="209">
        <f>ROUND(SUM('NOVO HORIZONTE'!G7833),2)</f>
        <v>0</v>
      </c>
      <c r="H7833" s="107">
        <f t="shared" si="1016"/>
        <v>0</v>
      </c>
      <c r="I7833" s="188">
        <f t="shared" si="1013"/>
        <v>0</v>
      </c>
      <c r="J7833" s="142"/>
      <c r="K7833" s="146"/>
      <c r="L7833" s="7" t="str">
        <f t="shared" si="1014"/>
        <v/>
      </c>
      <c r="M7833" s="7" t="str">
        <f t="shared" si="1015"/>
        <v/>
      </c>
      <c r="N7833" s="7" t="str">
        <f t="shared" si="1012"/>
        <v/>
      </c>
      <c r="O7833" s="144"/>
      <c r="P7833" s="355">
        <v>0</v>
      </c>
      <c r="Q7833" s="362">
        <f>SUM('NOVO HORIZONTE'!I7833)</f>
        <v>0</v>
      </c>
      <c r="R7833" s="363">
        <f t="shared" si="1011"/>
        <v>0</v>
      </c>
      <c r="S7833" s="153">
        <f t="shared" ref="S7833:S7896" si="1017">IF(R7833=0,0,IF(R7833&gt;0,"c","b"))</f>
        <v>0</v>
      </c>
      <c r="T7833" s="364"/>
    </row>
    <row r="7834" ht="22.5" hidden="1" spans="1:20">
      <c r="A7834" s="239">
        <v>6879</v>
      </c>
      <c r="B7834" s="100" t="s">
        <v>252</v>
      </c>
      <c r="C7834" s="104" t="s">
        <v>8179</v>
      </c>
      <c r="D7834" s="94" t="s">
        <v>7265</v>
      </c>
      <c r="E7834" s="95">
        <v>211.29</v>
      </c>
      <c r="F7834" s="96">
        <f t="shared" si="1010"/>
        <v>259.34</v>
      </c>
      <c r="G7834" s="209">
        <f>ROUND(SUM('NOVO HORIZONTE'!G7834),2)</f>
        <v>0</v>
      </c>
      <c r="H7834" s="107">
        <f t="shared" si="1016"/>
        <v>0</v>
      </c>
      <c r="I7834" s="188">
        <f t="shared" si="1013"/>
        <v>0</v>
      </c>
      <c r="J7834" s="142"/>
      <c r="K7834" s="146"/>
      <c r="L7834" s="7" t="str">
        <f t="shared" si="1014"/>
        <v/>
      </c>
      <c r="M7834" s="7" t="str">
        <f t="shared" si="1015"/>
        <v/>
      </c>
      <c r="N7834" s="7" t="str">
        <f t="shared" si="1012"/>
        <v/>
      </c>
      <c r="O7834" s="144"/>
      <c r="P7834" s="355">
        <v>0</v>
      </c>
      <c r="Q7834" s="362">
        <f>SUM('NOVO HORIZONTE'!I7834)</f>
        <v>0</v>
      </c>
      <c r="R7834" s="363">
        <f t="shared" si="1011"/>
        <v>0</v>
      </c>
      <c r="S7834" s="153">
        <f t="shared" si="1017"/>
        <v>0</v>
      </c>
      <c r="T7834" s="364"/>
    </row>
    <row r="7835" ht="22.5" hidden="1" spans="1:20">
      <c r="A7835" s="239">
        <v>6880</v>
      </c>
      <c r="B7835" s="100" t="s">
        <v>252</v>
      </c>
      <c r="C7835" s="104" t="s">
        <v>8180</v>
      </c>
      <c r="D7835" s="94" t="s">
        <v>7267</v>
      </c>
      <c r="E7835" s="95">
        <v>85.25</v>
      </c>
      <c r="F7835" s="96">
        <f t="shared" si="1010"/>
        <v>104.64</v>
      </c>
      <c r="G7835" s="209">
        <f>ROUND(SUM('NOVO HORIZONTE'!G7835),2)</f>
        <v>0</v>
      </c>
      <c r="H7835" s="107">
        <f t="shared" si="1016"/>
        <v>0</v>
      </c>
      <c r="I7835" s="188">
        <f t="shared" si="1013"/>
        <v>0</v>
      </c>
      <c r="J7835" s="142"/>
      <c r="K7835" s="146"/>
      <c r="L7835" s="7" t="str">
        <f t="shared" si="1014"/>
        <v/>
      </c>
      <c r="M7835" s="7" t="str">
        <f t="shared" si="1015"/>
        <v/>
      </c>
      <c r="N7835" s="7" t="str">
        <f t="shared" si="1012"/>
        <v/>
      </c>
      <c r="O7835" s="144"/>
      <c r="P7835" s="355">
        <v>0</v>
      </c>
      <c r="Q7835" s="362">
        <f>SUM('NOVO HORIZONTE'!I7835)</f>
        <v>0</v>
      </c>
      <c r="R7835" s="363">
        <f t="shared" si="1011"/>
        <v>0</v>
      </c>
      <c r="S7835" s="153">
        <f t="shared" si="1017"/>
        <v>0</v>
      </c>
      <c r="T7835" s="364"/>
    </row>
    <row r="7836" ht="22.5" hidden="1" spans="1:20">
      <c r="A7836" s="239">
        <v>89280</v>
      </c>
      <c r="B7836" s="100" t="s">
        <v>252</v>
      </c>
      <c r="C7836" s="104" t="s">
        <v>8181</v>
      </c>
      <c r="D7836" s="94" t="s">
        <v>317</v>
      </c>
      <c r="E7836" s="95">
        <v>39.78</v>
      </c>
      <c r="F7836" s="96">
        <f t="shared" si="1010"/>
        <v>48.83</v>
      </c>
      <c r="G7836" s="209">
        <f>ROUND(SUM('NOVO HORIZONTE'!G7836),2)</f>
        <v>0</v>
      </c>
      <c r="H7836" s="107">
        <f t="shared" si="1016"/>
        <v>0</v>
      </c>
      <c r="I7836" s="188">
        <f t="shared" si="1013"/>
        <v>0</v>
      </c>
      <c r="J7836" s="142"/>
      <c r="K7836" s="146"/>
      <c r="L7836" s="7" t="str">
        <f t="shared" si="1014"/>
        <v/>
      </c>
      <c r="M7836" s="7" t="str">
        <f t="shared" si="1015"/>
        <v/>
      </c>
      <c r="N7836" s="7" t="str">
        <f t="shared" si="1012"/>
        <v/>
      </c>
      <c r="O7836" s="144"/>
      <c r="P7836" s="355">
        <v>0</v>
      </c>
      <c r="Q7836" s="362">
        <f>SUM('NOVO HORIZONTE'!I7836)</f>
        <v>0</v>
      </c>
      <c r="R7836" s="363">
        <f t="shared" si="1011"/>
        <v>0</v>
      </c>
      <c r="S7836" s="153">
        <f t="shared" si="1017"/>
        <v>0</v>
      </c>
      <c r="T7836" s="364"/>
    </row>
    <row r="7837" ht="22.5" hidden="1" spans="1:20">
      <c r="A7837" s="239">
        <v>89281</v>
      </c>
      <c r="B7837" s="100" t="s">
        <v>252</v>
      </c>
      <c r="C7837" s="104" t="s">
        <v>8182</v>
      </c>
      <c r="D7837" s="94" t="s">
        <v>317</v>
      </c>
      <c r="E7837" s="95">
        <v>5.52</v>
      </c>
      <c r="F7837" s="96">
        <f t="shared" si="1010"/>
        <v>6.78</v>
      </c>
      <c r="G7837" s="209">
        <f>ROUND(SUM('NOVO HORIZONTE'!G7837),2)</f>
        <v>0</v>
      </c>
      <c r="H7837" s="107">
        <f t="shared" si="1016"/>
        <v>0</v>
      </c>
      <c r="I7837" s="188">
        <f t="shared" si="1013"/>
        <v>0</v>
      </c>
      <c r="J7837" s="142"/>
      <c r="K7837" s="146"/>
      <c r="L7837" s="7" t="str">
        <f t="shared" si="1014"/>
        <v/>
      </c>
      <c r="M7837" s="7" t="str">
        <f t="shared" si="1015"/>
        <v/>
      </c>
      <c r="N7837" s="7" t="str">
        <f t="shared" si="1012"/>
        <v/>
      </c>
      <c r="O7837" s="144"/>
      <c r="P7837" s="355">
        <v>0</v>
      </c>
      <c r="Q7837" s="362">
        <f>SUM('NOVO HORIZONTE'!I7837)</f>
        <v>0</v>
      </c>
      <c r="R7837" s="363">
        <f t="shared" si="1011"/>
        <v>0</v>
      </c>
      <c r="S7837" s="153">
        <f t="shared" si="1017"/>
        <v>0</v>
      </c>
      <c r="T7837" s="364"/>
    </row>
    <row r="7838" ht="22.5" hidden="1" spans="1:20">
      <c r="A7838" s="239">
        <v>95282</v>
      </c>
      <c r="B7838" s="100" t="s">
        <v>252</v>
      </c>
      <c r="C7838" s="104" t="s">
        <v>8183</v>
      </c>
      <c r="D7838" s="94" t="s">
        <v>7265</v>
      </c>
      <c r="E7838" s="95">
        <v>8.92</v>
      </c>
      <c r="F7838" s="96">
        <f t="shared" si="1010"/>
        <v>10.95</v>
      </c>
      <c r="G7838" s="209">
        <f>ROUND(SUM('NOVO HORIZONTE'!G7838),2)</f>
        <v>0</v>
      </c>
      <c r="H7838" s="107">
        <f t="shared" si="1016"/>
        <v>0</v>
      </c>
      <c r="I7838" s="188">
        <f t="shared" si="1013"/>
        <v>0</v>
      </c>
      <c r="J7838" s="142"/>
      <c r="K7838" s="146"/>
      <c r="L7838" s="7" t="str">
        <f t="shared" si="1014"/>
        <v/>
      </c>
      <c r="M7838" s="7" t="str">
        <f t="shared" si="1015"/>
        <v/>
      </c>
      <c r="N7838" s="7" t="str">
        <f t="shared" si="1012"/>
        <v/>
      </c>
      <c r="O7838" s="144"/>
      <c r="P7838" s="355">
        <v>0</v>
      </c>
      <c r="Q7838" s="362">
        <f>SUM('NOVO HORIZONTE'!I7838)</f>
        <v>0</v>
      </c>
      <c r="R7838" s="363">
        <f t="shared" si="1011"/>
        <v>0</v>
      </c>
      <c r="S7838" s="153">
        <f t="shared" si="1017"/>
        <v>0</v>
      </c>
      <c r="T7838" s="364"/>
    </row>
    <row r="7839" ht="22.5" hidden="1" spans="1:20">
      <c r="A7839" s="239">
        <v>95283</v>
      </c>
      <c r="B7839" s="100" t="s">
        <v>252</v>
      </c>
      <c r="C7839" s="104" t="s">
        <v>8184</v>
      </c>
      <c r="D7839" s="94" t="s">
        <v>7267</v>
      </c>
      <c r="E7839" s="95">
        <v>0.66</v>
      </c>
      <c r="F7839" s="96">
        <f t="shared" si="1010"/>
        <v>0.81</v>
      </c>
      <c r="G7839" s="209">
        <f>ROUND(SUM('NOVO HORIZONTE'!G7839),2)</f>
        <v>0</v>
      </c>
      <c r="H7839" s="107">
        <f t="shared" si="1016"/>
        <v>0</v>
      </c>
      <c r="I7839" s="188">
        <f t="shared" si="1013"/>
        <v>0</v>
      </c>
      <c r="J7839" s="142"/>
      <c r="K7839" s="146"/>
      <c r="L7839" s="7" t="str">
        <f t="shared" si="1014"/>
        <v/>
      </c>
      <c r="M7839" s="7" t="str">
        <f t="shared" si="1015"/>
        <v/>
      </c>
      <c r="N7839" s="7" t="str">
        <f t="shared" si="1012"/>
        <v/>
      </c>
      <c r="O7839" s="144"/>
      <c r="P7839" s="355">
        <v>0</v>
      </c>
      <c r="Q7839" s="362">
        <f>SUM('NOVO HORIZONTE'!I7839)</f>
        <v>0</v>
      </c>
      <c r="R7839" s="363">
        <f t="shared" si="1011"/>
        <v>0</v>
      </c>
      <c r="S7839" s="153">
        <f t="shared" si="1017"/>
        <v>0</v>
      </c>
      <c r="T7839" s="364"/>
    </row>
    <row r="7840" ht="22.5" hidden="1" spans="1:20">
      <c r="A7840" s="239">
        <v>95278</v>
      </c>
      <c r="B7840" s="100" t="s">
        <v>252</v>
      </c>
      <c r="C7840" s="104" t="s">
        <v>8185</v>
      </c>
      <c r="D7840" s="94" t="s">
        <v>317</v>
      </c>
      <c r="E7840" s="95">
        <v>0.6</v>
      </c>
      <c r="F7840" s="96">
        <f t="shared" si="1010"/>
        <v>0.74</v>
      </c>
      <c r="G7840" s="209">
        <f>ROUND(SUM('NOVO HORIZONTE'!G7840),2)</f>
        <v>0</v>
      </c>
      <c r="H7840" s="107">
        <f t="shared" si="1016"/>
        <v>0</v>
      </c>
      <c r="I7840" s="188">
        <f t="shared" si="1013"/>
        <v>0</v>
      </c>
      <c r="J7840" s="142"/>
      <c r="K7840" s="146"/>
      <c r="L7840" s="7" t="str">
        <f t="shared" si="1014"/>
        <v/>
      </c>
      <c r="M7840" s="7" t="str">
        <f t="shared" si="1015"/>
        <v/>
      </c>
      <c r="N7840" s="7" t="str">
        <f t="shared" si="1012"/>
        <v/>
      </c>
      <c r="O7840" s="144"/>
      <c r="P7840" s="355">
        <v>0</v>
      </c>
      <c r="Q7840" s="362">
        <f>SUM('NOVO HORIZONTE'!I7840)</f>
        <v>0</v>
      </c>
      <c r="R7840" s="363">
        <f t="shared" si="1011"/>
        <v>0</v>
      </c>
      <c r="S7840" s="153">
        <f t="shared" si="1017"/>
        <v>0</v>
      </c>
      <c r="T7840" s="364"/>
    </row>
    <row r="7841" ht="22.5" hidden="1" spans="1:20">
      <c r="A7841" s="239">
        <v>95279</v>
      </c>
      <c r="B7841" s="100" t="s">
        <v>252</v>
      </c>
      <c r="C7841" s="104" t="s">
        <v>8186</v>
      </c>
      <c r="D7841" s="94" t="s">
        <v>317</v>
      </c>
      <c r="E7841" s="95">
        <v>0.06</v>
      </c>
      <c r="F7841" s="96">
        <f t="shared" si="1010"/>
        <v>0.07</v>
      </c>
      <c r="G7841" s="209">
        <f>ROUND(SUM('NOVO HORIZONTE'!G7841),2)</f>
        <v>0</v>
      </c>
      <c r="H7841" s="107">
        <f t="shared" si="1016"/>
        <v>0</v>
      </c>
      <c r="I7841" s="188">
        <f t="shared" si="1013"/>
        <v>0</v>
      </c>
      <c r="J7841" s="142"/>
      <c r="K7841" s="146"/>
      <c r="L7841" s="7" t="str">
        <f t="shared" si="1014"/>
        <v/>
      </c>
      <c r="M7841" s="7" t="str">
        <f t="shared" si="1015"/>
        <v/>
      </c>
      <c r="N7841" s="7" t="str">
        <f t="shared" si="1012"/>
        <v/>
      </c>
      <c r="O7841" s="144"/>
      <c r="P7841" s="355">
        <v>0</v>
      </c>
      <c r="Q7841" s="362">
        <f>SUM('NOVO HORIZONTE'!I7841)</f>
        <v>0</v>
      </c>
      <c r="R7841" s="363">
        <f t="shared" si="1011"/>
        <v>0</v>
      </c>
      <c r="S7841" s="153">
        <f t="shared" si="1017"/>
        <v>0</v>
      </c>
      <c r="T7841" s="364"/>
    </row>
    <row r="7842" ht="22.5" hidden="1" spans="1:20">
      <c r="A7842" s="239">
        <v>95280</v>
      </c>
      <c r="B7842" s="100" t="s">
        <v>252</v>
      </c>
      <c r="C7842" s="104" t="s">
        <v>8187</v>
      </c>
      <c r="D7842" s="94" t="s">
        <v>317</v>
      </c>
      <c r="E7842" s="95">
        <v>0.58</v>
      </c>
      <c r="F7842" s="96">
        <f t="shared" si="1010"/>
        <v>0.71</v>
      </c>
      <c r="G7842" s="209">
        <f>ROUND(SUM('NOVO HORIZONTE'!G7842),2)</f>
        <v>0</v>
      </c>
      <c r="H7842" s="107">
        <f t="shared" si="1016"/>
        <v>0</v>
      </c>
      <c r="I7842" s="188">
        <f t="shared" si="1013"/>
        <v>0</v>
      </c>
      <c r="J7842" s="142"/>
      <c r="K7842" s="146"/>
      <c r="L7842" s="7" t="str">
        <f t="shared" si="1014"/>
        <v/>
      </c>
      <c r="M7842" s="7" t="str">
        <f t="shared" si="1015"/>
        <v/>
      </c>
      <c r="N7842" s="7" t="str">
        <f t="shared" si="1012"/>
        <v/>
      </c>
      <c r="O7842" s="144"/>
      <c r="P7842" s="355">
        <v>0</v>
      </c>
      <c r="Q7842" s="362">
        <f>SUM('NOVO HORIZONTE'!I7842)</f>
        <v>0</v>
      </c>
      <c r="R7842" s="363">
        <f t="shared" si="1011"/>
        <v>0</v>
      </c>
      <c r="S7842" s="153">
        <f t="shared" si="1017"/>
        <v>0</v>
      </c>
      <c r="T7842" s="364"/>
    </row>
    <row r="7843" ht="22.5" hidden="1" spans="1:20">
      <c r="A7843" s="239">
        <v>95281</v>
      </c>
      <c r="B7843" s="100" t="s">
        <v>252</v>
      </c>
      <c r="C7843" s="104" t="s">
        <v>8188</v>
      </c>
      <c r="D7843" s="94" t="s">
        <v>317</v>
      </c>
      <c r="E7843" s="95">
        <v>7.68</v>
      </c>
      <c r="F7843" s="96">
        <f t="shared" si="1010"/>
        <v>9.43</v>
      </c>
      <c r="G7843" s="209">
        <f>ROUND(SUM('NOVO HORIZONTE'!G7843),2)</f>
        <v>0</v>
      </c>
      <c r="H7843" s="107">
        <f t="shared" si="1016"/>
        <v>0</v>
      </c>
      <c r="I7843" s="188">
        <f t="shared" si="1013"/>
        <v>0</v>
      </c>
      <c r="J7843" s="142"/>
      <c r="K7843" s="146"/>
      <c r="L7843" s="7" t="str">
        <f t="shared" si="1014"/>
        <v/>
      </c>
      <c r="M7843" s="7" t="str">
        <f t="shared" si="1015"/>
        <v/>
      </c>
      <c r="N7843" s="7" t="str">
        <f t="shared" si="1012"/>
        <v/>
      </c>
      <c r="O7843" s="144"/>
      <c r="P7843" s="355">
        <v>0</v>
      </c>
      <c r="Q7843" s="362">
        <f>SUM('NOVO HORIZONTE'!I7843)</f>
        <v>0</v>
      </c>
      <c r="R7843" s="363">
        <f t="shared" si="1011"/>
        <v>0</v>
      </c>
      <c r="S7843" s="153">
        <f t="shared" si="1017"/>
        <v>0</v>
      </c>
      <c r="T7843" s="364"/>
    </row>
    <row r="7844" ht="22.5" hidden="1" spans="1:20">
      <c r="A7844" s="239">
        <v>95270</v>
      </c>
      <c r="B7844" s="100" t="s">
        <v>252</v>
      </c>
      <c r="C7844" s="104" t="s">
        <v>8189</v>
      </c>
      <c r="D7844" s="94" t="s">
        <v>7265</v>
      </c>
      <c r="E7844" s="95">
        <v>8.72</v>
      </c>
      <c r="F7844" s="96">
        <f t="shared" si="1010"/>
        <v>10.7</v>
      </c>
      <c r="G7844" s="209">
        <f>ROUND(SUM('NOVO HORIZONTE'!G7844),2)</f>
        <v>0</v>
      </c>
      <c r="H7844" s="107">
        <f t="shared" si="1016"/>
        <v>0</v>
      </c>
      <c r="I7844" s="188">
        <f t="shared" si="1013"/>
        <v>0</v>
      </c>
      <c r="J7844" s="142"/>
      <c r="K7844" s="146"/>
      <c r="L7844" s="7" t="str">
        <f t="shared" si="1014"/>
        <v/>
      </c>
      <c r="M7844" s="7" t="str">
        <f t="shared" si="1015"/>
        <v/>
      </c>
      <c r="N7844" s="7" t="str">
        <f t="shared" si="1012"/>
        <v/>
      </c>
      <c r="O7844" s="144"/>
      <c r="P7844" s="355">
        <v>0</v>
      </c>
      <c r="Q7844" s="362">
        <f>SUM('NOVO HORIZONTE'!I7844)</f>
        <v>0</v>
      </c>
      <c r="R7844" s="363">
        <f t="shared" si="1011"/>
        <v>0</v>
      </c>
      <c r="S7844" s="153">
        <f t="shared" si="1017"/>
        <v>0</v>
      </c>
      <c r="T7844" s="364"/>
    </row>
    <row r="7845" ht="22.5" hidden="1" spans="1:20">
      <c r="A7845" s="239">
        <v>95271</v>
      </c>
      <c r="B7845" s="100" t="s">
        <v>252</v>
      </c>
      <c r="C7845" s="104" t="s">
        <v>8190</v>
      </c>
      <c r="D7845" s="94" t="s">
        <v>7267</v>
      </c>
      <c r="E7845" s="95">
        <v>0.55</v>
      </c>
      <c r="F7845" s="96">
        <f t="shared" si="1010"/>
        <v>0.68</v>
      </c>
      <c r="G7845" s="209">
        <f>ROUND(SUM('NOVO HORIZONTE'!G7845),2)</f>
        <v>0</v>
      </c>
      <c r="H7845" s="107">
        <f t="shared" si="1016"/>
        <v>0</v>
      </c>
      <c r="I7845" s="188">
        <f t="shared" si="1013"/>
        <v>0</v>
      </c>
      <c r="J7845" s="142"/>
      <c r="K7845" s="146"/>
      <c r="L7845" s="7" t="str">
        <f t="shared" si="1014"/>
        <v/>
      </c>
      <c r="M7845" s="7" t="str">
        <f t="shared" si="1015"/>
        <v/>
      </c>
      <c r="N7845" s="7" t="str">
        <f t="shared" si="1012"/>
        <v/>
      </c>
      <c r="O7845" s="144"/>
      <c r="P7845" s="355">
        <v>0</v>
      </c>
      <c r="Q7845" s="362">
        <f>SUM('NOVO HORIZONTE'!I7845)</f>
        <v>0</v>
      </c>
      <c r="R7845" s="363">
        <f t="shared" si="1011"/>
        <v>0</v>
      </c>
      <c r="S7845" s="153">
        <f t="shared" si="1017"/>
        <v>0</v>
      </c>
      <c r="T7845" s="364"/>
    </row>
    <row r="7846" ht="22.5" hidden="1" spans="1:20">
      <c r="A7846" s="239">
        <v>95266</v>
      </c>
      <c r="B7846" s="100" t="s">
        <v>252</v>
      </c>
      <c r="C7846" s="104" t="s">
        <v>8191</v>
      </c>
      <c r="D7846" s="94" t="s">
        <v>317</v>
      </c>
      <c r="E7846" s="95">
        <v>0.5</v>
      </c>
      <c r="F7846" s="96">
        <f t="shared" si="1010"/>
        <v>0.61</v>
      </c>
      <c r="G7846" s="209">
        <f>ROUND(SUM('NOVO HORIZONTE'!G7846),2)</f>
        <v>0</v>
      </c>
      <c r="H7846" s="107">
        <f t="shared" si="1016"/>
        <v>0</v>
      </c>
      <c r="I7846" s="188">
        <f t="shared" si="1013"/>
        <v>0</v>
      </c>
      <c r="J7846" s="142"/>
      <c r="K7846" s="146"/>
      <c r="L7846" s="7" t="str">
        <f t="shared" si="1014"/>
        <v/>
      </c>
      <c r="M7846" s="7" t="str">
        <f t="shared" si="1015"/>
        <v/>
      </c>
      <c r="N7846" s="7" t="str">
        <f t="shared" si="1012"/>
        <v/>
      </c>
      <c r="O7846" s="144"/>
      <c r="P7846" s="355">
        <v>0</v>
      </c>
      <c r="Q7846" s="362">
        <f>SUM('NOVO HORIZONTE'!I7846)</f>
        <v>0</v>
      </c>
      <c r="R7846" s="363">
        <f t="shared" si="1011"/>
        <v>0</v>
      </c>
      <c r="S7846" s="153">
        <f t="shared" si="1017"/>
        <v>0</v>
      </c>
      <c r="T7846" s="364"/>
    </row>
    <row r="7847" ht="22.5" hidden="1" spans="1:20">
      <c r="A7847" s="239">
        <v>95267</v>
      </c>
      <c r="B7847" s="100" t="s">
        <v>252</v>
      </c>
      <c r="C7847" s="104" t="s">
        <v>8192</v>
      </c>
      <c r="D7847" s="94" t="s">
        <v>317</v>
      </c>
      <c r="E7847" s="95">
        <v>0.05</v>
      </c>
      <c r="F7847" s="96">
        <f t="shared" si="1010"/>
        <v>0.06</v>
      </c>
      <c r="G7847" s="209">
        <f>ROUND(SUM('NOVO HORIZONTE'!G7847),2)</f>
        <v>0</v>
      </c>
      <c r="H7847" s="107">
        <f t="shared" si="1016"/>
        <v>0</v>
      </c>
      <c r="I7847" s="188">
        <f t="shared" si="1013"/>
        <v>0</v>
      </c>
      <c r="J7847" s="142"/>
      <c r="K7847" s="146"/>
      <c r="L7847" s="7" t="str">
        <f t="shared" si="1014"/>
        <v/>
      </c>
      <c r="M7847" s="7" t="str">
        <f t="shared" si="1015"/>
        <v/>
      </c>
      <c r="N7847" s="7" t="str">
        <f t="shared" si="1012"/>
        <v/>
      </c>
      <c r="O7847" s="144"/>
      <c r="P7847" s="355">
        <v>0</v>
      </c>
      <c r="Q7847" s="362">
        <f>SUM('NOVO HORIZONTE'!I7847)</f>
        <v>0</v>
      </c>
      <c r="R7847" s="363">
        <f t="shared" si="1011"/>
        <v>0</v>
      </c>
      <c r="S7847" s="153">
        <f t="shared" si="1017"/>
        <v>0</v>
      </c>
      <c r="T7847" s="364"/>
    </row>
    <row r="7848" ht="22.5" hidden="1" spans="1:20">
      <c r="A7848" s="239">
        <v>95268</v>
      </c>
      <c r="B7848" s="100" t="s">
        <v>252</v>
      </c>
      <c r="C7848" s="104" t="s">
        <v>8193</v>
      </c>
      <c r="D7848" s="94" t="s">
        <v>317</v>
      </c>
      <c r="E7848" s="95">
        <v>0.49</v>
      </c>
      <c r="F7848" s="96">
        <f t="shared" si="1010"/>
        <v>0.6</v>
      </c>
      <c r="G7848" s="209">
        <f>ROUND(SUM('NOVO HORIZONTE'!G7848),2)</f>
        <v>0</v>
      </c>
      <c r="H7848" s="107">
        <f t="shared" si="1016"/>
        <v>0</v>
      </c>
      <c r="I7848" s="188">
        <f t="shared" si="1013"/>
        <v>0</v>
      </c>
      <c r="J7848" s="142"/>
      <c r="K7848" s="146"/>
      <c r="L7848" s="7" t="str">
        <f t="shared" si="1014"/>
        <v/>
      </c>
      <c r="M7848" s="7" t="str">
        <f t="shared" si="1015"/>
        <v/>
      </c>
      <c r="N7848" s="7" t="str">
        <f t="shared" si="1012"/>
        <v/>
      </c>
      <c r="O7848" s="144"/>
      <c r="P7848" s="355">
        <v>0</v>
      </c>
      <c r="Q7848" s="362">
        <f>SUM('NOVO HORIZONTE'!I7848)</f>
        <v>0</v>
      </c>
      <c r="R7848" s="363">
        <f t="shared" si="1011"/>
        <v>0</v>
      </c>
      <c r="S7848" s="153">
        <f t="shared" si="1017"/>
        <v>0</v>
      </c>
      <c r="T7848" s="364"/>
    </row>
    <row r="7849" ht="22.5" hidden="1" spans="1:20">
      <c r="A7849" s="239">
        <v>95269</v>
      </c>
      <c r="B7849" s="100" t="s">
        <v>252</v>
      </c>
      <c r="C7849" s="104" t="s">
        <v>8194</v>
      </c>
      <c r="D7849" s="94" t="s">
        <v>317</v>
      </c>
      <c r="E7849" s="95">
        <v>7.68</v>
      </c>
      <c r="F7849" s="96">
        <f t="shared" si="1010"/>
        <v>9.43</v>
      </c>
      <c r="G7849" s="209">
        <f>ROUND(SUM('NOVO HORIZONTE'!G7849),2)</f>
        <v>0</v>
      </c>
      <c r="H7849" s="107">
        <f t="shared" si="1016"/>
        <v>0</v>
      </c>
      <c r="I7849" s="188">
        <f t="shared" si="1013"/>
        <v>0</v>
      </c>
      <c r="J7849" s="142"/>
      <c r="K7849" s="146"/>
      <c r="L7849" s="7" t="str">
        <f t="shared" si="1014"/>
        <v/>
      </c>
      <c r="M7849" s="7" t="str">
        <f t="shared" si="1015"/>
        <v/>
      </c>
      <c r="N7849" s="7" t="str">
        <f t="shared" si="1012"/>
        <v/>
      </c>
      <c r="O7849" s="144"/>
      <c r="P7849" s="355">
        <v>0</v>
      </c>
      <c r="Q7849" s="362">
        <f>SUM('NOVO HORIZONTE'!I7849)</f>
        <v>0</v>
      </c>
      <c r="R7849" s="363">
        <f t="shared" si="1011"/>
        <v>0</v>
      </c>
      <c r="S7849" s="153">
        <f t="shared" si="1017"/>
        <v>0</v>
      </c>
      <c r="T7849" s="364"/>
    </row>
    <row r="7850" ht="33.75" hidden="1" spans="1:20">
      <c r="A7850" s="239">
        <v>89210</v>
      </c>
      <c r="B7850" s="100" t="s">
        <v>252</v>
      </c>
      <c r="C7850" s="104" t="s">
        <v>8195</v>
      </c>
      <c r="D7850" s="94" t="s">
        <v>317</v>
      </c>
      <c r="E7850" s="95">
        <v>32.39</v>
      </c>
      <c r="F7850" s="96">
        <f t="shared" si="1010"/>
        <v>39.76</v>
      </c>
      <c r="G7850" s="209">
        <f>ROUND(SUM('NOVO HORIZONTE'!G7850),2)</f>
        <v>0</v>
      </c>
      <c r="H7850" s="107">
        <f t="shared" si="1016"/>
        <v>0</v>
      </c>
      <c r="I7850" s="188">
        <f t="shared" si="1013"/>
        <v>0</v>
      </c>
      <c r="J7850" s="142"/>
      <c r="K7850" s="146"/>
      <c r="L7850" s="7" t="str">
        <f t="shared" si="1014"/>
        <v/>
      </c>
      <c r="M7850" s="7" t="str">
        <f t="shared" si="1015"/>
        <v/>
      </c>
      <c r="N7850" s="7" t="str">
        <f t="shared" si="1012"/>
        <v/>
      </c>
      <c r="O7850" s="144"/>
      <c r="P7850" s="355">
        <v>0</v>
      </c>
      <c r="Q7850" s="362">
        <f>SUM('NOVO HORIZONTE'!I7850)</f>
        <v>0</v>
      </c>
      <c r="R7850" s="363">
        <f t="shared" si="1011"/>
        <v>0</v>
      </c>
      <c r="S7850" s="153">
        <f t="shared" si="1017"/>
        <v>0</v>
      </c>
      <c r="T7850" s="364"/>
    </row>
    <row r="7851" ht="22.5" hidden="1" spans="1:20">
      <c r="A7851" s="239">
        <v>89211</v>
      </c>
      <c r="B7851" s="100" t="s">
        <v>252</v>
      </c>
      <c r="C7851" s="104" t="s">
        <v>8196</v>
      </c>
      <c r="D7851" s="94" t="s">
        <v>317</v>
      </c>
      <c r="E7851" s="95">
        <v>4.49</v>
      </c>
      <c r="F7851" s="96">
        <f t="shared" si="1010"/>
        <v>5.51</v>
      </c>
      <c r="G7851" s="209">
        <f>ROUND(SUM('NOVO HORIZONTE'!G7851),2)</f>
        <v>0</v>
      </c>
      <c r="H7851" s="107">
        <f t="shared" si="1016"/>
        <v>0</v>
      </c>
      <c r="I7851" s="188">
        <f t="shared" si="1013"/>
        <v>0</v>
      </c>
      <c r="J7851" s="142"/>
      <c r="K7851" s="146"/>
      <c r="L7851" s="7" t="str">
        <f t="shared" si="1014"/>
        <v/>
      </c>
      <c r="M7851" s="7" t="str">
        <f t="shared" si="1015"/>
        <v/>
      </c>
      <c r="N7851" s="7" t="str">
        <f t="shared" si="1012"/>
        <v/>
      </c>
      <c r="O7851" s="144"/>
      <c r="P7851" s="355">
        <v>0</v>
      </c>
      <c r="Q7851" s="362">
        <f>SUM('NOVO HORIZONTE'!I7851)</f>
        <v>0</v>
      </c>
      <c r="R7851" s="363">
        <f t="shared" si="1011"/>
        <v>0</v>
      </c>
      <c r="S7851" s="153">
        <f t="shared" si="1017"/>
        <v>0</v>
      </c>
      <c r="T7851" s="364"/>
    </row>
    <row r="7852" ht="22.5" hidden="1" spans="1:20">
      <c r="A7852" s="239">
        <v>95631</v>
      </c>
      <c r="B7852" s="100" t="s">
        <v>252</v>
      </c>
      <c r="C7852" s="104" t="s">
        <v>8197</v>
      </c>
      <c r="D7852" s="94" t="s">
        <v>7265</v>
      </c>
      <c r="E7852" s="95">
        <v>230.24</v>
      </c>
      <c r="F7852" s="96">
        <f t="shared" si="1010"/>
        <v>282.6</v>
      </c>
      <c r="G7852" s="209">
        <f>ROUND(SUM('NOVO HORIZONTE'!G7852),2)</f>
        <v>0</v>
      </c>
      <c r="H7852" s="107">
        <f t="shared" si="1016"/>
        <v>0</v>
      </c>
      <c r="I7852" s="188">
        <f t="shared" si="1013"/>
        <v>0</v>
      </c>
      <c r="J7852" s="142"/>
      <c r="K7852" s="146"/>
      <c r="L7852" s="7" t="str">
        <f t="shared" si="1014"/>
        <v/>
      </c>
      <c r="M7852" s="7" t="str">
        <f t="shared" si="1015"/>
        <v/>
      </c>
      <c r="N7852" s="7" t="str">
        <f t="shared" si="1012"/>
        <v/>
      </c>
      <c r="O7852" s="144"/>
      <c r="P7852" s="355">
        <v>0</v>
      </c>
      <c r="Q7852" s="362">
        <f>SUM('NOVO HORIZONTE'!I7852)</f>
        <v>0</v>
      </c>
      <c r="R7852" s="363">
        <f t="shared" si="1011"/>
        <v>0</v>
      </c>
      <c r="S7852" s="153">
        <f t="shared" si="1017"/>
        <v>0</v>
      </c>
      <c r="T7852" s="364"/>
    </row>
    <row r="7853" ht="22.5" hidden="1" spans="1:20">
      <c r="A7853" s="239">
        <v>93244</v>
      </c>
      <c r="B7853" s="100" t="s">
        <v>252</v>
      </c>
      <c r="C7853" s="104" t="s">
        <v>8198</v>
      </c>
      <c r="D7853" s="94" t="s">
        <v>7267</v>
      </c>
      <c r="E7853" s="95">
        <v>65.94</v>
      </c>
      <c r="F7853" s="96">
        <f t="shared" si="1010"/>
        <v>80.93</v>
      </c>
      <c r="G7853" s="209">
        <f>ROUND(SUM('NOVO HORIZONTE'!G7853),2)</f>
        <v>0</v>
      </c>
      <c r="H7853" s="107">
        <f t="shared" si="1016"/>
        <v>0</v>
      </c>
      <c r="I7853" s="188">
        <f t="shared" si="1013"/>
        <v>0</v>
      </c>
      <c r="J7853" s="142"/>
      <c r="K7853" s="146"/>
      <c r="L7853" s="7" t="str">
        <f t="shared" si="1014"/>
        <v/>
      </c>
      <c r="M7853" s="7" t="str">
        <f t="shared" si="1015"/>
        <v/>
      </c>
      <c r="N7853" s="7" t="str">
        <f t="shared" si="1012"/>
        <v/>
      </c>
      <c r="O7853" s="144"/>
      <c r="P7853" s="355">
        <v>0</v>
      </c>
      <c r="Q7853" s="362">
        <f>SUM('NOVO HORIZONTE'!I7853)</f>
        <v>0</v>
      </c>
      <c r="R7853" s="363">
        <f t="shared" si="1011"/>
        <v>0</v>
      </c>
      <c r="S7853" s="153">
        <f t="shared" si="1017"/>
        <v>0</v>
      </c>
      <c r="T7853" s="364"/>
    </row>
    <row r="7854" ht="22.5" hidden="1" spans="1:20">
      <c r="A7854" s="239">
        <v>95632</v>
      </c>
      <c r="B7854" s="100" t="s">
        <v>252</v>
      </c>
      <c r="C7854" s="104" t="s">
        <v>8199</v>
      </c>
      <c r="D7854" s="94" t="s">
        <v>7267</v>
      </c>
      <c r="E7854" s="95">
        <v>82.77</v>
      </c>
      <c r="F7854" s="96">
        <f t="shared" ref="F7854:F7917" si="1018">IF(E7854=0,0,IF(P7854=0,ROUND(E7854*(1+E$13),2),ROUND(E7854*(1+E$12),2)))</f>
        <v>101.59</v>
      </c>
      <c r="G7854" s="209">
        <f>ROUND(SUM('NOVO HORIZONTE'!G7854),2)</f>
        <v>0</v>
      </c>
      <c r="H7854" s="107">
        <f t="shared" si="1016"/>
        <v>0</v>
      </c>
      <c r="I7854" s="188">
        <f t="shared" si="1013"/>
        <v>0</v>
      </c>
      <c r="J7854" s="142"/>
      <c r="K7854" s="146"/>
      <c r="L7854" s="7" t="str">
        <f t="shared" si="1014"/>
        <v/>
      </c>
      <c r="M7854" s="7" t="str">
        <f t="shared" si="1015"/>
        <v/>
      </c>
      <c r="N7854" s="7" t="str">
        <f t="shared" si="1012"/>
        <v/>
      </c>
      <c r="O7854" s="144"/>
      <c r="P7854" s="355">
        <v>0</v>
      </c>
      <c r="Q7854" s="362">
        <f>SUM('NOVO HORIZONTE'!I7854)</f>
        <v>0</v>
      </c>
      <c r="R7854" s="363">
        <f t="shared" ref="R7854:R7917" si="1019">I7854-Q7854</f>
        <v>0</v>
      </c>
      <c r="S7854" s="153">
        <f t="shared" si="1017"/>
        <v>0</v>
      </c>
      <c r="T7854" s="364"/>
    </row>
    <row r="7855" ht="22.5" hidden="1" spans="1:20">
      <c r="A7855" s="239">
        <v>93238</v>
      </c>
      <c r="B7855" s="100" t="s">
        <v>252</v>
      </c>
      <c r="C7855" s="104" t="s">
        <v>8200</v>
      </c>
      <c r="D7855" s="94" t="s">
        <v>317</v>
      </c>
      <c r="E7855" s="95">
        <v>1.35</v>
      </c>
      <c r="F7855" s="96">
        <f t="shared" si="1018"/>
        <v>1.66</v>
      </c>
      <c r="G7855" s="209">
        <f>ROUND(SUM('NOVO HORIZONTE'!G7855),2)</f>
        <v>0</v>
      </c>
      <c r="H7855" s="107">
        <f t="shared" si="1016"/>
        <v>0</v>
      </c>
      <c r="I7855" s="188">
        <f t="shared" si="1013"/>
        <v>0</v>
      </c>
      <c r="J7855" s="142"/>
      <c r="K7855" s="146"/>
      <c r="L7855" s="7" t="str">
        <f t="shared" si="1014"/>
        <v/>
      </c>
      <c r="M7855" s="7" t="str">
        <f t="shared" si="1015"/>
        <v/>
      </c>
      <c r="N7855" s="7" t="str">
        <f t="shared" si="1012"/>
        <v/>
      </c>
      <c r="O7855" s="144"/>
      <c r="P7855" s="355">
        <v>0</v>
      </c>
      <c r="Q7855" s="362">
        <f>SUM('NOVO HORIZONTE'!I7855)</f>
        <v>0</v>
      </c>
      <c r="R7855" s="363">
        <f t="shared" si="1019"/>
        <v>0</v>
      </c>
      <c r="S7855" s="153">
        <f t="shared" si="1017"/>
        <v>0</v>
      </c>
      <c r="T7855" s="364"/>
    </row>
    <row r="7856" ht="22.5" hidden="1" spans="1:20">
      <c r="A7856" s="239">
        <v>93239</v>
      </c>
      <c r="B7856" s="100" t="s">
        <v>252</v>
      </c>
      <c r="C7856" s="104" t="s">
        <v>8201</v>
      </c>
      <c r="D7856" s="94" t="s">
        <v>317</v>
      </c>
      <c r="E7856" s="95">
        <v>6.14</v>
      </c>
      <c r="F7856" s="96">
        <f t="shared" si="1018"/>
        <v>7.54</v>
      </c>
      <c r="G7856" s="209">
        <f>ROUND(SUM('NOVO HORIZONTE'!G7856),2)</f>
        <v>0</v>
      </c>
      <c r="H7856" s="107">
        <f t="shared" si="1016"/>
        <v>0</v>
      </c>
      <c r="I7856" s="188">
        <f t="shared" si="1013"/>
        <v>0</v>
      </c>
      <c r="J7856" s="142"/>
      <c r="K7856" s="146"/>
      <c r="L7856" s="7" t="str">
        <f t="shared" si="1014"/>
        <v/>
      </c>
      <c r="M7856" s="7" t="str">
        <f t="shared" si="1015"/>
        <v/>
      </c>
      <c r="N7856" s="7" t="str">
        <f t="shared" si="1012"/>
        <v/>
      </c>
      <c r="O7856" s="144"/>
      <c r="P7856" s="355">
        <v>0</v>
      </c>
      <c r="Q7856" s="362">
        <f>SUM('NOVO HORIZONTE'!I7856)</f>
        <v>0</v>
      </c>
      <c r="R7856" s="363">
        <f t="shared" si="1019"/>
        <v>0</v>
      </c>
      <c r="S7856" s="153">
        <f t="shared" si="1017"/>
        <v>0</v>
      </c>
      <c r="T7856" s="364"/>
    </row>
    <row r="7857" ht="33.75" hidden="1" spans="1:20">
      <c r="A7857" s="239">
        <v>93240</v>
      </c>
      <c r="B7857" s="100" t="s">
        <v>252</v>
      </c>
      <c r="C7857" s="104" t="s">
        <v>8202</v>
      </c>
      <c r="D7857" s="94" t="s">
        <v>317</v>
      </c>
      <c r="E7857" s="95">
        <v>11.64</v>
      </c>
      <c r="F7857" s="96">
        <f t="shared" si="1018"/>
        <v>14.29</v>
      </c>
      <c r="G7857" s="209">
        <f>ROUND(SUM('NOVO HORIZONTE'!G7857),2)</f>
        <v>0</v>
      </c>
      <c r="H7857" s="107">
        <f t="shared" si="1016"/>
        <v>0</v>
      </c>
      <c r="I7857" s="188">
        <f t="shared" si="1013"/>
        <v>0</v>
      </c>
      <c r="J7857" s="142"/>
      <c r="K7857" s="146"/>
      <c r="L7857" s="7" t="str">
        <f t="shared" si="1014"/>
        <v/>
      </c>
      <c r="M7857" s="7" t="str">
        <f t="shared" si="1015"/>
        <v/>
      </c>
      <c r="N7857" s="7" t="str">
        <f t="shared" si="1012"/>
        <v/>
      </c>
      <c r="O7857" s="144"/>
      <c r="P7857" s="355">
        <v>0</v>
      </c>
      <c r="Q7857" s="362">
        <f>SUM('NOVO HORIZONTE'!I7857)</f>
        <v>0</v>
      </c>
      <c r="R7857" s="363">
        <f t="shared" si="1019"/>
        <v>0</v>
      </c>
      <c r="S7857" s="153">
        <f t="shared" si="1017"/>
        <v>0</v>
      </c>
      <c r="T7857" s="364"/>
    </row>
    <row r="7858" ht="22.5" hidden="1" spans="1:20">
      <c r="A7858" s="239">
        <v>95627</v>
      </c>
      <c r="B7858" s="100" t="s">
        <v>252</v>
      </c>
      <c r="C7858" s="104" t="s">
        <v>8203</v>
      </c>
      <c r="D7858" s="94" t="s">
        <v>317</v>
      </c>
      <c r="E7858" s="95">
        <v>48.46</v>
      </c>
      <c r="F7858" s="96">
        <f t="shared" si="1018"/>
        <v>59.48</v>
      </c>
      <c r="G7858" s="209">
        <f>ROUND(SUM('NOVO HORIZONTE'!G7858),2)</f>
        <v>0</v>
      </c>
      <c r="H7858" s="107">
        <f t="shared" si="1016"/>
        <v>0</v>
      </c>
      <c r="I7858" s="188">
        <f t="shared" si="1013"/>
        <v>0</v>
      </c>
      <c r="J7858" s="142"/>
      <c r="K7858" s="146"/>
      <c r="L7858" s="7" t="str">
        <f t="shared" si="1014"/>
        <v/>
      </c>
      <c r="M7858" s="7" t="str">
        <f t="shared" si="1015"/>
        <v/>
      </c>
      <c r="N7858" s="7" t="str">
        <f t="shared" si="1012"/>
        <v/>
      </c>
      <c r="O7858" s="144"/>
      <c r="P7858" s="355">
        <v>0</v>
      </c>
      <c r="Q7858" s="362">
        <f>SUM('NOVO HORIZONTE'!I7858)</f>
        <v>0</v>
      </c>
      <c r="R7858" s="363">
        <f t="shared" si="1019"/>
        <v>0</v>
      </c>
      <c r="S7858" s="153">
        <f t="shared" si="1017"/>
        <v>0</v>
      </c>
      <c r="T7858" s="364"/>
    </row>
    <row r="7859" ht="22.5" hidden="1" spans="1:20">
      <c r="A7859" s="239">
        <v>95628</v>
      </c>
      <c r="B7859" s="100" t="s">
        <v>252</v>
      </c>
      <c r="C7859" s="104" t="s">
        <v>8204</v>
      </c>
      <c r="D7859" s="94" t="s">
        <v>317</v>
      </c>
      <c r="E7859" s="95">
        <v>6.72</v>
      </c>
      <c r="F7859" s="96">
        <f t="shared" si="1018"/>
        <v>8.25</v>
      </c>
      <c r="G7859" s="209">
        <f>ROUND(SUM('NOVO HORIZONTE'!G7859),2)</f>
        <v>0</v>
      </c>
      <c r="H7859" s="107">
        <f t="shared" si="1016"/>
        <v>0</v>
      </c>
      <c r="I7859" s="188">
        <f t="shared" si="1013"/>
        <v>0</v>
      </c>
      <c r="J7859" s="142"/>
      <c r="K7859" s="146"/>
      <c r="L7859" s="7" t="str">
        <f t="shared" si="1014"/>
        <v/>
      </c>
      <c r="M7859" s="7" t="str">
        <f t="shared" si="1015"/>
        <v/>
      </c>
      <c r="N7859" s="7" t="str">
        <f t="shared" si="1012"/>
        <v/>
      </c>
      <c r="O7859" s="144"/>
      <c r="P7859" s="355">
        <v>0</v>
      </c>
      <c r="Q7859" s="362">
        <f>SUM('NOVO HORIZONTE'!I7859)</f>
        <v>0</v>
      </c>
      <c r="R7859" s="363">
        <f t="shared" si="1019"/>
        <v>0</v>
      </c>
      <c r="S7859" s="153">
        <f t="shared" si="1017"/>
        <v>0</v>
      </c>
      <c r="T7859" s="364"/>
    </row>
    <row r="7860" ht="22.5" hidden="1" spans="1:20">
      <c r="A7860" s="239">
        <v>95629</v>
      </c>
      <c r="B7860" s="100" t="s">
        <v>252</v>
      </c>
      <c r="C7860" s="104" t="s">
        <v>8205</v>
      </c>
      <c r="D7860" s="94" t="s">
        <v>317</v>
      </c>
      <c r="E7860" s="95">
        <v>60.64</v>
      </c>
      <c r="F7860" s="96">
        <f t="shared" si="1018"/>
        <v>74.43</v>
      </c>
      <c r="G7860" s="209">
        <f>ROUND(SUM('NOVO HORIZONTE'!G7860),2)</f>
        <v>0</v>
      </c>
      <c r="H7860" s="107">
        <f t="shared" si="1016"/>
        <v>0</v>
      </c>
      <c r="I7860" s="188">
        <f t="shared" si="1013"/>
        <v>0</v>
      </c>
      <c r="J7860" s="142"/>
      <c r="K7860" s="146"/>
      <c r="L7860" s="7" t="str">
        <f t="shared" si="1014"/>
        <v/>
      </c>
      <c r="M7860" s="7" t="str">
        <f t="shared" si="1015"/>
        <v/>
      </c>
      <c r="N7860" s="7" t="str">
        <f t="shared" si="1012"/>
        <v/>
      </c>
      <c r="O7860" s="144"/>
      <c r="P7860" s="355">
        <v>0</v>
      </c>
      <c r="Q7860" s="362">
        <f>SUM('NOVO HORIZONTE'!I7860)</f>
        <v>0</v>
      </c>
      <c r="R7860" s="363">
        <f t="shared" si="1019"/>
        <v>0</v>
      </c>
      <c r="S7860" s="153">
        <f t="shared" si="1017"/>
        <v>0</v>
      </c>
      <c r="T7860" s="364"/>
    </row>
    <row r="7861" ht="22.5" hidden="1" spans="1:20">
      <c r="A7861" s="239">
        <v>95630</v>
      </c>
      <c r="B7861" s="100" t="s">
        <v>252</v>
      </c>
      <c r="C7861" s="104" t="s">
        <v>8206</v>
      </c>
      <c r="D7861" s="94" t="s">
        <v>317</v>
      </c>
      <c r="E7861" s="95">
        <v>86.83</v>
      </c>
      <c r="F7861" s="96">
        <f t="shared" si="1018"/>
        <v>106.58</v>
      </c>
      <c r="G7861" s="209">
        <f>ROUND(SUM('NOVO HORIZONTE'!G7861),2)</f>
        <v>0</v>
      </c>
      <c r="H7861" s="107">
        <f t="shared" si="1016"/>
        <v>0</v>
      </c>
      <c r="I7861" s="188">
        <f t="shared" si="1013"/>
        <v>0</v>
      </c>
      <c r="J7861" s="142"/>
      <c r="K7861" s="146"/>
      <c r="L7861" s="7" t="str">
        <f t="shared" si="1014"/>
        <v/>
      </c>
      <c r="M7861" s="7" t="str">
        <f t="shared" si="1015"/>
        <v/>
      </c>
      <c r="N7861" s="7" t="str">
        <f t="shared" si="1012"/>
        <v/>
      </c>
      <c r="O7861" s="144"/>
      <c r="P7861" s="355">
        <v>0</v>
      </c>
      <c r="Q7861" s="362">
        <f>SUM('NOVO HORIZONTE'!I7861)</f>
        <v>0</v>
      </c>
      <c r="R7861" s="363">
        <f t="shared" si="1019"/>
        <v>0</v>
      </c>
      <c r="S7861" s="153">
        <f t="shared" si="1017"/>
        <v>0</v>
      </c>
      <c r="T7861" s="364"/>
    </row>
    <row r="7862" ht="12.75" hidden="1" spans="1:20">
      <c r="A7862" s="238" t="s">
        <v>8207</v>
      </c>
      <c r="B7862" s="236"/>
      <c r="C7862" s="161" t="s">
        <v>8208</v>
      </c>
      <c r="D7862" s="94"/>
      <c r="E7862" s="95">
        <v>0</v>
      </c>
      <c r="F7862" s="96">
        <f t="shared" si="1018"/>
        <v>0</v>
      </c>
      <c r="G7862" s="209">
        <f>ROUND(SUM('NOVO HORIZONTE'!G7862),2)</f>
        <v>0</v>
      </c>
      <c r="H7862" s="187">
        <f t="shared" si="1016"/>
        <v>0</v>
      </c>
      <c r="I7862" s="188">
        <f t="shared" si="1013"/>
        <v>0</v>
      </c>
      <c r="J7862" s="142"/>
      <c r="K7862" s="145" t="str">
        <f>IF(SUM(I7863:I7868)&gt;0,"xx","")</f>
        <v/>
      </c>
      <c r="L7862" s="7" t="str">
        <f t="shared" si="1014"/>
        <v/>
      </c>
      <c r="M7862" s="7" t="str">
        <f t="shared" si="1015"/>
        <v/>
      </c>
      <c r="N7862" s="7" t="str">
        <f t="shared" si="1012"/>
        <v/>
      </c>
      <c r="O7862" s="144"/>
      <c r="P7862" s="375"/>
      <c r="Q7862" s="362">
        <f>SUM('NOVO HORIZONTE'!I7862)</f>
        <v>0</v>
      </c>
      <c r="R7862" s="363">
        <f t="shared" si="1019"/>
        <v>0</v>
      </c>
      <c r="S7862" s="153">
        <f t="shared" si="1017"/>
        <v>0</v>
      </c>
      <c r="T7862" s="364"/>
    </row>
    <row r="7863" ht="22.5" hidden="1" spans="1:20">
      <c r="A7863" s="239">
        <v>91277</v>
      </c>
      <c r="B7863" s="100" t="s">
        <v>252</v>
      </c>
      <c r="C7863" s="104" t="s">
        <v>8209</v>
      </c>
      <c r="D7863" s="94" t="s">
        <v>7265</v>
      </c>
      <c r="E7863" s="95">
        <v>8.88</v>
      </c>
      <c r="F7863" s="96">
        <f t="shared" si="1018"/>
        <v>10.9</v>
      </c>
      <c r="G7863" s="209">
        <f>ROUND(SUM('NOVO HORIZONTE'!G7863),2)</f>
        <v>0</v>
      </c>
      <c r="H7863" s="107">
        <f t="shared" si="1016"/>
        <v>0</v>
      </c>
      <c r="I7863" s="188">
        <f t="shared" si="1013"/>
        <v>0</v>
      </c>
      <c r="J7863" s="142"/>
      <c r="K7863" s="146"/>
      <c r="L7863" s="7" t="str">
        <f t="shared" si="1014"/>
        <v/>
      </c>
      <c r="M7863" s="7" t="str">
        <f t="shared" si="1015"/>
        <v/>
      </c>
      <c r="N7863" s="7" t="str">
        <f t="shared" si="1012"/>
        <v/>
      </c>
      <c r="O7863" s="144"/>
      <c r="P7863" s="355">
        <v>0</v>
      </c>
      <c r="Q7863" s="362">
        <f>SUM('NOVO HORIZONTE'!I7863)</f>
        <v>0</v>
      </c>
      <c r="R7863" s="363">
        <f t="shared" si="1019"/>
        <v>0</v>
      </c>
      <c r="S7863" s="153">
        <f t="shared" si="1017"/>
        <v>0</v>
      </c>
      <c r="T7863" s="364"/>
    </row>
    <row r="7864" ht="22.5" hidden="1" spans="1:20">
      <c r="A7864" s="239">
        <v>91278</v>
      </c>
      <c r="B7864" s="100" t="s">
        <v>252</v>
      </c>
      <c r="C7864" s="104" t="s">
        <v>8210</v>
      </c>
      <c r="D7864" s="94" t="s">
        <v>7267</v>
      </c>
      <c r="E7864" s="95">
        <v>0.57</v>
      </c>
      <c r="F7864" s="96">
        <f t="shared" si="1018"/>
        <v>0.7</v>
      </c>
      <c r="G7864" s="209">
        <f>ROUND(SUM('NOVO HORIZONTE'!G7864),2)</f>
        <v>0</v>
      </c>
      <c r="H7864" s="107">
        <f t="shared" si="1016"/>
        <v>0</v>
      </c>
      <c r="I7864" s="188">
        <f t="shared" si="1013"/>
        <v>0</v>
      </c>
      <c r="J7864" s="142"/>
      <c r="K7864" s="146"/>
      <c r="L7864" s="7" t="str">
        <f t="shared" si="1014"/>
        <v/>
      </c>
      <c r="M7864" s="7" t="str">
        <f t="shared" si="1015"/>
        <v/>
      </c>
      <c r="N7864" s="7" t="str">
        <f t="shared" si="1012"/>
        <v/>
      </c>
      <c r="O7864" s="144"/>
      <c r="P7864" s="355">
        <v>0</v>
      </c>
      <c r="Q7864" s="362">
        <f>SUM('NOVO HORIZONTE'!I7864)</f>
        <v>0</v>
      </c>
      <c r="R7864" s="363">
        <f t="shared" si="1019"/>
        <v>0</v>
      </c>
      <c r="S7864" s="153">
        <f t="shared" si="1017"/>
        <v>0</v>
      </c>
      <c r="T7864" s="364"/>
    </row>
    <row r="7865" ht="22.5" hidden="1" spans="1:20">
      <c r="A7865" s="239">
        <v>91273</v>
      </c>
      <c r="B7865" s="100" t="s">
        <v>252</v>
      </c>
      <c r="C7865" s="104" t="s">
        <v>8211</v>
      </c>
      <c r="D7865" s="94" t="s">
        <v>317</v>
      </c>
      <c r="E7865" s="95">
        <v>0.5</v>
      </c>
      <c r="F7865" s="96">
        <f t="shared" si="1018"/>
        <v>0.61</v>
      </c>
      <c r="G7865" s="209">
        <f>ROUND(SUM('NOVO HORIZONTE'!G7865),2)</f>
        <v>0</v>
      </c>
      <c r="H7865" s="107">
        <f t="shared" si="1016"/>
        <v>0</v>
      </c>
      <c r="I7865" s="188">
        <f t="shared" si="1013"/>
        <v>0</v>
      </c>
      <c r="J7865" s="142"/>
      <c r="K7865" s="146"/>
      <c r="L7865" s="7" t="str">
        <f t="shared" si="1014"/>
        <v/>
      </c>
      <c r="M7865" s="7" t="str">
        <f t="shared" si="1015"/>
        <v/>
      </c>
      <c r="N7865" s="7" t="str">
        <f t="shared" si="1012"/>
        <v/>
      </c>
      <c r="O7865" s="144"/>
      <c r="P7865" s="355">
        <v>0</v>
      </c>
      <c r="Q7865" s="362">
        <f>SUM('NOVO HORIZONTE'!I7865)</f>
        <v>0</v>
      </c>
      <c r="R7865" s="363">
        <f t="shared" si="1019"/>
        <v>0</v>
      </c>
      <c r="S7865" s="153">
        <f t="shared" si="1017"/>
        <v>0</v>
      </c>
      <c r="T7865" s="364"/>
    </row>
    <row r="7866" ht="22.5" hidden="1" spans="1:20">
      <c r="A7866" s="239">
        <v>91274</v>
      </c>
      <c r="B7866" s="100" t="s">
        <v>252</v>
      </c>
      <c r="C7866" s="104" t="s">
        <v>8212</v>
      </c>
      <c r="D7866" s="94" t="s">
        <v>317</v>
      </c>
      <c r="E7866" s="95">
        <v>0.07</v>
      </c>
      <c r="F7866" s="96">
        <f t="shared" si="1018"/>
        <v>0.09</v>
      </c>
      <c r="G7866" s="209">
        <f>ROUND(SUM('NOVO HORIZONTE'!G7866),2)</f>
        <v>0</v>
      </c>
      <c r="H7866" s="107">
        <f t="shared" si="1016"/>
        <v>0</v>
      </c>
      <c r="I7866" s="188">
        <f t="shared" si="1013"/>
        <v>0</v>
      </c>
      <c r="J7866" s="142"/>
      <c r="K7866" s="146"/>
      <c r="L7866" s="7" t="str">
        <f t="shared" si="1014"/>
        <v/>
      </c>
      <c r="M7866" s="7" t="str">
        <f t="shared" si="1015"/>
        <v/>
      </c>
      <c r="N7866" s="7" t="str">
        <f t="shared" si="1012"/>
        <v/>
      </c>
      <c r="O7866" s="144"/>
      <c r="P7866" s="355">
        <v>0</v>
      </c>
      <c r="Q7866" s="362">
        <f>SUM('NOVO HORIZONTE'!I7866)</f>
        <v>0</v>
      </c>
      <c r="R7866" s="363">
        <f t="shared" si="1019"/>
        <v>0</v>
      </c>
      <c r="S7866" s="153">
        <f t="shared" si="1017"/>
        <v>0</v>
      </c>
      <c r="T7866" s="364"/>
    </row>
    <row r="7867" ht="22.5" hidden="1" spans="1:20">
      <c r="A7867" s="239">
        <v>91275</v>
      </c>
      <c r="B7867" s="100" t="s">
        <v>252</v>
      </c>
      <c r="C7867" s="104" t="s">
        <v>8213</v>
      </c>
      <c r="D7867" s="94" t="s">
        <v>317</v>
      </c>
      <c r="E7867" s="95">
        <v>0.63</v>
      </c>
      <c r="F7867" s="96">
        <f t="shared" si="1018"/>
        <v>0.77</v>
      </c>
      <c r="G7867" s="209">
        <f>ROUND(SUM('NOVO HORIZONTE'!G7867),2)</f>
        <v>0</v>
      </c>
      <c r="H7867" s="107">
        <f t="shared" si="1016"/>
        <v>0</v>
      </c>
      <c r="I7867" s="188">
        <f t="shared" si="1013"/>
        <v>0</v>
      </c>
      <c r="J7867" s="142"/>
      <c r="K7867" s="146"/>
      <c r="L7867" s="7" t="str">
        <f t="shared" si="1014"/>
        <v/>
      </c>
      <c r="M7867" s="7" t="str">
        <f t="shared" si="1015"/>
        <v/>
      </c>
      <c r="N7867" s="7" t="str">
        <f t="shared" si="1012"/>
        <v/>
      </c>
      <c r="O7867" s="144"/>
      <c r="P7867" s="355">
        <v>0</v>
      </c>
      <c r="Q7867" s="362">
        <f>SUM('NOVO HORIZONTE'!I7867)</f>
        <v>0</v>
      </c>
      <c r="R7867" s="363">
        <f t="shared" si="1019"/>
        <v>0</v>
      </c>
      <c r="S7867" s="153">
        <f t="shared" si="1017"/>
        <v>0</v>
      </c>
      <c r="T7867" s="364"/>
    </row>
    <row r="7868" ht="22.5" hidden="1" spans="1:20">
      <c r="A7868" s="239">
        <v>91276</v>
      </c>
      <c r="B7868" s="100" t="s">
        <v>252</v>
      </c>
      <c r="C7868" s="104" t="s">
        <v>8214</v>
      </c>
      <c r="D7868" s="94" t="s">
        <v>317</v>
      </c>
      <c r="E7868" s="95">
        <v>7.68</v>
      </c>
      <c r="F7868" s="96">
        <f t="shared" si="1018"/>
        <v>9.43</v>
      </c>
      <c r="G7868" s="209">
        <f>ROUND(SUM('NOVO HORIZONTE'!G7868),2)</f>
        <v>0</v>
      </c>
      <c r="H7868" s="107">
        <f t="shared" si="1016"/>
        <v>0</v>
      </c>
      <c r="I7868" s="188">
        <f t="shared" si="1013"/>
        <v>0</v>
      </c>
      <c r="J7868" s="142"/>
      <c r="K7868" s="146"/>
      <c r="L7868" s="7" t="str">
        <f t="shared" si="1014"/>
        <v/>
      </c>
      <c r="M7868" s="7" t="str">
        <f t="shared" si="1015"/>
        <v/>
      </c>
      <c r="N7868" s="7" t="str">
        <f t="shared" si="1012"/>
        <v/>
      </c>
      <c r="O7868" s="144"/>
      <c r="P7868" s="355">
        <v>0</v>
      </c>
      <c r="Q7868" s="362">
        <f>SUM('NOVO HORIZONTE'!I7868)</f>
        <v>0</v>
      </c>
      <c r="R7868" s="363">
        <f t="shared" si="1019"/>
        <v>0</v>
      </c>
      <c r="S7868" s="153">
        <f t="shared" si="1017"/>
        <v>0</v>
      </c>
      <c r="T7868" s="364"/>
    </row>
    <row r="7869" ht="12.75" hidden="1" spans="1:20">
      <c r="A7869" s="238" t="s">
        <v>8215</v>
      </c>
      <c r="B7869" s="236"/>
      <c r="C7869" s="161" t="s">
        <v>8216</v>
      </c>
      <c r="D7869" s="94"/>
      <c r="E7869" s="95">
        <v>0</v>
      </c>
      <c r="F7869" s="96">
        <f t="shared" si="1018"/>
        <v>0</v>
      </c>
      <c r="G7869" s="209">
        <f>ROUND(SUM('NOVO HORIZONTE'!G7869),2)</f>
        <v>0</v>
      </c>
      <c r="H7869" s="187">
        <f t="shared" si="1016"/>
        <v>0</v>
      </c>
      <c r="I7869" s="188">
        <f t="shared" si="1013"/>
        <v>0</v>
      </c>
      <c r="J7869" s="142"/>
      <c r="K7869" s="145" t="str">
        <f>IF(SUM(I7870:I7875)&gt;0,"xx","")</f>
        <v/>
      </c>
      <c r="L7869" s="7" t="str">
        <f t="shared" si="1014"/>
        <v/>
      </c>
      <c r="M7869" s="7" t="str">
        <f t="shared" si="1015"/>
        <v/>
      </c>
      <c r="N7869" s="7" t="str">
        <f t="shared" si="1012"/>
        <v/>
      </c>
      <c r="O7869" s="144"/>
      <c r="P7869" s="375"/>
      <c r="Q7869" s="362">
        <f>SUM('NOVO HORIZONTE'!I7869)</f>
        <v>0</v>
      </c>
      <c r="R7869" s="363">
        <f t="shared" si="1019"/>
        <v>0</v>
      </c>
      <c r="S7869" s="153">
        <f t="shared" si="1017"/>
        <v>0</v>
      </c>
      <c r="T7869" s="364"/>
    </row>
    <row r="7870" ht="22.5" hidden="1" spans="1:20">
      <c r="A7870" s="239">
        <v>5779</v>
      </c>
      <c r="B7870" s="100" t="s">
        <v>252</v>
      </c>
      <c r="C7870" s="104" t="s">
        <v>8217</v>
      </c>
      <c r="D7870" s="94" t="s">
        <v>317</v>
      </c>
      <c r="E7870" s="95">
        <v>88.09</v>
      </c>
      <c r="F7870" s="96">
        <f t="shared" si="1018"/>
        <v>108.12</v>
      </c>
      <c r="G7870" s="209">
        <f>ROUND(SUM('NOVO HORIZONTE'!G7870),2)</f>
        <v>0</v>
      </c>
      <c r="H7870" s="107">
        <f t="shared" si="1016"/>
        <v>0</v>
      </c>
      <c r="I7870" s="188">
        <f t="shared" si="1013"/>
        <v>0</v>
      </c>
      <c r="J7870" s="142"/>
      <c r="K7870" s="146"/>
      <c r="L7870" s="7" t="str">
        <f t="shared" si="1014"/>
        <v/>
      </c>
      <c r="M7870" s="7" t="str">
        <f t="shared" si="1015"/>
        <v/>
      </c>
      <c r="N7870" s="7" t="str">
        <f t="shared" si="1012"/>
        <v/>
      </c>
      <c r="O7870" s="144"/>
      <c r="P7870" s="355">
        <v>0</v>
      </c>
      <c r="Q7870" s="362">
        <f>SUM('NOVO HORIZONTE'!I7870)</f>
        <v>0</v>
      </c>
      <c r="R7870" s="363">
        <f t="shared" si="1019"/>
        <v>0</v>
      </c>
      <c r="S7870" s="153">
        <f t="shared" si="1017"/>
        <v>0</v>
      </c>
      <c r="T7870" s="364"/>
    </row>
    <row r="7871" ht="22.5" hidden="1" spans="1:20">
      <c r="A7871" s="239">
        <v>5932</v>
      </c>
      <c r="B7871" s="100" t="s">
        <v>252</v>
      </c>
      <c r="C7871" s="104" t="s">
        <v>8218</v>
      </c>
      <c r="D7871" s="94" t="s">
        <v>7265</v>
      </c>
      <c r="E7871" s="95">
        <v>269.37</v>
      </c>
      <c r="F7871" s="96">
        <f t="shared" si="1018"/>
        <v>330.62</v>
      </c>
      <c r="G7871" s="209">
        <f>ROUND(SUM('NOVO HORIZONTE'!G7871),2)</f>
        <v>0</v>
      </c>
      <c r="H7871" s="107">
        <f t="shared" si="1016"/>
        <v>0</v>
      </c>
      <c r="I7871" s="188">
        <f t="shared" si="1013"/>
        <v>0</v>
      </c>
      <c r="J7871" s="142"/>
      <c r="K7871" s="146"/>
      <c r="L7871" s="7" t="str">
        <f t="shared" si="1014"/>
        <v/>
      </c>
      <c r="M7871" s="7" t="str">
        <f t="shared" si="1015"/>
        <v/>
      </c>
      <c r="N7871" s="7" t="str">
        <f t="shared" si="1012"/>
        <v/>
      </c>
      <c r="O7871" s="144"/>
      <c r="P7871" s="355">
        <v>0</v>
      </c>
      <c r="Q7871" s="362">
        <f>SUM('NOVO HORIZONTE'!I7871)</f>
        <v>0</v>
      </c>
      <c r="R7871" s="363">
        <f t="shared" si="1019"/>
        <v>0</v>
      </c>
      <c r="S7871" s="153">
        <f t="shared" si="1017"/>
        <v>0</v>
      </c>
      <c r="T7871" s="364"/>
    </row>
    <row r="7872" ht="22.5" hidden="1" spans="1:20">
      <c r="A7872" s="239">
        <v>5934</v>
      </c>
      <c r="B7872" s="100" t="s">
        <v>252</v>
      </c>
      <c r="C7872" s="104" t="s">
        <v>8219</v>
      </c>
      <c r="D7872" s="94" t="s">
        <v>7267</v>
      </c>
      <c r="E7872" s="95">
        <v>99.86</v>
      </c>
      <c r="F7872" s="96">
        <f t="shared" si="1018"/>
        <v>122.57</v>
      </c>
      <c r="G7872" s="209">
        <f>ROUND(SUM('NOVO HORIZONTE'!G7872),2)</f>
        <v>0</v>
      </c>
      <c r="H7872" s="107">
        <f t="shared" si="1016"/>
        <v>0</v>
      </c>
      <c r="I7872" s="188">
        <f t="shared" si="1013"/>
        <v>0</v>
      </c>
      <c r="J7872" s="142"/>
      <c r="K7872" s="146"/>
      <c r="L7872" s="7" t="str">
        <f t="shared" si="1014"/>
        <v/>
      </c>
      <c r="M7872" s="7" t="str">
        <f t="shared" si="1015"/>
        <v/>
      </c>
      <c r="N7872" s="7" t="str">
        <f t="shared" si="1012"/>
        <v/>
      </c>
      <c r="O7872" s="144"/>
      <c r="P7872" s="355">
        <v>0</v>
      </c>
      <c r="Q7872" s="362">
        <f>SUM('NOVO HORIZONTE'!I7872)</f>
        <v>0</v>
      </c>
      <c r="R7872" s="363">
        <f t="shared" si="1019"/>
        <v>0</v>
      </c>
      <c r="S7872" s="153">
        <f t="shared" si="1017"/>
        <v>0</v>
      </c>
      <c r="T7872" s="364"/>
    </row>
    <row r="7873" ht="22.5" hidden="1" spans="1:20">
      <c r="A7873" s="239">
        <v>53849</v>
      </c>
      <c r="B7873" s="100" t="s">
        <v>252</v>
      </c>
      <c r="C7873" s="104" t="s">
        <v>8220</v>
      </c>
      <c r="D7873" s="94" t="s">
        <v>317</v>
      </c>
      <c r="E7873" s="95">
        <v>81.42</v>
      </c>
      <c r="F7873" s="96">
        <f t="shared" si="1018"/>
        <v>99.93</v>
      </c>
      <c r="G7873" s="209">
        <f>ROUND(SUM('NOVO HORIZONTE'!G7873),2)</f>
        <v>0</v>
      </c>
      <c r="H7873" s="107">
        <f t="shared" si="1016"/>
        <v>0</v>
      </c>
      <c r="I7873" s="188">
        <f t="shared" si="1013"/>
        <v>0</v>
      </c>
      <c r="J7873" s="142"/>
      <c r="K7873" s="146"/>
      <c r="L7873" s="7" t="str">
        <f t="shared" si="1014"/>
        <v/>
      </c>
      <c r="M7873" s="7" t="str">
        <f t="shared" si="1015"/>
        <v/>
      </c>
      <c r="N7873" s="7" t="str">
        <f t="shared" si="1012"/>
        <v/>
      </c>
      <c r="O7873" s="144"/>
      <c r="P7873" s="355">
        <v>0</v>
      </c>
      <c r="Q7873" s="362">
        <f>SUM('NOVO HORIZONTE'!I7873)</f>
        <v>0</v>
      </c>
      <c r="R7873" s="363">
        <f t="shared" si="1019"/>
        <v>0</v>
      </c>
      <c r="S7873" s="153">
        <f t="shared" si="1017"/>
        <v>0</v>
      </c>
      <c r="T7873" s="364"/>
    </row>
    <row r="7874" ht="22.5" hidden="1" spans="1:20">
      <c r="A7874" s="239">
        <v>89228</v>
      </c>
      <c r="B7874" s="100" t="s">
        <v>252</v>
      </c>
      <c r="C7874" s="104" t="s">
        <v>8221</v>
      </c>
      <c r="D7874" s="94" t="s">
        <v>317</v>
      </c>
      <c r="E7874" s="95">
        <v>54.8</v>
      </c>
      <c r="F7874" s="96">
        <f t="shared" si="1018"/>
        <v>67.26</v>
      </c>
      <c r="G7874" s="209">
        <f>ROUND(SUM('NOVO HORIZONTE'!G7874),2)</f>
        <v>0</v>
      </c>
      <c r="H7874" s="107">
        <f t="shared" si="1016"/>
        <v>0</v>
      </c>
      <c r="I7874" s="188">
        <f t="shared" si="1013"/>
        <v>0</v>
      </c>
      <c r="J7874" s="142"/>
      <c r="K7874" s="146"/>
      <c r="L7874" s="7" t="str">
        <f t="shared" si="1014"/>
        <v/>
      </c>
      <c r="M7874" s="7" t="str">
        <f t="shared" si="1015"/>
        <v/>
      </c>
      <c r="N7874" s="7" t="str">
        <f t="shared" si="1012"/>
        <v/>
      </c>
      <c r="O7874" s="144"/>
      <c r="P7874" s="355">
        <v>0</v>
      </c>
      <c r="Q7874" s="362">
        <f>SUM('NOVO HORIZONTE'!I7874)</f>
        <v>0</v>
      </c>
      <c r="R7874" s="363">
        <f t="shared" si="1019"/>
        <v>0</v>
      </c>
      <c r="S7874" s="153">
        <f t="shared" si="1017"/>
        <v>0</v>
      </c>
      <c r="T7874" s="364"/>
    </row>
    <row r="7875" ht="22.5" hidden="1" spans="1:20">
      <c r="A7875" s="239">
        <v>89229</v>
      </c>
      <c r="B7875" s="100" t="s">
        <v>252</v>
      </c>
      <c r="C7875" s="104" t="s">
        <v>8222</v>
      </c>
      <c r="D7875" s="94" t="s">
        <v>317</v>
      </c>
      <c r="E7875" s="95">
        <v>9.86</v>
      </c>
      <c r="F7875" s="96">
        <f t="shared" si="1018"/>
        <v>12.1</v>
      </c>
      <c r="G7875" s="209">
        <f>ROUND(SUM('NOVO HORIZONTE'!G7875),2)</f>
        <v>0</v>
      </c>
      <c r="H7875" s="107">
        <f t="shared" si="1016"/>
        <v>0</v>
      </c>
      <c r="I7875" s="188">
        <f t="shared" si="1013"/>
        <v>0</v>
      </c>
      <c r="J7875" s="142"/>
      <c r="K7875" s="146"/>
      <c r="L7875" s="7" t="str">
        <f t="shared" si="1014"/>
        <v/>
      </c>
      <c r="M7875" s="7" t="str">
        <f t="shared" si="1015"/>
        <v/>
      </c>
      <c r="N7875" s="7" t="str">
        <f t="shared" ref="N7875:N7938" si="1020">M7875</f>
        <v/>
      </c>
      <c r="O7875" s="144"/>
      <c r="P7875" s="355">
        <v>0</v>
      </c>
      <c r="Q7875" s="362">
        <f>SUM('NOVO HORIZONTE'!I7875)</f>
        <v>0</v>
      </c>
      <c r="R7875" s="363">
        <f t="shared" si="1019"/>
        <v>0</v>
      </c>
      <c r="S7875" s="153">
        <f t="shared" si="1017"/>
        <v>0</v>
      </c>
      <c r="T7875" s="364"/>
    </row>
    <row r="7876" ht="12.75" hidden="1" spans="1:20">
      <c r="A7876" s="238" t="s">
        <v>8223</v>
      </c>
      <c r="B7876" s="236"/>
      <c r="C7876" s="161" t="s">
        <v>7824</v>
      </c>
      <c r="D7876" s="94"/>
      <c r="E7876" s="95">
        <v>0</v>
      </c>
      <c r="F7876" s="96">
        <f t="shared" si="1018"/>
        <v>0</v>
      </c>
      <c r="G7876" s="209">
        <f>ROUND(SUM('NOVO HORIZONTE'!G7876),2)</f>
        <v>0</v>
      </c>
      <c r="H7876" s="187">
        <f t="shared" si="1016"/>
        <v>0</v>
      </c>
      <c r="I7876" s="188">
        <f t="shared" si="1013"/>
        <v>0</v>
      </c>
      <c r="J7876" s="142"/>
      <c r="K7876" s="145" t="str">
        <f>IF(SUM(I7877:I7880)&gt;0,"xx","")</f>
        <v/>
      </c>
      <c r="L7876" s="7" t="str">
        <f t="shared" si="1014"/>
        <v/>
      </c>
      <c r="M7876" s="7" t="str">
        <f t="shared" si="1015"/>
        <v/>
      </c>
      <c r="N7876" s="7" t="str">
        <f t="shared" si="1020"/>
        <v/>
      </c>
      <c r="O7876" s="144"/>
      <c r="P7876" s="375"/>
      <c r="Q7876" s="362">
        <f>SUM('NOVO HORIZONTE'!I7876)</f>
        <v>0</v>
      </c>
      <c r="R7876" s="363">
        <f t="shared" si="1019"/>
        <v>0</v>
      </c>
      <c r="S7876" s="153">
        <f t="shared" si="1017"/>
        <v>0</v>
      </c>
      <c r="T7876" s="364"/>
    </row>
    <row r="7877" ht="22.5" hidden="1" spans="1:20">
      <c r="A7877" s="239">
        <v>89234</v>
      </c>
      <c r="B7877" s="100" t="s">
        <v>252</v>
      </c>
      <c r="C7877" s="104" t="s">
        <v>8224</v>
      </c>
      <c r="D7877" s="94" t="s">
        <v>7265</v>
      </c>
      <c r="E7877" s="95">
        <v>607.59</v>
      </c>
      <c r="F7877" s="96">
        <f t="shared" si="1018"/>
        <v>745.76</v>
      </c>
      <c r="G7877" s="209">
        <f>ROUND(SUM('NOVO HORIZONTE'!G7877),2)</f>
        <v>0</v>
      </c>
      <c r="H7877" s="107">
        <f t="shared" si="1016"/>
        <v>0</v>
      </c>
      <c r="I7877" s="188">
        <f t="shared" si="1013"/>
        <v>0</v>
      </c>
      <c r="J7877" s="142"/>
      <c r="K7877" s="146"/>
      <c r="L7877" s="7" t="str">
        <f t="shared" si="1014"/>
        <v/>
      </c>
      <c r="M7877" s="7" t="str">
        <f t="shared" si="1015"/>
        <v/>
      </c>
      <c r="N7877" s="7" t="str">
        <f t="shared" si="1020"/>
        <v/>
      </c>
      <c r="O7877" s="144"/>
      <c r="P7877" s="355">
        <v>0</v>
      </c>
      <c r="Q7877" s="362">
        <f>SUM('NOVO HORIZONTE'!I7877)</f>
        <v>0</v>
      </c>
      <c r="R7877" s="363">
        <f t="shared" si="1019"/>
        <v>0</v>
      </c>
      <c r="S7877" s="153">
        <f t="shared" si="1017"/>
        <v>0</v>
      </c>
      <c r="T7877" s="364"/>
    </row>
    <row r="7878" ht="22.5" hidden="1" spans="1:20">
      <c r="A7878" s="239">
        <v>89242</v>
      </c>
      <c r="B7878" s="100" t="s">
        <v>252</v>
      </c>
      <c r="C7878" s="104" t="s">
        <v>8225</v>
      </c>
      <c r="D7878" s="94" t="s">
        <v>7265</v>
      </c>
      <c r="E7878" s="95">
        <v>1428.51</v>
      </c>
      <c r="F7878" s="96">
        <f t="shared" si="1018"/>
        <v>1753.35</v>
      </c>
      <c r="G7878" s="209">
        <f>ROUND(SUM('NOVO HORIZONTE'!G7878),2)</f>
        <v>0</v>
      </c>
      <c r="H7878" s="107">
        <f t="shared" si="1016"/>
        <v>0</v>
      </c>
      <c r="I7878" s="188">
        <f t="shared" ref="I7878:I7941" si="1021">IF(ISBLANK(G7878),0,ROUND(G7878*H7878,2))</f>
        <v>0</v>
      </c>
      <c r="J7878" s="142"/>
      <c r="K7878" s="146"/>
      <c r="L7878" s="7" t="str">
        <f t="shared" ref="L7878:L7941" si="1022">IF(K7878="X","x",IF(K7878="xx","x",IF(I7878&gt;0,"x","")))</f>
        <v/>
      </c>
      <c r="M7878" s="7" t="str">
        <f t="shared" ref="M7878:M7941" si="1023">IF(K7878="X","x",IF(K7878="xx","x",IF(I7878&gt;0,"x","")))</f>
        <v/>
      </c>
      <c r="N7878" s="7" t="str">
        <f t="shared" si="1020"/>
        <v/>
      </c>
      <c r="O7878" s="144"/>
      <c r="P7878" s="355">
        <v>0</v>
      </c>
      <c r="Q7878" s="362">
        <f>SUM('NOVO HORIZONTE'!I7878)</f>
        <v>0</v>
      </c>
      <c r="R7878" s="363">
        <f t="shared" si="1019"/>
        <v>0</v>
      </c>
      <c r="S7878" s="153">
        <f t="shared" si="1017"/>
        <v>0</v>
      </c>
      <c r="T7878" s="364"/>
    </row>
    <row r="7879" ht="22.5" hidden="1" spans="1:20">
      <c r="A7879" s="239">
        <v>89235</v>
      </c>
      <c r="B7879" s="100" t="s">
        <v>252</v>
      </c>
      <c r="C7879" s="104" t="s">
        <v>8226</v>
      </c>
      <c r="D7879" s="94" t="s">
        <v>7267</v>
      </c>
      <c r="E7879" s="95">
        <v>193.82</v>
      </c>
      <c r="F7879" s="96">
        <f t="shared" si="1018"/>
        <v>237.89</v>
      </c>
      <c r="G7879" s="209">
        <f>ROUND(SUM('NOVO HORIZONTE'!G7879),2)</f>
        <v>0</v>
      </c>
      <c r="H7879" s="107">
        <f t="shared" ref="H7879:H7942" si="1024">IF(G7879=0,0,F7879)</f>
        <v>0</v>
      </c>
      <c r="I7879" s="188">
        <f t="shared" si="1021"/>
        <v>0</v>
      </c>
      <c r="J7879" s="142"/>
      <c r="K7879" s="146"/>
      <c r="L7879" s="7" t="str">
        <f t="shared" si="1022"/>
        <v/>
      </c>
      <c r="M7879" s="7" t="str">
        <f t="shared" si="1023"/>
        <v/>
      </c>
      <c r="N7879" s="7" t="str">
        <f t="shared" si="1020"/>
        <v/>
      </c>
      <c r="O7879" s="144"/>
      <c r="P7879" s="355">
        <v>0</v>
      </c>
      <c r="Q7879" s="362">
        <f>SUM('NOVO HORIZONTE'!I7879)</f>
        <v>0</v>
      </c>
      <c r="R7879" s="363">
        <f t="shared" si="1019"/>
        <v>0</v>
      </c>
      <c r="S7879" s="153">
        <f t="shared" si="1017"/>
        <v>0</v>
      </c>
      <c r="T7879" s="364"/>
    </row>
    <row r="7880" ht="22.5" hidden="1" spans="1:20">
      <c r="A7880" s="239">
        <v>89243</v>
      </c>
      <c r="B7880" s="100" t="s">
        <v>252</v>
      </c>
      <c r="C7880" s="104" t="s">
        <v>8227</v>
      </c>
      <c r="D7880" s="94" t="s">
        <v>7267</v>
      </c>
      <c r="E7880" s="95">
        <v>411.8</v>
      </c>
      <c r="F7880" s="96">
        <f t="shared" si="1018"/>
        <v>505.44</v>
      </c>
      <c r="G7880" s="209">
        <f>ROUND(SUM('NOVO HORIZONTE'!G7880),2)</f>
        <v>0</v>
      </c>
      <c r="H7880" s="107">
        <f t="shared" si="1024"/>
        <v>0</v>
      </c>
      <c r="I7880" s="188">
        <f t="shared" si="1021"/>
        <v>0</v>
      </c>
      <c r="J7880" s="142"/>
      <c r="K7880" s="146"/>
      <c r="L7880" s="7" t="str">
        <f t="shared" si="1022"/>
        <v/>
      </c>
      <c r="M7880" s="7" t="str">
        <f t="shared" si="1023"/>
        <v/>
      </c>
      <c r="N7880" s="7" t="str">
        <f t="shared" si="1020"/>
        <v/>
      </c>
      <c r="O7880" s="144"/>
      <c r="P7880" s="355">
        <v>0</v>
      </c>
      <c r="Q7880" s="362">
        <f>SUM('NOVO HORIZONTE'!I7880)</f>
        <v>0</v>
      </c>
      <c r="R7880" s="363">
        <f t="shared" si="1019"/>
        <v>0</v>
      </c>
      <c r="S7880" s="153">
        <f t="shared" si="1017"/>
        <v>0</v>
      </c>
      <c r="T7880" s="364"/>
    </row>
    <row r="7881" ht="12.75" hidden="1" spans="1:20">
      <c r="A7881" s="238" t="s">
        <v>8228</v>
      </c>
      <c r="B7881" s="236"/>
      <c r="C7881" s="161" t="s">
        <v>8117</v>
      </c>
      <c r="D7881" s="94"/>
      <c r="E7881" s="95">
        <v>0</v>
      </c>
      <c r="F7881" s="96">
        <f t="shared" si="1018"/>
        <v>0</v>
      </c>
      <c r="G7881" s="209">
        <f>ROUND(SUM('NOVO HORIZONTE'!G7881),2)</f>
        <v>0</v>
      </c>
      <c r="H7881" s="187">
        <f t="shared" si="1024"/>
        <v>0</v>
      </c>
      <c r="I7881" s="188">
        <f t="shared" si="1021"/>
        <v>0</v>
      </c>
      <c r="J7881" s="142"/>
      <c r="K7881" s="145" t="str">
        <f>IF(SUM(I7882:I7887)&gt;0,"xx","")</f>
        <v/>
      </c>
      <c r="L7881" s="7" t="str">
        <f t="shared" si="1022"/>
        <v/>
      </c>
      <c r="M7881" s="7" t="str">
        <f t="shared" si="1023"/>
        <v/>
      </c>
      <c r="N7881" s="7" t="str">
        <f t="shared" si="1020"/>
        <v/>
      </c>
      <c r="O7881" s="144"/>
      <c r="P7881" s="375"/>
      <c r="Q7881" s="362">
        <f>SUM('NOVO HORIZONTE'!I7881)</f>
        <v>0</v>
      </c>
      <c r="R7881" s="363">
        <f t="shared" si="1019"/>
        <v>0</v>
      </c>
      <c r="S7881" s="153">
        <f t="shared" si="1017"/>
        <v>0</v>
      </c>
      <c r="T7881" s="364"/>
    </row>
    <row r="7882" ht="22.5" hidden="1" spans="1:20">
      <c r="A7882" s="239">
        <v>89250</v>
      </c>
      <c r="B7882" s="100" t="s">
        <v>252</v>
      </c>
      <c r="C7882" s="104" t="s">
        <v>8118</v>
      </c>
      <c r="D7882" s="94" t="s">
        <v>7265</v>
      </c>
      <c r="E7882" s="95">
        <v>1238.2</v>
      </c>
      <c r="F7882" s="96">
        <f t="shared" si="1018"/>
        <v>1519.77</v>
      </c>
      <c r="G7882" s="209">
        <f>ROUND(SUM('NOVO HORIZONTE'!G7882),2)</f>
        <v>0</v>
      </c>
      <c r="H7882" s="107">
        <f t="shared" si="1024"/>
        <v>0</v>
      </c>
      <c r="I7882" s="188">
        <f t="shared" si="1021"/>
        <v>0</v>
      </c>
      <c r="J7882" s="142"/>
      <c r="K7882" s="146"/>
      <c r="L7882" s="7" t="str">
        <f t="shared" si="1022"/>
        <v/>
      </c>
      <c r="M7882" s="7" t="str">
        <f t="shared" si="1023"/>
        <v/>
      </c>
      <c r="N7882" s="7" t="str">
        <f t="shared" si="1020"/>
        <v/>
      </c>
      <c r="O7882" s="144"/>
      <c r="P7882" s="355">
        <v>0</v>
      </c>
      <c r="Q7882" s="362">
        <f>SUM('NOVO HORIZONTE'!I7882)</f>
        <v>0</v>
      </c>
      <c r="R7882" s="363">
        <f t="shared" si="1019"/>
        <v>0</v>
      </c>
      <c r="S7882" s="153">
        <f t="shared" si="1017"/>
        <v>0</v>
      </c>
      <c r="T7882" s="364"/>
    </row>
    <row r="7883" ht="22.5" hidden="1" spans="1:20">
      <c r="A7883" s="239">
        <v>89251</v>
      </c>
      <c r="B7883" s="100" t="s">
        <v>252</v>
      </c>
      <c r="C7883" s="104" t="s">
        <v>8119</v>
      </c>
      <c r="D7883" s="94" t="s">
        <v>7267</v>
      </c>
      <c r="E7883" s="95">
        <v>361.85</v>
      </c>
      <c r="F7883" s="96">
        <f t="shared" si="1018"/>
        <v>444.13</v>
      </c>
      <c r="G7883" s="209">
        <f>ROUND(SUM('NOVO HORIZONTE'!G7883),2)</f>
        <v>0</v>
      </c>
      <c r="H7883" s="107">
        <f t="shared" si="1024"/>
        <v>0</v>
      </c>
      <c r="I7883" s="188">
        <f t="shared" si="1021"/>
        <v>0</v>
      </c>
      <c r="J7883" s="142"/>
      <c r="K7883" s="146"/>
      <c r="L7883" s="7" t="str">
        <f t="shared" si="1022"/>
        <v/>
      </c>
      <c r="M7883" s="7" t="str">
        <f t="shared" si="1023"/>
        <v/>
      </c>
      <c r="N7883" s="7" t="str">
        <f t="shared" si="1020"/>
        <v/>
      </c>
      <c r="O7883" s="144"/>
      <c r="P7883" s="355">
        <v>0</v>
      </c>
      <c r="Q7883" s="362">
        <f>SUM('NOVO HORIZONTE'!I7883)</f>
        <v>0</v>
      </c>
      <c r="R7883" s="363">
        <f t="shared" si="1019"/>
        <v>0</v>
      </c>
      <c r="S7883" s="153">
        <f t="shared" si="1017"/>
        <v>0</v>
      </c>
      <c r="T7883" s="364"/>
    </row>
    <row r="7884" ht="22.5" hidden="1" spans="1:20">
      <c r="A7884" s="239">
        <v>89246</v>
      </c>
      <c r="B7884" s="100" t="s">
        <v>252</v>
      </c>
      <c r="C7884" s="104" t="s">
        <v>8120</v>
      </c>
      <c r="D7884" s="94" t="s">
        <v>317</v>
      </c>
      <c r="E7884" s="95">
        <v>285.88</v>
      </c>
      <c r="F7884" s="96">
        <f t="shared" si="1018"/>
        <v>350.89</v>
      </c>
      <c r="G7884" s="209">
        <f>ROUND(SUM('NOVO HORIZONTE'!G7884),2)</f>
        <v>0</v>
      </c>
      <c r="H7884" s="107">
        <f t="shared" si="1024"/>
        <v>0</v>
      </c>
      <c r="I7884" s="188">
        <f t="shared" si="1021"/>
        <v>0</v>
      </c>
      <c r="J7884" s="142"/>
      <c r="K7884" s="146"/>
      <c r="L7884" s="7" t="str">
        <f t="shared" si="1022"/>
        <v/>
      </c>
      <c r="M7884" s="7" t="str">
        <f t="shared" si="1023"/>
        <v/>
      </c>
      <c r="N7884" s="7" t="str">
        <f t="shared" si="1020"/>
        <v/>
      </c>
      <c r="O7884" s="144"/>
      <c r="P7884" s="355">
        <v>0</v>
      </c>
      <c r="Q7884" s="362">
        <f>SUM('NOVO HORIZONTE'!I7884)</f>
        <v>0</v>
      </c>
      <c r="R7884" s="363">
        <f t="shared" si="1019"/>
        <v>0</v>
      </c>
      <c r="S7884" s="153">
        <f t="shared" si="1017"/>
        <v>0</v>
      </c>
      <c r="T7884" s="364"/>
    </row>
    <row r="7885" ht="22.5" hidden="1" spans="1:20">
      <c r="A7885" s="239">
        <v>89247</v>
      </c>
      <c r="B7885" s="100" t="s">
        <v>252</v>
      </c>
      <c r="C7885" s="104" t="s">
        <v>8121</v>
      </c>
      <c r="D7885" s="94" t="s">
        <v>317</v>
      </c>
      <c r="E7885" s="95">
        <v>45.3</v>
      </c>
      <c r="F7885" s="96">
        <f t="shared" si="1018"/>
        <v>55.6</v>
      </c>
      <c r="G7885" s="209">
        <f>ROUND(SUM('NOVO HORIZONTE'!G7885),2)</f>
        <v>0</v>
      </c>
      <c r="H7885" s="107">
        <f t="shared" si="1024"/>
        <v>0</v>
      </c>
      <c r="I7885" s="188">
        <f t="shared" si="1021"/>
        <v>0</v>
      </c>
      <c r="J7885" s="142"/>
      <c r="K7885" s="146"/>
      <c r="L7885" s="7" t="str">
        <f t="shared" si="1022"/>
        <v/>
      </c>
      <c r="M7885" s="7" t="str">
        <f t="shared" si="1023"/>
        <v/>
      </c>
      <c r="N7885" s="7" t="str">
        <f t="shared" si="1020"/>
        <v/>
      </c>
      <c r="O7885" s="144"/>
      <c r="P7885" s="355">
        <v>0</v>
      </c>
      <c r="Q7885" s="362">
        <f>SUM('NOVO HORIZONTE'!I7885)</f>
        <v>0</v>
      </c>
      <c r="R7885" s="363">
        <f t="shared" si="1019"/>
        <v>0</v>
      </c>
      <c r="S7885" s="153">
        <f t="shared" si="1017"/>
        <v>0</v>
      </c>
      <c r="T7885" s="364"/>
    </row>
    <row r="7886" ht="22.5" hidden="1" spans="1:20">
      <c r="A7886" s="239">
        <v>89248</v>
      </c>
      <c r="B7886" s="100" t="s">
        <v>252</v>
      </c>
      <c r="C7886" s="104" t="s">
        <v>8122</v>
      </c>
      <c r="D7886" s="94" t="s">
        <v>317</v>
      </c>
      <c r="E7886" s="95">
        <v>509.93</v>
      </c>
      <c r="F7886" s="96">
        <f t="shared" si="1018"/>
        <v>625.89</v>
      </c>
      <c r="G7886" s="209">
        <f>ROUND(SUM('NOVO HORIZONTE'!G7886),2)</f>
        <v>0</v>
      </c>
      <c r="H7886" s="107">
        <f t="shared" si="1024"/>
        <v>0</v>
      </c>
      <c r="I7886" s="188">
        <f t="shared" si="1021"/>
        <v>0</v>
      </c>
      <c r="J7886" s="142"/>
      <c r="K7886" s="146"/>
      <c r="L7886" s="7" t="str">
        <f t="shared" si="1022"/>
        <v/>
      </c>
      <c r="M7886" s="7" t="str">
        <f t="shared" si="1023"/>
        <v/>
      </c>
      <c r="N7886" s="7" t="str">
        <f t="shared" si="1020"/>
        <v/>
      </c>
      <c r="O7886" s="144"/>
      <c r="P7886" s="355">
        <v>0</v>
      </c>
      <c r="Q7886" s="362">
        <f>SUM('NOVO HORIZONTE'!I7886)</f>
        <v>0</v>
      </c>
      <c r="R7886" s="363">
        <f t="shared" si="1019"/>
        <v>0</v>
      </c>
      <c r="S7886" s="153">
        <f t="shared" si="1017"/>
        <v>0</v>
      </c>
      <c r="T7886" s="364"/>
    </row>
    <row r="7887" ht="22.5" hidden="1" spans="1:20">
      <c r="A7887" s="239">
        <v>89249</v>
      </c>
      <c r="B7887" s="100" t="s">
        <v>252</v>
      </c>
      <c r="C7887" s="104" t="s">
        <v>8123</v>
      </c>
      <c r="D7887" s="94" t="s">
        <v>317</v>
      </c>
      <c r="E7887" s="95">
        <v>366.42</v>
      </c>
      <c r="F7887" s="96">
        <f t="shared" si="1018"/>
        <v>449.74</v>
      </c>
      <c r="G7887" s="209">
        <f>ROUND(SUM('NOVO HORIZONTE'!G7887),2)</f>
        <v>0</v>
      </c>
      <c r="H7887" s="107">
        <f t="shared" si="1024"/>
        <v>0</v>
      </c>
      <c r="I7887" s="188">
        <f t="shared" si="1021"/>
        <v>0</v>
      </c>
      <c r="J7887" s="142"/>
      <c r="K7887" s="146"/>
      <c r="L7887" s="7" t="str">
        <f t="shared" si="1022"/>
        <v/>
      </c>
      <c r="M7887" s="7" t="str">
        <f t="shared" si="1023"/>
        <v/>
      </c>
      <c r="N7887" s="7" t="str">
        <f t="shared" si="1020"/>
        <v/>
      </c>
      <c r="O7887" s="144"/>
      <c r="P7887" s="355">
        <v>0</v>
      </c>
      <c r="Q7887" s="362">
        <f>SUM('NOVO HORIZONTE'!I7887)</f>
        <v>0</v>
      </c>
      <c r="R7887" s="363">
        <f t="shared" si="1019"/>
        <v>0</v>
      </c>
      <c r="S7887" s="153">
        <f t="shared" si="1017"/>
        <v>0</v>
      </c>
      <c r="T7887" s="364"/>
    </row>
    <row r="7888" ht="12.75" hidden="1" spans="1:20">
      <c r="A7888" s="238" t="s">
        <v>8229</v>
      </c>
      <c r="B7888" s="236"/>
      <c r="C7888" s="161" t="s">
        <v>8230</v>
      </c>
      <c r="D7888" s="94"/>
      <c r="E7888" s="95">
        <v>0</v>
      </c>
      <c r="F7888" s="96">
        <f t="shared" si="1018"/>
        <v>0</v>
      </c>
      <c r="G7888" s="209">
        <f>ROUND(SUM('NOVO HORIZONTE'!G7888),2)</f>
        <v>0</v>
      </c>
      <c r="H7888" s="187">
        <f t="shared" si="1024"/>
        <v>0</v>
      </c>
      <c r="I7888" s="188">
        <f t="shared" si="1021"/>
        <v>0</v>
      </c>
      <c r="J7888" s="142"/>
      <c r="K7888" s="145" t="str">
        <f>IF(SUM(I7889:I7893)&gt;0,"xx","")</f>
        <v/>
      </c>
      <c r="L7888" s="7" t="str">
        <f t="shared" si="1022"/>
        <v/>
      </c>
      <c r="M7888" s="7" t="str">
        <f t="shared" si="1023"/>
        <v/>
      </c>
      <c r="N7888" s="7" t="str">
        <f t="shared" si="1020"/>
        <v/>
      </c>
      <c r="O7888" s="144"/>
      <c r="P7888" s="375"/>
      <c r="Q7888" s="362">
        <f>SUM('NOVO HORIZONTE'!I7888)</f>
        <v>0</v>
      </c>
      <c r="R7888" s="363">
        <f t="shared" si="1019"/>
        <v>0</v>
      </c>
      <c r="S7888" s="153">
        <f t="shared" si="1017"/>
        <v>0</v>
      </c>
      <c r="T7888" s="364"/>
    </row>
    <row r="7889" ht="12.75" hidden="1" spans="1:20">
      <c r="A7889" s="239">
        <v>92118</v>
      </c>
      <c r="B7889" s="100" t="s">
        <v>252</v>
      </c>
      <c r="C7889" s="104" t="s">
        <v>8231</v>
      </c>
      <c r="D7889" s="94" t="s">
        <v>7265</v>
      </c>
      <c r="E7889" s="95">
        <v>0.39</v>
      </c>
      <c r="F7889" s="96">
        <f t="shared" si="1018"/>
        <v>0.48</v>
      </c>
      <c r="G7889" s="209">
        <f>ROUND(SUM('NOVO HORIZONTE'!G7889),2)</f>
        <v>0</v>
      </c>
      <c r="H7889" s="107">
        <f t="shared" si="1024"/>
        <v>0</v>
      </c>
      <c r="I7889" s="188">
        <f t="shared" si="1021"/>
        <v>0</v>
      </c>
      <c r="J7889" s="142"/>
      <c r="K7889" s="146"/>
      <c r="L7889" s="7" t="str">
        <f t="shared" si="1022"/>
        <v/>
      </c>
      <c r="M7889" s="7" t="str">
        <f t="shared" si="1023"/>
        <v/>
      </c>
      <c r="N7889" s="7" t="str">
        <f t="shared" si="1020"/>
        <v/>
      </c>
      <c r="O7889" s="144"/>
      <c r="P7889" s="355">
        <v>0</v>
      </c>
      <c r="Q7889" s="362">
        <f>SUM('NOVO HORIZONTE'!I7889)</f>
        <v>0</v>
      </c>
      <c r="R7889" s="363">
        <f t="shared" si="1019"/>
        <v>0</v>
      </c>
      <c r="S7889" s="153">
        <f t="shared" si="1017"/>
        <v>0</v>
      </c>
      <c r="T7889" s="364"/>
    </row>
    <row r="7890" ht="12.75" hidden="1" spans="1:20">
      <c r="A7890" s="239">
        <v>92119</v>
      </c>
      <c r="B7890" s="100" t="s">
        <v>252</v>
      </c>
      <c r="C7890" s="104" t="s">
        <v>8232</v>
      </c>
      <c r="D7890" s="94" t="s">
        <v>7267</v>
      </c>
      <c r="E7890" s="95">
        <v>0.24</v>
      </c>
      <c r="F7890" s="96">
        <f t="shared" si="1018"/>
        <v>0.29</v>
      </c>
      <c r="G7890" s="209">
        <f>ROUND(SUM('NOVO HORIZONTE'!G7890),2)</f>
        <v>0</v>
      </c>
      <c r="H7890" s="107">
        <f t="shared" si="1024"/>
        <v>0</v>
      </c>
      <c r="I7890" s="188">
        <f t="shared" si="1021"/>
        <v>0</v>
      </c>
      <c r="J7890" s="142"/>
      <c r="K7890" s="146"/>
      <c r="L7890" s="7" t="str">
        <f t="shared" si="1022"/>
        <v/>
      </c>
      <c r="M7890" s="7" t="str">
        <f t="shared" si="1023"/>
        <v/>
      </c>
      <c r="N7890" s="7" t="str">
        <f t="shared" si="1020"/>
        <v/>
      </c>
      <c r="O7890" s="144"/>
      <c r="P7890" s="355">
        <v>0</v>
      </c>
      <c r="Q7890" s="362">
        <f>SUM('NOVO HORIZONTE'!I7890)</f>
        <v>0</v>
      </c>
      <c r="R7890" s="363">
        <f t="shared" si="1019"/>
        <v>0</v>
      </c>
      <c r="S7890" s="153">
        <f t="shared" si="1017"/>
        <v>0</v>
      </c>
      <c r="T7890" s="364"/>
    </row>
    <row r="7891" ht="12.75" hidden="1" spans="1:20">
      <c r="A7891" s="239">
        <v>92114</v>
      </c>
      <c r="B7891" s="100" t="s">
        <v>252</v>
      </c>
      <c r="C7891" s="104" t="s">
        <v>8233</v>
      </c>
      <c r="D7891" s="94" t="s">
        <v>317</v>
      </c>
      <c r="E7891" s="95">
        <v>0.22</v>
      </c>
      <c r="F7891" s="96">
        <f t="shared" si="1018"/>
        <v>0.27</v>
      </c>
      <c r="G7891" s="209">
        <f>ROUND(SUM('NOVO HORIZONTE'!G7891),2)</f>
        <v>0</v>
      </c>
      <c r="H7891" s="107">
        <f t="shared" si="1024"/>
        <v>0</v>
      </c>
      <c r="I7891" s="188">
        <f t="shared" si="1021"/>
        <v>0</v>
      </c>
      <c r="J7891" s="142"/>
      <c r="K7891" s="146"/>
      <c r="L7891" s="7" t="str">
        <f t="shared" si="1022"/>
        <v/>
      </c>
      <c r="M7891" s="7" t="str">
        <f t="shared" si="1023"/>
        <v/>
      </c>
      <c r="N7891" s="7" t="str">
        <f t="shared" si="1020"/>
        <v/>
      </c>
      <c r="O7891" s="144"/>
      <c r="P7891" s="355">
        <v>0</v>
      </c>
      <c r="Q7891" s="362">
        <f>SUM('NOVO HORIZONTE'!I7891)</f>
        <v>0</v>
      </c>
      <c r="R7891" s="363">
        <f t="shared" si="1019"/>
        <v>0</v>
      </c>
      <c r="S7891" s="153">
        <f t="shared" si="1017"/>
        <v>0</v>
      </c>
      <c r="T7891" s="364"/>
    </row>
    <row r="7892" ht="12.75" hidden="1" spans="1:20">
      <c r="A7892" s="239">
        <v>92115</v>
      </c>
      <c r="B7892" s="100" t="s">
        <v>252</v>
      </c>
      <c r="C7892" s="104" t="s">
        <v>8234</v>
      </c>
      <c r="D7892" s="94" t="s">
        <v>317</v>
      </c>
      <c r="E7892" s="95">
        <v>0.02</v>
      </c>
      <c r="F7892" s="96">
        <f t="shared" si="1018"/>
        <v>0.02</v>
      </c>
      <c r="G7892" s="209">
        <f>ROUND(SUM('NOVO HORIZONTE'!G7892),2)</f>
        <v>0</v>
      </c>
      <c r="H7892" s="107">
        <f t="shared" si="1024"/>
        <v>0</v>
      </c>
      <c r="I7892" s="188">
        <f t="shared" si="1021"/>
        <v>0</v>
      </c>
      <c r="J7892" s="142"/>
      <c r="K7892" s="146"/>
      <c r="L7892" s="7" t="str">
        <f t="shared" si="1022"/>
        <v/>
      </c>
      <c r="M7892" s="7" t="str">
        <f t="shared" si="1023"/>
        <v/>
      </c>
      <c r="N7892" s="7" t="str">
        <f t="shared" si="1020"/>
        <v/>
      </c>
      <c r="O7892" s="144"/>
      <c r="P7892" s="355">
        <v>0</v>
      </c>
      <c r="Q7892" s="362">
        <f>SUM('NOVO HORIZONTE'!I7892)</f>
        <v>0</v>
      </c>
      <c r="R7892" s="363">
        <f t="shared" si="1019"/>
        <v>0</v>
      </c>
      <c r="S7892" s="153">
        <f t="shared" si="1017"/>
        <v>0</v>
      </c>
      <c r="T7892" s="364"/>
    </row>
    <row r="7893" ht="12.75" hidden="1" spans="1:20">
      <c r="A7893" s="239">
        <v>92116</v>
      </c>
      <c r="B7893" s="100" t="s">
        <v>252</v>
      </c>
      <c r="C7893" s="104" t="s">
        <v>8235</v>
      </c>
      <c r="D7893" s="94" t="s">
        <v>317</v>
      </c>
      <c r="E7893" s="95">
        <v>0.15</v>
      </c>
      <c r="F7893" s="96">
        <f t="shared" si="1018"/>
        <v>0.18</v>
      </c>
      <c r="G7893" s="209">
        <f>ROUND(SUM('NOVO HORIZONTE'!G7893),2)</f>
        <v>0</v>
      </c>
      <c r="H7893" s="107">
        <f t="shared" si="1024"/>
        <v>0</v>
      </c>
      <c r="I7893" s="188">
        <f t="shared" si="1021"/>
        <v>0</v>
      </c>
      <c r="J7893" s="142"/>
      <c r="K7893" s="146"/>
      <c r="L7893" s="7" t="str">
        <f t="shared" si="1022"/>
        <v/>
      </c>
      <c r="M7893" s="7" t="str">
        <f t="shared" si="1023"/>
        <v/>
      </c>
      <c r="N7893" s="7" t="str">
        <f t="shared" si="1020"/>
        <v/>
      </c>
      <c r="O7893" s="144"/>
      <c r="P7893" s="355">
        <v>0</v>
      </c>
      <c r="Q7893" s="362">
        <f>SUM('NOVO HORIZONTE'!I7893)</f>
        <v>0</v>
      </c>
      <c r="R7893" s="363">
        <f t="shared" si="1019"/>
        <v>0</v>
      </c>
      <c r="S7893" s="153">
        <f t="shared" si="1017"/>
        <v>0</v>
      </c>
      <c r="T7893" s="364"/>
    </row>
    <row r="7894" ht="12.75" hidden="1" spans="1:20">
      <c r="A7894" s="238" t="s">
        <v>8236</v>
      </c>
      <c r="B7894" s="236"/>
      <c r="C7894" s="161" t="s">
        <v>8237</v>
      </c>
      <c r="D7894" s="94"/>
      <c r="E7894" s="95">
        <v>0</v>
      </c>
      <c r="F7894" s="96">
        <f t="shared" si="1018"/>
        <v>0</v>
      </c>
      <c r="G7894" s="209">
        <f>ROUND(SUM('NOVO HORIZONTE'!G7894),2)</f>
        <v>0</v>
      </c>
      <c r="H7894" s="187">
        <f t="shared" si="1024"/>
        <v>0</v>
      </c>
      <c r="I7894" s="188">
        <f t="shared" si="1021"/>
        <v>0</v>
      </c>
      <c r="J7894" s="142"/>
      <c r="K7894" s="145" t="str">
        <f>IF(SUM(I7895:I7906)&gt;0,"xx","")</f>
        <v/>
      </c>
      <c r="L7894" s="7" t="str">
        <f t="shared" si="1022"/>
        <v/>
      </c>
      <c r="M7894" s="7" t="str">
        <f t="shared" si="1023"/>
        <v/>
      </c>
      <c r="N7894" s="7" t="str">
        <f t="shared" si="1020"/>
        <v/>
      </c>
      <c r="O7894" s="144"/>
      <c r="P7894" s="375"/>
      <c r="Q7894" s="362">
        <f>SUM('NOVO HORIZONTE'!I7894)</f>
        <v>0</v>
      </c>
      <c r="R7894" s="363">
        <f t="shared" si="1019"/>
        <v>0</v>
      </c>
      <c r="S7894" s="153">
        <f t="shared" si="1017"/>
        <v>0</v>
      </c>
      <c r="T7894" s="364"/>
    </row>
    <row r="7895" ht="22.5" hidden="1" spans="1:20">
      <c r="A7895" s="239">
        <v>5835</v>
      </c>
      <c r="B7895" s="100" t="s">
        <v>252</v>
      </c>
      <c r="C7895" s="104" t="s">
        <v>8238</v>
      </c>
      <c r="D7895" s="94" t="s">
        <v>7265</v>
      </c>
      <c r="E7895" s="95">
        <v>398.7</v>
      </c>
      <c r="F7895" s="96">
        <f t="shared" si="1018"/>
        <v>489.36</v>
      </c>
      <c r="G7895" s="209">
        <f>ROUND(SUM('NOVO HORIZONTE'!G7895),2)</f>
        <v>0</v>
      </c>
      <c r="H7895" s="107">
        <f t="shared" si="1024"/>
        <v>0</v>
      </c>
      <c r="I7895" s="188">
        <f t="shared" si="1021"/>
        <v>0</v>
      </c>
      <c r="J7895" s="142"/>
      <c r="K7895" s="146"/>
      <c r="L7895" s="7" t="str">
        <f t="shared" si="1022"/>
        <v/>
      </c>
      <c r="M7895" s="7" t="str">
        <f t="shared" si="1023"/>
        <v/>
      </c>
      <c r="N7895" s="7" t="str">
        <f t="shared" si="1020"/>
        <v/>
      </c>
      <c r="O7895" s="144"/>
      <c r="P7895" s="355">
        <v>0</v>
      </c>
      <c r="Q7895" s="362">
        <f>SUM('NOVO HORIZONTE'!I7895)</f>
        <v>0</v>
      </c>
      <c r="R7895" s="363">
        <f t="shared" si="1019"/>
        <v>0</v>
      </c>
      <c r="S7895" s="153">
        <f t="shared" si="1017"/>
        <v>0</v>
      </c>
      <c r="T7895" s="364"/>
    </row>
    <row r="7896" ht="22.5" hidden="1" spans="1:20">
      <c r="A7896" s="239">
        <v>5837</v>
      </c>
      <c r="B7896" s="100" t="s">
        <v>252</v>
      </c>
      <c r="C7896" s="104" t="s">
        <v>8239</v>
      </c>
      <c r="D7896" s="94" t="s">
        <v>7267</v>
      </c>
      <c r="E7896" s="95">
        <v>149.8</v>
      </c>
      <c r="F7896" s="96">
        <f t="shared" si="1018"/>
        <v>183.86</v>
      </c>
      <c r="G7896" s="209">
        <f>ROUND(SUM('NOVO HORIZONTE'!G7896),2)</f>
        <v>0</v>
      </c>
      <c r="H7896" s="107">
        <f t="shared" si="1024"/>
        <v>0</v>
      </c>
      <c r="I7896" s="188">
        <f t="shared" si="1021"/>
        <v>0</v>
      </c>
      <c r="J7896" s="142"/>
      <c r="K7896" s="146"/>
      <c r="L7896" s="7" t="str">
        <f t="shared" si="1022"/>
        <v/>
      </c>
      <c r="M7896" s="7" t="str">
        <f t="shared" si="1023"/>
        <v/>
      </c>
      <c r="N7896" s="7" t="str">
        <f t="shared" si="1020"/>
        <v/>
      </c>
      <c r="O7896" s="144"/>
      <c r="P7896" s="355">
        <v>0</v>
      </c>
      <c r="Q7896" s="362">
        <f>SUM('NOVO HORIZONTE'!I7896)</f>
        <v>0</v>
      </c>
      <c r="R7896" s="363">
        <f t="shared" si="1019"/>
        <v>0</v>
      </c>
      <c r="S7896" s="153">
        <f t="shared" si="1017"/>
        <v>0</v>
      </c>
      <c r="T7896" s="364"/>
    </row>
    <row r="7897" ht="22.5" hidden="1" spans="1:20">
      <c r="A7897" s="239">
        <v>5710</v>
      </c>
      <c r="B7897" s="100" t="s">
        <v>252</v>
      </c>
      <c r="C7897" s="104" t="s">
        <v>8240</v>
      </c>
      <c r="D7897" s="94" t="s">
        <v>317</v>
      </c>
      <c r="E7897" s="95">
        <v>162.3</v>
      </c>
      <c r="F7897" s="96">
        <f t="shared" si="1018"/>
        <v>199.21</v>
      </c>
      <c r="G7897" s="209">
        <f>ROUND(SUM('NOVO HORIZONTE'!G7897),2)</f>
        <v>0</v>
      </c>
      <c r="H7897" s="107">
        <f t="shared" si="1024"/>
        <v>0</v>
      </c>
      <c r="I7897" s="188">
        <f t="shared" si="1021"/>
        <v>0</v>
      </c>
      <c r="J7897" s="142"/>
      <c r="K7897" s="146"/>
      <c r="L7897" s="7" t="str">
        <f t="shared" si="1022"/>
        <v/>
      </c>
      <c r="M7897" s="7" t="str">
        <f t="shared" si="1023"/>
        <v/>
      </c>
      <c r="N7897" s="7" t="str">
        <f t="shared" si="1020"/>
        <v/>
      </c>
      <c r="O7897" s="144"/>
      <c r="P7897" s="355">
        <v>0</v>
      </c>
      <c r="Q7897" s="362">
        <f>SUM('NOVO HORIZONTE'!I7897)</f>
        <v>0</v>
      </c>
      <c r="R7897" s="363">
        <f t="shared" si="1019"/>
        <v>0</v>
      </c>
      <c r="S7897" s="153">
        <f t="shared" ref="S7897:S7960" si="1025">IF(R7897=0,0,IF(R7897&gt;0,"c","b"))</f>
        <v>0</v>
      </c>
      <c r="T7897" s="364"/>
    </row>
    <row r="7898" ht="22.5" hidden="1" spans="1:20">
      <c r="A7898" s="239">
        <v>5711</v>
      </c>
      <c r="B7898" s="100" t="s">
        <v>252</v>
      </c>
      <c r="C7898" s="104" t="s">
        <v>8241</v>
      </c>
      <c r="D7898" s="94" t="s">
        <v>317</v>
      </c>
      <c r="E7898" s="95">
        <v>86.6</v>
      </c>
      <c r="F7898" s="96">
        <f t="shared" si="1018"/>
        <v>106.29</v>
      </c>
      <c r="G7898" s="209">
        <f>ROUND(SUM('NOVO HORIZONTE'!G7898),2)</f>
        <v>0</v>
      </c>
      <c r="H7898" s="107">
        <f t="shared" si="1024"/>
        <v>0</v>
      </c>
      <c r="I7898" s="188">
        <f t="shared" si="1021"/>
        <v>0</v>
      </c>
      <c r="J7898" s="142"/>
      <c r="K7898" s="146"/>
      <c r="L7898" s="7" t="str">
        <f t="shared" si="1022"/>
        <v/>
      </c>
      <c r="M7898" s="7" t="str">
        <f t="shared" si="1023"/>
        <v/>
      </c>
      <c r="N7898" s="7" t="str">
        <f t="shared" si="1020"/>
        <v/>
      </c>
      <c r="O7898" s="144"/>
      <c r="P7898" s="355">
        <v>0</v>
      </c>
      <c r="Q7898" s="362">
        <f>SUM('NOVO HORIZONTE'!I7898)</f>
        <v>0</v>
      </c>
      <c r="R7898" s="363">
        <f t="shared" si="1019"/>
        <v>0</v>
      </c>
      <c r="S7898" s="153">
        <f t="shared" si="1025"/>
        <v>0</v>
      </c>
      <c r="T7898" s="364"/>
    </row>
    <row r="7899" ht="22.5" hidden="1" spans="1:20">
      <c r="A7899" s="239">
        <v>89257</v>
      </c>
      <c r="B7899" s="100" t="s">
        <v>252</v>
      </c>
      <c r="C7899" s="104" t="s">
        <v>8242</v>
      </c>
      <c r="D7899" s="94" t="s">
        <v>7265</v>
      </c>
      <c r="E7899" s="95">
        <v>343.76</v>
      </c>
      <c r="F7899" s="96">
        <f t="shared" si="1018"/>
        <v>421.93</v>
      </c>
      <c r="G7899" s="209">
        <f>ROUND(SUM('NOVO HORIZONTE'!G7899),2)</f>
        <v>0</v>
      </c>
      <c r="H7899" s="107">
        <f t="shared" si="1024"/>
        <v>0</v>
      </c>
      <c r="I7899" s="188">
        <f t="shared" si="1021"/>
        <v>0</v>
      </c>
      <c r="J7899" s="142"/>
      <c r="K7899" s="146"/>
      <c r="L7899" s="7" t="str">
        <f t="shared" si="1022"/>
        <v/>
      </c>
      <c r="M7899" s="7" t="str">
        <f t="shared" si="1023"/>
        <v/>
      </c>
      <c r="N7899" s="7" t="str">
        <f t="shared" si="1020"/>
        <v/>
      </c>
      <c r="O7899" s="144"/>
      <c r="P7899" s="355">
        <v>0</v>
      </c>
      <c r="Q7899" s="362">
        <f>SUM('NOVO HORIZONTE'!I7899)</f>
        <v>0</v>
      </c>
      <c r="R7899" s="363">
        <f t="shared" si="1019"/>
        <v>0</v>
      </c>
      <c r="S7899" s="153">
        <f t="shared" si="1025"/>
        <v>0</v>
      </c>
      <c r="T7899" s="364"/>
    </row>
    <row r="7900" ht="22.5" hidden="1" spans="1:20">
      <c r="A7900" s="239">
        <v>89258</v>
      </c>
      <c r="B7900" s="100" t="s">
        <v>252</v>
      </c>
      <c r="C7900" s="104" t="s">
        <v>8243</v>
      </c>
      <c r="D7900" s="94" t="s">
        <v>7267</v>
      </c>
      <c r="E7900" s="95">
        <v>128.3</v>
      </c>
      <c r="F7900" s="96">
        <f t="shared" si="1018"/>
        <v>157.48</v>
      </c>
      <c r="G7900" s="209">
        <f>ROUND(SUM('NOVO HORIZONTE'!G7900),2)</f>
        <v>0</v>
      </c>
      <c r="H7900" s="107">
        <f t="shared" si="1024"/>
        <v>0</v>
      </c>
      <c r="I7900" s="188">
        <f t="shared" si="1021"/>
        <v>0</v>
      </c>
      <c r="J7900" s="142"/>
      <c r="K7900" s="146"/>
      <c r="L7900" s="7" t="str">
        <f t="shared" si="1022"/>
        <v/>
      </c>
      <c r="M7900" s="7" t="str">
        <f t="shared" si="1023"/>
        <v/>
      </c>
      <c r="N7900" s="7" t="str">
        <f t="shared" si="1020"/>
        <v/>
      </c>
      <c r="O7900" s="144"/>
      <c r="P7900" s="355">
        <v>0</v>
      </c>
      <c r="Q7900" s="362">
        <f>SUM('NOVO HORIZONTE'!I7900)</f>
        <v>0</v>
      </c>
      <c r="R7900" s="363">
        <f t="shared" si="1019"/>
        <v>0</v>
      </c>
      <c r="S7900" s="153">
        <f t="shared" si="1025"/>
        <v>0</v>
      </c>
      <c r="T7900" s="364"/>
    </row>
    <row r="7901" ht="22.5" hidden="1" spans="1:20">
      <c r="A7901" s="239">
        <v>89240</v>
      </c>
      <c r="B7901" s="100" t="s">
        <v>252</v>
      </c>
      <c r="C7901" s="104" t="s">
        <v>8244</v>
      </c>
      <c r="D7901" s="94" t="s">
        <v>317</v>
      </c>
      <c r="E7901" s="95">
        <v>100.96</v>
      </c>
      <c r="F7901" s="96">
        <f t="shared" si="1018"/>
        <v>123.92</v>
      </c>
      <c r="G7901" s="209">
        <f>ROUND(SUM('NOVO HORIZONTE'!G7901),2)</f>
        <v>0</v>
      </c>
      <c r="H7901" s="107">
        <f t="shared" si="1024"/>
        <v>0</v>
      </c>
      <c r="I7901" s="188">
        <f t="shared" si="1021"/>
        <v>0</v>
      </c>
      <c r="J7901" s="142"/>
      <c r="K7901" s="146"/>
      <c r="L7901" s="7" t="str">
        <f t="shared" si="1022"/>
        <v/>
      </c>
      <c r="M7901" s="7" t="str">
        <f t="shared" si="1023"/>
        <v/>
      </c>
      <c r="N7901" s="7" t="str">
        <f t="shared" si="1020"/>
        <v/>
      </c>
      <c r="O7901" s="144"/>
      <c r="P7901" s="355">
        <v>0</v>
      </c>
      <c r="Q7901" s="362">
        <f>SUM('NOVO HORIZONTE'!I7901)</f>
        <v>0</v>
      </c>
      <c r="R7901" s="363">
        <f t="shared" si="1019"/>
        <v>0</v>
      </c>
      <c r="S7901" s="153">
        <f t="shared" si="1025"/>
        <v>0</v>
      </c>
      <c r="T7901" s="364"/>
    </row>
    <row r="7902" ht="22.5" hidden="1" spans="1:20">
      <c r="A7902" s="239">
        <v>89241</v>
      </c>
      <c r="B7902" s="100" t="s">
        <v>252</v>
      </c>
      <c r="C7902" s="104" t="s">
        <v>8245</v>
      </c>
      <c r="D7902" s="94" t="s">
        <v>317</v>
      </c>
      <c r="E7902" s="95">
        <v>18.17</v>
      </c>
      <c r="F7902" s="96">
        <f t="shared" si="1018"/>
        <v>22.3</v>
      </c>
      <c r="G7902" s="209">
        <f>ROUND(SUM('NOVO HORIZONTE'!G7902),2)</f>
        <v>0</v>
      </c>
      <c r="H7902" s="107">
        <f t="shared" si="1024"/>
        <v>0</v>
      </c>
      <c r="I7902" s="188">
        <f t="shared" si="1021"/>
        <v>0</v>
      </c>
      <c r="J7902" s="142"/>
      <c r="K7902" s="146"/>
      <c r="L7902" s="7" t="str">
        <f t="shared" si="1022"/>
        <v/>
      </c>
      <c r="M7902" s="7" t="str">
        <f t="shared" si="1023"/>
        <v/>
      </c>
      <c r="N7902" s="7" t="str">
        <f t="shared" si="1020"/>
        <v/>
      </c>
      <c r="O7902" s="144"/>
      <c r="P7902" s="355">
        <v>0</v>
      </c>
      <c r="Q7902" s="362">
        <f>SUM('NOVO HORIZONTE'!I7902)</f>
        <v>0</v>
      </c>
      <c r="R7902" s="363">
        <f t="shared" si="1019"/>
        <v>0</v>
      </c>
      <c r="S7902" s="153">
        <f t="shared" si="1025"/>
        <v>0</v>
      </c>
      <c r="T7902" s="364"/>
    </row>
    <row r="7903" ht="22.5" hidden="1" spans="1:20">
      <c r="A7903" s="239">
        <v>89253</v>
      </c>
      <c r="B7903" s="100" t="s">
        <v>252</v>
      </c>
      <c r="C7903" s="104" t="s">
        <v>8246</v>
      </c>
      <c r="D7903" s="94" t="s">
        <v>317</v>
      </c>
      <c r="E7903" s="95">
        <v>82.74</v>
      </c>
      <c r="F7903" s="96">
        <f t="shared" si="1018"/>
        <v>101.56</v>
      </c>
      <c r="G7903" s="209">
        <f>ROUND(SUM('NOVO HORIZONTE'!G7903),2)</f>
        <v>0</v>
      </c>
      <c r="H7903" s="107">
        <f t="shared" si="1024"/>
        <v>0</v>
      </c>
      <c r="I7903" s="188">
        <f t="shared" si="1021"/>
        <v>0</v>
      </c>
      <c r="J7903" s="142"/>
      <c r="K7903" s="146"/>
      <c r="L7903" s="7" t="str">
        <f t="shared" si="1022"/>
        <v/>
      </c>
      <c r="M7903" s="7" t="str">
        <f t="shared" si="1023"/>
        <v/>
      </c>
      <c r="N7903" s="7" t="str">
        <f t="shared" si="1020"/>
        <v/>
      </c>
      <c r="O7903" s="144"/>
      <c r="P7903" s="355">
        <v>0</v>
      </c>
      <c r="Q7903" s="362">
        <f>SUM('NOVO HORIZONTE'!I7903)</f>
        <v>0</v>
      </c>
      <c r="R7903" s="363">
        <f t="shared" si="1019"/>
        <v>0</v>
      </c>
      <c r="S7903" s="153">
        <f t="shared" si="1025"/>
        <v>0</v>
      </c>
      <c r="T7903" s="364"/>
    </row>
    <row r="7904" ht="22.5" hidden="1" spans="1:20">
      <c r="A7904" s="239">
        <v>89254</v>
      </c>
      <c r="B7904" s="100" t="s">
        <v>252</v>
      </c>
      <c r="C7904" s="104" t="s">
        <v>8247</v>
      </c>
      <c r="D7904" s="94" t="s">
        <v>317</v>
      </c>
      <c r="E7904" s="95">
        <v>14.89</v>
      </c>
      <c r="F7904" s="96">
        <f t="shared" si="1018"/>
        <v>18.28</v>
      </c>
      <c r="G7904" s="209">
        <f>ROUND(SUM('NOVO HORIZONTE'!G7904),2)</f>
        <v>0</v>
      </c>
      <c r="H7904" s="107">
        <f t="shared" si="1024"/>
        <v>0</v>
      </c>
      <c r="I7904" s="188">
        <f t="shared" si="1021"/>
        <v>0</v>
      </c>
      <c r="J7904" s="142"/>
      <c r="K7904" s="146"/>
      <c r="L7904" s="7" t="str">
        <f t="shared" si="1022"/>
        <v/>
      </c>
      <c r="M7904" s="7" t="str">
        <f t="shared" si="1023"/>
        <v/>
      </c>
      <c r="N7904" s="7" t="str">
        <f t="shared" si="1020"/>
        <v/>
      </c>
      <c r="O7904" s="144"/>
      <c r="P7904" s="355">
        <v>0</v>
      </c>
      <c r="Q7904" s="362">
        <f>SUM('NOVO HORIZONTE'!I7904)</f>
        <v>0</v>
      </c>
      <c r="R7904" s="363">
        <f t="shared" si="1019"/>
        <v>0</v>
      </c>
      <c r="S7904" s="153">
        <f t="shared" si="1025"/>
        <v>0</v>
      </c>
      <c r="T7904" s="364"/>
    </row>
    <row r="7905" ht="22.5" hidden="1" spans="1:20">
      <c r="A7905" s="239">
        <v>89255</v>
      </c>
      <c r="B7905" s="100" t="s">
        <v>252</v>
      </c>
      <c r="C7905" s="104" t="s">
        <v>8248</v>
      </c>
      <c r="D7905" s="94" t="s">
        <v>317</v>
      </c>
      <c r="E7905" s="95">
        <v>133</v>
      </c>
      <c r="F7905" s="96">
        <f t="shared" si="1018"/>
        <v>163.24</v>
      </c>
      <c r="G7905" s="209">
        <f>ROUND(SUM('NOVO HORIZONTE'!G7905),2)</f>
        <v>0</v>
      </c>
      <c r="H7905" s="107">
        <f t="shared" si="1024"/>
        <v>0</v>
      </c>
      <c r="I7905" s="188">
        <f t="shared" si="1021"/>
        <v>0</v>
      </c>
      <c r="J7905" s="142"/>
      <c r="K7905" s="146"/>
      <c r="L7905" s="7" t="str">
        <f t="shared" si="1022"/>
        <v/>
      </c>
      <c r="M7905" s="7" t="str">
        <f t="shared" si="1023"/>
        <v/>
      </c>
      <c r="N7905" s="7" t="str">
        <f t="shared" si="1020"/>
        <v/>
      </c>
      <c r="O7905" s="144"/>
      <c r="P7905" s="355">
        <v>0</v>
      </c>
      <c r="Q7905" s="362">
        <f>SUM('NOVO HORIZONTE'!I7905)</f>
        <v>0</v>
      </c>
      <c r="R7905" s="363">
        <f t="shared" si="1019"/>
        <v>0</v>
      </c>
      <c r="S7905" s="153">
        <f t="shared" si="1025"/>
        <v>0</v>
      </c>
      <c r="T7905" s="364"/>
    </row>
    <row r="7906" ht="22.5" hidden="1" spans="1:20">
      <c r="A7906" s="239">
        <v>89256</v>
      </c>
      <c r="B7906" s="100" t="s">
        <v>252</v>
      </c>
      <c r="C7906" s="104" t="s">
        <v>8249</v>
      </c>
      <c r="D7906" s="94" t="s">
        <v>317</v>
      </c>
      <c r="E7906" s="95">
        <v>82.46</v>
      </c>
      <c r="F7906" s="96">
        <f t="shared" si="1018"/>
        <v>101.21</v>
      </c>
      <c r="G7906" s="209">
        <f>ROUND(SUM('NOVO HORIZONTE'!G7906),2)</f>
        <v>0</v>
      </c>
      <c r="H7906" s="107">
        <f t="shared" si="1024"/>
        <v>0</v>
      </c>
      <c r="I7906" s="188">
        <f t="shared" si="1021"/>
        <v>0</v>
      </c>
      <c r="J7906" s="142"/>
      <c r="K7906" s="146"/>
      <c r="L7906" s="7" t="str">
        <f t="shared" si="1022"/>
        <v/>
      </c>
      <c r="M7906" s="7" t="str">
        <f t="shared" si="1023"/>
        <v/>
      </c>
      <c r="N7906" s="7" t="str">
        <f t="shared" si="1020"/>
        <v/>
      </c>
      <c r="O7906" s="144"/>
      <c r="P7906" s="355">
        <v>0</v>
      </c>
      <c r="Q7906" s="362">
        <f>SUM('NOVO HORIZONTE'!I7906)</f>
        <v>0</v>
      </c>
      <c r="R7906" s="363">
        <f t="shared" si="1019"/>
        <v>0</v>
      </c>
      <c r="S7906" s="153">
        <f t="shared" si="1025"/>
        <v>0</v>
      </c>
      <c r="T7906" s="364"/>
    </row>
    <row r="7907" ht="12.75" hidden="1" spans="1:20">
      <c r="A7907" s="238" t="s">
        <v>8250</v>
      </c>
      <c r="B7907" s="236"/>
      <c r="C7907" s="161" t="s">
        <v>8251</v>
      </c>
      <c r="D7907" s="94"/>
      <c r="E7907" s="95">
        <v>0</v>
      </c>
      <c r="F7907" s="96">
        <f t="shared" si="1018"/>
        <v>0</v>
      </c>
      <c r="G7907" s="209">
        <f>ROUND(SUM('NOVO HORIZONTE'!G7907),2)</f>
        <v>0</v>
      </c>
      <c r="H7907" s="187">
        <f t="shared" si="1024"/>
        <v>0</v>
      </c>
      <c r="I7907" s="188">
        <f t="shared" si="1021"/>
        <v>0</v>
      </c>
      <c r="J7907" s="142"/>
      <c r="K7907" s="145" t="str">
        <f>IF(SUM(I7908:I7945)&gt;0,"xx","")</f>
        <v/>
      </c>
      <c r="L7907" s="7" t="str">
        <f t="shared" si="1022"/>
        <v/>
      </c>
      <c r="M7907" s="7" t="str">
        <f t="shared" si="1023"/>
        <v/>
      </c>
      <c r="N7907" s="7" t="str">
        <f t="shared" si="1020"/>
        <v/>
      </c>
      <c r="O7907" s="144"/>
      <c r="P7907" s="375"/>
      <c r="Q7907" s="362">
        <f>SUM('NOVO HORIZONTE'!I7907)</f>
        <v>0</v>
      </c>
      <c r="R7907" s="363">
        <f t="shared" si="1019"/>
        <v>0</v>
      </c>
      <c r="S7907" s="153">
        <f t="shared" si="1025"/>
        <v>0</v>
      </c>
      <c r="T7907" s="364"/>
    </row>
    <row r="7908" ht="22.5" hidden="1" spans="1:20">
      <c r="A7908" s="239">
        <v>93433</v>
      </c>
      <c r="B7908" s="100" t="s">
        <v>252</v>
      </c>
      <c r="C7908" s="104" t="s">
        <v>8252</v>
      </c>
      <c r="D7908" s="94" t="s">
        <v>7265</v>
      </c>
      <c r="E7908" s="95">
        <v>2526.25</v>
      </c>
      <c r="F7908" s="96">
        <f t="shared" si="1018"/>
        <v>3100.72</v>
      </c>
      <c r="G7908" s="209">
        <f>ROUND(SUM('NOVO HORIZONTE'!G7908),2)</f>
        <v>0</v>
      </c>
      <c r="H7908" s="107">
        <f t="shared" si="1024"/>
        <v>0</v>
      </c>
      <c r="I7908" s="188">
        <f t="shared" si="1021"/>
        <v>0</v>
      </c>
      <c r="J7908" s="142"/>
      <c r="K7908" s="146"/>
      <c r="L7908" s="7" t="str">
        <f t="shared" si="1022"/>
        <v/>
      </c>
      <c r="M7908" s="7" t="str">
        <f t="shared" si="1023"/>
        <v/>
      </c>
      <c r="N7908" s="7" t="str">
        <f t="shared" si="1020"/>
        <v/>
      </c>
      <c r="O7908" s="144"/>
      <c r="P7908" s="355">
        <v>0</v>
      </c>
      <c r="Q7908" s="362">
        <f>SUM('NOVO HORIZONTE'!I7908)</f>
        <v>0</v>
      </c>
      <c r="R7908" s="363">
        <f t="shared" si="1019"/>
        <v>0</v>
      </c>
      <c r="S7908" s="153">
        <f t="shared" si="1025"/>
        <v>0</v>
      </c>
      <c r="T7908" s="364"/>
    </row>
    <row r="7909" ht="22.5" hidden="1" spans="1:20">
      <c r="A7909" s="239">
        <v>93434</v>
      </c>
      <c r="B7909" s="100" t="s">
        <v>252</v>
      </c>
      <c r="C7909" s="104" t="s">
        <v>8253</v>
      </c>
      <c r="D7909" s="94" t="s">
        <v>7267</v>
      </c>
      <c r="E7909" s="95">
        <v>273.52</v>
      </c>
      <c r="F7909" s="96">
        <f t="shared" si="1018"/>
        <v>335.72</v>
      </c>
      <c r="G7909" s="209">
        <f>ROUND(SUM('NOVO HORIZONTE'!G7909),2)</f>
        <v>0</v>
      </c>
      <c r="H7909" s="107">
        <f t="shared" si="1024"/>
        <v>0</v>
      </c>
      <c r="I7909" s="188">
        <f t="shared" si="1021"/>
        <v>0</v>
      </c>
      <c r="J7909" s="142"/>
      <c r="K7909" s="146"/>
      <c r="L7909" s="7" t="str">
        <f t="shared" si="1022"/>
        <v/>
      </c>
      <c r="M7909" s="7" t="str">
        <f t="shared" si="1023"/>
        <v/>
      </c>
      <c r="N7909" s="7" t="str">
        <f t="shared" si="1020"/>
        <v/>
      </c>
      <c r="O7909" s="144"/>
      <c r="P7909" s="355">
        <v>0</v>
      </c>
      <c r="Q7909" s="362">
        <f>SUM('NOVO HORIZONTE'!I7909)</f>
        <v>0</v>
      </c>
      <c r="R7909" s="363">
        <f t="shared" si="1019"/>
        <v>0</v>
      </c>
      <c r="S7909" s="153">
        <f t="shared" si="1025"/>
        <v>0</v>
      </c>
      <c r="T7909" s="364"/>
    </row>
    <row r="7910" ht="22.5" hidden="1" spans="1:20">
      <c r="A7910" s="239">
        <v>93429</v>
      </c>
      <c r="B7910" s="100" t="s">
        <v>252</v>
      </c>
      <c r="C7910" s="104" t="s">
        <v>8254</v>
      </c>
      <c r="D7910" s="94" t="s">
        <v>317</v>
      </c>
      <c r="E7910" s="95">
        <v>125.93</v>
      </c>
      <c r="F7910" s="96">
        <f t="shared" si="1018"/>
        <v>154.57</v>
      </c>
      <c r="G7910" s="209">
        <f>ROUND(SUM('NOVO HORIZONTE'!G7910),2)</f>
        <v>0</v>
      </c>
      <c r="H7910" s="107">
        <f t="shared" si="1024"/>
        <v>0</v>
      </c>
      <c r="I7910" s="188">
        <f t="shared" si="1021"/>
        <v>0</v>
      </c>
      <c r="J7910" s="142"/>
      <c r="K7910" s="146"/>
      <c r="L7910" s="7" t="str">
        <f t="shared" si="1022"/>
        <v/>
      </c>
      <c r="M7910" s="7" t="str">
        <f t="shared" si="1023"/>
        <v/>
      </c>
      <c r="N7910" s="7" t="str">
        <f t="shared" si="1020"/>
        <v/>
      </c>
      <c r="O7910" s="144"/>
      <c r="P7910" s="355">
        <v>0</v>
      </c>
      <c r="Q7910" s="362">
        <f>SUM('NOVO HORIZONTE'!I7910)</f>
        <v>0</v>
      </c>
      <c r="R7910" s="363">
        <f t="shared" si="1019"/>
        <v>0</v>
      </c>
      <c r="S7910" s="153">
        <f t="shared" si="1025"/>
        <v>0</v>
      </c>
      <c r="T7910" s="364"/>
    </row>
    <row r="7911" ht="22.5" hidden="1" spans="1:20">
      <c r="A7911" s="239">
        <v>93430</v>
      </c>
      <c r="B7911" s="100" t="s">
        <v>252</v>
      </c>
      <c r="C7911" s="104" t="s">
        <v>8255</v>
      </c>
      <c r="D7911" s="94" t="s">
        <v>317</v>
      </c>
      <c r="E7911" s="95">
        <v>19.84</v>
      </c>
      <c r="F7911" s="96">
        <f t="shared" si="1018"/>
        <v>24.35</v>
      </c>
      <c r="G7911" s="209">
        <f>ROUND(SUM('NOVO HORIZONTE'!G7911),2)</f>
        <v>0</v>
      </c>
      <c r="H7911" s="107">
        <f t="shared" si="1024"/>
        <v>0</v>
      </c>
      <c r="I7911" s="188">
        <f t="shared" si="1021"/>
        <v>0</v>
      </c>
      <c r="J7911" s="142"/>
      <c r="K7911" s="146"/>
      <c r="L7911" s="7" t="str">
        <f t="shared" si="1022"/>
        <v/>
      </c>
      <c r="M7911" s="7" t="str">
        <f t="shared" si="1023"/>
        <v/>
      </c>
      <c r="N7911" s="7" t="str">
        <f t="shared" si="1020"/>
        <v/>
      </c>
      <c r="O7911" s="144"/>
      <c r="P7911" s="355">
        <v>0</v>
      </c>
      <c r="Q7911" s="362">
        <f>SUM('NOVO HORIZONTE'!I7911)</f>
        <v>0</v>
      </c>
      <c r="R7911" s="363">
        <f t="shared" si="1019"/>
        <v>0</v>
      </c>
      <c r="S7911" s="153">
        <f t="shared" si="1025"/>
        <v>0</v>
      </c>
      <c r="T7911" s="364"/>
    </row>
    <row r="7912" ht="22.5" hidden="1" spans="1:20">
      <c r="A7912" s="239">
        <v>93431</v>
      </c>
      <c r="B7912" s="100" t="s">
        <v>252</v>
      </c>
      <c r="C7912" s="104" t="s">
        <v>8256</v>
      </c>
      <c r="D7912" s="94" t="s">
        <v>317</v>
      </c>
      <c r="E7912" s="95">
        <v>157.53</v>
      </c>
      <c r="F7912" s="96">
        <f t="shared" si="1018"/>
        <v>193.35</v>
      </c>
      <c r="G7912" s="209">
        <f>ROUND(SUM('NOVO HORIZONTE'!G7912),2)</f>
        <v>0</v>
      </c>
      <c r="H7912" s="107">
        <f t="shared" si="1024"/>
        <v>0</v>
      </c>
      <c r="I7912" s="188">
        <f t="shared" si="1021"/>
        <v>0</v>
      </c>
      <c r="J7912" s="142"/>
      <c r="K7912" s="146"/>
      <c r="L7912" s="7" t="str">
        <f t="shared" si="1022"/>
        <v/>
      </c>
      <c r="M7912" s="7" t="str">
        <f t="shared" si="1023"/>
        <v/>
      </c>
      <c r="N7912" s="7" t="str">
        <f t="shared" si="1020"/>
        <v/>
      </c>
      <c r="O7912" s="144"/>
      <c r="P7912" s="355">
        <v>0</v>
      </c>
      <c r="Q7912" s="362">
        <f>SUM('NOVO HORIZONTE'!I7912)</f>
        <v>0</v>
      </c>
      <c r="R7912" s="363">
        <f t="shared" si="1019"/>
        <v>0</v>
      </c>
      <c r="S7912" s="153">
        <f t="shared" si="1025"/>
        <v>0</v>
      </c>
      <c r="T7912" s="364"/>
    </row>
    <row r="7913" ht="22.5" hidden="1" spans="1:20">
      <c r="A7913" s="239">
        <v>93432</v>
      </c>
      <c r="B7913" s="100" t="s">
        <v>252</v>
      </c>
      <c r="C7913" s="104" t="s">
        <v>8257</v>
      </c>
      <c r="D7913" s="94" t="s">
        <v>317</v>
      </c>
      <c r="E7913" s="95">
        <v>2095.2</v>
      </c>
      <c r="F7913" s="96">
        <f t="shared" si="1018"/>
        <v>2571.65</v>
      </c>
      <c r="G7913" s="209">
        <f>ROUND(SUM('NOVO HORIZONTE'!G7913),2)</f>
        <v>0</v>
      </c>
      <c r="H7913" s="107">
        <f t="shared" si="1024"/>
        <v>0</v>
      </c>
      <c r="I7913" s="188">
        <f t="shared" si="1021"/>
        <v>0</v>
      </c>
      <c r="J7913" s="142"/>
      <c r="K7913" s="146"/>
      <c r="L7913" s="7" t="str">
        <f t="shared" si="1022"/>
        <v/>
      </c>
      <c r="M7913" s="7" t="str">
        <f t="shared" si="1023"/>
        <v/>
      </c>
      <c r="N7913" s="7" t="str">
        <f t="shared" si="1020"/>
        <v/>
      </c>
      <c r="O7913" s="144"/>
      <c r="P7913" s="355">
        <v>0</v>
      </c>
      <c r="Q7913" s="362">
        <f>SUM('NOVO HORIZONTE'!I7913)</f>
        <v>0</v>
      </c>
      <c r="R7913" s="363">
        <f t="shared" si="1019"/>
        <v>0</v>
      </c>
      <c r="S7913" s="153">
        <f t="shared" si="1025"/>
        <v>0</v>
      </c>
      <c r="T7913" s="364"/>
    </row>
    <row r="7914" ht="33.75" hidden="1" spans="1:20">
      <c r="A7914" s="239">
        <v>88847</v>
      </c>
      <c r="B7914" s="100" t="s">
        <v>252</v>
      </c>
      <c r="C7914" s="104" t="s">
        <v>8258</v>
      </c>
      <c r="D7914" s="94" t="s">
        <v>317</v>
      </c>
      <c r="E7914" s="95">
        <v>20.88</v>
      </c>
      <c r="F7914" s="96">
        <f t="shared" si="1018"/>
        <v>25.63</v>
      </c>
      <c r="G7914" s="209">
        <f>ROUND(SUM('NOVO HORIZONTE'!G7914),2)</f>
        <v>0</v>
      </c>
      <c r="H7914" s="107">
        <f t="shared" si="1024"/>
        <v>0</v>
      </c>
      <c r="I7914" s="188">
        <f t="shared" si="1021"/>
        <v>0</v>
      </c>
      <c r="J7914" s="142"/>
      <c r="K7914" s="146"/>
      <c r="L7914" s="7" t="str">
        <f t="shared" si="1022"/>
        <v/>
      </c>
      <c r="M7914" s="7" t="str">
        <f t="shared" si="1023"/>
        <v/>
      </c>
      <c r="N7914" s="7" t="str">
        <f t="shared" si="1020"/>
        <v/>
      </c>
      <c r="O7914" s="144"/>
      <c r="P7914" s="355">
        <v>0</v>
      </c>
      <c r="Q7914" s="362">
        <f>SUM('NOVO HORIZONTE'!I7914)</f>
        <v>0</v>
      </c>
      <c r="R7914" s="363">
        <f t="shared" si="1019"/>
        <v>0</v>
      </c>
      <c r="S7914" s="153">
        <f t="shared" si="1025"/>
        <v>0</v>
      </c>
      <c r="T7914" s="364"/>
    </row>
    <row r="7915" ht="33.75" hidden="1" spans="1:20">
      <c r="A7915" s="239">
        <v>88848</v>
      </c>
      <c r="B7915" s="100" t="s">
        <v>252</v>
      </c>
      <c r="C7915" s="104" t="s">
        <v>8259</v>
      </c>
      <c r="D7915" s="94" t="s">
        <v>317</v>
      </c>
      <c r="E7915" s="95">
        <v>4.38</v>
      </c>
      <c r="F7915" s="96">
        <f t="shared" si="1018"/>
        <v>5.38</v>
      </c>
      <c r="G7915" s="209">
        <f>ROUND(SUM('NOVO HORIZONTE'!G7915),2)</f>
        <v>0</v>
      </c>
      <c r="H7915" s="107">
        <f t="shared" si="1024"/>
        <v>0</v>
      </c>
      <c r="I7915" s="188">
        <f t="shared" si="1021"/>
        <v>0</v>
      </c>
      <c r="J7915" s="142"/>
      <c r="K7915" s="146"/>
      <c r="L7915" s="7" t="str">
        <f t="shared" si="1022"/>
        <v/>
      </c>
      <c r="M7915" s="7" t="str">
        <f t="shared" si="1023"/>
        <v/>
      </c>
      <c r="N7915" s="7" t="str">
        <f t="shared" si="1020"/>
        <v/>
      </c>
      <c r="O7915" s="144"/>
      <c r="P7915" s="355">
        <v>0</v>
      </c>
      <c r="Q7915" s="362">
        <f>SUM('NOVO HORIZONTE'!I7915)</f>
        <v>0</v>
      </c>
      <c r="R7915" s="363">
        <f t="shared" si="1019"/>
        <v>0</v>
      </c>
      <c r="S7915" s="153">
        <f t="shared" si="1025"/>
        <v>0</v>
      </c>
      <c r="T7915" s="364"/>
    </row>
    <row r="7916" ht="22.5" hidden="1" spans="1:20">
      <c r="A7916" s="239">
        <v>100641</v>
      </c>
      <c r="B7916" s="100" t="s">
        <v>252</v>
      </c>
      <c r="C7916" s="104" t="s">
        <v>8260</v>
      </c>
      <c r="D7916" s="94" t="s">
        <v>7265</v>
      </c>
      <c r="E7916" s="95">
        <v>4590.22</v>
      </c>
      <c r="F7916" s="96">
        <f t="shared" si="1018"/>
        <v>5634.04</v>
      </c>
      <c r="G7916" s="209">
        <f>ROUND(SUM('NOVO HORIZONTE'!G7916),2)</f>
        <v>0</v>
      </c>
      <c r="H7916" s="107">
        <f t="shared" si="1024"/>
        <v>0</v>
      </c>
      <c r="I7916" s="188">
        <f t="shared" si="1021"/>
        <v>0</v>
      </c>
      <c r="J7916" s="142"/>
      <c r="K7916" s="146"/>
      <c r="L7916" s="7" t="str">
        <f t="shared" si="1022"/>
        <v/>
      </c>
      <c r="M7916" s="7" t="str">
        <f t="shared" si="1023"/>
        <v/>
      </c>
      <c r="N7916" s="7" t="str">
        <f t="shared" si="1020"/>
        <v/>
      </c>
      <c r="O7916" s="144"/>
      <c r="P7916" s="355">
        <v>0</v>
      </c>
      <c r="Q7916" s="362">
        <f>SUM('NOVO HORIZONTE'!I7916)</f>
        <v>0</v>
      </c>
      <c r="R7916" s="363">
        <f t="shared" si="1019"/>
        <v>0</v>
      </c>
      <c r="S7916" s="153">
        <f t="shared" si="1025"/>
        <v>0</v>
      </c>
      <c r="T7916" s="364"/>
    </row>
    <row r="7917" ht="12.75" hidden="1" spans="1:20">
      <c r="A7917" s="239">
        <v>100647</v>
      </c>
      <c r="B7917" s="100" t="s">
        <v>252</v>
      </c>
      <c r="C7917" s="104" t="s">
        <v>8261</v>
      </c>
      <c r="D7917" s="94" t="s">
        <v>7265</v>
      </c>
      <c r="E7917" s="95">
        <v>6148.75</v>
      </c>
      <c r="F7917" s="96">
        <f t="shared" si="1018"/>
        <v>7546.98</v>
      </c>
      <c r="G7917" s="209">
        <f>ROUND(SUM('NOVO HORIZONTE'!G7917),2)</f>
        <v>0</v>
      </c>
      <c r="H7917" s="107">
        <f t="shared" si="1024"/>
        <v>0</v>
      </c>
      <c r="I7917" s="188">
        <f t="shared" si="1021"/>
        <v>0</v>
      </c>
      <c r="J7917" s="142"/>
      <c r="K7917" s="146"/>
      <c r="L7917" s="7" t="str">
        <f t="shared" si="1022"/>
        <v/>
      </c>
      <c r="M7917" s="7" t="str">
        <f t="shared" si="1023"/>
        <v/>
      </c>
      <c r="N7917" s="7" t="str">
        <f t="shared" si="1020"/>
        <v/>
      </c>
      <c r="O7917" s="144"/>
      <c r="P7917" s="355">
        <v>0</v>
      </c>
      <c r="Q7917" s="362">
        <f>SUM('NOVO HORIZONTE'!I7917)</f>
        <v>0</v>
      </c>
      <c r="R7917" s="363">
        <f t="shared" si="1019"/>
        <v>0</v>
      </c>
      <c r="S7917" s="153">
        <f t="shared" si="1025"/>
        <v>0</v>
      </c>
      <c r="T7917" s="364"/>
    </row>
    <row r="7918" ht="22.5" hidden="1" spans="1:20">
      <c r="A7918" s="239">
        <v>100642</v>
      </c>
      <c r="B7918" s="100" t="s">
        <v>252</v>
      </c>
      <c r="C7918" s="104" t="s">
        <v>8262</v>
      </c>
      <c r="D7918" s="94" t="s">
        <v>7267</v>
      </c>
      <c r="E7918" s="95">
        <v>206.32</v>
      </c>
      <c r="F7918" s="96">
        <f t="shared" ref="F7918:F7981" si="1026">IF(E7918=0,0,IF(P7918=0,ROUND(E7918*(1+E$13),2),ROUND(E7918*(1+E$12),2)))</f>
        <v>253.24</v>
      </c>
      <c r="G7918" s="209">
        <f>ROUND(SUM('NOVO HORIZONTE'!G7918),2)</f>
        <v>0</v>
      </c>
      <c r="H7918" s="107">
        <f t="shared" si="1024"/>
        <v>0</v>
      </c>
      <c r="I7918" s="188">
        <f t="shared" si="1021"/>
        <v>0</v>
      </c>
      <c r="J7918" s="142"/>
      <c r="K7918" s="146"/>
      <c r="L7918" s="7" t="str">
        <f t="shared" si="1022"/>
        <v/>
      </c>
      <c r="M7918" s="7" t="str">
        <f t="shared" si="1023"/>
        <v/>
      </c>
      <c r="N7918" s="7" t="str">
        <f t="shared" si="1020"/>
        <v/>
      </c>
      <c r="O7918" s="144"/>
      <c r="P7918" s="355">
        <v>0</v>
      </c>
      <c r="Q7918" s="362">
        <f>SUM('NOVO HORIZONTE'!I7918)</f>
        <v>0</v>
      </c>
      <c r="R7918" s="363">
        <f t="shared" ref="R7918:R7981" si="1027">I7918-Q7918</f>
        <v>0</v>
      </c>
      <c r="S7918" s="153">
        <f t="shared" si="1025"/>
        <v>0</v>
      </c>
      <c r="T7918" s="364"/>
    </row>
    <row r="7919" ht="12.75" hidden="1" spans="1:20">
      <c r="A7919" s="239">
        <v>100648</v>
      </c>
      <c r="B7919" s="100" t="s">
        <v>252</v>
      </c>
      <c r="C7919" s="104" t="s">
        <v>8263</v>
      </c>
      <c r="D7919" s="94" t="s">
        <v>7267</v>
      </c>
      <c r="E7919" s="95">
        <v>401.26</v>
      </c>
      <c r="F7919" s="96">
        <f t="shared" si="1026"/>
        <v>492.51</v>
      </c>
      <c r="G7919" s="209">
        <f>ROUND(SUM('NOVO HORIZONTE'!G7919),2)</f>
        <v>0</v>
      </c>
      <c r="H7919" s="107">
        <f t="shared" si="1024"/>
        <v>0</v>
      </c>
      <c r="I7919" s="188">
        <f t="shared" si="1021"/>
        <v>0</v>
      </c>
      <c r="J7919" s="142"/>
      <c r="K7919" s="146"/>
      <c r="L7919" s="7" t="str">
        <f t="shared" si="1022"/>
        <v/>
      </c>
      <c r="M7919" s="7" t="str">
        <f t="shared" si="1023"/>
        <v/>
      </c>
      <c r="N7919" s="7" t="str">
        <f t="shared" si="1020"/>
        <v/>
      </c>
      <c r="O7919" s="144"/>
      <c r="P7919" s="355">
        <v>0</v>
      </c>
      <c r="Q7919" s="362">
        <f>SUM('NOVO HORIZONTE'!I7919)</f>
        <v>0</v>
      </c>
      <c r="R7919" s="363">
        <f t="shared" si="1027"/>
        <v>0</v>
      </c>
      <c r="S7919" s="153">
        <f t="shared" si="1025"/>
        <v>0</v>
      </c>
      <c r="T7919" s="364"/>
    </row>
    <row r="7920" ht="22.5" hidden="1" spans="1:20">
      <c r="A7920" s="239">
        <v>100637</v>
      </c>
      <c r="B7920" s="100" t="s">
        <v>252</v>
      </c>
      <c r="C7920" s="104" t="s">
        <v>8264</v>
      </c>
      <c r="D7920" s="94" t="s">
        <v>317</v>
      </c>
      <c r="E7920" s="95">
        <v>154.68</v>
      </c>
      <c r="F7920" s="96">
        <f t="shared" si="1026"/>
        <v>189.85</v>
      </c>
      <c r="G7920" s="209">
        <f>ROUND(SUM('NOVO HORIZONTE'!G7920),2)</f>
        <v>0</v>
      </c>
      <c r="H7920" s="107">
        <f t="shared" si="1024"/>
        <v>0</v>
      </c>
      <c r="I7920" s="188">
        <f t="shared" si="1021"/>
        <v>0</v>
      </c>
      <c r="J7920" s="142"/>
      <c r="K7920" s="146"/>
      <c r="L7920" s="7" t="str">
        <f t="shared" si="1022"/>
        <v/>
      </c>
      <c r="M7920" s="7" t="str">
        <f t="shared" si="1023"/>
        <v/>
      </c>
      <c r="N7920" s="7" t="str">
        <f t="shared" si="1020"/>
        <v/>
      </c>
      <c r="O7920" s="144"/>
      <c r="P7920" s="355">
        <v>0</v>
      </c>
      <c r="Q7920" s="362">
        <f>SUM('NOVO HORIZONTE'!I7920)</f>
        <v>0</v>
      </c>
      <c r="R7920" s="363">
        <f t="shared" si="1027"/>
        <v>0</v>
      </c>
      <c r="S7920" s="153">
        <f t="shared" si="1025"/>
        <v>0</v>
      </c>
      <c r="T7920" s="364"/>
    </row>
    <row r="7921" ht="22.5" hidden="1" spans="1:20">
      <c r="A7921" s="239">
        <v>100638</v>
      </c>
      <c r="B7921" s="100" t="s">
        <v>252</v>
      </c>
      <c r="C7921" s="104" t="s">
        <v>8265</v>
      </c>
      <c r="D7921" s="94" t="s">
        <v>317</v>
      </c>
      <c r="E7921" s="95">
        <v>24.37</v>
      </c>
      <c r="F7921" s="96">
        <f t="shared" si="1026"/>
        <v>29.91</v>
      </c>
      <c r="G7921" s="209">
        <f>ROUND(SUM('NOVO HORIZONTE'!G7921),2)</f>
        <v>0</v>
      </c>
      <c r="H7921" s="107">
        <f t="shared" si="1024"/>
        <v>0</v>
      </c>
      <c r="I7921" s="188">
        <f t="shared" si="1021"/>
        <v>0</v>
      </c>
      <c r="J7921" s="142"/>
      <c r="K7921" s="146"/>
      <c r="L7921" s="7" t="str">
        <f t="shared" si="1022"/>
        <v/>
      </c>
      <c r="M7921" s="7" t="str">
        <f t="shared" si="1023"/>
        <v/>
      </c>
      <c r="N7921" s="7" t="str">
        <f t="shared" si="1020"/>
        <v/>
      </c>
      <c r="O7921" s="144"/>
      <c r="P7921" s="355">
        <v>0</v>
      </c>
      <c r="Q7921" s="362">
        <f>SUM('NOVO HORIZONTE'!I7921)</f>
        <v>0</v>
      </c>
      <c r="R7921" s="363">
        <f t="shared" si="1027"/>
        <v>0</v>
      </c>
      <c r="S7921" s="153">
        <f t="shared" si="1025"/>
        <v>0</v>
      </c>
      <c r="T7921" s="364"/>
    </row>
    <row r="7922" ht="22.5" hidden="1" spans="1:20">
      <c r="A7922" s="239">
        <v>100639</v>
      </c>
      <c r="B7922" s="100" t="s">
        <v>252</v>
      </c>
      <c r="C7922" s="104" t="s">
        <v>8266</v>
      </c>
      <c r="D7922" s="94" t="s">
        <v>317</v>
      </c>
      <c r="E7922" s="95">
        <v>193.5</v>
      </c>
      <c r="F7922" s="96">
        <f t="shared" si="1026"/>
        <v>237.5</v>
      </c>
      <c r="G7922" s="209">
        <f>ROUND(SUM('NOVO HORIZONTE'!G7922),2)</f>
        <v>0</v>
      </c>
      <c r="H7922" s="107">
        <f t="shared" si="1024"/>
        <v>0</v>
      </c>
      <c r="I7922" s="188">
        <f t="shared" si="1021"/>
        <v>0</v>
      </c>
      <c r="J7922" s="142"/>
      <c r="K7922" s="146"/>
      <c r="L7922" s="7" t="str">
        <f t="shared" si="1022"/>
        <v/>
      </c>
      <c r="M7922" s="7" t="str">
        <f t="shared" si="1023"/>
        <v/>
      </c>
      <c r="N7922" s="7" t="str">
        <f t="shared" si="1020"/>
        <v/>
      </c>
      <c r="O7922" s="144"/>
      <c r="P7922" s="355">
        <v>0</v>
      </c>
      <c r="Q7922" s="362">
        <f>SUM('NOVO HORIZONTE'!I7922)</f>
        <v>0</v>
      </c>
      <c r="R7922" s="363">
        <f t="shared" si="1027"/>
        <v>0</v>
      </c>
      <c r="S7922" s="153">
        <f t="shared" si="1025"/>
        <v>0</v>
      </c>
      <c r="T7922" s="364"/>
    </row>
    <row r="7923" ht="22.5" hidden="1" spans="1:20">
      <c r="A7923" s="239">
        <v>100640</v>
      </c>
      <c r="B7923" s="100" t="s">
        <v>252</v>
      </c>
      <c r="C7923" s="104" t="s">
        <v>8267</v>
      </c>
      <c r="D7923" s="94" t="s">
        <v>317</v>
      </c>
      <c r="E7923" s="95">
        <v>4190.4</v>
      </c>
      <c r="F7923" s="96">
        <f t="shared" si="1026"/>
        <v>5143.3</v>
      </c>
      <c r="G7923" s="209">
        <f>ROUND(SUM('NOVO HORIZONTE'!G7923),2)</f>
        <v>0</v>
      </c>
      <c r="H7923" s="107">
        <f t="shared" si="1024"/>
        <v>0</v>
      </c>
      <c r="I7923" s="188">
        <f t="shared" si="1021"/>
        <v>0</v>
      </c>
      <c r="J7923" s="142"/>
      <c r="K7923" s="146"/>
      <c r="L7923" s="7" t="str">
        <f t="shared" si="1022"/>
        <v/>
      </c>
      <c r="M7923" s="7" t="str">
        <f t="shared" si="1023"/>
        <v/>
      </c>
      <c r="N7923" s="7" t="str">
        <f t="shared" si="1020"/>
        <v/>
      </c>
      <c r="O7923" s="144"/>
      <c r="P7923" s="355">
        <v>0</v>
      </c>
      <c r="Q7923" s="362">
        <f>SUM('NOVO HORIZONTE'!I7923)</f>
        <v>0</v>
      </c>
      <c r="R7923" s="363">
        <f t="shared" si="1027"/>
        <v>0</v>
      </c>
      <c r="S7923" s="153">
        <f t="shared" si="1025"/>
        <v>0</v>
      </c>
      <c r="T7923" s="364"/>
    </row>
    <row r="7924" ht="12.75" hidden="1" spans="1:20">
      <c r="A7924" s="239">
        <v>100643</v>
      </c>
      <c r="B7924" s="100" t="s">
        <v>252</v>
      </c>
      <c r="C7924" s="104" t="s">
        <v>8268</v>
      </c>
      <c r="D7924" s="94" t="s">
        <v>317</v>
      </c>
      <c r="E7924" s="95">
        <v>316.94</v>
      </c>
      <c r="F7924" s="96">
        <f t="shared" si="1026"/>
        <v>389.01</v>
      </c>
      <c r="G7924" s="209">
        <f>ROUND(SUM('NOVO HORIZONTE'!G7924),2)</f>
        <v>0</v>
      </c>
      <c r="H7924" s="107">
        <f t="shared" si="1024"/>
        <v>0</v>
      </c>
      <c r="I7924" s="188">
        <f t="shared" si="1021"/>
        <v>0</v>
      </c>
      <c r="J7924" s="142"/>
      <c r="K7924" s="146"/>
      <c r="L7924" s="7" t="str">
        <f t="shared" si="1022"/>
        <v/>
      </c>
      <c r="M7924" s="7" t="str">
        <f t="shared" si="1023"/>
        <v/>
      </c>
      <c r="N7924" s="7" t="str">
        <f t="shared" si="1020"/>
        <v/>
      </c>
      <c r="O7924" s="144"/>
      <c r="P7924" s="355">
        <v>0</v>
      </c>
      <c r="Q7924" s="362">
        <f>SUM('NOVO HORIZONTE'!I7924)</f>
        <v>0</v>
      </c>
      <c r="R7924" s="363">
        <f t="shared" si="1027"/>
        <v>0</v>
      </c>
      <c r="S7924" s="153">
        <f t="shared" si="1025"/>
        <v>0</v>
      </c>
      <c r="T7924" s="364"/>
    </row>
    <row r="7925" ht="12.75" hidden="1" spans="1:20">
      <c r="A7925" s="239">
        <v>100644</v>
      </c>
      <c r="B7925" s="100" t="s">
        <v>252</v>
      </c>
      <c r="C7925" s="104" t="s">
        <v>8269</v>
      </c>
      <c r="D7925" s="94" t="s">
        <v>317</v>
      </c>
      <c r="E7925" s="95">
        <v>57.05</v>
      </c>
      <c r="F7925" s="96">
        <f t="shared" si="1026"/>
        <v>70.02</v>
      </c>
      <c r="G7925" s="209">
        <f>ROUND(SUM('NOVO HORIZONTE'!G7925),2)</f>
        <v>0</v>
      </c>
      <c r="H7925" s="107">
        <f t="shared" si="1024"/>
        <v>0</v>
      </c>
      <c r="I7925" s="188">
        <f t="shared" si="1021"/>
        <v>0</v>
      </c>
      <c r="J7925" s="142"/>
      <c r="K7925" s="146"/>
      <c r="L7925" s="7" t="str">
        <f t="shared" si="1022"/>
        <v/>
      </c>
      <c r="M7925" s="7" t="str">
        <f t="shared" si="1023"/>
        <v/>
      </c>
      <c r="N7925" s="7" t="str">
        <f t="shared" si="1020"/>
        <v/>
      </c>
      <c r="O7925" s="144"/>
      <c r="P7925" s="355">
        <v>0</v>
      </c>
      <c r="Q7925" s="362">
        <f>SUM('NOVO HORIZONTE'!I7925)</f>
        <v>0</v>
      </c>
      <c r="R7925" s="363">
        <f t="shared" si="1027"/>
        <v>0</v>
      </c>
      <c r="S7925" s="153">
        <f t="shared" si="1025"/>
        <v>0</v>
      </c>
      <c r="T7925" s="364"/>
    </row>
    <row r="7926" ht="12.75" hidden="1" spans="1:20">
      <c r="A7926" s="239">
        <v>100645</v>
      </c>
      <c r="B7926" s="100" t="s">
        <v>252</v>
      </c>
      <c r="C7926" s="104" t="s">
        <v>8270</v>
      </c>
      <c r="D7926" s="94" t="s">
        <v>317</v>
      </c>
      <c r="E7926" s="95">
        <v>509.49</v>
      </c>
      <c r="F7926" s="96">
        <f t="shared" si="1026"/>
        <v>625.35</v>
      </c>
      <c r="G7926" s="209">
        <f>ROUND(SUM('NOVO HORIZONTE'!G7926),2)</f>
        <v>0</v>
      </c>
      <c r="H7926" s="107">
        <f t="shared" si="1024"/>
        <v>0</v>
      </c>
      <c r="I7926" s="188">
        <f t="shared" si="1021"/>
        <v>0</v>
      </c>
      <c r="J7926" s="142"/>
      <c r="K7926" s="146"/>
      <c r="L7926" s="7" t="str">
        <f t="shared" si="1022"/>
        <v/>
      </c>
      <c r="M7926" s="7" t="str">
        <f t="shared" si="1023"/>
        <v/>
      </c>
      <c r="N7926" s="7" t="str">
        <f t="shared" si="1020"/>
        <v/>
      </c>
      <c r="O7926" s="144"/>
      <c r="P7926" s="355">
        <v>0</v>
      </c>
      <c r="Q7926" s="362">
        <f>SUM('NOVO HORIZONTE'!I7926)</f>
        <v>0</v>
      </c>
      <c r="R7926" s="363">
        <f t="shared" si="1027"/>
        <v>0</v>
      </c>
      <c r="S7926" s="153">
        <f t="shared" si="1025"/>
        <v>0</v>
      </c>
      <c r="T7926" s="364"/>
    </row>
    <row r="7927" ht="12.75" hidden="1" spans="1:20">
      <c r="A7927" s="239">
        <v>100646</v>
      </c>
      <c r="B7927" s="100" t="s">
        <v>252</v>
      </c>
      <c r="C7927" s="104" t="s">
        <v>8271</v>
      </c>
      <c r="D7927" s="94" t="s">
        <v>317</v>
      </c>
      <c r="E7927" s="95">
        <v>5238</v>
      </c>
      <c r="F7927" s="96">
        <f t="shared" si="1026"/>
        <v>6429.12</v>
      </c>
      <c r="G7927" s="209">
        <f>ROUND(SUM('NOVO HORIZONTE'!G7927),2)</f>
        <v>0</v>
      </c>
      <c r="H7927" s="107">
        <f t="shared" si="1024"/>
        <v>0</v>
      </c>
      <c r="I7927" s="188">
        <f t="shared" si="1021"/>
        <v>0</v>
      </c>
      <c r="J7927" s="142"/>
      <c r="K7927" s="146"/>
      <c r="L7927" s="7" t="str">
        <f t="shared" si="1022"/>
        <v/>
      </c>
      <c r="M7927" s="7" t="str">
        <f t="shared" si="1023"/>
        <v/>
      </c>
      <c r="N7927" s="7" t="str">
        <f t="shared" si="1020"/>
        <v/>
      </c>
      <c r="O7927" s="144"/>
      <c r="P7927" s="355">
        <v>0</v>
      </c>
      <c r="Q7927" s="362">
        <f>SUM('NOVO HORIZONTE'!I7927)</f>
        <v>0</v>
      </c>
      <c r="R7927" s="363">
        <f t="shared" si="1027"/>
        <v>0</v>
      </c>
      <c r="S7927" s="153">
        <f t="shared" si="1025"/>
        <v>0</v>
      </c>
      <c r="T7927" s="364"/>
    </row>
    <row r="7928" ht="22.5" hidden="1" spans="1:20">
      <c r="A7928" s="239">
        <v>93439</v>
      </c>
      <c r="B7928" s="100" t="s">
        <v>252</v>
      </c>
      <c r="C7928" s="104" t="s">
        <v>8272</v>
      </c>
      <c r="D7928" s="94" t="s">
        <v>7265</v>
      </c>
      <c r="E7928" s="95">
        <v>252.9</v>
      </c>
      <c r="F7928" s="96">
        <f t="shared" si="1026"/>
        <v>310.41</v>
      </c>
      <c r="G7928" s="209">
        <f>ROUND(SUM('NOVO HORIZONTE'!G7928),2)</f>
        <v>0</v>
      </c>
      <c r="H7928" s="107">
        <f t="shared" si="1024"/>
        <v>0</v>
      </c>
      <c r="I7928" s="188">
        <f t="shared" si="1021"/>
        <v>0</v>
      </c>
      <c r="J7928" s="142"/>
      <c r="K7928" s="146"/>
      <c r="L7928" s="7" t="str">
        <f t="shared" si="1022"/>
        <v/>
      </c>
      <c r="M7928" s="7" t="str">
        <f t="shared" si="1023"/>
        <v/>
      </c>
      <c r="N7928" s="7" t="str">
        <f t="shared" si="1020"/>
        <v/>
      </c>
      <c r="O7928" s="144"/>
      <c r="P7928" s="355">
        <v>0</v>
      </c>
      <c r="Q7928" s="362">
        <f>SUM('NOVO HORIZONTE'!I7928)</f>
        <v>0</v>
      </c>
      <c r="R7928" s="363">
        <f t="shared" si="1027"/>
        <v>0</v>
      </c>
      <c r="S7928" s="153">
        <f t="shared" si="1025"/>
        <v>0</v>
      </c>
      <c r="T7928" s="364"/>
    </row>
    <row r="7929" ht="22.5" hidden="1" spans="1:20">
      <c r="A7929" s="239">
        <v>93440</v>
      </c>
      <c r="B7929" s="100" t="s">
        <v>252</v>
      </c>
      <c r="C7929" s="104" t="s">
        <v>8273</v>
      </c>
      <c r="D7929" s="94" t="s">
        <v>7267</v>
      </c>
      <c r="E7929" s="95">
        <v>135.93</v>
      </c>
      <c r="F7929" s="96">
        <f t="shared" si="1026"/>
        <v>166.84</v>
      </c>
      <c r="G7929" s="209">
        <f>ROUND(SUM('NOVO HORIZONTE'!G7929),2)</f>
        <v>0</v>
      </c>
      <c r="H7929" s="107">
        <f t="shared" si="1024"/>
        <v>0</v>
      </c>
      <c r="I7929" s="188">
        <f t="shared" si="1021"/>
        <v>0</v>
      </c>
      <c r="J7929" s="142"/>
      <c r="K7929" s="146"/>
      <c r="L7929" s="7" t="str">
        <f t="shared" si="1022"/>
        <v/>
      </c>
      <c r="M7929" s="7" t="str">
        <f t="shared" si="1023"/>
        <v/>
      </c>
      <c r="N7929" s="7" t="str">
        <f t="shared" si="1020"/>
        <v/>
      </c>
      <c r="O7929" s="144"/>
      <c r="P7929" s="355">
        <v>0</v>
      </c>
      <c r="Q7929" s="362">
        <f>SUM('NOVO HORIZONTE'!I7929)</f>
        <v>0</v>
      </c>
      <c r="R7929" s="363">
        <f t="shared" si="1027"/>
        <v>0</v>
      </c>
      <c r="S7929" s="153">
        <f t="shared" si="1025"/>
        <v>0</v>
      </c>
      <c r="T7929" s="364"/>
    </row>
    <row r="7930" ht="22.5" hidden="1" spans="1:20">
      <c r="A7930" s="239">
        <v>93435</v>
      </c>
      <c r="B7930" s="100" t="s">
        <v>252</v>
      </c>
      <c r="C7930" s="104" t="s">
        <v>8274</v>
      </c>
      <c r="D7930" s="94" t="s">
        <v>317</v>
      </c>
      <c r="E7930" s="95">
        <v>7.07</v>
      </c>
      <c r="F7930" s="96">
        <f t="shared" si="1026"/>
        <v>8.68</v>
      </c>
      <c r="G7930" s="209">
        <f>ROUND(SUM('NOVO HORIZONTE'!G7930),2)</f>
        <v>0</v>
      </c>
      <c r="H7930" s="107">
        <f t="shared" si="1024"/>
        <v>0</v>
      </c>
      <c r="I7930" s="188">
        <f t="shared" si="1021"/>
        <v>0</v>
      </c>
      <c r="J7930" s="142"/>
      <c r="K7930" s="146"/>
      <c r="L7930" s="7" t="str">
        <f t="shared" si="1022"/>
        <v/>
      </c>
      <c r="M7930" s="7" t="str">
        <f t="shared" si="1023"/>
        <v/>
      </c>
      <c r="N7930" s="7" t="str">
        <f t="shared" si="1020"/>
        <v/>
      </c>
      <c r="O7930" s="144"/>
      <c r="P7930" s="355">
        <v>0</v>
      </c>
      <c r="Q7930" s="362">
        <f>SUM('NOVO HORIZONTE'!I7930)</f>
        <v>0</v>
      </c>
      <c r="R7930" s="363">
        <f t="shared" si="1027"/>
        <v>0</v>
      </c>
      <c r="S7930" s="153">
        <f t="shared" si="1025"/>
        <v>0</v>
      </c>
      <c r="T7930" s="364"/>
    </row>
    <row r="7931" ht="22.5" hidden="1" spans="1:20">
      <c r="A7931" s="239">
        <v>93436</v>
      </c>
      <c r="B7931" s="100" t="s">
        <v>252</v>
      </c>
      <c r="C7931" s="104" t="s">
        <v>8275</v>
      </c>
      <c r="D7931" s="94" t="s">
        <v>317</v>
      </c>
      <c r="E7931" s="95">
        <v>1.11</v>
      </c>
      <c r="F7931" s="96">
        <f t="shared" si="1026"/>
        <v>1.36</v>
      </c>
      <c r="G7931" s="209">
        <f>ROUND(SUM('NOVO HORIZONTE'!G7931),2)</f>
        <v>0</v>
      </c>
      <c r="H7931" s="107">
        <f t="shared" si="1024"/>
        <v>0</v>
      </c>
      <c r="I7931" s="188">
        <f t="shared" si="1021"/>
        <v>0</v>
      </c>
      <c r="J7931" s="142"/>
      <c r="K7931" s="146"/>
      <c r="L7931" s="7" t="str">
        <f t="shared" si="1022"/>
        <v/>
      </c>
      <c r="M7931" s="7" t="str">
        <f t="shared" si="1023"/>
        <v/>
      </c>
      <c r="N7931" s="7" t="str">
        <f t="shared" si="1020"/>
        <v/>
      </c>
      <c r="O7931" s="144"/>
      <c r="P7931" s="355">
        <v>0</v>
      </c>
      <c r="Q7931" s="362">
        <f>SUM('NOVO HORIZONTE'!I7931)</f>
        <v>0</v>
      </c>
      <c r="R7931" s="363">
        <f t="shared" si="1027"/>
        <v>0</v>
      </c>
      <c r="S7931" s="153">
        <f t="shared" si="1025"/>
        <v>0</v>
      </c>
      <c r="T7931" s="364"/>
    </row>
    <row r="7932" ht="22.5" hidden="1" spans="1:20">
      <c r="A7932" s="239">
        <v>93437</v>
      </c>
      <c r="B7932" s="100" t="s">
        <v>252</v>
      </c>
      <c r="C7932" s="104" t="s">
        <v>8276</v>
      </c>
      <c r="D7932" s="94" t="s">
        <v>317</v>
      </c>
      <c r="E7932" s="95">
        <v>7.73</v>
      </c>
      <c r="F7932" s="96">
        <f t="shared" si="1026"/>
        <v>9.49</v>
      </c>
      <c r="G7932" s="209">
        <f>ROUND(SUM('NOVO HORIZONTE'!G7932),2)</f>
        <v>0</v>
      </c>
      <c r="H7932" s="107">
        <f t="shared" si="1024"/>
        <v>0</v>
      </c>
      <c r="I7932" s="188">
        <f t="shared" si="1021"/>
        <v>0</v>
      </c>
      <c r="J7932" s="142"/>
      <c r="K7932" s="146"/>
      <c r="L7932" s="7" t="str">
        <f t="shared" si="1022"/>
        <v/>
      </c>
      <c r="M7932" s="7" t="str">
        <f t="shared" si="1023"/>
        <v/>
      </c>
      <c r="N7932" s="7" t="str">
        <f t="shared" si="1020"/>
        <v/>
      </c>
      <c r="O7932" s="144"/>
      <c r="P7932" s="355">
        <v>0</v>
      </c>
      <c r="Q7932" s="362">
        <f>SUM('NOVO HORIZONTE'!I7932)</f>
        <v>0</v>
      </c>
      <c r="R7932" s="363">
        <f t="shared" si="1027"/>
        <v>0</v>
      </c>
      <c r="S7932" s="153">
        <f t="shared" si="1025"/>
        <v>0</v>
      </c>
      <c r="T7932" s="364"/>
    </row>
    <row r="7933" ht="22.5" hidden="1" spans="1:20">
      <c r="A7933" s="239">
        <v>93438</v>
      </c>
      <c r="B7933" s="100" t="s">
        <v>252</v>
      </c>
      <c r="C7933" s="104" t="s">
        <v>8277</v>
      </c>
      <c r="D7933" s="94" t="s">
        <v>317</v>
      </c>
      <c r="E7933" s="95">
        <v>109.24</v>
      </c>
      <c r="F7933" s="96">
        <f t="shared" si="1026"/>
        <v>134.08</v>
      </c>
      <c r="G7933" s="209">
        <f>ROUND(SUM('NOVO HORIZONTE'!G7933),2)</f>
        <v>0</v>
      </c>
      <c r="H7933" s="107">
        <f t="shared" si="1024"/>
        <v>0</v>
      </c>
      <c r="I7933" s="188">
        <f t="shared" si="1021"/>
        <v>0</v>
      </c>
      <c r="J7933" s="142"/>
      <c r="K7933" s="146"/>
      <c r="L7933" s="7" t="str">
        <f t="shared" si="1022"/>
        <v/>
      </c>
      <c r="M7933" s="7" t="str">
        <f t="shared" si="1023"/>
        <v/>
      </c>
      <c r="N7933" s="7" t="str">
        <f t="shared" si="1020"/>
        <v/>
      </c>
      <c r="O7933" s="144"/>
      <c r="P7933" s="355">
        <v>0</v>
      </c>
      <c r="Q7933" s="362">
        <f>SUM('NOVO HORIZONTE'!I7933)</f>
        <v>0</v>
      </c>
      <c r="R7933" s="363">
        <f t="shared" si="1027"/>
        <v>0</v>
      </c>
      <c r="S7933" s="153">
        <f t="shared" si="1025"/>
        <v>0</v>
      </c>
      <c r="T7933" s="364"/>
    </row>
    <row r="7934" ht="22.5" hidden="1" spans="1:20">
      <c r="A7934" s="239">
        <v>5703</v>
      </c>
      <c r="B7934" s="100" t="s">
        <v>252</v>
      </c>
      <c r="C7934" s="104" t="s">
        <v>8278</v>
      </c>
      <c r="D7934" s="94" t="s">
        <v>317</v>
      </c>
      <c r="E7934" s="95">
        <v>15.23</v>
      </c>
      <c r="F7934" s="96">
        <f t="shared" si="1026"/>
        <v>18.69</v>
      </c>
      <c r="G7934" s="209">
        <f>ROUND(SUM('NOVO HORIZONTE'!G7934),2)</f>
        <v>0</v>
      </c>
      <c r="H7934" s="107">
        <f t="shared" si="1024"/>
        <v>0</v>
      </c>
      <c r="I7934" s="188">
        <f t="shared" si="1021"/>
        <v>0</v>
      </c>
      <c r="J7934" s="142"/>
      <c r="K7934" s="146"/>
      <c r="L7934" s="7" t="str">
        <f t="shared" si="1022"/>
        <v/>
      </c>
      <c r="M7934" s="7" t="str">
        <f t="shared" si="1023"/>
        <v/>
      </c>
      <c r="N7934" s="7" t="str">
        <f t="shared" si="1020"/>
        <v/>
      </c>
      <c r="O7934" s="144"/>
      <c r="P7934" s="355">
        <v>0</v>
      </c>
      <c r="Q7934" s="362">
        <f>SUM('NOVO HORIZONTE'!I7934)</f>
        <v>0</v>
      </c>
      <c r="R7934" s="363">
        <f t="shared" si="1027"/>
        <v>0</v>
      </c>
      <c r="S7934" s="153">
        <f t="shared" si="1025"/>
        <v>0</v>
      </c>
      <c r="T7934" s="364"/>
    </row>
    <row r="7935" ht="22.5" hidden="1" spans="1:20">
      <c r="A7935" s="239">
        <v>95116</v>
      </c>
      <c r="B7935" s="100" t="s">
        <v>252</v>
      </c>
      <c r="C7935" s="104" t="s">
        <v>8279</v>
      </c>
      <c r="D7935" s="94" t="s">
        <v>317</v>
      </c>
      <c r="E7935" s="95">
        <v>31.99</v>
      </c>
      <c r="F7935" s="96">
        <f t="shared" si="1026"/>
        <v>39.26</v>
      </c>
      <c r="G7935" s="209">
        <f>ROUND(SUM('NOVO HORIZONTE'!G7935),2)</f>
        <v>0</v>
      </c>
      <c r="H7935" s="107">
        <f t="shared" si="1024"/>
        <v>0</v>
      </c>
      <c r="I7935" s="188">
        <f t="shared" si="1021"/>
        <v>0</v>
      </c>
      <c r="J7935" s="142"/>
      <c r="K7935" s="146"/>
      <c r="L7935" s="7" t="str">
        <f t="shared" si="1022"/>
        <v/>
      </c>
      <c r="M7935" s="7" t="str">
        <f t="shared" si="1023"/>
        <v/>
      </c>
      <c r="N7935" s="7" t="str">
        <f t="shared" si="1020"/>
        <v/>
      </c>
      <c r="O7935" s="144"/>
      <c r="P7935" s="355">
        <v>0</v>
      </c>
      <c r="Q7935" s="362">
        <f>SUM('NOVO HORIZONTE'!I7935)</f>
        <v>0</v>
      </c>
      <c r="R7935" s="363">
        <f t="shared" si="1027"/>
        <v>0</v>
      </c>
      <c r="S7935" s="153">
        <f t="shared" si="1025"/>
        <v>0</v>
      </c>
      <c r="T7935" s="364"/>
    </row>
    <row r="7936" ht="12.75" hidden="1" spans="1:20">
      <c r="A7936" s="239">
        <v>95117</v>
      </c>
      <c r="B7936" s="100" t="s">
        <v>252</v>
      </c>
      <c r="C7936" s="104" t="s">
        <v>8280</v>
      </c>
      <c r="D7936" s="94" t="s">
        <v>317</v>
      </c>
      <c r="E7936" s="95">
        <v>5.04</v>
      </c>
      <c r="F7936" s="96">
        <f t="shared" si="1026"/>
        <v>6.19</v>
      </c>
      <c r="G7936" s="209">
        <f>ROUND(SUM('NOVO HORIZONTE'!G7936),2)</f>
        <v>0</v>
      </c>
      <c r="H7936" s="107">
        <f t="shared" si="1024"/>
        <v>0</v>
      </c>
      <c r="I7936" s="188">
        <f t="shared" si="1021"/>
        <v>0</v>
      </c>
      <c r="J7936" s="142"/>
      <c r="K7936" s="146"/>
      <c r="L7936" s="7" t="str">
        <f t="shared" si="1022"/>
        <v/>
      </c>
      <c r="M7936" s="7" t="str">
        <f t="shared" si="1023"/>
        <v/>
      </c>
      <c r="N7936" s="7" t="str">
        <f t="shared" si="1020"/>
        <v/>
      </c>
      <c r="O7936" s="144"/>
      <c r="P7936" s="355">
        <v>0</v>
      </c>
      <c r="Q7936" s="362">
        <f>SUM('NOVO HORIZONTE'!I7936)</f>
        <v>0</v>
      </c>
      <c r="R7936" s="363">
        <f t="shared" si="1027"/>
        <v>0</v>
      </c>
      <c r="S7936" s="153">
        <f t="shared" si="1025"/>
        <v>0</v>
      </c>
      <c r="T7936" s="364"/>
    </row>
    <row r="7937" ht="22.5" hidden="1" spans="1:20">
      <c r="A7937" s="239">
        <v>5707</v>
      </c>
      <c r="B7937" s="100" t="s">
        <v>252</v>
      </c>
      <c r="C7937" s="104" t="s">
        <v>8281</v>
      </c>
      <c r="D7937" s="94" t="s">
        <v>317</v>
      </c>
      <c r="E7937" s="95">
        <v>63.19</v>
      </c>
      <c r="F7937" s="96">
        <f t="shared" si="1026"/>
        <v>77.56</v>
      </c>
      <c r="G7937" s="209">
        <f>ROUND(SUM('NOVO HORIZONTE'!G7937),2)</f>
        <v>0</v>
      </c>
      <c r="H7937" s="107">
        <f t="shared" si="1024"/>
        <v>0</v>
      </c>
      <c r="I7937" s="188">
        <f t="shared" si="1021"/>
        <v>0</v>
      </c>
      <c r="J7937" s="142"/>
      <c r="K7937" s="146"/>
      <c r="L7937" s="7" t="str">
        <f t="shared" si="1022"/>
        <v/>
      </c>
      <c r="M7937" s="7" t="str">
        <f t="shared" si="1023"/>
        <v/>
      </c>
      <c r="N7937" s="7" t="str">
        <f t="shared" si="1020"/>
        <v/>
      </c>
      <c r="O7937" s="144"/>
      <c r="P7937" s="355">
        <v>0</v>
      </c>
      <c r="Q7937" s="362">
        <f>SUM('NOVO HORIZONTE'!I7937)</f>
        <v>0</v>
      </c>
      <c r="R7937" s="363">
        <f t="shared" si="1027"/>
        <v>0</v>
      </c>
      <c r="S7937" s="153">
        <f t="shared" si="1025"/>
        <v>0</v>
      </c>
      <c r="T7937" s="364"/>
    </row>
    <row r="7938" ht="12.75" hidden="1" spans="1:20">
      <c r="A7938" s="239">
        <v>5823</v>
      </c>
      <c r="B7938" s="100" t="s">
        <v>252</v>
      </c>
      <c r="C7938" s="104" t="s">
        <v>8282</v>
      </c>
      <c r="D7938" s="94" t="s">
        <v>7265</v>
      </c>
      <c r="E7938" s="95">
        <v>215.01</v>
      </c>
      <c r="F7938" s="96">
        <f t="shared" si="1026"/>
        <v>263.9</v>
      </c>
      <c r="G7938" s="209">
        <f>ROUND(SUM('NOVO HORIZONTE'!G7938),2)</f>
        <v>0</v>
      </c>
      <c r="H7938" s="107">
        <f t="shared" si="1024"/>
        <v>0</v>
      </c>
      <c r="I7938" s="188">
        <f t="shared" si="1021"/>
        <v>0</v>
      </c>
      <c r="J7938" s="142"/>
      <c r="K7938" s="146"/>
      <c r="L7938" s="7" t="str">
        <f t="shared" si="1022"/>
        <v/>
      </c>
      <c r="M7938" s="7" t="str">
        <f t="shared" si="1023"/>
        <v/>
      </c>
      <c r="N7938" s="7" t="str">
        <f t="shared" si="1020"/>
        <v/>
      </c>
      <c r="O7938" s="144"/>
      <c r="P7938" s="355">
        <v>0</v>
      </c>
      <c r="Q7938" s="362">
        <f>SUM('NOVO HORIZONTE'!I7938)</f>
        <v>0</v>
      </c>
      <c r="R7938" s="363">
        <f t="shared" si="1027"/>
        <v>0</v>
      </c>
      <c r="S7938" s="153">
        <f t="shared" si="1025"/>
        <v>0</v>
      </c>
      <c r="T7938" s="364"/>
    </row>
    <row r="7939" ht="12.75" hidden="1" spans="1:20">
      <c r="A7939" s="239">
        <v>5829</v>
      </c>
      <c r="B7939" s="100" t="s">
        <v>252</v>
      </c>
      <c r="C7939" s="104" t="s">
        <v>8283</v>
      </c>
      <c r="D7939" s="94" t="s">
        <v>7267</v>
      </c>
      <c r="E7939" s="95">
        <v>164.78</v>
      </c>
      <c r="F7939" s="96">
        <f t="shared" si="1026"/>
        <v>202.25</v>
      </c>
      <c r="G7939" s="209">
        <f>ROUND(SUM('NOVO HORIZONTE'!G7939),2)</f>
        <v>0</v>
      </c>
      <c r="H7939" s="107">
        <f t="shared" si="1024"/>
        <v>0</v>
      </c>
      <c r="I7939" s="188">
        <f t="shared" si="1021"/>
        <v>0</v>
      </c>
      <c r="J7939" s="142"/>
      <c r="K7939" s="146"/>
      <c r="L7939" s="7" t="str">
        <f t="shared" si="1022"/>
        <v/>
      </c>
      <c r="M7939" s="7" t="str">
        <f t="shared" si="1023"/>
        <v/>
      </c>
      <c r="N7939" s="7" t="str">
        <f t="shared" ref="N7939:N8002" si="1028">M7939</f>
        <v/>
      </c>
      <c r="O7939" s="144"/>
      <c r="P7939" s="355">
        <v>0</v>
      </c>
      <c r="Q7939" s="362">
        <f>SUM('NOVO HORIZONTE'!I7939)</f>
        <v>0</v>
      </c>
      <c r="R7939" s="363">
        <f t="shared" si="1027"/>
        <v>0</v>
      </c>
      <c r="S7939" s="153">
        <f t="shared" si="1025"/>
        <v>0</v>
      </c>
      <c r="T7939" s="364"/>
    </row>
    <row r="7940" ht="22.5" hidden="1" spans="1:20">
      <c r="A7940" s="239">
        <v>53794</v>
      </c>
      <c r="B7940" s="100" t="s">
        <v>252</v>
      </c>
      <c r="C7940" s="104" t="s">
        <v>8284</v>
      </c>
      <c r="D7940" s="94" t="s">
        <v>317</v>
      </c>
      <c r="E7940" s="95">
        <v>35</v>
      </c>
      <c r="F7940" s="96">
        <f t="shared" si="1026"/>
        <v>42.96</v>
      </c>
      <c r="G7940" s="209">
        <f>ROUND(SUM('NOVO HORIZONTE'!G7940),2)</f>
        <v>0</v>
      </c>
      <c r="H7940" s="107">
        <f t="shared" si="1024"/>
        <v>0</v>
      </c>
      <c r="I7940" s="188">
        <f t="shared" si="1021"/>
        <v>0</v>
      </c>
      <c r="J7940" s="142"/>
      <c r="K7940" s="146"/>
      <c r="L7940" s="7" t="str">
        <f t="shared" si="1022"/>
        <v/>
      </c>
      <c r="M7940" s="7" t="str">
        <f t="shared" si="1023"/>
        <v/>
      </c>
      <c r="N7940" s="7" t="str">
        <f t="shared" si="1028"/>
        <v/>
      </c>
      <c r="O7940" s="144"/>
      <c r="P7940" s="355">
        <v>0</v>
      </c>
      <c r="Q7940" s="362">
        <f>SUM('NOVO HORIZONTE'!I7940)</f>
        <v>0</v>
      </c>
      <c r="R7940" s="363">
        <f t="shared" si="1027"/>
        <v>0</v>
      </c>
      <c r="S7940" s="153">
        <f t="shared" si="1025"/>
        <v>0</v>
      </c>
      <c r="T7940" s="364"/>
    </row>
    <row r="7941" ht="22.5" hidden="1" spans="1:20">
      <c r="A7941" s="239">
        <v>95121</v>
      </c>
      <c r="B7941" s="100" t="s">
        <v>252</v>
      </c>
      <c r="C7941" s="104" t="s">
        <v>8285</v>
      </c>
      <c r="D7941" s="94" t="s">
        <v>7265</v>
      </c>
      <c r="E7941" s="95">
        <v>298.58</v>
      </c>
      <c r="F7941" s="96">
        <f t="shared" si="1026"/>
        <v>366.48</v>
      </c>
      <c r="G7941" s="209">
        <f>ROUND(SUM('NOVO HORIZONTE'!G7941),2)</f>
        <v>0</v>
      </c>
      <c r="H7941" s="107">
        <f t="shared" si="1024"/>
        <v>0</v>
      </c>
      <c r="I7941" s="188">
        <f t="shared" si="1021"/>
        <v>0</v>
      </c>
      <c r="J7941" s="142"/>
      <c r="K7941" s="146"/>
      <c r="L7941" s="7" t="str">
        <f t="shared" si="1022"/>
        <v/>
      </c>
      <c r="M7941" s="7" t="str">
        <f t="shared" si="1023"/>
        <v/>
      </c>
      <c r="N7941" s="7" t="str">
        <f t="shared" si="1028"/>
        <v/>
      </c>
      <c r="O7941" s="144"/>
      <c r="P7941" s="355">
        <v>0</v>
      </c>
      <c r="Q7941" s="362">
        <f>SUM('NOVO HORIZONTE'!I7941)</f>
        <v>0</v>
      </c>
      <c r="R7941" s="363">
        <f t="shared" si="1027"/>
        <v>0</v>
      </c>
      <c r="S7941" s="153">
        <f t="shared" si="1025"/>
        <v>0</v>
      </c>
      <c r="T7941" s="364"/>
    </row>
    <row r="7942" ht="22.5" hidden="1" spans="1:20">
      <c r="A7942" s="239">
        <v>95122</v>
      </c>
      <c r="B7942" s="100" t="s">
        <v>252</v>
      </c>
      <c r="C7942" s="104" t="s">
        <v>8286</v>
      </c>
      <c r="D7942" s="94" t="s">
        <v>7267</v>
      </c>
      <c r="E7942" s="95">
        <v>194.59</v>
      </c>
      <c r="F7942" s="96">
        <f t="shared" si="1026"/>
        <v>238.84</v>
      </c>
      <c r="G7942" s="209">
        <f>ROUND(SUM('NOVO HORIZONTE'!G7942),2)</f>
        <v>0</v>
      </c>
      <c r="H7942" s="107">
        <f t="shared" si="1024"/>
        <v>0</v>
      </c>
      <c r="I7942" s="188">
        <f t="shared" ref="I7942:I8005" si="1029">IF(ISBLANK(G7942),0,ROUND(G7942*H7942,2))</f>
        <v>0</v>
      </c>
      <c r="J7942" s="142"/>
      <c r="K7942" s="146"/>
      <c r="L7942" s="7" t="str">
        <f t="shared" ref="L7942:L8005" si="1030">IF(K7942="X","x",IF(K7942="xx","x",IF(I7942&gt;0,"x","")))</f>
        <v/>
      </c>
      <c r="M7942" s="7" t="str">
        <f t="shared" ref="M7942:M8005" si="1031">IF(K7942="X","x",IF(K7942="xx","x",IF(I7942&gt;0,"x","")))</f>
        <v/>
      </c>
      <c r="N7942" s="7" t="str">
        <f t="shared" si="1028"/>
        <v/>
      </c>
      <c r="O7942" s="144"/>
      <c r="P7942" s="355">
        <v>0</v>
      </c>
      <c r="Q7942" s="362">
        <f>SUM('NOVO HORIZONTE'!I7942)</f>
        <v>0</v>
      </c>
      <c r="R7942" s="363">
        <f t="shared" si="1027"/>
        <v>0</v>
      </c>
      <c r="S7942" s="153">
        <f t="shared" si="1025"/>
        <v>0</v>
      </c>
      <c r="T7942" s="364"/>
    </row>
    <row r="7943" ht="22.5" hidden="1" spans="1:20">
      <c r="A7943" s="239">
        <v>95118</v>
      </c>
      <c r="B7943" s="100" t="s">
        <v>252</v>
      </c>
      <c r="C7943" s="104" t="s">
        <v>8287</v>
      </c>
      <c r="D7943" s="94" t="s">
        <v>317</v>
      </c>
      <c r="E7943" s="95">
        <v>57.75</v>
      </c>
      <c r="F7943" s="96">
        <f t="shared" si="1026"/>
        <v>70.88</v>
      </c>
      <c r="G7943" s="209">
        <f>ROUND(SUM('NOVO HORIZONTE'!G7943),2)</f>
        <v>0</v>
      </c>
      <c r="H7943" s="107">
        <f t="shared" ref="H7943:H8006" si="1032">IF(G7943=0,0,F7943)</f>
        <v>0</v>
      </c>
      <c r="I7943" s="188">
        <f t="shared" si="1029"/>
        <v>0</v>
      </c>
      <c r="J7943" s="142"/>
      <c r="K7943" s="146"/>
      <c r="L7943" s="7" t="str">
        <f t="shared" si="1030"/>
        <v/>
      </c>
      <c r="M7943" s="7" t="str">
        <f t="shared" si="1031"/>
        <v/>
      </c>
      <c r="N7943" s="7" t="str">
        <f t="shared" si="1028"/>
        <v/>
      </c>
      <c r="O7943" s="144"/>
      <c r="P7943" s="355">
        <v>0</v>
      </c>
      <c r="Q7943" s="362">
        <f>SUM('NOVO HORIZONTE'!I7943)</f>
        <v>0</v>
      </c>
      <c r="R7943" s="363">
        <f t="shared" si="1027"/>
        <v>0</v>
      </c>
      <c r="S7943" s="153">
        <f t="shared" si="1025"/>
        <v>0</v>
      </c>
      <c r="T7943" s="364"/>
    </row>
    <row r="7944" ht="22.5" hidden="1" spans="1:20">
      <c r="A7944" s="239">
        <v>95119</v>
      </c>
      <c r="B7944" s="100" t="s">
        <v>252</v>
      </c>
      <c r="C7944" s="104" t="s">
        <v>8288</v>
      </c>
      <c r="D7944" s="94" t="s">
        <v>317</v>
      </c>
      <c r="E7944" s="95">
        <v>9.09</v>
      </c>
      <c r="F7944" s="96">
        <f t="shared" si="1026"/>
        <v>11.16</v>
      </c>
      <c r="G7944" s="209">
        <f>ROUND(SUM('NOVO HORIZONTE'!G7944),2)</f>
        <v>0</v>
      </c>
      <c r="H7944" s="107">
        <f t="shared" si="1032"/>
        <v>0</v>
      </c>
      <c r="I7944" s="188">
        <f t="shared" si="1029"/>
        <v>0</v>
      </c>
      <c r="J7944" s="142"/>
      <c r="K7944" s="146"/>
      <c r="L7944" s="7" t="str">
        <f t="shared" si="1030"/>
        <v/>
      </c>
      <c r="M7944" s="7" t="str">
        <f t="shared" si="1031"/>
        <v/>
      </c>
      <c r="N7944" s="7" t="str">
        <f t="shared" si="1028"/>
        <v/>
      </c>
      <c r="O7944" s="144"/>
      <c r="P7944" s="355">
        <v>0</v>
      </c>
      <c r="Q7944" s="362">
        <f>SUM('NOVO HORIZONTE'!I7944)</f>
        <v>0</v>
      </c>
      <c r="R7944" s="363">
        <f t="shared" si="1027"/>
        <v>0</v>
      </c>
      <c r="S7944" s="153">
        <f t="shared" si="1025"/>
        <v>0</v>
      </c>
      <c r="T7944" s="364"/>
    </row>
    <row r="7945" ht="22.5" hidden="1" spans="1:20">
      <c r="A7945" s="239">
        <v>95120</v>
      </c>
      <c r="B7945" s="100" t="s">
        <v>252</v>
      </c>
      <c r="C7945" s="104" t="s">
        <v>8289</v>
      </c>
      <c r="D7945" s="94" t="s">
        <v>317</v>
      </c>
      <c r="E7945" s="95">
        <v>40.8</v>
      </c>
      <c r="F7945" s="96">
        <f t="shared" si="1026"/>
        <v>50.08</v>
      </c>
      <c r="G7945" s="209">
        <f>ROUND(SUM('NOVO HORIZONTE'!G7945),2)</f>
        <v>0</v>
      </c>
      <c r="H7945" s="107">
        <f t="shared" si="1032"/>
        <v>0</v>
      </c>
      <c r="I7945" s="188">
        <f t="shared" si="1029"/>
        <v>0</v>
      </c>
      <c r="J7945" s="142"/>
      <c r="K7945" s="146"/>
      <c r="L7945" s="7" t="str">
        <f t="shared" si="1030"/>
        <v/>
      </c>
      <c r="M7945" s="7" t="str">
        <f t="shared" si="1031"/>
        <v/>
      </c>
      <c r="N7945" s="7" t="str">
        <f t="shared" si="1028"/>
        <v/>
      </c>
      <c r="O7945" s="144"/>
      <c r="P7945" s="355">
        <v>0</v>
      </c>
      <c r="Q7945" s="362">
        <f>SUM('NOVO HORIZONTE'!I7945)</f>
        <v>0</v>
      </c>
      <c r="R7945" s="363">
        <f t="shared" si="1027"/>
        <v>0</v>
      </c>
      <c r="S7945" s="153">
        <f t="shared" si="1025"/>
        <v>0</v>
      </c>
      <c r="T7945" s="364"/>
    </row>
    <row r="7946" ht="12.75" hidden="1" spans="1:20">
      <c r="A7946" s="238" t="s">
        <v>8250</v>
      </c>
      <c r="B7946" s="236"/>
      <c r="C7946" s="161" t="s">
        <v>8290</v>
      </c>
      <c r="D7946" s="94"/>
      <c r="E7946" s="95">
        <v>0</v>
      </c>
      <c r="F7946" s="96">
        <f t="shared" si="1026"/>
        <v>0</v>
      </c>
      <c r="G7946" s="209">
        <f>ROUND(SUM('NOVO HORIZONTE'!G7946),2)</f>
        <v>0</v>
      </c>
      <c r="H7946" s="187">
        <f t="shared" si="1032"/>
        <v>0</v>
      </c>
      <c r="I7946" s="188">
        <f t="shared" si="1029"/>
        <v>0</v>
      </c>
      <c r="J7946" s="142"/>
      <c r="K7946" s="145" t="str">
        <f>IF(SUM(I7947:I7994)&gt;0,"xx","")</f>
        <v/>
      </c>
      <c r="L7946" s="7" t="str">
        <f t="shared" si="1030"/>
        <v/>
      </c>
      <c r="M7946" s="7" t="str">
        <f t="shared" si="1031"/>
        <v/>
      </c>
      <c r="N7946" s="7" t="str">
        <f t="shared" si="1028"/>
        <v/>
      </c>
      <c r="O7946" s="144"/>
      <c r="P7946" s="375"/>
      <c r="Q7946" s="362">
        <f>SUM('NOVO HORIZONTE'!I7946)</f>
        <v>0</v>
      </c>
      <c r="R7946" s="363">
        <f t="shared" si="1027"/>
        <v>0</v>
      </c>
      <c r="S7946" s="153">
        <f t="shared" si="1025"/>
        <v>0</v>
      </c>
      <c r="T7946" s="364"/>
    </row>
    <row r="7947" ht="22.5" hidden="1" spans="1:20">
      <c r="A7947" s="239">
        <v>90625</v>
      </c>
      <c r="B7947" s="100" t="s">
        <v>252</v>
      </c>
      <c r="C7947" s="104" t="s">
        <v>8291</v>
      </c>
      <c r="D7947" s="94" t="s">
        <v>7265</v>
      </c>
      <c r="E7947" s="95">
        <v>6.22</v>
      </c>
      <c r="F7947" s="96">
        <f t="shared" si="1026"/>
        <v>7.63</v>
      </c>
      <c r="G7947" s="209">
        <f>ROUND(SUM('NOVO HORIZONTE'!G7947),2)</f>
        <v>0</v>
      </c>
      <c r="H7947" s="107">
        <f t="shared" si="1032"/>
        <v>0</v>
      </c>
      <c r="I7947" s="188">
        <f t="shared" si="1029"/>
        <v>0</v>
      </c>
      <c r="J7947" s="142"/>
      <c r="K7947" s="146"/>
      <c r="L7947" s="7" t="str">
        <f t="shared" si="1030"/>
        <v/>
      </c>
      <c r="M7947" s="7" t="str">
        <f t="shared" si="1031"/>
        <v/>
      </c>
      <c r="N7947" s="7" t="str">
        <f t="shared" si="1028"/>
        <v/>
      </c>
      <c r="O7947" s="144"/>
      <c r="P7947" s="355">
        <v>0</v>
      </c>
      <c r="Q7947" s="362">
        <f>SUM('NOVO HORIZONTE'!I7947)</f>
        <v>0</v>
      </c>
      <c r="R7947" s="363">
        <f t="shared" si="1027"/>
        <v>0</v>
      </c>
      <c r="S7947" s="153">
        <f t="shared" si="1025"/>
        <v>0</v>
      </c>
      <c r="T7947" s="364"/>
    </row>
    <row r="7948" ht="22.5" hidden="1" spans="1:20">
      <c r="A7948" s="239">
        <v>90631</v>
      </c>
      <c r="B7948" s="100" t="s">
        <v>252</v>
      </c>
      <c r="C7948" s="104" t="s">
        <v>8292</v>
      </c>
      <c r="D7948" s="94" t="s">
        <v>7265</v>
      </c>
      <c r="E7948" s="95">
        <v>162.85</v>
      </c>
      <c r="F7948" s="96">
        <f t="shared" si="1026"/>
        <v>199.88</v>
      </c>
      <c r="G7948" s="209">
        <f>ROUND(SUM('NOVO HORIZONTE'!G7948),2)</f>
        <v>0</v>
      </c>
      <c r="H7948" s="107">
        <f t="shared" si="1032"/>
        <v>0</v>
      </c>
      <c r="I7948" s="188">
        <f t="shared" si="1029"/>
        <v>0</v>
      </c>
      <c r="J7948" s="142"/>
      <c r="K7948" s="146"/>
      <c r="L7948" s="7" t="str">
        <f t="shared" si="1030"/>
        <v/>
      </c>
      <c r="M7948" s="7" t="str">
        <f t="shared" si="1031"/>
        <v/>
      </c>
      <c r="N7948" s="7" t="str">
        <f t="shared" si="1028"/>
        <v/>
      </c>
      <c r="O7948" s="144"/>
      <c r="P7948" s="355">
        <v>0</v>
      </c>
      <c r="Q7948" s="362">
        <f>SUM('NOVO HORIZONTE'!I7948)</f>
        <v>0</v>
      </c>
      <c r="R7948" s="363">
        <f t="shared" si="1027"/>
        <v>0</v>
      </c>
      <c r="S7948" s="153">
        <f t="shared" si="1025"/>
        <v>0</v>
      </c>
      <c r="T7948" s="364"/>
    </row>
    <row r="7949" ht="33.75" hidden="1" spans="1:20">
      <c r="A7949" s="239">
        <v>90674</v>
      </c>
      <c r="B7949" s="100" t="s">
        <v>252</v>
      </c>
      <c r="C7949" s="104" t="s">
        <v>8293</v>
      </c>
      <c r="D7949" s="94" t="s">
        <v>7265</v>
      </c>
      <c r="E7949" s="95">
        <v>747.2</v>
      </c>
      <c r="F7949" s="96">
        <f t="shared" si="1026"/>
        <v>917.11</v>
      </c>
      <c r="G7949" s="209">
        <f>ROUND(SUM('NOVO HORIZONTE'!G7949),2)</f>
        <v>0</v>
      </c>
      <c r="H7949" s="107">
        <f t="shared" si="1032"/>
        <v>0</v>
      </c>
      <c r="I7949" s="188">
        <f t="shared" si="1029"/>
        <v>0</v>
      </c>
      <c r="J7949" s="142"/>
      <c r="K7949" s="146"/>
      <c r="L7949" s="7" t="str">
        <f t="shared" si="1030"/>
        <v/>
      </c>
      <c r="M7949" s="7" t="str">
        <f t="shared" si="1031"/>
        <v/>
      </c>
      <c r="N7949" s="7" t="str">
        <f t="shared" si="1028"/>
        <v/>
      </c>
      <c r="O7949" s="144"/>
      <c r="P7949" s="355">
        <v>0</v>
      </c>
      <c r="Q7949" s="362">
        <f>SUM('NOVO HORIZONTE'!I7949)</f>
        <v>0</v>
      </c>
      <c r="R7949" s="363">
        <f t="shared" si="1027"/>
        <v>0</v>
      </c>
      <c r="S7949" s="153">
        <f t="shared" si="1025"/>
        <v>0</v>
      </c>
      <c r="T7949" s="364"/>
    </row>
    <row r="7950" ht="33.75" hidden="1" spans="1:20">
      <c r="A7950" s="239">
        <v>90680</v>
      </c>
      <c r="B7950" s="100" t="s">
        <v>252</v>
      </c>
      <c r="C7950" s="104" t="s">
        <v>8294</v>
      </c>
      <c r="D7950" s="94" t="s">
        <v>7265</v>
      </c>
      <c r="E7950" s="95">
        <v>436.19</v>
      </c>
      <c r="F7950" s="96">
        <f t="shared" si="1026"/>
        <v>535.38</v>
      </c>
      <c r="G7950" s="209">
        <f>ROUND(SUM('NOVO HORIZONTE'!G7950),2)</f>
        <v>0</v>
      </c>
      <c r="H7950" s="107">
        <f t="shared" si="1032"/>
        <v>0</v>
      </c>
      <c r="I7950" s="188">
        <f t="shared" si="1029"/>
        <v>0</v>
      </c>
      <c r="J7950" s="142"/>
      <c r="K7950" s="146"/>
      <c r="L7950" s="7" t="str">
        <f t="shared" si="1030"/>
        <v/>
      </c>
      <c r="M7950" s="7" t="str">
        <f t="shared" si="1031"/>
        <v/>
      </c>
      <c r="N7950" s="7" t="str">
        <f t="shared" si="1028"/>
        <v/>
      </c>
      <c r="O7950" s="144"/>
      <c r="P7950" s="355">
        <v>0</v>
      </c>
      <c r="Q7950" s="362">
        <f>SUM('NOVO HORIZONTE'!I7950)</f>
        <v>0</v>
      </c>
      <c r="R7950" s="363">
        <f t="shared" si="1027"/>
        <v>0</v>
      </c>
      <c r="S7950" s="153">
        <f t="shared" si="1025"/>
        <v>0</v>
      </c>
      <c r="T7950" s="364"/>
    </row>
    <row r="7951" ht="22.5" hidden="1" spans="1:20">
      <c r="A7951" s="239">
        <v>90626</v>
      </c>
      <c r="B7951" s="100" t="s">
        <v>252</v>
      </c>
      <c r="C7951" s="104" t="s">
        <v>8295</v>
      </c>
      <c r="D7951" s="94" t="s">
        <v>7267</v>
      </c>
      <c r="E7951" s="95">
        <v>1.99</v>
      </c>
      <c r="F7951" s="96">
        <f t="shared" si="1026"/>
        <v>2.44</v>
      </c>
      <c r="G7951" s="209">
        <f>ROUND(SUM('NOVO HORIZONTE'!G7951),2)</f>
        <v>0</v>
      </c>
      <c r="H7951" s="107">
        <f t="shared" si="1032"/>
        <v>0</v>
      </c>
      <c r="I7951" s="188">
        <f t="shared" si="1029"/>
        <v>0</v>
      </c>
      <c r="J7951" s="142"/>
      <c r="K7951" s="146"/>
      <c r="L7951" s="7" t="str">
        <f t="shared" si="1030"/>
        <v/>
      </c>
      <c r="M7951" s="7" t="str">
        <f t="shared" si="1031"/>
        <v/>
      </c>
      <c r="N7951" s="7" t="str">
        <f t="shared" si="1028"/>
        <v/>
      </c>
      <c r="O7951" s="144"/>
      <c r="P7951" s="355">
        <v>0</v>
      </c>
      <c r="Q7951" s="362">
        <f>SUM('NOVO HORIZONTE'!I7951)</f>
        <v>0</v>
      </c>
      <c r="R7951" s="363">
        <f t="shared" si="1027"/>
        <v>0</v>
      </c>
      <c r="S7951" s="153">
        <f t="shared" si="1025"/>
        <v>0</v>
      </c>
      <c r="T7951" s="364"/>
    </row>
    <row r="7952" ht="22.5" hidden="1" spans="1:20">
      <c r="A7952" s="239">
        <v>90632</v>
      </c>
      <c r="B7952" s="100" t="s">
        <v>252</v>
      </c>
      <c r="C7952" s="104" t="s">
        <v>8296</v>
      </c>
      <c r="D7952" s="94" t="s">
        <v>7267</v>
      </c>
      <c r="E7952" s="95">
        <v>93.52</v>
      </c>
      <c r="F7952" s="96">
        <f t="shared" si="1026"/>
        <v>114.79</v>
      </c>
      <c r="G7952" s="209">
        <f>ROUND(SUM('NOVO HORIZONTE'!G7952),2)</f>
        <v>0</v>
      </c>
      <c r="H7952" s="107">
        <f t="shared" si="1032"/>
        <v>0</v>
      </c>
      <c r="I7952" s="188">
        <f t="shared" si="1029"/>
        <v>0</v>
      </c>
      <c r="J7952" s="142"/>
      <c r="K7952" s="146"/>
      <c r="L7952" s="7" t="str">
        <f t="shared" si="1030"/>
        <v/>
      </c>
      <c r="M7952" s="7" t="str">
        <f t="shared" si="1031"/>
        <v/>
      </c>
      <c r="N7952" s="7" t="str">
        <f t="shared" si="1028"/>
        <v/>
      </c>
      <c r="O7952" s="144"/>
      <c r="P7952" s="355">
        <v>0</v>
      </c>
      <c r="Q7952" s="362">
        <f>SUM('NOVO HORIZONTE'!I7952)</f>
        <v>0</v>
      </c>
      <c r="R7952" s="363">
        <f t="shared" si="1027"/>
        <v>0</v>
      </c>
      <c r="S7952" s="153">
        <f t="shared" si="1025"/>
        <v>0</v>
      </c>
      <c r="T7952" s="364"/>
    </row>
    <row r="7953" ht="33.75" hidden="1" spans="1:20">
      <c r="A7953" s="239">
        <v>90675</v>
      </c>
      <c r="B7953" s="100" t="s">
        <v>252</v>
      </c>
      <c r="C7953" s="104" t="s">
        <v>8297</v>
      </c>
      <c r="D7953" s="94" t="s">
        <v>7267</v>
      </c>
      <c r="E7953" s="95">
        <v>317.01</v>
      </c>
      <c r="F7953" s="96">
        <f t="shared" si="1026"/>
        <v>389.1</v>
      </c>
      <c r="G7953" s="209">
        <f>ROUND(SUM('NOVO HORIZONTE'!G7953),2)</f>
        <v>0</v>
      </c>
      <c r="H7953" s="107">
        <f t="shared" si="1032"/>
        <v>0</v>
      </c>
      <c r="I7953" s="188">
        <f t="shared" si="1029"/>
        <v>0</v>
      </c>
      <c r="J7953" s="142"/>
      <c r="K7953" s="146"/>
      <c r="L7953" s="7" t="str">
        <f t="shared" si="1030"/>
        <v/>
      </c>
      <c r="M7953" s="7" t="str">
        <f t="shared" si="1031"/>
        <v/>
      </c>
      <c r="N7953" s="7" t="str">
        <f t="shared" si="1028"/>
        <v/>
      </c>
      <c r="O7953" s="144"/>
      <c r="P7953" s="355">
        <v>0</v>
      </c>
      <c r="Q7953" s="362">
        <f>SUM('NOVO HORIZONTE'!I7953)</f>
        <v>0</v>
      </c>
      <c r="R7953" s="363">
        <f t="shared" si="1027"/>
        <v>0</v>
      </c>
      <c r="S7953" s="153">
        <f t="shared" si="1025"/>
        <v>0</v>
      </c>
      <c r="T7953" s="364"/>
    </row>
    <row r="7954" ht="33.75" hidden="1" spans="1:20">
      <c r="A7954" s="239">
        <v>90681</v>
      </c>
      <c r="B7954" s="100" t="s">
        <v>252</v>
      </c>
      <c r="C7954" s="104" t="s">
        <v>8298</v>
      </c>
      <c r="D7954" s="94" t="s">
        <v>7267</v>
      </c>
      <c r="E7954" s="95">
        <v>183.07</v>
      </c>
      <c r="F7954" s="96">
        <f t="shared" si="1026"/>
        <v>224.7</v>
      </c>
      <c r="G7954" s="209">
        <f>ROUND(SUM('NOVO HORIZONTE'!G7954),2)</f>
        <v>0</v>
      </c>
      <c r="H7954" s="107">
        <f t="shared" si="1032"/>
        <v>0</v>
      </c>
      <c r="I7954" s="188">
        <f t="shared" si="1029"/>
        <v>0</v>
      </c>
      <c r="J7954" s="142"/>
      <c r="K7954" s="146"/>
      <c r="L7954" s="7" t="str">
        <f t="shared" si="1030"/>
        <v/>
      </c>
      <c r="M7954" s="7" t="str">
        <f t="shared" si="1031"/>
        <v/>
      </c>
      <c r="N7954" s="7" t="str">
        <f t="shared" si="1028"/>
        <v/>
      </c>
      <c r="O7954" s="144"/>
      <c r="P7954" s="355">
        <v>0</v>
      </c>
      <c r="Q7954" s="362">
        <f>SUM('NOVO HORIZONTE'!I7954)</f>
        <v>0</v>
      </c>
      <c r="R7954" s="363">
        <f t="shared" si="1027"/>
        <v>0</v>
      </c>
      <c r="S7954" s="153">
        <f t="shared" si="1025"/>
        <v>0</v>
      </c>
      <c r="T7954" s="364"/>
    </row>
    <row r="7955" ht="22.5" hidden="1" spans="1:20">
      <c r="A7955" s="239">
        <v>90621</v>
      </c>
      <c r="B7955" s="100" t="s">
        <v>252</v>
      </c>
      <c r="C7955" s="104" t="s">
        <v>8299</v>
      </c>
      <c r="D7955" s="94" t="s">
        <v>317</v>
      </c>
      <c r="E7955" s="95">
        <v>1.78</v>
      </c>
      <c r="F7955" s="96">
        <f t="shared" si="1026"/>
        <v>2.18</v>
      </c>
      <c r="G7955" s="209">
        <f>ROUND(SUM('NOVO HORIZONTE'!G7955),2)</f>
        <v>0</v>
      </c>
      <c r="H7955" s="107">
        <f t="shared" si="1032"/>
        <v>0</v>
      </c>
      <c r="I7955" s="188">
        <f t="shared" si="1029"/>
        <v>0</v>
      </c>
      <c r="J7955" s="142"/>
      <c r="K7955" s="146"/>
      <c r="L7955" s="7" t="str">
        <f t="shared" si="1030"/>
        <v/>
      </c>
      <c r="M7955" s="7" t="str">
        <f t="shared" si="1031"/>
        <v/>
      </c>
      <c r="N7955" s="7" t="str">
        <f t="shared" si="1028"/>
        <v/>
      </c>
      <c r="O7955" s="144"/>
      <c r="P7955" s="355">
        <v>0</v>
      </c>
      <c r="Q7955" s="362">
        <f>SUM('NOVO HORIZONTE'!I7955)</f>
        <v>0</v>
      </c>
      <c r="R7955" s="363">
        <f t="shared" si="1027"/>
        <v>0</v>
      </c>
      <c r="S7955" s="153">
        <f t="shared" si="1025"/>
        <v>0</v>
      </c>
      <c r="T7955" s="364"/>
    </row>
    <row r="7956" ht="22.5" hidden="1" spans="1:20">
      <c r="A7956" s="239">
        <v>90622</v>
      </c>
      <c r="B7956" s="100" t="s">
        <v>252</v>
      </c>
      <c r="C7956" s="104" t="s">
        <v>8300</v>
      </c>
      <c r="D7956" s="94" t="s">
        <v>317</v>
      </c>
      <c r="E7956" s="95">
        <v>0.21</v>
      </c>
      <c r="F7956" s="96">
        <f t="shared" si="1026"/>
        <v>0.26</v>
      </c>
      <c r="G7956" s="209">
        <f>ROUND(SUM('NOVO HORIZONTE'!G7956),2)</f>
        <v>0</v>
      </c>
      <c r="H7956" s="107">
        <f t="shared" si="1032"/>
        <v>0</v>
      </c>
      <c r="I7956" s="188">
        <f t="shared" si="1029"/>
        <v>0</v>
      </c>
      <c r="J7956" s="142"/>
      <c r="K7956" s="146"/>
      <c r="L7956" s="7" t="str">
        <f t="shared" si="1030"/>
        <v/>
      </c>
      <c r="M7956" s="7" t="str">
        <f t="shared" si="1031"/>
        <v/>
      </c>
      <c r="N7956" s="7" t="str">
        <f t="shared" si="1028"/>
        <v/>
      </c>
      <c r="O7956" s="144"/>
      <c r="P7956" s="355">
        <v>0</v>
      </c>
      <c r="Q7956" s="362">
        <f>SUM('NOVO HORIZONTE'!I7956)</f>
        <v>0</v>
      </c>
      <c r="R7956" s="363">
        <f t="shared" si="1027"/>
        <v>0</v>
      </c>
      <c r="S7956" s="153">
        <f t="shared" si="1025"/>
        <v>0</v>
      </c>
      <c r="T7956" s="364"/>
    </row>
    <row r="7957" ht="22.5" hidden="1" spans="1:20">
      <c r="A7957" s="239">
        <v>90623</v>
      </c>
      <c r="B7957" s="100" t="s">
        <v>252</v>
      </c>
      <c r="C7957" s="104" t="s">
        <v>8301</v>
      </c>
      <c r="D7957" s="94" t="s">
        <v>317</v>
      </c>
      <c r="E7957" s="95">
        <v>2.23</v>
      </c>
      <c r="F7957" s="96">
        <f t="shared" si="1026"/>
        <v>2.74</v>
      </c>
      <c r="G7957" s="209">
        <f>ROUND(SUM('NOVO HORIZONTE'!G7957),2)</f>
        <v>0</v>
      </c>
      <c r="H7957" s="107">
        <f t="shared" si="1032"/>
        <v>0</v>
      </c>
      <c r="I7957" s="188">
        <f t="shared" si="1029"/>
        <v>0</v>
      </c>
      <c r="J7957" s="142"/>
      <c r="K7957" s="146"/>
      <c r="L7957" s="7" t="str">
        <f t="shared" si="1030"/>
        <v/>
      </c>
      <c r="M7957" s="7" t="str">
        <f t="shared" si="1031"/>
        <v/>
      </c>
      <c r="N7957" s="7" t="str">
        <f t="shared" si="1028"/>
        <v/>
      </c>
      <c r="O7957" s="144"/>
      <c r="P7957" s="355">
        <v>0</v>
      </c>
      <c r="Q7957" s="362">
        <f>SUM('NOVO HORIZONTE'!I7957)</f>
        <v>0</v>
      </c>
      <c r="R7957" s="363">
        <f t="shared" si="1027"/>
        <v>0</v>
      </c>
      <c r="S7957" s="153">
        <f t="shared" si="1025"/>
        <v>0</v>
      </c>
      <c r="T7957" s="364"/>
    </row>
    <row r="7958" ht="22.5" hidden="1" spans="1:20">
      <c r="A7958" s="239">
        <v>90624</v>
      </c>
      <c r="B7958" s="100" t="s">
        <v>252</v>
      </c>
      <c r="C7958" s="104" t="s">
        <v>8302</v>
      </c>
      <c r="D7958" s="94" t="s">
        <v>317</v>
      </c>
      <c r="E7958" s="95">
        <v>2</v>
      </c>
      <c r="F7958" s="96">
        <f t="shared" si="1026"/>
        <v>2.45</v>
      </c>
      <c r="G7958" s="209">
        <f>ROUND(SUM('NOVO HORIZONTE'!G7958),2)</f>
        <v>0</v>
      </c>
      <c r="H7958" s="107">
        <f t="shared" si="1032"/>
        <v>0</v>
      </c>
      <c r="I7958" s="188">
        <f t="shared" si="1029"/>
        <v>0</v>
      </c>
      <c r="J7958" s="142"/>
      <c r="K7958" s="146"/>
      <c r="L7958" s="7" t="str">
        <f t="shared" si="1030"/>
        <v/>
      </c>
      <c r="M7958" s="7" t="str">
        <f t="shared" si="1031"/>
        <v/>
      </c>
      <c r="N7958" s="7" t="str">
        <f t="shared" si="1028"/>
        <v/>
      </c>
      <c r="O7958" s="144"/>
      <c r="P7958" s="355">
        <v>0</v>
      </c>
      <c r="Q7958" s="362">
        <f>SUM('NOVO HORIZONTE'!I7958)</f>
        <v>0</v>
      </c>
      <c r="R7958" s="363">
        <f t="shared" si="1027"/>
        <v>0</v>
      </c>
      <c r="S7958" s="153">
        <f t="shared" si="1025"/>
        <v>0</v>
      </c>
      <c r="T7958" s="364"/>
    </row>
    <row r="7959" ht="22.5" hidden="1" spans="1:20">
      <c r="A7959" s="239">
        <v>90627</v>
      </c>
      <c r="B7959" s="100" t="s">
        <v>252</v>
      </c>
      <c r="C7959" s="104" t="s">
        <v>8303</v>
      </c>
      <c r="D7959" s="94" t="s">
        <v>317</v>
      </c>
      <c r="E7959" s="95">
        <v>54.65</v>
      </c>
      <c r="F7959" s="96">
        <f t="shared" si="1026"/>
        <v>67.08</v>
      </c>
      <c r="G7959" s="209">
        <f>ROUND(SUM('NOVO HORIZONTE'!G7959),2)</f>
        <v>0</v>
      </c>
      <c r="H7959" s="107">
        <f t="shared" si="1032"/>
        <v>0</v>
      </c>
      <c r="I7959" s="188">
        <f t="shared" si="1029"/>
        <v>0</v>
      </c>
      <c r="J7959" s="142"/>
      <c r="K7959" s="146"/>
      <c r="L7959" s="7" t="str">
        <f t="shared" si="1030"/>
        <v/>
      </c>
      <c r="M7959" s="7" t="str">
        <f t="shared" si="1031"/>
        <v/>
      </c>
      <c r="N7959" s="7" t="str">
        <f t="shared" si="1028"/>
        <v/>
      </c>
      <c r="O7959" s="144"/>
      <c r="P7959" s="355">
        <v>0</v>
      </c>
      <c r="Q7959" s="362">
        <f>SUM('NOVO HORIZONTE'!I7959)</f>
        <v>0</v>
      </c>
      <c r="R7959" s="363">
        <f t="shared" si="1027"/>
        <v>0</v>
      </c>
      <c r="S7959" s="153">
        <f t="shared" si="1025"/>
        <v>0</v>
      </c>
      <c r="T7959" s="364"/>
    </row>
    <row r="7960" ht="22.5" hidden="1" spans="1:20">
      <c r="A7960" s="239">
        <v>90628</v>
      </c>
      <c r="B7960" s="100" t="s">
        <v>252</v>
      </c>
      <c r="C7960" s="104" t="s">
        <v>8304</v>
      </c>
      <c r="D7960" s="94" t="s">
        <v>317</v>
      </c>
      <c r="E7960" s="95">
        <v>7.48</v>
      </c>
      <c r="F7960" s="96">
        <f t="shared" si="1026"/>
        <v>9.18</v>
      </c>
      <c r="G7960" s="209">
        <f>ROUND(SUM('NOVO HORIZONTE'!G7960),2)</f>
        <v>0</v>
      </c>
      <c r="H7960" s="107">
        <f t="shared" si="1032"/>
        <v>0</v>
      </c>
      <c r="I7960" s="188">
        <f t="shared" si="1029"/>
        <v>0</v>
      </c>
      <c r="J7960" s="142"/>
      <c r="K7960" s="146"/>
      <c r="L7960" s="7" t="str">
        <f t="shared" si="1030"/>
        <v/>
      </c>
      <c r="M7960" s="7" t="str">
        <f t="shared" si="1031"/>
        <v/>
      </c>
      <c r="N7960" s="7" t="str">
        <f t="shared" si="1028"/>
        <v/>
      </c>
      <c r="O7960" s="144"/>
      <c r="P7960" s="355">
        <v>0</v>
      </c>
      <c r="Q7960" s="362">
        <f>SUM('NOVO HORIZONTE'!I7960)</f>
        <v>0</v>
      </c>
      <c r="R7960" s="363">
        <f t="shared" si="1027"/>
        <v>0</v>
      </c>
      <c r="S7960" s="153">
        <f t="shared" si="1025"/>
        <v>0</v>
      </c>
      <c r="T7960" s="364"/>
    </row>
    <row r="7961" ht="22.5" hidden="1" spans="1:20">
      <c r="A7961" s="239">
        <v>90629</v>
      </c>
      <c r="B7961" s="100" t="s">
        <v>252</v>
      </c>
      <c r="C7961" s="104" t="s">
        <v>8305</v>
      </c>
      <c r="D7961" s="94" t="s">
        <v>317</v>
      </c>
      <c r="E7961" s="95">
        <v>68.38</v>
      </c>
      <c r="F7961" s="96">
        <f t="shared" si="1026"/>
        <v>83.93</v>
      </c>
      <c r="G7961" s="209">
        <f>ROUND(SUM('NOVO HORIZONTE'!G7961),2)</f>
        <v>0</v>
      </c>
      <c r="H7961" s="107">
        <f t="shared" si="1032"/>
        <v>0</v>
      </c>
      <c r="I7961" s="188">
        <f t="shared" si="1029"/>
        <v>0</v>
      </c>
      <c r="J7961" s="142"/>
      <c r="K7961" s="146"/>
      <c r="L7961" s="7" t="str">
        <f t="shared" si="1030"/>
        <v/>
      </c>
      <c r="M7961" s="7" t="str">
        <f t="shared" si="1031"/>
        <v/>
      </c>
      <c r="N7961" s="7" t="str">
        <f t="shared" si="1028"/>
        <v/>
      </c>
      <c r="O7961" s="144"/>
      <c r="P7961" s="355">
        <v>0</v>
      </c>
      <c r="Q7961" s="362">
        <f>SUM('NOVO HORIZONTE'!I7961)</f>
        <v>0</v>
      </c>
      <c r="R7961" s="363">
        <f t="shared" si="1027"/>
        <v>0</v>
      </c>
      <c r="S7961" s="153">
        <f t="shared" ref="S7961:S8024" si="1033">IF(R7961=0,0,IF(R7961&gt;0,"c","b"))</f>
        <v>0</v>
      </c>
      <c r="T7961" s="364"/>
    </row>
    <row r="7962" ht="22.5" hidden="1" spans="1:20">
      <c r="A7962" s="239">
        <v>90630</v>
      </c>
      <c r="B7962" s="100" t="s">
        <v>252</v>
      </c>
      <c r="C7962" s="104" t="s">
        <v>8306</v>
      </c>
      <c r="D7962" s="94" t="s">
        <v>317</v>
      </c>
      <c r="E7962" s="95">
        <v>0.95</v>
      </c>
      <c r="F7962" s="96">
        <f t="shared" si="1026"/>
        <v>1.17</v>
      </c>
      <c r="G7962" s="209">
        <f>ROUND(SUM('NOVO HORIZONTE'!G7962),2)</f>
        <v>0</v>
      </c>
      <c r="H7962" s="107">
        <f t="shared" si="1032"/>
        <v>0</v>
      </c>
      <c r="I7962" s="188">
        <f t="shared" si="1029"/>
        <v>0</v>
      </c>
      <c r="J7962" s="142"/>
      <c r="K7962" s="146"/>
      <c r="L7962" s="7" t="str">
        <f t="shared" si="1030"/>
        <v/>
      </c>
      <c r="M7962" s="7" t="str">
        <f t="shared" si="1031"/>
        <v/>
      </c>
      <c r="N7962" s="7" t="str">
        <f t="shared" si="1028"/>
        <v/>
      </c>
      <c r="O7962" s="144"/>
      <c r="P7962" s="355">
        <v>0</v>
      </c>
      <c r="Q7962" s="362">
        <f>SUM('NOVO HORIZONTE'!I7962)</f>
        <v>0</v>
      </c>
      <c r="R7962" s="363">
        <f t="shared" si="1027"/>
        <v>0</v>
      </c>
      <c r="S7962" s="153">
        <f t="shared" si="1033"/>
        <v>0</v>
      </c>
      <c r="T7962" s="364"/>
    </row>
    <row r="7963" ht="33.75" hidden="1" spans="1:20">
      <c r="A7963" s="239">
        <v>90670</v>
      </c>
      <c r="B7963" s="100" t="s">
        <v>252</v>
      </c>
      <c r="C7963" s="104" t="s">
        <v>8307</v>
      </c>
      <c r="D7963" s="94" t="s">
        <v>317</v>
      </c>
      <c r="E7963" s="95">
        <v>250.8</v>
      </c>
      <c r="F7963" s="96">
        <f t="shared" si="1026"/>
        <v>307.83</v>
      </c>
      <c r="G7963" s="209">
        <f>ROUND(SUM('NOVO HORIZONTE'!G7963),2)</f>
        <v>0</v>
      </c>
      <c r="H7963" s="107">
        <f t="shared" si="1032"/>
        <v>0</v>
      </c>
      <c r="I7963" s="188">
        <f t="shared" si="1029"/>
        <v>0</v>
      </c>
      <c r="J7963" s="142"/>
      <c r="K7963" s="146"/>
      <c r="L7963" s="7" t="str">
        <f t="shared" si="1030"/>
        <v/>
      </c>
      <c r="M7963" s="7" t="str">
        <f t="shared" si="1031"/>
        <v/>
      </c>
      <c r="N7963" s="7" t="str">
        <f t="shared" si="1028"/>
        <v/>
      </c>
      <c r="O7963" s="144"/>
      <c r="P7963" s="355">
        <v>0</v>
      </c>
      <c r="Q7963" s="362">
        <f>SUM('NOVO HORIZONTE'!I7963)</f>
        <v>0</v>
      </c>
      <c r="R7963" s="363">
        <f t="shared" si="1027"/>
        <v>0</v>
      </c>
      <c r="S7963" s="153">
        <f t="shared" si="1033"/>
        <v>0</v>
      </c>
      <c r="T7963" s="364"/>
    </row>
    <row r="7964" ht="33.75" hidden="1" spans="1:20">
      <c r="A7964" s="239">
        <v>90671</v>
      </c>
      <c r="B7964" s="100" t="s">
        <v>252</v>
      </c>
      <c r="C7964" s="104" t="s">
        <v>8308</v>
      </c>
      <c r="D7964" s="94" t="s">
        <v>317</v>
      </c>
      <c r="E7964" s="95">
        <v>34.82</v>
      </c>
      <c r="F7964" s="96">
        <f t="shared" si="1026"/>
        <v>42.74</v>
      </c>
      <c r="G7964" s="209">
        <f>ROUND(SUM('NOVO HORIZONTE'!G7964),2)</f>
        <v>0</v>
      </c>
      <c r="H7964" s="107">
        <f t="shared" si="1032"/>
        <v>0</v>
      </c>
      <c r="I7964" s="188">
        <f t="shared" si="1029"/>
        <v>0</v>
      </c>
      <c r="J7964" s="142"/>
      <c r="K7964" s="146"/>
      <c r="L7964" s="7" t="str">
        <f t="shared" si="1030"/>
        <v/>
      </c>
      <c r="M7964" s="7" t="str">
        <f t="shared" si="1031"/>
        <v/>
      </c>
      <c r="N7964" s="7" t="str">
        <f t="shared" si="1028"/>
        <v/>
      </c>
      <c r="O7964" s="144"/>
      <c r="P7964" s="355">
        <v>0</v>
      </c>
      <c r="Q7964" s="362">
        <f>SUM('NOVO HORIZONTE'!I7964)</f>
        <v>0</v>
      </c>
      <c r="R7964" s="363">
        <f t="shared" si="1027"/>
        <v>0</v>
      </c>
      <c r="S7964" s="153">
        <f t="shared" si="1033"/>
        <v>0</v>
      </c>
      <c r="T7964" s="364"/>
    </row>
    <row r="7965" ht="33.75" hidden="1" spans="1:20">
      <c r="A7965" s="239">
        <v>90672</v>
      </c>
      <c r="B7965" s="100" t="s">
        <v>252</v>
      </c>
      <c r="C7965" s="104" t="s">
        <v>8309</v>
      </c>
      <c r="D7965" s="94" t="s">
        <v>317</v>
      </c>
      <c r="E7965" s="95">
        <v>313.85</v>
      </c>
      <c r="F7965" s="96">
        <f t="shared" si="1026"/>
        <v>385.22</v>
      </c>
      <c r="G7965" s="209">
        <f>ROUND(SUM('NOVO HORIZONTE'!G7965),2)</f>
        <v>0</v>
      </c>
      <c r="H7965" s="107">
        <f t="shared" si="1032"/>
        <v>0</v>
      </c>
      <c r="I7965" s="188">
        <f t="shared" si="1029"/>
        <v>0</v>
      </c>
      <c r="J7965" s="142"/>
      <c r="K7965" s="146"/>
      <c r="L7965" s="7" t="str">
        <f t="shared" si="1030"/>
        <v/>
      </c>
      <c r="M7965" s="7" t="str">
        <f t="shared" si="1031"/>
        <v/>
      </c>
      <c r="N7965" s="7" t="str">
        <f t="shared" si="1028"/>
        <v/>
      </c>
      <c r="O7965" s="144"/>
      <c r="P7965" s="355">
        <v>0</v>
      </c>
      <c r="Q7965" s="362">
        <f>SUM('NOVO HORIZONTE'!I7965)</f>
        <v>0</v>
      </c>
      <c r="R7965" s="363">
        <f t="shared" si="1027"/>
        <v>0</v>
      </c>
      <c r="S7965" s="153">
        <f t="shared" si="1033"/>
        <v>0</v>
      </c>
      <c r="T7965" s="364"/>
    </row>
    <row r="7966" ht="33.75" hidden="1" spans="1:20">
      <c r="A7966" s="239">
        <v>90673</v>
      </c>
      <c r="B7966" s="100" t="s">
        <v>252</v>
      </c>
      <c r="C7966" s="104" t="s">
        <v>8310</v>
      </c>
      <c r="D7966" s="94" t="s">
        <v>317</v>
      </c>
      <c r="E7966" s="95">
        <v>116.34</v>
      </c>
      <c r="F7966" s="96">
        <f t="shared" si="1026"/>
        <v>142.8</v>
      </c>
      <c r="G7966" s="209">
        <f>ROUND(SUM('NOVO HORIZONTE'!G7966),2)</f>
        <v>0</v>
      </c>
      <c r="H7966" s="107">
        <f t="shared" si="1032"/>
        <v>0</v>
      </c>
      <c r="I7966" s="188">
        <f t="shared" si="1029"/>
        <v>0</v>
      </c>
      <c r="J7966" s="142"/>
      <c r="K7966" s="146"/>
      <c r="L7966" s="7" t="str">
        <f t="shared" si="1030"/>
        <v/>
      </c>
      <c r="M7966" s="7" t="str">
        <f t="shared" si="1031"/>
        <v/>
      </c>
      <c r="N7966" s="7" t="str">
        <f t="shared" si="1028"/>
        <v/>
      </c>
      <c r="O7966" s="144"/>
      <c r="P7966" s="355">
        <v>0</v>
      </c>
      <c r="Q7966" s="362">
        <f>SUM('NOVO HORIZONTE'!I7966)</f>
        <v>0</v>
      </c>
      <c r="R7966" s="363">
        <f t="shared" si="1027"/>
        <v>0</v>
      </c>
      <c r="S7966" s="153">
        <f t="shared" si="1033"/>
        <v>0</v>
      </c>
      <c r="T7966" s="364"/>
    </row>
    <row r="7967" ht="33.75" hidden="1" spans="1:20">
      <c r="A7967" s="239">
        <v>90676</v>
      </c>
      <c r="B7967" s="100" t="s">
        <v>252</v>
      </c>
      <c r="C7967" s="104" t="s">
        <v>8311</v>
      </c>
      <c r="D7967" s="94" t="s">
        <v>317</v>
      </c>
      <c r="E7967" s="95">
        <v>119.13</v>
      </c>
      <c r="F7967" s="96">
        <f t="shared" si="1026"/>
        <v>146.22</v>
      </c>
      <c r="G7967" s="209">
        <f>ROUND(SUM('NOVO HORIZONTE'!G7967),2)</f>
        <v>0</v>
      </c>
      <c r="H7967" s="107">
        <f t="shared" si="1032"/>
        <v>0</v>
      </c>
      <c r="I7967" s="188">
        <f t="shared" si="1029"/>
        <v>0</v>
      </c>
      <c r="J7967" s="142"/>
      <c r="K7967" s="146"/>
      <c r="L7967" s="7" t="str">
        <f t="shared" si="1030"/>
        <v/>
      </c>
      <c r="M7967" s="7" t="str">
        <f t="shared" si="1031"/>
        <v/>
      </c>
      <c r="N7967" s="7" t="str">
        <f t="shared" si="1028"/>
        <v/>
      </c>
      <c r="O7967" s="144"/>
      <c r="P7967" s="355">
        <v>0</v>
      </c>
      <c r="Q7967" s="362">
        <f>SUM('NOVO HORIZONTE'!I7967)</f>
        <v>0</v>
      </c>
      <c r="R7967" s="363">
        <f t="shared" si="1027"/>
        <v>0</v>
      </c>
      <c r="S7967" s="153">
        <f t="shared" si="1033"/>
        <v>0</v>
      </c>
      <c r="T7967" s="364"/>
    </row>
    <row r="7968" ht="33.75" hidden="1" spans="1:20">
      <c r="A7968" s="239">
        <v>90677</v>
      </c>
      <c r="B7968" s="100" t="s">
        <v>252</v>
      </c>
      <c r="C7968" s="104" t="s">
        <v>8312</v>
      </c>
      <c r="D7968" s="94" t="s">
        <v>317</v>
      </c>
      <c r="E7968" s="95">
        <v>18.23</v>
      </c>
      <c r="F7968" s="96">
        <f t="shared" si="1026"/>
        <v>22.38</v>
      </c>
      <c r="G7968" s="209">
        <f>ROUND(SUM('NOVO HORIZONTE'!G7968),2)</f>
        <v>0</v>
      </c>
      <c r="H7968" s="107">
        <f t="shared" si="1032"/>
        <v>0</v>
      </c>
      <c r="I7968" s="188">
        <f t="shared" si="1029"/>
        <v>0</v>
      </c>
      <c r="J7968" s="142"/>
      <c r="K7968" s="146"/>
      <c r="L7968" s="7" t="str">
        <f t="shared" si="1030"/>
        <v/>
      </c>
      <c r="M7968" s="7" t="str">
        <f t="shared" si="1031"/>
        <v/>
      </c>
      <c r="N7968" s="7" t="str">
        <f t="shared" si="1028"/>
        <v/>
      </c>
      <c r="O7968" s="144"/>
      <c r="P7968" s="355">
        <v>0</v>
      </c>
      <c r="Q7968" s="362">
        <f>SUM('NOVO HORIZONTE'!I7968)</f>
        <v>0</v>
      </c>
      <c r="R7968" s="363">
        <f t="shared" si="1027"/>
        <v>0</v>
      </c>
      <c r="S7968" s="153">
        <f t="shared" si="1033"/>
        <v>0</v>
      </c>
      <c r="T7968" s="364"/>
    </row>
    <row r="7969" ht="33.75" hidden="1" spans="1:20">
      <c r="A7969" s="239">
        <v>90678</v>
      </c>
      <c r="B7969" s="100" t="s">
        <v>252</v>
      </c>
      <c r="C7969" s="104" t="s">
        <v>8313</v>
      </c>
      <c r="D7969" s="94" t="s">
        <v>317</v>
      </c>
      <c r="E7969" s="95">
        <v>163.9</v>
      </c>
      <c r="F7969" s="96">
        <f t="shared" si="1026"/>
        <v>201.17</v>
      </c>
      <c r="G7969" s="209">
        <f>ROUND(SUM('NOVO HORIZONTE'!G7969),2)</f>
        <v>0</v>
      </c>
      <c r="H7969" s="107">
        <f t="shared" si="1032"/>
        <v>0</v>
      </c>
      <c r="I7969" s="188">
        <f t="shared" si="1029"/>
        <v>0</v>
      </c>
      <c r="J7969" s="142"/>
      <c r="K7969" s="146"/>
      <c r="L7969" s="7" t="str">
        <f t="shared" si="1030"/>
        <v/>
      </c>
      <c r="M7969" s="7" t="str">
        <f t="shared" si="1031"/>
        <v/>
      </c>
      <c r="N7969" s="7" t="str">
        <f t="shared" si="1028"/>
        <v/>
      </c>
      <c r="O7969" s="144"/>
      <c r="P7969" s="355">
        <v>0</v>
      </c>
      <c r="Q7969" s="362">
        <f>SUM('NOVO HORIZONTE'!I7969)</f>
        <v>0</v>
      </c>
      <c r="R7969" s="363">
        <f t="shared" si="1027"/>
        <v>0</v>
      </c>
      <c r="S7969" s="153">
        <f t="shared" si="1033"/>
        <v>0</v>
      </c>
      <c r="T7969" s="364"/>
    </row>
    <row r="7970" ht="33.75" hidden="1" spans="1:20">
      <c r="A7970" s="239">
        <v>90679</v>
      </c>
      <c r="B7970" s="100" t="s">
        <v>252</v>
      </c>
      <c r="C7970" s="104" t="s">
        <v>8314</v>
      </c>
      <c r="D7970" s="94" t="s">
        <v>317</v>
      </c>
      <c r="E7970" s="95">
        <v>89.22</v>
      </c>
      <c r="F7970" s="96">
        <f t="shared" si="1026"/>
        <v>109.51</v>
      </c>
      <c r="G7970" s="209">
        <f>ROUND(SUM('NOVO HORIZONTE'!G7970),2)</f>
        <v>0</v>
      </c>
      <c r="H7970" s="107">
        <f t="shared" si="1032"/>
        <v>0</v>
      </c>
      <c r="I7970" s="188">
        <f t="shared" si="1029"/>
        <v>0</v>
      </c>
      <c r="J7970" s="142"/>
      <c r="K7970" s="146"/>
      <c r="L7970" s="7" t="str">
        <f t="shared" si="1030"/>
        <v/>
      </c>
      <c r="M7970" s="7" t="str">
        <f t="shared" si="1031"/>
        <v/>
      </c>
      <c r="N7970" s="7" t="str">
        <f t="shared" si="1028"/>
        <v/>
      </c>
      <c r="O7970" s="144"/>
      <c r="P7970" s="355">
        <v>0</v>
      </c>
      <c r="Q7970" s="362">
        <f>SUM('NOVO HORIZONTE'!I7970)</f>
        <v>0</v>
      </c>
      <c r="R7970" s="363">
        <f t="shared" si="1027"/>
        <v>0</v>
      </c>
      <c r="S7970" s="153">
        <f t="shared" si="1033"/>
        <v>0</v>
      </c>
      <c r="T7970" s="364"/>
    </row>
    <row r="7971" ht="33.75" hidden="1" spans="1:20">
      <c r="A7971" s="239">
        <v>91021</v>
      </c>
      <c r="B7971" s="100" t="s">
        <v>252</v>
      </c>
      <c r="C7971" s="104" t="s">
        <v>8315</v>
      </c>
      <c r="D7971" s="94" t="s">
        <v>317</v>
      </c>
      <c r="E7971" s="95">
        <v>14.32</v>
      </c>
      <c r="F7971" s="96">
        <f t="shared" si="1026"/>
        <v>17.58</v>
      </c>
      <c r="G7971" s="209">
        <f>ROUND(SUM('NOVO HORIZONTE'!G7971),2)</f>
        <v>0</v>
      </c>
      <c r="H7971" s="107">
        <f t="shared" si="1032"/>
        <v>0</v>
      </c>
      <c r="I7971" s="188">
        <f t="shared" si="1029"/>
        <v>0</v>
      </c>
      <c r="J7971" s="142"/>
      <c r="K7971" s="146"/>
      <c r="L7971" s="7" t="str">
        <f t="shared" si="1030"/>
        <v/>
      </c>
      <c r="M7971" s="7" t="str">
        <f t="shared" si="1031"/>
        <v/>
      </c>
      <c r="N7971" s="7" t="str">
        <f t="shared" si="1028"/>
        <v/>
      </c>
      <c r="O7971" s="144"/>
      <c r="P7971" s="355">
        <v>0</v>
      </c>
      <c r="Q7971" s="362">
        <f>SUM('NOVO HORIZONTE'!I7971)</f>
        <v>0</v>
      </c>
      <c r="R7971" s="363">
        <f t="shared" si="1027"/>
        <v>0</v>
      </c>
      <c r="S7971" s="153">
        <f t="shared" si="1033"/>
        <v>0</v>
      </c>
      <c r="T7971" s="364"/>
    </row>
    <row r="7972" ht="33.75" hidden="1" spans="1:20">
      <c r="A7972" s="239">
        <v>93224</v>
      </c>
      <c r="B7972" s="100" t="s">
        <v>252</v>
      </c>
      <c r="C7972" s="104" t="s">
        <v>8316</v>
      </c>
      <c r="D7972" s="94" t="s">
        <v>7265</v>
      </c>
      <c r="E7972" s="95">
        <v>1115.49</v>
      </c>
      <c r="F7972" s="96">
        <f t="shared" si="1026"/>
        <v>1369.15</v>
      </c>
      <c r="G7972" s="209">
        <f>ROUND(SUM('NOVO HORIZONTE'!G7972),2)</f>
        <v>0</v>
      </c>
      <c r="H7972" s="107">
        <f t="shared" si="1032"/>
        <v>0</v>
      </c>
      <c r="I7972" s="188">
        <f t="shared" si="1029"/>
        <v>0</v>
      </c>
      <c r="J7972" s="142"/>
      <c r="K7972" s="146"/>
      <c r="L7972" s="7" t="str">
        <f t="shared" si="1030"/>
        <v/>
      </c>
      <c r="M7972" s="7" t="str">
        <f t="shared" si="1031"/>
        <v/>
      </c>
      <c r="N7972" s="7" t="str">
        <f t="shared" si="1028"/>
        <v/>
      </c>
      <c r="O7972" s="144"/>
      <c r="P7972" s="355">
        <v>0</v>
      </c>
      <c r="Q7972" s="362">
        <f>SUM('NOVO HORIZONTE'!I7972)</f>
        <v>0</v>
      </c>
      <c r="R7972" s="363">
        <f t="shared" si="1027"/>
        <v>0</v>
      </c>
      <c r="S7972" s="153">
        <f t="shared" si="1033"/>
        <v>0</v>
      </c>
      <c r="T7972" s="364"/>
    </row>
    <row r="7973" ht="22.5" hidden="1" spans="1:20">
      <c r="A7973" s="239">
        <v>95620</v>
      </c>
      <c r="B7973" s="100" t="s">
        <v>252</v>
      </c>
      <c r="C7973" s="104" t="s">
        <v>8317</v>
      </c>
      <c r="D7973" s="94" t="s">
        <v>7265</v>
      </c>
      <c r="E7973" s="95">
        <v>28.79</v>
      </c>
      <c r="F7973" s="96">
        <f t="shared" si="1026"/>
        <v>35.34</v>
      </c>
      <c r="G7973" s="209">
        <f>ROUND(SUM('NOVO HORIZONTE'!G7973),2)</f>
        <v>0</v>
      </c>
      <c r="H7973" s="107">
        <f t="shared" si="1032"/>
        <v>0</v>
      </c>
      <c r="I7973" s="188">
        <f t="shared" si="1029"/>
        <v>0</v>
      </c>
      <c r="J7973" s="142"/>
      <c r="K7973" s="146"/>
      <c r="L7973" s="7" t="str">
        <f t="shared" si="1030"/>
        <v/>
      </c>
      <c r="M7973" s="7" t="str">
        <f t="shared" si="1031"/>
        <v/>
      </c>
      <c r="N7973" s="7" t="str">
        <f t="shared" si="1028"/>
        <v/>
      </c>
      <c r="O7973" s="144"/>
      <c r="P7973" s="355">
        <v>0</v>
      </c>
      <c r="Q7973" s="362">
        <f>SUM('NOVO HORIZONTE'!I7973)</f>
        <v>0</v>
      </c>
      <c r="R7973" s="363">
        <f t="shared" si="1027"/>
        <v>0</v>
      </c>
      <c r="S7973" s="153">
        <f t="shared" si="1033"/>
        <v>0</v>
      </c>
      <c r="T7973" s="364"/>
    </row>
    <row r="7974" ht="22.5" hidden="1" spans="1:20">
      <c r="A7974" s="239">
        <v>95702</v>
      </c>
      <c r="B7974" s="100" t="s">
        <v>252</v>
      </c>
      <c r="C7974" s="104" t="s">
        <v>8318</v>
      </c>
      <c r="D7974" s="94" t="s">
        <v>7265</v>
      </c>
      <c r="E7974" s="95">
        <v>42.75</v>
      </c>
      <c r="F7974" s="96">
        <f t="shared" si="1026"/>
        <v>52.47</v>
      </c>
      <c r="G7974" s="209">
        <f>ROUND(SUM('NOVO HORIZONTE'!G7974),2)</f>
        <v>0</v>
      </c>
      <c r="H7974" s="107">
        <f t="shared" si="1032"/>
        <v>0</v>
      </c>
      <c r="I7974" s="188">
        <f t="shared" si="1029"/>
        <v>0</v>
      </c>
      <c r="J7974" s="142"/>
      <c r="K7974" s="146"/>
      <c r="L7974" s="7" t="str">
        <f t="shared" si="1030"/>
        <v/>
      </c>
      <c r="M7974" s="7" t="str">
        <f t="shared" si="1031"/>
        <v/>
      </c>
      <c r="N7974" s="7" t="str">
        <f t="shared" si="1028"/>
        <v/>
      </c>
      <c r="O7974" s="144"/>
      <c r="P7974" s="355">
        <v>0</v>
      </c>
      <c r="Q7974" s="362">
        <f>SUM('NOVO HORIZONTE'!I7974)</f>
        <v>0</v>
      </c>
      <c r="R7974" s="363">
        <f t="shared" si="1027"/>
        <v>0</v>
      </c>
      <c r="S7974" s="153">
        <f t="shared" si="1033"/>
        <v>0</v>
      </c>
      <c r="T7974" s="364"/>
    </row>
    <row r="7975" ht="22.5" hidden="1" spans="1:20">
      <c r="A7975" s="239">
        <v>95708</v>
      </c>
      <c r="B7975" s="100" t="s">
        <v>252</v>
      </c>
      <c r="C7975" s="104" t="s">
        <v>8319</v>
      </c>
      <c r="D7975" s="94" t="s">
        <v>7265</v>
      </c>
      <c r="E7975" s="95">
        <v>159.09</v>
      </c>
      <c r="F7975" s="96">
        <f t="shared" si="1026"/>
        <v>195.27</v>
      </c>
      <c r="G7975" s="209">
        <f>ROUND(SUM('NOVO HORIZONTE'!G7975),2)</f>
        <v>0</v>
      </c>
      <c r="H7975" s="107">
        <f t="shared" si="1032"/>
        <v>0</v>
      </c>
      <c r="I7975" s="188">
        <f t="shared" si="1029"/>
        <v>0</v>
      </c>
      <c r="J7975" s="142"/>
      <c r="K7975" s="146"/>
      <c r="L7975" s="7" t="str">
        <f t="shared" si="1030"/>
        <v/>
      </c>
      <c r="M7975" s="7" t="str">
        <f t="shared" si="1031"/>
        <v/>
      </c>
      <c r="N7975" s="7" t="str">
        <f t="shared" si="1028"/>
        <v/>
      </c>
      <c r="O7975" s="144"/>
      <c r="P7975" s="355">
        <v>0</v>
      </c>
      <c r="Q7975" s="362">
        <f>SUM('NOVO HORIZONTE'!I7975)</f>
        <v>0</v>
      </c>
      <c r="R7975" s="363">
        <f t="shared" si="1027"/>
        <v>0</v>
      </c>
      <c r="S7975" s="153">
        <f t="shared" si="1033"/>
        <v>0</v>
      </c>
      <c r="T7975" s="364"/>
    </row>
    <row r="7976" ht="33.75" hidden="1" spans="1:20">
      <c r="A7976" s="239">
        <v>93225</v>
      </c>
      <c r="B7976" s="100" t="s">
        <v>252</v>
      </c>
      <c r="C7976" s="104" t="s">
        <v>8320</v>
      </c>
      <c r="D7976" s="94" t="s">
        <v>7267</v>
      </c>
      <c r="E7976" s="95">
        <v>475.51</v>
      </c>
      <c r="F7976" s="96">
        <f t="shared" si="1026"/>
        <v>583.64</v>
      </c>
      <c r="G7976" s="209">
        <f>ROUND(SUM('NOVO HORIZONTE'!G7976),2)</f>
        <v>0</v>
      </c>
      <c r="H7976" s="107">
        <f t="shared" si="1032"/>
        <v>0</v>
      </c>
      <c r="I7976" s="188">
        <f t="shared" si="1029"/>
        <v>0</v>
      </c>
      <c r="J7976" s="142"/>
      <c r="K7976" s="146"/>
      <c r="L7976" s="7" t="str">
        <f t="shared" si="1030"/>
        <v/>
      </c>
      <c r="M7976" s="7" t="str">
        <f t="shared" si="1031"/>
        <v/>
      </c>
      <c r="N7976" s="7" t="str">
        <f t="shared" si="1028"/>
        <v/>
      </c>
      <c r="O7976" s="144"/>
      <c r="P7976" s="355">
        <v>0</v>
      </c>
      <c r="Q7976" s="362">
        <f>SUM('NOVO HORIZONTE'!I7976)</f>
        <v>0</v>
      </c>
      <c r="R7976" s="363">
        <f t="shared" si="1027"/>
        <v>0</v>
      </c>
      <c r="S7976" s="153">
        <f t="shared" si="1033"/>
        <v>0</v>
      </c>
      <c r="T7976" s="364"/>
    </row>
    <row r="7977" ht="22.5" hidden="1" spans="1:20">
      <c r="A7977" s="239">
        <v>95621</v>
      </c>
      <c r="B7977" s="100" t="s">
        <v>252</v>
      </c>
      <c r="C7977" s="104" t="s">
        <v>8321</v>
      </c>
      <c r="D7977" s="94" t="s">
        <v>7267</v>
      </c>
      <c r="E7977" s="95">
        <v>27.57</v>
      </c>
      <c r="F7977" s="96">
        <f t="shared" si="1026"/>
        <v>33.84</v>
      </c>
      <c r="G7977" s="209">
        <f>ROUND(SUM('NOVO HORIZONTE'!G7977),2)</f>
        <v>0</v>
      </c>
      <c r="H7977" s="107">
        <f t="shared" si="1032"/>
        <v>0</v>
      </c>
      <c r="I7977" s="188">
        <f t="shared" si="1029"/>
        <v>0</v>
      </c>
      <c r="J7977" s="142"/>
      <c r="K7977" s="146"/>
      <c r="L7977" s="7" t="str">
        <f t="shared" si="1030"/>
        <v/>
      </c>
      <c r="M7977" s="7" t="str">
        <f t="shared" si="1031"/>
        <v/>
      </c>
      <c r="N7977" s="7" t="str">
        <f t="shared" si="1028"/>
        <v/>
      </c>
      <c r="O7977" s="144"/>
      <c r="P7977" s="355">
        <v>0</v>
      </c>
      <c r="Q7977" s="362">
        <f>SUM('NOVO HORIZONTE'!I7977)</f>
        <v>0</v>
      </c>
      <c r="R7977" s="363">
        <f t="shared" si="1027"/>
        <v>0</v>
      </c>
      <c r="S7977" s="153">
        <f t="shared" si="1033"/>
        <v>0</v>
      </c>
      <c r="T7977" s="364"/>
    </row>
    <row r="7978" ht="22.5" hidden="1" spans="1:20">
      <c r="A7978" s="239">
        <v>95703</v>
      </c>
      <c r="B7978" s="100" t="s">
        <v>252</v>
      </c>
      <c r="C7978" s="104" t="s">
        <v>8322</v>
      </c>
      <c r="D7978" s="94" t="s">
        <v>7267</v>
      </c>
      <c r="E7978" s="95">
        <v>35.81</v>
      </c>
      <c r="F7978" s="96">
        <f t="shared" si="1026"/>
        <v>43.95</v>
      </c>
      <c r="G7978" s="209">
        <f>ROUND(SUM('NOVO HORIZONTE'!G7978),2)</f>
        <v>0</v>
      </c>
      <c r="H7978" s="107">
        <f t="shared" si="1032"/>
        <v>0</v>
      </c>
      <c r="I7978" s="188">
        <f t="shared" si="1029"/>
        <v>0</v>
      </c>
      <c r="J7978" s="142"/>
      <c r="K7978" s="146"/>
      <c r="L7978" s="7" t="str">
        <f t="shared" si="1030"/>
        <v/>
      </c>
      <c r="M7978" s="7" t="str">
        <f t="shared" si="1031"/>
        <v/>
      </c>
      <c r="N7978" s="7" t="str">
        <f t="shared" si="1028"/>
        <v/>
      </c>
      <c r="O7978" s="144"/>
      <c r="P7978" s="355">
        <v>0</v>
      </c>
      <c r="Q7978" s="362">
        <f>SUM('NOVO HORIZONTE'!I7978)</f>
        <v>0</v>
      </c>
      <c r="R7978" s="363">
        <f t="shared" si="1027"/>
        <v>0</v>
      </c>
      <c r="S7978" s="153">
        <f t="shared" si="1033"/>
        <v>0</v>
      </c>
      <c r="T7978" s="364"/>
    </row>
    <row r="7979" ht="22.5" hidden="1" spans="1:20">
      <c r="A7979" s="239">
        <v>95709</v>
      </c>
      <c r="B7979" s="100" t="s">
        <v>252</v>
      </c>
      <c r="C7979" s="104" t="s">
        <v>8323</v>
      </c>
      <c r="D7979" s="94" t="s">
        <v>7267</v>
      </c>
      <c r="E7979" s="95">
        <v>90.93</v>
      </c>
      <c r="F7979" s="96">
        <f t="shared" si="1026"/>
        <v>111.61</v>
      </c>
      <c r="G7979" s="209">
        <f>ROUND(SUM('NOVO HORIZONTE'!G7979),2)</f>
        <v>0</v>
      </c>
      <c r="H7979" s="107">
        <f t="shared" si="1032"/>
        <v>0</v>
      </c>
      <c r="I7979" s="188">
        <f t="shared" si="1029"/>
        <v>0</v>
      </c>
      <c r="J7979" s="142"/>
      <c r="K7979" s="146"/>
      <c r="L7979" s="7" t="str">
        <f t="shared" si="1030"/>
        <v/>
      </c>
      <c r="M7979" s="7" t="str">
        <f t="shared" si="1031"/>
        <v/>
      </c>
      <c r="N7979" s="7" t="str">
        <f t="shared" si="1028"/>
        <v/>
      </c>
      <c r="O7979" s="144"/>
      <c r="P7979" s="355">
        <v>0</v>
      </c>
      <c r="Q7979" s="362">
        <f>SUM('NOVO HORIZONTE'!I7979)</f>
        <v>0</v>
      </c>
      <c r="R7979" s="363">
        <f t="shared" si="1027"/>
        <v>0</v>
      </c>
      <c r="S7979" s="153">
        <f t="shared" si="1033"/>
        <v>0</v>
      </c>
      <c r="T7979" s="364"/>
    </row>
    <row r="7980" ht="33.75" hidden="1" spans="1:20">
      <c r="A7980" s="239">
        <v>93220</v>
      </c>
      <c r="B7980" s="100" t="s">
        <v>252</v>
      </c>
      <c r="C7980" s="104" t="s">
        <v>8324</v>
      </c>
      <c r="D7980" s="94" t="s">
        <v>317</v>
      </c>
      <c r="E7980" s="95">
        <v>389.98</v>
      </c>
      <c r="F7980" s="96">
        <f t="shared" si="1026"/>
        <v>478.66</v>
      </c>
      <c r="G7980" s="209">
        <f>ROUND(SUM('NOVO HORIZONTE'!G7980),2)</f>
        <v>0</v>
      </c>
      <c r="H7980" s="107">
        <f t="shared" si="1032"/>
        <v>0</v>
      </c>
      <c r="I7980" s="188">
        <f t="shared" si="1029"/>
        <v>0</v>
      </c>
      <c r="J7980" s="142"/>
      <c r="K7980" s="146"/>
      <c r="L7980" s="7" t="str">
        <f t="shared" si="1030"/>
        <v/>
      </c>
      <c r="M7980" s="7" t="str">
        <f t="shared" si="1031"/>
        <v/>
      </c>
      <c r="N7980" s="7" t="str">
        <f t="shared" si="1028"/>
        <v/>
      </c>
      <c r="O7980" s="144"/>
      <c r="P7980" s="355">
        <v>0</v>
      </c>
      <c r="Q7980" s="362">
        <f>SUM('NOVO HORIZONTE'!I7980)</f>
        <v>0</v>
      </c>
      <c r="R7980" s="363">
        <f t="shared" si="1027"/>
        <v>0</v>
      </c>
      <c r="S7980" s="153">
        <f t="shared" si="1033"/>
        <v>0</v>
      </c>
      <c r="T7980" s="364"/>
    </row>
    <row r="7981" ht="33.75" hidden="1" spans="1:20">
      <c r="A7981" s="239">
        <v>93221</v>
      </c>
      <c r="B7981" s="100" t="s">
        <v>252</v>
      </c>
      <c r="C7981" s="104" t="s">
        <v>8325</v>
      </c>
      <c r="D7981" s="94" t="s">
        <v>317</v>
      </c>
      <c r="E7981" s="95">
        <v>54.14</v>
      </c>
      <c r="F7981" s="96">
        <f t="shared" si="1026"/>
        <v>66.45</v>
      </c>
      <c r="G7981" s="209">
        <f>ROUND(SUM('NOVO HORIZONTE'!G7981),2)</f>
        <v>0</v>
      </c>
      <c r="H7981" s="107">
        <f t="shared" si="1032"/>
        <v>0</v>
      </c>
      <c r="I7981" s="188">
        <f t="shared" si="1029"/>
        <v>0</v>
      </c>
      <c r="J7981" s="142"/>
      <c r="K7981" s="146"/>
      <c r="L7981" s="7" t="str">
        <f t="shared" si="1030"/>
        <v/>
      </c>
      <c r="M7981" s="7" t="str">
        <f t="shared" si="1031"/>
        <v/>
      </c>
      <c r="N7981" s="7" t="str">
        <f t="shared" si="1028"/>
        <v/>
      </c>
      <c r="O7981" s="144"/>
      <c r="P7981" s="355">
        <v>0</v>
      </c>
      <c r="Q7981" s="362">
        <f>SUM('NOVO HORIZONTE'!I7981)</f>
        <v>0</v>
      </c>
      <c r="R7981" s="363">
        <f t="shared" si="1027"/>
        <v>0</v>
      </c>
      <c r="S7981" s="153">
        <f t="shared" si="1033"/>
        <v>0</v>
      </c>
      <c r="T7981" s="364"/>
    </row>
    <row r="7982" ht="33.75" hidden="1" spans="1:20">
      <c r="A7982" s="239">
        <v>93222</v>
      </c>
      <c r="B7982" s="100" t="s">
        <v>252</v>
      </c>
      <c r="C7982" s="104" t="s">
        <v>8326</v>
      </c>
      <c r="D7982" s="94" t="s">
        <v>317</v>
      </c>
      <c r="E7982" s="95">
        <v>488.02</v>
      </c>
      <c r="F7982" s="96">
        <f t="shared" ref="F7982:F8045" si="1034">IF(E7982=0,0,IF(P7982=0,ROUND(E7982*(1+E$13),2),ROUND(E7982*(1+E$12),2)))</f>
        <v>599</v>
      </c>
      <c r="G7982" s="209">
        <f>ROUND(SUM('NOVO HORIZONTE'!G7982),2)</f>
        <v>0</v>
      </c>
      <c r="H7982" s="107">
        <f t="shared" si="1032"/>
        <v>0</v>
      </c>
      <c r="I7982" s="188">
        <f t="shared" si="1029"/>
        <v>0</v>
      </c>
      <c r="J7982" s="142"/>
      <c r="K7982" s="146"/>
      <c r="L7982" s="7" t="str">
        <f t="shared" si="1030"/>
        <v/>
      </c>
      <c r="M7982" s="7" t="str">
        <f t="shared" si="1031"/>
        <v/>
      </c>
      <c r="N7982" s="7" t="str">
        <f t="shared" si="1028"/>
        <v/>
      </c>
      <c r="O7982" s="144"/>
      <c r="P7982" s="355">
        <v>0</v>
      </c>
      <c r="Q7982" s="362">
        <f>SUM('NOVO HORIZONTE'!I7982)</f>
        <v>0</v>
      </c>
      <c r="R7982" s="363">
        <f t="shared" ref="R7982:R8045" si="1035">I7982-Q7982</f>
        <v>0</v>
      </c>
      <c r="S7982" s="153">
        <f t="shared" si="1033"/>
        <v>0</v>
      </c>
      <c r="T7982" s="364"/>
    </row>
    <row r="7983" ht="33.75" hidden="1" spans="1:20">
      <c r="A7983" s="239">
        <v>93223</v>
      </c>
      <c r="B7983" s="100" t="s">
        <v>252</v>
      </c>
      <c r="C7983" s="104" t="s">
        <v>8327</v>
      </c>
      <c r="D7983" s="94" t="s">
        <v>317</v>
      </c>
      <c r="E7983" s="95">
        <v>151.96</v>
      </c>
      <c r="F7983" s="96">
        <f t="shared" si="1034"/>
        <v>186.52</v>
      </c>
      <c r="G7983" s="209">
        <f>ROUND(SUM('NOVO HORIZONTE'!G7983),2)</f>
        <v>0</v>
      </c>
      <c r="H7983" s="107">
        <f t="shared" si="1032"/>
        <v>0</v>
      </c>
      <c r="I7983" s="188">
        <f t="shared" si="1029"/>
        <v>0</v>
      </c>
      <c r="J7983" s="142"/>
      <c r="K7983" s="146"/>
      <c r="L7983" s="7" t="str">
        <f t="shared" si="1030"/>
        <v/>
      </c>
      <c r="M7983" s="7" t="str">
        <f t="shared" si="1031"/>
        <v/>
      </c>
      <c r="N7983" s="7" t="str">
        <f t="shared" si="1028"/>
        <v/>
      </c>
      <c r="O7983" s="144"/>
      <c r="P7983" s="355">
        <v>0</v>
      </c>
      <c r="Q7983" s="362">
        <f>SUM('NOVO HORIZONTE'!I7983)</f>
        <v>0</v>
      </c>
      <c r="R7983" s="363">
        <f t="shared" si="1035"/>
        <v>0</v>
      </c>
      <c r="S7983" s="153">
        <f t="shared" si="1033"/>
        <v>0</v>
      </c>
      <c r="T7983" s="364"/>
    </row>
    <row r="7984" ht="22.5" hidden="1" spans="1:20">
      <c r="A7984" s="239">
        <v>95617</v>
      </c>
      <c r="B7984" s="100" t="s">
        <v>252</v>
      </c>
      <c r="C7984" s="104" t="s">
        <v>8328</v>
      </c>
      <c r="D7984" s="94" t="s">
        <v>317</v>
      </c>
      <c r="E7984" s="95">
        <v>0.97</v>
      </c>
      <c r="F7984" s="96">
        <f t="shared" si="1034"/>
        <v>1.19</v>
      </c>
      <c r="G7984" s="209">
        <f>ROUND(SUM('NOVO HORIZONTE'!G7984),2)</f>
        <v>0</v>
      </c>
      <c r="H7984" s="107">
        <f t="shared" si="1032"/>
        <v>0</v>
      </c>
      <c r="I7984" s="188">
        <f t="shared" si="1029"/>
        <v>0</v>
      </c>
      <c r="J7984" s="142"/>
      <c r="K7984" s="146"/>
      <c r="L7984" s="7" t="str">
        <f t="shared" si="1030"/>
        <v/>
      </c>
      <c r="M7984" s="7" t="str">
        <f t="shared" si="1031"/>
        <v/>
      </c>
      <c r="N7984" s="7" t="str">
        <f t="shared" si="1028"/>
        <v/>
      </c>
      <c r="O7984" s="144"/>
      <c r="P7984" s="355">
        <v>0</v>
      </c>
      <c r="Q7984" s="362">
        <f>SUM('NOVO HORIZONTE'!I7984)</f>
        <v>0</v>
      </c>
      <c r="R7984" s="363">
        <f t="shared" si="1035"/>
        <v>0</v>
      </c>
      <c r="S7984" s="153">
        <f t="shared" si="1033"/>
        <v>0</v>
      </c>
      <c r="T7984" s="364"/>
    </row>
    <row r="7985" ht="22.5" hidden="1" spans="1:20">
      <c r="A7985" s="239">
        <v>95618</v>
      </c>
      <c r="B7985" s="100" t="s">
        <v>252</v>
      </c>
      <c r="C7985" s="104" t="s">
        <v>8329</v>
      </c>
      <c r="D7985" s="94" t="s">
        <v>317</v>
      </c>
      <c r="E7985" s="95">
        <v>0.11</v>
      </c>
      <c r="F7985" s="96">
        <f t="shared" si="1034"/>
        <v>0.14</v>
      </c>
      <c r="G7985" s="209">
        <f>ROUND(SUM('NOVO HORIZONTE'!G7985),2)</f>
        <v>0</v>
      </c>
      <c r="H7985" s="107">
        <f t="shared" si="1032"/>
        <v>0</v>
      </c>
      <c r="I7985" s="188">
        <f t="shared" si="1029"/>
        <v>0</v>
      </c>
      <c r="J7985" s="142"/>
      <c r="K7985" s="146"/>
      <c r="L7985" s="7" t="str">
        <f t="shared" si="1030"/>
        <v/>
      </c>
      <c r="M7985" s="7" t="str">
        <f t="shared" si="1031"/>
        <v/>
      </c>
      <c r="N7985" s="7" t="str">
        <f t="shared" si="1028"/>
        <v/>
      </c>
      <c r="O7985" s="144"/>
      <c r="P7985" s="355">
        <v>0</v>
      </c>
      <c r="Q7985" s="362">
        <f>SUM('NOVO HORIZONTE'!I7985)</f>
        <v>0</v>
      </c>
      <c r="R7985" s="363">
        <f t="shared" si="1035"/>
        <v>0</v>
      </c>
      <c r="S7985" s="153">
        <f t="shared" si="1033"/>
        <v>0</v>
      </c>
      <c r="T7985" s="364"/>
    </row>
    <row r="7986" ht="22.5" hidden="1" spans="1:20">
      <c r="A7986" s="239">
        <v>95619</v>
      </c>
      <c r="B7986" s="100" t="s">
        <v>252</v>
      </c>
      <c r="C7986" s="104" t="s">
        <v>8330</v>
      </c>
      <c r="D7986" s="94" t="s">
        <v>317</v>
      </c>
      <c r="E7986" s="95">
        <v>1.22</v>
      </c>
      <c r="F7986" s="96">
        <f t="shared" si="1034"/>
        <v>1.5</v>
      </c>
      <c r="G7986" s="209">
        <f>ROUND(SUM('NOVO HORIZONTE'!G7986),2)</f>
        <v>0</v>
      </c>
      <c r="H7986" s="107">
        <f t="shared" si="1032"/>
        <v>0</v>
      </c>
      <c r="I7986" s="188">
        <f t="shared" si="1029"/>
        <v>0</v>
      </c>
      <c r="J7986" s="142"/>
      <c r="K7986" s="146"/>
      <c r="L7986" s="7" t="str">
        <f t="shared" si="1030"/>
        <v/>
      </c>
      <c r="M7986" s="7" t="str">
        <f t="shared" si="1031"/>
        <v/>
      </c>
      <c r="N7986" s="7" t="str">
        <f t="shared" si="1028"/>
        <v/>
      </c>
      <c r="O7986" s="144"/>
      <c r="P7986" s="355">
        <v>0</v>
      </c>
      <c r="Q7986" s="362">
        <f>SUM('NOVO HORIZONTE'!I7986)</f>
        <v>0</v>
      </c>
      <c r="R7986" s="363">
        <f t="shared" si="1035"/>
        <v>0</v>
      </c>
      <c r="S7986" s="153">
        <f t="shared" si="1033"/>
        <v>0</v>
      </c>
      <c r="T7986" s="364"/>
    </row>
    <row r="7987" ht="22.5" hidden="1" spans="1:20">
      <c r="A7987" s="239">
        <v>95698</v>
      </c>
      <c r="B7987" s="100" t="s">
        <v>252</v>
      </c>
      <c r="C7987" s="104" t="s">
        <v>8331</v>
      </c>
      <c r="D7987" s="94" t="s">
        <v>317</v>
      </c>
      <c r="E7987" s="95">
        <v>3.95</v>
      </c>
      <c r="F7987" s="96">
        <f t="shared" si="1034"/>
        <v>4.85</v>
      </c>
      <c r="G7987" s="209">
        <f>ROUND(SUM('NOVO HORIZONTE'!G7987),2)</f>
        <v>0</v>
      </c>
      <c r="H7987" s="107">
        <f t="shared" si="1032"/>
        <v>0</v>
      </c>
      <c r="I7987" s="188">
        <f t="shared" si="1029"/>
        <v>0</v>
      </c>
      <c r="J7987" s="142"/>
      <c r="K7987" s="146"/>
      <c r="L7987" s="7" t="str">
        <f t="shared" si="1030"/>
        <v/>
      </c>
      <c r="M7987" s="7" t="str">
        <f t="shared" si="1031"/>
        <v/>
      </c>
      <c r="N7987" s="7" t="str">
        <f t="shared" si="1028"/>
        <v/>
      </c>
      <c r="O7987" s="144"/>
      <c r="P7987" s="355">
        <v>0</v>
      </c>
      <c r="Q7987" s="362">
        <f>SUM('NOVO HORIZONTE'!I7987)</f>
        <v>0</v>
      </c>
      <c r="R7987" s="363">
        <f t="shared" si="1035"/>
        <v>0</v>
      </c>
      <c r="S7987" s="153">
        <f t="shared" si="1033"/>
        <v>0</v>
      </c>
      <c r="T7987" s="364"/>
    </row>
    <row r="7988" ht="22.5" hidden="1" spans="1:20">
      <c r="A7988" s="239">
        <v>95699</v>
      </c>
      <c r="B7988" s="100" t="s">
        <v>252</v>
      </c>
      <c r="C7988" s="104" t="s">
        <v>8332</v>
      </c>
      <c r="D7988" s="94" t="s">
        <v>317</v>
      </c>
      <c r="E7988" s="95">
        <v>0.47</v>
      </c>
      <c r="F7988" s="96">
        <f t="shared" si="1034"/>
        <v>0.58</v>
      </c>
      <c r="G7988" s="209">
        <f>ROUND(SUM('NOVO HORIZONTE'!G7988),2)</f>
        <v>0</v>
      </c>
      <c r="H7988" s="107">
        <f t="shared" si="1032"/>
        <v>0</v>
      </c>
      <c r="I7988" s="188">
        <f t="shared" si="1029"/>
        <v>0</v>
      </c>
      <c r="J7988" s="142"/>
      <c r="K7988" s="146"/>
      <c r="L7988" s="7" t="str">
        <f t="shared" si="1030"/>
        <v/>
      </c>
      <c r="M7988" s="7" t="str">
        <f t="shared" si="1031"/>
        <v/>
      </c>
      <c r="N7988" s="7" t="str">
        <f t="shared" si="1028"/>
        <v/>
      </c>
      <c r="O7988" s="144"/>
      <c r="P7988" s="355">
        <v>0</v>
      </c>
      <c r="Q7988" s="362">
        <f>SUM('NOVO HORIZONTE'!I7988)</f>
        <v>0</v>
      </c>
      <c r="R7988" s="363">
        <f t="shared" si="1035"/>
        <v>0</v>
      </c>
      <c r="S7988" s="153">
        <f t="shared" si="1033"/>
        <v>0</v>
      </c>
      <c r="T7988" s="364"/>
    </row>
    <row r="7989" ht="22.5" hidden="1" spans="1:20">
      <c r="A7989" s="239">
        <v>95700</v>
      </c>
      <c r="B7989" s="100" t="s">
        <v>252</v>
      </c>
      <c r="C7989" s="104" t="s">
        <v>8333</v>
      </c>
      <c r="D7989" s="94" t="s">
        <v>317</v>
      </c>
      <c r="E7989" s="95">
        <v>4.94</v>
      </c>
      <c r="F7989" s="96">
        <f t="shared" si="1034"/>
        <v>6.06</v>
      </c>
      <c r="G7989" s="209">
        <f>ROUND(SUM('NOVO HORIZONTE'!G7989),2)</f>
        <v>0</v>
      </c>
      <c r="H7989" s="107">
        <f t="shared" si="1032"/>
        <v>0</v>
      </c>
      <c r="I7989" s="188">
        <f t="shared" si="1029"/>
        <v>0</v>
      </c>
      <c r="J7989" s="142"/>
      <c r="K7989" s="146"/>
      <c r="L7989" s="7" t="str">
        <f t="shared" si="1030"/>
        <v/>
      </c>
      <c r="M7989" s="7" t="str">
        <f t="shared" si="1031"/>
        <v/>
      </c>
      <c r="N7989" s="7" t="str">
        <f t="shared" si="1028"/>
        <v/>
      </c>
      <c r="O7989" s="144"/>
      <c r="P7989" s="355">
        <v>0</v>
      </c>
      <c r="Q7989" s="362">
        <f>SUM('NOVO HORIZONTE'!I7989)</f>
        <v>0</v>
      </c>
      <c r="R7989" s="363">
        <f t="shared" si="1035"/>
        <v>0</v>
      </c>
      <c r="S7989" s="153">
        <f t="shared" si="1033"/>
        <v>0</v>
      </c>
      <c r="T7989" s="364"/>
    </row>
    <row r="7990" ht="22.5" hidden="1" spans="1:20">
      <c r="A7990" s="239">
        <v>95701</v>
      </c>
      <c r="B7990" s="100" t="s">
        <v>252</v>
      </c>
      <c r="C7990" s="104" t="s">
        <v>8334</v>
      </c>
      <c r="D7990" s="94" t="s">
        <v>317</v>
      </c>
      <c r="E7990" s="95">
        <v>2</v>
      </c>
      <c r="F7990" s="96">
        <f t="shared" si="1034"/>
        <v>2.45</v>
      </c>
      <c r="G7990" s="209">
        <f>ROUND(SUM('NOVO HORIZONTE'!G7990),2)</f>
        <v>0</v>
      </c>
      <c r="H7990" s="107">
        <f t="shared" si="1032"/>
        <v>0</v>
      </c>
      <c r="I7990" s="188">
        <f t="shared" si="1029"/>
        <v>0</v>
      </c>
      <c r="J7990" s="142"/>
      <c r="K7990" s="146"/>
      <c r="L7990" s="7" t="str">
        <f t="shared" si="1030"/>
        <v/>
      </c>
      <c r="M7990" s="7" t="str">
        <f t="shared" si="1031"/>
        <v/>
      </c>
      <c r="N7990" s="7" t="str">
        <f t="shared" si="1028"/>
        <v/>
      </c>
      <c r="O7990" s="144"/>
      <c r="P7990" s="355">
        <v>0</v>
      </c>
      <c r="Q7990" s="362">
        <f>SUM('NOVO HORIZONTE'!I7990)</f>
        <v>0</v>
      </c>
      <c r="R7990" s="363">
        <f t="shared" si="1035"/>
        <v>0</v>
      </c>
      <c r="S7990" s="153">
        <f t="shared" si="1033"/>
        <v>0</v>
      </c>
      <c r="T7990" s="364"/>
    </row>
    <row r="7991" ht="22.5" hidden="1" spans="1:20">
      <c r="A7991" s="239">
        <v>95704</v>
      </c>
      <c r="B7991" s="100" t="s">
        <v>252</v>
      </c>
      <c r="C7991" s="104" t="s">
        <v>8335</v>
      </c>
      <c r="D7991" s="94" t="s">
        <v>317</v>
      </c>
      <c r="E7991" s="95">
        <v>52.37</v>
      </c>
      <c r="F7991" s="96">
        <f t="shared" si="1034"/>
        <v>64.28</v>
      </c>
      <c r="G7991" s="209">
        <f>ROUND(SUM('NOVO HORIZONTE'!G7991),2)</f>
        <v>0</v>
      </c>
      <c r="H7991" s="107">
        <f t="shared" si="1032"/>
        <v>0</v>
      </c>
      <c r="I7991" s="188">
        <f t="shared" si="1029"/>
        <v>0</v>
      </c>
      <c r="J7991" s="142"/>
      <c r="K7991" s="146"/>
      <c r="L7991" s="7" t="str">
        <f t="shared" si="1030"/>
        <v/>
      </c>
      <c r="M7991" s="7" t="str">
        <f t="shared" si="1031"/>
        <v/>
      </c>
      <c r="N7991" s="7" t="str">
        <f t="shared" si="1028"/>
        <v/>
      </c>
      <c r="O7991" s="144"/>
      <c r="P7991" s="355">
        <v>0</v>
      </c>
      <c r="Q7991" s="362">
        <f>SUM('NOVO HORIZONTE'!I7991)</f>
        <v>0</v>
      </c>
      <c r="R7991" s="363">
        <f t="shared" si="1035"/>
        <v>0</v>
      </c>
      <c r="S7991" s="153">
        <f t="shared" si="1033"/>
        <v>0</v>
      </c>
      <c r="T7991" s="364"/>
    </row>
    <row r="7992" ht="22.5" hidden="1" spans="1:20">
      <c r="A7992" s="239">
        <v>95705</v>
      </c>
      <c r="B7992" s="100" t="s">
        <v>252</v>
      </c>
      <c r="C7992" s="104" t="s">
        <v>8336</v>
      </c>
      <c r="D7992" s="94" t="s">
        <v>317</v>
      </c>
      <c r="E7992" s="95">
        <v>7.17</v>
      </c>
      <c r="F7992" s="96">
        <f t="shared" si="1034"/>
        <v>8.8</v>
      </c>
      <c r="G7992" s="209">
        <f>ROUND(SUM('NOVO HORIZONTE'!G7992),2)</f>
        <v>0</v>
      </c>
      <c r="H7992" s="107">
        <f t="shared" si="1032"/>
        <v>0</v>
      </c>
      <c r="I7992" s="188">
        <f t="shared" si="1029"/>
        <v>0</v>
      </c>
      <c r="J7992" s="142"/>
      <c r="K7992" s="146"/>
      <c r="L7992" s="7" t="str">
        <f t="shared" si="1030"/>
        <v/>
      </c>
      <c r="M7992" s="7" t="str">
        <f t="shared" si="1031"/>
        <v/>
      </c>
      <c r="N7992" s="7" t="str">
        <f t="shared" si="1028"/>
        <v/>
      </c>
      <c r="O7992" s="144"/>
      <c r="P7992" s="355">
        <v>0</v>
      </c>
      <c r="Q7992" s="362">
        <f>SUM('NOVO HORIZONTE'!I7992)</f>
        <v>0</v>
      </c>
      <c r="R7992" s="363">
        <f t="shared" si="1035"/>
        <v>0</v>
      </c>
      <c r="S7992" s="153">
        <f t="shared" si="1033"/>
        <v>0</v>
      </c>
      <c r="T7992" s="364"/>
    </row>
    <row r="7993" ht="22.5" hidden="1" spans="1:20">
      <c r="A7993" s="239">
        <v>95706</v>
      </c>
      <c r="B7993" s="100" t="s">
        <v>252</v>
      </c>
      <c r="C7993" s="104" t="s">
        <v>8337</v>
      </c>
      <c r="D7993" s="94" t="s">
        <v>317</v>
      </c>
      <c r="E7993" s="95">
        <v>65.54</v>
      </c>
      <c r="F7993" s="96">
        <f t="shared" si="1034"/>
        <v>80.44</v>
      </c>
      <c r="G7993" s="209">
        <f>ROUND(SUM('NOVO HORIZONTE'!G7993),2)</f>
        <v>0</v>
      </c>
      <c r="H7993" s="107">
        <f t="shared" si="1032"/>
        <v>0</v>
      </c>
      <c r="I7993" s="188">
        <f t="shared" si="1029"/>
        <v>0</v>
      </c>
      <c r="J7993" s="142"/>
      <c r="K7993" s="146"/>
      <c r="L7993" s="7" t="str">
        <f t="shared" si="1030"/>
        <v/>
      </c>
      <c r="M7993" s="7" t="str">
        <f t="shared" si="1031"/>
        <v/>
      </c>
      <c r="N7993" s="7" t="str">
        <f t="shared" si="1028"/>
        <v/>
      </c>
      <c r="O7993" s="144"/>
      <c r="P7993" s="355">
        <v>0</v>
      </c>
      <c r="Q7993" s="362">
        <f>SUM('NOVO HORIZONTE'!I7993)</f>
        <v>0</v>
      </c>
      <c r="R7993" s="363">
        <f t="shared" si="1035"/>
        <v>0</v>
      </c>
      <c r="S7993" s="153">
        <f t="shared" si="1033"/>
        <v>0</v>
      </c>
      <c r="T7993" s="364"/>
    </row>
    <row r="7994" ht="22.5" hidden="1" spans="1:20">
      <c r="A7994" s="239">
        <v>95707</v>
      </c>
      <c r="B7994" s="100" t="s">
        <v>252</v>
      </c>
      <c r="C7994" s="104" t="s">
        <v>8338</v>
      </c>
      <c r="D7994" s="94" t="s">
        <v>317</v>
      </c>
      <c r="E7994" s="95">
        <v>2.62</v>
      </c>
      <c r="F7994" s="96">
        <f t="shared" si="1034"/>
        <v>3.22</v>
      </c>
      <c r="G7994" s="209">
        <f>ROUND(SUM('NOVO HORIZONTE'!G7994),2)</f>
        <v>0</v>
      </c>
      <c r="H7994" s="107">
        <f t="shared" si="1032"/>
        <v>0</v>
      </c>
      <c r="I7994" s="188">
        <f t="shared" si="1029"/>
        <v>0</v>
      </c>
      <c r="J7994" s="142"/>
      <c r="K7994" s="146"/>
      <c r="L7994" s="7" t="str">
        <f t="shared" si="1030"/>
        <v/>
      </c>
      <c r="M7994" s="7" t="str">
        <f t="shared" si="1031"/>
        <v/>
      </c>
      <c r="N7994" s="7" t="str">
        <f t="shared" si="1028"/>
        <v/>
      </c>
      <c r="O7994" s="144"/>
      <c r="P7994" s="355">
        <v>0</v>
      </c>
      <c r="Q7994" s="362">
        <f>SUM('NOVO HORIZONTE'!I7994)</f>
        <v>0</v>
      </c>
      <c r="R7994" s="363">
        <f t="shared" si="1035"/>
        <v>0</v>
      </c>
      <c r="S7994" s="153">
        <f t="shared" si="1033"/>
        <v>0</v>
      </c>
      <c r="T7994" s="364"/>
    </row>
    <row r="7995" ht="12.75" hidden="1" spans="1:20">
      <c r="A7995" s="238" t="s">
        <v>8339</v>
      </c>
      <c r="B7995" s="236"/>
      <c r="C7995" s="161" t="s">
        <v>8340</v>
      </c>
      <c r="D7995" s="94"/>
      <c r="E7995" s="95">
        <v>0</v>
      </c>
      <c r="F7995" s="96">
        <f t="shared" si="1034"/>
        <v>0</v>
      </c>
      <c r="G7995" s="209">
        <f>ROUND(SUM('NOVO HORIZONTE'!G7995),2)</f>
        <v>0</v>
      </c>
      <c r="H7995" s="187">
        <f t="shared" si="1032"/>
        <v>0</v>
      </c>
      <c r="I7995" s="188">
        <f t="shared" si="1029"/>
        <v>0</v>
      </c>
      <c r="J7995" s="142"/>
      <c r="K7995" s="145" t="str">
        <f>IF(SUM(I7996:I8012)&gt;0,"xx","")</f>
        <v/>
      </c>
      <c r="L7995" s="7" t="str">
        <f t="shared" si="1030"/>
        <v/>
      </c>
      <c r="M7995" s="7" t="str">
        <f t="shared" si="1031"/>
        <v/>
      </c>
      <c r="N7995" s="7" t="str">
        <f t="shared" si="1028"/>
        <v/>
      </c>
      <c r="O7995" s="144"/>
      <c r="P7995" s="375"/>
      <c r="Q7995" s="362">
        <f>SUM('NOVO HORIZONTE'!I7995)</f>
        <v>0</v>
      </c>
      <c r="R7995" s="363">
        <f t="shared" si="1035"/>
        <v>0</v>
      </c>
      <c r="S7995" s="153">
        <f t="shared" si="1033"/>
        <v>0</v>
      </c>
      <c r="T7995" s="364"/>
    </row>
    <row r="7996" ht="22.5" hidden="1" spans="1:20">
      <c r="A7996" s="239">
        <v>5765</v>
      </c>
      <c r="B7996" s="100" t="s">
        <v>252</v>
      </c>
      <c r="C7996" s="104" t="s">
        <v>8341</v>
      </c>
      <c r="D7996" s="94" t="s">
        <v>317</v>
      </c>
      <c r="E7996" s="95">
        <v>4.24</v>
      </c>
      <c r="F7996" s="96">
        <f t="shared" si="1034"/>
        <v>5.2</v>
      </c>
      <c r="G7996" s="209">
        <f>ROUND(SUM('NOVO HORIZONTE'!G7996),2)</f>
        <v>0</v>
      </c>
      <c r="H7996" s="107">
        <f t="shared" si="1032"/>
        <v>0</v>
      </c>
      <c r="I7996" s="188">
        <f t="shared" si="1029"/>
        <v>0</v>
      </c>
      <c r="J7996" s="142"/>
      <c r="K7996" s="146"/>
      <c r="L7996" s="7" t="str">
        <f t="shared" si="1030"/>
        <v/>
      </c>
      <c r="M7996" s="7" t="str">
        <f t="shared" si="1031"/>
        <v/>
      </c>
      <c r="N7996" s="7" t="str">
        <f t="shared" si="1028"/>
        <v/>
      </c>
      <c r="O7996" s="144"/>
      <c r="P7996" s="355">
        <v>0</v>
      </c>
      <c r="Q7996" s="362">
        <f>SUM('NOVO HORIZONTE'!I7996)</f>
        <v>0</v>
      </c>
      <c r="R7996" s="363">
        <f t="shared" si="1035"/>
        <v>0</v>
      </c>
      <c r="S7996" s="153">
        <f t="shared" si="1033"/>
        <v>0</v>
      </c>
      <c r="T7996" s="364"/>
    </row>
    <row r="7997" ht="22.5" hidden="1" spans="1:20">
      <c r="A7997" s="239">
        <v>5766</v>
      </c>
      <c r="B7997" s="100" t="s">
        <v>252</v>
      </c>
      <c r="C7997" s="104" t="s">
        <v>8342</v>
      </c>
      <c r="D7997" s="94" t="s">
        <v>317</v>
      </c>
      <c r="E7997" s="95">
        <v>2.56</v>
      </c>
      <c r="F7997" s="96">
        <f t="shared" si="1034"/>
        <v>3.14</v>
      </c>
      <c r="G7997" s="209">
        <f>ROUND(SUM('NOVO HORIZONTE'!G7997),2)</f>
        <v>0</v>
      </c>
      <c r="H7997" s="107">
        <f t="shared" si="1032"/>
        <v>0</v>
      </c>
      <c r="I7997" s="188">
        <f t="shared" si="1029"/>
        <v>0</v>
      </c>
      <c r="J7997" s="142"/>
      <c r="K7997" s="146"/>
      <c r="L7997" s="7" t="str">
        <f t="shared" si="1030"/>
        <v/>
      </c>
      <c r="M7997" s="7" t="str">
        <f t="shared" si="1031"/>
        <v/>
      </c>
      <c r="N7997" s="7" t="str">
        <f t="shared" si="1028"/>
        <v/>
      </c>
      <c r="O7997" s="144"/>
      <c r="P7997" s="355">
        <v>0</v>
      </c>
      <c r="Q7997" s="362">
        <f>SUM('NOVO HORIZONTE'!I7997)</f>
        <v>0</v>
      </c>
      <c r="R7997" s="363">
        <f t="shared" si="1035"/>
        <v>0</v>
      </c>
      <c r="S7997" s="153">
        <f t="shared" si="1033"/>
        <v>0</v>
      </c>
      <c r="T7997" s="364"/>
    </row>
    <row r="7998" ht="22.5" hidden="1" spans="1:20">
      <c r="A7998" s="239">
        <v>5909</v>
      </c>
      <c r="B7998" s="100" t="s">
        <v>252</v>
      </c>
      <c r="C7998" s="104" t="s">
        <v>8343</v>
      </c>
      <c r="D7998" s="94" t="s">
        <v>7265</v>
      </c>
      <c r="E7998" s="95">
        <v>36.15</v>
      </c>
      <c r="F7998" s="96">
        <f t="shared" si="1034"/>
        <v>44.37</v>
      </c>
      <c r="G7998" s="209">
        <f>ROUND(SUM('NOVO HORIZONTE'!G7998),2)</f>
        <v>0</v>
      </c>
      <c r="H7998" s="107">
        <f t="shared" si="1032"/>
        <v>0</v>
      </c>
      <c r="I7998" s="188">
        <f t="shared" si="1029"/>
        <v>0</v>
      </c>
      <c r="J7998" s="142"/>
      <c r="K7998" s="146"/>
      <c r="L7998" s="7" t="str">
        <f t="shared" si="1030"/>
        <v/>
      </c>
      <c r="M7998" s="7" t="str">
        <f t="shared" si="1031"/>
        <v/>
      </c>
      <c r="N7998" s="7" t="str">
        <f t="shared" si="1028"/>
        <v/>
      </c>
      <c r="O7998" s="144"/>
      <c r="P7998" s="355">
        <v>0</v>
      </c>
      <c r="Q7998" s="362">
        <f>SUM('NOVO HORIZONTE'!I7998)</f>
        <v>0</v>
      </c>
      <c r="R7998" s="363">
        <f t="shared" si="1035"/>
        <v>0</v>
      </c>
      <c r="S7998" s="153">
        <f t="shared" si="1033"/>
        <v>0</v>
      </c>
      <c r="T7998" s="364"/>
    </row>
    <row r="7999" ht="22.5" hidden="1" spans="1:20">
      <c r="A7999" s="239">
        <v>5911</v>
      </c>
      <c r="B7999" s="100" t="s">
        <v>252</v>
      </c>
      <c r="C7999" s="104" t="s">
        <v>8344</v>
      </c>
      <c r="D7999" s="94" t="s">
        <v>7267</v>
      </c>
      <c r="E7999" s="95">
        <v>29.35</v>
      </c>
      <c r="F7999" s="96">
        <f t="shared" si="1034"/>
        <v>36.02</v>
      </c>
      <c r="G7999" s="209">
        <f>ROUND(SUM('NOVO HORIZONTE'!G7999),2)</f>
        <v>0</v>
      </c>
      <c r="H7999" s="107">
        <f t="shared" si="1032"/>
        <v>0</v>
      </c>
      <c r="I7999" s="188">
        <f t="shared" si="1029"/>
        <v>0</v>
      </c>
      <c r="J7999" s="142"/>
      <c r="K7999" s="146"/>
      <c r="L7999" s="7" t="str">
        <f t="shared" si="1030"/>
        <v/>
      </c>
      <c r="M7999" s="7" t="str">
        <f t="shared" si="1031"/>
        <v/>
      </c>
      <c r="N7999" s="7" t="str">
        <f t="shared" si="1028"/>
        <v/>
      </c>
      <c r="O7999" s="144"/>
      <c r="P7999" s="355">
        <v>0</v>
      </c>
      <c r="Q7999" s="362">
        <f>SUM('NOVO HORIZONTE'!I7999)</f>
        <v>0</v>
      </c>
      <c r="R7999" s="363">
        <f t="shared" si="1035"/>
        <v>0</v>
      </c>
      <c r="S7999" s="153">
        <f t="shared" si="1033"/>
        <v>0</v>
      </c>
      <c r="T7999" s="364"/>
    </row>
    <row r="8000" ht="33.75" hidden="1" spans="1:20">
      <c r="A8000" s="239">
        <v>83361</v>
      </c>
      <c r="B8000" s="100" t="s">
        <v>252</v>
      </c>
      <c r="C8000" s="104" t="s">
        <v>8345</v>
      </c>
      <c r="D8000" s="94" t="s">
        <v>317</v>
      </c>
      <c r="E8000" s="95">
        <v>42.86</v>
      </c>
      <c r="F8000" s="96">
        <f t="shared" si="1034"/>
        <v>52.61</v>
      </c>
      <c r="G8000" s="209">
        <f>ROUND(SUM('NOVO HORIZONTE'!G8000),2)</f>
        <v>0</v>
      </c>
      <c r="H8000" s="107">
        <f t="shared" si="1032"/>
        <v>0</v>
      </c>
      <c r="I8000" s="188">
        <f t="shared" si="1029"/>
        <v>0</v>
      </c>
      <c r="J8000" s="142"/>
      <c r="K8000" s="146"/>
      <c r="L8000" s="7" t="str">
        <f t="shared" si="1030"/>
        <v/>
      </c>
      <c r="M8000" s="7" t="str">
        <f t="shared" si="1031"/>
        <v/>
      </c>
      <c r="N8000" s="7" t="str">
        <f t="shared" si="1028"/>
        <v/>
      </c>
      <c r="O8000" s="144"/>
      <c r="P8000" s="355">
        <v>0</v>
      </c>
      <c r="Q8000" s="362">
        <f>SUM('NOVO HORIZONTE'!I8000)</f>
        <v>0</v>
      </c>
      <c r="R8000" s="363">
        <f t="shared" si="1035"/>
        <v>0</v>
      </c>
      <c r="S8000" s="153">
        <f t="shared" si="1033"/>
        <v>0</v>
      </c>
      <c r="T8000" s="364"/>
    </row>
    <row r="8001" ht="22.5" hidden="1" spans="1:20">
      <c r="A8001" s="239">
        <v>92043</v>
      </c>
      <c r="B8001" s="100" t="s">
        <v>252</v>
      </c>
      <c r="C8001" s="104" t="s">
        <v>8346</v>
      </c>
      <c r="D8001" s="94" t="s">
        <v>7265</v>
      </c>
      <c r="E8001" s="95">
        <v>11.48</v>
      </c>
      <c r="F8001" s="96">
        <f t="shared" si="1034"/>
        <v>14.09</v>
      </c>
      <c r="G8001" s="209">
        <f>ROUND(SUM('NOVO HORIZONTE'!G8001),2)</f>
        <v>0</v>
      </c>
      <c r="H8001" s="107">
        <f t="shared" si="1032"/>
        <v>0</v>
      </c>
      <c r="I8001" s="188">
        <f t="shared" si="1029"/>
        <v>0</v>
      </c>
      <c r="J8001" s="142"/>
      <c r="K8001" s="146"/>
      <c r="L8001" s="7" t="str">
        <f t="shared" si="1030"/>
        <v/>
      </c>
      <c r="M8001" s="7" t="str">
        <f t="shared" si="1031"/>
        <v/>
      </c>
      <c r="N8001" s="7" t="str">
        <f t="shared" si="1028"/>
        <v/>
      </c>
      <c r="O8001" s="144"/>
      <c r="P8001" s="355">
        <v>0</v>
      </c>
      <c r="Q8001" s="362">
        <f>SUM('NOVO HORIZONTE'!I8001)</f>
        <v>0</v>
      </c>
      <c r="R8001" s="363">
        <f t="shared" si="1035"/>
        <v>0</v>
      </c>
      <c r="S8001" s="153">
        <f t="shared" si="1033"/>
        <v>0</v>
      </c>
      <c r="T8001" s="364"/>
    </row>
    <row r="8002" ht="22.5" hidden="1" spans="1:20">
      <c r="A8002" s="239">
        <v>95127</v>
      </c>
      <c r="B8002" s="100" t="s">
        <v>252</v>
      </c>
      <c r="C8002" s="104" t="s">
        <v>8347</v>
      </c>
      <c r="D8002" s="94" t="s">
        <v>7265</v>
      </c>
      <c r="E8002" s="95">
        <v>211.45</v>
      </c>
      <c r="F8002" s="96">
        <f t="shared" si="1034"/>
        <v>259.53</v>
      </c>
      <c r="G8002" s="209">
        <f>ROUND(SUM('NOVO HORIZONTE'!G8002),2)</f>
        <v>0</v>
      </c>
      <c r="H8002" s="107">
        <f t="shared" si="1032"/>
        <v>0</v>
      </c>
      <c r="I8002" s="188">
        <f t="shared" si="1029"/>
        <v>0</v>
      </c>
      <c r="J8002" s="142"/>
      <c r="K8002" s="146"/>
      <c r="L8002" s="7" t="str">
        <f t="shared" si="1030"/>
        <v/>
      </c>
      <c r="M8002" s="7" t="str">
        <f t="shared" si="1031"/>
        <v/>
      </c>
      <c r="N8002" s="7" t="str">
        <f t="shared" si="1028"/>
        <v/>
      </c>
      <c r="O8002" s="144"/>
      <c r="P8002" s="355">
        <v>0</v>
      </c>
      <c r="Q8002" s="362">
        <f>SUM('NOVO HORIZONTE'!I8002)</f>
        <v>0</v>
      </c>
      <c r="R8002" s="363">
        <f t="shared" si="1035"/>
        <v>0</v>
      </c>
      <c r="S8002" s="153">
        <f t="shared" si="1033"/>
        <v>0</v>
      </c>
      <c r="T8002" s="364"/>
    </row>
    <row r="8003" ht="22.5" hidden="1" spans="1:20">
      <c r="A8003" s="239">
        <v>92044</v>
      </c>
      <c r="B8003" s="100" t="s">
        <v>252</v>
      </c>
      <c r="C8003" s="104" t="s">
        <v>8348</v>
      </c>
      <c r="D8003" s="94" t="s">
        <v>7267</v>
      </c>
      <c r="E8003" s="95">
        <v>6.54</v>
      </c>
      <c r="F8003" s="96">
        <f t="shared" si="1034"/>
        <v>8.03</v>
      </c>
      <c r="G8003" s="209">
        <f>ROUND(SUM('NOVO HORIZONTE'!G8003),2)</f>
        <v>0</v>
      </c>
      <c r="H8003" s="107">
        <f t="shared" si="1032"/>
        <v>0</v>
      </c>
      <c r="I8003" s="188">
        <f t="shared" si="1029"/>
        <v>0</v>
      </c>
      <c r="J8003" s="142"/>
      <c r="K8003" s="146"/>
      <c r="L8003" s="7" t="str">
        <f t="shared" si="1030"/>
        <v/>
      </c>
      <c r="M8003" s="7" t="str">
        <f t="shared" si="1031"/>
        <v/>
      </c>
      <c r="N8003" s="7" t="str">
        <f t="shared" ref="N8003:N8066" si="1036">M8003</f>
        <v/>
      </c>
      <c r="O8003" s="144"/>
      <c r="P8003" s="355">
        <v>0</v>
      </c>
      <c r="Q8003" s="362">
        <f>SUM('NOVO HORIZONTE'!I8003)</f>
        <v>0</v>
      </c>
      <c r="R8003" s="363">
        <f t="shared" si="1035"/>
        <v>0</v>
      </c>
      <c r="S8003" s="153">
        <f t="shared" si="1033"/>
        <v>0</v>
      </c>
      <c r="T8003" s="364"/>
    </row>
    <row r="8004" ht="22.5" hidden="1" spans="1:20">
      <c r="A8004" s="239">
        <v>95128</v>
      </c>
      <c r="B8004" s="100" t="s">
        <v>252</v>
      </c>
      <c r="C8004" s="104" t="s">
        <v>8349</v>
      </c>
      <c r="D8004" s="94" t="s">
        <v>7267</v>
      </c>
      <c r="E8004" s="95">
        <v>50.32</v>
      </c>
      <c r="F8004" s="96">
        <f t="shared" si="1034"/>
        <v>61.76</v>
      </c>
      <c r="G8004" s="209">
        <f>ROUND(SUM('NOVO HORIZONTE'!G8004),2)</f>
        <v>0</v>
      </c>
      <c r="H8004" s="107">
        <f t="shared" si="1032"/>
        <v>0</v>
      </c>
      <c r="I8004" s="188">
        <f t="shared" si="1029"/>
        <v>0</v>
      </c>
      <c r="J8004" s="142"/>
      <c r="K8004" s="146"/>
      <c r="L8004" s="7" t="str">
        <f t="shared" si="1030"/>
        <v/>
      </c>
      <c r="M8004" s="7" t="str">
        <f t="shared" si="1031"/>
        <v/>
      </c>
      <c r="N8004" s="7" t="str">
        <f t="shared" si="1036"/>
        <v/>
      </c>
      <c r="O8004" s="144"/>
      <c r="P8004" s="355">
        <v>0</v>
      </c>
      <c r="Q8004" s="362">
        <f>SUM('NOVO HORIZONTE'!I8004)</f>
        <v>0</v>
      </c>
      <c r="R8004" s="363">
        <f t="shared" si="1035"/>
        <v>0</v>
      </c>
      <c r="S8004" s="153">
        <f t="shared" si="1033"/>
        <v>0</v>
      </c>
      <c r="T8004" s="364"/>
    </row>
    <row r="8005" ht="22.5" hidden="1" spans="1:20">
      <c r="A8005" s="239">
        <v>92040</v>
      </c>
      <c r="B8005" s="100" t="s">
        <v>252</v>
      </c>
      <c r="C8005" s="104" t="s">
        <v>8350</v>
      </c>
      <c r="D8005" s="94" t="s">
        <v>317</v>
      </c>
      <c r="E8005" s="95">
        <v>5.92</v>
      </c>
      <c r="F8005" s="96">
        <f t="shared" si="1034"/>
        <v>7.27</v>
      </c>
      <c r="G8005" s="209">
        <f>ROUND(SUM('NOVO HORIZONTE'!G8005),2)</f>
        <v>0</v>
      </c>
      <c r="H8005" s="107">
        <f t="shared" si="1032"/>
        <v>0</v>
      </c>
      <c r="I8005" s="188">
        <f t="shared" si="1029"/>
        <v>0</v>
      </c>
      <c r="J8005" s="142"/>
      <c r="K8005" s="146"/>
      <c r="L8005" s="7" t="str">
        <f t="shared" si="1030"/>
        <v/>
      </c>
      <c r="M8005" s="7" t="str">
        <f t="shared" si="1031"/>
        <v/>
      </c>
      <c r="N8005" s="7" t="str">
        <f t="shared" si="1036"/>
        <v/>
      </c>
      <c r="O8005" s="144"/>
      <c r="P8005" s="355">
        <v>0</v>
      </c>
      <c r="Q8005" s="362">
        <f>SUM('NOVO HORIZONTE'!I8005)</f>
        <v>0</v>
      </c>
      <c r="R8005" s="363">
        <f t="shared" si="1035"/>
        <v>0</v>
      </c>
      <c r="S8005" s="153">
        <f t="shared" si="1033"/>
        <v>0</v>
      </c>
      <c r="T8005" s="364"/>
    </row>
    <row r="8006" ht="22.5" hidden="1" spans="1:20">
      <c r="A8006" s="239">
        <v>92041</v>
      </c>
      <c r="B8006" s="100" t="s">
        <v>252</v>
      </c>
      <c r="C8006" s="104" t="s">
        <v>8351</v>
      </c>
      <c r="D8006" s="94" t="s">
        <v>317</v>
      </c>
      <c r="E8006" s="95">
        <v>0.62</v>
      </c>
      <c r="F8006" s="96">
        <f t="shared" si="1034"/>
        <v>0.76</v>
      </c>
      <c r="G8006" s="209">
        <f>ROUND(SUM('NOVO HORIZONTE'!G8006),2)</f>
        <v>0</v>
      </c>
      <c r="H8006" s="107">
        <f t="shared" si="1032"/>
        <v>0</v>
      </c>
      <c r="I8006" s="188">
        <f t="shared" ref="I8006:I8069" si="1037">IF(ISBLANK(G8006),0,ROUND(G8006*H8006,2))</f>
        <v>0</v>
      </c>
      <c r="J8006" s="142"/>
      <c r="K8006" s="146"/>
      <c r="L8006" s="7" t="str">
        <f t="shared" ref="L8006:L8069" si="1038">IF(K8006="X","x",IF(K8006="xx","x",IF(I8006&gt;0,"x","")))</f>
        <v/>
      </c>
      <c r="M8006" s="7" t="str">
        <f t="shared" ref="M8006:M8069" si="1039">IF(K8006="X","x",IF(K8006="xx","x",IF(I8006&gt;0,"x","")))</f>
        <v/>
      </c>
      <c r="N8006" s="7" t="str">
        <f t="shared" si="1036"/>
        <v/>
      </c>
      <c r="O8006" s="144"/>
      <c r="P8006" s="355">
        <v>0</v>
      </c>
      <c r="Q8006" s="362">
        <f>SUM('NOVO HORIZONTE'!I8006)</f>
        <v>0</v>
      </c>
      <c r="R8006" s="363">
        <f t="shared" si="1035"/>
        <v>0</v>
      </c>
      <c r="S8006" s="153">
        <f t="shared" si="1033"/>
        <v>0</v>
      </c>
      <c r="T8006" s="364"/>
    </row>
    <row r="8007" ht="22.5" hidden="1" spans="1:20">
      <c r="A8007" s="239">
        <v>92042</v>
      </c>
      <c r="B8007" s="100" t="s">
        <v>252</v>
      </c>
      <c r="C8007" s="104" t="s">
        <v>8352</v>
      </c>
      <c r="D8007" s="94" t="s">
        <v>317</v>
      </c>
      <c r="E8007" s="95">
        <v>4.94</v>
      </c>
      <c r="F8007" s="96">
        <f t="shared" si="1034"/>
        <v>6.06</v>
      </c>
      <c r="G8007" s="209">
        <f>ROUND(SUM('NOVO HORIZONTE'!G8007),2)</f>
        <v>0</v>
      </c>
      <c r="H8007" s="107">
        <f t="shared" ref="H8007:H8070" si="1040">IF(G8007=0,0,F8007)</f>
        <v>0</v>
      </c>
      <c r="I8007" s="188">
        <f t="shared" si="1037"/>
        <v>0</v>
      </c>
      <c r="J8007" s="142"/>
      <c r="K8007" s="146"/>
      <c r="L8007" s="7" t="str">
        <f t="shared" si="1038"/>
        <v/>
      </c>
      <c r="M8007" s="7" t="str">
        <f t="shared" si="1039"/>
        <v/>
      </c>
      <c r="N8007" s="7" t="str">
        <f t="shared" si="1036"/>
        <v/>
      </c>
      <c r="O8007" s="144"/>
      <c r="P8007" s="355">
        <v>0</v>
      </c>
      <c r="Q8007" s="362">
        <f>SUM('NOVO HORIZONTE'!I8007)</f>
        <v>0</v>
      </c>
      <c r="R8007" s="363">
        <f t="shared" si="1035"/>
        <v>0</v>
      </c>
      <c r="S8007" s="153">
        <f t="shared" si="1033"/>
        <v>0</v>
      </c>
      <c r="T8007" s="364"/>
    </row>
    <row r="8008" ht="22.5" hidden="1" spans="1:20">
      <c r="A8008" s="239">
        <v>95123</v>
      </c>
      <c r="B8008" s="100" t="s">
        <v>252</v>
      </c>
      <c r="C8008" s="104" t="s">
        <v>8353</v>
      </c>
      <c r="D8008" s="94" t="s">
        <v>317</v>
      </c>
      <c r="E8008" s="95">
        <v>16.36</v>
      </c>
      <c r="F8008" s="96">
        <f t="shared" si="1034"/>
        <v>20.08</v>
      </c>
      <c r="G8008" s="209">
        <f>ROUND(SUM('NOVO HORIZONTE'!G8008),2)</f>
        <v>0</v>
      </c>
      <c r="H8008" s="107">
        <f t="shared" si="1040"/>
        <v>0</v>
      </c>
      <c r="I8008" s="188">
        <f t="shared" si="1037"/>
        <v>0</v>
      </c>
      <c r="J8008" s="142"/>
      <c r="K8008" s="146"/>
      <c r="L8008" s="7" t="str">
        <f t="shared" si="1038"/>
        <v/>
      </c>
      <c r="M8008" s="7" t="str">
        <f t="shared" si="1039"/>
        <v/>
      </c>
      <c r="N8008" s="7" t="str">
        <f t="shared" si="1036"/>
        <v/>
      </c>
      <c r="O8008" s="144"/>
      <c r="P8008" s="355">
        <v>0</v>
      </c>
      <c r="Q8008" s="362">
        <f>SUM('NOVO HORIZONTE'!I8008)</f>
        <v>0</v>
      </c>
      <c r="R8008" s="363">
        <f t="shared" si="1035"/>
        <v>0</v>
      </c>
      <c r="S8008" s="153">
        <f t="shared" si="1033"/>
        <v>0</v>
      </c>
      <c r="T8008" s="364"/>
    </row>
    <row r="8009" ht="22.5" hidden="1" spans="1:20">
      <c r="A8009" s="239">
        <v>95124</v>
      </c>
      <c r="B8009" s="100" t="s">
        <v>252</v>
      </c>
      <c r="C8009" s="104" t="s">
        <v>8354</v>
      </c>
      <c r="D8009" s="94" t="s">
        <v>317</v>
      </c>
      <c r="E8009" s="95">
        <v>2.57</v>
      </c>
      <c r="F8009" s="96">
        <f t="shared" si="1034"/>
        <v>3.15</v>
      </c>
      <c r="G8009" s="209">
        <f>ROUND(SUM('NOVO HORIZONTE'!G8009),2)</f>
        <v>0</v>
      </c>
      <c r="H8009" s="107">
        <f t="shared" si="1040"/>
        <v>0</v>
      </c>
      <c r="I8009" s="188">
        <f t="shared" si="1037"/>
        <v>0</v>
      </c>
      <c r="J8009" s="142"/>
      <c r="K8009" s="146"/>
      <c r="L8009" s="7" t="str">
        <f t="shared" si="1038"/>
        <v/>
      </c>
      <c r="M8009" s="7" t="str">
        <f t="shared" si="1039"/>
        <v/>
      </c>
      <c r="N8009" s="7" t="str">
        <f t="shared" si="1036"/>
        <v/>
      </c>
      <c r="O8009" s="144"/>
      <c r="P8009" s="355">
        <v>0</v>
      </c>
      <c r="Q8009" s="362">
        <f>SUM('NOVO HORIZONTE'!I8009)</f>
        <v>0</v>
      </c>
      <c r="R8009" s="363">
        <f t="shared" si="1035"/>
        <v>0</v>
      </c>
      <c r="S8009" s="153">
        <f t="shared" si="1033"/>
        <v>0</v>
      </c>
      <c r="T8009" s="364"/>
    </row>
    <row r="8010" ht="22.5" hidden="1" spans="1:20">
      <c r="A8010" s="239">
        <v>95125</v>
      </c>
      <c r="B8010" s="100" t="s">
        <v>252</v>
      </c>
      <c r="C8010" s="104" t="s">
        <v>8355</v>
      </c>
      <c r="D8010" s="94" t="s">
        <v>317</v>
      </c>
      <c r="E8010" s="95">
        <v>17.9</v>
      </c>
      <c r="F8010" s="96">
        <f t="shared" si="1034"/>
        <v>21.97</v>
      </c>
      <c r="G8010" s="209">
        <f>ROUND(SUM('NOVO HORIZONTE'!G8010),2)</f>
        <v>0</v>
      </c>
      <c r="H8010" s="107">
        <f t="shared" si="1040"/>
        <v>0</v>
      </c>
      <c r="I8010" s="188">
        <f t="shared" si="1037"/>
        <v>0</v>
      </c>
      <c r="J8010" s="142"/>
      <c r="K8010" s="146"/>
      <c r="L8010" s="7" t="str">
        <f t="shared" si="1038"/>
        <v/>
      </c>
      <c r="M8010" s="7" t="str">
        <f t="shared" si="1039"/>
        <v/>
      </c>
      <c r="N8010" s="7" t="str">
        <f t="shared" si="1036"/>
        <v/>
      </c>
      <c r="O8010" s="144"/>
      <c r="P8010" s="355">
        <v>0</v>
      </c>
      <c r="Q8010" s="362">
        <f>SUM('NOVO HORIZONTE'!I8010)</f>
        <v>0</v>
      </c>
      <c r="R8010" s="363">
        <f t="shared" si="1035"/>
        <v>0</v>
      </c>
      <c r="S8010" s="153">
        <f t="shared" si="1033"/>
        <v>0</v>
      </c>
      <c r="T8010" s="364"/>
    </row>
    <row r="8011" ht="22.5" hidden="1" spans="1:20">
      <c r="A8011" s="239">
        <v>95126</v>
      </c>
      <c r="B8011" s="100" t="s">
        <v>252</v>
      </c>
      <c r="C8011" s="104" t="s">
        <v>8356</v>
      </c>
      <c r="D8011" s="94" t="s">
        <v>317</v>
      </c>
      <c r="E8011" s="95">
        <v>143.23</v>
      </c>
      <c r="F8011" s="96">
        <f t="shared" si="1034"/>
        <v>175.8</v>
      </c>
      <c r="G8011" s="209">
        <f>ROUND(SUM('NOVO HORIZONTE'!G8011),2)</f>
        <v>0</v>
      </c>
      <c r="H8011" s="107">
        <f t="shared" si="1040"/>
        <v>0</v>
      </c>
      <c r="I8011" s="188">
        <f t="shared" si="1037"/>
        <v>0</v>
      </c>
      <c r="J8011" s="142"/>
      <c r="K8011" s="146"/>
      <c r="L8011" s="7" t="str">
        <f t="shared" si="1038"/>
        <v/>
      </c>
      <c r="M8011" s="7" t="str">
        <f t="shared" si="1039"/>
        <v/>
      </c>
      <c r="N8011" s="7" t="str">
        <f t="shared" si="1036"/>
        <v/>
      </c>
      <c r="O8011" s="144"/>
      <c r="P8011" s="355">
        <v>0</v>
      </c>
      <c r="Q8011" s="362">
        <f>SUM('NOVO HORIZONTE'!I8011)</f>
        <v>0</v>
      </c>
      <c r="R8011" s="363">
        <f t="shared" si="1035"/>
        <v>0</v>
      </c>
      <c r="S8011" s="153">
        <f t="shared" si="1033"/>
        <v>0</v>
      </c>
      <c r="T8011" s="364"/>
    </row>
    <row r="8012" ht="33.75" hidden="1" spans="1:20">
      <c r="A8012" s="239">
        <v>83362</v>
      </c>
      <c r="B8012" s="100" t="s">
        <v>252</v>
      </c>
      <c r="C8012" s="104" t="s">
        <v>8357</v>
      </c>
      <c r="D8012" s="94" t="s">
        <v>7265</v>
      </c>
      <c r="E8012" s="95">
        <v>254.92</v>
      </c>
      <c r="F8012" s="96">
        <f t="shared" si="1034"/>
        <v>312.89</v>
      </c>
      <c r="G8012" s="209">
        <f>ROUND(SUM('NOVO HORIZONTE'!G8012),2)</f>
        <v>0</v>
      </c>
      <c r="H8012" s="107">
        <f t="shared" si="1040"/>
        <v>0</v>
      </c>
      <c r="I8012" s="188">
        <f t="shared" si="1037"/>
        <v>0</v>
      </c>
      <c r="J8012" s="142"/>
      <c r="K8012" s="146"/>
      <c r="L8012" s="7" t="str">
        <f t="shared" si="1038"/>
        <v/>
      </c>
      <c r="M8012" s="7" t="str">
        <f t="shared" si="1039"/>
        <v/>
      </c>
      <c r="N8012" s="7" t="str">
        <f t="shared" si="1036"/>
        <v/>
      </c>
      <c r="O8012" s="144"/>
      <c r="P8012" s="355">
        <v>0</v>
      </c>
      <c r="Q8012" s="362">
        <f>SUM('NOVO HORIZONTE'!I8012)</f>
        <v>0</v>
      </c>
      <c r="R8012" s="363">
        <f t="shared" si="1035"/>
        <v>0</v>
      </c>
      <c r="S8012" s="153">
        <f t="shared" si="1033"/>
        <v>0</v>
      </c>
      <c r="T8012" s="364"/>
    </row>
    <row r="8013" ht="12.75" hidden="1" spans="1:20">
      <c r="A8013" s="238" t="s">
        <v>8358</v>
      </c>
      <c r="B8013" s="236"/>
      <c r="C8013" s="161" t="s">
        <v>6048</v>
      </c>
      <c r="D8013" s="94"/>
      <c r="E8013" s="95">
        <v>0</v>
      </c>
      <c r="F8013" s="96">
        <f t="shared" si="1034"/>
        <v>0</v>
      </c>
      <c r="G8013" s="209">
        <f>ROUND(SUM('NOVO HORIZONTE'!G8013),2)</f>
        <v>0</v>
      </c>
      <c r="H8013" s="187">
        <f t="shared" si="1040"/>
        <v>0</v>
      </c>
      <c r="I8013" s="188">
        <f t="shared" si="1037"/>
        <v>0</v>
      </c>
      <c r="J8013" s="142"/>
      <c r="K8013" s="145" t="str">
        <f>IF(SUM(I8014:I8025)&gt;0,"xx","")</f>
        <v/>
      </c>
      <c r="L8013" s="7" t="str">
        <f t="shared" si="1038"/>
        <v/>
      </c>
      <c r="M8013" s="7" t="str">
        <f t="shared" si="1039"/>
        <v/>
      </c>
      <c r="N8013" s="7" t="str">
        <f t="shared" si="1036"/>
        <v/>
      </c>
      <c r="O8013" s="144"/>
      <c r="P8013" s="375"/>
      <c r="Q8013" s="362">
        <f>SUM('NOVO HORIZONTE'!I8013)</f>
        <v>0</v>
      </c>
      <c r="R8013" s="363">
        <f t="shared" si="1035"/>
        <v>0</v>
      </c>
      <c r="S8013" s="153">
        <f t="shared" si="1033"/>
        <v>0</v>
      </c>
      <c r="T8013" s="364"/>
    </row>
    <row r="8014" ht="12.75" hidden="1" spans="1:20">
      <c r="A8014" s="239">
        <v>7030</v>
      </c>
      <c r="B8014" s="100" t="s">
        <v>252</v>
      </c>
      <c r="C8014" s="104" t="s">
        <v>8359</v>
      </c>
      <c r="D8014" s="94" t="s">
        <v>7265</v>
      </c>
      <c r="E8014" s="95">
        <v>260.45</v>
      </c>
      <c r="F8014" s="96">
        <f t="shared" si="1034"/>
        <v>319.68</v>
      </c>
      <c r="G8014" s="209">
        <f>ROUND(SUM('NOVO HORIZONTE'!G8014),2)</f>
        <v>0</v>
      </c>
      <c r="H8014" s="107">
        <f t="shared" si="1040"/>
        <v>0</v>
      </c>
      <c r="I8014" s="188">
        <f t="shared" si="1037"/>
        <v>0</v>
      </c>
      <c r="J8014" s="142"/>
      <c r="K8014" s="146"/>
      <c r="L8014" s="7" t="str">
        <f t="shared" si="1038"/>
        <v/>
      </c>
      <c r="M8014" s="7" t="str">
        <f t="shared" si="1039"/>
        <v/>
      </c>
      <c r="N8014" s="7" t="str">
        <f t="shared" si="1036"/>
        <v/>
      </c>
      <c r="O8014" s="144"/>
      <c r="P8014" s="355">
        <v>0</v>
      </c>
      <c r="Q8014" s="362">
        <f>SUM('NOVO HORIZONTE'!I8014)</f>
        <v>0</v>
      </c>
      <c r="R8014" s="363">
        <f t="shared" si="1035"/>
        <v>0</v>
      </c>
      <c r="S8014" s="153">
        <f t="shared" si="1033"/>
        <v>0</v>
      </c>
      <c r="T8014" s="364"/>
    </row>
    <row r="8015" ht="12.75" hidden="1" spans="1:20">
      <c r="A8015" s="239">
        <v>7031</v>
      </c>
      <c r="B8015" s="100" t="s">
        <v>252</v>
      </c>
      <c r="C8015" s="104" t="s">
        <v>8360</v>
      </c>
      <c r="D8015" s="94" t="s">
        <v>7267</v>
      </c>
      <c r="E8015" s="95">
        <v>5.34</v>
      </c>
      <c r="F8015" s="96">
        <f t="shared" si="1034"/>
        <v>6.55</v>
      </c>
      <c r="G8015" s="209">
        <f>ROUND(SUM('NOVO HORIZONTE'!G8015),2)</f>
        <v>0</v>
      </c>
      <c r="H8015" s="107">
        <f t="shared" si="1040"/>
        <v>0</v>
      </c>
      <c r="I8015" s="188">
        <f t="shared" si="1037"/>
        <v>0</v>
      </c>
      <c r="J8015" s="142"/>
      <c r="K8015" s="146"/>
      <c r="L8015" s="7" t="str">
        <f t="shared" si="1038"/>
        <v/>
      </c>
      <c r="M8015" s="7" t="str">
        <f t="shared" si="1039"/>
        <v/>
      </c>
      <c r="N8015" s="7" t="str">
        <f t="shared" si="1036"/>
        <v/>
      </c>
      <c r="O8015" s="144"/>
      <c r="P8015" s="355">
        <v>0</v>
      </c>
      <c r="Q8015" s="362">
        <f>SUM('NOVO HORIZONTE'!I8015)</f>
        <v>0</v>
      </c>
      <c r="R8015" s="363">
        <f t="shared" si="1035"/>
        <v>0</v>
      </c>
      <c r="S8015" s="153">
        <f t="shared" si="1033"/>
        <v>0</v>
      </c>
      <c r="T8015" s="364"/>
    </row>
    <row r="8016" ht="22.5" hidden="1" spans="1:20">
      <c r="A8016" s="239">
        <v>7032</v>
      </c>
      <c r="B8016" s="100" t="s">
        <v>252</v>
      </c>
      <c r="C8016" s="104" t="s">
        <v>8361</v>
      </c>
      <c r="D8016" s="94" t="s">
        <v>317</v>
      </c>
      <c r="E8016" s="95">
        <v>4.54</v>
      </c>
      <c r="F8016" s="96">
        <f t="shared" si="1034"/>
        <v>5.57</v>
      </c>
      <c r="G8016" s="209">
        <f>ROUND(SUM('NOVO HORIZONTE'!G8016),2)</f>
        <v>0</v>
      </c>
      <c r="H8016" s="107">
        <f t="shared" si="1040"/>
        <v>0</v>
      </c>
      <c r="I8016" s="188">
        <f t="shared" si="1037"/>
        <v>0</v>
      </c>
      <c r="J8016" s="142"/>
      <c r="K8016" s="146"/>
      <c r="L8016" s="7" t="str">
        <f t="shared" si="1038"/>
        <v/>
      </c>
      <c r="M8016" s="7" t="str">
        <f t="shared" si="1039"/>
        <v/>
      </c>
      <c r="N8016" s="7" t="str">
        <f t="shared" si="1036"/>
        <v/>
      </c>
      <c r="O8016" s="144"/>
      <c r="P8016" s="355">
        <v>0</v>
      </c>
      <c r="Q8016" s="362">
        <f>SUM('NOVO HORIZONTE'!I8016)</f>
        <v>0</v>
      </c>
      <c r="R8016" s="363">
        <f t="shared" si="1035"/>
        <v>0</v>
      </c>
      <c r="S8016" s="153">
        <f t="shared" si="1033"/>
        <v>0</v>
      </c>
      <c r="T8016" s="364"/>
    </row>
    <row r="8017" ht="12.75" hidden="1" spans="1:20">
      <c r="A8017" s="239">
        <v>7033</v>
      </c>
      <c r="B8017" s="100" t="s">
        <v>252</v>
      </c>
      <c r="C8017" s="104" t="s">
        <v>8362</v>
      </c>
      <c r="D8017" s="94" t="s">
        <v>317</v>
      </c>
      <c r="E8017" s="95">
        <v>0.8</v>
      </c>
      <c r="F8017" s="96">
        <f t="shared" si="1034"/>
        <v>0.98</v>
      </c>
      <c r="G8017" s="209">
        <f>ROUND(SUM('NOVO HORIZONTE'!G8017),2)</f>
        <v>0</v>
      </c>
      <c r="H8017" s="107">
        <f t="shared" si="1040"/>
        <v>0</v>
      </c>
      <c r="I8017" s="188">
        <f t="shared" si="1037"/>
        <v>0</v>
      </c>
      <c r="J8017" s="142"/>
      <c r="K8017" s="146"/>
      <c r="L8017" s="7" t="str">
        <f t="shared" si="1038"/>
        <v/>
      </c>
      <c r="M8017" s="7" t="str">
        <f t="shared" si="1039"/>
        <v/>
      </c>
      <c r="N8017" s="7" t="str">
        <f t="shared" si="1036"/>
        <v/>
      </c>
      <c r="O8017" s="144"/>
      <c r="P8017" s="355">
        <v>0</v>
      </c>
      <c r="Q8017" s="362">
        <f>SUM('NOVO HORIZONTE'!I8017)</f>
        <v>0</v>
      </c>
      <c r="R8017" s="363">
        <f t="shared" si="1035"/>
        <v>0</v>
      </c>
      <c r="S8017" s="153">
        <f t="shared" si="1033"/>
        <v>0</v>
      </c>
      <c r="T8017" s="364"/>
    </row>
    <row r="8018" ht="22.5" hidden="1" spans="1:20">
      <c r="A8018" s="239">
        <v>7034</v>
      </c>
      <c r="B8018" s="100" t="s">
        <v>252</v>
      </c>
      <c r="C8018" s="104" t="s">
        <v>8363</v>
      </c>
      <c r="D8018" s="94" t="s">
        <v>317</v>
      </c>
      <c r="E8018" s="95">
        <v>5.67</v>
      </c>
      <c r="F8018" s="96">
        <f t="shared" si="1034"/>
        <v>6.96</v>
      </c>
      <c r="G8018" s="209">
        <f>ROUND(SUM('NOVO HORIZONTE'!G8018),2)</f>
        <v>0</v>
      </c>
      <c r="H8018" s="107">
        <f t="shared" si="1040"/>
        <v>0</v>
      </c>
      <c r="I8018" s="188">
        <f t="shared" si="1037"/>
        <v>0</v>
      </c>
      <c r="J8018" s="142"/>
      <c r="K8018" s="146"/>
      <c r="L8018" s="7" t="str">
        <f t="shared" si="1038"/>
        <v/>
      </c>
      <c r="M8018" s="7" t="str">
        <f t="shared" si="1039"/>
        <v/>
      </c>
      <c r="N8018" s="7" t="str">
        <f t="shared" si="1036"/>
        <v/>
      </c>
      <c r="O8018" s="144"/>
      <c r="P8018" s="355">
        <v>0</v>
      </c>
      <c r="Q8018" s="362">
        <f>SUM('NOVO HORIZONTE'!I8018)</f>
        <v>0</v>
      </c>
      <c r="R8018" s="363">
        <f t="shared" si="1035"/>
        <v>0</v>
      </c>
      <c r="S8018" s="153">
        <f t="shared" si="1033"/>
        <v>0</v>
      </c>
      <c r="T8018" s="364"/>
    </row>
    <row r="8019" ht="22.5" hidden="1" spans="1:20">
      <c r="A8019" s="239">
        <v>7035</v>
      </c>
      <c r="B8019" s="100" t="s">
        <v>252</v>
      </c>
      <c r="C8019" s="104" t="s">
        <v>8364</v>
      </c>
      <c r="D8019" s="94" t="s">
        <v>317</v>
      </c>
      <c r="E8019" s="95">
        <v>249.44</v>
      </c>
      <c r="F8019" s="96">
        <f t="shared" si="1034"/>
        <v>306.16</v>
      </c>
      <c r="G8019" s="209">
        <f>ROUND(SUM('NOVO HORIZONTE'!G8019),2)</f>
        <v>0</v>
      </c>
      <c r="H8019" s="107">
        <f t="shared" si="1040"/>
        <v>0</v>
      </c>
      <c r="I8019" s="188">
        <f t="shared" si="1037"/>
        <v>0</v>
      </c>
      <c r="J8019" s="142"/>
      <c r="K8019" s="146"/>
      <c r="L8019" s="7" t="str">
        <f t="shared" si="1038"/>
        <v/>
      </c>
      <c r="M8019" s="7" t="str">
        <f t="shared" si="1039"/>
        <v/>
      </c>
      <c r="N8019" s="7" t="str">
        <f t="shared" si="1036"/>
        <v/>
      </c>
      <c r="O8019" s="144"/>
      <c r="P8019" s="355">
        <v>0</v>
      </c>
      <c r="Q8019" s="362">
        <f>SUM('NOVO HORIZONTE'!I8019)</f>
        <v>0</v>
      </c>
      <c r="R8019" s="363">
        <f t="shared" si="1035"/>
        <v>0</v>
      </c>
      <c r="S8019" s="153">
        <f t="shared" si="1033"/>
        <v>0</v>
      </c>
      <c r="T8019" s="364"/>
    </row>
    <row r="8020" ht="12.75" hidden="1" spans="1:20">
      <c r="A8020" s="239">
        <v>89028</v>
      </c>
      <c r="B8020" s="100" t="s">
        <v>252</v>
      </c>
      <c r="C8020" s="104" t="s">
        <v>8365</v>
      </c>
      <c r="D8020" s="94" t="s">
        <v>7265</v>
      </c>
      <c r="E8020" s="95">
        <v>175.22</v>
      </c>
      <c r="F8020" s="96">
        <f t="shared" si="1034"/>
        <v>215.07</v>
      </c>
      <c r="G8020" s="209">
        <f>ROUND(SUM('NOVO HORIZONTE'!G8020),2)</f>
        <v>0</v>
      </c>
      <c r="H8020" s="107">
        <f t="shared" si="1040"/>
        <v>0</v>
      </c>
      <c r="I8020" s="188">
        <f t="shared" si="1037"/>
        <v>0</v>
      </c>
      <c r="J8020" s="142"/>
      <c r="K8020" s="146"/>
      <c r="L8020" s="7" t="str">
        <f t="shared" si="1038"/>
        <v/>
      </c>
      <c r="M8020" s="7" t="str">
        <f t="shared" si="1039"/>
        <v/>
      </c>
      <c r="N8020" s="7" t="str">
        <f t="shared" si="1036"/>
        <v/>
      </c>
      <c r="O8020" s="144"/>
      <c r="P8020" s="355">
        <v>0</v>
      </c>
      <c r="Q8020" s="362">
        <f>SUM('NOVO HORIZONTE'!I8020)</f>
        <v>0</v>
      </c>
      <c r="R8020" s="363">
        <f t="shared" si="1035"/>
        <v>0</v>
      </c>
      <c r="S8020" s="153">
        <f t="shared" si="1033"/>
        <v>0</v>
      </c>
      <c r="T8020" s="364"/>
    </row>
    <row r="8021" ht="12.75" hidden="1" spans="1:20">
      <c r="A8021" s="239">
        <v>89027</v>
      </c>
      <c r="B8021" s="100" t="s">
        <v>252</v>
      </c>
      <c r="C8021" s="104" t="s">
        <v>8366</v>
      </c>
      <c r="D8021" s="94" t="s">
        <v>7267</v>
      </c>
      <c r="E8021" s="95">
        <v>4.34</v>
      </c>
      <c r="F8021" s="96">
        <f t="shared" si="1034"/>
        <v>5.33</v>
      </c>
      <c r="G8021" s="209">
        <f>ROUND(SUM('NOVO HORIZONTE'!G8021),2)</f>
        <v>0</v>
      </c>
      <c r="H8021" s="107">
        <f t="shared" si="1040"/>
        <v>0</v>
      </c>
      <c r="I8021" s="188">
        <f t="shared" si="1037"/>
        <v>0</v>
      </c>
      <c r="J8021" s="142"/>
      <c r="K8021" s="146"/>
      <c r="L8021" s="7" t="str">
        <f t="shared" si="1038"/>
        <v/>
      </c>
      <c r="M8021" s="7" t="str">
        <f t="shared" si="1039"/>
        <v/>
      </c>
      <c r="N8021" s="7" t="str">
        <f t="shared" si="1036"/>
        <v/>
      </c>
      <c r="O8021" s="144"/>
      <c r="P8021" s="355">
        <v>0</v>
      </c>
      <c r="Q8021" s="362">
        <f>SUM('NOVO HORIZONTE'!I8021)</f>
        <v>0</v>
      </c>
      <c r="R8021" s="363">
        <f t="shared" si="1035"/>
        <v>0</v>
      </c>
      <c r="S8021" s="153">
        <f t="shared" si="1033"/>
        <v>0</v>
      </c>
      <c r="T8021" s="364"/>
    </row>
    <row r="8022" ht="22.5" hidden="1" spans="1:20">
      <c r="A8022" s="239">
        <v>89023</v>
      </c>
      <c r="B8022" s="100" t="s">
        <v>252</v>
      </c>
      <c r="C8022" s="104" t="s">
        <v>8367</v>
      </c>
      <c r="D8022" s="94" t="s">
        <v>317</v>
      </c>
      <c r="E8022" s="95">
        <v>3.69</v>
      </c>
      <c r="F8022" s="96">
        <f t="shared" si="1034"/>
        <v>4.53</v>
      </c>
      <c r="G8022" s="209">
        <f>ROUND(SUM('NOVO HORIZONTE'!G8022),2)</f>
        <v>0</v>
      </c>
      <c r="H8022" s="107">
        <f t="shared" si="1040"/>
        <v>0</v>
      </c>
      <c r="I8022" s="188">
        <f t="shared" si="1037"/>
        <v>0</v>
      </c>
      <c r="J8022" s="142"/>
      <c r="K8022" s="146"/>
      <c r="L8022" s="7" t="str">
        <f t="shared" si="1038"/>
        <v/>
      </c>
      <c r="M8022" s="7" t="str">
        <f t="shared" si="1039"/>
        <v/>
      </c>
      <c r="N8022" s="7" t="str">
        <f t="shared" si="1036"/>
        <v/>
      </c>
      <c r="O8022" s="144"/>
      <c r="P8022" s="355">
        <v>0</v>
      </c>
      <c r="Q8022" s="362">
        <f>SUM('NOVO HORIZONTE'!I8022)</f>
        <v>0</v>
      </c>
      <c r="R8022" s="363">
        <f t="shared" si="1035"/>
        <v>0</v>
      </c>
      <c r="S8022" s="153">
        <f t="shared" si="1033"/>
        <v>0</v>
      </c>
      <c r="T8022" s="364"/>
    </row>
    <row r="8023" ht="12.75" hidden="1" spans="1:20">
      <c r="A8023" s="239">
        <v>89024</v>
      </c>
      <c r="B8023" s="100" t="s">
        <v>252</v>
      </c>
      <c r="C8023" s="104" t="s">
        <v>8368</v>
      </c>
      <c r="D8023" s="94" t="s">
        <v>317</v>
      </c>
      <c r="E8023" s="95">
        <v>0.65</v>
      </c>
      <c r="F8023" s="96">
        <f t="shared" si="1034"/>
        <v>0.8</v>
      </c>
      <c r="G8023" s="209">
        <f>ROUND(SUM('NOVO HORIZONTE'!G8023),2)</f>
        <v>0</v>
      </c>
      <c r="H8023" s="107">
        <f t="shared" si="1040"/>
        <v>0</v>
      </c>
      <c r="I8023" s="188">
        <f t="shared" si="1037"/>
        <v>0</v>
      </c>
      <c r="J8023" s="142"/>
      <c r="K8023" s="146"/>
      <c r="L8023" s="7" t="str">
        <f t="shared" si="1038"/>
        <v/>
      </c>
      <c r="M8023" s="7" t="str">
        <f t="shared" si="1039"/>
        <v/>
      </c>
      <c r="N8023" s="7" t="str">
        <f t="shared" si="1036"/>
        <v/>
      </c>
      <c r="O8023" s="144"/>
      <c r="P8023" s="355">
        <v>0</v>
      </c>
      <c r="Q8023" s="362">
        <f>SUM('NOVO HORIZONTE'!I8023)</f>
        <v>0</v>
      </c>
      <c r="R8023" s="363">
        <f t="shared" si="1035"/>
        <v>0</v>
      </c>
      <c r="S8023" s="153">
        <f t="shared" si="1033"/>
        <v>0</v>
      </c>
      <c r="T8023" s="364"/>
    </row>
    <row r="8024" ht="22.5" hidden="1" spans="1:20">
      <c r="A8024" s="239">
        <v>89025</v>
      </c>
      <c r="B8024" s="100" t="s">
        <v>252</v>
      </c>
      <c r="C8024" s="104" t="s">
        <v>8369</v>
      </c>
      <c r="D8024" s="94" t="s">
        <v>317</v>
      </c>
      <c r="E8024" s="95">
        <v>4.61</v>
      </c>
      <c r="F8024" s="96">
        <f t="shared" si="1034"/>
        <v>5.66</v>
      </c>
      <c r="G8024" s="209">
        <f>ROUND(SUM('NOVO HORIZONTE'!G8024),2)</f>
        <v>0</v>
      </c>
      <c r="H8024" s="107">
        <f t="shared" si="1040"/>
        <v>0</v>
      </c>
      <c r="I8024" s="188">
        <f t="shared" si="1037"/>
        <v>0</v>
      </c>
      <c r="J8024" s="142"/>
      <c r="K8024" s="146"/>
      <c r="L8024" s="7" t="str">
        <f t="shared" si="1038"/>
        <v/>
      </c>
      <c r="M8024" s="7" t="str">
        <f t="shared" si="1039"/>
        <v/>
      </c>
      <c r="N8024" s="7" t="str">
        <f t="shared" si="1036"/>
        <v/>
      </c>
      <c r="O8024" s="144"/>
      <c r="P8024" s="355">
        <v>0</v>
      </c>
      <c r="Q8024" s="362">
        <f>SUM('NOVO HORIZONTE'!I8024)</f>
        <v>0</v>
      </c>
      <c r="R8024" s="363">
        <f t="shared" si="1035"/>
        <v>0</v>
      </c>
      <c r="S8024" s="153">
        <f t="shared" si="1033"/>
        <v>0</v>
      </c>
      <c r="T8024" s="364"/>
    </row>
    <row r="8025" ht="22.5" hidden="1" spans="1:20">
      <c r="A8025" s="239">
        <v>89026</v>
      </c>
      <c r="B8025" s="100" t="s">
        <v>252</v>
      </c>
      <c r="C8025" s="104" t="s">
        <v>8370</v>
      </c>
      <c r="D8025" s="94" t="s">
        <v>317</v>
      </c>
      <c r="E8025" s="95">
        <v>166.27</v>
      </c>
      <c r="F8025" s="96">
        <f t="shared" si="1034"/>
        <v>204.08</v>
      </c>
      <c r="G8025" s="209">
        <f>ROUND(SUM('NOVO HORIZONTE'!G8025),2)</f>
        <v>0</v>
      </c>
      <c r="H8025" s="107">
        <f t="shared" si="1040"/>
        <v>0</v>
      </c>
      <c r="I8025" s="188">
        <f t="shared" si="1037"/>
        <v>0</v>
      </c>
      <c r="J8025" s="142"/>
      <c r="K8025" s="146"/>
      <c r="L8025" s="7" t="str">
        <f t="shared" si="1038"/>
        <v/>
      </c>
      <c r="M8025" s="7" t="str">
        <f t="shared" si="1039"/>
        <v/>
      </c>
      <c r="N8025" s="7" t="str">
        <f t="shared" si="1036"/>
        <v/>
      </c>
      <c r="O8025" s="144"/>
      <c r="P8025" s="355">
        <v>0</v>
      </c>
      <c r="Q8025" s="362">
        <f>SUM('NOVO HORIZONTE'!I8025)</f>
        <v>0</v>
      </c>
      <c r="R8025" s="363">
        <f t="shared" si="1035"/>
        <v>0</v>
      </c>
      <c r="S8025" s="153">
        <f t="shared" ref="S8025:S8081" si="1041">IF(R8025=0,0,IF(R8025&gt;0,"c","b"))</f>
        <v>0</v>
      </c>
      <c r="T8025" s="364"/>
    </row>
    <row r="8026" ht="12.75" hidden="1" spans="1:20">
      <c r="A8026" s="238" t="s">
        <v>8371</v>
      </c>
      <c r="B8026" s="236"/>
      <c r="C8026" s="161" t="s">
        <v>8372</v>
      </c>
      <c r="D8026" s="94"/>
      <c r="E8026" s="95">
        <v>0</v>
      </c>
      <c r="F8026" s="96">
        <f t="shared" si="1034"/>
        <v>0</v>
      </c>
      <c r="G8026" s="209">
        <f>ROUND(SUM('NOVO HORIZONTE'!G8026),2)</f>
        <v>0</v>
      </c>
      <c r="H8026" s="187">
        <f t="shared" si="1040"/>
        <v>0</v>
      </c>
      <c r="I8026" s="188">
        <f t="shared" si="1037"/>
        <v>0</v>
      </c>
      <c r="J8026" s="142"/>
      <c r="K8026" s="145" t="str">
        <f>IF(SUM(I8027:I8031)&gt;0,"xx","")</f>
        <v/>
      </c>
      <c r="L8026" s="7" t="str">
        <f t="shared" si="1038"/>
        <v/>
      </c>
      <c r="M8026" s="7" t="str">
        <f t="shared" si="1039"/>
        <v/>
      </c>
      <c r="N8026" s="7" t="str">
        <f t="shared" si="1036"/>
        <v/>
      </c>
      <c r="O8026" s="144"/>
      <c r="P8026" s="375"/>
      <c r="Q8026" s="362">
        <f>SUM('NOVO HORIZONTE'!I8026)</f>
        <v>0</v>
      </c>
      <c r="R8026" s="363">
        <f t="shared" si="1035"/>
        <v>0</v>
      </c>
      <c r="S8026" s="153">
        <f t="shared" si="1041"/>
        <v>0</v>
      </c>
      <c r="T8026" s="364"/>
    </row>
    <row r="8027" ht="33.75" hidden="1" spans="1:20">
      <c r="A8027" s="239">
        <v>91486</v>
      </c>
      <c r="B8027" s="100" t="s">
        <v>252</v>
      </c>
      <c r="C8027" s="104" t="s">
        <v>8373</v>
      </c>
      <c r="D8027" s="94" t="s">
        <v>7267</v>
      </c>
      <c r="E8027" s="95">
        <v>61.5</v>
      </c>
      <c r="F8027" s="96">
        <f t="shared" si="1034"/>
        <v>75.49</v>
      </c>
      <c r="G8027" s="209">
        <f>ROUND(SUM('NOVO HORIZONTE'!G8027),2)</f>
        <v>0</v>
      </c>
      <c r="H8027" s="107">
        <f t="shared" si="1040"/>
        <v>0</v>
      </c>
      <c r="I8027" s="188">
        <f t="shared" si="1037"/>
        <v>0</v>
      </c>
      <c r="J8027" s="142"/>
      <c r="K8027" s="146"/>
      <c r="L8027" s="7" t="str">
        <f t="shared" si="1038"/>
        <v/>
      </c>
      <c r="M8027" s="7" t="str">
        <f t="shared" si="1039"/>
        <v/>
      </c>
      <c r="N8027" s="7" t="str">
        <f t="shared" si="1036"/>
        <v/>
      </c>
      <c r="O8027" s="144"/>
      <c r="P8027" s="355">
        <v>0</v>
      </c>
      <c r="Q8027" s="362">
        <f>SUM('NOVO HORIZONTE'!I8027)</f>
        <v>0</v>
      </c>
      <c r="R8027" s="363">
        <f t="shared" si="1035"/>
        <v>0</v>
      </c>
      <c r="S8027" s="153">
        <f t="shared" si="1041"/>
        <v>0</v>
      </c>
      <c r="T8027" s="364"/>
    </row>
    <row r="8028" ht="33.75" hidden="1" spans="1:20">
      <c r="A8028" s="239">
        <v>91468</v>
      </c>
      <c r="B8028" s="100" t="s">
        <v>252</v>
      </c>
      <c r="C8028" s="104" t="s">
        <v>8374</v>
      </c>
      <c r="D8028" s="94" t="s">
        <v>317</v>
      </c>
      <c r="E8028" s="95">
        <v>25.24</v>
      </c>
      <c r="F8028" s="96">
        <f t="shared" si="1034"/>
        <v>30.98</v>
      </c>
      <c r="G8028" s="209">
        <f>ROUND(SUM('NOVO HORIZONTE'!G8028),2)</f>
        <v>0</v>
      </c>
      <c r="H8028" s="107">
        <f t="shared" si="1040"/>
        <v>0</v>
      </c>
      <c r="I8028" s="188">
        <f t="shared" si="1037"/>
        <v>0</v>
      </c>
      <c r="J8028" s="142"/>
      <c r="K8028" s="146"/>
      <c r="L8028" s="7" t="str">
        <f t="shared" si="1038"/>
        <v/>
      </c>
      <c r="M8028" s="7" t="str">
        <f t="shared" si="1039"/>
        <v/>
      </c>
      <c r="N8028" s="7" t="str">
        <f t="shared" si="1036"/>
        <v/>
      </c>
      <c r="O8028" s="144"/>
      <c r="P8028" s="355">
        <v>0</v>
      </c>
      <c r="Q8028" s="362">
        <f>SUM('NOVO HORIZONTE'!I8028)</f>
        <v>0</v>
      </c>
      <c r="R8028" s="363">
        <f t="shared" si="1035"/>
        <v>0</v>
      </c>
      <c r="S8028" s="153">
        <f t="shared" si="1041"/>
        <v>0</v>
      </c>
      <c r="T8028" s="364"/>
    </row>
    <row r="8029" ht="33.75" hidden="1" spans="1:20">
      <c r="A8029" s="239">
        <v>91469</v>
      </c>
      <c r="B8029" s="100" t="s">
        <v>252</v>
      </c>
      <c r="C8029" s="104" t="s">
        <v>8375</v>
      </c>
      <c r="D8029" s="94" t="s">
        <v>317</v>
      </c>
      <c r="E8029" s="95">
        <v>5.05</v>
      </c>
      <c r="F8029" s="96">
        <f t="shared" si="1034"/>
        <v>6.2</v>
      </c>
      <c r="G8029" s="209">
        <f>ROUND(SUM('NOVO HORIZONTE'!G8029),2)</f>
        <v>0</v>
      </c>
      <c r="H8029" s="107">
        <f t="shared" si="1040"/>
        <v>0</v>
      </c>
      <c r="I8029" s="188">
        <f t="shared" si="1037"/>
        <v>0</v>
      </c>
      <c r="J8029" s="142"/>
      <c r="K8029" s="146"/>
      <c r="L8029" s="7" t="str">
        <f t="shared" si="1038"/>
        <v/>
      </c>
      <c r="M8029" s="7" t="str">
        <f t="shared" si="1039"/>
        <v/>
      </c>
      <c r="N8029" s="7" t="str">
        <f t="shared" si="1036"/>
        <v/>
      </c>
      <c r="O8029" s="144"/>
      <c r="P8029" s="355">
        <v>0</v>
      </c>
      <c r="Q8029" s="362">
        <f>SUM('NOVO HORIZONTE'!I8029)</f>
        <v>0</v>
      </c>
      <c r="R8029" s="363">
        <f t="shared" si="1035"/>
        <v>0</v>
      </c>
      <c r="S8029" s="153">
        <f t="shared" si="1041"/>
        <v>0</v>
      </c>
      <c r="T8029" s="364"/>
    </row>
    <row r="8030" ht="33.75" hidden="1" spans="1:20">
      <c r="A8030" s="239">
        <v>91484</v>
      </c>
      <c r="B8030" s="100" t="s">
        <v>252</v>
      </c>
      <c r="C8030" s="104" t="s">
        <v>8376</v>
      </c>
      <c r="D8030" s="94" t="s">
        <v>317</v>
      </c>
      <c r="E8030" s="95">
        <v>4.01</v>
      </c>
      <c r="F8030" s="96">
        <f t="shared" si="1034"/>
        <v>4.92</v>
      </c>
      <c r="G8030" s="209">
        <f>ROUND(SUM('NOVO HORIZONTE'!G8030),2)</f>
        <v>0</v>
      </c>
      <c r="H8030" s="107">
        <f t="shared" si="1040"/>
        <v>0</v>
      </c>
      <c r="I8030" s="188">
        <f t="shared" si="1037"/>
        <v>0</v>
      </c>
      <c r="J8030" s="142"/>
      <c r="K8030" s="146"/>
      <c r="L8030" s="7" t="str">
        <f t="shared" si="1038"/>
        <v/>
      </c>
      <c r="M8030" s="7" t="str">
        <f t="shared" si="1039"/>
        <v/>
      </c>
      <c r="N8030" s="7" t="str">
        <f t="shared" si="1036"/>
        <v/>
      </c>
      <c r="O8030" s="144"/>
      <c r="P8030" s="355">
        <v>0</v>
      </c>
      <c r="Q8030" s="362">
        <f>SUM('NOVO HORIZONTE'!I8030)</f>
        <v>0</v>
      </c>
      <c r="R8030" s="363">
        <f t="shared" si="1035"/>
        <v>0</v>
      </c>
      <c r="S8030" s="153">
        <f t="shared" si="1041"/>
        <v>0</v>
      </c>
      <c r="T8030" s="364"/>
    </row>
    <row r="8031" ht="33.75" hidden="1" spans="1:20">
      <c r="A8031" s="239">
        <v>91485</v>
      </c>
      <c r="B8031" s="100" t="s">
        <v>252</v>
      </c>
      <c r="C8031" s="104" t="s">
        <v>8377</v>
      </c>
      <c r="D8031" s="94" t="s">
        <v>317</v>
      </c>
      <c r="E8031" s="95">
        <v>150.56</v>
      </c>
      <c r="F8031" s="96">
        <f t="shared" si="1034"/>
        <v>184.8</v>
      </c>
      <c r="G8031" s="209">
        <f>ROUND(SUM('NOVO HORIZONTE'!G8031),2)</f>
        <v>0</v>
      </c>
      <c r="H8031" s="107">
        <f t="shared" si="1040"/>
        <v>0</v>
      </c>
      <c r="I8031" s="188">
        <f t="shared" si="1037"/>
        <v>0</v>
      </c>
      <c r="J8031" s="142"/>
      <c r="K8031" s="146"/>
      <c r="L8031" s="7" t="str">
        <f t="shared" si="1038"/>
        <v/>
      </c>
      <c r="M8031" s="7" t="str">
        <f t="shared" si="1039"/>
        <v/>
      </c>
      <c r="N8031" s="7" t="str">
        <f t="shared" si="1036"/>
        <v/>
      </c>
      <c r="O8031" s="144"/>
      <c r="P8031" s="355">
        <v>0</v>
      </c>
      <c r="Q8031" s="362">
        <f>SUM('NOVO HORIZONTE'!I8031)</f>
        <v>0</v>
      </c>
      <c r="R8031" s="363">
        <f t="shared" si="1035"/>
        <v>0</v>
      </c>
      <c r="S8031" s="153">
        <f t="shared" si="1041"/>
        <v>0</v>
      </c>
      <c r="T8031" s="364"/>
    </row>
    <row r="8032" ht="12.75" hidden="1" spans="1:20">
      <c r="A8032" s="238" t="s">
        <v>8378</v>
      </c>
      <c r="B8032" s="236"/>
      <c r="C8032" s="161" t="s">
        <v>8379</v>
      </c>
      <c r="D8032" s="94"/>
      <c r="E8032" s="95">
        <v>0</v>
      </c>
      <c r="F8032" s="96">
        <f t="shared" si="1034"/>
        <v>0</v>
      </c>
      <c r="G8032" s="209">
        <f>ROUND(SUM('NOVO HORIZONTE'!G8032),2)</f>
        <v>0</v>
      </c>
      <c r="H8032" s="187">
        <f t="shared" si="1040"/>
        <v>0</v>
      </c>
      <c r="I8032" s="188">
        <f t="shared" si="1037"/>
        <v>0</v>
      </c>
      <c r="J8032" s="142"/>
      <c r="K8032" s="145" t="str">
        <f>IF(SUM(I8033:I8037)&gt;0,"xx","")</f>
        <v/>
      </c>
      <c r="L8032" s="7" t="str">
        <f t="shared" si="1038"/>
        <v/>
      </c>
      <c r="M8032" s="7" t="str">
        <f t="shared" si="1039"/>
        <v/>
      </c>
      <c r="N8032" s="7" t="str">
        <f t="shared" si="1036"/>
        <v/>
      </c>
      <c r="O8032" s="144"/>
      <c r="P8032" s="375"/>
      <c r="Q8032" s="362">
        <f>SUM('NOVO HORIZONTE'!I8032)</f>
        <v>0</v>
      </c>
      <c r="R8032" s="363">
        <f t="shared" si="1035"/>
        <v>0</v>
      </c>
      <c r="S8032" s="153">
        <f t="shared" si="1041"/>
        <v>0</v>
      </c>
      <c r="T8032" s="364"/>
    </row>
    <row r="8033" ht="22.5" hidden="1" spans="1:20">
      <c r="A8033" s="239">
        <v>5839</v>
      </c>
      <c r="B8033" s="100" t="s">
        <v>252</v>
      </c>
      <c r="C8033" s="104" t="s">
        <v>8380</v>
      </c>
      <c r="D8033" s="94" t="s">
        <v>7265</v>
      </c>
      <c r="E8033" s="95">
        <v>10.78</v>
      </c>
      <c r="F8033" s="96">
        <f t="shared" si="1034"/>
        <v>13.23</v>
      </c>
      <c r="G8033" s="209">
        <f>ROUND(SUM('NOVO HORIZONTE'!G8033),2)</f>
        <v>0</v>
      </c>
      <c r="H8033" s="107">
        <f t="shared" si="1040"/>
        <v>0</v>
      </c>
      <c r="I8033" s="188">
        <f t="shared" si="1037"/>
        <v>0</v>
      </c>
      <c r="J8033" s="142"/>
      <c r="K8033" s="146"/>
      <c r="L8033" s="7" t="str">
        <f t="shared" si="1038"/>
        <v/>
      </c>
      <c r="M8033" s="7" t="str">
        <f t="shared" si="1039"/>
        <v/>
      </c>
      <c r="N8033" s="7" t="str">
        <f t="shared" si="1036"/>
        <v/>
      </c>
      <c r="O8033" s="144"/>
      <c r="P8033" s="355">
        <v>0</v>
      </c>
      <c r="Q8033" s="362">
        <f>SUM('NOVO HORIZONTE'!I8033)</f>
        <v>0</v>
      </c>
      <c r="R8033" s="363">
        <f t="shared" si="1035"/>
        <v>0</v>
      </c>
      <c r="S8033" s="153">
        <f t="shared" si="1041"/>
        <v>0</v>
      </c>
      <c r="T8033" s="364"/>
    </row>
    <row r="8034" ht="22.5" hidden="1" spans="1:20">
      <c r="A8034" s="239">
        <v>5841</v>
      </c>
      <c r="B8034" s="100" t="s">
        <v>252</v>
      </c>
      <c r="C8034" s="104" t="s">
        <v>8381</v>
      </c>
      <c r="D8034" s="94" t="s">
        <v>7267</v>
      </c>
      <c r="E8034" s="95">
        <v>5.13</v>
      </c>
      <c r="F8034" s="96">
        <f t="shared" si="1034"/>
        <v>6.3</v>
      </c>
      <c r="G8034" s="209">
        <f>ROUND(SUM('NOVO HORIZONTE'!G8034),2)</f>
        <v>0</v>
      </c>
      <c r="H8034" s="107">
        <f t="shared" si="1040"/>
        <v>0</v>
      </c>
      <c r="I8034" s="188">
        <f t="shared" si="1037"/>
        <v>0</v>
      </c>
      <c r="J8034" s="142"/>
      <c r="K8034" s="146"/>
      <c r="L8034" s="7" t="str">
        <f t="shared" si="1038"/>
        <v/>
      </c>
      <c r="M8034" s="7" t="str">
        <f t="shared" si="1039"/>
        <v/>
      </c>
      <c r="N8034" s="7" t="str">
        <f t="shared" si="1036"/>
        <v/>
      </c>
      <c r="O8034" s="144"/>
      <c r="P8034" s="355">
        <v>0</v>
      </c>
      <c r="Q8034" s="362">
        <f>SUM('NOVO HORIZONTE'!I8034)</f>
        <v>0</v>
      </c>
      <c r="R8034" s="363">
        <f t="shared" si="1035"/>
        <v>0</v>
      </c>
      <c r="S8034" s="153">
        <f t="shared" si="1041"/>
        <v>0</v>
      </c>
      <c r="T8034" s="364"/>
    </row>
    <row r="8035" ht="22.5" hidden="1" spans="1:20">
      <c r="A8035" s="239">
        <v>53804</v>
      </c>
      <c r="B8035" s="100" t="s">
        <v>252</v>
      </c>
      <c r="C8035" s="104" t="s">
        <v>8382</v>
      </c>
      <c r="D8035" s="94" t="s">
        <v>317</v>
      </c>
      <c r="E8035" s="95">
        <v>5.65</v>
      </c>
      <c r="F8035" s="96">
        <f t="shared" si="1034"/>
        <v>6.93</v>
      </c>
      <c r="G8035" s="209">
        <f>ROUND(SUM('NOVO HORIZONTE'!G8035),2)</f>
        <v>0</v>
      </c>
      <c r="H8035" s="107">
        <f t="shared" si="1040"/>
        <v>0</v>
      </c>
      <c r="I8035" s="188">
        <f t="shared" si="1037"/>
        <v>0</v>
      </c>
      <c r="J8035" s="142"/>
      <c r="K8035" s="146"/>
      <c r="L8035" s="7" t="str">
        <f t="shared" si="1038"/>
        <v/>
      </c>
      <c r="M8035" s="7" t="str">
        <f t="shared" si="1039"/>
        <v/>
      </c>
      <c r="N8035" s="7" t="str">
        <f t="shared" si="1036"/>
        <v/>
      </c>
      <c r="O8035" s="144"/>
      <c r="P8035" s="355">
        <v>0</v>
      </c>
      <c r="Q8035" s="362">
        <f>SUM('NOVO HORIZONTE'!I8035)</f>
        <v>0</v>
      </c>
      <c r="R8035" s="363">
        <f t="shared" si="1035"/>
        <v>0</v>
      </c>
      <c r="S8035" s="153">
        <f t="shared" si="1041"/>
        <v>0</v>
      </c>
      <c r="T8035" s="364"/>
    </row>
    <row r="8036" ht="22.5" hidden="1" spans="1:20">
      <c r="A8036" s="239">
        <v>89015</v>
      </c>
      <c r="B8036" s="100" t="s">
        <v>252</v>
      </c>
      <c r="C8036" s="104" t="s">
        <v>8383</v>
      </c>
      <c r="D8036" s="94" t="s">
        <v>317</v>
      </c>
      <c r="E8036" s="95">
        <v>4.52</v>
      </c>
      <c r="F8036" s="96">
        <f t="shared" si="1034"/>
        <v>5.55</v>
      </c>
      <c r="G8036" s="209">
        <f>ROUND(SUM('NOVO HORIZONTE'!G8036),2)</f>
        <v>0</v>
      </c>
      <c r="H8036" s="107">
        <f t="shared" si="1040"/>
        <v>0</v>
      </c>
      <c r="I8036" s="188">
        <f t="shared" si="1037"/>
        <v>0</v>
      </c>
      <c r="J8036" s="142"/>
      <c r="K8036" s="146"/>
      <c r="L8036" s="7" t="str">
        <f t="shared" si="1038"/>
        <v/>
      </c>
      <c r="M8036" s="7" t="str">
        <f t="shared" si="1039"/>
        <v/>
      </c>
      <c r="N8036" s="7" t="str">
        <f t="shared" si="1036"/>
        <v/>
      </c>
      <c r="O8036" s="144"/>
      <c r="P8036" s="355">
        <v>0</v>
      </c>
      <c r="Q8036" s="362">
        <f>SUM('NOVO HORIZONTE'!I8036)</f>
        <v>0</v>
      </c>
      <c r="R8036" s="363">
        <f t="shared" si="1035"/>
        <v>0</v>
      </c>
      <c r="S8036" s="153">
        <f t="shared" si="1041"/>
        <v>0</v>
      </c>
      <c r="T8036" s="364"/>
    </row>
    <row r="8037" ht="22.5" hidden="1" spans="1:20">
      <c r="A8037" s="239">
        <v>89016</v>
      </c>
      <c r="B8037" s="100" t="s">
        <v>252</v>
      </c>
      <c r="C8037" s="104" t="s">
        <v>8384</v>
      </c>
      <c r="D8037" s="94" t="s">
        <v>317</v>
      </c>
      <c r="E8037" s="95">
        <v>0.61</v>
      </c>
      <c r="F8037" s="96">
        <f t="shared" si="1034"/>
        <v>0.75</v>
      </c>
      <c r="G8037" s="209">
        <f>ROUND(SUM('NOVO HORIZONTE'!G8037),2)</f>
        <v>0</v>
      </c>
      <c r="H8037" s="107">
        <f t="shared" si="1040"/>
        <v>0</v>
      </c>
      <c r="I8037" s="188">
        <f t="shared" si="1037"/>
        <v>0</v>
      </c>
      <c r="J8037" s="142"/>
      <c r="K8037" s="146"/>
      <c r="L8037" s="7" t="str">
        <f t="shared" si="1038"/>
        <v/>
      </c>
      <c r="M8037" s="7" t="str">
        <f t="shared" si="1039"/>
        <v/>
      </c>
      <c r="N8037" s="7" t="str">
        <f t="shared" si="1036"/>
        <v/>
      </c>
      <c r="O8037" s="144"/>
      <c r="P8037" s="355">
        <v>0</v>
      </c>
      <c r="Q8037" s="362">
        <f>SUM('NOVO HORIZONTE'!I8037)</f>
        <v>0</v>
      </c>
      <c r="R8037" s="363">
        <f t="shared" si="1035"/>
        <v>0</v>
      </c>
      <c r="S8037" s="153">
        <f t="shared" si="1041"/>
        <v>0</v>
      </c>
      <c r="T8037" s="364"/>
    </row>
    <row r="8038" ht="12.75" hidden="1" spans="1:20">
      <c r="A8038" s="238" t="s">
        <v>8385</v>
      </c>
      <c r="B8038" s="236"/>
      <c r="C8038" s="161" t="s">
        <v>8386</v>
      </c>
      <c r="D8038" s="94"/>
      <c r="E8038" s="95">
        <v>0</v>
      </c>
      <c r="F8038" s="96">
        <f t="shared" si="1034"/>
        <v>0</v>
      </c>
      <c r="G8038" s="209">
        <f>ROUND(SUM('NOVO HORIZONTE'!G8038),2)</f>
        <v>0</v>
      </c>
      <c r="H8038" s="187">
        <f t="shared" si="1040"/>
        <v>0</v>
      </c>
      <c r="I8038" s="188">
        <f t="shared" si="1037"/>
        <v>0</v>
      </c>
      <c r="J8038" s="142"/>
      <c r="K8038" s="145" t="str">
        <f>IF(SUM(I8039:I8042)&gt;0,"xx","")</f>
        <v/>
      </c>
      <c r="L8038" s="7" t="str">
        <f t="shared" si="1038"/>
        <v/>
      </c>
      <c r="M8038" s="7" t="str">
        <f t="shared" si="1039"/>
        <v/>
      </c>
      <c r="N8038" s="7" t="str">
        <f t="shared" si="1036"/>
        <v/>
      </c>
      <c r="O8038" s="144"/>
      <c r="P8038" s="375"/>
      <c r="Q8038" s="362">
        <f>SUM('NOVO HORIZONTE'!I8038)</f>
        <v>0</v>
      </c>
      <c r="R8038" s="363">
        <f t="shared" si="1035"/>
        <v>0</v>
      </c>
      <c r="S8038" s="153">
        <f t="shared" si="1041"/>
        <v>0</v>
      </c>
      <c r="T8038" s="364"/>
    </row>
    <row r="8039" ht="33.75" hidden="1" spans="1:20">
      <c r="A8039" s="239">
        <v>5741</v>
      </c>
      <c r="B8039" s="100" t="s">
        <v>252</v>
      </c>
      <c r="C8039" s="104" t="s">
        <v>8387</v>
      </c>
      <c r="D8039" s="94" t="s">
        <v>317</v>
      </c>
      <c r="E8039" s="95">
        <v>39.14</v>
      </c>
      <c r="F8039" s="96">
        <f t="shared" si="1034"/>
        <v>48.04</v>
      </c>
      <c r="G8039" s="209">
        <f>ROUND(SUM('NOVO HORIZONTE'!G8039),2)</f>
        <v>0</v>
      </c>
      <c r="H8039" s="107">
        <f t="shared" si="1040"/>
        <v>0</v>
      </c>
      <c r="I8039" s="188">
        <f t="shared" si="1037"/>
        <v>0</v>
      </c>
      <c r="J8039" s="142"/>
      <c r="K8039" s="146"/>
      <c r="L8039" s="7" t="str">
        <f t="shared" si="1038"/>
        <v/>
      </c>
      <c r="M8039" s="7" t="str">
        <f t="shared" si="1039"/>
        <v/>
      </c>
      <c r="N8039" s="7" t="str">
        <f t="shared" si="1036"/>
        <v/>
      </c>
      <c r="O8039" s="144"/>
      <c r="P8039" s="355">
        <v>0</v>
      </c>
      <c r="Q8039" s="362">
        <f>SUM('NOVO HORIZONTE'!I8039)</f>
        <v>0</v>
      </c>
      <c r="R8039" s="363">
        <f t="shared" si="1035"/>
        <v>0</v>
      </c>
      <c r="S8039" s="153">
        <f t="shared" si="1041"/>
        <v>0</v>
      </c>
      <c r="T8039" s="364"/>
    </row>
    <row r="8040" ht="33.75" hidden="1" spans="1:20">
      <c r="A8040" s="239">
        <v>5742</v>
      </c>
      <c r="B8040" s="100" t="s">
        <v>252</v>
      </c>
      <c r="C8040" s="104" t="s">
        <v>8388</v>
      </c>
      <c r="D8040" s="94" t="s">
        <v>317</v>
      </c>
      <c r="E8040" s="95">
        <v>26.83</v>
      </c>
      <c r="F8040" s="96">
        <f t="shared" si="1034"/>
        <v>32.93</v>
      </c>
      <c r="G8040" s="209">
        <f>ROUND(SUM('NOVO HORIZONTE'!G8040),2)</f>
        <v>0</v>
      </c>
      <c r="H8040" s="107">
        <f t="shared" si="1040"/>
        <v>0</v>
      </c>
      <c r="I8040" s="188">
        <f t="shared" si="1037"/>
        <v>0</v>
      </c>
      <c r="J8040" s="142"/>
      <c r="K8040" s="146"/>
      <c r="L8040" s="7" t="str">
        <f t="shared" si="1038"/>
        <v/>
      </c>
      <c r="M8040" s="7" t="str">
        <f t="shared" si="1039"/>
        <v/>
      </c>
      <c r="N8040" s="7" t="str">
        <f t="shared" si="1036"/>
        <v/>
      </c>
      <c r="O8040" s="144"/>
      <c r="P8040" s="355">
        <v>0</v>
      </c>
      <c r="Q8040" s="362">
        <f>SUM('NOVO HORIZONTE'!I8040)</f>
        <v>0</v>
      </c>
      <c r="R8040" s="363">
        <f t="shared" si="1035"/>
        <v>0</v>
      </c>
      <c r="S8040" s="153">
        <f t="shared" si="1041"/>
        <v>0</v>
      </c>
      <c r="T8040" s="364"/>
    </row>
    <row r="8041" ht="33.75" hidden="1" spans="1:20">
      <c r="A8041" s="239">
        <v>5882</v>
      </c>
      <c r="B8041" s="100" t="s">
        <v>252</v>
      </c>
      <c r="C8041" s="104" t="s">
        <v>8389</v>
      </c>
      <c r="D8041" s="94" t="s">
        <v>7265</v>
      </c>
      <c r="E8041" s="95">
        <v>116.35</v>
      </c>
      <c r="F8041" s="96">
        <f t="shared" si="1034"/>
        <v>142.81</v>
      </c>
      <c r="G8041" s="209">
        <f>ROUND(SUM('NOVO HORIZONTE'!G8041),2)</f>
        <v>0</v>
      </c>
      <c r="H8041" s="107">
        <f t="shared" si="1040"/>
        <v>0</v>
      </c>
      <c r="I8041" s="188">
        <f t="shared" si="1037"/>
        <v>0</v>
      </c>
      <c r="J8041" s="142"/>
      <c r="K8041" s="146"/>
      <c r="L8041" s="7" t="str">
        <f t="shared" si="1038"/>
        <v/>
      </c>
      <c r="M8041" s="7" t="str">
        <f t="shared" si="1039"/>
        <v/>
      </c>
      <c r="N8041" s="7" t="str">
        <f t="shared" si="1036"/>
        <v/>
      </c>
      <c r="O8041" s="144"/>
      <c r="P8041" s="355">
        <v>0</v>
      </c>
      <c r="Q8041" s="362">
        <f>SUM('NOVO HORIZONTE'!I8041)</f>
        <v>0</v>
      </c>
      <c r="R8041" s="363">
        <f t="shared" si="1035"/>
        <v>0</v>
      </c>
      <c r="S8041" s="153">
        <f t="shared" si="1041"/>
        <v>0</v>
      </c>
      <c r="T8041" s="364"/>
    </row>
    <row r="8042" ht="33.75" hidden="1" spans="1:20">
      <c r="A8042" s="239">
        <v>5884</v>
      </c>
      <c r="B8042" s="100" t="s">
        <v>252</v>
      </c>
      <c r="C8042" s="104" t="s">
        <v>8390</v>
      </c>
      <c r="D8042" s="94" t="s">
        <v>7267</v>
      </c>
      <c r="E8042" s="95">
        <v>50.38</v>
      </c>
      <c r="F8042" s="96">
        <f t="shared" si="1034"/>
        <v>61.84</v>
      </c>
      <c r="G8042" s="209">
        <f>ROUND(SUM('NOVO HORIZONTE'!G8042),2)</f>
        <v>0</v>
      </c>
      <c r="H8042" s="107">
        <f t="shared" si="1040"/>
        <v>0</v>
      </c>
      <c r="I8042" s="188">
        <f t="shared" si="1037"/>
        <v>0</v>
      </c>
      <c r="J8042" s="142"/>
      <c r="K8042" s="146"/>
      <c r="L8042" s="7" t="str">
        <f t="shared" si="1038"/>
        <v/>
      </c>
      <c r="M8042" s="7" t="str">
        <f t="shared" si="1039"/>
        <v/>
      </c>
      <c r="N8042" s="7" t="str">
        <f t="shared" si="1036"/>
        <v/>
      </c>
      <c r="O8042" s="144"/>
      <c r="P8042" s="355">
        <v>0</v>
      </c>
      <c r="Q8042" s="362">
        <f>SUM('NOVO HORIZONTE'!I8042)</f>
        <v>0</v>
      </c>
      <c r="R8042" s="363">
        <f t="shared" si="1035"/>
        <v>0</v>
      </c>
      <c r="S8042" s="153">
        <f t="shared" si="1041"/>
        <v>0</v>
      </c>
      <c r="T8042" s="364"/>
    </row>
    <row r="8043" ht="12.75" hidden="1" spans="1:20">
      <c r="A8043" s="238" t="s">
        <v>8391</v>
      </c>
      <c r="B8043" s="236"/>
      <c r="C8043" s="161" t="s">
        <v>8392</v>
      </c>
      <c r="D8043" s="94"/>
      <c r="E8043" s="95">
        <v>0</v>
      </c>
      <c r="F8043" s="96">
        <f t="shared" si="1034"/>
        <v>0</v>
      </c>
      <c r="G8043" s="209">
        <f>ROUND(SUM('NOVO HORIZONTE'!G8043),2)</f>
        <v>0</v>
      </c>
      <c r="H8043" s="187">
        <f t="shared" si="1040"/>
        <v>0</v>
      </c>
      <c r="I8043" s="188">
        <f t="shared" si="1037"/>
        <v>0</v>
      </c>
      <c r="J8043" s="142"/>
      <c r="K8043" s="145" t="str">
        <f>IF(SUM(I8044:I8049)&gt;0,"xx","")</f>
        <v/>
      </c>
      <c r="L8043" s="7" t="str">
        <f t="shared" si="1038"/>
        <v/>
      </c>
      <c r="M8043" s="7" t="str">
        <f t="shared" si="1039"/>
        <v/>
      </c>
      <c r="N8043" s="7" t="str">
        <f t="shared" si="1036"/>
        <v/>
      </c>
      <c r="O8043" s="144"/>
      <c r="P8043" s="375"/>
      <c r="Q8043" s="362">
        <f>SUM('NOVO HORIZONTE'!I8043)</f>
        <v>0</v>
      </c>
      <c r="R8043" s="363">
        <f t="shared" si="1035"/>
        <v>0</v>
      </c>
      <c r="S8043" s="153">
        <f t="shared" si="1041"/>
        <v>0</v>
      </c>
      <c r="T8043" s="364"/>
    </row>
    <row r="8044" ht="33.75" hidden="1" spans="1:20">
      <c r="A8044" s="239">
        <v>91285</v>
      </c>
      <c r="B8044" s="100" t="s">
        <v>252</v>
      </c>
      <c r="C8044" s="104" t="s">
        <v>8393</v>
      </c>
      <c r="D8044" s="94" t="s">
        <v>7267</v>
      </c>
      <c r="E8044" s="95">
        <v>0.82</v>
      </c>
      <c r="F8044" s="96">
        <f t="shared" si="1034"/>
        <v>1.01</v>
      </c>
      <c r="G8044" s="209">
        <f>ROUND(SUM('NOVO HORIZONTE'!G8044),2)</f>
        <v>0</v>
      </c>
      <c r="H8044" s="107">
        <f t="shared" si="1040"/>
        <v>0</v>
      </c>
      <c r="I8044" s="188">
        <f t="shared" si="1037"/>
        <v>0</v>
      </c>
      <c r="J8044" s="142"/>
      <c r="K8044" s="146"/>
      <c r="L8044" s="7" t="str">
        <f t="shared" si="1038"/>
        <v/>
      </c>
      <c r="M8044" s="7" t="str">
        <f t="shared" si="1039"/>
        <v/>
      </c>
      <c r="N8044" s="7" t="str">
        <f t="shared" si="1036"/>
        <v/>
      </c>
      <c r="O8044" s="144"/>
      <c r="P8044" s="355">
        <v>0</v>
      </c>
      <c r="Q8044" s="362">
        <f>SUM('NOVO HORIZONTE'!I8044)</f>
        <v>0</v>
      </c>
      <c r="R8044" s="363">
        <f t="shared" si="1035"/>
        <v>0</v>
      </c>
      <c r="S8044" s="153">
        <f t="shared" si="1041"/>
        <v>0</v>
      </c>
      <c r="T8044" s="364"/>
    </row>
    <row r="8045" ht="33.75" hidden="1" spans="1:20">
      <c r="A8045" s="239">
        <v>91279</v>
      </c>
      <c r="B8045" s="100" t="s">
        <v>252</v>
      </c>
      <c r="C8045" s="104" t="s">
        <v>8394</v>
      </c>
      <c r="D8045" s="94" t="s">
        <v>317</v>
      </c>
      <c r="E8045" s="95">
        <v>0.74</v>
      </c>
      <c r="F8045" s="96">
        <f t="shared" si="1034"/>
        <v>0.91</v>
      </c>
      <c r="G8045" s="209">
        <f>ROUND(SUM('NOVO HORIZONTE'!G8045),2)</f>
        <v>0</v>
      </c>
      <c r="H8045" s="107">
        <f t="shared" si="1040"/>
        <v>0</v>
      </c>
      <c r="I8045" s="188">
        <f t="shared" si="1037"/>
        <v>0</v>
      </c>
      <c r="J8045" s="142"/>
      <c r="K8045" s="146"/>
      <c r="L8045" s="7" t="str">
        <f t="shared" si="1038"/>
        <v/>
      </c>
      <c r="M8045" s="7" t="str">
        <f t="shared" si="1039"/>
        <v/>
      </c>
      <c r="N8045" s="7" t="str">
        <f t="shared" si="1036"/>
        <v/>
      </c>
      <c r="O8045" s="144"/>
      <c r="P8045" s="355">
        <v>0</v>
      </c>
      <c r="Q8045" s="362">
        <f>SUM('NOVO HORIZONTE'!I8045)</f>
        <v>0</v>
      </c>
      <c r="R8045" s="363">
        <f t="shared" si="1035"/>
        <v>0</v>
      </c>
      <c r="S8045" s="153">
        <f t="shared" si="1041"/>
        <v>0</v>
      </c>
      <c r="T8045" s="364"/>
    </row>
    <row r="8046" ht="33.75" hidden="1" spans="1:20">
      <c r="A8046" s="239">
        <v>91280</v>
      </c>
      <c r="B8046" s="100" t="s">
        <v>252</v>
      </c>
      <c r="C8046" s="104" t="s">
        <v>8395</v>
      </c>
      <c r="D8046" s="94" t="s">
        <v>317</v>
      </c>
      <c r="E8046" s="95">
        <v>0.08</v>
      </c>
      <c r="F8046" s="96">
        <f t="shared" ref="F8046:F8052" si="1042">IF(E8046=0,0,IF(P8046=0,ROUND(E8046*(1+E$13),2),ROUND(E8046*(1+E$12),2)))</f>
        <v>0.1</v>
      </c>
      <c r="G8046" s="209">
        <f>ROUND(SUM('NOVO HORIZONTE'!G8046),2)</f>
        <v>0</v>
      </c>
      <c r="H8046" s="107">
        <f t="shared" si="1040"/>
        <v>0</v>
      </c>
      <c r="I8046" s="188">
        <f t="shared" si="1037"/>
        <v>0</v>
      </c>
      <c r="J8046" s="142"/>
      <c r="K8046" s="146"/>
      <c r="L8046" s="7" t="str">
        <f t="shared" si="1038"/>
        <v/>
      </c>
      <c r="M8046" s="7" t="str">
        <f t="shared" si="1039"/>
        <v/>
      </c>
      <c r="N8046" s="7" t="str">
        <f t="shared" si="1036"/>
        <v/>
      </c>
      <c r="O8046" s="144"/>
      <c r="P8046" s="355">
        <v>0</v>
      </c>
      <c r="Q8046" s="362">
        <f>SUM('NOVO HORIZONTE'!I8046)</f>
        <v>0</v>
      </c>
      <c r="R8046" s="363">
        <f t="shared" ref="R8046:R8081" si="1043">I8046-Q8046</f>
        <v>0</v>
      </c>
      <c r="S8046" s="153">
        <f t="shared" si="1041"/>
        <v>0</v>
      </c>
      <c r="T8046" s="364"/>
    </row>
    <row r="8047" ht="33.75" hidden="1" spans="1:20">
      <c r="A8047" s="239">
        <v>91281</v>
      </c>
      <c r="B8047" s="100" t="s">
        <v>252</v>
      </c>
      <c r="C8047" s="104" t="s">
        <v>8396</v>
      </c>
      <c r="D8047" s="94" t="s">
        <v>317</v>
      </c>
      <c r="E8047" s="95">
        <v>0.93</v>
      </c>
      <c r="F8047" s="96">
        <f t="shared" si="1042"/>
        <v>1.14</v>
      </c>
      <c r="G8047" s="209">
        <f>ROUND(SUM('NOVO HORIZONTE'!G8047),2)</f>
        <v>0</v>
      </c>
      <c r="H8047" s="107">
        <f t="shared" si="1040"/>
        <v>0</v>
      </c>
      <c r="I8047" s="188">
        <f t="shared" si="1037"/>
        <v>0</v>
      </c>
      <c r="J8047" s="142"/>
      <c r="K8047" s="146"/>
      <c r="L8047" s="7" t="str">
        <f t="shared" si="1038"/>
        <v/>
      </c>
      <c r="M8047" s="7" t="str">
        <f t="shared" si="1039"/>
        <v/>
      </c>
      <c r="N8047" s="7" t="str">
        <f t="shared" si="1036"/>
        <v/>
      </c>
      <c r="O8047" s="144"/>
      <c r="P8047" s="355">
        <v>0</v>
      </c>
      <c r="Q8047" s="362">
        <f>SUM('NOVO HORIZONTE'!I8047)</f>
        <v>0</v>
      </c>
      <c r="R8047" s="363">
        <f t="shared" si="1043"/>
        <v>0</v>
      </c>
      <c r="S8047" s="153">
        <f t="shared" si="1041"/>
        <v>0</v>
      </c>
      <c r="T8047" s="364"/>
    </row>
    <row r="8048" ht="33.75" hidden="1" spans="1:20">
      <c r="A8048" s="239">
        <v>91282</v>
      </c>
      <c r="B8048" s="100" t="s">
        <v>252</v>
      </c>
      <c r="C8048" s="104" t="s">
        <v>8397</v>
      </c>
      <c r="D8048" s="94" t="s">
        <v>317</v>
      </c>
      <c r="E8048" s="95">
        <v>7.74</v>
      </c>
      <c r="F8048" s="96">
        <f t="shared" si="1042"/>
        <v>9.5</v>
      </c>
      <c r="G8048" s="209">
        <f>ROUND(SUM('NOVO HORIZONTE'!G8048),2)</f>
        <v>0</v>
      </c>
      <c r="H8048" s="107">
        <f t="shared" si="1040"/>
        <v>0</v>
      </c>
      <c r="I8048" s="188">
        <f t="shared" si="1037"/>
        <v>0</v>
      </c>
      <c r="J8048" s="142"/>
      <c r="K8048" s="146"/>
      <c r="L8048" s="7" t="str">
        <f t="shared" si="1038"/>
        <v/>
      </c>
      <c r="M8048" s="7" t="str">
        <f t="shared" si="1039"/>
        <v/>
      </c>
      <c r="N8048" s="7" t="str">
        <f t="shared" si="1036"/>
        <v/>
      </c>
      <c r="O8048" s="144"/>
      <c r="P8048" s="355">
        <v>0</v>
      </c>
      <c r="Q8048" s="362">
        <f>SUM('NOVO HORIZONTE'!I8048)</f>
        <v>0</v>
      </c>
      <c r="R8048" s="363">
        <f t="shared" si="1043"/>
        <v>0</v>
      </c>
      <c r="S8048" s="153">
        <f t="shared" si="1041"/>
        <v>0</v>
      </c>
      <c r="T8048" s="364"/>
    </row>
    <row r="8049" ht="33.75" hidden="1" spans="1:20">
      <c r="A8049" s="239">
        <v>91283</v>
      </c>
      <c r="B8049" s="100" t="s">
        <v>252</v>
      </c>
      <c r="C8049" s="104" t="s">
        <v>8398</v>
      </c>
      <c r="D8049" s="94" t="s">
        <v>7265</v>
      </c>
      <c r="E8049" s="95">
        <v>9.49</v>
      </c>
      <c r="F8049" s="96">
        <f t="shared" si="1042"/>
        <v>11.65</v>
      </c>
      <c r="G8049" s="209">
        <f>ROUND(SUM('NOVO HORIZONTE'!G8049),2)</f>
        <v>0</v>
      </c>
      <c r="H8049" s="107">
        <f t="shared" si="1040"/>
        <v>0</v>
      </c>
      <c r="I8049" s="188">
        <f t="shared" si="1037"/>
        <v>0</v>
      </c>
      <c r="J8049" s="142"/>
      <c r="K8049" s="146"/>
      <c r="L8049" s="7" t="str">
        <f t="shared" si="1038"/>
        <v/>
      </c>
      <c r="M8049" s="7" t="str">
        <f t="shared" si="1039"/>
        <v/>
      </c>
      <c r="N8049" s="7" t="str">
        <f t="shared" si="1036"/>
        <v/>
      </c>
      <c r="O8049" s="144"/>
      <c r="P8049" s="355">
        <v>0</v>
      </c>
      <c r="Q8049" s="362">
        <f>SUM('NOVO HORIZONTE'!I8049)</f>
        <v>0</v>
      </c>
      <c r="R8049" s="363">
        <f t="shared" si="1043"/>
        <v>0</v>
      </c>
      <c r="S8049" s="153">
        <f t="shared" si="1041"/>
        <v>0</v>
      </c>
      <c r="T8049" s="364"/>
    </row>
    <row r="8050" ht="12.75" hidden="1" spans="1:20">
      <c r="A8050" s="238" t="s">
        <v>8399</v>
      </c>
      <c r="B8050" s="236"/>
      <c r="C8050" s="161" t="s">
        <v>8400</v>
      </c>
      <c r="D8050" s="94"/>
      <c r="E8050" s="95"/>
      <c r="F8050" s="96">
        <f t="shared" si="1042"/>
        <v>0</v>
      </c>
      <c r="G8050" s="209">
        <f>ROUND(SUM('NOVO HORIZONTE'!G8050),2)</f>
        <v>0</v>
      </c>
      <c r="H8050" s="187">
        <f t="shared" si="1040"/>
        <v>0</v>
      </c>
      <c r="I8050" s="188">
        <f t="shared" si="1037"/>
        <v>0</v>
      </c>
      <c r="J8050" s="142"/>
      <c r="K8050" s="145" t="str">
        <f>IF(SUM(I8051:I8051)&gt;0,"xx","")</f>
        <v/>
      </c>
      <c r="L8050" s="7" t="str">
        <f t="shared" si="1038"/>
        <v/>
      </c>
      <c r="M8050" s="7" t="str">
        <f t="shared" si="1039"/>
        <v/>
      </c>
      <c r="N8050" s="7" t="str">
        <f t="shared" si="1036"/>
        <v/>
      </c>
      <c r="O8050" s="144"/>
      <c r="P8050" s="375"/>
      <c r="Q8050" s="362">
        <f>SUM('NOVO HORIZONTE'!I8050)</f>
        <v>0</v>
      </c>
      <c r="R8050" s="363">
        <f t="shared" si="1043"/>
        <v>0</v>
      </c>
      <c r="S8050" s="153">
        <f t="shared" si="1041"/>
        <v>0</v>
      </c>
      <c r="T8050" s="364"/>
    </row>
    <row r="8051" ht="24" customHeight="1" spans="1:20">
      <c r="A8051" s="154" t="s">
        <v>168</v>
      </c>
      <c r="B8051" s="236"/>
      <c r="C8051" s="161" t="s">
        <v>8401</v>
      </c>
      <c r="D8051" s="94"/>
      <c r="E8051" s="95"/>
      <c r="F8051" s="96">
        <f t="shared" si="1042"/>
        <v>0</v>
      </c>
      <c r="G8051" s="187">
        <f>ROUND(SUM('NOVO HORIZONTE'!G8051),2)</f>
        <v>0</v>
      </c>
      <c r="H8051" s="187">
        <f t="shared" si="1040"/>
        <v>0</v>
      </c>
      <c r="I8051" s="188">
        <f t="shared" si="1037"/>
        <v>0</v>
      </c>
      <c r="J8051" s="142"/>
      <c r="K8051" s="145" t="str">
        <f>IF(SUM(I8051:I8081)&gt;0,"xx","")</f>
        <v>xx</v>
      </c>
      <c r="L8051" s="7" t="str">
        <f t="shared" si="1038"/>
        <v>x</v>
      </c>
      <c r="M8051" s="7" t="str">
        <f t="shared" si="1039"/>
        <v>x</v>
      </c>
      <c r="N8051" s="7" t="str">
        <f t="shared" si="1036"/>
        <v>x</v>
      </c>
      <c r="O8051" s="144"/>
      <c r="P8051" s="375"/>
      <c r="Q8051" s="362">
        <f>SUM('NOVO HORIZONTE'!I8051)</f>
        <v>0</v>
      </c>
      <c r="R8051" s="363">
        <f t="shared" si="1043"/>
        <v>0</v>
      </c>
      <c r="S8051" s="153">
        <f t="shared" si="1041"/>
        <v>0</v>
      </c>
      <c r="T8051" s="364"/>
    </row>
    <row r="8052" ht="13.5" spans="1:20">
      <c r="A8052" s="103">
        <v>99802</v>
      </c>
      <c r="B8052" s="100" t="s">
        <v>252</v>
      </c>
      <c r="C8052" s="240" t="s">
        <v>8402</v>
      </c>
      <c r="D8052" s="231" t="s">
        <v>261</v>
      </c>
      <c r="E8052" s="95">
        <v>0.62</v>
      </c>
      <c r="F8052" s="102">
        <f t="shared" si="1042"/>
        <v>0.76</v>
      </c>
      <c r="G8052" s="210">
        <f>ROUND(SUM('NOVO HORIZONTE'!G8052),2)</f>
        <v>384</v>
      </c>
      <c r="H8052" s="210">
        <f t="shared" si="1040"/>
        <v>0.76</v>
      </c>
      <c r="I8052" s="194">
        <f t="shared" si="1037"/>
        <v>291.84</v>
      </c>
      <c r="J8052" s="142"/>
      <c r="K8052" s="146"/>
      <c r="L8052" s="7" t="str">
        <f t="shared" si="1038"/>
        <v>x</v>
      </c>
      <c r="M8052" s="7" t="str">
        <f t="shared" si="1039"/>
        <v>x</v>
      </c>
      <c r="N8052" s="7" t="str">
        <f t="shared" si="1036"/>
        <v>x</v>
      </c>
      <c r="O8052" s="144"/>
      <c r="P8052" s="355">
        <v>0</v>
      </c>
      <c r="Q8052" s="362">
        <f>SUM('NOVO HORIZONTE'!I8052)</f>
        <v>291.84</v>
      </c>
      <c r="R8052" s="363">
        <f t="shared" si="1043"/>
        <v>0</v>
      </c>
      <c r="S8052" s="153">
        <f t="shared" si="1041"/>
        <v>0</v>
      </c>
      <c r="T8052" s="364"/>
    </row>
    <row r="8053" ht="12.75" hidden="1" spans="1:19">
      <c r="A8053" s="366"/>
      <c r="B8053" s="388"/>
      <c r="C8053" s="368"/>
      <c r="D8053" s="369"/>
      <c r="E8053" s="370"/>
      <c r="F8053" s="102">
        <f t="shared" ref="F8053:F8081" si="1044">IF(E8053=0,0,IF(P8053=0,ROUND(E8053*(1+E$13),2),ROUND(E8053*(1+E$12),2)))</f>
        <v>0</v>
      </c>
      <c r="G8053" s="170">
        <f>ROUND(SUM('NOVO HORIZONTE'!G8053),2)</f>
        <v>0</v>
      </c>
      <c r="H8053" s="170">
        <f t="shared" si="1040"/>
        <v>0</v>
      </c>
      <c r="I8053" s="184">
        <f t="shared" si="1037"/>
        <v>0</v>
      </c>
      <c r="J8053" s="142"/>
      <c r="K8053" s="146"/>
      <c r="L8053" s="7" t="str">
        <f t="shared" si="1038"/>
        <v/>
      </c>
      <c r="M8053" s="7" t="str">
        <f t="shared" si="1039"/>
        <v/>
      </c>
      <c r="N8053" s="7" t="str">
        <f t="shared" si="1036"/>
        <v/>
      </c>
      <c r="O8053" s="144"/>
      <c r="P8053" s="355"/>
      <c r="Q8053" s="362">
        <f>SUM('NOVO HORIZONTE'!I8053)</f>
        <v>0</v>
      </c>
      <c r="R8053" s="363">
        <f t="shared" si="1043"/>
        <v>0</v>
      </c>
      <c r="S8053" s="153">
        <f t="shared" si="1041"/>
        <v>0</v>
      </c>
    </row>
    <row r="8054" ht="12.75" hidden="1" spans="1:19">
      <c r="A8054" s="366"/>
      <c r="B8054" s="388"/>
      <c r="C8054" s="368"/>
      <c r="D8054" s="369"/>
      <c r="E8054" s="370"/>
      <c r="F8054" s="102">
        <f t="shared" si="1044"/>
        <v>0</v>
      </c>
      <c r="G8054" s="170">
        <f>ROUND(SUM('NOVO HORIZONTE'!G8054),2)</f>
        <v>0</v>
      </c>
      <c r="H8054" s="170">
        <f t="shared" si="1040"/>
        <v>0</v>
      </c>
      <c r="I8054" s="184">
        <f t="shared" si="1037"/>
        <v>0</v>
      </c>
      <c r="J8054" s="142"/>
      <c r="K8054" s="146"/>
      <c r="L8054" s="7" t="str">
        <f t="shared" si="1038"/>
        <v/>
      </c>
      <c r="M8054" s="7" t="str">
        <f t="shared" si="1039"/>
        <v/>
      </c>
      <c r="N8054" s="7" t="str">
        <f t="shared" si="1036"/>
        <v/>
      </c>
      <c r="O8054" s="144"/>
      <c r="P8054" s="355"/>
      <c r="Q8054" s="362">
        <f>SUM('NOVO HORIZONTE'!I8054)</f>
        <v>0</v>
      </c>
      <c r="R8054" s="363">
        <f t="shared" si="1043"/>
        <v>0</v>
      </c>
      <c r="S8054" s="153">
        <f t="shared" si="1041"/>
        <v>0</v>
      </c>
    </row>
    <row r="8055" ht="12.75" hidden="1" spans="1:19">
      <c r="A8055" s="366"/>
      <c r="B8055" s="388"/>
      <c r="C8055" s="368"/>
      <c r="D8055" s="369"/>
      <c r="E8055" s="370"/>
      <c r="F8055" s="102">
        <f t="shared" si="1044"/>
        <v>0</v>
      </c>
      <c r="G8055" s="170">
        <f>ROUND(SUM('NOVO HORIZONTE'!G8055),2)</f>
        <v>0</v>
      </c>
      <c r="H8055" s="170">
        <f t="shared" si="1040"/>
        <v>0</v>
      </c>
      <c r="I8055" s="184">
        <f t="shared" si="1037"/>
        <v>0</v>
      </c>
      <c r="J8055" s="142"/>
      <c r="K8055" s="146"/>
      <c r="L8055" s="7" t="str">
        <f t="shared" si="1038"/>
        <v/>
      </c>
      <c r="M8055" s="7" t="str">
        <f t="shared" si="1039"/>
        <v/>
      </c>
      <c r="N8055" s="7" t="str">
        <f t="shared" si="1036"/>
        <v/>
      </c>
      <c r="O8055" s="144"/>
      <c r="P8055" s="355"/>
      <c r="Q8055" s="362">
        <f>SUM('NOVO HORIZONTE'!I8055)</f>
        <v>0</v>
      </c>
      <c r="R8055" s="363">
        <f t="shared" si="1043"/>
        <v>0</v>
      </c>
      <c r="S8055" s="153">
        <f t="shared" si="1041"/>
        <v>0</v>
      </c>
    </row>
    <row r="8056" ht="12.75" hidden="1" spans="1:19">
      <c r="A8056" s="366"/>
      <c r="B8056" s="388"/>
      <c r="C8056" s="368"/>
      <c r="D8056" s="369"/>
      <c r="E8056" s="370"/>
      <c r="F8056" s="102">
        <f t="shared" si="1044"/>
        <v>0</v>
      </c>
      <c r="G8056" s="170">
        <f>ROUND(SUM('NOVO HORIZONTE'!G8056),2)</f>
        <v>0</v>
      </c>
      <c r="H8056" s="170">
        <f t="shared" si="1040"/>
        <v>0</v>
      </c>
      <c r="I8056" s="184">
        <f t="shared" si="1037"/>
        <v>0</v>
      </c>
      <c r="J8056" s="142"/>
      <c r="K8056" s="146"/>
      <c r="L8056" s="7" t="str">
        <f t="shared" si="1038"/>
        <v/>
      </c>
      <c r="M8056" s="7" t="str">
        <f t="shared" si="1039"/>
        <v/>
      </c>
      <c r="N8056" s="7" t="str">
        <f t="shared" si="1036"/>
        <v/>
      </c>
      <c r="O8056" s="144"/>
      <c r="P8056" s="355"/>
      <c r="Q8056" s="362">
        <f>SUM('NOVO HORIZONTE'!I8056)</f>
        <v>0</v>
      </c>
      <c r="R8056" s="363">
        <f t="shared" si="1043"/>
        <v>0</v>
      </c>
      <c r="S8056" s="153">
        <f t="shared" si="1041"/>
        <v>0</v>
      </c>
    </row>
    <row r="8057" ht="12.75" hidden="1" spans="1:19">
      <c r="A8057" s="366"/>
      <c r="B8057" s="388"/>
      <c r="C8057" s="368"/>
      <c r="D8057" s="369"/>
      <c r="E8057" s="370"/>
      <c r="F8057" s="102">
        <f t="shared" si="1044"/>
        <v>0</v>
      </c>
      <c r="G8057" s="170">
        <f>ROUND(SUM('NOVO HORIZONTE'!G8057),2)</f>
        <v>0</v>
      </c>
      <c r="H8057" s="170">
        <f t="shared" si="1040"/>
        <v>0</v>
      </c>
      <c r="I8057" s="184">
        <f t="shared" si="1037"/>
        <v>0</v>
      </c>
      <c r="J8057" s="142"/>
      <c r="K8057" s="146"/>
      <c r="L8057" s="7" t="str">
        <f t="shared" si="1038"/>
        <v/>
      </c>
      <c r="M8057" s="7" t="str">
        <f t="shared" si="1039"/>
        <v/>
      </c>
      <c r="N8057" s="7" t="str">
        <f t="shared" si="1036"/>
        <v/>
      </c>
      <c r="O8057" s="144"/>
      <c r="P8057" s="355"/>
      <c r="Q8057" s="362">
        <f>SUM('NOVO HORIZONTE'!I8057)</f>
        <v>0</v>
      </c>
      <c r="R8057" s="363">
        <f t="shared" si="1043"/>
        <v>0</v>
      </c>
      <c r="S8057" s="153">
        <f t="shared" si="1041"/>
        <v>0</v>
      </c>
    </row>
    <row r="8058" ht="12.75" hidden="1" spans="1:19">
      <c r="A8058" s="366"/>
      <c r="B8058" s="388"/>
      <c r="C8058" s="368"/>
      <c r="D8058" s="369"/>
      <c r="E8058" s="370"/>
      <c r="F8058" s="102">
        <f t="shared" si="1044"/>
        <v>0</v>
      </c>
      <c r="G8058" s="170">
        <f>ROUND(SUM('NOVO HORIZONTE'!G8058),2)</f>
        <v>0</v>
      </c>
      <c r="H8058" s="170">
        <f t="shared" si="1040"/>
        <v>0</v>
      </c>
      <c r="I8058" s="184">
        <f t="shared" si="1037"/>
        <v>0</v>
      </c>
      <c r="J8058" s="142"/>
      <c r="K8058" s="146"/>
      <c r="L8058" s="7" t="str">
        <f t="shared" si="1038"/>
        <v/>
      </c>
      <c r="M8058" s="7" t="str">
        <f t="shared" si="1039"/>
        <v/>
      </c>
      <c r="N8058" s="7" t="str">
        <f t="shared" si="1036"/>
        <v/>
      </c>
      <c r="O8058" s="144"/>
      <c r="P8058" s="355"/>
      <c r="Q8058" s="362">
        <f>SUM('NOVO HORIZONTE'!I8058)</f>
        <v>0</v>
      </c>
      <c r="R8058" s="363">
        <f t="shared" si="1043"/>
        <v>0</v>
      </c>
      <c r="S8058" s="153">
        <f t="shared" si="1041"/>
        <v>0</v>
      </c>
    </row>
    <row r="8059" ht="12.75" hidden="1" spans="1:19">
      <c r="A8059" s="366"/>
      <c r="B8059" s="388"/>
      <c r="C8059" s="368"/>
      <c r="D8059" s="369"/>
      <c r="E8059" s="370"/>
      <c r="F8059" s="102">
        <f t="shared" si="1044"/>
        <v>0</v>
      </c>
      <c r="G8059" s="170">
        <f>ROUND(SUM('NOVO HORIZONTE'!G8059),2)</f>
        <v>0</v>
      </c>
      <c r="H8059" s="170">
        <f t="shared" si="1040"/>
        <v>0</v>
      </c>
      <c r="I8059" s="184">
        <f t="shared" si="1037"/>
        <v>0</v>
      </c>
      <c r="J8059" s="142"/>
      <c r="K8059" s="146"/>
      <c r="L8059" s="7" t="str">
        <f t="shared" si="1038"/>
        <v/>
      </c>
      <c r="M8059" s="7" t="str">
        <f t="shared" si="1039"/>
        <v/>
      </c>
      <c r="N8059" s="7" t="str">
        <f t="shared" si="1036"/>
        <v/>
      </c>
      <c r="O8059" s="144"/>
      <c r="P8059" s="355"/>
      <c r="Q8059" s="362">
        <f>SUM('NOVO HORIZONTE'!I8059)</f>
        <v>0</v>
      </c>
      <c r="R8059" s="363">
        <f t="shared" si="1043"/>
        <v>0</v>
      </c>
      <c r="S8059" s="153">
        <f t="shared" si="1041"/>
        <v>0</v>
      </c>
    </row>
    <row r="8060" ht="12.75" hidden="1" spans="1:19">
      <c r="A8060" s="366"/>
      <c r="B8060" s="388"/>
      <c r="C8060" s="368"/>
      <c r="D8060" s="369"/>
      <c r="E8060" s="370"/>
      <c r="F8060" s="102">
        <f t="shared" si="1044"/>
        <v>0</v>
      </c>
      <c r="G8060" s="170">
        <f>ROUND(SUM('NOVO HORIZONTE'!G8060),2)</f>
        <v>0</v>
      </c>
      <c r="H8060" s="170">
        <f t="shared" si="1040"/>
        <v>0</v>
      </c>
      <c r="I8060" s="184">
        <f t="shared" si="1037"/>
        <v>0</v>
      </c>
      <c r="J8060" s="142"/>
      <c r="K8060" s="146"/>
      <c r="L8060" s="7" t="str">
        <f t="shared" si="1038"/>
        <v/>
      </c>
      <c r="M8060" s="7" t="str">
        <f t="shared" si="1039"/>
        <v/>
      </c>
      <c r="N8060" s="7" t="str">
        <f t="shared" si="1036"/>
        <v/>
      </c>
      <c r="O8060" s="144"/>
      <c r="P8060" s="355"/>
      <c r="Q8060" s="362">
        <f>SUM('NOVO HORIZONTE'!I8060)</f>
        <v>0</v>
      </c>
      <c r="R8060" s="363">
        <f t="shared" si="1043"/>
        <v>0</v>
      </c>
      <c r="S8060" s="153">
        <f t="shared" si="1041"/>
        <v>0</v>
      </c>
    </row>
    <row r="8061" ht="12.75" hidden="1" spans="1:19">
      <c r="A8061" s="366"/>
      <c r="B8061" s="388"/>
      <c r="C8061" s="368"/>
      <c r="D8061" s="369"/>
      <c r="E8061" s="370"/>
      <c r="F8061" s="102">
        <f t="shared" si="1044"/>
        <v>0</v>
      </c>
      <c r="G8061" s="170">
        <f>ROUND(SUM('NOVO HORIZONTE'!G8061),2)</f>
        <v>0</v>
      </c>
      <c r="H8061" s="170">
        <f t="shared" si="1040"/>
        <v>0</v>
      </c>
      <c r="I8061" s="184">
        <f t="shared" si="1037"/>
        <v>0</v>
      </c>
      <c r="J8061" s="142"/>
      <c r="K8061" s="146"/>
      <c r="L8061" s="7" t="str">
        <f t="shared" si="1038"/>
        <v/>
      </c>
      <c r="M8061" s="7" t="str">
        <f t="shared" si="1039"/>
        <v/>
      </c>
      <c r="N8061" s="7" t="str">
        <f t="shared" si="1036"/>
        <v/>
      </c>
      <c r="O8061" s="144"/>
      <c r="P8061" s="355"/>
      <c r="Q8061" s="362">
        <f>SUM('NOVO HORIZONTE'!I8061)</f>
        <v>0</v>
      </c>
      <c r="R8061" s="363">
        <f t="shared" si="1043"/>
        <v>0</v>
      </c>
      <c r="S8061" s="153">
        <f t="shared" si="1041"/>
        <v>0</v>
      </c>
    </row>
    <row r="8062" ht="12.75" hidden="1" spans="1:19">
      <c r="A8062" s="366"/>
      <c r="B8062" s="388"/>
      <c r="C8062" s="368"/>
      <c r="D8062" s="369"/>
      <c r="E8062" s="370"/>
      <c r="F8062" s="102">
        <f t="shared" si="1044"/>
        <v>0</v>
      </c>
      <c r="G8062" s="170">
        <f>ROUND(SUM('NOVO HORIZONTE'!G8062),2)</f>
        <v>0</v>
      </c>
      <c r="H8062" s="170">
        <f t="shared" si="1040"/>
        <v>0</v>
      </c>
      <c r="I8062" s="184">
        <f t="shared" si="1037"/>
        <v>0</v>
      </c>
      <c r="J8062" s="142"/>
      <c r="K8062" s="146"/>
      <c r="L8062" s="7" t="str">
        <f t="shared" si="1038"/>
        <v/>
      </c>
      <c r="M8062" s="7" t="str">
        <f t="shared" si="1039"/>
        <v/>
      </c>
      <c r="N8062" s="7" t="str">
        <f t="shared" si="1036"/>
        <v/>
      </c>
      <c r="O8062" s="144"/>
      <c r="P8062" s="355"/>
      <c r="Q8062" s="362">
        <f>SUM('NOVO HORIZONTE'!I8062)</f>
        <v>0</v>
      </c>
      <c r="R8062" s="363">
        <f t="shared" si="1043"/>
        <v>0</v>
      </c>
      <c r="S8062" s="153">
        <f t="shared" si="1041"/>
        <v>0</v>
      </c>
    </row>
    <row r="8063" ht="12.75" hidden="1" spans="1:19">
      <c r="A8063" s="366"/>
      <c r="B8063" s="388"/>
      <c r="C8063" s="368"/>
      <c r="D8063" s="369"/>
      <c r="E8063" s="370"/>
      <c r="F8063" s="102">
        <f t="shared" si="1044"/>
        <v>0</v>
      </c>
      <c r="G8063" s="170">
        <f>ROUND(SUM('NOVO HORIZONTE'!G8063),2)</f>
        <v>0</v>
      </c>
      <c r="H8063" s="170">
        <f t="shared" si="1040"/>
        <v>0</v>
      </c>
      <c r="I8063" s="184">
        <f t="shared" si="1037"/>
        <v>0</v>
      </c>
      <c r="J8063" s="142"/>
      <c r="K8063" s="146"/>
      <c r="L8063" s="7" t="str">
        <f t="shared" si="1038"/>
        <v/>
      </c>
      <c r="M8063" s="7" t="str">
        <f t="shared" si="1039"/>
        <v/>
      </c>
      <c r="N8063" s="7" t="str">
        <f t="shared" si="1036"/>
        <v/>
      </c>
      <c r="O8063" s="144"/>
      <c r="P8063" s="355"/>
      <c r="Q8063" s="362">
        <f>SUM('NOVO HORIZONTE'!I8063)</f>
        <v>0</v>
      </c>
      <c r="R8063" s="363">
        <f t="shared" si="1043"/>
        <v>0</v>
      </c>
      <c r="S8063" s="153">
        <f t="shared" si="1041"/>
        <v>0</v>
      </c>
    </row>
    <row r="8064" ht="12.75" hidden="1" spans="1:19">
      <c r="A8064" s="366"/>
      <c r="B8064" s="388"/>
      <c r="C8064" s="368"/>
      <c r="D8064" s="369"/>
      <c r="E8064" s="370"/>
      <c r="F8064" s="102">
        <f t="shared" si="1044"/>
        <v>0</v>
      </c>
      <c r="G8064" s="170">
        <f>ROUND(SUM('NOVO HORIZONTE'!G8064),2)</f>
        <v>0</v>
      </c>
      <c r="H8064" s="170">
        <f t="shared" si="1040"/>
        <v>0</v>
      </c>
      <c r="I8064" s="184">
        <f t="shared" si="1037"/>
        <v>0</v>
      </c>
      <c r="J8064" s="142"/>
      <c r="K8064" s="146"/>
      <c r="L8064" s="7" t="str">
        <f t="shared" si="1038"/>
        <v/>
      </c>
      <c r="M8064" s="7" t="str">
        <f t="shared" si="1039"/>
        <v/>
      </c>
      <c r="N8064" s="7" t="str">
        <f t="shared" si="1036"/>
        <v/>
      </c>
      <c r="O8064" s="144"/>
      <c r="P8064" s="355"/>
      <c r="Q8064" s="362">
        <f>SUM('NOVO HORIZONTE'!I8064)</f>
        <v>0</v>
      </c>
      <c r="R8064" s="363">
        <f t="shared" si="1043"/>
        <v>0</v>
      </c>
      <c r="S8064" s="153">
        <f t="shared" si="1041"/>
        <v>0</v>
      </c>
    </row>
    <row r="8065" ht="12.75" hidden="1" spans="1:19">
      <c r="A8065" s="366"/>
      <c r="B8065" s="388"/>
      <c r="C8065" s="368"/>
      <c r="D8065" s="369"/>
      <c r="E8065" s="370"/>
      <c r="F8065" s="102">
        <f t="shared" si="1044"/>
        <v>0</v>
      </c>
      <c r="G8065" s="170">
        <f>ROUND(SUM('NOVO HORIZONTE'!G8065),2)</f>
        <v>0</v>
      </c>
      <c r="H8065" s="170">
        <f t="shared" si="1040"/>
        <v>0</v>
      </c>
      <c r="I8065" s="184">
        <f t="shared" si="1037"/>
        <v>0</v>
      </c>
      <c r="J8065" s="142"/>
      <c r="K8065" s="146"/>
      <c r="L8065" s="7" t="str">
        <f t="shared" si="1038"/>
        <v/>
      </c>
      <c r="M8065" s="7" t="str">
        <f t="shared" si="1039"/>
        <v/>
      </c>
      <c r="N8065" s="7" t="str">
        <f t="shared" si="1036"/>
        <v/>
      </c>
      <c r="O8065" s="144"/>
      <c r="P8065" s="355"/>
      <c r="Q8065" s="362">
        <f>SUM('NOVO HORIZONTE'!I8065)</f>
        <v>0</v>
      </c>
      <c r="R8065" s="363">
        <f t="shared" si="1043"/>
        <v>0</v>
      </c>
      <c r="S8065" s="153">
        <f t="shared" si="1041"/>
        <v>0</v>
      </c>
    </row>
    <row r="8066" ht="12.75" hidden="1" spans="1:19">
      <c r="A8066" s="366"/>
      <c r="B8066" s="388"/>
      <c r="C8066" s="368"/>
      <c r="D8066" s="369"/>
      <c r="E8066" s="370"/>
      <c r="F8066" s="102">
        <f t="shared" si="1044"/>
        <v>0</v>
      </c>
      <c r="G8066" s="170">
        <f>ROUND(SUM('NOVO HORIZONTE'!G8066),2)</f>
        <v>0</v>
      </c>
      <c r="H8066" s="170">
        <f t="shared" si="1040"/>
        <v>0</v>
      </c>
      <c r="I8066" s="184">
        <f t="shared" si="1037"/>
        <v>0</v>
      </c>
      <c r="J8066" s="142"/>
      <c r="K8066" s="146"/>
      <c r="L8066" s="7" t="str">
        <f t="shared" si="1038"/>
        <v/>
      </c>
      <c r="M8066" s="7" t="str">
        <f t="shared" si="1039"/>
        <v/>
      </c>
      <c r="N8066" s="7" t="str">
        <f t="shared" si="1036"/>
        <v/>
      </c>
      <c r="O8066" s="144"/>
      <c r="P8066" s="355"/>
      <c r="Q8066" s="362">
        <f>SUM('NOVO HORIZONTE'!I8066)</f>
        <v>0</v>
      </c>
      <c r="R8066" s="363">
        <f t="shared" si="1043"/>
        <v>0</v>
      </c>
      <c r="S8066" s="153">
        <f t="shared" si="1041"/>
        <v>0</v>
      </c>
    </row>
    <row r="8067" ht="12.75" hidden="1" spans="1:19">
      <c r="A8067" s="366"/>
      <c r="B8067" s="388"/>
      <c r="C8067" s="368"/>
      <c r="D8067" s="369"/>
      <c r="E8067" s="370"/>
      <c r="F8067" s="102">
        <f t="shared" si="1044"/>
        <v>0</v>
      </c>
      <c r="G8067" s="170">
        <f>ROUND(SUM('NOVO HORIZONTE'!G8067),2)</f>
        <v>0</v>
      </c>
      <c r="H8067" s="170">
        <f t="shared" si="1040"/>
        <v>0</v>
      </c>
      <c r="I8067" s="184">
        <f t="shared" si="1037"/>
        <v>0</v>
      </c>
      <c r="J8067" s="142"/>
      <c r="K8067" s="146"/>
      <c r="L8067" s="7" t="str">
        <f t="shared" si="1038"/>
        <v/>
      </c>
      <c r="M8067" s="7" t="str">
        <f t="shared" si="1039"/>
        <v/>
      </c>
      <c r="N8067" s="7" t="str">
        <f t="shared" ref="N8067:N8081" si="1045">M8067</f>
        <v/>
      </c>
      <c r="O8067" s="144"/>
      <c r="P8067" s="355"/>
      <c r="Q8067" s="362">
        <f>SUM('NOVO HORIZONTE'!I8067)</f>
        <v>0</v>
      </c>
      <c r="R8067" s="363">
        <f t="shared" si="1043"/>
        <v>0</v>
      </c>
      <c r="S8067" s="153">
        <f t="shared" si="1041"/>
        <v>0</v>
      </c>
    </row>
    <row r="8068" ht="12.75" hidden="1" spans="1:19">
      <c r="A8068" s="366"/>
      <c r="B8068" s="388"/>
      <c r="C8068" s="368"/>
      <c r="D8068" s="369"/>
      <c r="E8068" s="370"/>
      <c r="F8068" s="102">
        <f t="shared" si="1044"/>
        <v>0</v>
      </c>
      <c r="G8068" s="170">
        <f>ROUND(SUM('NOVO HORIZONTE'!G8068),2)</f>
        <v>0</v>
      </c>
      <c r="H8068" s="170">
        <f t="shared" si="1040"/>
        <v>0</v>
      </c>
      <c r="I8068" s="184">
        <f t="shared" si="1037"/>
        <v>0</v>
      </c>
      <c r="J8068" s="142"/>
      <c r="K8068" s="146"/>
      <c r="L8068" s="7" t="str">
        <f t="shared" si="1038"/>
        <v/>
      </c>
      <c r="M8068" s="7" t="str">
        <f t="shared" si="1039"/>
        <v/>
      </c>
      <c r="N8068" s="7" t="str">
        <f t="shared" si="1045"/>
        <v/>
      </c>
      <c r="O8068" s="144"/>
      <c r="P8068" s="355"/>
      <c r="Q8068" s="362">
        <f>SUM('NOVO HORIZONTE'!I8068)</f>
        <v>0</v>
      </c>
      <c r="R8068" s="363">
        <f t="shared" si="1043"/>
        <v>0</v>
      </c>
      <c r="S8068" s="153">
        <f t="shared" si="1041"/>
        <v>0</v>
      </c>
    </row>
    <row r="8069" ht="12.75" hidden="1" spans="1:19">
      <c r="A8069" s="366"/>
      <c r="B8069" s="388"/>
      <c r="C8069" s="368"/>
      <c r="D8069" s="369"/>
      <c r="E8069" s="370"/>
      <c r="F8069" s="102">
        <f t="shared" si="1044"/>
        <v>0</v>
      </c>
      <c r="G8069" s="170">
        <f>ROUND(SUM('NOVO HORIZONTE'!G8069),2)</f>
        <v>0</v>
      </c>
      <c r="H8069" s="170">
        <f t="shared" si="1040"/>
        <v>0</v>
      </c>
      <c r="I8069" s="184">
        <f t="shared" si="1037"/>
        <v>0</v>
      </c>
      <c r="J8069" s="142"/>
      <c r="K8069" s="146"/>
      <c r="L8069" s="7" t="str">
        <f t="shared" si="1038"/>
        <v/>
      </c>
      <c r="M8069" s="7" t="str">
        <f t="shared" si="1039"/>
        <v/>
      </c>
      <c r="N8069" s="7" t="str">
        <f t="shared" si="1045"/>
        <v/>
      </c>
      <c r="O8069" s="144"/>
      <c r="P8069" s="355"/>
      <c r="Q8069" s="362">
        <f>SUM('NOVO HORIZONTE'!I8069)</f>
        <v>0</v>
      </c>
      <c r="R8069" s="363">
        <f t="shared" si="1043"/>
        <v>0</v>
      </c>
      <c r="S8069" s="153">
        <f t="shared" si="1041"/>
        <v>0</v>
      </c>
    </row>
    <row r="8070" ht="12.75" hidden="1" spans="1:19">
      <c r="A8070" s="366"/>
      <c r="B8070" s="388"/>
      <c r="C8070" s="368"/>
      <c r="D8070" s="369"/>
      <c r="E8070" s="370"/>
      <c r="F8070" s="102">
        <f t="shared" si="1044"/>
        <v>0</v>
      </c>
      <c r="G8070" s="170">
        <f>ROUND(SUM('NOVO HORIZONTE'!G8070),2)</f>
        <v>0</v>
      </c>
      <c r="H8070" s="170">
        <f t="shared" si="1040"/>
        <v>0</v>
      </c>
      <c r="I8070" s="184">
        <f t="shared" ref="I8070:I8081" si="1046">IF(ISBLANK(G8070),0,ROUND(G8070*H8070,2))</f>
        <v>0</v>
      </c>
      <c r="J8070" s="142"/>
      <c r="K8070" s="146"/>
      <c r="L8070" s="7" t="str">
        <f t="shared" ref="L8070:L8081" si="1047">IF(K8070="X","x",IF(K8070="xx","x",IF(I8070&gt;0,"x","")))</f>
        <v/>
      </c>
      <c r="M8070" s="7" t="str">
        <f t="shared" ref="M8070:M8081" si="1048">IF(K8070="X","x",IF(K8070="xx","x",IF(I8070&gt;0,"x","")))</f>
        <v/>
      </c>
      <c r="N8070" s="7" t="str">
        <f t="shared" si="1045"/>
        <v/>
      </c>
      <c r="O8070" s="144"/>
      <c r="P8070" s="355"/>
      <c r="Q8070" s="362">
        <f>SUM('NOVO HORIZONTE'!I8070)</f>
        <v>0</v>
      </c>
      <c r="R8070" s="363">
        <f t="shared" si="1043"/>
        <v>0</v>
      </c>
      <c r="S8070" s="153">
        <f t="shared" si="1041"/>
        <v>0</v>
      </c>
    </row>
    <row r="8071" ht="12.75" hidden="1" spans="1:19">
      <c r="A8071" s="366"/>
      <c r="B8071" s="388"/>
      <c r="C8071" s="368"/>
      <c r="D8071" s="369"/>
      <c r="E8071" s="370"/>
      <c r="F8071" s="102">
        <f t="shared" si="1044"/>
        <v>0</v>
      </c>
      <c r="G8071" s="170">
        <f>ROUND(SUM('NOVO HORIZONTE'!G8071),2)</f>
        <v>0</v>
      </c>
      <c r="H8071" s="170">
        <f t="shared" ref="H8071:H8081" si="1049">IF(G8071=0,0,F8071)</f>
        <v>0</v>
      </c>
      <c r="I8071" s="184">
        <f t="shared" si="1046"/>
        <v>0</v>
      </c>
      <c r="J8071" s="142"/>
      <c r="K8071" s="146"/>
      <c r="L8071" s="7" t="str">
        <f t="shared" si="1047"/>
        <v/>
      </c>
      <c r="M8071" s="7" t="str">
        <f t="shared" si="1048"/>
        <v/>
      </c>
      <c r="N8071" s="7" t="str">
        <f t="shared" si="1045"/>
        <v/>
      </c>
      <c r="O8071" s="144"/>
      <c r="P8071" s="355"/>
      <c r="Q8071" s="362">
        <f>SUM('NOVO HORIZONTE'!I8071)</f>
        <v>0</v>
      </c>
      <c r="R8071" s="363">
        <f t="shared" si="1043"/>
        <v>0</v>
      </c>
      <c r="S8071" s="153">
        <f t="shared" si="1041"/>
        <v>0</v>
      </c>
    </row>
    <row r="8072" ht="12.75" hidden="1" spans="1:19">
      <c r="A8072" s="366"/>
      <c r="B8072" s="388"/>
      <c r="C8072" s="368"/>
      <c r="D8072" s="369"/>
      <c r="E8072" s="370"/>
      <c r="F8072" s="102">
        <f t="shared" si="1044"/>
        <v>0</v>
      </c>
      <c r="G8072" s="170">
        <f>ROUND(SUM('NOVO HORIZONTE'!G8072),2)</f>
        <v>0</v>
      </c>
      <c r="H8072" s="170">
        <f t="shared" si="1049"/>
        <v>0</v>
      </c>
      <c r="I8072" s="184">
        <f t="shared" si="1046"/>
        <v>0</v>
      </c>
      <c r="J8072" s="142"/>
      <c r="K8072" s="146"/>
      <c r="L8072" s="7" t="str">
        <f t="shared" si="1047"/>
        <v/>
      </c>
      <c r="M8072" s="7" t="str">
        <f t="shared" si="1048"/>
        <v/>
      </c>
      <c r="N8072" s="7" t="str">
        <f t="shared" si="1045"/>
        <v/>
      </c>
      <c r="O8072" s="144"/>
      <c r="P8072" s="355"/>
      <c r="Q8072" s="362">
        <f>SUM('NOVO HORIZONTE'!I8072)</f>
        <v>0</v>
      </c>
      <c r="R8072" s="363">
        <f t="shared" si="1043"/>
        <v>0</v>
      </c>
      <c r="S8072" s="153">
        <f t="shared" si="1041"/>
        <v>0</v>
      </c>
    </row>
    <row r="8073" ht="12.75" hidden="1" spans="1:19">
      <c r="A8073" s="366"/>
      <c r="B8073" s="388"/>
      <c r="C8073" s="368"/>
      <c r="D8073" s="369"/>
      <c r="E8073" s="370"/>
      <c r="F8073" s="102">
        <f t="shared" si="1044"/>
        <v>0</v>
      </c>
      <c r="G8073" s="170">
        <f>ROUND(SUM('NOVO HORIZONTE'!G8073),2)</f>
        <v>0</v>
      </c>
      <c r="H8073" s="170">
        <f t="shared" si="1049"/>
        <v>0</v>
      </c>
      <c r="I8073" s="184">
        <f t="shared" si="1046"/>
        <v>0</v>
      </c>
      <c r="J8073" s="142"/>
      <c r="K8073" s="146"/>
      <c r="L8073" s="7" t="str">
        <f t="shared" si="1047"/>
        <v/>
      </c>
      <c r="M8073" s="7" t="str">
        <f t="shared" si="1048"/>
        <v/>
      </c>
      <c r="N8073" s="7" t="str">
        <f t="shared" si="1045"/>
        <v/>
      </c>
      <c r="O8073" s="144"/>
      <c r="P8073" s="355"/>
      <c r="Q8073" s="362">
        <f>SUM('NOVO HORIZONTE'!I8073)</f>
        <v>0</v>
      </c>
      <c r="R8073" s="363">
        <f t="shared" si="1043"/>
        <v>0</v>
      </c>
      <c r="S8073" s="153">
        <f t="shared" si="1041"/>
        <v>0</v>
      </c>
    </row>
    <row r="8074" ht="12.75" hidden="1" spans="1:19">
      <c r="A8074" s="366"/>
      <c r="B8074" s="388"/>
      <c r="C8074" s="368"/>
      <c r="D8074" s="369"/>
      <c r="E8074" s="370"/>
      <c r="F8074" s="102">
        <f t="shared" si="1044"/>
        <v>0</v>
      </c>
      <c r="G8074" s="170">
        <f>ROUND(SUM('NOVO HORIZONTE'!G8074),2)</f>
        <v>0</v>
      </c>
      <c r="H8074" s="170">
        <f t="shared" si="1049"/>
        <v>0</v>
      </c>
      <c r="I8074" s="184">
        <f t="shared" si="1046"/>
        <v>0</v>
      </c>
      <c r="J8074" s="142"/>
      <c r="K8074" s="146"/>
      <c r="L8074" s="7" t="str">
        <f t="shared" si="1047"/>
        <v/>
      </c>
      <c r="M8074" s="7" t="str">
        <f t="shared" si="1048"/>
        <v/>
      </c>
      <c r="N8074" s="7" t="str">
        <f t="shared" si="1045"/>
        <v/>
      </c>
      <c r="O8074" s="144"/>
      <c r="P8074" s="355"/>
      <c r="Q8074" s="362">
        <f>SUM('NOVO HORIZONTE'!I8074)</f>
        <v>0</v>
      </c>
      <c r="R8074" s="363">
        <f t="shared" si="1043"/>
        <v>0</v>
      </c>
      <c r="S8074" s="153">
        <f t="shared" si="1041"/>
        <v>0</v>
      </c>
    </row>
    <row r="8075" ht="12.75" hidden="1" spans="1:19">
      <c r="A8075" s="366"/>
      <c r="B8075" s="388"/>
      <c r="C8075" s="368"/>
      <c r="D8075" s="369"/>
      <c r="E8075" s="370"/>
      <c r="F8075" s="102">
        <f t="shared" si="1044"/>
        <v>0</v>
      </c>
      <c r="G8075" s="170">
        <f>ROUND(SUM('NOVO HORIZONTE'!G8075),2)</f>
        <v>0</v>
      </c>
      <c r="H8075" s="170">
        <f t="shared" si="1049"/>
        <v>0</v>
      </c>
      <c r="I8075" s="184">
        <f t="shared" si="1046"/>
        <v>0</v>
      </c>
      <c r="J8075" s="142"/>
      <c r="K8075" s="146"/>
      <c r="L8075" s="7" t="str">
        <f t="shared" si="1047"/>
        <v/>
      </c>
      <c r="M8075" s="7" t="str">
        <f t="shared" si="1048"/>
        <v/>
      </c>
      <c r="N8075" s="7" t="str">
        <f t="shared" si="1045"/>
        <v/>
      </c>
      <c r="O8075" s="144"/>
      <c r="P8075" s="355"/>
      <c r="Q8075" s="362">
        <f>SUM('NOVO HORIZONTE'!I8075)</f>
        <v>0</v>
      </c>
      <c r="R8075" s="363">
        <f t="shared" si="1043"/>
        <v>0</v>
      </c>
      <c r="S8075" s="153">
        <f t="shared" si="1041"/>
        <v>0</v>
      </c>
    </row>
    <row r="8076" ht="12.75" hidden="1" spans="1:19">
      <c r="A8076" s="366"/>
      <c r="B8076" s="388"/>
      <c r="C8076" s="368"/>
      <c r="D8076" s="369"/>
      <c r="E8076" s="370"/>
      <c r="F8076" s="102">
        <f t="shared" si="1044"/>
        <v>0</v>
      </c>
      <c r="G8076" s="170">
        <f>ROUND(SUM('NOVO HORIZONTE'!G8076),2)</f>
        <v>0</v>
      </c>
      <c r="H8076" s="170">
        <f t="shared" si="1049"/>
        <v>0</v>
      </c>
      <c r="I8076" s="184">
        <f t="shared" si="1046"/>
        <v>0</v>
      </c>
      <c r="J8076" s="142"/>
      <c r="K8076" s="146"/>
      <c r="L8076" s="7" t="str">
        <f t="shared" si="1047"/>
        <v/>
      </c>
      <c r="M8076" s="7" t="str">
        <f t="shared" si="1048"/>
        <v/>
      </c>
      <c r="N8076" s="7" t="str">
        <f t="shared" si="1045"/>
        <v/>
      </c>
      <c r="O8076" s="144"/>
      <c r="P8076" s="355"/>
      <c r="Q8076" s="362">
        <f>SUM('NOVO HORIZONTE'!I8076)</f>
        <v>0</v>
      </c>
      <c r="R8076" s="363">
        <f t="shared" si="1043"/>
        <v>0</v>
      </c>
      <c r="S8076" s="153">
        <f t="shared" si="1041"/>
        <v>0</v>
      </c>
    </row>
    <row r="8077" ht="12.75" hidden="1" spans="1:19">
      <c r="A8077" s="366"/>
      <c r="B8077" s="388"/>
      <c r="C8077" s="368"/>
      <c r="D8077" s="369"/>
      <c r="E8077" s="370"/>
      <c r="F8077" s="102">
        <f t="shared" si="1044"/>
        <v>0</v>
      </c>
      <c r="G8077" s="170">
        <f>ROUND(SUM('NOVO HORIZONTE'!G8077),2)</f>
        <v>0</v>
      </c>
      <c r="H8077" s="170">
        <f t="shared" si="1049"/>
        <v>0</v>
      </c>
      <c r="I8077" s="184">
        <f t="shared" si="1046"/>
        <v>0</v>
      </c>
      <c r="J8077" s="142"/>
      <c r="K8077" s="146"/>
      <c r="L8077" s="7" t="str">
        <f t="shared" si="1047"/>
        <v/>
      </c>
      <c r="M8077" s="7" t="str">
        <f t="shared" si="1048"/>
        <v/>
      </c>
      <c r="N8077" s="7" t="str">
        <f t="shared" si="1045"/>
        <v/>
      </c>
      <c r="O8077" s="144"/>
      <c r="P8077" s="355"/>
      <c r="Q8077" s="362">
        <f>SUM('NOVO HORIZONTE'!I8077)</f>
        <v>0</v>
      </c>
      <c r="R8077" s="363">
        <f t="shared" si="1043"/>
        <v>0</v>
      </c>
      <c r="S8077" s="153">
        <f t="shared" si="1041"/>
        <v>0</v>
      </c>
    </row>
    <row r="8078" ht="12.75" hidden="1" spans="1:19">
      <c r="A8078" s="366"/>
      <c r="B8078" s="388"/>
      <c r="C8078" s="368"/>
      <c r="D8078" s="369"/>
      <c r="E8078" s="370"/>
      <c r="F8078" s="102">
        <f t="shared" si="1044"/>
        <v>0</v>
      </c>
      <c r="G8078" s="170">
        <f>ROUND(SUM('NOVO HORIZONTE'!G8078),2)</f>
        <v>0</v>
      </c>
      <c r="H8078" s="170">
        <f t="shared" si="1049"/>
        <v>0</v>
      </c>
      <c r="I8078" s="184">
        <f t="shared" si="1046"/>
        <v>0</v>
      </c>
      <c r="J8078" s="142"/>
      <c r="K8078" s="146"/>
      <c r="L8078" s="7" t="str">
        <f t="shared" si="1047"/>
        <v/>
      </c>
      <c r="M8078" s="7" t="str">
        <f t="shared" si="1048"/>
        <v/>
      </c>
      <c r="N8078" s="7" t="str">
        <f t="shared" si="1045"/>
        <v/>
      </c>
      <c r="O8078" s="144"/>
      <c r="P8078" s="355"/>
      <c r="Q8078" s="362">
        <f>SUM('NOVO HORIZONTE'!I8078)</f>
        <v>0</v>
      </c>
      <c r="R8078" s="363">
        <f t="shared" si="1043"/>
        <v>0</v>
      </c>
      <c r="S8078" s="153">
        <f t="shared" si="1041"/>
        <v>0</v>
      </c>
    </row>
    <row r="8079" ht="12.75" hidden="1" spans="1:19">
      <c r="A8079" s="366"/>
      <c r="B8079" s="388"/>
      <c r="C8079" s="368"/>
      <c r="D8079" s="369"/>
      <c r="E8079" s="370"/>
      <c r="F8079" s="102">
        <f t="shared" si="1044"/>
        <v>0</v>
      </c>
      <c r="G8079" s="170">
        <f>ROUND(SUM('NOVO HORIZONTE'!G8079),2)</f>
        <v>0</v>
      </c>
      <c r="H8079" s="170">
        <f t="shared" si="1049"/>
        <v>0</v>
      </c>
      <c r="I8079" s="184">
        <f t="shared" si="1046"/>
        <v>0</v>
      </c>
      <c r="J8079" s="142"/>
      <c r="K8079" s="146"/>
      <c r="L8079" s="7" t="str">
        <f t="shared" si="1047"/>
        <v/>
      </c>
      <c r="M8079" s="7" t="str">
        <f t="shared" si="1048"/>
        <v/>
      </c>
      <c r="N8079" s="7" t="str">
        <f t="shared" si="1045"/>
        <v/>
      </c>
      <c r="O8079" s="144"/>
      <c r="P8079" s="355"/>
      <c r="Q8079" s="362">
        <f>SUM('NOVO HORIZONTE'!I8079)</f>
        <v>0</v>
      </c>
      <c r="R8079" s="363">
        <f t="shared" si="1043"/>
        <v>0</v>
      </c>
      <c r="S8079" s="153">
        <f t="shared" si="1041"/>
        <v>0</v>
      </c>
    </row>
    <row r="8080" ht="12.75" hidden="1" spans="1:19">
      <c r="A8080" s="366"/>
      <c r="B8080" s="388"/>
      <c r="C8080" s="368"/>
      <c r="D8080" s="369"/>
      <c r="E8080" s="370"/>
      <c r="F8080" s="102">
        <f t="shared" si="1044"/>
        <v>0</v>
      </c>
      <c r="G8080" s="170">
        <f>ROUND(SUM('NOVO HORIZONTE'!G8080),2)</f>
        <v>0</v>
      </c>
      <c r="H8080" s="170">
        <f t="shared" si="1049"/>
        <v>0</v>
      </c>
      <c r="I8080" s="184">
        <f t="shared" si="1046"/>
        <v>0</v>
      </c>
      <c r="J8080" s="142"/>
      <c r="K8080" s="146"/>
      <c r="L8080" s="7" t="str">
        <f t="shared" si="1047"/>
        <v/>
      </c>
      <c r="M8080" s="7" t="str">
        <f t="shared" si="1048"/>
        <v/>
      </c>
      <c r="N8080" s="7" t="str">
        <f t="shared" si="1045"/>
        <v/>
      </c>
      <c r="O8080" s="144"/>
      <c r="P8080" s="355"/>
      <c r="Q8080" s="362">
        <f>SUM('NOVO HORIZONTE'!I8080)</f>
        <v>0</v>
      </c>
      <c r="R8080" s="363">
        <f t="shared" si="1043"/>
        <v>0</v>
      </c>
      <c r="S8080" s="153">
        <f t="shared" si="1041"/>
        <v>0</v>
      </c>
    </row>
    <row r="8081" ht="13.5" hidden="1" spans="1:19">
      <c r="A8081" s="396"/>
      <c r="B8081" s="397"/>
      <c r="C8081" s="368"/>
      <c r="D8081" s="369"/>
      <c r="E8081" s="373"/>
      <c r="F8081" s="398">
        <f t="shared" si="1044"/>
        <v>0</v>
      </c>
      <c r="G8081" s="399">
        <f>ROUND(SUM('NOVO HORIZONTE'!G8081),2)</f>
        <v>0</v>
      </c>
      <c r="H8081" s="170">
        <f t="shared" si="1049"/>
        <v>0</v>
      </c>
      <c r="I8081" s="376">
        <f t="shared" si="1046"/>
        <v>0</v>
      </c>
      <c r="J8081" s="142"/>
      <c r="K8081" s="146"/>
      <c r="L8081" s="7" t="str">
        <f t="shared" si="1047"/>
        <v/>
      </c>
      <c r="M8081" s="7" t="str">
        <f t="shared" si="1048"/>
        <v/>
      </c>
      <c r="N8081" s="7" t="str">
        <f t="shared" si="1045"/>
        <v/>
      </c>
      <c r="O8081" s="144"/>
      <c r="P8081" s="355"/>
      <c r="Q8081" s="362">
        <f>SUM('NOVO HORIZONTE'!I8081)</f>
        <v>0</v>
      </c>
      <c r="R8081" s="363">
        <f t="shared" si="1043"/>
        <v>0</v>
      </c>
      <c r="S8081" s="153">
        <f t="shared" si="1041"/>
        <v>0</v>
      </c>
    </row>
    <row r="8082" ht="18" customHeight="1" spans="1:18">
      <c r="A8082" s="400" t="s">
        <v>168</v>
      </c>
      <c r="B8082" s="249"/>
      <c r="C8082" s="250" t="s">
        <v>169</v>
      </c>
      <c r="D8082" s="251"/>
      <c r="E8082" s="252"/>
      <c r="F8082" s="401"/>
      <c r="G8082" s="90"/>
      <c r="H8082" s="90"/>
      <c r="I8082" s="416"/>
      <c r="J8082" s="137">
        <f>SUM(J21:J8081)</f>
        <v>588984.1</v>
      </c>
      <c r="K8082" s="145" t="s">
        <v>168</v>
      </c>
      <c r="L8082" s="7" t="s">
        <v>168</v>
      </c>
      <c r="M8082" s="7" t="s">
        <v>168</v>
      </c>
      <c r="N8082" s="7" t="str">
        <f t="shared" ref="N8082:N8089" si="1050">M8082</f>
        <v>x</v>
      </c>
      <c r="O8082" s="140" t="s">
        <v>230</v>
      </c>
      <c r="P8082" s="356"/>
      <c r="R8082" s="151"/>
    </row>
    <row r="8083" customFormat="1" ht="25.5" hidden="1" customHeight="1" spans="6:11">
      <c r="F8083" s="402"/>
      <c r="G8083" s="402"/>
      <c r="H8083" s="402"/>
      <c r="I8083" s="417">
        <f>SUM(I24:I8081)</f>
        <v>588984.1</v>
      </c>
      <c r="K8083" s="145" t="s">
        <v>168</v>
      </c>
    </row>
    <row r="8084" ht="27.95" customHeight="1" spans="1:18">
      <c r="A8084" s="403" t="s">
        <v>168</v>
      </c>
      <c r="B8084" s="404"/>
      <c r="C8084" s="405" t="str">
        <f>$A$18</f>
        <v>Tabela de referência: SINAPI de fevereiro/2023 - sem desoneração
</v>
      </c>
      <c r="D8084" s="264"/>
      <c r="E8084" s="406"/>
      <c r="F8084" s="407" t="str">
        <f>IF(P8084=0,"Digite a Opção na célula da coluna 'P'",IF(P8084=1,"ÁREA FINAL",IF(P8084=2,"LUMINÁRIAS",IF(P8084=3,"POTÊNCIA INSTALADA",IF(P8084&gt;3,"OPÇÃO INVÁLIDA",0)))))</f>
        <v>ÁREA FINAL</v>
      </c>
      <c r="G8084" s="408"/>
      <c r="H8084" s="409">
        <v>14260.2</v>
      </c>
      <c r="I8084" s="418" t="str">
        <f>IF(P8084=0,"Digite a Opção na célula da coluna 'P'",IF(P8084=1,"m2 |  valor R$/m²",IF(P8084=2,"und |  valor R$/und",IF(P8084=3,"kWh |  valor R$/kWh",IF(P8084&gt;3,"OPÇÃO INVÁLIDA",0)))))</f>
        <v>m2 |  valor R$/m²</v>
      </c>
      <c r="J8084" s="419">
        <f>IF(H8084=0,0,J8082/H8084)</f>
        <v>41.302653539221</v>
      </c>
      <c r="K8084" s="284" t="s">
        <v>168</v>
      </c>
      <c r="L8084" s="7" t="str">
        <f t="shared" ref="L8084:L8089" si="1051">IF(K8084="X","x",IF(K8084="xx","x",IF(I8084&gt;0,"x","")))</f>
        <v>x</v>
      </c>
      <c r="M8084" s="7" t="str">
        <f t="shared" ref="M8084:M8089" si="1052">IF(K8084="X","x",IF(K8084="xx","x",IF(I8084&gt;0,"x","")))</f>
        <v>x</v>
      </c>
      <c r="N8084" s="7" t="str">
        <f t="shared" si="1050"/>
        <v>x</v>
      </c>
      <c r="O8084" s="144"/>
      <c r="P8084" s="420">
        <v>1</v>
      </c>
      <c r="R8084" s="151"/>
    </row>
    <row r="8085" ht="15" hidden="1" customHeight="1" spans="1:18">
      <c r="A8085" s="261" t="s">
        <v>8403</v>
      </c>
      <c r="B8085" s="262"/>
      <c r="C8085" s="263"/>
      <c r="D8085" s="264"/>
      <c r="E8085" s="265"/>
      <c r="F8085" s="410"/>
      <c r="G8085" s="410"/>
      <c r="H8085" s="410"/>
      <c r="I8085" s="410"/>
      <c r="J8085" s="111"/>
      <c r="L8085" s="7" t="str">
        <f t="shared" si="1051"/>
        <v/>
      </c>
      <c r="M8085" s="7" t="str">
        <f t="shared" si="1052"/>
        <v/>
      </c>
      <c r="N8085" s="7" t="str">
        <f t="shared" si="1050"/>
        <v/>
      </c>
      <c r="O8085" s="144"/>
      <c r="P8085" s="421" t="s">
        <v>8404</v>
      </c>
      <c r="Q8085" s="421"/>
      <c r="R8085" s="151"/>
    </row>
    <row r="8086" ht="15" hidden="1" customHeight="1" spans="1:18">
      <c r="A8086" s="266" t="s">
        <v>8405</v>
      </c>
      <c r="B8086" s="267"/>
      <c r="G8086" s="288" t="s">
        <v>8406</v>
      </c>
      <c r="I8086" s="422"/>
      <c r="J8086" s="114"/>
      <c r="L8086" s="7" t="str">
        <f t="shared" si="1051"/>
        <v/>
      </c>
      <c r="M8086" s="7" t="str">
        <f t="shared" si="1052"/>
        <v/>
      </c>
      <c r="N8086" s="7" t="str">
        <f t="shared" si="1050"/>
        <v/>
      </c>
      <c r="O8086" s="144"/>
      <c r="P8086" s="421"/>
      <c r="Q8086" s="421"/>
      <c r="R8086" s="151"/>
    </row>
    <row r="8087" ht="15" hidden="1" customHeight="1" spans="1:18">
      <c r="A8087" s="266" t="s">
        <v>8407</v>
      </c>
      <c r="B8087" s="267"/>
      <c r="G8087" s="288" t="s">
        <v>8406</v>
      </c>
      <c r="I8087" s="423"/>
      <c r="J8087" s="114"/>
      <c r="L8087" s="7" t="str">
        <f t="shared" si="1051"/>
        <v/>
      </c>
      <c r="M8087" s="7" t="str">
        <f t="shared" si="1052"/>
        <v/>
      </c>
      <c r="N8087" s="7" t="str">
        <f t="shared" si="1050"/>
        <v/>
      </c>
      <c r="O8087" s="144"/>
      <c r="P8087" s="421"/>
      <c r="Q8087" s="421"/>
      <c r="R8087" s="151"/>
    </row>
    <row r="8088" ht="15" hidden="1" customHeight="1" spans="1:18">
      <c r="A8088" s="266" t="s">
        <v>8408</v>
      </c>
      <c r="B8088" s="267"/>
      <c r="G8088" s="288" t="s">
        <v>8406</v>
      </c>
      <c r="I8088" s="422"/>
      <c r="J8088" s="114"/>
      <c r="L8088" s="7" t="str">
        <f t="shared" si="1051"/>
        <v/>
      </c>
      <c r="M8088" s="7" t="str">
        <f t="shared" si="1052"/>
        <v/>
      </c>
      <c r="N8088" s="7" t="str">
        <f t="shared" si="1050"/>
        <v/>
      </c>
      <c r="O8088" s="144"/>
      <c r="P8088" s="421"/>
      <c r="Q8088" s="421"/>
      <c r="R8088" s="151"/>
    </row>
    <row r="8089" ht="15" hidden="1" customHeight="1" spans="1:18">
      <c r="A8089" s="38" t="s">
        <v>168</v>
      </c>
      <c r="B8089" s="39"/>
      <c r="C8089" s="268"/>
      <c r="D8089" s="268"/>
      <c r="E8089" s="269"/>
      <c r="F8089" s="411"/>
      <c r="G8089" s="412"/>
      <c r="H8089" s="412"/>
      <c r="I8089" s="424"/>
      <c r="J8089" s="287"/>
      <c r="L8089" s="7" t="str">
        <f t="shared" si="1051"/>
        <v/>
      </c>
      <c r="M8089" s="7" t="str">
        <f t="shared" si="1052"/>
        <v/>
      </c>
      <c r="N8089" s="7" t="str">
        <f t="shared" si="1050"/>
        <v/>
      </c>
      <c r="O8089" s="144"/>
      <c r="P8089" s="356"/>
      <c r="R8089" s="151"/>
    </row>
    <row r="8092" spans="3:13">
      <c r="C8092" s="272"/>
      <c r="D8092" s="272"/>
      <c r="E8092" s="272"/>
      <c r="F8092" s="413"/>
      <c r="G8092" s="413"/>
      <c r="H8092" s="413"/>
      <c r="I8092" s="413"/>
      <c r="J8092" s="272"/>
      <c r="K8092" s="272"/>
      <c r="L8092" s="272"/>
      <c r="M8092" s="272"/>
    </row>
    <row r="8093" spans="3:6">
      <c r="C8093" s="273"/>
      <c r="D8093" s="274">
        <v>6104521.62999998</v>
      </c>
      <c r="E8093" s="275"/>
      <c r="F8093" s="414"/>
    </row>
    <row r="8094" spans="3:15">
      <c r="C8094" s="273"/>
      <c r="D8094" s="274"/>
      <c r="E8094" s="277"/>
      <c r="F8094" s="415"/>
      <c r="O8094" s="144"/>
    </row>
    <row r="8095" spans="3:6">
      <c r="C8095" s="279"/>
      <c r="D8095" s="274"/>
      <c r="E8095" s="277"/>
      <c r="F8095" s="414"/>
    </row>
    <row r="8096" spans="3:6">
      <c r="C8096" s="273"/>
      <c r="D8096" s="274">
        <v>4967872.30547998</v>
      </c>
      <c r="E8096" s="275"/>
      <c r="F8096" s="414"/>
    </row>
    <row r="8097" spans="3:6">
      <c r="C8097" s="273"/>
      <c r="D8097" s="274"/>
      <c r="E8097" s="277"/>
      <c r="F8097" s="414"/>
    </row>
    <row r="8098" spans="3:9">
      <c r="C8098" s="279"/>
      <c r="D8098" s="279"/>
      <c r="E8098" s="280"/>
      <c r="I8098" s="288">
        <v>0</v>
      </c>
    </row>
    <row r="8099" spans="3:5">
      <c r="C8099" s="279"/>
      <c r="D8099" s="279"/>
      <c r="E8099" s="280"/>
    </row>
    <row r="8100" spans="3:5">
      <c r="C8100" s="279"/>
      <c r="D8100" s="279"/>
      <c r="E8100" s="280"/>
    </row>
    <row r="8101" spans="3:5">
      <c r="C8101" s="279"/>
      <c r="D8101" s="279"/>
      <c r="E8101" s="277"/>
    </row>
  </sheetData>
  <sheetProtection formatColumns="0" formatRows="0" autoFilter="0"/>
  <autoFilter ref="A20:Y8089">
    <filterColumn colId="13">
      <customFilters>
        <customFilter operator="notEqual" val=""/>
      </customFilters>
    </filterColumn>
    <extLst/>
  </autoFilter>
  <mergeCells count="4">
    <mergeCell ref="P1:P14"/>
    <mergeCell ref="D7:I9"/>
    <mergeCell ref="L5:N13"/>
    <mergeCell ref="P8085:Q8088"/>
  </mergeCells>
  <printOptions horizontalCentered="1"/>
  <pageMargins left="0.78740157480315" right="0.78740157480315" top="0.393700787401575" bottom="0.393700787401575" header="0.511811023622047" footer="0.511811023622047"/>
  <pageSetup paperSize="9" scale="67" fitToHeight="0" orientation="landscape"/>
  <headerFooter alignWithMargins="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70C0"/>
    <pageSetUpPr fitToPage="1"/>
  </sheetPr>
  <dimension ref="A1:AA8101"/>
  <sheetViews>
    <sheetView showGridLines="0" showZeros="0" zoomScale="90" zoomScaleNormal="90" zoomScaleSheetLayoutView="110" workbookViewId="0">
      <selection activeCell="I18" sqref="I18"/>
    </sheetView>
  </sheetViews>
  <sheetFormatPr defaultColWidth="13.2857142857143" defaultRowHeight="11.25"/>
  <cols>
    <col min="1" max="1" width="16" style="3" customWidth="1"/>
    <col min="2" max="2" width="14.5714285714286" style="3" customWidth="1"/>
    <col min="3" max="3" width="77.1428571428571" style="3" customWidth="1"/>
    <col min="4" max="4" width="7.57142857142857" style="3" customWidth="1"/>
    <col min="5" max="5" width="10.2857142857143" style="4" customWidth="1"/>
    <col min="6" max="6" width="10.1428571428571" style="3" customWidth="1"/>
    <col min="7" max="8" width="10.4285714285714" style="3" customWidth="1"/>
    <col min="9" max="9" width="15" style="3" customWidth="1"/>
    <col min="10" max="10" width="16" style="3" customWidth="1"/>
    <col min="11" max="14" width="7" style="3" customWidth="1"/>
    <col min="15" max="15" width="7.71428571428571" style="5" customWidth="1"/>
    <col min="16" max="16" width="13.2857142857143" style="6" customWidth="1"/>
    <col min="17" max="18" width="13.2857142857143" style="5" customWidth="1"/>
    <col min="19" max="19" width="13.2857142857143" style="5"/>
    <col min="20" max="20" width="13.2857142857143" style="7"/>
    <col min="21" max="16384" width="13.2857142857143" style="5"/>
  </cols>
  <sheetData>
    <row r="1" ht="18" spans="1:14">
      <c r="A1" s="8" t="s">
        <v>193</v>
      </c>
      <c r="B1" s="9"/>
      <c r="C1" s="9"/>
      <c r="D1" s="9"/>
      <c r="E1" s="10"/>
      <c r="F1" s="9"/>
      <c r="G1" s="9"/>
      <c r="H1" s="9"/>
      <c r="K1" s="8" t="s">
        <v>193</v>
      </c>
      <c r="L1" s="9"/>
      <c r="M1" s="9"/>
      <c r="N1" s="9"/>
    </row>
    <row r="3" ht="12" spans="1:10">
      <c r="A3" s="11"/>
      <c r="B3" s="11"/>
      <c r="C3" s="12" t="s">
        <v>195</v>
      </c>
      <c r="D3" s="13"/>
      <c r="G3" s="11" t="s">
        <v>195</v>
      </c>
      <c r="I3" s="11"/>
      <c r="J3" s="11" t="s">
        <v>195</v>
      </c>
    </row>
    <row r="4" ht="15" customHeight="1" spans="1:14">
      <c r="A4" s="14"/>
      <c r="B4" s="15"/>
      <c r="C4" s="16">
        <v>758976.469999999</v>
      </c>
      <c r="D4" s="17"/>
      <c r="E4" s="18"/>
      <c r="F4" s="19"/>
      <c r="G4" s="20"/>
      <c r="H4" s="20"/>
      <c r="I4" s="19"/>
      <c r="J4" s="111"/>
      <c r="K4" s="112"/>
      <c r="L4" s="112"/>
      <c r="M4" s="112"/>
      <c r="N4" s="112"/>
    </row>
    <row r="5" ht="15" customHeight="1" spans="1:14">
      <c r="A5" s="21" t="s">
        <v>196</v>
      </c>
      <c r="B5" s="22"/>
      <c r="D5" s="23"/>
      <c r="E5" s="24"/>
      <c r="F5" s="25"/>
      <c r="G5" s="23"/>
      <c r="H5" s="26"/>
      <c r="I5" s="113"/>
      <c r="J5" s="114"/>
      <c r="K5" s="112"/>
      <c r="L5" s="112"/>
      <c r="M5" s="112"/>
      <c r="N5" s="112"/>
    </row>
    <row r="6" ht="15" customHeight="1" spans="1:14">
      <c r="A6" s="27" t="s">
        <v>168</v>
      </c>
      <c r="B6" s="28"/>
      <c r="C6" s="29">
        <v>1622472.98999999</v>
      </c>
      <c r="D6" s="30"/>
      <c r="E6" s="31"/>
      <c r="F6" s="32"/>
      <c r="G6" s="25"/>
      <c r="H6" s="25"/>
      <c r="I6" s="32"/>
      <c r="J6" s="114"/>
      <c r="K6" s="112"/>
      <c r="L6" s="112"/>
      <c r="M6" s="112"/>
      <c r="N6" s="112"/>
    </row>
    <row r="7" ht="15" customHeight="1" spans="1:14">
      <c r="A7" s="27" t="s">
        <v>168</v>
      </c>
      <c r="B7" s="28"/>
      <c r="C7" s="24"/>
      <c r="D7" s="33"/>
      <c r="E7" s="34"/>
      <c r="F7" s="34"/>
      <c r="G7" s="25"/>
      <c r="H7" s="32"/>
      <c r="J7" s="115"/>
      <c r="K7" s="112"/>
      <c r="L7" s="112"/>
      <c r="M7" s="112"/>
      <c r="N7" s="112"/>
    </row>
    <row r="8" ht="15" customHeight="1" spans="1:14">
      <c r="A8" s="27" t="s">
        <v>168</v>
      </c>
      <c r="B8" s="28"/>
      <c r="C8" s="24"/>
      <c r="D8" s="33"/>
      <c r="E8" s="25"/>
      <c r="F8" s="25"/>
      <c r="G8" s="25"/>
      <c r="H8" s="32"/>
      <c r="J8" s="115"/>
      <c r="K8" s="112"/>
      <c r="L8" s="112"/>
      <c r="M8" s="112"/>
      <c r="N8" s="112"/>
    </row>
    <row r="9" ht="15" customHeight="1" spans="1:14">
      <c r="A9" s="27" t="s">
        <v>168</v>
      </c>
      <c r="B9" s="28"/>
      <c r="C9" s="24"/>
      <c r="D9" s="33"/>
      <c r="E9" s="34"/>
      <c r="F9" s="34"/>
      <c r="G9" s="25"/>
      <c r="H9" s="32"/>
      <c r="J9" s="115"/>
      <c r="K9" s="112"/>
      <c r="L9" s="112"/>
      <c r="M9" s="112"/>
      <c r="N9" s="112"/>
    </row>
    <row r="10" ht="15" customHeight="1" spans="1:14">
      <c r="A10" s="27" t="s">
        <v>168</v>
      </c>
      <c r="B10" s="28"/>
      <c r="C10" s="24"/>
      <c r="D10" s="33"/>
      <c r="E10" s="34"/>
      <c r="F10" s="34"/>
      <c r="G10" s="25"/>
      <c r="H10" s="32"/>
      <c r="J10" s="115"/>
      <c r="K10" s="112"/>
      <c r="L10" s="112"/>
      <c r="M10" s="112"/>
      <c r="N10" s="112"/>
    </row>
    <row r="11" ht="15" customHeight="1" spans="1:14">
      <c r="A11" s="35"/>
      <c r="B11" s="36"/>
      <c r="C11" s="24"/>
      <c r="D11" s="33"/>
      <c r="E11" s="25"/>
      <c r="F11" s="25"/>
      <c r="G11" s="25"/>
      <c r="H11" s="32"/>
      <c r="J11" s="115"/>
      <c r="K11" s="112"/>
      <c r="L11" s="112"/>
      <c r="M11" s="112"/>
      <c r="N11" s="112"/>
    </row>
    <row r="12" ht="15" customHeight="1" spans="1:14">
      <c r="A12" s="27" t="s">
        <v>168</v>
      </c>
      <c r="B12" s="28"/>
      <c r="C12" s="24" t="s">
        <v>8409</v>
      </c>
      <c r="D12" s="33" t="s">
        <v>202</v>
      </c>
      <c r="E12" s="37">
        <f>'BDI Edificação'!B17</f>
        <v>0.1528</v>
      </c>
      <c r="F12" s="32"/>
      <c r="G12" s="25"/>
      <c r="H12" s="32"/>
      <c r="J12" s="115"/>
      <c r="K12" s="112"/>
      <c r="L12" s="112"/>
      <c r="M12" s="112"/>
      <c r="N12" s="112"/>
    </row>
    <row r="13" ht="15" customHeight="1" spans="1:14">
      <c r="A13" s="27" t="s">
        <v>168</v>
      </c>
      <c r="B13" s="28"/>
      <c r="C13" s="24" t="s">
        <v>204</v>
      </c>
      <c r="D13" s="33" t="s">
        <v>202</v>
      </c>
      <c r="E13" s="37">
        <f>'BDI Edificação'!B15</f>
        <v>0.2274</v>
      </c>
      <c r="F13" s="32"/>
      <c r="G13" s="25"/>
      <c r="H13" s="32"/>
      <c r="J13" s="115"/>
      <c r="K13" s="112"/>
      <c r="L13" s="112"/>
      <c r="M13" s="112"/>
      <c r="N13" s="112"/>
    </row>
    <row r="14" ht="15" customHeight="1" spans="1:14">
      <c r="A14" s="38" t="s">
        <v>168</v>
      </c>
      <c r="B14" s="39"/>
      <c r="C14" s="40"/>
      <c r="D14" s="41"/>
      <c r="E14" s="42"/>
      <c r="F14" s="43"/>
      <c r="G14" s="44">
        <f>E14</f>
        <v>0</v>
      </c>
      <c r="H14" s="32"/>
      <c r="J14" s="115"/>
      <c r="K14" s="112"/>
      <c r="L14" s="112"/>
      <c r="M14" s="112"/>
      <c r="N14" s="112"/>
    </row>
    <row r="15" s="1" customFormat="1" ht="21" spans="1:20">
      <c r="A15" s="45" t="s">
        <v>206</v>
      </c>
      <c r="B15" s="46"/>
      <c r="C15" s="47"/>
      <c r="D15" s="47"/>
      <c r="E15" s="48"/>
      <c r="F15" s="47"/>
      <c r="G15" s="49"/>
      <c r="H15" s="50"/>
      <c r="I15" s="49"/>
      <c r="J15" s="116"/>
      <c r="K15" s="117"/>
      <c r="L15" s="117"/>
      <c r="M15" s="117"/>
      <c r="N15" s="117"/>
      <c r="P15" s="118"/>
      <c r="T15" s="147"/>
    </row>
    <row r="16" ht="18" customHeight="1" spans="1:14">
      <c r="A16" s="51" t="s">
        <v>3</v>
      </c>
      <c r="B16" s="52" t="str">
        <f>Cartilha_GLOBAL!B16</f>
        <v>PATO BRANCO -PR</v>
      </c>
      <c r="C16" s="53"/>
      <c r="D16" s="54"/>
      <c r="E16" s="55"/>
      <c r="F16" s="53"/>
      <c r="G16" s="54"/>
      <c r="H16" s="54"/>
      <c r="I16" s="119" t="s">
        <v>4</v>
      </c>
      <c r="J16" s="120">
        <f>Cartilha_GLOBAL!J16</f>
        <v>68</v>
      </c>
      <c r="K16" s="121"/>
      <c r="L16" s="121"/>
      <c r="M16" s="121"/>
      <c r="N16" s="121"/>
    </row>
    <row r="17" ht="18" customHeight="1" spans="1:14">
      <c r="A17" s="56" t="s">
        <v>9</v>
      </c>
      <c r="B17" s="57" t="s">
        <v>8410</v>
      </c>
      <c r="C17" s="58"/>
      <c r="D17" s="59"/>
      <c r="E17" s="60"/>
      <c r="F17" s="61"/>
      <c r="G17" s="59"/>
      <c r="H17" s="59"/>
      <c r="I17" s="122" t="s">
        <v>10</v>
      </c>
      <c r="J17" s="123">
        <f>Cartilha_GLOBAL!J17</f>
        <v>1</v>
      </c>
      <c r="K17" s="121"/>
      <c r="L17" s="121"/>
      <c r="M17" s="121"/>
      <c r="N17" s="121"/>
    </row>
    <row r="18" ht="18" customHeight="1" spans="1:14">
      <c r="A18" s="62" t="str">
        <f>Cartilha_GLOBAL!A18</f>
        <v>Tabela de referência: SINAPI de fevereiro/2023 - sem desoneração
</v>
      </c>
      <c r="B18" s="63"/>
      <c r="C18" s="64"/>
      <c r="D18" s="65"/>
      <c r="E18" s="66"/>
      <c r="F18" s="67"/>
      <c r="G18" s="65"/>
      <c r="H18" s="65"/>
      <c r="I18" s="124"/>
      <c r="J18" s="125">
        <f>Cartilha_GLOBAL!J18</f>
        <v>45196</v>
      </c>
      <c r="K18" s="121"/>
      <c r="L18" s="121"/>
      <c r="M18" s="121"/>
      <c r="N18" s="121"/>
    </row>
    <row r="19" spans="1:15">
      <c r="A19" s="68" t="s">
        <v>210</v>
      </c>
      <c r="B19" s="69" t="s">
        <v>211</v>
      </c>
      <c r="C19" s="70" t="s">
        <v>212</v>
      </c>
      <c r="D19" s="71" t="s">
        <v>213</v>
      </c>
      <c r="E19" s="72" t="s">
        <v>214</v>
      </c>
      <c r="F19" s="73" t="s">
        <v>215</v>
      </c>
      <c r="G19" s="74" t="s">
        <v>216</v>
      </c>
      <c r="H19" s="75"/>
      <c r="I19" s="126"/>
      <c r="J19" s="127"/>
      <c r="K19" s="128" t="s">
        <v>217</v>
      </c>
      <c r="L19" s="129"/>
      <c r="M19" s="130"/>
      <c r="N19" s="129"/>
      <c r="O19" s="131"/>
    </row>
    <row r="20" ht="69" customHeight="1" spans="1:20">
      <c r="A20" s="76"/>
      <c r="B20" s="77"/>
      <c r="C20" s="78"/>
      <c r="D20" s="79"/>
      <c r="E20" s="80"/>
      <c r="F20" s="81"/>
      <c r="G20" s="82" t="s">
        <v>218</v>
      </c>
      <c r="H20" s="83" t="s">
        <v>219</v>
      </c>
      <c r="I20" s="132" t="s">
        <v>220</v>
      </c>
      <c r="J20" s="133" t="s">
        <v>165</v>
      </c>
      <c r="K20" s="134" t="s">
        <v>221</v>
      </c>
      <c r="L20" s="134" t="s">
        <v>222</v>
      </c>
      <c r="M20" s="135" t="s">
        <v>223</v>
      </c>
      <c r="N20" s="135" t="s">
        <v>224</v>
      </c>
      <c r="O20" s="135" t="s">
        <v>8411</v>
      </c>
      <c r="R20" s="148" t="s">
        <v>8412</v>
      </c>
      <c r="S20" s="149"/>
      <c r="T20" s="150" t="s">
        <v>8413</v>
      </c>
    </row>
    <row r="21" ht="13.5" spans="1:15">
      <c r="A21" s="84">
        <v>1</v>
      </c>
      <c r="B21" s="85"/>
      <c r="C21" s="86" t="s">
        <v>28</v>
      </c>
      <c r="D21" s="87"/>
      <c r="E21" s="88"/>
      <c r="F21" s="89"/>
      <c r="G21" s="90"/>
      <c r="H21" s="90"/>
      <c r="I21" s="136"/>
      <c r="J21" s="137">
        <f>SUM(I24:I227)</f>
        <v>33271.61</v>
      </c>
      <c r="K21" s="138" t="str">
        <f>IF(OR(E21&gt;0,J21&gt;0),"X","")</f>
        <v>X</v>
      </c>
      <c r="L21" s="139" t="str">
        <f>IF(K21="X","x",IF(K21="xx","x",IF(I21&gt;0,"x","")))</f>
        <v>x</v>
      </c>
      <c r="M21" s="139" t="str">
        <f>IF(K21="X","x",IF(K21="xx","x",IF(OR(D21&gt;0,I21&gt;0),"x","")))</f>
        <v>x</v>
      </c>
      <c r="N21" s="7" t="str">
        <f>Cartilha_GLOBAL!M21</f>
        <v>x</v>
      </c>
      <c r="O21" s="140" t="s">
        <v>230</v>
      </c>
    </row>
    <row r="22" ht="12.75" spans="1:14">
      <c r="A22" s="91" t="s">
        <v>231</v>
      </c>
      <c r="B22" s="92"/>
      <c r="C22" s="93" t="s">
        <v>232</v>
      </c>
      <c r="D22" s="94"/>
      <c r="E22" s="95"/>
      <c r="F22" s="96"/>
      <c r="G22" s="97"/>
      <c r="H22" s="98"/>
      <c r="I22" s="141"/>
      <c r="J22" s="142"/>
      <c r="K22" s="138" t="str">
        <f>IF(OR(SUM(I23:I78)&gt;0,SUM(I23:I78)&gt;0),"xx","")</f>
        <v>xx</v>
      </c>
      <c r="L22" s="139" t="str">
        <f>IF(K22="X","x",IF(K22="xx","x",IF(I22&gt;0,"x","")))</f>
        <v>x</v>
      </c>
      <c r="M22" s="139" t="str">
        <f>IF(K22="X","x",IF(K22="xx","x",IF(OR(D22&gt;0,I22&gt;0),"x","")))</f>
        <v>x</v>
      </c>
      <c r="N22" s="7" t="str">
        <f>Cartilha_GLOBAL!N22</f>
        <v>x</v>
      </c>
    </row>
    <row r="23" ht="12.75" hidden="1" spans="1:14">
      <c r="A23" s="99" t="s">
        <v>234</v>
      </c>
      <c r="B23" s="100"/>
      <c r="C23" s="93" t="s">
        <v>235</v>
      </c>
      <c r="D23" s="101"/>
      <c r="E23" s="95"/>
      <c r="F23" s="102"/>
      <c r="G23" s="97"/>
      <c r="H23" s="98"/>
      <c r="I23" s="141"/>
      <c r="J23" s="142"/>
      <c r="K23" s="138" t="str">
        <f>IF(OR(SUM(I24:I61)&gt;0,SUM(I24:I61)&gt;0),"xx","")</f>
        <v/>
      </c>
      <c r="L23" s="139" t="str">
        <f>IF(K23="X","x",IF(K23="xx","x",IF(I23&gt;0,"x","")))</f>
        <v/>
      </c>
      <c r="M23" s="139" t="str">
        <f>IF(K23="X","x",IF(K23="xx","x",IF(OR(D23&gt;0,I23&gt;0),"x","")))</f>
        <v/>
      </c>
      <c r="N23" s="7" t="str">
        <f>Cartilha_GLOBAL!N23</f>
        <v/>
      </c>
    </row>
    <row r="24" ht="12.75" hidden="1" spans="1:20">
      <c r="A24" s="817" t="str">
        <f>Cartilha_GLOBAL!A24</f>
        <v>003007003</v>
      </c>
      <c r="B24" s="94" t="str">
        <f>Cartilha_GLOBAL!B24</f>
        <v>SANEPAR - fev/23</v>
      </c>
      <c r="C24" s="104" t="str">
        <f>Cartilha_GLOBAL!C24</f>
        <v>Demolição manual de concreto simples</v>
      </c>
      <c r="D24" s="94" t="s">
        <v>239</v>
      </c>
      <c r="E24" s="105">
        <f>Cartilha_GLOBAL!$E24</f>
        <v>337.26</v>
      </c>
      <c r="F24" s="96">
        <f>Cartilha_GLOBAL!$F24</f>
        <v>413.95</v>
      </c>
      <c r="G24" s="106"/>
      <c r="H24" s="107">
        <f t="shared" ref="H24:H87" si="0">IF(G24=0,0,F24)</f>
        <v>0</v>
      </c>
      <c r="I24" s="143">
        <f t="shared" ref="I24:I87" si="1">IF(ISBLANK(G24),0,IF(R24=0,ROUND(G24*H24,2),IF(R24="b",ROUNDDOWN(G24*H24,2),ROUNDUP(G24*H24,2))))</f>
        <v>0</v>
      </c>
      <c r="J24" s="142"/>
      <c r="K24" s="138"/>
      <c r="L24" s="139" t="str">
        <f t="shared" ref="L24:L87" si="2">IF(K24="X","x",IF(K24="xx","x",IF(I24&gt;0,"x","")))</f>
        <v/>
      </c>
      <c r="M24" s="7" t="str">
        <f t="shared" ref="M24:M87" si="3">IF(K24="X","x",IF(K24="xx","x",IF(I24&gt;0,"x","")))</f>
        <v/>
      </c>
      <c r="N24" s="7" t="str">
        <f>Cartilha_GLOBAL!N24</f>
        <v/>
      </c>
      <c r="O24" s="144"/>
      <c r="Q24" s="151"/>
      <c r="R24" s="152"/>
      <c r="T24" s="153">
        <f>IF(Cartilha_GLOBAL!R24=0,0,IF(Cartilha_GLOBAL!R24&gt;0,"c","b"))</f>
        <v>0</v>
      </c>
    </row>
    <row r="25" ht="12.75" hidden="1" spans="1:20">
      <c r="A25" s="817" t="str">
        <f>Cartilha_GLOBAL!A25</f>
        <v>003007004</v>
      </c>
      <c r="B25" s="94" t="str">
        <f>Cartilha_GLOBAL!B25</f>
        <v>SANEPAR - fev/23</v>
      </c>
      <c r="C25" s="104" t="str">
        <f>Cartilha_GLOBAL!C25</f>
        <v>Demolição mecânica de concreto simples</v>
      </c>
      <c r="D25" s="94" t="s">
        <v>239</v>
      </c>
      <c r="E25" s="105">
        <f>Cartilha_GLOBAL!$E25</f>
        <v>466.31</v>
      </c>
      <c r="F25" s="96">
        <f>Cartilha_GLOBAL!$F25</f>
        <v>572.35</v>
      </c>
      <c r="G25" s="108"/>
      <c r="H25" s="107">
        <f t="shared" si="0"/>
        <v>0</v>
      </c>
      <c r="I25" s="143">
        <f t="shared" si="1"/>
        <v>0</v>
      </c>
      <c r="J25" s="142"/>
      <c r="K25" s="138"/>
      <c r="L25" s="139" t="str">
        <f t="shared" si="2"/>
        <v/>
      </c>
      <c r="M25" s="7" t="str">
        <f t="shared" si="3"/>
        <v/>
      </c>
      <c r="N25" s="7" t="str">
        <f>Cartilha_GLOBAL!N25</f>
        <v/>
      </c>
      <c r="O25" s="144"/>
      <c r="Q25" s="151"/>
      <c r="R25" s="152">
        <v>0</v>
      </c>
      <c r="T25" s="153">
        <f>IF(Cartilha_GLOBAL!R25=0,0,IF(Cartilha_GLOBAL!R25&gt;0,"c","b"))</f>
        <v>0</v>
      </c>
    </row>
    <row r="26" ht="12.75" hidden="1" spans="1:20">
      <c r="A26" s="817" t="str">
        <f>Cartilha_GLOBAL!A26</f>
        <v>003007005</v>
      </c>
      <c r="B26" s="94" t="str">
        <f>Cartilha_GLOBAL!B26</f>
        <v>SANEPAR - fev/23</v>
      </c>
      <c r="C26" s="104" t="str">
        <f>Cartilha_GLOBAL!C26</f>
        <v>Demolição manual de concreto ciclópico</v>
      </c>
      <c r="D26" s="94" t="s">
        <v>239</v>
      </c>
      <c r="E26" s="105">
        <f>Cartilha_GLOBAL!$E26</f>
        <v>505.91</v>
      </c>
      <c r="F26" s="96">
        <f>Cartilha_GLOBAL!$F26</f>
        <v>620.95</v>
      </c>
      <c r="G26" s="108"/>
      <c r="H26" s="107">
        <f t="shared" si="0"/>
        <v>0</v>
      </c>
      <c r="I26" s="143">
        <f t="shared" si="1"/>
        <v>0</v>
      </c>
      <c r="J26" s="142"/>
      <c r="K26" s="138"/>
      <c r="L26" s="139" t="str">
        <f t="shared" si="2"/>
        <v/>
      </c>
      <c r="M26" s="7" t="str">
        <f t="shared" si="3"/>
        <v/>
      </c>
      <c r="N26" s="7" t="str">
        <f>Cartilha_GLOBAL!N26</f>
        <v/>
      </c>
      <c r="O26" s="144"/>
      <c r="Q26" s="151"/>
      <c r="R26" s="152">
        <v>0</v>
      </c>
      <c r="T26" s="153">
        <f>IF(Cartilha_GLOBAL!R26=0,0,IF(Cartilha_GLOBAL!R26&gt;0,"c","b"))</f>
        <v>0</v>
      </c>
    </row>
    <row r="27" ht="12.75" hidden="1" spans="1:20">
      <c r="A27" s="817" t="str">
        <f>Cartilha_GLOBAL!A27</f>
        <v>003007006</v>
      </c>
      <c r="B27" s="94" t="str">
        <f>Cartilha_GLOBAL!B27</f>
        <v>SANEPAR - fev/23</v>
      </c>
      <c r="C27" s="104" t="str">
        <f>Cartilha_GLOBAL!C27</f>
        <v>Demolição mecânica de concreto ciclópico</v>
      </c>
      <c r="D27" s="94" t="s">
        <v>239</v>
      </c>
      <c r="E27" s="105">
        <f>Cartilha_GLOBAL!$E27</f>
        <v>699.46</v>
      </c>
      <c r="F27" s="96">
        <f>Cartilha_GLOBAL!$F27</f>
        <v>858.52</v>
      </c>
      <c r="G27" s="108"/>
      <c r="H27" s="107">
        <f t="shared" si="0"/>
        <v>0</v>
      </c>
      <c r="I27" s="143">
        <f t="shared" si="1"/>
        <v>0</v>
      </c>
      <c r="J27" s="142"/>
      <c r="K27" s="145"/>
      <c r="L27" s="7" t="str">
        <f t="shared" si="2"/>
        <v/>
      </c>
      <c r="M27" s="7" t="str">
        <f t="shared" si="3"/>
        <v/>
      </c>
      <c r="N27" s="7" t="str">
        <f>Cartilha_GLOBAL!N27</f>
        <v/>
      </c>
      <c r="O27" s="144"/>
      <c r="Q27" s="151"/>
      <c r="R27" s="152">
        <v>0</v>
      </c>
      <c r="T27" s="153">
        <f>IF(Cartilha_GLOBAL!R27=0,0,IF(Cartilha_GLOBAL!R27&gt;0,"c","b"))</f>
        <v>0</v>
      </c>
    </row>
    <row r="28" ht="12.75" hidden="1" spans="1:20">
      <c r="A28" s="817" t="str">
        <f>Cartilha_GLOBAL!A28</f>
        <v>003007007</v>
      </c>
      <c r="B28" s="94" t="str">
        <f>Cartilha_GLOBAL!B28</f>
        <v>SANEPAR - fev/23</v>
      </c>
      <c r="C28" s="104" t="str">
        <f>Cartilha_GLOBAL!C28</f>
        <v>Demolição manual de concreto armado</v>
      </c>
      <c r="D28" s="94" t="s">
        <v>239</v>
      </c>
      <c r="E28" s="105">
        <f>Cartilha_GLOBAL!$E28</f>
        <v>674.54</v>
      </c>
      <c r="F28" s="96">
        <f>Cartilha_GLOBAL!$F28</f>
        <v>827.93</v>
      </c>
      <c r="G28" s="108"/>
      <c r="H28" s="107">
        <f t="shared" si="0"/>
        <v>0</v>
      </c>
      <c r="I28" s="143">
        <f t="shared" si="1"/>
        <v>0</v>
      </c>
      <c r="J28" s="142"/>
      <c r="K28" s="145"/>
      <c r="L28" s="7" t="str">
        <f t="shared" si="2"/>
        <v/>
      </c>
      <c r="M28" s="7" t="str">
        <f t="shared" si="3"/>
        <v/>
      </c>
      <c r="N28" s="7" t="str">
        <f>Cartilha_GLOBAL!N28</f>
        <v/>
      </c>
      <c r="O28" s="144"/>
      <c r="Q28" s="151"/>
      <c r="R28" s="152">
        <v>0</v>
      </c>
      <c r="T28" s="153">
        <f>IF(Cartilha_GLOBAL!R28=0,0,IF(Cartilha_GLOBAL!R28&gt;0,"c","b"))</f>
        <v>0</v>
      </c>
    </row>
    <row r="29" ht="12.75" hidden="1" spans="1:20">
      <c r="A29" s="817" t="str">
        <f>Cartilha_GLOBAL!A29</f>
        <v>003007008</v>
      </c>
      <c r="B29" s="94" t="str">
        <f>Cartilha_GLOBAL!B29</f>
        <v>SANEPAR - fev/23</v>
      </c>
      <c r="C29" s="104" t="str">
        <f>Cartilha_GLOBAL!C29</f>
        <v>Demolição mecânica de concreto armado</v>
      </c>
      <c r="D29" s="94" t="s">
        <v>239</v>
      </c>
      <c r="E29" s="105">
        <f>Cartilha_GLOBAL!$E29</f>
        <v>932.62</v>
      </c>
      <c r="F29" s="96">
        <f>Cartilha_GLOBAL!$F29</f>
        <v>1144.7</v>
      </c>
      <c r="G29" s="108"/>
      <c r="H29" s="107">
        <f t="shared" si="0"/>
        <v>0</v>
      </c>
      <c r="I29" s="143">
        <f t="shared" si="1"/>
        <v>0</v>
      </c>
      <c r="J29" s="142"/>
      <c r="K29" s="145"/>
      <c r="L29" s="7" t="str">
        <f t="shared" si="2"/>
        <v/>
      </c>
      <c r="M29" s="7" t="str">
        <f t="shared" si="3"/>
        <v/>
      </c>
      <c r="N29" s="7" t="str">
        <f>Cartilha_GLOBAL!N29</f>
        <v/>
      </c>
      <c r="O29" s="144"/>
      <c r="Q29" s="151"/>
      <c r="R29" s="152">
        <v>0</v>
      </c>
      <c r="T29" s="153">
        <f>IF(Cartilha_GLOBAL!R29=0,0,IF(Cartilha_GLOBAL!R29&gt;0,"c","b"))</f>
        <v>0</v>
      </c>
    </row>
    <row r="30" ht="12.75" hidden="1" spans="1:20">
      <c r="A30" s="817" t="str">
        <f>Cartilha_GLOBAL!A30</f>
        <v>003007009</v>
      </c>
      <c r="B30" s="94" t="str">
        <f>Cartilha_GLOBAL!B30</f>
        <v>SANEPAR - fev/23</v>
      </c>
      <c r="C30" s="104" t="str">
        <f>Cartilha_GLOBAL!C30</f>
        <v>Demolição de Enrocamento</v>
      </c>
      <c r="D30" s="94" t="s">
        <v>239</v>
      </c>
      <c r="E30" s="105">
        <f>Cartilha_GLOBAL!$E30</f>
        <v>168.63</v>
      </c>
      <c r="F30" s="96">
        <f>Cartilha_GLOBAL!$F30</f>
        <v>206.98</v>
      </c>
      <c r="G30" s="108"/>
      <c r="H30" s="107">
        <f t="shared" si="0"/>
        <v>0</v>
      </c>
      <c r="I30" s="143">
        <f t="shared" si="1"/>
        <v>0</v>
      </c>
      <c r="J30" s="142"/>
      <c r="K30" s="145"/>
      <c r="L30" s="7" t="str">
        <f t="shared" si="2"/>
        <v/>
      </c>
      <c r="M30" s="7" t="str">
        <f t="shared" si="3"/>
        <v/>
      </c>
      <c r="N30" s="7" t="str">
        <f>Cartilha_GLOBAL!N30</f>
        <v/>
      </c>
      <c r="O30" s="144"/>
      <c r="Q30" s="151"/>
      <c r="R30" s="152">
        <v>0</v>
      </c>
      <c r="T30" s="153">
        <f>IF(Cartilha_GLOBAL!R30=0,0,IF(Cartilha_GLOBAL!R30&gt;0,"c","b"))</f>
        <v>0</v>
      </c>
    </row>
    <row r="31" ht="22.5" hidden="1" spans="1:20">
      <c r="A31" s="103">
        <v>97621</v>
      </c>
      <c r="B31" s="94" t="s">
        <v>252</v>
      </c>
      <c r="C31" s="104" t="s">
        <v>253</v>
      </c>
      <c r="D31" s="94" t="s">
        <v>239</v>
      </c>
      <c r="E31" s="95">
        <f>Cartilha_GLOBAL!$E31</f>
        <v>134.83</v>
      </c>
      <c r="F31" s="96">
        <f>Cartilha_GLOBAL!$F31</f>
        <v>165.49</v>
      </c>
      <c r="G31" s="108"/>
      <c r="H31" s="107">
        <f t="shared" si="0"/>
        <v>0</v>
      </c>
      <c r="I31" s="143">
        <f t="shared" si="1"/>
        <v>0</v>
      </c>
      <c r="J31" s="142"/>
      <c r="K31" s="146"/>
      <c r="L31" s="7" t="str">
        <f t="shared" si="2"/>
        <v/>
      </c>
      <c r="M31" s="7" t="str">
        <f t="shared" si="3"/>
        <v/>
      </c>
      <c r="N31" s="7" t="str">
        <f>Cartilha_GLOBAL!N31</f>
        <v/>
      </c>
      <c r="O31" s="144"/>
      <c r="Q31" s="151"/>
      <c r="R31" s="152">
        <v>0</v>
      </c>
      <c r="T31" s="153">
        <f>IF(Cartilha_GLOBAL!R31=0,0,IF(Cartilha_GLOBAL!R31&gt;0,"c","b"))</f>
        <v>0</v>
      </c>
    </row>
    <row r="32" ht="22.5" hidden="1" spans="1:20">
      <c r="A32" s="103">
        <v>97622</v>
      </c>
      <c r="B32" s="94" t="s">
        <v>252</v>
      </c>
      <c r="C32" s="104" t="s">
        <v>254</v>
      </c>
      <c r="D32" s="94" t="s">
        <v>239</v>
      </c>
      <c r="E32" s="95">
        <f>Cartilha_GLOBAL!$E32</f>
        <v>65.71</v>
      </c>
      <c r="F32" s="96">
        <f>Cartilha_GLOBAL!$F32</f>
        <v>80.65</v>
      </c>
      <c r="G32" s="108"/>
      <c r="H32" s="107">
        <f t="shared" si="0"/>
        <v>0</v>
      </c>
      <c r="I32" s="143">
        <f t="shared" si="1"/>
        <v>0</v>
      </c>
      <c r="J32" s="142"/>
      <c r="K32" s="146"/>
      <c r="L32" s="7" t="str">
        <f t="shared" si="2"/>
        <v/>
      </c>
      <c r="M32" s="7" t="str">
        <f t="shared" si="3"/>
        <v/>
      </c>
      <c r="N32" s="7" t="str">
        <f>Cartilha_GLOBAL!N32</f>
        <v/>
      </c>
      <c r="O32" s="144"/>
      <c r="Q32" s="151"/>
      <c r="R32" s="152">
        <v>0</v>
      </c>
      <c r="T32" s="153">
        <f>IF(Cartilha_GLOBAL!R32=0,0,IF(Cartilha_GLOBAL!R32&gt;0,"c","b"))</f>
        <v>0</v>
      </c>
    </row>
    <row r="33" ht="22.5" hidden="1" spans="1:20">
      <c r="A33" s="103">
        <v>97623</v>
      </c>
      <c r="B33" s="94" t="s">
        <v>252</v>
      </c>
      <c r="C33" s="104" t="s">
        <v>255</v>
      </c>
      <c r="D33" s="94" t="s">
        <v>239</v>
      </c>
      <c r="E33" s="95">
        <f>Cartilha_GLOBAL!$E33</f>
        <v>201.31</v>
      </c>
      <c r="F33" s="96">
        <f>Cartilha_GLOBAL!$F33</f>
        <v>247.09</v>
      </c>
      <c r="G33" s="108"/>
      <c r="H33" s="107">
        <f t="shared" si="0"/>
        <v>0</v>
      </c>
      <c r="I33" s="143">
        <f t="shared" si="1"/>
        <v>0</v>
      </c>
      <c r="J33" s="142"/>
      <c r="K33" s="146"/>
      <c r="L33" s="7" t="str">
        <f t="shared" si="2"/>
        <v/>
      </c>
      <c r="M33" s="7" t="str">
        <f t="shared" si="3"/>
        <v/>
      </c>
      <c r="N33" s="7" t="str">
        <f>Cartilha_GLOBAL!N33</f>
        <v/>
      </c>
      <c r="O33" s="144"/>
      <c r="Q33" s="151"/>
      <c r="R33" s="152">
        <v>0</v>
      </c>
      <c r="T33" s="153">
        <f>IF(Cartilha_GLOBAL!R33=0,0,IF(Cartilha_GLOBAL!R33&gt;0,"c","b"))</f>
        <v>0</v>
      </c>
    </row>
    <row r="34" ht="22.5" hidden="1" spans="1:20">
      <c r="A34" s="103">
        <v>97624</v>
      </c>
      <c r="B34" s="94" t="s">
        <v>252</v>
      </c>
      <c r="C34" s="104" t="s">
        <v>256</v>
      </c>
      <c r="D34" s="94" t="s">
        <v>239</v>
      </c>
      <c r="E34" s="95">
        <f>Cartilha_GLOBAL!$E34</f>
        <v>123.54</v>
      </c>
      <c r="F34" s="96">
        <f>Cartilha_GLOBAL!$F34</f>
        <v>151.63</v>
      </c>
      <c r="G34" s="108"/>
      <c r="H34" s="107">
        <f t="shared" si="0"/>
        <v>0</v>
      </c>
      <c r="I34" s="143">
        <f t="shared" si="1"/>
        <v>0</v>
      </c>
      <c r="J34" s="142"/>
      <c r="K34" s="146"/>
      <c r="L34" s="7" t="str">
        <f t="shared" si="2"/>
        <v/>
      </c>
      <c r="M34" s="7" t="str">
        <f t="shared" si="3"/>
        <v/>
      </c>
      <c r="N34" s="7" t="str">
        <f>Cartilha_GLOBAL!N34</f>
        <v/>
      </c>
      <c r="O34" s="144"/>
      <c r="Q34" s="151"/>
      <c r="R34" s="152">
        <v>0</v>
      </c>
      <c r="T34" s="153">
        <f>IF(Cartilha_GLOBAL!R34=0,0,IF(Cartilha_GLOBAL!R34&gt;0,"c","b"))</f>
        <v>0</v>
      </c>
    </row>
    <row r="35" ht="22.5" hidden="1" spans="1:20">
      <c r="A35" s="103">
        <v>97625</v>
      </c>
      <c r="B35" s="94" t="s">
        <v>252</v>
      </c>
      <c r="C35" s="104" t="s">
        <v>257</v>
      </c>
      <c r="D35" s="94" t="s">
        <v>239</v>
      </c>
      <c r="E35" s="95">
        <f>Cartilha_GLOBAL!$E35</f>
        <v>57.31</v>
      </c>
      <c r="F35" s="96">
        <f>Cartilha_GLOBAL!$F35</f>
        <v>70.34</v>
      </c>
      <c r="G35" s="108"/>
      <c r="H35" s="107">
        <f t="shared" si="0"/>
        <v>0</v>
      </c>
      <c r="I35" s="143">
        <f t="shared" si="1"/>
        <v>0</v>
      </c>
      <c r="J35" s="142"/>
      <c r="K35" s="146"/>
      <c r="L35" s="7" t="str">
        <f t="shared" si="2"/>
        <v/>
      </c>
      <c r="M35" s="7" t="str">
        <f t="shared" si="3"/>
        <v/>
      </c>
      <c r="N35" s="7" t="str">
        <f>Cartilha_GLOBAL!N35</f>
        <v/>
      </c>
      <c r="O35" s="144"/>
      <c r="Q35" s="151"/>
      <c r="R35" s="152">
        <v>0</v>
      </c>
      <c r="T35" s="153">
        <f>IF(Cartilha_GLOBAL!R35=0,0,IF(Cartilha_GLOBAL!R35&gt;0,"c","b"))</f>
        <v>0</v>
      </c>
    </row>
    <row r="36" ht="22.5" hidden="1" spans="1:20">
      <c r="A36" s="103">
        <v>97626</v>
      </c>
      <c r="B36" s="94" t="s">
        <v>252</v>
      </c>
      <c r="C36" s="104" t="s">
        <v>258</v>
      </c>
      <c r="D36" s="94" t="s">
        <v>239</v>
      </c>
      <c r="E36" s="95">
        <f>Cartilha_GLOBAL!$E36</f>
        <v>701.12</v>
      </c>
      <c r="F36" s="96">
        <f>Cartilha_GLOBAL!$F36</f>
        <v>860.55</v>
      </c>
      <c r="G36" s="108"/>
      <c r="H36" s="107">
        <f t="shared" si="0"/>
        <v>0</v>
      </c>
      <c r="I36" s="143">
        <f t="shared" si="1"/>
        <v>0</v>
      </c>
      <c r="J36" s="142"/>
      <c r="K36" s="146"/>
      <c r="L36" s="7" t="str">
        <f t="shared" si="2"/>
        <v/>
      </c>
      <c r="M36" s="7" t="str">
        <f t="shared" si="3"/>
        <v/>
      </c>
      <c r="N36" s="7" t="str">
        <f>Cartilha_GLOBAL!N36</f>
        <v/>
      </c>
      <c r="O36" s="144"/>
      <c r="Q36" s="151"/>
      <c r="R36" s="152">
        <v>0</v>
      </c>
      <c r="T36" s="153">
        <f>IF(Cartilha_GLOBAL!R36=0,0,IF(Cartilha_GLOBAL!R36&gt;0,"c","b"))</f>
        <v>0</v>
      </c>
    </row>
    <row r="37" ht="22.5" hidden="1" spans="1:20">
      <c r="A37" s="103">
        <v>97627</v>
      </c>
      <c r="B37" s="94" t="s">
        <v>252</v>
      </c>
      <c r="C37" s="104" t="s">
        <v>259</v>
      </c>
      <c r="D37" s="94" t="s">
        <v>239</v>
      </c>
      <c r="E37" s="95">
        <f>Cartilha_GLOBAL!$E37</f>
        <v>331.45</v>
      </c>
      <c r="F37" s="96">
        <f>Cartilha_GLOBAL!$F37</f>
        <v>406.82</v>
      </c>
      <c r="G37" s="108"/>
      <c r="H37" s="107">
        <f t="shared" si="0"/>
        <v>0</v>
      </c>
      <c r="I37" s="143">
        <f t="shared" si="1"/>
        <v>0</v>
      </c>
      <c r="J37" s="142"/>
      <c r="K37" s="146"/>
      <c r="L37" s="7" t="str">
        <f t="shared" si="2"/>
        <v/>
      </c>
      <c r="M37" s="7" t="str">
        <f t="shared" si="3"/>
        <v/>
      </c>
      <c r="N37" s="7" t="str">
        <f>Cartilha_GLOBAL!N37</f>
        <v/>
      </c>
      <c r="O37" s="144"/>
      <c r="Q37" s="151"/>
      <c r="R37" s="152">
        <v>0</v>
      </c>
      <c r="T37" s="153">
        <f>IF(Cartilha_GLOBAL!R37=0,0,IF(Cartilha_GLOBAL!R37&gt;0,"c","b"))</f>
        <v>0</v>
      </c>
    </row>
    <row r="38" ht="12.75" hidden="1" spans="1:20">
      <c r="A38" s="103">
        <v>97631</v>
      </c>
      <c r="B38" s="94" t="s">
        <v>252</v>
      </c>
      <c r="C38" s="104" t="s">
        <v>260</v>
      </c>
      <c r="D38" s="94" t="s">
        <v>261</v>
      </c>
      <c r="E38" s="95">
        <f>Cartilha_GLOBAL!$E38</f>
        <v>3.85</v>
      </c>
      <c r="F38" s="96">
        <f>Cartilha_GLOBAL!$F38</f>
        <v>4.73</v>
      </c>
      <c r="G38" s="108"/>
      <c r="H38" s="107">
        <f t="shared" si="0"/>
        <v>0</v>
      </c>
      <c r="I38" s="143">
        <f t="shared" si="1"/>
        <v>0</v>
      </c>
      <c r="J38" s="142"/>
      <c r="K38" s="146"/>
      <c r="L38" s="7" t="str">
        <f t="shared" si="2"/>
        <v/>
      </c>
      <c r="M38" s="7" t="str">
        <f t="shared" si="3"/>
        <v/>
      </c>
      <c r="N38" s="7" t="str">
        <f>Cartilha_GLOBAL!N38</f>
        <v/>
      </c>
      <c r="O38" s="144"/>
      <c r="Q38" s="151"/>
      <c r="R38" s="152">
        <v>0</v>
      </c>
      <c r="T38" s="153">
        <f>IF(Cartilha_GLOBAL!R38=0,0,IF(Cartilha_GLOBAL!R38&gt;0,"c","b"))</f>
        <v>0</v>
      </c>
    </row>
    <row r="39" ht="12.75" hidden="1" spans="1:20">
      <c r="A39" s="103">
        <v>97632</v>
      </c>
      <c r="B39" s="94" t="s">
        <v>252</v>
      </c>
      <c r="C39" s="104" t="s">
        <v>262</v>
      </c>
      <c r="D39" s="94" t="s">
        <v>263</v>
      </c>
      <c r="E39" s="95">
        <f>Cartilha_GLOBAL!$E39</f>
        <v>3.01</v>
      </c>
      <c r="F39" s="96">
        <f>Cartilha_GLOBAL!$F39</f>
        <v>3.69</v>
      </c>
      <c r="G39" s="108"/>
      <c r="H39" s="107">
        <f t="shared" si="0"/>
        <v>0</v>
      </c>
      <c r="I39" s="143">
        <f t="shared" si="1"/>
        <v>0</v>
      </c>
      <c r="J39" s="142"/>
      <c r="K39" s="146"/>
      <c r="L39" s="7" t="str">
        <f t="shared" si="2"/>
        <v/>
      </c>
      <c r="M39" s="7" t="str">
        <f t="shared" si="3"/>
        <v/>
      </c>
      <c r="N39" s="7" t="str">
        <f>Cartilha_GLOBAL!N39</f>
        <v/>
      </c>
      <c r="O39" s="144"/>
      <c r="Q39" s="151"/>
      <c r="R39" s="152">
        <v>0</v>
      </c>
      <c r="T39" s="153">
        <f>IF(Cartilha_GLOBAL!R39=0,0,IF(Cartilha_GLOBAL!R39&gt;0,"c","b"))</f>
        <v>0</v>
      </c>
    </row>
    <row r="40" ht="30" hidden="1" customHeight="1" spans="1:20">
      <c r="A40" s="103">
        <v>97633</v>
      </c>
      <c r="B40" s="94" t="s">
        <v>252</v>
      </c>
      <c r="C40" s="104" t="s">
        <v>264</v>
      </c>
      <c r="D40" s="94" t="s">
        <v>261</v>
      </c>
      <c r="E40" s="95">
        <f>Cartilha_GLOBAL!$E40</f>
        <v>26.33</v>
      </c>
      <c r="F40" s="96">
        <f>Cartilha_GLOBAL!$F40</f>
        <v>32.32</v>
      </c>
      <c r="G40" s="108"/>
      <c r="H40" s="107">
        <f t="shared" si="0"/>
        <v>0</v>
      </c>
      <c r="I40" s="143">
        <f t="shared" si="1"/>
        <v>0</v>
      </c>
      <c r="J40" s="142"/>
      <c r="K40" s="146"/>
      <c r="L40" s="7" t="str">
        <f t="shared" si="2"/>
        <v/>
      </c>
      <c r="M40" s="7" t="str">
        <f t="shared" si="3"/>
        <v/>
      </c>
      <c r="N40" s="7" t="str">
        <f>Cartilha_GLOBAL!N40</f>
        <v/>
      </c>
      <c r="O40" s="144"/>
      <c r="Q40" s="151"/>
      <c r="R40" s="152">
        <v>0</v>
      </c>
      <c r="T40" s="153">
        <f>IF(Cartilha_GLOBAL!R40=0,0,IF(Cartilha_GLOBAL!R40&gt;0,"c","b"))</f>
        <v>0</v>
      </c>
    </row>
    <row r="41" ht="22.5" hidden="1" spans="1:20">
      <c r="A41" s="103">
        <v>97634</v>
      </c>
      <c r="B41" s="94" t="s">
        <v>252</v>
      </c>
      <c r="C41" s="104" t="s">
        <v>265</v>
      </c>
      <c r="D41" s="94" t="s">
        <v>261</v>
      </c>
      <c r="E41" s="95">
        <f>Cartilha_GLOBAL!$E41</f>
        <v>14.28</v>
      </c>
      <c r="F41" s="96">
        <f>Cartilha_GLOBAL!$F41</f>
        <v>17.53</v>
      </c>
      <c r="G41" s="108"/>
      <c r="H41" s="107">
        <f t="shared" si="0"/>
        <v>0</v>
      </c>
      <c r="I41" s="143">
        <f t="shared" si="1"/>
        <v>0</v>
      </c>
      <c r="J41" s="142"/>
      <c r="K41" s="146"/>
      <c r="L41" s="7" t="str">
        <f t="shared" si="2"/>
        <v/>
      </c>
      <c r="M41" s="7" t="str">
        <f t="shared" si="3"/>
        <v/>
      </c>
      <c r="N41" s="7" t="str">
        <f>Cartilha_GLOBAL!N41</f>
        <v/>
      </c>
      <c r="O41" s="144"/>
      <c r="Q41" s="151"/>
      <c r="R41" s="152">
        <v>0</v>
      </c>
      <c r="T41" s="153">
        <f>IF(Cartilha_GLOBAL!R41=0,0,IF(Cartilha_GLOBAL!R41&gt;0,"c","b"))</f>
        <v>0</v>
      </c>
    </row>
    <row r="42" ht="12.75" hidden="1" spans="1:20">
      <c r="A42" s="103">
        <v>97635</v>
      </c>
      <c r="B42" s="94" t="s">
        <v>252</v>
      </c>
      <c r="C42" s="104" t="s">
        <v>266</v>
      </c>
      <c r="D42" s="94" t="s">
        <v>261</v>
      </c>
      <c r="E42" s="109">
        <f>Cartilha_GLOBAL!$E42</f>
        <v>17.1</v>
      </c>
      <c r="F42" s="96">
        <f>Cartilha_GLOBAL!$F42</f>
        <v>20.99</v>
      </c>
      <c r="G42" s="108"/>
      <c r="H42" s="107">
        <f t="shared" si="0"/>
        <v>0</v>
      </c>
      <c r="I42" s="143">
        <f t="shared" si="1"/>
        <v>0</v>
      </c>
      <c r="J42" s="142"/>
      <c r="K42" s="146"/>
      <c r="L42" s="7" t="str">
        <f t="shared" si="2"/>
        <v/>
      </c>
      <c r="M42" s="7" t="str">
        <f t="shared" si="3"/>
        <v/>
      </c>
      <c r="N42" s="7" t="str">
        <f>Cartilha_GLOBAL!N42</f>
        <v/>
      </c>
      <c r="O42" s="144"/>
      <c r="Q42" s="151"/>
      <c r="R42" s="152">
        <v>0</v>
      </c>
      <c r="T42" s="153">
        <f>IF(Cartilha_GLOBAL!R42=0,0,IF(Cartilha_GLOBAL!R42&gt;0,"c","b"))</f>
        <v>0</v>
      </c>
    </row>
    <row r="43" ht="22.5" hidden="1" spans="1:20">
      <c r="A43" s="103">
        <v>97636</v>
      </c>
      <c r="B43" s="94" t="s">
        <v>252</v>
      </c>
      <c r="C43" s="104" t="s">
        <v>267</v>
      </c>
      <c r="D43" s="94" t="s">
        <v>261</v>
      </c>
      <c r="E43" s="95">
        <f>Cartilha_GLOBAL!$E43</f>
        <v>20.37</v>
      </c>
      <c r="F43" s="96">
        <f>Cartilha_GLOBAL!$F43</f>
        <v>25</v>
      </c>
      <c r="G43" s="108"/>
      <c r="H43" s="107">
        <f t="shared" si="0"/>
        <v>0</v>
      </c>
      <c r="I43" s="143">
        <f t="shared" si="1"/>
        <v>0</v>
      </c>
      <c r="J43" s="142"/>
      <c r="K43" s="146"/>
      <c r="L43" s="7" t="str">
        <f t="shared" si="2"/>
        <v/>
      </c>
      <c r="M43" s="7" t="str">
        <f t="shared" si="3"/>
        <v/>
      </c>
      <c r="N43" s="7" t="str">
        <f>Cartilha_GLOBAL!N43</f>
        <v/>
      </c>
      <c r="O43" s="144"/>
      <c r="Q43" s="151"/>
      <c r="R43" s="152">
        <v>0</v>
      </c>
      <c r="T43" s="153">
        <f>IF(Cartilha_GLOBAL!R43=0,0,IF(Cartilha_GLOBAL!R43&gt;0,"c","b"))</f>
        <v>0</v>
      </c>
    </row>
    <row r="44" ht="22.5" hidden="1" spans="1:20">
      <c r="A44" s="103">
        <v>97637</v>
      </c>
      <c r="B44" s="94" t="s">
        <v>252</v>
      </c>
      <c r="C44" s="104" t="s">
        <v>268</v>
      </c>
      <c r="D44" s="94" t="s">
        <v>261</v>
      </c>
      <c r="E44" s="95">
        <f>Cartilha_GLOBAL!$E44</f>
        <v>3.22</v>
      </c>
      <c r="F44" s="96">
        <f>Cartilha_GLOBAL!$F44</f>
        <v>3.95</v>
      </c>
      <c r="G44" s="108"/>
      <c r="H44" s="107">
        <f t="shared" si="0"/>
        <v>0</v>
      </c>
      <c r="I44" s="143">
        <f t="shared" si="1"/>
        <v>0</v>
      </c>
      <c r="J44" s="142"/>
      <c r="K44" s="146"/>
      <c r="L44" s="7" t="str">
        <f t="shared" si="2"/>
        <v/>
      </c>
      <c r="M44" s="7" t="str">
        <f t="shared" si="3"/>
        <v/>
      </c>
      <c r="N44" s="7" t="str">
        <f>Cartilha_GLOBAL!N44</f>
        <v/>
      </c>
      <c r="O44" s="144"/>
      <c r="Q44" s="151"/>
      <c r="R44" s="152">
        <v>0</v>
      </c>
      <c r="T44" s="153">
        <f>IF(Cartilha_GLOBAL!R44=0,0,IF(Cartilha_GLOBAL!R44&gt;0,"c","b"))</f>
        <v>0</v>
      </c>
    </row>
    <row r="45" ht="22.5" hidden="1" spans="1:20">
      <c r="A45" s="103">
        <v>97638</v>
      </c>
      <c r="B45" s="94" t="s">
        <v>252</v>
      </c>
      <c r="C45" s="104" t="s">
        <v>269</v>
      </c>
      <c r="D45" s="94" t="s">
        <v>261</v>
      </c>
      <c r="E45" s="95">
        <f>Cartilha_GLOBAL!$E45</f>
        <v>9.37</v>
      </c>
      <c r="F45" s="96">
        <f>Cartilha_GLOBAL!$F45</f>
        <v>11.5</v>
      </c>
      <c r="G45" s="108"/>
      <c r="H45" s="107">
        <f t="shared" si="0"/>
        <v>0</v>
      </c>
      <c r="I45" s="143">
        <f t="shared" si="1"/>
        <v>0</v>
      </c>
      <c r="J45" s="142"/>
      <c r="K45" s="146"/>
      <c r="L45" s="7" t="str">
        <f t="shared" si="2"/>
        <v/>
      </c>
      <c r="M45" s="7" t="str">
        <f t="shared" si="3"/>
        <v/>
      </c>
      <c r="N45" s="7" t="str">
        <f>Cartilha_GLOBAL!N45</f>
        <v/>
      </c>
      <c r="O45" s="144"/>
      <c r="Q45" s="151"/>
      <c r="R45" s="152">
        <v>0</v>
      </c>
      <c r="T45" s="153">
        <f>IF(Cartilha_GLOBAL!R45=0,0,IF(Cartilha_GLOBAL!R45&gt;0,"c","b"))</f>
        <v>0</v>
      </c>
    </row>
    <row r="46" ht="22.5" hidden="1" spans="1:20">
      <c r="A46" s="103">
        <v>97639</v>
      </c>
      <c r="B46" s="94" t="s">
        <v>252</v>
      </c>
      <c r="C46" s="104" t="s">
        <v>270</v>
      </c>
      <c r="D46" s="94" t="s">
        <v>261</v>
      </c>
      <c r="E46" s="95">
        <f>Cartilha_GLOBAL!$E46</f>
        <v>23.28</v>
      </c>
      <c r="F46" s="96">
        <f>Cartilha_GLOBAL!$F46</f>
        <v>28.57</v>
      </c>
      <c r="G46" s="108"/>
      <c r="H46" s="107">
        <f t="shared" si="0"/>
        <v>0</v>
      </c>
      <c r="I46" s="143">
        <f t="shared" si="1"/>
        <v>0</v>
      </c>
      <c r="J46" s="142"/>
      <c r="K46" s="146"/>
      <c r="L46" s="7" t="str">
        <f t="shared" si="2"/>
        <v/>
      </c>
      <c r="M46" s="7" t="str">
        <f t="shared" si="3"/>
        <v/>
      </c>
      <c r="N46" s="7" t="str">
        <f>Cartilha_GLOBAL!N46</f>
        <v/>
      </c>
      <c r="O46" s="144"/>
      <c r="Q46" s="151"/>
      <c r="R46" s="152">
        <v>0</v>
      </c>
      <c r="T46" s="153">
        <f>IF(Cartilha_GLOBAL!R46=0,0,IF(Cartilha_GLOBAL!R46&gt;0,"c","b"))</f>
        <v>0</v>
      </c>
    </row>
    <row r="47" ht="22.5" hidden="1" spans="1:20">
      <c r="A47" s="103">
        <v>97640</v>
      </c>
      <c r="B47" s="94" t="s">
        <v>252</v>
      </c>
      <c r="C47" s="104" t="s">
        <v>271</v>
      </c>
      <c r="D47" s="94" t="s">
        <v>261</v>
      </c>
      <c r="E47" s="95">
        <f>Cartilha_GLOBAL!$E47</f>
        <v>2.03</v>
      </c>
      <c r="F47" s="96">
        <f>Cartilha_GLOBAL!$F47</f>
        <v>2.49</v>
      </c>
      <c r="G47" s="108"/>
      <c r="H47" s="107">
        <f t="shared" si="0"/>
        <v>0</v>
      </c>
      <c r="I47" s="143">
        <f t="shared" si="1"/>
        <v>0</v>
      </c>
      <c r="J47" s="142"/>
      <c r="K47" s="146"/>
      <c r="L47" s="7" t="str">
        <f t="shared" si="2"/>
        <v/>
      </c>
      <c r="M47" s="7" t="str">
        <f t="shared" si="3"/>
        <v/>
      </c>
      <c r="N47" s="7" t="str">
        <f>Cartilha_GLOBAL!N47</f>
        <v/>
      </c>
      <c r="O47" s="144"/>
      <c r="Q47" s="151"/>
      <c r="R47" s="152">
        <v>0</v>
      </c>
      <c r="T47" s="153">
        <f>IF(Cartilha_GLOBAL!R47=0,0,IF(Cartilha_GLOBAL!R47&gt;0,"c","b"))</f>
        <v>0</v>
      </c>
    </row>
    <row r="48" ht="12.75" hidden="1" spans="1:20">
      <c r="A48" s="103">
        <v>97641</v>
      </c>
      <c r="B48" s="94" t="s">
        <v>252</v>
      </c>
      <c r="C48" s="104" t="s">
        <v>272</v>
      </c>
      <c r="D48" s="94" t="s">
        <v>261</v>
      </c>
      <c r="E48" s="95">
        <f>Cartilha_GLOBAL!$E48</f>
        <v>5.73</v>
      </c>
      <c r="F48" s="96">
        <f>Cartilha_GLOBAL!$F48</f>
        <v>7.03</v>
      </c>
      <c r="G48" s="108"/>
      <c r="H48" s="107">
        <f t="shared" si="0"/>
        <v>0</v>
      </c>
      <c r="I48" s="143">
        <f t="shared" si="1"/>
        <v>0</v>
      </c>
      <c r="J48" s="142"/>
      <c r="K48" s="146"/>
      <c r="L48" s="7" t="str">
        <f t="shared" si="2"/>
        <v/>
      </c>
      <c r="M48" s="7" t="str">
        <f t="shared" si="3"/>
        <v/>
      </c>
      <c r="N48" s="7" t="str">
        <f>Cartilha_GLOBAL!N48</f>
        <v/>
      </c>
      <c r="O48" s="144"/>
      <c r="Q48" s="151"/>
      <c r="R48" s="152">
        <v>0</v>
      </c>
      <c r="T48" s="153">
        <f>IF(Cartilha_GLOBAL!R48=0,0,IF(Cartilha_GLOBAL!R48&gt;0,"c","b"))</f>
        <v>0</v>
      </c>
    </row>
    <row r="49" ht="22.5" hidden="1" spans="1:20">
      <c r="A49" s="103">
        <v>97642</v>
      </c>
      <c r="B49" s="94" t="s">
        <v>252</v>
      </c>
      <c r="C49" s="104" t="s">
        <v>273</v>
      </c>
      <c r="D49" s="94" t="s">
        <v>261</v>
      </c>
      <c r="E49" s="95">
        <f>Cartilha_GLOBAL!$E49</f>
        <v>3.63</v>
      </c>
      <c r="F49" s="96">
        <f>Cartilha_GLOBAL!$F49</f>
        <v>4.46</v>
      </c>
      <c r="G49" s="108"/>
      <c r="H49" s="107">
        <f t="shared" si="0"/>
        <v>0</v>
      </c>
      <c r="I49" s="143">
        <f t="shared" si="1"/>
        <v>0</v>
      </c>
      <c r="J49" s="142"/>
      <c r="K49" s="146"/>
      <c r="L49" s="7" t="str">
        <f t="shared" si="2"/>
        <v/>
      </c>
      <c r="M49" s="7" t="str">
        <f t="shared" si="3"/>
        <v/>
      </c>
      <c r="N49" s="7" t="str">
        <f>Cartilha_GLOBAL!N49</f>
        <v/>
      </c>
      <c r="O49" s="144"/>
      <c r="Q49" s="151"/>
      <c r="R49" s="152">
        <v>0</v>
      </c>
      <c r="T49" s="153">
        <f>IF(Cartilha_GLOBAL!R49=0,0,IF(Cartilha_GLOBAL!R49&gt;0,"c","b"))</f>
        <v>0</v>
      </c>
    </row>
    <row r="50" ht="22.5" hidden="1" spans="1:20">
      <c r="A50" s="103">
        <v>97643</v>
      </c>
      <c r="B50" s="94" t="s">
        <v>252</v>
      </c>
      <c r="C50" s="104" t="s">
        <v>274</v>
      </c>
      <c r="D50" s="94" t="s">
        <v>261</v>
      </c>
      <c r="E50" s="95">
        <f>Cartilha_GLOBAL!$E50</f>
        <v>28.53</v>
      </c>
      <c r="F50" s="96">
        <f>Cartilha_GLOBAL!$F50</f>
        <v>35.02</v>
      </c>
      <c r="G50" s="108"/>
      <c r="H50" s="107">
        <f t="shared" si="0"/>
        <v>0</v>
      </c>
      <c r="I50" s="143">
        <f t="shared" si="1"/>
        <v>0</v>
      </c>
      <c r="J50" s="142"/>
      <c r="K50" s="146"/>
      <c r="L50" s="7" t="str">
        <f t="shared" si="2"/>
        <v/>
      </c>
      <c r="M50" s="7" t="str">
        <f t="shared" si="3"/>
        <v/>
      </c>
      <c r="N50" s="7" t="str">
        <f>Cartilha_GLOBAL!N50</f>
        <v/>
      </c>
      <c r="O50" s="144"/>
      <c r="Q50" s="151"/>
      <c r="R50" s="152">
        <v>0</v>
      </c>
      <c r="T50" s="153">
        <f>IF(Cartilha_GLOBAL!R50=0,0,IF(Cartilha_GLOBAL!R50&gt;0,"c","b"))</f>
        <v>0</v>
      </c>
    </row>
    <row r="51" ht="12.75" hidden="1" spans="1:20">
      <c r="A51" s="103">
        <v>97644</v>
      </c>
      <c r="B51" s="94" t="s">
        <v>252</v>
      </c>
      <c r="C51" s="104" t="s">
        <v>275</v>
      </c>
      <c r="D51" s="94" t="s">
        <v>261</v>
      </c>
      <c r="E51" s="95">
        <f>Cartilha_GLOBAL!$E51</f>
        <v>10.76</v>
      </c>
      <c r="F51" s="96">
        <f>Cartilha_GLOBAL!$F51</f>
        <v>13.21</v>
      </c>
      <c r="G51" s="108"/>
      <c r="H51" s="107">
        <f t="shared" si="0"/>
        <v>0</v>
      </c>
      <c r="I51" s="143">
        <f t="shared" si="1"/>
        <v>0</v>
      </c>
      <c r="J51" s="142"/>
      <c r="K51" s="146"/>
      <c r="L51" s="7" t="str">
        <f t="shared" si="2"/>
        <v/>
      </c>
      <c r="M51" s="7" t="str">
        <f t="shared" si="3"/>
        <v/>
      </c>
      <c r="N51" s="7" t="str">
        <f>Cartilha_GLOBAL!N51</f>
        <v/>
      </c>
      <c r="O51" s="144"/>
      <c r="Q51" s="151"/>
      <c r="R51" s="152">
        <v>0</v>
      </c>
      <c r="T51" s="153">
        <f>IF(Cartilha_GLOBAL!R51=0,0,IF(Cartilha_GLOBAL!R51&gt;0,"c","b"))</f>
        <v>0</v>
      </c>
    </row>
    <row r="52" ht="12.75" hidden="1" spans="1:20">
      <c r="A52" s="103">
        <v>97645</v>
      </c>
      <c r="B52" s="94" t="s">
        <v>252</v>
      </c>
      <c r="C52" s="104" t="s">
        <v>276</v>
      </c>
      <c r="D52" s="94" t="s">
        <v>261</v>
      </c>
      <c r="E52" s="95">
        <f>Cartilha_GLOBAL!$E52</f>
        <v>37.98</v>
      </c>
      <c r="F52" s="96">
        <f>Cartilha_GLOBAL!$F52</f>
        <v>46.62</v>
      </c>
      <c r="G52" s="108"/>
      <c r="H52" s="107">
        <f t="shared" si="0"/>
        <v>0</v>
      </c>
      <c r="I52" s="143">
        <f t="shared" si="1"/>
        <v>0</v>
      </c>
      <c r="J52" s="142"/>
      <c r="K52" s="146"/>
      <c r="L52" s="7" t="str">
        <f t="shared" si="2"/>
        <v/>
      </c>
      <c r="M52" s="7" t="str">
        <f t="shared" si="3"/>
        <v/>
      </c>
      <c r="N52" s="7" t="str">
        <f>Cartilha_GLOBAL!N52</f>
        <v/>
      </c>
      <c r="O52" s="144"/>
      <c r="Q52" s="151"/>
      <c r="R52" s="152">
        <v>0</v>
      </c>
      <c r="T52" s="153">
        <f>IF(Cartilha_GLOBAL!R52=0,0,IF(Cartilha_GLOBAL!R52&gt;0,"c","b"))</f>
        <v>0</v>
      </c>
    </row>
    <row r="53" ht="22.5" hidden="1" spans="1:20">
      <c r="A53" s="103">
        <v>97648</v>
      </c>
      <c r="B53" s="94" t="s">
        <v>252</v>
      </c>
      <c r="C53" s="104" t="s">
        <v>277</v>
      </c>
      <c r="D53" s="94" t="s">
        <v>261</v>
      </c>
      <c r="E53" s="95">
        <f>Cartilha_GLOBAL!$E53</f>
        <v>2.3</v>
      </c>
      <c r="F53" s="96">
        <f>Cartilha_GLOBAL!$F53</f>
        <v>2.82</v>
      </c>
      <c r="G53" s="108"/>
      <c r="H53" s="107">
        <f t="shared" si="0"/>
        <v>0</v>
      </c>
      <c r="I53" s="143">
        <f t="shared" si="1"/>
        <v>0</v>
      </c>
      <c r="J53" s="142"/>
      <c r="K53" s="146"/>
      <c r="L53" s="7" t="str">
        <f t="shared" si="2"/>
        <v/>
      </c>
      <c r="M53" s="7" t="str">
        <f t="shared" si="3"/>
        <v/>
      </c>
      <c r="N53" s="7" t="str">
        <f>Cartilha_GLOBAL!N53</f>
        <v/>
      </c>
      <c r="O53" s="144"/>
      <c r="Q53" s="151"/>
      <c r="R53" s="152">
        <v>0</v>
      </c>
      <c r="T53" s="153">
        <f>IF(Cartilha_GLOBAL!R53=0,0,IF(Cartilha_GLOBAL!R53&gt;0,"c","b"))</f>
        <v>0</v>
      </c>
    </row>
    <row r="54" ht="22.5" hidden="1" spans="1:20">
      <c r="A54" s="103">
        <v>97660</v>
      </c>
      <c r="B54" s="94" t="s">
        <v>252</v>
      </c>
      <c r="C54" s="104" t="s">
        <v>278</v>
      </c>
      <c r="D54" s="94" t="s">
        <v>279</v>
      </c>
      <c r="E54" s="95">
        <f>Cartilha_GLOBAL!$E54</f>
        <v>0.77</v>
      </c>
      <c r="F54" s="96">
        <f>Cartilha_GLOBAL!$F54</f>
        <v>0.95</v>
      </c>
      <c r="G54" s="108"/>
      <c r="H54" s="107">
        <f t="shared" si="0"/>
        <v>0</v>
      </c>
      <c r="I54" s="143">
        <f t="shared" si="1"/>
        <v>0</v>
      </c>
      <c r="J54" s="142"/>
      <c r="K54" s="146"/>
      <c r="L54" s="7" t="str">
        <f t="shared" si="2"/>
        <v/>
      </c>
      <c r="M54" s="7" t="str">
        <f t="shared" si="3"/>
        <v/>
      </c>
      <c r="N54" s="7" t="str">
        <f>Cartilha_GLOBAL!N54</f>
        <v/>
      </c>
      <c r="O54" s="144"/>
      <c r="Q54" s="151"/>
      <c r="R54" s="152">
        <v>0</v>
      </c>
      <c r="T54" s="153">
        <f>IF(Cartilha_GLOBAL!R54=0,0,IF(Cartilha_GLOBAL!R54&gt;0,"c","b"))</f>
        <v>0</v>
      </c>
    </row>
    <row r="55" ht="12.75" hidden="1" spans="1:20">
      <c r="A55" s="103">
        <v>97661</v>
      </c>
      <c r="B55" s="94" t="s">
        <v>252</v>
      </c>
      <c r="C55" s="104" t="s">
        <v>280</v>
      </c>
      <c r="D55" s="94" t="s">
        <v>263</v>
      </c>
      <c r="E55" s="95">
        <f>Cartilha_GLOBAL!$E55</f>
        <v>0.78</v>
      </c>
      <c r="F55" s="96">
        <f>Cartilha_GLOBAL!$F55</f>
        <v>0.96</v>
      </c>
      <c r="G55" s="108"/>
      <c r="H55" s="107">
        <f t="shared" si="0"/>
        <v>0</v>
      </c>
      <c r="I55" s="143">
        <f t="shared" si="1"/>
        <v>0</v>
      </c>
      <c r="J55" s="142"/>
      <c r="K55" s="146"/>
      <c r="L55" s="7" t="str">
        <f t="shared" si="2"/>
        <v/>
      </c>
      <c r="M55" s="7" t="str">
        <f t="shared" si="3"/>
        <v/>
      </c>
      <c r="N55" s="7" t="str">
        <f>Cartilha_GLOBAL!N55</f>
        <v/>
      </c>
      <c r="O55" s="144"/>
      <c r="Q55" s="151"/>
      <c r="R55" s="152">
        <v>0</v>
      </c>
      <c r="T55" s="153">
        <f>IF(Cartilha_GLOBAL!R55=0,0,IF(Cartilha_GLOBAL!R55&gt;0,"c","b"))</f>
        <v>0</v>
      </c>
    </row>
    <row r="56" ht="22.5" hidden="1" spans="1:20">
      <c r="A56" s="103">
        <v>97662</v>
      </c>
      <c r="B56" s="94" t="s">
        <v>252</v>
      </c>
      <c r="C56" s="104" t="s">
        <v>281</v>
      </c>
      <c r="D56" s="94" t="s">
        <v>263</v>
      </c>
      <c r="E56" s="95">
        <f>Cartilha_GLOBAL!$E56</f>
        <v>0.57</v>
      </c>
      <c r="F56" s="96">
        <f>Cartilha_GLOBAL!$F56</f>
        <v>0.7</v>
      </c>
      <c r="G56" s="108"/>
      <c r="H56" s="107">
        <f t="shared" si="0"/>
        <v>0</v>
      </c>
      <c r="I56" s="143">
        <f t="shared" si="1"/>
        <v>0</v>
      </c>
      <c r="J56" s="142"/>
      <c r="K56" s="146"/>
      <c r="L56" s="7" t="str">
        <f t="shared" si="2"/>
        <v/>
      </c>
      <c r="M56" s="7" t="str">
        <f t="shared" si="3"/>
        <v/>
      </c>
      <c r="N56" s="7" t="str">
        <f>Cartilha_GLOBAL!N56</f>
        <v/>
      </c>
      <c r="O56" s="144"/>
      <c r="Q56" s="151"/>
      <c r="R56" s="152">
        <v>0</v>
      </c>
      <c r="T56" s="153">
        <f>IF(Cartilha_GLOBAL!R56=0,0,IF(Cartilha_GLOBAL!R56&gt;0,"c","b"))</f>
        <v>0</v>
      </c>
    </row>
    <row r="57" ht="12.75" hidden="1" spans="1:20">
      <c r="A57" s="103">
        <v>97663</v>
      </c>
      <c r="B57" s="94" t="s">
        <v>252</v>
      </c>
      <c r="C57" s="104" t="s">
        <v>282</v>
      </c>
      <c r="D57" s="94" t="s">
        <v>279</v>
      </c>
      <c r="E57" s="95">
        <f>Cartilha_GLOBAL!$E57</f>
        <v>14.23</v>
      </c>
      <c r="F57" s="96">
        <f>Cartilha_GLOBAL!$F57</f>
        <v>17.47</v>
      </c>
      <c r="G57" s="108"/>
      <c r="H57" s="107">
        <f t="shared" si="0"/>
        <v>0</v>
      </c>
      <c r="I57" s="143">
        <f t="shared" si="1"/>
        <v>0</v>
      </c>
      <c r="J57" s="142"/>
      <c r="K57" s="146"/>
      <c r="L57" s="7" t="str">
        <f t="shared" si="2"/>
        <v/>
      </c>
      <c r="M57" s="7" t="str">
        <f t="shared" si="3"/>
        <v/>
      </c>
      <c r="N57" s="7" t="str">
        <f>Cartilha_GLOBAL!N57</f>
        <v/>
      </c>
      <c r="O57" s="144"/>
      <c r="Q57" s="151"/>
      <c r="R57" s="152">
        <v>0</v>
      </c>
      <c r="T57" s="153">
        <f>IF(Cartilha_GLOBAL!R57=0,0,IF(Cartilha_GLOBAL!R57&gt;0,"c","b"))</f>
        <v>0</v>
      </c>
    </row>
    <row r="58" ht="12.75" hidden="1" spans="1:20">
      <c r="A58" s="103">
        <v>97664</v>
      </c>
      <c r="B58" s="94" t="s">
        <v>252</v>
      </c>
      <c r="C58" s="104" t="s">
        <v>283</v>
      </c>
      <c r="D58" s="94" t="s">
        <v>279</v>
      </c>
      <c r="E58" s="95">
        <f>Cartilha_GLOBAL!$E58</f>
        <v>1.77</v>
      </c>
      <c r="F58" s="96">
        <f>Cartilha_GLOBAL!$F58</f>
        <v>2.17</v>
      </c>
      <c r="G58" s="108"/>
      <c r="H58" s="107">
        <f t="shared" si="0"/>
        <v>0</v>
      </c>
      <c r="I58" s="143">
        <f t="shared" si="1"/>
        <v>0</v>
      </c>
      <c r="J58" s="142"/>
      <c r="K58" s="146"/>
      <c r="L58" s="7" t="str">
        <f t="shared" si="2"/>
        <v/>
      </c>
      <c r="M58" s="7" t="str">
        <f t="shared" si="3"/>
        <v/>
      </c>
      <c r="N58" s="7" t="str">
        <f>Cartilha_GLOBAL!N58</f>
        <v/>
      </c>
      <c r="O58" s="144"/>
      <c r="Q58" s="151"/>
      <c r="R58" s="152">
        <v>0</v>
      </c>
      <c r="T58" s="153">
        <f>IF(Cartilha_GLOBAL!R58=0,0,IF(Cartilha_GLOBAL!R58&gt;0,"c","b"))</f>
        <v>0</v>
      </c>
    </row>
    <row r="59" ht="12.75" hidden="1" spans="1:20">
      <c r="A59" s="103">
        <v>97665</v>
      </c>
      <c r="B59" s="94" t="s">
        <v>252</v>
      </c>
      <c r="C59" s="104" t="s">
        <v>284</v>
      </c>
      <c r="D59" s="94" t="s">
        <v>279</v>
      </c>
      <c r="E59" s="95">
        <f>Cartilha_GLOBAL!$E59</f>
        <v>1.5</v>
      </c>
      <c r="F59" s="96">
        <f>Cartilha_GLOBAL!$F59</f>
        <v>1.84</v>
      </c>
      <c r="G59" s="108"/>
      <c r="H59" s="107">
        <f t="shared" si="0"/>
        <v>0</v>
      </c>
      <c r="I59" s="143">
        <f t="shared" si="1"/>
        <v>0</v>
      </c>
      <c r="J59" s="142"/>
      <c r="K59" s="146"/>
      <c r="L59" s="7" t="str">
        <f t="shared" si="2"/>
        <v/>
      </c>
      <c r="M59" s="7" t="str">
        <f t="shared" si="3"/>
        <v/>
      </c>
      <c r="N59" s="7" t="str">
        <f>Cartilha_GLOBAL!N59</f>
        <v/>
      </c>
      <c r="O59" s="144"/>
      <c r="Q59" s="151"/>
      <c r="R59" s="152">
        <v>0</v>
      </c>
      <c r="T59" s="153">
        <f>IF(Cartilha_GLOBAL!R59=0,0,IF(Cartilha_GLOBAL!R59&gt;0,"c","b"))</f>
        <v>0</v>
      </c>
    </row>
    <row r="60" ht="12.75" hidden="1" spans="1:20">
      <c r="A60" s="103">
        <v>97666</v>
      </c>
      <c r="B60" s="94" t="s">
        <v>252</v>
      </c>
      <c r="C60" s="104" t="s">
        <v>285</v>
      </c>
      <c r="D60" s="94" t="s">
        <v>279</v>
      </c>
      <c r="E60" s="95">
        <f>Cartilha_GLOBAL!$E60</f>
        <v>10.37</v>
      </c>
      <c r="F60" s="96">
        <f>Cartilha_GLOBAL!$F60</f>
        <v>12.73</v>
      </c>
      <c r="G60" s="108"/>
      <c r="H60" s="107">
        <f t="shared" si="0"/>
        <v>0</v>
      </c>
      <c r="I60" s="143">
        <f t="shared" si="1"/>
        <v>0</v>
      </c>
      <c r="J60" s="142"/>
      <c r="K60" s="146"/>
      <c r="L60" s="7" t="str">
        <f t="shared" si="2"/>
        <v/>
      </c>
      <c r="M60" s="7" t="str">
        <f t="shared" si="3"/>
        <v/>
      </c>
      <c r="N60" s="7" t="str">
        <f>Cartilha_GLOBAL!N60</f>
        <v/>
      </c>
      <c r="O60" s="144"/>
      <c r="Q60" s="151"/>
      <c r="R60" s="152">
        <v>0</v>
      </c>
      <c r="T60" s="153">
        <f>IF(Cartilha_GLOBAL!R60=0,0,IF(Cartilha_GLOBAL!R60&gt;0,"c","b"))</f>
        <v>0</v>
      </c>
    </row>
    <row r="61" ht="12.75" hidden="1" spans="1:20">
      <c r="A61" s="103">
        <v>400000</v>
      </c>
      <c r="B61" s="110" t="str">
        <f>Cartilha_GLOBAL!B61</f>
        <v>DER-PR fev/23</v>
      </c>
      <c r="C61" s="104" t="s">
        <v>287</v>
      </c>
      <c r="D61" s="94" t="s">
        <v>288</v>
      </c>
      <c r="E61" s="95">
        <f>Cartilha_GLOBAL!$E61</f>
        <v>1.14</v>
      </c>
      <c r="F61" s="96">
        <f>Cartilha_GLOBAL!$F61</f>
        <v>1.4</v>
      </c>
      <c r="G61" s="108"/>
      <c r="H61" s="107">
        <f t="shared" si="0"/>
        <v>0</v>
      </c>
      <c r="I61" s="143">
        <f t="shared" si="1"/>
        <v>0</v>
      </c>
      <c r="J61" s="142"/>
      <c r="L61" s="7" t="str">
        <f t="shared" si="2"/>
        <v/>
      </c>
      <c r="M61" s="7" t="str">
        <f t="shared" si="3"/>
        <v/>
      </c>
      <c r="N61" s="7" t="str">
        <f>Cartilha_GLOBAL!N61</f>
        <v/>
      </c>
      <c r="O61" s="144"/>
      <c r="Q61" s="151"/>
      <c r="R61" s="152">
        <v>0</v>
      </c>
      <c r="T61" s="153">
        <f>IF(Cartilha_GLOBAL!R61=0,0,IF(Cartilha_GLOBAL!R61&gt;0,"c","b"))</f>
        <v>0</v>
      </c>
    </row>
    <row r="62" ht="12.75" spans="1:20">
      <c r="A62" s="99" t="s">
        <v>289</v>
      </c>
      <c r="B62" s="94"/>
      <c r="C62" s="93" t="s">
        <v>290</v>
      </c>
      <c r="D62" s="94"/>
      <c r="E62" s="95">
        <f>Cartilha_GLOBAL!$E62</f>
        <v>0</v>
      </c>
      <c r="F62" s="96">
        <f>Cartilha_GLOBAL!$F62</f>
        <v>0</v>
      </c>
      <c r="G62" s="97"/>
      <c r="H62" s="98">
        <f t="shared" si="0"/>
        <v>0</v>
      </c>
      <c r="I62" s="141">
        <f t="shared" si="1"/>
        <v>0</v>
      </c>
      <c r="J62" s="142"/>
      <c r="K62" s="138" t="str">
        <f>IF(OR(SUM(I63:I69)&gt;0,SUM(I63:I69)&gt;0),"xx","")</f>
        <v>xx</v>
      </c>
      <c r="L62" s="7" t="str">
        <f t="shared" si="2"/>
        <v>x</v>
      </c>
      <c r="M62" s="7" t="str">
        <f t="shared" si="3"/>
        <v>x</v>
      </c>
      <c r="N62" s="7" t="str">
        <f>Cartilha_GLOBAL!N62</f>
        <v>x</v>
      </c>
      <c r="O62" s="144"/>
      <c r="Q62" s="151"/>
      <c r="R62" s="152">
        <v>0</v>
      </c>
      <c r="T62" s="153">
        <f>IF(Cartilha_GLOBAL!R62=0,0,IF(Cartilha_GLOBAL!R62&gt;0,"c","b"))</f>
        <v>0</v>
      </c>
    </row>
    <row r="63" ht="12.75" hidden="1" spans="1:20">
      <c r="A63" s="103">
        <v>99058</v>
      </c>
      <c r="B63" s="94" t="s">
        <v>252</v>
      </c>
      <c r="C63" s="104" t="s">
        <v>291</v>
      </c>
      <c r="D63" s="94" t="s">
        <v>279</v>
      </c>
      <c r="E63" s="95">
        <f>Cartilha_GLOBAL!$E63</f>
        <v>8.72</v>
      </c>
      <c r="F63" s="96">
        <f>Cartilha_GLOBAL!$F63</f>
        <v>10.7</v>
      </c>
      <c r="G63" s="108"/>
      <c r="H63" s="107">
        <f t="shared" si="0"/>
        <v>0</v>
      </c>
      <c r="I63" s="143">
        <f t="shared" si="1"/>
        <v>0</v>
      </c>
      <c r="J63" s="142"/>
      <c r="K63" s="146"/>
      <c r="L63" s="7" t="str">
        <f t="shared" si="2"/>
        <v/>
      </c>
      <c r="M63" s="7" t="str">
        <f t="shared" si="3"/>
        <v/>
      </c>
      <c r="N63" s="7" t="str">
        <f>Cartilha_GLOBAL!N63</f>
        <v/>
      </c>
      <c r="O63" s="144"/>
      <c r="Q63" s="151"/>
      <c r="R63" s="152">
        <v>0</v>
      </c>
      <c r="T63" s="153">
        <f>IF(Cartilha_GLOBAL!R63=0,0,IF(Cartilha_GLOBAL!R63&gt;0,"c","b"))</f>
        <v>0</v>
      </c>
    </row>
    <row r="64" ht="22.5" spans="1:20">
      <c r="A64" s="103">
        <v>99059</v>
      </c>
      <c r="B64" s="94" t="s">
        <v>252</v>
      </c>
      <c r="C64" s="104" t="s">
        <v>292</v>
      </c>
      <c r="D64" s="94" t="s">
        <v>263</v>
      </c>
      <c r="E64" s="95">
        <f>Cartilha_GLOBAL!$E64</f>
        <v>67.7</v>
      </c>
      <c r="F64" s="96">
        <f>Cartilha_GLOBAL!$F64</f>
        <v>83.09</v>
      </c>
      <c r="G64" s="108">
        <v>222.47</v>
      </c>
      <c r="H64" s="107">
        <f t="shared" si="0"/>
        <v>83.09</v>
      </c>
      <c r="I64" s="143">
        <f t="shared" si="1"/>
        <v>18485.04</v>
      </c>
      <c r="J64" s="142"/>
      <c r="K64" s="146"/>
      <c r="L64" s="7" t="str">
        <f t="shared" si="2"/>
        <v>x</v>
      </c>
      <c r="M64" s="7" t="str">
        <f t="shared" si="3"/>
        <v>x</v>
      </c>
      <c r="N64" s="7" t="str">
        <f>Cartilha_GLOBAL!N64</f>
        <v>x</v>
      </c>
      <c r="O64" s="144"/>
      <c r="Q64" s="151"/>
      <c r="R64" s="152" t="s">
        <v>8414</v>
      </c>
      <c r="T64" s="153">
        <f>IF(Cartilha_GLOBAL!R64=0,0,IF(Cartilha_GLOBAL!R64&gt;0,"c","b"))</f>
        <v>0</v>
      </c>
    </row>
    <row r="65" ht="12.75" hidden="1" spans="1:20">
      <c r="A65" s="103">
        <v>99063</v>
      </c>
      <c r="B65" s="94" t="s">
        <v>252</v>
      </c>
      <c r="C65" s="104" t="s">
        <v>293</v>
      </c>
      <c r="D65" s="94" t="s">
        <v>263</v>
      </c>
      <c r="E65" s="95">
        <f>Cartilha_GLOBAL!$E65</f>
        <v>6.15</v>
      </c>
      <c r="F65" s="96">
        <f>Cartilha_GLOBAL!$F65</f>
        <v>7.55</v>
      </c>
      <c r="G65" s="108"/>
      <c r="H65" s="107">
        <f t="shared" si="0"/>
        <v>0</v>
      </c>
      <c r="I65" s="143">
        <f t="shared" si="1"/>
        <v>0</v>
      </c>
      <c r="J65" s="142"/>
      <c r="K65" s="146"/>
      <c r="L65" s="7" t="str">
        <f t="shared" si="2"/>
        <v/>
      </c>
      <c r="M65" s="7" t="str">
        <f t="shared" si="3"/>
        <v/>
      </c>
      <c r="N65" s="7" t="str">
        <f>Cartilha_GLOBAL!N65</f>
        <v/>
      </c>
      <c r="O65" s="144"/>
      <c r="Q65" s="151"/>
      <c r="R65" s="152">
        <v>0</v>
      </c>
      <c r="T65" s="153">
        <f>IF(Cartilha_GLOBAL!R65=0,0,IF(Cartilha_GLOBAL!R65&gt;0,"c","b"))</f>
        <v>0</v>
      </c>
    </row>
    <row r="66" ht="12.75" hidden="1" spans="1:20">
      <c r="A66" s="103">
        <v>99064</v>
      </c>
      <c r="B66" s="94" t="s">
        <v>252</v>
      </c>
      <c r="C66" s="104" t="s">
        <v>294</v>
      </c>
      <c r="D66" s="94" t="s">
        <v>263</v>
      </c>
      <c r="E66" s="95">
        <f>Cartilha_GLOBAL!$E66</f>
        <v>0.43</v>
      </c>
      <c r="F66" s="96">
        <f>Cartilha_GLOBAL!$F66</f>
        <v>0.53</v>
      </c>
      <c r="G66" s="108"/>
      <c r="H66" s="107">
        <f t="shared" si="0"/>
        <v>0</v>
      </c>
      <c r="I66" s="143">
        <f t="shared" si="1"/>
        <v>0</v>
      </c>
      <c r="J66" s="142"/>
      <c r="K66" s="146"/>
      <c r="L66" s="7" t="str">
        <f t="shared" si="2"/>
        <v/>
      </c>
      <c r="M66" s="7" t="str">
        <f t="shared" si="3"/>
        <v/>
      </c>
      <c r="N66" s="7" t="str">
        <f>Cartilha_GLOBAL!N66</f>
        <v/>
      </c>
      <c r="O66" s="144"/>
      <c r="Q66" s="151"/>
      <c r="R66" s="152">
        <v>0</v>
      </c>
      <c r="T66" s="153">
        <f>IF(Cartilha_GLOBAL!R66=0,0,IF(Cartilha_GLOBAL!R66&gt;0,"c","b"))</f>
        <v>0</v>
      </c>
    </row>
    <row r="67" ht="12.75" hidden="1" spans="1:20">
      <c r="A67" s="103">
        <v>99060</v>
      </c>
      <c r="B67" s="94" t="s">
        <v>252</v>
      </c>
      <c r="C67" s="104" t="s">
        <v>295</v>
      </c>
      <c r="D67" s="94" t="s">
        <v>279</v>
      </c>
      <c r="E67" s="95">
        <f>Cartilha_GLOBAL!$E67</f>
        <v>186.42</v>
      </c>
      <c r="F67" s="96">
        <f>Cartilha_GLOBAL!$F67</f>
        <v>228.81</v>
      </c>
      <c r="G67" s="108"/>
      <c r="H67" s="107">
        <f t="shared" si="0"/>
        <v>0</v>
      </c>
      <c r="I67" s="143">
        <f t="shared" si="1"/>
        <v>0</v>
      </c>
      <c r="J67" s="142"/>
      <c r="K67" s="146"/>
      <c r="L67" s="7" t="str">
        <f t="shared" si="2"/>
        <v/>
      </c>
      <c r="M67" s="7" t="str">
        <f t="shared" si="3"/>
        <v/>
      </c>
      <c r="N67" s="7" t="str">
        <f>Cartilha_GLOBAL!N67</f>
        <v/>
      </c>
      <c r="O67" s="144"/>
      <c r="Q67" s="151"/>
      <c r="R67" s="152">
        <v>0</v>
      </c>
      <c r="T67" s="153">
        <f>IF(Cartilha_GLOBAL!R67=0,0,IF(Cartilha_GLOBAL!R67&gt;0,"c","b"))</f>
        <v>0</v>
      </c>
    </row>
    <row r="68" ht="12.75" hidden="1" spans="1:20">
      <c r="A68" s="103">
        <v>99061</v>
      </c>
      <c r="B68" s="94" t="s">
        <v>252</v>
      </c>
      <c r="C68" s="104" t="s">
        <v>296</v>
      </c>
      <c r="D68" s="94" t="s">
        <v>279</v>
      </c>
      <c r="E68" s="95">
        <f>Cartilha_GLOBAL!$E68</f>
        <v>123.11</v>
      </c>
      <c r="F68" s="96">
        <f>Cartilha_GLOBAL!$F68</f>
        <v>151.11</v>
      </c>
      <c r="G68" s="108"/>
      <c r="H68" s="107">
        <f t="shared" si="0"/>
        <v>0</v>
      </c>
      <c r="I68" s="143">
        <f t="shared" si="1"/>
        <v>0</v>
      </c>
      <c r="J68" s="142"/>
      <c r="K68" s="146"/>
      <c r="L68" s="7" t="str">
        <f t="shared" si="2"/>
        <v/>
      </c>
      <c r="M68" s="7" t="str">
        <f t="shared" si="3"/>
        <v/>
      </c>
      <c r="N68" s="7" t="str">
        <f>Cartilha_GLOBAL!N68</f>
        <v/>
      </c>
      <c r="O68" s="144"/>
      <c r="Q68" s="151"/>
      <c r="R68" s="152">
        <v>0</v>
      </c>
      <c r="T68" s="153">
        <f>IF(Cartilha_GLOBAL!R68=0,0,IF(Cartilha_GLOBAL!R68&gt;0,"c","b"))</f>
        <v>0</v>
      </c>
    </row>
    <row r="69" ht="12.75" hidden="1" spans="1:20">
      <c r="A69" s="103">
        <v>99062</v>
      </c>
      <c r="B69" s="94" t="s">
        <v>252</v>
      </c>
      <c r="C69" s="104" t="s">
        <v>297</v>
      </c>
      <c r="D69" s="94" t="s">
        <v>279</v>
      </c>
      <c r="E69" s="95">
        <f>Cartilha_GLOBAL!$E69</f>
        <v>2.98</v>
      </c>
      <c r="F69" s="96">
        <f>Cartilha_GLOBAL!$F69</f>
        <v>3.66</v>
      </c>
      <c r="G69" s="108"/>
      <c r="H69" s="107">
        <f t="shared" si="0"/>
        <v>0</v>
      </c>
      <c r="I69" s="143">
        <f t="shared" si="1"/>
        <v>0</v>
      </c>
      <c r="J69" s="142"/>
      <c r="K69" s="146"/>
      <c r="L69" s="7" t="str">
        <f t="shared" si="2"/>
        <v/>
      </c>
      <c r="M69" s="7" t="str">
        <f t="shared" si="3"/>
        <v/>
      </c>
      <c r="N69" s="7" t="str">
        <f>Cartilha_GLOBAL!N69</f>
        <v/>
      </c>
      <c r="O69" s="144"/>
      <c r="Q69" s="151"/>
      <c r="R69" s="152">
        <v>0</v>
      </c>
      <c r="T69" s="153">
        <f>IF(Cartilha_GLOBAL!R69=0,0,IF(Cartilha_GLOBAL!R69&gt;0,"c","b"))</f>
        <v>0</v>
      </c>
    </row>
    <row r="70" ht="12.75" hidden="1" spans="1:20">
      <c r="A70" s="99" t="s">
        <v>298</v>
      </c>
      <c r="B70" s="94"/>
      <c r="C70" s="93" t="s">
        <v>299</v>
      </c>
      <c r="D70" s="94"/>
      <c r="E70" s="95">
        <f>Cartilha_GLOBAL!$E70</f>
        <v>0</v>
      </c>
      <c r="F70" s="96">
        <f>Cartilha_GLOBAL!$F70</f>
        <v>0</v>
      </c>
      <c r="G70" s="97"/>
      <c r="H70" s="98">
        <f t="shared" si="0"/>
        <v>0</v>
      </c>
      <c r="I70" s="141">
        <f t="shared" si="1"/>
        <v>0</v>
      </c>
      <c r="J70" s="142"/>
      <c r="K70" s="138" t="str">
        <f>IF(OR(SUM(I71:I76)&gt;0,SUM(I71:I76)&gt;0),"xx","")</f>
        <v/>
      </c>
      <c r="L70" s="7" t="str">
        <f t="shared" si="2"/>
        <v/>
      </c>
      <c r="M70" s="7" t="str">
        <f t="shared" si="3"/>
        <v/>
      </c>
      <c r="N70" s="7" t="str">
        <f>Cartilha_GLOBAL!N70</f>
        <v/>
      </c>
      <c r="O70" s="144"/>
      <c r="Q70" s="151"/>
      <c r="R70" s="152">
        <v>0</v>
      </c>
      <c r="T70" s="153">
        <f>IF(Cartilha_GLOBAL!R70=0,0,IF(Cartilha_GLOBAL!R70&gt;0,"c","b"))</f>
        <v>0</v>
      </c>
    </row>
    <row r="71" ht="12.75" hidden="1" spans="1:20">
      <c r="A71" s="103">
        <v>97062</v>
      </c>
      <c r="B71" s="94" t="s">
        <v>252</v>
      </c>
      <c r="C71" s="104" t="s">
        <v>300</v>
      </c>
      <c r="D71" s="94" t="s">
        <v>261</v>
      </c>
      <c r="E71" s="95">
        <f>Cartilha_GLOBAL!$E71</f>
        <v>7.19</v>
      </c>
      <c r="F71" s="96">
        <f>Cartilha_GLOBAL!$F71</f>
        <v>8.83</v>
      </c>
      <c r="G71" s="108"/>
      <c r="H71" s="107">
        <f t="shared" si="0"/>
        <v>0</v>
      </c>
      <c r="I71" s="143">
        <f t="shared" si="1"/>
        <v>0</v>
      </c>
      <c r="J71" s="142"/>
      <c r="K71" s="146"/>
      <c r="L71" s="7" t="str">
        <f t="shared" si="2"/>
        <v/>
      </c>
      <c r="M71" s="7" t="str">
        <f t="shared" si="3"/>
        <v/>
      </c>
      <c r="N71" s="7" t="str">
        <f>Cartilha_GLOBAL!N71</f>
        <v/>
      </c>
      <c r="O71" s="144"/>
      <c r="Q71" s="151"/>
      <c r="R71" s="152">
        <v>0</v>
      </c>
      <c r="T71" s="153">
        <f>IF(Cartilha_GLOBAL!R71=0,0,IF(Cartilha_GLOBAL!R71&gt;0,"c","b"))</f>
        <v>0</v>
      </c>
    </row>
    <row r="72" ht="22.5" hidden="1" spans="1:20">
      <c r="A72" s="103">
        <v>97066</v>
      </c>
      <c r="B72" s="94" t="s">
        <v>252</v>
      </c>
      <c r="C72" s="104" t="s">
        <v>301</v>
      </c>
      <c r="D72" s="94" t="s">
        <v>261</v>
      </c>
      <c r="E72" s="95">
        <f>Cartilha_GLOBAL!$E72</f>
        <v>105.82</v>
      </c>
      <c r="F72" s="96">
        <f>Cartilha_GLOBAL!$F72</f>
        <v>129.88</v>
      </c>
      <c r="G72" s="108"/>
      <c r="H72" s="107">
        <f t="shared" si="0"/>
        <v>0</v>
      </c>
      <c r="I72" s="143">
        <f t="shared" si="1"/>
        <v>0</v>
      </c>
      <c r="J72" s="142"/>
      <c r="K72" s="146"/>
      <c r="L72" s="7" t="str">
        <f t="shared" si="2"/>
        <v/>
      </c>
      <c r="M72" s="7" t="str">
        <f t="shared" si="3"/>
        <v/>
      </c>
      <c r="N72" s="7" t="str">
        <f>Cartilha_GLOBAL!N72</f>
        <v/>
      </c>
      <c r="O72" s="144"/>
      <c r="Q72" s="151"/>
      <c r="R72" s="152">
        <v>0</v>
      </c>
      <c r="T72" s="153">
        <f>IF(Cartilha_GLOBAL!R72=0,0,IF(Cartilha_GLOBAL!R72&gt;0,"c","b"))</f>
        <v>0</v>
      </c>
    </row>
    <row r="73" ht="22.5" hidden="1" spans="1:20">
      <c r="A73" s="103">
        <v>97067</v>
      </c>
      <c r="B73" s="94" t="s">
        <v>252</v>
      </c>
      <c r="C73" s="104" t="s">
        <v>302</v>
      </c>
      <c r="D73" s="94" t="s">
        <v>263</v>
      </c>
      <c r="E73" s="95">
        <f>Cartilha_GLOBAL!$E73</f>
        <v>904.91</v>
      </c>
      <c r="F73" s="96">
        <f>Cartilha_GLOBAL!$F73</f>
        <v>1110.69</v>
      </c>
      <c r="G73" s="108"/>
      <c r="H73" s="107">
        <f t="shared" si="0"/>
        <v>0</v>
      </c>
      <c r="I73" s="143">
        <f t="shared" si="1"/>
        <v>0</v>
      </c>
      <c r="J73" s="142"/>
      <c r="K73" s="146"/>
      <c r="L73" s="7" t="str">
        <f t="shared" si="2"/>
        <v/>
      </c>
      <c r="M73" s="7" t="str">
        <f t="shared" si="3"/>
        <v/>
      </c>
      <c r="N73" s="7" t="str">
        <f>Cartilha_GLOBAL!N73</f>
        <v/>
      </c>
      <c r="O73" s="144"/>
      <c r="Q73" s="151"/>
      <c r="R73" s="152">
        <v>0</v>
      </c>
      <c r="T73" s="153">
        <f>IF(Cartilha_GLOBAL!R73=0,0,IF(Cartilha_GLOBAL!R73&gt;0,"c","b"))</f>
        <v>0</v>
      </c>
    </row>
    <row r="74" ht="22.5" hidden="1" spans="1:20">
      <c r="A74" s="103">
        <v>97063</v>
      </c>
      <c r="B74" s="94" t="s">
        <v>252</v>
      </c>
      <c r="C74" s="104" t="s">
        <v>303</v>
      </c>
      <c r="D74" s="94" t="s">
        <v>261</v>
      </c>
      <c r="E74" s="95">
        <f>Cartilha_GLOBAL!$E74</f>
        <v>12.8</v>
      </c>
      <c r="F74" s="96">
        <f>Cartilha_GLOBAL!$F74</f>
        <v>15.71</v>
      </c>
      <c r="G74" s="108"/>
      <c r="H74" s="107">
        <f t="shared" si="0"/>
        <v>0</v>
      </c>
      <c r="I74" s="143">
        <f t="shared" si="1"/>
        <v>0</v>
      </c>
      <c r="J74" s="142"/>
      <c r="K74" s="146"/>
      <c r="L74" s="7" t="str">
        <f t="shared" si="2"/>
        <v/>
      </c>
      <c r="M74" s="7" t="str">
        <f t="shared" si="3"/>
        <v/>
      </c>
      <c r="N74" s="7" t="str">
        <f>Cartilha_GLOBAL!N74</f>
        <v/>
      </c>
      <c r="O74" s="144"/>
      <c r="Q74" s="151"/>
      <c r="R74" s="152">
        <v>0</v>
      </c>
      <c r="T74" s="153">
        <f>IF(Cartilha_GLOBAL!R74=0,0,IF(Cartilha_GLOBAL!R74&gt;0,"c","b"))</f>
        <v>0</v>
      </c>
    </row>
    <row r="75" ht="22.5" hidden="1" spans="1:20">
      <c r="A75" s="103">
        <v>97064</v>
      </c>
      <c r="B75" s="94" t="s">
        <v>252</v>
      </c>
      <c r="C75" s="104" t="s">
        <v>304</v>
      </c>
      <c r="D75" s="94" t="s">
        <v>263</v>
      </c>
      <c r="E75" s="95">
        <f>Cartilha_GLOBAL!$E75</f>
        <v>23.53</v>
      </c>
      <c r="F75" s="96">
        <f>Cartilha_GLOBAL!$F75</f>
        <v>28.88</v>
      </c>
      <c r="G75" s="108"/>
      <c r="H75" s="107">
        <f t="shared" si="0"/>
        <v>0</v>
      </c>
      <c r="I75" s="143">
        <f t="shared" si="1"/>
        <v>0</v>
      </c>
      <c r="J75" s="142"/>
      <c r="K75" s="146"/>
      <c r="L75" s="7" t="str">
        <f t="shared" si="2"/>
        <v/>
      </c>
      <c r="M75" s="7" t="str">
        <f t="shared" si="3"/>
        <v/>
      </c>
      <c r="N75" s="7" t="str">
        <f>Cartilha_GLOBAL!N75</f>
        <v/>
      </c>
      <c r="O75" s="144"/>
      <c r="Q75" s="151"/>
      <c r="R75" s="152">
        <v>0</v>
      </c>
      <c r="T75" s="153">
        <f>IF(Cartilha_GLOBAL!R75=0,0,IF(Cartilha_GLOBAL!R75&gt;0,"c","b"))</f>
        <v>0</v>
      </c>
    </row>
    <row r="76" ht="22.5" hidden="1" spans="1:20">
      <c r="A76" s="103">
        <v>97065</v>
      </c>
      <c r="B76" s="94" t="s">
        <v>252</v>
      </c>
      <c r="C76" s="104" t="s">
        <v>305</v>
      </c>
      <c r="D76" s="94" t="s">
        <v>239</v>
      </c>
      <c r="E76" s="95">
        <f>Cartilha_GLOBAL!$E76</f>
        <v>8.09</v>
      </c>
      <c r="F76" s="96">
        <f>Cartilha_GLOBAL!$F76</f>
        <v>9.93</v>
      </c>
      <c r="G76" s="108"/>
      <c r="H76" s="107">
        <f t="shared" si="0"/>
        <v>0</v>
      </c>
      <c r="I76" s="143">
        <f t="shared" si="1"/>
        <v>0</v>
      </c>
      <c r="J76" s="142"/>
      <c r="K76" s="146"/>
      <c r="L76" s="7" t="str">
        <f t="shared" si="2"/>
        <v/>
      </c>
      <c r="M76" s="7" t="str">
        <f t="shared" si="3"/>
        <v/>
      </c>
      <c r="N76" s="7" t="str">
        <f>Cartilha_GLOBAL!N76</f>
        <v/>
      </c>
      <c r="O76" s="144"/>
      <c r="Q76" s="151"/>
      <c r="R76" s="152">
        <v>0</v>
      </c>
      <c r="T76" s="153">
        <f>IF(Cartilha_GLOBAL!R76=0,0,IF(Cartilha_GLOBAL!R76&gt;0,"c","b"))</f>
        <v>0</v>
      </c>
    </row>
    <row r="77" ht="12.75" hidden="1" spans="1:20">
      <c r="A77" s="99" t="s">
        <v>306</v>
      </c>
      <c r="B77" s="94"/>
      <c r="C77" s="93" t="s">
        <v>307</v>
      </c>
      <c r="D77" s="94">
        <v>0</v>
      </c>
      <c r="E77" s="95">
        <f>Cartilha_GLOBAL!$E77</f>
        <v>0</v>
      </c>
      <c r="F77" s="96">
        <f>Cartilha_GLOBAL!$F77</f>
        <v>0</v>
      </c>
      <c r="G77" s="97"/>
      <c r="H77" s="98">
        <f t="shared" si="0"/>
        <v>0</v>
      </c>
      <c r="I77" s="141">
        <f t="shared" si="1"/>
        <v>0</v>
      </c>
      <c r="J77" s="142"/>
      <c r="K77" s="138" t="str">
        <f>IF(OR(SUM(I77)&gt;0,SUM(I77)&gt;0),"xx","")</f>
        <v/>
      </c>
      <c r="L77" s="7" t="str">
        <f t="shared" si="2"/>
        <v/>
      </c>
      <c r="M77" s="7" t="str">
        <f t="shared" si="3"/>
        <v/>
      </c>
      <c r="N77" s="7" t="str">
        <f>Cartilha_GLOBAL!N77</f>
        <v/>
      </c>
      <c r="O77" s="144"/>
      <c r="Q77" s="151"/>
      <c r="R77" s="152">
        <v>0</v>
      </c>
      <c r="T77" s="153">
        <f>IF(Cartilha_GLOBAL!R77=0,0,IF(Cartilha_GLOBAL!R77&gt;0,"c","b"))</f>
        <v>0</v>
      </c>
    </row>
    <row r="78" ht="12.75" hidden="1" spans="1:20">
      <c r="A78" s="99" t="s">
        <v>308</v>
      </c>
      <c r="B78" s="94"/>
      <c r="C78" s="93" t="s">
        <v>309</v>
      </c>
      <c r="D78" s="94">
        <v>0</v>
      </c>
      <c r="E78" s="95">
        <f>Cartilha_GLOBAL!$E78</f>
        <v>0</v>
      </c>
      <c r="F78" s="96">
        <f>Cartilha_GLOBAL!$F78</f>
        <v>0</v>
      </c>
      <c r="G78" s="97"/>
      <c r="H78" s="98">
        <f t="shared" si="0"/>
        <v>0</v>
      </c>
      <c r="I78" s="141">
        <f t="shared" si="1"/>
        <v>0</v>
      </c>
      <c r="J78" s="142"/>
      <c r="K78" s="138" t="str">
        <f>IF(OR(SUM(I78)&gt;0,SUM(I78)&gt;0),"xx","")</f>
        <v/>
      </c>
      <c r="L78" s="7" t="str">
        <f t="shared" si="2"/>
        <v/>
      </c>
      <c r="M78" s="7" t="str">
        <f t="shared" si="3"/>
        <v/>
      </c>
      <c r="N78" s="7" t="str">
        <f>Cartilha_GLOBAL!N78</f>
        <v/>
      </c>
      <c r="O78" s="144"/>
      <c r="Q78" s="151"/>
      <c r="R78" s="152">
        <v>0</v>
      </c>
      <c r="T78" s="153">
        <f>IF(Cartilha_GLOBAL!R78=0,0,IF(Cartilha_GLOBAL!R78&gt;0,"c","b"))</f>
        <v>0</v>
      </c>
    </row>
    <row r="79" ht="12.75" spans="1:20">
      <c r="A79" s="154" t="s">
        <v>310</v>
      </c>
      <c r="B79" s="94"/>
      <c r="C79" s="155" t="s">
        <v>311</v>
      </c>
      <c r="D79" s="156">
        <v>0</v>
      </c>
      <c r="E79" s="157">
        <f>Cartilha_GLOBAL!$E79</f>
        <v>0</v>
      </c>
      <c r="F79" s="102">
        <f>Cartilha_GLOBAL!$F79</f>
        <v>0</v>
      </c>
      <c r="G79" s="97"/>
      <c r="H79" s="98">
        <f t="shared" si="0"/>
        <v>0</v>
      </c>
      <c r="I79" s="141">
        <f t="shared" si="1"/>
        <v>0</v>
      </c>
      <c r="J79" s="142"/>
      <c r="K79" s="138" t="str">
        <f>IF(OR(SUM(I81:I204)&gt;0,SUM(I81:I204)&gt;0),"xx","")</f>
        <v>xx</v>
      </c>
      <c r="L79" s="7" t="str">
        <f t="shared" si="2"/>
        <v>x</v>
      </c>
      <c r="M79" s="7" t="str">
        <f t="shared" si="3"/>
        <v>x</v>
      </c>
      <c r="N79" s="7" t="str">
        <f>Cartilha_GLOBAL!N79</f>
        <v>x</v>
      </c>
      <c r="O79" s="140" t="s">
        <v>230</v>
      </c>
      <c r="Q79" s="151"/>
      <c r="R79" s="152">
        <v>0</v>
      </c>
      <c r="T79" s="153">
        <f>IF(Cartilha_GLOBAL!R79=0,0,IF(Cartilha_GLOBAL!R79&gt;0,"c","b"))</f>
        <v>0</v>
      </c>
    </row>
    <row r="80" ht="12.75" hidden="1" spans="1:20">
      <c r="A80" s="154" t="s">
        <v>312</v>
      </c>
      <c r="B80" s="94"/>
      <c r="C80" s="155" t="s">
        <v>313</v>
      </c>
      <c r="D80" s="156">
        <v>0</v>
      </c>
      <c r="E80" s="157">
        <f>Cartilha_GLOBAL!$E80</f>
        <v>0</v>
      </c>
      <c r="F80" s="102">
        <f>Cartilha_GLOBAL!$F80</f>
        <v>0</v>
      </c>
      <c r="G80" s="97"/>
      <c r="H80" s="98">
        <f t="shared" si="0"/>
        <v>0</v>
      </c>
      <c r="I80" s="141">
        <f t="shared" si="1"/>
        <v>0</v>
      </c>
      <c r="J80" s="142"/>
      <c r="K80" s="138" t="str">
        <f>IF(OR(SUM(I82:I176)&gt;0,SUM(I82:I176)&gt;0),"xx","")</f>
        <v/>
      </c>
      <c r="L80" s="7" t="str">
        <f t="shared" si="2"/>
        <v/>
      </c>
      <c r="M80" s="7" t="str">
        <f t="shared" si="3"/>
        <v/>
      </c>
      <c r="N80" s="7" t="str">
        <f>Cartilha_GLOBAL!N80</f>
        <v/>
      </c>
      <c r="O80" s="144"/>
      <c r="Q80" s="151"/>
      <c r="R80" s="152">
        <v>0</v>
      </c>
      <c r="T80" s="153">
        <f>IF(Cartilha_GLOBAL!R80=0,0,IF(Cartilha_GLOBAL!R80&gt;0,"c","b"))</f>
        <v>0</v>
      </c>
    </row>
    <row r="81" ht="12.75" hidden="1" spans="1:20">
      <c r="A81" s="154" t="s">
        <v>314</v>
      </c>
      <c r="B81" s="94"/>
      <c r="C81" s="155" t="s">
        <v>315</v>
      </c>
      <c r="D81" s="156">
        <v>0</v>
      </c>
      <c r="E81" s="95">
        <f>Cartilha_GLOBAL!$E81</f>
        <v>0</v>
      </c>
      <c r="F81" s="96">
        <f>Cartilha_GLOBAL!$F81</f>
        <v>0</v>
      </c>
      <c r="G81" s="97"/>
      <c r="H81" s="98">
        <f t="shared" si="0"/>
        <v>0</v>
      </c>
      <c r="I81" s="141">
        <f t="shared" si="1"/>
        <v>0</v>
      </c>
      <c r="J81" s="142"/>
      <c r="K81" s="138" t="str">
        <f>IF(OR(SUM(I82:I153)&gt;0,SUM(I82:I153)&gt;0),"xx","")</f>
        <v/>
      </c>
      <c r="L81" s="7" t="str">
        <f t="shared" si="2"/>
        <v/>
      </c>
      <c r="M81" s="7" t="str">
        <f t="shared" si="3"/>
        <v/>
      </c>
      <c r="N81" s="7" t="str">
        <f>Cartilha_GLOBAL!N81</f>
        <v/>
      </c>
      <c r="O81" s="144"/>
      <c r="Q81" s="151"/>
      <c r="R81" s="152">
        <v>0</v>
      </c>
      <c r="T81" s="153">
        <f>IF(Cartilha_GLOBAL!R81=0,0,IF(Cartilha_GLOBAL!R81&gt;0,"c","b"))</f>
        <v>0</v>
      </c>
    </row>
    <row r="82" ht="22.5" hidden="1" spans="1:20">
      <c r="A82" s="158">
        <v>95967</v>
      </c>
      <c r="B82" s="94" t="s">
        <v>252</v>
      </c>
      <c r="C82" s="104" t="s">
        <v>316</v>
      </c>
      <c r="D82" s="94" t="s">
        <v>317</v>
      </c>
      <c r="E82" s="95">
        <f>Cartilha_GLOBAL!$E82</f>
        <v>168</v>
      </c>
      <c r="F82" s="96">
        <f>Cartilha_GLOBAL!$F82</f>
        <v>206.2</v>
      </c>
      <c r="G82" s="108"/>
      <c r="H82" s="107">
        <f t="shared" si="0"/>
        <v>0</v>
      </c>
      <c r="I82" s="143">
        <f t="shared" si="1"/>
        <v>0</v>
      </c>
      <c r="J82" s="142"/>
      <c r="K82" s="146"/>
      <c r="L82" s="7" t="str">
        <f t="shared" si="2"/>
        <v/>
      </c>
      <c r="M82" s="7" t="str">
        <f t="shared" si="3"/>
        <v/>
      </c>
      <c r="N82" s="7" t="str">
        <f>Cartilha_GLOBAL!N82</f>
        <v/>
      </c>
      <c r="O82" s="144"/>
      <c r="Q82" s="151"/>
      <c r="R82" s="152">
        <v>0</v>
      </c>
      <c r="T82" s="153">
        <f>IF(Cartilha_GLOBAL!R82=0,0,IF(Cartilha_GLOBAL!R82&gt;0,"c","b"))</f>
        <v>0</v>
      </c>
    </row>
    <row r="83" ht="12.75" hidden="1" spans="1:20">
      <c r="A83" s="158">
        <v>88238</v>
      </c>
      <c r="B83" s="94" t="s">
        <v>252</v>
      </c>
      <c r="C83" s="104" t="s">
        <v>318</v>
      </c>
      <c r="D83" s="94" t="s">
        <v>317</v>
      </c>
      <c r="E83" s="95">
        <f>Cartilha_GLOBAL!$E83</f>
        <v>25.1</v>
      </c>
      <c r="F83" s="96">
        <f>Cartilha_GLOBAL!$F83</f>
        <v>30.81</v>
      </c>
      <c r="G83" s="108"/>
      <c r="H83" s="107">
        <f t="shared" si="0"/>
        <v>0</v>
      </c>
      <c r="I83" s="143">
        <f t="shared" si="1"/>
        <v>0</v>
      </c>
      <c r="J83" s="142"/>
      <c r="K83" s="146"/>
      <c r="L83" s="7" t="str">
        <f t="shared" si="2"/>
        <v/>
      </c>
      <c r="M83" s="7" t="str">
        <f t="shared" si="3"/>
        <v/>
      </c>
      <c r="N83" s="7" t="str">
        <f>Cartilha_GLOBAL!N83</f>
        <v/>
      </c>
      <c r="O83" s="144"/>
      <c r="Q83" s="151"/>
      <c r="R83" s="152">
        <v>0</v>
      </c>
      <c r="T83" s="153">
        <f>IF(Cartilha_GLOBAL!R83=0,0,IF(Cartilha_GLOBAL!R83&gt;0,"c","b"))</f>
        <v>0</v>
      </c>
    </row>
    <row r="84" ht="12.75" hidden="1" spans="1:20">
      <c r="A84" s="158">
        <v>88239</v>
      </c>
      <c r="B84" s="94" t="s">
        <v>252</v>
      </c>
      <c r="C84" s="104" t="s">
        <v>319</v>
      </c>
      <c r="D84" s="94" t="s">
        <v>317</v>
      </c>
      <c r="E84" s="95">
        <f>Cartilha_GLOBAL!$E84</f>
        <v>26.45</v>
      </c>
      <c r="F84" s="96">
        <f>Cartilha_GLOBAL!$F84</f>
        <v>32.46</v>
      </c>
      <c r="G84" s="108"/>
      <c r="H84" s="107">
        <f t="shared" si="0"/>
        <v>0</v>
      </c>
      <c r="I84" s="143">
        <f t="shared" si="1"/>
        <v>0</v>
      </c>
      <c r="J84" s="142"/>
      <c r="K84" s="146"/>
      <c r="L84" s="7" t="str">
        <f t="shared" si="2"/>
        <v/>
      </c>
      <c r="M84" s="7" t="str">
        <f t="shared" si="3"/>
        <v/>
      </c>
      <c r="N84" s="7" t="str">
        <f>Cartilha_GLOBAL!N84</f>
        <v/>
      </c>
      <c r="O84" s="144"/>
      <c r="Q84" s="151"/>
      <c r="R84" s="152">
        <v>0</v>
      </c>
      <c r="T84" s="153">
        <f>IF(Cartilha_GLOBAL!R84=0,0,IF(Cartilha_GLOBAL!R84&gt;0,"c","b"))</f>
        <v>0</v>
      </c>
    </row>
    <row r="85" ht="12.75" hidden="1" spans="1:20">
      <c r="A85" s="158">
        <v>88240</v>
      </c>
      <c r="B85" s="94" t="s">
        <v>252</v>
      </c>
      <c r="C85" s="104" t="s">
        <v>320</v>
      </c>
      <c r="D85" s="94" t="s">
        <v>317</v>
      </c>
      <c r="E85" s="95">
        <f>Cartilha_GLOBAL!$E85</f>
        <v>23.02</v>
      </c>
      <c r="F85" s="96">
        <f>Cartilha_GLOBAL!$F85</f>
        <v>28.25</v>
      </c>
      <c r="G85" s="108"/>
      <c r="H85" s="107">
        <f t="shared" si="0"/>
        <v>0</v>
      </c>
      <c r="I85" s="143">
        <f t="shared" si="1"/>
        <v>0</v>
      </c>
      <c r="J85" s="142"/>
      <c r="K85" s="146"/>
      <c r="L85" s="7" t="str">
        <f t="shared" si="2"/>
        <v/>
      </c>
      <c r="M85" s="7" t="str">
        <f t="shared" si="3"/>
        <v/>
      </c>
      <c r="N85" s="7" t="str">
        <f>Cartilha_GLOBAL!N85</f>
        <v/>
      </c>
      <c r="O85" s="144"/>
      <c r="Q85" s="151"/>
      <c r="R85" s="152">
        <v>0</v>
      </c>
      <c r="T85" s="153">
        <f>IF(Cartilha_GLOBAL!R85=0,0,IF(Cartilha_GLOBAL!R85&gt;0,"c","b"))</f>
        <v>0</v>
      </c>
    </row>
    <row r="86" ht="12.75" hidden="1" spans="1:20">
      <c r="A86" s="158">
        <v>88241</v>
      </c>
      <c r="B86" s="94" t="s">
        <v>252</v>
      </c>
      <c r="C86" s="104" t="s">
        <v>321</v>
      </c>
      <c r="D86" s="94" t="s">
        <v>317</v>
      </c>
      <c r="E86" s="95">
        <f>Cartilha_GLOBAL!$E86</f>
        <v>26.57</v>
      </c>
      <c r="F86" s="96">
        <f>Cartilha_GLOBAL!$F86</f>
        <v>32.61</v>
      </c>
      <c r="G86" s="108"/>
      <c r="H86" s="107">
        <f t="shared" si="0"/>
        <v>0</v>
      </c>
      <c r="I86" s="143">
        <f t="shared" si="1"/>
        <v>0</v>
      </c>
      <c r="J86" s="142"/>
      <c r="K86" s="146"/>
      <c r="L86" s="7" t="str">
        <f t="shared" si="2"/>
        <v/>
      </c>
      <c r="M86" s="7" t="str">
        <f t="shared" si="3"/>
        <v/>
      </c>
      <c r="N86" s="7" t="str">
        <f>Cartilha_GLOBAL!N86</f>
        <v/>
      </c>
      <c r="O86" s="144"/>
      <c r="Q86" s="151"/>
      <c r="R86" s="152">
        <v>0</v>
      </c>
      <c r="T86" s="153">
        <f>IF(Cartilha_GLOBAL!R86=0,0,IF(Cartilha_GLOBAL!R86&gt;0,"c","b"))</f>
        <v>0</v>
      </c>
    </row>
    <row r="87" ht="12.75" hidden="1" spans="1:20">
      <c r="A87" s="158">
        <v>88242</v>
      </c>
      <c r="B87" s="94" t="s">
        <v>252</v>
      </c>
      <c r="C87" s="104" t="s">
        <v>322</v>
      </c>
      <c r="D87" s="94" t="s">
        <v>317</v>
      </c>
      <c r="E87" s="95">
        <f>Cartilha_GLOBAL!$E87</f>
        <v>25.16</v>
      </c>
      <c r="F87" s="96">
        <f>Cartilha_GLOBAL!$F87</f>
        <v>30.88</v>
      </c>
      <c r="G87" s="108"/>
      <c r="H87" s="107">
        <f t="shared" si="0"/>
        <v>0</v>
      </c>
      <c r="I87" s="143">
        <f t="shared" si="1"/>
        <v>0</v>
      </c>
      <c r="J87" s="142"/>
      <c r="K87" s="146"/>
      <c r="L87" s="7" t="str">
        <f t="shared" si="2"/>
        <v/>
      </c>
      <c r="M87" s="7" t="str">
        <f t="shared" si="3"/>
        <v/>
      </c>
      <c r="N87" s="7" t="str">
        <f>Cartilha_GLOBAL!N87</f>
        <v/>
      </c>
      <c r="O87" s="144"/>
      <c r="Q87" s="151"/>
      <c r="R87" s="152">
        <v>0</v>
      </c>
      <c r="T87" s="153">
        <f>IF(Cartilha_GLOBAL!R87=0,0,IF(Cartilha_GLOBAL!R87&gt;0,"c","b"))</f>
        <v>0</v>
      </c>
    </row>
    <row r="88" ht="12.75" hidden="1" spans="1:20">
      <c r="A88" s="158">
        <v>88243</v>
      </c>
      <c r="B88" s="94" t="s">
        <v>252</v>
      </c>
      <c r="C88" s="104" t="s">
        <v>323</v>
      </c>
      <c r="D88" s="94" t="s">
        <v>317</v>
      </c>
      <c r="E88" s="95">
        <f>Cartilha_GLOBAL!$E88</f>
        <v>26.4</v>
      </c>
      <c r="F88" s="96">
        <f>Cartilha_GLOBAL!$F88</f>
        <v>32.4</v>
      </c>
      <c r="G88" s="108"/>
      <c r="H88" s="107">
        <f t="shared" ref="H88:H151" si="4">IF(G88=0,0,F88)</f>
        <v>0</v>
      </c>
      <c r="I88" s="143">
        <f t="shared" ref="I88:I151" si="5">IF(ISBLANK(G88),0,IF(R88=0,ROUND(G88*H88,2),IF(R88="b",ROUNDDOWN(G88*H88,2),ROUNDUP(G88*H88,2))))</f>
        <v>0</v>
      </c>
      <c r="J88" s="142"/>
      <c r="K88" s="146"/>
      <c r="L88" s="7" t="str">
        <f t="shared" ref="L88:L151" si="6">IF(K88="X","x",IF(K88="xx","x",IF(I88&gt;0,"x","")))</f>
        <v/>
      </c>
      <c r="M88" s="7" t="str">
        <f t="shared" ref="M88:M151" si="7">IF(K88="X","x",IF(K88="xx","x",IF(I88&gt;0,"x","")))</f>
        <v/>
      </c>
      <c r="N88" s="7" t="str">
        <f>Cartilha_GLOBAL!N88</f>
        <v/>
      </c>
      <c r="O88" s="144"/>
      <c r="Q88" s="151"/>
      <c r="R88" s="152">
        <v>0</v>
      </c>
      <c r="T88" s="153">
        <f>IF(Cartilha_GLOBAL!R88=0,0,IF(Cartilha_GLOBAL!R88&gt;0,"c","b"))</f>
        <v>0</v>
      </c>
    </row>
    <row r="89" ht="12.75" hidden="1" spans="1:20">
      <c r="A89" s="158">
        <v>88245</v>
      </c>
      <c r="B89" s="94" t="s">
        <v>252</v>
      </c>
      <c r="C89" s="104" t="s">
        <v>324</v>
      </c>
      <c r="D89" s="94" t="s">
        <v>317</v>
      </c>
      <c r="E89" s="95">
        <f>Cartilha_GLOBAL!$E89</f>
        <v>32.31</v>
      </c>
      <c r="F89" s="96">
        <f>Cartilha_GLOBAL!$F89</f>
        <v>39.66</v>
      </c>
      <c r="G89" s="108"/>
      <c r="H89" s="107">
        <f t="shared" si="4"/>
        <v>0</v>
      </c>
      <c r="I89" s="143">
        <f t="shared" si="5"/>
        <v>0</v>
      </c>
      <c r="J89" s="142"/>
      <c r="K89" s="146"/>
      <c r="L89" s="7" t="str">
        <f t="shared" si="6"/>
        <v/>
      </c>
      <c r="M89" s="7" t="str">
        <f t="shared" si="7"/>
        <v/>
      </c>
      <c r="N89" s="7" t="str">
        <f>Cartilha_GLOBAL!N89</f>
        <v/>
      </c>
      <c r="O89" s="144"/>
      <c r="Q89" s="151"/>
      <c r="R89" s="152">
        <v>0</v>
      </c>
      <c r="T89" s="153">
        <f>IF(Cartilha_GLOBAL!R89=0,0,IF(Cartilha_GLOBAL!R89&gt;0,"c","b"))</f>
        <v>0</v>
      </c>
    </row>
    <row r="90" ht="12.75" hidden="1" spans="1:20">
      <c r="A90" s="158">
        <v>88246</v>
      </c>
      <c r="B90" s="94" t="s">
        <v>252</v>
      </c>
      <c r="C90" s="104" t="s">
        <v>325</v>
      </c>
      <c r="D90" s="94" t="s">
        <v>317</v>
      </c>
      <c r="E90" s="95">
        <f>Cartilha_GLOBAL!$E90</f>
        <v>29.35</v>
      </c>
      <c r="F90" s="96">
        <f>Cartilha_GLOBAL!$F90</f>
        <v>36.02</v>
      </c>
      <c r="G90" s="108"/>
      <c r="H90" s="107">
        <f t="shared" si="4"/>
        <v>0</v>
      </c>
      <c r="I90" s="143">
        <f t="shared" si="5"/>
        <v>0</v>
      </c>
      <c r="J90" s="142"/>
      <c r="K90" s="146"/>
      <c r="L90" s="7" t="str">
        <f t="shared" si="6"/>
        <v/>
      </c>
      <c r="M90" s="7" t="str">
        <f t="shared" si="7"/>
        <v/>
      </c>
      <c r="N90" s="7" t="str">
        <f>Cartilha_GLOBAL!N90</f>
        <v/>
      </c>
      <c r="O90" s="144"/>
      <c r="Q90" s="151"/>
      <c r="R90" s="152">
        <v>0</v>
      </c>
      <c r="T90" s="153">
        <f>IF(Cartilha_GLOBAL!R90=0,0,IF(Cartilha_GLOBAL!R90&gt;0,"c","b"))</f>
        <v>0</v>
      </c>
    </row>
    <row r="91" ht="12.75" hidden="1" spans="1:20">
      <c r="A91" s="158">
        <v>88247</v>
      </c>
      <c r="B91" s="94" t="s">
        <v>252</v>
      </c>
      <c r="C91" s="104" t="s">
        <v>326</v>
      </c>
      <c r="D91" s="94" t="s">
        <v>317</v>
      </c>
      <c r="E91" s="95">
        <f>Cartilha_GLOBAL!$E91</f>
        <v>27.06</v>
      </c>
      <c r="F91" s="96">
        <f>Cartilha_GLOBAL!$F91</f>
        <v>33.21</v>
      </c>
      <c r="G91" s="108"/>
      <c r="H91" s="107">
        <f t="shared" si="4"/>
        <v>0</v>
      </c>
      <c r="I91" s="143">
        <f t="shared" si="5"/>
        <v>0</v>
      </c>
      <c r="J91" s="142"/>
      <c r="K91" s="146"/>
      <c r="L91" s="7" t="str">
        <f t="shared" si="6"/>
        <v/>
      </c>
      <c r="M91" s="7" t="str">
        <f t="shared" si="7"/>
        <v/>
      </c>
      <c r="N91" s="7" t="str">
        <f>Cartilha_GLOBAL!N91</f>
        <v/>
      </c>
      <c r="O91" s="144"/>
      <c r="Q91" s="151"/>
      <c r="R91" s="152">
        <v>0</v>
      </c>
      <c r="T91" s="153">
        <f>IF(Cartilha_GLOBAL!R91=0,0,IF(Cartilha_GLOBAL!R91&gt;0,"c","b"))</f>
        <v>0</v>
      </c>
    </row>
    <row r="92" ht="12.75" hidden="1" spans="1:20">
      <c r="A92" s="158">
        <v>88248</v>
      </c>
      <c r="B92" s="94" t="s">
        <v>252</v>
      </c>
      <c r="C92" s="104" t="s">
        <v>327</v>
      </c>
      <c r="D92" s="94" t="s">
        <v>317</v>
      </c>
      <c r="E92" s="95">
        <f>Cartilha_GLOBAL!$E92</f>
        <v>26.01</v>
      </c>
      <c r="F92" s="96">
        <f>Cartilha_GLOBAL!$F92</f>
        <v>31.92</v>
      </c>
      <c r="G92" s="108"/>
      <c r="H92" s="107">
        <f t="shared" si="4"/>
        <v>0</v>
      </c>
      <c r="I92" s="143">
        <f t="shared" si="5"/>
        <v>0</v>
      </c>
      <c r="J92" s="142"/>
      <c r="K92" s="146"/>
      <c r="L92" s="7" t="str">
        <f t="shared" si="6"/>
        <v/>
      </c>
      <c r="M92" s="7" t="str">
        <f t="shared" si="7"/>
        <v/>
      </c>
      <c r="N92" s="7" t="str">
        <f>Cartilha_GLOBAL!N92</f>
        <v/>
      </c>
      <c r="O92" s="144"/>
      <c r="Q92" s="151"/>
      <c r="R92" s="152">
        <v>0</v>
      </c>
      <c r="T92" s="153">
        <f>IF(Cartilha_GLOBAL!R92=0,0,IF(Cartilha_GLOBAL!R92&gt;0,"c","b"))</f>
        <v>0</v>
      </c>
    </row>
    <row r="93" ht="12.75" hidden="1" spans="1:20">
      <c r="A93" s="158">
        <v>88249</v>
      </c>
      <c r="B93" s="94" t="s">
        <v>252</v>
      </c>
      <c r="C93" s="104" t="s">
        <v>328</v>
      </c>
      <c r="D93" s="94" t="s">
        <v>317</v>
      </c>
      <c r="E93" s="95">
        <f>Cartilha_GLOBAL!$E93</f>
        <v>28.01</v>
      </c>
      <c r="F93" s="96">
        <f>Cartilha_GLOBAL!$F93</f>
        <v>34.38</v>
      </c>
      <c r="G93" s="108"/>
      <c r="H93" s="107">
        <f t="shared" si="4"/>
        <v>0</v>
      </c>
      <c r="I93" s="143">
        <f t="shared" si="5"/>
        <v>0</v>
      </c>
      <c r="J93" s="142"/>
      <c r="K93" s="146"/>
      <c r="L93" s="7" t="str">
        <f t="shared" si="6"/>
        <v/>
      </c>
      <c r="M93" s="7" t="str">
        <f t="shared" si="7"/>
        <v/>
      </c>
      <c r="N93" s="7" t="str">
        <f>Cartilha_GLOBAL!N93</f>
        <v/>
      </c>
      <c r="O93" s="144"/>
      <c r="Q93" s="151"/>
      <c r="R93" s="152">
        <v>0</v>
      </c>
      <c r="T93" s="153">
        <f>IF(Cartilha_GLOBAL!R93=0,0,IF(Cartilha_GLOBAL!R93&gt;0,"c","b"))</f>
        <v>0</v>
      </c>
    </row>
    <row r="94" ht="12.75" hidden="1" spans="1:20">
      <c r="A94" s="158">
        <v>88250</v>
      </c>
      <c r="B94" s="94" t="s">
        <v>252</v>
      </c>
      <c r="C94" s="104" t="s">
        <v>329</v>
      </c>
      <c r="D94" s="94" t="s">
        <v>317</v>
      </c>
      <c r="E94" s="95">
        <f>Cartilha_GLOBAL!$E94</f>
        <v>22.95</v>
      </c>
      <c r="F94" s="96">
        <f>Cartilha_GLOBAL!$F94</f>
        <v>28.17</v>
      </c>
      <c r="G94" s="108"/>
      <c r="H94" s="107">
        <f t="shared" si="4"/>
        <v>0</v>
      </c>
      <c r="I94" s="143">
        <f t="shared" si="5"/>
        <v>0</v>
      </c>
      <c r="J94" s="142"/>
      <c r="K94" s="146"/>
      <c r="L94" s="7" t="str">
        <f t="shared" si="6"/>
        <v/>
      </c>
      <c r="M94" s="7" t="str">
        <f t="shared" si="7"/>
        <v/>
      </c>
      <c r="N94" s="7" t="str">
        <f>Cartilha_GLOBAL!N94</f>
        <v/>
      </c>
      <c r="O94" s="144"/>
      <c r="Q94" s="151"/>
      <c r="R94" s="152">
        <v>0</v>
      </c>
      <c r="T94" s="153">
        <f>IF(Cartilha_GLOBAL!R94=0,0,IF(Cartilha_GLOBAL!R94&gt;0,"c","b"))</f>
        <v>0</v>
      </c>
    </row>
    <row r="95" ht="12.75" hidden="1" spans="1:20">
      <c r="A95" s="158">
        <v>88251</v>
      </c>
      <c r="B95" s="94" t="s">
        <v>252</v>
      </c>
      <c r="C95" s="104" t="s">
        <v>330</v>
      </c>
      <c r="D95" s="94" t="s">
        <v>317</v>
      </c>
      <c r="E95" s="95">
        <f>Cartilha_GLOBAL!$E95</f>
        <v>26.57</v>
      </c>
      <c r="F95" s="96">
        <f>Cartilha_GLOBAL!$F95</f>
        <v>32.61</v>
      </c>
      <c r="G95" s="108"/>
      <c r="H95" s="107">
        <f t="shared" si="4"/>
        <v>0</v>
      </c>
      <c r="I95" s="143">
        <f t="shared" si="5"/>
        <v>0</v>
      </c>
      <c r="J95" s="142"/>
      <c r="K95" s="146"/>
      <c r="L95" s="7" t="str">
        <f t="shared" si="6"/>
        <v/>
      </c>
      <c r="M95" s="7" t="str">
        <f t="shared" si="7"/>
        <v/>
      </c>
      <c r="N95" s="7" t="str">
        <f>Cartilha_GLOBAL!N95</f>
        <v/>
      </c>
      <c r="O95" s="144"/>
      <c r="Q95" s="151"/>
      <c r="R95" s="152">
        <v>0</v>
      </c>
      <c r="T95" s="153">
        <f>IF(Cartilha_GLOBAL!R95=0,0,IF(Cartilha_GLOBAL!R95&gt;0,"c","b"))</f>
        <v>0</v>
      </c>
    </row>
    <row r="96" ht="12.75" hidden="1" spans="1:20">
      <c r="A96" s="158">
        <v>88252</v>
      </c>
      <c r="B96" s="94" t="s">
        <v>252</v>
      </c>
      <c r="C96" s="104" t="s">
        <v>331</v>
      </c>
      <c r="D96" s="94" t="s">
        <v>317</v>
      </c>
      <c r="E96" s="95">
        <f>Cartilha_GLOBAL!$E96</f>
        <v>24.95</v>
      </c>
      <c r="F96" s="96">
        <f>Cartilha_GLOBAL!$F96</f>
        <v>30.62</v>
      </c>
      <c r="G96" s="108"/>
      <c r="H96" s="107">
        <f t="shared" si="4"/>
        <v>0</v>
      </c>
      <c r="I96" s="143">
        <f t="shared" si="5"/>
        <v>0</v>
      </c>
      <c r="J96" s="142"/>
      <c r="K96" s="146"/>
      <c r="L96" s="7" t="str">
        <f t="shared" si="6"/>
        <v/>
      </c>
      <c r="M96" s="7" t="str">
        <f t="shared" si="7"/>
        <v/>
      </c>
      <c r="N96" s="7" t="str">
        <f>Cartilha_GLOBAL!N96</f>
        <v/>
      </c>
      <c r="O96" s="144"/>
      <c r="Q96" s="151"/>
      <c r="R96" s="152">
        <v>0</v>
      </c>
      <c r="T96" s="153">
        <f>IF(Cartilha_GLOBAL!R96=0,0,IF(Cartilha_GLOBAL!R96&gt;0,"c","b"))</f>
        <v>0</v>
      </c>
    </row>
    <row r="97" ht="12.75" hidden="1" spans="1:20">
      <c r="A97" s="158">
        <v>88253</v>
      </c>
      <c r="B97" s="94" t="s">
        <v>252</v>
      </c>
      <c r="C97" s="104" t="s">
        <v>332</v>
      </c>
      <c r="D97" s="94" t="s">
        <v>317</v>
      </c>
      <c r="E97" s="95">
        <f>Cartilha_GLOBAL!$E97</f>
        <v>12.9</v>
      </c>
      <c r="F97" s="96">
        <f>Cartilha_GLOBAL!$F97</f>
        <v>15.83</v>
      </c>
      <c r="G97" s="108"/>
      <c r="H97" s="107">
        <f t="shared" si="4"/>
        <v>0</v>
      </c>
      <c r="I97" s="143">
        <f t="shared" si="5"/>
        <v>0</v>
      </c>
      <c r="J97" s="142"/>
      <c r="K97" s="146"/>
      <c r="L97" s="7" t="str">
        <f t="shared" si="6"/>
        <v/>
      </c>
      <c r="M97" s="7" t="str">
        <f t="shared" si="7"/>
        <v/>
      </c>
      <c r="N97" s="7" t="str">
        <f>Cartilha_GLOBAL!N97</f>
        <v/>
      </c>
      <c r="O97" s="144"/>
      <c r="Q97" s="151"/>
      <c r="R97" s="152">
        <v>0</v>
      </c>
      <c r="T97" s="153">
        <f>IF(Cartilha_GLOBAL!R97=0,0,IF(Cartilha_GLOBAL!R97&gt;0,"c","b"))</f>
        <v>0</v>
      </c>
    </row>
    <row r="98" ht="12.75" hidden="1" spans="1:20">
      <c r="A98" s="158">
        <v>88255</v>
      </c>
      <c r="B98" s="94" t="s">
        <v>252</v>
      </c>
      <c r="C98" s="104" t="s">
        <v>333</v>
      </c>
      <c r="D98" s="94" t="s">
        <v>317</v>
      </c>
      <c r="E98" s="95">
        <f>Cartilha_GLOBAL!$E98</f>
        <v>40.09</v>
      </c>
      <c r="F98" s="96">
        <f>Cartilha_GLOBAL!$F98</f>
        <v>49.21</v>
      </c>
      <c r="G98" s="108"/>
      <c r="H98" s="107">
        <f t="shared" si="4"/>
        <v>0</v>
      </c>
      <c r="I98" s="143">
        <f t="shared" si="5"/>
        <v>0</v>
      </c>
      <c r="J98" s="142"/>
      <c r="K98" s="146"/>
      <c r="L98" s="7" t="str">
        <f t="shared" si="6"/>
        <v/>
      </c>
      <c r="M98" s="7" t="str">
        <f t="shared" si="7"/>
        <v/>
      </c>
      <c r="N98" s="7" t="str">
        <f>Cartilha_GLOBAL!N98</f>
        <v/>
      </c>
      <c r="O98" s="144"/>
      <c r="Q98" s="151"/>
      <c r="R98" s="152">
        <v>0</v>
      </c>
      <c r="T98" s="153">
        <f>IF(Cartilha_GLOBAL!R98=0,0,IF(Cartilha_GLOBAL!R98&gt;0,"c","b"))</f>
        <v>0</v>
      </c>
    </row>
    <row r="99" ht="12.75" hidden="1" spans="1:20">
      <c r="A99" s="158">
        <v>101373</v>
      </c>
      <c r="B99" s="94" t="s">
        <v>252</v>
      </c>
      <c r="C99" s="104" t="s">
        <v>334</v>
      </c>
      <c r="D99" s="94" t="s">
        <v>317</v>
      </c>
      <c r="E99" s="95">
        <f>Cartilha_GLOBAL!$E99</f>
        <v>175.23</v>
      </c>
      <c r="F99" s="96">
        <f>Cartilha_GLOBAL!$F99</f>
        <v>215.08</v>
      </c>
      <c r="G99" s="108"/>
      <c r="H99" s="107">
        <f t="shared" si="4"/>
        <v>0</v>
      </c>
      <c r="I99" s="143">
        <f t="shared" si="5"/>
        <v>0</v>
      </c>
      <c r="J99" s="142"/>
      <c r="K99" s="146"/>
      <c r="L99" s="7" t="str">
        <f t="shared" si="6"/>
        <v/>
      </c>
      <c r="M99" s="7" t="str">
        <f t="shared" si="7"/>
        <v/>
      </c>
      <c r="N99" s="7" t="str">
        <f>Cartilha_GLOBAL!N99</f>
        <v/>
      </c>
      <c r="O99" s="144"/>
      <c r="Q99" s="151"/>
      <c r="R99" s="152">
        <v>0</v>
      </c>
      <c r="T99" s="153">
        <f>IF(Cartilha_GLOBAL!R99=0,0,IF(Cartilha_GLOBAL!R99&gt;0,"c","b"))</f>
        <v>0</v>
      </c>
    </row>
    <row r="100" ht="12.75" hidden="1" spans="1:20">
      <c r="A100" s="158">
        <v>88256</v>
      </c>
      <c r="B100" s="94" t="s">
        <v>252</v>
      </c>
      <c r="C100" s="104" t="s">
        <v>335</v>
      </c>
      <c r="D100" s="94" t="s">
        <v>317</v>
      </c>
      <c r="E100" s="95">
        <f>Cartilha_GLOBAL!$E100</f>
        <v>32.39</v>
      </c>
      <c r="F100" s="96">
        <f>Cartilha_GLOBAL!$F100</f>
        <v>39.76</v>
      </c>
      <c r="G100" s="108"/>
      <c r="H100" s="107">
        <f t="shared" si="4"/>
        <v>0</v>
      </c>
      <c r="I100" s="143">
        <f t="shared" si="5"/>
        <v>0</v>
      </c>
      <c r="J100" s="142"/>
      <c r="K100" s="146"/>
      <c r="L100" s="7" t="str">
        <f t="shared" si="6"/>
        <v/>
      </c>
      <c r="M100" s="7" t="str">
        <f t="shared" si="7"/>
        <v/>
      </c>
      <c r="N100" s="7" t="str">
        <f>Cartilha_GLOBAL!N100</f>
        <v/>
      </c>
      <c r="O100" s="144"/>
      <c r="Q100" s="151"/>
      <c r="R100" s="152">
        <v>0</v>
      </c>
      <c r="T100" s="153">
        <f>IF(Cartilha_GLOBAL!R100=0,0,IF(Cartilha_GLOBAL!R100&gt;0,"c","b"))</f>
        <v>0</v>
      </c>
    </row>
    <row r="101" ht="12.75" hidden="1" spans="1:20">
      <c r="A101" s="158">
        <v>88257</v>
      </c>
      <c r="B101" s="94" t="s">
        <v>252</v>
      </c>
      <c r="C101" s="104" t="s">
        <v>336</v>
      </c>
      <c r="D101" s="94" t="s">
        <v>317</v>
      </c>
      <c r="E101" s="95">
        <f>Cartilha_GLOBAL!$E101</f>
        <v>28.5</v>
      </c>
      <c r="F101" s="96">
        <f>Cartilha_GLOBAL!$F101</f>
        <v>34.98</v>
      </c>
      <c r="G101" s="108"/>
      <c r="H101" s="107">
        <f t="shared" si="4"/>
        <v>0</v>
      </c>
      <c r="I101" s="143">
        <f t="shared" si="5"/>
        <v>0</v>
      </c>
      <c r="J101" s="142"/>
      <c r="K101" s="146"/>
      <c r="L101" s="7" t="str">
        <f t="shared" si="6"/>
        <v/>
      </c>
      <c r="M101" s="7" t="str">
        <f t="shared" si="7"/>
        <v/>
      </c>
      <c r="N101" s="7" t="str">
        <f>Cartilha_GLOBAL!N101</f>
        <v/>
      </c>
      <c r="O101" s="144"/>
      <c r="Q101" s="151"/>
      <c r="R101" s="152">
        <v>0</v>
      </c>
      <c r="T101" s="153">
        <f>IF(Cartilha_GLOBAL!R101=0,0,IF(Cartilha_GLOBAL!R101&gt;0,"c","b"))</f>
        <v>0</v>
      </c>
    </row>
    <row r="102" ht="12.75" hidden="1" spans="1:20">
      <c r="A102" s="158">
        <v>88260</v>
      </c>
      <c r="B102" s="94" t="s">
        <v>252</v>
      </c>
      <c r="C102" s="104" t="s">
        <v>337</v>
      </c>
      <c r="D102" s="94" t="s">
        <v>317</v>
      </c>
      <c r="E102" s="95">
        <f>Cartilha_GLOBAL!$E102</f>
        <v>28.61</v>
      </c>
      <c r="F102" s="96">
        <f>Cartilha_GLOBAL!$F102</f>
        <v>35.12</v>
      </c>
      <c r="G102" s="108"/>
      <c r="H102" s="107">
        <f t="shared" si="4"/>
        <v>0</v>
      </c>
      <c r="I102" s="143">
        <f t="shared" si="5"/>
        <v>0</v>
      </c>
      <c r="J102" s="142"/>
      <c r="K102" s="146"/>
      <c r="L102" s="7" t="str">
        <f t="shared" si="6"/>
        <v/>
      </c>
      <c r="M102" s="7" t="str">
        <f t="shared" si="7"/>
        <v/>
      </c>
      <c r="N102" s="7" t="str">
        <f>Cartilha_GLOBAL!N102</f>
        <v/>
      </c>
      <c r="O102" s="144"/>
      <c r="Q102" s="151"/>
      <c r="R102" s="152">
        <v>0</v>
      </c>
      <c r="T102" s="153">
        <f>IF(Cartilha_GLOBAL!R102=0,0,IF(Cartilha_GLOBAL!R102&gt;0,"c","b"))</f>
        <v>0</v>
      </c>
    </row>
    <row r="103" ht="12.75" hidden="1" spans="1:20">
      <c r="A103" s="158">
        <v>88261</v>
      </c>
      <c r="B103" s="94" t="s">
        <v>252</v>
      </c>
      <c r="C103" s="104" t="s">
        <v>338</v>
      </c>
      <c r="D103" s="94" t="s">
        <v>317</v>
      </c>
      <c r="E103" s="95">
        <f>Cartilha_GLOBAL!$E103</f>
        <v>30.78</v>
      </c>
      <c r="F103" s="96">
        <f>Cartilha_GLOBAL!$F103</f>
        <v>37.78</v>
      </c>
      <c r="G103" s="108"/>
      <c r="H103" s="107">
        <f t="shared" si="4"/>
        <v>0</v>
      </c>
      <c r="I103" s="143">
        <f t="shared" si="5"/>
        <v>0</v>
      </c>
      <c r="J103" s="142"/>
      <c r="K103" s="146"/>
      <c r="L103" s="7" t="str">
        <f t="shared" si="6"/>
        <v/>
      </c>
      <c r="M103" s="7" t="str">
        <f t="shared" si="7"/>
        <v/>
      </c>
      <c r="N103" s="7" t="str">
        <f>Cartilha_GLOBAL!N103</f>
        <v/>
      </c>
      <c r="O103" s="144"/>
      <c r="Q103" s="151"/>
      <c r="R103" s="152">
        <v>0</v>
      </c>
      <c r="T103" s="153">
        <f>IF(Cartilha_GLOBAL!R103=0,0,IF(Cartilha_GLOBAL!R103&gt;0,"c","b"))</f>
        <v>0</v>
      </c>
    </row>
    <row r="104" ht="12.75" hidden="1" spans="1:20">
      <c r="A104" s="158">
        <v>88262</v>
      </c>
      <c r="B104" s="94" t="s">
        <v>252</v>
      </c>
      <c r="C104" s="104" t="s">
        <v>339</v>
      </c>
      <c r="D104" s="94" t="s">
        <v>317</v>
      </c>
      <c r="E104" s="95">
        <f>Cartilha_GLOBAL!$E104</f>
        <v>32.13</v>
      </c>
      <c r="F104" s="96">
        <f>Cartilha_GLOBAL!$F104</f>
        <v>39.44</v>
      </c>
      <c r="G104" s="108"/>
      <c r="H104" s="107">
        <f t="shared" si="4"/>
        <v>0</v>
      </c>
      <c r="I104" s="143">
        <f t="shared" si="5"/>
        <v>0</v>
      </c>
      <c r="J104" s="142"/>
      <c r="K104" s="146"/>
      <c r="L104" s="7" t="str">
        <f t="shared" si="6"/>
        <v/>
      </c>
      <c r="M104" s="7" t="str">
        <f t="shared" si="7"/>
        <v/>
      </c>
      <c r="N104" s="7" t="str">
        <f>Cartilha_GLOBAL!N104</f>
        <v/>
      </c>
      <c r="O104" s="144"/>
      <c r="Q104" s="151"/>
      <c r="R104" s="152">
        <v>0</v>
      </c>
      <c r="T104" s="153">
        <f>IF(Cartilha_GLOBAL!R104=0,0,IF(Cartilha_GLOBAL!R104&gt;0,"c","b"))</f>
        <v>0</v>
      </c>
    </row>
    <row r="105" ht="12.75" hidden="1" spans="1:20">
      <c r="A105" s="158">
        <v>88263</v>
      </c>
      <c r="B105" s="94" t="s">
        <v>252</v>
      </c>
      <c r="C105" s="104" t="s">
        <v>340</v>
      </c>
      <c r="D105" s="94" t="s">
        <v>317</v>
      </c>
      <c r="E105" s="95">
        <f>Cartilha_GLOBAL!$E105</f>
        <v>22.69</v>
      </c>
      <c r="F105" s="96">
        <f>Cartilha_GLOBAL!$F105</f>
        <v>27.85</v>
      </c>
      <c r="G105" s="108"/>
      <c r="H105" s="107">
        <f t="shared" si="4"/>
        <v>0</v>
      </c>
      <c r="I105" s="143">
        <f t="shared" si="5"/>
        <v>0</v>
      </c>
      <c r="J105" s="142"/>
      <c r="K105" s="146"/>
      <c r="L105" s="7" t="str">
        <f t="shared" si="6"/>
        <v/>
      </c>
      <c r="M105" s="7" t="str">
        <f t="shared" si="7"/>
        <v/>
      </c>
      <c r="N105" s="7" t="str">
        <f>Cartilha_GLOBAL!N105</f>
        <v/>
      </c>
      <c r="O105" s="144"/>
      <c r="Q105" s="151"/>
      <c r="R105" s="152">
        <v>0</v>
      </c>
      <c r="T105" s="153">
        <f>IF(Cartilha_GLOBAL!R105=0,0,IF(Cartilha_GLOBAL!R105&gt;0,"c","b"))</f>
        <v>0</v>
      </c>
    </row>
    <row r="106" ht="12.75" hidden="1" spans="1:20">
      <c r="A106" s="158">
        <v>88264</v>
      </c>
      <c r="B106" s="94" t="s">
        <v>252</v>
      </c>
      <c r="C106" s="104" t="s">
        <v>341</v>
      </c>
      <c r="D106" s="94" t="s">
        <v>317</v>
      </c>
      <c r="E106" s="95">
        <f>Cartilha_GLOBAL!$E106</f>
        <v>32.95</v>
      </c>
      <c r="F106" s="96">
        <f>Cartilha_GLOBAL!$F106</f>
        <v>40.44</v>
      </c>
      <c r="G106" s="108"/>
      <c r="H106" s="107">
        <f t="shared" si="4"/>
        <v>0</v>
      </c>
      <c r="I106" s="143">
        <f t="shared" si="5"/>
        <v>0</v>
      </c>
      <c r="J106" s="142"/>
      <c r="K106" s="146"/>
      <c r="L106" s="7" t="str">
        <f t="shared" si="6"/>
        <v/>
      </c>
      <c r="M106" s="7" t="str">
        <f t="shared" si="7"/>
        <v/>
      </c>
      <c r="N106" s="7" t="str">
        <f>Cartilha_GLOBAL!N106</f>
        <v/>
      </c>
      <c r="O106" s="144"/>
      <c r="Q106" s="151"/>
      <c r="R106" s="152">
        <v>0</v>
      </c>
      <c r="T106" s="153">
        <f>IF(Cartilha_GLOBAL!R106=0,0,IF(Cartilha_GLOBAL!R106&gt;0,"c","b"))</f>
        <v>0</v>
      </c>
    </row>
    <row r="107" ht="12.75" hidden="1" spans="1:20">
      <c r="A107" s="158">
        <v>88265</v>
      </c>
      <c r="B107" s="94" t="s">
        <v>252</v>
      </c>
      <c r="C107" s="104" t="s">
        <v>342</v>
      </c>
      <c r="D107" s="94" t="s">
        <v>317</v>
      </c>
      <c r="E107" s="95">
        <f>Cartilha_GLOBAL!$E107</f>
        <v>35.38</v>
      </c>
      <c r="F107" s="96">
        <f>Cartilha_GLOBAL!$F107</f>
        <v>43.43</v>
      </c>
      <c r="G107" s="108"/>
      <c r="H107" s="107">
        <f t="shared" si="4"/>
        <v>0</v>
      </c>
      <c r="I107" s="143">
        <f t="shared" si="5"/>
        <v>0</v>
      </c>
      <c r="J107" s="142"/>
      <c r="K107" s="146"/>
      <c r="L107" s="7" t="str">
        <f t="shared" si="6"/>
        <v/>
      </c>
      <c r="M107" s="7" t="str">
        <f t="shared" si="7"/>
        <v/>
      </c>
      <c r="N107" s="7" t="str">
        <f>Cartilha_GLOBAL!N107</f>
        <v/>
      </c>
      <c r="O107" s="144"/>
      <c r="Q107" s="151"/>
      <c r="R107" s="152">
        <v>0</v>
      </c>
      <c r="T107" s="153">
        <f>IF(Cartilha_GLOBAL!R107=0,0,IF(Cartilha_GLOBAL!R107&gt;0,"c","b"))</f>
        <v>0</v>
      </c>
    </row>
    <row r="108" ht="12.75" hidden="1" spans="1:20">
      <c r="A108" s="158">
        <v>88266</v>
      </c>
      <c r="B108" s="94" t="s">
        <v>252</v>
      </c>
      <c r="C108" s="104" t="s">
        <v>343</v>
      </c>
      <c r="D108" s="94" t="s">
        <v>317</v>
      </c>
      <c r="E108" s="95">
        <f>Cartilha_GLOBAL!$E108</f>
        <v>39.22</v>
      </c>
      <c r="F108" s="96">
        <f>Cartilha_GLOBAL!$F108</f>
        <v>48.14</v>
      </c>
      <c r="G108" s="108"/>
      <c r="H108" s="107">
        <f t="shared" si="4"/>
        <v>0</v>
      </c>
      <c r="I108" s="143">
        <f t="shared" si="5"/>
        <v>0</v>
      </c>
      <c r="J108" s="142"/>
      <c r="K108" s="146"/>
      <c r="L108" s="7" t="str">
        <f t="shared" si="6"/>
        <v/>
      </c>
      <c r="M108" s="7" t="str">
        <f t="shared" si="7"/>
        <v/>
      </c>
      <c r="N108" s="7" t="str">
        <f>Cartilha_GLOBAL!N108</f>
        <v/>
      </c>
      <c r="O108" s="144"/>
      <c r="Q108" s="151"/>
      <c r="R108" s="152">
        <v>0</v>
      </c>
      <c r="T108" s="153">
        <f>IF(Cartilha_GLOBAL!R108=0,0,IF(Cartilha_GLOBAL!R108&gt;0,"c","b"))</f>
        <v>0</v>
      </c>
    </row>
    <row r="109" ht="12.75" hidden="1" spans="1:20">
      <c r="A109" s="158">
        <v>88267</v>
      </c>
      <c r="B109" s="94" t="s">
        <v>252</v>
      </c>
      <c r="C109" s="104" t="s">
        <v>344</v>
      </c>
      <c r="D109" s="94" t="s">
        <v>317</v>
      </c>
      <c r="E109" s="95">
        <f>Cartilha_GLOBAL!$E109</f>
        <v>31.79</v>
      </c>
      <c r="F109" s="96">
        <f>Cartilha_GLOBAL!$F109</f>
        <v>39.02</v>
      </c>
      <c r="G109" s="108"/>
      <c r="H109" s="107">
        <f t="shared" si="4"/>
        <v>0</v>
      </c>
      <c r="I109" s="143">
        <f t="shared" si="5"/>
        <v>0</v>
      </c>
      <c r="J109" s="142"/>
      <c r="K109" s="146"/>
      <c r="L109" s="7" t="str">
        <f t="shared" si="6"/>
        <v/>
      </c>
      <c r="M109" s="7" t="str">
        <f t="shared" si="7"/>
        <v/>
      </c>
      <c r="N109" s="7" t="str">
        <f>Cartilha_GLOBAL!N109</f>
        <v/>
      </c>
      <c r="O109" s="144"/>
      <c r="Q109" s="151"/>
      <c r="R109" s="152">
        <v>0</v>
      </c>
      <c r="T109" s="153">
        <f>IF(Cartilha_GLOBAL!R109=0,0,IF(Cartilha_GLOBAL!R109&gt;0,"c","b"))</f>
        <v>0</v>
      </c>
    </row>
    <row r="110" ht="12.75" hidden="1" spans="1:20">
      <c r="A110" s="158">
        <v>88269</v>
      </c>
      <c r="B110" s="94" t="s">
        <v>252</v>
      </c>
      <c r="C110" s="104" t="s">
        <v>345</v>
      </c>
      <c r="D110" s="94" t="s">
        <v>317</v>
      </c>
      <c r="E110" s="95">
        <f>Cartilha_GLOBAL!$E110</f>
        <v>31.16</v>
      </c>
      <c r="F110" s="96">
        <f>Cartilha_GLOBAL!$F110</f>
        <v>38.25</v>
      </c>
      <c r="G110" s="108"/>
      <c r="H110" s="107">
        <f t="shared" si="4"/>
        <v>0</v>
      </c>
      <c r="I110" s="143">
        <f t="shared" si="5"/>
        <v>0</v>
      </c>
      <c r="J110" s="142"/>
      <c r="K110" s="146"/>
      <c r="L110" s="7" t="str">
        <f t="shared" si="6"/>
        <v/>
      </c>
      <c r="M110" s="7" t="str">
        <f t="shared" si="7"/>
        <v/>
      </c>
      <c r="N110" s="7" t="str">
        <f>Cartilha_GLOBAL!N110</f>
        <v/>
      </c>
      <c r="O110" s="144"/>
      <c r="Q110" s="151"/>
      <c r="R110" s="152">
        <v>0</v>
      </c>
      <c r="T110" s="153">
        <f>IF(Cartilha_GLOBAL!R110=0,0,IF(Cartilha_GLOBAL!R110&gt;0,"c","b"))</f>
        <v>0</v>
      </c>
    </row>
    <row r="111" ht="12.75" hidden="1" spans="1:20">
      <c r="A111" s="158">
        <v>88270</v>
      </c>
      <c r="B111" s="94" t="s">
        <v>252</v>
      </c>
      <c r="C111" s="104" t="s">
        <v>346</v>
      </c>
      <c r="D111" s="94" t="s">
        <v>317</v>
      </c>
      <c r="E111" s="95">
        <f>Cartilha_GLOBAL!$E111</f>
        <v>32.55</v>
      </c>
      <c r="F111" s="96">
        <f>Cartilha_GLOBAL!$F111</f>
        <v>39.95</v>
      </c>
      <c r="G111" s="108"/>
      <c r="H111" s="107">
        <f t="shared" si="4"/>
        <v>0</v>
      </c>
      <c r="I111" s="143">
        <f t="shared" si="5"/>
        <v>0</v>
      </c>
      <c r="J111" s="142"/>
      <c r="K111" s="146"/>
      <c r="L111" s="7" t="str">
        <f t="shared" si="6"/>
        <v/>
      </c>
      <c r="M111" s="7" t="str">
        <f t="shared" si="7"/>
        <v/>
      </c>
      <c r="N111" s="7" t="str">
        <f>Cartilha_GLOBAL!N111</f>
        <v/>
      </c>
      <c r="O111" s="144"/>
      <c r="Q111" s="151"/>
      <c r="R111" s="152">
        <v>0</v>
      </c>
      <c r="T111" s="153">
        <f>IF(Cartilha_GLOBAL!R111=0,0,IF(Cartilha_GLOBAL!R111&gt;0,"c","b"))</f>
        <v>0</v>
      </c>
    </row>
    <row r="112" ht="12.75" hidden="1" spans="1:20">
      <c r="A112" s="158">
        <v>88273</v>
      </c>
      <c r="B112" s="94" t="s">
        <v>252</v>
      </c>
      <c r="C112" s="104" t="s">
        <v>347</v>
      </c>
      <c r="D112" s="94" t="s">
        <v>317</v>
      </c>
      <c r="E112" s="95">
        <f>Cartilha_GLOBAL!$E112</f>
        <v>30.16</v>
      </c>
      <c r="F112" s="96">
        <f>Cartilha_GLOBAL!$F112</f>
        <v>37.02</v>
      </c>
      <c r="G112" s="108"/>
      <c r="H112" s="107">
        <f t="shared" si="4"/>
        <v>0</v>
      </c>
      <c r="I112" s="143">
        <f t="shared" si="5"/>
        <v>0</v>
      </c>
      <c r="J112" s="142"/>
      <c r="K112" s="146"/>
      <c r="L112" s="7" t="str">
        <f t="shared" si="6"/>
        <v/>
      </c>
      <c r="M112" s="7" t="str">
        <f t="shared" si="7"/>
        <v/>
      </c>
      <c r="N112" s="7" t="str">
        <f>Cartilha_GLOBAL!N112</f>
        <v/>
      </c>
      <c r="O112" s="144"/>
      <c r="Q112" s="151"/>
      <c r="R112" s="152">
        <v>0</v>
      </c>
      <c r="T112" s="153">
        <f>IF(Cartilha_GLOBAL!R112=0,0,IF(Cartilha_GLOBAL!R112&gt;0,"c","b"))</f>
        <v>0</v>
      </c>
    </row>
    <row r="113" ht="12.75" hidden="1" spans="1:20">
      <c r="A113" s="158">
        <v>88274</v>
      </c>
      <c r="B113" s="94" t="s">
        <v>252</v>
      </c>
      <c r="C113" s="104" t="s">
        <v>348</v>
      </c>
      <c r="D113" s="94" t="s">
        <v>317</v>
      </c>
      <c r="E113" s="95">
        <f>Cartilha_GLOBAL!$E113</f>
        <v>35.71</v>
      </c>
      <c r="F113" s="96">
        <f>Cartilha_GLOBAL!$F113</f>
        <v>43.83</v>
      </c>
      <c r="G113" s="108"/>
      <c r="H113" s="107">
        <f t="shared" si="4"/>
        <v>0</v>
      </c>
      <c r="I113" s="143">
        <f t="shared" si="5"/>
        <v>0</v>
      </c>
      <c r="J113" s="142"/>
      <c r="K113" s="146"/>
      <c r="L113" s="7" t="str">
        <f t="shared" si="6"/>
        <v/>
      </c>
      <c r="M113" s="7" t="str">
        <f t="shared" si="7"/>
        <v/>
      </c>
      <c r="N113" s="7" t="str">
        <f>Cartilha_GLOBAL!N113</f>
        <v/>
      </c>
      <c r="O113" s="144"/>
      <c r="Q113" s="151"/>
      <c r="R113" s="152">
        <v>0</v>
      </c>
      <c r="T113" s="153">
        <f>IF(Cartilha_GLOBAL!R113=0,0,IF(Cartilha_GLOBAL!R113&gt;0,"c","b"))</f>
        <v>0</v>
      </c>
    </row>
    <row r="114" ht="12.75" hidden="1" spans="1:20">
      <c r="A114" s="158">
        <v>88275</v>
      </c>
      <c r="B114" s="94" t="s">
        <v>252</v>
      </c>
      <c r="C114" s="104" t="s">
        <v>349</v>
      </c>
      <c r="D114" s="94" t="s">
        <v>317</v>
      </c>
      <c r="E114" s="95">
        <f>Cartilha_GLOBAL!$E114</f>
        <v>35.05</v>
      </c>
      <c r="F114" s="96">
        <f>Cartilha_GLOBAL!$F114</f>
        <v>43.02</v>
      </c>
      <c r="G114" s="108"/>
      <c r="H114" s="107">
        <f t="shared" si="4"/>
        <v>0</v>
      </c>
      <c r="I114" s="143">
        <f t="shared" si="5"/>
        <v>0</v>
      </c>
      <c r="J114" s="142"/>
      <c r="K114" s="146"/>
      <c r="L114" s="7" t="str">
        <f t="shared" si="6"/>
        <v/>
      </c>
      <c r="M114" s="7" t="str">
        <f t="shared" si="7"/>
        <v/>
      </c>
      <c r="N114" s="7" t="str">
        <f>Cartilha_GLOBAL!N114</f>
        <v/>
      </c>
      <c r="O114" s="144"/>
      <c r="Q114" s="151"/>
      <c r="R114" s="152">
        <v>0</v>
      </c>
      <c r="T114" s="153">
        <f>IF(Cartilha_GLOBAL!R114=0,0,IF(Cartilha_GLOBAL!R114&gt;0,"c","b"))</f>
        <v>0</v>
      </c>
    </row>
    <row r="115" ht="12.75" hidden="1" spans="1:20">
      <c r="A115" s="158">
        <v>88277</v>
      </c>
      <c r="B115" s="94" t="s">
        <v>252</v>
      </c>
      <c r="C115" s="104" t="s">
        <v>350</v>
      </c>
      <c r="D115" s="94" t="s">
        <v>317</v>
      </c>
      <c r="E115" s="95">
        <f>Cartilha_GLOBAL!$E115</f>
        <v>35.15</v>
      </c>
      <c r="F115" s="96">
        <f>Cartilha_GLOBAL!$F115</f>
        <v>43.14</v>
      </c>
      <c r="G115" s="108"/>
      <c r="H115" s="107">
        <f t="shared" si="4"/>
        <v>0</v>
      </c>
      <c r="I115" s="143">
        <f t="shared" si="5"/>
        <v>0</v>
      </c>
      <c r="J115" s="142"/>
      <c r="K115" s="146"/>
      <c r="L115" s="7" t="str">
        <f t="shared" si="6"/>
        <v/>
      </c>
      <c r="M115" s="7" t="str">
        <f t="shared" si="7"/>
        <v/>
      </c>
      <c r="N115" s="7" t="str">
        <f>Cartilha_GLOBAL!N115</f>
        <v/>
      </c>
      <c r="O115" s="144"/>
      <c r="Q115" s="151"/>
      <c r="R115" s="152">
        <v>0</v>
      </c>
      <c r="T115" s="153">
        <f>IF(Cartilha_GLOBAL!R115=0,0,IF(Cartilha_GLOBAL!R115&gt;0,"c","b"))</f>
        <v>0</v>
      </c>
    </row>
    <row r="116" ht="12.75" hidden="1" spans="1:20">
      <c r="A116" s="158">
        <v>88278</v>
      </c>
      <c r="B116" s="94" t="s">
        <v>252</v>
      </c>
      <c r="C116" s="104" t="s">
        <v>351</v>
      </c>
      <c r="D116" s="94" t="s">
        <v>317</v>
      </c>
      <c r="E116" s="95">
        <f>Cartilha_GLOBAL!$E116</f>
        <v>29.7</v>
      </c>
      <c r="F116" s="96">
        <f>Cartilha_GLOBAL!$F116</f>
        <v>36.45</v>
      </c>
      <c r="G116" s="108"/>
      <c r="H116" s="107">
        <f t="shared" si="4"/>
        <v>0</v>
      </c>
      <c r="I116" s="143">
        <f t="shared" si="5"/>
        <v>0</v>
      </c>
      <c r="J116" s="142"/>
      <c r="K116" s="146"/>
      <c r="L116" s="7" t="str">
        <f t="shared" si="6"/>
        <v/>
      </c>
      <c r="M116" s="7" t="str">
        <f t="shared" si="7"/>
        <v/>
      </c>
      <c r="N116" s="7" t="str">
        <f>Cartilha_GLOBAL!N116</f>
        <v/>
      </c>
      <c r="O116" s="144"/>
      <c r="Q116" s="151"/>
      <c r="R116" s="152">
        <v>0</v>
      </c>
      <c r="T116" s="153">
        <f>IF(Cartilha_GLOBAL!R116=0,0,IF(Cartilha_GLOBAL!R116&gt;0,"c","b"))</f>
        <v>0</v>
      </c>
    </row>
    <row r="117" ht="12.75" hidden="1" spans="1:20">
      <c r="A117" s="158">
        <v>88279</v>
      </c>
      <c r="B117" s="94" t="s">
        <v>252</v>
      </c>
      <c r="C117" s="104" t="s">
        <v>352</v>
      </c>
      <c r="D117" s="94" t="s">
        <v>317</v>
      </c>
      <c r="E117" s="95">
        <f>Cartilha_GLOBAL!$E117</f>
        <v>39.39</v>
      </c>
      <c r="F117" s="96">
        <f>Cartilha_GLOBAL!$F117</f>
        <v>48.35</v>
      </c>
      <c r="G117" s="108"/>
      <c r="H117" s="107">
        <f t="shared" si="4"/>
        <v>0</v>
      </c>
      <c r="I117" s="143">
        <f t="shared" si="5"/>
        <v>0</v>
      </c>
      <c r="J117" s="142"/>
      <c r="K117" s="146"/>
      <c r="L117" s="7" t="str">
        <f t="shared" si="6"/>
        <v/>
      </c>
      <c r="M117" s="7" t="str">
        <f t="shared" si="7"/>
        <v/>
      </c>
      <c r="N117" s="7" t="str">
        <f>Cartilha_GLOBAL!N117</f>
        <v/>
      </c>
      <c r="O117" s="144"/>
      <c r="Q117" s="151"/>
      <c r="R117" s="152">
        <v>0</v>
      </c>
      <c r="T117" s="153">
        <f>IF(Cartilha_GLOBAL!R117=0,0,IF(Cartilha_GLOBAL!R117&gt;0,"c","b"))</f>
        <v>0</v>
      </c>
    </row>
    <row r="118" ht="12.75" hidden="1" spans="1:20">
      <c r="A118" s="158">
        <v>88281</v>
      </c>
      <c r="B118" s="94" t="s">
        <v>252</v>
      </c>
      <c r="C118" s="104" t="s">
        <v>353</v>
      </c>
      <c r="D118" s="94" t="s">
        <v>317</v>
      </c>
      <c r="E118" s="95">
        <f>Cartilha_GLOBAL!$E118</f>
        <v>26.03</v>
      </c>
      <c r="F118" s="96">
        <f>Cartilha_GLOBAL!$F118</f>
        <v>31.95</v>
      </c>
      <c r="G118" s="108"/>
      <c r="H118" s="107">
        <f t="shared" si="4"/>
        <v>0</v>
      </c>
      <c r="I118" s="143">
        <f t="shared" si="5"/>
        <v>0</v>
      </c>
      <c r="J118" s="142"/>
      <c r="K118" s="146"/>
      <c r="L118" s="7" t="str">
        <f t="shared" si="6"/>
        <v/>
      </c>
      <c r="M118" s="7" t="str">
        <f t="shared" si="7"/>
        <v/>
      </c>
      <c r="N118" s="7" t="str">
        <f>Cartilha_GLOBAL!N118</f>
        <v/>
      </c>
      <c r="O118" s="144"/>
      <c r="Q118" s="151"/>
      <c r="R118" s="152">
        <v>0</v>
      </c>
      <c r="T118" s="153">
        <f>IF(Cartilha_GLOBAL!R118=0,0,IF(Cartilha_GLOBAL!R118&gt;0,"c","b"))</f>
        <v>0</v>
      </c>
    </row>
    <row r="119" ht="12.75" hidden="1" spans="1:20">
      <c r="A119" s="158">
        <v>88282</v>
      </c>
      <c r="B119" s="94" t="s">
        <v>252</v>
      </c>
      <c r="C119" s="104" t="s">
        <v>354</v>
      </c>
      <c r="D119" s="94" t="s">
        <v>317</v>
      </c>
      <c r="E119" s="95">
        <f>Cartilha_GLOBAL!$E119</f>
        <v>27.2</v>
      </c>
      <c r="F119" s="96">
        <f>Cartilha_GLOBAL!$F119</f>
        <v>33.39</v>
      </c>
      <c r="G119" s="108"/>
      <c r="H119" s="107">
        <f t="shared" si="4"/>
        <v>0</v>
      </c>
      <c r="I119" s="143">
        <f t="shared" si="5"/>
        <v>0</v>
      </c>
      <c r="J119" s="142"/>
      <c r="K119" s="146"/>
      <c r="L119" s="7" t="str">
        <f t="shared" si="6"/>
        <v/>
      </c>
      <c r="M119" s="7" t="str">
        <f t="shared" si="7"/>
        <v/>
      </c>
      <c r="N119" s="7" t="str">
        <f>Cartilha_GLOBAL!N119</f>
        <v/>
      </c>
      <c r="O119" s="144"/>
      <c r="Q119" s="151"/>
      <c r="R119" s="152">
        <v>0</v>
      </c>
      <c r="T119" s="153">
        <f>IF(Cartilha_GLOBAL!R119=0,0,IF(Cartilha_GLOBAL!R119&gt;0,"c","b"))</f>
        <v>0</v>
      </c>
    </row>
    <row r="120" ht="12.75" hidden="1" spans="1:20">
      <c r="A120" s="158">
        <v>88283</v>
      </c>
      <c r="B120" s="94" t="s">
        <v>252</v>
      </c>
      <c r="C120" s="104" t="s">
        <v>355</v>
      </c>
      <c r="D120" s="94" t="s">
        <v>317</v>
      </c>
      <c r="E120" s="95">
        <f>Cartilha_GLOBAL!$E120</f>
        <v>34.08</v>
      </c>
      <c r="F120" s="96">
        <f>Cartilha_GLOBAL!$F120</f>
        <v>41.83</v>
      </c>
      <c r="G120" s="108"/>
      <c r="H120" s="107">
        <f t="shared" si="4"/>
        <v>0</v>
      </c>
      <c r="I120" s="143">
        <f t="shared" si="5"/>
        <v>0</v>
      </c>
      <c r="J120" s="142"/>
      <c r="K120" s="146"/>
      <c r="L120" s="7" t="str">
        <f t="shared" si="6"/>
        <v/>
      </c>
      <c r="M120" s="7" t="str">
        <f t="shared" si="7"/>
        <v/>
      </c>
      <c r="N120" s="7" t="str">
        <f>Cartilha_GLOBAL!N120</f>
        <v/>
      </c>
      <c r="O120" s="144"/>
      <c r="Q120" s="151"/>
      <c r="R120" s="152">
        <v>0</v>
      </c>
      <c r="T120" s="153">
        <f>IF(Cartilha_GLOBAL!R120=0,0,IF(Cartilha_GLOBAL!R120&gt;0,"c","b"))</f>
        <v>0</v>
      </c>
    </row>
    <row r="121" ht="12.75" hidden="1" spans="1:20">
      <c r="A121" s="158">
        <v>88284</v>
      </c>
      <c r="B121" s="94" t="s">
        <v>252</v>
      </c>
      <c r="C121" s="104" t="s">
        <v>356</v>
      </c>
      <c r="D121" s="94" t="s">
        <v>317</v>
      </c>
      <c r="E121" s="95">
        <f>Cartilha_GLOBAL!$E121</f>
        <v>29.06</v>
      </c>
      <c r="F121" s="96">
        <f>Cartilha_GLOBAL!$F121</f>
        <v>35.67</v>
      </c>
      <c r="G121" s="108"/>
      <c r="H121" s="107">
        <f t="shared" si="4"/>
        <v>0</v>
      </c>
      <c r="I121" s="143">
        <f t="shared" si="5"/>
        <v>0</v>
      </c>
      <c r="J121" s="142"/>
      <c r="K121" s="146"/>
      <c r="L121" s="7" t="str">
        <f t="shared" si="6"/>
        <v/>
      </c>
      <c r="M121" s="7" t="str">
        <f t="shared" si="7"/>
        <v/>
      </c>
      <c r="N121" s="7" t="str">
        <f>Cartilha_GLOBAL!N121</f>
        <v/>
      </c>
      <c r="O121" s="144"/>
      <c r="Q121" s="151"/>
      <c r="R121" s="152">
        <v>0</v>
      </c>
      <c r="T121" s="153">
        <f>IF(Cartilha_GLOBAL!R121=0,0,IF(Cartilha_GLOBAL!R121&gt;0,"c","b"))</f>
        <v>0</v>
      </c>
    </row>
    <row r="122" ht="12.75" hidden="1" spans="1:20">
      <c r="A122" s="158">
        <v>88285</v>
      </c>
      <c r="B122" s="94" t="s">
        <v>252</v>
      </c>
      <c r="C122" s="104" t="s">
        <v>357</v>
      </c>
      <c r="D122" s="94" t="s">
        <v>317</v>
      </c>
      <c r="E122" s="95">
        <f>Cartilha_GLOBAL!$E122</f>
        <v>29.89</v>
      </c>
      <c r="F122" s="96">
        <f>Cartilha_GLOBAL!$F122</f>
        <v>36.69</v>
      </c>
      <c r="G122" s="108"/>
      <c r="H122" s="107">
        <f t="shared" si="4"/>
        <v>0</v>
      </c>
      <c r="I122" s="143">
        <f t="shared" si="5"/>
        <v>0</v>
      </c>
      <c r="J122" s="142"/>
      <c r="K122" s="146"/>
      <c r="L122" s="7" t="str">
        <f t="shared" si="6"/>
        <v/>
      </c>
      <c r="M122" s="7" t="str">
        <f t="shared" si="7"/>
        <v/>
      </c>
      <c r="N122" s="7" t="str">
        <f>Cartilha_GLOBAL!N122</f>
        <v/>
      </c>
      <c r="O122" s="144"/>
      <c r="Q122" s="151"/>
      <c r="R122" s="152">
        <v>0</v>
      </c>
      <c r="T122" s="153">
        <f>IF(Cartilha_GLOBAL!R122=0,0,IF(Cartilha_GLOBAL!R122&gt;0,"c","b"))</f>
        <v>0</v>
      </c>
    </row>
    <row r="123" ht="12.75" hidden="1" spans="1:20">
      <c r="A123" s="158">
        <v>88286</v>
      </c>
      <c r="B123" s="94" t="s">
        <v>252</v>
      </c>
      <c r="C123" s="104" t="s">
        <v>358</v>
      </c>
      <c r="D123" s="94" t="s">
        <v>317</v>
      </c>
      <c r="E123" s="95">
        <f>Cartilha_GLOBAL!$E123</f>
        <v>30.78</v>
      </c>
      <c r="F123" s="96">
        <f>Cartilha_GLOBAL!$F123</f>
        <v>37.78</v>
      </c>
      <c r="G123" s="108"/>
      <c r="H123" s="107">
        <f t="shared" si="4"/>
        <v>0</v>
      </c>
      <c r="I123" s="143">
        <f t="shared" si="5"/>
        <v>0</v>
      </c>
      <c r="J123" s="142"/>
      <c r="K123" s="146"/>
      <c r="L123" s="7" t="str">
        <f t="shared" si="6"/>
        <v/>
      </c>
      <c r="M123" s="7" t="str">
        <f t="shared" si="7"/>
        <v/>
      </c>
      <c r="N123" s="7" t="str">
        <f>Cartilha_GLOBAL!N123</f>
        <v/>
      </c>
      <c r="O123" s="144"/>
      <c r="Q123" s="151"/>
      <c r="R123" s="152">
        <v>0</v>
      </c>
      <c r="T123" s="153">
        <f>IF(Cartilha_GLOBAL!R123=0,0,IF(Cartilha_GLOBAL!R123&gt;0,"c","b"))</f>
        <v>0</v>
      </c>
    </row>
    <row r="124" ht="12.75" hidden="1" spans="1:20">
      <c r="A124" s="158">
        <v>88288</v>
      </c>
      <c r="B124" s="94" t="s">
        <v>252</v>
      </c>
      <c r="C124" s="104" t="s">
        <v>359</v>
      </c>
      <c r="D124" s="94" t="s">
        <v>317</v>
      </c>
      <c r="E124" s="95">
        <f>Cartilha_GLOBAL!$E124</f>
        <v>15.94</v>
      </c>
      <c r="F124" s="96">
        <f>Cartilha_GLOBAL!$F124</f>
        <v>19.56</v>
      </c>
      <c r="G124" s="108"/>
      <c r="H124" s="107">
        <f t="shared" si="4"/>
        <v>0</v>
      </c>
      <c r="I124" s="143">
        <f t="shared" si="5"/>
        <v>0</v>
      </c>
      <c r="J124" s="142"/>
      <c r="K124" s="146"/>
      <c r="L124" s="7" t="str">
        <f t="shared" si="6"/>
        <v/>
      </c>
      <c r="M124" s="7" t="str">
        <f t="shared" si="7"/>
        <v/>
      </c>
      <c r="N124" s="7" t="str">
        <f>Cartilha_GLOBAL!N124</f>
        <v/>
      </c>
      <c r="O124" s="144"/>
      <c r="Q124" s="151"/>
      <c r="R124" s="152">
        <v>0</v>
      </c>
      <c r="T124" s="153">
        <f>IF(Cartilha_GLOBAL!R124=0,0,IF(Cartilha_GLOBAL!R124&gt;0,"c","b"))</f>
        <v>0</v>
      </c>
    </row>
    <row r="125" ht="12.75" hidden="1" spans="1:20">
      <c r="A125" s="158">
        <v>88291</v>
      </c>
      <c r="B125" s="94" t="s">
        <v>252</v>
      </c>
      <c r="C125" s="104" t="s">
        <v>360</v>
      </c>
      <c r="D125" s="94" t="s">
        <v>317</v>
      </c>
      <c r="E125" s="95">
        <f>Cartilha_GLOBAL!$E125</f>
        <v>25.25</v>
      </c>
      <c r="F125" s="96">
        <f>Cartilha_GLOBAL!$F125</f>
        <v>30.99</v>
      </c>
      <c r="G125" s="108"/>
      <c r="H125" s="107">
        <f t="shared" si="4"/>
        <v>0</v>
      </c>
      <c r="I125" s="143">
        <f t="shared" si="5"/>
        <v>0</v>
      </c>
      <c r="J125" s="142"/>
      <c r="K125" s="146"/>
      <c r="L125" s="7" t="str">
        <f t="shared" si="6"/>
        <v/>
      </c>
      <c r="M125" s="7" t="str">
        <f t="shared" si="7"/>
        <v/>
      </c>
      <c r="N125" s="7" t="str">
        <f>Cartilha_GLOBAL!N125</f>
        <v/>
      </c>
      <c r="O125" s="144"/>
      <c r="Q125" s="151"/>
      <c r="R125" s="152">
        <v>0</v>
      </c>
      <c r="T125" s="153">
        <f>IF(Cartilha_GLOBAL!R125=0,0,IF(Cartilha_GLOBAL!R125&gt;0,"c","b"))</f>
        <v>0</v>
      </c>
    </row>
    <row r="126" ht="12.75" hidden="1" spans="1:20">
      <c r="A126" s="158">
        <v>88292</v>
      </c>
      <c r="B126" s="94" t="s">
        <v>252</v>
      </c>
      <c r="C126" s="104" t="s">
        <v>361</v>
      </c>
      <c r="D126" s="94" t="s">
        <v>317</v>
      </c>
      <c r="E126" s="95">
        <f>Cartilha_GLOBAL!$E126</f>
        <v>26.91</v>
      </c>
      <c r="F126" s="96">
        <f>Cartilha_GLOBAL!$F126</f>
        <v>33.03</v>
      </c>
      <c r="G126" s="108"/>
      <c r="H126" s="107">
        <f t="shared" si="4"/>
        <v>0</v>
      </c>
      <c r="I126" s="143">
        <f t="shared" si="5"/>
        <v>0</v>
      </c>
      <c r="J126" s="142"/>
      <c r="K126" s="146"/>
      <c r="L126" s="7" t="str">
        <f t="shared" si="6"/>
        <v/>
      </c>
      <c r="M126" s="7" t="str">
        <f t="shared" si="7"/>
        <v/>
      </c>
      <c r="N126" s="7" t="str">
        <f>Cartilha_GLOBAL!N126</f>
        <v/>
      </c>
      <c r="O126" s="144"/>
      <c r="Q126" s="151"/>
      <c r="R126" s="152">
        <v>0</v>
      </c>
      <c r="T126" s="153">
        <f>IF(Cartilha_GLOBAL!R126=0,0,IF(Cartilha_GLOBAL!R126&gt;0,"c","b"))</f>
        <v>0</v>
      </c>
    </row>
    <row r="127" ht="12.75" hidden="1" spans="1:20">
      <c r="A127" s="158">
        <v>88293</v>
      </c>
      <c r="B127" s="94" t="s">
        <v>252</v>
      </c>
      <c r="C127" s="104" t="s">
        <v>362</v>
      </c>
      <c r="D127" s="94" t="s">
        <v>317</v>
      </c>
      <c r="E127" s="95">
        <f>Cartilha_GLOBAL!$E127</f>
        <v>29.53</v>
      </c>
      <c r="F127" s="96">
        <f>Cartilha_GLOBAL!$F127</f>
        <v>36.25</v>
      </c>
      <c r="G127" s="108"/>
      <c r="H127" s="107">
        <f t="shared" si="4"/>
        <v>0</v>
      </c>
      <c r="I127" s="143">
        <f t="shared" si="5"/>
        <v>0</v>
      </c>
      <c r="J127" s="142"/>
      <c r="K127" s="146"/>
      <c r="L127" s="7" t="str">
        <f t="shared" si="6"/>
        <v/>
      </c>
      <c r="M127" s="7" t="str">
        <f t="shared" si="7"/>
        <v/>
      </c>
      <c r="N127" s="7" t="str">
        <f>Cartilha_GLOBAL!N127</f>
        <v/>
      </c>
      <c r="O127" s="144"/>
      <c r="Q127" s="151"/>
      <c r="R127" s="152">
        <v>0</v>
      </c>
      <c r="T127" s="153">
        <f>IF(Cartilha_GLOBAL!R127=0,0,IF(Cartilha_GLOBAL!R127&gt;0,"c","b"))</f>
        <v>0</v>
      </c>
    </row>
    <row r="128" ht="12.75" hidden="1" spans="1:20">
      <c r="A128" s="158">
        <v>88294</v>
      </c>
      <c r="B128" s="94" t="s">
        <v>252</v>
      </c>
      <c r="C128" s="104" t="s">
        <v>363</v>
      </c>
      <c r="D128" s="94" t="s">
        <v>317</v>
      </c>
      <c r="E128" s="95">
        <f>Cartilha_GLOBAL!$E128</f>
        <v>31.81</v>
      </c>
      <c r="F128" s="96">
        <f>Cartilha_GLOBAL!$F128</f>
        <v>39.04</v>
      </c>
      <c r="G128" s="108"/>
      <c r="H128" s="107">
        <f t="shared" si="4"/>
        <v>0</v>
      </c>
      <c r="I128" s="143">
        <f t="shared" si="5"/>
        <v>0</v>
      </c>
      <c r="J128" s="142"/>
      <c r="K128" s="146"/>
      <c r="L128" s="7" t="str">
        <f t="shared" si="6"/>
        <v/>
      </c>
      <c r="M128" s="7" t="str">
        <f t="shared" si="7"/>
        <v/>
      </c>
      <c r="N128" s="7" t="str">
        <f>Cartilha_GLOBAL!N128</f>
        <v/>
      </c>
      <c r="O128" s="144"/>
      <c r="Q128" s="151"/>
      <c r="R128" s="152">
        <v>0</v>
      </c>
      <c r="T128" s="153">
        <f>IF(Cartilha_GLOBAL!R128=0,0,IF(Cartilha_GLOBAL!R128&gt;0,"c","b"))</f>
        <v>0</v>
      </c>
    </row>
    <row r="129" ht="12.75" hidden="1" spans="1:20">
      <c r="A129" s="158">
        <v>88295</v>
      </c>
      <c r="B129" s="94" t="s">
        <v>252</v>
      </c>
      <c r="C129" s="104" t="s">
        <v>364</v>
      </c>
      <c r="D129" s="94" t="s">
        <v>317</v>
      </c>
      <c r="E129" s="95">
        <f>Cartilha_GLOBAL!$E129</f>
        <v>29.86</v>
      </c>
      <c r="F129" s="96">
        <f>Cartilha_GLOBAL!$F129</f>
        <v>36.65</v>
      </c>
      <c r="G129" s="108"/>
      <c r="H129" s="107">
        <f t="shared" si="4"/>
        <v>0</v>
      </c>
      <c r="I129" s="143">
        <f t="shared" si="5"/>
        <v>0</v>
      </c>
      <c r="J129" s="142"/>
      <c r="K129" s="146"/>
      <c r="L129" s="7" t="str">
        <f t="shared" si="6"/>
        <v/>
      </c>
      <c r="M129" s="7" t="str">
        <f t="shared" si="7"/>
        <v/>
      </c>
      <c r="N129" s="7" t="str">
        <f>Cartilha_GLOBAL!N129</f>
        <v/>
      </c>
      <c r="O129" s="144"/>
      <c r="Q129" s="151"/>
      <c r="R129" s="152">
        <v>0</v>
      </c>
      <c r="T129" s="153">
        <f>IF(Cartilha_GLOBAL!R129=0,0,IF(Cartilha_GLOBAL!R129&gt;0,"c","b"))</f>
        <v>0</v>
      </c>
    </row>
    <row r="130" ht="12.75" hidden="1" spans="1:20">
      <c r="A130" s="158">
        <v>88297</v>
      </c>
      <c r="B130" s="94" t="s">
        <v>252</v>
      </c>
      <c r="C130" s="104" t="s">
        <v>365</v>
      </c>
      <c r="D130" s="94" t="s">
        <v>317</v>
      </c>
      <c r="E130" s="95">
        <f>Cartilha_GLOBAL!$E130</f>
        <v>31.39</v>
      </c>
      <c r="F130" s="96">
        <f>Cartilha_GLOBAL!$F130</f>
        <v>38.53</v>
      </c>
      <c r="G130" s="108"/>
      <c r="H130" s="107">
        <f t="shared" si="4"/>
        <v>0</v>
      </c>
      <c r="I130" s="143">
        <f t="shared" si="5"/>
        <v>0</v>
      </c>
      <c r="J130" s="142"/>
      <c r="K130" s="146"/>
      <c r="L130" s="7" t="str">
        <f t="shared" si="6"/>
        <v/>
      </c>
      <c r="M130" s="7" t="str">
        <f t="shared" si="7"/>
        <v/>
      </c>
      <c r="N130" s="7" t="str">
        <f>Cartilha_GLOBAL!N130</f>
        <v/>
      </c>
      <c r="O130" s="144"/>
      <c r="Q130" s="151"/>
      <c r="R130" s="152">
        <v>0</v>
      </c>
      <c r="T130" s="153">
        <f>IF(Cartilha_GLOBAL!R130=0,0,IF(Cartilha_GLOBAL!R130&gt;0,"c","b"))</f>
        <v>0</v>
      </c>
    </row>
    <row r="131" ht="12.75" hidden="1" spans="1:20">
      <c r="A131" s="158">
        <v>88298</v>
      </c>
      <c r="B131" s="94" t="s">
        <v>252</v>
      </c>
      <c r="C131" s="104" t="s">
        <v>366</v>
      </c>
      <c r="D131" s="94" t="s">
        <v>317</v>
      </c>
      <c r="E131" s="95">
        <f>Cartilha_GLOBAL!$E131</f>
        <v>26.49</v>
      </c>
      <c r="F131" s="96">
        <f>Cartilha_GLOBAL!$F131</f>
        <v>32.51</v>
      </c>
      <c r="G131" s="108"/>
      <c r="H131" s="107">
        <f t="shared" si="4"/>
        <v>0</v>
      </c>
      <c r="I131" s="143">
        <f t="shared" si="5"/>
        <v>0</v>
      </c>
      <c r="J131" s="142"/>
      <c r="K131" s="146"/>
      <c r="L131" s="7" t="str">
        <f t="shared" si="6"/>
        <v/>
      </c>
      <c r="M131" s="7" t="str">
        <f t="shared" si="7"/>
        <v/>
      </c>
      <c r="N131" s="7" t="str">
        <f>Cartilha_GLOBAL!N131</f>
        <v/>
      </c>
      <c r="O131" s="144"/>
      <c r="Q131" s="151"/>
      <c r="R131" s="152">
        <v>0</v>
      </c>
      <c r="T131" s="153">
        <f>IF(Cartilha_GLOBAL!R131=0,0,IF(Cartilha_GLOBAL!R131&gt;0,"c","b"))</f>
        <v>0</v>
      </c>
    </row>
    <row r="132" ht="12.75" hidden="1" spans="1:20">
      <c r="A132" s="158">
        <v>88299</v>
      </c>
      <c r="B132" s="94" t="s">
        <v>252</v>
      </c>
      <c r="C132" s="104" t="s">
        <v>367</v>
      </c>
      <c r="D132" s="94" t="s">
        <v>317</v>
      </c>
      <c r="E132" s="95">
        <f>Cartilha_GLOBAL!$E132</f>
        <v>29.93</v>
      </c>
      <c r="F132" s="96">
        <f>Cartilha_GLOBAL!$F132</f>
        <v>36.74</v>
      </c>
      <c r="G132" s="108"/>
      <c r="H132" s="107">
        <f t="shared" si="4"/>
        <v>0</v>
      </c>
      <c r="I132" s="143">
        <f t="shared" si="5"/>
        <v>0</v>
      </c>
      <c r="J132" s="142"/>
      <c r="K132" s="146"/>
      <c r="L132" s="7" t="str">
        <f t="shared" si="6"/>
        <v/>
      </c>
      <c r="M132" s="7" t="str">
        <f t="shared" si="7"/>
        <v/>
      </c>
      <c r="N132" s="7" t="str">
        <f>Cartilha_GLOBAL!N132</f>
        <v/>
      </c>
      <c r="O132" s="144"/>
      <c r="Q132" s="151"/>
      <c r="R132" s="152">
        <v>0</v>
      </c>
      <c r="T132" s="153">
        <f>IF(Cartilha_GLOBAL!R132=0,0,IF(Cartilha_GLOBAL!R132&gt;0,"c","b"))</f>
        <v>0</v>
      </c>
    </row>
    <row r="133" ht="12.75" hidden="1" spans="1:20">
      <c r="A133" s="158">
        <v>88300</v>
      </c>
      <c r="B133" s="94" t="s">
        <v>252</v>
      </c>
      <c r="C133" s="104" t="s">
        <v>368</v>
      </c>
      <c r="D133" s="94" t="s">
        <v>317</v>
      </c>
      <c r="E133" s="95">
        <f>Cartilha_GLOBAL!$E133</f>
        <v>35.2</v>
      </c>
      <c r="F133" s="96">
        <f>Cartilha_GLOBAL!$F133</f>
        <v>43.2</v>
      </c>
      <c r="G133" s="108"/>
      <c r="H133" s="107">
        <f t="shared" si="4"/>
        <v>0</v>
      </c>
      <c r="I133" s="143">
        <f t="shared" si="5"/>
        <v>0</v>
      </c>
      <c r="J133" s="142"/>
      <c r="K133" s="146"/>
      <c r="L133" s="7" t="str">
        <f t="shared" si="6"/>
        <v/>
      </c>
      <c r="M133" s="7" t="str">
        <f t="shared" si="7"/>
        <v/>
      </c>
      <c r="N133" s="7" t="str">
        <f>Cartilha_GLOBAL!N133</f>
        <v/>
      </c>
      <c r="O133" s="144"/>
      <c r="Q133" s="151"/>
      <c r="R133" s="152">
        <v>0</v>
      </c>
      <c r="T133" s="153">
        <f>IF(Cartilha_GLOBAL!R133=0,0,IF(Cartilha_GLOBAL!R133&gt;0,"c","b"))</f>
        <v>0</v>
      </c>
    </row>
    <row r="134" ht="12.75" hidden="1" spans="1:20">
      <c r="A134" s="158">
        <v>88301</v>
      </c>
      <c r="B134" s="94" t="s">
        <v>252</v>
      </c>
      <c r="C134" s="104" t="s">
        <v>369</v>
      </c>
      <c r="D134" s="94" t="s">
        <v>317</v>
      </c>
      <c r="E134" s="95">
        <f>Cartilha_GLOBAL!$E134</f>
        <v>30.26</v>
      </c>
      <c r="F134" s="96">
        <f>Cartilha_GLOBAL!$F134</f>
        <v>37.14</v>
      </c>
      <c r="G134" s="108"/>
      <c r="H134" s="107">
        <f t="shared" si="4"/>
        <v>0</v>
      </c>
      <c r="I134" s="143">
        <f t="shared" si="5"/>
        <v>0</v>
      </c>
      <c r="J134" s="142"/>
      <c r="K134" s="146"/>
      <c r="L134" s="7" t="str">
        <f t="shared" si="6"/>
        <v/>
      </c>
      <c r="M134" s="7" t="str">
        <f t="shared" si="7"/>
        <v/>
      </c>
      <c r="N134" s="7" t="str">
        <f>Cartilha_GLOBAL!N134</f>
        <v/>
      </c>
      <c r="O134" s="144"/>
      <c r="Q134" s="151"/>
      <c r="R134" s="152">
        <v>0</v>
      </c>
      <c r="T134" s="153">
        <f>IF(Cartilha_GLOBAL!R134=0,0,IF(Cartilha_GLOBAL!R134&gt;0,"c","b"))</f>
        <v>0</v>
      </c>
    </row>
    <row r="135" ht="12.75" hidden="1" spans="1:20">
      <c r="A135" s="158">
        <v>88302</v>
      </c>
      <c r="B135" s="94" t="s">
        <v>252</v>
      </c>
      <c r="C135" s="104" t="s">
        <v>370</v>
      </c>
      <c r="D135" s="94" t="s">
        <v>317</v>
      </c>
      <c r="E135" s="95">
        <f>Cartilha_GLOBAL!$E135</f>
        <v>30.67</v>
      </c>
      <c r="F135" s="96">
        <f>Cartilha_GLOBAL!$F135</f>
        <v>37.64</v>
      </c>
      <c r="G135" s="108"/>
      <c r="H135" s="107">
        <f t="shared" si="4"/>
        <v>0</v>
      </c>
      <c r="I135" s="143">
        <f t="shared" si="5"/>
        <v>0</v>
      </c>
      <c r="J135" s="142"/>
      <c r="K135" s="146"/>
      <c r="L135" s="7" t="str">
        <f t="shared" si="6"/>
        <v/>
      </c>
      <c r="M135" s="7" t="str">
        <f t="shared" si="7"/>
        <v/>
      </c>
      <c r="N135" s="7" t="str">
        <f>Cartilha_GLOBAL!N135</f>
        <v/>
      </c>
      <c r="O135" s="144"/>
      <c r="Q135" s="151"/>
      <c r="R135" s="152">
        <v>0</v>
      </c>
      <c r="T135" s="153">
        <f>IF(Cartilha_GLOBAL!R135=0,0,IF(Cartilha_GLOBAL!R135&gt;0,"c","b"))</f>
        <v>0</v>
      </c>
    </row>
    <row r="136" ht="12.75" hidden="1" spans="1:20">
      <c r="A136" s="158">
        <v>88303</v>
      </c>
      <c r="B136" s="94" t="s">
        <v>252</v>
      </c>
      <c r="C136" s="104" t="s">
        <v>371</v>
      </c>
      <c r="D136" s="94" t="s">
        <v>317</v>
      </c>
      <c r="E136" s="95">
        <f>Cartilha_GLOBAL!$E136</f>
        <v>27.59</v>
      </c>
      <c r="F136" s="96">
        <f>Cartilha_GLOBAL!$F136</f>
        <v>33.86</v>
      </c>
      <c r="G136" s="108"/>
      <c r="H136" s="107">
        <f t="shared" si="4"/>
        <v>0</v>
      </c>
      <c r="I136" s="143">
        <f t="shared" si="5"/>
        <v>0</v>
      </c>
      <c r="J136" s="142"/>
      <c r="K136" s="146"/>
      <c r="L136" s="7" t="str">
        <f t="shared" si="6"/>
        <v/>
      </c>
      <c r="M136" s="7" t="str">
        <f t="shared" si="7"/>
        <v/>
      </c>
      <c r="N136" s="7" t="str">
        <f>Cartilha_GLOBAL!N136</f>
        <v/>
      </c>
      <c r="O136" s="144"/>
      <c r="Q136" s="151"/>
      <c r="R136" s="152">
        <v>0</v>
      </c>
      <c r="T136" s="153">
        <f>IF(Cartilha_GLOBAL!R136=0,0,IF(Cartilha_GLOBAL!R136&gt;0,"c","b"))</f>
        <v>0</v>
      </c>
    </row>
    <row r="137" ht="12.75" hidden="1" spans="1:20">
      <c r="A137" s="158">
        <v>88304</v>
      </c>
      <c r="B137" s="94" t="s">
        <v>252</v>
      </c>
      <c r="C137" s="104" t="s">
        <v>372</v>
      </c>
      <c r="D137" s="94" t="s">
        <v>317</v>
      </c>
      <c r="E137" s="95">
        <f>Cartilha_GLOBAL!$E137</f>
        <v>27.27</v>
      </c>
      <c r="F137" s="96">
        <f>Cartilha_GLOBAL!$F137</f>
        <v>33.47</v>
      </c>
      <c r="G137" s="108"/>
      <c r="H137" s="107">
        <f t="shared" si="4"/>
        <v>0</v>
      </c>
      <c r="I137" s="143">
        <f t="shared" si="5"/>
        <v>0</v>
      </c>
      <c r="J137" s="142"/>
      <c r="K137" s="146"/>
      <c r="L137" s="7" t="str">
        <f t="shared" si="6"/>
        <v/>
      </c>
      <c r="M137" s="7" t="str">
        <f t="shared" si="7"/>
        <v/>
      </c>
      <c r="N137" s="7" t="str">
        <f>Cartilha_GLOBAL!N137</f>
        <v/>
      </c>
      <c r="O137" s="144"/>
      <c r="Q137" s="151"/>
      <c r="R137" s="152">
        <v>0</v>
      </c>
      <c r="T137" s="153">
        <f>IF(Cartilha_GLOBAL!R137=0,0,IF(Cartilha_GLOBAL!R137&gt;0,"c","b"))</f>
        <v>0</v>
      </c>
    </row>
    <row r="138" ht="12.75" hidden="1" spans="1:20">
      <c r="A138" s="158">
        <v>88306</v>
      </c>
      <c r="B138" s="94" t="s">
        <v>252</v>
      </c>
      <c r="C138" s="104" t="s">
        <v>373</v>
      </c>
      <c r="D138" s="94" t="s">
        <v>317</v>
      </c>
      <c r="E138" s="95">
        <f>Cartilha_GLOBAL!$E138</f>
        <v>29.17</v>
      </c>
      <c r="F138" s="96">
        <f>Cartilha_GLOBAL!$F138</f>
        <v>35.8</v>
      </c>
      <c r="G138" s="108"/>
      <c r="H138" s="107">
        <f t="shared" si="4"/>
        <v>0</v>
      </c>
      <c r="I138" s="143">
        <f t="shared" si="5"/>
        <v>0</v>
      </c>
      <c r="J138" s="142"/>
      <c r="K138" s="146"/>
      <c r="L138" s="7" t="str">
        <f t="shared" si="6"/>
        <v/>
      </c>
      <c r="M138" s="7" t="str">
        <f t="shared" si="7"/>
        <v/>
      </c>
      <c r="N138" s="7" t="str">
        <f>Cartilha_GLOBAL!N138</f>
        <v/>
      </c>
      <c r="O138" s="144"/>
      <c r="Q138" s="151"/>
      <c r="R138" s="152">
        <v>0</v>
      </c>
      <c r="T138" s="153">
        <f>IF(Cartilha_GLOBAL!R138=0,0,IF(Cartilha_GLOBAL!R138&gt;0,"c","b"))</f>
        <v>0</v>
      </c>
    </row>
    <row r="139" ht="12.75" hidden="1" spans="1:20">
      <c r="A139" s="158">
        <v>88307</v>
      </c>
      <c r="B139" s="94" t="s">
        <v>252</v>
      </c>
      <c r="C139" s="104" t="s">
        <v>374</v>
      </c>
      <c r="D139" s="94" t="s">
        <v>317</v>
      </c>
      <c r="E139" s="95">
        <f>Cartilha_GLOBAL!$E139</f>
        <v>29.12</v>
      </c>
      <c r="F139" s="96">
        <f>Cartilha_GLOBAL!$F139</f>
        <v>35.74</v>
      </c>
      <c r="G139" s="108"/>
      <c r="H139" s="107">
        <f t="shared" si="4"/>
        <v>0</v>
      </c>
      <c r="I139" s="143">
        <f t="shared" si="5"/>
        <v>0</v>
      </c>
      <c r="J139" s="142"/>
      <c r="K139" s="146"/>
      <c r="L139" s="7" t="str">
        <f t="shared" si="6"/>
        <v/>
      </c>
      <c r="M139" s="7" t="str">
        <f t="shared" si="7"/>
        <v/>
      </c>
      <c r="N139" s="7" t="str">
        <f>Cartilha_GLOBAL!N139</f>
        <v/>
      </c>
      <c r="O139" s="144"/>
      <c r="Q139" s="151"/>
      <c r="R139" s="152">
        <v>0</v>
      </c>
      <c r="T139" s="153">
        <f>IF(Cartilha_GLOBAL!R139=0,0,IF(Cartilha_GLOBAL!R139&gt;0,"c","b"))</f>
        <v>0</v>
      </c>
    </row>
    <row r="140" ht="12.75" hidden="1" spans="1:20">
      <c r="A140" s="158">
        <v>88308</v>
      </c>
      <c r="B140" s="94" t="s">
        <v>252</v>
      </c>
      <c r="C140" s="104" t="s">
        <v>375</v>
      </c>
      <c r="D140" s="94" t="s">
        <v>317</v>
      </c>
      <c r="E140" s="95">
        <f>Cartilha_GLOBAL!$E140</f>
        <v>32.39</v>
      </c>
      <c r="F140" s="96">
        <f>Cartilha_GLOBAL!$F140</f>
        <v>39.76</v>
      </c>
      <c r="G140" s="108"/>
      <c r="H140" s="107">
        <f t="shared" si="4"/>
        <v>0</v>
      </c>
      <c r="I140" s="143">
        <f t="shared" si="5"/>
        <v>0</v>
      </c>
      <c r="J140" s="142"/>
      <c r="K140" s="146"/>
      <c r="L140" s="7" t="str">
        <f t="shared" si="6"/>
        <v/>
      </c>
      <c r="M140" s="7" t="str">
        <f t="shared" si="7"/>
        <v/>
      </c>
      <c r="N140" s="7" t="str">
        <f>Cartilha_GLOBAL!N140</f>
        <v/>
      </c>
      <c r="O140" s="144"/>
      <c r="Q140" s="151"/>
      <c r="R140" s="152">
        <v>0</v>
      </c>
      <c r="T140" s="153">
        <f>IF(Cartilha_GLOBAL!R140=0,0,IF(Cartilha_GLOBAL!R140&gt;0,"c","b"))</f>
        <v>0</v>
      </c>
    </row>
    <row r="141" ht="12.75" hidden="1" spans="1:20">
      <c r="A141" s="158">
        <v>88309</v>
      </c>
      <c r="B141" s="94" t="s">
        <v>252</v>
      </c>
      <c r="C141" s="104" t="s">
        <v>376</v>
      </c>
      <c r="D141" s="94" t="s">
        <v>317</v>
      </c>
      <c r="E141" s="95">
        <f>Cartilha_GLOBAL!$E141</f>
        <v>32.55</v>
      </c>
      <c r="F141" s="96">
        <f>Cartilha_GLOBAL!$F141</f>
        <v>39.95</v>
      </c>
      <c r="G141" s="108"/>
      <c r="H141" s="107">
        <f t="shared" si="4"/>
        <v>0</v>
      </c>
      <c r="I141" s="143">
        <f t="shared" si="5"/>
        <v>0</v>
      </c>
      <c r="J141" s="142"/>
      <c r="K141" s="146"/>
      <c r="L141" s="7" t="str">
        <f t="shared" si="6"/>
        <v/>
      </c>
      <c r="M141" s="7" t="str">
        <f t="shared" si="7"/>
        <v/>
      </c>
      <c r="N141" s="7" t="str">
        <f>Cartilha_GLOBAL!N141</f>
        <v/>
      </c>
      <c r="O141" s="144"/>
      <c r="Q141" s="151"/>
      <c r="R141" s="152">
        <v>0</v>
      </c>
      <c r="T141" s="153">
        <f>IF(Cartilha_GLOBAL!R141=0,0,IF(Cartilha_GLOBAL!R141&gt;0,"c","b"))</f>
        <v>0</v>
      </c>
    </row>
    <row r="142" ht="12.75" hidden="1" spans="1:20">
      <c r="A142" s="158">
        <v>88310</v>
      </c>
      <c r="B142" s="94" t="s">
        <v>252</v>
      </c>
      <c r="C142" s="104" t="s">
        <v>377</v>
      </c>
      <c r="D142" s="94" t="s">
        <v>317</v>
      </c>
      <c r="E142" s="95">
        <f>Cartilha_GLOBAL!$E142</f>
        <v>33.74</v>
      </c>
      <c r="F142" s="96">
        <f>Cartilha_GLOBAL!$F142</f>
        <v>41.41</v>
      </c>
      <c r="G142" s="108"/>
      <c r="H142" s="107">
        <f t="shared" si="4"/>
        <v>0</v>
      </c>
      <c r="I142" s="143">
        <f t="shared" si="5"/>
        <v>0</v>
      </c>
      <c r="J142" s="142"/>
      <c r="K142" s="146"/>
      <c r="L142" s="7" t="str">
        <f t="shared" si="6"/>
        <v/>
      </c>
      <c r="M142" s="7" t="str">
        <f t="shared" si="7"/>
        <v/>
      </c>
      <c r="N142" s="7" t="str">
        <f>Cartilha_GLOBAL!N142</f>
        <v/>
      </c>
      <c r="O142" s="144"/>
      <c r="Q142" s="151"/>
      <c r="R142" s="152">
        <v>0</v>
      </c>
      <c r="T142" s="153">
        <f>IF(Cartilha_GLOBAL!R142=0,0,IF(Cartilha_GLOBAL!R142&gt;0,"c","b"))</f>
        <v>0</v>
      </c>
    </row>
    <row r="143" ht="12.75" hidden="1" spans="1:20">
      <c r="A143" s="158">
        <v>88311</v>
      </c>
      <c r="B143" s="94" t="s">
        <v>252</v>
      </c>
      <c r="C143" s="104" t="s">
        <v>378</v>
      </c>
      <c r="D143" s="94" t="s">
        <v>317</v>
      </c>
      <c r="E143" s="95">
        <f>Cartilha_GLOBAL!$E143</f>
        <v>33.01</v>
      </c>
      <c r="F143" s="96">
        <f>Cartilha_GLOBAL!$F143</f>
        <v>40.52</v>
      </c>
      <c r="G143" s="108"/>
      <c r="H143" s="107">
        <f t="shared" si="4"/>
        <v>0</v>
      </c>
      <c r="I143" s="143">
        <f t="shared" si="5"/>
        <v>0</v>
      </c>
      <c r="J143" s="142"/>
      <c r="K143" s="146"/>
      <c r="L143" s="7" t="str">
        <f t="shared" si="6"/>
        <v/>
      </c>
      <c r="M143" s="7" t="str">
        <f t="shared" si="7"/>
        <v/>
      </c>
      <c r="N143" s="7" t="str">
        <f>Cartilha_GLOBAL!N143</f>
        <v/>
      </c>
      <c r="O143" s="144"/>
      <c r="Q143" s="151"/>
      <c r="R143" s="152">
        <v>0</v>
      </c>
      <c r="T143" s="153">
        <f>IF(Cartilha_GLOBAL!R143=0,0,IF(Cartilha_GLOBAL!R143&gt;0,"c","b"))</f>
        <v>0</v>
      </c>
    </row>
    <row r="144" ht="12.75" hidden="1" spans="1:20">
      <c r="A144" s="158">
        <v>88312</v>
      </c>
      <c r="B144" s="94" t="s">
        <v>252</v>
      </c>
      <c r="C144" s="104" t="s">
        <v>379</v>
      </c>
      <c r="D144" s="94" t="s">
        <v>317</v>
      </c>
      <c r="E144" s="95">
        <f>Cartilha_GLOBAL!$E144</f>
        <v>33.74</v>
      </c>
      <c r="F144" s="96">
        <f>Cartilha_GLOBAL!$F144</f>
        <v>41.41</v>
      </c>
      <c r="G144" s="108"/>
      <c r="H144" s="107">
        <f t="shared" si="4"/>
        <v>0</v>
      </c>
      <c r="I144" s="143">
        <f t="shared" si="5"/>
        <v>0</v>
      </c>
      <c r="J144" s="142"/>
      <c r="K144" s="146"/>
      <c r="L144" s="7" t="str">
        <f t="shared" si="6"/>
        <v/>
      </c>
      <c r="M144" s="7" t="str">
        <f t="shared" si="7"/>
        <v/>
      </c>
      <c r="N144" s="7" t="str">
        <f>Cartilha_GLOBAL!N144</f>
        <v/>
      </c>
      <c r="O144" s="144"/>
      <c r="Q144" s="151"/>
      <c r="R144" s="152">
        <v>0</v>
      </c>
      <c r="T144" s="153">
        <f>IF(Cartilha_GLOBAL!R144=0,0,IF(Cartilha_GLOBAL!R144&gt;0,"c","b"))</f>
        <v>0</v>
      </c>
    </row>
    <row r="145" ht="12.75" hidden="1" spans="1:20">
      <c r="A145" s="158">
        <v>88313</v>
      </c>
      <c r="B145" s="94" t="s">
        <v>252</v>
      </c>
      <c r="C145" s="104" t="s">
        <v>380</v>
      </c>
      <c r="D145" s="94" t="s">
        <v>317</v>
      </c>
      <c r="E145" s="95">
        <f>Cartilha_GLOBAL!$E145</f>
        <v>24.96</v>
      </c>
      <c r="F145" s="96">
        <f>Cartilha_GLOBAL!$F145</f>
        <v>30.64</v>
      </c>
      <c r="G145" s="108"/>
      <c r="H145" s="107">
        <f t="shared" si="4"/>
        <v>0</v>
      </c>
      <c r="I145" s="143">
        <f t="shared" si="5"/>
        <v>0</v>
      </c>
      <c r="J145" s="142"/>
      <c r="K145" s="146"/>
      <c r="L145" s="7" t="str">
        <f t="shared" si="6"/>
        <v/>
      </c>
      <c r="M145" s="7" t="str">
        <f t="shared" si="7"/>
        <v/>
      </c>
      <c r="N145" s="7" t="str">
        <f>Cartilha_GLOBAL!N145</f>
        <v/>
      </c>
      <c r="O145" s="144"/>
      <c r="Q145" s="151"/>
      <c r="R145" s="152">
        <v>0</v>
      </c>
      <c r="T145" s="153">
        <f>IF(Cartilha_GLOBAL!R145=0,0,IF(Cartilha_GLOBAL!R145&gt;0,"c","b"))</f>
        <v>0</v>
      </c>
    </row>
    <row r="146" ht="12.75" hidden="1" spans="1:20">
      <c r="A146" s="158">
        <v>88314</v>
      </c>
      <c r="B146" s="94" t="s">
        <v>252</v>
      </c>
      <c r="C146" s="104" t="s">
        <v>381</v>
      </c>
      <c r="D146" s="94" t="s">
        <v>317</v>
      </c>
      <c r="E146" s="95">
        <f>Cartilha_GLOBAL!$E146</f>
        <v>22.84</v>
      </c>
      <c r="F146" s="96">
        <f>Cartilha_GLOBAL!$F146</f>
        <v>28.03</v>
      </c>
      <c r="G146" s="108"/>
      <c r="H146" s="107">
        <f t="shared" si="4"/>
        <v>0</v>
      </c>
      <c r="I146" s="143">
        <f t="shared" si="5"/>
        <v>0</v>
      </c>
      <c r="J146" s="142"/>
      <c r="K146" s="146"/>
      <c r="L146" s="7" t="str">
        <f t="shared" si="6"/>
        <v/>
      </c>
      <c r="M146" s="7" t="str">
        <f t="shared" si="7"/>
        <v/>
      </c>
      <c r="N146" s="7" t="str">
        <f>Cartilha_GLOBAL!N146</f>
        <v/>
      </c>
      <c r="O146" s="144"/>
      <c r="Q146" s="151"/>
      <c r="R146" s="152">
        <v>0</v>
      </c>
      <c r="T146" s="153">
        <f>IF(Cartilha_GLOBAL!R146=0,0,IF(Cartilha_GLOBAL!R146&gt;0,"c","b"))</f>
        <v>0</v>
      </c>
    </row>
    <row r="147" ht="12.75" hidden="1" spans="1:20">
      <c r="A147" s="158">
        <v>88315</v>
      </c>
      <c r="B147" s="94" t="s">
        <v>252</v>
      </c>
      <c r="C147" s="104" t="s">
        <v>382</v>
      </c>
      <c r="D147" s="94" t="s">
        <v>317</v>
      </c>
      <c r="E147" s="95">
        <f>Cartilha_GLOBAL!$E147</f>
        <v>32.31</v>
      </c>
      <c r="F147" s="96">
        <f>Cartilha_GLOBAL!$F147</f>
        <v>39.66</v>
      </c>
      <c r="G147" s="108"/>
      <c r="H147" s="107">
        <f t="shared" si="4"/>
        <v>0</v>
      </c>
      <c r="I147" s="143">
        <f t="shared" si="5"/>
        <v>0</v>
      </c>
      <c r="J147" s="142"/>
      <c r="K147" s="146"/>
      <c r="L147" s="7" t="str">
        <f t="shared" si="6"/>
        <v/>
      </c>
      <c r="M147" s="7" t="str">
        <f t="shared" si="7"/>
        <v/>
      </c>
      <c r="N147" s="7" t="str">
        <f>Cartilha_GLOBAL!N147</f>
        <v/>
      </c>
      <c r="O147" s="144"/>
      <c r="Q147" s="151"/>
      <c r="R147" s="152">
        <v>0</v>
      </c>
      <c r="T147" s="153">
        <f>IF(Cartilha_GLOBAL!R147=0,0,IF(Cartilha_GLOBAL!R147&gt;0,"c","b"))</f>
        <v>0</v>
      </c>
    </row>
    <row r="148" ht="12.75" hidden="1" spans="1:20">
      <c r="A148" s="158">
        <v>88316</v>
      </c>
      <c r="B148" s="94" t="s">
        <v>252</v>
      </c>
      <c r="C148" s="104" t="s">
        <v>383</v>
      </c>
      <c r="D148" s="94" t="s">
        <v>317</v>
      </c>
      <c r="E148" s="95">
        <f>Cartilha_GLOBAL!$E148</f>
        <v>25.12</v>
      </c>
      <c r="F148" s="96">
        <f>Cartilha_GLOBAL!$F148</f>
        <v>30.83</v>
      </c>
      <c r="G148" s="108"/>
      <c r="H148" s="107">
        <f t="shared" si="4"/>
        <v>0</v>
      </c>
      <c r="I148" s="143">
        <f t="shared" si="5"/>
        <v>0</v>
      </c>
      <c r="J148" s="142"/>
      <c r="K148" s="146"/>
      <c r="L148" s="7" t="str">
        <f t="shared" si="6"/>
        <v/>
      </c>
      <c r="M148" s="7" t="str">
        <f t="shared" si="7"/>
        <v/>
      </c>
      <c r="N148" s="7" t="str">
        <f>Cartilha_GLOBAL!N148</f>
        <v/>
      </c>
      <c r="O148" s="144"/>
      <c r="Q148" s="151"/>
      <c r="R148" s="152">
        <v>0</v>
      </c>
      <c r="T148" s="153">
        <f>IF(Cartilha_GLOBAL!R148=0,0,IF(Cartilha_GLOBAL!R148&gt;0,"c","b"))</f>
        <v>0</v>
      </c>
    </row>
    <row r="149" ht="12.75" hidden="1" spans="1:20">
      <c r="A149" s="158">
        <v>88317</v>
      </c>
      <c r="B149" s="94" t="s">
        <v>252</v>
      </c>
      <c r="C149" s="104" t="s">
        <v>384</v>
      </c>
      <c r="D149" s="94" t="s">
        <v>317</v>
      </c>
      <c r="E149" s="95">
        <f>Cartilha_GLOBAL!$E149</f>
        <v>33.83</v>
      </c>
      <c r="F149" s="96">
        <f>Cartilha_GLOBAL!$F149</f>
        <v>41.52</v>
      </c>
      <c r="G149" s="108"/>
      <c r="H149" s="107">
        <f t="shared" si="4"/>
        <v>0</v>
      </c>
      <c r="I149" s="143">
        <f t="shared" si="5"/>
        <v>0</v>
      </c>
      <c r="J149" s="142"/>
      <c r="K149" s="146"/>
      <c r="L149" s="7" t="str">
        <f t="shared" si="6"/>
        <v/>
      </c>
      <c r="M149" s="7" t="str">
        <f t="shared" si="7"/>
        <v/>
      </c>
      <c r="N149" s="7" t="str">
        <f>Cartilha_GLOBAL!N149</f>
        <v/>
      </c>
      <c r="O149" s="144"/>
      <c r="Q149" s="151"/>
      <c r="R149" s="152">
        <v>0</v>
      </c>
      <c r="T149" s="153">
        <f>IF(Cartilha_GLOBAL!R149=0,0,IF(Cartilha_GLOBAL!R149&gt;0,"c","b"))</f>
        <v>0</v>
      </c>
    </row>
    <row r="150" ht="12.75" hidden="1" spans="1:20">
      <c r="A150" s="158">
        <v>88318</v>
      </c>
      <c r="B150" s="94" t="s">
        <v>252</v>
      </c>
      <c r="C150" s="104" t="s">
        <v>385</v>
      </c>
      <c r="D150" s="94" t="s">
        <v>317</v>
      </c>
      <c r="E150" s="95">
        <f>Cartilha_GLOBAL!$E150</f>
        <v>29.04</v>
      </c>
      <c r="F150" s="96">
        <f>Cartilha_GLOBAL!$F150</f>
        <v>35.64</v>
      </c>
      <c r="G150" s="108"/>
      <c r="H150" s="107">
        <f t="shared" si="4"/>
        <v>0</v>
      </c>
      <c r="I150" s="143">
        <f t="shared" si="5"/>
        <v>0</v>
      </c>
      <c r="J150" s="142"/>
      <c r="K150" s="146"/>
      <c r="L150" s="7" t="str">
        <f t="shared" si="6"/>
        <v/>
      </c>
      <c r="M150" s="7" t="str">
        <f t="shared" si="7"/>
        <v/>
      </c>
      <c r="N150" s="7" t="str">
        <f>Cartilha_GLOBAL!N150</f>
        <v/>
      </c>
      <c r="O150" s="144"/>
      <c r="Q150" s="151"/>
      <c r="R150" s="152">
        <v>0</v>
      </c>
      <c r="T150" s="153">
        <f>IF(Cartilha_GLOBAL!R150=0,0,IF(Cartilha_GLOBAL!R150&gt;0,"c","b"))</f>
        <v>0</v>
      </c>
    </row>
    <row r="151" ht="12.75" hidden="1" spans="1:20">
      <c r="A151" s="158">
        <v>88320</v>
      </c>
      <c r="B151" s="94" t="s">
        <v>252</v>
      </c>
      <c r="C151" s="104" t="s">
        <v>386</v>
      </c>
      <c r="D151" s="94" t="s">
        <v>317</v>
      </c>
      <c r="E151" s="95">
        <f>Cartilha_GLOBAL!$E151</f>
        <v>32.13</v>
      </c>
      <c r="F151" s="96">
        <f>Cartilha_GLOBAL!$F151</f>
        <v>39.44</v>
      </c>
      <c r="G151" s="108"/>
      <c r="H151" s="107">
        <f t="shared" si="4"/>
        <v>0</v>
      </c>
      <c r="I151" s="143">
        <f t="shared" si="5"/>
        <v>0</v>
      </c>
      <c r="J151" s="142"/>
      <c r="K151" s="146"/>
      <c r="L151" s="7" t="str">
        <f t="shared" si="6"/>
        <v/>
      </c>
      <c r="M151" s="7" t="str">
        <f t="shared" si="7"/>
        <v/>
      </c>
      <c r="N151" s="7" t="str">
        <f>Cartilha_GLOBAL!N151</f>
        <v/>
      </c>
      <c r="O151" s="144"/>
      <c r="Q151" s="151"/>
      <c r="R151" s="152">
        <v>0</v>
      </c>
      <c r="T151" s="153">
        <f>IF(Cartilha_GLOBAL!R151=0,0,IF(Cartilha_GLOBAL!R151&gt;0,"c","b"))</f>
        <v>0</v>
      </c>
    </row>
    <row r="152" ht="12.75" hidden="1" spans="1:20">
      <c r="A152" s="158">
        <v>88321</v>
      </c>
      <c r="B152" s="94" t="s">
        <v>252</v>
      </c>
      <c r="C152" s="104" t="s">
        <v>387</v>
      </c>
      <c r="D152" s="94" t="s">
        <v>317</v>
      </c>
      <c r="E152" s="95">
        <f>Cartilha_GLOBAL!$E152</f>
        <v>37.64</v>
      </c>
      <c r="F152" s="96">
        <f>Cartilha_GLOBAL!$F152</f>
        <v>46.2</v>
      </c>
      <c r="G152" s="108"/>
      <c r="H152" s="107">
        <f t="shared" ref="H152:H215" si="8">IF(G152=0,0,F152)</f>
        <v>0</v>
      </c>
      <c r="I152" s="143">
        <f t="shared" ref="I152:I215" si="9">IF(ISBLANK(G152),0,IF(R152=0,ROUND(G152*H152,2),IF(R152="b",ROUNDDOWN(G152*H152,2),ROUNDUP(G152*H152,2))))</f>
        <v>0</v>
      </c>
      <c r="J152" s="142"/>
      <c r="K152" s="146"/>
      <c r="L152" s="7" t="str">
        <f t="shared" ref="L152:L215" si="10">IF(K152="X","x",IF(K152="xx","x",IF(I152&gt;0,"x","")))</f>
        <v/>
      </c>
      <c r="M152" s="7" t="str">
        <f t="shared" ref="M152:M215" si="11">IF(K152="X","x",IF(K152="xx","x",IF(I152&gt;0,"x","")))</f>
        <v/>
      </c>
      <c r="N152" s="7" t="str">
        <f>Cartilha_GLOBAL!N152</f>
        <v/>
      </c>
      <c r="O152" s="144"/>
      <c r="Q152" s="151"/>
      <c r="R152" s="152">
        <v>0</v>
      </c>
      <c r="T152" s="153">
        <f>IF(Cartilha_GLOBAL!R152=0,0,IF(Cartilha_GLOBAL!R152&gt;0,"c","b"))</f>
        <v>0</v>
      </c>
    </row>
    <row r="153" ht="12.75" hidden="1" spans="1:20">
      <c r="A153" s="158">
        <v>88323</v>
      </c>
      <c r="B153" s="94" t="s">
        <v>252</v>
      </c>
      <c r="C153" s="104" t="s">
        <v>388</v>
      </c>
      <c r="D153" s="94" t="s">
        <v>317</v>
      </c>
      <c r="E153" s="95">
        <f>Cartilha_GLOBAL!$E153</f>
        <v>31.81</v>
      </c>
      <c r="F153" s="96">
        <f>Cartilha_GLOBAL!$F153</f>
        <v>39.04</v>
      </c>
      <c r="G153" s="108"/>
      <c r="H153" s="107">
        <f t="shared" si="8"/>
        <v>0</v>
      </c>
      <c r="I153" s="143">
        <f t="shared" si="9"/>
        <v>0</v>
      </c>
      <c r="J153" s="142"/>
      <c r="K153" s="146"/>
      <c r="L153" s="7" t="str">
        <f t="shared" si="10"/>
        <v/>
      </c>
      <c r="M153" s="7" t="str">
        <f t="shared" si="11"/>
        <v/>
      </c>
      <c r="N153" s="7" t="str">
        <f>Cartilha_GLOBAL!N153</f>
        <v/>
      </c>
      <c r="O153" s="144"/>
      <c r="Q153" s="151"/>
      <c r="R153" s="152">
        <v>0</v>
      </c>
      <c r="T153" s="153">
        <f>IF(Cartilha_GLOBAL!R153=0,0,IF(Cartilha_GLOBAL!R153&gt;0,"c","b"))</f>
        <v>0</v>
      </c>
    </row>
    <row r="154" ht="12.75" hidden="1" spans="1:20">
      <c r="A154" s="154" t="s">
        <v>389</v>
      </c>
      <c r="B154" s="94"/>
      <c r="C154" s="155" t="s">
        <v>390</v>
      </c>
      <c r="D154" s="156">
        <v>0</v>
      </c>
      <c r="E154" s="95">
        <f>Cartilha_GLOBAL!$E154</f>
        <v>0</v>
      </c>
      <c r="F154" s="96">
        <f>Cartilha_GLOBAL!$F154</f>
        <v>0</v>
      </c>
      <c r="G154" s="97"/>
      <c r="H154" s="98">
        <f t="shared" si="8"/>
        <v>0</v>
      </c>
      <c r="I154" s="141">
        <f t="shared" si="9"/>
        <v>0</v>
      </c>
      <c r="J154" s="142"/>
      <c r="K154" s="138" t="str">
        <f>IF(OR(SUM(I155:I175)&gt;0,SUM(I155:I175)&gt;0),"xx","")</f>
        <v/>
      </c>
      <c r="L154" s="7" t="str">
        <f t="shared" si="10"/>
        <v/>
      </c>
      <c r="M154" s="7" t="str">
        <f t="shared" si="11"/>
        <v/>
      </c>
      <c r="N154" s="7" t="str">
        <f>Cartilha_GLOBAL!N154</f>
        <v/>
      </c>
      <c r="O154" s="144"/>
      <c r="Q154" s="151"/>
      <c r="R154" s="152">
        <v>0</v>
      </c>
      <c r="T154" s="153">
        <f>IF(Cartilha_GLOBAL!R154=0,0,IF(Cartilha_GLOBAL!R154&gt;0,"c","b"))</f>
        <v>0</v>
      </c>
    </row>
    <row r="155" ht="22.5" hidden="1" spans="1:20">
      <c r="A155" s="158">
        <v>98441</v>
      </c>
      <c r="B155" s="94" t="s">
        <v>252</v>
      </c>
      <c r="C155" s="104" t="s">
        <v>391</v>
      </c>
      <c r="D155" s="94" t="s">
        <v>261</v>
      </c>
      <c r="E155" s="95">
        <f>Cartilha_GLOBAL!$E155</f>
        <v>176.35</v>
      </c>
      <c r="F155" s="96">
        <f>Cartilha_GLOBAL!$F155</f>
        <v>216.45</v>
      </c>
      <c r="G155" s="108"/>
      <c r="H155" s="107">
        <f t="shared" si="8"/>
        <v>0</v>
      </c>
      <c r="I155" s="143">
        <f t="shared" si="9"/>
        <v>0</v>
      </c>
      <c r="J155" s="142"/>
      <c r="K155" s="146"/>
      <c r="L155" s="7" t="str">
        <f t="shared" si="10"/>
        <v/>
      </c>
      <c r="M155" s="7" t="str">
        <f t="shared" si="11"/>
        <v/>
      </c>
      <c r="N155" s="7" t="str">
        <f>Cartilha_GLOBAL!N155</f>
        <v/>
      </c>
      <c r="O155" s="144"/>
      <c r="Q155" s="151"/>
      <c r="R155" s="152">
        <v>0</v>
      </c>
      <c r="T155" s="153">
        <f>IF(Cartilha_GLOBAL!R155=0,0,IF(Cartilha_GLOBAL!R155&gt;0,"c","b"))</f>
        <v>0</v>
      </c>
    </row>
    <row r="156" ht="22.5" hidden="1" spans="1:20">
      <c r="A156" s="158">
        <v>98442</v>
      </c>
      <c r="B156" s="94" t="s">
        <v>252</v>
      </c>
      <c r="C156" s="104" t="s">
        <v>392</v>
      </c>
      <c r="D156" s="94" t="s">
        <v>261</v>
      </c>
      <c r="E156" s="95">
        <f>Cartilha_GLOBAL!$E156</f>
        <v>180.34</v>
      </c>
      <c r="F156" s="96">
        <f>Cartilha_GLOBAL!$F156</f>
        <v>221.35</v>
      </c>
      <c r="G156" s="108"/>
      <c r="H156" s="107">
        <f t="shared" si="8"/>
        <v>0</v>
      </c>
      <c r="I156" s="143">
        <f t="shared" si="9"/>
        <v>0</v>
      </c>
      <c r="J156" s="142"/>
      <c r="K156" s="146"/>
      <c r="L156" s="7" t="str">
        <f t="shared" si="10"/>
        <v/>
      </c>
      <c r="M156" s="7" t="str">
        <f t="shared" si="11"/>
        <v/>
      </c>
      <c r="N156" s="7" t="str">
        <f>Cartilha_GLOBAL!N156</f>
        <v/>
      </c>
      <c r="O156" s="144"/>
      <c r="Q156" s="151"/>
      <c r="R156" s="152">
        <v>0</v>
      </c>
      <c r="T156" s="153">
        <f>IF(Cartilha_GLOBAL!R156=0,0,IF(Cartilha_GLOBAL!R156&gt;0,"c","b"))</f>
        <v>0</v>
      </c>
    </row>
    <row r="157" ht="22.5" hidden="1" spans="1:20">
      <c r="A157" s="158">
        <v>98443</v>
      </c>
      <c r="B157" s="94" t="s">
        <v>252</v>
      </c>
      <c r="C157" s="104" t="s">
        <v>393</v>
      </c>
      <c r="D157" s="94" t="s">
        <v>261</v>
      </c>
      <c r="E157" s="95">
        <f>Cartilha_GLOBAL!$E157</f>
        <v>153.05</v>
      </c>
      <c r="F157" s="96">
        <f>Cartilha_GLOBAL!$F157</f>
        <v>187.85</v>
      </c>
      <c r="G157" s="108"/>
      <c r="H157" s="107">
        <f t="shared" si="8"/>
        <v>0</v>
      </c>
      <c r="I157" s="143">
        <f t="shared" si="9"/>
        <v>0</v>
      </c>
      <c r="J157" s="142"/>
      <c r="K157" s="146"/>
      <c r="L157" s="7" t="str">
        <f t="shared" si="10"/>
        <v/>
      </c>
      <c r="M157" s="7" t="str">
        <f t="shared" si="11"/>
        <v/>
      </c>
      <c r="N157" s="7" t="str">
        <f>Cartilha_GLOBAL!N157</f>
        <v/>
      </c>
      <c r="O157" s="144"/>
      <c r="Q157" s="151"/>
      <c r="R157" s="152">
        <v>0</v>
      </c>
      <c r="T157" s="153">
        <f>IF(Cartilha_GLOBAL!R157=0,0,IF(Cartilha_GLOBAL!R157&gt;0,"c","b"))</f>
        <v>0</v>
      </c>
    </row>
    <row r="158" ht="22.5" hidden="1" spans="1:20">
      <c r="A158" s="158">
        <v>98444</v>
      </c>
      <c r="B158" s="94" t="s">
        <v>252</v>
      </c>
      <c r="C158" s="104" t="s">
        <v>394</v>
      </c>
      <c r="D158" s="94" t="s">
        <v>261</v>
      </c>
      <c r="E158" s="95">
        <f>Cartilha_GLOBAL!$E158</f>
        <v>155.89</v>
      </c>
      <c r="F158" s="96">
        <f>Cartilha_GLOBAL!$F158</f>
        <v>191.34</v>
      </c>
      <c r="G158" s="108"/>
      <c r="H158" s="107">
        <f t="shared" si="8"/>
        <v>0</v>
      </c>
      <c r="I158" s="143">
        <f t="shared" si="9"/>
        <v>0</v>
      </c>
      <c r="J158" s="142"/>
      <c r="K158" s="146"/>
      <c r="L158" s="7" t="str">
        <f t="shared" si="10"/>
        <v/>
      </c>
      <c r="M158" s="7" t="str">
        <f t="shared" si="11"/>
        <v/>
      </c>
      <c r="N158" s="7" t="str">
        <f>Cartilha_GLOBAL!N158</f>
        <v/>
      </c>
      <c r="O158" s="144"/>
      <c r="Q158" s="151"/>
      <c r="R158" s="152">
        <v>0</v>
      </c>
      <c r="T158" s="153">
        <f>IF(Cartilha_GLOBAL!R158=0,0,IF(Cartilha_GLOBAL!R158&gt;0,"c","b"))</f>
        <v>0</v>
      </c>
    </row>
    <row r="159" ht="22.5" hidden="1" spans="1:20">
      <c r="A159" s="158">
        <v>98445</v>
      </c>
      <c r="B159" s="94" t="s">
        <v>252</v>
      </c>
      <c r="C159" s="104" t="s">
        <v>395</v>
      </c>
      <c r="D159" s="94" t="s">
        <v>261</v>
      </c>
      <c r="E159" s="95">
        <f>Cartilha_GLOBAL!$E159</f>
        <v>215.56</v>
      </c>
      <c r="F159" s="96">
        <f>Cartilha_GLOBAL!$F159</f>
        <v>264.58</v>
      </c>
      <c r="G159" s="108"/>
      <c r="H159" s="107">
        <f t="shared" si="8"/>
        <v>0</v>
      </c>
      <c r="I159" s="143">
        <f t="shared" si="9"/>
        <v>0</v>
      </c>
      <c r="J159" s="142"/>
      <c r="K159" s="146"/>
      <c r="L159" s="7" t="str">
        <f t="shared" si="10"/>
        <v/>
      </c>
      <c r="M159" s="7" t="str">
        <f t="shared" si="11"/>
        <v/>
      </c>
      <c r="N159" s="7" t="str">
        <f>Cartilha_GLOBAL!N159</f>
        <v/>
      </c>
      <c r="O159" s="144"/>
      <c r="Q159" s="151"/>
      <c r="R159" s="152">
        <v>0</v>
      </c>
      <c r="T159" s="153">
        <f>IF(Cartilha_GLOBAL!R159=0,0,IF(Cartilha_GLOBAL!R159&gt;0,"c","b"))</f>
        <v>0</v>
      </c>
    </row>
    <row r="160" ht="22.5" hidden="1" spans="1:20">
      <c r="A160" s="158">
        <v>98446</v>
      </c>
      <c r="B160" s="94" t="s">
        <v>252</v>
      </c>
      <c r="C160" s="104" t="s">
        <v>396</v>
      </c>
      <c r="D160" s="94" t="s">
        <v>261</v>
      </c>
      <c r="E160" s="95">
        <f>Cartilha_GLOBAL!$E160</f>
        <v>280.49</v>
      </c>
      <c r="F160" s="96">
        <f>Cartilha_GLOBAL!$F160</f>
        <v>344.27</v>
      </c>
      <c r="G160" s="108"/>
      <c r="H160" s="107">
        <f t="shared" si="8"/>
        <v>0</v>
      </c>
      <c r="I160" s="143">
        <f t="shared" si="9"/>
        <v>0</v>
      </c>
      <c r="J160" s="142"/>
      <c r="K160" s="146"/>
      <c r="L160" s="7" t="str">
        <f t="shared" si="10"/>
        <v/>
      </c>
      <c r="M160" s="7" t="str">
        <f t="shared" si="11"/>
        <v/>
      </c>
      <c r="N160" s="7" t="str">
        <f>Cartilha_GLOBAL!N160</f>
        <v/>
      </c>
      <c r="O160" s="144"/>
      <c r="Q160" s="151"/>
      <c r="R160" s="152">
        <v>0</v>
      </c>
      <c r="T160" s="153">
        <f>IF(Cartilha_GLOBAL!R160=0,0,IF(Cartilha_GLOBAL!R160&gt;0,"c","b"))</f>
        <v>0</v>
      </c>
    </row>
    <row r="161" ht="22.5" hidden="1" spans="1:20">
      <c r="A161" s="158">
        <v>98447</v>
      </c>
      <c r="B161" s="94" t="s">
        <v>252</v>
      </c>
      <c r="C161" s="104" t="s">
        <v>397</v>
      </c>
      <c r="D161" s="94" t="s">
        <v>261</v>
      </c>
      <c r="E161" s="95">
        <f>Cartilha_GLOBAL!$E161</f>
        <v>183.04</v>
      </c>
      <c r="F161" s="96">
        <f>Cartilha_GLOBAL!$F161</f>
        <v>224.66</v>
      </c>
      <c r="G161" s="108"/>
      <c r="H161" s="107">
        <f t="shared" si="8"/>
        <v>0</v>
      </c>
      <c r="I161" s="143">
        <f t="shared" si="9"/>
        <v>0</v>
      </c>
      <c r="J161" s="142"/>
      <c r="K161" s="146"/>
      <c r="L161" s="7" t="str">
        <f t="shared" si="10"/>
        <v/>
      </c>
      <c r="M161" s="7" t="str">
        <f t="shared" si="11"/>
        <v/>
      </c>
      <c r="N161" s="7" t="str">
        <f>Cartilha_GLOBAL!N161</f>
        <v/>
      </c>
      <c r="O161" s="144"/>
      <c r="Q161" s="151"/>
      <c r="R161" s="152">
        <v>0</v>
      </c>
      <c r="T161" s="153">
        <f>IF(Cartilha_GLOBAL!R161=0,0,IF(Cartilha_GLOBAL!R161&gt;0,"c","b"))</f>
        <v>0</v>
      </c>
    </row>
    <row r="162" ht="22.5" hidden="1" spans="1:20">
      <c r="A162" s="158">
        <v>98448</v>
      </c>
      <c r="B162" s="94" t="s">
        <v>252</v>
      </c>
      <c r="C162" s="104" t="s">
        <v>398</v>
      </c>
      <c r="D162" s="94" t="s">
        <v>261</v>
      </c>
      <c r="E162" s="95">
        <f>Cartilha_GLOBAL!$E162</f>
        <v>233.73</v>
      </c>
      <c r="F162" s="96">
        <f>Cartilha_GLOBAL!$F162</f>
        <v>286.88</v>
      </c>
      <c r="G162" s="108"/>
      <c r="H162" s="107">
        <f t="shared" si="8"/>
        <v>0</v>
      </c>
      <c r="I162" s="143">
        <f t="shared" si="9"/>
        <v>0</v>
      </c>
      <c r="J162" s="142"/>
      <c r="K162" s="146"/>
      <c r="L162" s="7" t="str">
        <f t="shared" si="10"/>
        <v/>
      </c>
      <c r="M162" s="7" t="str">
        <f t="shared" si="11"/>
        <v/>
      </c>
      <c r="N162" s="7" t="str">
        <f>Cartilha_GLOBAL!N162</f>
        <v/>
      </c>
      <c r="O162" s="144"/>
      <c r="Q162" s="151"/>
      <c r="R162" s="152">
        <v>0</v>
      </c>
      <c r="T162" s="153">
        <f>IF(Cartilha_GLOBAL!R162=0,0,IF(Cartilha_GLOBAL!R162&gt;0,"c","b"))</f>
        <v>0</v>
      </c>
    </row>
    <row r="163" ht="22.5" hidden="1" spans="1:20">
      <c r="A163" s="158">
        <v>98449</v>
      </c>
      <c r="B163" s="94" t="s">
        <v>252</v>
      </c>
      <c r="C163" s="104" t="s">
        <v>399</v>
      </c>
      <c r="D163" s="94" t="s">
        <v>261</v>
      </c>
      <c r="E163" s="95">
        <f>Cartilha_GLOBAL!$E163</f>
        <v>214.54</v>
      </c>
      <c r="F163" s="96">
        <f>Cartilha_GLOBAL!$F163</f>
        <v>263.33</v>
      </c>
      <c r="G163" s="108"/>
      <c r="H163" s="107">
        <f t="shared" si="8"/>
        <v>0</v>
      </c>
      <c r="I163" s="143">
        <f t="shared" si="9"/>
        <v>0</v>
      </c>
      <c r="J163" s="142"/>
      <c r="K163" s="146"/>
      <c r="L163" s="7" t="str">
        <f t="shared" si="10"/>
        <v/>
      </c>
      <c r="M163" s="7" t="str">
        <f t="shared" si="11"/>
        <v/>
      </c>
      <c r="N163" s="7" t="str">
        <f>Cartilha_GLOBAL!N163</f>
        <v/>
      </c>
      <c r="O163" s="144"/>
      <c r="Q163" s="151"/>
      <c r="R163" s="152">
        <v>0</v>
      </c>
      <c r="T163" s="153">
        <f>IF(Cartilha_GLOBAL!R163=0,0,IF(Cartilha_GLOBAL!R163&gt;0,"c","b"))</f>
        <v>0</v>
      </c>
    </row>
    <row r="164" ht="22.5" hidden="1" spans="1:20">
      <c r="A164" s="158">
        <v>98450</v>
      </c>
      <c r="B164" s="94" t="s">
        <v>252</v>
      </c>
      <c r="C164" s="104" t="s">
        <v>400</v>
      </c>
      <c r="D164" s="94" t="s">
        <v>261</v>
      </c>
      <c r="E164" s="95">
        <f>Cartilha_GLOBAL!$E164</f>
        <v>220.34</v>
      </c>
      <c r="F164" s="96">
        <f>Cartilha_GLOBAL!$F164</f>
        <v>270.45</v>
      </c>
      <c r="G164" s="108"/>
      <c r="H164" s="107">
        <f t="shared" si="8"/>
        <v>0</v>
      </c>
      <c r="I164" s="143">
        <f t="shared" si="9"/>
        <v>0</v>
      </c>
      <c r="J164" s="142"/>
      <c r="K164" s="146"/>
      <c r="L164" s="7" t="str">
        <f t="shared" si="10"/>
        <v/>
      </c>
      <c r="M164" s="7" t="str">
        <f t="shared" si="11"/>
        <v/>
      </c>
      <c r="N164" s="7" t="str">
        <f>Cartilha_GLOBAL!N164</f>
        <v/>
      </c>
      <c r="O164" s="144"/>
      <c r="Q164" s="151"/>
      <c r="R164" s="152">
        <v>0</v>
      </c>
      <c r="T164" s="153">
        <f>IF(Cartilha_GLOBAL!R164=0,0,IF(Cartilha_GLOBAL!R164&gt;0,"c","b"))</f>
        <v>0</v>
      </c>
    </row>
    <row r="165" ht="22.5" hidden="1" spans="1:20">
      <c r="A165" s="158">
        <v>98451</v>
      </c>
      <c r="B165" s="94" t="s">
        <v>252</v>
      </c>
      <c r="C165" s="104" t="s">
        <v>401</v>
      </c>
      <c r="D165" s="94" t="s">
        <v>261</v>
      </c>
      <c r="E165" s="95">
        <f>Cartilha_GLOBAL!$E165</f>
        <v>187.82</v>
      </c>
      <c r="F165" s="96">
        <f>Cartilha_GLOBAL!$F165</f>
        <v>230.53</v>
      </c>
      <c r="G165" s="108"/>
      <c r="H165" s="107">
        <f t="shared" si="8"/>
        <v>0</v>
      </c>
      <c r="I165" s="143">
        <f t="shared" si="9"/>
        <v>0</v>
      </c>
      <c r="J165" s="142"/>
      <c r="K165" s="146"/>
      <c r="L165" s="7" t="str">
        <f t="shared" si="10"/>
        <v/>
      </c>
      <c r="M165" s="7" t="str">
        <f t="shared" si="11"/>
        <v/>
      </c>
      <c r="N165" s="7" t="str">
        <f>Cartilha_GLOBAL!N165</f>
        <v/>
      </c>
      <c r="O165" s="144"/>
      <c r="Q165" s="151"/>
      <c r="R165" s="152">
        <v>0</v>
      </c>
      <c r="T165" s="153">
        <f>IF(Cartilha_GLOBAL!R165=0,0,IF(Cartilha_GLOBAL!R165&gt;0,"c","b"))</f>
        <v>0</v>
      </c>
    </row>
    <row r="166" ht="22.5" hidden="1" spans="1:20">
      <c r="A166" s="158">
        <v>98452</v>
      </c>
      <c r="B166" s="94" t="s">
        <v>252</v>
      </c>
      <c r="C166" s="104" t="s">
        <v>402</v>
      </c>
      <c r="D166" s="94" t="s">
        <v>261</v>
      </c>
      <c r="E166" s="95">
        <f>Cartilha_GLOBAL!$E166</f>
        <v>191.32</v>
      </c>
      <c r="F166" s="96">
        <f>Cartilha_GLOBAL!$F166</f>
        <v>234.83</v>
      </c>
      <c r="G166" s="108"/>
      <c r="H166" s="107">
        <f t="shared" si="8"/>
        <v>0</v>
      </c>
      <c r="I166" s="143">
        <f t="shared" si="9"/>
        <v>0</v>
      </c>
      <c r="J166" s="142"/>
      <c r="K166" s="146"/>
      <c r="L166" s="7" t="str">
        <f t="shared" si="10"/>
        <v/>
      </c>
      <c r="M166" s="7" t="str">
        <f t="shared" si="11"/>
        <v/>
      </c>
      <c r="N166" s="7" t="str">
        <f>Cartilha_GLOBAL!N166</f>
        <v/>
      </c>
      <c r="O166" s="144"/>
      <c r="Q166" s="151"/>
      <c r="R166" s="152">
        <v>0</v>
      </c>
      <c r="T166" s="153">
        <f>IF(Cartilha_GLOBAL!R166=0,0,IF(Cartilha_GLOBAL!R166&gt;0,"c","b"))</f>
        <v>0</v>
      </c>
    </row>
    <row r="167" ht="22.5" hidden="1" spans="1:20">
      <c r="A167" s="158">
        <v>98453</v>
      </c>
      <c r="B167" s="94" t="s">
        <v>252</v>
      </c>
      <c r="C167" s="104" t="s">
        <v>403</v>
      </c>
      <c r="D167" s="94" t="s">
        <v>261</v>
      </c>
      <c r="E167" s="95">
        <f>Cartilha_GLOBAL!$E167</f>
        <v>260.54</v>
      </c>
      <c r="F167" s="96">
        <f>Cartilha_GLOBAL!$F167</f>
        <v>319.79</v>
      </c>
      <c r="G167" s="108"/>
      <c r="H167" s="107">
        <f t="shared" si="8"/>
        <v>0</v>
      </c>
      <c r="I167" s="143">
        <f t="shared" si="9"/>
        <v>0</v>
      </c>
      <c r="J167" s="142"/>
      <c r="K167" s="146"/>
      <c r="L167" s="7" t="str">
        <f t="shared" si="10"/>
        <v/>
      </c>
      <c r="M167" s="7" t="str">
        <f t="shared" si="11"/>
        <v/>
      </c>
      <c r="N167" s="7" t="str">
        <f>Cartilha_GLOBAL!N167</f>
        <v/>
      </c>
      <c r="O167" s="144"/>
      <c r="Q167" s="151"/>
      <c r="R167" s="152">
        <v>0</v>
      </c>
      <c r="T167" s="153">
        <f>IF(Cartilha_GLOBAL!R167=0,0,IF(Cartilha_GLOBAL!R167&gt;0,"c","b"))</f>
        <v>0</v>
      </c>
    </row>
    <row r="168" ht="22.5" hidden="1" spans="1:20">
      <c r="A168" s="158">
        <v>98454</v>
      </c>
      <c r="B168" s="94" t="s">
        <v>252</v>
      </c>
      <c r="C168" s="104" t="s">
        <v>404</v>
      </c>
      <c r="D168" s="94" t="s">
        <v>261</v>
      </c>
      <c r="E168" s="95">
        <f>Cartilha_GLOBAL!$E168</f>
        <v>342.03</v>
      </c>
      <c r="F168" s="96">
        <f>Cartilha_GLOBAL!$F168</f>
        <v>419.81</v>
      </c>
      <c r="G168" s="108"/>
      <c r="H168" s="107">
        <f t="shared" si="8"/>
        <v>0</v>
      </c>
      <c r="I168" s="143">
        <f t="shared" si="9"/>
        <v>0</v>
      </c>
      <c r="J168" s="142"/>
      <c r="K168" s="146"/>
      <c r="L168" s="7" t="str">
        <f t="shared" si="10"/>
        <v/>
      </c>
      <c r="M168" s="7" t="str">
        <f t="shared" si="11"/>
        <v/>
      </c>
      <c r="N168" s="7" t="str">
        <f>Cartilha_GLOBAL!N168</f>
        <v/>
      </c>
      <c r="O168" s="144"/>
      <c r="Q168" s="151"/>
      <c r="R168" s="152">
        <v>0</v>
      </c>
      <c r="T168" s="153">
        <f>IF(Cartilha_GLOBAL!R168=0,0,IF(Cartilha_GLOBAL!R168&gt;0,"c","b"))</f>
        <v>0</v>
      </c>
    </row>
    <row r="169" ht="22.5" hidden="1" spans="1:20">
      <c r="A169" s="158">
        <v>98455</v>
      </c>
      <c r="B169" s="94" t="s">
        <v>252</v>
      </c>
      <c r="C169" s="104" t="s">
        <v>405</v>
      </c>
      <c r="D169" s="94" t="s">
        <v>261</v>
      </c>
      <c r="E169" s="95">
        <f>Cartilha_GLOBAL!$E169</f>
        <v>224.6</v>
      </c>
      <c r="F169" s="96">
        <f>Cartilha_GLOBAL!$F169</f>
        <v>275.67</v>
      </c>
      <c r="G169" s="108"/>
      <c r="H169" s="107">
        <f t="shared" si="8"/>
        <v>0</v>
      </c>
      <c r="I169" s="143">
        <f t="shared" si="9"/>
        <v>0</v>
      </c>
      <c r="J169" s="142"/>
      <c r="K169" s="146"/>
      <c r="L169" s="7" t="str">
        <f t="shared" si="10"/>
        <v/>
      </c>
      <c r="M169" s="7" t="str">
        <f t="shared" si="11"/>
        <v/>
      </c>
      <c r="N169" s="7" t="str">
        <f>Cartilha_GLOBAL!N169</f>
        <v/>
      </c>
      <c r="O169" s="144"/>
      <c r="Q169" s="151"/>
      <c r="R169" s="152">
        <v>0</v>
      </c>
      <c r="T169" s="153">
        <f>IF(Cartilha_GLOBAL!R169=0,0,IF(Cartilha_GLOBAL!R169&gt;0,"c","b"))</f>
        <v>0</v>
      </c>
    </row>
    <row r="170" ht="22.5" hidden="1" spans="1:20">
      <c r="A170" s="158">
        <v>98456</v>
      </c>
      <c r="B170" s="94" t="s">
        <v>252</v>
      </c>
      <c r="C170" s="104" t="s">
        <v>406</v>
      </c>
      <c r="D170" s="94" t="s">
        <v>261</v>
      </c>
      <c r="E170" s="95">
        <f>Cartilha_GLOBAL!$E170</f>
        <v>290.7</v>
      </c>
      <c r="F170" s="96">
        <f>Cartilha_GLOBAL!$F170</f>
        <v>356.81</v>
      </c>
      <c r="G170" s="108"/>
      <c r="H170" s="107">
        <f t="shared" si="8"/>
        <v>0</v>
      </c>
      <c r="I170" s="143">
        <f t="shared" si="9"/>
        <v>0</v>
      </c>
      <c r="J170" s="142"/>
      <c r="K170" s="146"/>
      <c r="L170" s="7" t="str">
        <f t="shared" si="10"/>
        <v/>
      </c>
      <c r="M170" s="7" t="str">
        <f t="shared" si="11"/>
        <v/>
      </c>
      <c r="N170" s="7" t="str">
        <f>Cartilha_GLOBAL!N170</f>
        <v/>
      </c>
      <c r="O170" s="144"/>
      <c r="Q170" s="151"/>
      <c r="R170" s="152">
        <v>0</v>
      </c>
      <c r="T170" s="153">
        <f>IF(Cartilha_GLOBAL!R170=0,0,IF(Cartilha_GLOBAL!R170&gt;0,"c","b"))</f>
        <v>0</v>
      </c>
    </row>
    <row r="171" ht="12.75" hidden="1" spans="1:20">
      <c r="A171" s="158">
        <v>98460</v>
      </c>
      <c r="B171" s="94" t="s">
        <v>252</v>
      </c>
      <c r="C171" s="104" t="s">
        <v>407</v>
      </c>
      <c r="D171" s="94" t="s">
        <v>261</v>
      </c>
      <c r="E171" s="95">
        <f>Cartilha_GLOBAL!$E171</f>
        <v>199.1</v>
      </c>
      <c r="F171" s="96">
        <f>Cartilha_GLOBAL!$F171</f>
        <v>244.38</v>
      </c>
      <c r="G171" s="108"/>
      <c r="H171" s="107">
        <f t="shared" si="8"/>
        <v>0</v>
      </c>
      <c r="I171" s="143">
        <f t="shared" si="9"/>
        <v>0</v>
      </c>
      <c r="J171" s="142"/>
      <c r="K171" s="146"/>
      <c r="L171" s="7" t="str">
        <f t="shared" si="10"/>
        <v/>
      </c>
      <c r="M171" s="7" t="str">
        <f t="shared" si="11"/>
        <v/>
      </c>
      <c r="N171" s="7" t="str">
        <f>Cartilha_GLOBAL!N171</f>
        <v/>
      </c>
      <c r="O171" s="144"/>
      <c r="Q171" s="151"/>
      <c r="R171" s="152">
        <v>0</v>
      </c>
      <c r="T171" s="153">
        <f>IF(Cartilha_GLOBAL!R171=0,0,IF(Cartilha_GLOBAL!R171&gt;0,"c","b"))</f>
        <v>0</v>
      </c>
    </row>
    <row r="172" ht="22.5" hidden="1" spans="1:20">
      <c r="A172" s="158">
        <v>98461</v>
      </c>
      <c r="B172" s="94" t="s">
        <v>252</v>
      </c>
      <c r="C172" s="104" t="s">
        <v>408</v>
      </c>
      <c r="D172" s="94" t="s">
        <v>279</v>
      </c>
      <c r="E172" s="95">
        <f>Cartilha_GLOBAL!$E172</f>
        <v>6520.89</v>
      </c>
      <c r="F172" s="96">
        <f>Cartilha_GLOBAL!$F172</f>
        <v>8003.74</v>
      </c>
      <c r="G172" s="108"/>
      <c r="H172" s="107">
        <f t="shared" si="8"/>
        <v>0</v>
      </c>
      <c r="I172" s="143">
        <f t="shared" si="9"/>
        <v>0</v>
      </c>
      <c r="J172" s="142"/>
      <c r="K172" s="146"/>
      <c r="L172" s="7" t="str">
        <f t="shared" si="10"/>
        <v/>
      </c>
      <c r="M172" s="7" t="str">
        <f t="shared" si="11"/>
        <v/>
      </c>
      <c r="N172" s="7" t="str">
        <f>Cartilha_GLOBAL!N172</f>
        <v/>
      </c>
      <c r="O172" s="144"/>
      <c r="Q172" s="151"/>
      <c r="R172" s="152">
        <v>0</v>
      </c>
      <c r="T172" s="153">
        <f>IF(Cartilha_GLOBAL!R172=0,0,IF(Cartilha_GLOBAL!R172&gt;0,"c","b"))</f>
        <v>0</v>
      </c>
    </row>
    <row r="173" ht="22.5" hidden="1" spans="1:20">
      <c r="A173" s="158">
        <v>98462</v>
      </c>
      <c r="B173" s="94" t="s">
        <v>252</v>
      </c>
      <c r="C173" s="104" t="s">
        <v>409</v>
      </c>
      <c r="D173" s="94" t="s">
        <v>279</v>
      </c>
      <c r="E173" s="95">
        <f>Cartilha_GLOBAL!$E173</f>
        <v>9793.46</v>
      </c>
      <c r="F173" s="96">
        <f>Cartilha_GLOBAL!$F173</f>
        <v>12020.49</v>
      </c>
      <c r="G173" s="108"/>
      <c r="H173" s="107">
        <f t="shared" si="8"/>
        <v>0</v>
      </c>
      <c r="I173" s="143">
        <f t="shared" si="9"/>
        <v>0</v>
      </c>
      <c r="J173" s="142"/>
      <c r="K173" s="146"/>
      <c r="L173" s="7" t="str">
        <f t="shared" si="10"/>
        <v/>
      </c>
      <c r="M173" s="7" t="str">
        <f t="shared" si="11"/>
        <v/>
      </c>
      <c r="N173" s="7" t="str">
        <f>Cartilha_GLOBAL!N173</f>
        <v/>
      </c>
      <c r="O173" s="144"/>
      <c r="Q173" s="151"/>
      <c r="R173" s="152">
        <v>0</v>
      </c>
      <c r="T173" s="153">
        <f>IF(Cartilha_GLOBAL!R173=0,0,IF(Cartilha_GLOBAL!R173&gt;0,"c","b"))</f>
        <v>0</v>
      </c>
    </row>
    <row r="174" ht="12.75" hidden="1" spans="1:20">
      <c r="A174" s="158">
        <v>98458</v>
      </c>
      <c r="B174" s="94" t="s">
        <v>252</v>
      </c>
      <c r="C174" s="104" t="s">
        <v>410</v>
      </c>
      <c r="D174" s="94" t="s">
        <v>261</v>
      </c>
      <c r="E174" s="95">
        <f>Cartilha_GLOBAL!$E174</f>
        <v>169.65</v>
      </c>
      <c r="F174" s="96">
        <f>Cartilha_GLOBAL!$F174</f>
        <v>208.23</v>
      </c>
      <c r="G174" s="108"/>
      <c r="H174" s="107">
        <f t="shared" si="8"/>
        <v>0</v>
      </c>
      <c r="I174" s="143">
        <f t="shared" si="9"/>
        <v>0</v>
      </c>
      <c r="J174" s="142"/>
      <c r="K174" s="146"/>
      <c r="L174" s="7" t="str">
        <f t="shared" si="10"/>
        <v/>
      </c>
      <c r="M174" s="7" t="str">
        <f t="shared" si="11"/>
        <v/>
      </c>
      <c r="N174" s="7" t="str">
        <f>Cartilha_GLOBAL!N174</f>
        <v/>
      </c>
      <c r="O174" s="144"/>
      <c r="Q174" s="151"/>
      <c r="R174" s="152">
        <v>0</v>
      </c>
      <c r="T174" s="153">
        <f>IF(Cartilha_GLOBAL!R174=0,0,IF(Cartilha_GLOBAL!R174&gt;0,"c","b"))</f>
        <v>0</v>
      </c>
    </row>
    <row r="175" ht="12.75" hidden="1" spans="1:20">
      <c r="A175" s="158">
        <v>98459</v>
      </c>
      <c r="B175" s="94" t="s">
        <v>252</v>
      </c>
      <c r="C175" s="104" t="s">
        <v>411</v>
      </c>
      <c r="D175" s="94" t="s">
        <v>261</v>
      </c>
      <c r="E175" s="95">
        <f>Cartilha_GLOBAL!$E175</f>
        <v>142.43</v>
      </c>
      <c r="F175" s="96">
        <f>Cartilha_GLOBAL!$F175</f>
        <v>174.82</v>
      </c>
      <c r="G175" s="108"/>
      <c r="H175" s="107">
        <f t="shared" si="8"/>
        <v>0</v>
      </c>
      <c r="I175" s="143">
        <f t="shared" si="9"/>
        <v>0</v>
      </c>
      <c r="J175" s="142"/>
      <c r="K175" s="146"/>
      <c r="L175" s="7" t="str">
        <f t="shared" si="10"/>
        <v/>
      </c>
      <c r="M175" s="7" t="str">
        <f t="shared" si="11"/>
        <v/>
      </c>
      <c r="N175" s="7" t="str">
        <f>Cartilha_GLOBAL!N175</f>
        <v/>
      </c>
      <c r="O175" s="144"/>
      <c r="Q175" s="151"/>
      <c r="R175" s="152">
        <v>0</v>
      </c>
      <c r="T175" s="153">
        <f>IF(Cartilha_GLOBAL!R175=0,0,IF(Cartilha_GLOBAL!R175&gt;0,"c","b"))</f>
        <v>0</v>
      </c>
    </row>
    <row r="176" ht="12.75" hidden="1" spans="1:20">
      <c r="A176" s="154" t="s">
        <v>412</v>
      </c>
      <c r="B176" s="94"/>
      <c r="C176" s="155" t="s">
        <v>413</v>
      </c>
      <c r="D176" s="156">
        <v>0</v>
      </c>
      <c r="E176" s="95">
        <f>Cartilha_GLOBAL!$E176</f>
        <v>0</v>
      </c>
      <c r="F176" s="96">
        <f>Cartilha_GLOBAL!$F176</f>
        <v>0</v>
      </c>
      <c r="G176" s="97"/>
      <c r="H176" s="98">
        <f t="shared" si="8"/>
        <v>0</v>
      </c>
      <c r="I176" s="141">
        <f t="shared" si="9"/>
        <v>0</v>
      </c>
      <c r="J176" s="142"/>
      <c r="K176" s="138" t="str">
        <f>IF(OR(SUM(I176)&gt;0,SUM(I176)&gt;0),"xx","")</f>
        <v/>
      </c>
      <c r="L176" s="7" t="str">
        <f t="shared" si="10"/>
        <v/>
      </c>
      <c r="M176" s="7" t="str">
        <f t="shared" si="11"/>
        <v/>
      </c>
      <c r="N176" s="7" t="str">
        <f>Cartilha_GLOBAL!N176</f>
        <v/>
      </c>
      <c r="O176" s="144"/>
      <c r="Q176" s="151"/>
      <c r="R176" s="152">
        <v>0</v>
      </c>
      <c r="T176" s="153">
        <f>IF(Cartilha_GLOBAL!R176=0,0,IF(Cartilha_GLOBAL!R176&gt;0,"c","b"))</f>
        <v>0</v>
      </c>
    </row>
    <row r="177" ht="12.75" spans="1:20">
      <c r="A177" s="154" t="s">
        <v>414</v>
      </c>
      <c r="B177" s="94"/>
      <c r="C177" s="155" t="s">
        <v>415</v>
      </c>
      <c r="D177" s="156">
        <v>0</v>
      </c>
      <c r="E177" s="95">
        <f>Cartilha_GLOBAL!$E177</f>
        <v>0</v>
      </c>
      <c r="F177" s="96">
        <f>Cartilha_GLOBAL!$F177</f>
        <v>0</v>
      </c>
      <c r="G177" s="97"/>
      <c r="H177" s="98">
        <f t="shared" si="8"/>
        <v>0</v>
      </c>
      <c r="I177" s="141">
        <f t="shared" si="9"/>
        <v>0</v>
      </c>
      <c r="J177" s="142"/>
      <c r="K177" s="138" t="str">
        <f>IF(OR(SUM(I178:I194)&gt;0,SUM(I178:I194)&gt;0),"xx","")</f>
        <v>xx</v>
      </c>
      <c r="L177" s="7" t="str">
        <f t="shared" si="10"/>
        <v>x</v>
      </c>
      <c r="M177" s="7" t="str">
        <f t="shared" si="11"/>
        <v>x</v>
      </c>
      <c r="N177" s="7" t="str">
        <f>Cartilha_GLOBAL!N177</f>
        <v>x</v>
      </c>
      <c r="O177" s="144"/>
      <c r="Q177" s="151"/>
      <c r="R177" s="152">
        <v>0</v>
      </c>
      <c r="T177" s="153">
        <f>IF(Cartilha_GLOBAL!R177=0,0,IF(Cartilha_GLOBAL!R177&gt;0,"c","b"))</f>
        <v>0</v>
      </c>
    </row>
    <row r="178" ht="22.5" hidden="1" spans="1:20">
      <c r="A178" s="158">
        <v>93206</v>
      </c>
      <c r="B178" s="94" t="s">
        <v>252</v>
      </c>
      <c r="C178" s="104" t="s">
        <v>416</v>
      </c>
      <c r="D178" s="94" t="s">
        <v>261</v>
      </c>
      <c r="E178" s="95">
        <f>Cartilha_GLOBAL!$E178</f>
        <v>1250.01</v>
      </c>
      <c r="F178" s="96">
        <f>Cartilha_GLOBAL!$F178</f>
        <v>1534.26</v>
      </c>
      <c r="G178" s="108"/>
      <c r="H178" s="107">
        <f t="shared" si="8"/>
        <v>0</v>
      </c>
      <c r="I178" s="143">
        <f t="shared" si="9"/>
        <v>0</v>
      </c>
      <c r="J178" s="142"/>
      <c r="K178" s="146"/>
      <c r="L178" s="7" t="str">
        <f t="shared" si="10"/>
        <v/>
      </c>
      <c r="M178" s="7" t="str">
        <f t="shared" si="11"/>
        <v/>
      </c>
      <c r="N178" s="7" t="str">
        <f>Cartilha_GLOBAL!N178</f>
        <v/>
      </c>
      <c r="O178" s="144"/>
      <c r="Q178" s="151"/>
      <c r="R178" s="152">
        <v>0</v>
      </c>
      <c r="T178" s="153">
        <f>IF(Cartilha_GLOBAL!R178=0,0,IF(Cartilha_GLOBAL!R178&gt;0,"c","b"))</f>
        <v>0</v>
      </c>
    </row>
    <row r="179" ht="22.5" hidden="1" spans="1:20">
      <c r="A179" s="158">
        <v>93207</v>
      </c>
      <c r="B179" s="94" t="s">
        <v>252</v>
      </c>
      <c r="C179" s="104" t="s">
        <v>417</v>
      </c>
      <c r="D179" s="94" t="s">
        <v>261</v>
      </c>
      <c r="E179" s="95">
        <f>Cartilha_GLOBAL!$E179</f>
        <v>1277.23</v>
      </c>
      <c r="F179" s="96">
        <f>Cartilha_GLOBAL!$F179</f>
        <v>1567.67</v>
      </c>
      <c r="G179" s="108"/>
      <c r="H179" s="107">
        <f t="shared" si="8"/>
        <v>0</v>
      </c>
      <c r="I179" s="143">
        <f t="shared" si="9"/>
        <v>0</v>
      </c>
      <c r="J179" s="142"/>
      <c r="K179" s="146"/>
      <c r="L179" s="7" t="str">
        <f t="shared" si="10"/>
        <v/>
      </c>
      <c r="M179" s="7" t="str">
        <f t="shared" si="11"/>
        <v/>
      </c>
      <c r="N179" s="7" t="str">
        <f>Cartilha_GLOBAL!N179</f>
        <v/>
      </c>
      <c r="O179" s="144"/>
      <c r="Q179" s="151"/>
      <c r="R179" s="152">
        <v>0</v>
      </c>
      <c r="T179" s="153">
        <f>IF(Cartilha_GLOBAL!R179=0,0,IF(Cartilha_GLOBAL!R179&gt;0,"c","b"))</f>
        <v>0</v>
      </c>
    </row>
    <row r="180" ht="22.5" hidden="1" spans="1:20">
      <c r="A180" s="158">
        <v>93208</v>
      </c>
      <c r="B180" s="94" t="s">
        <v>252</v>
      </c>
      <c r="C180" s="104" t="s">
        <v>418</v>
      </c>
      <c r="D180" s="94" t="s">
        <v>261</v>
      </c>
      <c r="E180" s="95">
        <f>Cartilha_GLOBAL!$E180</f>
        <v>1089.81</v>
      </c>
      <c r="F180" s="96">
        <f>Cartilha_GLOBAL!$F180</f>
        <v>1337.63</v>
      </c>
      <c r="G180" s="108"/>
      <c r="H180" s="107">
        <f t="shared" si="8"/>
        <v>0</v>
      </c>
      <c r="I180" s="143">
        <f t="shared" si="9"/>
        <v>0</v>
      </c>
      <c r="J180" s="142"/>
      <c r="K180" s="146"/>
      <c r="L180" s="7" t="str">
        <f t="shared" si="10"/>
        <v/>
      </c>
      <c r="M180" s="7" t="str">
        <f t="shared" si="11"/>
        <v/>
      </c>
      <c r="N180" s="7" t="str">
        <f>Cartilha_GLOBAL!N180</f>
        <v/>
      </c>
      <c r="O180" s="144"/>
      <c r="Q180" s="151"/>
      <c r="R180" s="152">
        <v>0</v>
      </c>
      <c r="T180" s="153">
        <f>IF(Cartilha_GLOBAL!R180=0,0,IF(Cartilha_GLOBAL!R180&gt;0,"c","b"))</f>
        <v>0</v>
      </c>
    </row>
    <row r="181" ht="22.5" hidden="1" spans="1:20">
      <c r="A181" s="158">
        <v>93209</v>
      </c>
      <c r="B181" s="94" t="s">
        <v>252</v>
      </c>
      <c r="C181" s="104" t="s">
        <v>419</v>
      </c>
      <c r="D181" s="94" t="s">
        <v>261</v>
      </c>
      <c r="E181" s="95">
        <f>Cartilha_GLOBAL!$E181</f>
        <v>1083.07</v>
      </c>
      <c r="F181" s="96">
        <f>Cartilha_GLOBAL!$F181</f>
        <v>1329.36</v>
      </c>
      <c r="G181" s="108"/>
      <c r="H181" s="107">
        <f t="shared" si="8"/>
        <v>0</v>
      </c>
      <c r="I181" s="143">
        <f t="shared" si="9"/>
        <v>0</v>
      </c>
      <c r="J181" s="142"/>
      <c r="K181" s="146"/>
      <c r="L181" s="7" t="str">
        <f t="shared" si="10"/>
        <v/>
      </c>
      <c r="M181" s="7" t="str">
        <f t="shared" si="11"/>
        <v/>
      </c>
      <c r="N181" s="7" t="str">
        <f>Cartilha_GLOBAL!N181</f>
        <v/>
      </c>
      <c r="O181" s="144"/>
      <c r="Q181" s="151"/>
      <c r="R181" s="152">
        <v>0</v>
      </c>
      <c r="T181" s="153">
        <f>IF(Cartilha_GLOBAL!R181=0,0,IF(Cartilha_GLOBAL!R181&gt;0,"c","b"))</f>
        <v>0</v>
      </c>
    </row>
    <row r="182" ht="22.5" hidden="1" spans="1:20">
      <c r="A182" s="158">
        <v>93210</v>
      </c>
      <c r="B182" s="94" t="s">
        <v>252</v>
      </c>
      <c r="C182" s="104" t="s">
        <v>420</v>
      </c>
      <c r="D182" s="94" t="s">
        <v>261</v>
      </c>
      <c r="E182" s="95">
        <f>Cartilha_GLOBAL!$E182</f>
        <v>674.35</v>
      </c>
      <c r="F182" s="96">
        <f>Cartilha_GLOBAL!$F182</f>
        <v>827.7</v>
      </c>
      <c r="G182" s="108"/>
      <c r="H182" s="107">
        <f t="shared" si="8"/>
        <v>0</v>
      </c>
      <c r="I182" s="143">
        <f t="shared" si="9"/>
        <v>0</v>
      </c>
      <c r="J182" s="142"/>
      <c r="K182" s="146"/>
      <c r="L182" s="7" t="str">
        <f t="shared" si="10"/>
        <v/>
      </c>
      <c r="M182" s="7" t="str">
        <f t="shared" si="11"/>
        <v/>
      </c>
      <c r="N182" s="7" t="str">
        <f>Cartilha_GLOBAL!N182</f>
        <v/>
      </c>
      <c r="O182" s="144"/>
      <c r="Q182" s="151"/>
      <c r="R182" s="152">
        <v>0</v>
      </c>
      <c r="T182" s="153">
        <f>IF(Cartilha_GLOBAL!R182=0,0,IF(Cartilha_GLOBAL!R182&gt;0,"c","b"))</f>
        <v>0</v>
      </c>
    </row>
    <row r="183" ht="22.5" hidden="1" spans="1:20">
      <c r="A183" s="158">
        <v>93211</v>
      </c>
      <c r="B183" s="94" t="s">
        <v>252</v>
      </c>
      <c r="C183" s="104" t="s">
        <v>421</v>
      </c>
      <c r="D183" s="94" t="s">
        <v>261</v>
      </c>
      <c r="E183" s="95">
        <f>Cartilha_GLOBAL!$E183</f>
        <v>659.69</v>
      </c>
      <c r="F183" s="96">
        <f>Cartilha_GLOBAL!$F183</f>
        <v>809.7</v>
      </c>
      <c r="G183" s="108"/>
      <c r="H183" s="107">
        <f t="shared" si="8"/>
        <v>0</v>
      </c>
      <c r="I183" s="143">
        <f t="shared" si="9"/>
        <v>0</v>
      </c>
      <c r="J183" s="142"/>
      <c r="K183" s="146"/>
      <c r="L183" s="7" t="str">
        <f t="shared" si="10"/>
        <v/>
      </c>
      <c r="M183" s="7" t="str">
        <f t="shared" si="11"/>
        <v/>
      </c>
      <c r="N183" s="7" t="str">
        <f>Cartilha_GLOBAL!N183</f>
        <v/>
      </c>
      <c r="O183" s="144"/>
      <c r="Q183" s="151"/>
      <c r="R183" s="152">
        <v>0</v>
      </c>
      <c r="T183" s="153">
        <f>IF(Cartilha_GLOBAL!R183=0,0,IF(Cartilha_GLOBAL!R183&gt;0,"c","b"))</f>
        <v>0</v>
      </c>
    </row>
    <row r="184" ht="22.5" hidden="1" spans="1:20">
      <c r="A184" s="158">
        <v>93212</v>
      </c>
      <c r="B184" s="94" t="s">
        <v>252</v>
      </c>
      <c r="C184" s="104" t="s">
        <v>422</v>
      </c>
      <c r="D184" s="94" t="s">
        <v>261</v>
      </c>
      <c r="E184" s="95">
        <f>Cartilha_GLOBAL!$E184</f>
        <v>1145.14</v>
      </c>
      <c r="F184" s="96">
        <f>Cartilha_GLOBAL!$F184</f>
        <v>1405.54</v>
      </c>
      <c r="G184" s="108"/>
      <c r="H184" s="107">
        <f t="shared" si="8"/>
        <v>0</v>
      </c>
      <c r="I184" s="143">
        <f t="shared" si="9"/>
        <v>0</v>
      </c>
      <c r="J184" s="142"/>
      <c r="K184" s="146"/>
      <c r="L184" s="7" t="str">
        <f t="shared" si="10"/>
        <v/>
      </c>
      <c r="M184" s="7" t="str">
        <f t="shared" si="11"/>
        <v/>
      </c>
      <c r="N184" s="7" t="str">
        <f>Cartilha_GLOBAL!N184</f>
        <v/>
      </c>
      <c r="O184" s="144"/>
      <c r="Q184" s="151"/>
      <c r="R184" s="152">
        <v>0</v>
      </c>
      <c r="T184" s="153">
        <f>IF(Cartilha_GLOBAL!R184=0,0,IF(Cartilha_GLOBAL!R184&gt;0,"c","b"))</f>
        <v>0</v>
      </c>
    </row>
    <row r="185" ht="22.5" hidden="1" spans="1:20">
      <c r="A185" s="158">
        <v>93213</v>
      </c>
      <c r="B185" s="94" t="s">
        <v>252</v>
      </c>
      <c r="C185" s="104" t="s">
        <v>423</v>
      </c>
      <c r="D185" s="94" t="s">
        <v>261</v>
      </c>
      <c r="E185" s="95">
        <f>Cartilha_GLOBAL!$E185</f>
        <v>1125.19</v>
      </c>
      <c r="F185" s="96">
        <f>Cartilha_GLOBAL!$F185</f>
        <v>1381.06</v>
      </c>
      <c r="G185" s="108"/>
      <c r="H185" s="107">
        <f t="shared" si="8"/>
        <v>0</v>
      </c>
      <c r="I185" s="143">
        <f t="shared" si="9"/>
        <v>0</v>
      </c>
      <c r="J185" s="142"/>
      <c r="K185" s="146"/>
      <c r="L185" s="7" t="str">
        <f t="shared" si="10"/>
        <v/>
      </c>
      <c r="M185" s="7" t="str">
        <f t="shared" si="11"/>
        <v/>
      </c>
      <c r="N185" s="7" t="str">
        <f>Cartilha_GLOBAL!N185</f>
        <v/>
      </c>
      <c r="O185" s="144"/>
      <c r="Q185" s="151"/>
      <c r="R185" s="152">
        <v>0</v>
      </c>
      <c r="T185" s="153">
        <f>IF(Cartilha_GLOBAL!R185=0,0,IF(Cartilha_GLOBAL!R185&gt;0,"c","b"))</f>
        <v>0</v>
      </c>
    </row>
    <row r="186" ht="22.5" hidden="1" spans="1:20">
      <c r="A186" s="158">
        <v>93214</v>
      </c>
      <c r="B186" s="94" t="s">
        <v>252</v>
      </c>
      <c r="C186" s="104" t="s">
        <v>424</v>
      </c>
      <c r="D186" s="94" t="s">
        <v>279</v>
      </c>
      <c r="E186" s="95">
        <f>Cartilha_GLOBAL!$E186</f>
        <v>7442.17</v>
      </c>
      <c r="F186" s="96">
        <f>Cartilha_GLOBAL!$F186</f>
        <v>9134.52</v>
      </c>
      <c r="G186" s="108"/>
      <c r="H186" s="107">
        <f t="shared" si="8"/>
        <v>0</v>
      </c>
      <c r="I186" s="143">
        <f t="shared" si="9"/>
        <v>0</v>
      </c>
      <c r="J186" s="142"/>
      <c r="K186" s="146"/>
      <c r="L186" s="7" t="str">
        <f t="shared" si="10"/>
        <v/>
      </c>
      <c r="M186" s="7" t="str">
        <f t="shared" si="11"/>
        <v/>
      </c>
      <c r="N186" s="7" t="str">
        <f>Cartilha_GLOBAL!N186</f>
        <v/>
      </c>
      <c r="O186" s="144"/>
      <c r="Q186" s="151"/>
      <c r="R186" s="152">
        <v>0</v>
      </c>
      <c r="T186" s="153">
        <f>IF(Cartilha_GLOBAL!R186=0,0,IF(Cartilha_GLOBAL!R186&gt;0,"c","b"))</f>
        <v>0</v>
      </c>
    </row>
    <row r="187" ht="22.5" hidden="1" spans="1:20">
      <c r="A187" s="158">
        <v>93243</v>
      </c>
      <c r="B187" s="94" t="s">
        <v>252</v>
      </c>
      <c r="C187" s="104" t="s">
        <v>425</v>
      </c>
      <c r="D187" s="94" t="s">
        <v>279</v>
      </c>
      <c r="E187" s="95">
        <f>Cartilha_GLOBAL!$E187</f>
        <v>11366.82</v>
      </c>
      <c r="F187" s="96">
        <f>Cartilha_GLOBAL!$F187</f>
        <v>13951.63</v>
      </c>
      <c r="G187" s="108"/>
      <c r="H187" s="107">
        <f t="shared" si="8"/>
        <v>0</v>
      </c>
      <c r="I187" s="143">
        <f t="shared" si="9"/>
        <v>0</v>
      </c>
      <c r="J187" s="142"/>
      <c r="K187" s="146"/>
      <c r="L187" s="7" t="str">
        <f t="shared" si="10"/>
        <v/>
      </c>
      <c r="M187" s="7" t="str">
        <f t="shared" si="11"/>
        <v/>
      </c>
      <c r="N187" s="7" t="str">
        <f>Cartilha_GLOBAL!N187</f>
        <v/>
      </c>
      <c r="O187" s="144"/>
      <c r="Q187" s="151"/>
      <c r="R187" s="152">
        <v>0</v>
      </c>
      <c r="T187" s="153">
        <f>IF(Cartilha_GLOBAL!R187=0,0,IF(Cartilha_GLOBAL!R187&gt;0,"c","b"))</f>
        <v>0</v>
      </c>
    </row>
    <row r="188" ht="22.5" hidden="1" spans="1:20">
      <c r="A188" s="158">
        <v>93582</v>
      </c>
      <c r="B188" s="94" t="s">
        <v>252</v>
      </c>
      <c r="C188" s="104" t="s">
        <v>426</v>
      </c>
      <c r="D188" s="94" t="s">
        <v>261</v>
      </c>
      <c r="E188" s="95">
        <f>Cartilha_GLOBAL!$E188</f>
        <v>315.79</v>
      </c>
      <c r="F188" s="96">
        <f>Cartilha_GLOBAL!$F188</f>
        <v>387.6</v>
      </c>
      <c r="G188" s="108"/>
      <c r="H188" s="107">
        <f t="shared" si="8"/>
        <v>0</v>
      </c>
      <c r="I188" s="143">
        <f t="shared" si="9"/>
        <v>0</v>
      </c>
      <c r="J188" s="142"/>
      <c r="K188" s="146"/>
      <c r="L188" s="7" t="str">
        <f t="shared" si="10"/>
        <v/>
      </c>
      <c r="M188" s="7" t="str">
        <f t="shared" si="11"/>
        <v/>
      </c>
      <c r="N188" s="7" t="str">
        <f>Cartilha_GLOBAL!N188</f>
        <v/>
      </c>
      <c r="O188" s="144"/>
      <c r="Q188" s="151"/>
      <c r="R188" s="152">
        <v>0</v>
      </c>
      <c r="T188" s="153">
        <f>IF(Cartilha_GLOBAL!R188=0,0,IF(Cartilha_GLOBAL!R188&gt;0,"c","b"))</f>
        <v>0</v>
      </c>
    </row>
    <row r="189" ht="22.5" hidden="1" spans="1:20">
      <c r="A189" s="158">
        <v>93583</v>
      </c>
      <c r="B189" s="94" t="s">
        <v>252</v>
      </c>
      <c r="C189" s="104" t="s">
        <v>427</v>
      </c>
      <c r="D189" s="94" t="s">
        <v>261</v>
      </c>
      <c r="E189" s="95">
        <f>Cartilha_GLOBAL!$E189</f>
        <v>501.95</v>
      </c>
      <c r="F189" s="96">
        <f>Cartilha_GLOBAL!$F189</f>
        <v>616.09</v>
      </c>
      <c r="G189" s="108"/>
      <c r="H189" s="107">
        <f t="shared" si="8"/>
        <v>0</v>
      </c>
      <c r="I189" s="143">
        <f t="shared" si="9"/>
        <v>0</v>
      </c>
      <c r="J189" s="142"/>
      <c r="K189" s="146"/>
      <c r="L189" s="7" t="str">
        <f t="shared" si="10"/>
        <v/>
      </c>
      <c r="M189" s="7" t="str">
        <f t="shared" si="11"/>
        <v/>
      </c>
      <c r="N189" s="7" t="str">
        <f>Cartilha_GLOBAL!N189</f>
        <v/>
      </c>
      <c r="O189" s="144"/>
      <c r="Q189" s="151"/>
      <c r="R189" s="152">
        <v>0</v>
      </c>
      <c r="T189" s="153">
        <f>IF(Cartilha_GLOBAL!R189=0,0,IF(Cartilha_GLOBAL!R189&gt;0,"c","b"))</f>
        <v>0</v>
      </c>
    </row>
    <row r="190" ht="22.5" hidden="1" spans="1:20">
      <c r="A190" s="158">
        <v>93584</v>
      </c>
      <c r="B190" s="94" t="s">
        <v>252</v>
      </c>
      <c r="C190" s="104" t="s">
        <v>428</v>
      </c>
      <c r="D190" s="94" t="s">
        <v>261</v>
      </c>
      <c r="E190" s="95">
        <f>Cartilha_GLOBAL!$E190</f>
        <v>1118.9</v>
      </c>
      <c r="F190" s="96">
        <f>Cartilha_GLOBAL!$F190</f>
        <v>1373.34</v>
      </c>
      <c r="G190" s="108"/>
      <c r="H190" s="107">
        <f t="shared" si="8"/>
        <v>0</v>
      </c>
      <c r="I190" s="143">
        <f t="shared" si="9"/>
        <v>0</v>
      </c>
      <c r="J190" s="142"/>
      <c r="K190" s="146"/>
      <c r="L190" s="7" t="str">
        <f t="shared" si="10"/>
        <v/>
      </c>
      <c r="M190" s="7" t="str">
        <f t="shared" si="11"/>
        <v/>
      </c>
      <c r="N190" s="7" t="str">
        <f>Cartilha_GLOBAL!N190</f>
        <v/>
      </c>
      <c r="O190" s="144"/>
      <c r="Q190" s="151"/>
      <c r="R190" s="152">
        <v>0</v>
      </c>
      <c r="T190" s="153">
        <f>IF(Cartilha_GLOBAL!R190=0,0,IF(Cartilha_GLOBAL!R190&gt;0,"c","b"))</f>
        <v>0</v>
      </c>
    </row>
    <row r="191" ht="22.5" hidden="1" spans="1:20">
      <c r="A191" s="158">
        <v>93585</v>
      </c>
      <c r="B191" s="94" t="s">
        <v>252</v>
      </c>
      <c r="C191" s="104" t="s">
        <v>429</v>
      </c>
      <c r="D191" s="94" t="s">
        <v>261</v>
      </c>
      <c r="E191" s="95">
        <f>Cartilha_GLOBAL!$E191</f>
        <v>1339.13</v>
      </c>
      <c r="F191" s="96">
        <f>Cartilha_GLOBAL!$F191</f>
        <v>1643.65</v>
      </c>
      <c r="G191" s="108"/>
      <c r="H191" s="107">
        <f t="shared" si="8"/>
        <v>0</v>
      </c>
      <c r="I191" s="143">
        <f t="shared" si="9"/>
        <v>0</v>
      </c>
      <c r="J191" s="142"/>
      <c r="K191" s="146"/>
      <c r="L191" s="7" t="str">
        <f t="shared" si="10"/>
        <v/>
      </c>
      <c r="M191" s="7" t="str">
        <f t="shared" si="11"/>
        <v/>
      </c>
      <c r="N191" s="7" t="str">
        <f>Cartilha_GLOBAL!N191</f>
        <v/>
      </c>
      <c r="O191" s="144"/>
      <c r="Q191" s="151"/>
      <c r="R191" s="152">
        <v>0</v>
      </c>
      <c r="T191" s="153">
        <f>IF(Cartilha_GLOBAL!R191=0,0,IF(Cartilha_GLOBAL!R191&gt;0,"c","b"))</f>
        <v>0</v>
      </c>
    </row>
    <row r="192" ht="12.75" spans="1:20">
      <c r="A192" s="158" t="str">
        <f>Cartilha_GLOBAL!A192</f>
        <v>COMPOSIÇÃO 04298</v>
      </c>
      <c r="B192" s="100" t="str">
        <f>Cartilha_GLOBAL!B192</f>
        <v>ORSE - jan/23</v>
      </c>
      <c r="C192" s="159" t="str">
        <f>Cartilha_GLOBAL!C192</f>
        <v>LOCAÇÃO DE CONTAINER - ESCRITÓRIO COM BANHEIRO - 6,20 x 2,40m, EQUIPADO COM AR CONDICIONADO</v>
      </c>
      <c r="D192" s="94" t="s">
        <v>433</v>
      </c>
      <c r="E192" s="95">
        <f>Cartilha_GLOBAL!$E192</f>
        <v>1431.69</v>
      </c>
      <c r="F192" s="96">
        <f>Cartilha_GLOBAL!$F192</f>
        <v>1757.26</v>
      </c>
      <c r="G192" s="108">
        <v>6</v>
      </c>
      <c r="H192" s="107">
        <f t="shared" si="8"/>
        <v>1757.26</v>
      </c>
      <c r="I192" s="143">
        <f t="shared" si="9"/>
        <v>10543.56</v>
      </c>
      <c r="J192" s="142"/>
      <c r="L192" s="7" t="str">
        <f t="shared" si="10"/>
        <v>x</v>
      </c>
      <c r="M192" s="7" t="str">
        <f t="shared" si="11"/>
        <v>x</v>
      </c>
      <c r="N192" s="7" t="str">
        <f>Cartilha_GLOBAL!N192</f>
        <v>x</v>
      </c>
      <c r="O192" s="144"/>
      <c r="Q192" s="151"/>
      <c r="R192" s="152">
        <v>0</v>
      </c>
      <c r="T192" s="153">
        <f>IF(Cartilha_GLOBAL!R192=0,0,IF(Cartilha_GLOBAL!R192&gt;0,"c","b"))</f>
        <v>0</v>
      </c>
    </row>
    <row r="193" ht="22.5" hidden="1" spans="1:20">
      <c r="A193" s="158" t="str">
        <f>Cartilha_GLOBAL!A193</f>
        <v>COMPOSIÇÃO 10491</v>
      </c>
      <c r="B193" s="100" t="str">
        <f>Cartilha_GLOBAL!B193</f>
        <v>ORSE - jan/23</v>
      </c>
      <c r="C193" s="159" t="str">
        <f>Cartilha_GLOBAL!C193</f>
        <v>ALUGUEL DE CONTAINER - BANHEIRO COM 4 CHUVEIROS, 1 LAVATÓRIO, 1 MICTÓRIO E 4 BACIAS - 6,20 x 2,40M</v>
      </c>
      <c r="D193" s="94" t="s">
        <v>433</v>
      </c>
      <c r="E193" s="95">
        <f>Cartilha_GLOBAL!$E193</f>
        <v>1651.95</v>
      </c>
      <c r="F193" s="96">
        <f>Cartilha_GLOBAL!$F193</f>
        <v>2027.6</v>
      </c>
      <c r="G193" s="108"/>
      <c r="H193" s="107">
        <f t="shared" si="8"/>
        <v>0</v>
      </c>
      <c r="I193" s="143">
        <f t="shared" si="9"/>
        <v>0</v>
      </c>
      <c r="J193" s="142"/>
      <c r="L193" s="7" t="str">
        <f t="shared" si="10"/>
        <v/>
      </c>
      <c r="M193" s="7" t="str">
        <f t="shared" si="11"/>
        <v/>
      </c>
      <c r="N193" s="7" t="str">
        <f>Cartilha_GLOBAL!N193</f>
        <v/>
      </c>
      <c r="O193" s="144"/>
      <c r="Q193" s="151"/>
      <c r="R193" s="152">
        <v>0</v>
      </c>
      <c r="T193" s="153">
        <f>IF(Cartilha_GLOBAL!R193=0,0,IF(Cartilha_GLOBAL!R193&gt;0,"c","b"))</f>
        <v>0</v>
      </c>
    </row>
    <row r="194" ht="12.75" hidden="1" spans="1:20">
      <c r="A194" s="158" t="str">
        <f>Cartilha_GLOBAL!A194</f>
        <v>COMPOSIÇÃO 04299</v>
      </c>
      <c r="B194" s="100" t="str">
        <f>Cartilha_GLOBAL!B194</f>
        <v>ORSE - jan/23</v>
      </c>
      <c r="C194" s="159" t="str">
        <f>Cartilha_GLOBAL!C194</f>
        <v>ALUGUEL DE CONTAINER - ALMOXARIFADO SEM BANHEIRO - 6,00 X 2,40M</v>
      </c>
      <c r="D194" s="94" t="s">
        <v>433</v>
      </c>
      <c r="E194" s="95">
        <f>Cartilha_GLOBAL!$E194</f>
        <v>1101.3</v>
      </c>
      <c r="F194" s="96">
        <f>Cartilha_GLOBAL!$F194</f>
        <v>1351.74</v>
      </c>
      <c r="G194" s="108"/>
      <c r="H194" s="107">
        <f t="shared" si="8"/>
        <v>0</v>
      </c>
      <c r="I194" s="143">
        <f t="shared" si="9"/>
        <v>0</v>
      </c>
      <c r="J194" s="142"/>
      <c r="L194" s="7" t="str">
        <f t="shared" si="10"/>
        <v/>
      </c>
      <c r="M194" s="7" t="str">
        <f t="shared" si="11"/>
        <v/>
      </c>
      <c r="N194" s="7" t="str">
        <f>Cartilha_GLOBAL!N194</f>
        <v/>
      </c>
      <c r="O194" s="144"/>
      <c r="Q194" s="151"/>
      <c r="R194" s="152">
        <v>0</v>
      </c>
      <c r="T194" s="153">
        <f>IF(Cartilha_GLOBAL!R194=0,0,IF(Cartilha_GLOBAL!R194&gt;0,"c","b"))</f>
        <v>0</v>
      </c>
    </row>
    <row r="195" ht="12.75" spans="1:20">
      <c r="A195" s="154" t="s">
        <v>438</v>
      </c>
      <c r="B195" s="94"/>
      <c r="C195" s="155" t="s">
        <v>439</v>
      </c>
      <c r="D195" s="156">
        <v>0</v>
      </c>
      <c r="E195" s="95">
        <f>Cartilha_GLOBAL!$E195</f>
        <v>0</v>
      </c>
      <c r="F195" s="96">
        <f>Cartilha_GLOBAL!$F195</f>
        <v>0</v>
      </c>
      <c r="G195" s="97"/>
      <c r="H195" s="98">
        <f t="shared" si="8"/>
        <v>0</v>
      </c>
      <c r="I195" s="141">
        <f t="shared" si="9"/>
        <v>0</v>
      </c>
      <c r="J195" s="142"/>
      <c r="K195" s="138" t="str">
        <f>IF(OR(SUM(I196:I198)&gt;0,SUM(I196:I198)&gt;0),"xx","")</f>
        <v>xx</v>
      </c>
      <c r="L195" s="7" t="str">
        <f t="shared" si="10"/>
        <v>x</v>
      </c>
      <c r="M195" s="7" t="str">
        <f t="shared" si="11"/>
        <v>x</v>
      </c>
      <c r="N195" s="7" t="str">
        <f>Cartilha_GLOBAL!N195</f>
        <v>x</v>
      </c>
      <c r="O195" s="140" t="s">
        <v>230</v>
      </c>
      <c r="Q195" s="151"/>
      <c r="R195" s="152">
        <v>0</v>
      </c>
      <c r="T195" s="153">
        <f>IF(Cartilha_GLOBAL!R195=0,0,IF(Cartilha_GLOBAL!R195&gt;0,"c","b"))</f>
        <v>0</v>
      </c>
    </row>
    <row r="196" ht="22.5" spans="1:20">
      <c r="A196" s="158" t="str">
        <f>Cartilha_GLOBAL!A196</f>
        <v>COMPOSIÇÃO 00051</v>
      </c>
      <c r="B196" s="100" t="str">
        <f>Cartilha_GLOBAL!B196</f>
        <v>ORSE - jan/23</v>
      </c>
      <c r="C196" s="159" t="str">
        <f>Cartilha_GLOBAL!C196</f>
        <v>PLACA DE OBRA 4,00 X 2,00 M, EM CHAPA DE ACO GALVANIZADO, INCLUSIVE ARMAÇÃO EM MADEIRA E PONTALETES</v>
      </c>
      <c r="D196" s="94" t="s">
        <v>279</v>
      </c>
      <c r="E196" s="95">
        <f>Cartilha_GLOBAL!$E196</f>
        <v>2990.88</v>
      </c>
      <c r="F196" s="96">
        <f>Cartilha_GLOBAL!$F196</f>
        <v>3671.01</v>
      </c>
      <c r="G196" s="108">
        <v>1</v>
      </c>
      <c r="H196" s="107">
        <f t="shared" si="8"/>
        <v>3671.01</v>
      </c>
      <c r="I196" s="143">
        <f t="shared" si="9"/>
        <v>3671.01</v>
      </c>
      <c r="J196" s="142"/>
      <c r="L196" s="7" t="str">
        <f t="shared" si="10"/>
        <v>x</v>
      </c>
      <c r="M196" s="7" t="str">
        <f t="shared" si="11"/>
        <v>x</v>
      </c>
      <c r="N196" s="7" t="str">
        <f>Cartilha_GLOBAL!N196</f>
        <v>x</v>
      </c>
      <c r="O196" s="140" t="s">
        <v>230</v>
      </c>
      <c r="Q196" s="151"/>
      <c r="R196" s="152">
        <v>0</v>
      </c>
      <c r="T196" s="153">
        <f>IF(Cartilha_GLOBAL!R196=0,0,IF(Cartilha_GLOBAL!R196&gt;0,"c","b"))</f>
        <v>0</v>
      </c>
    </row>
    <row r="197" ht="22.5" hidden="1" spans="1:20">
      <c r="A197" s="158" t="str">
        <f>Cartilha_GLOBAL!A197</f>
        <v>COMPOSIÇÃO 11398</v>
      </c>
      <c r="B197" s="100" t="str">
        <f>Cartilha_GLOBAL!B197</f>
        <v>ORSE - jan/23</v>
      </c>
      <c r="C197" s="159" t="str">
        <f>Cartilha_GLOBAL!C197</f>
        <v>PLACA DE OBRA TIPO BANNER, 4,00x2,00 M, EM QUADRO DE METALON 20x20 MM E LONA 360 GRS, COM IMPRESSÃO DIGITAL, FIXADA EM ESTRUTURA DE MADEIRA.</v>
      </c>
      <c r="D197" s="94" t="s">
        <v>279</v>
      </c>
      <c r="E197" s="95">
        <f>Cartilha_GLOBAL!$E197</f>
        <v>2542.72</v>
      </c>
      <c r="F197" s="96">
        <f>Cartilha_GLOBAL!$F197</f>
        <v>3120.93</v>
      </c>
      <c r="G197" s="108"/>
      <c r="H197" s="107">
        <f t="shared" si="8"/>
        <v>0</v>
      </c>
      <c r="I197" s="143">
        <f t="shared" si="9"/>
        <v>0</v>
      </c>
      <c r="J197" s="142"/>
      <c r="L197" s="7" t="str">
        <f t="shared" si="10"/>
        <v/>
      </c>
      <c r="M197" s="7" t="str">
        <f t="shared" si="11"/>
        <v/>
      </c>
      <c r="N197" s="7" t="str">
        <f>Cartilha_GLOBAL!N197</f>
        <v/>
      </c>
      <c r="O197" s="144"/>
      <c r="Q197" s="151"/>
      <c r="R197" s="152">
        <v>0</v>
      </c>
      <c r="T197" s="153">
        <f>IF(Cartilha_GLOBAL!R197=0,0,IF(Cartilha_GLOBAL!R197&gt;0,"c","b"))</f>
        <v>0</v>
      </c>
    </row>
    <row r="198" ht="12.75" hidden="1" spans="1:20">
      <c r="A198" s="158" t="str">
        <f>Cartilha_GLOBAL!A198</f>
        <v>COMPOSIÇÃO 02555</v>
      </c>
      <c r="B198" s="100" t="str">
        <f>Cartilha_GLOBAL!B198</f>
        <v>ORSE - jan/23</v>
      </c>
      <c r="C198" s="159" t="str">
        <f>Cartilha_GLOBAL!C198</f>
        <v>PLACA 20x35cm EM CHAPA ESMALTADA PARA IDENTIFICAÇÃO DE LOGRADOUROS</v>
      </c>
      <c r="D198" s="94" t="s">
        <v>279</v>
      </c>
      <c r="E198" s="95">
        <f>Cartilha_GLOBAL!$E198</f>
        <v>98.05</v>
      </c>
      <c r="F198" s="96">
        <f>Cartilha_GLOBAL!$F198</f>
        <v>120.35</v>
      </c>
      <c r="G198" s="108"/>
      <c r="H198" s="107">
        <f t="shared" si="8"/>
        <v>0</v>
      </c>
      <c r="I198" s="143">
        <f t="shared" si="9"/>
        <v>0</v>
      </c>
      <c r="J198" s="142"/>
      <c r="L198" s="7" t="str">
        <f t="shared" si="10"/>
        <v/>
      </c>
      <c r="M198" s="7" t="str">
        <f t="shared" si="11"/>
        <v/>
      </c>
      <c r="N198" s="7" t="str">
        <f>Cartilha_GLOBAL!N198</f>
        <v/>
      </c>
      <c r="O198" s="144"/>
      <c r="Q198" s="151"/>
      <c r="R198" s="152">
        <v>0</v>
      </c>
      <c r="T198" s="153">
        <f>IF(Cartilha_GLOBAL!R198=0,0,IF(Cartilha_GLOBAL!R198&gt;0,"c","b"))</f>
        <v>0</v>
      </c>
    </row>
    <row r="199" ht="12.75" hidden="1" spans="1:20">
      <c r="A199" s="154" t="s">
        <v>446</v>
      </c>
      <c r="B199" s="94"/>
      <c r="C199" s="155" t="s">
        <v>447</v>
      </c>
      <c r="D199" s="156">
        <v>0</v>
      </c>
      <c r="E199" s="95">
        <f>Cartilha_GLOBAL!$E199</f>
        <v>0</v>
      </c>
      <c r="F199" s="96">
        <f>Cartilha_GLOBAL!$F199</f>
        <v>0</v>
      </c>
      <c r="G199" s="97"/>
      <c r="H199" s="98">
        <f t="shared" si="8"/>
        <v>0</v>
      </c>
      <c r="I199" s="141">
        <f t="shared" si="9"/>
        <v>0</v>
      </c>
      <c r="J199" s="142"/>
      <c r="K199" s="138" t="str">
        <f>IF(OR(SUM(I200:I203)&gt;0,SUM(I200:I203)&gt;0),"xx","")</f>
        <v/>
      </c>
      <c r="L199" s="7" t="str">
        <f t="shared" si="10"/>
        <v/>
      </c>
      <c r="M199" s="7" t="str">
        <f t="shared" si="11"/>
        <v/>
      </c>
      <c r="N199" s="7" t="str">
        <f>Cartilha_GLOBAL!N199</f>
        <v/>
      </c>
      <c r="O199" s="144"/>
      <c r="Q199" s="151"/>
      <c r="R199" s="152">
        <v>0</v>
      </c>
      <c r="T199" s="153">
        <f>IF(Cartilha_GLOBAL!R199=0,0,IF(Cartilha_GLOBAL!R199&gt;0,"c","b"))</f>
        <v>0</v>
      </c>
    </row>
    <row r="200" ht="22.5" hidden="1" spans="1:20">
      <c r="A200" s="160">
        <v>103694</v>
      </c>
      <c r="B200" s="110" t="s">
        <v>252</v>
      </c>
      <c r="C200" s="104" t="s">
        <v>448</v>
      </c>
      <c r="D200" s="94" t="s">
        <v>279</v>
      </c>
      <c r="E200" s="95">
        <f>Cartilha_GLOBAL!$E200</f>
        <v>111.41</v>
      </c>
      <c r="F200" s="96">
        <f>Cartilha_GLOBAL!$F200</f>
        <v>136.74</v>
      </c>
      <c r="G200" s="108"/>
      <c r="H200" s="107">
        <f t="shared" si="8"/>
        <v>0</v>
      </c>
      <c r="I200" s="143">
        <f t="shared" si="9"/>
        <v>0</v>
      </c>
      <c r="J200" s="142"/>
      <c r="K200" s="183"/>
      <c r="L200" s="7" t="str">
        <f t="shared" si="10"/>
        <v/>
      </c>
      <c r="M200" s="7" t="str">
        <f t="shared" si="11"/>
        <v/>
      </c>
      <c r="N200" s="7" t="str">
        <f>Cartilha_GLOBAL!N200</f>
        <v/>
      </c>
      <c r="O200" s="144"/>
      <c r="Q200" s="151"/>
      <c r="R200" s="152">
        <v>0</v>
      </c>
      <c r="T200" s="153">
        <f>IF(Cartilha_GLOBAL!R200=0,0,IF(Cartilha_GLOBAL!R200&gt;0,"c","b"))</f>
        <v>0</v>
      </c>
    </row>
    <row r="201" ht="22.5" hidden="1" spans="1:20">
      <c r="A201" s="160">
        <v>103695</v>
      </c>
      <c r="B201" s="110" t="s">
        <v>252</v>
      </c>
      <c r="C201" s="104" t="s">
        <v>449</v>
      </c>
      <c r="D201" s="94" t="s">
        <v>279</v>
      </c>
      <c r="E201" s="95">
        <f>Cartilha_GLOBAL!$E201</f>
        <v>99.82</v>
      </c>
      <c r="F201" s="96">
        <f>Cartilha_GLOBAL!$F201</f>
        <v>122.52</v>
      </c>
      <c r="G201" s="108"/>
      <c r="H201" s="107">
        <f t="shared" si="8"/>
        <v>0</v>
      </c>
      <c r="I201" s="143">
        <f t="shared" si="9"/>
        <v>0</v>
      </c>
      <c r="J201" s="142"/>
      <c r="K201" s="183"/>
      <c r="L201" s="7" t="str">
        <f t="shared" si="10"/>
        <v/>
      </c>
      <c r="M201" s="7" t="str">
        <f t="shared" si="11"/>
        <v/>
      </c>
      <c r="N201" s="7" t="str">
        <f>Cartilha_GLOBAL!N201</f>
        <v/>
      </c>
      <c r="O201" s="144"/>
      <c r="Q201" s="151"/>
      <c r="R201" s="152">
        <v>0</v>
      </c>
      <c r="T201" s="153">
        <f>IF(Cartilha_GLOBAL!R201=0,0,IF(Cartilha_GLOBAL!R201&gt;0,"c","b"))</f>
        <v>0</v>
      </c>
    </row>
    <row r="202" ht="22.5" hidden="1" spans="1:20">
      <c r="A202" s="160">
        <v>103696</v>
      </c>
      <c r="B202" s="110" t="s">
        <v>252</v>
      </c>
      <c r="C202" s="104" t="s">
        <v>450</v>
      </c>
      <c r="D202" s="94" t="s">
        <v>279</v>
      </c>
      <c r="E202" s="95">
        <f>Cartilha_GLOBAL!$E202</f>
        <v>143.82</v>
      </c>
      <c r="F202" s="96">
        <f>Cartilha_GLOBAL!$F202</f>
        <v>176.52</v>
      </c>
      <c r="G202" s="108"/>
      <c r="H202" s="107">
        <f t="shared" si="8"/>
        <v>0</v>
      </c>
      <c r="I202" s="143">
        <f t="shared" si="9"/>
        <v>0</v>
      </c>
      <c r="J202" s="142"/>
      <c r="K202" s="183"/>
      <c r="L202" s="7" t="str">
        <f t="shared" si="10"/>
        <v/>
      </c>
      <c r="M202" s="7" t="str">
        <f t="shared" si="11"/>
        <v/>
      </c>
      <c r="N202" s="7" t="str">
        <f>Cartilha_GLOBAL!N202</f>
        <v/>
      </c>
      <c r="O202" s="144"/>
      <c r="Q202" s="151"/>
      <c r="R202" s="152">
        <v>0</v>
      </c>
      <c r="T202" s="153">
        <f>IF(Cartilha_GLOBAL!R202=0,0,IF(Cartilha_GLOBAL!R202&gt;0,"c","b"))</f>
        <v>0</v>
      </c>
    </row>
    <row r="203" ht="22.5" hidden="1" spans="1:20">
      <c r="A203" s="160">
        <v>103697</v>
      </c>
      <c r="B203" s="110" t="s">
        <v>252</v>
      </c>
      <c r="C203" s="104" t="s">
        <v>451</v>
      </c>
      <c r="D203" s="94" t="s">
        <v>279</v>
      </c>
      <c r="E203" s="95">
        <f>Cartilha_GLOBAL!$E203</f>
        <v>132.23</v>
      </c>
      <c r="F203" s="96">
        <f>Cartilha_GLOBAL!$F203</f>
        <v>162.3</v>
      </c>
      <c r="G203" s="108"/>
      <c r="H203" s="107">
        <f t="shared" si="8"/>
        <v>0</v>
      </c>
      <c r="I203" s="143">
        <f t="shared" si="9"/>
        <v>0</v>
      </c>
      <c r="J203" s="142"/>
      <c r="K203" s="183"/>
      <c r="L203" s="7" t="str">
        <f t="shared" si="10"/>
        <v/>
      </c>
      <c r="M203" s="7" t="str">
        <f t="shared" si="11"/>
        <v/>
      </c>
      <c r="N203" s="7" t="str">
        <f>Cartilha_GLOBAL!N203</f>
        <v/>
      </c>
      <c r="O203" s="144"/>
      <c r="Q203" s="151"/>
      <c r="R203" s="152">
        <v>0</v>
      </c>
      <c r="T203" s="153">
        <f>IF(Cartilha_GLOBAL!R203=0,0,IF(Cartilha_GLOBAL!R203&gt;0,"c","b"))</f>
        <v>0</v>
      </c>
    </row>
    <row r="204" ht="12.75" hidden="1" spans="1:20">
      <c r="A204" s="154" t="s">
        <v>452</v>
      </c>
      <c r="B204" s="94"/>
      <c r="C204" s="155" t="s">
        <v>453</v>
      </c>
      <c r="D204" s="156">
        <v>0</v>
      </c>
      <c r="E204" s="95">
        <f>Cartilha_GLOBAL!$E204</f>
        <v>0</v>
      </c>
      <c r="F204" s="96">
        <f>Cartilha_GLOBAL!$F204</f>
        <v>0</v>
      </c>
      <c r="G204" s="97"/>
      <c r="H204" s="98">
        <f t="shared" si="8"/>
        <v>0</v>
      </c>
      <c r="I204" s="141">
        <f t="shared" si="9"/>
        <v>0</v>
      </c>
      <c r="J204" s="142"/>
      <c r="K204" s="138" t="str">
        <f>IF(OR(SUM(I204)&gt;0,SUM(I204)&gt;0),"xx","")</f>
        <v/>
      </c>
      <c r="L204" s="7" t="str">
        <f t="shared" si="10"/>
        <v/>
      </c>
      <c r="M204" s="7" t="str">
        <f t="shared" si="11"/>
        <v/>
      </c>
      <c r="N204" s="7" t="str">
        <f>Cartilha_GLOBAL!N204</f>
        <v/>
      </c>
      <c r="O204" s="144"/>
      <c r="Q204" s="151"/>
      <c r="R204" s="152">
        <v>0</v>
      </c>
      <c r="T204" s="153">
        <f>IF(Cartilha_GLOBAL!R204=0,0,IF(Cartilha_GLOBAL!R204&gt;0,"c","b"))</f>
        <v>0</v>
      </c>
    </row>
    <row r="205" ht="12.75" spans="1:20">
      <c r="A205" s="158" t="s">
        <v>168</v>
      </c>
      <c r="B205" s="94"/>
      <c r="C205" s="161" t="s">
        <v>454</v>
      </c>
      <c r="D205" s="94">
        <v>0</v>
      </c>
      <c r="E205" s="162">
        <f>Cartilha_GLOBAL!$E205</f>
        <v>0</v>
      </c>
      <c r="F205" s="102">
        <f>Cartilha_GLOBAL!$F205</f>
        <v>0</v>
      </c>
      <c r="G205" s="98"/>
      <c r="H205" s="98">
        <f t="shared" si="8"/>
        <v>0</v>
      </c>
      <c r="I205" s="141">
        <f t="shared" si="9"/>
        <v>0</v>
      </c>
      <c r="J205" s="142"/>
      <c r="K205" s="138" t="str">
        <f>IF(OR(SUM(I206:I227)&gt;0,SUM(I206:I227)&gt;0),"xx","")</f>
        <v>xx</v>
      </c>
      <c r="L205" s="7" t="str">
        <f t="shared" si="10"/>
        <v>x</v>
      </c>
      <c r="M205" s="7" t="str">
        <f t="shared" si="11"/>
        <v>x</v>
      </c>
      <c r="N205" s="7" t="str">
        <f>Cartilha_GLOBAL!N205</f>
        <v>x</v>
      </c>
      <c r="O205" s="144"/>
      <c r="Q205" s="151"/>
      <c r="R205" s="152">
        <v>0</v>
      </c>
      <c r="T205" s="153">
        <f>IF(Cartilha_GLOBAL!R205=0,0,IF(Cartilha_GLOBAL!R205&gt;0,"c","b"))</f>
        <v>0</v>
      </c>
    </row>
    <row r="206" ht="23.25" spans="1:20">
      <c r="A206" s="163">
        <f>Cartilha_GLOBAL!A206</f>
        <v>98525</v>
      </c>
      <c r="B206" s="164" t="str">
        <f>Cartilha_GLOBAL!B206</f>
        <v>SINAPI</v>
      </c>
      <c r="C206" s="165" t="str">
        <f>Cartilha_GLOBAL!C206</f>
        <v>LIMPEZA MECANIZADA DE CAMADA VEGETAL, VEGETAÇÃO E PEQUENAS ÁRVORES (DIÂMETRO DE TRONCO MENOR QUE 0,20 M), COM TRATOR DE ESTEIRAS.AF_05/2018</v>
      </c>
      <c r="D206" s="166" t="str">
        <f>Cartilha_GLOBAL!D206</f>
        <v>M2</v>
      </c>
      <c r="E206" s="167">
        <f>Cartilha_GLOBAL!$E206</f>
        <v>0.42</v>
      </c>
      <c r="F206" s="168">
        <f>Cartilha_GLOBAL!$F206</f>
        <v>0.52</v>
      </c>
      <c r="G206" s="169">
        <v>1100</v>
      </c>
      <c r="H206" s="170">
        <f t="shared" si="8"/>
        <v>0.52</v>
      </c>
      <c r="I206" s="184">
        <f t="shared" si="9"/>
        <v>572</v>
      </c>
      <c r="J206" s="142"/>
      <c r="K206" s="146"/>
      <c r="L206" s="7" t="str">
        <f t="shared" si="10"/>
        <v>x</v>
      </c>
      <c r="M206" s="7" t="str">
        <f t="shared" si="11"/>
        <v>x</v>
      </c>
      <c r="N206" s="7" t="str">
        <f>Cartilha_GLOBAL!N206</f>
        <v>x</v>
      </c>
      <c r="O206" s="144"/>
      <c r="Q206" s="151"/>
      <c r="R206" s="152">
        <v>0</v>
      </c>
      <c r="T206" s="153">
        <f>IF(Cartilha_GLOBAL!R206=0,0,IF(Cartilha_GLOBAL!R206&gt;0,"c","b"))</f>
        <v>0</v>
      </c>
    </row>
    <row r="207" ht="12.75" hidden="1" spans="1:20">
      <c r="A207" s="163" t="str">
        <f>Cartilha_GLOBAL!A207</f>
        <v>COMPOSIÇÃO 20</v>
      </c>
      <c r="B207" s="164" t="str">
        <f>Cartilha_GLOBAL!B207</f>
        <v>COMPOSIÇÃO</v>
      </c>
      <c r="C207" s="165" t="str">
        <f>Cartilha_GLOBAL!C207</f>
        <v>REMOÇÃO DE CERCAMENTO DE MOURÕES E TELA</v>
      </c>
      <c r="D207" s="166" t="str">
        <f>Cartilha_GLOBAL!D207</f>
        <v>M</v>
      </c>
      <c r="E207" s="167">
        <f>Cartilha_GLOBAL!$E207</f>
        <v>18.1</v>
      </c>
      <c r="F207" s="168">
        <f>Cartilha_GLOBAL!$F207</f>
        <v>22.22</v>
      </c>
      <c r="G207" s="169"/>
      <c r="H207" s="170">
        <f t="shared" si="8"/>
        <v>0</v>
      </c>
      <c r="I207" s="184">
        <f t="shared" si="9"/>
        <v>0</v>
      </c>
      <c r="J207" s="142"/>
      <c r="K207" s="146"/>
      <c r="L207" s="7" t="str">
        <f t="shared" si="10"/>
        <v/>
      </c>
      <c r="M207" s="7" t="str">
        <f t="shared" si="11"/>
        <v/>
      </c>
      <c r="N207" s="7" t="str">
        <f>Cartilha_GLOBAL!N207</f>
        <v/>
      </c>
      <c r="O207" s="144"/>
      <c r="Q207" s="151"/>
      <c r="R207" s="152">
        <v>0</v>
      </c>
      <c r="T207" s="153">
        <f>IF(Cartilha_GLOBAL!R207=0,0,IF(Cartilha_GLOBAL!R207&gt;0,"c","b"))</f>
        <v>0</v>
      </c>
    </row>
    <row r="208" ht="12.75" hidden="1" spans="1:20">
      <c r="A208" s="163" t="str">
        <f>Cartilha_GLOBAL!A208</f>
        <v>COMPOSIÇÃO 21</v>
      </c>
      <c r="B208" s="164" t="str">
        <f>Cartilha_GLOBAL!B208</f>
        <v>COMPOSIÇÃO</v>
      </c>
      <c r="C208" s="165" t="str">
        <f>Cartilha_GLOBAL!C208</f>
        <v>REMOÇÃO DE LAJOTAS SEM REAPROVEITAMENTO</v>
      </c>
      <c r="D208" s="166" t="str">
        <f>Cartilha_GLOBAL!D208</f>
        <v>M2</v>
      </c>
      <c r="E208" s="167">
        <f>Cartilha_GLOBAL!$E208</f>
        <v>6.28</v>
      </c>
      <c r="F208" s="168">
        <f>Cartilha_GLOBAL!$F208</f>
        <v>7.71</v>
      </c>
      <c r="G208" s="169"/>
      <c r="H208" s="170">
        <f t="shared" si="8"/>
        <v>0</v>
      </c>
      <c r="I208" s="184">
        <f t="shared" si="9"/>
        <v>0</v>
      </c>
      <c r="J208" s="142"/>
      <c r="K208" s="146"/>
      <c r="L208" s="7" t="str">
        <f t="shared" si="10"/>
        <v/>
      </c>
      <c r="M208" s="7" t="str">
        <f t="shared" si="11"/>
        <v/>
      </c>
      <c r="N208" s="7" t="str">
        <f>Cartilha_GLOBAL!N208</f>
        <v/>
      </c>
      <c r="O208" s="144"/>
      <c r="Q208" s="151"/>
      <c r="R208" s="152">
        <v>0</v>
      </c>
      <c r="T208" s="153">
        <f>IF(Cartilha_GLOBAL!R208=0,0,IF(Cartilha_GLOBAL!R208&gt;0,"c","b"))</f>
        <v>0</v>
      </c>
    </row>
    <row r="209" ht="12.75" hidden="1" spans="1:20">
      <c r="A209" s="163">
        <f>Cartilha_GLOBAL!A209</f>
        <v>0</v>
      </c>
      <c r="B209" s="164">
        <f>Cartilha_GLOBAL!B209</f>
        <v>0</v>
      </c>
      <c r="C209" s="165">
        <f>Cartilha_GLOBAL!C209</f>
        <v>0</v>
      </c>
      <c r="D209" s="166">
        <f>Cartilha_GLOBAL!D209</f>
        <v>0</v>
      </c>
      <c r="E209" s="167">
        <f>Cartilha_GLOBAL!$E209</f>
        <v>0</v>
      </c>
      <c r="F209" s="168">
        <f>Cartilha_GLOBAL!$F209</f>
        <v>0</v>
      </c>
      <c r="G209" s="169"/>
      <c r="H209" s="170">
        <f t="shared" si="8"/>
        <v>0</v>
      </c>
      <c r="I209" s="184">
        <f t="shared" si="9"/>
        <v>0</v>
      </c>
      <c r="J209" s="142"/>
      <c r="K209" s="146"/>
      <c r="L209" s="7" t="str">
        <f t="shared" si="10"/>
        <v/>
      </c>
      <c r="M209" s="7" t="str">
        <f t="shared" si="11"/>
        <v/>
      </c>
      <c r="N209" s="7" t="str">
        <f>Cartilha_GLOBAL!N209</f>
        <v/>
      </c>
      <c r="O209" s="144"/>
      <c r="Q209" s="151"/>
      <c r="R209" s="152">
        <v>0</v>
      </c>
      <c r="T209" s="153">
        <f>IF(Cartilha_GLOBAL!R209=0,0,IF(Cartilha_GLOBAL!R209&gt;0,"c","b"))</f>
        <v>0</v>
      </c>
    </row>
    <row r="210" ht="12.75" hidden="1" spans="1:20">
      <c r="A210" s="163">
        <f>Cartilha_GLOBAL!A210</f>
        <v>0</v>
      </c>
      <c r="B210" s="164">
        <f>Cartilha_GLOBAL!B210</f>
        <v>0</v>
      </c>
      <c r="C210" s="165">
        <f>Cartilha_GLOBAL!C210</f>
        <v>0</v>
      </c>
      <c r="D210" s="166">
        <f>Cartilha_GLOBAL!D210</f>
        <v>0</v>
      </c>
      <c r="E210" s="167">
        <f>Cartilha_GLOBAL!$E210</f>
        <v>0</v>
      </c>
      <c r="F210" s="168">
        <f>Cartilha_GLOBAL!$F210</f>
        <v>0</v>
      </c>
      <c r="G210" s="169"/>
      <c r="H210" s="170">
        <f t="shared" si="8"/>
        <v>0</v>
      </c>
      <c r="I210" s="184">
        <f t="shared" si="9"/>
        <v>0</v>
      </c>
      <c r="J210" s="142"/>
      <c r="K210" s="146"/>
      <c r="L210" s="7" t="str">
        <f t="shared" si="10"/>
        <v/>
      </c>
      <c r="M210" s="7" t="str">
        <f t="shared" si="11"/>
        <v/>
      </c>
      <c r="N210" s="7" t="str">
        <f>Cartilha_GLOBAL!N210</f>
        <v/>
      </c>
      <c r="O210" s="144"/>
      <c r="Q210" s="151"/>
      <c r="R210" s="152">
        <v>0</v>
      </c>
      <c r="T210" s="153">
        <f>IF(Cartilha_GLOBAL!R210=0,0,IF(Cartilha_GLOBAL!R210&gt;0,"c","b"))</f>
        <v>0</v>
      </c>
    </row>
    <row r="211" ht="12.75" hidden="1" spans="1:20">
      <c r="A211" s="163">
        <f>Cartilha_GLOBAL!A211</f>
        <v>0</v>
      </c>
      <c r="B211" s="164">
        <f>Cartilha_GLOBAL!B211</f>
        <v>0</v>
      </c>
      <c r="C211" s="165">
        <f>Cartilha_GLOBAL!C211</f>
        <v>0</v>
      </c>
      <c r="D211" s="166">
        <f>Cartilha_GLOBAL!D211</f>
        <v>0</v>
      </c>
      <c r="E211" s="167">
        <f>Cartilha_GLOBAL!$E211</f>
        <v>0</v>
      </c>
      <c r="F211" s="168">
        <f>Cartilha_GLOBAL!$F211</f>
        <v>0</v>
      </c>
      <c r="G211" s="169"/>
      <c r="H211" s="170">
        <f t="shared" si="8"/>
        <v>0</v>
      </c>
      <c r="I211" s="184">
        <f t="shared" si="9"/>
        <v>0</v>
      </c>
      <c r="J211" s="142"/>
      <c r="K211" s="146"/>
      <c r="L211" s="7" t="str">
        <f t="shared" si="10"/>
        <v/>
      </c>
      <c r="M211" s="7" t="str">
        <f t="shared" si="11"/>
        <v/>
      </c>
      <c r="N211" s="7" t="str">
        <f>Cartilha_GLOBAL!N211</f>
        <v/>
      </c>
      <c r="O211" s="144"/>
      <c r="Q211" s="151"/>
      <c r="R211" s="152">
        <v>0</v>
      </c>
      <c r="T211" s="153">
        <f>IF(Cartilha_GLOBAL!R211=0,0,IF(Cartilha_GLOBAL!R211&gt;0,"c","b"))</f>
        <v>0</v>
      </c>
    </row>
    <row r="212" ht="12.75" hidden="1" spans="1:20">
      <c r="A212" s="163">
        <f>Cartilha_GLOBAL!A212</f>
        <v>0</v>
      </c>
      <c r="B212" s="164">
        <f>Cartilha_GLOBAL!B212</f>
        <v>0</v>
      </c>
      <c r="C212" s="165">
        <f>Cartilha_GLOBAL!C212</f>
        <v>0</v>
      </c>
      <c r="D212" s="166">
        <f>Cartilha_GLOBAL!D212</f>
        <v>0</v>
      </c>
      <c r="E212" s="167">
        <f>Cartilha_GLOBAL!$E212</f>
        <v>0</v>
      </c>
      <c r="F212" s="168">
        <f>Cartilha_GLOBAL!$F212</f>
        <v>0</v>
      </c>
      <c r="G212" s="169"/>
      <c r="H212" s="170">
        <f t="shared" si="8"/>
        <v>0</v>
      </c>
      <c r="I212" s="184">
        <f t="shared" si="9"/>
        <v>0</v>
      </c>
      <c r="J212" s="142"/>
      <c r="K212" s="146"/>
      <c r="L212" s="7" t="str">
        <f t="shared" si="10"/>
        <v/>
      </c>
      <c r="M212" s="7" t="str">
        <f t="shared" si="11"/>
        <v/>
      </c>
      <c r="N212" s="7" t="str">
        <f>Cartilha_GLOBAL!N212</f>
        <v/>
      </c>
      <c r="O212" s="144"/>
      <c r="Q212" s="151"/>
      <c r="R212" s="152">
        <v>0</v>
      </c>
      <c r="T212" s="153">
        <f>IF(Cartilha_GLOBAL!R212=0,0,IF(Cartilha_GLOBAL!R212&gt;0,"c","b"))</f>
        <v>0</v>
      </c>
    </row>
    <row r="213" ht="12.75" hidden="1" spans="1:20">
      <c r="A213" s="163">
        <f>Cartilha_GLOBAL!A213</f>
        <v>0</v>
      </c>
      <c r="B213" s="164">
        <f>Cartilha_GLOBAL!B213</f>
        <v>0</v>
      </c>
      <c r="C213" s="165">
        <f>Cartilha_GLOBAL!C213</f>
        <v>0</v>
      </c>
      <c r="D213" s="166">
        <f>Cartilha_GLOBAL!D213</f>
        <v>0</v>
      </c>
      <c r="E213" s="167">
        <f>Cartilha_GLOBAL!$E213</f>
        <v>0</v>
      </c>
      <c r="F213" s="168">
        <f>Cartilha_GLOBAL!$F213</f>
        <v>0</v>
      </c>
      <c r="G213" s="169"/>
      <c r="H213" s="170">
        <f t="shared" si="8"/>
        <v>0</v>
      </c>
      <c r="I213" s="184">
        <f t="shared" si="9"/>
        <v>0</v>
      </c>
      <c r="J213" s="142"/>
      <c r="K213" s="146"/>
      <c r="L213" s="7" t="str">
        <f t="shared" si="10"/>
        <v/>
      </c>
      <c r="M213" s="7" t="str">
        <f t="shared" si="11"/>
        <v/>
      </c>
      <c r="N213" s="7" t="str">
        <f>Cartilha_GLOBAL!N213</f>
        <v/>
      </c>
      <c r="O213" s="144"/>
      <c r="Q213" s="151"/>
      <c r="R213" s="152">
        <v>0</v>
      </c>
      <c r="T213" s="153">
        <f>IF(Cartilha_GLOBAL!R213=0,0,IF(Cartilha_GLOBAL!R213&gt;0,"c","b"))</f>
        <v>0</v>
      </c>
    </row>
    <row r="214" ht="12.75" hidden="1" spans="1:20">
      <c r="A214" s="163">
        <f>Cartilha_GLOBAL!A214</f>
        <v>0</v>
      </c>
      <c r="B214" s="164">
        <f>Cartilha_GLOBAL!B214</f>
        <v>0</v>
      </c>
      <c r="C214" s="165">
        <f>Cartilha_GLOBAL!C214</f>
        <v>0</v>
      </c>
      <c r="D214" s="166">
        <f>Cartilha_GLOBAL!D214</f>
        <v>0</v>
      </c>
      <c r="E214" s="167">
        <f>Cartilha_GLOBAL!$E214</f>
        <v>0</v>
      </c>
      <c r="F214" s="168">
        <f>Cartilha_GLOBAL!$F214</f>
        <v>0</v>
      </c>
      <c r="G214" s="169"/>
      <c r="H214" s="170">
        <f t="shared" si="8"/>
        <v>0</v>
      </c>
      <c r="I214" s="184">
        <f t="shared" si="9"/>
        <v>0</v>
      </c>
      <c r="J214" s="142"/>
      <c r="K214" s="146"/>
      <c r="L214" s="7" t="str">
        <f t="shared" si="10"/>
        <v/>
      </c>
      <c r="M214" s="7" t="str">
        <f t="shared" si="11"/>
        <v/>
      </c>
      <c r="N214" s="7" t="str">
        <f>Cartilha_GLOBAL!N214</f>
        <v/>
      </c>
      <c r="O214" s="144"/>
      <c r="Q214" s="151"/>
      <c r="R214" s="152">
        <v>0</v>
      </c>
      <c r="T214" s="153">
        <f>IF(Cartilha_GLOBAL!R214=0,0,IF(Cartilha_GLOBAL!R214&gt;0,"c","b"))</f>
        <v>0</v>
      </c>
    </row>
    <row r="215" ht="12.75" hidden="1" spans="1:20">
      <c r="A215" s="163">
        <f>Cartilha_GLOBAL!A215</f>
        <v>0</v>
      </c>
      <c r="B215" s="164">
        <f>Cartilha_GLOBAL!B215</f>
        <v>0</v>
      </c>
      <c r="C215" s="165">
        <f>Cartilha_GLOBAL!C215</f>
        <v>0</v>
      </c>
      <c r="D215" s="166">
        <f>Cartilha_GLOBAL!D215</f>
        <v>0</v>
      </c>
      <c r="E215" s="167">
        <f>Cartilha_GLOBAL!$E215</f>
        <v>0</v>
      </c>
      <c r="F215" s="168">
        <f>Cartilha_GLOBAL!$F215</f>
        <v>0</v>
      </c>
      <c r="G215" s="169"/>
      <c r="H215" s="170">
        <f t="shared" si="8"/>
        <v>0</v>
      </c>
      <c r="I215" s="184">
        <f t="shared" si="9"/>
        <v>0</v>
      </c>
      <c r="J215" s="142"/>
      <c r="K215" s="146"/>
      <c r="L215" s="7" t="str">
        <f t="shared" si="10"/>
        <v/>
      </c>
      <c r="M215" s="7" t="str">
        <f t="shared" si="11"/>
        <v/>
      </c>
      <c r="N215" s="7" t="str">
        <f>Cartilha_GLOBAL!N215</f>
        <v/>
      </c>
      <c r="O215" s="144"/>
      <c r="Q215" s="151"/>
      <c r="R215" s="152">
        <v>0</v>
      </c>
      <c r="T215" s="153">
        <f>IF(Cartilha_GLOBAL!R215=0,0,IF(Cartilha_GLOBAL!R215&gt;0,"c","b"))</f>
        <v>0</v>
      </c>
    </row>
    <row r="216" ht="12.75" hidden="1" spans="1:20">
      <c r="A216" s="163">
        <f>Cartilha_GLOBAL!A216</f>
        <v>0</v>
      </c>
      <c r="B216" s="164">
        <f>Cartilha_GLOBAL!B216</f>
        <v>0</v>
      </c>
      <c r="C216" s="165">
        <f>Cartilha_GLOBAL!C216</f>
        <v>0</v>
      </c>
      <c r="D216" s="166">
        <f>Cartilha_GLOBAL!D216</f>
        <v>0</v>
      </c>
      <c r="E216" s="167">
        <f>Cartilha_GLOBAL!$E216</f>
        <v>0</v>
      </c>
      <c r="F216" s="168">
        <f>Cartilha_GLOBAL!$F216</f>
        <v>0</v>
      </c>
      <c r="G216" s="169"/>
      <c r="H216" s="170">
        <f t="shared" ref="H216:H279" si="12">IF(G216=0,0,F216)</f>
        <v>0</v>
      </c>
      <c r="I216" s="184">
        <f t="shared" ref="I216:I279" si="13">IF(ISBLANK(G216),0,IF(R216=0,ROUND(G216*H216,2),IF(R216="b",ROUNDDOWN(G216*H216,2),ROUNDUP(G216*H216,2))))</f>
        <v>0</v>
      </c>
      <c r="J216" s="142"/>
      <c r="K216" s="146"/>
      <c r="L216" s="7" t="str">
        <f t="shared" ref="L216:L279" si="14">IF(K216="X","x",IF(K216="xx","x",IF(I216&gt;0,"x","")))</f>
        <v/>
      </c>
      <c r="M216" s="7" t="str">
        <f t="shared" ref="M216:M279" si="15">IF(K216="X","x",IF(K216="xx","x",IF(I216&gt;0,"x","")))</f>
        <v/>
      </c>
      <c r="N216" s="7" t="str">
        <f>Cartilha_GLOBAL!N216</f>
        <v/>
      </c>
      <c r="O216" s="144"/>
      <c r="Q216" s="151"/>
      <c r="R216" s="152">
        <v>0</v>
      </c>
      <c r="T216" s="153">
        <f>IF(Cartilha_GLOBAL!R216=0,0,IF(Cartilha_GLOBAL!R216&gt;0,"c","b"))</f>
        <v>0</v>
      </c>
    </row>
    <row r="217" ht="12.75" hidden="1" spans="1:20">
      <c r="A217" s="163">
        <f>Cartilha_GLOBAL!A217</f>
        <v>0</v>
      </c>
      <c r="B217" s="164">
        <f>Cartilha_GLOBAL!B217</f>
        <v>0</v>
      </c>
      <c r="C217" s="165">
        <f>Cartilha_GLOBAL!C217</f>
        <v>0</v>
      </c>
      <c r="D217" s="166">
        <f>Cartilha_GLOBAL!D217</f>
        <v>0</v>
      </c>
      <c r="E217" s="167">
        <f>Cartilha_GLOBAL!$E217</f>
        <v>0</v>
      </c>
      <c r="F217" s="168">
        <f>Cartilha_GLOBAL!$F217</f>
        <v>0</v>
      </c>
      <c r="G217" s="169"/>
      <c r="H217" s="170">
        <f t="shared" si="12"/>
        <v>0</v>
      </c>
      <c r="I217" s="184">
        <f t="shared" si="13"/>
        <v>0</v>
      </c>
      <c r="J217" s="142"/>
      <c r="K217" s="146"/>
      <c r="L217" s="7" t="str">
        <f t="shared" si="14"/>
        <v/>
      </c>
      <c r="M217" s="7" t="str">
        <f t="shared" si="15"/>
        <v/>
      </c>
      <c r="N217" s="7" t="str">
        <f>Cartilha_GLOBAL!N217</f>
        <v/>
      </c>
      <c r="O217" s="144"/>
      <c r="Q217" s="151"/>
      <c r="R217" s="152">
        <v>0</v>
      </c>
      <c r="T217" s="153">
        <f>IF(Cartilha_GLOBAL!R217=0,0,IF(Cartilha_GLOBAL!R217&gt;0,"c","b"))</f>
        <v>0</v>
      </c>
    </row>
    <row r="218" ht="12.75" hidden="1" spans="1:20">
      <c r="A218" s="163">
        <f>Cartilha_GLOBAL!A218</f>
        <v>0</v>
      </c>
      <c r="B218" s="164">
        <f>Cartilha_GLOBAL!B218</f>
        <v>0</v>
      </c>
      <c r="C218" s="165">
        <f>Cartilha_GLOBAL!C218</f>
        <v>0</v>
      </c>
      <c r="D218" s="166">
        <f>Cartilha_GLOBAL!D218</f>
        <v>0</v>
      </c>
      <c r="E218" s="167">
        <f>Cartilha_GLOBAL!$E218</f>
        <v>0</v>
      </c>
      <c r="F218" s="168">
        <f>Cartilha_GLOBAL!$F218</f>
        <v>0</v>
      </c>
      <c r="G218" s="169"/>
      <c r="H218" s="170">
        <f t="shared" si="12"/>
        <v>0</v>
      </c>
      <c r="I218" s="184">
        <f t="shared" si="13"/>
        <v>0</v>
      </c>
      <c r="J218" s="142"/>
      <c r="K218" s="146"/>
      <c r="L218" s="7" t="str">
        <f t="shared" si="14"/>
        <v/>
      </c>
      <c r="M218" s="7" t="str">
        <f t="shared" si="15"/>
        <v/>
      </c>
      <c r="N218" s="7" t="str">
        <f>Cartilha_GLOBAL!N218</f>
        <v/>
      </c>
      <c r="O218" s="144"/>
      <c r="Q218" s="151"/>
      <c r="R218" s="152">
        <v>0</v>
      </c>
      <c r="T218" s="153">
        <f>IF(Cartilha_GLOBAL!R218=0,0,IF(Cartilha_GLOBAL!R218&gt;0,"c","b"))</f>
        <v>0</v>
      </c>
    </row>
    <row r="219" ht="12.75" hidden="1" spans="1:20">
      <c r="A219" s="163">
        <f>Cartilha_GLOBAL!A219</f>
        <v>0</v>
      </c>
      <c r="B219" s="164">
        <f>Cartilha_GLOBAL!B219</f>
        <v>0</v>
      </c>
      <c r="C219" s="165">
        <f>Cartilha_GLOBAL!C219</f>
        <v>0</v>
      </c>
      <c r="D219" s="166">
        <f>Cartilha_GLOBAL!D219</f>
        <v>0</v>
      </c>
      <c r="E219" s="167">
        <f>Cartilha_GLOBAL!$E219</f>
        <v>0</v>
      </c>
      <c r="F219" s="168">
        <f>Cartilha_GLOBAL!$F219</f>
        <v>0</v>
      </c>
      <c r="G219" s="169"/>
      <c r="H219" s="170">
        <f t="shared" si="12"/>
        <v>0</v>
      </c>
      <c r="I219" s="184">
        <f t="shared" si="13"/>
        <v>0</v>
      </c>
      <c r="J219" s="142"/>
      <c r="K219" s="146"/>
      <c r="L219" s="7" t="str">
        <f t="shared" si="14"/>
        <v/>
      </c>
      <c r="M219" s="7" t="str">
        <f t="shared" si="15"/>
        <v/>
      </c>
      <c r="N219" s="7" t="str">
        <f>Cartilha_GLOBAL!N219</f>
        <v/>
      </c>
      <c r="O219" s="144"/>
      <c r="Q219" s="151"/>
      <c r="R219" s="152">
        <v>0</v>
      </c>
      <c r="T219" s="153">
        <f>IF(Cartilha_GLOBAL!R219=0,0,IF(Cartilha_GLOBAL!R219&gt;0,"c","b"))</f>
        <v>0</v>
      </c>
    </row>
    <row r="220" ht="12.75" hidden="1" spans="1:20">
      <c r="A220" s="163">
        <f>Cartilha_GLOBAL!A220</f>
        <v>0</v>
      </c>
      <c r="B220" s="164">
        <f>Cartilha_GLOBAL!B220</f>
        <v>0</v>
      </c>
      <c r="C220" s="165">
        <f>Cartilha_GLOBAL!C220</f>
        <v>0</v>
      </c>
      <c r="D220" s="166">
        <f>Cartilha_GLOBAL!D220</f>
        <v>0</v>
      </c>
      <c r="E220" s="167">
        <f>Cartilha_GLOBAL!$E220</f>
        <v>0</v>
      </c>
      <c r="F220" s="168">
        <f>Cartilha_GLOBAL!$F220</f>
        <v>0</v>
      </c>
      <c r="G220" s="169"/>
      <c r="H220" s="170">
        <f t="shared" si="12"/>
        <v>0</v>
      </c>
      <c r="I220" s="184">
        <f t="shared" si="13"/>
        <v>0</v>
      </c>
      <c r="J220" s="142"/>
      <c r="K220" s="146"/>
      <c r="L220" s="7" t="str">
        <f t="shared" si="14"/>
        <v/>
      </c>
      <c r="M220" s="7" t="str">
        <f t="shared" si="15"/>
        <v/>
      </c>
      <c r="N220" s="7" t="str">
        <f>Cartilha_GLOBAL!N220</f>
        <v/>
      </c>
      <c r="O220" s="144"/>
      <c r="Q220" s="151"/>
      <c r="R220" s="152">
        <v>0</v>
      </c>
      <c r="T220" s="153">
        <f>IF(Cartilha_GLOBAL!R220=0,0,IF(Cartilha_GLOBAL!R220&gt;0,"c","b"))</f>
        <v>0</v>
      </c>
    </row>
    <row r="221" ht="12.75" hidden="1" spans="1:20">
      <c r="A221" s="163">
        <f>Cartilha_GLOBAL!A221</f>
        <v>0</v>
      </c>
      <c r="B221" s="164">
        <f>Cartilha_GLOBAL!B221</f>
        <v>0</v>
      </c>
      <c r="C221" s="165">
        <f>Cartilha_GLOBAL!C221</f>
        <v>0</v>
      </c>
      <c r="D221" s="166">
        <f>Cartilha_GLOBAL!D221</f>
        <v>0</v>
      </c>
      <c r="E221" s="167">
        <f>Cartilha_GLOBAL!$E221</f>
        <v>0</v>
      </c>
      <c r="F221" s="168">
        <f>Cartilha_GLOBAL!$F221</f>
        <v>0</v>
      </c>
      <c r="G221" s="169"/>
      <c r="H221" s="170">
        <f t="shared" si="12"/>
        <v>0</v>
      </c>
      <c r="I221" s="184">
        <f t="shared" si="13"/>
        <v>0</v>
      </c>
      <c r="J221" s="142"/>
      <c r="K221" s="146"/>
      <c r="L221" s="7" t="str">
        <f t="shared" si="14"/>
        <v/>
      </c>
      <c r="M221" s="7" t="str">
        <f t="shared" si="15"/>
        <v/>
      </c>
      <c r="N221" s="7" t="str">
        <f>Cartilha_GLOBAL!N221</f>
        <v/>
      </c>
      <c r="O221" s="144"/>
      <c r="Q221" s="151"/>
      <c r="R221" s="152">
        <v>0</v>
      </c>
      <c r="T221" s="153">
        <f>IF(Cartilha_GLOBAL!R221=0,0,IF(Cartilha_GLOBAL!R221&gt;0,"c","b"))</f>
        <v>0</v>
      </c>
    </row>
    <row r="222" ht="12.75" hidden="1" spans="1:20">
      <c r="A222" s="163">
        <f>Cartilha_GLOBAL!A222</f>
        <v>0</v>
      </c>
      <c r="B222" s="164">
        <f>Cartilha_GLOBAL!B222</f>
        <v>0</v>
      </c>
      <c r="C222" s="165">
        <f>Cartilha_GLOBAL!C222</f>
        <v>0</v>
      </c>
      <c r="D222" s="166">
        <f>Cartilha_GLOBAL!D222</f>
        <v>0</v>
      </c>
      <c r="E222" s="167">
        <f>Cartilha_GLOBAL!$E222</f>
        <v>0</v>
      </c>
      <c r="F222" s="168">
        <f>Cartilha_GLOBAL!$F222</f>
        <v>0</v>
      </c>
      <c r="G222" s="169"/>
      <c r="H222" s="170">
        <f t="shared" si="12"/>
        <v>0</v>
      </c>
      <c r="I222" s="184">
        <f t="shared" si="13"/>
        <v>0</v>
      </c>
      <c r="J222" s="142"/>
      <c r="K222" s="146"/>
      <c r="L222" s="7" t="str">
        <f t="shared" si="14"/>
        <v/>
      </c>
      <c r="M222" s="7" t="str">
        <f t="shared" si="15"/>
        <v/>
      </c>
      <c r="N222" s="7" t="str">
        <f>Cartilha_GLOBAL!N222</f>
        <v/>
      </c>
      <c r="O222" s="144"/>
      <c r="Q222" s="151"/>
      <c r="R222" s="152">
        <v>0</v>
      </c>
      <c r="T222" s="153">
        <f>IF(Cartilha_GLOBAL!R222=0,0,IF(Cartilha_GLOBAL!R222&gt;0,"c","b"))</f>
        <v>0</v>
      </c>
    </row>
    <row r="223" ht="12.75" hidden="1" spans="1:20">
      <c r="A223" s="163">
        <f>Cartilha_GLOBAL!A223</f>
        <v>0</v>
      </c>
      <c r="B223" s="164">
        <f>Cartilha_GLOBAL!B223</f>
        <v>0</v>
      </c>
      <c r="C223" s="165">
        <f>Cartilha_GLOBAL!C223</f>
        <v>0</v>
      </c>
      <c r="D223" s="166">
        <f>Cartilha_GLOBAL!D223</f>
        <v>0</v>
      </c>
      <c r="E223" s="167">
        <f>Cartilha_GLOBAL!$E223</f>
        <v>0</v>
      </c>
      <c r="F223" s="168">
        <f>Cartilha_GLOBAL!$F223</f>
        <v>0</v>
      </c>
      <c r="G223" s="169"/>
      <c r="H223" s="170">
        <f t="shared" si="12"/>
        <v>0</v>
      </c>
      <c r="I223" s="184">
        <f t="shared" si="13"/>
        <v>0</v>
      </c>
      <c r="J223" s="142"/>
      <c r="K223" s="146"/>
      <c r="L223" s="7" t="str">
        <f t="shared" si="14"/>
        <v/>
      </c>
      <c r="M223" s="7" t="str">
        <f t="shared" si="15"/>
        <v/>
      </c>
      <c r="N223" s="7" t="str">
        <f>Cartilha_GLOBAL!N223</f>
        <v/>
      </c>
      <c r="O223" s="144"/>
      <c r="Q223" s="151"/>
      <c r="R223" s="152">
        <v>0</v>
      </c>
      <c r="T223" s="153">
        <f>IF(Cartilha_GLOBAL!R223=0,0,IF(Cartilha_GLOBAL!R223&gt;0,"c","b"))</f>
        <v>0</v>
      </c>
    </row>
    <row r="224" ht="12.75" hidden="1" spans="1:20">
      <c r="A224" s="163">
        <f>Cartilha_GLOBAL!A224</f>
        <v>0</v>
      </c>
      <c r="B224" s="164">
        <f>Cartilha_GLOBAL!B224</f>
        <v>0</v>
      </c>
      <c r="C224" s="165">
        <f>Cartilha_GLOBAL!C224</f>
        <v>0</v>
      </c>
      <c r="D224" s="166">
        <f>Cartilha_GLOBAL!D224</f>
        <v>0</v>
      </c>
      <c r="E224" s="167">
        <f>Cartilha_GLOBAL!$E224</f>
        <v>0</v>
      </c>
      <c r="F224" s="168">
        <f>Cartilha_GLOBAL!$F224</f>
        <v>0</v>
      </c>
      <c r="G224" s="169"/>
      <c r="H224" s="170">
        <f t="shared" si="12"/>
        <v>0</v>
      </c>
      <c r="I224" s="184">
        <f t="shared" si="13"/>
        <v>0</v>
      </c>
      <c r="J224" s="142"/>
      <c r="K224" s="146"/>
      <c r="L224" s="7" t="str">
        <f t="shared" si="14"/>
        <v/>
      </c>
      <c r="M224" s="7" t="str">
        <f t="shared" si="15"/>
        <v/>
      </c>
      <c r="N224" s="7" t="str">
        <f>Cartilha_GLOBAL!N224</f>
        <v/>
      </c>
      <c r="O224" s="144"/>
      <c r="Q224" s="151"/>
      <c r="R224" s="152">
        <v>0</v>
      </c>
      <c r="T224" s="153">
        <f>IF(Cartilha_GLOBAL!R224=0,0,IF(Cartilha_GLOBAL!R224&gt;0,"c","b"))</f>
        <v>0</v>
      </c>
    </row>
    <row r="225" ht="12.75" hidden="1" spans="1:20">
      <c r="A225" s="163">
        <f>Cartilha_GLOBAL!A225</f>
        <v>0</v>
      </c>
      <c r="B225" s="164">
        <f>Cartilha_GLOBAL!B225</f>
        <v>0</v>
      </c>
      <c r="C225" s="165">
        <f>Cartilha_GLOBAL!C225</f>
        <v>0</v>
      </c>
      <c r="D225" s="166">
        <f>Cartilha_GLOBAL!D225</f>
        <v>0</v>
      </c>
      <c r="E225" s="167">
        <f>Cartilha_GLOBAL!$E225</f>
        <v>0</v>
      </c>
      <c r="F225" s="168">
        <f>Cartilha_GLOBAL!$F225</f>
        <v>0</v>
      </c>
      <c r="G225" s="169"/>
      <c r="H225" s="170">
        <f t="shared" si="12"/>
        <v>0</v>
      </c>
      <c r="I225" s="184">
        <f t="shared" si="13"/>
        <v>0</v>
      </c>
      <c r="J225" s="142"/>
      <c r="K225" s="146"/>
      <c r="L225" s="7" t="str">
        <f t="shared" si="14"/>
        <v/>
      </c>
      <c r="M225" s="7" t="str">
        <f t="shared" si="15"/>
        <v/>
      </c>
      <c r="N225" s="7" t="str">
        <f>Cartilha_GLOBAL!N225</f>
        <v/>
      </c>
      <c r="O225" s="144"/>
      <c r="Q225" s="151"/>
      <c r="R225" s="152">
        <v>0</v>
      </c>
      <c r="T225" s="153">
        <f>IF(Cartilha_GLOBAL!R225=0,0,IF(Cartilha_GLOBAL!R225&gt;0,"c","b"))</f>
        <v>0</v>
      </c>
    </row>
    <row r="226" ht="12.75" hidden="1" spans="1:20">
      <c r="A226" s="163">
        <f>Cartilha_GLOBAL!A226</f>
        <v>0</v>
      </c>
      <c r="B226" s="164">
        <f>Cartilha_GLOBAL!B226</f>
        <v>0</v>
      </c>
      <c r="C226" s="165">
        <f>Cartilha_GLOBAL!C226</f>
        <v>0</v>
      </c>
      <c r="D226" s="166">
        <f>Cartilha_GLOBAL!D226</f>
        <v>0</v>
      </c>
      <c r="E226" s="167">
        <f>Cartilha_GLOBAL!$E226</f>
        <v>0</v>
      </c>
      <c r="F226" s="168">
        <f>Cartilha_GLOBAL!$F226</f>
        <v>0</v>
      </c>
      <c r="G226" s="169"/>
      <c r="H226" s="170">
        <f t="shared" si="12"/>
        <v>0</v>
      </c>
      <c r="I226" s="184">
        <f t="shared" si="13"/>
        <v>0</v>
      </c>
      <c r="J226" s="142"/>
      <c r="K226" s="146"/>
      <c r="L226" s="7" t="str">
        <f t="shared" si="14"/>
        <v/>
      </c>
      <c r="M226" s="7" t="str">
        <f t="shared" si="15"/>
        <v/>
      </c>
      <c r="N226" s="7" t="str">
        <f>Cartilha_GLOBAL!N226</f>
        <v/>
      </c>
      <c r="O226" s="144"/>
      <c r="Q226" s="151"/>
      <c r="R226" s="152">
        <v>0</v>
      </c>
      <c r="T226" s="153">
        <f>IF(Cartilha_GLOBAL!R226=0,0,IF(Cartilha_GLOBAL!R226&gt;0,"c","b"))</f>
        <v>0</v>
      </c>
    </row>
    <row r="227" ht="13.5" hidden="1" spans="1:20">
      <c r="A227" s="171">
        <f>Cartilha_GLOBAL!A227</f>
        <v>0</v>
      </c>
      <c r="B227" s="166">
        <f>Cartilha_GLOBAL!B227</f>
        <v>0</v>
      </c>
      <c r="C227" s="172">
        <f>Cartilha_GLOBAL!C227</f>
        <v>0</v>
      </c>
      <c r="D227" s="166">
        <f>Cartilha_GLOBAL!D227</f>
        <v>0</v>
      </c>
      <c r="E227" s="173">
        <f>Cartilha_GLOBAL!$E227</f>
        <v>0</v>
      </c>
      <c r="F227" s="174">
        <f>Cartilha_GLOBAL!$F227</f>
        <v>0</v>
      </c>
      <c r="G227" s="169"/>
      <c r="H227" s="170">
        <f t="shared" si="12"/>
        <v>0</v>
      </c>
      <c r="I227" s="185">
        <f t="shared" si="13"/>
        <v>0</v>
      </c>
      <c r="J227" s="142"/>
      <c r="K227" s="146"/>
      <c r="L227" s="7" t="str">
        <f t="shared" si="14"/>
        <v/>
      </c>
      <c r="M227" s="7" t="str">
        <f t="shared" si="15"/>
        <v/>
      </c>
      <c r="N227" s="7" t="str">
        <f>Cartilha_GLOBAL!N227</f>
        <v/>
      </c>
      <c r="O227" s="144"/>
      <c r="Q227" s="151"/>
      <c r="R227" s="152">
        <v>0</v>
      </c>
      <c r="T227" s="153">
        <f>IF(Cartilha_GLOBAL!R227=0,0,IF(Cartilha_GLOBAL!R227&gt;0,"c","b"))</f>
        <v>0</v>
      </c>
    </row>
    <row r="228" ht="13.5" spans="1:20">
      <c r="A228" s="84" t="str">
        <f>Cartilha_GLOBAL!A228</f>
        <v>2</v>
      </c>
      <c r="B228" s="85">
        <f>Cartilha_GLOBAL!B228</f>
        <v>0</v>
      </c>
      <c r="C228" s="86" t="str">
        <f>Cartilha_GLOBAL!C228</f>
        <v>MOVIMENTO DE TERRA, DRENAGEM E ÁGUAS PLUVIAIS</v>
      </c>
      <c r="D228" s="87">
        <f>Cartilha_GLOBAL!D228</f>
        <v>0</v>
      </c>
      <c r="E228" s="175"/>
      <c r="F228" s="176">
        <f>Cartilha_GLOBAL!$F228</f>
        <v>0</v>
      </c>
      <c r="G228" s="90"/>
      <c r="H228" s="90">
        <f t="shared" si="12"/>
        <v>0</v>
      </c>
      <c r="I228" s="136">
        <f t="shared" si="13"/>
        <v>0</v>
      </c>
      <c r="J228" s="137">
        <f>SUM(I231:I1326)</f>
        <v>18873.77</v>
      </c>
      <c r="K228" s="145" t="str">
        <f>IF(OR(E228&gt;0,J228&gt;0),"X","")</f>
        <v>X</v>
      </c>
      <c r="L228" s="7" t="str">
        <f t="shared" si="14"/>
        <v>x</v>
      </c>
      <c r="M228" s="7" t="str">
        <f t="shared" si="15"/>
        <v>x</v>
      </c>
      <c r="N228" s="7" t="str">
        <f>Cartilha_GLOBAL!N228</f>
        <v>x</v>
      </c>
      <c r="O228" s="144"/>
      <c r="Q228" s="151"/>
      <c r="R228" s="152">
        <v>0</v>
      </c>
      <c r="T228" s="153">
        <f>IF(Cartilha_GLOBAL!R228=0,0,IF(Cartilha_GLOBAL!R228&gt;0,"c","b"))</f>
        <v>0</v>
      </c>
    </row>
    <row r="229" ht="12.75" spans="1:20">
      <c r="A229" s="99" t="str">
        <f>Cartilha_GLOBAL!A229</f>
        <v>2.1</v>
      </c>
      <c r="B229" s="94">
        <f>Cartilha_GLOBAL!B229</f>
        <v>0</v>
      </c>
      <c r="C229" s="177" t="str">
        <f>Cartilha_GLOBAL!C229</f>
        <v>MOVIMENTO DE TERRA</v>
      </c>
      <c r="D229" s="178">
        <f>Cartilha_GLOBAL!D229</f>
        <v>0</v>
      </c>
      <c r="E229" s="179">
        <f>Cartilha_GLOBAL!$E229</f>
        <v>0</v>
      </c>
      <c r="F229" s="168">
        <f>Cartilha_GLOBAL!$F229</f>
        <v>0</v>
      </c>
      <c r="G229" s="180"/>
      <c r="H229" s="181">
        <f t="shared" si="12"/>
        <v>0</v>
      </c>
      <c r="I229" s="186">
        <f t="shared" si="13"/>
        <v>0</v>
      </c>
      <c r="J229" s="142"/>
      <c r="K229" s="145" t="str">
        <f>IF(OR(SUM(I230:I513)&gt;0,SUM(I230:I513)&gt;0),"xx","")</f>
        <v>xx</v>
      </c>
      <c r="L229" s="7" t="str">
        <f t="shared" si="14"/>
        <v>x</v>
      </c>
      <c r="M229" s="7" t="str">
        <f t="shared" si="15"/>
        <v>x</v>
      </c>
      <c r="N229" s="7" t="str">
        <f>Cartilha_GLOBAL!N229</f>
        <v>x</v>
      </c>
      <c r="O229" s="144"/>
      <c r="Q229" s="151"/>
      <c r="R229" s="152">
        <v>0</v>
      </c>
      <c r="T229" s="153">
        <f>IF(Cartilha_GLOBAL!R229=0,0,IF(Cartilha_GLOBAL!R229&gt;0,"c","b"))</f>
        <v>0</v>
      </c>
    </row>
    <row r="230" ht="12.75" hidden="1" spans="1:20">
      <c r="A230" s="99" t="str">
        <f>Cartilha_GLOBAL!A230</f>
        <v>2.1.1</v>
      </c>
      <c r="B230" s="94">
        <f>Cartilha_GLOBAL!B230</f>
        <v>0</v>
      </c>
      <c r="C230" s="177" t="str">
        <f>Cartilha_GLOBAL!C230</f>
        <v>ESCAVACAO MANUAL</v>
      </c>
      <c r="D230" s="178">
        <f>Cartilha_GLOBAL!D230</f>
        <v>0</v>
      </c>
      <c r="E230" s="179">
        <f>Cartilha_GLOBAL!$E230</f>
        <v>0</v>
      </c>
      <c r="F230" s="168">
        <f>Cartilha_GLOBAL!$F230</f>
        <v>0</v>
      </c>
      <c r="G230" s="180"/>
      <c r="H230" s="181">
        <f t="shared" si="12"/>
        <v>0</v>
      </c>
      <c r="I230" s="186">
        <f t="shared" si="13"/>
        <v>0</v>
      </c>
      <c r="J230" s="142"/>
      <c r="K230" s="145" t="str">
        <f>IF(OR(SUM(I231:I243)&gt;0,SUM(I231:I243)&gt;0),"xx","")</f>
        <v/>
      </c>
      <c r="L230" s="7" t="str">
        <f t="shared" si="14"/>
        <v/>
      </c>
      <c r="M230" s="7" t="str">
        <f t="shared" si="15"/>
        <v/>
      </c>
      <c r="N230" s="7" t="str">
        <f>Cartilha_GLOBAL!N230</f>
        <v/>
      </c>
      <c r="O230" s="144"/>
      <c r="Q230" s="151"/>
      <c r="R230" s="152">
        <v>0</v>
      </c>
      <c r="T230" s="153">
        <f>IF(Cartilha_GLOBAL!R230=0,0,IF(Cartilha_GLOBAL!R230&gt;0,"c","b"))</f>
        <v>0</v>
      </c>
    </row>
    <row r="231" ht="12.75" hidden="1" spans="1:20">
      <c r="A231" s="158">
        <f>Cartilha_GLOBAL!A231</f>
        <v>93358</v>
      </c>
      <c r="B231" s="94" t="str">
        <f>Cartilha_GLOBAL!B231</f>
        <v>SINAPI</v>
      </c>
      <c r="C231" s="104" t="str">
        <f>Cartilha_GLOBAL!C231</f>
        <v>ESCAVAÇÃO MANUAL DE VALA COM PROFUNDIDADE MENOR OU IGUAL A 1,30 M. AF_02/2021</v>
      </c>
      <c r="D231" s="94" t="str">
        <f>Cartilha_GLOBAL!D231</f>
        <v>M3</v>
      </c>
      <c r="E231" s="105">
        <f>Cartilha_GLOBAL!$E231</f>
        <v>99.37</v>
      </c>
      <c r="F231" s="182">
        <f>Cartilha_GLOBAL!$F231</f>
        <v>121.97</v>
      </c>
      <c r="G231" s="108"/>
      <c r="H231" s="107">
        <f t="shared" si="12"/>
        <v>0</v>
      </c>
      <c r="I231" s="143">
        <f t="shared" si="13"/>
        <v>0</v>
      </c>
      <c r="J231" s="142"/>
      <c r="K231" s="146"/>
      <c r="L231" s="7" t="str">
        <f t="shared" si="14"/>
        <v/>
      </c>
      <c r="M231" s="7" t="str">
        <f t="shared" si="15"/>
        <v/>
      </c>
      <c r="N231" s="7" t="str">
        <f>Cartilha_GLOBAL!N231</f>
        <v/>
      </c>
      <c r="O231" s="144"/>
      <c r="Q231" s="151"/>
      <c r="R231" s="152">
        <v>0</v>
      </c>
      <c r="T231" s="153">
        <f>IF(Cartilha_GLOBAL!R231=0,0,IF(Cartilha_GLOBAL!R231&gt;0,"c","b"))</f>
        <v>0</v>
      </c>
    </row>
    <row r="232" ht="12.75" hidden="1" spans="1:20">
      <c r="A232" s="158">
        <f>Cartilha_GLOBAL!A232</f>
        <v>97082</v>
      </c>
      <c r="B232" s="94" t="str">
        <f>Cartilha_GLOBAL!B232</f>
        <v>SINAPI</v>
      </c>
      <c r="C232" s="104" t="str">
        <f>Cartilha_GLOBAL!C232</f>
        <v>ESCAVAÇÃO MANUAL DE VIGA DE BORDA PARA RADIER. AF_09/2021</v>
      </c>
      <c r="D232" s="94" t="str">
        <f>Cartilha_GLOBAL!D232</f>
        <v>M3</v>
      </c>
      <c r="E232" s="105">
        <f>Cartilha_GLOBAL!$E232</f>
        <v>72.94</v>
      </c>
      <c r="F232" s="182">
        <f>Cartilha_GLOBAL!$F232</f>
        <v>89.53</v>
      </c>
      <c r="G232" s="108"/>
      <c r="H232" s="107">
        <f t="shared" si="12"/>
        <v>0</v>
      </c>
      <c r="I232" s="143">
        <f t="shared" si="13"/>
        <v>0</v>
      </c>
      <c r="J232" s="142"/>
      <c r="K232" s="146"/>
      <c r="L232" s="7" t="str">
        <f t="shared" si="14"/>
        <v/>
      </c>
      <c r="M232" s="7" t="str">
        <f t="shared" si="15"/>
        <v/>
      </c>
      <c r="N232" s="7" t="str">
        <f>Cartilha_GLOBAL!N232</f>
        <v/>
      </c>
      <c r="O232" s="144"/>
      <c r="Q232" s="151"/>
      <c r="R232" s="152">
        <v>0</v>
      </c>
      <c r="T232" s="153">
        <f>IF(Cartilha_GLOBAL!R232=0,0,IF(Cartilha_GLOBAL!R232&gt;0,"c","b"))</f>
        <v>0</v>
      </c>
    </row>
    <row r="233" ht="22.5" hidden="1" spans="1:20">
      <c r="A233" s="158">
        <f>Cartilha_GLOBAL!A233</f>
        <v>101618</v>
      </c>
      <c r="B233" s="94" t="str">
        <f>Cartilha_GLOBAL!B233</f>
        <v>SINAPI</v>
      </c>
      <c r="C233" s="104" t="str">
        <f>Cartilha_GLOBAL!C233</f>
        <v>PREPARO DE FUNDO DE VALA COM LARGURA MENOR QUE 1,5 M, COM CAMADA DE AREIA, LANÇAMENTO MANUAL. AF_08/2020</v>
      </c>
      <c r="D233" s="94" t="str">
        <f>Cartilha_GLOBAL!D233</f>
        <v>M3</v>
      </c>
      <c r="E233" s="105">
        <f>Cartilha_GLOBAL!$E233</f>
        <v>242.32</v>
      </c>
      <c r="F233" s="182">
        <f>Cartilha_GLOBAL!$F233</f>
        <v>297.42</v>
      </c>
      <c r="G233" s="108"/>
      <c r="H233" s="107">
        <f t="shared" si="12"/>
        <v>0</v>
      </c>
      <c r="I233" s="143">
        <f t="shared" si="13"/>
        <v>0</v>
      </c>
      <c r="J233" s="142"/>
      <c r="K233" s="146"/>
      <c r="L233" s="7" t="str">
        <f t="shared" si="14"/>
        <v/>
      </c>
      <c r="M233" s="7" t="str">
        <f t="shared" si="15"/>
        <v/>
      </c>
      <c r="N233" s="7" t="str">
        <f>Cartilha_GLOBAL!N233</f>
        <v/>
      </c>
      <c r="O233" s="144"/>
      <c r="Q233" s="151"/>
      <c r="R233" s="152">
        <v>0</v>
      </c>
      <c r="T233" s="153">
        <f>IF(Cartilha_GLOBAL!R233=0,0,IF(Cartilha_GLOBAL!R233&gt;0,"c","b"))</f>
        <v>0</v>
      </c>
    </row>
    <row r="234" ht="22.5" hidden="1" spans="1:20">
      <c r="A234" s="158">
        <f>Cartilha_GLOBAL!A234</f>
        <v>101619</v>
      </c>
      <c r="B234" s="94" t="str">
        <f>Cartilha_GLOBAL!B234</f>
        <v>SINAPI</v>
      </c>
      <c r="C234" s="104" t="str">
        <f>Cartilha_GLOBAL!C234</f>
        <v>PREPARO DE FUNDO DE VALA COM LARGURA MENOR QUE 1,5 M, COM CAMADA DE BRITA, LANÇAMENTO MANUAL. AF_08/2020</v>
      </c>
      <c r="D234" s="94" t="str">
        <f>Cartilha_GLOBAL!D234</f>
        <v>M3</v>
      </c>
      <c r="E234" s="105">
        <f>Cartilha_GLOBAL!$E234</f>
        <v>257.52</v>
      </c>
      <c r="F234" s="182">
        <f>Cartilha_GLOBAL!$F234</f>
        <v>316.08</v>
      </c>
      <c r="G234" s="108"/>
      <c r="H234" s="107">
        <f t="shared" si="12"/>
        <v>0</v>
      </c>
      <c r="I234" s="143">
        <f t="shared" si="13"/>
        <v>0</v>
      </c>
      <c r="J234" s="142"/>
      <c r="K234" s="146"/>
      <c r="L234" s="7" t="str">
        <f t="shared" si="14"/>
        <v/>
      </c>
      <c r="M234" s="7" t="str">
        <f t="shared" si="15"/>
        <v/>
      </c>
      <c r="N234" s="7" t="str">
        <f>Cartilha_GLOBAL!N234</f>
        <v/>
      </c>
      <c r="O234" s="144"/>
      <c r="Q234" s="151"/>
      <c r="R234" s="152">
        <v>0</v>
      </c>
      <c r="T234" s="153">
        <f>IF(Cartilha_GLOBAL!R234=0,0,IF(Cartilha_GLOBAL!R234&gt;0,"c","b"))</f>
        <v>0</v>
      </c>
    </row>
    <row r="235" ht="22.5" hidden="1" spans="1:20">
      <c r="A235" s="158">
        <f>Cartilha_GLOBAL!A235</f>
        <v>101620</v>
      </c>
      <c r="B235" s="94" t="str">
        <f>Cartilha_GLOBAL!B235</f>
        <v>SINAPI</v>
      </c>
      <c r="C235" s="104" t="str">
        <f>Cartilha_GLOBAL!C235</f>
        <v>PREPARO DE FUNDO DE VALA COM LARGURA MAIOR OU IGUAL A 1,5 M E MENOR QUE 2,5 M, COM CAMADA DE AREIA, LANÇAMENTO MANUAL. AF_08/2020</v>
      </c>
      <c r="D235" s="94" t="str">
        <f>Cartilha_GLOBAL!D235</f>
        <v>M3</v>
      </c>
      <c r="E235" s="105">
        <f>Cartilha_GLOBAL!$E235</f>
        <v>212.62</v>
      </c>
      <c r="F235" s="182">
        <f>Cartilha_GLOBAL!$F235</f>
        <v>260.97</v>
      </c>
      <c r="G235" s="108"/>
      <c r="H235" s="107">
        <f t="shared" si="12"/>
        <v>0</v>
      </c>
      <c r="I235" s="143">
        <f t="shared" si="13"/>
        <v>0</v>
      </c>
      <c r="J235" s="142"/>
      <c r="K235" s="146"/>
      <c r="L235" s="7" t="str">
        <f t="shared" si="14"/>
        <v/>
      </c>
      <c r="M235" s="7" t="str">
        <f t="shared" si="15"/>
        <v/>
      </c>
      <c r="N235" s="7" t="str">
        <f>Cartilha_GLOBAL!N235</f>
        <v/>
      </c>
      <c r="O235" s="144"/>
      <c r="Q235" s="151"/>
      <c r="R235" s="152">
        <v>0</v>
      </c>
      <c r="T235" s="153">
        <f>IF(Cartilha_GLOBAL!R235=0,0,IF(Cartilha_GLOBAL!R235&gt;0,"c","b"))</f>
        <v>0</v>
      </c>
    </row>
    <row r="236" ht="22.5" hidden="1" spans="1:20">
      <c r="A236" s="158">
        <f>Cartilha_GLOBAL!A236</f>
        <v>101621</v>
      </c>
      <c r="B236" s="94" t="str">
        <f>Cartilha_GLOBAL!B236</f>
        <v>SINAPI</v>
      </c>
      <c r="C236" s="104" t="str">
        <f>Cartilha_GLOBAL!C236</f>
        <v>PREPARO DE FUNDO DE VALA COM LARGURA MAIOR OU IGUAL A 1,5 M E MENOR QUE 2,5 M, COM CAMADA DE BRITA, LANÇAMENTO MANUAL. AF_08/2020</v>
      </c>
      <c r="D236" s="94" t="str">
        <f>Cartilha_GLOBAL!D236</f>
        <v>M3</v>
      </c>
      <c r="E236" s="105">
        <f>Cartilha_GLOBAL!$E236</f>
        <v>227.82</v>
      </c>
      <c r="F236" s="182">
        <f>Cartilha_GLOBAL!$F236</f>
        <v>279.63</v>
      </c>
      <c r="G236" s="108"/>
      <c r="H236" s="107">
        <f t="shared" si="12"/>
        <v>0</v>
      </c>
      <c r="I236" s="143">
        <f t="shared" si="13"/>
        <v>0</v>
      </c>
      <c r="J236" s="142"/>
      <c r="K236" s="146"/>
      <c r="L236" s="7" t="str">
        <f t="shared" si="14"/>
        <v/>
      </c>
      <c r="M236" s="7" t="str">
        <f t="shared" si="15"/>
        <v/>
      </c>
      <c r="N236" s="7" t="str">
        <f>Cartilha_GLOBAL!N236</f>
        <v/>
      </c>
      <c r="O236" s="144"/>
      <c r="Q236" s="151"/>
      <c r="R236" s="152">
        <v>0</v>
      </c>
      <c r="T236" s="153">
        <f>IF(Cartilha_GLOBAL!R236=0,0,IF(Cartilha_GLOBAL!R236&gt;0,"c","b"))</f>
        <v>0</v>
      </c>
    </row>
    <row r="237" ht="22.5" hidden="1" spans="1:20">
      <c r="A237" s="158">
        <f>Cartilha_GLOBAL!A237</f>
        <v>101622</v>
      </c>
      <c r="B237" s="94" t="str">
        <f>Cartilha_GLOBAL!B237</f>
        <v>SINAPI</v>
      </c>
      <c r="C237" s="104" t="str">
        <f>Cartilha_GLOBAL!C237</f>
        <v>PREPARO DE FUNDO DE VALA COM LARGURA MENOR QUE 1,5 M, COM CAMADA DE AREIA, LANÇAMENTO MECANIZADO. AF_08/2020</v>
      </c>
      <c r="D237" s="94" t="str">
        <f>Cartilha_GLOBAL!D237</f>
        <v>M3</v>
      </c>
      <c r="E237" s="105">
        <f>Cartilha_GLOBAL!$E237</f>
        <v>200.29</v>
      </c>
      <c r="F237" s="182">
        <f>Cartilha_GLOBAL!$F237</f>
        <v>245.84</v>
      </c>
      <c r="G237" s="108"/>
      <c r="H237" s="107">
        <f t="shared" si="12"/>
        <v>0</v>
      </c>
      <c r="I237" s="143">
        <f t="shared" si="13"/>
        <v>0</v>
      </c>
      <c r="J237" s="142"/>
      <c r="K237" s="146"/>
      <c r="L237" s="7" t="str">
        <f t="shared" si="14"/>
        <v/>
      </c>
      <c r="M237" s="7" t="str">
        <f t="shared" si="15"/>
        <v/>
      </c>
      <c r="N237" s="7" t="str">
        <f>Cartilha_GLOBAL!N237</f>
        <v/>
      </c>
      <c r="O237" s="144"/>
      <c r="Q237" s="151"/>
      <c r="R237" s="152">
        <v>0</v>
      </c>
      <c r="T237" s="153">
        <f>IF(Cartilha_GLOBAL!R237=0,0,IF(Cartilha_GLOBAL!R237&gt;0,"c","b"))</f>
        <v>0</v>
      </c>
    </row>
    <row r="238" ht="22.5" hidden="1" spans="1:20">
      <c r="A238" s="158">
        <f>Cartilha_GLOBAL!A238</f>
        <v>101623</v>
      </c>
      <c r="B238" s="94" t="str">
        <f>Cartilha_GLOBAL!B238</f>
        <v>SINAPI</v>
      </c>
      <c r="C238" s="104" t="str">
        <f>Cartilha_GLOBAL!C238</f>
        <v>PREPARO DE FUNDO DE VALA COM LARGURA MENOR QUE 1,5 M, COM CAMADA DE BRITA, LANÇAMENTO MECANIZADO. AF_08/2020</v>
      </c>
      <c r="D238" s="94" t="str">
        <f>Cartilha_GLOBAL!D238</f>
        <v>M3</v>
      </c>
      <c r="E238" s="105">
        <f>Cartilha_GLOBAL!$E238</f>
        <v>205.7</v>
      </c>
      <c r="F238" s="182">
        <f>Cartilha_GLOBAL!$F238</f>
        <v>252.48</v>
      </c>
      <c r="G238" s="108"/>
      <c r="H238" s="107">
        <f t="shared" si="12"/>
        <v>0</v>
      </c>
      <c r="I238" s="143">
        <f t="shared" si="13"/>
        <v>0</v>
      </c>
      <c r="J238" s="142"/>
      <c r="K238" s="146"/>
      <c r="L238" s="7" t="str">
        <f t="shared" si="14"/>
        <v/>
      </c>
      <c r="M238" s="7" t="str">
        <f t="shared" si="15"/>
        <v/>
      </c>
      <c r="N238" s="7" t="str">
        <f>Cartilha_GLOBAL!N238</f>
        <v/>
      </c>
      <c r="O238" s="144"/>
      <c r="Q238" s="151"/>
      <c r="R238" s="152">
        <v>0</v>
      </c>
      <c r="T238" s="153">
        <f>IF(Cartilha_GLOBAL!R238=0,0,IF(Cartilha_GLOBAL!R238&gt;0,"c","b"))</f>
        <v>0</v>
      </c>
    </row>
    <row r="239" ht="22.5" hidden="1" spans="1:20">
      <c r="A239" s="158">
        <f>Cartilha_GLOBAL!A239</f>
        <v>101624</v>
      </c>
      <c r="B239" s="94" t="str">
        <f>Cartilha_GLOBAL!B239</f>
        <v>SINAPI</v>
      </c>
      <c r="C239" s="104" t="str">
        <f>Cartilha_GLOBAL!C239</f>
        <v>PREPARO DE FUNDO DE VALA COM LARGURA MAIOR OU IGUAL A 1,5 M E MENOR QUE 2,5 M, COM CAMADA DE BRITA, LANÇAMENTO MECANIZADO. AF_08/2020</v>
      </c>
      <c r="D239" s="94" t="str">
        <f>Cartilha_GLOBAL!D239</f>
        <v>M3</v>
      </c>
      <c r="E239" s="105">
        <f>Cartilha_GLOBAL!$E239</f>
        <v>156.23</v>
      </c>
      <c r="F239" s="182">
        <f>Cartilha_GLOBAL!$F239</f>
        <v>191.76</v>
      </c>
      <c r="G239" s="108"/>
      <c r="H239" s="107">
        <f t="shared" si="12"/>
        <v>0</v>
      </c>
      <c r="I239" s="143">
        <f t="shared" si="13"/>
        <v>0</v>
      </c>
      <c r="J239" s="142"/>
      <c r="K239" s="146"/>
      <c r="L239" s="7" t="str">
        <f t="shared" si="14"/>
        <v/>
      </c>
      <c r="M239" s="7" t="str">
        <f t="shared" si="15"/>
        <v/>
      </c>
      <c r="N239" s="7" t="str">
        <f>Cartilha_GLOBAL!N239</f>
        <v/>
      </c>
      <c r="O239" s="144"/>
      <c r="Q239" s="151"/>
      <c r="R239" s="152">
        <v>0</v>
      </c>
      <c r="T239" s="153">
        <f>IF(Cartilha_GLOBAL!R239=0,0,IF(Cartilha_GLOBAL!R239&gt;0,"c","b"))</f>
        <v>0</v>
      </c>
    </row>
    <row r="240" ht="22.5" hidden="1" spans="1:20">
      <c r="A240" s="158">
        <f>Cartilha_GLOBAL!A240</f>
        <v>101625</v>
      </c>
      <c r="B240" s="94" t="str">
        <f>Cartilha_GLOBAL!B240</f>
        <v>SINAPI</v>
      </c>
      <c r="C240" s="104" t="str">
        <f>Cartilha_GLOBAL!C240</f>
        <v>PREPARO DE FUNDO DE VALA COM LARGURA MAIOR OU IGUAL A 1,5 M E MENOR QUE 2,5 M, COM CAMADA DE AREIA, LANÇAMENTO MECANIZADO. AF_08/2020</v>
      </c>
      <c r="D240" s="94" t="str">
        <f>Cartilha_GLOBAL!D240</f>
        <v>M3</v>
      </c>
      <c r="E240" s="105">
        <f>Cartilha_GLOBAL!$E240</f>
        <v>157.05</v>
      </c>
      <c r="F240" s="182">
        <f>Cartilha_GLOBAL!$F240</f>
        <v>192.76</v>
      </c>
      <c r="G240" s="108"/>
      <c r="H240" s="107">
        <f t="shared" si="12"/>
        <v>0</v>
      </c>
      <c r="I240" s="143">
        <f t="shared" si="13"/>
        <v>0</v>
      </c>
      <c r="J240" s="142"/>
      <c r="K240" s="146"/>
      <c r="L240" s="7" t="str">
        <f t="shared" si="14"/>
        <v/>
      </c>
      <c r="M240" s="7" t="str">
        <f t="shared" si="15"/>
        <v/>
      </c>
      <c r="N240" s="7" t="str">
        <f>Cartilha_GLOBAL!N240</f>
        <v/>
      </c>
      <c r="O240" s="144"/>
      <c r="Q240" s="151"/>
      <c r="R240" s="152">
        <v>0</v>
      </c>
      <c r="T240" s="153">
        <f>IF(Cartilha_GLOBAL!R240=0,0,IF(Cartilha_GLOBAL!R240&gt;0,"c","b"))</f>
        <v>0</v>
      </c>
    </row>
    <row r="241" ht="22.5" hidden="1" spans="1:20">
      <c r="A241" s="158">
        <f>Cartilha_GLOBAL!A241</f>
        <v>101616</v>
      </c>
      <c r="B241" s="94" t="str">
        <f>Cartilha_GLOBAL!B241</f>
        <v>SINAPI</v>
      </c>
      <c r="C241" s="104" t="str">
        <f>Cartilha_GLOBAL!C241</f>
        <v>PREPARO DE FUNDO DE VALA COM LARGURA MENOR QUE 1,5 M (ACERTO DO SOLO NATURAL). AF_08/2020</v>
      </c>
      <c r="D241" s="94" t="str">
        <f>Cartilha_GLOBAL!D241</f>
        <v>M2</v>
      </c>
      <c r="E241" s="105">
        <f>Cartilha_GLOBAL!$E241</f>
        <v>7.4</v>
      </c>
      <c r="F241" s="182">
        <f>Cartilha_GLOBAL!$F241</f>
        <v>9.08</v>
      </c>
      <c r="G241" s="108"/>
      <c r="H241" s="107">
        <f t="shared" si="12"/>
        <v>0</v>
      </c>
      <c r="I241" s="143">
        <f t="shared" si="13"/>
        <v>0</v>
      </c>
      <c r="J241" s="142"/>
      <c r="K241" s="146"/>
      <c r="L241" s="7" t="str">
        <f t="shared" si="14"/>
        <v/>
      </c>
      <c r="M241" s="7" t="str">
        <f t="shared" si="15"/>
        <v/>
      </c>
      <c r="N241" s="7" t="str">
        <f>Cartilha_GLOBAL!N241</f>
        <v/>
      </c>
      <c r="O241" s="144"/>
      <c r="Q241" s="151"/>
      <c r="R241" s="152">
        <v>0</v>
      </c>
      <c r="T241" s="153">
        <f>IF(Cartilha_GLOBAL!R241=0,0,IF(Cartilha_GLOBAL!R241&gt;0,"c","b"))</f>
        <v>0</v>
      </c>
    </row>
    <row r="242" ht="22.5" hidden="1" spans="1:20">
      <c r="A242" s="158">
        <f>Cartilha_GLOBAL!A242</f>
        <v>101617</v>
      </c>
      <c r="B242" s="94" t="str">
        <f>Cartilha_GLOBAL!B242</f>
        <v>SINAPI</v>
      </c>
      <c r="C242" s="104" t="str">
        <f>Cartilha_GLOBAL!C242</f>
        <v>PREPARO DE FUNDO DE VALA COM LARGURA MAIOR OU IGUAL A 1,5 M E MENOR QUE 2,5 M (ACERTO DO SOLO NATURAL). AF_08/2020</v>
      </c>
      <c r="D242" s="94" t="str">
        <f>Cartilha_GLOBAL!D242</f>
        <v>M2</v>
      </c>
      <c r="E242" s="105">
        <f>Cartilha_GLOBAL!$E242</f>
        <v>3.66</v>
      </c>
      <c r="F242" s="182">
        <f>Cartilha_GLOBAL!$F242</f>
        <v>4.49</v>
      </c>
      <c r="G242" s="108"/>
      <c r="H242" s="107">
        <f t="shared" si="12"/>
        <v>0</v>
      </c>
      <c r="I242" s="143">
        <f t="shared" si="13"/>
        <v>0</v>
      </c>
      <c r="J242" s="142"/>
      <c r="K242" s="146"/>
      <c r="L242" s="7" t="str">
        <f t="shared" si="14"/>
        <v/>
      </c>
      <c r="M242" s="7" t="str">
        <f t="shared" si="15"/>
        <v/>
      </c>
      <c r="N242" s="7" t="str">
        <f>Cartilha_GLOBAL!N242</f>
        <v/>
      </c>
      <c r="O242" s="144"/>
      <c r="Q242" s="151"/>
      <c r="R242" s="152">
        <v>0</v>
      </c>
      <c r="T242" s="153">
        <f>IF(Cartilha_GLOBAL!R242=0,0,IF(Cartilha_GLOBAL!R242&gt;0,"c","b"))</f>
        <v>0</v>
      </c>
    </row>
    <row r="243" ht="12.75" hidden="1" spans="1:20">
      <c r="A243" s="158">
        <f>Cartilha_GLOBAL!A243</f>
        <v>95606</v>
      </c>
      <c r="B243" s="94" t="str">
        <f>Cartilha_GLOBAL!B243</f>
        <v>SINAPI</v>
      </c>
      <c r="C243" s="104" t="str">
        <f>Cartilha_GLOBAL!C243</f>
        <v>UMIDIFICAÇÃO DE MATERIAL PARA VALAS COM CAMINHÃO PIPA 10000L. AF_11/2016</v>
      </c>
      <c r="D243" s="94" t="str">
        <f>Cartilha_GLOBAL!D243</f>
        <v>M3</v>
      </c>
      <c r="E243" s="105">
        <f>Cartilha_GLOBAL!$E243</f>
        <v>2.26</v>
      </c>
      <c r="F243" s="182">
        <f>Cartilha_GLOBAL!$F243</f>
        <v>2.77</v>
      </c>
      <c r="G243" s="108"/>
      <c r="H243" s="107">
        <f t="shared" si="12"/>
        <v>0</v>
      </c>
      <c r="I243" s="143">
        <f t="shared" si="13"/>
        <v>0</v>
      </c>
      <c r="J243" s="142"/>
      <c r="K243" s="146"/>
      <c r="L243" s="7" t="str">
        <f t="shared" si="14"/>
        <v/>
      </c>
      <c r="M243" s="7" t="str">
        <f t="shared" si="15"/>
        <v/>
      </c>
      <c r="N243" s="7" t="str">
        <f>Cartilha_GLOBAL!N243</f>
        <v/>
      </c>
      <c r="O243" s="144"/>
      <c r="Q243" s="151"/>
      <c r="R243" s="152">
        <v>0</v>
      </c>
      <c r="T243" s="153">
        <f>IF(Cartilha_GLOBAL!R243=0,0,IF(Cartilha_GLOBAL!R243&gt;0,"c","b"))</f>
        <v>0</v>
      </c>
    </row>
    <row r="244" ht="12.75" spans="1:20">
      <c r="A244" s="154" t="str">
        <f>Cartilha_GLOBAL!A244</f>
        <v>2.1.2</v>
      </c>
      <c r="B244" s="94">
        <f>Cartilha_GLOBAL!B244</f>
        <v>0</v>
      </c>
      <c r="C244" s="177" t="str">
        <f>Cartilha_GLOBAL!C244</f>
        <v>ESCAVACAO MECANICA</v>
      </c>
      <c r="D244" s="156">
        <f>Cartilha_GLOBAL!D244</f>
        <v>0</v>
      </c>
      <c r="E244" s="105">
        <f>Cartilha_GLOBAL!$E244</f>
        <v>0</v>
      </c>
      <c r="F244" s="182">
        <f>Cartilha_GLOBAL!$F244</f>
        <v>0</v>
      </c>
      <c r="G244" s="180"/>
      <c r="H244" s="181">
        <f t="shared" si="12"/>
        <v>0</v>
      </c>
      <c r="I244" s="186">
        <f t="shared" si="13"/>
        <v>0</v>
      </c>
      <c r="J244" s="142"/>
      <c r="K244" s="145" t="str">
        <f>IF(OR(SUM(I245:I441)&gt;0,SUM(I245:I441)&gt;0),"xx","")</f>
        <v>xx</v>
      </c>
      <c r="L244" s="7" t="str">
        <f t="shared" si="14"/>
        <v>x</v>
      </c>
      <c r="M244" s="7" t="str">
        <f t="shared" si="15"/>
        <v>x</v>
      </c>
      <c r="N244" s="7" t="str">
        <f>Cartilha_GLOBAL!N244</f>
        <v>x</v>
      </c>
      <c r="O244" s="144"/>
      <c r="Q244" s="151"/>
      <c r="R244" s="152">
        <v>0</v>
      </c>
      <c r="T244" s="153">
        <f>IF(Cartilha_GLOBAL!R244=0,0,IF(Cartilha_GLOBAL!R244&gt;0,"c","b"))</f>
        <v>0</v>
      </c>
    </row>
    <row r="245" ht="33.75" hidden="1" spans="1:20">
      <c r="A245" s="158">
        <f>Cartilha_GLOBAL!A245</f>
        <v>102276</v>
      </c>
      <c r="B245" s="94" t="str">
        <f>Cartilha_GLOBAL!B245</f>
        <v>SINAPI</v>
      </c>
      <c r="C245" s="104" t="str">
        <f>Cartilha_GLOBAL!C245</f>
        <v>ESCAVAÇÃO MECANIZADA DE VALA COM PROF. ATÉ 1,5 M (MÉDIA MONTANTE E JUSANTE/UMA COMPOSIÇÃO POR TRECHO), ESCAVADEIRA (0,8 M3), LARG. MENOR QUE 1,5 M, EM SOLO DE 1A CATEGORIA, EM LOCAIS COM ALTO NÍVEL DE INTERFERÊNCIA. AF_02/2021</v>
      </c>
      <c r="D245" s="94" t="str">
        <f>Cartilha_GLOBAL!D245</f>
        <v>M3</v>
      </c>
      <c r="E245" s="105">
        <f>Cartilha_GLOBAL!$E245</f>
        <v>13.59</v>
      </c>
      <c r="F245" s="182">
        <f>Cartilha_GLOBAL!$F245</f>
        <v>16.68</v>
      </c>
      <c r="G245" s="108"/>
      <c r="H245" s="107">
        <f t="shared" si="12"/>
        <v>0</v>
      </c>
      <c r="I245" s="143">
        <f t="shared" si="13"/>
        <v>0</v>
      </c>
      <c r="J245" s="142"/>
      <c r="K245" s="146"/>
      <c r="L245" s="7" t="str">
        <f t="shared" si="14"/>
        <v/>
      </c>
      <c r="M245" s="7" t="str">
        <f t="shared" si="15"/>
        <v/>
      </c>
      <c r="N245" s="7" t="str">
        <f>Cartilha_GLOBAL!N245</f>
        <v/>
      </c>
      <c r="O245" s="144"/>
      <c r="Q245" s="151"/>
      <c r="R245" s="152">
        <v>0</v>
      </c>
      <c r="T245" s="153">
        <f>IF(Cartilha_GLOBAL!R245=0,0,IF(Cartilha_GLOBAL!R245&gt;0,"c","b"))</f>
        <v>0</v>
      </c>
    </row>
    <row r="246" ht="33.75" hidden="1" spans="1:20">
      <c r="A246" s="158">
        <f>Cartilha_GLOBAL!A246</f>
        <v>102277</v>
      </c>
      <c r="B246" s="94" t="str">
        <f>Cartilha_GLOBAL!B246</f>
        <v>SINAPI</v>
      </c>
      <c r="C246" s="104" t="str">
        <f>Cartilha_GLOBAL!C246</f>
        <v>ESCAVAÇÃO MECANIZADA DE VALA COM PROF. MAIOR QUE  4,5 M ATÉ 6,0 M (MÉDIA MONTANTE E JUSANTE/UMA COMPOSIÇÃO POR TRECHO), ESCAVADEIRA (0,8 M3), LARG. MENOR QUE 1,5 M, EM SOLO DE 1A CATEGORIA, EM LOCAIS COM ALTO NÍVEL DE INTERFERÊNCIA. AF_02/2021</v>
      </c>
      <c r="D246" s="94" t="str">
        <f>Cartilha_GLOBAL!D246</f>
        <v>M3</v>
      </c>
      <c r="E246" s="105">
        <f>Cartilha_GLOBAL!$E246</f>
        <v>10.74</v>
      </c>
      <c r="F246" s="182">
        <f>Cartilha_GLOBAL!$F246</f>
        <v>13.18</v>
      </c>
      <c r="G246" s="108"/>
      <c r="H246" s="107">
        <f t="shared" si="12"/>
        <v>0</v>
      </c>
      <c r="I246" s="143">
        <f t="shared" si="13"/>
        <v>0</v>
      </c>
      <c r="J246" s="142"/>
      <c r="K246" s="146"/>
      <c r="L246" s="7" t="str">
        <f t="shared" si="14"/>
        <v/>
      </c>
      <c r="M246" s="7" t="str">
        <f t="shared" si="15"/>
        <v/>
      </c>
      <c r="N246" s="7" t="str">
        <f>Cartilha_GLOBAL!N246</f>
        <v/>
      </c>
      <c r="O246" s="144"/>
      <c r="Q246" s="151"/>
      <c r="R246" s="152">
        <v>0</v>
      </c>
      <c r="T246" s="153">
        <f>IF(Cartilha_GLOBAL!R246=0,0,IF(Cartilha_GLOBAL!R246&gt;0,"c","b"))</f>
        <v>0</v>
      </c>
    </row>
    <row r="247" ht="33.75" hidden="1" spans="1:20">
      <c r="A247" s="158">
        <f>Cartilha_GLOBAL!A247</f>
        <v>102278</v>
      </c>
      <c r="B247" s="94" t="str">
        <f>Cartilha_GLOBAL!B247</f>
        <v>SINAPI</v>
      </c>
      <c r="C247" s="104" t="str">
        <f>Cartilha_GLOBAL!C247</f>
        <v>ESCAVAÇÃO MECANIZADA DE VALA COM PROF. MAIOR QUE 1,50 M ATÉ 3,0 M (MÉDIA MONTANTE E JUSANTE/UMA COMPOSIÇÃO POR TRECHO), ESCAVADEIRA (1,2 M3), LARG. DE 1,5 M A 2,5 M, EM SOLO DE 1A CATEGORIA, EM LOCAIS COM ALTO NÍVEL DE INTERFERÊNCIA. AF_02/2021</v>
      </c>
      <c r="D247" s="94" t="str">
        <f>Cartilha_GLOBAL!D247</f>
        <v>M3</v>
      </c>
      <c r="E247" s="105">
        <f>Cartilha_GLOBAL!$E247</f>
        <v>10.48</v>
      </c>
      <c r="F247" s="182">
        <f>Cartilha_GLOBAL!$F247</f>
        <v>12.86</v>
      </c>
      <c r="G247" s="108"/>
      <c r="H247" s="107">
        <f t="shared" si="12"/>
        <v>0</v>
      </c>
      <c r="I247" s="143">
        <f t="shared" si="13"/>
        <v>0</v>
      </c>
      <c r="J247" s="142"/>
      <c r="K247" s="146"/>
      <c r="L247" s="7" t="str">
        <f t="shared" si="14"/>
        <v/>
      </c>
      <c r="M247" s="7" t="str">
        <f t="shared" si="15"/>
        <v/>
      </c>
      <c r="N247" s="7" t="str">
        <f>Cartilha_GLOBAL!N247</f>
        <v/>
      </c>
      <c r="O247" s="144"/>
      <c r="Q247" s="151"/>
      <c r="R247" s="152">
        <v>0</v>
      </c>
      <c r="T247" s="153">
        <f>IF(Cartilha_GLOBAL!R247=0,0,IF(Cartilha_GLOBAL!R247&gt;0,"c","b"))</f>
        <v>0</v>
      </c>
    </row>
    <row r="248" ht="33.75" hidden="1" spans="1:20">
      <c r="A248" s="158">
        <f>Cartilha_GLOBAL!A248</f>
        <v>102279</v>
      </c>
      <c r="B248" s="94" t="str">
        <f>Cartilha_GLOBAL!B248</f>
        <v>SINAPI</v>
      </c>
      <c r="C248" s="104" t="str">
        <f>Cartilha_GLOBAL!C248</f>
        <v>ESCAVAÇÃO MECANIZADA DE VALA COM PROF. ATÉ 1,5 M (MÉDIA MONTANTE E JUSANTE/UMA COMPOSIÇÃO POR TRECHO), ESCAVADEIRA (0,8 M3),LARG. MENOR QUE 1,5 M, EM SOLO DE 1A CATEGORIA, LOCAIS COM BAIXO NÍVEL DE INTERFERÊNCIA. AF_02/2021</v>
      </c>
      <c r="D248" s="94" t="str">
        <f>Cartilha_GLOBAL!D248</f>
        <v>M3</v>
      </c>
      <c r="E248" s="105">
        <f>Cartilha_GLOBAL!$E248</f>
        <v>7.5</v>
      </c>
      <c r="F248" s="182">
        <f>Cartilha_GLOBAL!$F248</f>
        <v>9.21</v>
      </c>
      <c r="G248" s="108"/>
      <c r="H248" s="107">
        <f t="shared" si="12"/>
        <v>0</v>
      </c>
      <c r="I248" s="143">
        <f t="shared" si="13"/>
        <v>0</v>
      </c>
      <c r="J248" s="142"/>
      <c r="K248" s="146"/>
      <c r="L248" s="7" t="str">
        <f t="shared" si="14"/>
        <v/>
      </c>
      <c r="M248" s="7" t="str">
        <f t="shared" si="15"/>
        <v/>
      </c>
      <c r="N248" s="7" t="str">
        <f>Cartilha_GLOBAL!N248</f>
        <v/>
      </c>
      <c r="O248" s="144"/>
      <c r="Q248" s="151"/>
      <c r="R248" s="152">
        <v>0</v>
      </c>
      <c r="T248" s="153">
        <f>IF(Cartilha_GLOBAL!R248=0,0,IF(Cartilha_GLOBAL!R248&gt;0,"c","b"))</f>
        <v>0</v>
      </c>
    </row>
    <row r="249" ht="33.75" hidden="1" spans="1:20">
      <c r="A249" s="158">
        <f>Cartilha_GLOBAL!A249</f>
        <v>102280</v>
      </c>
      <c r="B249" s="94" t="str">
        <f>Cartilha_GLOBAL!B249</f>
        <v>SINAPI</v>
      </c>
      <c r="C249" s="104" t="str">
        <f>Cartilha_GLOBAL!C249</f>
        <v>ESCAVAÇÃO MECANIZADA DE VALA COM PROF. MAIOR QUE 4,5 M ATÉ 6,0 M (MÉDIA MONTANTE E JUSANTE/UMA COMPOSIÇÃO POR TRECHO),COM ESCAVADEIRA (0,8 M3), LARG. MENOR QUE 1,5 M, EM SOLO DE 1A CATEGORIA, LOCAIS COM BAIXO NÍVEL DE INTERFERÊNCIA. AF_02/2021</v>
      </c>
      <c r="D249" s="94" t="str">
        <f>Cartilha_GLOBAL!D249</f>
        <v>M3</v>
      </c>
      <c r="E249" s="105">
        <f>Cartilha_GLOBAL!$E249</f>
        <v>5.92</v>
      </c>
      <c r="F249" s="182">
        <f>Cartilha_GLOBAL!$F249</f>
        <v>7.27</v>
      </c>
      <c r="G249" s="108"/>
      <c r="H249" s="107">
        <f t="shared" si="12"/>
        <v>0</v>
      </c>
      <c r="I249" s="143">
        <f t="shared" si="13"/>
        <v>0</v>
      </c>
      <c r="J249" s="142"/>
      <c r="K249" s="146"/>
      <c r="L249" s="7" t="str">
        <f t="shared" si="14"/>
        <v/>
      </c>
      <c r="M249" s="7" t="str">
        <f t="shared" si="15"/>
        <v/>
      </c>
      <c r="N249" s="7" t="str">
        <f>Cartilha_GLOBAL!N249</f>
        <v/>
      </c>
      <c r="O249" s="144"/>
      <c r="Q249" s="151"/>
      <c r="R249" s="152">
        <v>0</v>
      </c>
      <c r="T249" s="153">
        <f>IF(Cartilha_GLOBAL!R249=0,0,IF(Cartilha_GLOBAL!R249&gt;0,"c","b"))</f>
        <v>0</v>
      </c>
    </row>
    <row r="250" ht="33.75" hidden="1" spans="1:20">
      <c r="A250" s="158">
        <f>Cartilha_GLOBAL!A250</f>
        <v>102281</v>
      </c>
      <c r="B250" s="94" t="str">
        <f>Cartilha_GLOBAL!B250</f>
        <v>SINAPI</v>
      </c>
      <c r="C250" s="104" t="str">
        <f>Cartilha_GLOBAL!C250</f>
        <v>ESCAVAÇÃO MECANIZADA DE VALA COM PROF. MAIOR QUE 1,5 M ATÉ 3,0 M (MÉDIA MONTANTE E JUSANTE/UMA COMPOSIÇÃO POR TRECHO),COM ESCAVADEIRA (1,2 M3),LARG. DE 1,5 M A 2,5 M, EM SOLO DE 1A CATEGORIA, LOCAIS COM BAIXO NÍVEL DE INTERFERÊNCIA. AF_02/2021</v>
      </c>
      <c r="D250" s="94" t="str">
        <f>Cartilha_GLOBAL!D250</f>
        <v>M3</v>
      </c>
      <c r="E250" s="105">
        <f>Cartilha_GLOBAL!$E250</f>
        <v>5.77</v>
      </c>
      <c r="F250" s="182">
        <f>Cartilha_GLOBAL!$F250</f>
        <v>7.08</v>
      </c>
      <c r="G250" s="108"/>
      <c r="H250" s="107">
        <f t="shared" si="12"/>
        <v>0</v>
      </c>
      <c r="I250" s="143">
        <f t="shared" si="13"/>
        <v>0</v>
      </c>
      <c r="J250" s="142"/>
      <c r="K250" s="146"/>
      <c r="L250" s="7" t="str">
        <f t="shared" si="14"/>
        <v/>
      </c>
      <c r="M250" s="7" t="str">
        <f t="shared" si="15"/>
        <v/>
      </c>
      <c r="N250" s="7" t="str">
        <f>Cartilha_GLOBAL!N250</f>
        <v/>
      </c>
      <c r="O250" s="144"/>
      <c r="Q250" s="151"/>
      <c r="R250" s="152">
        <v>0</v>
      </c>
      <c r="T250" s="153">
        <f>IF(Cartilha_GLOBAL!R250=0,0,IF(Cartilha_GLOBAL!R250&gt;0,"c","b"))</f>
        <v>0</v>
      </c>
    </row>
    <row r="251" ht="33.75" hidden="1" spans="1:20">
      <c r="A251" s="158">
        <f>Cartilha_GLOBAL!A251</f>
        <v>102282</v>
      </c>
      <c r="B251" s="94" t="str">
        <f>Cartilha_GLOBAL!B251</f>
        <v>SINAPI</v>
      </c>
      <c r="C251" s="104" t="str">
        <f>Cartilha_GLOBAL!C251</f>
        <v>ESCAVAÇÃO MECANIZADA DE VALA COM PROF. ATÉ 1,5 M (MÉDIA MONTANTE E JUSANTE/UMA COMPOSIÇÃO POR TRECHO), ESCAVADEIRA (0,8 M3),LARG. MENOR QUE 1,5 M, EM SOLO DE MOLE, EM LOCAIS COM ALTO NÍVEL DE INTERFERÊNCIA. AF_02/2021</v>
      </c>
      <c r="D251" s="94" t="str">
        <f>Cartilha_GLOBAL!D251</f>
        <v>M3</v>
      </c>
      <c r="E251" s="105">
        <f>Cartilha_GLOBAL!$E251</f>
        <v>15.1</v>
      </c>
      <c r="F251" s="182">
        <f>Cartilha_GLOBAL!$F251</f>
        <v>18.53</v>
      </c>
      <c r="G251" s="108"/>
      <c r="H251" s="107">
        <f t="shared" si="12"/>
        <v>0</v>
      </c>
      <c r="I251" s="143">
        <f t="shared" si="13"/>
        <v>0</v>
      </c>
      <c r="J251" s="142"/>
      <c r="K251" s="146"/>
      <c r="L251" s="7" t="str">
        <f t="shared" si="14"/>
        <v/>
      </c>
      <c r="M251" s="7" t="str">
        <f t="shared" si="15"/>
        <v/>
      </c>
      <c r="N251" s="7" t="str">
        <f>Cartilha_GLOBAL!N251</f>
        <v/>
      </c>
      <c r="O251" s="144"/>
      <c r="Q251" s="151"/>
      <c r="R251" s="152">
        <v>0</v>
      </c>
      <c r="T251" s="153">
        <f>IF(Cartilha_GLOBAL!R251=0,0,IF(Cartilha_GLOBAL!R251&gt;0,"c","b"))</f>
        <v>0</v>
      </c>
    </row>
    <row r="252" ht="33.75" hidden="1" spans="1:20">
      <c r="A252" s="158">
        <f>Cartilha_GLOBAL!A252</f>
        <v>102283</v>
      </c>
      <c r="B252" s="94" t="str">
        <f>Cartilha_GLOBAL!B252</f>
        <v>SINAPI</v>
      </c>
      <c r="C252" s="104" t="str">
        <f>Cartilha_GLOBAL!C252</f>
        <v>ESCAVAÇÃO MECANIZADA DE VALA COM PROF. ATÉ 1,5 M (MÉDIA MONTANTE E JUSANTE/UMA COMPOSIÇÃO POR TRECHO), ESCAVADEIRA (0,8 M3), LARG. DE 1,5 M A 2,5 M, EM SOLO MOLE, EM LOCAIS COM ALTO NÍVEL DE INTERFERÊNCIA. AF_02/2021</v>
      </c>
      <c r="D252" s="94" t="str">
        <f>Cartilha_GLOBAL!D252</f>
        <v>M3</v>
      </c>
      <c r="E252" s="105">
        <f>Cartilha_GLOBAL!$E252</f>
        <v>13.41</v>
      </c>
      <c r="F252" s="182">
        <f>Cartilha_GLOBAL!$F252</f>
        <v>16.46</v>
      </c>
      <c r="G252" s="108"/>
      <c r="H252" s="107">
        <f t="shared" si="12"/>
        <v>0</v>
      </c>
      <c r="I252" s="143">
        <f t="shared" si="13"/>
        <v>0</v>
      </c>
      <c r="J252" s="142"/>
      <c r="K252" s="146"/>
      <c r="L252" s="7" t="str">
        <f t="shared" si="14"/>
        <v/>
      </c>
      <c r="M252" s="7" t="str">
        <f t="shared" si="15"/>
        <v/>
      </c>
      <c r="N252" s="7" t="str">
        <f>Cartilha_GLOBAL!N252</f>
        <v/>
      </c>
      <c r="O252" s="144"/>
      <c r="Q252" s="151"/>
      <c r="R252" s="152">
        <v>0</v>
      </c>
      <c r="T252" s="153">
        <f>IF(Cartilha_GLOBAL!R252=0,0,IF(Cartilha_GLOBAL!R252&gt;0,"c","b"))</f>
        <v>0</v>
      </c>
    </row>
    <row r="253" ht="33.75" hidden="1" spans="1:20">
      <c r="A253" s="158">
        <f>Cartilha_GLOBAL!A253</f>
        <v>102284</v>
      </c>
      <c r="B253" s="94" t="str">
        <f>Cartilha_GLOBAL!B253</f>
        <v>SINAPI</v>
      </c>
      <c r="C253" s="104" t="str">
        <f>Cartilha_GLOBAL!C253</f>
        <v>ESCAVAÇÃO MECANIZADA DE VALA COM PROF. MAIOR QUE 1,5 M ATÉ 3,0 M (MÉDIA MONTANTE E JUSANTE/UMA COMPOSIÇÃO POR TRECHO), ESCAVADEIRA (0,8 M3), LARGURA ATÉ 1,5 M, EM SOLO MOLE, EM LOCAIS COM ALTO NÍVEL DE INTERFERÊNCIA. AF_02/2021</v>
      </c>
      <c r="D253" s="94" t="str">
        <f>Cartilha_GLOBAL!D253</f>
        <v>M3</v>
      </c>
      <c r="E253" s="105">
        <f>Cartilha_GLOBAL!$E253</f>
        <v>12.99</v>
      </c>
      <c r="F253" s="182">
        <f>Cartilha_GLOBAL!$F253</f>
        <v>15.94</v>
      </c>
      <c r="G253" s="108"/>
      <c r="H253" s="107">
        <f t="shared" si="12"/>
        <v>0</v>
      </c>
      <c r="I253" s="143">
        <f t="shared" si="13"/>
        <v>0</v>
      </c>
      <c r="J253" s="142"/>
      <c r="K253" s="146"/>
      <c r="L253" s="7" t="str">
        <f t="shared" si="14"/>
        <v/>
      </c>
      <c r="M253" s="7" t="str">
        <f t="shared" si="15"/>
        <v/>
      </c>
      <c r="N253" s="7" t="str">
        <f>Cartilha_GLOBAL!N253</f>
        <v/>
      </c>
      <c r="O253" s="144"/>
      <c r="Q253" s="151"/>
      <c r="R253" s="152">
        <v>0</v>
      </c>
      <c r="T253" s="153">
        <f>IF(Cartilha_GLOBAL!R253=0,0,IF(Cartilha_GLOBAL!R253&gt;0,"c","b"))</f>
        <v>0</v>
      </c>
    </row>
    <row r="254" ht="33.75" hidden="1" spans="1:20">
      <c r="A254" s="158">
        <f>Cartilha_GLOBAL!A254</f>
        <v>102285</v>
      </c>
      <c r="B254" s="94" t="str">
        <f>Cartilha_GLOBAL!B254</f>
        <v>SINAPI</v>
      </c>
      <c r="C254" s="104" t="str">
        <f>Cartilha_GLOBAL!C254</f>
        <v>ESCAVAÇÃO MECANIZADA DE VALA COM PROF. MAIOR QUE 3,0 M ATÉ 4,5 M (MÉDIA MONTANTE E JUSANTE/UMA COMPOSIÇÃO POR TRECHO), ESCAVADEIRA (0,8 M3), LARG. MENOR QUE 1,5 M, EM SOLO  MOLE, EM LOCAIS COM ALTO NÍVEL DE INTERFERÊNCIA. AF_02/2021</v>
      </c>
      <c r="D254" s="94" t="str">
        <f>Cartilha_GLOBAL!D254</f>
        <v>M3</v>
      </c>
      <c r="E254" s="105">
        <f>Cartilha_GLOBAL!$E254</f>
        <v>12.28</v>
      </c>
      <c r="F254" s="182">
        <f>Cartilha_GLOBAL!$F254</f>
        <v>15.07</v>
      </c>
      <c r="G254" s="108"/>
      <c r="H254" s="107">
        <f t="shared" si="12"/>
        <v>0</v>
      </c>
      <c r="I254" s="143">
        <f t="shared" si="13"/>
        <v>0</v>
      </c>
      <c r="J254" s="142"/>
      <c r="K254" s="146"/>
      <c r="L254" s="7" t="str">
        <f t="shared" si="14"/>
        <v/>
      </c>
      <c r="M254" s="7" t="str">
        <f t="shared" si="15"/>
        <v/>
      </c>
      <c r="N254" s="7" t="str">
        <f>Cartilha_GLOBAL!N254</f>
        <v/>
      </c>
      <c r="O254" s="144"/>
      <c r="Q254" s="151"/>
      <c r="R254" s="152">
        <v>0</v>
      </c>
      <c r="T254" s="153">
        <f>IF(Cartilha_GLOBAL!R254=0,0,IF(Cartilha_GLOBAL!R254&gt;0,"c","b"))</f>
        <v>0</v>
      </c>
    </row>
    <row r="255" ht="33.75" hidden="1" spans="1:20">
      <c r="A255" s="158">
        <f>Cartilha_GLOBAL!A255</f>
        <v>102286</v>
      </c>
      <c r="B255" s="94" t="str">
        <f>Cartilha_GLOBAL!B255</f>
        <v>SINAPI</v>
      </c>
      <c r="C255" s="104" t="str">
        <f>Cartilha_GLOBAL!C255</f>
        <v>ESCAVAÇÃO MECANIZADA DE VALA COM PROF. MAIOR QUE 4,5 M ATÉ 6,0 M (MÉDIA MONTANTE E JUSANTE/UMA COMPOSIÇÃO POR TRECHO), ESCAVADEIRA (0,8 M3),LARG. MENOR QUE 1,5 M, EM SOLO DE MOLE, EM LOCAIS COM ALTO NÍVEL DE INTERFERÊNCIA. AF_02/2021</v>
      </c>
      <c r="D255" s="94" t="str">
        <f>Cartilha_GLOBAL!D255</f>
        <v>M3</v>
      </c>
      <c r="E255" s="105">
        <f>Cartilha_GLOBAL!$E255</f>
        <v>11.94</v>
      </c>
      <c r="F255" s="182">
        <f>Cartilha_GLOBAL!$F255</f>
        <v>14.66</v>
      </c>
      <c r="G255" s="108"/>
      <c r="H255" s="107">
        <f t="shared" si="12"/>
        <v>0</v>
      </c>
      <c r="I255" s="143">
        <f t="shared" si="13"/>
        <v>0</v>
      </c>
      <c r="J255" s="142"/>
      <c r="K255" s="146"/>
      <c r="L255" s="7" t="str">
        <f t="shared" si="14"/>
        <v/>
      </c>
      <c r="M255" s="7" t="str">
        <f t="shared" si="15"/>
        <v/>
      </c>
      <c r="N255" s="7" t="str">
        <f>Cartilha_GLOBAL!N255</f>
        <v/>
      </c>
      <c r="O255" s="144"/>
      <c r="Q255" s="151"/>
      <c r="R255" s="152">
        <v>0</v>
      </c>
      <c r="T255" s="153">
        <f>IF(Cartilha_GLOBAL!R255=0,0,IF(Cartilha_GLOBAL!R255&gt;0,"c","b"))</f>
        <v>0</v>
      </c>
    </row>
    <row r="256" ht="33.75" hidden="1" spans="1:20">
      <c r="A256" s="158">
        <f>Cartilha_GLOBAL!A256</f>
        <v>102287</v>
      </c>
      <c r="B256" s="94" t="str">
        <f>Cartilha_GLOBAL!B256</f>
        <v>SINAPI</v>
      </c>
      <c r="C256" s="104" t="str">
        <f>Cartilha_GLOBAL!C256</f>
        <v>ESCAVAÇÃO MECANIZADA DE VALA COM PROF. MAIOR QUE 1,5 M ATÉ 3,0 M (MÉDIA MONTANTE E JUSANTE/UMA COMPOSIÇÃO POR TRECHO),COM ESCAVADEIRA (1,2 M3),LARG. DE 1,5 M A 2,5 M, EM SOLO MOLE, EM LOCAIS COM ALTO NÍVEL DE INTERFERÊNCIA. AF_02/2021</v>
      </c>
      <c r="D256" s="94" t="str">
        <f>Cartilha_GLOBAL!D256</f>
        <v>M3</v>
      </c>
      <c r="E256" s="105">
        <f>Cartilha_GLOBAL!$E256</f>
        <v>11.64</v>
      </c>
      <c r="F256" s="182">
        <f>Cartilha_GLOBAL!$F256</f>
        <v>14.29</v>
      </c>
      <c r="G256" s="108"/>
      <c r="H256" s="107">
        <f t="shared" si="12"/>
        <v>0</v>
      </c>
      <c r="I256" s="143">
        <f t="shared" si="13"/>
        <v>0</v>
      </c>
      <c r="J256" s="142"/>
      <c r="K256" s="146"/>
      <c r="L256" s="7" t="str">
        <f t="shared" si="14"/>
        <v/>
      </c>
      <c r="M256" s="7" t="str">
        <f t="shared" si="15"/>
        <v/>
      </c>
      <c r="N256" s="7" t="str">
        <f>Cartilha_GLOBAL!N256</f>
        <v/>
      </c>
      <c r="O256" s="144"/>
      <c r="Q256" s="151"/>
      <c r="R256" s="152">
        <v>0</v>
      </c>
      <c r="T256" s="153">
        <f>IF(Cartilha_GLOBAL!R256=0,0,IF(Cartilha_GLOBAL!R256&gt;0,"c","b"))</f>
        <v>0</v>
      </c>
    </row>
    <row r="257" ht="33.75" hidden="1" spans="1:20">
      <c r="A257" s="158">
        <f>Cartilha_GLOBAL!A257</f>
        <v>102288</v>
      </c>
      <c r="B257" s="94" t="str">
        <f>Cartilha_GLOBAL!B257</f>
        <v>SINAPI</v>
      </c>
      <c r="C257" s="104" t="str">
        <f>Cartilha_GLOBAL!C257</f>
        <v>ESCAVAÇÃO MECANIZADA DE VALA COM PROF. DE 3,0 M ATÉ 4,5 M (MÉDIA MONTANTE E JUSANTE/UMA COMPOSIÇÃO POR TRECHO), ESCAVADEIRA (1,2 M3), LARG. DE 1,5 M A 2,5 M, EM SOLO MOLE, EM LOCAIS COM ALTO NÍVEL DE INTERFERÊNCIA. AF_02/2021</v>
      </c>
      <c r="D257" s="94" t="str">
        <f>Cartilha_GLOBAL!D257</f>
        <v>M3</v>
      </c>
      <c r="E257" s="105">
        <f>Cartilha_GLOBAL!$E257</f>
        <v>11.17</v>
      </c>
      <c r="F257" s="182">
        <f>Cartilha_GLOBAL!$F257</f>
        <v>13.71</v>
      </c>
      <c r="G257" s="108"/>
      <c r="H257" s="107">
        <f t="shared" si="12"/>
        <v>0</v>
      </c>
      <c r="I257" s="143">
        <f t="shared" si="13"/>
        <v>0</v>
      </c>
      <c r="J257" s="142"/>
      <c r="K257" s="146"/>
      <c r="L257" s="7" t="str">
        <f t="shared" si="14"/>
        <v/>
      </c>
      <c r="M257" s="7" t="str">
        <f t="shared" si="15"/>
        <v/>
      </c>
      <c r="N257" s="7" t="str">
        <f>Cartilha_GLOBAL!N257</f>
        <v/>
      </c>
      <c r="O257" s="144"/>
      <c r="Q257" s="151"/>
      <c r="R257" s="152">
        <v>0</v>
      </c>
      <c r="T257" s="153">
        <f>IF(Cartilha_GLOBAL!R257=0,0,IF(Cartilha_GLOBAL!R257&gt;0,"c","b"))</f>
        <v>0</v>
      </c>
    </row>
    <row r="258" ht="33.75" hidden="1" spans="1:20">
      <c r="A258" s="158">
        <f>Cartilha_GLOBAL!A258</f>
        <v>102289</v>
      </c>
      <c r="B258" s="94" t="str">
        <f>Cartilha_GLOBAL!B258</f>
        <v>SINAPI</v>
      </c>
      <c r="C258" s="104" t="str">
        <f>Cartilha_GLOBAL!C258</f>
        <v>ESCAVAÇÃO MECANIZADA DE VALA COM PROF. MAIOR QUE 4,5 M ATÉ 6,0 M (MÉDIA MONTANTE E JUSANTE/UMA COMPOSIÇÃO POR TRECHO), ESCAVADEIRA (1,2 M3), LARG. DE 1,5 M A 2,5 M, EM SOLO MOLE, EM LOCAIS COM ALTO NÍVEL DE INTERFERÊNCIA. AF_02/2021</v>
      </c>
      <c r="D258" s="94" t="str">
        <f>Cartilha_GLOBAL!D258</f>
        <v>M3</v>
      </c>
      <c r="E258" s="105">
        <f>Cartilha_GLOBAL!$E258</f>
        <v>10.91</v>
      </c>
      <c r="F258" s="182">
        <f>Cartilha_GLOBAL!$F258</f>
        <v>13.39</v>
      </c>
      <c r="G258" s="108"/>
      <c r="H258" s="107">
        <f t="shared" si="12"/>
        <v>0</v>
      </c>
      <c r="I258" s="143">
        <f t="shared" si="13"/>
        <v>0</v>
      </c>
      <c r="J258" s="142"/>
      <c r="K258" s="146"/>
      <c r="L258" s="7" t="str">
        <f t="shared" si="14"/>
        <v/>
      </c>
      <c r="M258" s="7" t="str">
        <f t="shared" si="15"/>
        <v/>
      </c>
      <c r="N258" s="7" t="str">
        <f>Cartilha_GLOBAL!N258</f>
        <v/>
      </c>
      <c r="O258" s="144"/>
      <c r="Q258" s="151"/>
      <c r="R258" s="152">
        <v>0</v>
      </c>
      <c r="T258" s="153">
        <f>IF(Cartilha_GLOBAL!R258=0,0,IF(Cartilha_GLOBAL!R258&gt;0,"c","b"))</f>
        <v>0</v>
      </c>
    </row>
    <row r="259" ht="33.75" hidden="1" spans="1:20">
      <c r="A259" s="158">
        <f>Cartilha_GLOBAL!A259</f>
        <v>102290</v>
      </c>
      <c r="B259" s="94" t="str">
        <f>Cartilha_GLOBAL!B259</f>
        <v>SINAPI</v>
      </c>
      <c r="C259" s="104" t="str">
        <f>Cartilha_GLOBAL!C259</f>
        <v>ESCAVAÇÃO MECANIZADA DE VALA COM PROF. ATÉ 1,5 M (MÉDIA MONTANTE E JUSANTE/UMA COMPOSIÇÃO POR TRECHO), ESCAVADEIRA (0,8 M3),LARG. MENOR QUE 1,5 M, EM SOLO MOLE, LOCAIS COM BAIXO NÍVEL DE INTERFERÊNCIA. AF_02/2021</v>
      </c>
      <c r="D259" s="94" t="str">
        <f>Cartilha_GLOBAL!D259</f>
        <v>M3</v>
      </c>
      <c r="E259" s="105">
        <f>Cartilha_GLOBAL!$E259</f>
        <v>8.33</v>
      </c>
      <c r="F259" s="182">
        <f>Cartilha_GLOBAL!$F259</f>
        <v>10.22</v>
      </c>
      <c r="G259" s="108"/>
      <c r="H259" s="107">
        <f t="shared" si="12"/>
        <v>0</v>
      </c>
      <c r="I259" s="143">
        <f t="shared" si="13"/>
        <v>0</v>
      </c>
      <c r="J259" s="142"/>
      <c r="K259" s="146"/>
      <c r="L259" s="7" t="str">
        <f t="shared" si="14"/>
        <v/>
      </c>
      <c r="M259" s="7" t="str">
        <f t="shared" si="15"/>
        <v/>
      </c>
      <c r="N259" s="7" t="str">
        <f>Cartilha_GLOBAL!N259</f>
        <v/>
      </c>
      <c r="O259" s="144"/>
      <c r="Q259" s="151"/>
      <c r="R259" s="152">
        <v>0</v>
      </c>
      <c r="T259" s="153">
        <f>IF(Cartilha_GLOBAL!R259=0,0,IF(Cartilha_GLOBAL!R259&gt;0,"c","b"))</f>
        <v>0</v>
      </c>
    </row>
    <row r="260" ht="33.75" hidden="1" spans="1:20">
      <c r="A260" s="158">
        <f>Cartilha_GLOBAL!A260</f>
        <v>102291</v>
      </c>
      <c r="B260" s="94" t="str">
        <f>Cartilha_GLOBAL!B260</f>
        <v>SINAPI</v>
      </c>
      <c r="C260" s="104" t="str">
        <f>Cartilha_GLOBAL!C260</f>
        <v>ESCAVAÇÃO MECANIZADA DE VALA COM PROF. ATÉ 1,5 M (MÉDIA MONTANTE E JUSANTE/UMA COMPOSIÇÃO POR TRECHO), ESCAVADEIRA (0,8 M3), LARG. DE 1,5 M A 2,5 M, EM SOLO MOLE, LOCAIS COM BAIXO NÍVEL DE INTERFERÊNCIA. AF_02/2021</v>
      </c>
      <c r="D260" s="94" t="str">
        <f>Cartilha_GLOBAL!D260</f>
        <v>M3</v>
      </c>
      <c r="E260" s="105">
        <f>Cartilha_GLOBAL!$E260</f>
        <v>7.4</v>
      </c>
      <c r="F260" s="182">
        <f>Cartilha_GLOBAL!$F260</f>
        <v>9.08</v>
      </c>
      <c r="G260" s="108"/>
      <c r="H260" s="107">
        <f t="shared" si="12"/>
        <v>0</v>
      </c>
      <c r="I260" s="143">
        <f t="shared" si="13"/>
        <v>0</v>
      </c>
      <c r="J260" s="142"/>
      <c r="K260" s="146"/>
      <c r="L260" s="7" t="str">
        <f t="shared" si="14"/>
        <v/>
      </c>
      <c r="M260" s="7" t="str">
        <f t="shared" si="15"/>
        <v/>
      </c>
      <c r="N260" s="7" t="str">
        <f>Cartilha_GLOBAL!N260</f>
        <v/>
      </c>
      <c r="O260" s="144"/>
      <c r="Q260" s="151"/>
      <c r="R260" s="152">
        <v>0</v>
      </c>
      <c r="T260" s="153">
        <f>IF(Cartilha_GLOBAL!R260=0,0,IF(Cartilha_GLOBAL!R260&gt;0,"c","b"))</f>
        <v>0</v>
      </c>
    </row>
    <row r="261" ht="33.75" hidden="1" spans="1:20">
      <c r="A261" s="158">
        <f>Cartilha_GLOBAL!A261</f>
        <v>102292</v>
      </c>
      <c r="B261" s="94" t="str">
        <f>Cartilha_GLOBAL!B261</f>
        <v>SINAPI</v>
      </c>
      <c r="C261" s="104" t="str">
        <f>Cartilha_GLOBAL!C261</f>
        <v>ESCAVAÇÃO MECANIZADA DE VALA COM PROF. MAIOR QUE 1,5 M E ATÉ 3,0 M (MÉDIA MONTANTE E JUSANTE/UMA COMPOSIÇÃO POR TRECHO), ESCAVADEIRA (0,8 M3), LARG. MENOR QUE 1,5 M, EM SOLO MOLE, LOCAIS COM BAIXO NÍVEL DE INTERFERÊNCIA. AF_02/2021</v>
      </c>
      <c r="D261" s="94" t="str">
        <f>Cartilha_GLOBAL!D261</f>
        <v>M3</v>
      </c>
      <c r="E261" s="105">
        <f>Cartilha_GLOBAL!$E261</f>
        <v>7.17</v>
      </c>
      <c r="F261" s="182">
        <f>Cartilha_GLOBAL!$F261</f>
        <v>8.8</v>
      </c>
      <c r="G261" s="108"/>
      <c r="H261" s="107">
        <f t="shared" si="12"/>
        <v>0</v>
      </c>
      <c r="I261" s="143">
        <f t="shared" si="13"/>
        <v>0</v>
      </c>
      <c r="J261" s="142"/>
      <c r="K261" s="146"/>
      <c r="L261" s="7" t="str">
        <f t="shared" si="14"/>
        <v/>
      </c>
      <c r="M261" s="7" t="str">
        <f t="shared" si="15"/>
        <v/>
      </c>
      <c r="N261" s="7" t="str">
        <f>Cartilha_GLOBAL!N261</f>
        <v/>
      </c>
      <c r="O261" s="144"/>
      <c r="Q261" s="151"/>
      <c r="R261" s="152">
        <v>0</v>
      </c>
      <c r="T261" s="153">
        <f>IF(Cartilha_GLOBAL!R261=0,0,IF(Cartilha_GLOBAL!R261&gt;0,"c","b"))</f>
        <v>0</v>
      </c>
    </row>
    <row r="262" ht="33.75" hidden="1" spans="1:20">
      <c r="A262" s="158">
        <f>Cartilha_GLOBAL!A262</f>
        <v>102293</v>
      </c>
      <c r="B262" s="94" t="str">
        <f>Cartilha_GLOBAL!B262</f>
        <v>SINAPI</v>
      </c>
      <c r="C262" s="104" t="str">
        <f>Cartilha_GLOBAL!C262</f>
        <v>ESCAVAÇÃO MECANIZADA DE VALA COM PROF.MAIOR QUE 3,0 M ATÉ 4,5 M (MÉDIA MONTANTE E JUSANTE/UMA COMPOSIÇÃO POR TRECHO), ESCAVADEIRA (0,8 M3), LARG. MENOR QUE 1,5 M, EM SOLO MOLE, LOCAIS COM BAIXO NÍVEL DE INTERFERÊNCIA. AF_02/2021</v>
      </c>
      <c r="D262" s="94" t="str">
        <f>Cartilha_GLOBAL!D262</f>
        <v>M3</v>
      </c>
      <c r="E262" s="105">
        <f>Cartilha_GLOBAL!$E262</f>
        <v>6.78</v>
      </c>
      <c r="F262" s="182">
        <f>Cartilha_GLOBAL!$F262</f>
        <v>8.32</v>
      </c>
      <c r="G262" s="108"/>
      <c r="H262" s="107">
        <f t="shared" si="12"/>
        <v>0</v>
      </c>
      <c r="I262" s="143">
        <f t="shared" si="13"/>
        <v>0</v>
      </c>
      <c r="J262" s="142"/>
      <c r="K262" s="146"/>
      <c r="L262" s="7" t="str">
        <f t="shared" si="14"/>
        <v/>
      </c>
      <c r="M262" s="7" t="str">
        <f t="shared" si="15"/>
        <v/>
      </c>
      <c r="N262" s="7" t="str">
        <f>Cartilha_GLOBAL!N262</f>
        <v/>
      </c>
      <c r="O262" s="144"/>
      <c r="Q262" s="151"/>
      <c r="R262" s="152">
        <v>0</v>
      </c>
      <c r="T262" s="153">
        <f>IF(Cartilha_GLOBAL!R262=0,0,IF(Cartilha_GLOBAL!R262&gt;0,"c","b"))</f>
        <v>0</v>
      </c>
    </row>
    <row r="263" ht="33.75" hidden="1" spans="1:20">
      <c r="A263" s="158">
        <f>Cartilha_GLOBAL!A263</f>
        <v>102294</v>
      </c>
      <c r="B263" s="94" t="str">
        <f>Cartilha_GLOBAL!B263</f>
        <v>SINAPI</v>
      </c>
      <c r="C263" s="104" t="str">
        <f>Cartilha_GLOBAL!C263</f>
        <v>ESCAVAÇÃO MECANIZADA DE VALA COM PROF. MAIOR QUE 4,5 M ATÉ 6,0 M (MÉDIA MONTANTE E JUSANTE/UMA COMPOSIÇÃO POR TRECHO),COM ESCAVADEIRA (0,8 M3), LARG. MENOR QUE 1,5 M, EM SOLO MOLE, LOCAIS COM BAIXO NÍVEL DE INTERFERÊNCIA. AF_02/2021</v>
      </c>
      <c r="D263" s="94" t="str">
        <f>Cartilha_GLOBAL!D263</f>
        <v>M3</v>
      </c>
      <c r="E263" s="105">
        <f>Cartilha_GLOBAL!$E263</f>
        <v>6.6</v>
      </c>
      <c r="F263" s="182">
        <f>Cartilha_GLOBAL!$F263</f>
        <v>8.1</v>
      </c>
      <c r="G263" s="108"/>
      <c r="H263" s="107">
        <f t="shared" si="12"/>
        <v>0</v>
      </c>
      <c r="I263" s="143">
        <f t="shared" si="13"/>
        <v>0</v>
      </c>
      <c r="J263" s="142"/>
      <c r="K263" s="146"/>
      <c r="L263" s="7" t="str">
        <f t="shared" si="14"/>
        <v/>
      </c>
      <c r="M263" s="7" t="str">
        <f t="shared" si="15"/>
        <v/>
      </c>
      <c r="N263" s="7" t="str">
        <f>Cartilha_GLOBAL!N263</f>
        <v/>
      </c>
      <c r="O263" s="144"/>
      <c r="Q263" s="151"/>
      <c r="R263" s="152">
        <v>0</v>
      </c>
      <c r="T263" s="153">
        <f>IF(Cartilha_GLOBAL!R263=0,0,IF(Cartilha_GLOBAL!R263&gt;0,"c","b"))</f>
        <v>0</v>
      </c>
    </row>
    <row r="264" ht="33.75" hidden="1" spans="1:20">
      <c r="A264" s="158">
        <f>Cartilha_GLOBAL!A264</f>
        <v>102295</v>
      </c>
      <c r="B264" s="94" t="str">
        <f>Cartilha_GLOBAL!B264</f>
        <v>SINAPI</v>
      </c>
      <c r="C264" s="104" t="str">
        <f>Cartilha_GLOBAL!C264</f>
        <v>ESCAVAÇÃO MECANIZADA DE VALA COM PROF. MAIOR QUE 1,5 M ATÉ 3,0 M (MÉDIA MONTANTE E JUSANTE/UMA COMPOSIÇÃO POR TRECHO),COM ESCAVADEIRA (1,2 M3), LARG. DE 1,5 M A 2,5 M, EM SOLO MOLE, LOCAIS COM BAIXO NÍVEL DE INTERFERÊNCIA. AF_02/2021</v>
      </c>
      <c r="D264" s="94" t="str">
        <f>Cartilha_GLOBAL!D264</f>
        <v>M3</v>
      </c>
      <c r="E264" s="105">
        <f>Cartilha_GLOBAL!$E264</f>
        <v>6.41</v>
      </c>
      <c r="F264" s="182">
        <f>Cartilha_GLOBAL!$F264</f>
        <v>7.87</v>
      </c>
      <c r="G264" s="108"/>
      <c r="H264" s="107">
        <f t="shared" si="12"/>
        <v>0</v>
      </c>
      <c r="I264" s="143">
        <f t="shared" si="13"/>
        <v>0</v>
      </c>
      <c r="J264" s="142"/>
      <c r="K264" s="146"/>
      <c r="L264" s="7" t="str">
        <f t="shared" si="14"/>
        <v/>
      </c>
      <c r="M264" s="7" t="str">
        <f t="shared" si="15"/>
        <v/>
      </c>
      <c r="N264" s="7" t="str">
        <f>Cartilha_GLOBAL!N264</f>
        <v/>
      </c>
      <c r="O264" s="144"/>
      <c r="Q264" s="151"/>
      <c r="R264" s="152">
        <v>0</v>
      </c>
      <c r="T264" s="153">
        <f>IF(Cartilha_GLOBAL!R264=0,0,IF(Cartilha_GLOBAL!R264&gt;0,"c","b"))</f>
        <v>0</v>
      </c>
    </row>
    <row r="265" ht="33.75" hidden="1" spans="1:20">
      <c r="A265" s="158">
        <f>Cartilha_GLOBAL!A265</f>
        <v>102296</v>
      </c>
      <c r="B265" s="94" t="str">
        <f>Cartilha_GLOBAL!B265</f>
        <v>SINAPI</v>
      </c>
      <c r="C265" s="104" t="str">
        <f>Cartilha_GLOBAL!C265</f>
        <v>ESCAVAÇÃO MECANIZADA DE VALA COM PROF. MAIOR QUE 3,0 M ATÉ 4,5 M (MÉDIA MONTANTE E JUSANTE/UMA COMPOSIÇÃO POR TRECHO), ESCAVADEIRA (1,2 M3), LARG. DE 1,5 M A 2,5 M, EM SOLO MOLE, LOCAIS COM BAIXO NÍVEL DE INTERFERÊNCIA. AF_02/2021</v>
      </c>
      <c r="D265" s="94" t="str">
        <f>Cartilha_GLOBAL!D265</f>
        <v>M3</v>
      </c>
      <c r="E265" s="105">
        <f>Cartilha_GLOBAL!$E265</f>
        <v>6.16</v>
      </c>
      <c r="F265" s="182">
        <f>Cartilha_GLOBAL!$F265</f>
        <v>7.56</v>
      </c>
      <c r="G265" s="108"/>
      <c r="H265" s="107">
        <f t="shared" si="12"/>
        <v>0</v>
      </c>
      <c r="I265" s="143">
        <f t="shared" si="13"/>
        <v>0</v>
      </c>
      <c r="J265" s="142"/>
      <c r="K265" s="146"/>
      <c r="L265" s="7" t="str">
        <f t="shared" si="14"/>
        <v/>
      </c>
      <c r="M265" s="7" t="str">
        <f t="shared" si="15"/>
        <v/>
      </c>
      <c r="N265" s="7" t="str">
        <f>Cartilha_GLOBAL!N265</f>
        <v/>
      </c>
      <c r="O265" s="144"/>
      <c r="Q265" s="151"/>
      <c r="R265" s="152">
        <v>0</v>
      </c>
      <c r="T265" s="153">
        <f>IF(Cartilha_GLOBAL!R265=0,0,IF(Cartilha_GLOBAL!R265&gt;0,"c","b"))</f>
        <v>0</v>
      </c>
    </row>
    <row r="266" ht="33.75" hidden="1" spans="1:20">
      <c r="A266" s="158">
        <f>Cartilha_GLOBAL!A266</f>
        <v>102297</v>
      </c>
      <c r="B266" s="94" t="str">
        <f>Cartilha_GLOBAL!B266</f>
        <v>SINAPI</v>
      </c>
      <c r="C266" s="104" t="str">
        <f>Cartilha_GLOBAL!C266</f>
        <v>ESCAVAÇÃO MECANIZADA DE VALA COM PROF. MAIOR QUE 4,5 M ATÉ 6,0 M (MÉDIA MONTANTE E JUSANTE/UMA COMPOSIÇÃO POR TRECHO), ESCAVADEIRA (1,2 M3), LARG. DE 1,5 M A 2,5 M, EM SOLO MOLE, LOCAIS COM BAIXO NÍVEL DE INTERFERÊNCIA. AF_02/2021</v>
      </c>
      <c r="D266" s="94" t="str">
        <f>Cartilha_GLOBAL!D266</f>
        <v>M3</v>
      </c>
      <c r="E266" s="105">
        <f>Cartilha_GLOBAL!$E266</f>
        <v>6.02</v>
      </c>
      <c r="F266" s="182">
        <f>Cartilha_GLOBAL!$F266</f>
        <v>7.39</v>
      </c>
      <c r="G266" s="108"/>
      <c r="H266" s="107">
        <f t="shared" si="12"/>
        <v>0</v>
      </c>
      <c r="I266" s="143">
        <f t="shared" si="13"/>
        <v>0</v>
      </c>
      <c r="J266" s="142"/>
      <c r="K266" s="146"/>
      <c r="L266" s="7" t="str">
        <f t="shared" si="14"/>
        <v/>
      </c>
      <c r="M266" s="7" t="str">
        <f t="shared" si="15"/>
        <v/>
      </c>
      <c r="N266" s="7" t="str">
        <f>Cartilha_GLOBAL!N266</f>
        <v/>
      </c>
      <c r="O266" s="144"/>
      <c r="Q266" s="151"/>
      <c r="R266" s="152">
        <v>0</v>
      </c>
      <c r="T266" s="153">
        <f>IF(Cartilha_GLOBAL!R266=0,0,IF(Cartilha_GLOBAL!R266&gt;0,"c","b"))</f>
        <v>0</v>
      </c>
    </row>
    <row r="267" ht="33.75" hidden="1" spans="1:20">
      <c r="A267" s="158">
        <f>Cartilha_GLOBAL!A267</f>
        <v>102298</v>
      </c>
      <c r="B267" s="94" t="str">
        <f>Cartilha_GLOBAL!B267</f>
        <v>SINAPI</v>
      </c>
      <c r="C267" s="104" t="str">
        <f>Cartilha_GLOBAL!C267</f>
        <v>ESCAVAÇÃO MECANIZADA DE VALA COM PROF. ATÉ 1,5 M (MÉDIA MONTANTE E JUSANTE/UMA COMPOSIÇÃO POR TRECHO), RETROESCAV. (0,26 M3), LARG. MENOR QUE 0,8 M, EM SOLO MOLE, EM LOCAIS COM ALTO NÍVEL DE INTERFERÊNCIA. AF_02/2021</v>
      </c>
      <c r="D267" s="94" t="str">
        <f>Cartilha_GLOBAL!D267</f>
        <v>M3</v>
      </c>
      <c r="E267" s="105">
        <f>Cartilha_GLOBAL!$E267</f>
        <v>18.06</v>
      </c>
      <c r="F267" s="182">
        <f>Cartilha_GLOBAL!$F267</f>
        <v>22.17</v>
      </c>
      <c r="G267" s="108"/>
      <c r="H267" s="107">
        <f t="shared" si="12"/>
        <v>0</v>
      </c>
      <c r="I267" s="143">
        <f t="shared" si="13"/>
        <v>0</v>
      </c>
      <c r="J267" s="142"/>
      <c r="K267" s="146"/>
      <c r="L267" s="7" t="str">
        <f t="shared" si="14"/>
        <v/>
      </c>
      <c r="M267" s="7" t="str">
        <f t="shared" si="15"/>
        <v/>
      </c>
      <c r="N267" s="7" t="str">
        <f>Cartilha_GLOBAL!N267</f>
        <v/>
      </c>
      <c r="O267" s="144"/>
      <c r="Q267" s="151"/>
      <c r="R267" s="152">
        <v>0</v>
      </c>
      <c r="T267" s="153">
        <f>IF(Cartilha_GLOBAL!R267=0,0,IF(Cartilha_GLOBAL!R267&gt;0,"c","b"))</f>
        <v>0</v>
      </c>
    </row>
    <row r="268" ht="33.75" hidden="1" spans="1:20">
      <c r="A268" s="158">
        <f>Cartilha_GLOBAL!A268</f>
        <v>102299</v>
      </c>
      <c r="B268" s="94" t="str">
        <f>Cartilha_GLOBAL!B268</f>
        <v>SINAPI</v>
      </c>
      <c r="C268" s="104" t="str">
        <f>Cartilha_GLOBAL!C268</f>
        <v>ESCAVAÇÃO MECANIZADA DE VALA COM PROF. ATÉ 1,5 M (MÉDIA MONTANTE E JUSANTE/UMA COMPOSIÇÃO POR TRECHO), RETROESCAV. (0,26 M3), LARG. DE 0,8 M A 1,5 M, EM SOLO MOLE, EM LOCAIS COM ALTO NÍVEL DE INTERFERÊNCIA. AF_02/2021</v>
      </c>
      <c r="D268" s="94" t="str">
        <f>Cartilha_GLOBAL!D268</f>
        <v>M3</v>
      </c>
      <c r="E268" s="105">
        <f>Cartilha_GLOBAL!$E268</f>
        <v>15.34</v>
      </c>
      <c r="F268" s="182">
        <f>Cartilha_GLOBAL!$F268</f>
        <v>18.83</v>
      </c>
      <c r="G268" s="108"/>
      <c r="H268" s="107">
        <f t="shared" si="12"/>
        <v>0</v>
      </c>
      <c r="I268" s="143">
        <f t="shared" si="13"/>
        <v>0</v>
      </c>
      <c r="J268" s="142"/>
      <c r="K268" s="146"/>
      <c r="L268" s="7" t="str">
        <f t="shared" si="14"/>
        <v/>
      </c>
      <c r="M268" s="7" t="str">
        <f t="shared" si="15"/>
        <v/>
      </c>
      <c r="N268" s="7" t="str">
        <f>Cartilha_GLOBAL!N268</f>
        <v/>
      </c>
      <c r="O268" s="144"/>
      <c r="Q268" s="151"/>
      <c r="R268" s="152">
        <v>0</v>
      </c>
      <c r="T268" s="153">
        <f>IF(Cartilha_GLOBAL!R268=0,0,IF(Cartilha_GLOBAL!R268&gt;0,"c","b"))</f>
        <v>0</v>
      </c>
    </row>
    <row r="269" ht="33.75" hidden="1" spans="1:20">
      <c r="A269" s="158">
        <f>Cartilha_GLOBAL!A269</f>
        <v>102300</v>
      </c>
      <c r="B269" s="94" t="str">
        <f>Cartilha_GLOBAL!B269</f>
        <v>SINAPI</v>
      </c>
      <c r="C269" s="104" t="str">
        <f>Cartilha_GLOBAL!C269</f>
        <v>ESCAVAÇÃO MECANIZADA DE VALA COM PROF. MAIOR QUE 1,5 M ATÉ 3,0 M (MÉDIA MONTANTE E JUSANTE/UMA COMPOSIÇÃO POR TRECHO), RETROESCAV. (0,26 M3), LARG. MENOR QUE 0,8 M, EM SOLO MOLE, EM LOCAIS COM ALTO NÍVEL DE INTERFERÊNCIA. AF_02/2021</v>
      </c>
      <c r="D269" s="94" t="str">
        <f>Cartilha_GLOBAL!D269</f>
        <v>M3</v>
      </c>
      <c r="E269" s="105">
        <f>Cartilha_GLOBAL!$E269</f>
        <v>15.15</v>
      </c>
      <c r="F269" s="182">
        <f>Cartilha_GLOBAL!$F269</f>
        <v>18.6</v>
      </c>
      <c r="G269" s="108"/>
      <c r="H269" s="107">
        <f t="shared" si="12"/>
        <v>0</v>
      </c>
      <c r="I269" s="143">
        <f t="shared" si="13"/>
        <v>0</v>
      </c>
      <c r="J269" s="142"/>
      <c r="K269" s="146"/>
      <c r="L269" s="7" t="str">
        <f t="shared" si="14"/>
        <v/>
      </c>
      <c r="M269" s="7" t="str">
        <f t="shared" si="15"/>
        <v/>
      </c>
      <c r="N269" s="7" t="str">
        <f>Cartilha_GLOBAL!N269</f>
        <v/>
      </c>
      <c r="O269" s="144"/>
      <c r="Q269" s="151"/>
      <c r="R269" s="152">
        <v>0</v>
      </c>
      <c r="T269" s="153">
        <f>IF(Cartilha_GLOBAL!R269=0,0,IF(Cartilha_GLOBAL!R269&gt;0,"c","b"))</f>
        <v>0</v>
      </c>
    </row>
    <row r="270" ht="33.75" hidden="1" spans="1:20">
      <c r="A270" s="158">
        <f>Cartilha_GLOBAL!A270</f>
        <v>102301</v>
      </c>
      <c r="B270" s="94" t="str">
        <f>Cartilha_GLOBAL!B270</f>
        <v>SINAPI</v>
      </c>
      <c r="C270" s="104" t="str">
        <f>Cartilha_GLOBAL!C270</f>
        <v>ESCAVAÇÃO MECANIZADA DE VALA COM PROF. MAIOR QUE 1,5 M ATÉ 3,0 M (MÉDIA MONTANTE E JUSANTE/UMA COMPOSIÇÃO POR TRECHO), RETROESCAV. (0,26 M3), LARG. DE 0,8 M A 1,5 M, EM SOLO MOLE, EM LOCAIS COM ALTO NÍVEL DE INTERFERÊNCIA. AF_02/2021</v>
      </c>
      <c r="D270" s="94" t="str">
        <f>Cartilha_GLOBAL!D270</f>
        <v>M3</v>
      </c>
      <c r="E270" s="105">
        <f>Cartilha_GLOBAL!$E270</f>
        <v>13.78</v>
      </c>
      <c r="F270" s="182">
        <f>Cartilha_GLOBAL!$F270</f>
        <v>16.91</v>
      </c>
      <c r="G270" s="108"/>
      <c r="H270" s="107">
        <f t="shared" si="12"/>
        <v>0</v>
      </c>
      <c r="I270" s="143">
        <f t="shared" si="13"/>
        <v>0</v>
      </c>
      <c r="J270" s="142"/>
      <c r="K270" s="146"/>
      <c r="L270" s="7" t="str">
        <f t="shared" si="14"/>
        <v/>
      </c>
      <c r="M270" s="7" t="str">
        <f t="shared" si="15"/>
        <v/>
      </c>
      <c r="N270" s="7" t="str">
        <f>Cartilha_GLOBAL!N270</f>
        <v/>
      </c>
      <c r="O270" s="144"/>
      <c r="Q270" s="151"/>
      <c r="R270" s="152">
        <v>0</v>
      </c>
      <c r="T270" s="153">
        <f>IF(Cartilha_GLOBAL!R270=0,0,IF(Cartilha_GLOBAL!R270&gt;0,"c","b"))</f>
        <v>0</v>
      </c>
    </row>
    <row r="271" ht="33.75" hidden="1" spans="1:20">
      <c r="A271" s="158">
        <f>Cartilha_GLOBAL!A271</f>
        <v>102302</v>
      </c>
      <c r="B271" s="94" t="str">
        <f>Cartilha_GLOBAL!B271</f>
        <v>SINAPI</v>
      </c>
      <c r="C271" s="104" t="str">
        <f>Cartilha_GLOBAL!C271</f>
        <v>ESCAVAÇÃO MECANIZADA DE VALA COM PROF. ATÉ 1,5 M (MÉDIA MONTANTE E JUSANTE/UMA COMPOSIÇÃO POR TRECHO), RETROESCAV. (0,26 M3), LARG. MENOR  QUE 0,8 M, EM SOLO MOLE, LOCAIS COM BAIXO NÍVEL DE NTERFERÊNCIA.  AF_02/2021</v>
      </c>
      <c r="D271" s="94" t="str">
        <f>Cartilha_GLOBAL!D271</f>
        <v>M3</v>
      </c>
      <c r="E271" s="105">
        <f>Cartilha_GLOBAL!$E271</f>
        <v>9.96</v>
      </c>
      <c r="F271" s="182">
        <f>Cartilha_GLOBAL!$F271</f>
        <v>12.22</v>
      </c>
      <c r="G271" s="108"/>
      <c r="H271" s="107">
        <f t="shared" si="12"/>
        <v>0</v>
      </c>
      <c r="I271" s="143">
        <f t="shared" si="13"/>
        <v>0</v>
      </c>
      <c r="J271" s="142"/>
      <c r="K271" s="146"/>
      <c r="L271" s="7" t="str">
        <f t="shared" si="14"/>
        <v/>
      </c>
      <c r="M271" s="7" t="str">
        <f t="shared" si="15"/>
        <v/>
      </c>
      <c r="N271" s="7" t="str">
        <f>Cartilha_GLOBAL!N271</f>
        <v/>
      </c>
      <c r="O271" s="144"/>
      <c r="Q271" s="151"/>
      <c r="R271" s="152">
        <v>0</v>
      </c>
      <c r="T271" s="153">
        <f>IF(Cartilha_GLOBAL!R271=0,0,IF(Cartilha_GLOBAL!R271&gt;0,"c","b"))</f>
        <v>0</v>
      </c>
    </row>
    <row r="272" ht="33.75" hidden="1" spans="1:20">
      <c r="A272" s="158">
        <f>Cartilha_GLOBAL!A272</f>
        <v>102303</v>
      </c>
      <c r="B272" s="94" t="str">
        <f>Cartilha_GLOBAL!B272</f>
        <v>SINAPI</v>
      </c>
      <c r="C272" s="104" t="str">
        <f>Cartilha_GLOBAL!C272</f>
        <v>ESCAVAÇÃO MECANIZADA DE VALA COM PROF. ATÉ 1,5 M (MÉDIA MONTANTE E JUSANTE/UMA COMPOSIÇÃO POR TRECHO), RETROESCAV. (0,26 M3), LARG. DE 0,8 M A 1,5 M, EM SOLO MOLE, LOCAIS COM BAIXO NÍVEL DE INTERFERÊNCIA. AF_02/2021</v>
      </c>
      <c r="D272" s="94" t="str">
        <f>Cartilha_GLOBAL!D272</f>
        <v>M3</v>
      </c>
      <c r="E272" s="105">
        <f>Cartilha_GLOBAL!$E272</f>
        <v>8.46</v>
      </c>
      <c r="F272" s="182">
        <f>Cartilha_GLOBAL!$F272</f>
        <v>10.38</v>
      </c>
      <c r="G272" s="108"/>
      <c r="H272" s="107">
        <f t="shared" si="12"/>
        <v>0</v>
      </c>
      <c r="I272" s="143">
        <f t="shared" si="13"/>
        <v>0</v>
      </c>
      <c r="J272" s="142"/>
      <c r="K272" s="146"/>
      <c r="L272" s="7" t="str">
        <f t="shared" si="14"/>
        <v/>
      </c>
      <c r="M272" s="7" t="str">
        <f t="shared" si="15"/>
        <v/>
      </c>
      <c r="N272" s="7" t="str">
        <f>Cartilha_GLOBAL!N272</f>
        <v/>
      </c>
      <c r="O272" s="144"/>
      <c r="Q272" s="151"/>
      <c r="R272" s="152">
        <v>0</v>
      </c>
      <c r="T272" s="153">
        <f>IF(Cartilha_GLOBAL!R272=0,0,IF(Cartilha_GLOBAL!R272&gt;0,"c","b"))</f>
        <v>0</v>
      </c>
    </row>
    <row r="273" ht="33.75" hidden="1" spans="1:20">
      <c r="A273" s="158">
        <f>Cartilha_GLOBAL!A273</f>
        <v>102304</v>
      </c>
      <c r="B273" s="94" t="str">
        <f>Cartilha_GLOBAL!B273</f>
        <v>SINAPI</v>
      </c>
      <c r="C273" s="104" t="str">
        <f>Cartilha_GLOBAL!C273</f>
        <v>ESCAVAÇÃO MECANIZADA DE VALA COM PROF. MAIOR QUE 1,5 M ATÉ 3,0 M (MÉDIA MONTANTE E JUSANTE/UMA COMPOSIÇÃO POR TRECHO), RETROESCAV. (0,26 M3 ),LARG. MENOR QUE 0,8 M, EM SOLO MOLE, LOCAIS COM BAIXO NÍVEL DE INTERFERÊNCIA. AF_02/2021</v>
      </c>
      <c r="D273" s="94" t="str">
        <f>Cartilha_GLOBAL!D273</f>
        <v>M3</v>
      </c>
      <c r="E273" s="105">
        <f>Cartilha_GLOBAL!$E273</f>
        <v>8.34</v>
      </c>
      <c r="F273" s="182">
        <f>Cartilha_GLOBAL!$F273</f>
        <v>10.24</v>
      </c>
      <c r="G273" s="108"/>
      <c r="H273" s="107">
        <f t="shared" si="12"/>
        <v>0</v>
      </c>
      <c r="I273" s="143">
        <f t="shared" si="13"/>
        <v>0</v>
      </c>
      <c r="J273" s="142"/>
      <c r="K273" s="146"/>
      <c r="L273" s="7" t="str">
        <f t="shared" si="14"/>
        <v/>
      </c>
      <c r="M273" s="7" t="str">
        <f t="shared" si="15"/>
        <v/>
      </c>
      <c r="N273" s="7" t="str">
        <f>Cartilha_GLOBAL!N273</f>
        <v/>
      </c>
      <c r="O273" s="144"/>
      <c r="Q273" s="151"/>
      <c r="R273" s="152">
        <v>0</v>
      </c>
      <c r="T273" s="153">
        <f>IF(Cartilha_GLOBAL!R273=0,0,IF(Cartilha_GLOBAL!R273&gt;0,"c","b"))</f>
        <v>0</v>
      </c>
    </row>
    <row r="274" ht="33.75" hidden="1" spans="1:20">
      <c r="A274" s="158">
        <f>Cartilha_GLOBAL!A274</f>
        <v>102305</v>
      </c>
      <c r="B274" s="94" t="str">
        <f>Cartilha_GLOBAL!B274</f>
        <v>SINAPI</v>
      </c>
      <c r="C274" s="104" t="str">
        <f>Cartilha_GLOBAL!C274</f>
        <v>ESCAVAÇÃO MECANIZADA DE VALA COM PROF. MAIOR QUE 1,5 M ATÉ 3,0 M (MÉDIA MONTANTE E JUSANTE/UMA COMPOSIÇÃO POR TRECHO), RETROESCAV. (0,26 M3), LARG. DE 0,8 M A 1,5 M, EM SOLO MOLE, LOCAIS COM BAIXO NÍVEL DE INTERFERÊNCIA. AF_02/2021</v>
      </c>
      <c r="D274" s="94" t="str">
        <f>Cartilha_GLOBAL!D274</f>
        <v>M3</v>
      </c>
      <c r="E274" s="105">
        <f>Cartilha_GLOBAL!$E274</f>
        <v>7.6</v>
      </c>
      <c r="F274" s="182">
        <f>Cartilha_GLOBAL!$F274</f>
        <v>9.33</v>
      </c>
      <c r="G274" s="108"/>
      <c r="H274" s="107">
        <f t="shared" si="12"/>
        <v>0</v>
      </c>
      <c r="I274" s="143">
        <f t="shared" si="13"/>
        <v>0</v>
      </c>
      <c r="J274" s="142"/>
      <c r="K274" s="146"/>
      <c r="L274" s="7" t="str">
        <f t="shared" si="14"/>
        <v/>
      </c>
      <c r="M274" s="7" t="str">
        <f t="shared" si="15"/>
        <v/>
      </c>
      <c r="N274" s="7" t="str">
        <f>Cartilha_GLOBAL!N274</f>
        <v/>
      </c>
      <c r="O274" s="144"/>
      <c r="Q274" s="151"/>
      <c r="R274" s="152">
        <v>0</v>
      </c>
      <c r="T274" s="153">
        <f>IF(Cartilha_GLOBAL!R274=0,0,IF(Cartilha_GLOBAL!R274&gt;0,"c","b"))</f>
        <v>0</v>
      </c>
    </row>
    <row r="275" ht="33.75" hidden="1" spans="1:20">
      <c r="A275" s="158">
        <f>Cartilha_GLOBAL!A275</f>
        <v>102306</v>
      </c>
      <c r="B275" s="94" t="str">
        <f>Cartilha_GLOBAL!B275</f>
        <v>SINAPI</v>
      </c>
      <c r="C275" s="104" t="str">
        <f>Cartilha_GLOBAL!C275</f>
        <v>ESCAVAÇÃO MECANIZADA DE VALA COM PROF. ATÉ 1,5 M (MÉDIA MONTANTE E JUSANTE/UMA COMPOSIÇÃO POR TRECHO), ESCAVADEIRA (0,8 M3),LARG. ATÉ 1,5 M, EM SOLO DE 2A CATEGORIA, EM LOCAIS COM ALTO NÍVEL DE INTERFERÊNCIA.  AF_02/2021</v>
      </c>
      <c r="D275" s="94" t="str">
        <f>Cartilha_GLOBAL!D275</f>
        <v>M3</v>
      </c>
      <c r="E275" s="105">
        <f>Cartilha_GLOBAL!$E275</f>
        <v>17.01</v>
      </c>
      <c r="F275" s="182">
        <f>Cartilha_GLOBAL!$F275</f>
        <v>20.88</v>
      </c>
      <c r="G275" s="108"/>
      <c r="H275" s="107">
        <f t="shared" si="12"/>
        <v>0</v>
      </c>
      <c r="I275" s="143">
        <f t="shared" si="13"/>
        <v>0</v>
      </c>
      <c r="J275" s="142"/>
      <c r="K275" s="146"/>
      <c r="L275" s="7" t="str">
        <f t="shared" si="14"/>
        <v/>
      </c>
      <c r="M275" s="7" t="str">
        <f t="shared" si="15"/>
        <v/>
      </c>
      <c r="N275" s="7" t="str">
        <f>Cartilha_GLOBAL!N275</f>
        <v/>
      </c>
      <c r="O275" s="144"/>
      <c r="Q275" s="151"/>
      <c r="R275" s="152">
        <v>0</v>
      </c>
      <c r="T275" s="153">
        <f>IF(Cartilha_GLOBAL!R275=0,0,IF(Cartilha_GLOBAL!R275&gt;0,"c","b"))</f>
        <v>0</v>
      </c>
    </row>
    <row r="276" ht="33.75" hidden="1" spans="1:20">
      <c r="A276" s="158">
        <f>Cartilha_GLOBAL!A276</f>
        <v>102307</v>
      </c>
      <c r="B276" s="94" t="str">
        <f>Cartilha_GLOBAL!B276</f>
        <v>SINAPI</v>
      </c>
      <c r="C276" s="104" t="str">
        <f>Cartilha_GLOBAL!C276</f>
        <v>ESCAVAÇÃO MECANIZADA DE VALA COM PROF. ATÉ 1,5 M (MÉDIA MONTANTE E JUSANTE/UMA COMPOSIÇÃO POR TRECHO), ESCAVADEIRA (0,8 M3), LARG. DE 1,5 M A 2,5 M, EM SOLO DE 2A CATEGORIA, EM LOCAIS COM ALTO NÍVEL DE INTERFERÊNCIA. AF_02/2021</v>
      </c>
      <c r="D276" s="94" t="str">
        <f>Cartilha_GLOBAL!D276</f>
        <v>M3</v>
      </c>
      <c r="E276" s="105">
        <f>Cartilha_GLOBAL!$E276</f>
        <v>15.09</v>
      </c>
      <c r="F276" s="182">
        <f>Cartilha_GLOBAL!$F276</f>
        <v>18.52</v>
      </c>
      <c r="G276" s="108"/>
      <c r="H276" s="107">
        <f t="shared" si="12"/>
        <v>0</v>
      </c>
      <c r="I276" s="143">
        <f t="shared" si="13"/>
        <v>0</v>
      </c>
      <c r="J276" s="142"/>
      <c r="K276" s="146"/>
      <c r="L276" s="7" t="str">
        <f t="shared" si="14"/>
        <v/>
      </c>
      <c r="M276" s="7" t="str">
        <f t="shared" si="15"/>
        <v/>
      </c>
      <c r="N276" s="7" t="str">
        <f>Cartilha_GLOBAL!N276</f>
        <v/>
      </c>
      <c r="O276" s="144"/>
      <c r="Q276" s="151"/>
      <c r="R276" s="152">
        <v>0</v>
      </c>
      <c r="T276" s="153">
        <f>IF(Cartilha_GLOBAL!R276=0,0,IF(Cartilha_GLOBAL!R276&gt;0,"c","b"))</f>
        <v>0</v>
      </c>
    </row>
    <row r="277" ht="33.75" hidden="1" spans="1:20">
      <c r="A277" s="158">
        <f>Cartilha_GLOBAL!A277</f>
        <v>102308</v>
      </c>
      <c r="B277" s="94" t="str">
        <f>Cartilha_GLOBAL!B277</f>
        <v>SINAPI</v>
      </c>
      <c r="C277" s="104" t="str">
        <f>Cartilha_GLOBAL!C277</f>
        <v>ESCAVAÇÃO MECANIZADA DE VALA COM PROF. MAIOR QUE 1,5 M ATÉ 3,0 M (MÉDIA MONTANTE E JUSANTE/UMA COMPOSIÇÃO POR TRECHO), ESCAVADEIRA (0,8 M3), LARG. ATÉ 1,5 M, EM SOLO DE 2A CATEGORIA, EM LOCAIS COM ALTO NÍVEL DE INTERFERÊNCIA. AF_02/2021</v>
      </c>
      <c r="D277" s="94" t="str">
        <f>Cartilha_GLOBAL!D277</f>
        <v>M3</v>
      </c>
      <c r="E277" s="105">
        <f>Cartilha_GLOBAL!$E277</f>
        <v>14.64</v>
      </c>
      <c r="F277" s="182">
        <f>Cartilha_GLOBAL!$F277</f>
        <v>17.97</v>
      </c>
      <c r="G277" s="108"/>
      <c r="H277" s="107">
        <f t="shared" si="12"/>
        <v>0</v>
      </c>
      <c r="I277" s="143">
        <f t="shared" si="13"/>
        <v>0</v>
      </c>
      <c r="J277" s="142"/>
      <c r="K277" s="146"/>
      <c r="L277" s="7" t="str">
        <f t="shared" si="14"/>
        <v/>
      </c>
      <c r="M277" s="7" t="str">
        <f t="shared" si="15"/>
        <v/>
      </c>
      <c r="N277" s="7" t="str">
        <f>Cartilha_GLOBAL!N277</f>
        <v/>
      </c>
      <c r="O277" s="144"/>
      <c r="Q277" s="151"/>
      <c r="R277" s="152">
        <v>0</v>
      </c>
      <c r="T277" s="153">
        <f>IF(Cartilha_GLOBAL!R277=0,0,IF(Cartilha_GLOBAL!R277&gt;0,"c","b"))</f>
        <v>0</v>
      </c>
    </row>
    <row r="278" ht="33.75" hidden="1" spans="1:20">
      <c r="A278" s="158">
        <f>Cartilha_GLOBAL!A278</f>
        <v>102309</v>
      </c>
      <c r="B278" s="94" t="str">
        <f>Cartilha_GLOBAL!B278</f>
        <v>SINAPI</v>
      </c>
      <c r="C278" s="104" t="str">
        <f>Cartilha_GLOBAL!C278</f>
        <v>ESCAVAÇÃO MECANIZADA DE VALA COM PROF. MAIOR QUE 3,0 M ATÉ 4,5 M (MÉDIA MONTANTE E JUSANTE/UMA COMPOSIÇÃO POR TRECHO), ESCAVADEIRA (0,8 M3), LARG. MENOR QUE 1,5 M, EM SOLO DE 2A CATEGORIA, EM LOCAIS COM ALTO NÍVEL DE INTERFERÊNCIA. AF_02/2021</v>
      </c>
      <c r="D278" s="94" t="str">
        <f>Cartilha_GLOBAL!D278</f>
        <v>M3</v>
      </c>
      <c r="E278" s="105">
        <f>Cartilha_GLOBAL!$E278</f>
        <v>13.86</v>
      </c>
      <c r="F278" s="182">
        <f>Cartilha_GLOBAL!$F278</f>
        <v>17.01</v>
      </c>
      <c r="G278" s="108"/>
      <c r="H278" s="107">
        <f t="shared" si="12"/>
        <v>0</v>
      </c>
      <c r="I278" s="143">
        <f t="shared" si="13"/>
        <v>0</v>
      </c>
      <c r="J278" s="142"/>
      <c r="K278" s="146"/>
      <c r="L278" s="7" t="str">
        <f t="shared" si="14"/>
        <v/>
      </c>
      <c r="M278" s="7" t="str">
        <f t="shared" si="15"/>
        <v/>
      </c>
      <c r="N278" s="7" t="str">
        <f>Cartilha_GLOBAL!N278</f>
        <v/>
      </c>
      <c r="O278" s="144"/>
      <c r="Q278" s="151"/>
      <c r="R278" s="152">
        <v>0</v>
      </c>
      <c r="T278" s="153">
        <f>IF(Cartilha_GLOBAL!R278=0,0,IF(Cartilha_GLOBAL!R278&gt;0,"c","b"))</f>
        <v>0</v>
      </c>
    </row>
    <row r="279" ht="33.75" hidden="1" spans="1:20">
      <c r="A279" s="158">
        <f>Cartilha_GLOBAL!A279</f>
        <v>102310</v>
      </c>
      <c r="B279" s="94" t="str">
        <f>Cartilha_GLOBAL!B279</f>
        <v>SINAPI</v>
      </c>
      <c r="C279" s="104" t="str">
        <f>Cartilha_GLOBAL!C279</f>
        <v>ESCAVAÇÃO MECANIZADA DE VALA COM PROF.MAIOR QUE 4,5 M ATÉ 6,0 M (MÉDIA MONTANTE E JUSANTE/UMA COMPOSIÇÃO POR TRECHO),COM ESCAVADEIRA (0,8 M3), LARG. MENOR QUE 1,5 M, EM SOLO DE 2A CATEGORIA, EM LOCAIS COM ALTO NÍVEL DE INTERFERÊNCIA. AF_02/2021</v>
      </c>
      <c r="D279" s="94" t="str">
        <f>Cartilha_GLOBAL!D279</f>
        <v>M3</v>
      </c>
      <c r="E279" s="105">
        <f>Cartilha_GLOBAL!$E279</f>
        <v>13.43</v>
      </c>
      <c r="F279" s="182">
        <f>Cartilha_GLOBAL!$F279</f>
        <v>16.48</v>
      </c>
      <c r="G279" s="108"/>
      <c r="H279" s="107">
        <f t="shared" si="12"/>
        <v>0</v>
      </c>
      <c r="I279" s="143">
        <f t="shared" si="13"/>
        <v>0</v>
      </c>
      <c r="J279" s="142"/>
      <c r="K279" s="146"/>
      <c r="L279" s="7" t="str">
        <f t="shared" si="14"/>
        <v/>
      </c>
      <c r="M279" s="7" t="str">
        <f t="shared" si="15"/>
        <v/>
      </c>
      <c r="N279" s="7" t="str">
        <f>Cartilha_GLOBAL!N279</f>
        <v/>
      </c>
      <c r="O279" s="144"/>
      <c r="Q279" s="151"/>
      <c r="R279" s="152">
        <v>0</v>
      </c>
      <c r="T279" s="153">
        <f>IF(Cartilha_GLOBAL!R279=0,0,IF(Cartilha_GLOBAL!R279&gt;0,"c","b"))</f>
        <v>0</v>
      </c>
    </row>
    <row r="280" ht="33.75" hidden="1" spans="1:20">
      <c r="A280" s="158">
        <f>Cartilha_GLOBAL!A280</f>
        <v>102311</v>
      </c>
      <c r="B280" s="94" t="str">
        <f>Cartilha_GLOBAL!B280</f>
        <v>SINAPI</v>
      </c>
      <c r="C280" s="104" t="str">
        <f>Cartilha_GLOBAL!C280</f>
        <v>ESCAVAÇÃO MECANIZADA DE VALA COM PROF. MAIOR QUE 1,5 M ATÉ 3,0 M (MÉDIA MONTANTE E JUSANTE/UMA COMPOSIÇÃO POR TRECHO),COM ESCAVADEIRA (1,2 M3),LARG. DE 1,5 M A 2,5 M, EM SOLO DE 2A CATEGORIA, EM LOCAIS COM ALTO NÍVEL DE INTERFERÊNCIA. AF_02/2021</v>
      </c>
      <c r="D280" s="94" t="str">
        <f>Cartilha_GLOBAL!D280</f>
        <v>M3</v>
      </c>
      <c r="E280" s="105">
        <f>Cartilha_GLOBAL!$E280</f>
        <v>13.08</v>
      </c>
      <c r="F280" s="182">
        <f>Cartilha_GLOBAL!$F280</f>
        <v>16.05</v>
      </c>
      <c r="G280" s="108"/>
      <c r="H280" s="107">
        <f t="shared" ref="H280:H343" si="16">IF(G280=0,0,F280)</f>
        <v>0</v>
      </c>
      <c r="I280" s="143">
        <f t="shared" ref="I280:I343" si="17">IF(ISBLANK(G280),0,IF(R280=0,ROUND(G280*H280,2),IF(R280="b",ROUNDDOWN(G280*H280,2),ROUNDUP(G280*H280,2))))</f>
        <v>0</v>
      </c>
      <c r="J280" s="142"/>
      <c r="K280" s="146"/>
      <c r="L280" s="7" t="str">
        <f t="shared" ref="L280:L343" si="18">IF(K280="X","x",IF(K280="xx","x",IF(I280&gt;0,"x","")))</f>
        <v/>
      </c>
      <c r="M280" s="7" t="str">
        <f t="shared" ref="M280:M343" si="19">IF(K280="X","x",IF(K280="xx","x",IF(I280&gt;0,"x","")))</f>
        <v/>
      </c>
      <c r="N280" s="7" t="str">
        <f>Cartilha_GLOBAL!N280</f>
        <v/>
      </c>
      <c r="O280" s="144"/>
      <c r="Q280" s="151"/>
      <c r="R280" s="152">
        <v>0</v>
      </c>
      <c r="T280" s="153">
        <f>IF(Cartilha_GLOBAL!R280=0,0,IF(Cartilha_GLOBAL!R280&gt;0,"c","b"))</f>
        <v>0</v>
      </c>
    </row>
    <row r="281" ht="33.75" hidden="1" spans="1:20">
      <c r="A281" s="158">
        <f>Cartilha_GLOBAL!A281</f>
        <v>102312</v>
      </c>
      <c r="B281" s="94" t="str">
        <f>Cartilha_GLOBAL!B281</f>
        <v>SINAPI</v>
      </c>
      <c r="C281" s="104" t="str">
        <f>Cartilha_GLOBAL!C281</f>
        <v>ESCAVAÇÃO MECANIZADA DE VALA COM PROF. DE 3,0 M ATÉ 4,5 M (MÉDIA MONTANTE E JUSANTE/UMA COMPOSIÇÃO POR TRECHO), ESCAVADEIRA (1,2 M3), LARG. DE 1,5 M A 2,5 M, EM SOLO DE 2A CATEGORIA, EM LOCAIS COM ALTO NÍVEL DE INTERFERÊNCIA. AF_02/2021</v>
      </c>
      <c r="D281" s="94" t="str">
        <f>Cartilha_GLOBAL!D281</f>
        <v>M3</v>
      </c>
      <c r="E281" s="105">
        <f>Cartilha_GLOBAL!$E281</f>
        <v>12.57</v>
      </c>
      <c r="F281" s="182">
        <f>Cartilha_GLOBAL!$F281</f>
        <v>15.43</v>
      </c>
      <c r="G281" s="108"/>
      <c r="H281" s="107">
        <f t="shared" si="16"/>
        <v>0</v>
      </c>
      <c r="I281" s="143">
        <f t="shared" si="17"/>
        <v>0</v>
      </c>
      <c r="J281" s="142"/>
      <c r="K281" s="146"/>
      <c r="L281" s="7" t="str">
        <f t="shared" si="18"/>
        <v/>
      </c>
      <c r="M281" s="7" t="str">
        <f t="shared" si="19"/>
        <v/>
      </c>
      <c r="N281" s="7" t="str">
        <f>Cartilha_GLOBAL!N281</f>
        <v/>
      </c>
      <c r="O281" s="144"/>
      <c r="Q281" s="151"/>
      <c r="R281" s="152">
        <v>0</v>
      </c>
      <c r="T281" s="153">
        <f>IF(Cartilha_GLOBAL!R281=0,0,IF(Cartilha_GLOBAL!R281&gt;0,"c","b"))</f>
        <v>0</v>
      </c>
    </row>
    <row r="282" ht="33.75" hidden="1" spans="1:20">
      <c r="A282" s="158">
        <f>Cartilha_GLOBAL!A282</f>
        <v>102313</v>
      </c>
      <c r="B282" s="94" t="str">
        <f>Cartilha_GLOBAL!B282</f>
        <v>SINAPI</v>
      </c>
      <c r="C282" s="104" t="str">
        <f>Cartilha_GLOBAL!C282</f>
        <v>ESCAVAÇÃO MECANIZADA DE VALA COM PROF. MAIOR QUE 4,5 M ATÉ 6,0 M (MÉDIA MONTANTE E JUSANTE/UMA COMPOSIÇÃO POR TRECHO), ESCAVADEIRA (1,2 M3), LARG. DE 1,5 M A 2,5 M, EM SOLO DE 2A CATEGORIA, EM LOCAIS COM ALTO NÍVEL DE INTERFERÊNCIA. AF_02/2021</v>
      </c>
      <c r="D282" s="94" t="str">
        <f>Cartilha_GLOBAL!D282</f>
        <v>M3</v>
      </c>
      <c r="E282" s="105">
        <f>Cartilha_GLOBAL!$E282</f>
        <v>12.28</v>
      </c>
      <c r="F282" s="182">
        <f>Cartilha_GLOBAL!$F282</f>
        <v>15.07</v>
      </c>
      <c r="G282" s="108"/>
      <c r="H282" s="107">
        <f t="shared" si="16"/>
        <v>0</v>
      </c>
      <c r="I282" s="143">
        <f t="shared" si="17"/>
        <v>0</v>
      </c>
      <c r="J282" s="142"/>
      <c r="K282" s="146"/>
      <c r="L282" s="7" t="str">
        <f t="shared" si="18"/>
        <v/>
      </c>
      <c r="M282" s="7" t="str">
        <f t="shared" si="19"/>
        <v/>
      </c>
      <c r="N282" s="7" t="str">
        <f>Cartilha_GLOBAL!N282</f>
        <v/>
      </c>
      <c r="O282" s="144"/>
      <c r="Q282" s="151"/>
      <c r="R282" s="152">
        <v>0</v>
      </c>
      <c r="T282" s="153">
        <f>IF(Cartilha_GLOBAL!R282=0,0,IF(Cartilha_GLOBAL!R282&gt;0,"c","b"))</f>
        <v>0</v>
      </c>
    </row>
    <row r="283" ht="33.75" hidden="1" spans="1:20">
      <c r="A283" s="158">
        <f>Cartilha_GLOBAL!A283</f>
        <v>102314</v>
      </c>
      <c r="B283" s="94" t="str">
        <f>Cartilha_GLOBAL!B283</f>
        <v>SINAPI</v>
      </c>
      <c r="C283" s="104" t="str">
        <f>Cartilha_GLOBAL!C283</f>
        <v>ESCAVAÇÃO MECANIZADA DE VALA COM PROF. ATÉ 1,5 M (MÉDIA MONTANTE E JUSANTE/UMA COMPOSIÇÃO POR TRECHO),COM ESCAVADEIRA (0,8 M3), LARG. MENOR QUE 1,5 M, EM SOLO DE 2A CATEGORIA, LOCAIS COM BAIXO NÍVEL DE INTERFERÊNCIA. AF_02/2021</v>
      </c>
      <c r="D283" s="94" t="str">
        <f>Cartilha_GLOBAL!D283</f>
        <v>M3</v>
      </c>
      <c r="E283" s="105">
        <f>Cartilha_GLOBAL!$E283</f>
        <v>9.39</v>
      </c>
      <c r="F283" s="182">
        <f>Cartilha_GLOBAL!$F283</f>
        <v>11.53</v>
      </c>
      <c r="G283" s="108"/>
      <c r="H283" s="107">
        <f t="shared" si="16"/>
        <v>0</v>
      </c>
      <c r="I283" s="143">
        <f t="shared" si="17"/>
        <v>0</v>
      </c>
      <c r="J283" s="142"/>
      <c r="K283" s="146"/>
      <c r="L283" s="7" t="str">
        <f t="shared" si="18"/>
        <v/>
      </c>
      <c r="M283" s="7" t="str">
        <f t="shared" si="19"/>
        <v/>
      </c>
      <c r="N283" s="7" t="str">
        <f>Cartilha_GLOBAL!N283</f>
        <v/>
      </c>
      <c r="O283" s="144"/>
      <c r="Q283" s="151"/>
      <c r="R283" s="152">
        <v>0</v>
      </c>
      <c r="T283" s="153">
        <f>IF(Cartilha_GLOBAL!R283=0,0,IF(Cartilha_GLOBAL!R283&gt;0,"c","b"))</f>
        <v>0</v>
      </c>
    </row>
    <row r="284" ht="33.75" hidden="1" spans="1:20">
      <c r="A284" s="158">
        <f>Cartilha_GLOBAL!A284</f>
        <v>102315</v>
      </c>
      <c r="B284" s="94" t="str">
        <f>Cartilha_GLOBAL!B284</f>
        <v>SINAPI</v>
      </c>
      <c r="C284" s="104" t="str">
        <f>Cartilha_GLOBAL!C284</f>
        <v>ESCAVAÇÃO MECANIZADA DE VALA COM PROF. ATÉ 1,5 M (MÉDIA MONTANTE E JUSANTE/UMA COMPOSIÇÃO POR TRECHO), ESCAVADEIRA (0,8 M3), LARG. DE 1,5 M A 2,5 M, EM SOLO DE 2A CATEGORIA, LOCAIS COM BAIXO NÍVEL DE INTERFERÊNCIA. AF_02/2021</v>
      </c>
      <c r="D284" s="94" t="str">
        <f>Cartilha_GLOBAL!D284</f>
        <v>M3</v>
      </c>
      <c r="E284" s="105">
        <f>Cartilha_GLOBAL!$E284</f>
        <v>8.33</v>
      </c>
      <c r="F284" s="182">
        <f>Cartilha_GLOBAL!$F284</f>
        <v>10.22</v>
      </c>
      <c r="G284" s="108"/>
      <c r="H284" s="107">
        <f t="shared" si="16"/>
        <v>0</v>
      </c>
      <c r="I284" s="143">
        <f t="shared" si="17"/>
        <v>0</v>
      </c>
      <c r="J284" s="142"/>
      <c r="K284" s="146"/>
      <c r="L284" s="7" t="str">
        <f t="shared" si="18"/>
        <v/>
      </c>
      <c r="M284" s="7" t="str">
        <f t="shared" si="19"/>
        <v/>
      </c>
      <c r="N284" s="7" t="str">
        <f>Cartilha_GLOBAL!N284</f>
        <v/>
      </c>
      <c r="O284" s="144"/>
      <c r="Q284" s="151"/>
      <c r="R284" s="152">
        <v>0</v>
      </c>
      <c r="T284" s="153">
        <f>IF(Cartilha_GLOBAL!R284=0,0,IF(Cartilha_GLOBAL!R284&gt;0,"c","b"))</f>
        <v>0</v>
      </c>
    </row>
    <row r="285" ht="33.75" hidden="1" spans="1:20">
      <c r="A285" s="158">
        <f>Cartilha_GLOBAL!A285</f>
        <v>102316</v>
      </c>
      <c r="B285" s="94" t="str">
        <f>Cartilha_GLOBAL!B285</f>
        <v>SINAPI</v>
      </c>
      <c r="C285" s="104" t="str">
        <f>Cartilha_GLOBAL!C285</f>
        <v>ESCAVAÇÃO MECANIZADA DE VALA COM PROF. MAIOR QUE 1,5 M E ATÉ 3,0 M (MÉDIA MONTANTE E JUSANTE/UMA COMPOSIÇÃO POR TRECHO), ESCAVADEIRA (0,8 M3), LARG. MENOR QUE 1,5 M, EM SOLO DE 2A CATEGORIA, LOCAIS COM BAIXO NÍVEL DE INTERFERÊNCIA. AF_02/2021</v>
      </c>
      <c r="D285" s="94" t="str">
        <f>Cartilha_GLOBAL!D285</f>
        <v>M3</v>
      </c>
      <c r="E285" s="105">
        <f>Cartilha_GLOBAL!$E285</f>
        <v>8.07</v>
      </c>
      <c r="F285" s="182">
        <f>Cartilha_GLOBAL!$F285</f>
        <v>9.91</v>
      </c>
      <c r="G285" s="108"/>
      <c r="H285" s="107">
        <f t="shared" si="16"/>
        <v>0</v>
      </c>
      <c r="I285" s="143">
        <f t="shared" si="17"/>
        <v>0</v>
      </c>
      <c r="J285" s="142"/>
      <c r="K285" s="146"/>
      <c r="L285" s="7" t="str">
        <f t="shared" si="18"/>
        <v/>
      </c>
      <c r="M285" s="7" t="str">
        <f t="shared" si="19"/>
        <v/>
      </c>
      <c r="N285" s="7" t="str">
        <f>Cartilha_GLOBAL!N285</f>
        <v/>
      </c>
      <c r="O285" s="144"/>
      <c r="Q285" s="151"/>
      <c r="R285" s="152">
        <v>0</v>
      </c>
      <c r="T285" s="153">
        <f>IF(Cartilha_GLOBAL!R285=0,0,IF(Cartilha_GLOBAL!R285&gt;0,"c","b"))</f>
        <v>0</v>
      </c>
    </row>
    <row r="286" ht="33.75" hidden="1" spans="1:20">
      <c r="A286" s="158">
        <f>Cartilha_GLOBAL!A286</f>
        <v>102317</v>
      </c>
      <c r="B286" s="94" t="str">
        <f>Cartilha_GLOBAL!B286</f>
        <v>SINAPI</v>
      </c>
      <c r="C286" s="104" t="str">
        <f>Cartilha_GLOBAL!C286</f>
        <v>ESCAVAÇÃO MECANIZADA DE VALA COM PROF.MAIOR QUE 3,0 M ATÉ 4,5 M (MÉDIA MONTANTE E JUSANTE/UMA COMPOSIÇÃO POR TRECHO), ESCAVADEIRA (0,8 M3), LARG. MENOR QUE 1,5 M, EM SOLO DE 2A CATEGORIA, LOCAIS COM BAIXO NÍVEL DE INTERFERÊNCIA. AF_02/2021</v>
      </c>
      <c r="D286" s="94" t="str">
        <f>Cartilha_GLOBAL!D286</f>
        <v>M3</v>
      </c>
      <c r="E286" s="105">
        <f>Cartilha_GLOBAL!$E286</f>
        <v>7.62</v>
      </c>
      <c r="F286" s="182">
        <f>Cartilha_GLOBAL!$F286</f>
        <v>9.35</v>
      </c>
      <c r="G286" s="108"/>
      <c r="H286" s="107">
        <f t="shared" si="16"/>
        <v>0</v>
      </c>
      <c r="I286" s="143">
        <f t="shared" si="17"/>
        <v>0</v>
      </c>
      <c r="J286" s="142"/>
      <c r="K286" s="146"/>
      <c r="L286" s="7" t="str">
        <f t="shared" si="18"/>
        <v/>
      </c>
      <c r="M286" s="7" t="str">
        <f t="shared" si="19"/>
        <v/>
      </c>
      <c r="N286" s="7" t="str">
        <f>Cartilha_GLOBAL!N286</f>
        <v/>
      </c>
      <c r="O286" s="144"/>
      <c r="Q286" s="151"/>
      <c r="R286" s="152">
        <v>0</v>
      </c>
      <c r="T286" s="153">
        <f>IF(Cartilha_GLOBAL!R286=0,0,IF(Cartilha_GLOBAL!R286&gt;0,"c","b"))</f>
        <v>0</v>
      </c>
    </row>
    <row r="287" ht="33.75" hidden="1" spans="1:20">
      <c r="A287" s="158">
        <f>Cartilha_GLOBAL!A287</f>
        <v>102318</v>
      </c>
      <c r="B287" s="94" t="str">
        <f>Cartilha_GLOBAL!B287</f>
        <v>SINAPI</v>
      </c>
      <c r="C287" s="104" t="str">
        <f>Cartilha_GLOBAL!C287</f>
        <v>ESCAVAÇÃO MECANIZADA DE VALA COM PROF.MAIOR QUE 4,5 M ATÉ 6,0 M (MÉDIA MONTANTE E JUSANTE/UMA COMPOSIÇÃO POR TRECHO),COM ESCAVADEIRA (0,8 M3), LARG. MENOR QUE 1,5 M, EM SOLO DE 2A CATEGORIA, EM LOCAIS COM BAIXO NÍVEL DE INTERFERÊNCIA. AF_02/2021</v>
      </c>
      <c r="D287" s="94" t="str">
        <f>Cartilha_GLOBAL!D287</f>
        <v>M3</v>
      </c>
      <c r="E287" s="105">
        <f>Cartilha_GLOBAL!$E287</f>
        <v>7.42</v>
      </c>
      <c r="F287" s="182">
        <f>Cartilha_GLOBAL!$F287</f>
        <v>9.11</v>
      </c>
      <c r="G287" s="108"/>
      <c r="H287" s="107">
        <f t="shared" si="16"/>
        <v>0</v>
      </c>
      <c r="I287" s="143">
        <f t="shared" si="17"/>
        <v>0</v>
      </c>
      <c r="J287" s="142"/>
      <c r="K287" s="146"/>
      <c r="L287" s="7" t="str">
        <f t="shared" si="18"/>
        <v/>
      </c>
      <c r="M287" s="7" t="str">
        <f t="shared" si="19"/>
        <v/>
      </c>
      <c r="N287" s="7" t="str">
        <f>Cartilha_GLOBAL!N287</f>
        <v/>
      </c>
      <c r="O287" s="144"/>
      <c r="Q287" s="151"/>
      <c r="R287" s="152">
        <v>0</v>
      </c>
      <c r="T287" s="153">
        <f>IF(Cartilha_GLOBAL!R287=0,0,IF(Cartilha_GLOBAL!R287&gt;0,"c","b"))</f>
        <v>0</v>
      </c>
    </row>
    <row r="288" ht="33.75" hidden="1" spans="1:20">
      <c r="A288" s="158">
        <f>Cartilha_GLOBAL!A288</f>
        <v>102319</v>
      </c>
      <c r="B288" s="94" t="str">
        <f>Cartilha_GLOBAL!B288</f>
        <v>SINAPI</v>
      </c>
      <c r="C288" s="104" t="str">
        <f>Cartilha_GLOBAL!C288</f>
        <v>ESCAVAÇÃO MECANIZADA DE VALA COM PROF. MAIOR QUE 1,5 M ATÉ 3,0 M (MÉDIA MONTANTE E JUSANTE/UMA COMPOSIÇÃO POR TRECHO),COM ESCAVADEIRA (1,2 M3),LARG. DE 1,5 M A 2,5 M, EM SOLO DE 2A CATEGORIA, LOCAIS COM BAIXO NÍVEL DE INTERFERÊNCIA. AF_02/2021</v>
      </c>
      <c r="D288" s="94" t="str">
        <f>Cartilha_GLOBAL!D288</f>
        <v>M3</v>
      </c>
      <c r="E288" s="105">
        <f>Cartilha_GLOBAL!$E288</f>
        <v>7.21</v>
      </c>
      <c r="F288" s="182">
        <f>Cartilha_GLOBAL!$F288</f>
        <v>8.85</v>
      </c>
      <c r="G288" s="108"/>
      <c r="H288" s="107">
        <f t="shared" si="16"/>
        <v>0</v>
      </c>
      <c r="I288" s="143">
        <f t="shared" si="17"/>
        <v>0</v>
      </c>
      <c r="J288" s="142"/>
      <c r="K288" s="146"/>
      <c r="L288" s="7" t="str">
        <f t="shared" si="18"/>
        <v/>
      </c>
      <c r="M288" s="7" t="str">
        <f t="shared" si="19"/>
        <v/>
      </c>
      <c r="N288" s="7" t="str">
        <f>Cartilha_GLOBAL!N288</f>
        <v/>
      </c>
      <c r="O288" s="144"/>
      <c r="Q288" s="151"/>
      <c r="R288" s="152">
        <v>0</v>
      </c>
      <c r="T288" s="153">
        <f>IF(Cartilha_GLOBAL!R288=0,0,IF(Cartilha_GLOBAL!R288&gt;0,"c","b"))</f>
        <v>0</v>
      </c>
    </row>
    <row r="289" ht="33.75" hidden="1" spans="1:20">
      <c r="A289" s="158">
        <f>Cartilha_GLOBAL!A289</f>
        <v>102320</v>
      </c>
      <c r="B289" s="94" t="str">
        <f>Cartilha_GLOBAL!B289</f>
        <v>SINAPI</v>
      </c>
      <c r="C289" s="104" t="str">
        <f>Cartilha_GLOBAL!C289</f>
        <v>ESCAVAÇÃO MECANIZADA DE VALA COM PROF. MAIOR QUE 3,0 M ATÉ 4,5 M (MÉDIA MONTANTE E JUSANTE/UMA COMPOSIÇÃO POR TRECHO), ESCAVADEIRA (1,2 M3), LARG. DE 1,5 M A 2,5 M, EM SOLO DE 2A CATEGORIA, LOCAIS COM BAIXO NÍVEL DE INTERFERÊNCIA. AF_02/2021</v>
      </c>
      <c r="D289" s="94" t="str">
        <f>Cartilha_GLOBAL!D289</f>
        <v>M3</v>
      </c>
      <c r="E289" s="105">
        <f>Cartilha_GLOBAL!$E289</f>
        <v>6.93</v>
      </c>
      <c r="F289" s="182">
        <f>Cartilha_GLOBAL!$F289</f>
        <v>8.51</v>
      </c>
      <c r="G289" s="108"/>
      <c r="H289" s="107">
        <f t="shared" si="16"/>
        <v>0</v>
      </c>
      <c r="I289" s="143">
        <f t="shared" si="17"/>
        <v>0</v>
      </c>
      <c r="J289" s="142"/>
      <c r="K289" s="146"/>
      <c r="L289" s="7" t="str">
        <f t="shared" si="18"/>
        <v/>
      </c>
      <c r="M289" s="7" t="str">
        <f t="shared" si="19"/>
        <v/>
      </c>
      <c r="N289" s="7" t="str">
        <f>Cartilha_GLOBAL!N289</f>
        <v/>
      </c>
      <c r="O289" s="144"/>
      <c r="Q289" s="151"/>
      <c r="R289" s="152">
        <v>0</v>
      </c>
      <c r="T289" s="153">
        <f>IF(Cartilha_GLOBAL!R289=0,0,IF(Cartilha_GLOBAL!R289&gt;0,"c","b"))</f>
        <v>0</v>
      </c>
    </row>
    <row r="290" ht="33.75" hidden="1" spans="1:20">
      <c r="A290" s="158">
        <f>Cartilha_GLOBAL!A290</f>
        <v>102321</v>
      </c>
      <c r="B290" s="94" t="str">
        <f>Cartilha_GLOBAL!B290</f>
        <v>SINAPI</v>
      </c>
      <c r="C290" s="104" t="str">
        <f>Cartilha_GLOBAL!C290</f>
        <v>ESCAVAÇÃO MECANIZADA DE VALA COM PROF. MAIOR QUE 4,5 M ATÉ 6,0 M (MÉDIA MONTANTE E JUSANTE/UMA COMPOSIÇÃO POR TRECHO), ESCAVADEIRA (1,2 M3), LARG. DE 1,5 M A 2,5 M, EM SOLO DE 2A CATEGORIA, LOCAIS COM BAIXO NÍVEL DE INTERFERÊNCIA. AF_02/2021</v>
      </c>
      <c r="D290" s="94" t="str">
        <f>Cartilha_GLOBAL!D290</f>
        <v>M3</v>
      </c>
      <c r="E290" s="105">
        <f>Cartilha_GLOBAL!$E290</f>
        <v>6.79</v>
      </c>
      <c r="F290" s="182">
        <f>Cartilha_GLOBAL!$F290</f>
        <v>8.33</v>
      </c>
      <c r="G290" s="108"/>
      <c r="H290" s="107">
        <f t="shared" si="16"/>
        <v>0</v>
      </c>
      <c r="I290" s="143">
        <f t="shared" si="17"/>
        <v>0</v>
      </c>
      <c r="J290" s="142"/>
      <c r="K290" s="146"/>
      <c r="L290" s="7" t="str">
        <f t="shared" si="18"/>
        <v/>
      </c>
      <c r="M290" s="7" t="str">
        <f t="shared" si="19"/>
        <v/>
      </c>
      <c r="N290" s="7" t="str">
        <f>Cartilha_GLOBAL!N290</f>
        <v/>
      </c>
      <c r="O290" s="144"/>
      <c r="Q290" s="151"/>
      <c r="R290" s="152">
        <v>0</v>
      </c>
      <c r="T290" s="153">
        <f>IF(Cartilha_GLOBAL!R290=0,0,IF(Cartilha_GLOBAL!R290&gt;0,"c","b"))</f>
        <v>0</v>
      </c>
    </row>
    <row r="291" ht="33.75" hidden="1" spans="1:20">
      <c r="A291" s="158">
        <f>Cartilha_GLOBAL!A291</f>
        <v>102322</v>
      </c>
      <c r="B291" s="94" t="str">
        <f>Cartilha_GLOBAL!B291</f>
        <v>SINAPI</v>
      </c>
      <c r="C291" s="104" t="str">
        <f>Cartilha_GLOBAL!C291</f>
        <v>ESCAVAÇÃO MECANIZADA DE VALA COM PROF. ATÉ 1,5 M (MÉDIA MONTANTE E JUSANTE/UMA COMPOSIÇÃO POR TRECHO), RETROESCAV. (0,26 M3), LARG. MENOR QUE 0,8 M, EM SOLO DE 2A CATEGORIA, EM LOCAIS COM ALTO NÍVEL DE INTERFERÊNCIA. AF_02/2021</v>
      </c>
      <c r="D291" s="94" t="str">
        <f>Cartilha_GLOBAL!D291</f>
        <v>M3</v>
      </c>
      <c r="E291" s="105">
        <f>Cartilha_GLOBAL!$E291</f>
        <v>20.32</v>
      </c>
      <c r="F291" s="182">
        <f>Cartilha_GLOBAL!$F291</f>
        <v>24.94</v>
      </c>
      <c r="G291" s="108"/>
      <c r="H291" s="107">
        <f t="shared" si="16"/>
        <v>0</v>
      </c>
      <c r="I291" s="143">
        <f t="shared" si="17"/>
        <v>0</v>
      </c>
      <c r="J291" s="142"/>
      <c r="K291" s="146"/>
      <c r="L291" s="7" t="str">
        <f t="shared" si="18"/>
        <v/>
      </c>
      <c r="M291" s="7" t="str">
        <f t="shared" si="19"/>
        <v/>
      </c>
      <c r="N291" s="7" t="str">
        <f>Cartilha_GLOBAL!N291</f>
        <v/>
      </c>
      <c r="O291" s="144"/>
      <c r="Q291" s="151"/>
      <c r="R291" s="152">
        <v>0</v>
      </c>
      <c r="T291" s="153">
        <f>IF(Cartilha_GLOBAL!R291=0,0,IF(Cartilha_GLOBAL!R291&gt;0,"c","b"))</f>
        <v>0</v>
      </c>
    </row>
    <row r="292" ht="33.75" hidden="1" spans="1:20">
      <c r="A292" s="158">
        <f>Cartilha_GLOBAL!A292</f>
        <v>102323</v>
      </c>
      <c r="B292" s="94" t="str">
        <f>Cartilha_GLOBAL!B292</f>
        <v>SINAPI</v>
      </c>
      <c r="C292" s="104" t="str">
        <f>Cartilha_GLOBAL!C292</f>
        <v>ESCAVAÇÃO MECANIZADA DE VALA COM PROF. ATÉ 1,5 M (MÉDIA MONTANTE E JUSANTE/UMA COMPOSIÇÃO POR TRECHO), RETROESCAV. (0,26 M3), LARG. DE 0,8 M A 1,5 M, EM SOLO DE 2A CATEGORIA, EM LOCAIS COM ALTO NÍVEL DE INTERFERÊNCIA. AF_02/2021</v>
      </c>
      <c r="D292" s="94" t="str">
        <f>Cartilha_GLOBAL!D292</f>
        <v>M3</v>
      </c>
      <c r="E292" s="105">
        <f>Cartilha_GLOBAL!$E292</f>
        <v>17.26</v>
      </c>
      <c r="F292" s="182">
        <f>Cartilha_GLOBAL!$F292</f>
        <v>21.18</v>
      </c>
      <c r="G292" s="108"/>
      <c r="H292" s="107">
        <f t="shared" si="16"/>
        <v>0</v>
      </c>
      <c r="I292" s="143">
        <f t="shared" si="17"/>
        <v>0</v>
      </c>
      <c r="J292" s="142"/>
      <c r="K292" s="146"/>
      <c r="L292" s="7" t="str">
        <f t="shared" si="18"/>
        <v/>
      </c>
      <c r="M292" s="7" t="str">
        <f t="shared" si="19"/>
        <v/>
      </c>
      <c r="N292" s="7" t="str">
        <f>Cartilha_GLOBAL!N292</f>
        <v/>
      </c>
      <c r="O292" s="144"/>
      <c r="Q292" s="151"/>
      <c r="R292" s="152">
        <v>0</v>
      </c>
      <c r="T292" s="153">
        <f>IF(Cartilha_GLOBAL!R292=0,0,IF(Cartilha_GLOBAL!R292&gt;0,"c","b"))</f>
        <v>0</v>
      </c>
    </row>
    <row r="293" ht="33.75" hidden="1" spans="1:20">
      <c r="A293" s="158">
        <f>Cartilha_GLOBAL!A293</f>
        <v>102324</v>
      </c>
      <c r="B293" s="94" t="str">
        <f>Cartilha_GLOBAL!B293</f>
        <v>SINAPI</v>
      </c>
      <c r="C293" s="104" t="str">
        <f>Cartilha_GLOBAL!C293</f>
        <v>ESCAVAÇÃO MECANIZADA DE VALA COM PROF. MAIOR QUE 1,5 M ATÉ 3,0 M (MÉDIA MONTANTE E JUSANTE/UMA COMPOSIÇÃO POR TRECHO), RETROESCAV. (0,26 M3), LARG. MENOR QUE 0,8 M, EM SOLO DE 2A CATEGORIA, EM LOCAIS COM ALTO NÍVEL DE INTERFERÊNCIA. AF_02/2021</v>
      </c>
      <c r="D293" s="94" t="str">
        <f>Cartilha_GLOBAL!D293</f>
        <v>M3</v>
      </c>
      <c r="E293" s="105">
        <f>Cartilha_GLOBAL!$E293</f>
        <v>17.04</v>
      </c>
      <c r="F293" s="182">
        <f>Cartilha_GLOBAL!$F293</f>
        <v>20.91</v>
      </c>
      <c r="G293" s="108"/>
      <c r="H293" s="107">
        <f t="shared" si="16"/>
        <v>0</v>
      </c>
      <c r="I293" s="143">
        <f t="shared" si="17"/>
        <v>0</v>
      </c>
      <c r="J293" s="142"/>
      <c r="K293" s="146"/>
      <c r="L293" s="7" t="str">
        <f t="shared" si="18"/>
        <v/>
      </c>
      <c r="M293" s="7" t="str">
        <f t="shared" si="19"/>
        <v/>
      </c>
      <c r="N293" s="7" t="str">
        <f>Cartilha_GLOBAL!N293</f>
        <v/>
      </c>
      <c r="O293" s="144"/>
      <c r="Q293" s="151"/>
      <c r="R293" s="152">
        <v>0</v>
      </c>
      <c r="T293" s="153">
        <f>IF(Cartilha_GLOBAL!R293=0,0,IF(Cartilha_GLOBAL!R293&gt;0,"c","b"))</f>
        <v>0</v>
      </c>
    </row>
    <row r="294" ht="33.75" hidden="1" spans="1:20">
      <c r="A294" s="158">
        <f>Cartilha_GLOBAL!A294</f>
        <v>102325</v>
      </c>
      <c r="B294" s="94" t="str">
        <f>Cartilha_GLOBAL!B294</f>
        <v>SINAPI</v>
      </c>
      <c r="C294" s="104" t="str">
        <f>Cartilha_GLOBAL!C294</f>
        <v>ESCAVAÇÃO MECANIZADA DE VALA COM PROF. MAIOR QUE 1,5 M ATÉ 3,0 M (MÉDIA MONTANTE E JUSANTE/UMA COMPOSIÇÃO POR TRECHO), RETROESCAV. (0,26 M3), LARG. DE 0,8 M A 1,5 M, EM SOLO DE 2A CATEGORIA, EM LOCAIS COM ALTO NÍVEL DE INTERFERÊNCIA. AF_02/2021</v>
      </c>
      <c r="D294" s="94" t="str">
        <f>Cartilha_GLOBAL!D294</f>
        <v>M3</v>
      </c>
      <c r="E294" s="105">
        <f>Cartilha_GLOBAL!$E294</f>
        <v>15.52</v>
      </c>
      <c r="F294" s="182">
        <f>Cartilha_GLOBAL!$F294</f>
        <v>19.05</v>
      </c>
      <c r="G294" s="108"/>
      <c r="H294" s="107">
        <f t="shared" si="16"/>
        <v>0</v>
      </c>
      <c r="I294" s="143">
        <f t="shared" si="17"/>
        <v>0</v>
      </c>
      <c r="J294" s="142"/>
      <c r="K294" s="146"/>
      <c r="L294" s="7" t="str">
        <f t="shared" si="18"/>
        <v/>
      </c>
      <c r="M294" s="7" t="str">
        <f t="shared" si="19"/>
        <v/>
      </c>
      <c r="N294" s="7" t="str">
        <f>Cartilha_GLOBAL!N294</f>
        <v/>
      </c>
      <c r="O294" s="144"/>
      <c r="Q294" s="151"/>
      <c r="R294" s="152">
        <v>0</v>
      </c>
      <c r="T294" s="153">
        <f>IF(Cartilha_GLOBAL!R294=0,0,IF(Cartilha_GLOBAL!R294&gt;0,"c","b"))</f>
        <v>0</v>
      </c>
    </row>
    <row r="295" ht="33.75" hidden="1" spans="1:20">
      <c r="A295" s="158">
        <f>Cartilha_GLOBAL!A295</f>
        <v>102326</v>
      </c>
      <c r="B295" s="94" t="str">
        <f>Cartilha_GLOBAL!B295</f>
        <v>SINAPI</v>
      </c>
      <c r="C295" s="104" t="str">
        <f>Cartilha_GLOBAL!C295</f>
        <v>ESCAVAÇÃO MECANIZADA DE VALA COM PROF. ATÉ 1,5 M (MÉDIA MONTANTE E JUSANTE/UMA COMPOSIÇÃO POR TRECHO), RETROESCAV. (0,26 M3), LARGURA MENOR  QUE 0,8 M, EM SOLO DE 2A CATEGORIA, EM LOCAIS COM BAIXO NÍVEL DE NTERFERÊNCIA. AF_02/2021</v>
      </c>
      <c r="D295" s="94" t="str">
        <f>Cartilha_GLOBAL!D295</f>
        <v>M3</v>
      </c>
      <c r="E295" s="105">
        <f>Cartilha_GLOBAL!$E295</f>
        <v>11.23</v>
      </c>
      <c r="F295" s="182">
        <f>Cartilha_GLOBAL!$F295</f>
        <v>13.78</v>
      </c>
      <c r="G295" s="108"/>
      <c r="H295" s="107">
        <f t="shared" si="16"/>
        <v>0</v>
      </c>
      <c r="I295" s="143">
        <f t="shared" si="17"/>
        <v>0</v>
      </c>
      <c r="J295" s="142"/>
      <c r="K295" s="146"/>
      <c r="L295" s="7" t="str">
        <f t="shared" si="18"/>
        <v/>
      </c>
      <c r="M295" s="7" t="str">
        <f t="shared" si="19"/>
        <v/>
      </c>
      <c r="N295" s="7" t="str">
        <f>Cartilha_GLOBAL!N295</f>
        <v/>
      </c>
      <c r="O295" s="144"/>
      <c r="Q295" s="151"/>
      <c r="R295" s="152">
        <v>0</v>
      </c>
      <c r="T295" s="153">
        <f>IF(Cartilha_GLOBAL!R295=0,0,IF(Cartilha_GLOBAL!R295&gt;0,"c","b"))</f>
        <v>0</v>
      </c>
    </row>
    <row r="296" ht="33.75" hidden="1" spans="1:20">
      <c r="A296" s="158">
        <f>Cartilha_GLOBAL!A296</f>
        <v>102327</v>
      </c>
      <c r="B296" s="94" t="str">
        <f>Cartilha_GLOBAL!B296</f>
        <v>SINAPI</v>
      </c>
      <c r="C296" s="104" t="str">
        <f>Cartilha_GLOBAL!C296</f>
        <v>ESCAVAÇÃO MECANIZADA DE VALA COM PROF. ATÉ 1,5 M (MÉDIA MONTANTE E JUSANTE/UMA COMPOSIÇÃO POR TRECHO), RETROESCAV. (0,26 M3 ), LARG. DE 0,8 M A 1,5 M, EM SOLO DE 2A CATEGORIA, EM LOCAIS COM BAIXO NÍVEL DE INTERFERÊNCIA. AF_02/2021</v>
      </c>
      <c r="D296" s="94" t="str">
        <f>Cartilha_GLOBAL!D296</f>
        <v>M3</v>
      </c>
      <c r="E296" s="105">
        <f>Cartilha_GLOBAL!$E296</f>
        <v>9.53</v>
      </c>
      <c r="F296" s="182">
        <f>Cartilha_GLOBAL!$F296</f>
        <v>11.7</v>
      </c>
      <c r="G296" s="108"/>
      <c r="H296" s="107">
        <f t="shared" si="16"/>
        <v>0</v>
      </c>
      <c r="I296" s="143">
        <f t="shared" si="17"/>
        <v>0</v>
      </c>
      <c r="J296" s="142"/>
      <c r="K296" s="146"/>
      <c r="L296" s="7" t="str">
        <f t="shared" si="18"/>
        <v/>
      </c>
      <c r="M296" s="7" t="str">
        <f t="shared" si="19"/>
        <v/>
      </c>
      <c r="N296" s="7" t="str">
        <f>Cartilha_GLOBAL!N296</f>
        <v/>
      </c>
      <c r="O296" s="144"/>
      <c r="Q296" s="151"/>
      <c r="R296" s="152">
        <v>0</v>
      </c>
      <c r="T296" s="153">
        <f>IF(Cartilha_GLOBAL!R296=0,0,IF(Cartilha_GLOBAL!R296&gt;0,"c","b"))</f>
        <v>0</v>
      </c>
    </row>
    <row r="297" ht="33.75" hidden="1" spans="1:20">
      <c r="A297" s="158">
        <f>Cartilha_GLOBAL!A297</f>
        <v>102328</v>
      </c>
      <c r="B297" s="94" t="str">
        <f>Cartilha_GLOBAL!B297</f>
        <v>SINAPI</v>
      </c>
      <c r="C297" s="104" t="str">
        <f>Cartilha_GLOBAL!C297</f>
        <v>ESCAVAÇÃO MECANIZADA DE VALA COM PROF. MAIOR QUE 1,5 M ATÉ 3,0 M (MÉDIA MONTANTE E JUSANTE/UMA COMPOSIÇÃO POR TRECHO), RETROESCAV. (0,26 M3),LARG. MENOR QUE 0,8 M, EM SOLO DE 2A CATEGORIA, EM LOCAIS COM BAIXO NÍVEL DE INTERFERÊNCIA. AF_02/2021</v>
      </c>
      <c r="D297" s="94" t="str">
        <f>Cartilha_GLOBAL!D297</f>
        <v>M3</v>
      </c>
      <c r="E297" s="105">
        <f>Cartilha_GLOBAL!$E297</f>
        <v>9.39</v>
      </c>
      <c r="F297" s="182">
        <f>Cartilha_GLOBAL!$F297</f>
        <v>11.53</v>
      </c>
      <c r="G297" s="108"/>
      <c r="H297" s="107">
        <f t="shared" si="16"/>
        <v>0</v>
      </c>
      <c r="I297" s="143">
        <f t="shared" si="17"/>
        <v>0</v>
      </c>
      <c r="J297" s="142"/>
      <c r="K297" s="146"/>
      <c r="L297" s="7" t="str">
        <f t="shared" si="18"/>
        <v/>
      </c>
      <c r="M297" s="7" t="str">
        <f t="shared" si="19"/>
        <v/>
      </c>
      <c r="N297" s="7" t="str">
        <f>Cartilha_GLOBAL!N297</f>
        <v/>
      </c>
      <c r="O297" s="144"/>
      <c r="Q297" s="151"/>
      <c r="R297" s="152">
        <v>0</v>
      </c>
      <c r="T297" s="153">
        <f>IF(Cartilha_GLOBAL!R297=0,0,IF(Cartilha_GLOBAL!R297&gt;0,"c","b"))</f>
        <v>0</v>
      </c>
    </row>
    <row r="298" ht="33.75" hidden="1" spans="1:20">
      <c r="A298" s="158">
        <f>Cartilha_GLOBAL!A298</f>
        <v>102329</v>
      </c>
      <c r="B298" s="94" t="str">
        <f>Cartilha_GLOBAL!B298</f>
        <v>SINAPI</v>
      </c>
      <c r="C298" s="104" t="str">
        <f>Cartilha_GLOBAL!C298</f>
        <v>ESCAVAÇÃO MECANIZADA DE VALA COM PROF. MAIOR QUE 1,5 M ATÉ 3,0 M (MÉDIA MONTANTE E JUSANTE/UMA COMPOSIÇÃO POR TRECHO), RETROESCAV. (0,26 M3), LARG. DE 0,8 M A 1,5 M, EM SOLO DE 2A CATEGORIA, EM LOCAIS COM BAIXO NÍVEL DE INTERFERÊNCIA. AF_02/2021</v>
      </c>
      <c r="D298" s="94" t="str">
        <f>Cartilha_GLOBAL!D298</f>
        <v>M3</v>
      </c>
      <c r="E298" s="105">
        <f>Cartilha_GLOBAL!$E298</f>
        <v>8.56</v>
      </c>
      <c r="F298" s="182">
        <f>Cartilha_GLOBAL!$F298</f>
        <v>10.51</v>
      </c>
      <c r="G298" s="108"/>
      <c r="H298" s="107">
        <f t="shared" si="16"/>
        <v>0</v>
      </c>
      <c r="I298" s="143">
        <f t="shared" si="17"/>
        <v>0</v>
      </c>
      <c r="J298" s="142"/>
      <c r="K298" s="146"/>
      <c r="L298" s="7" t="str">
        <f t="shared" si="18"/>
        <v/>
      </c>
      <c r="M298" s="7" t="str">
        <f t="shared" si="19"/>
        <v/>
      </c>
      <c r="N298" s="7" t="str">
        <f>Cartilha_GLOBAL!N298</f>
        <v/>
      </c>
      <c r="O298" s="144"/>
      <c r="Q298" s="151"/>
      <c r="R298" s="152">
        <v>0</v>
      </c>
      <c r="T298" s="153">
        <f>IF(Cartilha_GLOBAL!R298=0,0,IF(Cartilha_GLOBAL!R298&gt;0,"c","b"))</f>
        <v>0</v>
      </c>
    </row>
    <row r="299" ht="33.75" hidden="1" spans="1:20">
      <c r="A299" s="158">
        <f>Cartilha_GLOBAL!A299</f>
        <v>90082</v>
      </c>
      <c r="B299" s="94" t="str">
        <f>Cartilha_GLOBAL!B299</f>
        <v>SINAPI</v>
      </c>
      <c r="C299" s="104" t="str">
        <f>Cartilha_GLOBAL!C299</f>
        <v>ESCAVAÇÃO MECANIZADA DE VALA COM PROF. ATÉ 1,5 M (MÉDIA MONTANTE E JUSANTE/UMA COMPOSIÇÃO POR TRECHO), ESCAVADEIRA (0,8 M3), LARG. DE 1,5 M A 2,5 M, EM SOLO DE 1A CATEGORIA, EM LOCAIS COM ALTO NÍVEL DE INTERFERÊNCIA. AF_02/2021</v>
      </c>
      <c r="D299" s="94" t="str">
        <f>Cartilha_GLOBAL!D299</f>
        <v>M3</v>
      </c>
      <c r="E299" s="105">
        <f>Cartilha_GLOBAL!$E299</f>
        <v>12.08</v>
      </c>
      <c r="F299" s="182">
        <f>Cartilha_GLOBAL!$F299</f>
        <v>14.83</v>
      </c>
      <c r="G299" s="108"/>
      <c r="H299" s="107">
        <f t="shared" si="16"/>
        <v>0</v>
      </c>
      <c r="I299" s="143">
        <f t="shared" si="17"/>
        <v>0</v>
      </c>
      <c r="J299" s="142"/>
      <c r="K299" s="146"/>
      <c r="L299" s="7" t="str">
        <f t="shared" si="18"/>
        <v/>
      </c>
      <c r="M299" s="7" t="str">
        <f t="shared" si="19"/>
        <v/>
      </c>
      <c r="N299" s="7" t="str">
        <f>Cartilha_GLOBAL!N299</f>
        <v/>
      </c>
      <c r="O299" s="144"/>
      <c r="Q299" s="151"/>
      <c r="R299" s="152">
        <v>0</v>
      </c>
      <c r="T299" s="153">
        <f>IF(Cartilha_GLOBAL!R299=0,0,IF(Cartilha_GLOBAL!R299&gt;0,"c","b"))</f>
        <v>0</v>
      </c>
    </row>
    <row r="300" ht="33.75" hidden="1" spans="1:20">
      <c r="A300" s="158">
        <f>Cartilha_GLOBAL!A300</f>
        <v>90084</v>
      </c>
      <c r="B300" s="94" t="str">
        <f>Cartilha_GLOBAL!B300</f>
        <v>SINAPI</v>
      </c>
      <c r="C300" s="104" t="str">
        <f>Cartilha_GLOBAL!C300</f>
        <v>ESCAVAÇÃO MECANIZADA DE VALA COM PROF. MAIOR QUE 1,5 M ATÉ 3,0 M (MÉDIA MONTANTE E JUSANTE/UMA COMPOSIÇÃO POR TRECHO), ESCAVADEIRA (0,8 M3), LARGURA ATÉ 1,5 M, EM SOLO DE 1A CATEGORIA, EM LOCAIS COM ALTO NÍVEL DE INTERFERÊNCIA. AF_02/2021</v>
      </c>
      <c r="D300" s="94" t="str">
        <f>Cartilha_GLOBAL!D300</f>
        <v>M3</v>
      </c>
      <c r="E300" s="105">
        <f>Cartilha_GLOBAL!$E300</f>
        <v>11.71</v>
      </c>
      <c r="F300" s="182">
        <f>Cartilha_GLOBAL!$F300</f>
        <v>14.37</v>
      </c>
      <c r="G300" s="108"/>
      <c r="H300" s="107">
        <f t="shared" si="16"/>
        <v>0</v>
      </c>
      <c r="I300" s="143">
        <f t="shared" si="17"/>
        <v>0</v>
      </c>
      <c r="J300" s="142"/>
      <c r="K300" s="146"/>
      <c r="L300" s="7" t="str">
        <f t="shared" si="18"/>
        <v/>
      </c>
      <c r="M300" s="7" t="str">
        <f t="shared" si="19"/>
        <v/>
      </c>
      <c r="N300" s="7" t="str">
        <f>Cartilha_GLOBAL!N300</f>
        <v/>
      </c>
      <c r="O300" s="144"/>
      <c r="Q300" s="151"/>
      <c r="R300" s="152">
        <v>0</v>
      </c>
      <c r="T300" s="153">
        <f>IF(Cartilha_GLOBAL!R300=0,0,IF(Cartilha_GLOBAL!R300&gt;0,"c","b"))</f>
        <v>0</v>
      </c>
    </row>
    <row r="301" ht="33.75" hidden="1" spans="1:20">
      <c r="A301" s="158">
        <f>Cartilha_GLOBAL!A301</f>
        <v>90086</v>
      </c>
      <c r="B301" s="94" t="str">
        <f>Cartilha_GLOBAL!B301</f>
        <v>SINAPI</v>
      </c>
      <c r="C301" s="104" t="str">
        <f>Cartilha_GLOBAL!C301</f>
        <v>ESCAVAÇÃO MECANIZADA DE VALA COM PROF. MAIOR QUE 3,0 M ATÉ 4,5 M(MÉDIA MONTANTE E JUSANTE/UMA COMPOSIÇÃO POR TRECHO), ESCAVADEIRA (0,8 M3), LARG. MENOR QUE 1,5 M, EM SOLO DE 1A CATEGORIA, EM LOCAIS COM ALTO NÍVEL DE INTERFERÊNCIA. AF_02/2021</v>
      </c>
      <c r="D301" s="94" t="str">
        <f>Cartilha_GLOBAL!D301</f>
        <v>M3</v>
      </c>
      <c r="E301" s="105">
        <f>Cartilha_GLOBAL!$E301</f>
        <v>11.06</v>
      </c>
      <c r="F301" s="182">
        <f>Cartilha_GLOBAL!$F301</f>
        <v>13.58</v>
      </c>
      <c r="G301" s="108"/>
      <c r="H301" s="107">
        <f t="shared" si="16"/>
        <v>0</v>
      </c>
      <c r="I301" s="143">
        <f t="shared" si="17"/>
        <v>0</v>
      </c>
      <c r="J301" s="142"/>
      <c r="K301" s="146"/>
      <c r="L301" s="7" t="str">
        <f t="shared" si="18"/>
        <v/>
      </c>
      <c r="M301" s="7" t="str">
        <f t="shared" si="19"/>
        <v/>
      </c>
      <c r="N301" s="7" t="str">
        <f>Cartilha_GLOBAL!N301</f>
        <v/>
      </c>
      <c r="O301" s="144"/>
      <c r="Q301" s="151"/>
      <c r="R301" s="152">
        <v>0</v>
      </c>
      <c r="T301" s="153">
        <f>IF(Cartilha_GLOBAL!R301=0,0,IF(Cartilha_GLOBAL!R301&gt;0,"c","b"))</f>
        <v>0</v>
      </c>
    </row>
    <row r="302" ht="33.75" hidden="1" spans="1:20">
      <c r="A302" s="158">
        <f>Cartilha_GLOBAL!A302</f>
        <v>90087</v>
      </c>
      <c r="B302" s="94" t="str">
        <f>Cartilha_GLOBAL!B302</f>
        <v>SINAPI</v>
      </c>
      <c r="C302" s="104" t="str">
        <f>Cartilha_GLOBAL!C302</f>
        <v>ESCAVAÇÃO MECANIZADA DE VALA COM PROF. DE 3,0 M ATÉ 4,5 M(MÉDIA MONTANTE E JUSANTE/UMA COMPOSIÇÃO POR TRECHO), ESCAVADEIRA (1,2 M3), LARG. DE 1,5 M A 2,5 M, EM SOLO DE 1A CATEGORIA, EM LOCAIS COM ALTO NÍVEL DE INTERFERÊNCIA. AF_02/2021</v>
      </c>
      <c r="D302" s="94" t="str">
        <f>Cartilha_GLOBAL!D302</f>
        <v>M3</v>
      </c>
      <c r="E302" s="105">
        <f>Cartilha_GLOBAL!$E302</f>
        <v>10.05</v>
      </c>
      <c r="F302" s="182">
        <f>Cartilha_GLOBAL!$F302</f>
        <v>12.34</v>
      </c>
      <c r="G302" s="108"/>
      <c r="H302" s="107">
        <f t="shared" si="16"/>
        <v>0</v>
      </c>
      <c r="I302" s="143">
        <f t="shared" si="17"/>
        <v>0</v>
      </c>
      <c r="J302" s="142"/>
      <c r="K302" s="146"/>
      <c r="L302" s="7" t="str">
        <f t="shared" si="18"/>
        <v/>
      </c>
      <c r="M302" s="7" t="str">
        <f t="shared" si="19"/>
        <v/>
      </c>
      <c r="N302" s="7" t="str">
        <f>Cartilha_GLOBAL!N302</f>
        <v/>
      </c>
      <c r="O302" s="144"/>
      <c r="Q302" s="151"/>
      <c r="R302" s="152">
        <v>0</v>
      </c>
      <c r="T302" s="153">
        <f>IF(Cartilha_GLOBAL!R302=0,0,IF(Cartilha_GLOBAL!R302&gt;0,"c","b"))</f>
        <v>0</v>
      </c>
    </row>
    <row r="303" ht="33.75" hidden="1" spans="1:20">
      <c r="A303" s="158">
        <f>Cartilha_GLOBAL!A303</f>
        <v>90090</v>
      </c>
      <c r="B303" s="94" t="str">
        <f>Cartilha_GLOBAL!B303</f>
        <v>SINAPI</v>
      </c>
      <c r="C303" s="104" t="str">
        <f>Cartilha_GLOBAL!C303</f>
        <v>ESCAVAÇÃO MECANIZADA DE VALA COM PROF. MAIOR QUE 4,5 M ATÉ 6,0 M(MÉDIA MONTANTE E JUSANTE/UMA COMPOSIÇÃO POR TRECHO), ESCAVADEIRA (1,2 M3), LARG. DE 1,5 M A 2,5 M, EM SOLO DE 1A CATEGORIA, EM LOCAIS COM ALTO NÍVEL DE INTERFERÊNCIA. AF_02/2021</v>
      </c>
      <c r="D303" s="94" t="str">
        <f>Cartilha_GLOBAL!D303</f>
        <v>M3</v>
      </c>
      <c r="E303" s="105">
        <f>Cartilha_GLOBAL!$E303</f>
        <v>9.83</v>
      </c>
      <c r="F303" s="182">
        <f>Cartilha_GLOBAL!$F303</f>
        <v>12.07</v>
      </c>
      <c r="G303" s="108"/>
      <c r="H303" s="107">
        <f t="shared" si="16"/>
        <v>0</v>
      </c>
      <c r="I303" s="143">
        <f t="shared" si="17"/>
        <v>0</v>
      </c>
      <c r="J303" s="142"/>
      <c r="K303" s="146"/>
      <c r="L303" s="7" t="str">
        <f t="shared" si="18"/>
        <v/>
      </c>
      <c r="M303" s="7" t="str">
        <f t="shared" si="19"/>
        <v/>
      </c>
      <c r="N303" s="7" t="str">
        <f>Cartilha_GLOBAL!N303</f>
        <v/>
      </c>
      <c r="O303" s="144"/>
      <c r="Q303" s="151"/>
      <c r="R303" s="152">
        <v>0</v>
      </c>
      <c r="T303" s="153">
        <f>IF(Cartilha_GLOBAL!R303=0,0,IF(Cartilha_GLOBAL!R303&gt;0,"c","b"))</f>
        <v>0</v>
      </c>
    </row>
    <row r="304" ht="33.75" hidden="1" spans="1:20">
      <c r="A304" s="158">
        <f>Cartilha_GLOBAL!A304</f>
        <v>90091</v>
      </c>
      <c r="B304" s="94" t="str">
        <f>Cartilha_GLOBAL!B304</f>
        <v>SINAPI</v>
      </c>
      <c r="C304" s="104" t="str">
        <f>Cartilha_GLOBAL!C304</f>
        <v>ESCAVAÇÃO MECANIZADA DE VALA COM PROF. ATÉ 1,5 M (MÉDIA MONTANTE E JUSANTE/UMA COMPOSIÇÃO POR TRECHO), ESCAVADEIRA (0,8 M3), LARG. DE 1,5 M A 2,5 M, EM SOLO DE 1A CATEGORIA, LOCAIS COM BAIXO NÍVEL DE INTERFERÊNCIA. AF_02/2021</v>
      </c>
      <c r="D304" s="94" t="str">
        <f>Cartilha_GLOBAL!D304</f>
        <v>M3</v>
      </c>
      <c r="E304" s="105">
        <f>Cartilha_GLOBAL!$E304</f>
        <v>6.54</v>
      </c>
      <c r="F304" s="182">
        <f>Cartilha_GLOBAL!$F304</f>
        <v>8.03</v>
      </c>
      <c r="G304" s="108"/>
      <c r="H304" s="107">
        <f t="shared" si="16"/>
        <v>0</v>
      </c>
      <c r="I304" s="143">
        <f t="shared" si="17"/>
        <v>0</v>
      </c>
      <c r="J304" s="142"/>
      <c r="K304" s="146"/>
      <c r="L304" s="7" t="str">
        <f t="shared" si="18"/>
        <v/>
      </c>
      <c r="M304" s="7" t="str">
        <f t="shared" si="19"/>
        <v/>
      </c>
      <c r="N304" s="7" t="str">
        <f>Cartilha_GLOBAL!N304</f>
        <v/>
      </c>
      <c r="O304" s="144"/>
      <c r="Q304" s="151"/>
      <c r="R304" s="152">
        <v>0</v>
      </c>
      <c r="T304" s="153">
        <f>IF(Cartilha_GLOBAL!R304=0,0,IF(Cartilha_GLOBAL!R304&gt;0,"c","b"))</f>
        <v>0</v>
      </c>
    </row>
    <row r="305" ht="33.75" hidden="1" spans="1:20">
      <c r="A305" s="158">
        <f>Cartilha_GLOBAL!A305</f>
        <v>90092</v>
      </c>
      <c r="B305" s="94" t="str">
        <f>Cartilha_GLOBAL!B305</f>
        <v>SINAPI</v>
      </c>
      <c r="C305" s="104" t="str">
        <f>Cartilha_GLOBAL!C305</f>
        <v>ESCAVAÇÃO MECANIZADA DE VALA COM PROF. MAIOR QUE 1,5 M E ATÉ 3,0 M(MÉDIA MONTANTE E JUSANTE/UMA COMPOSIÇÃO POR TRECHO), ESCAVADEIRA (0,8 M3), LARG. MENOR QUE 1,5 M, EM SOLO DE 1A CATEGORIA, LOCAIS COM BAIXO NÍVEL DE INTERFERÊNCIA. AF_02/2021</v>
      </c>
      <c r="D305" s="94" t="str">
        <f>Cartilha_GLOBAL!D305</f>
        <v>M3</v>
      </c>
      <c r="E305" s="105">
        <f>Cartilha_GLOBAL!$E305</f>
        <v>6.45</v>
      </c>
      <c r="F305" s="182">
        <f>Cartilha_GLOBAL!$F305</f>
        <v>7.92</v>
      </c>
      <c r="G305" s="108"/>
      <c r="H305" s="107">
        <f t="shared" si="16"/>
        <v>0</v>
      </c>
      <c r="I305" s="143">
        <f t="shared" si="17"/>
        <v>0</v>
      </c>
      <c r="J305" s="142"/>
      <c r="K305" s="146"/>
      <c r="L305" s="7" t="str">
        <f t="shared" si="18"/>
        <v/>
      </c>
      <c r="M305" s="7" t="str">
        <f t="shared" si="19"/>
        <v/>
      </c>
      <c r="N305" s="7" t="str">
        <f>Cartilha_GLOBAL!N305</f>
        <v/>
      </c>
      <c r="O305" s="144"/>
      <c r="Q305" s="151"/>
      <c r="R305" s="152">
        <v>0</v>
      </c>
      <c r="T305" s="153">
        <f>IF(Cartilha_GLOBAL!R305=0,0,IF(Cartilha_GLOBAL!R305&gt;0,"c","b"))</f>
        <v>0</v>
      </c>
    </row>
    <row r="306" ht="33.75" hidden="1" spans="1:20">
      <c r="A306" s="158">
        <f>Cartilha_GLOBAL!A306</f>
        <v>90094</v>
      </c>
      <c r="B306" s="94" t="str">
        <f>Cartilha_GLOBAL!B306</f>
        <v>SINAPI</v>
      </c>
      <c r="C306" s="104" t="str">
        <f>Cartilha_GLOBAL!C306</f>
        <v>ESCAVAÇÃO MECANIZADA DE VALA COM PROF. MAIOR QUE 3,0 M ATÉ 4,5 M (MÉDIA MONTANTE E JUSANTE/UMA COMPOSIÇÃO POR TRECHO), ESCAVADEIRA (0,8 M3), LARG. MENOR QUE 1,5 M, EM SOLO DE 1A CATEGORIA, LOCAIS COM BAIXO NÍVEL DE INTERFERÊNCIA. AF_02/2021</v>
      </c>
      <c r="D306" s="94" t="str">
        <f>Cartilha_GLOBAL!D306</f>
        <v>M3</v>
      </c>
      <c r="E306" s="105">
        <f>Cartilha_GLOBAL!$E306</f>
        <v>6.11</v>
      </c>
      <c r="F306" s="182">
        <f>Cartilha_GLOBAL!$F306</f>
        <v>7.5</v>
      </c>
      <c r="G306" s="108"/>
      <c r="H306" s="107">
        <f t="shared" si="16"/>
        <v>0</v>
      </c>
      <c r="I306" s="143">
        <f t="shared" si="17"/>
        <v>0</v>
      </c>
      <c r="J306" s="142"/>
      <c r="K306" s="146"/>
      <c r="L306" s="7" t="str">
        <f t="shared" si="18"/>
        <v/>
      </c>
      <c r="M306" s="7" t="str">
        <f t="shared" si="19"/>
        <v/>
      </c>
      <c r="N306" s="7" t="str">
        <f>Cartilha_GLOBAL!N306</f>
        <v/>
      </c>
      <c r="O306" s="144"/>
      <c r="Q306" s="151"/>
      <c r="R306" s="152">
        <v>0</v>
      </c>
      <c r="T306" s="153">
        <f>IF(Cartilha_GLOBAL!R306=0,0,IF(Cartilha_GLOBAL!R306&gt;0,"c","b"))</f>
        <v>0</v>
      </c>
    </row>
    <row r="307" ht="33.75" hidden="1" spans="1:20">
      <c r="A307" s="158">
        <f>Cartilha_GLOBAL!A307</f>
        <v>90095</v>
      </c>
      <c r="B307" s="94" t="str">
        <f>Cartilha_GLOBAL!B307</f>
        <v>SINAPI</v>
      </c>
      <c r="C307" s="104" t="str">
        <f>Cartilha_GLOBAL!C307</f>
        <v>ESCAVAÇÃO MECANIZADA DE VALA COM PROF. MAIOR QUE 3,0 M ATÉ 4,5 M (MÉDIA MONTANTE E JUSANTE/UMA COMPOSIÇÃO POR TRECHO), ESCAVADEIRA (1,2 M3), LARG. DE 1,5 M A 2,5 M, EM SOLO DE 1A CATEGORIA, LOCAIS COM BAIXO NÍVEL DE INTERFERÊNCIA. AF_02/2021</v>
      </c>
      <c r="D307" s="94" t="str">
        <f>Cartilha_GLOBAL!D307</f>
        <v>M3</v>
      </c>
      <c r="E307" s="105">
        <f>Cartilha_GLOBAL!$E307</f>
        <v>5.52</v>
      </c>
      <c r="F307" s="182">
        <f>Cartilha_GLOBAL!$F307</f>
        <v>6.78</v>
      </c>
      <c r="G307" s="108"/>
      <c r="H307" s="107">
        <f t="shared" si="16"/>
        <v>0</v>
      </c>
      <c r="I307" s="143">
        <f t="shared" si="17"/>
        <v>0</v>
      </c>
      <c r="J307" s="142"/>
      <c r="K307" s="146"/>
      <c r="L307" s="7" t="str">
        <f t="shared" si="18"/>
        <v/>
      </c>
      <c r="M307" s="7" t="str">
        <f t="shared" si="19"/>
        <v/>
      </c>
      <c r="N307" s="7" t="str">
        <f>Cartilha_GLOBAL!N307</f>
        <v/>
      </c>
      <c r="O307" s="144"/>
      <c r="Q307" s="151"/>
      <c r="R307" s="152">
        <v>0</v>
      </c>
      <c r="T307" s="153">
        <f>IF(Cartilha_GLOBAL!R307=0,0,IF(Cartilha_GLOBAL!R307&gt;0,"c","b"))</f>
        <v>0</v>
      </c>
    </row>
    <row r="308" ht="33.75" hidden="1" spans="1:20">
      <c r="A308" s="158">
        <f>Cartilha_GLOBAL!A308</f>
        <v>90098</v>
      </c>
      <c r="B308" s="94" t="str">
        <f>Cartilha_GLOBAL!B308</f>
        <v>SINAPI</v>
      </c>
      <c r="C308" s="104" t="str">
        <f>Cartilha_GLOBAL!C308</f>
        <v>ESCAVAÇÃO MECANIZADA DE VALA COM PROF. MAIOR QUE 4,5 M ATÉ 6,0 M (MÉDIA MONTANTE E JUSANTE/UMA COMPOSIÇÃO POR TRECHO), ESCAVADEIRA (1,2 M3), LARG. DE 1,5 M A 2,5 M, EM SOLO DE 1A CATEGORIA, LOCAIS COM BAIXO NÍVEL DE INTERFERÊNCIA. AF_02/2021</v>
      </c>
      <c r="D308" s="94" t="str">
        <f>Cartilha_GLOBAL!D308</f>
        <v>M3</v>
      </c>
      <c r="E308" s="105">
        <f>Cartilha_GLOBAL!$E308</f>
        <v>5.43</v>
      </c>
      <c r="F308" s="182">
        <f>Cartilha_GLOBAL!$F308</f>
        <v>6.66</v>
      </c>
      <c r="G308" s="108"/>
      <c r="H308" s="107">
        <f t="shared" si="16"/>
        <v>0</v>
      </c>
      <c r="I308" s="143">
        <f t="shared" si="17"/>
        <v>0</v>
      </c>
      <c r="J308" s="142"/>
      <c r="K308" s="146"/>
      <c r="L308" s="7" t="str">
        <f t="shared" si="18"/>
        <v/>
      </c>
      <c r="M308" s="7" t="str">
        <f t="shared" si="19"/>
        <v/>
      </c>
      <c r="N308" s="7" t="str">
        <f>Cartilha_GLOBAL!N308</f>
        <v/>
      </c>
      <c r="O308" s="144"/>
      <c r="Q308" s="151"/>
      <c r="R308" s="152">
        <v>0</v>
      </c>
      <c r="T308" s="153">
        <f>IF(Cartilha_GLOBAL!R308=0,0,IF(Cartilha_GLOBAL!R308&gt;0,"c","b"))</f>
        <v>0</v>
      </c>
    </row>
    <row r="309" ht="33.75" spans="1:20">
      <c r="A309" s="158">
        <f>Cartilha_GLOBAL!A309</f>
        <v>90099</v>
      </c>
      <c r="B309" s="94" t="str">
        <f>Cartilha_GLOBAL!B309</f>
        <v>SINAPI</v>
      </c>
      <c r="C309" s="104" t="str">
        <f>Cartilha_GLOBAL!C309</f>
        <v>ESCAVAÇÃO MECANIZADA DE VALA COM PROF. ATÉ 1,5 M (MÉDIA MONTANTE E JUSANTE/UMA COMPOSIÇÃO POR TRECHO), RETROESCAV. (0,26 M3), LARG. MENOR QUE 0,8 M, EM SOLO DE 1A CATEGORIA, EM LOCAIS COM ALTO NÍVEL DE INTERFERÊNCIA. AF_02/2021</v>
      </c>
      <c r="D309" s="94" t="str">
        <f>Cartilha_GLOBAL!D309</f>
        <v>M3</v>
      </c>
      <c r="E309" s="105">
        <f>Cartilha_GLOBAL!$E309</f>
        <v>16.26</v>
      </c>
      <c r="F309" s="182">
        <f>Cartilha_GLOBAL!$F309</f>
        <v>19.96</v>
      </c>
      <c r="G309" s="108">
        <v>9.65</v>
      </c>
      <c r="H309" s="107">
        <f t="shared" si="16"/>
        <v>19.96</v>
      </c>
      <c r="I309" s="143">
        <f t="shared" si="17"/>
        <v>192.62</v>
      </c>
      <c r="J309" s="142"/>
      <c r="K309" s="146"/>
      <c r="L309" s="7" t="str">
        <f t="shared" si="18"/>
        <v>x</v>
      </c>
      <c r="M309" s="7" t="str">
        <f t="shared" si="19"/>
        <v>x</v>
      </c>
      <c r="N309" s="7" t="str">
        <f>Cartilha_GLOBAL!N309</f>
        <v>x</v>
      </c>
      <c r="O309" s="144"/>
      <c r="Q309" s="151"/>
      <c r="R309" s="152" t="s">
        <v>8414</v>
      </c>
      <c r="T309" s="153">
        <f>IF(Cartilha_GLOBAL!R309=0,0,IF(Cartilha_GLOBAL!R309&gt;0,"c","b"))</f>
        <v>0</v>
      </c>
    </row>
    <row r="310" ht="33.75" hidden="1" spans="1:20">
      <c r="A310" s="158">
        <f>Cartilha_GLOBAL!A310</f>
        <v>90100</v>
      </c>
      <c r="B310" s="94" t="str">
        <f>Cartilha_GLOBAL!B310</f>
        <v>SINAPI</v>
      </c>
      <c r="C310" s="104" t="str">
        <f>Cartilha_GLOBAL!C310</f>
        <v>ESCAVAÇÃO MECANIZADA DE VALA COM PROF. ATÉ 1,5 M (MÉDIA MONTANTE E JUSANTE/UMA COMPOSIÇÃO POR TRECHO), RETROESCAV. (0,26 M3), LARG. DE 0,8 M A 1,5 M, EM SOLO DE 1A CATEGORIA, EM LOCAIS COM ALTO NÍVEL DE INTERFERÊNCIA. AF_02/2021</v>
      </c>
      <c r="D310" s="94" t="str">
        <f>Cartilha_GLOBAL!D310</f>
        <v>M3</v>
      </c>
      <c r="E310" s="105">
        <f>Cartilha_GLOBAL!$E310</f>
        <v>13.8</v>
      </c>
      <c r="F310" s="182">
        <f>Cartilha_GLOBAL!$F310</f>
        <v>16.94</v>
      </c>
      <c r="G310" s="108"/>
      <c r="H310" s="107">
        <f t="shared" si="16"/>
        <v>0</v>
      </c>
      <c r="I310" s="143">
        <f t="shared" si="17"/>
        <v>0</v>
      </c>
      <c r="J310" s="142"/>
      <c r="K310" s="146"/>
      <c r="L310" s="7" t="str">
        <f t="shared" si="18"/>
        <v/>
      </c>
      <c r="M310" s="7" t="str">
        <f t="shared" si="19"/>
        <v/>
      </c>
      <c r="N310" s="7" t="str">
        <f>Cartilha_GLOBAL!N310</f>
        <v/>
      </c>
      <c r="O310" s="144"/>
      <c r="Q310" s="151"/>
      <c r="R310" s="152">
        <v>0</v>
      </c>
      <c r="T310" s="153">
        <f>IF(Cartilha_GLOBAL!R310=0,0,IF(Cartilha_GLOBAL!R310&gt;0,"c","b"))</f>
        <v>0</v>
      </c>
    </row>
    <row r="311" ht="33.75" hidden="1" spans="1:20">
      <c r="A311" s="158">
        <f>Cartilha_GLOBAL!A311</f>
        <v>90101</v>
      </c>
      <c r="B311" s="94" t="str">
        <f>Cartilha_GLOBAL!B311</f>
        <v>SINAPI</v>
      </c>
      <c r="C311" s="104" t="str">
        <f>Cartilha_GLOBAL!C311</f>
        <v>ESCAVAÇÃO MECANIZADA DE VALA COM PROF. MAIOR QUE 1,5 M ATÉ 3,0 M (MÉDIA MONTANTE E JUSANTE/UMA COMPOSIÇÃO POR TRECHO), RETROESCAV. (0,26 M3), LARG. MENOR QUE 0,8 M, EM SOLO DE 1A CATEGORIA, EM LOCAIS COM ALTO NÍVEL DE INTERFERÊNCIA. AF_02/2021</v>
      </c>
      <c r="D311" s="94" t="str">
        <f>Cartilha_GLOBAL!D311</f>
        <v>M3</v>
      </c>
      <c r="E311" s="105">
        <f>Cartilha_GLOBAL!$E311</f>
        <v>13.63</v>
      </c>
      <c r="F311" s="182">
        <f>Cartilha_GLOBAL!$F311</f>
        <v>16.73</v>
      </c>
      <c r="G311" s="108"/>
      <c r="H311" s="107">
        <f t="shared" si="16"/>
        <v>0</v>
      </c>
      <c r="I311" s="143">
        <f t="shared" si="17"/>
        <v>0</v>
      </c>
      <c r="J311" s="142"/>
      <c r="K311" s="146"/>
      <c r="L311" s="7" t="str">
        <f t="shared" si="18"/>
        <v/>
      </c>
      <c r="M311" s="7" t="str">
        <f t="shared" si="19"/>
        <v/>
      </c>
      <c r="N311" s="7" t="str">
        <f>Cartilha_GLOBAL!N311</f>
        <v/>
      </c>
      <c r="O311" s="144"/>
      <c r="Q311" s="151"/>
      <c r="R311" s="152">
        <v>0</v>
      </c>
      <c r="T311" s="153">
        <f>IF(Cartilha_GLOBAL!R311=0,0,IF(Cartilha_GLOBAL!R311&gt;0,"c","b"))</f>
        <v>0</v>
      </c>
    </row>
    <row r="312" ht="33.75" hidden="1" spans="1:20">
      <c r="A312" s="158">
        <f>Cartilha_GLOBAL!A312</f>
        <v>90102</v>
      </c>
      <c r="B312" s="94" t="str">
        <f>Cartilha_GLOBAL!B312</f>
        <v>SINAPI</v>
      </c>
      <c r="C312" s="104" t="str">
        <f>Cartilha_GLOBAL!C312</f>
        <v>ESCAVAÇÃO MECANIZADA DE VALA COM PROF. MAIOR QUE 1,5 M ATÉ 3,0 M (MÉDIA MONTANTE E JUSANTE/UMA COMPOSIÇÃO POR TRECHO), RETROESCAV. (0,26 M3), LARGURA DE 0,8 M A 1,5 M, EM SOLO DE 1A CATEGORIA, EM LOCAIS COM ALTO NÍVEL DE INTERFERÊNCIA. AF_02/2021</v>
      </c>
      <c r="D312" s="94" t="str">
        <f>Cartilha_GLOBAL!D312</f>
        <v>M3</v>
      </c>
      <c r="E312" s="105">
        <f>Cartilha_GLOBAL!$E312</f>
        <v>12.4</v>
      </c>
      <c r="F312" s="182">
        <f>Cartilha_GLOBAL!$F312</f>
        <v>15.22</v>
      </c>
      <c r="G312" s="108"/>
      <c r="H312" s="107">
        <f t="shared" si="16"/>
        <v>0</v>
      </c>
      <c r="I312" s="143">
        <f t="shared" si="17"/>
        <v>0</v>
      </c>
      <c r="J312" s="142"/>
      <c r="K312" s="146"/>
      <c r="L312" s="7" t="str">
        <f t="shared" si="18"/>
        <v/>
      </c>
      <c r="M312" s="7" t="str">
        <f t="shared" si="19"/>
        <v/>
      </c>
      <c r="N312" s="7" t="str">
        <f>Cartilha_GLOBAL!N312</f>
        <v/>
      </c>
      <c r="O312" s="144"/>
      <c r="Q312" s="151"/>
      <c r="R312" s="152">
        <v>0</v>
      </c>
      <c r="T312" s="153">
        <f>IF(Cartilha_GLOBAL!R312=0,0,IF(Cartilha_GLOBAL!R312&gt;0,"c","b"))</f>
        <v>0</v>
      </c>
    </row>
    <row r="313" ht="33.75" hidden="1" spans="1:20">
      <c r="A313" s="158">
        <f>Cartilha_GLOBAL!A313</f>
        <v>90105</v>
      </c>
      <c r="B313" s="94" t="str">
        <f>Cartilha_GLOBAL!B313</f>
        <v>SINAPI</v>
      </c>
      <c r="C313" s="104" t="str">
        <f>Cartilha_GLOBAL!C313</f>
        <v>ESCAVAÇÃO MECANIZADA DE VALA COM PROFUNDIDADE ATÉ 1,5 M (MÉDIA MONTANTE E JUSANTE/UMA COMPOSIÇÃO POR TRECHO), RETROESCAV. (0,26 M3), LARGURA MENOR QUE 0,8 M, EM SOLO DE 1A CATEGORIA, LOCAIS COM BAIXO NÍVEL DE INTERFERÊNCIA. AF_02/2021</v>
      </c>
      <c r="D313" s="94" t="str">
        <f>Cartilha_GLOBAL!D313</f>
        <v>M3</v>
      </c>
      <c r="E313" s="105">
        <f>Cartilha_GLOBAL!$E313</f>
        <v>8.96</v>
      </c>
      <c r="F313" s="182">
        <f>Cartilha_GLOBAL!$F313</f>
        <v>11</v>
      </c>
      <c r="G313" s="108"/>
      <c r="H313" s="107">
        <f t="shared" si="16"/>
        <v>0</v>
      </c>
      <c r="I313" s="143">
        <f t="shared" si="17"/>
        <v>0</v>
      </c>
      <c r="J313" s="142"/>
      <c r="K313" s="146"/>
      <c r="L313" s="7" t="str">
        <f t="shared" si="18"/>
        <v/>
      </c>
      <c r="M313" s="7" t="str">
        <f t="shared" si="19"/>
        <v/>
      </c>
      <c r="N313" s="7" t="str">
        <f>Cartilha_GLOBAL!N313</f>
        <v/>
      </c>
      <c r="O313" s="144"/>
      <c r="Q313" s="151"/>
      <c r="R313" s="152">
        <v>0</v>
      </c>
      <c r="T313" s="153">
        <f>IF(Cartilha_GLOBAL!R313=0,0,IF(Cartilha_GLOBAL!R313&gt;0,"c","b"))</f>
        <v>0</v>
      </c>
    </row>
    <row r="314" ht="33.75" hidden="1" spans="1:20">
      <c r="A314" s="158">
        <f>Cartilha_GLOBAL!A314</f>
        <v>90106</v>
      </c>
      <c r="B314" s="94" t="str">
        <f>Cartilha_GLOBAL!B314</f>
        <v>SINAPI</v>
      </c>
      <c r="C314" s="104" t="str">
        <f>Cartilha_GLOBAL!C314</f>
        <v>ESCAVAÇÃO MECANIZADA DE VALA COM PROFUNDIDADE ATÉ 1,5 M (MÉDIA MONTANTE E JUSANTE/UMA COMPOSIÇÃO POR TRECHO), RETROESCAV. (0,26 M3), LARGURA DE 0,8 M A 1,5 M, EM SOLO DE 1A CATEGORIA, LOCAIS COM BAIXO NÍVEL DE INTERFERÊNCIA. AF_02/2021</v>
      </c>
      <c r="D314" s="94" t="str">
        <f>Cartilha_GLOBAL!D314</f>
        <v>M3</v>
      </c>
      <c r="E314" s="105">
        <f>Cartilha_GLOBAL!$E314</f>
        <v>7.61</v>
      </c>
      <c r="F314" s="182">
        <f>Cartilha_GLOBAL!$F314</f>
        <v>9.34</v>
      </c>
      <c r="G314" s="108"/>
      <c r="H314" s="107">
        <f t="shared" si="16"/>
        <v>0</v>
      </c>
      <c r="I314" s="143">
        <f t="shared" si="17"/>
        <v>0</v>
      </c>
      <c r="J314" s="142"/>
      <c r="K314" s="146"/>
      <c r="L314" s="7" t="str">
        <f t="shared" si="18"/>
        <v/>
      </c>
      <c r="M314" s="7" t="str">
        <f t="shared" si="19"/>
        <v/>
      </c>
      <c r="N314" s="7" t="str">
        <f>Cartilha_GLOBAL!N314</f>
        <v/>
      </c>
      <c r="O314" s="144"/>
      <c r="Q314" s="151"/>
      <c r="R314" s="152">
        <v>0</v>
      </c>
      <c r="T314" s="153">
        <f>IF(Cartilha_GLOBAL!R314=0,0,IF(Cartilha_GLOBAL!R314&gt;0,"c","b"))</f>
        <v>0</v>
      </c>
    </row>
    <row r="315" ht="33.75" hidden="1" spans="1:20">
      <c r="A315" s="158">
        <f>Cartilha_GLOBAL!A315</f>
        <v>90107</v>
      </c>
      <c r="B315" s="94" t="str">
        <f>Cartilha_GLOBAL!B315</f>
        <v>SINAPI</v>
      </c>
      <c r="C315" s="104" t="str">
        <f>Cartilha_GLOBAL!C315</f>
        <v>ESCAVAÇÃO MECANIZADA DE VALA COM PROFUNDIDADE MAIOR QUE 1,5 M ATÉ 3,0 M (MÉDIA MONTANTE E JUSANTE/UMA COMPOSIÇÃO POR TRECHO), RETROESCAV. (0,26 M3), LARGURA MENOR QUE 0,8 M, EM SOLO DE 1A CATEGORIA, LOCAIS COM BAIXO NÍVEL DE INTERFERÊNCIA. AF_02/2021</v>
      </c>
      <c r="D315" s="94" t="str">
        <f>Cartilha_GLOBAL!D315</f>
        <v>M3</v>
      </c>
      <c r="E315" s="105">
        <f>Cartilha_GLOBAL!$E315</f>
        <v>7.51</v>
      </c>
      <c r="F315" s="182">
        <f>Cartilha_GLOBAL!$F315</f>
        <v>9.22</v>
      </c>
      <c r="G315" s="108"/>
      <c r="H315" s="107">
        <f t="shared" si="16"/>
        <v>0</v>
      </c>
      <c r="I315" s="143">
        <f t="shared" si="17"/>
        <v>0</v>
      </c>
      <c r="J315" s="142"/>
      <c r="K315" s="146"/>
      <c r="L315" s="7" t="str">
        <f t="shared" si="18"/>
        <v/>
      </c>
      <c r="M315" s="7" t="str">
        <f t="shared" si="19"/>
        <v/>
      </c>
      <c r="N315" s="7" t="str">
        <f>Cartilha_GLOBAL!N315</f>
        <v/>
      </c>
      <c r="O315" s="144"/>
      <c r="Q315" s="151"/>
      <c r="R315" s="152">
        <v>0</v>
      </c>
      <c r="T315" s="153">
        <f>IF(Cartilha_GLOBAL!R315=0,0,IF(Cartilha_GLOBAL!R315&gt;0,"c","b"))</f>
        <v>0</v>
      </c>
    </row>
    <row r="316" ht="33.75" hidden="1" spans="1:20">
      <c r="A316" s="158">
        <f>Cartilha_GLOBAL!A316</f>
        <v>90108</v>
      </c>
      <c r="B316" s="94" t="str">
        <f>Cartilha_GLOBAL!B316</f>
        <v>SINAPI</v>
      </c>
      <c r="C316" s="104" t="str">
        <f>Cartilha_GLOBAL!C316</f>
        <v>ESCAVAÇÃO MECANIZADA DE VALA COM PROFUNDIDADE MAIOR QUE 1,5 M ATÉ 3,0 M (MÉDIA MONTANTE E JUSANTE/UMA COMPOSIÇÃO POR TRECHO), RETROESCAV (0,26 M3), LARGURA DE 0,8 M A 1,5 M, EM SOLO DE 1A CATEGORIA, LOCAIS COM BAIXO NÍVEL DE INTERFERÊNCIA. AF_02/2021</v>
      </c>
      <c r="D316" s="94" t="str">
        <f>Cartilha_GLOBAL!D316</f>
        <v>M3</v>
      </c>
      <c r="E316" s="105">
        <f>Cartilha_GLOBAL!$E316</f>
        <v>6.84</v>
      </c>
      <c r="F316" s="182">
        <f>Cartilha_GLOBAL!$F316</f>
        <v>8.4</v>
      </c>
      <c r="G316" s="108"/>
      <c r="H316" s="107">
        <f t="shared" si="16"/>
        <v>0</v>
      </c>
      <c r="I316" s="143">
        <f t="shared" si="17"/>
        <v>0</v>
      </c>
      <c r="J316" s="142"/>
      <c r="K316" s="146"/>
      <c r="L316" s="7" t="str">
        <f t="shared" si="18"/>
        <v/>
      </c>
      <c r="M316" s="7" t="str">
        <f t="shared" si="19"/>
        <v/>
      </c>
      <c r="N316" s="7" t="str">
        <f>Cartilha_GLOBAL!N316</f>
        <v/>
      </c>
      <c r="O316" s="144"/>
      <c r="Q316" s="151"/>
      <c r="R316" s="152">
        <v>0</v>
      </c>
      <c r="T316" s="153">
        <f>IF(Cartilha_GLOBAL!R316=0,0,IF(Cartilha_GLOBAL!R316&gt;0,"c","b"))</f>
        <v>0</v>
      </c>
    </row>
    <row r="317" ht="22.5" hidden="1" spans="1:20">
      <c r="A317" s="158">
        <f>Cartilha_GLOBAL!A317</f>
        <v>96520</v>
      </c>
      <c r="B317" s="94" t="str">
        <f>Cartilha_GLOBAL!B317</f>
        <v>SINAPI</v>
      </c>
      <c r="C317" s="104" t="str">
        <f>Cartilha_GLOBAL!C317</f>
        <v>ESCAVAÇÃO MECANIZADA PARA BLOCO DE COROAMENTO OU SAPATA COM RETROESCAVADEIRA (SEM ESCAVAÇÃO PARA COLOCAÇÃO DE FÔRMAS). AF_06/2017</v>
      </c>
      <c r="D317" s="94" t="str">
        <f>Cartilha_GLOBAL!D317</f>
        <v>M3</v>
      </c>
      <c r="E317" s="105">
        <f>Cartilha_GLOBAL!$E317</f>
        <v>113.47</v>
      </c>
      <c r="F317" s="182">
        <f>Cartilha_GLOBAL!$F317</f>
        <v>139.27</v>
      </c>
      <c r="G317" s="108"/>
      <c r="H317" s="107">
        <f t="shared" si="16"/>
        <v>0</v>
      </c>
      <c r="I317" s="143">
        <f t="shared" si="17"/>
        <v>0</v>
      </c>
      <c r="J317" s="142"/>
      <c r="K317" s="146"/>
      <c r="L317" s="7" t="str">
        <f t="shared" si="18"/>
        <v/>
      </c>
      <c r="M317" s="7" t="str">
        <f t="shared" si="19"/>
        <v/>
      </c>
      <c r="N317" s="7" t="str">
        <f>Cartilha_GLOBAL!N317</f>
        <v/>
      </c>
      <c r="O317" s="144"/>
      <c r="Q317" s="151"/>
      <c r="R317" s="152">
        <v>0</v>
      </c>
      <c r="T317" s="153">
        <f>IF(Cartilha_GLOBAL!R317=0,0,IF(Cartilha_GLOBAL!R317&gt;0,"c","b"))</f>
        <v>0</v>
      </c>
    </row>
    <row r="318" ht="22.5" hidden="1" spans="1:20">
      <c r="A318" s="158">
        <f>Cartilha_GLOBAL!A318</f>
        <v>96521</v>
      </c>
      <c r="B318" s="94" t="str">
        <f>Cartilha_GLOBAL!B318</f>
        <v>SINAPI</v>
      </c>
      <c r="C318" s="104" t="str">
        <f>Cartilha_GLOBAL!C318</f>
        <v>ESCAVAÇÃO MECANIZADA PARA BLOCO DE COROAMENTO OU SAPATA COM RETROESCAVADEIRA (INCLUINDO ESCAVAÇÃO PARA COLOCAÇÃO DE FÔRMAS). AF_06/2017</v>
      </c>
      <c r="D318" s="94" t="str">
        <f>Cartilha_GLOBAL!D318</f>
        <v>M3</v>
      </c>
      <c r="E318" s="105">
        <f>Cartilha_GLOBAL!$E318</f>
        <v>46.99</v>
      </c>
      <c r="F318" s="182">
        <f>Cartilha_GLOBAL!$F318</f>
        <v>57.68</v>
      </c>
      <c r="G318" s="108"/>
      <c r="H318" s="107">
        <f t="shared" si="16"/>
        <v>0</v>
      </c>
      <c r="I318" s="143">
        <f t="shared" si="17"/>
        <v>0</v>
      </c>
      <c r="J318" s="142"/>
      <c r="K318" s="146"/>
      <c r="L318" s="7" t="str">
        <f t="shared" si="18"/>
        <v/>
      </c>
      <c r="M318" s="7" t="str">
        <f t="shared" si="19"/>
        <v/>
      </c>
      <c r="N318" s="7" t="str">
        <f>Cartilha_GLOBAL!N318</f>
        <v/>
      </c>
      <c r="O318" s="144"/>
      <c r="Q318" s="151"/>
      <c r="R318" s="152">
        <v>0</v>
      </c>
      <c r="T318" s="153">
        <f>IF(Cartilha_GLOBAL!R318=0,0,IF(Cartilha_GLOBAL!R318&gt;0,"c","b"))</f>
        <v>0</v>
      </c>
    </row>
    <row r="319" ht="22.5" spans="1:20">
      <c r="A319" s="158">
        <f>Cartilha_GLOBAL!A319</f>
        <v>101114</v>
      </c>
      <c r="B319" s="94" t="str">
        <f>Cartilha_GLOBAL!B319</f>
        <v>SINAPI</v>
      </c>
      <c r="C319" s="104" t="str">
        <f>Cartilha_GLOBAL!C319</f>
        <v>ESCAVAÇÃO HORIZONTAL EM SOLO DE 1A CATEGORIA COM TRATOR DE ESTEIRAS (100HP/LÂMINA: 2,19M3). AF_07/2020</v>
      </c>
      <c r="D319" s="94" t="str">
        <f>Cartilha_GLOBAL!D319</f>
        <v>M3</v>
      </c>
      <c r="E319" s="105">
        <f>Cartilha_GLOBAL!$E319</f>
        <v>4.37</v>
      </c>
      <c r="F319" s="182">
        <f>Cartilha_GLOBAL!$F319</f>
        <v>5.36</v>
      </c>
      <c r="G319" s="108">
        <v>67.36</v>
      </c>
      <c r="H319" s="107">
        <f t="shared" si="16"/>
        <v>5.36</v>
      </c>
      <c r="I319" s="143">
        <f t="shared" si="17"/>
        <v>361.05</v>
      </c>
      <c r="J319" s="142"/>
      <c r="K319" s="146"/>
      <c r="L319" s="7" t="str">
        <f t="shared" si="18"/>
        <v>x</v>
      </c>
      <c r="M319" s="7" t="str">
        <f t="shared" si="19"/>
        <v>x</v>
      </c>
      <c r="N319" s="7" t="str">
        <f>Cartilha_GLOBAL!N319</f>
        <v>x</v>
      </c>
      <c r="O319" s="144"/>
      <c r="Q319" s="151"/>
      <c r="R319" s="152">
        <v>0</v>
      </c>
      <c r="T319" s="153">
        <f>IF(Cartilha_GLOBAL!R319=0,0,IF(Cartilha_GLOBAL!R319&gt;0,"c","b"))</f>
        <v>0</v>
      </c>
    </row>
    <row r="320" ht="22.5" hidden="1" spans="1:20">
      <c r="A320" s="158">
        <f>Cartilha_GLOBAL!A320</f>
        <v>101115</v>
      </c>
      <c r="B320" s="94" t="str">
        <f>Cartilha_GLOBAL!B320</f>
        <v>SINAPI</v>
      </c>
      <c r="C320" s="104" t="str">
        <f>Cartilha_GLOBAL!C320</f>
        <v>ESCAVAÇÃO HORIZONTAL EM SOLO DE 1A CATEGORIA COM TRATOR DE ESTEIRAS (150HP/LÂMINA: 3,18M3). AF_07/2020</v>
      </c>
      <c r="D320" s="94" t="str">
        <f>Cartilha_GLOBAL!D320</f>
        <v>M3</v>
      </c>
      <c r="E320" s="105">
        <f>Cartilha_GLOBAL!$E320</f>
        <v>3.63</v>
      </c>
      <c r="F320" s="182">
        <f>Cartilha_GLOBAL!$F320</f>
        <v>4.46</v>
      </c>
      <c r="G320" s="108"/>
      <c r="H320" s="107">
        <f t="shared" si="16"/>
        <v>0</v>
      </c>
      <c r="I320" s="143">
        <f t="shared" si="17"/>
        <v>0</v>
      </c>
      <c r="J320" s="142"/>
      <c r="K320" s="146"/>
      <c r="L320" s="7" t="str">
        <f t="shared" si="18"/>
        <v/>
      </c>
      <c r="M320" s="7" t="str">
        <f t="shared" si="19"/>
        <v/>
      </c>
      <c r="N320" s="7" t="str">
        <f>Cartilha_GLOBAL!N320</f>
        <v/>
      </c>
      <c r="O320" s="144"/>
      <c r="Q320" s="151"/>
      <c r="R320" s="152">
        <v>0</v>
      </c>
      <c r="T320" s="153">
        <f>IF(Cartilha_GLOBAL!R320=0,0,IF(Cartilha_GLOBAL!R320&gt;0,"c","b"))</f>
        <v>0</v>
      </c>
    </row>
    <row r="321" ht="22.5" hidden="1" spans="1:20">
      <c r="A321" s="158">
        <f>Cartilha_GLOBAL!A321</f>
        <v>101116</v>
      </c>
      <c r="B321" s="94" t="str">
        <f>Cartilha_GLOBAL!B321</f>
        <v>SINAPI</v>
      </c>
      <c r="C321" s="104" t="str">
        <f>Cartilha_GLOBAL!C321</f>
        <v>ESCAVAÇÃO HORIZONTAL EM SOLO DE 1A CATEGORIA COM TRATOR DE ESTEIRAS (170HP/LÂMINA: 5,20M3). AF_07/2020</v>
      </c>
      <c r="D321" s="94" t="str">
        <f>Cartilha_GLOBAL!D321</f>
        <v>M3</v>
      </c>
      <c r="E321" s="105">
        <f>Cartilha_GLOBAL!$E321</f>
        <v>2.25</v>
      </c>
      <c r="F321" s="182">
        <f>Cartilha_GLOBAL!$F321</f>
        <v>2.76</v>
      </c>
      <c r="G321" s="108"/>
      <c r="H321" s="107">
        <f t="shared" si="16"/>
        <v>0</v>
      </c>
      <c r="I321" s="143">
        <f t="shared" si="17"/>
        <v>0</v>
      </c>
      <c r="J321" s="142"/>
      <c r="K321" s="146"/>
      <c r="L321" s="7" t="str">
        <f t="shared" si="18"/>
        <v/>
      </c>
      <c r="M321" s="7" t="str">
        <f t="shared" si="19"/>
        <v/>
      </c>
      <c r="N321" s="7" t="str">
        <f>Cartilha_GLOBAL!N321</f>
        <v/>
      </c>
      <c r="O321" s="144"/>
      <c r="Q321" s="151"/>
      <c r="R321" s="152">
        <v>0</v>
      </c>
      <c r="T321" s="153">
        <f>IF(Cartilha_GLOBAL!R321=0,0,IF(Cartilha_GLOBAL!R321&gt;0,"c","b"))</f>
        <v>0</v>
      </c>
    </row>
    <row r="322" ht="22.5" hidden="1" spans="1:20">
      <c r="A322" s="158">
        <f>Cartilha_GLOBAL!A322</f>
        <v>101117</v>
      </c>
      <c r="B322" s="94" t="str">
        <f>Cartilha_GLOBAL!B322</f>
        <v>SINAPI</v>
      </c>
      <c r="C322" s="104" t="str">
        <f>Cartilha_GLOBAL!C322</f>
        <v>ESCAVAÇÃO HORIZONTAL EM SOLO DE 1A CATEGORIA COM TRATOR DE ESTEIRAS (347HP/LÂMINA: 8,70M3). AF_07/2020</v>
      </c>
      <c r="D322" s="94" t="str">
        <f>Cartilha_GLOBAL!D322</f>
        <v>M3</v>
      </c>
      <c r="E322" s="105">
        <f>Cartilha_GLOBAL!$E322</f>
        <v>3.07</v>
      </c>
      <c r="F322" s="182">
        <f>Cartilha_GLOBAL!$F322</f>
        <v>3.77</v>
      </c>
      <c r="G322" s="108"/>
      <c r="H322" s="107">
        <f t="shared" si="16"/>
        <v>0</v>
      </c>
      <c r="I322" s="143">
        <f t="shared" si="17"/>
        <v>0</v>
      </c>
      <c r="J322" s="142"/>
      <c r="K322" s="146"/>
      <c r="L322" s="7" t="str">
        <f t="shared" si="18"/>
        <v/>
      </c>
      <c r="M322" s="7" t="str">
        <f t="shared" si="19"/>
        <v/>
      </c>
      <c r="N322" s="7" t="str">
        <f>Cartilha_GLOBAL!N322</f>
        <v/>
      </c>
      <c r="O322" s="144"/>
      <c r="Q322" s="151"/>
      <c r="R322" s="152">
        <v>0</v>
      </c>
      <c r="T322" s="153">
        <f>IF(Cartilha_GLOBAL!R322=0,0,IF(Cartilha_GLOBAL!R322&gt;0,"c","b"))</f>
        <v>0</v>
      </c>
    </row>
    <row r="323" ht="22.5" hidden="1" spans="1:20">
      <c r="A323" s="158">
        <f>Cartilha_GLOBAL!A323</f>
        <v>101118</v>
      </c>
      <c r="B323" s="94" t="str">
        <f>Cartilha_GLOBAL!B323</f>
        <v>SINAPI</v>
      </c>
      <c r="C323" s="104" t="str">
        <f>Cartilha_GLOBAL!C323</f>
        <v>ESCAVAÇÃO HORIZONTAL EM SOLO DE 1A CATEGORIA COM TRATOR DE ESTEIRAS (125HP/LÂMINA: 2,70M3). AF_07/2020</v>
      </c>
      <c r="D323" s="94" t="str">
        <f>Cartilha_GLOBAL!D323</f>
        <v>M3</v>
      </c>
      <c r="E323" s="105">
        <f>Cartilha_GLOBAL!$E323</f>
        <v>3.76</v>
      </c>
      <c r="F323" s="182">
        <f>Cartilha_GLOBAL!$F323</f>
        <v>4.62</v>
      </c>
      <c r="G323" s="108"/>
      <c r="H323" s="107">
        <f t="shared" si="16"/>
        <v>0</v>
      </c>
      <c r="I323" s="143">
        <f t="shared" si="17"/>
        <v>0</v>
      </c>
      <c r="J323" s="142"/>
      <c r="K323" s="146"/>
      <c r="L323" s="7" t="str">
        <f t="shared" si="18"/>
        <v/>
      </c>
      <c r="M323" s="7" t="str">
        <f t="shared" si="19"/>
        <v/>
      </c>
      <c r="N323" s="7" t="str">
        <f>Cartilha_GLOBAL!N323</f>
        <v/>
      </c>
      <c r="O323" s="144"/>
      <c r="Q323" s="151"/>
      <c r="R323" s="152">
        <v>0</v>
      </c>
      <c r="T323" s="153">
        <f>IF(Cartilha_GLOBAL!R323=0,0,IF(Cartilha_GLOBAL!R323&gt;0,"c","b"))</f>
        <v>0</v>
      </c>
    </row>
    <row r="324" ht="22.5" hidden="1" spans="1:20">
      <c r="A324" s="158">
        <f>Cartilha_GLOBAL!A324</f>
        <v>101119</v>
      </c>
      <c r="B324" s="94" t="str">
        <f>Cartilha_GLOBAL!B324</f>
        <v>SINAPI</v>
      </c>
      <c r="C324" s="104" t="str">
        <f>Cartilha_GLOBAL!C324</f>
        <v>ESCAVAÇÃO HORIZONTAL, INCLUINDO ESCARIFICAÇÃO EM SOLO DE 2A CATEGORIA COM TRATOR DE ESTEIRAS (100HP/LÂMINA: 2,19M3). AF_07/2020</v>
      </c>
      <c r="D324" s="94" t="str">
        <f>Cartilha_GLOBAL!D324</f>
        <v>M3</v>
      </c>
      <c r="E324" s="105">
        <f>Cartilha_GLOBAL!$E324</f>
        <v>8.36</v>
      </c>
      <c r="F324" s="182">
        <f>Cartilha_GLOBAL!$F324</f>
        <v>10.26</v>
      </c>
      <c r="G324" s="108"/>
      <c r="H324" s="107">
        <f t="shared" si="16"/>
        <v>0</v>
      </c>
      <c r="I324" s="143">
        <f t="shared" si="17"/>
        <v>0</v>
      </c>
      <c r="J324" s="142"/>
      <c r="K324" s="146"/>
      <c r="L324" s="7" t="str">
        <f t="shared" si="18"/>
        <v/>
      </c>
      <c r="M324" s="7" t="str">
        <f t="shared" si="19"/>
        <v/>
      </c>
      <c r="N324" s="7" t="str">
        <f>Cartilha_GLOBAL!N324</f>
        <v/>
      </c>
      <c r="O324" s="144"/>
      <c r="Q324" s="151"/>
      <c r="R324" s="152">
        <v>0</v>
      </c>
      <c r="T324" s="153">
        <f>IF(Cartilha_GLOBAL!R324=0,0,IF(Cartilha_GLOBAL!R324&gt;0,"c","b"))</f>
        <v>0</v>
      </c>
    </row>
    <row r="325" ht="22.5" hidden="1" spans="1:20">
      <c r="A325" s="158">
        <f>Cartilha_GLOBAL!A325</f>
        <v>101120</v>
      </c>
      <c r="B325" s="94" t="str">
        <f>Cartilha_GLOBAL!B325</f>
        <v>SINAPI</v>
      </c>
      <c r="C325" s="104" t="str">
        <f>Cartilha_GLOBAL!C325</f>
        <v>ESCAVAÇÃO HORIZONTAL, INCLUINDO ESCARIFICAÇÃO EM SOLO DE 2A CATEGORIA COM TRATOR DE ESTEIRAS (150HP/LÂMINA: 3,18M3). AF_07/2020</v>
      </c>
      <c r="D325" s="94" t="str">
        <f>Cartilha_GLOBAL!D325</f>
        <v>M3</v>
      </c>
      <c r="E325" s="105">
        <f>Cartilha_GLOBAL!$E325</f>
        <v>6.96</v>
      </c>
      <c r="F325" s="182">
        <f>Cartilha_GLOBAL!$F325</f>
        <v>8.54</v>
      </c>
      <c r="G325" s="108"/>
      <c r="H325" s="107">
        <f t="shared" si="16"/>
        <v>0</v>
      </c>
      <c r="I325" s="143">
        <f t="shared" si="17"/>
        <v>0</v>
      </c>
      <c r="J325" s="142"/>
      <c r="K325" s="146"/>
      <c r="L325" s="7" t="str">
        <f t="shared" si="18"/>
        <v/>
      </c>
      <c r="M325" s="7" t="str">
        <f t="shared" si="19"/>
        <v/>
      </c>
      <c r="N325" s="7" t="str">
        <f>Cartilha_GLOBAL!N325</f>
        <v/>
      </c>
      <c r="O325" s="144"/>
      <c r="Q325" s="151"/>
      <c r="R325" s="152">
        <v>0</v>
      </c>
      <c r="T325" s="153">
        <f>IF(Cartilha_GLOBAL!R325=0,0,IF(Cartilha_GLOBAL!R325&gt;0,"c","b"))</f>
        <v>0</v>
      </c>
    </row>
    <row r="326" ht="22.5" hidden="1" spans="1:20">
      <c r="A326" s="158">
        <f>Cartilha_GLOBAL!A326</f>
        <v>101121</v>
      </c>
      <c r="B326" s="94" t="str">
        <f>Cartilha_GLOBAL!B326</f>
        <v>SINAPI</v>
      </c>
      <c r="C326" s="104" t="str">
        <f>Cartilha_GLOBAL!C326</f>
        <v>ESCAVAÇÃO HORIZONTAL, INCLUINDO ESCARIFICAÇÃO EM SOLO DE 2A CATEGORIA COM TRATOR DE ESTEIRAS (170HP/LÂMINA: 5,20M3). AF_07/2020</v>
      </c>
      <c r="D326" s="94" t="str">
        <f>Cartilha_GLOBAL!D326</f>
        <v>M3</v>
      </c>
      <c r="E326" s="105">
        <f>Cartilha_GLOBAL!$E326</f>
        <v>4.34</v>
      </c>
      <c r="F326" s="182">
        <f>Cartilha_GLOBAL!$F326</f>
        <v>5.33</v>
      </c>
      <c r="G326" s="108"/>
      <c r="H326" s="107">
        <f t="shared" si="16"/>
        <v>0</v>
      </c>
      <c r="I326" s="143">
        <f t="shared" si="17"/>
        <v>0</v>
      </c>
      <c r="J326" s="142"/>
      <c r="K326" s="146"/>
      <c r="L326" s="7" t="str">
        <f t="shared" si="18"/>
        <v/>
      </c>
      <c r="M326" s="7" t="str">
        <f t="shared" si="19"/>
        <v/>
      </c>
      <c r="N326" s="7" t="str">
        <f>Cartilha_GLOBAL!N326</f>
        <v/>
      </c>
      <c r="O326" s="144"/>
      <c r="Q326" s="151"/>
      <c r="R326" s="152">
        <v>0</v>
      </c>
      <c r="T326" s="153">
        <f>IF(Cartilha_GLOBAL!R326=0,0,IF(Cartilha_GLOBAL!R326&gt;0,"c","b"))</f>
        <v>0</v>
      </c>
    </row>
    <row r="327" ht="22.5" hidden="1" spans="1:20">
      <c r="A327" s="158">
        <f>Cartilha_GLOBAL!A327</f>
        <v>101122</v>
      </c>
      <c r="B327" s="94" t="str">
        <f>Cartilha_GLOBAL!B327</f>
        <v>SINAPI</v>
      </c>
      <c r="C327" s="104" t="str">
        <f>Cartilha_GLOBAL!C327</f>
        <v>ESCAVAÇÃO HORIZONTAL, INCLUINDO ESCARIFICAÇÃO EM SOLO DE 2A CATEGORIA COM TRATOR DE ESTEIRAS (347HP/LÂMINA: 8,70M3). AF_07/2020</v>
      </c>
      <c r="D327" s="94" t="str">
        <f>Cartilha_GLOBAL!D327</f>
        <v>M3</v>
      </c>
      <c r="E327" s="105">
        <f>Cartilha_GLOBAL!$E327</f>
        <v>5.86</v>
      </c>
      <c r="F327" s="182">
        <f>Cartilha_GLOBAL!$F327</f>
        <v>7.19</v>
      </c>
      <c r="G327" s="108"/>
      <c r="H327" s="107">
        <f t="shared" si="16"/>
        <v>0</v>
      </c>
      <c r="I327" s="143">
        <f t="shared" si="17"/>
        <v>0</v>
      </c>
      <c r="J327" s="142"/>
      <c r="K327" s="146"/>
      <c r="L327" s="7" t="str">
        <f t="shared" si="18"/>
        <v/>
      </c>
      <c r="M327" s="7" t="str">
        <f t="shared" si="19"/>
        <v/>
      </c>
      <c r="N327" s="7" t="str">
        <f>Cartilha_GLOBAL!N327</f>
        <v/>
      </c>
      <c r="O327" s="144"/>
      <c r="Q327" s="151"/>
      <c r="R327" s="152">
        <v>0</v>
      </c>
      <c r="T327" s="153">
        <f>IF(Cartilha_GLOBAL!R327=0,0,IF(Cartilha_GLOBAL!R327&gt;0,"c","b"))</f>
        <v>0</v>
      </c>
    </row>
    <row r="328" ht="22.5" hidden="1" spans="1:20">
      <c r="A328" s="158">
        <f>Cartilha_GLOBAL!A328</f>
        <v>101123</v>
      </c>
      <c r="B328" s="94" t="str">
        <f>Cartilha_GLOBAL!B328</f>
        <v>SINAPI</v>
      </c>
      <c r="C328" s="104" t="str">
        <f>Cartilha_GLOBAL!C328</f>
        <v>ESCAVAÇÃO HORIZONTAL, INCLUINDO ESCARIFICAÇÃO EM SOLO DE 2A CATEGORIA COM TRATOR DE ESTEIRAS (125HP/LÂMINA: 2,70M3). AF_07/2020</v>
      </c>
      <c r="D328" s="94" t="str">
        <f>Cartilha_GLOBAL!D328</f>
        <v>M3</v>
      </c>
      <c r="E328" s="105">
        <f>Cartilha_GLOBAL!$E328</f>
        <v>7.18</v>
      </c>
      <c r="F328" s="182">
        <f>Cartilha_GLOBAL!$F328</f>
        <v>8.81</v>
      </c>
      <c r="G328" s="108"/>
      <c r="H328" s="107">
        <f t="shared" si="16"/>
        <v>0</v>
      </c>
      <c r="I328" s="143">
        <f t="shared" si="17"/>
        <v>0</v>
      </c>
      <c r="J328" s="142"/>
      <c r="K328" s="146"/>
      <c r="L328" s="7" t="str">
        <f t="shared" si="18"/>
        <v/>
      </c>
      <c r="M328" s="7" t="str">
        <f t="shared" si="19"/>
        <v/>
      </c>
      <c r="N328" s="7" t="str">
        <f>Cartilha_GLOBAL!N328</f>
        <v/>
      </c>
      <c r="O328" s="144"/>
      <c r="Q328" s="151"/>
      <c r="R328" s="152">
        <v>0</v>
      </c>
      <c r="T328" s="153">
        <f>IF(Cartilha_GLOBAL!R328=0,0,IF(Cartilha_GLOBAL!R328&gt;0,"c","b"))</f>
        <v>0</v>
      </c>
    </row>
    <row r="329" ht="22.5" hidden="1" spans="1:20">
      <c r="A329" s="158">
        <f>Cartilha_GLOBAL!A329</f>
        <v>101124</v>
      </c>
      <c r="B329" s="94" t="str">
        <f>Cartilha_GLOBAL!B329</f>
        <v>SINAPI</v>
      </c>
      <c r="C329" s="104" t="str">
        <f>Cartilha_GLOBAL!C329</f>
        <v>ESCAVAÇÃO HORIZONTAL, INCLUINDO CARGA E DESCARGA EM SOLO DE 1A CATEGORIA COM TRATOR DE ESTEIRAS (100HP/LÂMINA: 2,19M3). AF_07/2020</v>
      </c>
      <c r="D329" s="94" t="str">
        <f>Cartilha_GLOBAL!D329</f>
        <v>M3</v>
      </c>
      <c r="E329" s="105">
        <f>Cartilha_GLOBAL!$E329</f>
        <v>14.98</v>
      </c>
      <c r="F329" s="182">
        <f>Cartilha_GLOBAL!$F329</f>
        <v>18.39</v>
      </c>
      <c r="G329" s="108"/>
      <c r="H329" s="107">
        <f t="shared" si="16"/>
        <v>0</v>
      </c>
      <c r="I329" s="143">
        <f t="shared" si="17"/>
        <v>0</v>
      </c>
      <c r="J329" s="142"/>
      <c r="K329" s="146"/>
      <c r="L329" s="7" t="str">
        <f t="shared" si="18"/>
        <v/>
      </c>
      <c r="M329" s="7" t="str">
        <f t="shared" si="19"/>
        <v/>
      </c>
      <c r="N329" s="7" t="str">
        <f>Cartilha_GLOBAL!N329</f>
        <v/>
      </c>
      <c r="O329" s="144"/>
      <c r="Q329" s="151"/>
      <c r="R329" s="152">
        <v>0</v>
      </c>
      <c r="T329" s="153">
        <f>IF(Cartilha_GLOBAL!R329=0,0,IF(Cartilha_GLOBAL!R329&gt;0,"c","b"))</f>
        <v>0</v>
      </c>
    </row>
    <row r="330" ht="22.5" hidden="1" spans="1:20">
      <c r="A330" s="158">
        <f>Cartilha_GLOBAL!A330</f>
        <v>101125</v>
      </c>
      <c r="B330" s="94" t="str">
        <f>Cartilha_GLOBAL!B330</f>
        <v>SINAPI</v>
      </c>
      <c r="C330" s="104" t="str">
        <f>Cartilha_GLOBAL!C330</f>
        <v>ESCAVAÇÃO HORIZONTAL, INCLUINDO CARGA E DESCARGA EM SOLO DE 1A CATEGORIA COM TRATOR DE ESTEIRAS (150HP/LÂMINA: 3,18M3). AF_07/2020</v>
      </c>
      <c r="D330" s="94" t="str">
        <f>Cartilha_GLOBAL!D330</f>
        <v>M3</v>
      </c>
      <c r="E330" s="105">
        <f>Cartilha_GLOBAL!$E330</f>
        <v>14.24</v>
      </c>
      <c r="F330" s="182">
        <f>Cartilha_GLOBAL!$F330</f>
        <v>17.48</v>
      </c>
      <c r="G330" s="108"/>
      <c r="H330" s="107">
        <f t="shared" si="16"/>
        <v>0</v>
      </c>
      <c r="I330" s="143">
        <f t="shared" si="17"/>
        <v>0</v>
      </c>
      <c r="J330" s="142"/>
      <c r="K330" s="146"/>
      <c r="L330" s="7" t="str">
        <f t="shared" si="18"/>
        <v/>
      </c>
      <c r="M330" s="7" t="str">
        <f t="shared" si="19"/>
        <v/>
      </c>
      <c r="N330" s="7" t="str">
        <f>Cartilha_GLOBAL!N330</f>
        <v/>
      </c>
      <c r="O330" s="144"/>
      <c r="Q330" s="151"/>
      <c r="R330" s="152">
        <v>0</v>
      </c>
      <c r="T330" s="153">
        <f>IF(Cartilha_GLOBAL!R330=0,0,IF(Cartilha_GLOBAL!R330&gt;0,"c","b"))</f>
        <v>0</v>
      </c>
    </row>
    <row r="331" ht="22.5" hidden="1" spans="1:20">
      <c r="A331" s="158">
        <f>Cartilha_GLOBAL!A331</f>
        <v>101126</v>
      </c>
      <c r="B331" s="94" t="str">
        <f>Cartilha_GLOBAL!B331</f>
        <v>SINAPI</v>
      </c>
      <c r="C331" s="104" t="str">
        <f>Cartilha_GLOBAL!C331</f>
        <v>ESCAVAÇÃO HORIZONTAL, INCLUINDO CARGA E DESCARGA EM SOLO DE 1A CATEGORIA COM TRATOR DE ESTEIRAS (170HP/LÂMINA: 5,20M3). AF_07/2020</v>
      </c>
      <c r="D331" s="94" t="str">
        <f>Cartilha_GLOBAL!D331</f>
        <v>M3</v>
      </c>
      <c r="E331" s="105">
        <f>Cartilha_GLOBAL!$E331</f>
        <v>12.86</v>
      </c>
      <c r="F331" s="182">
        <f>Cartilha_GLOBAL!$F331</f>
        <v>15.78</v>
      </c>
      <c r="G331" s="108"/>
      <c r="H331" s="107">
        <f t="shared" si="16"/>
        <v>0</v>
      </c>
      <c r="I331" s="143">
        <f t="shared" si="17"/>
        <v>0</v>
      </c>
      <c r="J331" s="142"/>
      <c r="K331" s="146"/>
      <c r="L331" s="7" t="str">
        <f t="shared" si="18"/>
        <v/>
      </c>
      <c r="M331" s="7" t="str">
        <f t="shared" si="19"/>
        <v/>
      </c>
      <c r="N331" s="7" t="str">
        <f>Cartilha_GLOBAL!N331</f>
        <v/>
      </c>
      <c r="O331" s="144"/>
      <c r="Q331" s="151"/>
      <c r="R331" s="152">
        <v>0</v>
      </c>
      <c r="T331" s="153">
        <f>IF(Cartilha_GLOBAL!R331=0,0,IF(Cartilha_GLOBAL!R331&gt;0,"c","b"))</f>
        <v>0</v>
      </c>
    </row>
    <row r="332" ht="22.5" hidden="1" spans="1:20">
      <c r="A332" s="158">
        <f>Cartilha_GLOBAL!A332</f>
        <v>101127</v>
      </c>
      <c r="B332" s="94" t="str">
        <f>Cartilha_GLOBAL!B332</f>
        <v>SINAPI</v>
      </c>
      <c r="C332" s="104" t="str">
        <f>Cartilha_GLOBAL!C332</f>
        <v>ESCAVAÇÃO HORIZONTAL, INCLUINDO CARGA E DESCARGA EM SOLO DE 1A CATEGORIA COM TRATOR DE ESTEIRAS (347HP/LÂMINA: 8,70M3). AF_07/2020</v>
      </c>
      <c r="D332" s="94" t="str">
        <f>Cartilha_GLOBAL!D332</f>
        <v>M3</v>
      </c>
      <c r="E332" s="105">
        <f>Cartilha_GLOBAL!$E332</f>
        <v>13.68</v>
      </c>
      <c r="F332" s="182">
        <f>Cartilha_GLOBAL!$F332</f>
        <v>16.79</v>
      </c>
      <c r="G332" s="108"/>
      <c r="H332" s="107">
        <f t="shared" si="16"/>
        <v>0</v>
      </c>
      <c r="I332" s="143">
        <f t="shared" si="17"/>
        <v>0</v>
      </c>
      <c r="J332" s="142"/>
      <c r="K332" s="146"/>
      <c r="L332" s="7" t="str">
        <f t="shared" si="18"/>
        <v/>
      </c>
      <c r="M332" s="7" t="str">
        <f t="shared" si="19"/>
        <v/>
      </c>
      <c r="N332" s="7" t="str">
        <f>Cartilha_GLOBAL!N332</f>
        <v/>
      </c>
      <c r="O332" s="144"/>
      <c r="Q332" s="151"/>
      <c r="R332" s="152">
        <v>0</v>
      </c>
      <c r="T332" s="153">
        <f>IF(Cartilha_GLOBAL!R332=0,0,IF(Cartilha_GLOBAL!R332&gt;0,"c","b"))</f>
        <v>0</v>
      </c>
    </row>
    <row r="333" ht="22.5" hidden="1" spans="1:20">
      <c r="A333" s="158">
        <f>Cartilha_GLOBAL!A333</f>
        <v>101128</v>
      </c>
      <c r="B333" s="94" t="str">
        <f>Cartilha_GLOBAL!B333</f>
        <v>SINAPI</v>
      </c>
      <c r="C333" s="104" t="str">
        <f>Cartilha_GLOBAL!C333</f>
        <v>ESCAVAÇÃO HORIZONTAL, INCLUINDO CARGA E DESCARGA EM SOLO DE 1A CATEGORIA COM TRATOR DE ESTEIRAS (125HP/LÂMINA: 2,70M3). AF_07/2020</v>
      </c>
      <c r="D333" s="94" t="str">
        <f>Cartilha_GLOBAL!D333</f>
        <v>M3</v>
      </c>
      <c r="E333" s="105">
        <f>Cartilha_GLOBAL!$E333</f>
        <v>14.37</v>
      </c>
      <c r="F333" s="182">
        <f>Cartilha_GLOBAL!$F333</f>
        <v>17.64</v>
      </c>
      <c r="G333" s="108"/>
      <c r="H333" s="107">
        <f t="shared" si="16"/>
        <v>0</v>
      </c>
      <c r="I333" s="143">
        <f t="shared" si="17"/>
        <v>0</v>
      </c>
      <c r="J333" s="142"/>
      <c r="K333" s="146"/>
      <c r="L333" s="7" t="str">
        <f t="shared" si="18"/>
        <v/>
      </c>
      <c r="M333" s="7" t="str">
        <f t="shared" si="19"/>
        <v/>
      </c>
      <c r="N333" s="7" t="str">
        <f>Cartilha_GLOBAL!N333</f>
        <v/>
      </c>
      <c r="O333" s="144"/>
      <c r="Q333" s="151"/>
      <c r="R333" s="152">
        <v>0</v>
      </c>
      <c r="T333" s="153">
        <f>IF(Cartilha_GLOBAL!R333=0,0,IF(Cartilha_GLOBAL!R333&gt;0,"c","b"))</f>
        <v>0</v>
      </c>
    </row>
    <row r="334" ht="22.5" hidden="1" spans="1:20">
      <c r="A334" s="158">
        <f>Cartilha_GLOBAL!A334</f>
        <v>101129</v>
      </c>
      <c r="B334" s="94" t="str">
        <f>Cartilha_GLOBAL!B334</f>
        <v>SINAPI</v>
      </c>
      <c r="C334" s="104" t="str">
        <f>Cartilha_GLOBAL!C334</f>
        <v>ESCAVAÇÃO HORIZONTAL, INCLUINDO ESCARIFICAÇÃO, CARGA E DESCARGA EM SOLO DE 2A CATEGORIA COM TRATOR DE ESTEIRAS (100HP/LÂMINA: 2,19M3). AF_07/2020</v>
      </c>
      <c r="D334" s="94" t="str">
        <f>Cartilha_GLOBAL!D334</f>
        <v>M3</v>
      </c>
      <c r="E334" s="105">
        <f>Cartilha_GLOBAL!$E334</f>
        <v>19.39</v>
      </c>
      <c r="F334" s="182">
        <f>Cartilha_GLOBAL!$F334</f>
        <v>23.8</v>
      </c>
      <c r="G334" s="108"/>
      <c r="H334" s="107">
        <f t="shared" si="16"/>
        <v>0</v>
      </c>
      <c r="I334" s="143">
        <f t="shared" si="17"/>
        <v>0</v>
      </c>
      <c r="J334" s="142"/>
      <c r="K334" s="146"/>
      <c r="L334" s="7" t="str">
        <f t="shared" si="18"/>
        <v/>
      </c>
      <c r="M334" s="7" t="str">
        <f t="shared" si="19"/>
        <v/>
      </c>
      <c r="N334" s="7" t="str">
        <f>Cartilha_GLOBAL!N334</f>
        <v/>
      </c>
      <c r="O334" s="144"/>
      <c r="Q334" s="151"/>
      <c r="R334" s="152">
        <v>0</v>
      </c>
      <c r="T334" s="153">
        <f>IF(Cartilha_GLOBAL!R334=0,0,IF(Cartilha_GLOBAL!R334&gt;0,"c","b"))</f>
        <v>0</v>
      </c>
    </row>
    <row r="335" ht="22.5" hidden="1" spans="1:20">
      <c r="A335" s="158">
        <f>Cartilha_GLOBAL!A335</f>
        <v>101130</v>
      </c>
      <c r="B335" s="94" t="str">
        <f>Cartilha_GLOBAL!B335</f>
        <v>SINAPI</v>
      </c>
      <c r="C335" s="104" t="str">
        <f>Cartilha_GLOBAL!C335</f>
        <v>ESCAVAÇÃO HORIZONTAL, INCLUINDO ESCARIFICAÇÃO, CARGA E DESCARGA EM SOLO DE 2A CATEGORIA COM TRATOR DE ESTEIRAS (150HP/LÂMINA: 3,18M3). AF_07/2020</v>
      </c>
      <c r="D335" s="94" t="str">
        <f>Cartilha_GLOBAL!D335</f>
        <v>M3</v>
      </c>
      <c r="E335" s="105">
        <f>Cartilha_GLOBAL!$E335</f>
        <v>17.99</v>
      </c>
      <c r="F335" s="182">
        <f>Cartilha_GLOBAL!$F335</f>
        <v>22.08</v>
      </c>
      <c r="G335" s="108"/>
      <c r="H335" s="107">
        <f t="shared" si="16"/>
        <v>0</v>
      </c>
      <c r="I335" s="143">
        <f t="shared" si="17"/>
        <v>0</v>
      </c>
      <c r="J335" s="142"/>
      <c r="K335" s="146"/>
      <c r="L335" s="7" t="str">
        <f t="shared" si="18"/>
        <v/>
      </c>
      <c r="M335" s="7" t="str">
        <f t="shared" si="19"/>
        <v/>
      </c>
      <c r="N335" s="7" t="str">
        <f>Cartilha_GLOBAL!N335</f>
        <v/>
      </c>
      <c r="O335" s="144"/>
      <c r="Q335" s="151"/>
      <c r="R335" s="152">
        <v>0</v>
      </c>
      <c r="T335" s="153">
        <f>IF(Cartilha_GLOBAL!R335=0,0,IF(Cartilha_GLOBAL!R335&gt;0,"c","b"))</f>
        <v>0</v>
      </c>
    </row>
    <row r="336" ht="22.5" hidden="1" spans="1:20">
      <c r="A336" s="158">
        <f>Cartilha_GLOBAL!A336</f>
        <v>101131</v>
      </c>
      <c r="B336" s="94" t="str">
        <f>Cartilha_GLOBAL!B336</f>
        <v>SINAPI</v>
      </c>
      <c r="C336" s="104" t="str">
        <f>Cartilha_GLOBAL!C336</f>
        <v>ESCAVAÇÃO HORIZONTAL, INCLUINDO ESCARIFICAÇÃO, CARGA E DESCARGA EM SOLO DE 2A CATEGORIA COM TRATOR DE ESTEIRAS (170HP/LÂMINA: 5,20M3). AF_07/2020</v>
      </c>
      <c r="D336" s="94" t="str">
        <f>Cartilha_GLOBAL!D336</f>
        <v>M3</v>
      </c>
      <c r="E336" s="105">
        <f>Cartilha_GLOBAL!$E336</f>
        <v>15.37</v>
      </c>
      <c r="F336" s="182">
        <f>Cartilha_GLOBAL!$F336</f>
        <v>18.87</v>
      </c>
      <c r="G336" s="108"/>
      <c r="H336" s="107">
        <f t="shared" si="16"/>
        <v>0</v>
      </c>
      <c r="I336" s="143">
        <f t="shared" si="17"/>
        <v>0</v>
      </c>
      <c r="J336" s="142"/>
      <c r="K336" s="146"/>
      <c r="L336" s="7" t="str">
        <f t="shared" si="18"/>
        <v/>
      </c>
      <c r="M336" s="7" t="str">
        <f t="shared" si="19"/>
        <v/>
      </c>
      <c r="N336" s="7" t="str">
        <f>Cartilha_GLOBAL!N336</f>
        <v/>
      </c>
      <c r="O336" s="144"/>
      <c r="Q336" s="151"/>
      <c r="R336" s="152">
        <v>0</v>
      </c>
      <c r="T336" s="153">
        <f>IF(Cartilha_GLOBAL!R336=0,0,IF(Cartilha_GLOBAL!R336&gt;0,"c","b"))</f>
        <v>0</v>
      </c>
    </row>
    <row r="337" ht="22.5" hidden="1" spans="1:20">
      <c r="A337" s="158">
        <f>Cartilha_GLOBAL!A337</f>
        <v>101132</v>
      </c>
      <c r="B337" s="94" t="str">
        <f>Cartilha_GLOBAL!B337</f>
        <v>SINAPI</v>
      </c>
      <c r="C337" s="104" t="str">
        <f>Cartilha_GLOBAL!C337</f>
        <v>ESCAVAÇÃO HORIZONTAL, INCLUINDO ESCARIFICAÇÃO, CARGA E DESCARGA EM SOLO DE 2A CATEGORIA COM TRATOR DE ESTEIRAS (347HP/LÂMINA: 8,70M3). AF_07/2020</v>
      </c>
      <c r="D337" s="94" t="str">
        <f>Cartilha_GLOBAL!D337</f>
        <v>M3</v>
      </c>
      <c r="E337" s="105">
        <f>Cartilha_GLOBAL!$E337</f>
        <v>16.89</v>
      </c>
      <c r="F337" s="182">
        <f>Cartilha_GLOBAL!$F337</f>
        <v>20.73</v>
      </c>
      <c r="G337" s="108"/>
      <c r="H337" s="107">
        <f t="shared" si="16"/>
        <v>0</v>
      </c>
      <c r="I337" s="143">
        <f t="shared" si="17"/>
        <v>0</v>
      </c>
      <c r="J337" s="142"/>
      <c r="K337" s="146"/>
      <c r="L337" s="7" t="str">
        <f t="shared" si="18"/>
        <v/>
      </c>
      <c r="M337" s="7" t="str">
        <f t="shared" si="19"/>
        <v/>
      </c>
      <c r="N337" s="7" t="str">
        <f>Cartilha_GLOBAL!N337</f>
        <v/>
      </c>
      <c r="O337" s="144"/>
      <c r="Q337" s="151"/>
      <c r="R337" s="152">
        <v>0</v>
      </c>
      <c r="T337" s="153">
        <f>IF(Cartilha_GLOBAL!R337=0,0,IF(Cartilha_GLOBAL!R337&gt;0,"c","b"))</f>
        <v>0</v>
      </c>
    </row>
    <row r="338" ht="22.5" hidden="1" spans="1:20">
      <c r="A338" s="158">
        <f>Cartilha_GLOBAL!A338</f>
        <v>101133</v>
      </c>
      <c r="B338" s="94" t="str">
        <f>Cartilha_GLOBAL!B338</f>
        <v>SINAPI</v>
      </c>
      <c r="C338" s="104" t="str">
        <f>Cartilha_GLOBAL!C338</f>
        <v>ESCAVAÇÃO HORIZONTAL, INCLUINDO ESCARIFICAÇÃO, CARGA E DESCARGA EM SOLO DE 2A CATEGORIA COM TRATOR DE ESTEIRAS (125HP/LÂMINA: 2,70M3). AF_07/2020</v>
      </c>
      <c r="D338" s="94" t="str">
        <f>Cartilha_GLOBAL!D338</f>
        <v>M3</v>
      </c>
      <c r="E338" s="105">
        <f>Cartilha_GLOBAL!$E338</f>
        <v>18.21</v>
      </c>
      <c r="F338" s="182">
        <f>Cartilha_GLOBAL!$F338</f>
        <v>22.35</v>
      </c>
      <c r="G338" s="108"/>
      <c r="H338" s="107">
        <f t="shared" si="16"/>
        <v>0</v>
      </c>
      <c r="I338" s="143">
        <f t="shared" si="17"/>
        <v>0</v>
      </c>
      <c r="J338" s="142"/>
      <c r="K338" s="146"/>
      <c r="L338" s="7" t="str">
        <f t="shared" si="18"/>
        <v/>
      </c>
      <c r="M338" s="7" t="str">
        <f t="shared" si="19"/>
        <v/>
      </c>
      <c r="N338" s="7" t="str">
        <f>Cartilha_GLOBAL!N338</f>
        <v/>
      </c>
      <c r="O338" s="144"/>
      <c r="Q338" s="151"/>
      <c r="R338" s="152">
        <v>0</v>
      </c>
      <c r="T338" s="153">
        <f>IF(Cartilha_GLOBAL!R338=0,0,IF(Cartilha_GLOBAL!R338&gt;0,"c","b"))</f>
        <v>0</v>
      </c>
    </row>
    <row r="339" ht="33.75" hidden="1" spans="1:20">
      <c r="A339" s="158">
        <f>Cartilha_GLOBAL!A339</f>
        <v>101134</v>
      </c>
      <c r="B339" s="94" t="str">
        <f>Cartilha_GLOBAL!B339</f>
        <v>SINAPI</v>
      </c>
      <c r="C339" s="104" t="str">
        <f>Cartilha_GLOBAL!C339</f>
        <v>ESCAVAÇÃO HORIZONTAL, INCLUINDO CARGA, DESCARGA E TRANSPORTE EM SOLO DE 1A CATEGORIA COM TRATOR DE ESTEIRAS (100HP/LÂMINA: 2,19M3) E CAMINHÃO BASCULANTE DE 10M3, DMT ATÉ 200M. AF_07/2020</v>
      </c>
      <c r="D339" s="94" t="str">
        <f>Cartilha_GLOBAL!D339</f>
        <v>M3</v>
      </c>
      <c r="E339" s="105">
        <f>Cartilha_GLOBAL!$E339</f>
        <v>15.63</v>
      </c>
      <c r="F339" s="182">
        <f>Cartilha_GLOBAL!$F339</f>
        <v>19.18</v>
      </c>
      <c r="G339" s="108"/>
      <c r="H339" s="107">
        <f t="shared" si="16"/>
        <v>0</v>
      </c>
      <c r="I339" s="143">
        <f t="shared" si="17"/>
        <v>0</v>
      </c>
      <c r="J339" s="142"/>
      <c r="K339" s="146"/>
      <c r="L339" s="7" t="str">
        <f t="shared" si="18"/>
        <v/>
      </c>
      <c r="M339" s="7" t="str">
        <f t="shared" si="19"/>
        <v/>
      </c>
      <c r="N339" s="7" t="str">
        <f>Cartilha_GLOBAL!N339</f>
        <v/>
      </c>
      <c r="O339" s="144"/>
      <c r="Q339" s="151"/>
      <c r="R339" s="152">
        <v>0</v>
      </c>
      <c r="T339" s="153">
        <f>IF(Cartilha_GLOBAL!R339=0,0,IF(Cartilha_GLOBAL!R339&gt;0,"c","b"))</f>
        <v>0</v>
      </c>
    </row>
    <row r="340" ht="33.75" hidden="1" spans="1:20">
      <c r="A340" s="158">
        <f>Cartilha_GLOBAL!A340</f>
        <v>101135</v>
      </c>
      <c r="B340" s="94" t="str">
        <f>Cartilha_GLOBAL!B340</f>
        <v>SINAPI</v>
      </c>
      <c r="C340" s="104" t="str">
        <f>Cartilha_GLOBAL!C340</f>
        <v>ESCAVAÇÃO HORIZONTAL, INCLUINDO CARGA, DESCARGA E TRANSPORTE EM SOLO DE 1A CATEGORIA COM TRATOR DE ESTEIRAS (150HP/LÂMINA: 3,18M3) E CAMINHÃO BASCULANTE DE 10M3, DMT ATÉ 200M AF_07/2020</v>
      </c>
      <c r="D340" s="94" t="str">
        <f>Cartilha_GLOBAL!D340</f>
        <v>M3</v>
      </c>
      <c r="E340" s="105">
        <f>Cartilha_GLOBAL!$E340</f>
        <v>14.89</v>
      </c>
      <c r="F340" s="182">
        <f>Cartilha_GLOBAL!$F340</f>
        <v>18.28</v>
      </c>
      <c r="G340" s="108"/>
      <c r="H340" s="107">
        <f t="shared" si="16"/>
        <v>0</v>
      </c>
      <c r="I340" s="143">
        <f t="shared" si="17"/>
        <v>0</v>
      </c>
      <c r="J340" s="142"/>
      <c r="K340" s="146"/>
      <c r="L340" s="7" t="str">
        <f t="shared" si="18"/>
        <v/>
      </c>
      <c r="M340" s="7" t="str">
        <f t="shared" si="19"/>
        <v/>
      </c>
      <c r="N340" s="7" t="str">
        <f>Cartilha_GLOBAL!N340</f>
        <v/>
      </c>
      <c r="O340" s="144"/>
      <c r="Q340" s="151"/>
      <c r="R340" s="152">
        <v>0</v>
      </c>
      <c r="T340" s="153">
        <f>IF(Cartilha_GLOBAL!R340=0,0,IF(Cartilha_GLOBAL!R340&gt;0,"c","b"))</f>
        <v>0</v>
      </c>
    </row>
    <row r="341" ht="33.75" hidden="1" spans="1:20">
      <c r="A341" s="158">
        <f>Cartilha_GLOBAL!A341</f>
        <v>101136</v>
      </c>
      <c r="B341" s="94" t="str">
        <f>Cartilha_GLOBAL!B341</f>
        <v>SINAPI</v>
      </c>
      <c r="C341" s="104" t="str">
        <f>Cartilha_GLOBAL!C341</f>
        <v>ESCAVAÇÃO HORIZONTAL, INCLUINDO CARGA, DESCARGA E TRANSPORTE EM SOLO DE 1A CATEGORIA COM TRATOR DE ESTEIRAS (170HP/LÂMINA: 5,20M3) E CAMINHÃO BASCULANTE DE 10M3, DMT ATÉ 200M. AF_07/2020</v>
      </c>
      <c r="D341" s="94" t="str">
        <f>Cartilha_GLOBAL!D341</f>
        <v>M3</v>
      </c>
      <c r="E341" s="105">
        <f>Cartilha_GLOBAL!$E341</f>
        <v>13.51</v>
      </c>
      <c r="F341" s="182">
        <f>Cartilha_GLOBAL!$F341</f>
        <v>16.58</v>
      </c>
      <c r="G341" s="108"/>
      <c r="H341" s="107">
        <f t="shared" si="16"/>
        <v>0</v>
      </c>
      <c r="I341" s="143">
        <f t="shared" si="17"/>
        <v>0</v>
      </c>
      <c r="J341" s="142"/>
      <c r="K341" s="146"/>
      <c r="L341" s="7" t="str">
        <f t="shared" si="18"/>
        <v/>
      </c>
      <c r="M341" s="7" t="str">
        <f t="shared" si="19"/>
        <v/>
      </c>
      <c r="N341" s="7" t="str">
        <f>Cartilha_GLOBAL!N341</f>
        <v/>
      </c>
      <c r="O341" s="144"/>
      <c r="Q341" s="151"/>
      <c r="R341" s="152">
        <v>0</v>
      </c>
      <c r="T341" s="153">
        <f>IF(Cartilha_GLOBAL!R341=0,0,IF(Cartilha_GLOBAL!R341&gt;0,"c","b"))</f>
        <v>0</v>
      </c>
    </row>
    <row r="342" ht="33.75" hidden="1" spans="1:20">
      <c r="A342" s="158">
        <f>Cartilha_GLOBAL!A342</f>
        <v>101137</v>
      </c>
      <c r="B342" s="94" t="str">
        <f>Cartilha_GLOBAL!B342</f>
        <v>SINAPI</v>
      </c>
      <c r="C342" s="104" t="str">
        <f>Cartilha_GLOBAL!C342</f>
        <v>ESCAVAÇÃO HORIZONTAL, INCLUINDO CARGA, DESCARGA E TRANSPORTE EM SOLO DE 1A CATEGORIA COM TRATOR DE ESTEIRAS (347HP/LÂMINA: 8,70M3) E CAMINHÃO BASCULANTE DE 10M3, DMT ATÉ 200M. AF_07/2020</v>
      </c>
      <c r="D342" s="94" t="str">
        <f>Cartilha_GLOBAL!D342</f>
        <v>M3</v>
      </c>
      <c r="E342" s="105">
        <f>Cartilha_GLOBAL!$E342</f>
        <v>14.33</v>
      </c>
      <c r="F342" s="182">
        <f>Cartilha_GLOBAL!$F342</f>
        <v>17.59</v>
      </c>
      <c r="G342" s="108"/>
      <c r="H342" s="107">
        <f t="shared" si="16"/>
        <v>0</v>
      </c>
      <c r="I342" s="143">
        <f t="shared" si="17"/>
        <v>0</v>
      </c>
      <c r="J342" s="142"/>
      <c r="K342" s="146"/>
      <c r="L342" s="7" t="str">
        <f t="shared" si="18"/>
        <v/>
      </c>
      <c r="M342" s="7" t="str">
        <f t="shared" si="19"/>
        <v/>
      </c>
      <c r="N342" s="7" t="str">
        <f>Cartilha_GLOBAL!N342</f>
        <v/>
      </c>
      <c r="O342" s="144"/>
      <c r="Q342" s="151"/>
      <c r="R342" s="152">
        <v>0</v>
      </c>
      <c r="T342" s="153">
        <f>IF(Cartilha_GLOBAL!R342=0,0,IF(Cartilha_GLOBAL!R342&gt;0,"c","b"))</f>
        <v>0</v>
      </c>
    </row>
    <row r="343" ht="33.75" hidden="1" spans="1:20">
      <c r="A343" s="158">
        <f>Cartilha_GLOBAL!A343</f>
        <v>101138</v>
      </c>
      <c r="B343" s="94" t="str">
        <f>Cartilha_GLOBAL!B343</f>
        <v>SINAPI</v>
      </c>
      <c r="C343" s="104" t="str">
        <f>Cartilha_GLOBAL!C343</f>
        <v>ESCAVAÇÃO HORIZONTAL, INCLUINDO CARGA, DESCARGA E TRANSPORTE EM SOLO DE 1A CATEGORIA COM TRATOR DE ESTEIRAS (125HP/LÂMINA: 2,70M3) E CAMINHÃO BASCULANTE DE 10M3, DMT ATÉ 200M. AF_07/2020</v>
      </c>
      <c r="D343" s="94" t="str">
        <f>Cartilha_GLOBAL!D343</f>
        <v>M3</v>
      </c>
      <c r="E343" s="105">
        <f>Cartilha_GLOBAL!$E343</f>
        <v>15.02</v>
      </c>
      <c r="F343" s="182">
        <f>Cartilha_GLOBAL!$F343</f>
        <v>18.44</v>
      </c>
      <c r="G343" s="108"/>
      <c r="H343" s="107">
        <f t="shared" si="16"/>
        <v>0</v>
      </c>
      <c r="I343" s="143">
        <f t="shared" si="17"/>
        <v>0</v>
      </c>
      <c r="J343" s="142"/>
      <c r="K343" s="146"/>
      <c r="L343" s="7" t="str">
        <f t="shared" si="18"/>
        <v/>
      </c>
      <c r="M343" s="7" t="str">
        <f t="shared" si="19"/>
        <v/>
      </c>
      <c r="N343" s="7" t="str">
        <f>Cartilha_GLOBAL!N343</f>
        <v/>
      </c>
      <c r="O343" s="144"/>
      <c r="Q343" s="151"/>
      <c r="R343" s="152">
        <v>0</v>
      </c>
      <c r="T343" s="153">
        <f>IF(Cartilha_GLOBAL!R343=0,0,IF(Cartilha_GLOBAL!R343&gt;0,"c","b"))</f>
        <v>0</v>
      </c>
    </row>
    <row r="344" ht="33.75" hidden="1" spans="1:20">
      <c r="A344" s="158">
        <f>Cartilha_GLOBAL!A344</f>
        <v>101139</v>
      </c>
      <c r="B344" s="94" t="str">
        <f>Cartilha_GLOBAL!B344</f>
        <v>SINAPI</v>
      </c>
      <c r="C344" s="104" t="str">
        <f>Cartilha_GLOBAL!C344</f>
        <v>ESCAVAÇÃO HORIZONTAL, INCLUINDO  ESCARIFICAÇÃO, CARGA, DESCARGA E TRANSPORTE EM SOLO DE 2A CATEGORIA COM TRATOR DE ESTEIRAS (100HP/LÂMINA: 2,19M3) E CAMINHÃO BASCULANTE DE 10M3, DMT ATÉ 200M. AF_07/2020</v>
      </c>
      <c r="D344" s="94" t="str">
        <f>Cartilha_GLOBAL!D344</f>
        <v>M3</v>
      </c>
      <c r="E344" s="105">
        <f>Cartilha_GLOBAL!$E344</f>
        <v>20.06</v>
      </c>
      <c r="F344" s="182">
        <f>Cartilha_GLOBAL!$F344</f>
        <v>24.62</v>
      </c>
      <c r="G344" s="108"/>
      <c r="H344" s="107">
        <f t="shared" ref="H344:H407" si="20">IF(G344=0,0,F344)</f>
        <v>0</v>
      </c>
      <c r="I344" s="143">
        <f t="shared" ref="I344:I407" si="21">IF(ISBLANK(G344),0,IF(R344=0,ROUND(G344*H344,2),IF(R344="b",ROUNDDOWN(G344*H344,2),ROUNDUP(G344*H344,2))))</f>
        <v>0</v>
      </c>
      <c r="J344" s="142"/>
      <c r="K344" s="146"/>
      <c r="L344" s="7" t="str">
        <f t="shared" ref="L344:L407" si="22">IF(K344="X","x",IF(K344="xx","x",IF(I344&gt;0,"x","")))</f>
        <v/>
      </c>
      <c r="M344" s="7" t="str">
        <f t="shared" ref="M344:M407" si="23">IF(K344="X","x",IF(K344="xx","x",IF(I344&gt;0,"x","")))</f>
        <v/>
      </c>
      <c r="N344" s="7" t="str">
        <f>Cartilha_GLOBAL!N344</f>
        <v/>
      </c>
      <c r="O344" s="144"/>
      <c r="Q344" s="151"/>
      <c r="R344" s="152">
        <v>0</v>
      </c>
      <c r="T344" s="153">
        <f>IF(Cartilha_GLOBAL!R344=0,0,IF(Cartilha_GLOBAL!R344&gt;0,"c","b"))</f>
        <v>0</v>
      </c>
    </row>
    <row r="345" ht="33.75" hidden="1" spans="1:20">
      <c r="A345" s="158">
        <f>Cartilha_GLOBAL!A345</f>
        <v>101140</v>
      </c>
      <c r="B345" s="94" t="str">
        <f>Cartilha_GLOBAL!B345</f>
        <v>SINAPI</v>
      </c>
      <c r="C345" s="104" t="str">
        <f>Cartilha_GLOBAL!C345</f>
        <v>ESCAVAÇÃO HORIZONTAL, INCLUINDO ESCARIFICAÇÃO, CARGA, DESCARGA E TRANSPORTE EM SOLO DE 2A CATEGORIA COM TRATOR DE ESTEIRAS (150HP/LÂMINA: 3,18M3) E CAMINHÃO BASCULANTE DE 10M3, DMT ATÉ 200M. AF_07/2020</v>
      </c>
      <c r="D345" s="94" t="str">
        <f>Cartilha_GLOBAL!D345</f>
        <v>M3</v>
      </c>
      <c r="E345" s="105">
        <f>Cartilha_GLOBAL!$E345</f>
        <v>18.66</v>
      </c>
      <c r="F345" s="182">
        <f>Cartilha_GLOBAL!$F345</f>
        <v>22.9</v>
      </c>
      <c r="G345" s="108"/>
      <c r="H345" s="107">
        <f t="shared" si="20"/>
        <v>0</v>
      </c>
      <c r="I345" s="143">
        <f t="shared" si="21"/>
        <v>0</v>
      </c>
      <c r="J345" s="142"/>
      <c r="K345" s="146"/>
      <c r="L345" s="7" t="str">
        <f t="shared" si="22"/>
        <v/>
      </c>
      <c r="M345" s="7" t="str">
        <f t="shared" si="23"/>
        <v/>
      </c>
      <c r="N345" s="7" t="str">
        <f>Cartilha_GLOBAL!N345</f>
        <v/>
      </c>
      <c r="O345" s="144"/>
      <c r="Q345" s="151"/>
      <c r="R345" s="152">
        <v>0</v>
      </c>
      <c r="T345" s="153">
        <f>IF(Cartilha_GLOBAL!R345=0,0,IF(Cartilha_GLOBAL!R345&gt;0,"c","b"))</f>
        <v>0</v>
      </c>
    </row>
    <row r="346" ht="33.75" hidden="1" spans="1:20">
      <c r="A346" s="158">
        <f>Cartilha_GLOBAL!A346</f>
        <v>101141</v>
      </c>
      <c r="B346" s="94" t="str">
        <f>Cartilha_GLOBAL!B346</f>
        <v>SINAPI</v>
      </c>
      <c r="C346" s="104" t="str">
        <f>Cartilha_GLOBAL!C346</f>
        <v>ESCAVAÇÃO HORIZONTAL, INCLUINDO ESCARIFICAÇÃO, CARGA, DESCARGA E TRANSPORTE EM SOLO DE 2A CATEGORIA COM TRATOR DE ESTEIRAS (170HP/LÂMINA: 5,20M3) E CAMINHÃO BASCULANTE DE 10M3, DMT ATÉ 200M. AF_07/2020</v>
      </c>
      <c r="D346" s="94" t="str">
        <f>Cartilha_GLOBAL!D346</f>
        <v>M3</v>
      </c>
      <c r="E346" s="105">
        <f>Cartilha_GLOBAL!$E346</f>
        <v>16.04</v>
      </c>
      <c r="F346" s="182">
        <f>Cartilha_GLOBAL!$F346</f>
        <v>19.69</v>
      </c>
      <c r="G346" s="108"/>
      <c r="H346" s="107">
        <f t="shared" si="20"/>
        <v>0</v>
      </c>
      <c r="I346" s="143">
        <f t="shared" si="21"/>
        <v>0</v>
      </c>
      <c r="J346" s="142"/>
      <c r="K346" s="146"/>
      <c r="L346" s="7" t="str">
        <f t="shared" si="22"/>
        <v/>
      </c>
      <c r="M346" s="7" t="str">
        <f t="shared" si="23"/>
        <v/>
      </c>
      <c r="N346" s="7" t="str">
        <f>Cartilha_GLOBAL!N346</f>
        <v/>
      </c>
      <c r="O346" s="144"/>
      <c r="Q346" s="151"/>
      <c r="R346" s="152">
        <v>0</v>
      </c>
      <c r="T346" s="153">
        <f>IF(Cartilha_GLOBAL!R346=0,0,IF(Cartilha_GLOBAL!R346&gt;0,"c","b"))</f>
        <v>0</v>
      </c>
    </row>
    <row r="347" ht="33.75" hidden="1" spans="1:20">
      <c r="A347" s="158">
        <f>Cartilha_GLOBAL!A347</f>
        <v>101142</v>
      </c>
      <c r="B347" s="94" t="str">
        <f>Cartilha_GLOBAL!B347</f>
        <v>SINAPI</v>
      </c>
      <c r="C347" s="104" t="str">
        <f>Cartilha_GLOBAL!C347</f>
        <v>ESCAVAÇÃO HORIZONTAL, INCLUINDO ESCARIFICAÇÃO, CARGA, DESCARGA E TRANSPORTE EM SOLO DE 2A CATEGORIA COM TRATOR DE ESTEIRAS (347HP/LÂMINA: 8,70M3) E CAMINHÃO BASCULANTE DE 10M3, DMT ATÉ 200M. AF_07/2020</v>
      </c>
      <c r="D347" s="94" t="str">
        <f>Cartilha_GLOBAL!D347</f>
        <v>M3</v>
      </c>
      <c r="E347" s="105">
        <f>Cartilha_GLOBAL!$E347</f>
        <v>17.56</v>
      </c>
      <c r="F347" s="182">
        <f>Cartilha_GLOBAL!$F347</f>
        <v>21.55</v>
      </c>
      <c r="G347" s="108"/>
      <c r="H347" s="107">
        <f t="shared" si="20"/>
        <v>0</v>
      </c>
      <c r="I347" s="143">
        <f t="shared" si="21"/>
        <v>0</v>
      </c>
      <c r="J347" s="142"/>
      <c r="K347" s="146"/>
      <c r="L347" s="7" t="str">
        <f t="shared" si="22"/>
        <v/>
      </c>
      <c r="M347" s="7" t="str">
        <f t="shared" si="23"/>
        <v/>
      </c>
      <c r="N347" s="7" t="str">
        <f>Cartilha_GLOBAL!N347</f>
        <v/>
      </c>
      <c r="O347" s="144"/>
      <c r="Q347" s="151"/>
      <c r="R347" s="152">
        <v>0</v>
      </c>
      <c r="T347" s="153">
        <f>IF(Cartilha_GLOBAL!R347=0,0,IF(Cartilha_GLOBAL!R347&gt;0,"c","b"))</f>
        <v>0</v>
      </c>
    </row>
    <row r="348" ht="33.75" hidden="1" spans="1:20">
      <c r="A348" s="158">
        <f>Cartilha_GLOBAL!A348</f>
        <v>101143</v>
      </c>
      <c r="B348" s="94" t="str">
        <f>Cartilha_GLOBAL!B348</f>
        <v>SINAPI</v>
      </c>
      <c r="C348" s="104" t="str">
        <f>Cartilha_GLOBAL!C348</f>
        <v>ESCAVAÇÃO HORIZONTAL, INCLUINDO ESCARIFICAÇÃO, CARGA, DESCARGA E TRANSPORTE EM SOLO DE 2A CATEGORIA COM TRATOR DE ESTEIRAS (125HP/LÂMINA: 2,70M3) E CAMINHÃO BASCULANTE DE 10M3, DMT ATÉ 200M. AF_07/2020</v>
      </c>
      <c r="D348" s="94" t="str">
        <f>Cartilha_GLOBAL!D348</f>
        <v>M3</v>
      </c>
      <c r="E348" s="105">
        <f>Cartilha_GLOBAL!$E348</f>
        <v>18.88</v>
      </c>
      <c r="F348" s="182">
        <f>Cartilha_GLOBAL!$F348</f>
        <v>23.17</v>
      </c>
      <c r="G348" s="108"/>
      <c r="H348" s="107">
        <f t="shared" si="20"/>
        <v>0</v>
      </c>
      <c r="I348" s="143">
        <f t="shared" si="21"/>
        <v>0</v>
      </c>
      <c r="J348" s="142"/>
      <c r="K348" s="146"/>
      <c r="L348" s="7" t="str">
        <f t="shared" si="22"/>
        <v/>
      </c>
      <c r="M348" s="7" t="str">
        <f t="shared" si="23"/>
        <v/>
      </c>
      <c r="N348" s="7" t="str">
        <f>Cartilha_GLOBAL!N348</f>
        <v/>
      </c>
      <c r="O348" s="144"/>
      <c r="Q348" s="151"/>
      <c r="R348" s="152">
        <v>0</v>
      </c>
      <c r="T348" s="153">
        <f>IF(Cartilha_GLOBAL!R348=0,0,IF(Cartilha_GLOBAL!R348&gt;0,"c","b"))</f>
        <v>0</v>
      </c>
    </row>
    <row r="349" ht="33.75" hidden="1" spans="1:20">
      <c r="A349" s="158">
        <f>Cartilha_GLOBAL!A349</f>
        <v>101144</v>
      </c>
      <c r="B349" s="94" t="str">
        <f>Cartilha_GLOBAL!B349</f>
        <v>SINAPI</v>
      </c>
      <c r="C349" s="104" t="str">
        <f>Cartilha_GLOBAL!C349</f>
        <v>ESCAVAÇÃO HORIZONTAL, INCLUINDO CARGA, DESCARGA E TRANSPORTE EM SOLO DE 1A CATEGORIA COM TRATOR DE ESTEIRAS (100HP/LÂMINA: 2,19M3) E CAMINHÃO BASCULANTE DE 14M3, DMT ATÉ 200M. AF_07/2020</v>
      </c>
      <c r="D349" s="94" t="str">
        <f>Cartilha_GLOBAL!D349</f>
        <v>M3</v>
      </c>
      <c r="E349" s="105">
        <f>Cartilha_GLOBAL!$E349</f>
        <v>15.65</v>
      </c>
      <c r="F349" s="182">
        <f>Cartilha_GLOBAL!$F349</f>
        <v>19.21</v>
      </c>
      <c r="G349" s="108"/>
      <c r="H349" s="107">
        <f t="shared" si="20"/>
        <v>0</v>
      </c>
      <c r="I349" s="143">
        <f t="shared" si="21"/>
        <v>0</v>
      </c>
      <c r="J349" s="142"/>
      <c r="K349" s="146"/>
      <c r="L349" s="7" t="str">
        <f t="shared" si="22"/>
        <v/>
      </c>
      <c r="M349" s="7" t="str">
        <f t="shared" si="23"/>
        <v/>
      </c>
      <c r="N349" s="7" t="str">
        <f>Cartilha_GLOBAL!N349</f>
        <v/>
      </c>
      <c r="O349" s="144"/>
      <c r="Q349" s="151"/>
      <c r="R349" s="152">
        <v>0</v>
      </c>
      <c r="T349" s="153">
        <f>IF(Cartilha_GLOBAL!R349=0,0,IF(Cartilha_GLOBAL!R349&gt;0,"c","b"))</f>
        <v>0</v>
      </c>
    </row>
    <row r="350" ht="33.75" hidden="1" spans="1:20">
      <c r="A350" s="158">
        <f>Cartilha_GLOBAL!A350</f>
        <v>101145</v>
      </c>
      <c r="B350" s="94" t="str">
        <f>Cartilha_GLOBAL!B350</f>
        <v>SINAPI</v>
      </c>
      <c r="C350" s="104" t="str">
        <f>Cartilha_GLOBAL!C350</f>
        <v>ESCAVAÇÃO HORIZONTAL, INCLUINDO CARGA, DESCARGA E TRANSPORTE EM SOLO DE 1A CATEGORIA COM TRATOR DE ESTEIRAS (150HP/LÂMINA: 3,18M3) E CAMINHÃO BASCULANTE DE 14M3, DMT ATÉ 200M. AF_07/2020</v>
      </c>
      <c r="D350" s="94" t="str">
        <f>Cartilha_GLOBAL!D350</f>
        <v>M3</v>
      </c>
      <c r="E350" s="105">
        <f>Cartilha_GLOBAL!$E350</f>
        <v>14.91</v>
      </c>
      <c r="F350" s="182">
        <f>Cartilha_GLOBAL!$F350</f>
        <v>18.3</v>
      </c>
      <c r="G350" s="108"/>
      <c r="H350" s="107">
        <f t="shared" si="20"/>
        <v>0</v>
      </c>
      <c r="I350" s="143">
        <f t="shared" si="21"/>
        <v>0</v>
      </c>
      <c r="J350" s="142"/>
      <c r="K350" s="146"/>
      <c r="L350" s="7" t="str">
        <f t="shared" si="22"/>
        <v/>
      </c>
      <c r="M350" s="7" t="str">
        <f t="shared" si="23"/>
        <v/>
      </c>
      <c r="N350" s="7" t="str">
        <f>Cartilha_GLOBAL!N350</f>
        <v/>
      </c>
      <c r="O350" s="144"/>
      <c r="Q350" s="151"/>
      <c r="R350" s="152">
        <v>0</v>
      </c>
      <c r="T350" s="153">
        <f>IF(Cartilha_GLOBAL!R350=0,0,IF(Cartilha_GLOBAL!R350&gt;0,"c","b"))</f>
        <v>0</v>
      </c>
    </row>
    <row r="351" ht="33.75" hidden="1" spans="1:20">
      <c r="A351" s="158">
        <f>Cartilha_GLOBAL!A351</f>
        <v>101146</v>
      </c>
      <c r="B351" s="94" t="str">
        <f>Cartilha_GLOBAL!B351</f>
        <v>SINAPI</v>
      </c>
      <c r="C351" s="104" t="str">
        <f>Cartilha_GLOBAL!C351</f>
        <v>ESCAVAÇÃO HORIZONTAL, INCLUINDO CARGA, DESCARGA E TRANSPORTE EM SOLO DE 1A CATEGORIA COM TRATOR DE ESTEIRAS (170HP/LÂMINA: 5,20M3) E CAMINHÃO BASCULANTE DE 14M3, DMT ATÉ 200M. AF_07/2020</v>
      </c>
      <c r="D351" s="94" t="str">
        <f>Cartilha_GLOBAL!D351</f>
        <v>M3</v>
      </c>
      <c r="E351" s="105">
        <f>Cartilha_GLOBAL!$E351</f>
        <v>13.53</v>
      </c>
      <c r="F351" s="182">
        <f>Cartilha_GLOBAL!$F351</f>
        <v>16.61</v>
      </c>
      <c r="G351" s="108"/>
      <c r="H351" s="107">
        <f t="shared" si="20"/>
        <v>0</v>
      </c>
      <c r="I351" s="143">
        <f t="shared" si="21"/>
        <v>0</v>
      </c>
      <c r="J351" s="142"/>
      <c r="K351" s="146"/>
      <c r="L351" s="7" t="str">
        <f t="shared" si="22"/>
        <v/>
      </c>
      <c r="M351" s="7" t="str">
        <f t="shared" si="23"/>
        <v/>
      </c>
      <c r="N351" s="7" t="str">
        <f>Cartilha_GLOBAL!N351</f>
        <v/>
      </c>
      <c r="O351" s="144"/>
      <c r="Q351" s="151"/>
      <c r="R351" s="152">
        <v>0</v>
      </c>
      <c r="T351" s="153">
        <f>IF(Cartilha_GLOBAL!R351=0,0,IF(Cartilha_GLOBAL!R351&gt;0,"c","b"))</f>
        <v>0</v>
      </c>
    </row>
    <row r="352" ht="33.75" hidden="1" spans="1:20">
      <c r="A352" s="158">
        <f>Cartilha_GLOBAL!A352</f>
        <v>101147</v>
      </c>
      <c r="B352" s="94" t="str">
        <f>Cartilha_GLOBAL!B352</f>
        <v>SINAPI</v>
      </c>
      <c r="C352" s="104" t="str">
        <f>Cartilha_GLOBAL!C352</f>
        <v>ESCAVAÇÃO HORIZONTAL, INCLUINDO CARGA, DESCARGA E TRANSPORTE EM SOLO DE 1A CATEGORIA COM TRATOR DE ESTEIRAS (347HP/LÂMINA: 8,70M3) E CAMINHÃO BASCULANTE DE 14M3, DMT ATÉ 200M. AF_07/2020</v>
      </c>
      <c r="D352" s="94" t="str">
        <f>Cartilha_GLOBAL!D352</f>
        <v>M3</v>
      </c>
      <c r="E352" s="105">
        <f>Cartilha_GLOBAL!$E352</f>
        <v>14.35</v>
      </c>
      <c r="F352" s="182">
        <f>Cartilha_GLOBAL!$F352</f>
        <v>17.61</v>
      </c>
      <c r="G352" s="108"/>
      <c r="H352" s="107">
        <f t="shared" si="20"/>
        <v>0</v>
      </c>
      <c r="I352" s="143">
        <f t="shared" si="21"/>
        <v>0</v>
      </c>
      <c r="J352" s="142"/>
      <c r="K352" s="146"/>
      <c r="L352" s="7" t="str">
        <f t="shared" si="22"/>
        <v/>
      </c>
      <c r="M352" s="7" t="str">
        <f t="shared" si="23"/>
        <v/>
      </c>
      <c r="N352" s="7" t="str">
        <f>Cartilha_GLOBAL!N352</f>
        <v/>
      </c>
      <c r="O352" s="144"/>
      <c r="Q352" s="151"/>
      <c r="R352" s="152">
        <v>0</v>
      </c>
      <c r="T352" s="153">
        <f>IF(Cartilha_GLOBAL!R352=0,0,IF(Cartilha_GLOBAL!R352&gt;0,"c","b"))</f>
        <v>0</v>
      </c>
    </row>
    <row r="353" ht="33.75" hidden="1" spans="1:20">
      <c r="A353" s="158">
        <f>Cartilha_GLOBAL!A353</f>
        <v>101148</v>
      </c>
      <c r="B353" s="94" t="str">
        <f>Cartilha_GLOBAL!B353</f>
        <v>SINAPI</v>
      </c>
      <c r="C353" s="104" t="str">
        <f>Cartilha_GLOBAL!C353</f>
        <v>ESCAVAÇÃO HORIZONTAL, INCLUINDO CARGA, DESCARGA E TRANSPORTE EM SOLO DE 1A CATEGORIA COM TRATOR DE ESTEIRAS (125HP/LÂMINA: 2,70M3) E CAMINHÃO BASCULANTE DE 14M3, DMT ATÉ 200M. AF_07/2020</v>
      </c>
      <c r="D353" s="94" t="str">
        <f>Cartilha_GLOBAL!D353</f>
        <v>M3</v>
      </c>
      <c r="E353" s="105">
        <f>Cartilha_GLOBAL!$E353</f>
        <v>15.04</v>
      </c>
      <c r="F353" s="182">
        <f>Cartilha_GLOBAL!$F353</f>
        <v>18.46</v>
      </c>
      <c r="G353" s="108"/>
      <c r="H353" s="107">
        <f t="shared" si="20"/>
        <v>0</v>
      </c>
      <c r="I353" s="143">
        <f t="shared" si="21"/>
        <v>0</v>
      </c>
      <c r="J353" s="142"/>
      <c r="K353" s="146"/>
      <c r="L353" s="7" t="str">
        <f t="shared" si="22"/>
        <v/>
      </c>
      <c r="M353" s="7" t="str">
        <f t="shared" si="23"/>
        <v/>
      </c>
      <c r="N353" s="7" t="str">
        <f>Cartilha_GLOBAL!N353</f>
        <v/>
      </c>
      <c r="O353" s="144"/>
      <c r="Q353" s="151"/>
      <c r="R353" s="152">
        <v>0</v>
      </c>
      <c r="T353" s="153">
        <f>IF(Cartilha_GLOBAL!R353=0,0,IF(Cartilha_GLOBAL!R353&gt;0,"c","b"))</f>
        <v>0</v>
      </c>
    </row>
    <row r="354" ht="33.75" hidden="1" spans="1:20">
      <c r="A354" s="158">
        <f>Cartilha_GLOBAL!A354</f>
        <v>101149</v>
      </c>
      <c r="B354" s="94" t="str">
        <f>Cartilha_GLOBAL!B354</f>
        <v>SINAPI</v>
      </c>
      <c r="C354" s="104" t="str">
        <f>Cartilha_GLOBAL!C354</f>
        <v>ESCAVAÇÃO HORIZONTAL, INCLUINDO ESCARIFICAÇÃO, CARGA, DESCARGA E TRANSPORTE EM SOLO DE 2A CATEGORIA COM TRATOR DE ESTEIRAS (100HP/LÂMINA: 2,19M3) E CAMINHÃO BASCULANTE DE 14M3, DMT ATÉ 200M. AF_07/2020</v>
      </c>
      <c r="D354" s="94" t="str">
        <f>Cartilha_GLOBAL!D354</f>
        <v>M3</v>
      </c>
      <c r="E354" s="105">
        <f>Cartilha_GLOBAL!$E354</f>
        <v>20.1</v>
      </c>
      <c r="F354" s="182">
        <f>Cartilha_GLOBAL!$F354</f>
        <v>24.67</v>
      </c>
      <c r="G354" s="108"/>
      <c r="H354" s="107">
        <f t="shared" si="20"/>
        <v>0</v>
      </c>
      <c r="I354" s="143">
        <f t="shared" si="21"/>
        <v>0</v>
      </c>
      <c r="J354" s="142"/>
      <c r="K354" s="146"/>
      <c r="L354" s="7" t="str">
        <f t="shared" si="22"/>
        <v/>
      </c>
      <c r="M354" s="7" t="str">
        <f t="shared" si="23"/>
        <v/>
      </c>
      <c r="N354" s="7" t="str">
        <f>Cartilha_GLOBAL!N354</f>
        <v/>
      </c>
      <c r="O354" s="144"/>
      <c r="Q354" s="151"/>
      <c r="R354" s="152">
        <v>0</v>
      </c>
      <c r="T354" s="153">
        <f>IF(Cartilha_GLOBAL!R354=0,0,IF(Cartilha_GLOBAL!R354&gt;0,"c","b"))</f>
        <v>0</v>
      </c>
    </row>
    <row r="355" ht="33.75" hidden="1" spans="1:20">
      <c r="A355" s="158">
        <f>Cartilha_GLOBAL!A355</f>
        <v>101150</v>
      </c>
      <c r="B355" s="94" t="str">
        <f>Cartilha_GLOBAL!B355</f>
        <v>SINAPI</v>
      </c>
      <c r="C355" s="104" t="str">
        <f>Cartilha_GLOBAL!C355</f>
        <v>ESCAVAÇÃO HORIZONTAL, INCLUINDO ESCARIFICAÇÃO, CARGA, DESCARGA E TRANSPORTE EM SOLO DE 2A CATEGORIA COM TRATOR DE ESTEIRAS (150HP/LÂMINA: 3,18M3) E CAMINHÃO BASCULANTE DE 14M3, DMT ATÉ 200M. AF_07/2020</v>
      </c>
      <c r="D355" s="94" t="str">
        <f>Cartilha_GLOBAL!D355</f>
        <v>M3</v>
      </c>
      <c r="E355" s="105">
        <f>Cartilha_GLOBAL!$E355</f>
        <v>18.7</v>
      </c>
      <c r="F355" s="182">
        <f>Cartilha_GLOBAL!$F355</f>
        <v>22.95</v>
      </c>
      <c r="G355" s="108"/>
      <c r="H355" s="107">
        <f t="shared" si="20"/>
        <v>0</v>
      </c>
      <c r="I355" s="143">
        <f t="shared" si="21"/>
        <v>0</v>
      </c>
      <c r="J355" s="142"/>
      <c r="K355" s="146"/>
      <c r="L355" s="7" t="str">
        <f t="shared" si="22"/>
        <v/>
      </c>
      <c r="M355" s="7" t="str">
        <f t="shared" si="23"/>
        <v/>
      </c>
      <c r="N355" s="7" t="str">
        <f>Cartilha_GLOBAL!N355</f>
        <v/>
      </c>
      <c r="O355" s="144"/>
      <c r="Q355" s="151"/>
      <c r="R355" s="152">
        <v>0</v>
      </c>
      <c r="T355" s="153">
        <f>IF(Cartilha_GLOBAL!R355=0,0,IF(Cartilha_GLOBAL!R355&gt;0,"c","b"))</f>
        <v>0</v>
      </c>
    </row>
    <row r="356" ht="33.75" hidden="1" spans="1:20">
      <c r="A356" s="158">
        <f>Cartilha_GLOBAL!A356</f>
        <v>101151</v>
      </c>
      <c r="B356" s="94" t="str">
        <f>Cartilha_GLOBAL!B356</f>
        <v>SINAPI</v>
      </c>
      <c r="C356" s="104" t="str">
        <f>Cartilha_GLOBAL!C356</f>
        <v>ESCAVAÇÃO HORIZONTAL, INCLUINDO ESCARIFICAÇÃO, CARGA, DESCARGA E TRANSPORTE EM SOLO DE 2A CATEGORIA COM TRATOR DE ESTEIRAS (170HP/LÂMINA: 5,20M3) E CAMINHÃO BASCULANTE DE 14M3, DMT ATÉ 200M. AF_07/2020</v>
      </c>
      <c r="D356" s="94" t="str">
        <f>Cartilha_GLOBAL!D356</f>
        <v>M3</v>
      </c>
      <c r="E356" s="105">
        <f>Cartilha_GLOBAL!$E356</f>
        <v>16.08</v>
      </c>
      <c r="F356" s="182">
        <f>Cartilha_GLOBAL!$F356</f>
        <v>19.74</v>
      </c>
      <c r="G356" s="108"/>
      <c r="H356" s="107">
        <f t="shared" si="20"/>
        <v>0</v>
      </c>
      <c r="I356" s="143">
        <f t="shared" si="21"/>
        <v>0</v>
      </c>
      <c r="J356" s="142"/>
      <c r="K356" s="146"/>
      <c r="L356" s="7" t="str">
        <f t="shared" si="22"/>
        <v/>
      </c>
      <c r="M356" s="7" t="str">
        <f t="shared" si="23"/>
        <v/>
      </c>
      <c r="N356" s="7" t="str">
        <f>Cartilha_GLOBAL!N356</f>
        <v/>
      </c>
      <c r="O356" s="144"/>
      <c r="Q356" s="151"/>
      <c r="R356" s="152">
        <v>0</v>
      </c>
      <c r="T356" s="153">
        <f>IF(Cartilha_GLOBAL!R356=0,0,IF(Cartilha_GLOBAL!R356&gt;0,"c","b"))</f>
        <v>0</v>
      </c>
    </row>
    <row r="357" ht="33.75" hidden="1" spans="1:20">
      <c r="A357" s="158">
        <f>Cartilha_GLOBAL!A357</f>
        <v>101152</v>
      </c>
      <c r="B357" s="94" t="str">
        <f>Cartilha_GLOBAL!B357</f>
        <v>SINAPI</v>
      </c>
      <c r="C357" s="104" t="str">
        <f>Cartilha_GLOBAL!C357</f>
        <v>ESCAVAÇÃO HORIZONTAL, INCLUINDO ESCARIFICAÇÃO, CARGA, DESCARGA E TRANSPORTE EM SOLO DE 2A CATEGORIA COM TRATOR DE ESTEIRAS (347HP/LÂMINA: 8,70M3) E CAMINHÃO BASCULANTE DE 14M3, DMT ATÉ 200M. AF_07/2020</v>
      </c>
      <c r="D357" s="94" t="str">
        <f>Cartilha_GLOBAL!D357</f>
        <v>M3</v>
      </c>
      <c r="E357" s="105">
        <f>Cartilha_GLOBAL!$E357</f>
        <v>17.6</v>
      </c>
      <c r="F357" s="182">
        <f>Cartilha_GLOBAL!$F357</f>
        <v>21.6</v>
      </c>
      <c r="G357" s="108"/>
      <c r="H357" s="107">
        <f t="shared" si="20"/>
        <v>0</v>
      </c>
      <c r="I357" s="143">
        <f t="shared" si="21"/>
        <v>0</v>
      </c>
      <c r="J357" s="142"/>
      <c r="K357" s="146"/>
      <c r="L357" s="7" t="str">
        <f t="shared" si="22"/>
        <v/>
      </c>
      <c r="M357" s="7" t="str">
        <f t="shared" si="23"/>
        <v/>
      </c>
      <c r="N357" s="7" t="str">
        <f>Cartilha_GLOBAL!N357</f>
        <v/>
      </c>
      <c r="O357" s="144"/>
      <c r="Q357" s="151"/>
      <c r="R357" s="152">
        <v>0</v>
      </c>
      <c r="T357" s="153">
        <f>IF(Cartilha_GLOBAL!R357=0,0,IF(Cartilha_GLOBAL!R357&gt;0,"c","b"))</f>
        <v>0</v>
      </c>
    </row>
    <row r="358" ht="33.75" hidden="1" spans="1:20">
      <c r="A358" s="158">
        <f>Cartilha_GLOBAL!A358</f>
        <v>101153</v>
      </c>
      <c r="B358" s="94" t="str">
        <f>Cartilha_GLOBAL!B358</f>
        <v>SINAPI</v>
      </c>
      <c r="C358" s="104" t="str">
        <f>Cartilha_GLOBAL!C358</f>
        <v>ESCAVAÇÃO HORIZONTAL, INCLUINDO ESCARIFICAÇÃO, CARGA, DESCARGA E TRANSPORTE EM SOLO DE 2A CATEGORIA COM TRATOR DE ESTEIRAS (125HP/LÂMINA: 2,70M3) E CAMINHÃO BASCULANTE DE 14M3, DMT ATÉ 200M. AF_07/2020</v>
      </c>
      <c r="D358" s="94" t="str">
        <f>Cartilha_GLOBAL!D358</f>
        <v>M3</v>
      </c>
      <c r="E358" s="105">
        <f>Cartilha_GLOBAL!$E358</f>
        <v>18.92</v>
      </c>
      <c r="F358" s="182">
        <f>Cartilha_GLOBAL!$F358</f>
        <v>23.22</v>
      </c>
      <c r="G358" s="108"/>
      <c r="H358" s="107">
        <f t="shared" si="20"/>
        <v>0</v>
      </c>
      <c r="I358" s="143">
        <f t="shared" si="21"/>
        <v>0</v>
      </c>
      <c r="J358" s="142"/>
      <c r="K358" s="146"/>
      <c r="L358" s="7" t="str">
        <f t="shared" si="22"/>
        <v/>
      </c>
      <c r="M358" s="7" t="str">
        <f t="shared" si="23"/>
        <v/>
      </c>
      <c r="N358" s="7" t="str">
        <f>Cartilha_GLOBAL!N358</f>
        <v/>
      </c>
      <c r="O358" s="144"/>
      <c r="Q358" s="151"/>
      <c r="R358" s="152">
        <v>0</v>
      </c>
      <c r="T358" s="153">
        <f>IF(Cartilha_GLOBAL!R358=0,0,IF(Cartilha_GLOBAL!R358&gt;0,"c","b"))</f>
        <v>0</v>
      </c>
    </row>
    <row r="359" ht="22.5" hidden="1" spans="1:20">
      <c r="A359" s="158">
        <f>Cartilha_GLOBAL!A359</f>
        <v>102354</v>
      </c>
      <c r="B359" s="94" t="str">
        <f>Cartilha_GLOBAL!B359</f>
        <v>SINAPI</v>
      </c>
      <c r="C359" s="104" t="str">
        <f>Cartilha_GLOBAL!C359</f>
        <v>DESMONTE DE MATERIAL DE 3ª CATEGORIA (BLOCOS DE ROCHAS OU MATACOS), COM MARTELETE PNEUMÁTICO MANUAL  EXCLUSIVE CARGA E TRANSPORTE. AF_03/2021</v>
      </c>
      <c r="D359" s="94" t="str">
        <f>Cartilha_GLOBAL!D359</f>
        <v>M3</v>
      </c>
      <c r="E359" s="105">
        <f>Cartilha_GLOBAL!$E359</f>
        <v>157.05</v>
      </c>
      <c r="F359" s="182">
        <f>Cartilha_GLOBAL!$F359</f>
        <v>192.76</v>
      </c>
      <c r="G359" s="108"/>
      <c r="H359" s="107">
        <f t="shared" si="20"/>
        <v>0</v>
      </c>
      <c r="I359" s="143">
        <f t="shared" si="21"/>
        <v>0</v>
      </c>
      <c r="J359" s="142"/>
      <c r="K359" s="146"/>
      <c r="L359" s="7" t="str">
        <f t="shared" si="22"/>
        <v/>
      </c>
      <c r="M359" s="7" t="str">
        <f t="shared" si="23"/>
        <v/>
      </c>
      <c r="N359" s="7" t="str">
        <f>Cartilha_GLOBAL!N359</f>
        <v/>
      </c>
      <c r="O359" s="144"/>
      <c r="Q359" s="151"/>
      <c r="R359" s="152">
        <v>0</v>
      </c>
      <c r="T359" s="153">
        <f>IF(Cartilha_GLOBAL!R359=0,0,IF(Cartilha_GLOBAL!R359&gt;0,"c","b"))</f>
        <v>0</v>
      </c>
    </row>
    <row r="360" ht="22.5" hidden="1" spans="1:20">
      <c r="A360" s="158">
        <f>Cartilha_GLOBAL!A360</f>
        <v>102355</v>
      </c>
      <c r="B360" s="94" t="str">
        <f>Cartilha_GLOBAL!B360</f>
        <v>SINAPI</v>
      </c>
      <c r="C360" s="104" t="str">
        <f>Cartilha_GLOBAL!C360</f>
        <v>DESMONTE DE MATERIAL DE 3ª CATEGORIA (BLOCOS DE ROCHAS OU MATACOS), EM VALA, COM MARTELETE PNEUMÁTICO MANUAL   EXCLUSIVE RETIRADA, CARGA E TRANSPORTE. AF_03/2021</v>
      </c>
      <c r="D360" s="94" t="str">
        <f>Cartilha_GLOBAL!D360</f>
        <v>M3</v>
      </c>
      <c r="E360" s="105">
        <f>Cartilha_GLOBAL!$E360</f>
        <v>185.44</v>
      </c>
      <c r="F360" s="182">
        <f>Cartilha_GLOBAL!$F360</f>
        <v>227.61</v>
      </c>
      <c r="G360" s="108"/>
      <c r="H360" s="107">
        <f t="shared" si="20"/>
        <v>0</v>
      </c>
      <c r="I360" s="143">
        <f t="shared" si="21"/>
        <v>0</v>
      </c>
      <c r="J360" s="142"/>
      <c r="K360" s="146"/>
      <c r="L360" s="7" t="str">
        <f t="shared" si="22"/>
        <v/>
      </c>
      <c r="M360" s="7" t="str">
        <f t="shared" si="23"/>
        <v/>
      </c>
      <c r="N360" s="7" t="str">
        <f>Cartilha_GLOBAL!N360</f>
        <v/>
      </c>
      <c r="O360" s="144"/>
      <c r="Q360" s="151"/>
      <c r="R360" s="152">
        <v>0</v>
      </c>
      <c r="T360" s="153">
        <f>IF(Cartilha_GLOBAL!R360=0,0,IF(Cartilha_GLOBAL!R360&gt;0,"c","b"))</f>
        <v>0</v>
      </c>
    </row>
    <row r="361" ht="22.5" hidden="1" spans="1:20">
      <c r="A361" s="158">
        <f>Cartilha_GLOBAL!A361</f>
        <v>102360</v>
      </c>
      <c r="B361" s="94" t="str">
        <f>Cartilha_GLOBAL!B361</f>
        <v>SINAPI</v>
      </c>
      <c r="C361" s="104" t="str">
        <f>Cartilha_GLOBAL!C361</f>
        <v>RETIRADA DE MATERIAL DE 3ª CATEGORIA (APÓS ESCAVAÇÃO/DESMONTE) EM VALAS, COM ESCAVADEIRA HIDRÁULICA - EXCLUSIVE CARGA E TRANSPORTE. AF_03/2021</v>
      </c>
      <c r="D361" s="94" t="str">
        <f>Cartilha_GLOBAL!D361</f>
        <v>M3</v>
      </c>
      <c r="E361" s="105">
        <f>Cartilha_GLOBAL!$E361</f>
        <v>25.45</v>
      </c>
      <c r="F361" s="182">
        <f>Cartilha_GLOBAL!$F361</f>
        <v>31.24</v>
      </c>
      <c r="G361" s="108"/>
      <c r="H361" s="107">
        <f t="shared" si="20"/>
        <v>0</v>
      </c>
      <c r="I361" s="143">
        <f t="shared" si="21"/>
        <v>0</v>
      </c>
      <c r="J361" s="142"/>
      <c r="K361" s="146"/>
      <c r="L361" s="7" t="str">
        <f t="shared" si="22"/>
        <v/>
      </c>
      <c r="M361" s="7" t="str">
        <f t="shared" si="23"/>
        <v/>
      </c>
      <c r="N361" s="7" t="str">
        <f>Cartilha_GLOBAL!N361</f>
        <v/>
      </c>
      <c r="O361" s="144"/>
      <c r="Q361" s="151"/>
      <c r="R361" s="152">
        <v>0</v>
      </c>
      <c r="T361" s="153">
        <f>IF(Cartilha_GLOBAL!R361=0,0,IF(Cartilha_GLOBAL!R361&gt;0,"c","b"))</f>
        <v>0</v>
      </c>
    </row>
    <row r="362" ht="22.5" hidden="1" spans="1:20">
      <c r="A362" s="158">
        <f>Cartilha_GLOBAL!A362</f>
        <v>102361</v>
      </c>
      <c r="B362" s="94" t="str">
        <f>Cartilha_GLOBAL!B362</f>
        <v>SINAPI</v>
      </c>
      <c r="C362" s="104" t="str">
        <f>Cartilha_GLOBAL!C362</f>
        <v>RETIRADA DE MATERIAL DE 3ª CATEGORIA (APÓS ESCAVAÇÃO/DESMONTE) EM VALAS, COM RETROESCAVADEIRA - EXCLUSIVE CARGA E TRANSPORTE. AF_03/2021</v>
      </c>
      <c r="D362" s="94" t="str">
        <f>Cartilha_GLOBAL!D362</f>
        <v>M3</v>
      </c>
      <c r="E362" s="105">
        <f>Cartilha_GLOBAL!$E362</f>
        <v>36.3</v>
      </c>
      <c r="F362" s="182">
        <f>Cartilha_GLOBAL!$F362</f>
        <v>44.55</v>
      </c>
      <c r="G362" s="108"/>
      <c r="H362" s="107">
        <f t="shared" si="20"/>
        <v>0</v>
      </c>
      <c r="I362" s="143">
        <f t="shared" si="21"/>
        <v>0</v>
      </c>
      <c r="J362" s="142"/>
      <c r="K362" s="146"/>
      <c r="L362" s="7" t="str">
        <f t="shared" si="22"/>
        <v/>
      </c>
      <c r="M362" s="7" t="str">
        <f t="shared" si="23"/>
        <v/>
      </c>
      <c r="N362" s="7" t="str">
        <f>Cartilha_GLOBAL!N362</f>
        <v/>
      </c>
      <c r="O362" s="144"/>
      <c r="Q362" s="151"/>
      <c r="R362" s="152">
        <v>0</v>
      </c>
      <c r="T362" s="153">
        <f>IF(Cartilha_GLOBAL!R362=0,0,IF(Cartilha_GLOBAL!R362&gt;0,"c","b"))</f>
        <v>0</v>
      </c>
    </row>
    <row r="363" ht="45" hidden="1" spans="1:20">
      <c r="A363" s="158">
        <f>Cartilha_GLOBAL!A363</f>
        <v>101206</v>
      </c>
      <c r="B363" s="94" t="str">
        <f>Cartilha_GLOBAL!B363</f>
        <v>SINAPI</v>
      </c>
      <c r="C363" s="104" t="str">
        <f>Cartilha_GLOBAL!C363</f>
        <v>ESCAVAÇÃO VERTICAL A CÉU ABERTO, EM OBRAS DE EDIFICAÇÃO, INCLUINDO CARGA, DESCARGA E TRANSPORTE, EM SOLO DE 1ª CATEGORIA COM ESCAVADEIRA HIDRÁULICA (CAÇAMBA: 0,8 M³ / 111 HP), FROTA DE 3 CAMINHÕES BASCULANTES DE 14 M³, DMT ATÉ 1 KM E VELOCIDADE MÉDIA 14KM/H. AF_05/2020</v>
      </c>
      <c r="D363" s="94" t="str">
        <f>Cartilha_GLOBAL!D363</f>
        <v>M3</v>
      </c>
      <c r="E363" s="105">
        <f>Cartilha_GLOBAL!$E363</f>
        <v>12.51</v>
      </c>
      <c r="F363" s="182">
        <f>Cartilha_GLOBAL!$F363</f>
        <v>15.35</v>
      </c>
      <c r="G363" s="108"/>
      <c r="H363" s="107">
        <f t="shared" si="20"/>
        <v>0</v>
      </c>
      <c r="I363" s="143">
        <f t="shared" si="21"/>
        <v>0</v>
      </c>
      <c r="J363" s="142"/>
      <c r="K363" s="146"/>
      <c r="L363" s="7" t="str">
        <f t="shared" si="22"/>
        <v/>
      </c>
      <c r="M363" s="7" t="str">
        <f t="shared" si="23"/>
        <v/>
      </c>
      <c r="N363" s="7" t="str">
        <f>Cartilha_GLOBAL!N363</f>
        <v/>
      </c>
      <c r="O363" s="144"/>
      <c r="Q363" s="151"/>
      <c r="R363" s="152">
        <v>0</v>
      </c>
      <c r="T363" s="153">
        <f>IF(Cartilha_GLOBAL!R363=0,0,IF(Cartilha_GLOBAL!R363&gt;0,"c","b"))</f>
        <v>0</v>
      </c>
    </row>
    <row r="364" ht="45" hidden="1" spans="1:20">
      <c r="A364" s="158">
        <f>Cartilha_GLOBAL!A364</f>
        <v>101207</v>
      </c>
      <c r="B364" s="94" t="str">
        <f>Cartilha_GLOBAL!B364</f>
        <v>SINAPI</v>
      </c>
      <c r="C364" s="104" t="str">
        <f>Cartilha_GLOBAL!C364</f>
        <v>ESCAVAÇÃO VERTICAL A CÉU ABERTO, EMOBRAS DE EDIFICAÇÃO  INCLUINDO CARGA, DESCARGA E TRANSPORTE, EM SOLO DE 1ª CATEGORIA COM ESCAVADEIRA HIDRÁULICA (CAÇAMBA: 0,8 M³ / 111 HP), FROTA DE 2 CAMINHÕES BASCULANTES DE 18 M³, DMT ATÉ 1 KM E VELOCIDADE MÉDIA 14 KM/H. AF_05/2020</v>
      </c>
      <c r="D364" s="94" t="str">
        <f>Cartilha_GLOBAL!D364</f>
        <v>M3</v>
      </c>
      <c r="E364" s="105">
        <f>Cartilha_GLOBAL!$E364</f>
        <v>10.9</v>
      </c>
      <c r="F364" s="182">
        <f>Cartilha_GLOBAL!$F364</f>
        <v>13.38</v>
      </c>
      <c r="G364" s="108"/>
      <c r="H364" s="107">
        <f t="shared" si="20"/>
        <v>0</v>
      </c>
      <c r="I364" s="143">
        <f t="shared" si="21"/>
        <v>0</v>
      </c>
      <c r="J364" s="142"/>
      <c r="K364" s="146"/>
      <c r="L364" s="7" t="str">
        <f t="shared" si="22"/>
        <v/>
      </c>
      <c r="M364" s="7" t="str">
        <f t="shared" si="23"/>
        <v/>
      </c>
      <c r="N364" s="7" t="str">
        <f>Cartilha_GLOBAL!N364</f>
        <v/>
      </c>
      <c r="O364" s="144"/>
      <c r="Q364" s="151"/>
      <c r="R364" s="152">
        <v>0</v>
      </c>
      <c r="T364" s="153">
        <f>IF(Cartilha_GLOBAL!R364=0,0,IF(Cartilha_GLOBAL!R364&gt;0,"c","b"))</f>
        <v>0</v>
      </c>
    </row>
    <row r="365" ht="45" hidden="1" spans="1:20">
      <c r="A365" s="158">
        <f>Cartilha_GLOBAL!A365</f>
        <v>101208</v>
      </c>
      <c r="B365" s="94" t="str">
        <f>Cartilha_GLOBAL!B365</f>
        <v>SINAPI</v>
      </c>
      <c r="C365" s="104" t="str">
        <f>Cartilha_GLOBAL!C365</f>
        <v>ESCAVAÇÃO VERTICAL A CÉU ABERTO, EM OBRAS DE EDIFICAÇÃO, INCLUINDO CARGA, DESCARGA E TRANSPORTE, EM SOLO DE 1ª CATEGORIA COM ESCAVADEIRA HIDRÁULICA (CAÇAMBA: 1,2 M³ / 155 HP), FROTA DE 3 CAMINHÕES BASCULANTES DE 14 M³, DMT ATÉ 1 KM E VELOCIDADE MÉDIA 14KM/H. AF_05/2020</v>
      </c>
      <c r="D365" s="94" t="str">
        <f>Cartilha_GLOBAL!D365</f>
        <v>M3</v>
      </c>
      <c r="E365" s="105">
        <f>Cartilha_GLOBAL!$E365</f>
        <v>10.58</v>
      </c>
      <c r="F365" s="182">
        <f>Cartilha_GLOBAL!$F365</f>
        <v>12.99</v>
      </c>
      <c r="G365" s="108"/>
      <c r="H365" s="107">
        <f t="shared" si="20"/>
        <v>0</v>
      </c>
      <c r="I365" s="143">
        <f t="shared" si="21"/>
        <v>0</v>
      </c>
      <c r="J365" s="142"/>
      <c r="K365" s="146"/>
      <c r="L365" s="7" t="str">
        <f t="shared" si="22"/>
        <v/>
      </c>
      <c r="M365" s="7" t="str">
        <f t="shared" si="23"/>
        <v/>
      </c>
      <c r="N365" s="7" t="str">
        <f>Cartilha_GLOBAL!N365</f>
        <v/>
      </c>
      <c r="O365" s="144"/>
      <c r="Q365" s="151"/>
      <c r="R365" s="152">
        <v>0</v>
      </c>
      <c r="T365" s="153">
        <f>IF(Cartilha_GLOBAL!R365=0,0,IF(Cartilha_GLOBAL!R365&gt;0,"c","b"))</f>
        <v>0</v>
      </c>
    </row>
    <row r="366" ht="45" hidden="1" spans="1:20">
      <c r="A366" s="158">
        <f>Cartilha_GLOBAL!A366</f>
        <v>101209</v>
      </c>
      <c r="B366" s="94" t="str">
        <f>Cartilha_GLOBAL!B366</f>
        <v>SINAPI</v>
      </c>
      <c r="C366" s="104" t="str">
        <f>Cartilha_GLOBAL!C366</f>
        <v>ESCAVAÇÃO VERTICAL A CÉU ABERTO, EM OBRAS DE EDIFICAÇÃO, INCLUINDO CARGA, DESCARGA E TRANSPORTE, EM SOLO DE 1ª CATEGORIA COM ESCAVADEIRA HIDRÁULICA (CAÇAMBA: 1,2 M³ / 155 HP), FROTA DE 3 CAMINHÕES BASCULANTES DE 18 M³, DMT ATÉ 1 KM E VELOCIDADE MÉDIA 14KM/H. AF_05/2020</v>
      </c>
      <c r="D366" s="94" t="str">
        <f>Cartilha_GLOBAL!D366</f>
        <v>M3</v>
      </c>
      <c r="E366" s="105">
        <f>Cartilha_GLOBAL!$E366</f>
        <v>9.83</v>
      </c>
      <c r="F366" s="182">
        <f>Cartilha_GLOBAL!$F366</f>
        <v>12.07</v>
      </c>
      <c r="G366" s="108"/>
      <c r="H366" s="107">
        <f t="shared" si="20"/>
        <v>0</v>
      </c>
      <c r="I366" s="143">
        <f t="shared" si="21"/>
        <v>0</v>
      </c>
      <c r="J366" s="142"/>
      <c r="K366" s="146"/>
      <c r="L366" s="7" t="str">
        <f t="shared" si="22"/>
        <v/>
      </c>
      <c r="M366" s="7" t="str">
        <f t="shared" si="23"/>
        <v/>
      </c>
      <c r="N366" s="7" t="str">
        <f>Cartilha_GLOBAL!N366</f>
        <v/>
      </c>
      <c r="O366" s="144"/>
      <c r="Q366" s="151"/>
      <c r="R366" s="152">
        <v>0</v>
      </c>
      <c r="T366" s="153">
        <f>IF(Cartilha_GLOBAL!R366=0,0,IF(Cartilha_GLOBAL!R366&gt;0,"c","b"))</f>
        <v>0</v>
      </c>
    </row>
    <row r="367" ht="45" hidden="1" spans="1:20">
      <c r="A367" s="158">
        <f>Cartilha_GLOBAL!A367</f>
        <v>101210</v>
      </c>
      <c r="B367" s="94" t="str">
        <f>Cartilha_GLOBAL!B367</f>
        <v>SINAPI</v>
      </c>
      <c r="C367" s="104" t="str">
        <f>Cartilha_GLOBAL!C367</f>
        <v>ESCAVAÇÃO VERTICAL A CÉU ABERTO, EM OBRAS DE EDIFICAÇÃO, INCLUINDO CARGA, DESCARGA E TRANSPORTE, EM SOLO DE 1ª CATEGORIA COM ESCAVADEIRA HIDRÁULICA (CAÇAMBA: 0,8 M³ / 111 HP), FROTA DE 4 CAMINHÕES BASCULANTES DE 14 M³, DMT DE 1,5 KM E VELOCIDADE MÉDIA 18KM/H. AF_05/2020</v>
      </c>
      <c r="D367" s="94" t="str">
        <f>Cartilha_GLOBAL!D367</f>
        <v>M3</v>
      </c>
      <c r="E367" s="105">
        <f>Cartilha_GLOBAL!$E367</f>
        <v>17.44</v>
      </c>
      <c r="F367" s="182">
        <f>Cartilha_GLOBAL!$F367</f>
        <v>21.41</v>
      </c>
      <c r="G367" s="108"/>
      <c r="H367" s="107">
        <f t="shared" si="20"/>
        <v>0</v>
      </c>
      <c r="I367" s="143">
        <f t="shared" si="21"/>
        <v>0</v>
      </c>
      <c r="J367" s="142"/>
      <c r="K367" s="146"/>
      <c r="L367" s="7" t="str">
        <f t="shared" si="22"/>
        <v/>
      </c>
      <c r="M367" s="7" t="str">
        <f t="shared" si="23"/>
        <v/>
      </c>
      <c r="N367" s="7" t="str">
        <f>Cartilha_GLOBAL!N367</f>
        <v/>
      </c>
      <c r="O367" s="144"/>
      <c r="Q367" s="151"/>
      <c r="R367" s="152">
        <v>0</v>
      </c>
      <c r="T367" s="153">
        <f>IF(Cartilha_GLOBAL!R367=0,0,IF(Cartilha_GLOBAL!R367&gt;0,"c","b"))</f>
        <v>0</v>
      </c>
    </row>
    <row r="368" ht="33.75" hidden="1" spans="1:20">
      <c r="A368" s="158">
        <f>Cartilha_GLOBAL!A368</f>
        <v>101211</v>
      </c>
      <c r="B368" s="94" t="str">
        <f>Cartilha_GLOBAL!B368</f>
        <v>SINAPI</v>
      </c>
      <c r="C368" s="104" t="str">
        <f>Cartilha_GLOBAL!C368</f>
        <v>ESCAVAÇÃO VERTICAL A CÉU ABERTO, EM OBRAS DE EDIFICAÇÃO, INCLUINDO CARGA, DESCARGA E TRANSPORTE, EM SOLO DE 1ª CATEGORIA COM ESCAVADEIRA HIDRÁULICA (CAÇAMBA: 0,8 M³ / 111 HP), FROTA DE 4 CAMINHÕES BASCULANTES DE 14 M³, DMT DE 2 KM E VELOCIDADE MÉDIA 19KM/H. AF_05/2020</v>
      </c>
      <c r="D368" s="94" t="str">
        <f>Cartilha_GLOBAL!D368</f>
        <v>M3</v>
      </c>
      <c r="E368" s="105">
        <f>Cartilha_GLOBAL!$E368</f>
        <v>18.71</v>
      </c>
      <c r="F368" s="182">
        <f>Cartilha_GLOBAL!$F368</f>
        <v>22.96</v>
      </c>
      <c r="G368" s="108"/>
      <c r="H368" s="107">
        <f t="shared" si="20"/>
        <v>0</v>
      </c>
      <c r="I368" s="143">
        <f t="shared" si="21"/>
        <v>0</v>
      </c>
      <c r="J368" s="142"/>
      <c r="K368" s="146"/>
      <c r="L368" s="7" t="str">
        <f t="shared" si="22"/>
        <v/>
      </c>
      <c r="M368" s="7" t="str">
        <f t="shared" si="23"/>
        <v/>
      </c>
      <c r="N368" s="7" t="str">
        <f>Cartilha_GLOBAL!N368</f>
        <v/>
      </c>
      <c r="O368" s="144"/>
      <c r="Q368" s="151"/>
      <c r="R368" s="152">
        <v>0</v>
      </c>
      <c r="T368" s="153">
        <f>IF(Cartilha_GLOBAL!R368=0,0,IF(Cartilha_GLOBAL!R368&gt;0,"c","b"))</f>
        <v>0</v>
      </c>
    </row>
    <row r="369" ht="33.75" hidden="1" spans="1:20">
      <c r="A369" s="158">
        <f>Cartilha_GLOBAL!A369</f>
        <v>101212</v>
      </c>
      <c r="B369" s="94" t="str">
        <f>Cartilha_GLOBAL!B369</f>
        <v>SINAPI</v>
      </c>
      <c r="C369" s="104" t="str">
        <f>Cartilha_GLOBAL!C369</f>
        <v>ESCAVAÇÃO VERTICAL A CÉU ABERTO, EM OBRAS DE EDIFICAÇÃO, INCLUINDO CARGA, DESCARGA E TRANSPORTE, EM SOLO DE 1ª CATEGORIA COM ESCAVADEIRA HIDRÁULICA (CAÇAMBA: 0,8 M³ / 111 HP), FROTA DE 5 CAMINHÕES BASCULANTES DE 14 M³, DMT DE 3 KM E VELOCIDADE MÉDIA 20KM/H. AF_05/2020</v>
      </c>
      <c r="D369" s="94" t="str">
        <f>Cartilha_GLOBAL!D369</f>
        <v>M3</v>
      </c>
      <c r="E369" s="105">
        <f>Cartilha_GLOBAL!$E369</f>
        <v>21.78</v>
      </c>
      <c r="F369" s="182">
        <f>Cartilha_GLOBAL!$F369</f>
        <v>26.73</v>
      </c>
      <c r="G369" s="108"/>
      <c r="H369" s="107">
        <f t="shared" si="20"/>
        <v>0</v>
      </c>
      <c r="I369" s="143">
        <f t="shared" si="21"/>
        <v>0</v>
      </c>
      <c r="J369" s="142"/>
      <c r="K369" s="146"/>
      <c r="L369" s="7" t="str">
        <f t="shared" si="22"/>
        <v/>
      </c>
      <c r="M369" s="7" t="str">
        <f t="shared" si="23"/>
        <v/>
      </c>
      <c r="N369" s="7" t="str">
        <f>Cartilha_GLOBAL!N369</f>
        <v/>
      </c>
      <c r="O369" s="144"/>
      <c r="Q369" s="151"/>
      <c r="R369" s="152">
        <v>0</v>
      </c>
      <c r="T369" s="153">
        <f>IF(Cartilha_GLOBAL!R369=0,0,IF(Cartilha_GLOBAL!R369&gt;0,"c","b"))</f>
        <v>0</v>
      </c>
    </row>
    <row r="370" ht="33.75" hidden="1" spans="1:20">
      <c r="A370" s="158">
        <f>Cartilha_GLOBAL!A370</f>
        <v>101213</v>
      </c>
      <c r="B370" s="94" t="str">
        <f>Cartilha_GLOBAL!B370</f>
        <v>SINAPI</v>
      </c>
      <c r="C370" s="104" t="str">
        <f>Cartilha_GLOBAL!C370</f>
        <v>ESCAVAÇÃO VERTICAL A CÉU ABERTO, EM OBRAS DE EDIFICAÇÃO, INCLUINDO CARGA, DESCARGA E TRANSPORTE, EM SOLO DE 1ª CATEGORIA COM ESCAVADEIRA HIDRÁULICA (CAÇAMBA: 0,8 M³ / 111 HP), FROTA DE 6 CAMINHÕES BASCULANTES DE 14 M³, DMT DE 4 KM E VELOCIDADE MÉDIA 22KM/H. AF_05/2020</v>
      </c>
      <c r="D370" s="94" t="str">
        <f>Cartilha_GLOBAL!D370</f>
        <v>M3</v>
      </c>
      <c r="E370" s="105">
        <f>Cartilha_GLOBAL!$E370</f>
        <v>24.31</v>
      </c>
      <c r="F370" s="182">
        <f>Cartilha_GLOBAL!$F370</f>
        <v>29.84</v>
      </c>
      <c r="G370" s="108"/>
      <c r="H370" s="107">
        <f t="shared" si="20"/>
        <v>0</v>
      </c>
      <c r="I370" s="143">
        <f t="shared" si="21"/>
        <v>0</v>
      </c>
      <c r="J370" s="142"/>
      <c r="K370" s="146"/>
      <c r="L370" s="7" t="str">
        <f t="shared" si="22"/>
        <v/>
      </c>
      <c r="M370" s="7" t="str">
        <f t="shared" si="23"/>
        <v/>
      </c>
      <c r="N370" s="7" t="str">
        <f>Cartilha_GLOBAL!N370</f>
        <v/>
      </c>
      <c r="O370" s="144"/>
      <c r="Q370" s="151"/>
      <c r="R370" s="152">
        <v>0</v>
      </c>
      <c r="T370" s="153">
        <f>IF(Cartilha_GLOBAL!R370=0,0,IF(Cartilha_GLOBAL!R370&gt;0,"c","b"))</f>
        <v>0</v>
      </c>
    </row>
    <row r="371" ht="33.75" hidden="1" spans="1:20">
      <c r="A371" s="158">
        <f>Cartilha_GLOBAL!A371</f>
        <v>101214</v>
      </c>
      <c r="B371" s="94" t="str">
        <f>Cartilha_GLOBAL!B371</f>
        <v>SINAPI</v>
      </c>
      <c r="C371" s="104" t="str">
        <f>Cartilha_GLOBAL!C371</f>
        <v>ESCAVAÇÃO VERTICAL A CÉU ABERTO, EM OBRAS DE EDIFICAÇÃO, INCLUINDO CARGA, DESCARGA E TRANSPORTE, EM SOLO DE 1ª CATEGORIA COM ESCAVADEIRA HIDRÁULICA (CAÇAMBA: 0,8 M³ / 111 HP), FROTA DE 7 CAMINHÕES BASCULANTES DE 14 M³, DMT DE 6 KM E VELOCIDADE MÉDIA 22KM/H. AF_05/2020</v>
      </c>
      <c r="D371" s="94" t="str">
        <f>Cartilha_GLOBAL!D371</f>
        <v>M3</v>
      </c>
      <c r="E371" s="105">
        <f>Cartilha_GLOBAL!$E371</f>
        <v>29.36</v>
      </c>
      <c r="F371" s="182">
        <f>Cartilha_GLOBAL!$F371</f>
        <v>36.04</v>
      </c>
      <c r="G371" s="108"/>
      <c r="H371" s="107">
        <f t="shared" si="20"/>
        <v>0</v>
      </c>
      <c r="I371" s="143">
        <f t="shared" si="21"/>
        <v>0</v>
      </c>
      <c r="J371" s="142"/>
      <c r="K371" s="146"/>
      <c r="L371" s="7" t="str">
        <f t="shared" si="22"/>
        <v/>
      </c>
      <c r="M371" s="7" t="str">
        <f t="shared" si="23"/>
        <v/>
      </c>
      <c r="N371" s="7" t="str">
        <f>Cartilha_GLOBAL!N371</f>
        <v/>
      </c>
      <c r="O371" s="144"/>
      <c r="Q371" s="151"/>
      <c r="R371" s="152">
        <v>0</v>
      </c>
      <c r="T371" s="153">
        <f>IF(Cartilha_GLOBAL!R371=0,0,IF(Cartilha_GLOBAL!R371&gt;0,"c","b"))</f>
        <v>0</v>
      </c>
    </row>
    <row r="372" ht="45" hidden="1" spans="1:20">
      <c r="A372" s="158">
        <f>Cartilha_GLOBAL!A372</f>
        <v>101215</v>
      </c>
      <c r="B372" s="94" t="str">
        <f>Cartilha_GLOBAL!B372</f>
        <v>SINAPI</v>
      </c>
      <c r="C372" s="104" t="str">
        <f>Cartilha_GLOBAL!C372</f>
        <v>ESCAVAÇÃO VERTICAL A CÉU ABERTO, EM OBRAS DE EDIFICAÇÃO, INCLUINDO CARGA, DESCARGA E TRANSPORTE, EM SOLO DE 1ª CATEGORIA COM ESCAVADEIRA HIDRÁULICA (CAÇAMBA: 0,8 M³ / 111 HP), FROTA DE 4 CAMINHÕES BASCULANTES DE 18 M³, DMT DE 1,5 KM E VELOCIDADE MÉDIA 18KM/H. AF_05/2020</v>
      </c>
      <c r="D372" s="94" t="str">
        <f>Cartilha_GLOBAL!D372</f>
        <v>M3</v>
      </c>
      <c r="E372" s="105">
        <f>Cartilha_GLOBAL!$E372</f>
        <v>16.79</v>
      </c>
      <c r="F372" s="182">
        <f>Cartilha_GLOBAL!$F372</f>
        <v>20.61</v>
      </c>
      <c r="G372" s="108"/>
      <c r="H372" s="107">
        <f t="shared" si="20"/>
        <v>0</v>
      </c>
      <c r="I372" s="143">
        <f t="shared" si="21"/>
        <v>0</v>
      </c>
      <c r="J372" s="142"/>
      <c r="K372" s="146"/>
      <c r="L372" s="7" t="str">
        <f t="shared" si="22"/>
        <v/>
      </c>
      <c r="M372" s="7" t="str">
        <f t="shared" si="23"/>
        <v/>
      </c>
      <c r="N372" s="7" t="str">
        <f>Cartilha_GLOBAL!N372</f>
        <v/>
      </c>
      <c r="O372" s="144"/>
      <c r="Q372" s="151"/>
      <c r="R372" s="152">
        <v>0</v>
      </c>
      <c r="T372" s="153">
        <f>IF(Cartilha_GLOBAL!R372=0,0,IF(Cartilha_GLOBAL!R372&gt;0,"c","b"))</f>
        <v>0</v>
      </c>
    </row>
    <row r="373" ht="33.75" hidden="1" spans="1:20">
      <c r="A373" s="158">
        <f>Cartilha_GLOBAL!A373</f>
        <v>101216</v>
      </c>
      <c r="B373" s="94" t="str">
        <f>Cartilha_GLOBAL!B373</f>
        <v>SINAPI</v>
      </c>
      <c r="C373" s="104" t="str">
        <f>Cartilha_GLOBAL!C373</f>
        <v>ESCAVAÇÃO VERTICAL A CÉU ABERTO, EM OBRAS DE EDIFICAÇÃO, INCLUINDO CARGA, DESCARGA E TRANSPORTE, EM SOLO DE 1ª CATEGORIA COM ESCAVADEIRA HIDRÁULICA (CAÇAMBA: 0,8 M³ / 111 HP), FROTA DE 4 CAMINHÕES BASCULANTES DE 18 M³, DMT DE 2 KM E VELOCIDADE MÉDIA 19KM/H. AF_05/2020</v>
      </c>
      <c r="D373" s="94" t="str">
        <f>Cartilha_GLOBAL!D373</f>
        <v>M3</v>
      </c>
      <c r="E373" s="105">
        <f>Cartilha_GLOBAL!$E373</f>
        <v>17.6</v>
      </c>
      <c r="F373" s="182">
        <f>Cartilha_GLOBAL!$F373</f>
        <v>21.6</v>
      </c>
      <c r="G373" s="108"/>
      <c r="H373" s="107">
        <f t="shared" si="20"/>
        <v>0</v>
      </c>
      <c r="I373" s="143">
        <f t="shared" si="21"/>
        <v>0</v>
      </c>
      <c r="J373" s="142"/>
      <c r="K373" s="146"/>
      <c r="L373" s="7" t="str">
        <f t="shared" si="22"/>
        <v/>
      </c>
      <c r="M373" s="7" t="str">
        <f t="shared" si="23"/>
        <v/>
      </c>
      <c r="N373" s="7" t="str">
        <f>Cartilha_GLOBAL!N373</f>
        <v/>
      </c>
      <c r="O373" s="144"/>
      <c r="Q373" s="151"/>
      <c r="R373" s="152">
        <v>0</v>
      </c>
      <c r="T373" s="153">
        <f>IF(Cartilha_GLOBAL!R373=0,0,IF(Cartilha_GLOBAL!R373&gt;0,"c","b"))</f>
        <v>0</v>
      </c>
    </row>
    <row r="374" ht="33.75" hidden="1" spans="1:20">
      <c r="A374" s="158">
        <f>Cartilha_GLOBAL!A374</f>
        <v>101217</v>
      </c>
      <c r="B374" s="94" t="str">
        <f>Cartilha_GLOBAL!B374</f>
        <v>SINAPI</v>
      </c>
      <c r="C374" s="104" t="str">
        <f>Cartilha_GLOBAL!C374</f>
        <v>ESCAVAÇÃO VERTICAL A CÉU ABERTO, EM OBRAS DE EDIFICAÇÃO, INCLUINDO CARGA, DESCARGA E TRANSPORTE, EM SOLO DE 1ª CATEGORIA COM ESCAVADEIRA HIDRÁULICA (CAÇAMBA: 0,8 M³ / 111 HP), FROTA DE 5 CAMINHÕES BASCULANTES DE 18 M³, DMT DE 3 KM E VELOCIDADE MÉDIA 20KM/H. AF_05/2020</v>
      </c>
      <c r="D374" s="94" t="str">
        <f>Cartilha_GLOBAL!D374</f>
        <v>M3</v>
      </c>
      <c r="E374" s="105">
        <f>Cartilha_GLOBAL!$E374</f>
        <v>20.45</v>
      </c>
      <c r="F374" s="182">
        <f>Cartilha_GLOBAL!$F374</f>
        <v>25.1</v>
      </c>
      <c r="G374" s="108"/>
      <c r="H374" s="107">
        <f t="shared" si="20"/>
        <v>0</v>
      </c>
      <c r="I374" s="143">
        <f t="shared" si="21"/>
        <v>0</v>
      </c>
      <c r="J374" s="142"/>
      <c r="K374" s="146"/>
      <c r="L374" s="7" t="str">
        <f t="shared" si="22"/>
        <v/>
      </c>
      <c r="M374" s="7" t="str">
        <f t="shared" si="23"/>
        <v/>
      </c>
      <c r="N374" s="7" t="str">
        <f>Cartilha_GLOBAL!N374</f>
        <v/>
      </c>
      <c r="O374" s="144"/>
      <c r="Q374" s="151"/>
      <c r="R374" s="152">
        <v>0</v>
      </c>
      <c r="T374" s="153">
        <f>IF(Cartilha_GLOBAL!R374=0,0,IF(Cartilha_GLOBAL!R374&gt;0,"c","b"))</f>
        <v>0</v>
      </c>
    </row>
    <row r="375" ht="33.75" hidden="1" spans="1:20">
      <c r="A375" s="158">
        <f>Cartilha_GLOBAL!A375</f>
        <v>101218</v>
      </c>
      <c r="B375" s="94" t="str">
        <f>Cartilha_GLOBAL!B375</f>
        <v>SINAPI</v>
      </c>
      <c r="C375" s="104" t="str">
        <f>Cartilha_GLOBAL!C375</f>
        <v>ESCAVAÇÃO VERTICAL A CÉU ABERTO, EM OBRAS DE EDIFICAÇÃO, INCLUINDO CARGA, DESCARGA E TRANSPORTE, EM SOLO DE 1ª CATEGORIA COM ESCAVADEIRA HIDRÁULICA (CAÇAMBA: 0,8 M³ / 111 HP), FROTA DE 5 CAMINHÕES BASCULANTES DE 18 M³, DMT DE 4 KM E VELOCIDADE MÉDIA 22KM/H. AF_05/2020</v>
      </c>
      <c r="D375" s="94" t="str">
        <f>Cartilha_GLOBAL!D375</f>
        <v>M3</v>
      </c>
      <c r="E375" s="105">
        <f>Cartilha_GLOBAL!$E375</f>
        <v>21.65</v>
      </c>
      <c r="F375" s="182">
        <f>Cartilha_GLOBAL!$F375</f>
        <v>26.57</v>
      </c>
      <c r="G375" s="108"/>
      <c r="H375" s="107">
        <f t="shared" si="20"/>
        <v>0</v>
      </c>
      <c r="I375" s="143">
        <f t="shared" si="21"/>
        <v>0</v>
      </c>
      <c r="J375" s="142"/>
      <c r="K375" s="146"/>
      <c r="L375" s="7" t="str">
        <f t="shared" si="22"/>
        <v/>
      </c>
      <c r="M375" s="7" t="str">
        <f t="shared" si="23"/>
        <v/>
      </c>
      <c r="N375" s="7" t="str">
        <f>Cartilha_GLOBAL!N375</f>
        <v/>
      </c>
      <c r="O375" s="144"/>
      <c r="Q375" s="151"/>
      <c r="R375" s="152">
        <v>0</v>
      </c>
      <c r="T375" s="153">
        <f>IF(Cartilha_GLOBAL!R375=0,0,IF(Cartilha_GLOBAL!R375&gt;0,"c","b"))</f>
        <v>0</v>
      </c>
    </row>
    <row r="376" ht="33.75" hidden="1" spans="1:20">
      <c r="A376" s="158">
        <f>Cartilha_GLOBAL!A376</f>
        <v>101219</v>
      </c>
      <c r="B376" s="94" t="str">
        <f>Cartilha_GLOBAL!B376</f>
        <v>SINAPI</v>
      </c>
      <c r="C376" s="104" t="str">
        <f>Cartilha_GLOBAL!C376</f>
        <v>ESCAVAÇÃO VERTICAL A CÉU ABERTO, EM OBRAS DE EDIFICAÇÃO, INCLUINDO CARGA, DESCARGA E TRANSPORTE, EM SOLO DE 1ª CATEGORIA COM ESCAVADEIRA HIDRÁULICA (CAÇAMBA: 0,8 M³ / 111 HP), FROTA DE 6 CAMINHÕES BASCULANTES DE 18 M³, DMT DE 6 KM E VELOCIDADE MÉDIA 22KM/H. AF_05/2020</v>
      </c>
      <c r="D376" s="94" t="str">
        <f>Cartilha_GLOBAL!D376</f>
        <v>M3</v>
      </c>
      <c r="E376" s="105">
        <f>Cartilha_GLOBAL!$E376</f>
        <v>26.22</v>
      </c>
      <c r="F376" s="182">
        <f>Cartilha_GLOBAL!$F376</f>
        <v>32.18</v>
      </c>
      <c r="G376" s="108"/>
      <c r="H376" s="107">
        <f t="shared" si="20"/>
        <v>0</v>
      </c>
      <c r="I376" s="143">
        <f t="shared" si="21"/>
        <v>0</v>
      </c>
      <c r="J376" s="142"/>
      <c r="K376" s="146"/>
      <c r="L376" s="7" t="str">
        <f t="shared" si="22"/>
        <v/>
      </c>
      <c r="M376" s="7" t="str">
        <f t="shared" si="23"/>
        <v/>
      </c>
      <c r="N376" s="7" t="str">
        <f>Cartilha_GLOBAL!N376</f>
        <v/>
      </c>
      <c r="O376" s="144"/>
      <c r="Q376" s="151"/>
      <c r="R376" s="152">
        <v>0</v>
      </c>
      <c r="T376" s="153">
        <f>IF(Cartilha_GLOBAL!R376=0,0,IF(Cartilha_GLOBAL!R376&gt;0,"c","b"))</f>
        <v>0</v>
      </c>
    </row>
    <row r="377" ht="45" hidden="1" spans="1:20">
      <c r="A377" s="158">
        <f>Cartilha_GLOBAL!A377</f>
        <v>101220</v>
      </c>
      <c r="B377" s="94" t="str">
        <f>Cartilha_GLOBAL!B377</f>
        <v>SINAPI</v>
      </c>
      <c r="C377" s="104" t="str">
        <f>Cartilha_GLOBAL!C377</f>
        <v>ESCAVAÇÃO VERTICAL A CÉU ABERTO, EM OBRAS DE EDIFICAÇÃO, INCLUINDO CARGA, DESCARGA E TRANSPORTE, EM SOLO DE 1ª CATEGORIA COM ESCAVADEIRA HIDRÁULICA (CAÇAMBA: 1,2 M³ / 155 HP), FROTA DE 5 CAMINHÕES BASCULANTES DE 14 M³, DMT DE 1,5 KM E VELOCIDADE MÉDIA 18KM/H. AF_05/2020</v>
      </c>
      <c r="D377" s="94" t="str">
        <f>Cartilha_GLOBAL!D377</f>
        <v>M3</v>
      </c>
      <c r="E377" s="105">
        <f>Cartilha_GLOBAL!$E377</f>
        <v>16.41</v>
      </c>
      <c r="F377" s="182">
        <f>Cartilha_GLOBAL!$F377</f>
        <v>20.14</v>
      </c>
      <c r="G377" s="108"/>
      <c r="H377" s="107">
        <f t="shared" si="20"/>
        <v>0</v>
      </c>
      <c r="I377" s="143">
        <f t="shared" si="21"/>
        <v>0</v>
      </c>
      <c r="J377" s="142"/>
      <c r="K377" s="146"/>
      <c r="L377" s="7" t="str">
        <f t="shared" si="22"/>
        <v/>
      </c>
      <c r="M377" s="7" t="str">
        <f t="shared" si="23"/>
        <v/>
      </c>
      <c r="N377" s="7" t="str">
        <f>Cartilha_GLOBAL!N377</f>
        <v/>
      </c>
      <c r="O377" s="144"/>
      <c r="Q377" s="151"/>
      <c r="R377" s="152">
        <v>0</v>
      </c>
      <c r="T377" s="153">
        <f>IF(Cartilha_GLOBAL!R377=0,0,IF(Cartilha_GLOBAL!R377&gt;0,"c","b"))</f>
        <v>0</v>
      </c>
    </row>
    <row r="378" ht="33.75" hidden="1" spans="1:20">
      <c r="A378" s="158">
        <f>Cartilha_GLOBAL!A378</f>
        <v>101221</v>
      </c>
      <c r="B378" s="94" t="str">
        <f>Cartilha_GLOBAL!B378</f>
        <v>SINAPI</v>
      </c>
      <c r="C378" s="104" t="str">
        <f>Cartilha_GLOBAL!C378</f>
        <v>ESCAVAÇÃO VERTICAL A CÉU ABERTO, EM OBRAS DE EDIFICAÇÃO, INCLUINDO CARGA, DESCARGA E TRANSPORTE, EM SOLO DE 1ª CATEGORIA COM ESCAVADEIRA HIDRÁULICA (CAÇAMBA: 1,2 M³ / 155 HP), FROTA DE 5 CAMINHÕES BASCULANTES DE 14 M³, DMT DE 2 KM E VELOCIDADE MÉDIA 19KM/H. AF_05/2020</v>
      </c>
      <c r="D378" s="94" t="str">
        <f>Cartilha_GLOBAL!D378</f>
        <v>M3</v>
      </c>
      <c r="E378" s="105">
        <f>Cartilha_GLOBAL!$E378</f>
        <v>17.36</v>
      </c>
      <c r="F378" s="182">
        <f>Cartilha_GLOBAL!$F378</f>
        <v>21.31</v>
      </c>
      <c r="G378" s="108"/>
      <c r="H378" s="107">
        <f t="shared" si="20"/>
        <v>0</v>
      </c>
      <c r="I378" s="143">
        <f t="shared" si="21"/>
        <v>0</v>
      </c>
      <c r="J378" s="142"/>
      <c r="K378" s="146"/>
      <c r="L378" s="7" t="str">
        <f t="shared" si="22"/>
        <v/>
      </c>
      <c r="M378" s="7" t="str">
        <f t="shared" si="23"/>
        <v/>
      </c>
      <c r="N378" s="7" t="str">
        <f>Cartilha_GLOBAL!N378</f>
        <v/>
      </c>
      <c r="O378" s="144"/>
      <c r="Q378" s="151"/>
      <c r="R378" s="152">
        <v>0</v>
      </c>
      <c r="T378" s="153">
        <f>IF(Cartilha_GLOBAL!R378=0,0,IF(Cartilha_GLOBAL!R378&gt;0,"c","b"))</f>
        <v>0</v>
      </c>
    </row>
    <row r="379" ht="33.75" hidden="1" spans="1:20">
      <c r="A379" s="158">
        <f>Cartilha_GLOBAL!A379</f>
        <v>101222</v>
      </c>
      <c r="B379" s="94" t="str">
        <f>Cartilha_GLOBAL!B379</f>
        <v>SINAPI</v>
      </c>
      <c r="C379" s="104" t="str">
        <f>Cartilha_GLOBAL!C379</f>
        <v>ESCAVAÇÃO VERTICAL A CÉU ABERTO, EM OBRAS DE EDIFICAÇÃO, INCLUINDO CARGA, DESCARGA E TRANSPORTE, EM SOLO DE 1ª CATEGORIA COM ESCAVADEIRA HIDRÁULICA (CAÇAMBA: 1,2 M³ / 155 HP), FROTA DE 6 CAMINHÕES BASCULANTES DE 14 M³, DMT DE 3 KM E VELOCIDADE MÉDIA 20KM/H. AF_05/2020</v>
      </c>
      <c r="D379" s="94" t="str">
        <f>Cartilha_GLOBAL!D379</f>
        <v>M3</v>
      </c>
      <c r="E379" s="105">
        <f>Cartilha_GLOBAL!$E379</f>
        <v>20.15</v>
      </c>
      <c r="F379" s="182">
        <f>Cartilha_GLOBAL!$F379</f>
        <v>24.73</v>
      </c>
      <c r="G379" s="108"/>
      <c r="H379" s="107">
        <f t="shared" si="20"/>
        <v>0</v>
      </c>
      <c r="I379" s="143">
        <f t="shared" si="21"/>
        <v>0</v>
      </c>
      <c r="J379" s="142"/>
      <c r="K379" s="146"/>
      <c r="L379" s="7" t="str">
        <f t="shared" si="22"/>
        <v/>
      </c>
      <c r="M379" s="7" t="str">
        <f t="shared" si="23"/>
        <v/>
      </c>
      <c r="N379" s="7" t="str">
        <f>Cartilha_GLOBAL!N379</f>
        <v/>
      </c>
      <c r="O379" s="144"/>
      <c r="Q379" s="151"/>
      <c r="R379" s="152">
        <v>0</v>
      </c>
      <c r="T379" s="153">
        <f>IF(Cartilha_GLOBAL!R379=0,0,IF(Cartilha_GLOBAL!R379&gt;0,"c","b"))</f>
        <v>0</v>
      </c>
    </row>
    <row r="380" ht="33.75" hidden="1" spans="1:20">
      <c r="A380" s="158">
        <f>Cartilha_GLOBAL!A380</f>
        <v>101223</v>
      </c>
      <c r="B380" s="94" t="str">
        <f>Cartilha_GLOBAL!B380</f>
        <v>SINAPI</v>
      </c>
      <c r="C380" s="104" t="str">
        <f>Cartilha_GLOBAL!C380</f>
        <v>ESCAVAÇÃO VERTICAL A CÉU ABERTO, EM OBRAS DE EDIFICAÇÃO, INCLUINDO CARGA, DESCARGA E TRANSPORTE, EM SOLO DE 1ª CATEGORIA COM ESCAVADEIRA HIDRÁULICA (CAÇAMBA: 1,2 M³ / 155 HP), FROTA DE 7 CAMINHÕES BASCULANTES DE 14 M³, DMT DE 4 KM E VELOCIDADE MÉDIA 22KM/H. AF_05/2020</v>
      </c>
      <c r="D380" s="94" t="str">
        <f>Cartilha_GLOBAL!D380</f>
        <v>M3</v>
      </c>
      <c r="E380" s="105">
        <f>Cartilha_GLOBAL!$E380</f>
        <v>22.4</v>
      </c>
      <c r="F380" s="182">
        <f>Cartilha_GLOBAL!$F380</f>
        <v>27.49</v>
      </c>
      <c r="G380" s="108"/>
      <c r="H380" s="107">
        <f t="shared" si="20"/>
        <v>0</v>
      </c>
      <c r="I380" s="143">
        <f t="shared" si="21"/>
        <v>0</v>
      </c>
      <c r="J380" s="142"/>
      <c r="K380" s="146"/>
      <c r="L380" s="7" t="str">
        <f t="shared" si="22"/>
        <v/>
      </c>
      <c r="M380" s="7" t="str">
        <f t="shared" si="23"/>
        <v/>
      </c>
      <c r="N380" s="7" t="str">
        <f>Cartilha_GLOBAL!N380</f>
        <v/>
      </c>
      <c r="O380" s="144"/>
      <c r="Q380" s="151"/>
      <c r="R380" s="152">
        <v>0</v>
      </c>
      <c r="T380" s="153">
        <f>IF(Cartilha_GLOBAL!R380=0,0,IF(Cartilha_GLOBAL!R380&gt;0,"c","b"))</f>
        <v>0</v>
      </c>
    </row>
    <row r="381" ht="33.75" hidden="1" spans="1:20">
      <c r="A381" s="158">
        <f>Cartilha_GLOBAL!A381</f>
        <v>101224</v>
      </c>
      <c r="B381" s="94" t="str">
        <f>Cartilha_GLOBAL!B381</f>
        <v>SINAPI</v>
      </c>
      <c r="C381" s="104" t="str">
        <f>Cartilha_GLOBAL!C381</f>
        <v>ESCAVAÇÃO VERTICAL A CÉU ABERTO, EM OBRAS DE EDIFICAÇÃO, INCLUINDO CARGA, DESCARGA E TRANSPORTE, EM SOLO DE 1ª CATEGORIA COM ESCAVADEIRA HIDRÁULICA (CAÇAMBA: 1,2 M³ / 155 HP), FROTA DE 9 CAMINHÕES BASCULANTES DE 14 M³, DMT DE 6 KM E VELOCIDADE MÉDIA 22KM/H. AF_05/2020</v>
      </c>
      <c r="D381" s="94" t="str">
        <f>Cartilha_GLOBAL!D381</f>
        <v>M3</v>
      </c>
      <c r="E381" s="105">
        <f>Cartilha_GLOBAL!$E381</f>
        <v>28.03</v>
      </c>
      <c r="F381" s="182">
        <f>Cartilha_GLOBAL!$F381</f>
        <v>34.4</v>
      </c>
      <c r="G381" s="108"/>
      <c r="H381" s="107">
        <f t="shared" si="20"/>
        <v>0</v>
      </c>
      <c r="I381" s="143">
        <f t="shared" si="21"/>
        <v>0</v>
      </c>
      <c r="J381" s="142"/>
      <c r="K381" s="146"/>
      <c r="L381" s="7" t="str">
        <f t="shared" si="22"/>
        <v/>
      </c>
      <c r="M381" s="7" t="str">
        <f t="shared" si="23"/>
        <v/>
      </c>
      <c r="N381" s="7" t="str">
        <f>Cartilha_GLOBAL!N381</f>
        <v/>
      </c>
      <c r="O381" s="144"/>
      <c r="Q381" s="151"/>
      <c r="R381" s="152">
        <v>0</v>
      </c>
      <c r="T381" s="153">
        <f>IF(Cartilha_GLOBAL!R381=0,0,IF(Cartilha_GLOBAL!R381&gt;0,"c","b"))</f>
        <v>0</v>
      </c>
    </row>
    <row r="382" ht="45" hidden="1" spans="1:20">
      <c r="A382" s="158">
        <f>Cartilha_GLOBAL!A382</f>
        <v>101225</v>
      </c>
      <c r="B382" s="94" t="str">
        <f>Cartilha_GLOBAL!B382</f>
        <v>SINAPI</v>
      </c>
      <c r="C382" s="104" t="str">
        <f>Cartilha_GLOBAL!C382</f>
        <v>ESCAVAÇÃO VERTICAL A CÉU ABERTO, EM OBRAS DE EDIFICAÇÃO, INCLUINDO CARGA, DESCARGA E TRANSPORTE, EM SOLO DE 1ª CATEGORIA COM ESCAVADEIRA HIDRÁULICA (CAÇAMBA: 1,2 M³ / 155 HP), FROTA DE 5 CAMINHÕES BASCULANTES DE 18 M³, DMT DE 1,5 KM E VELOCIDADE MÉDIA 18KM/H. AF_05/2020</v>
      </c>
      <c r="D382" s="94" t="str">
        <f>Cartilha_GLOBAL!D382</f>
        <v>M3</v>
      </c>
      <c r="E382" s="105">
        <f>Cartilha_GLOBAL!$E382</f>
        <v>15.09</v>
      </c>
      <c r="F382" s="182">
        <f>Cartilha_GLOBAL!$F382</f>
        <v>18.52</v>
      </c>
      <c r="G382" s="108"/>
      <c r="H382" s="107">
        <f t="shared" si="20"/>
        <v>0</v>
      </c>
      <c r="I382" s="143">
        <f t="shared" si="21"/>
        <v>0</v>
      </c>
      <c r="J382" s="142"/>
      <c r="K382" s="146"/>
      <c r="L382" s="7" t="str">
        <f t="shared" si="22"/>
        <v/>
      </c>
      <c r="M382" s="7" t="str">
        <f t="shared" si="23"/>
        <v/>
      </c>
      <c r="N382" s="7" t="str">
        <f>Cartilha_GLOBAL!N382</f>
        <v/>
      </c>
      <c r="O382" s="144"/>
      <c r="Q382" s="151"/>
      <c r="R382" s="152">
        <v>0</v>
      </c>
      <c r="T382" s="153">
        <f>IF(Cartilha_GLOBAL!R382=0,0,IF(Cartilha_GLOBAL!R382&gt;0,"c","b"))</f>
        <v>0</v>
      </c>
    </row>
    <row r="383" ht="33.75" hidden="1" spans="1:20">
      <c r="A383" s="158">
        <f>Cartilha_GLOBAL!A383</f>
        <v>101226</v>
      </c>
      <c r="B383" s="94" t="str">
        <f>Cartilha_GLOBAL!B383</f>
        <v>SINAPI</v>
      </c>
      <c r="C383" s="104" t="str">
        <f>Cartilha_GLOBAL!C383</f>
        <v>ESCAVAÇÃO VERTICAL A CÉU ABERTO, EM OBRAS DE EDIFICAÇÃO, INCLUINDO CARGA, DESCARGA E TRANSPORTE, EM SOLO DE 1ª CATEGORIA COM ESCAVADEIRA HIDRÁULICA (CAÇAMBA: 1,2 M³ / 155 HP), FROTA DE 5 CAMINHÕES BASCULANTES DE 18 M³, DMT DE 2 KM E VELOCIDADE MÉDIA 19KM/H. AF_05/2020</v>
      </c>
      <c r="D383" s="94" t="str">
        <f>Cartilha_GLOBAL!D383</f>
        <v>M3</v>
      </c>
      <c r="E383" s="105">
        <f>Cartilha_GLOBAL!$E383</f>
        <v>15.91</v>
      </c>
      <c r="F383" s="182">
        <f>Cartilha_GLOBAL!$F383</f>
        <v>19.53</v>
      </c>
      <c r="G383" s="108"/>
      <c r="H383" s="107">
        <f t="shared" si="20"/>
        <v>0</v>
      </c>
      <c r="I383" s="143">
        <f t="shared" si="21"/>
        <v>0</v>
      </c>
      <c r="J383" s="142"/>
      <c r="K383" s="146"/>
      <c r="L383" s="7" t="str">
        <f t="shared" si="22"/>
        <v/>
      </c>
      <c r="M383" s="7" t="str">
        <f t="shared" si="23"/>
        <v/>
      </c>
      <c r="N383" s="7" t="str">
        <f>Cartilha_GLOBAL!N383</f>
        <v/>
      </c>
      <c r="O383" s="144"/>
      <c r="Q383" s="151"/>
      <c r="R383" s="152">
        <v>0</v>
      </c>
      <c r="T383" s="153">
        <f>IF(Cartilha_GLOBAL!R383=0,0,IF(Cartilha_GLOBAL!R383&gt;0,"c","b"))</f>
        <v>0</v>
      </c>
    </row>
    <row r="384" ht="33.75" hidden="1" spans="1:20">
      <c r="A384" s="158">
        <f>Cartilha_GLOBAL!A384</f>
        <v>101227</v>
      </c>
      <c r="B384" s="94" t="str">
        <f>Cartilha_GLOBAL!B384</f>
        <v>SINAPI</v>
      </c>
      <c r="C384" s="104" t="str">
        <f>Cartilha_GLOBAL!C384</f>
        <v>ESCAVAÇÃO VERTICAL A CÉU ABERTO, EM OBRAS DE EDIFICAÇÃO, INCLUINDO CARGA, DESCARGA E TRANSPORTE, EM SOLO DE 1ª CATEGORIA COM ESCAVADEIRA HIDRÁULICA (CAÇAMBA: 1,2 M³ / 155 HP), FROTA DE 6 CAMINHÕES BASCULANTES DE 18 M³, DMT DE 3 KM E VELOCIDADE MÉDIA 20KM/H. AF_05/2020</v>
      </c>
      <c r="D384" s="94" t="str">
        <f>Cartilha_GLOBAL!D384</f>
        <v>M3</v>
      </c>
      <c r="E384" s="105">
        <f>Cartilha_GLOBAL!$E384</f>
        <v>18.42</v>
      </c>
      <c r="F384" s="182">
        <f>Cartilha_GLOBAL!$F384</f>
        <v>22.61</v>
      </c>
      <c r="G384" s="108"/>
      <c r="H384" s="107">
        <f t="shared" si="20"/>
        <v>0</v>
      </c>
      <c r="I384" s="143">
        <f t="shared" si="21"/>
        <v>0</v>
      </c>
      <c r="J384" s="142"/>
      <c r="K384" s="146"/>
      <c r="L384" s="7" t="str">
        <f t="shared" si="22"/>
        <v/>
      </c>
      <c r="M384" s="7" t="str">
        <f t="shared" si="23"/>
        <v/>
      </c>
      <c r="N384" s="7" t="str">
        <f>Cartilha_GLOBAL!N384</f>
        <v/>
      </c>
      <c r="O384" s="144"/>
      <c r="Q384" s="151"/>
      <c r="R384" s="152">
        <v>0</v>
      </c>
      <c r="T384" s="153">
        <f>IF(Cartilha_GLOBAL!R384=0,0,IF(Cartilha_GLOBAL!R384&gt;0,"c","b"))</f>
        <v>0</v>
      </c>
    </row>
    <row r="385" ht="33.75" hidden="1" spans="1:20">
      <c r="A385" s="158">
        <f>Cartilha_GLOBAL!A385</f>
        <v>101228</v>
      </c>
      <c r="B385" s="94" t="str">
        <f>Cartilha_GLOBAL!B385</f>
        <v>SINAPI</v>
      </c>
      <c r="C385" s="104" t="str">
        <f>Cartilha_GLOBAL!C385</f>
        <v>ESCAVAÇÃO VERTICAL A CÉU ABERTO, EM OBRAS DE EDIFICAÇÃO, INCLUINDO CARGA, DESCARGA E TRANSPORTE, EM SOLO DE 1ª CATEGORIA COM ESCAVADEIRA HIDRÁULICA (CAÇAMBA: 1,2 M³ / 155 HP), FROTA DE 6 CAMINHÕES BASCULANTES DE 18 M³, DMT DE 4 KM E VELOCIDADE MÉDIA 22KM/H. AF_05/2020</v>
      </c>
      <c r="D385" s="94" t="str">
        <f>Cartilha_GLOBAL!D385</f>
        <v>M3</v>
      </c>
      <c r="E385" s="105">
        <f>Cartilha_GLOBAL!$E385</f>
        <v>19.66</v>
      </c>
      <c r="F385" s="182">
        <f>Cartilha_GLOBAL!$F385</f>
        <v>24.13</v>
      </c>
      <c r="G385" s="108"/>
      <c r="H385" s="107">
        <f t="shared" si="20"/>
        <v>0</v>
      </c>
      <c r="I385" s="143">
        <f t="shared" si="21"/>
        <v>0</v>
      </c>
      <c r="J385" s="142"/>
      <c r="K385" s="146"/>
      <c r="L385" s="7" t="str">
        <f t="shared" si="22"/>
        <v/>
      </c>
      <c r="M385" s="7" t="str">
        <f t="shared" si="23"/>
        <v/>
      </c>
      <c r="N385" s="7" t="str">
        <f>Cartilha_GLOBAL!N385</f>
        <v/>
      </c>
      <c r="O385" s="144"/>
      <c r="Q385" s="151"/>
      <c r="R385" s="152">
        <v>0</v>
      </c>
      <c r="T385" s="153">
        <f>IF(Cartilha_GLOBAL!R385=0,0,IF(Cartilha_GLOBAL!R385&gt;0,"c","b"))</f>
        <v>0</v>
      </c>
    </row>
    <row r="386" ht="33.75" hidden="1" spans="1:20">
      <c r="A386" s="158">
        <f>Cartilha_GLOBAL!A386</f>
        <v>101229</v>
      </c>
      <c r="B386" s="94" t="str">
        <f>Cartilha_GLOBAL!B386</f>
        <v>SINAPI</v>
      </c>
      <c r="C386" s="104" t="str">
        <f>Cartilha_GLOBAL!C386</f>
        <v>ESCAVAÇÃO VERTICAL A CÉU ABERTO, EM OBRAS DE EDIFICAÇÃO, INCLUINDO CARGA, DESCARGA E TRANSPORTE, EM SOLO DE 1ª CATEGORIA COM ESCAVADEIRA HIDRÁULICA (CAÇAMBA: 1,2 M³ / 155 HP), FROTA DE 8 CAMINHÕES BASCULANTES DE 18 M³, DMT DE 6 KM E VELOCIDADE MÉDIA 22KM/H. AF_05/2020</v>
      </c>
      <c r="D386" s="94" t="str">
        <f>Cartilha_GLOBAL!D386</f>
        <v>M3</v>
      </c>
      <c r="E386" s="105">
        <f>Cartilha_GLOBAL!$E386</f>
        <v>24.74</v>
      </c>
      <c r="F386" s="182">
        <f>Cartilha_GLOBAL!$F386</f>
        <v>30.37</v>
      </c>
      <c r="G386" s="108"/>
      <c r="H386" s="107">
        <f t="shared" si="20"/>
        <v>0</v>
      </c>
      <c r="I386" s="143">
        <f t="shared" si="21"/>
        <v>0</v>
      </c>
      <c r="J386" s="142"/>
      <c r="K386" s="146"/>
      <c r="L386" s="7" t="str">
        <f t="shared" si="22"/>
        <v/>
      </c>
      <c r="M386" s="7" t="str">
        <f t="shared" si="23"/>
        <v/>
      </c>
      <c r="N386" s="7" t="str">
        <f>Cartilha_GLOBAL!N386</f>
        <v/>
      </c>
      <c r="O386" s="144"/>
      <c r="Q386" s="151"/>
      <c r="R386" s="152">
        <v>0</v>
      </c>
      <c r="T386" s="153">
        <f>IF(Cartilha_GLOBAL!R386=0,0,IF(Cartilha_GLOBAL!R386&gt;0,"c","b"))</f>
        <v>0</v>
      </c>
    </row>
    <row r="387" ht="45" hidden="1" spans="1:20">
      <c r="A387" s="158">
        <f>Cartilha_GLOBAL!A387</f>
        <v>101230</v>
      </c>
      <c r="B387" s="94" t="str">
        <f>Cartilha_GLOBAL!B387</f>
        <v>SINAPI</v>
      </c>
      <c r="C387" s="104" t="str">
        <f>Cartilha_GLOBAL!C387</f>
        <v>ESCAVAÇÃO VERTICAL A CÉU ABERTO, EM OBRAS DE INFRAESTRUTURA, INCLUINDO CARGA, DESCARGA E TRANSPORTE, EM SOLO DE 1ª CATEGORIA COM ESCAVADEIRA HIDRÁULICA (CAÇAMBA: 0,8 M³ / 111 HP), FROTA DE 3 CAMINHÕES BASCULANTES DE 14 M³, DMT ATÉ 1 KM E VELOCIDADE MÉDIA14KM/H. AF_05/2020</v>
      </c>
      <c r="D387" s="94" t="str">
        <f>Cartilha_GLOBAL!D387</f>
        <v>M3</v>
      </c>
      <c r="E387" s="105">
        <f>Cartilha_GLOBAL!$E387</f>
        <v>11.04</v>
      </c>
      <c r="F387" s="182">
        <f>Cartilha_GLOBAL!$F387</f>
        <v>13.55</v>
      </c>
      <c r="G387" s="108"/>
      <c r="H387" s="107">
        <f t="shared" si="20"/>
        <v>0</v>
      </c>
      <c r="I387" s="143">
        <f t="shared" si="21"/>
        <v>0</v>
      </c>
      <c r="J387" s="142"/>
      <c r="K387" s="146"/>
      <c r="L387" s="7" t="str">
        <f t="shared" si="22"/>
        <v/>
      </c>
      <c r="M387" s="7" t="str">
        <f t="shared" si="23"/>
        <v/>
      </c>
      <c r="N387" s="7" t="str">
        <f>Cartilha_GLOBAL!N387</f>
        <v/>
      </c>
      <c r="O387" s="144"/>
      <c r="Q387" s="151"/>
      <c r="R387" s="152">
        <v>0</v>
      </c>
      <c r="T387" s="153">
        <f>IF(Cartilha_GLOBAL!R387=0,0,IF(Cartilha_GLOBAL!R387&gt;0,"c","b"))</f>
        <v>0</v>
      </c>
    </row>
    <row r="388" ht="45" hidden="1" spans="1:20">
      <c r="A388" s="158">
        <f>Cartilha_GLOBAL!A388</f>
        <v>101231</v>
      </c>
      <c r="B388" s="94" t="str">
        <f>Cartilha_GLOBAL!B388</f>
        <v>SINAPI</v>
      </c>
      <c r="C388" s="104" t="str">
        <f>Cartilha_GLOBAL!C388</f>
        <v>ESCAVAÇÃO VERTICAL A CÉU ABERTO, EM OBRAS DE INFRAESTRUTURA, INCLUINDO CARGA, DESCARGA E TRANSPORTE, EM SOLO DE 1ª CATEGORIA COM ESCAVADEIRA HIDRÁULICA (CAÇAMBA: 0,8 M³ / 111 HP), FROTA DE 3 CAMINHÕES BASCULANTES DE 18 M³, DMT ATÉ 1 KM E VELOCIDADE MÉDIA14KM/H. AF_05/2020</v>
      </c>
      <c r="D388" s="94" t="str">
        <f>Cartilha_GLOBAL!D388</f>
        <v>M3</v>
      </c>
      <c r="E388" s="105">
        <f>Cartilha_GLOBAL!$E388</f>
        <v>10.52</v>
      </c>
      <c r="F388" s="182">
        <f>Cartilha_GLOBAL!$F388</f>
        <v>12.91</v>
      </c>
      <c r="G388" s="108"/>
      <c r="H388" s="107">
        <f t="shared" si="20"/>
        <v>0</v>
      </c>
      <c r="I388" s="143">
        <f t="shared" si="21"/>
        <v>0</v>
      </c>
      <c r="J388" s="142"/>
      <c r="K388" s="146"/>
      <c r="L388" s="7" t="str">
        <f t="shared" si="22"/>
        <v/>
      </c>
      <c r="M388" s="7" t="str">
        <f t="shared" si="23"/>
        <v/>
      </c>
      <c r="N388" s="7" t="str">
        <f>Cartilha_GLOBAL!N388</f>
        <v/>
      </c>
      <c r="O388" s="144"/>
      <c r="Q388" s="151"/>
      <c r="R388" s="152">
        <v>0</v>
      </c>
      <c r="T388" s="153">
        <f>IF(Cartilha_GLOBAL!R388=0,0,IF(Cartilha_GLOBAL!R388&gt;0,"c","b"))</f>
        <v>0</v>
      </c>
    </row>
    <row r="389" ht="45" hidden="1" spans="1:20">
      <c r="A389" s="158">
        <f>Cartilha_GLOBAL!A389</f>
        <v>101232</v>
      </c>
      <c r="B389" s="94" t="str">
        <f>Cartilha_GLOBAL!B389</f>
        <v>SINAPI</v>
      </c>
      <c r="C389" s="104" t="str">
        <f>Cartilha_GLOBAL!C389</f>
        <v>ESCAVAÇÃO VERTICAL A CÉU ABERTO, EM OBRAS DE INFRAESTRUTURA, INCLUINDO CARGA, DESCARGA E TRANSPORTE, EM SOLO DE 1ª CATEGORIA COM ESCAVADEIRA HIDRÁULICA (CAÇAMBA: 1,2 M³ / 155 HP), FROTA DE 3 CAMINHÕES BASCULANTES DE 14 M³, DMT ATÉ 1 KM E VELOCIDADE MÉDIA14KM/H. AF_05/2020</v>
      </c>
      <c r="D389" s="94" t="str">
        <f>Cartilha_GLOBAL!D389</f>
        <v>M3</v>
      </c>
      <c r="E389" s="105">
        <f>Cartilha_GLOBAL!$E389</f>
        <v>9.44</v>
      </c>
      <c r="F389" s="182">
        <f>Cartilha_GLOBAL!$F389</f>
        <v>11.59</v>
      </c>
      <c r="G389" s="108"/>
      <c r="H389" s="107">
        <f t="shared" si="20"/>
        <v>0</v>
      </c>
      <c r="I389" s="143">
        <f t="shared" si="21"/>
        <v>0</v>
      </c>
      <c r="J389" s="142"/>
      <c r="K389" s="146"/>
      <c r="L389" s="7" t="str">
        <f t="shared" si="22"/>
        <v/>
      </c>
      <c r="M389" s="7" t="str">
        <f t="shared" si="23"/>
        <v/>
      </c>
      <c r="N389" s="7" t="str">
        <f>Cartilha_GLOBAL!N389</f>
        <v/>
      </c>
      <c r="O389" s="144"/>
      <c r="Q389" s="151"/>
      <c r="R389" s="152">
        <v>0</v>
      </c>
      <c r="T389" s="153">
        <f>IF(Cartilha_GLOBAL!R389=0,0,IF(Cartilha_GLOBAL!R389&gt;0,"c","b"))</f>
        <v>0</v>
      </c>
    </row>
    <row r="390" ht="45" hidden="1" spans="1:20">
      <c r="A390" s="158">
        <f>Cartilha_GLOBAL!A390</f>
        <v>101233</v>
      </c>
      <c r="B390" s="94" t="str">
        <f>Cartilha_GLOBAL!B390</f>
        <v>SINAPI</v>
      </c>
      <c r="C390" s="104" t="str">
        <f>Cartilha_GLOBAL!C390</f>
        <v>ESCAVAÇÃO VERTICAL A CÉU ABERTO, EM OBRAS DE INFRAESTRUTURA, INCLUINDO CARGA, DESCARGA E TRANSPORTE, EM SOLO DE 1ª CATEGORIA COM ESCAVADEIRA HIDRÁULICA (CAÇAMBA: 1,2 M³ / 155 HP), FROTA DE 3 CAMINHÕES BASCULANTES DE 18 M³, DMT ATÉ 1 KM E VELOCIDADE MÉDIA14KM/H. AF_05/2020</v>
      </c>
      <c r="D390" s="94" t="str">
        <f>Cartilha_GLOBAL!D390</f>
        <v>M3</v>
      </c>
      <c r="E390" s="105">
        <f>Cartilha_GLOBAL!$E390</f>
        <v>8.71</v>
      </c>
      <c r="F390" s="182">
        <f>Cartilha_GLOBAL!$F390</f>
        <v>10.69</v>
      </c>
      <c r="G390" s="108"/>
      <c r="H390" s="107">
        <f t="shared" si="20"/>
        <v>0</v>
      </c>
      <c r="I390" s="143">
        <f t="shared" si="21"/>
        <v>0</v>
      </c>
      <c r="J390" s="142"/>
      <c r="K390" s="146"/>
      <c r="L390" s="7" t="str">
        <f t="shared" si="22"/>
        <v/>
      </c>
      <c r="M390" s="7" t="str">
        <f t="shared" si="23"/>
        <v/>
      </c>
      <c r="N390" s="7" t="str">
        <f>Cartilha_GLOBAL!N390</f>
        <v/>
      </c>
      <c r="O390" s="144"/>
      <c r="Q390" s="151"/>
      <c r="R390" s="152">
        <v>0</v>
      </c>
      <c r="T390" s="153">
        <f>IF(Cartilha_GLOBAL!R390=0,0,IF(Cartilha_GLOBAL!R390&gt;0,"c","b"))</f>
        <v>0</v>
      </c>
    </row>
    <row r="391" ht="45" hidden="1" spans="1:20">
      <c r="A391" s="158">
        <f>Cartilha_GLOBAL!A391</f>
        <v>101234</v>
      </c>
      <c r="B391" s="94" t="str">
        <f>Cartilha_GLOBAL!B391</f>
        <v>SINAPI</v>
      </c>
      <c r="C391" s="104" t="str">
        <f>Cartilha_GLOBAL!C391</f>
        <v>ESCAVAÇÃO VERTICAL A CÉU ABERTO, EM OBRAS DE INFRAESTRUTURA, INCLUINDO CARGA, DESCARGA E TRANSPORTE, EM SOLO DE 1ª CATEGORIA COM ESCAVADEIRA HIDRÁULICA (CAÇAMBA: 0,8 M³ / 111HP), FROTA DE 5 CAMINHÕES BASCULANTES DE 14 M³, DMT DE 1,5 KM E VELOCIDADE MÉDIA18KM/H. AF_05/2020</v>
      </c>
      <c r="D391" s="94" t="str">
        <f>Cartilha_GLOBAL!D391</f>
        <v>M3</v>
      </c>
      <c r="E391" s="105">
        <f>Cartilha_GLOBAL!$E391</f>
        <v>17.06</v>
      </c>
      <c r="F391" s="182">
        <f>Cartilha_GLOBAL!$F391</f>
        <v>20.94</v>
      </c>
      <c r="G391" s="108"/>
      <c r="H391" s="107">
        <f t="shared" si="20"/>
        <v>0</v>
      </c>
      <c r="I391" s="143">
        <f t="shared" si="21"/>
        <v>0</v>
      </c>
      <c r="J391" s="142"/>
      <c r="K391" s="146"/>
      <c r="L391" s="7" t="str">
        <f t="shared" si="22"/>
        <v/>
      </c>
      <c r="M391" s="7" t="str">
        <f t="shared" si="23"/>
        <v/>
      </c>
      <c r="N391" s="7" t="str">
        <f>Cartilha_GLOBAL!N391</f>
        <v/>
      </c>
      <c r="O391" s="144"/>
      <c r="Q391" s="151"/>
      <c r="R391" s="152">
        <v>0</v>
      </c>
      <c r="T391" s="153">
        <f>IF(Cartilha_GLOBAL!R391=0,0,IF(Cartilha_GLOBAL!R391&gt;0,"c","b"))</f>
        <v>0</v>
      </c>
    </row>
    <row r="392" ht="33.75" hidden="1" spans="1:20">
      <c r="A392" s="158">
        <f>Cartilha_GLOBAL!A392</f>
        <v>101235</v>
      </c>
      <c r="B392" s="94" t="str">
        <f>Cartilha_GLOBAL!B392</f>
        <v>SINAPI</v>
      </c>
      <c r="C392" s="104" t="str">
        <f>Cartilha_GLOBAL!C392</f>
        <v>ESCAVAÇÃO VERTICAL A CÉU ABERTO, EM OBRAS DE INFRAESTRUTURA, INCLUINDO CARGA, DESCARGA E TRANSPORTE, EM SOLO DE 1ª CATEGORIA COM ESCAVADEIRA HIDRÁULICA (CAÇAMBA: 0,8 M³ / 111HP), FROTA DE 5 CAMINHÕES BASCULANTES DE 14 M³, DMT DE 2 KM E VELOCIDADE MÉDIA 19KM/H. AF_05/2020</v>
      </c>
      <c r="D392" s="94" t="str">
        <f>Cartilha_GLOBAL!D392</f>
        <v>M3</v>
      </c>
      <c r="E392" s="105">
        <f>Cartilha_GLOBAL!$E392</f>
        <v>17.98</v>
      </c>
      <c r="F392" s="182">
        <f>Cartilha_GLOBAL!$F392</f>
        <v>22.07</v>
      </c>
      <c r="G392" s="108"/>
      <c r="H392" s="107">
        <f t="shared" si="20"/>
        <v>0</v>
      </c>
      <c r="I392" s="143">
        <f t="shared" si="21"/>
        <v>0</v>
      </c>
      <c r="J392" s="142"/>
      <c r="K392" s="146"/>
      <c r="L392" s="7" t="str">
        <f t="shared" si="22"/>
        <v/>
      </c>
      <c r="M392" s="7" t="str">
        <f t="shared" si="23"/>
        <v/>
      </c>
      <c r="N392" s="7" t="str">
        <f>Cartilha_GLOBAL!N392</f>
        <v/>
      </c>
      <c r="O392" s="144"/>
      <c r="Q392" s="151"/>
      <c r="R392" s="152">
        <v>0</v>
      </c>
      <c r="T392" s="153">
        <f>IF(Cartilha_GLOBAL!R392=0,0,IF(Cartilha_GLOBAL!R392&gt;0,"c","b"))</f>
        <v>0</v>
      </c>
    </row>
    <row r="393" ht="33.75" hidden="1" spans="1:20">
      <c r="A393" s="158">
        <f>Cartilha_GLOBAL!A393</f>
        <v>101236</v>
      </c>
      <c r="B393" s="94" t="str">
        <f>Cartilha_GLOBAL!B393</f>
        <v>SINAPI</v>
      </c>
      <c r="C393" s="104" t="str">
        <f>Cartilha_GLOBAL!C393</f>
        <v>ESCAVAÇÃO VERTICAL A CÉU ABERTO, EM OBRAS DE INFRAESTRUTURA, INCLUINDO CARGA, DESCARGA E TRANSPORTE, EM SOLO DE 1ª CATEGORIA COM ESCAVADEIRA HIDRÁULICA (CAÇAMBA: 0,8 M³ / 111HP), FROTA DE 6 CAMINHÕES BASCULANTES DE 14 M³, DMT DE 3 KM E VELOCIDADE MÉDIA 20KM/H. AF_05/2020</v>
      </c>
      <c r="D393" s="94" t="str">
        <f>Cartilha_GLOBAL!D393</f>
        <v>M3</v>
      </c>
      <c r="E393" s="105">
        <f>Cartilha_GLOBAL!$E393</f>
        <v>20.9</v>
      </c>
      <c r="F393" s="182">
        <f>Cartilha_GLOBAL!$F393</f>
        <v>25.65</v>
      </c>
      <c r="G393" s="108"/>
      <c r="H393" s="107">
        <f t="shared" si="20"/>
        <v>0</v>
      </c>
      <c r="I393" s="143">
        <f t="shared" si="21"/>
        <v>0</v>
      </c>
      <c r="J393" s="142"/>
      <c r="K393" s="146"/>
      <c r="L393" s="7" t="str">
        <f t="shared" si="22"/>
        <v/>
      </c>
      <c r="M393" s="7" t="str">
        <f t="shared" si="23"/>
        <v/>
      </c>
      <c r="N393" s="7" t="str">
        <f>Cartilha_GLOBAL!N393</f>
        <v/>
      </c>
      <c r="O393" s="144"/>
      <c r="Q393" s="151"/>
      <c r="R393" s="152">
        <v>0</v>
      </c>
      <c r="T393" s="153">
        <f>IF(Cartilha_GLOBAL!R393=0,0,IF(Cartilha_GLOBAL!R393&gt;0,"c","b"))</f>
        <v>0</v>
      </c>
    </row>
    <row r="394" ht="33.75" hidden="1" spans="1:20">
      <c r="A394" s="158">
        <f>Cartilha_GLOBAL!A394</f>
        <v>101237</v>
      </c>
      <c r="B394" s="94" t="str">
        <f>Cartilha_GLOBAL!B394</f>
        <v>SINAPI</v>
      </c>
      <c r="C394" s="104" t="str">
        <f>Cartilha_GLOBAL!C394</f>
        <v>ESCAVAÇÃO VERTICAL A CÉU ABERTO, EM OBRAS DE INFRAESTRUTURA, INCLUINDO CARGA, DESCARGA E TRANSPORTE, EM SOLO DE 1ª CATEGORIA COM ESCAVADEIRA HIDRÁULICA (CAÇAMBA: 0,8 M³ / 111HP), FROTA DE 6 CAMINHÕES BASCULANTES DE 14 M³, DMT DE 4 KM E VELOCIDADE MÉDIA 22KM/H. AF_05/2020</v>
      </c>
      <c r="D394" s="94" t="str">
        <f>Cartilha_GLOBAL!D394</f>
        <v>M3</v>
      </c>
      <c r="E394" s="105">
        <f>Cartilha_GLOBAL!$E394</f>
        <v>22.28</v>
      </c>
      <c r="F394" s="182">
        <f>Cartilha_GLOBAL!$F394</f>
        <v>27.35</v>
      </c>
      <c r="G394" s="108"/>
      <c r="H394" s="107">
        <f t="shared" si="20"/>
        <v>0</v>
      </c>
      <c r="I394" s="143">
        <f t="shared" si="21"/>
        <v>0</v>
      </c>
      <c r="J394" s="142"/>
      <c r="K394" s="146"/>
      <c r="L394" s="7" t="str">
        <f t="shared" si="22"/>
        <v/>
      </c>
      <c r="M394" s="7" t="str">
        <f t="shared" si="23"/>
        <v/>
      </c>
      <c r="N394" s="7" t="str">
        <f>Cartilha_GLOBAL!N394</f>
        <v/>
      </c>
      <c r="O394" s="144"/>
      <c r="Q394" s="151"/>
      <c r="R394" s="152">
        <v>0</v>
      </c>
      <c r="T394" s="153">
        <f>IF(Cartilha_GLOBAL!R394=0,0,IF(Cartilha_GLOBAL!R394&gt;0,"c","b"))</f>
        <v>0</v>
      </c>
    </row>
    <row r="395" ht="33.75" hidden="1" spans="1:20">
      <c r="A395" s="158">
        <f>Cartilha_GLOBAL!A395</f>
        <v>101238</v>
      </c>
      <c r="B395" s="94" t="str">
        <f>Cartilha_GLOBAL!B395</f>
        <v>SINAPI</v>
      </c>
      <c r="C395" s="104" t="str">
        <f>Cartilha_GLOBAL!C395</f>
        <v>ESCAVAÇÃO VERTICAL A CÉU ABERTO, EM OBRAS DE INFRAESTRUTURA, INCLUINDO CARGA, DESCARGA E TRANSPORTE, EM SOLO DE 1ª CATEGORIA COM ESCAVADEIRA HIDRÁULICA (CAÇAMBA: 0,8 M³ / 111HP), FROTA DE 8 CAMINHÕES BASCULANTES DE 14 M³, DMT DE 6 KM E VELOCIDADE MÉDIA 22KM/H. AF_05/2020</v>
      </c>
      <c r="D395" s="94" t="str">
        <f>Cartilha_GLOBAL!D395</f>
        <v>M3</v>
      </c>
      <c r="E395" s="105">
        <f>Cartilha_GLOBAL!$E395</f>
        <v>28.12</v>
      </c>
      <c r="F395" s="182">
        <f>Cartilha_GLOBAL!$F395</f>
        <v>34.51</v>
      </c>
      <c r="G395" s="108"/>
      <c r="H395" s="107">
        <f t="shared" si="20"/>
        <v>0</v>
      </c>
      <c r="I395" s="143">
        <f t="shared" si="21"/>
        <v>0</v>
      </c>
      <c r="J395" s="142"/>
      <c r="K395" s="146"/>
      <c r="L395" s="7" t="str">
        <f t="shared" si="22"/>
        <v/>
      </c>
      <c r="M395" s="7" t="str">
        <f t="shared" si="23"/>
        <v/>
      </c>
      <c r="N395" s="7" t="str">
        <f>Cartilha_GLOBAL!N395</f>
        <v/>
      </c>
      <c r="O395" s="144"/>
      <c r="Q395" s="151"/>
      <c r="R395" s="152">
        <v>0</v>
      </c>
      <c r="T395" s="153">
        <f>IF(Cartilha_GLOBAL!R395=0,0,IF(Cartilha_GLOBAL!R395&gt;0,"c","b"))</f>
        <v>0</v>
      </c>
    </row>
    <row r="396" ht="45" hidden="1" spans="1:20">
      <c r="A396" s="158">
        <f>Cartilha_GLOBAL!A396</f>
        <v>101239</v>
      </c>
      <c r="B396" s="94" t="str">
        <f>Cartilha_GLOBAL!B396</f>
        <v>SINAPI</v>
      </c>
      <c r="C396" s="104" t="str">
        <f>Cartilha_GLOBAL!C396</f>
        <v>ESCAVAÇÃO VERTICAL A CÉU ABERTO, EM OBRAS DE INFRAESTRUTURA, INCLUINDO CARGA, DESCARGA E TRANSPORTE, EM SOLO DE 1ª CATEGORIA COM ESCAVADEIRA HIDRÁULICA (CAÇAMBA: 0,8 M³ / 111HP), FROTA DE 4 CAMINHÕES BASCULANTES DE 18 M³, DMT DE 1,5 KM E VELOCIDADE MÉDIA18KM/H. AF_05/2020</v>
      </c>
      <c r="D396" s="94" t="str">
        <f>Cartilha_GLOBAL!D396</f>
        <v>M3</v>
      </c>
      <c r="E396" s="105">
        <f>Cartilha_GLOBAL!$E396</f>
        <v>15.05</v>
      </c>
      <c r="F396" s="182">
        <f>Cartilha_GLOBAL!$F396</f>
        <v>18.47</v>
      </c>
      <c r="G396" s="108"/>
      <c r="H396" s="107">
        <f t="shared" si="20"/>
        <v>0</v>
      </c>
      <c r="I396" s="143">
        <f t="shared" si="21"/>
        <v>0</v>
      </c>
      <c r="J396" s="142"/>
      <c r="K396" s="146"/>
      <c r="L396" s="7" t="str">
        <f t="shared" si="22"/>
        <v/>
      </c>
      <c r="M396" s="7" t="str">
        <f t="shared" si="23"/>
        <v/>
      </c>
      <c r="N396" s="7" t="str">
        <f>Cartilha_GLOBAL!N396</f>
        <v/>
      </c>
      <c r="O396" s="144"/>
      <c r="Q396" s="151"/>
      <c r="R396" s="152">
        <v>0</v>
      </c>
      <c r="T396" s="153">
        <f>IF(Cartilha_GLOBAL!R396=0,0,IF(Cartilha_GLOBAL!R396&gt;0,"c","b"))</f>
        <v>0</v>
      </c>
    </row>
    <row r="397" ht="33.75" hidden="1" spans="1:20">
      <c r="A397" s="158">
        <f>Cartilha_GLOBAL!A397</f>
        <v>101240</v>
      </c>
      <c r="B397" s="94" t="str">
        <f>Cartilha_GLOBAL!B397</f>
        <v>SINAPI</v>
      </c>
      <c r="C397" s="104" t="str">
        <f>Cartilha_GLOBAL!C397</f>
        <v>ESCAVAÇÃO VERTICAL A CÉU ABERTO, EM OBRAS DE INFRAESTRUTURA, INCLUINDO CARGA, DESCARGA E TRANSPORTE, EM SOLO DE 1ª CATEGORIA COM ESCAVADEIRA HIDRÁULICA (CAÇAMBA: 0,8 M³ / 111HP), FROTA DE 4 CAMINHÕES BASCULANTES DE 18 M³, DMT DE 2 KM E VELOCIDADE MÉDIA 19KM/H. AF_05/2020</v>
      </c>
      <c r="D397" s="94" t="str">
        <f>Cartilha_GLOBAL!D397</f>
        <v>M3</v>
      </c>
      <c r="E397" s="105">
        <f>Cartilha_GLOBAL!$E397</f>
        <v>15.89</v>
      </c>
      <c r="F397" s="182">
        <f>Cartilha_GLOBAL!$F397</f>
        <v>19.5</v>
      </c>
      <c r="G397" s="108"/>
      <c r="H397" s="107">
        <f t="shared" si="20"/>
        <v>0</v>
      </c>
      <c r="I397" s="143">
        <f t="shared" si="21"/>
        <v>0</v>
      </c>
      <c r="J397" s="142"/>
      <c r="K397" s="146"/>
      <c r="L397" s="7" t="str">
        <f t="shared" si="22"/>
        <v/>
      </c>
      <c r="M397" s="7" t="str">
        <f t="shared" si="23"/>
        <v/>
      </c>
      <c r="N397" s="7" t="str">
        <f>Cartilha_GLOBAL!N397</f>
        <v/>
      </c>
      <c r="O397" s="144"/>
      <c r="Q397" s="151"/>
      <c r="R397" s="152">
        <v>0</v>
      </c>
      <c r="T397" s="153">
        <f>IF(Cartilha_GLOBAL!R397=0,0,IF(Cartilha_GLOBAL!R397&gt;0,"c","b"))</f>
        <v>0</v>
      </c>
    </row>
    <row r="398" ht="33.75" hidden="1" spans="1:20">
      <c r="A398" s="158">
        <f>Cartilha_GLOBAL!A398</f>
        <v>101241</v>
      </c>
      <c r="B398" s="94" t="str">
        <f>Cartilha_GLOBAL!B398</f>
        <v>SINAPI</v>
      </c>
      <c r="C398" s="104" t="str">
        <f>Cartilha_GLOBAL!C398</f>
        <v>ESCAVAÇÃO VERTICAL A CÉU ABERTO, EM OBRAS DE INFRAESTRUTURA, INCLUINDO CARGA, DESCARGA E TRANSPORTE, EM SOLO DE 1ª CATEGORIA COM ESCAVADEIRA HIDRÁULICA (CAÇAMBA: 0,8 M³ / 111HP), FROTA DE 5 CAMINHÕES BASCULANTES DE 18 M³, DMT DE 3 KM E VELOCIDADE MÉDIA 20KM/H. AF_05/2020</v>
      </c>
      <c r="D398" s="94" t="str">
        <f>Cartilha_GLOBAL!D398</f>
        <v>M3</v>
      </c>
      <c r="E398" s="105">
        <f>Cartilha_GLOBAL!$E398</f>
        <v>18.53</v>
      </c>
      <c r="F398" s="182">
        <f>Cartilha_GLOBAL!$F398</f>
        <v>22.74</v>
      </c>
      <c r="G398" s="108"/>
      <c r="H398" s="107">
        <f t="shared" si="20"/>
        <v>0</v>
      </c>
      <c r="I398" s="143">
        <f t="shared" si="21"/>
        <v>0</v>
      </c>
      <c r="J398" s="142"/>
      <c r="K398" s="146"/>
      <c r="L398" s="7" t="str">
        <f t="shared" si="22"/>
        <v/>
      </c>
      <c r="M398" s="7" t="str">
        <f t="shared" si="23"/>
        <v/>
      </c>
      <c r="N398" s="7" t="str">
        <f>Cartilha_GLOBAL!N398</f>
        <v/>
      </c>
      <c r="O398" s="144"/>
      <c r="Q398" s="151"/>
      <c r="R398" s="152">
        <v>0</v>
      </c>
      <c r="T398" s="153">
        <f>IF(Cartilha_GLOBAL!R398=0,0,IF(Cartilha_GLOBAL!R398&gt;0,"c","b"))</f>
        <v>0</v>
      </c>
    </row>
    <row r="399" ht="33.75" hidden="1" spans="1:20">
      <c r="A399" s="158">
        <f>Cartilha_GLOBAL!A399</f>
        <v>101242</v>
      </c>
      <c r="B399" s="94" t="str">
        <f>Cartilha_GLOBAL!B399</f>
        <v>SINAPI</v>
      </c>
      <c r="C399" s="104" t="str">
        <f>Cartilha_GLOBAL!C399</f>
        <v>ESCAVAÇÃO VERTICAL A CÉU ABERTO, EM OBRAS DE INFRAESTRUTURA, INCLUINDO CARGA, DESCARGA E TRANSPORTE, EM SOLO DE 1ª CATEGORIA COM ESCAVADEIRA HIDRÁULICA (CAÇAMBA: 0,8 M³ / 111HP), FROTA DE 6 CAMINHÕES BASCULANTES DE 18 M³, DMT DE 4 KM E VELOCIDADE MÉDIA 22KM/H. AF_05/2020</v>
      </c>
      <c r="D399" s="94" t="str">
        <f>Cartilha_GLOBAL!D399</f>
        <v>M3</v>
      </c>
      <c r="E399" s="105">
        <f>Cartilha_GLOBAL!$E399</f>
        <v>20.68</v>
      </c>
      <c r="F399" s="182">
        <f>Cartilha_GLOBAL!$F399</f>
        <v>25.38</v>
      </c>
      <c r="G399" s="108"/>
      <c r="H399" s="107">
        <f t="shared" si="20"/>
        <v>0</v>
      </c>
      <c r="I399" s="143">
        <f t="shared" si="21"/>
        <v>0</v>
      </c>
      <c r="J399" s="142"/>
      <c r="K399" s="146"/>
      <c r="L399" s="7" t="str">
        <f t="shared" si="22"/>
        <v/>
      </c>
      <c r="M399" s="7" t="str">
        <f t="shared" si="23"/>
        <v/>
      </c>
      <c r="N399" s="7" t="str">
        <f>Cartilha_GLOBAL!N399</f>
        <v/>
      </c>
      <c r="O399" s="144"/>
      <c r="Q399" s="151"/>
      <c r="R399" s="152">
        <v>0</v>
      </c>
      <c r="T399" s="153">
        <f>IF(Cartilha_GLOBAL!R399=0,0,IF(Cartilha_GLOBAL!R399&gt;0,"c","b"))</f>
        <v>0</v>
      </c>
    </row>
    <row r="400" ht="33.75" hidden="1" spans="1:20">
      <c r="A400" s="158">
        <f>Cartilha_GLOBAL!A400</f>
        <v>101243</v>
      </c>
      <c r="B400" s="94" t="str">
        <f>Cartilha_GLOBAL!B400</f>
        <v>SINAPI</v>
      </c>
      <c r="C400" s="104" t="str">
        <f>Cartilha_GLOBAL!C400</f>
        <v>ESCAVAÇÃO VERTICAL A CÉU ABERTO, EM OBRAS DE INFRAESTRUTURA, INCLUINDO CARGA, DESCARGA E TRANSPORTE, EM SOLO DE 1ª CATEGORIA COM ESCAVADEIRA HIDRÁULICA (CAÇAMBA: 0,8 M³ / 111HP), FROTA DE 7 CAMINHÕES BASCULANTES DE 18 M³, DMT DE 6 KM E VELOCIDADE MÉDIA 22KM/H. AF_05/2020</v>
      </c>
      <c r="D400" s="94" t="str">
        <f>Cartilha_GLOBAL!D400</f>
        <v>M3</v>
      </c>
      <c r="E400" s="105">
        <f>Cartilha_GLOBAL!$E400</f>
        <v>25.05</v>
      </c>
      <c r="F400" s="182">
        <f>Cartilha_GLOBAL!$F400</f>
        <v>30.75</v>
      </c>
      <c r="G400" s="108"/>
      <c r="H400" s="107">
        <f t="shared" si="20"/>
        <v>0</v>
      </c>
      <c r="I400" s="143">
        <f t="shared" si="21"/>
        <v>0</v>
      </c>
      <c r="J400" s="142"/>
      <c r="K400" s="146"/>
      <c r="L400" s="7" t="str">
        <f t="shared" si="22"/>
        <v/>
      </c>
      <c r="M400" s="7" t="str">
        <f t="shared" si="23"/>
        <v/>
      </c>
      <c r="N400" s="7" t="str">
        <f>Cartilha_GLOBAL!N400</f>
        <v/>
      </c>
      <c r="O400" s="144"/>
      <c r="Q400" s="151"/>
      <c r="R400" s="152">
        <v>0</v>
      </c>
      <c r="T400" s="153">
        <f>IF(Cartilha_GLOBAL!R400=0,0,IF(Cartilha_GLOBAL!R400&gt;0,"c","b"))</f>
        <v>0</v>
      </c>
    </row>
    <row r="401" ht="45" hidden="1" spans="1:20">
      <c r="A401" s="158">
        <f>Cartilha_GLOBAL!A401</f>
        <v>101244</v>
      </c>
      <c r="B401" s="94" t="str">
        <f>Cartilha_GLOBAL!B401</f>
        <v>SINAPI</v>
      </c>
      <c r="C401" s="104" t="str">
        <f>Cartilha_GLOBAL!C401</f>
        <v>ESCAVAÇÃO VERTICAL A CÉU ABERTO, EM OBRAS DE INFRAESTRUTURA, INCLUINDO CARGA, DESCARGA E TRANSPORTE, EM SOLO DE 1ª CATEGORIA COM ESCAVADEIRA HIDRÁULICA (CAÇAMBA: 1,2M³ / 155HP), FROTA DE 6 CAMINHÕES BASCULANTES DE 14 M³, DMT DE 1,5 KM E VELOCIDADE MÉDIA18KM/H. AF_05/2020</v>
      </c>
      <c r="D401" s="94" t="str">
        <f>Cartilha_GLOBAL!D401</f>
        <v>M3</v>
      </c>
      <c r="E401" s="105">
        <f>Cartilha_GLOBAL!$E401</f>
        <v>15.74</v>
      </c>
      <c r="F401" s="182">
        <f>Cartilha_GLOBAL!$F401</f>
        <v>19.32</v>
      </c>
      <c r="G401" s="108"/>
      <c r="H401" s="107">
        <f t="shared" si="20"/>
        <v>0</v>
      </c>
      <c r="I401" s="143">
        <f t="shared" si="21"/>
        <v>0</v>
      </c>
      <c r="J401" s="142"/>
      <c r="K401" s="146"/>
      <c r="L401" s="7" t="str">
        <f t="shared" si="22"/>
        <v/>
      </c>
      <c r="M401" s="7" t="str">
        <f t="shared" si="23"/>
        <v/>
      </c>
      <c r="N401" s="7" t="str">
        <f>Cartilha_GLOBAL!N401</f>
        <v/>
      </c>
      <c r="O401" s="144"/>
      <c r="Q401" s="151"/>
      <c r="R401" s="152">
        <v>0</v>
      </c>
      <c r="T401" s="153">
        <f>IF(Cartilha_GLOBAL!R401=0,0,IF(Cartilha_GLOBAL!R401&gt;0,"c","b"))</f>
        <v>0</v>
      </c>
    </row>
    <row r="402" ht="33.75" hidden="1" spans="1:20">
      <c r="A402" s="158">
        <f>Cartilha_GLOBAL!A402</f>
        <v>101245</v>
      </c>
      <c r="B402" s="94" t="str">
        <f>Cartilha_GLOBAL!B402</f>
        <v>SINAPI</v>
      </c>
      <c r="C402" s="104" t="str">
        <f>Cartilha_GLOBAL!C402</f>
        <v>ESCAVAÇÃO VERTICAL A CÉU ABERTO, EM OBRAS DE INFRAESTRUTURA, INCLUINDO CARGA, DESCARGA E TRANSPORTE, EM SOLO DE 1ª CATEGORIA COM ESCAVADEIRA HIDRÁULICA (CAÇAMBA: 1,2 M³ / 155HP), FROTA DE 6 CAMINHÕES BASCULANTES DE 14 M³, DMT DE 2 KM E VELOCIDADE MÉDIA 19KM/H. AF_05/2020</v>
      </c>
      <c r="D402" s="94" t="str">
        <f>Cartilha_GLOBAL!D402</f>
        <v>M3</v>
      </c>
      <c r="E402" s="105">
        <f>Cartilha_GLOBAL!$E402</f>
        <v>16.67</v>
      </c>
      <c r="F402" s="182">
        <f>Cartilha_GLOBAL!$F402</f>
        <v>20.46</v>
      </c>
      <c r="G402" s="108"/>
      <c r="H402" s="107">
        <f t="shared" si="20"/>
        <v>0</v>
      </c>
      <c r="I402" s="143">
        <f t="shared" si="21"/>
        <v>0</v>
      </c>
      <c r="J402" s="142"/>
      <c r="K402" s="146"/>
      <c r="L402" s="7" t="str">
        <f t="shared" si="22"/>
        <v/>
      </c>
      <c r="M402" s="7" t="str">
        <f t="shared" si="23"/>
        <v/>
      </c>
      <c r="N402" s="7" t="str">
        <f>Cartilha_GLOBAL!N402</f>
        <v/>
      </c>
      <c r="O402" s="144"/>
      <c r="Q402" s="151"/>
      <c r="R402" s="152">
        <v>0</v>
      </c>
      <c r="T402" s="153">
        <f>IF(Cartilha_GLOBAL!R402=0,0,IF(Cartilha_GLOBAL!R402&gt;0,"c","b"))</f>
        <v>0</v>
      </c>
    </row>
    <row r="403" ht="33.75" hidden="1" spans="1:20">
      <c r="A403" s="158">
        <f>Cartilha_GLOBAL!A403</f>
        <v>101246</v>
      </c>
      <c r="B403" s="94" t="str">
        <f>Cartilha_GLOBAL!B403</f>
        <v>SINAPI</v>
      </c>
      <c r="C403" s="104" t="str">
        <f>Cartilha_GLOBAL!C403</f>
        <v>ESCAVAÇÃO VERTICAL A CÉU ABERTO, EM OBRAS DE INFRAESTRUTURA, INCLUINDO CARGA, DESCARGA E TRANSPORTE, EM SOLO DE 1ª CATEGORIA COM ESCAVADEIRA HIDRÁULICA (CAÇAMBA: 1,2 M³ / 155HP), FROTA DE 7 CAMINHÕES BASCULANTES DE 14 M³, DMT DE 3 KM E VELOCIDADE MÉDIA 20KM/H. AF_05/2020</v>
      </c>
      <c r="D403" s="94" t="str">
        <f>Cartilha_GLOBAL!D403</f>
        <v>M3</v>
      </c>
      <c r="E403" s="105">
        <f>Cartilha_GLOBAL!$E403</f>
        <v>19.34</v>
      </c>
      <c r="F403" s="182">
        <f>Cartilha_GLOBAL!$F403</f>
        <v>23.74</v>
      </c>
      <c r="G403" s="108"/>
      <c r="H403" s="107">
        <f t="shared" si="20"/>
        <v>0</v>
      </c>
      <c r="I403" s="143">
        <f t="shared" si="21"/>
        <v>0</v>
      </c>
      <c r="J403" s="142"/>
      <c r="K403" s="146"/>
      <c r="L403" s="7" t="str">
        <f t="shared" si="22"/>
        <v/>
      </c>
      <c r="M403" s="7" t="str">
        <f t="shared" si="23"/>
        <v/>
      </c>
      <c r="N403" s="7" t="str">
        <f>Cartilha_GLOBAL!N403</f>
        <v/>
      </c>
      <c r="O403" s="144"/>
      <c r="Q403" s="151"/>
      <c r="R403" s="152">
        <v>0</v>
      </c>
      <c r="T403" s="153">
        <f>IF(Cartilha_GLOBAL!R403=0,0,IF(Cartilha_GLOBAL!R403&gt;0,"c","b"))</f>
        <v>0</v>
      </c>
    </row>
    <row r="404" ht="33.75" hidden="1" spans="1:20">
      <c r="A404" s="158">
        <f>Cartilha_GLOBAL!A404</f>
        <v>101247</v>
      </c>
      <c r="B404" s="94" t="str">
        <f>Cartilha_GLOBAL!B404</f>
        <v>SINAPI</v>
      </c>
      <c r="C404" s="104" t="str">
        <f>Cartilha_GLOBAL!C404</f>
        <v>ESCAVAÇÃO VERTICAL A CÉU ABERTO, EM OBRAS DE INFRAESTRUTURA, INCLUINDO CARGA, DESCARGA E TRANSPORTE, EM SOLO DE 1ª CATEGORIA COM ESCAVADEIRA HIDRÁULICA (CAÇAMBA: 1,2 M³ / 155HP), FROTA DE 8 CAMINHÕES BASCULANTES DE 14 M³, DMT DE 4 KM E VELOCIDADE MÉDIA 22KM/H. AF_05/2020</v>
      </c>
      <c r="D404" s="94" t="str">
        <f>Cartilha_GLOBAL!D404</f>
        <v>M3</v>
      </c>
      <c r="E404" s="105">
        <f>Cartilha_GLOBAL!$E404</f>
        <v>21.46</v>
      </c>
      <c r="F404" s="182">
        <f>Cartilha_GLOBAL!$F404</f>
        <v>26.34</v>
      </c>
      <c r="G404" s="108"/>
      <c r="H404" s="107">
        <f t="shared" si="20"/>
        <v>0</v>
      </c>
      <c r="I404" s="143">
        <f t="shared" si="21"/>
        <v>0</v>
      </c>
      <c r="J404" s="142"/>
      <c r="K404" s="146"/>
      <c r="L404" s="7" t="str">
        <f t="shared" si="22"/>
        <v/>
      </c>
      <c r="M404" s="7" t="str">
        <f t="shared" si="23"/>
        <v/>
      </c>
      <c r="N404" s="7" t="str">
        <f>Cartilha_GLOBAL!N404</f>
        <v/>
      </c>
      <c r="O404" s="144"/>
      <c r="Q404" s="151"/>
      <c r="R404" s="152">
        <v>0</v>
      </c>
      <c r="T404" s="153">
        <f>IF(Cartilha_GLOBAL!R404=0,0,IF(Cartilha_GLOBAL!R404&gt;0,"c","b"))</f>
        <v>0</v>
      </c>
    </row>
    <row r="405" ht="45" hidden="1" spans="1:20">
      <c r="A405" s="158">
        <f>Cartilha_GLOBAL!A405</f>
        <v>101248</v>
      </c>
      <c r="B405" s="94" t="str">
        <f>Cartilha_GLOBAL!B405</f>
        <v>SINAPI</v>
      </c>
      <c r="C405" s="104" t="str">
        <f>Cartilha_GLOBAL!C405</f>
        <v>ESCAVAÇÃO VERTICAL A CÉU ABERTO, EM OBRAS DE INFRAESTRUTURA, INCLUINDO CARGA, DESCARGA E TRANSPORTE, EM SOLO DE 1ª CATEGORIA COM ESCAVADEIRA HIDRÁULICA (CAÇAMBA: 1,2 M³ / 155HP), FROTA DE 10 CAMINHÕES BASCULANTES DE 14 M³, DMT DE 6 KM E VELOCIDADE MÉDIA22KM/H. AF_05/2020</v>
      </c>
      <c r="D405" s="94" t="str">
        <f>Cartilha_GLOBAL!D405</f>
        <v>M3</v>
      </c>
      <c r="E405" s="105">
        <f>Cartilha_GLOBAL!$E405</f>
        <v>26.83</v>
      </c>
      <c r="F405" s="182">
        <f>Cartilha_GLOBAL!$F405</f>
        <v>32.93</v>
      </c>
      <c r="G405" s="108"/>
      <c r="H405" s="107">
        <f t="shared" si="20"/>
        <v>0</v>
      </c>
      <c r="I405" s="143">
        <f t="shared" si="21"/>
        <v>0</v>
      </c>
      <c r="J405" s="142"/>
      <c r="K405" s="146"/>
      <c r="L405" s="7" t="str">
        <f t="shared" si="22"/>
        <v/>
      </c>
      <c r="M405" s="7" t="str">
        <f t="shared" si="23"/>
        <v/>
      </c>
      <c r="N405" s="7" t="str">
        <f>Cartilha_GLOBAL!N405</f>
        <v/>
      </c>
      <c r="O405" s="144"/>
      <c r="Q405" s="151"/>
      <c r="R405" s="152">
        <v>0</v>
      </c>
      <c r="T405" s="153">
        <f>IF(Cartilha_GLOBAL!R405=0,0,IF(Cartilha_GLOBAL!R405&gt;0,"c","b"))</f>
        <v>0</v>
      </c>
    </row>
    <row r="406" ht="45" hidden="1" spans="1:20">
      <c r="A406" s="158">
        <f>Cartilha_GLOBAL!A406</f>
        <v>101249</v>
      </c>
      <c r="B406" s="94" t="str">
        <f>Cartilha_GLOBAL!B406</f>
        <v>SINAPI</v>
      </c>
      <c r="C406" s="104" t="str">
        <f>Cartilha_GLOBAL!C406</f>
        <v>ESCAVAÇÃO VERTICAL A CÉU ABERTO, EM OBRAS DE INFRAESTRUTURA, INCLUINDO CARGA, DESCARGA E TRANSPORTE, EM SOLO DE 1ª CATEGORIA COM ESCAVADEIRA HIDRÁULICA (CAÇAMBA: 1,2 M³ / 155HP), FROTA DE 5 CAMINHÕES BASCULANTES DE 18 M³, DMT DE 1,5 KM E VELOCIDADE MÉDIA18KM/H. AF_05/2020</v>
      </c>
      <c r="D406" s="94" t="str">
        <f>Cartilha_GLOBAL!D406</f>
        <v>M3</v>
      </c>
      <c r="E406" s="105">
        <f>Cartilha_GLOBAL!$E406</f>
        <v>13.73</v>
      </c>
      <c r="F406" s="182">
        <f>Cartilha_GLOBAL!$F406</f>
        <v>16.85</v>
      </c>
      <c r="G406" s="108"/>
      <c r="H406" s="107">
        <f t="shared" si="20"/>
        <v>0</v>
      </c>
      <c r="I406" s="143">
        <f t="shared" si="21"/>
        <v>0</v>
      </c>
      <c r="J406" s="142"/>
      <c r="K406" s="146"/>
      <c r="L406" s="7" t="str">
        <f t="shared" si="22"/>
        <v/>
      </c>
      <c r="M406" s="7" t="str">
        <f t="shared" si="23"/>
        <v/>
      </c>
      <c r="N406" s="7" t="str">
        <f>Cartilha_GLOBAL!N406</f>
        <v/>
      </c>
      <c r="O406" s="144"/>
      <c r="Q406" s="151"/>
      <c r="R406" s="152">
        <v>0</v>
      </c>
      <c r="T406" s="153">
        <f>IF(Cartilha_GLOBAL!R406=0,0,IF(Cartilha_GLOBAL!R406&gt;0,"c","b"))</f>
        <v>0</v>
      </c>
    </row>
    <row r="407" ht="33.75" hidden="1" spans="1:20">
      <c r="A407" s="158">
        <f>Cartilha_GLOBAL!A407</f>
        <v>101250</v>
      </c>
      <c r="B407" s="94" t="str">
        <f>Cartilha_GLOBAL!B407</f>
        <v>SINAPI</v>
      </c>
      <c r="C407" s="104" t="str">
        <f>Cartilha_GLOBAL!C407</f>
        <v>ESCAVAÇÃO VERTICAL A CÉU ABERTO, EM OBRAS DE INFRAESTRUTURA, INCLUINDO CARGA, DESCARGA E TRANSPORTE, EM SOLO DE 1ª CATEGORIA COM ESCAVADEIRA HIDRÁULICA (CAÇAMBA: 1,2 M³ / 155HP), FROTA DE 6 CAMINHÕES BASCULANTES DE 18 M³, DMT DE 2 KM E VELOCIDADE MÉDIA 19KM/H. AF_05/2020</v>
      </c>
      <c r="D407" s="94" t="str">
        <f>Cartilha_GLOBAL!D407</f>
        <v>M3</v>
      </c>
      <c r="E407" s="105">
        <f>Cartilha_GLOBAL!$E407</f>
        <v>15.23</v>
      </c>
      <c r="F407" s="182">
        <f>Cartilha_GLOBAL!$F407</f>
        <v>18.69</v>
      </c>
      <c r="G407" s="108"/>
      <c r="H407" s="107">
        <f t="shared" si="20"/>
        <v>0</v>
      </c>
      <c r="I407" s="143">
        <f t="shared" si="21"/>
        <v>0</v>
      </c>
      <c r="J407" s="142"/>
      <c r="K407" s="146"/>
      <c r="L407" s="7" t="str">
        <f t="shared" si="22"/>
        <v/>
      </c>
      <c r="M407" s="7" t="str">
        <f t="shared" si="23"/>
        <v/>
      </c>
      <c r="N407" s="7" t="str">
        <f>Cartilha_GLOBAL!N407</f>
        <v/>
      </c>
      <c r="O407" s="144"/>
      <c r="Q407" s="151"/>
      <c r="R407" s="152">
        <v>0</v>
      </c>
      <c r="T407" s="153">
        <f>IF(Cartilha_GLOBAL!R407=0,0,IF(Cartilha_GLOBAL!R407&gt;0,"c","b"))</f>
        <v>0</v>
      </c>
    </row>
    <row r="408" ht="33.75" hidden="1" spans="1:20">
      <c r="A408" s="158">
        <f>Cartilha_GLOBAL!A408</f>
        <v>101251</v>
      </c>
      <c r="B408" s="94" t="str">
        <f>Cartilha_GLOBAL!B408</f>
        <v>SINAPI</v>
      </c>
      <c r="C408" s="104" t="str">
        <f>Cartilha_GLOBAL!C408</f>
        <v>ESCAVAÇÃO VERTICAL A CÉU ABERTO, EM OBRAS DE INFRAESTRUTURA, INCLUINDO CARGA, DESCARGA E TRANSPORTE, EM SOLO DE 1ª CATEGORIA COM ESCAVADEIRA HIDRÁULICA (CAÇAMBA: 1,2 M³ / 155HP), FROTA DE 6 CAMINHÕES BASCULANTES DE 18 M³, DMT DE 3 KM E VELOCIDADE MÉDIA 20KM/H. AF_05/2020</v>
      </c>
      <c r="D408" s="94" t="str">
        <f>Cartilha_GLOBAL!D408</f>
        <v>M3</v>
      </c>
      <c r="E408" s="105">
        <f>Cartilha_GLOBAL!$E408</f>
        <v>17.36</v>
      </c>
      <c r="F408" s="182">
        <f>Cartilha_GLOBAL!$F408</f>
        <v>21.31</v>
      </c>
      <c r="G408" s="108"/>
      <c r="H408" s="107">
        <f t="shared" ref="H408:H471" si="24">IF(G408=0,0,F408)</f>
        <v>0</v>
      </c>
      <c r="I408" s="143">
        <f t="shared" ref="I408:I471" si="25">IF(ISBLANK(G408),0,IF(R408=0,ROUND(G408*H408,2),IF(R408="b",ROUNDDOWN(G408*H408,2),ROUNDUP(G408*H408,2))))</f>
        <v>0</v>
      </c>
      <c r="J408" s="142"/>
      <c r="K408" s="146"/>
      <c r="L408" s="7" t="str">
        <f t="shared" ref="L408:L471" si="26">IF(K408="X","x",IF(K408="xx","x",IF(I408&gt;0,"x","")))</f>
        <v/>
      </c>
      <c r="M408" s="7" t="str">
        <f t="shared" ref="M408:M471" si="27">IF(K408="X","x",IF(K408="xx","x",IF(I408&gt;0,"x","")))</f>
        <v/>
      </c>
      <c r="N408" s="7" t="str">
        <f>Cartilha_GLOBAL!N408</f>
        <v/>
      </c>
      <c r="O408" s="144"/>
      <c r="Q408" s="151"/>
      <c r="R408" s="152">
        <v>0</v>
      </c>
      <c r="T408" s="153">
        <f>IF(Cartilha_GLOBAL!R408=0,0,IF(Cartilha_GLOBAL!R408&gt;0,"c","b"))</f>
        <v>0</v>
      </c>
    </row>
    <row r="409" ht="33.75" hidden="1" spans="1:20">
      <c r="A409" s="158">
        <f>Cartilha_GLOBAL!A409</f>
        <v>101252</v>
      </c>
      <c r="B409" s="94" t="str">
        <f>Cartilha_GLOBAL!B409</f>
        <v>SINAPI</v>
      </c>
      <c r="C409" s="104" t="str">
        <f>Cartilha_GLOBAL!C409</f>
        <v>ESCAVAÇÃO VERTICAL A CÉU ABERTO, EM OBRAS DE INFRAESTRUTURA, INCLUINDO CARGA, DESCARGA E TRANSPORTE, EM SOLO DE 1ª CATEGORIA COM ESCAVADEIRA HIDRÁULICA (CAÇAMBA: 1,2 M³ / 155HP), FROTA DE 7 CAMINHÕES BASCULANTES DE 18 M³, DMT DE 4 KM E VELOCIDADE MÉDIA 22KM/H. AF_05/2020</v>
      </c>
      <c r="D409" s="94" t="str">
        <f>Cartilha_GLOBAL!D409</f>
        <v>M3</v>
      </c>
      <c r="E409" s="105">
        <f>Cartilha_GLOBAL!$E409</f>
        <v>18.82</v>
      </c>
      <c r="F409" s="182">
        <f>Cartilha_GLOBAL!$F409</f>
        <v>23.1</v>
      </c>
      <c r="G409" s="108"/>
      <c r="H409" s="107">
        <f t="shared" si="24"/>
        <v>0</v>
      </c>
      <c r="I409" s="143">
        <f t="shared" si="25"/>
        <v>0</v>
      </c>
      <c r="J409" s="142"/>
      <c r="K409" s="146"/>
      <c r="L409" s="7" t="str">
        <f t="shared" si="26"/>
        <v/>
      </c>
      <c r="M409" s="7" t="str">
        <f t="shared" si="27"/>
        <v/>
      </c>
      <c r="N409" s="7" t="str">
        <f>Cartilha_GLOBAL!N409</f>
        <v/>
      </c>
      <c r="O409" s="144"/>
      <c r="Q409" s="151"/>
      <c r="R409" s="152">
        <v>0</v>
      </c>
      <c r="T409" s="153">
        <f>IF(Cartilha_GLOBAL!R409=0,0,IF(Cartilha_GLOBAL!R409&gt;0,"c","b"))</f>
        <v>0</v>
      </c>
    </row>
    <row r="410" ht="33.75" hidden="1" spans="1:20">
      <c r="A410" s="158">
        <f>Cartilha_GLOBAL!A410</f>
        <v>101253</v>
      </c>
      <c r="B410" s="94" t="str">
        <f>Cartilha_GLOBAL!B410</f>
        <v>SINAPI</v>
      </c>
      <c r="C410" s="104" t="str">
        <f>Cartilha_GLOBAL!C410</f>
        <v>ESCAVAÇÃO VERTICAL A CÉU ABERTO, EM OBRAS DE INFRAESTRUTURA, INCLUINDO CARGA, DESCARGA E TRANSPORTE, EM SOLO DE 1ª CATEGORIA COM ESCAVADEIRA HIDRÁULICA (CAÇAMBA: 1,2 M³ / 155HP), FROTA DE 9 CAMINHÕES BASCULANTES DE 18 M³, DMT DE 6 KM E VELOCIDADE MÉDIA 22KM/H. AF_05/2020</v>
      </c>
      <c r="D410" s="94" t="str">
        <f>Cartilha_GLOBAL!D410</f>
        <v>M3</v>
      </c>
      <c r="E410" s="105">
        <f>Cartilha_GLOBAL!$E410</f>
        <v>23.67</v>
      </c>
      <c r="F410" s="182">
        <f>Cartilha_GLOBAL!$F410</f>
        <v>29.05</v>
      </c>
      <c r="G410" s="108"/>
      <c r="H410" s="107">
        <f t="shared" si="24"/>
        <v>0</v>
      </c>
      <c r="I410" s="143">
        <f t="shared" si="25"/>
        <v>0</v>
      </c>
      <c r="J410" s="142"/>
      <c r="K410" s="146"/>
      <c r="L410" s="7" t="str">
        <f t="shared" si="26"/>
        <v/>
      </c>
      <c r="M410" s="7" t="str">
        <f t="shared" si="27"/>
        <v/>
      </c>
      <c r="N410" s="7" t="str">
        <f>Cartilha_GLOBAL!N410</f>
        <v/>
      </c>
      <c r="O410" s="144"/>
      <c r="Q410" s="151"/>
      <c r="R410" s="152">
        <v>0</v>
      </c>
      <c r="T410" s="153">
        <f>IF(Cartilha_GLOBAL!R410=0,0,IF(Cartilha_GLOBAL!R410&gt;0,"c","b"))</f>
        <v>0</v>
      </c>
    </row>
    <row r="411" ht="45" hidden="1" spans="1:20">
      <c r="A411" s="158">
        <f>Cartilha_GLOBAL!A411</f>
        <v>101254</v>
      </c>
      <c r="B411" s="94" t="str">
        <f>Cartilha_GLOBAL!B411</f>
        <v>SINAPI</v>
      </c>
      <c r="C411" s="104" t="str">
        <f>Cartilha_GLOBAL!C411</f>
        <v>ESCAVAÇÃO VERTICAL A CÉU ABERTO, EM OBRAS DE EDIFICAÇÃO, INCLUINDO CARGA, DESCARGA E TRANSPORTE, EM SOLO DE 1ª CATEGORIA COM ESCAVADEIRA HIDRÁULICA (CAÇAMBA: 0,8 M³ / 111HP), FROTA DE 3 CAMINHÕES BASCULANTES DE 10 M³, DMT ATÉ 1 KM E VELOCIDADE MÉDIA 14KM/H. AF_05/2020</v>
      </c>
      <c r="D411" s="94" t="str">
        <f>Cartilha_GLOBAL!D411</f>
        <v>M3</v>
      </c>
      <c r="E411" s="105">
        <f>Cartilha_GLOBAL!$E411</f>
        <v>12.7</v>
      </c>
      <c r="F411" s="182">
        <f>Cartilha_GLOBAL!$F411</f>
        <v>15.59</v>
      </c>
      <c r="G411" s="108"/>
      <c r="H411" s="107">
        <f t="shared" si="24"/>
        <v>0</v>
      </c>
      <c r="I411" s="143">
        <f t="shared" si="25"/>
        <v>0</v>
      </c>
      <c r="J411" s="142"/>
      <c r="K411" s="146"/>
      <c r="L411" s="7" t="str">
        <f t="shared" si="26"/>
        <v/>
      </c>
      <c r="M411" s="7" t="str">
        <f t="shared" si="27"/>
        <v/>
      </c>
      <c r="N411" s="7" t="str">
        <f>Cartilha_GLOBAL!N411</f>
        <v/>
      </c>
      <c r="O411" s="144"/>
      <c r="Q411" s="151"/>
      <c r="R411" s="152">
        <v>0</v>
      </c>
      <c r="T411" s="153">
        <f>IF(Cartilha_GLOBAL!R411=0,0,IF(Cartilha_GLOBAL!R411&gt;0,"c","b"))</f>
        <v>0</v>
      </c>
    </row>
    <row r="412" ht="45" hidden="1" spans="1:20">
      <c r="A412" s="158">
        <f>Cartilha_GLOBAL!A412</f>
        <v>101255</v>
      </c>
      <c r="B412" s="94" t="str">
        <f>Cartilha_GLOBAL!B412</f>
        <v>SINAPI</v>
      </c>
      <c r="C412" s="104" t="str">
        <f>Cartilha_GLOBAL!C412</f>
        <v>ESCAVAÇÃO VERTICAL A CÉU ABERTO, EM OBRAS DE EDIFICAÇÃO, INCLUINDO CARGA, DESCARGA E TRANSPORTE, EM SOLO DE 1ª CATEGORIA COM ESCAVADEIRA HIDRÁULICA (CAÇAMBA: 1,2 M³ / 155HP), FROTA DE 3 CAMINHÕES BASCULANTES DE 10 M³, DMT ATÉ 1 KM E VELOCIDADE MÉDIA 14KM/H. AF_05/2020</v>
      </c>
      <c r="D412" s="94" t="str">
        <f>Cartilha_GLOBAL!D412</f>
        <v>M3</v>
      </c>
      <c r="E412" s="105">
        <f>Cartilha_GLOBAL!$E412</f>
        <v>11.23</v>
      </c>
      <c r="F412" s="182">
        <f>Cartilha_GLOBAL!$F412</f>
        <v>13.78</v>
      </c>
      <c r="G412" s="108"/>
      <c r="H412" s="107">
        <f t="shared" si="24"/>
        <v>0</v>
      </c>
      <c r="I412" s="143">
        <f t="shared" si="25"/>
        <v>0</v>
      </c>
      <c r="J412" s="142"/>
      <c r="K412" s="146"/>
      <c r="L412" s="7" t="str">
        <f t="shared" si="26"/>
        <v/>
      </c>
      <c r="M412" s="7" t="str">
        <f t="shared" si="27"/>
        <v/>
      </c>
      <c r="N412" s="7" t="str">
        <f>Cartilha_GLOBAL!N412</f>
        <v/>
      </c>
      <c r="O412" s="144"/>
      <c r="Q412" s="151"/>
      <c r="R412" s="152">
        <v>0</v>
      </c>
      <c r="T412" s="153">
        <f>IF(Cartilha_GLOBAL!R412=0,0,IF(Cartilha_GLOBAL!R412&gt;0,"c","b"))</f>
        <v>0</v>
      </c>
    </row>
    <row r="413" ht="45" hidden="1" spans="1:20">
      <c r="A413" s="158">
        <f>Cartilha_GLOBAL!A413</f>
        <v>101256</v>
      </c>
      <c r="B413" s="94" t="str">
        <f>Cartilha_GLOBAL!B413</f>
        <v>SINAPI</v>
      </c>
      <c r="C413" s="104" t="str">
        <f>Cartilha_GLOBAL!C413</f>
        <v>ESCAVAÇÃO VERTICAL A CÉU ABERTO, EM OBRAS DE EDIFICAÇÃO, INCLUINDO CARGA, DESCARGA E TRANSPORTE, EM SOLO DE 1ª CATEGORIA COM ESCAVADEIRA HIDRÁULICA (CAÇAMBA: 0,8 M³ / 111HP), FROTA DE 5 CAMINHÕES BASCULANTES DE 10 M³, DMT DE 1,5 KM E VELOCIDADE MÉDIA 18KM/H. AF_05/2020</v>
      </c>
      <c r="D413" s="94" t="str">
        <f>Cartilha_GLOBAL!D413</f>
        <v>M3</v>
      </c>
      <c r="E413" s="105">
        <f>Cartilha_GLOBAL!$E413</f>
        <v>19.46</v>
      </c>
      <c r="F413" s="182">
        <f>Cartilha_GLOBAL!$F413</f>
        <v>23.89</v>
      </c>
      <c r="G413" s="108"/>
      <c r="H413" s="107">
        <f t="shared" si="24"/>
        <v>0</v>
      </c>
      <c r="I413" s="143">
        <f t="shared" si="25"/>
        <v>0</v>
      </c>
      <c r="J413" s="142"/>
      <c r="K413" s="146"/>
      <c r="L413" s="7" t="str">
        <f t="shared" si="26"/>
        <v/>
      </c>
      <c r="M413" s="7" t="str">
        <f t="shared" si="27"/>
        <v/>
      </c>
      <c r="N413" s="7" t="str">
        <f>Cartilha_GLOBAL!N413</f>
        <v/>
      </c>
      <c r="O413" s="144"/>
      <c r="Q413" s="151"/>
      <c r="R413" s="152">
        <v>0</v>
      </c>
      <c r="T413" s="153">
        <f>IF(Cartilha_GLOBAL!R413=0,0,IF(Cartilha_GLOBAL!R413&gt;0,"c","b"))</f>
        <v>0</v>
      </c>
    </row>
    <row r="414" ht="33.75" hidden="1" spans="1:20">
      <c r="A414" s="158">
        <f>Cartilha_GLOBAL!A414</f>
        <v>101257</v>
      </c>
      <c r="B414" s="94" t="str">
        <f>Cartilha_GLOBAL!B414</f>
        <v>SINAPI</v>
      </c>
      <c r="C414" s="104" t="str">
        <f>Cartilha_GLOBAL!C414</f>
        <v>ESCAVAÇÃO VERTICAL A CÉU ABERTO, EM OBRAS DE EDIFICAÇÃO, INCLUINDO CARGA, DESCARGA E TRANSPORTE, EM SOLO DE 1ª CATEGORIA COM ESCAVADEIRA HIDRÁULICA (CAÇAMBA: 0,8 M³ / 111HP), FROTA DE 5 CAMINHÕES BASCULANTES DE 10 M³, DMT DE 2 KM E VELOCIDADE MÉDIA 19KM/H. AF_05/2020</v>
      </c>
      <c r="D414" s="94" t="str">
        <f>Cartilha_GLOBAL!D414</f>
        <v>M3</v>
      </c>
      <c r="E414" s="105">
        <f>Cartilha_GLOBAL!$E414</f>
        <v>20.52</v>
      </c>
      <c r="F414" s="182">
        <f>Cartilha_GLOBAL!$F414</f>
        <v>25.19</v>
      </c>
      <c r="G414" s="108"/>
      <c r="H414" s="107">
        <f t="shared" si="24"/>
        <v>0</v>
      </c>
      <c r="I414" s="143">
        <f t="shared" si="25"/>
        <v>0</v>
      </c>
      <c r="J414" s="142"/>
      <c r="K414" s="146"/>
      <c r="L414" s="7" t="str">
        <f t="shared" si="26"/>
        <v/>
      </c>
      <c r="M414" s="7" t="str">
        <f t="shared" si="27"/>
        <v/>
      </c>
      <c r="N414" s="7" t="str">
        <f>Cartilha_GLOBAL!N414</f>
        <v/>
      </c>
      <c r="O414" s="144"/>
      <c r="Q414" s="151"/>
      <c r="R414" s="152">
        <v>0</v>
      </c>
      <c r="T414" s="153">
        <f>IF(Cartilha_GLOBAL!R414=0,0,IF(Cartilha_GLOBAL!R414&gt;0,"c","b"))</f>
        <v>0</v>
      </c>
    </row>
    <row r="415" ht="33.75" hidden="1" spans="1:20">
      <c r="A415" s="158">
        <f>Cartilha_GLOBAL!A415</f>
        <v>101258</v>
      </c>
      <c r="B415" s="94" t="str">
        <f>Cartilha_GLOBAL!B415</f>
        <v>SINAPI</v>
      </c>
      <c r="C415" s="104" t="str">
        <f>Cartilha_GLOBAL!C415</f>
        <v>ESCAVAÇÃO VERTICAL A CÉU ABERTO, EM OBRAS DE EDIFICAÇÃO, INCLUINDO CARGA, DESCARGA E TRANSPORTE, EM SOLO DE 1ª CATEGORIA COM ESCAVADEIRA HIDRÁULICA (CAÇAMBA: 0,8 M³ / 111HP), FROTA DE 6 CAMINHÕES BASCULANTES DE 10 M³, DMT DE 3 KM E VELOCIDADE MÉDIA 20KM/H. AF_05/2020</v>
      </c>
      <c r="D415" s="94" t="str">
        <f>Cartilha_GLOBAL!D415</f>
        <v>M3</v>
      </c>
      <c r="E415" s="105">
        <f>Cartilha_GLOBAL!$E415</f>
        <v>23.76</v>
      </c>
      <c r="F415" s="182">
        <f>Cartilha_GLOBAL!$F415</f>
        <v>29.16</v>
      </c>
      <c r="G415" s="108"/>
      <c r="H415" s="107">
        <f t="shared" si="24"/>
        <v>0</v>
      </c>
      <c r="I415" s="143">
        <f t="shared" si="25"/>
        <v>0</v>
      </c>
      <c r="J415" s="142"/>
      <c r="K415" s="146"/>
      <c r="L415" s="7" t="str">
        <f t="shared" si="26"/>
        <v/>
      </c>
      <c r="M415" s="7" t="str">
        <f t="shared" si="27"/>
        <v/>
      </c>
      <c r="N415" s="7" t="str">
        <f>Cartilha_GLOBAL!N415</f>
        <v/>
      </c>
      <c r="O415" s="144"/>
      <c r="Q415" s="151"/>
      <c r="R415" s="152">
        <v>0</v>
      </c>
      <c r="T415" s="153">
        <f>IF(Cartilha_GLOBAL!R415=0,0,IF(Cartilha_GLOBAL!R415&gt;0,"c","b"))</f>
        <v>0</v>
      </c>
    </row>
    <row r="416" ht="33.75" hidden="1" spans="1:20">
      <c r="A416" s="158">
        <f>Cartilha_GLOBAL!A416</f>
        <v>101259</v>
      </c>
      <c r="B416" s="94" t="str">
        <f>Cartilha_GLOBAL!B416</f>
        <v>SINAPI</v>
      </c>
      <c r="C416" s="104" t="str">
        <f>Cartilha_GLOBAL!C416</f>
        <v>ESCAVAÇÃO VERTICAL A CÉU ABERTO, EM OBRAS DE EDIFICAÇÃO, INCLUINDO CARGA, DESCARGA E TRANSPORTE, EM SOLO DE 1ª CATEGORIA COM ESCAVADEIRA HIDRÁULICA (CAÇAMBA: 0,8 M³ / 111HP), FROTA DE 7 CAMINHÕES BASCULANTES DE 10 M³, DMT DE 4 KM E VELOCIDADE MÉDIA 22KM/H. AF_05/2020</v>
      </c>
      <c r="D416" s="94" t="str">
        <f>Cartilha_GLOBAL!D416</f>
        <v>M3</v>
      </c>
      <c r="E416" s="105">
        <f>Cartilha_GLOBAL!$E416</f>
        <v>26.35</v>
      </c>
      <c r="F416" s="182">
        <f>Cartilha_GLOBAL!$F416</f>
        <v>32.34</v>
      </c>
      <c r="G416" s="108"/>
      <c r="H416" s="107">
        <f t="shared" si="24"/>
        <v>0</v>
      </c>
      <c r="I416" s="143">
        <f t="shared" si="25"/>
        <v>0</v>
      </c>
      <c r="J416" s="142"/>
      <c r="K416" s="146"/>
      <c r="L416" s="7" t="str">
        <f t="shared" si="26"/>
        <v/>
      </c>
      <c r="M416" s="7" t="str">
        <f t="shared" si="27"/>
        <v/>
      </c>
      <c r="N416" s="7" t="str">
        <f>Cartilha_GLOBAL!N416</f>
        <v/>
      </c>
      <c r="O416" s="144"/>
      <c r="Q416" s="151"/>
      <c r="R416" s="152">
        <v>0</v>
      </c>
      <c r="T416" s="153">
        <f>IF(Cartilha_GLOBAL!R416=0,0,IF(Cartilha_GLOBAL!R416&gt;0,"c","b"))</f>
        <v>0</v>
      </c>
    </row>
    <row r="417" ht="33.75" hidden="1" spans="1:20">
      <c r="A417" s="158">
        <f>Cartilha_GLOBAL!A417</f>
        <v>101260</v>
      </c>
      <c r="B417" s="94" t="str">
        <f>Cartilha_GLOBAL!B417</f>
        <v>SINAPI</v>
      </c>
      <c r="C417" s="104" t="str">
        <f>Cartilha_GLOBAL!C417</f>
        <v>ESCAVAÇÃO VERTICAL A CÉU ABERTO, EM OBRAS DE EDIFICAÇÃO, INCLUINDO CARGA, DESCARGA E TRANSPORTE, EM SOLO DE 1ª CATEGORIA COM ESCAVADEIRA HIDRÁULICA (CAÇAMBA: 0,8 M³ / 111HP), FROTA DE 9 CAMINHÕES BASCULANTES DE 10 M³, DMT DE 6 KM E VELOCIDADE MÉDIA 22KM/H. AF_05/2020</v>
      </c>
      <c r="D417" s="94" t="str">
        <f>Cartilha_GLOBAL!D417</f>
        <v>M3</v>
      </c>
      <c r="E417" s="105">
        <f>Cartilha_GLOBAL!$E417</f>
        <v>32.87</v>
      </c>
      <c r="F417" s="182">
        <f>Cartilha_GLOBAL!$F417</f>
        <v>40.34</v>
      </c>
      <c r="G417" s="108"/>
      <c r="H417" s="107">
        <f t="shared" si="24"/>
        <v>0</v>
      </c>
      <c r="I417" s="143">
        <f t="shared" si="25"/>
        <v>0</v>
      </c>
      <c r="J417" s="142"/>
      <c r="K417" s="146"/>
      <c r="L417" s="7" t="str">
        <f t="shared" si="26"/>
        <v/>
      </c>
      <c r="M417" s="7" t="str">
        <f t="shared" si="27"/>
        <v/>
      </c>
      <c r="N417" s="7" t="str">
        <f>Cartilha_GLOBAL!N417</f>
        <v/>
      </c>
      <c r="O417" s="144"/>
      <c r="Q417" s="151"/>
      <c r="R417" s="152">
        <v>0</v>
      </c>
      <c r="T417" s="153">
        <f>IF(Cartilha_GLOBAL!R417=0,0,IF(Cartilha_GLOBAL!R417&gt;0,"c","b"))</f>
        <v>0</v>
      </c>
    </row>
    <row r="418" ht="45" hidden="1" spans="1:20">
      <c r="A418" s="158">
        <f>Cartilha_GLOBAL!A418</f>
        <v>101261</v>
      </c>
      <c r="B418" s="94" t="str">
        <f>Cartilha_GLOBAL!B418</f>
        <v>SINAPI</v>
      </c>
      <c r="C418" s="104" t="str">
        <f>Cartilha_GLOBAL!C418</f>
        <v>ESCAVAÇÃO VERTICAL A CÉU ABERTO, EM OBRAS DE EDIFICAÇÃO, INCLUINDO CARGA, DESCARGA E TRANSPORTE, EM SOLO DE 1ª CATEGORIA COM ESCAVADEIRA HIDRÁULICA (CAÇAMBA: 1,2 M³ / 155HP), FROTA DE 6 CAMINHÕES BASCULANTES DE 10 M³, DMT DE 1,5 KM E VELOCIDADE MÉDIA 18KM/H. AF_05/2020</v>
      </c>
      <c r="D418" s="94" t="str">
        <f>Cartilha_GLOBAL!D418</f>
        <v>M3</v>
      </c>
      <c r="E418" s="105">
        <f>Cartilha_GLOBAL!$E418</f>
        <v>18.39</v>
      </c>
      <c r="F418" s="182">
        <f>Cartilha_GLOBAL!$F418</f>
        <v>22.57</v>
      </c>
      <c r="G418" s="108"/>
      <c r="H418" s="107">
        <f t="shared" si="24"/>
        <v>0</v>
      </c>
      <c r="I418" s="143">
        <f t="shared" si="25"/>
        <v>0</v>
      </c>
      <c r="J418" s="142"/>
      <c r="K418" s="146"/>
      <c r="L418" s="7" t="str">
        <f t="shared" si="26"/>
        <v/>
      </c>
      <c r="M418" s="7" t="str">
        <f t="shared" si="27"/>
        <v/>
      </c>
      <c r="N418" s="7" t="str">
        <f>Cartilha_GLOBAL!N418</f>
        <v/>
      </c>
      <c r="O418" s="144"/>
      <c r="Q418" s="151"/>
      <c r="R418" s="152">
        <v>0</v>
      </c>
      <c r="T418" s="153">
        <f>IF(Cartilha_GLOBAL!R418=0,0,IF(Cartilha_GLOBAL!R418&gt;0,"c","b"))</f>
        <v>0</v>
      </c>
    </row>
    <row r="419" ht="33.75" hidden="1" spans="1:20">
      <c r="A419" s="158">
        <f>Cartilha_GLOBAL!A419</f>
        <v>101262</v>
      </c>
      <c r="B419" s="94" t="str">
        <f>Cartilha_GLOBAL!B419</f>
        <v>SINAPI</v>
      </c>
      <c r="C419" s="104" t="str">
        <f>Cartilha_GLOBAL!C419</f>
        <v>ESCAVAÇÃO VERTICAL A CÉU ABERTO, EM OBRAS DE EDIFICAÇÃO, INCLUINDO CARGA, DESCARGA E TRANSPORTE, EM SOLO DE 1ª CATEGORIA COM ESCAVADEIRA HIDRÁULICA (CAÇAMBA: 1,2 M³ / 155HP), FROTA DE 6 CAMINHÕES BASCULANTES DE 10 M³, DMT DE 2 KM E VELOCIDADE MÉDIA 19KM/H. AF_05/2020</v>
      </c>
      <c r="D419" s="94" t="str">
        <f>Cartilha_GLOBAL!D419</f>
        <v>M3</v>
      </c>
      <c r="E419" s="105">
        <f>Cartilha_GLOBAL!$E419</f>
        <v>19.43</v>
      </c>
      <c r="F419" s="182">
        <f>Cartilha_GLOBAL!$F419</f>
        <v>23.85</v>
      </c>
      <c r="G419" s="108"/>
      <c r="H419" s="107">
        <f t="shared" si="24"/>
        <v>0</v>
      </c>
      <c r="I419" s="143">
        <f t="shared" si="25"/>
        <v>0</v>
      </c>
      <c r="J419" s="142"/>
      <c r="K419" s="146"/>
      <c r="L419" s="7" t="str">
        <f t="shared" si="26"/>
        <v/>
      </c>
      <c r="M419" s="7" t="str">
        <f t="shared" si="27"/>
        <v/>
      </c>
      <c r="N419" s="7" t="str">
        <f>Cartilha_GLOBAL!N419</f>
        <v/>
      </c>
      <c r="O419" s="144"/>
      <c r="Q419" s="151"/>
      <c r="R419" s="152">
        <v>0</v>
      </c>
      <c r="T419" s="153">
        <f>IF(Cartilha_GLOBAL!R419=0,0,IF(Cartilha_GLOBAL!R419&gt;0,"c","b"))</f>
        <v>0</v>
      </c>
    </row>
    <row r="420" ht="33.75" hidden="1" spans="1:20">
      <c r="A420" s="158">
        <f>Cartilha_GLOBAL!A420</f>
        <v>101263</v>
      </c>
      <c r="B420" s="94" t="str">
        <f>Cartilha_GLOBAL!B420</f>
        <v>SINAPI</v>
      </c>
      <c r="C420" s="104" t="str">
        <f>Cartilha_GLOBAL!C420</f>
        <v>ESCAVAÇÃO VERTICAL A CÉU ABERTO, EM OBRAS DE EDIFICAÇÃO, INCLUINDO CARGA, DESCARGA E TRANSPORTE, EM SOLO DE 1ª CATEGORIA COM ESCAVADEIRA HIDRÁULICA (CAÇAMBA: 1,2 M³ / 155HP), FROTA DE 7 CAMINHÕES BASCULANTES DE 10 M³, DMT DE 3 KM E VELOCIDADE MÉDIA 20KM/H. AF_05/2020</v>
      </c>
      <c r="D420" s="94" t="str">
        <f>Cartilha_GLOBAL!D420</f>
        <v>M3</v>
      </c>
      <c r="E420" s="105">
        <f>Cartilha_GLOBAL!$E420</f>
        <v>22.43</v>
      </c>
      <c r="F420" s="182">
        <f>Cartilha_GLOBAL!$F420</f>
        <v>27.53</v>
      </c>
      <c r="G420" s="108"/>
      <c r="H420" s="107">
        <f t="shared" si="24"/>
        <v>0</v>
      </c>
      <c r="I420" s="143">
        <f t="shared" si="25"/>
        <v>0</v>
      </c>
      <c r="J420" s="142"/>
      <c r="K420" s="146"/>
      <c r="L420" s="7" t="str">
        <f t="shared" si="26"/>
        <v/>
      </c>
      <c r="M420" s="7" t="str">
        <f t="shared" si="27"/>
        <v/>
      </c>
      <c r="N420" s="7" t="str">
        <f>Cartilha_GLOBAL!N420</f>
        <v/>
      </c>
      <c r="O420" s="144"/>
      <c r="Q420" s="151"/>
      <c r="R420" s="152">
        <v>0</v>
      </c>
      <c r="T420" s="153">
        <f>IF(Cartilha_GLOBAL!R420=0,0,IF(Cartilha_GLOBAL!R420&gt;0,"c","b"))</f>
        <v>0</v>
      </c>
    </row>
    <row r="421" ht="33.75" hidden="1" spans="1:20">
      <c r="A421" s="158">
        <f>Cartilha_GLOBAL!A421</f>
        <v>101264</v>
      </c>
      <c r="B421" s="94" t="str">
        <f>Cartilha_GLOBAL!B421</f>
        <v>SINAPI</v>
      </c>
      <c r="C421" s="104" t="str">
        <f>Cartilha_GLOBAL!C421</f>
        <v>ESCAVAÇÃO VERTICAL A CÉU ABERTO, EM OBRAS DE EDIFICAÇÃO, INCLUINDO CARGA, DESCARGA E TRANSPORTE, EM SOLO DE 1ª CATEGORIA COM ESCAVADEIRA HIDRÁULICA (CAÇAMBA: 1,2 M³ / 155HP), FROTA DE 8 CAMINHÕES BASCULANTES DE 10 M³, DMT DE 4 KM E VELOCIDADE MÉDIA 22KM/H. AF_05/2020</v>
      </c>
      <c r="D421" s="94" t="str">
        <f>Cartilha_GLOBAL!D421</f>
        <v>M3</v>
      </c>
      <c r="E421" s="105">
        <f>Cartilha_GLOBAL!$E421</f>
        <v>24.84</v>
      </c>
      <c r="F421" s="182">
        <f>Cartilha_GLOBAL!$F421</f>
        <v>30.49</v>
      </c>
      <c r="G421" s="108"/>
      <c r="H421" s="107">
        <f t="shared" si="24"/>
        <v>0</v>
      </c>
      <c r="I421" s="143">
        <f t="shared" si="25"/>
        <v>0</v>
      </c>
      <c r="J421" s="142"/>
      <c r="K421" s="146"/>
      <c r="L421" s="7" t="str">
        <f t="shared" si="26"/>
        <v/>
      </c>
      <c r="M421" s="7" t="str">
        <f t="shared" si="27"/>
        <v/>
      </c>
      <c r="N421" s="7" t="str">
        <f>Cartilha_GLOBAL!N421</f>
        <v/>
      </c>
      <c r="O421" s="144"/>
      <c r="Q421" s="151"/>
      <c r="R421" s="152">
        <v>0</v>
      </c>
      <c r="T421" s="153">
        <f>IF(Cartilha_GLOBAL!R421=0,0,IF(Cartilha_GLOBAL!R421&gt;0,"c","b"))</f>
        <v>0</v>
      </c>
    </row>
    <row r="422" ht="45" hidden="1" spans="1:20">
      <c r="A422" s="158">
        <f>Cartilha_GLOBAL!A422</f>
        <v>101265</v>
      </c>
      <c r="B422" s="94" t="str">
        <f>Cartilha_GLOBAL!B422</f>
        <v>SINAPI</v>
      </c>
      <c r="C422" s="104" t="str">
        <f>Cartilha_GLOBAL!C422</f>
        <v>ESCAVAÇÃO VERTICAL A CÉU ABERTO, EM OBRAS DE EDIFICAÇÃO, INCLUINDO CARGA, DESCARGA E TRANSPORTE, EM SOLO DE 1ª CATEGORIA COM ESCAVADEIRA HIDRÁULICA (CAÇAMBA: 1,2 M³ / 155HP), FROTA DE 10 CAMINHÕES BASCULANTES DE 10 M³, DMT DE 6 KM E VELOCIDADE MÉDIA 22KM/H. AF_05/2020</v>
      </c>
      <c r="D422" s="94" t="str">
        <f>Cartilha_GLOBAL!D422</f>
        <v>M3</v>
      </c>
      <c r="E422" s="105">
        <f>Cartilha_GLOBAL!$E422</f>
        <v>30.91</v>
      </c>
      <c r="F422" s="182">
        <f>Cartilha_GLOBAL!$F422</f>
        <v>37.94</v>
      </c>
      <c r="G422" s="108"/>
      <c r="H422" s="107">
        <f t="shared" si="24"/>
        <v>0</v>
      </c>
      <c r="I422" s="143">
        <f t="shared" si="25"/>
        <v>0</v>
      </c>
      <c r="J422" s="142"/>
      <c r="K422" s="146"/>
      <c r="L422" s="7" t="str">
        <f t="shared" si="26"/>
        <v/>
      </c>
      <c r="M422" s="7" t="str">
        <f t="shared" si="27"/>
        <v/>
      </c>
      <c r="N422" s="7" t="str">
        <f>Cartilha_GLOBAL!N422</f>
        <v/>
      </c>
      <c r="O422" s="144"/>
      <c r="Q422" s="151"/>
      <c r="R422" s="152">
        <v>0</v>
      </c>
      <c r="T422" s="153">
        <f>IF(Cartilha_GLOBAL!R422=0,0,IF(Cartilha_GLOBAL!R422&gt;0,"c","b"))</f>
        <v>0</v>
      </c>
    </row>
    <row r="423" ht="45" hidden="1" spans="1:20">
      <c r="A423" s="158">
        <f>Cartilha_GLOBAL!A423</f>
        <v>101266</v>
      </c>
      <c r="B423" s="94" t="str">
        <f>Cartilha_GLOBAL!B423</f>
        <v>SINAPI</v>
      </c>
      <c r="C423" s="104" t="str">
        <f>Cartilha_GLOBAL!C423</f>
        <v>ESCAVAÇÃO VERTICAL A CÉU ABERTO, EM OBRAS DE INFRAESTRUTURA, INCLUINDO CARGA, DESCARGA E TRANSPORTE, EM SOLO DE 1ª CATEGORIA COM ESCAVADEIRA HIDRÁULICA (CAÇAMBA: 0,8 M³ / 111HP), FROTA DE 3 CAMINHÕES BASCULANTES DE 10 M³, DMT ATÉ 1 KM E VELOCIDADE MÉDIA14KM/H. AF_05/2020</v>
      </c>
      <c r="D423" s="94" t="str">
        <f>Cartilha_GLOBAL!D423</f>
        <v>M3</v>
      </c>
      <c r="E423" s="105">
        <f>Cartilha_GLOBAL!$E423</f>
        <v>11.3</v>
      </c>
      <c r="F423" s="182">
        <f>Cartilha_GLOBAL!$F423</f>
        <v>13.87</v>
      </c>
      <c r="G423" s="108"/>
      <c r="H423" s="107">
        <f t="shared" si="24"/>
        <v>0</v>
      </c>
      <c r="I423" s="143">
        <f t="shared" si="25"/>
        <v>0</v>
      </c>
      <c r="J423" s="142"/>
      <c r="K423" s="146"/>
      <c r="L423" s="7" t="str">
        <f t="shared" si="26"/>
        <v/>
      </c>
      <c r="M423" s="7" t="str">
        <f t="shared" si="27"/>
        <v/>
      </c>
      <c r="N423" s="7" t="str">
        <f>Cartilha_GLOBAL!N423</f>
        <v/>
      </c>
      <c r="O423" s="144"/>
      <c r="Q423" s="151"/>
      <c r="R423" s="152">
        <v>0</v>
      </c>
      <c r="T423" s="153">
        <f>IF(Cartilha_GLOBAL!R423=0,0,IF(Cartilha_GLOBAL!R423&gt;0,"c","b"))</f>
        <v>0</v>
      </c>
    </row>
    <row r="424" ht="45" hidden="1" spans="1:20">
      <c r="A424" s="158">
        <f>Cartilha_GLOBAL!A424</f>
        <v>101267</v>
      </c>
      <c r="B424" s="94" t="str">
        <f>Cartilha_GLOBAL!B424</f>
        <v>SINAPI</v>
      </c>
      <c r="C424" s="104" t="str">
        <f>Cartilha_GLOBAL!C424</f>
        <v>ESCAVAÇÃO VERTICAL A CÉU ABERTO, EM OBRAS DE INFRAESTRUTURA, INCLUINDO CARGA, DESCARGA E TRANSPORTE, EM SOLO DE 1ª CATEGORIA COM ESCAVADEIRA HIDRÁULICA (CAÇAMBA: 1,2 M³ / 155HP), FROTA DE 4 CAMINHÕES BASCULANTES DE 10 M³, DMT ATÉ 1 KM E VELOCIDADE MÉDIA14KM/H. AF_05/2020</v>
      </c>
      <c r="D424" s="94" t="str">
        <f>Cartilha_GLOBAL!D424</f>
        <v>M3</v>
      </c>
      <c r="E424" s="105">
        <f>Cartilha_GLOBAL!$E424</f>
        <v>10.82</v>
      </c>
      <c r="F424" s="182">
        <f>Cartilha_GLOBAL!$F424</f>
        <v>13.28</v>
      </c>
      <c r="G424" s="108"/>
      <c r="H424" s="107">
        <f t="shared" si="24"/>
        <v>0</v>
      </c>
      <c r="I424" s="143">
        <f t="shared" si="25"/>
        <v>0</v>
      </c>
      <c r="J424" s="142"/>
      <c r="K424" s="146"/>
      <c r="L424" s="7" t="str">
        <f t="shared" si="26"/>
        <v/>
      </c>
      <c r="M424" s="7" t="str">
        <f t="shared" si="27"/>
        <v/>
      </c>
      <c r="N424" s="7" t="str">
        <f>Cartilha_GLOBAL!N424</f>
        <v/>
      </c>
      <c r="O424" s="144"/>
      <c r="Q424" s="151"/>
      <c r="R424" s="152">
        <v>0</v>
      </c>
      <c r="T424" s="153">
        <f>IF(Cartilha_GLOBAL!R424=0,0,IF(Cartilha_GLOBAL!R424&gt;0,"c","b"))</f>
        <v>0</v>
      </c>
    </row>
    <row r="425" ht="45" hidden="1" spans="1:20">
      <c r="A425" s="158">
        <f>Cartilha_GLOBAL!A425</f>
        <v>101268</v>
      </c>
      <c r="B425" s="94" t="str">
        <f>Cartilha_GLOBAL!B425</f>
        <v>SINAPI</v>
      </c>
      <c r="C425" s="104" t="str">
        <f>Cartilha_GLOBAL!C425</f>
        <v>ESCAVAÇÃO VERTICAL A CÉU ABERTO, EM OBRAS DE INFRAESTRUTURA, INCLUINDO CARGA, DESCARGA E TRANSPORTE, EM SOLO DE 1ª CATEGORIA COM ESCAVADEIRA HIDRÁULICA (CAÇAMBA: 0,8 M³ / 111HP), FROTA DE 5 CAMINHÕES BASCULANTES DE 10 M³, DMT DE 1,5 KM E VELOCIDADE MÉDIA18KM/H. AF_05/2020</v>
      </c>
      <c r="D425" s="94" t="str">
        <f>Cartilha_GLOBAL!D425</f>
        <v>M3</v>
      </c>
      <c r="E425" s="105">
        <f>Cartilha_GLOBAL!$E425</f>
        <v>17.71</v>
      </c>
      <c r="F425" s="182">
        <f>Cartilha_GLOBAL!$F425</f>
        <v>21.74</v>
      </c>
      <c r="G425" s="108"/>
      <c r="H425" s="107">
        <f t="shared" si="24"/>
        <v>0</v>
      </c>
      <c r="I425" s="143">
        <f t="shared" si="25"/>
        <v>0</v>
      </c>
      <c r="J425" s="142"/>
      <c r="K425" s="146"/>
      <c r="L425" s="7" t="str">
        <f t="shared" si="26"/>
        <v/>
      </c>
      <c r="M425" s="7" t="str">
        <f t="shared" si="27"/>
        <v/>
      </c>
      <c r="N425" s="7" t="str">
        <f>Cartilha_GLOBAL!N425</f>
        <v/>
      </c>
      <c r="O425" s="144"/>
      <c r="Q425" s="151"/>
      <c r="R425" s="152">
        <v>0</v>
      </c>
      <c r="T425" s="153">
        <f>IF(Cartilha_GLOBAL!R425=0,0,IF(Cartilha_GLOBAL!R425&gt;0,"c","b"))</f>
        <v>0</v>
      </c>
    </row>
    <row r="426" ht="33.75" hidden="1" spans="1:20">
      <c r="A426" s="158">
        <f>Cartilha_GLOBAL!A426</f>
        <v>101269</v>
      </c>
      <c r="B426" s="94" t="str">
        <f>Cartilha_GLOBAL!B426</f>
        <v>SINAPI</v>
      </c>
      <c r="C426" s="104" t="str">
        <f>Cartilha_GLOBAL!C426</f>
        <v>ESCAVAÇÃO VERTICAL A CÉU ABERTO, EM OBRAS DE INFRAESTRUTURA, INCLUINDO CARGA, DESCARGA E TRANSPORTE, EM SOLO DE 1ª CATEGORIA COM ESCAVADEIRA HIDRÁULICA (CAÇAMBA: 0,8 M³ / 111HP), FROTA DE 6 CAMINHÕES BASCULANTES DE 10 M³, DMT DE 2 KM E VELOCIDADE MÉDIA 19KM/H. AF_05/2020</v>
      </c>
      <c r="D426" s="94" t="str">
        <f>Cartilha_GLOBAL!D426</f>
        <v>M3</v>
      </c>
      <c r="E426" s="105">
        <f>Cartilha_GLOBAL!$E426</f>
        <v>19.66</v>
      </c>
      <c r="F426" s="182">
        <f>Cartilha_GLOBAL!$F426</f>
        <v>24.13</v>
      </c>
      <c r="G426" s="108"/>
      <c r="H426" s="107">
        <f t="shared" si="24"/>
        <v>0</v>
      </c>
      <c r="I426" s="143">
        <f t="shared" si="25"/>
        <v>0</v>
      </c>
      <c r="J426" s="142"/>
      <c r="K426" s="146"/>
      <c r="L426" s="7" t="str">
        <f t="shared" si="26"/>
        <v/>
      </c>
      <c r="M426" s="7" t="str">
        <f t="shared" si="27"/>
        <v/>
      </c>
      <c r="N426" s="7" t="str">
        <f>Cartilha_GLOBAL!N426</f>
        <v/>
      </c>
      <c r="O426" s="144"/>
      <c r="Q426" s="151"/>
      <c r="R426" s="152">
        <v>0</v>
      </c>
      <c r="T426" s="153">
        <f>IF(Cartilha_GLOBAL!R426=0,0,IF(Cartilha_GLOBAL!R426&gt;0,"c","b"))</f>
        <v>0</v>
      </c>
    </row>
    <row r="427" ht="33.75" hidden="1" spans="1:20">
      <c r="A427" s="158">
        <f>Cartilha_GLOBAL!A427</f>
        <v>101270</v>
      </c>
      <c r="B427" s="94" t="str">
        <f>Cartilha_GLOBAL!B427</f>
        <v>SINAPI</v>
      </c>
      <c r="C427" s="104" t="str">
        <f>Cartilha_GLOBAL!C427</f>
        <v>ESCAVAÇÃO VERTICAL A CÉU ABERTO, EM OBRAS DE INFRAESTRUTURA, INCLUINDO CARGA, DESCARGA E TRANSPORTE, EM SOLO DE 1ª CATEGORIA COM ESCAVADEIRA HIDRÁULICA (CAÇAMBA: 0,8 M³ / 111HP), FROTA DE 7 CAMINHÕES BASCULANTES DE 10 M³, DMT DE 3 KM E VELOCIDADE MÉDIA 20KM/H. AF_05/2020</v>
      </c>
      <c r="D427" s="94" t="str">
        <f>Cartilha_GLOBAL!D427</f>
        <v>M3</v>
      </c>
      <c r="E427" s="105">
        <f>Cartilha_GLOBAL!$E427</f>
        <v>22.74</v>
      </c>
      <c r="F427" s="182">
        <f>Cartilha_GLOBAL!$F427</f>
        <v>27.91</v>
      </c>
      <c r="G427" s="108"/>
      <c r="H427" s="107">
        <f t="shared" si="24"/>
        <v>0</v>
      </c>
      <c r="I427" s="143">
        <f t="shared" si="25"/>
        <v>0</v>
      </c>
      <c r="J427" s="142"/>
      <c r="K427" s="146"/>
      <c r="L427" s="7" t="str">
        <f t="shared" si="26"/>
        <v/>
      </c>
      <c r="M427" s="7" t="str">
        <f t="shared" si="27"/>
        <v/>
      </c>
      <c r="N427" s="7" t="str">
        <f>Cartilha_GLOBAL!N427</f>
        <v/>
      </c>
      <c r="O427" s="144"/>
      <c r="Q427" s="151"/>
      <c r="R427" s="152">
        <v>0</v>
      </c>
      <c r="T427" s="153">
        <f>IF(Cartilha_GLOBAL!R427=0,0,IF(Cartilha_GLOBAL!R427&gt;0,"c","b"))</f>
        <v>0</v>
      </c>
    </row>
    <row r="428" ht="33.75" hidden="1" spans="1:20">
      <c r="A428" s="158">
        <f>Cartilha_GLOBAL!A428</f>
        <v>101271</v>
      </c>
      <c r="B428" s="94" t="str">
        <f>Cartilha_GLOBAL!B428</f>
        <v>SINAPI</v>
      </c>
      <c r="C428" s="104" t="str">
        <f>Cartilha_GLOBAL!C428</f>
        <v>ESCAVAÇÃO VERTICAL A CÉU ABERTO, EM OBRAS DE INFRAESTRUTURA, INCLUINDO CARGA, DESCARGA E TRANSPORTE, EM SOLO DE 1ª CATEGORIA COM ESCAVADEIRA HIDRÁULICA (CAÇAMBA: 0,8 M³ / 111HP), FROTA DE 8 CAMINHÕES BASCULANTES DE 10 M³, DMT DE 4 KM E VELOCIDADE MÉDIA 22KM/H. AF_05/2020</v>
      </c>
      <c r="D428" s="94" t="str">
        <f>Cartilha_GLOBAL!D428</f>
        <v>M3</v>
      </c>
      <c r="E428" s="105">
        <f>Cartilha_GLOBAL!$E428</f>
        <v>25.19</v>
      </c>
      <c r="F428" s="182">
        <f>Cartilha_GLOBAL!$F428</f>
        <v>30.92</v>
      </c>
      <c r="G428" s="108"/>
      <c r="H428" s="107">
        <f t="shared" si="24"/>
        <v>0</v>
      </c>
      <c r="I428" s="143">
        <f t="shared" si="25"/>
        <v>0</v>
      </c>
      <c r="J428" s="142"/>
      <c r="K428" s="146"/>
      <c r="L428" s="7" t="str">
        <f t="shared" si="26"/>
        <v/>
      </c>
      <c r="M428" s="7" t="str">
        <f t="shared" si="27"/>
        <v/>
      </c>
      <c r="N428" s="7" t="str">
        <f>Cartilha_GLOBAL!N428</f>
        <v/>
      </c>
      <c r="O428" s="144"/>
      <c r="Q428" s="151"/>
      <c r="R428" s="152">
        <v>0</v>
      </c>
      <c r="T428" s="153">
        <f>IF(Cartilha_GLOBAL!R428=0,0,IF(Cartilha_GLOBAL!R428&gt;0,"c","b"))</f>
        <v>0</v>
      </c>
    </row>
    <row r="429" ht="45" hidden="1" spans="1:20">
      <c r="A429" s="158">
        <f>Cartilha_GLOBAL!A429</f>
        <v>101272</v>
      </c>
      <c r="B429" s="94" t="str">
        <f>Cartilha_GLOBAL!B429</f>
        <v>SINAPI</v>
      </c>
      <c r="C429" s="104" t="str">
        <f>Cartilha_GLOBAL!C429</f>
        <v>ESCAVAÇÃO VERTICAL A CÉU ABERTO, EM OBRAS DE INFRAESTRUTURA, INCLUINDO CARGA, DESCARGA E TRANSPORTE, EM SOLO DE 1ª CATEGORIA COM ESCAVADEIRA HIDRÁULICA (CAÇAMBA: 0,8 M³ / 111HP), FROTA DE 10 CAMINHÕES BASCULANTES DE 10 M³, DMT DE 6 KM E VELOCIDADE MÉDIA22KM/H. AF_05/2020</v>
      </c>
      <c r="D429" s="94" t="str">
        <f>Cartilha_GLOBAL!D429</f>
        <v>M3</v>
      </c>
      <c r="E429" s="105">
        <f>Cartilha_GLOBAL!$E429</f>
        <v>31.38</v>
      </c>
      <c r="F429" s="182">
        <f>Cartilha_GLOBAL!$F429</f>
        <v>38.52</v>
      </c>
      <c r="G429" s="108"/>
      <c r="H429" s="107">
        <f t="shared" si="24"/>
        <v>0</v>
      </c>
      <c r="I429" s="143">
        <f t="shared" si="25"/>
        <v>0</v>
      </c>
      <c r="J429" s="142"/>
      <c r="K429" s="146"/>
      <c r="L429" s="7" t="str">
        <f t="shared" si="26"/>
        <v/>
      </c>
      <c r="M429" s="7" t="str">
        <f t="shared" si="27"/>
        <v/>
      </c>
      <c r="N429" s="7" t="str">
        <f>Cartilha_GLOBAL!N429</f>
        <v/>
      </c>
      <c r="O429" s="144"/>
      <c r="Q429" s="151"/>
      <c r="R429" s="152">
        <v>0</v>
      </c>
      <c r="T429" s="153">
        <f>IF(Cartilha_GLOBAL!R429=0,0,IF(Cartilha_GLOBAL!R429&gt;0,"c","b"))</f>
        <v>0</v>
      </c>
    </row>
    <row r="430" ht="45" hidden="1" spans="1:20">
      <c r="A430" s="158">
        <f>Cartilha_GLOBAL!A430</f>
        <v>101273</v>
      </c>
      <c r="B430" s="94" t="str">
        <f>Cartilha_GLOBAL!B430</f>
        <v>SINAPI</v>
      </c>
      <c r="C430" s="104" t="str">
        <f>Cartilha_GLOBAL!C430</f>
        <v>ESCAVAÇÃO VERTICAL A CÉU ABERTO, EM OBRAS DE INFRAESTRUTURA, INCLUINDO CARGA, DESCARGA E TRANSPORTE, EM SOLO DE 1ª CATEGORIA COM ESCAVADEIRA HIDRÁULICA (CAÇAMBA: 1,2 M³ / 155HP), FROTA DE 6 CAMINHÕES BASCULANTES DE 10 M³, DMT DE 1,5 KM E VELOCIDADE MÉDIA18KM/H. AF_05/2020</v>
      </c>
      <c r="D430" s="94" t="str">
        <f>Cartilha_GLOBAL!D430</f>
        <v>M3</v>
      </c>
      <c r="E430" s="105">
        <f>Cartilha_GLOBAL!$E430</f>
        <v>16.88</v>
      </c>
      <c r="F430" s="182">
        <f>Cartilha_GLOBAL!$F430</f>
        <v>20.72</v>
      </c>
      <c r="G430" s="108"/>
      <c r="H430" s="107">
        <f t="shared" si="24"/>
        <v>0</v>
      </c>
      <c r="I430" s="143">
        <f t="shared" si="25"/>
        <v>0</v>
      </c>
      <c r="J430" s="142"/>
      <c r="K430" s="146"/>
      <c r="L430" s="7" t="str">
        <f t="shared" si="26"/>
        <v/>
      </c>
      <c r="M430" s="7" t="str">
        <f t="shared" si="27"/>
        <v/>
      </c>
      <c r="N430" s="7" t="str">
        <f>Cartilha_GLOBAL!N430</f>
        <v/>
      </c>
      <c r="O430" s="144"/>
      <c r="Q430" s="151"/>
      <c r="R430" s="152">
        <v>0</v>
      </c>
      <c r="T430" s="153">
        <f>IF(Cartilha_GLOBAL!R430=0,0,IF(Cartilha_GLOBAL!R430&gt;0,"c","b"))</f>
        <v>0</v>
      </c>
    </row>
    <row r="431" ht="33.75" hidden="1" spans="1:20">
      <c r="A431" s="158">
        <f>Cartilha_GLOBAL!A431</f>
        <v>101274</v>
      </c>
      <c r="B431" s="94" t="str">
        <f>Cartilha_GLOBAL!B431</f>
        <v>SINAPI</v>
      </c>
      <c r="C431" s="104" t="str">
        <f>Cartilha_GLOBAL!C431</f>
        <v>ESCAVAÇÃO VERTICAL A CÉU ABERTO, EM OBRAS DE INFRAESTRUTURA, INCLUINDO CARGA, DESCARGA E TRANSPORTE, EM SOLO DE 1ª CATEGORIA COM ESCAVADEIRA HIDRÁULICA (CAÇAMBA: 1,2 M³ / 155HP), FROTA DE 7 CAMINHÕES BASCULANTES DE 10 M³, DMT DE 2 KM E VELOCIDADE MÉDIA 19KM/H. AF_05/2020</v>
      </c>
      <c r="D431" s="94" t="str">
        <f>Cartilha_GLOBAL!D431</f>
        <v>M3</v>
      </c>
      <c r="E431" s="105">
        <f>Cartilha_GLOBAL!$E431</f>
        <v>18.64</v>
      </c>
      <c r="F431" s="182">
        <f>Cartilha_GLOBAL!$F431</f>
        <v>22.88</v>
      </c>
      <c r="G431" s="108"/>
      <c r="H431" s="107">
        <f t="shared" si="24"/>
        <v>0</v>
      </c>
      <c r="I431" s="143">
        <f t="shared" si="25"/>
        <v>0</v>
      </c>
      <c r="J431" s="142"/>
      <c r="K431" s="146"/>
      <c r="L431" s="7" t="str">
        <f t="shared" si="26"/>
        <v/>
      </c>
      <c r="M431" s="7" t="str">
        <f t="shared" si="27"/>
        <v/>
      </c>
      <c r="N431" s="7" t="str">
        <f>Cartilha_GLOBAL!N431</f>
        <v/>
      </c>
      <c r="O431" s="144"/>
      <c r="Q431" s="151"/>
      <c r="R431" s="152">
        <v>0</v>
      </c>
      <c r="T431" s="153">
        <f>IF(Cartilha_GLOBAL!R431=0,0,IF(Cartilha_GLOBAL!R431&gt;0,"c","b"))</f>
        <v>0</v>
      </c>
    </row>
    <row r="432" ht="33.75" hidden="1" spans="1:20">
      <c r="A432" s="158">
        <f>Cartilha_GLOBAL!A432</f>
        <v>101275</v>
      </c>
      <c r="B432" s="94" t="str">
        <f>Cartilha_GLOBAL!B432</f>
        <v>SINAPI</v>
      </c>
      <c r="C432" s="104" t="str">
        <f>Cartilha_GLOBAL!C432</f>
        <v>ESCAVAÇÃO VERTICAL A CÉU ABERTO, EM OBRAS DE INFRAESTRUTURA, INCLUINDO CARGA, DESCARGA E TRANSPORTE, EM SOLO DE 1ª CATEGORIA COM ESCAVADEIRA HIDRÁULICA (CAÇAMBA: 1,2 M³ / 155HP), FROTA DE 8 CAMINHÕES BASCULANTES DE 10 M³, DMT DE 3 KM E VELOCIDADE MÉDIA 20KM/H. AF_05/2020</v>
      </c>
      <c r="D432" s="94" t="str">
        <f>Cartilha_GLOBAL!D432</f>
        <v>M3</v>
      </c>
      <c r="E432" s="105">
        <f>Cartilha_GLOBAL!$E432</f>
        <v>21.56</v>
      </c>
      <c r="F432" s="182">
        <f>Cartilha_GLOBAL!$F432</f>
        <v>26.46</v>
      </c>
      <c r="G432" s="108"/>
      <c r="H432" s="107">
        <f t="shared" si="24"/>
        <v>0</v>
      </c>
      <c r="I432" s="143">
        <f t="shared" si="25"/>
        <v>0</v>
      </c>
      <c r="J432" s="142"/>
      <c r="K432" s="146"/>
      <c r="L432" s="7" t="str">
        <f t="shared" si="26"/>
        <v/>
      </c>
      <c r="M432" s="7" t="str">
        <f t="shared" si="27"/>
        <v/>
      </c>
      <c r="N432" s="7" t="str">
        <f>Cartilha_GLOBAL!N432</f>
        <v/>
      </c>
      <c r="O432" s="144"/>
      <c r="Q432" s="151"/>
      <c r="R432" s="152">
        <v>0</v>
      </c>
      <c r="T432" s="153">
        <f>IF(Cartilha_GLOBAL!R432=0,0,IF(Cartilha_GLOBAL!R432&gt;0,"c","b"))</f>
        <v>0</v>
      </c>
    </row>
    <row r="433" ht="33.75" hidden="1" spans="1:20">
      <c r="A433" s="158">
        <f>Cartilha_GLOBAL!A433</f>
        <v>101276</v>
      </c>
      <c r="B433" s="94" t="str">
        <f>Cartilha_GLOBAL!B433</f>
        <v>SINAPI</v>
      </c>
      <c r="C433" s="104" t="str">
        <f>Cartilha_GLOBAL!C433</f>
        <v>ESCAVAÇÃO VERTICAL A CÉU ABERTO, EM OBRAS DE INFRAESTRUTURA, INCLUINDO CARGA, DESCARGA E TRANSPORTE, EM SOLO DE 1ª CATEGORIA COM ESCAVADEIRA HIDRÁULICA (CAÇAMBA: 1,2 M³ / 155HP), FROTA DE 9 CAMINHÕES BASCULANTES DE 10 M³, DMT DE 4 KM E VELOCIDADE MÉDIA 22KM/H. AF_05/2020</v>
      </c>
      <c r="D433" s="94" t="str">
        <f>Cartilha_GLOBAL!D433</f>
        <v>M3</v>
      </c>
      <c r="E433" s="105">
        <f>Cartilha_GLOBAL!$E433</f>
        <v>23.81</v>
      </c>
      <c r="F433" s="182">
        <f>Cartilha_GLOBAL!$F433</f>
        <v>29.22</v>
      </c>
      <c r="G433" s="108"/>
      <c r="H433" s="107">
        <f t="shared" si="24"/>
        <v>0</v>
      </c>
      <c r="I433" s="143">
        <f t="shared" si="25"/>
        <v>0</v>
      </c>
      <c r="J433" s="142"/>
      <c r="K433" s="146"/>
      <c r="L433" s="7" t="str">
        <f t="shared" si="26"/>
        <v/>
      </c>
      <c r="M433" s="7" t="str">
        <f t="shared" si="27"/>
        <v/>
      </c>
      <c r="N433" s="7" t="str">
        <f>Cartilha_GLOBAL!N433</f>
        <v/>
      </c>
      <c r="O433" s="144"/>
      <c r="Q433" s="151"/>
      <c r="R433" s="152">
        <v>0</v>
      </c>
      <c r="T433" s="153">
        <f>IF(Cartilha_GLOBAL!R433=0,0,IF(Cartilha_GLOBAL!R433&gt;0,"c","b"))</f>
        <v>0</v>
      </c>
    </row>
    <row r="434" ht="45" hidden="1" spans="1:20">
      <c r="A434" s="158">
        <f>Cartilha_GLOBAL!A434</f>
        <v>101277</v>
      </c>
      <c r="B434" s="94" t="str">
        <f>Cartilha_GLOBAL!B434</f>
        <v>SINAPI</v>
      </c>
      <c r="C434" s="104" t="str">
        <f>Cartilha_GLOBAL!C434</f>
        <v>ESCAVAÇÃO VERTICAL A CÉU ABERTO, EM OBRAS DE INFRAESTRUTURA, INCLUINDO CARGA, DESCARGA E TRANSPORTE, EM SOLO DE 1ª CATEGORIA COM ESCAVADEIRA HIDRÁULICA (CAÇAMBA: 1,2 M³ / 155HP), FROTA DE 12 CAMINHÕES BASCULANTES DE 10 M³, DMT DE 6 KM E VELOCIDADE MÉDIA22KM/H. AF_05/2020</v>
      </c>
      <c r="D434" s="94" t="str">
        <f>Cartilha_GLOBAL!D434</f>
        <v>M3</v>
      </c>
      <c r="E434" s="105">
        <f>Cartilha_GLOBAL!$E434</f>
        <v>30.36</v>
      </c>
      <c r="F434" s="182">
        <f>Cartilha_GLOBAL!$F434</f>
        <v>37.26</v>
      </c>
      <c r="G434" s="108"/>
      <c r="H434" s="107">
        <f t="shared" si="24"/>
        <v>0</v>
      </c>
      <c r="I434" s="143">
        <f t="shared" si="25"/>
        <v>0</v>
      </c>
      <c r="J434" s="142"/>
      <c r="K434" s="146"/>
      <c r="L434" s="7" t="str">
        <f t="shared" si="26"/>
        <v/>
      </c>
      <c r="M434" s="7" t="str">
        <f t="shared" si="27"/>
        <v/>
      </c>
      <c r="N434" s="7" t="str">
        <f>Cartilha_GLOBAL!N434</f>
        <v/>
      </c>
      <c r="O434" s="144"/>
      <c r="Q434" s="151"/>
      <c r="R434" s="152">
        <v>0</v>
      </c>
      <c r="T434" s="153">
        <f>IF(Cartilha_GLOBAL!R434=0,0,IF(Cartilha_GLOBAL!R434&gt;0,"c","b"))</f>
        <v>0</v>
      </c>
    </row>
    <row r="435" ht="22.5" hidden="1" spans="1:20">
      <c r="A435" s="158">
        <f>Cartilha_GLOBAL!A435</f>
        <v>96522</v>
      </c>
      <c r="B435" s="94" t="str">
        <f>Cartilha_GLOBAL!B435</f>
        <v>SINAPI</v>
      </c>
      <c r="C435" s="104" t="str">
        <f>Cartilha_GLOBAL!C435</f>
        <v>ESCAVAÇÃO MANUAL PARA BLOCO DE COROAMENTO OU SAPATA (SEM ESCAVAÇÃO PARA COLOCAÇÃO DE FÔRMAS). AF_06/2017</v>
      </c>
      <c r="D435" s="94" t="str">
        <f>Cartilha_GLOBAL!D435</f>
        <v>M3</v>
      </c>
      <c r="E435" s="105">
        <f>Cartilha_GLOBAL!$E435</f>
        <v>181.02</v>
      </c>
      <c r="F435" s="182">
        <f>Cartilha_GLOBAL!$F435</f>
        <v>222.18</v>
      </c>
      <c r="G435" s="108"/>
      <c r="H435" s="107">
        <f t="shared" si="24"/>
        <v>0</v>
      </c>
      <c r="I435" s="143">
        <f t="shared" si="25"/>
        <v>0</v>
      </c>
      <c r="J435" s="142"/>
      <c r="K435" s="146"/>
      <c r="L435" s="7" t="str">
        <f t="shared" si="26"/>
        <v/>
      </c>
      <c r="M435" s="7" t="str">
        <f t="shared" si="27"/>
        <v/>
      </c>
      <c r="N435" s="7" t="str">
        <f>Cartilha_GLOBAL!N435</f>
        <v/>
      </c>
      <c r="O435" s="144"/>
      <c r="Q435" s="151"/>
      <c r="R435" s="152">
        <v>0</v>
      </c>
      <c r="T435" s="153">
        <f>IF(Cartilha_GLOBAL!R435=0,0,IF(Cartilha_GLOBAL!R435&gt;0,"c","b"))</f>
        <v>0</v>
      </c>
    </row>
    <row r="436" ht="22.5" hidden="1" spans="1:20">
      <c r="A436" s="158">
        <f>Cartilha_GLOBAL!A436</f>
        <v>96523</v>
      </c>
      <c r="B436" s="94" t="str">
        <f>Cartilha_GLOBAL!B436</f>
        <v>SINAPI</v>
      </c>
      <c r="C436" s="104" t="str">
        <f>Cartilha_GLOBAL!C436</f>
        <v>ESCAVAÇÃO MANUAL PARA BLOCO DE COROAMENTO OU SAPATA (INCLUINDO ESCAVAÇÃO PARA COLOCAÇÃO DE FÔRMAS). AF_06/2017</v>
      </c>
      <c r="D436" s="94" t="str">
        <f>Cartilha_GLOBAL!D436</f>
        <v>M3</v>
      </c>
      <c r="E436" s="105">
        <f>Cartilha_GLOBAL!$E436</f>
        <v>115.39</v>
      </c>
      <c r="F436" s="182">
        <f>Cartilha_GLOBAL!$F436</f>
        <v>141.63</v>
      </c>
      <c r="G436" s="108"/>
      <c r="H436" s="107">
        <f t="shared" si="24"/>
        <v>0</v>
      </c>
      <c r="I436" s="143">
        <f t="shared" si="25"/>
        <v>0</v>
      </c>
      <c r="J436" s="142"/>
      <c r="K436" s="146"/>
      <c r="L436" s="7" t="str">
        <f t="shared" si="26"/>
        <v/>
      </c>
      <c r="M436" s="7" t="str">
        <f t="shared" si="27"/>
        <v/>
      </c>
      <c r="N436" s="7" t="str">
        <f>Cartilha_GLOBAL!N436</f>
        <v/>
      </c>
      <c r="O436" s="144"/>
      <c r="Q436" s="151"/>
      <c r="R436" s="152">
        <v>0</v>
      </c>
      <c r="T436" s="153">
        <f>IF(Cartilha_GLOBAL!R436=0,0,IF(Cartilha_GLOBAL!R436&gt;0,"c","b"))</f>
        <v>0</v>
      </c>
    </row>
    <row r="437" ht="22.5" hidden="1" spans="1:20">
      <c r="A437" s="158">
        <f>Cartilha_GLOBAL!A437</f>
        <v>96524</v>
      </c>
      <c r="B437" s="94" t="str">
        <f>Cartilha_GLOBAL!B437</f>
        <v>SINAPI</v>
      </c>
      <c r="C437" s="104" t="str">
        <f>Cartilha_GLOBAL!C437</f>
        <v>ESCAVAÇÃO MECANIZADA PARA VIGA BALDRAME COM MINI-ESCAVADEIRA (SEM ESCAVAÇÃO PARA COLOCAÇÃO DE FÔRMAS). AF_06/2017</v>
      </c>
      <c r="D437" s="94" t="str">
        <f>Cartilha_GLOBAL!D437</f>
        <v>M3</v>
      </c>
      <c r="E437" s="105">
        <f>Cartilha_GLOBAL!$E437</f>
        <v>213.72</v>
      </c>
      <c r="F437" s="182">
        <f>Cartilha_GLOBAL!$F437</f>
        <v>262.32</v>
      </c>
      <c r="G437" s="108"/>
      <c r="H437" s="107">
        <f t="shared" si="24"/>
        <v>0</v>
      </c>
      <c r="I437" s="143">
        <f t="shared" si="25"/>
        <v>0</v>
      </c>
      <c r="J437" s="142"/>
      <c r="K437" s="146"/>
      <c r="L437" s="7" t="str">
        <f t="shared" si="26"/>
        <v/>
      </c>
      <c r="M437" s="7" t="str">
        <f t="shared" si="27"/>
        <v/>
      </c>
      <c r="N437" s="7" t="str">
        <f>Cartilha_GLOBAL!N437</f>
        <v/>
      </c>
      <c r="O437" s="144"/>
      <c r="Q437" s="151"/>
      <c r="R437" s="152">
        <v>0</v>
      </c>
      <c r="T437" s="153">
        <f>IF(Cartilha_GLOBAL!R437=0,0,IF(Cartilha_GLOBAL!R437&gt;0,"c","b"))</f>
        <v>0</v>
      </c>
    </row>
    <row r="438" ht="22.5" hidden="1" spans="1:20">
      <c r="A438" s="158">
        <f>Cartilha_GLOBAL!A438</f>
        <v>96525</v>
      </c>
      <c r="B438" s="94" t="str">
        <f>Cartilha_GLOBAL!B438</f>
        <v>SINAPI</v>
      </c>
      <c r="C438" s="104" t="str">
        <f>Cartilha_GLOBAL!C438</f>
        <v>ESCAVAÇÃO MECANIZADA PARA VIGA BALDRAME COM MINI-ESCAVADEIRA (INCLUINDO ESCAVAÇÃO PARA COLOCAÇÃO DE FÔRMAS). AF_06/2017</v>
      </c>
      <c r="D438" s="94" t="str">
        <f>Cartilha_GLOBAL!D438</f>
        <v>M3</v>
      </c>
      <c r="E438" s="105">
        <f>Cartilha_GLOBAL!$E438</f>
        <v>44.28</v>
      </c>
      <c r="F438" s="182">
        <f>Cartilha_GLOBAL!$F438</f>
        <v>54.35</v>
      </c>
      <c r="G438" s="108"/>
      <c r="H438" s="107">
        <f t="shared" si="24"/>
        <v>0</v>
      </c>
      <c r="I438" s="143">
        <f t="shared" si="25"/>
        <v>0</v>
      </c>
      <c r="J438" s="142"/>
      <c r="K438" s="146"/>
      <c r="L438" s="7" t="str">
        <f t="shared" si="26"/>
        <v/>
      </c>
      <c r="M438" s="7" t="str">
        <f t="shared" si="27"/>
        <v/>
      </c>
      <c r="N438" s="7" t="str">
        <f>Cartilha_GLOBAL!N438</f>
        <v/>
      </c>
      <c r="O438" s="144"/>
      <c r="Q438" s="151"/>
      <c r="R438" s="152">
        <v>0</v>
      </c>
      <c r="T438" s="153">
        <f>IF(Cartilha_GLOBAL!R438=0,0,IF(Cartilha_GLOBAL!R438&gt;0,"c","b"))</f>
        <v>0</v>
      </c>
    </row>
    <row r="439" ht="22.5" hidden="1" spans="1:20">
      <c r="A439" s="158">
        <f>Cartilha_GLOBAL!A439</f>
        <v>96526</v>
      </c>
      <c r="B439" s="94" t="str">
        <f>Cartilha_GLOBAL!B439</f>
        <v>SINAPI</v>
      </c>
      <c r="C439" s="104" t="str">
        <f>Cartilha_GLOBAL!C439</f>
        <v>ESCAVAÇÃO MANUAL DE VALA PARA VIGA BALDRAME (SEM ESCAVAÇÃO PARA COLOCAÇÃO DE FÔRMAS). AF_06/2017</v>
      </c>
      <c r="D439" s="94" t="str">
        <f>Cartilha_GLOBAL!D439</f>
        <v>M3</v>
      </c>
      <c r="E439" s="105">
        <f>Cartilha_GLOBAL!$E439</f>
        <v>365.66</v>
      </c>
      <c r="F439" s="182">
        <f>Cartilha_GLOBAL!$F439</f>
        <v>448.81</v>
      </c>
      <c r="G439" s="108"/>
      <c r="H439" s="107">
        <f t="shared" si="24"/>
        <v>0</v>
      </c>
      <c r="I439" s="143">
        <f t="shared" si="25"/>
        <v>0</v>
      </c>
      <c r="J439" s="142"/>
      <c r="K439" s="146"/>
      <c r="L439" s="7" t="str">
        <f t="shared" si="26"/>
        <v/>
      </c>
      <c r="M439" s="7" t="str">
        <f t="shared" si="27"/>
        <v/>
      </c>
      <c r="N439" s="7" t="str">
        <f>Cartilha_GLOBAL!N439</f>
        <v/>
      </c>
      <c r="O439" s="144"/>
      <c r="Q439" s="151"/>
      <c r="R439" s="152">
        <v>0</v>
      </c>
      <c r="T439" s="153">
        <f>IF(Cartilha_GLOBAL!R439=0,0,IF(Cartilha_GLOBAL!R439&gt;0,"c","b"))</f>
        <v>0</v>
      </c>
    </row>
    <row r="440" ht="22.5" hidden="1" spans="1:20">
      <c r="A440" s="158">
        <f>Cartilha_GLOBAL!A440</f>
        <v>96527</v>
      </c>
      <c r="B440" s="94" t="str">
        <f>Cartilha_GLOBAL!B440</f>
        <v>SINAPI</v>
      </c>
      <c r="C440" s="104" t="str">
        <f>Cartilha_GLOBAL!C440</f>
        <v>ESCAVAÇÃO MANUAL DE VALA PARA VIGA BALDRAME (INCLUINDO ESCAVAÇÃO PARA COLOCAÇÃO DE FÔRMAS). AF_06/2017</v>
      </c>
      <c r="D440" s="94" t="str">
        <f>Cartilha_GLOBAL!D440</f>
        <v>M3</v>
      </c>
      <c r="E440" s="105">
        <f>Cartilha_GLOBAL!$E440</f>
        <v>151.43</v>
      </c>
      <c r="F440" s="182">
        <f>Cartilha_GLOBAL!$F440</f>
        <v>185.87</v>
      </c>
      <c r="G440" s="108"/>
      <c r="H440" s="107">
        <f t="shared" si="24"/>
        <v>0</v>
      </c>
      <c r="I440" s="143">
        <f t="shared" si="25"/>
        <v>0</v>
      </c>
      <c r="J440" s="142"/>
      <c r="K440" s="146"/>
      <c r="L440" s="7" t="str">
        <f t="shared" si="26"/>
        <v/>
      </c>
      <c r="M440" s="7" t="str">
        <f t="shared" si="27"/>
        <v/>
      </c>
      <c r="N440" s="7" t="str">
        <f>Cartilha_GLOBAL!N440</f>
        <v/>
      </c>
      <c r="O440" s="144"/>
      <c r="Q440" s="151"/>
      <c r="R440" s="152">
        <v>0</v>
      </c>
      <c r="T440" s="153">
        <f>IF(Cartilha_GLOBAL!R440=0,0,IF(Cartilha_GLOBAL!R440&gt;0,"c","b"))</f>
        <v>0</v>
      </c>
    </row>
    <row r="441" ht="22.5" hidden="1" spans="1:20">
      <c r="A441" s="158">
        <f>Cartilha_GLOBAL!A441</f>
        <v>96528</v>
      </c>
      <c r="B441" s="94" t="str">
        <f>Cartilha_GLOBAL!B441</f>
        <v>SINAPI</v>
      </c>
      <c r="C441" s="104" t="str">
        <f>Cartilha_GLOBAL!C441</f>
        <v>FABRICAÇÃO, MONTAGEM E DESMONTAGEM DE FÔRMA PARA BLOCO DE COROAMENTO, EM MADEIRA SERRADA, E=25 MM, 1 UTILIZAÇÃO. AF_06/2017</v>
      </c>
      <c r="D441" s="94" t="str">
        <f>Cartilha_GLOBAL!D441</f>
        <v>M2</v>
      </c>
      <c r="E441" s="105">
        <f>Cartilha_GLOBAL!$E441</f>
        <v>249.24</v>
      </c>
      <c r="F441" s="182">
        <f>Cartilha_GLOBAL!$F441</f>
        <v>305.92</v>
      </c>
      <c r="G441" s="108"/>
      <c r="H441" s="107">
        <f t="shared" si="24"/>
        <v>0</v>
      </c>
      <c r="I441" s="143">
        <f t="shared" si="25"/>
        <v>0</v>
      </c>
      <c r="J441" s="142"/>
      <c r="K441" s="146"/>
      <c r="L441" s="7" t="str">
        <f t="shared" si="26"/>
        <v/>
      </c>
      <c r="M441" s="7" t="str">
        <f t="shared" si="27"/>
        <v/>
      </c>
      <c r="N441" s="7" t="str">
        <f>Cartilha_GLOBAL!N441</f>
        <v/>
      </c>
      <c r="O441" s="144"/>
      <c r="Q441" s="151"/>
      <c r="R441" s="152">
        <v>0</v>
      </c>
      <c r="T441" s="153">
        <f>IF(Cartilha_GLOBAL!R441=0,0,IF(Cartilha_GLOBAL!R441&gt;0,"c","b"))</f>
        <v>0</v>
      </c>
    </row>
    <row r="442" ht="12.75" hidden="1" spans="1:20">
      <c r="A442" s="154" t="str">
        <f>Cartilha_GLOBAL!A442</f>
        <v>2.1.3</v>
      </c>
      <c r="B442" s="94">
        <f>Cartilha_GLOBAL!B442</f>
        <v>0</v>
      </c>
      <c r="C442" s="177" t="str">
        <f>Cartilha_GLOBAL!C442</f>
        <v>ESGOTAMENTO</v>
      </c>
      <c r="D442" s="156">
        <f>Cartilha_GLOBAL!D442</f>
        <v>0</v>
      </c>
      <c r="E442" s="105">
        <f>Cartilha_GLOBAL!$E442</f>
        <v>0</v>
      </c>
      <c r="F442" s="182">
        <f>Cartilha_GLOBAL!$F442</f>
        <v>0</v>
      </c>
      <c r="G442" s="180"/>
      <c r="H442" s="181">
        <f t="shared" si="24"/>
        <v>0</v>
      </c>
      <c r="I442" s="186">
        <f t="shared" si="25"/>
        <v>0</v>
      </c>
      <c r="J442" s="142"/>
      <c r="K442" s="145" t="str">
        <f>IF(OR(SUM(I442)&gt;0,SUM(I442)&gt;0),"xx","")</f>
        <v/>
      </c>
      <c r="L442" s="7" t="str">
        <f t="shared" si="26"/>
        <v/>
      </c>
      <c r="M442" s="7" t="str">
        <f t="shared" si="27"/>
        <v/>
      </c>
      <c r="N442" s="7" t="str">
        <f>Cartilha_GLOBAL!N442</f>
        <v/>
      </c>
      <c r="O442" s="144"/>
      <c r="Q442" s="151"/>
      <c r="R442" s="152">
        <v>0</v>
      </c>
      <c r="T442" s="153">
        <f>IF(Cartilha_GLOBAL!R442=0,0,IF(Cartilha_GLOBAL!R442&gt;0,"c","b"))</f>
        <v>0</v>
      </c>
    </row>
    <row r="443" ht="12.75" hidden="1" spans="1:20">
      <c r="A443" s="154" t="str">
        <f>Cartilha_GLOBAL!A443</f>
        <v>2.1.4</v>
      </c>
      <c r="B443" s="94">
        <f>Cartilha_GLOBAL!B443</f>
        <v>0</v>
      </c>
      <c r="C443" s="177" t="str">
        <f>Cartilha_GLOBAL!C443</f>
        <v>ATERRO MANUAL</v>
      </c>
      <c r="D443" s="156">
        <f>Cartilha_GLOBAL!D443</f>
        <v>0</v>
      </c>
      <c r="E443" s="105">
        <f>Cartilha_GLOBAL!$E443</f>
        <v>0</v>
      </c>
      <c r="F443" s="182">
        <f>Cartilha_GLOBAL!$F443</f>
        <v>0</v>
      </c>
      <c r="G443" s="180"/>
      <c r="H443" s="181">
        <f t="shared" si="24"/>
        <v>0</v>
      </c>
      <c r="I443" s="186">
        <f t="shared" si="25"/>
        <v>0</v>
      </c>
      <c r="J443" s="142"/>
      <c r="K443" s="145" t="str">
        <f>IF(OR(SUM(I444:I445)&gt;0,SUM(I444:I445)&gt;0),"xx","")</f>
        <v/>
      </c>
      <c r="L443" s="7" t="str">
        <f t="shared" si="26"/>
        <v/>
      </c>
      <c r="M443" s="7" t="str">
        <f t="shared" si="27"/>
        <v/>
      </c>
      <c r="N443" s="7" t="str">
        <f>Cartilha_GLOBAL!N443</f>
        <v/>
      </c>
      <c r="O443" s="144"/>
      <c r="Q443" s="151"/>
      <c r="R443" s="152">
        <v>0</v>
      </c>
      <c r="T443" s="153">
        <f>IF(Cartilha_GLOBAL!R443=0,0,IF(Cartilha_GLOBAL!R443&gt;0,"c","b"))</f>
        <v>0</v>
      </c>
    </row>
    <row r="444" ht="12.75" hidden="1" spans="1:20">
      <c r="A444" s="158">
        <f>Cartilha_GLOBAL!A444</f>
        <v>94319</v>
      </c>
      <c r="B444" s="94" t="str">
        <f>Cartilha_GLOBAL!B444</f>
        <v>SINAPI</v>
      </c>
      <c r="C444" s="104" t="str">
        <f>Cartilha_GLOBAL!C444</f>
        <v>ATERRO MANUAL DE VALAS COM SOLO ARGILO-ARENOSO E COMPACTAÇÃO MECANIZADA. AF_05/2016</v>
      </c>
      <c r="D444" s="94" t="str">
        <f>Cartilha_GLOBAL!D444</f>
        <v>M3</v>
      </c>
      <c r="E444" s="105">
        <f>Cartilha_GLOBAL!$E444</f>
        <v>84.12</v>
      </c>
      <c r="F444" s="182">
        <f>Cartilha_GLOBAL!$F444</f>
        <v>103.25</v>
      </c>
      <c r="G444" s="108"/>
      <c r="H444" s="107">
        <f t="shared" si="24"/>
        <v>0</v>
      </c>
      <c r="I444" s="143">
        <f t="shared" si="25"/>
        <v>0</v>
      </c>
      <c r="J444" s="142"/>
      <c r="K444" s="146"/>
      <c r="L444" s="7" t="str">
        <f t="shared" si="26"/>
        <v/>
      </c>
      <c r="M444" s="7" t="str">
        <f t="shared" si="27"/>
        <v/>
      </c>
      <c r="N444" s="7" t="str">
        <f>Cartilha_GLOBAL!N444</f>
        <v/>
      </c>
      <c r="O444" s="144"/>
      <c r="Q444" s="151"/>
      <c r="R444" s="152">
        <v>0</v>
      </c>
      <c r="T444" s="153">
        <f>IF(Cartilha_GLOBAL!R444=0,0,IF(Cartilha_GLOBAL!R444&gt;0,"c","b"))</f>
        <v>0</v>
      </c>
    </row>
    <row r="445" ht="12.75" hidden="1" spans="1:20">
      <c r="A445" s="158">
        <f>Cartilha_GLOBAL!A445</f>
        <v>94342</v>
      </c>
      <c r="B445" s="94" t="str">
        <f>Cartilha_GLOBAL!B445</f>
        <v>SINAPI</v>
      </c>
      <c r="C445" s="104" t="str">
        <f>Cartilha_GLOBAL!C445</f>
        <v>ATERRO MANUAL DE VALAS COM AREIA PARA ATERRO E COMPACTAÇÃO MECANIZADA. AF_05/2016</v>
      </c>
      <c r="D445" s="94" t="str">
        <f>Cartilha_GLOBAL!D445</f>
        <v>M3</v>
      </c>
      <c r="E445" s="105">
        <f>Cartilha_GLOBAL!$E445</f>
        <v>91.57</v>
      </c>
      <c r="F445" s="182">
        <f>Cartilha_GLOBAL!$F445</f>
        <v>112.39</v>
      </c>
      <c r="G445" s="108"/>
      <c r="H445" s="107">
        <f t="shared" si="24"/>
        <v>0</v>
      </c>
      <c r="I445" s="143">
        <f t="shared" si="25"/>
        <v>0</v>
      </c>
      <c r="J445" s="142"/>
      <c r="K445" s="146"/>
      <c r="L445" s="7" t="str">
        <f t="shared" si="26"/>
        <v/>
      </c>
      <c r="M445" s="7" t="str">
        <f t="shared" si="27"/>
        <v/>
      </c>
      <c r="N445" s="7" t="str">
        <f>Cartilha_GLOBAL!N445</f>
        <v/>
      </c>
      <c r="O445" s="144"/>
      <c r="Q445" s="151"/>
      <c r="R445" s="152">
        <v>0</v>
      </c>
      <c r="T445" s="153">
        <f>IF(Cartilha_GLOBAL!R445=0,0,IF(Cartilha_GLOBAL!R445&gt;0,"c","b"))</f>
        <v>0</v>
      </c>
    </row>
    <row r="446" ht="12.75" spans="1:20">
      <c r="A446" s="154" t="str">
        <f>Cartilha_GLOBAL!A446</f>
        <v>2.1.5</v>
      </c>
      <c r="B446" s="94">
        <f>Cartilha_GLOBAL!B446</f>
        <v>0</v>
      </c>
      <c r="C446" s="177" t="str">
        <f>Cartilha_GLOBAL!C446</f>
        <v>ATERRO MECANIZADO</v>
      </c>
      <c r="D446" s="156">
        <f>Cartilha_GLOBAL!D446</f>
        <v>0</v>
      </c>
      <c r="E446" s="105">
        <f>Cartilha_GLOBAL!$E446</f>
        <v>0</v>
      </c>
      <c r="F446" s="182">
        <f>Cartilha_GLOBAL!$F446</f>
        <v>0</v>
      </c>
      <c r="G446" s="180"/>
      <c r="H446" s="181">
        <f t="shared" si="24"/>
        <v>0</v>
      </c>
      <c r="I446" s="186">
        <f t="shared" si="25"/>
        <v>0</v>
      </c>
      <c r="J446" s="142"/>
      <c r="K446" s="145" t="str">
        <f>IF(OR(SUM(I447:I471)&gt;0,SUM(I447:I471)&gt;0),"xx","")</f>
        <v>xx</v>
      </c>
      <c r="L446" s="7" t="str">
        <f t="shared" si="26"/>
        <v>x</v>
      </c>
      <c r="M446" s="7" t="str">
        <f t="shared" si="27"/>
        <v>x</v>
      </c>
      <c r="N446" s="7" t="str">
        <f>Cartilha_GLOBAL!N446</f>
        <v>x</v>
      </c>
      <c r="O446" s="144"/>
      <c r="Q446" s="151"/>
      <c r="R446" s="152">
        <v>0</v>
      </c>
      <c r="T446" s="153">
        <f>IF(Cartilha_GLOBAL!R446=0,0,IF(Cartilha_GLOBAL!R446&gt;0,"c","b"))</f>
        <v>0</v>
      </c>
    </row>
    <row r="447" ht="33.75" hidden="1" spans="1:20">
      <c r="A447" s="158">
        <f>Cartilha_GLOBAL!A447</f>
        <v>94304</v>
      </c>
      <c r="B447" s="94" t="str">
        <f>Cartilha_GLOBAL!B447</f>
        <v>SINAPI</v>
      </c>
      <c r="C447" s="104" t="str">
        <f>Cartilha_GLOBAL!C447</f>
        <v>ATERRO MECANIZADO DE VALA COM ESCAVADEIRA HIDRÁULICA (CAPACIDADE DA CAÇAMBA: 0,8 M³ / POTÊNCIA: 111 HP), LARGURA DE 1,5 A 2,5 M, PROFUNDIDADE ATÉ 1,5 M, COM SOLO ARGILO-ARENOSO. AF_05/2016</v>
      </c>
      <c r="D447" s="94" t="str">
        <f>Cartilha_GLOBAL!D447</f>
        <v>M3</v>
      </c>
      <c r="E447" s="105">
        <f>Cartilha_GLOBAL!$E447</f>
        <v>69.87</v>
      </c>
      <c r="F447" s="182">
        <f>Cartilha_GLOBAL!$F447</f>
        <v>85.76</v>
      </c>
      <c r="G447" s="108"/>
      <c r="H447" s="107">
        <f t="shared" si="24"/>
        <v>0</v>
      </c>
      <c r="I447" s="143">
        <f t="shared" si="25"/>
        <v>0</v>
      </c>
      <c r="J447" s="142"/>
      <c r="K447" s="146"/>
      <c r="L447" s="7" t="str">
        <f t="shared" si="26"/>
        <v/>
      </c>
      <c r="M447" s="7" t="str">
        <f t="shared" si="27"/>
        <v/>
      </c>
      <c r="N447" s="7" t="str">
        <f>Cartilha_GLOBAL!N447</f>
        <v/>
      </c>
      <c r="O447" s="144"/>
      <c r="Q447" s="151"/>
      <c r="R447" s="152">
        <v>0</v>
      </c>
      <c r="T447" s="153">
        <f>IF(Cartilha_GLOBAL!R447=0,0,IF(Cartilha_GLOBAL!R447&gt;0,"c","b"))</f>
        <v>0</v>
      </c>
    </row>
    <row r="448" ht="33.75" hidden="1" spans="1:20">
      <c r="A448" s="158">
        <f>Cartilha_GLOBAL!A448</f>
        <v>94305</v>
      </c>
      <c r="B448" s="94" t="str">
        <f>Cartilha_GLOBAL!B448</f>
        <v>SINAPI</v>
      </c>
      <c r="C448" s="104" t="str">
        <f>Cartilha_GLOBAL!C448</f>
        <v>ATERRO MECANIZADO DE VALA COM ESCAVADEIRA HIDRÁULICA (CAPACIDADE DA CAÇAMBA: 0,8 M³ / POTÊNCIA: 111 HP), LARGURA ATÉ 1,5 M, PROFUNDIDADE DE 1,5 A 3,0 M, COM SOLO ARGILO-ARENOSO. AF_05/2016</v>
      </c>
      <c r="D448" s="94" t="str">
        <f>Cartilha_GLOBAL!D448</f>
        <v>M3</v>
      </c>
      <c r="E448" s="105">
        <f>Cartilha_GLOBAL!$E448</f>
        <v>65.45</v>
      </c>
      <c r="F448" s="182">
        <f>Cartilha_GLOBAL!$F448</f>
        <v>80.33</v>
      </c>
      <c r="G448" s="108"/>
      <c r="H448" s="107">
        <f t="shared" si="24"/>
        <v>0</v>
      </c>
      <c r="I448" s="143">
        <f t="shared" si="25"/>
        <v>0</v>
      </c>
      <c r="J448" s="142"/>
      <c r="K448" s="146"/>
      <c r="L448" s="7" t="str">
        <f t="shared" si="26"/>
        <v/>
      </c>
      <c r="M448" s="7" t="str">
        <f t="shared" si="27"/>
        <v/>
      </c>
      <c r="N448" s="7" t="str">
        <f>Cartilha_GLOBAL!N448</f>
        <v/>
      </c>
      <c r="O448" s="144"/>
      <c r="Q448" s="151"/>
      <c r="R448" s="152">
        <v>0</v>
      </c>
      <c r="T448" s="153">
        <f>IF(Cartilha_GLOBAL!R448=0,0,IF(Cartilha_GLOBAL!R448&gt;0,"c","b"))</f>
        <v>0</v>
      </c>
    </row>
    <row r="449" ht="33.75" hidden="1" spans="1:20">
      <c r="A449" s="158">
        <f>Cartilha_GLOBAL!A449</f>
        <v>94306</v>
      </c>
      <c r="B449" s="94" t="str">
        <f>Cartilha_GLOBAL!B449</f>
        <v>SINAPI</v>
      </c>
      <c r="C449" s="104" t="str">
        <f>Cartilha_GLOBAL!C449</f>
        <v>ATERRO MECANIZADO DE VALA COM ESCAVADEIRA HIDRÁULICA (CAPACIDADE DA CAÇAMBA: 0,8 M³ / POTÊNCIA: 111 HP), LARGURA DE 1,5 A 2,5 M, PROFUNDIDADE DE 1,5 A 3,0 M, COM SOLO ARGILO-ARENOSO. AF_05/2016</v>
      </c>
      <c r="D449" s="94" t="str">
        <f>Cartilha_GLOBAL!D449</f>
        <v>M3</v>
      </c>
      <c r="E449" s="105">
        <f>Cartilha_GLOBAL!$E449</f>
        <v>59.88</v>
      </c>
      <c r="F449" s="182">
        <f>Cartilha_GLOBAL!$F449</f>
        <v>73.5</v>
      </c>
      <c r="G449" s="108"/>
      <c r="H449" s="107">
        <f t="shared" si="24"/>
        <v>0</v>
      </c>
      <c r="I449" s="143">
        <f t="shared" si="25"/>
        <v>0</v>
      </c>
      <c r="J449" s="142"/>
      <c r="K449" s="146"/>
      <c r="L449" s="7" t="str">
        <f t="shared" si="26"/>
        <v/>
      </c>
      <c r="M449" s="7" t="str">
        <f t="shared" si="27"/>
        <v/>
      </c>
      <c r="N449" s="7" t="str">
        <f>Cartilha_GLOBAL!N449</f>
        <v/>
      </c>
      <c r="O449" s="144"/>
      <c r="Q449" s="151"/>
      <c r="R449" s="152">
        <v>0</v>
      </c>
      <c r="T449" s="153">
        <f>IF(Cartilha_GLOBAL!R449=0,0,IF(Cartilha_GLOBAL!R449&gt;0,"c","b"))</f>
        <v>0</v>
      </c>
    </row>
    <row r="450" ht="33.75" hidden="1" spans="1:20">
      <c r="A450" s="158">
        <f>Cartilha_GLOBAL!A450</f>
        <v>94307</v>
      </c>
      <c r="B450" s="94" t="str">
        <f>Cartilha_GLOBAL!B450</f>
        <v>SINAPI</v>
      </c>
      <c r="C450" s="104" t="str">
        <f>Cartilha_GLOBAL!C450</f>
        <v>ATERRO MECANIZADO DE VALA COM ESCAVADEIRA HIDRÁULICA (CAPACIDADE DA CAÇAMBA: 0,8 M³ / POTÊNCIA: 111 HP), LARGURA ATÉ 1,5 M, PROFUNDIDADE DE 3,0 A 4,5 M, COM SOLO ARGILO-ARENOSO. AF_05/2016</v>
      </c>
      <c r="D450" s="94" t="str">
        <f>Cartilha_GLOBAL!D450</f>
        <v>M3</v>
      </c>
      <c r="E450" s="105">
        <f>Cartilha_GLOBAL!$E450</f>
        <v>61.15</v>
      </c>
      <c r="F450" s="182">
        <f>Cartilha_GLOBAL!$F450</f>
        <v>75.06</v>
      </c>
      <c r="G450" s="108"/>
      <c r="H450" s="107">
        <f t="shared" si="24"/>
        <v>0</v>
      </c>
      <c r="I450" s="143">
        <f t="shared" si="25"/>
        <v>0</v>
      </c>
      <c r="J450" s="142"/>
      <c r="K450" s="146"/>
      <c r="L450" s="7" t="str">
        <f t="shared" si="26"/>
        <v/>
      </c>
      <c r="M450" s="7" t="str">
        <f t="shared" si="27"/>
        <v/>
      </c>
      <c r="N450" s="7" t="str">
        <f>Cartilha_GLOBAL!N450</f>
        <v/>
      </c>
      <c r="O450" s="144"/>
      <c r="Q450" s="151"/>
      <c r="R450" s="152">
        <v>0</v>
      </c>
      <c r="T450" s="153">
        <f>IF(Cartilha_GLOBAL!R450=0,0,IF(Cartilha_GLOBAL!R450&gt;0,"c","b"))</f>
        <v>0</v>
      </c>
    </row>
    <row r="451" ht="33.75" hidden="1" spans="1:20">
      <c r="A451" s="158">
        <f>Cartilha_GLOBAL!A451</f>
        <v>94308</v>
      </c>
      <c r="B451" s="94" t="str">
        <f>Cartilha_GLOBAL!B451</f>
        <v>SINAPI</v>
      </c>
      <c r="C451" s="104" t="str">
        <f>Cartilha_GLOBAL!C451</f>
        <v>ATERRO MECANIZADO DE VALA COM ESCAVADEIRA HIDRÁULICA (CAPACIDADE DA CAÇAMBA: 0,8 M³ / POTÊNCIA: 111 HP), LARGURA DE 1,5 A 2,5 M, PROFUNDIDADE DE 3,0 A 4,5 M, COM SOLO ARGILO-ARENOSO. AF_05/2016</v>
      </c>
      <c r="D451" s="94" t="str">
        <f>Cartilha_GLOBAL!D451</f>
        <v>M3</v>
      </c>
      <c r="E451" s="105">
        <f>Cartilha_GLOBAL!$E451</f>
        <v>57.75</v>
      </c>
      <c r="F451" s="182">
        <f>Cartilha_GLOBAL!$F451</f>
        <v>70.88</v>
      </c>
      <c r="G451" s="108"/>
      <c r="H451" s="107">
        <f t="shared" si="24"/>
        <v>0</v>
      </c>
      <c r="I451" s="143">
        <f t="shared" si="25"/>
        <v>0</v>
      </c>
      <c r="J451" s="142"/>
      <c r="K451" s="146"/>
      <c r="L451" s="7" t="str">
        <f t="shared" si="26"/>
        <v/>
      </c>
      <c r="M451" s="7" t="str">
        <f t="shared" si="27"/>
        <v/>
      </c>
      <c r="N451" s="7" t="str">
        <f>Cartilha_GLOBAL!N451</f>
        <v/>
      </c>
      <c r="O451" s="144"/>
      <c r="Q451" s="151"/>
      <c r="R451" s="152">
        <v>0</v>
      </c>
      <c r="T451" s="153">
        <f>IF(Cartilha_GLOBAL!R451=0,0,IF(Cartilha_GLOBAL!R451&gt;0,"c","b"))</f>
        <v>0</v>
      </c>
    </row>
    <row r="452" ht="33.75" hidden="1" spans="1:20">
      <c r="A452" s="158">
        <f>Cartilha_GLOBAL!A452</f>
        <v>94309</v>
      </c>
      <c r="B452" s="94" t="str">
        <f>Cartilha_GLOBAL!B452</f>
        <v>SINAPI</v>
      </c>
      <c r="C452" s="104" t="str">
        <f>Cartilha_GLOBAL!C452</f>
        <v>ATERRO MECANIZADO DE VALA COM ESCAVADEIRA HIDRÁULICA (CAPACIDADE DA CAÇAMBA: 0,8 M³ / POTÊNCIA: 111 HP), LARGURA ATÉ 1,5 M, PROFUNDIDADE DE 4,5 A 6,0 M, COM SOLO ARGILO-ARENOSO. AF_05/2016</v>
      </c>
      <c r="D452" s="94" t="str">
        <f>Cartilha_GLOBAL!D452</f>
        <v>M3</v>
      </c>
      <c r="E452" s="105">
        <f>Cartilha_GLOBAL!$E452</f>
        <v>59.28</v>
      </c>
      <c r="F452" s="182">
        <f>Cartilha_GLOBAL!$F452</f>
        <v>72.76</v>
      </c>
      <c r="G452" s="108"/>
      <c r="H452" s="107">
        <f t="shared" si="24"/>
        <v>0</v>
      </c>
      <c r="I452" s="143">
        <f t="shared" si="25"/>
        <v>0</v>
      </c>
      <c r="J452" s="142"/>
      <c r="K452" s="146"/>
      <c r="L452" s="7" t="str">
        <f t="shared" si="26"/>
        <v/>
      </c>
      <c r="M452" s="7" t="str">
        <f t="shared" si="27"/>
        <v/>
      </c>
      <c r="N452" s="7" t="str">
        <f>Cartilha_GLOBAL!N452</f>
        <v/>
      </c>
      <c r="O452" s="144"/>
      <c r="Q452" s="151"/>
      <c r="R452" s="152">
        <v>0</v>
      </c>
      <c r="T452" s="153">
        <f>IF(Cartilha_GLOBAL!R452=0,0,IF(Cartilha_GLOBAL!R452&gt;0,"c","b"))</f>
        <v>0</v>
      </c>
    </row>
    <row r="453" ht="33.75" hidden="1" spans="1:20">
      <c r="A453" s="158">
        <f>Cartilha_GLOBAL!A453</f>
        <v>94310</v>
      </c>
      <c r="B453" s="94" t="str">
        <f>Cartilha_GLOBAL!B453</f>
        <v>SINAPI</v>
      </c>
      <c r="C453" s="104" t="str">
        <f>Cartilha_GLOBAL!C453</f>
        <v>ATERRO MECANIZADO DE VALA COM ESCAVADEIRA HIDRÁULICA (CAPACIDADE DA CAÇAMBA: 0,8 M³ / POTÊNCIA: 111 HP), LARGURA DE 1,5 A 2,5 M, PROFUNDIDADE DE 4,5 A 6,0 M, COM SOLO ARGILO-ARENOSO. AF_05/2016</v>
      </c>
      <c r="D453" s="94" t="str">
        <f>Cartilha_GLOBAL!D453</f>
        <v>M3</v>
      </c>
      <c r="E453" s="105">
        <f>Cartilha_GLOBAL!$E453</f>
        <v>56.68</v>
      </c>
      <c r="F453" s="182">
        <f>Cartilha_GLOBAL!$F453</f>
        <v>69.57</v>
      </c>
      <c r="G453" s="108"/>
      <c r="H453" s="107">
        <f t="shared" si="24"/>
        <v>0</v>
      </c>
      <c r="I453" s="143">
        <f t="shared" si="25"/>
        <v>0</v>
      </c>
      <c r="J453" s="142"/>
      <c r="K453" s="146"/>
      <c r="L453" s="7" t="str">
        <f t="shared" si="26"/>
        <v/>
      </c>
      <c r="M453" s="7" t="str">
        <f t="shared" si="27"/>
        <v/>
      </c>
      <c r="N453" s="7" t="str">
        <f>Cartilha_GLOBAL!N453</f>
        <v/>
      </c>
      <c r="O453" s="144"/>
      <c r="Q453" s="151"/>
      <c r="R453" s="152">
        <v>0</v>
      </c>
      <c r="T453" s="153">
        <f>IF(Cartilha_GLOBAL!R453=0,0,IF(Cartilha_GLOBAL!R453&gt;0,"c","b"))</f>
        <v>0</v>
      </c>
    </row>
    <row r="454" ht="33.75" hidden="1" spans="1:20">
      <c r="A454" s="158">
        <f>Cartilha_GLOBAL!A454</f>
        <v>94315</v>
      </c>
      <c r="B454" s="94" t="str">
        <f>Cartilha_GLOBAL!B454</f>
        <v>SINAPI</v>
      </c>
      <c r="C454" s="104" t="str">
        <f>Cartilha_GLOBAL!C454</f>
        <v>ATERRO MECANIZADO DE VALA COM RETROESCAVADEIRA (CAPACIDADE DA CAÇAMBA DA RETRO: 0,26 M³ / POTÊNCIA: 88 HP), LARGURA ATÉ 0,8 M, PROFUNDIDADE ATÉ 1,5 M, COM SOLO ARGILO-ARENOSO. AF_05/2016</v>
      </c>
      <c r="D454" s="94" t="str">
        <f>Cartilha_GLOBAL!D454</f>
        <v>M3</v>
      </c>
      <c r="E454" s="105">
        <f>Cartilha_GLOBAL!$E454</f>
        <v>78.21</v>
      </c>
      <c r="F454" s="182">
        <f>Cartilha_GLOBAL!$F454</f>
        <v>95.99</v>
      </c>
      <c r="G454" s="108"/>
      <c r="H454" s="107">
        <f t="shared" si="24"/>
        <v>0</v>
      </c>
      <c r="I454" s="143">
        <f t="shared" si="25"/>
        <v>0</v>
      </c>
      <c r="J454" s="142"/>
      <c r="K454" s="146"/>
      <c r="L454" s="7" t="str">
        <f t="shared" si="26"/>
        <v/>
      </c>
      <c r="M454" s="7" t="str">
        <f t="shared" si="27"/>
        <v/>
      </c>
      <c r="N454" s="7" t="str">
        <f>Cartilha_GLOBAL!N454</f>
        <v/>
      </c>
      <c r="O454" s="144"/>
      <c r="Q454" s="151"/>
      <c r="R454" s="152">
        <v>0</v>
      </c>
      <c r="T454" s="153">
        <f>IF(Cartilha_GLOBAL!R454=0,0,IF(Cartilha_GLOBAL!R454&gt;0,"c","b"))</f>
        <v>0</v>
      </c>
    </row>
    <row r="455" ht="33.75" hidden="1" spans="1:20">
      <c r="A455" s="158">
        <f>Cartilha_GLOBAL!A455</f>
        <v>94316</v>
      </c>
      <c r="B455" s="94" t="str">
        <f>Cartilha_GLOBAL!B455</f>
        <v>SINAPI</v>
      </c>
      <c r="C455" s="104" t="str">
        <f>Cartilha_GLOBAL!C455</f>
        <v>ATERRO MECANIZADO DE VALA COM RETROESCAVADEIRA (CAPACIDADE DA CAÇAMBA DA RETRO: 0,26 M³ / POTÊNCIA: 88 HP), LARGURA DE 0,8 A 1,5 M, PROFUNDIDADE ATÉ 1,5 M, COM SOLO ARGILO-ARENOSO. AF_05/2016</v>
      </c>
      <c r="D455" s="94" t="str">
        <f>Cartilha_GLOBAL!D455</f>
        <v>M3</v>
      </c>
      <c r="E455" s="105">
        <f>Cartilha_GLOBAL!$E455</f>
        <v>68.11</v>
      </c>
      <c r="F455" s="182">
        <f>Cartilha_GLOBAL!$F455</f>
        <v>83.6</v>
      </c>
      <c r="G455" s="108"/>
      <c r="H455" s="107">
        <f t="shared" si="24"/>
        <v>0</v>
      </c>
      <c r="I455" s="143">
        <f t="shared" si="25"/>
        <v>0</v>
      </c>
      <c r="J455" s="142"/>
      <c r="K455" s="146"/>
      <c r="L455" s="7" t="str">
        <f t="shared" si="26"/>
        <v/>
      </c>
      <c r="M455" s="7" t="str">
        <f t="shared" si="27"/>
        <v/>
      </c>
      <c r="N455" s="7" t="str">
        <f>Cartilha_GLOBAL!N455</f>
        <v/>
      </c>
      <c r="O455" s="144"/>
      <c r="Q455" s="151"/>
      <c r="R455" s="152">
        <v>0</v>
      </c>
      <c r="T455" s="153">
        <f>IF(Cartilha_GLOBAL!R455=0,0,IF(Cartilha_GLOBAL!R455&gt;0,"c","b"))</f>
        <v>0</v>
      </c>
    </row>
    <row r="456" ht="33.75" hidden="1" spans="1:20">
      <c r="A456" s="158">
        <f>Cartilha_GLOBAL!A456</f>
        <v>94317</v>
      </c>
      <c r="B456" s="94" t="str">
        <f>Cartilha_GLOBAL!B456</f>
        <v>SINAPI</v>
      </c>
      <c r="C456" s="104" t="str">
        <f>Cartilha_GLOBAL!C456</f>
        <v>ATERRO MECANIZADO DE VALA COM RETROESCAVADEIRA (CAPACIDADE DA CAÇAMBA DA RETRO: 0,26 M³ / POTÊNCIA: 88 HP), LARGURA ATÉ 0,8 M, PROFUNDIDADE DE 1,5 A 3,0 M, COM SOLO ARGILO-ARENOSO. AF_05/2016</v>
      </c>
      <c r="D456" s="94" t="str">
        <f>Cartilha_GLOBAL!D456</f>
        <v>M3</v>
      </c>
      <c r="E456" s="105">
        <f>Cartilha_GLOBAL!$E456</f>
        <v>63.65</v>
      </c>
      <c r="F456" s="182">
        <f>Cartilha_GLOBAL!$F456</f>
        <v>78.12</v>
      </c>
      <c r="G456" s="108"/>
      <c r="H456" s="107">
        <f t="shared" si="24"/>
        <v>0</v>
      </c>
      <c r="I456" s="143">
        <f t="shared" si="25"/>
        <v>0</v>
      </c>
      <c r="J456" s="142"/>
      <c r="K456" s="146"/>
      <c r="L456" s="7" t="str">
        <f t="shared" si="26"/>
        <v/>
      </c>
      <c r="M456" s="7" t="str">
        <f t="shared" si="27"/>
        <v/>
      </c>
      <c r="N456" s="7" t="str">
        <f>Cartilha_GLOBAL!N456</f>
        <v/>
      </c>
      <c r="O456" s="144"/>
      <c r="Q456" s="151"/>
      <c r="R456" s="152">
        <v>0</v>
      </c>
      <c r="T456" s="153">
        <f>IF(Cartilha_GLOBAL!R456=0,0,IF(Cartilha_GLOBAL!R456&gt;0,"c","b"))</f>
        <v>0</v>
      </c>
    </row>
    <row r="457" ht="33.75" hidden="1" spans="1:20">
      <c r="A457" s="158">
        <f>Cartilha_GLOBAL!A457</f>
        <v>94318</v>
      </c>
      <c r="B457" s="94" t="str">
        <f>Cartilha_GLOBAL!B457</f>
        <v>SINAPI</v>
      </c>
      <c r="C457" s="104" t="str">
        <f>Cartilha_GLOBAL!C457</f>
        <v>ATERRO MECANIZADO DE VALA COM RETROESCAVADEIRA (CAPACIDADE DA CAÇAMBA DA RETRO: 0,26 M³ / POTÊNCIA: 88 HP), LARGURA DE 0,8 A 1,5 M, PROFUNDIDADE DE 1,5 A 3,0 M, COM SOLO ARGILO-ARENOSO. AF_05/2016</v>
      </c>
      <c r="D457" s="94" t="str">
        <f>Cartilha_GLOBAL!D457</f>
        <v>M3</v>
      </c>
      <c r="E457" s="105">
        <f>Cartilha_GLOBAL!$E457</f>
        <v>57.88</v>
      </c>
      <c r="F457" s="182">
        <f>Cartilha_GLOBAL!$F457</f>
        <v>71.04</v>
      </c>
      <c r="G457" s="108"/>
      <c r="H457" s="107">
        <f t="shared" si="24"/>
        <v>0</v>
      </c>
      <c r="I457" s="143">
        <f t="shared" si="25"/>
        <v>0</v>
      </c>
      <c r="J457" s="142"/>
      <c r="K457" s="146"/>
      <c r="L457" s="7" t="str">
        <f t="shared" si="26"/>
        <v/>
      </c>
      <c r="M457" s="7" t="str">
        <f t="shared" si="27"/>
        <v/>
      </c>
      <c r="N457" s="7" t="str">
        <f>Cartilha_GLOBAL!N457</f>
        <v/>
      </c>
      <c r="O457" s="144"/>
      <c r="Q457" s="151"/>
      <c r="R457" s="152">
        <v>0</v>
      </c>
      <c r="T457" s="153">
        <f>IF(Cartilha_GLOBAL!R457=0,0,IF(Cartilha_GLOBAL!R457&gt;0,"c","b"))</f>
        <v>0</v>
      </c>
    </row>
    <row r="458" ht="12.75" hidden="1" spans="1:20">
      <c r="A458" s="158">
        <f>Cartilha_GLOBAL!A458</f>
        <v>94319</v>
      </c>
      <c r="B458" s="94" t="str">
        <f>Cartilha_GLOBAL!B458</f>
        <v>SINAPI</v>
      </c>
      <c r="C458" s="104" t="str">
        <f>Cartilha_GLOBAL!C458</f>
        <v>ATERRO MANUAL DE VALAS COM SOLO ARGILO-ARENOSO E COMPACTAÇÃO MECANIZADA. AF_05/2016</v>
      </c>
      <c r="D458" s="94" t="str">
        <f>Cartilha_GLOBAL!D458</f>
        <v>M3</v>
      </c>
      <c r="E458" s="105">
        <f>Cartilha_GLOBAL!$E458</f>
        <v>84.12</v>
      </c>
      <c r="F458" s="182">
        <f>Cartilha_GLOBAL!$F458</f>
        <v>103.25</v>
      </c>
      <c r="G458" s="108"/>
      <c r="H458" s="107">
        <f t="shared" si="24"/>
        <v>0</v>
      </c>
      <c r="I458" s="143">
        <f t="shared" si="25"/>
        <v>0</v>
      </c>
      <c r="J458" s="142"/>
      <c r="K458" s="146"/>
      <c r="L458" s="7" t="str">
        <f t="shared" si="26"/>
        <v/>
      </c>
      <c r="M458" s="7" t="str">
        <f t="shared" si="27"/>
        <v/>
      </c>
      <c r="N458" s="7" t="str">
        <f>Cartilha_GLOBAL!N458</f>
        <v/>
      </c>
      <c r="O458" s="144"/>
      <c r="Q458" s="151"/>
      <c r="R458" s="152">
        <v>0</v>
      </c>
      <c r="T458" s="153">
        <f>IF(Cartilha_GLOBAL!R458=0,0,IF(Cartilha_GLOBAL!R458&gt;0,"c","b"))</f>
        <v>0</v>
      </c>
    </row>
    <row r="459" ht="33.75" hidden="1" spans="1:20">
      <c r="A459" s="158">
        <f>Cartilha_GLOBAL!A459</f>
        <v>94327</v>
      </c>
      <c r="B459" s="94" t="str">
        <f>Cartilha_GLOBAL!B459</f>
        <v>SINAPI</v>
      </c>
      <c r="C459" s="104" t="str">
        <f>Cartilha_GLOBAL!C459</f>
        <v>ATERRO MECANIZADO DE VALA COM ESCAVADEIRA HIDRÁULICA (CAPACIDADE DA CAÇAMBA: 0,8 M³ / POTÊNCIA: 111 HP), LARGURA DE 1,5 A 2,5 M, PROFUNDIDADE ATÉ 1,5 M, COM AREIA PARA ATERRO. AF_05/2016</v>
      </c>
      <c r="D459" s="94" t="str">
        <f>Cartilha_GLOBAL!D459</f>
        <v>M3</v>
      </c>
      <c r="E459" s="105">
        <f>Cartilha_GLOBAL!$E459</f>
        <v>77.32</v>
      </c>
      <c r="F459" s="182">
        <f>Cartilha_GLOBAL!$F459</f>
        <v>94.9</v>
      </c>
      <c r="G459" s="108"/>
      <c r="H459" s="107">
        <f t="shared" si="24"/>
        <v>0</v>
      </c>
      <c r="I459" s="143">
        <f t="shared" si="25"/>
        <v>0</v>
      </c>
      <c r="J459" s="142"/>
      <c r="K459" s="146"/>
      <c r="L459" s="7" t="str">
        <f t="shared" si="26"/>
        <v/>
      </c>
      <c r="M459" s="7" t="str">
        <f t="shared" si="27"/>
        <v/>
      </c>
      <c r="N459" s="7" t="str">
        <f>Cartilha_GLOBAL!N459</f>
        <v/>
      </c>
      <c r="O459" s="144"/>
      <c r="Q459" s="151"/>
      <c r="R459" s="152">
        <v>0</v>
      </c>
      <c r="T459" s="153">
        <f>IF(Cartilha_GLOBAL!R459=0,0,IF(Cartilha_GLOBAL!R459&gt;0,"c","b"))</f>
        <v>0</v>
      </c>
    </row>
    <row r="460" ht="33.75" hidden="1" spans="1:20">
      <c r="A460" s="158">
        <f>Cartilha_GLOBAL!A460</f>
        <v>94328</v>
      </c>
      <c r="B460" s="94" t="str">
        <f>Cartilha_GLOBAL!B460</f>
        <v>SINAPI</v>
      </c>
      <c r="C460" s="104" t="str">
        <f>Cartilha_GLOBAL!C460</f>
        <v>ATERRO MECANIZADO DE VALA COM ESCAVADEIRA HIDRÁULICA (CAPACIDADE DA CAÇAMBA: 0,8 M³ / POTÊNCIA: 111 HP), LARGURA ATÉ 1,5 M, PROFUNDIDADE DE 1,5 A 3,0 M, COM AREIA PARA ATERRO. AF_05/2016</v>
      </c>
      <c r="D460" s="94" t="str">
        <f>Cartilha_GLOBAL!D460</f>
        <v>M3</v>
      </c>
      <c r="E460" s="105">
        <f>Cartilha_GLOBAL!$E460</f>
        <v>72.9</v>
      </c>
      <c r="F460" s="182">
        <f>Cartilha_GLOBAL!$F460</f>
        <v>89.48</v>
      </c>
      <c r="G460" s="108"/>
      <c r="H460" s="107">
        <f t="shared" si="24"/>
        <v>0</v>
      </c>
      <c r="I460" s="143">
        <f t="shared" si="25"/>
        <v>0</v>
      </c>
      <c r="J460" s="142"/>
      <c r="K460" s="146"/>
      <c r="L460" s="7" t="str">
        <f t="shared" si="26"/>
        <v/>
      </c>
      <c r="M460" s="7" t="str">
        <f t="shared" si="27"/>
        <v/>
      </c>
      <c r="N460" s="7" t="str">
        <f>Cartilha_GLOBAL!N460</f>
        <v/>
      </c>
      <c r="O460" s="144"/>
      <c r="Q460" s="151"/>
      <c r="R460" s="152">
        <v>0</v>
      </c>
      <c r="T460" s="153">
        <f>IF(Cartilha_GLOBAL!R460=0,0,IF(Cartilha_GLOBAL!R460&gt;0,"c","b"))</f>
        <v>0</v>
      </c>
    </row>
    <row r="461" ht="33.75" hidden="1" spans="1:20">
      <c r="A461" s="158">
        <f>Cartilha_GLOBAL!A461</f>
        <v>94329</v>
      </c>
      <c r="B461" s="94" t="str">
        <f>Cartilha_GLOBAL!B461</f>
        <v>SINAPI</v>
      </c>
      <c r="C461" s="104" t="str">
        <f>Cartilha_GLOBAL!C461</f>
        <v>ATERRO MECANIZADO DE VALA COM ESCAVADEIRA HIDRÁULICA (CAPACIDADE DA CAÇAMBA: 0,8 M³ / POTÊNCIA: 111 HP), LARGURA DE 1,5 A 2,5 M, PROFUNDIDADE DE 1,5 A 3,0 M, COM AREIA PARA ATERRO. AF_05/2016</v>
      </c>
      <c r="D461" s="94" t="str">
        <f>Cartilha_GLOBAL!D461</f>
        <v>M3</v>
      </c>
      <c r="E461" s="105">
        <f>Cartilha_GLOBAL!$E461</f>
        <v>67.33</v>
      </c>
      <c r="F461" s="182">
        <f>Cartilha_GLOBAL!$F461</f>
        <v>82.64</v>
      </c>
      <c r="G461" s="108"/>
      <c r="H461" s="107">
        <f t="shared" si="24"/>
        <v>0</v>
      </c>
      <c r="I461" s="143">
        <f t="shared" si="25"/>
        <v>0</v>
      </c>
      <c r="J461" s="142"/>
      <c r="K461" s="146"/>
      <c r="L461" s="7" t="str">
        <f t="shared" si="26"/>
        <v/>
      </c>
      <c r="M461" s="7" t="str">
        <f t="shared" si="27"/>
        <v/>
      </c>
      <c r="N461" s="7" t="str">
        <f>Cartilha_GLOBAL!N461</f>
        <v/>
      </c>
      <c r="O461" s="144"/>
      <c r="Q461" s="151"/>
      <c r="R461" s="152">
        <v>0</v>
      </c>
      <c r="T461" s="153">
        <f>IF(Cartilha_GLOBAL!R461=0,0,IF(Cartilha_GLOBAL!R461&gt;0,"c","b"))</f>
        <v>0</v>
      </c>
    </row>
    <row r="462" ht="33.75" hidden="1" spans="1:20">
      <c r="A462" s="158">
        <f>Cartilha_GLOBAL!A462</f>
        <v>94330</v>
      </c>
      <c r="B462" s="94" t="str">
        <f>Cartilha_GLOBAL!B462</f>
        <v>SINAPI</v>
      </c>
      <c r="C462" s="104" t="str">
        <f>Cartilha_GLOBAL!C462</f>
        <v>ATERRO MECANIZADO DE VALA COM ESCAVADEIRA HIDRÁULICA (CAPACIDADE DA CAÇAMBA: 0,8 M³ / POTÊNCIA: 111 HP), LARGURA ATÉ 1,5 M, PROFUNDIDADE DE 3,0 A 4,5 M, COM AREIA PARA ATERRO. AF_05/2016</v>
      </c>
      <c r="D462" s="94" t="str">
        <f>Cartilha_GLOBAL!D462</f>
        <v>M3</v>
      </c>
      <c r="E462" s="105">
        <f>Cartilha_GLOBAL!$E462</f>
        <v>68.6</v>
      </c>
      <c r="F462" s="182">
        <f>Cartilha_GLOBAL!$F462</f>
        <v>84.2</v>
      </c>
      <c r="G462" s="108"/>
      <c r="H462" s="107">
        <f t="shared" si="24"/>
        <v>0</v>
      </c>
      <c r="I462" s="143">
        <f t="shared" si="25"/>
        <v>0</v>
      </c>
      <c r="J462" s="142"/>
      <c r="K462" s="146"/>
      <c r="L462" s="7" t="str">
        <f t="shared" si="26"/>
        <v/>
      </c>
      <c r="M462" s="7" t="str">
        <f t="shared" si="27"/>
        <v/>
      </c>
      <c r="N462" s="7" t="str">
        <f>Cartilha_GLOBAL!N462</f>
        <v/>
      </c>
      <c r="O462" s="144"/>
      <c r="Q462" s="151"/>
      <c r="R462" s="152">
        <v>0</v>
      </c>
      <c r="T462" s="153">
        <f>IF(Cartilha_GLOBAL!R462=0,0,IF(Cartilha_GLOBAL!R462&gt;0,"c","b"))</f>
        <v>0</v>
      </c>
    </row>
    <row r="463" ht="33.75" hidden="1" spans="1:20">
      <c r="A463" s="158">
        <f>Cartilha_GLOBAL!A463</f>
        <v>94331</v>
      </c>
      <c r="B463" s="94" t="str">
        <f>Cartilha_GLOBAL!B463</f>
        <v>SINAPI</v>
      </c>
      <c r="C463" s="104" t="str">
        <f>Cartilha_GLOBAL!C463</f>
        <v>ATERRO MECANIZADO DE VALA COM ESCAVADEIRA HIDRÁULICA (CAPACIDADE DA CAÇAMBA: 0,8 M³ / POTÊNCIA: 111 HP), LARGURA DE 1,5 A 2,5 M, PROFUNDIDADE DE 3,0 A 4,5 M, COM AREIA PARA ATERRO. AF_05/2016</v>
      </c>
      <c r="D463" s="94" t="str">
        <f>Cartilha_GLOBAL!D463</f>
        <v>M3</v>
      </c>
      <c r="E463" s="105">
        <f>Cartilha_GLOBAL!$E463</f>
        <v>65.2</v>
      </c>
      <c r="F463" s="182">
        <f>Cartilha_GLOBAL!$F463</f>
        <v>80.03</v>
      </c>
      <c r="G463" s="108"/>
      <c r="H463" s="107">
        <f t="shared" si="24"/>
        <v>0</v>
      </c>
      <c r="I463" s="143">
        <f t="shared" si="25"/>
        <v>0</v>
      </c>
      <c r="J463" s="142"/>
      <c r="K463" s="146"/>
      <c r="L463" s="7" t="str">
        <f t="shared" si="26"/>
        <v/>
      </c>
      <c r="M463" s="7" t="str">
        <f t="shared" si="27"/>
        <v/>
      </c>
      <c r="N463" s="7" t="str">
        <f>Cartilha_GLOBAL!N463</f>
        <v/>
      </c>
      <c r="O463" s="144"/>
      <c r="Q463" s="151"/>
      <c r="R463" s="152">
        <v>0</v>
      </c>
      <c r="T463" s="153">
        <f>IF(Cartilha_GLOBAL!R463=0,0,IF(Cartilha_GLOBAL!R463&gt;0,"c","b"))</f>
        <v>0</v>
      </c>
    </row>
    <row r="464" ht="33.75" hidden="1" spans="1:20">
      <c r="A464" s="158">
        <f>Cartilha_GLOBAL!A464</f>
        <v>94332</v>
      </c>
      <c r="B464" s="94" t="str">
        <f>Cartilha_GLOBAL!B464</f>
        <v>SINAPI</v>
      </c>
      <c r="C464" s="104" t="str">
        <f>Cartilha_GLOBAL!C464</f>
        <v>ATERRO MECANIZADO DE VALA COM ESCAVADEIRA HIDRÁULICA (CAPACIDADE DA CAÇAMBA: 0,8 M³ / POTÊNCIA: 111 HP), LARGURA ATÉ 1,5 M, PROFUNDIDADE DE 4,5 A 6,0 M, COM AREIA PARA ATERRO. AF_05/2016</v>
      </c>
      <c r="D464" s="94" t="str">
        <f>Cartilha_GLOBAL!D464</f>
        <v>M3</v>
      </c>
      <c r="E464" s="105">
        <f>Cartilha_GLOBAL!$E464</f>
        <v>66.73</v>
      </c>
      <c r="F464" s="182">
        <f>Cartilha_GLOBAL!$F464</f>
        <v>81.9</v>
      </c>
      <c r="G464" s="108"/>
      <c r="H464" s="107">
        <f t="shared" si="24"/>
        <v>0</v>
      </c>
      <c r="I464" s="143">
        <f t="shared" si="25"/>
        <v>0</v>
      </c>
      <c r="J464" s="142"/>
      <c r="K464" s="146"/>
      <c r="L464" s="7" t="str">
        <f t="shared" si="26"/>
        <v/>
      </c>
      <c r="M464" s="7" t="str">
        <f t="shared" si="27"/>
        <v/>
      </c>
      <c r="N464" s="7" t="str">
        <f>Cartilha_GLOBAL!N464</f>
        <v/>
      </c>
      <c r="O464" s="144"/>
      <c r="Q464" s="151"/>
      <c r="R464" s="152">
        <v>0</v>
      </c>
      <c r="T464" s="153">
        <f>IF(Cartilha_GLOBAL!R464=0,0,IF(Cartilha_GLOBAL!R464&gt;0,"c","b"))</f>
        <v>0</v>
      </c>
    </row>
    <row r="465" ht="33.75" hidden="1" spans="1:20">
      <c r="A465" s="158">
        <f>Cartilha_GLOBAL!A465</f>
        <v>94333</v>
      </c>
      <c r="B465" s="94" t="str">
        <f>Cartilha_GLOBAL!B465</f>
        <v>SINAPI</v>
      </c>
      <c r="C465" s="104" t="str">
        <f>Cartilha_GLOBAL!C465</f>
        <v>ATERRO MECANIZADO DE VALA COM ESCAVADEIRA HIDRÁULICA (CAPACIDADE DA CAÇAMBA: 0,8 M³ / POTÊNCIA: 111 HP), LARGURA DE 1,5 A 2,5 M, PROFUNDIDADE DE 4,5 A 6,0 M, COM AREIA PARA ATERRO. AF_05/2016</v>
      </c>
      <c r="D465" s="94" t="str">
        <f>Cartilha_GLOBAL!D465</f>
        <v>M3</v>
      </c>
      <c r="E465" s="105">
        <f>Cartilha_GLOBAL!$E465</f>
        <v>64.13</v>
      </c>
      <c r="F465" s="182">
        <f>Cartilha_GLOBAL!$F465</f>
        <v>78.71</v>
      </c>
      <c r="G465" s="108"/>
      <c r="H465" s="107">
        <f t="shared" si="24"/>
        <v>0</v>
      </c>
      <c r="I465" s="143">
        <f t="shared" si="25"/>
        <v>0</v>
      </c>
      <c r="J465" s="142"/>
      <c r="K465" s="146"/>
      <c r="L465" s="7" t="str">
        <f t="shared" si="26"/>
        <v/>
      </c>
      <c r="M465" s="7" t="str">
        <f t="shared" si="27"/>
        <v/>
      </c>
      <c r="N465" s="7" t="str">
        <f>Cartilha_GLOBAL!N465</f>
        <v/>
      </c>
      <c r="O465" s="144"/>
      <c r="Q465" s="151"/>
      <c r="R465" s="152">
        <v>0</v>
      </c>
      <c r="T465" s="153">
        <f>IF(Cartilha_GLOBAL!R465=0,0,IF(Cartilha_GLOBAL!R465&gt;0,"c","b"))</f>
        <v>0</v>
      </c>
    </row>
    <row r="466" ht="33.75" hidden="1" spans="1:20">
      <c r="A466" s="158">
        <f>Cartilha_GLOBAL!A466</f>
        <v>94338</v>
      </c>
      <c r="B466" s="94" t="str">
        <f>Cartilha_GLOBAL!B466</f>
        <v>SINAPI</v>
      </c>
      <c r="C466" s="104" t="str">
        <f>Cartilha_GLOBAL!C466</f>
        <v>ATERRO MECANIZADO DE VALA COM RETROESCAVADEIRA (CAPACIDADE DA CAÇAMBA DA RETRO: 0,26 M³ / POTÊNCIA: 88 HP), LARGURA ATÉ 0,8 M, PROFUNDIDADE ATÉ 1,5 M, COM AREIA PARA ATERRO. AF_05/2016</v>
      </c>
      <c r="D466" s="94" t="str">
        <f>Cartilha_GLOBAL!D466</f>
        <v>M3</v>
      </c>
      <c r="E466" s="105">
        <f>Cartilha_GLOBAL!$E466</f>
        <v>85.66</v>
      </c>
      <c r="F466" s="182">
        <f>Cartilha_GLOBAL!$F466</f>
        <v>105.14</v>
      </c>
      <c r="G466" s="108"/>
      <c r="H466" s="107">
        <f t="shared" si="24"/>
        <v>0</v>
      </c>
      <c r="I466" s="143">
        <f t="shared" si="25"/>
        <v>0</v>
      </c>
      <c r="J466" s="142"/>
      <c r="K466" s="146"/>
      <c r="L466" s="7" t="str">
        <f t="shared" si="26"/>
        <v/>
      </c>
      <c r="M466" s="7" t="str">
        <f t="shared" si="27"/>
        <v/>
      </c>
      <c r="N466" s="7" t="str">
        <f>Cartilha_GLOBAL!N466</f>
        <v/>
      </c>
      <c r="O466" s="144"/>
      <c r="Q466" s="151"/>
      <c r="R466" s="152">
        <v>0</v>
      </c>
      <c r="T466" s="153">
        <f>IF(Cartilha_GLOBAL!R466=0,0,IF(Cartilha_GLOBAL!R466&gt;0,"c","b"))</f>
        <v>0</v>
      </c>
    </row>
    <row r="467" ht="33.75" hidden="1" spans="1:20">
      <c r="A467" s="158">
        <f>Cartilha_GLOBAL!A467</f>
        <v>94339</v>
      </c>
      <c r="B467" s="94" t="str">
        <f>Cartilha_GLOBAL!B467</f>
        <v>SINAPI</v>
      </c>
      <c r="C467" s="104" t="str">
        <f>Cartilha_GLOBAL!C467</f>
        <v>ATERRO MECANIZADO DE VALA COM RETROESCAVADEIRA (CAPACIDADE DA CAÇAMBA DA RETRO: 0,26 M³ / POTÊNCIA: 88 HP), LARGURA DE 0,8 A 1,5 M, PROFUNDIDADE ATÉ 1,5 M, COM AREIA PARA ATERRO. AF_05/2016</v>
      </c>
      <c r="D467" s="94" t="str">
        <f>Cartilha_GLOBAL!D467</f>
        <v>M3</v>
      </c>
      <c r="E467" s="105">
        <f>Cartilha_GLOBAL!$E467</f>
        <v>75.56</v>
      </c>
      <c r="F467" s="182">
        <f>Cartilha_GLOBAL!$F467</f>
        <v>92.74</v>
      </c>
      <c r="G467" s="108"/>
      <c r="H467" s="107">
        <f t="shared" si="24"/>
        <v>0</v>
      </c>
      <c r="I467" s="143">
        <f t="shared" si="25"/>
        <v>0</v>
      </c>
      <c r="J467" s="142"/>
      <c r="K467" s="146"/>
      <c r="L467" s="7" t="str">
        <f t="shared" si="26"/>
        <v/>
      </c>
      <c r="M467" s="7" t="str">
        <f t="shared" si="27"/>
        <v/>
      </c>
      <c r="N467" s="7" t="str">
        <f>Cartilha_GLOBAL!N467</f>
        <v/>
      </c>
      <c r="O467" s="144"/>
      <c r="Q467" s="151"/>
      <c r="R467" s="152">
        <v>0</v>
      </c>
      <c r="T467" s="153">
        <f>IF(Cartilha_GLOBAL!R467=0,0,IF(Cartilha_GLOBAL!R467&gt;0,"c","b"))</f>
        <v>0</v>
      </c>
    </row>
    <row r="468" ht="33.75" hidden="1" spans="1:20">
      <c r="A468" s="158">
        <f>Cartilha_GLOBAL!A468</f>
        <v>94340</v>
      </c>
      <c r="B468" s="94" t="str">
        <f>Cartilha_GLOBAL!B468</f>
        <v>SINAPI</v>
      </c>
      <c r="C468" s="104" t="str">
        <f>Cartilha_GLOBAL!C468</f>
        <v>ATERRO MECANIZADO DE VALA COM RETROESCAVADEIRA (CAPACIDADE DA CAÇAMBA DA RETRO: 0,26 M³ / POTÊNCIA: 88 HP), LARGURA ATÉ 0,8 M, PROFUNDIDADE DE 1,5 A 3,0 M, COM AREIA PARA ATERRO. AF_05/2016</v>
      </c>
      <c r="D468" s="94" t="str">
        <f>Cartilha_GLOBAL!D468</f>
        <v>M3</v>
      </c>
      <c r="E468" s="105">
        <f>Cartilha_GLOBAL!$E468</f>
        <v>71.1</v>
      </c>
      <c r="F468" s="182">
        <f>Cartilha_GLOBAL!$F468</f>
        <v>87.27</v>
      </c>
      <c r="G468" s="108"/>
      <c r="H468" s="107">
        <f t="shared" si="24"/>
        <v>0</v>
      </c>
      <c r="I468" s="143">
        <f t="shared" si="25"/>
        <v>0</v>
      </c>
      <c r="J468" s="142"/>
      <c r="K468" s="146"/>
      <c r="L468" s="7" t="str">
        <f t="shared" si="26"/>
        <v/>
      </c>
      <c r="M468" s="7" t="str">
        <f t="shared" si="27"/>
        <v/>
      </c>
      <c r="N468" s="7" t="str">
        <f>Cartilha_GLOBAL!N468</f>
        <v/>
      </c>
      <c r="O468" s="144"/>
      <c r="Q468" s="151"/>
      <c r="R468" s="152">
        <v>0</v>
      </c>
      <c r="T468" s="153">
        <f>IF(Cartilha_GLOBAL!R468=0,0,IF(Cartilha_GLOBAL!R468&gt;0,"c","b"))</f>
        <v>0</v>
      </c>
    </row>
    <row r="469" ht="33.75" hidden="1" spans="1:20">
      <c r="A469" s="158">
        <f>Cartilha_GLOBAL!A469</f>
        <v>94341</v>
      </c>
      <c r="B469" s="94" t="str">
        <f>Cartilha_GLOBAL!B469</f>
        <v>SINAPI</v>
      </c>
      <c r="C469" s="104" t="str">
        <f>Cartilha_GLOBAL!C469</f>
        <v>ATERRO MECANIZADO DE VALA COM RETROESCAVADEIRA (CAPACIDADE DA CAÇAMBA DA RETRO: 0,26 M³ / POTÊNCIA: 88 HP), LARGURA DE 0,8 A 1,5 M, PROFUNDIDADE DE 1,5 A 3,0 M, COM AREIA PARA ATERRO. AF_05/2016</v>
      </c>
      <c r="D469" s="94" t="str">
        <f>Cartilha_GLOBAL!D469</f>
        <v>M3</v>
      </c>
      <c r="E469" s="105">
        <f>Cartilha_GLOBAL!$E469</f>
        <v>65.33</v>
      </c>
      <c r="F469" s="182">
        <f>Cartilha_GLOBAL!$F469</f>
        <v>80.19</v>
      </c>
      <c r="G469" s="108"/>
      <c r="H469" s="107">
        <f t="shared" si="24"/>
        <v>0</v>
      </c>
      <c r="I469" s="143">
        <f t="shared" si="25"/>
        <v>0</v>
      </c>
      <c r="J469" s="142"/>
      <c r="K469" s="146"/>
      <c r="L469" s="7" t="str">
        <f t="shared" si="26"/>
        <v/>
      </c>
      <c r="M469" s="7" t="str">
        <f t="shared" si="27"/>
        <v/>
      </c>
      <c r="N469" s="7" t="str">
        <f>Cartilha_GLOBAL!N469</f>
        <v/>
      </c>
      <c r="O469" s="144"/>
      <c r="Q469" s="151"/>
      <c r="R469" s="152">
        <v>0</v>
      </c>
      <c r="T469" s="153">
        <f>IF(Cartilha_GLOBAL!R469=0,0,IF(Cartilha_GLOBAL!R469&gt;0,"c","b"))</f>
        <v>0</v>
      </c>
    </row>
    <row r="470" ht="22.5" spans="1:20">
      <c r="A470" s="158">
        <f>Cartilha_GLOBAL!A470</f>
        <v>96385</v>
      </c>
      <c r="B470" s="94" t="str">
        <f>Cartilha_GLOBAL!B470</f>
        <v>SINAPI</v>
      </c>
      <c r="C470" s="104" t="str">
        <f>Cartilha_GLOBAL!C470</f>
        <v>EXECUÇÃO E COMPACTAÇÃO DE ATERRO COM SOLO PREDOMINANTEMENTE ARGILOSO - EXCLUSIVE SOLO, ESCAVAÇÃO, CARGA E TRANSPORTE. AF_11/2019</v>
      </c>
      <c r="D470" s="94" t="str">
        <f>Cartilha_GLOBAL!D470</f>
        <v>M3</v>
      </c>
      <c r="E470" s="105">
        <f>Cartilha_GLOBAL!$E470</f>
        <v>12.04</v>
      </c>
      <c r="F470" s="182">
        <f>Cartilha_GLOBAL!$F470</f>
        <v>14.78</v>
      </c>
      <c r="G470" s="108">
        <v>84.2</v>
      </c>
      <c r="H470" s="107">
        <f t="shared" si="24"/>
        <v>14.78</v>
      </c>
      <c r="I470" s="143">
        <f t="shared" si="25"/>
        <v>1244.48</v>
      </c>
      <c r="J470" s="142"/>
      <c r="K470" s="146"/>
      <c r="L470" s="7" t="str">
        <f t="shared" si="26"/>
        <v>x</v>
      </c>
      <c r="M470" s="7" t="str">
        <f t="shared" si="27"/>
        <v>x</v>
      </c>
      <c r="N470" s="7" t="str">
        <f>Cartilha_GLOBAL!N470</f>
        <v>x</v>
      </c>
      <c r="O470" s="144"/>
      <c r="Q470" s="151"/>
      <c r="R470" s="152">
        <v>0</v>
      </c>
      <c r="T470" s="153">
        <f>IF(Cartilha_GLOBAL!R470=0,0,IF(Cartilha_GLOBAL!R470&gt;0,"c","b"))</f>
        <v>0</v>
      </c>
    </row>
    <row r="471" ht="22.5" hidden="1" spans="1:20">
      <c r="A471" s="158">
        <f>Cartilha_GLOBAL!A471</f>
        <v>96386</v>
      </c>
      <c r="B471" s="94" t="str">
        <f>Cartilha_GLOBAL!B471</f>
        <v>SINAPI</v>
      </c>
      <c r="C471" s="104" t="str">
        <f>Cartilha_GLOBAL!C471</f>
        <v>EXECUÇÃO E COMPACTAÇÃO DE ATERRO COM SOLO PREDOMINANTEMENTE ARENOSO - EXCLUSIVE SOLO, ESCAVAÇÃO, CARGA E TRANSPORTE. AF_11/2019</v>
      </c>
      <c r="D471" s="94" t="str">
        <f>Cartilha_GLOBAL!D471</f>
        <v>M3</v>
      </c>
      <c r="E471" s="105">
        <f>Cartilha_GLOBAL!$E471</f>
        <v>8.6</v>
      </c>
      <c r="F471" s="182">
        <f>Cartilha_GLOBAL!$F471</f>
        <v>10.56</v>
      </c>
      <c r="G471" s="108"/>
      <c r="H471" s="107">
        <f t="shared" si="24"/>
        <v>0</v>
      </c>
      <c r="I471" s="143">
        <f t="shared" si="25"/>
        <v>0</v>
      </c>
      <c r="J471" s="142"/>
      <c r="K471" s="146"/>
      <c r="L471" s="7" t="str">
        <f t="shared" si="26"/>
        <v/>
      </c>
      <c r="M471" s="7" t="str">
        <f t="shared" si="27"/>
        <v/>
      </c>
      <c r="N471" s="7" t="str">
        <f>Cartilha_GLOBAL!N471</f>
        <v/>
      </c>
      <c r="O471" s="144"/>
      <c r="Q471" s="151"/>
      <c r="R471" s="152">
        <v>0</v>
      </c>
      <c r="T471" s="153">
        <f>IF(Cartilha_GLOBAL!R471=0,0,IF(Cartilha_GLOBAL!R471&gt;0,"c","b"))</f>
        <v>0</v>
      </c>
    </row>
    <row r="472" ht="12.75" spans="1:20">
      <c r="A472" s="154" t="str">
        <f>Cartilha_GLOBAL!A472</f>
        <v>2.1.6</v>
      </c>
      <c r="B472" s="94">
        <f>Cartilha_GLOBAL!B472</f>
        <v>0</v>
      </c>
      <c r="C472" s="177" t="str">
        <f>Cartilha_GLOBAL!C472</f>
        <v>REATERRO MECANIZADO</v>
      </c>
      <c r="D472" s="156">
        <f>Cartilha_GLOBAL!D472</f>
        <v>0</v>
      </c>
      <c r="E472" s="105">
        <f>Cartilha_GLOBAL!$E472</f>
        <v>0</v>
      </c>
      <c r="F472" s="182">
        <f>Cartilha_GLOBAL!$F472</f>
        <v>0</v>
      </c>
      <c r="G472" s="180"/>
      <c r="H472" s="181">
        <f t="shared" ref="H472:H535" si="28">IF(G472=0,0,F472)</f>
        <v>0</v>
      </c>
      <c r="I472" s="186">
        <f t="shared" ref="I472:I535" si="29">IF(ISBLANK(G472),0,IF(R472=0,ROUND(G472*H472,2),IF(R472="b",ROUNDDOWN(G472*H472,2),ROUNDUP(G472*H472,2))))</f>
        <v>0</v>
      </c>
      <c r="J472" s="142"/>
      <c r="K472" s="145" t="str">
        <f>IF(OR(SUM(I473:I495)&gt;0,SUM(I473:I495)&gt;0),"xx","")</f>
        <v>xx</v>
      </c>
      <c r="L472" s="7" t="str">
        <f t="shared" ref="L472:L535" si="30">IF(K472="X","x",IF(K472="xx","x",IF(I472&gt;0,"x","")))</f>
        <v>x</v>
      </c>
      <c r="M472" s="7" t="str">
        <f t="shared" ref="M472:M535" si="31">IF(K472="X","x",IF(K472="xx","x",IF(I472&gt;0,"x","")))</f>
        <v>x</v>
      </c>
      <c r="N472" s="7" t="str">
        <f>Cartilha_GLOBAL!N472</f>
        <v>x</v>
      </c>
      <c r="O472" s="144"/>
      <c r="Q472" s="151"/>
      <c r="R472" s="152">
        <v>0</v>
      </c>
      <c r="T472" s="153">
        <f>IF(Cartilha_GLOBAL!R472=0,0,IF(Cartilha_GLOBAL!R472&gt;0,"c","b"))</f>
        <v>0</v>
      </c>
    </row>
    <row r="473" ht="33.75" hidden="1" spans="1:20">
      <c r="A473" s="158">
        <f>Cartilha_GLOBAL!A473</f>
        <v>93360</v>
      </c>
      <c r="B473" s="94" t="str">
        <f>Cartilha_GLOBAL!B473</f>
        <v>SINAPI</v>
      </c>
      <c r="C473" s="104" t="str">
        <f>Cartilha_GLOBAL!C473</f>
        <v>REATERRO MECANIZADO DE VALA COM ESCAVADEIRA HIDRÁULICA (CAPACIDADE DA CAÇAMBA: 0,8 M³ / POTÊNCIA: 111 HP), LARGURA DE 1,5 A 2,5 M, PROFUNDIDADE ATÉ 1,5 M, COM SOLO DE 1ª CATEGORIA EM LOCAIS COM ALTO NÍVEL DE INTERFERÊNCIA. AF_04/2016</v>
      </c>
      <c r="D473" s="94" t="str">
        <f>Cartilha_GLOBAL!D473</f>
        <v>M3</v>
      </c>
      <c r="E473" s="105">
        <f>Cartilha_GLOBAL!$E473</f>
        <v>24.67</v>
      </c>
      <c r="F473" s="182">
        <f>Cartilha_GLOBAL!$F473</f>
        <v>30.28</v>
      </c>
      <c r="G473" s="108"/>
      <c r="H473" s="107">
        <f t="shared" si="28"/>
        <v>0</v>
      </c>
      <c r="I473" s="143">
        <f t="shared" si="29"/>
        <v>0</v>
      </c>
      <c r="J473" s="142"/>
      <c r="K473" s="146"/>
      <c r="L473" s="7" t="str">
        <f t="shared" si="30"/>
        <v/>
      </c>
      <c r="M473" s="7" t="str">
        <f t="shared" si="31"/>
        <v/>
      </c>
      <c r="N473" s="7" t="str">
        <f>Cartilha_GLOBAL!N473</f>
        <v/>
      </c>
      <c r="O473" s="144"/>
      <c r="Q473" s="151"/>
      <c r="R473" s="152">
        <v>0</v>
      </c>
      <c r="T473" s="153">
        <f>IF(Cartilha_GLOBAL!R473=0,0,IF(Cartilha_GLOBAL!R473&gt;0,"c","b"))</f>
        <v>0</v>
      </c>
    </row>
    <row r="474" ht="33.75" hidden="1" spans="1:20">
      <c r="A474" s="158">
        <f>Cartilha_GLOBAL!A474</f>
        <v>93361</v>
      </c>
      <c r="B474" s="94" t="str">
        <f>Cartilha_GLOBAL!B474</f>
        <v>SINAPI</v>
      </c>
      <c r="C474" s="104" t="str">
        <f>Cartilha_GLOBAL!C474</f>
        <v>REATERRO MECANIZADO DE VALA COM ESCAVADEIRA HIDRÁULICA (CAPACIDADE DA CAÇAMBA: 0,8 M³ / POTÊNCIA: 111 HP), LARGURA ATÉ 1,5 M, PROFUNDIDADE DE 1,5 A 3,0 M, COM SOLO DE 1ª CATEGORIA EM LOCAIS COM ALTO NÍVEL DE INTERFERÊNCIA. AF_04/2016</v>
      </c>
      <c r="D474" s="94" t="str">
        <f>Cartilha_GLOBAL!D474</f>
        <v>M3</v>
      </c>
      <c r="E474" s="105">
        <f>Cartilha_GLOBAL!$E474</f>
        <v>20.38</v>
      </c>
      <c r="F474" s="182">
        <f>Cartilha_GLOBAL!$F474</f>
        <v>25.01</v>
      </c>
      <c r="G474" s="108"/>
      <c r="H474" s="107">
        <f t="shared" si="28"/>
        <v>0</v>
      </c>
      <c r="I474" s="143">
        <f t="shared" si="29"/>
        <v>0</v>
      </c>
      <c r="J474" s="142"/>
      <c r="K474" s="146"/>
      <c r="L474" s="7" t="str">
        <f t="shared" si="30"/>
        <v/>
      </c>
      <c r="M474" s="7" t="str">
        <f t="shared" si="31"/>
        <v/>
      </c>
      <c r="N474" s="7" t="str">
        <f>Cartilha_GLOBAL!N474</f>
        <v/>
      </c>
      <c r="O474" s="144"/>
      <c r="Q474" s="151"/>
      <c r="R474" s="152">
        <v>0</v>
      </c>
      <c r="T474" s="153">
        <f>IF(Cartilha_GLOBAL!R474=0,0,IF(Cartilha_GLOBAL!R474&gt;0,"c","b"))</f>
        <v>0</v>
      </c>
    </row>
    <row r="475" ht="33.75" hidden="1" spans="1:20">
      <c r="A475" s="158">
        <f>Cartilha_GLOBAL!A475</f>
        <v>93362</v>
      </c>
      <c r="B475" s="94" t="str">
        <f>Cartilha_GLOBAL!B475</f>
        <v>SINAPI</v>
      </c>
      <c r="C475" s="104" t="str">
        <f>Cartilha_GLOBAL!C475</f>
        <v>REATERRO MECANIZADO DE VALA COM ESCAVADEIRA HIDRÁULICA (CAPACIDADE DA CAÇAMBA: 0,8 M³ / POTÊNCIA: 111 HP), LARGURA DE 1,5 A 2,5 M, PROFUNDIDADE DE 1,5 A 3,0 M, COM SOLO DE 1ª CATEGORIA EM LOCAIS COM ALTO NÍVEL DE INTERFERÊNCIA. AF_04/2016</v>
      </c>
      <c r="D475" s="94" t="str">
        <f>Cartilha_GLOBAL!D475</f>
        <v>M3</v>
      </c>
      <c r="E475" s="105">
        <f>Cartilha_GLOBAL!$E475</f>
        <v>14.71</v>
      </c>
      <c r="F475" s="182">
        <f>Cartilha_GLOBAL!$F475</f>
        <v>18.06</v>
      </c>
      <c r="G475" s="108"/>
      <c r="H475" s="107">
        <f t="shared" si="28"/>
        <v>0</v>
      </c>
      <c r="I475" s="143">
        <f t="shared" si="29"/>
        <v>0</v>
      </c>
      <c r="J475" s="142"/>
      <c r="K475" s="146"/>
      <c r="L475" s="7" t="str">
        <f t="shared" si="30"/>
        <v/>
      </c>
      <c r="M475" s="7" t="str">
        <f t="shared" si="31"/>
        <v/>
      </c>
      <c r="N475" s="7" t="str">
        <f>Cartilha_GLOBAL!N475</f>
        <v/>
      </c>
      <c r="O475" s="144"/>
      <c r="Q475" s="151"/>
      <c r="R475" s="152">
        <v>0</v>
      </c>
      <c r="T475" s="153">
        <f>IF(Cartilha_GLOBAL!R475=0,0,IF(Cartilha_GLOBAL!R475&gt;0,"c","b"))</f>
        <v>0</v>
      </c>
    </row>
    <row r="476" ht="33.75" hidden="1" spans="1:20">
      <c r="A476" s="158">
        <f>Cartilha_GLOBAL!A476</f>
        <v>93363</v>
      </c>
      <c r="B476" s="94" t="str">
        <f>Cartilha_GLOBAL!B476</f>
        <v>SINAPI</v>
      </c>
      <c r="C476" s="104" t="str">
        <f>Cartilha_GLOBAL!C476</f>
        <v>REATERRO MECANIZADO DE VALA COM ESCAVADEIRA HIDRÁULICA (CAPACIDADE DA CAÇAMBA: 0,8 M³ / POTÊNCIA: 111 HP), LARGURA ATÉ 1,5 M, PROFUNDIDADE DE 3,0 A 4,5 M COM SOLO DE 1ª CATEGORIA EM LOCAIS COM ALTO NÍVEL DE INTERFERÊNCIA. AF_04/2016</v>
      </c>
      <c r="D476" s="94" t="str">
        <f>Cartilha_GLOBAL!D476</f>
        <v>M3</v>
      </c>
      <c r="E476" s="105">
        <f>Cartilha_GLOBAL!$E476</f>
        <v>15.95</v>
      </c>
      <c r="F476" s="182">
        <f>Cartilha_GLOBAL!$F476</f>
        <v>19.58</v>
      </c>
      <c r="G476" s="108"/>
      <c r="H476" s="107">
        <f t="shared" si="28"/>
        <v>0</v>
      </c>
      <c r="I476" s="143">
        <f t="shared" si="29"/>
        <v>0</v>
      </c>
      <c r="J476" s="142"/>
      <c r="K476" s="146"/>
      <c r="L476" s="7" t="str">
        <f t="shared" si="30"/>
        <v/>
      </c>
      <c r="M476" s="7" t="str">
        <f t="shared" si="31"/>
        <v/>
      </c>
      <c r="N476" s="7" t="str">
        <f>Cartilha_GLOBAL!N476</f>
        <v/>
      </c>
      <c r="O476" s="144"/>
      <c r="Q476" s="151"/>
      <c r="R476" s="152">
        <v>0</v>
      </c>
      <c r="T476" s="153">
        <f>IF(Cartilha_GLOBAL!R476=0,0,IF(Cartilha_GLOBAL!R476&gt;0,"c","b"))</f>
        <v>0</v>
      </c>
    </row>
    <row r="477" ht="33.75" hidden="1" spans="1:20">
      <c r="A477" s="158">
        <f>Cartilha_GLOBAL!A477</f>
        <v>93364</v>
      </c>
      <c r="B477" s="94" t="str">
        <f>Cartilha_GLOBAL!B477</f>
        <v>SINAPI</v>
      </c>
      <c r="C477" s="104" t="str">
        <f>Cartilha_GLOBAL!C477</f>
        <v>REATERRO MECANIZADO DE VALA COM ESCAVADEIRA HIDRÁULICA (CAPACIDADE DA CAÇAMBA: 0,8 M³ / POTÊNCIA: 111 HP), LARGURA DE 1,5 A 2,5 M, PROFUNDIDADE DE 3,0  A 4,5 M, COM SOLO (SEM SUBSTITUIÇÃO) DE 1ª CATEGORIA EM LOCAIS COM ALTO NÍVEL DE INTERFERÊNCIA. AF_04/2016</v>
      </c>
      <c r="D477" s="94" t="str">
        <f>Cartilha_GLOBAL!D477</f>
        <v>M3</v>
      </c>
      <c r="E477" s="105">
        <f>Cartilha_GLOBAL!$E477</f>
        <v>12.55</v>
      </c>
      <c r="F477" s="182">
        <f>Cartilha_GLOBAL!$F477</f>
        <v>15.4</v>
      </c>
      <c r="G477" s="108"/>
      <c r="H477" s="107">
        <f t="shared" si="28"/>
        <v>0</v>
      </c>
      <c r="I477" s="143">
        <f t="shared" si="29"/>
        <v>0</v>
      </c>
      <c r="J477" s="142"/>
      <c r="K477" s="146"/>
      <c r="L477" s="7" t="str">
        <f t="shared" si="30"/>
        <v/>
      </c>
      <c r="M477" s="7" t="str">
        <f t="shared" si="31"/>
        <v/>
      </c>
      <c r="N477" s="7" t="str">
        <f>Cartilha_GLOBAL!N477</f>
        <v/>
      </c>
      <c r="O477" s="144"/>
      <c r="Q477" s="151"/>
      <c r="R477" s="152">
        <v>0</v>
      </c>
      <c r="T477" s="153">
        <f>IF(Cartilha_GLOBAL!R477=0,0,IF(Cartilha_GLOBAL!R477&gt;0,"c","b"))</f>
        <v>0</v>
      </c>
    </row>
    <row r="478" ht="33.75" hidden="1" spans="1:20">
      <c r="A478" s="158">
        <f>Cartilha_GLOBAL!A478</f>
        <v>93365</v>
      </c>
      <c r="B478" s="94" t="str">
        <f>Cartilha_GLOBAL!B478</f>
        <v>SINAPI</v>
      </c>
      <c r="C478" s="104" t="str">
        <f>Cartilha_GLOBAL!C478</f>
        <v>REATERRO MECANIZADO DE VALA COM ESCAVADEIRA HIDRÁULICA (CAPACIDADE DA CAÇAMBA: 0,8 M³ / POTÊNCIA: 111 HP), LARGURA ATÉ 1,5 M, PROFUNDIDADE DE 4,5 A 6,0 M, COM SOLO DE 1ª CATEGORIA EM LOCAIS COM ALTO NÍVEL DE INTERFERÊNCIA. AF_04/2016</v>
      </c>
      <c r="D478" s="94" t="str">
        <f>Cartilha_GLOBAL!D478</f>
        <v>M3</v>
      </c>
      <c r="E478" s="105">
        <f>Cartilha_GLOBAL!$E478</f>
        <v>13.99</v>
      </c>
      <c r="F478" s="182">
        <f>Cartilha_GLOBAL!$F478</f>
        <v>17.17</v>
      </c>
      <c r="G478" s="108"/>
      <c r="H478" s="107">
        <f t="shared" si="28"/>
        <v>0</v>
      </c>
      <c r="I478" s="143">
        <f t="shared" si="29"/>
        <v>0</v>
      </c>
      <c r="J478" s="142"/>
      <c r="K478" s="146"/>
      <c r="L478" s="7" t="str">
        <f t="shared" si="30"/>
        <v/>
      </c>
      <c r="M478" s="7" t="str">
        <f t="shared" si="31"/>
        <v/>
      </c>
      <c r="N478" s="7" t="str">
        <f>Cartilha_GLOBAL!N478</f>
        <v/>
      </c>
      <c r="O478" s="144"/>
      <c r="Q478" s="151"/>
      <c r="R478" s="152">
        <v>0</v>
      </c>
      <c r="T478" s="153">
        <f>IF(Cartilha_GLOBAL!R478=0,0,IF(Cartilha_GLOBAL!R478&gt;0,"c","b"))</f>
        <v>0</v>
      </c>
    </row>
    <row r="479" ht="33.75" hidden="1" spans="1:20">
      <c r="A479" s="158">
        <f>Cartilha_GLOBAL!A479</f>
        <v>93366</v>
      </c>
      <c r="B479" s="94" t="str">
        <f>Cartilha_GLOBAL!B479</f>
        <v>SINAPI</v>
      </c>
      <c r="C479" s="104" t="str">
        <f>Cartilha_GLOBAL!C479</f>
        <v>REATERRO MECANIZADO DE VALA COM ESCAVADEIRA HIDRÁULICA (CAPACIDADE DA CAÇAMBA: 0,8 M³ / POTÊNCIA: 111 HP), LARGURA DE 1,5 A 2,5 M, PROFUNDIDADE DE 4,5 A 6,0 M, COM SOLO DE 1ª CATEGORIA EM LOCAIS COM ALTO NÍVEL DE INTERFERÊNCIA. AF_04/2016</v>
      </c>
      <c r="D479" s="94" t="str">
        <f>Cartilha_GLOBAL!D479</f>
        <v>M3</v>
      </c>
      <c r="E479" s="105">
        <f>Cartilha_GLOBAL!$E479</f>
        <v>11.5</v>
      </c>
      <c r="F479" s="182">
        <f>Cartilha_GLOBAL!$F479</f>
        <v>14.12</v>
      </c>
      <c r="G479" s="108"/>
      <c r="H479" s="107">
        <f t="shared" si="28"/>
        <v>0</v>
      </c>
      <c r="I479" s="143">
        <f t="shared" si="29"/>
        <v>0</v>
      </c>
      <c r="J479" s="142"/>
      <c r="K479" s="146"/>
      <c r="L479" s="7" t="str">
        <f t="shared" si="30"/>
        <v/>
      </c>
      <c r="M479" s="7" t="str">
        <f t="shared" si="31"/>
        <v/>
      </c>
      <c r="N479" s="7" t="str">
        <f>Cartilha_GLOBAL!N479</f>
        <v/>
      </c>
      <c r="O479" s="144"/>
      <c r="Q479" s="151"/>
      <c r="R479" s="152">
        <v>0</v>
      </c>
      <c r="T479" s="153">
        <f>IF(Cartilha_GLOBAL!R479=0,0,IF(Cartilha_GLOBAL!R479&gt;0,"c","b"))</f>
        <v>0</v>
      </c>
    </row>
    <row r="480" ht="33.75" hidden="1" spans="1:20">
      <c r="A480" s="158">
        <f>Cartilha_GLOBAL!A480</f>
        <v>93367</v>
      </c>
      <c r="B480" s="94" t="str">
        <f>Cartilha_GLOBAL!B480</f>
        <v>SINAPI</v>
      </c>
      <c r="C480" s="104" t="str">
        <f>Cartilha_GLOBAL!C480</f>
        <v>REATERRO MECANIZADO DE VALA COM ESCAVADEIRA HIDRÁULICA (CAPACIDADE DA CAÇAMBA: 0,8 M³ / POTÊNCIA: 111 HP), LARGURA DE 1,5 A 2,5 M, PROFUNDIDADE ATÉ 1,5 M, COM SOLO DE 1ª CATEGORIA EM LOCAIS COM BAIXO NÍVEL DE INTERFERÊNCIA. AF_04/2016</v>
      </c>
      <c r="D480" s="94" t="str">
        <f>Cartilha_GLOBAL!D480</f>
        <v>M3</v>
      </c>
      <c r="E480" s="105">
        <f>Cartilha_GLOBAL!$E480</f>
        <v>23.07</v>
      </c>
      <c r="F480" s="182">
        <f>Cartilha_GLOBAL!$F480</f>
        <v>28.32</v>
      </c>
      <c r="G480" s="108"/>
      <c r="H480" s="107">
        <f t="shared" si="28"/>
        <v>0</v>
      </c>
      <c r="I480" s="143">
        <f t="shared" si="29"/>
        <v>0</v>
      </c>
      <c r="J480" s="142"/>
      <c r="K480" s="146"/>
      <c r="L480" s="7" t="str">
        <f t="shared" si="30"/>
        <v/>
      </c>
      <c r="M480" s="7" t="str">
        <f t="shared" si="31"/>
        <v/>
      </c>
      <c r="N480" s="7" t="str">
        <f>Cartilha_GLOBAL!N480</f>
        <v/>
      </c>
      <c r="O480" s="144"/>
      <c r="Q480" s="151"/>
      <c r="R480" s="152">
        <v>0</v>
      </c>
      <c r="T480" s="153">
        <f>IF(Cartilha_GLOBAL!R480=0,0,IF(Cartilha_GLOBAL!R480&gt;0,"c","b"))</f>
        <v>0</v>
      </c>
    </row>
    <row r="481" ht="33.75" hidden="1" spans="1:20">
      <c r="A481" s="158">
        <f>Cartilha_GLOBAL!A481</f>
        <v>93368</v>
      </c>
      <c r="B481" s="94" t="str">
        <f>Cartilha_GLOBAL!B481</f>
        <v>SINAPI</v>
      </c>
      <c r="C481" s="104" t="str">
        <f>Cartilha_GLOBAL!C481</f>
        <v>REATERRO MECANIZADO DE VALA COM ESCAVADEIRA HIDRÁULICA (CAPACIDADE DA CAÇAMBA: 0,8 M³ / POTÊNCIA: 111 HP), LARGURA ATÉ 1,5 M, PROFUNDIDADE DE 1,5 A 3,0 M, COM SOLO DE 1ª CATEGORIA EM LOCAIS COM BAIXO NÍVEL DE INTERFERÊNCIA. AF_04/2016</v>
      </c>
      <c r="D481" s="94" t="str">
        <f>Cartilha_GLOBAL!D481</f>
        <v>M3</v>
      </c>
      <c r="E481" s="105">
        <f>Cartilha_GLOBAL!$E481</f>
        <v>18.68</v>
      </c>
      <c r="F481" s="182">
        <f>Cartilha_GLOBAL!$F481</f>
        <v>22.93</v>
      </c>
      <c r="G481" s="108"/>
      <c r="H481" s="107">
        <f t="shared" si="28"/>
        <v>0</v>
      </c>
      <c r="I481" s="143">
        <f t="shared" si="29"/>
        <v>0</v>
      </c>
      <c r="J481" s="142"/>
      <c r="K481" s="146"/>
      <c r="L481" s="7" t="str">
        <f t="shared" si="30"/>
        <v/>
      </c>
      <c r="M481" s="7" t="str">
        <f t="shared" si="31"/>
        <v/>
      </c>
      <c r="N481" s="7" t="str">
        <f>Cartilha_GLOBAL!N481</f>
        <v/>
      </c>
      <c r="O481" s="144"/>
      <c r="Q481" s="151"/>
      <c r="R481" s="152">
        <v>0</v>
      </c>
      <c r="T481" s="153">
        <f>IF(Cartilha_GLOBAL!R481=0,0,IF(Cartilha_GLOBAL!R481&gt;0,"c","b"))</f>
        <v>0</v>
      </c>
    </row>
    <row r="482" ht="33.75" hidden="1" spans="1:20">
      <c r="A482" s="158">
        <f>Cartilha_GLOBAL!A482</f>
        <v>93369</v>
      </c>
      <c r="B482" s="94" t="str">
        <f>Cartilha_GLOBAL!B482</f>
        <v>SINAPI</v>
      </c>
      <c r="C482" s="104" t="str">
        <f>Cartilha_GLOBAL!C482</f>
        <v>REATERRO MECANIZADO DE VALA COM ESCAVADEIRA HIDRÁULICA (CAPACIDADE DA CAÇAMBA: 0,8 M³ / POTÊNCIA: 111 HP), LARGURA DE 1,5 A 2,5 M, PROFUNDIDADE DE 1,5 A 3,0 M, COM SOLO (SEM SUBSTITUIÇÃO) DE 1ª CATEGORIA EM LOCAIS COM BAIXO NÍVEL DE INTERFERÊNCIA. AF_04/2016</v>
      </c>
      <c r="D482" s="94" t="str">
        <f>Cartilha_GLOBAL!D482</f>
        <v>M3</v>
      </c>
      <c r="E482" s="105">
        <f>Cartilha_GLOBAL!$E482</f>
        <v>13.11</v>
      </c>
      <c r="F482" s="182">
        <f>Cartilha_GLOBAL!$F482</f>
        <v>16.09</v>
      </c>
      <c r="G482" s="108"/>
      <c r="H482" s="107">
        <f t="shared" si="28"/>
        <v>0</v>
      </c>
      <c r="I482" s="143">
        <f t="shared" si="29"/>
        <v>0</v>
      </c>
      <c r="J482" s="142"/>
      <c r="K482" s="146"/>
      <c r="L482" s="7" t="str">
        <f t="shared" si="30"/>
        <v/>
      </c>
      <c r="M482" s="7" t="str">
        <f t="shared" si="31"/>
        <v/>
      </c>
      <c r="N482" s="7" t="str">
        <f>Cartilha_GLOBAL!N482</f>
        <v/>
      </c>
      <c r="O482" s="144"/>
      <c r="Q482" s="151"/>
      <c r="R482" s="152">
        <v>0</v>
      </c>
      <c r="T482" s="153">
        <f>IF(Cartilha_GLOBAL!R482=0,0,IF(Cartilha_GLOBAL!R482&gt;0,"c","b"))</f>
        <v>0</v>
      </c>
    </row>
    <row r="483" ht="33.75" hidden="1" spans="1:20">
      <c r="A483" s="158">
        <f>Cartilha_GLOBAL!A483</f>
        <v>93370</v>
      </c>
      <c r="B483" s="94" t="str">
        <f>Cartilha_GLOBAL!B483</f>
        <v>SINAPI</v>
      </c>
      <c r="C483" s="104" t="str">
        <f>Cartilha_GLOBAL!C483</f>
        <v>REATERRO MECANIZADO DE VALA COM ESCAVADEIRA HIDRÁULICA (CAPACIDADE DA CAÇAMBA: 0,8 M³ / POTÊNCIA: 111 HP), LARGURA ATÉ 1,5 M, PROFUNDIDADE DE 3,0 A 4,5 M, COM SOLO DE 1ª CATEGORIA EM LOCAIS COM BAIXO NÍVEL DE INTERFERÊNCIA. AF_04/2016</v>
      </c>
      <c r="D483" s="94" t="str">
        <f>Cartilha_GLOBAL!D483</f>
        <v>M3</v>
      </c>
      <c r="E483" s="105">
        <f>Cartilha_GLOBAL!$E483</f>
        <v>14.39</v>
      </c>
      <c r="F483" s="182">
        <f>Cartilha_GLOBAL!$F483</f>
        <v>17.66</v>
      </c>
      <c r="G483" s="108"/>
      <c r="H483" s="107">
        <f t="shared" si="28"/>
        <v>0</v>
      </c>
      <c r="I483" s="143">
        <f t="shared" si="29"/>
        <v>0</v>
      </c>
      <c r="J483" s="142"/>
      <c r="K483" s="146"/>
      <c r="L483" s="7" t="str">
        <f t="shared" si="30"/>
        <v/>
      </c>
      <c r="M483" s="7" t="str">
        <f t="shared" si="31"/>
        <v/>
      </c>
      <c r="N483" s="7" t="str">
        <f>Cartilha_GLOBAL!N483</f>
        <v/>
      </c>
      <c r="O483" s="144"/>
      <c r="Q483" s="151"/>
      <c r="R483" s="152">
        <v>0</v>
      </c>
      <c r="T483" s="153">
        <f>IF(Cartilha_GLOBAL!R483=0,0,IF(Cartilha_GLOBAL!R483&gt;0,"c","b"))</f>
        <v>0</v>
      </c>
    </row>
    <row r="484" ht="33.75" hidden="1" spans="1:20">
      <c r="A484" s="158">
        <f>Cartilha_GLOBAL!A484</f>
        <v>93371</v>
      </c>
      <c r="B484" s="94" t="str">
        <f>Cartilha_GLOBAL!B484</f>
        <v>SINAPI</v>
      </c>
      <c r="C484" s="104" t="str">
        <f>Cartilha_GLOBAL!C484</f>
        <v>REATERRO MECANIZADO DE VALA COM ESCAVADEIRA HIDRÁULICA (CAPACIDADE DA CAÇAMBA: 0,8 M³ / POTÊNCIA: 111 HP), LARGURA DE 1,5 A 2,5 M, PROFUNDIDADE DE 3,0 A 4,5 M, COM SOLO (SEM SUBSTITUIÇÃO) DE 1ª CATEGORIA EM LOCAIS COM BAIXO NÍVEL DE INTERFERÊNCIA. AF_04/2016</v>
      </c>
      <c r="D484" s="94" t="str">
        <f>Cartilha_GLOBAL!D484</f>
        <v>M3</v>
      </c>
      <c r="E484" s="105">
        <f>Cartilha_GLOBAL!$E484</f>
        <v>10.98</v>
      </c>
      <c r="F484" s="182">
        <f>Cartilha_GLOBAL!$F484</f>
        <v>13.48</v>
      </c>
      <c r="G484" s="108"/>
      <c r="H484" s="107">
        <f t="shared" si="28"/>
        <v>0</v>
      </c>
      <c r="I484" s="143">
        <f t="shared" si="29"/>
        <v>0</v>
      </c>
      <c r="J484" s="142"/>
      <c r="K484" s="146"/>
      <c r="L484" s="7" t="str">
        <f t="shared" si="30"/>
        <v/>
      </c>
      <c r="M484" s="7" t="str">
        <f t="shared" si="31"/>
        <v/>
      </c>
      <c r="N484" s="7" t="str">
        <f>Cartilha_GLOBAL!N484</f>
        <v/>
      </c>
      <c r="O484" s="144"/>
      <c r="Q484" s="151"/>
      <c r="R484" s="152">
        <v>0</v>
      </c>
      <c r="T484" s="153">
        <f>IF(Cartilha_GLOBAL!R484=0,0,IF(Cartilha_GLOBAL!R484&gt;0,"c","b"))</f>
        <v>0</v>
      </c>
    </row>
    <row r="485" ht="33.75" hidden="1" spans="1:20">
      <c r="A485" s="158">
        <f>Cartilha_GLOBAL!A485</f>
        <v>93372</v>
      </c>
      <c r="B485" s="94" t="str">
        <f>Cartilha_GLOBAL!B485</f>
        <v>SINAPI</v>
      </c>
      <c r="C485" s="104" t="str">
        <f>Cartilha_GLOBAL!C485</f>
        <v>REATERRO MECANIZADO DE VALA COM ESCAVADEIRA HIDRÁULICA (CAPACIDADE DA CAÇAMBA: 0,8 M³ / POTÊNCIA: 111 HP), LARGURA ATÉ 1,5 M, PROFUNDIDADE DE 4,5 A 6,0 M, COM SOLO DE 1ª CATEGORIA EM LOCAIS COM BAIXO NÍVEL DE INTERFERÊNCIA. AF_04/2016</v>
      </c>
      <c r="D485" s="94" t="str">
        <f>Cartilha_GLOBAL!D485</f>
        <v>M3</v>
      </c>
      <c r="E485" s="105">
        <f>Cartilha_GLOBAL!$E485</f>
        <v>12.52</v>
      </c>
      <c r="F485" s="182">
        <f>Cartilha_GLOBAL!$F485</f>
        <v>15.37</v>
      </c>
      <c r="G485" s="108"/>
      <c r="H485" s="107">
        <f t="shared" si="28"/>
        <v>0</v>
      </c>
      <c r="I485" s="143">
        <f t="shared" si="29"/>
        <v>0</v>
      </c>
      <c r="J485" s="142"/>
      <c r="K485" s="146"/>
      <c r="L485" s="7" t="str">
        <f t="shared" si="30"/>
        <v/>
      </c>
      <c r="M485" s="7" t="str">
        <f t="shared" si="31"/>
        <v/>
      </c>
      <c r="N485" s="7" t="str">
        <f>Cartilha_GLOBAL!N485</f>
        <v/>
      </c>
      <c r="O485" s="144"/>
      <c r="Q485" s="151"/>
      <c r="R485" s="152">
        <v>0</v>
      </c>
      <c r="T485" s="153">
        <f>IF(Cartilha_GLOBAL!R485=0,0,IF(Cartilha_GLOBAL!R485&gt;0,"c","b"))</f>
        <v>0</v>
      </c>
    </row>
    <row r="486" ht="33.75" hidden="1" spans="1:20">
      <c r="A486" s="158">
        <f>Cartilha_GLOBAL!A486</f>
        <v>93373</v>
      </c>
      <c r="B486" s="94" t="str">
        <f>Cartilha_GLOBAL!B486</f>
        <v>SINAPI</v>
      </c>
      <c r="C486" s="104" t="str">
        <f>Cartilha_GLOBAL!C486</f>
        <v>REATERRO MECANIZADO DE VALA COM ESCAVADEIRA HIDRÁULICA (CAPACIDADE DA CAÇAMBA: 0,8 M³ / POTÊNCIA: 111 HP), LARGURA DE 1,5 A 2,5 M, PROFUNDIDADE DE 4,5 A 6,0 M, COM SOLO (SEM SUBSTITUIÇÃO) DE 1ª CATEGORIA EM LOCAIS COM BAIXO NÍVEL DE INTERFERÊNCIA. AF_04/2016</v>
      </c>
      <c r="D486" s="94" t="str">
        <f>Cartilha_GLOBAL!D486</f>
        <v>M3</v>
      </c>
      <c r="E486" s="105">
        <f>Cartilha_GLOBAL!$E486</f>
        <v>9.94</v>
      </c>
      <c r="F486" s="182">
        <f>Cartilha_GLOBAL!$F486</f>
        <v>12.2</v>
      </c>
      <c r="G486" s="108"/>
      <c r="H486" s="107">
        <f t="shared" si="28"/>
        <v>0</v>
      </c>
      <c r="I486" s="143">
        <f t="shared" si="29"/>
        <v>0</v>
      </c>
      <c r="J486" s="142"/>
      <c r="K486" s="146"/>
      <c r="L486" s="7" t="str">
        <f t="shared" si="30"/>
        <v/>
      </c>
      <c r="M486" s="7" t="str">
        <f t="shared" si="31"/>
        <v/>
      </c>
      <c r="N486" s="7" t="str">
        <f>Cartilha_GLOBAL!N486</f>
        <v/>
      </c>
      <c r="O486" s="144"/>
      <c r="Q486" s="151"/>
      <c r="R486" s="152">
        <v>0</v>
      </c>
      <c r="T486" s="153">
        <f>IF(Cartilha_GLOBAL!R486=0,0,IF(Cartilha_GLOBAL!R486&gt;0,"c","b"))</f>
        <v>0</v>
      </c>
    </row>
    <row r="487" ht="33.75" hidden="1" spans="1:20">
      <c r="A487" s="158">
        <f>Cartilha_GLOBAL!A487</f>
        <v>93374</v>
      </c>
      <c r="B487" s="94" t="str">
        <f>Cartilha_GLOBAL!B487</f>
        <v>SINAPI</v>
      </c>
      <c r="C487" s="104" t="str">
        <f>Cartilha_GLOBAL!C487</f>
        <v>REATERRO MECANIZADO DE VALA COM RETROESCAVADEIRA (CAPACIDADE DA CAÇAMBA DA RETRO: 0,26 M³ / POTÊNCIA: 88 HP), LARGURA ATÉ 0,8 M, PROFUNDIDADE ATÉ 1,5 M, COM SOLO (SEM SUBSTITUIÇÃO) DE 1ª CATEGORIA EM LOCAIS COM ALTO NÍVEL DE INTERFERÊNCIA. AF_04/2016</v>
      </c>
      <c r="D487" s="94" t="str">
        <f>Cartilha_GLOBAL!D487</f>
        <v>M3</v>
      </c>
      <c r="E487" s="105">
        <f>Cartilha_GLOBAL!$E487</f>
        <v>28.42</v>
      </c>
      <c r="F487" s="182">
        <f>Cartilha_GLOBAL!$F487</f>
        <v>34.88</v>
      </c>
      <c r="G487" s="108"/>
      <c r="H487" s="107">
        <f t="shared" si="28"/>
        <v>0</v>
      </c>
      <c r="I487" s="143">
        <f t="shared" si="29"/>
        <v>0</v>
      </c>
      <c r="J487" s="142"/>
      <c r="K487" s="146"/>
      <c r="L487" s="7" t="str">
        <f t="shared" si="30"/>
        <v/>
      </c>
      <c r="M487" s="7" t="str">
        <f t="shared" si="31"/>
        <v/>
      </c>
      <c r="N487" s="7" t="str">
        <f>Cartilha_GLOBAL!N487</f>
        <v/>
      </c>
      <c r="O487" s="144"/>
      <c r="Q487" s="151"/>
      <c r="R487" s="152">
        <v>0</v>
      </c>
      <c r="T487" s="153">
        <f>IF(Cartilha_GLOBAL!R487=0,0,IF(Cartilha_GLOBAL!R487&gt;0,"c","b"))</f>
        <v>0</v>
      </c>
    </row>
    <row r="488" ht="33.75" hidden="1" spans="1:20">
      <c r="A488" s="158">
        <f>Cartilha_GLOBAL!A488</f>
        <v>93375</v>
      </c>
      <c r="B488" s="94" t="str">
        <f>Cartilha_GLOBAL!B488</f>
        <v>SINAPI</v>
      </c>
      <c r="C488" s="104" t="str">
        <f>Cartilha_GLOBAL!C488</f>
        <v>REATERRO MECANIZADO DE VALA COM RETROESCAVADEIRA (CAPACIDADE DA CAÇAMBA DA RETRO: 0,26 M³ / POTÊNCIA: 88 HP), LARGURA DE 0,8 A 1,5 M, PROFUNDIDADE ATÉ 1,5 M, COM SOLO DE 1ª CATEGORIA EM LOCAIS COM ALTO NÍVEL DE INTERFERÊNCIA. AF_04/2016</v>
      </c>
      <c r="D488" s="94" t="str">
        <f>Cartilha_GLOBAL!D488</f>
        <v>M3</v>
      </c>
      <c r="E488" s="105">
        <f>Cartilha_GLOBAL!$E488</f>
        <v>21.91</v>
      </c>
      <c r="F488" s="182">
        <f>Cartilha_GLOBAL!$F488</f>
        <v>26.89</v>
      </c>
      <c r="G488" s="108"/>
      <c r="H488" s="107">
        <f t="shared" si="28"/>
        <v>0</v>
      </c>
      <c r="I488" s="143">
        <f t="shared" si="29"/>
        <v>0</v>
      </c>
      <c r="J488" s="142"/>
      <c r="K488" s="146"/>
      <c r="L488" s="7" t="str">
        <f t="shared" si="30"/>
        <v/>
      </c>
      <c r="M488" s="7" t="str">
        <f t="shared" si="31"/>
        <v/>
      </c>
      <c r="N488" s="7" t="str">
        <f>Cartilha_GLOBAL!N488</f>
        <v/>
      </c>
      <c r="O488" s="144"/>
      <c r="Q488" s="151"/>
      <c r="R488" s="152">
        <v>0</v>
      </c>
      <c r="T488" s="153">
        <f>IF(Cartilha_GLOBAL!R488=0,0,IF(Cartilha_GLOBAL!R488&gt;0,"c","b"))</f>
        <v>0</v>
      </c>
    </row>
    <row r="489" ht="33.75" hidden="1" spans="1:20">
      <c r="A489" s="158">
        <f>Cartilha_GLOBAL!A489</f>
        <v>93376</v>
      </c>
      <c r="B489" s="94" t="str">
        <f>Cartilha_GLOBAL!B489</f>
        <v>SINAPI</v>
      </c>
      <c r="C489" s="104" t="str">
        <f>Cartilha_GLOBAL!C489</f>
        <v>REATERRO MECANIZADO DE VALA COM RETROESCAVADEIRA (CAPACIDADE DA CAÇAMBA DA RETRO: 0,26 M³ / POTÊNCIA: 88 HP), LARGURA ATÉ 0,8 M, PROFUNDIDADE DE 1,5 A 3,0 M, COM SOLO DE 1ª CATEGORIA EM LOCAIS COM ALTO NÍVEL DE INTERFERÊNCIA. AF_04/2016</v>
      </c>
      <c r="D489" s="94" t="str">
        <f>Cartilha_GLOBAL!D489</f>
        <v>M3</v>
      </c>
      <c r="E489" s="105">
        <f>Cartilha_GLOBAL!$E489</f>
        <v>17.87</v>
      </c>
      <c r="F489" s="182">
        <f>Cartilha_GLOBAL!$F489</f>
        <v>21.93</v>
      </c>
      <c r="G489" s="108"/>
      <c r="H489" s="107">
        <f t="shared" si="28"/>
        <v>0</v>
      </c>
      <c r="I489" s="143">
        <f t="shared" si="29"/>
        <v>0</v>
      </c>
      <c r="J489" s="142"/>
      <c r="K489" s="146"/>
      <c r="L489" s="7" t="str">
        <f t="shared" si="30"/>
        <v/>
      </c>
      <c r="M489" s="7" t="str">
        <f t="shared" si="31"/>
        <v/>
      </c>
      <c r="N489" s="7" t="str">
        <f>Cartilha_GLOBAL!N489</f>
        <v/>
      </c>
      <c r="O489" s="144"/>
      <c r="Q489" s="151"/>
      <c r="R489" s="152">
        <v>0</v>
      </c>
      <c r="T489" s="153">
        <f>IF(Cartilha_GLOBAL!R489=0,0,IF(Cartilha_GLOBAL!R489&gt;0,"c","b"))</f>
        <v>0</v>
      </c>
    </row>
    <row r="490" ht="33.75" hidden="1" spans="1:20">
      <c r="A490" s="158">
        <f>Cartilha_GLOBAL!A490</f>
        <v>93377</v>
      </c>
      <c r="B490" s="94" t="str">
        <f>Cartilha_GLOBAL!B490</f>
        <v>SINAPI</v>
      </c>
      <c r="C490" s="104" t="str">
        <f>Cartilha_GLOBAL!C490</f>
        <v>REATERRO MECANIZADO DE VALA COM RETROESCAVADEIRA (CAPACIDADE DA CAÇAMBA DA RETRO: 0,26 M³ / POTÊNCIA: 88 HP), LARGURA DE 0,8 A 1,5 M, PROFUNDIDADE DE 1,5 A 3,0 M, COM SOLO (SEM SUBSTITUIÇÃO) DE 1ª CATEGORIA EM LOCAIS COM ALTO NÍVEL DE INTERFERÊNCIA. AF_04/2016</v>
      </c>
      <c r="D490" s="94" t="str">
        <f>Cartilha_GLOBAL!D490</f>
        <v>M3</v>
      </c>
      <c r="E490" s="105">
        <f>Cartilha_GLOBAL!$E490</f>
        <v>11.83</v>
      </c>
      <c r="F490" s="182">
        <f>Cartilha_GLOBAL!$F490</f>
        <v>14.52</v>
      </c>
      <c r="G490" s="108"/>
      <c r="H490" s="107">
        <f t="shared" si="28"/>
        <v>0</v>
      </c>
      <c r="I490" s="143">
        <f t="shared" si="29"/>
        <v>0</v>
      </c>
      <c r="J490" s="142"/>
      <c r="K490" s="146"/>
      <c r="L490" s="7" t="str">
        <f t="shared" si="30"/>
        <v/>
      </c>
      <c r="M490" s="7" t="str">
        <f t="shared" si="31"/>
        <v/>
      </c>
      <c r="N490" s="7" t="str">
        <f>Cartilha_GLOBAL!N490</f>
        <v/>
      </c>
      <c r="O490" s="144"/>
      <c r="Q490" s="151"/>
      <c r="R490" s="152">
        <v>0</v>
      </c>
      <c r="T490" s="153">
        <f>IF(Cartilha_GLOBAL!R490=0,0,IF(Cartilha_GLOBAL!R490&gt;0,"c","b"))</f>
        <v>0</v>
      </c>
    </row>
    <row r="491" ht="33.75" hidden="1" spans="1:20">
      <c r="A491" s="158">
        <f>Cartilha_GLOBAL!A491</f>
        <v>93378</v>
      </c>
      <c r="B491" s="94" t="str">
        <f>Cartilha_GLOBAL!B491</f>
        <v>SINAPI</v>
      </c>
      <c r="C491" s="104" t="str">
        <f>Cartilha_GLOBAL!C491</f>
        <v>REATERRO MECANIZADO DE VALA COM RETROESCAVADEIRA (CAPACIDADE DA CAÇAMBA DA RETRO: 0,26 M³ / POTÊNCIA: 88 HP), LARGURA ATÉ 0,8 M, PROFUNDIDADE ATÉ 1,5 M, COM SOLO DE 1ª CATEGORIA EM LOCAIS COM BAIXO NÍVEL DE INTERFERÊNCIA. AF_04/2016</v>
      </c>
      <c r="D491" s="94" t="str">
        <f>Cartilha_GLOBAL!D491</f>
        <v>M3</v>
      </c>
      <c r="E491" s="105">
        <f>Cartilha_GLOBAL!$E491</f>
        <v>26.69</v>
      </c>
      <c r="F491" s="182">
        <f>Cartilha_GLOBAL!$F491</f>
        <v>32.76</v>
      </c>
      <c r="G491" s="108"/>
      <c r="H491" s="107">
        <f t="shared" si="28"/>
        <v>0</v>
      </c>
      <c r="I491" s="143">
        <f t="shared" si="29"/>
        <v>0</v>
      </c>
      <c r="J491" s="142"/>
      <c r="K491" s="146"/>
      <c r="L491" s="7" t="str">
        <f t="shared" si="30"/>
        <v/>
      </c>
      <c r="M491" s="7" t="str">
        <f t="shared" si="31"/>
        <v/>
      </c>
      <c r="N491" s="7" t="str">
        <f>Cartilha_GLOBAL!N491</f>
        <v/>
      </c>
      <c r="O491" s="144"/>
      <c r="Q491" s="151"/>
      <c r="R491" s="152">
        <v>0</v>
      </c>
      <c r="T491" s="153">
        <f>IF(Cartilha_GLOBAL!R491=0,0,IF(Cartilha_GLOBAL!R491&gt;0,"c","b"))</f>
        <v>0</v>
      </c>
    </row>
    <row r="492" ht="33.75" hidden="1" spans="1:20">
      <c r="A492" s="158">
        <f>Cartilha_GLOBAL!A492</f>
        <v>93379</v>
      </c>
      <c r="B492" s="94" t="str">
        <f>Cartilha_GLOBAL!B492</f>
        <v>SINAPI</v>
      </c>
      <c r="C492" s="104" t="str">
        <f>Cartilha_GLOBAL!C492</f>
        <v>REATERRO MECANIZADO DE VALA COM RETROESCAVADEIRA (CAPACIDADE DA CAÇAMBA DA RETRO: 0,26 M³ / POTÊNCIA: 88 HP), LARGURA DE 0,8 A 1,5 M, PROFUNDIDADE ATÉ 1,5 M, COM SOLO DE 1ª CATEGORIA EM LOCAIS COM BAIXO NÍVEL DE INTERFERÊNCIA. AF_04/2016</v>
      </c>
      <c r="D492" s="94" t="str">
        <f>Cartilha_GLOBAL!D492</f>
        <v>M3</v>
      </c>
      <c r="E492" s="105">
        <f>Cartilha_GLOBAL!$E492</f>
        <v>20.59</v>
      </c>
      <c r="F492" s="182">
        <f>Cartilha_GLOBAL!$F492</f>
        <v>25.27</v>
      </c>
      <c r="G492" s="108"/>
      <c r="H492" s="107">
        <f t="shared" si="28"/>
        <v>0</v>
      </c>
      <c r="I492" s="143">
        <f t="shared" si="29"/>
        <v>0</v>
      </c>
      <c r="J492" s="142"/>
      <c r="K492" s="146"/>
      <c r="L492" s="7" t="str">
        <f t="shared" si="30"/>
        <v/>
      </c>
      <c r="M492" s="7" t="str">
        <f t="shared" si="31"/>
        <v/>
      </c>
      <c r="N492" s="7" t="str">
        <f>Cartilha_GLOBAL!N492</f>
        <v/>
      </c>
      <c r="O492" s="144"/>
      <c r="Q492" s="151"/>
      <c r="R492" s="152">
        <v>0</v>
      </c>
      <c r="T492" s="153">
        <f>IF(Cartilha_GLOBAL!R492=0,0,IF(Cartilha_GLOBAL!R492&gt;0,"c","b"))</f>
        <v>0</v>
      </c>
    </row>
    <row r="493" ht="33.75" hidden="1" spans="1:20">
      <c r="A493" s="158">
        <f>Cartilha_GLOBAL!A493</f>
        <v>93380</v>
      </c>
      <c r="B493" s="94" t="str">
        <f>Cartilha_GLOBAL!B493</f>
        <v>SINAPI</v>
      </c>
      <c r="C493" s="104" t="str">
        <f>Cartilha_GLOBAL!C493</f>
        <v>REATERRO MECANIZADO DE VALA COM RETROESCAVADEIRA (CAPACIDADE DA CAÇAMBA DA RETRO: 0,26 M³ / POTÊNCIA: 88 HP), LARGURA ATÉ 0,8 M, PROFUNDIDADE DE 1,5 A 3,0 M, COM SOLO DE 1ª CATEGORIA EM LOCAIS COM BAIXO NÍVEL DE INTERFERÊNCIA. AF_04/2016</v>
      </c>
      <c r="D493" s="94" t="str">
        <f>Cartilha_GLOBAL!D493</f>
        <v>M3</v>
      </c>
      <c r="E493" s="105">
        <f>Cartilha_GLOBAL!$E493</f>
        <v>16.86</v>
      </c>
      <c r="F493" s="182">
        <f>Cartilha_GLOBAL!$F493</f>
        <v>20.69</v>
      </c>
      <c r="G493" s="108"/>
      <c r="H493" s="107">
        <f t="shared" si="28"/>
        <v>0</v>
      </c>
      <c r="I493" s="143">
        <f t="shared" si="29"/>
        <v>0</v>
      </c>
      <c r="J493" s="142"/>
      <c r="K493" s="146"/>
      <c r="L493" s="7" t="str">
        <f t="shared" si="30"/>
        <v/>
      </c>
      <c r="M493" s="7" t="str">
        <f t="shared" si="31"/>
        <v/>
      </c>
      <c r="N493" s="7" t="str">
        <f>Cartilha_GLOBAL!N493</f>
        <v/>
      </c>
      <c r="O493" s="144"/>
      <c r="Q493" s="151"/>
      <c r="R493" s="152">
        <v>0</v>
      </c>
      <c r="T493" s="153">
        <f>IF(Cartilha_GLOBAL!R493=0,0,IF(Cartilha_GLOBAL!R493&gt;0,"c","b"))</f>
        <v>0</v>
      </c>
    </row>
    <row r="494" ht="33.75" hidden="1" spans="1:20">
      <c r="A494" s="158">
        <f>Cartilha_GLOBAL!A494</f>
        <v>93381</v>
      </c>
      <c r="B494" s="94" t="str">
        <f>Cartilha_GLOBAL!B494</f>
        <v>SINAPI</v>
      </c>
      <c r="C494" s="104" t="str">
        <f>Cartilha_GLOBAL!C494</f>
        <v>REATERRO MECANIZADO DE VALA COM RETROESCAVADEIRA (CAPACIDADE DA CAÇAMBA DA RETRO: 0,26 M³ / POTÊNCIA: 88 HP), LARGURA DE 0,8 A 1,5 M, PROFUNDIDADE DE 1,5 A 3,0 M, COM SOLO (SEM SUBSTITUIÇÃO) DE 1ª CATEGORIA EM LOCAIS COM BAIXO NÍVEL DE INTERFERÊNCIA. AF_04/2016</v>
      </c>
      <c r="D494" s="94" t="str">
        <f>Cartilha_GLOBAL!D494</f>
        <v>M3</v>
      </c>
      <c r="E494" s="105">
        <f>Cartilha_GLOBAL!$E494</f>
        <v>11.12</v>
      </c>
      <c r="F494" s="182">
        <f>Cartilha_GLOBAL!$F494</f>
        <v>13.65</v>
      </c>
      <c r="G494" s="108"/>
      <c r="H494" s="107">
        <f t="shared" si="28"/>
        <v>0</v>
      </c>
      <c r="I494" s="143">
        <f t="shared" si="29"/>
        <v>0</v>
      </c>
      <c r="J494" s="142"/>
      <c r="K494" s="146"/>
      <c r="L494" s="7" t="str">
        <f t="shared" si="30"/>
        <v/>
      </c>
      <c r="M494" s="7" t="str">
        <f t="shared" si="31"/>
        <v/>
      </c>
      <c r="N494" s="7" t="str">
        <f>Cartilha_GLOBAL!N494</f>
        <v/>
      </c>
      <c r="O494" s="144"/>
      <c r="Q494" s="151"/>
      <c r="R494" s="152">
        <v>0</v>
      </c>
      <c r="T494" s="153">
        <f>IF(Cartilha_GLOBAL!R494=0,0,IF(Cartilha_GLOBAL!R494&gt;0,"c","b"))</f>
        <v>0</v>
      </c>
    </row>
    <row r="495" ht="12.75" spans="1:20">
      <c r="A495" s="158">
        <f>Cartilha_GLOBAL!A495</f>
        <v>93382</v>
      </c>
      <c r="B495" s="94" t="str">
        <f>Cartilha_GLOBAL!B495</f>
        <v>SINAPI</v>
      </c>
      <c r="C495" s="104" t="str">
        <f>Cartilha_GLOBAL!C495</f>
        <v>REATERRO MANUAL DE VALAS COM COMPACTAÇÃO MECANIZADA. AF_04/2016</v>
      </c>
      <c r="D495" s="94" t="str">
        <f>Cartilha_GLOBAL!D495</f>
        <v>M3</v>
      </c>
      <c r="E495" s="105">
        <f>Cartilha_GLOBAL!$E495</f>
        <v>37.35</v>
      </c>
      <c r="F495" s="182">
        <f>Cartilha_GLOBAL!$F495</f>
        <v>45.84</v>
      </c>
      <c r="G495" s="108">
        <v>7.91</v>
      </c>
      <c r="H495" s="107">
        <f t="shared" si="28"/>
        <v>45.84</v>
      </c>
      <c r="I495" s="143">
        <f t="shared" si="29"/>
        <v>362.59</v>
      </c>
      <c r="J495" s="142"/>
      <c r="K495" s="146"/>
      <c r="L495" s="7" t="str">
        <f t="shared" si="30"/>
        <v>x</v>
      </c>
      <c r="M495" s="7" t="str">
        <f t="shared" si="31"/>
        <v>x</v>
      </c>
      <c r="N495" s="7" t="str">
        <f>Cartilha_GLOBAL!N495</f>
        <v>x</v>
      </c>
      <c r="O495" s="144"/>
      <c r="Q495" s="151"/>
      <c r="R495" s="152">
        <v>0</v>
      </c>
      <c r="T495" s="153">
        <f>IF(Cartilha_GLOBAL!R495=0,0,IF(Cartilha_GLOBAL!R495&gt;0,"c","b"))</f>
        <v>0</v>
      </c>
    </row>
    <row r="496" ht="12.75" hidden="1" spans="1:20">
      <c r="A496" s="154" t="str">
        <f>Cartilha_GLOBAL!A496</f>
        <v>2.1.7</v>
      </c>
      <c r="B496" s="94">
        <f>Cartilha_GLOBAL!B496</f>
        <v>0</v>
      </c>
      <c r="C496" s="177" t="str">
        <f>Cartilha_GLOBAL!C496</f>
        <v>ESPALHAMENTO</v>
      </c>
      <c r="D496" s="156">
        <f>Cartilha_GLOBAL!D496</f>
        <v>0</v>
      </c>
      <c r="E496" s="105">
        <f>Cartilha_GLOBAL!$E496</f>
        <v>0</v>
      </c>
      <c r="F496" s="182">
        <f>Cartilha_GLOBAL!$F496</f>
        <v>0</v>
      </c>
      <c r="G496" s="180"/>
      <c r="H496" s="181">
        <f t="shared" si="28"/>
        <v>0</v>
      </c>
      <c r="I496" s="186">
        <f t="shared" si="29"/>
        <v>0</v>
      </c>
      <c r="J496" s="142"/>
      <c r="K496" s="145" t="str">
        <f>IF(OR(SUM(I496)&gt;0,SUM(I496)&gt;0),"xx","")</f>
        <v/>
      </c>
      <c r="L496" s="7" t="str">
        <f t="shared" si="30"/>
        <v/>
      </c>
      <c r="M496" s="7" t="str">
        <f t="shared" si="31"/>
        <v/>
      </c>
      <c r="N496" s="7" t="str">
        <f>Cartilha_GLOBAL!N496</f>
        <v/>
      </c>
      <c r="O496" s="144"/>
      <c r="Q496" s="151"/>
      <c r="R496" s="152">
        <v>0</v>
      </c>
      <c r="T496" s="153">
        <f>IF(Cartilha_GLOBAL!R496=0,0,IF(Cartilha_GLOBAL!R496&gt;0,"c","b"))</f>
        <v>0</v>
      </c>
    </row>
    <row r="497" ht="12.75" hidden="1" spans="1:20">
      <c r="A497" s="154" t="str">
        <f>Cartilha_GLOBAL!A497</f>
        <v>2.1.8</v>
      </c>
      <c r="B497" s="94">
        <f>Cartilha_GLOBAL!B497</f>
        <v>0</v>
      </c>
      <c r="C497" s="177" t="str">
        <f>Cartilha_GLOBAL!C497</f>
        <v>COMPACTACAO MANUAL</v>
      </c>
      <c r="D497" s="156">
        <f>Cartilha_GLOBAL!D497</f>
        <v>0</v>
      </c>
      <c r="E497" s="105">
        <f>Cartilha_GLOBAL!$E497</f>
        <v>0</v>
      </c>
      <c r="F497" s="182">
        <f>Cartilha_GLOBAL!$F497</f>
        <v>0</v>
      </c>
      <c r="G497" s="180"/>
      <c r="H497" s="181">
        <f t="shared" si="28"/>
        <v>0</v>
      </c>
      <c r="I497" s="186">
        <f t="shared" si="29"/>
        <v>0</v>
      </c>
      <c r="J497" s="142"/>
      <c r="K497" s="145" t="str">
        <f>IF(OR(SUM(I498)&gt;0,SUM(I498:I498)&gt;0),"xx","")</f>
        <v/>
      </c>
      <c r="L497" s="7" t="str">
        <f t="shared" si="30"/>
        <v/>
      </c>
      <c r="M497" s="7" t="str">
        <f t="shared" si="31"/>
        <v/>
      </c>
      <c r="N497" s="7" t="str">
        <f>Cartilha_GLOBAL!N497</f>
        <v/>
      </c>
      <c r="O497" s="144"/>
      <c r="Q497" s="151"/>
      <c r="R497" s="152">
        <v>0</v>
      </c>
      <c r="T497" s="153">
        <f>IF(Cartilha_GLOBAL!R497=0,0,IF(Cartilha_GLOBAL!R497&gt;0,"c","b"))</f>
        <v>0</v>
      </c>
    </row>
    <row r="498" ht="12.75" hidden="1" spans="1:20">
      <c r="A498" s="158">
        <f>Cartilha_GLOBAL!A498</f>
        <v>96995</v>
      </c>
      <c r="B498" s="94" t="str">
        <f>Cartilha_GLOBAL!B498</f>
        <v>SINAPI</v>
      </c>
      <c r="C498" s="104" t="str">
        <f>Cartilha_GLOBAL!C498</f>
        <v>REATERRO MANUAL APILOADO COM SOQUETE. AF_10/2017</v>
      </c>
      <c r="D498" s="94" t="str">
        <f>Cartilha_GLOBAL!D498</f>
        <v>M3</v>
      </c>
      <c r="E498" s="105">
        <f>Cartilha_GLOBAL!$E498</f>
        <v>60.25</v>
      </c>
      <c r="F498" s="182">
        <f>Cartilha_GLOBAL!$F498</f>
        <v>73.95</v>
      </c>
      <c r="G498" s="108"/>
      <c r="H498" s="107">
        <f t="shared" si="28"/>
        <v>0</v>
      </c>
      <c r="I498" s="143">
        <f t="shared" si="29"/>
        <v>0</v>
      </c>
      <c r="J498" s="142"/>
      <c r="K498" s="146"/>
      <c r="L498" s="7" t="str">
        <f t="shared" si="30"/>
        <v/>
      </c>
      <c r="M498" s="7" t="str">
        <f t="shared" si="31"/>
        <v/>
      </c>
      <c r="N498" s="7" t="str">
        <f>Cartilha_GLOBAL!N498</f>
        <v/>
      </c>
      <c r="O498" s="144"/>
      <c r="Q498" s="151"/>
      <c r="R498" s="152">
        <v>0</v>
      </c>
      <c r="T498" s="153">
        <f>IF(Cartilha_GLOBAL!R498=0,0,IF(Cartilha_GLOBAL!R498&gt;0,"c","b"))</f>
        <v>0</v>
      </c>
    </row>
    <row r="499" ht="12.75" hidden="1" spans="1:20">
      <c r="A499" s="154" t="str">
        <f>Cartilha_GLOBAL!A499</f>
        <v>2.1.9</v>
      </c>
      <c r="B499" s="94">
        <f>Cartilha_GLOBAL!B499</f>
        <v>0</v>
      </c>
      <c r="C499" s="177" t="str">
        <f>Cartilha_GLOBAL!C499</f>
        <v>COMPACTACAO MECANICA</v>
      </c>
      <c r="D499" s="156">
        <f>Cartilha_GLOBAL!D499</f>
        <v>0</v>
      </c>
      <c r="E499" s="105">
        <f>Cartilha_GLOBAL!$E499</f>
        <v>0</v>
      </c>
      <c r="F499" s="182">
        <f>Cartilha_GLOBAL!$F499</f>
        <v>0</v>
      </c>
      <c r="G499" s="180"/>
      <c r="H499" s="181">
        <f t="shared" si="28"/>
        <v>0</v>
      </c>
      <c r="I499" s="186">
        <f t="shared" si="29"/>
        <v>0</v>
      </c>
      <c r="J499" s="142"/>
      <c r="K499" s="145" t="str">
        <f>IF(OR(SUM(I500:I513)&gt;0,SUM(I500:I513)&gt;0),"xx","")</f>
        <v/>
      </c>
      <c r="L499" s="7" t="str">
        <f t="shared" si="30"/>
        <v/>
      </c>
      <c r="M499" s="7" t="str">
        <f t="shared" si="31"/>
        <v/>
      </c>
      <c r="N499" s="7" t="str">
        <f>Cartilha_GLOBAL!N499</f>
        <v/>
      </c>
      <c r="O499" s="144"/>
      <c r="Q499" s="151"/>
      <c r="R499" s="152">
        <v>0</v>
      </c>
      <c r="T499" s="153">
        <f>IF(Cartilha_GLOBAL!R499=0,0,IF(Cartilha_GLOBAL!R499&gt;0,"c","b"))</f>
        <v>0</v>
      </c>
    </row>
    <row r="500" ht="33.75" hidden="1" spans="1:20">
      <c r="A500" s="158">
        <f>Cartilha_GLOBAL!A500</f>
        <v>101767</v>
      </c>
      <c r="B500" s="94" t="str">
        <f>Cartilha_GLOBAL!B500</f>
        <v>SINAPI</v>
      </c>
      <c r="C500" s="104" t="str">
        <f>Cartilha_GLOBAL!C500</f>
        <v>EXECUÇÃO E COMPACTAÇÃO DE BASE E OU SUB BASE PARA PAVIMENTAÇÃO DE SOLOS ESTABILIZADOS GRANULOMETRICAMENTE COM MISTURA DE SOLOS EM PISTA - EXCLUSIVE SOLO, ESCAVAÇÃO, CARGA E TRANSPORTE. AF_11/2019</v>
      </c>
      <c r="D500" s="94" t="str">
        <f>Cartilha_GLOBAL!D500</f>
        <v>M3</v>
      </c>
      <c r="E500" s="105">
        <f>Cartilha_GLOBAL!$E500</f>
        <v>29.45</v>
      </c>
      <c r="F500" s="182">
        <f>Cartilha_GLOBAL!$F500</f>
        <v>36.15</v>
      </c>
      <c r="G500" s="108"/>
      <c r="H500" s="107">
        <f t="shared" si="28"/>
        <v>0</v>
      </c>
      <c r="I500" s="143">
        <f t="shared" si="29"/>
        <v>0</v>
      </c>
      <c r="J500" s="142"/>
      <c r="K500" s="146"/>
      <c r="L500" s="7" t="str">
        <f t="shared" si="30"/>
        <v/>
      </c>
      <c r="M500" s="7" t="str">
        <f t="shared" si="31"/>
        <v/>
      </c>
      <c r="N500" s="7" t="str">
        <f>Cartilha_GLOBAL!N500</f>
        <v/>
      </c>
      <c r="O500" s="144"/>
      <c r="Q500" s="151"/>
      <c r="R500" s="152">
        <v>0</v>
      </c>
      <c r="T500" s="153">
        <f>IF(Cartilha_GLOBAL!R500=0,0,IF(Cartilha_GLOBAL!R500&gt;0,"c","b"))</f>
        <v>0</v>
      </c>
    </row>
    <row r="501" ht="33.75" hidden="1" spans="1:20">
      <c r="A501" s="158">
        <f>Cartilha_GLOBAL!A501</f>
        <v>101768</v>
      </c>
      <c r="B501" s="94" t="str">
        <f>Cartilha_GLOBAL!B501</f>
        <v>SINAPI</v>
      </c>
      <c r="C501" s="104" t="str">
        <f>Cartilha_GLOBAL!C501</f>
        <v>EXECUÇÃO E COMPACTAÇÃO DE BASE E OU SUB BASE PARA PAVIMENTAÇÃO DE SOLO ESTABILIZADO GRANULOMETRICAMENTE SEM MISTURA DE SOLOS - EXCLUSIVE SOLO, ESCAVAÇÃO, CARGA E TRANSPORTE. AF_11/2019</v>
      </c>
      <c r="D501" s="94" t="str">
        <f>Cartilha_GLOBAL!D501</f>
        <v>M3</v>
      </c>
      <c r="E501" s="105">
        <f>Cartilha_GLOBAL!$E501</f>
        <v>44.25</v>
      </c>
      <c r="F501" s="182">
        <f>Cartilha_GLOBAL!$F501</f>
        <v>54.31</v>
      </c>
      <c r="G501" s="108"/>
      <c r="H501" s="107">
        <f t="shared" si="28"/>
        <v>0</v>
      </c>
      <c r="I501" s="143">
        <f t="shared" si="29"/>
        <v>0</v>
      </c>
      <c r="J501" s="142"/>
      <c r="K501" s="146"/>
      <c r="L501" s="7" t="str">
        <f t="shared" si="30"/>
        <v/>
      </c>
      <c r="M501" s="7" t="str">
        <f t="shared" si="31"/>
        <v/>
      </c>
      <c r="N501" s="7" t="str">
        <f>Cartilha_GLOBAL!N501</f>
        <v/>
      </c>
      <c r="O501" s="144"/>
      <c r="Q501" s="151"/>
      <c r="R501" s="152">
        <v>0</v>
      </c>
      <c r="T501" s="153">
        <f>IF(Cartilha_GLOBAL!R501=0,0,IF(Cartilha_GLOBAL!R501&gt;0,"c","b"))</f>
        <v>0</v>
      </c>
    </row>
    <row r="502" ht="33.75" hidden="1" spans="1:20">
      <c r="A502" s="158">
        <f>Cartilha_GLOBAL!A502</f>
        <v>96388</v>
      </c>
      <c r="B502" s="94" t="str">
        <f>Cartilha_GLOBAL!B502</f>
        <v>SINAPI</v>
      </c>
      <c r="C502" s="104" t="str">
        <f>Cartilha_GLOBAL!C502</f>
        <v>EXECUÇÃO E COMPACTAÇÃO DE BASE E OU SUB BASE PARA PAVIMENTAÇÃO DE SOLOS DE COMPORTAMENTO LATERÍTICO (ARENOSO) - EXCLUSIVE SOLO, ESCAVAÇÃO, CARGA E TRANSPORTE. AF_11/2019</v>
      </c>
      <c r="D502" s="94" t="str">
        <f>Cartilha_GLOBAL!D502</f>
        <v>M3</v>
      </c>
      <c r="E502" s="105">
        <f>Cartilha_GLOBAL!$E502</f>
        <v>12.16</v>
      </c>
      <c r="F502" s="182">
        <f>Cartilha_GLOBAL!$F502</f>
        <v>14.93</v>
      </c>
      <c r="G502" s="108"/>
      <c r="H502" s="107">
        <f t="shared" si="28"/>
        <v>0</v>
      </c>
      <c r="I502" s="143">
        <f t="shared" si="29"/>
        <v>0</v>
      </c>
      <c r="J502" s="142"/>
      <c r="K502" s="146"/>
      <c r="L502" s="7" t="str">
        <f t="shared" si="30"/>
        <v/>
      </c>
      <c r="M502" s="7" t="str">
        <f t="shared" si="31"/>
        <v/>
      </c>
      <c r="N502" s="7" t="str">
        <f>Cartilha_GLOBAL!N502</f>
        <v/>
      </c>
      <c r="O502" s="144"/>
      <c r="Q502" s="151"/>
      <c r="R502" s="152">
        <v>0</v>
      </c>
      <c r="T502" s="153">
        <f>IF(Cartilha_GLOBAL!R502=0,0,IF(Cartilha_GLOBAL!R502&gt;0,"c","b"))</f>
        <v>0</v>
      </c>
    </row>
    <row r="503" ht="33.75" hidden="1" spans="1:20">
      <c r="A503" s="158">
        <f>Cartilha_GLOBAL!A503</f>
        <v>96389</v>
      </c>
      <c r="B503" s="94" t="str">
        <f>Cartilha_GLOBAL!B503</f>
        <v>SINAPI</v>
      </c>
      <c r="C503" s="104" t="str">
        <f>Cartilha_GLOBAL!C503</f>
        <v>EXECUÇÃO E COMPACTAÇÃO DE BASE E OU SUB BASE PARA PAVIMENTAÇÃO DE SOLO (PREDOMINANTEMENTE ARENOSO) COM CIMENTO (TEOR DE 2%) - EXCLUSIVE SOLO, ESCAVAÇÃO, CARGA E TRANSPORTE. AF_11/2019</v>
      </c>
      <c r="D503" s="94" t="str">
        <f>Cartilha_GLOBAL!D503</f>
        <v>M3</v>
      </c>
      <c r="E503" s="105">
        <f>Cartilha_GLOBAL!$E503</f>
        <v>49.29</v>
      </c>
      <c r="F503" s="182">
        <f>Cartilha_GLOBAL!$F503</f>
        <v>60.5</v>
      </c>
      <c r="G503" s="108"/>
      <c r="H503" s="107">
        <f t="shared" si="28"/>
        <v>0</v>
      </c>
      <c r="I503" s="143">
        <f t="shared" si="29"/>
        <v>0</v>
      </c>
      <c r="J503" s="142"/>
      <c r="K503" s="146"/>
      <c r="L503" s="7" t="str">
        <f t="shared" si="30"/>
        <v/>
      </c>
      <c r="M503" s="7" t="str">
        <f t="shared" si="31"/>
        <v/>
      </c>
      <c r="N503" s="7" t="str">
        <f>Cartilha_GLOBAL!N503</f>
        <v/>
      </c>
      <c r="O503" s="144"/>
      <c r="Q503" s="151"/>
      <c r="R503" s="152">
        <v>0</v>
      </c>
      <c r="T503" s="153">
        <f>IF(Cartilha_GLOBAL!R503=0,0,IF(Cartilha_GLOBAL!R503&gt;0,"c","b"))</f>
        <v>0</v>
      </c>
    </row>
    <row r="504" ht="33.75" hidden="1" spans="1:20">
      <c r="A504" s="158">
        <f>Cartilha_GLOBAL!A504</f>
        <v>96390</v>
      </c>
      <c r="B504" s="94" t="str">
        <f>Cartilha_GLOBAL!B504</f>
        <v>SINAPI</v>
      </c>
      <c r="C504" s="104" t="str">
        <f>Cartilha_GLOBAL!C504</f>
        <v>EXECUÇÃO E COMPACTAÇÃO DE BASE E OU SUB BASE PARA PAVIMENTAÇÃO DE SOLO (PREDOMINANTEMENTE ARENOSO) COM CIMENTO (TEOR DE 4%) - EXCLUSIVE SOLO, ESCAVAÇÃO, CARGA E TRANSPORTE. AF_11/2019</v>
      </c>
      <c r="D504" s="94" t="str">
        <f>Cartilha_GLOBAL!D504</f>
        <v>M3</v>
      </c>
      <c r="E504" s="105">
        <f>Cartilha_GLOBAL!$E504</f>
        <v>76.93</v>
      </c>
      <c r="F504" s="182">
        <f>Cartilha_GLOBAL!$F504</f>
        <v>94.42</v>
      </c>
      <c r="G504" s="108"/>
      <c r="H504" s="107">
        <f t="shared" si="28"/>
        <v>0</v>
      </c>
      <c r="I504" s="143">
        <f t="shared" si="29"/>
        <v>0</v>
      </c>
      <c r="J504" s="142"/>
      <c r="K504" s="146"/>
      <c r="L504" s="7" t="str">
        <f t="shared" si="30"/>
        <v/>
      </c>
      <c r="M504" s="7" t="str">
        <f t="shared" si="31"/>
        <v/>
      </c>
      <c r="N504" s="7" t="str">
        <f>Cartilha_GLOBAL!N504</f>
        <v/>
      </c>
      <c r="O504" s="144"/>
      <c r="Q504" s="151"/>
      <c r="R504" s="152">
        <v>0</v>
      </c>
      <c r="T504" s="153">
        <f>IF(Cartilha_GLOBAL!R504=0,0,IF(Cartilha_GLOBAL!R504&gt;0,"c","b"))</f>
        <v>0</v>
      </c>
    </row>
    <row r="505" ht="33.75" hidden="1" spans="1:20">
      <c r="A505" s="158">
        <f>Cartilha_GLOBAL!A505</f>
        <v>96391</v>
      </c>
      <c r="B505" s="94" t="str">
        <f>Cartilha_GLOBAL!B505</f>
        <v>SINAPI</v>
      </c>
      <c r="C505" s="104" t="str">
        <f>Cartilha_GLOBAL!C505</f>
        <v>EXECUÇÃO E COMPACTAÇÃO DE BASE E OU SUB BASE PARA PAVIMENTAÇÃO DE SOLO (PREDOMINANTEMENTE ARENOSO) COM CIMENTO (TEOR DE 6%) - EXCLUSIVE SOLO, ESCAVAÇÃO, CARGA E TRANSPORTE. AF_11/2019</v>
      </c>
      <c r="D505" s="94" t="str">
        <f>Cartilha_GLOBAL!D505</f>
        <v>M3</v>
      </c>
      <c r="E505" s="105">
        <f>Cartilha_GLOBAL!$E505</f>
        <v>106.61</v>
      </c>
      <c r="F505" s="182">
        <f>Cartilha_GLOBAL!$F505</f>
        <v>130.85</v>
      </c>
      <c r="G505" s="108"/>
      <c r="H505" s="107">
        <f t="shared" si="28"/>
        <v>0</v>
      </c>
      <c r="I505" s="143">
        <f t="shared" si="29"/>
        <v>0</v>
      </c>
      <c r="J505" s="142"/>
      <c r="K505" s="146"/>
      <c r="L505" s="7" t="str">
        <f t="shared" si="30"/>
        <v/>
      </c>
      <c r="M505" s="7" t="str">
        <f t="shared" si="31"/>
        <v/>
      </c>
      <c r="N505" s="7" t="str">
        <f>Cartilha_GLOBAL!N505</f>
        <v/>
      </c>
      <c r="O505" s="144"/>
      <c r="Q505" s="151"/>
      <c r="R505" s="152">
        <v>0</v>
      </c>
      <c r="T505" s="153">
        <f>IF(Cartilha_GLOBAL!R505=0,0,IF(Cartilha_GLOBAL!R505&gt;0,"c","b"))</f>
        <v>0</v>
      </c>
    </row>
    <row r="506" ht="33.75" hidden="1" spans="1:20">
      <c r="A506" s="158">
        <f>Cartilha_GLOBAL!A506</f>
        <v>96392</v>
      </c>
      <c r="B506" s="94" t="str">
        <f>Cartilha_GLOBAL!B506</f>
        <v>SINAPI</v>
      </c>
      <c r="C506" s="104" t="str">
        <f>Cartilha_GLOBAL!C506</f>
        <v>EXECUÇÃO E COMPACTAÇÃO DE BASE E OU SUB BASE PARA PAVIMENTAÇÃO DE SOLO (PREDOMINANTEMENTE ARENOSO) COM CIMENTO (TEOR DE 8%) - EXCLUSIVE SOLO, ESCAVAÇÃO, CARGA E TRANSPORTE. AF_11/2019</v>
      </c>
      <c r="D506" s="94" t="str">
        <f>Cartilha_GLOBAL!D506</f>
        <v>M3</v>
      </c>
      <c r="E506" s="105">
        <f>Cartilha_GLOBAL!$E506</f>
        <v>135.04</v>
      </c>
      <c r="F506" s="182">
        <f>Cartilha_GLOBAL!$F506</f>
        <v>165.75</v>
      </c>
      <c r="G506" s="108"/>
      <c r="H506" s="107">
        <f t="shared" si="28"/>
        <v>0</v>
      </c>
      <c r="I506" s="143">
        <f t="shared" si="29"/>
        <v>0</v>
      </c>
      <c r="J506" s="142"/>
      <c r="K506" s="146"/>
      <c r="L506" s="7" t="str">
        <f t="shared" si="30"/>
        <v/>
      </c>
      <c r="M506" s="7" t="str">
        <f t="shared" si="31"/>
        <v/>
      </c>
      <c r="N506" s="7" t="str">
        <f>Cartilha_GLOBAL!N506</f>
        <v/>
      </c>
      <c r="O506" s="144"/>
      <c r="Q506" s="151"/>
      <c r="R506" s="152">
        <v>0</v>
      </c>
      <c r="T506" s="153">
        <f>IF(Cartilha_GLOBAL!R506=0,0,IF(Cartilha_GLOBAL!R506&gt;0,"c","b"))</f>
        <v>0</v>
      </c>
    </row>
    <row r="507" ht="22.5" hidden="1" spans="1:20">
      <c r="A507" s="158">
        <f>Cartilha_GLOBAL!A507</f>
        <v>96396</v>
      </c>
      <c r="B507" s="94" t="str">
        <f>Cartilha_GLOBAL!B507</f>
        <v>SINAPI</v>
      </c>
      <c r="C507" s="104" t="str">
        <f>Cartilha_GLOBAL!C507</f>
        <v>EXECUÇÃO E COMPACTAÇÃO DE BASE E OU SUB BASE PARA PAVIMENTAÇÃO DE BRITA GRADUADA SIMPLES - EXCLUSIVE CARGA E TRANSPORTE. AF_11/2019</v>
      </c>
      <c r="D507" s="94" t="str">
        <f>Cartilha_GLOBAL!D507</f>
        <v>M3</v>
      </c>
      <c r="E507" s="105">
        <f>Cartilha_GLOBAL!$E507</f>
        <v>112.95</v>
      </c>
      <c r="F507" s="182">
        <f>Cartilha_GLOBAL!$F507</f>
        <v>138.63</v>
      </c>
      <c r="G507" s="108"/>
      <c r="H507" s="107">
        <f t="shared" si="28"/>
        <v>0</v>
      </c>
      <c r="I507" s="143">
        <f t="shared" si="29"/>
        <v>0</v>
      </c>
      <c r="J507" s="142"/>
      <c r="K507" s="146"/>
      <c r="L507" s="7" t="str">
        <f t="shared" si="30"/>
        <v/>
      </c>
      <c r="M507" s="7" t="str">
        <f t="shared" si="31"/>
        <v/>
      </c>
      <c r="N507" s="7" t="str">
        <f>Cartilha_GLOBAL!N507</f>
        <v/>
      </c>
      <c r="O507" s="144"/>
      <c r="Q507" s="151"/>
      <c r="R507" s="152">
        <v>0</v>
      </c>
      <c r="T507" s="153">
        <f>IF(Cartilha_GLOBAL!R507=0,0,IF(Cartilha_GLOBAL!R507&gt;0,"c","b"))</f>
        <v>0</v>
      </c>
    </row>
    <row r="508" ht="22.5" hidden="1" spans="1:20">
      <c r="A508" s="158">
        <f>Cartilha_GLOBAL!A508</f>
        <v>96397</v>
      </c>
      <c r="B508" s="94" t="str">
        <f>Cartilha_GLOBAL!B508</f>
        <v>SINAPI</v>
      </c>
      <c r="C508" s="104" t="str">
        <f>Cartilha_GLOBAL!C508</f>
        <v>EXECUÇÃO E COMPACTAÇÃO DE BASE E OU SUB BASE PARA PAVIMENTAÇÃO DE BRITA GRADUADA SIMPLES TRATADA COM CIMENTO - EXCLUSIVE CARGA E TRANSPORTE. AF_11/2019</v>
      </c>
      <c r="D508" s="94" t="str">
        <f>Cartilha_GLOBAL!D508</f>
        <v>M3</v>
      </c>
      <c r="E508" s="105">
        <f>Cartilha_GLOBAL!$E508</f>
        <v>170.85</v>
      </c>
      <c r="F508" s="182">
        <f>Cartilha_GLOBAL!$F508</f>
        <v>209.7</v>
      </c>
      <c r="G508" s="108"/>
      <c r="H508" s="107">
        <f t="shared" si="28"/>
        <v>0</v>
      </c>
      <c r="I508" s="143">
        <f t="shared" si="29"/>
        <v>0</v>
      </c>
      <c r="J508" s="142"/>
      <c r="K508" s="146"/>
      <c r="L508" s="7" t="str">
        <f t="shared" si="30"/>
        <v/>
      </c>
      <c r="M508" s="7" t="str">
        <f t="shared" si="31"/>
        <v/>
      </c>
      <c r="N508" s="7" t="str">
        <f>Cartilha_GLOBAL!N508</f>
        <v/>
      </c>
      <c r="O508" s="144"/>
      <c r="Q508" s="151"/>
      <c r="R508" s="152">
        <v>0</v>
      </c>
      <c r="T508" s="153">
        <f>IF(Cartilha_GLOBAL!R508=0,0,IF(Cartilha_GLOBAL!R508&gt;0,"c","b"))</f>
        <v>0</v>
      </c>
    </row>
    <row r="509" ht="22.5" hidden="1" spans="1:20">
      <c r="A509" s="158">
        <f>Cartilha_GLOBAL!A509</f>
        <v>96398</v>
      </c>
      <c r="B509" s="94" t="str">
        <f>Cartilha_GLOBAL!B509</f>
        <v>SINAPI</v>
      </c>
      <c r="C509" s="104" t="str">
        <f>Cartilha_GLOBAL!C509</f>
        <v>EXECUÇÃO E COMPACTAÇÃO DE BASE E OU SUB BASE PARA PAVIMENTAÇÃO DE CONCRETO COMPACTADO COM ROLO - EXCLUSIVE CARGA E TRANSPORTE. AF_11/2019</v>
      </c>
      <c r="D509" s="94" t="str">
        <f>Cartilha_GLOBAL!D509</f>
        <v>M3</v>
      </c>
      <c r="E509" s="105">
        <f>Cartilha_GLOBAL!$E509</f>
        <v>246.41</v>
      </c>
      <c r="F509" s="182">
        <f>Cartilha_GLOBAL!$F509</f>
        <v>302.44</v>
      </c>
      <c r="G509" s="108"/>
      <c r="H509" s="107">
        <f t="shared" si="28"/>
        <v>0</v>
      </c>
      <c r="I509" s="143">
        <f t="shared" si="29"/>
        <v>0</v>
      </c>
      <c r="J509" s="142"/>
      <c r="K509" s="146"/>
      <c r="L509" s="7" t="str">
        <f t="shared" si="30"/>
        <v/>
      </c>
      <c r="M509" s="7" t="str">
        <f t="shared" si="31"/>
        <v/>
      </c>
      <c r="N509" s="7" t="str">
        <f>Cartilha_GLOBAL!N509</f>
        <v/>
      </c>
      <c r="O509" s="144"/>
      <c r="Q509" s="151"/>
      <c r="R509" s="152">
        <v>0</v>
      </c>
      <c r="T509" s="153">
        <f>IF(Cartilha_GLOBAL!R509=0,0,IF(Cartilha_GLOBAL!R509&gt;0,"c","b"))</f>
        <v>0</v>
      </c>
    </row>
    <row r="510" ht="22.5" hidden="1" spans="1:20">
      <c r="A510" s="158">
        <f>Cartilha_GLOBAL!A510</f>
        <v>96399</v>
      </c>
      <c r="B510" s="94" t="str">
        <f>Cartilha_GLOBAL!B510</f>
        <v>SINAPI</v>
      </c>
      <c r="C510" s="104" t="str">
        <f>Cartilha_GLOBAL!C510</f>
        <v>EXECUÇÃO E COMPACTAÇÃO DE BASE E OU SUB BASE PARA PAVIMENTAÇÃO DE PEDRA RACHÃO  - EXCLUSIVE CARGA E TRANSPORTE. AF_11/2019</v>
      </c>
      <c r="D510" s="94" t="str">
        <f>Cartilha_GLOBAL!D510</f>
        <v>M3</v>
      </c>
      <c r="E510" s="105">
        <f>Cartilha_GLOBAL!$E510</f>
        <v>78.56</v>
      </c>
      <c r="F510" s="182">
        <f>Cartilha_GLOBAL!$F510</f>
        <v>96.42</v>
      </c>
      <c r="G510" s="108"/>
      <c r="H510" s="107">
        <f t="shared" si="28"/>
        <v>0</v>
      </c>
      <c r="I510" s="143">
        <f t="shared" si="29"/>
        <v>0</v>
      </c>
      <c r="J510" s="142"/>
      <c r="K510" s="146"/>
      <c r="L510" s="7" t="str">
        <f t="shared" si="30"/>
        <v/>
      </c>
      <c r="M510" s="7" t="str">
        <f t="shared" si="31"/>
        <v/>
      </c>
      <c r="N510" s="7" t="str">
        <f>Cartilha_GLOBAL!N510</f>
        <v/>
      </c>
      <c r="O510" s="144"/>
      <c r="Q510" s="151"/>
      <c r="R510" s="152">
        <v>0</v>
      </c>
      <c r="T510" s="153">
        <f>IF(Cartilha_GLOBAL!R510=0,0,IF(Cartilha_GLOBAL!R510&gt;0,"c","b"))</f>
        <v>0</v>
      </c>
    </row>
    <row r="511" ht="22.5" hidden="1" spans="1:20">
      <c r="A511" s="158">
        <f>Cartilha_GLOBAL!A511</f>
        <v>96400</v>
      </c>
      <c r="B511" s="94" t="str">
        <f>Cartilha_GLOBAL!B511</f>
        <v>SINAPI</v>
      </c>
      <c r="C511" s="104" t="str">
        <f>Cartilha_GLOBAL!C511</f>
        <v>EXECUÇÃO E COMPACTAÇÃO DE BASE E OU SUB BASE PARA PAVIMENTAÇÃO DE MACADAME SECO - EXCLUSIVE CARGA E TRANSPORTE. AF_11/2019</v>
      </c>
      <c r="D511" s="94" t="str">
        <f>Cartilha_GLOBAL!D511</f>
        <v>M3</v>
      </c>
      <c r="E511" s="105">
        <f>Cartilha_GLOBAL!$E511</f>
        <v>103.58</v>
      </c>
      <c r="F511" s="182">
        <f>Cartilha_GLOBAL!$F511</f>
        <v>127.13</v>
      </c>
      <c r="G511" s="108"/>
      <c r="H511" s="107">
        <f t="shared" si="28"/>
        <v>0</v>
      </c>
      <c r="I511" s="143">
        <f t="shared" si="29"/>
        <v>0</v>
      </c>
      <c r="J511" s="142"/>
      <c r="K511" s="146"/>
      <c r="L511" s="7" t="str">
        <f t="shared" si="30"/>
        <v/>
      </c>
      <c r="M511" s="7" t="str">
        <f t="shared" si="31"/>
        <v/>
      </c>
      <c r="N511" s="7" t="str">
        <f>Cartilha_GLOBAL!N511</f>
        <v/>
      </c>
      <c r="O511" s="144"/>
      <c r="Q511" s="151"/>
      <c r="R511" s="152">
        <v>0</v>
      </c>
      <c r="T511" s="153">
        <f>IF(Cartilha_GLOBAL!R511=0,0,IF(Cartilha_GLOBAL!R511&gt;0,"c","b"))</f>
        <v>0</v>
      </c>
    </row>
    <row r="512" ht="22.5" hidden="1" spans="1:20">
      <c r="A512" s="158">
        <f>Cartilha_GLOBAL!A512</f>
        <v>97083</v>
      </c>
      <c r="B512" s="94" t="str">
        <f>Cartilha_GLOBAL!B512</f>
        <v>SINAPI</v>
      </c>
      <c r="C512" s="104" t="str">
        <f>Cartilha_GLOBAL!C512</f>
        <v>COMPACTAÇÃO MECÂNICA DE SOLO PARA EXECUÇÃO DE RADIER, PISO DE CONCRETO OU LAJE SOBRE SOLO, COM COMPACTADOR DE SOLOS A PERCUSSÃO. AF_09/2021</v>
      </c>
      <c r="D512" s="94" t="str">
        <f>Cartilha_GLOBAL!D512</f>
        <v>M2</v>
      </c>
      <c r="E512" s="105">
        <f>Cartilha_GLOBAL!$E512</f>
        <v>3.87</v>
      </c>
      <c r="F512" s="182">
        <f>Cartilha_GLOBAL!$F512</f>
        <v>4.75</v>
      </c>
      <c r="G512" s="108"/>
      <c r="H512" s="107">
        <f t="shared" si="28"/>
        <v>0</v>
      </c>
      <c r="I512" s="143">
        <f t="shared" si="29"/>
        <v>0</v>
      </c>
      <c r="J512" s="142"/>
      <c r="K512" s="145"/>
      <c r="L512" s="7" t="str">
        <f t="shared" si="30"/>
        <v/>
      </c>
      <c r="M512" s="7" t="str">
        <f t="shared" si="31"/>
        <v/>
      </c>
      <c r="N512" s="7" t="str">
        <f>Cartilha_GLOBAL!N512</f>
        <v/>
      </c>
      <c r="O512" s="144"/>
      <c r="Q512" s="151"/>
      <c r="R512" s="152">
        <v>0</v>
      </c>
      <c r="T512" s="153">
        <f>IF(Cartilha_GLOBAL!R512=0,0,IF(Cartilha_GLOBAL!R512&gt;0,"c","b"))</f>
        <v>0</v>
      </c>
    </row>
    <row r="513" ht="22.5" hidden="1" spans="1:20">
      <c r="A513" s="158">
        <f>Cartilha_GLOBAL!A513</f>
        <v>97084</v>
      </c>
      <c r="B513" s="94" t="str">
        <f>Cartilha_GLOBAL!B513</f>
        <v>SINAPI</v>
      </c>
      <c r="C513" s="104" t="str">
        <f>Cartilha_GLOBAL!C513</f>
        <v>COMPACTAÇÃO MECÂNICA DE SOLO PARA EXECUÇÃO DE RADIER, PISO DE CONCRETO OU LAJE SOBRE SOLO, COM COMPACTADOR DE SOLOS TIPO PLACA VIBRATÓRIA. AF_09/2021</v>
      </c>
      <c r="D513" s="94" t="str">
        <f>Cartilha_GLOBAL!D513</f>
        <v>M2</v>
      </c>
      <c r="E513" s="105">
        <f>Cartilha_GLOBAL!$E513</f>
        <v>0.8</v>
      </c>
      <c r="F513" s="182">
        <f>Cartilha_GLOBAL!$F513</f>
        <v>0.98</v>
      </c>
      <c r="G513" s="108"/>
      <c r="H513" s="107">
        <f t="shared" si="28"/>
        <v>0</v>
      </c>
      <c r="I513" s="143">
        <f t="shared" si="29"/>
        <v>0</v>
      </c>
      <c r="J513" s="142"/>
      <c r="K513" s="145"/>
      <c r="L513" s="7" t="str">
        <f t="shared" si="30"/>
        <v/>
      </c>
      <c r="M513" s="7" t="str">
        <f t="shared" si="31"/>
        <v/>
      </c>
      <c r="N513" s="7" t="str">
        <f>Cartilha_GLOBAL!N513</f>
        <v/>
      </c>
      <c r="O513" s="144"/>
      <c r="Q513" s="151"/>
      <c r="R513" s="152">
        <v>0</v>
      </c>
      <c r="T513" s="153">
        <f>IF(Cartilha_GLOBAL!R513=0,0,IF(Cartilha_GLOBAL!R513&gt;0,"c","b"))</f>
        <v>0</v>
      </c>
    </row>
    <row r="514" ht="12.75" hidden="1" spans="1:20">
      <c r="A514" s="154" t="str">
        <f>Cartilha_GLOBAL!A514</f>
        <v>2.2</v>
      </c>
      <c r="B514" s="94">
        <f>Cartilha_GLOBAL!B514</f>
        <v>0</v>
      </c>
      <c r="C514" s="161" t="str">
        <f>Cartilha_GLOBAL!C514</f>
        <v>TRANSPORTE DE MATERIAIS</v>
      </c>
      <c r="D514" s="94">
        <f>Cartilha_GLOBAL!D514</f>
        <v>0</v>
      </c>
      <c r="E514" s="105">
        <f>Cartilha_GLOBAL!$E514</f>
        <v>0</v>
      </c>
      <c r="F514" s="182">
        <f>Cartilha_GLOBAL!$F514</f>
        <v>0</v>
      </c>
      <c r="G514" s="180"/>
      <c r="H514" s="181">
        <f t="shared" si="28"/>
        <v>0</v>
      </c>
      <c r="I514" s="186">
        <f t="shared" si="29"/>
        <v>0</v>
      </c>
      <c r="J514" s="142"/>
      <c r="K514" s="145" t="str">
        <f>IF(OR(SUM(I516:I765)&gt;0,SUM(I516:I765)&gt;0),"xx","")</f>
        <v/>
      </c>
      <c r="L514" s="7" t="str">
        <f t="shared" si="30"/>
        <v/>
      </c>
      <c r="M514" s="7" t="str">
        <f t="shared" si="31"/>
        <v/>
      </c>
      <c r="N514" s="7" t="str">
        <f>Cartilha_GLOBAL!N514</f>
        <v/>
      </c>
      <c r="O514" s="144"/>
      <c r="Q514" s="151"/>
      <c r="R514" s="152">
        <v>0</v>
      </c>
      <c r="T514" s="153">
        <f>IF(Cartilha_GLOBAL!R514=0,0,IF(Cartilha_GLOBAL!R514&gt;0,"c","b"))</f>
        <v>0</v>
      </c>
    </row>
    <row r="515" ht="12.75" hidden="1" spans="1:20">
      <c r="A515" s="154" t="str">
        <f>Cartilha_GLOBAL!A515</f>
        <v>2.2.1</v>
      </c>
      <c r="B515" s="94">
        <f>Cartilha_GLOBAL!B515</f>
        <v>0</v>
      </c>
      <c r="C515" s="161" t="str">
        <f>Cartilha_GLOBAL!C515</f>
        <v>TRANSPORTE COM CAMINHAO</v>
      </c>
      <c r="D515" s="94">
        <f>Cartilha_GLOBAL!D515</f>
        <v>0</v>
      </c>
      <c r="E515" s="105">
        <f>Cartilha_GLOBAL!$E515</f>
        <v>0</v>
      </c>
      <c r="F515" s="182">
        <f>Cartilha_GLOBAL!$F515</f>
        <v>0</v>
      </c>
      <c r="G515" s="180"/>
      <c r="H515" s="181">
        <f t="shared" si="28"/>
        <v>0</v>
      </c>
      <c r="I515" s="186">
        <f t="shared" si="29"/>
        <v>0</v>
      </c>
      <c r="J515" s="142"/>
      <c r="K515" s="145" t="str">
        <f>IF(OR(SUM(I517:I650)&gt;0,SUM(I517:I650)&gt;0),"xx","")</f>
        <v/>
      </c>
      <c r="L515" s="7" t="str">
        <f t="shared" si="30"/>
        <v/>
      </c>
      <c r="M515" s="7" t="str">
        <f t="shared" si="31"/>
        <v/>
      </c>
      <c r="N515" s="7" t="str">
        <f>Cartilha_GLOBAL!N515</f>
        <v/>
      </c>
      <c r="O515" s="144"/>
      <c r="Q515" s="151"/>
      <c r="R515" s="152">
        <v>0</v>
      </c>
      <c r="T515" s="153">
        <f>IF(Cartilha_GLOBAL!R515=0,0,IF(Cartilha_GLOBAL!R515&gt;0,"c","b"))</f>
        <v>0</v>
      </c>
    </row>
    <row r="516" ht="12.75" hidden="1" spans="1:20">
      <c r="A516" s="154" t="str">
        <f>Cartilha_GLOBAL!A516</f>
        <v>2.2.1.1</v>
      </c>
      <c r="B516" s="94">
        <f>Cartilha_GLOBAL!B516</f>
        <v>0</v>
      </c>
      <c r="C516" s="161" t="str">
        <f>Cartilha_GLOBAL!C516</f>
        <v>CAPACIDADE 18 METROS CÚBICOS</v>
      </c>
      <c r="D516" s="94">
        <f>Cartilha_GLOBAL!D516</f>
        <v>0</v>
      </c>
      <c r="E516" s="105">
        <f>Cartilha_GLOBAL!$E516</f>
        <v>0</v>
      </c>
      <c r="F516" s="182">
        <f>Cartilha_GLOBAL!$F516</f>
        <v>0</v>
      </c>
      <c r="G516" s="180"/>
      <c r="H516" s="181">
        <f t="shared" si="28"/>
        <v>0</v>
      </c>
      <c r="I516" s="186">
        <f t="shared" si="29"/>
        <v>0</v>
      </c>
      <c r="J516" s="142"/>
      <c r="K516" s="145" t="str">
        <f>IF(OR(SUM(I517:I524)&gt;0,SUM(I517:I524)&gt;0),"xx","")</f>
        <v/>
      </c>
      <c r="L516" s="7" t="str">
        <f t="shared" si="30"/>
        <v/>
      </c>
      <c r="M516" s="7" t="str">
        <f t="shared" si="31"/>
        <v/>
      </c>
      <c r="N516" s="7" t="str">
        <f>Cartilha_GLOBAL!N516</f>
        <v/>
      </c>
      <c r="O516" s="144"/>
      <c r="Q516" s="151"/>
      <c r="R516" s="152">
        <v>0</v>
      </c>
      <c r="T516" s="153">
        <f>IF(Cartilha_GLOBAL!R516=0,0,IF(Cartilha_GLOBAL!R516&gt;0,"c","b"))</f>
        <v>0</v>
      </c>
    </row>
    <row r="517" ht="22.5" hidden="1" spans="1:20">
      <c r="A517" s="158">
        <f>Cartilha_GLOBAL!A517</f>
        <v>95427</v>
      </c>
      <c r="B517" s="94" t="str">
        <f>Cartilha_GLOBAL!B517</f>
        <v>SINAPI</v>
      </c>
      <c r="C517" s="104" t="str">
        <f>Cartilha_GLOBAL!C517</f>
        <v>TRANSPORTE COM CAMINHÃO BASCULANTE DE 18 M³, EM VIA URBANA PAVIMENTADA, ADICIONAL PARA DMT EXCEDENTE A 30 KM (UNIDADE: M3XKM). AF_07/2020</v>
      </c>
      <c r="D517" s="94" t="str">
        <f>Cartilha_GLOBAL!D517</f>
        <v>M3XKM</v>
      </c>
      <c r="E517" s="105">
        <f>Cartilha_GLOBAL!$E517</f>
        <v>0.73</v>
      </c>
      <c r="F517" s="182">
        <f>Cartilha_GLOBAL!$F517</f>
        <v>0.9</v>
      </c>
      <c r="G517" s="108"/>
      <c r="H517" s="107">
        <f t="shared" si="28"/>
        <v>0</v>
      </c>
      <c r="I517" s="143">
        <f t="shared" si="29"/>
        <v>0</v>
      </c>
      <c r="J517" s="142"/>
      <c r="K517" s="146"/>
      <c r="L517" s="7" t="str">
        <f t="shared" si="30"/>
        <v/>
      </c>
      <c r="M517" s="7" t="str">
        <f t="shared" si="31"/>
        <v/>
      </c>
      <c r="N517" s="7" t="str">
        <f>Cartilha_GLOBAL!N517</f>
        <v/>
      </c>
      <c r="O517" s="144"/>
      <c r="Q517" s="151"/>
      <c r="R517" s="152">
        <v>0</v>
      </c>
      <c r="T517" s="153">
        <f>IF(Cartilha_GLOBAL!R517=0,0,IF(Cartilha_GLOBAL!R517&gt;0,"c","b"))</f>
        <v>0</v>
      </c>
    </row>
    <row r="518" ht="22.5" hidden="1" spans="1:20">
      <c r="A518" s="158">
        <f>Cartilha_GLOBAL!A518</f>
        <v>95877</v>
      </c>
      <c r="B518" s="94" t="str">
        <f>Cartilha_GLOBAL!B518</f>
        <v>SINAPI</v>
      </c>
      <c r="C518" s="104" t="str">
        <f>Cartilha_GLOBAL!C518</f>
        <v>TRANSPORTE COM CAMINHÃO BASCULANTE DE 18 M³, EM VIA URBANA PAVIMENTADA, DMT ATÉ 30 KM (UNIDADE: M3XKM). AF_07/2020</v>
      </c>
      <c r="D518" s="94" t="str">
        <f>Cartilha_GLOBAL!D518</f>
        <v>M3XKM</v>
      </c>
      <c r="E518" s="105">
        <f>Cartilha_GLOBAL!$E518</f>
        <v>1.8</v>
      </c>
      <c r="F518" s="182">
        <f>Cartilha_GLOBAL!$F518</f>
        <v>2.21</v>
      </c>
      <c r="G518" s="108"/>
      <c r="H518" s="107">
        <f t="shared" si="28"/>
        <v>0</v>
      </c>
      <c r="I518" s="143">
        <f t="shared" si="29"/>
        <v>0</v>
      </c>
      <c r="J518" s="142"/>
      <c r="K518" s="146"/>
      <c r="L518" s="7" t="str">
        <f t="shared" si="30"/>
        <v/>
      </c>
      <c r="M518" s="7" t="str">
        <f t="shared" si="31"/>
        <v/>
      </c>
      <c r="N518" s="7" t="str">
        <f>Cartilha_GLOBAL!N518</f>
        <v/>
      </c>
      <c r="O518" s="144"/>
      <c r="Q518" s="151"/>
      <c r="R518" s="152">
        <v>0</v>
      </c>
      <c r="T518" s="153">
        <f>IF(Cartilha_GLOBAL!R518=0,0,IF(Cartilha_GLOBAL!R518&gt;0,"c","b"))</f>
        <v>0</v>
      </c>
    </row>
    <row r="519" ht="22.5" hidden="1" spans="1:20">
      <c r="A519" s="158">
        <f>Cartilha_GLOBAL!A519</f>
        <v>95426</v>
      </c>
      <c r="B519" s="94" t="str">
        <f>Cartilha_GLOBAL!B519</f>
        <v>SINAPI</v>
      </c>
      <c r="C519" s="104" t="str">
        <f>Cartilha_GLOBAL!C519</f>
        <v>TRANSPORTE COM CAMINHÃO BASCULANTE DE 18 M³, EM VIA URBANA EM REVESTIMENTO PRIMÁRIO (UNIDADE: M3XKM). AF_07/2020</v>
      </c>
      <c r="D519" s="94" t="str">
        <f>Cartilha_GLOBAL!D519</f>
        <v>M3XKM</v>
      </c>
      <c r="E519" s="105">
        <f>Cartilha_GLOBAL!$E519</f>
        <v>1.96</v>
      </c>
      <c r="F519" s="182">
        <f>Cartilha_GLOBAL!$F519</f>
        <v>2.41</v>
      </c>
      <c r="G519" s="108"/>
      <c r="H519" s="107">
        <f t="shared" si="28"/>
        <v>0</v>
      </c>
      <c r="I519" s="143">
        <f t="shared" si="29"/>
        <v>0</v>
      </c>
      <c r="J519" s="142"/>
      <c r="K519" s="146"/>
      <c r="L519" s="7" t="str">
        <f t="shared" si="30"/>
        <v/>
      </c>
      <c r="M519" s="7" t="str">
        <f t="shared" si="31"/>
        <v/>
      </c>
      <c r="N519" s="7" t="str">
        <f>Cartilha_GLOBAL!N519</f>
        <v/>
      </c>
      <c r="O519" s="144"/>
      <c r="Q519" s="151"/>
      <c r="R519" s="152">
        <v>0</v>
      </c>
      <c r="T519" s="153">
        <f>IF(Cartilha_GLOBAL!R519=0,0,IF(Cartilha_GLOBAL!R519&gt;0,"c","b"))</f>
        <v>0</v>
      </c>
    </row>
    <row r="520" ht="22.5" hidden="1" spans="1:20">
      <c r="A520" s="158">
        <f>Cartilha_GLOBAL!A520</f>
        <v>95425</v>
      </c>
      <c r="B520" s="94" t="str">
        <f>Cartilha_GLOBAL!B520</f>
        <v>SINAPI</v>
      </c>
      <c r="C520" s="104" t="str">
        <f>Cartilha_GLOBAL!C520</f>
        <v>TRANSPORTE COM CAMINHÃO BASCULANTE DE 18 M³, EM VIA URBANA EM LEITO NATURAL (UNIDADE: M3XKM). AF_07/2020</v>
      </c>
      <c r="D520" s="94" t="str">
        <f>Cartilha_GLOBAL!D520</f>
        <v>M3XKM</v>
      </c>
      <c r="E520" s="105">
        <f>Cartilha_GLOBAL!$E520</f>
        <v>2.28</v>
      </c>
      <c r="F520" s="182">
        <f>Cartilha_GLOBAL!$F520</f>
        <v>2.8</v>
      </c>
      <c r="G520" s="108"/>
      <c r="H520" s="107">
        <f t="shared" si="28"/>
        <v>0</v>
      </c>
      <c r="I520" s="143">
        <f t="shared" si="29"/>
        <v>0</v>
      </c>
      <c r="J520" s="142"/>
      <c r="K520" s="146"/>
      <c r="L520" s="7" t="str">
        <f t="shared" si="30"/>
        <v/>
      </c>
      <c r="M520" s="7" t="str">
        <f t="shared" si="31"/>
        <v/>
      </c>
      <c r="N520" s="7" t="str">
        <f>Cartilha_GLOBAL!N520</f>
        <v/>
      </c>
      <c r="O520" s="144"/>
      <c r="Q520" s="151"/>
      <c r="R520" s="152">
        <v>0</v>
      </c>
      <c r="T520" s="153">
        <f>IF(Cartilha_GLOBAL!R520=0,0,IF(Cartilha_GLOBAL!R520&gt;0,"c","b"))</f>
        <v>0</v>
      </c>
    </row>
    <row r="521" ht="22.5" hidden="1" spans="1:20">
      <c r="A521" s="158">
        <f>Cartilha_GLOBAL!A521</f>
        <v>95430</v>
      </c>
      <c r="B521" s="94" t="str">
        <f>Cartilha_GLOBAL!B521</f>
        <v>SINAPI</v>
      </c>
      <c r="C521" s="104" t="str">
        <f>Cartilha_GLOBAL!C521</f>
        <v>TRANSPORTE COM CAMINHÃO BASCULANTE DE 18 M³, EM VIA URBANA PAVIMENTADA, ADICIONAL PARA DMT EXCEDENTE A 30 KM (UNIDADE: TXKM). AF_07/2020</v>
      </c>
      <c r="D521" s="94" t="str">
        <f>Cartilha_GLOBAL!D521</f>
        <v>TXKM</v>
      </c>
      <c r="E521" s="105">
        <f>Cartilha_GLOBAL!$E521</f>
        <v>0.46</v>
      </c>
      <c r="F521" s="182">
        <f>Cartilha_GLOBAL!$F521</f>
        <v>0.56</v>
      </c>
      <c r="G521" s="108"/>
      <c r="H521" s="107">
        <f t="shared" si="28"/>
        <v>0</v>
      </c>
      <c r="I521" s="143">
        <f t="shared" si="29"/>
        <v>0</v>
      </c>
      <c r="J521" s="142"/>
      <c r="K521" s="146"/>
      <c r="L521" s="7" t="str">
        <f t="shared" si="30"/>
        <v/>
      </c>
      <c r="M521" s="7" t="str">
        <f t="shared" si="31"/>
        <v/>
      </c>
      <c r="N521" s="7" t="str">
        <f>Cartilha_GLOBAL!N521</f>
        <v/>
      </c>
      <c r="O521" s="144"/>
      <c r="Q521" s="151"/>
      <c r="R521" s="152">
        <v>0</v>
      </c>
      <c r="T521" s="153">
        <f>IF(Cartilha_GLOBAL!R521=0,0,IF(Cartilha_GLOBAL!R521&gt;0,"c","b"))</f>
        <v>0</v>
      </c>
    </row>
    <row r="522" ht="22.5" hidden="1" spans="1:20">
      <c r="A522" s="158">
        <f>Cartilha_GLOBAL!A522</f>
        <v>95880</v>
      </c>
      <c r="B522" s="94" t="str">
        <f>Cartilha_GLOBAL!B522</f>
        <v>SINAPI</v>
      </c>
      <c r="C522" s="104" t="str">
        <f>Cartilha_GLOBAL!C522</f>
        <v>TRANSPORTE COM CAMINHÃO BASCULANTE DE 18 M³, EM VIA URBANA PAVIMENTADA, DMT ATÉ 30 KM (UNIDADE: TXKM). AF_07/2020</v>
      </c>
      <c r="D522" s="94" t="str">
        <f>Cartilha_GLOBAL!D522</f>
        <v>TXKM</v>
      </c>
      <c r="E522" s="105">
        <f>Cartilha_GLOBAL!$E522</f>
        <v>1.2</v>
      </c>
      <c r="F522" s="182">
        <f>Cartilha_GLOBAL!$F522</f>
        <v>1.47</v>
      </c>
      <c r="G522" s="108"/>
      <c r="H522" s="107">
        <f t="shared" si="28"/>
        <v>0</v>
      </c>
      <c r="I522" s="143">
        <f t="shared" si="29"/>
        <v>0</v>
      </c>
      <c r="J522" s="142"/>
      <c r="K522" s="146"/>
      <c r="L522" s="7" t="str">
        <f t="shared" si="30"/>
        <v/>
      </c>
      <c r="M522" s="7" t="str">
        <f t="shared" si="31"/>
        <v/>
      </c>
      <c r="N522" s="7" t="str">
        <f>Cartilha_GLOBAL!N522</f>
        <v/>
      </c>
      <c r="O522" s="144"/>
      <c r="Q522" s="151"/>
      <c r="R522" s="152">
        <v>0</v>
      </c>
      <c r="T522" s="153">
        <f>IF(Cartilha_GLOBAL!R522=0,0,IF(Cartilha_GLOBAL!R522&gt;0,"c","b"))</f>
        <v>0</v>
      </c>
    </row>
    <row r="523" ht="22.5" hidden="1" spans="1:20">
      <c r="A523" s="158">
        <f>Cartilha_GLOBAL!A523</f>
        <v>95429</v>
      </c>
      <c r="B523" s="94" t="str">
        <f>Cartilha_GLOBAL!B523</f>
        <v>SINAPI</v>
      </c>
      <c r="C523" s="104" t="str">
        <f>Cartilha_GLOBAL!C523</f>
        <v>TRANSPORTE COM CAMINHÃO BASCULANTE DE 18 M³, EM VIA URBANA EM REVESTIMENTO PRIMÁRIO (UNIDADE: TXKM). AF_07/2020</v>
      </c>
      <c r="D523" s="94" t="str">
        <f>Cartilha_GLOBAL!D523</f>
        <v>TXKM</v>
      </c>
      <c r="E523" s="105">
        <f>Cartilha_GLOBAL!$E523</f>
        <v>1.32</v>
      </c>
      <c r="F523" s="182">
        <f>Cartilha_GLOBAL!$F523</f>
        <v>1.62</v>
      </c>
      <c r="G523" s="108"/>
      <c r="H523" s="107">
        <f t="shared" si="28"/>
        <v>0</v>
      </c>
      <c r="I523" s="143">
        <f t="shared" si="29"/>
        <v>0</v>
      </c>
      <c r="J523" s="142"/>
      <c r="K523" s="146"/>
      <c r="L523" s="7" t="str">
        <f t="shared" si="30"/>
        <v/>
      </c>
      <c r="M523" s="7" t="str">
        <f t="shared" si="31"/>
        <v/>
      </c>
      <c r="N523" s="7" t="str">
        <f>Cartilha_GLOBAL!N523</f>
        <v/>
      </c>
      <c r="O523" s="144"/>
      <c r="Q523" s="151"/>
      <c r="R523" s="152">
        <v>0</v>
      </c>
      <c r="T523" s="153">
        <f>IF(Cartilha_GLOBAL!R523=0,0,IF(Cartilha_GLOBAL!R523&gt;0,"c","b"))</f>
        <v>0</v>
      </c>
    </row>
    <row r="524" ht="22.5" hidden="1" spans="1:20">
      <c r="A524" s="158">
        <f>Cartilha_GLOBAL!A524</f>
        <v>95428</v>
      </c>
      <c r="B524" s="94" t="str">
        <f>Cartilha_GLOBAL!B524</f>
        <v>SINAPI</v>
      </c>
      <c r="C524" s="104" t="str">
        <f>Cartilha_GLOBAL!C524</f>
        <v>TRANSPORTE COM CAMINHÃO BASCULANTE DE 18 M³, EM VIA URBANA EM LEITO NATURAL (UNIDADE: TXKM). AF_07/2020</v>
      </c>
      <c r="D524" s="94" t="str">
        <f>Cartilha_GLOBAL!D524</f>
        <v>TXKM</v>
      </c>
      <c r="E524" s="105">
        <f>Cartilha_GLOBAL!$E524</f>
        <v>1.53</v>
      </c>
      <c r="F524" s="182">
        <f>Cartilha_GLOBAL!$F524</f>
        <v>1.88</v>
      </c>
      <c r="G524" s="108"/>
      <c r="H524" s="107">
        <f t="shared" si="28"/>
        <v>0</v>
      </c>
      <c r="I524" s="143">
        <f t="shared" si="29"/>
        <v>0</v>
      </c>
      <c r="J524" s="142"/>
      <c r="K524" s="146"/>
      <c r="L524" s="7" t="str">
        <f t="shared" si="30"/>
        <v/>
      </c>
      <c r="M524" s="7" t="str">
        <f t="shared" si="31"/>
        <v/>
      </c>
      <c r="N524" s="7" t="str">
        <f>Cartilha_GLOBAL!N524</f>
        <v/>
      </c>
      <c r="O524" s="144"/>
      <c r="Q524" s="151"/>
      <c r="R524" s="152">
        <v>0</v>
      </c>
      <c r="T524" s="153">
        <f>IF(Cartilha_GLOBAL!R524=0,0,IF(Cartilha_GLOBAL!R524&gt;0,"c","b"))</f>
        <v>0</v>
      </c>
    </row>
    <row r="525" ht="12.75" hidden="1" spans="1:20">
      <c r="A525" s="154" t="str">
        <f>Cartilha_GLOBAL!A525</f>
        <v>2.2.1.2</v>
      </c>
      <c r="B525" s="94">
        <f>Cartilha_GLOBAL!B525</f>
        <v>0</v>
      </c>
      <c r="C525" s="161" t="str">
        <f>Cartilha_GLOBAL!C525</f>
        <v>BASCULANTE - CAPACIDADE 14 METROS CÚBICOS</v>
      </c>
      <c r="D525" s="94">
        <f>Cartilha_GLOBAL!D525</f>
        <v>0</v>
      </c>
      <c r="E525" s="105">
        <f>Cartilha_GLOBAL!$E525</f>
        <v>0</v>
      </c>
      <c r="F525" s="182">
        <f>Cartilha_GLOBAL!$F525</f>
        <v>0</v>
      </c>
      <c r="G525" s="180"/>
      <c r="H525" s="181">
        <f t="shared" si="28"/>
        <v>0</v>
      </c>
      <c r="I525" s="186">
        <f t="shared" si="29"/>
        <v>0</v>
      </c>
      <c r="J525" s="142"/>
      <c r="K525" s="145" t="str">
        <f>IF(OR(SUM(I526:I541)&gt;0,SUM(I526:I541)&gt;0),"xx","")</f>
        <v/>
      </c>
      <c r="L525" s="7" t="str">
        <f t="shared" si="30"/>
        <v/>
      </c>
      <c r="M525" s="7" t="str">
        <f t="shared" si="31"/>
        <v/>
      </c>
      <c r="N525" s="7" t="str">
        <f>Cartilha_GLOBAL!N525</f>
        <v/>
      </c>
      <c r="O525" s="144"/>
      <c r="Q525" s="151"/>
      <c r="R525" s="152">
        <v>0</v>
      </c>
      <c r="T525" s="153">
        <f>IF(Cartilha_GLOBAL!R525=0,0,IF(Cartilha_GLOBAL!R525&gt;0,"c","b"))</f>
        <v>0</v>
      </c>
    </row>
    <row r="526" ht="22.5" hidden="1" spans="1:20">
      <c r="A526" s="158">
        <f>Cartilha_GLOBAL!A526</f>
        <v>93593</v>
      </c>
      <c r="B526" s="94" t="str">
        <f>Cartilha_GLOBAL!B526</f>
        <v>SINAPI</v>
      </c>
      <c r="C526" s="104" t="str">
        <f>Cartilha_GLOBAL!C526</f>
        <v>TRANSPORTE COM CAMINHÃO BASCULANTE DE 14 M³, EM VIA URBANA PAVIMENTADA, ADICIONAL PARA DMT EXCEDENTE A 30 KM (UNIDADE: M3XKM). AF_07/2020</v>
      </c>
      <c r="D526" s="94" t="str">
        <f>Cartilha_GLOBAL!D526</f>
        <v>M3XKM</v>
      </c>
      <c r="E526" s="105">
        <f>Cartilha_GLOBAL!$E526</f>
        <v>0.85</v>
      </c>
      <c r="F526" s="182">
        <f>Cartilha_GLOBAL!$F526</f>
        <v>1.04</v>
      </c>
      <c r="G526" s="108"/>
      <c r="H526" s="107">
        <f t="shared" si="28"/>
        <v>0</v>
      </c>
      <c r="I526" s="143">
        <f t="shared" si="29"/>
        <v>0</v>
      </c>
      <c r="J526" s="142"/>
      <c r="K526" s="145"/>
      <c r="L526" s="7" t="str">
        <f t="shared" si="30"/>
        <v/>
      </c>
      <c r="M526" s="7" t="str">
        <f t="shared" si="31"/>
        <v/>
      </c>
      <c r="N526" s="7" t="str">
        <f>Cartilha_GLOBAL!N526</f>
        <v/>
      </c>
      <c r="O526" s="144"/>
      <c r="Q526" s="151"/>
      <c r="R526" s="152">
        <v>0</v>
      </c>
      <c r="T526" s="153">
        <f>IF(Cartilha_GLOBAL!R526=0,0,IF(Cartilha_GLOBAL!R526&gt;0,"c","b"))</f>
        <v>0</v>
      </c>
    </row>
    <row r="527" ht="22.5" hidden="1" spans="1:20">
      <c r="A527" s="158">
        <f>Cartilha_GLOBAL!A527</f>
        <v>100937</v>
      </c>
      <c r="B527" s="94" t="str">
        <f>Cartilha_GLOBAL!B527</f>
        <v>SINAPI</v>
      </c>
      <c r="C527" s="104" t="str">
        <f>Cartilha_GLOBAL!C527</f>
        <v>TRANSPORTE COM CAMINHÃO BASCULANTE DE 6 M³, EM VIA INTERNA (DENTRO DO CANTEIRO - UNIDADE: M3XKM). AF_07/2020</v>
      </c>
      <c r="D527" s="94" t="str">
        <f>Cartilha_GLOBAL!D527</f>
        <v>M3XKM</v>
      </c>
      <c r="E527" s="105">
        <f>Cartilha_GLOBAL!$E527</f>
        <v>8.59</v>
      </c>
      <c r="F527" s="182">
        <f>Cartilha_GLOBAL!$F527</f>
        <v>10.54</v>
      </c>
      <c r="G527" s="108"/>
      <c r="H527" s="107">
        <f t="shared" si="28"/>
        <v>0</v>
      </c>
      <c r="I527" s="143">
        <f t="shared" si="29"/>
        <v>0</v>
      </c>
      <c r="J527" s="142"/>
      <c r="K527" s="146"/>
      <c r="L527" s="7" t="str">
        <f t="shared" si="30"/>
        <v/>
      </c>
      <c r="M527" s="7" t="str">
        <f t="shared" si="31"/>
        <v/>
      </c>
      <c r="N527" s="7" t="str">
        <f>Cartilha_GLOBAL!N527</f>
        <v/>
      </c>
      <c r="O527" s="144"/>
      <c r="Q527" s="151"/>
      <c r="R527" s="152">
        <v>0</v>
      </c>
      <c r="T527" s="153">
        <f>IF(Cartilha_GLOBAL!R527=0,0,IF(Cartilha_GLOBAL!R527&gt;0,"c","b"))</f>
        <v>0</v>
      </c>
    </row>
    <row r="528" ht="22.5" hidden="1" spans="1:20">
      <c r="A528" s="158">
        <f>Cartilha_GLOBAL!A528</f>
        <v>100938</v>
      </c>
      <c r="B528" s="94" t="str">
        <f>Cartilha_GLOBAL!B528</f>
        <v>SINAPI</v>
      </c>
      <c r="C528" s="104" t="str">
        <f>Cartilha_GLOBAL!C528</f>
        <v>TRANSPORTE COM CAMINHÃO BASCULANTE DE 10 M³, EM VIA INTERNA (DENTRO DO CANTEIRO - UNIDADE: M3XKM). AF_07/2020</v>
      </c>
      <c r="D528" s="94" t="str">
        <f>Cartilha_GLOBAL!D528</f>
        <v>M3XKM</v>
      </c>
      <c r="E528" s="105">
        <f>Cartilha_GLOBAL!$E528</f>
        <v>7.23</v>
      </c>
      <c r="F528" s="182">
        <f>Cartilha_GLOBAL!$F528</f>
        <v>8.87</v>
      </c>
      <c r="G528" s="108"/>
      <c r="H528" s="107">
        <f t="shared" si="28"/>
        <v>0</v>
      </c>
      <c r="I528" s="143">
        <f t="shared" si="29"/>
        <v>0</v>
      </c>
      <c r="J528" s="142"/>
      <c r="K528" s="146"/>
      <c r="L528" s="7" t="str">
        <f t="shared" si="30"/>
        <v/>
      </c>
      <c r="M528" s="7" t="str">
        <f t="shared" si="31"/>
        <v/>
      </c>
      <c r="N528" s="7" t="str">
        <f>Cartilha_GLOBAL!N528</f>
        <v/>
      </c>
      <c r="O528" s="144"/>
      <c r="Q528" s="151"/>
      <c r="R528" s="152">
        <v>0</v>
      </c>
      <c r="T528" s="153">
        <f>IF(Cartilha_GLOBAL!R528=0,0,IF(Cartilha_GLOBAL!R528&gt;0,"c","b"))</f>
        <v>0</v>
      </c>
    </row>
    <row r="529" ht="22.5" hidden="1" spans="1:20">
      <c r="A529" s="158">
        <f>Cartilha_GLOBAL!A529</f>
        <v>100939</v>
      </c>
      <c r="B529" s="94" t="str">
        <f>Cartilha_GLOBAL!B529</f>
        <v>SINAPI</v>
      </c>
      <c r="C529" s="104" t="str">
        <f>Cartilha_GLOBAL!C529</f>
        <v>TRANSPORTE COM CAMINHÃO BASCULANTE DE 14 M³, EM VIA INTERNA (DENTRO DO CANTEIRO - UNIDADE:M3XKM). AF_07/2020</v>
      </c>
      <c r="D529" s="94" t="str">
        <f>Cartilha_GLOBAL!D529</f>
        <v>M3XKM</v>
      </c>
      <c r="E529" s="105">
        <f>Cartilha_GLOBAL!$E529</f>
        <v>6.37</v>
      </c>
      <c r="F529" s="182">
        <f>Cartilha_GLOBAL!$F529</f>
        <v>7.82</v>
      </c>
      <c r="G529" s="108"/>
      <c r="H529" s="107">
        <f t="shared" si="28"/>
        <v>0</v>
      </c>
      <c r="I529" s="143">
        <f t="shared" si="29"/>
        <v>0</v>
      </c>
      <c r="J529" s="142"/>
      <c r="K529" s="146"/>
      <c r="L529" s="7" t="str">
        <f t="shared" si="30"/>
        <v/>
      </c>
      <c r="M529" s="7" t="str">
        <f t="shared" si="31"/>
        <v/>
      </c>
      <c r="N529" s="7" t="str">
        <f>Cartilha_GLOBAL!N529</f>
        <v/>
      </c>
      <c r="O529" s="144"/>
      <c r="Q529" s="151"/>
      <c r="R529" s="152">
        <v>0</v>
      </c>
      <c r="T529" s="153">
        <f>IF(Cartilha_GLOBAL!R529=0,0,IF(Cartilha_GLOBAL!R529&gt;0,"c","b"))</f>
        <v>0</v>
      </c>
    </row>
    <row r="530" ht="22.5" hidden="1" spans="1:20">
      <c r="A530" s="158">
        <f>Cartilha_GLOBAL!A530</f>
        <v>100940</v>
      </c>
      <c r="B530" s="94" t="str">
        <f>Cartilha_GLOBAL!B530</f>
        <v>SINAPI</v>
      </c>
      <c r="C530" s="104" t="str">
        <f>Cartilha_GLOBAL!C530</f>
        <v>TRANSPORTE COM CAMINHÃO BASCULANTE DE 18 M³, EM VIA INTERNA (DENTRO DO CANTEIRO - UNIDADE: M3XKM). AF_07/2020</v>
      </c>
      <c r="D530" s="94" t="str">
        <f>Cartilha_GLOBAL!D530</f>
        <v>M3XKM</v>
      </c>
      <c r="E530" s="105">
        <f>Cartilha_GLOBAL!$E530</f>
        <v>5.46</v>
      </c>
      <c r="F530" s="182">
        <f>Cartilha_GLOBAL!$F530</f>
        <v>6.7</v>
      </c>
      <c r="G530" s="108"/>
      <c r="H530" s="107">
        <f t="shared" si="28"/>
        <v>0</v>
      </c>
      <c r="I530" s="143">
        <f t="shared" si="29"/>
        <v>0</v>
      </c>
      <c r="J530" s="142"/>
      <c r="K530" s="146"/>
      <c r="L530" s="7" t="str">
        <f t="shared" si="30"/>
        <v/>
      </c>
      <c r="M530" s="7" t="str">
        <f t="shared" si="31"/>
        <v/>
      </c>
      <c r="N530" s="7" t="str">
        <f>Cartilha_GLOBAL!N530</f>
        <v/>
      </c>
      <c r="O530" s="144"/>
      <c r="Q530" s="151"/>
      <c r="R530" s="152">
        <v>0</v>
      </c>
      <c r="T530" s="153">
        <f>IF(Cartilha_GLOBAL!R530=0,0,IF(Cartilha_GLOBAL!R530&gt;0,"c","b"))</f>
        <v>0</v>
      </c>
    </row>
    <row r="531" ht="22.5" hidden="1" spans="1:20">
      <c r="A531" s="158">
        <f>Cartilha_GLOBAL!A531</f>
        <v>100941</v>
      </c>
      <c r="B531" s="94" t="str">
        <f>Cartilha_GLOBAL!B531</f>
        <v>SINAPI</v>
      </c>
      <c r="C531" s="104" t="str">
        <f>Cartilha_GLOBAL!C531</f>
        <v>TRANSPORTE COM CAMINHÃO BASCULANTE DE 6 M³, EM VIA INTERNA (DENTRO DO CANTEIRO - UNIDADE: TXKM). AF_07/2020</v>
      </c>
      <c r="D531" s="94" t="str">
        <f>Cartilha_GLOBAL!D531</f>
        <v>TXKM</v>
      </c>
      <c r="E531" s="105">
        <f>Cartilha_GLOBAL!$E531</f>
        <v>5.72</v>
      </c>
      <c r="F531" s="182">
        <f>Cartilha_GLOBAL!$F531</f>
        <v>7.02</v>
      </c>
      <c r="G531" s="108"/>
      <c r="H531" s="107">
        <f t="shared" si="28"/>
        <v>0</v>
      </c>
      <c r="I531" s="143">
        <f t="shared" si="29"/>
        <v>0</v>
      </c>
      <c r="J531" s="142"/>
      <c r="K531" s="146"/>
      <c r="L531" s="7" t="str">
        <f t="shared" si="30"/>
        <v/>
      </c>
      <c r="M531" s="7" t="str">
        <f t="shared" si="31"/>
        <v/>
      </c>
      <c r="N531" s="7" t="str">
        <f>Cartilha_GLOBAL!N531</f>
        <v/>
      </c>
      <c r="O531" s="144"/>
      <c r="Q531" s="151"/>
      <c r="R531" s="152">
        <v>0</v>
      </c>
      <c r="T531" s="153">
        <f>IF(Cartilha_GLOBAL!R531=0,0,IF(Cartilha_GLOBAL!R531&gt;0,"c","b"))</f>
        <v>0</v>
      </c>
    </row>
    <row r="532" ht="22.5" hidden="1" spans="1:20">
      <c r="A532" s="158">
        <f>Cartilha_GLOBAL!A532</f>
        <v>100942</v>
      </c>
      <c r="B532" s="94" t="str">
        <f>Cartilha_GLOBAL!B532</f>
        <v>SINAPI</v>
      </c>
      <c r="C532" s="104" t="str">
        <f>Cartilha_GLOBAL!C532</f>
        <v>TRANSPORTE COM CAMINHÃO BASCULANTE DE 10 M³, EM VIA INTERNA A OBRA (UNIDADE: TXKM). AF_07/2020</v>
      </c>
      <c r="D532" s="94" t="str">
        <f>Cartilha_GLOBAL!D532</f>
        <v>TXKM</v>
      </c>
      <c r="E532" s="105">
        <f>Cartilha_GLOBAL!$E532</f>
        <v>4.81</v>
      </c>
      <c r="F532" s="182">
        <f>Cartilha_GLOBAL!$F532</f>
        <v>5.9</v>
      </c>
      <c r="G532" s="108"/>
      <c r="H532" s="107">
        <f t="shared" si="28"/>
        <v>0</v>
      </c>
      <c r="I532" s="143">
        <f t="shared" si="29"/>
        <v>0</v>
      </c>
      <c r="J532" s="142"/>
      <c r="K532" s="146"/>
      <c r="L532" s="7" t="str">
        <f t="shared" si="30"/>
        <v/>
      </c>
      <c r="M532" s="7" t="str">
        <f t="shared" si="31"/>
        <v/>
      </c>
      <c r="N532" s="7" t="str">
        <f>Cartilha_GLOBAL!N532</f>
        <v/>
      </c>
      <c r="O532" s="144"/>
      <c r="Q532" s="151"/>
      <c r="R532" s="152">
        <v>0</v>
      </c>
      <c r="T532" s="153">
        <f>IF(Cartilha_GLOBAL!R532=0,0,IF(Cartilha_GLOBAL!R532&gt;0,"c","b"))</f>
        <v>0</v>
      </c>
    </row>
    <row r="533" ht="22.5" hidden="1" spans="1:20">
      <c r="A533" s="158">
        <f>Cartilha_GLOBAL!A533</f>
        <v>100943</v>
      </c>
      <c r="B533" s="94" t="str">
        <f>Cartilha_GLOBAL!B533</f>
        <v>SINAPI</v>
      </c>
      <c r="C533" s="104" t="str">
        <f>Cartilha_GLOBAL!C533</f>
        <v>TRANSPORTE COM CAMINHÃO BASCULANTE DE 14 M³, EM VIA INTERNA (DENTRO DO CANTEIRO - UNIDADE: TXKM). AF_07/2020</v>
      </c>
      <c r="D533" s="94" t="str">
        <f>Cartilha_GLOBAL!D533</f>
        <v>TXKM</v>
      </c>
      <c r="E533" s="105">
        <f>Cartilha_GLOBAL!$E533</f>
        <v>4.23</v>
      </c>
      <c r="F533" s="182">
        <f>Cartilha_GLOBAL!$F533</f>
        <v>5.19</v>
      </c>
      <c r="G533" s="108"/>
      <c r="H533" s="107">
        <f t="shared" si="28"/>
        <v>0</v>
      </c>
      <c r="I533" s="143">
        <f t="shared" si="29"/>
        <v>0</v>
      </c>
      <c r="J533" s="142"/>
      <c r="K533" s="146"/>
      <c r="L533" s="7" t="str">
        <f t="shared" si="30"/>
        <v/>
      </c>
      <c r="M533" s="7" t="str">
        <f t="shared" si="31"/>
        <v/>
      </c>
      <c r="N533" s="7" t="str">
        <f>Cartilha_GLOBAL!N533</f>
        <v/>
      </c>
      <c r="O533" s="144"/>
      <c r="Q533" s="151"/>
      <c r="R533" s="152">
        <v>0</v>
      </c>
      <c r="T533" s="153">
        <f>IF(Cartilha_GLOBAL!R533=0,0,IF(Cartilha_GLOBAL!R533&gt;0,"c","b"))</f>
        <v>0</v>
      </c>
    </row>
    <row r="534" ht="22.5" hidden="1" spans="1:20">
      <c r="A534" s="158">
        <f>Cartilha_GLOBAL!A534</f>
        <v>100944</v>
      </c>
      <c r="B534" s="94" t="str">
        <f>Cartilha_GLOBAL!B534</f>
        <v>SINAPI</v>
      </c>
      <c r="C534" s="104" t="str">
        <f>Cartilha_GLOBAL!C534</f>
        <v>TRANSPORTE COM CAMINHÃO BASCULANTE DE 18 M³, EM VIA INTERNA (DENTRO DO CANTEIRO - UNIDADE: TXKM). AF_07/2020</v>
      </c>
      <c r="D534" s="94" t="str">
        <f>Cartilha_GLOBAL!D534</f>
        <v>TXKM</v>
      </c>
      <c r="E534" s="105">
        <f>Cartilha_GLOBAL!$E534</f>
        <v>3.64</v>
      </c>
      <c r="F534" s="182">
        <f>Cartilha_GLOBAL!$F534</f>
        <v>4.47</v>
      </c>
      <c r="G534" s="108"/>
      <c r="H534" s="107">
        <f t="shared" si="28"/>
        <v>0</v>
      </c>
      <c r="I534" s="143">
        <f t="shared" si="29"/>
        <v>0</v>
      </c>
      <c r="J534" s="142"/>
      <c r="K534" s="146"/>
      <c r="L534" s="7" t="str">
        <f t="shared" si="30"/>
        <v/>
      </c>
      <c r="M534" s="7" t="str">
        <f t="shared" si="31"/>
        <v/>
      </c>
      <c r="N534" s="7" t="str">
        <f>Cartilha_GLOBAL!N534</f>
        <v/>
      </c>
      <c r="O534" s="144"/>
      <c r="Q534" s="151"/>
      <c r="R534" s="152">
        <v>0</v>
      </c>
      <c r="T534" s="153">
        <f>IF(Cartilha_GLOBAL!R534=0,0,IF(Cartilha_GLOBAL!R534&gt;0,"c","b"))</f>
        <v>0</v>
      </c>
    </row>
    <row r="535" ht="22.5" hidden="1" spans="1:20">
      <c r="A535" s="158">
        <f>Cartilha_GLOBAL!A535</f>
        <v>95876</v>
      </c>
      <c r="B535" s="94" t="str">
        <f>Cartilha_GLOBAL!B535</f>
        <v>SINAPI</v>
      </c>
      <c r="C535" s="104" t="str">
        <f>Cartilha_GLOBAL!C535</f>
        <v>TRANSPORTE COM CAMINHÃO BASCULANTE DE 14 M³, EM VIA URBANA PAVIMENTADA, DMT ATÉ 30 KM (UNIDADE: M3XKM). AF_07/2020</v>
      </c>
      <c r="D535" s="94" t="str">
        <f>Cartilha_GLOBAL!D535</f>
        <v>M3XKM</v>
      </c>
      <c r="E535" s="105">
        <f>Cartilha_GLOBAL!$E535</f>
        <v>2.09</v>
      </c>
      <c r="F535" s="182">
        <f>Cartilha_GLOBAL!$F535</f>
        <v>2.57</v>
      </c>
      <c r="G535" s="108"/>
      <c r="H535" s="107">
        <f t="shared" si="28"/>
        <v>0</v>
      </c>
      <c r="I535" s="143">
        <f t="shared" si="29"/>
        <v>0</v>
      </c>
      <c r="J535" s="142"/>
      <c r="K535" s="146"/>
      <c r="L535" s="7" t="str">
        <f t="shared" si="30"/>
        <v/>
      </c>
      <c r="M535" s="7" t="str">
        <f t="shared" si="31"/>
        <v/>
      </c>
      <c r="N535" s="7" t="str">
        <f>Cartilha_GLOBAL!N535</f>
        <v/>
      </c>
      <c r="O535" s="144"/>
      <c r="Q535" s="151"/>
      <c r="R535" s="152">
        <v>0</v>
      </c>
      <c r="T535" s="153">
        <f>IF(Cartilha_GLOBAL!R535=0,0,IF(Cartilha_GLOBAL!R535&gt;0,"c","b"))</f>
        <v>0</v>
      </c>
    </row>
    <row r="536" ht="22.5" hidden="1" spans="1:20">
      <c r="A536" s="158">
        <f>Cartilha_GLOBAL!A536</f>
        <v>93592</v>
      </c>
      <c r="B536" s="94" t="str">
        <f>Cartilha_GLOBAL!B536</f>
        <v>SINAPI</v>
      </c>
      <c r="C536" s="104" t="str">
        <f>Cartilha_GLOBAL!C536</f>
        <v>TRANSPORTE COM CAMINHÃO BASCULANTE DE 14 M³, EM VIA URBANA EM REVESTIMENTO PRIMÁRIO (UNIDADE: M3XKM). AF_07/2020</v>
      </c>
      <c r="D536" s="94" t="str">
        <f>Cartilha_GLOBAL!D536</f>
        <v>M3XKM</v>
      </c>
      <c r="E536" s="105">
        <f>Cartilha_GLOBAL!$E536</f>
        <v>2.31</v>
      </c>
      <c r="F536" s="182">
        <f>Cartilha_GLOBAL!$F536</f>
        <v>2.84</v>
      </c>
      <c r="G536" s="108"/>
      <c r="H536" s="107">
        <f t="shared" ref="H536:H599" si="32">IF(G536=0,0,F536)</f>
        <v>0</v>
      </c>
      <c r="I536" s="143">
        <f t="shared" ref="I536:I599" si="33">IF(ISBLANK(G536),0,IF(R536=0,ROUND(G536*H536,2),IF(R536="b",ROUNDDOWN(G536*H536,2),ROUNDUP(G536*H536,2))))</f>
        <v>0</v>
      </c>
      <c r="J536" s="142"/>
      <c r="K536" s="145"/>
      <c r="L536" s="7" t="str">
        <f t="shared" ref="L536:L599" si="34">IF(K536="X","x",IF(K536="xx","x",IF(I536&gt;0,"x","")))</f>
        <v/>
      </c>
      <c r="M536" s="7" t="str">
        <f t="shared" ref="M536:M599" si="35">IF(K536="X","x",IF(K536="xx","x",IF(I536&gt;0,"x","")))</f>
        <v/>
      </c>
      <c r="N536" s="7" t="str">
        <f>Cartilha_GLOBAL!N536</f>
        <v/>
      </c>
      <c r="O536" s="144"/>
      <c r="Q536" s="151"/>
      <c r="R536" s="152">
        <v>0</v>
      </c>
      <c r="T536" s="153">
        <f>IF(Cartilha_GLOBAL!R536=0,0,IF(Cartilha_GLOBAL!R536&gt;0,"c","b"))</f>
        <v>0</v>
      </c>
    </row>
    <row r="537" ht="22.5" hidden="1" spans="1:20">
      <c r="A537" s="158">
        <f>Cartilha_GLOBAL!A537</f>
        <v>93591</v>
      </c>
      <c r="B537" s="94" t="str">
        <f>Cartilha_GLOBAL!B537</f>
        <v>SINAPI</v>
      </c>
      <c r="C537" s="104" t="str">
        <f>Cartilha_GLOBAL!C537</f>
        <v>TRANSPORTE COM CAMINHÃO BASCULANTE DE 14 M³, EM VIA URBANA EM LEITO NATURAL (UNIDADE: M3XKM). AF_07/2020</v>
      </c>
      <c r="D537" s="94" t="str">
        <f>Cartilha_GLOBAL!D537</f>
        <v>M3XKM</v>
      </c>
      <c r="E537" s="105">
        <f>Cartilha_GLOBAL!$E537</f>
        <v>2.66</v>
      </c>
      <c r="F537" s="182">
        <f>Cartilha_GLOBAL!$F537</f>
        <v>3.26</v>
      </c>
      <c r="G537" s="108"/>
      <c r="H537" s="107">
        <f t="shared" si="32"/>
        <v>0</v>
      </c>
      <c r="I537" s="143">
        <f t="shared" si="33"/>
        <v>0</v>
      </c>
      <c r="J537" s="142"/>
      <c r="K537" s="146"/>
      <c r="L537" s="7" t="str">
        <f t="shared" si="34"/>
        <v/>
      </c>
      <c r="M537" s="7" t="str">
        <f t="shared" si="35"/>
        <v/>
      </c>
      <c r="N537" s="7" t="str">
        <f>Cartilha_GLOBAL!N537</f>
        <v/>
      </c>
      <c r="O537" s="144"/>
      <c r="Q537" s="151"/>
      <c r="R537" s="152">
        <v>0</v>
      </c>
      <c r="T537" s="153">
        <f>IF(Cartilha_GLOBAL!R537=0,0,IF(Cartilha_GLOBAL!R537&gt;0,"c","b"))</f>
        <v>0</v>
      </c>
    </row>
    <row r="538" ht="22.5" hidden="1" spans="1:20">
      <c r="A538" s="158">
        <f>Cartilha_GLOBAL!A538</f>
        <v>93599</v>
      </c>
      <c r="B538" s="94" t="str">
        <f>Cartilha_GLOBAL!B538</f>
        <v>SINAPI</v>
      </c>
      <c r="C538" s="104" t="str">
        <f>Cartilha_GLOBAL!C538</f>
        <v>TRANSPORTE COM CAMINHÃO BASCULANTE DE 14 M³, EM VIA URBANA PAVIMENTADA, ADICIONAL PARA DMT EXCEDENTE A 30 KM (UNIDADE: TXKM). AF_07/2020</v>
      </c>
      <c r="D538" s="94" t="str">
        <f>Cartilha_GLOBAL!D538</f>
        <v>TXKM</v>
      </c>
      <c r="E538" s="105">
        <f>Cartilha_GLOBAL!$E538</f>
        <v>0.56</v>
      </c>
      <c r="F538" s="182">
        <f>Cartilha_GLOBAL!$F538</f>
        <v>0.69</v>
      </c>
      <c r="G538" s="108"/>
      <c r="H538" s="107">
        <f t="shared" si="32"/>
        <v>0</v>
      </c>
      <c r="I538" s="143">
        <f t="shared" si="33"/>
        <v>0</v>
      </c>
      <c r="J538" s="142"/>
      <c r="K538" s="145"/>
      <c r="L538" s="7" t="str">
        <f t="shared" si="34"/>
        <v/>
      </c>
      <c r="M538" s="7" t="str">
        <f t="shared" si="35"/>
        <v/>
      </c>
      <c r="N538" s="7" t="str">
        <f>Cartilha_GLOBAL!N538</f>
        <v/>
      </c>
      <c r="O538" s="144"/>
      <c r="Q538" s="151"/>
      <c r="R538" s="152">
        <v>0</v>
      </c>
      <c r="T538" s="153">
        <f>IF(Cartilha_GLOBAL!R538=0,0,IF(Cartilha_GLOBAL!R538&gt;0,"c","b"))</f>
        <v>0</v>
      </c>
    </row>
    <row r="539" ht="22.5" hidden="1" spans="1:20">
      <c r="A539" s="158">
        <f>Cartilha_GLOBAL!A539</f>
        <v>95879</v>
      </c>
      <c r="B539" s="94" t="str">
        <f>Cartilha_GLOBAL!B539</f>
        <v>SINAPI</v>
      </c>
      <c r="C539" s="104" t="str">
        <f>Cartilha_GLOBAL!C539</f>
        <v>TRANSPORTE COM CAMINHÃO BASCULANTE DE 14 M³, EM VIA URBANA PAVIMENTADA, DMT ATÉ 30 KM (UNIDADE: TXKM). AF_07/2020</v>
      </c>
      <c r="D539" s="94" t="str">
        <f>Cartilha_GLOBAL!D539</f>
        <v>TXKM</v>
      </c>
      <c r="E539" s="105">
        <f>Cartilha_GLOBAL!$E539</f>
        <v>1.41</v>
      </c>
      <c r="F539" s="182">
        <f>Cartilha_GLOBAL!$F539</f>
        <v>1.73</v>
      </c>
      <c r="G539" s="108"/>
      <c r="H539" s="107">
        <f t="shared" si="32"/>
        <v>0</v>
      </c>
      <c r="I539" s="143">
        <f t="shared" si="33"/>
        <v>0</v>
      </c>
      <c r="J539" s="142"/>
      <c r="K539" s="146"/>
      <c r="L539" s="7" t="str">
        <f t="shared" si="34"/>
        <v/>
      </c>
      <c r="M539" s="7" t="str">
        <f t="shared" si="35"/>
        <v/>
      </c>
      <c r="N539" s="7" t="str">
        <f>Cartilha_GLOBAL!N539</f>
        <v/>
      </c>
      <c r="O539" s="144"/>
      <c r="Q539" s="151"/>
      <c r="R539" s="152">
        <v>0</v>
      </c>
      <c r="T539" s="153">
        <f>IF(Cartilha_GLOBAL!R539=0,0,IF(Cartilha_GLOBAL!R539&gt;0,"c","b"))</f>
        <v>0</v>
      </c>
    </row>
    <row r="540" ht="22.5" hidden="1" spans="1:20">
      <c r="A540" s="158">
        <f>Cartilha_GLOBAL!A540</f>
        <v>93598</v>
      </c>
      <c r="B540" s="94" t="str">
        <f>Cartilha_GLOBAL!B540</f>
        <v>SINAPI</v>
      </c>
      <c r="C540" s="104" t="str">
        <f>Cartilha_GLOBAL!C540</f>
        <v>TRANSPORTE COM CAMINHÃO BASCULANTE DE 14 M³, EM VIA URBANA EM REVESTIMENTO PRIMÁRIO (UNIDADE: TXKM). AF_07/2020</v>
      </c>
      <c r="D540" s="94" t="str">
        <f>Cartilha_GLOBAL!D540</f>
        <v>TXKM</v>
      </c>
      <c r="E540" s="105">
        <f>Cartilha_GLOBAL!$E540</f>
        <v>1.53</v>
      </c>
      <c r="F540" s="182">
        <f>Cartilha_GLOBAL!$F540</f>
        <v>1.88</v>
      </c>
      <c r="G540" s="108"/>
      <c r="H540" s="107">
        <f t="shared" si="32"/>
        <v>0</v>
      </c>
      <c r="I540" s="143">
        <f t="shared" si="33"/>
        <v>0</v>
      </c>
      <c r="J540" s="142"/>
      <c r="K540" s="145"/>
      <c r="L540" s="7" t="str">
        <f t="shared" si="34"/>
        <v/>
      </c>
      <c r="M540" s="7" t="str">
        <f t="shared" si="35"/>
        <v/>
      </c>
      <c r="N540" s="7" t="str">
        <f>Cartilha_GLOBAL!N540</f>
        <v/>
      </c>
      <c r="O540" s="144"/>
      <c r="Q540" s="151"/>
      <c r="R540" s="152">
        <v>0</v>
      </c>
      <c r="T540" s="153">
        <f>IF(Cartilha_GLOBAL!R540=0,0,IF(Cartilha_GLOBAL!R540&gt;0,"c","b"))</f>
        <v>0</v>
      </c>
    </row>
    <row r="541" ht="22.5" hidden="1" spans="1:20">
      <c r="A541" s="158">
        <f>Cartilha_GLOBAL!A541</f>
        <v>93597</v>
      </c>
      <c r="B541" s="94" t="str">
        <f>Cartilha_GLOBAL!B541</f>
        <v>SINAPI</v>
      </c>
      <c r="C541" s="104" t="str">
        <f>Cartilha_GLOBAL!C541</f>
        <v>TRANSPORTE COM CAMINHÃO BASCULANTE DE 14 M³, EM VIA URBANA EM LEITO NATURAL (UNIDADE: TXKM). AF_07/2020</v>
      </c>
      <c r="D541" s="94" t="str">
        <f>Cartilha_GLOBAL!D541</f>
        <v>TXKM</v>
      </c>
      <c r="E541" s="105">
        <f>Cartilha_GLOBAL!$E541</f>
        <v>1.76</v>
      </c>
      <c r="F541" s="182">
        <f>Cartilha_GLOBAL!$F541</f>
        <v>2.16</v>
      </c>
      <c r="G541" s="108"/>
      <c r="H541" s="107">
        <f t="shared" si="32"/>
        <v>0</v>
      </c>
      <c r="I541" s="143">
        <f t="shared" si="33"/>
        <v>0</v>
      </c>
      <c r="J541" s="142"/>
      <c r="K541" s="146"/>
      <c r="L541" s="7" t="str">
        <f t="shared" si="34"/>
        <v/>
      </c>
      <c r="M541" s="7" t="str">
        <f t="shared" si="35"/>
        <v/>
      </c>
      <c r="N541" s="7" t="str">
        <f>Cartilha_GLOBAL!N541</f>
        <v/>
      </c>
      <c r="O541" s="144"/>
      <c r="Q541" s="151"/>
      <c r="R541" s="152">
        <v>0</v>
      </c>
      <c r="T541" s="153">
        <f>IF(Cartilha_GLOBAL!R541=0,0,IF(Cartilha_GLOBAL!R541&gt;0,"c","b"))</f>
        <v>0</v>
      </c>
    </row>
    <row r="542" ht="12.75" hidden="1" spans="1:20">
      <c r="A542" s="154" t="str">
        <f>Cartilha_GLOBAL!A542</f>
        <v>2.2.1.3</v>
      </c>
      <c r="B542" s="94">
        <f>Cartilha_GLOBAL!B542</f>
        <v>0</v>
      </c>
      <c r="C542" s="161" t="str">
        <f>Cartilha_GLOBAL!C542</f>
        <v>BASCULANTE - CAPACIDADE 10 METROS CÚBICOS</v>
      </c>
      <c r="D542" s="94">
        <f>Cartilha_GLOBAL!D542</f>
        <v>0</v>
      </c>
      <c r="E542" s="105">
        <f>Cartilha_GLOBAL!$E542</f>
        <v>0</v>
      </c>
      <c r="F542" s="182">
        <f>Cartilha_GLOBAL!$F542</f>
        <v>0</v>
      </c>
      <c r="G542" s="180"/>
      <c r="H542" s="181">
        <f t="shared" si="32"/>
        <v>0</v>
      </c>
      <c r="I542" s="186">
        <f t="shared" si="33"/>
        <v>0</v>
      </c>
      <c r="J542" s="142"/>
      <c r="K542" s="145" t="str">
        <f>IF(OR(SUM(I543:I550)&gt;0,SUM(I543:I550)&gt;0),"xx","")</f>
        <v/>
      </c>
      <c r="L542" s="7" t="str">
        <f t="shared" si="34"/>
        <v/>
      </c>
      <c r="M542" s="7" t="str">
        <f t="shared" si="35"/>
        <v/>
      </c>
      <c r="N542" s="7" t="str">
        <f>Cartilha_GLOBAL!N542</f>
        <v/>
      </c>
      <c r="O542" s="144"/>
      <c r="Q542" s="151"/>
      <c r="R542" s="152">
        <v>0</v>
      </c>
      <c r="T542" s="153">
        <f>IF(Cartilha_GLOBAL!R542=0,0,IF(Cartilha_GLOBAL!R542&gt;0,"c","b"))</f>
        <v>0</v>
      </c>
    </row>
    <row r="543" ht="22.5" hidden="1" spans="1:20">
      <c r="A543" s="158">
        <f>Cartilha_GLOBAL!A543</f>
        <v>93590</v>
      </c>
      <c r="B543" s="94" t="str">
        <f>Cartilha_GLOBAL!B543</f>
        <v>SINAPI</v>
      </c>
      <c r="C543" s="104" t="str">
        <f>Cartilha_GLOBAL!C543</f>
        <v>TRANSPORTE COM CAMINHÃO BASCULANTE DE 10 M³, EM VIA URBANA PAVIMENTADA, ADICIONAL PARA DMT EXCEDENTE A 30 KM (UNIDADE: M3XKM). AF_07/2020</v>
      </c>
      <c r="D543" s="94" t="str">
        <f>Cartilha_GLOBAL!D543</f>
        <v>M3XKM</v>
      </c>
      <c r="E543" s="105">
        <f>Cartilha_GLOBAL!$E543</f>
        <v>0.94</v>
      </c>
      <c r="F543" s="182">
        <f>Cartilha_GLOBAL!$F543</f>
        <v>1.15</v>
      </c>
      <c r="G543" s="108"/>
      <c r="H543" s="107">
        <f t="shared" si="32"/>
        <v>0</v>
      </c>
      <c r="I543" s="143">
        <f t="shared" si="33"/>
        <v>0</v>
      </c>
      <c r="J543" s="142"/>
      <c r="K543" s="146"/>
      <c r="L543" s="7" t="str">
        <f t="shared" si="34"/>
        <v/>
      </c>
      <c r="M543" s="7" t="str">
        <f t="shared" si="35"/>
        <v/>
      </c>
      <c r="N543" s="7" t="str">
        <f>Cartilha_GLOBAL!N543</f>
        <v/>
      </c>
      <c r="O543" s="144"/>
      <c r="Q543" s="151"/>
      <c r="R543" s="152">
        <v>0</v>
      </c>
      <c r="T543" s="153">
        <f>IF(Cartilha_GLOBAL!R543=0,0,IF(Cartilha_GLOBAL!R543&gt;0,"c","b"))</f>
        <v>0</v>
      </c>
    </row>
    <row r="544" ht="22.5" hidden="1" spans="1:20">
      <c r="A544" s="158">
        <f>Cartilha_GLOBAL!A544</f>
        <v>95875</v>
      </c>
      <c r="B544" s="94" t="str">
        <f>Cartilha_GLOBAL!B544</f>
        <v>SINAPI</v>
      </c>
      <c r="C544" s="104" t="str">
        <f>Cartilha_GLOBAL!C544</f>
        <v>TRANSPORTE COM CAMINHÃO BASCULANTE DE 10 M³, EM VIA URBANA PAVIMENTADA, DMT ATÉ 30 KM (UNIDADE: M3XKM). AF_07/2020</v>
      </c>
      <c r="D544" s="94" t="str">
        <f>Cartilha_GLOBAL!D544</f>
        <v>M3XKM</v>
      </c>
      <c r="E544" s="105">
        <f>Cartilha_GLOBAL!$E544</f>
        <v>2.4</v>
      </c>
      <c r="F544" s="182">
        <f>Cartilha_GLOBAL!$F544</f>
        <v>2.95</v>
      </c>
      <c r="G544" s="108"/>
      <c r="H544" s="107">
        <f t="shared" si="32"/>
        <v>0</v>
      </c>
      <c r="I544" s="143">
        <f t="shared" si="33"/>
        <v>0</v>
      </c>
      <c r="J544" s="142"/>
      <c r="K544" s="145"/>
      <c r="L544" s="7" t="str">
        <f t="shared" si="34"/>
        <v/>
      </c>
      <c r="M544" s="7" t="str">
        <f t="shared" si="35"/>
        <v/>
      </c>
      <c r="N544" s="7" t="str">
        <f>Cartilha_GLOBAL!N544</f>
        <v/>
      </c>
      <c r="O544" s="144"/>
      <c r="Q544" s="151"/>
      <c r="R544" s="152">
        <v>0</v>
      </c>
      <c r="T544" s="153">
        <f>IF(Cartilha_GLOBAL!R544=0,0,IF(Cartilha_GLOBAL!R544&gt;0,"c","b"))</f>
        <v>0</v>
      </c>
    </row>
    <row r="545" ht="22.5" hidden="1" spans="1:20">
      <c r="A545" s="158">
        <f>Cartilha_GLOBAL!A545</f>
        <v>93589</v>
      </c>
      <c r="B545" s="94" t="str">
        <f>Cartilha_GLOBAL!B545</f>
        <v>SINAPI</v>
      </c>
      <c r="C545" s="104" t="str">
        <f>Cartilha_GLOBAL!C545</f>
        <v>TRANSPORTE COM CAMINHÃO BASCULANTE DE 10 M³, EM VIA URBANA EM REVESTIMENTO PRIMÁRIO (UNIDADE: M3XKM). AF_07/2020</v>
      </c>
      <c r="D545" s="94" t="str">
        <f>Cartilha_GLOBAL!D545</f>
        <v>M3XKM</v>
      </c>
      <c r="E545" s="105">
        <f>Cartilha_GLOBAL!$E545</f>
        <v>2.6</v>
      </c>
      <c r="F545" s="182">
        <f>Cartilha_GLOBAL!$F545</f>
        <v>3.19</v>
      </c>
      <c r="G545" s="108"/>
      <c r="H545" s="107">
        <f t="shared" si="32"/>
        <v>0</v>
      </c>
      <c r="I545" s="143">
        <f t="shared" si="33"/>
        <v>0</v>
      </c>
      <c r="J545" s="142"/>
      <c r="K545" s="146"/>
      <c r="L545" s="7" t="str">
        <f t="shared" si="34"/>
        <v/>
      </c>
      <c r="M545" s="7" t="str">
        <f t="shared" si="35"/>
        <v/>
      </c>
      <c r="N545" s="7" t="str">
        <f>Cartilha_GLOBAL!N545</f>
        <v/>
      </c>
      <c r="O545" s="144"/>
      <c r="Q545" s="151"/>
      <c r="R545" s="152">
        <v>0</v>
      </c>
      <c r="T545" s="153">
        <f>IF(Cartilha_GLOBAL!R545=0,0,IF(Cartilha_GLOBAL!R545&gt;0,"c","b"))</f>
        <v>0</v>
      </c>
    </row>
    <row r="546" ht="22.5" hidden="1" spans="1:20">
      <c r="A546" s="158">
        <f>Cartilha_GLOBAL!A546</f>
        <v>93588</v>
      </c>
      <c r="B546" s="94" t="str">
        <f>Cartilha_GLOBAL!B546</f>
        <v>SINAPI</v>
      </c>
      <c r="C546" s="104" t="str">
        <f>Cartilha_GLOBAL!C546</f>
        <v>TRANSPORTE COM CAMINHÃO BASCULANTE DE 10 M³, EM VIA URBANA EM LEITO NATURAL (UNIDADE: M3XKM). AF_07/2020</v>
      </c>
      <c r="D546" s="94" t="str">
        <f>Cartilha_GLOBAL!D546</f>
        <v>M3XKM</v>
      </c>
      <c r="E546" s="105">
        <f>Cartilha_GLOBAL!$E546</f>
        <v>3.03</v>
      </c>
      <c r="F546" s="182">
        <f>Cartilha_GLOBAL!$F546</f>
        <v>3.72</v>
      </c>
      <c r="G546" s="108"/>
      <c r="H546" s="107">
        <f t="shared" si="32"/>
        <v>0</v>
      </c>
      <c r="I546" s="143">
        <f t="shared" si="33"/>
        <v>0</v>
      </c>
      <c r="J546" s="142"/>
      <c r="K546" s="145"/>
      <c r="L546" s="7" t="str">
        <f t="shared" si="34"/>
        <v/>
      </c>
      <c r="M546" s="7" t="str">
        <f t="shared" si="35"/>
        <v/>
      </c>
      <c r="N546" s="7" t="str">
        <f>Cartilha_GLOBAL!N546</f>
        <v/>
      </c>
      <c r="O546" s="144"/>
      <c r="Q546" s="151"/>
      <c r="R546" s="152">
        <v>0</v>
      </c>
      <c r="T546" s="153">
        <f>IF(Cartilha_GLOBAL!R546=0,0,IF(Cartilha_GLOBAL!R546&gt;0,"c","b"))</f>
        <v>0</v>
      </c>
    </row>
    <row r="547" ht="22.5" hidden="1" spans="1:20">
      <c r="A547" s="158">
        <f>Cartilha_GLOBAL!A547</f>
        <v>93596</v>
      </c>
      <c r="B547" s="94" t="str">
        <f>Cartilha_GLOBAL!B547</f>
        <v>SINAPI</v>
      </c>
      <c r="C547" s="104" t="str">
        <f>Cartilha_GLOBAL!C547</f>
        <v>TRANSPORTE COM CAMINHÃO BASCULANTE DE 10 M³, EM VIA URBANA PAVIMENTADA, ADICIONAL PARA DMT EXCEDENTE A 30 KM (UNIDADE: TXKM). AF_07/2020</v>
      </c>
      <c r="D547" s="94" t="str">
        <f>Cartilha_GLOBAL!D547</f>
        <v>TXKM</v>
      </c>
      <c r="E547" s="105">
        <f>Cartilha_GLOBAL!$E547</f>
        <v>0.63</v>
      </c>
      <c r="F547" s="182">
        <f>Cartilha_GLOBAL!$F547</f>
        <v>0.77</v>
      </c>
      <c r="G547" s="108"/>
      <c r="H547" s="107">
        <f t="shared" si="32"/>
        <v>0</v>
      </c>
      <c r="I547" s="143">
        <f t="shared" si="33"/>
        <v>0</v>
      </c>
      <c r="J547" s="142"/>
      <c r="K547" s="146"/>
      <c r="L547" s="7" t="str">
        <f t="shared" si="34"/>
        <v/>
      </c>
      <c r="M547" s="7" t="str">
        <f t="shared" si="35"/>
        <v/>
      </c>
      <c r="N547" s="7" t="str">
        <f>Cartilha_GLOBAL!N547</f>
        <v/>
      </c>
      <c r="O547" s="144"/>
      <c r="Q547" s="151"/>
      <c r="R547" s="152">
        <v>0</v>
      </c>
      <c r="T547" s="153">
        <f>IF(Cartilha_GLOBAL!R547=0,0,IF(Cartilha_GLOBAL!R547&gt;0,"c","b"))</f>
        <v>0</v>
      </c>
    </row>
    <row r="548" ht="22.5" hidden="1" spans="1:20">
      <c r="A548" s="158">
        <f>Cartilha_GLOBAL!A548</f>
        <v>95878</v>
      </c>
      <c r="B548" s="94" t="str">
        <f>Cartilha_GLOBAL!B548</f>
        <v>SINAPI</v>
      </c>
      <c r="C548" s="104" t="str">
        <f>Cartilha_GLOBAL!C548</f>
        <v>TRANSPORTE COM CAMINHÃO BASCULANTE DE 10 M³, EM VIA URBANA PAVIMENTADA, DMT ATÉ 30 KM (UNIDADE: TXKM). AF_07/2020</v>
      </c>
      <c r="D548" s="94" t="str">
        <f>Cartilha_GLOBAL!D548</f>
        <v>TXKM</v>
      </c>
      <c r="E548" s="105">
        <f>Cartilha_GLOBAL!$E548</f>
        <v>1.61</v>
      </c>
      <c r="F548" s="182">
        <f>Cartilha_GLOBAL!$F548</f>
        <v>1.98</v>
      </c>
      <c r="G548" s="108"/>
      <c r="H548" s="107">
        <f t="shared" si="32"/>
        <v>0</v>
      </c>
      <c r="I548" s="143">
        <f t="shared" si="33"/>
        <v>0</v>
      </c>
      <c r="J548" s="142"/>
      <c r="K548" s="145"/>
      <c r="L548" s="7" t="str">
        <f t="shared" si="34"/>
        <v/>
      </c>
      <c r="M548" s="7" t="str">
        <f t="shared" si="35"/>
        <v/>
      </c>
      <c r="N548" s="7" t="str">
        <f>Cartilha_GLOBAL!N548</f>
        <v/>
      </c>
      <c r="O548" s="144"/>
      <c r="Q548" s="151"/>
      <c r="R548" s="152">
        <v>0</v>
      </c>
      <c r="T548" s="153">
        <f>IF(Cartilha_GLOBAL!R548=0,0,IF(Cartilha_GLOBAL!R548&gt;0,"c","b"))</f>
        <v>0</v>
      </c>
    </row>
    <row r="549" ht="22.5" hidden="1" spans="1:20">
      <c r="A549" s="158">
        <f>Cartilha_GLOBAL!A549</f>
        <v>93595</v>
      </c>
      <c r="B549" s="94" t="str">
        <f>Cartilha_GLOBAL!B549</f>
        <v>SINAPI</v>
      </c>
      <c r="C549" s="104" t="str">
        <f>Cartilha_GLOBAL!C549</f>
        <v>TRANSPORTE COM CAMINHÃO BASCULANTE DE 10 M³, EM VIA URBANA EM REVESTIMENTO PRIMÁRIO (UNIDADE: TXKM). AF_07/2020</v>
      </c>
      <c r="D549" s="94" t="str">
        <f>Cartilha_GLOBAL!D549</f>
        <v>TXKM</v>
      </c>
      <c r="E549" s="105">
        <f>Cartilha_GLOBAL!$E549</f>
        <v>1.75</v>
      </c>
      <c r="F549" s="182">
        <f>Cartilha_GLOBAL!$F549</f>
        <v>2.15</v>
      </c>
      <c r="G549" s="108"/>
      <c r="H549" s="107">
        <f t="shared" si="32"/>
        <v>0</v>
      </c>
      <c r="I549" s="143">
        <f t="shared" si="33"/>
        <v>0</v>
      </c>
      <c r="J549" s="142"/>
      <c r="K549" s="146"/>
      <c r="L549" s="7" t="str">
        <f t="shared" si="34"/>
        <v/>
      </c>
      <c r="M549" s="7" t="str">
        <f t="shared" si="35"/>
        <v/>
      </c>
      <c r="N549" s="7" t="str">
        <f>Cartilha_GLOBAL!N549</f>
        <v/>
      </c>
      <c r="O549" s="144"/>
      <c r="Q549" s="151"/>
      <c r="R549" s="152">
        <v>0</v>
      </c>
      <c r="T549" s="153">
        <f>IF(Cartilha_GLOBAL!R549=0,0,IF(Cartilha_GLOBAL!R549&gt;0,"c","b"))</f>
        <v>0</v>
      </c>
    </row>
    <row r="550" ht="22.5" hidden="1" spans="1:20">
      <c r="A550" s="158">
        <f>Cartilha_GLOBAL!A550</f>
        <v>93594</v>
      </c>
      <c r="B550" s="94" t="str">
        <f>Cartilha_GLOBAL!B550</f>
        <v>SINAPI</v>
      </c>
      <c r="C550" s="104" t="str">
        <f>Cartilha_GLOBAL!C550</f>
        <v>TRANSPORTE COM CAMINHÃO BASCULANTE DE 10 M³, EM VIA URBANA EM LEITO NATURAL (UNIDADE: TXKM). AF_07/2020</v>
      </c>
      <c r="D550" s="94" t="str">
        <f>Cartilha_GLOBAL!D550</f>
        <v>TXKM</v>
      </c>
      <c r="E550" s="105">
        <f>Cartilha_GLOBAL!$E550</f>
        <v>2.02</v>
      </c>
      <c r="F550" s="182">
        <f>Cartilha_GLOBAL!$F550</f>
        <v>2.48</v>
      </c>
      <c r="G550" s="108"/>
      <c r="H550" s="107">
        <f t="shared" si="32"/>
        <v>0</v>
      </c>
      <c r="I550" s="143">
        <f t="shared" si="33"/>
        <v>0</v>
      </c>
      <c r="J550" s="142"/>
      <c r="K550" s="145"/>
      <c r="L550" s="7" t="str">
        <f t="shared" si="34"/>
        <v/>
      </c>
      <c r="M550" s="7" t="str">
        <f t="shared" si="35"/>
        <v/>
      </c>
      <c r="N550" s="7" t="str">
        <f>Cartilha_GLOBAL!N550</f>
        <v/>
      </c>
      <c r="O550" s="144"/>
      <c r="Q550" s="151"/>
      <c r="R550" s="152">
        <v>0</v>
      </c>
      <c r="T550" s="153">
        <f>IF(Cartilha_GLOBAL!R550=0,0,IF(Cartilha_GLOBAL!R550&gt;0,"c","b"))</f>
        <v>0</v>
      </c>
    </row>
    <row r="551" ht="12.75" hidden="1" spans="1:20">
      <c r="A551" s="154" t="str">
        <f>Cartilha_GLOBAL!A551</f>
        <v>2.2.1.4</v>
      </c>
      <c r="B551" s="94">
        <f>Cartilha_GLOBAL!B551</f>
        <v>0</v>
      </c>
      <c r="C551" s="161" t="str">
        <f>Cartilha_GLOBAL!C551</f>
        <v>BASCULANTE - CAPACIDADE 6 METROS CÚBICOS</v>
      </c>
      <c r="D551" s="94">
        <f>Cartilha_GLOBAL!D551</f>
        <v>0</v>
      </c>
      <c r="E551" s="105">
        <f>Cartilha_GLOBAL!$E551</f>
        <v>0</v>
      </c>
      <c r="F551" s="182">
        <f>Cartilha_GLOBAL!$F551</f>
        <v>0</v>
      </c>
      <c r="G551" s="180"/>
      <c r="H551" s="181">
        <f t="shared" si="32"/>
        <v>0</v>
      </c>
      <c r="I551" s="186">
        <f t="shared" si="33"/>
        <v>0</v>
      </c>
      <c r="J551" s="142"/>
      <c r="K551" s="145" t="str">
        <f>IF(OR(SUM(I552:I559)&gt;0,SUM(I552:I559)&gt;0),"xx","")</f>
        <v/>
      </c>
      <c r="L551" s="7" t="str">
        <f t="shared" si="34"/>
        <v/>
      </c>
      <c r="M551" s="7" t="str">
        <f t="shared" si="35"/>
        <v/>
      </c>
      <c r="N551" s="7" t="str">
        <f>Cartilha_GLOBAL!N551</f>
        <v/>
      </c>
      <c r="O551" s="144"/>
      <c r="Q551" s="151"/>
      <c r="R551" s="152">
        <v>0</v>
      </c>
      <c r="T551" s="153">
        <f>IF(Cartilha_GLOBAL!R551=0,0,IF(Cartilha_GLOBAL!R551&gt;0,"c","b"))</f>
        <v>0</v>
      </c>
    </row>
    <row r="552" ht="22.5" hidden="1" spans="1:20">
      <c r="A552" s="158">
        <f>Cartilha_GLOBAL!A552</f>
        <v>97912</v>
      </c>
      <c r="B552" s="94" t="str">
        <f>Cartilha_GLOBAL!B552</f>
        <v>SINAPI</v>
      </c>
      <c r="C552" s="104" t="str">
        <f>Cartilha_GLOBAL!C552</f>
        <v>TRANSPORTE COM CAMINHÃO BASCULANTE DE 6 M³, EM VIA URBANA EM LEITO NATURAL (UNIDADE: M3XKM). AF_07/2020</v>
      </c>
      <c r="D552" s="94" t="str">
        <f>Cartilha_GLOBAL!D552</f>
        <v>M3XKM</v>
      </c>
      <c r="E552" s="105">
        <f>Cartilha_GLOBAL!$E552</f>
        <v>3.59</v>
      </c>
      <c r="F552" s="182">
        <f>Cartilha_GLOBAL!$F552</f>
        <v>4.41</v>
      </c>
      <c r="G552" s="108"/>
      <c r="H552" s="107">
        <f t="shared" si="32"/>
        <v>0</v>
      </c>
      <c r="I552" s="143">
        <f t="shared" si="33"/>
        <v>0</v>
      </c>
      <c r="J552" s="142"/>
      <c r="K552" s="146"/>
      <c r="L552" s="7" t="str">
        <f t="shared" si="34"/>
        <v/>
      </c>
      <c r="M552" s="7" t="str">
        <f t="shared" si="35"/>
        <v/>
      </c>
      <c r="N552" s="7" t="str">
        <f>Cartilha_GLOBAL!N552</f>
        <v/>
      </c>
      <c r="O552" s="144"/>
      <c r="Q552" s="151"/>
      <c r="R552" s="152">
        <v>0</v>
      </c>
      <c r="T552" s="153">
        <f>IF(Cartilha_GLOBAL!R552=0,0,IF(Cartilha_GLOBAL!R552&gt;0,"c","b"))</f>
        <v>0</v>
      </c>
    </row>
    <row r="553" ht="22.5" hidden="1" spans="1:20">
      <c r="A553" s="158">
        <f>Cartilha_GLOBAL!A553</f>
        <v>97913</v>
      </c>
      <c r="B553" s="94" t="str">
        <f>Cartilha_GLOBAL!B553</f>
        <v>SINAPI</v>
      </c>
      <c r="C553" s="104" t="str">
        <f>Cartilha_GLOBAL!C553</f>
        <v>TRANSPORTE COM CAMINHÃO BASCULANTE DE 6 M³, EM VIA URBANA EM REVESTIMENTO PRIMÁRIO (UNIDADE: M3XKM). AF_07/2020</v>
      </c>
      <c r="D553" s="94" t="str">
        <f>Cartilha_GLOBAL!D553</f>
        <v>M3XKM</v>
      </c>
      <c r="E553" s="105">
        <f>Cartilha_GLOBAL!$E553</f>
        <v>3.13</v>
      </c>
      <c r="F553" s="182">
        <f>Cartilha_GLOBAL!$F553</f>
        <v>3.84</v>
      </c>
      <c r="G553" s="108"/>
      <c r="H553" s="107">
        <f t="shared" si="32"/>
        <v>0</v>
      </c>
      <c r="I553" s="143">
        <f t="shared" si="33"/>
        <v>0</v>
      </c>
      <c r="J553" s="142"/>
      <c r="K553" s="146"/>
      <c r="L553" s="7" t="str">
        <f t="shared" si="34"/>
        <v/>
      </c>
      <c r="M553" s="7" t="str">
        <f t="shared" si="35"/>
        <v/>
      </c>
      <c r="N553" s="7" t="str">
        <f>Cartilha_GLOBAL!N553</f>
        <v/>
      </c>
      <c r="O553" s="144"/>
      <c r="Q553" s="151"/>
      <c r="R553" s="152">
        <v>0</v>
      </c>
      <c r="T553" s="153">
        <f>IF(Cartilha_GLOBAL!R553=0,0,IF(Cartilha_GLOBAL!R553&gt;0,"c","b"))</f>
        <v>0</v>
      </c>
    </row>
    <row r="554" ht="22.5" hidden="1" spans="1:20">
      <c r="A554" s="158">
        <f>Cartilha_GLOBAL!A554</f>
        <v>97914</v>
      </c>
      <c r="B554" s="94" t="str">
        <f>Cartilha_GLOBAL!B554</f>
        <v>SINAPI</v>
      </c>
      <c r="C554" s="104" t="str">
        <f>Cartilha_GLOBAL!C554</f>
        <v>TRANSPORTE COM CAMINHÃO BASCULANTE DE 6 M³, EM VIA URBANA PAVIMENTADA, DMT ATÉ 30 KM (UNIDADE: M3XKM). AF_07/2020</v>
      </c>
      <c r="D554" s="94" t="str">
        <f>Cartilha_GLOBAL!D554</f>
        <v>M3XKM</v>
      </c>
      <c r="E554" s="105">
        <f>Cartilha_GLOBAL!$E554</f>
        <v>2.86</v>
      </c>
      <c r="F554" s="182">
        <f>Cartilha_GLOBAL!$F554</f>
        <v>3.51</v>
      </c>
      <c r="G554" s="108"/>
      <c r="H554" s="107">
        <f t="shared" si="32"/>
        <v>0</v>
      </c>
      <c r="I554" s="143">
        <f t="shared" si="33"/>
        <v>0</v>
      </c>
      <c r="J554" s="142"/>
      <c r="K554" s="146"/>
      <c r="L554" s="7" t="str">
        <f t="shared" si="34"/>
        <v/>
      </c>
      <c r="M554" s="7" t="str">
        <f t="shared" si="35"/>
        <v/>
      </c>
      <c r="N554" s="7" t="str">
        <f>Cartilha_GLOBAL!N554</f>
        <v/>
      </c>
      <c r="O554" s="144"/>
      <c r="Q554" s="151"/>
      <c r="R554" s="152">
        <v>0</v>
      </c>
      <c r="T554" s="153">
        <f>IF(Cartilha_GLOBAL!R554=0,0,IF(Cartilha_GLOBAL!R554&gt;0,"c","b"))</f>
        <v>0</v>
      </c>
    </row>
    <row r="555" ht="22.5" hidden="1" spans="1:20">
      <c r="A555" s="158">
        <f>Cartilha_GLOBAL!A555</f>
        <v>97915</v>
      </c>
      <c r="B555" s="94" t="str">
        <f>Cartilha_GLOBAL!B555</f>
        <v>SINAPI</v>
      </c>
      <c r="C555" s="104" t="str">
        <f>Cartilha_GLOBAL!C555</f>
        <v>TRANSPORTE COM CAMINHÃO BASCULANTE DE 6 M³, EM VIA URBANA PAVIMENTADA, ADICIONAL PARA DMT EXCEDENTE A 30 KM (UNIDADE: M3XKM). AF_07/2020</v>
      </c>
      <c r="D555" s="94" t="str">
        <f>Cartilha_GLOBAL!D555</f>
        <v>M3XKM</v>
      </c>
      <c r="E555" s="105">
        <f>Cartilha_GLOBAL!$E555</f>
        <v>1.15</v>
      </c>
      <c r="F555" s="182">
        <f>Cartilha_GLOBAL!$F555</f>
        <v>1.41</v>
      </c>
      <c r="G555" s="108"/>
      <c r="H555" s="107">
        <f t="shared" si="32"/>
        <v>0</v>
      </c>
      <c r="I555" s="143">
        <f t="shared" si="33"/>
        <v>0</v>
      </c>
      <c r="J555" s="142"/>
      <c r="K555" s="146"/>
      <c r="L555" s="7" t="str">
        <f t="shared" si="34"/>
        <v/>
      </c>
      <c r="M555" s="7" t="str">
        <f t="shared" si="35"/>
        <v/>
      </c>
      <c r="N555" s="7" t="str">
        <f>Cartilha_GLOBAL!N555</f>
        <v/>
      </c>
      <c r="O555" s="144"/>
      <c r="Q555" s="151"/>
      <c r="R555" s="152">
        <v>0</v>
      </c>
      <c r="T555" s="153">
        <f>IF(Cartilha_GLOBAL!R555=0,0,IF(Cartilha_GLOBAL!R555&gt;0,"c","b"))</f>
        <v>0</v>
      </c>
    </row>
    <row r="556" ht="22.5" hidden="1" spans="1:20">
      <c r="A556" s="158">
        <f>Cartilha_GLOBAL!A556</f>
        <v>97916</v>
      </c>
      <c r="B556" s="94" t="str">
        <f>Cartilha_GLOBAL!B556</f>
        <v>SINAPI</v>
      </c>
      <c r="C556" s="104" t="str">
        <f>Cartilha_GLOBAL!C556</f>
        <v>TRANSPORTE COM CAMINHÃO BASCULANTE DE 6 M³, EM VIA URBANA EM LEITO NATURAL (UNIDADE: TXKM). AF_07/2020</v>
      </c>
      <c r="D556" s="94" t="str">
        <f>Cartilha_GLOBAL!D556</f>
        <v>TXKM</v>
      </c>
      <c r="E556" s="105">
        <f>Cartilha_GLOBAL!$E556</f>
        <v>2.4</v>
      </c>
      <c r="F556" s="182">
        <f>Cartilha_GLOBAL!$F556</f>
        <v>2.95</v>
      </c>
      <c r="G556" s="108"/>
      <c r="H556" s="107">
        <f t="shared" si="32"/>
        <v>0</v>
      </c>
      <c r="I556" s="143">
        <f t="shared" si="33"/>
        <v>0</v>
      </c>
      <c r="J556" s="142"/>
      <c r="K556" s="146"/>
      <c r="L556" s="7" t="str">
        <f t="shared" si="34"/>
        <v/>
      </c>
      <c r="M556" s="7" t="str">
        <f t="shared" si="35"/>
        <v/>
      </c>
      <c r="N556" s="7" t="str">
        <f>Cartilha_GLOBAL!N556</f>
        <v/>
      </c>
      <c r="O556" s="144"/>
      <c r="Q556" s="151"/>
      <c r="R556" s="152">
        <v>0</v>
      </c>
      <c r="T556" s="153">
        <f>IF(Cartilha_GLOBAL!R556=0,0,IF(Cartilha_GLOBAL!R556&gt;0,"c","b"))</f>
        <v>0</v>
      </c>
    </row>
    <row r="557" ht="22.5" hidden="1" spans="1:20">
      <c r="A557" s="158">
        <f>Cartilha_GLOBAL!A557</f>
        <v>97917</v>
      </c>
      <c r="B557" s="94" t="str">
        <f>Cartilha_GLOBAL!B557</f>
        <v>SINAPI</v>
      </c>
      <c r="C557" s="104" t="str">
        <f>Cartilha_GLOBAL!C557</f>
        <v>TRANSPORTE COM CAMINHÃO BASCULANTE DE 6 M³, EM VIA URBANA EM REVESTIMENTO PRIMÁRIO (UNIDADE: TXKM). AF_07/2020</v>
      </c>
      <c r="D557" s="94" t="str">
        <f>Cartilha_GLOBAL!D557</f>
        <v>TXKM</v>
      </c>
      <c r="E557" s="105">
        <f>Cartilha_GLOBAL!$E557</f>
        <v>2.07</v>
      </c>
      <c r="F557" s="182">
        <f>Cartilha_GLOBAL!$F557</f>
        <v>2.54</v>
      </c>
      <c r="G557" s="108"/>
      <c r="H557" s="107">
        <f t="shared" si="32"/>
        <v>0</v>
      </c>
      <c r="I557" s="143">
        <f t="shared" si="33"/>
        <v>0</v>
      </c>
      <c r="J557" s="142"/>
      <c r="K557" s="146"/>
      <c r="L557" s="7" t="str">
        <f t="shared" si="34"/>
        <v/>
      </c>
      <c r="M557" s="7" t="str">
        <f t="shared" si="35"/>
        <v/>
      </c>
      <c r="N557" s="7" t="str">
        <f>Cartilha_GLOBAL!N557</f>
        <v/>
      </c>
      <c r="O557" s="144"/>
      <c r="Q557" s="151"/>
      <c r="R557" s="152">
        <v>0</v>
      </c>
      <c r="T557" s="153">
        <f>IF(Cartilha_GLOBAL!R557=0,0,IF(Cartilha_GLOBAL!R557&gt;0,"c","b"))</f>
        <v>0</v>
      </c>
    </row>
    <row r="558" ht="22.5" hidden="1" spans="1:20">
      <c r="A558" s="158">
        <f>Cartilha_GLOBAL!A558</f>
        <v>97918</v>
      </c>
      <c r="B558" s="94" t="str">
        <f>Cartilha_GLOBAL!B558</f>
        <v>SINAPI</v>
      </c>
      <c r="C558" s="104" t="str">
        <f>Cartilha_GLOBAL!C558</f>
        <v>TRANSPORTE COM CAMINHÃO BASCULANTE DE 6 M³, EM VIA URBANA PAVIMENTADA, DMT ATÉ 30 KM (UNIDADE: TXKM). AF_07/2020</v>
      </c>
      <c r="D558" s="94" t="str">
        <f>Cartilha_GLOBAL!D558</f>
        <v>TXKM</v>
      </c>
      <c r="E558" s="105">
        <f>Cartilha_GLOBAL!$E558</f>
        <v>1.91</v>
      </c>
      <c r="F558" s="182">
        <f>Cartilha_GLOBAL!$F558</f>
        <v>2.34</v>
      </c>
      <c r="G558" s="108"/>
      <c r="H558" s="107">
        <f t="shared" si="32"/>
        <v>0</v>
      </c>
      <c r="I558" s="143">
        <f t="shared" si="33"/>
        <v>0</v>
      </c>
      <c r="J558" s="142"/>
      <c r="K558" s="146"/>
      <c r="L558" s="7" t="str">
        <f t="shared" si="34"/>
        <v/>
      </c>
      <c r="M558" s="7" t="str">
        <f t="shared" si="35"/>
        <v/>
      </c>
      <c r="N558" s="7" t="str">
        <f>Cartilha_GLOBAL!N558</f>
        <v/>
      </c>
      <c r="O558" s="144"/>
      <c r="Q558" s="151"/>
      <c r="R558" s="152">
        <v>0</v>
      </c>
      <c r="T558" s="153">
        <f>IF(Cartilha_GLOBAL!R558=0,0,IF(Cartilha_GLOBAL!R558&gt;0,"c","b"))</f>
        <v>0</v>
      </c>
    </row>
    <row r="559" ht="22.5" hidden="1" spans="1:20">
      <c r="A559" s="158">
        <f>Cartilha_GLOBAL!A559</f>
        <v>97919</v>
      </c>
      <c r="B559" s="94" t="str">
        <f>Cartilha_GLOBAL!B559</f>
        <v>SINAPI</v>
      </c>
      <c r="C559" s="104" t="str">
        <f>Cartilha_GLOBAL!C559</f>
        <v>TRANSPORTE COM CAMINHÃO BASCULANTE DE 6 M³, EM VIA URBANA PAVIMENTADA, ADICIONAL PARA DMT EXCEDENTE A 30 KM (UNIDADE: TXKM). AF_07/2020</v>
      </c>
      <c r="D559" s="94" t="str">
        <f>Cartilha_GLOBAL!D559</f>
        <v>TXKM</v>
      </c>
      <c r="E559" s="105">
        <f>Cartilha_GLOBAL!$E559</f>
        <v>0.76</v>
      </c>
      <c r="F559" s="182">
        <f>Cartilha_GLOBAL!$F559</f>
        <v>0.93</v>
      </c>
      <c r="G559" s="108"/>
      <c r="H559" s="107">
        <f t="shared" si="32"/>
        <v>0</v>
      </c>
      <c r="I559" s="143">
        <f t="shared" si="33"/>
        <v>0</v>
      </c>
      <c r="J559" s="142"/>
      <c r="K559" s="146"/>
      <c r="L559" s="7" t="str">
        <f t="shared" si="34"/>
        <v/>
      </c>
      <c r="M559" s="7" t="str">
        <f t="shared" si="35"/>
        <v/>
      </c>
      <c r="N559" s="7" t="str">
        <f>Cartilha_GLOBAL!N559</f>
        <v/>
      </c>
      <c r="O559" s="144"/>
      <c r="Q559" s="151"/>
      <c r="R559" s="152">
        <v>0</v>
      </c>
      <c r="T559" s="153">
        <f>IF(Cartilha_GLOBAL!R559=0,0,IF(Cartilha_GLOBAL!R559&gt;0,"c","b"))</f>
        <v>0</v>
      </c>
    </row>
    <row r="560" ht="12.75" hidden="1" spans="1:20">
      <c r="A560" s="154" t="str">
        <f>Cartilha_GLOBAL!A560</f>
        <v>2.2.1.5</v>
      </c>
      <c r="B560" s="94">
        <f>Cartilha_GLOBAL!B560</f>
        <v>0</v>
      </c>
      <c r="C560" s="161" t="str">
        <f>Cartilha_GLOBAL!C560</f>
        <v>BASCULANTE - CAPACIDADES DIVERSAS</v>
      </c>
      <c r="D560" s="94">
        <f>Cartilha_GLOBAL!D560</f>
        <v>0</v>
      </c>
      <c r="E560" s="105">
        <f>Cartilha_GLOBAL!$E560</f>
        <v>0</v>
      </c>
      <c r="F560" s="182">
        <f>Cartilha_GLOBAL!$F560</f>
        <v>0</v>
      </c>
      <c r="G560" s="180"/>
      <c r="H560" s="181">
        <f t="shared" si="32"/>
        <v>0</v>
      </c>
      <c r="I560" s="186">
        <f t="shared" si="33"/>
        <v>0</v>
      </c>
      <c r="J560" s="142"/>
      <c r="K560" s="145" t="str">
        <f>IF(OR(SUM(I561:I650)&gt;0,SUM(I561:I650)&gt;0),"xx","")</f>
        <v/>
      </c>
      <c r="L560" s="7" t="str">
        <f t="shared" si="34"/>
        <v/>
      </c>
      <c r="M560" s="7" t="str">
        <f t="shared" si="35"/>
        <v/>
      </c>
      <c r="N560" s="7" t="str">
        <f>Cartilha_GLOBAL!N560</f>
        <v/>
      </c>
      <c r="O560" s="144"/>
      <c r="Q560" s="151"/>
      <c r="R560" s="152">
        <v>0</v>
      </c>
      <c r="T560" s="153">
        <f>IF(Cartilha_GLOBAL!R560=0,0,IF(Cartilha_GLOBAL!R560&gt;0,"c","b"))</f>
        <v>0</v>
      </c>
    </row>
    <row r="561" ht="22.5" hidden="1" spans="1:20">
      <c r="A561" s="158">
        <f>Cartilha_GLOBAL!A561</f>
        <v>100945</v>
      </c>
      <c r="B561" s="94" t="str">
        <f>Cartilha_GLOBAL!B561</f>
        <v>SINAPI</v>
      </c>
      <c r="C561" s="104" t="str">
        <f>Cartilha_GLOBAL!C561</f>
        <v>TRANSPORTE COM CAMINHÃO CARROCERIA 9T, EM VIA URBANA EM LEITO NATURAL (UNIDADE: TXKM). AF_07/2020</v>
      </c>
      <c r="D561" s="94" t="str">
        <f>Cartilha_GLOBAL!D561</f>
        <v>TXKM</v>
      </c>
      <c r="E561" s="105">
        <f>Cartilha_GLOBAL!$E561</f>
        <v>2.73</v>
      </c>
      <c r="F561" s="182">
        <f>Cartilha_GLOBAL!$F561</f>
        <v>3.35</v>
      </c>
      <c r="G561" s="108"/>
      <c r="H561" s="107">
        <f t="shared" si="32"/>
        <v>0</v>
      </c>
      <c r="I561" s="143">
        <f t="shared" si="33"/>
        <v>0</v>
      </c>
      <c r="J561" s="142"/>
      <c r="K561" s="146"/>
      <c r="L561" s="7" t="str">
        <f t="shared" si="34"/>
        <v/>
      </c>
      <c r="M561" s="7" t="str">
        <f t="shared" si="35"/>
        <v/>
      </c>
      <c r="N561" s="7" t="str">
        <f>Cartilha_GLOBAL!N561</f>
        <v/>
      </c>
      <c r="O561" s="144"/>
      <c r="Q561" s="151"/>
      <c r="R561" s="152">
        <v>0</v>
      </c>
      <c r="T561" s="153">
        <f>IF(Cartilha_GLOBAL!R561=0,0,IF(Cartilha_GLOBAL!R561&gt;0,"c","b"))</f>
        <v>0</v>
      </c>
    </row>
    <row r="562" ht="22.5" hidden="1" spans="1:20">
      <c r="A562" s="158">
        <f>Cartilha_GLOBAL!A562</f>
        <v>100946</v>
      </c>
      <c r="B562" s="94" t="str">
        <f>Cartilha_GLOBAL!B562</f>
        <v>SINAPI</v>
      </c>
      <c r="C562" s="104" t="str">
        <f>Cartilha_GLOBAL!C562</f>
        <v>TRANSPORTE COM CAMINHÃO CARROCERIA 9T, EM VIA URBANA EM REVESTIMENTO PRIMÁRIO (UNIDADE: TXKM). AF_07/2020</v>
      </c>
      <c r="D562" s="94" t="str">
        <f>Cartilha_GLOBAL!D562</f>
        <v>TXKM</v>
      </c>
      <c r="E562" s="105">
        <f>Cartilha_GLOBAL!$E562</f>
        <v>2.36</v>
      </c>
      <c r="F562" s="182">
        <f>Cartilha_GLOBAL!$F562</f>
        <v>2.9</v>
      </c>
      <c r="G562" s="108"/>
      <c r="H562" s="107">
        <f t="shared" si="32"/>
        <v>0</v>
      </c>
      <c r="I562" s="143">
        <f t="shared" si="33"/>
        <v>0</v>
      </c>
      <c r="J562" s="142"/>
      <c r="K562" s="146"/>
      <c r="L562" s="7" t="str">
        <f t="shared" si="34"/>
        <v/>
      </c>
      <c r="M562" s="7" t="str">
        <f t="shared" si="35"/>
        <v/>
      </c>
      <c r="N562" s="7" t="str">
        <f>Cartilha_GLOBAL!N562</f>
        <v/>
      </c>
      <c r="O562" s="144"/>
      <c r="Q562" s="151"/>
      <c r="R562" s="152">
        <v>0</v>
      </c>
      <c r="T562" s="153">
        <f>IF(Cartilha_GLOBAL!R562=0,0,IF(Cartilha_GLOBAL!R562&gt;0,"c","b"))</f>
        <v>0</v>
      </c>
    </row>
    <row r="563" ht="22.5" hidden="1" spans="1:20">
      <c r="A563" s="158">
        <f>Cartilha_GLOBAL!A563</f>
        <v>100947</v>
      </c>
      <c r="B563" s="94" t="str">
        <f>Cartilha_GLOBAL!B563</f>
        <v>SINAPI</v>
      </c>
      <c r="C563" s="104" t="str">
        <f>Cartilha_GLOBAL!C563</f>
        <v>TRANSPORTE COM CAMINHÃO CARROCERIA 9T, EM VIA URBANA PAVIMENTADA, DMT ATÉ 30KM (UNIDADE: TXKM). AF_07/2020</v>
      </c>
      <c r="D563" s="94" t="str">
        <f>Cartilha_GLOBAL!D563</f>
        <v>TXKM</v>
      </c>
      <c r="E563" s="105">
        <f>Cartilha_GLOBAL!$E563</f>
        <v>2.17</v>
      </c>
      <c r="F563" s="182">
        <f>Cartilha_GLOBAL!$F563</f>
        <v>2.66</v>
      </c>
      <c r="G563" s="108"/>
      <c r="H563" s="107">
        <f t="shared" si="32"/>
        <v>0</v>
      </c>
      <c r="I563" s="143">
        <f t="shared" si="33"/>
        <v>0</v>
      </c>
      <c r="J563" s="142"/>
      <c r="K563" s="146"/>
      <c r="L563" s="7" t="str">
        <f t="shared" si="34"/>
        <v/>
      </c>
      <c r="M563" s="7" t="str">
        <f t="shared" si="35"/>
        <v/>
      </c>
      <c r="N563" s="7" t="str">
        <f>Cartilha_GLOBAL!N563</f>
        <v/>
      </c>
      <c r="O563" s="144"/>
      <c r="Q563" s="151"/>
      <c r="R563" s="152">
        <v>0</v>
      </c>
      <c r="T563" s="153">
        <f>IF(Cartilha_GLOBAL!R563=0,0,IF(Cartilha_GLOBAL!R563&gt;0,"c","b"))</f>
        <v>0</v>
      </c>
    </row>
    <row r="564" ht="22.5" hidden="1" spans="1:20">
      <c r="A564" s="158">
        <f>Cartilha_GLOBAL!A564</f>
        <v>100948</v>
      </c>
      <c r="B564" s="94" t="str">
        <f>Cartilha_GLOBAL!B564</f>
        <v>SINAPI</v>
      </c>
      <c r="C564" s="104" t="str">
        <f>Cartilha_GLOBAL!C564</f>
        <v>TRANSPORTE COM CAMINHÃO CARROCERIA 9T, EM VIA URBANA PAVIMENTADA, ADICIONAL PARA DMT EXCEDENTE A 30 KM (UNIDADE: TXKM). AF_07/2020</v>
      </c>
      <c r="D564" s="94" t="str">
        <f>Cartilha_GLOBAL!D564</f>
        <v>TXKM</v>
      </c>
      <c r="E564" s="105">
        <f>Cartilha_GLOBAL!$E564</f>
        <v>0.86</v>
      </c>
      <c r="F564" s="182">
        <f>Cartilha_GLOBAL!$F564</f>
        <v>1.06</v>
      </c>
      <c r="G564" s="108"/>
      <c r="H564" s="107">
        <f t="shared" si="32"/>
        <v>0</v>
      </c>
      <c r="I564" s="143">
        <f t="shared" si="33"/>
        <v>0</v>
      </c>
      <c r="J564" s="142"/>
      <c r="K564" s="146"/>
      <c r="L564" s="7" t="str">
        <f t="shared" si="34"/>
        <v/>
      </c>
      <c r="M564" s="7" t="str">
        <f t="shared" si="35"/>
        <v/>
      </c>
      <c r="N564" s="7" t="str">
        <f>Cartilha_GLOBAL!N564</f>
        <v/>
      </c>
      <c r="O564" s="144"/>
      <c r="Q564" s="151"/>
      <c r="R564" s="152">
        <v>0</v>
      </c>
      <c r="T564" s="153">
        <f>IF(Cartilha_GLOBAL!R564=0,0,IF(Cartilha_GLOBAL!R564&gt;0,"c","b"))</f>
        <v>0</v>
      </c>
    </row>
    <row r="565" ht="22.5" hidden="1" spans="1:20">
      <c r="A565" s="158">
        <f>Cartilha_GLOBAL!A565</f>
        <v>100949</v>
      </c>
      <c r="B565" s="94" t="str">
        <f>Cartilha_GLOBAL!B565</f>
        <v>SINAPI</v>
      </c>
      <c r="C565" s="104" t="str">
        <f>Cartilha_GLOBAL!C565</f>
        <v>TRANSPORTE COM CAMINHÃO CARROCERIA 9T, EM VIA INTERNA (DENTRO DO CANTEIRO - UNIDADE: TXKM). AF_07/2020</v>
      </c>
      <c r="D565" s="94" t="str">
        <f>Cartilha_GLOBAL!D565</f>
        <v>TXKM</v>
      </c>
      <c r="E565" s="105">
        <f>Cartilha_GLOBAL!$E565</f>
        <v>6.51</v>
      </c>
      <c r="F565" s="182">
        <f>Cartilha_GLOBAL!$F565</f>
        <v>7.99</v>
      </c>
      <c r="G565" s="108"/>
      <c r="H565" s="107">
        <f t="shared" si="32"/>
        <v>0</v>
      </c>
      <c r="I565" s="143">
        <f t="shared" si="33"/>
        <v>0</v>
      </c>
      <c r="J565" s="142"/>
      <c r="K565" s="146"/>
      <c r="L565" s="7" t="str">
        <f t="shared" si="34"/>
        <v/>
      </c>
      <c r="M565" s="7" t="str">
        <f t="shared" si="35"/>
        <v/>
      </c>
      <c r="N565" s="7" t="str">
        <f>Cartilha_GLOBAL!N565</f>
        <v/>
      </c>
      <c r="O565" s="144"/>
      <c r="Q565" s="151"/>
      <c r="R565" s="152">
        <v>0</v>
      </c>
      <c r="T565" s="153">
        <f>IF(Cartilha_GLOBAL!R565=0,0,IF(Cartilha_GLOBAL!R565&gt;0,"c","b"))</f>
        <v>0</v>
      </c>
    </row>
    <row r="566" ht="22.5" hidden="1" spans="1:20">
      <c r="A566" s="158">
        <f>Cartilha_GLOBAL!A566</f>
        <v>100950</v>
      </c>
      <c r="B566" s="94" t="str">
        <f>Cartilha_GLOBAL!B566</f>
        <v>SINAPI</v>
      </c>
      <c r="C566" s="104" t="str">
        <f>Cartilha_GLOBAL!C566</f>
        <v>TRANSPORTE COM CAMINHÃO CARROCERIA COM GUINDAUTO (MUNCK),  MOMENTO MÁXIMO DE CARGA 11,7 TM, EM VIA URBANA EM LEITO NATURAL (UNIDADE: TXKM). AF_07/2020</v>
      </c>
      <c r="D566" s="94" t="str">
        <f>Cartilha_GLOBAL!D566</f>
        <v>TXKM</v>
      </c>
      <c r="E566" s="105">
        <f>Cartilha_GLOBAL!$E566</f>
        <v>3.46</v>
      </c>
      <c r="F566" s="182">
        <f>Cartilha_GLOBAL!$F566</f>
        <v>4.25</v>
      </c>
      <c r="G566" s="108"/>
      <c r="H566" s="107">
        <f t="shared" si="32"/>
        <v>0</v>
      </c>
      <c r="I566" s="143">
        <f t="shared" si="33"/>
        <v>0</v>
      </c>
      <c r="J566" s="142"/>
      <c r="K566" s="146"/>
      <c r="L566" s="7" t="str">
        <f t="shared" si="34"/>
        <v/>
      </c>
      <c r="M566" s="7" t="str">
        <f t="shared" si="35"/>
        <v/>
      </c>
      <c r="N566" s="7" t="str">
        <f>Cartilha_GLOBAL!N566</f>
        <v/>
      </c>
      <c r="O566" s="144"/>
      <c r="Q566" s="151"/>
      <c r="R566" s="152">
        <v>0</v>
      </c>
      <c r="T566" s="153">
        <f>IF(Cartilha_GLOBAL!R566=0,0,IF(Cartilha_GLOBAL!R566&gt;0,"c","b"))</f>
        <v>0</v>
      </c>
    </row>
    <row r="567" ht="22.5" hidden="1" spans="1:20">
      <c r="A567" s="158">
        <f>Cartilha_GLOBAL!A567</f>
        <v>100951</v>
      </c>
      <c r="B567" s="94" t="str">
        <f>Cartilha_GLOBAL!B567</f>
        <v>SINAPI</v>
      </c>
      <c r="C567" s="104" t="str">
        <f>Cartilha_GLOBAL!C567</f>
        <v>TRANSPORTE COM CAMINHÃO CARROCERIA COM GUINDAUTO (MUNCK),  MOMENTO MÁXIMO DE CARGA 11,7 TM, EM VIA URBANA EM REVESTIMENTO PRIMÁRIO (UNIDADE: TXKM). AF_07/2020</v>
      </c>
      <c r="D567" s="94" t="str">
        <f>Cartilha_GLOBAL!D567</f>
        <v>TXKM</v>
      </c>
      <c r="E567" s="105">
        <f>Cartilha_GLOBAL!$E567</f>
        <v>2.99</v>
      </c>
      <c r="F567" s="182">
        <f>Cartilha_GLOBAL!$F567</f>
        <v>3.67</v>
      </c>
      <c r="G567" s="108"/>
      <c r="H567" s="107">
        <f t="shared" si="32"/>
        <v>0</v>
      </c>
      <c r="I567" s="143">
        <f t="shared" si="33"/>
        <v>0</v>
      </c>
      <c r="J567" s="142"/>
      <c r="K567" s="146"/>
      <c r="L567" s="7" t="str">
        <f t="shared" si="34"/>
        <v/>
      </c>
      <c r="M567" s="7" t="str">
        <f t="shared" si="35"/>
        <v/>
      </c>
      <c r="N567" s="7" t="str">
        <f>Cartilha_GLOBAL!N567</f>
        <v/>
      </c>
      <c r="O567" s="144"/>
      <c r="Q567" s="151"/>
      <c r="R567" s="152">
        <v>0</v>
      </c>
      <c r="T567" s="153">
        <f>IF(Cartilha_GLOBAL!R567=0,0,IF(Cartilha_GLOBAL!R567&gt;0,"c","b"))</f>
        <v>0</v>
      </c>
    </row>
    <row r="568" ht="22.5" hidden="1" spans="1:20">
      <c r="A568" s="158">
        <f>Cartilha_GLOBAL!A568</f>
        <v>100952</v>
      </c>
      <c r="B568" s="94" t="str">
        <f>Cartilha_GLOBAL!B568</f>
        <v>SINAPI</v>
      </c>
      <c r="C568" s="104" t="str">
        <f>Cartilha_GLOBAL!C568</f>
        <v>TRANSPORTE COM CAMINHÃO CARROCERIA COM GUINDAUTO (MUNCK),  MOMENTO MÁXIMO DE CARGA 11,7 TM, EM VIA URBANA PAVIMENTADA, DMT ATÉ 30KM (UNIDADE: TXKM). AF_07/2020</v>
      </c>
      <c r="D568" s="94" t="str">
        <f>Cartilha_GLOBAL!D568</f>
        <v>TXKM</v>
      </c>
      <c r="E568" s="105">
        <f>Cartilha_GLOBAL!$E568</f>
        <v>2.76</v>
      </c>
      <c r="F568" s="182">
        <f>Cartilha_GLOBAL!$F568</f>
        <v>3.39</v>
      </c>
      <c r="G568" s="108"/>
      <c r="H568" s="107">
        <f t="shared" si="32"/>
        <v>0</v>
      </c>
      <c r="I568" s="143">
        <f t="shared" si="33"/>
        <v>0</v>
      </c>
      <c r="J568" s="142"/>
      <c r="K568" s="146"/>
      <c r="L568" s="7" t="str">
        <f t="shared" si="34"/>
        <v/>
      </c>
      <c r="M568" s="7" t="str">
        <f t="shared" si="35"/>
        <v/>
      </c>
      <c r="N568" s="7" t="str">
        <f>Cartilha_GLOBAL!N568</f>
        <v/>
      </c>
      <c r="O568" s="144"/>
      <c r="Q568" s="151"/>
      <c r="R568" s="152">
        <v>0</v>
      </c>
      <c r="T568" s="153">
        <f>IF(Cartilha_GLOBAL!R568=0,0,IF(Cartilha_GLOBAL!R568&gt;0,"c","b"))</f>
        <v>0</v>
      </c>
    </row>
    <row r="569" ht="33.75" hidden="1" spans="1:20">
      <c r="A569" s="158">
        <f>Cartilha_GLOBAL!A569</f>
        <v>100953</v>
      </c>
      <c r="B569" s="94" t="str">
        <f>Cartilha_GLOBAL!B569</f>
        <v>SINAPI</v>
      </c>
      <c r="C569" s="104" t="str">
        <f>Cartilha_GLOBAL!C569</f>
        <v>TRANSPORTE COM CAMINHÃO CARROCERIA COM GUINDAUTO (MUNCK),  MOMENTO MÁXIMO DE CARGA 11,7 TM, EM VIA URBANA PAVIMENTADA, ADICIONAL PARA DMT EXCEDENTE A 30 KM (UNIDADE: TXKM). AF_07/2020</v>
      </c>
      <c r="D569" s="94" t="str">
        <f>Cartilha_GLOBAL!D569</f>
        <v>TXKM</v>
      </c>
      <c r="E569" s="105">
        <f>Cartilha_GLOBAL!$E569</f>
        <v>1.09</v>
      </c>
      <c r="F569" s="182">
        <f>Cartilha_GLOBAL!$F569</f>
        <v>1.34</v>
      </c>
      <c r="G569" s="108"/>
      <c r="H569" s="107">
        <f t="shared" si="32"/>
        <v>0</v>
      </c>
      <c r="I569" s="143">
        <f t="shared" si="33"/>
        <v>0</v>
      </c>
      <c r="J569" s="142"/>
      <c r="K569" s="146"/>
      <c r="L569" s="7" t="str">
        <f t="shared" si="34"/>
        <v/>
      </c>
      <c r="M569" s="7" t="str">
        <f t="shared" si="35"/>
        <v/>
      </c>
      <c r="N569" s="7" t="str">
        <f>Cartilha_GLOBAL!N569</f>
        <v/>
      </c>
      <c r="O569" s="144"/>
      <c r="Q569" s="151"/>
      <c r="R569" s="152">
        <v>0</v>
      </c>
      <c r="T569" s="153">
        <f>IF(Cartilha_GLOBAL!R569=0,0,IF(Cartilha_GLOBAL!R569&gt;0,"c","b"))</f>
        <v>0</v>
      </c>
    </row>
    <row r="570" ht="22.5" hidden="1" spans="1:20">
      <c r="A570" s="158">
        <f>Cartilha_GLOBAL!A570</f>
        <v>100954</v>
      </c>
      <c r="B570" s="94" t="str">
        <f>Cartilha_GLOBAL!B570</f>
        <v>SINAPI</v>
      </c>
      <c r="C570" s="104" t="str">
        <f>Cartilha_GLOBAL!C570</f>
        <v>TRANSPORTE COM CAMINHÃO CARROCERIA COM GUINDAUTO (MUNCK),  MOMENTO MÁXIMO DE CARGA 11,7 TM, EM VIA INTERNA (DENTRO DO CANTEIRO - UNIDADE: TXKM). AF_07/2020</v>
      </c>
      <c r="D570" s="94" t="str">
        <f>Cartilha_GLOBAL!D570</f>
        <v>TXKM</v>
      </c>
      <c r="E570" s="105">
        <f>Cartilha_GLOBAL!$E570</f>
        <v>8.25</v>
      </c>
      <c r="F570" s="182">
        <f>Cartilha_GLOBAL!$F570</f>
        <v>10.13</v>
      </c>
      <c r="G570" s="108"/>
      <c r="H570" s="107">
        <f t="shared" si="32"/>
        <v>0</v>
      </c>
      <c r="I570" s="143">
        <f t="shared" si="33"/>
        <v>0</v>
      </c>
      <c r="J570" s="142"/>
      <c r="K570" s="146"/>
      <c r="L570" s="7" t="str">
        <f t="shared" si="34"/>
        <v/>
      </c>
      <c r="M570" s="7" t="str">
        <f t="shared" si="35"/>
        <v/>
      </c>
      <c r="N570" s="7" t="str">
        <f>Cartilha_GLOBAL!N570</f>
        <v/>
      </c>
      <c r="O570" s="144"/>
      <c r="Q570" s="151"/>
      <c r="R570" s="152">
        <v>0</v>
      </c>
      <c r="T570" s="153">
        <f>IF(Cartilha_GLOBAL!R570=0,0,IF(Cartilha_GLOBAL!R570&gt;0,"c","b"))</f>
        <v>0</v>
      </c>
    </row>
    <row r="571" ht="33.75" hidden="1" spans="1:20">
      <c r="A571" s="158">
        <f>Cartilha_GLOBAL!A571</f>
        <v>100973</v>
      </c>
      <c r="B571" s="94" t="str">
        <f>Cartilha_GLOBAL!B571</f>
        <v>SINAPI</v>
      </c>
      <c r="C571" s="104" t="str">
        <f>Cartilha_GLOBAL!C571</f>
        <v>CARGA, MANOBRA E DESCARGA DE SOLOS E MATERIAIS GRANULARES EM CAMINHÃO BASCULANTE 6 M³ - CARGA COM PÁ CARREGADEIRA (CAÇAMBA DE 1,7 A 2,8 M³ / 128 HP) E DESCARGA LIVRE (UNIDADE: M3). AF_07/2020</v>
      </c>
      <c r="D571" s="94" t="str">
        <f>Cartilha_GLOBAL!D571</f>
        <v>M3</v>
      </c>
      <c r="E571" s="105">
        <f>Cartilha_GLOBAL!$E571</f>
        <v>8.77</v>
      </c>
      <c r="F571" s="182">
        <f>Cartilha_GLOBAL!$F571</f>
        <v>10.76</v>
      </c>
      <c r="G571" s="108"/>
      <c r="H571" s="107">
        <f t="shared" si="32"/>
        <v>0</v>
      </c>
      <c r="I571" s="143">
        <f t="shared" si="33"/>
        <v>0</v>
      </c>
      <c r="J571" s="142"/>
      <c r="K571" s="146"/>
      <c r="L571" s="7" t="str">
        <f t="shared" si="34"/>
        <v/>
      </c>
      <c r="M571" s="7" t="str">
        <f t="shared" si="35"/>
        <v/>
      </c>
      <c r="N571" s="7" t="str">
        <f>Cartilha_GLOBAL!N571</f>
        <v/>
      </c>
      <c r="O571" s="144"/>
      <c r="Q571" s="151"/>
      <c r="R571" s="152">
        <v>0</v>
      </c>
      <c r="T571" s="153">
        <f>IF(Cartilha_GLOBAL!R571=0,0,IF(Cartilha_GLOBAL!R571&gt;0,"c","b"))</f>
        <v>0</v>
      </c>
    </row>
    <row r="572" ht="33.75" hidden="1" spans="1:20">
      <c r="A572" s="158">
        <f>Cartilha_GLOBAL!A572</f>
        <v>100974</v>
      </c>
      <c r="B572" s="94" t="str">
        <f>Cartilha_GLOBAL!B572</f>
        <v>SINAPI</v>
      </c>
      <c r="C572" s="104" t="str">
        <f>Cartilha_GLOBAL!C572</f>
        <v>CARGA, MANOBRA E DESCARGA DE SOLOS E MATERIAIS GRANULARES EM CAMINHÃO BASCULANTE 10 M³ - CARGA COM PÁ CARREGADEIRA (CAÇAMBA DE 1,7 A 2,8 M³ / 128 HP) E DESCARGA LIVRE (UNIDADE: M3). AF_07/2020</v>
      </c>
      <c r="D572" s="94" t="str">
        <f>Cartilha_GLOBAL!D572</f>
        <v>M3</v>
      </c>
      <c r="E572" s="105">
        <f>Cartilha_GLOBAL!$E572</f>
        <v>8.49</v>
      </c>
      <c r="F572" s="182">
        <f>Cartilha_GLOBAL!$F572</f>
        <v>10.42</v>
      </c>
      <c r="G572" s="108"/>
      <c r="H572" s="107">
        <f t="shared" si="32"/>
        <v>0</v>
      </c>
      <c r="I572" s="143">
        <f t="shared" si="33"/>
        <v>0</v>
      </c>
      <c r="J572" s="142"/>
      <c r="K572" s="146"/>
      <c r="L572" s="7" t="str">
        <f t="shared" si="34"/>
        <v/>
      </c>
      <c r="M572" s="7" t="str">
        <f t="shared" si="35"/>
        <v/>
      </c>
      <c r="N572" s="7" t="str">
        <f>Cartilha_GLOBAL!N572</f>
        <v/>
      </c>
      <c r="O572" s="144"/>
      <c r="Q572" s="151"/>
      <c r="R572" s="152">
        <v>0</v>
      </c>
      <c r="T572" s="153">
        <f>IF(Cartilha_GLOBAL!R572=0,0,IF(Cartilha_GLOBAL!R572&gt;0,"c","b"))</f>
        <v>0</v>
      </c>
    </row>
    <row r="573" ht="33.75" hidden="1" spans="1:20">
      <c r="A573" s="158">
        <f>Cartilha_GLOBAL!A573</f>
        <v>100975</v>
      </c>
      <c r="B573" s="94" t="str">
        <f>Cartilha_GLOBAL!B573</f>
        <v>SINAPI</v>
      </c>
      <c r="C573" s="104" t="str">
        <f>Cartilha_GLOBAL!C573</f>
        <v>CARGA, MANOBRA E DESCARGA DE SOLOS E MATERIAIS GRANULARES EM CAMINHÃO BASCULANTE 14 M³ - CARGA COM PÁ CARREGADEIRA (CAÇAMBA DE 1,7 A 2,8 M³ / 128 HP) E DESCARGA LIVRE (UNIDADE: M3). AF_07/2020</v>
      </c>
      <c r="D573" s="94" t="str">
        <f>Cartilha_GLOBAL!D573</f>
        <v>M3</v>
      </c>
      <c r="E573" s="105">
        <f>Cartilha_GLOBAL!$E573</f>
        <v>8.57</v>
      </c>
      <c r="F573" s="182">
        <f>Cartilha_GLOBAL!$F573</f>
        <v>10.52</v>
      </c>
      <c r="G573" s="108"/>
      <c r="H573" s="107">
        <f t="shared" si="32"/>
        <v>0</v>
      </c>
      <c r="I573" s="143">
        <f t="shared" si="33"/>
        <v>0</v>
      </c>
      <c r="J573" s="142"/>
      <c r="K573" s="146"/>
      <c r="L573" s="7" t="str">
        <f t="shared" si="34"/>
        <v/>
      </c>
      <c r="M573" s="7" t="str">
        <f t="shared" si="35"/>
        <v/>
      </c>
      <c r="N573" s="7" t="str">
        <f>Cartilha_GLOBAL!N573</f>
        <v/>
      </c>
      <c r="O573" s="144"/>
      <c r="Q573" s="151"/>
      <c r="R573" s="152">
        <v>0</v>
      </c>
      <c r="T573" s="153">
        <f>IF(Cartilha_GLOBAL!R573=0,0,IF(Cartilha_GLOBAL!R573&gt;0,"c","b"))</f>
        <v>0</v>
      </c>
    </row>
    <row r="574" ht="22.5" hidden="1" spans="1:20">
      <c r="A574" s="158">
        <f>Cartilha_GLOBAL!A574</f>
        <v>102330</v>
      </c>
      <c r="B574" s="94" t="str">
        <f>Cartilha_GLOBAL!B574</f>
        <v>SINAPI</v>
      </c>
      <c r="C574" s="104" t="str">
        <f>Cartilha_GLOBAL!C574</f>
        <v>TRANSPORTE COM CAMINHÃO TANQUE DE TRANSPORTE DE MATERIAL ASFÁLTICO DE 30000 L, EM VIA URBANA PAVIMENTADA, DMT ATÉ 30KM (UNIDADE: TXKM). AF_07/2020</v>
      </c>
      <c r="D574" s="94" t="str">
        <f>Cartilha_GLOBAL!D574</f>
        <v>TXKM</v>
      </c>
      <c r="E574" s="105">
        <f>Cartilha_GLOBAL!$E574</f>
        <v>1.36</v>
      </c>
      <c r="F574" s="182">
        <f>Cartilha_GLOBAL!$F574</f>
        <v>1.67</v>
      </c>
      <c r="G574" s="108"/>
      <c r="H574" s="107">
        <f t="shared" si="32"/>
        <v>0</v>
      </c>
      <c r="I574" s="143">
        <f t="shared" si="33"/>
        <v>0</v>
      </c>
      <c r="J574" s="142"/>
      <c r="K574" s="146"/>
      <c r="L574" s="7" t="str">
        <f t="shared" si="34"/>
        <v/>
      </c>
      <c r="M574" s="7" t="str">
        <f t="shared" si="35"/>
        <v/>
      </c>
      <c r="N574" s="7" t="str">
        <f>Cartilha_GLOBAL!N574</f>
        <v/>
      </c>
      <c r="O574" s="144"/>
      <c r="Q574" s="151"/>
      <c r="R574" s="152">
        <v>0</v>
      </c>
      <c r="T574" s="153">
        <f>IF(Cartilha_GLOBAL!R574=0,0,IF(Cartilha_GLOBAL!R574&gt;0,"c","b"))</f>
        <v>0</v>
      </c>
    </row>
    <row r="575" ht="22.5" hidden="1" spans="1:20">
      <c r="A575" s="158">
        <f>Cartilha_GLOBAL!A575</f>
        <v>102331</v>
      </c>
      <c r="B575" s="94" t="str">
        <f>Cartilha_GLOBAL!B575</f>
        <v>SINAPI</v>
      </c>
      <c r="C575" s="104" t="str">
        <f>Cartilha_GLOBAL!C575</f>
        <v>TRANSPORTE COM CAMINHÃO TANQUE DE TRANSPORTE DE MATERIAL ASFÁLTICO DE 30000 L, EM VIA URBANA PAVIMENTADA, ADICIONAL PARA DMT EXCEDENTE A 30 KM (UNIDADE: TXKM). AF_07/2020</v>
      </c>
      <c r="D575" s="94" t="str">
        <f>Cartilha_GLOBAL!D575</f>
        <v>TXKM</v>
      </c>
      <c r="E575" s="105">
        <f>Cartilha_GLOBAL!$E575</f>
        <v>0.53</v>
      </c>
      <c r="F575" s="182">
        <f>Cartilha_GLOBAL!$F575</f>
        <v>0.65</v>
      </c>
      <c r="G575" s="108"/>
      <c r="H575" s="107">
        <f t="shared" si="32"/>
        <v>0</v>
      </c>
      <c r="I575" s="143">
        <f t="shared" si="33"/>
        <v>0</v>
      </c>
      <c r="J575" s="142"/>
      <c r="K575" s="146"/>
      <c r="L575" s="7" t="str">
        <f t="shared" si="34"/>
        <v/>
      </c>
      <c r="M575" s="7" t="str">
        <f t="shared" si="35"/>
        <v/>
      </c>
      <c r="N575" s="7" t="str">
        <f>Cartilha_GLOBAL!N575</f>
        <v/>
      </c>
      <c r="O575" s="144"/>
      <c r="Q575" s="151"/>
      <c r="R575" s="152">
        <v>0</v>
      </c>
      <c r="T575" s="153">
        <f>IF(Cartilha_GLOBAL!R575=0,0,IF(Cartilha_GLOBAL!R575&gt;0,"c","b"))</f>
        <v>0</v>
      </c>
    </row>
    <row r="576" ht="22.5" hidden="1" spans="1:20">
      <c r="A576" s="158">
        <f>Cartilha_GLOBAL!A576</f>
        <v>102332</v>
      </c>
      <c r="B576" s="94" t="str">
        <f>Cartilha_GLOBAL!B576</f>
        <v>SINAPI</v>
      </c>
      <c r="C576" s="104" t="str">
        <f>Cartilha_GLOBAL!C576</f>
        <v>TRANSPORTE COM CAMINHÃO TANQUE DE TRANSPORTE DE MATERIAL ASFÁLTICO DE 20000 L, EM VIA URBANA PAVIMENTADA, DMT ATÉ 30KM (UNIDADE: TXKM). AF_07/2020</v>
      </c>
      <c r="D576" s="94" t="str">
        <f>Cartilha_GLOBAL!D576</f>
        <v>TXKM</v>
      </c>
      <c r="E576" s="105">
        <f>Cartilha_GLOBAL!$E576</f>
        <v>1.78</v>
      </c>
      <c r="F576" s="182">
        <f>Cartilha_GLOBAL!$F576</f>
        <v>2.18</v>
      </c>
      <c r="G576" s="108"/>
      <c r="H576" s="107">
        <f t="shared" si="32"/>
        <v>0</v>
      </c>
      <c r="I576" s="143">
        <f t="shared" si="33"/>
        <v>0</v>
      </c>
      <c r="J576" s="142"/>
      <c r="K576" s="146"/>
      <c r="L576" s="7" t="str">
        <f t="shared" si="34"/>
        <v/>
      </c>
      <c r="M576" s="7" t="str">
        <f t="shared" si="35"/>
        <v/>
      </c>
      <c r="N576" s="7" t="str">
        <f>Cartilha_GLOBAL!N576</f>
        <v/>
      </c>
      <c r="O576" s="144"/>
      <c r="Q576" s="151"/>
      <c r="R576" s="152">
        <v>0</v>
      </c>
      <c r="T576" s="153">
        <f>IF(Cartilha_GLOBAL!R576=0,0,IF(Cartilha_GLOBAL!R576&gt;0,"c","b"))</f>
        <v>0</v>
      </c>
    </row>
    <row r="577" ht="22.5" hidden="1" spans="1:20">
      <c r="A577" s="158">
        <f>Cartilha_GLOBAL!A577</f>
        <v>102333</v>
      </c>
      <c r="B577" s="94" t="str">
        <f>Cartilha_GLOBAL!B577</f>
        <v>SINAPI</v>
      </c>
      <c r="C577" s="104" t="str">
        <f>Cartilha_GLOBAL!C577</f>
        <v>TRANSPORTE COM CAMINHÃO TANQUE DE TRANSPORTE DE MATERIAL ASFÁLTICO DE 20000 L, EM VIA URBANA PAVIMENTADA, ADICIONAL PARA DMT EXCEDENTE A 30 KM (UNIDADE: TXKM). AF_07/2020</v>
      </c>
      <c r="D577" s="94" t="str">
        <f>Cartilha_GLOBAL!D577</f>
        <v>TXKM</v>
      </c>
      <c r="E577" s="105">
        <f>Cartilha_GLOBAL!$E577</f>
        <v>0.71</v>
      </c>
      <c r="F577" s="182">
        <f>Cartilha_GLOBAL!$F577</f>
        <v>0.87</v>
      </c>
      <c r="G577" s="108"/>
      <c r="H577" s="107">
        <f t="shared" si="32"/>
        <v>0</v>
      </c>
      <c r="I577" s="143">
        <f t="shared" si="33"/>
        <v>0</v>
      </c>
      <c r="J577" s="142"/>
      <c r="K577" s="146"/>
      <c r="L577" s="7" t="str">
        <f t="shared" si="34"/>
        <v/>
      </c>
      <c r="M577" s="7" t="str">
        <f t="shared" si="35"/>
        <v/>
      </c>
      <c r="N577" s="7" t="str">
        <f>Cartilha_GLOBAL!N577</f>
        <v/>
      </c>
      <c r="O577" s="144"/>
      <c r="Q577" s="151"/>
      <c r="R577" s="152">
        <v>0</v>
      </c>
      <c r="T577" s="153">
        <f>IF(Cartilha_GLOBAL!R577=0,0,IF(Cartilha_GLOBAL!R577&gt;0,"c","b"))</f>
        <v>0</v>
      </c>
    </row>
    <row r="578" ht="22.5" hidden="1" spans="1:20">
      <c r="A578" s="158">
        <f>Cartilha_GLOBAL!A578</f>
        <v>100965</v>
      </c>
      <c r="B578" s="94" t="str">
        <f>Cartilha_GLOBAL!B578</f>
        <v>SINAPI</v>
      </c>
      <c r="C578" s="104" t="str">
        <f>Cartilha_GLOBAL!C578</f>
        <v>TRANSPORTE COM CAMINHÃO TANQUE DE TRANSPORTE DE MATERIAL ASFÁLTICO DE 30000 L, EM VIA URBANA EM  LEITO NATURAL (UNIDADE: TXKM). AF_07/2020</v>
      </c>
      <c r="D578" s="94" t="str">
        <f>Cartilha_GLOBAL!D578</f>
        <v>TXKM</v>
      </c>
      <c r="E578" s="105">
        <f>Cartilha_GLOBAL!$E578</f>
        <v>1.7</v>
      </c>
      <c r="F578" s="182">
        <f>Cartilha_GLOBAL!$F578</f>
        <v>2.09</v>
      </c>
      <c r="G578" s="108"/>
      <c r="H578" s="107">
        <f t="shared" si="32"/>
        <v>0</v>
      </c>
      <c r="I578" s="143">
        <f t="shared" si="33"/>
        <v>0</v>
      </c>
      <c r="J578" s="142"/>
      <c r="K578" s="146"/>
      <c r="L578" s="7" t="str">
        <f t="shared" si="34"/>
        <v/>
      </c>
      <c r="M578" s="7" t="str">
        <f t="shared" si="35"/>
        <v/>
      </c>
      <c r="N578" s="7" t="str">
        <f>Cartilha_GLOBAL!N578</f>
        <v/>
      </c>
      <c r="O578" s="144"/>
      <c r="Q578" s="151"/>
      <c r="R578" s="152">
        <v>0</v>
      </c>
      <c r="T578" s="153">
        <f>IF(Cartilha_GLOBAL!R578=0,0,IF(Cartilha_GLOBAL!R578&gt;0,"c","b"))</f>
        <v>0</v>
      </c>
    </row>
    <row r="579" ht="22.5" hidden="1" spans="1:20">
      <c r="A579" s="158">
        <f>Cartilha_GLOBAL!A579</f>
        <v>100966</v>
      </c>
      <c r="B579" s="94" t="str">
        <f>Cartilha_GLOBAL!B579</f>
        <v>SINAPI</v>
      </c>
      <c r="C579" s="104" t="str">
        <f>Cartilha_GLOBAL!C579</f>
        <v>TRANSPORTE COM CAMINHÃO TANQUE DE TRANSPORTE DE MATERIAL ASFÁLTICO DE 30000 L, EM VIA URBANA EM  REVESTIMENTO PRIMÁRIO (UNIDADE: TXKM). AF_07/2020</v>
      </c>
      <c r="D579" s="94" t="str">
        <f>Cartilha_GLOBAL!D579</f>
        <v>TXKM</v>
      </c>
      <c r="E579" s="105">
        <f>Cartilha_GLOBAL!$E579</f>
        <v>1.46</v>
      </c>
      <c r="F579" s="182">
        <f>Cartilha_GLOBAL!$F579</f>
        <v>1.79</v>
      </c>
      <c r="G579" s="108"/>
      <c r="H579" s="107">
        <f t="shared" si="32"/>
        <v>0</v>
      </c>
      <c r="I579" s="143">
        <f t="shared" si="33"/>
        <v>0</v>
      </c>
      <c r="J579" s="142"/>
      <c r="K579" s="146"/>
      <c r="L579" s="7" t="str">
        <f t="shared" si="34"/>
        <v/>
      </c>
      <c r="M579" s="7" t="str">
        <f t="shared" si="35"/>
        <v/>
      </c>
      <c r="N579" s="7" t="str">
        <f>Cartilha_GLOBAL!N579</f>
        <v/>
      </c>
      <c r="O579" s="144"/>
      <c r="Q579" s="151"/>
      <c r="R579" s="152">
        <v>0</v>
      </c>
      <c r="T579" s="153">
        <f>IF(Cartilha_GLOBAL!R579=0,0,IF(Cartilha_GLOBAL!R579&gt;0,"c","b"))</f>
        <v>0</v>
      </c>
    </row>
    <row r="580" ht="22.5" hidden="1" spans="1:20">
      <c r="A580" s="158">
        <f>Cartilha_GLOBAL!A580</f>
        <v>100969</v>
      </c>
      <c r="B580" s="94" t="str">
        <f>Cartilha_GLOBAL!B580</f>
        <v>SINAPI</v>
      </c>
      <c r="C580" s="104" t="str">
        <f>Cartilha_GLOBAL!C580</f>
        <v>TRANSPORTE COM CAMINHÃO TANQUE DE TRANSPORTE DE MATERIAL ASFÁLTICO DE 20000 L, EM VIA URBANA EM LEITO NATURAL (UNIDADE: TXKM). AF_07/2020</v>
      </c>
      <c r="D580" s="94" t="str">
        <f>Cartilha_GLOBAL!D580</f>
        <v>TXKM</v>
      </c>
      <c r="E580" s="105">
        <f>Cartilha_GLOBAL!$E580</f>
        <v>2.24</v>
      </c>
      <c r="F580" s="182">
        <f>Cartilha_GLOBAL!$F580</f>
        <v>2.75</v>
      </c>
      <c r="G580" s="108"/>
      <c r="H580" s="107">
        <f t="shared" si="32"/>
        <v>0</v>
      </c>
      <c r="I580" s="143">
        <f t="shared" si="33"/>
        <v>0</v>
      </c>
      <c r="J580" s="142"/>
      <c r="K580" s="146"/>
      <c r="L580" s="7" t="str">
        <f t="shared" si="34"/>
        <v/>
      </c>
      <c r="M580" s="7" t="str">
        <f t="shared" si="35"/>
        <v/>
      </c>
      <c r="N580" s="7" t="str">
        <f>Cartilha_GLOBAL!N580</f>
        <v/>
      </c>
      <c r="O580" s="144"/>
      <c r="Q580" s="151"/>
      <c r="R580" s="152">
        <v>0</v>
      </c>
      <c r="T580" s="153">
        <f>IF(Cartilha_GLOBAL!R580=0,0,IF(Cartilha_GLOBAL!R580&gt;0,"c","b"))</f>
        <v>0</v>
      </c>
    </row>
    <row r="581" ht="22.5" hidden="1" spans="1:20">
      <c r="A581" s="158">
        <f>Cartilha_GLOBAL!A581</f>
        <v>100970</v>
      </c>
      <c r="B581" s="94" t="str">
        <f>Cartilha_GLOBAL!B581</f>
        <v>SINAPI</v>
      </c>
      <c r="C581" s="104" t="str">
        <f>Cartilha_GLOBAL!C581</f>
        <v>TRANSPORTE COM CAMINHÃO TANQUE DE TRANSPORTE DE MATERIAL ASFÁLTICO DE 20000 L, EM VIA URBANA EM  REVESTIMENTO PRIMÁRIO (UNIDADE: TXKM). AF_07/2020</v>
      </c>
      <c r="D581" s="94" t="str">
        <f>Cartilha_GLOBAL!D581</f>
        <v>TXKM</v>
      </c>
      <c r="E581" s="105">
        <f>Cartilha_GLOBAL!$E581</f>
        <v>1.89</v>
      </c>
      <c r="F581" s="182">
        <f>Cartilha_GLOBAL!$F581</f>
        <v>2.32</v>
      </c>
      <c r="G581" s="108"/>
      <c r="H581" s="107">
        <f t="shared" si="32"/>
        <v>0</v>
      </c>
      <c r="I581" s="143">
        <f t="shared" si="33"/>
        <v>0</v>
      </c>
      <c r="J581" s="142"/>
      <c r="K581" s="146"/>
      <c r="L581" s="7" t="str">
        <f t="shared" si="34"/>
        <v/>
      </c>
      <c r="M581" s="7" t="str">
        <f t="shared" si="35"/>
        <v/>
      </c>
      <c r="N581" s="7" t="str">
        <f>Cartilha_GLOBAL!N581</f>
        <v/>
      </c>
      <c r="O581" s="144"/>
      <c r="Q581" s="151"/>
      <c r="R581" s="152">
        <v>0</v>
      </c>
      <c r="T581" s="153">
        <f>IF(Cartilha_GLOBAL!R581=0,0,IF(Cartilha_GLOBAL!R581&gt;0,"c","b"))</f>
        <v>0</v>
      </c>
    </row>
    <row r="582" ht="22.5" hidden="1" spans="1:20">
      <c r="A582" s="158">
        <f>Cartilha_GLOBAL!A582</f>
        <v>102568</v>
      </c>
      <c r="B582" s="94" t="str">
        <f>Cartilha_GLOBAL!B582</f>
        <v>SINAPI</v>
      </c>
      <c r="C582" s="104" t="str">
        <f>Cartilha_GLOBAL!C582</f>
        <v>CARGA, MANOBRA E DESCARGA MANUAL DE TUBOS PLÁSTICOS, DN 150 MM, EM CAMINHÃO CARROCERIA 9T. AF_06/2021</v>
      </c>
      <c r="D582" s="94" t="str">
        <f>Cartilha_GLOBAL!D582</f>
        <v>T</v>
      </c>
      <c r="E582" s="105">
        <f>Cartilha_GLOBAL!$E582</f>
        <v>291.59</v>
      </c>
      <c r="F582" s="182">
        <f>Cartilha_GLOBAL!$F582</f>
        <v>357.9</v>
      </c>
      <c r="G582" s="108"/>
      <c r="H582" s="107">
        <f t="shared" si="32"/>
        <v>0</v>
      </c>
      <c r="I582" s="143">
        <f t="shared" si="33"/>
        <v>0</v>
      </c>
      <c r="J582" s="142"/>
      <c r="K582" s="146"/>
      <c r="L582" s="7" t="str">
        <f t="shared" si="34"/>
        <v/>
      </c>
      <c r="M582" s="7" t="str">
        <f t="shared" si="35"/>
        <v/>
      </c>
      <c r="N582" s="7" t="str">
        <f>Cartilha_GLOBAL!N582</f>
        <v/>
      </c>
      <c r="O582" s="144"/>
      <c r="Q582" s="151"/>
      <c r="R582" s="152">
        <v>0</v>
      </c>
      <c r="T582" s="153">
        <f>IF(Cartilha_GLOBAL!R582=0,0,IF(Cartilha_GLOBAL!R582&gt;0,"c","b"))</f>
        <v>0</v>
      </c>
    </row>
    <row r="583" ht="22.5" hidden="1" spans="1:20">
      <c r="A583" s="158">
        <f>Cartilha_GLOBAL!A583</f>
        <v>101019</v>
      </c>
      <c r="B583" s="94" t="str">
        <f>Cartilha_GLOBAL!B583</f>
        <v>SINAPI</v>
      </c>
      <c r="C583" s="104" t="str">
        <f>Cartilha_GLOBAL!C583</f>
        <v>CARGA, MANOBRA E DESCARGA MANUAL DE TUBOS PLÁSTICOS, DN MENOR OU IGUAL A 100 MM, EM CAMINHÃO CARROCERIA 9T. AF_07/2020</v>
      </c>
      <c r="D583" s="94" t="str">
        <f>Cartilha_GLOBAL!D583</f>
        <v>T</v>
      </c>
      <c r="E583" s="105">
        <f>Cartilha_GLOBAL!$E583</f>
        <v>587.5</v>
      </c>
      <c r="F583" s="182">
        <f>Cartilha_GLOBAL!$F583</f>
        <v>721.1</v>
      </c>
      <c r="G583" s="108"/>
      <c r="H583" s="107">
        <f t="shared" si="32"/>
        <v>0</v>
      </c>
      <c r="I583" s="143">
        <f t="shared" si="33"/>
        <v>0</v>
      </c>
      <c r="J583" s="142"/>
      <c r="K583" s="146"/>
      <c r="L583" s="7" t="str">
        <f t="shared" si="34"/>
        <v/>
      </c>
      <c r="M583" s="7" t="str">
        <f t="shared" si="35"/>
        <v/>
      </c>
      <c r="N583" s="7" t="str">
        <f>Cartilha_GLOBAL!N583</f>
        <v/>
      </c>
      <c r="O583" s="144"/>
      <c r="Q583" s="151"/>
      <c r="R583" s="152">
        <v>0</v>
      </c>
      <c r="T583" s="153">
        <f>IF(Cartilha_GLOBAL!R583=0,0,IF(Cartilha_GLOBAL!R583&gt;0,"c","b"))</f>
        <v>0</v>
      </c>
    </row>
    <row r="584" ht="22.5" hidden="1" spans="1:20">
      <c r="A584" s="158">
        <f>Cartilha_GLOBAL!A584</f>
        <v>101479</v>
      </c>
      <c r="B584" s="94" t="str">
        <f>Cartilha_GLOBAL!B584</f>
        <v>SINAPI</v>
      </c>
      <c r="C584" s="104" t="str">
        <f>Cartilha_GLOBAL!C584</f>
        <v>CARGA, MANOBRA E DESCARGA MANUAL DE TUBOS PLÁSTICOS, DN 200 MM, EM CAMINHÃO CARROCERIA 9T. AF_07/2020</v>
      </c>
      <c r="D584" s="94" t="str">
        <f>Cartilha_GLOBAL!D584</f>
        <v>T</v>
      </c>
      <c r="E584" s="105">
        <f>Cartilha_GLOBAL!$E584</f>
        <v>171.16</v>
      </c>
      <c r="F584" s="182">
        <f>Cartilha_GLOBAL!$F584</f>
        <v>210.08</v>
      </c>
      <c r="G584" s="108"/>
      <c r="H584" s="107">
        <f t="shared" si="32"/>
        <v>0</v>
      </c>
      <c r="I584" s="143">
        <f t="shared" si="33"/>
        <v>0</v>
      </c>
      <c r="J584" s="142"/>
      <c r="K584" s="146"/>
      <c r="L584" s="7" t="str">
        <f t="shared" si="34"/>
        <v/>
      </c>
      <c r="M584" s="7" t="str">
        <f t="shared" si="35"/>
        <v/>
      </c>
      <c r="N584" s="7" t="str">
        <f>Cartilha_GLOBAL!N584</f>
        <v/>
      </c>
      <c r="O584" s="144"/>
      <c r="Q584" s="151"/>
      <c r="R584" s="152">
        <v>0</v>
      </c>
      <c r="T584" s="153">
        <f>IF(Cartilha_GLOBAL!R584=0,0,IF(Cartilha_GLOBAL!R584&gt;0,"c","b"))</f>
        <v>0</v>
      </c>
    </row>
    <row r="585" ht="33.75" hidden="1" spans="1:20">
      <c r="A585" s="158">
        <f>Cartilha_GLOBAL!A585</f>
        <v>100976</v>
      </c>
      <c r="B585" s="94" t="str">
        <f>Cartilha_GLOBAL!B585</f>
        <v>SINAPI</v>
      </c>
      <c r="C585" s="104" t="str">
        <f>Cartilha_GLOBAL!C585</f>
        <v>CARGA, MANOBRA E DESCARGA DE SOLOS E MATERIAIS GRANULARES EM CAMINHÃO BASCULANTE 18 M³ - CARGA COM PÁ CARREGADEIRA (CAÇAMBA DE 1,7 A 2,8 M³ / 128 HP) E DESCARGA LIVRE (UNIDADE: M3). AF_07/2020</v>
      </c>
      <c r="D585" s="94" t="str">
        <f>Cartilha_GLOBAL!D585</f>
        <v>M3</v>
      </c>
      <c r="E585" s="105">
        <f>Cartilha_GLOBAL!$E585</f>
        <v>8.43</v>
      </c>
      <c r="F585" s="182">
        <f>Cartilha_GLOBAL!$F585</f>
        <v>10.35</v>
      </c>
      <c r="G585" s="108"/>
      <c r="H585" s="107">
        <f t="shared" si="32"/>
        <v>0</v>
      </c>
      <c r="I585" s="143">
        <f t="shared" si="33"/>
        <v>0</v>
      </c>
      <c r="J585" s="142"/>
      <c r="K585" s="146"/>
      <c r="L585" s="7" t="str">
        <f t="shared" si="34"/>
        <v/>
      </c>
      <c r="M585" s="7" t="str">
        <f t="shared" si="35"/>
        <v/>
      </c>
      <c r="N585" s="7" t="str">
        <f>Cartilha_GLOBAL!N585</f>
        <v/>
      </c>
      <c r="O585" s="144"/>
      <c r="Q585" s="151"/>
      <c r="R585" s="152">
        <v>0</v>
      </c>
      <c r="T585" s="153">
        <f>IF(Cartilha_GLOBAL!R585=0,0,IF(Cartilha_GLOBAL!R585&gt;0,"c","b"))</f>
        <v>0</v>
      </c>
    </row>
    <row r="586" ht="33.75" hidden="1" spans="1:20">
      <c r="A586" s="158">
        <f>Cartilha_GLOBAL!A586</f>
        <v>100977</v>
      </c>
      <c r="B586" s="94" t="str">
        <f>Cartilha_GLOBAL!B586</f>
        <v>SINAPI</v>
      </c>
      <c r="C586" s="104" t="str">
        <f>Cartilha_GLOBAL!C586</f>
        <v>CARGA, MANOBRA E DESCARGA DE SOLOS E MATERIAIS GRANULARES EM CAMINHÃO BASCULANTE 6 M³ - CARGA COM ESCAVADEIRA HIDRÁULICA (CAÇAMBA DE 1,20 M³ / 155 HP) E DESCARGA LIVRE (UNIDADE: M3). AF_07/2020</v>
      </c>
      <c r="D586" s="94" t="str">
        <f>Cartilha_GLOBAL!D586</f>
        <v>M3</v>
      </c>
      <c r="E586" s="105">
        <f>Cartilha_GLOBAL!$E586</f>
        <v>7.56</v>
      </c>
      <c r="F586" s="182">
        <f>Cartilha_GLOBAL!$F586</f>
        <v>9.28</v>
      </c>
      <c r="G586" s="108"/>
      <c r="H586" s="107">
        <f t="shared" si="32"/>
        <v>0</v>
      </c>
      <c r="I586" s="143">
        <f t="shared" si="33"/>
        <v>0</v>
      </c>
      <c r="J586" s="142"/>
      <c r="K586" s="146"/>
      <c r="L586" s="7" t="str">
        <f t="shared" si="34"/>
        <v/>
      </c>
      <c r="M586" s="7" t="str">
        <f t="shared" si="35"/>
        <v/>
      </c>
      <c r="N586" s="7" t="str">
        <f>Cartilha_GLOBAL!N586</f>
        <v/>
      </c>
      <c r="O586" s="144"/>
      <c r="Q586" s="151"/>
      <c r="R586" s="152">
        <v>0</v>
      </c>
      <c r="T586" s="153">
        <f>IF(Cartilha_GLOBAL!R586=0,0,IF(Cartilha_GLOBAL!R586&gt;0,"c","b"))</f>
        <v>0</v>
      </c>
    </row>
    <row r="587" ht="33.75" hidden="1" spans="1:20">
      <c r="A587" s="158">
        <f>Cartilha_GLOBAL!A587</f>
        <v>100978</v>
      </c>
      <c r="B587" s="94" t="str">
        <f>Cartilha_GLOBAL!B587</f>
        <v>SINAPI</v>
      </c>
      <c r="C587" s="104" t="str">
        <f>Cartilha_GLOBAL!C587</f>
        <v>CARGA, MANOBRA E DESCARGA DE SOLOS E MATERIAIS GRANULARES EM CAMINHÃO BASCULANTE 10 M³ - CARGA COM ESCAVADEIRA HIDRÁULICA (CAÇAMBA DE 1,20 M³ / 155 HP) E DESCARGA LIVRE (UNIDADE: M3). AF_07/2020</v>
      </c>
      <c r="D587" s="94" t="str">
        <f>Cartilha_GLOBAL!D587</f>
        <v>M3</v>
      </c>
      <c r="E587" s="105">
        <f>Cartilha_GLOBAL!$E587</f>
        <v>6.83</v>
      </c>
      <c r="F587" s="182">
        <f>Cartilha_GLOBAL!$F587</f>
        <v>8.38</v>
      </c>
      <c r="G587" s="108"/>
      <c r="H587" s="107">
        <f t="shared" si="32"/>
        <v>0</v>
      </c>
      <c r="I587" s="143">
        <f t="shared" si="33"/>
        <v>0</v>
      </c>
      <c r="J587" s="142"/>
      <c r="K587" s="146"/>
      <c r="L587" s="7" t="str">
        <f t="shared" si="34"/>
        <v/>
      </c>
      <c r="M587" s="7" t="str">
        <f t="shared" si="35"/>
        <v/>
      </c>
      <c r="N587" s="7" t="str">
        <f>Cartilha_GLOBAL!N587</f>
        <v/>
      </c>
      <c r="O587" s="144"/>
      <c r="Q587" s="151"/>
      <c r="R587" s="152">
        <v>0</v>
      </c>
      <c r="T587" s="153">
        <f>IF(Cartilha_GLOBAL!R587=0,0,IF(Cartilha_GLOBAL!R587&gt;0,"c","b"))</f>
        <v>0</v>
      </c>
    </row>
    <row r="588" ht="33.75" hidden="1" spans="1:20">
      <c r="A588" s="158">
        <f>Cartilha_GLOBAL!A588</f>
        <v>100979</v>
      </c>
      <c r="B588" s="94" t="str">
        <f>Cartilha_GLOBAL!B588</f>
        <v>SINAPI</v>
      </c>
      <c r="C588" s="104" t="str">
        <f>Cartilha_GLOBAL!C588</f>
        <v>CARGA, MANOBRA E DESCARGA DE SOLOS E MATERIAIS GRANULARES EM CAMINHÃO BASCULANTE 14 M³ - CARGA COM ESCAVADEIRA HIDRÁULICA (CAÇAMBA DE 1,20 M³ / 155 HP) E DESCARGA LIVRE (UNIDADE: M3). AF_07/2020</v>
      </c>
      <c r="D588" s="94" t="str">
        <f>Cartilha_GLOBAL!D588</f>
        <v>M3</v>
      </c>
      <c r="E588" s="105">
        <f>Cartilha_GLOBAL!$E588</f>
        <v>6.57</v>
      </c>
      <c r="F588" s="182">
        <f>Cartilha_GLOBAL!$F588</f>
        <v>8.06</v>
      </c>
      <c r="G588" s="108"/>
      <c r="H588" s="107">
        <f t="shared" si="32"/>
        <v>0</v>
      </c>
      <c r="I588" s="143">
        <f t="shared" si="33"/>
        <v>0</v>
      </c>
      <c r="J588" s="142"/>
      <c r="K588" s="146"/>
      <c r="L588" s="7" t="str">
        <f t="shared" si="34"/>
        <v/>
      </c>
      <c r="M588" s="7" t="str">
        <f t="shared" si="35"/>
        <v/>
      </c>
      <c r="N588" s="7" t="str">
        <f>Cartilha_GLOBAL!N588</f>
        <v/>
      </c>
      <c r="O588" s="144"/>
      <c r="Q588" s="151"/>
      <c r="R588" s="152">
        <v>0</v>
      </c>
      <c r="T588" s="153">
        <f>IF(Cartilha_GLOBAL!R588=0,0,IF(Cartilha_GLOBAL!R588&gt;0,"c","b"))</f>
        <v>0</v>
      </c>
    </row>
    <row r="589" ht="33.75" hidden="1" spans="1:20">
      <c r="A589" s="158">
        <f>Cartilha_GLOBAL!A589</f>
        <v>100980</v>
      </c>
      <c r="B589" s="94" t="str">
        <f>Cartilha_GLOBAL!B589</f>
        <v>SINAPI</v>
      </c>
      <c r="C589" s="104" t="str">
        <f>Cartilha_GLOBAL!C589</f>
        <v>CARGA, MANOBRA E DESCARGA DE SOLOS E MATERIAIS GRANULARES EM CAMINHÃO BASCULANTE 18 M³ - CARGA COM ESCAVADEIRA HIDRÁULICA (CAÇAMBA DE 1,20 M³ / 155 HP) E DESCARGA LIVRE (UNIDADE: M3). AF_07/2020</v>
      </c>
      <c r="D589" s="94" t="str">
        <f>Cartilha_GLOBAL!D589</f>
        <v>M3</v>
      </c>
      <c r="E589" s="105">
        <f>Cartilha_GLOBAL!$E589</f>
        <v>6.25</v>
      </c>
      <c r="F589" s="182">
        <f>Cartilha_GLOBAL!$F589</f>
        <v>7.67</v>
      </c>
      <c r="G589" s="108"/>
      <c r="H589" s="107">
        <f t="shared" si="32"/>
        <v>0</v>
      </c>
      <c r="I589" s="143">
        <f t="shared" si="33"/>
        <v>0</v>
      </c>
      <c r="J589" s="142"/>
      <c r="K589" s="146"/>
      <c r="L589" s="7" t="str">
        <f t="shared" si="34"/>
        <v/>
      </c>
      <c r="M589" s="7" t="str">
        <f t="shared" si="35"/>
        <v/>
      </c>
      <c r="N589" s="7" t="str">
        <f>Cartilha_GLOBAL!N589</f>
        <v/>
      </c>
      <c r="O589" s="144"/>
      <c r="Q589" s="151"/>
      <c r="R589" s="152">
        <v>0</v>
      </c>
      <c r="T589" s="153">
        <f>IF(Cartilha_GLOBAL!R589=0,0,IF(Cartilha_GLOBAL!R589&gt;0,"c","b"))</f>
        <v>0</v>
      </c>
    </row>
    <row r="590" ht="33.75" hidden="1" spans="1:20">
      <c r="A590" s="158">
        <f>Cartilha_GLOBAL!A590</f>
        <v>100981</v>
      </c>
      <c r="B590" s="94" t="str">
        <f>Cartilha_GLOBAL!B590</f>
        <v>SINAPI</v>
      </c>
      <c r="C590" s="104" t="str">
        <f>Cartilha_GLOBAL!C590</f>
        <v>CARGA, MANOBRA E DESCARGA DE ENTULHO EM CAMINHÃO BASCULANTE 6 M³ - CARGA COM ESCAVADEIRA HIDRÁULICA  (CAÇAMBA DE 0,80 M³ / 111 HP) E DESCARGA LIVRE (UNIDADE: M3). AF_07/2020</v>
      </c>
      <c r="D590" s="94" t="str">
        <f>Cartilha_GLOBAL!D590</f>
        <v>M3</v>
      </c>
      <c r="E590" s="105">
        <f>Cartilha_GLOBAL!$E590</f>
        <v>9.25</v>
      </c>
      <c r="F590" s="182">
        <f>Cartilha_GLOBAL!$F590</f>
        <v>11.35</v>
      </c>
      <c r="G590" s="108"/>
      <c r="H590" s="107">
        <f t="shared" si="32"/>
        <v>0</v>
      </c>
      <c r="I590" s="143">
        <f t="shared" si="33"/>
        <v>0</v>
      </c>
      <c r="J590" s="142"/>
      <c r="K590" s="146"/>
      <c r="L590" s="7" t="str">
        <f t="shared" si="34"/>
        <v/>
      </c>
      <c r="M590" s="7" t="str">
        <f t="shared" si="35"/>
        <v/>
      </c>
      <c r="N590" s="7" t="str">
        <f>Cartilha_GLOBAL!N590</f>
        <v/>
      </c>
      <c r="O590" s="144"/>
      <c r="Q590" s="151"/>
      <c r="R590" s="152">
        <v>0</v>
      </c>
      <c r="T590" s="153">
        <f>IF(Cartilha_GLOBAL!R590=0,0,IF(Cartilha_GLOBAL!R590&gt;0,"c","b"))</f>
        <v>0</v>
      </c>
    </row>
    <row r="591" ht="33.75" hidden="1" spans="1:20">
      <c r="A591" s="158">
        <f>Cartilha_GLOBAL!A591</f>
        <v>100982</v>
      </c>
      <c r="B591" s="94" t="str">
        <f>Cartilha_GLOBAL!B591</f>
        <v>SINAPI</v>
      </c>
      <c r="C591" s="104" t="str">
        <f>Cartilha_GLOBAL!C591</f>
        <v>CARGA, MANOBRA E DESCARGA DE ENTULHO EM CAMINHÃO BASCULANTE 10 M³ - CARGA COM ESCAVADEIRA HIDRÁULICA  (CAÇAMBA DE 0,80 M³ / 111 HP) E DESCARGA LIVRE (UNIDADE: M3). AF_07/2020</v>
      </c>
      <c r="D591" s="94" t="str">
        <f>Cartilha_GLOBAL!D591</f>
        <v>M3</v>
      </c>
      <c r="E591" s="105">
        <f>Cartilha_GLOBAL!$E591</f>
        <v>8.89</v>
      </c>
      <c r="F591" s="182">
        <f>Cartilha_GLOBAL!$F591</f>
        <v>10.91</v>
      </c>
      <c r="G591" s="108"/>
      <c r="H591" s="107">
        <f t="shared" si="32"/>
        <v>0</v>
      </c>
      <c r="I591" s="143">
        <f t="shared" si="33"/>
        <v>0</v>
      </c>
      <c r="J591" s="142"/>
      <c r="K591" s="146"/>
      <c r="L591" s="7" t="str">
        <f t="shared" si="34"/>
        <v/>
      </c>
      <c r="M591" s="7" t="str">
        <f t="shared" si="35"/>
        <v/>
      </c>
      <c r="N591" s="7" t="str">
        <f>Cartilha_GLOBAL!N591</f>
        <v/>
      </c>
      <c r="O591" s="144"/>
      <c r="Q591" s="151"/>
      <c r="R591" s="152">
        <v>0</v>
      </c>
      <c r="T591" s="153">
        <f>IF(Cartilha_GLOBAL!R591=0,0,IF(Cartilha_GLOBAL!R591&gt;0,"c","b"))</f>
        <v>0</v>
      </c>
    </row>
    <row r="592" ht="33.75" hidden="1" spans="1:20">
      <c r="A592" s="158">
        <f>Cartilha_GLOBAL!A592</f>
        <v>100983</v>
      </c>
      <c r="B592" s="94" t="str">
        <f>Cartilha_GLOBAL!B592</f>
        <v>SINAPI</v>
      </c>
      <c r="C592" s="104" t="str">
        <f>Cartilha_GLOBAL!C592</f>
        <v>CARGA, MANOBRA E DESCARGA DE ENTULHO EM CAMINHÃO BASCULANTE 14 M³ - CARGA COM ESCAVADEIRA HIDRÁULICA  (CAÇAMBA DE 0,80 M³ / 111 HP) E DESCARGA LIVRE (UNIDADE: M3). AF_07/2020</v>
      </c>
      <c r="D592" s="94" t="str">
        <f>Cartilha_GLOBAL!D592</f>
        <v>M3</v>
      </c>
      <c r="E592" s="105">
        <f>Cartilha_GLOBAL!$E592</f>
        <v>8.93</v>
      </c>
      <c r="F592" s="182">
        <f>Cartilha_GLOBAL!$F592</f>
        <v>10.96</v>
      </c>
      <c r="G592" s="108"/>
      <c r="H592" s="107">
        <f t="shared" si="32"/>
        <v>0</v>
      </c>
      <c r="I592" s="143">
        <f t="shared" si="33"/>
        <v>0</v>
      </c>
      <c r="J592" s="142"/>
      <c r="K592" s="146"/>
      <c r="L592" s="7" t="str">
        <f t="shared" si="34"/>
        <v/>
      </c>
      <c r="M592" s="7" t="str">
        <f t="shared" si="35"/>
        <v/>
      </c>
      <c r="N592" s="7" t="str">
        <f>Cartilha_GLOBAL!N592</f>
        <v/>
      </c>
      <c r="O592" s="144"/>
      <c r="Q592" s="151"/>
      <c r="R592" s="152">
        <v>0</v>
      </c>
      <c r="T592" s="153">
        <f>IF(Cartilha_GLOBAL!R592=0,0,IF(Cartilha_GLOBAL!R592&gt;0,"c","b"))</f>
        <v>0</v>
      </c>
    </row>
    <row r="593" ht="33.75" hidden="1" spans="1:20">
      <c r="A593" s="158">
        <f>Cartilha_GLOBAL!A593</f>
        <v>100984</v>
      </c>
      <c r="B593" s="94" t="str">
        <f>Cartilha_GLOBAL!B593</f>
        <v>SINAPI</v>
      </c>
      <c r="C593" s="104" t="str">
        <f>Cartilha_GLOBAL!C593</f>
        <v>CARGA, MANOBRA E DESCARGA DE ENTULHO EM CAMINHÃO BASCULANTE 18 M³ - CARGA COM ESCAVADEIRA HIDRÁULICA  (CAÇAMBA DE 0,80 M³ / 111 HP) E DESCARGA LIVRE (UNIDADE: M3). AF_07/2020</v>
      </c>
      <c r="D593" s="94" t="str">
        <f>Cartilha_GLOBAL!D593</f>
        <v>M3</v>
      </c>
      <c r="E593" s="105">
        <f>Cartilha_GLOBAL!$E593</f>
        <v>8.78</v>
      </c>
      <c r="F593" s="182">
        <f>Cartilha_GLOBAL!$F593</f>
        <v>10.78</v>
      </c>
      <c r="G593" s="108"/>
      <c r="H593" s="107">
        <f t="shared" si="32"/>
        <v>0</v>
      </c>
      <c r="I593" s="143">
        <f t="shared" si="33"/>
        <v>0</v>
      </c>
      <c r="J593" s="142"/>
      <c r="K593" s="146"/>
      <c r="L593" s="7" t="str">
        <f t="shared" si="34"/>
        <v/>
      </c>
      <c r="M593" s="7" t="str">
        <f t="shared" si="35"/>
        <v/>
      </c>
      <c r="N593" s="7" t="str">
        <f>Cartilha_GLOBAL!N593</f>
        <v/>
      </c>
      <c r="O593" s="144"/>
      <c r="Q593" s="151"/>
      <c r="R593" s="152">
        <v>0</v>
      </c>
      <c r="T593" s="153">
        <f>IF(Cartilha_GLOBAL!R593=0,0,IF(Cartilha_GLOBAL!R593&gt;0,"c","b"))</f>
        <v>0</v>
      </c>
    </row>
    <row r="594" ht="12.75" hidden="1" spans="1:20">
      <c r="A594" s="158">
        <f>Cartilha_GLOBAL!A594</f>
        <v>100985</v>
      </c>
      <c r="B594" s="94" t="str">
        <f>Cartilha_GLOBAL!B594</f>
        <v>SINAPI</v>
      </c>
      <c r="C594" s="104" t="str">
        <f>Cartilha_GLOBAL!C594</f>
        <v>CARGA DE MISTURA ASFÁLTICA EM CAMINHÃO BASCULANTE 6 M³ (UNIDADE: M3). AF_07/2020</v>
      </c>
      <c r="D594" s="94" t="str">
        <f>Cartilha_GLOBAL!D594</f>
        <v>M3</v>
      </c>
      <c r="E594" s="105">
        <f>Cartilha_GLOBAL!$E594</f>
        <v>7.21</v>
      </c>
      <c r="F594" s="182">
        <f>Cartilha_GLOBAL!$F594</f>
        <v>8.85</v>
      </c>
      <c r="G594" s="108"/>
      <c r="H594" s="107">
        <f t="shared" si="32"/>
        <v>0</v>
      </c>
      <c r="I594" s="143">
        <f t="shared" si="33"/>
        <v>0</v>
      </c>
      <c r="J594" s="142"/>
      <c r="K594" s="146"/>
      <c r="L594" s="7" t="str">
        <f t="shared" si="34"/>
        <v/>
      </c>
      <c r="M594" s="7" t="str">
        <f t="shared" si="35"/>
        <v/>
      </c>
      <c r="N594" s="7" t="str">
        <f>Cartilha_GLOBAL!N594</f>
        <v/>
      </c>
      <c r="O594" s="144"/>
      <c r="Q594" s="151"/>
      <c r="R594" s="152">
        <v>0</v>
      </c>
      <c r="T594" s="153">
        <f>IF(Cartilha_GLOBAL!R594=0,0,IF(Cartilha_GLOBAL!R594&gt;0,"c","b"))</f>
        <v>0</v>
      </c>
    </row>
    <row r="595" ht="12.75" hidden="1" spans="1:20">
      <c r="A595" s="158">
        <f>Cartilha_GLOBAL!A595</f>
        <v>100986</v>
      </c>
      <c r="B595" s="94" t="str">
        <f>Cartilha_GLOBAL!B595</f>
        <v>SINAPI</v>
      </c>
      <c r="C595" s="104" t="str">
        <f>Cartilha_GLOBAL!C595</f>
        <v>CARGA DE MISTURA ASFÁLTICA EM CAMINHÃO BASCULANTE 10 M³ (UNIDADE: M3). AF_07/2020</v>
      </c>
      <c r="D595" s="94" t="str">
        <f>Cartilha_GLOBAL!D595</f>
        <v>M3</v>
      </c>
      <c r="E595" s="105">
        <f>Cartilha_GLOBAL!$E595</f>
        <v>8.74</v>
      </c>
      <c r="F595" s="182">
        <f>Cartilha_GLOBAL!$F595</f>
        <v>10.73</v>
      </c>
      <c r="G595" s="108"/>
      <c r="H595" s="107">
        <f t="shared" si="32"/>
        <v>0</v>
      </c>
      <c r="I595" s="143">
        <f t="shared" si="33"/>
        <v>0</v>
      </c>
      <c r="J595" s="142"/>
      <c r="K595" s="146"/>
      <c r="L595" s="7" t="str">
        <f t="shared" si="34"/>
        <v/>
      </c>
      <c r="M595" s="7" t="str">
        <f t="shared" si="35"/>
        <v/>
      </c>
      <c r="N595" s="7" t="str">
        <f>Cartilha_GLOBAL!N595</f>
        <v/>
      </c>
      <c r="O595" s="144"/>
      <c r="Q595" s="151"/>
      <c r="R595" s="152">
        <v>0</v>
      </c>
      <c r="T595" s="153">
        <f>IF(Cartilha_GLOBAL!R595=0,0,IF(Cartilha_GLOBAL!R595&gt;0,"c","b"))</f>
        <v>0</v>
      </c>
    </row>
    <row r="596" ht="12.75" hidden="1" spans="1:20">
      <c r="A596" s="158">
        <f>Cartilha_GLOBAL!A596</f>
        <v>100987</v>
      </c>
      <c r="B596" s="94" t="str">
        <f>Cartilha_GLOBAL!B596</f>
        <v>SINAPI</v>
      </c>
      <c r="C596" s="104" t="str">
        <f>Cartilha_GLOBAL!C596</f>
        <v>CARGA DE MISTURA ASFÁLTICA EM CAMINHÃO BASCULANTE 14 M³ (UNIDADE: M3). AF_07/2020</v>
      </c>
      <c r="D596" s="94" t="str">
        <f>Cartilha_GLOBAL!D596</f>
        <v>M3</v>
      </c>
      <c r="E596" s="105">
        <f>Cartilha_GLOBAL!$E596</f>
        <v>10.09</v>
      </c>
      <c r="F596" s="182">
        <f>Cartilha_GLOBAL!$F596</f>
        <v>12.38</v>
      </c>
      <c r="G596" s="108"/>
      <c r="H596" s="107">
        <f t="shared" si="32"/>
        <v>0</v>
      </c>
      <c r="I596" s="143">
        <f t="shared" si="33"/>
        <v>0</v>
      </c>
      <c r="J596" s="142"/>
      <c r="K596" s="146"/>
      <c r="L596" s="7" t="str">
        <f t="shared" si="34"/>
        <v/>
      </c>
      <c r="M596" s="7" t="str">
        <f t="shared" si="35"/>
        <v/>
      </c>
      <c r="N596" s="7" t="str">
        <f>Cartilha_GLOBAL!N596</f>
        <v/>
      </c>
      <c r="O596" s="144"/>
      <c r="Q596" s="151"/>
      <c r="R596" s="152">
        <v>0</v>
      </c>
      <c r="T596" s="153">
        <f>IF(Cartilha_GLOBAL!R596=0,0,IF(Cartilha_GLOBAL!R596&gt;0,"c","b"))</f>
        <v>0</v>
      </c>
    </row>
    <row r="597" ht="12.75" hidden="1" spans="1:20">
      <c r="A597" s="158">
        <f>Cartilha_GLOBAL!A597</f>
        <v>100988</v>
      </c>
      <c r="B597" s="94" t="str">
        <f>Cartilha_GLOBAL!B597</f>
        <v>SINAPI</v>
      </c>
      <c r="C597" s="104" t="str">
        <f>Cartilha_GLOBAL!C597</f>
        <v>CARGA DE MISTURA ASFÁLTICA EM CAMINHÃO BASCULANTE 18 M³ (UNIDADE: M3). AF_07/2020</v>
      </c>
      <c r="D597" s="94" t="str">
        <f>Cartilha_GLOBAL!D597</f>
        <v>M3</v>
      </c>
      <c r="E597" s="105">
        <f>Cartilha_GLOBAL!$E597</f>
        <v>10.74</v>
      </c>
      <c r="F597" s="182">
        <f>Cartilha_GLOBAL!$F597</f>
        <v>13.18</v>
      </c>
      <c r="G597" s="108"/>
      <c r="H597" s="107">
        <f t="shared" si="32"/>
        <v>0</v>
      </c>
      <c r="I597" s="143">
        <f t="shared" si="33"/>
        <v>0</v>
      </c>
      <c r="J597" s="142"/>
      <c r="K597" s="146"/>
      <c r="L597" s="7" t="str">
        <f t="shared" si="34"/>
        <v/>
      </c>
      <c r="M597" s="7" t="str">
        <f t="shared" si="35"/>
        <v/>
      </c>
      <c r="N597" s="7" t="str">
        <f>Cartilha_GLOBAL!N597</f>
        <v/>
      </c>
      <c r="O597" s="144"/>
      <c r="Q597" s="151"/>
      <c r="R597" s="152">
        <v>0</v>
      </c>
      <c r="T597" s="153">
        <f>IF(Cartilha_GLOBAL!R597=0,0,IF(Cartilha_GLOBAL!R597&gt;0,"c","b"))</f>
        <v>0</v>
      </c>
    </row>
    <row r="598" ht="33.75" hidden="1" spans="1:20">
      <c r="A598" s="158">
        <f>Cartilha_GLOBAL!A598</f>
        <v>100989</v>
      </c>
      <c r="B598" s="94" t="str">
        <f>Cartilha_GLOBAL!B598</f>
        <v>SINAPI</v>
      </c>
      <c r="C598" s="104" t="str">
        <f>Cartilha_GLOBAL!C598</f>
        <v>CARGA, MANOBRA E DESCARGA DE SOLOS E MATERIAIS GRANULARES EM CAMINHÃO BASCULANTE 6 M³ - CARGA COM PÁ CARREGADEIRA (CAÇAMBA DE 1,7 A 2,8 M³ / 128 HP) E DESCARGA LIVRE (UNIDADE: T). AF_07/2020</v>
      </c>
      <c r="D598" s="94" t="str">
        <f>Cartilha_GLOBAL!D598</f>
        <v>T</v>
      </c>
      <c r="E598" s="105">
        <f>Cartilha_GLOBAL!$E598</f>
        <v>5.86</v>
      </c>
      <c r="F598" s="182">
        <f>Cartilha_GLOBAL!$F598</f>
        <v>7.19</v>
      </c>
      <c r="G598" s="108"/>
      <c r="H598" s="107">
        <f t="shared" si="32"/>
        <v>0</v>
      </c>
      <c r="I598" s="143">
        <f t="shared" si="33"/>
        <v>0</v>
      </c>
      <c r="J598" s="142"/>
      <c r="K598" s="146"/>
      <c r="L598" s="7" t="str">
        <f t="shared" si="34"/>
        <v/>
      </c>
      <c r="M598" s="7" t="str">
        <f t="shared" si="35"/>
        <v/>
      </c>
      <c r="N598" s="7" t="str">
        <f>Cartilha_GLOBAL!N598</f>
        <v/>
      </c>
      <c r="O598" s="144"/>
      <c r="Q598" s="151"/>
      <c r="R598" s="152">
        <v>0</v>
      </c>
      <c r="T598" s="153">
        <f>IF(Cartilha_GLOBAL!R598=0,0,IF(Cartilha_GLOBAL!R598&gt;0,"c","b"))</f>
        <v>0</v>
      </c>
    </row>
    <row r="599" ht="33.75" hidden="1" spans="1:20">
      <c r="A599" s="158">
        <f>Cartilha_GLOBAL!A599</f>
        <v>100990</v>
      </c>
      <c r="B599" s="94" t="str">
        <f>Cartilha_GLOBAL!B599</f>
        <v>SINAPI</v>
      </c>
      <c r="C599" s="104" t="str">
        <f>Cartilha_GLOBAL!C599</f>
        <v>CARGA, MANOBRA E DESCARGA DE SOLOS E MATERIAIS GRANULARES EM CAMINHÃO BASCULANTE 10 M³ - CARGA COM PÁ CARREGADEIRA (CAÇAMBA DE 1,7 A 2,8 M³ / 128 HP) E DESCARGA LIVRE (UNIDADE: T). AF_07/2020</v>
      </c>
      <c r="D599" s="94" t="str">
        <f>Cartilha_GLOBAL!D599</f>
        <v>T</v>
      </c>
      <c r="E599" s="105">
        <f>Cartilha_GLOBAL!$E599</f>
        <v>5.66</v>
      </c>
      <c r="F599" s="182">
        <f>Cartilha_GLOBAL!$F599</f>
        <v>6.95</v>
      </c>
      <c r="G599" s="108"/>
      <c r="H599" s="107">
        <f t="shared" si="32"/>
        <v>0</v>
      </c>
      <c r="I599" s="143">
        <f t="shared" si="33"/>
        <v>0</v>
      </c>
      <c r="J599" s="142"/>
      <c r="K599" s="146"/>
      <c r="L599" s="7" t="str">
        <f t="shared" si="34"/>
        <v/>
      </c>
      <c r="M599" s="7" t="str">
        <f t="shared" si="35"/>
        <v/>
      </c>
      <c r="N599" s="7" t="str">
        <f>Cartilha_GLOBAL!N599</f>
        <v/>
      </c>
      <c r="O599" s="144"/>
      <c r="Q599" s="151"/>
      <c r="R599" s="152">
        <v>0</v>
      </c>
      <c r="T599" s="153">
        <f>IF(Cartilha_GLOBAL!R599=0,0,IF(Cartilha_GLOBAL!R599&gt;0,"c","b"))</f>
        <v>0</v>
      </c>
    </row>
    <row r="600" ht="33.75" hidden="1" spans="1:20">
      <c r="A600" s="158">
        <f>Cartilha_GLOBAL!A600</f>
        <v>100991</v>
      </c>
      <c r="B600" s="94" t="str">
        <f>Cartilha_GLOBAL!B600</f>
        <v>SINAPI</v>
      </c>
      <c r="C600" s="104" t="str">
        <f>Cartilha_GLOBAL!C600</f>
        <v>CARGA, MANOBRA E DESCARGA DE SOLOS E MATERIAIS GRANULARES EM CAMINHÃO BASCULANTE 14 M³ - CARGA COM PÁ CARREGADEIRA (CAÇAMBA DE 1,7 A 2,8 M³ / 128 HP) E DESCARGA LIVRE (UNIDADE: T). AF_07/2020</v>
      </c>
      <c r="D600" s="94" t="str">
        <f>Cartilha_GLOBAL!D600</f>
        <v>T</v>
      </c>
      <c r="E600" s="105">
        <f>Cartilha_GLOBAL!$E600</f>
        <v>5.73</v>
      </c>
      <c r="F600" s="182">
        <f>Cartilha_GLOBAL!$F600</f>
        <v>7.03</v>
      </c>
      <c r="G600" s="108"/>
      <c r="H600" s="107">
        <f t="shared" ref="H600:H663" si="36">IF(G600=0,0,F600)</f>
        <v>0</v>
      </c>
      <c r="I600" s="143">
        <f t="shared" ref="I600:I663" si="37">IF(ISBLANK(G600),0,IF(R600=0,ROUND(G600*H600,2),IF(R600="b",ROUNDDOWN(G600*H600,2),ROUNDUP(G600*H600,2))))</f>
        <v>0</v>
      </c>
      <c r="J600" s="142"/>
      <c r="K600" s="146"/>
      <c r="L600" s="7" t="str">
        <f t="shared" ref="L600:L663" si="38">IF(K600="X","x",IF(K600="xx","x",IF(I600&gt;0,"x","")))</f>
        <v/>
      </c>
      <c r="M600" s="7" t="str">
        <f t="shared" ref="M600:M663" si="39">IF(K600="X","x",IF(K600="xx","x",IF(I600&gt;0,"x","")))</f>
        <v/>
      </c>
      <c r="N600" s="7" t="str">
        <f>Cartilha_GLOBAL!N600</f>
        <v/>
      </c>
      <c r="O600" s="144"/>
      <c r="Q600" s="151"/>
      <c r="R600" s="152">
        <v>0</v>
      </c>
      <c r="T600" s="153">
        <f>IF(Cartilha_GLOBAL!R600=0,0,IF(Cartilha_GLOBAL!R600&gt;0,"c","b"))</f>
        <v>0</v>
      </c>
    </row>
    <row r="601" ht="33.75" hidden="1" spans="1:20">
      <c r="A601" s="158">
        <f>Cartilha_GLOBAL!A601</f>
        <v>100992</v>
      </c>
      <c r="B601" s="94" t="str">
        <f>Cartilha_GLOBAL!B601</f>
        <v>SINAPI</v>
      </c>
      <c r="C601" s="104" t="str">
        <f>Cartilha_GLOBAL!C601</f>
        <v>CARGA, MANOBRA E DESCARGA DE SOLOS E MATERIAIS GRANULARES EM CAMINHÃO BASCULANTE 18 M³ - CARGA COM PÁ CARREGADEIRA (CAÇAMBA DE 1,7 A 2,8 M³ / 128 HP) E DESCARGA LIVRE (UNIDADE: T). AF_07/2020</v>
      </c>
      <c r="D601" s="94" t="str">
        <f>Cartilha_GLOBAL!D601</f>
        <v>T</v>
      </c>
      <c r="E601" s="105">
        <f>Cartilha_GLOBAL!$E601</f>
        <v>5.62</v>
      </c>
      <c r="F601" s="182">
        <f>Cartilha_GLOBAL!$F601</f>
        <v>6.9</v>
      </c>
      <c r="G601" s="108"/>
      <c r="H601" s="107">
        <f t="shared" si="36"/>
        <v>0</v>
      </c>
      <c r="I601" s="143">
        <f t="shared" si="37"/>
        <v>0</v>
      </c>
      <c r="J601" s="142"/>
      <c r="K601" s="146"/>
      <c r="L601" s="7" t="str">
        <f t="shared" si="38"/>
        <v/>
      </c>
      <c r="M601" s="7" t="str">
        <f t="shared" si="39"/>
        <v/>
      </c>
      <c r="N601" s="7" t="str">
        <f>Cartilha_GLOBAL!N601</f>
        <v/>
      </c>
      <c r="O601" s="144"/>
      <c r="Q601" s="151"/>
      <c r="R601" s="152">
        <v>0</v>
      </c>
      <c r="T601" s="153">
        <f>IF(Cartilha_GLOBAL!R601=0,0,IF(Cartilha_GLOBAL!R601&gt;0,"c","b"))</f>
        <v>0</v>
      </c>
    </row>
    <row r="602" ht="33.75" hidden="1" spans="1:20">
      <c r="A602" s="158">
        <f>Cartilha_GLOBAL!A602</f>
        <v>100993</v>
      </c>
      <c r="B602" s="94" t="str">
        <f>Cartilha_GLOBAL!B602</f>
        <v>SINAPI</v>
      </c>
      <c r="C602" s="104" t="str">
        <f>Cartilha_GLOBAL!C602</f>
        <v>CARGA, MANOBRA E DESCARGA DE SOLOS E MATERIAIS GRANULARES EM CAMINHÃO BASCULANTE 6 M³ - CARGA COM ESCAVADEIRA HIDRÁULICA (CAÇAMBA DE 1,20 M³ / 155 HP) E DESCARGA LIVRE (UNIDADE: T). AF_07/2020</v>
      </c>
      <c r="D602" s="94" t="str">
        <f>Cartilha_GLOBAL!D602</f>
        <v>T</v>
      </c>
      <c r="E602" s="105">
        <f>Cartilha_GLOBAL!$E602</f>
        <v>5.04</v>
      </c>
      <c r="F602" s="182">
        <f>Cartilha_GLOBAL!$F602</f>
        <v>6.19</v>
      </c>
      <c r="G602" s="108"/>
      <c r="H602" s="107">
        <f t="shared" si="36"/>
        <v>0</v>
      </c>
      <c r="I602" s="143">
        <f t="shared" si="37"/>
        <v>0</v>
      </c>
      <c r="J602" s="142"/>
      <c r="K602" s="146"/>
      <c r="L602" s="7" t="str">
        <f t="shared" si="38"/>
        <v/>
      </c>
      <c r="M602" s="7" t="str">
        <f t="shared" si="39"/>
        <v/>
      </c>
      <c r="N602" s="7" t="str">
        <f>Cartilha_GLOBAL!N602</f>
        <v/>
      </c>
      <c r="O602" s="144"/>
      <c r="Q602" s="151"/>
      <c r="R602" s="152">
        <v>0</v>
      </c>
      <c r="T602" s="153">
        <f>IF(Cartilha_GLOBAL!R602=0,0,IF(Cartilha_GLOBAL!R602&gt;0,"c","b"))</f>
        <v>0</v>
      </c>
    </row>
    <row r="603" ht="33.75" hidden="1" spans="1:20">
      <c r="A603" s="158">
        <f>Cartilha_GLOBAL!A603</f>
        <v>100994</v>
      </c>
      <c r="B603" s="94" t="str">
        <f>Cartilha_GLOBAL!B603</f>
        <v>SINAPI</v>
      </c>
      <c r="C603" s="104" t="str">
        <f>Cartilha_GLOBAL!C603</f>
        <v>CARGA, MANOBRA E DESCARGA DE SOLOS E MATERIAIS GRANULARES EM CAMINHÃO BASCULANTE 10 M³ - CARGA COM ESCAVADEIRA HIDRÁULICA (CAÇAMBA DE 1,20 M³ / 155 HP) E DESCARGA LIVRE (UNIDADE: T). AF_07/2020</v>
      </c>
      <c r="D603" s="94" t="str">
        <f>Cartilha_GLOBAL!D603</f>
        <v>T</v>
      </c>
      <c r="E603" s="105">
        <f>Cartilha_GLOBAL!$E603</f>
        <v>4.53</v>
      </c>
      <c r="F603" s="182">
        <f>Cartilha_GLOBAL!$F603</f>
        <v>5.56</v>
      </c>
      <c r="G603" s="108"/>
      <c r="H603" s="107">
        <f t="shared" si="36"/>
        <v>0</v>
      </c>
      <c r="I603" s="143">
        <f t="shared" si="37"/>
        <v>0</v>
      </c>
      <c r="J603" s="142"/>
      <c r="K603" s="146"/>
      <c r="L603" s="7" t="str">
        <f t="shared" si="38"/>
        <v/>
      </c>
      <c r="M603" s="7" t="str">
        <f t="shared" si="39"/>
        <v/>
      </c>
      <c r="N603" s="7" t="str">
        <f>Cartilha_GLOBAL!N603</f>
        <v/>
      </c>
      <c r="O603" s="144"/>
      <c r="Q603" s="151"/>
      <c r="R603" s="152">
        <v>0</v>
      </c>
      <c r="T603" s="153">
        <f>IF(Cartilha_GLOBAL!R603=0,0,IF(Cartilha_GLOBAL!R603&gt;0,"c","b"))</f>
        <v>0</v>
      </c>
    </row>
    <row r="604" ht="33.75" hidden="1" spans="1:20">
      <c r="A604" s="158">
        <f>Cartilha_GLOBAL!A604</f>
        <v>100995</v>
      </c>
      <c r="B604" s="94" t="str">
        <f>Cartilha_GLOBAL!B604</f>
        <v>SINAPI</v>
      </c>
      <c r="C604" s="104" t="str">
        <f>Cartilha_GLOBAL!C604</f>
        <v>CARGA, MANOBRA E DESCARGA DE SOLOS E MATERIAIS GRANULARES EM CAMINHÃO BASCULANTE 14 M³ - CARGA COM ESCAVADEIRA HIDRÁULICA (CAÇAMBA DE 1,20 M³ / 155 HP) E DESCARGA LIVRE (UNIDADE: T). AF_07/2020</v>
      </c>
      <c r="D604" s="94" t="str">
        <f>Cartilha_GLOBAL!D604</f>
        <v>T</v>
      </c>
      <c r="E604" s="105">
        <f>Cartilha_GLOBAL!$E604</f>
        <v>4.39</v>
      </c>
      <c r="F604" s="182">
        <f>Cartilha_GLOBAL!$F604</f>
        <v>5.39</v>
      </c>
      <c r="G604" s="108"/>
      <c r="H604" s="107">
        <f t="shared" si="36"/>
        <v>0</v>
      </c>
      <c r="I604" s="143">
        <f t="shared" si="37"/>
        <v>0</v>
      </c>
      <c r="J604" s="142"/>
      <c r="K604" s="146"/>
      <c r="L604" s="7" t="str">
        <f t="shared" si="38"/>
        <v/>
      </c>
      <c r="M604" s="7" t="str">
        <f t="shared" si="39"/>
        <v/>
      </c>
      <c r="N604" s="7" t="str">
        <f>Cartilha_GLOBAL!N604</f>
        <v/>
      </c>
      <c r="O604" s="144"/>
      <c r="Q604" s="151"/>
      <c r="R604" s="152">
        <v>0</v>
      </c>
      <c r="T604" s="153">
        <f>IF(Cartilha_GLOBAL!R604=0,0,IF(Cartilha_GLOBAL!R604&gt;0,"c","b"))</f>
        <v>0</v>
      </c>
    </row>
    <row r="605" ht="33.75" hidden="1" spans="1:20">
      <c r="A605" s="158">
        <f>Cartilha_GLOBAL!A605</f>
        <v>100996</v>
      </c>
      <c r="B605" s="94" t="str">
        <f>Cartilha_GLOBAL!B605</f>
        <v>SINAPI</v>
      </c>
      <c r="C605" s="104" t="str">
        <f>Cartilha_GLOBAL!C605</f>
        <v>CARGA, MANOBRA E DESCARGA DE SOLOS E MATERIAIS GRANULARES EM CAMINHÃO BASCULANTE 18 M³ - CARGA COM ESCAVADEIRA HIDRÁULICA (CAÇAMBA DE 1,20 M³ / 155 HP) E DESCARGA LIVRE (UNIDADE: T). AF_07/2020</v>
      </c>
      <c r="D605" s="94" t="str">
        <f>Cartilha_GLOBAL!D605</f>
        <v>T</v>
      </c>
      <c r="E605" s="105">
        <f>Cartilha_GLOBAL!$E605</f>
        <v>4.16</v>
      </c>
      <c r="F605" s="182">
        <f>Cartilha_GLOBAL!$F605</f>
        <v>5.11</v>
      </c>
      <c r="G605" s="108"/>
      <c r="H605" s="107">
        <f t="shared" si="36"/>
        <v>0</v>
      </c>
      <c r="I605" s="143">
        <f t="shared" si="37"/>
        <v>0</v>
      </c>
      <c r="J605" s="142"/>
      <c r="K605" s="146"/>
      <c r="L605" s="7" t="str">
        <f t="shared" si="38"/>
        <v/>
      </c>
      <c r="M605" s="7" t="str">
        <f t="shared" si="39"/>
        <v/>
      </c>
      <c r="N605" s="7" t="str">
        <f>Cartilha_GLOBAL!N605</f>
        <v/>
      </c>
      <c r="O605" s="144"/>
      <c r="Q605" s="151"/>
      <c r="R605" s="152">
        <v>0</v>
      </c>
      <c r="T605" s="153">
        <f>IF(Cartilha_GLOBAL!R605=0,0,IF(Cartilha_GLOBAL!R605&gt;0,"c","b"))</f>
        <v>0</v>
      </c>
    </row>
    <row r="606" ht="33.75" hidden="1" spans="1:20">
      <c r="A606" s="158">
        <f>Cartilha_GLOBAL!A606</f>
        <v>100997</v>
      </c>
      <c r="B606" s="94" t="str">
        <f>Cartilha_GLOBAL!B606</f>
        <v>SINAPI</v>
      </c>
      <c r="C606" s="104" t="str">
        <f>Cartilha_GLOBAL!C606</f>
        <v>CARGA, MANOBRA E DESCARGA DE ENTULHO EM CAMINHÃO BASCULANTE 6 M³ - CARGA COM ESCAVADEIRA HIDRÁULICA  (CAÇAMBA DE 0,80 M³ / 111 HP) E DESCARGA LIVRE (UNIDADE: T). AF_07/2020</v>
      </c>
      <c r="D606" s="94" t="str">
        <f>Cartilha_GLOBAL!D606</f>
        <v>T</v>
      </c>
      <c r="E606" s="105">
        <f>Cartilha_GLOBAL!$E606</f>
        <v>6.18</v>
      </c>
      <c r="F606" s="182">
        <f>Cartilha_GLOBAL!$F606</f>
        <v>7.59</v>
      </c>
      <c r="G606" s="108"/>
      <c r="H606" s="107">
        <f t="shared" si="36"/>
        <v>0</v>
      </c>
      <c r="I606" s="143">
        <f t="shared" si="37"/>
        <v>0</v>
      </c>
      <c r="J606" s="142"/>
      <c r="K606" s="146"/>
      <c r="L606" s="7" t="str">
        <f t="shared" si="38"/>
        <v/>
      </c>
      <c r="M606" s="7" t="str">
        <f t="shared" si="39"/>
        <v/>
      </c>
      <c r="N606" s="7" t="str">
        <f>Cartilha_GLOBAL!N606</f>
        <v/>
      </c>
      <c r="O606" s="144"/>
      <c r="Q606" s="151"/>
      <c r="R606" s="152">
        <v>0</v>
      </c>
      <c r="T606" s="153">
        <f>IF(Cartilha_GLOBAL!R606=0,0,IF(Cartilha_GLOBAL!R606&gt;0,"c","b"))</f>
        <v>0</v>
      </c>
    </row>
    <row r="607" ht="33.75" hidden="1" spans="1:20">
      <c r="A607" s="158">
        <f>Cartilha_GLOBAL!A607</f>
        <v>100998</v>
      </c>
      <c r="B607" s="94" t="str">
        <f>Cartilha_GLOBAL!B607</f>
        <v>SINAPI</v>
      </c>
      <c r="C607" s="104" t="str">
        <f>Cartilha_GLOBAL!C607</f>
        <v>CARGA, MANOBRA E DESCARGA DE ENTULHO EM CAMINHÃO BASCULANTE 10 M³ - CARGA COM ESCAVADEIRA HIDRÁULICA  (CAÇAMBA DE 0,80 M³ / 111 HP) E DESCARGA LIVRE (UNIDADE: T). AF_07/2020</v>
      </c>
      <c r="D607" s="94" t="str">
        <f>Cartilha_GLOBAL!D607</f>
        <v>T</v>
      </c>
      <c r="E607" s="105">
        <f>Cartilha_GLOBAL!$E607</f>
        <v>5.93</v>
      </c>
      <c r="F607" s="182">
        <f>Cartilha_GLOBAL!$F607</f>
        <v>7.28</v>
      </c>
      <c r="G607" s="108"/>
      <c r="H607" s="107">
        <f t="shared" si="36"/>
        <v>0</v>
      </c>
      <c r="I607" s="143">
        <f t="shared" si="37"/>
        <v>0</v>
      </c>
      <c r="J607" s="142"/>
      <c r="K607" s="146"/>
      <c r="L607" s="7" t="str">
        <f t="shared" si="38"/>
        <v/>
      </c>
      <c r="M607" s="7" t="str">
        <f t="shared" si="39"/>
        <v/>
      </c>
      <c r="N607" s="7" t="str">
        <f>Cartilha_GLOBAL!N607</f>
        <v/>
      </c>
      <c r="O607" s="144"/>
      <c r="Q607" s="151"/>
      <c r="R607" s="152">
        <v>0</v>
      </c>
      <c r="T607" s="153">
        <f>IF(Cartilha_GLOBAL!R607=0,0,IF(Cartilha_GLOBAL!R607&gt;0,"c","b"))</f>
        <v>0</v>
      </c>
    </row>
    <row r="608" ht="33.75" hidden="1" spans="1:20">
      <c r="A608" s="158">
        <f>Cartilha_GLOBAL!A608</f>
        <v>100999</v>
      </c>
      <c r="B608" s="94" t="str">
        <f>Cartilha_GLOBAL!B608</f>
        <v>SINAPI</v>
      </c>
      <c r="C608" s="104" t="str">
        <f>Cartilha_GLOBAL!C608</f>
        <v>CARGA, MANOBRA E DESCARGA DE ENTULHO EM CAMINHÃO BASCULANTE 14 M³ - CARGA COM ESCAVADEIRA HIDRÁULICA  (CAÇAMBA DE 0,80 M³ / 111 HP) E DESCARGA LIVRE (UNIDADE: T). AF_07/2020</v>
      </c>
      <c r="D608" s="94" t="str">
        <f>Cartilha_GLOBAL!D608</f>
        <v>T</v>
      </c>
      <c r="E608" s="105">
        <f>Cartilha_GLOBAL!$E608</f>
        <v>5.98</v>
      </c>
      <c r="F608" s="182">
        <f>Cartilha_GLOBAL!$F608</f>
        <v>7.34</v>
      </c>
      <c r="G608" s="108"/>
      <c r="H608" s="107">
        <f t="shared" si="36"/>
        <v>0</v>
      </c>
      <c r="I608" s="143">
        <f t="shared" si="37"/>
        <v>0</v>
      </c>
      <c r="J608" s="142"/>
      <c r="K608" s="146"/>
      <c r="L608" s="7" t="str">
        <f t="shared" si="38"/>
        <v/>
      </c>
      <c r="M608" s="7" t="str">
        <f t="shared" si="39"/>
        <v/>
      </c>
      <c r="N608" s="7" t="str">
        <f>Cartilha_GLOBAL!N608</f>
        <v/>
      </c>
      <c r="O608" s="144"/>
      <c r="Q608" s="151"/>
      <c r="R608" s="152">
        <v>0</v>
      </c>
      <c r="T608" s="153">
        <f>IF(Cartilha_GLOBAL!R608=0,0,IF(Cartilha_GLOBAL!R608&gt;0,"c","b"))</f>
        <v>0</v>
      </c>
    </row>
    <row r="609" ht="33.75" hidden="1" spans="1:20">
      <c r="A609" s="158">
        <f>Cartilha_GLOBAL!A609</f>
        <v>101000</v>
      </c>
      <c r="B609" s="94" t="str">
        <f>Cartilha_GLOBAL!B609</f>
        <v>SINAPI</v>
      </c>
      <c r="C609" s="104" t="str">
        <f>Cartilha_GLOBAL!C609</f>
        <v>CARGA, MANOBRA E DESCARGA DE ENTULHO EM CAMINHÃO BASCULANTE 18 M³ - CARGA COM ESCAVADEIRA HIDRÁULICA  (CAÇAMBA DE 0,80 M³ / 111 HP) E DESCARGA LIVRE (UNIDADE: T). AF_07/2020</v>
      </c>
      <c r="D609" s="94" t="str">
        <f>Cartilha_GLOBAL!D609</f>
        <v>T</v>
      </c>
      <c r="E609" s="105">
        <f>Cartilha_GLOBAL!$E609</f>
        <v>5.86</v>
      </c>
      <c r="F609" s="182">
        <f>Cartilha_GLOBAL!$F609</f>
        <v>7.19</v>
      </c>
      <c r="G609" s="108"/>
      <c r="H609" s="107">
        <f t="shared" si="36"/>
        <v>0</v>
      </c>
      <c r="I609" s="143">
        <f t="shared" si="37"/>
        <v>0</v>
      </c>
      <c r="J609" s="142"/>
      <c r="K609" s="146"/>
      <c r="L609" s="7" t="str">
        <f t="shared" si="38"/>
        <v/>
      </c>
      <c r="M609" s="7" t="str">
        <f t="shared" si="39"/>
        <v/>
      </c>
      <c r="N609" s="7" t="str">
        <f>Cartilha_GLOBAL!N609</f>
        <v/>
      </c>
      <c r="O609" s="144"/>
      <c r="Q609" s="151"/>
      <c r="R609" s="152">
        <v>0</v>
      </c>
      <c r="T609" s="153">
        <f>IF(Cartilha_GLOBAL!R609=0,0,IF(Cartilha_GLOBAL!R609&gt;0,"c","b"))</f>
        <v>0</v>
      </c>
    </row>
    <row r="610" ht="12.75" hidden="1" spans="1:20">
      <c r="A610" s="158">
        <f>Cartilha_GLOBAL!A610</f>
        <v>101001</v>
      </c>
      <c r="B610" s="94" t="str">
        <f>Cartilha_GLOBAL!B610</f>
        <v>SINAPI</v>
      </c>
      <c r="C610" s="104" t="str">
        <f>Cartilha_GLOBAL!C610</f>
        <v>CARGA DE MISTURA ASFÁLTICA EM CAMINHÃO BASCULANTE 6 M³ (UNIDADE: T). AF_07/2020</v>
      </c>
      <c r="D610" s="94" t="str">
        <f>Cartilha_GLOBAL!D610</f>
        <v>T</v>
      </c>
      <c r="E610" s="105">
        <f>Cartilha_GLOBAL!$E610</f>
        <v>4.82</v>
      </c>
      <c r="F610" s="182">
        <f>Cartilha_GLOBAL!$F610</f>
        <v>5.92</v>
      </c>
      <c r="G610" s="108"/>
      <c r="H610" s="107">
        <f t="shared" si="36"/>
        <v>0</v>
      </c>
      <c r="I610" s="143">
        <f t="shared" si="37"/>
        <v>0</v>
      </c>
      <c r="J610" s="142"/>
      <c r="K610" s="146"/>
      <c r="L610" s="7" t="str">
        <f t="shared" si="38"/>
        <v/>
      </c>
      <c r="M610" s="7" t="str">
        <f t="shared" si="39"/>
        <v/>
      </c>
      <c r="N610" s="7" t="str">
        <f>Cartilha_GLOBAL!N610</f>
        <v/>
      </c>
      <c r="O610" s="144"/>
      <c r="Q610" s="151"/>
      <c r="R610" s="152">
        <v>0</v>
      </c>
      <c r="T610" s="153">
        <f>IF(Cartilha_GLOBAL!R610=0,0,IF(Cartilha_GLOBAL!R610&gt;0,"c","b"))</f>
        <v>0</v>
      </c>
    </row>
    <row r="611" ht="12.75" hidden="1" spans="1:20">
      <c r="A611" s="158">
        <f>Cartilha_GLOBAL!A611</f>
        <v>101002</v>
      </c>
      <c r="B611" s="94" t="str">
        <f>Cartilha_GLOBAL!B611</f>
        <v>SINAPI</v>
      </c>
      <c r="C611" s="104" t="str">
        <f>Cartilha_GLOBAL!C611</f>
        <v>CARGA DE MISTURA ASFÁLTICA EM CAMINHÃO BASCULANTE 10 M³ (UNIDADE: T). AF_07/2020</v>
      </c>
      <c r="D611" s="94" t="str">
        <f>Cartilha_GLOBAL!D611</f>
        <v>T</v>
      </c>
      <c r="E611" s="105">
        <f>Cartilha_GLOBAL!$E611</f>
        <v>5.81</v>
      </c>
      <c r="F611" s="182">
        <f>Cartilha_GLOBAL!$F611</f>
        <v>7.13</v>
      </c>
      <c r="G611" s="108"/>
      <c r="H611" s="107">
        <f t="shared" si="36"/>
        <v>0</v>
      </c>
      <c r="I611" s="143">
        <f t="shared" si="37"/>
        <v>0</v>
      </c>
      <c r="J611" s="142"/>
      <c r="K611" s="146"/>
      <c r="L611" s="7" t="str">
        <f t="shared" si="38"/>
        <v/>
      </c>
      <c r="M611" s="7" t="str">
        <f t="shared" si="39"/>
        <v/>
      </c>
      <c r="N611" s="7" t="str">
        <f>Cartilha_GLOBAL!N611</f>
        <v/>
      </c>
      <c r="O611" s="144"/>
      <c r="Q611" s="151"/>
      <c r="R611" s="152">
        <v>0</v>
      </c>
      <c r="T611" s="153">
        <f>IF(Cartilha_GLOBAL!R611=0,0,IF(Cartilha_GLOBAL!R611&gt;0,"c","b"))</f>
        <v>0</v>
      </c>
    </row>
    <row r="612" ht="12.75" hidden="1" spans="1:20">
      <c r="A612" s="158">
        <f>Cartilha_GLOBAL!A612</f>
        <v>101003</v>
      </c>
      <c r="B612" s="94" t="str">
        <f>Cartilha_GLOBAL!B612</f>
        <v>SINAPI</v>
      </c>
      <c r="C612" s="104" t="str">
        <f>Cartilha_GLOBAL!C612</f>
        <v>CARGA DE MISTURA ASFÁLTICA EM CAMINHÃO BASCULANTE 14 M³ (UNIDADE: T). AF_07/2020</v>
      </c>
      <c r="D612" s="94" t="str">
        <f>Cartilha_GLOBAL!D612</f>
        <v>T</v>
      </c>
      <c r="E612" s="105">
        <f>Cartilha_GLOBAL!$E612</f>
        <v>6.71</v>
      </c>
      <c r="F612" s="182">
        <f>Cartilha_GLOBAL!$F612</f>
        <v>8.24</v>
      </c>
      <c r="G612" s="108"/>
      <c r="H612" s="107">
        <f t="shared" si="36"/>
        <v>0</v>
      </c>
      <c r="I612" s="143">
        <f t="shared" si="37"/>
        <v>0</v>
      </c>
      <c r="J612" s="142"/>
      <c r="K612" s="146"/>
      <c r="L612" s="7" t="str">
        <f t="shared" si="38"/>
        <v/>
      </c>
      <c r="M612" s="7" t="str">
        <f t="shared" si="39"/>
        <v/>
      </c>
      <c r="N612" s="7" t="str">
        <f>Cartilha_GLOBAL!N612</f>
        <v/>
      </c>
      <c r="O612" s="144"/>
      <c r="Q612" s="151"/>
      <c r="R612" s="152">
        <v>0</v>
      </c>
      <c r="T612" s="153">
        <f>IF(Cartilha_GLOBAL!R612=0,0,IF(Cartilha_GLOBAL!R612&gt;0,"c","b"))</f>
        <v>0</v>
      </c>
    </row>
    <row r="613" ht="12.75" hidden="1" spans="1:20">
      <c r="A613" s="158">
        <f>Cartilha_GLOBAL!A613</f>
        <v>101004</v>
      </c>
      <c r="B613" s="94" t="str">
        <f>Cartilha_GLOBAL!B613</f>
        <v>SINAPI</v>
      </c>
      <c r="C613" s="104" t="str">
        <f>Cartilha_GLOBAL!C613</f>
        <v>CARGA DE MISTURA ASFÁLTICA EM CAMINHÃO BASCULANTE 18 M³ (UNIDADE: T). AF_07/2020</v>
      </c>
      <c r="D613" s="94" t="str">
        <f>Cartilha_GLOBAL!D613</f>
        <v>T</v>
      </c>
      <c r="E613" s="105">
        <f>Cartilha_GLOBAL!$E613</f>
        <v>7.16</v>
      </c>
      <c r="F613" s="182">
        <f>Cartilha_GLOBAL!$F613</f>
        <v>8.79</v>
      </c>
      <c r="G613" s="108"/>
      <c r="H613" s="107">
        <f t="shared" si="36"/>
        <v>0</v>
      </c>
      <c r="I613" s="143">
        <f t="shared" si="37"/>
        <v>0</v>
      </c>
      <c r="J613" s="142"/>
      <c r="K613" s="146"/>
      <c r="L613" s="7" t="str">
        <f t="shared" si="38"/>
        <v/>
      </c>
      <c r="M613" s="7" t="str">
        <f t="shared" si="39"/>
        <v/>
      </c>
      <c r="N613" s="7" t="str">
        <f>Cartilha_GLOBAL!N613</f>
        <v/>
      </c>
      <c r="O613" s="144"/>
      <c r="Q613" s="151"/>
      <c r="R613" s="152">
        <v>0</v>
      </c>
      <c r="T613" s="153">
        <f>IF(Cartilha_GLOBAL!R613=0,0,IF(Cartilha_GLOBAL!R613&gt;0,"c","b"))</f>
        <v>0</v>
      </c>
    </row>
    <row r="614" ht="12.75" hidden="1" spans="1:20">
      <c r="A614" s="158">
        <f>Cartilha_GLOBAL!A614</f>
        <v>101005</v>
      </c>
      <c r="B614" s="94" t="str">
        <f>Cartilha_GLOBAL!B614</f>
        <v>SINAPI</v>
      </c>
      <c r="C614" s="104" t="str">
        <f>Cartilha_GLOBAL!C614</f>
        <v>CARGA, MANOBRA E DESCARGA DE ÁGUA EM CAMINHÃO PIPA 6 M³. AF_07/2020</v>
      </c>
      <c r="D614" s="94" t="str">
        <f>Cartilha_GLOBAL!D614</f>
        <v>M3</v>
      </c>
      <c r="E614" s="105">
        <f>Cartilha_GLOBAL!$E614</f>
        <v>18.03</v>
      </c>
      <c r="F614" s="182">
        <f>Cartilha_GLOBAL!$F614</f>
        <v>22.13</v>
      </c>
      <c r="G614" s="108"/>
      <c r="H614" s="107">
        <f t="shared" si="36"/>
        <v>0</v>
      </c>
      <c r="I614" s="143">
        <f t="shared" si="37"/>
        <v>0</v>
      </c>
      <c r="J614" s="142"/>
      <c r="K614" s="146"/>
      <c r="L614" s="7" t="str">
        <f t="shared" si="38"/>
        <v/>
      </c>
      <c r="M614" s="7" t="str">
        <f t="shared" si="39"/>
        <v/>
      </c>
      <c r="N614" s="7" t="str">
        <f>Cartilha_GLOBAL!N614</f>
        <v/>
      </c>
      <c r="O614" s="144"/>
      <c r="Q614" s="151"/>
      <c r="R614" s="152">
        <v>0</v>
      </c>
      <c r="T614" s="153">
        <f>IF(Cartilha_GLOBAL!R614=0,0,IF(Cartilha_GLOBAL!R614&gt;0,"c","b"))</f>
        <v>0</v>
      </c>
    </row>
    <row r="615" ht="12.75" hidden="1" spans="1:20">
      <c r="A615" s="158">
        <f>Cartilha_GLOBAL!A615</f>
        <v>101006</v>
      </c>
      <c r="B615" s="94" t="str">
        <f>Cartilha_GLOBAL!B615</f>
        <v>SINAPI</v>
      </c>
      <c r="C615" s="104" t="str">
        <f>Cartilha_GLOBAL!C615</f>
        <v>CARGA, MANOBRA E DESCARGA DE ÁGUA EM CAMINHÃO PIPA 10 M³. AF_07/2020</v>
      </c>
      <c r="D615" s="94" t="str">
        <f>Cartilha_GLOBAL!D615</f>
        <v>M3</v>
      </c>
      <c r="E615" s="105">
        <f>Cartilha_GLOBAL!$E615</f>
        <v>20.05</v>
      </c>
      <c r="F615" s="182">
        <f>Cartilha_GLOBAL!$F615</f>
        <v>24.61</v>
      </c>
      <c r="G615" s="108"/>
      <c r="H615" s="107">
        <f t="shared" si="36"/>
        <v>0</v>
      </c>
      <c r="I615" s="143">
        <f t="shared" si="37"/>
        <v>0</v>
      </c>
      <c r="J615" s="142"/>
      <c r="K615" s="146"/>
      <c r="L615" s="7" t="str">
        <f t="shared" si="38"/>
        <v/>
      </c>
      <c r="M615" s="7" t="str">
        <f t="shared" si="39"/>
        <v/>
      </c>
      <c r="N615" s="7" t="str">
        <f>Cartilha_GLOBAL!N615</f>
        <v/>
      </c>
      <c r="O615" s="144"/>
      <c r="Q615" s="151"/>
      <c r="R615" s="152">
        <v>0</v>
      </c>
      <c r="T615" s="153">
        <f>IF(Cartilha_GLOBAL!R615=0,0,IF(Cartilha_GLOBAL!R615&gt;0,"c","b"))</f>
        <v>0</v>
      </c>
    </row>
    <row r="616" ht="12.75" hidden="1" spans="1:20">
      <c r="A616" s="158">
        <f>Cartilha_GLOBAL!A616</f>
        <v>101007</v>
      </c>
      <c r="B616" s="94" t="str">
        <f>Cartilha_GLOBAL!B616</f>
        <v>SINAPI</v>
      </c>
      <c r="C616" s="104" t="str">
        <f>Cartilha_GLOBAL!C616</f>
        <v>CARGA DE ÁGUA EM CAMINHÃO PIPA 6 M³. AF_07/2020</v>
      </c>
      <c r="D616" s="94" t="str">
        <f>Cartilha_GLOBAL!D616</f>
        <v>M3</v>
      </c>
      <c r="E616" s="105">
        <f>Cartilha_GLOBAL!$E616</f>
        <v>5.23</v>
      </c>
      <c r="F616" s="182">
        <f>Cartilha_GLOBAL!$F616</f>
        <v>6.42</v>
      </c>
      <c r="G616" s="108"/>
      <c r="H616" s="107">
        <f t="shared" si="36"/>
        <v>0</v>
      </c>
      <c r="I616" s="143">
        <f t="shared" si="37"/>
        <v>0</v>
      </c>
      <c r="J616" s="142"/>
      <c r="K616" s="146"/>
      <c r="L616" s="7" t="str">
        <f t="shared" si="38"/>
        <v/>
      </c>
      <c r="M616" s="7" t="str">
        <f t="shared" si="39"/>
        <v/>
      </c>
      <c r="N616" s="7" t="str">
        <f>Cartilha_GLOBAL!N616</f>
        <v/>
      </c>
      <c r="O616" s="144"/>
      <c r="Q616" s="151"/>
      <c r="R616" s="152">
        <v>0</v>
      </c>
      <c r="T616" s="153">
        <f>IF(Cartilha_GLOBAL!R616=0,0,IF(Cartilha_GLOBAL!R616&gt;0,"c","b"))</f>
        <v>0</v>
      </c>
    </row>
    <row r="617" ht="12.75" hidden="1" spans="1:20">
      <c r="A617" s="158">
        <f>Cartilha_GLOBAL!A617</f>
        <v>101008</v>
      </c>
      <c r="B617" s="94" t="str">
        <f>Cartilha_GLOBAL!B617</f>
        <v>SINAPI</v>
      </c>
      <c r="C617" s="104" t="str">
        <f>Cartilha_GLOBAL!C617</f>
        <v>CARGA DE ÁGUA EM CAMINHÃO PIPA 10 M³. AF_07/2020</v>
      </c>
      <c r="D617" s="94" t="str">
        <f>Cartilha_GLOBAL!D617</f>
        <v>M3</v>
      </c>
      <c r="E617" s="105">
        <f>Cartilha_GLOBAL!$E617</f>
        <v>5.3</v>
      </c>
      <c r="F617" s="182">
        <f>Cartilha_GLOBAL!$F617</f>
        <v>6.51</v>
      </c>
      <c r="G617" s="108"/>
      <c r="H617" s="107">
        <f t="shared" si="36"/>
        <v>0</v>
      </c>
      <c r="I617" s="143">
        <f t="shared" si="37"/>
        <v>0</v>
      </c>
      <c r="J617" s="142"/>
      <c r="K617" s="146"/>
      <c r="L617" s="7" t="str">
        <f t="shared" si="38"/>
        <v/>
      </c>
      <c r="M617" s="7" t="str">
        <f t="shared" si="39"/>
        <v/>
      </c>
      <c r="N617" s="7" t="str">
        <f>Cartilha_GLOBAL!N617</f>
        <v/>
      </c>
      <c r="O617" s="144"/>
      <c r="Q617" s="151"/>
      <c r="R617" s="152">
        <v>0</v>
      </c>
      <c r="T617" s="153">
        <f>IF(Cartilha_GLOBAL!R617=0,0,IF(Cartilha_GLOBAL!R617&gt;0,"c","b"))</f>
        <v>0</v>
      </c>
    </row>
    <row r="618" ht="22.5" hidden="1" spans="1:20">
      <c r="A618" s="158">
        <f>Cartilha_GLOBAL!A618</f>
        <v>101009</v>
      </c>
      <c r="B618" s="94" t="str">
        <f>Cartilha_GLOBAL!B618</f>
        <v>SINAPI</v>
      </c>
      <c r="C618" s="104" t="str">
        <f>Cartilha_GLOBAL!C618</f>
        <v>CARGA, MANOBRA E DESCARGA DE POSTE DE CONCRETO EM CAMINHÃO CARROCERIA COM GUINDAUTO (MUNCK) 11,7 TM. AF_07/2020</v>
      </c>
      <c r="D618" s="94" t="str">
        <f>Cartilha_GLOBAL!D618</f>
        <v>T</v>
      </c>
      <c r="E618" s="105">
        <f>Cartilha_GLOBAL!$E618</f>
        <v>41.81</v>
      </c>
      <c r="F618" s="182">
        <f>Cartilha_GLOBAL!$F618</f>
        <v>51.32</v>
      </c>
      <c r="G618" s="108"/>
      <c r="H618" s="107">
        <f t="shared" si="36"/>
        <v>0</v>
      </c>
      <c r="I618" s="143">
        <f t="shared" si="37"/>
        <v>0</v>
      </c>
      <c r="J618" s="142"/>
      <c r="K618" s="146"/>
      <c r="L618" s="7" t="str">
        <f t="shared" si="38"/>
        <v/>
      </c>
      <c r="M618" s="7" t="str">
        <f t="shared" si="39"/>
        <v/>
      </c>
      <c r="N618" s="7" t="str">
        <f>Cartilha_GLOBAL!N618</f>
        <v/>
      </c>
      <c r="O618" s="144"/>
      <c r="Q618" s="151"/>
      <c r="R618" s="152">
        <v>0</v>
      </c>
      <c r="T618" s="153">
        <f>IF(Cartilha_GLOBAL!R618=0,0,IF(Cartilha_GLOBAL!R618&gt;0,"c","b"))</f>
        <v>0</v>
      </c>
    </row>
    <row r="619" ht="22.5" hidden="1" spans="1:20">
      <c r="A619" s="158">
        <f>Cartilha_GLOBAL!A619</f>
        <v>101010</v>
      </c>
      <c r="B619" s="94" t="str">
        <f>Cartilha_GLOBAL!B619</f>
        <v>SINAPI</v>
      </c>
      <c r="C619" s="104" t="str">
        <f>Cartilha_GLOBAL!C619</f>
        <v>CARGA, MANOBRA E DESCARGA DE PERFIL METÁLICO EM CAMINHÃO CARROCERIA COM GUINDAUTO (MUNCK) 11,7 TM. AF_07/2020</v>
      </c>
      <c r="D619" s="94" t="str">
        <f>Cartilha_GLOBAL!D619</f>
        <v>T</v>
      </c>
      <c r="E619" s="105">
        <f>Cartilha_GLOBAL!$E619</f>
        <v>26.32</v>
      </c>
      <c r="F619" s="182">
        <f>Cartilha_GLOBAL!$F619</f>
        <v>32.31</v>
      </c>
      <c r="G619" s="108"/>
      <c r="H619" s="107">
        <f t="shared" si="36"/>
        <v>0</v>
      </c>
      <c r="I619" s="143">
        <f t="shared" si="37"/>
        <v>0</v>
      </c>
      <c r="J619" s="142"/>
      <c r="K619" s="146"/>
      <c r="L619" s="7" t="str">
        <f t="shared" si="38"/>
        <v/>
      </c>
      <c r="M619" s="7" t="str">
        <f t="shared" si="39"/>
        <v/>
      </c>
      <c r="N619" s="7" t="str">
        <f>Cartilha_GLOBAL!N619</f>
        <v/>
      </c>
      <c r="O619" s="144"/>
      <c r="Q619" s="151"/>
      <c r="R619" s="152">
        <v>0</v>
      </c>
      <c r="T619" s="153">
        <f>IF(Cartilha_GLOBAL!R619=0,0,IF(Cartilha_GLOBAL!R619&gt;0,"c","b"))</f>
        <v>0</v>
      </c>
    </row>
    <row r="620" ht="22.5" hidden="1" spans="1:20">
      <c r="A620" s="158">
        <f>Cartilha_GLOBAL!A620</f>
        <v>101013</v>
      </c>
      <c r="B620" s="94" t="str">
        <f>Cartilha_GLOBAL!B620</f>
        <v>SINAPI</v>
      </c>
      <c r="C620" s="104" t="str">
        <f>Cartilha_GLOBAL!C620</f>
        <v>CARGA, MANOBRA E DESCARGA DE TUBOS DE CONCRETO, DN MENOR OU IGUAL A 300 MM, EM CAMINHÃO CARROCERIA COM GUINDAUTO (MUNCK) 11,7 TM. AF_07/2020</v>
      </c>
      <c r="D620" s="94" t="str">
        <f>Cartilha_GLOBAL!D620</f>
        <v>T</v>
      </c>
      <c r="E620" s="105">
        <f>Cartilha_GLOBAL!$E620</f>
        <v>45.34</v>
      </c>
      <c r="F620" s="182">
        <f>Cartilha_GLOBAL!$F620</f>
        <v>55.65</v>
      </c>
      <c r="G620" s="108"/>
      <c r="H620" s="107">
        <f t="shared" si="36"/>
        <v>0</v>
      </c>
      <c r="I620" s="143">
        <f t="shared" si="37"/>
        <v>0</v>
      </c>
      <c r="J620" s="142"/>
      <c r="K620" s="146"/>
      <c r="L620" s="7" t="str">
        <f t="shared" si="38"/>
        <v/>
      </c>
      <c r="M620" s="7" t="str">
        <f t="shared" si="39"/>
        <v/>
      </c>
      <c r="N620" s="7" t="str">
        <f>Cartilha_GLOBAL!N620</f>
        <v/>
      </c>
      <c r="O620" s="144"/>
      <c r="Q620" s="151"/>
      <c r="R620" s="152">
        <v>0</v>
      </c>
      <c r="T620" s="153">
        <f>IF(Cartilha_GLOBAL!R620=0,0,IF(Cartilha_GLOBAL!R620&gt;0,"c","b"))</f>
        <v>0</v>
      </c>
    </row>
    <row r="621" ht="22.5" hidden="1" spans="1:20">
      <c r="A621" s="158">
        <f>Cartilha_GLOBAL!A621</f>
        <v>101014</v>
      </c>
      <c r="B621" s="94" t="str">
        <f>Cartilha_GLOBAL!B621</f>
        <v>SINAPI</v>
      </c>
      <c r="C621" s="104" t="str">
        <f>Cartilha_GLOBAL!C621</f>
        <v>CARGA, MANOBRA E DESCARGA DE TUBOS DE CONCRETO, DN 400 MM, EM CAMINHÃO CARROCERIA COM GUINDAUTO (MUNCK) 11,7 TM. AF_07/2020</v>
      </c>
      <c r="D621" s="94" t="str">
        <f>Cartilha_GLOBAL!D621</f>
        <v>T</v>
      </c>
      <c r="E621" s="105">
        <f>Cartilha_GLOBAL!$E621</f>
        <v>41.54</v>
      </c>
      <c r="F621" s="182">
        <f>Cartilha_GLOBAL!$F621</f>
        <v>50.99</v>
      </c>
      <c r="G621" s="108"/>
      <c r="H621" s="107">
        <f t="shared" si="36"/>
        <v>0</v>
      </c>
      <c r="I621" s="143">
        <f t="shared" si="37"/>
        <v>0</v>
      </c>
      <c r="J621" s="142"/>
      <c r="K621" s="146"/>
      <c r="L621" s="7" t="str">
        <f t="shared" si="38"/>
        <v/>
      </c>
      <c r="M621" s="7" t="str">
        <f t="shared" si="39"/>
        <v/>
      </c>
      <c r="N621" s="7" t="str">
        <f>Cartilha_GLOBAL!N621</f>
        <v/>
      </c>
      <c r="O621" s="144"/>
      <c r="Q621" s="151"/>
      <c r="R621" s="152">
        <v>0</v>
      </c>
      <c r="T621" s="153">
        <f>IF(Cartilha_GLOBAL!R621=0,0,IF(Cartilha_GLOBAL!R621&gt;0,"c","b"))</f>
        <v>0</v>
      </c>
    </row>
    <row r="622" ht="22.5" hidden="1" spans="1:20">
      <c r="A622" s="158">
        <f>Cartilha_GLOBAL!A622</f>
        <v>101015</v>
      </c>
      <c r="B622" s="94" t="str">
        <f>Cartilha_GLOBAL!B622</f>
        <v>SINAPI</v>
      </c>
      <c r="C622" s="104" t="str">
        <f>Cartilha_GLOBAL!C622</f>
        <v>CARGA, MANOBRA E DESCARGA DE TUBOS DE CONCRETO, DN 500 MM, EM CAMINHÃO CARROCERIA COM GUINDAUTO (MUNCK) 11,7 TM. AF_07/2020</v>
      </c>
      <c r="D622" s="94" t="str">
        <f>Cartilha_GLOBAL!D622</f>
        <v>T</v>
      </c>
      <c r="E622" s="105">
        <f>Cartilha_GLOBAL!$E622</f>
        <v>34.13</v>
      </c>
      <c r="F622" s="182">
        <f>Cartilha_GLOBAL!$F622</f>
        <v>41.89</v>
      </c>
      <c r="G622" s="108"/>
      <c r="H622" s="107">
        <f t="shared" si="36"/>
        <v>0</v>
      </c>
      <c r="I622" s="143">
        <f t="shared" si="37"/>
        <v>0</v>
      </c>
      <c r="J622" s="142"/>
      <c r="K622" s="146"/>
      <c r="L622" s="7" t="str">
        <f t="shared" si="38"/>
        <v/>
      </c>
      <c r="M622" s="7" t="str">
        <f t="shared" si="39"/>
        <v/>
      </c>
      <c r="N622" s="7" t="str">
        <f>Cartilha_GLOBAL!N622</f>
        <v/>
      </c>
      <c r="O622" s="144"/>
      <c r="Q622" s="151"/>
      <c r="R622" s="152">
        <v>0</v>
      </c>
      <c r="T622" s="153">
        <f>IF(Cartilha_GLOBAL!R622=0,0,IF(Cartilha_GLOBAL!R622&gt;0,"c","b"))</f>
        <v>0</v>
      </c>
    </row>
    <row r="623" ht="22.5" hidden="1" spans="1:20">
      <c r="A623" s="158">
        <f>Cartilha_GLOBAL!A623</f>
        <v>101016</v>
      </c>
      <c r="B623" s="94" t="str">
        <f>Cartilha_GLOBAL!B623</f>
        <v>SINAPI</v>
      </c>
      <c r="C623" s="104" t="str">
        <f>Cartilha_GLOBAL!C623</f>
        <v>CARGA, MANOBRA E DESCARGA DE TUBOS METÁLICOS, DN MENOR OU IGUAL A 150 MM, EM CAMINHÃO CARROCERIA COM GUINDAUTO (MUNCK) 11,7 TM. AF_07/2020</v>
      </c>
      <c r="D623" s="94" t="str">
        <f>Cartilha_GLOBAL!D623</f>
        <v>T</v>
      </c>
      <c r="E623" s="105">
        <f>Cartilha_GLOBAL!$E623</f>
        <v>39.5</v>
      </c>
      <c r="F623" s="182">
        <f>Cartilha_GLOBAL!$F623</f>
        <v>48.48</v>
      </c>
      <c r="G623" s="108"/>
      <c r="H623" s="107">
        <f t="shared" si="36"/>
        <v>0</v>
      </c>
      <c r="I623" s="143">
        <f t="shared" si="37"/>
        <v>0</v>
      </c>
      <c r="J623" s="142"/>
      <c r="K623" s="146"/>
      <c r="L623" s="7" t="str">
        <f t="shared" si="38"/>
        <v/>
      </c>
      <c r="M623" s="7" t="str">
        <f t="shared" si="39"/>
        <v/>
      </c>
      <c r="N623" s="7" t="str">
        <f>Cartilha_GLOBAL!N623</f>
        <v/>
      </c>
      <c r="O623" s="144"/>
      <c r="Q623" s="151"/>
      <c r="R623" s="152">
        <v>0</v>
      </c>
      <c r="T623" s="153">
        <f>IF(Cartilha_GLOBAL!R623=0,0,IF(Cartilha_GLOBAL!R623&gt;0,"c","b"))</f>
        <v>0</v>
      </c>
    </row>
    <row r="624" ht="22.5" hidden="1" spans="1:20">
      <c r="A624" s="158">
        <f>Cartilha_GLOBAL!A624</f>
        <v>101017</v>
      </c>
      <c r="B624" s="94" t="str">
        <f>Cartilha_GLOBAL!B624</f>
        <v>SINAPI</v>
      </c>
      <c r="C624" s="104" t="str">
        <f>Cartilha_GLOBAL!C624</f>
        <v>CARGA, MANOBRA E DESCARGA DE TUBOS METÁLICOS, DN 200 MM, EM CAMINHÃO CARROCERIA COM GUINDAUTO (MUNCK) 11,7 TM. AF_07/2020</v>
      </c>
      <c r="D624" s="94" t="str">
        <f>Cartilha_GLOBAL!D624</f>
        <v>T</v>
      </c>
      <c r="E624" s="105">
        <f>Cartilha_GLOBAL!$E624</f>
        <v>29.96</v>
      </c>
      <c r="F624" s="182">
        <f>Cartilha_GLOBAL!$F624</f>
        <v>36.77</v>
      </c>
      <c r="G624" s="108"/>
      <c r="H624" s="107">
        <f t="shared" si="36"/>
        <v>0</v>
      </c>
      <c r="I624" s="143">
        <f t="shared" si="37"/>
        <v>0</v>
      </c>
      <c r="J624" s="142"/>
      <c r="K624" s="146"/>
      <c r="L624" s="7" t="str">
        <f t="shared" si="38"/>
        <v/>
      </c>
      <c r="M624" s="7" t="str">
        <f t="shared" si="39"/>
        <v/>
      </c>
      <c r="N624" s="7" t="str">
        <f>Cartilha_GLOBAL!N624</f>
        <v/>
      </c>
      <c r="O624" s="144"/>
      <c r="Q624" s="151"/>
      <c r="R624" s="152">
        <v>0</v>
      </c>
      <c r="T624" s="153">
        <f>IF(Cartilha_GLOBAL!R624=0,0,IF(Cartilha_GLOBAL!R624&gt;0,"c","b"))</f>
        <v>0</v>
      </c>
    </row>
    <row r="625" ht="22.5" hidden="1" spans="1:20">
      <c r="A625" s="158">
        <f>Cartilha_GLOBAL!A625</f>
        <v>101018</v>
      </c>
      <c r="B625" s="94" t="str">
        <f>Cartilha_GLOBAL!B625</f>
        <v>SINAPI</v>
      </c>
      <c r="C625" s="104" t="str">
        <f>Cartilha_GLOBAL!C625</f>
        <v>CARGA, MANOBRA E DESCARGA DE TUBOS METÁLICOS, DN 250 MM, EM CAMINHÃO CARROCERIA COM GUINDAUTO (MUNCK) 11,7 TM. AF_07/2020</v>
      </c>
      <c r="D625" s="94" t="str">
        <f>Cartilha_GLOBAL!D625</f>
        <v>T</v>
      </c>
      <c r="E625" s="105">
        <f>Cartilha_GLOBAL!$E625</f>
        <v>24.61</v>
      </c>
      <c r="F625" s="182">
        <f>Cartilha_GLOBAL!$F625</f>
        <v>30.21</v>
      </c>
      <c r="G625" s="108"/>
      <c r="H625" s="107">
        <f t="shared" si="36"/>
        <v>0</v>
      </c>
      <c r="I625" s="143">
        <f t="shared" si="37"/>
        <v>0</v>
      </c>
      <c r="J625" s="142"/>
      <c r="K625" s="146"/>
      <c r="L625" s="7" t="str">
        <f t="shared" si="38"/>
        <v/>
      </c>
      <c r="M625" s="7" t="str">
        <f t="shared" si="39"/>
        <v/>
      </c>
      <c r="N625" s="7" t="str">
        <f>Cartilha_GLOBAL!N625</f>
        <v/>
      </c>
      <c r="O625" s="144"/>
      <c r="Q625" s="151"/>
      <c r="R625" s="152">
        <v>0</v>
      </c>
      <c r="T625" s="153">
        <f>IF(Cartilha_GLOBAL!R625=0,0,IF(Cartilha_GLOBAL!R625&gt;0,"c","b"))</f>
        <v>0</v>
      </c>
    </row>
    <row r="626" ht="22.5" hidden="1" spans="1:20">
      <c r="A626" s="158">
        <f>Cartilha_GLOBAL!A626</f>
        <v>101463</v>
      </c>
      <c r="B626" s="94" t="str">
        <f>Cartilha_GLOBAL!B626</f>
        <v>SINAPI</v>
      </c>
      <c r="C626" s="104" t="str">
        <f>Cartilha_GLOBAL!C626</f>
        <v>CARGA, MANOBRA E DESCARGA DE TUBOS DE CONCRETO, DN 600 MM, EM CAMINHÃO CARROCERIA COM GUINDAUTO (MUNCK) 11,7 TM. AF_07/2020</v>
      </c>
      <c r="D626" s="94" t="str">
        <f>Cartilha_GLOBAL!D626</f>
        <v>T</v>
      </c>
      <c r="E626" s="105">
        <f>Cartilha_GLOBAL!$E626</f>
        <v>45.47</v>
      </c>
      <c r="F626" s="182">
        <f>Cartilha_GLOBAL!$F626</f>
        <v>55.81</v>
      </c>
      <c r="G626" s="108"/>
      <c r="H626" s="107">
        <f t="shared" si="36"/>
        <v>0</v>
      </c>
      <c r="I626" s="143">
        <f t="shared" si="37"/>
        <v>0</v>
      </c>
      <c r="J626" s="142"/>
      <c r="K626" s="146"/>
      <c r="L626" s="7" t="str">
        <f t="shared" si="38"/>
        <v/>
      </c>
      <c r="M626" s="7" t="str">
        <f t="shared" si="39"/>
        <v/>
      </c>
      <c r="N626" s="7" t="str">
        <f>Cartilha_GLOBAL!N626</f>
        <v/>
      </c>
      <c r="O626" s="144"/>
      <c r="Q626" s="151"/>
      <c r="R626" s="152">
        <v>0</v>
      </c>
      <c r="T626" s="153">
        <f>IF(Cartilha_GLOBAL!R626=0,0,IF(Cartilha_GLOBAL!R626&gt;0,"c","b"))</f>
        <v>0</v>
      </c>
    </row>
    <row r="627" ht="22.5" hidden="1" spans="1:20">
      <c r="A627" s="158">
        <f>Cartilha_GLOBAL!A627</f>
        <v>101464</v>
      </c>
      <c r="B627" s="94" t="str">
        <f>Cartilha_GLOBAL!B627</f>
        <v>SINAPI</v>
      </c>
      <c r="C627" s="104" t="str">
        <f>Cartilha_GLOBAL!C627</f>
        <v>CARGA, MANOBRA E DESCARGA DE TUBOS DE CONCRETO, DN 700 MM, EM CAMINHÃO CARROCERIA COM GUINDAUTO (MUNCK) 11,7 TM. AF_07/2020</v>
      </c>
      <c r="D627" s="94" t="str">
        <f>Cartilha_GLOBAL!D627</f>
        <v>T</v>
      </c>
      <c r="E627" s="105">
        <f>Cartilha_GLOBAL!$E627</f>
        <v>34.93</v>
      </c>
      <c r="F627" s="182">
        <f>Cartilha_GLOBAL!$F627</f>
        <v>42.87</v>
      </c>
      <c r="G627" s="108"/>
      <c r="H627" s="107">
        <f t="shared" si="36"/>
        <v>0</v>
      </c>
      <c r="I627" s="143">
        <f t="shared" si="37"/>
        <v>0</v>
      </c>
      <c r="J627" s="142"/>
      <c r="K627" s="146"/>
      <c r="L627" s="7" t="str">
        <f t="shared" si="38"/>
        <v/>
      </c>
      <c r="M627" s="7" t="str">
        <f t="shared" si="39"/>
        <v/>
      </c>
      <c r="N627" s="7" t="str">
        <f>Cartilha_GLOBAL!N627</f>
        <v/>
      </c>
      <c r="O627" s="144"/>
      <c r="Q627" s="151"/>
      <c r="R627" s="152">
        <v>0</v>
      </c>
      <c r="T627" s="153">
        <f>IF(Cartilha_GLOBAL!R627=0,0,IF(Cartilha_GLOBAL!R627&gt;0,"c","b"))</f>
        <v>0</v>
      </c>
    </row>
    <row r="628" ht="22.5" hidden="1" spans="1:20">
      <c r="A628" s="158">
        <f>Cartilha_GLOBAL!A628</f>
        <v>101465</v>
      </c>
      <c r="B628" s="94" t="str">
        <f>Cartilha_GLOBAL!B628</f>
        <v>SINAPI</v>
      </c>
      <c r="C628" s="104" t="str">
        <f>Cartilha_GLOBAL!C628</f>
        <v>CARGA, MANOBRA E DESCARGA DE TUBOS DE CONCRETO, DN 800 MM, EM CAMINHÃO CARROCERIA COM GUINDAUTO (MUNCK) 11,7 TM. AF_07/2020</v>
      </c>
      <c r="D628" s="94" t="str">
        <f>Cartilha_GLOBAL!D628</f>
        <v>T</v>
      </c>
      <c r="E628" s="105">
        <f>Cartilha_GLOBAL!$E628</f>
        <v>26.7</v>
      </c>
      <c r="F628" s="182">
        <f>Cartilha_GLOBAL!$F628</f>
        <v>32.77</v>
      </c>
      <c r="G628" s="108"/>
      <c r="H628" s="107">
        <f t="shared" si="36"/>
        <v>0</v>
      </c>
      <c r="I628" s="143">
        <f t="shared" si="37"/>
        <v>0</v>
      </c>
      <c r="J628" s="142"/>
      <c r="K628" s="146"/>
      <c r="L628" s="7" t="str">
        <f t="shared" si="38"/>
        <v/>
      </c>
      <c r="M628" s="7" t="str">
        <f t="shared" si="39"/>
        <v/>
      </c>
      <c r="N628" s="7" t="str">
        <f>Cartilha_GLOBAL!N628</f>
        <v/>
      </c>
      <c r="O628" s="144"/>
      <c r="Q628" s="151"/>
      <c r="R628" s="152">
        <v>0</v>
      </c>
      <c r="T628" s="153">
        <f>IF(Cartilha_GLOBAL!R628=0,0,IF(Cartilha_GLOBAL!R628&gt;0,"c","b"))</f>
        <v>0</v>
      </c>
    </row>
    <row r="629" ht="22.5" hidden="1" spans="1:20">
      <c r="A629" s="158">
        <f>Cartilha_GLOBAL!A629</f>
        <v>101466</v>
      </c>
      <c r="B629" s="94" t="str">
        <f>Cartilha_GLOBAL!B629</f>
        <v>SINAPI</v>
      </c>
      <c r="C629" s="104" t="str">
        <f>Cartilha_GLOBAL!C629</f>
        <v>CARGA, MANOBRA E DESCARGA DE TUBOS DE CONCRETO, DN 900 MM, EM CAMINHÃO CARROCERIA COM GUINDAUTO (MUNCK) 11,7 TM. AF_07/2020</v>
      </c>
      <c r="D629" s="94" t="str">
        <f>Cartilha_GLOBAL!D629</f>
        <v>T</v>
      </c>
      <c r="E629" s="105">
        <f>Cartilha_GLOBAL!$E629</f>
        <v>21.71</v>
      </c>
      <c r="F629" s="182">
        <f>Cartilha_GLOBAL!$F629</f>
        <v>26.65</v>
      </c>
      <c r="G629" s="108"/>
      <c r="H629" s="107">
        <f t="shared" si="36"/>
        <v>0</v>
      </c>
      <c r="I629" s="143">
        <f t="shared" si="37"/>
        <v>0</v>
      </c>
      <c r="J629" s="142"/>
      <c r="K629" s="146"/>
      <c r="L629" s="7" t="str">
        <f t="shared" si="38"/>
        <v/>
      </c>
      <c r="M629" s="7" t="str">
        <f t="shared" si="39"/>
        <v/>
      </c>
      <c r="N629" s="7" t="str">
        <f>Cartilha_GLOBAL!N629</f>
        <v/>
      </c>
      <c r="O629" s="144"/>
      <c r="Q629" s="151"/>
      <c r="R629" s="152">
        <v>0</v>
      </c>
      <c r="T629" s="153">
        <f>IF(Cartilha_GLOBAL!R629=0,0,IF(Cartilha_GLOBAL!R629&gt;0,"c","b"))</f>
        <v>0</v>
      </c>
    </row>
    <row r="630" ht="22.5" hidden="1" spans="1:20">
      <c r="A630" s="158">
        <f>Cartilha_GLOBAL!A630</f>
        <v>101467</v>
      </c>
      <c r="B630" s="94" t="str">
        <f>Cartilha_GLOBAL!B630</f>
        <v>SINAPI</v>
      </c>
      <c r="C630" s="104" t="str">
        <f>Cartilha_GLOBAL!C630</f>
        <v>CARGA, MANOBRA E DESCARGA DE TUBOS DE CONCRETO, DN 1000 MM, EM CAMINHÃO CARROCERIA COM GUINDAUTO (MUNCK) 11,7 TM. AF_07/2020</v>
      </c>
      <c r="D630" s="94" t="str">
        <f>Cartilha_GLOBAL!D630</f>
        <v>T</v>
      </c>
      <c r="E630" s="105">
        <f>Cartilha_GLOBAL!$E630</f>
        <v>18.18</v>
      </c>
      <c r="F630" s="182">
        <f>Cartilha_GLOBAL!$F630</f>
        <v>22.31</v>
      </c>
      <c r="G630" s="108"/>
      <c r="H630" s="107">
        <f t="shared" si="36"/>
        <v>0</v>
      </c>
      <c r="I630" s="143">
        <f t="shared" si="37"/>
        <v>0</v>
      </c>
      <c r="J630" s="142"/>
      <c r="K630" s="146"/>
      <c r="L630" s="7" t="str">
        <f t="shared" si="38"/>
        <v/>
      </c>
      <c r="M630" s="7" t="str">
        <f t="shared" si="39"/>
        <v/>
      </c>
      <c r="N630" s="7" t="str">
        <f>Cartilha_GLOBAL!N630</f>
        <v/>
      </c>
      <c r="O630" s="144"/>
      <c r="Q630" s="151"/>
      <c r="R630" s="152">
        <v>0</v>
      </c>
      <c r="T630" s="153">
        <f>IF(Cartilha_GLOBAL!R630=0,0,IF(Cartilha_GLOBAL!R630&gt;0,"c","b"))</f>
        <v>0</v>
      </c>
    </row>
    <row r="631" ht="22.5" hidden="1" spans="1:20">
      <c r="A631" s="158">
        <f>Cartilha_GLOBAL!A631</f>
        <v>101468</v>
      </c>
      <c r="B631" s="94" t="str">
        <f>Cartilha_GLOBAL!B631</f>
        <v>SINAPI</v>
      </c>
      <c r="C631" s="104" t="str">
        <f>Cartilha_GLOBAL!C631</f>
        <v>CARGA, MANOBRA E DESCARGA DE TUBOS DE CONCRETO, DN 1200 MM, EM CAMINHÃO CARROCERIA COM GUINDAUTO (MUNCK) 11,7 TM. AF_07/2020</v>
      </c>
      <c r="D631" s="94" t="str">
        <f>Cartilha_GLOBAL!D631</f>
        <v>T</v>
      </c>
      <c r="E631" s="105">
        <f>Cartilha_GLOBAL!$E631</f>
        <v>16.62</v>
      </c>
      <c r="F631" s="182">
        <f>Cartilha_GLOBAL!$F631</f>
        <v>20.4</v>
      </c>
      <c r="G631" s="108"/>
      <c r="H631" s="107">
        <f t="shared" si="36"/>
        <v>0</v>
      </c>
      <c r="I631" s="143">
        <f t="shared" si="37"/>
        <v>0</v>
      </c>
      <c r="J631" s="142"/>
      <c r="K631" s="146"/>
      <c r="L631" s="7" t="str">
        <f t="shared" si="38"/>
        <v/>
      </c>
      <c r="M631" s="7" t="str">
        <f t="shared" si="39"/>
        <v/>
      </c>
      <c r="N631" s="7" t="str">
        <f>Cartilha_GLOBAL!N631</f>
        <v/>
      </c>
      <c r="O631" s="144"/>
      <c r="Q631" s="151"/>
      <c r="R631" s="152">
        <v>0</v>
      </c>
      <c r="T631" s="153">
        <f>IF(Cartilha_GLOBAL!R631=0,0,IF(Cartilha_GLOBAL!R631&gt;0,"c","b"))</f>
        <v>0</v>
      </c>
    </row>
    <row r="632" ht="22.5" hidden="1" spans="1:20">
      <c r="A632" s="158">
        <f>Cartilha_GLOBAL!A632</f>
        <v>101469</v>
      </c>
      <c r="B632" s="94" t="str">
        <f>Cartilha_GLOBAL!B632</f>
        <v>SINAPI</v>
      </c>
      <c r="C632" s="104" t="str">
        <f>Cartilha_GLOBAL!C632</f>
        <v>CARGA, MANOBRA E DESCARGA DE TUBOS METÁLICOS, DN 300 MM, EM CAMINHÃO CARROCERIA COM GUINDAUTO (MUNCK) 11,7 TM. AF_07/2020</v>
      </c>
      <c r="D632" s="94" t="str">
        <f>Cartilha_GLOBAL!D632</f>
        <v>T</v>
      </c>
      <c r="E632" s="105">
        <f>Cartilha_GLOBAL!$E632</f>
        <v>37.21</v>
      </c>
      <c r="F632" s="182">
        <f>Cartilha_GLOBAL!$F632</f>
        <v>45.67</v>
      </c>
      <c r="G632" s="108"/>
      <c r="H632" s="107">
        <f t="shared" si="36"/>
        <v>0</v>
      </c>
      <c r="I632" s="143">
        <f t="shared" si="37"/>
        <v>0</v>
      </c>
      <c r="J632" s="142"/>
      <c r="K632" s="146"/>
      <c r="L632" s="7" t="str">
        <f t="shared" si="38"/>
        <v/>
      </c>
      <c r="M632" s="7" t="str">
        <f t="shared" si="39"/>
        <v/>
      </c>
      <c r="N632" s="7" t="str">
        <f>Cartilha_GLOBAL!N632</f>
        <v/>
      </c>
      <c r="O632" s="144"/>
      <c r="Q632" s="151"/>
      <c r="R632" s="152">
        <v>0</v>
      </c>
      <c r="T632" s="153">
        <f>IF(Cartilha_GLOBAL!R632=0,0,IF(Cartilha_GLOBAL!R632&gt;0,"c","b"))</f>
        <v>0</v>
      </c>
    </row>
    <row r="633" ht="22.5" hidden="1" spans="1:20">
      <c r="A633" s="158">
        <f>Cartilha_GLOBAL!A633</f>
        <v>101470</v>
      </c>
      <c r="B633" s="94" t="str">
        <f>Cartilha_GLOBAL!B633</f>
        <v>SINAPI</v>
      </c>
      <c r="C633" s="104" t="str">
        <f>Cartilha_GLOBAL!C633</f>
        <v>CARGA, MANOBRA E DESCARGA DE TUBOS METÁLICOS, DN 350 MM, EM CAMINHÃO CARROCERIA COM GUINDAUTO (MUNCK) 11,7 TM. AF_07/2020</v>
      </c>
      <c r="D633" s="94" t="str">
        <f>Cartilha_GLOBAL!D633</f>
        <v>T</v>
      </c>
      <c r="E633" s="105">
        <f>Cartilha_GLOBAL!$E633</f>
        <v>29.53</v>
      </c>
      <c r="F633" s="182">
        <f>Cartilha_GLOBAL!$F633</f>
        <v>36.25</v>
      </c>
      <c r="G633" s="108"/>
      <c r="H633" s="107">
        <f t="shared" si="36"/>
        <v>0</v>
      </c>
      <c r="I633" s="143">
        <f t="shared" si="37"/>
        <v>0</v>
      </c>
      <c r="J633" s="142"/>
      <c r="K633" s="146"/>
      <c r="L633" s="7" t="str">
        <f t="shared" si="38"/>
        <v/>
      </c>
      <c r="M633" s="7" t="str">
        <f t="shared" si="39"/>
        <v/>
      </c>
      <c r="N633" s="7" t="str">
        <f>Cartilha_GLOBAL!N633</f>
        <v/>
      </c>
      <c r="O633" s="144"/>
      <c r="Q633" s="151"/>
      <c r="R633" s="152">
        <v>0</v>
      </c>
      <c r="T633" s="153">
        <f>IF(Cartilha_GLOBAL!R633=0,0,IF(Cartilha_GLOBAL!R633&gt;0,"c","b"))</f>
        <v>0</v>
      </c>
    </row>
    <row r="634" ht="22.5" hidden="1" spans="1:20">
      <c r="A634" s="158">
        <f>Cartilha_GLOBAL!A634</f>
        <v>101471</v>
      </c>
      <c r="B634" s="94" t="str">
        <f>Cartilha_GLOBAL!B634</f>
        <v>SINAPI</v>
      </c>
      <c r="C634" s="104" t="str">
        <f>Cartilha_GLOBAL!C634</f>
        <v>CARGA, MANOBRA E DESCARGA DE TUBOS METÁLICOS, DN 400 MM, EM CAMINHÃO CARROCERIA COM GUINDAUTO (MUNCK) 11,7 TM. AF_07/2020</v>
      </c>
      <c r="D634" s="94" t="str">
        <f>Cartilha_GLOBAL!D634</f>
        <v>T</v>
      </c>
      <c r="E634" s="105">
        <f>Cartilha_GLOBAL!$E634</f>
        <v>25.34</v>
      </c>
      <c r="F634" s="182">
        <f>Cartilha_GLOBAL!$F634</f>
        <v>31.1</v>
      </c>
      <c r="G634" s="108"/>
      <c r="H634" s="107">
        <f t="shared" si="36"/>
        <v>0</v>
      </c>
      <c r="I634" s="143">
        <f t="shared" si="37"/>
        <v>0</v>
      </c>
      <c r="J634" s="142"/>
      <c r="K634" s="146"/>
      <c r="L634" s="7" t="str">
        <f t="shared" si="38"/>
        <v/>
      </c>
      <c r="M634" s="7" t="str">
        <f t="shared" si="39"/>
        <v/>
      </c>
      <c r="N634" s="7" t="str">
        <f>Cartilha_GLOBAL!N634</f>
        <v/>
      </c>
      <c r="O634" s="144"/>
      <c r="Q634" s="151"/>
      <c r="R634" s="152">
        <v>0</v>
      </c>
      <c r="T634" s="153">
        <f>IF(Cartilha_GLOBAL!R634=0,0,IF(Cartilha_GLOBAL!R634&gt;0,"c","b"))</f>
        <v>0</v>
      </c>
    </row>
    <row r="635" ht="22.5" hidden="1" spans="1:20">
      <c r="A635" s="158">
        <f>Cartilha_GLOBAL!A635</f>
        <v>101472</v>
      </c>
      <c r="B635" s="94" t="str">
        <f>Cartilha_GLOBAL!B635</f>
        <v>SINAPI</v>
      </c>
      <c r="C635" s="104" t="str">
        <f>Cartilha_GLOBAL!C635</f>
        <v>CARGA, MANOBRA E DESCARGA DE TUBOS METÁLICOS, DN 500 MM, EM CAMINHÃO CARROCERIA COM GUINDAUTO (MUNCK) 11,7 TM. AF_07/2020</v>
      </c>
      <c r="D635" s="94" t="str">
        <f>Cartilha_GLOBAL!D635</f>
        <v>T</v>
      </c>
      <c r="E635" s="105">
        <f>Cartilha_GLOBAL!$E635</f>
        <v>19.73</v>
      </c>
      <c r="F635" s="182">
        <f>Cartilha_GLOBAL!$F635</f>
        <v>24.22</v>
      </c>
      <c r="G635" s="108"/>
      <c r="H635" s="107">
        <f t="shared" si="36"/>
        <v>0</v>
      </c>
      <c r="I635" s="143">
        <f t="shared" si="37"/>
        <v>0</v>
      </c>
      <c r="J635" s="142"/>
      <c r="K635" s="146"/>
      <c r="L635" s="7" t="str">
        <f t="shared" si="38"/>
        <v/>
      </c>
      <c r="M635" s="7" t="str">
        <f t="shared" si="39"/>
        <v/>
      </c>
      <c r="N635" s="7" t="str">
        <f>Cartilha_GLOBAL!N635</f>
        <v/>
      </c>
      <c r="O635" s="144"/>
      <c r="Q635" s="151"/>
      <c r="R635" s="152">
        <v>0</v>
      </c>
      <c r="T635" s="153">
        <f>IF(Cartilha_GLOBAL!R635=0,0,IF(Cartilha_GLOBAL!R635&gt;0,"c","b"))</f>
        <v>0</v>
      </c>
    </row>
    <row r="636" ht="22.5" hidden="1" spans="1:20">
      <c r="A636" s="158">
        <f>Cartilha_GLOBAL!A636</f>
        <v>101473</v>
      </c>
      <c r="B636" s="94" t="str">
        <f>Cartilha_GLOBAL!B636</f>
        <v>SINAPI</v>
      </c>
      <c r="C636" s="104" t="str">
        <f>Cartilha_GLOBAL!C636</f>
        <v>CARGA, MANOBRA E DESCARGA DE TUBOS METÁLICOS, DN 600 MM, EM CAMINHÃO CARROCERIA COM GUINDAUTO (MUNCK) 11,7 TM. AF_07/2020</v>
      </c>
      <c r="D636" s="94" t="str">
        <f>Cartilha_GLOBAL!D636</f>
        <v>T</v>
      </c>
      <c r="E636" s="105">
        <f>Cartilha_GLOBAL!$E636</f>
        <v>28.4</v>
      </c>
      <c r="F636" s="182">
        <f>Cartilha_GLOBAL!$F636</f>
        <v>34.86</v>
      </c>
      <c r="G636" s="108"/>
      <c r="H636" s="107">
        <f t="shared" si="36"/>
        <v>0</v>
      </c>
      <c r="I636" s="143">
        <f t="shared" si="37"/>
        <v>0</v>
      </c>
      <c r="J636" s="142"/>
      <c r="K636" s="146"/>
      <c r="L636" s="7" t="str">
        <f t="shared" si="38"/>
        <v/>
      </c>
      <c r="M636" s="7" t="str">
        <f t="shared" si="39"/>
        <v/>
      </c>
      <c r="N636" s="7" t="str">
        <f>Cartilha_GLOBAL!N636</f>
        <v/>
      </c>
      <c r="O636" s="144"/>
      <c r="Q636" s="151"/>
      <c r="R636" s="152">
        <v>0</v>
      </c>
      <c r="T636" s="153">
        <f>IF(Cartilha_GLOBAL!R636=0,0,IF(Cartilha_GLOBAL!R636&gt;0,"c","b"))</f>
        <v>0</v>
      </c>
    </row>
    <row r="637" ht="22.5" hidden="1" spans="1:20">
      <c r="A637" s="158">
        <f>Cartilha_GLOBAL!A637</f>
        <v>101474</v>
      </c>
      <c r="B637" s="94" t="str">
        <f>Cartilha_GLOBAL!B637</f>
        <v>SINAPI</v>
      </c>
      <c r="C637" s="104" t="str">
        <f>Cartilha_GLOBAL!C637</f>
        <v>CARGA, MANOBRA E DESCARGA DE TUBOS METÁLICOS, DN 700 MM, EM CAMINHÃO CARROCERIA COM GUINDAUTO (MUNCK) 11,7 TM. AF_07/2020</v>
      </c>
      <c r="D637" s="94" t="str">
        <f>Cartilha_GLOBAL!D637</f>
        <v>T</v>
      </c>
      <c r="E637" s="105">
        <f>Cartilha_GLOBAL!$E637</f>
        <v>20.32</v>
      </c>
      <c r="F637" s="182">
        <f>Cartilha_GLOBAL!$F637</f>
        <v>24.94</v>
      </c>
      <c r="G637" s="108"/>
      <c r="H637" s="107">
        <f t="shared" si="36"/>
        <v>0</v>
      </c>
      <c r="I637" s="143">
        <f t="shared" si="37"/>
        <v>0</v>
      </c>
      <c r="J637" s="142"/>
      <c r="K637" s="146"/>
      <c r="L637" s="7" t="str">
        <f t="shared" si="38"/>
        <v/>
      </c>
      <c r="M637" s="7" t="str">
        <f t="shared" si="39"/>
        <v/>
      </c>
      <c r="N637" s="7" t="str">
        <f>Cartilha_GLOBAL!N637</f>
        <v/>
      </c>
      <c r="O637" s="144"/>
      <c r="Q637" s="151"/>
      <c r="R637" s="152">
        <v>0</v>
      </c>
      <c r="T637" s="153">
        <f>IF(Cartilha_GLOBAL!R637=0,0,IF(Cartilha_GLOBAL!R637&gt;0,"c","b"))</f>
        <v>0</v>
      </c>
    </row>
    <row r="638" ht="22.5" hidden="1" spans="1:20">
      <c r="A638" s="158">
        <f>Cartilha_GLOBAL!A638</f>
        <v>101475</v>
      </c>
      <c r="B638" s="94" t="str">
        <f>Cartilha_GLOBAL!B638</f>
        <v>SINAPI</v>
      </c>
      <c r="C638" s="104" t="str">
        <f>Cartilha_GLOBAL!C638</f>
        <v>CARGA, MANOBRA E DESCARGA DE TUBOS METÁLICOS, DN 800 MM, EM CAMINHÃO CARROCERIA COM GUINDAUTO (MUNCK) 11,7 TM. AF_07/2020</v>
      </c>
      <c r="D638" s="94" t="str">
        <f>Cartilha_GLOBAL!D638</f>
        <v>T</v>
      </c>
      <c r="E638" s="105">
        <f>Cartilha_GLOBAL!$E638</f>
        <v>18.02</v>
      </c>
      <c r="F638" s="182">
        <f>Cartilha_GLOBAL!$F638</f>
        <v>22.12</v>
      </c>
      <c r="G638" s="108"/>
      <c r="H638" s="107">
        <f t="shared" si="36"/>
        <v>0</v>
      </c>
      <c r="I638" s="143">
        <f t="shared" si="37"/>
        <v>0</v>
      </c>
      <c r="J638" s="142"/>
      <c r="K638" s="146"/>
      <c r="L638" s="7" t="str">
        <f t="shared" si="38"/>
        <v/>
      </c>
      <c r="M638" s="7" t="str">
        <f t="shared" si="39"/>
        <v/>
      </c>
      <c r="N638" s="7" t="str">
        <f>Cartilha_GLOBAL!N638</f>
        <v/>
      </c>
      <c r="O638" s="144"/>
      <c r="Q638" s="151"/>
      <c r="R638" s="152">
        <v>0</v>
      </c>
      <c r="T638" s="153">
        <f>IF(Cartilha_GLOBAL!R638=0,0,IF(Cartilha_GLOBAL!R638&gt;0,"c","b"))</f>
        <v>0</v>
      </c>
    </row>
    <row r="639" ht="22.5" hidden="1" spans="1:20">
      <c r="A639" s="158">
        <f>Cartilha_GLOBAL!A639</f>
        <v>101476</v>
      </c>
      <c r="B639" s="94" t="str">
        <f>Cartilha_GLOBAL!B639</f>
        <v>SINAPI</v>
      </c>
      <c r="C639" s="104" t="str">
        <f>Cartilha_GLOBAL!C639</f>
        <v>CARGA, MANOBRA E DESCARGA DE TUBOS METÁLICOS, DN 900 MM, EM CAMINHÃO CARROCERIA COM GUINDAUTO (MUNCK) 11,7 TM. AF_07/2020</v>
      </c>
      <c r="D639" s="94" t="str">
        <f>Cartilha_GLOBAL!D639</f>
        <v>T</v>
      </c>
      <c r="E639" s="105">
        <f>Cartilha_GLOBAL!$E639</f>
        <v>16.07</v>
      </c>
      <c r="F639" s="182">
        <f>Cartilha_GLOBAL!$F639</f>
        <v>19.72</v>
      </c>
      <c r="G639" s="108"/>
      <c r="H639" s="107">
        <f t="shared" si="36"/>
        <v>0</v>
      </c>
      <c r="I639" s="143">
        <f t="shared" si="37"/>
        <v>0</v>
      </c>
      <c r="J639" s="142"/>
      <c r="K639" s="146"/>
      <c r="L639" s="7" t="str">
        <f t="shared" si="38"/>
        <v/>
      </c>
      <c r="M639" s="7" t="str">
        <f t="shared" si="39"/>
        <v/>
      </c>
      <c r="N639" s="7" t="str">
        <f>Cartilha_GLOBAL!N639</f>
        <v/>
      </c>
      <c r="O639" s="144"/>
      <c r="Q639" s="151"/>
      <c r="R639" s="152">
        <v>0</v>
      </c>
      <c r="T639" s="153">
        <f>IF(Cartilha_GLOBAL!R639=0,0,IF(Cartilha_GLOBAL!R639&gt;0,"c","b"))</f>
        <v>0</v>
      </c>
    </row>
    <row r="640" ht="22.5" hidden="1" spans="1:20">
      <c r="A640" s="158">
        <f>Cartilha_GLOBAL!A640</f>
        <v>101477</v>
      </c>
      <c r="B640" s="94" t="str">
        <f>Cartilha_GLOBAL!B640</f>
        <v>SINAPI</v>
      </c>
      <c r="C640" s="104" t="str">
        <f>Cartilha_GLOBAL!C640</f>
        <v>CARGA, MANOBRA E DESCARGA DE TUBOS METÁLICOS, DN 1000 MM, EM CAMINHÃO CARROCERIA COM GUINDAUTO (MUNCK) 11,7 TM. AF_07/2020</v>
      </c>
      <c r="D640" s="94" t="str">
        <f>Cartilha_GLOBAL!D640</f>
        <v>T</v>
      </c>
      <c r="E640" s="105">
        <f>Cartilha_GLOBAL!$E640</f>
        <v>13.16</v>
      </c>
      <c r="F640" s="182">
        <f>Cartilha_GLOBAL!$F640</f>
        <v>16.15</v>
      </c>
      <c r="G640" s="108"/>
      <c r="H640" s="107">
        <f t="shared" si="36"/>
        <v>0</v>
      </c>
      <c r="I640" s="143">
        <f t="shared" si="37"/>
        <v>0</v>
      </c>
      <c r="J640" s="142"/>
      <c r="K640" s="146"/>
      <c r="L640" s="7" t="str">
        <f t="shared" si="38"/>
        <v/>
      </c>
      <c r="M640" s="7" t="str">
        <f t="shared" si="39"/>
        <v/>
      </c>
      <c r="N640" s="7" t="str">
        <f>Cartilha_GLOBAL!N640</f>
        <v/>
      </c>
      <c r="O640" s="144"/>
      <c r="Q640" s="151"/>
      <c r="R640" s="152">
        <v>0</v>
      </c>
      <c r="T640" s="153">
        <f>IF(Cartilha_GLOBAL!R640=0,0,IF(Cartilha_GLOBAL!R640&gt;0,"c","b"))</f>
        <v>0</v>
      </c>
    </row>
    <row r="641" ht="22.5" hidden="1" spans="1:20">
      <c r="A641" s="158">
        <f>Cartilha_GLOBAL!A641</f>
        <v>101478</v>
      </c>
      <c r="B641" s="94" t="str">
        <f>Cartilha_GLOBAL!B641</f>
        <v>SINAPI</v>
      </c>
      <c r="C641" s="104" t="str">
        <f>Cartilha_GLOBAL!C641</f>
        <v>CARGA, MANOBRA E DESCARGA DE TUBOS METÁLICOS, DN 1200 MM, EM CAMINHÃO CARROCERIA COM GUINDAUTO (MUNCK) 11,7 TM. AF_07/2020</v>
      </c>
      <c r="D641" s="94" t="str">
        <f>Cartilha_GLOBAL!D641</f>
        <v>T</v>
      </c>
      <c r="E641" s="105">
        <f>Cartilha_GLOBAL!$E641</f>
        <v>11.2</v>
      </c>
      <c r="F641" s="182">
        <f>Cartilha_GLOBAL!$F641</f>
        <v>13.75</v>
      </c>
      <c r="G641" s="108"/>
      <c r="H641" s="107">
        <f t="shared" si="36"/>
        <v>0</v>
      </c>
      <c r="I641" s="143">
        <f t="shared" si="37"/>
        <v>0</v>
      </c>
      <c r="J641" s="142"/>
      <c r="K641" s="146"/>
      <c r="L641" s="7" t="str">
        <f t="shared" si="38"/>
        <v/>
      </c>
      <c r="M641" s="7" t="str">
        <f t="shared" si="39"/>
        <v/>
      </c>
      <c r="N641" s="7" t="str">
        <f>Cartilha_GLOBAL!N641</f>
        <v/>
      </c>
      <c r="O641" s="144"/>
      <c r="Q641" s="151"/>
      <c r="R641" s="152">
        <v>0</v>
      </c>
      <c r="T641" s="153">
        <f>IF(Cartilha_GLOBAL!R641=0,0,IF(Cartilha_GLOBAL!R641&gt;0,"c","b"))</f>
        <v>0</v>
      </c>
    </row>
    <row r="642" ht="22.5" hidden="1" spans="1:20">
      <c r="A642" s="158">
        <f>Cartilha_GLOBAL!A642</f>
        <v>101480</v>
      </c>
      <c r="B642" s="94" t="str">
        <f>Cartilha_GLOBAL!B642</f>
        <v>SINAPI</v>
      </c>
      <c r="C642" s="104" t="str">
        <f>Cartilha_GLOBAL!C642</f>
        <v>CARGA, MANOBRA E DESCARGA DE TUBOS PLÁSTICOS, DN 250 MM, EM CAMINHÃO CARROCERIA COM GUINDAUTO (MUNCK) 11,7 TM. AF_07/2020</v>
      </c>
      <c r="D642" s="94" t="str">
        <f>Cartilha_GLOBAL!D642</f>
        <v>T</v>
      </c>
      <c r="E642" s="105">
        <f>Cartilha_GLOBAL!$E642</f>
        <v>66.56</v>
      </c>
      <c r="F642" s="182">
        <f>Cartilha_GLOBAL!$F642</f>
        <v>81.7</v>
      </c>
      <c r="G642" s="108"/>
      <c r="H642" s="107">
        <f t="shared" si="36"/>
        <v>0</v>
      </c>
      <c r="I642" s="143">
        <f t="shared" si="37"/>
        <v>0</v>
      </c>
      <c r="J642" s="142"/>
      <c r="K642" s="146"/>
      <c r="L642" s="7" t="str">
        <f t="shared" si="38"/>
        <v/>
      </c>
      <c r="M642" s="7" t="str">
        <f t="shared" si="39"/>
        <v/>
      </c>
      <c r="N642" s="7" t="str">
        <f>Cartilha_GLOBAL!N642</f>
        <v/>
      </c>
      <c r="O642" s="144"/>
      <c r="Q642" s="151"/>
      <c r="R642" s="152">
        <v>0</v>
      </c>
      <c r="T642" s="153">
        <f>IF(Cartilha_GLOBAL!R642=0,0,IF(Cartilha_GLOBAL!R642&gt;0,"c","b"))</f>
        <v>0</v>
      </c>
    </row>
    <row r="643" ht="22.5" hidden="1" spans="1:20">
      <c r="A643" s="158">
        <f>Cartilha_GLOBAL!A643</f>
        <v>101481</v>
      </c>
      <c r="B643" s="94" t="str">
        <f>Cartilha_GLOBAL!B643</f>
        <v>SINAPI</v>
      </c>
      <c r="C643" s="104" t="str">
        <f>Cartilha_GLOBAL!C643</f>
        <v>CARGA, MANOBRA E DESCARGA DE TUBOS PLÁSTICOS, DN 300 MM, EM CAMINHÃO CARROCERIA COM GUINDAUTO (MUNCK) 11,7 TM. AF_07/2020</v>
      </c>
      <c r="D643" s="94" t="str">
        <f>Cartilha_GLOBAL!D643</f>
        <v>T</v>
      </c>
      <c r="E643" s="105">
        <f>Cartilha_GLOBAL!$E643</f>
        <v>48.07</v>
      </c>
      <c r="F643" s="182">
        <f>Cartilha_GLOBAL!$F643</f>
        <v>59</v>
      </c>
      <c r="G643" s="108"/>
      <c r="H643" s="107">
        <f t="shared" si="36"/>
        <v>0</v>
      </c>
      <c r="I643" s="143">
        <f t="shared" si="37"/>
        <v>0</v>
      </c>
      <c r="J643" s="142"/>
      <c r="K643" s="146"/>
      <c r="L643" s="7" t="str">
        <f t="shared" si="38"/>
        <v/>
      </c>
      <c r="M643" s="7" t="str">
        <f t="shared" si="39"/>
        <v/>
      </c>
      <c r="N643" s="7" t="str">
        <f>Cartilha_GLOBAL!N643</f>
        <v/>
      </c>
      <c r="O643" s="144"/>
      <c r="Q643" s="151"/>
      <c r="R643" s="152">
        <v>0</v>
      </c>
      <c r="T643" s="153">
        <f>IF(Cartilha_GLOBAL!R643=0,0,IF(Cartilha_GLOBAL!R643&gt;0,"c","b"))</f>
        <v>0</v>
      </c>
    </row>
    <row r="644" ht="22.5" hidden="1" spans="1:20">
      <c r="A644" s="158">
        <f>Cartilha_GLOBAL!A644</f>
        <v>101482</v>
      </c>
      <c r="B644" s="94" t="str">
        <f>Cartilha_GLOBAL!B644</f>
        <v>SINAPI</v>
      </c>
      <c r="C644" s="104" t="str">
        <f>Cartilha_GLOBAL!C644</f>
        <v>CARGA, MANOBRA E DESCARGA DE TUBOS PLÁSTICOS, DN 400 MM, EM CAMINHÃO CARROCERIA COM GUINDAUTO (MUNCK) 11,7 TM. AF_07/2020</v>
      </c>
      <c r="D644" s="94" t="str">
        <f>Cartilha_GLOBAL!D644</f>
        <v>T</v>
      </c>
      <c r="E644" s="105">
        <f>Cartilha_GLOBAL!$E644</f>
        <v>35.93</v>
      </c>
      <c r="F644" s="182">
        <f>Cartilha_GLOBAL!$F644</f>
        <v>44.1</v>
      </c>
      <c r="G644" s="108"/>
      <c r="H644" s="107">
        <f t="shared" si="36"/>
        <v>0</v>
      </c>
      <c r="I644" s="143">
        <f t="shared" si="37"/>
        <v>0</v>
      </c>
      <c r="J644" s="142"/>
      <c r="K644" s="146"/>
      <c r="L644" s="7" t="str">
        <f t="shared" si="38"/>
        <v/>
      </c>
      <c r="M644" s="7" t="str">
        <f t="shared" si="39"/>
        <v/>
      </c>
      <c r="N644" s="7" t="str">
        <f>Cartilha_GLOBAL!N644</f>
        <v/>
      </c>
      <c r="O644" s="144"/>
      <c r="Q644" s="151"/>
      <c r="R644" s="152">
        <v>0</v>
      </c>
      <c r="T644" s="153">
        <f>IF(Cartilha_GLOBAL!R644=0,0,IF(Cartilha_GLOBAL!R644&gt;0,"c","b"))</f>
        <v>0</v>
      </c>
    </row>
    <row r="645" ht="22.5" hidden="1" spans="1:20">
      <c r="A645" s="158">
        <f>Cartilha_GLOBAL!A645</f>
        <v>101483</v>
      </c>
      <c r="B645" s="94" t="str">
        <f>Cartilha_GLOBAL!B645</f>
        <v>SINAPI</v>
      </c>
      <c r="C645" s="104" t="str">
        <f>Cartilha_GLOBAL!C645</f>
        <v>CARGA, MANOBRA E DESCARGA DE TUBOS PLÁSTICOS, DN 500 MM, EM CAMINHÃO CARROCERIA COM GUINDAUTO (MUNCK) 11,7 TM. AF_07/2020</v>
      </c>
      <c r="D645" s="94" t="str">
        <f>Cartilha_GLOBAL!D645</f>
        <v>T</v>
      </c>
      <c r="E645" s="105">
        <f>Cartilha_GLOBAL!$E645</f>
        <v>37.28</v>
      </c>
      <c r="F645" s="182">
        <f>Cartilha_GLOBAL!$F645</f>
        <v>45.76</v>
      </c>
      <c r="G645" s="108"/>
      <c r="H645" s="107">
        <f t="shared" si="36"/>
        <v>0</v>
      </c>
      <c r="I645" s="143">
        <f t="shared" si="37"/>
        <v>0</v>
      </c>
      <c r="J645" s="142"/>
      <c r="K645" s="146"/>
      <c r="L645" s="7" t="str">
        <f t="shared" si="38"/>
        <v/>
      </c>
      <c r="M645" s="7" t="str">
        <f t="shared" si="39"/>
        <v/>
      </c>
      <c r="N645" s="7" t="str">
        <f>Cartilha_GLOBAL!N645</f>
        <v/>
      </c>
      <c r="O645" s="144"/>
      <c r="Q645" s="151"/>
      <c r="R645" s="152">
        <v>0</v>
      </c>
      <c r="T645" s="153">
        <f>IF(Cartilha_GLOBAL!R645=0,0,IF(Cartilha_GLOBAL!R645&gt;0,"c","b"))</f>
        <v>0</v>
      </c>
    </row>
    <row r="646" ht="22.5" hidden="1" spans="1:20">
      <c r="A646" s="158">
        <f>Cartilha_GLOBAL!A646</f>
        <v>101484</v>
      </c>
      <c r="B646" s="94" t="str">
        <f>Cartilha_GLOBAL!B646</f>
        <v>SINAPI</v>
      </c>
      <c r="C646" s="104" t="str">
        <f>Cartilha_GLOBAL!C646</f>
        <v>CARGA, MANOBRA E DESCARGA DE TUBOS PLÁSTICOS, DN 600 MM, EM CAMINHÃO CARROCERIA COM GUINDAUTO (MUNCK) 11,7 TM. AF_07/2020</v>
      </c>
      <c r="D646" s="94" t="str">
        <f>Cartilha_GLOBAL!D646</f>
        <v>T</v>
      </c>
      <c r="E646" s="105">
        <f>Cartilha_GLOBAL!$E646</f>
        <v>193.26</v>
      </c>
      <c r="F646" s="182">
        <f>Cartilha_GLOBAL!$F646</f>
        <v>237.21</v>
      </c>
      <c r="G646" s="108"/>
      <c r="H646" s="107">
        <f t="shared" si="36"/>
        <v>0</v>
      </c>
      <c r="I646" s="143">
        <f t="shared" si="37"/>
        <v>0</v>
      </c>
      <c r="J646" s="142"/>
      <c r="K646" s="146"/>
      <c r="L646" s="7" t="str">
        <f t="shared" si="38"/>
        <v/>
      </c>
      <c r="M646" s="7" t="str">
        <f t="shared" si="39"/>
        <v/>
      </c>
      <c r="N646" s="7" t="str">
        <f>Cartilha_GLOBAL!N646</f>
        <v/>
      </c>
      <c r="O646" s="144"/>
      <c r="Q646" s="151"/>
      <c r="R646" s="152">
        <v>0</v>
      </c>
      <c r="T646" s="153">
        <f>IF(Cartilha_GLOBAL!R646=0,0,IF(Cartilha_GLOBAL!R646&gt;0,"c","b"))</f>
        <v>0</v>
      </c>
    </row>
    <row r="647" ht="22.5" hidden="1" spans="1:20">
      <c r="A647" s="158">
        <f>Cartilha_GLOBAL!A647</f>
        <v>101485</v>
      </c>
      <c r="B647" s="94" t="str">
        <f>Cartilha_GLOBAL!B647</f>
        <v>SINAPI</v>
      </c>
      <c r="C647" s="104" t="str">
        <f>Cartilha_GLOBAL!C647</f>
        <v>CARGA, MANOBRA E DESCARGA DE TUBOS PLÁSTICOS, DN 750 MM, EM CAMINHÃO CARROCERIA COM GUINDAUTO (MUNCK) 11,7 TM. AF_07/2020</v>
      </c>
      <c r="D647" s="94" t="str">
        <f>Cartilha_GLOBAL!D647</f>
        <v>T</v>
      </c>
      <c r="E647" s="105">
        <f>Cartilha_GLOBAL!$E647</f>
        <v>148.34</v>
      </c>
      <c r="F647" s="182">
        <f>Cartilha_GLOBAL!$F647</f>
        <v>182.07</v>
      </c>
      <c r="G647" s="108"/>
      <c r="H647" s="107">
        <f t="shared" si="36"/>
        <v>0</v>
      </c>
      <c r="I647" s="143">
        <f t="shared" si="37"/>
        <v>0</v>
      </c>
      <c r="J647" s="142"/>
      <c r="K647" s="146"/>
      <c r="L647" s="7" t="str">
        <f t="shared" si="38"/>
        <v/>
      </c>
      <c r="M647" s="7" t="str">
        <f t="shared" si="39"/>
        <v/>
      </c>
      <c r="N647" s="7" t="str">
        <f>Cartilha_GLOBAL!N647</f>
        <v/>
      </c>
      <c r="O647" s="144"/>
      <c r="Q647" s="151"/>
      <c r="R647" s="152">
        <v>0</v>
      </c>
      <c r="T647" s="153">
        <f>IF(Cartilha_GLOBAL!R647=0,0,IF(Cartilha_GLOBAL!R647&gt;0,"c","b"))</f>
        <v>0</v>
      </c>
    </row>
    <row r="648" ht="22.5" hidden="1" spans="1:20">
      <c r="A648" s="158">
        <f>Cartilha_GLOBAL!A648</f>
        <v>101486</v>
      </c>
      <c r="B648" s="94" t="str">
        <f>Cartilha_GLOBAL!B648</f>
        <v>SINAPI</v>
      </c>
      <c r="C648" s="104" t="str">
        <f>Cartilha_GLOBAL!C648</f>
        <v>CARGA, MANOBRA E DESCARGA DE TUBOS PLÁSTICOS, DN 900 MM, EM CAMINHÃO CARROCERIA COM GUINDAUTO (MUNCK) 11,7 TM. AF_07/2020</v>
      </c>
      <c r="D648" s="94" t="str">
        <f>Cartilha_GLOBAL!D648</f>
        <v>T</v>
      </c>
      <c r="E648" s="105">
        <f>Cartilha_GLOBAL!$E648</f>
        <v>133.62</v>
      </c>
      <c r="F648" s="182">
        <f>Cartilha_GLOBAL!$F648</f>
        <v>164.01</v>
      </c>
      <c r="G648" s="108"/>
      <c r="H648" s="107">
        <f t="shared" si="36"/>
        <v>0</v>
      </c>
      <c r="I648" s="143">
        <f t="shared" si="37"/>
        <v>0</v>
      </c>
      <c r="J648" s="142"/>
      <c r="K648" s="146"/>
      <c r="L648" s="7" t="str">
        <f t="shared" si="38"/>
        <v/>
      </c>
      <c r="M648" s="7" t="str">
        <f t="shared" si="39"/>
        <v/>
      </c>
      <c r="N648" s="7" t="str">
        <f>Cartilha_GLOBAL!N648</f>
        <v/>
      </c>
      <c r="O648" s="144"/>
      <c r="Q648" s="151"/>
      <c r="R648" s="152">
        <v>0</v>
      </c>
      <c r="T648" s="153">
        <f>IF(Cartilha_GLOBAL!R648=0,0,IF(Cartilha_GLOBAL!R648&gt;0,"c","b"))</f>
        <v>0</v>
      </c>
    </row>
    <row r="649" ht="22.5" hidden="1" spans="1:20">
      <c r="A649" s="158">
        <f>Cartilha_GLOBAL!A649</f>
        <v>101487</v>
      </c>
      <c r="B649" s="94" t="str">
        <f>Cartilha_GLOBAL!B649</f>
        <v>SINAPI</v>
      </c>
      <c r="C649" s="104" t="str">
        <f>Cartilha_GLOBAL!C649</f>
        <v>CARGA, MANOBRA E DESCARGA DE TUBOS PLÁSTICOS, DN 1000 MM, EM CAMINHÃO CARROCERIA COM GUINDAUTO (MUNCK) 11,7 TM. AF_07/2020</v>
      </c>
      <c r="D649" s="94" t="str">
        <f>Cartilha_GLOBAL!D649</f>
        <v>T</v>
      </c>
      <c r="E649" s="105">
        <f>Cartilha_GLOBAL!$E649</f>
        <v>97.84</v>
      </c>
      <c r="F649" s="182">
        <f>Cartilha_GLOBAL!$F649</f>
        <v>120.09</v>
      </c>
      <c r="G649" s="108"/>
      <c r="H649" s="107">
        <f t="shared" si="36"/>
        <v>0</v>
      </c>
      <c r="I649" s="143">
        <f t="shared" si="37"/>
        <v>0</v>
      </c>
      <c r="J649" s="142"/>
      <c r="K649" s="146"/>
      <c r="L649" s="7" t="str">
        <f t="shared" si="38"/>
        <v/>
      </c>
      <c r="M649" s="7" t="str">
        <f t="shared" si="39"/>
        <v/>
      </c>
      <c r="N649" s="7" t="str">
        <f>Cartilha_GLOBAL!N649</f>
        <v/>
      </c>
      <c r="O649" s="144"/>
      <c r="Q649" s="151"/>
      <c r="R649" s="152">
        <v>0</v>
      </c>
      <c r="T649" s="153">
        <f>IF(Cartilha_GLOBAL!R649=0,0,IF(Cartilha_GLOBAL!R649&gt;0,"c","b"))</f>
        <v>0</v>
      </c>
    </row>
    <row r="650" ht="22.5" hidden="1" spans="1:20">
      <c r="A650" s="158">
        <f>Cartilha_GLOBAL!A650</f>
        <v>101488</v>
      </c>
      <c r="B650" s="94" t="str">
        <f>Cartilha_GLOBAL!B650</f>
        <v>SINAPI</v>
      </c>
      <c r="C650" s="104" t="str">
        <f>Cartilha_GLOBAL!C650</f>
        <v>CARGA, MANOBRA E DESCARGA DE TUBOS PLÁSTICOS, DN 1200 MM, EM CAMINHÃO CARROCERIA COM GUINDAUTO (MUNCK) 11,7 TM. AF_07/2020</v>
      </c>
      <c r="D650" s="94" t="str">
        <f>Cartilha_GLOBAL!D650</f>
        <v>T</v>
      </c>
      <c r="E650" s="105">
        <f>Cartilha_GLOBAL!$E650</f>
        <v>84.66</v>
      </c>
      <c r="F650" s="182">
        <f>Cartilha_GLOBAL!$F650</f>
        <v>103.91</v>
      </c>
      <c r="G650" s="108"/>
      <c r="H650" s="107">
        <f t="shared" si="36"/>
        <v>0</v>
      </c>
      <c r="I650" s="143">
        <f t="shared" si="37"/>
        <v>0</v>
      </c>
      <c r="J650" s="142"/>
      <c r="K650" s="146"/>
      <c r="L650" s="7" t="str">
        <f t="shared" si="38"/>
        <v/>
      </c>
      <c r="M650" s="7" t="str">
        <f t="shared" si="39"/>
        <v/>
      </c>
      <c r="N650" s="7" t="str">
        <f>Cartilha_GLOBAL!N650</f>
        <v/>
      </c>
      <c r="O650" s="144"/>
      <c r="Q650" s="151"/>
      <c r="R650" s="152">
        <v>0</v>
      </c>
      <c r="T650" s="153">
        <f>IF(Cartilha_GLOBAL!R650=0,0,IF(Cartilha_GLOBAL!R650&gt;0,"c","b"))</f>
        <v>0</v>
      </c>
    </row>
    <row r="651" ht="12.75" hidden="1" spans="1:20">
      <c r="A651" s="154" t="str">
        <f>Cartilha_GLOBAL!A651</f>
        <v>2.2.2</v>
      </c>
      <c r="B651" s="94">
        <f>Cartilha_GLOBAL!B651</f>
        <v>0</v>
      </c>
      <c r="C651" s="161" t="str">
        <f>Cartilha_GLOBAL!C651</f>
        <v>TRANSPORTES DIVERSOS</v>
      </c>
      <c r="D651" s="94">
        <f>Cartilha_GLOBAL!D651</f>
        <v>0</v>
      </c>
      <c r="E651" s="105">
        <f>Cartilha_GLOBAL!$E651</f>
        <v>0</v>
      </c>
      <c r="F651" s="182">
        <f>Cartilha_GLOBAL!$F651</f>
        <v>0</v>
      </c>
      <c r="G651" s="180"/>
      <c r="H651" s="181">
        <f t="shared" si="36"/>
        <v>0</v>
      </c>
      <c r="I651" s="186">
        <f t="shared" si="37"/>
        <v>0</v>
      </c>
      <c r="J651" s="142"/>
      <c r="K651" s="145" t="str">
        <f>IF(OR(SUM(I652:I671)&gt;0,SUM(I652:I671)&gt;0),"xx","")</f>
        <v/>
      </c>
      <c r="L651" s="7" t="str">
        <f t="shared" si="38"/>
        <v/>
      </c>
      <c r="M651" s="7" t="str">
        <f t="shared" si="39"/>
        <v/>
      </c>
      <c r="N651" s="7" t="str">
        <f>Cartilha_GLOBAL!N651</f>
        <v/>
      </c>
      <c r="O651" s="144"/>
      <c r="Q651" s="151"/>
      <c r="R651" s="152">
        <v>0</v>
      </c>
      <c r="T651" s="153">
        <f>IF(Cartilha_GLOBAL!R651=0,0,IF(Cartilha_GLOBAL!R651&gt;0,"c","b"))</f>
        <v>0</v>
      </c>
    </row>
    <row r="652" ht="12.75" hidden="1" spans="1:20">
      <c r="A652" s="158">
        <f>Cartilha_GLOBAL!A652</f>
        <v>100205</v>
      </c>
      <c r="B652" s="94" t="str">
        <f>Cartilha_GLOBAL!B652</f>
        <v>SINAPI</v>
      </c>
      <c r="C652" s="104" t="str">
        <f>Cartilha_GLOBAL!C652</f>
        <v>TRANSPORTE HORIZONTAL COM JERICA DE 60 L, DE MASSA/ GRANEL (UNIDADE: M3XKM). AF_07/2019</v>
      </c>
      <c r="D652" s="94" t="str">
        <f>Cartilha_GLOBAL!D652</f>
        <v>M3XKM</v>
      </c>
      <c r="E652" s="105">
        <f>Cartilha_GLOBAL!$E652</f>
        <v>1715.85</v>
      </c>
      <c r="F652" s="182">
        <f>Cartilha_GLOBAL!$F652</f>
        <v>2106.03</v>
      </c>
      <c r="G652" s="108"/>
      <c r="H652" s="107">
        <f t="shared" si="36"/>
        <v>0</v>
      </c>
      <c r="I652" s="143">
        <f t="shared" si="37"/>
        <v>0</v>
      </c>
      <c r="J652" s="142"/>
      <c r="K652" s="146"/>
      <c r="L652" s="7" t="str">
        <f t="shared" si="38"/>
        <v/>
      </c>
      <c r="M652" s="7" t="str">
        <f t="shared" si="39"/>
        <v/>
      </c>
      <c r="N652" s="7" t="str">
        <f>Cartilha_GLOBAL!N652</f>
        <v/>
      </c>
      <c r="O652" s="144"/>
      <c r="Q652" s="151"/>
      <c r="R652" s="152">
        <v>0</v>
      </c>
      <c r="T652" s="153">
        <f>IF(Cartilha_GLOBAL!R652=0,0,IF(Cartilha_GLOBAL!R652&gt;0,"c","b"))</f>
        <v>0</v>
      </c>
    </row>
    <row r="653" ht="12.75" hidden="1" spans="1:20">
      <c r="A653" s="158">
        <f>Cartilha_GLOBAL!A653</f>
        <v>100206</v>
      </c>
      <c r="B653" s="94" t="str">
        <f>Cartilha_GLOBAL!B653</f>
        <v>SINAPI</v>
      </c>
      <c r="C653" s="104" t="str">
        <f>Cartilha_GLOBAL!C653</f>
        <v>TRANSPORTE HORIZONTAL COM JERICA DE 90 L, DE MASSA/ GRANEL (UNIDADE: M3XKM). AF_07/2019</v>
      </c>
      <c r="D653" s="94" t="str">
        <f>Cartilha_GLOBAL!D653</f>
        <v>M3XKM</v>
      </c>
      <c r="E653" s="105">
        <f>Cartilha_GLOBAL!$E653</f>
        <v>1240.27</v>
      </c>
      <c r="F653" s="182">
        <f>Cartilha_GLOBAL!$F653</f>
        <v>1522.31</v>
      </c>
      <c r="G653" s="108"/>
      <c r="H653" s="107">
        <f t="shared" si="36"/>
        <v>0</v>
      </c>
      <c r="I653" s="143">
        <f t="shared" si="37"/>
        <v>0</v>
      </c>
      <c r="J653" s="142"/>
      <c r="K653" s="146"/>
      <c r="L653" s="7" t="str">
        <f t="shared" si="38"/>
        <v/>
      </c>
      <c r="M653" s="7" t="str">
        <f t="shared" si="39"/>
        <v/>
      </c>
      <c r="N653" s="7" t="str">
        <f>Cartilha_GLOBAL!N653</f>
        <v/>
      </c>
      <c r="O653" s="144"/>
      <c r="Q653" s="151"/>
      <c r="R653" s="152">
        <v>0</v>
      </c>
      <c r="T653" s="153">
        <f>IF(Cartilha_GLOBAL!R653=0,0,IF(Cartilha_GLOBAL!R653&gt;0,"c","b"))</f>
        <v>0</v>
      </c>
    </row>
    <row r="654" ht="12.75" hidden="1" spans="1:20">
      <c r="A654" s="158">
        <f>Cartilha_GLOBAL!A654</f>
        <v>100207</v>
      </c>
      <c r="B654" s="94" t="str">
        <f>Cartilha_GLOBAL!B654</f>
        <v>SINAPI</v>
      </c>
      <c r="C654" s="104" t="str">
        <f>Cartilha_GLOBAL!C654</f>
        <v>TRANSPORTE HORIZONTAL COM CARREGADEIRA, DE MASSA/ GRANEL (UNIDADE: M3XKM). AF_07/2019</v>
      </c>
      <c r="D654" s="94" t="str">
        <f>Cartilha_GLOBAL!D654</f>
        <v>M3XKM</v>
      </c>
      <c r="E654" s="105">
        <f>Cartilha_GLOBAL!$E654</f>
        <v>465.45</v>
      </c>
      <c r="F654" s="182">
        <f>Cartilha_GLOBAL!$F654</f>
        <v>571.29</v>
      </c>
      <c r="G654" s="108"/>
      <c r="H654" s="107">
        <f t="shared" si="36"/>
        <v>0</v>
      </c>
      <c r="I654" s="143">
        <f t="shared" si="37"/>
        <v>0</v>
      </c>
      <c r="J654" s="142"/>
      <c r="K654" s="146"/>
      <c r="L654" s="7" t="str">
        <f t="shared" si="38"/>
        <v/>
      </c>
      <c r="M654" s="7" t="str">
        <f t="shared" si="39"/>
        <v/>
      </c>
      <c r="N654" s="7" t="str">
        <f>Cartilha_GLOBAL!N654</f>
        <v/>
      </c>
      <c r="O654" s="144"/>
      <c r="Q654" s="151"/>
      <c r="R654" s="152">
        <v>0</v>
      </c>
      <c r="T654" s="153">
        <f>IF(Cartilha_GLOBAL!R654=0,0,IF(Cartilha_GLOBAL!R654&gt;0,"c","b"))</f>
        <v>0</v>
      </c>
    </row>
    <row r="655" ht="12.75" hidden="1" spans="1:20">
      <c r="A655" s="158">
        <f>Cartilha_GLOBAL!A655</f>
        <v>100271</v>
      </c>
      <c r="B655" s="94" t="str">
        <f>Cartilha_GLOBAL!B655</f>
        <v>SINAPI</v>
      </c>
      <c r="C655" s="104" t="str">
        <f>Cartilha_GLOBAL!C655</f>
        <v>TRANSPORTE HORIZONTAL MANUAL, DE VIDRO (UNIDADE: M2XKM). AF_07/2019</v>
      </c>
      <c r="D655" s="94" t="str">
        <f>Cartilha_GLOBAL!D655</f>
        <v>M2XKM</v>
      </c>
      <c r="E655" s="105">
        <f>Cartilha_GLOBAL!$E655</f>
        <v>73.37</v>
      </c>
      <c r="F655" s="182">
        <f>Cartilha_GLOBAL!$F655</f>
        <v>90.05</v>
      </c>
      <c r="G655" s="108"/>
      <c r="H655" s="107">
        <f t="shared" si="36"/>
        <v>0</v>
      </c>
      <c r="I655" s="143">
        <f t="shared" si="37"/>
        <v>0</v>
      </c>
      <c r="J655" s="142"/>
      <c r="K655" s="146"/>
      <c r="L655" s="7" t="str">
        <f t="shared" si="38"/>
        <v/>
      </c>
      <c r="M655" s="7" t="str">
        <f t="shared" si="39"/>
        <v/>
      </c>
      <c r="N655" s="7" t="str">
        <f>Cartilha_GLOBAL!N655</f>
        <v/>
      </c>
      <c r="O655" s="144"/>
      <c r="Q655" s="151"/>
      <c r="R655" s="152">
        <v>0</v>
      </c>
      <c r="T655" s="153">
        <f>IF(Cartilha_GLOBAL!R655=0,0,IF(Cartilha_GLOBAL!R655&gt;0,"c","b"))</f>
        <v>0</v>
      </c>
    </row>
    <row r="656" ht="12.75" hidden="1" spans="1:20">
      <c r="A656" s="158">
        <f>Cartilha_GLOBAL!A656</f>
        <v>100273</v>
      </c>
      <c r="B656" s="94" t="str">
        <f>Cartilha_GLOBAL!B656</f>
        <v>SINAPI</v>
      </c>
      <c r="C656" s="104" t="str">
        <f>Cartilha_GLOBAL!C656</f>
        <v>TRANSPORTE HORIZONTAL MANUAL, DE TELA DE AÇO (UNIDADE: KGXKM). AF_07/2019</v>
      </c>
      <c r="D656" s="94" t="str">
        <f>Cartilha_GLOBAL!D656</f>
        <v>KGXKM</v>
      </c>
      <c r="E656" s="105">
        <f>Cartilha_GLOBAL!$E656</f>
        <v>3.82</v>
      </c>
      <c r="F656" s="182">
        <f>Cartilha_GLOBAL!$F656</f>
        <v>4.69</v>
      </c>
      <c r="G656" s="108"/>
      <c r="H656" s="107">
        <f t="shared" si="36"/>
        <v>0</v>
      </c>
      <c r="I656" s="143">
        <f t="shared" si="37"/>
        <v>0</v>
      </c>
      <c r="J656" s="142"/>
      <c r="K656" s="146"/>
      <c r="L656" s="7" t="str">
        <f t="shared" si="38"/>
        <v/>
      </c>
      <c r="M656" s="7" t="str">
        <f t="shared" si="39"/>
        <v/>
      </c>
      <c r="N656" s="7" t="str">
        <f>Cartilha_GLOBAL!N656</f>
        <v/>
      </c>
      <c r="O656" s="144"/>
      <c r="Q656" s="151"/>
      <c r="R656" s="152">
        <v>0</v>
      </c>
      <c r="T656" s="153">
        <f>IF(Cartilha_GLOBAL!R656=0,0,IF(Cartilha_GLOBAL!R656&gt;0,"c","b"))</f>
        <v>0</v>
      </c>
    </row>
    <row r="657" ht="12.75" hidden="1" spans="1:20">
      <c r="A657" s="158">
        <f>Cartilha_GLOBAL!A657</f>
        <v>100274</v>
      </c>
      <c r="B657" s="94" t="str">
        <f>Cartilha_GLOBAL!B657</f>
        <v>SINAPI</v>
      </c>
      <c r="C657" s="104" t="str">
        <f>Cartilha_GLOBAL!C657</f>
        <v>TRANSPORTE HORIZONTAL MANUAL, DE COMPENSADO DE MADEIRA (UNIDADE: M2XKM). AF_07/2019</v>
      </c>
      <c r="D657" s="94" t="str">
        <f>Cartilha_GLOBAL!D657</f>
        <v>M2XKM</v>
      </c>
      <c r="E657" s="105">
        <f>Cartilha_GLOBAL!$E657</f>
        <v>32.62</v>
      </c>
      <c r="F657" s="182">
        <f>Cartilha_GLOBAL!$F657</f>
        <v>40.04</v>
      </c>
      <c r="G657" s="108"/>
      <c r="H657" s="107">
        <f t="shared" si="36"/>
        <v>0</v>
      </c>
      <c r="I657" s="143">
        <f t="shared" si="37"/>
        <v>0</v>
      </c>
      <c r="J657" s="142"/>
      <c r="K657" s="146"/>
      <c r="L657" s="7" t="str">
        <f t="shared" si="38"/>
        <v/>
      </c>
      <c r="M657" s="7" t="str">
        <f t="shared" si="39"/>
        <v/>
      </c>
      <c r="N657" s="7" t="str">
        <f>Cartilha_GLOBAL!N657</f>
        <v/>
      </c>
      <c r="O657" s="144"/>
      <c r="Q657" s="151"/>
      <c r="R657" s="152">
        <v>0</v>
      </c>
      <c r="T657" s="153">
        <f>IF(Cartilha_GLOBAL!R657=0,0,IF(Cartilha_GLOBAL!R657&gt;0,"c","b"))</f>
        <v>0</v>
      </c>
    </row>
    <row r="658" ht="22.5" hidden="1" spans="1:20">
      <c r="A658" s="158">
        <f>Cartilha_GLOBAL!A658</f>
        <v>100275</v>
      </c>
      <c r="B658" s="94" t="str">
        <f>Cartilha_GLOBAL!B658</f>
        <v>SINAPI</v>
      </c>
      <c r="C658" s="104" t="str">
        <f>Cartilha_GLOBAL!C658</f>
        <v>TRANSPORTE HORIZONTAL MANUAL, DE TELHA TERMOACÚSTICA OU TELHA DE AÇO ZINCADO (UNIDADE: M2XKM). AF_07/2019</v>
      </c>
      <c r="D658" s="94" t="str">
        <f>Cartilha_GLOBAL!D658</f>
        <v>M2XKM</v>
      </c>
      <c r="E658" s="105">
        <f>Cartilha_GLOBAL!$E658</f>
        <v>21.09</v>
      </c>
      <c r="F658" s="182">
        <f>Cartilha_GLOBAL!$F658</f>
        <v>25.89</v>
      </c>
      <c r="G658" s="108"/>
      <c r="H658" s="107">
        <f t="shared" si="36"/>
        <v>0</v>
      </c>
      <c r="I658" s="143">
        <f t="shared" si="37"/>
        <v>0</v>
      </c>
      <c r="J658" s="142"/>
      <c r="K658" s="146"/>
      <c r="L658" s="7" t="str">
        <f t="shared" si="38"/>
        <v/>
      </c>
      <c r="M658" s="7" t="str">
        <f t="shared" si="39"/>
        <v/>
      </c>
      <c r="N658" s="7" t="str">
        <f>Cartilha_GLOBAL!N658</f>
        <v/>
      </c>
      <c r="O658" s="144"/>
      <c r="Q658" s="151"/>
      <c r="R658" s="152">
        <v>0</v>
      </c>
      <c r="T658" s="153">
        <f>IF(Cartilha_GLOBAL!R658=0,0,IF(Cartilha_GLOBAL!R658&gt;0,"c","b"))</f>
        <v>0</v>
      </c>
    </row>
    <row r="659" ht="22.5" hidden="1" spans="1:20">
      <c r="A659" s="158">
        <f>Cartilha_GLOBAL!A659</f>
        <v>100276</v>
      </c>
      <c r="B659" s="94" t="str">
        <f>Cartilha_GLOBAL!B659</f>
        <v>SINAPI</v>
      </c>
      <c r="C659" s="104" t="str">
        <f>Cartilha_GLOBAL!C659</f>
        <v>TRANSPORTE HORIZONTAL MANUAL, DE TELHA DE FIBROCIMENTO OU TELHA ESTRUTURAL DE FIBROCIMENTO, CANALETE 90 OU KALHETÃO (UNIDADE: M2XKM). AF_07/2019</v>
      </c>
      <c r="D659" s="94" t="str">
        <f>Cartilha_GLOBAL!D659</f>
        <v>M2XKM</v>
      </c>
      <c r="E659" s="105">
        <f>Cartilha_GLOBAL!$E659</f>
        <v>38.49</v>
      </c>
      <c r="F659" s="182">
        <f>Cartilha_GLOBAL!$F659</f>
        <v>47.24</v>
      </c>
      <c r="G659" s="108"/>
      <c r="H659" s="107">
        <f t="shared" si="36"/>
        <v>0</v>
      </c>
      <c r="I659" s="143">
        <f t="shared" si="37"/>
        <v>0</v>
      </c>
      <c r="J659" s="142"/>
      <c r="K659" s="146"/>
      <c r="L659" s="7" t="str">
        <f t="shared" si="38"/>
        <v/>
      </c>
      <c r="M659" s="7" t="str">
        <f t="shared" si="39"/>
        <v/>
      </c>
      <c r="N659" s="7" t="str">
        <f>Cartilha_GLOBAL!N659</f>
        <v/>
      </c>
      <c r="O659" s="144"/>
      <c r="Q659" s="151"/>
      <c r="R659" s="152">
        <v>0</v>
      </c>
      <c r="T659" s="153">
        <f>IF(Cartilha_GLOBAL!R659=0,0,IF(Cartilha_GLOBAL!R659&gt;0,"c","b"))</f>
        <v>0</v>
      </c>
    </row>
    <row r="660" ht="22.5" hidden="1" spans="1:20">
      <c r="A660" s="158">
        <f>Cartilha_GLOBAL!A660</f>
        <v>100255</v>
      </c>
      <c r="B660" s="94" t="str">
        <f>Cartilha_GLOBAL!B660</f>
        <v>SINAPI</v>
      </c>
      <c r="C660" s="104" t="str">
        <f>Cartilha_GLOBAL!C660</f>
        <v>TRANSPORTE HORIZONTAL MANUAL, DE TÁBUAS DE MADEIRA COM SEÇÃO TRANSVERSAL DE 2,5 X 25 CM E 2,5 X 30 CM (UNIDADE: MXKM). AF_07/2019</v>
      </c>
      <c r="D660" s="94" t="str">
        <f>Cartilha_GLOBAL!D660</f>
        <v>MXKM</v>
      </c>
      <c r="E660" s="105">
        <f>Cartilha_GLOBAL!$E660</f>
        <v>15.6</v>
      </c>
      <c r="F660" s="182">
        <f>Cartilha_GLOBAL!$F660</f>
        <v>19.15</v>
      </c>
      <c r="G660" s="108"/>
      <c r="H660" s="107">
        <f t="shared" si="36"/>
        <v>0</v>
      </c>
      <c r="I660" s="143">
        <f t="shared" si="37"/>
        <v>0</v>
      </c>
      <c r="J660" s="142"/>
      <c r="K660" s="146"/>
      <c r="L660" s="7" t="str">
        <f t="shared" si="38"/>
        <v/>
      </c>
      <c r="M660" s="7" t="str">
        <f t="shared" si="39"/>
        <v/>
      </c>
      <c r="N660" s="7" t="str">
        <f>Cartilha_GLOBAL!N660</f>
        <v/>
      </c>
      <c r="O660" s="144"/>
      <c r="Q660" s="151"/>
      <c r="R660" s="152">
        <v>0</v>
      </c>
      <c r="T660" s="153">
        <f>IF(Cartilha_GLOBAL!R660=0,0,IF(Cartilha_GLOBAL!R660&gt;0,"c","b"))</f>
        <v>0</v>
      </c>
    </row>
    <row r="661" ht="22.5" hidden="1" spans="1:20">
      <c r="A661" s="158">
        <f>Cartilha_GLOBAL!A661</f>
        <v>100256</v>
      </c>
      <c r="B661" s="94" t="str">
        <f>Cartilha_GLOBAL!B661</f>
        <v>SINAPI</v>
      </c>
      <c r="C661" s="104" t="str">
        <f>Cartilha_GLOBAL!C661</f>
        <v>TRANSPORTE HORIZONTAL MANUAL, DE CAIBROS DE MADEIRA COM SEÇÃO TRANSVERSAL DE 7,5 X 6 CM E 6 X 8 CM (UNIDADE: MXKM). AF_07/2019</v>
      </c>
      <c r="D661" s="94" t="str">
        <f>Cartilha_GLOBAL!D661</f>
        <v>MXKM</v>
      </c>
      <c r="E661" s="105">
        <f>Cartilha_GLOBAL!$E661</f>
        <v>10.4</v>
      </c>
      <c r="F661" s="182">
        <f>Cartilha_GLOBAL!$F661</f>
        <v>12.76</v>
      </c>
      <c r="G661" s="108"/>
      <c r="H661" s="107">
        <f t="shared" si="36"/>
        <v>0</v>
      </c>
      <c r="I661" s="143">
        <f t="shared" si="37"/>
        <v>0</v>
      </c>
      <c r="J661" s="142"/>
      <c r="K661" s="146"/>
      <c r="L661" s="7" t="str">
        <f t="shared" si="38"/>
        <v/>
      </c>
      <c r="M661" s="7" t="str">
        <f t="shared" si="39"/>
        <v/>
      </c>
      <c r="N661" s="7" t="str">
        <f>Cartilha_GLOBAL!N661</f>
        <v/>
      </c>
      <c r="O661" s="144"/>
      <c r="Q661" s="151"/>
      <c r="R661" s="152">
        <v>0</v>
      </c>
      <c r="T661" s="153">
        <f>IF(Cartilha_GLOBAL!R661=0,0,IF(Cartilha_GLOBAL!R661&gt;0,"c","b"))</f>
        <v>0</v>
      </c>
    </row>
    <row r="662" ht="22.5" hidden="1" spans="1:20">
      <c r="A662" s="158">
        <f>Cartilha_GLOBAL!A662</f>
        <v>100257</v>
      </c>
      <c r="B662" s="94" t="str">
        <f>Cartilha_GLOBAL!B662</f>
        <v>SINAPI</v>
      </c>
      <c r="C662" s="104" t="str">
        <f>Cartilha_GLOBAL!C662</f>
        <v>TRANSPORTE HORIZONTAL MANUAL, DE RIPAS DE MADEIRA COM SEÇÃO TRANSVERSAL DE 1 X 5 CM E 2 X 5 CM (UNIDADE: MXKM). AF_07/2019</v>
      </c>
      <c r="D662" s="94" t="str">
        <f>Cartilha_GLOBAL!D662</f>
        <v>MXKM</v>
      </c>
      <c r="E662" s="105">
        <f>Cartilha_GLOBAL!$E662</f>
        <v>6.24</v>
      </c>
      <c r="F662" s="182">
        <f>Cartilha_GLOBAL!$F662</f>
        <v>7.66</v>
      </c>
      <c r="G662" s="108"/>
      <c r="H662" s="107">
        <f t="shared" si="36"/>
        <v>0</v>
      </c>
      <c r="I662" s="143">
        <f t="shared" si="37"/>
        <v>0</v>
      </c>
      <c r="J662" s="142"/>
      <c r="K662" s="146"/>
      <c r="L662" s="7" t="str">
        <f t="shared" si="38"/>
        <v/>
      </c>
      <c r="M662" s="7" t="str">
        <f t="shared" si="39"/>
        <v/>
      </c>
      <c r="N662" s="7" t="str">
        <f>Cartilha_GLOBAL!N662</f>
        <v/>
      </c>
      <c r="O662" s="144"/>
      <c r="Q662" s="151"/>
      <c r="R662" s="152">
        <v>0</v>
      </c>
      <c r="T662" s="153">
        <f>IF(Cartilha_GLOBAL!R662=0,0,IF(Cartilha_GLOBAL!R662&gt;0,"c","b"))</f>
        <v>0</v>
      </c>
    </row>
    <row r="663" ht="22.5" hidden="1" spans="1:20">
      <c r="A663" s="158">
        <f>Cartilha_GLOBAL!A663</f>
        <v>100258</v>
      </c>
      <c r="B663" s="94" t="str">
        <f>Cartilha_GLOBAL!B663</f>
        <v>SINAPI</v>
      </c>
      <c r="C663" s="104" t="str">
        <f>Cartilha_GLOBAL!C663</f>
        <v>TRANSPORTE HORIZONTAL MANUAL, DE VIGAS DE MADEIRA COM SEÇÃO TRANSVERSAL DE 5 X 12 CM (UNIDADE: MXKM). AF_07/2019</v>
      </c>
      <c r="D663" s="94" t="str">
        <f>Cartilha_GLOBAL!D663</f>
        <v>MXKM</v>
      </c>
      <c r="E663" s="105">
        <f>Cartilha_GLOBAL!$E663</f>
        <v>15.6</v>
      </c>
      <c r="F663" s="182">
        <f>Cartilha_GLOBAL!$F663</f>
        <v>19.15</v>
      </c>
      <c r="G663" s="108"/>
      <c r="H663" s="107">
        <f t="shared" si="36"/>
        <v>0</v>
      </c>
      <c r="I663" s="143">
        <f t="shared" si="37"/>
        <v>0</v>
      </c>
      <c r="J663" s="142"/>
      <c r="K663" s="146"/>
      <c r="L663" s="7" t="str">
        <f t="shared" si="38"/>
        <v/>
      </c>
      <c r="M663" s="7" t="str">
        <f t="shared" si="39"/>
        <v/>
      </c>
      <c r="N663" s="7" t="str">
        <f>Cartilha_GLOBAL!N663</f>
        <v/>
      </c>
      <c r="O663" s="144"/>
      <c r="Q663" s="151"/>
      <c r="R663" s="152">
        <v>0</v>
      </c>
      <c r="T663" s="153">
        <f>IF(Cartilha_GLOBAL!R663=0,0,IF(Cartilha_GLOBAL!R663&gt;0,"c","b"))</f>
        <v>0</v>
      </c>
    </row>
    <row r="664" ht="22.5" hidden="1" spans="1:20">
      <c r="A664" s="158">
        <f>Cartilha_GLOBAL!A664</f>
        <v>100259</v>
      </c>
      <c r="B664" s="94" t="str">
        <f>Cartilha_GLOBAL!B664</f>
        <v>SINAPI</v>
      </c>
      <c r="C664" s="104" t="str">
        <f>Cartilha_GLOBAL!C664</f>
        <v>TRANSPORTE HORIZONTAL MANUAL, DE VIGAS DE MADEIRA COM SEÇÃO TRANSVERSAL DE 6 X 16 CM (UNIDADE: MXKM). AF_07/2019</v>
      </c>
      <c r="D664" s="94" t="str">
        <f>Cartilha_GLOBAL!D664</f>
        <v>MXKM</v>
      </c>
      <c r="E664" s="105">
        <f>Cartilha_GLOBAL!$E664</f>
        <v>30.73</v>
      </c>
      <c r="F664" s="182">
        <f>Cartilha_GLOBAL!$F664</f>
        <v>37.72</v>
      </c>
      <c r="G664" s="108"/>
      <c r="H664" s="107">
        <f t="shared" ref="H664:H727" si="40">IF(G664=0,0,F664)</f>
        <v>0</v>
      </c>
      <c r="I664" s="143">
        <f t="shared" ref="I664:I727" si="41">IF(ISBLANK(G664),0,IF(R664=0,ROUND(G664*H664,2),IF(R664="b",ROUNDDOWN(G664*H664,2),ROUNDUP(G664*H664,2))))</f>
        <v>0</v>
      </c>
      <c r="J664" s="142"/>
      <c r="K664" s="146"/>
      <c r="L664" s="7" t="str">
        <f t="shared" ref="L664:L727" si="42">IF(K664="X","x",IF(K664="xx","x",IF(I664&gt;0,"x","")))</f>
        <v/>
      </c>
      <c r="M664" s="7" t="str">
        <f t="shared" ref="M664:M727" si="43">IF(K664="X","x",IF(K664="xx","x",IF(I664&gt;0,"x","")))</f>
        <v/>
      </c>
      <c r="N664" s="7" t="str">
        <f>Cartilha_GLOBAL!N664</f>
        <v/>
      </c>
      <c r="O664" s="144"/>
      <c r="Q664" s="151"/>
      <c r="R664" s="152">
        <v>0</v>
      </c>
      <c r="T664" s="153">
        <f>IF(Cartilha_GLOBAL!R664=0,0,IF(Cartilha_GLOBAL!R664&gt;0,"c","b"))</f>
        <v>0</v>
      </c>
    </row>
    <row r="665" ht="22.5" hidden="1" spans="1:20">
      <c r="A665" s="158">
        <f>Cartilha_GLOBAL!A665</f>
        <v>100260</v>
      </c>
      <c r="B665" s="94" t="str">
        <f>Cartilha_GLOBAL!B665</f>
        <v>SINAPI</v>
      </c>
      <c r="C665" s="104" t="str">
        <f>Cartilha_GLOBAL!C665</f>
        <v>TRANSPORTE HORIZONTAL MANUAL, DE VERGALHÕES DE AÇO COM DIÂMETRO DE 5 MM (UNIDADE: KGXKM). AF_07/2019</v>
      </c>
      <c r="D665" s="94" t="str">
        <f>Cartilha_GLOBAL!D665</f>
        <v>KGXKM</v>
      </c>
      <c r="E665" s="105">
        <f>Cartilha_GLOBAL!$E665</f>
        <v>10.13</v>
      </c>
      <c r="F665" s="182">
        <f>Cartilha_GLOBAL!$F665</f>
        <v>12.43</v>
      </c>
      <c r="G665" s="108"/>
      <c r="H665" s="107">
        <f t="shared" si="40"/>
        <v>0</v>
      </c>
      <c r="I665" s="143">
        <f t="shared" si="41"/>
        <v>0</v>
      </c>
      <c r="J665" s="142"/>
      <c r="K665" s="146"/>
      <c r="L665" s="7" t="str">
        <f t="shared" si="42"/>
        <v/>
      </c>
      <c r="M665" s="7" t="str">
        <f t="shared" si="43"/>
        <v/>
      </c>
      <c r="N665" s="7" t="str">
        <f>Cartilha_GLOBAL!N665</f>
        <v/>
      </c>
      <c r="O665" s="144"/>
      <c r="Q665" s="151"/>
      <c r="R665" s="152">
        <v>0</v>
      </c>
      <c r="T665" s="153">
        <f>IF(Cartilha_GLOBAL!R665=0,0,IF(Cartilha_GLOBAL!R665&gt;0,"c","b"))</f>
        <v>0</v>
      </c>
    </row>
    <row r="666" ht="22.5" hidden="1" spans="1:20">
      <c r="A666" s="158">
        <f>Cartilha_GLOBAL!A666</f>
        <v>100261</v>
      </c>
      <c r="B666" s="94" t="str">
        <f>Cartilha_GLOBAL!B666</f>
        <v>SINAPI</v>
      </c>
      <c r="C666" s="104" t="str">
        <f>Cartilha_GLOBAL!C666</f>
        <v>TRANSPORTE HORIZONTAL MANUAL, DE VERGALHÕES DE AÇO COM DIÂMETRO DE 6,3 MM (UNIDADE: KGXKM). AF_07/2019</v>
      </c>
      <c r="D666" s="94" t="str">
        <f>Cartilha_GLOBAL!D666</f>
        <v>KGXKM</v>
      </c>
      <c r="E666" s="105">
        <f>Cartilha_GLOBAL!$E666</f>
        <v>6.36</v>
      </c>
      <c r="F666" s="182">
        <f>Cartilha_GLOBAL!$F666</f>
        <v>7.81</v>
      </c>
      <c r="G666" s="108"/>
      <c r="H666" s="107">
        <f t="shared" si="40"/>
        <v>0</v>
      </c>
      <c r="I666" s="143">
        <f t="shared" si="41"/>
        <v>0</v>
      </c>
      <c r="J666" s="142"/>
      <c r="K666" s="146"/>
      <c r="L666" s="7" t="str">
        <f t="shared" si="42"/>
        <v/>
      </c>
      <c r="M666" s="7" t="str">
        <f t="shared" si="43"/>
        <v/>
      </c>
      <c r="N666" s="7" t="str">
        <f>Cartilha_GLOBAL!N666</f>
        <v/>
      </c>
      <c r="O666" s="144"/>
      <c r="Q666" s="151"/>
      <c r="R666" s="152">
        <v>0</v>
      </c>
      <c r="T666" s="153">
        <f>IF(Cartilha_GLOBAL!R666=0,0,IF(Cartilha_GLOBAL!R666&gt;0,"c","b"))</f>
        <v>0</v>
      </c>
    </row>
    <row r="667" ht="22.5" hidden="1" spans="1:20">
      <c r="A667" s="158">
        <f>Cartilha_GLOBAL!A667</f>
        <v>100262</v>
      </c>
      <c r="B667" s="94" t="str">
        <f>Cartilha_GLOBAL!B667</f>
        <v>SINAPI</v>
      </c>
      <c r="C667" s="104" t="str">
        <f>Cartilha_GLOBAL!C667</f>
        <v>TRANSPORTE HORIZONTAL MANUAL, DE VERGALHÕES DE AÇO COM DIÂMETRO DE 8 MM (UNIDADE: KGXKM). AF_07/2019</v>
      </c>
      <c r="D667" s="94" t="str">
        <f>Cartilha_GLOBAL!D667</f>
        <v>KGXKM</v>
      </c>
      <c r="E667" s="105">
        <f>Cartilha_GLOBAL!$E667</f>
        <v>3.94</v>
      </c>
      <c r="F667" s="182">
        <f>Cartilha_GLOBAL!$F667</f>
        <v>4.84</v>
      </c>
      <c r="G667" s="108"/>
      <c r="H667" s="107">
        <f t="shared" si="40"/>
        <v>0</v>
      </c>
      <c r="I667" s="143">
        <f t="shared" si="41"/>
        <v>0</v>
      </c>
      <c r="J667" s="142"/>
      <c r="K667" s="146"/>
      <c r="L667" s="7" t="str">
        <f t="shared" si="42"/>
        <v/>
      </c>
      <c r="M667" s="7" t="str">
        <f t="shared" si="43"/>
        <v/>
      </c>
      <c r="N667" s="7" t="str">
        <f>Cartilha_GLOBAL!N667</f>
        <v/>
      </c>
      <c r="O667" s="144"/>
      <c r="Q667" s="151"/>
      <c r="R667" s="152">
        <v>0</v>
      </c>
      <c r="T667" s="153">
        <f>IF(Cartilha_GLOBAL!R667=0,0,IF(Cartilha_GLOBAL!R667&gt;0,"c","b"))</f>
        <v>0</v>
      </c>
    </row>
    <row r="668" ht="22.5" hidden="1" spans="1:20">
      <c r="A668" s="158">
        <f>Cartilha_GLOBAL!A668</f>
        <v>100263</v>
      </c>
      <c r="B668" s="94" t="str">
        <f>Cartilha_GLOBAL!B668</f>
        <v>SINAPI</v>
      </c>
      <c r="C668" s="104" t="str">
        <f>Cartilha_GLOBAL!C668</f>
        <v>TRANSPORTE HORIZONTAL MANUAL, DE VERGALHÕES DE AÇO COM DIÂMETRO DE 10 MM; 12,5 MM; 16 MM; 20 MM; 25 MM OU 32 MM (UNIDADE: KGXKM). AF_07/2019</v>
      </c>
      <c r="D668" s="94" t="str">
        <f>Cartilha_GLOBAL!D668</f>
        <v>KGXKM</v>
      </c>
      <c r="E668" s="105">
        <f>Cartilha_GLOBAL!$E668</f>
        <v>2.52</v>
      </c>
      <c r="F668" s="182">
        <f>Cartilha_GLOBAL!$F668</f>
        <v>3.09</v>
      </c>
      <c r="G668" s="108"/>
      <c r="H668" s="107">
        <f t="shared" si="40"/>
        <v>0</v>
      </c>
      <c r="I668" s="143">
        <f t="shared" si="41"/>
        <v>0</v>
      </c>
      <c r="J668" s="142"/>
      <c r="K668" s="146"/>
      <c r="L668" s="7" t="str">
        <f t="shared" si="42"/>
        <v/>
      </c>
      <c r="M668" s="7" t="str">
        <f t="shared" si="43"/>
        <v/>
      </c>
      <c r="N668" s="7" t="str">
        <f>Cartilha_GLOBAL!N668</f>
        <v/>
      </c>
      <c r="O668" s="144"/>
      <c r="Q668" s="151"/>
      <c r="R668" s="152">
        <v>0</v>
      </c>
      <c r="T668" s="153">
        <f>IF(Cartilha_GLOBAL!R668=0,0,IF(Cartilha_GLOBAL!R668&gt;0,"c","b"))</f>
        <v>0</v>
      </c>
    </row>
    <row r="669" ht="12.75" hidden="1" spans="1:20">
      <c r="A669" s="158">
        <f>Cartilha_GLOBAL!A669</f>
        <v>100264</v>
      </c>
      <c r="B669" s="94" t="str">
        <f>Cartilha_GLOBAL!B669</f>
        <v>SINAPI</v>
      </c>
      <c r="C669" s="104" t="str">
        <f>Cartilha_GLOBAL!C669</f>
        <v>TRANSPORTE HORIZONTAL MANUAL, DE JANELA (UNIDADE: M2XKM). AF_07/2019</v>
      </c>
      <c r="D669" s="94" t="str">
        <f>Cartilha_GLOBAL!D669</f>
        <v>M2XKM</v>
      </c>
      <c r="E669" s="105">
        <f>Cartilha_GLOBAL!$E669</f>
        <v>46.03</v>
      </c>
      <c r="F669" s="182">
        <f>Cartilha_GLOBAL!$F669</f>
        <v>56.5</v>
      </c>
      <c r="G669" s="108"/>
      <c r="H669" s="107">
        <f t="shared" si="40"/>
        <v>0</v>
      </c>
      <c r="I669" s="143">
        <f t="shared" si="41"/>
        <v>0</v>
      </c>
      <c r="J669" s="142"/>
      <c r="K669" s="146"/>
      <c r="L669" s="7" t="str">
        <f t="shared" si="42"/>
        <v/>
      </c>
      <c r="M669" s="7" t="str">
        <f t="shared" si="43"/>
        <v/>
      </c>
      <c r="N669" s="7" t="str">
        <f>Cartilha_GLOBAL!N669</f>
        <v/>
      </c>
      <c r="O669" s="144"/>
      <c r="Q669" s="151"/>
      <c r="R669" s="152">
        <v>0</v>
      </c>
      <c r="T669" s="153">
        <f>IF(Cartilha_GLOBAL!R669=0,0,IF(Cartilha_GLOBAL!R669&gt;0,"c","b"))</f>
        <v>0</v>
      </c>
    </row>
    <row r="670" ht="12.75" hidden="1" spans="1:20">
      <c r="A670" s="158">
        <f>Cartilha_GLOBAL!A670</f>
        <v>100266</v>
      </c>
      <c r="B670" s="94" t="str">
        <f>Cartilha_GLOBAL!B670</f>
        <v>SINAPI</v>
      </c>
      <c r="C670" s="104" t="str">
        <f>Cartilha_GLOBAL!C670</f>
        <v>TRANSPORTE HORIZONTAL MANUAL, DE PORTA (UNIDADE: UNIDXKM). AF_07/2019</v>
      </c>
      <c r="D670" s="94" t="str">
        <f>Cartilha_GLOBAL!D670</f>
        <v>UNXKM</v>
      </c>
      <c r="E670" s="105">
        <f>Cartilha_GLOBAL!$E670</f>
        <v>97.83</v>
      </c>
      <c r="F670" s="182">
        <f>Cartilha_GLOBAL!$F670</f>
        <v>120.08</v>
      </c>
      <c r="G670" s="108"/>
      <c r="H670" s="107">
        <f t="shared" si="40"/>
        <v>0</v>
      </c>
      <c r="I670" s="143">
        <f t="shared" si="41"/>
        <v>0</v>
      </c>
      <c r="J670" s="142"/>
      <c r="K670" s="146"/>
      <c r="L670" s="7" t="str">
        <f t="shared" si="42"/>
        <v/>
      </c>
      <c r="M670" s="7" t="str">
        <f t="shared" si="43"/>
        <v/>
      </c>
      <c r="N670" s="7" t="str">
        <f>Cartilha_GLOBAL!N670</f>
        <v/>
      </c>
      <c r="O670" s="144"/>
      <c r="Q670" s="151"/>
      <c r="R670" s="152">
        <v>0</v>
      </c>
      <c r="T670" s="153">
        <f>IF(Cartilha_GLOBAL!R670=0,0,IF(Cartilha_GLOBAL!R670&gt;0,"c","b"))</f>
        <v>0</v>
      </c>
    </row>
    <row r="671" ht="22.5" hidden="1" spans="1:20">
      <c r="A671" s="158">
        <f>Cartilha_GLOBAL!A671</f>
        <v>100268</v>
      </c>
      <c r="B671" s="94" t="str">
        <f>Cartilha_GLOBAL!B671</f>
        <v>SINAPI</v>
      </c>
      <c r="C671" s="104" t="str">
        <f>Cartilha_GLOBAL!C671</f>
        <v>TRANSPORTE HORIZONTAL MANUAL, DE BANCADA DE MÁRMORE OU GRANITO PARA COZINHA/LAVATÓRIO OU MÁRMORE SINTÉTICO COM CUBA INTEGRADA (UNIDADE: UNIDXKM). AF_07/2019</v>
      </c>
      <c r="D671" s="94" t="str">
        <f>Cartilha_GLOBAL!D671</f>
        <v>UNXKM</v>
      </c>
      <c r="E671" s="105">
        <f>Cartilha_GLOBAL!$E671</f>
        <v>97.83</v>
      </c>
      <c r="F671" s="182">
        <f>Cartilha_GLOBAL!$F671</f>
        <v>120.08</v>
      </c>
      <c r="G671" s="108"/>
      <c r="H671" s="107">
        <f t="shared" si="40"/>
        <v>0</v>
      </c>
      <c r="I671" s="143">
        <f t="shared" si="41"/>
        <v>0</v>
      </c>
      <c r="J671" s="142"/>
      <c r="K671" s="146"/>
      <c r="L671" s="7" t="str">
        <f t="shared" si="42"/>
        <v/>
      </c>
      <c r="M671" s="7" t="str">
        <f t="shared" si="43"/>
        <v/>
      </c>
      <c r="N671" s="7" t="str">
        <f>Cartilha_GLOBAL!N671</f>
        <v/>
      </c>
      <c r="O671" s="144"/>
      <c r="Q671" s="151"/>
      <c r="R671" s="152">
        <v>0</v>
      </c>
      <c r="T671" s="153">
        <f>IF(Cartilha_GLOBAL!R671=0,0,IF(Cartilha_GLOBAL!R671&gt;0,"c","b"))</f>
        <v>0</v>
      </c>
    </row>
    <row r="672" ht="12.75" hidden="1" spans="1:20">
      <c r="A672" s="154" t="str">
        <f>Cartilha_GLOBAL!A672</f>
        <v>2.2.3</v>
      </c>
      <c r="B672" s="94">
        <f>Cartilha_GLOBAL!B672</f>
        <v>0</v>
      </c>
      <c r="C672" s="161" t="str">
        <f>Cartilha_GLOBAL!C672</f>
        <v>TRANSPORTE HORIZONTAL COM CARRINHO</v>
      </c>
      <c r="D672" s="94">
        <f>Cartilha_GLOBAL!D672</f>
        <v>0</v>
      </c>
      <c r="E672" s="105">
        <f>Cartilha_GLOBAL!$E672</f>
        <v>0</v>
      </c>
      <c r="F672" s="182">
        <f>Cartilha_GLOBAL!$F672</f>
        <v>0</v>
      </c>
      <c r="G672" s="180"/>
      <c r="H672" s="181">
        <f t="shared" si="40"/>
        <v>0</v>
      </c>
      <c r="I672" s="186">
        <f t="shared" si="41"/>
        <v>0</v>
      </c>
      <c r="J672" s="142"/>
      <c r="K672" s="145" t="str">
        <f>IF(OR(SUM(I673:I688)&gt;0,SUM(I673:I688)&gt;0),"xx","")</f>
        <v/>
      </c>
      <c r="L672" s="7" t="str">
        <f t="shared" si="42"/>
        <v/>
      </c>
      <c r="M672" s="7" t="str">
        <f t="shared" si="43"/>
        <v/>
      </c>
      <c r="N672" s="7" t="str">
        <f>Cartilha_GLOBAL!N672</f>
        <v/>
      </c>
      <c r="O672" s="144"/>
      <c r="Q672" s="151"/>
      <c r="R672" s="152">
        <v>0</v>
      </c>
      <c r="T672" s="153">
        <f>IF(Cartilha_GLOBAL!R672=0,0,IF(Cartilha_GLOBAL!R672&gt;0,"c","b"))</f>
        <v>0</v>
      </c>
    </row>
    <row r="673" ht="22.5" hidden="1" spans="1:20">
      <c r="A673" s="158">
        <f>Cartilha_GLOBAL!A673</f>
        <v>100210</v>
      </c>
      <c r="B673" s="94" t="str">
        <f>Cartilha_GLOBAL!B673</f>
        <v>SINAPI</v>
      </c>
      <c r="C673" s="104" t="str">
        <f>Cartilha_GLOBAL!C673</f>
        <v>TRANSPORTE HORIZONTAL COM CARRINHO DE MÃO, DE BLOCOS VAZADOS DE CONCRETO OU CERÂMICO DE 19X19X39CM (UNIDADE: BLOCOXKM). AF_07/2019</v>
      </c>
      <c r="D673" s="94" t="str">
        <f>Cartilha_GLOBAL!D673</f>
        <v>UNXKM</v>
      </c>
      <c r="E673" s="105">
        <f>Cartilha_GLOBAL!$E673</f>
        <v>20.91</v>
      </c>
      <c r="F673" s="182">
        <f>Cartilha_GLOBAL!$F673</f>
        <v>25.66</v>
      </c>
      <c r="G673" s="108"/>
      <c r="H673" s="107">
        <f t="shared" si="40"/>
        <v>0</v>
      </c>
      <c r="I673" s="143">
        <f t="shared" si="41"/>
        <v>0</v>
      </c>
      <c r="J673" s="142"/>
      <c r="K673" s="145"/>
      <c r="L673" s="7" t="str">
        <f t="shared" si="42"/>
        <v/>
      </c>
      <c r="M673" s="7" t="str">
        <f t="shared" si="43"/>
        <v/>
      </c>
      <c r="N673" s="7" t="str">
        <f>Cartilha_GLOBAL!N673</f>
        <v/>
      </c>
      <c r="O673" s="144"/>
      <c r="Q673" s="151"/>
      <c r="R673" s="152">
        <v>0</v>
      </c>
      <c r="T673" s="153">
        <f>IF(Cartilha_GLOBAL!R673=0,0,IF(Cartilha_GLOBAL!R673&gt;0,"c","b"))</f>
        <v>0</v>
      </c>
    </row>
    <row r="674" ht="22.5" hidden="1" spans="1:20">
      <c r="A674" s="158">
        <f>Cartilha_GLOBAL!A674</f>
        <v>100211</v>
      </c>
      <c r="B674" s="94" t="str">
        <f>Cartilha_GLOBAL!B674</f>
        <v>SINAPI</v>
      </c>
      <c r="C674" s="104" t="str">
        <f>Cartilha_GLOBAL!C674</f>
        <v>TRANSPORTE HORIZONTAL COM CARRINHO DE MÃO, DE BLOCOS CERÂMICOS FURADOS NA HORIZONTAL DE 9X19X19CM (UNIDADE: BLOCOXKM). AF_07/2019</v>
      </c>
      <c r="D674" s="94" t="str">
        <f>Cartilha_GLOBAL!D674</f>
        <v>UNXKM</v>
      </c>
      <c r="E674" s="105">
        <f>Cartilha_GLOBAL!$E674</f>
        <v>8.07</v>
      </c>
      <c r="F674" s="182">
        <f>Cartilha_GLOBAL!$F674</f>
        <v>9.91</v>
      </c>
      <c r="G674" s="108"/>
      <c r="H674" s="107">
        <f t="shared" si="40"/>
        <v>0</v>
      </c>
      <c r="I674" s="143">
        <f t="shared" si="41"/>
        <v>0</v>
      </c>
      <c r="J674" s="142"/>
      <c r="K674" s="145"/>
      <c r="L674" s="7" t="str">
        <f t="shared" si="42"/>
        <v/>
      </c>
      <c r="M674" s="7" t="str">
        <f t="shared" si="43"/>
        <v/>
      </c>
      <c r="N674" s="7" t="str">
        <f>Cartilha_GLOBAL!N674</f>
        <v/>
      </c>
      <c r="O674" s="144"/>
      <c r="Q674" s="151"/>
      <c r="R674" s="152">
        <v>0</v>
      </c>
      <c r="T674" s="153">
        <f>IF(Cartilha_GLOBAL!R674=0,0,IF(Cartilha_GLOBAL!R674&gt;0,"c","b"))</f>
        <v>0</v>
      </c>
    </row>
    <row r="675" ht="22.5" hidden="1" spans="1:20">
      <c r="A675" s="158">
        <f>Cartilha_GLOBAL!A675</f>
        <v>100212</v>
      </c>
      <c r="B675" s="94" t="str">
        <f>Cartilha_GLOBAL!B675</f>
        <v>SINAPI</v>
      </c>
      <c r="C675" s="104" t="str">
        <f>Cartilha_GLOBAL!C675</f>
        <v>TRANSPORTE HORIZONTAL COM CARRINHO PLATAFORMA, DE BLOCOS VAZADOS DE CONCRETO OU CERÂMICO DE 19X19X39CM (UNIDADE: BLOCOXKM). AF_07/2019</v>
      </c>
      <c r="D675" s="94" t="str">
        <f>Cartilha_GLOBAL!D675</f>
        <v>UNXKM</v>
      </c>
      <c r="E675" s="105">
        <f>Cartilha_GLOBAL!$E675</f>
        <v>8.91</v>
      </c>
      <c r="F675" s="182">
        <f>Cartilha_GLOBAL!$F675</f>
        <v>10.94</v>
      </c>
      <c r="G675" s="108"/>
      <c r="H675" s="107">
        <f t="shared" si="40"/>
        <v>0</v>
      </c>
      <c r="I675" s="143">
        <f t="shared" si="41"/>
        <v>0</v>
      </c>
      <c r="J675" s="142"/>
      <c r="K675" s="145"/>
      <c r="L675" s="7" t="str">
        <f t="shared" si="42"/>
        <v/>
      </c>
      <c r="M675" s="7" t="str">
        <f t="shared" si="43"/>
        <v/>
      </c>
      <c r="N675" s="7" t="str">
        <f>Cartilha_GLOBAL!N675</f>
        <v/>
      </c>
      <c r="O675" s="144"/>
      <c r="Q675" s="151"/>
      <c r="R675" s="152">
        <v>0</v>
      </c>
      <c r="T675" s="153">
        <f>IF(Cartilha_GLOBAL!R675=0,0,IF(Cartilha_GLOBAL!R675&gt;0,"c","b"))</f>
        <v>0</v>
      </c>
    </row>
    <row r="676" ht="22.5" hidden="1" spans="1:20">
      <c r="A676" s="158">
        <f>Cartilha_GLOBAL!A676</f>
        <v>100213</v>
      </c>
      <c r="B676" s="94" t="str">
        <f>Cartilha_GLOBAL!B676</f>
        <v>SINAPI</v>
      </c>
      <c r="C676" s="104" t="str">
        <f>Cartilha_GLOBAL!C676</f>
        <v>TRANSPORTE HORIZONTAL COM CARRINHO PLATAFORMA, DE BLOCOS CERÂMICOS FURADOS NA HORIZONTAL DE 9X19X19CM (UNIDADE: BLOCOXKM). AF_07/2019</v>
      </c>
      <c r="D676" s="94" t="str">
        <f>Cartilha_GLOBAL!D676</f>
        <v>UNXKM</v>
      </c>
      <c r="E676" s="105">
        <f>Cartilha_GLOBAL!$E676</f>
        <v>3.2</v>
      </c>
      <c r="F676" s="182">
        <f>Cartilha_GLOBAL!$F676</f>
        <v>3.93</v>
      </c>
      <c r="G676" s="108"/>
      <c r="H676" s="107">
        <f t="shared" si="40"/>
        <v>0</v>
      </c>
      <c r="I676" s="143">
        <f t="shared" si="41"/>
        <v>0</v>
      </c>
      <c r="J676" s="142"/>
      <c r="K676" s="145"/>
      <c r="L676" s="7" t="str">
        <f t="shared" si="42"/>
        <v/>
      </c>
      <c r="M676" s="7" t="str">
        <f t="shared" si="43"/>
        <v/>
      </c>
      <c r="N676" s="7" t="str">
        <f>Cartilha_GLOBAL!N676</f>
        <v/>
      </c>
      <c r="O676" s="144"/>
      <c r="Q676" s="151"/>
      <c r="R676" s="152">
        <v>0</v>
      </c>
      <c r="T676" s="153">
        <f>IF(Cartilha_GLOBAL!R676=0,0,IF(Cartilha_GLOBAL!R676&gt;0,"c","b"))</f>
        <v>0</v>
      </c>
    </row>
    <row r="677" ht="22.5" hidden="1" spans="1:20">
      <c r="A677" s="158">
        <f>Cartilha_GLOBAL!A677</f>
        <v>100214</v>
      </c>
      <c r="B677" s="94" t="str">
        <f>Cartilha_GLOBAL!B677</f>
        <v>SINAPI</v>
      </c>
      <c r="C677" s="104" t="str">
        <f>Cartilha_GLOBAL!C677</f>
        <v>TRANSPORTE HORIZONTAL COM CARRINHO MINI PÁLETES, DE BLOCOS VAZADOS DE CONCRETO DE 19X19X39CM (UNIDADE: BLOCOXKM). AF_07/2019</v>
      </c>
      <c r="D677" s="94" t="str">
        <f>Cartilha_GLOBAL!D677</f>
        <v>UNXKM</v>
      </c>
      <c r="E677" s="105">
        <f>Cartilha_GLOBAL!$E677</f>
        <v>4.91</v>
      </c>
      <c r="F677" s="182">
        <f>Cartilha_GLOBAL!$F677</f>
        <v>6.03</v>
      </c>
      <c r="G677" s="108"/>
      <c r="H677" s="107">
        <f t="shared" si="40"/>
        <v>0</v>
      </c>
      <c r="I677" s="143">
        <f t="shared" si="41"/>
        <v>0</v>
      </c>
      <c r="J677" s="142"/>
      <c r="K677" s="145"/>
      <c r="L677" s="7" t="str">
        <f t="shared" si="42"/>
        <v/>
      </c>
      <c r="M677" s="7" t="str">
        <f t="shared" si="43"/>
        <v/>
      </c>
      <c r="N677" s="7" t="str">
        <f>Cartilha_GLOBAL!N677</f>
        <v/>
      </c>
      <c r="O677" s="144"/>
      <c r="Q677" s="151"/>
      <c r="R677" s="152">
        <v>0</v>
      </c>
      <c r="T677" s="153">
        <f>IF(Cartilha_GLOBAL!R677=0,0,IF(Cartilha_GLOBAL!R677&gt;0,"c","b"))</f>
        <v>0</v>
      </c>
    </row>
    <row r="678" ht="22.5" hidden="1" spans="1:20">
      <c r="A678" s="158">
        <f>Cartilha_GLOBAL!A678</f>
        <v>100215</v>
      </c>
      <c r="B678" s="94" t="str">
        <f>Cartilha_GLOBAL!B678</f>
        <v>SINAPI</v>
      </c>
      <c r="C678" s="104" t="str">
        <f>Cartilha_GLOBAL!C678</f>
        <v>TRANSPORTE HORIZONTAL COM CARRINHO MINI PÁLETES, DE BLOCOS CERÂMICOS FURADOS NA VERTICAL DE 19X19X39CM (UNIDADE: BLOCOXKM). AF_07/2019</v>
      </c>
      <c r="D678" s="94" t="str">
        <f>Cartilha_GLOBAL!D678</f>
        <v>UNXKM</v>
      </c>
      <c r="E678" s="105">
        <f>Cartilha_GLOBAL!$E678</f>
        <v>4.21</v>
      </c>
      <c r="F678" s="182">
        <f>Cartilha_GLOBAL!$F678</f>
        <v>5.17</v>
      </c>
      <c r="G678" s="108"/>
      <c r="H678" s="107">
        <f t="shared" si="40"/>
        <v>0</v>
      </c>
      <c r="I678" s="143">
        <f t="shared" si="41"/>
        <v>0</v>
      </c>
      <c r="J678" s="142"/>
      <c r="K678" s="145"/>
      <c r="L678" s="7" t="str">
        <f t="shared" si="42"/>
        <v/>
      </c>
      <c r="M678" s="7" t="str">
        <f t="shared" si="43"/>
        <v/>
      </c>
      <c r="N678" s="7" t="str">
        <f>Cartilha_GLOBAL!N678</f>
        <v/>
      </c>
      <c r="O678" s="144"/>
      <c r="Q678" s="151"/>
      <c r="R678" s="152">
        <v>0</v>
      </c>
      <c r="T678" s="153">
        <f>IF(Cartilha_GLOBAL!R678=0,0,IF(Cartilha_GLOBAL!R678&gt;0,"c","b"))</f>
        <v>0</v>
      </c>
    </row>
    <row r="679" ht="22.5" hidden="1" spans="1:20">
      <c r="A679" s="158">
        <f>Cartilha_GLOBAL!A679</f>
        <v>100216</v>
      </c>
      <c r="B679" s="94" t="str">
        <f>Cartilha_GLOBAL!B679</f>
        <v>SINAPI</v>
      </c>
      <c r="C679" s="104" t="str">
        <f>Cartilha_GLOBAL!C679</f>
        <v>TRANSPORTE HORIZONTAL COM CARRINHO MINI PÁLETES, DE BLOCOS CERÂMICOS FURADOS NA HORIZONTAL DE 9X19X19CM (UNIDADE: BLOCOXKM). AF_07/2019</v>
      </c>
      <c r="D679" s="94" t="str">
        <f>Cartilha_GLOBAL!D679</f>
        <v>UNXKM</v>
      </c>
      <c r="E679" s="105">
        <f>Cartilha_GLOBAL!$E679</f>
        <v>1.13</v>
      </c>
      <c r="F679" s="182">
        <f>Cartilha_GLOBAL!$F679</f>
        <v>1.39</v>
      </c>
      <c r="G679" s="108"/>
      <c r="H679" s="107">
        <f t="shared" si="40"/>
        <v>0</v>
      </c>
      <c r="I679" s="143">
        <f t="shared" si="41"/>
        <v>0</v>
      </c>
      <c r="J679" s="142"/>
      <c r="K679" s="145"/>
      <c r="L679" s="7" t="str">
        <f t="shared" si="42"/>
        <v/>
      </c>
      <c r="M679" s="7" t="str">
        <f t="shared" si="43"/>
        <v/>
      </c>
      <c r="N679" s="7" t="str">
        <f>Cartilha_GLOBAL!N679</f>
        <v/>
      </c>
      <c r="O679" s="144"/>
      <c r="Q679" s="151"/>
      <c r="R679" s="152">
        <v>0</v>
      </c>
      <c r="T679" s="153">
        <f>IF(Cartilha_GLOBAL!R679=0,0,IF(Cartilha_GLOBAL!R679&gt;0,"c","b"))</f>
        <v>0</v>
      </c>
    </row>
    <row r="680" ht="22.5" hidden="1" spans="1:20">
      <c r="A680" s="158">
        <f>Cartilha_GLOBAL!A680</f>
        <v>100221</v>
      </c>
      <c r="B680" s="94" t="str">
        <f>Cartilha_GLOBAL!B680</f>
        <v>SINAPI</v>
      </c>
      <c r="C680" s="104" t="str">
        <f>Cartilha_GLOBAL!C680</f>
        <v>TRANSPORTE HORIZONTAL COM CARRINHO DE MÃO, DE CAIXA COM REVESTIMENTO CERÂMICO (UNIDADE: M2XKM). AF_07/2019</v>
      </c>
      <c r="D680" s="94" t="str">
        <f>Cartilha_GLOBAL!D680</f>
        <v>M2XKM</v>
      </c>
      <c r="E680" s="105">
        <f>Cartilha_GLOBAL!$E680</f>
        <v>36.96</v>
      </c>
      <c r="F680" s="182">
        <f>Cartilha_GLOBAL!$F680</f>
        <v>45.36</v>
      </c>
      <c r="G680" s="108"/>
      <c r="H680" s="107">
        <f t="shared" si="40"/>
        <v>0</v>
      </c>
      <c r="I680" s="143">
        <f t="shared" si="41"/>
        <v>0</v>
      </c>
      <c r="J680" s="142"/>
      <c r="K680" s="145"/>
      <c r="L680" s="7" t="str">
        <f t="shared" si="42"/>
        <v/>
      </c>
      <c r="M680" s="7" t="str">
        <f t="shared" si="43"/>
        <v/>
      </c>
      <c r="N680" s="7" t="str">
        <f>Cartilha_GLOBAL!N680</f>
        <v/>
      </c>
      <c r="O680" s="144"/>
      <c r="Q680" s="151"/>
      <c r="R680" s="152">
        <v>0</v>
      </c>
      <c r="T680" s="153">
        <f>IF(Cartilha_GLOBAL!R680=0,0,IF(Cartilha_GLOBAL!R680&gt;0,"c","b"))</f>
        <v>0</v>
      </c>
    </row>
    <row r="681" ht="22.5" hidden="1" spans="1:20">
      <c r="A681" s="158">
        <f>Cartilha_GLOBAL!A681</f>
        <v>100222</v>
      </c>
      <c r="B681" s="94" t="str">
        <f>Cartilha_GLOBAL!B681</f>
        <v>SINAPI</v>
      </c>
      <c r="C681" s="104" t="str">
        <f>Cartilha_GLOBAL!C681</f>
        <v>TRANSPORTE HORIZONTAL COM CARRINHO PLATAFORMA, DE CAIXA COM REVESTIMENTO CERÂMICO (UNIDADE: M2XKM). AF_07/2019</v>
      </c>
      <c r="D681" s="94" t="str">
        <f>Cartilha_GLOBAL!D681</f>
        <v>M2XKM</v>
      </c>
      <c r="E681" s="105">
        <f>Cartilha_GLOBAL!$E681</f>
        <v>14</v>
      </c>
      <c r="F681" s="182">
        <f>Cartilha_GLOBAL!$F681</f>
        <v>17.18</v>
      </c>
      <c r="G681" s="108"/>
      <c r="H681" s="107">
        <f t="shared" si="40"/>
        <v>0</v>
      </c>
      <c r="I681" s="143">
        <f t="shared" si="41"/>
        <v>0</v>
      </c>
      <c r="J681" s="142"/>
      <c r="K681" s="145"/>
      <c r="L681" s="7" t="str">
        <f t="shared" si="42"/>
        <v/>
      </c>
      <c r="M681" s="7" t="str">
        <f t="shared" si="43"/>
        <v/>
      </c>
      <c r="N681" s="7" t="str">
        <f>Cartilha_GLOBAL!N681</f>
        <v/>
      </c>
      <c r="O681" s="144"/>
      <c r="Q681" s="151"/>
      <c r="R681" s="152">
        <v>0</v>
      </c>
      <c r="T681" s="153">
        <f>IF(Cartilha_GLOBAL!R681=0,0,IF(Cartilha_GLOBAL!R681&gt;0,"c","b"))</f>
        <v>0</v>
      </c>
    </row>
    <row r="682" ht="22.5" hidden="1" spans="1:20">
      <c r="A682" s="158">
        <f>Cartilha_GLOBAL!A682</f>
        <v>100223</v>
      </c>
      <c r="B682" s="94" t="str">
        <f>Cartilha_GLOBAL!B682</f>
        <v>SINAPI</v>
      </c>
      <c r="C682" s="104" t="str">
        <f>Cartilha_GLOBAL!C682</f>
        <v>TRANSPORTE HORIZONTAL COM CARRINHO MINI PÁLETES, DE CAIXA COM REVESTIMENTO CERÂMICO (UNIDADE: M2XKM). AF_07/2019</v>
      </c>
      <c r="D682" s="94" t="str">
        <f>Cartilha_GLOBAL!D682</f>
        <v>M2XKM</v>
      </c>
      <c r="E682" s="105">
        <f>Cartilha_GLOBAL!$E682</f>
        <v>6.55</v>
      </c>
      <c r="F682" s="182">
        <f>Cartilha_GLOBAL!$F682</f>
        <v>8.04</v>
      </c>
      <c r="G682" s="108"/>
      <c r="H682" s="107">
        <f t="shared" si="40"/>
        <v>0</v>
      </c>
      <c r="I682" s="143">
        <f t="shared" si="41"/>
        <v>0</v>
      </c>
      <c r="J682" s="142"/>
      <c r="K682" s="145"/>
      <c r="L682" s="7" t="str">
        <f t="shared" si="42"/>
        <v/>
      </c>
      <c r="M682" s="7" t="str">
        <f t="shared" si="43"/>
        <v/>
      </c>
      <c r="N682" s="7" t="str">
        <f>Cartilha_GLOBAL!N682</f>
        <v/>
      </c>
      <c r="O682" s="144"/>
      <c r="Q682" s="151"/>
      <c r="R682" s="152">
        <v>0</v>
      </c>
      <c r="T682" s="153">
        <f>IF(Cartilha_GLOBAL!R682=0,0,IF(Cartilha_GLOBAL!R682&gt;0,"c","b"))</f>
        <v>0</v>
      </c>
    </row>
    <row r="683" ht="22.5" hidden="1" spans="1:20">
      <c r="A683" s="158">
        <f>Cartilha_GLOBAL!A683</f>
        <v>100226</v>
      </c>
      <c r="B683" s="94" t="str">
        <f>Cartilha_GLOBAL!B683</f>
        <v>SINAPI</v>
      </c>
      <c r="C683" s="104" t="str">
        <f>Cartilha_GLOBAL!C683</f>
        <v>TRANSPORTE HORIZONTAL COM CARRINHO PLATAFORMA, DE LATA DE 18 LITROS (UNIDADE: LXKM). AF_07/2019</v>
      </c>
      <c r="D683" s="94" t="str">
        <f>Cartilha_GLOBAL!D683</f>
        <v>LXKM</v>
      </c>
      <c r="E683" s="105">
        <f>Cartilha_GLOBAL!$E683</f>
        <v>0.8</v>
      </c>
      <c r="F683" s="182">
        <f>Cartilha_GLOBAL!$F683</f>
        <v>0.98</v>
      </c>
      <c r="G683" s="108"/>
      <c r="H683" s="107">
        <f t="shared" si="40"/>
        <v>0</v>
      </c>
      <c r="I683" s="143">
        <f t="shared" si="41"/>
        <v>0</v>
      </c>
      <c r="J683" s="142"/>
      <c r="K683" s="145"/>
      <c r="L683" s="7" t="str">
        <f t="shared" si="42"/>
        <v/>
      </c>
      <c r="M683" s="7" t="str">
        <f t="shared" si="43"/>
        <v/>
      </c>
      <c r="N683" s="7" t="str">
        <f>Cartilha_GLOBAL!N683</f>
        <v/>
      </c>
      <c r="O683" s="144"/>
      <c r="Q683" s="151"/>
      <c r="R683" s="152">
        <v>0</v>
      </c>
      <c r="T683" s="153">
        <f>IF(Cartilha_GLOBAL!R683=0,0,IF(Cartilha_GLOBAL!R683&gt;0,"c","b"))</f>
        <v>0</v>
      </c>
    </row>
    <row r="684" ht="22.5" hidden="1" spans="1:20">
      <c r="A684" s="158">
        <f>Cartilha_GLOBAL!A684</f>
        <v>100227</v>
      </c>
      <c r="B684" s="94" t="str">
        <f>Cartilha_GLOBAL!B684</f>
        <v>SINAPI</v>
      </c>
      <c r="C684" s="104" t="str">
        <f>Cartilha_GLOBAL!C684</f>
        <v>TRANSPORTE HORIZONTAL COM CARRINHO RACIONAL, DE LATA DE 18 LITROS (UNIDADE: LXKM). AF_07/2019</v>
      </c>
      <c r="D684" s="94" t="str">
        <f>Cartilha_GLOBAL!D684</f>
        <v>LXKM</v>
      </c>
      <c r="E684" s="105">
        <f>Cartilha_GLOBAL!$E684</f>
        <v>1.19</v>
      </c>
      <c r="F684" s="182">
        <f>Cartilha_GLOBAL!$F684</f>
        <v>1.46</v>
      </c>
      <c r="G684" s="108"/>
      <c r="H684" s="107">
        <f t="shared" si="40"/>
        <v>0</v>
      </c>
      <c r="I684" s="143">
        <f t="shared" si="41"/>
        <v>0</v>
      </c>
      <c r="J684" s="142"/>
      <c r="K684" s="145"/>
      <c r="L684" s="7" t="str">
        <f t="shared" si="42"/>
        <v/>
      </c>
      <c r="M684" s="7" t="str">
        <f t="shared" si="43"/>
        <v/>
      </c>
      <c r="N684" s="7" t="str">
        <f>Cartilha_GLOBAL!N684</f>
        <v/>
      </c>
      <c r="O684" s="144"/>
      <c r="Q684" s="151"/>
      <c r="R684" s="152">
        <v>0</v>
      </c>
      <c r="T684" s="153">
        <f>IF(Cartilha_GLOBAL!R684=0,0,IF(Cartilha_GLOBAL!R684&gt;0,"c","b"))</f>
        <v>0</v>
      </c>
    </row>
    <row r="685" ht="33.75" hidden="1" spans="1:20">
      <c r="A685" s="158">
        <f>Cartilha_GLOBAL!A685</f>
        <v>100270</v>
      </c>
      <c r="B685" s="94" t="str">
        <f>Cartilha_GLOBAL!B685</f>
        <v>SINAPI</v>
      </c>
      <c r="C685" s="104" t="str">
        <f>Cartilha_GLOBAL!C685</f>
        <v>TRANSPORTE HORIZONTAL COM CARRINHO PLATAFORMA, DE BANCADA DE MÁRMORE OU GRANITO PARA COZINHA/LAVATÓRIO OU MÁRMORE SINTÉTICO COM CUBA INTEGRADA (UNIDADE: UNIDXKM). AF_07/2019</v>
      </c>
      <c r="D685" s="94" t="str">
        <f>Cartilha_GLOBAL!D685</f>
        <v>UNXKM</v>
      </c>
      <c r="E685" s="105">
        <f>Cartilha_GLOBAL!$E685</f>
        <v>73.33</v>
      </c>
      <c r="F685" s="182">
        <f>Cartilha_GLOBAL!$F685</f>
        <v>90.01</v>
      </c>
      <c r="G685" s="108"/>
      <c r="H685" s="107">
        <f t="shared" si="40"/>
        <v>0</v>
      </c>
      <c r="I685" s="143">
        <f t="shared" si="41"/>
        <v>0</v>
      </c>
      <c r="J685" s="142"/>
      <c r="K685" s="145"/>
      <c r="L685" s="7" t="str">
        <f t="shared" si="42"/>
        <v/>
      </c>
      <c r="M685" s="7" t="str">
        <f t="shared" si="43"/>
        <v/>
      </c>
      <c r="N685" s="7" t="str">
        <f>Cartilha_GLOBAL!N685</f>
        <v/>
      </c>
      <c r="O685" s="144"/>
      <c r="Q685" s="151"/>
      <c r="R685" s="152">
        <v>0</v>
      </c>
      <c r="T685" s="153">
        <f>IF(Cartilha_GLOBAL!R685=0,0,IF(Cartilha_GLOBAL!R685&gt;0,"c","b"))</f>
        <v>0</v>
      </c>
    </row>
    <row r="686" ht="22.5" hidden="1" spans="1:20">
      <c r="A686" s="158">
        <f>Cartilha_GLOBAL!A686</f>
        <v>100280</v>
      </c>
      <c r="B686" s="94" t="str">
        <f>Cartilha_GLOBAL!B686</f>
        <v>SINAPI</v>
      </c>
      <c r="C686" s="104" t="str">
        <f>Cartilha_GLOBAL!C686</f>
        <v>TRANSPORTE HORIZONTAL COM CARRINHO PLATAFORMA, DE BACIA SANITÁRIA, CAIXA ACOPLADA, TANQUE OU PIA (UNIDADE: UNIDXKM). AF_07/2019</v>
      </c>
      <c r="D686" s="94" t="str">
        <f>Cartilha_GLOBAL!D686</f>
        <v>UNXKM</v>
      </c>
      <c r="E686" s="105">
        <f>Cartilha_GLOBAL!$E686</f>
        <v>21.49</v>
      </c>
      <c r="F686" s="182">
        <f>Cartilha_GLOBAL!$F686</f>
        <v>26.38</v>
      </c>
      <c r="G686" s="108"/>
      <c r="H686" s="107">
        <f t="shared" si="40"/>
        <v>0</v>
      </c>
      <c r="I686" s="143">
        <f t="shared" si="41"/>
        <v>0</v>
      </c>
      <c r="J686" s="142"/>
      <c r="K686" s="145"/>
      <c r="L686" s="7" t="str">
        <f t="shared" si="42"/>
        <v/>
      </c>
      <c r="M686" s="7" t="str">
        <f t="shared" si="43"/>
        <v/>
      </c>
      <c r="N686" s="7" t="str">
        <f>Cartilha_GLOBAL!N686</f>
        <v/>
      </c>
      <c r="O686" s="144"/>
      <c r="Q686" s="151"/>
      <c r="R686" s="152">
        <v>0</v>
      </c>
      <c r="T686" s="153">
        <f>IF(Cartilha_GLOBAL!R686=0,0,IF(Cartilha_GLOBAL!R686&gt;0,"c","b"))</f>
        <v>0</v>
      </c>
    </row>
    <row r="687" ht="22.5" hidden="1" spans="1:20">
      <c r="A687" s="158">
        <f>Cartilha_GLOBAL!A687</f>
        <v>100283</v>
      </c>
      <c r="B687" s="94" t="str">
        <f>Cartilha_GLOBAL!B687</f>
        <v>SINAPI</v>
      </c>
      <c r="C687" s="104" t="str">
        <f>Cartilha_GLOBAL!C687</f>
        <v>TRANSPORTE HORIZONTAL COM CARRINHO PLATAFORMA, DE TELHA DE CONCRETO OU CERÂMICA (UNIDADE: M2XKM). AF_07/2019</v>
      </c>
      <c r="D687" s="94" t="str">
        <f>Cartilha_GLOBAL!D687</f>
        <v>M2XKM</v>
      </c>
      <c r="E687" s="105">
        <f>Cartilha_GLOBAL!$E687</f>
        <v>29.61</v>
      </c>
      <c r="F687" s="182">
        <f>Cartilha_GLOBAL!$F687</f>
        <v>36.34</v>
      </c>
      <c r="G687" s="108"/>
      <c r="H687" s="107">
        <f t="shared" si="40"/>
        <v>0</v>
      </c>
      <c r="I687" s="143">
        <f t="shared" si="41"/>
        <v>0</v>
      </c>
      <c r="J687" s="142"/>
      <c r="K687" s="145"/>
      <c r="L687" s="7" t="str">
        <f t="shared" si="42"/>
        <v/>
      </c>
      <c r="M687" s="7" t="str">
        <f t="shared" si="43"/>
        <v/>
      </c>
      <c r="N687" s="7" t="str">
        <f>Cartilha_GLOBAL!N687</f>
        <v/>
      </c>
      <c r="O687" s="144"/>
      <c r="Q687" s="151"/>
      <c r="R687" s="152">
        <v>0</v>
      </c>
      <c r="T687" s="153">
        <f>IF(Cartilha_GLOBAL!R687=0,0,IF(Cartilha_GLOBAL!R687&gt;0,"c","b"))</f>
        <v>0</v>
      </c>
    </row>
    <row r="688" ht="22.5" hidden="1" spans="1:20">
      <c r="A688" s="158">
        <f>Cartilha_GLOBAL!A688</f>
        <v>100286</v>
      </c>
      <c r="B688" s="94" t="str">
        <f>Cartilha_GLOBAL!B688</f>
        <v>SINAPI</v>
      </c>
      <c r="C688" s="104" t="str">
        <f>Cartilha_GLOBAL!C688</f>
        <v>TRANSPORTE HORIZONTAL COM CARRINHO PLATAFORMA, DE BARRAMENTO BLINDADO (UNIDADE: MXKM). AF_07/2019</v>
      </c>
      <c r="D688" s="94" t="str">
        <f>Cartilha_GLOBAL!D688</f>
        <v>MXKM</v>
      </c>
      <c r="E688" s="105">
        <f>Cartilha_GLOBAL!$E688</f>
        <v>16.04</v>
      </c>
      <c r="F688" s="182">
        <f>Cartilha_GLOBAL!$F688</f>
        <v>19.69</v>
      </c>
      <c r="G688" s="108"/>
      <c r="H688" s="107">
        <f t="shared" si="40"/>
        <v>0</v>
      </c>
      <c r="I688" s="143">
        <f t="shared" si="41"/>
        <v>0</v>
      </c>
      <c r="J688" s="142"/>
      <c r="K688" s="145"/>
      <c r="L688" s="7" t="str">
        <f t="shared" si="42"/>
        <v/>
      </c>
      <c r="M688" s="7" t="str">
        <f t="shared" si="43"/>
        <v/>
      </c>
      <c r="N688" s="7" t="str">
        <f>Cartilha_GLOBAL!N688</f>
        <v/>
      </c>
      <c r="O688" s="144"/>
      <c r="Q688" s="151"/>
      <c r="R688" s="152">
        <v>0</v>
      </c>
      <c r="T688" s="153">
        <f>IF(Cartilha_GLOBAL!R688=0,0,IF(Cartilha_GLOBAL!R688&gt;0,"c","b"))</f>
        <v>0</v>
      </c>
    </row>
    <row r="689" ht="12.75" hidden="1" spans="1:20">
      <c r="A689" s="154" t="str">
        <f>Cartilha_GLOBAL!A689</f>
        <v>2.2.4</v>
      </c>
      <c r="B689" s="94">
        <f>Cartilha_GLOBAL!B689</f>
        <v>0</v>
      </c>
      <c r="C689" s="161" t="str">
        <f>Cartilha_GLOBAL!C689</f>
        <v>TRANSPORTE MANUAL HORIZONTAL</v>
      </c>
      <c r="D689" s="94">
        <f>Cartilha_GLOBAL!D689</f>
        <v>0</v>
      </c>
      <c r="E689" s="105">
        <f>Cartilha_GLOBAL!$E689</f>
        <v>0</v>
      </c>
      <c r="F689" s="182">
        <f>Cartilha_GLOBAL!$F689</f>
        <v>0</v>
      </c>
      <c r="G689" s="180"/>
      <c r="H689" s="181">
        <f t="shared" si="40"/>
        <v>0</v>
      </c>
      <c r="I689" s="186">
        <f t="shared" si="41"/>
        <v>0</v>
      </c>
      <c r="J689" s="142"/>
      <c r="K689" s="145" t="str">
        <f>IF(OR(SUM(I690:I714)&gt;0,SUM(I690:I714)&gt;0),"xx","")</f>
        <v/>
      </c>
      <c r="L689" s="7" t="str">
        <f t="shared" si="42"/>
        <v/>
      </c>
      <c r="M689" s="7" t="str">
        <f t="shared" si="43"/>
        <v/>
      </c>
      <c r="N689" s="7" t="str">
        <f>Cartilha_GLOBAL!N689</f>
        <v/>
      </c>
      <c r="O689" s="144"/>
      <c r="Q689" s="151"/>
      <c r="R689" s="152">
        <v>0</v>
      </c>
      <c r="T689" s="153">
        <f>IF(Cartilha_GLOBAL!R689=0,0,IF(Cartilha_GLOBAL!R689&gt;0,"c","b"))</f>
        <v>0</v>
      </c>
    </row>
    <row r="690" ht="22.5" hidden="1" spans="1:20">
      <c r="A690" s="158">
        <f>Cartilha_GLOBAL!A690</f>
        <v>100220</v>
      </c>
      <c r="B690" s="94" t="str">
        <f>Cartilha_GLOBAL!B690</f>
        <v>SINAPI</v>
      </c>
      <c r="C690" s="104" t="str">
        <f>Cartilha_GLOBAL!C690</f>
        <v>TRANSPORTE HORIZONTAL MANUAL, DE CAIXA COM REVESTIMENTO CERÂMICO (UNIDADE: M2XKM). AF_07/2019</v>
      </c>
      <c r="D690" s="94" t="str">
        <f>Cartilha_GLOBAL!D690</f>
        <v>M2XKM</v>
      </c>
      <c r="E690" s="105">
        <f>Cartilha_GLOBAL!$E690</f>
        <v>32.61</v>
      </c>
      <c r="F690" s="182">
        <f>Cartilha_GLOBAL!$F690</f>
        <v>40.03</v>
      </c>
      <c r="G690" s="108"/>
      <c r="H690" s="107">
        <f t="shared" si="40"/>
        <v>0</v>
      </c>
      <c r="I690" s="143">
        <f t="shared" si="41"/>
        <v>0</v>
      </c>
      <c r="J690" s="142"/>
      <c r="K690" s="145"/>
      <c r="L690" s="7" t="str">
        <f t="shared" si="42"/>
        <v/>
      </c>
      <c r="M690" s="7" t="str">
        <f t="shared" si="43"/>
        <v/>
      </c>
      <c r="N690" s="7" t="str">
        <f>Cartilha_GLOBAL!N690</f>
        <v/>
      </c>
      <c r="O690" s="144"/>
      <c r="Q690" s="151"/>
      <c r="R690" s="152">
        <v>0</v>
      </c>
      <c r="T690" s="153">
        <f>IF(Cartilha_GLOBAL!R690=0,0,IF(Cartilha_GLOBAL!R690&gt;0,"c","b"))</f>
        <v>0</v>
      </c>
    </row>
    <row r="691" ht="12.75" hidden="1" spans="1:20">
      <c r="A691" s="158">
        <f>Cartilha_GLOBAL!A691</f>
        <v>100225</v>
      </c>
      <c r="B691" s="94" t="str">
        <f>Cartilha_GLOBAL!B691</f>
        <v>SINAPI</v>
      </c>
      <c r="C691" s="104" t="str">
        <f>Cartilha_GLOBAL!C691</f>
        <v>TRANSPORTE HORIZONTAL MANUAL, DE LATA DE 18 LITROS (UNIDADE: LXKM). AF_07/2019</v>
      </c>
      <c r="D691" s="94" t="str">
        <f>Cartilha_GLOBAL!D691</f>
        <v>LXKM</v>
      </c>
      <c r="E691" s="105">
        <f>Cartilha_GLOBAL!$E691</f>
        <v>2.56</v>
      </c>
      <c r="F691" s="182">
        <f>Cartilha_GLOBAL!$F691</f>
        <v>3.14</v>
      </c>
      <c r="G691" s="108"/>
      <c r="H691" s="107">
        <f t="shared" si="40"/>
        <v>0</v>
      </c>
      <c r="I691" s="143">
        <f t="shared" si="41"/>
        <v>0</v>
      </c>
      <c r="J691" s="142"/>
      <c r="K691" s="145"/>
      <c r="L691" s="7" t="str">
        <f t="shared" si="42"/>
        <v/>
      </c>
      <c r="M691" s="7" t="str">
        <f t="shared" si="43"/>
        <v/>
      </c>
      <c r="N691" s="7" t="str">
        <f>Cartilha_GLOBAL!N691</f>
        <v/>
      </c>
      <c r="O691" s="144"/>
      <c r="Q691" s="151"/>
      <c r="R691" s="152">
        <v>0</v>
      </c>
      <c r="T691" s="153">
        <f>IF(Cartilha_GLOBAL!R691=0,0,IF(Cartilha_GLOBAL!R691&gt;0,"c","b"))</f>
        <v>0</v>
      </c>
    </row>
    <row r="692" ht="22.5" hidden="1" spans="1:20">
      <c r="A692" s="158">
        <f>Cartilha_GLOBAL!A692</f>
        <v>100236</v>
      </c>
      <c r="B692" s="94" t="str">
        <f>Cartilha_GLOBAL!B692</f>
        <v>SINAPI</v>
      </c>
      <c r="C692" s="104" t="str">
        <f>Cartilha_GLOBAL!C692</f>
        <v>TRANSPORTE HORIZONTAL MANUAL, DE TUBO DE PVC SOLDÁVEL COM DIÂMETRO MENOR OU IGUAL A 60 MM (UNIDADE: MXKM). AF_07/2019</v>
      </c>
      <c r="D692" s="94" t="str">
        <f>Cartilha_GLOBAL!D692</f>
        <v>MXKM</v>
      </c>
      <c r="E692" s="105">
        <f>Cartilha_GLOBAL!$E692</f>
        <v>3.25</v>
      </c>
      <c r="F692" s="182">
        <f>Cartilha_GLOBAL!$F692</f>
        <v>3.99</v>
      </c>
      <c r="G692" s="108"/>
      <c r="H692" s="107">
        <f t="shared" si="40"/>
        <v>0</v>
      </c>
      <c r="I692" s="143">
        <f t="shared" si="41"/>
        <v>0</v>
      </c>
      <c r="J692" s="142"/>
      <c r="K692" s="145"/>
      <c r="L692" s="7" t="str">
        <f t="shared" si="42"/>
        <v/>
      </c>
      <c r="M692" s="7" t="str">
        <f t="shared" si="43"/>
        <v/>
      </c>
      <c r="N692" s="7" t="str">
        <f>Cartilha_GLOBAL!N692</f>
        <v/>
      </c>
      <c r="O692" s="144"/>
      <c r="Q692" s="151"/>
      <c r="R692" s="152">
        <v>0</v>
      </c>
      <c r="T692" s="153">
        <f>IF(Cartilha_GLOBAL!R692=0,0,IF(Cartilha_GLOBAL!R692&gt;0,"c","b"))</f>
        <v>0</v>
      </c>
    </row>
    <row r="693" ht="22.5" hidden="1" spans="1:20">
      <c r="A693" s="158">
        <f>Cartilha_GLOBAL!A693</f>
        <v>100237</v>
      </c>
      <c r="B693" s="94" t="str">
        <f>Cartilha_GLOBAL!B693</f>
        <v>SINAPI</v>
      </c>
      <c r="C693" s="104" t="str">
        <f>Cartilha_GLOBAL!C693</f>
        <v>TRANSPORTE HORIZONTAL MANUAL, DE TUBO DE PVC SOLDÁVEL COM DIÂMETRO MAIOR QUE 60 MM E MENOR OU IGUAL A 85 MM (UNIDADE: MXKM). AF_07/2019</v>
      </c>
      <c r="D693" s="94" t="str">
        <f>Cartilha_GLOBAL!D693</f>
        <v>MXKM</v>
      </c>
      <c r="E693" s="105">
        <f>Cartilha_GLOBAL!$E693</f>
        <v>3.9</v>
      </c>
      <c r="F693" s="182">
        <f>Cartilha_GLOBAL!$F693</f>
        <v>4.79</v>
      </c>
      <c r="G693" s="108"/>
      <c r="H693" s="107">
        <f t="shared" si="40"/>
        <v>0</v>
      </c>
      <c r="I693" s="143">
        <f t="shared" si="41"/>
        <v>0</v>
      </c>
      <c r="J693" s="142"/>
      <c r="K693" s="145"/>
      <c r="L693" s="7" t="str">
        <f t="shared" si="42"/>
        <v/>
      </c>
      <c r="M693" s="7" t="str">
        <f t="shared" si="43"/>
        <v/>
      </c>
      <c r="N693" s="7" t="str">
        <f>Cartilha_GLOBAL!N693</f>
        <v/>
      </c>
      <c r="O693" s="144"/>
      <c r="Q693" s="151"/>
      <c r="R693" s="152">
        <v>0</v>
      </c>
      <c r="T693" s="153">
        <f>IF(Cartilha_GLOBAL!R693=0,0,IF(Cartilha_GLOBAL!R693&gt;0,"c","b"))</f>
        <v>0</v>
      </c>
    </row>
    <row r="694" ht="22.5" hidden="1" spans="1:20">
      <c r="A694" s="158">
        <f>Cartilha_GLOBAL!A694</f>
        <v>100238</v>
      </c>
      <c r="B694" s="94" t="str">
        <f>Cartilha_GLOBAL!B694</f>
        <v>SINAPI</v>
      </c>
      <c r="C694" s="104" t="str">
        <f>Cartilha_GLOBAL!C694</f>
        <v>TRANSPORTE HORIZONTAL MANUAL, DE TUBO DE CPVC COM DIÂMETRO MENOR OU IGUAL A 73 MM (UNIDADE: MXKM). AF_07/2019</v>
      </c>
      <c r="D694" s="94" t="str">
        <f>Cartilha_GLOBAL!D694</f>
        <v>MXKM</v>
      </c>
      <c r="E694" s="105">
        <f>Cartilha_GLOBAL!$E694</f>
        <v>6.24</v>
      </c>
      <c r="F694" s="182">
        <f>Cartilha_GLOBAL!$F694</f>
        <v>7.66</v>
      </c>
      <c r="G694" s="108"/>
      <c r="H694" s="107">
        <f t="shared" si="40"/>
        <v>0</v>
      </c>
      <c r="I694" s="143">
        <f t="shared" si="41"/>
        <v>0</v>
      </c>
      <c r="J694" s="142"/>
      <c r="K694" s="145"/>
      <c r="L694" s="7" t="str">
        <f t="shared" si="42"/>
        <v/>
      </c>
      <c r="M694" s="7" t="str">
        <f t="shared" si="43"/>
        <v/>
      </c>
      <c r="N694" s="7" t="str">
        <f>Cartilha_GLOBAL!N694</f>
        <v/>
      </c>
      <c r="O694" s="144"/>
      <c r="Q694" s="151"/>
      <c r="R694" s="152">
        <v>0</v>
      </c>
      <c r="T694" s="153">
        <f>IF(Cartilha_GLOBAL!R694=0,0,IF(Cartilha_GLOBAL!R694&gt;0,"c","b"))</f>
        <v>0</v>
      </c>
    </row>
    <row r="695" ht="22.5" hidden="1" spans="1:20">
      <c r="A695" s="158">
        <f>Cartilha_GLOBAL!A695</f>
        <v>100239</v>
      </c>
      <c r="B695" s="94" t="str">
        <f>Cartilha_GLOBAL!B695</f>
        <v>SINAPI</v>
      </c>
      <c r="C695" s="104" t="str">
        <f>Cartilha_GLOBAL!C695</f>
        <v>TRANSPORTE HORIZONTAL MANUAL, DE TUBO DE CPVC COM DIÂMETRO MAIOR QUE 73 MM E MENOR OU IGUAL A 89 MM (UNIDADE: MXKM). AF_07/2019</v>
      </c>
      <c r="D695" s="94" t="str">
        <f>Cartilha_GLOBAL!D695</f>
        <v>MXKM</v>
      </c>
      <c r="E695" s="105">
        <f>Cartilha_GLOBAL!$E695</f>
        <v>7.8</v>
      </c>
      <c r="F695" s="182">
        <f>Cartilha_GLOBAL!$F695</f>
        <v>9.57</v>
      </c>
      <c r="G695" s="108"/>
      <c r="H695" s="107">
        <f t="shared" si="40"/>
        <v>0</v>
      </c>
      <c r="I695" s="143">
        <f t="shared" si="41"/>
        <v>0</v>
      </c>
      <c r="J695" s="142"/>
      <c r="K695" s="145"/>
      <c r="L695" s="7" t="str">
        <f t="shared" si="42"/>
        <v/>
      </c>
      <c r="M695" s="7" t="str">
        <f t="shared" si="43"/>
        <v/>
      </c>
      <c r="N695" s="7" t="str">
        <f>Cartilha_GLOBAL!N695</f>
        <v/>
      </c>
      <c r="O695" s="144"/>
      <c r="Q695" s="151"/>
      <c r="R695" s="152">
        <v>0</v>
      </c>
      <c r="T695" s="153">
        <f>IF(Cartilha_GLOBAL!R695=0,0,IF(Cartilha_GLOBAL!R695&gt;0,"c","b"))</f>
        <v>0</v>
      </c>
    </row>
    <row r="696" ht="22.5" hidden="1" spans="1:20">
      <c r="A696" s="158">
        <f>Cartilha_GLOBAL!A696</f>
        <v>100240</v>
      </c>
      <c r="B696" s="94" t="str">
        <f>Cartilha_GLOBAL!B696</f>
        <v>SINAPI</v>
      </c>
      <c r="C696" s="104" t="str">
        <f>Cartilha_GLOBAL!C696</f>
        <v>TRANSPORTE HORIZONTAL MANUAL, DE TUBO DE PPR - PN12 OU PN25 - COM DIÂMETRO MENOR OU IGUAL A 50 MM (UNIDADE: MXKM). AF_07/2019</v>
      </c>
      <c r="D696" s="94" t="str">
        <f>Cartilha_GLOBAL!D696</f>
        <v>MXKM</v>
      </c>
      <c r="E696" s="105">
        <f>Cartilha_GLOBAL!$E696</f>
        <v>4.67</v>
      </c>
      <c r="F696" s="182">
        <f>Cartilha_GLOBAL!$F696</f>
        <v>5.73</v>
      </c>
      <c r="G696" s="108"/>
      <c r="H696" s="107">
        <f t="shared" si="40"/>
        <v>0</v>
      </c>
      <c r="I696" s="143">
        <f t="shared" si="41"/>
        <v>0</v>
      </c>
      <c r="J696" s="142"/>
      <c r="K696" s="145"/>
      <c r="L696" s="7" t="str">
        <f t="shared" si="42"/>
        <v/>
      </c>
      <c r="M696" s="7" t="str">
        <f t="shared" si="43"/>
        <v/>
      </c>
      <c r="N696" s="7" t="str">
        <f>Cartilha_GLOBAL!N696</f>
        <v/>
      </c>
      <c r="O696" s="144"/>
      <c r="Q696" s="151"/>
      <c r="R696" s="152">
        <v>0</v>
      </c>
      <c r="T696" s="153">
        <f>IF(Cartilha_GLOBAL!R696=0,0,IF(Cartilha_GLOBAL!R696&gt;0,"c","b"))</f>
        <v>0</v>
      </c>
    </row>
    <row r="697" ht="22.5" hidden="1" spans="1:20">
      <c r="A697" s="158">
        <f>Cartilha_GLOBAL!A697</f>
        <v>100241</v>
      </c>
      <c r="B697" s="94" t="str">
        <f>Cartilha_GLOBAL!B697</f>
        <v>SINAPI</v>
      </c>
      <c r="C697" s="104" t="str">
        <f>Cartilha_GLOBAL!C697</f>
        <v>TRANSPORTE HORIZONTAL MANUAL, DE TUBO DE PPR - PN12 OU PN25 - COM DIÂMETRO MAIOR QUE 50 MM E MENOR OU IGUAL A 75 MM (UNIDADE: MXKM). AF_07/2019</v>
      </c>
      <c r="D697" s="94" t="str">
        <f>Cartilha_GLOBAL!D697</f>
        <v>MXKM</v>
      </c>
      <c r="E697" s="105">
        <f>Cartilha_GLOBAL!$E697</f>
        <v>7.8</v>
      </c>
      <c r="F697" s="182">
        <f>Cartilha_GLOBAL!$F697</f>
        <v>9.57</v>
      </c>
      <c r="G697" s="108"/>
      <c r="H697" s="107">
        <f t="shared" si="40"/>
        <v>0</v>
      </c>
      <c r="I697" s="143">
        <f t="shared" si="41"/>
        <v>0</v>
      </c>
      <c r="J697" s="142"/>
      <c r="K697" s="145"/>
      <c r="L697" s="7" t="str">
        <f t="shared" si="42"/>
        <v/>
      </c>
      <c r="M697" s="7" t="str">
        <f t="shared" si="43"/>
        <v/>
      </c>
      <c r="N697" s="7" t="str">
        <f>Cartilha_GLOBAL!N697</f>
        <v/>
      </c>
      <c r="O697" s="144"/>
      <c r="Q697" s="151"/>
      <c r="R697" s="152">
        <v>0</v>
      </c>
      <c r="T697" s="153">
        <f>IF(Cartilha_GLOBAL!R697=0,0,IF(Cartilha_GLOBAL!R697&gt;0,"c","b"))</f>
        <v>0</v>
      </c>
    </row>
    <row r="698" ht="22.5" hidden="1" spans="1:20">
      <c r="A698" s="158">
        <f>Cartilha_GLOBAL!A698</f>
        <v>100242</v>
      </c>
      <c r="B698" s="94" t="str">
        <f>Cartilha_GLOBAL!B698</f>
        <v>SINAPI</v>
      </c>
      <c r="C698" s="104" t="str">
        <f>Cartilha_GLOBAL!C698</f>
        <v>TRANSPORTE HORIZONTAL MANUAL, DE TUBO DE PPR - PN12 OU PN25 - COM DIÂMETRO MAIOR QUE 75 MM E MENOR OU IGUAL A 110 MM (UNIDADE: MXKM). AF_07/2019</v>
      </c>
      <c r="D698" s="94" t="str">
        <f>Cartilha_GLOBAL!D698</f>
        <v>MXKM</v>
      </c>
      <c r="E698" s="105">
        <f>Cartilha_GLOBAL!$E698</f>
        <v>23.05</v>
      </c>
      <c r="F698" s="182">
        <f>Cartilha_GLOBAL!$F698</f>
        <v>28.29</v>
      </c>
      <c r="G698" s="108"/>
      <c r="H698" s="107">
        <f t="shared" si="40"/>
        <v>0</v>
      </c>
      <c r="I698" s="143">
        <f t="shared" si="41"/>
        <v>0</v>
      </c>
      <c r="J698" s="142"/>
      <c r="K698" s="145"/>
      <c r="L698" s="7" t="str">
        <f t="shared" si="42"/>
        <v/>
      </c>
      <c r="M698" s="7" t="str">
        <f t="shared" si="43"/>
        <v/>
      </c>
      <c r="N698" s="7" t="str">
        <f>Cartilha_GLOBAL!N698</f>
        <v/>
      </c>
      <c r="O698" s="144"/>
      <c r="Q698" s="151"/>
      <c r="R698" s="152">
        <v>0</v>
      </c>
      <c r="T698" s="153">
        <f>IF(Cartilha_GLOBAL!R698=0,0,IF(Cartilha_GLOBAL!R698&gt;0,"c","b"))</f>
        <v>0</v>
      </c>
    </row>
    <row r="699" ht="22.5" hidden="1" spans="1:20">
      <c r="A699" s="158">
        <f>Cartilha_GLOBAL!A699</f>
        <v>100243</v>
      </c>
      <c r="B699" s="94" t="str">
        <f>Cartilha_GLOBAL!B699</f>
        <v>SINAPI</v>
      </c>
      <c r="C699" s="104" t="str">
        <f>Cartilha_GLOBAL!C699</f>
        <v>TRANSPORTE HORIZONTAL MANUAL, DE TUBO DE COBRE - CLASSE E - COM DIÂMETRO MENOR OU IGUAL A 54 MM (UNIDADE: MXKM). AF_07/2019</v>
      </c>
      <c r="D699" s="94" t="str">
        <f>Cartilha_GLOBAL!D699</f>
        <v>MXKM</v>
      </c>
      <c r="E699" s="105">
        <f>Cartilha_GLOBAL!$E699</f>
        <v>3.74</v>
      </c>
      <c r="F699" s="182">
        <f>Cartilha_GLOBAL!$F699</f>
        <v>4.59</v>
      </c>
      <c r="G699" s="108"/>
      <c r="H699" s="107">
        <f t="shared" si="40"/>
        <v>0</v>
      </c>
      <c r="I699" s="143">
        <f t="shared" si="41"/>
        <v>0</v>
      </c>
      <c r="J699" s="142"/>
      <c r="K699" s="145"/>
      <c r="L699" s="7" t="str">
        <f t="shared" si="42"/>
        <v/>
      </c>
      <c r="M699" s="7" t="str">
        <f t="shared" si="43"/>
        <v/>
      </c>
      <c r="N699" s="7" t="str">
        <f>Cartilha_GLOBAL!N699</f>
        <v/>
      </c>
      <c r="O699" s="144"/>
      <c r="Q699" s="151"/>
      <c r="R699" s="152">
        <v>0</v>
      </c>
      <c r="T699" s="153">
        <f>IF(Cartilha_GLOBAL!R699=0,0,IF(Cartilha_GLOBAL!R699&gt;0,"c","b"))</f>
        <v>0</v>
      </c>
    </row>
    <row r="700" ht="22.5" hidden="1" spans="1:20">
      <c r="A700" s="158">
        <f>Cartilha_GLOBAL!A700</f>
        <v>100244</v>
      </c>
      <c r="B700" s="94" t="str">
        <f>Cartilha_GLOBAL!B700</f>
        <v>SINAPI</v>
      </c>
      <c r="C700" s="104" t="str">
        <f>Cartilha_GLOBAL!C700</f>
        <v>TRANSPORTE HORIZONTAL MANUAL, DE TUBO DE COBRE - CLASSE E - COM DIÂMETRO MAIOR QUE 54 MM E MENOR OU IGUAL A 79 MM (UNIDADE: MXKM). AF_07/2019</v>
      </c>
      <c r="D700" s="94" t="str">
        <f>Cartilha_GLOBAL!D700</f>
        <v>MXKM</v>
      </c>
      <c r="E700" s="105">
        <f>Cartilha_GLOBAL!$E700</f>
        <v>4.67</v>
      </c>
      <c r="F700" s="182">
        <f>Cartilha_GLOBAL!$F700</f>
        <v>5.73</v>
      </c>
      <c r="G700" s="108"/>
      <c r="H700" s="107">
        <f t="shared" si="40"/>
        <v>0</v>
      </c>
      <c r="I700" s="143">
        <f t="shared" si="41"/>
        <v>0</v>
      </c>
      <c r="J700" s="142"/>
      <c r="K700" s="145"/>
      <c r="L700" s="7" t="str">
        <f t="shared" si="42"/>
        <v/>
      </c>
      <c r="M700" s="7" t="str">
        <f t="shared" si="43"/>
        <v/>
      </c>
      <c r="N700" s="7" t="str">
        <f>Cartilha_GLOBAL!N700</f>
        <v/>
      </c>
      <c r="O700" s="144"/>
      <c r="Q700" s="151"/>
      <c r="R700" s="152">
        <v>0</v>
      </c>
      <c r="T700" s="153">
        <f>IF(Cartilha_GLOBAL!R700=0,0,IF(Cartilha_GLOBAL!R700&gt;0,"c","b"))</f>
        <v>0</v>
      </c>
    </row>
    <row r="701" ht="22.5" hidden="1" spans="1:20">
      <c r="A701" s="158">
        <f>Cartilha_GLOBAL!A701</f>
        <v>100245</v>
      </c>
      <c r="B701" s="94" t="str">
        <f>Cartilha_GLOBAL!B701</f>
        <v>SINAPI</v>
      </c>
      <c r="C701" s="104" t="str">
        <f>Cartilha_GLOBAL!C701</f>
        <v>TRANSPORTE HORIZONTAL MANUAL, DE TUBO DE COBRE - CLASSE E - COM DIÂMETRO MAIOR QUE 79 MM E MENOR OU IGUAL A 104 MM (UNIDADE: MXKM). AF_07/2019</v>
      </c>
      <c r="D701" s="94" t="str">
        <f>Cartilha_GLOBAL!D701</f>
        <v>MXKM</v>
      </c>
      <c r="E701" s="105">
        <f>Cartilha_GLOBAL!$E701</f>
        <v>9.36</v>
      </c>
      <c r="F701" s="182">
        <f>Cartilha_GLOBAL!$F701</f>
        <v>11.49</v>
      </c>
      <c r="G701" s="108"/>
      <c r="H701" s="107">
        <f t="shared" si="40"/>
        <v>0</v>
      </c>
      <c r="I701" s="143">
        <f t="shared" si="41"/>
        <v>0</v>
      </c>
      <c r="J701" s="142"/>
      <c r="K701" s="145"/>
      <c r="L701" s="7" t="str">
        <f t="shared" si="42"/>
        <v/>
      </c>
      <c r="M701" s="7" t="str">
        <f t="shared" si="43"/>
        <v/>
      </c>
      <c r="N701" s="7" t="str">
        <f>Cartilha_GLOBAL!N701</f>
        <v/>
      </c>
      <c r="O701" s="144"/>
      <c r="Q701" s="151"/>
      <c r="R701" s="152">
        <v>0</v>
      </c>
      <c r="T701" s="153">
        <f>IF(Cartilha_GLOBAL!R701=0,0,IF(Cartilha_GLOBAL!R701&gt;0,"c","b"))</f>
        <v>0</v>
      </c>
    </row>
    <row r="702" ht="33.75" hidden="1" spans="1:20">
      <c r="A702" s="158">
        <f>Cartilha_GLOBAL!A702</f>
        <v>100246</v>
      </c>
      <c r="B702" s="94" t="str">
        <f>Cartilha_GLOBAL!B702</f>
        <v>SINAPI</v>
      </c>
      <c r="C702" s="104" t="str">
        <f>Cartilha_GLOBAL!C702</f>
        <v>TRANSPORTE HORIZONTAL MANUAL, DE TUBO DE PVC SÉRIE NORMAL - ESGOTO PREDIAL, OU REFORÇADO PARA ESGOTO OU ÁGUAS PLUVIAIS PREDIAL, COM DIÂMETRO MENOR OU IGUAL A 75 MM (UNIDADE: MXKM). AF_07/2019</v>
      </c>
      <c r="D702" s="94" t="str">
        <f>Cartilha_GLOBAL!D702</f>
        <v>MXKM</v>
      </c>
      <c r="E702" s="105">
        <f>Cartilha_GLOBAL!$E702</f>
        <v>3.11</v>
      </c>
      <c r="F702" s="182">
        <f>Cartilha_GLOBAL!$F702</f>
        <v>3.82</v>
      </c>
      <c r="G702" s="108"/>
      <c r="H702" s="107">
        <f t="shared" si="40"/>
        <v>0</v>
      </c>
      <c r="I702" s="143">
        <f t="shared" si="41"/>
        <v>0</v>
      </c>
      <c r="J702" s="142"/>
      <c r="K702" s="145"/>
      <c r="L702" s="7" t="str">
        <f t="shared" si="42"/>
        <v/>
      </c>
      <c r="M702" s="7" t="str">
        <f t="shared" si="43"/>
        <v/>
      </c>
      <c r="N702" s="7" t="str">
        <f>Cartilha_GLOBAL!N702</f>
        <v/>
      </c>
      <c r="O702" s="144"/>
      <c r="Q702" s="151"/>
      <c r="R702" s="152">
        <v>0</v>
      </c>
      <c r="T702" s="153">
        <f>IF(Cartilha_GLOBAL!R702=0,0,IF(Cartilha_GLOBAL!R702&gt;0,"c","b"))</f>
        <v>0</v>
      </c>
    </row>
    <row r="703" ht="33.75" hidden="1" spans="1:20">
      <c r="A703" s="158">
        <f>Cartilha_GLOBAL!A703</f>
        <v>100247</v>
      </c>
      <c r="B703" s="94" t="str">
        <f>Cartilha_GLOBAL!B703</f>
        <v>SINAPI</v>
      </c>
      <c r="C703" s="104" t="str">
        <f>Cartilha_GLOBAL!C703</f>
        <v>TRANSPORTE HORIZONTAL MANUAL, DE TUBO DE PVC SÉRIE NORMAL - ESGOTO PREDIAL, OU REFORÇADO PARA ESGOTO OU ÁGUAS PLUVIAIS PREDIAL, COM DIÂMETRO MAIOR QUE 75 MM E MENOR OU IGUAL A 100 MM (UNIDADE: MXKM). AF_07/2019</v>
      </c>
      <c r="D703" s="94" t="str">
        <f>Cartilha_GLOBAL!D703</f>
        <v>MXKM</v>
      </c>
      <c r="E703" s="105">
        <f>Cartilha_GLOBAL!$E703</f>
        <v>3.9</v>
      </c>
      <c r="F703" s="182">
        <f>Cartilha_GLOBAL!$F703</f>
        <v>4.79</v>
      </c>
      <c r="G703" s="108"/>
      <c r="H703" s="107">
        <f t="shared" si="40"/>
        <v>0</v>
      </c>
      <c r="I703" s="143">
        <f t="shared" si="41"/>
        <v>0</v>
      </c>
      <c r="J703" s="142"/>
      <c r="K703" s="145"/>
      <c r="L703" s="7" t="str">
        <f t="shared" si="42"/>
        <v/>
      </c>
      <c r="M703" s="7" t="str">
        <f t="shared" si="43"/>
        <v/>
      </c>
      <c r="N703" s="7" t="str">
        <f>Cartilha_GLOBAL!N703</f>
        <v/>
      </c>
      <c r="O703" s="144"/>
      <c r="Q703" s="151"/>
      <c r="R703" s="152">
        <v>0</v>
      </c>
      <c r="T703" s="153">
        <f>IF(Cartilha_GLOBAL!R703=0,0,IF(Cartilha_GLOBAL!R703&gt;0,"c","b"))</f>
        <v>0</v>
      </c>
    </row>
    <row r="704" ht="33.75" hidden="1" spans="1:20">
      <c r="A704" s="158">
        <f>Cartilha_GLOBAL!A704</f>
        <v>100248</v>
      </c>
      <c r="B704" s="94" t="str">
        <f>Cartilha_GLOBAL!B704</f>
        <v>SINAPI</v>
      </c>
      <c r="C704" s="104" t="str">
        <f>Cartilha_GLOBAL!C704</f>
        <v>TRANSPORTE HORIZONTAL MANUAL, DE TUBO DE PVC SÉRIE NORMAL - ESGOTO PREDIAL, OU REFORÇADO PARA ESGOTO OU ÁGUAS PLUVIAIS PREDIAL, COM DIÂMETRO MAIOR QUE 100 MM E MENOR OU IGUAL A 150 MM (UNIDADE: MXKM). AF_07/2019</v>
      </c>
      <c r="D704" s="94" t="str">
        <f>Cartilha_GLOBAL!D704</f>
        <v>MXKM</v>
      </c>
      <c r="E704" s="105">
        <f>Cartilha_GLOBAL!$E704</f>
        <v>15.36</v>
      </c>
      <c r="F704" s="182">
        <f>Cartilha_GLOBAL!$F704</f>
        <v>18.85</v>
      </c>
      <c r="G704" s="108"/>
      <c r="H704" s="107">
        <f t="shared" si="40"/>
        <v>0</v>
      </c>
      <c r="I704" s="143">
        <f t="shared" si="41"/>
        <v>0</v>
      </c>
      <c r="J704" s="142"/>
      <c r="K704" s="145"/>
      <c r="L704" s="7" t="str">
        <f t="shared" si="42"/>
        <v/>
      </c>
      <c r="M704" s="7" t="str">
        <f t="shared" si="43"/>
        <v/>
      </c>
      <c r="N704" s="7" t="str">
        <f>Cartilha_GLOBAL!N704</f>
        <v/>
      </c>
      <c r="O704" s="144"/>
      <c r="Q704" s="151"/>
      <c r="R704" s="152">
        <v>0</v>
      </c>
      <c r="T704" s="153">
        <f>IF(Cartilha_GLOBAL!R704=0,0,IF(Cartilha_GLOBAL!R704&gt;0,"c","b"))</f>
        <v>0</v>
      </c>
    </row>
    <row r="705" ht="22.5" hidden="1" spans="1:20">
      <c r="A705" s="158">
        <f>Cartilha_GLOBAL!A705</f>
        <v>100249</v>
      </c>
      <c r="B705" s="94" t="str">
        <f>Cartilha_GLOBAL!B705</f>
        <v>SINAPI</v>
      </c>
      <c r="C705" s="104" t="str">
        <f>Cartilha_GLOBAL!C705</f>
        <v>TRANSPORTE HORIZONTAL MANUAL, DE TUBO DE AÇO CARBONO LEVE OU MÉDIO, PRETO OU GALVANIZADO, COM DIÂMETRO MENOR OU IGUAL A 20 MM (UNIDADE: MXKM). AF_07/2019</v>
      </c>
      <c r="D705" s="94" t="str">
        <f>Cartilha_GLOBAL!D705</f>
        <v>MXKM</v>
      </c>
      <c r="E705" s="105">
        <f>Cartilha_GLOBAL!$E705</f>
        <v>3.11</v>
      </c>
      <c r="F705" s="182">
        <f>Cartilha_GLOBAL!$F705</f>
        <v>3.82</v>
      </c>
      <c r="G705" s="108"/>
      <c r="H705" s="107">
        <f t="shared" si="40"/>
        <v>0</v>
      </c>
      <c r="I705" s="143">
        <f t="shared" si="41"/>
        <v>0</v>
      </c>
      <c r="J705" s="142"/>
      <c r="K705" s="145"/>
      <c r="L705" s="7" t="str">
        <f t="shared" si="42"/>
        <v/>
      </c>
      <c r="M705" s="7" t="str">
        <f t="shared" si="43"/>
        <v/>
      </c>
      <c r="N705" s="7" t="str">
        <f>Cartilha_GLOBAL!N705</f>
        <v/>
      </c>
      <c r="O705" s="144"/>
      <c r="Q705" s="151"/>
      <c r="R705" s="152">
        <v>0</v>
      </c>
      <c r="T705" s="153">
        <f>IF(Cartilha_GLOBAL!R705=0,0,IF(Cartilha_GLOBAL!R705&gt;0,"c","b"))</f>
        <v>0</v>
      </c>
    </row>
    <row r="706" ht="33.75" hidden="1" spans="1:20">
      <c r="A706" s="158">
        <f>Cartilha_GLOBAL!A706</f>
        <v>100250</v>
      </c>
      <c r="B706" s="94" t="str">
        <f>Cartilha_GLOBAL!B706</f>
        <v>SINAPI</v>
      </c>
      <c r="C706" s="104" t="str">
        <f>Cartilha_GLOBAL!C706</f>
        <v>TRANSPORTE HORIZONTAL MANUAL, DE TUBO DE AÇO CARBONO LEVE OU MÉDIO, PRETO OU GALVANIZADO, COM DIÂMETRO MAIOR QUE 20 MM E MENOR OU IGUAL A 32 MM (UNIDADE: MXKM). AF_07/2019</v>
      </c>
      <c r="D706" s="94" t="str">
        <f>Cartilha_GLOBAL!D706</f>
        <v>MXKM</v>
      </c>
      <c r="E706" s="105">
        <f>Cartilha_GLOBAL!$E706</f>
        <v>5.19</v>
      </c>
      <c r="F706" s="182">
        <f>Cartilha_GLOBAL!$F706</f>
        <v>6.37</v>
      </c>
      <c r="G706" s="108"/>
      <c r="H706" s="107">
        <f t="shared" si="40"/>
        <v>0</v>
      </c>
      <c r="I706" s="143">
        <f t="shared" si="41"/>
        <v>0</v>
      </c>
      <c r="J706" s="142"/>
      <c r="K706" s="145"/>
      <c r="L706" s="7" t="str">
        <f t="shared" si="42"/>
        <v/>
      </c>
      <c r="M706" s="7" t="str">
        <f t="shared" si="43"/>
        <v/>
      </c>
      <c r="N706" s="7" t="str">
        <f>Cartilha_GLOBAL!N706</f>
        <v/>
      </c>
      <c r="O706" s="144"/>
      <c r="Q706" s="151"/>
      <c r="R706" s="152">
        <v>0</v>
      </c>
      <c r="T706" s="153">
        <f>IF(Cartilha_GLOBAL!R706=0,0,IF(Cartilha_GLOBAL!R706&gt;0,"c","b"))</f>
        <v>0</v>
      </c>
    </row>
    <row r="707" ht="33.75" hidden="1" spans="1:20">
      <c r="A707" s="158">
        <f>Cartilha_GLOBAL!A707</f>
        <v>100251</v>
      </c>
      <c r="B707" s="94" t="str">
        <f>Cartilha_GLOBAL!B707</f>
        <v>SINAPI</v>
      </c>
      <c r="C707" s="104" t="str">
        <f>Cartilha_GLOBAL!C707</f>
        <v>TRANSPORTE HORIZONTAL MANUAL, DE TUBO DE AÇO CARBONO LEVE OU MÉDIO, PRETO OU GALVANIZADO, COM DIÂMETRO MAIOR QUE 32 MM E MENOR OU IGUAL A 65 MM (UNIDADE: MXKM). AF_07/2019</v>
      </c>
      <c r="D707" s="94" t="str">
        <f>Cartilha_GLOBAL!D707</f>
        <v>MXKM</v>
      </c>
      <c r="E707" s="105">
        <f>Cartilha_GLOBAL!$E707</f>
        <v>15.36</v>
      </c>
      <c r="F707" s="182">
        <f>Cartilha_GLOBAL!$F707</f>
        <v>18.85</v>
      </c>
      <c r="G707" s="108"/>
      <c r="H707" s="107">
        <f t="shared" si="40"/>
        <v>0</v>
      </c>
      <c r="I707" s="143">
        <f t="shared" si="41"/>
        <v>0</v>
      </c>
      <c r="J707" s="142"/>
      <c r="K707" s="145"/>
      <c r="L707" s="7" t="str">
        <f t="shared" si="42"/>
        <v/>
      </c>
      <c r="M707" s="7" t="str">
        <f t="shared" si="43"/>
        <v/>
      </c>
      <c r="N707" s="7" t="str">
        <f>Cartilha_GLOBAL!N707</f>
        <v/>
      </c>
      <c r="O707" s="144"/>
      <c r="Q707" s="151"/>
      <c r="R707" s="152">
        <v>0</v>
      </c>
      <c r="T707" s="153">
        <f>IF(Cartilha_GLOBAL!R707=0,0,IF(Cartilha_GLOBAL!R707&gt;0,"c","b"))</f>
        <v>0</v>
      </c>
    </row>
    <row r="708" ht="33.75" hidden="1" spans="1:20">
      <c r="A708" s="158">
        <f>Cartilha_GLOBAL!A708</f>
        <v>100252</v>
      </c>
      <c r="B708" s="94" t="str">
        <f>Cartilha_GLOBAL!B708</f>
        <v>SINAPI</v>
      </c>
      <c r="C708" s="104" t="str">
        <f>Cartilha_GLOBAL!C708</f>
        <v>TRANSPORTE HORIZONTAL MANUAL, DE TUBO DE AÇO CARBONO LEVE OU MÉDIO, PRETO OU GALVANIZADO, COM DIÂMETRO MAIOR QUE 65 MM E MENOR OU IGUAL A 90 MM (UNIDADE: MXKM). AF_07/2019</v>
      </c>
      <c r="D708" s="94" t="str">
        <f>Cartilha_GLOBAL!D708</f>
        <v>MXKM</v>
      </c>
      <c r="E708" s="105">
        <f>Cartilha_GLOBAL!$E708</f>
        <v>23.05</v>
      </c>
      <c r="F708" s="182">
        <f>Cartilha_GLOBAL!$F708</f>
        <v>28.29</v>
      </c>
      <c r="G708" s="108"/>
      <c r="H708" s="107">
        <f t="shared" si="40"/>
        <v>0</v>
      </c>
      <c r="I708" s="143">
        <f t="shared" si="41"/>
        <v>0</v>
      </c>
      <c r="J708" s="142"/>
      <c r="K708" s="145"/>
      <c r="L708" s="7" t="str">
        <f t="shared" si="42"/>
        <v/>
      </c>
      <c r="M708" s="7" t="str">
        <f t="shared" si="43"/>
        <v/>
      </c>
      <c r="N708" s="7" t="str">
        <f>Cartilha_GLOBAL!N708</f>
        <v/>
      </c>
      <c r="O708" s="144"/>
      <c r="Q708" s="151"/>
      <c r="R708" s="152">
        <v>0</v>
      </c>
      <c r="T708" s="153">
        <f>IF(Cartilha_GLOBAL!R708=0,0,IF(Cartilha_GLOBAL!R708&gt;0,"c","b"))</f>
        <v>0</v>
      </c>
    </row>
    <row r="709" ht="33.75" hidden="1" spans="1:20">
      <c r="A709" s="158">
        <f>Cartilha_GLOBAL!A709</f>
        <v>100253</v>
      </c>
      <c r="B709" s="94" t="str">
        <f>Cartilha_GLOBAL!B709</f>
        <v>SINAPI</v>
      </c>
      <c r="C709" s="104" t="str">
        <f>Cartilha_GLOBAL!C709</f>
        <v>TRANSPORTE HORIZONTAL MANUAL, DE TUBO DE AÇO CARBONO LEVE OU MÉDIO, PRETO OU GALVANIZADO, COM DIÂMETRO MAIOR QUE 90 MM E MENOR OU IGUAL A 125 MM (UNIDADE: MXKM). AF_07/2019</v>
      </c>
      <c r="D709" s="94" t="str">
        <f>Cartilha_GLOBAL!D709</f>
        <v>MXKM</v>
      </c>
      <c r="E709" s="105">
        <f>Cartilha_GLOBAL!$E709</f>
        <v>30.73</v>
      </c>
      <c r="F709" s="182">
        <f>Cartilha_GLOBAL!$F709</f>
        <v>37.72</v>
      </c>
      <c r="G709" s="108"/>
      <c r="H709" s="107">
        <f t="shared" si="40"/>
        <v>0</v>
      </c>
      <c r="I709" s="143">
        <f t="shared" si="41"/>
        <v>0</v>
      </c>
      <c r="J709" s="142"/>
      <c r="K709" s="145"/>
      <c r="L709" s="7" t="str">
        <f t="shared" si="42"/>
        <v/>
      </c>
      <c r="M709" s="7" t="str">
        <f t="shared" si="43"/>
        <v/>
      </c>
      <c r="N709" s="7" t="str">
        <f>Cartilha_GLOBAL!N709</f>
        <v/>
      </c>
      <c r="O709" s="144"/>
      <c r="Q709" s="151"/>
      <c r="R709" s="152">
        <v>0</v>
      </c>
      <c r="T709" s="153">
        <f>IF(Cartilha_GLOBAL!R709=0,0,IF(Cartilha_GLOBAL!R709&gt;0,"c","b"))</f>
        <v>0</v>
      </c>
    </row>
    <row r="710" ht="33.75" hidden="1" spans="1:20">
      <c r="A710" s="158">
        <f>Cartilha_GLOBAL!A710</f>
        <v>100254</v>
      </c>
      <c r="B710" s="94" t="str">
        <f>Cartilha_GLOBAL!B710</f>
        <v>SINAPI</v>
      </c>
      <c r="C710" s="104" t="str">
        <f>Cartilha_GLOBAL!C710</f>
        <v>TRANSPORTE HORIZONTAL MANUAL, DE TUBO DE AÇO CARBONO LEVE OU MÉDIO, PRETO OU GALVANIZADO, COM DIÂMETRO MAIOR QUE 125 MM E MENOR OU IGUAL A 150 MM (UNIDADE: MXKM). AF_07/2019</v>
      </c>
      <c r="D710" s="94" t="str">
        <f>Cartilha_GLOBAL!D710</f>
        <v>MXKM</v>
      </c>
      <c r="E710" s="105">
        <f>Cartilha_GLOBAL!$E710</f>
        <v>46.1</v>
      </c>
      <c r="F710" s="182">
        <f>Cartilha_GLOBAL!$F710</f>
        <v>56.58</v>
      </c>
      <c r="G710" s="108"/>
      <c r="H710" s="107">
        <f t="shared" si="40"/>
        <v>0</v>
      </c>
      <c r="I710" s="143">
        <f t="shared" si="41"/>
        <v>0</v>
      </c>
      <c r="J710" s="142"/>
      <c r="K710" s="145"/>
      <c r="L710" s="7" t="str">
        <f t="shared" si="42"/>
        <v/>
      </c>
      <c r="M710" s="7" t="str">
        <f t="shared" si="43"/>
        <v/>
      </c>
      <c r="N710" s="7" t="str">
        <f>Cartilha_GLOBAL!N710</f>
        <v/>
      </c>
      <c r="O710" s="144"/>
      <c r="Q710" s="151"/>
      <c r="R710" s="152">
        <v>0</v>
      </c>
      <c r="T710" s="153">
        <f>IF(Cartilha_GLOBAL!R710=0,0,IF(Cartilha_GLOBAL!R710&gt;0,"c","b"))</f>
        <v>0</v>
      </c>
    </row>
    <row r="711" ht="22.5" hidden="1" spans="1:20">
      <c r="A711" s="158">
        <f>Cartilha_GLOBAL!A711</f>
        <v>100278</v>
      </c>
      <c r="B711" s="94" t="str">
        <f>Cartilha_GLOBAL!B711</f>
        <v>SINAPI</v>
      </c>
      <c r="C711" s="104" t="str">
        <f>Cartilha_GLOBAL!C711</f>
        <v>TRANSPORTE HORIZONTAL MANUAL, DE BACIA SANITÁRIA, CAIXA ACOPLADA, TANQUE OU PIA (UNIDADE: UNIDXKM). AF_07/2019</v>
      </c>
      <c r="D711" s="94" t="str">
        <f>Cartilha_GLOBAL!D711</f>
        <v>UNXKM</v>
      </c>
      <c r="E711" s="105">
        <f>Cartilha_GLOBAL!$E711</f>
        <v>46.8</v>
      </c>
      <c r="F711" s="182">
        <f>Cartilha_GLOBAL!$F711</f>
        <v>57.44</v>
      </c>
      <c r="G711" s="108"/>
      <c r="H711" s="107">
        <f t="shared" si="40"/>
        <v>0</v>
      </c>
      <c r="I711" s="143">
        <f t="shared" si="41"/>
        <v>0</v>
      </c>
      <c r="J711" s="142"/>
      <c r="K711" s="145"/>
      <c r="L711" s="7" t="str">
        <f t="shared" si="42"/>
        <v/>
      </c>
      <c r="M711" s="7" t="str">
        <f t="shared" si="43"/>
        <v/>
      </c>
      <c r="N711" s="7" t="str">
        <f>Cartilha_GLOBAL!N711</f>
        <v/>
      </c>
      <c r="O711" s="144"/>
      <c r="Q711" s="151"/>
      <c r="R711" s="152">
        <v>0</v>
      </c>
      <c r="T711" s="153">
        <f>IF(Cartilha_GLOBAL!R711=0,0,IF(Cartilha_GLOBAL!R711&gt;0,"c","b"))</f>
        <v>0</v>
      </c>
    </row>
    <row r="712" ht="22.5" hidden="1" spans="1:20">
      <c r="A712" s="158">
        <f>Cartilha_GLOBAL!A712</f>
        <v>100282</v>
      </c>
      <c r="B712" s="94" t="str">
        <f>Cartilha_GLOBAL!B712</f>
        <v>SINAPI</v>
      </c>
      <c r="C712" s="104" t="str">
        <f>Cartilha_GLOBAL!C712</f>
        <v>TRANSPORTE HORIZONTAL MANUAL, DE TELHA DE CONCRETO OU CERÂMICA (UNIDADE: M2XKM). AF_07/2019</v>
      </c>
      <c r="D712" s="94" t="str">
        <f>Cartilha_GLOBAL!D712</f>
        <v>M2XKM</v>
      </c>
      <c r="E712" s="105">
        <f>Cartilha_GLOBAL!$E712</f>
        <v>183.29</v>
      </c>
      <c r="F712" s="182">
        <f>Cartilha_GLOBAL!$F712</f>
        <v>224.97</v>
      </c>
      <c r="G712" s="108"/>
      <c r="H712" s="107">
        <f t="shared" si="40"/>
        <v>0</v>
      </c>
      <c r="I712" s="143">
        <f t="shared" si="41"/>
        <v>0</v>
      </c>
      <c r="J712" s="142"/>
      <c r="K712" s="145"/>
      <c r="L712" s="7" t="str">
        <f t="shared" si="42"/>
        <v/>
      </c>
      <c r="M712" s="7" t="str">
        <f t="shared" si="43"/>
        <v/>
      </c>
      <c r="N712" s="7" t="str">
        <f>Cartilha_GLOBAL!N712</f>
        <v/>
      </c>
      <c r="O712" s="144"/>
      <c r="Q712" s="151"/>
      <c r="R712" s="152">
        <v>0</v>
      </c>
      <c r="T712" s="153">
        <f>IF(Cartilha_GLOBAL!R712=0,0,IF(Cartilha_GLOBAL!R712&gt;0,"c","b"))</f>
        <v>0</v>
      </c>
    </row>
    <row r="713" ht="12.75" hidden="1" spans="1:20">
      <c r="A713" s="158">
        <f>Cartilha_GLOBAL!A713</f>
        <v>100285</v>
      </c>
      <c r="B713" s="94" t="str">
        <f>Cartilha_GLOBAL!B713</f>
        <v>SINAPI</v>
      </c>
      <c r="C713" s="104" t="str">
        <f>Cartilha_GLOBAL!C713</f>
        <v>TRANSPORTE HORIZONTAL MANUAL, DE BARRAMENTO BLINDADO (UNIDADE: MXKM). AF_07/2019</v>
      </c>
      <c r="D713" s="94" t="str">
        <f>Cartilha_GLOBAL!D713</f>
        <v>MXKM</v>
      </c>
      <c r="E713" s="105">
        <f>Cartilha_GLOBAL!$E713</f>
        <v>49.24</v>
      </c>
      <c r="F713" s="182">
        <f>Cartilha_GLOBAL!$F713</f>
        <v>60.44</v>
      </c>
      <c r="G713" s="108"/>
      <c r="H713" s="107">
        <f t="shared" si="40"/>
        <v>0</v>
      </c>
      <c r="I713" s="143">
        <f t="shared" si="41"/>
        <v>0</v>
      </c>
      <c r="J713" s="142"/>
      <c r="K713" s="145"/>
      <c r="L713" s="7" t="str">
        <f t="shared" si="42"/>
        <v/>
      </c>
      <c r="M713" s="7" t="str">
        <f t="shared" si="43"/>
        <v/>
      </c>
      <c r="N713" s="7" t="str">
        <f>Cartilha_GLOBAL!N713</f>
        <v/>
      </c>
      <c r="O713" s="144"/>
      <c r="Q713" s="151"/>
      <c r="R713" s="152">
        <v>0</v>
      </c>
      <c r="T713" s="153">
        <f>IF(Cartilha_GLOBAL!R713=0,0,IF(Cartilha_GLOBAL!R713&gt;0,"c","b"))</f>
        <v>0</v>
      </c>
    </row>
    <row r="714" ht="22.5" hidden="1" spans="1:20">
      <c r="A714" s="158">
        <f>Cartilha_GLOBAL!A714</f>
        <v>100287</v>
      </c>
      <c r="B714" s="94" t="str">
        <f>Cartilha_GLOBAL!B714</f>
        <v>SINAPI</v>
      </c>
      <c r="C714" s="104" t="str">
        <f>Cartilha_GLOBAL!C714</f>
        <v>TRANSPORTE HORIZONTAL MANUAL, DE CALHA QUADRADA NÚMERO 24  CORTE 33 (UNIDADE: MXKM). AF_07/2019</v>
      </c>
      <c r="D714" s="94" t="str">
        <f>Cartilha_GLOBAL!D714</f>
        <v>MXKM</v>
      </c>
      <c r="E714" s="105">
        <f>Cartilha_GLOBAL!$E714</f>
        <v>15.36</v>
      </c>
      <c r="F714" s="182">
        <f>Cartilha_GLOBAL!$F714</f>
        <v>18.85</v>
      </c>
      <c r="G714" s="108"/>
      <c r="H714" s="107">
        <f t="shared" si="40"/>
        <v>0</v>
      </c>
      <c r="I714" s="143">
        <f t="shared" si="41"/>
        <v>0</v>
      </c>
      <c r="J714" s="142"/>
      <c r="K714" s="145"/>
      <c r="L714" s="7" t="str">
        <f t="shared" si="42"/>
        <v/>
      </c>
      <c r="M714" s="7" t="str">
        <f t="shared" si="43"/>
        <v/>
      </c>
      <c r="N714" s="7" t="str">
        <f>Cartilha_GLOBAL!N714</f>
        <v/>
      </c>
      <c r="O714" s="144"/>
      <c r="Q714" s="151"/>
      <c r="R714" s="152">
        <v>0</v>
      </c>
      <c r="T714" s="153">
        <f>IF(Cartilha_GLOBAL!R714=0,0,IF(Cartilha_GLOBAL!R714&gt;0,"c","b"))</f>
        <v>0</v>
      </c>
    </row>
    <row r="715" ht="12.75" hidden="1" spans="1:20">
      <c r="A715" s="154" t="str">
        <f>Cartilha_GLOBAL!A715</f>
        <v>2.2.5</v>
      </c>
      <c r="B715" s="94">
        <f>Cartilha_GLOBAL!B715</f>
        <v>0</v>
      </c>
      <c r="C715" s="161" t="str">
        <f>Cartilha_GLOBAL!C715</f>
        <v>TRANSPORTE HORIZONTAL COM MANIPULADOR TELSCÓPICO</v>
      </c>
      <c r="D715" s="94">
        <f>Cartilha_GLOBAL!D715</f>
        <v>0</v>
      </c>
      <c r="E715" s="105">
        <f>Cartilha_GLOBAL!$E715</f>
        <v>0</v>
      </c>
      <c r="F715" s="182">
        <f>Cartilha_GLOBAL!$F715</f>
        <v>0</v>
      </c>
      <c r="G715" s="180"/>
      <c r="H715" s="181">
        <f t="shared" si="40"/>
        <v>0</v>
      </c>
      <c r="I715" s="186">
        <f t="shared" si="41"/>
        <v>0</v>
      </c>
      <c r="J715" s="142"/>
      <c r="K715" s="145" t="str">
        <f>IF(OR(SUM(I716:I722)&gt;0,SUM(I716:I722)&gt;0),"xx","")</f>
        <v/>
      </c>
      <c r="L715" s="7" t="str">
        <f t="shared" si="42"/>
        <v/>
      </c>
      <c r="M715" s="7" t="str">
        <f t="shared" si="43"/>
        <v/>
      </c>
      <c r="N715" s="7" t="str">
        <f>Cartilha_GLOBAL!N715</f>
        <v/>
      </c>
      <c r="O715" s="144"/>
      <c r="Q715" s="151"/>
      <c r="R715" s="152">
        <v>0</v>
      </c>
      <c r="T715" s="153">
        <f>IF(Cartilha_GLOBAL!R715=0,0,IF(Cartilha_GLOBAL!R715&gt;0,"c","b"))</f>
        <v>0</v>
      </c>
    </row>
    <row r="716" ht="22.5" hidden="1" spans="1:20">
      <c r="A716" s="158">
        <f>Cartilha_GLOBAL!A716</f>
        <v>100217</v>
      </c>
      <c r="B716" s="94" t="str">
        <f>Cartilha_GLOBAL!B716</f>
        <v>SINAPI</v>
      </c>
      <c r="C716" s="104" t="str">
        <f>Cartilha_GLOBAL!C716</f>
        <v>TRANSPORTE HORIZONTAL COM MANIPULADOR TELESCÓPICO, DE BLOCOS VAZADOS DE CONCRETO DE 19X19X39CM (UNIDADE: BLOCOXKM). AF_07/2019</v>
      </c>
      <c r="D716" s="94" t="str">
        <f>Cartilha_GLOBAL!D716</f>
        <v>UNXKM</v>
      </c>
      <c r="E716" s="105">
        <f>Cartilha_GLOBAL!$E716</f>
        <v>2.84</v>
      </c>
      <c r="F716" s="182">
        <f>Cartilha_GLOBAL!$F716</f>
        <v>3.49</v>
      </c>
      <c r="G716" s="108"/>
      <c r="H716" s="107">
        <f t="shared" si="40"/>
        <v>0</v>
      </c>
      <c r="I716" s="143">
        <f t="shared" si="41"/>
        <v>0</v>
      </c>
      <c r="J716" s="142"/>
      <c r="K716" s="145"/>
      <c r="L716" s="7" t="str">
        <f t="shared" si="42"/>
        <v/>
      </c>
      <c r="M716" s="7" t="str">
        <f t="shared" si="43"/>
        <v/>
      </c>
      <c r="N716" s="7" t="str">
        <f>Cartilha_GLOBAL!N716</f>
        <v/>
      </c>
      <c r="O716" s="144"/>
      <c r="Q716" s="151"/>
      <c r="R716" s="152">
        <v>0</v>
      </c>
      <c r="T716" s="153">
        <f>IF(Cartilha_GLOBAL!R716=0,0,IF(Cartilha_GLOBAL!R716&gt;0,"c","b"))</f>
        <v>0</v>
      </c>
    </row>
    <row r="717" ht="22.5" hidden="1" spans="1:20">
      <c r="A717" s="158">
        <f>Cartilha_GLOBAL!A717</f>
        <v>100218</v>
      </c>
      <c r="B717" s="94" t="str">
        <f>Cartilha_GLOBAL!B717</f>
        <v>SINAPI</v>
      </c>
      <c r="C717" s="104" t="str">
        <f>Cartilha_GLOBAL!C717</f>
        <v>TRANSPORTE HORIZONTAL COM MANIPULADOR TELESCÓPICO, DE BLOCOS CERÂMICOS FURADOS NA VERTICAL DE 19X19X39CM (UNIDADE: BLOCOXKM). AF_07/2019</v>
      </c>
      <c r="D717" s="94" t="str">
        <f>Cartilha_GLOBAL!D717</f>
        <v>UNXKM</v>
      </c>
      <c r="E717" s="105">
        <f>Cartilha_GLOBAL!$E717</f>
        <v>1.93</v>
      </c>
      <c r="F717" s="182">
        <f>Cartilha_GLOBAL!$F717</f>
        <v>2.37</v>
      </c>
      <c r="G717" s="108"/>
      <c r="H717" s="107">
        <f t="shared" si="40"/>
        <v>0</v>
      </c>
      <c r="I717" s="143">
        <f t="shared" si="41"/>
        <v>0</v>
      </c>
      <c r="J717" s="142"/>
      <c r="K717" s="145"/>
      <c r="L717" s="7" t="str">
        <f t="shared" si="42"/>
        <v/>
      </c>
      <c r="M717" s="7" t="str">
        <f t="shared" si="43"/>
        <v/>
      </c>
      <c r="N717" s="7" t="str">
        <f>Cartilha_GLOBAL!N717</f>
        <v/>
      </c>
      <c r="O717" s="144"/>
      <c r="Q717" s="151"/>
      <c r="R717" s="152">
        <v>0</v>
      </c>
      <c r="T717" s="153">
        <f>IF(Cartilha_GLOBAL!R717=0,0,IF(Cartilha_GLOBAL!R717&gt;0,"c","b"))</f>
        <v>0</v>
      </c>
    </row>
    <row r="718" ht="22.5" hidden="1" spans="1:20">
      <c r="A718" s="158">
        <f>Cartilha_GLOBAL!A718</f>
        <v>100219</v>
      </c>
      <c r="B718" s="94" t="str">
        <f>Cartilha_GLOBAL!B718</f>
        <v>SINAPI</v>
      </c>
      <c r="C718" s="104" t="str">
        <f>Cartilha_GLOBAL!C718</f>
        <v>TRANSPORTE HORIZONTAL COM MANIPULADOR TELESCÓPICO, DE BLOCOS CERÂMICOS FURADOS NA HORIZONTAL DE 9X19X19CM (UNIDADE: BLOCOXKM). AF_07/2019</v>
      </c>
      <c r="D718" s="94" t="str">
        <f>Cartilha_GLOBAL!D718</f>
        <v>UNXKM</v>
      </c>
      <c r="E718" s="105">
        <f>Cartilha_GLOBAL!$E718</f>
        <v>0.42</v>
      </c>
      <c r="F718" s="182">
        <f>Cartilha_GLOBAL!$F718</f>
        <v>0.52</v>
      </c>
      <c r="G718" s="108"/>
      <c r="H718" s="107">
        <f t="shared" si="40"/>
        <v>0</v>
      </c>
      <c r="I718" s="143">
        <f t="shared" si="41"/>
        <v>0</v>
      </c>
      <c r="J718" s="142"/>
      <c r="K718" s="145"/>
      <c r="L718" s="7" t="str">
        <f t="shared" si="42"/>
        <v/>
      </c>
      <c r="M718" s="7" t="str">
        <f t="shared" si="43"/>
        <v/>
      </c>
      <c r="N718" s="7" t="str">
        <f>Cartilha_GLOBAL!N718</f>
        <v/>
      </c>
      <c r="O718" s="144"/>
      <c r="Q718" s="151"/>
      <c r="R718" s="152">
        <v>0</v>
      </c>
      <c r="T718" s="153">
        <f>IF(Cartilha_GLOBAL!R718=0,0,IF(Cartilha_GLOBAL!R718&gt;0,"c","b"))</f>
        <v>0</v>
      </c>
    </row>
    <row r="719" ht="22.5" hidden="1" spans="1:20">
      <c r="A719" s="158">
        <f>Cartilha_GLOBAL!A719</f>
        <v>100224</v>
      </c>
      <c r="B719" s="94" t="str">
        <f>Cartilha_GLOBAL!B719</f>
        <v>SINAPI</v>
      </c>
      <c r="C719" s="104" t="str">
        <f>Cartilha_GLOBAL!C719</f>
        <v>TRANSPORTE HORIZONTAL COM MANIPULADOR TELESCÓPICO, DE CAIXA COM REVESTIMENTO CERÂMICO (UNIDADE: M2XKM). AF_07/2019</v>
      </c>
      <c r="D719" s="94" t="str">
        <f>Cartilha_GLOBAL!D719</f>
        <v>M2XKM</v>
      </c>
      <c r="E719" s="105">
        <f>Cartilha_GLOBAL!$E719</f>
        <v>2.84</v>
      </c>
      <c r="F719" s="182">
        <f>Cartilha_GLOBAL!$F719</f>
        <v>3.49</v>
      </c>
      <c r="G719" s="108"/>
      <c r="H719" s="107">
        <f t="shared" si="40"/>
        <v>0</v>
      </c>
      <c r="I719" s="143">
        <f t="shared" si="41"/>
        <v>0</v>
      </c>
      <c r="J719" s="142"/>
      <c r="K719" s="145"/>
      <c r="L719" s="7" t="str">
        <f t="shared" si="42"/>
        <v/>
      </c>
      <c r="M719" s="7" t="str">
        <f t="shared" si="43"/>
        <v/>
      </c>
      <c r="N719" s="7" t="str">
        <f>Cartilha_GLOBAL!N719</f>
        <v/>
      </c>
      <c r="O719" s="144"/>
      <c r="Q719" s="151"/>
      <c r="R719" s="152">
        <v>0</v>
      </c>
      <c r="T719" s="153">
        <f>IF(Cartilha_GLOBAL!R719=0,0,IF(Cartilha_GLOBAL!R719&gt;0,"c","b"))</f>
        <v>0</v>
      </c>
    </row>
    <row r="720" ht="22.5" hidden="1" spans="1:20">
      <c r="A720" s="158">
        <f>Cartilha_GLOBAL!A720</f>
        <v>100228</v>
      </c>
      <c r="B720" s="94" t="str">
        <f>Cartilha_GLOBAL!B720</f>
        <v>SINAPI</v>
      </c>
      <c r="C720" s="104" t="str">
        <f>Cartilha_GLOBAL!C720</f>
        <v>TRANSPORTE HORIZONTAL COM MANIPULADOR TELESCÓPICO, DE LATA DE 18 LITROS (UNIDADE: LXKM). AF_07/2019</v>
      </c>
      <c r="D720" s="94" t="str">
        <f>Cartilha_GLOBAL!D720</f>
        <v>LXKM</v>
      </c>
      <c r="E720" s="105">
        <f>Cartilha_GLOBAL!$E720</f>
        <v>0.28</v>
      </c>
      <c r="F720" s="182">
        <f>Cartilha_GLOBAL!$F720</f>
        <v>0.34</v>
      </c>
      <c r="G720" s="108"/>
      <c r="H720" s="107">
        <f t="shared" si="40"/>
        <v>0</v>
      </c>
      <c r="I720" s="143">
        <f t="shared" si="41"/>
        <v>0</v>
      </c>
      <c r="J720" s="142"/>
      <c r="K720" s="145"/>
      <c r="L720" s="7" t="str">
        <f t="shared" si="42"/>
        <v/>
      </c>
      <c r="M720" s="7" t="str">
        <f t="shared" si="43"/>
        <v/>
      </c>
      <c r="N720" s="7" t="str">
        <f>Cartilha_GLOBAL!N720</f>
        <v/>
      </c>
      <c r="O720" s="144"/>
      <c r="Q720" s="151"/>
      <c r="R720" s="152">
        <v>0</v>
      </c>
      <c r="T720" s="153">
        <f>IF(Cartilha_GLOBAL!R720=0,0,IF(Cartilha_GLOBAL!R720&gt;0,"c","b"))</f>
        <v>0</v>
      </c>
    </row>
    <row r="721" ht="33.75" hidden="1" spans="1:20">
      <c r="A721" s="158">
        <f>Cartilha_GLOBAL!A721</f>
        <v>100277</v>
      </c>
      <c r="B721" s="94" t="str">
        <f>Cartilha_GLOBAL!B721</f>
        <v>SINAPI</v>
      </c>
      <c r="C721" s="104" t="str">
        <f>Cartilha_GLOBAL!C721</f>
        <v>TRANSPORTE HORIZONTAL COM MANIPULADOR TELESCÓPICO, DE TELHAS TERMOACÚSTICAS, FIBROCIMENTO, AÇO ZINCADO, FIBROCIMENTO ESTRUTURAL, CANALETE 90 OU KALHETÃO (UNIDADE: M2XKM). AF_07/2019</v>
      </c>
      <c r="D721" s="94" t="str">
        <f>Cartilha_GLOBAL!D721</f>
        <v>M2XKM</v>
      </c>
      <c r="E721" s="105">
        <f>Cartilha_GLOBAL!$E721</f>
        <v>1.81</v>
      </c>
      <c r="F721" s="182">
        <f>Cartilha_GLOBAL!$F721</f>
        <v>2.22</v>
      </c>
      <c r="G721" s="108"/>
      <c r="H721" s="107">
        <f t="shared" si="40"/>
        <v>0</v>
      </c>
      <c r="I721" s="143">
        <f t="shared" si="41"/>
        <v>0</v>
      </c>
      <c r="J721" s="142"/>
      <c r="K721" s="145"/>
      <c r="L721" s="7" t="str">
        <f t="shared" si="42"/>
        <v/>
      </c>
      <c r="M721" s="7" t="str">
        <f t="shared" si="43"/>
        <v/>
      </c>
      <c r="N721" s="7" t="str">
        <f>Cartilha_GLOBAL!N721</f>
        <v/>
      </c>
      <c r="O721" s="144"/>
      <c r="Q721" s="151"/>
      <c r="R721" s="152">
        <v>0</v>
      </c>
      <c r="T721" s="153">
        <f>IF(Cartilha_GLOBAL!R721=0,0,IF(Cartilha_GLOBAL!R721&gt;0,"c","b"))</f>
        <v>0</v>
      </c>
    </row>
    <row r="722" ht="22.5" hidden="1" spans="1:20">
      <c r="A722" s="158">
        <f>Cartilha_GLOBAL!A722</f>
        <v>100281</v>
      </c>
      <c r="B722" s="94" t="str">
        <f>Cartilha_GLOBAL!B722</f>
        <v>SINAPI</v>
      </c>
      <c r="C722" s="104" t="str">
        <f>Cartilha_GLOBAL!C722</f>
        <v>TRANSPORTE HORIZONTAL COM MANIPULADOR TELESCÓPICO, DE BACIA SANITÁRIA, CAIXA ACOPLADA, TANQUE OU PIA (UNIDADE: UNIDXKM). AF_07/2019</v>
      </c>
      <c r="D722" s="94" t="str">
        <f>Cartilha_GLOBAL!D722</f>
        <v>UNXKM</v>
      </c>
      <c r="E722" s="105">
        <f>Cartilha_GLOBAL!$E722</f>
        <v>3.48</v>
      </c>
      <c r="F722" s="182">
        <f>Cartilha_GLOBAL!$F722</f>
        <v>4.27</v>
      </c>
      <c r="G722" s="108"/>
      <c r="H722" s="107">
        <f t="shared" si="40"/>
        <v>0</v>
      </c>
      <c r="I722" s="143">
        <f t="shared" si="41"/>
        <v>0</v>
      </c>
      <c r="J722" s="142"/>
      <c r="K722" s="145"/>
      <c r="L722" s="7" t="str">
        <f t="shared" si="42"/>
        <v/>
      </c>
      <c r="M722" s="7" t="str">
        <f t="shared" si="43"/>
        <v/>
      </c>
      <c r="N722" s="7" t="str">
        <f>Cartilha_GLOBAL!N722</f>
        <v/>
      </c>
      <c r="O722" s="144"/>
      <c r="Q722" s="151"/>
      <c r="R722" s="152">
        <v>0</v>
      </c>
      <c r="T722" s="153">
        <f>IF(Cartilha_GLOBAL!R722=0,0,IF(Cartilha_GLOBAL!R722&gt;0,"c","b"))</f>
        <v>0</v>
      </c>
    </row>
    <row r="723" ht="12.75" hidden="1" spans="1:20">
      <c r="A723" s="154" t="str">
        <f>Cartilha_GLOBAL!A723</f>
        <v>2.2.7</v>
      </c>
      <c r="B723" s="94">
        <f>Cartilha_GLOBAL!B723</f>
        <v>0</v>
      </c>
      <c r="C723" s="161" t="str">
        <f>Cartilha_GLOBAL!C723</f>
        <v>CARGA E TRANSPORTE HORIZONTAL DE TUBOS</v>
      </c>
      <c r="D723" s="94">
        <f>Cartilha_GLOBAL!D723</f>
        <v>0</v>
      </c>
      <c r="E723" s="105">
        <f>Cartilha_GLOBAL!$E723</f>
        <v>0</v>
      </c>
      <c r="F723" s="182">
        <f>Cartilha_GLOBAL!$F723</f>
        <v>0</v>
      </c>
      <c r="G723" s="180"/>
      <c r="H723" s="181">
        <f t="shared" si="40"/>
        <v>0</v>
      </c>
      <c r="I723" s="186">
        <f t="shared" si="41"/>
        <v>0</v>
      </c>
      <c r="J723" s="142"/>
      <c r="K723" s="145" t="str">
        <f>IF(OR(SUM(I723)&gt;0,SUM(I723)&gt;0),"xx","")</f>
        <v/>
      </c>
      <c r="L723" s="7" t="str">
        <f t="shared" si="42"/>
        <v/>
      </c>
      <c r="M723" s="7" t="str">
        <f t="shared" si="43"/>
        <v/>
      </c>
      <c r="N723" s="7" t="str">
        <f>Cartilha_GLOBAL!N723</f>
        <v/>
      </c>
      <c r="O723" s="144"/>
      <c r="Q723" s="151"/>
      <c r="R723" s="152">
        <v>0</v>
      </c>
      <c r="T723" s="153">
        <f>IF(Cartilha_GLOBAL!R723=0,0,IF(Cartilha_GLOBAL!R723&gt;0,"c","b"))</f>
        <v>0</v>
      </c>
    </row>
    <row r="724" ht="12.75" hidden="1" spans="1:20">
      <c r="A724" s="154" t="str">
        <f>Cartilha_GLOBAL!A724</f>
        <v>2.2.8</v>
      </c>
      <c r="B724" s="94">
        <f>Cartilha_GLOBAL!B724</f>
        <v>0</v>
      </c>
      <c r="C724" s="161" t="str">
        <f>Cartilha_GLOBAL!C724</f>
        <v>CARGA E TRANSPORTE HORIZONTAL DE BLOCOS</v>
      </c>
      <c r="D724" s="94">
        <f>Cartilha_GLOBAL!D724</f>
        <v>0</v>
      </c>
      <c r="E724" s="105">
        <f>Cartilha_GLOBAL!$E724</f>
        <v>0</v>
      </c>
      <c r="F724" s="182">
        <f>Cartilha_GLOBAL!$F724</f>
        <v>0</v>
      </c>
      <c r="G724" s="180"/>
      <c r="H724" s="181">
        <f t="shared" si="40"/>
        <v>0</v>
      </c>
      <c r="I724" s="186">
        <f t="shared" si="41"/>
        <v>0</v>
      </c>
      <c r="J724" s="142"/>
      <c r="K724" s="145" t="str">
        <f>IF(OR(SUM(I725:I726)&gt;0,SUM(I725:I726)&gt;0),"xx","")</f>
        <v/>
      </c>
      <c r="L724" s="7" t="str">
        <f t="shared" si="42"/>
        <v/>
      </c>
      <c r="M724" s="7" t="str">
        <f t="shared" si="43"/>
        <v/>
      </c>
      <c r="N724" s="7" t="str">
        <f>Cartilha_GLOBAL!N724</f>
        <v/>
      </c>
      <c r="O724" s="144"/>
      <c r="Q724" s="151"/>
      <c r="R724" s="152">
        <v>0</v>
      </c>
      <c r="T724" s="153">
        <f>IF(Cartilha_GLOBAL!R724=0,0,IF(Cartilha_GLOBAL!R724&gt;0,"c","b"))</f>
        <v>0</v>
      </c>
    </row>
    <row r="725" ht="22.5" hidden="1" spans="1:20">
      <c r="A725" s="158">
        <f>Cartilha_GLOBAL!A725</f>
        <v>100208</v>
      </c>
      <c r="B725" s="94" t="str">
        <f>Cartilha_GLOBAL!B725</f>
        <v>SINAPI</v>
      </c>
      <c r="C725" s="104" t="str">
        <f>Cartilha_GLOBAL!C725</f>
        <v>TRANSPORTE HORIZONTAL MANUAL, DE BLOCOS VAZADOS DE CONCRETO OU CERÂMICO DE 19X19X39CM (UNIDADE: BLOCOXKM). AF_07/2019</v>
      </c>
      <c r="D725" s="94" t="str">
        <f>Cartilha_GLOBAL!D725</f>
        <v>UNXKM</v>
      </c>
      <c r="E725" s="105">
        <f>Cartilha_GLOBAL!$E725</f>
        <v>22.7</v>
      </c>
      <c r="F725" s="182">
        <f>Cartilha_GLOBAL!$F725</f>
        <v>27.86</v>
      </c>
      <c r="G725" s="108"/>
      <c r="H725" s="107">
        <f t="shared" si="40"/>
        <v>0</v>
      </c>
      <c r="I725" s="143">
        <f t="shared" si="41"/>
        <v>0</v>
      </c>
      <c r="J725" s="142"/>
      <c r="K725" s="145"/>
      <c r="L725" s="7" t="str">
        <f t="shared" si="42"/>
        <v/>
      </c>
      <c r="M725" s="7" t="str">
        <f t="shared" si="43"/>
        <v/>
      </c>
      <c r="N725" s="7" t="str">
        <f>Cartilha_GLOBAL!N725</f>
        <v/>
      </c>
      <c r="O725" s="144"/>
      <c r="Q725" s="151"/>
      <c r="R725" s="152">
        <v>0</v>
      </c>
      <c r="T725" s="153">
        <f>IF(Cartilha_GLOBAL!R725=0,0,IF(Cartilha_GLOBAL!R725&gt;0,"c","b"))</f>
        <v>0</v>
      </c>
    </row>
    <row r="726" ht="22.5" hidden="1" spans="1:20">
      <c r="A726" s="158">
        <f>Cartilha_GLOBAL!A726</f>
        <v>100209</v>
      </c>
      <c r="B726" s="94" t="str">
        <f>Cartilha_GLOBAL!B726</f>
        <v>SINAPI</v>
      </c>
      <c r="C726" s="104" t="str">
        <f>Cartilha_GLOBAL!C726</f>
        <v>TRANSPORTE HORIZONTAL MANUAL, DE BLOCOS CERÂMICOS FURADOS NA HORIZONTAL DE 9X19X19CM (UNIDADE: BLOCOXKM). AF_07/2019</v>
      </c>
      <c r="D726" s="94" t="str">
        <f>Cartilha_GLOBAL!D726</f>
        <v>UNXKM</v>
      </c>
      <c r="E726" s="105">
        <f>Cartilha_GLOBAL!$E726</f>
        <v>11.35</v>
      </c>
      <c r="F726" s="182">
        <f>Cartilha_GLOBAL!$F726</f>
        <v>13.93</v>
      </c>
      <c r="G726" s="108"/>
      <c r="H726" s="107">
        <f t="shared" si="40"/>
        <v>0</v>
      </c>
      <c r="I726" s="143">
        <f t="shared" si="41"/>
        <v>0</v>
      </c>
      <c r="J726" s="142"/>
      <c r="K726" s="145"/>
      <c r="L726" s="7" t="str">
        <f t="shared" si="42"/>
        <v/>
      </c>
      <c r="M726" s="7" t="str">
        <f t="shared" si="43"/>
        <v/>
      </c>
      <c r="N726" s="7" t="str">
        <f>Cartilha_GLOBAL!N726</f>
        <v/>
      </c>
      <c r="O726" s="144"/>
      <c r="Q726" s="151"/>
      <c r="R726" s="152">
        <v>0</v>
      </c>
      <c r="T726" s="153">
        <f>IF(Cartilha_GLOBAL!R726=0,0,IF(Cartilha_GLOBAL!R726&gt;0,"c","b"))</f>
        <v>0</v>
      </c>
    </row>
    <row r="727" ht="12.75" hidden="1" spans="1:20">
      <c r="A727" s="154" t="str">
        <f>Cartilha_GLOBAL!A727</f>
        <v>2.2.9</v>
      </c>
      <c r="B727" s="94">
        <f>Cartilha_GLOBAL!B727</f>
        <v>0</v>
      </c>
      <c r="C727" s="161" t="str">
        <f>Cartilha_GLOBAL!C727</f>
        <v>CARGA E TRANSPORTE HORIZONTAL DE LATAS</v>
      </c>
      <c r="D727" s="94">
        <f>Cartilha_GLOBAL!D727</f>
        <v>0</v>
      </c>
      <c r="E727" s="105">
        <f>Cartilha_GLOBAL!$E727</f>
        <v>0</v>
      </c>
      <c r="F727" s="182">
        <f>Cartilha_GLOBAL!$F727</f>
        <v>0</v>
      </c>
      <c r="G727" s="180"/>
      <c r="H727" s="181">
        <f t="shared" si="40"/>
        <v>0</v>
      </c>
      <c r="I727" s="186">
        <f t="shared" si="41"/>
        <v>0</v>
      </c>
      <c r="J727" s="142"/>
      <c r="K727" s="145" t="str">
        <f>IF(OR(SUM(I727)&gt;0,SUM(I727)&gt;0),"xx","")</f>
        <v/>
      </c>
      <c r="L727" s="7" t="str">
        <f t="shared" si="42"/>
        <v/>
      </c>
      <c r="M727" s="7" t="str">
        <f t="shared" si="43"/>
        <v/>
      </c>
      <c r="N727" s="7" t="str">
        <f>Cartilha_GLOBAL!N727</f>
        <v/>
      </c>
      <c r="O727" s="144"/>
      <c r="Q727" s="151"/>
      <c r="R727" s="152">
        <v>0</v>
      </c>
      <c r="T727" s="153">
        <f>IF(Cartilha_GLOBAL!R727=0,0,IF(Cartilha_GLOBAL!R727&gt;0,"c","b"))</f>
        <v>0</v>
      </c>
    </row>
    <row r="728" ht="12.75" hidden="1" spans="1:20">
      <c r="A728" s="154" t="str">
        <f>Cartilha_GLOBAL!A728</f>
        <v>2.2.10</v>
      </c>
      <c r="B728" s="94">
        <f>Cartilha_GLOBAL!B728</f>
        <v>0</v>
      </c>
      <c r="C728" s="161" t="str">
        <f>Cartilha_GLOBAL!C728</f>
        <v>CARGA E TRANSPORTE HORIZONTAL DE MASSA/GRANEL</v>
      </c>
      <c r="D728" s="94">
        <f>Cartilha_GLOBAL!D728</f>
        <v>0</v>
      </c>
      <c r="E728" s="105">
        <f>Cartilha_GLOBAL!$E728</f>
        <v>0</v>
      </c>
      <c r="F728" s="182">
        <f>Cartilha_GLOBAL!$F728</f>
        <v>0</v>
      </c>
      <c r="G728" s="180"/>
      <c r="H728" s="181">
        <f t="shared" ref="H728:H791" si="44">IF(G728=0,0,F728)</f>
        <v>0</v>
      </c>
      <c r="I728" s="186">
        <f t="shared" ref="I728:I791" si="45">IF(ISBLANK(G728),0,IF(R728=0,ROUND(G728*H728,2),IF(R728="b",ROUNDDOWN(G728*H728,2),ROUNDUP(G728*H728,2))))</f>
        <v>0</v>
      </c>
      <c r="J728" s="142"/>
      <c r="K728" s="145" t="str">
        <f>IF(OR(SUM(I728)&gt;0,SUM(I728)&gt;0),"xx","")</f>
        <v/>
      </c>
      <c r="L728" s="7" t="str">
        <f t="shared" ref="L728:L791" si="46">IF(K728="X","x",IF(K728="xx","x",IF(I728&gt;0,"x","")))</f>
        <v/>
      </c>
      <c r="M728" s="7" t="str">
        <f t="shared" ref="M728:M791" si="47">IF(K728="X","x",IF(K728="xx","x",IF(I728&gt;0,"x","")))</f>
        <v/>
      </c>
      <c r="N728" s="7" t="str">
        <f>Cartilha_GLOBAL!N728</f>
        <v/>
      </c>
      <c r="O728" s="144"/>
      <c r="Q728" s="151"/>
      <c r="R728" s="152">
        <v>0</v>
      </c>
      <c r="T728" s="153">
        <f>IF(Cartilha_GLOBAL!R728=0,0,IF(Cartilha_GLOBAL!R728&gt;0,"c","b"))</f>
        <v>0</v>
      </c>
    </row>
    <row r="729" ht="12.75" hidden="1" spans="1:20">
      <c r="A729" s="154" t="str">
        <f>Cartilha_GLOBAL!A729</f>
        <v>2.2.11</v>
      </c>
      <c r="B729" s="94">
        <f>Cartilha_GLOBAL!B729</f>
        <v>0</v>
      </c>
      <c r="C729" s="161" t="str">
        <f>Cartilha_GLOBAL!C729</f>
        <v>CARGA E TRANSPORTE HORIZONTAL DE PLACAS CERAMICAS</v>
      </c>
      <c r="D729" s="94">
        <f>Cartilha_GLOBAL!D729</f>
        <v>0</v>
      </c>
      <c r="E729" s="105">
        <f>Cartilha_GLOBAL!$E729</f>
        <v>0</v>
      </c>
      <c r="F729" s="182">
        <f>Cartilha_GLOBAL!$F729</f>
        <v>0</v>
      </c>
      <c r="G729" s="180"/>
      <c r="H729" s="181">
        <f t="shared" si="44"/>
        <v>0</v>
      </c>
      <c r="I729" s="186">
        <f t="shared" si="45"/>
        <v>0</v>
      </c>
      <c r="J729" s="142"/>
      <c r="K729" s="145" t="str">
        <f>IF(OR(SUM(I729)&gt;0,SUM(I729)&gt;0),"xx","")</f>
        <v/>
      </c>
      <c r="L729" s="7" t="str">
        <f t="shared" si="46"/>
        <v/>
      </c>
      <c r="M729" s="7" t="str">
        <f t="shared" si="47"/>
        <v/>
      </c>
      <c r="N729" s="7" t="str">
        <f>Cartilha_GLOBAL!N729</f>
        <v/>
      </c>
      <c r="O729" s="144"/>
      <c r="Q729" s="151"/>
      <c r="R729" s="152">
        <v>0</v>
      </c>
      <c r="T729" s="153">
        <f>IF(Cartilha_GLOBAL!R729=0,0,IF(Cartilha_GLOBAL!R729&gt;0,"c","b"))</f>
        <v>0</v>
      </c>
    </row>
    <row r="730" ht="12.75" hidden="1" spans="1:20">
      <c r="A730" s="154" t="str">
        <f>Cartilha_GLOBAL!A730</f>
        <v>2.2.12</v>
      </c>
      <c r="B730" s="94">
        <f>Cartilha_GLOBAL!B730</f>
        <v>0</v>
      </c>
      <c r="C730" s="161" t="str">
        <f>Cartilha_GLOBAL!C730</f>
        <v>CARGA E TRANSPORTE HORIZONTAL DE SACOS</v>
      </c>
      <c r="D730" s="94">
        <f>Cartilha_GLOBAL!D730</f>
        <v>0</v>
      </c>
      <c r="E730" s="105">
        <f>Cartilha_GLOBAL!$E730</f>
        <v>0</v>
      </c>
      <c r="F730" s="182">
        <f>Cartilha_GLOBAL!$F730</f>
        <v>0</v>
      </c>
      <c r="G730" s="180"/>
      <c r="H730" s="181">
        <f t="shared" si="44"/>
        <v>0</v>
      </c>
      <c r="I730" s="186">
        <f t="shared" si="45"/>
        <v>0</v>
      </c>
      <c r="J730" s="142"/>
      <c r="K730" s="145" t="str">
        <f>IF(OR(SUM(I731:I741)&gt;0,SUM(I731:I741)&gt;0),"xx","")</f>
        <v/>
      </c>
      <c r="L730" s="7" t="str">
        <f t="shared" si="46"/>
        <v/>
      </c>
      <c r="M730" s="7" t="str">
        <f t="shared" si="47"/>
        <v/>
      </c>
      <c r="N730" s="7" t="str">
        <f>Cartilha_GLOBAL!N730</f>
        <v/>
      </c>
      <c r="O730" s="144"/>
      <c r="Q730" s="151"/>
      <c r="R730" s="152">
        <v>0</v>
      </c>
      <c r="T730" s="153">
        <f>IF(Cartilha_GLOBAL!R730=0,0,IF(Cartilha_GLOBAL!R730&gt;0,"c","b"))</f>
        <v>0</v>
      </c>
    </row>
    <row r="731" ht="22.5" hidden="1" spans="1:20">
      <c r="A731" s="158">
        <f>Cartilha_GLOBAL!A731</f>
        <v>100284</v>
      </c>
      <c r="B731" s="94" t="str">
        <f>Cartilha_GLOBAL!B731</f>
        <v>SINAPI</v>
      </c>
      <c r="C731" s="104" t="str">
        <f>Cartilha_GLOBAL!C731</f>
        <v>TRANSPORTE HORIZONTAL COM MANIPULADOR TELESCÓPICO, DE TELHA DE CONCRETO OU CERÂMICA (UNIDADE: M2XKM). AF_07/2019</v>
      </c>
      <c r="D731" s="94" t="str">
        <f>Cartilha_GLOBAL!D731</f>
        <v>M2XKM</v>
      </c>
      <c r="E731" s="105">
        <f>Cartilha_GLOBAL!$E731</f>
        <v>10.18</v>
      </c>
      <c r="F731" s="182">
        <f>Cartilha_GLOBAL!$F731</f>
        <v>12.49</v>
      </c>
      <c r="G731" s="108"/>
      <c r="H731" s="107">
        <f t="shared" si="44"/>
        <v>0</v>
      </c>
      <c r="I731" s="143">
        <f t="shared" si="45"/>
        <v>0</v>
      </c>
      <c r="J731" s="142"/>
      <c r="K731" s="145"/>
      <c r="L731" s="7" t="str">
        <f t="shared" si="46"/>
        <v/>
      </c>
      <c r="M731" s="7" t="str">
        <f t="shared" si="47"/>
        <v/>
      </c>
      <c r="N731" s="7" t="str">
        <f>Cartilha_GLOBAL!N731</f>
        <v/>
      </c>
      <c r="O731" s="144"/>
      <c r="Q731" s="151"/>
      <c r="R731" s="152">
        <v>0</v>
      </c>
      <c r="T731" s="153">
        <f>IF(Cartilha_GLOBAL!R731=0,0,IF(Cartilha_GLOBAL!R731&gt;0,"c","b"))</f>
        <v>0</v>
      </c>
    </row>
    <row r="732" ht="12.75" hidden="1" spans="1:20">
      <c r="A732" s="158">
        <f>Cartilha_GLOBAL!A732</f>
        <v>100195</v>
      </c>
      <c r="B732" s="94" t="str">
        <f>Cartilha_GLOBAL!B732</f>
        <v>SINAPI</v>
      </c>
      <c r="C732" s="104" t="str">
        <f>Cartilha_GLOBAL!C732</f>
        <v>TRANSPORTE HORIZONTAL MANUAL, DE SACOS DE 50 KG (UNIDADE: KGXKM). AF_07/2019</v>
      </c>
      <c r="D732" s="94" t="str">
        <f>Cartilha_GLOBAL!D732</f>
        <v>KGXKM</v>
      </c>
      <c r="E732" s="105">
        <f>Cartilha_GLOBAL!$E732</f>
        <v>0.92</v>
      </c>
      <c r="F732" s="182">
        <f>Cartilha_GLOBAL!$F732</f>
        <v>1.13</v>
      </c>
      <c r="G732" s="108"/>
      <c r="H732" s="107">
        <f t="shared" si="44"/>
        <v>0</v>
      </c>
      <c r="I732" s="143">
        <f t="shared" si="45"/>
        <v>0</v>
      </c>
      <c r="J732" s="142"/>
      <c r="K732" s="145"/>
      <c r="L732" s="7" t="str">
        <f t="shared" si="46"/>
        <v/>
      </c>
      <c r="M732" s="7" t="str">
        <f t="shared" si="47"/>
        <v/>
      </c>
      <c r="N732" s="7" t="str">
        <f>Cartilha_GLOBAL!N732</f>
        <v/>
      </c>
      <c r="O732" s="144"/>
      <c r="Q732" s="151"/>
      <c r="R732" s="152">
        <v>0</v>
      </c>
      <c r="T732" s="153">
        <f>IF(Cartilha_GLOBAL!R732=0,0,IF(Cartilha_GLOBAL!R732&gt;0,"c","b"))</f>
        <v>0</v>
      </c>
    </row>
    <row r="733" ht="12.75" hidden="1" spans="1:20">
      <c r="A733" s="158">
        <f>Cartilha_GLOBAL!A733</f>
        <v>100196</v>
      </c>
      <c r="B733" s="94" t="str">
        <f>Cartilha_GLOBAL!B733</f>
        <v>SINAPI</v>
      </c>
      <c r="C733" s="104" t="str">
        <f>Cartilha_GLOBAL!C733</f>
        <v>TRANSPORTE HORIZONTAL MANUAL, DE SACOS DE 30 KG (UNIDADE: KGXKM). AF_07/2019</v>
      </c>
      <c r="D733" s="94" t="str">
        <f>Cartilha_GLOBAL!D733</f>
        <v>KGXKM</v>
      </c>
      <c r="E733" s="105">
        <f>Cartilha_GLOBAL!$E733</f>
        <v>1.53</v>
      </c>
      <c r="F733" s="182">
        <f>Cartilha_GLOBAL!$F733</f>
        <v>1.88</v>
      </c>
      <c r="G733" s="108"/>
      <c r="H733" s="107">
        <f t="shared" si="44"/>
        <v>0</v>
      </c>
      <c r="I733" s="143">
        <f t="shared" si="45"/>
        <v>0</v>
      </c>
      <c r="J733" s="142"/>
      <c r="K733" s="145"/>
      <c r="L733" s="7" t="str">
        <f t="shared" si="46"/>
        <v/>
      </c>
      <c r="M733" s="7" t="str">
        <f t="shared" si="47"/>
        <v/>
      </c>
      <c r="N733" s="7" t="str">
        <f>Cartilha_GLOBAL!N733</f>
        <v/>
      </c>
      <c r="O733" s="144"/>
      <c r="Q733" s="151"/>
      <c r="R733" s="152">
        <v>0</v>
      </c>
      <c r="T733" s="153">
        <f>IF(Cartilha_GLOBAL!R733=0,0,IF(Cartilha_GLOBAL!R733&gt;0,"c","b"))</f>
        <v>0</v>
      </c>
    </row>
    <row r="734" ht="12.75" hidden="1" spans="1:20">
      <c r="A734" s="158">
        <f>Cartilha_GLOBAL!A734</f>
        <v>100197</v>
      </c>
      <c r="B734" s="94" t="str">
        <f>Cartilha_GLOBAL!B734</f>
        <v>SINAPI</v>
      </c>
      <c r="C734" s="104" t="str">
        <f>Cartilha_GLOBAL!C734</f>
        <v>TRANSPORTE HORIZONTAL MANUAL, DE SACOS DE 20 KG (UNIDADE: KGXKM). AF_07/2019</v>
      </c>
      <c r="D734" s="94" t="str">
        <f>Cartilha_GLOBAL!D734</f>
        <v>KGXKM</v>
      </c>
      <c r="E734" s="105">
        <f>Cartilha_GLOBAL!$E734</f>
        <v>2.3</v>
      </c>
      <c r="F734" s="182">
        <f>Cartilha_GLOBAL!$F734</f>
        <v>2.82</v>
      </c>
      <c r="G734" s="108"/>
      <c r="H734" s="107">
        <f t="shared" si="44"/>
        <v>0</v>
      </c>
      <c r="I734" s="143">
        <f t="shared" si="45"/>
        <v>0</v>
      </c>
      <c r="J734" s="142"/>
      <c r="K734" s="145"/>
      <c r="L734" s="7" t="str">
        <f t="shared" si="46"/>
        <v/>
      </c>
      <c r="M734" s="7" t="str">
        <f t="shared" si="47"/>
        <v/>
      </c>
      <c r="N734" s="7" t="str">
        <f>Cartilha_GLOBAL!N734</f>
        <v/>
      </c>
      <c r="O734" s="144"/>
      <c r="Q734" s="151"/>
      <c r="R734" s="152">
        <v>0</v>
      </c>
      <c r="T734" s="153">
        <f>IF(Cartilha_GLOBAL!R734=0,0,IF(Cartilha_GLOBAL!R734&gt;0,"c","b"))</f>
        <v>0</v>
      </c>
    </row>
    <row r="735" ht="22.5" hidden="1" spans="1:20">
      <c r="A735" s="158">
        <f>Cartilha_GLOBAL!A735</f>
        <v>100198</v>
      </c>
      <c r="B735" s="94" t="str">
        <f>Cartilha_GLOBAL!B735</f>
        <v>SINAPI</v>
      </c>
      <c r="C735" s="104" t="str">
        <f>Cartilha_GLOBAL!C735</f>
        <v>TRANSPORTE HORIZONTAL COM CARRINHO PLATAFORMA, DE SACOS DE 50 KG (UNIDADE: KGXKM). AF_07/2019</v>
      </c>
      <c r="D735" s="94" t="str">
        <f>Cartilha_GLOBAL!D735</f>
        <v>KGXKM</v>
      </c>
      <c r="E735" s="105">
        <f>Cartilha_GLOBAL!$E735</f>
        <v>0.32</v>
      </c>
      <c r="F735" s="182">
        <f>Cartilha_GLOBAL!$F735</f>
        <v>0.39</v>
      </c>
      <c r="G735" s="108"/>
      <c r="H735" s="107">
        <f t="shared" si="44"/>
        <v>0</v>
      </c>
      <c r="I735" s="143">
        <f t="shared" si="45"/>
        <v>0</v>
      </c>
      <c r="J735" s="142"/>
      <c r="K735" s="145"/>
      <c r="L735" s="7" t="str">
        <f t="shared" si="46"/>
        <v/>
      </c>
      <c r="M735" s="7" t="str">
        <f t="shared" si="47"/>
        <v/>
      </c>
      <c r="N735" s="7" t="str">
        <f>Cartilha_GLOBAL!N735</f>
        <v/>
      </c>
      <c r="O735" s="144"/>
      <c r="Q735" s="151"/>
      <c r="R735" s="152">
        <v>0</v>
      </c>
      <c r="T735" s="153">
        <f>IF(Cartilha_GLOBAL!R735=0,0,IF(Cartilha_GLOBAL!R735&gt;0,"c","b"))</f>
        <v>0</v>
      </c>
    </row>
    <row r="736" ht="22.5" hidden="1" spans="1:20">
      <c r="A736" s="158">
        <f>Cartilha_GLOBAL!A736</f>
        <v>100199</v>
      </c>
      <c r="B736" s="94" t="str">
        <f>Cartilha_GLOBAL!B736</f>
        <v>SINAPI</v>
      </c>
      <c r="C736" s="104" t="str">
        <f>Cartilha_GLOBAL!C736</f>
        <v>TRANSPORTE HORIZONTAL COM CARRINHO PLATAFORMA, DE SACOS DE 30 KG (UNIDADE: KGXKM). AF_07/2019</v>
      </c>
      <c r="D736" s="94" t="str">
        <f>Cartilha_GLOBAL!D736</f>
        <v>KGXKM</v>
      </c>
      <c r="E736" s="105">
        <f>Cartilha_GLOBAL!$E736</f>
        <v>0.38</v>
      </c>
      <c r="F736" s="182">
        <f>Cartilha_GLOBAL!$F736</f>
        <v>0.47</v>
      </c>
      <c r="G736" s="108"/>
      <c r="H736" s="107">
        <f t="shared" si="44"/>
        <v>0</v>
      </c>
      <c r="I736" s="143">
        <f t="shared" si="45"/>
        <v>0</v>
      </c>
      <c r="J736" s="142"/>
      <c r="K736" s="145"/>
      <c r="L736" s="7" t="str">
        <f t="shared" si="46"/>
        <v/>
      </c>
      <c r="M736" s="7" t="str">
        <f t="shared" si="47"/>
        <v/>
      </c>
      <c r="N736" s="7" t="str">
        <f>Cartilha_GLOBAL!N736</f>
        <v/>
      </c>
      <c r="O736" s="144"/>
      <c r="Q736" s="151"/>
      <c r="R736" s="152">
        <v>0</v>
      </c>
      <c r="T736" s="153">
        <f>IF(Cartilha_GLOBAL!R736=0,0,IF(Cartilha_GLOBAL!R736&gt;0,"c","b"))</f>
        <v>0</v>
      </c>
    </row>
    <row r="737" ht="22.5" hidden="1" spans="1:20">
      <c r="A737" s="158">
        <f>Cartilha_GLOBAL!A737</f>
        <v>100200</v>
      </c>
      <c r="B737" s="94" t="str">
        <f>Cartilha_GLOBAL!B737</f>
        <v>SINAPI</v>
      </c>
      <c r="C737" s="104" t="str">
        <f>Cartilha_GLOBAL!C737</f>
        <v>TRANSPORTE HORIZONTAL COM CARRINHO PLATAFORMA, DE SACOS DE 20 KG (UNIDADE: KGXKM). AF_07/2019</v>
      </c>
      <c r="D737" s="94" t="str">
        <f>Cartilha_GLOBAL!D737</f>
        <v>KGXKM</v>
      </c>
      <c r="E737" s="105">
        <f>Cartilha_GLOBAL!$E737</f>
        <v>0.47</v>
      </c>
      <c r="F737" s="182">
        <f>Cartilha_GLOBAL!$F737</f>
        <v>0.58</v>
      </c>
      <c r="G737" s="108"/>
      <c r="H737" s="107">
        <f t="shared" si="44"/>
        <v>0</v>
      </c>
      <c r="I737" s="143">
        <f t="shared" si="45"/>
        <v>0</v>
      </c>
      <c r="J737" s="142"/>
      <c r="K737" s="145"/>
      <c r="L737" s="7" t="str">
        <f t="shared" si="46"/>
        <v/>
      </c>
      <c r="M737" s="7" t="str">
        <f t="shared" si="47"/>
        <v/>
      </c>
      <c r="N737" s="7" t="str">
        <f>Cartilha_GLOBAL!N737</f>
        <v/>
      </c>
      <c r="O737" s="144"/>
      <c r="Q737" s="151"/>
      <c r="R737" s="152">
        <v>0</v>
      </c>
      <c r="T737" s="153">
        <f>IF(Cartilha_GLOBAL!R737=0,0,IF(Cartilha_GLOBAL!R737&gt;0,"c","b"))</f>
        <v>0</v>
      </c>
    </row>
    <row r="738" ht="12.75" hidden="1" spans="1:20">
      <c r="A738" s="158">
        <f>Cartilha_GLOBAL!A738</f>
        <v>100201</v>
      </c>
      <c r="B738" s="94" t="str">
        <f>Cartilha_GLOBAL!B738</f>
        <v>SINAPI</v>
      </c>
      <c r="C738" s="104" t="str">
        <f>Cartilha_GLOBAL!C738</f>
        <v>TRANSPORTE HORIZONTAL COM CARRINHO DE MÃO, DE SACOS DE 50 KG (UNIDADE: KGXKM). AF_07/2019</v>
      </c>
      <c r="D738" s="94" t="str">
        <f>Cartilha_GLOBAL!D738</f>
        <v>KGXKM</v>
      </c>
      <c r="E738" s="105">
        <f>Cartilha_GLOBAL!$E738</f>
        <v>0.93</v>
      </c>
      <c r="F738" s="182">
        <f>Cartilha_GLOBAL!$F738</f>
        <v>1.14</v>
      </c>
      <c r="G738" s="108"/>
      <c r="H738" s="107">
        <f t="shared" si="44"/>
        <v>0</v>
      </c>
      <c r="I738" s="143">
        <f t="shared" si="45"/>
        <v>0</v>
      </c>
      <c r="J738" s="142"/>
      <c r="K738" s="145"/>
      <c r="L738" s="7" t="str">
        <f t="shared" si="46"/>
        <v/>
      </c>
      <c r="M738" s="7" t="str">
        <f t="shared" si="47"/>
        <v/>
      </c>
      <c r="N738" s="7" t="str">
        <f>Cartilha_GLOBAL!N738</f>
        <v/>
      </c>
      <c r="O738" s="144"/>
      <c r="Q738" s="151"/>
      <c r="R738" s="152">
        <v>0</v>
      </c>
      <c r="T738" s="153">
        <f>IF(Cartilha_GLOBAL!R738=0,0,IF(Cartilha_GLOBAL!R738&gt;0,"c","b"))</f>
        <v>0</v>
      </c>
    </row>
    <row r="739" ht="12.75" hidden="1" spans="1:20">
      <c r="A739" s="158">
        <f>Cartilha_GLOBAL!A739</f>
        <v>100202</v>
      </c>
      <c r="B739" s="94" t="str">
        <f>Cartilha_GLOBAL!B739</f>
        <v>SINAPI</v>
      </c>
      <c r="C739" s="104" t="str">
        <f>Cartilha_GLOBAL!C739</f>
        <v>TRANSPORTE HORIZONTAL COM CARRINHO DE MÃO, DE SACOS DE 30 KG (UNIDADE: KGXKM). AF_07/2019</v>
      </c>
      <c r="D739" s="94" t="str">
        <f>Cartilha_GLOBAL!D739</f>
        <v>KGXKM</v>
      </c>
      <c r="E739" s="105">
        <f>Cartilha_GLOBAL!$E739</f>
        <v>1.09</v>
      </c>
      <c r="F739" s="182">
        <f>Cartilha_GLOBAL!$F739</f>
        <v>1.34</v>
      </c>
      <c r="G739" s="108"/>
      <c r="H739" s="107">
        <f t="shared" si="44"/>
        <v>0</v>
      </c>
      <c r="I739" s="143">
        <f t="shared" si="45"/>
        <v>0</v>
      </c>
      <c r="J739" s="142"/>
      <c r="K739" s="145"/>
      <c r="L739" s="7" t="str">
        <f t="shared" si="46"/>
        <v/>
      </c>
      <c r="M739" s="7" t="str">
        <f t="shared" si="47"/>
        <v/>
      </c>
      <c r="N739" s="7" t="str">
        <f>Cartilha_GLOBAL!N739</f>
        <v/>
      </c>
      <c r="O739" s="144"/>
      <c r="Q739" s="151"/>
      <c r="R739" s="152">
        <v>0</v>
      </c>
      <c r="T739" s="153">
        <f>IF(Cartilha_GLOBAL!R739=0,0,IF(Cartilha_GLOBAL!R739&gt;0,"c","b"))</f>
        <v>0</v>
      </c>
    </row>
    <row r="740" ht="12.75" hidden="1" spans="1:20">
      <c r="A740" s="158">
        <f>Cartilha_GLOBAL!A740</f>
        <v>100203</v>
      </c>
      <c r="B740" s="94" t="str">
        <f>Cartilha_GLOBAL!B740</f>
        <v>SINAPI</v>
      </c>
      <c r="C740" s="104" t="str">
        <f>Cartilha_GLOBAL!C740</f>
        <v>TRANSPORTE HORIZONTAL COM CARRINHO DE MÃO, DE SACOS DE 20 KG (UNIDADE: KGXKM). AF_07/2019</v>
      </c>
      <c r="D740" s="94" t="str">
        <f>Cartilha_GLOBAL!D740</f>
        <v>KGXKM</v>
      </c>
      <c r="E740" s="105">
        <f>Cartilha_GLOBAL!$E740</f>
        <v>1.29</v>
      </c>
      <c r="F740" s="182">
        <f>Cartilha_GLOBAL!$F740</f>
        <v>1.58</v>
      </c>
      <c r="G740" s="108"/>
      <c r="H740" s="107">
        <f t="shared" si="44"/>
        <v>0</v>
      </c>
      <c r="I740" s="143">
        <f t="shared" si="45"/>
        <v>0</v>
      </c>
      <c r="J740" s="142"/>
      <c r="K740" s="145"/>
      <c r="L740" s="7" t="str">
        <f t="shared" si="46"/>
        <v/>
      </c>
      <c r="M740" s="7" t="str">
        <f t="shared" si="47"/>
        <v/>
      </c>
      <c r="N740" s="7" t="str">
        <f>Cartilha_GLOBAL!N740</f>
        <v/>
      </c>
      <c r="O740" s="144"/>
      <c r="Q740" s="151"/>
      <c r="R740" s="152">
        <v>0</v>
      </c>
      <c r="T740" s="153">
        <f>IF(Cartilha_GLOBAL!R740=0,0,IF(Cartilha_GLOBAL!R740&gt;0,"c","b"))</f>
        <v>0</v>
      </c>
    </row>
    <row r="741" ht="22.5" hidden="1" spans="1:20">
      <c r="A741" s="158">
        <f>Cartilha_GLOBAL!A741</f>
        <v>100204</v>
      </c>
      <c r="B741" s="94" t="str">
        <f>Cartilha_GLOBAL!B741</f>
        <v>SINAPI</v>
      </c>
      <c r="C741" s="104" t="str">
        <f>Cartilha_GLOBAL!C741</f>
        <v>TRANSPORTE HORIZONTAL COM MANIPULADOR TELESCÓPICO, DE PÁLETE DE SACOS (UNIDADE: KGXKM). AF_07/2019</v>
      </c>
      <c r="D741" s="94" t="str">
        <f>Cartilha_GLOBAL!D741</f>
        <v>KGXKM</v>
      </c>
      <c r="E741" s="105">
        <f>Cartilha_GLOBAL!$E741</f>
        <v>0.1</v>
      </c>
      <c r="F741" s="182">
        <f>Cartilha_GLOBAL!$F741</f>
        <v>0.12</v>
      </c>
      <c r="G741" s="108"/>
      <c r="H741" s="107">
        <f t="shared" si="44"/>
        <v>0</v>
      </c>
      <c r="I741" s="143">
        <f t="shared" si="45"/>
        <v>0</v>
      </c>
      <c r="J741" s="142"/>
      <c r="K741" s="145"/>
      <c r="L741" s="7" t="str">
        <f t="shared" si="46"/>
        <v/>
      </c>
      <c r="M741" s="7" t="str">
        <f t="shared" si="47"/>
        <v/>
      </c>
      <c r="N741" s="7" t="str">
        <f>Cartilha_GLOBAL!N741</f>
        <v/>
      </c>
      <c r="O741" s="144"/>
      <c r="Q741" s="151"/>
      <c r="R741" s="152">
        <v>0</v>
      </c>
      <c r="T741" s="153">
        <f>IF(Cartilha_GLOBAL!R741=0,0,IF(Cartilha_GLOBAL!R741&gt;0,"c","b"))</f>
        <v>0</v>
      </c>
    </row>
    <row r="742" ht="12.75" hidden="1" spans="1:20">
      <c r="A742" s="154" t="str">
        <f>Cartilha_GLOBAL!A742</f>
        <v>2.2.13</v>
      </c>
      <c r="B742" s="94">
        <f>Cartilha_GLOBAL!B742</f>
        <v>0</v>
      </c>
      <c r="C742" s="161" t="str">
        <f>Cartilha_GLOBAL!C742</f>
        <v>TRANSPORTE MANUAL VERTICAL</v>
      </c>
      <c r="D742" s="94">
        <f>Cartilha_GLOBAL!D742</f>
        <v>0</v>
      </c>
      <c r="E742" s="105">
        <f>Cartilha_GLOBAL!$E742</f>
        <v>0</v>
      </c>
      <c r="F742" s="182">
        <f>Cartilha_GLOBAL!$F742</f>
        <v>0</v>
      </c>
      <c r="G742" s="180"/>
      <c r="H742" s="181">
        <f t="shared" si="44"/>
        <v>0</v>
      </c>
      <c r="I742" s="186">
        <f t="shared" si="45"/>
        <v>0</v>
      </c>
      <c r="J742" s="142"/>
      <c r="K742" s="145" t="str">
        <f>IF(OR(SUM(I743:I753)&gt;0,SUM(I743:I753)&gt;0),"xx","")</f>
        <v/>
      </c>
      <c r="L742" s="7" t="str">
        <f t="shared" si="46"/>
        <v/>
      </c>
      <c r="M742" s="7" t="str">
        <f t="shared" si="47"/>
        <v/>
      </c>
      <c r="N742" s="7" t="str">
        <f>Cartilha_GLOBAL!N742</f>
        <v/>
      </c>
      <c r="O742" s="144"/>
      <c r="Q742" s="151"/>
      <c r="R742" s="152">
        <v>0</v>
      </c>
      <c r="T742" s="153">
        <f>IF(Cartilha_GLOBAL!R742=0,0,IF(Cartilha_GLOBAL!R742&gt;0,"c","b"))</f>
        <v>0</v>
      </c>
    </row>
    <row r="743" ht="12.75" hidden="1" spans="1:20">
      <c r="A743" s="158">
        <f>Cartilha_GLOBAL!A743</f>
        <v>100229</v>
      </c>
      <c r="B743" s="94" t="str">
        <f>Cartilha_GLOBAL!B743</f>
        <v>SINAPI</v>
      </c>
      <c r="C743" s="104" t="str">
        <f>Cartilha_GLOBAL!C743</f>
        <v>TRANSPORTE VERTICAL MANUAL, 1 PAVIMENTO, DE SACOS DE 50 KG (UNIDADE: KG). AF_07/2019</v>
      </c>
      <c r="D743" s="94" t="str">
        <f>Cartilha_GLOBAL!D743</f>
        <v>KG</v>
      </c>
      <c r="E743" s="105">
        <f>Cartilha_GLOBAL!$E743</f>
        <v>0.01</v>
      </c>
      <c r="F743" s="182">
        <f>Cartilha_GLOBAL!$F743</f>
        <v>0.01</v>
      </c>
      <c r="G743" s="108"/>
      <c r="H743" s="107">
        <f t="shared" si="44"/>
        <v>0</v>
      </c>
      <c r="I743" s="143">
        <f t="shared" si="45"/>
        <v>0</v>
      </c>
      <c r="J743" s="142"/>
      <c r="K743" s="145"/>
      <c r="L743" s="7" t="str">
        <f t="shared" si="46"/>
        <v/>
      </c>
      <c r="M743" s="7" t="str">
        <f t="shared" si="47"/>
        <v/>
      </c>
      <c r="N743" s="7" t="str">
        <f>Cartilha_GLOBAL!N743</f>
        <v/>
      </c>
      <c r="O743" s="144"/>
      <c r="Q743" s="151"/>
      <c r="R743" s="152">
        <v>0</v>
      </c>
      <c r="T743" s="153">
        <f>IF(Cartilha_GLOBAL!R743=0,0,IF(Cartilha_GLOBAL!R743&gt;0,"c","b"))</f>
        <v>0</v>
      </c>
    </row>
    <row r="744" ht="12.75" hidden="1" spans="1:20">
      <c r="A744" s="158">
        <f>Cartilha_GLOBAL!A744</f>
        <v>100230</v>
      </c>
      <c r="B744" s="94" t="str">
        <f>Cartilha_GLOBAL!B744</f>
        <v>SINAPI</v>
      </c>
      <c r="C744" s="104" t="str">
        <f>Cartilha_GLOBAL!C744</f>
        <v>TRANSPORTE VERTICAL MANUAL, 1 PAVIMENTO, DE SACOS DE 30 KG (UNIDADE: KG). AF_07/2019</v>
      </c>
      <c r="D744" s="94" t="str">
        <f>Cartilha_GLOBAL!D744</f>
        <v>KG</v>
      </c>
      <c r="E744" s="105">
        <f>Cartilha_GLOBAL!$E744</f>
        <v>0.03</v>
      </c>
      <c r="F744" s="182">
        <f>Cartilha_GLOBAL!$F744</f>
        <v>0.04</v>
      </c>
      <c r="G744" s="108"/>
      <c r="H744" s="107">
        <f t="shared" si="44"/>
        <v>0</v>
      </c>
      <c r="I744" s="143">
        <f t="shared" si="45"/>
        <v>0</v>
      </c>
      <c r="J744" s="142"/>
      <c r="K744" s="145"/>
      <c r="L744" s="7" t="str">
        <f t="shared" si="46"/>
        <v/>
      </c>
      <c r="M744" s="7" t="str">
        <f t="shared" si="47"/>
        <v/>
      </c>
      <c r="N744" s="7" t="str">
        <f>Cartilha_GLOBAL!N744</f>
        <v/>
      </c>
      <c r="O744" s="144"/>
      <c r="Q744" s="151"/>
      <c r="R744" s="152">
        <v>0</v>
      </c>
      <c r="T744" s="153">
        <f>IF(Cartilha_GLOBAL!R744=0,0,IF(Cartilha_GLOBAL!R744&gt;0,"c","b"))</f>
        <v>0</v>
      </c>
    </row>
    <row r="745" ht="12.75" hidden="1" spans="1:20">
      <c r="A745" s="158">
        <f>Cartilha_GLOBAL!A745</f>
        <v>100231</v>
      </c>
      <c r="B745" s="94" t="str">
        <f>Cartilha_GLOBAL!B745</f>
        <v>SINAPI</v>
      </c>
      <c r="C745" s="104" t="str">
        <f>Cartilha_GLOBAL!C745</f>
        <v>TRANSPORTE VERTICAL MANUAL, 1 PAVIMENTO, DE SACOS DE 20 KG (UNIDADE: KG). AF_07/2019</v>
      </c>
      <c r="D745" s="94" t="str">
        <f>Cartilha_GLOBAL!D745</f>
        <v>KG</v>
      </c>
      <c r="E745" s="105">
        <f>Cartilha_GLOBAL!$E745</f>
        <v>0.04</v>
      </c>
      <c r="F745" s="182">
        <f>Cartilha_GLOBAL!$F745</f>
        <v>0.05</v>
      </c>
      <c r="G745" s="108"/>
      <c r="H745" s="107">
        <f t="shared" si="44"/>
        <v>0</v>
      </c>
      <c r="I745" s="143">
        <f t="shared" si="45"/>
        <v>0</v>
      </c>
      <c r="J745" s="142"/>
      <c r="K745" s="145"/>
      <c r="L745" s="7" t="str">
        <f t="shared" si="46"/>
        <v/>
      </c>
      <c r="M745" s="7" t="str">
        <f t="shared" si="47"/>
        <v/>
      </c>
      <c r="N745" s="7" t="str">
        <f>Cartilha_GLOBAL!N745</f>
        <v/>
      </c>
      <c r="O745" s="144"/>
      <c r="Q745" s="151"/>
      <c r="R745" s="152">
        <v>0</v>
      </c>
      <c r="T745" s="153">
        <f>IF(Cartilha_GLOBAL!R745=0,0,IF(Cartilha_GLOBAL!R745&gt;0,"c","b"))</f>
        <v>0</v>
      </c>
    </row>
    <row r="746" ht="22.5" hidden="1" spans="1:20">
      <c r="A746" s="158">
        <f>Cartilha_GLOBAL!A746</f>
        <v>100232</v>
      </c>
      <c r="B746" s="94" t="str">
        <f>Cartilha_GLOBAL!B746</f>
        <v>SINAPI</v>
      </c>
      <c r="C746" s="104" t="str">
        <f>Cartilha_GLOBAL!C746</f>
        <v>TRANSPORTE VERTICAL MANUAL, 1 PAVIMENTO, DE BLOCOS VAZADOS DE CONCRETO OU CERÂMICO DE 19X19X39CM (UNIDADE: BLOCO). AF_07/2019</v>
      </c>
      <c r="D746" s="94" t="str">
        <f>Cartilha_GLOBAL!D746</f>
        <v>UN</v>
      </c>
      <c r="E746" s="105">
        <f>Cartilha_GLOBAL!$E746</f>
        <v>0.43</v>
      </c>
      <c r="F746" s="182">
        <f>Cartilha_GLOBAL!$F746</f>
        <v>0.53</v>
      </c>
      <c r="G746" s="108"/>
      <c r="H746" s="107">
        <f t="shared" si="44"/>
        <v>0</v>
      </c>
      <c r="I746" s="143">
        <f t="shared" si="45"/>
        <v>0</v>
      </c>
      <c r="J746" s="142"/>
      <c r="K746" s="145"/>
      <c r="L746" s="7" t="str">
        <f t="shared" si="46"/>
        <v/>
      </c>
      <c r="M746" s="7" t="str">
        <f t="shared" si="47"/>
        <v/>
      </c>
      <c r="N746" s="7" t="str">
        <f>Cartilha_GLOBAL!N746</f>
        <v/>
      </c>
      <c r="O746" s="144"/>
      <c r="Q746" s="151"/>
      <c r="R746" s="152">
        <v>0</v>
      </c>
      <c r="T746" s="153">
        <f>IF(Cartilha_GLOBAL!R746=0,0,IF(Cartilha_GLOBAL!R746&gt;0,"c","b"))</f>
        <v>0</v>
      </c>
    </row>
    <row r="747" ht="22.5" hidden="1" spans="1:20">
      <c r="A747" s="158">
        <f>Cartilha_GLOBAL!A747</f>
        <v>100233</v>
      </c>
      <c r="B747" s="94" t="str">
        <f>Cartilha_GLOBAL!B747</f>
        <v>SINAPI</v>
      </c>
      <c r="C747" s="104" t="str">
        <f>Cartilha_GLOBAL!C747</f>
        <v>TRANSPORTE VERTICAL MANUAL, 1 PAVIMENTO, DE BLOCOS CERÂMICOS FURADOS NA HORIZONTAL DE 9X19X19CM (UNIDADE: BLOCO). AF_07/2019</v>
      </c>
      <c r="D747" s="94" t="str">
        <f>Cartilha_GLOBAL!D747</f>
        <v>UN</v>
      </c>
      <c r="E747" s="105">
        <f>Cartilha_GLOBAL!$E747</f>
        <v>0.21</v>
      </c>
      <c r="F747" s="182">
        <f>Cartilha_GLOBAL!$F747</f>
        <v>0.26</v>
      </c>
      <c r="G747" s="108"/>
      <c r="H747" s="107">
        <f t="shared" si="44"/>
        <v>0</v>
      </c>
      <c r="I747" s="143">
        <f t="shared" si="45"/>
        <v>0</v>
      </c>
      <c r="J747" s="142"/>
      <c r="K747" s="145"/>
      <c r="L747" s="7" t="str">
        <f t="shared" si="46"/>
        <v/>
      </c>
      <c r="M747" s="7" t="str">
        <f t="shared" si="47"/>
        <v/>
      </c>
      <c r="N747" s="7" t="str">
        <f>Cartilha_GLOBAL!N747</f>
        <v/>
      </c>
      <c r="O747" s="144"/>
      <c r="Q747" s="151"/>
      <c r="R747" s="152">
        <v>0</v>
      </c>
      <c r="T747" s="153">
        <f>IF(Cartilha_GLOBAL!R747=0,0,IF(Cartilha_GLOBAL!R747&gt;0,"c","b"))</f>
        <v>0</v>
      </c>
    </row>
    <row r="748" ht="22.5" hidden="1" spans="1:20">
      <c r="A748" s="158">
        <f>Cartilha_GLOBAL!A748</f>
        <v>100234</v>
      </c>
      <c r="B748" s="94" t="str">
        <f>Cartilha_GLOBAL!B748</f>
        <v>SINAPI</v>
      </c>
      <c r="C748" s="104" t="str">
        <f>Cartilha_GLOBAL!C748</f>
        <v>TRANSPORTE VERTICAL MANUAL, 1 PAVIMENTO, DE CAIXA COM REVESTIMENTO CERÂMICO (UNIDADE: M2). AF_07/2019</v>
      </c>
      <c r="D748" s="94" t="str">
        <f>Cartilha_GLOBAL!D748</f>
        <v>M2</v>
      </c>
      <c r="E748" s="105">
        <f>Cartilha_GLOBAL!$E748</f>
        <v>0.64</v>
      </c>
      <c r="F748" s="182">
        <f>Cartilha_GLOBAL!$F748</f>
        <v>0.79</v>
      </c>
      <c r="G748" s="108"/>
      <c r="H748" s="107">
        <f t="shared" si="44"/>
        <v>0</v>
      </c>
      <c r="I748" s="143">
        <f t="shared" si="45"/>
        <v>0</v>
      </c>
      <c r="J748" s="142"/>
      <c r="K748" s="145"/>
      <c r="L748" s="7" t="str">
        <f t="shared" si="46"/>
        <v/>
      </c>
      <c r="M748" s="7" t="str">
        <f t="shared" si="47"/>
        <v/>
      </c>
      <c r="N748" s="7" t="str">
        <f>Cartilha_GLOBAL!N748</f>
        <v/>
      </c>
      <c r="O748" s="144"/>
      <c r="Q748" s="151"/>
      <c r="R748" s="152">
        <v>0</v>
      </c>
      <c r="T748" s="153">
        <f>IF(Cartilha_GLOBAL!R748=0,0,IF(Cartilha_GLOBAL!R748&gt;0,"c","b"))</f>
        <v>0</v>
      </c>
    </row>
    <row r="749" ht="12.75" hidden="1" spans="1:20">
      <c r="A749" s="158">
        <f>Cartilha_GLOBAL!A749</f>
        <v>100235</v>
      </c>
      <c r="B749" s="94" t="str">
        <f>Cartilha_GLOBAL!B749</f>
        <v>SINAPI</v>
      </c>
      <c r="C749" s="104" t="str">
        <f>Cartilha_GLOBAL!C749</f>
        <v>TRANSPORTE VERTICAL MANUAL, 1 PAVIMENTO, DE LATA DE 18 LITROS (UNIDADE: L). AF_07/2019</v>
      </c>
      <c r="D749" s="94" t="str">
        <f>Cartilha_GLOBAL!D749</f>
        <v>L</v>
      </c>
      <c r="E749" s="105">
        <f>Cartilha_GLOBAL!$E749</f>
        <v>0.05</v>
      </c>
      <c r="F749" s="182">
        <f>Cartilha_GLOBAL!$F749</f>
        <v>0.06</v>
      </c>
      <c r="G749" s="108"/>
      <c r="H749" s="107">
        <f t="shared" si="44"/>
        <v>0</v>
      </c>
      <c r="I749" s="143">
        <f t="shared" si="45"/>
        <v>0</v>
      </c>
      <c r="J749" s="142"/>
      <c r="K749" s="145"/>
      <c r="L749" s="7" t="str">
        <f t="shared" si="46"/>
        <v/>
      </c>
      <c r="M749" s="7" t="str">
        <f t="shared" si="47"/>
        <v/>
      </c>
      <c r="N749" s="7" t="str">
        <f>Cartilha_GLOBAL!N749</f>
        <v/>
      </c>
      <c r="O749" s="144"/>
      <c r="Q749" s="151"/>
      <c r="R749" s="152">
        <v>0</v>
      </c>
      <c r="T749" s="153">
        <f>IF(Cartilha_GLOBAL!R749=0,0,IF(Cartilha_GLOBAL!R749&gt;0,"c","b"))</f>
        <v>0</v>
      </c>
    </row>
    <row r="750" ht="12.75" hidden="1" spans="1:20">
      <c r="A750" s="158">
        <f>Cartilha_GLOBAL!A750</f>
        <v>100265</v>
      </c>
      <c r="B750" s="94" t="str">
        <f>Cartilha_GLOBAL!B750</f>
        <v>SINAPI</v>
      </c>
      <c r="C750" s="104" t="str">
        <f>Cartilha_GLOBAL!C750</f>
        <v>TRANSPORTE VERTICAL MANUAL, 1 PAVIMENTO, DE JANELA (UNIDADE: M2). AF_07/2019</v>
      </c>
      <c r="D750" s="94" t="str">
        <f>Cartilha_GLOBAL!D750</f>
        <v>M2</v>
      </c>
      <c r="E750" s="105">
        <f>Cartilha_GLOBAL!$E750</f>
        <v>0.96</v>
      </c>
      <c r="F750" s="182">
        <f>Cartilha_GLOBAL!$F750</f>
        <v>1.18</v>
      </c>
      <c r="G750" s="108"/>
      <c r="H750" s="107">
        <f t="shared" si="44"/>
        <v>0</v>
      </c>
      <c r="I750" s="143">
        <f t="shared" si="45"/>
        <v>0</v>
      </c>
      <c r="J750" s="142"/>
      <c r="K750" s="145"/>
      <c r="L750" s="7" t="str">
        <f t="shared" si="46"/>
        <v/>
      </c>
      <c r="M750" s="7" t="str">
        <f t="shared" si="47"/>
        <v/>
      </c>
      <c r="N750" s="7" t="str">
        <f>Cartilha_GLOBAL!N750</f>
        <v/>
      </c>
      <c r="O750" s="144"/>
      <c r="Q750" s="151"/>
      <c r="R750" s="152">
        <v>0</v>
      </c>
      <c r="T750" s="153">
        <f>IF(Cartilha_GLOBAL!R750=0,0,IF(Cartilha_GLOBAL!R750&gt;0,"c","b"))</f>
        <v>0</v>
      </c>
    </row>
    <row r="751" ht="12.75" hidden="1" spans="1:20">
      <c r="A751" s="158">
        <f>Cartilha_GLOBAL!A751</f>
        <v>100267</v>
      </c>
      <c r="B751" s="94" t="str">
        <f>Cartilha_GLOBAL!B751</f>
        <v>SINAPI</v>
      </c>
      <c r="C751" s="104" t="str">
        <f>Cartilha_GLOBAL!C751</f>
        <v>TRANSPORTE VERTICAL MANUAL, 1 PAVIMENTO, DE PORTA (UNIDADE: UNID). AF_07/2019</v>
      </c>
      <c r="D751" s="94" t="str">
        <f>Cartilha_GLOBAL!D751</f>
        <v>UN</v>
      </c>
      <c r="E751" s="105">
        <f>Cartilha_GLOBAL!$E751</f>
        <v>1.93</v>
      </c>
      <c r="F751" s="182">
        <f>Cartilha_GLOBAL!$F751</f>
        <v>2.37</v>
      </c>
      <c r="G751" s="108"/>
      <c r="H751" s="107">
        <f t="shared" si="44"/>
        <v>0</v>
      </c>
      <c r="I751" s="143">
        <f t="shared" si="45"/>
        <v>0</v>
      </c>
      <c r="J751" s="142"/>
      <c r="K751" s="145"/>
      <c r="L751" s="7" t="str">
        <f t="shared" si="46"/>
        <v/>
      </c>
      <c r="M751" s="7" t="str">
        <f t="shared" si="47"/>
        <v/>
      </c>
      <c r="N751" s="7" t="str">
        <f>Cartilha_GLOBAL!N751</f>
        <v/>
      </c>
      <c r="O751" s="144"/>
      <c r="Q751" s="151"/>
      <c r="R751" s="152">
        <v>0</v>
      </c>
      <c r="T751" s="153">
        <f>IF(Cartilha_GLOBAL!R751=0,0,IF(Cartilha_GLOBAL!R751&gt;0,"c","b"))</f>
        <v>0</v>
      </c>
    </row>
    <row r="752" ht="12.75" hidden="1" spans="1:20">
      <c r="A752" s="158">
        <f>Cartilha_GLOBAL!A752</f>
        <v>100272</v>
      </c>
      <c r="B752" s="94" t="str">
        <f>Cartilha_GLOBAL!B752</f>
        <v>SINAPI</v>
      </c>
      <c r="C752" s="104" t="str">
        <f>Cartilha_GLOBAL!C752</f>
        <v>TRANSPORTE VERTICAL MANUAL, 1 PAVIMENTO, DE VIDRO (UNIDADE: M2). AF_07/2019</v>
      </c>
      <c r="D752" s="94" t="str">
        <f>Cartilha_GLOBAL!D752</f>
        <v>M2</v>
      </c>
      <c r="E752" s="105">
        <f>Cartilha_GLOBAL!$E752</f>
        <v>1.45</v>
      </c>
      <c r="F752" s="182">
        <f>Cartilha_GLOBAL!$F752</f>
        <v>1.78</v>
      </c>
      <c r="G752" s="108"/>
      <c r="H752" s="107">
        <f t="shared" si="44"/>
        <v>0</v>
      </c>
      <c r="I752" s="143">
        <f t="shared" si="45"/>
        <v>0</v>
      </c>
      <c r="J752" s="142"/>
      <c r="K752" s="145"/>
      <c r="L752" s="7" t="str">
        <f t="shared" si="46"/>
        <v/>
      </c>
      <c r="M752" s="7" t="str">
        <f t="shared" si="47"/>
        <v/>
      </c>
      <c r="N752" s="7" t="str">
        <f>Cartilha_GLOBAL!N752</f>
        <v/>
      </c>
      <c r="O752" s="144"/>
      <c r="Q752" s="151"/>
      <c r="R752" s="152">
        <v>0</v>
      </c>
      <c r="T752" s="153">
        <f>IF(Cartilha_GLOBAL!R752=0,0,IF(Cartilha_GLOBAL!R752&gt;0,"c","b"))</f>
        <v>0</v>
      </c>
    </row>
    <row r="753" ht="22.5" hidden="1" spans="1:20">
      <c r="A753" s="158">
        <f>Cartilha_GLOBAL!A753</f>
        <v>100279</v>
      </c>
      <c r="B753" s="94" t="str">
        <f>Cartilha_GLOBAL!B753</f>
        <v>SINAPI</v>
      </c>
      <c r="C753" s="104" t="str">
        <f>Cartilha_GLOBAL!C753</f>
        <v>TRANSPORTE VERTICAL MANUAL, 1 PAVIMENTO, DE BACIA SANITÁRIA, CAIXA ACOPLADA, TANQUE OU PIA (UNIDADE: UNID). AF_07/2019</v>
      </c>
      <c r="D753" s="94" t="str">
        <f>Cartilha_GLOBAL!D753</f>
        <v>UN</v>
      </c>
      <c r="E753" s="105">
        <f>Cartilha_GLOBAL!$E753</f>
        <v>0.9</v>
      </c>
      <c r="F753" s="182">
        <f>Cartilha_GLOBAL!$F753</f>
        <v>1.1</v>
      </c>
      <c r="G753" s="108"/>
      <c r="H753" s="107">
        <f t="shared" si="44"/>
        <v>0</v>
      </c>
      <c r="I753" s="143">
        <f t="shared" si="45"/>
        <v>0</v>
      </c>
      <c r="J753" s="142"/>
      <c r="K753" s="145"/>
      <c r="L753" s="7" t="str">
        <f t="shared" si="46"/>
        <v/>
      </c>
      <c r="M753" s="7" t="str">
        <f t="shared" si="47"/>
        <v/>
      </c>
      <c r="N753" s="7" t="str">
        <f>Cartilha_GLOBAL!N753</f>
        <v/>
      </c>
      <c r="O753" s="144"/>
      <c r="Q753" s="151"/>
      <c r="R753" s="152">
        <v>0</v>
      </c>
      <c r="T753" s="153">
        <f>IF(Cartilha_GLOBAL!R753=0,0,IF(Cartilha_GLOBAL!R753&gt;0,"c","b"))</f>
        <v>0</v>
      </c>
    </row>
    <row r="754" ht="12.75" hidden="1" spans="1:20">
      <c r="A754" s="154" t="str">
        <f>Cartilha_GLOBAL!A754</f>
        <v>2.2.14</v>
      </c>
      <c r="B754" s="94">
        <f>Cartilha_GLOBAL!B754</f>
        <v>0</v>
      </c>
      <c r="C754" s="161" t="str">
        <f>Cartilha_GLOBAL!C754</f>
        <v>TRANSPORTE VERTICAL - DIVERSOS</v>
      </c>
      <c r="D754" s="94">
        <f>Cartilha_GLOBAL!D754</f>
        <v>0</v>
      </c>
      <c r="E754" s="105">
        <f>Cartilha_GLOBAL!$E754</f>
        <v>0</v>
      </c>
      <c r="F754" s="182">
        <f>Cartilha_GLOBAL!$F754</f>
        <v>0</v>
      </c>
      <c r="G754" s="180"/>
      <c r="H754" s="181">
        <f t="shared" si="44"/>
        <v>0</v>
      </c>
      <c r="I754" s="186">
        <f t="shared" si="45"/>
        <v>0</v>
      </c>
      <c r="J754" s="142"/>
      <c r="K754" s="145" t="str">
        <f>IF(OR(SUM(I755)&gt;0,SUM(I755:I755)&gt;0),"xx","")</f>
        <v/>
      </c>
      <c r="L754" s="7" t="str">
        <f t="shared" si="46"/>
        <v/>
      </c>
      <c r="M754" s="7" t="str">
        <f t="shared" si="47"/>
        <v/>
      </c>
      <c r="N754" s="7" t="str">
        <f>Cartilha_GLOBAL!N754</f>
        <v/>
      </c>
      <c r="O754" s="144"/>
      <c r="Q754" s="151"/>
      <c r="R754" s="152">
        <v>0</v>
      </c>
      <c r="T754" s="153">
        <f>IF(Cartilha_GLOBAL!R754=0,0,IF(Cartilha_GLOBAL!R754&gt;0,"c","b"))</f>
        <v>0</v>
      </c>
    </row>
    <row r="755" ht="22.5" hidden="1" spans="1:20">
      <c r="A755" s="158">
        <f>Cartilha_GLOBAL!A755</f>
        <v>100269</v>
      </c>
      <c r="B755" s="94" t="str">
        <f>Cartilha_GLOBAL!B755</f>
        <v>SINAPI</v>
      </c>
      <c r="C755" s="104" t="str">
        <f>Cartilha_GLOBAL!C755</f>
        <v>TRANSPORTE VERTICAL, BANCADA DE MÁRMORE OU GRANITO PARA COZINHA/LAVATÓRIO OU MÁRMORE SINTÉTICO COM CUBA INTEGRADA, MANUAL, 1 PAVIMENTO, (UNIDADE: UNID). AF_07/2019</v>
      </c>
      <c r="D755" s="94" t="str">
        <f>Cartilha_GLOBAL!D755</f>
        <v>UN</v>
      </c>
      <c r="E755" s="105">
        <f>Cartilha_GLOBAL!$E755</f>
        <v>1.93</v>
      </c>
      <c r="F755" s="182">
        <f>Cartilha_GLOBAL!$F755</f>
        <v>2.37</v>
      </c>
      <c r="G755" s="108"/>
      <c r="H755" s="107">
        <f t="shared" si="44"/>
        <v>0</v>
      </c>
      <c r="I755" s="143">
        <f t="shared" si="45"/>
        <v>0</v>
      </c>
      <c r="J755" s="142"/>
      <c r="K755" s="145"/>
      <c r="L755" s="7" t="str">
        <f t="shared" si="46"/>
        <v/>
      </c>
      <c r="M755" s="7" t="str">
        <f t="shared" si="47"/>
        <v/>
      </c>
      <c r="N755" s="7" t="str">
        <f>Cartilha_GLOBAL!N755</f>
        <v/>
      </c>
      <c r="O755" s="144"/>
      <c r="Q755" s="151"/>
      <c r="R755" s="152">
        <v>0</v>
      </c>
      <c r="T755" s="153">
        <f>IF(Cartilha_GLOBAL!R755=0,0,IF(Cartilha_GLOBAL!R755&gt;0,"c","b"))</f>
        <v>0</v>
      </c>
    </row>
    <row r="756" ht="12.75" hidden="1" spans="1:20">
      <c r="A756" s="154" t="str">
        <f>Cartilha_GLOBAL!A756</f>
        <v>2.2.15</v>
      </c>
      <c r="B756" s="94">
        <f>Cartilha_GLOBAL!B756</f>
        <v>0</v>
      </c>
      <c r="C756" s="161" t="str">
        <f>Cartilha_GLOBAL!C756</f>
        <v>CARGA E TRANSPORTE  DE SACOS</v>
      </c>
      <c r="D756" s="94">
        <f>Cartilha_GLOBAL!D756</f>
        <v>0</v>
      </c>
      <c r="E756" s="105">
        <f>Cartilha_GLOBAL!$E756</f>
        <v>0</v>
      </c>
      <c r="F756" s="182">
        <f>Cartilha_GLOBAL!$F756</f>
        <v>0</v>
      </c>
      <c r="G756" s="180"/>
      <c r="H756" s="181">
        <f t="shared" si="44"/>
        <v>0</v>
      </c>
      <c r="I756" s="186">
        <f t="shared" si="45"/>
        <v>0</v>
      </c>
      <c r="J756" s="142"/>
      <c r="K756" s="145" t="str">
        <f>IF(OR(SUM(I756)&gt;0,SUM(I756)&gt;0),"xx","")</f>
        <v/>
      </c>
      <c r="L756" s="7" t="str">
        <f t="shared" si="46"/>
        <v/>
      </c>
      <c r="M756" s="7" t="str">
        <f t="shared" si="47"/>
        <v/>
      </c>
      <c r="N756" s="7" t="str">
        <f>Cartilha_GLOBAL!N756</f>
        <v/>
      </c>
      <c r="O756" s="144"/>
      <c r="Q756" s="151"/>
      <c r="R756" s="152">
        <v>0</v>
      </c>
      <c r="T756" s="153">
        <f>IF(Cartilha_GLOBAL!R756=0,0,IF(Cartilha_GLOBAL!R756&gt;0,"c","b"))</f>
        <v>0</v>
      </c>
    </row>
    <row r="757" ht="12.75" hidden="1" spans="1:20">
      <c r="A757" s="154" t="str">
        <f>Cartilha_GLOBAL!A757</f>
        <v>2.2.16</v>
      </c>
      <c r="B757" s="94">
        <f>Cartilha_GLOBAL!B757</f>
        <v>0</v>
      </c>
      <c r="C757" s="161" t="str">
        <f>Cartilha_GLOBAL!C757</f>
        <v>CARGA E TRANSPORTE  DE MADEIRA</v>
      </c>
      <c r="D757" s="94">
        <f>Cartilha_GLOBAL!D757</f>
        <v>0</v>
      </c>
      <c r="E757" s="105">
        <f>Cartilha_GLOBAL!$E757</f>
        <v>0</v>
      </c>
      <c r="F757" s="182">
        <f>Cartilha_GLOBAL!$F757</f>
        <v>0</v>
      </c>
      <c r="G757" s="180"/>
      <c r="H757" s="181">
        <f t="shared" si="44"/>
        <v>0</v>
      </c>
      <c r="I757" s="186">
        <f t="shared" si="45"/>
        <v>0</v>
      </c>
      <c r="J757" s="142"/>
      <c r="K757" s="145" t="str">
        <f>IF(OR(SUM(I757)&gt;0,SUM(I757)&gt;0),"xx","")</f>
        <v/>
      </c>
      <c r="L757" s="7" t="str">
        <f t="shared" si="46"/>
        <v/>
      </c>
      <c r="M757" s="7" t="str">
        <f t="shared" si="47"/>
        <v/>
      </c>
      <c r="N757" s="7" t="str">
        <f>Cartilha_GLOBAL!N757</f>
        <v/>
      </c>
      <c r="O757" s="144"/>
      <c r="Q757" s="151"/>
      <c r="R757" s="152">
        <v>0</v>
      </c>
      <c r="T757" s="153">
        <f>IF(Cartilha_GLOBAL!R757=0,0,IF(Cartilha_GLOBAL!R757&gt;0,"c","b"))</f>
        <v>0</v>
      </c>
    </row>
    <row r="758" ht="12.75" hidden="1" spans="1:20">
      <c r="A758" s="154" t="str">
        <f>Cartilha_GLOBAL!A758</f>
        <v>2.2.17</v>
      </c>
      <c r="B758" s="94">
        <f>Cartilha_GLOBAL!B758</f>
        <v>0</v>
      </c>
      <c r="C758" s="161" t="str">
        <f>Cartilha_GLOBAL!C758</f>
        <v>CARGA E TRANSPORTE  DE AÇO</v>
      </c>
      <c r="D758" s="94">
        <f>Cartilha_GLOBAL!D758</f>
        <v>0</v>
      </c>
      <c r="E758" s="105">
        <f>Cartilha_GLOBAL!$E758</f>
        <v>0</v>
      </c>
      <c r="F758" s="182">
        <f>Cartilha_GLOBAL!$F758</f>
        <v>0</v>
      </c>
      <c r="G758" s="180"/>
      <c r="H758" s="181">
        <f t="shared" si="44"/>
        <v>0</v>
      </c>
      <c r="I758" s="186">
        <f t="shared" si="45"/>
        <v>0</v>
      </c>
      <c r="J758" s="142"/>
      <c r="K758" s="145" t="str">
        <f t="shared" ref="K758:K765" si="48">IF(OR(SUM(I758)&gt;0,SUM(I758)&gt;0),"xx","")</f>
        <v/>
      </c>
      <c r="L758" s="7" t="str">
        <f t="shared" si="46"/>
        <v/>
      </c>
      <c r="M758" s="7" t="str">
        <f t="shared" si="47"/>
        <v/>
      </c>
      <c r="N758" s="7" t="str">
        <f>Cartilha_GLOBAL!N758</f>
        <v/>
      </c>
      <c r="O758" s="144"/>
      <c r="Q758" s="151"/>
      <c r="R758" s="152">
        <v>0</v>
      </c>
      <c r="T758" s="153">
        <f>IF(Cartilha_GLOBAL!R758=0,0,IF(Cartilha_GLOBAL!R758&gt;0,"c","b"))</f>
        <v>0</v>
      </c>
    </row>
    <row r="759" ht="12.75" hidden="1" spans="1:20">
      <c r="A759" s="154" t="str">
        <f>Cartilha_GLOBAL!A759</f>
        <v>2.2.18</v>
      </c>
      <c r="B759" s="94">
        <f>Cartilha_GLOBAL!B759</f>
        <v>0</v>
      </c>
      <c r="C759" s="161" t="str">
        <f>Cartilha_GLOBAL!C759</f>
        <v>CARGA E TRANSPORTE VERTICAL DE BLOCOS</v>
      </c>
      <c r="D759" s="94">
        <f>Cartilha_GLOBAL!D759</f>
        <v>0</v>
      </c>
      <c r="E759" s="105">
        <f>Cartilha_GLOBAL!$E759</f>
        <v>0</v>
      </c>
      <c r="F759" s="182">
        <f>Cartilha_GLOBAL!$F759</f>
        <v>0</v>
      </c>
      <c r="G759" s="180"/>
      <c r="H759" s="181">
        <f t="shared" si="44"/>
        <v>0</v>
      </c>
      <c r="I759" s="186">
        <f t="shared" si="45"/>
        <v>0</v>
      </c>
      <c r="J759" s="142"/>
      <c r="K759" s="145" t="str">
        <f t="shared" si="48"/>
        <v/>
      </c>
      <c r="L759" s="7" t="str">
        <f t="shared" si="46"/>
        <v/>
      </c>
      <c r="M759" s="7" t="str">
        <f t="shared" si="47"/>
        <v/>
      </c>
      <c r="N759" s="7" t="str">
        <f>Cartilha_GLOBAL!N759</f>
        <v/>
      </c>
      <c r="O759" s="144"/>
      <c r="Q759" s="151"/>
      <c r="R759" s="152">
        <v>0</v>
      </c>
      <c r="T759" s="153">
        <f>IF(Cartilha_GLOBAL!R759=0,0,IF(Cartilha_GLOBAL!R759&gt;0,"c","b"))</f>
        <v>0</v>
      </c>
    </row>
    <row r="760" ht="12.75" hidden="1" spans="1:20">
      <c r="A760" s="154" t="str">
        <f>Cartilha_GLOBAL!A760</f>
        <v>2.2.19</v>
      </c>
      <c r="B760" s="94">
        <f>Cartilha_GLOBAL!B760</f>
        <v>0</v>
      </c>
      <c r="C760" s="161" t="str">
        <f>Cartilha_GLOBAL!C760</f>
        <v>CARGA E TRANSPORTE VERTICAL DE LATAS</v>
      </c>
      <c r="D760" s="94">
        <f>Cartilha_GLOBAL!D760</f>
        <v>0</v>
      </c>
      <c r="E760" s="105">
        <f>Cartilha_GLOBAL!$E760</f>
        <v>0</v>
      </c>
      <c r="F760" s="182">
        <f>Cartilha_GLOBAL!$F760</f>
        <v>0</v>
      </c>
      <c r="G760" s="180"/>
      <c r="H760" s="181">
        <f t="shared" si="44"/>
        <v>0</v>
      </c>
      <c r="I760" s="186">
        <f t="shared" si="45"/>
        <v>0</v>
      </c>
      <c r="J760" s="142"/>
      <c r="K760" s="145" t="str">
        <f t="shared" si="48"/>
        <v/>
      </c>
      <c r="L760" s="7" t="str">
        <f t="shared" si="46"/>
        <v/>
      </c>
      <c r="M760" s="7" t="str">
        <f t="shared" si="47"/>
        <v/>
      </c>
      <c r="N760" s="7" t="str">
        <f>Cartilha_GLOBAL!N760</f>
        <v/>
      </c>
      <c r="O760" s="144"/>
      <c r="Q760" s="151"/>
      <c r="R760" s="152">
        <v>0</v>
      </c>
      <c r="T760" s="153">
        <f>IF(Cartilha_GLOBAL!R760=0,0,IF(Cartilha_GLOBAL!R760&gt;0,"c","b"))</f>
        <v>0</v>
      </c>
    </row>
    <row r="761" ht="12.75" hidden="1" spans="1:20">
      <c r="A761" s="154" t="str">
        <f>Cartilha_GLOBAL!A761</f>
        <v>2.2.20</v>
      </c>
      <c r="B761" s="94">
        <f>Cartilha_GLOBAL!B761</f>
        <v>0</v>
      </c>
      <c r="C761" s="161" t="str">
        <f>Cartilha_GLOBAL!C761</f>
        <v>CARGA E TRANSPORTE VERTICAL DE MASSA/GRANEL</v>
      </c>
      <c r="D761" s="94">
        <f>Cartilha_GLOBAL!D761</f>
        <v>0</v>
      </c>
      <c r="E761" s="105">
        <f>Cartilha_GLOBAL!$E761</f>
        <v>0</v>
      </c>
      <c r="F761" s="182">
        <f>Cartilha_GLOBAL!$F761</f>
        <v>0</v>
      </c>
      <c r="G761" s="180"/>
      <c r="H761" s="181">
        <f t="shared" si="44"/>
        <v>0</v>
      </c>
      <c r="I761" s="186">
        <f t="shared" si="45"/>
        <v>0</v>
      </c>
      <c r="J761" s="142"/>
      <c r="K761" s="145" t="str">
        <f t="shared" si="48"/>
        <v/>
      </c>
      <c r="L761" s="7" t="str">
        <f t="shared" si="46"/>
        <v/>
      </c>
      <c r="M761" s="7" t="str">
        <f t="shared" si="47"/>
        <v/>
      </c>
      <c r="N761" s="7" t="str">
        <f>Cartilha_GLOBAL!N761</f>
        <v/>
      </c>
      <c r="O761" s="144"/>
      <c r="Q761" s="151"/>
      <c r="R761" s="152">
        <v>0</v>
      </c>
      <c r="T761" s="153">
        <f>IF(Cartilha_GLOBAL!R761=0,0,IF(Cartilha_GLOBAL!R761&gt;0,"c","b"))</f>
        <v>0</v>
      </c>
    </row>
    <row r="762" ht="12.75" hidden="1" spans="1:20">
      <c r="A762" s="154" t="str">
        <f>Cartilha_GLOBAL!A762</f>
        <v>2.2.21</v>
      </c>
      <c r="B762" s="94">
        <f>Cartilha_GLOBAL!B762</f>
        <v>0</v>
      </c>
      <c r="C762" s="161" t="str">
        <f>Cartilha_GLOBAL!C762</f>
        <v>CARGA E TRANSPORTE VERTICAL DE PLACAS CERAMICAS</v>
      </c>
      <c r="D762" s="94">
        <f>Cartilha_GLOBAL!D762</f>
        <v>0</v>
      </c>
      <c r="E762" s="105">
        <f>Cartilha_GLOBAL!$E762</f>
        <v>0</v>
      </c>
      <c r="F762" s="182">
        <f>Cartilha_GLOBAL!$F762</f>
        <v>0</v>
      </c>
      <c r="G762" s="180"/>
      <c r="H762" s="181">
        <f t="shared" si="44"/>
        <v>0</v>
      </c>
      <c r="I762" s="186">
        <f t="shared" si="45"/>
        <v>0</v>
      </c>
      <c r="J762" s="142"/>
      <c r="K762" s="145" t="str">
        <f t="shared" si="48"/>
        <v/>
      </c>
      <c r="L762" s="7" t="str">
        <f t="shared" si="46"/>
        <v/>
      </c>
      <c r="M762" s="7" t="str">
        <f t="shared" si="47"/>
        <v/>
      </c>
      <c r="N762" s="7" t="str">
        <f>Cartilha_GLOBAL!N762</f>
        <v/>
      </c>
      <c r="O762" s="144"/>
      <c r="Q762" s="151"/>
      <c r="R762" s="152">
        <v>0</v>
      </c>
      <c r="T762" s="153">
        <f>IF(Cartilha_GLOBAL!R762=0,0,IF(Cartilha_GLOBAL!R762&gt;0,"c","b"))</f>
        <v>0</v>
      </c>
    </row>
    <row r="763" ht="12.75" hidden="1" spans="1:20">
      <c r="A763" s="154" t="str">
        <f>Cartilha_GLOBAL!A763</f>
        <v>2.2.22</v>
      </c>
      <c r="B763" s="94">
        <f>Cartilha_GLOBAL!B763</f>
        <v>0</v>
      </c>
      <c r="C763" s="161" t="str">
        <f>Cartilha_GLOBAL!C763</f>
        <v>CARGA E TRANSPORTE VERTICAL DE SACOS</v>
      </c>
      <c r="D763" s="94">
        <f>Cartilha_GLOBAL!D763</f>
        <v>0</v>
      </c>
      <c r="E763" s="105">
        <f>Cartilha_GLOBAL!$E763</f>
        <v>0</v>
      </c>
      <c r="F763" s="182">
        <f>Cartilha_GLOBAL!$F763</f>
        <v>0</v>
      </c>
      <c r="G763" s="180"/>
      <c r="H763" s="181">
        <f t="shared" si="44"/>
        <v>0</v>
      </c>
      <c r="I763" s="186">
        <f t="shared" si="45"/>
        <v>0</v>
      </c>
      <c r="J763" s="142"/>
      <c r="K763" s="145" t="str">
        <f t="shared" si="48"/>
        <v/>
      </c>
      <c r="L763" s="7" t="str">
        <f t="shared" si="46"/>
        <v/>
      </c>
      <c r="M763" s="7" t="str">
        <f t="shared" si="47"/>
        <v/>
      </c>
      <c r="N763" s="7" t="str">
        <f>Cartilha_GLOBAL!N763</f>
        <v/>
      </c>
      <c r="O763" s="144"/>
      <c r="Q763" s="151"/>
      <c r="R763" s="152">
        <v>0</v>
      </c>
      <c r="T763" s="153">
        <f>IF(Cartilha_GLOBAL!R763=0,0,IF(Cartilha_GLOBAL!R763&gt;0,"c","b"))</f>
        <v>0</v>
      </c>
    </row>
    <row r="764" ht="12.75" hidden="1" spans="1:20">
      <c r="A764" s="154" t="str">
        <f>Cartilha_GLOBAL!A764</f>
        <v>2.2.23</v>
      </c>
      <c r="B764" s="94">
        <f>Cartilha_GLOBAL!B764</f>
        <v>0</v>
      </c>
      <c r="C764" s="161" t="str">
        <f>Cartilha_GLOBAL!C764</f>
        <v>CARGA E TRANSPORTE MECANICO</v>
      </c>
      <c r="D764" s="94">
        <f>Cartilha_GLOBAL!D764</f>
        <v>0</v>
      </c>
      <c r="E764" s="105">
        <f>Cartilha_GLOBAL!$E764</f>
        <v>0</v>
      </c>
      <c r="F764" s="182">
        <f>Cartilha_GLOBAL!$F764</f>
        <v>0</v>
      </c>
      <c r="G764" s="180"/>
      <c r="H764" s="181">
        <f t="shared" si="44"/>
        <v>0</v>
      </c>
      <c r="I764" s="186">
        <f t="shared" si="45"/>
        <v>0</v>
      </c>
      <c r="J764" s="142"/>
      <c r="K764" s="145" t="str">
        <f t="shared" si="48"/>
        <v/>
      </c>
      <c r="L764" s="7" t="str">
        <f t="shared" si="46"/>
        <v/>
      </c>
      <c r="M764" s="7" t="str">
        <f t="shared" si="47"/>
        <v/>
      </c>
      <c r="N764" s="7" t="str">
        <f>Cartilha_GLOBAL!N764</f>
        <v/>
      </c>
      <c r="O764" s="144"/>
      <c r="Q764" s="151"/>
      <c r="R764" s="152">
        <v>0</v>
      </c>
      <c r="T764" s="153">
        <f>IF(Cartilha_GLOBAL!R764=0,0,IF(Cartilha_GLOBAL!R764&gt;0,"c","b"))</f>
        <v>0</v>
      </c>
    </row>
    <row r="765" ht="12.75" hidden="1" spans="1:20">
      <c r="A765" s="154" t="str">
        <f>Cartilha_GLOBAL!A765</f>
        <v>2.2.24</v>
      </c>
      <c r="B765" s="94">
        <f>Cartilha_GLOBAL!B765</f>
        <v>0</v>
      </c>
      <c r="C765" s="161" t="str">
        <f>Cartilha_GLOBAL!C765</f>
        <v>CARGA MANUAL E TRANSPORTE MECANICO</v>
      </c>
      <c r="D765" s="94">
        <f>Cartilha_GLOBAL!D765</f>
        <v>0</v>
      </c>
      <c r="E765" s="105">
        <f>Cartilha_GLOBAL!$E765</f>
        <v>0</v>
      </c>
      <c r="F765" s="182">
        <f>Cartilha_GLOBAL!$F765</f>
        <v>0</v>
      </c>
      <c r="G765" s="180"/>
      <c r="H765" s="181">
        <f t="shared" si="44"/>
        <v>0</v>
      </c>
      <c r="I765" s="186">
        <f t="shared" si="45"/>
        <v>0</v>
      </c>
      <c r="J765" s="142"/>
      <c r="K765" s="145" t="str">
        <f t="shared" si="48"/>
        <v/>
      </c>
      <c r="L765" s="7" t="str">
        <f t="shared" si="46"/>
        <v/>
      </c>
      <c r="M765" s="7" t="str">
        <f t="shared" si="47"/>
        <v/>
      </c>
      <c r="N765" s="7" t="str">
        <f>Cartilha_GLOBAL!N765</f>
        <v/>
      </c>
      <c r="O765" s="144"/>
      <c r="Q765" s="151"/>
      <c r="R765" s="152">
        <v>0</v>
      </c>
      <c r="T765" s="153">
        <f>IF(Cartilha_GLOBAL!R765=0,0,IF(Cartilha_GLOBAL!R765&gt;0,"c","b"))</f>
        <v>0</v>
      </c>
    </row>
    <row r="766" ht="12.75" spans="1:20">
      <c r="A766" s="154" t="str">
        <f>Cartilha_GLOBAL!A766</f>
        <v>2.3</v>
      </c>
      <c r="B766" s="94">
        <f>Cartilha_GLOBAL!B766</f>
        <v>0</v>
      </c>
      <c r="C766" s="161" t="str">
        <f>Cartilha_GLOBAL!C766</f>
        <v>DRENAGEM E AGUAS PLUVIAIS</v>
      </c>
      <c r="D766" s="94">
        <f>Cartilha_GLOBAL!D766</f>
        <v>0</v>
      </c>
      <c r="E766" s="105">
        <f>Cartilha_GLOBAL!$E766</f>
        <v>0</v>
      </c>
      <c r="F766" s="182">
        <f>Cartilha_GLOBAL!$F766</f>
        <v>0</v>
      </c>
      <c r="G766" s="180"/>
      <c r="H766" s="181">
        <f t="shared" si="44"/>
        <v>0</v>
      </c>
      <c r="I766" s="186">
        <f t="shared" si="45"/>
        <v>0</v>
      </c>
      <c r="J766" s="142"/>
      <c r="K766" s="145" t="str">
        <f>IF(OR(SUM(I766:I869)&gt;0,SUM(I766:I869)&gt;0),"xx","")</f>
        <v>xx</v>
      </c>
      <c r="L766" s="7" t="str">
        <f t="shared" si="46"/>
        <v>x</v>
      </c>
      <c r="M766" s="7" t="str">
        <f t="shared" si="47"/>
        <v>x</v>
      </c>
      <c r="N766" s="7" t="str">
        <f>Cartilha_GLOBAL!N766</f>
        <v>x</v>
      </c>
      <c r="O766" s="144"/>
      <c r="Q766" s="151"/>
      <c r="R766" s="152">
        <v>0</v>
      </c>
      <c r="T766" s="153">
        <f>IF(Cartilha_GLOBAL!R766=0,0,IF(Cartilha_GLOBAL!R766&gt;0,"c","b"))</f>
        <v>0</v>
      </c>
    </row>
    <row r="767" ht="12.75" hidden="1" spans="1:20">
      <c r="A767" s="154" t="str">
        <f>Cartilha_GLOBAL!A767</f>
        <v>2.3.1</v>
      </c>
      <c r="B767" s="94">
        <f>Cartilha_GLOBAL!B767</f>
        <v>0</v>
      </c>
      <c r="C767" s="161" t="str">
        <f>Cartilha_GLOBAL!C767</f>
        <v>MANUTENCAO / REPAROS - DRENAGEM E AGUAS PLUVIAIS</v>
      </c>
      <c r="D767" s="94">
        <f>Cartilha_GLOBAL!D767</f>
        <v>0</v>
      </c>
      <c r="E767" s="105">
        <f>Cartilha_GLOBAL!$E767</f>
        <v>0</v>
      </c>
      <c r="F767" s="182">
        <f>Cartilha_GLOBAL!$F767</f>
        <v>0</v>
      </c>
      <c r="G767" s="180"/>
      <c r="H767" s="181">
        <f t="shared" si="44"/>
        <v>0</v>
      </c>
      <c r="I767" s="186">
        <f t="shared" si="45"/>
        <v>0</v>
      </c>
      <c r="J767" s="142"/>
      <c r="K767" s="145" t="str">
        <f>IF(OR(SUM(I767)&gt;0,SUM(I767)&gt;0),"xx","")</f>
        <v/>
      </c>
      <c r="L767" s="7" t="str">
        <f t="shared" si="46"/>
        <v/>
      </c>
      <c r="M767" s="7" t="str">
        <f t="shared" si="47"/>
        <v/>
      </c>
      <c r="N767" s="7" t="str">
        <f>Cartilha_GLOBAL!N767</f>
        <v/>
      </c>
      <c r="O767" s="144"/>
      <c r="Q767" s="151"/>
      <c r="R767" s="152">
        <v>0</v>
      </c>
      <c r="T767" s="153">
        <f>IF(Cartilha_GLOBAL!R767=0,0,IF(Cartilha_GLOBAL!R767&gt;0,"c","b"))</f>
        <v>0</v>
      </c>
    </row>
    <row r="768" ht="12.75" hidden="1" spans="1:20">
      <c r="A768" s="154" t="str">
        <f>Cartilha_GLOBAL!A768</f>
        <v>2.3.2</v>
      </c>
      <c r="B768" s="94">
        <f>Cartilha_GLOBAL!B768</f>
        <v>0</v>
      </c>
      <c r="C768" s="161" t="str">
        <f>Cartilha_GLOBAL!C768</f>
        <v>CANALETAS/CALHAS EM CONCRETO E ALVENARIA</v>
      </c>
      <c r="D768" s="94">
        <f>Cartilha_GLOBAL!D768</f>
        <v>0</v>
      </c>
      <c r="E768" s="105">
        <f>Cartilha_GLOBAL!$E768</f>
        <v>0</v>
      </c>
      <c r="F768" s="182">
        <f>Cartilha_GLOBAL!$F768</f>
        <v>0</v>
      </c>
      <c r="G768" s="180"/>
      <c r="H768" s="181">
        <f t="shared" si="44"/>
        <v>0</v>
      </c>
      <c r="I768" s="186">
        <f t="shared" si="45"/>
        <v>0</v>
      </c>
      <c r="J768" s="142"/>
      <c r="K768" s="145" t="str">
        <f>IF(OR(SUM(I768:I780)&gt;0,SUM(I768:I780)&gt;0),"xx","")</f>
        <v/>
      </c>
      <c r="L768" s="7" t="str">
        <f t="shared" si="46"/>
        <v/>
      </c>
      <c r="M768" s="7" t="str">
        <f t="shared" si="47"/>
        <v/>
      </c>
      <c r="N768" s="7" t="str">
        <f>Cartilha_GLOBAL!N768</f>
        <v/>
      </c>
      <c r="O768" s="144"/>
      <c r="Q768" s="151"/>
      <c r="R768" s="152">
        <v>0</v>
      </c>
      <c r="T768" s="153">
        <f>IF(Cartilha_GLOBAL!R768=0,0,IF(Cartilha_GLOBAL!R768&gt;0,"c","b"))</f>
        <v>0</v>
      </c>
    </row>
    <row r="769" ht="22.5" hidden="1" spans="1:20">
      <c r="A769" s="158">
        <f>Cartilha_GLOBAL!A769</f>
        <v>102989</v>
      </c>
      <c r="B769" s="94" t="str">
        <f>Cartilha_GLOBAL!B769</f>
        <v>SINAPI</v>
      </c>
      <c r="C769" s="104" t="str">
        <f>Cartilha_GLOBAL!C769</f>
        <v>CANALETA MEIA CANA PRÉ-MOLDADA DE CONCRETO (D = 20 CM) - FORNECIMENTO E INSTALAÇÃO. AF_08/2021</v>
      </c>
      <c r="D769" s="94" t="str">
        <f>Cartilha_GLOBAL!D769</f>
        <v>M</v>
      </c>
      <c r="E769" s="105">
        <f>Cartilha_GLOBAL!$E769</f>
        <v>26.49</v>
      </c>
      <c r="F769" s="182">
        <f>Cartilha_GLOBAL!$F769</f>
        <v>32.51</v>
      </c>
      <c r="G769" s="108"/>
      <c r="H769" s="107">
        <f t="shared" si="44"/>
        <v>0</v>
      </c>
      <c r="I769" s="143">
        <f t="shared" si="45"/>
        <v>0</v>
      </c>
      <c r="J769" s="142"/>
      <c r="K769" s="146"/>
      <c r="L769" s="7" t="str">
        <f t="shared" si="46"/>
        <v/>
      </c>
      <c r="M769" s="7" t="str">
        <f t="shared" si="47"/>
        <v/>
      </c>
      <c r="N769" s="7" t="str">
        <f>Cartilha_GLOBAL!N769</f>
        <v/>
      </c>
      <c r="O769" s="144"/>
      <c r="Q769" s="151"/>
      <c r="R769" s="152">
        <v>0</v>
      </c>
      <c r="T769" s="153">
        <f>IF(Cartilha_GLOBAL!R769=0,0,IF(Cartilha_GLOBAL!R769&gt;0,"c","b"))</f>
        <v>0</v>
      </c>
    </row>
    <row r="770" ht="22.5" hidden="1" spans="1:20">
      <c r="A770" s="158">
        <f>Cartilha_GLOBAL!A770</f>
        <v>102990</v>
      </c>
      <c r="B770" s="94" t="str">
        <f>Cartilha_GLOBAL!B770</f>
        <v>SINAPI</v>
      </c>
      <c r="C770" s="104" t="str">
        <f>Cartilha_GLOBAL!C770</f>
        <v>CANALETA MEIA CANA PRÉ-MOLDADA DE CONCRETO (D = 30 CM) - FORNECIMENTO E INSTALAÇÃO. AF_08/2021</v>
      </c>
      <c r="D770" s="94" t="str">
        <f>Cartilha_GLOBAL!D770</f>
        <v>M</v>
      </c>
      <c r="E770" s="105">
        <f>Cartilha_GLOBAL!$E770</f>
        <v>31.99</v>
      </c>
      <c r="F770" s="182">
        <f>Cartilha_GLOBAL!$F770</f>
        <v>39.26</v>
      </c>
      <c r="G770" s="108"/>
      <c r="H770" s="107">
        <f t="shared" si="44"/>
        <v>0</v>
      </c>
      <c r="I770" s="143">
        <f t="shared" si="45"/>
        <v>0</v>
      </c>
      <c r="J770" s="142"/>
      <c r="K770" s="146"/>
      <c r="L770" s="7" t="str">
        <f t="shared" si="46"/>
        <v/>
      </c>
      <c r="M770" s="7" t="str">
        <f t="shared" si="47"/>
        <v/>
      </c>
      <c r="N770" s="7" t="str">
        <f>Cartilha_GLOBAL!N770</f>
        <v/>
      </c>
      <c r="O770" s="144"/>
      <c r="Q770" s="151"/>
      <c r="R770" s="152">
        <v>0</v>
      </c>
      <c r="T770" s="153">
        <f>IF(Cartilha_GLOBAL!R770=0,0,IF(Cartilha_GLOBAL!R770&gt;0,"c","b"))</f>
        <v>0</v>
      </c>
    </row>
    <row r="771" ht="22.5" hidden="1" spans="1:20">
      <c r="A771" s="158">
        <f>Cartilha_GLOBAL!A771</f>
        <v>102991</v>
      </c>
      <c r="B771" s="94" t="str">
        <f>Cartilha_GLOBAL!B771</f>
        <v>SINAPI</v>
      </c>
      <c r="C771" s="104" t="str">
        <f>Cartilha_GLOBAL!C771</f>
        <v>CANALETA MEIA CANA PRÉ-MOLDADA DE CONCRETO (D = 40 CM) - FORNECIMENTO E INSTALAÇÃO. AF_08/2021</v>
      </c>
      <c r="D771" s="94" t="str">
        <f>Cartilha_GLOBAL!D771</f>
        <v>M</v>
      </c>
      <c r="E771" s="105">
        <f>Cartilha_GLOBAL!$E771</f>
        <v>41.13</v>
      </c>
      <c r="F771" s="182">
        <f>Cartilha_GLOBAL!$F771</f>
        <v>50.48</v>
      </c>
      <c r="G771" s="108"/>
      <c r="H771" s="107">
        <f t="shared" si="44"/>
        <v>0</v>
      </c>
      <c r="I771" s="143">
        <f t="shared" si="45"/>
        <v>0</v>
      </c>
      <c r="J771" s="142"/>
      <c r="K771" s="146"/>
      <c r="L771" s="7" t="str">
        <f t="shared" si="46"/>
        <v/>
      </c>
      <c r="M771" s="7" t="str">
        <f t="shared" si="47"/>
        <v/>
      </c>
      <c r="N771" s="7" t="str">
        <f>Cartilha_GLOBAL!N771</f>
        <v/>
      </c>
      <c r="O771" s="144"/>
      <c r="Q771" s="151"/>
      <c r="R771" s="152">
        <v>0</v>
      </c>
      <c r="T771" s="153">
        <f>IF(Cartilha_GLOBAL!R771=0,0,IF(Cartilha_GLOBAL!R771&gt;0,"c","b"))</f>
        <v>0</v>
      </c>
    </row>
    <row r="772" ht="22.5" hidden="1" spans="1:20">
      <c r="A772" s="158">
        <f>Cartilha_GLOBAL!A772</f>
        <v>102992</v>
      </c>
      <c r="B772" s="94" t="str">
        <f>Cartilha_GLOBAL!B772</f>
        <v>SINAPI</v>
      </c>
      <c r="C772" s="104" t="str">
        <f>Cartilha_GLOBAL!C772</f>
        <v>CANALETA MEIA CANA PRÉ-MOLDADA DE CONCRETO (D = 50 CM) - FORNECIMENTO E INSTALAÇÃO. AF_08/2021</v>
      </c>
      <c r="D772" s="94" t="str">
        <f>Cartilha_GLOBAL!D772</f>
        <v>M</v>
      </c>
      <c r="E772" s="105">
        <f>Cartilha_GLOBAL!$E772</f>
        <v>56</v>
      </c>
      <c r="F772" s="182">
        <f>Cartilha_GLOBAL!$F772</f>
        <v>68.73</v>
      </c>
      <c r="G772" s="108"/>
      <c r="H772" s="107">
        <f t="shared" si="44"/>
        <v>0</v>
      </c>
      <c r="I772" s="143">
        <f t="shared" si="45"/>
        <v>0</v>
      </c>
      <c r="J772" s="142"/>
      <c r="K772" s="146"/>
      <c r="L772" s="7" t="str">
        <f t="shared" si="46"/>
        <v/>
      </c>
      <c r="M772" s="7" t="str">
        <f t="shared" si="47"/>
        <v/>
      </c>
      <c r="N772" s="7" t="str">
        <f>Cartilha_GLOBAL!N772</f>
        <v/>
      </c>
      <c r="O772" s="144"/>
      <c r="Q772" s="151"/>
      <c r="R772" s="152">
        <v>0</v>
      </c>
      <c r="T772" s="153">
        <f>IF(Cartilha_GLOBAL!R772=0,0,IF(Cartilha_GLOBAL!R772&gt;0,"c","b"))</f>
        <v>0</v>
      </c>
    </row>
    <row r="773" ht="22.5" hidden="1" spans="1:20">
      <c r="A773" s="158">
        <f>Cartilha_GLOBAL!A773</f>
        <v>102993</v>
      </c>
      <c r="B773" s="94" t="str">
        <f>Cartilha_GLOBAL!B773</f>
        <v>SINAPI</v>
      </c>
      <c r="C773" s="104" t="str">
        <f>Cartilha_GLOBAL!C773</f>
        <v>CANALETA MEIA CANA PRÉ-MOLDADA DE CONCRETO (D = 60 CM) - FORNECIMENTO E INSTALAÇÃO. AF_08/2021</v>
      </c>
      <c r="D773" s="94" t="str">
        <f>Cartilha_GLOBAL!D773</f>
        <v>M</v>
      </c>
      <c r="E773" s="105">
        <f>Cartilha_GLOBAL!$E773</f>
        <v>73.39</v>
      </c>
      <c r="F773" s="182">
        <f>Cartilha_GLOBAL!$F773</f>
        <v>90.08</v>
      </c>
      <c r="G773" s="108"/>
      <c r="H773" s="107">
        <f t="shared" si="44"/>
        <v>0</v>
      </c>
      <c r="I773" s="143">
        <f t="shared" si="45"/>
        <v>0</v>
      </c>
      <c r="J773" s="142"/>
      <c r="K773" s="146"/>
      <c r="L773" s="7" t="str">
        <f t="shared" si="46"/>
        <v/>
      </c>
      <c r="M773" s="7" t="str">
        <f t="shared" si="47"/>
        <v/>
      </c>
      <c r="N773" s="7" t="str">
        <f>Cartilha_GLOBAL!N773</f>
        <v/>
      </c>
      <c r="O773" s="144"/>
      <c r="Q773" s="151"/>
      <c r="R773" s="152">
        <v>0</v>
      </c>
      <c r="T773" s="153">
        <f>IF(Cartilha_GLOBAL!R773=0,0,IF(Cartilha_GLOBAL!R773&gt;0,"c","b"))</f>
        <v>0</v>
      </c>
    </row>
    <row r="774" ht="22.5" hidden="1" spans="1:20">
      <c r="A774" s="158">
        <f>Cartilha_GLOBAL!A774</f>
        <v>102994</v>
      </c>
      <c r="B774" s="94" t="str">
        <f>Cartilha_GLOBAL!B774</f>
        <v>SINAPI</v>
      </c>
      <c r="C774" s="104" t="str">
        <f>Cartilha_GLOBAL!C774</f>
        <v>CANALETA MEIA CANA PRÉ-MOLDADA DE CONCRETO (D = 80 CM) - FORNECIMENTO E INSTALAÇÃO. AF_08/2021</v>
      </c>
      <c r="D774" s="94" t="str">
        <f>Cartilha_GLOBAL!D774</f>
        <v>M</v>
      </c>
      <c r="E774" s="105">
        <f>Cartilha_GLOBAL!$E774</f>
        <v>114.79</v>
      </c>
      <c r="F774" s="182">
        <f>Cartilha_GLOBAL!$F774</f>
        <v>140.89</v>
      </c>
      <c r="G774" s="108"/>
      <c r="H774" s="107">
        <f t="shared" si="44"/>
        <v>0</v>
      </c>
      <c r="I774" s="143">
        <f t="shared" si="45"/>
        <v>0</v>
      </c>
      <c r="J774" s="142"/>
      <c r="K774" s="146"/>
      <c r="L774" s="7" t="str">
        <f t="shared" si="46"/>
        <v/>
      </c>
      <c r="M774" s="7" t="str">
        <f t="shared" si="47"/>
        <v/>
      </c>
      <c r="N774" s="7" t="str">
        <f>Cartilha_GLOBAL!N774</f>
        <v/>
      </c>
      <c r="O774" s="144"/>
      <c r="Q774" s="151"/>
      <c r="R774" s="152">
        <v>0</v>
      </c>
      <c r="T774" s="153">
        <f>IF(Cartilha_GLOBAL!R774=0,0,IF(Cartilha_GLOBAL!R774&gt;0,"c","b"))</f>
        <v>0</v>
      </c>
    </row>
    <row r="775" ht="22.5" hidden="1" spans="1:20">
      <c r="A775" s="158">
        <f>Cartilha_GLOBAL!A775</f>
        <v>102995</v>
      </c>
      <c r="B775" s="94" t="str">
        <f>Cartilha_GLOBAL!B775</f>
        <v>SINAPI</v>
      </c>
      <c r="C775" s="104" t="str">
        <f>Cartilha_GLOBAL!C775</f>
        <v>EXECUÇÃO DE CANALETA DE CONCRETO MOLDADO IN LOCO, ESPESSURA DE 0,07 M, GEOMETRIA TRAPEZOIDAL (DIMENSÕES INTERNAS: B=0,6 M; B=0,147 M; H=0,2 M). AF_08/2021</v>
      </c>
      <c r="D775" s="94" t="str">
        <f>Cartilha_GLOBAL!D775</f>
        <v>M</v>
      </c>
      <c r="E775" s="105">
        <f>Cartilha_GLOBAL!$E775</f>
        <v>50.52</v>
      </c>
      <c r="F775" s="182">
        <f>Cartilha_GLOBAL!$F775</f>
        <v>62.01</v>
      </c>
      <c r="G775" s="108"/>
      <c r="H775" s="107">
        <f t="shared" si="44"/>
        <v>0</v>
      </c>
      <c r="I775" s="143">
        <f t="shared" si="45"/>
        <v>0</v>
      </c>
      <c r="J775" s="142"/>
      <c r="K775" s="146"/>
      <c r="L775" s="7" t="str">
        <f t="shared" si="46"/>
        <v/>
      </c>
      <c r="M775" s="7" t="str">
        <f t="shared" si="47"/>
        <v/>
      </c>
      <c r="N775" s="7" t="str">
        <f>Cartilha_GLOBAL!N775</f>
        <v/>
      </c>
      <c r="O775" s="144"/>
      <c r="Q775" s="151"/>
      <c r="R775" s="152">
        <v>0</v>
      </c>
      <c r="T775" s="153">
        <f>IF(Cartilha_GLOBAL!R775=0,0,IF(Cartilha_GLOBAL!R775&gt;0,"c","b"))</f>
        <v>0</v>
      </c>
    </row>
    <row r="776" ht="22.5" hidden="1" spans="1:20">
      <c r="A776" s="158">
        <f>Cartilha_GLOBAL!A776</f>
        <v>102996</v>
      </c>
      <c r="B776" s="94" t="str">
        <f>Cartilha_GLOBAL!B776</f>
        <v>SINAPI</v>
      </c>
      <c r="C776" s="104" t="str">
        <f>Cartilha_GLOBAL!C776</f>
        <v>EXECUÇÃO DE CANALETA DE CONCRETO MOLDADO IN LOCO, ESPESSURA DE 0,07 M, GEOMETRIA TRAPEZOIDAL (DIMENSÕES INTERNAS: B=0,9 M; B=0,246 M; H=0,3 M). AF_08/2021</v>
      </c>
      <c r="D776" s="94" t="str">
        <f>Cartilha_GLOBAL!D776</f>
        <v>M</v>
      </c>
      <c r="E776" s="105">
        <f>Cartilha_GLOBAL!$E776</f>
        <v>71.27</v>
      </c>
      <c r="F776" s="182">
        <f>Cartilha_GLOBAL!$F776</f>
        <v>87.48</v>
      </c>
      <c r="G776" s="108"/>
      <c r="H776" s="107">
        <f t="shared" si="44"/>
        <v>0</v>
      </c>
      <c r="I776" s="143">
        <f t="shared" si="45"/>
        <v>0</v>
      </c>
      <c r="J776" s="142"/>
      <c r="K776" s="146"/>
      <c r="L776" s="7" t="str">
        <f t="shared" si="46"/>
        <v/>
      </c>
      <c r="M776" s="7" t="str">
        <f t="shared" si="47"/>
        <v/>
      </c>
      <c r="N776" s="7" t="str">
        <f>Cartilha_GLOBAL!N776</f>
        <v/>
      </c>
      <c r="O776" s="144"/>
      <c r="Q776" s="151"/>
      <c r="R776" s="152">
        <v>0</v>
      </c>
      <c r="T776" s="153">
        <f>IF(Cartilha_GLOBAL!R776=0,0,IF(Cartilha_GLOBAL!R776&gt;0,"c","b"))</f>
        <v>0</v>
      </c>
    </row>
    <row r="777" ht="22.5" hidden="1" spans="1:20">
      <c r="A777" s="158">
        <f>Cartilha_GLOBAL!A777</f>
        <v>102997</v>
      </c>
      <c r="B777" s="94" t="str">
        <f>Cartilha_GLOBAL!B777</f>
        <v>SINAPI</v>
      </c>
      <c r="C777" s="104" t="str">
        <f>Cartilha_GLOBAL!C777</f>
        <v>EXECUÇÃO DE CANALETA DE CONCRETO MOLDADO IN LOCO, ESPESSURA DE 0,08 M, GEOMETRIA TRAPEZOIDAL (DIMENSÕES INTERNAS: B=1M; B=0,5 M; H=0,25 M). AF_08/2021</v>
      </c>
      <c r="D777" s="94" t="str">
        <f>Cartilha_GLOBAL!D777</f>
        <v>M</v>
      </c>
      <c r="E777" s="105">
        <f>Cartilha_GLOBAL!$E777</f>
        <v>93.81</v>
      </c>
      <c r="F777" s="182">
        <f>Cartilha_GLOBAL!$F777</f>
        <v>115.14</v>
      </c>
      <c r="G777" s="108"/>
      <c r="H777" s="107">
        <f t="shared" si="44"/>
        <v>0</v>
      </c>
      <c r="I777" s="143">
        <f t="shared" si="45"/>
        <v>0</v>
      </c>
      <c r="J777" s="142"/>
      <c r="K777" s="146"/>
      <c r="L777" s="7" t="str">
        <f t="shared" si="46"/>
        <v/>
      </c>
      <c r="M777" s="7" t="str">
        <f t="shared" si="47"/>
        <v/>
      </c>
      <c r="N777" s="7" t="str">
        <f>Cartilha_GLOBAL!N777</f>
        <v/>
      </c>
      <c r="O777" s="144"/>
      <c r="Q777" s="151"/>
      <c r="R777" s="152">
        <v>0</v>
      </c>
      <c r="T777" s="153">
        <f>IF(Cartilha_GLOBAL!R777=0,0,IF(Cartilha_GLOBAL!R777&gt;0,"c","b"))</f>
        <v>0</v>
      </c>
    </row>
    <row r="778" ht="22.5" hidden="1" spans="1:20">
      <c r="A778" s="158">
        <f>Cartilha_GLOBAL!A778</f>
        <v>102998</v>
      </c>
      <c r="B778" s="94" t="str">
        <f>Cartilha_GLOBAL!B778</f>
        <v>SINAPI</v>
      </c>
      <c r="C778" s="104" t="str">
        <f>Cartilha_GLOBAL!C778</f>
        <v>EXECUÇÃO DE CANALETA DE CONCRETO MOLDADO IN LOCO, ESPESSURA DE 0,08 M, GEOMETRIA TRAPEZOIDAL (DIMENSÕES INTERNAS: B=1,074 M; B=0,534 M; H=0,27 M). AF_08/2021</v>
      </c>
      <c r="D778" s="94" t="str">
        <f>Cartilha_GLOBAL!D778</f>
        <v>M</v>
      </c>
      <c r="E778" s="105">
        <f>Cartilha_GLOBAL!$E778</f>
        <v>90.07</v>
      </c>
      <c r="F778" s="182">
        <f>Cartilha_GLOBAL!$F778</f>
        <v>110.55</v>
      </c>
      <c r="G778" s="108"/>
      <c r="H778" s="107">
        <f t="shared" si="44"/>
        <v>0</v>
      </c>
      <c r="I778" s="143">
        <f t="shared" si="45"/>
        <v>0</v>
      </c>
      <c r="J778" s="142"/>
      <c r="K778" s="146"/>
      <c r="L778" s="7" t="str">
        <f t="shared" si="46"/>
        <v/>
      </c>
      <c r="M778" s="7" t="str">
        <f t="shared" si="47"/>
        <v/>
      </c>
      <c r="N778" s="7" t="str">
        <f>Cartilha_GLOBAL!N778</f>
        <v/>
      </c>
      <c r="O778" s="144"/>
      <c r="Q778" s="151"/>
      <c r="R778" s="152">
        <v>0</v>
      </c>
      <c r="T778" s="153">
        <f>IF(Cartilha_GLOBAL!R778=0,0,IF(Cartilha_GLOBAL!R778&gt;0,"c","b"))</f>
        <v>0</v>
      </c>
    </row>
    <row r="779" ht="22.5" hidden="1" spans="1:20">
      <c r="A779" s="158">
        <f>Cartilha_GLOBAL!A779</f>
        <v>102999</v>
      </c>
      <c r="B779" s="94" t="str">
        <f>Cartilha_GLOBAL!B779</f>
        <v>SINAPI</v>
      </c>
      <c r="C779" s="104" t="str">
        <f>Cartilha_GLOBAL!C779</f>
        <v>EXECUÇÃO DE CANALETA DE CONCRETO MOLDADO IN LOCO, ESPESSURA DE 0,08 M, GEOMETRIA TRAPEZOIDAL (DIMENSÕES INTERNAS: B=1,4 M; B=0,7 M; H=0,35 M). AF_08/2021</v>
      </c>
      <c r="D779" s="94" t="str">
        <f>Cartilha_GLOBAL!D779</f>
        <v>M</v>
      </c>
      <c r="E779" s="105">
        <f>Cartilha_GLOBAL!$E779</f>
        <v>113.87</v>
      </c>
      <c r="F779" s="182">
        <f>Cartilha_GLOBAL!$F779</f>
        <v>139.76</v>
      </c>
      <c r="G779" s="108"/>
      <c r="H779" s="107">
        <f t="shared" si="44"/>
        <v>0</v>
      </c>
      <c r="I779" s="143">
        <f t="shared" si="45"/>
        <v>0</v>
      </c>
      <c r="J779" s="142"/>
      <c r="K779" s="146"/>
      <c r="L779" s="7" t="str">
        <f t="shared" si="46"/>
        <v/>
      </c>
      <c r="M779" s="7" t="str">
        <f t="shared" si="47"/>
        <v/>
      </c>
      <c r="N779" s="7" t="str">
        <f>Cartilha_GLOBAL!N779</f>
        <v/>
      </c>
      <c r="O779" s="144"/>
      <c r="Q779" s="151"/>
      <c r="R779" s="152">
        <v>0</v>
      </c>
      <c r="T779" s="153">
        <f>IF(Cartilha_GLOBAL!R779=0,0,IF(Cartilha_GLOBAL!R779&gt;0,"c","b"))</f>
        <v>0</v>
      </c>
    </row>
    <row r="780" ht="22.5" hidden="1" spans="1:20">
      <c r="A780" s="158">
        <f>Cartilha_GLOBAL!A780</f>
        <v>103000</v>
      </c>
      <c r="B780" s="94" t="str">
        <f>Cartilha_GLOBAL!B780</f>
        <v>SINAPI</v>
      </c>
      <c r="C780" s="104" t="str">
        <f>Cartilha_GLOBAL!C780</f>
        <v>EXECUÇÃO DE CANALETA DE CONCRETO MOLDADO IN LOCO, ESPESSURA DE 0,08 M, GEOMETRIA TRAPEZOIDAL (DIMENSÕES INTERNAS: B=1,474 M; B=0,934 M; H=0,27 M). AF_08/2021</v>
      </c>
      <c r="D780" s="94" t="str">
        <f>Cartilha_GLOBAL!D780</f>
        <v>M</v>
      </c>
      <c r="E780" s="105">
        <f>Cartilha_GLOBAL!$E780</f>
        <v>114.34</v>
      </c>
      <c r="F780" s="182">
        <f>Cartilha_GLOBAL!$F780</f>
        <v>140.34</v>
      </c>
      <c r="G780" s="108"/>
      <c r="H780" s="107">
        <f t="shared" si="44"/>
        <v>0</v>
      </c>
      <c r="I780" s="143">
        <f t="shared" si="45"/>
        <v>0</v>
      </c>
      <c r="J780" s="142"/>
      <c r="K780" s="146"/>
      <c r="L780" s="7" t="str">
        <f t="shared" si="46"/>
        <v/>
      </c>
      <c r="M780" s="7" t="str">
        <f t="shared" si="47"/>
        <v/>
      </c>
      <c r="N780" s="7" t="str">
        <f>Cartilha_GLOBAL!N780</f>
        <v/>
      </c>
      <c r="O780" s="144"/>
      <c r="Q780" s="151"/>
      <c r="R780" s="152">
        <v>0</v>
      </c>
      <c r="T780" s="153">
        <f>IF(Cartilha_GLOBAL!R780=0,0,IF(Cartilha_GLOBAL!R780&gt;0,"c","b"))</f>
        <v>0</v>
      </c>
    </row>
    <row r="781" ht="12.75" hidden="1" spans="1:20">
      <c r="A781" s="154" t="str">
        <f>Cartilha_GLOBAL!A781</f>
        <v>2.3.3</v>
      </c>
      <c r="B781" s="94">
        <f>Cartilha_GLOBAL!B781</f>
        <v>0</v>
      </c>
      <c r="C781" s="161" t="str">
        <f>Cartilha_GLOBAL!C781</f>
        <v>VALETAS</v>
      </c>
      <c r="D781" s="94">
        <f>Cartilha_GLOBAL!D781</f>
        <v>0</v>
      </c>
      <c r="E781" s="105">
        <f>Cartilha_GLOBAL!$E781</f>
        <v>0</v>
      </c>
      <c r="F781" s="182">
        <f>Cartilha_GLOBAL!$F781</f>
        <v>0</v>
      </c>
      <c r="G781" s="187"/>
      <c r="H781" s="187">
        <f t="shared" si="44"/>
        <v>0</v>
      </c>
      <c r="I781" s="188">
        <f t="shared" si="45"/>
        <v>0</v>
      </c>
      <c r="J781" s="142"/>
      <c r="K781" s="145" t="str">
        <f>IF(OR(SUM(I781)&gt;0,SUM(I781)&gt;0),"xx","")</f>
        <v/>
      </c>
      <c r="L781" s="7" t="str">
        <f t="shared" si="46"/>
        <v/>
      </c>
      <c r="M781" s="7" t="str">
        <f t="shared" si="47"/>
        <v/>
      </c>
      <c r="N781" s="7" t="str">
        <f>Cartilha_GLOBAL!N781</f>
        <v/>
      </c>
      <c r="O781" s="144"/>
      <c r="Q781" s="151"/>
      <c r="R781" s="152">
        <v>0</v>
      </c>
      <c r="T781" s="153">
        <f>IF(Cartilha_GLOBAL!R781=0,0,IF(Cartilha_GLOBAL!R781&gt;0,"c","b"))</f>
        <v>0</v>
      </c>
    </row>
    <row r="782" ht="12.75" hidden="1" spans="1:20">
      <c r="A782" s="154" t="str">
        <f>Cartilha_GLOBAL!A782</f>
        <v>2.3.4</v>
      </c>
      <c r="B782" s="94">
        <f>Cartilha_GLOBAL!B782</f>
        <v>0</v>
      </c>
      <c r="C782" s="161" t="str">
        <f>Cartilha_GLOBAL!C782</f>
        <v>DRENOS COM AGREGADOS</v>
      </c>
      <c r="D782" s="94">
        <f>Cartilha_GLOBAL!D782</f>
        <v>0</v>
      </c>
      <c r="E782" s="105">
        <f>Cartilha_GLOBAL!$E782</f>
        <v>0</v>
      </c>
      <c r="F782" s="182">
        <f>Cartilha_GLOBAL!$F782</f>
        <v>0</v>
      </c>
      <c r="G782" s="187"/>
      <c r="H782" s="187">
        <f t="shared" si="44"/>
        <v>0</v>
      </c>
      <c r="I782" s="188">
        <f t="shared" si="45"/>
        <v>0</v>
      </c>
      <c r="J782" s="142"/>
      <c r="K782" s="145" t="str">
        <f>IF(OR(SUM(I783:I788)&gt;0,SUM(I783:I788)&gt;0),"xx","")</f>
        <v/>
      </c>
      <c r="L782" s="7" t="str">
        <f t="shared" si="46"/>
        <v/>
      </c>
      <c r="M782" s="7" t="str">
        <f t="shared" si="47"/>
        <v/>
      </c>
      <c r="N782" s="7" t="str">
        <f>Cartilha_GLOBAL!N782</f>
        <v/>
      </c>
      <c r="O782" s="144"/>
      <c r="Q782" s="151"/>
      <c r="R782" s="152">
        <v>0</v>
      </c>
      <c r="T782" s="153">
        <f>IF(Cartilha_GLOBAL!R782=0,0,IF(Cartilha_GLOBAL!R782&gt;0,"c","b"))</f>
        <v>0</v>
      </c>
    </row>
    <row r="783" ht="22.5" hidden="1" spans="1:20">
      <c r="A783" s="158">
        <f>Cartilha_GLOBAL!A783</f>
        <v>102664</v>
      </c>
      <c r="B783" s="94" t="str">
        <f>Cartilha_GLOBAL!B783</f>
        <v>SINAPI</v>
      </c>
      <c r="C783" s="104" t="str">
        <f>Cartilha_GLOBAL!C783</f>
        <v>DRENO SUBSUPERFICIAL (SEÇÃO 0,40 X 0,40 M), CEGO, ENCHIMENTO DE BRITA, ENVOLVIDO COM MANTA GEOTÊXTIL. AF_07/2021</v>
      </c>
      <c r="D783" s="94" t="str">
        <f>Cartilha_GLOBAL!D783</f>
        <v>M</v>
      </c>
      <c r="E783" s="105">
        <f>Cartilha_GLOBAL!$E783</f>
        <v>41.7</v>
      </c>
      <c r="F783" s="182">
        <f>Cartilha_GLOBAL!$F783</f>
        <v>51.18</v>
      </c>
      <c r="G783" s="108"/>
      <c r="H783" s="107">
        <f t="shared" si="44"/>
        <v>0</v>
      </c>
      <c r="I783" s="143">
        <f t="shared" si="45"/>
        <v>0</v>
      </c>
      <c r="J783" s="142"/>
      <c r="K783" s="145"/>
      <c r="L783" s="7" t="str">
        <f t="shared" si="46"/>
        <v/>
      </c>
      <c r="M783" s="7" t="str">
        <f t="shared" si="47"/>
        <v/>
      </c>
      <c r="N783" s="7" t="str">
        <f>Cartilha_GLOBAL!N783</f>
        <v/>
      </c>
      <c r="O783" s="144"/>
      <c r="Q783" s="151"/>
      <c r="R783" s="152">
        <v>0</v>
      </c>
      <c r="T783" s="153">
        <f>IF(Cartilha_GLOBAL!R783=0,0,IF(Cartilha_GLOBAL!R783&gt;0,"c","b"))</f>
        <v>0</v>
      </c>
    </row>
    <row r="784" ht="12.75" hidden="1" spans="1:20">
      <c r="A784" s="158">
        <f>Cartilha_GLOBAL!A784</f>
        <v>102665</v>
      </c>
      <c r="B784" s="94" t="str">
        <f>Cartilha_GLOBAL!B784</f>
        <v>SINAPI</v>
      </c>
      <c r="C784" s="104" t="str">
        <f>Cartilha_GLOBAL!C784</f>
        <v>DRENO SUBSUPERFICIAL (SEÇÃO 0,40 X 0,40 M), CEGO, ENCHIMENTO DE BRITA. AF_07/2021</v>
      </c>
      <c r="D784" s="94" t="str">
        <f>Cartilha_GLOBAL!D784</f>
        <v>M</v>
      </c>
      <c r="E784" s="105">
        <f>Cartilha_GLOBAL!$E784</f>
        <v>18.4</v>
      </c>
      <c r="F784" s="182">
        <f>Cartilha_GLOBAL!$F784</f>
        <v>22.58</v>
      </c>
      <c r="G784" s="108"/>
      <c r="H784" s="107">
        <f t="shared" si="44"/>
        <v>0</v>
      </c>
      <c r="I784" s="143">
        <f t="shared" si="45"/>
        <v>0</v>
      </c>
      <c r="J784" s="142"/>
      <c r="K784" s="145"/>
      <c r="L784" s="7" t="str">
        <f t="shared" si="46"/>
        <v/>
      </c>
      <c r="M784" s="7" t="str">
        <f t="shared" si="47"/>
        <v/>
      </c>
      <c r="N784" s="7" t="str">
        <f>Cartilha_GLOBAL!N784</f>
        <v/>
      </c>
      <c r="O784" s="144"/>
      <c r="Q784" s="151"/>
      <c r="R784" s="152">
        <v>0</v>
      </c>
      <c r="T784" s="153">
        <f>IF(Cartilha_GLOBAL!R784=0,0,IF(Cartilha_GLOBAL!R784&gt;0,"c","b"))</f>
        <v>0</v>
      </c>
    </row>
    <row r="785" ht="12.75" hidden="1" spans="1:20">
      <c r="A785" s="158">
        <f>Cartilha_GLOBAL!A785</f>
        <v>102716</v>
      </c>
      <c r="B785" s="94" t="str">
        <f>Cartilha_GLOBAL!B785</f>
        <v>SINAPI</v>
      </c>
      <c r="C785" s="104" t="str">
        <f>Cartilha_GLOBAL!C785</f>
        <v>ENCHIMENTO DE AREIA PARA DRENO, LANÇAMENTO MECANIZADO. AF_07/2021</v>
      </c>
      <c r="D785" s="94" t="str">
        <f>Cartilha_GLOBAL!D785</f>
        <v>M3</v>
      </c>
      <c r="E785" s="105">
        <f>Cartilha_GLOBAL!$E785</f>
        <v>122.31</v>
      </c>
      <c r="F785" s="182">
        <f>Cartilha_GLOBAL!$F785</f>
        <v>150.12</v>
      </c>
      <c r="G785" s="108"/>
      <c r="H785" s="107">
        <f t="shared" si="44"/>
        <v>0</v>
      </c>
      <c r="I785" s="143">
        <f t="shared" si="45"/>
        <v>0</v>
      </c>
      <c r="J785" s="142"/>
      <c r="K785" s="145"/>
      <c r="L785" s="7" t="str">
        <f t="shared" si="46"/>
        <v/>
      </c>
      <c r="M785" s="7" t="str">
        <f t="shared" si="47"/>
        <v/>
      </c>
      <c r="N785" s="7" t="str">
        <f>Cartilha_GLOBAL!N785</f>
        <v/>
      </c>
      <c r="O785" s="144"/>
      <c r="Q785" s="151"/>
      <c r="R785" s="152">
        <v>0</v>
      </c>
      <c r="T785" s="153">
        <f>IF(Cartilha_GLOBAL!R785=0,0,IF(Cartilha_GLOBAL!R785&gt;0,"c","b"))</f>
        <v>0</v>
      </c>
    </row>
    <row r="786" ht="12.75" hidden="1" spans="1:20">
      <c r="A786" s="158">
        <f>Cartilha_GLOBAL!A786</f>
        <v>102717</v>
      </c>
      <c r="B786" s="94" t="str">
        <f>Cartilha_GLOBAL!B786</f>
        <v>SINAPI</v>
      </c>
      <c r="C786" s="104" t="str">
        <f>Cartilha_GLOBAL!C786</f>
        <v>ENCHIMENTO DE BRITA PARA DRENO, LANÇAMENTO MECANIZADO. AF_07/2021</v>
      </c>
      <c r="D786" s="94" t="str">
        <f>Cartilha_GLOBAL!D786</f>
        <v>M3</v>
      </c>
      <c r="E786" s="105">
        <f>Cartilha_GLOBAL!$E786</f>
        <v>93.12</v>
      </c>
      <c r="F786" s="182">
        <f>Cartilha_GLOBAL!$F786</f>
        <v>114.3</v>
      </c>
      <c r="G786" s="108"/>
      <c r="H786" s="107">
        <f t="shared" si="44"/>
        <v>0</v>
      </c>
      <c r="I786" s="143">
        <f t="shared" si="45"/>
        <v>0</v>
      </c>
      <c r="J786" s="142"/>
      <c r="K786" s="145"/>
      <c r="L786" s="7" t="str">
        <f t="shared" si="46"/>
        <v/>
      </c>
      <c r="M786" s="7" t="str">
        <f t="shared" si="47"/>
        <v/>
      </c>
      <c r="N786" s="7" t="str">
        <f>Cartilha_GLOBAL!N786</f>
        <v/>
      </c>
      <c r="O786" s="144"/>
      <c r="Q786" s="151"/>
      <c r="R786" s="152">
        <v>0</v>
      </c>
      <c r="T786" s="153">
        <f>IF(Cartilha_GLOBAL!R786=0,0,IF(Cartilha_GLOBAL!R786&gt;0,"c","b"))</f>
        <v>0</v>
      </c>
    </row>
    <row r="787" ht="12.75" hidden="1" spans="1:20">
      <c r="A787" s="158">
        <f>Cartilha_GLOBAL!A787</f>
        <v>102718</v>
      </c>
      <c r="B787" s="94" t="str">
        <f>Cartilha_GLOBAL!B787</f>
        <v>SINAPI</v>
      </c>
      <c r="C787" s="104" t="str">
        <f>Cartilha_GLOBAL!C787</f>
        <v>ENCHIMENTO DE AREIA PARA DRENO, LANÇAMENTO MANUAL. AF_07/2021</v>
      </c>
      <c r="D787" s="94" t="str">
        <f>Cartilha_GLOBAL!D787</f>
        <v>M3</v>
      </c>
      <c r="E787" s="105">
        <f>Cartilha_GLOBAL!$E787</f>
        <v>136.69</v>
      </c>
      <c r="F787" s="182">
        <f>Cartilha_GLOBAL!$F787</f>
        <v>167.77</v>
      </c>
      <c r="G787" s="108"/>
      <c r="H787" s="107">
        <f t="shared" si="44"/>
        <v>0</v>
      </c>
      <c r="I787" s="143">
        <f t="shared" si="45"/>
        <v>0</v>
      </c>
      <c r="J787" s="142"/>
      <c r="K787" s="145"/>
      <c r="L787" s="7" t="str">
        <f t="shared" si="46"/>
        <v/>
      </c>
      <c r="M787" s="7" t="str">
        <f t="shared" si="47"/>
        <v/>
      </c>
      <c r="N787" s="7" t="str">
        <f>Cartilha_GLOBAL!N787</f>
        <v/>
      </c>
      <c r="O787" s="144"/>
      <c r="Q787" s="151"/>
      <c r="R787" s="152">
        <v>0</v>
      </c>
      <c r="T787" s="153">
        <f>IF(Cartilha_GLOBAL!R787=0,0,IF(Cartilha_GLOBAL!R787&gt;0,"c","b"))</f>
        <v>0</v>
      </c>
    </row>
    <row r="788" ht="12.75" hidden="1" spans="1:20">
      <c r="A788" s="158">
        <f>Cartilha_GLOBAL!A788</f>
        <v>102719</v>
      </c>
      <c r="B788" s="94" t="str">
        <f>Cartilha_GLOBAL!B788</f>
        <v>SINAPI</v>
      </c>
      <c r="C788" s="104" t="str">
        <f>Cartilha_GLOBAL!C788</f>
        <v>ENCHIMENTO DE BRITA PARA DRENO, LANÇAMENTO MANUAL. AF_07/2021</v>
      </c>
      <c r="D788" s="94" t="str">
        <f>Cartilha_GLOBAL!D788</f>
        <v>M3</v>
      </c>
      <c r="E788" s="105">
        <f>Cartilha_GLOBAL!$E788</f>
        <v>107.5</v>
      </c>
      <c r="F788" s="182">
        <f>Cartilha_GLOBAL!$F788</f>
        <v>131.95</v>
      </c>
      <c r="G788" s="108"/>
      <c r="H788" s="107">
        <f t="shared" si="44"/>
        <v>0</v>
      </c>
      <c r="I788" s="143">
        <f t="shared" si="45"/>
        <v>0</v>
      </c>
      <c r="J788" s="142"/>
      <c r="K788" s="145"/>
      <c r="L788" s="7" t="str">
        <f t="shared" si="46"/>
        <v/>
      </c>
      <c r="M788" s="7" t="str">
        <f t="shared" si="47"/>
        <v/>
      </c>
      <c r="N788" s="7" t="str">
        <f>Cartilha_GLOBAL!N788</f>
        <v/>
      </c>
      <c r="O788" s="144"/>
      <c r="Q788" s="151"/>
      <c r="R788" s="152">
        <v>0</v>
      </c>
      <c r="T788" s="153">
        <f>IF(Cartilha_GLOBAL!R788=0,0,IF(Cartilha_GLOBAL!R788&gt;0,"c","b"))</f>
        <v>0</v>
      </c>
    </row>
    <row r="789" ht="12.75" spans="1:20">
      <c r="A789" s="154" t="str">
        <f>Cartilha_GLOBAL!A789</f>
        <v>2.3.5</v>
      </c>
      <c r="B789" s="94">
        <f>Cartilha_GLOBAL!B789</f>
        <v>0</v>
      </c>
      <c r="C789" s="161" t="str">
        <f>Cartilha_GLOBAL!C789</f>
        <v>DRENOS COM MANTA GEOTEXTIL</v>
      </c>
      <c r="D789" s="94">
        <f>Cartilha_GLOBAL!D789</f>
        <v>0</v>
      </c>
      <c r="E789" s="105">
        <f>Cartilha_GLOBAL!$E789</f>
        <v>0</v>
      </c>
      <c r="F789" s="182">
        <f>Cartilha_GLOBAL!$F789</f>
        <v>0</v>
      </c>
      <c r="G789" s="187"/>
      <c r="H789" s="187">
        <f t="shared" si="44"/>
        <v>0</v>
      </c>
      <c r="I789" s="188">
        <f t="shared" si="45"/>
        <v>0</v>
      </c>
      <c r="J789" s="142"/>
      <c r="K789" s="145" t="str">
        <f>IF(OR(SUM(I790:I795)&gt;0,SUM(I790:I795)&gt;0),"xx","")</f>
        <v>xx</v>
      </c>
      <c r="L789" s="7" t="str">
        <f t="shared" si="46"/>
        <v>x</v>
      </c>
      <c r="M789" s="7" t="str">
        <f t="shared" si="47"/>
        <v>x</v>
      </c>
      <c r="N789" s="7" t="str">
        <f>Cartilha_GLOBAL!N789</f>
        <v>x</v>
      </c>
      <c r="O789" s="144"/>
      <c r="Q789" s="151"/>
      <c r="R789" s="152">
        <v>0</v>
      </c>
      <c r="T789" s="153">
        <f>IF(Cartilha_GLOBAL!R789=0,0,IF(Cartilha_GLOBAL!R789&gt;0,"c","b"))</f>
        <v>0</v>
      </c>
    </row>
    <row r="790" ht="22.5" spans="1:20">
      <c r="A790" s="158">
        <f>Cartilha_GLOBAL!A790</f>
        <v>102712</v>
      </c>
      <c r="B790" s="94" t="str">
        <f>Cartilha_GLOBAL!B790</f>
        <v>SINAPI</v>
      </c>
      <c r="C790" s="104" t="str">
        <f>Cartilha_GLOBAL!C790</f>
        <v>GEOTÊXTIL NÃO TECIDO 100% POLIÉSTER, RESISTÊNCIA A TRAÇÃO DE 9 KN/M (RT - 9), INSTALADO EM DRENO - FORNECIMENTO E INSTALAÇÃO. AF_07/2021</v>
      </c>
      <c r="D790" s="94" t="str">
        <f>Cartilha_GLOBAL!D790</f>
        <v>M2</v>
      </c>
      <c r="E790" s="105">
        <f>Cartilha_GLOBAL!$E790</f>
        <v>9.11</v>
      </c>
      <c r="F790" s="182">
        <f>Cartilha_GLOBAL!$F790</f>
        <v>11.18</v>
      </c>
      <c r="G790" s="108">
        <v>180</v>
      </c>
      <c r="H790" s="107">
        <f t="shared" si="44"/>
        <v>11.18</v>
      </c>
      <c r="I790" s="143">
        <f t="shared" si="45"/>
        <v>2012.4</v>
      </c>
      <c r="J790" s="142"/>
      <c r="K790" s="146"/>
      <c r="L790" s="7" t="str">
        <f t="shared" si="46"/>
        <v>x</v>
      </c>
      <c r="M790" s="7" t="str">
        <f t="shared" si="47"/>
        <v>x</v>
      </c>
      <c r="N790" s="7" t="str">
        <f>Cartilha_GLOBAL!N790</f>
        <v>x</v>
      </c>
      <c r="O790" s="144"/>
      <c r="Q790" s="151"/>
      <c r="R790" s="152">
        <v>0</v>
      </c>
      <c r="T790" s="153">
        <f>IF(Cartilha_GLOBAL!R790=0,0,IF(Cartilha_GLOBAL!R790&gt;0,"c","b"))</f>
        <v>0</v>
      </c>
    </row>
    <row r="791" ht="22.5" hidden="1" spans="1:20">
      <c r="A791" s="158">
        <f>Cartilha_GLOBAL!A791</f>
        <v>102713</v>
      </c>
      <c r="B791" s="94" t="str">
        <f>Cartilha_GLOBAL!B791</f>
        <v>SINAPI</v>
      </c>
      <c r="C791" s="104" t="str">
        <f>Cartilha_GLOBAL!C791</f>
        <v>GEOTÊXTIL NÃO TECIDO 100% POLIÉSTER, RESISTÊNCIA A TRAÇÃO DE 14 KN/M (RT - 14), INSTALADO EM DRENO - FORNECIMENTO E INSTALAÇÃO. AF_07/2021</v>
      </c>
      <c r="D791" s="94" t="str">
        <f>Cartilha_GLOBAL!D791</f>
        <v>M2</v>
      </c>
      <c r="E791" s="105">
        <f>Cartilha_GLOBAL!$E791</f>
        <v>12.5</v>
      </c>
      <c r="F791" s="182">
        <f>Cartilha_GLOBAL!$F791</f>
        <v>15.34</v>
      </c>
      <c r="G791" s="108"/>
      <c r="H791" s="107">
        <f t="shared" si="44"/>
        <v>0</v>
      </c>
      <c r="I791" s="143">
        <f t="shared" si="45"/>
        <v>0</v>
      </c>
      <c r="J791" s="142"/>
      <c r="K791" s="146"/>
      <c r="L791" s="7" t="str">
        <f t="shared" si="46"/>
        <v/>
      </c>
      <c r="M791" s="7" t="str">
        <f t="shared" si="47"/>
        <v/>
      </c>
      <c r="N791" s="7" t="str">
        <f>Cartilha_GLOBAL!N791</f>
        <v/>
      </c>
      <c r="O791" s="144"/>
      <c r="Q791" s="151"/>
      <c r="R791" s="152">
        <v>0</v>
      </c>
      <c r="T791" s="153">
        <f>IF(Cartilha_GLOBAL!R791=0,0,IF(Cartilha_GLOBAL!R791&gt;0,"c","b"))</f>
        <v>0</v>
      </c>
    </row>
    <row r="792" ht="22.5" hidden="1" spans="1:20">
      <c r="A792" s="158">
        <f>Cartilha_GLOBAL!A792</f>
        <v>102715</v>
      </c>
      <c r="B792" s="94" t="str">
        <f>Cartilha_GLOBAL!B792</f>
        <v>SINAPI</v>
      </c>
      <c r="C792" s="104" t="str">
        <f>Cartilha_GLOBAL!C792</f>
        <v>GEOTÊXTIL NÃO TECIDO 100% POLIÉSTER, RESISTÊNCIA A TRAÇÃO DE 26 KN/M (RT - 26), INSTALADO EM DRENO - FORNECIMENTO E INSTALAÇÃO. AF_07/2021</v>
      </c>
      <c r="D792" s="94" t="str">
        <f>Cartilha_GLOBAL!D792</f>
        <v>M2</v>
      </c>
      <c r="E792" s="105">
        <f>Cartilha_GLOBAL!$E792</f>
        <v>24.65</v>
      </c>
      <c r="F792" s="182">
        <f>Cartilha_GLOBAL!$F792</f>
        <v>30.26</v>
      </c>
      <c r="G792" s="108"/>
      <c r="H792" s="107">
        <f t="shared" ref="H792:H855" si="49">IF(G792=0,0,F792)</f>
        <v>0</v>
      </c>
      <c r="I792" s="143">
        <f t="shared" ref="I792:I855" si="50">IF(ISBLANK(G792),0,IF(R792=0,ROUND(G792*H792,2),IF(R792="b",ROUNDDOWN(G792*H792,2),ROUNDUP(G792*H792,2))))</f>
        <v>0</v>
      </c>
      <c r="J792" s="142"/>
      <c r="K792" s="146"/>
      <c r="L792" s="7" t="str">
        <f t="shared" ref="L792:L855" si="51">IF(K792="X","x",IF(K792="xx","x",IF(I792&gt;0,"x","")))</f>
        <v/>
      </c>
      <c r="M792" s="7" t="str">
        <f t="shared" ref="M792:M855" si="52">IF(K792="X","x",IF(K792="xx","x",IF(I792&gt;0,"x","")))</f>
        <v/>
      </c>
      <c r="N792" s="7" t="str">
        <f>Cartilha_GLOBAL!N792</f>
        <v/>
      </c>
      <c r="O792" s="144"/>
      <c r="Q792" s="151"/>
      <c r="R792" s="152">
        <v>0</v>
      </c>
      <c r="T792" s="153">
        <f>IF(Cartilha_GLOBAL!R792=0,0,IF(Cartilha_GLOBAL!R792&gt;0,"c","b"))</f>
        <v>0</v>
      </c>
    </row>
    <row r="793" ht="22.5" hidden="1" spans="1:20">
      <c r="A793" s="158">
        <f>Cartilha_GLOBAL!A793</f>
        <v>103666</v>
      </c>
      <c r="B793" s="94" t="str">
        <f>Cartilha_GLOBAL!B793</f>
        <v>SINAPI</v>
      </c>
      <c r="C793" s="104" t="str">
        <f>Cartilha_GLOBAL!C793</f>
        <v>GEOTÊXTIL NÃO TECIDO 100% POLIÉSTER, RESISTÊNCIA A TRAÇÃO DE 31 KN/M (RT-31), INSTALADO EM DRENO - FORNECIMENTO E INSTALAÇÃO. AF_07/2021</v>
      </c>
      <c r="D793" s="94" t="str">
        <f>Cartilha_GLOBAL!D793</f>
        <v>H</v>
      </c>
      <c r="E793" s="105">
        <f>Cartilha_GLOBAL!$E793</f>
        <v>90.32</v>
      </c>
      <c r="F793" s="182">
        <f>Cartilha_GLOBAL!$F793</f>
        <v>110.86</v>
      </c>
      <c r="G793" s="108"/>
      <c r="H793" s="107">
        <f t="shared" si="49"/>
        <v>0</v>
      </c>
      <c r="I793" s="143">
        <f t="shared" si="50"/>
        <v>0</v>
      </c>
      <c r="J793" s="142"/>
      <c r="K793" s="146"/>
      <c r="L793" s="7" t="str">
        <f t="shared" si="51"/>
        <v/>
      </c>
      <c r="M793" s="7" t="str">
        <f t="shared" si="52"/>
        <v/>
      </c>
      <c r="N793" s="7" t="str">
        <f>Cartilha_GLOBAL!N793</f>
        <v/>
      </c>
      <c r="O793" s="144"/>
      <c r="Q793" s="151"/>
      <c r="R793" s="152">
        <v>0</v>
      </c>
      <c r="T793" s="153">
        <f>IF(Cartilha_GLOBAL!R793=0,0,IF(Cartilha_GLOBAL!R793&gt;0,"c","b"))</f>
        <v>0</v>
      </c>
    </row>
    <row r="794" ht="22.5" hidden="1" spans="1:20">
      <c r="A794" s="158">
        <f>Cartilha_GLOBAL!A794</f>
        <v>103653</v>
      </c>
      <c r="B794" s="94" t="str">
        <f>Cartilha_GLOBAL!B794</f>
        <v>SINAPI</v>
      </c>
      <c r="C794" s="104" t="str">
        <f>Cartilha_GLOBAL!C794</f>
        <v>GEOTÊXTIL NÃO TECIDO 100% POLIÉSTER, RESISTÊNCIA A TRAÇÃO DE 31 KN/M (RT-31), INSTALADO EM DRENO - FORNECIMENTO E INSTALAÇÃO. AF_07/2021</v>
      </c>
      <c r="D794" s="94" t="str">
        <f>Cartilha_GLOBAL!D794</f>
        <v>M2</v>
      </c>
      <c r="E794" s="105">
        <f>Cartilha_GLOBAL!$E794</f>
        <v>29.42</v>
      </c>
      <c r="F794" s="182">
        <f>Cartilha_GLOBAL!$F794</f>
        <v>36.11</v>
      </c>
      <c r="G794" s="108"/>
      <c r="H794" s="107">
        <f t="shared" si="49"/>
        <v>0</v>
      </c>
      <c r="I794" s="143">
        <f t="shared" si="50"/>
        <v>0</v>
      </c>
      <c r="J794" s="142"/>
      <c r="K794" s="146"/>
      <c r="L794" s="7" t="str">
        <f t="shared" si="51"/>
        <v/>
      </c>
      <c r="M794" s="7" t="str">
        <f t="shared" si="52"/>
        <v/>
      </c>
      <c r="N794" s="7" t="str">
        <f>Cartilha_GLOBAL!N794</f>
        <v/>
      </c>
      <c r="O794" s="144"/>
      <c r="Q794" s="151"/>
      <c r="R794" s="152">
        <v>0</v>
      </c>
      <c r="T794" s="153">
        <f>IF(Cartilha_GLOBAL!R794=0,0,IF(Cartilha_GLOBAL!R794&gt;0,"c","b"))</f>
        <v>0</v>
      </c>
    </row>
    <row r="795" ht="12.75" hidden="1" spans="1:20">
      <c r="A795" s="158">
        <f>Cartilha_GLOBAL!A795</f>
        <v>92123</v>
      </c>
      <c r="B795" s="94" t="str">
        <f>Cartilha_GLOBAL!B795</f>
        <v>SINAPI</v>
      </c>
      <c r="C795" s="104" t="str">
        <f>Cartilha_GLOBAL!C795</f>
        <v>ENSACAMENTO DE AREIA. AF_11/2015</v>
      </c>
      <c r="D795" s="94" t="str">
        <f>Cartilha_GLOBAL!D795</f>
        <v>M3</v>
      </c>
      <c r="E795" s="105">
        <f>Cartilha_GLOBAL!$E795</f>
        <v>55.78</v>
      </c>
      <c r="F795" s="182">
        <f>Cartilha_GLOBAL!$F795</f>
        <v>68.46</v>
      </c>
      <c r="G795" s="108"/>
      <c r="H795" s="107">
        <f t="shared" si="49"/>
        <v>0</v>
      </c>
      <c r="I795" s="143">
        <f t="shared" si="50"/>
        <v>0</v>
      </c>
      <c r="J795" s="142"/>
      <c r="K795" s="146"/>
      <c r="L795" s="7" t="str">
        <f t="shared" si="51"/>
        <v/>
      </c>
      <c r="M795" s="7" t="str">
        <f t="shared" si="52"/>
        <v/>
      </c>
      <c r="N795" s="7" t="str">
        <f>Cartilha_GLOBAL!N795</f>
        <v/>
      </c>
      <c r="O795" s="144"/>
      <c r="Q795" s="151"/>
      <c r="R795" s="152">
        <v>0</v>
      </c>
      <c r="T795" s="153">
        <f>IF(Cartilha_GLOBAL!R795=0,0,IF(Cartilha_GLOBAL!R795&gt;0,"c","b"))</f>
        <v>0</v>
      </c>
    </row>
    <row r="796" ht="12.75" spans="1:20">
      <c r="A796" s="154" t="str">
        <f>Cartilha_GLOBAL!A796</f>
        <v>2.3.6</v>
      </c>
      <c r="B796" s="94">
        <f>Cartilha_GLOBAL!B796</f>
        <v>0</v>
      </c>
      <c r="C796" s="161" t="str">
        <f>Cartilha_GLOBAL!C796</f>
        <v>DRENOS COM TUBOS DE PVC</v>
      </c>
      <c r="D796" s="94">
        <f>Cartilha_GLOBAL!D796</f>
        <v>0</v>
      </c>
      <c r="E796" s="105">
        <f>Cartilha_GLOBAL!$E796</f>
        <v>0</v>
      </c>
      <c r="F796" s="182">
        <f>Cartilha_GLOBAL!$F796</f>
        <v>0</v>
      </c>
      <c r="G796" s="187"/>
      <c r="H796" s="187">
        <f t="shared" si="49"/>
        <v>0</v>
      </c>
      <c r="I796" s="188">
        <f t="shared" si="50"/>
        <v>0</v>
      </c>
      <c r="J796" s="142"/>
      <c r="K796" s="145" t="str">
        <f>IF(OR(SUM(I797:I802)&gt;0,SUM(I797:I802)&gt;0),"xx","")</f>
        <v>xx</v>
      </c>
      <c r="L796" s="7" t="str">
        <f t="shared" si="51"/>
        <v>x</v>
      </c>
      <c r="M796" s="7" t="str">
        <f t="shared" si="52"/>
        <v>x</v>
      </c>
      <c r="N796" s="7" t="str">
        <f>Cartilha_GLOBAL!N796</f>
        <v>x</v>
      </c>
      <c r="O796" s="144"/>
      <c r="Q796" s="151"/>
      <c r="R796" s="152">
        <v>0</v>
      </c>
      <c r="T796" s="153">
        <f>IF(Cartilha_GLOBAL!R796=0,0,IF(Cartilha_GLOBAL!R796&gt;0,"c","b"))</f>
        <v>0</v>
      </c>
    </row>
    <row r="797" ht="22.5" hidden="1" spans="1:20">
      <c r="A797" s="158">
        <f>Cartilha_GLOBAL!A797</f>
        <v>102706</v>
      </c>
      <c r="B797" s="94" t="str">
        <f>Cartilha_GLOBAL!B797</f>
        <v>SINAPI</v>
      </c>
      <c r="C797" s="104" t="str">
        <f>Cartilha_GLOBAL!C797</f>
        <v>TUBO DE PVC CORRUGADO FLEXÍVEL PERFURADO, DN 100 MM, PARA DRENO - FORNECIMENTO E ASSENTAMENTO. AF_07/2021</v>
      </c>
      <c r="D797" s="94" t="str">
        <f>Cartilha_GLOBAL!D797</f>
        <v>M</v>
      </c>
      <c r="E797" s="105">
        <f>Cartilha_GLOBAL!$E797</f>
        <v>14.77</v>
      </c>
      <c r="F797" s="182">
        <f>Cartilha_GLOBAL!$F797</f>
        <v>18.13</v>
      </c>
      <c r="G797" s="108"/>
      <c r="H797" s="107">
        <f t="shared" si="49"/>
        <v>0</v>
      </c>
      <c r="I797" s="143">
        <f t="shared" si="50"/>
        <v>0</v>
      </c>
      <c r="J797" s="142"/>
      <c r="K797" s="146"/>
      <c r="L797" s="7" t="str">
        <f t="shared" si="51"/>
        <v/>
      </c>
      <c r="M797" s="7" t="str">
        <f t="shared" si="52"/>
        <v/>
      </c>
      <c r="N797" s="7" t="str">
        <f>Cartilha_GLOBAL!N797</f>
        <v/>
      </c>
      <c r="O797" s="144"/>
      <c r="Q797" s="151"/>
      <c r="R797" s="152">
        <v>0</v>
      </c>
      <c r="T797" s="153">
        <f>IF(Cartilha_GLOBAL!R797=0,0,IF(Cartilha_GLOBAL!R797&gt;0,"c","b"))</f>
        <v>0</v>
      </c>
    </row>
    <row r="798" ht="22.5" spans="1:20">
      <c r="A798" s="158">
        <f>Cartilha_GLOBAL!A798</f>
        <v>102722</v>
      </c>
      <c r="B798" s="94" t="str">
        <f>Cartilha_GLOBAL!B798</f>
        <v>SINAPI</v>
      </c>
      <c r="C798" s="104" t="str">
        <f>Cartilha_GLOBAL!C798</f>
        <v>DRENO EM MURO DE CONTENÇÃO, EXECUTADO NO PÉ DO MURO, COM TUBO DE PEAD CORRUGADO FLEXÍVEL PERFURADO, ENCHIMENTO COM BRITA, ENVOLVIDO COM MANTA GEOTÊXTIL. AF_07/2021</v>
      </c>
      <c r="D798" s="94" t="str">
        <f>Cartilha_GLOBAL!D798</f>
        <v>M</v>
      </c>
      <c r="E798" s="105">
        <f>Cartilha_GLOBAL!$E798</f>
        <v>52.44</v>
      </c>
      <c r="F798" s="182">
        <f>Cartilha_GLOBAL!$F798</f>
        <v>64.36</v>
      </c>
      <c r="G798" s="108">
        <v>56.65</v>
      </c>
      <c r="H798" s="107">
        <f t="shared" si="49"/>
        <v>64.36</v>
      </c>
      <c r="I798" s="143">
        <f t="shared" si="50"/>
        <v>3645.99</v>
      </c>
      <c r="J798" s="142"/>
      <c r="K798" s="146"/>
      <c r="L798" s="7" t="str">
        <f t="shared" si="51"/>
        <v>x</v>
      </c>
      <c r="M798" s="7" t="str">
        <f t="shared" si="52"/>
        <v>x</v>
      </c>
      <c r="N798" s="7" t="str">
        <f>Cartilha_GLOBAL!N798</f>
        <v>x</v>
      </c>
      <c r="O798" s="144"/>
      <c r="Q798" s="151"/>
      <c r="R798" s="152">
        <v>0</v>
      </c>
      <c r="T798" s="153">
        <f>IF(Cartilha_GLOBAL!R798=0,0,IF(Cartilha_GLOBAL!R798&gt;0,"c","b"))</f>
        <v>0</v>
      </c>
    </row>
    <row r="799" ht="22.5" hidden="1" spans="1:20">
      <c r="A799" s="158">
        <f>Cartilha_GLOBAL!A799</f>
        <v>102723</v>
      </c>
      <c r="B799" s="94" t="str">
        <f>Cartilha_GLOBAL!B799</f>
        <v>SINAPI</v>
      </c>
      <c r="C799" s="104" t="str">
        <f>Cartilha_GLOBAL!C799</f>
        <v>DRENO EM MURO DE CONTENÇÃO, EXECUTADO NO PÉ DO MURO, COM TUBO DE PVC CORRUGADO FLEXÍVEL PERFURADO, ENCHIMENTO COM BRITA, ENVOLVIDO COM MANTA GEOTÊXTIL. AF_07/2021</v>
      </c>
      <c r="D799" s="94" t="str">
        <f>Cartilha_GLOBAL!D799</f>
        <v>M</v>
      </c>
      <c r="E799" s="105">
        <f>Cartilha_GLOBAL!$E799</f>
        <v>52.97</v>
      </c>
      <c r="F799" s="182">
        <f>Cartilha_GLOBAL!$F799</f>
        <v>65.02</v>
      </c>
      <c r="G799" s="108"/>
      <c r="H799" s="107">
        <f t="shared" si="49"/>
        <v>0</v>
      </c>
      <c r="I799" s="143">
        <f t="shared" si="50"/>
        <v>0</v>
      </c>
      <c r="J799" s="142"/>
      <c r="K799" s="146"/>
      <c r="L799" s="7" t="str">
        <f t="shared" si="51"/>
        <v/>
      </c>
      <c r="M799" s="7" t="str">
        <f t="shared" si="52"/>
        <v/>
      </c>
      <c r="N799" s="7" t="str">
        <f>Cartilha_GLOBAL!N799</f>
        <v/>
      </c>
      <c r="O799" s="144"/>
      <c r="Q799" s="151"/>
      <c r="R799" s="152">
        <v>0</v>
      </c>
      <c r="T799" s="153">
        <f>IF(Cartilha_GLOBAL!R799=0,0,IF(Cartilha_GLOBAL!R799&gt;0,"c","b"))</f>
        <v>0</v>
      </c>
    </row>
    <row r="800" ht="12.75" hidden="1" spans="1:20">
      <c r="A800" s="158">
        <f>Cartilha_GLOBAL!A800</f>
        <v>102724</v>
      </c>
      <c r="B800" s="94" t="str">
        <f>Cartilha_GLOBAL!B800</f>
        <v>SINAPI</v>
      </c>
      <c r="C800" s="104" t="str">
        <f>Cartilha_GLOBAL!C800</f>
        <v>DRENO BARBACÃ, DN 100 MM, COM MATERIAL DRENANTE. AF_07/2021</v>
      </c>
      <c r="D800" s="94" t="str">
        <f>Cartilha_GLOBAL!D800</f>
        <v>UN</v>
      </c>
      <c r="E800" s="105">
        <f>Cartilha_GLOBAL!$E800</f>
        <v>30.37</v>
      </c>
      <c r="F800" s="182">
        <f>Cartilha_GLOBAL!$F800</f>
        <v>37.28</v>
      </c>
      <c r="G800" s="108"/>
      <c r="H800" s="107">
        <f t="shared" si="49"/>
        <v>0</v>
      </c>
      <c r="I800" s="143">
        <f t="shared" si="50"/>
        <v>0</v>
      </c>
      <c r="J800" s="142"/>
      <c r="K800" s="146"/>
      <c r="L800" s="7" t="str">
        <f t="shared" si="51"/>
        <v/>
      </c>
      <c r="M800" s="7" t="str">
        <f t="shared" si="52"/>
        <v/>
      </c>
      <c r="N800" s="7" t="str">
        <f>Cartilha_GLOBAL!N800</f>
        <v/>
      </c>
      <c r="O800" s="144"/>
      <c r="Q800" s="151"/>
      <c r="R800" s="152">
        <v>0</v>
      </c>
      <c r="T800" s="153">
        <f>IF(Cartilha_GLOBAL!R800=0,0,IF(Cartilha_GLOBAL!R800&gt;0,"c","b"))</f>
        <v>0</v>
      </c>
    </row>
    <row r="801" ht="12.75" hidden="1" spans="1:20">
      <c r="A801" s="158">
        <f>Cartilha_GLOBAL!A801</f>
        <v>102725</v>
      </c>
      <c r="B801" s="94" t="str">
        <f>Cartilha_GLOBAL!B801</f>
        <v>SINAPI</v>
      </c>
      <c r="C801" s="104" t="str">
        <f>Cartilha_GLOBAL!C801</f>
        <v>DRENO BARBACÃ, DN 75 MM, COM MATERIAL DRENANTE. AF_07/2021</v>
      </c>
      <c r="D801" s="94" t="str">
        <f>Cartilha_GLOBAL!D801</f>
        <v>UN</v>
      </c>
      <c r="E801" s="105">
        <f>Cartilha_GLOBAL!$E801</f>
        <v>29.69</v>
      </c>
      <c r="F801" s="182">
        <f>Cartilha_GLOBAL!$F801</f>
        <v>36.44</v>
      </c>
      <c r="G801" s="108"/>
      <c r="H801" s="107">
        <f t="shared" si="49"/>
        <v>0</v>
      </c>
      <c r="I801" s="143">
        <f t="shared" si="50"/>
        <v>0</v>
      </c>
      <c r="J801" s="142"/>
      <c r="K801" s="146"/>
      <c r="L801" s="7" t="str">
        <f t="shared" si="51"/>
        <v/>
      </c>
      <c r="M801" s="7" t="str">
        <f t="shared" si="52"/>
        <v/>
      </c>
      <c r="N801" s="7" t="str">
        <f>Cartilha_GLOBAL!N801</f>
        <v/>
      </c>
      <c r="O801" s="144"/>
      <c r="Q801" s="151"/>
      <c r="R801" s="152">
        <v>0</v>
      </c>
      <c r="T801" s="153">
        <f>IF(Cartilha_GLOBAL!R801=0,0,IF(Cartilha_GLOBAL!R801&gt;0,"c","b"))</f>
        <v>0</v>
      </c>
    </row>
    <row r="802" ht="12.75" hidden="1" spans="1:20">
      <c r="A802" s="158">
        <f>Cartilha_GLOBAL!A802</f>
        <v>102726</v>
      </c>
      <c r="B802" s="94" t="str">
        <f>Cartilha_GLOBAL!B802</f>
        <v>SINAPI</v>
      </c>
      <c r="C802" s="104" t="str">
        <f>Cartilha_GLOBAL!C802</f>
        <v>DRENO BARBACÃ, DN 50 MM, COM MATERIAL DRENANTE. AF_07/2021</v>
      </c>
      <c r="D802" s="94" t="str">
        <f>Cartilha_GLOBAL!D802</f>
        <v>UN</v>
      </c>
      <c r="E802" s="105">
        <f>Cartilha_GLOBAL!$E802</f>
        <v>27.68</v>
      </c>
      <c r="F802" s="182">
        <f>Cartilha_GLOBAL!$F802</f>
        <v>33.97</v>
      </c>
      <c r="G802" s="108"/>
      <c r="H802" s="107">
        <f t="shared" si="49"/>
        <v>0</v>
      </c>
      <c r="I802" s="143">
        <f t="shared" si="50"/>
        <v>0</v>
      </c>
      <c r="J802" s="142"/>
      <c r="K802" s="146"/>
      <c r="L802" s="7" t="str">
        <f t="shared" si="51"/>
        <v/>
      </c>
      <c r="M802" s="7" t="str">
        <f t="shared" si="52"/>
        <v/>
      </c>
      <c r="N802" s="7" t="str">
        <f>Cartilha_GLOBAL!N802</f>
        <v/>
      </c>
      <c r="O802" s="144"/>
      <c r="Q802" s="151"/>
      <c r="R802" s="152">
        <v>0</v>
      </c>
      <c r="T802" s="153">
        <f>IF(Cartilha_GLOBAL!R802=0,0,IF(Cartilha_GLOBAL!R802&gt;0,"c","b"))</f>
        <v>0</v>
      </c>
    </row>
    <row r="803" ht="12.75" hidden="1" spans="1:20">
      <c r="A803" s="154" t="str">
        <f>Cartilha_GLOBAL!A803</f>
        <v>2.3.7</v>
      </c>
      <c r="B803" s="94">
        <f>Cartilha_GLOBAL!B803</f>
        <v>0</v>
      </c>
      <c r="C803" s="161" t="str">
        <f>Cartilha_GLOBAL!C803</f>
        <v>DRENOS COM TUBOS CERÂMICOS</v>
      </c>
      <c r="D803" s="94">
        <f>Cartilha_GLOBAL!D803</f>
        <v>0</v>
      </c>
      <c r="E803" s="105">
        <f>Cartilha_GLOBAL!$E803</f>
        <v>0</v>
      </c>
      <c r="F803" s="182">
        <f>Cartilha_GLOBAL!$F803</f>
        <v>0</v>
      </c>
      <c r="G803" s="187"/>
      <c r="H803" s="187">
        <f t="shared" si="49"/>
        <v>0</v>
      </c>
      <c r="I803" s="188">
        <f t="shared" si="50"/>
        <v>0</v>
      </c>
      <c r="J803" s="142"/>
      <c r="K803" s="145" t="str">
        <f>IF(OR(SUM(I803)&gt;0,SUM(I803)&gt;0),"xx","")</f>
        <v/>
      </c>
      <c r="L803" s="7" t="str">
        <f t="shared" si="51"/>
        <v/>
      </c>
      <c r="M803" s="7" t="str">
        <f t="shared" si="52"/>
        <v/>
      </c>
      <c r="N803" s="7" t="str">
        <f>Cartilha_GLOBAL!N803</f>
        <v/>
      </c>
      <c r="O803" s="144"/>
      <c r="Q803" s="151"/>
      <c r="R803" s="152">
        <v>0</v>
      </c>
      <c r="T803" s="153">
        <f>IF(Cartilha_GLOBAL!R803=0,0,IF(Cartilha_GLOBAL!R803&gt;0,"c","b"))</f>
        <v>0</v>
      </c>
    </row>
    <row r="804" ht="12.75" hidden="1" spans="1:20">
      <c r="A804" s="154" t="str">
        <f>Cartilha_GLOBAL!A804</f>
        <v>2.3.8</v>
      </c>
      <c r="B804" s="94">
        <f>Cartilha_GLOBAL!B804</f>
        <v>0</v>
      </c>
      <c r="C804" s="161" t="str">
        <f>Cartilha_GLOBAL!C804</f>
        <v>DRENOS COM TUBOS DE CONCRETO</v>
      </c>
      <c r="D804" s="94">
        <f>Cartilha_GLOBAL!D804</f>
        <v>0</v>
      </c>
      <c r="E804" s="105">
        <f>Cartilha_GLOBAL!$E804</f>
        <v>0</v>
      </c>
      <c r="F804" s="182">
        <f>Cartilha_GLOBAL!$F804</f>
        <v>0</v>
      </c>
      <c r="G804" s="187"/>
      <c r="H804" s="187">
        <f t="shared" si="49"/>
        <v>0</v>
      </c>
      <c r="I804" s="188">
        <f t="shared" si="50"/>
        <v>0</v>
      </c>
      <c r="J804" s="142"/>
      <c r="K804" s="145" t="str">
        <f>IF(OR(SUM(I804:I822)&gt;0,SUM(I804:I822)&gt;0),"xx","")</f>
        <v/>
      </c>
      <c r="L804" s="7" t="str">
        <f t="shared" si="51"/>
        <v/>
      </c>
      <c r="M804" s="7" t="str">
        <f t="shared" si="52"/>
        <v/>
      </c>
      <c r="N804" s="7" t="str">
        <f>Cartilha_GLOBAL!N804</f>
        <v/>
      </c>
      <c r="O804" s="144"/>
      <c r="Q804" s="151"/>
      <c r="R804" s="152">
        <v>0</v>
      </c>
      <c r="T804" s="153">
        <f>IF(Cartilha_GLOBAL!R804=0,0,IF(Cartilha_GLOBAL!R804&gt;0,"c","b"))</f>
        <v>0</v>
      </c>
    </row>
    <row r="805" ht="22.5" hidden="1" spans="1:20">
      <c r="A805" s="158">
        <f>Cartilha_GLOBAL!A805</f>
        <v>102661</v>
      </c>
      <c r="B805" s="94" t="str">
        <f>Cartilha_GLOBAL!B805</f>
        <v>SINAPI</v>
      </c>
      <c r="C805" s="104" t="str">
        <f>Cartilha_GLOBAL!C805</f>
        <v>DRENO SUBSUPERFICIAL (SEÇÃO 0,40 X 0,40 M), COM TUBO DE PEAD CORRUGADO PERFURADO, DN 100 MM, ENCHIMENTO COM AREIA. AF_07/2021</v>
      </c>
      <c r="D805" s="94" t="str">
        <f>Cartilha_GLOBAL!D805</f>
        <v>M</v>
      </c>
      <c r="E805" s="105">
        <f>Cartilha_GLOBAL!$E805</f>
        <v>34.3</v>
      </c>
      <c r="F805" s="182">
        <f>Cartilha_GLOBAL!$F805</f>
        <v>42.1</v>
      </c>
      <c r="G805" s="108"/>
      <c r="H805" s="107">
        <f t="shared" si="49"/>
        <v>0</v>
      </c>
      <c r="I805" s="143">
        <f t="shared" si="50"/>
        <v>0</v>
      </c>
      <c r="J805" s="142"/>
      <c r="K805" s="145"/>
      <c r="L805" s="7" t="str">
        <f t="shared" si="51"/>
        <v/>
      </c>
      <c r="M805" s="7" t="str">
        <f t="shared" si="52"/>
        <v/>
      </c>
      <c r="N805" s="7" t="str">
        <f>Cartilha_GLOBAL!N805</f>
        <v/>
      </c>
      <c r="O805" s="144"/>
      <c r="Q805" s="151"/>
      <c r="R805" s="152">
        <v>0</v>
      </c>
      <c r="T805" s="153">
        <f>IF(Cartilha_GLOBAL!R805=0,0,IF(Cartilha_GLOBAL!R805&gt;0,"c","b"))</f>
        <v>0</v>
      </c>
    </row>
    <row r="806" ht="22.5" hidden="1" spans="1:20">
      <c r="A806" s="158">
        <f>Cartilha_GLOBAL!A806</f>
        <v>102663</v>
      </c>
      <c r="B806" s="94" t="str">
        <f>Cartilha_GLOBAL!B806</f>
        <v>SINAPI</v>
      </c>
      <c r="C806" s="104" t="str">
        <f>Cartilha_GLOBAL!C806</f>
        <v>DRENO SUBSUPERFICIAL (SEÇÃO 0,40 X 0,40 M), COM TUBO DE CONCRETO SIMPLES POROSO, DN 200 MM, ENCHIMENTO COM AREIA. AF_07/2021</v>
      </c>
      <c r="D806" s="94" t="str">
        <f>Cartilha_GLOBAL!D806</f>
        <v>M</v>
      </c>
      <c r="E806" s="105">
        <f>Cartilha_GLOBAL!$E806</f>
        <v>43.35</v>
      </c>
      <c r="F806" s="182">
        <f>Cartilha_GLOBAL!$F806</f>
        <v>53.21</v>
      </c>
      <c r="G806" s="108"/>
      <c r="H806" s="107">
        <f t="shared" si="49"/>
        <v>0</v>
      </c>
      <c r="I806" s="143">
        <f t="shared" si="50"/>
        <v>0</v>
      </c>
      <c r="J806" s="142"/>
      <c r="K806" s="145"/>
      <c r="L806" s="7" t="str">
        <f t="shared" si="51"/>
        <v/>
      </c>
      <c r="M806" s="7" t="str">
        <f t="shared" si="52"/>
        <v/>
      </c>
      <c r="N806" s="7" t="str">
        <f>Cartilha_GLOBAL!N806</f>
        <v/>
      </c>
      <c r="O806" s="144"/>
      <c r="Q806" s="151"/>
      <c r="R806" s="152">
        <v>0</v>
      </c>
      <c r="T806" s="153">
        <f>IF(Cartilha_GLOBAL!R806=0,0,IF(Cartilha_GLOBAL!R806&gt;0,"c","b"))</f>
        <v>0</v>
      </c>
    </row>
    <row r="807" ht="22.5" hidden="1" spans="1:20">
      <c r="A807" s="158">
        <f>Cartilha_GLOBAL!A807</f>
        <v>102666</v>
      </c>
      <c r="B807" s="94" t="str">
        <f>Cartilha_GLOBAL!B807</f>
        <v>SINAPI</v>
      </c>
      <c r="C807" s="104" t="str">
        <f>Cartilha_GLOBAL!C807</f>
        <v>DRENO SUBSUPERFICIAL (SEÇÃO 0,40 X 0,40 M), COM TUBO DE PEAD CORRUGADO PERFURADO, DN 100 MM, ENCHIMENTO COM BRITA, ENVOLVIDO COM MANTA GEOTÊXTIL. AF_07/2021</v>
      </c>
      <c r="D807" s="94" t="str">
        <f>Cartilha_GLOBAL!D807</f>
        <v>M</v>
      </c>
      <c r="E807" s="105">
        <f>Cartilha_GLOBAL!$E807</f>
        <v>53.15</v>
      </c>
      <c r="F807" s="182">
        <f>Cartilha_GLOBAL!$F807</f>
        <v>65.24</v>
      </c>
      <c r="G807" s="108"/>
      <c r="H807" s="107">
        <f t="shared" si="49"/>
        <v>0</v>
      </c>
      <c r="I807" s="143">
        <f t="shared" si="50"/>
        <v>0</v>
      </c>
      <c r="J807" s="142"/>
      <c r="K807" s="145"/>
      <c r="L807" s="7" t="str">
        <f t="shared" si="51"/>
        <v/>
      </c>
      <c r="M807" s="7" t="str">
        <f t="shared" si="52"/>
        <v/>
      </c>
      <c r="N807" s="7" t="str">
        <f>Cartilha_GLOBAL!N807</f>
        <v/>
      </c>
      <c r="O807" s="144"/>
      <c r="Q807" s="151"/>
      <c r="R807" s="152">
        <v>0</v>
      </c>
      <c r="T807" s="153">
        <f>IF(Cartilha_GLOBAL!R807=0,0,IF(Cartilha_GLOBAL!R807&gt;0,"c","b"))</f>
        <v>0</v>
      </c>
    </row>
    <row r="808" ht="22.5" hidden="1" spans="1:20">
      <c r="A808" s="158">
        <f>Cartilha_GLOBAL!A808</f>
        <v>102669</v>
      </c>
      <c r="B808" s="94" t="str">
        <f>Cartilha_GLOBAL!B808</f>
        <v>SINAPI</v>
      </c>
      <c r="C808" s="104" t="str">
        <f>Cartilha_GLOBAL!C808</f>
        <v>DRENO SUBSUPERFICIAL (SEÇÃO 0,40 X 0,40 M), COM TUBO DE CONCRETO SIMPLES POROSO, DN 200 MM, ENCHIMENTO COM BRITA, ENVOLVIDO COM MANTA GEOTÊXTIL. AF_07/2021</v>
      </c>
      <c r="D808" s="94" t="str">
        <f>Cartilha_GLOBAL!D808</f>
        <v>M</v>
      </c>
      <c r="E808" s="105">
        <f>Cartilha_GLOBAL!$E808</f>
        <v>62.91</v>
      </c>
      <c r="F808" s="182">
        <f>Cartilha_GLOBAL!$F808</f>
        <v>77.22</v>
      </c>
      <c r="G808" s="108"/>
      <c r="H808" s="107">
        <f t="shared" si="49"/>
        <v>0</v>
      </c>
      <c r="I808" s="143">
        <f t="shared" si="50"/>
        <v>0</v>
      </c>
      <c r="J808" s="142"/>
      <c r="K808" s="145"/>
      <c r="L808" s="7" t="str">
        <f t="shared" si="51"/>
        <v/>
      </c>
      <c r="M808" s="7" t="str">
        <f t="shared" si="52"/>
        <v/>
      </c>
      <c r="N808" s="7" t="str">
        <f>Cartilha_GLOBAL!N808</f>
        <v/>
      </c>
      <c r="O808" s="144"/>
      <c r="Q808" s="151"/>
      <c r="R808" s="152">
        <v>0</v>
      </c>
      <c r="T808" s="153">
        <f>IF(Cartilha_GLOBAL!R808=0,0,IF(Cartilha_GLOBAL!R808&gt;0,"c","b"))</f>
        <v>0</v>
      </c>
    </row>
    <row r="809" ht="22.5" hidden="1" spans="1:20">
      <c r="A809" s="158">
        <f>Cartilha_GLOBAL!A809</f>
        <v>102670</v>
      </c>
      <c r="B809" s="94" t="str">
        <f>Cartilha_GLOBAL!B809</f>
        <v>SINAPI</v>
      </c>
      <c r="C809" s="104" t="str">
        <f>Cartilha_GLOBAL!C809</f>
        <v>DRENO PROFUNDO (SEÇÃO 0,50 X 1,50 M), COM TUBO DE PEAD CORRUGADO PERFURADO, DN 100 MM, ENCHIMENTO COM AREIA, COM SELO DE ARGILA. AF_07/2021</v>
      </c>
      <c r="D809" s="94" t="str">
        <f>Cartilha_GLOBAL!D809</f>
        <v>M</v>
      </c>
      <c r="E809" s="105">
        <f>Cartilha_GLOBAL!$E809</f>
        <v>99.76</v>
      </c>
      <c r="F809" s="182">
        <f>Cartilha_GLOBAL!$F809</f>
        <v>122.45</v>
      </c>
      <c r="G809" s="108"/>
      <c r="H809" s="107">
        <f t="shared" si="49"/>
        <v>0</v>
      </c>
      <c r="I809" s="143">
        <f t="shared" si="50"/>
        <v>0</v>
      </c>
      <c r="J809" s="142"/>
      <c r="K809" s="145"/>
      <c r="L809" s="7" t="str">
        <f t="shared" si="51"/>
        <v/>
      </c>
      <c r="M809" s="7" t="str">
        <f t="shared" si="52"/>
        <v/>
      </c>
      <c r="N809" s="7" t="str">
        <f>Cartilha_GLOBAL!N809</f>
        <v/>
      </c>
      <c r="O809" s="144"/>
      <c r="Q809" s="151"/>
      <c r="R809" s="152">
        <v>0</v>
      </c>
      <c r="T809" s="153">
        <f>IF(Cartilha_GLOBAL!R809=0,0,IF(Cartilha_GLOBAL!R809&gt;0,"c","b"))</f>
        <v>0</v>
      </c>
    </row>
    <row r="810" ht="22.5" hidden="1" spans="1:20">
      <c r="A810" s="158">
        <f>Cartilha_GLOBAL!A810</f>
        <v>102673</v>
      </c>
      <c r="B810" s="94" t="str">
        <f>Cartilha_GLOBAL!B810</f>
        <v>SINAPI</v>
      </c>
      <c r="C810" s="104" t="str">
        <f>Cartilha_GLOBAL!C810</f>
        <v>DRENO PROFUNDO (SEÇÃO 0,50 X 1,50 M), COM TUBO DE CONCRETO SIMPLES POROSO, DN 200 MM, ENCHIMENTO COM AREIA, COM SELO DE ARGILA. AF_07/2021</v>
      </c>
      <c r="D810" s="94" t="str">
        <f>Cartilha_GLOBAL!D810</f>
        <v>M</v>
      </c>
      <c r="E810" s="105">
        <f>Cartilha_GLOBAL!$E810</f>
        <v>136.86</v>
      </c>
      <c r="F810" s="182">
        <f>Cartilha_GLOBAL!$F810</f>
        <v>167.98</v>
      </c>
      <c r="G810" s="108"/>
      <c r="H810" s="107">
        <f t="shared" si="49"/>
        <v>0</v>
      </c>
      <c r="I810" s="143">
        <f t="shared" si="50"/>
        <v>0</v>
      </c>
      <c r="J810" s="142"/>
      <c r="K810" s="145"/>
      <c r="L810" s="7" t="str">
        <f t="shared" si="51"/>
        <v/>
      </c>
      <c r="M810" s="7" t="str">
        <f t="shared" si="52"/>
        <v/>
      </c>
      <c r="N810" s="7" t="str">
        <f>Cartilha_GLOBAL!N810</f>
        <v/>
      </c>
      <c r="O810" s="144"/>
      <c r="Q810" s="151"/>
      <c r="R810" s="152">
        <v>0</v>
      </c>
      <c r="T810" s="153">
        <f>IF(Cartilha_GLOBAL!R810=0,0,IF(Cartilha_GLOBAL!R810&gt;0,"c","b"))</f>
        <v>0</v>
      </c>
    </row>
    <row r="811" ht="22.5" hidden="1" spans="1:20">
      <c r="A811" s="158">
        <f>Cartilha_GLOBAL!A811</f>
        <v>102674</v>
      </c>
      <c r="B811" s="94" t="str">
        <f>Cartilha_GLOBAL!B811</f>
        <v>SINAPI</v>
      </c>
      <c r="C811" s="104" t="str">
        <f>Cartilha_GLOBAL!C811</f>
        <v>DRENO PROFUNDO (SEÇÃO 0,50 X 1,50 M), COM TUBO DE PEAD CORRUGADO PERFURADO, DN 100 MM, ENCHIMENTO COM AREIA. AF_07/2021</v>
      </c>
      <c r="D811" s="94" t="str">
        <f>Cartilha_GLOBAL!D811</f>
        <v>M</v>
      </c>
      <c r="E811" s="105">
        <f>Cartilha_GLOBAL!$E811</f>
        <v>105.37</v>
      </c>
      <c r="F811" s="182">
        <f>Cartilha_GLOBAL!$F811</f>
        <v>129.33</v>
      </c>
      <c r="G811" s="108"/>
      <c r="H811" s="107">
        <f t="shared" si="49"/>
        <v>0</v>
      </c>
      <c r="I811" s="143">
        <f t="shared" si="50"/>
        <v>0</v>
      </c>
      <c r="J811" s="142"/>
      <c r="K811" s="145"/>
      <c r="L811" s="7" t="str">
        <f t="shared" si="51"/>
        <v/>
      </c>
      <c r="M811" s="7" t="str">
        <f t="shared" si="52"/>
        <v/>
      </c>
      <c r="N811" s="7" t="str">
        <f>Cartilha_GLOBAL!N811</f>
        <v/>
      </c>
      <c r="O811" s="144"/>
      <c r="Q811" s="151"/>
      <c r="R811" s="152">
        <v>0</v>
      </c>
      <c r="T811" s="153">
        <f>IF(Cartilha_GLOBAL!R811=0,0,IF(Cartilha_GLOBAL!R811&gt;0,"c","b"))</f>
        <v>0</v>
      </c>
    </row>
    <row r="812" ht="22.5" hidden="1" spans="1:20">
      <c r="A812" s="158">
        <f>Cartilha_GLOBAL!A812</f>
        <v>102677</v>
      </c>
      <c r="B812" s="94" t="str">
        <f>Cartilha_GLOBAL!B812</f>
        <v>SINAPI</v>
      </c>
      <c r="C812" s="104" t="str">
        <f>Cartilha_GLOBAL!C812</f>
        <v>DRENO PROFUNDO (SEÇÃO 0,50 X 1,50 M), COM TUBO DE CONCRETO SIMPLES POROSO, DN 200 MM, ENCHIMENTO COM AREIA. AF_07/2021</v>
      </c>
      <c r="D812" s="94" t="str">
        <f>Cartilha_GLOBAL!D812</f>
        <v>M</v>
      </c>
      <c r="E812" s="105">
        <f>Cartilha_GLOBAL!$E812</f>
        <v>120.58</v>
      </c>
      <c r="F812" s="182">
        <f>Cartilha_GLOBAL!$F812</f>
        <v>148</v>
      </c>
      <c r="G812" s="108"/>
      <c r="H812" s="107">
        <f t="shared" si="49"/>
        <v>0</v>
      </c>
      <c r="I812" s="143">
        <f t="shared" si="50"/>
        <v>0</v>
      </c>
      <c r="J812" s="142"/>
      <c r="K812" s="145"/>
      <c r="L812" s="7" t="str">
        <f t="shared" si="51"/>
        <v/>
      </c>
      <c r="M812" s="7" t="str">
        <f t="shared" si="52"/>
        <v/>
      </c>
      <c r="N812" s="7" t="str">
        <f>Cartilha_GLOBAL!N812</f>
        <v/>
      </c>
      <c r="O812" s="144"/>
      <c r="Q812" s="151"/>
      <c r="R812" s="152">
        <v>0</v>
      </c>
      <c r="T812" s="153">
        <f>IF(Cartilha_GLOBAL!R812=0,0,IF(Cartilha_GLOBAL!R812&gt;0,"c","b"))</f>
        <v>0</v>
      </c>
    </row>
    <row r="813" ht="22.5" hidden="1" spans="1:20">
      <c r="A813" s="158">
        <f>Cartilha_GLOBAL!A813</f>
        <v>102678</v>
      </c>
      <c r="B813" s="94" t="str">
        <f>Cartilha_GLOBAL!B813</f>
        <v>SINAPI</v>
      </c>
      <c r="C813" s="104" t="str">
        <f>Cartilha_GLOBAL!C813</f>
        <v>DRENO PROFUNDO (SEÇÃO 0,50 X 1,50 M), CEGO, ENCHIMENTO DE BRITA, ENVOLVIDO COM MANTA GEOTÊXTIL, COM SELO DE ARGILA. AF_07/2021</v>
      </c>
      <c r="D813" s="94" t="str">
        <f>Cartilha_GLOBAL!D813</f>
        <v>M</v>
      </c>
      <c r="E813" s="105">
        <f>Cartilha_GLOBAL!$E813</f>
        <v>114.33</v>
      </c>
      <c r="F813" s="182">
        <f>Cartilha_GLOBAL!$F813</f>
        <v>140.33</v>
      </c>
      <c r="G813" s="108"/>
      <c r="H813" s="107">
        <f t="shared" si="49"/>
        <v>0</v>
      </c>
      <c r="I813" s="143">
        <f t="shared" si="50"/>
        <v>0</v>
      </c>
      <c r="J813" s="142"/>
      <c r="K813" s="145"/>
      <c r="L813" s="7" t="str">
        <f t="shared" si="51"/>
        <v/>
      </c>
      <c r="M813" s="7" t="str">
        <f t="shared" si="52"/>
        <v/>
      </c>
      <c r="N813" s="7" t="str">
        <f>Cartilha_GLOBAL!N813</f>
        <v/>
      </c>
      <c r="O813" s="144"/>
      <c r="Q813" s="151"/>
      <c r="R813" s="152">
        <v>0</v>
      </c>
      <c r="T813" s="153">
        <f>IF(Cartilha_GLOBAL!R813=0,0,IF(Cartilha_GLOBAL!R813&gt;0,"c","b"))</f>
        <v>0</v>
      </c>
    </row>
    <row r="814" ht="22.5" hidden="1" spans="1:20">
      <c r="A814" s="158">
        <f>Cartilha_GLOBAL!A814</f>
        <v>102679</v>
      </c>
      <c r="B814" s="94" t="str">
        <f>Cartilha_GLOBAL!B814</f>
        <v>SINAPI</v>
      </c>
      <c r="C814" s="104" t="str">
        <f>Cartilha_GLOBAL!C814</f>
        <v>DRENO PROFUNDO (SEÇÃO 0,50 X 1,50 M), CEGO, ENCHIMENTO DE BRITA, ENVOLVIDO COM MANTA GEOTÊXTIL. AF_07/2021</v>
      </c>
      <c r="D814" s="94" t="str">
        <f>Cartilha_GLOBAL!D814</f>
        <v>M</v>
      </c>
      <c r="E814" s="105">
        <f>Cartilha_GLOBAL!$E814</f>
        <v>117.69</v>
      </c>
      <c r="F814" s="182">
        <f>Cartilha_GLOBAL!$F814</f>
        <v>144.45</v>
      </c>
      <c r="G814" s="108"/>
      <c r="H814" s="107">
        <f t="shared" si="49"/>
        <v>0</v>
      </c>
      <c r="I814" s="143">
        <f t="shared" si="50"/>
        <v>0</v>
      </c>
      <c r="J814" s="142"/>
      <c r="K814" s="145"/>
      <c r="L814" s="7" t="str">
        <f t="shared" si="51"/>
        <v/>
      </c>
      <c r="M814" s="7" t="str">
        <f t="shared" si="52"/>
        <v/>
      </c>
      <c r="N814" s="7" t="str">
        <f>Cartilha_GLOBAL!N814</f>
        <v/>
      </c>
      <c r="O814" s="144"/>
      <c r="Q814" s="151"/>
      <c r="R814" s="152">
        <v>0</v>
      </c>
      <c r="T814" s="153">
        <f>IF(Cartilha_GLOBAL!R814=0,0,IF(Cartilha_GLOBAL!R814&gt;0,"c","b"))</f>
        <v>0</v>
      </c>
    </row>
    <row r="815" ht="22.5" hidden="1" spans="1:20">
      <c r="A815" s="158">
        <f>Cartilha_GLOBAL!A815</f>
        <v>102680</v>
      </c>
      <c r="B815" s="94" t="str">
        <f>Cartilha_GLOBAL!B815</f>
        <v>SINAPI</v>
      </c>
      <c r="C815" s="104" t="str">
        <f>Cartilha_GLOBAL!C815</f>
        <v>DRENO PROFUNDO (SEÇÃO 0,50 X 1,50 M), COM TUBO DE PEAD CORRUGADO PERFURADO, DN 100 MM, ENCHIMENTO COM BRITA, ENVOLVIDO COM MANTA GEOTÊXTIL, COM SELO DE ARGILA. AF_07/2021</v>
      </c>
      <c r="D815" s="94" t="str">
        <f>Cartilha_GLOBAL!D815</f>
        <v>M</v>
      </c>
      <c r="E815" s="105">
        <f>Cartilha_GLOBAL!$E815</f>
        <v>127.04</v>
      </c>
      <c r="F815" s="182">
        <f>Cartilha_GLOBAL!$F815</f>
        <v>155.93</v>
      </c>
      <c r="G815" s="108"/>
      <c r="H815" s="107">
        <f t="shared" si="49"/>
        <v>0</v>
      </c>
      <c r="I815" s="143">
        <f t="shared" si="50"/>
        <v>0</v>
      </c>
      <c r="J815" s="142"/>
      <c r="K815" s="145"/>
      <c r="L815" s="7" t="str">
        <f t="shared" si="51"/>
        <v/>
      </c>
      <c r="M815" s="7" t="str">
        <f t="shared" si="52"/>
        <v/>
      </c>
      <c r="N815" s="7" t="str">
        <f>Cartilha_GLOBAL!N815</f>
        <v/>
      </c>
      <c r="O815" s="144"/>
      <c r="Q815" s="151"/>
      <c r="R815" s="152">
        <v>0</v>
      </c>
      <c r="T815" s="153">
        <f>IF(Cartilha_GLOBAL!R815=0,0,IF(Cartilha_GLOBAL!R815&gt;0,"c","b"))</f>
        <v>0</v>
      </c>
    </row>
    <row r="816" ht="22.5" hidden="1" spans="1:20">
      <c r="A816" s="158">
        <f>Cartilha_GLOBAL!A816</f>
        <v>102683</v>
      </c>
      <c r="B816" s="94" t="str">
        <f>Cartilha_GLOBAL!B816</f>
        <v>SINAPI</v>
      </c>
      <c r="C816" s="104" t="str">
        <f>Cartilha_GLOBAL!C816</f>
        <v>DRENO PROFUNDO (SEÇÃO 0,50 X 1,50 M), COM TUBO DE CONCRETO SIMPLES POROSO, DN 200 MM, ENCHIMENTO COM BRITA, ENVOLVIDO COM MANTA GEOTÊXTIL, COM SELO DE ARGILA. AF_07/2021</v>
      </c>
      <c r="D816" s="94" t="str">
        <f>Cartilha_GLOBAL!D816</f>
        <v>M</v>
      </c>
      <c r="E816" s="105">
        <f>Cartilha_GLOBAL!$E816</f>
        <v>147.45</v>
      </c>
      <c r="F816" s="182">
        <f>Cartilha_GLOBAL!$F816</f>
        <v>180.98</v>
      </c>
      <c r="G816" s="108"/>
      <c r="H816" s="107">
        <f t="shared" si="49"/>
        <v>0</v>
      </c>
      <c r="I816" s="143">
        <f t="shared" si="50"/>
        <v>0</v>
      </c>
      <c r="J816" s="142"/>
      <c r="K816" s="145"/>
      <c r="L816" s="7" t="str">
        <f t="shared" si="51"/>
        <v/>
      </c>
      <c r="M816" s="7" t="str">
        <f t="shared" si="52"/>
        <v/>
      </c>
      <c r="N816" s="7" t="str">
        <f>Cartilha_GLOBAL!N816</f>
        <v/>
      </c>
      <c r="O816" s="144"/>
      <c r="Q816" s="151"/>
      <c r="R816" s="152">
        <v>0</v>
      </c>
      <c r="T816" s="153">
        <f>IF(Cartilha_GLOBAL!R816=0,0,IF(Cartilha_GLOBAL!R816&gt;0,"c","b"))</f>
        <v>0</v>
      </c>
    </row>
    <row r="817" ht="22.5" hidden="1" spans="1:20">
      <c r="A817" s="158">
        <f>Cartilha_GLOBAL!A817</f>
        <v>102684</v>
      </c>
      <c r="B817" s="94" t="str">
        <f>Cartilha_GLOBAL!B817</f>
        <v>SINAPI</v>
      </c>
      <c r="C817" s="104" t="str">
        <f>Cartilha_GLOBAL!C817</f>
        <v>DRENO PROFUNDO (SEÇÃO 0,50 X 1,50 M), COM TUBO DE PEAD CORRUGADO PERFURADO, DN 100 MM, ENCHIMENTO COM BRITA, ENVOLVIDO COM MANTA GEOTÊXTIL. AF_07/2021</v>
      </c>
      <c r="D817" s="94" t="str">
        <f>Cartilha_GLOBAL!D817</f>
        <v>M</v>
      </c>
      <c r="E817" s="105">
        <f>Cartilha_GLOBAL!$E817</f>
        <v>130.4</v>
      </c>
      <c r="F817" s="182">
        <f>Cartilha_GLOBAL!$F817</f>
        <v>160.05</v>
      </c>
      <c r="G817" s="108"/>
      <c r="H817" s="107">
        <f t="shared" si="49"/>
        <v>0</v>
      </c>
      <c r="I817" s="143">
        <f t="shared" si="50"/>
        <v>0</v>
      </c>
      <c r="J817" s="142"/>
      <c r="K817" s="145"/>
      <c r="L817" s="7" t="str">
        <f t="shared" si="51"/>
        <v/>
      </c>
      <c r="M817" s="7" t="str">
        <f t="shared" si="52"/>
        <v/>
      </c>
      <c r="N817" s="7" t="str">
        <f>Cartilha_GLOBAL!N817</f>
        <v/>
      </c>
      <c r="O817" s="144"/>
      <c r="Q817" s="151"/>
      <c r="R817" s="152">
        <v>0</v>
      </c>
      <c r="T817" s="153">
        <f>IF(Cartilha_GLOBAL!R817=0,0,IF(Cartilha_GLOBAL!R817&gt;0,"c","b"))</f>
        <v>0</v>
      </c>
    </row>
    <row r="818" ht="22.5" hidden="1" spans="1:20">
      <c r="A818" s="158">
        <f>Cartilha_GLOBAL!A818</f>
        <v>102687</v>
      </c>
      <c r="B818" s="94" t="str">
        <f>Cartilha_GLOBAL!B818</f>
        <v>SINAPI</v>
      </c>
      <c r="C818" s="104" t="str">
        <f>Cartilha_GLOBAL!C818</f>
        <v>DRENO PROFUNDO (SEÇÃO 0,50 X 1,50 M), COM TUBO DE CONCRETO SIMPLES POROSO, DN 200 MM, ENCHIMENTO COM BRITA, ENVOLVIDO COM MANTA GEOTÊXTIL. AF_07/2021</v>
      </c>
      <c r="D818" s="94" t="str">
        <f>Cartilha_GLOBAL!D818</f>
        <v>M</v>
      </c>
      <c r="E818" s="105">
        <f>Cartilha_GLOBAL!$E818</f>
        <v>146.3</v>
      </c>
      <c r="F818" s="182">
        <f>Cartilha_GLOBAL!$F818</f>
        <v>179.57</v>
      </c>
      <c r="G818" s="108"/>
      <c r="H818" s="107">
        <f t="shared" si="49"/>
        <v>0</v>
      </c>
      <c r="I818" s="143">
        <f t="shared" si="50"/>
        <v>0</v>
      </c>
      <c r="J818" s="142"/>
      <c r="K818" s="145"/>
      <c r="L818" s="7" t="str">
        <f t="shared" si="51"/>
        <v/>
      </c>
      <c r="M818" s="7" t="str">
        <f t="shared" si="52"/>
        <v/>
      </c>
      <c r="N818" s="7" t="str">
        <f>Cartilha_GLOBAL!N818</f>
        <v/>
      </c>
      <c r="O818" s="144"/>
      <c r="Q818" s="151"/>
      <c r="R818" s="152">
        <v>0</v>
      </c>
      <c r="T818" s="153">
        <f>IF(Cartilha_GLOBAL!R818=0,0,IF(Cartilha_GLOBAL!R818&gt;0,"c","b"))</f>
        <v>0</v>
      </c>
    </row>
    <row r="819" ht="22.5" hidden="1" spans="1:20">
      <c r="A819" s="158">
        <f>Cartilha_GLOBAL!A819</f>
        <v>102688</v>
      </c>
      <c r="B819" s="94" t="str">
        <f>Cartilha_GLOBAL!B819</f>
        <v>SINAPI</v>
      </c>
      <c r="C819" s="104" t="str">
        <f>Cartilha_GLOBAL!C819</f>
        <v>DRENO ESPINHA DE PEIXE (SEÇÃO (0,40 X 0,40 M), COM TUBO DE PEAD CORRUGADO PERFURADO, DN 100 MM, ENCHIMENTO COM AREIA, INCLUSIVE CONEXÕES. AF_07/2021</v>
      </c>
      <c r="D819" s="94" t="str">
        <f>Cartilha_GLOBAL!D819</f>
        <v>M</v>
      </c>
      <c r="E819" s="105">
        <f>Cartilha_GLOBAL!$E819</f>
        <v>40.93</v>
      </c>
      <c r="F819" s="182">
        <f>Cartilha_GLOBAL!$F819</f>
        <v>50.24</v>
      </c>
      <c r="G819" s="108"/>
      <c r="H819" s="107">
        <f t="shared" si="49"/>
        <v>0</v>
      </c>
      <c r="I819" s="143">
        <f t="shared" si="50"/>
        <v>0</v>
      </c>
      <c r="J819" s="142"/>
      <c r="K819" s="145"/>
      <c r="L819" s="7" t="str">
        <f t="shared" si="51"/>
        <v/>
      </c>
      <c r="M819" s="7" t="str">
        <f t="shared" si="52"/>
        <v/>
      </c>
      <c r="N819" s="7" t="str">
        <f>Cartilha_GLOBAL!N819</f>
        <v/>
      </c>
      <c r="O819" s="144"/>
      <c r="Q819" s="151"/>
      <c r="R819" s="152">
        <v>0</v>
      </c>
      <c r="T819" s="153">
        <f>IF(Cartilha_GLOBAL!R819=0,0,IF(Cartilha_GLOBAL!R819&gt;0,"c","b"))</f>
        <v>0</v>
      </c>
    </row>
    <row r="820" ht="22.5" hidden="1" spans="1:20">
      <c r="A820" s="158">
        <f>Cartilha_GLOBAL!A820</f>
        <v>102690</v>
      </c>
      <c r="B820" s="94" t="str">
        <f>Cartilha_GLOBAL!B820</f>
        <v>SINAPI</v>
      </c>
      <c r="C820" s="104" t="str">
        <f>Cartilha_GLOBAL!C820</f>
        <v>DRENO ESPINHA DE PEIXE (SEÇÃO (0,40 X 0,40 M), COM TUBO DE PEAD CORRUGADO PERFURADO, DN 100 MM, ENCHIMENTO COM BRITA, ENVOLVIDO COM MANTA GEOTÊXTIL, INCLUSIVE CONEXÕES. AF_07/2021</v>
      </c>
      <c r="D820" s="94" t="str">
        <f>Cartilha_GLOBAL!D820</f>
        <v>M</v>
      </c>
      <c r="E820" s="105">
        <f>Cartilha_GLOBAL!$E820</f>
        <v>59.78</v>
      </c>
      <c r="F820" s="182">
        <f>Cartilha_GLOBAL!$F820</f>
        <v>73.37</v>
      </c>
      <c r="G820" s="108"/>
      <c r="H820" s="107">
        <f t="shared" si="49"/>
        <v>0</v>
      </c>
      <c r="I820" s="143">
        <f t="shared" si="50"/>
        <v>0</v>
      </c>
      <c r="J820" s="142"/>
      <c r="K820" s="145"/>
      <c r="L820" s="7" t="str">
        <f t="shared" si="51"/>
        <v/>
      </c>
      <c r="M820" s="7" t="str">
        <f t="shared" si="52"/>
        <v/>
      </c>
      <c r="N820" s="7" t="str">
        <f>Cartilha_GLOBAL!N820</f>
        <v/>
      </c>
      <c r="O820" s="144"/>
      <c r="Q820" s="151"/>
      <c r="R820" s="152">
        <v>0</v>
      </c>
      <c r="T820" s="153">
        <f>IF(Cartilha_GLOBAL!R820=0,0,IF(Cartilha_GLOBAL!R820&gt;0,"c","b"))</f>
        <v>0</v>
      </c>
    </row>
    <row r="821" ht="22.5" hidden="1" spans="1:20">
      <c r="A821" s="158">
        <f>Cartilha_GLOBAL!A821</f>
        <v>102694</v>
      </c>
      <c r="B821" s="94" t="str">
        <f>Cartilha_GLOBAL!B821</f>
        <v>SINAPI</v>
      </c>
      <c r="C821" s="104" t="str">
        <f>Cartilha_GLOBAL!C821</f>
        <v>DRENO ESPINHA DE PEIXE (SEÇÃO (0,50 X 0,80 M), COM TUBO DE PEAD CORRUGADO PERFURADO, DN 100 MM, ENCHIMENTO COM AREIA, INCLUSIVE CONEXÕES. AF_07/2021</v>
      </c>
      <c r="D821" s="94" t="str">
        <f>Cartilha_GLOBAL!D821</f>
        <v>M</v>
      </c>
      <c r="E821" s="105">
        <f>Cartilha_GLOBAL!$E821</f>
        <v>73.28</v>
      </c>
      <c r="F821" s="182">
        <f>Cartilha_GLOBAL!$F821</f>
        <v>89.94</v>
      </c>
      <c r="G821" s="108"/>
      <c r="H821" s="107">
        <f t="shared" si="49"/>
        <v>0</v>
      </c>
      <c r="I821" s="143">
        <f t="shared" si="50"/>
        <v>0</v>
      </c>
      <c r="J821" s="142"/>
      <c r="K821" s="145"/>
      <c r="L821" s="7" t="str">
        <f t="shared" si="51"/>
        <v/>
      </c>
      <c r="M821" s="7" t="str">
        <f t="shared" si="52"/>
        <v/>
      </c>
      <c r="N821" s="7" t="str">
        <f>Cartilha_GLOBAL!N821</f>
        <v/>
      </c>
      <c r="O821" s="144"/>
      <c r="Q821" s="151"/>
      <c r="R821" s="152">
        <v>0</v>
      </c>
      <c r="T821" s="153">
        <f>IF(Cartilha_GLOBAL!R821=0,0,IF(Cartilha_GLOBAL!R821&gt;0,"c","b"))</f>
        <v>0</v>
      </c>
    </row>
    <row r="822" ht="22.5" hidden="1" spans="1:20">
      <c r="A822" s="158">
        <f>Cartilha_GLOBAL!A822</f>
        <v>102697</v>
      </c>
      <c r="B822" s="94" t="str">
        <f>Cartilha_GLOBAL!B822</f>
        <v>SINAPI</v>
      </c>
      <c r="C822" s="104" t="str">
        <f>Cartilha_GLOBAL!C822</f>
        <v>DRENO ESPINHA DE PEIXE (SEÇÃO (0,50 X 0,80 M), COM TUBO DE PEAD CORRUGADO PERFURADO, DN 100 MM, ENCHIMENTO COM BRITA, ENVOLVIDO COM MANTA GEOTÊXTIL, INCLUSIVE CONEXÕES. AF_07/2021</v>
      </c>
      <c r="D822" s="94" t="str">
        <f>Cartilha_GLOBAL!D822</f>
        <v>M</v>
      </c>
      <c r="E822" s="105">
        <f>Cartilha_GLOBAL!$E822</f>
        <v>93.76</v>
      </c>
      <c r="F822" s="182">
        <f>Cartilha_GLOBAL!$F822</f>
        <v>115.08</v>
      </c>
      <c r="G822" s="108"/>
      <c r="H822" s="107">
        <f t="shared" si="49"/>
        <v>0</v>
      </c>
      <c r="I822" s="143">
        <f t="shared" si="50"/>
        <v>0</v>
      </c>
      <c r="J822" s="142"/>
      <c r="K822" s="145"/>
      <c r="L822" s="7" t="str">
        <f t="shared" si="51"/>
        <v/>
      </c>
      <c r="M822" s="7" t="str">
        <f t="shared" si="52"/>
        <v/>
      </c>
      <c r="N822" s="7" t="str">
        <f>Cartilha_GLOBAL!N822</f>
        <v/>
      </c>
      <c r="O822" s="144"/>
      <c r="Q822" s="151"/>
      <c r="R822" s="152">
        <v>0</v>
      </c>
      <c r="T822" s="153">
        <f>IF(Cartilha_GLOBAL!R822=0,0,IF(Cartilha_GLOBAL!R822&gt;0,"c","b"))</f>
        <v>0</v>
      </c>
    </row>
    <row r="823" ht="12.75" hidden="1" spans="1:20">
      <c r="A823" s="154" t="str">
        <f>Cartilha_GLOBAL!A823</f>
        <v>2.3.9</v>
      </c>
      <c r="B823" s="94">
        <f>Cartilha_GLOBAL!B823</f>
        <v>0</v>
      </c>
      <c r="C823" s="161" t="str">
        <f>Cartilha_GLOBAL!C823</f>
        <v>TUBOS DE CONCRETO </v>
      </c>
      <c r="D823" s="94">
        <f>Cartilha_GLOBAL!D823</f>
        <v>0</v>
      </c>
      <c r="E823" s="105">
        <f>Cartilha_GLOBAL!$E823</f>
        <v>0</v>
      </c>
      <c r="F823" s="182">
        <f>Cartilha_GLOBAL!$F823</f>
        <v>0</v>
      </c>
      <c r="G823" s="187"/>
      <c r="H823" s="187">
        <f t="shared" si="49"/>
        <v>0</v>
      </c>
      <c r="I823" s="188">
        <f t="shared" si="50"/>
        <v>0</v>
      </c>
      <c r="J823" s="142"/>
      <c r="K823" s="145" t="str">
        <f>IF(OR(SUM(I824:I867)&gt;0,SUM(I824:I867)&gt;0),"xx","")</f>
        <v/>
      </c>
      <c r="L823" s="7" t="str">
        <f t="shared" si="51"/>
        <v/>
      </c>
      <c r="M823" s="7" t="str">
        <f t="shared" si="52"/>
        <v/>
      </c>
      <c r="N823" s="7" t="str">
        <f>Cartilha_GLOBAL!N823</f>
        <v/>
      </c>
      <c r="O823" s="144"/>
      <c r="Q823" s="151"/>
      <c r="R823" s="152">
        <v>0</v>
      </c>
      <c r="T823" s="153">
        <f>IF(Cartilha_GLOBAL!R823=0,0,IF(Cartilha_GLOBAL!R823&gt;0,"c","b"))</f>
        <v>0</v>
      </c>
    </row>
    <row r="824" ht="22.5" hidden="1" spans="1:20">
      <c r="A824" s="158">
        <f>Cartilha_GLOBAL!A824</f>
        <v>102704</v>
      </c>
      <c r="B824" s="94" t="str">
        <f>Cartilha_GLOBAL!B824</f>
        <v>SINAPI</v>
      </c>
      <c r="C824" s="104" t="str">
        <f>Cartilha_GLOBAL!C824</f>
        <v>TUBO DE PEAD CORRUGADO PERFURADO, DN 100 MM, PARA DRENO - FORNECIMENTO E ASSENTAMENTO. AF_07/2021</v>
      </c>
      <c r="D824" s="94" t="str">
        <f>Cartilha_GLOBAL!D824</f>
        <v>M</v>
      </c>
      <c r="E824" s="105">
        <f>Cartilha_GLOBAL!$E824</f>
        <v>11.87</v>
      </c>
      <c r="F824" s="182">
        <f>Cartilha_GLOBAL!$F824</f>
        <v>14.57</v>
      </c>
      <c r="G824" s="108"/>
      <c r="H824" s="107">
        <f t="shared" si="49"/>
        <v>0</v>
      </c>
      <c r="I824" s="143">
        <f t="shared" si="50"/>
        <v>0</v>
      </c>
      <c r="J824" s="142"/>
      <c r="K824" s="146"/>
      <c r="L824" s="7" t="str">
        <f t="shared" si="51"/>
        <v/>
      </c>
      <c r="M824" s="7" t="str">
        <f t="shared" si="52"/>
        <v/>
      </c>
      <c r="N824" s="7" t="str">
        <f>Cartilha_GLOBAL!N824</f>
        <v/>
      </c>
      <c r="O824" s="144"/>
      <c r="Q824" s="151"/>
      <c r="R824" s="152">
        <v>0</v>
      </c>
      <c r="T824" s="153">
        <f>IF(Cartilha_GLOBAL!R824=0,0,IF(Cartilha_GLOBAL!R824&gt;0,"c","b"))</f>
        <v>0</v>
      </c>
    </row>
    <row r="825" ht="22.5" hidden="1" spans="1:20">
      <c r="A825" s="158">
        <f>Cartilha_GLOBAL!A825</f>
        <v>102707</v>
      </c>
      <c r="B825" s="94" t="str">
        <f>Cartilha_GLOBAL!B825</f>
        <v>SINAPI</v>
      </c>
      <c r="C825" s="104" t="str">
        <f>Cartilha_GLOBAL!C825</f>
        <v>TUBO DE CONCRETO SIMPLES POROSO, DN 200 MM, PARA DRENO - FORNECIMENTO E ASSENTAMENTO. AF_07/2021</v>
      </c>
      <c r="D825" s="94" t="str">
        <f>Cartilha_GLOBAL!D825</f>
        <v>M</v>
      </c>
      <c r="E825" s="105">
        <f>Cartilha_GLOBAL!$E825</f>
        <v>24.58</v>
      </c>
      <c r="F825" s="182">
        <f>Cartilha_GLOBAL!$F825</f>
        <v>30.17</v>
      </c>
      <c r="G825" s="108"/>
      <c r="H825" s="107">
        <f t="shared" si="49"/>
        <v>0</v>
      </c>
      <c r="I825" s="143">
        <f t="shared" si="50"/>
        <v>0</v>
      </c>
      <c r="J825" s="142"/>
      <c r="K825" s="146"/>
      <c r="L825" s="7" t="str">
        <f t="shared" si="51"/>
        <v/>
      </c>
      <c r="M825" s="7" t="str">
        <f t="shared" si="52"/>
        <v/>
      </c>
      <c r="N825" s="7" t="str">
        <f>Cartilha_GLOBAL!N825</f>
        <v/>
      </c>
      <c r="O825" s="144"/>
      <c r="Q825" s="151"/>
      <c r="R825" s="152">
        <v>0</v>
      </c>
      <c r="T825" s="153">
        <f>IF(Cartilha_GLOBAL!R825=0,0,IF(Cartilha_GLOBAL!R825&gt;0,"c","b"))</f>
        <v>0</v>
      </c>
    </row>
    <row r="826" ht="33.75" hidden="1" spans="1:20">
      <c r="A826" s="158">
        <f>Cartilha_GLOBAL!A826</f>
        <v>95567</v>
      </c>
      <c r="B826" s="94" t="str">
        <f>Cartilha_GLOBAL!B826</f>
        <v>SINAPI</v>
      </c>
      <c r="C826" s="104" t="str">
        <f>Cartilha_GLOBAL!C826</f>
        <v>TUBO DE CONCRETO (SIMPLES) PARA REDES COLETORAS DE ÁGUAS PLUVIAIS, DIÂMETRO DE 300 MM, JUNTA RÍGIDA, INSTALADO EM LOCAL COM BAIXO NÍVEL DE INTERFERÊNCIAS - FORNECIMENTO E ASSENTAMENTO. AF_12/2015</v>
      </c>
      <c r="D826" s="94" t="str">
        <f>Cartilha_GLOBAL!D826</f>
        <v>M</v>
      </c>
      <c r="E826" s="105">
        <f>Cartilha_GLOBAL!$E826</f>
        <v>75.88</v>
      </c>
      <c r="F826" s="182">
        <f>Cartilha_GLOBAL!$F826</f>
        <v>93.14</v>
      </c>
      <c r="G826" s="108"/>
      <c r="H826" s="107">
        <f t="shared" si="49"/>
        <v>0</v>
      </c>
      <c r="I826" s="143">
        <f t="shared" si="50"/>
        <v>0</v>
      </c>
      <c r="J826" s="142"/>
      <c r="K826" s="146"/>
      <c r="L826" s="7" t="str">
        <f t="shared" si="51"/>
        <v/>
      </c>
      <c r="M826" s="7" t="str">
        <f t="shared" si="52"/>
        <v/>
      </c>
      <c r="N826" s="7" t="str">
        <f>Cartilha_GLOBAL!N826</f>
        <v/>
      </c>
      <c r="O826" s="144"/>
      <c r="Q826" s="151"/>
      <c r="R826" s="152">
        <v>0</v>
      </c>
      <c r="T826" s="153">
        <f>IF(Cartilha_GLOBAL!R826=0,0,IF(Cartilha_GLOBAL!R826&gt;0,"c","b"))</f>
        <v>0</v>
      </c>
    </row>
    <row r="827" ht="33.75" hidden="1" spans="1:20">
      <c r="A827" s="158">
        <f>Cartilha_GLOBAL!A827</f>
        <v>95565</v>
      </c>
      <c r="B827" s="94" t="str">
        <f>Cartilha_GLOBAL!B827</f>
        <v>SINAPI</v>
      </c>
      <c r="C827" s="104" t="str">
        <f>Cartilha_GLOBAL!C827</f>
        <v>TUBO DE CONCRETO PARA REDES COLETORAS DE ÁGUAS PLUVIAIS, DIÂMETRO DE 300MM, JUNTA RÍGIDA, INSTALADO EM LOCAL COM BAIXO NÍVEL DE INTERFERÊNCIAS - FORNECIMENTO E ASSENTAMENTO. AF_12/2015</v>
      </c>
      <c r="D827" s="94" t="str">
        <f>Cartilha_GLOBAL!D827</f>
        <v>M</v>
      </c>
      <c r="E827" s="105">
        <f>Cartilha_GLOBAL!$E827</f>
        <v>121.99</v>
      </c>
      <c r="F827" s="182">
        <f>Cartilha_GLOBAL!$F827</f>
        <v>149.73</v>
      </c>
      <c r="G827" s="108"/>
      <c r="H827" s="107">
        <f t="shared" si="49"/>
        <v>0</v>
      </c>
      <c r="I827" s="143">
        <f t="shared" si="50"/>
        <v>0</v>
      </c>
      <c r="J827" s="142"/>
      <c r="K827" s="146"/>
      <c r="L827" s="7" t="str">
        <f t="shared" si="51"/>
        <v/>
      </c>
      <c r="M827" s="7" t="str">
        <f t="shared" si="52"/>
        <v/>
      </c>
      <c r="N827" s="7" t="str">
        <f>Cartilha_GLOBAL!N827</f>
        <v/>
      </c>
      <c r="O827" s="144"/>
      <c r="Q827" s="151"/>
      <c r="R827" s="152">
        <v>0</v>
      </c>
      <c r="T827" s="153">
        <f>IF(Cartilha_GLOBAL!R827=0,0,IF(Cartilha_GLOBAL!R827&gt;0,"c","b"))</f>
        <v>0</v>
      </c>
    </row>
    <row r="828" ht="33.75" hidden="1" spans="1:20">
      <c r="A828" s="158">
        <f>Cartilha_GLOBAL!A828</f>
        <v>95566</v>
      </c>
      <c r="B828" s="94" t="str">
        <f>Cartilha_GLOBAL!B828</f>
        <v>SINAPI</v>
      </c>
      <c r="C828" s="104" t="str">
        <f>Cartilha_GLOBAL!C828</f>
        <v>TUBO DE CONCRETO PARA REDES COLETORAS DE ÁGUAS PLUVIAIS, DIÂMETRO DE 300MM, JUNTA RÍGIDA, INSTALADO EM LOCAL COM ALTO NÍVEL DE INTERFERÊNCIAS - FORNECIMENTO E ASSENTAMENTO. AF_12/2015</v>
      </c>
      <c r="D828" s="94" t="str">
        <f>Cartilha_GLOBAL!D828</f>
        <v>M</v>
      </c>
      <c r="E828" s="105">
        <f>Cartilha_GLOBAL!$E828</f>
        <v>130.98</v>
      </c>
      <c r="F828" s="182">
        <f>Cartilha_GLOBAL!$F828</f>
        <v>160.76</v>
      </c>
      <c r="G828" s="108"/>
      <c r="H828" s="107">
        <f t="shared" si="49"/>
        <v>0</v>
      </c>
      <c r="I828" s="143">
        <f t="shared" si="50"/>
        <v>0</v>
      </c>
      <c r="J828" s="142"/>
      <c r="K828" s="146"/>
      <c r="L828" s="7" t="str">
        <f t="shared" si="51"/>
        <v/>
      </c>
      <c r="M828" s="7" t="str">
        <f t="shared" si="52"/>
        <v/>
      </c>
      <c r="N828" s="7" t="str">
        <f>Cartilha_GLOBAL!N828</f>
        <v/>
      </c>
      <c r="O828" s="144"/>
      <c r="Q828" s="151"/>
      <c r="R828" s="152">
        <v>0</v>
      </c>
      <c r="T828" s="153">
        <f>IF(Cartilha_GLOBAL!R828=0,0,IF(Cartilha_GLOBAL!R828&gt;0,"c","b"))</f>
        <v>0</v>
      </c>
    </row>
    <row r="829" ht="33.75" hidden="1" spans="1:20">
      <c r="A829" s="158">
        <f>Cartilha_GLOBAL!A829</f>
        <v>95568</v>
      </c>
      <c r="B829" s="94" t="str">
        <f>Cartilha_GLOBAL!B829</f>
        <v>SINAPI</v>
      </c>
      <c r="C829" s="104" t="str">
        <f>Cartilha_GLOBAL!C829</f>
        <v>TUBO DE CONCRETO (SIMPLES) PARA REDES COLETORAS DE ÁGUAS PLUVIAIS, DIÂMETRO DE 400 MM, JUNTA RÍGIDA, INSTALADO EM LOCAL COM BAIXO NÍVEL DE INTERFERÊNCIAS - FORNECIMENTO E ASSENTAMENTO. AF_12/2015</v>
      </c>
      <c r="D829" s="94" t="str">
        <f>Cartilha_GLOBAL!D829</f>
        <v>M</v>
      </c>
      <c r="E829" s="105">
        <f>Cartilha_GLOBAL!$E829</f>
        <v>94.32</v>
      </c>
      <c r="F829" s="182">
        <f>Cartilha_GLOBAL!$F829</f>
        <v>115.77</v>
      </c>
      <c r="G829" s="108"/>
      <c r="H829" s="107">
        <f t="shared" si="49"/>
        <v>0</v>
      </c>
      <c r="I829" s="143">
        <f t="shared" si="50"/>
        <v>0</v>
      </c>
      <c r="J829" s="142"/>
      <c r="K829" s="146"/>
      <c r="L829" s="7" t="str">
        <f t="shared" si="51"/>
        <v/>
      </c>
      <c r="M829" s="7" t="str">
        <f t="shared" si="52"/>
        <v/>
      </c>
      <c r="N829" s="7" t="str">
        <f>Cartilha_GLOBAL!N829</f>
        <v/>
      </c>
      <c r="O829" s="144"/>
      <c r="Q829" s="151"/>
      <c r="R829" s="152">
        <v>0</v>
      </c>
      <c r="T829" s="153">
        <f>IF(Cartilha_GLOBAL!R829=0,0,IF(Cartilha_GLOBAL!R829&gt;0,"c","b"))</f>
        <v>0</v>
      </c>
    </row>
    <row r="830" ht="33.75" hidden="1" spans="1:20">
      <c r="A830" s="158">
        <f>Cartilha_GLOBAL!A830</f>
        <v>95569</v>
      </c>
      <c r="B830" s="94" t="str">
        <f>Cartilha_GLOBAL!B830</f>
        <v>SINAPI</v>
      </c>
      <c r="C830" s="104" t="str">
        <f>Cartilha_GLOBAL!C830</f>
        <v>TUBO DE CONCRETO (SIMPLES) PARA REDES COLETORAS DE ÁGUAS PLUVIAIS, DIÂMETRO DE 500 MM, JUNTA RÍGIDA, INSTALADO EM LOCAL COM BAIXO NÍVEL DE INTERFERÊNCIAS - FORNECIMENTO E ASSENTAMENTO. AF_12/2015</v>
      </c>
      <c r="D830" s="94" t="str">
        <f>Cartilha_GLOBAL!D830</f>
        <v>M</v>
      </c>
      <c r="E830" s="105">
        <f>Cartilha_GLOBAL!$E830</f>
        <v>124.13</v>
      </c>
      <c r="F830" s="182">
        <f>Cartilha_GLOBAL!$F830</f>
        <v>152.36</v>
      </c>
      <c r="G830" s="108"/>
      <c r="H830" s="107">
        <f t="shared" si="49"/>
        <v>0</v>
      </c>
      <c r="I830" s="143">
        <f t="shared" si="50"/>
        <v>0</v>
      </c>
      <c r="J830" s="142"/>
      <c r="K830" s="146"/>
      <c r="L830" s="7" t="str">
        <f t="shared" si="51"/>
        <v/>
      </c>
      <c r="M830" s="7" t="str">
        <f t="shared" si="52"/>
        <v/>
      </c>
      <c r="N830" s="7" t="str">
        <f>Cartilha_GLOBAL!N830</f>
        <v/>
      </c>
      <c r="O830" s="144"/>
      <c r="Q830" s="151"/>
      <c r="R830" s="152">
        <v>0</v>
      </c>
      <c r="T830" s="153">
        <f>IF(Cartilha_GLOBAL!R830=0,0,IF(Cartilha_GLOBAL!R830&gt;0,"c","b"))</f>
        <v>0</v>
      </c>
    </row>
    <row r="831" ht="33.75" hidden="1" spans="1:20">
      <c r="A831" s="158">
        <f>Cartilha_GLOBAL!A831</f>
        <v>95570</v>
      </c>
      <c r="B831" s="94" t="str">
        <f>Cartilha_GLOBAL!B831</f>
        <v>SINAPI</v>
      </c>
      <c r="C831" s="104" t="str">
        <f>Cartilha_GLOBAL!C831</f>
        <v>TUBO DE CONCRETO (SIMPLES) PARA REDES COLETORAS DE ÁGUAS PLUVIAIS, DIÂMETRO DE 300 MM, JUNTA RÍGIDA, INSTALADO EM LOCAL COM ALTO NÍVEL DE INTERFERÊNCIAS - FORNECIMENTO E ASSENTAMENTO. AF_12/2015</v>
      </c>
      <c r="D831" s="94" t="str">
        <f>Cartilha_GLOBAL!D831</f>
        <v>M</v>
      </c>
      <c r="E831" s="105">
        <f>Cartilha_GLOBAL!$E831</f>
        <v>84.87</v>
      </c>
      <c r="F831" s="182">
        <f>Cartilha_GLOBAL!$F831</f>
        <v>104.17</v>
      </c>
      <c r="G831" s="108"/>
      <c r="H831" s="107">
        <f t="shared" si="49"/>
        <v>0</v>
      </c>
      <c r="I831" s="143">
        <f t="shared" si="50"/>
        <v>0</v>
      </c>
      <c r="J831" s="142"/>
      <c r="K831" s="146"/>
      <c r="L831" s="7" t="str">
        <f t="shared" si="51"/>
        <v/>
      </c>
      <c r="M831" s="7" t="str">
        <f t="shared" si="52"/>
        <v/>
      </c>
      <c r="N831" s="7" t="str">
        <f>Cartilha_GLOBAL!N831</f>
        <v/>
      </c>
      <c r="O831" s="144"/>
      <c r="Q831" s="151"/>
      <c r="R831" s="152">
        <v>0</v>
      </c>
      <c r="T831" s="153">
        <f>IF(Cartilha_GLOBAL!R831=0,0,IF(Cartilha_GLOBAL!R831&gt;0,"c","b"))</f>
        <v>0</v>
      </c>
    </row>
    <row r="832" ht="33.75" hidden="1" spans="1:20">
      <c r="A832" s="158">
        <f>Cartilha_GLOBAL!A832</f>
        <v>95571</v>
      </c>
      <c r="B832" s="94" t="str">
        <f>Cartilha_GLOBAL!B832</f>
        <v>SINAPI</v>
      </c>
      <c r="C832" s="104" t="str">
        <f>Cartilha_GLOBAL!C832</f>
        <v>TUBO DE CONCRETO (SIMPLES) PARA REDES COLETORAS DE ÁGUAS PLUVIAIS, DIÂMETRO DE 400 MM, JUNTA RÍGIDA, INSTALADO EM LOCAL COM ALTO NÍVEL DE INTERFERÊNCIAS - FORNECIMENTO E ASSENTAMENTO. AF_12/2015</v>
      </c>
      <c r="D832" s="94" t="str">
        <f>Cartilha_GLOBAL!D832</f>
        <v>M</v>
      </c>
      <c r="E832" s="105">
        <f>Cartilha_GLOBAL!$E832</f>
        <v>105.82</v>
      </c>
      <c r="F832" s="182">
        <f>Cartilha_GLOBAL!$F832</f>
        <v>129.88</v>
      </c>
      <c r="G832" s="108"/>
      <c r="H832" s="107">
        <f t="shared" si="49"/>
        <v>0</v>
      </c>
      <c r="I832" s="143">
        <f t="shared" si="50"/>
        <v>0</v>
      </c>
      <c r="J832" s="142"/>
      <c r="K832" s="146"/>
      <c r="L832" s="7" t="str">
        <f t="shared" si="51"/>
        <v/>
      </c>
      <c r="M832" s="7" t="str">
        <f t="shared" si="52"/>
        <v/>
      </c>
      <c r="N832" s="7" t="str">
        <f>Cartilha_GLOBAL!N832</f>
        <v/>
      </c>
      <c r="O832" s="144"/>
      <c r="Q832" s="151"/>
      <c r="R832" s="152">
        <v>0</v>
      </c>
      <c r="T832" s="153">
        <f>IF(Cartilha_GLOBAL!R832=0,0,IF(Cartilha_GLOBAL!R832&gt;0,"c","b"))</f>
        <v>0</v>
      </c>
    </row>
    <row r="833" ht="33.75" hidden="1" spans="1:20">
      <c r="A833" s="158">
        <f>Cartilha_GLOBAL!A833</f>
        <v>95572</v>
      </c>
      <c r="B833" s="94" t="str">
        <f>Cartilha_GLOBAL!B833</f>
        <v>SINAPI</v>
      </c>
      <c r="C833" s="104" t="str">
        <f>Cartilha_GLOBAL!C833</f>
        <v>TUBO DE CONCRETO (SIMPLES) PARA REDES COLETORAS DE ÁGUAS PLUVIAIS, DIÂMETRO DE 500 MM, JUNTA RÍGIDA, INSTALADO EM LOCAL COM ALTO NÍVEL DE INTERFERÊNCIAS - FORNECIMENTO E ASSENTAMENTO. AF_12/2015</v>
      </c>
      <c r="D833" s="94" t="str">
        <f>Cartilha_GLOBAL!D833</f>
        <v>M</v>
      </c>
      <c r="E833" s="105">
        <f>Cartilha_GLOBAL!$E833</f>
        <v>138.38</v>
      </c>
      <c r="F833" s="182">
        <f>Cartilha_GLOBAL!$F833</f>
        <v>169.85</v>
      </c>
      <c r="G833" s="108"/>
      <c r="H833" s="107">
        <f t="shared" si="49"/>
        <v>0</v>
      </c>
      <c r="I833" s="143">
        <f t="shared" si="50"/>
        <v>0</v>
      </c>
      <c r="J833" s="142"/>
      <c r="K833" s="146"/>
      <c r="L833" s="7" t="str">
        <f t="shared" si="51"/>
        <v/>
      </c>
      <c r="M833" s="7" t="str">
        <f t="shared" si="52"/>
        <v/>
      </c>
      <c r="N833" s="7" t="str">
        <f>Cartilha_GLOBAL!N833</f>
        <v/>
      </c>
      <c r="O833" s="144"/>
      <c r="Q833" s="151"/>
      <c r="R833" s="152">
        <v>0</v>
      </c>
      <c r="T833" s="153">
        <f>IF(Cartilha_GLOBAL!R833=0,0,IF(Cartilha_GLOBAL!R833&gt;0,"c","b"))</f>
        <v>0</v>
      </c>
    </row>
    <row r="834" ht="33.75" hidden="1" spans="1:20">
      <c r="A834" s="158">
        <f>Cartilha_GLOBAL!A834</f>
        <v>92833</v>
      </c>
      <c r="B834" s="94" t="str">
        <f>Cartilha_GLOBAL!B834</f>
        <v>SINAPI</v>
      </c>
      <c r="C834" s="104" t="str">
        <f>Cartilha_GLOBAL!C834</f>
        <v>TUBO DE CONCRETO PARA REDES COLETORAS DE ESGOTO SANITÁRIO, DIÂMETRO DE 300 MM, JUNTA ELÁSTICA, INSTALADO EM LOCAL COM BAIXO NÍVEL DE INTERFERÊNCIAS - FORNECIMENTO E ASSENTAMENTO. AF_12/2015</v>
      </c>
      <c r="D834" s="94" t="str">
        <f>Cartilha_GLOBAL!D834</f>
        <v>M</v>
      </c>
      <c r="E834" s="105">
        <f>Cartilha_GLOBAL!$E834</f>
        <v>154.75</v>
      </c>
      <c r="F834" s="182">
        <f>Cartilha_GLOBAL!$F834</f>
        <v>189.94</v>
      </c>
      <c r="G834" s="108"/>
      <c r="H834" s="107">
        <f t="shared" si="49"/>
        <v>0</v>
      </c>
      <c r="I834" s="143">
        <f t="shared" si="50"/>
        <v>0</v>
      </c>
      <c r="J834" s="142"/>
      <c r="K834" s="146"/>
      <c r="L834" s="7" t="str">
        <f t="shared" si="51"/>
        <v/>
      </c>
      <c r="M834" s="7" t="str">
        <f t="shared" si="52"/>
        <v/>
      </c>
      <c r="N834" s="7" t="str">
        <f>Cartilha_GLOBAL!N834</f>
        <v/>
      </c>
      <c r="O834" s="144"/>
      <c r="Q834" s="151"/>
      <c r="R834" s="152">
        <v>0</v>
      </c>
      <c r="T834" s="153">
        <f>IF(Cartilha_GLOBAL!R834=0,0,IF(Cartilha_GLOBAL!R834&gt;0,"c","b"))</f>
        <v>0</v>
      </c>
    </row>
    <row r="835" ht="33.75" hidden="1" spans="1:20">
      <c r="A835" s="158">
        <f>Cartilha_GLOBAL!A835</f>
        <v>92835</v>
      </c>
      <c r="B835" s="94" t="str">
        <f>Cartilha_GLOBAL!B835</f>
        <v>SINAPI</v>
      </c>
      <c r="C835" s="104" t="str">
        <f>Cartilha_GLOBAL!C835</f>
        <v>TUBO DE CONCRETO PARA REDES COLETORAS DE ESGOTO SANITÁRIO, DIÂMETRO DE 400 MM, JUNTA ELÁSTICA, INSTALADO EM LOCAL COM BAIXO NÍVEL DE INTERFERÊNCIAS - FORNECIMENTO E ASSENTAMENTO. AF_12/2015</v>
      </c>
      <c r="D835" s="94" t="str">
        <f>Cartilha_GLOBAL!D835</f>
        <v>M</v>
      </c>
      <c r="E835" s="105">
        <f>Cartilha_GLOBAL!$E835</f>
        <v>162.88</v>
      </c>
      <c r="F835" s="182">
        <f>Cartilha_GLOBAL!$F835</f>
        <v>199.92</v>
      </c>
      <c r="G835" s="108"/>
      <c r="H835" s="107">
        <f t="shared" si="49"/>
        <v>0</v>
      </c>
      <c r="I835" s="143">
        <f t="shared" si="50"/>
        <v>0</v>
      </c>
      <c r="J835" s="142"/>
      <c r="K835" s="146"/>
      <c r="L835" s="7" t="str">
        <f t="shared" si="51"/>
        <v/>
      </c>
      <c r="M835" s="7" t="str">
        <f t="shared" si="52"/>
        <v/>
      </c>
      <c r="N835" s="7" t="str">
        <f>Cartilha_GLOBAL!N835</f>
        <v/>
      </c>
      <c r="O835" s="144"/>
      <c r="Q835" s="151"/>
      <c r="R835" s="152">
        <v>0</v>
      </c>
      <c r="T835" s="153">
        <f>IF(Cartilha_GLOBAL!R835=0,0,IF(Cartilha_GLOBAL!R835&gt;0,"c","b"))</f>
        <v>0</v>
      </c>
    </row>
    <row r="836" ht="33.75" hidden="1" spans="1:20">
      <c r="A836" s="158">
        <f>Cartilha_GLOBAL!A836</f>
        <v>92837</v>
      </c>
      <c r="B836" s="94" t="str">
        <f>Cartilha_GLOBAL!B836</f>
        <v>SINAPI</v>
      </c>
      <c r="C836" s="104" t="str">
        <f>Cartilha_GLOBAL!C836</f>
        <v>TUBO DE CONCRETO PARA REDES COLETORAS DE ESGOTO SANITÁRIO, DIÂMETRO DE 500 MM, JUNTA ELÁSTICA, INSTALADO EM LOCAL COM BAIXO NÍVEL DE INTERFERÊNCIAS - FORNECIMENTO E ASSENTAMENTO. AF_12/2015</v>
      </c>
      <c r="D836" s="94" t="str">
        <f>Cartilha_GLOBAL!D836</f>
        <v>M</v>
      </c>
      <c r="E836" s="105">
        <f>Cartilha_GLOBAL!$E836</f>
        <v>285.4</v>
      </c>
      <c r="F836" s="182">
        <f>Cartilha_GLOBAL!$F836</f>
        <v>350.3</v>
      </c>
      <c r="G836" s="108"/>
      <c r="H836" s="107">
        <f t="shared" si="49"/>
        <v>0</v>
      </c>
      <c r="I836" s="143">
        <f t="shared" si="50"/>
        <v>0</v>
      </c>
      <c r="J836" s="142"/>
      <c r="K836" s="146"/>
      <c r="L836" s="7" t="str">
        <f t="shared" si="51"/>
        <v/>
      </c>
      <c r="M836" s="7" t="str">
        <f t="shared" si="52"/>
        <v/>
      </c>
      <c r="N836" s="7" t="str">
        <f>Cartilha_GLOBAL!N836</f>
        <v/>
      </c>
      <c r="O836" s="144"/>
      <c r="Q836" s="151"/>
      <c r="R836" s="152">
        <v>0</v>
      </c>
      <c r="T836" s="153">
        <f>IF(Cartilha_GLOBAL!R836=0,0,IF(Cartilha_GLOBAL!R836&gt;0,"c","b"))</f>
        <v>0</v>
      </c>
    </row>
    <row r="837" ht="33.75" hidden="1" spans="1:20">
      <c r="A837" s="158">
        <f>Cartilha_GLOBAL!A837</f>
        <v>92839</v>
      </c>
      <c r="B837" s="94" t="str">
        <f>Cartilha_GLOBAL!B837</f>
        <v>SINAPI</v>
      </c>
      <c r="C837" s="104" t="str">
        <f>Cartilha_GLOBAL!C837</f>
        <v>TUBO DE CONCRETO PARA REDES COLETORAS DE ESGOTO SANITÁRIO, DIÂMETRO DE 600 MM, JUNTA ELÁSTICA, INSTALADO EM LOCAL COM BAIXO NÍVEL DE INTERFERÊNCIAS - FORNECIMENTO E ASSENTAMENTO. AF_12/2015</v>
      </c>
      <c r="D837" s="94" t="str">
        <f>Cartilha_GLOBAL!D837</f>
        <v>M</v>
      </c>
      <c r="E837" s="105">
        <f>Cartilha_GLOBAL!$E837</f>
        <v>348.98</v>
      </c>
      <c r="F837" s="182">
        <f>Cartilha_GLOBAL!$F837</f>
        <v>428.34</v>
      </c>
      <c r="G837" s="108"/>
      <c r="H837" s="107">
        <f t="shared" si="49"/>
        <v>0</v>
      </c>
      <c r="I837" s="143">
        <f t="shared" si="50"/>
        <v>0</v>
      </c>
      <c r="J837" s="142"/>
      <c r="K837" s="146"/>
      <c r="L837" s="7" t="str">
        <f t="shared" si="51"/>
        <v/>
      </c>
      <c r="M837" s="7" t="str">
        <f t="shared" si="52"/>
        <v/>
      </c>
      <c r="N837" s="7" t="str">
        <f>Cartilha_GLOBAL!N837</f>
        <v/>
      </c>
      <c r="O837" s="144"/>
      <c r="Q837" s="151"/>
      <c r="R837" s="152">
        <v>0</v>
      </c>
      <c r="T837" s="153">
        <f>IF(Cartilha_GLOBAL!R837=0,0,IF(Cartilha_GLOBAL!R837&gt;0,"c","b"))</f>
        <v>0</v>
      </c>
    </row>
    <row r="838" ht="33.75" hidden="1" spans="1:20">
      <c r="A838" s="158">
        <f>Cartilha_GLOBAL!A838</f>
        <v>92841</v>
      </c>
      <c r="B838" s="94" t="str">
        <f>Cartilha_GLOBAL!B838</f>
        <v>SINAPI</v>
      </c>
      <c r="C838" s="104" t="str">
        <f>Cartilha_GLOBAL!C838</f>
        <v>TUBO DE CONCRETO PARA REDES COLETORAS DE ESGOTO SANITÁRIO, DIÂMETRO DE 700 MM, JUNTA ELÁSTICA, INSTALADO EM LOCAL COM BAIXO NÍVEL DE INTERFERÊNCIAS - FORNECIMENTO E ASSENTAMENTO. AF_12/2015</v>
      </c>
      <c r="D838" s="94" t="str">
        <f>Cartilha_GLOBAL!D838</f>
        <v>M</v>
      </c>
      <c r="E838" s="105">
        <f>Cartilha_GLOBAL!$E838</f>
        <v>453.64</v>
      </c>
      <c r="F838" s="182">
        <f>Cartilha_GLOBAL!$F838</f>
        <v>556.8</v>
      </c>
      <c r="G838" s="108"/>
      <c r="H838" s="107">
        <f t="shared" si="49"/>
        <v>0</v>
      </c>
      <c r="I838" s="143">
        <f t="shared" si="50"/>
        <v>0</v>
      </c>
      <c r="J838" s="142"/>
      <c r="K838" s="146"/>
      <c r="L838" s="7" t="str">
        <f t="shared" si="51"/>
        <v/>
      </c>
      <c r="M838" s="7" t="str">
        <f t="shared" si="52"/>
        <v/>
      </c>
      <c r="N838" s="7" t="str">
        <f>Cartilha_GLOBAL!N838</f>
        <v/>
      </c>
      <c r="O838" s="144"/>
      <c r="Q838" s="151"/>
      <c r="R838" s="152">
        <v>0</v>
      </c>
      <c r="T838" s="153">
        <f>IF(Cartilha_GLOBAL!R838=0,0,IF(Cartilha_GLOBAL!R838&gt;0,"c","b"))</f>
        <v>0</v>
      </c>
    </row>
    <row r="839" ht="33.75" hidden="1" spans="1:20">
      <c r="A839" s="158">
        <f>Cartilha_GLOBAL!A839</f>
        <v>92843</v>
      </c>
      <c r="B839" s="94" t="str">
        <f>Cartilha_GLOBAL!B839</f>
        <v>SINAPI</v>
      </c>
      <c r="C839" s="104" t="str">
        <f>Cartilha_GLOBAL!C839</f>
        <v>TUBO DE CONCRETO PARA REDES COLETORAS DE ESGOTO SANITÁRIO, DIÂMETRO DE 800 MM, JUNTA ELÁSTICA, INSTALADO EM LOCAL COM BAIXO NÍVEL DE INTERFERÊNCIAS - FORNECIMENTO E ASSENTAMENTO. AF_12/2015</v>
      </c>
      <c r="D839" s="94" t="str">
        <f>Cartilha_GLOBAL!D839</f>
        <v>M</v>
      </c>
      <c r="E839" s="105">
        <f>Cartilha_GLOBAL!$E839</f>
        <v>470.67</v>
      </c>
      <c r="F839" s="182">
        <f>Cartilha_GLOBAL!$F839</f>
        <v>577.7</v>
      </c>
      <c r="G839" s="108"/>
      <c r="H839" s="107">
        <f t="shared" si="49"/>
        <v>0</v>
      </c>
      <c r="I839" s="143">
        <f t="shared" si="50"/>
        <v>0</v>
      </c>
      <c r="J839" s="142"/>
      <c r="K839" s="146"/>
      <c r="L839" s="7" t="str">
        <f t="shared" si="51"/>
        <v/>
      </c>
      <c r="M839" s="7" t="str">
        <f t="shared" si="52"/>
        <v/>
      </c>
      <c r="N839" s="7" t="str">
        <f>Cartilha_GLOBAL!N839</f>
        <v/>
      </c>
      <c r="O839" s="144"/>
      <c r="Q839" s="151"/>
      <c r="R839" s="152">
        <v>0</v>
      </c>
      <c r="T839" s="153">
        <f>IF(Cartilha_GLOBAL!R839=0,0,IF(Cartilha_GLOBAL!R839&gt;0,"c","b"))</f>
        <v>0</v>
      </c>
    </row>
    <row r="840" ht="33.75" hidden="1" spans="1:20">
      <c r="A840" s="158">
        <f>Cartilha_GLOBAL!A840</f>
        <v>92845</v>
      </c>
      <c r="B840" s="94" t="str">
        <f>Cartilha_GLOBAL!B840</f>
        <v>SINAPI</v>
      </c>
      <c r="C840" s="104" t="str">
        <f>Cartilha_GLOBAL!C840</f>
        <v>TUBO DE CONCRETO PARA REDES COLETORAS DE ESGOTO SANITÁRIO, DIÂMETRO DE 900 MM, JUNTA ELÁSTICA, INSTALADO EM LOCAL COM BAIXO NÍVEL DE INTERFERÊNCIAS - FORNECIMENTO E ASSENTAMENTO. AF_12/2015</v>
      </c>
      <c r="D840" s="94" t="str">
        <f>Cartilha_GLOBAL!D840</f>
        <v>M</v>
      </c>
      <c r="E840" s="105">
        <f>Cartilha_GLOBAL!$E840</f>
        <v>694.23</v>
      </c>
      <c r="F840" s="182">
        <f>Cartilha_GLOBAL!$F840</f>
        <v>852.1</v>
      </c>
      <c r="G840" s="108"/>
      <c r="H840" s="107">
        <f t="shared" si="49"/>
        <v>0</v>
      </c>
      <c r="I840" s="143">
        <f t="shared" si="50"/>
        <v>0</v>
      </c>
      <c r="J840" s="142"/>
      <c r="K840" s="146"/>
      <c r="L840" s="7" t="str">
        <f t="shared" si="51"/>
        <v/>
      </c>
      <c r="M840" s="7" t="str">
        <f t="shared" si="52"/>
        <v/>
      </c>
      <c r="N840" s="7" t="str">
        <f>Cartilha_GLOBAL!N840</f>
        <v/>
      </c>
      <c r="O840" s="144"/>
      <c r="Q840" s="151"/>
      <c r="R840" s="152">
        <v>0</v>
      </c>
      <c r="T840" s="153">
        <f>IF(Cartilha_GLOBAL!R840=0,0,IF(Cartilha_GLOBAL!R840&gt;0,"c","b"))</f>
        <v>0</v>
      </c>
    </row>
    <row r="841" ht="33.75" hidden="1" spans="1:20">
      <c r="A841" s="158">
        <f>Cartilha_GLOBAL!A841</f>
        <v>92859</v>
      </c>
      <c r="B841" s="94" t="str">
        <f>Cartilha_GLOBAL!B841</f>
        <v>SINAPI</v>
      </c>
      <c r="C841" s="104" t="str">
        <f>Cartilha_GLOBAL!C841</f>
        <v>TUBO DE CONCRETO PARA REDES COLETORAS DE ESGOTO SANITÁRIO, DIÂMETRO DE 800 MM, JUNTA ELÁSTICA, INSTALADO EM LOCAL COM ALTO NÍVEL DE INTERFERÊNCIAS - FORNECIMENTO E ASSENTAMENTO. AF_12/2015</v>
      </c>
      <c r="D841" s="94" t="str">
        <f>Cartilha_GLOBAL!D841</f>
        <v>M</v>
      </c>
      <c r="E841" s="105">
        <f>Cartilha_GLOBAL!$E841</f>
        <v>492.39</v>
      </c>
      <c r="F841" s="182">
        <f>Cartilha_GLOBAL!$F841</f>
        <v>604.36</v>
      </c>
      <c r="G841" s="108"/>
      <c r="H841" s="107">
        <f t="shared" si="49"/>
        <v>0</v>
      </c>
      <c r="I841" s="143">
        <f t="shared" si="50"/>
        <v>0</v>
      </c>
      <c r="J841" s="142"/>
      <c r="K841" s="146"/>
      <c r="L841" s="7" t="str">
        <f t="shared" si="51"/>
        <v/>
      </c>
      <c r="M841" s="7" t="str">
        <f t="shared" si="52"/>
        <v/>
      </c>
      <c r="N841" s="7" t="str">
        <f>Cartilha_GLOBAL!N841</f>
        <v/>
      </c>
      <c r="O841" s="144"/>
      <c r="Q841" s="151"/>
      <c r="R841" s="152">
        <v>0</v>
      </c>
      <c r="T841" s="153">
        <f>IF(Cartilha_GLOBAL!R841=0,0,IF(Cartilha_GLOBAL!R841&gt;0,"c","b"))</f>
        <v>0</v>
      </c>
    </row>
    <row r="842" ht="33.75" hidden="1" spans="1:20">
      <c r="A842" s="158">
        <f>Cartilha_GLOBAL!A842</f>
        <v>92861</v>
      </c>
      <c r="B842" s="94" t="str">
        <f>Cartilha_GLOBAL!B842</f>
        <v>SINAPI</v>
      </c>
      <c r="C842" s="104" t="str">
        <f>Cartilha_GLOBAL!C842</f>
        <v>TUBO DE CONCRETO PARA REDES COLETORAS DE ESGOTO SANITÁRIO, DIÂMETRO DE 900 MM, JUNTA ELÁSTICA, INSTALADO EM LOCAL COM ALTO NÍVEL DE INTERFERÊNCIAS - FORNECIMENTO E ASSENTAMENTO. AF_12/2015</v>
      </c>
      <c r="D842" s="94" t="str">
        <f>Cartilha_GLOBAL!D842</f>
        <v>M</v>
      </c>
      <c r="E842" s="105">
        <f>Cartilha_GLOBAL!$E842</f>
        <v>718.65</v>
      </c>
      <c r="F842" s="182">
        <f>Cartilha_GLOBAL!$F842</f>
        <v>882.07</v>
      </c>
      <c r="G842" s="108"/>
      <c r="H842" s="107">
        <f t="shared" si="49"/>
        <v>0</v>
      </c>
      <c r="I842" s="143">
        <f t="shared" si="50"/>
        <v>0</v>
      </c>
      <c r="J842" s="142"/>
      <c r="K842" s="146"/>
      <c r="L842" s="7" t="str">
        <f t="shared" si="51"/>
        <v/>
      </c>
      <c r="M842" s="7" t="str">
        <f t="shared" si="52"/>
        <v/>
      </c>
      <c r="N842" s="7" t="str">
        <f>Cartilha_GLOBAL!N842</f>
        <v/>
      </c>
      <c r="O842" s="144"/>
      <c r="Q842" s="151"/>
      <c r="R842" s="152">
        <v>0</v>
      </c>
      <c r="T842" s="153">
        <f>IF(Cartilha_GLOBAL!R842=0,0,IF(Cartilha_GLOBAL!R842&gt;0,"c","b"))</f>
        <v>0</v>
      </c>
    </row>
    <row r="843" ht="33.75" hidden="1" spans="1:20">
      <c r="A843" s="158">
        <f>Cartilha_GLOBAL!A843</f>
        <v>92847</v>
      </c>
      <c r="B843" s="94" t="str">
        <f>Cartilha_GLOBAL!B843</f>
        <v>SINAPI</v>
      </c>
      <c r="C843" s="104" t="str">
        <f>Cartilha_GLOBAL!C843</f>
        <v>TUBO DE CONCRETO PARA REDES COLETORAS DE ESGOTO SANITÁRIO, DIÂMETRO DE 1000 MM, JUNTA ELÁSTICA, INSTALADO EM LOCAL COM BAIXO NÍVEL DE INTERFERÊNCIAS - FORNECIMENTO E ASSENTAMENTO. AF_12/2015</v>
      </c>
      <c r="D843" s="94" t="str">
        <f>Cartilha_GLOBAL!D843</f>
        <v>M</v>
      </c>
      <c r="E843" s="105">
        <f>Cartilha_GLOBAL!$E843</f>
        <v>714.1</v>
      </c>
      <c r="F843" s="182">
        <f>Cartilha_GLOBAL!$F843</f>
        <v>876.49</v>
      </c>
      <c r="G843" s="108"/>
      <c r="H843" s="107">
        <f t="shared" si="49"/>
        <v>0</v>
      </c>
      <c r="I843" s="143">
        <f t="shared" si="50"/>
        <v>0</v>
      </c>
      <c r="J843" s="142"/>
      <c r="K843" s="146"/>
      <c r="L843" s="7" t="str">
        <f t="shared" si="51"/>
        <v/>
      </c>
      <c r="M843" s="7" t="str">
        <f t="shared" si="52"/>
        <v/>
      </c>
      <c r="N843" s="7" t="str">
        <f>Cartilha_GLOBAL!N843</f>
        <v/>
      </c>
      <c r="O843" s="144"/>
      <c r="Q843" s="151"/>
      <c r="R843" s="152">
        <v>0</v>
      </c>
      <c r="T843" s="153">
        <f>IF(Cartilha_GLOBAL!R843=0,0,IF(Cartilha_GLOBAL!R843&gt;0,"c","b"))</f>
        <v>0</v>
      </c>
    </row>
    <row r="844" ht="33.75" hidden="1" spans="1:20">
      <c r="A844" s="158">
        <f>Cartilha_GLOBAL!A844</f>
        <v>92849</v>
      </c>
      <c r="B844" s="94" t="str">
        <f>Cartilha_GLOBAL!B844</f>
        <v>SINAPI</v>
      </c>
      <c r="C844" s="104" t="str">
        <f>Cartilha_GLOBAL!C844</f>
        <v>TUBO DE CONCRETO PARA REDES COLETORAS DE ESGOTO SANITÁRIO, DIÂMETRO DE 300 MM, JUNTA ELÁSTICA, INSTALADO EM LOCAL COM ALTO NÍVEL DE INTERFERÊNCIAS - FORNECIMENTO E ASSENTAMENTO. AF_12/2015</v>
      </c>
      <c r="D844" s="94" t="str">
        <f>Cartilha_GLOBAL!D844</f>
        <v>M</v>
      </c>
      <c r="E844" s="105">
        <f>Cartilha_GLOBAL!$E844</f>
        <v>163.98</v>
      </c>
      <c r="F844" s="182">
        <f>Cartilha_GLOBAL!$F844</f>
        <v>201.27</v>
      </c>
      <c r="G844" s="108"/>
      <c r="H844" s="107">
        <f t="shared" si="49"/>
        <v>0</v>
      </c>
      <c r="I844" s="143">
        <f t="shared" si="50"/>
        <v>0</v>
      </c>
      <c r="J844" s="142"/>
      <c r="K844" s="146"/>
      <c r="L844" s="7" t="str">
        <f t="shared" si="51"/>
        <v/>
      </c>
      <c r="M844" s="7" t="str">
        <f t="shared" si="52"/>
        <v/>
      </c>
      <c r="N844" s="7" t="str">
        <f>Cartilha_GLOBAL!N844</f>
        <v/>
      </c>
      <c r="O844" s="144"/>
      <c r="Q844" s="151"/>
      <c r="R844" s="152">
        <v>0</v>
      </c>
      <c r="T844" s="153">
        <f>IF(Cartilha_GLOBAL!R844=0,0,IF(Cartilha_GLOBAL!R844&gt;0,"c","b"))</f>
        <v>0</v>
      </c>
    </row>
    <row r="845" ht="33.75" hidden="1" spans="1:20">
      <c r="A845" s="158">
        <f>Cartilha_GLOBAL!A845</f>
        <v>92851</v>
      </c>
      <c r="B845" s="94" t="str">
        <f>Cartilha_GLOBAL!B845</f>
        <v>SINAPI</v>
      </c>
      <c r="C845" s="104" t="str">
        <f>Cartilha_GLOBAL!C845</f>
        <v>TUBO DE CONCRETO PARA REDES COLETORAS DE ESGOTO SANITÁRIO, DIÂMETRO DE 400 MM, JUNTA ELÁSTICA, INSTALADO EM LOCAL COM ALTO NÍVEL DE INTERFERÊNCIAS - FORNECIMENTO E ASSENTAMENTO. AF_12/2015</v>
      </c>
      <c r="D845" s="94" t="str">
        <f>Cartilha_GLOBAL!D845</f>
        <v>M</v>
      </c>
      <c r="E845" s="105">
        <f>Cartilha_GLOBAL!$E845</f>
        <v>174.4</v>
      </c>
      <c r="F845" s="182">
        <f>Cartilha_GLOBAL!$F845</f>
        <v>214.06</v>
      </c>
      <c r="G845" s="108"/>
      <c r="H845" s="107">
        <f t="shared" si="49"/>
        <v>0</v>
      </c>
      <c r="I845" s="143">
        <f t="shared" si="50"/>
        <v>0</v>
      </c>
      <c r="J845" s="142"/>
      <c r="K845" s="146"/>
      <c r="L845" s="7" t="str">
        <f t="shared" si="51"/>
        <v/>
      </c>
      <c r="M845" s="7" t="str">
        <f t="shared" si="52"/>
        <v/>
      </c>
      <c r="N845" s="7" t="str">
        <f>Cartilha_GLOBAL!N845</f>
        <v/>
      </c>
      <c r="O845" s="144"/>
      <c r="Q845" s="151"/>
      <c r="R845" s="152">
        <v>0</v>
      </c>
      <c r="T845" s="153">
        <f>IF(Cartilha_GLOBAL!R845=0,0,IF(Cartilha_GLOBAL!R845&gt;0,"c","b"))</f>
        <v>0</v>
      </c>
    </row>
    <row r="846" ht="33.75" hidden="1" spans="1:20">
      <c r="A846" s="158">
        <f>Cartilha_GLOBAL!A846</f>
        <v>92853</v>
      </c>
      <c r="B846" s="94" t="str">
        <f>Cartilha_GLOBAL!B846</f>
        <v>SINAPI</v>
      </c>
      <c r="C846" s="104" t="str">
        <f>Cartilha_GLOBAL!C846</f>
        <v>TUBO DE CONCRETO PARA REDES COLETORAS DE ESGOTO SANITÁRIO, DIÂMETRO DE 500 MM, JUNTA ELÁSTICA, INSTALADO EM LOCAL COM ALTO NÍVEL DE INTERFERÊNCIAS - FORNECIMENTO E ASSENTAMENTO. AF_12/2015</v>
      </c>
      <c r="D846" s="94" t="str">
        <f>Cartilha_GLOBAL!D846</f>
        <v>M</v>
      </c>
      <c r="E846" s="105">
        <f>Cartilha_GLOBAL!$E846</f>
        <v>299.65</v>
      </c>
      <c r="F846" s="182">
        <f>Cartilha_GLOBAL!$F846</f>
        <v>367.79</v>
      </c>
      <c r="G846" s="108"/>
      <c r="H846" s="107">
        <f t="shared" si="49"/>
        <v>0</v>
      </c>
      <c r="I846" s="143">
        <f t="shared" si="50"/>
        <v>0</v>
      </c>
      <c r="J846" s="142"/>
      <c r="K846" s="146"/>
      <c r="L846" s="7" t="str">
        <f t="shared" si="51"/>
        <v/>
      </c>
      <c r="M846" s="7" t="str">
        <f t="shared" si="52"/>
        <v/>
      </c>
      <c r="N846" s="7" t="str">
        <f>Cartilha_GLOBAL!N846</f>
        <v/>
      </c>
      <c r="O846" s="144"/>
      <c r="Q846" s="151"/>
      <c r="R846" s="152">
        <v>0</v>
      </c>
      <c r="T846" s="153">
        <f>IF(Cartilha_GLOBAL!R846=0,0,IF(Cartilha_GLOBAL!R846&gt;0,"c","b"))</f>
        <v>0</v>
      </c>
    </row>
    <row r="847" ht="33.75" hidden="1" spans="1:20">
      <c r="A847" s="158">
        <f>Cartilha_GLOBAL!A847</f>
        <v>92855</v>
      </c>
      <c r="B847" s="94" t="str">
        <f>Cartilha_GLOBAL!B847</f>
        <v>SINAPI</v>
      </c>
      <c r="C847" s="104" t="str">
        <f>Cartilha_GLOBAL!C847</f>
        <v>TUBO DE CONCRETO PARA REDES COLETORAS DE ESGOTO SANITÁRIO, DIÂMETRO DE 600 MM, JUNTA ELÁSTICA, INSTALADO EM LOCAL COM ALTO NÍVEL DE INTERFERÊNCIAS - FORNECIMENTO E ASSENTAMENTO. AF_12/2015</v>
      </c>
      <c r="D847" s="94" t="str">
        <f>Cartilha_GLOBAL!D847</f>
        <v>M</v>
      </c>
      <c r="E847" s="105">
        <f>Cartilha_GLOBAL!$E847</f>
        <v>365.68</v>
      </c>
      <c r="F847" s="182">
        <f>Cartilha_GLOBAL!$F847</f>
        <v>448.84</v>
      </c>
      <c r="G847" s="108"/>
      <c r="H847" s="107">
        <f t="shared" si="49"/>
        <v>0</v>
      </c>
      <c r="I847" s="143">
        <f t="shared" si="50"/>
        <v>0</v>
      </c>
      <c r="J847" s="142"/>
      <c r="K847" s="146"/>
      <c r="L847" s="7" t="str">
        <f t="shared" si="51"/>
        <v/>
      </c>
      <c r="M847" s="7" t="str">
        <f t="shared" si="52"/>
        <v/>
      </c>
      <c r="N847" s="7" t="str">
        <f>Cartilha_GLOBAL!N847</f>
        <v/>
      </c>
      <c r="O847" s="144"/>
      <c r="Q847" s="151"/>
      <c r="R847" s="152">
        <v>0</v>
      </c>
      <c r="T847" s="153">
        <f>IF(Cartilha_GLOBAL!R847=0,0,IF(Cartilha_GLOBAL!R847&gt;0,"c","b"))</f>
        <v>0</v>
      </c>
    </row>
    <row r="848" ht="33.75" hidden="1" spans="1:20">
      <c r="A848" s="158">
        <f>Cartilha_GLOBAL!A848</f>
        <v>92857</v>
      </c>
      <c r="B848" s="94" t="str">
        <f>Cartilha_GLOBAL!B848</f>
        <v>SINAPI</v>
      </c>
      <c r="C848" s="104" t="str">
        <f>Cartilha_GLOBAL!C848</f>
        <v>TUBO DE CONCRETO PARA REDES COLETORAS DE ESGOTO SANITÁRIO, DIÂMETRO DE 700 MM, JUNTA ELÁSTICA, INSTALADO EM LOCAL COM ALTO NÍVEL DE INTERFERÊNCIAS - FORNECIMENTO E ASSENTAMENTO. AF_12/2015</v>
      </c>
      <c r="D848" s="94" t="str">
        <f>Cartilha_GLOBAL!D848</f>
        <v>M</v>
      </c>
      <c r="E848" s="105">
        <f>Cartilha_GLOBAL!$E848</f>
        <v>472.8</v>
      </c>
      <c r="F848" s="182">
        <f>Cartilha_GLOBAL!$F848</f>
        <v>580.31</v>
      </c>
      <c r="G848" s="108"/>
      <c r="H848" s="107">
        <f t="shared" si="49"/>
        <v>0</v>
      </c>
      <c r="I848" s="143">
        <f t="shared" si="50"/>
        <v>0</v>
      </c>
      <c r="J848" s="142"/>
      <c r="K848" s="146"/>
      <c r="L848" s="7" t="str">
        <f t="shared" si="51"/>
        <v/>
      </c>
      <c r="M848" s="7" t="str">
        <f t="shared" si="52"/>
        <v/>
      </c>
      <c r="N848" s="7" t="str">
        <f>Cartilha_GLOBAL!N848</f>
        <v/>
      </c>
      <c r="O848" s="144"/>
      <c r="Q848" s="151"/>
      <c r="R848" s="152">
        <v>0</v>
      </c>
      <c r="T848" s="153">
        <f>IF(Cartilha_GLOBAL!R848=0,0,IF(Cartilha_GLOBAL!R848&gt;0,"c","b"))</f>
        <v>0</v>
      </c>
    </row>
    <row r="849" ht="33.75" hidden="1" spans="1:20">
      <c r="A849" s="158">
        <f>Cartilha_GLOBAL!A849</f>
        <v>92863</v>
      </c>
      <c r="B849" s="94" t="str">
        <f>Cartilha_GLOBAL!B849</f>
        <v>SINAPI</v>
      </c>
      <c r="C849" s="104" t="str">
        <f>Cartilha_GLOBAL!C849</f>
        <v>TUBO DE CONCRETO PARA REDES COLETORAS DE ESGOTO SANITÁRIO, DIÂMETRO DE 1000 MM, JUNTA ELÁSTICA, INSTALADO EM LOCAL COM ALTO NÍVEL DE INTERFERÊNCIAS - FORNECIMENTO E ASSENTAMENTO. AF_12/2015</v>
      </c>
      <c r="D849" s="94" t="str">
        <f>Cartilha_GLOBAL!D849</f>
        <v>M</v>
      </c>
      <c r="E849" s="105">
        <f>Cartilha_GLOBAL!$E849</f>
        <v>740.94</v>
      </c>
      <c r="F849" s="182">
        <f>Cartilha_GLOBAL!$F849</f>
        <v>909.43</v>
      </c>
      <c r="G849" s="108"/>
      <c r="H849" s="107">
        <f t="shared" si="49"/>
        <v>0</v>
      </c>
      <c r="I849" s="143">
        <f t="shared" si="50"/>
        <v>0</v>
      </c>
      <c r="J849" s="142"/>
      <c r="K849" s="146"/>
      <c r="L849" s="7" t="str">
        <f t="shared" si="51"/>
        <v/>
      </c>
      <c r="M849" s="7" t="str">
        <f t="shared" si="52"/>
        <v/>
      </c>
      <c r="N849" s="7" t="str">
        <f>Cartilha_GLOBAL!N849</f>
        <v/>
      </c>
      <c r="O849" s="144"/>
      <c r="Q849" s="151"/>
      <c r="R849" s="152">
        <v>0</v>
      </c>
      <c r="T849" s="153">
        <f>IF(Cartilha_GLOBAL!R849=0,0,IF(Cartilha_GLOBAL!R849&gt;0,"c","b"))</f>
        <v>0</v>
      </c>
    </row>
    <row r="850" ht="33.75" hidden="1" spans="1:20">
      <c r="A850" s="158">
        <f>Cartilha_GLOBAL!A850</f>
        <v>92210</v>
      </c>
      <c r="B850" s="94" t="str">
        <f>Cartilha_GLOBAL!B850</f>
        <v>SINAPI</v>
      </c>
      <c r="C850" s="104" t="str">
        <f>Cartilha_GLOBAL!C850</f>
        <v>TUBO DE CONCRETO PARA REDES COLETORAS DE ÁGUAS PLUVIAIS, DIÂMETRO DE 400 MM, JUNTA RÍGIDA, INSTALADO EM LOCAL COM BAIXO NÍVEL DE INTERFERÊNCIAS - FORNECIMENTO E ASSENTAMENTO. AF_12/2015</v>
      </c>
      <c r="D850" s="94" t="str">
        <f>Cartilha_GLOBAL!D850</f>
        <v>M</v>
      </c>
      <c r="E850" s="105">
        <f>Cartilha_GLOBAL!$E850</f>
        <v>144.79</v>
      </c>
      <c r="F850" s="182">
        <f>Cartilha_GLOBAL!$F850</f>
        <v>177.72</v>
      </c>
      <c r="G850" s="108"/>
      <c r="H850" s="107">
        <f t="shared" si="49"/>
        <v>0</v>
      </c>
      <c r="I850" s="143">
        <f t="shared" si="50"/>
        <v>0</v>
      </c>
      <c r="J850" s="142"/>
      <c r="K850" s="146"/>
      <c r="L850" s="7" t="str">
        <f t="shared" si="51"/>
        <v/>
      </c>
      <c r="M850" s="7" t="str">
        <f t="shared" si="52"/>
        <v/>
      </c>
      <c r="N850" s="7" t="str">
        <f>Cartilha_GLOBAL!N850</f>
        <v/>
      </c>
      <c r="O850" s="144"/>
      <c r="Q850" s="151"/>
      <c r="R850" s="152">
        <v>0</v>
      </c>
      <c r="T850" s="153">
        <f>IF(Cartilha_GLOBAL!R850=0,0,IF(Cartilha_GLOBAL!R850&gt;0,"c","b"))</f>
        <v>0</v>
      </c>
    </row>
    <row r="851" ht="33.75" hidden="1" spans="1:20">
      <c r="A851" s="158">
        <f>Cartilha_GLOBAL!A851</f>
        <v>92211</v>
      </c>
      <c r="B851" s="94" t="str">
        <f>Cartilha_GLOBAL!B851</f>
        <v>SINAPI</v>
      </c>
      <c r="C851" s="104" t="str">
        <f>Cartilha_GLOBAL!C851</f>
        <v>TUBO DE CONCRETO PARA REDES COLETORAS DE ÁGUAS PLUVIAIS, DIÂMETRO DE 500 MM, JUNTA RÍGIDA, INSTALADO EM LOCAL COM BAIXO NÍVEL DE INTERFERÊNCIAS - FORNECIMENTO E ASSENTAMENTO. AF_12/2015</v>
      </c>
      <c r="D851" s="94" t="str">
        <f>Cartilha_GLOBAL!D851</f>
        <v>M</v>
      </c>
      <c r="E851" s="105">
        <f>Cartilha_GLOBAL!$E851</f>
        <v>174.29</v>
      </c>
      <c r="F851" s="182">
        <f>Cartilha_GLOBAL!$F851</f>
        <v>213.92</v>
      </c>
      <c r="G851" s="108"/>
      <c r="H851" s="107">
        <f t="shared" si="49"/>
        <v>0</v>
      </c>
      <c r="I851" s="143">
        <f t="shared" si="50"/>
        <v>0</v>
      </c>
      <c r="J851" s="142"/>
      <c r="K851" s="146"/>
      <c r="L851" s="7" t="str">
        <f t="shared" si="51"/>
        <v/>
      </c>
      <c r="M851" s="7" t="str">
        <f t="shared" si="52"/>
        <v/>
      </c>
      <c r="N851" s="7" t="str">
        <f>Cartilha_GLOBAL!N851</f>
        <v/>
      </c>
      <c r="O851" s="144"/>
      <c r="Q851" s="151"/>
      <c r="R851" s="152">
        <v>0</v>
      </c>
      <c r="T851" s="153">
        <f>IF(Cartilha_GLOBAL!R851=0,0,IF(Cartilha_GLOBAL!R851&gt;0,"c","b"))</f>
        <v>0</v>
      </c>
    </row>
    <row r="852" ht="33.75" hidden="1" spans="1:20">
      <c r="A852" s="158">
        <f>Cartilha_GLOBAL!A852</f>
        <v>92212</v>
      </c>
      <c r="B852" s="94" t="str">
        <f>Cartilha_GLOBAL!B852</f>
        <v>SINAPI</v>
      </c>
      <c r="C852" s="104" t="str">
        <f>Cartilha_GLOBAL!C852</f>
        <v>TUBO DE CONCRETO PARA REDES COLETORAS DE ÁGUAS PLUVIAIS, DIÂMETRO DE 600 MM, JUNTA RÍGIDA, INSTALADO EM LOCAL COM BAIXO NÍVEL DE INTERFERÊNCIAS - FORNECIMENTO E ASSENTAMENTO. AF_12/2015</v>
      </c>
      <c r="D852" s="94" t="str">
        <f>Cartilha_GLOBAL!D852</f>
        <v>M</v>
      </c>
      <c r="E852" s="105">
        <f>Cartilha_GLOBAL!$E852</f>
        <v>251.01</v>
      </c>
      <c r="F852" s="182">
        <f>Cartilha_GLOBAL!$F852</f>
        <v>308.09</v>
      </c>
      <c r="G852" s="108"/>
      <c r="H852" s="107">
        <f t="shared" si="49"/>
        <v>0</v>
      </c>
      <c r="I852" s="143">
        <f t="shared" si="50"/>
        <v>0</v>
      </c>
      <c r="J852" s="142"/>
      <c r="K852" s="146"/>
      <c r="L852" s="7" t="str">
        <f t="shared" si="51"/>
        <v/>
      </c>
      <c r="M852" s="7" t="str">
        <f t="shared" si="52"/>
        <v/>
      </c>
      <c r="N852" s="7" t="str">
        <f>Cartilha_GLOBAL!N852</f>
        <v/>
      </c>
      <c r="O852" s="144"/>
      <c r="Q852" s="151"/>
      <c r="R852" s="152">
        <v>0</v>
      </c>
      <c r="T852" s="153">
        <f>IF(Cartilha_GLOBAL!R852=0,0,IF(Cartilha_GLOBAL!R852&gt;0,"c","b"))</f>
        <v>0</v>
      </c>
    </row>
    <row r="853" ht="33.75" hidden="1" spans="1:20">
      <c r="A853" s="158">
        <f>Cartilha_GLOBAL!A853</f>
        <v>92213</v>
      </c>
      <c r="B853" s="94" t="str">
        <f>Cartilha_GLOBAL!B853</f>
        <v>SINAPI</v>
      </c>
      <c r="C853" s="104" t="str">
        <f>Cartilha_GLOBAL!C853</f>
        <v>TUBO DE CONCRETO PARA REDES COLETORAS DE ÁGUAS PLUVIAIS, DIÂMETRO DE 700 MM, JUNTA RÍGIDA, INSTALADO EM LOCAL COM BAIXO NÍVEL DE INTERFERÊNCIAS - FORNECIMENTO E ASSENTAMENTO. AF_12/2015</v>
      </c>
      <c r="D853" s="94" t="str">
        <f>Cartilha_GLOBAL!D853</f>
        <v>M</v>
      </c>
      <c r="E853" s="105">
        <f>Cartilha_GLOBAL!$E853</f>
        <v>324.36</v>
      </c>
      <c r="F853" s="182">
        <f>Cartilha_GLOBAL!$F853</f>
        <v>398.12</v>
      </c>
      <c r="G853" s="108"/>
      <c r="H853" s="107">
        <f t="shared" si="49"/>
        <v>0</v>
      </c>
      <c r="I853" s="143">
        <f t="shared" si="50"/>
        <v>0</v>
      </c>
      <c r="J853" s="142"/>
      <c r="K853" s="146"/>
      <c r="L853" s="7" t="str">
        <f t="shared" si="51"/>
        <v/>
      </c>
      <c r="M853" s="7" t="str">
        <f t="shared" si="52"/>
        <v/>
      </c>
      <c r="N853" s="7" t="str">
        <f>Cartilha_GLOBAL!N853</f>
        <v/>
      </c>
      <c r="O853" s="144"/>
      <c r="Q853" s="151"/>
      <c r="R853" s="152">
        <v>0</v>
      </c>
      <c r="T853" s="153">
        <f>IF(Cartilha_GLOBAL!R853=0,0,IF(Cartilha_GLOBAL!R853&gt;0,"c","b"))</f>
        <v>0</v>
      </c>
    </row>
    <row r="854" ht="33.75" hidden="1" spans="1:20">
      <c r="A854" s="158">
        <f>Cartilha_GLOBAL!A854</f>
        <v>92214</v>
      </c>
      <c r="B854" s="94" t="str">
        <f>Cartilha_GLOBAL!B854</f>
        <v>SINAPI</v>
      </c>
      <c r="C854" s="104" t="str">
        <f>Cartilha_GLOBAL!C854</f>
        <v>TUBO DE CONCRETO PARA REDES COLETORAS DE ÁGUAS PLUVIAIS, DIÂMETRO DE 800 MM, JUNTA RÍGIDA, INSTALADO EM LOCAL COM BAIXO NÍVEL DE INTERFERÊNCIAS - FORNECIMENTO E ASSENTAMENTO. AF_12/2015</v>
      </c>
      <c r="D854" s="94" t="str">
        <f>Cartilha_GLOBAL!D854</f>
        <v>M</v>
      </c>
      <c r="E854" s="105">
        <f>Cartilha_GLOBAL!$E854</f>
        <v>389.52</v>
      </c>
      <c r="F854" s="182">
        <f>Cartilha_GLOBAL!$F854</f>
        <v>478.1</v>
      </c>
      <c r="G854" s="108"/>
      <c r="H854" s="107">
        <f t="shared" si="49"/>
        <v>0</v>
      </c>
      <c r="I854" s="143">
        <f t="shared" si="50"/>
        <v>0</v>
      </c>
      <c r="J854" s="142"/>
      <c r="K854" s="146"/>
      <c r="L854" s="7" t="str">
        <f t="shared" si="51"/>
        <v/>
      </c>
      <c r="M854" s="7" t="str">
        <f t="shared" si="52"/>
        <v/>
      </c>
      <c r="N854" s="7" t="str">
        <f>Cartilha_GLOBAL!N854</f>
        <v/>
      </c>
      <c r="O854" s="144"/>
      <c r="Q854" s="151"/>
      <c r="R854" s="152">
        <v>0</v>
      </c>
      <c r="T854" s="153">
        <f>IF(Cartilha_GLOBAL!R854=0,0,IF(Cartilha_GLOBAL!R854&gt;0,"c","b"))</f>
        <v>0</v>
      </c>
    </row>
    <row r="855" ht="33.75" hidden="1" spans="1:20">
      <c r="A855" s="158">
        <f>Cartilha_GLOBAL!A855</f>
        <v>92215</v>
      </c>
      <c r="B855" s="94" t="str">
        <f>Cartilha_GLOBAL!B855</f>
        <v>SINAPI</v>
      </c>
      <c r="C855" s="104" t="str">
        <f>Cartilha_GLOBAL!C855</f>
        <v>TUBO DE CONCRETO PARA REDES COLETORAS DE ÁGUAS PLUVIAIS, DIÂMETRO DE 900 MM, JUNTA RÍGIDA, INSTALADO EM LOCAL COM BAIXO NÍVEL DE INTERFERÊNCIAS - FORNECIMENTO E ASSENTAMENTO. AF_12/2015</v>
      </c>
      <c r="D855" s="94" t="str">
        <f>Cartilha_GLOBAL!D855</f>
        <v>M</v>
      </c>
      <c r="E855" s="105">
        <f>Cartilha_GLOBAL!$E855</f>
        <v>446.63</v>
      </c>
      <c r="F855" s="182">
        <f>Cartilha_GLOBAL!$F855</f>
        <v>548.19</v>
      </c>
      <c r="G855" s="108"/>
      <c r="H855" s="107">
        <f t="shared" si="49"/>
        <v>0</v>
      </c>
      <c r="I855" s="143">
        <f t="shared" si="50"/>
        <v>0</v>
      </c>
      <c r="J855" s="142"/>
      <c r="K855" s="146"/>
      <c r="L855" s="7" t="str">
        <f t="shared" si="51"/>
        <v/>
      </c>
      <c r="M855" s="7" t="str">
        <f t="shared" si="52"/>
        <v/>
      </c>
      <c r="N855" s="7" t="str">
        <f>Cartilha_GLOBAL!N855</f>
        <v/>
      </c>
      <c r="O855" s="144"/>
      <c r="Q855" s="151"/>
      <c r="R855" s="152">
        <v>0</v>
      </c>
      <c r="T855" s="153">
        <f>IF(Cartilha_GLOBAL!R855=0,0,IF(Cartilha_GLOBAL!R855&gt;0,"c","b"))</f>
        <v>0</v>
      </c>
    </row>
    <row r="856" ht="33.75" hidden="1" spans="1:20">
      <c r="A856" s="158">
        <f>Cartilha_GLOBAL!A856</f>
        <v>92216</v>
      </c>
      <c r="B856" s="94" t="str">
        <f>Cartilha_GLOBAL!B856</f>
        <v>SINAPI</v>
      </c>
      <c r="C856" s="104" t="str">
        <f>Cartilha_GLOBAL!C856</f>
        <v>TUBO DE CONCRETO PARA REDES COLETORAS DE ÁGUAS PLUVIAIS, DIÂMETRO DE 1000 MM, JUNTA RÍGIDA, INSTALADO EM LOCAL COM BAIXO NÍVEL DE INTERFERÊNCIAS - FORNECIMENTO E ASSENTAMENTO. AF_12/2015</v>
      </c>
      <c r="D856" s="94" t="str">
        <f>Cartilha_GLOBAL!D856</f>
        <v>M</v>
      </c>
      <c r="E856" s="105">
        <f>Cartilha_GLOBAL!$E856</f>
        <v>471.26</v>
      </c>
      <c r="F856" s="182">
        <f>Cartilha_GLOBAL!$F856</f>
        <v>578.42</v>
      </c>
      <c r="G856" s="108"/>
      <c r="H856" s="107">
        <f t="shared" ref="H856:H919" si="53">IF(G856=0,0,F856)</f>
        <v>0</v>
      </c>
      <c r="I856" s="143">
        <f t="shared" ref="I856:I919" si="54">IF(ISBLANK(G856),0,IF(R856=0,ROUND(G856*H856,2),IF(R856="b",ROUNDDOWN(G856*H856,2),ROUNDUP(G856*H856,2))))</f>
        <v>0</v>
      </c>
      <c r="J856" s="142"/>
      <c r="K856" s="146"/>
      <c r="L856" s="7" t="str">
        <f t="shared" ref="L856:L919" si="55">IF(K856="X","x",IF(K856="xx","x",IF(I856&gt;0,"x","")))</f>
        <v/>
      </c>
      <c r="M856" s="7" t="str">
        <f t="shared" ref="M856:M919" si="56">IF(K856="X","x",IF(K856="xx","x",IF(I856&gt;0,"x","")))</f>
        <v/>
      </c>
      <c r="N856" s="7" t="str">
        <f>Cartilha_GLOBAL!N856</f>
        <v/>
      </c>
      <c r="O856" s="144"/>
      <c r="Q856" s="151"/>
      <c r="R856" s="152">
        <v>0</v>
      </c>
      <c r="T856" s="153">
        <f>IF(Cartilha_GLOBAL!R856=0,0,IF(Cartilha_GLOBAL!R856&gt;0,"c","b"))</f>
        <v>0</v>
      </c>
    </row>
    <row r="857" ht="33.75" hidden="1" spans="1:20">
      <c r="A857" s="158">
        <f>Cartilha_GLOBAL!A857</f>
        <v>92219</v>
      </c>
      <c r="B857" s="94" t="str">
        <f>Cartilha_GLOBAL!B857</f>
        <v>SINAPI</v>
      </c>
      <c r="C857" s="104" t="str">
        <f>Cartilha_GLOBAL!C857</f>
        <v>TUBO DE CONCRETO PARA REDES COLETORAS DE ÁGUAS PLUVIAIS, DIÂMETRO DE 400 MM, JUNTA RÍGIDA, INSTALADO EM LOCAL COM ALTO NÍVEL DE INTERFERÊNCIAS - FORNECIMENTO E ASSENTAMENTO. AF_12/2015</v>
      </c>
      <c r="D857" s="94" t="str">
        <f>Cartilha_GLOBAL!D857</f>
        <v>M</v>
      </c>
      <c r="E857" s="105">
        <f>Cartilha_GLOBAL!$E857</f>
        <v>156.29</v>
      </c>
      <c r="F857" s="182">
        <f>Cartilha_GLOBAL!$F857</f>
        <v>191.83</v>
      </c>
      <c r="G857" s="108"/>
      <c r="H857" s="107">
        <f t="shared" si="53"/>
        <v>0</v>
      </c>
      <c r="I857" s="143">
        <f t="shared" si="54"/>
        <v>0</v>
      </c>
      <c r="J857" s="142"/>
      <c r="K857" s="146"/>
      <c r="L857" s="7" t="str">
        <f t="shared" si="55"/>
        <v/>
      </c>
      <c r="M857" s="7" t="str">
        <f t="shared" si="56"/>
        <v/>
      </c>
      <c r="N857" s="7" t="str">
        <f>Cartilha_GLOBAL!N857</f>
        <v/>
      </c>
      <c r="O857" s="144"/>
      <c r="Q857" s="151"/>
      <c r="R857" s="152">
        <v>0</v>
      </c>
      <c r="T857" s="153">
        <f>IF(Cartilha_GLOBAL!R857=0,0,IF(Cartilha_GLOBAL!R857&gt;0,"c","b"))</f>
        <v>0</v>
      </c>
    </row>
    <row r="858" ht="33.75" hidden="1" spans="1:20">
      <c r="A858" s="158">
        <f>Cartilha_GLOBAL!A858</f>
        <v>92220</v>
      </c>
      <c r="B858" s="94" t="str">
        <f>Cartilha_GLOBAL!B858</f>
        <v>SINAPI</v>
      </c>
      <c r="C858" s="104" t="str">
        <f>Cartilha_GLOBAL!C858</f>
        <v>TUBO DE CONCRETO PARA REDES COLETORAS DE ÁGUAS PLUVIAIS, DIÂMETRO DE 500 MM, JUNTA RÍGIDA, INSTALADO EM LOCAL COM ALTO NÍVEL DE INTERFERÊNCIAS - FORNECIMENTO E ASSENTAMENTO. AF_12/2015</v>
      </c>
      <c r="D858" s="94" t="str">
        <f>Cartilha_GLOBAL!D858</f>
        <v>M</v>
      </c>
      <c r="E858" s="105">
        <f>Cartilha_GLOBAL!$E858</f>
        <v>188.54</v>
      </c>
      <c r="F858" s="182">
        <f>Cartilha_GLOBAL!$F858</f>
        <v>231.41</v>
      </c>
      <c r="G858" s="108"/>
      <c r="H858" s="107">
        <f t="shared" si="53"/>
        <v>0</v>
      </c>
      <c r="I858" s="143">
        <f t="shared" si="54"/>
        <v>0</v>
      </c>
      <c r="J858" s="142"/>
      <c r="K858" s="146"/>
      <c r="L858" s="7" t="str">
        <f t="shared" si="55"/>
        <v/>
      </c>
      <c r="M858" s="7" t="str">
        <f t="shared" si="56"/>
        <v/>
      </c>
      <c r="N858" s="7" t="str">
        <f>Cartilha_GLOBAL!N858</f>
        <v/>
      </c>
      <c r="O858" s="144"/>
      <c r="Q858" s="151"/>
      <c r="R858" s="152">
        <v>0</v>
      </c>
      <c r="T858" s="153">
        <f>IF(Cartilha_GLOBAL!R858=0,0,IF(Cartilha_GLOBAL!R858&gt;0,"c","b"))</f>
        <v>0</v>
      </c>
    </row>
    <row r="859" ht="33.75" hidden="1" spans="1:20">
      <c r="A859" s="158">
        <f>Cartilha_GLOBAL!A859</f>
        <v>92221</v>
      </c>
      <c r="B859" s="94" t="str">
        <f>Cartilha_GLOBAL!B859</f>
        <v>SINAPI</v>
      </c>
      <c r="C859" s="104" t="str">
        <f>Cartilha_GLOBAL!C859</f>
        <v>TUBO DE CONCRETO PARA REDES COLETORAS DE ÁGUAS PLUVIAIS, DIÂMETRO DE 600 MM, JUNTA RÍGIDA, INSTALADO EM LOCAL COM ALTO NÍVEL DE INTERFERÊNCIAS - FORNECIMENTO E ASSENTAMENTO. AF_12/2015</v>
      </c>
      <c r="D859" s="94" t="str">
        <f>Cartilha_GLOBAL!D859</f>
        <v>M</v>
      </c>
      <c r="E859" s="105">
        <f>Cartilha_GLOBAL!$E859</f>
        <v>267.71</v>
      </c>
      <c r="F859" s="182">
        <f>Cartilha_GLOBAL!$F859</f>
        <v>328.59</v>
      </c>
      <c r="G859" s="108"/>
      <c r="H859" s="107">
        <f t="shared" si="53"/>
        <v>0</v>
      </c>
      <c r="I859" s="143">
        <f t="shared" si="54"/>
        <v>0</v>
      </c>
      <c r="J859" s="142"/>
      <c r="K859" s="146"/>
      <c r="L859" s="7" t="str">
        <f t="shared" si="55"/>
        <v/>
      </c>
      <c r="M859" s="7" t="str">
        <f t="shared" si="56"/>
        <v/>
      </c>
      <c r="N859" s="7" t="str">
        <f>Cartilha_GLOBAL!N859</f>
        <v/>
      </c>
      <c r="O859" s="144"/>
      <c r="Q859" s="151"/>
      <c r="R859" s="152">
        <v>0</v>
      </c>
      <c r="T859" s="153">
        <f>IF(Cartilha_GLOBAL!R859=0,0,IF(Cartilha_GLOBAL!R859&gt;0,"c","b"))</f>
        <v>0</v>
      </c>
    </row>
    <row r="860" ht="33.75" hidden="1" spans="1:20">
      <c r="A860" s="158">
        <f>Cartilha_GLOBAL!A860</f>
        <v>92222</v>
      </c>
      <c r="B860" s="94" t="str">
        <f>Cartilha_GLOBAL!B860</f>
        <v>SINAPI</v>
      </c>
      <c r="C860" s="104" t="str">
        <f>Cartilha_GLOBAL!C860</f>
        <v>TUBO DE CONCRETO PARA REDES COLETORAS DE ÁGUAS PLUVIAIS, DIÂMETRO DE 700 MM, JUNTA RÍGIDA, INSTALADO EM LOCAL COM ALTO NÍVEL DE INTERFERÊNCIAS - FORNECIMENTO E ASSENTAMENTO. AF_12/2015</v>
      </c>
      <c r="D860" s="94" t="str">
        <f>Cartilha_GLOBAL!D860</f>
        <v>M</v>
      </c>
      <c r="E860" s="105">
        <f>Cartilha_GLOBAL!$E860</f>
        <v>343.75</v>
      </c>
      <c r="F860" s="182">
        <f>Cartilha_GLOBAL!$F860</f>
        <v>421.92</v>
      </c>
      <c r="G860" s="108"/>
      <c r="H860" s="107">
        <f t="shared" si="53"/>
        <v>0</v>
      </c>
      <c r="I860" s="143">
        <f t="shared" si="54"/>
        <v>0</v>
      </c>
      <c r="J860" s="142"/>
      <c r="K860" s="146"/>
      <c r="L860" s="7" t="str">
        <f t="shared" si="55"/>
        <v/>
      </c>
      <c r="M860" s="7" t="str">
        <f t="shared" si="56"/>
        <v/>
      </c>
      <c r="N860" s="7" t="str">
        <f>Cartilha_GLOBAL!N860</f>
        <v/>
      </c>
      <c r="O860" s="144"/>
      <c r="Q860" s="151"/>
      <c r="R860" s="152">
        <v>0</v>
      </c>
      <c r="T860" s="153">
        <f>IF(Cartilha_GLOBAL!R860=0,0,IF(Cartilha_GLOBAL!R860&gt;0,"c","b"))</f>
        <v>0</v>
      </c>
    </row>
    <row r="861" ht="33.75" hidden="1" spans="1:20">
      <c r="A861" s="158">
        <f>Cartilha_GLOBAL!A861</f>
        <v>92223</v>
      </c>
      <c r="B861" s="94" t="str">
        <f>Cartilha_GLOBAL!B861</f>
        <v>SINAPI</v>
      </c>
      <c r="C861" s="104" t="str">
        <f>Cartilha_GLOBAL!C861</f>
        <v>TUBO DE CONCRETO PARA REDES COLETORAS DE ÁGUAS PLUVIAIS, DIÂMETRO DE 800 MM, JUNTA RÍGIDA, INSTALADO EM LOCAL COM ALTO NÍVEL DE INTERFERÊNCIAS - FORNECIMENTO E ASSENTAMENTO. AF_12/2015</v>
      </c>
      <c r="D861" s="94" t="str">
        <f>Cartilha_GLOBAL!D861</f>
        <v>M</v>
      </c>
      <c r="E861" s="105">
        <f>Cartilha_GLOBAL!$E861</f>
        <v>411.22</v>
      </c>
      <c r="F861" s="182">
        <f>Cartilha_GLOBAL!$F861</f>
        <v>504.73</v>
      </c>
      <c r="G861" s="108"/>
      <c r="H861" s="107">
        <f t="shared" si="53"/>
        <v>0</v>
      </c>
      <c r="I861" s="143">
        <f t="shared" si="54"/>
        <v>0</v>
      </c>
      <c r="J861" s="142"/>
      <c r="K861" s="146"/>
      <c r="L861" s="7" t="str">
        <f t="shared" si="55"/>
        <v/>
      </c>
      <c r="M861" s="7" t="str">
        <f t="shared" si="56"/>
        <v/>
      </c>
      <c r="N861" s="7" t="str">
        <f>Cartilha_GLOBAL!N861</f>
        <v/>
      </c>
      <c r="O861" s="144"/>
      <c r="Q861" s="151"/>
      <c r="R861" s="152">
        <v>0</v>
      </c>
      <c r="T861" s="153">
        <f>IF(Cartilha_GLOBAL!R861=0,0,IF(Cartilha_GLOBAL!R861&gt;0,"c","b"))</f>
        <v>0</v>
      </c>
    </row>
    <row r="862" ht="33.75" hidden="1" spans="1:20">
      <c r="A862" s="158">
        <f>Cartilha_GLOBAL!A862</f>
        <v>92224</v>
      </c>
      <c r="B862" s="94" t="str">
        <f>Cartilha_GLOBAL!B862</f>
        <v>SINAPI</v>
      </c>
      <c r="C862" s="104" t="str">
        <f>Cartilha_GLOBAL!C862</f>
        <v>TUBO DE CONCRETO PARA REDES COLETORAS DE ÁGUAS PLUVIAIS, DIÂMETRO DE 900 MM, JUNTA RÍGIDA, INSTALADO EM LOCAL COM ALTO NÍVEL DE INTERFERÊNCIAS - FORNECIMENTO E ASSENTAMENTO. AF_12/2015</v>
      </c>
      <c r="D862" s="94" t="str">
        <f>Cartilha_GLOBAL!D862</f>
        <v>M</v>
      </c>
      <c r="E862" s="105">
        <f>Cartilha_GLOBAL!$E862</f>
        <v>470.73</v>
      </c>
      <c r="F862" s="182">
        <f>Cartilha_GLOBAL!$F862</f>
        <v>577.77</v>
      </c>
      <c r="G862" s="108"/>
      <c r="H862" s="107">
        <f t="shared" si="53"/>
        <v>0</v>
      </c>
      <c r="I862" s="143">
        <f t="shared" si="54"/>
        <v>0</v>
      </c>
      <c r="J862" s="142"/>
      <c r="K862" s="146"/>
      <c r="L862" s="7" t="str">
        <f t="shared" si="55"/>
        <v/>
      </c>
      <c r="M862" s="7" t="str">
        <f t="shared" si="56"/>
        <v/>
      </c>
      <c r="N862" s="7" t="str">
        <f>Cartilha_GLOBAL!N862</f>
        <v/>
      </c>
      <c r="O862" s="144"/>
      <c r="Q862" s="151"/>
      <c r="R862" s="152">
        <v>0</v>
      </c>
      <c r="T862" s="153">
        <f>IF(Cartilha_GLOBAL!R862=0,0,IF(Cartilha_GLOBAL!R862&gt;0,"c","b"))</f>
        <v>0</v>
      </c>
    </row>
    <row r="863" ht="33.75" hidden="1" spans="1:20">
      <c r="A863" s="158">
        <f>Cartilha_GLOBAL!A863</f>
        <v>92226</v>
      </c>
      <c r="B863" s="94" t="str">
        <f>Cartilha_GLOBAL!B863</f>
        <v>SINAPI</v>
      </c>
      <c r="C863" s="104" t="str">
        <f>Cartilha_GLOBAL!C863</f>
        <v>TUBO DE CONCRETO PARA REDES COLETORAS DE ÁGUAS PLUVIAIS, DIÂMETRO DE 1000 MM, JUNTA RÍGIDA, INSTALADO EM LOCAL COM ALTO NÍVEL DE INTERFERÊNCIAS - FORNECIMENTO E ASSENTAMENTO. AF_12/2015</v>
      </c>
      <c r="D863" s="94" t="str">
        <f>Cartilha_GLOBAL!D863</f>
        <v>M</v>
      </c>
      <c r="E863" s="105">
        <f>Cartilha_GLOBAL!$E863</f>
        <v>498.23</v>
      </c>
      <c r="F863" s="182">
        <f>Cartilha_GLOBAL!$F863</f>
        <v>611.53</v>
      </c>
      <c r="G863" s="108"/>
      <c r="H863" s="107">
        <f t="shared" si="53"/>
        <v>0</v>
      </c>
      <c r="I863" s="143">
        <f t="shared" si="54"/>
        <v>0</v>
      </c>
      <c r="J863" s="142"/>
      <c r="K863" s="146"/>
      <c r="L863" s="7" t="str">
        <f t="shared" si="55"/>
        <v/>
      </c>
      <c r="M863" s="7" t="str">
        <f t="shared" si="56"/>
        <v/>
      </c>
      <c r="N863" s="7" t="str">
        <f>Cartilha_GLOBAL!N863</f>
        <v/>
      </c>
      <c r="O863" s="144"/>
      <c r="Q863" s="151"/>
      <c r="R863" s="152">
        <v>0</v>
      </c>
      <c r="T863" s="153">
        <f>IF(Cartilha_GLOBAL!R863=0,0,IF(Cartilha_GLOBAL!R863&gt;0,"c","b"))</f>
        <v>0</v>
      </c>
    </row>
    <row r="864" ht="33.75" hidden="1" spans="1:20">
      <c r="A864" s="158">
        <f>Cartilha_GLOBAL!A864</f>
        <v>92816</v>
      </c>
      <c r="B864" s="94" t="str">
        <f>Cartilha_GLOBAL!B864</f>
        <v>SINAPI</v>
      </c>
      <c r="C864" s="104" t="str">
        <f>Cartilha_GLOBAL!C864</f>
        <v>TUBO DE CONCRETO PARA REDES COLETORAS DE ÁGUAS PLUVIAIS, DIÂMETRO DE 1200 MM, JUNTA RÍGIDA, INSTALADO EM LOCAL COM BAIXO NÍVEL DE INTERFERÊNCIAS - FORNECIMENTO E ASSENTAMENTO. AF_12/2015</v>
      </c>
      <c r="D864" s="94" t="str">
        <f>Cartilha_GLOBAL!D864</f>
        <v>M</v>
      </c>
      <c r="E864" s="105">
        <f>Cartilha_GLOBAL!$E864</f>
        <v>667.53</v>
      </c>
      <c r="F864" s="182">
        <f>Cartilha_GLOBAL!$F864</f>
        <v>819.33</v>
      </c>
      <c r="G864" s="108"/>
      <c r="H864" s="107">
        <f t="shared" si="53"/>
        <v>0</v>
      </c>
      <c r="I864" s="143">
        <f t="shared" si="54"/>
        <v>0</v>
      </c>
      <c r="J864" s="142"/>
      <c r="K864" s="146"/>
      <c r="L864" s="7" t="str">
        <f t="shared" si="55"/>
        <v/>
      </c>
      <c r="M864" s="7" t="str">
        <f t="shared" si="56"/>
        <v/>
      </c>
      <c r="N864" s="7" t="str">
        <f>Cartilha_GLOBAL!N864</f>
        <v/>
      </c>
      <c r="O864" s="144"/>
      <c r="Q864" s="151"/>
      <c r="R864" s="152">
        <v>0</v>
      </c>
      <c r="T864" s="153">
        <f>IF(Cartilha_GLOBAL!R864=0,0,IF(Cartilha_GLOBAL!R864&gt;0,"c","b"))</f>
        <v>0</v>
      </c>
    </row>
    <row r="865" ht="33.75" hidden="1" spans="1:20">
      <c r="A865" s="158">
        <f>Cartilha_GLOBAL!A865</f>
        <v>92818</v>
      </c>
      <c r="B865" s="94" t="str">
        <f>Cartilha_GLOBAL!B865</f>
        <v>SINAPI</v>
      </c>
      <c r="C865" s="104" t="str">
        <f>Cartilha_GLOBAL!C865</f>
        <v>TUBO DE CONCRETO PARA REDES COLETORAS DE ÁGUAS PLUVIAIS, DIÂMETRO DE 1500 MM, JUNTA RÍGIDA, INSTALADO EM LOCAL COM BAIXO NÍVEL DE INTERFERÊNCIAS - FORNECIMENTO E ASSENTAMENTO. AF_12/2015</v>
      </c>
      <c r="D865" s="94" t="str">
        <f>Cartilha_GLOBAL!D865</f>
        <v>M</v>
      </c>
      <c r="E865" s="105">
        <f>Cartilha_GLOBAL!$E865</f>
        <v>947.82</v>
      </c>
      <c r="F865" s="182">
        <f>Cartilha_GLOBAL!$F865</f>
        <v>1163.35</v>
      </c>
      <c r="G865" s="108"/>
      <c r="H865" s="107">
        <f t="shared" si="53"/>
        <v>0</v>
      </c>
      <c r="I865" s="143">
        <f t="shared" si="54"/>
        <v>0</v>
      </c>
      <c r="J865" s="142"/>
      <c r="K865" s="146"/>
      <c r="L865" s="7" t="str">
        <f t="shared" si="55"/>
        <v/>
      </c>
      <c r="M865" s="7" t="str">
        <f t="shared" si="56"/>
        <v/>
      </c>
      <c r="N865" s="7" t="str">
        <f>Cartilha_GLOBAL!N865</f>
        <v/>
      </c>
      <c r="O865" s="144"/>
      <c r="Q865" s="151"/>
      <c r="R865" s="152">
        <v>0</v>
      </c>
      <c r="T865" s="153">
        <f>IF(Cartilha_GLOBAL!R865=0,0,IF(Cartilha_GLOBAL!R865&gt;0,"c","b"))</f>
        <v>0</v>
      </c>
    </row>
    <row r="866" ht="33.75" hidden="1" spans="1:20">
      <c r="A866" s="158">
        <f>Cartilha_GLOBAL!A866</f>
        <v>92829</v>
      </c>
      <c r="B866" s="94" t="str">
        <f>Cartilha_GLOBAL!B866</f>
        <v>SINAPI</v>
      </c>
      <c r="C866" s="104" t="str">
        <f>Cartilha_GLOBAL!C866</f>
        <v>TUBO DE CONCRETO PARA REDES COLETORAS DE ÁGUAS PLUVIAIS, DIÂMETRO DE 1200 MM, JUNTA RÍGIDA, INSTALADO EM LOCAL COM ALTO NÍVEL DE INTERFERÊNCIAS - FORNECIMENTO E ASSENTAMENTO. AF_12/2015</v>
      </c>
      <c r="D866" s="94" t="str">
        <f>Cartilha_GLOBAL!D866</f>
        <v>M</v>
      </c>
      <c r="E866" s="105">
        <f>Cartilha_GLOBAL!$E866</f>
        <v>699.37</v>
      </c>
      <c r="F866" s="182">
        <f>Cartilha_GLOBAL!$F866</f>
        <v>858.41</v>
      </c>
      <c r="G866" s="108"/>
      <c r="H866" s="107">
        <f t="shared" si="53"/>
        <v>0</v>
      </c>
      <c r="I866" s="143">
        <f t="shared" si="54"/>
        <v>0</v>
      </c>
      <c r="J866" s="142"/>
      <c r="K866" s="145"/>
      <c r="L866" s="7" t="str">
        <f t="shared" si="55"/>
        <v/>
      </c>
      <c r="M866" s="7" t="str">
        <f t="shared" si="56"/>
        <v/>
      </c>
      <c r="N866" s="7" t="str">
        <f>Cartilha_GLOBAL!N866</f>
        <v/>
      </c>
      <c r="O866" s="144"/>
      <c r="Q866" s="151"/>
      <c r="R866" s="152">
        <v>0</v>
      </c>
      <c r="T866" s="153">
        <f>IF(Cartilha_GLOBAL!R866=0,0,IF(Cartilha_GLOBAL!R866&gt;0,"c","b"))</f>
        <v>0</v>
      </c>
    </row>
    <row r="867" ht="33.75" hidden="1" spans="1:20">
      <c r="A867" s="158">
        <f>Cartilha_GLOBAL!A867</f>
        <v>92831</v>
      </c>
      <c r="B867" s="94" t="str">
        <f>Cartilha_GLOBAL!B867</f>
        <v>SINAPI</v>
      </c>
      <c r="C867" s="104" t="str">
        <f>Cartilha_GLOBAL!C867</f>
        <v>TUBO DE CONCRETO PARA REDES COLETORAS DE ÁGUAS PLUVIAIS, DIÂMETRO DE 1500 MM, JUNTA RÍGIDA, INSTALADO EM LOCAL COM ALTO NÍVEL DE INTERFERÊNCIAS - FORNECIMENTO E ASSENTAMENTO. AF_12/2015</v>
      </c>
      <c r="D867" s="94" t="str">
        <f>Cartilha_GLOBAL!D867</f>
        <v>M</v>
      </c>
      <c r="E867" s="105">
        <f>Cartilha_GLOBAL!$E867</f>
        <v>986.99</v>
      </c>
      <c r="F867" s="182">
        <f>Cartilha_GLOBAL!$F867</f>
        <v>1211.43</v>
      </c>
      <c r="G867" s="108"/>
      <c r="H867" s="107">
        <f t="shared" si="53"/>
        <v>0</v>
      </c>
      <c r="I867" s="143">
        <f t="shared" si="54"/>
        <v>0</v>
      </c>
      <c r="J867" s="142"/>
      <c r="K867" s="146"/>
      <c r="L867" s="7" t="str">
        <f t="shared" si="55"/>
        <v/>
      </c>
      <c r="M867" s="7" t="str">
        <f t="shared" si="56"/>
        <v/>
      </c>
      <c r="N867" s="7" t="str">
        <f>Cartilha_GLOBAL!N867</f>
        <v/>
      </c>
      <c r="O867" s="144"/>
      <c r="Q867" s="151"/>
      <c r="R867" s="152">
        <v>0</v>
      </c>
      <c r="T867" s="153">
        <f>IF(Cartilha_GLOBAL!R867=0,0,IF(Cartilha_GLOBAL!R867&gt;0,"c","b"))</f>
        <v>0</v>
      </c>
    </row>
    <row r="868" ht="12.75" hidden="1" spans="1:20">
      <c r="A868" s="154" t="str">
        <f>Cartilha_GLOBAL!A868</f>
        <v>2.3.10</v>
      </c>
      <c r="B868" s="94">
        <f>Cartilha_GLOBAL!B868</f>
        <v>0</v>
      </c>
      <c r="C868" s="161" t="str">
        <f>Cartilha_GLOBAL!C868</f>
        <v>VERTEDOR</v>
      </c>
      <c r="D868" s="94">
        <f>Cartilha_GLOBAL!D868</f>
        <v>0</v>
      </c>
      <c r="E868" s="105">
        <f>Cartilha_GLOBAL!$E868</f>
        <v>0</v>
      </c>
      <c r="F868" s="182">
        <f>Cartilha_GLOBAL!$F868</f>
        <v>0</v>
      </c>
      <c r="G868" s="187"/>
      <c r="H868" s="187">
        <f t="shared" si="53"/>
        <v>0</v>
      </c>
      <c r="I868" s="188">
        <f t="shared" si="54"/>
        <v>0</v>
      </c>
      <c r="J868" s="142"/>
      <c r="K868" s="145" t="str">
        <f>IF(OR(SUM(I868)&gt;0,SUM(I868)&gt;0),"xx","")</f>
        <v/>
      </c>
      <c r="L868" s="7" t="str">
        <f t="shared" si="55"/>
        <v/>
      </c>
      <c r="M868" s="7" t="str">
        <f t="shared" si="56"/>
        <v/>
      </c>
      <c r="N868" s="7" t="str">
        <f>Cartilha_GLOBAL!N868</f>
        <v/>
      </c>
      <c r="O868" s="144"/>
      <c r="Q868" s="151"/>
      <c r="R868" s="152">
        <v>0</v>
      </c>
      <c r="T868" s="153">
        <f>IF(Cartilha_GLOBAL!R868=0,0,IF(Cartilha_GLOBAL!R868&gt;0,"c","b"))</f>
        <v>0</v>
      </c>
    </row>
    <row r="869" ht="12.75" hidden="1" spans="1:20">
      <c r="A869" s="154" t="str">
        <f>Cartilha_GLOBAL!A869</f>
        <v>2.3.11</v>
      </c>
      <c r="B869" s="94">
        <f>Cartilha_GLOBAL!B869</f>
        <v>0</v>
      </c>
      <c r="C869" s="161" t="str">
        <f>Cartilha_GLOBAL!C869</f>
        <v>LEITO FILTRANTE</v>
      </c>
      <c r="D869" s="94">
        <f>Cartilha_GLOBAL!D869</f>
        <v>0</v>
      </c>
      <c r="E869" s="105">
        <f>Cartilha_GLOBAL!$E869</f>
        <v>0</v>
      </c>
      <c r="F869" s="182">
        <f>Cartilha_GLOBAL!$F869</f>
        <v>0</v>
      </c>
      <c r="G869" s="187"/>
      <c r="H869" s="187">
        <f t="shared" si="53"/>
        <v>0</v>
      </c>
      <c r="I869" s="188">
        <f t="shared" si="54"/>
        <v>0</v>
      </c>
      <c r="J869" s="142"/>
      <c r="K869" s="145" t="str">
        <f>IF(OR(SUM(I869)&gt;0,SUM(I869)&gt;0),"xx","")</f>
        <v/>
      </c>
      <c r="L869" s="7" t="str">
        <f t="shared" si="55"/>
        <v/>
      </c>
      <c r="M869" s="7" t="str">
        <f t="shared" si="56"/>
        <v/>
      </c>
      <c r="N869" s="7" t="str">
        <f>Cartilha_GLOBAL!N869</f>
        <v/>
      </c>
      <c r="O869" s="144"/>
      <c r="Q869" s="151"/>
      <c r="R869" s="152">
        <v>0</v>
      </c>
      <c r="T869" s="153">
        <f>IF(Cartilha_GLOBAL!R869=0,0,IF(Cartilha_GLOBAL!R869&gt;0,"c","b"))</f>
        <v>0</v>
      </c>
    </row>
    <row r="870" ht="12.75" hidden="1" spans="1:20">
      <c r="A870" s="154" t="str">
        <f>Cartilha_GLOBAL!A870</f>
        <v>2.4</v>
      </c>
      <c r="B870" s="94">
        <f>Cartilha_GLOBAL!B870</f>
        <v>0</v>
      </c>
      <c r="C870" s="161" t="str">
        <f>Cartilha_GLOBAL!C870</f>
        <v>CAIXAS E COMPLEMENTOS</v>
      </c>
      <c r="D870" s="94">
        <f>Cartilha_GLOBAL!D870</f>
        <v>0</v>
      </c>
      <c r="E870" s="105">
        <f>Cartilha_GLOBAL!$E870</f>
        <v>0</v>
      </c>
      <c r="F870" s="182">
        <f>Cartilha_GLOBAL!$F870</f>
        <v>0</v>
      </c>
      <c r="G870" s="187"/>
      <c r="H870" s="187">
        <f t="shared" si="53"/>
        <v>0</v>
      </c>
      <c r="I870" s="188">
        <f t="shared" si="54"/>
        <v>0</v>
      </c>
      <c r="J870" s="142"/>
      <c r="K870" s="145" t="str">
        <f>IF(OR(SUM(I871:I1201)&gt;0,SUM(I871:I1201)&gt;0),"xx","")</f>
        <v/>
      </c>
      <c r="L870" s="7" t="str">
        <f t="shared" si="55"/>
        <v/>
      </c>
      <c r="M870" s="7" t="str">
        <f t="shared" si="56"/>
        <v/>
      </c>
      <c r="N870" s="7" t="str">
        <f>Cartilha_GLOBAL!N870</f>
        <v/>
      </c>
      <c r="O870" s="144"/>
      <c r="Q870" s="151"/>
      <c r="R870" s="152">
        <v>0</v>
      </c>
      <c r="T870" s="153">
        <f>IF(Cartilha_GLOBAL!R870=0,0,IF(Cartilha_GLOBAL!R870&gt;0,"c","b"))</f>
        <v>0</v>
      </c>
    </row>
    <row r="871" ht="12.75" hidden="1" spans="1:20">
      <c r="A871" s="154" t="str">
        <f>Cartilha_GLOBAL!A871</f>
        <v>2.4.1</v>
      </c>
      <c r="B871" s="94">
        <f>Cartilha_GLOBAL!B871</f>
        <v>0</v>
      </c>
      <c r="C871" s="161" t="str">
        <f>Cartilha_GLOBAL!C871</f>
        <v>MANUTENCAO / REPAROS - CAIXAS E COMPLEMENTOS</v>
      </c>
      <c r="D871" s="94">
        <f>Cartilha_GLOBAL!D871</f>
        <v>0</v>
      </c>
      <c r="E871" s="105">
        <f>Cartilha_GLOBAL!$E871</f>
        <v>0</v>
      </c>
      <c r="F871" s="182">
        <f>Cartilha_GLOBAL!$F871</f>
        <v>0</v>
      </c>
      <c r="G871" s="187"/>
      <c r="H871" s="187">
        <f t="shared" si="53"/>
        <v>0</v>
      </c>
      <c r="I871" s="188">
        <f t="shared" si="54"/>
        <v>0</v>
      </c>
      <c r="J871" s="142"/>
      <c r="K871" s="145" t="str">
        <f>IF(OR(SUM(I871)&gt;0,SUM(I871)&gt;0),"xx","")</f>
        <v/>
      </c>
      <c r="L871" s="7" t="str">
        <f t="shared" si="55"/>
        <v/>
      </c>
      <c r="M871" s="7" t="str">
        <f t="shared" si="56"/>
        <v/>
      </c>
      <c r="N871" s="7" t="str">
        <f>Cartilha_GLOBAL!N871</f>
        <v/>
      </c>
      <c r="O871" s="144"/>
      <c r="Q871" s="151"/>
      <c r="R871" s="152">
        <v>0</v>
      </c>
      <c r="T871" s="153">
        <f>IF(Cartilha_GLOBAL!R871=0,0,IF(Cartilha_GLOBAL!R871&gt;0,"c","b"))</f>
        <v>0</v>
      </c>
    </row>
    <row r="872" ht="12.75" hidden="1" spans="1:20">
      <c r="A872" s="154" t="str">
        <f>Cartilha_GLOBAL!A872</f>
        <v>2.4.2</v>
      </c>
      <c r="B872" s="94">
        <f>Cartilha_GLOBAL!B872</f>
        <v>0</v>
      </c>
      <c r="C872" s="161" t="str">
        <f>Cartilha_GLOBAL!C872</f>
        <v>TAMPAS</v>
      </c>
      <c r="D872" s="94">
        <f>Cartilha_GLOBAL!D872</f>
        <v>0</v>
      </c>
      <c r="E872" s="105">
        <f>Cartilha_GLOBAL!$E872</f>
        <v>0</v>
      </c>
      <c r="F872" s="182">
        <f>Cartilha_GLOBAL!$F872</f>
        <v>0</v>
      </c>
      <c r="G872" s="187"/>
      <c r="H872" s="187">
        <f t="shared" si="53"/>
        <v>0</v>
      </c>
      <c r="I872" s="188">
        <f t="shared" si="54"/>
        <v>0</v>
      </c>
      <c r="J872" s="142"/>
      <c r="K872" s="145" t="str">
        <f>IF(OR(SUM(I872)&gt;0,SUM(I872)&gt;0),"xx","")</f>
        <v/>
      </c>
      <c r="L872" s="7" t="str">
        <f t="shared" si="55"/>
        <v/>
      </c>
      <c r="M872" s="7" t="str">
        <f t="shared" si="56"/>
        <v/>
      </c>
      <c r="N872" s="7" t="str">
        <f>Cartilha_GLOBAL!N872</f>
        <v/>
      </c>
      <c r="O872" s="144"/>
      <c r="Q872" s="151"/>
      <c r="R872" s="152">
        <v>0</v>
      </c>
      <c r="T872" s="153">
        <f>IF(Cartilha_GLOBAL!R872=0,0,IF(Cartilha_GLOBAL!R872&gt;0,"c","b"))</f>
        <v>0</v>
      </c>
    </row>
    <row r="873" ht="12.75" hidden="1" spans="1:20">
      <c r="A873" s="154" t="str">
        <f>Cartilha_GLOBAL!A873</f>
        <v>2.4.3</v>
      </c>
      <c r="B873" s="94">
        <f>Cartilha_GLOBAL!B873</f>
        <v>0</v>
      </c>
      <c r="C873" s="161" t="str">
        <f>Cartilha_GLOBAL!C873</f>
        <v>JUNTAS ARGAMASSADA</v>
      </c>
      <c r="D873" s="94">
        <f>Cartilha_GLOBAL!D873</f>
        <v>0</v>
      </c>
      <c r="E873" s="105">
        <f>Cartilha_GLOBAL!$E873</f>
        <v>0</v>
      </c>
      <c r="F873" s="182">
        <f>Cartilha_GLOBAL!$F873</f>
        <v>0</v>
      </c>
      <c r="G873" s="187"/>
      <c r="H873" s="187">
        <f t="shared" si="53"/>
        <v>0</v>
      </c>
      <c r="I873" s="188">
        <f t="shared" si="54"/>
        <v>0</v>
      </c>
      <c r="J873" s="142"/>
      <c r="K873" s="145" t="str">
        <f>IF(OR(SUM(I874:I887)&gt;0,SUM(I874:I887)&gt;0),"xx","")</f>
        <v/>
      </c>
      <c r="L873" s="7" t="str">
        <f t="shared" si="55"/>
        <v/>
      </c>
      <c r="M873" s="7" t="str">
        <f t="shared" si="56"/>
        <v/>
      </c>
      <c r="N873" s="7" t="str">
        <f>Cartilha_GLOBAL!N873</f>
        <v/>
      </c>
      <c r="O873" s="144"/>
      <c r="Q873" s="151"/>
      <c r="R873" s="152">
        <v>0</v>
      </c>
      <c r="T873" s="153">
        <f>IF(Cartilha_GLOBAL!R873=0,0,IF(Cartilha_GLOBAL!R873&gt;0,"c","b"))</f>
        <v>0</v>
      </c>
    </row>
    <row r="874" ht="22.5" hidden="1" spans="1:20">
      <c r="A874" s="158">
        <f>Cartilha_GLOBAL!A874</f>
        <v>102265</v>
      </c>
      <c r="B874" s="94" t="str">
        <f>Cartilha_GLOBAL!B874</f>
        <v>SINAPI</v>
      </c>
      <c r="C874" s="104" t="str">
        <f>Cartilha_GLOBAL!C874</f>
        <v>JUNTA ARGAMASSADA ENTRE TUBO DN 800 MM E O POÇO DE VISITA/ CAIXA DE CONCRETO OU ALVENARIA EM REDES DE ESGOTO. AF_01/2021</v>
      </c>
      <c r="D874" s="94" t="str">
        <f>Cartilha_GLOBAL!D874</f>
        <v>UN</v>
      </c>
      <c r="E874" s="105">
        <f>Cartilha_GLOBAL!$E874</f>
        <v>121.28</v>
      </c>
      <c r="F874" s="182">
        <f>Cartilha_GLOBAL!$F874</f>
        <v>148.86</v>
      </c>
      <c r="G874" s="108"/>
      <c r="H874" s="107">
        <f t="shared" si="53"/>
        <v>0</v>
      </c>
      <c r="I874" s="143">
        <f t="shared" si="54"/>
        <v>0</v>
      </c>
      <c r="J874" s="142"/>
      <c r="K874" s="146"/>
      <c r="L874" s="7" t="str">
        <f t="shared" si="55"/>
        <v/>
      </c>
      <c r="M874" s="7" t="str">
        <f t="shared" si="56"/>
        <v/>
      </c>
      <c r="N874" s="7" t="str">
        <f>Cartilha_GLOBAL!N874</f>
        <v/>
      </c>
      <c r="O874" s="144"/>
      <c r="Q874" s="151"/>
      <c r="R874" s="152">
        <v>0</v>
      </c>
      <c r="T874" s="153">
        <f>IF(Cartilha_GLOBAL!R874=0,0,IF(Cartilha_GLOBAL!R874&gt;0,"c","b"))</f>
        <v>0</v>
      </c>
    </row>
    <row r="875" ht="22.5" hidden="1" spans="1:20">
      <c r="A875" s="158">
        <f>Cartilha_GLOBAL!A875</f>
        <v>102266</v>
      </c>
      <c r="B875" s="94" t="str">
        <f>Cartilha_GLOBAL!B875</f>
        <v>SINAPI</v>
      </c>
      <c r="C875" s="104" t="str">
        <f>Cartilha_GLOBAL!C875</f>
        <v>JUNTA ARGAMASSADA ENTRE TUBO DN 900 MM E O POÇO DE VISITA/ CAIXA DE CONCRETO OU ALVENARIA EM REDES DE ESGOTO. AF_01/2021</v>
      </c>
      <c r="D875" s="94" t="str">
        <f>Cartilha_GLOBAL!D875</f>
        <v>UN</v>
      </c>
      <c r="E875" s="105">
        <f>Cartilha_GLOBAL!$E875</f>
        <v>134.47</v>
      </c>
      <c r="F875" s="182">
        <f>Cartilha_GLOBAL!$F875</f>
        <v>165.05</v>
      </c>
      <c r="G875" s="108"/>
      <c r="H875" s="107">
        <f t="shared" si="53"/>
        <v>0</v>
      </c>
      <c r="I875" s="143">
        <f t="shared" si="54"/>
        <v>0</v>
      </c>
      <c r="J875" s="142"/>
      <c r="K875" s="146"/>
      <c r="L875" s="7" t="str">
        <f t="shared" si="55"/>
        <v/>
      </c>
      <c r="M875" s="7" t="str">
        <f t="shared" si="56"/>
        <v/>
      </c>
      <c r="N875" s="7" t="str">
        <f>Cartilha_GLOBAL!N875</f>
        <v/>
      </c>
      <c r="O875" s="144"/>
      <c r="Q875" s="151"/>
      <c r="R875" s="152">
        <v>0</v>
      </c>
      <c r="T875" s="153">
        <f>IF(Cartilha_GLOBAL!R875=0,0,IF(Cartilha_GLOBAL!R875&gt;0,"c","b"))</f>
        <v>0</v>
      </c>
    </row>
    <row r="876" ht="22.5" hidden="1" spans="1:20">
      <c r="A876" s="158">
        <f>Cartilha_GLOBAL!A876</f>
        <v>102267</v>
      </c>
      <c r="B876" s="94" t="str">
        <f>Cartilha_GLOBAL!B876</f>
        <v>SINAPI</v>
      </c>
      <c r="C876" s="104" t="str">
        <f>Cartilha_GLOBAL!C876</f>
        <v>JUNTA ARGAMASSADA ENTRE TUBO DN 1000 MM E O POÇO DE VISITA/ CAIXA DE CONCRETO OU ALVENARIA EM REDES DE ESGOTO. AF_01/2021</v>
      </c>
      <c r="D876" s="94" t="str">
        <f>Cartilha_GLOBAL!D876</f>
        <v>UN</v>
      </c>
      <c r="E876" s="105">
        <f>Cartilha_GLOBAL!$E876</f>
        <v>154.33</v>
      </c>
      <c r="F876" s="182">
        <f>Cartilha_GLOBAL!$F876</f>
        <v>189.42</v>
      </c>
      <c r="G876" s="108"/>
      <c r="H876" s="107">
        <f t="shared" si="53"/>
        <v>0</v>
      </c>
      <c r="I876" s="143">
        <f t="shared" si="54"/>
        <v>0</v>
      </c>
      <c r="J876" s="142"/>
      <c r="K876" s="146"/>
      <c r="L876" s="7" t="str">
        <f t="shared" si="55"/>
        <v/>
      </c>
      <c r="M876" s="7" t="str">
        <f t="shared" si="56"/>
        <v/>
      </c>
      <c r="N876" s="7" t="str">
        <f>Cartilha_GLOBAL!N876</f>
        <v/>
      </c>
      <c r="O876" s="144"/>
      <c r="Q876" s="151"/>
      <c r="R876" s="152">
        <v>0</v>
      </c>
      <c r="T876" s="153">
        <f>IF(Cartilha_GLOBAL!R876=0,0,IF(Cartilha_GLOBAL!R876&gt;0,"c","b"))</f>
        <v>0</v>
      </c>
    </row>
    <row r="877" ht="22.5" hidden="1" spans="1:20">
      <c r="A877" s="158">
        <f>Cartilha_GLOBAL!A877</f>
        <v>102268</v>
      </c>
      <c r="B877" s="94" t="str">
        <f>Cartilha_GLOBAL!B877</f>
        <v>SINAPI</v>
      </c>
      <c r="C877" s="104" t="str">
        <f>Cartilha_GLOBAL!C877</f>
        <v>JUNTA ARGAMASSADA ENTRE TUBO DN 1200 MM E O POÇO DE VISITA/ CAIXA DE CONCRETO OU ALVENARIA EM REDES DE ESGOTO. AF_01/2021</v>
      </c>
      <c r="D877" s="94" t="str">
        <f>Cartilha_GLOBAL!D877</f>
        <v>UN</v>
      </c>
      <c r="E877" s="105">
        <f>Cartilha_GLOBAL!$E877</f>
        <v>174.12</v>
      </c>
      <c r="F877" s="182">
        <f>Cartilha_GLOBAL!$F877</f>
        <v>213.71</v>
      </c>
      <c r="G877" s="108"/>
      <c r="H877" s="107">
        <f t="shared" si="53"/>
        <v>0</v>
      </c>
      <c r="I877" s="143">
        <f t="shared" si="54"/>
        <v>0</v>
      </c>
      <c r="J877" s="142"/>
      <c r="K877" s="146"/>
      <c r="L877" s="7" t="str">
        <f t="shared" si="55"/>
        <v/>
      </c>
      <c r="M877" s="7" t="str">
        <f t="shared" si="56"/>
        <v/>
      </c>
      <c r="N877" s="7" t="str">
        <f>Cartilha_GLOBAL!N877</f>
        <v/>
      </c>
      <c r="O877" s="144"/>
      <c r="Q877" s="151"/>
      <c r="R877" s="152">
        <v>0</v>
      </c>
      <c r="T877" s="153">
        <f>IF(Cartilha_GLOBAL!R877=0,0,IF(Cartilha_GLOBAL!R877&gt;0,"c","b"))</f>
        <v>0</v>
      </c>
    </row>
    <row r="878" ht="22.5" hidden="1" spans="1:20">
      <c r="A878" s="158">
        <f>Cartilha_GLOBAL!A878</f>
        <v>102269</v>
      </c>
      <c r="B878" s="94" t="str">
        <f>Cartilha_GLOBAL!B878</f>
        <v>SINAPI</v>
      </c>
      <c r="C878" s="104" t="str">
        <f>Cartilha_GLOBAL!C878</f>
        <v>JUNTA ARGAMASSADA ENTRE TUBO DN 1500 MM E O POÇO DE VISITA/ CAIXA DE CONCRETO OU ALVENARIA EM REDES DE ESGOTO. AF_01/2021</v>
      </c>
      <c r="D878" s="94" t="str">
        <f>Cartilha_GLOBAL!D878</f>
        <v>UN</v>
      </c>
      <c r="E878" s="105">
        <f>Cartilha_GLOBAL!$E878</f>
        <v>213.72</v>
      </c>
      <c r="F878" s="182">
        <f>Cartilha_GLOBAL!$F878</f>
        <v>262.32</v>
      </c>
      <c r="G878" s="108"/>
      <c r="H878" s="107">
        <f t="shared" si="53"/>
        <v>0</v>
      </c>
      <c r="I878" s="143">
        <f t="shared" si="54"/>
        <v>0</v>
      </c>
      <c r="J878" s="142"/>
      <c r="K878" s="146"/>
      <c r="L878" s="7" t="str">
        <f t="shared" si="55"/>
        <v/>
      </c>
      <c r="M878" s="7" t="str">
        <f t="shared" si="56"/>
        <v/>
      </c>
      <c r="N878" s="7" t="str">
        <f>Cartilha_GLOBAL!N878</f>
        <v/>
      </c>
      <c r="O878" s="144"/>
      <c r="Q878" s="151"/>
      <c r="R878" s="152">
        <v>0</v>
      </c>
      <c r="T878" s="153">
        <f>IF(Cartilha_GLOBAL!R878=0,0,IF(Cartilha_GLOBAL!R878&gt;0,"c","b"))</f>
        <v>0</v>
      </c>
    </row>
    <row r="879" ht="22.5" hidden="1" spans="1:20">
      <c r="A879" s="158">
        <f>Cartilha_GLOBAL!A879</f>
        <v>90724</v>
      </c>
      <c r="B879" s="94" t="str">
        <f>Cartilha_GLOBAL!B879</f>
        <v>SINAPI</v>
      </c>
      <c r="C879" s="104" t="str">
        <f>Cartilha_GLOBAL!C879</f>
        <v>JUNTA ARGAMASSADA ENTRE TUBO DN 100 MM E O POÇO DE VISITA/ CAIXA DE CONCRETO OU ALVENARIA EM REDES DE ESGOTO. AF_01/2021</v>
      </c>
      <c r="D879" s="94" t="str">
        <f>Cartilha_GLOBAL!D879</f>
        <v>UN</v>
      </c>
      <c r="E879" s="105">
        <f>Cartilha_GLOBAL!$E879</f>
        <v>28.81</v>
      </c>
      <c r="F879" s="182">
        <f>Cartilha_GLOBAL!$F879</f>
        <v>35.36</v>
      </c>
      <c r="G879" s="108"/>
      <c r="H879" s="107">
        <f t="shared" si="53"/>
        <v>0</v>
      </c>
      <c r="I879" s="143">
        <f t="shared" si="54"/>
        <v>0</v>
      </c>
      <c r="J879" s="142"/>
      <c r="K879" s="146"/>
      <c r="L879" s="7" t="str">
        <f t="shared" si="55"/>
        <v/>
      </c>
      <c r="M879" s="7" t="str">
        <f t="shared" si="56"/>
        <v/>
      </c>
      <c r="N879" s="7" t="str">
        <f>Cartilha_GLOBAL!N879</f>
        <v/>
      </c>
      <c r="O879" s="144"/>
      <c r="Q879" s="151"/>
      <c r="R879" s="152">
        <v>0</v>
      </c>
      <c r="T879" s="153">
        <f>IF(Cartilha_GLOBAL!R879=0,0,IF(Cartilha_GLOBAL!R879&gt;0,"c","b"))</f>
        <v>0</v>
      </c>
    </row>
    <row r="880" ht="22.5" hidden="1" spans="1:20">
      <c r="A880" s="158">
        <f>Cartilha_GLOBAL!A880</f>
        <v>90725</v>
      </c>
      <c r="B880" s="94" t="str">
        <f>Cartilha_GLOBAL!B880</f>
        <v>SINAPI</v>
      </c>
      <c r="C880" s="104" t="str">
        <f>Cartilha_GLOBAL!C880</f>
        <v>JUNTA ARGAMASSADA ENTRE TUBO DN 150 MM E O POÇO DE VISITA/ CAIXA DE CONCRETO OU ALVENARIA EM REDES DE ESGOTO. AF_01/2021</v>
      </c>
      <c r="D880" s="94" t="str">
        <f>Cartilha_GLOBAL!D880</f>
        <v>UN</v>
      </c>
      <c r="E880" s="105">
        <f>Cartilha_GLOBAL!$E880</f>
        <v>35.41</v>
      </c>
      <c r="F880" s="182">
        <f>Cartilha_GLOBAL!$F880</f>
        <v>43.46</v>
      </c>
      <c r="G880" s="108"/>
      <c r="H880" s="107">
        <f t="shared" si="53"/>
        <v>0</v>
      </c>
      <c r="I880" s="143">
        <f t="shared" si="54"/>
        <v>0</v>
      </c>
      <c r="J880" s="142"/>
      <c r="K880" s="146"/>
      <c r="L880" s="7" t="str">
        <f t="shared" si="55"/>
        <v/>
      </c>
      <c r="M880" s="7" t="str">
        <f t="shared" si="56"/>
        <v/>
      </c>
      <c r="N880" s="7" t="str">
        <f>Cartilha_GLOBAL!N880</f>
        <v/>
      </c>
      <c r="O880" s="144"/>
      <c r="Q880" s="151"/>
      <c r="R880" s="152">
        <v>0</v>
      </c>
      <c r="T880" s="153">
        <f>IF(Cartilha_GLOBAL!R880=0,0,IF(Cartilha_GLOBAL!R880&gt;0,"c","b"))</f>
        <v>0</v>
      </c>
    </row>
    <row r="881" ht="22.5" hidden="1" spans="1:20">
      <c r="A881" s="158">
        <f>Cartilha_GLOBAL!A881</f>
        <v>90726</v>
      </c>
      <c r="B881" s="94" t="str">
        <f>Cartilha_GLOBAL!B881</f>
        <v>SINAPI</v>
      </c>
      <c r="C881" s="104" t="str">
        <f>Cartilha_GLOBAL!C881</f>
        <v>JUNTA ARGAMASSADA ENTRE TUBO DN 200 MM E O POÇO/ CAIXA DE CONCRETO OU ALVENARIA EM REDES DE ESGOTO. AF_01/2021</v>
      </c>
      <c r="D881" s="94" t="str">
        <f>Cartilha_GLOBAL!D881</f>
        <v>UN</v>
      </c>
      <c r="E881" s="105">
        <f>Cartilha_GLOBAL!$E881</f>
        <v>42.07</v>
      </c>
      <c r="F881" s="182">
        <f>Cartilha_GLOBAL!$F881</f>
        <v>51.64</v>
      </c>
      <c r="G881" s="108"/>
      <c r="H881" s="107">
        <f t="shared" si="53"/>
        <v>0</v>
      </c>
      <c r="I881" s="143">
        <f t="shared" si="54"/>
        <v>0</v>
      </c>
      <c r="J881" s="142"/>
      <c r="K881" s="146"/>
      <c r="L881" s="7" t="str">
        <f t="shared" si="55"/>
        <v/>
      </c>
      <c r="M881" s="7" t="str">
        <f t="shared" si="56"/>
        <v/>
      </c>
      <c r="N881" s="7" t="str">
        <f>Cartilha_GLOBAL!N881</f>
        <v/>
      </c>
      <c r="O881" s="144"/>
      <c r="Q881" s="151"/>
      <c r="R881" s="152">
        <v>0</v>
      </c>
      <c r="T881" s="153">
        <f>IF(Cartilha_GLOBAL!R881=0,0,IF(Cartilha_GLOBAL!R881&gt;0,"c","b"))</f>
        <v>0</v>
      </c>
    </row>
    <row r="882" ht="22.5" hidden="1" spans="1:20">
      <c r="A882" s="158">
        <f>Cartilha_GLOBAL!A882</f>
        <v>90727</v>
      </c>
      <c r="B882" s="94" t="str">
        <f>Cartilha_GLOBAL!B882</f>
        <v>SINAPI</v>
      </c>
      <c r="C882" s="104" t="str">
        <f>Cartilha_GLOBAL!C882</f>
        <v>JUNTA ARGAMASSADA ENTRE TUBO DN 250 MM E O POÇO DE VISITA/ CAIXA DE CONCRETO OU ALVENARIA EM REDES DE ESGOTO. AF_01/2021</v>
      </c>
      <c r="D882" s="94" t="str">
        <f>Cartilha_GLOBAL!D882</f>
        <v>UN</v>
      </c>
      <c r="E882" s="105">
        <f>Cartilha_GLOBAL!$E882</f>
        <v>48.67</v>
      </c>
      <c r="F882" s="182">
        <f>Cartilha_GLOBAL!$F882</f>
        <v>59.74</v>
      </c>
      <c r="G882" s="108"/>
      <c r="H882" s="107">
        <f t="shared" si="53"/>
        <v>0</v>
      </c>
      <c r="I882" s="143">
        <f t="shared" si="54"/>
        <v>0</v>
      </c>
      <c r="J882" s="142"/>
      <c r="K882" s="146"/>
      <c r="L882" s="7" t="str">
        <f t="shared" si="55"/>
        <v/>
      </c>
      <c r="M882" s="7" t="str">
        <f t="shared" si="56"/>
        <v/>
      </c>
      <c r="N882" s="7" t="str">
        <f>Cartilha_GLOBAL!N882</f>
        <v/>
      </c>
      <c r="O882" s="144"/>
      <c r="Q882" s="151"/>
      <c r="R882" s="152">
        <v>0</v>
      </c>
      <c r="T882" s="153">
        <f>IF(Cartilha_GLOBAL!R882=0,0,IF(Cartilha_GLOBAL!R882&gt;0,"c","b"))</f>
        <v>0</v>
      </c>
    </row>
    <row r="883" ht="22.5" hidden="1" spans="1:20">
      <c r="A883" s="158">
        <f>Cartilha_GLOBAL!A883</f>
        <v>90728</v>
      </c>
      <c r="B883" s="94" t="str">
        <f>Cartilha_GLOBAL!B883</f>
        <v>SINAPI</v>
      </c>
      <c r="C883" s="104" t="str">
        <f>Cartilha_GLOBAL!C883</f>
        <v>JUNTA ARGAMASSADA ENTRE TUBO DN 300 MM E O POÇO DE VISITA/ CAIXA DE CONCRETO OU ALVENARIA EM REDES DE ESGOTO. AF_01/2021</v>
      </c>
      <c r="D883" s="94" t="str">
        <f>Cartilha_GLOBAL!D883</f>
        <v>UN</v>
      </c>
      <c r="E883" s="105">
        <f>Cartilha_GLOBAL!$E883</f>
        <v>55.28</v>
      </c>
      <c r="F883" s="182">
        <f>Cartilha_GLOBAL!$F883</f>
        <v>67.85</v>
      </c>
      <c r="G883" s="108"/>
      <c r="H883" s="107">
        <f t="shared" si="53"/>
        <v>0</v>
      </c>
      <c r="I883" s="143">
        <f t="shared" si="54"/>
        <v>0</v>
      </c>
      <c r="J883" s="142"/>
      <c r="K883" s="146"/>
      <c r="L883" s="7" t="str">
        <f t="shared" si="55"/>
        <v/>
      </c>
      <c r="M883" s="7" t="str">
        <f t="shared" si="56"/>
        <v/>
      </c>
      <c r="N883" s="7" t="str">
        <f>Cartilha_GLOBAL!N883</f>
        <v/>
      </c>
      <c r="O883" s="144"/>
      <c r="Q883" s="151"/>
      <c r="R883" s="152">
        <v>0</v>
      </c>
      <c r="T883" s="153">
        <f>IF(Cartilha_GLOBAL!R883=0,0,IF(Cartilha_GLOBAL!R883&gt;0,"c","b"))</f>
        <v>0</v>
      </c>
    </row>
    <row r="884" ht="22.5" hidden="1" spans="1:20">
      <c r="A884" s="158">
        <f>Cartilha_GLOBAL!A884</f>
        <v>90729</v>
      </c>
      <c r="B884" s="94" t="str">
        <f>Cartilha_GLOBAL!B884</f>
        <v>SINAPI</v>
      </c>
      <c r="C884" s="104" t="str">
        <f>Cartilha_GLOBAL!C884</f>
        <v>JUNTA ARGAMASSADA ENTRE TUBO DN 350 MM E O POÇO DE VISITA/ CAIXA DE CONCRETO OU ALVENARIA EM REDES DE ESGOTO. AF_01/2021</v>
      </c>
      <c r="D884" s="94" t="str">
        <f>Cartilha_GLOBAL!D884</f>
        <v>UN</v>
      </c>
      <c r="E884" s="105">
        <f>Cartilha_GLOBAL!$E884</f>
        <v>61.88</v>
      </c>
      <c r="F884" s="182">
        <f>Cartilha_GLOBAL!$F884</f>
        <v>75.95</v>
      </c>
      <c r="G884" s="108"/>
      <c r="H884" s="107">
        <f t="shared" si="53"/>
        <v>0</v>
      </c>
      <c r="I884" s="143">
        <f t="shared" si="54"/>
        <v>0</v>
      </c>
      <c r="J884" s="142"/>
      <c r="K884" s="146"/>
      <c r="L884" s="7" t="str">
        <f t="shared" si="55"/>
        <v/>
      </c>
      <c r="M884" s="7" t="str">
        <f t="shared" si="56"/>
        <v/>
      </c>
      <c r="N884" s="7" t="str">
        <f>Cartilha_GLOBAL!N884</f>
        <v/>
      </c>
      <c r="O884" s="144"/>
      <c r="Q884" s="151"/>
      <c r="R884" s="152">
        <v>0</v>
      </c>
      <c r="T884" s="153">
        <f>IF(Cartilha_GLOBAL!R884=0,0,IF(Cartilha_GLOBAL!R884&gt;0,"c","b"))</f>
        <v>0</v>
      </c>
    </row>
    <row r="885" ht="22.5" hidden="1" spans="1:20">
      <c r="A885" s="158">
        <f>Cartilha_GLOBAL!A885</f>
        <v>90730</v>
      </c>
      <c r="B885" s="94" t="str">
        <f>Cartilha_GLOBAL!B885</f>
        <v>SINAPI</v>
      </c>
      <c r="C885" s="104" t="str">
        <f>Cartilha_GLOBAL!C885</f>
        <v>JUNTA ARGAMASSADA ENTRE TUBO DN 400 MM E O POÇO DE VISITA/ CAIXA DE CONCRETO OU ALVENARIA EM REDES DE ESGOTO. AF_01/2021</v>
      </c>
      <c r="D885" s="94" t="str">
        <f>Cartilha_GLOBAL!D885</f>
        <v>UN</v>
      </c>
      <c r="E885" s="105">
        <f>Cartilha_GLOBAL!$E885</f>
        <v>68.48</v>
      </c>
      <c r="F885" s="182">
        <f>Cartilha_GLOBAL!$F885</f>
        <v>84.05</v>
      </c>
      <c r="G885" s="108"/>
      <c r="H885" s="107">
        <f t="shared" si="53"/>
        <v>0</v>
      </c>
      <c r="I885" s="143">
        <f t="shared" si="54"/>
        <v>0</v>
      </c>
      <c r="J885" s="142"/>
      <c r="K885" s="146"/>
      <c r="L885" s="7" t="str">
        <f t="shared" si="55"/>
        <v/>
      </c>
      <c r="M885" s="7" t="str">
        <f t="shared" si="56"/>
        <v/>
      </c>
      <c r="N885" s="7" t="str">
        <f>Cartilha_GLOBAL!N885</f>
        <v/>
      </c>
      <c r="O885" s="144"/>
      <c r="Q885" s="151"/>
      <c r="R885" s="152">
        <v>0</v>
      </c>
      <c r="T885" s="153">
        <f>IF(Cartilha_GLOBAL!R885=0,0,IF(Cartilha_GLOBAL!R885&gt;0,"c","b"))</f>
        <v>0</v>
      </c>
    </row>
    <row r="886" ht="22.5" hidden="1" spans="1:20">
      <c r="A886" s="158">
        <f>Cartilha_GLOBAL!A886</f>
        <v>90731</v>
      </c>
      <c r="B886" s="94" t="str">
        <f>Cartilha_GLOBAL!B886</f>
        <v>SINAPI</v>
      </c>
      <c r="C886" s="104" t="str">
        <f>Cartilha_GLOBAL!C886</f>
        <v>JUNTA ARGAMASSADA ENTRE TUBO DN 450 MM E O POÇO DE VISITA/ CAIXA DE CONCRETO OU ALVENARIA EM REDES DE ESGOTO. AF_01/2021</v>
      </c>
      <c r="D886" s="94" t="str">
        <f>Cartilha_GLOBAL!D886</f>
        <v>UN</v>
      </c>
      <c r="E886" s="105">
        <f>Cartilha_GLOBAL!$E886</f>
        <v>75.08</v>
      </c>
      <c r="F886" s="182">
        <f>Cartilha_GLOBAL!$F886</f>
        <v>92.15</v>
      </c>
      <c r="G886" s="108"/>
      <c r="H886" s="107">
        <f t="shared" si="53"/>
        <v>0</v>
      </c>
      <c r="I886" s="143">
        <f t="shared" si="54"/>
        <v>0</v>
      </c>
      <c r="J886" s="142"/>
      <c r="K886" s="146"/>
      <c r="L886" s="7" t="str">
        <f t="shared" si="55"/>
        <v/>
      </c>
      <c r="M886" s="7" t="str">
        <f t="shared" si="56"/>
        <v/>
      </c>
      <c r="N886" s="7" t="str">
        <f>Cartilha_GLOBAL!N886</f>
        <v/>
      </c>
      <c r="O886" s="144"/>
      <c r="Q886" s="151"/>
      <c r="R886" s="152">
        <v>0</v>
      </c>
      <c r="T886" s="153">
        <f>IF(Cartilha_GLOBAL!R886=0,0,IF(Cartilha_GLOBAL!R886&gt;0,"c","b"))</f>
        <v>0</v>
      </c>
    </row>
    <row r="887" ht="22.5" hidden="1" spans="1:20">
      <c r="A887" s="158">
        <f>Cartilha_GLOBAL!A887</f>
        <v>90732</v>
      </c>
      <c r="B887" s="94" t="str">
        <f>Cartilha_GLOBAL!B887</f>
        <v>SINAPI</v>
      </c>
      <c r="C887" s="104" t="str">
        <f>Cartilha_GLOBAL!C887</f>
        <v>JUNTA ARGAMASSADA ENTRE TUBO DN 600 MM E O POÇO DE VISITA/ CAIXA DE CONCRETO OU ALVENARIA EM REDES DE ESGOTO. AF_01/2021</v>
      </c>
      <c r="D887" s="94" t="str">
        <f>Cartilha_GLOBAL!D887</f>
        <v>UN</v>
      </c>
      <c r="E887" s="105">
        <f>Cartilha_GLOBAL!$E887</f>
        <v>94.87</v>
      </c>
      <c r="F887" s="182">
        <f>Cartilha_GLOBAL!$F887</f>
        <v>116.44</v>
      </c>
      <c r="G887" s="108"/>
      <c r="H887" s="107">
        <f t="shared" si="53"/>
        <v>0</v>
      </c>
      <c r="I887" s="143">
        <f t="shared" si="54"/>
        <v>0</v>
      </c>
      <c r="J887" s="142"/>
      <c r="K887" s="146"/>
      <c r="L887" s="7" t="str">
        <f t="shared" si="55"/>
        <v/>
      </c>
      <c r="M887" s="7" t="str">
        <f t="shared" si="56"/>
        <v/>
      </c>
      <c r="N887" s="7" t="str">
        <f>Cartilha_GLOBAL!N887</f>
        <v/>
      </c>
      <c r="O887" s="144"/>
      <c r="Q887" s="151"/>
      <c r="R887" s="152">
        <v>0</v>
      </c>
      <c r="T887" s="153">
        <f>IF(Cartilha_GLOBAL!R887=0,0,IF(Cartilha_GLOBAL!R887&gt;0,"c","b"))</f>
        <v>0</v>
      </c>
    </row>
    <row r="888" ht="12.75" hidden="1" spans="1:20">
      <c r="A888" s="154" t="str">
        <f>Cartilha_GLOBAL!A888</f>
        <v>2.4.4</v>
      </c>
      <c r="B888" s="94">
        <f>Cartilha_GLOBAL!B888</f>
        <v>0</v>
      </c>
      <c r="C888" s="161" t="str">
        <f>Cartilha_GLOBAL!C888</f>
        <v>CAIXAS DE GORDURA</v>
      </c>
      <c r="D888" s="94">
        <f>Cartilha_GLOBAL!D888</f>
        <v>0</v>
      </c>
      <c r="E888" s="105">
        <f>Cartilha_GLOBAL!$E888</f>
        <v>0</v>
      </c>
      <c r="F888" s="182">
        <f>Cartilha_GLOBAL!$F888</f>
        <v>0</v>
      </c>
      <c r="G888" s="187"/>
      <c r="H888" s="187">
        <f t="shared" si="53"/>
        <v>0</v>
      </c>
      <c r="I888" s="188">
        <f t="shared" si="54"/>
        <v>0</v>
      </c>
      <c r="J888" s="142"/>
      <c r="K888" s="145" t="str">
        <f>IF(OR(SUM(I889:I918)&gt;0,SUM(I889:I918)&gt;0),"xx","")</f>
        <v/>
      </c>
      <c r="L888" s="7" t="str">
        <f t="shared" si="55"/>
        <v/>
      </c>
      <c r="M888" s="7" t="str">
        <f t="shared" si="56"/>
        <v/>
      </c>
      <c r="N888" s="7" t="str">
        <f>Cartilha_GLOBAL!N888</f>
        <v/>
      </c>
      <c r="O888" s="144"/>
      <c r="Q888" s="151"/>
      <c r="R888" s="152">
        <v>0</v>
      </c>
      <c r="T888" s="153">
        <f>IF(Cartilha_GLOBAL!R888=0,0,IF(Cartilha_GLOBAL!R888&gt;0,"c","b"))</f>
        <v>0</v>
      </c>
    </row>
    <row r="889" ht="22.5" hidden="1" spans="1:20">
      <c r="A889" s="158">
        <f>Cartilha_GLOBAL!A889</f>
        <v>98102</v>
      </c>
      <c r="B889" s="94" t="str">
        <f>Cartilha_GLOBAL!B889</f>
        <v>SINAPI</v>
      </c>
      <c r="C889" s="104" t="str">
        <f>Cartilha_GLOBAL!C889</f>
        <v>CAIXA DE GORDURA SIMPLES, CIRCULAR, EM CONCRETO PRÉ-MOLDADO, DIÂMETRO INTERNO = 0,4 M, ALTURA INTERNA = 0,4 M. AF_12/2020</v>
      </c>
      <c r="D889" s="94" t="str">
        <f>Cartilha_GLOBAL!D889</f>
        <v>UN</v>
      </c>
      <c r="E889" s="105">
        <f>Cartilha_GLOBAL!$E889</f>
        <v>125.31</v>
      </c>
      <c r="F889" s="182">
        <f>Cartilha_GLOBAL!$F889</f>
        <v>153.81</v>
      </c>
      <c r="G889" s="108"/>
      <c r="H889" s="107">
        <f t="shared" si="53"/>
        <v>0</v>
      </c>
      <c r="I889" s="143">
        <f t="shared" si="54"/>
        <v>0</v>
      </c>
      <c r="J889" s="142"/>
      <c r="K889" s="146"/>
      <c r="L889" s="7" t="str">
        <f t="shared" si="55"/>
        <v/>
      </c>
      <c r="M889" s="7" t="str">
        <f t="shared" si="56"/>
        <v/>
      </c>
      <c r="N889" s="7" t="str">
        <f>Cartilha_GLOBAL!N889</f>
        <v/>
      </c>
      <c r="O889" s="144"/>
      <c r="Q889" s="151"/>
      <c r="R889" s="152">
        <v>0</v>
      </c>
      <c r="T889" s="153">
        <f>IF(Cartilha_GLOBAL!R889=0,0,IF(Cartilha_GLOBAL!R889&gt;0,"c","b"))</f>
        <v>0</v>
      </c>
    </row>
    <row r="890" ht="22.5" hidden="1" spans="1:20">
      <c r="A890" s="158">
        <f>Cartilha_GLOBAL!A890</f>
        <v>98104</v>
      </c>
      <c r="B890" s="94" t="str">
        <f>Cartilha_GLOBAL!B890</f>
        <v>SINAPI</v>
      </c>
      <c r="C890" s="104" t="str">
        <f>Cartilha_GLOBAL!C890</f>
        <v>CAIXA DE GORDURA SIMPLES (CAPACIDADE: 36L), RETANGULAR, EM ALVENARIA COM TIJOLOS CERÂMICOS MACIÇOS, DIMENSÕES INTERNAS = 0,2X0,4 M, ALTURA INTERNA = 0,8 M. AF_12/2020</v>
      </c>
      <c r="D890" s="94" t="str">
        <f>Cartilha_GLOBAL!D890</f>
        <v>UN</v>
      </c>
      <c r="E890" s="105">
        <f>Cartilha_GLOBAL!$E890</f>
        <v>394.67</v>
      </c>
      <c r="F890" s="182">
        <f>Cartilha_GLOBAL!$F890</f>
        <v>484.42</v>
      </c>
      <c r="G890" s="108"/>
      <c r="H890" s="107">
        <f t="shared" si="53"/>
        <v>0</v>
      </c>
      <c r="I890" s="143">
        <f t="shared" si="54"/>
        <v>0</v>
      </c>
      <c r="J890" s="142"/>
      <c r="K890" s="145"/>
      <c r="L890" s="7" t="str">
        <f t="shared" si="55"/>
        <v/>
      </c>
      <c r="M890" s="7" t="str">
        <f t="shared" si="56"/>
        <v/>
      </c>
      <c r="N890" s="7" t="str">
        <f>Cartilha_GLOBAL!N890</f>
        <v/>
      </c>
      <c r="O890" s="144"/>
      <c r="Q890" s="151"/>
      <c r="R890" s="152">
        <v>0</v>
      </c>
      <c r="T890" s="153">
        <f>IF(Cartilha_GLOBAL!R890=0,0,IF(Cartilha_GLOBAL!R890&gt;0,"c","b"))</f>
        <v>0</v>
      </c>
    </row>
    <row r="891" ht="22.5" hidden="1" spans="1:20">
      <c r="A891" s="158">
        <f>Cartilha_GLOBAL!A891</f>
        <v>98105</v>
      </c>
      <c r="B891" s="94" t="str">
        <f>Cartilha_GLOBAL!B891</f>
        <v>SINAPI</v>
      </c>
      <c r="C891" s="104" t="str">
        <f>Cartilha_GLOBAL!C891</f>
        <v>CAIXA DE GORDURA DUPLA (CAPACIDADE: 126 L), RETANGULAR, EM ALVENARIA COM TIJOLOS CERÂMICOS MACIÇOS, DIMENSÕES INTERNAS = 0,4X0,7 M, ALTURA INTERNA = 0,8 M. AF_12/2020</v>
      </c>
      <c r="D891" s="94" t="str">
        <f>Cartilha_GLOBAL!D891</f>
        <v>UN</v>
      </c>
      <c r="E891" s="105">
        <f>Cartilha_GLOBAL!$E891</f>
        <v>686.33</v>
      </c>
      <c r="F891" s="182">
        <f>Cartilha_GLOBAL!$F891</f>
        <v>842.4</v>
      </c>
      <c r="G891" s="108"/>
      <c r="H891" s="107">
        <f t="shared" si="53"/>
        <v>0</v>
      </c>
      <c r="I891" s="143">
        <f t="shared" si="54"/>
        <v>0</v>
      </c>
      <c r="J891" s="142"/>
      <c r="K891" s="145"/>
      <c r="L891" s="7" t="str">
        <f t="shared" si="55"/>
        <v/>
      </c>
      <c r="M891" s="7" t="str">
        <f t="shared" si="56"/>
        <v/>
      </c>
      <c r="N891" s="7" t="str">
        <f>Cartilha_GLOBAL!N891</f>
        <v/>
      </c>
      <c r="O891" s="144"/>
      <c r="Q891" s="151"/>
      <c r="R891" s="152">
        <v>0</v>
      </c>
      <c r="T891" s="153">
        <f>IF(Cartilha_GLOBAL!R891=0,0,IF(Cartilha_GLOBAL!R891&gt;0,"c","b"))</f>
        <v>0</v>
      </c>
    </row>
    <row r="892" ht="33.75" hidden="1" spans="1:20">
      <c r="A892" s="158">
        <f>Cartilha_GLOBAL!A892</f>
        <v>98106</v>
      </c>
      <c r="B892" s="94" t="str">
        <f>Cartilha_GLOBAL!B892</f>
        <v>SINAPI</v>
      </c>
      <c r="C892" s="104" t="str">
        <f>Cartilha_GLOBAL!C892</f>
        <v>CAIXA DE GORDURA ESPECIAL (CAPACIDADE: 312 L - PARA ATÉ 146 PESSOAS SERVIDAS NO PICO), RETANGULAR, EM ALVENARIA COM TIJOLOS CERÂMICOS MACIÇOS, DIMENSÕES INTERNAS = 0,4X1,2 M, ALTURA INTERNA = 1 M. AF_12/2020</v>
      </c>
      <c r="D892" s="94" t="str">
        <f>Cartilha_GLOBAL!D892</f>
        <v>UN</v>
      </c>
      <c r="E892" s="105">
        <f>Cartilha_GLOBAL!$E892</f>
        <v>1131.84</v>
      </c>
      <c r="F892" s="182">
        <f>Cartilha_GLOBAL!$F892</f>
        <v>1389.22</v>
      </c>
      <c r="G892" s="108"/>
      <c r="H892" s="107">
        <f t="shared" si="53"/>
        <v>0</v>
      </c>
      <c r="I892" s="143">
        <f t="shared" si="54"/>
        <v>0</v>
      </c>
      <c r="J892" s="142"/>
      <c r="K892" s="145"/>
      <c r="L892" s="7" t="str">
        <f t="shared" si="55"/>
        <v/>
      </c>
      <c r="M892" s="7" t="str">
        <f t="shared" si="56"/>
        <v/>
      </c>
      <c r="N892" s="7" t="str">
        <f>Cartilha_GLOBAL!N892</f>
        <v/>
      </c>
      <c r="O892" s="144"/>
      <c r="Q892" s="151"/>
      <c r="R892" s="152">
        <v>0</v>
      </c>
      <c r="T892" s="153">
        <f>IF(Cartilha_GLOBAL!R892=0,0,IF(Cartilha_GLOBAL!R892&gt;0,"c","b"))</f>
        <v>0</v>
      </c>
    </row>
    <row r="893" ht="22.5" hidden="1" spans="1:20">
      <c r="A893" s="158">
        <f>Cartilha_GLOBAL!A893</f>
        <v>98107</v>
      </c>
      <c r="B893" s="94" t="str">
        <f>Cartilha_GLOBAL!B893</f>
        <v>SINAPI</v>
      </c>
      <c r="C893" s="104" t="str">
        <f>Cartilha_GLOBAL!C893</f>
        <v>CAIXA DE GORDURA SIMPLES (CAPACIDADE: 36 L), RETANGULAR, EM ALVENARIA COM BLOCOS DE CONCRETO, DIMENSÕES INTERNAS = 0,2X0,4 M, ALTURA INTERNA = 0,8 M. AF_12/2020</v>
      </c>
      <c r="D893" s="94" t="str">
        <f>Cartilha_GLOBAL!D893</f>
        <v>UN</v>
      </c>
      <c r="E893" s="105">
        <f>Cartilha_GLOBAL!$E893</f>
        <v>280.64</v>
      </c>
      <c r="F893" s="182">
        <f>Cartilha_GLOBAL!$F893</f>
        <v>344.46</v>
      </c>
      <c r="G893" s="108"/>
      <c r="H893" s="107">
        <f t="shared" si="53"/>
        <v>0</v>
      </c>
      <c r="I893" s="143">
        <f t="shared" si="54"/>
        <v>0</v>
      </c>
      <c r="J893" s="142"/>
      <c r="K893" s="145"/>
      <c r="L893" s="7" t="str">
        <f t="shared" si="55"/>
        <v/>
      </c>
      <c r="M893" s="7" t="str">
        <f t="shared" si="56"/>
        <v/>
      </c>
      <c r="N893" s="7" t="str">
        <f>Cartilha_GLOBAL!N893</f>
        <v/>
      </c>
      <c r="O893" s="144"/>
      <c r="Q893" s="151"/>
      <c r="R893" s="152">
        <v>0</v>
      </c>
      <c r="T893" s="153">
        <f>IF(Cartilha_GLOBAL!R893=0,0,IF(Cartilha_GLOBAL!R893&gt;0,"c","b"))</f>
        <v>0</v>
      </c>
    </row>
    <row r="894" ht="22.5" hidden="1" spans="1:20">
      <c r="A894" s="158">
        <f>Cartilha_GLOBAL!A894</f>
        <v>98108</v>
      </c>
      <c r="B894" s="94" t="str">
        <f>Cartilha_GLOBAL!B894</f>
        <v>SINAPI</v>
      </c>
      <c r="C894" s="104" t="str">
        <f>Cartilha_GLOBAL!C894</f>
        <v>CAIXA DE GORDURA DUPLA (CAPACIDADE: 126 L), RETANGULAR, EM ALVENARIA COM BLOCOS DE CONCRETO, DIMENSÕES INTERNAS = 0,4X0,7 M, ALTURA INTERNA = 0,8 M. AF_12/2020</v>
      </c>
      <c r="D894" s="94" t="str">
        <f>Cartilha_GLOBAL!D894</f>
        <v>UN</v>
      </c>
      <c r="E894" s="105">
        <f>Cartilha_GLOBAL!$E894</f>
        <v>502.26</v>
      </c>
      <c r="F894" s="182">
        <f>Cartilha_GLOBAL!$F894</f>
        <v>616.47</v>
      </c>
      <c r="G894" s="108"/>
      <c r="H894" s="107">
        <f t="shared" si="53"/>
        <v>0</v>
      </c>
      <c r="I894" s="143">
        <f t="shared" si="54"/>
        <v>0</v>
      </c>
      <c r="J894" s="142"/>
      <c r="K894" s="145"/>
      <c r="L894" s="7" t="str">
        <f t="shared" si="55"/>
        <v/>
      </c>
      <c r="M894" s="7" t="str">
        <f t="shared" si="56"/>
        <v/>
      </c>
      <c r="N894" s="7" t="str">
        <f>Cartilha_GLOBAL!N894</f>
        <v/>
      </c>
      <c r="O894" s="144"/>
      <c r="Q894" s="151"/>
      <c r="R894" s="152">
        <v>0</v>
      </c>
      <c r="T894" s="153">
        <f>IF(Cartilha_GLOBAL!R894=0,0,IF(Cartilha_GLOBAL!R894&gt;0,"c","b"))</f>
        <v>0</v>
      </c>
    </row>
    <row r="895" ht="33.75" hidden="1" spans="1:20">
      <c r="A895" s="158">
        <f>Cartilha_GLOBAL!A895</f>
        <v>98109</v>
      </c>
      <c r="B895" s="94" t="str">
        <f>Cartilha_GLOBAL!B895</f>
        <v>SINAPI</v>
      </c>
      <c r="C895" s="104" t="str">
        <f>Cartilha_GLOBAL!C895</f>
        <v>CAIXA DE GORDURA ESPECIAL (CAPACIDADE: 312 L - PARA ATÉ 146 PESSOAS SERVIDAS NO PICO), RETANGULAR, EM ALVENARIA COM BLOCOS DE CONCRETO, DIMENSÕES INTERNAS = 0,4X1,2 M, ALTURA INTERNA = 1 M. AF_12/2020</v>
      </c>
      <c r="D895" s="94" t="str">
        <f>Cartilha_GLOBAL!D895</f>
        <v>UN</v>
      </c>
      <c r="E895" s="105">
        <f>Cartilha_GLOBAL!$E895</f>
        <v>813.15</v>
      </c>
      <c r="F895" s="182">
        <f>Cartilha_GLOBAL!$F895</f>
        <v>998.06</v>
      </c>
      <c r="G895" s="108"/>
      <c r="H895" s="107">
        <f t="shared" si="53"/>
        <v>0</v>
      </c>
      <c r="I895" s="143">
        <f t="shared" si="54"/>
        <v>0</v>
      </c>
      <c r="J895" s="142"/>
      <c r="K895" s="145"/>
      <c r="L895" s="7" t="str">
        <f t="shared" si="55"/>
        <v/>
      </c>
      <c r="M895" s="7" t="str">
        <f t="shared" si="56"/>
        <v/>
      </c>
      <c r="N895" s="7" t="str">
        <f>Cartilha_GLOBAL!N895</f>
        <v/>
      </c>
      <c r="O895" s="144"/>
      <c r="Q895" s="151"/>
      <c r="R895" s="152">
        <v>0</v>
      </c>
      <c r="T895" s="153">
        <f>IF(Cartilha_GLOBAL!R895=0,0,IF(Cartilha_GLOBAL!R895&gt;0,"c","b"))</f>
        <v>0</v>
      </c>
    </row>
    <row r="896" ht="22.5" hidden="1" spans="1:20">
      <c r="A896" s="158">
        <f>Cartilha_GLOBAL!A896</f>
        <v>98110</v>
      </c>
      <c r="B896" s="94" t="str">
        <f>Cartilha_GLOBAL!B896</f>
        <v>SINAPI</v>
      </c>
      <c r="C896" s="104" t="str">
        <f>Cartilha_GLOBAL!C896</f>
        <v>CAIXA DE GORDURA PEQUENA (CAPACIDADE: 19 L), CIRCULAR, EM PVC, DIÂMETRO INTERNO= 0,3 M. AF_12/2020</v>
      </c>
      <c r="D896" s="94" t="str">
        <f>Cartilha_GLOBAL!D896</f>
        <v>UN</v>
      </c>
      <c r="E896" s="105">
        <f>Cartilha_GLOBAL!$E896</f>
        <v>388.86</v>
      </c>
      <c r="F896" s="182">
        <f>Cartilha_GLOBAL!$F896</f>
        <v>477.29</v>
      </c>
      <c r="G896" s="108"/>
      <c r="H896" s="107">
        <f t="shared" si="53"/>
        <v>0</v>
      </c>
      <c r="I896" s="143">
        <f t="shared" si="54"/>
        <v>0</v>
      </c>
      <c r="J896" s="142"/>
      <c r="K896" s="145"/>
      <c r="L896" s="7" t="str">
        <f t="shared" si="55"/>
        <v/>
      </c>
      <c r="M896" s="7" t="str">
        <f t="shared" si="56"/>
        <v/>
      </c>
      <c r="N896" s="7" t="str">
        <f>Cartilha_GLOBAL!N896</f>
        <v/>
      </c>
      <c r="O896" s="144"/>
      <c r="Q896" s="151"/>
      <c r="R896" s="152">
        <v>0</v>
      </c>
      <c r="T896" s="153">
        <f>IF(Cartilha_GLOBAL!R896=0,0,IF(Cartilha_GLOBAL!R896&gt;0,"c","b"))</f>
        <v>0</v>
      </c>
    </row>
    <row r="897" ht="22.5" hidden="1" spans="1:20">
      <c r="A897" s="158">
        <f>Cartilha_GLOBAL!A897</f>
        <v>97895</v>
      </c>
      <c r="B897" s="94" t="str">
        <f>Cartilha_GLOBAL!B897</f>
        <v>SINAPI</v>
      </c>
      <c r="C897" s="104" t="str">
        <f>Cartilha_GLOBAL!C897</f>
        <v>CAIXA ENTERRADA HIDRÁULICA RETANGULAR, EM CONCRETO PRÉ-MOLDADO, DIMENSÕES INTERNAS: 0,3X0,3X0,3 M. AF_12/2020</v>
      </c>
      <c r="D897" s="94" t="str">
        <f>Cartilha_GLOBAL!D897</f>
        <v>UN</v>
      </c>
      <c r="E897" s="105">
        <f>Cartilha_GLOBAL!$E897</f>
        <v>130.07</v>
      </c>
      <c r="F897" s="182">
        <f>Cartilha_GLOBAL!$F897</f>
        <v>159.65</v>
      </c>
      <c r="G897" s="108"/>
      <c r="H897" s="107">
        <f t="shared" si="53"/>
        <v>0</v>
      </c>
      <c r="I897" s="143">
        <f t="shared" si="54"/>
        <v>0</v>
      </c>
      <c r="J897" s="142"/>
      <c r="K897" s="145"/>
      <c r="L897" s="7" t="str">
        <f t="shared" si="55"/>
        <v/>
      </c>
      <c r="M897" s="7" t="str">
        <f t="shared" si="56"/>
        <v/>
      </c>
      <c r="N897" s="7" t="str">
        <f>Cartilha_GLOBAL!N897</f>
        <v/>
      </c>
      <c r="O897" s="144"/>
      <c r="Q897" s="151"/>
      <c r="R897" s="152">
        <v>0</v>
      </c>
      <c r="T897" s="153">
        <f>IF(Cartilha_GLOBAL!R897=0,0,IF(Cartilha_GLOBAL!R897&gt;0,"c","b"))</f>
        <v>0</v>
      </c>
    </row>
    <row r="898" ht="22.5" hidden="1" spans="1:20">
      <c r="A898" s="158">
        <f>Cartilha_GLOBAL!A898</f>
        <v>97896</v>
      </c>
      <c r="B898" s="94" t="str">
        <f>Cartilha_GLOBAL!B898</f>
        <v>SINAPI</v>
      </c>
      <c r="C898" s="104" t="str">
        <f>Cartilha_GLOBAL!C898</f>
        <v>CAIXA ENTERRADA HIDRÁULICA RETANGULAR, EM CONCRETO PRÉ-MOLDADO, DIMENSÕES INTERNAS: 0,4X0,4X0,4 M. AF_12/2020</v>
      </c>
      <c r="D898" s="94" t="str">
        <f>Cartilha_GLOBAL!D898</f>
        <v>UN</v>
      </c>
      <c r="E898" s="105">
        <f>Cartilha_GLOBAL!$E898</f>
        <v>241.99</v>
      </c>
      <c r="F898" s="182">
        <f>Cartilha_GLOBAL!$F898</f>
        <v>297.02</v>
      </c>
      <c r="G898" s="108"/>
      <c r="H898" s="107">
        <f t="shared" si="53"/>
        <v>0</v>
      </c>
      <c r="I898" s="143">
        <f t="shared" si="54"/>
        <v>0</v>
      </c>
      <c r="J898" s="142"/>
      <c r="K898" s="145"/>
      <c r="L898" s="7" t="str">
        <f t="shared" si="55"/>
        <v/>
      </c>
      <c r="M898" s="7" t="str">
        <f t="shared" si="56"/>
        <v/>
      </c>
      <c r="N898" s="7" t="str">
        <f>Cartilha_GLOBAL!N898</f>
        <v/>
      </c>
      <c r="O898" s="144"/>
      <c r="Q898" s="151"/>
      <c r="R898" s="152">
        <v>0</v>
      </c>
      <c r="T898" s="153">
        <f>IF(Cartilha_GLOBAL!R898=0,0,IF(Cartilha_GLOBAL!R898&gt;0,"c","b"))</f>
        <v>0</v>
      </c>
    </row>
    <row r="899" ht="22.5" hidden="1" spans="1:20">
      <c r="A899" s="158">
        <f>Cartilha_GLOBAL!A899</f>
        <v>97897</v>
      </c>
      <c r="B899" s="94" t="str">
        <f>Cartilha_GLOBAL!B899</f>
        <v>SINAPI</v>
      </c>
      <c r="C899" s="104" t="str">
        <f>Cartilha_GLOBAL!C899</f>
        <v>CAIXA ENTERRADA HIDRÁULICA RETANGULAR, EM CONCRETO PRÉ-MOLDADO, DIMENSÕES INTERNAS: 0,6X0,6X0,5 M. AF_12/2020</v>
      </c>
      <c r="D899" s="94" t="str">
        <f>Cartilha_GLOBAL!D899</f>
        <v>UN</v>
      </c>
      <c r="E899" s="105">
        <f>Cartilha_GLOBAL!$E899</f>
        <v>316.6</v>
      </c>
      <c r="F899" s="182">
        <f>Cartilha_GLOBAL!$F899</f>
        <v>388.59</v>
      </c>
      <c r="G899" s="108"/>
      <c r="H899" s="107">
        <f t="shared" si="53"/>
        <v>0</v>
      </c>
      <c r="I899" s="143">
        <f t="shared" si="54"/>
        <v>0</v>
      </c>
      <c r="J899" s="142"/>
      <c r="K899" s="145"/>
      <c r="L899" s="7" t="str">
        <f t="shared" si="55"/>
        <v/>
      </c>
      <c r="M899" s="7" t="str">
        <f t="shared" si="56"/>
        <v/>
      </c>
      <c r="N899" s="7" t="str">
        <f>Cartilha_GLOBAL!N899</f>
        <v/>
      </c>
      <c r="O899" s="144"/>
      <c r="Q899" s="151"/>
      <c r="R899" s="152">
        <v>0</v>
      </c>
      <c r="T899" s="153">
        <f>IF(Cartilha_GLOBAL!R899=0,0,IF(Cartilha_GLOBAL!R899&gt;0,"c","b"))</f>
        <v>0</v>
      </c>
    </row>
    <row r="900" ht="22.5" hidden="1" spans="1:20">
      <c r="A900" s="158">
        <f>Cartilha_GLOBAL!A900</f>
        <v>97898</v>
      </c>
      <c r="B900" s="94" t="str">
        <f>Cartilha_GLOBAL!B900</f>
        <v>SINAPI</v>
      </c>
      <c r="C900" s="104" t="str">
        <f>Cartilha_GLOBAL!C900</f>
        <v>CAIXA ENTERRADA HIDRÁULICA RETANGULAR, EM CONCRETO PRÉ-MOLDADO, DIMENSÕES INTERNAS: 0,8X0,8X0,5 M. AF_12/2020</v>
      </c>
      <c r="D900" s="94" t="str">
        <f>Cartilha_GLOBAL!D900</f>
        <v>UN</v>
      </c>
      <c r="E900" s="105">
        <f>Cartilha_GLOBAL!$E900</f>
        <v>658.34</v>
      </c>
      <c r="F900" s="182">
        <f>Cartilha_GLOBAL!$F900</f>
        <v>808.05</v>
      </c>
      <c r="G900" s="108"/>
      <c r="H900" s="107">
        <f t="shared" si="53"/>
        <v>0</v>
      </c>
      <c r="I900" s="143">
        <f t="shared" si="54"/>
        <v>0</v>
      </c>
      <c r="J900" s="142"/>
      <c r="K900" s="145"/>
      <c r="L900" s="7" t="str">
        <f t="shared" si="55"/>
        <v/>
      </c>
      <c r="M900" s="7" t="str">
        <f t="shared" si="56"/>
        <v/>
      </c>
      <c r="N900" s="7" t="str">
        <f>Cartilha_GLOBAL!N900</f>
        <v/>
      </c>
      <c r="O900" s="144"/>
      <c r="Q900" s="151"/>
      <c r="R900" s="152">
        <v>0</v>
      </c>
      <c r="T900" s="153">
        <f>IF(Cartilha_GLOBAL!R900=0,0,IF(Cartilha_GLOBAL!R900&gt;0,"c","b"))</f>
        <v>0</v>
      </c>
    </row>
    <row r="901" ht="22.5" hidden="1" spans="1:20">
      <c r="A901" s="158">
        <f>Cartilha_GLOBAL!A901</f>
        <v>97900</v>
      </c>
      <c r="B901" s="94" t="str">
        <f>Cartilha_GLOBAL!B901</f>
        <v>SINAPI</v>
      </c>
      <c r="C901" s="104" t="str">
        <f>Cartilha_GLOBAL!C901</f>
        <v>CAIXA ENTERRADA HIDRÁULICA RETANGULAR EM ALVENARIA COM TIJOLOS CERÂMICOS MACIÇOS, DIMENSÕES INTERNAS: 0,3X0,3X0,3 M PARA REDE DE ESGOTO. AF_12/2020</v>
      </c>
      <c r="D901" s="94" t="str">
        <f>Cartilha_GLOBAL!D901</f>
        <v>UN</v>
      </c>
      <c r="E901" s="105">
        <f>Cartilha_GLOBAL!$E901</f>
        <v>198.67</v>
      </c>
      <c r="F901" s="182">
        <f>Cartilha_GLOBAL!$F901</f>
        <v>243.85</v>
      </c>
      <c r="G901" s="108"/>
      <c r="H901" s="107">
        <f t="shared" si="53"/>
        <v>0</v>
      </c>
      <c r="I901" s="143">
        <f t="shared" si="54"/>
        <v>0</v>
      </c>
      <c r="J901" s="142"/>
      <c r="K901" s="145"/>
      <c r="L901" s="7" t="str">
        <f t="shared" si="55"/>
        <v/>
      </c>
      <c r="M901" s="7" t="str">
        <f t="shared" si="56"/>
        <v/>
      </c>
      <c r="N901" s="7" t="str">
        <f>Cartilha_GLOBAL!N901</f>
        <v/>
      </c>
      <c r="O901" s="144"/>
      <c r="Q901" s="151"/>
      <c r="R901" s="152">
        <v>0</v>
      </c>
      <c r="T901" s="153">
        <f>IF(Cartilha_GLOBAL!R901=0,0,IF(Cartilha_GLOBAL!R901&gt;0,"c","b"))</f>
        <v>0</v>
      </c>
    </row>
    <row r="902" ht="22.5" hidden="1" spans="1:20">
      <c r="A902" s="158">
        <f>Cartilha_GLOBAL!A902</f>
        <v>97901</v>
      </c>
      <c r="B902" s="94" t="str">
        <f>Cartilha_GLOBAL!B902</f>
        <v>SINAPI</v>
      </c>
      <c r="C902" s="104" t="str">
        <f>Cartilha_GLOBAL!C902</f>
        <v>CAIXA ENTERRADA HIDRÁULICA RETANGULAR EM ALVENARIA COM TIJOLOS CERÂMICOS MACIÇOS, DIMENSÕES INTERNAS: 0,4X0,4X0,4 M PARA REDE DE ESGOTO. AF_12/2020</v>
      </c>
      <c r="D902" s="94" t="str">
        <f>Cartilha_GLOBAL!D902</f>
        <v>UN</v>
      </c>
      <c r="E902" s="105">
        <f>Cartilha_GLOBAL!$E902</f>
        <v>311.82</v>
      </c>
      <c r="F902" s="182">
        <f>Cartilha_GLOBAL!$F902</f>
        <v>382.73</v>
      </c>
      <c r="G902" s="108"/>
      <c r="H902" s="107">
        <f t="shared" si="53"/>
        <v>0</v>
      </c>
      <c r="I902" s="143">
        <f t="shared" si="54"/>
        <v>0</v>
      </c>
      <c r="J902" s="142"/>
      <c r="K902" s="145"/>
      <c r="L902" s="7" t="str">
        <f t="shared" si="55"/>
        <v/>
      </c>
      <c r="M902" s="7" t="str">
        <f t="shared" si="56"/>
        <v/>
      </c>
      <c r="N902" s="7" t="str">
        <f>Cartilha_GLOBAL!N902</f>
        <v/>
      </c>
      <c r="O902" s="144"/>
      <c r="Q902" s="151"/>
      <c r="R902" s="152">
        <v>0</v>
      </c>
      <c r="T902" s="153">
        <f>IF(Cartilha_GLOBAL!R902=0,0,IF(Cartilha_GLOBAL!R902&gt;0,"c","b"))</f>
        <v>0</v>
      </c>
    </row>
    <row r="903" ht="22.5" hidden="1" spans="1:20">
      <c r="A903" s="158">
        <f>Cartilha_GLOBAL!A903</f>
        <v>97902</v>
      </c>
      <c r="B903" s="94" t="str">
        <f>Cartilha_GLOBAL!B903</f>
        <v>SINAPI</v>
      </c>
      <c r="C903" s="104" t="str">
        <f>Cartilha_GLOBAL!C903</f>
        <v>CAIXA ENTERRADA HIDRÁULICA RETANGULAR EM ALVENARIA COM TIJOLOS CERÂMICOS MACIÇOS, DIMENSÕES INTERNAS: 0,6X0,6X0,6 M PARA REDE DE ESGOTO. AF_12/2020</v>
      </c>
      <c r="D903" s="94" t="str">
        <f>Cartilha_GLOBAL!D903</f>
        <v>UN</v>
      </c>
      <c r="E903" s="105">
        <f>Cartilha_GLOBAL!$E903</f>
        <v>603.53</v>
      </c>
      <c r="F903" s="182">
        <f>Cartilha_GLOBAL!$F903</f>
        <v>740.77</v>
      </c>
      <c r="G903" s="108"/>
      <c r="H903" s="107">
        <f t="shared" si="53"/>
        <v>0</v>
      </c>
      <c r="I903" s="143">
        <f t="shared" si="54"/>
        <v>0</v>
      </c>
      <c r="J903" s="142"/>
      <c r="K903" s="145"/>
      <c r="L903" s="7" t="str">
        <f t="shared" si="55"/>
        <v/>
      </c>
      <c r="M903" s="7" t="str">
        <f t="shared" si="56"/>
        <v/>
      </c>
      <c r="N903" s="7" t="str">
        <f>Cartilha_GLOBAL!N903</f>
        <v/>
      </c>
      <c r="O903" s="144"/>
      <c r="Q903" s="151"/>
      <c r="R903" s="152">
        <v>0</v>
      </c>
      <c r="T903" s="153">
        <f>IF(Cartilha_GLOBAL!R903=0,0,IF(Cartilha_GLOBAL!R903&gt;0,"c","b"))</f>
        <v>0</v>
      </c>
    </row>
    <row r="904" ht="22.5" hidden="1" spans="1:20">
      <c r="A904" s="158">
        <f>Cartilha_GLOBAL!A904</f>
        <v>97903</v>
      </c>
      <c r="B904" s="94" t="str">
        <f>Cartilha_GLOBAL!B904</f>
        <v>SINAPI</v>
      </c>
      <c r="C904" s="104" t="str">
        <f>Cartilha_GLOBAL!C904</f>
        <v>CAIXA ENTERRADA HIDRÁULICA RETANGULAR EM ALVENARIA COM TIJOLOS CERÂMICOS MACIÇOS, DIMENSÕES INTERNAS: 0,8X0,8X0,6 M PARA REDE DE ESGOTO. AF_12/2020</v>
      </c>
      <c r="D904" s="94" t="str">
        <f>Cartilha_GLOBAL!D904</f>
        <v>UN</v>
      </c>
      <c r="E904" s="105">
        <f>Cartilha_GLOBAL!$E904</f>
        <v>837.38</v>
      </c>
      <c r="F904" s="182">
        <f>Cartilha_GLOBAL!$F904</f>
        <v>1027.8</v>
      </c>
      <c r="G904" s="108"/>
      <c r="H904" s="107">
        <f t="shared" si="53"/>
        <v>0</v>
      </c>
      <c r="I904" s="143">
        <f t="shared" si="54"/>
        <v>0</v>
      </c>
      <c r="J904" s="142"/>
      <c r="K904" s="145"/>
      <c r="L904" s="7" t="str">
        <f t="shared" si="55"/>
        <v/>
      </c>
      <c r="M904" s="7" t="str">
        <f t="shared" si="56"/>
        <v/>
      </c>
      <c r="N904" s="7" t="str">
        <f>Cartilha_GLOBAL!N904</f>
        <v/>
      </c>
      <c r="O904" s="144"/>
      <c r="Q904" s="151"/>
      <c r="R904" s="152">
        <v>0</v>
      </c>
      <c r="T904" s="153">
        <f>IF(Cartilha_GLOBAL!R904=0,0,IF(Cartilha_GLOBAL!R904&gt;0,"c","b"))</f>
        <v>0</v>
      </c>
    </row>
    <row r="905" ht="22.5" hidden="1" spans="1:20">
      <c r="A905" s="158">
        <f>Cartilha_GLOBAL!A905</f>
        <v>97904</v>
      </c>
      <c r="B905" s="94" t="str">
        <f>Cartilha_GLOBAL!B905</f>
        <v>SINAPI</v>
      </c>
      <c r="C905" s="104" t="str">
        <f>Cartilha_GLOBAL!C905</f>
        <v>CAIXA ENTERRADA HIDRÁULICA RETANGULAR EM ALVENARIA COM TIJOLOS CERÂMICOS MACIÇOS, DIMENSÕES INTERNAS: 1X1X0,6 M PARA REDE DE ESGOTO. AF_12/2020</v>
      </c>
      <c r="D905" s="94" t="str">
        <f>Cartilha_GLOBAL!D905</f>
        <v>UN</v>
      </c>
      <c r="E905" s="105">
        <f>Cartilha_GLOBAL!$E905</f>
        <v>980.03</v>
      </c>
      <c r="F905" s="182">
        <f>Cartilha_GLOBAL!$F905</f>
        <v>1202.89</v>
      </c>
      <c r="G905" s="108"/>
      <c r="H905" s="107">
        <f t="shared" si="53"/>
        <v>0</v>
      </c>
      <c r="I905" s="143">
        <f t="shared" si="54"/>
        <v>0</v>
      </c>
      <c r="J905" s="142"/>
      <c r="K905" s="145"/>
      <c r="L905" s="7" t="str">
        <f t="shared" si="55"/>
        <v/>
      </c>
      <c r="M905" s="7" t="str">
        <f t="shared" si="56"/>
        <v/>
      </c>
      <c r="N905" s="7" t="str">
        <f>Cartilha_GLOBAL!N905</f>
        <v/>
      </c>
      <c r="O905" s="144"/>
      <c r="Q905" s="151"/>
      <c r="R905" s="152">
        <v>0</v>
      </c>
      <c r="T905" s="153">
        <f>IF(Cartilha_GLOBAL!R905=0,0,IF(Cartilha_GLOBAL!R905&gt;0,"c","b"))</f>
        <v>0</v>
      </c>
    </row>
    <row r="906" ht="22.5" hidden="1" spans="1:20">
      <c r="A906" s="158">
        <f>Cartilha_GLOBAL!A906</f>
        <v>97905</v>
      </c>
      <c r="B906" s="94" t="str">
        <f>Cartilha_GLOBAL!B906</f>
        <v>SINAPI</v>
      </c>
      <c r="C906" s="104" t="str">
        <f>Cartilha_GLOBAL!C906</f>
        <v>CAIXA ENTERRADA HIDRÁULICA RETANGULAR, EM ALVENARIA COM BLOCOS DE CONCRETO, DIMENSÕES INTERNAS: 0,4X0,4X0,4 M PARA REDE DE ESGOTO. AF_12/2020</v>
      </c>
      <c r="D906" s="94" t="str">
        <f>Cartilha_GLOBAL!D906</f>
        <v>UN</v>
      </c>
      <c r="E906" s="105">
        <f>Cartilha_GLOBAL!$E906</f>
        <v>247.72</v>
      </c>
      <c r="F906" s="182">
        <f>Cartilha_GLOBAL!$F906</f>
        <v>304.05</v>
      </c>
      <c r="G906" s="108"/>
      <c r="H906" s="107">
        <f t="shared" si="53"/>
        <v>0</v>
      </c>
      <c r="I906" s="143">
        <f t="shared" si="54"/>
        <v>0</v>
      </c>
      <c r="J906" s="142"/>
      <c r="K906" s="145"/>
      <c r="L906" s="7" t="str">
        <f t="shared" si="55"/>
        <v/>
      </c>
      <c r="M906" s="7" t="str">
        <f t="shared" si="56"/>
        <v/>
      </c>
      <c r="N906" s="7" t="str">
        <f>Cartilha_GLOBAL!N906</f>
        <v/>
      </c>
      <c r="O906" s="144"/>
      <c r="Q906" s="151"/>
      <c r="R906" s="152">
        <v>0</v>
      </c>
      <c r="T906" s="153">
        <f>IF(Cartilha_GLOBAL!R906=0,0,IF(Cartilha_GLOBAL!R906&gt;0,"c","b"))</f>
        <v>0</v>
      </c>
    </row>
    <row r="907" ht="22.5" hidden="1" spans="1:20">
      <c r="A907" s="158">
        <f>Cartilha_GLOBAL!A907</f>
        <v>97906</v>
      </c>
      <c r="B907" s="94" t="str">
        <f>Cartilha_GLOBAL!B907</f>
        <v>SINAPI</v>
      </c>
      <c r="C907" s="104" t="str">
        <f>Cartilha_GLOBAL!C907</f>
        <v>CAIXA ENTERRADA HIDRÁULICA RETANGULAR, EM ALVENARIA COM BLOCOS DE CONCRETO, DIMENSÕES INTERNAS: 0,6X0,6X0,6 M PARA REDE DE ESGOTO. AF_12/2020</v>
      </c>
      <c r="D907" s="94" t="str">
        <f>Cartilha_GLOBAL!D907</f>
        <v>UN</v>
      </c>
      <c r="E907" s="105">
        <f>Cartilha_GLOBAL!$E907</f>
        <v>456.33</v>
      </c>
      <c r="F907" s="182">
        <f>Cartilha_GLOBAL!$F907</f>
        <v>560.1</v>
      </c>
      <c r="G907" s="108"/>
      <c r="H907" s="107">
        <f t="shared" si="53"/>
        <v>0</v>
      </c>
      <c r="I907" s="143">
        <f t="shared" si="54"/>
        <v>0</v>
      </c>
      <c r="J907" s="142"/>
      <c r="K907" s="145"/>
      <c r="L907" s="7" t="str">
        <f t="shared" si="55"/>
        <v/>
      </c>
      <c r="M907" s="7" t="str">
        <f t="shared" si="56"/>
        <v/>
      </c>
      <c r="N907" s="7" t="str">
        <f>Cartilha_GLOBAL!N907</f>
        <v/>
      </c>
      <c r="O907" s="144"/>
      <c r="Q907" s="151"/>
      <c r="R907" s="152">
        <v>0</v>
      </c>
      <c r="T907" s="153">
        <f>IF(Cartilha_GLOBAL!R907=0,0,IF(Cartilha_GLOBAL!R907&gt;0,"c","b"))</f>
        <v>0</v>
      </c>
    </row>
    <row r="908" ht="22.5" hidden="1" spans="1:20">
      <c r="A908" s="158">
        <f>Cartilha_GLOBAL!A908</f>
        <v>97907</v>
      </c>
      <c r="B908" s="94" t="str">
        <f>Cartilha_GLOBAL!B908</f>
        <v>SINAPI</v>
      </c>
      <c r="C908" s="104" t="str">
        <f>Cartilha_GLOBAL!C908</f>
        <v>CAIXA ENTERRADA HIDRÁULICA RETANGULAR, EM ALVENARIA COM BLOCOS DE CONCRETO, DIMENSÕES INTERNAS: 0,8X0,8X0,6 M PARA REDE DE ESGOTO. AF_12/2020</v>
      </c>
      <c r="D908" s="94" t="str">
        <f>Cartilha_GLOBAL!D908</f>
        <v>UN</v>
      </c>
      <c r="E908" s="105">
        <f>Cartilha_GLOBAL!$E908</f>
        <v>649.56</v>
      </c>
      <c r="F908" s="182">
        <f>Cartilha_GLOBAL!$F908</f>
        <v>797.27</v>
      </c>
      <c r="G908" s="108"/>
      <c r="H908" s="107">
        <f t="shared" si="53"/>
        <v>0</v>
      </c>
      <c r="I908" s="143">
        <f t="shared" si="54"/>
        <v>0</v>
      </c>
      <c r="J908" s="142"/>
      <c r="K908" s="145"/>
      <c r="L908" s="7" t="str">
        <f t="shared" si="55"/>
        <v/>
      </c>
      <c r="M908" s="7" t="str">
        <f t="shared" si="56"/>
        <v/>
      </c>
      <c r="N908" s="7" t="str">
        <f>Cartilha_GLOBAL!N908</f>
        <v/>
      </c>
      <c r="O908" s="144"/>
      <c r="Q908" s="151"/>
      <c r="R908" s="152">
        <v>0</v>
      </c>
      <c r="T908" s="153">
        <f>IF(Cartilha_GLOBAL!R908=0,0,IF(Cartilha_GLOBAL!R908&gt;0,"c","b"))</f>
        <v>0</v>
      </c>
    </row>
    <row r="909" ht="22.5" hidden="1" spans="1:20">
      <c r="A909" s="158">
        <f>Cartilha_GLOBAL!A909</f>
        <v>97908</v>
      </c>
      <c r="B909" s="94" t="str">
        <f>Cartilha_GLOBAL!B909</f>
        <v>SINAPI</v>
      </c>
      <c r="C909" s="104" t="str">
        <f>Cartilha_GLOBAL!C909</f>
        <v>CAIXA ENTERRADA HIDRÁULICA RETANGULAR, EM ALVENARIA COM BLOCOS DE CONCRETO, DIMENSÕES INTERNAS: 1X1X0,6 M PARA REDE DE ESGOTO. AF_12/2020</v>
      </c>
      <c r="D909" s="94" t="str">
        <f>Cartilha_GLOBAL!D909</f>
        <v>UN</v>
      </c>
      <c r="E909" s="105">
        <f>Cartilha_GLOBAL!$E909</f>
        <v>757.78</v>
      </c>
      <c r="F909" s="182">
        <f>Cartilha_GLOBAL!$F909</f>
        <v>930.1</v>
      </c>
      <c r="G909" s="108"/>
      <c r="H909" s="107">
        <f t="shared" si="53"/>
        <v>0</v>
      </c>
      <c r="I909" s="143">
        <f t="shared" si="54"/>
        <v>0</v>
      </c>
      <c r="J909" s="142"/>
      <c r="K909" s="145"/>
      <c r="L909" s="7" t="str">
        <f t="shared" si="55"/>
        <v/>
      </c>
      <c r="M909" s="7" t="str">
        <f t="shared" si="56"/>
        <v/>
      </c>
      <c r="N909" s="7" t="str">
        <f>Cartilha_GLOBAL!N909</f>
        <v/>
      </c>
      <c r="O909" s="144"/>
      <c r="Q909" s="151"/>
      <c r="R909" s="152">
        <v>0</v>
      </c>
      <c r="T909" s="153">
        <f>IF(Cartilha_GLOBAL!R909=0,0,IF(Cartilha_GLOBAL!R909&gt;0,"c","b"))</f>
        <v>0</v>
      </c>
    </row>
    <row r="910" ht="22.5" hidden="1" spans="1:20">
      <c r="A910" s="158">
        <f>Cartilha_GLOBAL!A910</f>
        <v>99250</v>
      </c>
      <c r="B910" s="94" t="str">
        <f>Cartilha_GLOBAL!B910</f>
        <v>SINAPI</v>
      </c>
      <c r="C910" s="104" t="str">
        <f>Cartilha_GLOBAL!C910</f>
        <v>CAIXA ENTERRADA HIDRÁULICA RETANGULAR EM ALVENARIA COM TIJOLOS CERÂMICOS MACIÇOS, DIMENSÕES INTERNAS: 0,3X0,3X0,3 M PARA REDE DE DRENAGEM. AF_12/2020</v>
      </c>
      <c r="D910" s="94" t="str">
        <f>Cartilha_GLOBAL!D910</f>
        <v>UN</v>
      </c>
      <c r="E910" s="105">
        <f>Cartilha_GLOBAL!$E910</f>
        <v>194.27</v>
      </c>
      <c r="F910" s="182">
        <f>Cartilha_GLOBAL!$F910</f>
        <v>238.45</v>
      </c>
      <c r="G910" s="108"/>
      <c r="H910" s="107">
        <f t="shared" si="53"/>
        <v>0</v>
      </c>
      <c r="I910" s="143">
        <f t="shared" si="54"/>
        <v>0</v>
      </c>
      <c r="J910" s="142"/>
      <c r="K910" s="145"/>
      <c r="L910" s="7" t="str">
        <f t="shared" si="55"/>
        <v/>
      </c>
      <c r="M910" s="7" t="str">
        <f t="shared" si="56"/>
        <v/>
      </c>
      <c r="N910" s="7" t="str">
        <f>Cartilha_GLOBAL!N910</f>
        <v/>
      </c>
      <c r="O910" s="144"/>
      <c r="Q910" s="151"/>
      <c r="R910" s="152">
        <v>0</v>
      </c>
      <c r="T910" s="153">
        <f>IF(Cartilha_GLOBAL!R910=0,0,IF(Cartilha_GLOBAL!R910&gt;0,"c","b"))</f>
        <v>0</v>
      </c>
    </row>
    <row r="911" ht="22.5" hidden="1" spans="1:20">
      <c r="A911" s="158">
        <f>Cartilha_GLOBAL!A911</f>
        <v>99251</v>
      </c>
      <c r="B911" s="94" t="str">
        <f>Cartilha_GLOBAL!B911</f>
        <v>SINAPI</v>
      </c>
      <c r="C911" s="104" t="str">
        <f>Cartilha_GLOBAL!C911</f>
        <v>CAIXA ENTERRADA HIDRÁULICA RETANGULAR EM ALVENARIA COM TIJOLOS CERÂMICOS MACIÇOS, DIMENSÕES INTERNAS: 0,4X0,4X0,4 M PARA REDE DE DRENAGEM. AF_12/2020</v>
      </c>
      <c r="D911" s="94" t="str">
        <f>Cartilha_GLOBAL!D911</f>
        <v>UN</v>
      </c>
      <c r="E911" s="105">
        <f>Cartilha_GLOBAL!$E911</f>
        <v>304.27</v>
      </c>
      <c r="F911" s="182">
        <f>Cartilha_GLOBAL!$F911</f>
        <v>373.46</v>
      </c>
      <c r="G911" s="108"/>
      <c r="H911" s="107">
        <f t="shared" si="53"/>
        <v>0</v>
      </c>
      <c r="I911" s="143">
        <f t="shared" si="54"/>
        <v>0</v>
      </c>
      <c r="J911" s="142"/>
      <c r="K911" s="145"/>
      <c r="L911" s="7" t="str">
        <f t="shared" si="55"/>
        <v/>
      </c>
      <c r="M911" s="7" t="str">
        <f t="shared" si="56"/>
        <v/>
      </c>
      <c r="N911" s="7" t="str">
        <f>Cartilha_GLOBAL!N911</f>
        <v/>
      </c>
      <c r="O911" s="144"/>
      <c r="Q911" s="151"/>
      <c r="R911" s="152">
        <v>0</v>
      </c>
      <c r="T911" s="153">
        <f>IF(Cartilha_GLOBAL!R911=0,0,IF(Cartilha_GLOBAL!R911&gt;0,"c","b"))</f>
        <v>0</v>
      </c>
    </row>
    <row r="912" ht="22.5" hidden="1" spans="1:20">
      <c r="A912" s="158">
        <f>Cartilha_GLOBAL!A912</f>
        <v>99253</v>
      </c>
      <c r="B912" s="94" t="str">
        <f>Cartilha_GLOBAL!B912</f>
        <v>SINAPI</v>
      </c>
      <c r="C912" s="104" t="str">
        <f>Cartilha_GLOBAL!C912</f>
        <v>CAIXA ENTERRADA HIDRÁULICA RETANGULAR EM ALVENARIA COM TIJOLOS CERÂMICOS MACIÇOS, DIMENSÕES INTERNAS: 0,6X0,6X0,6 M PARA REDE DE DRENAGEM. AF_12/2020</v>
      </c>
      <c r="D912" s="94" t="str">
        <f>Cartilha_GLOBAL!D912</f>
        <v>UN</v>
      </c>
      <c r="E912" s="105">
        <f>Cartilha_GLOBAL!$E912</f>
        <v>586.58</v>
      </c>
      <c r="F912" s="182">
        <f>Cartilha_GLOBAL!$F912</f>
        <v>719.97</v>
      </c>
      <c r="G912" s="108"/>
      <c r="H912" s="107">
        <f t="shared" si="53"/>
        <v>0</v>
      </c>
      <c r="I912" s="143">
        <f t="shared" si="54"/>
        <v>0</v>
      </c>
      <c r="J912" s="142"/>
      <c r="K912" s="145"/>
      <c r="L912" s="7" t="str">
        <f t="shared" si="55"/>
        <v/>
      </c>
      <c r="M912" s="7" t="str">
        <f t="shared" si="56"/>
        <v/>
      </c>
      <c r="N912" s="7" t="str">
        <f>Cartilha_GLOBAL!N912</f>
        <v/>
      </c>
      <c r="O912" s="144"/>
      <c r="Q912" s="151"/>
      <c r="R912" s="152">
        <v>0</v>
      </c>
      <c r="T912" s="153">
        <f>IF(Cartilha_GLOBAL!R912=0,0,IF(Cartilha_GLOBAL!R912&gt;0,"c","b"))</f>
        <v>0</v>
      </c>
    </row>
    <row r="913" ht="22.5" hidden="1" spans="1:20">
      <c r="A913" s="158">
        <f>Cartilha_GLOBAL!A913</f>
        <v>99255</v>
      </c>
      <c r="B913" s="94" t="str">
        <f>Cartilha_GLOBAL!B913</f>
        <v>SINAPI</v>
      </c>
      <c r="C913" s="104" t="str">
        <f>Cartilha_GLOBAL!C913</f>
        <v>CAIXA ENTERRADA HIDRÁULICA RETANGULAR EM ALVENARIA COM TIJOLOS CERÂMICOS MACIÇOS, DIMENSÕES INTERNAS: 0,8X0,8X0,6 M PARA REDE DE DRENAGEM. AF_12/2020</v>
      </c>
      <c r="D913" s="94" t="str">
        <f>Cartilha_GLOBAL!D913</f>
        <v>UN</v>
      </c>
      <c r="E913" s="105">
        <f>Cartilha_GLOBAL!$E913</f>
        <v>814.14</v>
      </c>
      <c r="F913" s="182">
        <f>Cartilha_GLOBAL!$F913</f>
        <v>999.28</v>
      </c>
      <c r="G913" s="108"/>
      <c r="H913" s="107">
        <f t="shared" si="53"/>
        <v>0</v>
      </c>
      <c r="I913" s="143">
        <f t="shared" si="54"/>
        <v>0</v>
      </c>
      <c r="J913" s="142"/>
      <c r="K913" s="145"/>
      <c r="L913" s="7" t="str">
        <f t="shared" si="55"/>
        <v/>
      </c>
      <c r="M913" s="7" t="str">
        <f t="shared" si="56"/>
        <v/>
      </c>
      <c r="N913" s="7" t="str">
        <f>Cartilha_GLOBAL!N913</f>
        <v/>
      </c>
      <c r="O913" s="144"/>
      <c r="Q913" s="151"/>
      <c r="R913" s="152">
        <v>0</v>
      </c>
      <c r="T913" s="153">
        <f>IF(Cartilha_GLOBAL!R913=0,0,IF(Cartilha_GLOBAL!R913&gt;0,"c","b"))</f>
        <v>0</v>
      </c>
    </row>
    <row r="914" ht="22.5" hidden="1" spans="1:20">
      <c r="A914" s="158">
        <f>Cartilha_GLOBAL!A914</f>
        <v>99257</v>
      </c>
      <c r="B914" s="94" t="str">
        <f>Cartilha_GLOBAL!B914</f>
        <v>SINAPI</v>
      </c>
      <c r="C914" s="104" t="str">
        <f>Cartilha_GLOBAL!C914</f>
        <v>CAIXA ENTERRADA HIDRÁULICA RETANGULAR EM ALVENARIA COM TIJOLOS CERÂMICOS MACIÇOS, DIMENSÕES INTERNAS: 1X1X0,6 M PARA REDE DE DRENAGEM. AF_12/2020</v>
      </c>
      <c r="D914" s="94" t="str">
        <f>Cartilha_GLOBAL!D914</f>
        <v>UN</v>
      </c>
      <c r="E914" s="105">
        <f>Cartilha_GLOBAL!$E914</f>
        <v>949.98</v>
      </c>
      <c r="F914" s="182">
        <f>Cartilha_GLOBAL!$F914</f>
        <v>1166.01</v>
      </c>
      <c r="G914" s="108"/>
      <c r="H914" s="107">
        <f t="shared" si="53"/>
        <v>0</v>
      </c>
      <c r="I914" s="143">
        <f t="shared" si="54"/>
        <v>0</v>
      </c>
      <c r="J914" s="142"/>
      <c r="K914" s="145"/>
      <c r="L914" s="7" t="str">
        <f t="shared" si="55"/>
        <v/>
      </c>
      <c r="M914" s="7" t="str">
        <f t="shared" si="56"/>
        <v/>
      </c>
      <c r="N914" s="7" t="str">
        <f>Cartilha_GLOBAL!N914</f>
        <v/>
      </c>
      <c r="O914" s="144"/>
      <c r="Q914" s="151"/>
      <c r="R914" s="152">
        <v>0</v>
      </c>
      <c r="T914" s="153">
        <f>IF(Cartilha_GLOBAL!R914=0,0,IF(Cartilha_GLOBAL!R914&gt;0,"c","b"))</f>
        <v>0</v>
      </c>
    </row>
    <row r="915" ht="22.5" hidden="1" spans="1:20">
      <c r="A915" s="158">
        <f>Cartilha_GLOBAL!A915</f>
        <v>99258</v>
      </c>
      <c r="B915" s="94" t="str">
        <f>Cartilha_GLOBAL!B915</f>
        <v>SINAPI</v>
      </c>
      <c r="C915" s="104" t="str">
        <f>Cartilha_GLOBAL!C915</f>
        <v>CAIXA ENTERRADA HIDRÁULICA RETANGULAR, EM ALVENARIA COM BLOCOS DE CONCRETO, DIMENSÕES INTERNAS: 0,4X0,4X0,4 M PARA REDE DE DRENAGEM. AF_12/2020</v>
      </c>
      <c r="D915" s="94" t="str">
        <f>Cartilha_GLOBAL!D915</f>
        <v>UN</v>
      </c>
      <c r="E915" s="105">
        <f>Cartilha_GLOBAL!$E915</f>
        <v>242.93</v>
      </c>
      <c r="F915" s="182">
        <f>Cartilha_GLOBAL!$F915</f>
        <v>298.17</v>
      </c>
      <c r="G915" s="108"/>
      <c r="H915" s="107">
        <f t="shared" si="53"/>
        <v>0</v>
      </c>
      <c r="I915" s="143">
        <f t="shared" si="54"/>
        <v>0</v>
      </c>
      <c r="J915" s="142"/>
      <c r="K915" s="145"/>
      <c r="L915" s="7" t="str">
        <f t="shared" si="55"/>
        <v/>
      </c>
      <c r="M915" s="7" t="str">
        <f t="shared" si="56"/>
        <v/>
      </c>
      <c r="N915" s="7" t="str">
        <f>Cartilha_GLOBAL!N915</f>
        <v/>
      </c>
      <c r="O915" s="144"/>
      <c r="Q915" s="151"/>
      <c r="R915" s="152">
        <v>0</v>
      </c>
      <c r="T915" s="153">
        <f>IF(Cartilha_GLOBAL!R915=0,0,IF(Cartilha_GLOBAL!R915&gt;0,"c","b"))</f>
        <v>0</v>
      </c>
    </row>
    <row r="916" ht="22.5" hidden="1" spans="1:20">
      <c r="A916" s="158">
        <f>Cartilha_GLOBAL!A916</f>
        <v>99260</v>
      </c>
      <c r="B916" s="94" t="str">
        <f>Cartilha_GLOBAL!B916</f>
        <v>SINAPI</v>
      </c>
      <c r="C916" s="104" t="str">
        <f>Cartilha_GLOBAL!C916</f>
        <v>CAIXA ENTERRADA HIDRÁULICA RETANGULAR, EM ALVENARIA COM BLOCOS DE CONCRETO, DIMENSÕES INTERNAS: 0,6X0,6X0,6 M PARA REDE DE DRENAGEM. AF_12/2020</v>
      </c>
      <c r="D916" s="94" t="str">
        <f>Cartilha_GLOBAL!D916</f>
        <v>UN</v>
      </c>
      <c r="E916" s="105">
        <f>Cartilha_GLOBAL!$E916</f>
        <v>445.66</v>
      </c>
      <c r="F916" s="182">
        <f>Cartilha_GLOBAL!$F916</f>
        <v>547</v>
      </c>
      <c r="G916" s="108"/>
      <c r="H916" s="107">
        <f t="shared" si="53"/>
        <v>0</v>
      </c>
      <c r="I916" s="143">
        <f t="shared" si="54"/>
        <v>0</v>
      </c>
      <c r="J916" s="142"/>
      <c r="K916" s="145"/>
      <c r="L916" s="7" t="str">
        <f t="shared" si="55"/>
        <v/>
      </c>
      <c r="M916" s="7" t="str">
        <f t="shared" si="56"/>
        <v/>
      </c>
      <c r="N916" s="7" t="str">
        <f>Cartilha_GLOBAL!N916</f>
        <v/>
      </c>
      <c r="O916" s="144"/>
      <c r="Q916" s="151"/>
      <c r="R916" s="152">
        <v>0</v>
      </c>
      <c r="T916" s="153">
        <f>IF(Cartilha_GLOBAL!R916=0,0,IF(Cartilha_GLOBAL!R916&gt;0,"c","b"))</f>
        <v>0</v>
      </c>
    </row>
    <row r="917" ht="22.5" hidden="1" spans="1:20">
      <c r="A917" s="158">
        <f>Cartilha_GLOBAL!A917</f>
        <v>99262</v>
      </c>
      <c r="B917" s="94" t="str">
        <f>Cartilha_GLOBAL!B917</f>
        <v>SINAPI</v>
      </c>
      <c r="C917" s="104" t="str">
        <f>Cartilha_GLOBAL!C917</f>
        <v>CAIXA ENTERRADA HIDRÁULICA RETANGULAR, EM ALVENARIA COM BLOCOS DE CONCRETO, DIMENSÕES INTERNAS: 0,8X0,8X0,6 M PARA REDE DE DRENAGEM. AF_12/2020</v>
      </c>
      <c r="D917" s="94" t="str">
        <f>Cartilha_GLOBAL!D917</f>
        <v>UN</v>
      </c>
      <c r="E917" s="105">
        <f>Cartilha_GLOBAL!$E917</f>
        <v>634.32</v>
      </c>
      <c r="F917" s="182">
        <f>Cartilha_GLOBAL!$F917</f>
        <v>778.56</v>
      </c>
      <c r="G917" s="108"/>
      <c r="H917" s="107">
        <f t="shared" si="53"/>
        <v>0</v>
      </c>
      <c r="I917" s="143">
        <f t="shared" si="54"/>
        <v>0</v>
      </c>
      <c r="J917" s="142"/>
      <c r="K917" s="145"/>
      <c r="L917" s="7" t="str">
        <f t="shared" si="55"/>
        <v/>
      </c>
      <c r="M917" s="7" t="str">
        <f t="shared" si="56"/>
        <v/>
      </c>
      <c r="N917" s="7" t="str">
        <f>Cartilha_GLOBAL!N917</f>
        <v/>
      </c>
      <c r="O917" s="144"/>
      <c r="Q917" s="151"/>
      <c r="R917" s="152">
        <v>0</v>
      </c>
      <c r="T917" s="153">
        <f>IF(Cartilha_GLOBAL!R917=0,0,IF(Cartilha_GLOBAL!R917&gt;0,"c","b"))</f>
        <v>0</v>
      </c>
    </row>
    <row r="918" ht="22.5" hidden="1" spans="1:20">
      <c r="A918" s="158">
        <f>Cartilha_GLOBAL!A918</f>
        <v>99264</v>
      </c>
      <c r="B918" s="94" t="str">
        <f>Cartilha_GLOBAL!B918</f>
        <v>SINAPI</v>
      </c>
      <c r="C918" s="104" t="str">
        <f>Cartilha_GLOBAL!C918</f>
        <v>CAIXA ENTERRADA HIDRÁULICA RETANGULAR, EM ALVENARIA COM BLOCOS DE CONCRETO, DIMENSÕES INTERNAS: 1X1X0,6 M PARA REDE DE DRENAGEM. AF_12/2020</v>
      </c>
      <c r="D918" s="94" t="str">
        <f>Cartilha_GLOBAL!D918</f>
        <v>UN</v>
      </c>
      <c r="E918" s="105">
        <f>Cartilha_GLOBAL!$E918</f>
        <v>737.2</v>
      </c>
      <c r="F918" s="182">
        <f>Cartilha_GLOBAL!$F918</f>
        <v>904.84</v>
      </c>
      <c r="G918" s="108"/>
      <c r="H918" s="107">
        <f t="shared" si="53"/>
        <v>0</v>
      </c>
      <c r="I918" s="143">
        <f t="shared" si="54"/>
        <v>0</v>
      </c>
      <c r="J918" s="142"/>
      <c r="K918" s="145"/>
      <c r="L918" s="7" t="str">
        <f t="shared" si="55"/>
        <v/>
      </c>
      <c r="M918" s="7" t="str">
        <f t="shared" si="56"/>
        <v/>
      </c>
      <c r="N918" s="7" t="str">
        <f>Cartilha_GLOBAL!N918</f>
        <v/>
      </c>
      <c r="O918" s="144"/>
      <c r="Q918" s="151"/>
      <c r="R918" s="152">
        <v>0</v>
      </c>
      <c r="T918" s="153">
        <f>IF(Cartilha_GLOBAL!R918=0,0,IF(Cartilha_GLOBAL!R918&gt;0,"c","b"))</f>
        <v>0</v>
      </c>
    </row>
    <row r="919" ht="12.75" hidden="1" spans="1:20">
      <c r="A919" s="154" t="str">
        <f>Cartilha_GLOBAL!A919</f>
        <v>2.4.5</v>
      </c>
      <c r="B919" s="94">
        <f>Cartilha_GLOBAL!B919</f>
        <v>0</v>
      </c>
      <c r="C919" s="161" t="str">
        <f>Cartilha_GLOBAL!C919</f>
        <v>CAIXAS DE INSPECAO</v>
      </c>
      <c r="D919" s="94">
        <f>Cartilha_GLOBAL!D919</f>
        <v>0</v>
      </c>
      <c r="E919" s="105">
        <f>Cartilha_GLOBAL!$E919</f>
        <v>0</v>
      </c>
      <c r="F919" s="182">
        <f>Cartilha_GLOBAL!$F919</f>
        <v>0</v>
      </c>
      <c r="G919" s="187"/>
      <c r="H919" s="187">
        <f t="shared" si="53"/>
        <v>0</v>
      </c>
      <c r="I919" s="188">
        <f t="shared" si="54"/>
        <v>0</v>
      </c>
      <c r="J919" s="142"/>
      <c r="K919" s="145" t="str">
        <f>IF(OR(SUM(I919)&gt;0,SUM(I919)&gt;0),"xx","")</f>
        <v/>
      </c>
      <c r="L919" s="7" t="str">
        <f t="shared" si="55"/>
        <v/>
      </c>
      <c r="M919" s="7" t="str">
        <f t="shared" si="56"/>
        <v/>
      </c>
      <c r="N919" s="7" t="str">
        <f>Cartilha_GLOBAL!N919</f>
        <v/>
      </c>
      <c r="O919" s="144"/>
      <c r="Q919" s="151"/>
      <c r="R919" s="152">
        <v>0</v>
      </c>
      <c r="T919" s="153">
        <f>IF(Cartilha_GLOBAL!R919=0,0,IF(Cartilha_GLOBAL!R919&gt;0,"c","b"))</f>
        <v>0</v>
      </c>
    </row>
    <row r="920" ht="12.75" hidden="1" spans="1:20">
      <c r="A920" s="154" t="str">
        <f>Cartilha_GLOBAL!A920</f>
        <v>2.4.6</v>
      </c>
      <c r="B920" s="94">
        <f>Cartilha_GLOBAL!B920</f>
        <v>0</v>
      </c>
      <c r="C920" s="161" t="str">
        <f>Cartilha_GLOBAL!C920</f>
        <v>CAIXAS SIFONADAS</v>
      </c>
      <c r="D920" s="94">
        <f>Cartilha_GLOBAL!D920</f>
        <v>0</v>
      </c>
      <c r="E920" s="105">
        <f>Cartilha_GLOBAL!$E920</f>
        <v>0</v>
      </c>
      <c r="F920" s="182">
        <f>Cartilha_GLOBAL!$F920</f>
        <v>0</v>
      </c>
      <c r="G920" s="187"/>
      <c r="H920" s="187">
        <f t="shared" ref="H920:H983" si="57">IF(G920=0,0,F920)</f>
        <v>0</v>
      </c>
      <c r="I920" s="188">
        <f t="shared" ref="I920:I983" si="58">IF(ISBLANK(G920),0,IF(R920=0,ROUND(G920*H920,2),IF(R920="b",ROUNDDOWN(G920*H920,2),ROUNDUP(G920*H920,2))))</f>
        <v>0</v>
      </c>
      <c r="J920" s="142"/>
      <c r="K920" s="145" t="str">
        <f>IF(OR(SUM(I921:I924)&gt;0,SUM(I921:I924)&gt;0),"xx","")</f>
        <v/>
      </c>
      <c r="L920" s="7" t="str">
        <f t="shared" ref="L920:L983" si="59">IF(K920="X","x",IF(K920="xx","x",IF(I920&gt;0,"x","")))</f>
        <v/>
      </c>
      <c r="M920" s="7" t="str">
        <f t="shared" ref="M920:M983" si="60">IF(K920="X","x",IF(K920="xx","x",IF(I920&gt;0,"x","")))</f>
        <v/>
      </c>
      <c r="N920" s="7" t="str">
        <f>Cartilha_GLOBAL!N920</f>
        <v/>
      </c>
      <c r="O920" s="144"/>
      <c r="Q920" s="151"/>
      <c r="R920" s="152">
        <v>0</v>
      </c>
      <c r="T920" s="153">
        <f>IF(Cartilha_GLOBAL!R920=0,0,IF(Cartilha_GLOBAL!R920&gt;0,"c","b"))</f>
        <v>0</v>
      </c>
    </row>
    <row r="921" ht="22.5" hidden="1" spans="1:20">
      <c r="A921" s="158">
        <f>Cartilha_GLOBAL!A921</f>
        <v>89482</v>
      </c>
      <c r="B921" s="94" t="str">
        <f>Cartilha_GLOBAL!B921</f>
        <v>SINAPI</v>
      </c>
      <c r="C921" s="104" t="str">
        <f>Cartilha_GLOBAL!C921</f>
        <v>CAIXA SIFONADA, PVC, DN 100 X 100 X 50 MM, FORNECIDA E INSTALADA EM RAMAIS DE ENCAMINHAMENTO DE ÁGUA PLUVIAL. AF_06/2022</v>
      </c>
      <c r="D921" s="94" t="str">
        <f>Cartilha_GLOBAL!D921</f>
        <v>UN</v>
      </c>
      <c r="E921" s="105">
        <f>Cartilha_GLOBAL!$E921</f>
        <v>41.97</v>
      </c>
      <c r="F921" s="182">
        <f>Cartilha_GLOBAL!$F921</f>
        <v>51.51</v>
      </c>
      <c r="G921" s="108"/>
      <c r="H921" s="107">
        <f t="shared" si="57"/>
        <v>0</v>
      </c>
      <c r="I921" s="143">
        <f t="shared" si="58"/>
        <v>0</v>
      </c>
      <c r="J921" s="142"/>
      <c r="K921" s="146"/>
      <c r="L921" s="7" t="str">
        <f t="shared" si="59"/>
        <v/>
      </c>
      <c r="M921" s="7" t="str">
        <f t="shared" si="60"/>
        <v/>
      </c>
      <c r="N921" s="7" t="str">
        <f>Cartilha_GLOBAL!N921</f>
        <v/>
      </c>
      <c r="O921" s="144"/>
      <c r="Q921" s="151"/>
      <c r="R921" s="152">
        <v>0</v>
      </c>
      <c r="T921" s="153">
        <f>IF(Cartilha_GLOBAL!R921=0,0,IF(Cartilha_GLOBAL!R921&gt;0,"c","b"))</f>
        <v>0</v>
      </c>
    </row>
    <row r="922" ht="22.5" hidden="1" spans="1:20">
      <c r="A922" s="158">
        <f>Cartilha_GLOBAL!A922</f>
        <v>89491</v>
      </c>
      <c r="B922" s="94" t="str">
        <f>Cartilha_GLOBAL!B922</f>
        <v>SINAPI</v>
      </c>
      <c r="C922" s="104" t="str">
        <f>Cartilha_GLOBAL!C922</f>
        <v>CAIXA SIFONADA, PVC, DN 150 X 185 X 75 MM, FORNECIDA E INSTALADA EM RAMAIS DE ENCAMINHAMENTO DE ÁGUA PLUVIAL. AF_06/2022</v>
      </c>
      <c r="D922" s="94" t="str">
        <f>Cartilha_GLOBAL!D922</f>
        <v>UN</v>
      </c>
      <c r="E922" s="105">
        <f>Cartilha_GLOBAL!$E922</f>
        <v>103.83</v>
      </c>
      <c r="F922" s="182">
        <f>Cartilha_GLOBAL!$F922</f>
        <v>127.44</v>
      </c>
      <c r="G922" s="108"/>
      <c r="H922" s="107">
        <f t="shared" si="57"/>
        <v>0</v>
      </c>
      <c r="I922" s="143">
        <f t="shared" si="58"/>
        <v>0</v>
      </c>
      <c r="J922" s="142"/>
      <c r="K922" s="146"/>
      <c r="L922" s="7" t="str">
        <f t="shared" si="59"/>
        <v/>
      </c>
      <c r="M922" s="7" t="str">
        <f t="shared" si="60"/>
        <v/>
      </c>
      <c r="N922" s="7" t="str">
        <f>Cartilha_GLOBAL!N922</f>
        <v/>
      </c>
      <c r="O922" s="144"/>
      <c r="Q922" s="151"/>
      <c r="R922" s="152">
        <v>0</v>
      </c>
      <c r="T922" s="153">
        <f>IF(Cartilha_GLOBAL!R922=0,0,IF(Cartilha_GLOBAL!R922&gt;0,"c","b"))</f>
        <v>0</v>
      </c>
    </row>
    <row r="923" ht="22.5" hidden="1" spans="1:20">
      <c r="A923" s="158">
        <f>Cartilha_GLOBAL!A923</f>
        <v>89707</v>
      </c>
      <c r="B923" s="94" t="str">
        <f>Cartilha_GLOBAL!B923</f>
        <v>SINAPI</v>
      </c>
      <c r="C923" s="104" t="str">
        <f>Cartilha_GLOBAL!C923</f>
        <v>CAIXA SIFONADA, PVC, DN 100 X 100 X 50 MM, JUNTA ELÁSTICA, FORNECIDA E INSTALADA EM RAMAL DE DESCARGA OU EM RAMAL DE ESGOTO SANITÁRIO. AF_08/2022</v>
      </c>
      <c r="D923" s="94" t="str">
        <f>Cartilha_GLOBAL!D923</f>
        <v>UN</v>
      </c>
      <c r="E923" s="105">
        <f>Cartilha_GLOBAL!$E923</f>
        <v>52.47</v>
      </c>
      <c r="F923" s="182">
        <f>Cartilha_GLOBAL!$F923</f>
        <v>64.4</v>
      </c>
      <c r="G923" s="108"/>
      <c r="H923" s="107">
        <f t="shared" si="57"/>
        <v>0</v>
      </c>
      <c r="I923" s="143">
        <f t="shared" si="58"/>
        <v>0</v>
      </c>
      <c r="J923" s="142"/>
      <c r="K923" s="146"/>
      <c r="L923" s="7" t="str">
        <f t="shared" si="59"/>
        <v/>
      </c>
      <c r="M923" s="7" t="str">
        <f t="shared" si="60"/>
        <v/>
      </c>
      <c r="N923" s="7" t="str">
        <f>Cartilha_GLOBAL!N923</f>
        <v/>
      </c>
      <c r="O923" s="144"/>
      <c r="Q923" s="151"/>
      <c r="R923" s="152">
        <v>0</v>
      </c>
      <c r="T923" s="153">
        <f>IF(Cartilha_GLOBAL!R923=0,0,IF(Cartilha_GLOBAL!R923&gt;0,"c","b"))</f>
        <v>0</v>
      </c>
    </row>
    <row r="924" ht="22.5" hidden="1" spans="1:20">
      <c r="A924" s="158">
        <f>Cartilha_GLOBAL!A924</f>
        <v>89708</v>
      </c>
      <c r="B924" s="94" t="str">
        <f>Cartilha_GLOBAL!B924</f>
        <v>SINAPI</v>
      </c>
      <c r="C924" s="104" t="str">
        <f>Cartilha_GLOBAL!C924</f>
        <v>CAIXA SIFONADA, PVC, DN 150 X 185 X 75 MM, JUNTA ELÁSTICA, FORNECIDA E INSTALADA EM RAMAL DE DESCARGA OU EM RAMAL DE ESGOTO SANITÁRIO. AF_08/2022</v>
      </c>
      <c r="D924" s="94" t="str">
        <f>Cartilha_GLOBAL!D924</f>
        <v>UN</v>
      </c>
      <c r="E924" s="105">
        <f>Cartilha_GLOBAL!$E924</f>
        <v>108.74</v>
      </c>
      <c r="F924" s="182">
        <f>Cartilha_GLOBAL!$F924</f>
        <v>133.47</v>
      </c>
      <c r="G924" s="108"/>
      <c r="H924" s="107">
        <f t="shared" si="57"/>
        <v>0</v>
      </c>
      <c r="I924" s="143">
        <f t="shared" si="58"/>
        <v>0</v>
      </c>
      <c r="J924" s="142"/>
      <c r="K924" s="146"/>
      <c r="L924" s="7" t="str">
        <f t="shared" si="59"/>
        <v/>
      </c>
      <c r="M924" s="7" t="str">
        <f t="shared" si="60"/>
        <v/>
      </c>
      <c r="N924" s="7" t="str">
        <f>Cartilha_GLOBAL!N924</f>
        <v/>
      </c>
      <c r="O924" s="144"/>
      <c r="Q924" s="151"/>
      <c r="R924" s="152">
        <v>0</v>
      </c>
      <c r="T924" s="153">
        <f>IF(Cartilha_GLOBAL!R924=0,0,IF(Cartilha_GLOBAL!R924&gt;0,"c","b"))</f>
        <v>0</v>
      </c>
    </row>
    <row r="925" ht="12.75" hidden="1" spans="1:20">
      <c r="A925" s="154" t="str">
        <f>Cartilha_GLOBAL!A925</f>
        <v>2.4.7 </v>
      </c>
      <c r="B925" s="94">
        <f>Cartilha_GLOBAL!B925</f>
        <v>0</v>
      </c>
      <c r="C925" s="161" t="str">
        <f>Cartilha_GLOBAL!C925</f>
        <v>RALOS</v>
      </c>
      <c r="D925" s="94">
        <f>Cartilha_GLOBAL!D925</f>
        <v>0</v>
      </c>
      <c r="E925" s="105">
        <f>Cartilha_GLOBAL!$E925</f>
        <v>0</v>
      </c>
      <c r="F925" s="182">
        <f>Cartilha_GLOBAL!$F925</f>
        <v>0</v>
      </c>
      <c r="G925" s="187"/>
      <c r="H925" s="187">
        <f t="shared" si="57"/>
        <v>0</v>
      </c>
      <c r="I925" s="190">
        <f t="shared" si="58"/>
        <v>0</v>
      </c>
      <c r="J925" s="191"/>
      <c r="K925" s="145" t="str">
        <f>IF(OR(SUM(I926:I929)&gt;0,SUM(I926:I929)&gt;0),"xx","")</f>
        <v/>
      </c>
      <c r="L925" s="7" t="str">
        <f t="shared" si="59"/>
        <v/>
      </c>
      <c r="M925" s="7" t="str">
        <f t="shared" si="60"/>
        <v/>
      </c>
      <c r="N925" s="7" t="str">
        <f>Cartilha_GLOBAL!N925</f>
        <v/>
      </c>
      <c r="O925" s="144"/>
      <c r="Q925" s="151"/>
      <c r="R925" s="152">
        <v>0</v>
      </c>
      <c r="T925" s="153">
        <f>IF(Cartilha_GLOBAL!R925=0,0,IF(Cartilha_GLOBAL!R925&gt;0,"c","b"))</f>
        <v>0</v>
      </c>
    </row>
    <row r="926" ht="22.5" hidden="1" spans="1:20">
      <c r="A926" s="158">
        <f>Cartilha_GLOBAL!A926</f>
        <v>89495</v>
      </c>
      <c r="B926" s="94" t="str">
        <f>Cartilha_GLOBAL!B926</f>
        <v>SINAPI</v>
      </c>
      <c r="C926" s="104" t="str">
        <f>Cartilha_GLOBAL!C926</f>
        <v>RALO SIFONADO, PVC, DN 100 X 40 MM, JUNTA SOLDÁVEL, FORNECIDO E INSTALADO EM RAMAIS DE ENCAMINHAMENTO DE ÁGUA PLUVIAL. AF_06/2022</v>
      </c>
      <c r="D926" s="94" t="str">
        <f>Cartilha_GLOBAL!D926</f>
        <v>UN</v>
      </c>
      <c r="E926" s="105">
        <f>Cartilha_GLOBAL!$E926</f>
        <v>19.24</v>
      </c>
      <c r="F926" s="182">
        <f>Cartilha_GLOBAL!$F926</f>
        <v>23.62</v>
      </c>
      <c r="G926" s="108"/>
      <c r="H926" s="107">
        <f t="shared" si="57"/>
        <v>0</v>
      </c>
      <c r="I926" s="143">
        <f t="shared" si="58"/>
        <v>0</v>
      </c>
      <c r="J926" s="142"/>
      <c r="K926" s="146"/>
      <c r="L926" s="7" t="str">
        <f t="shared" si="59"/>
        <v/>
      </c>
      <c r="M926" s="7" t="str">
        <f t="shared" si="60"/>
        <v/>
      </c>
      <c r="N926" s="7" t="str">
        <f>Cartilha_GLOBAL!N926</f>
        <v/>
      </c>
      <c r="O926" s="144"/>
      <c r="Q926" s="151"/>
      <c r="R926" s="152">
        <v>0</v>
      </c>
      <c r="T926" s="153">
        <f>IF(Cartilha_GLOBAL!R926=0,0,IF(Cartilha_GLOBAL!R926&gt;0,"c","b"))</f>
        <v>0</v>
      </c>
    </row>
    <row r="927" ht="22.5" hidden="1" spans="1:20">
      <c r="A927" s="158">
        <f>Cartilha_GLOBAL!A927</f>
        <v>89709</v>
      </c>
      <c r="B927" s="94" t="str">
        <f>Cartilha_GLOBAL!B927</f>
        <v>SINAPI</v>
      </c>
      <c r="C927" s="104" t="str">
        <f>Cartilha_GLOBAL!C927</f>
        <v>RALO SIFONADO, PVC, DN 100 X 40 MM, JUNTA SOLDÁVEL, FORNECIDO E INSTALADO EM RAMAL DE DESCARGA OU EM RAMAL DE ESGOTO SANITÁRIO. AF_08/2022</v>
      </c>
      <c r="D927" s="94" t="str">
        <f>Cartilha_GLOBAL!D927</f>
        <v>UN</v>
      </c>
      <c r="E927" s="105">
        <f>Cartilha_GLOBAL!$E927</f>
        <v>22.37</v>
      </c>
      <c r="F927" s="182">
        <f>Cartilha_GLOBAL!$F927</f>
        <v>27.46</v>
      </c>
      <c r="G927" s="108"/>
      <c r="H927" s="107">
        <f t="shared" si="57"/>
        <v>0</v>
      </c>
      <c r="I927" s="143">
        <f t="shared" si="58"/>
        <v>0</v>
      </c>
      <c r="J927" s="142"/>
      <c r="K927" s="146"/>
      <c r="L927" s="7" t="str">
        <f t="shared" si="59"/>
        <v/>
      </c>
      <c r="M927" s="7" t="str">
        <f t="shared" si="60"/>
        <v/>
      </c>
      <c r="N927" s="7" t="str">
        <f>Cartilha_GLOBAL!N927</f>
        <v/>
      </c>
      <c r="O927" s="144"/>
      <c r="Q927" s="151"/>
      <c r="R927" s="152">
        <v>0</v>
      </c>
      <c r="T927" s="153">
        <f>IF(Cartilha_GLOBAL!R927=0,0,IF(Cartilha_GLOBAL!R927&gt;0,"c","b"))</f>
        <v>0</v>
      </c>
    </row>
    <row r="928" ht="22.5" hidden="1" spans="1:20">
      <c r="A928" s="158">
        <f>Cartilha_GLOBAL!A928</f>
        <v>89710</v>
      </c>
      <c r="B928" s="94" t="str">
        <f>Cartilha_GLOBAL!B928</f>
        <v>SINAPI</v>
      </c>
      <c r="C928" s="104" t="str">
        <f>Cartilha_GLOBAL!C928</f>
        <v>RALO SECO, PVC, DN 100 X 40 MM, JUNTA SOLDÁVEL, FORNECIDO E INSTALADO EM RAMAL DE DESCARGA OU EM RAMAL DE ESGOTO SANITÁRIO. AF_08/2022</v>
      </c>
      <c r="D928" s="94" t="str">
        <f>Cartilha_GLOBAL!D928</f>
        <v>UN</v>
      </c>
      <c r="E928" s="105">
        <f>Cartilha_GLOBAL!$E928</f>
        <v>19.84</v>
      </c>
      <c r="F928" s="182">
        <f>Cartilha_GLOBAL!$F928</f>
        <v>24.35</v>
      </c>
      <c r="G928" s="108"/>
      <c r="H928" s="107">
        <f t="shared" si="57"/>
        <v>0</v>
      </c>
      <c r="I928" s="143">
        <f t="shared" si="58"/>
        <v>0</v>
      </c>
      <c r="J928" s="142"/>
      <c r="K928" s="146"/>
      <c r="L928" s="7" t="str">
        <f t="shared" si="59"/>
        <v/>
      </c>
      <c r="M928" s="7" t="str">
        <f t="shared" si="60"/>
        <v/>
      </c>
      <c r="N928" s="7" t="str">
        <f>Cartilha_GLOBAL!N928</f>
        <v/>
      </c>
      <c r="O928" s="144"/>
      <c r="Q928" s="151"/>
      <c r="R928" s="152">
        <v>0</v>
      </c>
      <c r="T928" s="153">
        <f>IF(Cartilha_GLOBAL!R928=0,0,IF(Cartilha_GLOBAL!R928&gt;0,"c","b"))</f>
        <v>0</v>
      </c>
    </row>
    <row r="929" ht="22.5" hidden="1" spans="1:20">
      <c r="A929" s="158">
        <f>Cartilha_GLOBAL!A929</f>
        <v>86902</v>
      </c>
      <c r="B929" s="94" t="str">
        <f>Cartilha_GLOBAL!B929</f>
        <v>SINAPI</v>
      </c>
      <c r="C929" s="104" t="str">
        <f>Cartilha_GLOBAL!C929</f>
        <v>LAVATÓRIO LOUÇA BRANCA COM COLUNA, *44 X 35,5* CM, PADRÃO POPULAR - FORNECIMENTO E INSTALAÇÃO. AF_01/2020</v>
      </c>
      <c r="D929" s="94" t="str">
        <f>Cartilha_GLOBAL!D929</f>
        <v>UN</v>
      </c>
      <c r="E929" s="105">
        <f>Cartilha_GLOBAL!$E929</f>
        <v>310.59</v>
      </c>
      <c r="F929" s="182">
        <f>Cartilha_GLOBAL!$F929</f>
        <v>381.22</v>
      </c>
      <c r="G929" s="108"/>
      <c r="H929" s="107">
        <f t="shared" si="57"/>
        <v>0</v>
      </c>
      <c r="I929" s="143">
        <f t="shared" si="58"/>
        <v>0</v>
      </c>
      <c r="J929" s="142"/>
      <c r="K929" s="146"/>
      <c r="L929" s="7" t="str">
        <f t="shared" si="59"/>
        <v/>
      </c>
      <c r="M929" s="7" t="str">
        <f t="shared" si="60"/>
        <v/>
      </c>
      <c r="N929" s="7" t="str">
        <f>Cartilha_GLOBAL!N929</f>
        <v/>
      </c>
      <c r="O929" s="144"/>
      <c r="Q929" s="151"/>
      <c r="R929" s="152">
        <v>0</v>
      </c>
      <c r="T929" s="153">
        <f>IF(Cartilha_GLOBAL!R929=0,0,IF(Cartilha_GLOBAL!R929&gt;0,"c","b"))</f>
        <v>0</v>
      </c>
    </row>
    <row r="930" ht="12.75" hidden="1" spans="1:20">
      <c r="A930" s="154" t="str">
        <f>Cartilha_GLOBAL!A930</f>
        <v>2.4.8</v>
      </c>
      <c r="B930" s="94">
        <f>Cartilha_GLOBAL!B930</f>
        <v>0</v>
      </c>
      <c r="C930" s="161" t="str">
        <f>Cartilha_GLOBAL!C930</f>
        <v>CAIXAS DE AREIA</v>
      </c>
      <c r="D930" s="94">
        <f>Cartilha_GLOBAL!D930</f>
        <v>0</v>
      </c>
      <c r="E930" s="105">
        <f>Cartilha_GLOBAL!$E930</f>
        <v>0</v>
      </c>
      <c r="F930" s="182">
        <f>Cartilha_GLOBAL!$F930</f>
        <v>0</v>
      </c>
      <c r="G930" s="187"/>
      <c r="H930" s="187">
        <f t="shared" si="57"/>
        <v>0</v>
      </c>
      <c r="I930" s="188">
        <f t="shared" si="58"/>
        <v>0</v>
      </c>
      <c r="J930" s="142"/>
      <c r="K930" s="145" t="str">
        <f>IF(OR(SUM(I931:I933)&gt;0,SUM(I931:I933)&gt;0),"xx","")</f>
        <v/>
      </c>
      <c r="L930" s="7" t="str">
        <f t="shared" si="59"/>
        <v/>
      </c>
      <c r="M930" s="7" t="str">
        <f t="shared" si="60"/>
        <v/>
      </c>
      <c r="N930" s="7" t="str">
        <f>Cartilha_GLOBAL!N930</f>
        <v/>
      </c>
      <c r="O930" s="144"/>
      <c r="Q930" s="151"/>
      <c r="R930" s="152">
        <v>0</v>
      </c>
      <c r="T930" s="153">
        <f>IF(Cartilha_GLOBAL!R930=0,0,IF(Cartilha_GLOBAL!R930&gt;0,"c","b"))</f>
        <v>0</v>
      </c>
    </row>
    <row r="931" ht="22.5" hidden="1" spans="1:27">
      <c r="A931" s="158" t="s">
        <v>1230</v>
      </c>
      <c r="B931" s="189" t="s">
        <v>1231</v>
      </c>
      <c r="C931" s="104" t="str">
        <f>Cartilha_GLOBAL!C931</f>
        <v>Caixa de inspeção em alvenaria, 1/2 tijolo comum, 0,4 x 0,4 x 0,6 m, revestido internamente com argamassa de cimento e areia inclusive tampa</v>
      </c>
      <c r="D931" s="94" t="str">
        <f>Cartilha_GLOBAL!D931</f>
        <v>UN</v>
      </c>
      <c r="E931" s="105">
        <f>Cartilha_GLOBAL!$E931</f>
        <v>338.29</v>
      </c>
      <c r="F931" s="182">
        <f>Cartilha_GLOBAL!$F931</f>
        <v>415.22</v>
      </c>
      <c r="G931" s="108"/>
      <c r="H931" s="107">
        <f t="shared" si="57"/>
        <v>0</v>
      </c>
      <c r="I931" s="143">
        <f t="shared" si="58"/>
        <v>0</v>
      </c>
      <c r="J931" s="142"/>
      <c r="L931" s="7" t="str">
        <f t="shared" si="59"/>
        <v/>
      </c>
      <c r="M931" s="7" t="str">
        <f t="shared" si="60"/>
        <v/>
      </c>
      <c r="N931" s="7" t="str">
        <f>Cartilha_GLOBAL!N931</f>
        <v/>
      </c>
      <c r="O931" s="144"/>
      <c r="Q931" s="151"/>
      <c r="R931" s="152">
        <v>0</v>
      </c>
      <c r="T931" s="153">
        <f>IF(Cartilha_GLOBAL!R931=0,0,IF(Cartilha_GLOBAL!R931&gt;0,"c","b"))</f>
        <v>0</v>
      </c>
      <c r="AA931" s="5">
        <v>338.29</v>
      </c>
    </row>
    <row r="932" ht="22.5" hidden="1" spans="1:27">
      <c r="A932" s="158" t="str">
        <f>Cartilha_GLOBAL!A932</f>
        <v>30.107.000055.SER</v>
      </c>
      <c r="B932" s="189" t="s">
        <v>1231</v>
      </c>
      <c r="C932" s="104" t="str">
        <f>Cartilha_GLOBAL!C932</f>
        <v>Caixa de inspeção em alvenaria, 1/2 tijolo comum, 0,6 x 0,6 x 0,6 m, revestido internamente com argamassa de cimento e areia inclusive tampa</v>
      </c>
      <c r="D932" s="94" t="str">
        <f>Cartilha_GLOBAL!D932</f>
        <v>UN</v>
      </c>
      <c r="E932" s="105">
        <f>Cartilha_GLOBAL!$E932</f>
        <v>524.78</v>
      </c>
      <c r="F932" s="182">
        <f>Cartilha_GLOBAL!$F932</f>
        <v>644.11</v>
      </c>
      <c r="G932" s="108"/>
      <c r="H932" s="107">
        <f t="shared" si="57"/>
        <v>0</v>
      </c>
      <c r="I932" s="143">
        <f t="shared" si="58"/>
        <v>0</v>
      </c>
      <c r="J932" s="142"/>
      <c r="L932" s="7" t="str">
        <f t="shared" si="59"/>
        <v/>
      </c>
      <c r="M932" s="7" t="str">
        <f t="shared" si="60"/>
        <v/>
      </c>
      <c r="N932" s="7" t="str">
        <f>Cartilha_GLOBAL!N932</f>
        <v/>
      </c>
      <c r="O932" s="144"/>
      <c r="Q932" s="151"/>
      <c r="R932" s="152">
        <v>0</v>
      </c>
      <c r="T932" s="153">
        <f>IF(Cartilha_GLOBAL!R932=0,0,IF(Cartilha_GLOBAL!R932&gt;0,"c","b"))</f>
        <v>0</v>
      </c>
      <c r="AA932" s="5">
        <v>524.78</v>
      </c>
    </row>
    <row r="933" ht="22.5" hidden="1" spans="1:27">
      <c r="A933" s="158" t="str">
        <f>Cartilha_GLOBAL!A933</f>
        <v>30.107.000060.SER</v>
      </c>
      <c r="B933" s="189" t="s">
        <v>1231</v>
      </c>
      <c r="C933" s="104" t="str">
        <f>Cartilha_GLOBAL!C933</f>
        <v>Caixa de inspeção em alvenaria, 1/2 tijolo comum, 0,8 x 0,8 x 0,6 m, revestido internamente com argamassa de cimento e areia inclusive tampa</v>
      </c>
      <c r="D933" s="94" t="str">
        <f>Cartilha_GLOBAL!D933</f>
        <v>UN</v>
      </c>
      <c r="E933" s="105">
        <f>Cartilha_GLOBAL!$E933</f>
        <v>733.77</v>
      </c>
      <c r="F933" s="182">
        <f>Cartilha_GLOBAL!$F933</f>
        <v>900.63</v>
      </c>
      <c r="G933" s="108"/>
      <c r="H933" s="107">
        <f t="shared" si="57"/>
        <v>0</v>
      </c>
      <c r="I933" s="143">
        <f t="shared" si="58"/>
        <v>0</v>
      </c>
      <c r="J933" s="142"/>
      <c r="L933" s="7" t="str">
        <f t="shared" si="59"/>
        <v/>
      </c>
      <c r="M933" s="7" t="str">
        <f t="shared" si="60"/>
        <v/>
      </c>
      <c r="N933" s="7" t="str">
        <f>Cartilha_GLOBAL!N933</f>
        <v/>
      </c>
      <c r="O933" s="144"/>
      <c r="Q933" s="151"/>
      <c r="R933" s="152">
        <v>0</v>
      </c>
      <c r="T933" s="153">
        <f>IF(Cartilha_GLOBAL!R933=0,0,IF(Cartilha_GLOBAL!R933&gt;0,"c","b"))</f>
        <v>0</v>
      </c>
      <c r="AA933" s="5">
        <v>733.77</v>
      </c>
    </row>
    <row r="934" ht="12.75" hidden="1" spans="1:20">
      <c r="A934" s="154" t="str">
        <f>Cartilha_GLOBAL!A934</f>
        <v>2.4.9</v>
      </c>
      <c r="B934" s="94">
        <f>Cartilha_GLOBAL!B934</f>
        <v>0</v>
      </c>
      <c r="C934" s="161" t="str">
        <f>Cartilha_GLOBAL!C934</f>
        <v>CAIXAS COLETORAS</v>
      </c>
      <c r="D934" s="94">
        <f>Cartilha_GLOBAL!D934</f>
        <v>0</v>
      </c>
      <c r="E934" s="105">
        <f>Cartilha_GLOBAL!$E934</f>
        <v>0</v>
      </c>
      <c r="F934" s="182">
        <f>Cartilha_GLOBAL!$F934</f>
        <v>0</v>
      </c>
      <c r="G934" s="187"/>
      <c r="H934" s="187">
        <f t="shared" si="57"/>
        <v>0</v>
      </c>
      <c r="I934" s="188">
        <f t="shared" si="58"/>
        <v>0</v>
      </c>
      <c r="J934" s="142"/>
      <c r="K934" s="145" t="str">
        <f>IF(OR(SUM(I935:I1031)&gt;0,SUM(I935:I1031)&gt;0),"xx","")</f>
        <v/>
      </c>
      <c r="L934" s="7" t="str">
        <f t="shared" si="59"/>
        <v/>
      </c>
      <c r="M934" s="7" t="str">
        <f t="shared" si="60"/>
        <v/>
      </c>
      <c r="N934" s="7" t="str">
        <f>Cartilha_GLOBAL!N934</f>
        <v/>
      </c>
      <c r="O934" s="144"/>
      <c r="Q934" s="151"/>
      <c r="R934" s="152">
        <v>0</v>
      </c>
      <c r="T934" s="153">
        <f>IF(Cartilha_GLOBAL!R934=0,0,IF(Cartilha_GLOBAL!R934&gt;0,"c","b"))</f>
        <v>0</v>
      </c>
    </row>
    <row r="935" ht="22.5" hidden="1" spans="1:20">
      <c r="A935" s="158">
        <f>Cartilha_GLOBAL!A935</f>
        <v>97934</v>
      </c>
      <c r="B935" s="94" t="str">
        <f>Cartilha_GLOBAL!B935</f>
        <v>SINAPI</v>
      </c>
      <c r="C935" s="104" t="str">
        <f>Cartilha_GLOBAL!C935</f>
        <v>CAIXA COM GRELHA DUPLA RETANGULAR, EM CONCRETO PRÉ-MOLDADO, DIMENSÕES INTERNAS: 0,5X2,2X1,0 M. AF_12/2020</v>
      </c>
      <c r="D935" s="94" t="str">
        <f>Cartilha_GLOBAL!D935</f>
        <v>UN</v>
      </c>
      <c r="E935" s="105">
        <f>Cartilha_GLOBAL!$E935</f>
        <v>2137.39</v>
      </c>
      <c r="F935" s="182">
        <f>Cartilha_GLOBAL!$F935</f>
        <v>2623.43</v>
      </c>
      <c r="G935" s="108"/>
      <c r="H935" s="107">
        <f t="shared" si="57"/>
        <v>0</v>
      </c>
      <c r="I935" s="143">
        <f t="shared" si="58"/>
        <v>0</v>
      </c>
      <c r="J935" s="142"/>
      <c r="K935" s="146"/>
      <c r="L935" s="7" t="str">
        <f t="shared" si="59"/>
        <v/>
      </c>
      <c r="M935" s="7" t="str">
        <f t="shared" si="60"/>
        <v/>
      </c>
      <c r="N935" s="7" t="str">
        <f>Cartilha_GLOBAL!N935</f>
        <v/>
      </c>
      <c r="O935" s="144"/>
      <c r="Q935" s="151"/>
      <c r="R935" s="152">
        <v>0</v>
      </c>
      <c r="T935" s="153">
        <f>IF(Cartilha_GLOBAL!R935=0,0,IF(Cartilha_GLOBAL!R935&gt;0,"c","b"))</f>
        <v>0</v>
      </c>
    </row>
    <row r="936" ht="22.5" hidden="1" spans="1:20">
      <c r="A936" s="158">
        <f>Cartilha_GLOBAL!A936</f>
        <v>101800</v>
      </c>
      <c r="B936" s="94" t="str">
        <f>Cartilha_GLOBAL!B936</f>
        <v>SINAPI</v>
      </c>
      <c r="C936" s="104" t="str">
        <f>Cartilha_GLOBAL!C936</f>
        <v>CAIXA COM GRELHA RETANGULAR DE FERRO FUNDIDO, EM ALVENARIA COM TIJOLOS CERÂMICOS MACIÇOS, DIMENSÕES INTERNAS: 0,30 X 1,00 X 1,00. AF_12/2020</v>
      </c>
      <c r="D936" s="94" t="str">
        <f>Cartilha_GLOBAL!D936</f>
        <v>UN</v>
      </c>
      <c r="E936" s="105">
        <f>Cartilha_GLOBAL!$E936</f>
        <v>1608.12</v>
      </c>
      <c r="F936" s="182">
        <f>Cartilha_GLOBAL!$F936</f>
        <v>1973.81</v>
      </c>
      <c r="G936" s="108"/>
      <c r="H936" s="107">
        <f t="shared" si="57"/>
        <v>0</v>
      </c>
      <c r="I936" s="143">
        <f t="shared" si="58"/>
        <v>0</v>
      </c>
      <c r="J936" s="142"/>
      <c r="K936" s="146"/>
      <c r="L936" s="7" t="str">
        <f t="shared" si="59"/>
        <v/>
      </c>
      <c r="M936" s="7" t="str">
        <f t="shared" si="60"/>
        <v/>
      </c>
      <c r="N936" s="7" t="str">
        <f>Cartilha_GLOBAL!N936</f>
        <v/>
      </c>
      <c r="O936" s="144"/>
      <c r="Q936" s="151"/>
      <c r="R936" s="152">
        <v>0</v>
      </c>
      <c r="T936" s="153">
        <f>IF(Cartilha_GLOBAL!R936=0,0,IF(Cartilha_GLOBAL!R936&gt;0,"c","b"))</f>
        <v>0</v>
      </c>
    </row>
    <row r="937" ht="22.5" hidden="1" spans="1:20">
      <c r="A937" s="158">
        <f>Cartilha_GLOBAL!A937</f>
        <v>101801</v>
      </c>
      <c r="B937" s="94" t="str">
        <f>Cartilha_GLOBAL!B937</f>
        <v>SINAPI</v>
      </c>
      <c r="C937" s="104" t="str">
        <f>Cartilha_GLOBAL!C937</f>
        <v>CAIXA COM GRELHA RETANGULAR DE FERRO FUNDIDO, EM ALVENARIA COM BLOCOS DE CONCRETO, DIMENSÕES INTERNAS: 0,30 X 1,00 X 1,00. AF_12/2020</v>
      </c>
      <c r="D937" s="94" t="str">
        <f>Cartilha_GLOBAL!D937</f>
        <v>UN</v>
      </c>
      <c r="E937" s="105">
        <f>Cartilha_GLOBAL!$E937</f>
        <v>1101.62</v>
      </c>
      <c r="F937" s="182">
        <f>Cartilha_GLOBAL!$F937</f>
        <v>1352.13</v>
      </c>
      <c r="G937" s="108"/>
      <c r="H937" s="107">
        <f t="shared" si="57"/>
        <v>0</v>
      </c>
      <c r="I937" s="143">
        <f t="shared" si="58"/>
        <v>0</v>
      </c>
      <c r="J937" s="142"/>
      <c r="K937" s="146"/>
      <c r="L937" s="7" t="str">
        <f t="shared" si="59"/>
        <v/>
      </c>
      <c r="M937" s="7" t="str">
        <f t="shared" si="60"/>
        <v/>
      </c>
      <c r="N937" s="7" t="str">
        <f>Cartilha_GLOBAL!N937</f>
        <v/>
      </c>
      <c r="O937" s="144"/>
      <c r="Q937" s="151"/>
      <c r="R937" s="152">
        <v>0</v>
      </c>
      <c r="T937" s="153">
        <f>IF(Cartilha_GLOBAL!R937=0,0,IF(Cartilha_GLOBAL!R937&gt;0,"c","b"))</f>
        <v>0</v>
      </c>
    </row>
    <row r="938" ht="22.5" hidden="1" spans="1:20">
      <c r="A938" s="158">
        <f>Cartilha_GLOBAL!A938</f>
        <v>101806</v>
      </c>
      <c r="B938" s="94" t="str">
        <f>Cartilha_GLOBAL!B938</f>
        <v>SINAPI</v>
      </c>
      <c r="C938" s="104" t="str">
        <f>Cartilha_GLOBAL!C938</f>
        <v>CAIXA ENTERRADA DISTRIBUIDORA DE VAZÃO (SUMIDOUROS MÚLTIPLOS), RETANGULAR, EM ALVENARIA COM TIJOLOS MACIÇOS, DIMENSÕES INTERNAS: 0,60 X 0,60 X H=0,50 M. AF_12/2020</v>
      </c>
      <c r="D938" s="94" t="str">
        <f>Cartilha_GLOBAL!D938</f>
        <v>UN</v>
      </c>
      <c r="E938" s="105">
        <f>Cartilha_GLOBAL!$E938</f>
        <v>584.87</v>
      </c>
      <c r="F938" s="182">
        <f>Cartilha_GLOBAL!$F938</f>
        <v>717.87</v>
      </c>
      <c r="G938" s="108"/>
      <c r="H938" s="107">
        <f t="shared" si="57"/>
        <v>0</v>
      </c>
      <c r="I938" s="143">
        <f t="shared" si="58"/>
        <v>0</v>
      </c>
      <c r="J938" s="142"/>
      <c r="K938" s="146"/>
      <c r="L938" s="7" t="str">
        <f t="shared" si="59"/>
        <v/>
      </c>
      <c r="M938" s="7" t="str">
        <f t="shared" si="60"/>
        <v/>
      </c>
      <c r="N938" s="7" t="str">
        <f>Cartilha_GLOBAL!N938</f>
        <v/>
      </c>
      <c r="O938" s="144"/>
      <c r="Q938" s="151"/>
      <c r="R938" s="152">
        <v>0</v>
      </c>
      <c r="T938" s="153">
        <f>IF(Cartilha_GLOBAL!R938=0,0,IF(Cartilha_GLOBAL!R938&gt;0,"c","b"))</f>
        <v>0</v>
      </c>
    </row>
    <row r="939" ht="22.5" hidden="1" spans="1:20">
      <c r="A939" s="158">
        <f>Cartilha_GLOBAL!A939</f>
        <v>103005</v>
      </c>
      <c r="B939" s="94" t="str">
        <f>Cartilha_GLOBAL!B939</f>
        <v>SINAPI</v>
      </c>
      <c r="C939" s="104" t="str">
        <f>Cartilha_GLOBAL!C939</f>
        <v>CAIXA COM GRELHA RETANGULAR DE FERRO FUNDIDO, EM ALVENARIA COM TIJOLOS CERÂMICOS MACIÇOS, DIMENSÕES INTERNAS: 0,15 X 1,00 X 0,3 M. AF_08/2021</v>
      </c>
      <c r="D939" s="94" t="str">
        <f>Cartilha_GLOBAL!D939</f>
        <v>UN</v>
      </c>
      <c r="E939" s="105">
        <f>Cartilha_GLOBAL!$E939</f>
        <v>641.3</v>
      </c>
      <c r="F939" s="182">
        <f>Cartilha_GLOBAL!$F939</f>
        <v>787.13</v>
      </c>
      <c r="G939" s="108"/>
      <c r="H939" s="107">
        <f t="shared" si="57"/>
        <v>0</v>
      </c>
      <c r="I939" s="143">
        <f t="shared" si="58"/>
        <v>0</v>
      </c>
      <c r="J939" s="142"/>
      <c r="K939" s="146"/>
      <c r="L939" s="7" t="str">
        <f t="shared" si="59"/>
        <v/>
      </c>
      <c r="M939" s="7" t="str">
        <f t="shared" si="60"/>
        <v/>
      </c>
      <c r="N939" s="7" t="str">
        <f>Cartilha_GLOBAL!N939</f>
        <v/>
      </c>
      <c r="O939" s="144"/>
      <c r="Q939" s="151"/>
      <c r="R939" s="152">
        <v>0</v>
      </c>
      <c r="T939" s="153">
        <f>IF(Cartilha_GLOBAL!R939=0,0,IF(Cartilha_GLOBAL!R939&gt;0,"c","b"))</f>
        <v>0</v>
      </c>
    </row>
    <row r="940" ht="22.5" hidden="1" spans="1:20">
      <c r="A940" s="158">
        <f>Cartilha_GLOBAL!A940</f>
        <v>103006</v>
      </c>
      <c r="B940" s="94" t="str">
        <f>Cartilha_GLOBAL!B940</f>
        <v>SINAPI</v>
      </c>
      <c r="C940" s="104" t="str">
        <f>Cartilha_GLOBAL!C940</f>
        <v>CAIXA COM GRELHA RETANGULAR DE FERRO FUNDIDO, EM ALVENARIA COM TIJOLOS CERÂMICOS MACIÇOS, DIMENSÕES INTERNAS: 0,20 X 1,00 X 0,4 M. AF_08/2021</v>
      </c>
      <c r="D940" s="94" t="str">
        <f>Cartilha_GLOBAL!D940</f>
        <v>UN</v>
      </c>
      <c r="E940" s="105">
        <f>Cartilha_GLOBAL!$E940</f>
        <v>875.48</v>
      </c>
      <c r="F940" s="182">
        <f>Cartilha_GLOBAL!$F940</f>
        <v>1074.56</v>
      </c>
      <c r="G940" s="108"/>
      <c r="H940" s="107">
        <f t="shared" si="57"/>
        <v>0</v>
      </c>
      <c r="I940" s="143">
        <f t="shared" si="58"/>
        <v>0</v>
      </c>
      <c r="J940" s="142"/>
      <c r="K940" s="146"/>
      <c r="L940" s="7" t="str">
        <f t="shared" si="59"/>
        <v/>
      </c>
      <c r="M940" s="7" t="str">
        <f t="shared" si="60"/>
        <v/>
      </c>
      <c r="N940" s="7" t="str">
        <f>Cartilha_GLOBAL!N940</f>
        <v/>
      </c>
      <c r="O940" s="144"/>
      <c r="Q940" s="151"/>
      <c r="R940" s="152">
        <v>0</v>
      </c>
      <c r="T940" s="153">
        <f>IF(Cartilha_GLOBAL!R940=0,0,IF(Cartilha_GLOBAL!R940&gt;0,"c","b"))</f>
        <v>0</v>
      </c>
    </row>
    <row r="941" ht="22.5" hidden="1" spans="1:20">
      <c r="A941" s="158">
        <f>Cartilha_GLOBAL!A941</f>
        <v>103007</v>
      </c>
      <c r="B941" s="94" t="str">
        <f>Cartilha_GLOBAL!B941</f>
        <v>SINAPI</v>
      </c>
      <c r="C941" s="104" t="str">
        <f>Cartilha_GLOBAL!C941</f>
        <v>CAIXA COM GRELHA RETANGULAR DE FERRO FUNDIDO, EM ALVENARIA COM TIJOLOS CERÂMICOS MACIÇOS, DIMENSÕES INTERNAS: 0,30 X 1,00 X 0,5 M. AF_08/2021</v>
      </c>
      <c r="D941" s="94" t="str">
        <f>Cartilha_GLOBAL!D941</f>
        <v>UN</v>
      </c>
      <c r="E941" s="105">
        <f>Cartilha_GLOBAL!$E941</f>
        <v>1159.04</v>
      </c>
      <c r="F941" s="182">
        <f>Cartilha_GLOBAL!$F941</f>
        <v>1422.61</v>
      </c>
      <c r="G941" s="108"/>
      <c r="H941" s="107">
        <f t="shared" si="57"/>
        <v>0</v>
      </c>
      <c r="I941" s="143">
        <f t="shared" si="58"/>
        <v>0</v>
      </c>
      <c r="J941" s="142"/>
      <c r="K941" s="146"/>
      <c r="L941" s="7" t="str">
        <f t="shared" si="59"/>
        <v/>
      </c>
      <c r="M941" s="7" t="str">
        <f t="shared" si="60"/>
        <v/>
      </c>
      <c r="N941" s="7" t="str">
        <f>Cartilha_GLOBAL!N941</f>
        <v/>
      </c>
      <c r="O941" s="144"/>
      <c r="Q941" s="151"/>
      <c r="R941" s="152">
        <v>0</v>
      </c>
      <c r="T941" s="153">
        <f>IF(Cartilha_GLOBAL!R941=0,0,IF(Cartilha_GLOBAL!R941&gt;0,"c","b"))</f>
        <v>0</v>
      </c>
    </row>
    <row r="942" ht="22.5" hidden="1" spans="1:20">
      <c r="A942" s="158">
        <f>Cartilha_GLOBAL!A942</f>
        <v>101807</v>
      </c>
      <c r="B942" s="94" t="str">
        <f>Cartilha_GLOBAL!B942</f>
        <v>SINAPI</v>
      </c>
      <c r="C942" s="104" t="str">
        <f>Cartilha_GLOBAL!C942</f>
        <v>CAIXA ENTERRADA DISTRIBUIDORA DE VAZÃO (SUMIDOUROS MÚLTIPLOS), RETANGULAR, EM ALVENARIA COM BLOCOS DE CONCRETO, DIMENSÕES INTERNAS: 0,60 X 0,60 X H=0,50 M. AF_12/2020</v>
      </c>
      <c r="D942" s="94" t="str">
        <f>Cartilha_GLOBAL!D942</f>
        <v>UN</v>
      </c>
      <c r="E942" s="105">
        <f>Cartilha_GLOBAL!$E942</f>
        <v>516.72</v>
      </c>
      <c r="F942" s="182">
        <f>Cartilha_GLOBAL!$F942</f>
        <v>634.22</v>
      </c>
      <c r="G942" s="108"/>
      <c r="H942" s="107">
        <f t="shared" si="57"/>
        <v>0</v>
      </c>
      <c r="I942" s="143">
        <f t="shared" si="58"/>
        <v>0</v>
      </c>
      <c r="J942" s="142"/>
      <c r="K942" s="146"/>
      <c r="L942" s="7" t="str">
        <f t="shared" si="59"/>
        <v/>
      </c>
      <c r="M942" s="7" t="str">
        <f t="shared" si="60"/>
        <v/>
      </c>
      <c r="N942" s="7" t="str">
        <f>Cartilha_GLOBAL!N942</f>
        <v/>
      </c>
      <c r="O942" s="144"/>
      <c r="Q942" s="151"/>
      <c r="R942" s="152">
        <v>0</v>
      </c>
      <c r="T942" s="153">
        <f>IF(Cartilha_GLOBAL!R942=0,0,IF(Cartilha_GLOBAL!R942&gt;0,"c","b"))</f>
        <v>0</v>
      </c>
    </row>
    <row r="943" ht="22.5" hidden="1" spans="1:20">
      <c r="A943" s="158">
        <f>Cartilha_GLOBAL!A943</f>
        <v>101808</v>
      </c>
      <c r="B943" s="94" t="str">
        <f>Cartilha_GLOBAL!B943</f>
        <v>SINAPI</v>
      </c>
      <c r="C943" s="104" t="str">
        <f>Cartilha_GLOBAL!C943</f>
        <v>CAIXA ENTERRADA DISTRIBUIDORA DE VAZÃO (SUMIDOUROS MÚLTIPLOS), RETANGULAR, EM CONCRETO PRÉ-MOLDADO, DIMENSÕES INTERNAS: 0,60 X 0,60 X H=0,50 M. AF_12/2020</v>
      </c>
      <c r="D943" s="94" t="str">
        <f>Cartilha_GLOBAL!D943</f>
        <v>UN</v>
      </c>
      <c r="E943" s="105">
        <f>Cartilha_GLOBAL!$E943</f>
        <v>417.43</v>
      </c>
      <c r="F943" s="182">
        <f>Cartilha_GLOBAL!$F943</f>
        <v>512.35</v>
      </c>
      <c r="G943" s="108"/>
      <c r="H943" s="107">
        <f t="shared" si="57"/>
        <v>0</v>
      </c>
      <c r="I943" s="143">
        <f t="shared" si="58"/>
        <v>0</v>
      </c>
      <c r="J943" s="142"/>
      <c r="K943" s="146"/>
      <c r="L943" s="7" t="str">
        <f t="shared" si="59"/>
        <v/>
      </c>
      <c r="M943" s="7" t="str">
        <f t="shared" si="60"/>
        <v/>
      </c>
      <c r="N943" s="7" t="str">
        <f>Cartilha_GLOBAL!N943</f>
        <v/>
      </c>
      <c r="O943" s="144"/>
      <c r="Q943" s="151"/>
      <c r="R943" s="152">
        <v>0</v>
      </c>
      <c r="T943" s="153">
        <f>IF(Cartilha_GLOBAL!R943=0,0,IF(Cartilha_GLOBAL!R943&gt;0,"c","b"))</f>
        <v>0</v>
      </c>
    </row>
    <row r="944" ht="22.5" hidden="1" spans="1:20">
      <c r="A944" s="158">
        <f>Cartilha_GLOBAL!A944</f>
        <v>97994</v>
      </c>
      <c r="B944" s="94" t="str">
        <f>Cartilha_GLOBAL!B944</f>
        <v>SINAPI</v>
      </c>
      <c r="C944" s="104" t="str">
        <f>Cartilha_GLOBAL!C944</f>
        <v>BASE PARA POÇO DE VISITA RETANGULAR PARA  ESGOTO, EM ALVENARIA COM BLOCOS DE CONCRETO, DIMENSÕES INTERNAS = 1X1 M, PROFUNDIDADE = 1,40 M, EXCLUINDO TAMPÃO. AF_12/2020_PA</v>
      </c>
      <c r="D944" s="94" t="str">
        <f>Cartilha_GLOBAL!D944</f>
        <v>UN</v>
      </c>
      <c r="E944" s="105">
        <f>Cartilha_GLOBAL!$E944</f>
        <v>2614.61</v>
      </c>
      <c r="F944" s="182">
        <f>Cartilha_GLOBAL!$F944</f>
        <v>3209.17</v>
      </c>
      <c r="G944" s="108"/>
      <c r="H944" s="107">
        <f t="shared" si="57"/>
        <v>0</v>
      </c>
      <c r="I944" s="143">
        <f t="shared" si="58"/>
        <v>0</v>
      </c>
      <c r="J944" s="142"/>
      <c r="K944" s="146"/>
      <c r="L944" s="7" t="str">
        <f t="shared" si="59"/>
        <v/>
      </c>
      <c r="M944" s="7" t="str">
        <f t="shared" si="60"/>
        <v/>
      </c>
      <c r="N944" s="7" t="str">
        <f>Cartilha_GLOBAL!N944</f>
        <v/>
      </c>
      <c r="O944" s="144"/>
      <c r="Q944" s="151"/>
      <c r="R944" s="152">
        <v>0</v>
      </c>
      <c r="T944" s="153">
        <f>IF(Cartilha_GLOBAL!R944=0,0,IF(Cartilha_GLOBAL!R944&gt;0,"c","b"))</f>
        <v>0</v>
      </c>
    </row>
    <row r="945" ht="22.5" hidden="1" spans="1:20">
      <c r="A945" s="158">
        <f>Cartilha_GLOBAL!A945</f>
        <v>97996</v>
      </c>
      <c r="B945" s="94" t="str">
        <f>Cartilha_GLOBAL!B945</f>
        <v>SINAPI</v>
      </c>
      <c r="C945" s="104" t="str">
        <f>Cartilha_GLOBAL!C945</f>
        <v>BASE PARA POÇO DE VISITA RETANGULAR PARA ESGOTO, EM ALVENARIA COM BLOCOS DE CONCRETO, DIMENSÕES INTERNAS = 1X1,5 M, PROFUNDIDADE = 1,40 M, EXCLUINDO TAMPÃO. AF_12/2020_PA</v>
      </c>
      <c r="D945" s="94" t="str">
        <f>Cartilha_GLOBAL!D945</f>
        <v>UN</v>
      </c>
      <c r="E945" s="105">
        <f>Cartilha_GLOBAL!$E945</f>
        <v>3304.13</v>
      </c>
      <c r="F945" s="182">
        <f>Cartilha_GLOBAL!$F945</f>
        <v>4055.49</v>
      </c>
      <c r="G945" s="108"/>
      <c r="H945" s="107">
        <f t="shared" si="57"/>
        <v>0</v>
      </c>
      <c r="I945" s="143">
        <f t="shared" si="58"/>
        <v>0</v>
      </c>
      <c r="J945" s="142"/>
      <c r="K945" s="146"/>
      <c r="L945" s="7" t="str">
        <f t="shared" si="59"/>
        <v/>
      </c>
      <c r="M945" s="7" t="str">
        <f t="shared" si="60"/>
        <v/>
      </c>
      <c r="N945" s="7" t="str">
        <f>Cartilha_GLOBAL!N945</f>
        <v/>
      </c>
      <c r="O945" s="144"/>
      <c r="Q945" s="151"/>
      <c r="R945" s="152">
        <v>0</v>
      </c>
      <c r="T945" s="153">
        <f>IF(Cartilha_GLOBAL!R945=0,0,IF(Cartilha_GLOBAL!R945&gt;0,"c","b"))</f>
        <v>0</v>
      </c>
    </row>
    <row r="946" ht="22.5" hidden="1" spans="1:20">
      <c r="A946" s="158">
        <f>Cartilha_GLOBAL!A946</f>
        <v>98002</v>
      </c>
      <c r="B946" s="94" t="str">
        <f>Cartilha_GLOBAL!B946</f>
        <v>SINAPI</v>
      </c>
      <c r="C946" s="104" t="str">
        <f>Cartilha_GLOBAL!C946</f>
        <v>BASE PARA POÇO DE VISITA RETANGULAR PARA ESGOTO, EM ALVENARIA COM BLOCOS DE CONCRETO, DIMENSÕES INTERNAS = 1X3 M, PROFUNDIDADE = 1,40 M, EXCLUINDO TAMPÃO. AF_12/2020_PA</v>
      </c>
      <c r="D946" s="94" t="str">
        <f>Cartilha_GLOBAL!D946</f>
        <v>UN</v>
      </c>
      <c r="E946" s="105">
        <f>Cartilha_GLOBAL!$E946</f>
        <v>5411.33</v>
      </c>
      <c r="F946" s="182">
        <f>Cartilha_GLOBAL!$F946</f>
        <v>6641.87</v>
      </c>
      <c r="G946" s="108"/>
      <c r="H946" s="107">
        <f t="shared" si="57"/>
        <v>0</v>
      </c>
      <c r="I946" s="143">
        <f t="shared" si="58"/>
        <v>0</v>
      </c>
      <c r="J946" s="142"/>
      <c r="K946" s="146"/>
      <c r="L946" s="7" t="str">
        <f t="shared" si="59"/>
        <v/>
      </c>
      <c r="M946" s="7" t="str">
        <f t="shared" si="60"/>
        <v/>
      </c>
      <c r="N946" s="7" t="str">
        <f>Cartilha_GLOBAL!N946</f>
        <v/>
      </c>
      <c r="O946" s="144"/>
      <c r="Q946" s="151"/>
      <c r="R946" s="152">
        <v>0</v>
      </c>
      <c r="T946" s="153">
        <f>IF(Cartilha_GLOBAL!R946=0,0,IF(Cartilha_GLOBAL!R946&gt;0,"c","b"))</f>
        <v>0</v>
      </c>
    </row>
    <row r="947" ht="22.5" hidden="1" spans="1:20">
      <c r="A947" s="158">
        <f>Cartilha_GLOBAL!A947</f>
        <v>98006</v>
      </c>
      <c r="B947" s="94" t="str">
        <f>Cartilha_GLOBAL!B947</f>
        <v>SINAPI</v>
      </c>
      <c r="C947" s="104" t="str">
        <f>Cartilha_GLOBAL!C947</f>
        <v>BASE PARA POÇO DE VISITA RETANGULAR PARA ESGOTO, EM ALVENARIA COM BLOCOS DE CONCRETO, DIMENSÕES INTERNAS = 1X4 M, PROFUNDIDADE = 1,40 M, EXCLUINDO TAMPÃO. AF_12/2020_PA</v>
      </c>
      <c r="D947" s="94" t="str">
        <f>Cartilha_GLOBAL!D947</f>
        <v>UN</v>
      </c>
      <c r="E947" s="105">
        <f>Cartilha_GLOBAL!$E947</f>
        <v>6800.08</v>
      </c>
      <c r="F947" s="182">
        <f>Cartilha_GLOBAL!$F947</f>
        <v>8346.42</v>
      </c>
      <c r="G947" s="108"/>
      <c r="H947" s="107">
        <f t="shared" si="57"/>
        <v>0</v>
      </c>
      <c r="I947" s="143">
        <f t="shared" si="58"/>
        <v>0</v>
      </c>
      <c r="J947" s="142"/>
      <c r="K947" s="146"/>
      <c r="L947" s="7" t="str">
        <f t="shared" si="59"/>
        <v/>
      </c>
      <c r="M947" s="7" t="str">
        <f t="shared" si="60"/>
        <v/>
      </c>
      <c r="N947" s="7" t="str">
        <f>Cartilha_GLOBAL!N947</f>
        <v/>
      </c>
      <c r="O947" s="144"/>
      <c r="Q947" s="151"/>
      <c r="R947" s="152">
        <v>0</v>
      </c>
      <c r="T947" s="153">
        <f>IF(Cartilha_GLOBAL!R947=0,0,IF(Cartilha_GLOBAL!R947&gt;0,"c","b"))</f>
        <v>0</v>
      </c>
    </row>
    <row r="948" ht="22.5" hidden="1" spans="1:20">
      <c r="A948" s="158">
        <f>Cartilha_GLOBAL!A948</f>
        <v>98008</v>
      </c>
      <c r="B948" s="94" t="str">
        <f>Cartilha_GLOBAL!B948</f>
        <v>SINAPI</v>
      </c>
      <c r="C948" s="104" t="str">
        <f>Cartilha_GLOBAL!C948</f>
        <v>BASE PARA POÇO DE VISITA RETANGULAR PARA ESGOTO, EM ALVENARIA COM BLOCOS DE CONCRETO, DIMENSÕES INTERNAS = 1,5X1,5 M, PROFUNDIDADE = 1,45 M, EXCLUINDO TAMPÃO . AF_12/2020_PA</v>
      </c>
      <c r="D948" s="94" t="str">
        <f>Cartilha_GLOBAL!D948</f>
        <v>UN</v>
      </c>
      <c r="E948" s="105">
        <f>Cartilha_GLOBAL!$E948</f>
        <v>4074.51</v>
      </c>
      <c r="F948" s="182">
        <f>Cartilha_GLOBAL!$F948</f>
        <v>5001.05</v>
      </c>
      <c r="G948" s="108"/>
      <c r="H948" s="107">
        <f t="shared" si="57"/>
        <v>0</v>
      </c>
      <c r="I948" s="143">
        <f t="shared" si="58"/>
        <v>0</v>
      </c>
      <c r="J948" s="142"/>
      <c r="K948" s="146"/>
      <c r="L948" s="7" t="str">
        <f t="shared" si="59"/>
        <v/>
      </c>
      <c r="M948" s="7" t="str">
        <f t="shared" si="60"/>
        <v/>
      </c>
      <c r="N948" s="7" t="str">
        <f>Cartilha_GLOBAL!N948</f>
        <v/>
      </c>
      <c r="O948" s="144"/>
      <c r="Q948" s="151"/>
      <c r="R948" s="152">
        <v>0</v>
      </c>
      <c r="T948" s="153">
        <f>IF(Cartilha_GLOBAL!R948=0,0,IF(Cartilha_GLOBAL!R948&gt;0,"c","b"))</f>
        <v>0</v>
      </c>
    </row>
    <row r="949" ht="22.5" hidden="1" spans="1:20">
      <c r="A949" s="158">
        <f>Cartilha_GLOBAL!A949</f>
        <v>98010</v>
      </c>
      <c r="B949" s="94" t="str">
        <f>Cartilha_GLOBAL!B949</f>
        <v>SINAPI</v>
      </c>
      <c r="C949" s="104" t="str">
        <f>Cartilha_GLOBAL!C949</f>
        <v>BASE PARA POÇO DE VISITA RETANGULAR PARA ESGOTO, EM ALVENARIA COM BLOCOS DE CONCRETO, DIMENSÕES INTERNAS = 1,5X2 M, PROFUNDIDADE = 1,40 M, EXCLUINDO TAMPÃO. AF_12/2020_PA</v>
      </c>
      <c r="D949" s="94" t="str">
        <f>Cartilha_GLOBAL!D949</f>
        <v>UN</v>
      </c>
      <c r="E949" s="105">
        <f>Cartilha_GLOBAL!$E949</f>
        <v>4971.1</v>
      </c>
      <c r="F949" s="182">
        <f>Cartilha_GLOBAL!$F949</f>
        <v>6101.53</v>
      </c>
      <c r="G949" s="108"/>
      <c r="H949" s="107">
        <f t="shared" si="57"/>
        <v>0</v>
      </c>
      <c r="I949" s="143">
        <f t="shared" si="58"/>
        <v>0</v>
      </c>
      <c r="J949" s="142"/>
      <c r="K949" s="146"/>
      <c r="L949" s="7" t="str">
        <f t="shared" si="59"/>
        <v/>
      </c>
      <c r="M949" s="7" t="str">
        <f t="shared" si="60"/>
        <v/>
      </c>
      <c r="N949" s="7" t="str">
        <f>Cartilha_GLOBAL!N949</f>
        <v/>
      </c>
      <c r="O949" s="144"/>
      <c r="Q949" s="151"/>
      <c r="R949" s="152">
        <v>0</v>
      </c>
      <c r="T949" s="153">
        <f>IF(Cartilha_GLOBAL!R949=0,0,IF(Cartilha_GLOBAL!R949&gt;0,"c","b"))</f>
        <v>0</v>
      </c>
    </row>
    <row r="950" ht="22.5" hidden="1" spans="1:20">
      <c r="A950" s="158">
        <f>Cartilha_GLOBAL!A950</f>
        <v>98012</v>
      </c>
      <c r="B950" s="94" t="str">
        <f>Cartilha_GLOBAL!B950</f>
        <v>SINAPI</v>
      </c>
      <c r="C950" s="104" t="str">
        <f>Cartilha_GLOBAL!C950</f>
        <v>BASE PARA POÇO DE VISITA RETANGULAR PARA ESGOTO, EM ALVENARIA COM BLOCOS DE CONCRETO, DIMENSÕES INTERNAS = 1,5X2,5 M, PROFUNDIDADE = 1,40 M, EXCLUINDO TAMPÃO. AF_12/2020_PA</v>
      </c>
      <c r="D950" s="94" t="str">
        <f>Cartilha_GLOBAL!D950</f>
        <v>UN</v>
      </c>
      <c r="E950" s="105">
        <f>Cartilha_GLOBAL!$E950</f>
        <v>5837.04</v>
      </c>
      <c r="F950" s="182">
        <f>Cartilha_GLOBAL!$F950</f>
        <v>7164.38</v>
      </c>
      <c r="G950" s="108"/>
      <c r="H950" s="107">
        <f t="shared" si="57"/>
        <v>0</v>
      </c>
      <c r="I950" s="143">
        <f t="shared" si="58"/>
        <v>0</v>
      </c>
      <c r="J950" s="142"/>
      <c r="K950" s="146"/>
      <c r="L950" s="7" t="str">
        <f t="shared" si="59"/>
        <v/>
      </c>
      <c r="M950" s="7" t="str">
        <f t="shared" si="60"/>
        <v/>
      </c>
      <c r="N950" s="7" t="str">
        <f>Cartilha_GLOBAL!N950</f>
        <v/>
      </c>
      <c r="O950" s="144"/>
      <c r="Q950" s="151"/>
      <c r="R950" s="152">
        <v>0</v>
      </c>
      <c r="T950" s="153">
        <f>IF(Cartilha_GLOBAL!R950=0,0,IF(Cartilha_GLOBAL!R950&gt;0,"c","b"))</f>
        <v>0</v>
      </c>
    </row>
    <row r="951" ht="22.5" hidden="1" spans="1:20">
      <c r="A951" s="158">
        <f>Cartilha_GLOBAL!A951</f>
        <v>98014</v>
      </c>
      <c r="B951" s="94" t="str">
        <f>Cartilha_GLOBAL!B951</f>
        <v>SINAPI</v>
      </c>
      <c r="C951" s="104" t="str">
        <f>Cartilha_GLOBAL!C951</f>
        <v>BASE PARA POÇO DE VISITA RETANGULAR PARA ESGOTO, EM ALVENARIA COM BLOCOS DE CONCRETO, DIMENSÕES INTERNAS = 1,5X3 M, PROFUNDIDADE = 1,40 M, EXCLUINDO TAMPÃO. AF_12/2020_PA</v>
      </c>
      <c r="D951" s="94" t="str">
        <f>Cartilha_GLOBAL!D951</f>
        <v>UN</v>
      </c>
      <c r="E951" s="105">
        <f>Cartilha_GLOBAL!$E951</f>
        <v>6702.85</v>
      </c>
      <c r="F951" s="182">
        <f>Cartilha_GLOBAL!$F951</f>
        <v>8227.08</v>
      </c>
      <c r="G951" s="108"/>
      <c r="H951" s="107">
        <f t="shared" si="57"/>
        <v>0</v>
      </c>
      <c r="I951" s="143">
        <f t="shared" si="58"/>
        <v>0</v>
      </c>
      <c r="J951" s="142"/>
      <c r="K951" s="146"/>
      <c r="L951" s="7" t="str">
        <f t="shared" si="59"/>
        <v/>
      </c>
      <c r="M951" s="7" t="str">
        <f t="shared" si="60"/>
        <v/>
      </c>
      <c r="N951" s="7" t="str">
        <f>Cartilha_GLOBAL!N951</f>
        <v/>
      </c>
      <c r="O951" s="144"/>
      <c r="Q951" s="151"/>
      <c r="R951" s="152">
        <v>0</v>
      </c>
      <c r="T951" s="153">
        <f>IF(Cartilha_GLOBAL!R951=0,0,IF(Cartilha_GLOBAL!R951&gt;0,"c","b"))</f>
        <v>0</v>
      </c>
    </row>
    <row r="952" ht="22.5" hidden="1" spans="1:20">
      <c r="A952" s="158">
        <f>Cartilha_GLOBAL!A952</f>
        <v>98016</v>
      </c>
      <c r="B952" s="94" t="str">
        <f>Cartilha_GLOBAL!B952</f>
        <v>SINAPI</v>
      </c>
      <c r="C952" s="104" t="str">
        <f>Cartilha_GLOBAL!C952</f>
        <v>BASE PARA POÇO DE VISITA RETANGULAR PARA ESGOTO, EM ALVENARIA COM BLOCOS DE CONCRETO, DIMENSÕES INTERNAS = 1,5X3,5 M, PROFUNDIDADE = 1,40 M, EXCLUINDO TAMPÃO. AF_12/2020_PA</v>
      </c>
      <c r="D952" s="94" t="str">
        <f>Cartilha_GLOBAL!D952</f>
        <v>UN</v>
      </c>
      <c r="E952" s="105">
        <f>Cartilha_GLOBAL!$E952</f>
        <v>7568.79</v>
      </c>
      <c r="F952" s="182">
        <f>Cartilha_GLOBAL!$F952</f>
        <v>9289.93</v>
      </c>
      <c r="G952" s="108"/>
      <c r="H952" s="107">
        <f t="shared" si="57"/>
        <v>0</v>
      </c>
      <c r="I952" s="143">
        <f t="shared" si="58"/>
        <v>0</v>
      </c>
      <c r="J952" s="142"/>
      <c r="K952" s="146"/>
      <c r="L952" s="7" t="str">
        <f t="shared" si="59"/>
        <v/>
      </c>
      <c r="M952" s="7" t="str">
        <f t="shared" si="60"/>
        <v/>
      </c>
      <c r="N952" s="7" t="str">
        <f>Cartilha_GLOBAL!N952</f>
        <v/>
      </c>
      <c r="O952" s="144"/>
      <c r="Q952" s="151"/>
      <c r="R952" s="152">
        <v>0</v>
      </c>
      <c r="T952" s="153">
        <f>IF(Cartilha_GLOBAL!R952=0,0,IF(Cartilha_GLOBAL!R952&gt;0,"c","b"))</f>
        <v>0</v>
      </c>
    </row>
    <row r="953" ht="22.5" hidden="1" spans="1:20">
      <c r="A953" s="158">
        <f>Cartilha_GLOBAL!A953</f>
        <v>98018</v>
      </c>
      <c r="B953" s="94" t="str">
        <f>Cartilha_GLOBAL!B953</f>
        <v>SINAPI</v>
      </c>
      <c r="C953" s="104" t="str">
        <f>Cartilha_GLOBAL!C953</f>
        <v>BASE PARA POÇO DE VISITA RETANGULAR PARA ESGOTO, EM ALVENARIA COM BLOCOS DE CONCRETO, DIMENSÕES INTERNAS = 1,5X4 M, PROFUNDIDADE = 1,40 M, EXCLUINDO TAMPÃO. AF_12/2020_PA</v>
      </c>
      <c r="D953" s="94" t="str">
        <f>Cartilha_GLOBAL!D953</f>
        <v>UN</v>
      </c>
      <c r="E953" s="105">
        <f>Cartilha_GLOBAL!$E953</f>
        <v>8434.67</v>
      </c>
      <c r="F953" s="182">
        <f>Cartilha_GLOBAL!$F953</f>
        <v>10352.71</v>
      </c>
      <c r="G953" s="108"/>
      <c r="H953" s="107">
        <f t="shared" si="57"/>
        <v>0</v>
      </c>
      <c r="I953" s="143">
        <f t="shared" si="58"/>
        <v>0</v>
      </c>
      <c r="J953" s="142"/>
      <c r="K953" s="146"/>
      <c r="L953" s="7" t="str">
        <f t="shared" si="59"/>
        <v/>
      </c>
      <c r="M953" s="7" t="str">
        <f t="shared" si="60"/>
        <v/>
      </c>
      <c r="N953" s="7" t="str">
        <f>Cartilha_GLOBAL!N953</f>
        <v/>
      </c>
      <c r="O953" s="144"/>
      <c r="Q953" s="151"/>
      <c r="R953" s="152">
        <v>0</v>
      </c>
      <c r="T953" s="153">
        <f>IF(Cartilha_GLOBAL!R953=0,0,IF(Cartilha_GLOBAL!R953&gt;0,"c","b"))</f>
        <v>0</v>
      </c>
    </row>
    <row r="954" ht="22.5" hidden="1" spans="1:20">
      <c r="A954" s="158">
        <f>Cartilha_GLOBAL!A954</f>
        <v>98020</v>
      </c>
      <c r="B954" s="94" t="str">
        <f>Cartilha_GLOBAL!B954</f>
        <v>SINAPI</v>
      </c>
      <c r="C954" s="104" t="str">
        <f>Cartilha_GLOBAL!C954</f>
        <v>BASE PARA POÇO DE VISITA RETANGULAR PARA ESGOTO, EM ALVENARIA COM BLOCOS DE CONCRETO, DIMENSÕES INTERNAS = 2X2 M, PROFUNDIDADE = 1,40 M, EXCLUINDO TAMPÃO. AF_12/2020_PA</v>
      </c>
      <c r="D954" s="94" t="str">
        <f>Cartilha_GLOBAL!D954</f>
        <v>UN</v>
      </c>
      <c r="E954" s="105">
        <f>Cartilha_GLOBAL!$E954</f>
        <v>5987.77</v>
      </c>
      <c r="F954" s="182">
        <f>Cartilha_GLOBAL!$F954</f>
        <v>7349.39</v>
      </c>
      <c r="G954" s="108"/>
      <c r="H954" s="107">
        <f t="shared" si="57"/>
        <v>0</v>
      </c>
      <c r="I954" s="143">
        <f t="shared" si="58"/>
        <v>0</v>
      </c>
      <c r="J954" s="142"/>
      <c r="K954" s="146"/>
      <c r="L954" s="7" t="str">
        <f t="shared" si="59"/>
        <v/>
      </c>
      <c r="M954" s="7" t="str">
        <f t="shared" si="60"/>
        <v/>
      </c>
      <c r="N954" s="7" t="str">
        <f>Cartilha_GLOBAL!N954</f>
        <v/>
      </c>
      <c r="O954" s="144"/>
      <c r="Q954" s="151"/>
      <c r="R954" s="152">
        <v>0</v>
      </c>
      <c r="T954" s="153">
        <f>IF(Cartilha_GLOBAL!R954=0,0,IF(Cartilha_GLOBAL!R954&gt;0,"c","b"))</f>
        <v>0</v>
      </c>
    </row>
    <row r="955" ht="22.5" hidden="1" spans="1:20">
      <c r="A955" s="158">
        <f>Cartilha_GLOBAL!A955</f>
        <v>98022</v>
      </c>
      <c r="B955" s="94" t="str">
        <f>Cartilha_GLOBAL!B955</f>
        <v>SINAPI</v>
      </c>
      <c r="C955" s="104" t="str">
        <f>Cartilha_GLOBAL!C955</f>
        <v>BASE PARA POÇO DE VISITA RETANGULAR PARA ESGOTO, EM ALVENARIA COM BLOCOS DE CONCRETO, DIMENSÕES INTERNAS = 2X2,5 M, PROFUNDIDADE = 1,40 M, EXCLUINDO TAMPÃO. AF_12/2020_PA</v>
      </c>
      <c r="D955" s="94" t="str">
        <f>Cartilha_GLOBAL!D955</f>
        <v>UN</v>
      </c>
      <c r="E955" s="105">
        <f>Cartilha_GLOBAL!$E955</f>
        <v>7011.95</v>
      </c>
      <c r="F955" s="182">
        <f>Cartilha_GLOBAL!$F955</f>
        <v>8606.47</v>
      </c>
      <c r="G955" s="108"/>
      <c r="H955" s="107">
        <f t="shared" si="57"/>
        <v>0</v>
      </c>
      <c r="I955" s="143">
        <f t="shared" si="58"/>
        <v>0</v>
      </c>
      <c r="J955" s="142"/>
      <c r="K955" s="146"/>
      <c r="L955" s="7" t="str">
        <f t="shared" si="59"/>
        <v/>
      </c>
      <c r="M955" s="7" t="str">
        <f t="shared" si="60"/>
        <v/>
      </c>
      <c r="N955" s="7" t="str">
        <f>Cartilha_GLOBAL!N955</f>
        <v/>
      </c>
      <c r="O955" s="144"/>
      <c r="Q955" s="151"/>
      <c r="R955" s="152">
        <v>0</v>
      </c>
      <c r="T955" s="153">
        <f>IF(Cartilha_GLOBAL!R955=0,0,IF(Cartilha_GLOBAL!R955&gt;0,"c","b"))</f>
        <v>0</v>
      </c>
    </row>
    <row r="956" ht="22.5" hidden="1" spans="1:20">
      <c r="A956" s="158">
        <f>Cartilha_GLOBAL!A956</f>
        <v>98024</v>
      </c>
      <c r="B956" s="94" t="str">
        <f>Cartilha_GLOBAL!B956</f>
        <v>SINAPI</v>
      </c>
      <c r="C956" s="104" t="str">
        <f>Cartilha_GLOBAL!C956</f>
        <v>BASE PARA POÇO DE VISITA RETANGULAR PARA ESGOTO, EM ALVENARIA COM BLOCOS DE CONCRETO, DIMENSÕES INTERNAS = 2X3 M, PROFUNDIDADE = 1,40 M, EXCLUINDO TAMPÃO. AF_12/2020_PA</v>
      </c>
      <c r="D956" s="94" t="str">
        <f>Cartilha_GLOBAL!D956</f>
        <v>UN</v>
      </c>
      <c r="E956" s="105">
        <f>Cartilha_GLOBAL!$E956</f>
        <v>8104.07</v>
      </c>
      <c r="F956" s="182">
        <f>Cartilha_GLOBAL!$F956</f>
        <v>9946.94</v>
      </c>
      <c r="G956" s="108"/>
      <c r="H956" s="107">
        <f t="shared" si="57"/>
        <v>0</v>
      </c>
      <c r="I956" s="143">
        <f t="shared" si="58"/>
        <v>0</v>
      </c>
      <c r="J956" s="142"/>
      <c r="K956" s="146"/>
      <c r="L956" s="7" t="str">
        <f t="shared" si="59"/>
        <v/>
      </c>
      <c r="M956" s="7" t="str">
        <f t="shared" si="60"/>
        <v/>
      </c>
      <c r="N956" s="7" t="str">
        <f>Cartilha_GLOBAL!N956</f>
        <v/>
      </c>
      <c r="O956" s="144"/>
      <c r="Q956" s="151"/>
      <c r="R956" s="152">
        <v>0</v>
      </c>
      <c r="T956" s="153">
        <f>IF(Cartilha_GLOBAL!R956=0,0,IF(Cartilha_GLOBAL!R956&gt;0,"c","b"))</f>
        <v>0</v>
      </c>
    </row>
    <row r="957" ht="22.5" hidden="1" spans="1:20">
      <c r="A957" s="158">
        <f>Cartilha_GLOBAL!A957</f>
        <v>98026</v>
      </c>
      <c r="B957" s="94" t="str">
        <f>Cartilha_GLOBAL!B957</f>
        <v>SINAPI</v>
      </c>
      <c r="C957" s="104" t="str">
        <f>Cartilha_GLOBAL!C957</f>
        <v>BASE PARA POÇO DE VISITA RETANGULAR PARA ESGOTO, EM ALVENARIA COM BLOCOS DE CONCRETO, DIMENSÕES INTERNAS = 2X3,5 M, PROFUNDIDADE = 1,40 M, EXCLUINDO TAMPÃO. AF_12/2020_PA</v>
      </c>
      <c r="D957" s="94" t="str">
        <f>Cartilha_GLOBAL!D957</f>
        <v>UN</v>
      </c>
      <c r="E957" s="105">
        <f>Cartilha_GLOBAL!$E957</f>
        <v>9136.85</v>
      </c>
      <c r="F957" s="182">
        <f>Cartilha_GLOBAL!$F957</f>
        <v>11214.57</v>
      </c>
      <c r="G957" s="108"/>
      <c r="H957" s="107">
        <f t="shared" si="57"/>
        <v>0</v>
      </c>
      <c r="I957" s="143">
        <f t="shared" si="58"/>
        <v>0</v>
      </c>
      <c r="J957" s="142"/>
      <c r="K957" s="146"/>
      <c r="L957" s="7" t="str">
        <f t="shared" si="59"/>
        <v/>
      </c>
      <c r="M957" s="7" t="str">
        <f t="shared" si="60"/>
        <v/>
      </c>
      <c r="N957" s="7" t="str">
        <f>Cartilha_GLOBAL!N957</f>
        <v/>
      </c>
      <c r="O957" s="144"/>
      <c r="Q957" s="151"/>
      <c r="R957" s="152">
        <v>0</v>
      </c>
      <c r="T957" s="153">
        <f>IF(Cartilha_GLOBAL!R957=0,0,IF(Cartilha_GLOBAL!R957&gt;0,"c","b"))</f>
        <v>0</v>
      </c>
    </row>
    <row r="958" ht="22.5" hidden="1" spans="1:20">
      <c r="A958" s="158">
        <f>Cartilha_GLOBAL!A958</f>
        <v>98028</v>
      </c>
      <c r="B958" s="94" t="str">
        <f>Cartilha_GLOBAL!B958</f>
        <v>SINAPI</v>
      </c>
      <c r="C958" s="104" t="str">
        <f>Cartilha_GLOBAL!C958</f>
        <v>BASE PARA POÇO DE VISITA RETANGULAR PARA ESGOTO, EM ALVENARIA COM BLOCOS DE CONCRETO, DIMENSÕES INTERNAS = 2X4 M, PROFUNDIDADE = 1,40 M, EXCLUINDO TAMPÃO. AF_12/2020_PA</v>
      </c>
      <c r="D958" s="94" t="str">
        <f>Cartilha_GLOBAL!D958</f>
        <v>UN</v>
      </c>
      <c r="E958" s="105">
        <f>Cartilha_GLOBAL!$E958</f>
        <v>10169.67</v>
      </c>
      <c r="F958" s="182">
        <f>Cartilha_GLOBAL!$F958</f>
        <v>12482.25</v>
      </c>
      <c r="G958" s="108"/>
      <c r="H958" s="107">
        <f t="shared" si="57"/>
        <v>0</v>
      </c>
      <c r="I958" s="143">
        <f t="shared" si="58"/>
        <v>0</v>
      </c>
      <c r="J958" s="142"/>
      <c r="K958" s="146"/>
      <c r="L958" s="7" t="str">
        <f t="shared" si="59"/>
        <v/>
      </c>
      <c r="M958" s="7" t="str">
        <f t="shared" si="60"/>
        <v/>
      </c>
      <c r="N958" s="7" t="str">
        <f>Cartilha_GLOBAL!N958</f>
        <v/>
      </c>
      <c r="O958" s="144"/>
      <c r="Q958" s="151"/>
      <c r="R958" s="152">
        <v>0</v>
      </c>
      <c r="T958" s="153">
        <f>IF(Cartilha_GLOBAL!R958=0,0,IF(Cartilha_GLOBAL!R958&gt;0,"c","b"))</f>
        <v>0</v>
      </c>
    </row>
    <row r="959" ht="22.5" hidden="1" spans="1:20">
      <c r="A959" s="158">
        <f>Cartilha_GLOBAL!A959</f>
        <v>98030</v>
      </c>
      <c r="B959" s="94" t="str">
        <f>Cartilha_GLOBAL!B959</f>
        <v>SINAPI</v>
      </c>
      <c r="C959" s="104" t="str">
        <f>Cartilha_GLOBAL!C959</f>
        <v>BASE PARA POÇO DE VISITA RETANGULAR PARA ESGOTO, EM ALVENARIA COM BLOCOS DE CONCRETO, DIMENSÕES INTERNAS = 2,5X2,5 M, PROFUNDIDADE = 1,40 M, EXCLUINDO TAMPÃO. AF_12/2020_PA</v>
      </c>
      <c r="D959" s="94" t="str">
        <f>Cartilha_GLOBAL!D959</f>
        <v>UN</v>
      </c>
      <c r="E959" s="105">
        <f>Cartilha_GLOBAL!$E959</f>
        <v>8262.06</v>
      </c>
      <c r="F959" s="182">
        <f>Cartilha_GLOBAL!$F959</f>
        <v>10140.85</v>
      </c>
      <c r="G959" s="108"/>
      <c r="H959" s="107">
        <f t="shared" si="57"/>
        <v>0</v>
      </c>
      <c r="I959" s="143">
        <f t="shared" si="58"/>
        <v>0</v>
      </c>
      <c r="J959" s="142"/>
      <c r="K959" s="146"/>
      <c r="L959" s="7" t="str">
        <f t="shared" si="59"/>
        <v/>
      </c>
      <c r="M959" s="7" t="str">
        <f t="shared" si="60"/>
        <v/>
      </c>
      <c r="N959" s="7" t="str">
        <f>Cartilha_GLOBAL!N959</f>
        <v/>
      </c>
      <c r="O959" s="144"/>
      <c r="Q959" s="151"/>
      <c r="R959" s="152">
        <v>0</v>
      </c>
      <c r="T959" s="153">
        <f>IF(Cartilha_GLOBAL!R959=0,0,IF(Cartilha_GLOBAL!R959&gt;0,"c","b"))</f>
        <v>0</v>
      </c>
    </row>
    <row r="960" ht="22.5" hidden="1" spans="1:20">
      <c r="A960" s="158">
        <f>Cartilha_GLOBAL!A960</f>
        <v>98032</v>
      </c>
      <c r="B960" s="94" t="str">
        <f>Cartilha_GLOBAL!B960</f>
        <v>SINAPI</v>
      </c>
      <c r="C960" s="104" t="str">
        <f>Cartilha_GLOBAL!C960</f>
        <v>BASE PARA POÇO DE VISITA RETANGULAR PARA ESGOTO, EM ALVENARIA COM BLOCOS DE CONCRETO, DIMENSÕES INTERNAS = 2,5X3 M, PROFUNDIDADE = 1,40 M, EXCLUINDO TAMPÃO. AF_12/2020_PA</v>
      </c>
      <c r="D960" s="94" t="str">
        <f>Cartilha_GLOBAL!D960</f>
        <v>UN</v>
      </c>
      <c r="E960" s="105">
        <f>Cartilha_GLOBAL!$E960</f>
        <v>9498.06</v>
      </c>
      <c r="F960" s="182">
        <f>Cartilha_GLOBAL!$F960</f>
        <v>11657.92</v>
      </c>
      <c r="G960" s="108"/>
      <c r="H960" s="107">
        <f t="shared" si="57"/>
        <v>0</v>
      </c>
      <c r="I960" s="143">
        <f t="shared" si="58"/>
        <v>0</v>
      </c>
      <c r="J960" s="142"/>
      <c r="K960" s="146"/>
      <c r="L960" s="7" t="str">
        <f t="shared" si="59"/>
        <v/>
      </c>
      <c r="M960" s="7" t="str">
        <f t="shared" si="60"/>
        <v/>
      </c>
      <c r="N960" s="7" t="str">
        <f>Cartilha_GLOBAL!N960</f>
        <v/>
      </c>
      <c r="O960" s="144"/>
      <c r="Q960" s="151"/>
      <c r="R960" s="152">
        <v>0</v>
      </c>
      <c r="T960" s="153">
        <f>IF(Cartilha_GLOBAL!R960=0,0,IF(Cartilha_GLOBAL!R960&gt;0,"c","b"))</f>
        <v>0</v>
      </c>
    </row>
    <row r="961" ht="22.5" hidden="1" spans="1:20">
      <c r="A961" s="158">
        <f>Cartilha_GLOBAL!A961</f>
        <v>98034</v>
      </c>
      <c r="B961" s="94" t="str">
        <f>Cartilha_GLOBAL!B961</f>
        <v>SINAPI</v>
      </c>
      <c r="C961" s="104" t="str">
        <f>Cartilha_GLOBAL!C961</f>
        <v>BASE PARA POÇO DE VISITA RETANGULAR PARA ESGOTO, EM ALVENARIA COM BLOCOS DE CONCRETO, DIMENSÕES INTERNAS = 2,5X3,5 M, PROFUNDIDADE = 1,40 M, EXCLUINDO TAMPÃO. AF_12/2020_PA</v>
      </c>
      <c r="D961" s="94" t="str">
        <f>Cartilha_GLOBAL!D961</f>
        <v>UN</v>
      </c>
      <c r="E961" s="105">
        <f>Cartilha_GLOBAL!$E961</f>
        <v>10734.06</v>
      </c>
      <c r="F961" s="182">
        <f>Cartilha_GLOBAL!$F961</f>
        <v>13174.99</v>
      </c>
      <c r="G961" s="108"/>
      <c r="H961" s="107">
        <f t="shared" si="57"/>
        <v>0</v>
      </c>
      <c r="I961" s="143">
        <f t="shared" si="58"/>
        <v>0</v>
      </c>
      <c r="J961" s="142"/>
      <c r="K961" s="146"/>
      <c r="L961" s="7" t="str">
        <f t="shared" si="59"/>
        <v/>
      </c>
      <c r="M961" s="7" t="str">
        <f t="shared" si="60"/>
        <v/>
      </c>
      <c r="N961" s="7" t="str">
        <f>Cartilha_GLOBAL!N961</f>
        <v/>
      </c>
      <c r="O961" s="144"/>
      <c r="Q961" s="151"/>
      <c r="R961" s="152">
        <v>0</v>
      </c>
      <c r="T961" s="153">
        <f>IF(Cartilha_GLOBAL!R961=0,0,IF(Cartilha_GLOBAL!R961&gt;0,"c","b"))</f>
        <v>0</v>
      </c>
    </row>
    <row r="962" ht="22.5" hidden="1" spans="1:20">
      <c r="A962" s="158">
        <f>Cartilha_GLOBAL!A962</f>
        <v>98036</v>
      </c>
      <c r="B962" s="94" t="str">
        <f>Cartilha_GLOBAL!B962</f>
        <v>SINAPI</v>
      </c>
      <c r="C962" s="104" t="str">
        <f>Cartilha_GLOBAL!C962</f>
        <v>BASE PARA POÇO DE VISITA RETANGULAR PARA ESGOTO, EM ALVENARIA COM BLOCOS DE CONCRETO, DIMENSÕES INTERNAS = 2,5X4 M, PROFUNDIDADE = 1,40 M, EXCLUINDO TAMPÃO. AF_12/2020_PA</v>
      </c>
      <c r="D962" s="94" t="str">
        <f>Cartilha_GLOBAL!D962</f>
        <v>UN</v>
      </c>
      <c r="E962" s="105">
        <f>Cartilha_GLOBAL!$E962</f>
        <v>11970.04</v>
      </c>
      <c r="F962" s="182">
        <f>Cartilha_GLOBAL!$F962</f>
        <v>14692.03</v>
      </c>
      <c r="G962" s="108"/>
      <c r="H962" s="107">
        <f t="shared" si="57"/>
        <v>0</v>
      </c>
      <c r="I962" s="143">
        <f t="shared" si="58"/>
        <v>0</v>
      </c>
      <c r="J962" s="142"/>
      <c r="K962" s="146"/>
      <c r="L962" s="7" t="str">
        <f t="shared" si="59"/>
        <v/>
      </c>
      <c r="M962" s="7" t="str">
        <f t="shared" si="60"/>
        <v/>
      </c>
      <c r="N962" s="7" t="str">
        <f>Cartilha_GLOBAL!N962</f>
        <v/>
      </c>
      <c r="O962" s="144"/>
      <c r="Q962" s="151"/>
      <c r="R962" s="152">
        <v>0</v>
      </c>
      <c r="T962" s="153">
        <f>IF(Cartilha_GLOBAL!R962=0,0,IF(Cartilha_GLOBAL!R962&gt;0,"c","b"))</f>
        <v>0</v>
      </c>
    </row>
    <row r="963" ht="22.5" hidden="1" spans="1:20">
      <c r="A963" s="158">
        <f>Cartilha_GLOBAL!A963</f>
        <v>98038</v>
      </c>
      <c r="B963" s="94" t="str">
        <f>Cartilha_GLOBAL!B963</f>
        <v>SINAPI</v>
      </c>
      <c r="C963" s="104" t="str">
        <f>Cartilha_GLOBAL!C963</f>
        <v>BASE PARA POÇO DE VISITA RETANGULAR PARA ESGOTO, EM ALVENARIA COM BLOCOS DE CONCRETO, DIMENSÕES INTERNAS = 3X3 M, PROFUNDIDADE = 1,40 M, EXCLUINDO TAMPÃO. AF_12/2020_PA</v>
      </c>
      <c r="D963" s="94" t="str">
        <f>Cartilha_GLOBAL!D963</f>
        <v>UN</v>
      </c>
      <c r="E963" s="105">
        <f>Cartilha_GLOBAL!$E963</f>
        <v>10950.75</v>
      </c>
      <c r="F963" s="182">
        <f>Cartilha_GLOBAL!$F963</f>
        <v>13440.95</v>
      </c>
      <c r="G963" s="108"/>
      <c r="H963" s="107">
        <f t="shared" si="57"/>
        <v>0</v>
      </c>
      <c r="I963" s="143">
        <f t="shared" si="58"/>
        <v>0</v>
      </c>
      <c r="J963" s="142"/>
      <c r="K963" s="146"/>
      <c r="L963" s="7" t="str">
        <f t="shared" si="59"/>
        <v/>
      </c>
      <c r="M963" s="7" t="str">
        <f t="shared" si="60"/>
        <v/>
      </c>
      <c r="N963" s="7" t="str">
        <f>Cartilha_GLOBAL!N963</f>
        <v/>
      </c>
      <c r="O963" s="144"/>
      <c r="Q963" s="151"/>
      <c r="R963" s="152">
        <v>0</v>
      </c>
      <c r="T963" s="153">
        <f>IF(Cartilha_GLOBAL!R963=0,0,IF(Cartilha_GLOBAL!R963&gt;0,"c","b"))</f>
        <v>0</v>
      </c>
    </row>
    <row r="964" ht="22.5" hidden="1" spans="1:20">
      <c r="A964" s="158">
        <f>Cartilha_GLOBAL!A964</f>
        <v>98040</v>
      </c>
      <c r="B964" s="94" t="str">
        <f>Cartilha_GLOBAL!B964</f>
        <v>SINAPI</v>
      </c>
      <c r="C964" s="104" t="str">
        <f>Cartilha_GLOBAL!C964</f>
        <v>BASE PARA POÇO DE VISITA RETANGULAR PARA ESGOTO, EM ALVENARIA COM BLOCOS DE CONCRETO, DIMENSÕES INTERNAS = 3X3,5 M, PROFUNDIDADE = 1,40 M, EXCLUINDO TAMPÃO. AF_12/2020_PA</v>
      </c>
      <c r="D964" s="94" t="str">
        <f>Cartilha_GLOBAL!D964</f>
        <v>UN</v>
      </c>
      <c r="E964" s="105">
        <f>Cartilha_GLOBAL!$E964</f>
        <v>12367.28</v>
      </c>
      <c r="F964" s="182">
        <f>Cartilha_GLOBAL!$F964</f>
        <v>15179.6</v>
      </c>
      <c r="G964" s="108"/>
      <c r="H964" s="107">
        <f t="shared" si="57"/>
        <v>0</v>
      </c>
      <c r="I964" s="143">
        <f t="shared" si="58"/>
        <v>0</v>
      </c>
      <c r="J964" s="142"/>
      <c r="K964" s="146"/>
      <c r="L964" s="7" t="str">
        <f t="shared" si="59"/>
        <v/>
      </c>
      <c r="M964" s="7" t="str">
        <f t="shared" si="60"/>
        <v/>
      </c>
      <c r="N964" s="7" t="str">
        <f>Cartilha_GLOBAL!N964</f>
        <v/>
      </c>
      <c r="O964" s="144"/>
      <c r="Q964" s="151"/>
      <c r="R964" s="152">
        <v>0</v>
      </c>
      <c r="T964" s="153">
        <f>IF(Cartilha_GLOBAL!R964=0,0,IF(Cartilha_GLOBAL!R964&gt;0,"c","b"))</f>
        <v>0</v>
      </c>
    </row>
    <row r="965" ht="22.5" hidden="1" spans="1:20">
      <c r="A965" s="158">
        <f>Cartilha_GLOBAL!A965</f>
        <v>98042</v>
      </c>
      <c r="B965" s="94" t="str">
        <f>Cartilha_GLOBAL!B965</f>
        <v>SINAPI</v>
      </c>
      <c r="C965" s="104" t="str">
        <f>Cartilha_GLOBAL!C965</f>
        <v>BASE PARA POÇO DE VISITA RETANGULAR PARA ESGOTO, EM ALVENARIA COM BLOCOS DE CONCRETO, DIMENSÕES INTERNAS = 3X4 M, PROFUNDIDADE = 1,40 M, EXCLUINDO TAMPÃO. AF_12/2020_PA</v>
      </c>
      <c r="D965" s="94" t="str">
        <f>Cartilha_GLOBAL!D965</f>
        <v>UN</v>
      </c>
      <c r="E965" s="105">
        <f>Cartilha_GLOBAL!$E965</f>
        <v>13783.87</v>
      </c>
      <c r="F965" s="182">
        <f>Cartilha_GLOBAL!$F965</f>
        <v>16918.32</v>
      </c>
      <c r="G965" s="108"/>
      <c r="H965" s="107">
        <f t="shared" si="57"/>
        <v>0</v>
      </c>
      <c r="I965" s="143">
        <f t="shared" si="58"/>
        <v>0</v>
      </c>
      <c r="J965" s="142"/>
      <c r="K965" s="146"/>
      <c r="L965" s="7" t="str">
        <f t="shared" si="59"/>
        <v/>
      </c>
      <c r="M965" s="7" t="str">
        <f t="shared" si="60"/>
        <v/>
      </c>
      <c r="N965" s="7" t="str">
        <f>Cartilha_GLOBAL!N965</f>
        <v/>
      </c>
      <c r="O965" s="144"/>
      <c r="Q965" s="151"/>
      <c r="R965" s="152">
        <v>0</v>
      </c>
      <c r="T965" s="153">
        <f>IF(Cartilha_GLOBAL!R965=0,0,IF(Cartilha_GLOBAL!R965&gt;0,"c","b"))</f>
        <v>0</v>
      </c>
    </row>
    <row r="966" ht="22.5" hidden="1" spans="1:20">
      <c r="A966" s="158">
        <f>Cartilha_GLOBAL!A966</f>
        <v>98044</v>
      </c>
      <c r="B966" s="94" t="str">
        <f>Cartilha_GLOBAL!B966</f>
        <v>SINAPI</v>
      </c>
      <c r="C966" s="104" t="str">
        <f>Cartilha_GLOBAL!C966</f>
        <v>BASE PARA POÇO DE VISITA RETANGULAR PARA ESGOTO, EM ALVENARIA COM BLOCOS DE CONCRETO, DIMENSÕES INTERNAS = 3,5X3,5 M, PROFUNDIDADE = 1,40 M, EXCLUINDO TAMPÃO. AF_12/2020_PA</v>
      </c>
      <c r="D966" s="94" t="str">
        <f>Cartilha_GLOBAL!D966</f>
        <v>UN</v>
      </c>
      <c r="E966" s="105">
        <f>Cartilha_GLOBAL!$E966</f>
        <v>14000.64</v>
      </c>
      <c r="F966" s="182">
        <f>Cartilha_GLOBAL!$F966</f>
        <v>17184.39</v>
      </c>
      <c r="G966" s="108"/>
      <c r="H966" s="107">
        <f t="shared" si="57"/>
        <v>0</v>
      </c>
      <c r="I966" s="143">
        <f t="shared" si="58"/>
        <v>0</v>
      </c>
      <c r="J966" s="142"/>
      <c r="K966" s="146"/>
      <c r="L966" s="7" t="str">
        <f t="shared" si="59"/>
        <v/>
      </c>
      <c r="M966" s="7" t="str">
        <f t="shared" si="60"/>
        <v/>
      </c>
      <c r="N966" s="7" t="str">
        <f>Cartilha_GLOBAL!N966</f>
        <v/>
      </c>
      <c r="O966" s="144"/>
      <c r="Q966" s="151"/>
      <c r="R966" s="152">
        <v>0</v>
      </c>
      <c r="T966" s="153">
        <f>IF(Cartilha_GLOBAL!R966=0,0,IF(Cartilha_GLOBAL!R966&gt;0,"c","b"))</f>
        <v>0</v>
      </c>
    </row>
    <row r="967" ht="22.5" hidden="1" spans="1:20">
      <c r="A967" s="158">
        <f>Cartilha_GLOBAL!A967</f>
        <v>98046</v>
      </c>
      <c r="B967" s="94" t="str">
        <f>Cartilha_GLOBAL!B967</f>
        <v>SINAPI</v>
      </c>
      <c r="C967" s="104" t="str">
        <f>Cartilha_GLOBAL!C967</f>
        <v>BASE PARA POÇO DE VISITA RETANGULAR PARA ESGOTO, EM ALVENARIA COM BLOCOS DE CONCRETO, DIMENSÕES INTERNAS = 3,5X4 M, PROFUNDIDADE = 1,40 M, EXCLUINDO TAMPÃO. AF_12/2020_PA</v>
      </c>
      <c r="D967" s="94" t="str">
        <f>Cartilha_GLOBAL!D967</f>
        <v>UN</v>
      </c>
      <c r="E967" s="105">
        <f>Cartilha_GLOBAL!$E967</f>
        <v>15597.58</v>
      </c>
      <c r="F967" s="182">
        <f>Cartilha_GLOBAL!$F967</f>
        <v>19144.47</v>
      </c>
      <c r="G967" s="108"/>
      <c r="H967" s="107">
        <f t="shared" si="57"/>
        <v>0</v>
      </c>
      <c r="I967" s="143">
        <f t="shared" si="58"/>
        <v>0</v>
      </c>
      <c r="J967" s="142"/>
      <c r="K967" s="146"/>
      <c r="L967" s="7" t="str">
        <f t="shared" si="59"/>
        <v/>
      </c>
      <c r="M967" s="7" t="str">
        <f t="shared" si="60"/>
        <v/>
      </c>
      <c r="N967" s="7" t="str">
        <f>Cartilha_GLOBAL!N967</f>
        <v/>
      </c>
      <c r="O967" s="144"/>
      <c r="Q967" s="151"/>
      <c r="R967" s="152">
        <v>0</v>
      </c>
      <c r="T967" s="153">
        <f>IF(Cartilha_GLOBAL!R967=0,0,IF(Cartilha_GLOBAL!R967&gt;0,"c","b"))</f>
        <v>0</v>
      </c>
    </row>
    <row r="968" ht="22.5" hidden="1" spans="1:20">
      <c r="A968" s="158">
        <f>Cartilha_GLOBAL!A968</f>
        <v>98048</v>
      </c>
      <c r="B968" s="94" t="str">
        <f>Cartilha_GLOBAL!B968</f>
        <v>SINAPI</v>
      </c>
      <c r="C968" s="104" t="str">
        <f>Cartilha_GLOBAL!C968</f>
        <v>BASE PARA POÇO DE VISITA RETANGULAR PARA ESGOTO, EM ALVENARIA COM BLOCOS DE CONCRETO, DIMENSÕES INTERNAS = 4X4 M, PROFUNDIDADE = 1,45 M, EXCLUINDO TAMPÃO. AF_12/2020_PA</v>
      </c>
      <c r="D968" s="94" t="str">
        <f>Cartilha_GLOBAL!D968</f>
        <v>UN</v>
      </c>
      <c r="E968" s="105">
        <f>Cartilha_GLOBAL!$E968</f>
        <v>17411.45</v>
      </c>
      <c r="F968" s="182">
        <f>Cartilha_GLOBAL!$F968</f>
        <v>21370.81</v>
      </c>
      <c r="G968" s="108"/>
      <c r="H968" s="107">
        <f t="shared" si="57"/>
        <v>0</v>
      </c>
      <c r="I968" s="143">
        <f t="shared" si="58"/>
        <v>0</v>
      </c>
      <c r="J968" s="142"/>
      <c r="K968" s="146"/>
      <c r="L968" s="7" t="str">
        <f t="shared" si="59"/>
        <v/>
      </c>
      <c r="M968" s="7" t="str">
        <f t="shared" si="60"/>
        <v/>
      </c>
      <c r="N968" s="7" t="str">
        <f>Cartilha_GLOBAL!N968</f>
        <v/>
      </c>
      <c r="O968" s="144"/>
      <c r="Q968" s="151"/>
      <c r="R968" s="152">
        <v>0</v>
      </c>
      <c r="T968" s="153">
        <f>IF(Cartilha_GLOBAL!R968=0,0,IF(Cartilha_GLOBAL!R968&gt;0,"c","b"))</f>
        <v>0</v>
      </c>
    </row>
    <row r="969" ht="22.5" hidden="1" spans="1:20">
      <c r="A969" s="158">
        <f>Cartilha_GLOBAL!A969</f>
        <v>98406</v>
      </c>
      <c r="B969" s="94" t="str">
        <f>Cartilha_GLOBAL!B969</f>
        <v>SINAPI</v>
      </c>
      <c r="C969" s="104" t="str">
        <f>Cartilha_GLOBAL!C969</f>
        <v>BASE PARA POÇO DE VISITA RETANGULAR PARA ESGOTO, EM ALVENARIA COM BLOCOS DE CONCRETO, DIMENSÕES INTERNAS = 1X3,5 M, PROFUNDIDADE = 1,40 M, EXCLUINDO TAMPÃO. AF_12/2020_PA</v>
      </c>
      <c r="D969" s="94" t="str">
        <f>Cartilha_GLOBAL!D969</f>
        <v>UN</v>
      </c>
      <c r="E969" s="105">
        <f>Cartilha_GLOBAL!$E969</f>
        <v>6105.65</v>
      </c>
      <c r="F969" s="182">
        <f>Cartilha_GLOBAL!$F969</f>
        <v>7494.07</v>
      </c>
      <c r="G969" s="108"/>
      <c r="H969" s="107">
        <f t="shared" si="57"/>
        <v>0</v>
      </c>
      <c r="I969" s="143">
        <f t="shared" si="58"/>
        <v>0</v>
      </c>
      <c r="J969" s="142"/>
      <c r="K969" s="146"/>
      <c r="L969" s="7" t="str">
        <f t="shared" si="59"/>
        <v/>
      </c>
      <c r="M969" s="7" t="str">
        <f t="shared" si="60"/>
        <v/>
      </c>
      <c r="N969" s="7" t="str">
        <f>Cartilha_GLOBAL!N969</f>
        <v/>
      </c>
      <c r="O969" s="144"/>
      <c r="Q969" s="151"/>
      <c r="R969" s="152">
        <v>0</v>
      </c>
      <c r="T969" s="153">
        <f>IF(Cartilha_GLOBAL!R969=0,0,IF(Cartilha_GLOBAL!R969&gt;0,"c","b"))</f>
        <v>0</v>
      </c>
    </row>
    <row r="970" ht="22.5" hidden="1" spans="1:20">
      <c r="A970" s="158">
        <f>Cartilha_GLOBAL!A970</f>
        <v>98407</v>
      </c>
      <c r="B970" s="94" t="str">
        <f>Cartilha_GLOBAL!B970</f>
        <v>SINAPI</v>
      </c>
      <c r="C970" s="104" t="str">
        <f>Cartilha_GLOBAL!C970</f>
        <v>BASE PARA POÇO DE VISITA RETANGULAR PARA ESGOTO, EM ALVENARIA COM BLOCOS DE CONCRETO, DIMENSÕES INTERNAS = 1X2 M, PROFUNDIDADE = 1,40 M, EXCLUINDO TAMPÃO. AF_12/2020_PA</v>
      </c>
      <c r="D970" s="94" t="str">
        <f>Cartilha_GLOBAL!D970</f>
        <v>UN</v>
      </c>
      <c r="E970" s="105">
        <f>Cartilha_GLOBAL!$E970</f>
        <v>3993.56</v>
      </c>
      <c r="F970" s="182">
        <f>Cartilha_GLOBAL!$F970</f>
        <v>4901.7</v>
      </c>
      <c r="G970" s="108"/>
      <c r="H970" s="107">
        <f t="shared" si="57"/>
        <v>0</v>
      </c>
      <c r="I970" s="143">
        <f t="shared" si="58"/>
        <v>0</v>
      </c>
      <c r="J970" s="142"/>
      <c r="K970" s="146"/>
      <c r="L970" s="7" t="str">
        <f t="shared" si="59"/>
        <v/>
      </c>
      <c r="M970" s="7" t="str">
        <f t="shared" si="60"/>
        <v/>
      </c>
      <c r="N970" s="7" t="str">
        <f>Cartilha_GLOBAL!N970</f>
        <v/>
      </c>
      <c r="O970" s="144"/>
      <c r="Q970" s="151"/>
      <c r="R970" s="152">
        <v>0</v>
      </c>
      <c r="T970" s="153">
        <f>IF(Cartilha_GLOBAL!R970=0,0,IF(Cartilha_GLOBAL!R970&gt;0,"c","b"))</f>
        <v>0</v>
      </c>
    </row>
    <row r="971" ht="22.5" hidden="1" spans="1:20">
      <c r="A971" s="158">
        <f>Cartilha_GLOBAL!A971</f>
        <v>98408</v>
      </c>
      <c r="B971" s="94" t="str">
        <f>Cartilha_GLOBAL!B971</f>
        <v>SINAPI</v>
      </c>
      <c r="C971" s="104" t="str">
        <f>Cartilha_GLOBAL!C971</f>
        <v>BASE PARA POÇO DE VISITA RETANGULAR PARA ESGOTO, EM ALVENARIA COM BLOCOS DE CONCRETO, DIMENSÕES INTERNAS = 1X2,5 M, PROFUNDIDADE = 1,40 M, EXCLUINDO TAMPÃO. AF_12/2020_PA</v>
      </c>
      <c r="D971" s="94" t="str">
        <f>Cartilha_GLOBAL!D971</f>
        <v>UN</v>
      </c>
      <c r="E971" s="105">
        <f>Cartilha_GLOBAL!$E971</f>
        <v>4683.05</v>
      </c>
      <c r="F971" s="182">
        <f>Cartilha_GLOBAL!$F971</f>
        <v>5747.98</v>
      </c>
      <c r="G971" s="108"/>
      <c r="H971" s="107">
        <f t="shared" si="57"/>
        <v>0</v>
      </c>
      <c r="I971" s="143">
        <f t="shared" si="58"/>
        <v>0</v>
      </c>
      <c r="J971" s="142"/>
      <c r="K971" s="146"/>
      <c r="L971" s="7" t="str">
        <f t="shared" si="59"/>
        <v/>
      </c>
      <c r="M971" s="7" t="str">
        <f t="shared" si="60"/>
        <v/>
      </c>
      <c r="N971" s="7" t="str">
        <f>Cartilha_GLOBAL!N971</f>
        <v/>
      </c>
      <c r="O971" s="144"/>
      <c r="Q971" s="151"/>
      <c r="R971" s="152">
        <v>0</v>
      </c>
      <c r="T971" s="153">
        <f>IF(Cartilha_GLOBAL!R971=0,0,IF(Cartilha_GLOBAL!R971&gt;0,"c","b"))</f>
        <v>0</v>
      </c>
    </row>
    <row r="972" ht="33.75" hidden="1" spans="1:20">
      <c r="A972" s="158">
        <f>Cartilha_GLOBAL!A972</f>
        <v>99244</v>
      </c>
      <c r="B972" s="94" t="str">
        <f>Cartilha_GLOBAL!B972</f>
        <v>SINAPI</v>
      </c>
      <c r="C972" s="104" t="str">
        <f>Cartilha_GLOBAL!C972</f>
        <v>BASE PARA POÇO DE VISITA RETANGULAR PARA DRENAGEM, EM ALVENARIA COM BLOCOS DE CONCRETO, DIMENSÕES INTERNAS = 1,5X2 M, PROFUNDIDADE = 1,40 M, EXCLUINDO TAMPÃO. AF_12/2020_PA</v>
      </c>
      <c r="D972" s="94" t="str">
        <f>Cartilha_GLOBAL!D972</f>
        <v>UN</v>
      </c>
      <c r="E972" s="105">
        <f>Cartilha_GLOBAL!$E972</f>
        <v>4857.01</v>
      </c>
      <c r="F972" s="182">
        <f>Cartilha_GLOBAL!$F972</f>
        <v>5961.49</v>
      </c>
      <c r="G972" s="108"/>
      <c r="H972" s="107">
        <f t="shared" si="57"/>
        <v>0</v>
      </c>
      <c r="I972" s="143">
        <f t="shared" si="58"/>
        <v>0</v>
      </c>
      <c r="J972" s="142"/>
      <c r="K972" s="146"/>
      <c r="L972" s="7" t="str">
        <f t="shared" si="59"/>
        <v/>
      </c>
      <c r="M972" s="7" t="str">
        <f t="shared" si="60"/>
        <v/>
      </c>
      <c r="N972" s="7" t="str">
        <f>Cartilha_GLOBAL!N972</f>
        <v/>
      </c>
      <c r="O972" s="144"/>
      <c r="Q972" s="151"/>
      <c r="R972" s="152">
        <v>0</v>
      </c>
      <c r="T972" s="153">
        <f>IF(Cartilha_GLOBAL!R972=0,0,IF(Cartilha_GLOBAL!R972&gt;0,"c","b"))</f>
        <v>0</v>
      </c>
    </row>
    <row r="973" ht="33.75" hidden="1" spans="1:20">
      <c r="A973" s="158">
        <f>Cartilha_GLOBAL!A973</f>
        <v>99252</v>
      </c>
      <c r="B973" s="94" t="str">
        <f>Cartilha_GLOBAL!B973</f>
        <v>SINAPI</v>
      </c>
      <c r="C973" s="104" t="str">
        <f>Cartilha_GLOBAL!C973</f>
        <v>BASE PARA POÇO DE VISITA RETANGULAR PARA DRENAGEM, EM ALVENARIA COM BLOCOS DE CONCRETO, DIMENSÕES INTERNAS = 1X1 M, PROFUNDIDADE = 1,40 M, EXCLUINDO TAMPÃO. AF_12/2020_PA</v>
      </c>
      <c r="D973" s="94" t="str">
        <f>Cartilha_GLOBAL!D973</f>
        <v>UN</v>
      </c>
      <c r="E973" s="105">
        <f>Cartilha_GLOBAL!$E973</f>
        <v>2555.14</v>
      </c>
      <c r="F973" s="182">
        <f>Cartilha_GLOBAL!$F973</f>
        <v>3136.18</v>
      </c>
      <c r="G973" s="108"/>
      <c r="H973" s="107">
        <f t="shared" si="57"/>
        <v>0</v>
      </c>
      <c r="I973" s="143">
        <f t="shared" si="58"/>
        <v>0</v>
      </c>
      <c r="J973" s="142"/>
      <c r="K973" s="146"/>
      <c r="L973" s="7" t="str">
        <f t="shared" si="59"/>
        <v/>
      </c>
      <c r="M973" s="7" t="str">
        <f t="shared" si="60"/>
        <v/>
      </c>
      <c r="N973" s="7" t="str">
        <f>Cartilha_GLOBAL!N973</f>
        <v/>
      </c>
      <c r="O973" s="144"/>
      <c r="Q973" s="151"/>
      <c r="R973" s="152">
        <v>0</v>
      </c>
      <c r="T973" s="153">
        <f>IF(Cartilha_GLOBAL!R973=0,0,IF(Cartilha_GLOBAL!R973&gt;0,"c","b"))</f>
        <v>0</v>
      </c>
    </row>
    <row r="974" ht="33.75" hidden="1" spans="1:20">
      <c r="A974" s="158">
        <f>Cartilha_GLOBAL!A974</f>
        <v>99256</v>
      </c>
      <c r="B974" s="94" t="str">
        <f>Cartilha_GLOBAL!B974</f>
        <v>SINAPI</v>
      </c>
      <c r="C974" s="104" t="str">
        <f>Cartilha_GLOBAL!C974</f>
        <v>BASE PARA POÇO DE VISITA RETANGULAR PARA DRENAGEM, EM ALVENARIA COM BLOCOS DE CONCRETO, DIMENSÕES INTERNAS = 1,5X2,5 M, PROFUNDIDADE = 1,40 M, EXCLUINDO TAMPÃO. AF_12/2020_PA</v>
      </c>
      <c r="D974" s="94" t="str">
        <f>Cartilha_GLOBAL!D974</f>
        <v>UN</v>
      </c>
      <c r="E974" s="105">
        <f>Cartilha_GLOBAL!$E974</f>
        <v>5702.38</v>
      </c>
      <c r="F974" s="182">
        <f>Cartilha_GLOBAL!$F974</f>
        <v>6999.1</v>
      </c>
      <c r="G974" s="108"/>
      <c r="H974" s="107">
        <f t="shared" si="57"/>
        <v>0</v>
      </c>
      <c r="I974" s="143">
        <f t="shared" si="58"/>
        <v>0</v>
      </c>
      <c r="J974" s="142"/>
      <c r="K974" s="146"/>
      <c r="L974" s="7" t="str">
        <f t="shared" si="59"/>
        <v/>
      </c>
      <c r="M974" s="7" t="str">
        <f t="shared" si="60"/>
        <v/>
      </c>
      <c r="N974" s="7" t="str">
        <f>Cartilha_GLOBAL!N974</f>
        <v/>
      </c>
      <c r="O974" s="144"/>
      <c r="Q974" s="151"/>
      <c r="R974" s="152">
        <v>0</v>
      </c>
      <c r="T974" s="153">
        <f>IF(Cartilha_GLOBAL!R974=0,0,IF(Cartilha_GLOBAL!R974&gt;0,"c","b"))</f>
        <v>0</v>
      </c>
    </row>
    <row r="975" ht="33.75" hidden="1" spans="1:20">
      <c r="A975" s="158">
        <f>Cartilha_GLOBAL!A975</f>
        <v>99259</v>
      </c>
      <c r="B975" s="94" t="str">
        <f>Cartilha_GLOBAL!B975</f>
        <v>SINAPI</v>
      </c>
      <c r="C975" s="104" t="str">
        <f>Cartilha_GLOBAL!C975</f>
        <v>BASE PARA POÇO DE VISITA RETANGULAR PARA DRENAGEM, EM ALVENARIA COM BLOCOS DE CONCRETO, DIMENSÕES INTERNAS = 1X1,5 M, PROFUNDIDADE = 1,40 M, EXCLUINDO TAMPÃO. AF_12/2020_PA</v>
      </c>
      <c r="D975" s="94" t="str">
        <f>Cartilha_GLOBAL!D975</f>
        <v>UN</v>
      </c>
      <c r="E975" s="105">
        <f>Cartilha_GLOBAL!$E975</f>
        <v>3228.24</v>
      </c>
      <c r="F975" s="182">
        <f>Cartilha_GLOBAL!$F975</f>
        <v>3962.34</v>
      </c>
      <c r="G975" s="108"/>
      <c r="H975" s="107">
        <f t="shared" si="57"/>
        <v>0</v>
      </c>
      <c r="I975" s="143">
        <f t="shared" si="58"/>
        <v>0</v>
      </c>
      <c r="J975" s="142"/>
      <c r="K975" s="146"/>
      <c r="L975" s="7" t="str">
        <f t="shared" si="59"/>
        <v/>
      </c>
      <c r="M975" s="7" t="str">
        <f t="shared" si="60"/>
        <v/>
      </c>
      <c r="N975" s="7" t="str">
        <f>Cartilha_GLOBAL!N975</f>
        <v/>
      </c>
      <c r="O975" s="144"/>
      <c r="Q975" s="151"/>
      <c r="R975" s="152">
        <v>0</v>
      </c>
      <c r="T975" s="153">
        <f>IF(Cartilha_GLOBAL!R975=0,0,IF(Cartilha_GLOBAL!R975&gt;0,"c","b"))</f>
        <v>0</v>
      </c>
    </row>
    <row r="976" ht="33.75" hidden="1" spans="1:20">
      <c r="A976" s="158">
        <f>Cartilha_GLOBAL!A976</f>
        <v>99265</v>
      </c>
      <c r="B976" s="94" t="str">
        <f>Cartilha_GLOBAL!B976</f>
        <v>SINAPI</v>
      </c>
      <c r="C976" s="104" t="str">
        <f>Cartilha_GLOBAL!C976</f>
        <v>BASE PARA POÇO DE VISITA RETANGULAR PARA DRENAGEM, EM ALVENARIA COM BLOCOS DE CONCRETO, DIMENSÕES INTERNAS = 1X2 M, PROFUNDIDADE = 1,40 M, EXCLUINDO TAMPÃO. AF_12/2020_PA</v>
      </c>
      <c r="D976" s="94" t="str">
        <f>Cartilha_GLOBAL!D976</f>
        <v>UN</v>
      </c>
      <c r="E976" s="105">
        <f>Cartilha_GLOBAL!$E976</f>
        <v>3901.26</v>
      </c>
      <c r="F976" s="182">
        <f>Cartilha_GLOBAL!$F976</f>
        <v>4788.41</v>
      </c>
      <c r="G976" s="108"/>
      <c r="H976" s="107">
        <f t="shared" si="57"/>
        <v>0</v>
      </c>
      <c r="I976" s="143">
        <f t="shared" si="58"/>
        <v>0</v>
      </c>
      <c r="J976" s="142"/>
      <c r="K976" s="146"/>
      <c r="L976" s="7" t="str">
        <f t="shared" si="59"/>
        <v/>
      </c>
      <c r="M976" s="7" t="str">
        <f t="shared" si="60"/>
        <v/>
      </c>
      <c r="N976" s="7" t="str">
        <f>Cartilha_GLOBAL!N976</f>
        <v/>
      </c>
      <c r="O976" s="144"/>
      <c r="Q976" s="151"/>
      <c r="R976" s="152">
        <v>0</v>
      </c>
      <c r="T976" s="153">
        <f>IF(Cartilha_GLOBAL!R976=0,0,IF(Cartilha_GLOBAL!R976&gt;0,"c","b"))</f>
        <v>0</v>
      </c>
    </row>
    <row r="977" ht="33.75" hidden="1" spans="1:20">
      <c r="A977" s="158">
        <f>Cartilha_GLOBAL!A977</f>
        <v>99267</v>
      </c>
      <c r="B977" s="94" t="str">
        <f>Cartilha_GLOBAL!B977</f>
        <v>SINAPI</v>
      </c>
      <c r="C977" s="104" t="str">
        <f>Cartilha_GLOBAL!C977</f>
        <v>BASE PARA POÇO DE VISITA RETANGULAR PARA DRENAGEM, EM ALVENARIA COM BLOCOS DE CONCRETO, DIMENSÕES INTERNAS = 1X2,5 M, PROFUNDIDADE = 1,40 M, EXCLUINDO TAMPÃO. AF_12/2020_PA</v>
      </c>
      <c r="D977" s="94" t="str">
        <f>Cartilha_GLOBAL!D977</f>
        <v>UN</v>
      </c>
      <c r="E977" s="105">
        <f>Cartilha_GLOBAL!$E977</f>
        <v>4574.34</v>
      </c>
      <c r="F977" s="182">
        <f>Cartilha_GLOBAL!$F977</f>
        <v>5614.54</v>
      </c>
      <c r="G977" s="108"/>
      <c r="H977" s="107">
        <f t="shared" si="57"/>
        <v>0</v>
      </c>
      <c r="I977" s="143">
        <f t="shared" si="58"/>
        <v>0</v>
      </c>
      <c r="J977" s="142"/>
      <c r="K977" s="146"/>
      <c r="L977" s="7" t="str">
        <f t="shared" si="59"/>
        <v/>
      </c>
      <c r="M977" s="7" t="str">
        <f t="shared" si="60"/>
        <v/>
      </c>
      <c r="N977" s="7" t="str">
        <f>Cartilha_GLOBAL!N977</f>
        <v/>
      </c>
      <c r="O977" s="144"/>
      <c r="Q977" s="151"/>
      <c r="R977" s="152">
        <v>0</v>
      </c>
      <c r="T977" s="153">
        <f>IF(Cartilha_GLOBAL!R977=0,0,IF(Cartilha_GLOBAL!R977&gt;0,"c","b"))</f>
        <v>0</v>
      </c>
    </row>
    <row r="978" ht="33.75" hidden="1" spans="1:20">
      <c r="A978" s="158">
        <f>Cartilha_GLOBAL!A978</f>
        <v>99271</v>
      </c>
      <c r="B978" s="94" t="str">
        <f>Cartilha_GLOBAL!B978</f>
        <v>SINAPI</v>
      </c>
      <c r="C978" s="104" t="str">
        <f>Cartilha_GLOBAL!C978</f>
        <v>BASE PARA POÇO DE VISITA RETANGULAR PARA DRENAGEM, EM ALVENARIA COM BLOCOS DE CONCRETO, DIMENSÕES INTERNAS = 1,5X3 M, PROFUNDIDADE = 1,40 M, EXCLUINDO TAMPÃO. AF_12/2020_PA</v>
      </c>
      <c r="D978" s="94" t="str">
        <f>Cartilha_GLOBAL!D978</f>
        <v>UN</v>
      </c>
      <c r="E978" s="105">
        <f>Cartilha_GLOBAL!$E978</f>
        <v>6547.61</v>
      </c>
      <c r="F978" s="182">
        <f>Cartilha_GLOBAL!$F978</f>
        <v>8036.54</v>
      </c>
      <c r="G978" s="108"/>
      <c r="H978" s="107">
        <f t="shared" si="57"/>
        <v>0</v>
      </c>
      <c r="I978" s="143">
        <f t="shared" si="58"/>
        <v>0</v>
      </c>
      <c r="J978" s="142"/>
      <c r="K978" s="146"/>
      <c r="L978" s="7" t="str">
        <f t="shared" si="59"/>
        <v/>
      </c>
      <c r="M978" s="7" t="str">
        <f t="shared" si="60"/>
        <v/>
      </c>
      <c r="N978" s="7" t="str">
        <f>Cartilha_GLOBAL!N978</f>
        <v/>
      </c>
      <c r="O978" s="144"/>
      <c r="Q978" s="151"/>
      <c r="R978" s="152">
        <v>0</v>
      </c>
      <c r="T978" s="153">
        <f>IF(Cartilha_GLOBAL!R978=0,0,IF(Cartilha_GLOBAL!R978&gt;0,"c","b"))</f>
        <v>0</v>
      </c>
    </row>
    <row r="979" ht="33.75" hidden="1" spans="1:20">
      <c r="A979" s="158">
        <f>Cartilha_GLOBAL!A979</f>
        <v>99274</v>
      </c>
      <c r="B979" s="94" t="str">
        <f>Cartilha_GLOBAL!B979</f>
        <v>SINAPI</v>
      </c>
      <c r="C979" s="104" t="str">
        <f>Cartilha_GLOBAL!C979</f>
        <v>BASE PARA POÇO DE VISITA RETANGULAR PARA DRENAGEM, EM ALVENARIA COM BLOCOS DE CONCRETO, DIMENSÕES INTERNAS = 1X3 M, PROFUNDIDADE = 1,40 M, EXCLUINDO TAMPÃO. AF_12/2020_PA</v>
      </c>
      <c r="D979" s="94" t="str">
        <f>Cartilha_GLOBAL!D979</f>
        <v>UN</v>
      </c>
      <c r="E979" s="105">
        <f>Cartilha_GLOBAL!$E979</f>
        <v>5286.21</v>
      </c>
      <c r="F979" s="182">
        <f>Cartilha_GLOBAL!$F979</f>
        <v>6488.29</v>
      </c>
      <c r="G979" s="108"/>
      <c r="H979" s="107">
        <f t="shared" si="57"/>
        <v>0</v>
      </c>
      <c r="I979" s="143">
        <f t="shared" si="58"/>
        <v>0</v>
      </c>
      <c r="J979" s="142"/>
      <c r="K979" s="146"/>
      <c r="L979" s="7" t="str">
        <f t="shared" si="59"/>
        <v/>
      </c>
      <c r="M979" s="7" t="str">
        <f t="shared" si="60"/>
        <v/>
      </c>
      <c r="N979" s="7" t="str">
        <f>Cartilha_GLOBAL!N979</f>
        <v/>
      </c>
      <c r="O979" s="144"/>
      <c r="Q979" s="151"/>
      <c r="R979" s="152">
        <v>0</v>
      </c>
      <c r="T979" s="153">
        <f>IF(Cartilha_GLOBAL!R979=0,0,IF(Cartilha_GLOBAL!R979&gt;0,"c","b"))</f>
        <v>0</v>
      </c>
    </row>
    <row r="980" ht="33.75" hidden="1" spans="1:20">
      <c r="A980" s="158">
        <f>Cartilha_GLOBAL!A980</f>
        <v>99279</v>
      </c>
      <c r="B980" s="94" t="str">
        <f>Cartilha_GLOBAL!B980</f>
        <v>SINAPI</v>
      </c>
      <c r="C980" s="104" t="str">
        <f>Cartilha_GLOBAL!C980</f>
        <v>BASE PARA POÇO DE VISITA RETANGULAR PARA DRENAGEM, EM ALVENARIA COM BLOCOS DE CONCRETO, DIMENSÕES INTERNAS = 1X3,5 M, PROFUNDIDADE = 1,40 M, EXCLUINDO TAMPÃO. AF_12/2020_PA</v>
      </c>
      <c r="D980" s="94" t="str">
        <f>Cartilha_GLOBAL!D980</f>
        <v>UN</v>
      </c>
      <c r="E980" s="105">
        <f>Cartilha_GLOBAL!$E980</f>
        <v>5964.12</v>
      </c>
      <c r="F980" s="182">
        <f>Cartilha_GLOBAL!$F980</f>
        <v>7320.36</v>
      </c>
      <c r="G980" s="108"/>
      <c r="H980" s="107">
        <f t="shared" si="57"/>
        <v>0</v>
      </c>
      <c r="I980" s="143">
        <f t="shared" si="58"/>
        <v>0</v>
      </c>
      <c r="J980" s="142"/>
      <c r="K980" s="146"/>
      <c r="L980" s="7" t="str">
        <f t="shared" si="59"/>
        <v/>
      </c>
      <c r="M980" s="7" t="str">
        <f t="shared" si="60"/>
        <v/>
      </c>
      <c r="N980" s="7" t="str">
        <f>Cartilha_GLOBAL!N980</f>
        <v/>
      </c>
      <c r="O980" s="144"/>
      <c r="Q980" s="151"/>
      <c r="R980" s="152">
        <v>0</v>
      </c>
      <c r="T980" s="153">
        <f>IF(Cartilha_GLOBAL!R980=0,0,IF(Cartilha_GLOBAL!R980&gt;0,"c","b"))</f>
        <v>0</v>
      </c>
    </row>
    <row r="981" ht="33.75" hidden="1" spans="1:20">
      <c r="A981" s="158">
        <f>Cartilha_GLOBAL!A981</f>
        <v>99284</v>
      </c>
      <c r="B981" s="94" t="str">
        <f>Cartilha_GLOBAL!B981</f>
        <v>SINAPI</v>
      </c>
      <c r="C981" s="104" t="str">
        <f>Cartilha_GLOBAL!C981</f>
        <v>BASE PARA POÇO DE VISITA RETANGULAR PARA DRENAGEM, EM ALVENARIA COM BLOCOS DE CONCRETO, DIMENSÕES INTERNAS = 1,5X3,5 M, PROFUNDIDADE = 1,40 M, EXCLUINDO TAMPÃO. AF_12/2020_PA</v>
      </c>
      <c r="D981" s="94" t="str">
        <f>Cartilha_GLOBAL!D981</f>
        <v>UN</v>
      </c>
      <c r="E981" s="105">
        <f>Cartilha_GLOBAL!$E981</f>
        <v>7392.97</v>
      </c>
      <c r="F981" s="182">
        <f>Cartilha_GLOBAL!$F981</f>
        <v>9074.13</v>
      </c>
      <c r="G981" s="108"/>
      <c r="H981" s="107">
        <f t="shared" si="57"/>
        <v>0</v>
      </c>
      <c r="I981" s="143">
        <f t="shared" si="58"/>
        <v>0</v>
      </c>
      <c r="J981" s="142"/>
      <c r="K981" s="146"/>
      <c r="L981" s="7" t="str">
        <f t="shared" si="59"/>
        <v/>
      </c>
      <c r="M981" s="7" t="str">
        <f t="shared" si="60"/>
        <v/>
      </c>
      <c r="N981" s="7" t="str">
        <f>Cartilha_GLOBAL!N981</f>
        <v/>
      </c>
      <c r="O981" s="144"/>
      <c r="Q981" s="151"/>
      <c r="R981" s="152">
        <v>0</v>
      </c>
      <c r="T981" s="153">
        <f>IF(Cartilha_GLOBAL!R981=0,0,IF(Cartilha_GLOBAL!R981&gt;0,"c","b"))</f>
        <v>0</v>
      </c>
    </row>
    <row r="982" ht="22.5" hidden="1" spans="1:20">
      <c r="A982" s="158">
        <f>Cartilha_GLOBAL!A982</f>
        <v>99285</v>
      </c>
      <c r="B982" s="94" t="str">
        <f>Cartilha_GLOBAL!B982</f>
        <v>SINAPI</v>
      </c>
      <c r="C982" s="104" t="str">
        <f>Cartilha_GLOBAL!C982</f>
        <v>BASE PARA POÇO DE VISITA CIRCULAR PARA DRENAGEM, EM CONCRETO PRÉ-MOLDADO, DIÂMETRO INTERNO = 1,0 M, PROFUNDIDADE = 1,35 M, EXCLUINDO TAMPÃO. AF_05/2018_PA</v>
      </c>
      <c r="D982" s="94" t="str">
        <f>Cartilha_GLOBAL!D982</f>
        <v>UN</v>
      </c>
      <c r="E982" s="105">
        <f>Cartilha_GLOBAL!$E982</f>
        <v>1175.94</v>
      </c>
      <c r="F982" s="182">
        <f>Cartilha_GLOBAL!$F982</f>
        <v>1443.35</v>
      </c>
      <c r="G982" s="108"/>
      <c r="H982" s="107">
        <f t="shared" si="57"/>
        <v>0</v>
      </c>
      <c r="I982" s="143">
        <f t="shared" si="58"/>
        <v>0</v>
      </c>
      <c r="J982" s="142"/>
      <c r="K982" s="146"/>
      <c r="L982" s="7" t="str">
        <f t="shared" si="59"/>
        <v/>
      </c>
      <c r="M982" s="7" t="str">
        <f t="shared" si="60"/>
        <v/>
      </c>
      <c r="N982" s="7" t="str">
        <f>Cartilha_GLOBAL!N982</f>
        <v/>
      </c>
      <c r="O982" s="144"/>
      <c r="Q982" s="151"/>
      <c r="R982" s="152">
        <v>0</v>
      </c>
      <c r="T982" s="153">
        <f>IF(Cartilha_GLOBAL!R982=0,0,IF(Cartilha_GLOBAL!R982&gt;0,"c","b"))</f>
        <v>0</v>
      </c>
    </row>
    <row r="983" ht="33.75" hidden="1" spans="1:20">
      <c r="A983" s="158">
        <f>Cartilha_GLOBAL!A983</f>
        <v>99286</v>
      </c>
      <c r="B983" s="94" t="str">
        <f>Cartilha_GLOBAL!B983</f>
        <v>SINAPI</v>
      </c>
      <c r="C983" s="104" t="str">
        <f>Cartilha_GLOBAL!C983</f>
        <v>BASE PARA POÇO DE VISITA RETANGULAR PARA DRENAGEM, EM ALVENARIA COM BLOCOS DE CONCRETO, DIMENSÕES INTERNAS = 1X4 M, PROFUNDIDADE = 1,40 M, EXCLUINDO TAMPÃO. AF_12/2020_PA</v>
      </c>
      <c r="D983" s="94" t="str">
        <f>Cartilha_GLOBAL!D983</f>
        <v>UN</v>
      </c>
      <c r="E983" s="105">
        <f>Cartilha_GLOBAL!$E983</f>
        <v>6642.14</v>
      </c>
      <c r="F983" s="182">
        <f>Cartilha_GLOBAL!$F983</f>
        <v>8152.56</v>
      </c>
      <c r="G983" s="108"/>
      <c r="H983" s="107">
        <f t="shared" si="57"/>
        <v>0</v>
      </c>
      <c r="I983" s="143">
        <f t="shared" si="58"/>
        <v>0</v>
      </c>
      <c r="J983" s="142"/>
      <c r="K983" s="146"/>
      <c r="L983" s="7" t="str">
        <f t="shared" si="59"/>
        <v/>
      </c>
      <c r="M983" s="7" t="str">
        <f t="shared" si="60"/>
        <v/>
      </c>
      <c r="N983" s="7" t="str">
        <f>Cartilha_GLOBAL!N983</f>
        <v/>
      </c>
      <c r="O983" s="144"/>
      <c r="Q983" s="151"/>
      <c r="R983" s="152">
        <v>0</v>
      </c>
      <c r="T983" s="153">
        <f>IF(Cartilha_GLOBAL!R983=0,0,IF(Cartilha_GLOBAL!R983&gt;0,"c","b"))</f>
        <v>0</v>
      </c>
    </row>
    <row r="984" ht="33.75" hidden="1" spans="1:20">
      <c r="A984" s="158">
        <f>Cartilha_GLOBAL!A984</f>
        <v>99287</v>
      </c>
      <c r="B984" s="94" t="str">
        <f>Cartilha_GLOBAL!B984</f>
        <v>SINAPI</v>
      </c>
      <c r="C984" s="104" t="str">
        <f>Cartilha_GLOBAL!C984</f>
        <v>BASE PARA POÇO DE VISITA RETANGULAR PARA DRENAGEM, EM ALVENARIA COM BLOCOS DE CONCRETO, DIMENSÕES INTERNAS = 2,5X3 M, PROFUNDIDADE = 1,40 M, EXCLUINDO TAMPÃO. AF_12/2020_PA</v>
      </c>
      <c r="D984" s="94" t="str">
        <f>Cartilha_GLOBAL!D984</f>
        <v>UN</v>
      </c>
      <c r="E984" s="105">
        <f>Cartilha_GLOBAL!$E984</f>
        <v>9274.29</v>
      </c>
      <c r="F984" s="182">
        <f>Cartilha_GLOBAL!$F984</f>
        <v>11383.26</v>
      </c>
      <c r="G984" s="108"/>
      <c r="H984" s="107">
        <f t="shared" ref="H984:H1047" si="61">IF(G984=0,0,F984)</f>
        <v>0</v>
      </c>
      <c r="I984" s="143">
        <f t="shared" ref="I984:I1047" si="62">IF(ISBLANK(G984),0,IF(R984=0,ROUND(G984*H984,2),IF(R984="b",ROUNDDOWN(G984*H984,2),ROUNDUP(G984*H984,2))))</f>
        <v>0</v>
      </c>
      <c r="J984" s="142"/>
      <c r="K984" s="146"/>
      <c r="L984" s="7" t="str">
        <f t="shared" ref="L984:L1047" si="63">IF(K984="X","x",IF(K984="xx","x",IF(I984&gt;0,"x","")))</f>
        <v/>
      </c>
      <c r="M984" s="7" t="str">
        <f t="shared" ref="M984:M1047" si="64">IF(K984="X","x",IF(K984="xx","x",IF(I984&gt;0,"x","")))</f>
        <v/>
      </c>
      <c r="N984" s="7" t="str">
        <f>Cartilha_GLOBAL!N984</f>
        <v/>
      </c>
      <c r="O984" s="144"/>
      <c r="Q984" s="151"/>
      <c r="R984" s="152">
        <v>0</v>
      </c>
      <c r="T984" s="153">
        <f>IF(Cartilha_GLOBAL!R984=0,0,IF(Cartilha_GLOBAL!R984&gt;0,"c","b"))</f>
        <v>0</v>
      </c>
    </row>
    <row r="985" ht="33.75" hidden="1" spans="1:20">
      <c r="A985" s="158">
        <f>Cartilha_GLOBAL!A985</f>
        <v>99290</v>
      </c>
      <c r="B985" s="94" t="str">
        <f>Cartilha_GLOBAL!B985</f>
        <v>SINAPI</v>
      </c>
      <c r="C985" s="104" t="str">
        <f>Cartilha_GLOBAL!C985</f>
        <v>BASE PARA POÇO DE VISITA RETANGULAR PARA DRENAGEM, EM ALVENARIA COM BLOCOS DE CONCRETO, DIMENSÕES INTERNAS = 1,5X1,5 M, PROFUNDIDADE = 1,40 M, EXCLUINDO TAMPÃO. AF_12/2020_PA</v>
      </c>
      <c r="D985" s="94" t="str">
        <f>Cartilha_GLOBAL!D985</f>
        <v>UN</v>
      </c>
      <c r="E985" s="105">
        <f>Cartilha_GLOBAL!$E985</f>
        <v>3981</v>
      </c>
      <c r="F985" s="182">
        <f>Cartilha_GLOBAL!$F985</f>
        <v>4886.28</v>
      </c>
      <c r="G985" s="108"/>
      <c r="H985" s="107">
        <f t="shared" si="61"/>
        <v>0</v>
      </c>
      <c r="I985" s="143">
        <f t="shared" si="62"/>
        <v>0</v>
      </c>
      <c r="J985" s="142"/>
      <c r="K985" s="146"/>
      <c r="L985" s="7" t="str">
        <f t="shared" si="63"/>
        <v/>
      </c>
      <c r="M985" s="7" t="str">
        <f t="shared" si="64"/>
        <v/>
      </c>
      <c r="N985" s="7" t="str">
        <f>Cartilha_GLOBAL!N985</f>
        <v/>
      </c>
      <c r="O985" s="144"/>
      <c r="Q985" s="151"/>
      <c r="R985" s="152">
        <v>0</v>
      </c>
      <c r="T985" s="153">
        <f>IF(Cartilha_GLOBAL!R985=0,0,IF(Cartilha_GLOBAL!R985&gt;0,"c","b"))</f>
        <v>0</v>
      </c>
    </row>
    <row r="986" ht="33.75" hidden="1" spans="1:20">
      <c r="A986" s="158">
        <f>Cartilha_GLOBAL!A986</f>
        <v>99294</v>
      </c>
      <c r="B986" s="94" t="str">
        <f>Cartilha_GLOBAL!B986</f>
        <v>SINAPI</v>
      </c>
      <c r="C986" s="104" t="str">
        <f>Cartilha_GLOBAL!C986</f>
        <v>BASE PARA POÇO DE VISITA RETANGULAR PARA DRENAGEM, EM ALVENARIA COM BLOCOS DE CONCRETO, DIMENSÕES INTERNAS = 1,5X4 M, PROFUNDIDADE = 1,40 M, EXCLUINDO TAMPÃO. AF_12/2020_PA</v>
      </c>
      <c r="D986" s="94" t="str">
        <f>Cartilha_GLOBAL!D986</f>
        <v>UN</v>
      </c>
      <c r="E986" s="105">
        <f>Cartilha_GLOBAL!$E986</f>
        <v>8238.28</v>
      </c>
      <c r="F986" s="182">
        <f>Cartilha_GLOBAL!$F986</f>
        <v>10111.66</v>
      </c>
      <c r="G986" s="108"/>
      <c r="H986" s="107">
        <f t="shared" si="61"/>
        <v>0</v>
      </c>
      <c r="I986" s="143">
        <f t="shared" si="62"/>
        <v>0</v>
      </c>
      <c r="J986" s="142"/>
      <c r="K986" s="146"/>
      <c r="L986" s="7" t="str">
        <f t="shared" si="63"/>
        <v/>
      </c>
      <c r="M986" s="7" t="str">
        <f t="shared" si="64"/>
        <v/>
      </c>
      <c r="N986" s="7" t="str">
        <f>Cartilha_GLOBAL!N986</f>
        <v/>
      </c>
      <c r="O986" s="144"/>
      <c r="Q986" s="151"/>
      <c r="R986" s="152">
        <v>0</v>
      </c>
      <c r="T986" s="153">
        <f>IF(Cartilha_GLOBAL!R986=0,0,IF(Cartilha_GLOBAL!R986&gt;0,"c","b"))</f>
        <v>0</v>
      </c>
    </row>
    <row r="987" ht="33.75" hidden="1" spans="1:20">
      <c r="A987" s="158">
        <f>Cartilha_GLOBAL!A987</f>
        <v>99298</v>
      </c>
      <c r="B987" s="94" t="str">
        <f>Cartilha_GLOBAL!B987</f>
        <v>SINAPI</v>
      </c>
      <c r="C987" s="104" t="str">
        <f>Cartilha_GLOBAL!C987</f>
        <v>BASE PARA POÇO DE VISITA RETANGULAR PARA DRENAGEM, EM ALVENARIA COM BLOCOS DE CONCRETO, DIMENSÕES INTERNAS = 2,5X3,5 M, PROFUNDIDADE = 1,40 M, EXCLUINDO TAMPÃO. AF_12/2020_PA</v>
      </c>
      <c r="D987" s="94" t="str">
        <f>Cartilha_GLOBAL!D987</f>
        <v>UN</v>
      </c>
      <c r="E987" s="105">
        <f>Cartilha_GLOBAL!$E987</f>
        <v>10480.23</v>
      </c>
      <c r="F987" s="182">
        <f>Cartilha_GLOBAL!$F987</f>
        <v>12863.43</v>
      </c>
      <c r="G987" s="108"/>
      <c r="H987" s="107">
        <f t="shared" si="61"/>
        <v>0</v>
      </c>
      <c r="I987" s="143">
        <f t="shared" si="62"/>
        <v>0</v>
      </c>
      <c r="J987" s="142"/>
      <c r="K987" s="146"/>
      <c r="L987" s="7" t="str">
        <f t="shared" si="63"/>
        <v/>
      </c>
      <c r="M987" s="7" t="str">
        <f t="shared" si="64"/>
        <v/>
      </c>
      <c r="N987" s="7" t="str">
        <f>Cartilha_GLOBAL!N987</f>
        <v/>
      </c>
      <c r="O987" s="144"/>
      <c r="Q987" s="151"/>
      <c r="R987" s="152">
        <v>0</v>
      </c>
      <c r="T987" s="153">
        <f>IF(Cartilha_GLOBAL!R987=0,0,IF(Cartilha_GLOBAL!R987&gt;0,"c","b"))</f>
        <v>0</v>
      </c>
    </row>
    <row r="988" ht="33.75" hidden="1" spans="1:20">
      <c r="A988" s="158">
        <f>Cartilha_GLOBAL!A988</f>
        <v>99300</v>
      </c>
      <c r="B988" s="94" t="str">
        <f>Cartilha_GLOBAL!B988</f>
        <v>SINAPI</v>
      </c>
      <c r="C988" s="104" t="str">
        <f>Cartilha_GLOBAL!C988</f>
        <v>BASE PARA POÇO DE VISITA RETANGULAR PARA DRENAGEM, EM ALVENARIA COM BLOCOS DE CONCRETO, DIMENSÕES INTERNAS = 2,5X4 M, PROFUNDIDADE = 1,40 M, EXCLUINDO TAMPÃO. AF_12/2020_PA</v>
      </c>
      <c r="D988" s="94" t="str">
        <f>Cartilha_GLOBAL!D988</f>
        <v>UN</v>
      </c>
      <c r="E988" s="105">
        <f>Cartilha_GLOBAL!$E988</f>
        <v>11686.14</v>
      </c>
      <c r="F988" s="182">
        <f>Cartilha_GLOBAL!$F988</f>
        <v>14343.57</v>
      </c>
      <c r="G988" s="108"/>
      <c r="H988" s="107">
        <f t="shared" si="61"/>
        <v>0</v>
      </c>
      <c r="I988" s="143">
        <f t="shared" si="62"/>
        <v>0</v>
      </c>
      <c r="J988" s="142"/>
      <c r="K988" s="146"/>
      <c r="L988" s="7" t="str">
        <f t="shared" si="63"/>
        <v/>
      </c>
      <c r="M988" s="7" t="str">
        <f t="shared" si="64"/>
        <v/>
      </c>
      <c r="N988" s="7" t="str">
        <f>Cartilha_GLOBAL!N988</f>
        <v/>
      </c>
      <c r="O988" s="144"/>
      <c r="Q988" s="151"/>
      <c r="R988" s="152">
        <v>0</v>
      </c>
      <c r="T988" s="153">
        <f>IF(Cartilha_GLOBAL!R988=0,0,IF(Cartilha_GLOBAL!R988&gt;0,"c","b"))</f>
        <v>0</v>
      </c>
    </row>
    <row r="989" ht="33.75" hidden="1" spans="1:20">
      <c r="A989" s="158">
        <f>Cartilha_GLOBAL!A989</f>
        <v>99301</v>
      </c>
      <c r="B989" s="94" t="str">
        <f>Cartilha_GLOBAL!B989</f>
        <v>SINAPI</v>
      </c>
      <c r="C989" s="104" t="str">
        <f>Cartilha_GLOBAL!C989</f>
        <v>BASE PARA POÇO DE VISITA RETANGULAR PARA DRENAGEM, EM ALVENARIA COM BLOCOS DE CONCRETO, DIMENSÕES INTERNAS = 2X2 M, PROFUNDIDADE = 1,40 M, EXCLUINDO TAMPÃO. AF_12/2020_PA</v>
      </c>
      <c r="D989" s="94" t="str">
        <f>Cartilha_GLOBAL!D989</f>
        <v>UN</v>
      </c>
      <c r="E989" s="105">
        <f>Cartilha_GLOBAL!$E989</f>
        <v>5848.79</v>
      </c>
      <c r="F989" s="182">
        <f>Cartilha_GLOBAL!$F989</f>
        <v>7178.8</v>
      </c>
      <c r="G989" s="108"/>
      <c r="H989" s="107">
        <f t="shared" si="61"/>
        <v>0</v>
      </c>
      <c r="I989" s="143">
        <f t="shared" si="62"/>
        <v>0</v>
      </c>
      <c r="J989" s="142"/>
      <c r="K989" s="146"/>
      <c r="L989" s="7" t="str">
        <f t="shared" si="63"/>
        <v/>
      </c>
      <c r="M989" s="7" t="str">
        <f t="shared" si="64"/>
        <v/>
      </c>
      <c r="N989" s="7" t="str">
        <f>Cartilha_GLOBAL!N989</f>
        <v/>
      </c>
      <c r="O989" s="144"/>
      <c r="Q989" s="151"/>
      <c r="R989" s="152">
        <v>0</v>
      </c>
      <c r="T989" s="153">
        <f>IF(Cartilha_GLOBAL!R989=0,0,IF(Cartilha_GLOBAL!R989&gt;0,"c","b"))</f>
        <v>0</v>
      </c>
    </row>
    <row r="990" ht="33.75" hidden="1" spans="1:20">
      <c r="A990" s="158">
        <f>Cartilha_GLOBAL!A990</f>
        <v>99303</v>
      </c>
      <c r="B990" s="94" t="str">
        <f>Cartilha_GLOBAL!B990</f>
        <v>SINAPI</v>
      </c>
      <c r="C990" s="104" t="str">
        <f>Cartilha_GLOBAL!C990</f>
        <v>BASE PARA POÇO DE VISITA RETANGULAR PARA DRENAGEM, EM ALVENARIA COM BLOCOS DE CONCRETO, DIMENSÕES INTERNAS = 3X3 M, PROFUNDIDADE = 1,40 M, EXCLUINDO TAMPÃO. AF_12/2020_PA</v>
      </c>
      <c r="D990" s="94" t="str">
        <f>Cartilha_GLOBAL!D990</f>
        <v>UN</v>
      </c>
      <c r="E990" s="105">
        <f>Cartilha_GLOBAL!$E990</f>
        <v>10691.16</v>
      </c>
      <c r="F990" s="182">
        <f>Cartilha_GLOBAL!$F990</f>
        <v>13122.33</v>
      </c>
      <c r="G990" s="108"/>
      <c r="H990" s="107">
        <f t="shared" si="61"/>
        <v>0</v>
      </c>
      <c r="I990" s="143">
        <f t="shared" si="62"/>
        <v>0</v>
      </c>
      <c r="J990" s="142"/>
      <c r="K990" s="146"/>
      <c r="L990" s="7" t="str">
        <f t="shared" si="63"/>
        <v/>
      </c>
      <c r="M990" s="7" t="str">
        <f t="shared" si="64"/>
        <v/>
      </c>
      <c r="N990" s="7" t="str">
        <f>Cartilha_GLOBAL!N990</f>
        <v/>
      </c>
      <c r="O990" s="144"/>
      <c r="Q990" s="151"/>
      <c r="R990" s="152">
        <v>0</v>
      </c>
      <c r="T990" s="153">
        <f>IF(Cartilha_GLOBAL!R990=0,0,IF(Cartilha_GLOBAL!R990&gt;0,"c","b"))</f>
        <v>0</v>
      </c>
    </row>
    <row r="991" ht="33.75" hidden="1" spans="1:20">
      <c r="A991" s="158">
        <f>Cartilha_GLOBAL!A991</f>
        <v>99305</v>
      </c>
      <c r="B991" s="94" t="str">
        <f>Cartilha_GLOBAL!B991</f>
        <v>SINAPI</v>
      </c>
      <c r="C991" s="104" t="str">
        <f>Cartilha_GLOBAL!C991</f>
        <v>BASE PARA POÇO DE VISITA RETANGULAR PARA DRENAGEM, EM ALVENARIA COM BLOCOS DE CONCRETO, DIMENSÕES INTERNAS = 3X3,5 M, PROFUNDIDADE = 1,40 M, EXCLUINDO TAMPÃO. AF_12/2020_PA</v>
      </c>
      <c r="D991" s="94" t="str">
        <f>Cartilha_GLOBAL!D991</f>
        <v>UN</v>
      </c>
      <c r="E991" s="105">
        <f>Cartilha_GLOBAL!$E991</f>
        <v>12073.25</v>
      </c>
      <c r="F991" s="182">
        <f>Cartilha_GLOBAL!$F991</f>
        <v>14818.71</v>
      </c>
      <c r="G991" s="108"/>
      <c r="H991" s="107">
        <f t="shared" si="61"/>
        <v>0</v>
      </c>
      <c r="I991" s="143">
        <f t="shared" si="62"/>
        <v>0</v>
      </c>
      <c r="J991" s="142"/>
      <c r="K991" s="146"/>
      <c r="L991" s="7" t="str">
        <f t="shared" si="63"/>
        <v/>
      </c>
      <c r="M991" s="7" t="str">
        <f t="shared" si="64"/>
        <v/>
      </c>
      <c r="N991" s="7" t="str">
        <f>Cartilha_GLOBAL!N991</f>
        <v/>
      </c>
      <c r="O991" s="144"/>
      <c r="Q991" s="151"/>
      <c r="R991" s="152">
        <v>0</v>
      </c>
      <c r="T991" s="153">
        <f>IF(Cartilha_GLOBAL!R991=0,0,IF(Cartilha_GLOBAL!R991&gt;0,"c","b"))</f>
        <v>0</v>
      </c>
    </row>
    <row r="992" ht="33.75" hidden="1" spans="1:20">
      <c r="A992" s="158">
        <f>Cartilha_GLOBAL!A992</f>
        <v>99308</v>
      </c>
      <c r="B992" s="94" t="str">
        <f>Cartilha_GLOBAL!B992</f>
        <v>SINAPI</v>
      </c>
      <c r="C992" s="104" t="str">
        <f>Cartilha_GLOBAL!C992</f>
        <v>BASE PARA POÇO DE VISITA RETANGULAR PARA DRENAGEM, EM ALVENARIA COM BLOCOS DE CONCRETO, DIMENSÕES INTERNAS = 3X4 M, PROFUNDIDADE = 1,40 M, EXCLUINDO TAMPÃO. AF_12/2020_PA</v>
      </c>
      <c r="D992" s="94" t="str">
        <f>Cartilha_GLOBAL!D992</f>
        <v>UN</v>
      </c>
      <c r="E992" s="105">
        <f>Cartilha_GLOBAL!$E992</f>
        <v>13455.39</v>
      </c>
      <c r="F992" s="182">
        <f>Cartilha_GLOBAL!$F992</f>
        <v>16515.15</v>
      </c>
      <c r="G992" s="108"/>
      <c r="H992" s="107">
        <f t="shared" si="61"/>
        <v>0</v>
      </c>
      <c r="I992" s="143">
        <f t="shared" si="62"/>
        <v>0</v>
      </c>
      <c r="J992" s="142"/>
      <c r="K992" s="146"/>
      <c r="L992" s="7" t="str">
        <f t="shared" si="63"/>
        <v/>
      </c>
      <c r="M992" s="7" t="str">
        <f t="shared" si="64"/>
        <v/>
      </c>
      <c r="N992" s="7" t="str">
        <f>Cartilha_GLOBAL!N992</f>
        <v/>
      </c>
      <c r="O992" s="144"/>
      <c r="Q992" s="151"/>
      <c r="R992" s="152">
        <v>0</v>
      </c>
      <c r="T992" s="153">
        <f>IF(Cartilha_GLOBAL!R992=0,0,IF(Cartilha_GLOBAL!R992&gt;0,"c","b"))</f>
        <v>0</v>
      </c>
    </row>
    <row r="993" ht="33.75" hidden="1" spans="1:20">
      <c r="A993" s="158">
        <f>Cartilha_GLOBAL!A993</f>
        <v>99310</v>
      </c>
      <c r="B993" s="94" t="str">
        <f>Cartilha_GLOBAL!B993</f>
        <v>SINAPI</v>
      </c>
      <c r="C993" s="104" t="str">
        <f>Cartilha_GLOBAL!C993</f>
        <v>BASE PARA POÇO DE VISITA RETANGULAR PARA DRENAGEM, EM ALVENARIA COM BLOCOS DE CONCRETO, DIMENSÕES INTERNAS = 3,5X3,5 M, PROFUNDIDADE = 1,40 M, EXCLUINDO TAMPÃO. AF_12/2020_PA</v>
      </c>
      <c r="D993" s="94" t="str">
        <f>Cartilha_GLOBAL!D993</f>
        <v>UN</v>
      </c>
      <c r="E993" s="105">
        <f>Cartilha_GLOBAL!$E993</f>
        <v>13666.4</v>
      </c>
      <c r="F993" s="182">
        <f>Cartilha_GLOBAL!$F993</f>
        <v>16774.14</v>
      </c>
      <c r="G993" s="108"/>
      <c r="H993" s="107">
        <f t="shared" si="61"/>
        <v>0</v>
      </c>
      <c r="I993" s="143">
        <f t="shared" si="62"/>
        <v>0</v>
      </c>
      <c r="J993" s="142"/>
      <c r="K993" s="146"/>
      <c r="L993" s="7" t="str">
        <f t="shared" si="63"/>
        <v/>
      </c>
      <c r="M993" s="7" t="str">
        <f t="shared" si="64"/>
        <v/>
      </c>
      <c r="N993" s="7" t="str">
        <f>Cartilha_GLOBAL!N993</f>
        <v/>
      </c>
      <c r="O993" s="144"/>
      <c r="Q993" s="151"/>
      <c r="R993" s="152">
        <v>0</v>
      </c>
      <c r="T993" s="153">
        <f>IF(Cartilha_GLOBAL!R993=0,0,IF(Cartilha_GLOBAL!R993&gt;0,"c","b"))</f>
        <v>0</v>
      </c>
    </row>
    <row r="994" ht="33.75" hidden="1" spans="1:20">
      <c r="A994" s="158">
        <f>Cartilha_GLOBAL!A994</f>
        <v>99312</v>
      </c>
      <c r="B994" s="94" t="str">
        <f>Cartilha_GLOBAL!B994</f>
        <v>SINAPI</v>
      </c>
      <c r="C994" s="104" t="str">
        <f>Cartilha_GLOBAL!C994</f>
        <v>BASE PARA POÇO DE VISITA RETANGULAR PARA DRENAGEM, EM ALVENARIA COM BLOCOS DE CONCRETO, DIMENSÕES INTERNAS = 2X2,5 M, PROFUNDIDADE = 1,40 M, EXCLUINDO TAMPÃO. AF_12/2020_PA</v>
      </c>
      <c r="D994" s="94" t="str">
        <f>Cartilha_GLOBAL!D994</f>
        <v>UN</v>
      </c>
      <c r="E994" s="105">
        <f>Cartilha_GLOBAL!$E994</f>
        <v>6848.74</v>
      </c>
      <c r="F994" s="182">
        <f>Cartilha_GLOBAL!$F994</f>
        <v>8406.14</v>
      </c>
      <c r="G994" s="108"/>
      <c r="H994" s="107">
        <f t="shared" si="61"/>
        <v>0</v>
      </c>
      <c r="I994" s="143">
        <f t="shared" si="62"/>
        <v>0</v>
      </c>
      <c r="J994" s="142"/>
      <c r="K994" s="146"/>
      <c r="L994" s="7" t="str">
        <f t="shared" si="63"/>
        <v/>
      </c>
      <c r="M994" s="7" t="str">
        <f t="shared" si="64"/>
        <v/>
      </c>
      <c r="N994" s="7" t="str">
        <f>Cartilha_GLOBAL!N994</f>
        <v/>
      </c>
      <c r="O994" s="144"/>
      <c r="Q994" s="151"/>
      <c r="R994" s="152">
        <v>0</v>
      </c>
      <c r="T994" s="153">
        <f>IF(Cartilha_GLOBAL!R994=0,0,IF(Cartilha_GLOBAL!R994&gt;0,"c","b"))</f>
        <v>0</v>
      </c>
    </row>
    <row r="995" ht="33.75" hidden="1" spans="1:20">
      <c r="A995" s="158">
        <f>Cartilha_GLOBAL!A995</f>
        <v>99313</v>
      </c>
      <c r="B995" s="94" t="str">
        <f>Cartilha_GLOBAL!B995</f>
        <v>SINAPI</v>
      </c>
      <c r="C995" s="104" t="str">
        <f>Cartilha_GLOBAL!C995</f>
        <v>BASE PARA POÇO DE VISITA RETANGULAR PARA DRENAGEM, EM ALVENARIA COM BLOCOS DE CONCRETO, DIMENSÕES INTERNAS = 3,5X4 M, PROFUNDIDADE = 1,40 M, EXCLUINDO TAMPÃO. AF_12/2020_PA</v>
      </c>
      <c r="D995" s="94" t="str">
        <f>Cartilha_GLOBAL!D995</f>
        <v>UN</v>
      </c>
      <c r="E995" s="105">
        <f>Cartilha_GLOBAL!$E995</f>
        <v>15224.53</v>
      </c>
      <c r="F995" s="182">
        <f>Cartilha_GLOBAL!$F995</f>
        <v>18686.59</v>
      </c>
      <c r="G995" s="108"/>
      <c r="H995" s="107">
        <f t="shared" si="61"/>
        <v>0</v>
      </c>
      <c r="I995" s="143">
        <f t="shared" si="62"/>
        <v>0</v>
      </c>
      <c r="J995" s="142"/>
      <c r="K995" s="146"/>
      <c r="L995" s="7" t="str">
        <f t="shared" si="63"/>
        <v/>
      </c>
      <c r="M995" s="7" t="str">
        <f t="shared" si="64"/>
        <v/>
      </c>
      <c r="N995" s="7" t="str">
        <f>Cartilha_GLOBAL!N995</f>
        <v/>
      </c>
      <c r="O995" s="144"/>
      <c r="Q995" s="151"/>
      <c r="R995" s="152">
        <v>0</v>
      </c>
      <c r="T995" s="153">
        <f>IF(Cartilha_GLOBAL!R995=0,0,IF(Cartilha_GLOBAL!R995&gt;0,"c","b"))</f>
        <v>0</v>
      </c>
    </row>
    <row r="996" ht="33.75" hidden="1" spans="1:20">
      <c r="A996" s="158">
        <f>Cartilha_GLOBAL!A996</f>
        <v>99315</v>
      </c>
      <c r="B996" s="94" t="str">
        <f>Cartilha_GLOBAL!B996</f>
        <v>SINAPI</v>
      </c>
      <c r="C996" s="104" t="str">
        <f>Cartilha_GLOBAL!C996</f>
        <v>BASE PARA POÇO DE VISITA RETANGULAR PARA DRENAGEM, EM ALVENARIA COM BLOCOS DE CONCRETO, DIMENSÕES INTERNAS = 4X4 M, PROFUNDIDADE = 1,40 M, EXCLUINDO TAMPÃO. AF_12/2020_PA</v>
      </c>
      <c r="D996" s="94" t="str">
        <f>Cartilha_GLOBAL!D996</f>
        <v>UN</v>
      </c>
      <c r="E996" s="105">
        <f>Cartilha_GLOBAL!$E996</f>
        <v>16993.81</v>
      </c>
      <c r="F996" s="182">
        <f>Cartilha_GLOBAL!$F996</f>
        <v>20858.2</v>
      </c>
      <c r="G996" s="108"/>
      <c r="H996" s="107">
        <f t="shared" si="61"/>
        <v>0</v>
      </c>
      <c r="I996" s="143">
        <f t="shared" si="62"/>
        <v>0</v>
      </c>
      <c r="J996" s="142"/>
      <c r="K996" s="146"/>
      <c r="L996" s="7" t="str">
        <f t="shared" si="63"/>
        <v/>
      </c>
      <c r="M996" s="7" t="str">
        <f t="shared" si="64"/>
        <v/>
      </c>
      <c r="N996" s="7" t="str">
        <f>Cartilha_GLOBAL!N996</f>
        <v/>
      </c>
      <c r="O996" s="144"/>
      <c r="Q996" s="151"/>
      <c r="R996" s="152">
        <v>0</v>
      </c>
      <c r="T996" s="153">
        <f>IF(Cartilha_GLOBAL!R996=0,0,IF(Cartilha_GLOBAL!R996&gt;0,"c","b"))</f>
        <v>0</v>
      </c>
    </row>
    <row r="997" ht="33.75" hidden="1" spans="1:20">
      <c r="A997" s="158">
        <f>Cartilha_GLOBAL!A997</f>
        <v>99320</v>
      </c>
      <c r="B997" s="94" t="str">
        <f>Cartilha_GLOBAL!B997</f>
        <v>SINAPI</v>
      </c>
      <c r="C997" s="104" t="str">
        <f>Cartilha_GLOBAL!C997</f>
        <v>BASE PARA POÇO DE VISITA RETANGULAR PARA DRENAGEM, EM ALVENARIA COM BLOCOS DE CONCRETO, DIMENSÕES INTERNAS = 2X3 M, PROFUNDIDADE = 1,40 M, EXCLUINDO TAMPÃO. AF_12/2020_PA</v>
      </c>
      <c r="D997" s="94" t="str">
        <f>Cartilha_GLOBAL!D997</f>
        <v>UN</v>
      </c>
      <c r="E997" s="105">
        <f>Cartilha_GLOBAL!$E997</f>
        <v>7916.61</v>
      </c>
      <c r="F997" s="182">
        <f>Cartilha_GLOBAL!$F997</f>
        <v>9716.85</v>
      </c>
      <c r="G997" s="108"/>
      <c r="H997" s="107">
        <f t="shared" si="61"/>
        <v>0</v>
      </c>
      <c r="I997" s="143">
        <f t="shared" si="62"/>
        <v>0</v>
      </c>
      <c r="J997" s="142"/>
      <c r="K997" s="146"/>
      <c r="L997" s="7" t="str">
        <f t="shared" si="63"/>
        <v/>
      </c>
      <c r="M997" s="7" t="str">
        <f t="shared" si="64"/>
        <v/>
      </c>
      <c r="N997" s="7" t="str">
        <f>Cartilha_GLOBAL!N997</f>
        <v/>
      </c>
      <c r="O997" s="144"/>
      <c r="Q997" s="151"/>
      <c r="R997" s="152">
        <v>0</v>
      </c>
      <c r="T997" s="153">
        <f>IF(Cartilha_GLOBAL!R997=0,0,IF(Cartilha_GLOBAL!R997&gt;0,"c","b"))</f>
        <v>0</v>
      </c>
    </row>
    <row r="998" ht="33.75" hidden="1" spans="1:20">
      <c r="A998" s="158">
        <f>Cartilha_GLOBAL!A998</f>
        <v>99322</v>
      </c>
      <c r="B998" s="94" t="str">
        <f>Cartilha_GLOBAL!B998</f>
        <v>SINAPI</v>
      </c>
      <c r="C998" s="104" t="str">
        <f>Cartilha_GLOBAL!C998</f>
        <v>BASE PARA POÇO DE VISITA RETANGULAR PARA DRENAGEM, EM ALVENARIA COM BLOCOS DE CONCRETO, DIMENSÕES INTERNAS = 2X3,5 M, PROFUNDIDADE = 1,40 M, EXCLUINDO TAMPÃO. AF_12/2020_PA</v>
      </c>
      <c r="D998" s="94" t="str">
        <f>Cartilha_GLOBAL!D998</f>
        <v>UN</v>
      </c>
      <c r="E998" s="105">
        <f>Cartilha_GLOBAL!$E998</f>
        <v>8925.16</v>
      </c>
      <c r="F998" s="182">
        <f>Cartilha_GLOBAL!$F998</f>
        <v>10954.74</v>
      </c>
      <c r="G998" s="108"/>
      <c r="H998" s="107">
        <f t="shared" si="61"/>
        <v>0</v>
      </c>
      <c r="I998" s="143">
        <f t="shared" si="62"/>
        <v>0</v>
      </c>
      <c r="J998" s="142"/>
      <c r="K998" s="146"/>
      <c r="L998" s="7" t="str">
        <f t="shared" si="63"/>
        <v/>
      </c>
      <c r="M998" s="7" t="str">
        <f t="shared" si="64"/>
        <v/>
      </c>
      <c r="N998" s="7" t="str">
        <f>Cartilha_GLOBAL!N998</f>
        <v/>
      </c>
      <c r="O998" s="144"/>
      <c r="Q998" s="151"/>
      <c r="R998" s="152">
        <v>0</v>
      </c>
      <c r="T998" s="153">
        <f>IF(Cartilha_GLOBAL!R998=0,0,IF(Cartilha_GLOBAL!R998&gt;0,"c","b"))</f>
        <v>0</v>
      </c>
    </row>
    <row r="999" ht="33.75" hidden="1" spans="1:20">
      <c r="A999" s="158">
        <f>Cartilha_GLOBAL!A999</f>
        <v>99324</v>
      </c>
      <c r="B999" s="94" t="str">
        <f>Cartilha_GLOBAL!B999</f>
        <v>SINAPI</v>
      </c>
      <c r="C999" s="104" t="str">
        <f>Cartilha_GLOBAL!C999</f>
        <v>BASE PARA POÇO DE VISITA RETANGULAR PARA DRENAGEM, EM ALVENARIA COM BLOCOS DE CONCRETO, DIMENSÕES INTERNAS = 2X4 M, PROFUNDIDADE = 1,40 M, EXCLUINDO TAMPÃO. AF_12/2020_PA</v>
      </c>
      <c r="D999" s="94" t="str">
        <f>Cartilha_GLOBAL!D999</f>
        <v>UN</v>
      </c>
      <c r="E999" s="105">
        <f>Cartilha_GLOBAL!$E999</f>
        <v>9933.73</v>
      </c>
      <c r="F999" s="182">
        <f>Cartilha_GLOBAL!$F999</f>
        <v>12192.66</v>
      </c>
      <c r="G999" s="108"/>
      <c r="H999" s="107">
        <f t="shared" si="61"/>
        <v>0</v>
      </c>
      <c r="I999" s="143">
        <f t="shared" si="62"/>
        <v>0</v>
      </c>
      <c r="J999" s="142"/>
      <c r="K999" s="146"/>
      <c r="L999" s="7" t="str">
        <f t="shared" si="63"/>
        <v/>
      </c>
      <c r="M999" s="7" t="str">
        <f t="shared" si="64"/>
        <v/>
      </c>
      <c r="N999" s="7" t="str">
        <f>Cartilha_GLOBAL!N999</f>
        <v/>
      </c>
      <c r="O999" s="144"/>
      <c r="Q999" s="151"/>
      <c r="R999" s="152">
        <v>0</v>
      </c>
      <c r="T999" s="153">
        <f>IF(Cartilha_GLOBAL!R999=0,0,IF(Cartilha_GLOBAL!R999&gt;0,"c","b"))</f>
        <v>0</v>
      </c>
    </row>
    <row r="1000" ht="33.75" hidden="1" spans="1:20">
      <c r="A1000" s="158">
        <f>Cartilha_GLOBAL!A1000</f>
        <v>99326</v>
      </c>
      <c r="B1000" s="94" t="str">
        <f>Cartilha_GLOBAL!B1000</f>
        <v>SINAPI</v>
      </c>
      <c r="C1000" s="104" t="str">
        <f>Cartilha_GLOBAL!C1000</f>
        <v>BASE PARA POÇO DE VISITA RETANGULAR PARA DRENAGEM, EM ALVENARIA COM BLOCOS DE CONCRETO, DIMENSÕES INTERNAS = 2,5X2,5 M, PROFUNDIDADE = 1,40 M, EXCLUINDO TAMPÃO. AF_12/2020_PA</v>
      </c>
      <c r="D1000" s="94" t="str">
        <f>Cartilha_GLOBAL!D1000</f>
        <v>UN</v>
      </c>
      <c r="E1000" s="105">
        <f>Cartilha_GLOBAL!$E1000</f>
        <v>8068.36</v>
      </c>
      <c r="F1000" s="182">
        <f>Cartilha_GLOBAL!$F1000</f>
        <v>9903.11</v>
      </c>
      <c r="G1000" s="108"/>
      <c r="H1000" s="107">
        <f t="shared" si="61"/>
        <v>0</v>
      </c>
      <c r="I1000" s="143">
        <f t="shared" si="62"/>
        <v>0</v>
      </c>
      <c r="J1000" s="142"/>
      <c r="K1000" s="146"/>
      <c r="L1000" s="7" t="str">
        <f t="shared" si="63"/>
        <v/>
      </c>
      <c r="M1000" s="7" t="str">
        <f t="shared" si="64"/>
        <v/>
      </c>
      <c r="N1000" s="7" t="str">
        <f>Cartilha_GLOBAL!N1000</f>
        <v/>
      </c>
      <c r="O1000" s="144"/>
      <c r="Q1000" s="151"/>
      <c r="R1000" s="152">
        <v>0</v>
      </c>
      <c r="T1000" s="153">
        <f>IF(Cartilha_GLOBAL!R1000=0,0,IF(Cartilha_GLOBAL!R1000&gt;0,"c","b"))</f>
        <v>0</v>
      </c>
    </row>
    <row r="1001" ht="22.5" hidden="1" spans="1:20">
      <c r="A1001" s="158">
        <f>Cartilha_GLOBAL!A1001</f>
        <v>98405</v>
      </c>
      <c r="B1001" s="94" t="str">
        <f>Cartilha_GLOBAL!B1001</f>
        <v>SINAPI</v>
      </c>
      <c r="C1001" s="104" t="str">
        <f>Cartilha_GLOBAL!C1001</f>
        <v>BASE PARA POÇO DE VISITA CIRCULAR PARA  ESGOTO, EM ALVENARIA COM TIJOLOS CERÂMICOS MACIÇOS, DIÂMETRO INTERNO = 1,0 M, PROFUNDIDADE = 1,40 M, EXCLUINDO TAMPÃO. AF_12/2020_PA</v>
      </c>
      <c r="D1001" s="94" t="str">
        <f>Cartilha_GLOBAL!D1001</f>
        <v>UN</v>
      </c>
      <c r="E1001" s="105">
        <f>Cartilha_GLOBAL!$E1001</f>
        <v>2675.63</v>
      </c>
      <c r="F1001" s="182">
        <f>Cartilha_GLOBAL!$F1001</f>
        <v>3284.07</v>
      </c>
      <c r="G1001" s="108"/>
      <c r="H1001" s="107">
        <f t="shared" si="61"/>
        <v>0</v>
      </c>
      <c r="I1001" s="143">
        <f t="shared" si="62"/>
        <v>0</v>
      </c>
      <c r="J1001" s="142"/>
      <c r="K1001" s="146"/>
      <c r="L1001" s="7" t="str">
        <f t="shared" si="63"/>
        <v/>
      </c>
      <c r="M1001" s="7" t="str">
        <f t="shared" si="64"/>
        <v/>
      </c>
      <c r="N1001" s="7" t="str">
        <f>Cartilha_GLOBAL!N1001</f>
        <v/>
      </c>
      <c r="O1001" s="144"/>
      <c r="Q1001" s="151"/>
      <c r="R1001" s="152">
        <v>0</v>
      </c>
      <c r="T1001" s="153">
        <f>IF(Cartilha_GLOBAL!R1001=0,0,IF(Cartilha_GLOBAL!R1001&gt;0,"c","b"))</f>
        <v>0</v>
      </c>
    </row>
    <row r="1002" ht="22.5" hidden="1" spans="1:20">
      <c r="A1002" s="158">
        <f>Cartilha_GLOBAL!A1002</f>
        <v>97980</v>
      </c>
      <c r="B1002" s="94" t="str">
        <f>Cartilha_GLOBAL!B1002</f>
        <v>SINAPI</v>
      </c>
      <c r="C1002" s="104" t="str">
        <f>Cartilha_GLOBAL!C1002</f>
        <v>BASE PARA POÇO DE VISITA CIRCULAR PARA  ESGOTO, EM ALVENARIA COM TIJOLOS CERÂMICOS MACIÇOS, DIÂMETRO INTERNO = 0,80 M, PROFUNDIDADE = 1,40 M, EXCLUINDO TAMPÃO. AF_12/2020_PA</v>
      </c>
      <c r="D1002" s="94" t="str">
        <f>Cartilha_GLOBAL!D1002</f>
        <v>UN</v>
      </c>
      <c r="E1002" s="105">
        <f>Cartilha_GLOBAL!$E1002</f>
        <v>2173.5</v>
      </c>
      <c r="F1002" s="182">
        <f>Cartilha_GLOBAL!$F1002</f>
        <v>2667.75</v>
      </c>
      <c r="G1002" s="108"/>
      <c r="H1002" s="107">
        <f t="shared" si="61"/>
        <v>0</v>
      </c>
      <c r="I1002" s="143">
        <f t="shared" si="62"/>
        <v>0</v>
      </c>
      <c r="J1002" s="142"/>
      <c r="K1002" s="146"/>
      <c r="L1002" s="7" t="str">
        <f t="shared" si="63"/>
        <v/>
      </c>
      <c r="M1002" s="7" t="str">
        <f t="shared" si="64"/>
        <v/>
      </c>
      <c r="N1002" s="7" t="str">
        <f>Cartilha_GLOBAL!N1002</f>
        <v/>
      </c>
      <c r="O1002" s="144"/>
      <c r="Q1002" s="151"/>
      <c r="R1002" s="152">
        <v>0</v>
      </c>
      <c r="T1002" s="153">
        <f>IF(Cartilha_GLOBAL!R1002=0,0,IF(Cartilha_GLOBAL!R1002&gt;0,"c","b"))</f>
        <v>0</v>
      </c>
    </row>
    <row r="1003" ht="22.5" hidden="1" spans="1:20">
      <c r="A1003" s="158">
        <f>Cartilha_GLOBAL!A1003</f>
        <v>97988</v>
      </c>
      <c r="B1003" s="94" t="str">
        <f>Cartilha_GLOBAL!B1003</f>
        <v>SINAPI</v>
      </c>
      <c r="C1003" s="104" t="str">
        <f>Cartilha_GLOBAL!C1003</f>
        <v>BASE PARA POÇO DE VISITA CIRCULAR PARA  ESGOTO, EM ALVENARIA COM TIJOLOS CERÂMICOS MACIÇOS, DIÂMETRO INTERNO = 1,20 M, PROFUNDIDADE = 1,40 M, EXCLUINDO TAMPÃO. AF_12/2020_PA</v>
      </c>
      <c r="D1003" s="94" t="str">
        <f>Cartilha_GLOBAL!D1003</f>
        <v>UN</v>
      </c>
      <c r="E1003" s="105">
        <f>Cartilha_GLOBAL!$E1003</f>
        <v>3174.32</v>
      </c>
      <c r="F1003" s="182">
        <f>Cartilha_GLOBAL!$F1003</f>
        <v>3896.16</v>
      </c>
      <c r="G1003" s="108"/>
      <c r="H1003" s="107">
        <f t="shared" si="61"/>
        <v>0</v>
      </c>
      <c r="I1003" s="143">
        <f t="shared" si="62"/>
        <v>0</v>
      </c>
      <c r="J1003" s="142"/>
      <c r="K1003" s="146"/>
      <c r="L1003" s="7" t="str">
        <f t="shared" si="63"/>
        <v/>
      </c>
      <c r="M1003" s="7" t="str">
        <f t="shared" si="64"/>
        <v/>
      </c>
      <c r="N1003" s="7" t="str">
        <f>Cartilha_GLOBAL!N1003</f>
        <v/>
      </c>
      <c r="O1003" s="144"/>
      <c r="Q1003" s="151"/>
      <c r="R1003" s="152">
        <v>0</v>
      </c>
      <c r="T1003" s="153">
        <f>IF(Cartilha_GLOBAL!R1003=0,0,IF(Cartilha_GLOBAL!R1003&gt;0,"c","b"))</f>
        <v>0</v>
      </c>
    </row>
    <row r="1004" ht="22.5" hidden="1" spans="1:20">
      <c r="A1004" s="158">
        <f>Cartilha_GLOBAL!A1004</f>
        <v>97992</v>
      </c>
      <c r="B1004" s="94" t="str">
        <f>Cartilha_GLOBAL!B1004</f>
        <v>SINAPI</v>
      </c>
      <c r="C1004" s="104" t="str">
        <f>Cartilha_GLOBAL!C1004</f>
        <v>BASE PARA POÇO DE VISITA CIRCULAR PARA ESGOTO, EM ALVENARIA COM TIJOLOS CERÂMICOS MACIÇOS, DIÂMETRO INTERNO = 1,50 M, PROFUNDIDADE = 1,40 M, EXCLUINDO TAMPÃO. AF_12/2020_PA</v>
      </c>
      <c r="D1004" s="94" t="str">
        <f>Cartilha_GLOBAL!D1004</f>
        <v>UN</v>
      </c>
      <c r="E1004" s="105">
        <f>Cartilha_GLOBAL!$E1004</f>
        <v>4055.48</v>
      </c>
      <c r="F1004" s="182">
        <f>Cartilha_GLOBAL!$F1004</f>
        <v>4977.7</v>
      </c>
      <c r="G1004" s="108"/>
      <c r="H1004" s="107">
        <f t="shared" si="61"/>
        <v>0</v>
      </c>
      <c r="I1004" s="143">
        <f t="shared" si="62"/>
        <v>0</v>
      </c>
      <c r="J1004" s="142"/>
      <c r="K1004" s="146"/>
      <c r="L1004" s="7" t="str">
        <f t="shared" si="63"/>
        <v/>
      </c>
      <c r="M1004" s="7" t="str">
        <f t="shared" si="64"/>
        <v/>
      </c>
      <c r="N1004" s="7" t="str">
        <f>Cartilha_GLOBAL!N1004</f>
        <v/>
      </c>
      <c r="O1004" s="144"/>
      <c r="Q1004" s="151"/>
      <c r="R1004" s="152">
        <v>0</v>
      </c>
      <c r="T1004" s="153">
        <f>IF(Cartilha_GLOBAL!R1004=0,0,IF(Cartilha_GLOBAL!R1004&gt;0,"c","b"))</f>
        <v>0</v>
      </c>
    </row>
    <row r="1005" ht="22.5" hidden="1" spans="1:20">
      <c r="A1005" s="158">
        <f>Cartilha_GLOBAL!A1005</f>
        <v>101809</v>
      </c>
      <c r="B1005" s="94" t="str">
        <f>Cartilha_GLOBAL!B1005</f>
        <v>SINAPI</v>
      </c>
      <c r="C1005" s="104" t="str">
        <f>Cartilha_GLOBAL!C1005</f>
        <v>BASE PARA POCO DE VISITA RETANGULAR PARA ESGOTO E DRENAGEM, EM CONCRETO ESTRUTURAL, DIMENSÕES INTERNAS DE 90X150 M, PROFUNDIDADE DE 1,25 M, EXCLUINDO TAMPÃO. AF_12/2020_PA</v>
      </c>
      <c r="D1005" s="94" t="str">
        <f>Cartilha_GLOBAL!D1005</f>
        <v>UN</v>
      </c>
      <c r="E1005" s="105">
        <f>Cartilha_GLOBAL!$E1005</f>
        <v>3012.76</v>
      </c>
      <c r="F1005" s="182">
        <f>Cartilha_GLOBAL!$F1005</f>
        <v>3697.86</v>
      </c>
      <c r="G1005" s="108"/>
      <c r="H1005" s="107">
        <f t="shared" si="61"/>
        <v>0</v>
      </c>
      <c r="I1005" s="143">
        <f t="shared" si="62"/>
        <v>0</v>
      </c>
      <c r="J1005" s="142"/>
      <c r="K1005" s="146"/>
      <c r="L1005" s="7" t="str">
        <f t="shared" si="63"/>
        <v/>
      </c>
      <c r="M1005" s="7" t="str">
        <f t="shared" si="64"/>
        <v/>
      </c>
      <c r="N1005" s="7" t="str">
        <f>Cartilha_GLOBAL!N1005</f>
        <v/>
      </c>
      <c r="O1005" s="144"/>
      <c r="Q1005" s="151"/>
      <c r="R1005" s="152">
        <v>0</v>
      </c>
      <c r="T1005" s="153">
        <f>IF(Cartilha_GLOBAL!R1005=0,0,IF(Cartilha_GLOBAL!R1005&gt;0,"c","b"))</f>
        <v>0</v>
      </c>
    </row>
    <row r="1006" ht="22.5" hidden="1" spans="1:20">
      <c r="A1006" s="158">
        <f>Cartilha_GLOBAL!A1006</f>
        <v>99242</v>
      </c>
      <c r="B1006" s="94" t="str">
        <f>Cartilha_GLOBAL!B1006</f>
        <v>SINAPI</v>
      </c>
      <c r="C1006" s="104" t="str">
        <f>Cartilha_GLOBAL!C1006</f>
        <v>BASE PARA POÇO DE VISITA CIRCULAR PARA DRENAGEM, EM ALVENARIA COM TIJOLOS CERÂMICOS MACIÇOS, DIÂMETRO INTERNO = 1,2 M, PROFUNDIDADE = 1,40 M, EXCLUINDO TAMPÃO. AF_12/2020_PA</v>
      </c>
      <c r="D1006" s="94" t="str">
        <f>Cartilha_GLOBAL!D1006</f>
        <v>UN</v>
      </c>
      <c r="E1006" s="105">
        <f>Cartilha_GLOBAL!$E1006</f>
        <v>3079.36</v>
      </c>
      <c r="F1006" s="182">
        <f>Cartilha_GLOBAL!$F1006</f>
        <v>3779.61</v>
      </c>
      <c r="G1006" s="108"/>
      <c r="H1006" s="107">
        <f t="shared" si="61"/>
        <v>0</v>
      </c>
      <c r="I1006" s="143">
        <f t="shared" si="62"/>
        <v>0</v>
      </c>
      <c r="J1006" s="142"/>
      <c r="K1006" s="146"/>
      <c r="L1006" s="7" t="str">
        <f t="shared" si="63"/>
        <v/>
      </c>
      <c r="M1006" s="7" t="str">
        <f t="shared" si="64"/>
        <v/>
      </c>
      <c r="N1006" s="7" t="str">
        <f>Cartilha_GLOBAL!N1006</f>
        <v/>
      </c>
      <c r="O1006" s="144"/>
      <c r="Q1006" s="151"/>
      <c r="R1006" s="152">
        <v>0</v>
      </c>
      <c r="T1006" s="153">
        <f>IF(Cartilha_GLOBAL!R1006=0,0,IF(Cartilha_GLOBAL!R1006&gt;0,"c","b"))</f>
        <v>0</v>
      </c>
    </row>
    <row r="1007" ht="22.5" hidden="1" spans="1:20">
      <c r="A1007" s="158">
        <f>Cartilha_GLOBAL!A1007</f>
        <v>99248</v>
      </c>
      <c r="B1007" s="94" t="str">
        <f>Cartilha_GLOBAL!B1007</f>
        <v>SINAPI</v>
      </c>
      <c r="C1007" s="104" t="str">
        <f>Cartilha_GLOBAL!C1007</f>
        <v>BASE PARA POÇO DE VISITA CIRCULAR PARA DRENAGEM, EM ALVENARIA COM TIJOLOS CERÂMICOS MACIÇOS, DIÂMETRO INTERNO = 1,50 M, PROFUNDIDADE = 1,40 M, EXCLUINDO TAMPÃO. AF_12/2020_PA</v>
      </c>
      <c r="D1007" s="94" t="str">
        <f>Cartilha_GLOBAL!D1007</f>
        <v>UN</v>
      </c>
      <c r="E1007" s="105">
        <f>Cartilha_GLOBAL!$E1007</f>
        <v>3940.87</v>
      </c>
      <c r="F1007" s="182">
        <f>Cartilha_GLOBAL!$F1007</f>
        <v>4837.02</v>
      </c>
      <c r="G1007" s="108"/>
      <c r="H1007" s="107">
        <f t="shared" si="61"/>
        <v>0</v>
      </c>
      <c r="I1007" s="143">
        <f t="shared" si="62"/>
        <v>0</v>
      </c>
      <c r="J1007" s="142"/>
      <c r="K1007" s="146"/>
      <c r="L1007" s="7" t="str">
        <f t="shared" si="63"/>
        <v/>
      </c>
      <c r="M1007" s="7" t="str">
        <f t="shared" si="64"/>
        <v/>
      </c>
      <c r="N1007" s="7" t="str">
        <f>Cartilha_GLOBAL!N1007</f>
        <v/>
      </c>
      <c r="O1007" s="144"/>
      <c r="Q1007" s="151"/>
      <c r="R1007" s="152">
        <v>0</v>
      </c>
      <c r="T1007" s="153">
        <f>IF(Cartilha_GLOBAL!R1007=0,0,IF(Cartilha_GLOBAL!R1007&gt;0,"c","b"))</f>
        <v>0</v>
      </c>
    </row>
    <row r="1008" ht="22.5" hidden="1" spans="1:20">
      <c r="A1008" s="158">
        <f>Cartilha_GLOBAL!A1008</f>
        <v>99280</v>
      </c>
      <c r="B1008" s="94" t="str">
        <f>Cartilha_GLOBAL!B1008</f>
        <v>SINAPI</v>
      </c>
      <c r="C1008" s="104" t="str">
        <f>Cartilha_GLOBAL!C1008</f>
        <v>BASE PARA POÇO DE VISITA CIRCULAR PARA DRENAGEM, EM ALVENARIA COM TIJOLOS CERÂMICOS MACIÇOS, DIÂMETRO INTERNO = 0,80 M, PROFUNDIDADE = 1,40 M, EXCLUINDO TAMPÃO. AF_12/2020_PA</v>
      </c>
      <c r="D1008" s="94" t="str">
        <f>Cartilha_GLOBAL!D1008</f>
        <v>UN</v>
      </c>
      <c r="E1008" s="105">
        <f>Cartilha_GLOBAL!$E1008</f>
        <v>2098.61</v>
      </c>
      <c r="F1008" s="182">
        <f>Cartilha_GLOBAL!$F1008</f>
        <v>2575.83</v>
      </c>
      <c r="G1008" s="108"/>
      <c r="H1008" s="107">
        <f t="shared" si="61"/>
        <v>0</v>
      </c>
      <c r="I1008" s="143">
        <f t="shared" si="62"/>
        <v>0</v>
      </c>
      <c r="J1008" s="142"/>
      <c r="K1008" s="146"/>
      <c r="L1008" s="7" t="str">
        <f t="shared" si="63"/>
        <v/>
      </c>
      <c r="M1008" s="7" t="str">
        <f t="shared" si="64"/>
        <v/>
      </c>
      <c r="N1008" s="7" t="str">
        <f>Cartilha_GLOBAL!N1008</f>
        <v/>
      </c>
      <c r="O1008" s="144"/>
      <c r="Q1008" s="151"/>
      <c r="R1008" s="152">
        <v>0</v>
      </c>
      <c r="T1008" s="153">
        <f>IF(Cartilha_GLOBAL!R1008=0,0,IF(Cartilha_GLOBAL!R1008&gt;0,"c","b"))</f>
        <v>0</v>
      </c>
    </row>
    <row r="1009" ht="22.5" hidden="1" spans="1:20">
      <c r="A1009" s="158">
        <f>Cartilha_GLOBAL!A1009</f>
        <v>99292</v>
      </c>
      <c r="B1009" s="94" t="str">
        <f>Cartilha_GLOBAL!B1009</f>
        <v>SINAPI</v>
      </c>
      <c r="C1009" s="104" t="str">
        <f>Cartilha_GLOBAL!C1009</f>
        <v>BASE PARA POÇO DE VISITA CIRCULAR PARA DRENAGEM, EM ALVENARIA COM TIJOLOS CERÂMICOS MACIÇOS, DIÂMETRO INTERNO = 1,0 M, PROFUNDIDADE = 1,40 M, EXCLUINDO TAMPÃO. AF_12/2020_PA</v>
      </c>
      <c r="D1009" s="94" t="str">
        <f>Cartilha_GLOBAL!D1009</f>
        <v>UN</v>
      </c>
      <c r="E1009" s="105">
        <f>Cartilha_GLOBAL!$E1009</f>
        <v>2590.24</v>
      </c>
      <c r="F1009" s="182">
        <f>Cartilha_GLOBAL!$F1009</f>
        <v>3179.26</v>
      </c>
      <c r="G1009" s="108"/>
      <c r="H1009" s="107">
        <f t="shared" si="61"/>
        <v>0</v>
      </c>
      <c r="I1009" s="143">
        <f t="shared" si="62"/>
        <v>0</v>
      </c>
      <c r="J1009" s="142"/>
      <c r="K1009" s="146"/>
      <c r="L1009" s="7" t="str">
        <f t="shared" si="63"/>
        <v/>
      </c>
      <c r="M1009" s="7" t="str">
        <f t="shared" si="64"/>
        <v/>
      </c>
      <c r="N1009" s="7" t="str">
        <f>Cartilha_GLOBAL!N1009</f>
        <v/>
      </c>
      <c r="O1009" s="144"/>
      <c r="Q1009" s="151"/>
      <c r="R1009" s="152">
        <v>0</v>
      </c>
      <c r="T1009" s="153">
        <f>IF(Cartilha_GLOBAL!R1009=0,0,IF(Cartilha_GLOBAL!R1009&gt;0,"c","b"))</f>
        <v>0</v>
      </c>
    </row>
    <row r="1010" ht="22.5" hidden="1" spans="1:20">
      <c r="A1010" s="158">
        <f>Cartilha_GLOBAL!A1010</f>
        <v>102457</v>
      </c>
      <c r="B1010" s="94" t="str">
        <f>Cartilha_GLOBAL!B1010</f>
        <v>SINAPI</v>
      </c>
      <c r="C1010" s="104" t="str">
        <f>Cartilha_GLOBAL!C1010</f>
        <v>BASE PARA POÇO DE VISITA CIRCULAR PARA DRENAGEM, EM CONCRETO PRÉ-MOLDADO, DIÂMETRO INTERNO = 1,20 M, PROFUNDIDADE = 1,60 M, EXCLUINDO TAMPÃO. AF_05/2021_PA</v>
      </c>
      <c r="D1010" s="94" t="str">
        <f>Cartilha_GLOBAL!D1010</f>
        <v>UN</v>
      </c>
      <c r="E1010" s="105">
        <f>Cartilha_GLOBAL!$E1010</f>
        <v>1466.19</v>
      </c>
      <c r="F1010" s="182">
        <f>Cartilha_GLOBAL!$F1010</f>
        <v>1799.6</v>
      </c>
      <c r="G1010" s="108"/>
      <c r="H1010" s="107">
        <f t="shared" si="61"/>
        <v>0</v>
      </c>
      <c r="I1010" s="143">
        <f t="shared" si="62"/>
        <v>0</v>
      </c>
      <c r="J1010" s="142"/>
      <c r="K1010" s="146"/>
      <c r="L1010" s="7" t="str">
        <f t="shared" si="63"/>
        <v/>
      </c>
      <c r="M1010" s="7" t="str">
        <f t="shared" si="64"/>
        <v/>
      </c>
      <c r="N1010" s="7" t="str">
        <f>Cartilha_GLOBAL!N1010</f>
        <v/>
      </c>
      <c r="O1010" s="144"/>
      <c r="Q1010" s="151"/>
      <c r="R1010" s="152">
        <v>0</v>
      </c>
      <c r="T1010" s="153">
        <f>IF(Cartilha_GLOBAL!R1010=0,0,IF(Cartilha_GLOBAL!R1010&gt;0,"c","b"))</f>
        <v>0</v>
      </c>
    </row>
    <row r="1011" ht="22.5" hidden="1" spans="1:20">
      <c r="A1011" s="158">
        <f>Cartilha_GLOBAL!A1011</f>
        <v>102139</v>
      </c>
      <c r="B1011" s="94" t="str">
        <f>Cartilha_GLOBAL!B1011</f>
        <v>SINAPI</v>
      </c>
      <c r="C1011" s="104" t="str">
        <f>Cartilha_GLOBAL!C1011</f>
        <v>BASE PARA POÇO DE VISITA CIRCULAR PARA  ESGOTO, EM CONCRETO PRÉ-MOLDADO, DIÂMETRO INTERNO = 1,20 M, PROFUNDIDADE = 1,60 M, EXCLUINDO TAMPÃO. AF_12/2020_PA</v>
      </c>
      <c r="D1011" s="94" t="str">
        <f>Cartilha_GLOBAL!D1011</f>
        <v>UN</v>
      </c>
      <c r="E1011" s="105">
        <f>Cartilha_GLOBAL!$E1011</f>
        <v>1512.79</v>
      </c>
      <c r="F1011" s="182">
        <f>Cartilha_GLOBAL!$F1011</f>
        <v>1856.8</v>
      </c>
      <c r="G1011" s="108"/>
      <c r="H1011" s="107">
        <f t="shared" si="61"/>
        <v>0</v>
      </c>
      <c r="I1011" s="143">
        <f t="shared" si="62"/>
        <v>0</v>
      </c>
      <c r="J1011" s="142"/>
      <c r="K1011" s="146"/>
      <c r="L1011" s="7" t="str">
        <f t="shared" si="63"/>
        <v/>
      </c>
      <c r="M1011" s="7" t="str">
        <f t="shared" si="64"/>
        <v/>
      </c>
      <c r="N1011" s="7" t="str">
        <f>Cartilha_GLOBAL!N1011</f>
        <v/>
      </c>
      <c r="O1011" s="144"/>
      <c r="Q1011" s="151"/>
      <c r="R1011" s="152">
        <v>0</v>
      </c>
      <c r="T1011" s="153">
        <f>IF(Cartilha_GLOBAL!R1011=0,0,IF(Cartilha_GLOBAL!R1011&gt;0,"c","b"))</f>
        <v>0</v>
      </c>
    </row>
    <row r="1012" ht="22.5" hidden="1" spans="1:20">
      <c r="A1012" s="158">
        <f>Cartilha_GLOBAL!A1012</f>
        <v>102141</v>
      </c>
      <c r="B1012" s="94" t="str">
        <f>Cartilha_GLOBAL!B1012</f>
        <v>SINAPI</v>
      </c>
      <c r="C1012" s="104" t="str">
        <f>Cartilha_GLOBAL!C1012</f>
        <v>BASE PARA POÇO DE VISITA CIRCULAR PARA  ESGOTO, EM CONCRETO PRÉ-MOLDADO, DIÂMETRO INTERNO = 1,50 M, PROFUNDIDADE = 1,35 M, EXCLUINDO TAMPÃO. AF_12/2020_PA</v>
      </c>
      <c r="D1012" s="94" t="str">
        <f>Cartilha_GLOBAL!D1012</f>
        <v>UN</v>
      </c>
      <c r="E1012" s="105">
        <f>Cartilha_GLOBAL!$E1012</f>
        <v>2328.39</v>
      </c>
      <c r="F1012" s="182">
        <f>Cartilha_GLOBAL!$F1012</f>
        <v>2857.87</v>
      </c>
      <c r="G1012" s="108"/>
      <c r="H1012" s="107">
        <f t="shared" si="61"/>
        <v>0</v>
      </c>
      <c r="I1012" s="143">
        <f t="shared" si="62"/>
        <v>0</v>
      </c>
      <c r="J1012" s="142"/>
      <c r="K1012" s="146"/>
      <c r="L1012" s="7" t="str">
        <f t="shared" si="63"/>
        <v/>
      </c>
      <c r="M1012" s="7" t="str">
        <f t="shared" si="64"/>
        <v/>
      </c>
      <c r="N1012" s="7" t="str">
        <f>Cartilha_GLOBAL!N1012</f>
        <v/>
      </c>
      <c r="O1012" s="144"/>
      <c r="Q1012" s="151"/>
      <c r="R1012" s="152">
        <v>0</v>
      </c>
      <c r="T1012" s="153">
        <f>IF(Cartilha_GLOBAL!R1012=0,0,IF(Cartilha_GLOBAL!R1012&gt;0,"c","b"))</f>
        <v>0</v>
      </c>
    </row>
    <row r="1013" ht="22.5" hidden="1" spans="1:20">
      <c r="A1013" s="158">
        <f>Cartilha_GLOBAL!A1013</f>
        <v>102142</v>
      </c>
      <c r="B1013" s="94" t="str">
        <f>Cartilha_GLOBAL!B1013</f>
        <v>SINAPI</v>
      </c>
      <c r="C1013" s="104" t="str">
        <f>Cartilha_GLOBAL!C1013</f>
        <v>BASE PARA POÇO DE VISITA CIRCULAR PARA DRENAGEM, EM CONCRETO PRÉ-MOLDADO, DIÂMETRO INTERNO = 1,50 M, PROFUNDIDADE = 1,35 M, EXCLUINDO TAMPÃO. AF_12/2020_PA</v>
      </c>
      <c r="D1013" s="94" t="str">
        <f>Cartilha_GLOBAL!D1013</f>
        <v>UN</v>
      </c>
      <c r="E1013" s="105">
        <f>Cartilha_GLOBAL!$E1013</f>
        <v>2290.71</v>
      </c>
      <c r="F1013" s="182">
        <f>Cartilha_GLOBAL!$F1013</f>
        <v>2811.62</v>
      </c>
      <c r="G1013" s="108"/>
      <c r="H1013" s="107">
        <f t="shared" si="61"/>
        <v>0</v>
      </c>
      <c r="I1013" s="143">
        <f t="shared" si="62"/>
        <v>0</v>
      </c>
      <c r="J1013" s="142"/>
      <c r="K1013" s="146"/>
      <c r="L1013" s="7" t="str">
        <f t="shared" si="63"/>
        <v/>
      </c>
      <c r="M1013" s="7" t="str">
        <f t="shared" si="64"/>
        <v/>
      </c>
      <c r="N1013" s="7" t="str">
        <f>Cartilha_GLOBAL!N1013</f>
        <v/>
      </c>
      <c r="O1013" s="144"/>
      <c r="Q1013" s="151"/>
      <c r="R1013" s="152">
        <v>0</v>
      </c>
      <c r="T1013" s="153">
        <f>IF(Cartilha_GLOBAL!R1013=0,0,IF(Cartilha_GLOBAL!R1013&gt;0,"c","b"))</f>
        <v>0</v>
      </c>
    </row>
    <row r="1014" ht="22.5" hidden="1" spans="1:20">
      <c r="A1014" s="158">
        <f>Cartilha_GLOBAL!A1014</f>
        <v>97935</v>
      </c>
      <c r="B1014" s="94" t="str">
        <f>Cartilha_GLOBAL!B1014</f>
        <v>SINAPI</v>
      </c>
      <c r="C1014" s="104" t="str">
        <f>Cartilha_GLOBAL!C1014</f>
        <v>CAIXA PARA BOCA DE LOBO SIMPLES RETANGULAR, EM CONCRETO PRÉ-MOLDADO, DIMENSÕES INTERNAS: 0,6X1,0X1,2 M. AF_12/2020</v>
      </c>
      <c r="D1014" s="94" t="str">
        <f>Cartilha_GLOBAL!D1014</f>
        <v>UN</v>
      </c>
      <c r="E1014" s="105">
        <f>Cartilha_GLOBAL!$E1014</f>
        <v>732.57</v>
      </c>
      <c r="F1014" s="182">
        <f>Cartilha_GLOBAL!$F1014</f>
        <v>899.16</v>
      </c>
      <c r="G1014" s="108"/>
      <c r="H1014" s="107">
        <f t="shared" si="61"/>
        <v>0</v>
      </c>
      <c r="I1014" s="143">
        <f t="shared" si="62"/>
        <v>0</v>
      </c>
      <c r="J1014" s="142"/>
      <c r="K1014" s="146"/>
      <c r="L1014" s="7" t="str">
        <f t="shared" si="63"/>
        <v/>
      </c>
      <c r="M1014" s="7" t="str">
        <f t="shared" si="64"/>
        <v/>
      </c>
      <c r="N1014" s="7" t="str">
        <f>Cartilha_GLOBAL!N1014</f>
        <v/>
      </c>
      <c r="O1014" s="144"/>
      <c r="Q1014" s="151"/>
      <c r="R1014" s="152">
        <v>0</v>
      </c>
      <c r="T1014" s="153">
        <f>IF(Cartilha_GLOBAL!R1014=0,0,IF(Cartilha_GLOBAL!R1014&gt;0,"c","b"))</f>
        <v>0</v>
      </c>
    </row>
    <row r="1015" ht="22.5" hidden="1" spans="1:20">
      <c r="A1015" s="158">
        <f>Cartilha_GLOBAL!A1015</f>
        <v>97936</v>
      </c>
      <c r="B1015" s="94" t="str">
        <f>Cartilha_GLOBAL!B1015</f>
        <v>SINAPI</v>
      </c>
      <c r="C1015" s="104" t="str">
        <f>Cartilha_GLOBAL!C1015</f>
        <v>CAIXA PARA BOCA DE LOBO DUPLA RETANGULAR, EM CONCRETO PRÉ-MOLDADO, DIMENSÕES INTERNAS: 0,6X2,2X1,2 M. AF_12/2020</v>
      </c>
      <c r="D1015" s="94" t="str">
        <f>Cartilha_GLOBAL!D1015</f>
        <v>UN</v>
      </c>
      <c r="E1015" s="105">
        <f>Cartilha_GLOBAL!$E1015</f>
        <v>2073.12</v>
      </c>
      <c r="F1015" s="182">
        <f>Cartilha_GLOBAL!$F1015</f>
        <v>2544.55</v>
      </c>
      <c r="G1015" s="108"/>
      <c r="H1015" s="107">
        <f t="shared" si="61"/>
        <v>0</v>
      </c>
      <c r="I1015" s="143">
        <f t="shared" si="62"/>
        <v>0</v>
      </c>
      <c r="J1015" s="142"/>
      <c r="K1015" s="146"/>
      <c r="L1015" s="7" t="str">
        <f t="shared" si="63"/>
        <v/>
      </c>
      <c r="M1015" s="7" t="str">
        <f t="shared" si="64"/>
        <v/>
      </c>
      <c r="N1015" s="7" t="str">
        <f>Cartilha_GLOBAL!N1015</f>
        <v/>
      </c>
      <c r="O1015" s="144"/>
      <c r="Q1015" s="151"/>
      <c r="R1015" s="152">
        <v>0</v>
      </c>
      <c r="T1015" s="153">
        <f>IF(Cartilha_GLOBAL!R1015=0,0,IF(Cartilha_GLOBAL!R1015&gt;0,"c","b"))</f>
        <v>0</v>
      </c>
    </row>
    <row r="1016" ht="22.5" hidden="1" spans="1:20">
      <c r="A1016" s="158">
        <f>Cartilha_GLOBAL!A1016</f>
        <v>97949</v>
      </c>
      <c r="B1016" s="94" t="str">
        <f>Cartilha_GLOBAL!B1016</f>
        <v>SINAPI</v>
      </c>
      <c r="C1016" s="104" t="str">
        <f>Cartilha_GLOBAL!C1016</f>
        <v>CAIXA PARA BOCA DE LOBO SIMPLES RETANGULAR, EM ALVENARIA COM TIJOLOS CERÂMICOS MACIÇOS, DIMENSÕES INTERNAS: 0,6X1X1,2 M. AF_12/2020</v>
      </c>
      <c r="D1016" s="94" t="str">
        <f>Cartilha_GLOBAL!D1016</f>
        <v>UN</v>
      </c>
      <c r="E1016" s="105">
        <f>Cartilha_GLOBAL!$E1016</f>
        <v>1898.21</v>
      </c>
      <c r="F1016" s="182">
        <f>Cartilha_GLOBAL!$F1016</f>
        <v>2329.86</v>
      </c>
      <c r="G1016" s="108"/>
      <c r="H1016" s="107">
        <f t="shared" si="61"/>
        <v>0</v>
      </c>
      <c r="I1016" s="143">
        <f t="shared" si="62"/>
        <v>0</v>
      </c>
      <c r="J1016" s="142"/>
      <c r="K1016" s="146"/>
      <c r="L1016" s="7" t="str">
        <f t="shared" si="63"/>
        <v/>
      </c>
      <c r="M1016" s="7" t="str">
        <f t="shared" si="64"/>
        <v/>
      </c>
      <c r="N1016" s="7" t="str">
        <f>Cartilha_GLOBAL!N1016</f>
        <v/>
      </c>
      <c r="O1016" s="144"/>
      <c r="Q1016" s="151"/>
      <c r="R1016" s="152">
        <v>0</v>
      </c>
      <c r="T1016" s="153">
        <f>IF(Cartilha_GLOBAL!R1016=0,0,IF(Cartilha_GLOBAL!R1016&gt;0,"c","b"))</f>
        <v>0</v>
      </c>
    </row>
    <row r="1017" ht="22.5" hidden="1" spans="1:20">
      <c r="A1017" s="158">
        <f>Cartilha_GLOBAL!A1017</f>
        <v>97950</v>
      </c>
      <c r="B1017" s="94" t="str">
        <f>Cartilha_GLOBAL!B1017</f>
        <v>SINAPI</v>
      </c>
      <c r="C1017" s="104" t="str">
        <f>Cartilha_GLOBAL!C1017</f>
        <v>CAIXA PARA BOCA DE LOBO DUPLA RETANGULAR, EM ALVENARIA COM TIJOLOS CERÂMICOS MACIÇOS, DIMENSÕES INTERNAS: 0,6X2,2X1,2 M. AF_12/2020</v>
      </c>
      <c r="D1017" s="94" t="str">
        <f>Cartilha_GLOBAL!D1017</f>
        <v>UN</v>
      </c>
      <c r="E1017" s="105">
        <f>Cartilha_GLOBAL!$E1017</f>
        <v>3328.18</v>
      </c>
      <c r="F1017" s="182">
        <f>Cartilha_GLOBAL!$F1017</f>
        <v>4085.01</v>
      </c>
      <c r="G1017" s="108"/>
      <c r="H1017" s="107">
        <f t="shared" si="61"/>
        <v>0</v>
      </c>
      <c r="I1017" s="143">
        <f t="shared" si="62"/>
        <v>0</v>
      </c>
      <c r="J1017" s="142"/>
      <c r="K1017" s="146"/>
      <c r="L1017" s="7" t="str">
        <f t="shared" si="63"/>
        <v/>
      </c>
      <c r="M1017" s="7" t="str">
        <f t="shared" si="64"/>
        <v/>
      </c>
      <c r="N1017" s="7" t="str">
        <f>Cartilha_GLOBAL!N1017</f>
        <v/>
      </c>
      <c r="O1017" s="144"/>
      <c r="Q1017" s="151"/>
      <c r="R1017" s="152">
        <v>0</v>
      </c>
      <c r="T1017" s="153">
        <f>IF(Cartilha_GLOBAL!R1017=0,0,IF(Cartilha_GLOBAL!R1017&gt;0,"c","b"))</f>
        <v>0</v>
      </c>
    </row>
    <row r="1018" ht="22.5" hidden="1" spans="1:20">
      <c r="A1018" s="158">
        <f>Cartilha_GLOBAL!A1018</f>
        <v>97951</v>
      </c>
      <c r="B1018" s="94" t="str">
        <f>Cartilha_GLOBAL!B1018</f>
        <v>SINAPI</v>
      </c>
      <c r="C1018" s="104" t="str">
        <f>Cartilha_GLOBAL!C1018</f>
        <v>CAIXA PARA BOCA DE LOBO COMBINADA COM GRELHA RETANGULAR, EM ALVENARIA COM TIJOLOS CERÂMICOS MACIÇOS, DIMENSÕES INTERNAS: 1,3X1X1,2 M. AF_12/2020</v>
      </c>
      <c r="D1018" s="94" t="str">
        <f>Cartilha_GLOBAL!D1018</f>
        <v>UN</v>
      </c>
      <c r="E1018" s="105">
        <f>Cartilha_GLOBAL!$E1018</f>
        <v>2879.7</v>
      </c>
      <c r="F1018" s="182">
        <f>Cartilha_GLOBAL!$F1018</f>
        <v>3534.54</v>
      </c>
      <c r="G1018" s="108"/>
      <c r="H1018" s="107">
        <f t="shared" si="61"/>
        <v>0</v>
      </c>
      <c r="I1018" s="143">
        <f t="shared" si="62"/>
        <v>0</v>
      </c>
      <c r="J1018" s="142"/>
      <c r="K1018" s="146"/>
      <c r="L1018" s="7" t="str">
        <f t="shared" si="63"/>
        <v/>
      </c>
      <c r="M1018" s="7" t="str">
        <f t="shared" si="64"/>
        <v/>
      </c>
      <c r="N1018" s="7" t="str">
        <f>Cartilha_GLOBAL!N1018</f>
        <v/>
      </c>
      <c r="O1018" s="144"/>
      <c r="Q1018" s="151"/>
      <c r="R1018" s="152">
        <v>0</v>
      </c>
      <c r="T1018" s="153">
        <f>IF(Cartilha_GLOBAL!R1018=0,0,IF(Cartilha_GLOBAL!R1018&gt;0,"c","b"))</f>
        <v>0</v>
      </c>
    </row>
    <row r="1019" ht="22.5" hidden="1" spans="1:20">
      <c r="A1019" s="158">
        <f>Cartilha_GLOBAL!A1019</f>
        <v>97952</v>
      </c>
      <c r="B1019" s="94" t="str">
        <f>Cartilha_GLOBAL!B1019</f>
        <v>SINAPI</v>
      </c>
      <c r="C1019" s="104" t="str">
        <f>Cartilha_GLOBAL!C1019</f>
        <v>CAIXA PARA BOCA DE LOBO DUPLA COMBINADA COM GRELHA RETANGULAR, EM ALVENARIA COM TIJOLOS CERÂMICOS MACIÇOS, DIMENSÕES INTERNAS: 1,3X2,2X1,2 M. AF_12/2020</v>
      </c>
      <c r="D1019" s="94" t="str">
        <f>Cartilha_GLOBAL!D1019</f>
        <v>UN</v>
      </c>
      <c r="E1019" s="105">
        <f>Cartilha_GLOBAL!$E1019</f>
        <v>4917.98</v>
      </c>
      <c r="F1019" s="182">
        <f>Cartilha_GLOBAL!$F1019</f>
        <v>6036.33</v>
      </c>
      <c r="G1019" s="108"/>
      <c r="H1019" s="107">
        <f t="shared" si="61"/>
        <v>0</v>
      </c>
      <c r="I1019" s="143">
        <f t="shared" si="62"/>
        <v>0</v>
      </c>
      <c r="J1019" s="142"/>
      <c r="K1019" s="146"/>
      <c r="L1019" s="7" t="str">
        <f t="shared" si="63"/>
        <v/>
      </c>
      <c r="M1019" s="7" t="str">
        <f t="shared" si="64"/>
        <v/>
      </c>
      <c r="N1019" s="7" t="str">
        <f>Cartilha_GLOBAL!N1019</f>
        <v/>
      </c>
      <c r="O1019" s="144"/>
      <c r="Q1019" s="151"/>
      <c r="R1019" s="152">
        <v>0</v>
      </c>
      <c r="T1019" s="153">
        <f>IF(Cartilha_GLOBAL!R1019=0,0,IF(Cartilha_GLOBAL!R1019&gt;0,"c","b"))</f>
        <v>0</v>
      </c>
    </row>
    <row r="1020" ht="22.5" hidden="1" spans="1:20">
      <c r="A1020" s="158">
        <f>Cartilha_GLOBAL!A1020</f>
        <v>97956</v>
      </c>
      <c r="B1020" s="94" t="str">
        <f>Cartilha_GLOBAL!B1020</f>
        <v>SINAPI</v>
      </c>
      <c r="C1020" s="104" t="str">
        <f>Cartilha_GLOBAL!C1020</f>
        <v>CAIXA PARA BOCA DE LOBO SIMPLES RETANGULAR, EM ALVENARIA COM BLOCOS DE CONCRETO, DIMENSÕES INTERNAS: 0,6X1X1,2 M. AF_12/2020</v>
      </c>
      <c r="D1020" s="94" t="str">
        <f>Cartilha_GLOBAL!D1020</f>
        <v>UN</v>
      </c>
      <c r="E1020" s="105">
        <f>Cartilha_GLOBAL!$E1020</f>
        <v>1444.59</v>
      </c>
      <c r="F1020" s="182">
        <f>Cartilha_GLOBAL!$F1020</f>
        <v>1773.09</v>
      </c>
      <c r="G1020" s="108"/>
      <c r="H1020" s="107">
        <f t="shared" si="61"/>
        <v>0</v>
      </c>
      <c r="I1020" s="143">
        <f t="shared" si="62"/>
        <v>0</v>
      </c>
      <c r="J1020" s="142"/>
      <c r="K1020" s="146"/>
      <c r="L1020" s="7" t="str">
        <f t="shared" si="63"/>
        <v/>
      </c>
      <c r="M1020" s="7" t="str">
        <f t="shared" si="64"/>
        <v/>
      </c>
      <c r="N1020" s="7" t="str">
        <f>Cartilha_GLOBAL!N1020</f>
        <v/>
      </c>
      <c r="O1020" s="144"/>
      <c r="Q1020" s="151"/>
      <c r="R1020" s="152">
        <v>0</v>
      </c>
      <c r="T1020" s="153">
        <f>IF(Cartilha_GLOBAL!R1020=0,0,IF(Cartilha_GLOBAL!R1020&gt;0,"c","b"))</f>
        <v>0</v>
      </c>
    </row>
    <row r="1021" ht="22.5" hidden="1" spans="1:20">
      <c r="A1021" s="158">
        <f>Cartilha_GLOBAL!A1021</f>
        <v>97957</v>
      </c>
      <c r="B1021" s="94" t="str">
        <f>Cartilha_GLOBAL!B1021</f>
        <v>SINAPI</v>
      </c>
      <c r="C1021" s="104" t="str">
        <f>Cartilha_GLOBAL!C1021</f>
        <v>CAIXA PARA BOCA DE LOBO DUPLA RETANGULAR, EM ALVENARIA COM BLOCOS DE CONCRETO, DIMENSÕES INTERNAS: 0,6X2,2X1,2 M. AF_12/2020</v>
      </c>
      <c r="D1021" s="94" t="str">
        <f>Cartilha_GLOBAL!D1021</f>
        <v>UN</v>
      </c>
      <c r="E1021" s="105">
        <f>Cartilha_GLOBAL!$E1021</f>
        <v>2598.16</v>
      </c>
      <c r="F1021" s="182">
        <f>Cartilha_GLOBAL!$F1021</f>
        <v>3188.98</v>
      </c>
      <c r="G1021" s="108"/>
      <c r="H1021" s="107">
        <f t="shared" si="61"/>
        <v>0</v>
      </c>
      <c r="I1021" s="143">
        <f t="shared" si="62"/>
        <v>0</v>
      </c>
      <c r="J1021" s="142"/>
      <c r="K1021" s="146"/>
      <c r="L1021" s="7" t="str">
        <f t="shared" si="63"/>
        <v/>
      </c>
      <c r="M1021" s="7" t="str">
        <f t="shared" si="64"/>
        <v/>
      </c>
      <c r="N1021" s="7" t="str">
        <f>Cartilha_GLOBAL!N1021</f>
        <v/>
      </c>
      <c r="O1021" s="144"/>
      <c r="Q1021" s="151"/>
      <c r="R1021" s="152">
        <v>0</v>
      </c>
      <c r="T1021" s="153">
        <f>IF(Cartilha_GLOBAL!R1021=0,0,IF(Cartilha_GLOBAL!R1021&gt;0,"c","b"))</f>
        <v>0</v>
      </c>
    </row>
    <row r="1022" ht="22.5" hidden="1" spans="1:20">
      <c r="A1022" s="158">
        <f>Cartilha_GLOBAL!A1022</f>
        <v>97961</v>
      </c>
      <c r="B1022" s="94" t="str">
        <f>Cartilha_GLOBAL!B1022</f>
        <v>SINAPI</v>
      </c>
      <c r="C1022" s="104" t="str">
        <f>Cartilha_GLOBAL!C1022</f>
        <v>CAIXA PARA BOCA DE LOBO COMBINADA COM GRELHA RETANGULAR, EM ALVENARIA COM BLOCOS DE CONCRETO, DIMENSÕES INTERNAS: 1,3X1X1,2 M. AF_12/2020</v>
      </c>
      <c r="D1022" s="94" t="str">
        <f>Cartilha_GLOBAL!D1022</f>
        <v>UN</v>
      </c>
      <c r="E1022" s="105">
        <f>Cartilha_GLOBAL!$E1022</f>
        <v>2230.76</v>
      </c>
      <c r="F1022" s="182">
        <f>Cartilha_GLOBAL!$F1022</f>
        <v>2738.03</v>
      </c>
      <c r="G1022" s="108"/>
      <c r="H1022" s="107">
        <f t="shared" si="61"/>
        <v>0</v>
      </c>
      <c r="I1022" s="143">
        <f t="shared" si="62"/>
        <v>0</v>
      </c>
      <c r="J1022" s="142"/>
      <c r="K1022" s="146"/>
      <c r="L1022" s="7" t="str">
        <f t="shared" si="63"/>
        <v/>
      </c>
      <c r="M1022" s="7" t="str">
        <f t="shared" si="64"/>
        <v/>
      </c>
      <c r="N1022" s="7" t="str">
        <f>Cartilha_GLOBAL!N1022</f>
        <v/>
      </c>
      <c r="O1022" s="144"/>
      <c r="Q1022" s="151"/>
      <c r="R1022" s="152">
        <v>0</v>
      </c>
      <c r="T1022" s="153">
        <f>IF(Cartilha_GLOBAL!R1022=0,0,IF(Cartilha_GLOBAL!R1022&gt;0,"c","b"))</f>
        <v>0</v>
      </c>
    </row>
    <row r="1023" ht="22.5" hidden="1" spans="1:20">
      <c r="A1023" s="158">
        <f>Cartilha_GLOBAL!A1023</f>
        <v>97973</v>
      </c>
      <c r="B1023" s="94" t="str">
        <f>Cartilha_GLOBAL!B1023</f>
        <v>SINAPI</v>
      </c>
      <c r="C1023" s="104" t="str">
        <f>Cartilha_GLOBAL!C1023</f>
        <v>CAIXA PARA BOCA DE LOBO DUPLA COMBINADA COM GRELHA RETANGULAR, EM ALVENARIA COM BLOCOS DE CONCRETO, DIMENSÕES INTERNAS: 1,3X2,2X1,2 M. AF_12/2020</v>
      </c>
      <c r="D1023" s="94" t="str">
        <f>Cartilha_GLOBAL!D1023</f>
        <v>UN</v>
      </c>
      <c r="E1023" s="105">
        <f>Cartilha_GLOBAL!$E1023</f>
        <v>4160</v>
      </c>
      <c r="F1023" s="182">
        <f>Cartilha_GLOBAL!$F1023</f>
        <v>5105.98</v>
      </c>
      <c r="G1023" s="108"/>
      <c r="H1023" s="107">
        <f t="shared" si="61"/>
        <v>0</v>
      </c>
      <c r="I1023" s="143">
        <f t="shared" si="62"/>
        <v>0</v>
      </c>
      <c r="J1023" s="142"/>
      <c r="K1023" s="146"/>
      <c r="L1023" s="7" t="str">
        <f t="shared" si="63"/>
        <v/>
      </c>
      <c r="M1023" s="7" t="str">
        <f t="shared" si="64"/>
        <v/>
      </c>
      <c r="N1023" s="7" t="str">
        <f>Cartilha_GLOBAL!N1023</f>
        <v/>
      </c>
      <c r="O1023" s="144"/>
      <c r="Q1023" s="151"/>
      <c r="R1023" s="152">
        <v>0</v>
      </c>
      <c r="T1023" s="153">
        <f>IF(Cartilha_GLOBAL!R1023=0,0,IF(Cartilha_GLOBAL!R1023&gt;0,"c","b"))</f>
        <v>0</v>
      </c>
    </row>
    <row r="1024" ht="45" hidden="1" spans="1:20">
      <c r="A1024" s="158">
        <f>Cartilha_GLOBAL!A1024</f>
        <v>93350</v>
      </c>
      <c r="B1024" s="94" t="str">
        <f>Cartilha_GLOBAL!B1024</f>
        <v>SINAPI</v>
      </c>
      <c r="C1024" s="104" t="str">
        <f>Cartilha_GLOBAL!C1024</f>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
      <c r="D1024" s="94" t="str">
        <f>Cartilha_GLOBAL!D1024</f>
        <v>UN</v>
      </c>
      <c r="E1024" s="105">
        <f>Cartilha_GLOBAL!$E1024</f>
        <v>1197.14</v>
      </c>
      <c r="F1024" s="182">
        <f>Cartilha_GLOBAL!$F1024</f>
        <v>1469.37</v>
      </c>
      <c r="G1024" s="108"/>
      <c r="H1024" s="107">
        <f t="shared" si="61"/>
        <v>0</v>
      </c>
      <c r="I1024" s="143">
        <f t="shared" si="62"/>
        <v>0</v>
      </c>
      <c r="J1024" s="142"/>
      <c r="K1024" s="146"/>
      <c r="L1024" s="7" t="str">
        <f t="shared" si="63"/>
        <v/>
      </c>
      <c r="M1024" s="7" t="str">
        <f t="shared" si="64"/>
        <v/>
      </c>
      <c r="N1024" s="7" t="str">
        <f>Cartilha_GLOBAL!N1024</f>
        <v/>
      </c>
      <c r="O1024" s="144"/>
      <c r="Q1024" s="151"/>
      <c r="R1024" s="152">
        <v>0</v>
      </c>
      <c r="T1024" s="153">
        <f>IF(Cartilha_GLOBAL!R1024=0,0,IF(Cartilha_GLOBAL!R1024&gt;0,"c","b"))</f>
        <v>0</v>
      </c>
    </row>
    <row r="1025" ht="45" hidden="1" spans="1:20">
      <c r="A1025" s="158">
        <f>Cartilha_GLOBAL!A1025</f>
        <v>93351</v>
      </c>
      <c r="B1025" s="94" t="str">
        <f>Cartilha_GLOBAL!B1025</f>
        <v>SINAPI</v>
      </c>
      <c r="C1025" s="104" t="str">
        <f>Cartilha_GLOBAL!C1025</f>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
      <c r="D1025" s="94" t="str">
        <f>Cartilha_GLOBAL!D1025</f>
        <v>UN</v>
      </c>
      <c r="E1025" s="105">
        <f>Cartilha_GLOBAL!$E1025</f>
        <v>980.07</v>
      </c>
      <c r="F1025" s="182">
        <f>Cartilha_GLOBAL!$F1025</f>
        <v>1202.94</v>
      </c>
      <c r="G1025" s="108"/>
      <c r="H1025" s="107">
        <f t="shared" si="61"/>
        <v>0</v>
      </c>
      <c r="I1025" s="143">
        <f t="shared" si="62"/>
        <v>0</v>
      </c>
      <c r="J1025" s="142"/>
      <c r="K1025" s="146"/>
      <c r="L1025" s="7" t="str">
        <f t="shared" si="63"/>
        <v/>
      </c>
      <c r="M1025" s="7" t="str">
        <f t="shared" si="64"/>
        <v/>
      </c>
      <c r="N1025" s="7" t="str">
        <f>Cartilha_GLOBAL!N1025</f>
        <v/>
      </c>
      <c r="O1025" s="144"/>
      <c r="Q1025" s="151"/>
      <c r="R1025" s="152">
        <v>0</v>
      </c>
      <c r="T1025" s="153">
        <f>IF(Cartilha_GLOBAL!R1025=0,0,IF(Cartilha_GLOBAL!R1025&gt;0,"c","b"))</f>
        <v>0</v>
      </c>
    </row>
    <row r="1026" ht="45" hidden="1" spans="1:20">
      <c r="A1026" s="158">
        <f>Cartilha_GLOBAL!A1026</f>
        <v>93352</v>
      </c>
      <c r="B1026" s="94" t="str">
        <f>Cartilha_GLOBAL!B1026</f>
        <v>SINAPI</v>
      </c>
      <c r="C1026" s="104" t="str">
        <f>Cartilha_GLOBAL!C1026</f>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
      <c r="D1026" s="94" t="str">
        <f>Cartilha_GLOBAL!D1026</f>
        <v>UN</v>
      </c>
      <c r="E1026" s="105">
        <f>Cartilha_GLOBAL!$E1026</f>
        <v>764.26</v>
      </c>
      <c r="F1026" s="182">
        <f>Cartilha_GLOBAL!$F1026</f>
        <v>938.05</v>
      </c>
      <c r="G1026" s="108"/>
      <c r="H1026" s="107">
        <f t="shared" si="61"/>
        <v>0</v>
      </c>
      <c r="I1026" s="143">
        <f t="shared" si="62"/>
        <v>0</v>
      </c>
      <c r="J1026" s="142"/>
      <c r="K1026" s="146"/>
      <c r="L1026" s="7" t="str">
        <f t="shared" si="63"/>
        <v/>
      </c>
      <c r="M1026" s="7" t="str">
        <f t="shared" si="64"/>
        <v/>
      </c>
      <c r="N1026" s="7" t="str">
        <f>Cartilha_GLOBAL!N1026</f>
        <v/>
      </c>
      <c r="O1026" s="144"/>
      <c r="Q1026" s="151"/>
      <c r="R1026" s="152">
        <v>0</v>
      </c>
      <c r="T1026" s="153">
        <f>IF(Cartilha_GLOBAL!R1026=0,0,IF(Cartilha_GLOBAL!R1026&gt;0,"c","b"))</f>
        <v>0</v>
      </c>
    </row>
    <row r="1027" ht="45" hidden="1" spans="1:20">
      <c r="A1027" s="158">
        <f>Cartilha_GLOBAL!A1027</f>
        <v>93353</v>
      </c>
      <c r="B1027" s="94" t="str">
        <f>Cartilha_GLOBAL!B1027</f>
        <v>SINAPI</v>
      </c>
      <c r="C1027" s="104" t="str">
        <f>Cartilha_GLOBAL!C1027</f>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
      <c r="D1027" s="94" t="str">
        <f>Cartilha_GLOBAL!D1027</f>
        <v>UN</v>
      </c>
      <c r="E1027" s="105">
        <f>Cartilha_GLOBAL!$E1027</f>
        <v>553.65</v>
      </c>
      <c r="F1027" s="182">
        <f>Cartilha_GLOBAL!$F1027</f>
        <v>679.55</v>
      </c>
      <c r="G1027" s="108"/>
      <c r="H1027" s="107">
        <f t="shared" si="61"/>
        <v>0</v>
      </c>
      <c r="I1027" s="143">
        <f t="shared" si="62"/>
        <v>0</v>
      </c>
      <c r="J1027" s="142"/>
      <c r="K1027" s="146"/>
      <c r="L1027" s="7" t="str">
        <f t="shared" si="63"/>
        <v/>
      </c>
      <c r="M1027" s="7" t="str">
        <f t="shared" si="64"/>
        <v/>
      </c>
      <c r="N1027" s="7" t="str">
        <f>Cartilha_GLOBAL!N1027</f>
        <v/>
      </c>
      <c r="O1027" s="144"/>
      <c r="Q1027" s="151"/>
      <c r="R1027" s="152">
        <v>0</v>
      </c>
      <c r="T1027" s="153">
        <f>IF(Cartilha_GLOBAL!R1027=0,0,IF(Cartilha_GLOBAL!R1027&gt;0,"c","b"))</f>
        <v>0</v>
      </c>
    </row>
    <row r="1028" ht="45" hidden="1" spans="1:20">
      <c r="A1028" s="158">
        <f>Cartilha_GLOBAL!A1028</f>
        <v>93354</v>
      </c>
      <c r="B1028" s="94" t="str">
        <f>Cartilha_GLOBAL!B1028</f>
        <v>SINAPI</v>
      </c>
      <c r="C1028" s="104" t="str">
        <f>Cartilha_GLOBAL!C1028</f>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
      <c r="D1028" s="94" t="str">
        <f>Cartilha_GLOBAL!D1028</f>
        <v>UN</v>
      </c>
      <c r="E1028" s="105">
        <f>Cartilha_GLOBAL!$E1028</f>
        <v>791.98</v>
      </c>
      <c r="F1028" s="182">
        <f>Cartilha_GLOBAL!$F1028</f>
        <v>972.08</v>
      </c>
      <c r="G1028" s="108"/>
      <c r="H1028" s="107">
        <f t="shared" si="61"/>
        <v>0</v>
      </c>
      <c r="I1028" s="143">
        <f t="shared" si="62"/>
        <v>0</v>
      </c>
      <c r="J1028" s="142"/>
      <c r="K1028" s="146"/>
      <c r="L1028" s="7" t="str">
        <f t="shared" si="63"/>
        <v/>
      </c>
      <c r="M1028" s="7" t="str">
        <f t="shared" si="64"/>
        <v/>
      </c>
      <c r="N1028" s="7" t="str">
        <f>Cartilha_GLOBAL!N1028</f>
        <v/>
      </c>
      <c r="O1028" s="144"/>
      <c r="Q1028" s="151"/>
      <c r="R1028" s="152">
        <v>0</v>
      </c>
      <c r="T1028" s="153">
        <f>IF(Cartilha_GLOBAL!R1028=0,0,IF(Cartilha_GLOBAL!R1028&gt;0,"c","b"))</f>
        <v>0</v>
      </c>
    </row>
    <row r="1029" ht="45" hidden="1" spans="1:20">
      <c r="A1029" s="158">
        <f>Cartilha_GLOBAL!A1029</f>
        <v>93355</v>
      </c>
      <c r="B1029" s="94" t="str">
        <f>Cartilha_GLOBAL!B1029</f>
        <v>SINAPI</v>
      </c>
      <c r="C1029" s="104" t="str">
        <f>Cartilha_GLOBAL!C1029</f>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
      <c r="D1029" s="94" t="str">
        <f>Cartilha_GLOBAL!D1029</f>
        <v>UN</v>
      </c>
      <c r="E1029" s="105">
        <f>Cartilha_GLOBAL!$E1029</f>
        <v>660.7</v>
      </c>
      <c r="F1029" s="182">
        <f>Cartilha_GLOBAL!$F1029</f>
        <v>810.94</v>
      </c>
      <c r="G1029" s="108"/>
      <c r="H1029" s="107">
        <f t="shared" si="61"/>
        <v>0</v>
      </c>
      <c r="I1029" s="143">
        <f t="shared" si="62"/>
        <v>0</v>
      </c>
      <c r="J1029" s="142"/>
      <c r="K1029" s="146"/>
      <c r="L1029" s="7" t="str">
        <f t="shared" si="63"/>
        <v/>
      </c>
      <c r="M1029" s="7" t="str">
        <f t="shared" si="64"/>
        <v/>
      </c>
      <c r="N1029" s="7" t="str">
        <f>Cartilha_GLOBAL!N1029</f>
        <v/>
      </c>
      <c r="O1029" s="144"/>
      <c r="Q1029" s="151"/>
      <c r="R1029" s="152">
        <v>0</v>
      </c>
      <c r="T1029" s="153">
        <f>IF(Cartilha_GLOBAL!R1029=0,0,IF(Cartilha_GLOBAL!R1029&gt;0,"c","b"))</f>
        <v>0</v>
      </c>
    </row>
    <row r="1030" ht="45" hidden="1" spans="1:20">
      <c r="A1030" s="158">
        <f>Cartilha_GLOBAL!A1030</f>
        <v>93356</v>
      </c>
      <c r="B1030" s="94" t="str">
        <f>Cartilha_GLOBAL!B1030</f>
        <v>SINAPI</v>
      </c>
      <c r="C1030" s="104" t="str">
        <f>Cartilha_GLOBAL!C1030</f>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
      <c r="D1030" s="94" t="str">
        <f>Cartilha_GLOBAL!D1030</f>
        <v>UN</v>
      </c>
      <c r="E1030" s="105">
        <f>Cartilha_GLOBAL!$E1030</f>
        <v>528.31</v>
      </c>
      <c r="F1030" s="182">
        <f>Cartilha_GLOBAL!$F1030</f>
        <v>648.45</v>
      </c>
      <c r="G1030" s="108"/>
      <c r="H1030" s="107">
        <f t="shared" si="61"/>
        <v>0</v>
      </c>
      <c r="I1030" s="143">
        <f t="shared" si="62"/>
        <v>0</v>
      </c>
      <c r="J1030" s="142"/>
      <c r="K1030" s="146"/>
      <c r="L1030" s="7" t="str">
        <f t="shared" si="63"/>
        <v/>
      </c>
      <c r="M1030" s="7" t="str">
        <f t="shared" si="64"/>
        <v/>
      </c>
      <c r="N1030" s="7" t="str">
        <f>Cartilha_GLOBAL!N1030</f>
        <v/>
      </c>
      <c r="O1030" s="144"/>
      <c r="Q1030" s="151"/>
      <c r="R1030" s="152">
        <v>0</v>
      </c>
      <c r="T1030" s="153">
        <f>IF(Cartilha_GLOBAL!R1030=0,0,IF(Cartilha_GLOBAL!R1030&gt;0,"c","b"))</f>
        <v>0</v>
      </c>
    </row>
    <row r="1031" ht="45" hidden="1" spans="1:20">
      <c r="A1031" s="158">
        <f>Cartilha_GLOBAL!A1031</f>
        <v>93357</v>
      </c>
      <c r="B1031" s="94" t="str">
        <f>Cartilha_GLOBAL!B1031</f>
        <v>SINAPI</v>
      </c>
      <c r="C1031" s="104" t="str">
        <f>Cartilha_GLOBAL!C1031</f>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
      <c r="D1031" s="94" t="str">
        <f>Cartilha_GLOBAL!D1031</f>
        <v>UN</v>
      </c>
      <c r="E1031" s="105">
        <f>Cartilha_GLOBAL!$E1031</f>
        <v>398.72</v>
      </c>
      <c r="F1031" s="182">
        <f>Cartilha_GLOBAL!$F1031</f>
        <v>489.39</v>
      </c>
      <c r="G1031" s="108"/>
      <c r="H1031" s="107">
        <f t="shared" si="61"/>
        <v>0</v>
      </c>
      <c r="I1031" s="143">
        <f t="shared" si="62"/>
        <v>0</v>
      </c>
      <c r="J1031" s="142"/>
      <c r="K1031" s="145"/>
      <c r="L1031" s="7" t="str">
        <f t="shared" si="63"/>
        <v/>
      </c>
      <c r="M1031" s="7" t="str">
        <f t="shared" si="64"/>
        <v/>
      </c>
      <c r="N1031" s="7" t="str">
        <f>Cartilha_GLOBAL!N1031</f>
        <v/>
      </c>
      <c r="O1031" s="144"/>
      <c r="Q1031" s="151"/>
      <c r="R1031" s="152">
        <v>0</v>
      </c>
      <c r="T1031" s="153">
        <f>IF(Cartilha_GLOBAL!R1031=0,0,IF(Cartilha_GLOBAL!R1031&gt;0,"c","b"))</f>
        <v>0</v>
      </c>
    </row>
    <row r="1032" ht="12.75" hidden="1" spans="1:20">
      <c r="A1032" s="154" t="str">
        <f>Cartilha_GLOBAL!A1032</f>
        <v>2.4.10</v>
      </c>
      <c r="B1032" s="94">
        <f>Cartilha_GLOBAL!B1032</f>
        <v>0</v>
      </c>
      <c r="C1032" s="161" t="str">
        <f>Cartilha_GLOBAL!C1032</f>
        <v>CAIXAS COM GRELHA E GRELHAS</v>
      </c>
      <c r="D1032" s="94">
        <f>Cartilha_GLOBAL!D1032</f>
        <v>0</v>
      </c>
      <c r="E1032" s="105">
        <f>Cartilha_GLOBAL!$E1032</f>
        <v>0</v>
      </c>
      <c r="F1032" s="182">
        <f>Cartilha_GLOBAL!$F1032</f>
        <v>0</v>
      </c>
      <c r="G1032" s="187"/>
      <c r="H1032" s="187">
        <f t="shared" si="61"/>
        <v>0</v>
      </c>
      <c r="I1032" s="188">
        <f t="shared" si="62"/>
        <v>0</v>
      </c>
      <c r="J1032" s="142"/>
      <c r="K1032" s="145" t="str">
        <f>IF(OR(SUM(I1033:I1035)&gt;0,SUM(I1033:I1035)&gt;0),"xx","")</f>
        <v/>
      </c>
      <c r="L1032" s="7" t="str">
        <f t="shared" si="63"/>
        <v/>
      </c>
      <c r="M1032" s="7" t="str">
        <f t="shared" si="64"/>
        <v/>
      </c>
      <c r="N1032" s="7" t="str">
        <f>Cartilha_GLOBAL!N1032</f>
        <v/>
      </c>
      <c r="O1032" s="144"/>
      <c r="Q1032" s="151"/>
      <c r="R1032" s="152">
        <v>0</v>
      </c>
      <c r="T1032" s="153">
        <f>IF(Cartilha_GLOBAL!R1032=0,0,IF(Cartilha_GLOBAL!R1032&gt;0,"c","b"))</f>
        <v>0</v>
      </c>
    </row>
    <row r="1033" ht="22.5" hidden="1" spans="1:20">
      <c r="A1033" s="158">
        <f>Cartilha_GLOBAL!A1033</f>
        <v>103001</v>
      </c>
      <c r="B1033" s="94" t="str">
        <f>Cartilha_GLOBAL!B1033</f>
        <v>SINAPI</v>
      </c>
      <c r="C1033" s="104" t="str">
        <f>Cartilha_GLOBAL!C1033</f>
        <v>GRELHA DE FERRO FUNDIDO SIMPLES COM REQUADRO, 150 X 1000 MM, ASSENTADA COM ARGAMASSA 1 : 3 CIMENTO: AREIA - FORNECIMENTO E INSTALAÇÃO. AF_08/2021</v>
      </c>
      <c r="D1033" s="94" t="str">
        <f>Cartilha_GLOBAL!D1033</f>
        <v>UN</v>
      </c>
      <c r="E1033" s="105">
        <f>Cartilha_GLOBAL!$E1033</f>
        <v>257.82</v>
      </c>
      <c r="F1033" s="182">
        <f>Cartilha_GLOBAL!$F1033</f>
        <v>316.45</v>
      </c>
      <c r="G1033" s="108"/>
      <c r="H1033" s="107">
        <f t="shared" si="61"/>
        <v>0</v>
      </c>
      <c r="I1033" s="143">
        <f t="shared" si="62"/>
        <v>0</v>
      </c>
      <c r="J1033" s="142"/>
      <c r="K1033" s="146"/>
      <c r="L1033" s="7" t="str">
        <f t="shared" si="63"/>
        <v/>
      </c>
      <c r="M1033" s="7" t="str">
        <f t="shared" si="64"/>
        <v/>
      </c>
      <c r="N1033" s="7" t="str">
        <f>Cartilha_GLOBAL!N1033</f>
        <v/>
      </c>
      <c r="O1033" s="144"/>
      <c r="Q1033" s="151"/>
      <c r="R1033" s="152">
        <v>0</v>
      </c>
      <c r="T1033" s="153">
        <f>IF(Cartilha_GLOBAL!R1033=0,0,IF(Cartilha_GLOBAL!R1033&gt;0,"c","b"))</f>
        <v>0</v>
      </c>
    </row>
    <row r="1034" ht="22.5" hidden="1" spans="1:20">
      <c r="A1034" s="158">
        <f>Cartilha_GLOBAL!A1034</f>
        <v>103002</v>
      </c>
      <c r="B1034" s="94" t="str">
        <f>Cartilha_GLOBAL!B1034</f>
        <v>SINAPI</v>
      </c>
      <c r="C1034" s="104" t="str">
        <f>Cartilha_GLOBAL!C1034</f>
        <v>GRELHA DE FERRO FUNDIDO SIMPLES COM REQUADRO, 200 X 1000 MM, ASSENTADA COM ARGAMASSA 1 : 3 CIMENTO: AREIA - FORNECIMENTO E INSTALAÇÃO. AF_08/2021</v>
      </c>
      <c r="D1034" s="94" t="str">
        <f>Cartilha_GLOBAL!D1034</f>
        <v>UN</v>
      </c>
      <c r="E1034" s="105">
        <f>Cartilha_GLOBAL!$E1034</f>
        <v>320.91</v>
      </c>
      <c r="F1034" s="182">
        <f>Cartilha_GLOBAL!$F1034</f>
        <v>393.88</v>
      </c>
      <c r="G1034" s="108"/>
      <c r="H1034" s="107">
        <f t="shared" si="61"/>
        <v>0</v>
      </c>
      <c r="I1034" s="143">
        <f t="shared" si="62"/>
        <v>0</v>
      </c>
      <c r="J1034" s="142"/>
      <c r="K1034" s="146"/>
      <c r="L1034" s="7" t="str">
        <f t="shared" si="63"/>
        <v/>
      </c>
      <c r="M1034" s="7" t="str">
        <f t="shared" si="64"/>
        <v/>
      </c>
      <c r="N1034" s="7" t="str">
        <f>Cartilha_GLOBAL!N1034</f>
        <v/>
      </c>
      <c r="O1034" s="144"/>
      <c r="Q1034" s="151"/>
      <c r="R1034" s="152">
        <v>0</v>
      </c>
      <c r="T1034" s="153">
        <f>IF(Cartilha_GLOBAL!R1034=0,0,IF(Cartilha_GLOBAL!R1034&gt;0,"c","b"))</f>
        <v>0</v>
      </c>
    </row>
    <row r="1035" ht="22.5" hidden="1" spans="1:20">
      <c r="A1035" s="158">
        <f>Cartilha_GLOBAL!A1035</f>
        <v>103003</v>
      </c>
      <c r="B1035" s="94" t="str">
        <f>Cartilha_GLOBAL!B1035</f>
        <v>SINAPI</v>
      </c>
      <c r="C1035" s="104" t="str">
        <f>Cartilha_GLOBAL!C1035</f>
        <v>GRELHA DE FERRO FUNDIDO SIMPLES COM REQUADRO, 300 X 1000 MM, ASSENTADA COM ARGAMASSA 1 : 3 CIMENTO: AREIA - FORNECIMENTO E INSTALAÇÃO. AF_08/2021</v>
      </c>
      <c r="D1035" s="94" t="str">
        <f>Cartilha_GLOBAL!D1035</f>
        <v>UN</v>
      </c>
      <c r="E1035" s="105">
        <f>Cartilha_GLOBAL!$E1035</f>
        <v>447.12</v>
      </c>
      <c r="F1035" s="182">
        <f>Cartilha_GLOBAL!$F1035</f>
        <v>548.8</v>
      </c>
      <c r="G1035" s="108"/>
      <c r="H1035" s="107">
        <f t="shared" si="61"/>
        <v>0</v>
      </c>
      <c r="I1035" s="143">
        <f t="shared" si="62"/>
        <v>0</v>
      </c>
      <c r="J1035" s="142"/>
      <c r="K1035" s="146"/>
      <c r="L1035" s="7" t="str">
        <f t="shared" si="63"/>
        <v/>
      </c>
      <c r="M1035" s="7" t="str">
        <f t="shared" si="64"/>
        <v/>
      </c>
      <c r="N1035" s="7" t="str">
        <f>Cartilha_GLOBAL!N1035</f>
        <v/>
      </c>
      <c r="O1035" s="144"/>
      <c r="Q1035" s="151"/>
      <c r="R1035" s="152">
        <v>0</v>
      </c>
      <c r="T1035" s="153">
        <f>IF(Cartilha_GLOBAL!R1035=0,0,IF(Cartilha_GLOBAL!R1035&gt;0,"c","b"))</f>
        <v>0</v>
      </c>
    </row>
    <row r="1036" ht="12.75" hidden="1" spans="1:20">
      <c r="A1036" s="154" t="str">
        <f>Cartilha_GLOBAL!A1036</f>
        <v>2.4.11</v>
      </c>
      <c r="B1036" s="94">
        <f>Cartilha_GLOBAL!B1036</f>
        <v>0</v>
      </c>
      <c r="C1036" s="161" t="str">
        <f>Cartilha_GLOBAL!C1036</f>
        <v>DISSIPADOR DE ENERGIA</v>
      </c>
      <c r="D1036" s="94">
        <f>Cartilha_GLOBAL!D1036</f>
        <v>0</v>
      </c>
      <c r="E1036" s="105">
        <f>Cartilha_GLOBAL!$E1036</f>
        <v>0</v>
      </c>
      <c r="F1036" s="182">
        <f>Cartilha_GLOBAL!$F1036</f>
        <v>0</v>
      </c>
      <c r="G1036" s="187"/>
      <c r="H1036" s="187">
        <f t="shared" si="61"/>
        <v>0</v>
      </c>
      <c r="I1036" s="188">
        <f t="shared" si="62"/>
        <v>0</v>
      </c>
      <c r="J1036" s="142"/>
      <c r="K1036" s="145" t="str">
        <f>IF(OR(SUM(I1036)&gt;0,SUM(I1036)&gt;0),"xx","")</f>
        <v/>
      </c>
      <c r="L1036" s="7" t="str">
        <f t="shared" si="63"/>
        <v/>
      </c>
      <c r="M1036" s="7" t="str">
        <f t="shared" si="64"/>
        <v/>
      </c>
      <c r="N1036" s="7" t="str">
        <f>Cartilha_GLOBAL!N1036</f>
        <v/>
      </c>
      <c r="O1036" s="144"/>
      <c r="Q1036" s="151"/>
      <c r="R1036" s="152">
        <v>0</v>
      </c>
      <c r="T1036" s="153">
        <f>IF(Cartilha_GLOBAL!R1036=0,0,IF(Cartilha_GLOBAL!R1036&gt;0,"c","b"))</f>
        <v>0</v>
      </c>
    </row>
    <row r="1037" ht="12.75" hidden="1" spans="1:20">
      <c r="A1037" s="154" t="str">
        <f>Cartilha_GLOBAL!A1037</f>
        <v>2.4.12</v>
      </c>
      <c r="B1037" s="94">
        <f>Cartilha_GLOBAL!B1037</f>
        <v>0</v>
      </c>
      <c r="C1037" s="161" t="str">
        <f>Cartilha_GLOBAL!C1037</f>
        <v>BUEIROS / BOCA DE LOBO</v>
      </c>
      <c r="D1037" s="94">
        <f>Cartilha_GLOBAL!D1037</f>
        <v>0</v>
      </c>
      <c r="E1037" s="105">
        <f>Cartilha_GLOBAL!$E1037</f>
        <v>0</v>
      </c>
      <c r="F1037" s="182">
        <f>Cartilha_GLOBAL!$F1037</f>
        <v>0</v>
      </c>
      <c r="G1037" s="187"/>
      <c r="H1037" s="187">
        <f t="shared" si="61"/>
        <v>0</v>
      </c>
      <c r="I1037" s="188">
        <f t="shared" si="62"/>
        <v>0</v>
      </c>
      <c r="J1037" s="142"/>
      <c r="K1037" s="145" t="str">
        <f>IF(OR(SUM(I1038:I1113)&gt;0,SUM(I1038:I1113)&gt;0),"xx","")</f>
        <v/>
      </c>
      <c r="L1037" s="7" t="str">
        <f t="shared" si="63"/>
        <v/>
      </c>
      <c r="M1037" s="7" t="str">
        <f t="shared" si="64"/>
        <v/>
      </c>
      <c r="N1037" s="7" t="str">
        <f>Cartilha_GLOBAL!N1037</f>
        <v/>
      </c>
      <c r="O1037" s="144"/>
      <c r="Q1037" s="151"/>
      <c r="R1037" s="152">
        <v>0</v>
      </c>
      <c r="T1037" s="153">
        <f>IF(Cartilha_GLOBAL!R1037=0,0,IF(Cartilha_GLOBAL!R1037&gt;0,"c","b"))</f>
        <v>0</v>
      </c>
    </row>
    <row r="1038" ht="22.5" hidden="1" spans="1:20">
      <c r="A1038" s="158">
        <f>Cartilha_GLOBAL!A1038</f>
        <v>102736</v>
      </c>
      <c r="B1038" s="94" t="str">
        <f>Cartilha_GLOBAL!B1038</f>
        <v>SINAPI</v>
      </c>
      <c r="C1038" s="104" t="str">
        <f>Cartilha_GLOBAL!C1038</f>
        <v>CONCRETAGEM DE BOCA PARA BUEIRO, FCK = 20 MPA, COM USO DE BOMBA - LANÇAMENTO, ADENSAMENTO E ACABAMENTO. AF_07/2021</v>
      </c>
      <c r="D1038" s="94" t="str">
        <f>Cartilha_GLOBAL!D1038</f>
        <v>M3</v>
      </c>
      <c r="E1038" s="105">
        <f>Cartilha_GLOBAL!$E1038</f>
        <v>542.24</v>
      </c>
      <c r="F1038" s="182">
        <f>Cartilha_GLOBAL!$F1038</f>
        <v>665.55</v>
      </c>
      <c r="G1038" s="108"/>
      <c r="H1038" s="107">
        <f t="shared" si="61"/>
        <v>0</v>
      </c>
      <c r="I1038" s="143">
        <f t="shared" si="62"/>
        <v>0</v>
      </c>
      <c r="J1038" s="142"/>
      <c r="K1038" s="146"/>
      <c r="L1038" s="7" t="str">
        <f t="shared" si="63"/>
        <v/>
      </c>
      <c r="M1038" s="7" t="str">
        <f t="shared" si="64"/>
        <v/>
      </c>
      <c r="N1038" s="7" t="str">
        <f>Cartilha_GLOBAL!N1038</f>
        <v/>
      </c>
      <c r="O1038" s="144"/>
      <c r="Q1038" s="151"/>
      <c r="R1038" s="152">
        <v>0</v>
      </c>
      <c r="T1038" s="153">
        <f>IF(Cartilha_GLOBAL!R1038=0,0,IF(Cartilha_GLOBAL!R1038&gt;0,"c","b"))</f>
        <v>0</v>
      </c>
    </row>
    <row r="1039" ht="22.5" hidden="1" spans="1:20">
      <c r="A1039" s="158">
        <f>Cartilha_GLOBAL!A1039</f>
        <v>102737</v>
      </c>
      <c r="B1039" s="94" t="str">
        <f>Cartilha_GLOBAL!B1039</f>
        <v>SINAPI</v>
      </c>
      <c r="C1039" s="104" t="str">
        <f>Cartilha_GLOBAL!C1039</f>
        <v>BOCA PARA BUEIRO SIMPLES TUBULAR D = 40 CM EM CONCRETO, ALAS COM ESCONSIDADE DE 0°, INCLUINDO FÔRMAS E MATERIAIS. AF_07/2021</v>
      </c>
      <c r="D1039" s="94" t="str">
        <f>Cartilha_GLOBAL!D1039</f>
        <v>UN</v>
      </c>
      <c r="E1039" s="105">
        <f>Cartilha_GLOBAL!$E1039</f>
        <v>1062.89</v>
      </c>
      <c r="F1039" s="182">
        <f>Cartilha_GLOBAL!$F1039</f>
        <v>1304.59</v>
      </c>
      <c r="G1039" s="108"/>
      <c r="H1039" s="107">
        <f t="shared" si="61"/>
        <v>0</v>
      </c>
      <c r="I1039" s="143">
        <f t="shared" si="62"/>
        <v>0</v>
      </c>
      <c r="J1039" s="142"/>
      <c r="K1039" s="146"/>
      <c r="L1039" s="7" t="str">
        <f t="shared" si="63"/>
        <v/>
      </c>
      <c r="M1039" s="7" t="str">
        <f t="shared" si="64"/>
        <v/>
      </c>
      <c r="N1039" s="7" t="str">
        <f>Cartilha_GLOBAL!N1039</f>
        <v/>
      </c>
      <c r="O1039" s="144"/>
      <c r="Q1039" s="151"/>
      <c r="R1039" s="152">
        <v>0</v>
      </c>
      <c r="T1039" s="153">
        <f>IF(Cartilha_GLOBAL!R1039=0,0,IF(Cartilha_GLOBAL!R1039&gt;0,"c","b"))</f>
        <v>0</v>
      </c>
    </row>
    <row r="1040" ht="22.5" hidden="1" spans="1:20">
      <c r="A1040" s="158">
        <f>Cartilha_GLOBAL!A1040</f>
        <v>102738</v>
      </c>
      <c r="B1040" s="94" t="str">
        <f>Cartilha_GLOBAL!B1040</f>
        <v>SINAPI</v>
      </c>
      <c r="C1040" s="104" t="str">
        <f>Cartilha_GLOBAL!C1040</f>
        <v>BOCA PARA BUEIRO SIMPLES TUBULAR D = 60 CM EM CONCRETO, ALAS COM ESCONSIDADE DE 0°, INCLUINDO FÔRMAS E MATERIAIS. AF_07/2021</v>
      </c>
      <c r="D1040" s="94" t="str">
        <f>Cartilha_GLOBAL!D1040</f>
        <v>UN</v>
      </c>
      <c r="E1040" s="105">
        <f>Cartilha_GLOBAL!$E1040</f>
        <v>2174.66</v>
      </c>
      <c r="F1040" s="182">
        <f>Cartilha_GLOBAL!$F1040</f>
        <v>2669.18</v>
      </c>
      <c r="G1040" s="108"/>
      <c r="H1040" s="107">
        <f t="shared" si="61"/>
        <v>0</v>
      </c>
      <c r="I1040" s="143">
        <f t="shared" si="62"/>
        <v>0</v>
      </c>
      <c r="J1040" s="142"/>
      <c r="K1040" s="146"/>
      <c r="L1040" s="7" t="str">
        <f t="shared" si="63"/>
        <v/>
      </c>
      <c r="M1040" s="7" t="str">
        <f t="shared" si="64"/>
        <v/>
      </c>
      <c r="N1040" s="7" t="str">
        <f>Cartilha_GLOBAL!N1040</f>
        <v/>
      </c>
      <c r="O1040" s="144"/>
      <c r="Q1040" s="151"/>
      <c r="R1040" s="152">
        <v>0</v>
      </c>
      <c r="T1040" s="153">
        <f>IF(Cartilha_GLOBAL!R1040=0,0,IF(Cartilha_GLOBAL!R1040&gt;0,"c","b"))</f>
        <v>0</v>
      </c>
    </row>
    <row r="1041" ht="22.5" hidden="1" spans="1:20">
      <c r="A1041" s="158">
        <f>Cartilha_GLOBAL!A1041</f>
        <v>102739</v>
      </c>
      <c r="B1041" s="94" t="str">
        <f>Cartilha_GLOBAL!B1041</f>
        <v>SINAPI</v>
      </c>
      <c r="C1041" s="104" t="str">
        <f>Cartilha_GLOBAL!C1041</f>
        <v>BOCA PARA BUEIRO SIMPLES TUBULAR D = 80 CM EM CONCRETO, ALAS COM ESCONSIDADE DE 0°, INCLUINDO FÔRMAS E MATERIAIS. AF_07/2021</v>
      </c>
      <c r="D1041" s="94" t="str">
        <f>Cartilha_GLOBAL!D1041</f>
        <v>UN</v>
      </c>
      <c r="E1041" s="105">
        <f>Cartilha_GLOBAL!$E1041</f>
        <v>3642.94</v>
      </c>
      <c r="F1041" s="182">
        <f>Cartilha_GLOBAL!$F1041</f>
        <v>4471.34</v>
      </c>
      <c r="G1041" s="108"/>
      <c r="H1041" s="107">
        <f t="shared" si="61"/>
        <v>0</v>
      </c>
      <c r="I1041" s="143">
        <f t="shared" si="62"/>
        <v>0</v>
      </c>
      <c r="J1041" s="142"/>
      <c r="K1041" s="146"/>
      <c r="L1041" s="7" t="str">
        <f t="shared" si="63"/>
        <v/>
      </c>
      <c r="M1041" s="7" t="str">
        <f t="shared" si="64"/>
        <v/>
      </c>
      <c r="N1041" s="7" t="str">
        <f>Cartilha_GLOBAL!N1041</f>
        <v/>
      </c>
      <c r="O1041" s="144"/>
      <c r="Q1041" s="151"/>
      <c r="R1041" s="152">
        <v>0</v>
      </c>
      <c r="T1041" s="153">
        <f>IF(Cartilha_GLOBAL!R1041=0,0,IF(Cartilha_GLOBAL!R1041&gt;0,"c","b"))</f>
        <v>0</v>
      </c>
    </row>
    <row r="1042" ht="22.5" hidden="1" spans="1:20">
      <c r="A1042" s="158">
        <f>Cartilha_GLOBAL!A1042</f>
        <v>102740</v>
      </c>
      <c r="B1042" s="94" t="str">
        <f>Cartilha_GLOBAL!B1042</f>
        <v>SINAPI</v>
      </c>
      <c r="C1042" s="104" t="str">
        <f>Cartilha_GLOBAL!C1042</f>
        <v>BOCA PARA BUEIRO SIMPLES TUBULAR D = 100 CM EM CONCRETO, ALAS COM ESCONSIDADE DE 0°, INCLUINDO FÔRMAS E MATERIAIS. AF_07/2021</v>
      </c>
      <c r="D1042" s="94" t="str">
        <f>Cartilha_GLOBAL!D1042</f>
        <v>UN</v>
      </c>
      <c r="E1042" s="105">
        <f>Cartilha_GLOBAL!$E1042</f>
        <v>5459.81</v>
      </c>
      <c r="F1042" s="182">
        <f>Cartilha_GLOBAL!$F1042</f>
        <v>6701.37</v>
      </c>
      <c r="G1042" s="108"/>
      <c r="H1042" s="107">
        <f t="shared" si="61"/>
        <v>0</v>
      </c>
      <c r="I1042" s="143">
        <f t="shared" si="62"/>
        <v>0</v>
      </c>
      <c r="J1042" s="142"/>
      <c r="K1042" s="146"/>
      <c r="L1042" s="7" t="str">
        <f t="shared" si="63"/>
        <v/>
      </c>
      <c r="M1042" s="7" t="str">
        <f t="shared" si="64"/>
        <v/>
      </c>
      <c r="N1042" s="7" t="str">
        <f>Cartilha_GLOBAL!N1042</f>
        <v/>
      </c>
      <c r="O1042" s="144"/>
      <c r="Q1042" s="151"/>
      <c r="R1042" s="152">
        <v>0</v>
      </c>
      <c r="T1042" s="153">
        <f>IF(Cartilha_GLOBAL!R1042=0,0,IF(Cartilha_GLOBAL!R1042&gt;0,"c","b"))</f>
        <v>0</v>
      </c>
    </row>
    <row r="1043" ht="22.5" hidden="1" spans="1:20">
      <c r="A1043" s="158">
        <f>Cartilha_GLOBAL!A1043</f>
        <v>102741</v>
      </c>
      <c r="B1043" s="94" t="str">
        <f>Cartilha_GLOBAL!B1043</f>
        <v>SINAPI</v>
      </c>
      <c r="C1043" s="104" t="str">
        <f>Cartilha_GLOBAL!C1043</f>
        <v>BOCA PARA BUEIRO SIMPLES TUBULAR D = 120 CM EM CONCRETO, ALAS COM ESCONSIDADE DE 0°, INCLUINDO FÔRMAS E MATERIAIS. AF_07/2021</v>
      </c>
      <c r="D1043" s="94" t="str">
        <f>Cartilha_GLOBAL!D1043</f>
        <v>UN</v>
      </c>
      <c r="E1043" s="105">
        <f>Cartilha_GLOBAL!$E1043</f>
        <v>7661.45</v>
      </c>
      <c r="F1043" s="182">
        <f>Cartilha_GLOBAL!$F1043</f>
        <v>9403.66</v>
      </c>
      <c r="G1043" s="108"/>
      <c r="H1043" s="107">
        <f t="shared" si="61"/>
        <v>0</v>
      </c>
      <c r="I1043" s="143">
        <f t="shared" si="62"/>
        <v>0</v>
      </c>
      <c r="J1043" s="142"/>
      <c r="K1043" s="146"/>
      <c r="L1043" s="7" t="str">
        <f t="shared" si="63"/>
        <v/>
      </c>
      <c r="M1043" s="7" t="str">
        <f t="shared" si="64"/>
        <v/>
      </c>
      <c r="N1043" s="7" t="str">
        <f>Cartilha_GLOBAL!N1043</f>
        <v/>
      </c>
      <c r="O1043" s="144"/>
      <c r="Q1043" s="151"/>
      <c r="R1043" s="152">
        <v>0</v>
      </c>
      <c r="T1043" s="153">
        <f>IF(Cartilha_GLOBAL!R1043=0,0,IF(Cartilha_GLOBAL!R1043&gt;0,"c","b"))</f>
        <v>0</v>
      </c>
    </row>
    <row r="1044" ht="22.5" hidden="1" spans="1:20">
      <c r="A1044" s="158">
        <f>Cartilha_GLOBAL!A1044</f>
        <v>102742</v>
      </c>
      <c r="B1044" s="94" t="str">
        <f>Cartilha_GLOBAL!B1044</f>
        <v>SINAPI</v>
      </c>
      <c r="C1044" s="104" t="str">
        <f>Cartilha_GLOBAL!C1044</f>
        <v>BOCA PARA BUEIRO SIMPLES TUBULAR D = 150 CM EM CONCRETO, ALAS COM ESCONSIDADE DE 0°, INCLUINDO FÔRMAS E MATERIAIS. AF_07/2021</v>
      </c>
      <c r="D1044" s="94" t="str">
        <f>Cartilha_GLOBAL!D1044</f>
        <v>UN</v>
      </c>
      <c r="E1044" s="105">
        <f>Cartilha_GLOBAL!$E1044</f>
        <v>13260.83</v>
      </c>
      <c r="F1044" s="182">
        <f>Cartilha_GLOBAL!$F1044</f>
        <v>16276.34</v>
      </c>
      <c r="G1044" s="108"/>
      <c r="H1044" s="107">
        <f t="shared" si="61"/>
        <v>0</v>
      </c>
      <c r="I1044" s="143">
        <f t="shared" si="62"/>
        <v>0</v>
      </c>
      <c r="J1044" s="142"/>
      <c r="K1044" s="146"/>
      <c r="L1044" s="7" t="str">
        <f t="shared" si="63"/>
        <v/>
      </c>
      <c r="M1044" s="7" t="str">
        <f t="shared" si="64"/>
        <v/>
      </c>
      <c r="N1044" s="7" t="str">
        <f>Cartilha_GLOBAL!N1044</f>
        <v/>
      </c>
      <c r="O1044" s="144"/>
      <c r="Q1044" s="151"/>
      <c r="R1044" s="152">
        <v>0</v>
      </c>
      <c r="T1044" s="153">
        <f>IF(Cartilha_GLOBAL!R1044=0,0,IF(Cartilha_GLOBAL!R1044&gt;0,"c","b"))</f>
        <v>0</v>
      </c>
    </row>
    <row r="1045" ht="22.5" hidden="1" spans="1:20">
      <c r="A1045" s="158">
        <f>Cartilha_GLOBAL!A1045</f>
        <v>102743</v>
      </c>
      <c r="B1045" s="94" t="str">
        <f>Cartilha_GLOBAL!B1045</f>
        <v>SINAPI</v>
      </c>
      <c r="C1045" s="104" t="str">
        <f>Cartilha_GLOBAL!C1045</f>
        <v>BOCA PARA BUEIRO DUPLO TUBULAR D = 80 CM EM CONCRETO, ALAS COM ESCONSIDADE DE 0°, INCLUINDO FÔRMAS E MATERIAIS. AF_07/2021</v>
      </c>
      <c r="D1045" s="94" t="str">
        <f>Cartilha_GLOBAL!D1045</f>
        <v>UN</v>
      </c>
      <c r="E1045" s="105">
        <f>Cartilha_GLOBAL!$E1045</f>
        <v>4405.47</v>
      </c>
      <c r="F1045" s="182">
        <f>Cartilha_GLOBAL!$F1045</f>
        <v>5407.27</v>
      </c>
      <c r="G1045" s="108"/>
      <c r="H1045" s="107">
        <f t="shared" si="61"/>
        <v>0</v>
      </c>
      <c r="I1045" s="143">
        <f t="shared" si="62"/>
        <v>0</v>
      </c>
      <c r="J1045" s="142"/>
      <c r="K1045" s="146"/>
      <c r="L1045" s="7" t="str">
        <f t="shared" si="63"/>
        <v/>
      </c>
      <c r="M1045" s="7" t="str">
        <f t="shared" si="64"/>
        <v/>
      </c>
      <c r="N1045" s="7" t="str">
        <f>Cartilha_GLOBAL!N1045</f>
        <v/>
      </c>
      <c r="O1045" s="144"/>
      <c r="Q1045" s="151"/>
      <c r="R1045" s="152">
        <v>0</v>
      </c>
      <c r="T1045" s="153">
        <f>IF(Cartilha_GLOBAL!R1045=0,0,IF(Cartilha_GLOBAL!R1045&gt;0,"c","b"))</f>
        <v>0</v>
      </c>
    </row>
    <row r="1046" ht="22.5" hidden="1" spans="1:20">
      <c r="A1046" s="158">
        <f>Cartilha_GLOBAL!A1046</f>
        <v>102744</v>
      </c>
      <c r="B1046" s="94" t="str">
        <f>Cartilha_GLOBAL!B1046</f>
        <v>SINAPI</v>
      </c>
      <c r="C1046" s="104" t="str">
        <f>Cartilha_GLOBAL!C1046</f>
        <v>BOCA PARA BUEIRO DUPLO TUBULAR D = 100 CM EM CONCRETO, ALAS COM ESCONSIDADE DE 0°, INCLUINDO FÔRMAS E MATERIAIS. AF_07/2021</v>
      </c>
      <c r="D1046" s="94" t="str">
        <f>Cartilha_GLOBAL!D1046</f>
        <v>UN</v>
      </c>
      <c r="E1046" s="105">
        <f>Cartilha_GLOBAL!$E1046</f>
        <v>6599.6</v>
      </c>
      <c r="F1046" s="182">
        <f>Cartilha_GLOBAL!$F1046</f>
        <v>8100.35</v>
      </c>
      <c r="G1046" s="108"/>
      <c r="H1046" s="107">
        <f t="shared" si="61"/>
        <v>0</v>
      </c>
      <c r="I1046" s="143">
        <f t="shared" si="62"/>
        <v>0</v>
      </c>
      <c r="J1046" s="142"/>
      <c r="K1046" s="146"/>
      <c r="L1046" s="7" t="str">
        <f t="shared" si="63"/>
        <v/>
      </c>
      <c r="M1046" s="7" t="str">
        <f t="shared" si="64"/>
        <v/>
      </c>
      <c r="N1046" s="7" t="str">
        <f>Cartilha_GLOBAL!N1046</f>
        <v/>
      </c>
      <c r="O1046" s="144"/>
      <c r="Q1046" s="151"/>
      <c r="R1046" s="152">
        <v>0</v>
      </c>
      <c r="T1046" s="153">
        <f>IF(Cartilha_GLOBAL!R1046=0,0,IF(Cartilha_GLOBAL!R1046&gt;0,"c","b"))</f>
        <v>0</v>
      </c>
    </row>
    <row r="1047" ht="22.5" hidden="1" spans="1:20">
      <c r="A1047" s="158">
        <f>Cartilha_GLOBAL!A1047</f>
        <v>102745</v>
      </c>
      <c r="B1047" s="94" t="str">
        <f>Cartilha_GLOBAL!B1047</f>
        <v>SINAPI</v>
      </c>
      <c r="C1047" s="104" t="str">
        <f>Cartilha_GLOBAL!C1047</f>
        <v>BOCA PARA BUEIRO DUPLO TUBULAR D = 120 CM EM CONCRETO, ALAS COM ESCONSIDADE DE 0°, INCLUINDO FÔRMAS E MATERIAIS. AF_07/2021</v>
      </c>
      <c r="D1047" s="94" t="str">
        <f>Cartilha_GLOBAL!D1047</f>
        <v>UN</v>
      </c>
      <c r="E1047" s="105">
        <f>Cartilha_GLOBAL!$E1047</f>
        <v>9274.29</v>
      </c>
      <c r="F1047" s="182">
        <f>Cartilha_GLOBAL!$F1047</f>
        <v>11383.26</v>
      </c>
      <c r="G1047" s="108"/>
      <c r="H1047" s="107">
        <f t="shared" si="61"/>
        <v>0</v>
      </c>
      <c r="I1047" s="143">
        <f t="shared" si="62"/>
        <v>0</v>
      </c>
      <c r="J1047" s="142"/>
      <c r="K1047" s="146"/>
      <c r="L1047" s="7" t="str">
        <f t="shared" si="63"/>
        <v/>
      </c>
      <c r="M1047" s="7" t="str">
        <f t="shared" si="64"/>
        <v/>
      </c>
      <c r="N1047" s="7" t="str">
        <f>Cartilha_GLOBAL!N1047</f>
        <v/>
      </c>
      <c r="O1047" s="144"/>
      <c r="Q1047" s="151"/>
      <c r="R1047" s="152">
        <v>0</v>
      </c>
      <c r="T1047" s="153">
        <f>IF(Cartilha_GLOBAL!R1047=0,0,IF(Cartilha_GLOBAL!R1047&gt;0,"c","b"))</f>
        <v>0</v>
      </c>
    </row>
    <row r="1048" ht="22.5" hidden="1" spans="1:20">
      <c r="A1048" s="158">
        <f>Cartilha_GLOBAL!A1048</f>
        <v>102746</v>
      </c>
      <c r="B1048" s="94" t="str">
        <f>Cartilha_GLOBAL!B1048</f>
        <v>SINAPI</v>
      </c>
      <c r="C1048" s="104" t="str">
        <f>Cartilha_GLOBAL!C1048</f>
        <v>BOCA PARA BUEIRO DUPLO TUBULAR D = 150 CM EM CONCRETO, ALAS COM ESCONSIDADE DE 0°, INCLUINDO FÔRMAS E MATERIAIS. AF_07/2021</v>
      </c>
      <c r="D1048" s="94" t="str">
        <f>Cartilha_GLOBAL!D1048</f>
        <v>UN</v>
      </c>
      <c r="E1048" s="105">
        <f>Cartilha_GLOBAL!$E1048</f>
        <v>16071.2</v>
      </c>
      <c r="F1048" s="182">
        <f>Cartilha_GLOBAL!$F1048</f>
        <v>19725.79</v>
      </c>
      <c r="G1048" s="108"/>
      <c r="H1048" s="107">
        <f t="shared" ref="H1048:H1111" si="65">IF(G1048=0,0,F1048)</f>
        <v>0</v>
      </c>
      <c r="I1048" s="143">
        <f t="shared" ref="I1048:I1111" si="66">IF(ISBLANK(G1048),0,IF(R1048=0,ROUND(G1048*H1048,2),IF(R1048="b",ROUNDDOWN(G1048*H1048,2),ROUNDUP(G1048*H1048,2))))</f>
        <v>0</v>
      </c>
      <c r="J1048" s="142"/>
      <c r="K1048" s="146"/>
      <c r="L1048" s="7" t="str">
        <f t="shared" ref="L1048:L1111" si="67">IF(K1048="X","x",IF(K1048="xx","x",IF(I1048&gt;0,"x","")))</f>
        <v/>
      </c>
      <c r="M1048" s="7" t="str">
        <f t="shared" ref="M1048:M1111" si="68">IF(K1048="X","x",IF(K1048="xx","x",IF(I1048&gt;0,"x","")))</f>
        <v/>
      </c>
      <c r="N1048" s="7" t="str">
        <f>Cartilha_GLOBAL!N1048</f>
        <v/>
      </c>
      <c r="O1048" s="144"/>
      <c r="Q1048" s="151"/>
      <c r="R1048" s="152">
        <v>0</v>
      </c>
      <c r="T1048" s="153">
        <f>IF(Cartilha_GLOBAL!R1048=0,0,IF(Cartilha_GLOBAL!R1048&gt;0,"c","b"))</f>
        <v>0</v>
      </c>
    </row>
    <row r="1049" ht="22.5" hidden="1" spans="1:20">
      <c r="A1049" s="158">
        <f>Cartilha_GLOBAL!A1049</f>
        <v>102747</v>
      </c>
      <c r="B1049" s="94" t="str">
        <f>Cartilha_GLOBAL!B1049</f>
        <v>SINAPI</v>
      </c>
      <c r="C1049" s="104" t="str">
        <f>Cartilha_GLOBAL!C1049</f>
        <v>BOCA PARA BUEIRO TRIPLO TUBULAR D = 100 CM EM CONCRETO, ALAS COM ESCONSIDADE DE 0°, INCLUINDO FÔRMAS E MATERIAIS. AF_07/2021</v>
      </c>
      <c r="D1049" s="94" t="str">
        <f>Cartilha_GLOBAL!D1049</f>
        <v>UN</v>
      </c>
      <c r="E1049" s="105">
        <f>Cartilha_GLOBAL!$E1049</f>
        <v>8184.69</v>
      </c>
      <c r="F1049" s="182">
        <f>Cartilha_GLOBAL!$F1049</f>
        <v>10045.89</v>
      </c>
      <c r="G1049" s="108"/>
      <c r="H1049" s="107">
        <f t="shared" si="65"/>
        <v>0</v>
      </c>
      <c r="I1049" s="143">
        <f t="shared" si="66"/>
        <v>0</v>
      </c>
      <c r="J1049" s="142"/>
      <c r="K1049" s="146"/>
      <c r="L1049" s="7" t="str">
        <f t="shared" si="67"/>
        <v/>
      </c>
      <c r="M1049" s="7" t="str">
        <f t="shared" si="68"/>
        <v/>
      </c>
      <c r="N1049" s="7" t="str">
        <f>Cartilha_GLOBAL!N1049</f>
        <v/>
      </c>
      <c r="O1049" s="144"/>
      <c r="Q1049" s="151"/>
      <c r="R1049" s="152">
        <v>0</v>
      </c>
      <c r="T1049" s="153">
        <f>IF(Cartilha_GLOBAL!R1049=0,0,IF(Cartilha_GLOBAL!R1049&gt;0,"c","b"))</f>
        <v>0</v>
      </c>
    </row>
    <row r="1050" ht="22.5" hidden="1" spans="1:20">
      <c r="A1050" s="158">
        <f>Cartilha_GLOBAL!A1050</f>
        <v>102748</v>
      </c>
      <c r="B1050" s="94" t="str">
        <f>Cartilha_GLOBAL!B1050</f>
        <v>SINAPI</v>
      </c>
      <c r="C1050" s="104" t="str">
        <f>Cartilha_GLOBAL!C1050</f>
        <v>BOCA PARA BUEIRO TRIPLO TUBULAR D = 120 CM EM CONCRETO, ALAS COM ESCONSIDADE DE 0°, INCLUINDO FÔRMAS E MATERIAIS. AF_07/2021</v>
      </c>
      <c r="D1050" s="94" t="str">
        <f>Cartilha_GLOBAL!D1050</f>
        <v>UN</v>
      </c>
      <c r="E1050" s="105">
        <f>Cartilha_GLOBAL!$E1050</f>
        <v>11452.43</v>
      </c>
      <c r="F1050" s="182">
        <f>Cartilha_GLOBAL!$F1050</f>
        <v>14056.71</v>
      </c>
      <c r="G1050" s="108"/>
      <c r="H1050" s="107">
        <f t="shared" si="65"/>
        <v>0</v>
      </c>
      <c r="I1050" s="143">
        <f t="shared" si="66"/>
        <v>0</v>
      </c>
      <c r="J1050" s="142"/>
      <c r="K1050" s="146"/>
      <c r="L1050" s="7" t="str">
        <f t="shared" si="67"/>
        <v/>
      </c>
      <c r="M1050" s="7" t="str">
        <f t="shared" si="68"/>
        <v/>
      </c>
      <c r="N1050" s="7" t="str">
        <f>Cartilha_GLOBAL!N1050</f>
        <v/>
      </c>
      <c r="O1050" s="144"/>
      <c r="Q1050" s="151"/>
      <c r="R1050" s="152">
        <v>0</v>
      </c>
      <c r="T1050" s="153">
        <f>IF(Cartilha_GLOBAL!R1050=0,0,IF(Cartilha_GLOBAL!R1050&gt;0,"c","b"))</f>
        <v>0</v>
      </c>
    </row>
    <row r="1051" ht="22.5" hidden="1" spans="1:20">
      <c r="A1051" s="158">
        <f>Cartilha_GLOBAL!A1051</f>
        <v>102749</v>
      </c>
      <c r="B1051" s="94" t="str">
        <f>Cartilha_GLOBAL!B1051</f>
        <v>SINAPI</v>
      </c>
      <c r="C1051" s="104" t="str">
        <f>Cartilha_GLOBAL!C1051</f>
        <v>BOCA PARA BUEIRO TRIPLO TUBULAR D = 150 CM EM CONCRETO, ALAS COM ESCONSIDADE DE 0°, INCLUINDO FÔRMAS E MATERIAIS. AF_07/2021</v>
      </c>
      <c r="D1051" s="94" t="str">
        <f>Cartilha_GLOBAL!D1051</f>
        <v>UN</v>
      </c>
      <c r="E1051" s="105">
        <f>Cartilha_GLOBAL!$E1051</f>
        <v>19653.4</v>
      </c>
      <c r="F1051" s="182">
        <f>Cartilha_GLOBAL!$F1051</f>
        <v>24122.58</v>
      </c>
      <c r="G1051" s="108"/>
      <c r="H1051" s="107">
        <f t="shared" si="65"/>
        <v>0</v>
      </c>
      <c r="I1051" s="143">
        <f t="shared" si="66"/>
        <v>0</v>
      </c>
      <c r="J1051" s="142"/>
      <c r="K1051" s="146"/>
      <c r="L1051" s="7" t="str">
        <f t="shared" si="67"/>
        <v/>
      </c>
      <c r="M1051" s="7" t="str">
        <f t="shared" si="68"/>
        <v/>
      </c>
      <c r="N1051" s="7" t="str">
        <f>Cartilha_GLOBAL!N1051</f>
        <v/>
      </c>
      <c r="O1051" s="144"/>
      <c r="Q1051" s="151"/>
      <c r="R1051" s="152">
        <v>0</v>
      </c>
      <c r="T1051" s="153">
        <f>IF(Cartilha_GLOBAL!R1051=0,0,IF(Cartilha_GLOBAL!R1051&gt;0,"c","b"))</f>
        <v>0</v>
      </c>
    </row>
    <row r="1052" ht="22.5" hidden="1" spans="1:20">
      <c r="A1052" s="158">
        <f>Cartilha_GLOBAL!A1052</f>
        <v>102750</v>
      </c>
      <c r="B1052" s="94" t="str">
        <f>Cartilha_GLOBAL!B1052</f>
        <v>SINAPI</v>
      </c>
      <c r="C1052" s="104" t="str">
        <f>Cartilha_GLOBAL!C1052</f>
        <v>BOCA PARA BUEIRO SIMPLES TUBULAR D = 60 CM EM CONCRETO, ALAS COM ESCONSIDADE DE 30°, INCLUINDO FÔRMAS E MATERIAIS. AF_07/2021</v>
      </c>
      <c r="D1052" s="94" t="str">
        <f>Cartilha_GLOBAL!D1052</f>
        <v>UN</v>
      </c>
      <c r="E1052" s="105">
        <f>Cartilha_GLOBAL!$E1052</f>
        <v>2651.22</v>
      </c>
      <c r="F1052" s="182">
        <f>Cartilha_GLOBAL!$F1052</f>
        <v>3254.11</v>
      </c>
      <c r="G1052" s="108"/>
      <c r="H1052" s="107">
        <f t="shared" si="65"/>
        <v>0</v>
      </c>
      <c r="I1052" s="143">
        <f t="shared" si="66"/>
        <v>0</v>
      </c>
      <c r="J1052" s="142"/>
      <c r="K1052" s="146"/>
      <c r="L1052" s="7" t="str">
        <f t="shared" si="67"/>
        <v/>
      </c>
      <c r="M1052" s="7" t="str">
        <f t="shared" si="68"/>
        <v/>
      </c>
      <c r="N1052" s="7" t="str">
        <f>Cartilha_GLOBAL!N1052</f>
        <v/>
      </c>
      <c r="O1052" s="144"/>
      <c r="Q1052" s="151"/>
      <c r="R1052" s="152">
        <v>0</v>
      </c>
      <c r="T1052" s="153">
        <f>IF(Cartilha_GLOBAL!R1052=0,0,IF(Cartilha_GLOBAL!R1052&gt;0,"c","b"))</f>
        <v>0</v>
      </c>
    </row>
    <row r="1053" ht="22.5" hidden="1" spans="1:20">
      <c r="A1053" s="158">
        <f>Cartilha_GLOBAL!A1053</f>
        <v>102751</v>
      </c>
      <c r="B1053" s="94" t="str">
        <f>Cartilha_GLOBAL!B1053</f>
        <v>SINAPI</v>
      </c>
      <c r="C1053" s="104" t="str">
        <f>Cartilha_GLOBAL!C1053</f>
        <v>BOCA PARA BUEIRO SIMPLES TUBULAR D = 80 CM EM CONCRETO, ALAS COM ESCONSIDADE DE 30°, INCLUINDO FÔRMAS E MATERIAIS. AF_07/2021</v>
      </c>
      <c r="D1053" s="94" t="str">
        <f>Cartilha_GLOBAL!D1053</f>
        <v>UN</v>
      </c>
      <c r="E1053" s="105">
        <f>Cartilha_GLOBAL!$E1053</f>
        <v>4607.41</v>
      </c>
      <c r="F1053" s="182">
        <f>Cartilha_GLOBAL!$F1053</f>
        <v>5655.14</v>
      </c>
      <c r="G1053" s="108"/>
      <c r="H1053" s="107">
        <f t="shared" si="65"/>
        <v>0</v>
      </c>
      <c r="I1053" s="143">
        <f t="shared" si="66"/>
        <v>0</v>
      </c>
      <c r="J1053" s="142"/>
      <c r="K1053" s="146"/>
      <c r="L1053" s="7" t="str">
        <f t="shared" si="67"/>
        <v/>
      </c>
      <c r="M1053" s="7" t="str">
        <f t="shared" si="68"/>
        <v/>
      </c>
      <c r="N1053" s="7" t="str">
        <f>Cartilha_GLOBAL!N1053</f>
        <v/>
      </c>
      <c r="O1053" s="144"/>
      <c r="Q1053" s="151"/>
      <c r="R1053" s="152">
        <v>0</v>
      </c>
      <c r="T1053" s="153">
        <f>IF(Cartilha_GLOBAL!R1053=0,0,IF(Cartilha_GLOBAL!R1053&gt;0,"c","b"))</f>
        <v>0</v>
      </c>
    </row>
    <row r="1054" ht="22.5" hidden="1" spans="1:20">
      <c r="A1054" s="158">
        <f>Cartilha_GLOBAL!A1054</f>
        <v>102752</v>
      </c>
      <c r="B1054" s="94" t="str">
        <f>Cartilha_GLOBAL!B1054</f>
        <v>SINAPI</v>
      </c>
      <c r="C1054" s="104" t="str">
        <f>Cartilha_GLOBAL!C1054</f>
        <v>BOCA PARA BUEIRO SIMPLES TUBULAR D = 100 CM EM CONCRETO, ALAS COM ESCONSIDADE DE 30°, INCLUINDO FÔRMAS E MATERIAIS. AF_07/2021</v>
      </c>
      <c r="D1054" s="94" t="str">
        <f>Cartilha_GLOBAL!D1054</f>
        <v>UN</v>
      </c>
      <c r="E1054" s="105">
        <f>Cartilha_GLOBAL!$E1054</f>
        <v>7341.32</v>
      </c>
      <c r="F1054" s="182">
        <f>Cartilha_GLOBAL!$F1054</f>
        <v>9010.74</v>
      </c>
      <c r="G1054" s="108"/>
      <c r="H1054" s="107">
        <f t="shared" si="65"/>
        <v>0</v>
      </c>
      <c r="I1054" s="143">
        <f t="shared" si="66"/>
        <v>0</v>
      </c>
      <c r="J1054" s="142"/>
      <c r="K1054" s="146"/>
      <c r="L1054" s="7" t="str">
        <f t="shared" si="67"/>
        <v/>
      </c>
      <c r="M1054" s="7" t="str">
        <f t="shared" si="68"/>
        <v/>
      </c>
      <c r="N1054" s="7" t="str">
        <f>Cartilha_GLOBAL!N1054</f>
        <v/>
      </c>
      <c r="O1054" s="144"/>
      <c r="Q1054" s="151"/>
      <c r="R1054" s="152">
        <v>0</v>
      </c>
      <c r="T1054" s="153">
        <f>IF(Cartilha_GLOBAL!R1054=0,0,IF(Cartilha_GLOBAL!R1054&gt;0,"c","b"))</f>
        <v>0</v>
      </c>
    </row>
    <row r="1055" ht="22.5" hidden="1" spans="1:20">
      <c r="A1055" s="158">
        <f>Cartilha_GLOBAL!A1055</f>
        <v>102753</v>
      </c>
      <c r="B1055" s="94" t="str">
        <f>Cartilha_GLOBAL!B1055</f>
        <v>SINAPI</v>
      </c>
      <c r="C1055" s="104" t="str">
        <f>Cartilha_GLOBAL!C1055</f>
        <v>BOCA PARA BUEIRO SIMPLES TUBULAR D = 120 CM EM CONCRETO, ALAS COM ESCONSIDADE DE 30°, INCLUINDO FÔRMAS E MATERIAIS. AF_07/2021</v>
      </c>
      <c r="D1055" s="94" t="str">
        <f>Cartilha_GLOBAL!D1055</f>
        <v>UN</v>
      </c>
      <c r="E1055" s="105">
        <f>Cartilha_GLOBAL!$E1055</f>
        <v>10869.26</v>
      </c>
      <c r="F1055" s="182">
        <f>Cartilha_GLOBAL!$F1055</f>
        <v>13340.93</v>
      </c>
      <c r="G1055" s="108"/>
      <c r="H1055" s="107">
        <f t="shared" si="65"/>
        <v>0</v>
      </c>
      <c r="I1055" s="143">
        <f t="shared" si="66"/>
        <v>0</v>
      </c>
      <c r="J1055" s="142"/>
      <c r="K1055" s="146"/>
      <c r="L1055" s="7" t="str">
        <f t="shared" si="67"/>
        <v/>
      </c>
      <c r="M1055" s="7" t="str">
        <f t="shared" si="68"/>
        <v/>
      </c>
      <c r="N1055" s="7" t="str">
        <f>Cartilha_GLOBAL!N1055</f>
        <v/>
      </c>
      <c r="O1055" s="144"/>
      <c r="Q1055" s="151"/>
      <c r="R1055" s="152">
        <v>0</v>
      </c>
      <c r="T1055" s="153">
        <f>IF(Cartilha_GLOBAL!R1055=0,0,IF(Cartilha_GLOBAL!R1055&gt;0,"c","b"))</f>
        <v>0</v>
      </c>
    </row>
    <row r="1056" ht="22.5" hidden="1" spans="1:20">
      <c r="A1056" s="158">
        <f>Cartilha_GLOBAL!A1056</f>
        <v>102754</v>
      </c>
      <c r="B1056" s="94" t="str">
        <f>Cartilha_GLOBAL!B1056</f>
        <v>SINAPI</v>
      </c>
      <c r="C1056" s="104" t="str">
        <f>Cartilha_GLOBAL!C1056</f>
        <v>BOCA PARA BUEIRO SIMPLES TUBULAR D = 150 CM EM CONCRETO, ALAS COM ESCONSIDADE DE 30°, INCLUINDO FÔRMAS E MATERIAIS. AF_07/2021</v>
      </c>
      <c r="D1056" s="94" t="str">
        <f>Cartilha_GLOBAL!D1056</f>
        <v>UN</v>
      </c>
      <c r="E1056" s="105">
        <f>Cartilha_GLOBAL!$E1056</f>
        <v>20648.56</v>
      </c>
      <c r="F1056" s="182">
        <f>Cartilha_GLOBAL!$F1056</f>
        <v>25344.04</v>
      </c>
      <c r="G1056" s="108"/>
      <c r="H1056" s="107">
        <f t="shared" si="65"/>
        <v>0</v>
      </c>
      <c r="I1056" s="143">
        <f t="shared" si="66"/>
        <v>0</v>
      </c>
      <c r="J1056" s="142"/>
      <c r="K1056" s="146"/>
      <c r="L1056" s="7" t="str">
        <f t="shared" si="67"/>
        <v/>
      </c>
      <c r="M1056" s="7" t="str">
        <f t="shared" si="68"/>
        <v/>
      </c>
      <c r="N1056" s="7" t="str">
        <f>Cartilha_GLOBAL!N1056</f>
        <v/>
      </c>
      <c r="O1056" s="144"/>
      <c r="Q1056" s="151"/>
      <c r="R1056" s="152">
        <v>0</v>
      </c>
      <c r="T1056" s="153">
        <f>IF(Cartilha_GLOBAL!R1056=0,0,IF(Cartilha_GLOBAL!R1056&gt;0,"c","b"))</f>
        <v>0</v>
      </c>
    </row>
    <row r="1057" ht="22.5" hidden="1" spans="1:20">
      <c r="A1057" s="158">
        <f>Cartilha_GLOBAL!A1057</f>
        <v>102755</v>
      </c>
      <c r="B1057" s="94" t="str">
        <f>Cartilha_GLOBAL!B1057</f>
        <v>SINAPI</v>
      </c>
      <c r="C1057" s="104" t="str">
        <f>Cartilha_GLOBAL!C1057</f>
        <v>BOCA PARA BUEIRO DUPLO TUBULAR D = 100 CM EM CONCRETO, ALAS COM ESCONSIDADE DE 30°, INCLUINDO FÔRMAS E MATERIAIS. AF_07/2021</v>
      </c>
      <c r="D1057" s="94" t="str">
        <f>Cartilha_GLOBAL!D1057</f>
        <v>UN</v>
      </c>
      <c r="E1057" s="105">
        <f>Cartilha_GLOBAL!$E1057</f>
        <v>10243.12</v>
      </c>
      <c r="F1057" s="182">
        <f>Cartilha_GLOBAL!$F1057</f>
        <v>12572.41</v>
      </c>
      <c r="G1057" s="108"/>
      <c r="H1057" s="107">
        <f t="shared" si="65"/>
        <v>0</v>
      </c>
      <c r="I1057" s="143">
        <f t="shared" si="66"/>
        <v>0</v>
      </c>
      <c r="J1057" s="142"/>
      <c r="K1057" s="146"/>
      <c r="L1057" s="7" t="str">
        <f t="shared" si="67"/>
        <v/>
      </c>
      <c r="M1057" s="7" t="str">
        <f t="shared" si="68"/>
        <v/>
      </c>
      <c r="N1057" s="7" t="str">
        <f>Cartilha_GLOBAL!N1057</f>
        <v/>
      </c>
      <c r="O1057" s="144"/>
      <c r="Q1057" s="151"/>
      <c r="R1057" s="152">
        <v>0</v>
      </c>
      <c r="T1057" s="153">
        <f>IF(Cartilha_GLOBAL!R1057=0,0,IF(Cartilha_GLOBAL!R1057&gt;0,"c","b"))</f>
        <v>0</v>
      </c>
    </row>
    <row r="1058" ht="22.5" hidden="1" spans="1:20">
      <c r="A1058" s="158">
        <f>Cartilha_GLOBAL!A1058</f>
        <v>102756</v>
      </c>
      <c r="B1058" s="94" t="str">
        <f>Cartilha_GLOBAL!B1058</f>
        <v>SINAPI</v>
      </c>
      <c r="C1058" s="104" t="str">
        <f>Cartilha_GLOBAL!C1058</f>
        <v>BOCA PARA BUEIRO DUPLO TUBULAR D = 120 CM EM CONCRETO, ALAS COM ESCONSIDADE DE 30°, INCLUINDO FÔRMAS E MATERIAIS. AF_07/2021</v>
      </c>
      <c r="D1058" s="94" t="str">
        <f>Cartilha_GLOBAL!D1058</f>
        <v>UN</v>
      </c>
      <c r="E1058" s="105">
        <f>Cartilha_GLOBAL!$E1058</f>
        <v>15214.74</v>
      </c>
      <c r="F1058" s="182">
        <f>Cartilha_GLOBAL!$F1058</f>
        <v>18674.57</v>
      </c>
      <c r="G1058" s="108"/>
      <c r="H1058" s="107">
        <f t="shared" si="65"/>
        <v>0</v>
      </c>
      <c r="I1058" s="143">
        <f t="shared" si="66"/>
        <v>0</v>
      </c>
      <c r="J1058" s="142"/>
      <c r="K1058" s="146"/>
      <c r="L1058" s="7" t="str">
        <f t="shared" si="67"/>
        <v/>
      </c>
      <c r="M1058" s="7" t="str">
        <f t="shared" si="68"/>
        <v/>
      </c>
      <c r="N1058" s="7" t="str">
        <f>Cartilha_GLOBAL!N1058</f>
        <v/>
      </c>
      <c r="O1058" s="144"/>
      <c r="Q1058" s="151"/>
      <c r="R1058" s="152">
        <v>0</v>
      </c>
      <c r="T1058" s="153">
        <f>IF(Cartilha_GLOBAL!R1058=0,0,IF(Cartilha_GLOBAL!R1058&gt;0,"c","b"))</f>
        <v>0</v>
      </c>
    </row>
    <row r="1059" ht="22.5" hidden="1" spans="1:20">
      <c r="A1059" s="158">
        <f>Cartilha_GLOBAL!A1059</f>
        <v>102757</v>
      </c>
      <c r="B1059" s="94" t="str">
        <f>Cartilha_GLOBAL!B1059</f>
        <v>SINAPI</v>
      </c>
      <c r="C1059" s="104" t="str">
        <f>Cartilha_GLOBAL!C1059</f>
        <v>BOCA PARA BUEIRO DUPLO TUBULAR D = 150 CM EM CONCRETO, ALAS COM ESCONSIDADE DE 30°, INCLUINDO FÔRMAS E MATERIAIS. AF_07/2021</v>
      </c>
      <c r="D1059" s="94" t="str">
        <f>Cartilha_GLOBAL!D1059</f>
        <v>UN</v>
      </c>
      <c r="E1059" s="105">
        <f>Cartilha_GLOBAL!$E1059</f>
        <v>28283.96</v>
      </c>
      <c r="F1059" s="182">
        <f>Cartilha_GLOBAL!$F1059</f>
        <v>34715.73</v>
      </c>
      <c r="G1059" s="108"/>
      <c r="H1059" s="107">
        <f t="shared" si="65"/>
        <v>0</v>
      </c>
      <c r="I1059" s="143">
        <f t="shared" si="66"/>
        <v>0</v>
      </c>
      <c r="J1059" s="142"/>
      <c r="K1059" s="146"/>
      <c r="L1059" s="7" t="str">
        <f t="shared" si="67"/>
        <v/>
      </c>
      <c r="M1059" s="7" t="str">
        <f t="shared" si="68"/>
        <v/>
      </c>
      <c r="N1059" s="7" t="str">
        <f>Cartilha_GLOBAL!N1059</f>
        <v/>
      </c>
      <c r="O1059" s="144"/>
      <c r="Q1059" s="151"/>
      <c r="R1059" s="152">
        <v>0</v>
      </c>
      <c r="T1059" s="153">
        <f>IF(Cartilha_GLOBAL!R1059=0,0,IF(Cartilha_GLOBAL!R1059&gt;0,"c","b"))</f>
        <v>0</v>
      </c>
    </row>
    <row r="1060" ht="22.5" hidden="1" spans="1:20">
      <c r="A1060" s="158">
        <f>Cartilha_GLOBAL!A1060</f>
        <v>102758</v>
      </c>
      <c r="B1060" s="94" t="str">
        <f>Cartilha_GLOBAL!B1060</f>
        <v>SINAPI</v>
      </c>
      <c r="C1060" s="104" t="str">
        <f>Cartilha_GLOBAL!C1060</f>
        <v>BOCA PARA BUEIRO TRIPLO TUBULAR D = 100 CM EM CONCRETO, ALAS COM ESCONSIDADE DE 30°, INCLUINDO FÔRMAS E MATERIAIS. AF_07/2021</v>
      </c>
      <c r="D1060" s="94" t="str">
        <f>Cartilha_GLOBAL!D1060</f>
        <v>UN</v>
      </c>
      <c r="E1060" s="105">
        <f>Cartilha_GLOBAL!$E1060</f>
        <v>13159.74</v>
      </c>
      <c r="F1060" s="182">
        <f>Cartilha_GLOBAL!$F1060</f>
        <v>16152.26</v>
      </c>
      <c r="G1060" s="108"/>
      <c r="H1060" s="107">
        <f t="shared" si="65"/>
        <v>0</v>
      </c>
      <c r="I1060" s="143">
        <f t="shared" si="66"/>
        <v>0</v>
      </c>
      <c r="J1060" s="142"/>
      <c r="K1060" s="146"/>
      <c r="L1060" s="7" t="str">
        <f t="shared" si="67"/>
        <v/>
      </c>
      <c r="M1060" s="7" t="str">
        <f t="shared" si="68"/>
        <v/>
      </c>
      <c r="N1060" s="7" t="str">
        <f>Cartilha_GLOBAL!N1060</f>
        <v/>
      </c>
      <c r="O1060" s="144"/>
      <c r="Q1060" s="151"/>
      <c r="R1060" s="152">
        <v>0</v>
      </c>
      <c r="T1060" s="153">
        <f>IF(Cartilha_GLOBAL!R1060=0,0,IF(Cartilha_GLOBAL!R1060&gt;0,"c","b"))</f>
        <v>0</v>
      </c>
    </row>
    <row r="1061" ht="22.5" hidden="1" spans="1:20">
      <c r="A1061" s="158">
        <f>Cartilha_GLOBAL!A1061</f>
        <v>102759</v>
      </c>
      <c r="B1061" s="94" t="str">
        <f>Cartilha_GLOBAL!B1061</f>
        <v>SINAPI</v>
      </c>
      <c r="C1061" s="104" t="str">
        <f>Cartilha_GLOBAL!C1061</f>
        <v>BOCA PARA BUEIRO TRIPLO TUBULAR D = 120 CM EM CONCRETO, ALAS COM ESCONSIDADE DE 30°, INCLUINDO FÔRMAS E MATERIAIS. AF_07/2021</v>
      </c>
      <c r="D1061" s="94" t="str">
        <f>Cartilha_GLOBAL!D1061</f>
        <v>UN</v>
      </c>
      <c r="E1061" s="105">
        <f>Cartilha_GLOBAL!$E1061</f>
        <v>19582.75</v>
      </c>
      <c r="F1061" s="182">
        <f>Cartilha_GLOBAL!$F1061</f>
        <v>24035.87</v>
      </c>
      <c r="G1061" s="108"/>
      <c r="H1061" s="107">
        <f t="shared" si="65"/>
        <v>0</v>
      </c>
      <c r="I1061" s="143">
        <f t="shared" si="66"/>
        <v>0</v>
      </c>
      <c r="J1061" s="142"/>
      <c r="K1061" s="146"/>
      <c r="L1061" s="7" t="str">
        <f t="shared" si="67"/>
        <v/>
      </c>
      <c r="M1061" s="7" t="str">
        <f t="shared" si="68"/>
        <v/>
      </c>
      <c r="N1061" s="7" t="str">
        <f>Cartilha_GLOBAL!N1061</f>
        <v/>
      </c>
      <c r="O1061" s="144"/>
      <c r="Q1061" s="151"/>
      <c r="R1061" s="152">
        <v>0</v>
      </c>
      <c r="T1061" s="153">
        <f>IF(Cartilha_GLOBAL!R1061=0,0,IF(Cartilha_GLOBAL!R1061&gt;0,"c","b"))</f>
        <v>0</v>
      </c>
    </row>
    <row r="1062" ht="22.5" hidden="1" spans="1:20">
      <c r="A1062" s="158">
        <f>Cartilha_GLOBAL!A1062</f>
        <v>102760</v>
      </c>
      <c r="B1062" s="94" t="str">
        <f>Cartilha_GLOBAL!B1062</f>
        <v>SINAPI</v>
      </c>
      <c r="C1062" s="104" t="str">
        <f>Cartilha_GLOBAL!C1062</f>
        <v>BOCA PARA BUEIRO TRIPLO TUBULAR D = 150 CM EM CONCRETO, ALAS COM ESCONSIDADE DE 30°, INCLUINDO FÔRMAS E MATERIAIS. AF_07/2021</v>
      </c>
      <c r="D1062" s="94" t="str">
        <f>Cartilha_GLOBAL!D1062</f>
        <v>UN</v>
      </c>
      <c r="E1062" s="105">
        <f>Cartilha_GLOBAL!$E1062</f>
        <v>36069.03</v>
      </c>
      <c r="F1062" s="182">
        <f>Cartilha_GLOBAL!$F1062</f>
        <v>44271.13</v>
      </c>
      <c r="G1062" s="108"/>
      <c r="H1062" s="107">
        <f t="shared" si="65"/>
        <v>0</v>
      </c>
      <c r="I1062" s="143">
        <f t="shared" si="66"/>
        <v>0</v>
      </c>
      <c r="J1062" s="142"/>
      <c r="K1062" s="146"/>
      <c r="L1062" s="7" t="str">
        <f t="shared" si="67"/>
        <v/>
      </c>
      <c r="M1062" s="7" t="str">
        <f t="shared" si="68"/>
        <v/>
      </c>
      <c r="N1062" s="7" t="str">
        <f>Cartilha_GLOBAL!N1062</f>
        <v/>
      </c>
      <c r="O1062" s="144"/>
      <c r="Q1062" s="151"/>
      <c r="R1062" s="152">
        <v>0</v>
      </c>
      <c r="T1062" s="153">
        <f>IF(Cartilha_GLOBAL!R1062=0,0,IF(Cartilha_GLOBAL!R1062&gt;0,"c","b"))</f>
        <v>0</v>
      </c>
    </row>
    <row r="1063" ht="22.5" hidden="1" spans="1:20">
      <c r="A1063" s="158">
        <f>Cartilha_GLOBAL!A1063</f>
        <v>102761</v>
      </c>
      <c r="B1063" s="94" t="str">
        <f>Cartilha_GLOBAL!B1063</f>
        <v>SINAPI</v>
      </c>
      <c r="C1063" s="104" t="str">
        <f>Cartilha_GLOBAL!C1063</f>
        <v>BOCA PARA BUEIRO SIMPLES CELULAR 150 X 150 CM EM CONCRETO, ALAS COM ESCONSIDADE DE 30°, INCLUINDO FÔRMAS E MATERIAIS. AF_07/2021</v>
      </c>
      <c r="D1063" s="94" t="str">
        <f>Cartilha_GLOBAL!D1063</f>
        <v>UN</v>
      </c>
      <c r="E1063" s="105">
        <f>Cartilha_GLOBAL!$E1063</f>
        <v>12660.5</v>
      </c>
      <c r="F1063" s="182">
        <f>Cartilha_GLOBAL!$F1063</f>
        <v>15539.5</v>
      </c>
      <c r="G1063" s="108"/>
      <c r="H1063" s="107">
        <f t="shared" si="65"/>
        <v>0</v>
      </c>
      <c r="I1063" s="143">
        <f t="shared" si="66"/>
        <v>0</v>
      </c>
      <c r="J1063" s="142"/>
      <c r="K1063" s="146"/>
      <c r="L1063" s="7" t="str">
        <f t="shared" si="67"/>
        <v/>
      </c>
      <c r="M1063" s="7" t="str">
        <f t="shared" si="68"/>
        <v/>
      </c>
      <c r="N1063" s="7" t="str">
        <f>Cartilha_GLOBAL!N1063</f>
        <v/>
      </c>
      <c r="O1063" s="144"/>
      <c r="Q1063" s="151"/>
      <c r="R1063" s="152">
        <v>0</v>
      </c>
      <c r="T1063" s="153">
        <f>IF(Cartilha_GLOBAL!R1063=0,0,IF(Cartilha_GLOBAL!R1063&gt;0,"c","b"))</f>
        <v>0</v>
      </c>
    </row>
    <row r="1064" ht="22.5" hidden="1" spans="1:20">
      <c r="A1064" s="158">
        <f>Cartilha_GLOBAL!A1064</f>
        <v>102762</v>
      </c>
      <c r="B1064" s="94" t="str">
        <f>Cartilha_GLOBAL!B1064</f>
        <v>SINAPI</v>
      </c>
      <c r="C1064" s="104" t="str">
        <f>Cartilha_GLOBAL!C1064</f>
        <v>BOCA PARA BUEIRO SIMPLES CELULAR 200 X 200 CM EM CONCRETO, ALAS COM ESCONSIDADE DE 30°, INCLUINDO FÔRMAS E MATERIAIS. AF_07/2021</v>
      </c>
      <c r="D1064" s="94" t="str">
        <f>Cartilha_GLOBAL!D1064</f>
        <v>UN</v>
      </c>
      <c r="E1064" s="105">
        <f>Cartilha_GLOBAL!$E1064</f>
        <v>19477.83</v>
      </c>
      <c r="F1064" s="182">
        <f>Cartilha_GLOBAL!$F1064</f>
        <v>23907.09</v>
      </c>
      <c r="G1064" s="108"/>
      <c r="H1064" s="107">
        <f t="shared" si="65"/>
        <v>0</v>
      </c>
      <c r="I1064" s="143">
        <f t="shared" si="66"/>
        <v>0</v>
      </c>
      <c r="J1064" s="142"/>
      <c r="K1064" s="146"/>
      <c r="L1064" s="7" t="str">
        <f t="shared" si="67"/>
        <v/>
      </c>
      <c r="M1064" s="7" t="str">
        <f t="shared" si="68"/>
        <v/>
      </c>
      <c r="N1064" s="7" t="str">
        <f>Cartilha_GLOBAL!N1064</f>
        <v/>
      </c>
      <c r="O1064" s="144"/>
      <c r="Q1064" s="151"/>
      <c r="R1064" s="152">
        <v>0</v>
      </c>
      <c r="T1064" s="153">
        <f>IF(Cartilha_GLOBAL!R1064=0,0,IF(Cartilha_GLOBAL!R1064&gt;0,"c","b"))</f>
        <v>0</v>
      </c>
    </row>
    <row r="1065" ht="22.5" hidden="1" spans="1:20">
      <c r="A1065" s="158">
        <f>Cartilha_GLOBAL!A1065</f>
        <v>102763</v>
      </c>
      <c r="B1065" s="94" t="str">
        <f>Cartilha_GLOBAL!B1065</f>
        <v>SINAPI</v>
      </c>
      <c r="C1065" s="104" t="str">
        <f>Cartilha_GLOBAL!C1065</f>
        <v>BOCA PARA BUEIRO SIMPLES CELULAR 250 X 250 CM EM CONCRETO, ALAS COM ESCONSIDADE DE 30°, INCLUINDO FÔRMAS E MATERIAIS. AF_07/2021</v>
      </c>
      <c r="D1065" s="94" t="str">
        <f>Cartilha_GLOBAL!D1065</f>
        <v>UN</v>
      </c>
      <c r="E1065" s="105">
        <f>Cartilha_GLOBAL!$E1065</f>
        <v>27069.37</v>
      </c>
      <c r="F1065" s="182">
        <f>Cartilha_GLOBAL!$F1065</f>
        <v>33224.94</v>
      </c>
      <c r="G1065" s="108"/>
      <c r="H1065" s="107">
        <f t="shared" si="65"/>
        <v>0</v>
      </c>
      <c r="I1065" s="143">
        <f t="shared" si="66"/>
        <v>0</v>
      </c>
      <c r="J1065" s="142"/>
      <c r="K1065" s="146"/>
      <c r="L1065" s="7" t="str">
        <f t="shared" si="67"/>
        <v/>
      </c>
      <c r="M1065" s="7" t="str">
        <f t="shared" si="68"/>
        <v/>
      </c>
      <c r="N1065" s="7" t="str">
        <f>Cartilha_GLOBAL!N1065</f>
        <v/>
      </c>
      <c r="O1065" s="144"/>
      <c r="Q1065" s="151"/>
      <c r="R1065" s="152">
        <v>0</v>
      </c>
      <c r="T1065" s="153">
        <f>IF(Cartilha_GLOBAL!R1065=0,0,IF(Cartilha_GLOBAL!R1065&gt;0,"c","b"))</f>
        <v>0</v>
      </c>
    </row>
    <row r="1066" ht="22.5" hidden="1" spans="1:20">
      <c r="A1066" s="158">
        <f>Cartilha_GLOBAL!A1066</f>
        <v>102764</v>
      </c>
      <c r="B1066" s="94" t="str">
        <f>Cartilha_GLOBAL!B1066</f>
        <v>SINAPI</v>
      </c>
      <c r="C1066" s="104" t="str">
        <f>Cartilha_GLOBAL!C1066</f>
        <v>BOCA PARA BUEIRO SIMPLES CELULAR 300 X 300 CM EM CONCRETO, ALAS COM ESCONSIDADE DE 30°, INCLUINDO FÔRMAS E MATERIAIS. AF_07/2021</v>
      </c>
      <c r="D1066" s="94" t="str">
        <f>Cartilha_GLOBAL!D1066</f>
        <v>UN</v>
      </c>
      <c r="E1066" s="105">
        <f>Cartilha_GLOBAL!$E1066</f>
        <v>38073.08</v>
      </c>
      <c r="F1066" s="182">
        <f>Cartilha_GLOBAL!$F1066</f>
        <v>46730.9</v>
      </c>
      <c r="G1066" s="108"/>
      <c r="H1066" s="107">
        <f t="shared" si="65"/>
        <v>0</v>
      </c>
      <c r="I1066" s="143">
        <f t="shared" si="66"/>
        <v>0</v>
      </c>
      <c r="J1066" s="142"/>
      <c r="K1066" s="146"/>
      <c r="L1066" s="7" t="str">
        <f t="shared" si="67"/>
        <v/>
      </c>
      <c r="M1066" s="7" t="str">
        <f t="shared" si="68"/>
        <v/>
      </c>
      <c r="N1066" s="7" t="str">
        <f>Cartilha_GLOBAL!N1066</f>
        <v/>
      </c>
      <c r="O1066" s="144"/>
      <c r="Q1066" s="151"/>
      <c r="R1066" s="152">
        <v>0</v>
      </c>
      <c r="T1066" s="153">
        <f>IF(Cartilha_GLOBAL!R1066=0,0,IF(Cartilha_GLOBAL!R1066&gt;0,"c","b"))</f>
        <v>0</v>
      </c>
    </row>
    <row r="1067" ht="22.5" hidden="1" spans="1:20">
      <c r="A1067" s="158">
        <f>Cartilha_GLOBAL!A1067</f>
        <v>102765</v>
      </c>
      <c r="B1067" s="94" t="str">
        <f>Cartilha_GLOBAL!B1067</f>
        <v>SINAPI</v>
      </c>
      <c r="C1067" s="104" t="str">
        <f>Cartilha_GLOBAL!C1067</f>
        <v>BOCA PARA BUEIRO DUPLO CELULAR 150 X 150 CM EM CONCRETO, ALAS COM ESCONSIDADE DE 30°, INCLUINDO FÔRMAS E MATERIAIS. AF_07/2021</v>
      </c>
      <c r="D1067" s="94" t="str">
        <f>Cartilha_GLOBAL!D1067</f>
        <v>UN</v>
      </c>
      <c r="E1067" s="105">
        <f>Cartilha_GLOBAL!$E1067</f>
        <v>15715.42</v>
      </c>
      <c r="F1067" s="182">
        <f>Cartilha_GLOBAL!$F1067</f>
        <v>19289.11</v>
      </c>
      <c r="G1067" s="108"/>
      <c r="H1067" s="107">
        <f t="shared" si="65"/>
        <v>0</v>
      </c>
      <c r="I1067" s="143">
        <f t="shared" si="66"/>
        <v>0</v>
      </c>
      <c r="J1067" s="142"/>
      <c r="K1067" s="146"/>
      <c r="L1067" s="7" t="str">
        <f t="shared" si="67"/>
        <v/>
      </c>
      <c r="M1067" s="7" t="str">
        <f t="shared" si="68"/>
        <v/>
      </c>
      <c r="N1067" s="7" t="str">
        <f>Cartilha_GLOBAL!N1067</f>
        <v/>
      </c>
      <c r="O1067" s="144"/>
      <c r="Q1067" s="151"/>
      <c r="R1067" s="152">
        <v>0</v>
      </c>
      <c r="T1067" s="153">
        <f>IF(Cartilha_GLOBAL!R1067=0,0,IF(Cartilha_GLOBAL!R1067&gt;0,"c","b"))</f>
        <v>0</v>
      </c>
    </row>
    <row r="1068" ht="22.5" hidden="1" spans="1:20">
      <c r="A1068" s="158">
        <f>Cartilha_GLOBAL!A1068</f>
        <v>102766</v>
      </c>
      <c r="B1068" s="94" t="str">
        <f>Cartilha_GLOBAL!B1068</f>
        <v>SINAPI</v>
      </c>
      <c r="C1068" s="104" t="str">
        <f>Cartilha_GLOBAL!C1068</f>
        <v>BOCA PARA BUEIRO DUPLO CELULAR 200 X 200 CM EM CONCRETO, ALAS COM ESCONSIDADE DE 30°, INCLUINDO FÔRMAS E MATERIAIS. AF_07/2021</v>
      </c>
      <c r="D1068" s="94" t="str">
        <f>Cartilha_GLOBAL!D1068</f>
        <v>UN</v>
      </c>
      <c r="E1068" s="105">
        <f>Cartilha_GLOBAL!$E1068</f>
        <v>23590.23</v>
      </c>
      <c r="F1068" s="182">
        <f>Cartilha_GLOBAL!$F1068</f>
        <v>28954.65</v>
      </c>
      <c r="G1068" s="108"/>
      <c r="H1068" s="107">
        <f t="shared" si="65"/>
        <v>0</v>
      </c>
      <c r="I1068" s="143">
        <f t="shared" si="66"/>
        <v>0</v>
      </c>
      <c r="J1068" s="142"/>
      <c r="K1068" s="146"/>
      <c r="L1068" s="7" t="str">
        <f t="shared" si="67"/>
        <v/>
      </c>
      <c r="M1068" s="7" t="str">
        <f t="shared" si="68"/>
        <v/>
      </c>
      <c r="N1068" s="7" t="str">
        <f>Cartilha_GLOBAL!N1068</f>
        <v/>
      </c>
      <c r="O1068" s="144"/>
      <c r="Q1068" s="151"/>
      <c r="R1068" s="152">
        <v>0</v>
      </c>
      <c r="T1068" s="153">
        <f>IF(Cartilha_GLOBAL!R1068=0,0,IF(Cartilha_GLOBAL!R1068&gt;0,"c","b"))</f>
        <v>0</v>
      </c>
    </row>
    <row r="1069" ht="22.5" hidden="1" spans="1:20">
      <c r="A1069" s="158">
        <f>Cartilha_GLOBAL!A1069</f>
        <v>102767</v>
      </c>
      <c r="B1069" s="94" t="str">
        <f>Cartilha_GLOBAL!B1069</f>
        <v>SINAPI</v>
      </c>
      <c r="C1069" s="104" t="str">
        <f>Cartilha_GLOBAL!C1069</f>
        <v>BOCA PARA BUEIRO DUPLO CELULAR 250 X 250 CM EM CONCRETO, ALAS COM ESCONSIDADE DE 30°, INCLUINDO FÔRMAS E MATERIAIS. AF_07/2021</v>
      </c>
      <c r="D1069" s="94" t="str">
        <f>Cartilha_GLOBAL!D1069</f>
        <v>UN</v>
      </c>
      <c r="E1069" s="105">
        <f>Cartilha_GLOBAL!$E1069</f>
        <v>33022.13</v>
      </c>
      <c r="F1069" s="182">
        <f>Cartilha_GLOBAL!$F1069</f>
        <v>40531.36</v>
      </c>
      <c r="G1069" s="108"/>
      <c r="H1069" s="107">
        <f t="shared" si="65"/>
        <v>0</v>
      </c>
      <c r="I1069" s="143">
        <f t="shared" si="66"/>
        <v>0</v>
      </c>
      <c r="J1069" s="142"/>
      <c r="K1069" s="146"/>
      <c r="L1069" s="7" t="str">
        <f t="shared" si="67"/>
        <v/>
      </c>
      <c r="M1069" s="7" t="str">
        <f t="shared" si="68"/>
        <v/>
      </c>
      <c r="N1069" s="7" t="str">
        <f>Cartilha_GLOBAL!N1069</f>
        <v/>
      </c>
      <c r="O1069" s="144"/>
      <c r="Q1069" s="151"/>
      <c r="R1069" s="152">
        <v>0</v>
      </c>
      <c r="T1069" s="153">
        <f>IF(Cartilha_GLOBAL!R1069=0,0,IF(Cartilha_GLOBAL!R1069&gt;0,"c","b"))</f>
        <v>0</v>
      </c>
    </row>
    <row r="1070" ht="22.5" hidden="1" spans="1:20">
      <c r="A1070" s="158">
        <f>Cartilha_GLOBAL!A1070</f>
        <v>102768</v>
      </c>
      <c r="B1070" s="94" t="str">
        <f>Cartilha_GLOBAL!B1070</f>
        <v>SINAPI</v>
      </c>
      <c r="C1070" s="104" t="str">
        <f>Cartilha_GLOBAL!C1070</f>
        <v>BOCA PARA BUEIRO DUPLO CELULAR 300 X 300 CM EM CONCRETO, ALAS COM ESCONSIDADE DE 30°, INCLUINDO FÔRMAS E MATERIAIS. AF_07/2021</v>
      </c>
      <c r="D1070" s="94" t="str">
        <f>Cartilha_GLOBAL!D1070</f>
        <v>UN</v>
      </c>
      <c r="E1070" s="105">
        <f>Cartilha_GLOBAL!$E1070</f>
        <v>46032.44</v>
      </c>
      <c r="F1070" s="182">
        <f>Cartilha_GLOBAL!$F1070</f>
        <v>56500.22</v>
      </c>
      <c r="G1070" s="108"/>
      <c r="H1070" s="107">
        <f t="shared" si="65"/>
        <v>0</v>
      </c>
      <c r="I1070" s="143">
        <f t="shared" si="66"/>
        <v>0</v>
      </c>
      <c r="J1070" s="142"/>
      <c r="K1070" s="146"/>
      <c r="L1070" s="7" t="str">
        <f t="shared" si="67"/>
        <v/>
      </c>
      <c r="M1070" s="7" t="str">
        <f t="shared" si="68"/>
        <v/>
      </c>
      <c r="N1070" s="7" t="str">
        <f>Cartilha_GLOBAL!N1070</f>
        <v/>
      </c>
      <c r="O1070" s="144"/>
      <c r="Q1070" s="151"/>
      <c r="R1070" s="152">
        <v>0</v>
      </c>
      <c r="T1070" s="153">
        <f>IF(Cartilha_GLOBAL!R1070=0,0,IF(Cartilha_GLOBAL!R1070&gt;0,"c","b"))</f>
        <v>0</v>
      </c>
    </row>
    <row r="1071" ht="22.5" hidden="1" spans="1:20">
      <c r="A1071" s="158">
        <f>Cartilha_GLOBAL!A1071</f>
        <v>102769</v>
      </c>
      <c r="B1071" s="94" t="str">
        <f>Cartilha_GLOBAL!B1071</f>
        <v>SINAPI</v>
      </c>
      <c r="C1071" s="104" t="str">
        <f>Cartilha_GLOBAL!C1071</f>
        <v>BOCA PARA BUEIRO TRIPLO CELULAR 150 X 150 CM EM CONCRETO, ALAS COM ESCONSIDADE DE 30°, INCLUINDO FÔRMAS E MATERIAIS. AF_07/2021</v>
      </c>
      <c r="D1071" s="94" t="str">
        <f>Cartilha_GLOBAL!D1071</f>
        <v>UN</v>
      </c>
      <c r="E1071" s="105">
        <f>Cartilha_GLOBAL!$E1071</f>
        <v>18126.27</v>
      </c>
      <c r="F1071" s="182">
        <f>Cartilha_GLOBAL!$F1071</f>
        <v>22248.18</v>
      </c>
      <c r="G1071" s="108"/>
      <c r="H1071" s="107">
        <f t="shared" si="65"/>
        <v>0</v>
      </c>
      <c r="I1071" s="143">
        <f t="shared" si="66"/>
        <v>0</v>
      </c>
      <c r="J1071" s="142"/>
      <c r="K1071" s="146"/>
      <c r="L1071" s="7" t="str">
        <f t="shared" si="67"/>
        <v/>
      </c>
      <c r="M1071" s="7" t="str">
        <f t="shared" si="68"/>
        <v/>
      </c>
      <c r="N1071" s="7" t="str">
        <f>Cartilha_GLOBAL!N1071</f>
        <v/>
      </c>
      <c r="O1071" s="144"/>
      <c r="Q1071" s="151"/>
      <c r="R1071" s="152">
        <v>0</v>
      </c>
      <c r="T1071" s="153">
        <f>IF(Cartilha_GLOBAL!R1071=0,0,IF(Cartilha_GLOBAL!R1071&gt;0,"c","b"))</f>
        <v>0</v>
      </c>
    </row>
    <row r="1072" ht="22.5" hidden="1" spans="1:20">
      <c r="A1072" s="158">
        <f>Cartilha_GLOBAL!A1072</f>
        <v>102770</v>
      </c>
      <c r="B1072" s="94" t="str">
        <f>Cartilha_GLOBAL!B1072</f>
        <v>SINAPI</v>
      </c>
      <c r="C1072" s="104" t="str">
        <f>Cartilha_GLOBAL!C1072</f>
        <v>BOCA PARA BUEIRO TRIPLO CELULAR 200 X 200 CM EM CONCRETO, ALAS COM ESCONSIDADE DE 30°, INCLUINDO FÔRMAS E MATERIAIS. AF_07/2021</v>
      </c>
      <c r="D1072" s="94" t="str">
        <f>Cartilha_GLOBAL!D1072</f>
        <v>UN</v>
      </c>
      <c r="E1072" s="105">
        <f>Cartilha_GLOBAL!$E1072</f>
        <v>27757.53</v>
      </c>
      <c r="F1072" s="182">
        <f>Cartilha_GLOBAL!$F1072</f>
        <v>34069.59</v>
      </c>
      <c r="G1072" s="108"/>
      <c r="H1072" s="107">
        <f t="shared" si="65"/>
        <v>0</v>
      </c>
      <c r="I1072" s="143">
        <f t="shared" si="66"/>
        <v>0</v>
      </c>
      <c r="J1072" s="142"/>
      <c r="K1072" s="146"/>
      <c r="L1072" s="7" t="str">
        <f t="shared" si="67"/>
        <v/>
      </c>
      <c r="M1072" s="7" t="str">
        <f t="shared" si="68"/>
        <v/>
      </c>
      <c r="N1072" s="7" t="str">
        <f>Cartilha_GLOBAL!N1072</f>
        <v/>
      </c>
      <c r="O1072" s="144"/>
      <c r="Q1072" s="151"/>
      <c r="R1072" s="152">
        <v>0</v>
      </c>
      <c r="T1072" s="153">
        <f>IF(Cartilha_GLOBAL!R1072=0,0,IF(Cartilha_GLOBAL!R1072&gt;0,"c","b"))</f>
        <v>0</v>
      </c>
    </row>
    <row r="1073" ht="22.5" hidden="1" spans="1:20">
      <c r="A1073" s="158">
        <f>Cartilha_GLOBAL!A1073</f>
        <v>102771</v>
      </c>
      <c r="B1073" s="94" t="str">
        <f>Cartilha_GLOBAL!B1073</f>
        <v>SINAPI</v>
      </c>
      <c r="C1073" s="104" t="str">
        <f>Cartilha_GLOBAL!C1073</f>
        <v>BOCA PARA BUEIRO TRIPLO CELULAR 250 X 250 CM EM CONCRETO, ALAS COM ESCONSIDADE DE 30°, INCLUINDO FÔRMAS E MATERIAIS. AF_07/2021</v>
      </c>
      <c r="D1073" s="94" t="str">
        <f>Cartilha_GLOBAL!D1073</f>
        <v>UN</v>
      </c>
      <c r="E1073" s="105">
        <f>Cartilha_GLOBAL!$E1073</f>
        <v>38832.54</v>
      </c>
      <c r="F1073" s="182">
        <f>Cartilha_GLOBAL!$F1073</f>
        <v>47663.06</v>
      </c>
      <c r="G1073" s="108"/>
      <c r="H1073" s="107">
        <f t="shared" si="65"/>
        <v>0</v>
      </c>
      <c r="I1073" s="143">
        <f t="shared" si="66"/>
        <v>0</v>
      </c>
      <c r="J1073" s="142"/>
      <c r="K1073" s="146"/>
      <c r="L1073" s="7" t="str">
        <f t="shared" si="67"/>
        <v/>
      </c>
      <c r="M1073" s="7" t="str">
        <f t="shared" si="68"/>
        <v/>
      </c>
      <c r="N1073" s="7" t="str">
        <f>Cartilha_GLOBAL!N1073</f>
        <v/>
      </c>
      <c r="O1073" s="144"/>
      <c r="Q1073" s="151"/>
      <c r="R1073" s="152">
        <v>0</v>
      </c>
      <c r="T1073" s="153">
        <f>IF(Cartilha_GLOBAL!R1073=0,0,IF(Cartilha_GLOBAL!R1073&gt;0,"c","b"))</f>
        <v>0</v>
      </c>
    </row>
    <row r="1074" ht="22.5" hidden="1" spans="1:20">
      <c r="A1074" s="158">
        <f>Cartilha_GLOBAL!A1074</f>
        <v>102772</v>
      </c>
      <c r="B1074" s="94" t="str">
        <f>Cartilha_GLOBAL!B1074</f>
        <v>SINAPI</v>
      </c>
      <c r="C1074" s="104" t="str">
        <f>Cartilha_GLOBAL!C1074</f>
        <v>BOCA PARA BUEIRO TRIPLO CELULAR 300 X 300 CM EM CONCRETO, ALAS COM ESCONSIDADE DE 30°, INCLUINDO FÔRMAS E MATERIAIS. AF_07/2021</v>
      </c>
      <c r="D1074" s="94" t="str">
        <f>Cartilha_GLOBAL!D1074</f>
        <v>UN</v>
      </c>
      <c r="E1074" s="105">
        <f>Cartilha_GLOBAL!$E1074</f>
        <v>54554.01</v>
      </c>
      <c r="F1074" s="182">
        <f>Cartilha_GLOBAL!$F1074</f>
        <v>66959.59</v>
      </c>
      <c r="G1074" s="108"/>
      <c r="H1074" s="107">
        <f t="shared" si="65"/>
        <v>0</v>
      </c>
      <c r="I1074" s="143">
        <f t="shared" si="66"/>
        <v>0</v>
      </c>
      <c r="J1074" s="142"/>
      <c r="K1074" s="146"/>
      <c r="L1074" s="7" t="str">
        <f t="shared" si="67"/>
        <v/>
      </c>
      <c r="M1074" s="7" t="str">
        <f t="shared" si="68"/>
        <v/>
      </c>
      <c r="N1074" s="7" t="str">
        <f>Cartilha_GLOBAL!N1074</f>
        <v/>
      </c>
      <c r="O1074" s="144"/>
      <c r="Q1074" s="151"/>
      <c r="R1074" s="152">
        <v>0</v>
      </c>
      <c r="T1074" s="153">
        <f>IF(Cartilha_GLOBAL!R1074=0,0,IF(Cartilha_GLOBAL!R1074&gt;0,"c","b"))</f>
        <v>0</v>
      </c>
    </row>
    <row r="1075" ht="22.5" hidden="1" spans="1:20">
      <c r="A1075" s="158">
        <f>Cartilha_GLOBAL!A1075</f>
        <v>102773</v>
      </c>
      <c r="B1075" s="94" t="str">
        <f>Cartilha_GLOBAL!B1075</f>
        <v>SINAPI</v>
      </c>
      <c r="C1075" s="104" t="str">
        <f>Cartilha_GLOBAL!C1075</f>
        <v>BOCA PARA BUEIRO SIMPLES TUBULAR D = 40 CM EM GABIÃO, ALAS COM ESCONSIDADE DE 45°, INCLUINDO FÔRMAS E MATERIAIS. AF_07/2021</v>
      </c>
      <c r="D1075" s="94" t="str">
        <f>Cartilha_GLOBAL!D1075</f>
        <v>UN</v>
      </c>
      <c r="E1075" s="105">
        <f>Cartilha_GLOBAL!$E1075</f>
        <v>8107.34</v>
      </c>
      <c r="F1075" s="182">
        <f>Cartilha_GLOBAL!$F1075</f>
        <v>9950.95</v>
      </c>
      <c r="G1075" s="108"/>
      <c r="H1075" s="107">
        <f t="shared" si="65"/>
        <v>0</v>
      </c>
      <c r="I1075" s="143">
        <f t="shared" si="66"/>
        <v>0</v>
      </c>
      <c r="J1075" s="142"/>
      <c r="K1075" s="146"/>
      <c r="L1075" s="7" t="str">
        <f t="shared" si="67"/>
        <v/>
      </c>
      <c r="M1075" s="7" t="str">
        <f t="shared" si="68"/>
        <v/>
      </c>
      <c r="N1075" s="7" t="str">
        <f>Cartilha_GLOBAL!N1075</f>
        <v/>
      </c>
      <c r="O1075" s="144"/>
      <c r="Q1075" s="151"/>
      <c r="R1075" s="152">
        <v>0</v>
      </c>
      <c r="T1075" s="153">
        <f>IF(Cartilha_GLOBAL!R1075=0,0,IF(Cartilha_GLOBAL!R1075&gt;0,"c","b"))</f>
        <v>0</v>
      </c>
    </row>
    <row r="1076" ht="22.5" hidden="1" spans="1:20">
      <c r="A1076" s="158">
        <f>Cartilha_GLOBAL!A1076</f>
        <v>102774</v>
      </c>
      <c r="B1076" s="94" t="str">
        <f>Cartilha_GLOBAL!B1076</f>
        <v>SINAPI</v>
      </c>
      <c r="C1076" s="104" t="str">
        <f>Cartilha_GLOBAL!C1076</f>
        <v>BOCA PARA BUEIRO SIMPLES TUBULAR D = 60 CM EM GABIÃO, ALAS COM ESCONSIDADE DE 45°, INCLUINDO FÔRMAS E MATERIAIS. AF_07/2021</v>
      </c>
      <c r="D1076" s="94" t="str">
        <f>Cartilha_GLOBAL!D1076</f>
        <v>UN</v>
      </c>
      <c r="E1076" s="105">
        <f>Cartilha_GLOBAL!$E1076</f>
        <v>8107.34</v>
      </c>
      <c r="F1076" s="182">
        <f>Cartilha_GLOBAL!$F1076</f>
        <v>9950.95</v>
      </c>
      <c r="G1076" s="108"/>
      <c r="H1076" s="107">
        <f t="shared" si="65"/>
        <v>0</v>
      </c>
      <c r="I1076" s="143">
        <f t="shared" si="66"/>
        <v>0</v>
      </c>
      <c r="J1076" s="142"/>
      <c r="K1076" s="146"/>
      <c r="L1076" s="7" t="str">
        <f t="shared" si="67"/>
        <v/>
      </c>
      <c r="M1076" s="7" t="str">
        <f t="shared" si="68"/>
        <v/>
      </c>
      <c r="N1076" s="7" t="str">
        <f>Cartilha_GLOBAL!N1076</f>
        <v/>
      </c>
      <c r="O1076" s="144"/>
      <c r="Q1076" s="151"/>
      <c r="R1076" s="152">
        <v>0</v>
      </c>
      <c r="T1076" s="153">
        <f>IF(Cartilha_GLOBAL!R1076=0,0,IF(Cartilha_GLOBAL!R1076&gt;0,"c","b"))</f>
        <v>0</v>
      </c>
    </row>
    <row r="1077" ht="22.5" hidden="1" spans="1:20">
      <c r="A1077" s="158">
        <f>Cartilha_GLOBAL!A1077</f>
        <v>102775</v>
      </c>
      <c r="B1077" s="94" t="str">
        <f>Cartilha_GLOBAL!B1077</f>
        <v>SINAPI</v>
      </c>
      <c r="C1077" s="104" t="str">
        <f>Cartilha_GLOBAL!C1077</f>
        <v>BOCA PARA BUEIRO SIMPLES TUBULAR D = 80 CM EM GABIÃO, ALAS COM ESCONSIDADE DE 45°, INCLUINDO FÔRMAS E MATERIAIS. AF_07/2021</v>
      </c>
      <c r="D1077" s="94" t="str">
        <f>Cartilha_GLOBAL!D1077</f>
        <v>UN</v>
      </c>
      <c r="E1077" s="105">
        <f>Cartilha_GLOBAL!$E1077</f>
        <v>12072.92</v>
      </c>
      <c r="F1077" s="182">
        <f>Cartilha_GLOBAL!$F1077</f>
        <v>14818.3</v>
      </c>
      <c r="G1077" s="108"/>
      <c r="H1077" s="107">
        <f t="shared" si="65"/>
        <v>0</v>
      </c>
      <c r="I1077" s="143">
        <f t="shared" si="66"/>
        <v>0</v>
      </c>
      <c r="J1077" s="142"/>
      <c r="K1077" s="146"/>
      <c r="L1077" s="7" t="str">
        <f t="shared" si="67"/>
        <v/>
      </c>
      <c r="M1077" s="7" t="str">
        <f t="shared" si="68"/>
        <v/>
      </c>
      <c r="N1077" s="7" t="str">
        <f>Cartilha_GLOBAL!N1077</f>
        <v/>
      </c>
      <c r="O1077" s="144"/>
      <c r="Q1077" s="151"/>
      <c r="R1077" s="152">
        <v>0</v>
      </c>
      <c r="T1077" s="153">
        <f>IF(Cartilha_GLOBAL!R1077=0,0,IF(Cartilha_GLOBAL!R1077&gt;0,"c","b"))</f>
        <v>0</v>
      </c>
    </row>
    <row r="1078" ht="22.5" hidden="1" spans="1:20">
      <c r="A1078" s="158">
        <f>Cartilha_GLOBAL!A1078</f>
        <v>102776</v>
      </c>
      <c r="B1078" s="94" t="str">
        <f>Cartilha_GLOBAL!B1078</f>
        <v>SINAPI</v>
      </c>
      <c r="C1078" s="104" t="str">
        <f>Cartilha_GLOBAL!C1078</f>
        <v>BOCA PARA BUEIRO SIMPLES TUBULAR D = 100 CM EM GABIÃO, ALAS COM ESCONSIDADE DE 45°, INCLUINDO FÔRMAS E MATERIAIS. AF_07/2021</v>
      </c>
      <c r="D1078" s="94" t="str">
        <f>Cartilha_GLOBAL!D1078</f>
        <v>UN</v>
      </c>
      <c r="E1078" s="105">
        <f>Cartilha_GLOBAL!$E1078</f>
        <v>12072.92</v>
      </c>
      <c r="F1078" s="182">
        <f>Cartilha_GLOBAL!$F1078</f>
        <v>14818.3</v>
      </c>
      <c r="G1078" s="108"/>
      <c r="H1078" s="107">
        <f t="shared" si="65"/>
        <v>0</v>
      </c>
      <c r="I1078" s="143">
        <f t="shared" si="66"/>
        <v>0</v>
      </c>
      <c r="J1078" s="142"/>
      <c r="K1078" s="146"/>
      <c r="L1078" s="7" t="str">
        <f t="shared" si="67"/>
        <v/>
      </c>
      <c r="M1078" s="7" t="str">
        <f t="shared" si="68"/>
        <v/>
      </c>
      <c r="N1078" s="7" t="str">
        <f>Cartilha_GLOBAL!N1078</f>
        <v/>
      </c>
      <c r="O1078" s="144"/>
      <c r="Q1078" s="151"/>
      <c r="R1078" s="152">
        <v>0</v>
      </c>
      <c r="T1078" s="153">
        <f>IF(Cartilha_GLOBAL!R1078=0,0,IF(Cartilha_GLOBAL!R1078&gt;0,"c","b"))</f>
        <v>0</v>
      </c>
    </row>
    <row r="1079" ht="22.5" hidden="1" spans="1:20">
      <c r="A1079" s="158">
        <f>Cartilha_GLOBAL!A1079</f>
        <v>102777</v>
      </c>
      <c r="B1079" s="94" t="str">
        <f>Cartilha_GLOBAL!B1079</f>
        <v>SINAPI</v>
      </c>
      <c r="C1079" s="104" t="str">
        <f>Cartilha_GLOBAL!C1079</f>
        <v>BOCA PARA BUEIRO SIMPLES TUBULAR D = 120 CM EM GABIÃO, ALAS COM ESCONSIDADE DE 45°, INCLUINDO FÔRMAS E MATERIAIS. AF_07/2021</v>
      </c>
      <c r="D1079" s="94" t="str">
        <f>Cartilha_GLOBAL!D1079</f>
        <v>UN</v>
      </c>
      <c r="E1079" s="105">
        <f>Cartilha_GLOBAL!$E1079</f>
        <v>18254.8</v>
      </c>
      <c r="F1079" s="182">
        <f>Cartilha_GLOBAL!$F1079</f>
        <v>22405.94</v>
      </c>
      <c r="G1079" s="108"/>
      <c r="H1079" s="107">
        <f t="shared" si="65"/>
        <v>0</v>
      </c>
      <c r="I1079" s="143">
        <f t="shared" si="66"/>
        <v>0</v>
      </c>
      <c r="J1079" s="142"/>
      <c r="K1079" s="146"/>
      <c r="L1079" s="7" t="str">
        <f t="shared" si="67"/>
        <v/>
      </c>
      <c r="M1079" s="7" t="str">
        <f t="shared" si="68"/>
        <v/>
      </c>
      <c r="N1079" s="7" t="str">
        <f>Cartilha_GLOBAL!N1079</f>
        <v/>
      </c>
      <c r="O1079" s="144"/>
      <c r="Q1079" s="151"/>
      <c r="R1079" s="152">
        <v>0</v>
      </c>
      <c r="T1079" s="153">
        <f>IF(Cartilha_GLOBAL!R1079=0,0,IF(Cartilha_GLOBAL!R1079&gt;0,"c","b"))</f>
        <v>0</v>
      </c>
    </row>
    <row r="1080" ht="22.5" hidden="1" spans="1:20">
      <c r="A1080" s="158">
        <f>Cartilha_GLOBAL!A1080</f>
        <v>102778</v>
      </c>
      <c r="B1080" s="94" t="str">
        <f>Cartilha_GLOBAL!B1080</f>
        <v>SINAPI</v>
      </c>
      <c r="C1080" s="104" t="str">
        <f>Cartilha_GLOBAL!C1080</f>
        <v>BOCA PARA BUEIRO SIMPLES TUBULAR D = 150 CM EM GABIÃO, ALAS COM ESCONSIDADE DE 45°, INCLUINDO FÔRMAS E MATERIAIS. AF_07/2021</v>
      </c>
      <c r="D1080" s="94" t="str">
        <f>Cartilha_GLOBAL!D1080</f>
        <v>UN</v>
      </c>
      <c r="E1080" s="105">
        <f>Cartilha_GLOBAL!$E1080</f>
        <v>27058.73</v>
      </c>
      <c r="F1080" s="182">
        <f>Cartilha_GLOBAL!$F1080</f>
        <v>33211.89</v>
      </c>
      <c r="G1080" s="108"/>
      <c r="H1080" s="107">
        <f t="shared" si="65"/>
        <v>0</v>
      </c>
      <c r="I1080" s="143">
        <f t="shared" si="66"/>
        <v>0</v>
      </c>
      <c r="J1080" s="142"/>
      <c r="K1080" s="146"/>
      <c r="L1080" s="7" t="str">
        <f t="shared" si="67"/>
        <v/>
      </c>
      <c r="M1080" s="7" t="str">
        <f t="shared" si="68"/>
        <v/>
      </c>
      <c r="N1080" s="7" t="str">
        <f>Cartilha_GLOBAL!N1080</f>
        <v/>
      </c>
      <c r="O1080" s="144"/>
      <c r="Q1080" s="151"/>
      <c r="R1080" s="152">
        <v>0</v>
      </c>
      <c r="T1080" s="153">
        <f>IF(Cartilha_GLOBAL!R1080=0,0,IF(Cartilha_GLOBAL!R1080&gt;0,"c","b"))</f>
        <v>0</v>
      </c>
    </row>
    <row r="1081" ht="22.5" hidden="1" spans="1:20">
      <c r="A1081" s="158">
        <f>Cartilha_GLOBAL!A1081</f>
        <v>102779</v>
      </c>
      <c r="B1081" s="94" t="str">
        <f>Cartilha_GLOBAL!B1081</f>
        <v>SINAPI</v>
      </c>
      <c r="C1081" s="104" t="str">
        <f>Cartilha_GLOBAL!C1081</f>
        <v>BOCA PARA BUEIRO DUPLO TUBULAR D = 40 CM EM GABIÃO, ALAS COM ESCONSIDADE DE 45°, INCLUINDO FÔRMAS E MATERIAIS. AF_07/2021</v>
      </c>
      <c r="D1081" s="94" t="str">
        <f>Cartilha_GLOBAL!D1081</f>
        <v>UN</v>
      </c>
      <c r="E1081" s="105">
        <f>Cartilha_GLOBAL!$E1081</f>
        <v>8107.34</v>
      </c>
      <c r="F1081" s="182">
        <f>Cartilha_GLOBAL!$F1081</f>
        <v>9950.95</v>
      </c>
      <c r="G1081" s="108"/>
      <c r="H1081" s="107">
        <f t="shared" si="65"/>
        <v>0</v>
      </c>
      <c r="I1081" s="143">
        <f t="shared" si="66"/>
        <v>0</v>
      </c>
      <c r="J1081" s="142"/>
      <c r="K1081" s="146"/>
      <c r="L1081" s="7" t="str">
        <f t="shared" si="67"/>
        <v/>
      </c>
      <c r="M1081" s="7" t="str">
        <f t="shared" si="68"/>
        <v/>
      </c>
      <c r="N1081" s="7" t="str">
        <f>Cartilha_GLOBAL!N1081</f>
        <v/>
      </c>
      <c r="O1081" s="144"/>
      <c r="Q1081" s="151"/>
      <c r="R1081" s="152">
        <v>0</v>
      </c>
      <c r="T1081" s="153">
        <f>IF(Cartilha_GLOBAL!R1081=0,0,IF(Cartilha_GLOBAL!R1081&gt;0,"c","b"))</f>
        <v>0</v>
      </c>
    </row>
    <row r="1082" ht="22.5" hidden="1" spans="1:20">
      <c r="A1082" s="158">
        <f>Cartilha_GLOBAL!A1082</f>
        <v>102780</v>
      </c>
      <c r="B1082" s="94" t="str">
        <f>Cartilha_GLOBAL!B1082</f>
        <v>SINAPI</v>
      </c>
      <c r="C1082" s="104" t="str">
        <f>Cartilha_GLOBAL!C1082</f>
        <v>BOCA PARA BUEIRO DUPLO TUBULAR D = 60 CM EM GABIÃO, ALAS COM ESCONSIDADE DE 45°, INCLUINDO FÔRMAS E MATERIAIS. AF_07/2021</v>
      </c>
      <c r="D1082" s="94" t="str">
        <f>Cartilha_GLOBAL!D1082</f>
        <v>UN</v>
      </c>
      <c r="E1082" s="105">
        <f>Cartilha_GLOBAL!$E1082</f>
        <v>9332.25</v>
      </c>
      <c r="F1082" s="182">
        <f>Cartilha_GLOBAL!$F1082</f>
        <v>11454.4</v>
      </c>
      <c r="G1082" s="108"/>
      <c r="H1082" s="107">
        <f t="shared" si="65"/>
        <v>0</v>
      </c>
      <c r="I1082" s="143">
        <f t="shared" si="66"/>
        <v>0</v>
      </c>
      <c r="J1082" s="142"/>
      <c r="K1082" s="146"/>
      <c r="L1082" s="7" t="str">
        <f t="shared" si="67"/>
        <v/>
      </c>
      <c r="M1082" s="7" t="str">
        <f t="shared" si="68"/>
        <v/>
      </c>
      <c r="N1082" s="7" t="str">
        <f>Cartilha_GLOBAL!N1082</f>
        <v/>
      </c>
      <c r="O1082" s="144"/>
      <c r="Q1082" s="151"/>
      <c r="R1082" s="152">
        <v>0</v>
      </c>
      <c r="T1082" s="153">
        <f>IF(Cartilha_GLOBAL!R1082=0,0,IF(Cartilha_GLOBAL!R1082&gt;0,"c","b"))</f>
        <v>0</v>
      </c>
    </row>
    <row r="1083" ht="22.5" hidden="1" spans="1:20">
      <c r="A1083" s="158">
        <f>Cartilha_GLOBAL!A1083</f>
        <v>102781</v>
      </c>
      <c r="B1083" s="94" t="str">
        <f>Cartilha_GLOBAL!B1083</f>
        <v>SINAPI</v>
      </c>
      <c r="C1083" s="104" t="str">
        <f>Cartilha_GLOBAL!C1083</f>
        <v>BOCA PARA BUEIRO DUPLO TUBULAR D = 80 CM EM GABIÃO, ALAS COM ESCONSIDADE DE 45°, INCLUINDO FÔRMAS E MATERIAIS. AF_07/2021</v>
      </c>
      <c r="D1083" s="94" t="str">
        <f>Cartilha_GLOBAL!D1083</f>
        <v>UN</v>
      </c>
      <c r="E1083" s="105">
        <f>Cartilha_GLOBAL!$E1083</f>
        <v>13793.52</v>
      </c>
      <c r="F1083" s="182">
        <f>Cartilha_GLOBAL!$F1083</f>
        <v>16930.17</v>
      </c>
      <c r="G1083" s="108"/>
      <c r="H1083" s="107">
        <f t="shared" si="65"/>
        <v>0</v>
      </c>
      <c r="I1083" s="143">
        <f t="shared" si="66"/>
        <v>0</v>
      </c>
      <c r="J1083" s="142"/>
      <c r="K1083" s="146"/>
      <c r="L1083" s="7" t="str">
        <f t="shared" si="67"/>
        <v/>
      </c>
      <c r="M1083" s="7" t="str">
        <f t="shared" si="68"/>
        <v/>
      </c>
      <c r="N1083" s="7" t="str">
        <f>Cartilha_GLOBAL!N1083</f>
        <v/>
      </c>
      <c r="O1083" s="144"/>
      <c r="Q1083" s="151"/>
      <c r="R1083" s="152">
        <v>0</v>
      </c>
      <c r="T1083" s="153">
        <f>IF(Cartilha_GLOBAL!R1083=0,0,IF(Cartilha_GLOBAL!R1083&gt;0,"c","b"))</f>
        <v>0</v>
      </c>
    </row>
    <row r="1084" ht="22.5" hidden="1" spans="1:20">
      <c r="A1084" s="158">
        <f>Cartilha_GLOBAL!A1084</f>
        <v>102782</v>
      </c>
      <c r="B1084" s="94" t="str">
        <f>Cartilha_GLOBAL!B1084</f>
        <v>SINAPI</v>
      </c>
      <c r="C1084" s="104" t="str">
        <f>Cartilha_GLOBAL!C1084</f>
        <v>BOCA PARA BUEIRO DUPLO TUBULAR D = 100 CM EM GABIÃO, ALAS COM ESCONSIDADE DE 45°, INCLUINDO FÔRMAS E MATERIAIS. AF_07/2021</v>
      </c>
      <c r="D1084" s="94" t="str">
        <f>Cartilha_GLOBAL!D1084</f>
        <v>UN</v>
      </c>
      <c r="E1084" s="105">
        <f>Cartilha_GLOBAL!$E1084</f>
        <v>15323.85</v>
      </c>
      <c r="F1084" s="182">
        <f>Cartilha_GLOBAL!$F1084</f>
        <v>18808.49</v>
      </c>
      <c r="G1084" s="108"/>
      <c r="H1084" s="107">
        <f t="shared" si="65"/>
        <v>0</v>
      </c>
      <c r="I1084" s="143">
        <f t="shared" si="66"/>
        <v>0</v>
      </c>
      <c r="J1084" s="142"/>
      <c r="K1084" s="146"/>
      <c r="L1084" s="7" t="str">
        <f t="shared" si="67"/>
        <v/>
      </c>
      <c r="M1084" s="7" t="str">
        <f t="shared" si="68"/>
        <v/>
      </c>
      <c r="N1084" s="7" t="str">
        <f>Cartilha_GLOBAL!N1084</f>
        <v/>
      </c>
      <c r="O1084" s="144"/>
      <c r="Q1084" s="151"/>
      <c r="R1084" s="152">
        <v>0</v>
      </c>
      <c r="T1084" s="153">
        <f>IF(Cartilha_GLOBAL!R1084=0,0,IF(Cartilha_GLOBAL!R1084&gt;0,"c","b"))</f>
        <v>0</v>
      </c>
    </row>
    <row r="1085" ht="22.5" hidden="1" spans="1:20">
      <c r="A1085" s="158">
        <f>Cartilha_GLOBAL!A1085</f>
        <v>102783</v>
      </c>
      <c r="B1085" s="94" t="str">
        <f>Cartilha_GLOBAL!B1085</f>
        <v>SINAPI</v>
      </c>
      <c r="C1085" s="104" t="str">
        <f>Cartilha_GLOBAL!C1085</f>
        <v>BOCA PARA BUEIRO DUPLO TUBULAR D = 120 CM EM GABIÃO, ALAS COM ESCONSIDADE DE 45°, INCLUINDO FÔRMAS E MATERIAIS. AF_07/2021</v>
      </c>
      <c r="D1085" s="94" t="str">
        <f>Cartilha_GLOBAL!D1085</f>
        <v>UN</v>
      </c>
      <c r="E1085" s="105">
        <f>Cartilha_GLOBAL!$E1085</f>
        <v>20280.83</v>
      </c>
      <c r="F1085" s="182">
        <f>Cartilha_GLOBAL!$F1085</f>
        <v>24892.69</v>
      </c>
      <c r="G1085" s="108"/>
      <c r="H1085" s="107">
        <f t="shared" si="65"/>
        <v>0</v>
      </c>
      <c r="I1085" s="143">
        <f t="shared" si="66"/>
        <v>0</v>
      </c>
      <c r="J1085" s="142"/>
      <c r="K1085" s="146"/>
      <c r="L1085" s="7" t="str">
        <f t="shared" si="67"/>
        <v/>
      </c>
      <c r="M1085" s="7" t="str">
        <f t="shared" si="68"/>
        <v/>
      </c>
      <c r="N1085" s="7" t="str">
        <f>Cartilha_GLOBAL!N1085</f>
        <v/>
      </c>
      <c r="O1085" s="144"/>
      <c r="Q1085" s="151"/>
      <c r="R1085" s="152">
        <v>0</v>
      </c>
      <c r="T1085" s="153">
        <f>IF(Cartilha_GLOBAL!R1085=0,0,IF(Cartilha_GLOBAL!R1085&gt;0,"c","b"))</f>
        <v>0</v>
      </c>
    </row>
    <row r="1086" ht="22.5" hidden="1" spans="1:20">
      <c r="A1086" s="158">
        <f>Cartilha_GLOBAL!A1086</f>
        <v>102784</v>
      </c>
      <c r="B1086" s="94" t="str">
        <f>Cartilha_GLOBAL!B1086</f>
        <v>SINAPI</v>
      </c>
      <c r="C1086" s="104" t="str">
        <f>Cartilha_GLOBAL!C1086</f>
        <v>BOCA PARA BUEIRO DUPLO TUBULAR D = 150 CM EM GABIÃO, ALAS COM ESCONSIDADE DE 45°, INCLUINDO FÔRMAS E MATERIAIS. AF_07/2021</v>
      </c>
      <c r="D1086" s="94" t="str">
        <f>Cartilha_GLOBAL!D1086</f>
        <v>UN</v>
      </c>
      <c r="E1086" s="105">
        <f>Cartilha_GLOBAL!$E1086</f>
        <v>31460.7</v>
      </c>
      <c r="F1086" s="182">
        <f>Cartilha_GLOBAL!$F1086</f>
        <v>38614.86</v>
      </c>
      <c r="G1086" s="108"/>
      <c r="H1086" s="107">
        <f t="shared" si="65"/>
        <v>0</v>
      </c>
      <c r="I1086" s="143">
        <f t="shared" si="66"/>
        <v>0</v>
      </c>
      <c r="J1086" s="142"/>
      <c r="K1086" s="146"/>
      <c r="L1086" s="7" t="str">
        <f t="shared" si="67"/>
        <v/>
      </c>
      <c r="M1086" s="7" t="str">
        <f t="shared" si="68"/>
        <v/>
      </c>
      <c r="N1086" s="7" t="str">
        <f>Cartilha_GLOBAL!N1086</f>
        <v/>
      </c>
      <c r="O1086" s="144"/>
      <c r="Q1086" s="151"/>
      <c r="R1086" s="152">
        <v>0</v>
      </c>
      <c r="T1086" s="153">
        <f>IF(Cartilha_GLOBAL!R1086=0,0,IF(Cartilha_GLOBAL!R1086&gt;0,"c","b"))</f>
        <v>0</v>
      </c>
    </row>
    <row r="1087" ht="22.5" hidden="1" spans="1:20">
      <c r="A1087" s="158">
        <f>Cartilha_GLOBAL!A1087</f>
        <v>102785</v>
      </c>
      <c r="B1087" s="94" t="str">
        <f>Cartilha_GLOBAL!B1087</f>
        <v>SINAPI</v>
      </c>
      <c r="C1087" s="104" t="str">
        <f>Cartilha_GLOBAL!C1087</f>
        <v>BOCA PARA BUEIRO TRIPLO TUBULAR D = 40 CM EM GABIÃO, ALAS COM ESCONSIDADE DE 45°, INCLUINDO FÔRMAS E MATERIAIS. AF_07/2021</v>
      </c>
      <c r="D1087" s="94" t="str">
        <f>Cartilha_GLOBAL!D1087</f>
        <v>UN</v>
      </c>
      <c r="E1087" s="105">
        <f>Cartilha_GLOBAL!$E1087</f>
        <v>9332.25</v>
      </c>
      <c r="F1087" s="182">
        <f>Cartilha_GLOBAL!$F1087</f>
        <v>11454.4</v>
      </c>
      <c r="G1087" s="108"/>
      <c r="H1087" s="107">
        <f t="shared" si="65"/>
        <v>0</v>
      </c>
      <c r="I1087" s="143">
        <f t="shared" si="66"/>
        <v>0</v>
      </c>
      <c r="J1087" s="142"/>
      <c r="K1087" s="146"/>
      <c r="L1087" s="7" t="str">
        <f t="shared" si="67"/>
        <v/>
      </c>
      <c r="M1087" s="7" t="str">
        <f t="shared" si="68"/>
        <v/>
      </c>
      <c r="N1087" s="7" t="str">
        <f>Cartilha_GLOBAL!N1087</f>
        <v/>
      </c>
      <c r="O1087" s="144"/>
      <c r="Q1087" s="151"/>
      <c r="R1087" s="152">
        <v>0</v>
      </c>
      <c r="T1087" s="153">
        <f>IF(Cartilha_GLOBAL!R1087=0,0,IF(Cartilha_GLOBAL!R1087&gt;0,"c","b"))</f>
        <v>0</v>
      </c>
    </row>
    <row r="1088" ht="22.5" hidden="1" spans="1:20">
      <c r="A1088" s="158">
        <f>Cartilha_GLOBAL!A1088</f>
        <v>102786</v>
      </c>
      <c r="B1088" s="94" t="str">
        <f>Cartilha_GLOBAL!B1088</f>
        <v>SINAPI</v>
      </c>
      <c r="C1088" s="104" t="str">
        <f>Cartilha_GLOBAL!C1088</f>
        <v>BOCA PARA BUEIRO TRIPLO TUBULAR D = 60 CM EM GABIÃO, ALAS COM ESCONSIDADE DE 45°, INCLUINDO FÔRMAS E MATERIAIS. AF_07/2021</v>
      </c>
      <c r="D1088" s="94" t="str">
        <f>Cartilha_GLOBAL!D1088</f>
        <v>UN</v>
      </c>
      <c r="E1088" s="105">
        <f>Cartilha_GLOBAL!$E1088</f>
        <v>10366.88</v>
      </c>
      <c r="F1088" s="182">
        <f>Cartilha_GLOBAL!$F1088</f>
        <v>12724.31</v>
      </c>
      <c r="G1088" s="108"/>
      <c r="H1088" s="107">
        <f t="shared" si="65"/>
        <v>0</v>
      </c>
      <c r="I1088" s="143">
        <f t="shared" si="66"/>
        <v>0</v>
      </c>
      <c r="J1088" s="142"/>
      <c r="K1088" s="146"/>
      <c r="L1088" s="7" t="str">
        <f t="shared" si="67"/>
        <v/>
      </c>
      <c r="M1088" s="7" t="str">
        <f t="shared" si="68"/>
        <v/>
      </c>
      <c r="N1088" s="7" t="str">
        <f>Cartilha_GLOBAL!N1088</f>
        <v/>
      </c>
      <c r="O1088" s="144"/>
      <c r="Q1088" s="151"/>
      <c r="R1088" s="152">
        <v>0</v>
      </c>
      <c r="T1088" s="153">
        <f>IF(Cartilha_GLOBAL!R1088=0,0,IF(Cartilha_GLOBAL!R1088&gt;0,"c","b"))</f>
        <v>0</v>
      </c>
    </row>
    <row r="1089" ht="22.5" hidden="1" spans="1:20">
      <c r="A1089" s="158">
        <f>Cartilha_GLOBAL!A1089</f>
        <v>102787</v>
      </c>
      <c r="B1089" s="94" t="str">
        <f>Cartilha_GLOBAL!B1089</f>
        <v>SINAPI</v>
      </c>
      <c r="C1089" s="104" t="str">
        <f>Cartilha_GLOBAL!C1089</f>
        <v>BOCA PARA BUEIRO TRIPLO TUBULAR D = 80 CM EM GABIÃO, ALAS COM ESCONSIDADE DE 45°, INCLUINDO FÔRMAS E MATERIAIS. AF_07/2021</v>
      </c>
      <c r="D1089" s="94" t="str">
        <f>Cartilha_GLOBAL!D1089</f>
        <v>UN</v>
      </c>
      <c r="E1089" s="105">
        <f>Cartilha_GLOBAL!$E1089</f>
        <v>15323.85</v>
      </c>
      <c r="F1089" s="182">
        <f>Cartilha_GLOBAL!$F1089</f>
        <v>18808.49</v>
      </c>
      <c r="G1089" s="108"/>
      <c r="H1089" s="107">
        <f t="shared" si="65"/>
        <v>0</v>
      </c>
      <c r="I1089" s="143">
        <f t="shared" si="66"/>
        <v>0</v>
      </c>
      <c r="J1089" s="142"/>
      <c r="K1089" s="146"/>
      <c r="L1089" s="7" t="str">
        <f t="shared" si="67"/>
        <v/>
      </c>
      <c r="M1089" s="7" t="str">
        <f t="shared" si="68"/>
        <v/>
      </c>
      <c r="N1089" s="7" t="str">
        <f>Cartilha_GLOBAL!N1089</f>
        <v/>
      </c>
      <c r="O1089" s="144"/>
      <c r="Q1089" s="151"/>
      <c r="R1089" s="152">
        <v>0</v>
      </c>
      <c r="T1089" s="153">
        <f>IF(Cartilha_GLOBAL!R1089=0,0,IF(Cartilha_GLOBAL!R1089&gt;0,"c","b"))</f>
        <v>0</v>
      </c>
    </row>
    <row r="1090" ht="22.5" hidden="1" spans="1:20">
      <c r="A1090" s="158">
        <f>Cartilha_GLOBAL!A1090</f>
        <v>102788</v>
      </c>
      <c r="B1090" s="94" t="str">
        <f>Cartilha_GLOBAL!B1090</f>
        <v>SINAPI</v>
      </c>
      <c r="C1090" s="104" t="str">
        <f>Cartilha_GLOBAL!C1090</f>
        <v>BOCA PARA BUEIRO TRIPLO TUBULAR D = 100 CM EM GABIÃO, ALAS COM ESCONSIDADE DE 45°, INCLUINDO FÔRMAS E MATERIAIS. AF_07/2021</v>
      </c>
      <c r="D1090" s="94" t="str">
        <f>Cartilha_GLOBAL!D1090</f>
        <v>UN</v>
      </c>
      <c r="E1090" s="105">
        <f>Cartilha_GLOBAL!$E1090</f>
        <v>16818.5</v>
      </c>
      <c r="F1090" s="182">
        <f>Cartilha_GLOBAL!$F1090</f>
        <v>20643.03</v>
      </c>
      <c r="G1090" s="108"/>
      <c r="H1090" s="107">
        <f t="shared" si="65"/>
        <v>0</v>
      </c>
      <c r="I1090" s="143">
        <f t="shared" si="66"/>
        <v>0</v>
      </c>
      <c r="J1090" s="142"/>
      <c r="K1090" s="146"/>
      <c r="L1090" s="7" t="str">
        <f t="shared" si="67"/>
        <v/>
      </c>
      <c r="M1090" s="7" t="str">
        <f t="shared" si="68"/>
        <v/>
      </c>
      <c r="N1090" s="7" t="str">
        <f>Cartilha_GLOBAL!N1090</f>
        <v/>
      </c>
      <c r="O1090" s="144"/>
      <c r="Q1090" s="151"/>
      <c r="R1090" s="152">
        <v>0</v>
      </c>
      <c r="T1090" s="153">
        <f>IF(Cartilha_GLOBAL!R1090=0,0,IF(Cartilha_GLOBAL!R1090&gt;0,"c","b"))</f>
        <v>0</v>
      </c>
    </row>
    <row r="1091" ht="22.5" hidden="1" spans="1:20">
      <c r="A1091" s="158">
        <f>Cartilha_GLOBAL!A1091</f>
        <v>102789</v>
      </c>
      <c r="B1091" s="94" t="str">
        <f>Cartilha_GLOBAL!B1091</f>
        <v>SINAPI</v>
      </c>
      <c r="C1091" s="104" t="str">
        <f>Cartilha_GLOBAL!C1091</f>
        <v>BOCA PARA BUEIRO TRIPLO TUBULAR D = 120 CM EM GABIÃO, ALAS COM ESCONSIDADE DE 45°, INCLUINDO FÔRMAS E MATERIAIS. AF_07/2021</v>
      </c>
      <c r="D1091" s="94" t="str">
        <f>Cartilha_GLOBAL!D1091</f>
        <v>UN</v>
      </c>
      <c r="E1091" s="105">
        <f>Cartilha_GLOBAL!$E1091</f>
        <v>22092.79</v>
      </c>
      <c r="F1091" s="182">
        <f>Cartilha_GLOBAL!$F1091</f>
        <v>27116.69</v>
      </c>
      <c r="G1091" s="108"/>
      <c r="H1091" s="107">
        <f t="shared" si="65"/>
        <v>0</v>
      </c>
      <c r="I1091" s="143">
        <f t="shared" si="66"/>
        <v>0</v>
      </c>
      <c r="J1091" s="142"/>
      <c r="K1091" s="146"/>
      <c r="L1091" s="7" t="str">
        <f t="shared" si="67"/>
        <v/>
      </c>
      <c r="M1091" s="7" t="str">
        <f t="shared" si="68"/>
        <v/>
      </c>
      <c r="N1091" s="7" t="str">
        <f>Cartilha_GLOBAL!N1091</f>
        <v/>
      </c>
      <c r="O1091" s="144"/>
      <c r="Q1091" s="151"/>
      <c r="R1091" s="152">
        <v>0</v>
      </c>
      <c r="T1091" s="153">
        <f>IF(Cartilha_GLOBAL!R1091=0,0,IF(Cartilha_GLOBAL!R1091&gt;0,"c","b"))</f>
        <v>0</v>
      </c>
    </row>
    <row r="1092" ht="22.5" hidden="1" spans="1:20">
      <c r="A1092" s="158">
        <f>Cartilha_GLOBAL!A1092</f>
        <v>102790</v>
      </c>
      <c r="B1092" s="94" t="str">
        <f>Cartilha_GLOBAL!B1092</f>
        <v>SINAPI</v>
      </c>
      <c r="C1092" s="104" t="str">
        <f>Cartilha_GLOBAL!C1092</f>
        <v>BOCA PARA BUEIRO TRIPLO TUBULAR D = 150 CM EM GABIÃO, ALAS COM ESCONSIDADE DE 45°, INCLUINDO FÔRMAS E MATERIAIS. AF_07/2021</v>
      </c>
      <c r="D1092" s="94" t="str">
        <f>Cartilha_GLOBAL!D1092</f>
        <v>UN</v>
      </c>
      <c r="E1092" s="105">
        <f>Cartilha_GLOBAL!$E1092</f>
        <v>36457.29</v>
      </c>
      <c r="F1092" s="182">
        <f>Cartilha_GLOBAL!$F1092</f>
        <v>44747.68</v>
      </c>
      <c r="G1092" s="108"/>
      <c r="H1092" s="107">
        <f t="shared" si="65"/>
        <v>0</v>
      </c>
      <c r="I1092" s="143">
        <f t="shared" si="66"/>
        <v>0</v>
      </c>
      <c r="J1092" s="142"/>
      <c r="K1092" s="146"/>
      <c r="L1092" s="7" t="str">
        <f t="shared" si="67"/>
        <v/>
      </c>
      <c r="M1092" s="7" t="str">
        <f t="shared" si="68"/>
        <v/>
      </c>
      <c r="N1092" s="7" t="str">
        <f>Cartilha_GLOBAL!N1092</f>
        <v/>
      </c>
      <c r="O1092" s="144"/>
      <c r="Q1092" s="151"/>
      <c r="R1092" s="152">
        <v>0</v>
      </c>
      <c r="T1092" s="153">
        <f>IF(Cartilha_GLOBAL!R1092=0,0,IF(Cartilha_GLOBAL!R1092&gt;0,"c","b"))</f>
        <v>0</v>
      </c>
    </row>
    <row r="1093" ht="22.5" hidden="1" spans="1:20">
      <c r="A1093" s="158">
        <f>Cartilha_GLOBAL!A1093</f>
        <v>102791</v>
      </c>
      <c r="B1093" s="94" t="str">
        <f>Cartilha_GLOBAL!B1093</f>
        <v>SINAPI</v>
      </c>
      <c r="C1093" s="104" t="str">
        <f>Cartilha_GLOBAL!C1093</f>
        <v>BOCA PARA BUEIRO SIMPLES CELULAR 150 X 150 CM EM GABIÃO, ALAS COM ESCONSIDADE DE 45°, INCLUINDO FÔRMAS E MATERIAIS. AF_07/2021</v>
      </c>
      <c r="D1093" s="94" t="str">
        <f>Cartilha_GLOBAL!D1093</f>
        <v>UN</v>
      </c>
      <c r="E1093" s="105">
        <f>Cartilha_GLOBAL!$E1093</f>
        <v>29424.61</v>
      </c>
      <c r="F1093" s="182">
        <f>Cartilha_GLOBAL!$F1093</f>
        <v>36115.77</v>
      </c>
      <c r="G1093" s="108"/>
      <c r="H1093" s="107">
        <f t="shared" si="65"/>
        <v>0</v>
      </c>
      <c r="I1093" s="143">
        <f t="shared" si="66"/>
        <v>0</v>
      </c>
      <c r="J1093" s="142"/>
      <c r="K1093" s="146"/>
      <c r="L1093" s="7" t="str">
        <f t="shared" si="67"/>
        <v/>
      </c>
      <c r="M1093" s="7" t="str">
        <f t="shared" si="68"/>
        <v/>
      </c>
      <c r="N1093" s="7" t="str">
        <f>Cartilha_GLOBAL!N1093</f>
        <v/>
      </c>
      <c r="O1093" s="144"/>
      <c r="Q1093" s="151"/>
      <c r="R1093" s="152">
        <v>0</v>
      </c>
      <c r="T1093" s="153">
        <f>IF(Cartilha_GLOBAL!R1093=0,0,IF(Cartilha_GLOBAL!R1093&gt;0,"c","b"))</f>
        <v>0</v>
      </c>
    </row>
    <row r="1094" ht="22.5" hidden="1" spans="1:20">
      <c r="A1094" s="158">
        <f>Cartilha_GLOBAL!A1094</f>
        <v>102792</v>
      </c>
      <c r="B1094" s="94" t="str">
        <f>Cartilha_GLOBAL!B1094</f>
        <v>SINAPI</v>
      </c>
      <c r="C1094" s="104" t="str">
        <f>Cartilha_GLOBAL!C1094</f>
        <v>BOCA PARA BUEIRO SIMPLES CELULAR 200 X 200 CM EM GABIÃO, ALAS COM ESCONSIDADE DE 45°, INCLUINDO FÔRMAS E MATERIAIS. AF_07/2021</v>
      </c>
      <c r="D1094" s="94" t="str">
        <f>Cartilha_GLOBAL!D1094</f>
        <v>UN</v>
      </c>
      <c r="E1094" s="105">
        <f>Cartilha_GLOBAL!$E1094</f>
        <v>47792.02</v>
      </c>
      <c r="F1094" s="182">
        <f>Cartilha_GLOBAL!$F1094</f>
        <v>58659.93</v>
      </c>
      <c r="G1094" s="108"/>
      <c r="H1094" s="107">
        <f t="shared" si="65"/>
        <v>0</v>
      </c>
      <c r="I1094" s="143">
        <f t="shared" si="66"/>
        <v>0</v>
      </c>
      <c r="J1094" s="142"/>
      <c r="K1094" s="146"/>
      <c r="L1094" s="7" t="str">
        <f t="shared" si="67"/>
        <v/>
      </c>
      <c r="M1094" s="7" t="str">
        <f t="shared" si="68"/>
        <v/>
      </c>
      <c r="N1094" s="7" t="str">
        <f>Cartilha_GLOBAL!N1094</f>
        <v/>
      </c>
      <c r="O1094" s="144"/>
      <c r="Q1094" s="151"/>
      <c r="R1094" s="152">
        <v>0</v>
      </c>
      <c r="T1094" s="153">
        <f>IF(Cartilha_GLOBAL!R1094=0,0,IF(Cartilha_GLOBAL!R1094&gt;0,"c","b"))</f>
        <v>0</v>
      </c>
    </row>
    <row r="1095" ht="22.5" hidden="1" spans="1:20">
      <c r="A1095" s="158">
        <f>Cartilha_GLOBAL!A1095</f>
        <v>102793</v>
      </c>
      <c r="B1095" s="94" t="str">
        <f>Cartilha_GLOBAL!B1095</f>
        <v>SINAPI</v>
      </c>
      <c r="C1095" s="104" t="str">
        <f>Cartilha_GLOBAL!C1095</f>
        <v>BOCA PARA BUEIRO SIMPLES CELULAR 250 X 250 CM EM GABIÃO, ALAS COM ESCONSIDADE DE 45°, INCLUINDO FÔRMAS E MATERIAIS. AF_07/2021</v>
      </c>
      <c r="D1095" s="94" t="str">
        <f>Cartilha_GLOBAL!D1095</f>
        <v>UN</v>
      </c>
      <c r="E1095" s="105">
        <f>Cartilha_GLOBAL!$E1095</f>
        <v>64286.91</v>
      </c>
      <c r="F1095" s="182">
        <f>Cartilha_GLOBAL!$F1095</f>
        <v>78905.75</v>
      </c>
      <c r="G1095" s="108"/>
      <c r="H1095" s="107">
        <f t="shared" si="65"/>
        <v>0</v>
      </c>
      <c r="I1095" s="143">
        <f t="shared" si="66"/>
        <v>0</v>
      </c>
      <c r="J1095" s="142"/>
      <c r="K1095" s="146"/>
      <c r="L1095" s="7" t="str">
        <f t="shared" si="67"/>
        <v/>
      </c>
      <c r="M1095" s="7" t="str">
        <f t="shared" si="68"/>
        <v/>
      </c>
      <c r="N1095" s="7" t="str">
        <f>Cartilha_GLOBAL!N1095</f>
        <v/>
      </c>
      <c r="O1095" s="144"/>
      <c r="Q1095" s="151"/>
      <c r="R1095" s="152">
        <v>0</v>
      </c>
      <c r="T1095" s="153">
        <f>IF(Cartilha_GLOBAL!R1095=0,0,IF(Cartilha_GLOBAL!R1095&gt;0,"c","b"))</f>
        <v>0</v>
      </c>
    </row>
    <row r="1096" ht="22.5" hidden="1" spans="1:20">
      <c r="A1096" s="158">
        <f>Cartilha_GLOBAL!A1096</f>
        <v>102794</v>
      </c>
      <c r="B1096" s="94" t="str">
        <f>Cartilha_GLOBAL!B1096</f>
        <v>SINAPI</v>
      </c>
      <c r="C1096" s="104" t="str">
        <f>Cartilha_GLOBAL!C1096</f>
        <v>BOCA PARA BUEIRO SIMPLES CELULAR 300 X 300 CM EM GABIÃO, ALAS COM ESCONSIDADE DE 45°, INCLUINDO FÔRMAS E MATERIAIS. AF_07/2021</v>
      </c>
      <c r="D1096" s="94" t="str">
        <f>Cartilha_GLOBAL!D1096</f>
        <v>UN</v>
      </c>
      <c r="E1096" s="105">
        <f>Cartilha_GLOBAL!$E1096</f>
        <v>91957.82</v>
      </c>
      <c r="F1096" s="182">
        <f>Cartilha_GLOBAL!$F1096</f>
        <v>112869.03</v>
      </c>
      <c r="G1096" s="108"/>
      <c r="H1096" s="107">
        <f t="shared" si="65"/>
        <v>0</v>
      </c>
      <c r="I1096" s="143">
        <f t="shared" si="66"/>
        <v>0</v>
      </c>
      <c r="J1096" s="142"/>
      <c r="K1096" s="146"/>
      <c r="L1096" s="7" t="str">
        <f t="shared" si="67"/>
        <v/>
      </c>
      <c r="M1096" s="7" t="str">
        <f t="shared" si="68"/>
        <v/>
      </c>
      <c r="N1096" s="7" t="str">
        <f>Cartilha_GLOBAL!N1096</f>
        <v/>
      </c>
      <c r="O1096" s="144"/>
      <c r="Q1096" s="151"/>
      <c r="R1096" s="152">
        <v>0</v>
      </c>
      <c r="T1096" s="153">
        <f>IF(Cartilha_GLOBAL!R1096=0,0,IF(Cartilha_GLOBAL!R1096&gt;0,"c","b"))</f>
        <v>0</v>
      </c>
    </row>
    <row r="1097" ht="22.5" hidden="1" spans="1:20">
      <c r="A1097" s="158">
        <f>Cartilha_GLOBAL!A1097</f>
        <v>102795</v>
      </c>
      <c r="B1097" s="94" t="str">
        <f>Cartilha_GLOBAL!B1097</f>
        <v>SINAPI</v>
      </c>
      <c r="C1097" s="104" t="str">
        <f>Cartilha_GLOBAL!C1097</f>
        <v>BOCA PARA BUEIRO DUPLO CELULAR 150 X 150 CM EM GABIÃO, ALAS COM ESCONSIDADE DE 45°, INCLUINDO FÔRMAS E MATERIAIS. AF_07/2021</v>
      </c>
      <c r="D1097" s="94" t="str">
        <f>Cartilha_GLOBAL!D1097</f>
        <v>UN</v>
      </c>
      <c r="E1097" s="105">
        <f>Cartilha_GLOBAL!$E1097</f>
        <v>31423.23</v>
      </c>
      <c r="F1097" s="182">
        <f>Cartilha_GLOBAL!$F1097</f>
        <v>38568.87</v>
      </c>
      <c r="G1097" s="108"/>
      <c r="H1097" s="107">
        <f t="shared" si="65"/>
        <v>0</v>
      </c>
      <c r="I1097" s="143">
        <f t="shared" si="66"/>
        <v>0</v>
      </c>
      <c r="J1097" s="142"/>
      <c r="K1097" s="146"/>
      <c r="L1097" s="7" t="str">
        <f t="shared" si="67"/>
        <v/>
      </c>
      <c r="M1097" s="7" t="str">
        <f t="shared" si="68"/>
        <v/>
      </c>
      <c r="N1097" s="7" t="str">
        <f>Cartilha_GLOBAL!N1097</f>
        <v/>
      </c>
      <c r="O1097" s="144"/>
      <c r="Q1097" s="151"/>
      <c r="R1097" s="152">
        <v>0</v>
      </c>
      <c r="T1097" s="153">
        <f>IF(Cartilha_GLOBAL!R1097=0,0,IF(Cartilha_GLOBAL!R1097&gt;0,"c","b"))</f>
        <v>0</v>
      </c>
    </row>
    <row r="1098" ht="22.5" hidden="1" spans="1:20">
      <c r="A1098" s="158">
        <f>Cartilha_GLOBAL!A1098</f>
        <v>102796</v>
      </c>
      <c r="B1098" s="94" t="str">
        <f>Cartilha_GLOBAL!B1098</f>
        <v>SINAPI</v>
      </c>
      <c r="C1098" s="104" t="str">
        <f>Cartilha_GLOBAL!C1098</f>
        <v>BOCA PARA BUEIRO DUPLO CELULAR 200 X 200 CM EM GABIÃO, ALAS COM ESCONSIDADE DE 45°, INCLUINDO FÔRMAS E MATERIAIS. AF_07/2021</v>
      </c>
      <c r="D1098" s="94" t="str">
        <f>Cartilha_GLOBAL!D1098</f>
        <v>UN</v>
      </c>
      <c r="E1098" s="105">
        <f>Cartilha_GLOBAL!$E1098</f>
        <v>50589.95</v>
      </c>
      <c r="F1098" s="182">
        <f>Cartilha_GLOBAL!$F1098</f>
        <v>62094.1</v>
      </c>
      <c r="G1098" s="108"/>
      <c r="H1098" s="107">
        <f t="shared" si="65"/>
        <v>0</v>
      </c>
      <c r="I1098" s="143">
        <f t="shared" si="66"/>
        <v>0</v>
      </c>
      <c r="J1098" s="142"/>
      <c r="K1098" s="146"/>
      <c r="L1098" s="7" t="str">
        <f t="shared" si="67"/>
        <v/>
      </c>
      <c r="M1098" s="7" t="str">
        <f t="shared" si="68"/>
        <v/>
      </c>
      <c r="N1098" s="7" t="str">
        <f>Cartilha_GLOBAL!N1098</f>
        <v/>
      </c>
      <c r="O1098" s="144"/>
      <c r="Q1098" s="151"/>
      <c r="R1098" s="152">
        <v>0</v>
      </c>
      <c r="T1098" s="153">
        <f>IF(Cartilha_GLOBAL!R1098=0,0,IF(Cartilha_GLOBAL!R1098&gt;0,"c","b"))</f>
        <v>0</v>
      </c>
    </row>
    <row r="1099" ht="22.5" hidden="1" spans="1:20">
      <c r="A1099" s="158">
        <f>Cartilha_GLOBAL!A1099</f>
        <v>102797</v>
      </c>
      <c r="B1099" s="94" t="str">
        <f>Cartilha_GLOBAL!B1099</f>
        <v>SINAPI</v>
      </c>
      <c r="C1099" s="104" t="str">
        <f>Cartilha_GLOBAL!C1099</f>
        <v>BOCA PARA BUEIRO DUPLO CELULAR 250 X 250 CM EM GABIÃO, ALAS COM ESCONSIDADE DE 45°, INCLUINDO FÔRMAS E MATERIAIS. AF_07/2021</v>
      </c>
      <c r="D1099" s="94" t="str">
        <f>Cartilha_GLOBAL!D1099</f>
        <v>UN</v>
      </c>
      <c r="E1099" s="105">
        <f>Cartilha_GLOBAL!$E1099</f>
        <v>71726.62</v>
      </c>
      <c r="F1099" s="182">
        <f>Cartilha_GLOBAL!$F1099</f>
        <v>88037.25</v>
      </c>
      <c r="G1099" s="108"/>
      <c r="H1099" s="107">
        <f t="shared" si="65"/>
        <v>0</v>
      </c>
      <c r="I1099" s="143">
        <f t="shared" si="66"/>
        <v>0</v>
      </c>
      <c r="J1099" s="142"/>
      <c r="K1099" s="146"/>
      <c r="L1099" s="7" t="str">
        <f t="shared" si="67"/>
        <v/>
      </c>
      <c r="M1099" s="7" t="str">
        <f t="shared" si="68"/>
        <v/>
      </c>
      <c r="N1099" s="7" t="str">
        <f>Cartilha_GLOBAL!N1099</f>
        <v/>
      </c>
      <c r="O1099" s="144"/>
      <c r="Q1099" s="151"/>
      <c r="R1099" s="152">
        <v>0</v>
      </c>
      <c r="T1099" s="153">
        <f>IF(Cartilha_GLOBAL!R1099=0,0,IF(Cartilha_GLOBAL!R1099&gt;0,"c","b"))</f>
        <v>0</v>
      </c>
    </row>
    <row r="1100" ht="22.5" hidden="1" spans="1:20">
      <c r="A1100" s="158">
        <f>Cartilha_GLOBAL!A1100</f>
        <v>102798</v>
      </c>
      <c r="B1100" s="94" t="str">
        <f>Cartilha_GLOBAL!B1100</f>
        <v>SINAPI</v>
      </c>
      <c r="C1100" s="104" t="str">
        <f>Cartilha_GLOBAL!C1100</f>
        <v>BOCA PARA BUEIRO DUPLO CELULAR 300 X 300 CM EM GABIÃO, ALAS COM ESCONSIDADE DE 45°, INCLUINDO FÔRMAS E MATERIAIS. AF_07/2021</v>
      </c>
      <c r="D1100" s="94" t="str">
        <f>Cartilha_GLOBAL!D1100</f>
        <v>UN</v>
      </c>
      <c r="E1100" s="105">
        <f>Cartilha_GLOBAL!$E1100</f>
        <v>87696.67</v>
      </c>
      <c r="F1100" s="182">
        <f>Cartilha_GLOBAL!$F1100</f>
        <v>107638.89</v>
      </c>
      <c r="G1100" s="108"/>
      <c r="H1100" s="107">
        <f t="shared" si="65"/>
        <v>0</v>
      </c>
      <c r="I1100" s="143">
        <f t="shared" si="66"/>
        <v>0</v>
      </c>
      <c r="J1100" s="142"/>
      <c r="K1100" s="146"/>
      <c r="L1100" s="7" t="str">
        <f t="shared" si="67"/>
        <v/>
      </c>
      <c r="M1100" s="7" t="str">
        <f t="shared" si="68"/>
        <v/>
      </c>
      <c r="N1100" s="7" t="str">
        <f>Cartilha_GLOBAL!N1100</f>
        <v/>
      </c>
      <c r="O1100" s="144"/>
      <c r="Q1100" s="151"/>
      <c r="R1100" s="152">
        <v>0</v>
      </c>
      <c r="T1100" s="153">
        <f>IF(Cartilha_GLOBAL!R1100=0,0,IF(Cartilha_GLOBAL!R1100&gt;0,"c","b"))</f>
        <v>0</v>
      </c>
    </row>
    <row r="1101" ht="22.5" hidden="1" spans="1:20">
      <c r="A1101" s="158">
        <f>Cartilha_GLOBAL!A1101</f>
        <v>102799</v>
      </c>
      <c r="B1101" s="94" t="str">
        <f>Cartilha_GLOBAL!B1101</f>
        <v>SINAPI</v>
      </c>
      <c r="C1101" s="104" t="str">
        <f>Cartilha_GLOBAL!C1101</f>
        <v>BOCA PARA BUEIRO TRIPLO CELULAR 150 X 150 CM EM GABIÃO, ALAS COM ESCONSIDADE DE 45°, INCLUINDO FÔRMAS E MATERIAIS. AF_07/2021</v>
      </c>
      <c r="D1101" s="94" t="str">
        <f>Cartilha_GLOBAL!D1101</f>
        <v>UN</v>
      </c>
      <c r="E1101" s="105">
        <f>Cartilha_GLOBAL!$E1101</f>
        <v>32084.16</v>
      </c>
      <c r="F1101" s="182">
        <f>Cartilha_GLOBAL!$F1101</f>
        <v>39380.1</v>
      </c>
      <c r="G1101" s="108"/>
      <c r="H1101" s="107">
        <f t="shared" si="65"/>
        <v>0</v>
      </c>
      <c r="I1101" s="143">
        <f t="shared" si="66"/>
        <v>0</v>
      </c>
      <c r="J1101" s="142"/>
      <c r="K1101" s="146"/>
      <c r="L1101" s="7" t="str">
        <f t="shared" si="67"/>
        <v/>
      </c>
      <c r="M1101" s="7" t="str">
        <f t="shared" si="68"/>
        <v/>
      </c>
      <c r="N1101" s="7" t="str">
        <f>Cartilha_GLOBAL!N1101</f>
        <v/>
      </c>
      <c r="O1101" s="144"/>
      <c r="Q1101" s="151"/>
      <c r="R1101" s="152">
        <v>0</v>
      </c>
      <c r="T1101" s="153">
        <f>IF(Cartilha_GLOBAL!R1101=0,0,IF(Cartilha_GLOBAL!R1101&gt;0,"c","b"))</f>
        <v>0</v>
      </c>
    </row>
    <row r="1102" ht="22.5" hidden="1" spans="1:20">
      <c r="A1102" s="158">
        <f>Cartilha_GLOBAL!A1102</f>
        <v>102800</v>
      </c>
      <c r="B1102" s="94" t="str">
        <f>Cartilha_GLOBAL!B1102</f>
        <v>SINAPI</v>
      </c>
      <c r="C1102" s="104" t="str">
        <f>Cartilha_GLOBAL!C1102</f>
        <v>BOCA PARA BUEIRO TRIPLO CELULAR 200 X 200 CM EM GABIÃO, ALAS COM ESCONSIDADE DE 45°, INCLUINDO FÔRMAS E MATERIAIS. AF_07/2021</v>
      </c>
      <c r="D1102" s="94" t="str">
        <f>Cartilha_GLOBAL!D1102</f>
        <v>UN</v>
      </c>
      <c r="E1102" s="105">
        <f>Cartilha_GLOBAL!$E1102</f>
        <v>55559.68</v>
      </c>
      <c r="F1102" s="182">
        <f>Cartilha_GLOBAL!$F1102</f>
        <v>68193.95</v>
      </c>
      <c r="G1102" s="108"/>
      <c r="H1102" s="107">
        <f t="shared" si="65"/>
        <v>0</v>
      </c>
      <c r="I1102" s="143">
        <f t="shared" si="66"/>
        <v>0</v>
      </c>
      <c r="J1102" s="142"/>
      <c r="K1102" s="146"/>
      <c r="L1102" s="7" t="str">
        <f t="shared" si="67"/>
        <v/>
      </c>
      <c r="M1102" s="7" t="str">
        <f t="shared" si="68"/>
        <v/>
      </c>
      <c r="N1102" s="7" t="str">
        <f>Cartilha_GLOBAL!N1102</f>
        <v/>
      </c>
      <c r="O1102" s="144"/>
      <c r="Q1102" s="151"/>
      <c r="R1102" s="152">
        <v>0</v>
      </c>
      <c r="T1102" s="153">
        <f>IF(Cartilha_GLOBAL!R1102=0,0,IF(Cartilha_GLOBAL!R1102&gt;0,"c","b"))</f>
        <v>0</v>
      </c>
    </row>
    <row r="1103" ht="22.5" hidden="1" spans="1:20">
      <c r="A1103" s="158">
        <f>Cartilha_GLOBAL!A1103</f>
        <v>102801</v>
      </c>
      <c r="B1103" s="94" t="str">
        <f>Cartilha_GLOBAL!B1103</f>
        <v>SINAPI</v>
      </c>
      <c r="C1103" s="104" t="str">
        <f>Cartilha_GLOBAL!C1103</f>
        <v>BOCA PARA BUEIRO TRIPLO CELULAR 250 X 250 CM EM GABIÃO, ALAS COM ESCONSIDADE DE 45°, INCLUINDO FÔRMAS E MATERIAIS. AF_07/2021</v>
      </c>
      <c r="D1103" s="94" t="str">
        <f>Cartilha_GLOBAL!D1103</f>
        <v>UN</v>
      </c>
      <c r="E1103" s="105">
        <f>Cartilha_GLOBAL!$E1103</f>
        <v>77778.56</v>
      </c>
      <c r="F1103" s="182">
        <f>Cartilha_GLOBAL!$F1103</f>
        <v>95465.4</v>
      </c>
      <c r="G1103" s="108"/>
      <c r="H1103" s="107">
        <f t="shared" si="65"/>
        <v>0</v>
      </c>
      <c r="I1103" s="143">
        <f t="shared" si="66"/>
        <v>0</v>
      </c>
      <c r="J1103" s="142"/>
      <c r="K1103" s="146"/>
      <c r="L1103" s="7" t="str">
        <f t="shared" si="67"/>
        <v/>
      </c>
      <c r="M1103" s="7" t="str">
        <f t="shared" si="68"/>
        <v/>
      </c>
      <c r="N1103" s="7" t="str">
        <f>Cartilha_GLOBAL!N1103</f>
        <v/>
      </c>
      <c r="O1103" s="144"/>
      <c r="Q1103" s="151"/>
      <c r="R1103" s="152">
        <v>0</v>
      </c>
      <c r="T1103" s="153">
        <f>IF(Cartilha_GLOBAL!R1103=0,0,IF(Cartilha_GLOBAL!R1103&gt;0,"c","b"))</f>
        <v>0</v>
      </c>
    </row>
    <row r="1104" ht="22.5" hidden="1" spans="1:20">
      <c r="A1104" s="158">
        <f>Cartilha_GLOBAL!A1104</f>
        <v>102802</v>
      </c>
      <c r="B1104" s="94" t="str">
        <f>Cartilha_GLOBAL!B1104</f>
        <v>SINAPI</v>
      </c>
      <c r="C1104" s="104" t="str">
        <f>Cartilha_GLOBAL!C1104</f>
        <v>BOCA PARA BUEIRO TRIPLO CELULAR 300 X 300 CM EM GABIÃO, ALAS COM ESCONSIDADE DE 45°, INCLUINDO FÔRMAS E MATERIAIS. AF_07/2021</v>
      </c>
      <c r="D1104" s="94" t="str">
        <f>Cartilha_GLOBAL!D1104</f>
        <v>UN</v>
      </c>
      <c r="E1104" s="105">
        <f>Cartilha_GLOBAL!$E1104</f>
        <v>93222.43</v>
      </c>
      <c r="F1104" s="182">
        <f>Cartilha_GLOBAL!$F1104</f>
        <v>114421.21</v>
      </c>
      <c r="G1104" s="108"/>
      <c r="H1104" s="107">
        <f t="shared" si="65"/>
        <v>0</v>
      </c>
      <c r="I1104" s="143">
        <f t="shared" si="66"/>
        <v>0</v>
      </c>
      <c r="J1104" s="142"/>
      <c r="K1104" s="146"/>
      <c r="L1104" s="7" t="str">
        <f t="shared" si="67"/>
        <v/>
      </c>
      <c r="M1104" s="7" t="str">
        <f t="shared" si="68"/>
        <v/>
      </c>
      <c r="N1104" s="7" t="str">
        <f>Cartilha_GLOBAL!N1104</f>
        <v/>
      </c>
      <c r="O1104" s="144"/>
      <c r="Q1104" s="151"/>
      <c r="R1104" s="152">
        <v>0</v>
      </c>
      <c r="T1104" s="153">
        <f>IF(Cartilha_GLOBAL!R1104=0,0,IF(Cartilha_GLOBAL!R1104&gt;0,"c","b"))</f>
        <v>0</v>
      </c>
    </row>
    <row r="1105" ht="12.75" hidden="1" spans="1:20">
      <c r="A1105" s="158">
        <f>Cartilha_GLOBAL!A1105</f>
        <v>102728</v>
      </c>
      <c r="B1105" s="94" t="str">
        <f>Cartilha_GLOBAL!B1105</f>
        <v>SINAPI</v>
      </c>
      <c r="C1105" s="104" t="str">
        <f>Cartilha_GLOBAL!C1105</f>
        <v>ARMAÇÃO DE MURO ALA E MURO TESTA UTILIZANDO AÇO CA-50 DE 6,3 MM - MONTAGEM. AF_07/2021</v>
      </c>
      <c r="D1105" s="94" t="str">
        <f>Cartilha_GLOBAL!D1105</f>
        <v>KG</v>
      </c>
      <c r="E1105" s="105">
        <f>Cartilha_GLOBAL!$E1105</f>
        <v>15.89</v>
      </c>
      <c r="F1105" s="182">
        <f>Cartilha_GLOBAL!$F1105</f>
        <v>19.5</v>
      </c>
      <c r="G1105" s="108"/>
      <c r="H1105" s="107">
        <f t="shared" si="65"/>
        <v>0</v>
      </c>
      <c r="I1105" s="143">
        <f t="shared" si="66"/>
        <v>0</v>
      </c>
      <c r="J1105" s="142"/>
      <c r="K1105" s="146"/>
      <c r="L1105" s="7" t="str">
        <f t="shared" si="67"/>
        <v/>
      </c>
      <c r="M1105" s="7" t="str">
        <f t="shared" si="68"/>
        <v/>
      </c>
      <c r="N1105" s="7" t="str">
        <f>Cartilha_GLOBAL!N1105</f>
        <v/>
      </c>
      <c r="O1105" s="144"/>
      <c r="Q1105" s="151"/>
      <c r="R1105" s="152">
        <v>0</v>
      </c>
      <c r="T1105" s="153">
        <f>IF(Cartilha_GLOBAL!R1105=0,0,IF(Cartilha_GLOBAL!R1105&gt;0,"c","b"))</f>
        <v>0</v>
      </c>
    </row>
    <row r="1106" ht="12.75" hidden="1" spans="1:20">
      <c r="A1106" s="158">
        <f>Cartilha_GLOBAL!A1106</f>
        <v>102730</v>
      </c>
      <c r="B1106" s="94" t="str">
        <f>Cartilha_GLOBAL!B1106</f>
        <v>SINAPI</v>
      </c>
      <c r="C1106" s="104" t="str">
        <f>Cartilha_GLOBAL!C1106</f>
        <v>ARMAÇÃO DE MURO ALA E MURO TESTA UTILIZANDO AÇO CA-50 DE 10 MM - MONTAGEM. AF_07/2021</v>
      </c>
      <c r="D1106" s="94" t="str">
        <f>Cartilha_GLOBAL!D1106</f>
        <v>KG</v>
      </c>
      <c r="E1106" s="105">
        <f>Cartilha_GLOBAL!$E1106</f>
        <v>12.88</v>
      </c>
      <c r="F1106" s="182">
        <f>Cartilha_GLOBAL!$F1106</f>
        <v>15.81</v>
      </c>
      <c r="G1106" s="108"/>
      <c r="H1106" s="107">
        <f t="shared" si="65"/>
        <v>0</v>
      </c>
      <c r="I1106" s="143">
        <f t="shared" si="66"/>
        <v>0</v>
      </c>
      <c r="J1106" s="142"/>
      <c r="K1106" s="146"/>
      <c r="L1106" s="7" t="str">
        <f t="shared" si="67"/>
        <v/>
      </c>
      <c r="M1106" s="7" t="str">
        <f t="shared" si="68"/>
        <v/>
      </c>
      <c r="N1106" s="7" t="str">
        <f>Cartilha_GLOBAL!N1106</f>
        <v/>
      </c>
      <c r="O1106" s="144"/>
      <c r="Q1106" s="151"/>
      <c r="R1106" s="152">
        <v>0</v>
      </c>
      <c r="T1106" s="153">
        <f>IF(Cartilha_GLOBAL!R1106=0,0,IF(Cartilha_GLOBAL!R1106&gt;0,"c","b"))</f>
        <v>0</v>
      </c>
    </row>
    <row r="1107" ht="12.75" hidden="1" spans="1:20">
      <c r="A1107" s="158">
        <f>Cartilha_GLOBAL!A1107</f>
        <v>102731</v>
      </c>
      <c r="B1107" s="94" t="str">
        <f>Cartilha_GLOBAL!B1107</f>
        <v>SINAPI</v>
      </c>
      <c r="C1107" s="104" t="str">
        <f>Cartilha_GLOBAL!C1107</f>
        <v>ARMAÇÃO DE MURO ALA E MURO TESTA UTILIZANDO AÇO CA-50 DE 12,5 MM - MONTAGEM. AF_07/2021</v>
      </c>
      <c r="D1107" s="94" t="str">
        <f>Cartilha_GLOBAL!D1107</f>
        <v>KG</v>
      </c>
      <c r="E1107" s="105">
        <f>Cartilha_GLOBAL!$E1107</f>
        <v>10.8</v>
      </c>
      <c r="F1107" s="182">
        <f>Cartilha_GLOBAL!$F1107</f>
        <v>13.26</v>
      </c>
      <c r="G1107" s="108"/>
      <c r="H1107" s="107">
        <f t="shared" si="65"/>
        <v>0</v>
      </c>
      <c r="I1107" s="143">
        <f t="shared" si="66"/>
        <v>0</v>
      </c>
      <c r="J1107" s="142"/>
      <c r="K1107" s="146"/>
      <c r="L1107" s="7" t="str">
        <f t="shared" si="67"/>
        <v/>
      </c>
      <c r="M1107" s="7" t="str">
        <f t="shared" si="68"/>
        <v/>
      </c>
      <c r="N1107" s="7" t="str">
        <f>Cartilha_GLOBAL!N1107</f>
        <v/>
      </c>
      <c r="O1107" s="144"/>
      <c r="Q1107" s="151"/>
      <c r="R1107" s="152">
        <v>0</v>
      </c>
      <c r="T1107" s="153">
        <f>IF(Cartilha_GLOBAL!R1107=0,0,IF(Cartilha_GLOBAL!R1107&gt;0,"c","b"))</f>
        <v>0</v>
      </c>
    </row>
    <row r="1108" ht="12.75" hidden="1" spans="1:20">
      <c r="A1108" s="158">
        <f>Cartilha_GLOBAL!A1108</f>
        <v>102732</v>
      </c>
      <c r="B1108" s="94" t="str">
        <f>Cartilha_GLOBAL!B1108</f>
        <v>SINAPI</v>
      </c>
      <c r="C1108" s="104" t="str">
        <f>Cartilha_GLOBAL!C1108</f>
        <v>ARMAÇÃO DE MURO ALA E MURO TESTA UTILIZANDO AÇO CA-50 DE 16 MM - MONTAGEM. AF_07/2021</v>
      </c>
      <c r="D1108" s="94" t="str">
        <f>Cartilha_GLOBAL!D1108</f>
        <v>KG</v>
      </c>
      <c r="E1108" s="105">
        <f>Cartilha_GLOBAL!$E1108</f>
        <v>10.09</v>
      </c>
      <c r="F1108" s="182">
        <f>Cartilha_GLOBAL!$F1108</f>
        <v>12.38</v>
      </c>
      <c r="G1108" s="108"/>
      <c r="H1108" s="107">
        <f t="shared" si="65"/>
        <v>0</v>
      </c>
      <c r="I1108" s="143">
        <f t="shared" si="66"/>
        <v>0</v>
      </c>
      <c r="J1108" s="142"/>
      <c r="K1108" s="146"/>
      <c r="L1108" s="7" t="str">
        <f t="shared" si="67"/>
        <v/>
      </c>
      <c r="M1108" s="7" t="str">
        <f t="shared" si="68"/>
        <v/>
      </c>
      <c r="N1108" s="7" t="str">
        <f>Cartilha_GLOBAL!N1108</f>
        <v/>
      </c>
      <c r="O1108" s="144"/>
      <c r="Q1108" s="151"/>
      <c r="R1108" s="152">
        <v>0</v>
      </c>
      <c r="T1108" s="153">
        <f>IF(Cartilha_GLOBAL!R1108=0,0,IF(Cartilha_GLOBAL!R1108&gt;0,"c","b"))</f>
        <v>0</v>
      </c>
    </row>
    <row r="1109" ht="12.75" hidden="1" spans="1:20">
      <c r="A1109" s="158">
        <f>Cartilha_GLOBAL!A1109</f>
        <v>102733</v>
      </c>
      <c r="B1109" s="94" t="str">
        <f>Cartilha_GLOBAL!B1109</f>
        <v>SINAPI</v>
      </c>
      <c r="C1109" s="104" t="str">
        <f>Cartilha_GLOBAL!C1109</f>
        <v>ARMAÇÃO DE MURO ALA E MURO TESTA UTILIZANDO AÇO CA-50 DE 20 MM - MONTAGEM. AF_07/2021</v>
      </c>
      <c r="D1109" s="94" t="str">
        <f>Cartilha_GLOBAL!D1109</f>
        <v>KG</v>
      </c>
      <c r="E1109" s="105">
        <f>Cartilha_GLOBAL!$E1109</f>
        <v>11.12</v>
      </c>
      <c r="F1109" s="182">
        <f>Cartilha_GLOBAL!$F1109</f>
        <v>13.65</v>
      </c>
      <c r="G1109" s="108"/>
      <c r="H1109" s="107">
        <f t="shared" si="65"/>
        <v>0</v>
      </c>
      <c r="I1109" s="143">
        <f t="shared" si="66"/>
        <v>0</v>
      </c>
      <c r="J1109" s="142"/>
      <c r="K1109" s="146"/>
      <c r="L1109" s="7" t="str">
        <f t="shared" si="67"/>
        <v/>
      </c>
      <c r="M1109" s="7" t="str">
        <f t="shared" si="68"/>
        <v/>
      </c>
      <c r="N1109" s="7" t="str">
        <f>Cartilha_GLOBAL!N1109</f>
        <v/>
      </c>
      <c r="O1109" s="144"/>
      <c r="Q1109" s="151"/>
      <c r="R1109" s="152">
        <v>0</v>
      </c>
      <c r="T1109" s="153">
        <f>IF(Cartilha_GLOBAL!R1109=0,0,IF(Cartilha_GLOBAL!R1109&gt;0,"c","b"))</f>
        <v>0</v>
      </c>
    </row>
    <row r="1110" ht="12.75" hidden="1" spans="1:20">
      <c r="A1110" s="158">
        <f>Cartilha_GLOBAL!A1110</f>
        <v>102734</v>
      </c>
      <c r="B1110" s="94" t="str">
        <f>Cartilha_GLOBAL!B1110</f>
        <v>SINAPI</v>
      </c>
      <c r="C1110" s="104" t="str">
        <f>Cartilha_GLOBAL!C1110</f>
        <v>ARMAÇÃO DE SOLEIRA UTILIZANDO AÇO CA-50 DE 6,3 MM - MONTAGEM. AF_07/2021</v>
      </c>
      <c r="D1110" s="94" t="str">
        <f>Cartilha_GLOBAL!D1110</f>
        <v>KG</v>
      </c>
      <c r="E1110" s="105">
        <f>Cartilha_GLOBAL!$E1110</f>
        <v>14.75</v>
      </c>
      <c r="F1110" s="182">
        <f>Cartilha_GLOBAL!$F1110</f>
        <v>18.1</v>
      </c>
      <c r="G1110" s="108"/>
      <c r="H1110" s="107">
        <f t="shared" si="65"/>
        <v>0</v>
      </c>
      <c r="I1110" s="143">
        <f t="shared" si="66"/>
        <v>0</v>
      </c>
      <c r="J1110" s="142"/>
      <c r="K1110" s="146"/>
      <c r="L1110" s="7" t="str">
        <f t="shared" si="67"/>
        <v/>
      </c>
      <c r="M1110" s="7" t="str">
        <f t="shared" si="68"/>
        <v/>
      </c>
      <c r="N1110" s="7" t="str">
        <f>Cartilha_GLOBAL!N1110</f>
        <v/>
      </c>
      <c r="O1110" s="144"/>
      <c r="Q1110" s="151"/>
      <c r="R1110" s="152">
        <v>0</v>
      </c>
      <c r="T1110" s="153">
        <f>IF(Cartilha_GLOBAL!R1110=0,0,IF(Cartilha_GLOBAL!R1110&gt;0,"c","b"))</f>
        <v>0</v>
      </c>
    </row>
    <row r="1111" ht="12.75" hidden="1" spans="1:20">
      <c r="A1111" s="158">
        <f>Cartilha_GLOBAL!A1111</f>
        <v>102735</v>
      </c>
      <c r="B1111" s="94" t="str">
        <f>Cartilha_GLOBAL!B1111</f>
        <v>SINAPI</v>
      </c>
      <c r="C1111" s="104" t="str">
        <f>Cartilha_GLOBAL!C1111</f>
        <v>ARMAÇÃO DE SOLEIRA UTILIZANDO AÇO CA-50 DE 8 MM - MONTAGEM. AF_07/2021</v>
      </c>
      <c r="D1111" s="94" t="str">
        <f>Cartilha_GLOBAL!D1111</f>
        <v>KG</v>
      </c>
      <c r="E1111" s="105">
        <f>Cartilha_GLOBAL!$E1111</f>
        <v>13.62</v>
      </c>
      <c r="F1111" s="182">
        <f>Cartilha_GLOBAL!$F1111</f>
        <v>16.72</v>
      </c>
      <c r="G1111" s="108"/>
      <c r="H1111" s="107">
        <f t="shared" si="65"/>
        <v>0</v>
      </c>
      <c r="I1111" s="143">
        <f t="shared" si="66"/>
        <v>0</v>
      </c>
      <c r="J1111" s="142"/>
      <c r="K1111" s="146"/>
      <c r="L1111" s="7" t="str">
        <f t="shared" si="67"/>
        <v/>
      </c>
      <c r="M1111" s="7" t="str">
        <f t="shared" si="68"/>
        <v/>
      </c>
      <c r="N1111" s="7" t="str">
        <f>Cartilha_GLOBAL!N1111</f>
        <v/>
      </c>
      <c r="O1111" s="144"/>
      <c r="Q1111" s="151"/>
      <c r="R1111" s="152">
        <v>0</v>
      </c>
      <c r="T1111" s="153">
        <f>IF(Cartilha_GLOBAL!R1111=0,0,IF(Cartilha_GLOBAL!R1111&gt;0,"c","b"))</f>
        <v>0</v>
      </c>
    </row>
    <row r="1112" ht="22.5" hidden="1" spans="1:20">
      <c r="A1112" s="158">
        <f>Cartilha_GLOBAL!A1112</f>
        <v>102727</v>
      </c>
      <c r="B1112" s="94" t="str">
        <f>Cartilha_GLOBAL!B1112</f>
        <v>SINAPI</v>
      </c>
      <c r="C1112" s="104" t="str">
        <f>Cartilha_GLOBAL!C1112</f>
        <v>FABRICAÇÃO, MONTAGEM E DESMONTAGEM DE FÔRMA PARA BOCA PARA BUEIRO, EM CHAPA DE MADEIRA COMPENSADA RESINADA, E = 17 MM, 2 UTILIZAÇÕES. AF_07/2021</v>
      </c>
      <c r="D1112" s="94" t="str">
        <f>Cartilha_GLOBAL!D1112</f>
        <v>M2</v>
      </c>
      <c r="E1112" s="105">
        <f>Cartilha_GLOBAL!$E1112</f>
        <v>98.49</v>
      </c>
      <c r="F1112" s="182">
        <f>Cartilha_GLOBAL!$F1112</f>
        <v>120.89</v>
      </c>
      <c r="G1112" s="108"/>
      <c r="H1112" s="107">
        <f t="shared" ref="H1112:H1175" si="69">IF(G1112=0,0,F1112)</f>
        <v>0</v>
      </c>
      <c r="I1112" s="143">
        <f t="shared" ref="I1112:I1175" si="70">IF(ISBLANK(G1112),0,IF(R1112=0,ROUND(G1112*H1112,2),IF(R1112="b",ROUNDDOWN(G1112*H1112,2),ROUNDUP(G1112*H1112,2))))</f>
        <v>0</v>
      </c>
      <c r="J1112" s="142"/>
      <c r="K1112" s="146"/>
      <c r="L1112" s="7" t="str">
        <f t="shared" ref="L1112:L1175" si="71">IF(K1112="X","x",IF(K1112="xx","x",IF(I1112&gt;0,"x","")))</f>
        <v/>
      </c>
      <c r="M1112" s="7" t="str">
        <f t="shared" ref="M1112:M1175" si="72">IF(K1112="X","x",IF(K1112="xx","x",IF(I1112&gt;0,"x","")))</f>
        <v/>
      </c>
      <c r="N1112" s="7" t="str">
        <f>Cartilha_GLOBAL!N1112</f>
        <v/>
      </c>
      <c r="O1112" s="144"/>
      <c r="Q1112" s="151"/>
      <c r="R1112" s="152">
        <v>0</v>
      </c>
      <c r="T1112" s="153">
        <f>IF(Cartilha_GLOBAL!R1112=0,0,IF(Cartilha_GLOBAL!R1112&gt;0,"c","b"))</f>
        <v>0</v>
      </c>
    </row>
    <row r="1113" ht="12.75" hidden="1" spans="1:20">
      <c r="A1113" s="158">
        <f>Cartilha_GLOBAL!A1113</f>
        <v>102729</v>
      </c>
      <c r="B1113" s="94" t="str">
        <f>Cartilha_GLOBAL!B1113</f>
        <v>SINAPI</v>
      </c>
      <c r="C1113" s="104" t="str">
        <f>Cartilha_GLOBAL!C1113</f>
        <v>ARMAÇÃO DE MURO ALA E MURO TESTA UTILIZANDO AÇO CA-50 DE 8 MM - MONTAGEM. AF_07/2021</v>
      </c>
      <c r="D1113" s="94" t="str">
        <f>Cartilha_GLOBAL!D1113</f>
        <v>KG</v>
      </c>
      <c r="E1113" s="105">
        <f>Cartilha_GLOBAL!$E1113</f>
        <v>14.59</v>
      </c>
      <c r="F1113" s="182">
        <f>Cartilha_GLOBAL!$F1113</f>
        <v>17.91</v>
      </c>
      <c r="G1113" s="108"/>
      <c r="H1113" s="107">
        <f t="shared" si="69"/>
        <v>0</v>
      </c>
      <c r="I1113" s="143">
        <f t="shared" si="70"/>
        <v>0</v>
      </c>
      <c r="J1113" s="142"/>
      <c r="K1113" s="146"/>
      <c r="L1113" s="7" t="str">
        <f t="shared" si="71"/>
        <v/>
      </c>
      <c r="M1113" s="7" t="str">
        <f t="shared" si="72"/>
        <v/>
      </c>
      <c r="N1113" s="7" t="str">
        <f>Cartilha_GLOBAL!N1113</f>
        <v/>
      </c>
      <c r="O1113" s="144"/>
      <c r="Q1113" s="151"/>
      <c r="R1113" s="152">
        <v>0</v>
      </c>
      <c r="T1113" s="153">
        <f>IF(Cartilha_GLOBAL!R1113=0,0,IF(Cartilha_GLOBAL!R1113&gt;0,"c","b"))</f>
        <v>0</v>
      </c>
    </row>
    <row r="1114" ht="12.75" hidden="1" spans="1:20">
      <c r="A1114" s="154" t="str">
        <f>Cartilha_GLOBAL!A1114</f>
        <v>2.4.13</v>
      </c>
      <c r="B1114" s="94">
        <f>Cartilha_GLOBAL!B1114</f>
        <v>0</v>
      </c>
      <c r="C1114" s="161" t="str">
        <f>Cartilha_GLOBAL!C1114</f>
        <v>POCOS DE VISITA</v>
      </c>
      <c r="D1114" s="94">
        <f>Cartilha_GLOBAL!D1114</f>
        <v>0</v>
      </c>
      <c r="E1114" s="105">
        <f>Cartilha_GLOBAL!$E1114</f>
        <v>0</v>
      </c>
      <c r="F1114" s="182">
        <f>Cartilha_GLOBAL!$F1114</f>
        <v>0</v>
      </c>
      <c r="G1114" s="187"/>
      <c r="H1114" s="187">
        <f t="shared" si="69"/>
        <v>0</v>
      </c>
      <c r="I1114" s="188">
        <f t="shared" si="70"/>
        <v>0</v>
      </c>
      <c r="J1114" s="142"/>
      <c r="K1114" s="145" t="str">
        <f>IF(OR(SUM(I1115:I1201)&gt;0,SUM(I1115:I1201)&gt;0),"xx","")</f>
        <v/>
      </c>
      <c r="L1114" s="7" t="str">
        <f t="shared" si="71"/>
        <v/>
      </c>
      <c r="M1114" s="7" t="str">
        <f t="shared" si="72"/>
        <v/>
      </c>
      <c r="N1114" s="7" t="str">
        <f>Cartilha_GLOBAL!N1114</f>
        <v/>
      </c>
      <c r="O1114" s="144"/>
      <c r="Q1114" s="151"/>
      <c r="R1114" s="152">
        <v>0</v>
      </c>
      <c r="T1114" s="153">
        <f>IF(Cartilha_GLOBAL!R1114=0,0,IF(Cartilha_GLOBAL!R1114&gt;0,"c","b"))</f>
        <v>0</v>
      </c>
    </row>
    <row r="1115" ht="22.5" hidden="1" spans="1:20">
      <c r="A1115" s="158">
        <f>Cartilha_GLOBAL!A1115</f>
        <v>97976</v>
      </c>
      <c r="B1115" s="94" t="str">
        <f>Cartilha_GLOBAL!B1115</f>
        <v>SINAPI</v>
      </c>
      <c r="C1115" s="104" t="str">
        <f>Cartilha_GLOBAL!C1115</f>
        <v>POÇO DE INSPEÇÃO CIRCULAR PARA ESGOTO, EM ALVENARIA COM TIJOLOS CERÂMICOS MACIÇOS, DIÂMETRO INTERNO = 0,60 M, PROFUNDIDADE = 0,95 M, EXCLUINDO TAMPÃO. AF_12/2020_PA</v>
      </c>
      <c r="D1115" s="94" t="str">
        <f>Cartilha_GLOBAL!D1115</f>
        <v>UN</v>
      </c>
      <c r="E1115" s="105">
        <f>Cartilha_GLOBAL!$E1115</f>
        <v>1178.63</v>
      </c>
      <c r="F1115" s="182">
        <f>Cartilha_GLOBAL!$F1115</f>
        <v>1446.65</v>
      </c>
      <c r="G1115" s="108"/>
      <c r="H1115" s="107">
        <f t="shared" si="69"/>
        <v>0</v>
      </c>
      <c r="I1115" s="143">
        <f t="shared" si="70"/>
        <v>0</v>
      </c>
      <c r="J1115" s="142"/>
      <c r="K1115" s="146"/>
      <c r="L1115" s="7" t="str">
        <f t="shared" si="71"/>
        <v/>
      </c>
      <c r="M1115" s="7" t="str">
        <f t="shared" si="72"/>
        <v/>
      </c>
      <c r="N1115" s="7" t="str">
        <f>Cartilha_GLOBAL!N1115</f>
        <v/>
      </c>
      <c r="O1115" s="144"/>
      <c r="Q1115" s="151"/>
      <c r="R1115" s="152">
        <v>0</v>
      </c>
      <c r="T1115" s="153">
        <f>IF(Cartilha_GLOBAL!R1115=0,0,IF(Cartilha_GLOBAL!R1115&gt;0,"c","b"))</f>
        <v>0</v>
      </c>
    </row>
    <row r="1116" ht="22.5" hidden="1" spans="1:20">
      <c r="A1116" s="158">
        <f>Cartilha_GLOBAL!A1116</f>
        <v>97977</v>
      </c>
      <c r="B1116" s="94" t="str">
        <f>Cartilha_GLOBAL!B1116</f>
        <v>SINAPI</v>
      </c>
      <c r="C1116" s="104" t="str">
        <f>Cartilha_GLOBAL!C1116</f>
        <v>POÇO DE INSPEÇÃO CIRCULAR PARA ESGOTO, EM ALVENARIA COM TIJOLOS CERÂMICOS MACIÇOS, DIÂMETRO INTERNO = 0,60 M, PROFUNDIDADE = 1,45 M, EXCLUINDO TAMPÃO. AF_12/2020_PA</v>
      </c>
      <c r="D1116" s="94" t="str">
        <f>Cartilha_GLOBAL!D1116</f>
        <v>UN</v>
      </c>
      <c r="E1116" s="105">
        <f>Cartilha_GLOBAL!$E1116</f>
        <v>1693.84</v>
      </c>
      <c r="F1116" s="182">
        <f>Cartilha_GLOBAL!$F1116</f>
        <v>2079.02</v>
      </c>
      <c r="G1116" s="108"/>
      <c r="H1116" s="107">
        <f t="shared" si="69"/>
        <v>0</v>
      </c>
      <c r="I1116" s="143">
        <f t="shared" si="70"/>
        <v>0</v>
      </c>
      <c r="J1116" s="142"/>
      <c r="K1116" s="146"/>
      <c r="L1116" s="7" t="str">
        <f t="shared" si="71"/>
        <v/>
      </c>
      <c r="M1116" s="7" t="str">
        <f t="shared" si="72"/>
        <v/>
      </c>
      <c r="N1116" s="7" t="str">
        <f>Cartilha_GLOBAL!N1116</f>
        <v/>
      </c>
      <c r="O1116" s="144"/>
      <c r="Q1116" s="151"/>
      <c r="R1116" s="152">
        <v>0</v>
      </c>
      <c r="T1116" s="153">
        <f>IF(Cartilha_GLOBAL!R1116=0,0,IF(Cartilha_GLOBAL!R1116&gt;0,"c","b"))</f>
        <v>0</v>
      </c>
    </row>
    <row r="1117" ht="22.5" hidden="1" spans="1:20">
      <c r="A1117" s="158">
        <f>Cartilha_GLOBAL!A1117</f>
        <v>97974</v>
      </c>
      <c r="B1117" s="94" t="str">
        <f>Cartilha_GLOBAL!B1117</f>
        <v>SINAPI</v>
      </c>
      <c r="C1117" s="104" t="str">
        <f>Cartilha_GLOBAL!C1117</f>
        <v>POÇO DE INSPEÇÃO CIRCULAR PARA ESGOTO, EM CONCRETO PRÉ-MOLDADO, DIÂMETRO INTERNO = 0,60 M, PROFUNDIDADE = 0,90 M, EXCLUINDO TAMPÃO. AF_12/2020_PA</v>
      </c>
      <c r="D1117" s="94" t="str">
        <f>Cartilha_GLOBAL!D1117</f>
        <v>UN</v>
      </c>
      <c r="E1117" s="105">
        <f>Cartilha_GLOBAL!$E1117</f>
        <v>420.53</v>
      </c>
      <c r="F1117" s="182">
        <f>Cartilha_GLOBAL!$F1117</f>
        <v>516.16</v>
      </c>
      <c r="G1117" s="108"/>
      <c r="H1117" s="107">
        <f t="shared" si="69"/>
        <v>0</v>
      </c>
      <c r="I1117" s="143">
        <f t="shared" si="70"/>
        <v>0</v>
      </c>
      <c r="J1117" s="142"/>
      <c r="K1117" s="146"/>
      <c r="L1117" s="7" t="str">
        <f t="shared" si="71"/>
        <v/>
      </c>
      <c r="M1117" s="7" t="str">
        <f t="shared" si="72"/>
        <v/>
      </c>
      <c r="N1117" s="7" t="str">
        <f>Cartilha_GLOBAL!N1117</f>
        <v/>
      </c>
      <c r="O1117" s="144"/>
      <c r="Q1117" s="151"/>
      <c r="R1117" s="152">
        <v>0</v>
      </c>
      <c r="T1117" s="153">
        <f>IF(Cartilha_GLOBAL!R1117=0,0,IF(Cartilha_GLOBAL!R1117&gt;0,"c","b"))</f>
        <v>0</v>
      </c>
    </row>
    <row r="1118" ht="22.5" hidden="1" spans="1:20">
      <c r="A1118" s="158">
        <f>Cartilha_GLOBAL!A1118</f>
        <v>97975</v>
      </c>
      <c r="B1118" s="94" t="str">
        <f>Cartilha_GLOBAL!B1118</f>
        <v>SINAPI</v>
      </c>
      <c r="C1118" s="104" t="str">
        <f>Cartilha_GLOBAL!C1118</f>
        <v>POÇO DE INSPEÇÃO CIRCULAR PARA ESGOTO, EM CONCRETO PRÉ-MOLDADO, DIÂMETRO INTERNO = 0,60 M, PROFUNDIDADE = 1,40 M, EXCLUINDO TAMPÃO. AF_12/2020_PA</v>
      </c>
      <c r="D1118" s="94" t="str">
        <f>Cartilha_GLOBAL!D1118</f>
        <v>UN</v>
      </c>
      <c r="E1118" s="105">
        <f>Cartilha_GLOBAL!$E1118</f>
        <v>531.27</v>
      </c>
      <c r="F1118" s="182">
        <f>Cartilha_GLOBAL!$F1118</f>
        <v>652.08</v>
      </c>
      <c r="G1118" s="108"/>
      <c r="H1118" s="107">
        <f t="shared" si="69"/>
        <v>0</v>
      </c>
      <c r="I1118" s="143">
        <f t="shared" si="70"/>
        <v>0</v>
      </c>
      <c r="J1118" s="142"/>
      <c r="K1118" s="146"/>
      <c r="L1118" s="7" t="str">
        <f t="shared" si="71"/>
        <v/>
      </c>
      <c r="M1118" s="7" t="str">
        <f t="shared" si="72"/>
        <v/>
      </c>
      <c r="N1118" s="7" t="str">
        <f>Cartilha_GLOBAL!N1118</f>
        <v/>
      </c>
      <c r="O1118" s="144"/>
      <c r="Q1118" s="151"/>
      <c r="R1118" s="152">
        <v>0</v>
      </c>
      <c r="T1118" s="153">
        <f>IF(Cartilha_GLOBAL!R1118=0,0,IF(Cartilha_GLOBAL!R1118&gt;0,"c","b"))</f>
        <v>0</v>
      </c>
    </row>
    <row r="1119" ht="22.5" hidden="1" spans="1:20">
      <c r="A1119" s="158">
        <f>Cartilha_GLOBAL!A1119</f>
        <v>97978</v>
      </c>
      <c r="B1119" s="94" t="str">
        <f>Cartilha_GLOBAL!B1119</f>
        <v>SINAPI</v>
      </c>
      <c r="C1119" s="104" t="str">
        <f>Cartilha_GLOBAL!C1119</f>
        <v>BASE PARA POÇO DE VISITA CIRCULAR PARA ESGOTO, EM CONCRETO PRÉ-MOLDADO, DIÂMETRO INTERNO = 0,80 M, PROFUNDIDADE = 1,35 M, EXCLUINDO TAMPÃO. AF_12/2020_PA</v>
      </c>
      <c r="D1119" s="94" t="str">
        <f>Cartilha_GLOBAL!D1119</f>
        <v>UN</v>
      </c>
      <c r="E1119" s="105">
        <f>Cartilha_GLOBAL!$E1119</f>
        <v>860.74</v>
      </c>
      <c r="F1119" s="182">
        <f>Cartilha_GLOBAL!$F1119</f>
        <v>1056.47</v>
      </c>
      <c r="G1119" s="108"/>
      <c r="H1119" s="107">
        <f t="shared" si="69"/>
        <v>0</v>
      </c>
      <c r="I1119" s="143">
        <f t="shared" si="70"/>
        <v>0</v>
      </c>
      <c r="J1119" s="142"/>
      <c r="K1119" s="146"/>
      <c r="L1119" s="7" t="str">
        <f t="shared" si="71"/>
        <v/>
      </c>
      <c r="M1119" s="7" t="str">
        <f t="shared" si="72"/>
        <v/>
      </c>
      <c r="N1119" s="7" t="str">
        <f>Cartilha_GLOBAL!N1119</f>
        <v/>
      </c>
      <c r="O1119" s="144"/>
      <c r="Q1119" s="151"/>
      <c r="R1119" s="152">
        <v>0</v>
      </c>
      <c r="T1119" s="153">
        <f>IF(Cartilha_GLOBAL!R1119=0,0,IF(Cartilha_GLOBAL!R1119&gt;0,"c","b"))</f>
        <v>0</v>
      </c>
    </row>
    <row r="1120" ht="22.5" hidden="1" spans="1:20">
      <c r="A1120" s="158">
        <f>Cartilha_GLOBAL!A1120</f>
        <v>98410</v>
      </c>
      <c r="B1120" s="94" t="str">
        <f>Cartilha_GLOBAL!B1120</f>
        <v>SINAPI</v>
      </c>
      <c r="C1120" s="104" t="str">
        <f>Cartilha_GLOBAL!C1120</f>
        <v>BASE PARA POÇO DE VISITA CIRCULAR PARA ESGOTO, EM CONCRETO PRÉ-MOLDADO, DIÂMETRO INTERNO = 1,0 M, PROFUNDIDADE = 1,35 M, EXCLUINDO TAMPÃO. AF_12/2020_PA</v>
      </c>
      <c r="D1120" s="94" t="str">
        <f>Cartilha_GLOBAL!D1120</f>
        <v>UN</v>
      </c>
      <c r="E1120" s="105">
        <f>Cartilha_GLOBAL!$E1120</f>
        <v>1101.44</v>
      </c>
      <c r="F1120" s="182">
        <f>Cartilha_GLOBAL!$F1120</f>
        <v>1351.91</v>
      </c>
      <c r="G1120" s="108"/>
      <c r="H1120" s="107">
        <f t="shared" si="69"/>
        <v>0</v>
      </c>
      <c r="I1120" s="143">
        <f t="shared" si="70"/>
        <v>0</v>
      </c>
      <c r="J1120" s="142"/>
      <c r="K1120" s="146"/>
      <c r="L1120" s="7" t="str">
        <f t="shared" si="71"/>
        <v/>
      </c>
      <c r="M1120" s="7" t="str">
        <f t="shared" si="72"/>
        <v/>
      </c>
      <c r="N1120" s="7" t="str">
        <f>Cartilha_GLOBAL!N1120</f>
        <v/>
      </c>
      <c r="O1120" s="144"/>
      <c r="Q1120" s="151"/>
      <c r="R1120" s="152">
        <v>0</v>
      </c>
      <c r="T1120" s="153">
        <f>IF(Cartilha_GLOBAL!R1120=0,0,IF(Cartilha_GLOBAL!R1120&gt;0,"c","b"))</f>
        <v>0</v>
      </c>
    </row>
    <row r="1121" ht="22.5" hidden="1" spans="1:20">
      <c r="A1121" s="158">
        <f>Cartilha_GLOBAL!A1121</f>
        <v>99268</v>
      </c>
      <c r="B1121" s="94" t="str">
        <f>Cartilha_GLOBAL!B1121</f>
        <v>SINAPI</v>
      </c>
      <c r="C1121" s="104" t="str">
        <f>Cartilha_GLOBAL!C1121</f>
        <v>POÇO DE INSPEÇÃO CIRCULAR PARA DRENAGEM, EM CONCRETO PRÉ-MOLDADO, DIÂMETRO INTERNO = 0,60 M, PROFUNDIDADE = 0,90 M, EXCLUINDO TAMPÃO. AF_12/2020_PA</v>
      </c>
      <c r="D1121" s="94" t="str">
        <f>Cartilha_GLOBAL!D1121</f>
        <v>UN</v>
      </c>
      <c r="E1121" s="105">
        <f>Cartilha_GLOBAL!$E1121</f>
        <v>416.28</v>
      </c>
      <c r="F1121" s="182">
        <f>Cartilha_GLOBAL!$F1121</f>
        <v>510.94</v>
      </c>
      <c r="G1121" s="108"/>
      <c r="H1121" s="107">
        <f t="shared" si="69"/>
        <v>0</v>
      </c>
      <c r="I1121" s="143">
        <f t="shared" si="70"/>
        <v>0</v>
      </c>
      <c r="J1121" s="142"/>
      <c r="K1121" s="146"/>
      <c r="L1121" s="7" t="str">
        <f t="shared" si="71"/>
        <v/>
      </c>
      <c r="M1121" s="7" t="str">
        <f t="shared" si="72"/>
        <v/>
      </c>
      <c r="N1121" s="7" t="str">
        <f>Cartilha_GLOBAL!N1121</f>
        <v/>
      </c>
      <c r="O1121" s="144"/>
      <c r="Q1121" s="151"/>
      <c r="R1121" s="152">
        <v>0</v>
      </c>
      <c r="T1121" s="153">
        <f>IF(Cartilha_GLOBAL!R1121=0,0,IF(Cartilha_GLOBAL!R1121&gt;0,"c","b"))</f>
        <v>0</v>
      </c>
    </row>
    <row r="1122" ht="22.5" hidden="1" spans="1:20">
      <c r="A1122" s="158">
        <f>Cartilha_GLOBAL!A1122</f>
        <v>99270</v>
      </c>
      <c r="B1122" s="94" t="str">
        <f>Cartilha_GLOBAL!B1122</f>
        <v>SINAPI</v>
      </c>
      <c r="C1122" s="104" t="str">
        <f>Cartilha_GLOBAL!C1122</f>
        <v>POÇO DE INSPEÇÃO CIRCULAR PARA DRENAGEM, EM CONCRETO PRÉ-MOLDADO, DIÂMETRO INTERNO = 0,60 M, PROFUNDIDADE = 1,40 M, EXCLUINDO TAMPÃO. AF_12/2020_PA</v>
      </c>
      <c r="D1122" s="94" t="str">
        <f>Cartilha_GLOBAL!D1122</f>
        <v>UN</v>
      </c>
      <c r="E1122" s="105">
        <f>Cartilha_GLOBAL!$E1122</f>
        <v>526.3</v>
      </c>
      <c r="F1122" s="182">
        <f>Cartilha_GLOBAL!$F1122</f>
        <v>645.98</v>
      </c>
      <c r="G1122" s="108"/>
      <c r="H1122" s="107">
        <f t="shared" si="69"/>
        <v>0</v>
      </c>
      <c r="I1122" s="143">
        <f t="shared" si="70"/>
        <v>0</v>
      </c>
      <c r="J1122" s="142"/>
      <c r="K1122" s="146"/>
      <c r="L1122" s="7" t="str">
        <f t="shared" si="71"/>
        <v/>
      </c>
      <c r="M1122" s="7" t="str">
        <f t="shared" si="72"/>
        <v/>
      </c>
      <c r="N1122" s="7" t="str">
        <f>Cartilha_GLOBAL!N1122</f>
        <v/>
      </c>
      <c r="O1122" s="144"/>
      <c r="Q1122" s="151"/>
      <c r="R1122" s="152">
        <v>0</v>
      </c>
      <c r="T1122" s="153">
        <f>IF(Cartilha_GLOBAL!R1122=0,0,IF(Cartilha_GLOBAL!R1122&gt;0,"c","b"))</f>
        <v>0</v>
      </c>
    </row>
    <row r="1123" ht="22.5" hidden="1" spans="1:20">
      <c r="A1123" s="158">
        <f>Cartilha_GLOBAL!A1123</f>
        <v>99275</v>
      </c>
      <c r="B1123" s="94" t="str">
        <f>Cartilha_GLOBAL!B1123</f>
        <v>SINAPI</v>
      </c>
      <c r="C1123" s="104" t="str">
        <f>Cartilha_GLOBAL!C1123</f>
        <v>BASE PARA POÇO DE VISITA CIRCULAR PARA DRENAGEM, EM CONCRETO PRÉ-MOLDADO, DIÂMETRO INTERNO = 0,80 M, PROFUNDIDADE = 1,35 M, EXCLUINDO TAMPÃO. AF_12/2020_PA</v>
      </c>
      <c r="D1123" s="94" t="str">
        <f>Cartilha_GLOBAL!D1123</f>
        <v>UN</v>
      </c>
      <c r="E1123" s="105">
        <f>Cartilha_GLOBAL!$E1123</f>
        <v>852.4</v>
      </c>
      <c r="F1123" s="182">
        <f>Cartilha_GLOBAL!$F1123</f>
        <v>1046.24</v>
      </c>
      <c r="G1123" s="108"/>
      <c r="H1123" s="107">
        <f t="shared" si="69"/>
        <v>0</v>
      </c>
      <c r="I1123" s="143">
        <f t="shared" si="70"/>
        <v>0</v>
      </c>
      <c r="J1123" s="142"/>
      <c r="K1123" s="146"/>
      <c r="L1123" s="7" t="str">
        <f t="shared" si="71"/>
        <v/>
      </c>
      <c r="M1123" s="7" t="str">
        <f t="shared" si="72"/>
        <v/>
      </c>
      <c r="N1123" s="7" t="str">
        <f>Cartilha_GLOBAL!N1123</f>
        <v/>
      </c>
      <c r="O1123" s="144"/>
      <c r="Q1123" s="151"/>
      <c r="R1123" s="152">
        <v>0</v>
      </c>
      <c r="T1123" s="153">
        <f>IF(Cartilha_GLOBAL!R1123=0,0,IF(Cartilha_GLOBAL!R1123&gt;0,"c","b"))</f>
        <v>0</v>
      </c>
    </row>
    <row r="1124" ht="22.5" hidden="1" spans="1:20">
      <c r="A1124" s="158">
        <f>Cartilha_GLOBAL!A1124</f>
        <v>99272</v>
      </c>
      <c r="B1124" s="94" t="str">
        <f>Cartilha_GLOBAL!B1124</f>
        <v>SINAPI</v>
      </c>
      <c r="C1124" s="104" t="str">
        <f>Cartilha_GLOBAL!C1124</f>
        <v>POÇO DE INSPEÇÃO CIRCULAR PARA DRENAGEM, EM ALVENARIA COM TIJOLOS CERÂMICOS MACIÇOS, DIÂMETRO INTERNO = 0,60 M, PROFUNDIDADE = 0,95 M, EXCLUINDO TAMPÃO. AF_12/2020_PA</v>
      </c>
      <c r="D1124" s="94" t="str">
        <f>Cartilha_GLOBAL!D1124</f>
        <v>UN</v>
      </c>
      <c r="E1124" s="105">
        <f>Cartilha_GLOBAL!$E1124</f>
        <v>1135.88</v>
      </c>
      <c r="F1124" s="182">
        <f>Cartilha_GLOBAL!$F1124</f>
        <v>1394.18</v>
      </c>
      <c r="G1124" s="108"/>
      <c r="H1124" s="107">
        <f t="shared" si="69"/>
        <v>0</v>
      </c>
      <c r="I1124" s="143">
        <f t="shared" si="70"/>
        <v>0</v>
      </c>
      <c r="J1124" s="142"/>
      <c r="K1124" s="146"/>
      <c r="L1124" s="7" t="str">
        <f t="shared" si="71"/>
        <v/>
      </c>
      <c r="M1124" s="7" t="str">
        <f t="shared" si="72"/>
        <v/>
      </c>
      <c r="N1124" s="7" t="str">
        <f>Cartilha_GLOBAL!N1124</f>
        <v/>
      </c>
      <c r="O1124" s="144"/>
      <c r="Q1124" s="151"/>
      <c r="R1124" s="152">
        <v>0</v>
      </c>
      <c r="T1124" s="153">
        <f>IF(Cartilha_GLOBAL!R1124=0,0,IF(Cartilha_GLOBAL!R1124&gt;0,"c","b"))</f>
        <v>0</v>
      </c>
    </row>
    <row r="1125" ht="22.5" hidden="1" spans="1:20">
      <c r="A1125" s="158">
        <f>Cartilha_GLOBAL!A1125</f>
        <v>99273</v>
      </c>
      <c r="B1125" s="94" t="str">
        <f>Cartilha_GLOBAL!B1125</f>
        <v>SINAPI</v>
      </c>
      <c r="C1125" s="104" t="str">
        <f>Cartilha_GLOBAL!C1125</f>
        <v>POÇO DE INSPEÇÃO CIRCULAR PARA DRENAGEM, EM ALVENARIA COM TIJOLOS CERÂMICOS MACIÇOS, DIÂMETRO INTERNO = 0,60 M, PROFUNDIDADE = 1,45 M, EXCLUINDO TAMPÃO. AF_12/2020_PA</v>
      </c>
      <c r="D1125" s="94" t="str">
        <f>Cartilha_GLOBAL!D1125</f>
        <v>UN</v>
      </c>
      <c r="E1125" s="105">
        <f>Cartilha_GLOBAL!$E1125</f>
        <v>1618.07</v>
      </c>
      <c r="F1125" s="182">
        <f>Cartilha_GLOBAL!$F1125</f>
        <v>1986.02</v>
      </c>
      <c r="G1125" s="108"/>
      <c r="H1125" s="107">
        <f t="shared" si="69"/>
        <v>0</v>
      </c>
      <c r="I1125" s="143">
        <f t="shared" si="70"/>
        <v>0</v>
      </c>
      <c r="J1125" s="142"/>
      <c r="K1125" s="146"/>
      <c r="L1125" s="7" t="str">
        <f t="shared" si="71"/>
        <v/>
      </c>
      <c r="M1125" s="7" t="str">
        <f t="shared" si="72"/>
        <v/>
      </c>
      <c r="N1125" s="7" t="str">
        <f>Cartilha_GLOBAL!N1125</f>
        <v/>
      </c>
      <c r="O1125" s="144"/>
      <c r="Q1125" s="151"/>
      <c r="R1125" s="152">
        <v>0</v>
      </c>
      <c r="T1125" s="153">
        <f>IF(Cartilha_GLOBAL!R1125=0,0,IF(Cartilha_GLOBAL!R1125&gt;0,"c","b"))</f>
        <v>0</v>
      </c>
    </row>
    <row r="1126" ht="22.5" hidden="1" spans="1:20">
      <c r="A1126" s="158">
        <f>Cartilha_GLOBAL!A1126</f>
        <v>97981</v>
      </c>
      <c r="B1126" s="94" t="str">
        <f>Cartilha_GLOBAL!B1126</f>
        <v>SINAPI</v>
      </c>
      <c r="C1126" s="104" t="str">
        <f>Cartilha_GLOBAL!C1126</f>
        <v>ACRÉSCIMO PARA POÇO DE VISITA CIRCULAR PARA ESGOTO, EM ALVENARIA COM TIJOLOS CERÂMICOS MACIÇOS, DIÂMETRO INTERNO = 0,8 M. AF_12/2020</v>
      </c>
      <c r="D1126" s="94" t="str">
        <f>Cartilha_GLOBAL!D1126</f>
        <v>M</v>
      </c>
      <c r="E1126" s="105">
        <f>Cartilha_GLOBAL!$E1126</f>
        <v>1279.73</v>
      </c>
      <c r="F1126" s="182">
        <f>Cartilha_GLOBAL!$F1126</f>
        <v>1570.74</v>
      </c>
      <c r="G1126" s="108"/>
      <c r="H1126" s="107">
        <f t="shared" si="69"/>
        <v>0</v>
      </c>
      <c r="I1126" s="143">
        <f t="shared" si="70"/>
        <v>0</v>
      </c>
      <c r="J1126" s="142"/>
      <c r="K1126" s="145"/>
      <c r="L1126" s="7" t="str">
        <f t="shared" si="71"/>
        <v/>
      </c>
      <c r="M1126" s="7" t="str">
        <f t="shared" si="72"/>
        <v/>
      </c>
      <c r="N1126" s="7" t="str">
        <f>Cartilha_GLOBAL!N1126</f>
        <v/>
      </c>
      <c r="O1126" s="144"/>
      <c r="Q1126" s="151"/>
      <c r="R1126" s="152">
        <v>0</v>
      </c>
      <c r="T1126" s="153">
        <f>IF(Cartilha_GLOBAL!R1126=0,0,IF(Cartilha_GLOBAL!R1126&gt;0,"c","b"))</f>
        <v>0</v>
      </c>
    </row>
    <row r="1127" ht="22.5" hidden="1" spans="1:20">
      <c r="A1127" s="158">
        <f>Cartilha_GLOBAL!A1127</f>
        <v>97983</v>
      </c>
      <c r="B1127" s="94" t="str">
        <f>Cartilha_GLOBAL!B1127</f>
        <v>SINAPI</v>
      </c>
      <c r="C1127" s="104" t="str">
        <f>Cartilha_GLOBAL!C1127</f>
        <v>ACRÉSCIMO PARA POÇO DE VISITA CIRCULAR PARA ESGOTO, EM CONCRETO PRÉ-MOLDADO, DIÂMETRO INTERNO = 1 M. AF_12/2020</v>
      </c>
      <c r="D1127" s="94" t="str">
        <f>Cartilha_GLOBAL!D1127</f>
        <v>M</v>
      </c>
      <c r="E1127" s="105">
        <f>Cartilha_GLOBAL!$E1127</f>
        <v>389.73</v>
      </c>
      <c r="F1127" s="182">
        <f>Cartilha_GLOBAL!$F1127</f>
        <v>478.35</v>
      </c>
      <c r="G1127" s="108"/>
      <c r="H1127" s="107">
        <f t="shared" si="69"/>
        <v>0</v>
      </c>
      <c r="I1127" s="143">
        <f t="shared" si="70"/>
        <v>0</v>
      </c>
      <c r="J1127" s="142"/>
      <c r="K1127" s="145"/>
      <c r="L1127" s="7" t="str">
        <f t="shared" si="71"/>
        <v/>
      </c>
      <c r="M1127" s="7" t="str">
        <f t="shared" si="72"/>
        <v/>
      </c>
      <c r="N1127" s="7" t="str">
        <f>Cartilha_GLOBAL!N1127</f>
        <v/>
      </c>
      <c r="O1127" s="144"/>
      <c r="Q1127" s="151"/>
      <c r="R1127" s="152">
        <v>0</v>
      </c>
      <c r="T1127" s="153">
        <f>IF(Cartilha_GLOBAL!R1127=0,0,IF(Cartilha_GLOBAL!R1127&gt;0,"c","b"))</f>
        <v>0</v>
      </c>
    </row>
    <row r="1128" ht="22.5" hidden="1" spans="1:20">
      <c r="A1128" s="158">
        <f>Cartilha_GLOBAL!A1128</f>
        <v>97985</v>
      </c>
      <c r="B1128" s="94" t="str">
        <f>Cartilha_GLOBAL!B1128</f>
        <v>SINAPI</v>
      </c>
      <c r="C1128" s="104" t="str">
        <f>Cartilha_GLOBAL!C1128</f>
        <v>ACRÉSCIMO PARA POÇO DE VISITA CIRCULAR PARA  ESGOTO, EM ALVENARIA COM TIJOLOS CERÂMICOS MACIÇOS, DIÂMETRO INTERNO = 1 M. AF_12/2020</v>
      </c>
      <c r="D1128" s="94" t="str">
        <f>Cartilha_GLOBAL!D1128</f>
        <v>M</v>
      </c>
      <c r="E1128" s="105">
        <f>Cartilha_GLOBAL!$E1128</f>
        <v>1547.58</v>
      </c>
      <c r="F1128" s="182">
        <f>Cartilha_GLOBAL!$F1128</f>
        <v>1899.5</v>
      </c>
      <c r="G1128" s="108"/>
      <c r="H1128" s="107">
        <f t="shared" si="69"/>
        <v>0</v>
      </c>
      <c r="I1128" s="143">
        <f t="shared" si="70"/>
        <v>0</v>
      </c>
      <c r="J1128" s="142"/>
      <c r="K1128" s="145"/>
      <c r="L1128" s="7" t="str">
        <f t="shared" si="71"/>
        <v/>
      </c>
      <c r="M1128" s="7" t="str">
        <f t="shared" si="72"/>
        <v/>
      </c>
      <c r="N1128" s="7" t="str">
        <f>Cartilha_GLOBAL!N1128</f>
        <v/>
      </c>
      <c r="O1128" s="144"/>
      <c r="Q1128" s="151"/>
      <c r="R1128" s="152">
        <v>0</v>
      </c>
      <c r="T1128" s="153">
        <f>IF(Cartilha_GLOBAL!R1128=0,0,IF(Cartilha_GLOBAL!R1128&gt;0,"c","b"))</f>
        <v>0</v>
      </c>
    </row>
    <row r="1129" ht="22.5" hidden="1" spans="1:20">
      <c r="A1129" s="158">
        <f>Cartilha_GLOBAL!A1129</f>
        <v>97987</v>
      </c>
      <c r="B1129" s="94" t="str">
        <f>Cartilha_GLOBAL!B1129</f>
        <v>SINAPI</v>
      </c>
      <c r="C1129" s="104" t="str">
        <f>Cartilha_GLOBAL!C1129</f>
        <v>ACRÉSCIMO PARA POÇO DE VISITA CIRCULAR PARA ESGOTO, EM CONCRETO PRÉ-MOLDADO, DIÂMETRO INTERNO = 1,2 M. AF_12/2020</v>
      </c>
      <c r="D1129" s="94" t="str">
        <f>Cartilha_GLOBAL!D1129</f>
        <v>M</v>
      </c>
      <c r="E1129" s="105">
        <f>Cartilha_GLOBAL!$E1129</f>
        <v>514.49</v>
      </c>
      <c r="F1129" s="182">
        <f>Cartilha_GLOBAL!$F1129</f>
        <v>631.49</v>
      </c>
      <c r="G1129" s="108"/>
      <c r="H1129" s="107">
        <f t="shared" si="69"/>
        <v>0</v>
      </c>
      <c r="I1129" s="143">
        <f t="shared" si="70"/>
        <v>0</v>
      </c>
      <c r="J1129" s="142"/>
      <c r="K1129" s="145"/>
      <c r="L1129" s="7" t="str">
        <f t="shared" si="71"/>
        <v/>
      </c>
      <c r="M1129" s="7" t="str">
        <f t="shared" si="72"/>
        <v/>
      </c>
      <c r="N1129" s="7" t="str">
        <f>Cartilha_GLOBAL!N1129</f>
        <v/>
      </c>
      <c r="O1129" s="144"/>
      <c r="Q1129" s="151"/>
      <c r="R1129" s="152">
        <v>0</v>
      </c>
      <c r="T1129" s="153">
        <f>IF(Cartilha_GLOBAL!R1129=0,0,IF(Cartilha_GLOBAL!R1129&gt;0,"c","b"))</f>
        <v>0</v>
      </c>
    </row>
    <row r="1130" ht="22.5" hidden="1" spans="1:20">
      <c r="A1130" s="158">
        <f>Cartilha_GLOBAL!A1130</f>
        <v>97989</v>
      </c>
      <c r="B1130" s="94" t="str">
        <f>Cartilha_GLOBAL!B1130</f>
        <v>SINAPI</v>
      </c>
      <c r="C1130" s="104" t="str">
        <f>Cartilha_GLOBAL!C1130</f>
        <v>ACRÉSCIMO PARA POÇO DE VISITA CIRCULAR PARA ESGOTO, EM ALVENARIA COM TIJOLOS CERÂMICOS MACIÇOS, DIÂMETRO INTERNO = 1,2 M. AF_12/2020</v>
      </c>
      <c r="D1130" s="94" t="str">
        <f>Cartilha_GLOBAL!D1130</f>
        <v>M</v>
      </c>
      <c r="E1130" s="105">
        <f>Cartilha_GLOBAL!$E1130</f>
        <v>1815.35</v>
      </c>
      <c r="F1130" s="182">
        <f>Cartilha_GLOBAL!$F1130</f>
        <v>2228.16</v>
      </c>
      <c r="G1130" s="108"/>
      <c r="H1130" s="107">
        <f t="shared" si="69"/>
        <v>0</v>
      </c>
      <c r="I1130" s="143">
        <f t="shared" si="70"/>
        <v>0</v>
      </c>
      <c r="J1130" s="142"/>
      <c r="K1130" s="145"/>
      <c r="L1130" s="7" t="str">
        <f t="shared" si="71"/>
        <v/>
      </c>
      <c r="M1130" s="7" t="str">
        <f t="shared" si="72"/>
        <v/>
      </c>
      <c r="N1130" s="7" t="str">
        <f>Cartilha_GLOBAL!N1130</f>
        <v/>
      </c>
      <c r="O1130" s="144"/>
      <c r="Q1130" s="151"/>
      <c r="R1130" s="152">
        <v>0</v>
      </c>
      <c r="T1130" s="153">
        <f>IF(Cartilha_GLOBAL!R1130=0,0,IF(Cartilha_GLOBAL!R1130&gt;0,"c","b"))</f>
        <v>0</v>
      </c>
    </row>
    <row r="1131" ht="22.5" hidden="1" spans="1:20">
      <c r="A1131" s="158">
        <f>Cartilha_GLOBAL!A1131</f>
        <v>97991</v>
      </c>
      <c r="B1131" s="94" t="str">
        <f>Cartilha_GLOBAL!B1131</f>
        <v>SINAPI</v>
      </c>
      <c r="C1131" s="104" t="str">
        <f>Cartilha_GLOBAL!C1131</f>
        <v>ACRÉSCIMO PARA POÇO DE VISITA CIRCULAR PARA  ESGOTO, EM CONCRETO PRÉ-MOLDADO, DIÂMETRO INTERNO = 1,5 M. AF_12/2020</v>
      </c>
      <c r="D1131" s="94" t="str">
        <f>Cartilha_GLOBAL!D1131</f>
        <v>M</v>
      </c>
      <c r="E1131" s="105">
        <f>Cartilha_GLOBAL!$E1131</f>
        <v>702.44</v>
      </c>
      <c r="F1131" s="182">
        <f>Cartilha_GLOBAL!$F1131</f>
        <v>862.17</v>
      </c>
      <c r="G1131" s="108"/>
      <c r="H1131" s="107">
        <f t="shared" si="69"/>
        <v>0</v>
      </c>
      <c r="I1131" s="143">
        <f t="shared" si="70"/>
        <v>0</v>
      </c>
      <c r="J1131" s="142"/>
      <c r="K1131" s="145"/>
      <c r="L1131" s="7" t="str">
        <f t="shared" si="71"/>
        <v/>
      </c>
      <c r="M1131" s="7" t="str">
        <f t="shared" si="72"/>
        <v/>
      </c>
      <c r="N1131" s="7" t="str">
        <f>Cartilha_GLOBAL!N1131</f>
        <v/>
      </c>
      <c r="O1131" s="144"/>
      <c r="Q1131" s="151"/>
      <c r="R1131" s="152">
        <v>0</v>
      </c>
      <c r="T1131" s="153">
        <f>IF(Cartilha_GLOBAL!R1131=0,0,IF(Cartilha_GLOBAL!R1131&gt;0,"c","b"))</f>
        <v>0</v>
      </c>
    </row>
    <row r="1132" ht="22.5" hidden="1" spans="1:20">
      <c r="A1132" s="158">
        <f>Cartilha_GLOBAL!A1132</f>
        <v>97993</v>
      </c>
      <c r="B1132" s="94" t="str">
        <f>Cartilha_GLOBAL!B1132</f>
        <v>SINAPI</v>
      </c>
      <c r="C1132" s="104" t="str">
        <f>Cartilha_GLOBAL!C1132</f>
        <v>ACRÉSCIMO PARA POÇO DE VISITA CIRCULAR PARA  ESGOTO, EM ALVENARIA COM TIJOLOS CERÂMICOS MACIÇOS, DIÂMETRO INTERNO = 1,5 M. AF_12/2020</v>
      </c>
      <c r="D1132" s="94" t="str">
        <f>Cartilha_GLOBAL!D1132</f>
        <v>M</v>
      </c>
      <c r="E1132" s="105">
        <f>Cartilha_GLOBAL!$E1132</f>
        <v>2217.11</v>
      </c>
      <c r="F1132" s="182">
        <f>Cartilha_GLOBAL!$F1132</f>
        <v>2721.28</v>
      </c>
      <c r="G1132" s="108"/>
      <c r="H1132" s="107">
        <f t="shared" si="69"/>
        <v>0</v>
      </c>
      <c r="I1132" s="143">
        <f t="shared" si="70"/>
        <v>0</v>
      </c>
      <c r="J1132" s="142"/>
      <c r="K1132" s="145"/>
      <c r="L1132" s="7" t="str">
        <f t="shared" si="71"/>
        <v/>
      </c>
      <c r="M1132" s="7" t="str">
        <f t="shared" si="72"/>
        <v/>
      </c>
      <c r="N1132" s="7" t="str">
        <f>Cartilha_GLOBAL!N1132</f>
        <v/>
      </c>
      <c r="O1132" s="144"/>
      <c r="Q1132" s="151"/>
      <c r="R1132" s="152">
        <v>0</v>
      </c>
      <c r="T1132" s="153">
        <f>IF(Cartilha_GLOBAL!R1132=0,0,IF(Cartilha_GLOBAL!R1132&gt;0,"c","b"))</f>
        <v>0</v>
      </c>
    </row>
    <row r="1133" ht="22.5" hidden="1" spans="1:20">
      <c r="A1133" s="158">
        <f>Cartilha_GLOBAL!A1133</f>
        <v>97995</v>
      </c>
      <c r="B1133" s="94" t="str">
        <f>Cartilha_GLOBAL!B1133</f>
        <v>SINAPI</v>
      </c>
      <c r="C1133" s="104" t="str">
        <f>Cartilha_GLOBAL!C1133</f>
        <v>ACRÉSCIMO PARA POÇO DE VISITA RETANGULAR PARA ESGOTO, EM ALVENARIA COM BLOCOS DE CONCRETO, DIMENSÕES INTERNAS = 1X1 M. AF_12/2020</v>
      </c>
      <c r="D1133" s="94" t="str">
        <f>Cartilha_GLOBAL!D1133</f>
        <v>M</v>
      </c>
      <c r="E1133" s="105">
        <f>Cartilha_GLOBAL!$E1133</f>
        <v>1333.68</v>
      </c>
      <c r="F1133" s="182">
        <f>Cartilha_GLOBAL!$F1133</f>
        <v>1636.96</v>
      </c>
      <c r="G1133" s="108"/>
      <c r="H1133" s="107">
        <f t="shared" si="69"/>
        <v>0</v>
      </c>
      <c r="I1133" s="143">
        <f t="shared" si="70"/>
        <v>0</v>
      </c>
      <c r="J1133" s="142"/>
      <c r="K1133" s="145"/>
      <c r="L1133" s="7" t="str">
        <f t="shared" si="71"/>
        <v/>
      </c>
      <c r="M1133" s="7" t="str">
        <f t="shared" si="72"/>
        <v/>
      </c>
      <c r="N1133" s="7" t="str">
        <f>Cartilha_GLOBAL!N1133</f>
        <v/>
      </c>
      <c r="O1133" s="144"/>
      <c r="Q1133" s="151"/>
      <c r="R1133" s="152">
        <v>0</v>
      </c>
      <c r="T1133" s="153">
        <f>IF(Cartilha_GLOBAL!R1133=0,0,IF(Cartilha_GLOBAL!R1133&gt;0,"c","b"))</f>
        <v>0</v>
      </c>
    </row>
    <row r="1134" ht="22.5" hidden="1" spans="1:20">
      <c r="A1134" s="158">
        <f>Cartilha_GLOBAL!A1134</f>
        <v>97997</v>
      </c>
      <c r="B1134" s="94" t="str">
        <f>Cartilha_GLOBAL!B1134</f>
        <v>SINAPI</v>
      </c>
      <c r="C1134" s="104" t="str">
        <f>Cartilha_GLOBAL!C1134</f>
        <v>ACRÉSCIMO PARA POÇO DE VISITA RETANGULAR PARA ESGOTO, EM ALVENARIA COM BLOCOS DE CONCRETO, DIMENSÕES INTERNAS = 1X1,5 M. AF_12/2020</v>
      </c>
      <c r="D1134" s="94" t="str">
        <f>Cartilha_GLOBAL!D1134</f>
        <v>M</v>
      </c>
      <c r="E1134" s="105">
        <f>Cartilha_GLOBAL!$E1134</f>
        <v>1594.33</v>
      </c>
      <c r="F1134" s="182">
        <f>Cartilha_GLOBAL!$F1134</f>
        <v>1956.88</v>
      </c>
      <c r="G1134" s="108"/>
      <c r="H1134" s="107">
        <f t="shared" si="69"/>
        <v>0</v>
      </c>
      <c r="I1134" s="143">
        <f t="shared" si="70"/>
        <v>0</v>
      </c>
      <c r="J1134" s="142"/>
      <c r="K1134" s="145"/>
      <c r="L1134" s="7" t="str">
        <f t="shared" si="71"/>
        <v/>
      </c>
      <c r="M1134" s="7" t="str">
        <f t="shared" si="72"/>
        <v/>
      </c>
      <c r="N1134" s="7" t="str">
        <f>Cartilha_GLOBAL!N1134</f>
        <v/>
      </c>
      <c r="O1134" s="144"/>
      <c r="Q1134" s="151"/>
      <c r="R1134" s="152">
        <v>0</v>
      </c>
      <c r="T1134" s="153">
        <f>IF(Cartilha_GLOBAL!R1134=0,0,IF(Cartilha_GLOBAL!R1134&gt;0,"c","b"))</f>
        <v>0</v>
      </c>
    </row>
    <row r="1135" ht="22.5" hidden="1" spans="1:20">
      <c r="A1135" s="158">
        <f>Cartilha_GLOBAL!A1135</f>
        <v>97999</v>
      </c>
      <c r="B1135" s="94" t="str">
        <f>Cartilha_GLOBAL!B1135</f>
        <v>SINAPI</v>
      </c>
      <c r="C1135" s="104" t="str">
        <f>Cartilha_GLOBAL!C1135</f>
        <v>ACRÉSCIMO PARA POÇO DE VISITA RETANGULAR PARA ESGOTO, EM ALVENARIA COM BLOCOS DE CONCRETO, DIMENSÕES INTERNAS = 1X2 M. AF_12/2020</v>
      </c>
      <c r="D1135" s="94" t="str">
        <f>Cartilha_GLOBAL!D1135</f>
        <v>M</v>
      </c>
      <c r="E1135" s="105">
        <f>Cartilha_GLOBAL!$E1135</f>
        <v>1855.08</v>
      </c>
      <c r="F1135" s="182">
        <f>Cartilha_GLOBAL!$F1135</f>
        <v>2276.93</v>
      </c>
      <c r="G1135" s="108"/>
      <c r="H1135" s="107">
        <f t="shared" si="69"/>
        <v>0</v>
      </c>
      <c r="I1135" s="143">
        <f t="shared" si="70"/>
        <v>0</v>
      </c>
      <c r="J1135" s="142"/>
      <c r="K1135" s="145"/>
      <c r="L1135" s="7" t="str">
        <f t="shared" si="71"/>
        <v/>
      </c>
      <c r="M1135" s="7" t="str">
        <f t="shared" si="72"/>
        <v/>
      </c>
      <c r="N1135" s="7" t="str">
        <f>Cartilha_GLOBAL!N1135</f>
        <v/>
      </c>
      <c r="O1135" s="144"/>
      <c r="Q1135" s="151"/>
      <c r="R1135" s="152">
        <v>0</v>
      </c>
      <c r="T1135" s="153">
        <f>IF(Cartilha_GLOBAL!R1135=0,0,IF(Cartilha_GLOBAL!R1135&gt;0,"c","b"))</f>
        <v>0</v>
      </c>
    </row>
    <row r="1136" ht="22.5" hidden="1" spans="1:20">
      <c r="A1136" s="158">
        <f>Cartilha_GLOBAL!A1136</f>
        <v>98001</v>
      </c>
      <c r="B1136" s="94" t="str">
        <f>Cartilha_GLOBAL!B1136</f>
        <v>SINAPI</v>
      </c>
      <c r="C1136" s="104" t="str">
        <f>Cartilha_GLOBAL!C1136</f>
        <v>ACRÉSCIMO PARA POÇO DE VISITA RETANGULAR PARA ESGOTO, EM ALVENARIA COM BLOCOS DE CONCRETO, DIMENSÕES INTERNAS = 1X2,5 M. AF_12/2020</v>
      </c>
      <c r="D1136" s="94" t="str">
        <f>Cartilha_GLOBAL!D1136</f>
        <v>M</v>
      </c>
      <c r="E1136" s="105">
        <f>Cartilha_GLOBAL!$E1136</f>
        <v>2115.73</v>
      </c>
      <c r="F1136" s="182">
        <f>Cartilha_GLOBAL!$F1136</f>
        <v>2596.85</v>
      </c>
      <c r="G1136" s="108"/>
      <c r="H1136" s="107">
        <f t="shared" si="69"/>
        <v>0</v>
      </c>
      <c r="I1136" s="143">
        <f t="shared" si="70"/>
        <v>0</v>
      </c>
      <c r="J1136" s="142"/>
      <c r="K1136" s="145"/>
      <c r="L1136" s="7" t="str">
        <f t="shared" si="71"/>
        <v/>
      </c>
      <c r="M1136" s="7" t="str">
        <f t="shared" si="72"/>
        <v/>
      </c>
      <c r="N1136" s="7" t="str">
        <f>Cartilha_GLOBAL!N1136</f>
        <v/>
      </c>
      <c r="O1136" s="144"/>
      <c r="Q1136" s="151"/>
      <c r="R1136" s="152">
        <v>0</v>
      </c>
      <c r="T1136" s="153">
        <f>IF(Cartilha_GLOBAL!R1136=0,0,IF(Cartilha_GLOBAL!R1136&gt;0,"c","b"))</f>
        <v>0</v>
      </c>
    </row>
    <row r="1137" ht="22.5" hidden="1" spans="1:20">
      <c r="A1137" s="158">
        <f>Cartilha_GLOBAL!A1137</f>
        <v>98003</v>
      </c>
      <c r="B1137" s="94" t="str">
        <f>Cartilha_GLOBAL!B1137</f>
        <v>SINAPI</v>
      </c>
      <c r="C1137" s="104" t="str">
        <f>Cartilha_GLOBAL!C1137</f>
        <v>ACRÉSCIMO PARA POÇO DE VISITA RETANGULAR PARA ESGOTO, EM ALVENARIA COM BLOCOS DE CONCRETO, DIMENSÕES INTERNAS = 1X3 M. AF_12/2020</v>
      </c>
      <c r="D1137" s="94" t="str">
        <f>Cartilha_GLOBAL!D1137</f>
        <v>M</v>
      </c>
      <c r="E1137" s="105">
        <f>Cartilha_GLOBAL!$E1137</f>
        <v>2376.46</v>
      </c>
      <c r="F1137" s="182">
        <f>Cartilha_GLOBAL!$F1137</f>
        <v>2916.87</v>
      </c>
      <c r="G1137" s="108"/>
      <c r="H1137" s="107">
        <f t="shared" si="69"/>
        <v>0</v>
      </c>
      <c r="I1137" s="143">
        <f t="shared" si="70"/>
        <v>0</v>
      </c>
      <c r="J1137" s="142"/>
      <c r="K1137" s="145"/>
      <c r="L1137" s="7" t="str">
        <f t="shared" si="71"/>
        <v/>
      </c>
      <c r="M1137" s="7" t="str">
        <f t="shared" si="72"/>
        <v/>
      </c>
      <c r="N1137" s="7" t="str">
        <f>Cartilha_GLOBAL!N1137</f>
        <v/>
      </c>
      <c r="O1137" s="144"/>
      <c r="Q1137" s="151"/>
      <c r="R1137" s="152">
        <v>0</v>
      </c>
      <c r="T1137" s="153">
        <f>IF(Cartilha_GLOBAL!R1137=0,0,IF(Cartilha_GLOBAL!R1137&gt;0,"c","b"))</f>
        <v>0</v>
      </c>
    </row>
    <row r="1138" ht="22.5" hidden="1" spans="1:20">
      <c r="A1138" s="158">
        <f>Cartilha_GLOBAL!A1138</f>
        <v>98005</v>
      </c>
      <c r="B1138" s="94" t="str">
        <f>Cartilha_GLOBAL!B1138</f>
        <v>SINAPI</v>
      </c>
      <c r="C1138" s="104" t="str">
        <f>Cartilha_GLOBAL!C1138</f>
        <v>ACRÉSCIMO PARA POÇO DE VISITA RETANGULAR PARA ESGOTO, EM ALVENARIA COM BLOCOS DE CONCRETO, DIMENSÕES INTERNAS = 1X3,5 M. AF_12/2020</v>
      </c>
      <c r="D1138" s="94" t="str">
        <f>Cartilha_GLOBAL!D1138</f>
        <v>M</v>
      </c>
      <c r="E1138" s="105">
        <f>Cartilha_GLOBAL!$E1138</f>
        <v>2637.2</v>
      </c>
      <c r="F1138" s="182">
        <f>Cartilha_GLOBAL!$F1138</f>
        <v>3236.9</v>
      </c>
      <c r="G1138" s="108"/>
      <c r="H1138" s="107">
        <f t="shared" si="69"/>
        <v>0</v>
      </c>
      <c r="I1138" s="143">
        <f t="shared" si="70"/>
        <v>0</v>
      </c>
      <c r="J1138" s="142"/>
      <c r="K1138" s="145"/>
      <c r="L1138" s="7" t="str">
        <f t="shared" si="71"/>
        <v/>
      </c>
      <c r="M1138" s="7" t="str">
        <f t="shared" si="72"/>
        <v/>
      </c>
      <c r="N1138" s="7" t="str">
        <f>Cartilha_GLOBAL!N1138</f>
        <v/>
      </c>
      <c r="O1138" s="144"/>
      <c r="Q1138" s="151"/>
      <c r="R1138" s="152">
        <v>0</v>
      </c>
      <c r="T1138" s="153">
        <f>IF(Cartilha_GLOBAL!R1138=0,0,IF(Cartilha_GLOBAL!R1138&gt;0,"c","b"))</f>
        <v>0</v>
      </c>
    </row>
    <row r="1139" ht="22.5" hidden="1" spans="1:20">
      <c r="A1139" s="158">
        <f>Cartilha_GLOBAL!A1139</f>
        <v>98007</v>
      </c>
      <c r="B1139" s="94" t="str">
        <f>Cartilha_GLOBAL!B1139</f>
        <v>SINAPI</v>
      </c>
      <c r="C1139" s="104" t="str">
        <f>Cartilha_GLOBAL!C1139</f>
        <v>ACRÉSCIMO PARA POÇO DE VISITA RETANGULAR PARA ESGOTO, EM ALVENARIA COM BLOCOS DE CONCRETO, DIMENSÕES INTERNAS = 1X4 M. AF_12/2020</v>
      </c>
      <c r="D1139" s="94" t="str">
        <f>Cartilha_GLOBAL!D1139</f>
        <v>M</v>
      </c>
      <c r="E1139" s="105">
        <f>Cartilha_GLOBAL!$E1139</f>
        <v>2897.86</v>
      </c>
      <c r="F1139" s="182">
        <f>Cartilha_GLOBAL!$F1139</f>
        <v>3556.83</v>
      </c>
      <c r="G1139" s="108"/>
      <c r="H1139" s="107">
        <f t="shared" si="69"/>
        <v>0</v>
      </c>
      <c r="I1139" s="143">
        <f t="shared" si="70"/>
        <v>0</v>
      </c>
      <c r="J1139" s="142"/>
      <c r="K1139" s="145"/>
      <c r="L1139" s="7" t="str">
        <f t="shared" si="71"/>
        <v/>
      </c>
      <c r="M1139" s="7" t="str">
        <f t="shared" si="72"/>
        <v/>
      </c>
      <c r="N1139" s="7" t="str">
        <f>Cartilha_GLOBAL!N1139</f>
        <v/>
      </c>
      <c r="O1139" s="144"/>
      <c r="Q1139" s="151"/>
      <c r="R1139" s="152">
        <v>0</v>
      </c>
      <c r="T1139" s="153">
        <f>IF(Cartilha_GLOBAL!R1139=0,0,IF(Cartilha_GLOBAL!R1139&gt;0,"c","b"))</f>
        <v>0</v>
      </c>
    </row>
    <row r="1140" ht="22.5" hidden="1" spans="1:20">
      <c r="A1140" s="158">
        <f>Cartilha_GLOBAL!A1140</f>
        <v>98009</v>
      </c>
      <c r="B1140" s="94" t="str">
        <f>Cartilha_GLOBAL!B1140</f>
        <v>SINAPI</v>
      </c>
      <c r="C1140" s="104" t="str">
        <f>Cartilha_GLOBAL!C1140</f>
        <v>ACRÉSCIMO PARA POÇO DE VISITA RETANGULAR PARA ESGOTO, EM ALVENARIA COM BLOCOS DE CONCRETO, DIMENSÕES INTERNAS = 1,5X1,5 M. AF_12/2020</v>
      </c>
      <c r="D1140" s="94" t="str">
        <f>Cartilha_GLOBAL!D1140</f>
        <v>M</v>
      </c>
      <c r="E1140" s="105">
        <f>Cartilha_GLOBAL!$E1140</f>
        <v>1855.08</v>
      </c>
      <c r="F1140" s="182">
        <f>Cartilha_GLOBAL!$F1140</f>
        <v>2276.93</v>
      </c>
      <c r="G1140" s="108"/>
      <c r="H1140" s="107">
        <f t="shared" si="69"/>
        <v>0</v>
      </c>
      <c r="I1140" s="143">
        <f t="shared" si="70"/>
        <v>0</v>
      </c>
      <c r="J1140" s="142"/>
      <c r="K1140" s="145"/>
      <c r="L1140" s="7" t="str">
        <f t="shared" si="71"/>
        <v/>
      </c>
      <c r="M1140" s="7" t="str">
        <f t="shared" si="72"/>
        <v/>
      </c>
      <c r="N1140" s="7" t="str">
        <f>Cartilha_GLOBAL!N1140</f>
        <v/>
      </c>
      <c r="O1140" s="144"/>
      <c r="Q1140" s="151"/>
      <c r="R1140" s="152">
        <v>0</v>
      </c>
      <c r="T1140" s="153">
        <f>IF(Cartilha_GLOBAL!R1140=0,0,IF(Cartilha_GLOBAL!R1140&gt;0,"c","b"))</f>
        <v>0</v>
      </c>
    </row>
    <row r="1141" ht="22.5" hidden="1" spans="1:20">
      <c r="A1141" s="158">
        <f>Cartilha_GLOBAL!A1141</f>
        <v>98011</v>
      </c>
      <c r="B1141" s="94" t="str">
        <f>Cartilha_GLOBAL!B1141</f>
        <v>SINAPI</v>
      </c>
      <c r="C1141" s="104" t="str">
        <f>Cartilha_GLOBAL!C1141</f>
        <v>ACRÉSCIMO PARA POÇO DE VISITA RETANGULAR PARA ESGOTO, EM ALVENARIA COM BLOCOS DE CONCRETO, DIMENSÕES INTERNAS = 1,5X2 M. AF_12/2020</v>
      </c>
      <c r="D1141" s="94" t="str">
        <f>Cartilha_GLOBAL!D1141</f>
        <v>M</v>
      </c>
      <c r="E1141" s="105">
        <f>Cartilha_GLOBAL!$E1141</f>
        <v>2115.73</v>
      </c>
      <c r="F1141" s="182">
        <f>Cartilha_GLOBAL!$F1141</f>
        <v>2596.85</v>
      </c>
      <c r="G1141" s="108"/>
      <c r="H1141" s="107">
        <f t="shared" si="69"/>
        <v>0</v>
      </c>
      <c r="I1141" s="143">
        <f t="shared" si="70"/>
        <v>0</v>
      </c>
      <c r="J1141" s="142"/>
      <c r="K1141" s="145"/>
      <c r="L1141" s="7" t="str">
        <f t="shared" si="71"/>
        <v/>
      </c>
      <c r="M1141" s="7" t="str">
        <f t="shared" si="72"/>
        <v/>
      </c>
      <c r="N1141" s="7" t="str">
        <f>Cartilha_GLOBAL!N1141</f>
        <v/>
      </c>
      <c r="O1141" s="144"/>
      <c r="Q1141" s="151"/>
      <c r="R1141" s="152">
        <v>0</v>
      </c>
      <c r="T1141" s="153">
        <f>IF(Cartilha_GLOBAL!R1141=0,0,IF(Cartilha_GLOBAL!R1141&gt;0,"c","b"))</f>
        <v>0</v>
      </c>
    </row>
    <row r="1142" ht="22.5" hidden="1" spans="1:20">
      <c r="A1142" s="158">
        <f>Cartilha_GLOBAL!A1142</f>
        <v>98013</v>
      </c>
      <c r="B1142" s="94" t="str">
        <f>Cartilha_GLOBAL!B1142</f>
        <v>SINAPI</v>
      </c>
      <c r="C1142" s="104" t="str">
        <f>Cartilha_GLOBAL!C1142</f>
        <v>ACRÉSCIMO PARA POÇO DE VISITA RETANGULAR PARA ESGOTO, EM ALVENARIA COM BLOCOS DE CONCRETO, DIMENSÕES INTERNAS = 1,5X2,5 M. AF_12/2020</v>
      </c>
      <c r="D1142" s="94" t="str">
        <f>Cartilha_GLOBAL!D1142</f>
        <v>M</v>
      </c>
      <c r="E1142" s="105">
        <f>Cartilha_GLOBAL!$E1142</f>
        <v>2376.46</v>
      </c>
      <c r="F1142" s="182">
        <f>Cartilha_GLOBAL!$F1142</f>
        <v>2916.87</v>
      </c>
      <c r="G1142" s="108"/>
      <c r="H1142" s="107">
        <f t="shared" si="69"/>
        <v>0</v>
      </c>
      <c r="I1142" s="143">
        <f t="shared" si="70"/>
        <v>0</v>
      </c>
      <c r="J1142" s="142"/>
      <c r="K1142" s="145"/>
      <c r="L1142" s="7" t="str">
        <f t="shared" si="71"/>
        <v/>
      </c>
      <c r="M1142" s="7" t="str">
        <f t="shared" si="72"/>
        <v/>
      </c>
      <c r="N1142" s="7" t="str">
        <f>Cartilha_GLOBAL!N1142</f>
        <v/>
      </c>
      <c r="O1142" s="144"/>
      <c r="Q1142" s="151"/>
      <c r="R1142" s="152">
        <v>0</v>
      </c>
      <c r="T1142" s="153">
        <f>IF(Cartilha_GLOBAL!R1142=0,0,IF(Cartilha_GLOBAL!R1142&gt;0,"c","b"))</f>
        <v>0</v>
      </c>
    </row>
    <row r="1143" ht="22.5" hidden="1" spans="1:20">
      <c r="A1143" s="158">
        <f>Cartilha_GLOBAL!A1143</f>
        <v>98015</v>
      </c>
      <c r="B1143" s="94" t="str">
        <f>Cartilha_GLOBAL!B1143</f>
        <v>SINAPI</v>
      </c>
      <c r="C1143" s="104" t="str">
        <f>Cartilha_GLOBAL!C1143</f>
        <v>ACRÉSCIMO PARA POÇO DE VISITA RETANGULAR PARA ESGOTO, EM ALVENARIA COM BLOCOS DE CONCRETO, DIMENSÕES INTERNAS = 1,5X3 M. AF_12/2020</v>
      </c>
      <c r="D1143" s="94" t="str">
        <f>Cartilha_GLOBAL!D1143</f>
        <v>M</v>
      </c>
      <c r="E1143" s="105">
        <f>Cartilha_GLOBAL!$E1143</f>
        <v>2637.2</v>
      </c>
      <c r="F1143" s="182">
        <f>Cartilha_GLOBAL!$F1143</f>
        <v>3236.9</v>
      </c>
      <c r="G1143" s="108"/>
      <c r="H1143" s="107">
        <f t="shared" si="69"/>
        <v>0</v>
      </c>
      <c r="I1143" s="143">
        <f t="shared" si="70"/>
        <v>0</v>
      </c>
      <c r="J1143" s="142"/>
      <c r="K1143" s="145"/>
      <c r="L1143" s="7" t="str">
        <f t="shared" si="71"/>
        <v/>
      </c>
      <c r="M1143" s="7" t="str">
        <f t="shared" si="72"/>
        <v/>
      </c>
      <c r="N1143" s="7" t="str">
        <f>Cartilha_GLOBAL!N1143</f>
        <v/>
      </c>
      <c r="O1143" s="144"/>
      <c r="Q1143" s="151"/>
      <c r="R1143" s="152">
        <v>0</v>
      </c>
      <c r="T1143" s="153">
        <f>IF(Cartilha_GLOBAL!R1143=0,0,IF(Cartilha_GLOBAL!R1143&gt;0,"c","b"))</f>
        <v>0</v>
      </c>
    </row>
    <row r="1144" ht="22.5" hidden="1" spans="1:20">
      <c r="A1144" s="158">
        <f>Cartilha_GLOBAL!A1144</f>
        <v>98017</v>
      </c>
      <c r="B1144" s="94" t="str">
        <f>Cartilha_GLOBAL!B1144</f>
        <v>SINAPI</v>
      </c>
      <c r="C1144" s="104" t="str">
        <f>Cartilha_GLOBAL!C1144</f>
        <v>ACRÉSCIMO PARA POÇO DE VISITA RETANGULAR PARA ESGOTO, EM ALVENARIA COM BLOCOS DE CONCRETO, DIMENSÕES INTERNAS = 1,5X3,5 M. AF_12/2020</v>
      </c>
      <c r="D1144" s="94" t="str">
        <f>Cartilha_GLOBAL!D1144</f>
        <v>M</v>
      </c>
      <c r="E1144" s="105">
        <f>Cartilha_GLOBAL!$E1144</f>
        <v>2897.86</v>
      </c>
      <c r="F1144" s="182">
        <f>Cartilha_GLOBAL!$F1144</f>
        <v>3556.83</v>
      </c>
      <c r="G1144" s="108"/>
      <c r="H1144" s="107">
        <f t="shared" si="69"/>
        <v>0</v>
      </c>
      <c r="I1144" s="143">
        <f t="shared" si="70"/>
        <v>0</v>
      </c>
      <c r="J1144" s="142"/>
      <c r="K1144" s="145"/>
      <c r="L1144" s="7" t="str">
        <f t="shared" si="71"/>
        <v/>
      </c>
      <c r="M1144" s="7" t="str">
        <f t="shared" si="72"/>
        <v/>
      </c>
      <c r="N1144" s="7" t="str">
        <f>Cartilha_GLOBAL!N1144</f>
        <v/>
      </c>
      <c r="O1144" s="144"/>
      <c r="Q1144" s="151"/>
      <c r="R1144" s="152">
        <v>0</v>
      </c>
      <c r="T1144" s="153">
        <f>IF(Cartilha_GLOBAL!R1144=0,0,IF(Cartilha_GLOBAL!R1144&gt;0,"c","b"))</f>
        <v>0</v>
      </c>
    </row>
    <row r="1145" ht="22.5" hidden="1" spans="1:20">
      <c r="A1145" s="158">
        <f>Cartilha_GLOBAL!A1145</f>
        <v>98019</v>
      </c>
      <c r="B1145" s="94" t="str">
        <f>Cartilha_GLOBAL!B1145</f>
        <v>SINAPI</v>
      </c>
      <c r="C1145" s="104" t="str">
        <f>Cartilha_GLOBAL!C1145</f>
        <v>ACRÉSCIMO PARA POÇO DE VISITA RETANGULAR PARA ESGOTO, EM ALVENARIA COM BLOCOS DE CONCRETO, DIMENSÕES INTERNAS = 1,5X4 M. AF_12/2020</v>
      </c>
      <c r="D1145" s="94" t="str">
        <f>Cartilha_GLOBAL!D1145</f>
        <v>M</v>
      </c>
      <c r="E1145" s="105">
        <f>Cartilha_GLOBAL!$E1145</f>
        <v>3182.35</v>
      </c>
      <c r="F1145" s="182">
        <f>Cartilha_GLOBAL!$F1145</f>
        <v>3906.02</v>
      </c>
      <c r="G1145" s="108"/>
      <c r="H1145" s="107">
        <f t="shared" si="69"/>
        <v>0</v>
      </c>
      <c r="I1145" s="143">
        <f t="shared" si="70"/>
        <v>0</v>
      </c>
      <c r="J1145" s="142"/>
      <c r="K1145" s="145"/>
      <c r="L1145" s="7" t="str">
        <f t="shared" si="71"/>
        <v/>
      </c>
      <c r="M1145" s="7" t="str">
        <f t="shared" si="72"/>
        <v/>
      </c>
      <c r="N1145" s="7" t="str">
        <f>Cartilha_GLOBAL!N1145</f>
        <v/>
      </c>
      <c r="O1145" s="144"/>
      <c r="Q1145" s="151"/>
      <c r="R1145" s="152">
        <v>0</v>
      </c>
      <c r="T1145" s="153">
        <f>IF(Cartilha_GLOBAL!R1145=0,0,IF(Cartilha_GLOBAL!R1145&gt;0,"c","b"))</f>
        <v>0</v>
      </c>
    </row>
    <row r="1146" ht="22.5" hidden="1" spans="1:20">
      <c r="A1146" s="158">
        <f>Cartilha_GLOBAL!A1146</f>
        <v>98021</v>
      </c>
      <c r="B1146" s="94" t="str">
        <f>Cartilha_GLOBAL!B1146</f>
        <v>SINAPI</v>
      </c>
      <c r="C1146" s="104" t="str">
        <f>Cartilha_GLOBAL!C1146</f>
        <v>ACRÉSCIMO PARA POÇO DE VISITA RETANGULAR PARA ESGOTO, EM ALVENARIA COM BLOCOS DE CONCRETO, DIMENSÕES INTERNAS = 2X2 M. AF_12/2020</v>
      </c>
      <c r="D1146" s="94" t="str">
        <f>Cartilha_GLOBAL!D1146</f>
        <v>M</v>
      </c>
      <c r="E1146" s="105">
        <f>Cartilha_GLOBAL!$E1146</f>
        <v>2400.3</v>
      </c>
      <c r="F1146" s="182">
        <f>Cartilha_GLOBAL!$F1146</f>
        <v>2946.13</v>
      </c>
      <c r="G1146" s="108"/>
      <c r="H1146" s="107">
        <f t="shared" si="69"/>
        <v>0</v>
      </c>
      <c r="I1146" s="143">
        <f t="shared" si="70"/>
        <v>0</v>
      </c>
      <c r="J1146" s="142"/>
      <c r="K1146" s="145"/>
      <c r="L1146" s="7" t="str">
        <f t="shared" si="71"/>
        <v/>
      </c>
      <c r="M1146" s="7" t="str">
        <f t="shared" si="72"/>
        <v/>
      </c>
      <c r="N1146" s="7" t="str">
        <f>Cartilha_GLOBAL!N1146</f>
        <v/>
      </c>
      <c r="O1146" s="144"/>
      <c r="Q1146" s="151"/>
      <c r="R1146" s="152">
        <v>0</v>
      </c>
      <c r="T1146" s="153">
        <f>IF(Cartilha_GLOBAL!R1146=0,0,IF(Cartilha_GLOBAL!R1146&gt;0,"c","b"))</f>
        <v>0</v>
      </c>
    </row>
    <row r="1147" ht="22.5" hidden="1" spans="1:20">
      <c r="A1147" s="158">
        <f>Cartilha_GLOBAL!A1147</f>
        <v>98023</v>
      </c>
      <c r="B1147" s="94" t="str">
        <f>Cartilha_GLOBAL!B1147</f>
        <v>SINAPI</v>
      </c>
      <c r="C1147" s="104" t="str">
        <f>Cartilha_GLOBAL!C1147</f>
        <v>ACRÉSCIMO PARA POÇO DE VISITA RETANGULAR PARA ESGOTO, EM ALVENARIA COM BLOCOS DE CONCRETO, DIMENSÕES INTERNAS = 2X2,5 M. AF_12/2020</v>
      </c>
      <c r="D1147" s="94" t="str">
        <f>Cartilha_GLOBAL!D1147</f>
        <v>M</v>
      </c>
      <c r="E1147" s="105">
        <f>Cartilha_GLOBAL!$E1147</f>
        <v>2660.97</v>
      </c>
      <c r="F1147" s="182">
        <f>Cartilha_GLOBAL!$F1147</f>
        <v>3266.07</v>
      </c>
      <c r="G1147" s="108"/>
      <c r="H1147" s="107">
        <f t="shared" si="69"/>
        <v>0</v>
      </c>
      <c r="I1147" s="143">
        <f t="shared" si="70"/>
        <v>0</v>
      </c>
      <c r="J1147" s="142"/>
      <c r="K1147" s="145"/>
      <c r="L1147" s="7" t="str">
        <f t="shared" si="71"/>
        <v/>
      </c>
      <c r="M1147" s="7" t="str">
        <f t="shared" si="72"/>
        <v/>
      </c>
      <c r="N1147" s="7" t="str">
        <f>Cartilha_GLOBAL!N1147</f>
        <v/>
      </c>
      <c r="O1147" s="144"/>
      <c r="Q1147" s="151"/>
      <c r="R1147" s="152">
        <v>0</v>
      </c>
      <c r="T1147" s="153">
        <f>IF(Cartilha_GLOBAL!R1147=0,0,IF(Cartilha_GLOBAL!R1147&gt;0,"c","b"))</f>
        <v>0</v>
      </c>
    </row>
    <row r="1148" ht="22.5" hidden="1" spans="1:20">
      <c r="A1148" s="158">
        <f>Cartilha_GLOBAL!A1148</f>
        <v>98025</v>
      </c>
      <c r="B1148" s="94" t="str">
        <f>Cartilha_GLOBAL!B1148</f>
        <v>SINAPI</v>
      </c>
      <c r="C1148" s="104" t="str">
        <f>Cartilha_GLOBAL!C1148</f>
        <v>ACRÉSCIMO PARA POÇO DE VISITA RETANGULAR PARA ESGOTO, EM ALVENARIA COM BLOCOS DE CONCRETO, DIMENSÕES INTERNAS = 2X3 M. AF_12/2020</v>
      </c>
      <c r="D1148" s="94" t="str">
        <f>Cartilha_GLOBAL!D1148</f>
        <v>M</v>
      </c>
      <c r="E1148" s="105">
        <f>Cartilha_GLOBAL!$E1148</f>
        <v>2921.69</v>
      </c>
      <c r="F1148" s="182">
        <f>Cartilha_GLOBAL!$F1148</f>
        <v>3586.08</v>
      </c>
      <c r="G1148" s="108"/>
      <c r="H1148" s="107">
        <f t="shared" si="69"/>
        <v>0</v>
      </c>
      <c r="I1148" s="143">
        <f t="shared" si="70"/>
        <v>0</v>
      </c>
      <c r="J1148" s="142"/>
      <c r="K1148" s="145"/>
      <c r="L1148" s="7" t="str">
        <f t="shared" si="71"/>
        <v/>
      </c>
      <c r="M1148" s="7" t="str">
        <f t="shared" si="72"/>
        <v/>
      </c>
      <c r="N1148" s="7" t="str">
        <f>Cartilha_GLOBAL!N1148</f>
        <v/>
      </c>
      <c r="O1148" s="144"/>
      <c r="Q1148" s="151"/>
      <c r="R1148" s="152">
        <v>0</v>
      </c>
      <c r="T1148" s="153">
        <f>IF(Cartilha_GLOBAL!R1148=0,0,IF(Cartilha_GLOBAL!R1148&gt;0,"c","b"))</f>
        <v>0</v>
      </c>
    </row>
    <row r="1149" ht="22.5" hidden="1" spans="1:20">
      <c r="A1149" s="158">
        <f>Cartilha_GLOBAL!A1149</f>
        <v>98027</v>
      </c>
      <c r="B1149" s="94" t="str">
        <f>Cartilha_GLOBAL!B1149</f>
        <v>SINAPI</v>
      </c>
      <c r="C1149" s="104" t="str">
        <f>Cartilha_GLOBAL!C1149</f>
        <v>ACRÉSCIMO PARA POÇO DE VISITA RETANGULAR PARA ESGOTO, EM ALVENARIA COM BLOCOS DE CONCRETO, DIMENSÕES INTERNAS = 2X3,5 M. AF_12/2020</v>
      </c>
      <c r="D1149" s="94" t="str">
        <f>Cartilha_GLOBAL!D1149</f>
        <v>M</v>
      </c>
      <c r="E1149" s="105">
        <f>Cartilha_GLOBAL!$E1149</f>
        <v>3182.35</v>
      </c>
      <c r="F1149" s="182">
        <f>Cartilha_GLOBAL!$F1149</f>
        <v>3906.02</v>
      </c>
      <c r="G1149" s="108"/>
      <c r="H1149" s="107">
        <f t="shared" si="69"/>
        <v>0</v>
      </c>
      <c r="I1149" s="143">
        <f t="shared" si="70"/>
        <v>0</v>
      </c>
      <c r="J1149" s="142"/>
      <c r="K1149" s="145"/>
      <c r="L1149" s="7" t="str">
        <f t="shared" si="71"/>
        <v/>
      </c>
      <c r="M1149" s="7" t="str">
        <f t="shared" si="72"/>
        <v/>
      </c>
      <c r="N1149" s="7" t="str">
        <f>Cartilha_GLOBAL!N1149</f>
        <v/>
      </c>
      <c r="O1149" s="144"/>
      <c r="Q1149" s="151"/>
      <c r="R1149" s="152">
        <v>0</v>
      </c>
      <c r="T1149" s="153">
        <f>IF(Cartilha_GLOBAL!R1149=0,0,IF(Cartilha_GLOBAL!R1149&gt;0,"c","b"))</f>
        <v>0</v>
      </c>
    </row>
    <row r="1150" ht="22.5" hidden="1" spans="1:20">
      <c r="A1150" s="158">
        <f>Cartilha_GLOBAL!A1150</f>
        <v>98029</v>
      </c>
      <c r="B1150" s="94" t="str">
        <f>Cartilha_GLOBAL!B1150</f>
        <v>SINAPI</v>
      </c>
      <c r="C1150" s="104" t="str">
        <f>Cartilha_GLOBAL!C1150</f>
        <v>ACRÉSCIMO PARA POÇO DE VISITA RETANGULAR PARA ESGOTO, EM ALVENARIA COM BLOCOS DE CONCRETO, DIMENSÕES INTERNAS = 2X4 M. AF_12/2020</v>
      </c>
      <c r="D1150" s="94" t="str">
        <f>Cartilha_GLOBAL!D1150</f>
        <v>M</v>
      </c>
      <c r="E1150" s="105">
        <f>Cartilha_GLOBAL!$E1150</f>
        <v>3447.95</v>
      </c>
      <c r="F1150" s="182">
        <f>Cartilha_GLOBAL!$F1150</f>
        <v>4232.01</v>
      </c>
      <c r="G1150" s="108"/>
      <c r="H1150" s="107">
        <f t="shared" si="69"/>
        <v>0</v>
      </c>
      <c r="I1150" s="143">
        <f t="shared" si="70"/>
        <v>0</v>
      </c>
      <c r="J1150" s="142"/>
      <c r="K1150" s="145"/>
      <c r="L1150" s="7" t="str">
        <f t="shared" si="71"/>
        <v/>
      </c>
      <c r="M1150" s="7" t="str">
        <f t="shared" si="72"/>
        <v/>
      </c>
      <c r="N1150" s="7" t="str">
        <f>Cartilha_GLOBAL!N1150</f>
        <v/>
      </c>
      <c r="O1150" s="144"/>
      <c r="Q1150" s="151"/>
      <c r="R1150" s="152">
        <v>0</v>
      </c>
      <c r="T1150" s="153">
        <f>IF(Cartilha_GLOBAL!R1150=0,0,IF(Cartilha_GLOBAL!R1150&gt;0,"c","b"))</f>
        <v>0</v>
      </c>
    </row>
    <row r="1151" ht="22.5" hidden="1" spans="1:20">
      <c r="A1151" s="158">
        <f>Cartilha_GLOBAL!A1151</f>
        <v>98031</v>
      </c>
      <c r="B1151" s="94" t="str">
        <f>Cartilha_GLOBAL!B1151</f>
        <v>SINAPI</v>
      </c>
      <c r="C1151" s="104" t="str">
        <f>Cartilha_GLOBAL!C1151</f>
        <v>ACRÉSCIMO PARA POÇO DE VISITA RETANGULAR PARA ESGOTO, EM ALVENARIA COM BLOCOS DE CONCRETO, DIMENSÕES INTERNAS = 2,5X2,5 M. AF_12/2020</v>
      </c>
      <c r="D1151" s="94" t="str">
        <f>Cartilha_GLOBAL!D1151</f>
        <v>M</v>
      </c>
      <c r="E1151" s="105">
        <f>Cartilha_GLOBAL!$E1151</f>
        <v>2926.66</v>
      </c>
      <c r="F1151" s="182">
        <f>Cartilha_GLOBAL!$F1151</f>
        <v>3592.18</v>
      </c>
      <c r="G1151" s="108"/>
      <c r="H1151" s="107">
        <f t="shared" si="69"/>
        <v>0</v>
      </c>
      <c r="I1151" s="143">
        <f t="shared" si="70"/>
        <v>0</v>
      </c>
      <c r="J1151" s="142"/>
      <c r="K1151" s="145"/>
      <c r="L1151" s="7" t="str">
        <f t="shared" si="71"/>
        <v/>
      </c>
      <c r="M1151" s="7" t="str">
        <f t="shared" si="72"/>
        <v/>
      </c>
      <c r="N1151" s="7" t="str">
        <f>Cartilha_GLOBAL!N1151</f>
        <v/>
      </c>
      <c r="O1151" s="144"/>
      <c r="Q1151" s="151"/>
      <c r="R1151" s="152">
        <v>0</v>
      </c>
      <c r="T1151" s="153">
        <f>IF(Cartilha_GLOBAL!R1151=0,0,IF(Cartilha_GLOBAL!R1151&gt;0,"c","b"))</f>
        <v>0</v>
      </c>
    </row>
    <row r="1152" ht="22.5" hidden="1" spans="1:20">
      <c r="A1152" s="158">
        <f>Cartilha_GLOBAL!A1152</f>
        <v>98033</v>
      </c>
      <c r="B1152" s="94" t="str">
        <f>Cartilha_GLOBAL!B1152</f>
        <v>SINAPI</v>
      </c>
      <c r="C1152" s="104" t="str">
        <f>Cartilha_GLOBAL!C1152</f>
        <v>ACRÉSCIMO PARA POÇO DE VISITA RETANGULAR PARA ESGOTO, EM ALVENARIA COM BLOCOS DE CONCRETO, DIMENSÕES INTERNAS = 2,5X3 M. AF_12/2020</v>
      </c>
      <c r="D1152" s="94" t="str">
        <f>Cartilha_GLOBAL!D1152</f>
        <v>M</v>
      </c>
      <c r="E1152" s="105">
        <f>Cartilha_GLOBAL!$E1152</f>
        <v>3187.32</v>
      </c>
      <c r="F1152" s="182">
        <f>Cartilha_GLOBAL!$F1152</f>
        <v>3912.12</v>
      </c>
      <c r="G1152" s="108"/>
      <c r="H1152" s="107">
        <f t="shared" si="69"/>
        <v>0</v>
      </c>
      <c r="I1152" s="143">
        <f t="shared" si="70"/>
        <v>0</v>
      </c>
      <c r="J1152" s="142"/>
      <c r="K1152" s="145"/>
      <c r="L1152" s="7" t="str">
        <f t="shared" si="71"/>
        <v/>
      </c>
      <c r="M1152" s="7" t="str">
        <f t="shared" si="72"/>
        <v/>
      </c>
      <c r="N1152" s="7" t="str">
        <f>Cartilha_GLOBAL!N1152</f>
        <v/>
      </c>
      <c r="O1152" s="144"/>
      <c r="Q1152" s="151"/>
      <c r="R1152" s="152">
        <v>0</v>
      </c>
      <c r="T1152" s="153">
        <f>IF(Cartilha_GLOBAL!R1152=0,0,IF(Cartilha_GLOBAL!R1152&gt;0,"c","b"))</f>
        <v>0</v>
      </c>
    </row>
    <row r="1153" ht="22.5" hidden="1" spans="1:20">
      <c r="A1153" s="158">
        <f>Cartilha_GLOBAL!A1153</f>
        <v>98035</v>
      </c>
      <c r="B1153" s="94" t="str">
        <f>Cartilha_GLOBAL!B1153</f>
        <v>SINAPI</v>
      </c>
      <c r="C1153" s="104" t="str">
        <f>Cartilha_GLOBAL!C1153</f>
        <v>ACRÉSCIMO PARA POÇO DE VISITA RETANGULAR PARA ESGOTO, EM ALVENARIA COM BLOCOS DE CONCRETO, DIMENSÕES INTERNAS = 2,5X3,5 M. AF_12/2020</v>
      </c>
      <c r="D1153" s="94" t="str">
        <f>Cartilha_GLOBAL!D1153</f>
        <v>M</v>
      </c>
      <c r="E1153" s="105">
        <f>Cartilha_GLOBAL!$E1153</f>
        <v>3447.95</v>
      </c>
      <c r="F1153" s="182">
        <f>Cartilha_GLOBAL!$F1153</f>
        <v>4232.01</v>
      </c>
      <c r="G1153" s="108"/>
      <c r="H1153" s="107">
        <f t="shared" si="69"/>
        <v>0</v>
      </c>
      <c r="I1153" s="143">
        <f t="shared" si="70"/>
        <v>0</v>
      </c>
      <c r="J1153" s="142"/>
      <c r="K1153" s="145"/>
      <c r="L1153" s="7" t="str">
        <f t="shared" si="71"/>
        <v/>
      </c>
      <c r="M1153" s="7" t="str">
        <f t="shared" si="72"/>
        <v/>
      </c>
      <c r="N1153" s="7" t="str">
        <f>Cartilha_GLOBAL!N1153</f>
        <v/>
      </c>
      <c r="O1153" s="144"/>
      <c r="Q1153" s="151"/>
      <c r="R1153" s="152">
        <v>0</v>
      </c>
      <c r="T1153" s="153">
        <f>IF(Cartilha_GLOBAL!R1153=0,0,IF(Cartilha_GLOBAL!R1153&gt;0,"c","b"))</f>
        <v>0</v>
      </c>
    </row>
    <row r="1154" ht="22.5" hidden="1" spans="1:20">
      <c r="A1154" s="158">
        <f>Cartilha_GLOBAL!A1154</f>
        <v>98037</v>
      </c>
      <c r="B1154" s="94" t="str">
        <f>Cartilha_GLOBAL!B1154</f>
        <v>SINAPI</v>
      </c>
      <c r="C1154" s="104" t="str">
        <f>Cartilha_GLOBAL!C1154</f>
        <v>ACRÉSCIMO PARA POÇO DE VISITA RETANGULAR PARA ESGOTO, EM ALVENARIA COM BLOCOS DE CONCRETO, DIMENSÕES INTERNAS = 2,5X4 M. AF_12/2020</v>
      </c>
      <c r="D1154" s="94" t="str">
        <f>Cartilha_GLOBAL!D1154</f>
        <v>M</v>
      </c>
      <c r="E1154" s="105">
        <f>Cartilha_GLOBAL!$E1154</f>
        <v>3713.57</v>
      </c>
      <c r="F1154" s="182">
        <f>Cartilha_GLOBAL!$F1154</f>
        <v>4558.04</v>
      </c>
      <c r="G1154" s="108"/>
      <c r="H1154" s="107">
        <f t="shared" si="69"/>
        <v>0</v>
      </c>
      <c r="I1154" s="143">
        <f t="shared" si="70"/>
        <v>0</v>
      </c>
      <c r="J1154" s="142"/>
      <c r="K1154" s="145"/>
      <c r="L1154" s="7" t="str">
        <f t="shared" si="71"/>
        <v/>
      </c>
      <c r="M1154" s="7" t="str">
        <f t="shared" si="72"/>
        <v/>
      </c>
      <c r="N1154" s="7" t="str">
        <f>Cartilha_GLOBAL!N1154</f>
        <v/>
      </c>
      <c r="O1154" s="144"/>
      <c r="Q1154" s="151"/>
      <c r="R1154" s="152">
        <v>0</v>
      </c>
      <c r="T1154" s="153">
        <f>IF(Cartilha_GLOBAL!R1154=0,0,IF(Cartilha_GLOBAL!R1154&gt;0,"c","b"))</f>
        <v>0</v>
      </c>
    </row>
    <row r="1155" ht="22.5" hidden="1" spans="1:20">
      <c r="A1155" s="158">
        <f>Cartilha_GLOBAL!A1155</f>
        <v>98039</v>
      </c>
      <c r="B1155" s="94" t="str">
        <f>Cartilha_GLOBAL!B1155</f>
        <v>SINAPI</v>
      </c>
      <c r="C1155" s="104" t="str">
        <f>Cartilha_GLOBAL!C1155</f>
        <v>ACRÉSCIMO PARA POÇO DE VISITA RETANGULAR PARA ESGOTO, EM ALVENARIA COM BLOCOS DE CONCRETO, DIMENSÕES INTERNAS = 3X3 M. AF_12/2020</v>
      </c>
      <c r="D1155" s="94" t="str">
        <f>Cartilha_GLOBAL!D1155</f>
        <v>M</v>
      </c>
      <c r="E1155" s="105">
        <f>Cartilha_GLOBAL!$E1155</f>
        <v>3452.92</v>
      </c>
      <c r="F1155" s="182">
        <f>Cartilha_GLOBAL!$F1155</f>
        <v>4238.11</v>
      </c>
      <c r="G1155" s="108"/>
      <c r="H1155" s="107">
        <f t="shared" si="69"/>
        <v>0</v>
      </c>
      <c r="I1155" s="143">
        <f t="shared" si="70"/>
        <v>0</v>
      </c>
      <c r="J1155" s="142"/>
      <c r="K1155" s="145"/>
      <c r="L1155" s="7" t="str">
        <f t="shared" si="71"/>
        <v/>
      </c>
      <c r="M1155" s="7" t="str">
        <f t="shared" si="72"/>
        <v/>
      </c>
      <c r="N1155" s="7" t="str">
        <f>Cartilha_GLOBAL!N1155</f>
        <v/>
      </c>
      <c r="O1155" s="144"/>
      <c r="Q1155" s="151"/>
      <c r="R1155" s="152">
        <v>0</v>
      </c>
      <c r="T1155" s="153">
        <f>IF(Cartilha_GLOBAL!R1155=0,0,IF(Cartilha_GLOBAL!R1155&gt;0,"c","b"))</f>
        <v>0</v>
      </c>
    </row>
    <row r="1156" ht="22.5" hidden="1" spans="1:20">
      <c r="A1156" s="158">
        <f>Cartilha_GLOBAL!A1156</f>
        <v>98041</v>
      </c>
      <c r="B1156" s="94" t="str">
        <f>Cartilha_GLOBAL!B1156</f>
        <v>SINAPI</v>
      </c>
      <c r="C1156" s="104" t="str">
        <f>Cartilha_GLOBAL!C1156</f>
        <v>ACRÉSCIMO PARA POÇO DE VISITA RETANGULAR PARA ESGOTO, EM ALVENARIA COM BLOCOS DE CONCRETO, DIMENSÕES INTERNAS = 3X3,5 M. AF_12/2020</v>
      </c>
      <c r="D1156" s="94" t="str">
        <f>Cartilha_GLOBAL!D1156</f>
        <v>M</v>
      </c>
      <c r="E1156" s="105">
        <f>Cartilha_GLOBAL!$E1156</f>
        <v>3713.57</v>
      </c>
      <c r="F1156" s="182">
        <f>Cartilha_GLOBAL!$F1156</f>
        <v>4558.04</v>
      </c>
      <c r="G1156" s="108"/>
      <c r="H1156" s="107">
        <f t="shared" si="69"/>
        <v>0</v>
      </c>
      <c r="I1156" s="143">
        <f t="shared" si="70"/>
        <v>0</v>
      </c>
      <c r="J1156" s="142"/>
      <c r="K1156" s="145"/>
      <c r="L1156" s="7" t="str">
        <f t="shared" si="71"/>
        <v/>
      </c>
      <c r="M1156" s="7" t="str">
        <f t="shared" si="72"/>
        <v/>
      </c>
      <c r="N1156" s="7" t="str">
        <f>Cartilha_GLOBAL!N1156</f>
        <v/>
      </c>
      <c r="O1156" s="144"/>
      <c r="Q1156" s="151"/>
      <c r="R1156" s="152">
        <v>0</v>
      </c>
      <c r="T1156" s="153">
        <f>IF(Cartilha_GLOBAL!R1156=0,0,IF(Cartilha_GLOBAL!R1156&gt;0,"c","b"))</f>
        <v>0</v>
      </c>
    </row>
    <row r="1157" ht="22.5" hidden="1" spans="1:20">
      <c r="A1157" s="158">
        <f>Cartilha_GLOBAL!A1157</f>
        <v>98043</v>
      </c>
      <c r="B1157" s="94" t="str">
        <f>Cartilha_GLOBAL!B1157</f>
        <v>SINAPI</v>
      </c>
      <c r="C1157" s="104" t="str">
        <f>Cartilha_GLOBAL!C1157</f>
        <v>ACRÉSCIMO PARA POÇO DE VISITA RETANGULAR PARA ESGOTO, EM ALVENARIA COM BLOCOS DE CONCRETO, DIMENSÕES INTERNAS = 3X4 M. AF_12/2020</v>
      </c>
      <c r="D1157" s="94" t="str">
        <f>Cartilha_GLOBAL!D1157</f>
        <v>M</v>
      </c>
      <c r="E1157" s="105">
        <f>Cartilha_GLOBAL!$E1157</f>
        <v>3979.28</v>
      </c>
      <c r="F1157" s="182">
        <f>Cartilha_GLOBAL!$F1157</f>
        <v>4884.17</v>
      </c>
      <c r="G1157" s="108"/>
      <c r="H1157" s="107">
        <f t="shared" si="69"/>
        <v>0</v>
      </c>
      <c r="I1157" s="143">
        <f t="shared" si="70"/>
        <v>0</v>
      </c>
      <c r="J1157" s="142"/>
      <c r="K1157" s="145"/>
      <c r="L1157" s="7" t="str">
        <f t="shared" si="71"/>
        <v/>
      </c>
      <c r="M1157" s="7" t="str">
        <f t="shared" si="72"/>
        <v/>
      </c>
      <c r="N1157" s="7" t="str">
        <f>Cartilha_GLOBAL!N1157</f>
        <v/>
      </c>
      <c r="O1157" s="144"/>
      <c r="Q1157" s="151"/>
      <c r="R1157" s="152">
        <v>0</v>
      </c>
      <c r="T1157" s="153">
        <f>IF(Cartilha_GLOBAL!R1157=0,0,IF(Cartilha_GLOBAL!R1157&gt;0,"c","b"))</f>
        <v>0</v>
      </c>
    </row>
    <row r="1158" ht="22.5" hidden="1" spans="1:20">
      <c r="A1158" s="158">
        <f>Cartilha_GLOBAL!A1158</f>
        <v>98045</v>
      </c>
      <c r="B1158" s="94" t="str">
        <f>Cartilha_GLOBAL!B1158</f>
        <v>SINAPI</v>
      </c>
      <c r="C1158" s="104" t="str">
        <f>Cartilha_GLOBAL!C1158</f>
        <v>ACRÉSCIMO PARA POÇO DE VISITA RETANGULAR PARA ESGOTO, EM ALVENARIA COM BLOCOS DE CONCRETO, DIMENSÕES INTERNAS = 3,5X3,5 M. AF_12/2020</v>
      </c>
      <c r="D1158" s="94" t="str">
        <f>Cartilha_GLOBAL!D1158</f>
        <v>M</v>
      </c>
      <c r="E1158" s="105">
        <f>Cartilha_GLOBAL!$E1158</f>
        <v>3979.28</v>
      </c>
      <c r="F1158" s="182">
        <f>Cartilha_GLOBAL!$F1158</f>
        <v>4884.17</v>
      </c>
      <c r="G1158" s="108"/>
      <c r="H1158" s="107">
        <f t="shared" si="69"/>
        <v>0</v>
      </c>
      <c r="I1158" s="143">
        <f t="shared" si="70"/>
        <v>0</v>
      </c>
      <c r="J1158" s="142"/>
      <c r="K1158" s="145"/>
      <c r="L1158" s="7" t="str">
        <f t="shared" si="71"/>
        <v/>
      </c>
      <c r="M1158" s="7" t="str">
        <f t="shared" si="72"/>
        <v/>
      </c>
      <c r="N1158" s="7" t="str">
        <f>Cartilha_GLOBAL!N1158</f>
        <v/>
      </c>
      <c r="O1158" s="144"/>
      <c r="Q1158" s="151"/>
      <c r="R1158" s="152">
        <v>0</v>
      </c>
      <c r="T1158" s="153">
        <f>IF(Cartilha_GLOBAL!R1158=0,0,IF(Cartilha_GLOBAL!R1158&gt;0,"c","b"))</f>
        <v>0</v>
      </c>
    </row>
    <row r="1159" ht="22.5" hidden="1" spans="1:20">
      <c r="A1159" s="158">
        <f>Cartilha_GLOBAL!A1159</f>
        <v>98047</v>
      </c>
      <c r="B1159" s="94" t="str">
        <f>Cartilha_GLOBAL!B1159</f>
        <v>SINAPI</v>
      </c>
      <c r="C1159" s="104" t="str">
        <f>Cartilha_GLOBAL!C1159</f>
        <v>ACRÉSCIMO PARA POÇO DE VISITA RETANGULAR PARA ESGOTO, EM ALVENARIA COM BLOCOS DE CONCRETO, DIMENSÕES INTERNAS = 3,5X4 M. AF_12/2020</v>
      </c>
      <c r="D1159" s="94" t="str">
        <f>Cartilha_GLOBAL!D1159</f>
        <v>M</v>
      </c>
      <c r="E1159" s="105">
        <f>Cartilha_GLOBAL!$E1159</f>
        <v>4244.91</v>
      </c>
      <c r="F1159" s="182">
        <f>Cartilha_GLOBAL!$F1159</f>
        <v>5210.2</v>
      </c>
      <c r="G1159" s="108"/>
      <c r="H1159" s="107">
        <f t="shared" si="69"/>
        <v>0</v>
      </c>
      <c r="I1159" s="143">
        <f t="shared" si="70"/>
        <v>0</v>
      </c>
      <c r="J1159" s="142"/>
      <c r="K1159" s="145"/>
      <c r="L1159" s="7" t="str">
        <f t="shared" si="71"/>
        <v/>
      </c>
      <c r="M1159" s="7" t="str">
        <f t="shared" si="72"/>
        <v/>
      </c>
      <c r="N1159" s="7" t="str">
        <f>Cartilha_GLOBAL!N1159</f>
        <v/>
      </c>
      <c r="O1159" s="144"/>
      <c r="Q1159" s="151"/>
      <c r="R1159" s="152">
        <v>0</v>
      </c>
      <c r="T1159" s="153">
        <f>IF(Cartilha_GLOBAL!R1159=0,0,IF(Cartilha_GLOBAL!R1159&gt;0,"c","b"))</f>
        <v>0</v>
      </c>
    </row>
    <row r="1160" ht="22.5" hidden="1" spans="1:20">
      <c r="A1160" s="158">
        <f>Cartilha_GLOBAL!A1160</f>
        <v>98049</v>
      </c>
      <c r="B1160" s="94" t="str">
        <f>Cartilha_GLOBAL!B1160</f>
        <v>SINAPI</v>
      </c>
      <c r="C1160" s="104" t="str">
        <f>Cartilha_GLOBAL!C1160</f>
        <v>ACRÉSCIMO PARA POÇO DE VISITA RETANGULAR PARA ESGOTO, EM ALVENARIA COM BLOCOS DE CONCRETO, DIMENSÕES INTERNAS = 4X4 M. AF_12/2020</v>
      </c>
      <c r="D1160" s="94" t="str">
        <f>Cartilha_GLOBAL!D1160</f>
        <v>M</v>
      </c>
      <c r="E1160" s="105">
        <f>Cartilha_GLOBAL!$E1160</f>
        <v>4461.99</v>
      </c>
      <c r="F1160" s="182">
        <f>Cartilha_GLOBAL!$F1160</f>
        <v>5476.65</v>
      </c>
      <c r="G1160" s="108"/>
      <c r="H1160" s="107">
        <f t="shared" si="69"/>
        <v>0</v>
      </c>
      <c r="I1160" s="143">
        <f t="shared" si="70"/>
        <v>0</v>
      </c>
      <c r="J1160" s="142"/>
      <c r="K1160" s="145"/>
      <c r="L1160" s="7" t="str">
        <f t="shared" si="71"/>
        <v/>
      </c>
      <c r="M1160" s="7" t="str">
        <f t="shared" si="72"/>
        <v/>
      </c>
      <c r="N1160" s="7" t="str">
        <f>Cartilha_GLOBAL!N1160</f>
        <v/>
      </c>
      <c r="O1160" s="144"/>
      <c r="Q1160" s="151"/>
      <c r="R1160" s="152">
        <v>0</v>
      </c>
      <c r="T1160" s="153">
        <f>IF(Cartilha_GLOBAL!R1160=0,0,IF(Cartilha_GLOBAL!R1160&gt;0,"c","b"))</f>
        <v>0</v>
      </c>
    </row>
    <row r="1161" ht="22.5" hidden="1" spans="1:20">
      <c r="A1161" s="158">
        <f>Cartilha_GLOBAL!A1161</f>
        <v>98409</v>
      </c>
      <c r="B1161" s="94" t="str">
        <f>Cartilha_GLOBAL!B1161</f>
        <v>SINAPI</v>
      </c>
      <c r="C1161" s="104" t="str">
        <f>Cartilha_GLOBAL!C1161</f>
        <v>ACRÉSCIMO PARA POÇO DE VISITA CIRCULAR PARA ESGOTO, EM CONCRETO PRÉ-MOLDADO, DIÂMETRO INTERNO = 0,8 M. AF_12/2020</v>
      </c>
      <c r="D1161" s="94" t="str">
        <f>Cartilha_GLOBAL!D1161</f>
        <v>M</v>
      </c>
      <c r="E1161" s="105">
        <f>Cartilha_GLOBAL!$E1161</f>
        <v>297.39</v>
      </c>
      <c r="F1161" s="182">
        <f>Cartilha_GLOBAL!$F1161</f>
        <v>365.02</v>
      </c>
      <c r="G1161" s="108"/>
      <c r="H1161" s="107">
        <f t="shared" si="69"/>
        <v>0</v>
      </c>
      <c r="I1161" s="143">
        <f t="shared" si="70"/>
        <v>0</v>
      </c>
      <c r="J1161" s="142"/>
      <c r="K1161" s="145"/>
      <c r="L1161" s="7" t="str">
        <f t="shared" si="71"/>
        <v/>
      </c>
      <c r="M1161" s="7" t="str">
        <f t="shared" si="72"/>
        <v/>
      </c>
      <c r="N1161" s="7" t="str">
        <f>Cartilha_GLOBAL!N1161</f>
        <v/>
      </c>
      <c r="O1161" s="144"/>
      <c r="Q1161" s="151"/>
      <c r="R1161" s="152">
        <v>0</v>
      </c>
      <c r="T1161" s="153">
        <f>IF(Cartilha_GLOBAL!R1161=0,0,IF(Cartilha_GLOBAL!R1161&gt;0,"c","b"))</f>
        <v>0</v>
      </c>
    </row>
    <row r="1162" ht="22.5" hidden="1" spans="1:20">
      <c r="A1162" s="158">
        <f>Cartilha_GLOBAL!A1162</f>
        <v>99240</v>
      </c>
      <c r="B1162" s="94" t="str">
        <f>Cartilha_GLOBAL!B1162</f>
        <v>SINAPI</v>
      </c>
      <c r="C1162" s="104" t="str">
        <f>Cartilha_GLOBAL!C1162</f>
        <v>ACRÉSCIMO PARA POÇO DE VISITA CIRCULAR PARA DRENAGEM, EM CONCRETO PRÉ-MOLDADO, DIÂMETRO INTERNO = 1,2 M. AF_12/2020</v>
      </c>
      <c r="D1162" s="94" t="str">
        <f>Cartilha_GLOBAL!D1162</f>
        <v>M</v>
      </c>
      <c r="E1162" s="105">
        <f>Cartilha_GLOBAL!$E1162</f>
        <v>511.16</v>
      </c>
      <c r="F1162" s="182">
        <f>Cartilha_GLOBAL!$F1162</f>
        <v>627.4</v>
      </c>
      <c r="G1162" s="108"/>
      <c r="H1162" s="107">
        <f t="shared" si="69"/>
        <v>0</v>
      </c>
      <c r="I1162" s="143">
        <f t="shared" si="70"/>
        <v>0</v>
      </c>
      <c r="J1162" s="142"/>
      <c r="K1162" s="145"/>
      <c r="L1162" s="7" t="str">
        <f t="shared" si="71"/>
        <v/>
      </c>
      <c r="M1162" s="7" t="str">
        <f t="shared" si="72"/>
        <v/>
      </c>
      <c r="N1162" s="7" t="str">
        <f>Cartilha_GLOBAL!N1162</f>
        <v/>
      </c>
      <c r="O1162" s="144"/>
      <c r="Q1162" s="151"/>
      <c r="R1162" s="152">
        <v>0</v>
      </c>
      <c r="T1162" s="153">
        <f>IF(Cartilha_GLOBAL!R1162=0,0,IF(Cartilha_GLOBAL!R1162&gt;0,"c","b"))</f>
        <v>0</v>
      </c>
    </row>
    <row r="1163" ht="22.5" hidden="1" spans="1:20">
      <c r="A1163" s="158">
        <f>Cartilha_GLOBAL!A1163</f>
        <v>99241</v>
      </c>
      <c r="B1163" s="94" t="str">
        <f>Cartilha_GLOBAL!B1163</f>
        <v>SINAPI</v>
      </c>
      <c r="C1163" s="104" t="str">
        <f>Cartilha_GLOBAL!C1163</f>
        <v>ACRÉSCIMO PARA POÇO DE VISITA RETANGULAR PARA DRENAGEM, EM ALVENARIA COM BLOCOS DE CONCRETO, DIMENSÕES INTERNAS = 1,5X1,5 M. AF_12/2020</v>
      </c>
      <c r="D1163" s="94" t="str">
        <f>Cartilha_GLOBAL!D1163</f>
        <v>M</v>
      </c>
      <c r="E1163" s="105">
        <f>Cartilha_GLOBAL!$E1163</f>
        <v>1785.24</v>
      </c>
      <c r="F1163" s="182">
        <f>Cartilha_GLOBAL!$F1163</f>
        <v>2191.2</v>
      </c>
      <c r="G1163" s="108"/>
      <c r="H1163" s="107">
        <f t="shared" si="69"/>
        <v>0</v>
      </c>
      <c r="I1163" s="143">
        <f t="shared" si="70"/>
        <v>0</v>
      </c>
      <c r="J1163" s="142"/>
      <c r="K1163" s="145"/>
      <c r="L1163" s="7" t="str">
        <f t="shared" si="71"/>
        <v/>
      </c>
      <c r="M1163" s="7" t="str">
        <f t="shared" si="72"/>
        <v/>
      </c>
      <c r="N1163" s="7" t="str">
        <f>Cartilha_GLOBAL!N1163</f>
        <v/>
      </c>
      <c r="O1163" s="144"/>
      <c r="Q1163" s="151"/>
      <c r="R1163" s="152">
        <v>0</v>
      </c>
      <c r="T1163" s="153">
        <f>IF(Cartilha_GLOBAL!R1163=0,0,IF(Cartilha_GLOBAL!R1163&gt;0,"c","b"))</f>
        <v>0</v>
      </c>
    </row>
    <row r="1164" ht="22.5" hidden="1" spans="1:20">
      <c r="A1164" s="158">
        <f>Cartilha_GLOBAL!A1164</f>
        <v>99243</v>
      </c>
      <c r="B1164" s="94" t="str">
        <f>Cartilha_GLOBAL!B1164</f>
        <v>SINAPI</v>
      </c>
      <c r="C1164" s="104" t="str">
        <f>Cartilha_GLOBAL!C1164</f>
        <v>ACRÉSCIMO PARA POÇO DE VISITA CIRCULAR PARA DRENAGEM, EM ALVENARIA COM TIJOLOS CERÂMICOS MACIÇOS, DIÂMETRO INTERNO = 1,2 M. AF_12/2020</v>
      </c>
      <c r="D1164" s="94" t="str">
        <f>Cartilha_GLOBAL!D1164</f>
        <v>M</v>
      </c>
      <c r="E1164" s="105">
        <f>Cartilha_GLOBAL!$E1164</f>
        <v>1725.41</v>
      </c>
      <c r="F1164" s="182">
        <f>Cartilha_GLOBAL!$F1164</f>
        <v>2117.77</v>
      </c>
      <c r="G1164" s="108"/>
      <c r="H1164" s="107">
        <f t="shared" si="69"/>
        <v>0</v>
      </c>
      <c r="I1164" s="143">
        <f t="shared" si="70"/>
        <v>0</v>
      </c>
      <c r="J1164" s="142"/>
      <c r="K1164" s="145"/>
      <c r="L1164" s="7" t="str">
        <f t="shared" si="71"/>
        <v/>
      </c>
      <c r="M1164" s="7" t="str">
        <f t="shared" si="72"/>
        <v/>
      </c>
      <c r="N1164" s="7" t="str">
        <f>Cartilha_GLOBAL!N1164</f>
        <v/>
      </c>
      <c r="O1164" s="144"/>
      <c r="Q1164" s="151"/>
      <c r="R1164" s="152">
        <v>0</v>
      </c>
      <c r="T1164" s="153">
        <f>IF(Cartilha_GLOBAL!R1164=0,0,IF(Cartilha_GLOBAL!R1164&gt;0,"c","b"))</f>
        <v>0</v>
      </c>
    </row>
    <row r="1165" ht="22.5" hidden="1" spans="1:20">
      <c r="A1165" s="158">
        <f>Cartilha_GLOBAL!A1165</f>
        <v>99246</v>
      </c>
      <c r="B1165" s="94" t="str">
        <f>Cartilha_GLOBAL!B1165</f>
        <v>SINAPI</v>
      </c>
      <c r="C1165" s="104" t="str">
        <f>Cartilha_GLOBAL!C1165</f>
        <v>ACRÉSCIMO PARA POÇO DE VISITA CIRCULAR PARA DRENAGEM, EM CONCRETO PRÉ-MOLDADO, DIÂMETRO INTERNO = 1,5 M. AF_12/2020</v>
      </c>
      <c r="D1165" s="94" t="str">
        <f>Cartilha_GLOBAL!D1165</f>
        <v>M</v>
      </c>
      <c r="E1165" s="105">
        <f>Cartilha_GLOBAL!$E1165</f>
        <v>697.9</v>
      </c>
      <c r="F1165" s="182">
        <f>Cartilha_GLOBAL!$F1165</f>
        <v>856.6</v>
      </c>
      <c r="G1165" s="108"/>
      <c r="H1165" s="107">
        <f t="shared" si="69"/>
        <v>0</v>
      </c>
      <c r="I1165" s="143">
        <f t="shared" si="70"/>
        <v>0</v>
      </c>
      <c r="J1165" s="142"/>
      <c r="K1165" s="145"/>
      <c r="L1165" s="7" t="str">
        <f t="shared" si="71"/>
        <v/>
      </c>
      <c r="M1165" s="7" t="str">
        <f t="shared" si="72"/>
        <v/>
      </c>
      <c r="N1165" s="7" t="str">
        <f>Cartilha_GLOBAL!N1165</f>
        <v/>
      </c>
      <c r="O1165" s="144"/>
      <c r="Q1165" s="151"/>
      <c r="R1165" s="152">
        <v>0</v>
      </c>
      <c r="T1165" s="153">
        <f>IF(Cartilha_GLOBAL!R1165=0,0,IF(Cartilha_GLOBAL!R1165&gt;0,"c","b"))</f>
        <v>0</v>
      </c>
    </row>
    <row r="1166" ht="22.5" hidden="1" spans="1:20">
      <c r="A1166" s="158">
        <f>Cartilha_GLOBAL!A1166</f>
        <v>99247</v>
      </c>
      <c r="B1166" s="94" t="str">
        <f>Cartilha_GLOBAL!B1166</f>
        <v>SINAPI</v>
      </c>
      <c r="C1166" s="104" t="str">
        <f>Cartilha_GLOBAL!C1166</f>
        <v>ACRÉSCIMO PARA POÇO DE VISITA RETANGULAR PARA DRENAGEM, EM ALVENARIA COM BLOCOS DE CONCRETO, DIMENSÕES INTERNAS = 1,5X2 M. AF_12/2020</v>
      </c>
      <c r="D1166" s="94" t="str">
        <f>Cartilha_GLOBAL!D1166</f>
        <v>M</v>
      </c>
      <c r="E1166" s="105">
        <f>Cartilha_GLOBAL!$E1166</f>
        <v>2035.64</v>
      </c>
      <c r="F1166" s="182">
        <f>Cartilha_GLOBAL!$F1166</f>
        <v>2498.54</v>
      </c>
      <c r="G1166" s="108"/>
      <c r="H1166" s="107">
        <f t="shared" si="69"/>
        <v>0</v>
      </c>
      <c r="I1166" s="143">
        <f t="shared" si="70"/>
        <v>0</v>
      </c>
      <c r="J1166" s="142"/>
      <c r="K1166" s="145"/>
      <c r="L1166" s="7" t="str">
        <f t="shared" si="71"/>
        <v/>
      </c>
      <c r="M1166" s="7" t="str">
        <f t="shared" si="72"/>
        <v/>
      </c>
      <c r="N1166" s="7" t="str">
        <f>Cartilha_GLOBAL!N1166</f>
        <v/>
      </c>
      <c r="O1166" s="144"/>
      <c r="Q1166" s="151"/>
      <c r="R1166" s="152">
        <v>0</v>
      </c>
      <c r="T1166" s="153">
        <f>IF(Cartilha_GLOBAL!R1166=0,0,IF(Cartilha_GLOBAL!R1166&gt;0,"c","b"))</f>
        <v>0</v>
      </c>
    </row>
    <row r="1167" ht="22.5" hidden="1" spans="1:20">
      <c r="A1167" s="158">
        <f>Cartilha_GLOBAL!A1167</f>
        <v>99249</v>
      </c>
      <c r="B1167" s="94" t="str">
        <f>Cartilha_GLOBAL!B1167</f>
        <v>SINAPI</v>
      </c>
      <c r="C1167" s="104" t="str">
        <f>Cartilha_GLOBAL!C1167</f>
        <v>ACRÉSCIMO PARA POÇO DE VISITA CIRCULAR PARA DRENAGEM, EM ALVENARIA COM TIJOLOS CERÂMICOS MACIÇOS, DIÂMETRO INTERNO = 1,5 M. AF_12/2020</v>
      </c>
      <c r="D1167" s="94" t="str">
        <f>Cartilha_GLOBAL!D1167</f>
        <v>M</v>
      </c>
      <c r="E1167" s="105">
        <f>Cartilha_GLOBAL!$E1167</f>
        <v>2113.18</v>
      </c>
      <c r="F1167" s="182">
        <f>Cartilha_GLOBAL!$F1167</f>
        <v>2593.72</v>
      </c>
      <c r="G1167" s="108"/>
      <c r="H1167" s="107">
        <f t="shared" si="69"/>
        <v>0</v>
      </c>
      <c r="I1167" s="143">
        <f t="shared" si="70"/>
        <v>0</v>
      </c>
      <c r="J1167" s="142"/>
      <c r="K1167" s="145"/>
      <c r="L1167" s="7" t="str">
        <f t="shared" si="71"/>
        <v/>
      </c>
      <c r="M1167" s="7" t="str">
        <f t="shared" si="72"/>
        <v/>
      </c>
      <c r="N1167" s="7" t="str">
        <f>Cartilha_GLOBAL!N1167</f>
        <v/>
      </c>
      <c r="O1167" s="144"/>
      <c r="Q1167" s="151"/>
      <c r="R1167" s="152">
        <v>0</v>
      </c>
      <c r="T1167" s="153">
        <f>IF(Cartilha_GLOBAL!R1167=0,0,IF(Cartilha_GLOBAL!R1167&gt;0,"c","b"))</f>
        <v>0</v>
      </c>
    </row>
    <row r="1168" ht="22.5" hidden="1" spans="1:20">
      <c r="A1168" s="158">
        <f>Cartilha_GLOBAL!A1168</f>
        <v>99254</v>
      </c>
      <c r="B1168" s="94" t="str">
        <f>Cartilha_GLOBAL!B1168</f>
        <v>SINAPI</v>
      </c>
      <c r="C1168" s="104" t="str">
        <f>Cartilha_GLOBAL!C1168</f>
        <v>ACRÉSCIMO PARA POÇO DE VISITA RETANGULAR PARA DRENAGEM, EM ALVENARIA COM BLOCOS DE CONCRETO, DIMENSÕES INTERNAS = 1X1 M. AF_12/2020</v>
      </c>
      <c r="D1168" s="94" t="str">
        <f>Cartilha_GLOBAL!D1168</f>
        <v>M</v>
      </c>
      <c r="E1168" s="105">
        <f>Cartilha_GLOBAL!$E1168</f>
        <v>1284.38</v>
      </c>
      <c r="F1168" s="182">
        <f>Cartilha_GLOBAL!$F1168</f>
        <v>1576.45</v>
      </c>
      <c r="G1168" s="108"/>
      <c r="H1168" s="107">
        <f t="shared" si="69"/>
        <v>0</v>
      </c>
      <c r="I1168" s="143">
        <f t="shared" si="70"/>
        <v>0</v>
      </c>
      <c r="J1168" s="142"/>
      <c r="K1168" s="145"/>
      <c r="L1168" s="7" t="str">
        <f t="shared" si="71"/>
        <v/>
      </c>
      <c r="M1168" s="7" t="str">
        <f t="shared" si="72"/>
        <v/>
      </c>
      <c r="N1168" s="7" t="str">
        <f>Cartilha_GLOBAL!N1168</f>
        <v/>
      </c>
      <c r="O1168" s="144"/>
      <c r="Q1168" s="151"/>
      <c r="R1168" s="152">
        <v>0</v>
      </c>
      <c r="T1168" s="153">
        <f>IF(Cartilha_GLOBAL!R1168=0,0,IF(Cartilha_GLOBAL!R1168&gt;0,"c","b"))</f>
        <v>0</v>
      </c>
    </row>
    <row r="1169" ht="22.5" hidden="1" spans="1:20">
      <c r="A1169" s="158">
        <f>Cartilha_GLOBAL!A1169</f>
        <v>99261</v>
      </c>
      <c r="B1169" s="94" t="str">
        <f>Cartilha_GLOBAL!B1169</f>
        <v>SINAPI</v>
      </c>
      <c r="C1169" s="104" t="str">
        <f>Cartilha_GLOBAL!C1169</f>
        <v>ACRÉSCIMO PARA POÇO DE VISITA RETANGULAR PARA DRENAGEM, EM ALVENARIA COM BLOCOS DE CONCRETO, DIMENSÕES INTERNAS = 1X1,5 M. AF_12/2020</v>
      </c>
      <c r="D1169" s="94" t="str">
        <f>Cartilha_GLOBAL!D1169</f>
        <v>M</v>
      </c>
      <c r="E1169" s="105">
        <f>Cartilha_GLOBAL!$E1169</f>
        <v>1534.77</v>
      </c>
      <c r="F1169" s="182">
        <f>Cartilha_GLOBAL!$F1169</f>
        <v>1883.78</v>
      </c>
      <c r="G1169" s="108"/>
      <c r="H1169" s="107">
        <f t="shared" si="69"/>
        <v>0</v>
      </c>
      <c r="I1169" s="143">
        <f t="shared" si="70"/>
        <v>0</v>
      </c>
      <c r="J1169" s="142"/>
      <c r="K1169" s="145"/>
      <c r="L1169" s="7" t="str">
        <f t="shared" si="71"/>
        <v/>
      </c>
      <c r="M1169" s="7" t="str">
        <f t="shared" si="72"/>
        <v/>
      </c>
      <c r="N1169" s="7" t="str">
        <f>Cartilha_GLOBAL!N1169</f>
        <v/>
      </c>
      <c r="O1169" s="144"/>
      <c r="Q1169" s="151"/>
      <c r="R1169" s="152">
        <v>0</v>
      </c>
      <c r="T1169" s="153">
        <f>IF(Cartilha_GLOBAL!R1169=0,0,IF(Cartilha_GLOBAL!R1169&gt;0,"c","b"))</f>
        <v>0</v>
      </c>
    </row>
    <row r="1170" ht="22.5" hidden="1" spans="1:20">
      <c r="A1170" s="158">
        <f>Cartilha_GLOBAL!A1170</f>
        <v>99263</v>
      </c>
      <c r="B1170" s="94" t="str">
        <f>Cartilha_GLOBAL!B1170</f>
        <v>SINAPI</v>
      </c>
      <c r="C1170" s="104" t="str">
        <f>Cartilha_GLOBAL!C1170</f>
        <v>ACRÉSCIMO PARA POÇO DE VISITA RETANGULAR PARA DRENAGEM, EM ALVENARIA COM BLOCOS DE CONCRETO, DIMENSÕES INTERNAS = 1,5X2,5 M. AF_12/2020</v>
      </c>
      <c r="D1170" s="94" t="str">
        <f>Cartilha_GLOBAL!D1170</f>
        <v>M</v>
      </c>
      <c r="E1170" s="105">
        <f>Cartilha_GLOBAL!$E1170</f>
        <v>2286.09</v>
      </c>
      <c r="F1170" s="182">
        <f>Cartilha_GLOBAL!$F1170</f>
        <v>2805.95</v>
      </c>
      <c r="G1170" s="108"/>
      <c r="H1170" s="107">
        <f t="shared" si="69"/>
        <v>0</v>
      </c>
      <c r="I1170" s="143">
        <f t="shared" si="70"/>
        <v>0</v>
      </c>
      <c r="J1170" s="142"/>
      <c r="K1170" s="145"/>
      <c r="L1170" s="7" t="str">
        <f t="shared" si="71"/>
        <v/>
      </c>
      <c r="M1170" s="7" t="str">
        <f t="shared" si="72"/>
        <v/>
      </c>
      <c r="N1170" s="7" t="str">
        <f>Cartilha_GLOBAL!N1170</f>
        <v/>
      </c>
      <c r="O1170" s="144"/>
      <c r="Q1170" s="151"/>
      <c r="R1170" s="152">
        <v>0</v>
      </c>
      <c r="T1170" s="153">
        <f>IF(Cartilha_GLOBAL!R1170=0,0,IF(Cartilha_GLOBAL!R1170&gt;0,"c","b"))</f>
        <v>0</v>
      </c>
    </row>
    <row r="1171" ht="22.5" hidden="1" spans="1:20">
      <c r="A1171" s="158">
        <f>Cartilha_GLOBAL!A1171</f>
        <v>99266</v>
      </c>
      <c r="B1171" s="94" t="str">
        <f>Cartilha_GLOBAL!B1171</f>
        <v>SINAPI</v>
      </c>
      <c r="C1171" s="104" t="str">
        <f>Cartilha_GLOBAL!C1171</f>
        <v>ACRÉSCIMO PARA POÇO DE VISITA RETANGULAR PARA DRENAGEM, EM ALVENARIA COM BLOCOS DE CONCRETO, DIMENSÕES INTERNAS = 1X2 M. AF_12/2020</v>
      </c>
      <c r="D1171" s="94" t="str">
        <f>Cartilha_GLOBAL!D1171</f>
        <v>M</v>
      </c>
      <c r="E1171" s="105">
        <f>Cartilha_GLOBAL!$E1171</f>
        <v>1785.24</v>
      </c>
      <c r="F1171" s="182">
        <f>Cartilha_GLOBAL!$F1171</f>
        <v>2191.2</v>
      </c>
      <c r="G1171" s="108"/>
      <c r="H1171" s="107">
        <f t="shared" si="69"/>
        <v>0</v>
      </c>
      <c r="I1171" s="143">
        <f t="shared" si="70"/>
        <v>0</v>
      </c>
      <c r="J1171" s="142"/>
      <c r="K1171" s="145"/>
      <c r="L1171" s="7" t="str">
        <f t="shared" si="71"/>
        <v/>
      </c>
      <c r="M1171" s="7" t="str">
        <f t="shared" si="72"/>
        <v/>
      </c>
      <c r="N1171" s="7" t="str">
        <f>Cartilha_GLOBAL!N1171</f>
        <v/>
      </c>
      <c r="O1171" s="144"/>
      <c r="Q1171" s="151"/>
      <c r="R1171" s="152">
        <v>0</v>
      </c>
      <c r="T1171" s="153">
        <f>IF(Cartilha_GLOBAL!R1171=0,0,IF(Cartilha_GLOBAL!R1171&gt;0,"c","b"))</f>
        <v>0</v>
      </c>
    </row>
    <row r="1172" ht="22.5" hidden="1" spans="1:20">
      <c r="A1172" s="158">
        <f>Cartilha_GLOBAL!A1172</f>
        <v>99269</v>
      </c>
      <c r="B1172" s="94" t="str">
        <f>Cartilha_GLOBAL!B1172</f>
        <v>SINAPI</v>
      </c>
      <c r="C1172" s="104" t="str">
        <f>Cartilha_GLOBAL!C1172</f>
        <v>ACRÉSCIMO PARA POÇO DE VISITA RETANGULAR PARA DRENAGEM, EM ALVENARIA COM BLOCOS DE CONCRETO, DIMENSÕES INTERNAS = 1X2,5 M. AF_12/2020</v>
      </c>
      <c r="D1172" s="94" t="str">
        <f>Cartilha_GLOBAL!D1172</f>
        <v>M</v>
      </c>
      <c r="E1172" s="105">
        <f>Cartilha_GLOBAL!$E1172</f>
        <v>2035.64</v>
      </c>
      <c r="F1172" s="182">
        <f>Cartilha_GLOBAL!$F1172</f>
        <v>2498.54</v>
      </c>
      <c r="G1172" s="108"/>
      <c r="H1172" s="107">
        <f t="shared" si="69"/>
        <v>0</v>
      </c>
      <c r="I1172" s="143">
        <f t="shared" si="70"/>
        <v>0</v>
      </c>
      <c r="J1172" s="142"/>
      <c r="K1172" s="145"/>
      <c r="L1172" s="7" t="str">
        <f t="shared" si="71"/>
        <v/>
      </c>
      <c r="M1172" s="7" t="str">
        <f t="shared" si="72"/>
        <v/>
      </c>
      <c r="N1172" s="7" t="str">
        <f>Cartilha_GLOBAL!N1172</f>
        <v/>
      </c>
      <c r="O1172" s="144"/>
      <c r="Q1172" s="151"/>
      <c r="R1172" s="152">
        <v>0</v>
      </c>
      <c r="T1172" s="153">
        <f>IF(Cartilha_GLOBAL!R1172=0,0,IF(Cartilha_GLOBAL!R1172&gt;0,"c","b"))</f>
        <v>0</v>
      </c>
    </row>
    <row r="1173" ht="22.5" hidden="1" spans="1:20">
      <c r="A1173" s="158">
        <f>Cartilha_GLOBAL!A1173</f>
        <v>99276</v>
      </c>
      <c r="B1173" s="94" t="str">
        <f>Cartilha_GLOBAL!B1173</f>
        <v>SINAPI</v>
      </c>
      <c r="C1173" s="104" t="str">
        <f>Cartilha_GLOBAL!C1173</f>
        <v>ACRÉSCIMO PARA POÇO DE VISITA RETANGULAR PARA DRENAGEM, EM ALVENARIA COM BLOCOS DE CONCRETO, DIMENSÕES INTERNAS = 1,5X3 M. AF_12/2020</v>
      </c>
      <c r="D1173" s="94" t="str">
        <f>Cartilha_GLOBAL!D1173</f>
        <v>M</v>
      </c>
      <c r="E1173" s="105">
        <f>Cartilha_GLOBAL!$E1173</f>
        <v>2536.55</v>
      </c>
      <c r="F1173" s="182">
        <f>Cartilha_GLOBAL!$F1173</f>
        <v>3113.36</v>
      </c>
      <c r="G1173" s="108"/>
      <c r="H1173" s="107">
        <f t="shared" si="69"/>
        <v>0</v>
      </c>
      <c r="I1173" s="143">
        <f t="shared" si="70"/>
        <v>0</v>
      </c>
      <c r="J1173" s="142"/>
      <c r="K1173" s="145"/>
      <c r="L1173" s="7" t="str">
        <f t="shared" si="71"/>
        <v/>
      </c>
      <c r="M1173" s="7" t="str">
        <f t="shared" si="72"/>
        <v/>
      </c>
      <c r="N1173" s="7" t="str">
        <f>Cartilha_GLOBAL!N1173</f>
        <v/>
      </c>
      <c r="O1173" s="144"/>
      <c r="Q1173" s="151"/>
      <c r="R1173" s="152">
        <v>0</v>
      </c>
      <c r="T1173" s="153">
        <f>IF(Cartilha_GLOBAL!R1173=0,0,IF(Cartilha_GLOBAL!R1173&gt;0,"c","b"))</f>
        <v>0</v>
      </c>
    </row>
    <row r="1174" ht="22.5" hidden="1" spans="1:20">
      <c r="A1174" s="158">
        <f>Cartilha_GLOBAL!A1174</f>
        <v>99277</v>
      </c>
      <c r="B1174" s="94" t="str">
        <f>Cartilha_GLOBAL!B1174</f>
        <v>SINAPI</v>
      </c>
      <c r="C1174" s="104" t="str">
        <f>Cartilha_GLOBAL!C1174</f>
        <v>ACRÉSCIMO PARA POÇO DE VISITA RETANGULAR PARA DRENAGEM, EM ALVENARIA COM BLOCOS DE CONCRETO, DIMENSÕES INTERNAS = 1X3 M. AF_12/2020</v>
      </c>
      <c r="D1174" s="94" t="str">
        <f>Cartilha_GLOBAL!D1174</f>
        <v>M</v>
      </c>
      <c r="E1174" s="105">
        <f>Cartilha_GLOBAL!$E1174</f>
        <v>2286.09</v>
      </c>
      <c r="F1174" s="182">
        <f>Cartilha_GLOBAL!$F1174</f>
        <v>2805.95</v>
      </c>
      <c r="G1174" s="108"/>
      <c r="H1174" s="107">
        <f t="shared" si="69"/>
        <v>0</v>
      </c>
      <c r="I1174" s="143">
        <f t="shared" si="70"/>
        <v>0</v>
      </c>
      <c r="J1174" s="142"/>
      <c r="K1174" s="145"/>
      <c r="L1174" s="7" t="str">
        <f t="shared" si="71"/>
        <v/>
      </c>
      <c r="M1174" s="7" t="str">
        <f t="shared" si="72"/>
        <v/>
      </c>
      <c r="N1174" s="7" t="str">
        <f>Cartilha_GLOBAL!N1174</f>
        <v/>
      </c>
      <c r="O1174" s="144"/>
      <c r="Q1174" s="151"/>
      <c r="R1174" s="152">
        <v>0</v>
      </c>
      <c r="T1174" s="153">
        <f>IF(Cartilha_GLOBAL!R1174=0,0,IF(Cartilha_GLOBAL!R1174&gt;0,"c","b"))</f>
        <v>0</v>
      </c>
    </row>
    <row r="1175" ht="22.5" hidden="1" spans="1:20">
      <c r="A1175" s="158">
        <f>Cartilha_GLOBAL!A1175</f>
        <v>99278</v>
      </c>
      <c r="B1175" s="94" t="str">
        <f>Cartilha_GLOBAL!B1175</f>
        <v>SINAPI</v>
      </c>
      <c r="C1175" s="104" t="str">
        <f>Cartilha_GLOBAL!C1175</f>
        <v>ACRÉSCIMO PARA POÇO DE VISITA CIRCULAR PARA DRENAGEM, EM CONCRETO PRÉ-MOLDADO, DIÂMETRO INTERNO = 0,8 M. AF_12/2020</v>
      </c>
      <c r="D1175" s="94" t="str">
        <f>Cartilha_GLOBAL!D1175</f>
        <v>M</v>
      </c>
      <c r="E1175" s="105">
        <f>Cartilha_GLOBAL!$E1175</f>
        <v>295.37</v>
      </c>
      <c r="F1175" s="182">
        <f>Cartilha_GLOBAL!$F1175</f>
        <v>362.54</v>
      </c>
      <c r="G1175" s="108"/>
      <c r="H1175" s="107">
        <f t="shared" si="69"/>
        <v>0</v>
      </c>
      <c r="I1175" s="143">
        <f t="shared" si="70"/>
        <v>0</v>
      </c>
      <c r="J1175" s="142"/>
      <c r="K1175" s="145"/>
      <c r="L1175" s="7" t="str">
        <f t="shared" si="71"/>
        <v/>
      </c>
      <c r="M1175" s="7" t="str">
        <f t="shared" si="72"/>
        <v/>
      </c>
      <c r="N1175" s="7" t="str">
        <f>Cartilha_GLOBAL!N1175</f>
        <v/>
      </c>
      <c r="O1175" s="144"/>
      <c r="Q1175" s="151"/>
      <c r="R1175" s="152">
        <v>0</v>
      </c>
      <c r="T1175" s="153">
        <f>IF(Cartilha_GLOBAL!R1175=0,0,IF(Cartilha_GLOBAL!R1175&gt;0,"c","b"))</f>
        <v>0</v>
      </c>
    </row>
    <row r="1176" ht="22.5" hidden="1" spans="1:20">
      <c r="A1176" s="158">
        <f>Cartilha_GLOBAL!A1176</f>
        <v>99281</v>
      </c>
      <c r="B1176" s="94" t="str">
        <f>Cartilha_GLOBAL!B1176</f>
        <v>SINAPI</v>
      </c>
      <c r="C1176" s="104" t="str">
        <f>Cartilha_GLOBAL!C1176</f>
        <v>ACRÉSCIMO PARA POÇO DE VISITA RETANGULAR PARA DRENAGEM, EM ALVENARIA COM BLOCOS DE CONCRETO, DIMENSÕES INTERNAS = 1X3,5 M. AF_12/2020</v>
      </c>
      <c r="D1176" s="94" t="str">
        <f>Cartilha_GLOBAL!D1176</f>
        <v>M</v>
      </c>
      <c r="E1176" s="105">
        <f>Cartilha_GLOBAL!$E1176</f>
        <v>2536.55</v>
      </c>
      <c r="F1176" s="182">
        <f>Cartilha_GLOBAL!$F1176</f>
        <v>3113.36</v>
      </c>
      <c r="G1176" s="108"/>
      <c r="H1176" s="107">
        <f t="shared" ref="H1176:H1239" si="73">IF(G1176=0,0,F1176)</f>
        <v>0</v>
      </c>
      <c r="I1176" s="143">
        <f t="shared" ref="I1176:I1239" si="74">IF(ISBLANK(G1176),0,IF(R1176=0,ROUND(G1176*H1176,2),IF(R1176="b",ROUNDDOWN(G1176*H1176,2),ROUNDUP(G1176*H1176,2))))</f>
        <v>0</v>
      </c>
      <c r="J1176" s="142"/>
      <c r="K1176" s="145"/>
      <c r="L1176" s="7" t="str">
        <f t="shared" ref="L1176:L1239" si="75">IF(K1176="X","x",IF(K1176="xx","x",IF(I1176&gt;0,"x","")))</f>
        <v/>
      </c>
      <c r="M1176" s="7" t="str">
        <f t="shared" ref="M1176:M1239" si="76">IF(K1176="X","x",IF(K1176="xx","x",IF(I1176&gt;0,"x","")))</f>
        <v/>
      </c>
      <c r="N1176" s="7" t="str">
        <f>Cartilha_GLOBAL!N1176</f>
        <v/>
      </c>
      <c r="O1176" s="144"/>
      <c r="Q1176" s="151"/>
      <c r="R1176" s="152">
        <v>0</v>
      </c>
      <c r="T1176" s="153">
        <f>IF(Cartilha_GLOBAL!R1176=0,0,IF(Cartilha_GLOBAL!R1176&gt;0,"c","b"))</f>
        <v>0</v>
      </c>
    </row>
    <row r="1177" ht="22.5" hidden="1" spans="1:20">
      <c r="A1177" s="158">
        <f>Cartilha_GLOBAL!A1177</f>
        <v>99282</v>
      </c>
      <c r="B1177" s="94" t="str">
        <f>Cartilha_GLOBAL!B1177</f>
        <v>SINAPI</v>
      </c>
      <c r="C1177" s="104" t="str">
        <f>Cartilha_GLOBAL!C1177</f>
        <v>ACRÉSCIMO PARA POÇO DE VISITA RETANGULAR PARA DRENAGEM, EM ALVENARIA COM BLOCOS DE CONCRETO, DIMENSÕES INTERNAS = 2,5X2,5 M. AF_12/2020</v>
      </c>
      <c r="D1177" s="94" t="str">
        <f>Cartilha_GLOBAL!D1177</f>
        <v>M</v>
      </c>
      <c r="E1177" s="105">
        <f>Cartilha_GLOBAL!$E1177</f>
        <v>2812.01</v>
      </c>
      <c r="F1177" s="182">
        <f>Cartilha_GLOBAL!$F1177</f>
        <v>3451.46</v>
      </c>
      <c r="G1177" s="108"/>
      <c r="H1177" s="107">
        <f t="shared" si="73"/>
        <v>0</v>
      </c>
      <c r="I1177" s="143">
        <f t="shared" si="74"/>
        <v>0</v>
      </c>
      <c r="J1177" s="142"/>
      <c r="K1177" s="145"/>
      <c r="L1177" s="7" t="str">
        <f t="shared" si="75"/>
        <v/>
      </c>
      <c r="M1177" s="7" t="str">
        <f t="shared" si="76"/>
        <v/>
      </c>
      <c r="N1177" s="7" t="str">
        <f>Cartilha_GLOBAL!N1177</f>
        <v/>
      </c>
      <c r="O1177" s="144"/>
      <c r="Q1177" s="151"/>
      <c r="R1177" s="152">
        <v>0</v>
      </c>
      <c r="T1177" s="153">
        <f>IF(Cartilha_GLOBAL!R1177=0,0,IF(Cartilha_GLOBAL!R1177&gt;0,"c","b"))</f>
        <v>0</v>
      </c>
    </row>
    <row r="1178" ht="22.5" hidden="1" spans="1:20">
      <c r="A1178" s="158">
        <f>Cartilha_GLOBAL!A1178</f>
        <v>99283</v>
      </c>
      <c r="B1178" s="94" t="str">
        <f>Cartilha_GLOBAL!B1178</f>
        <v>SINAPI</v>
      </c>
      <c r="C1178" s="104" t="str">
        <f>Cartilha_GLOBAL!C1178</f>
        <v>ACRÉSCIMO PARA POÇO DE VISITA CIRCULAR PARA DRENAGEM, EM ALVENARIA COM TIJOLOS CERÂMICOS MACIÇOS, DIÂMETRO INTERNO = 0,8 M. AF_12/2020</v>
      </c>
      <c r="D1178" s="94" t="str">
        <f>Cartilha_GLOBAL!D1178</f>
        <v>M</v>
      </c>
      <c r="E1178" s="105">
        <f>Cartilha_GLOBAL!$E1178</f>
        <v>1208.45</v>
      </c>
      <c r="F1178" s="182">
        <f>Cartilha_GLOBAL!$F1178</f>
        <v>1483.25</v>
      </c>
      <c r="G1178" s="108"/>
      <c r="H1178" s="107">
        <f t="shared" si="73"/>
        <v>0</v>
      </c>
      <c r="I1178" s="143">
        <f t="shared" si="74"/>
        <v>0</v>
      </c>
      <c r="J1178" s="142"/>
      <c r="K1178" s="145"/>
      <c r="L1178" s="7" t="str">
        <f t="shared" si="75"/>
        <v/>
      </c>
      <c r="M1178" s="7" t="str">
        <f t="shared" si="76"/>
        <v/>
      </c>
      <c r="N1178" s="7" t="str">
        <f>Cartilha_GLOBAL!N1178</f>
        <v/>
      </c>
      <c r="O1178" s="144"/>
      <c r="Q1178" s="151"/>
      <c r="R1178" s="152">
        <v>0</v>
      </c>
      <c r="T1178" s="153">
        <f>IF(Cartilha_GLOBAL!R1178=0,0,IF(Cartilha_GLOBAL!R1178&gt;0,"c","b"))</f>
        <v>0</v>
      </c>
    </row>
    <row r="1179" ht="22.5" hidden="1" spans="1:20">
      <c r="A1179" s="158">
        <f>Cartilha_GLOBAL!A1179</f>
        <v>99288</v>
      </c>
      <c r="B1179" s="94" t="str">
        <f>Cartilha_GLOBAL!B1179</f>
        <v>SINAPI</v>
      </c>
      <c r="C1179" s="104" t="str">
        <f>Cartilha_GLOBAL!C1179</f>
        <v>ACRÉSCIMO PARA POÇO DE VISITA CIRCULAR PARA DRENAGEM, EM CONCRETO PRÉ-MOLDADO, DIÂMETRO INTERNO = 1 M. AF_12/2020</v>
      </c>
      <c r="D1179" s="94" t="str">
        <f>Cartilha_GLOBAL!D1179</f>
        <v>M</v>
      </c>
      <c r="E1179" s="105">
        <f>Cartilha_GLOBAL!$E1179</f>
        <v>387.07</v>
      </c>
      <c r="F1179" s="182">
        <f>Cartilha_GLOBAL!$F1179</f>
        <v>475.09</v>
      </c>
      <c r="G1179" s="108"/>
      <c r="H1179" s="107">
        <f t="shared" si="73"/>
        <v>0</v>
      </c>
      <c r="I1179" s="143">
        <f t="shared" si="74"/>
        <v>0</v>
      </c>
      <c r="J1179" s="142"/>
      <c r="K1179" s="145"/>
      <c r="L1179" s="7" t="str">
        <f t="shared" si="75"/>
        <v/>
      </c>
      <c r="M1179" s="7" t="str">
        <f t="shared" si="76"/>
        <v/>
      </c>
      <c r="N1179" s="7" t="str">
        <f>Cartilha_GLOBAL!N1179</f>
        <v/>
      </c>
      <c r="O1179" s="144"/>
      <c r="Q1179" s="151"/>
      <c r="R1179" s="152">
        <v>0</v>
      </c>
      <c r="T1179" s="153">
        <f>IF(Cartilha_GLOBAL!R1179=0,0,IF(Cartilha_GLOBAL!R1179&gt;0,"c","b"))</f>
        <v>0</v>
      </c>
    </row>
    <row r="1180" ht="22.5" hidden="1" spans="1:20">
      <c r="A1180" s="158">
        <f>Cartilha_GLOBAL!A1180</f>
        <v>99289</v>
      </c>
      <c r="B1180" s="94" t="str">
        <f>Cartilha_GLOBAL!B1180</f>
        <v>SINAPI</v>
      </c>
      <c r="C1180" s="104" t="str">
        <f>Cartilha_GLOBAL!C1180</f>
        <v>ACRÉSCIMO PARA POÇO DE VISITA RETANGULAR PARA DRENAGEM, EM ALVENARIA COM BLOCOS DE CONCRETO, DIMENSÕES INTERNAS = 1X4 M. AF_12/2020</v>
      </c>
      <c r="D1180" s="94" t="str">
        <f>Cartilha_GLOBAL!D1180</f>
        <v>M</v>
      </c>
      <c r="E1180" s="105">
        <f>Cartilha_GLOBAL!$E1180</f>
        <v>2786.95</v>
      </c>
      <c r="F1180" s="182">
        <f>Cartilha_GLOBAL!$F1180</f>
        <v>3420.7</v>
      </c>
      <c r="G1180" s="108"/>
      <c r="H1180" s="107">
        <f t="shared" si="73"/>
        <v>0</v>
      </c>
      <c r="I1180" s="143">
        <f t="shared" si="74"/>
        <v>0</v>
      </c>
      <c r="J1180" s="142"/>
      <c r="K1180" s="145"/>
      <c r="L1180" s="7" t="str">
        <f t="shared" si="75"/>
        <v/>
      </c>
      <c r="M1180" s="7" t="str">
        <f t="shared" si="76"/>
        <v/>
      </c>
      <c r="N1180" s="7" t="str">
        <f>Cartilha_GLOBAL!N1180</f>
        <v/>
      </c>
      <c r="O1180" s="144"/>
      <c r="Q1180" s="151"/>
      <c r="R1180" s="152">
        <v>0</v>
      </c>
      <c r="T1180" s="153">
        <f>IF(Cartilha_GLOBAL!R1180=0,0,IF(Cartilha_GLOBAL!R1180&gt;0,"c","b"))</f>
        <v>0</v>
      </c>
    </row>
    <row r="1181" ht="22.5" hidden="1" spans="1:20">
      <c r="A1181" s="158">
        <f>Cartilha_GLOBAL!A1181</f>
        <v>99291</v>
      </c>
      <c r="B1181" s="94" t="str">
        <f>Cartilha_GLOBAL!B1181</f>
        <v>SINAPI</v>
      </c>
      <c r="C1181" s="104" t="str">
        <f>Cartilha_GLOBAL!C1181</f>
        <v>ACRÉSCIMO PARA POÇO DE VISITA RETANGULAR PARA DRENAGEM, EM ALVENARIA COM BLOCOS DE CONCRETO, DIMENSÕES INTERNAS = 1,5X3,5 M. AF_12/2020</v>
      </c>
      <c r="D1181" s="94" t="str">
        <f>Cartilha_GLOBAL!D1181</f>
        <v>M</v>
      </c>
      <c r="E1181" s="105">
        <f>Cartilha_GLOBAL!$E1181</f>
        <v>2786.95</v>
      </c>
      <c r="F1181" s="182">
        <f>Cartilha_GLOBAL!$F1181</f>
        <v>3420.7</v>
      </c>
      <c r="G1181" s="108"/>
      <c r="H1181" s="107">
        <f t="shared" si="73"/>
        <v>0</v>
      </c>
      <c r="I1181" s="143">
        <f t="shared" si="74"/>
        <v>0</v>
      </c>
      <c r="J1181" s="142"/>
      <c r="K1181" s="145"/>
      <c r="L1181" s="7" t="str">
        <f t="shared" si="75"/>
        <v/>
      </c>
      <c r="M1181" s="7" t="str">
        <f t="shared" si="76"/>
        <v/>
      </c>
      <c r="N1181" s="7" t="str">
        <f>Cartilha_GLOBAL!N1181</f>
        <v/>
      </c>
      <c r="O1181" s="144"/>
      <c r="Q1181" s="151"/>
      <c r="R1181" s="152">
        <v>0</v>
      </c>
      <c r="T1181" s="153">
        <f>IF(Cartilha_GLOBAL!R1181=0,0,IF(Cartilha_GLOBAL!R1181&gt;0,"c","b"))</f>
        <v>0</v>
      </c>
    </row>
    <row r="1182" ht="22.5" hidden="1" spans="1:20">
      <c r="A1182" s="158">
        <f>Cartilha_GLOBAL!A1182</f>
        <v>99293</v>
      </c>
      <c r="B1182" s="94" t="str">
        <f>Cartilha_GLOBAL!B1182</f>
        <v>SINAPI</v>
      </c>
      <c r="C1182" s="104" t="str">
        <f>Cartilha_GLOBAL!C1182</f>
        <v>ACRÉSCIMO PARA POÇO DE VISITA CIRCULAR PARA DRENAGEM, EM ALVENARIA COM TIJOLOS CERÂMICOS MACIÇOS, DIÂMETRO INTERNO = 1 M. AF_12/2020</v>
      </c>
      <c r="D1182" s="94" t="str">
        <f>Cartilha_GLOBAL!D1182</f>
        <v>M</v>
      </c>
      <c r="E1182" s="105">
        <f>Cartilha_GLOBAL!$E1182</f>
        <v>1466.97</v>
      </c>
      <c r="F1182" s="182">
        <f>Cartilha_GLOBAL!$F1182</f>
        <v>1800.56</v>
      </c>
      <c r="G1182" s="108"/>
      <c r="H1182" s="107">
        <f t="shared" si="73"/>
        <v>0</v>
      </c>
      <c r="I1182" s="143">
        <f t="shared" si="74"/>
        <v>0</v>
      </c>
      <c r="J1182" s="142"/>
      <c r="K1182" s="145"/>
      <c r="L1182" s="7" t="str">
        <f t="shared" si="75"/>
        <v/>
      </c>
      <c r="M1182" s="7" t="str">
        <f t="shared" si="76"/>
        <v/>
      </c>
      <c r="N1182" s="7" t="str">
        <f>Cartilha_GLOBAL!N1182</f>
        <v/>
      </c>
      <c r="O1182" s="144"/>
      <c r="Q1182" s="151"/>
      <c r="R1182" s="152">
        <v>0</v>
      </c>
      <c r="T1182" s="153">
        <f>IF(Cartilha_GLOBAL!R1182=0,0,IF(Cartilha_GLOBAL!R1182&gt;0,"c","b"))</f>
        <v>0</v>
      </c>
    </row>
    <row r="1183" ht="22.5" hidden="1" spans="1:20">
      <c r="A1183" s="158">
        <f>Cartilha_GLOBAL!A1183</f>
        <v>99296</v>
      </c>
      <c r="B1183" s="94" t="str">
        <f>Cartilha_GLOBAL!B1183</f>
        <v>SINAPI</v>
      </c>
      <c r="C1183" s="104" t="str">
        <f>Cartilha_GLOBAL!C1183</f>
        <v>ACRÉSCIMO PARA POÇO DE VISITA RETANGULAR PARA DRENAGEM, EM ALVENARIA COM BLOCOS DE CONCRETO, DIMENSÕES INTERNAS = 2,5X3 M. AF_12/2020</v>
      </c>
      <c r="D1183" s="94" t="str">
        <f>Cartilha_GLOBAL!D1183</f>
        <v>M</v>
      </c>
      <c r="E1183" s="105">
        <f>Cartilha_GLOBAL!$E1183</f>
        <v>3062.42</v>
      </c>
      <c r="F1183" s="182">
        <f>Cartilha_GLOBAL!$F1183</f>
        <v>3758.81</v>
      </c>
      <c r="G1183" s="108"/>
      <c r="H1183" s="107">
        <f t="shared" si="73"/>
        <v>0</v>
      </c>
      <c r="I1183" s="143">
        <f t="shared" si="74"/>
        <v>0</v>
      </c>
      <c r="J1183" s="142"/>
      <c r="K1183" s="145"/>
      <c r="L1183" s="7" t="str">
        <f t="shared" si="75"/>
        <v/>
      </c>
      <c r="M1183" s="7" t="str">
        <f t="shared" si="76"/>
        <v/>
      </c>
      <c r="N1183" s="7" t="str">
        <f>Cartilha_GLOBAL!N1183</f>
        <v/>
      </c>
      <c r="O1183" s="144"/>
      <c r="Q1183" s="151"/>
      <c r="R1183" s="152">
        <v>0</v>
      </c>
      <c r="T1183" s="153">
        <f>IF(Cartilha_GLOBAL!R1183=0,0,IF(Cartilha_GLOBAL!R1183&gt;0,"c","b"))</f>
        <v>0</v>
      </c>
    </row>
    <row r="1184" ht="22.5" hidden="1" spans="1:20">
      <c r="A1184" s="158">
        <f>Cartilha_GLOBAL!A1184</f>
        <v>99297</v>
      </c>
      <c r="B1184" s="94" t="str">
        <f>Cartilha_GLOBAL!B1184</f>
        <v>SINAPI</v>
      </c>
      <c r="C1184" s="104" t="str">
        <f>Cartilha_GLOBAL!C1184</f>
        <v>ACRÉSCIMO PARA POÇO DE VISITA RETANGULAR PARA DRENAGEM, EM ALVENARIA COM BLOCOS DE CONCRETO, DIMENSÕES INTERNAS = 1,5X4 M. AF_12/2020</v>
      </c>
      <c r="D1184" s="94" t="str">
        <f>Cartilha_GLOBAL!D1184</f>
        <v>M</v>
      </c>
      <c r="E1184" s="105">
        <f>Cartilha_GLOBAL!$E1184</f>
        <v>3058.08</v>
      </c>
      <c r="F1184" s="182">
        <f>Cartilha_GLOBAL!$F1184</f>
        <v>3753.49</v>
      </c>
      <c r="G1184" s="108"/>
      <c r="H1184" s="107">
        <f t="shared" si="73"/>
        <v>0</v>
      </c>
      <c r="I1184" s="143">
        <f t="shared" si="74"/>
        <v>0</v>
      </c>
      <c r="J1184" s="142"/>
      <c r="K1184" s="145"/>
      <c r="L1184" s="7" t="str">
        <f t="shared" si="75"/>
        <v/>
      </c>
      <c r="M1184" s="7" t="str">
        <f t="shared" si="76"/>
        <v/>
      </c>
      <c r="N1184" s="7" t="str">
        <f>Cartilha_GLOBAL!N1184</f>
        <v/>
      </c>
      <c r="O1184" s="144"/>
      <c r="Q1184" s="151"/>
      <c r="R1184" s="152">
        <v>0</v>
      </c>
      <c r="T1184" s="153">
        <f>IF(Cartilha_GLOBAL!R1184=0,0,IF(Cartilha_GLOBAL!R1184&gt;0,"c","b"))</f>
        <v>0</v>
      </c>
    </row>
    <row r="1185" ht="22.5" hidden="1" spans="1:20">
      <c r="A1185" s="158">
        <f>Cartilha_GLOBAL!A1185</f>
        <v>99299</v>
      </c>
      <c r="B1185" s="94" t="str">
        <f>Cartilha_GLOBAL!B1185</f>
        <v>SINAPI</v>
      </c>
      <c r="C1185" s="104" t="str">
        <f>Cartilha_GLOBAL!C1185</f>
        <v>ACRÉSCIMO PARA POÇO DE VISITA RETANGULAR PARA DRENAGEM, EM ALVENARIA COM BLOCOS DE CONCRETO, DIMENSÕES INTERNAS = 2,5X3,5 M. AF_12/2020</v>
      </c>
      <c r="D1185" s="94" t="str">
        <f>Cartilha_GLOBAL!D1185</f>
        <v>M</v>
      </c>
      <c r="E1185" s="105">
        <f>Cartilha_GLOBAL!$E1185</f>
        <v>3312.77</v>
      </c>
      <c r="F1185" s="182">
        <f>Cartilha_GLOBAL!$F1185</f>
        <v>4066.09</v>
      </c>
      <c r="G1185" s="108"/>
      <c r="H1185" s="107">
        <f t="shared" si="73"/>
        <v>0</v>
      </c>
      <c r="I1185" s="143">
        <f t="shared" si="74"/>
        <v>0</v>
      </c>
      <c r="J1185" s="142"/>
      <c r="K1185" s="145"/>
      <c r="L1185" s="7" t="str">
        <f t="shared" si="75"/>
        <v/>
      </c>
      <c r="M1185" s="7" t="str">
        <f t="shared" si="76"/>
        <v/>
      </c>
      <c r="N1185" s="7" t="str">
        <f>Cartilha_GLOBAL!N1185</f>
        <v/>
      </c>
      <c r="O1185" s="144"/>
      <c r="Q1185" s="151"/>
      <c r="R1185" s="152">
        <v>0</v>
      </c>
      <c r="T1185" s="153">
        <f>IF(Cartilha_GLOBAL!R1185=0,0,IF(Cartilha_GLOBAL!R1185&gt;0,"c","b"))</f>
        <v>0</v>
      </c>
    </row>
    <row r="1186" ht="22.5" hidden="1" spans="1:20">
      <c r="A1186" s="158">
        <f>Cartilha_GLOBAL!A1186</f>
        <v>99302</v>
      </c>
      <c r="B1186" s="94" t="str">
        <f>Cartilha_GLOBAL!B1186</f>
        <v>SINAPI</v>
      </c>
      <c r="C1186" s="104" t="str">
        <f>Cartilha_GLOBAL!C1186</f>
        <v>ACRÉSCIMO PARA POÇO DE VISITA RETANGULAR PARA DRENAGEM, EM ALVENARIA COM BLOCOS DE CONCRETO, DIMENSÕES INTERNAS = 2,5X4 M. AF_12/2020</v>
      </c>
      <c r="D1186" s="94" t="str">
        <f>Cartilha_GLOBAL!D1186</f>
        <v>M</v>
      </c>
      <c r="E1186" s="105">
        <f>Cartilha_GLOBAL!$E1186</f>
        <v>3567.48</v>
      </c>
      <c r="F1186" s="182">
        <f>Cartilha_GLOBAL!$F1186</f>
        <v>4378.72</v>
      </c>
      <c r="G1186" s="108"/>
      <c r="H1186" s="107">
        <f t="shared" si="73"/>
        <v>0</v>
      </c>
      <c r="I1186" s="143">
        <f t="shared" si="74"/>
        <v>0</v>
      </c>
      <c r="J1186" s="142"/>
      <c r="K1186" s="145"/>
      <c r="L1186" s="7" t="str">
        <f t="shared" si="75"/>
        <v/>
      </c>
      <c r="M1186" s="7" t="str">
        <f t="shared" si="76"/>
        <v/>
      </c>
      <c r="N1186" s="7" t="str">
        <f>Cartilha_GLOBAL!N1186</f>
        <v/>
      </c>
      <c r="O1186" s="144"/>
      <c r="Q1186" s="151"/>
      <c r="R1186" s="152">
        <v>0</v>
      </c>
      <c r="T1186" s="153">
        <f>IF(Cartilha_GLOBAL!R1186=0,0,IF(Cartilha_GLOBAL!R1186&gt;0,"c","b"))</f>
        <v>0</v>
      </c>
    </row>
    <row r="1187" ht="22.5" hidden="1" spans="1:20">
      <c r="A1187" s="158">
        <f>Cartilha_GLOBAL!A1187</f>
        <v>99304</v>
      </c>
      <c r="B1187" s="94" t="str">
        <f>Cartilha_GLOBAL!B1187</f>
        <v>SINAPI</v>
      </c>
      <c r="C1187" s="104" t="str">
        <f>Cartilha_GLOBAL!C1187</f>
        <v>ACRÉSCIMO PARA POÇO DE VISITA RETANGULAR PARA DRENAGEM, EM ALVENARIA COM BLOCOS DE CONCRETO, DIMENSÕES INTERNAS = 3X3 M. AF_12/2020</v>
      </c>
      <c r="D1187" s="94" t="str">
        <f>Cartilha_GLOBAL!D1187</f>
        <v>M</v>
      </c>
      <c r="E1187" s="105">
        <f>Cartilha_GLOBAL!$E1187</f>
        <v>3317.09</v>
      </c>
      <c r="F1187" s="182">
        <f>Cartilha_GLOBAL!$F1187</f>
        <v>4071.4</v>
      </c>
      <c r="G1187" s="108"/>
      <c r="H1187" s="107">
        <f t="shared" si="73"/>
        <v>0</v>
      </c>
      <c r="I1187" s="143">
        <f t="shared" si="74"/>
        <v>0</v>
      </c>
      <c r="J1187" s="142"/>
      <c r="K1187" s="145"/>
      <c r="L1187" s="7" t="str">
        <f t="shared" si="75"/>
        <v/>
      </c>
      <c r="M1187" s="7" t="str">
        <f t="shared" si="76"/>
        <v/>
      </c>
      <c r="N1187" s="7" t="str">
        <f>Cartilha_GLOBAL!N1187</f>
        <v/>
      </c>
      <c r="O1187" s="144"/>
      <c r="Q1187" s="151"/>
      <c r="R1187" s="152">
        <v>0</v>
      </c>
      <c r="T1187" s="153">
        <f>IF(Cartilha_GLOBAL!R1187=0,0,IF(Cartilha_GLOBAL!R1187&gt;0,"c","b"))</f>
        <v>0</v>
      </c>
    </row>
    <row r="1188" ht="22.5" hidden="1" spans="1:20">
      <c r="A1188" s="158">
        <f>Cartilha_GLOBAL!A1188</f>
        <v>99306</v>
      </c>
      <c r="B1188" s="94" t="str">
        <f>Cartilha_GLOBAL!B1188</f>
        <v>SINAPI</v>
      </c>
      <c r="C1188" s="104" t="str">
        <f>Cartilha_GLOBAL!C1188</f>
        <v>ACRÉSCIMO PARA POÇO DE VISITA RETANGULAR PARA DRENAGEM, EM ALVENARIA COM BLOCOS DE CONCRETO, DIMENSÕES INTERNAS = 3X3,5 M. AF_12/2020</v>
      </c>
      <c r="D1188" s="94" t="str">
        <f>Cartilha_GLOBAL!D1188</f>
        <v>M</v>
      </c>
      <c r="E1188" s="105">
        <f>Cartilha_GLOBAL!$E1188</f>
        <v>3567.48</v>
      </c>
      <c r="F1188" s="182">
        <f>Cartilha_GLOBAL!$F1188</f>
        <v>4378.72</v>
      </c>
      <c r="G1188" s="108"/>
      <c r="H1188" s="107">
        <f t="shared" si="73"/>
        <v>0</v>
      </c>
      <c r="I1188" s="143">
        <f t="shared" si="74"/>
        <v>0</v>
      </c>
      <c r="J1188" s="142"/>
      <c r="K1188" s="145"/>
      <c r="L1188" s="7" t="str">
        <f t="shared" si="75"/>
        <v/>
      </c>
      <c r="M1188" s="7" t="str">
        <f t="shared" si="76"/>
        <v/>
      </c>
      <c r="N1188" s="7" t="str">
        <f>Cartilha_GLOBAL!N1188</f>
        <v/>
      </c>
      <c r="O1188" s="144"/>
      <c r="Q1188" s="151"/>
      <c r="R1188" s="152">
        <v>0</v>
      </c>
      <c r="T1188" s="153">
        <f>IF(Cartilha_GLOBAL!R1188=0,0,IF(Cartilha_GLOBAL!R1188&gt;0,"c","b"))</f>
        <v>0</v>
      </c>
    </row>
    <row r="1189" ht="22.5" hidden="1" spans="1:20">
      <c r="A1189" s="158">
        <f>Cartilha_GLOBAL!A1189</f>
        <v>99307</v>
      </c>
      <c r="B1189" s="94" t="str">
        <f>Cartilha_GLOBAL!B1189</f>
        <v>SINAPI</v>
      </c>
      <c r="C1189" s="104" t="str">
        <f>Cartilha_GLOBAL!C1189</f>
        <v>ACRÉSCIMO PARA POÇO DE VISITA RETANGULAR PARA DRENAGEM, EM ALVENARIA COM BLOCOS DE CONCRETO, DIMENSÕES INTERNAS = 2X2 M. AF_12/2020</v>
      </c>
      <c r="D1189" s="94" t="str">
        <f>Cartilha_GLOBAL!D1189</f>
        <v>M</v>
      </c>
      <c r="E1189" s="105">
        <f>Cartilha_GLOBAL!$E1189</f>
        <v>2306.84</v>
      </c>
      <c r="F1189" s="182">
        <f>Cartilha_GLOBAL!$F1189</f>
        <v>2831.42</v>
      </c>
      <c r="G1189" s="108"/>
      <c r="H1189" s="107">
        <f t="shared" si="73"/>
        <v>0</v>
      </c>
      <c r="I1189" s="143">
        <f t="shared" si="74"/>
        <v>0</v>
      </c>
      <c r="J1189" s="142"/>
      <c r="K1189" s="145"/>
      <c r="L1189" s="7" t="str">
        <f t="shared" si="75"/>
        <v/>
      </c>
      <c r="M1189" s="7" t="str">
        <f t="shared" si="76"/>
        <v/>
      </c>
      <c r="N1189" s="7" t="str">
        <f>Cartilha_GLOBAL!N1189</f>
        <v/>
      </c>
      <c r="O1189" s="144"/>
      <c r="Q1189" s="151"/>
      <c r="R1189" s="152">
        <v>0</v>
      </c>
      <c r="T1189" s="153">
        <f>IF(Cartilha_GLOBAL!R1189=0,0,IF(Cartilha_GLOBAL!R1189&gt;0,"c","b"))</f>
        <v>0</v>
      </c>
    </row>
    <row r="1190" ht="22.5" hidden="1" spans="1:20">
      <c r="A1190" s="158">
        <f>Cartilha_GLOBAL!A1190</f>
        <v>99309</v>
      </c>
      <c r="B1190" s="94" t="str">
        <f>Cartilha_GLOBAL!B1190</f>
        <v>SINAPI</v>
      </c>
      <c r="C1190" s="104" t="str">
        <f>Cartilha_GLOBAL!C1190</f>
        <v>ACRÉSCIMO PARA POÇO DE VISITA RETANGULAR PARA DRENAGEM, EM ALVENARIA COM BLOCOS DE CONCRETO, DIMENSÕES INTERNAS = 3X4 M. AF_12/2020</v>
      </c>
      <c r="D1190" s="94" t="str">
        <f>Cartilha_GLOBAL!D1190</f>
        <v>M</v>
      </c>
      <c r="E1190" s="105">
        <f>Cartilha_GLOBAL!$E1190</f>
        <v>3822.26</v>
      </c>
      <c r="F1190" s="182">
        <f>Cartilha_GLOBAL!$F1190</f>
        <v>4691.44</v>
      </c>
      <c r="G1190" s="108"/>
      <c r="H1190" s="107">
        <f t="shared" si="73"/>
        <v>0</v>
      </c>
      <c r="I1190" s="143">
        <f t="shared" si="74"/>
        <v>0</v>
      </c>
      <c r="J1190" s="142"/>
      <c r="K1190" s="145"/>
      <c r="L1190" s="7" t="str">
        <f t="shared" si="75"/>
        <v/>
      </c>
      <c r="M1190" s="7" t="str">
        <f t="shared" si="76"/>
        <v/>
      </c>
      <c r="N1190" s="7" t="str">
        <f>Cartilha_GLOBAL!N1190</f>
        <v/>
      </c>
      <c r="O1190" s="144"/>
      <c r="Q1190" s="151"/>
      <c r="R1190" s="152">
        <v>0</v>
      </c>
      <c r="T1190" s="153">
        <f>IF(Cartilha_GLOBAL!R1190=0,0,IF(Cartilha_GLOBAL!R1190&gt;0,"c","b"))</f>
        <v>0</v>
      </c>
    </row>
    <row r="1191" ht="22.5" hidden="1" spans="1:20">
      <c r="A1191" s="158">
        <f>Cartilha_GLOBAL!A1191</f>
        <v>99311</v>
      </c>
      <c r="B1191" s="94" t="str">
        <f>Cartilha_GLOBAL!B1191</f>
        <v>SINAPI</v>
      </c>
      <c r="C1191" s="104" t="str">
        <f>Cartilha_GLOBAL!C1191</f>
        <v>ACRÉSCIMO PARA POÇO DE VISITA RETANGULAR PARA DRENAGEM, EM ALVENARIA COM BLOCOS DE CONCRETO, DIMENSÕES INTERNAS = 3,5X3,5 M. AF_12/2020</v>
      </c>
      <c r="D1191" s="94" t="str">
        <f>Cartilha_GLOBAL!D1191</f>
        <v>M</v>
      </c>
      <c r="E1191" s="105">
        <f>Cartilha_GLOBAL!$E1191</f>
        <v>3822.26</v>
      </c>
      <c r="F1191" s="182">
        <f>Cartilha_GLOBAL!$F1191</f>
        <v>4691.44</v>
      </c>
      <c r="G1191" s="108"/>
      <c r="H1191" s="107">
        <f t="shared" si="73"/>
        <v>0</v>
      </c>
      <c r="I1191" s="143">
        <f t="shared" si="74"/>
        <v>0</v>
      </c>
      <c r="J1191" s="142"/>
      <c r="K1191" s="145"/>
      <c r="L1191" s="7" t="str">
        <f t="shared" si="75"/>
        <v/>
      </c>
      <c r="M1191" s="7" t="str">
        <f t="shared" si="76"/>
        <v/>
      </c>
      <c r="N1191" s="7" t="str">
        <f>Cartilha_GLOBAL!N1191</f>
        <v/>
      </c>
      <c r="O1191" s="144"/>
      <c r="Q1191" s="151"/>
      <c r="R1191" s="152">
        <v>0</v>
      </c>
      <c r="T1191" s="153">
        <f>IF(Cartilha_GLOBAL!R1191=0,0,IF(Cartilha_GLOBAL!R1191&gt;0,"c","b"))</f>
        <v>0</v>
      </c>
    </row>
    <row r="1192" ht="22.5" hidden="1" spans="1:20">
      <c r="A1192" s="158">
        <f>Cartilha_GLOBAL!A1192</f>
        <v>99314</v>
      </c>
      <c r="B1192" s="94" t="str">
        <f>Cartilha_GLOBAL!B1192</f>
        <v>SINAPI</v>
      </c>
      <c r="C1192" s="104" t="str">
        <f>Cartilha_GLOBAL!C1192</f>
        <v>ACRÉSCIMO PARA POÇO DE VISITA RETANGULAR PARA DRENAGEM, EM ALVENARIA COM BLOCOS DE CONCRETO, DIMENSÕES INTERNAS = 3,5X4 M. AF_12/2020</v>
      </c>
      <c r="D1192" s="94" t="str">
        <f>Cartilha_GLOBAL!D1192</f>
        <v>M</v>
      </c>
      <c r="E1192" s="105">
        <f>Cartilha_GLOBAL!$E1192</f>
        <v>4076.99</v>
      </c>
      <c r="F1192" s="182">
        <f>Cartilha_GLOBAL!$F1192</f>
        <v>5004.1</v>
      </c>
      <c r="G1192" s="108"/>
      <c r="H1192" s="107">
        <f t="shared" si="73"/>
        <v>0</v>
      </c>
      <c r="I1192" s="143">
        <f t="shared" si="74"/>
        <v>0</v>
      </c>
      <c r="J1192" s="142"/>
      <c r="K1192" s="145"/>
      <c r="L1192" s="7" t="str">
        <f t="shared" si="75"/>
        <v/>
      </c>
      <c r="M1192" s="7" t="str">
        <f t="shared" si="76"/>
        <v/>
      </c>
      <c r="N1192" s="7" t="str">
        <f>Cartilha_GLOBAL!N1192</f>
        <v/>
      </c>
      <c r="O1192" s="144"/>
      <c r="Q1192" s="151"/>
      <c r="R1192" s="152">
        <v>0</v>
      </c>
      <c r="T1192" s="153">
        <f>IF(Cartilha_GLOBAL!R1192=0,0,IF(Cartilha_GLOBAL!R1192&gt;0,"c","b"))</f>
        <v>0</v>
      </c>
    </row>
    <row r="1193" ht="22.5" hidden="1" spans="1:20">
      <c r="A1193" s="158">
        <f>Cartilha_GLOBAL!A1193</f>
        <v>99317</v>
      </c>
      <c r="B1193" s="94" t="str">
        <f>Cartilha_GLOBAL!B1193</f>
        <v>SINAPI</v>
      </c>
      <c r="C1193" s="104" t="str">
        <f>Cartilha_GLOBAL!C1193</f>
        <v>ACRÉSCIMO PARA POÇO DE VISITA RETANGULAR PARA DRENAGEM, EM ALVENARIA COM BLOCOS DE CONCRETO, DIMENSÕES INTERNAS = 2X2,5 M. AF_12/2020</v>
      </c>
      <c r="D1193" s="94" t="str">
        <f>Cartilha_GLOBAL!D1193</f>
        <v>M</v>
      </c>
      <c r="E1193" s="105">
        <f>Cartilha_GLOBAL!$E1193</f>
        <v>2557.24</v>
      </c>
      <c r="F1193" s="182">
        <f>Cartilha_GLOBAL!$F1193</f>
        <v>3138.76</v>
      </c>
      <c r="G1193" s="108"/>
      <c r="H1193" s="107">
        <f t="shared" si="73"/>
        <v>0</v>
      </c>
      <c r="I1193" s="143">
        <f t="shared" si="74"/>
        <v>0</v>
      </c>
      <c r="J1193" s="142"/>
      <c r="K1193" s="145"/>
      <c r="L1193" s="7" t="str">
        <f t="shared" si="75"/>
        <v/>
      </c>
      <c r="M1193" s="7" t="str">
        <f t="shared" si="76"/>
        <v/>
      </c>
      <c r="N1193" s="7" t="str">
        <f>Cartilha_GLOBAL!N1193</f>
        <v/>
      </c>
      <c r="O1193" s="144"/>
      <c r="Q1193" s="151"/>
      <c r="R1193" s="152">
        <v>0</v>
      </c>
      <c r="T1193" s="153">
        <f>IF(Cartilha_GLOBAL!R1193=0,0,IF(Cartilha_GLOBAL!R1193&gt;0,"c","b"))</f>
        <v>0</v>
      </c>
    </row>
    <row r="1194" ht="22.5" hidden="1" spans="1:20">
      <c r="A1194" s="158">
        <f>Cartilha_GLOBAL!A1194</f>
        <v>99321</v>
      </c>
      <c r="B1194" s="94" t="str">
        <f>Cartilha_GLOBAL!B1194</f>
        <v>SINAPI</v>
      </c>
      <c r="C1194" s="104" t="str">
        <f>Cartilha_GLOBAL!C1194</f>
        <v>ACRÉSCIMO PARA POÇO DE VISITA RETANGULAR PARA DRENAGEM, EM ALVENARIA COM BLOCOS DE CONCRETO, DIMENSÕES INTERNAS = 2X3 M. AF_12/2020</v>
      </c>
      <c r="D1194" s="94" t="str">
        <f>Cartilha_GLOBAL!D1194</f>
        <v>M</v>
      </c>
      <c r="E1194" s="105">
        <f>Cartilha_GLOBAL!$E1194</f>
        <v>2807.69</v>
      </c>
      <c r="F1194" s="182">
        <f>Cartilha_GLOBAL!$F1194</f>
        <v>3446.16</v>
      </c>
      <c r="G1194" s="108"/>
      <c r="H1194" s="107">
        <f t="shared" si="73"/>
        <v>0</v>
      </c>
      <c r="I1194" s="143">
        <f t="shared" si="74"/>
        <v>0</v>
      </c>
      <c r="J1194" s="142"/>
      <c r="K1194" s="145"/>
      <c r="L1194" s="7" t="str">
        <f t="shared" si="75"/>
        <v/>
      </c>
      <c r="M1194" s="7" t="str">
        <f t="shared" si="76"/>
        <v/>
      </c>
      <c r="N1194" s="7" t="str">
        <f>Cartilha_GLOBAL!N1194</f>
        <v/>
      </c>
      <c r="O1194" s="144"/>
      <c r="Q1194" s="151"/>
      <c r="R1194" s="152">
        <v>0</v>
      </c>
      <c r="T1194" s="153">
        <f>IF(Cartilha_GLOBAL!R1194=0,0,IF(Cartilha_GLOBAL!R1194&gt;0,"c","b"))</f>
        <v>0</v>
      </c>
    </row>
    <row r="1195" ht="22.5" hidden="1" spans="1:20">
      <c r="A1195" s="158">
        <f>Cartilha_GLOBAL!A1195</f>
        <v>99323</v>
      </c>
      <c r="B1195" s="94" t="str">
        <f>Cartilha_GLOBAL!B1195</f>
        <v>SINAPI</v>
      </c>
      <c r="C1195" s="104" t="str">
        <f>Cartilha_GLOBAL!C1195</f>
        <v>ACRÉSCIMO PARA POÇO DE VISITA RETANGULAR PARA DRENAGEM, EM ALVENARIA COM BLOCOS DE CONCRETO, DIMENSÕES INTERNAS = 2X3,5 M. AF_12/2020</v>
      </c>
      <c r="D1195" s="94" t="str">
        <f>Cartilha_GLOBAL!D1195</f>
        <v>M</v>
      </c>
      <c r="E1195" s="105">
        <f>Cartilha_GLOBAL!$E1195</f>
        <v>3058.08</v>
      </c>
      <c r="F1195" s="182">
        <f>Cartilha_GLOBAL!$F1195</f>
        <v>3753.49</v>
      </c>
      <c r="G1195" s="108"/>
      <c r="H1195" s="107">
        <f t="shared" si="73"/>
        <v>0</v>
      </c>
      <c r="I1195" s="143">
        <f t="shared" si="74"/>
        <v>0</v>
      </c>
      <c r="J1195" s="142"/>
      <c r="K1195" s="145"/>
      <c r="L1195" s="7" t="str">
        <f t="shared" si="75"/>
        <v/>
      </c>
      <c r="M1195" s="7" t="str">
        <f t="shared" si="76"/>
        <v/>
      </c>
      <c r="N1195" s="7" t="str">
        <f>Cartilha_GLOBAL!N1195</f>
        <v/>
      </c>
      <c r="O1195" s="144"/>
      <c r="Q1195" s="151"/>
      <c r="R1195" s="152">
        <v>0</v>
      </c>
      <c r="T1195" s="153">
        <f>IF(Cartilha_GLOBAL!R1195=0,0,IF(Cartilha_GLOBAL!R1195&gt;0,"c","b"))</f>
        <v>0</v>
      </c>
    </row>
    <row r="1196" ht="22.5" hidden="1" spans="1:20">
      <c r="A1196" s="158">
        <f>Cartilha_GLOBAL!A1196</f>
        <v>99325</v>
      </c>
      <c r="B1196" s="94" t="str">
        <f>Cartilha_GLOBAL!B1196</f>
        <v>SINAPI</v>
      </c>
      <c r="C1196" s="104" t="str">
        <f>Cartilha_GLOBAL!C1196</f>
        <v>ACRÉSCIMO PARA POÇO DE VISITA RETANGULAR PARA DRENAGEM, EM ALVENARIA COM BLOCOS DE CONCRETO, DIMENSÕES INTERNAS = 2X4 M. AF_12/2020</v>
      </c>
      <c r="D1196" s="94" t="str">
        <f>Cartilha_GLOBAL!D1196</f>
        <v>M</v>
      </c>
      <c r="E1196" s="105">
        <f>Cartilha_GLOBAL!$E1196</f>
        <v>3312.77</v>
      </c>
      <c r="F1196" s="182">
        <f>Cartilha_GLOBAL!$F1196</f>
        <v>4066.09</v>
      </c>
      <c r="G1196" s="108"/>
      <c r="H1196" s="107">
        <f t="shared" si="73"/>
        <v>0</v>
      </c>
      <c r="I1196" s="143">
        <f t="shared" si="74"/>
        <v>0</v>
      </c>
      <c r="J1196" s="142"/>
      <c r="K1196" s="145"/>
      <c r="L1196" s="7" t="str">
        <f t="shared" si="75"/>
        <v/>
      </c>
      <c r="M1196" s="7" t="str">
        <f t="shared" si="76"/>
        <v/>
      </c>
      <c r="N1196" s="7" t="str">
        <f>Cartilha_GLOBAL!N1196</f>
        <v/>
      </c>
      <c r="O1196" s="144"/>
      <c r="Q1196" s="151"/>
      <c r="R1196" s="152">
        <v>0</v>
      </c>
      <c r="T1196" s="153">
        <f>IF(Cartilha_GLOBAL!R1196=0,0,IF(Cartilha_GLOBAL!R1196&gt;0,"c","b"))</f>
        <v>0</v>
      </c>
    </row>
    <row r="1197" ht="22.5" hidden="1" spans="1:20">
      <c r="A1197" s="158">
        <f>Cartilha_GLOBAL!A1197</f>
        <v>99327</v>
      </c>
      <c r="B1197" s="94" t="str">
        <f>Cartilha_GLOBAL!B1197</f>
        <v>SINAPI</v>
      </c>
      <c r="C1197" s="104" t="str">
        <f>Cartilha_GLOBAL!C1197</f>
        <v>ACRÉSCIMO PARA POÇO DE VISITA RETANGULAR PARA DRENAGEM, EM ALVENARIA COM BLOCOS DE CONCRETO, DIMENSÕES INTERNAS = 4X4 M. AF_12/2020</v>
      </c>
      <c r="D1197" s="94" t="str">
        <f>Cartilha_GLOBAL!D1197</f>
        <v>M</v>
      </c>
      <c r="E1197" s="105">
        <f>Cartilha_GLOBAL!$E1197</f>
        <v>4289.45</v>
      </c>
      <c r="F1197" s="182">
        <f>Cartilha_GLOBAL!$F1197</f>
        <v>5264.87</v>
      </c>
      <c r="G1197" s="108"/>
      <c r="H1197" s="107">
        <f t="shared" si="73"/>
        <v>0</v>
      </c>
      <c r="I1197" s="143">
        <f t="shared" si="74"/>
        <v>0</v>
      </c>
      <c r="J1197" s="142"/>
      <c r="K1197" s="145"/>
      <c r="L1197" s="7" t="str">
        <f t="shared" si="75"/>
        <v/>
      </c>
      <c r="M1197" s="7" t="str">
        <f t="shared" si="76"/>
        <v/>
      </c>
      <c r="N1197" s="7" t="str">
        <f>Cartilha_GLOBAL!N1197</f>
        <v/>
      </c>
      <c r="O1197" s="144"/>
      <c r="Q1197" s="151"/>
      <c r="R1197" s="152">
        <v>0</v>
      </c>
      <c r="T1197" s="153">
        <f>IF(Cartilha_GLOBAL!R1197=0,0,IF(Cartilha_GLOBAL!R1197&gt;0,"c","b"))</f>
        <v>0</v>
      </c>
    </row>
    <row r="1198" ht="22.5" hidden="1" spans="1:20">
      <c r="A1198" s="158">
        <f>Cartilha_GLOBAL!A1198</f>
        <v>98050</v>
      </c>
      <c r="B1198" s="94" t="str">
        <f>Cartilha_GLOBAL!B1198</f>
        <v>SINAPI</v>
      </c>
      <c r="C1198" s="104" t="str">
        <f>Cartilha_GLOBAL!C1198</f>
        <v>CHAMINÉ CIRCULAR PARA POÇO DE VISITA PARA ESGOTO, EM CONCRETO PRÉ-MOLDADO, DIÂMETRO INTERNO = 0,6 M. AF_12/2020</v>
      </c>
      <c r="D1198" s="94" t="str">
        <f>Cartilha_GLOBAL!D1198</f>
        <v>M</v>
      </c>
      <c r="E1198" s="105">
        <f>Cartilha_GLOBAL!$E1198</f>
        <v>214.1</v>
      </c>
      <c r="F1198" s="182">
        <f>Cartilha_GLOBAL!$F1198</f>
        <v>262.79</v>
      </c>
      <c r="G1198" s="108"/>
      <c r="H1198" s="107">
        <f t="shared" si="73"/>
        <v>0</v>
      </c>
      <c r="I1198" s="143">
        <f t="shared" si="74"/>
        <v>0</v>
      </c>
      <c r="J1198" s="142"/>
      <c r="K1198" s="145"/>
      <c r="L1198" s="7" t="str">
        <f t="shared" si="75"/>
        <v/>
      </c>
      <c r="M1198" s="7" t="str">
        <f t="shared" si="76"/>
        <v/>
      </c>
      <c r="N1198" s="7" t="str">
        <f>Cartilha_GLOBAL!N1198</f>
        <v/>
      </c>
      <c r="O1198" s="144"/>
      <c r="Q1198" s="151"/>
      <c r="R1198" s="152">
        <v>0</v>
      </c>
      <c r="T1198" s="153">
        <f>IF(Cartilha_GLOBAL!R1198=0,0,IF(Cartilha_GLOBAL!R1198&gt;0,"c","b"))</f>
        <v>0</v>
      </c>
    </row>
    <row r="1199" ht="22.5" hidden="1" spans="1:20">
      <c r="A1199" s="158">
        <f>Cartilha_GLOBAL!A1199</f>
        <v>98051</v>
      </c>
      <c r="B1199" s="94" t="str">
        <f>Cartilha_GLOBAL!B1199</f>
        <v>SINAPI</v>
      </c>
      <c r="C1199" s="104" t="str">
        <f>Cartilha_GLOBAL!C1199</f>
        <v>CHAMINÉ CIRCULAR PARA POÇO DE VISITA PARA ESGOTO, EM ALVENARIA COM TIJOLOS CERÂMICOS MACIÇOS, DIÂMETRO INTERNO = 0,6 M. AF_12/2020</v>
      </c>
      <c r="D1199" s="94" t="str">
        <f>Cartilha_GLOBAL!D1199</f>
        <v>M</v>
      </c>
      <c r="E1199" s="105">
        <f>Cartilha_GLOBAL!$E1199</f>
        <v>1019.42</v>
      </c>
      <c r="F1199" s="182">
        <f>Cartilha_GLOBAL!$F1199</f>
        <v>1251.24</v>
      </c>
      <c r="G1199" s="108"/>
      <c r="H1199" s="107">
        <f t="shared" si="73"/>
        <v>0</v>
      </c>
      <c r="I1199" s="143">
        <f t="shared" si="74"/>
        <v>0</v>
      </c>
      <c r="J1199" s="142"/>
      <c r="K1199" s="145"/>
      <c r="L1199" s="7" t="str">
        <f t="shared" si="75"/>
        <v/>
      </c>
      <c r="M1199" s="7" t="str">
        <f t="shared" si="76"/>
        <v/>
      </c>
      <c r="N1199" s="7" t="str">
        <f>Cartilha_GLOBAL!N1199</f>
        <v/>
      </c>
      <c r="O1199" s="144"/>
      <c r="Q1199" s="151"/>
      <c r="R1199" s="152">
        <v>0</v>
      </c>
      <c r="T1199" s="153">
        <f>IF(Cartilha_GLOBAL!R1199=0,0,IF(Cartilha_GLOBAL!R1199&gt;0,"c","b"))</f>
        <v>0</v>
      </c>
    </row>
    <row r="1200" ht="22.5" hidden="1" spans="1:20">
      <c r="A1200" s="158">
        <f>Cartilha_GLOBAL!A1200</f>
        <v>99318</v>
      </c>
      <c r="B1200" s="94" t="str">
        <f>Cartilha_GLOBAL!B1200</f>
        <v>SINAPI</v>
      </c>
      <c r="C1200" s="104" t="str">
        <f>Cartilha_GLOBAL!C1200</f>
        <v>CHAMINÉ CIRCULAR PARA POÇO DE VISITA PARA DRENAGEM, EM CONCRETO PRÉ-MOLDADO, DIÂMETRO INTERNO = 0,6 M. AF_12/2020</v>
      </c>
      <c r="D1200" s="94" t="str">
        <f>Cartilha_GLOBAL!D1200</f>
        <v>M</v>
      </c>
      <c r="E1200" s="105">
        <f>Cartilha_GLOBAL!$E1200</f>
        <v>213.19</v>
      </c>
      <c r="F1200" s="182">
        <f>Cartilha_GLOBAL!$F1200</f>
        <v>261.67</v>
      </c>
      <c r="G1200" s="108"/>
      <c r="H1200" s="107">
        <f t="shared" si="73"/>
        <v>0</v>
      </c>
      <c r="I1200" s="143">
        <f t="shared" si="74"/>
        <v>0</v>
      </c>
      <c r="J1200" s="142"/>
      <c r="K1200" s="145"/>
      <c r="L1200" s="7" t="str">
        <f t="shared" si="75"/>
        <v/>
      </c>
      <c r="M1200" s="7" t="str">
        <f t="shared" si="76"/>
        <v/>
      </c>
      <c r="N1200" s="7" t="str">
        <f>Cartilha_GLOBAL!N1200</f>
        <v/>
      </c>
      <c r="O1200" s="144"/>
      <c r="Q1200" s="151"/>
      <c r="R1200" s="152">
        <v>0</v>
      </c>
      <c r="T1200" s="153">
        <f>IF(Cartilha_GLOBAL!R1200=0,0,IF(Cartilha_GLOBAL!R1200&gt;0,"c","b"))</f>
        <v>0</v>
      </c>
    </row>
    <row r="1201" ht="22.5" hidden="1" spans="1:20">
      <c r="A1201" s="158">
        <f>Cartilha_GLOBAL!A1201</f>
        <v>99319</v>
      </c>
      <c r="B1201" s="94" t="str">
        <f>Cartilha_GLOBAL!B1201</f>
        <v>SINAPI</v>
      </c>
      <c r="C1201" s="104" t="str">
        <f>Cartilha_GLOBAL!C1201</f>
        <v>CHAMINÉ CIRCULAR PARA POÇO DE VISITA PARA DRENAGEM, EM ALVENARIA COM TIJOLOS CERÂMICOS MACIÇOS, DIÂMETRO INTERNO = 0,6 M. AF_12/2020</v>
      </c>
      <c r="D1201" s="94" t="str">
        <f>Cartilha_GLOBAL!D1201</f>
        <v>M</v>
      </c>
      <c r="E1201" s="105">
        <f>Cartilha_GLOBAL!$E1201</f>
        <v>959.79</v>
      </c>
      <c r="F1201" s="182">
        <f>Cartilha_GLOBAL!$F1201</f>
        <v>1178.05</v>
      </c>
      <c r="G1201" s="108"/>
      <c r="H1201" s="107">
        <f t="shared" si="73"/>
        <v>0</v>
      </c>
      <c r="I1201" s="143">
        <f t="shared" si="74"/>
        <v>0</v>
      </c>
      <c r="J1201" s="142"/>
      <c r="K1201" s="145"/>
      <c r="L1201" s="7" t="str">
        <f t="shared" si="75"/>
        <v/>
      </c>
      <c r="M1201" s="7" t="str">
        <f t="shared" si="76"/>
        <v/>
      </c>
      <c r="N1201" s="7" t="str">
        <f>Cartilha_GLOBAL!N1201</f>
        <v/>
      </c>
      <c r="O1201" s="144"/>
      <c r="Q1201" s="151"/>
      <c r="R1201" s="152">
        <v>0</v>
      </c>
      <c r="T1201" s="153">
        <f>IF(Cartilha_GLOBAL!R1201=0,0,IF(Cartilha_GLOBAL!R1201&gt;0,"c","b"))</f>
        <v>0</v>
      </c>
    </row>
    <row r="1202" ht="12.75" hidden="1" spans="1:20">
      <c r="A1202" s="154" t="str">
        <f>Cartilha_GLOBAL!A1202</f>
        <v>2.5</v>
      </c>
      <c r="B1202" s="94">
        <f>Cartilha_GLOBAL!B1202</f>
        <v>0</v>
      </c>
      <c r="C1202" s="161" t="str">
        <f>Cartilha_GLOBAL!C1202</f>
        <v>CONTENÇÕES</v>
      </c>
      <c r="D1202" s="192">
        <f>Cartilha_GLOBAL!D1202</f>
        <v>0</v>
      </c>
      <c r="E1202" s="105">
        <f>Cartilha_GLOBAL!$E1202</f>
        <v>0</v>
      </c>
      <c r="F1202" s="168">
        <f>Cartilha_GLOBAL!$F1202</f>
        <v>0</v>
      </c>
      <c r="G1202" s="187"/>
      <c r="H1202" s="187">
        <f t="shared" si="73"/>
        <v>0</v>
      </c>
      <c r="I1202" s="188">
        <f t="shared" si="74"/>
        <v>0</v>
      </c>
      <c r="J1202" s="142"/>
      <c r="K1202" s="145" t="str">
        <f>IF(OR(SUM(I1204:I1257)&gt;0,SUM(I1204:I1257)&gt;0),"xx","")</f>
        <v/>
      </c>
      <c r="L1202" s="7" t="str">
        <f t="shared" si="75"/>
        <v/>
      </c>
      <c r="M1202" s="7" t="str">
        <f t="shared" si="76"/>
        <v/>
      </c>
      <c r="N1202" s="7" t="str">
        <f>Cartilha_GLOBAL!N1202</f>
        <v/>
      </c>
      <c r="O1202" s="144"/>
      <c r="Q1202" s="151"/>
      <c r="R1202" s="152">
        <v>0</v>
      </c>
      <c r="T1202" s="153">
        <f>IF(Cartilha_GLOBAL!R1202=0,0,IF(Cartilha_GLOBAL!R1202&gt;0,"c","b"))</f>
        <v>0</v>
      </c>
    </row>
    <row r="1203" ht="12.75" hidden="1" spans="1:20">
      <c r="A1203" s="154" t="str">
        <f>Cartilha_GLOBAL!A1203</f>
        <v>2.5.1</v>
      </c>
      <c r="B1203" s="94">
        <f>Cartilha_GLOBAL!B1203</f>
        <v>0</v>
      </c>
      <c r="C1203" s="161" t="str">
        <f>Cartilha_GLOBAL!C1203</f>
        <v>MUROS DE ARRIMO</v>
      </c>
      <c r="D1203" s="192">
        <f>Cartilha_GLOBAL!D1203</f>
        <v>0</v>
      </c>
      <c r="E1203" s="105">
        <f>Cartilha_GLOBAL!$E1203</f>
        <v>0</v>
      </c>
      <c r="F1203" s="168">
        <f>Cartilha_GLOBAL!$F1203</f>
        <v>0</v>
      </c>
      <c r="G1203" s="187"/>
      <c r="H1203" s="187">
        <f t="shared" si="73"/>
        <v>0</v>
      </c>
      <c r="I1203" s="188">
        <f t="shared" si="74"/>
        <v>0</v>
      </c>
      <c r="J1203" s="142"/>
      <c r="K1203" s="145" t="str">
        <f>IF(OR(SUM(I1203)&gt;0,SUM(I1203:I1203)&gt;0),"xx","")</f>
        <v/>
      </c>
      <c r="L1203" s="7" t="str">
        <f t="shared" si="75"/>
        <v/>
      </c>
      <c r="M1203" s="7" t="str">
        <f t="shared" si="76"/>
        <v/>
      </c>
      <c r="N1203" s="7" t="str">
        <f>Cartilha_GLOBAL!N1203</f>
        <v/>
      </c>
      <c r="O1203" s="144"/>
      <c r="Q1203" s="151"/>
      <c r="R1203" s="152">
        <v>0</v>
      </c>
      <c r="T1203" s="153">
        <f>IF(Cartilha_GLOBAL!R1203=0,0,IF(Cartilha_GLOBAL!R1203&gt;0,"c","b"))</f>
        <v>0</v>
      </c>
    </row>
    <row r="1204" ht="12.75" hidden="1" spans="1:20">
      <c r="A1204" s="154" t="str">
        <f>Cartilha_GLOBAL!A1204</f>
        <v>2.5.2</v>
      </c>
      <c r="B1204" s="94">
        <f>Cartilha_GLOBAL!B1204</f>
        <v>0</v>
      </c>
      <c r="C1204" s="161" t="str">
        <f>Cartilha_GLOBAL!C1204</f>
        <v>ENROCAMENTO</v>
      </c>
      <c r="D1204" s="192">
        <f>Cartilha_GLOBAL!D1204</f>
        <v>0</v>
      </c>
      <c r="E1204" s="105">
        <f>Cartilha_GLOBAL!$E1204</f>
        <v>0</v>
      </c>
      <c r="F1204" s="168">
        <f>Cartilha_GLOBAL!$F1204</f>
        <v>0</v>
      </c>
      <c r="G1204" s="187"/>
      <c r="H1204" s="187">
        <f t="shared" si="73"/>
        <v>0</v>
      </c>
      <c r="I1204" s="188">
        <f t="shared" si="74"/>
        <v>0</v>
      </c>
      <c r="J1204" s="142"/>
      <c r="K1204" s="145" t="str">
        <f>IF(OR(SUM(I1204)&gt;0,SUM(I1204:I1204)&gt;0),"xx","")</f>
        <v/>
      </c>
      <c r="L1204" s="7" t="str">
        <f t="shared" si="75"/>
        <v/>
      </c>
      <c r="M1204" s="7" t="str">
        <f t="shared" si="76"/>
        <v/>
      </c>
      <c r="N1204" s="7" t="str">
        <f>Cartilha_GLOBAL!N1204</f>
        <v/>
      </c>
      <c r="O1204" s="144"/>
      <c r="Q1204" s="151"/>
      <c r="R1204" s="152">
        <v>0</v>
      </c>
      <c r="T1204" s="153">
        <f>IF(Cartilha_GLOBAL!R1204=0,0,IF(Cartilha_GLOBAL!R1204&gt;0,"c","b"))</f>
        <v>0</v>
      </c>
    </row>
    <row r="1205" ht="12.75" hidden="1" spans="1:20">
      <c r="A1205" s="154" t="str">
        <f>Cartilha_GLOBAL!A1205</f>
        <v>2.5.3</v>
      </c>
      <c r="B1205" s="94">
        <f>Cartilha_GLOBAL!B1205</f>
        <v>0</v>
      </c>
      <c r="C1205" s="161" t="str">
        <f>Cartilha_GLOBAL!C1205</f>
        <v>GABIOES</v>
      </c>
      <c r="D1205" s="192">
        <f>Cartilha_GLOBAL!D1205</f>
        <v>0</v>
      </c>
      <c r="E1205" s="105">
        <f>Cartilha_GLOBAL!$E1205</f>
        <v>0</v>
      </c>
      <c r="F1205" s="168">
        <f>Cartilha_GLOBAL!$F1205</f>
        <v>0</v>
      </c>
      <c r="G1205" s="187"/>
      <c r="H1205" s="187">
        <f t="shared" si="73"/>
        <v>0</v>
      </c>
      <c r="I1205" s="188">
        <f t="shared" si="74"/>
        <v>0</v>
      </c>
      <c r="J1205" s="142"/>
      <c r="K1205" s="145" t="str">
        <f>IF(OR(SUM(I1206:I1221)&gt;0,SUM(I1206:I1221)&gt;0),"xx","")</f>
        <v/>
      </c>
      <c r="L1205" s="7" t="str">
        <f t="shared" si="75"/>
        <v/>
      </c>
      <c r="M1205" s="7" t="str">
        <f t="shared" si="76"/>
        <v/>
      </c>
      <c r="N1205" s="7" t="str">
        <f>Cartilha_GLOBAL!N1205</f>
        <v/>
      </c>
      <c r="O1205" s="144"/>
      <c r="Q1205" s="151"/>
      <c r="R1205" s="152">
        <v>0</v>
      </c>
      <c r="T1205" s="153">
        <f>IF(Cartilha_GLOBAL!R1205=0,0,IF(Cartilha_GLOBAL!R1205&gt;0,"c","b"))</f>
        <v>0</v>
      </c>
    </row>
    <row r="1206" ht="33.75" hidden="1" spans="1:20">
      <c r="A1206" s="158">
        <f>Cartilha_GLOBAL!A1206</f>
        <v>92743</v>
      </c>
      <c r="B1206" s="94" t="str">
        <f>Cartilha_GLOBAL!B1206</f>
        <v>SINAPI</v>
      </c>
      <c r="C1206" s="104" t="str">
        <f>Cartilha_GLOBAL!C1206</f>
        <v>MURO DE GABIÃO, ENCHIMENTO COM PEDRA DE MÃO TIPO RACHÃO, DE GRAVIDADE, COM GAIOLAS DE COMPRIMENTO IGUAL A 2 M, PARA MUROS COM ALTURA MENOR OU IGUAL A 4 M  FORNECIMENTO E EXECUÇÃO. AF_12/2015</v>
      </c>
      <c r="D1206" s="94" t="str">
        <f>Cartilha_GLOBAL!D1206</f>
        <v>M3</v>
      </c>
      <c r="E1206" s="105">
        <f>Cartilha_GLOBAL!$E1206</f>
        <v>660.93</v>
      </c>
      <c r="F1206" s="182">
        <f>Cartilha_GLOBAL!$F1206</f>
        <v>811.23</v>
      </c>
      <c r="G1206" s="108"/>
      <c r="H1206" s="107">
        <f t="shared" si="73"/>
        <v>0</v>
      </c>
      <c r="I1206" s="143">
        <f t="shared" si="74"/>
        <v>0</v>
      </c>
      <c r="J1206" s="142"/>
      <c r="K1206" s="145"/>
      <c r="L1206" s="7" t="str">
        <f t="shared" si="75"/>
        <v/>
      </c>
      <c r="M1206" s="7" t="str">
        <f t="shared" si="76"/>
        <v/>
      </c>
      <c r="N1206" s="7" t="str">
        <f>Cartilha_GLOBAL!N1206</f>
        <v/>
      </c>
      <c r="O1206" s="144"/>
      <c r="Q1206" s="151"/>
      <c r="R1206" s="152">
        <v>0</v>
      </c>
      <c r="T1206" s="153">
        <f>IF(Cartilha_GLOBAL!R1206=0,0,IF(Cartilha_GLOBAL!R1206&gt;0,"c","b"))</f>
        <v>0</v>
      </c>
    </row>
    <row r="1207" ht="33.75" hidden="1" spans="1:20">
      <c r="A1207" s="158">
        <f>Cartilha_GLOBAL!A1207</f>
        <v>92744</v>
      </c>
      <c r="B1207" s="94" t="str">
        <f>Cartilha_GLOBAL!B1207</f>
        <v>SINAPI</v>
      </c>
      <c r="C1207" s="104" t="str">
        <f>Cartilha_GLOBAL!C1207</f>
        <v>MURO DE GABIÃO, ENCHIMENTO COM PEDRA DE MÃO TIPO RACHÃO, DE GRAVIDADE, COM GAIOLAS DE COMPRIMENTO IGUAL A 5 M, PARA MUROS COM ALTURA MENOR OU IGUAL A 4 M  FORNECIMENTO E EXECUÇÃO. AF_12/2015</v>
      </c>
      <c r="D1207" s="94" t="str">
        <f>Cartilha_GLOBAL!D1207</f>
        <v>M3</v>
      </c>
      <c r="E1207" s="105">
        <f>Cartilha_GLOBAL!$E1207</f>
        <v>613.36</v>
      </c>
      <c r="F1207" s="182">
        <f>Cartilha_GLOBAL!$F1207</f>
        <v>752.84</v>
      </c>
      <c r="G1207" s="108"/>
      <c r="H1207" s="107">
        <f t="shared" si="73"/>
        <v>0</v>
      </c>
      <c r="I1207" s="143">
        <f t="shared" si="74"/>
        <v>0</v>
      </c>
      <c r="J1207" s="142"/>
      <c r="K1207" s="146"/>
      <c r="L1207" s="7" t="str">
        <f t="shared" si="75"/>
        <v/>
      </c>
      <c r="M1207" s="7" t="str">
        <f t="shared" si="76"/>
        <v/>
      </c>
      <c r="N1207" s="7" t="str">
        <f>Cartilha_GLOBAL!N1207</f>
        <v/>
      </c>
      <c r="O1207" s="144"/>
      <c r="Q1207" s="151"/>
      <c r="R1207" s="152">
        <v>0</v>
      </c>
      <c r="T1207" s="153">
        <f>IF(Cartilha_GLOBAL!R1207=0,0,IF(Cartilha_GLOBAL!R1207&gt;0,"c","b"))</f>
        <v>0</v>
      </c>
    </row>
    <row r="1208" ht="33.75" hidden="1" spans="1:20">
      <c r="A1208" s="158">
        <f>Cartilha_GLOBAL!A1208</f>
        <v>92745</v>
      </c>
      <c r="B1208" s="94" t="str">
        <f>Cartilha_GLOBAL!B1208</f>
        <v>SINAPI</v>
      </c>
      <c r="C1208" s="104" t="str">
        <f>Cartilha_GLOBAL!C1208</f>
        <v>MURO DE GABIÃO, ENCHIMENTO COM PEDRA DE MÃO TIPO RACHÃO, DE GRAVIDADE, COM GAIOLAS DE COMPRIMENTO IGUAL A 2 M, PARA MUROS COM ALTURA MAIOR QUE 4 M E MENOR OU IGUAL A 6 M  FORNECIMENTO E EXECUÇÃO. AF_12/2015</v>
      </c>
      <c r="D1208" s="94" t="str">
        <f>Cartilha_GLOBAL!D1208</f>
        <v>M3</v>
      </c>
      <c r="E1208" s="105">
        <f>Cartilha_GLOBAL!$E1208</f>
        <v>829.05</v>
      </c>
      <c r="F1208" s="182">
        <f>Cartilha_GLOBAL!$F1208</f>
        <v>1017.58</v>
      </c>
      <c r="G1208" s="108"/>
      <c r="H1208" s="107">
        <f t="shared" si="73"/>
        <v>0</v>
      </c>
      <c r="I1208" s="143">
        <f t="shared" si="74"/>
        <v>0</v>
      </c>
      <c r="J1208" s="142"/>
      <c r="K1208" s="145"/>
      <c r="L1208" s="7" t="str">
        <f t="shared" si="75"/>
        <v/>
      </c>
      <c r="M1208" s="7" t="str">
        <f t="shared" si="76"/>
        <v/>
      </c>
      <c r="N1208" s="7" t="str">
        <f>Cartilha_GLOBAL!N1208</f>
        <v/>
      </c>
      <c r="O1208" s="144"/>
      <c r="Q1208" s="151"/>
      <c r="R1208" s="152">
        <v>0</v>
      </c>
      <c r="T1208" s="153">
        <f>IF(Cartilha_GLOBAL!R1208=0,0,IF(Cartilha_GLOBAL!R1208&gt;0,"c","b"))</f>
        <v>0</v>
      </c>
    </row>
    <row r="1209" ht="33.75" hidden="1" spans="1:20">
      <c r="A1209" s="158">
        <f>Cartilha_GLOBAL!A1209</f>
        <v>92746</v>
      </c>
      <c r="B1209" s="94" t="str">
        <f>Cartilha_GLOBAL!B1209</f>
        <v>SINAPI</v>
      </c>
      <c r="C1209" s="104" t="str">
        <f>Cartilha_GLOBAL!C1209</f>
        <v>MURO DE GABIÃO, ENCHIMENTO COM PEDRA DE MÃO TIPO RACHÃO, DE GRAVIDADE, COM GAIOLAS DE COMPRIMENTO IGUAL A 5 M, PARA MUROS COM ALTURA MAIOR QUE 4 M E MENOR OU IGUAL A 6 M   FORNECIMENTO E EXECUÇÃO. AF_12/2015</v>
      </c>
      <c r="D1209" s="94" t="str">
        <f>Cartilha_GLOBAL!D1209</f>
        <v>M3</v>
      </c>
      <c r="E1209" s="105">
        <f>Cartilha_GLOBAL!$E1209</f>
        <v>739.65</v>
      </c>
      <c r="F1209" s="182">
        <f>Cartilha_GLOBAL!$F1209</f>
        <v>907.85</v>
      </c>
      <c r="G1209" s="108"/>
      <c r="H1209" s="107">
        <f t="shared" si="73"/>
        <v>0</v>
      </c>
      <c r="I1209" s="143">
        <f t="shared" si="74"/>
        <v>0</v>
      </c>
      <c r="J1209" s="142"/>
      <c r="K1209" s="145"/>
      <c r="L1209" s="7" t="str">
        <f t="shared" si="75"/>
        <v/>
      </c>
      <c r="M1209" s="7" t="str">
        <f t="shared" si="76"/>
        <v/>
      </c>
      <c r="N1209" s="7" t="str">
        <f>Cartilha_GLOBAL!N1209</f>
        <v/>
      </c>
      <c r="O1209" s="144"/>
      <c r="Q1209" s="151"/>
      <c r="R1209" s="152">
        <v>0</v>
      </c>
      <c r="T1209" s="153">
        <f>IF(Cartilha_GLOBAL!R1209=0,0,IF(Cartilha_GLOBAL!R1209&gt;0,"c","b"))</f>
        <v>0</v>
      </c>
    </row>
    <row r="1210" ht="33.75" hidden="1" spans="1:20">
      <c r="A1210" s="158">
        <f>Cartilha_GLOBAL!A1210</f>
        <v>92747</v>
      </c>
      <c r="B1210" s="94" t="str">
        <f>Cartilha_GLOBAL!B1210</f>
        <v>SINAPI</v>
      </c>
      <c r="C1210" s="104" t="str">
        <f>Cartilha_GLOBAL!C1210</f>
        <v>MURO DE GABIÃO, ENCHIMENTO COM PEDRA DE MÃO TIPO RACHÃO, DE GRAVIDADE, COM GAIOLAS DE COMPRIMENTO IGUAL A 2 M, PARA MUROS COM ALTURA MAIOR QUE 6 M E MENOR OU IGUAL A 10 M   FORNECIMENTO E EXECUÇÃO. AF_12/2015</v>
      </c>
      <c r="D1210" s="94" t="str">
        <f>Cartilha_GLOBAL!D1210</f>
        <v>M3</v>
      </c>
      <c r="E1210" s="105">
        <f>Cartilha_GLOBAL!$E1210</f>
        <v>924.62</v>
      </c>
      <c r="F1210" s="182">
        <f>Cartilha_GLOBAL!$F1210</f>
        <v>1134.88</v>
      </c>
      <c r="G1210" s="108"/>
      <c r="H1210" s="107">
        <f t="shared" si="73"/>
        <v>0</v>
      </c>
      <c r="I1210" s="143">
        <f t="shared" si="74"/>
        <v>0</v>
      </c>
      <c r="J1210" s="142"/>
      <c r="K1210" s="145"/>
      <c r="L1210" s="7" t="str">
        <f t="shared" si="75"/>
        <v/>
      </c>
      <c r="M1210" s="7" t="str">
        <f t="shared" si="76"/>
        <v/>
      </c>
      <c r="N1210" s="7" t="str">
        <f>Cartilha_GLOBAL!N1210</f>
        <v/>
      </c>
      <c r="O1210" s="144"/>
      <c r="Q1210" s="151"/>
      <c r="R1210" s="152">
        <v>0</v>
      </c>
      <c r="T1210" s="153">
        <f>IF(Cartilha_GLOBAL!R1210=0,0,IF(Cartilha_GLOBAL!R1210&gt;0,"c","b"))</f>
        <v>0</v>
      </c>
    </row>
    <row r="1211" ht="33.75" hidden="1" spans="1:20">
      <c r="A1211" s="158">
        <f>Cartilha_GLOBAL!A1211</f>
        <v>92748</v>
      </c>
      <c r="B1211" s="94" t="str">
        <f>Cartilha_GLOBAL!B1211</f>
        <v>SINAPI</v>
      </c>
      <c r="C1211" s="104" t="str">
        <f>Cartilha_GLOBAL!C1211</f>
        <v>MURO DE GABIÃO, ENCHIMENTO COM PEDRA DE MÃO TIPO RACHÃO, DE GRAVIDADE, COM GAIOLAS DE COMPRIMENTO IGUAL A 5 M, PARA MUROS COM ALTURA MAIOR QUE 6 M E MENOR OU IGUAL A 10 M FORNECIMENTO E EXECUÇÃO. AF_12/2015</v>
      </c>
      <c r="D1211" s="94" t="str">
        <f>Cartilha_GLOBAL!D1211</f>
        <v>M3</v>
      </c>
      <c r="E1211" s="105">
        <f>Cartilha_GLOBAL!$E1211</f>
        <v>811.92</v>
      </c>
      <c r="F1211" s="182">
        <f>Cartilha_GLOBAL!$F1211</f>
        <v>996.55</v>
      </c>
      <c r="G1211" s="108"/>
      <c r="H1211" s="107">
        <f t="shared" si="73"/>
        <v>0</v>
      </c>
      <c r="I1211" s="143">
        <f t="shared" si="74"/>
        <v>0</v>
      </c>
      <c r="J1211" s="142"/>
      <c r="K1211" s="145"/>
      <c r="L1211" s="7" t="str">
        <f t="shared" si="75"/>
        <v/>
      </c>
      <c r="M1211" s="7" t="str">
        <f t="shared" si="76"/>
        <v/>
      </c>
      <c r="N1211" s="7" t="str">
        <f>Cartilha_GLOBAL!N1211</f>
        <v/>
      </c>
      <c r="O1211" s="144"/>
      <c r="Q1211" s="151"/>
      <c r="R1211" s="152">
        <v>0</v>
      </c>
      <c r="T1211" s="153">
        <f>IF(Cartilha_GLOBAL!R1211=0,0,IF(Cartilha_GLOBAL!R1211&gt;0,"c","b"))</f>
        <v>0</v>
      </c>
    </row>
    <row r="1212" ht="22.5" hidden="1" spans="1:20">
      <c r="A1212" s="158">
        <f>Cartilha_GLOBAL!A1212</f>
        <v>92749</v>
      </c>
      <c r="B1212" s="94" t="str">
        <f>Cartilha_GLOBAL!B1212</f>
        <v>SINAPI</v>
      </c>
      <c r="C1212" s="104" t="str">
        <f>Cartilha_GLOBAL!C1212</f>
        <v>MURO DE GABIÃO, ENCHIMENTO COM PEDRA DE MÃO TIPO RACHÃO, COM SOLO REFORÇADO, PARA MUROS COM ALTURA MENOR OU IGUAL A 4 M   FORNECIMENTO E EXECUÇÃO. AF_12/2015</v>
      </c>
      <c r="D1212" s="94" t="str">
        <f>Cartilha_GLOBAL!D1212</f>
        <v>M3</v>
      </c>
      <c r="E1212" s="105">
        <f>Cartilha_GLOBAL!$E1212</f>
        <v>950.46</v>
      </c>
      <c r="F1212" s="182">
        <f>Cartilha_GLOBAL!$F1212</f>
        <v>1166.59</v>
      </c>
      <c r="G1212" s="108"/>
      <c r="H1212" s="107">
        <f t="shared" si="73"/>
        <v>0</v>
      </c>
      <c r="I1212" s="143">
        <f t="shared" si="74"/>
        <v>0</v>
      </c>
      <c r="J1212" s="142"/>
      <c r="K1212" s="145"/>
      <c r="L1212" s="7" t="str">
        <f t="shared" si="75"/>
        <v/>
      </c>
      <c r="M1212" s="7" t="str">
        <f t="shared" si="76"/>
        <v/>
      </c>
      <c r="N1212" s="7" t="str">
        <f>Cartilha_GLOBAL!N1212</f>
        <v/>
      </c>
      <c r="O1212" s="144"/>
      <c r="Q1212" s="151"/>
      <c r="R1212" s="152">
        <v>0</v>
      </c>
      <c r="T1212" s="153">
        <f>IF(Cartilha_GLOBAL!R1212=0,0,IF(Cartilha_GLOBAL!R1212&gt;0,"c","b"))</f>
        <v>0</v>
      </c>
    </row>
    <row r="1213" ht="33.75" hidden="1" spans="1:20">
      <c r="A1213" s="158">
        <f>Cartilha_GLOBAL!A1213</f>
        <v>92750</v>
      </c>
      <c r="B1213" s="94" t="str">
        <f>Cartilha_GLOBAL!B1213</f>
        <v>SINAPI</v>
      </c>
      <c r="C1213" s="104" t="str">
        <f>Cartilha_GLOBAL!C1213</f>
        <v>MURO DE GABIÃO, ENCHIMENTO COM PEDRA DE MÃO TIPO RACHÃO, COM SOLO REFORÇADO, PARA MUROS COM ALTURA MAIOR QUE 4 M E MENOR OU IGUAL A 12 M   FORNECIMENTO E EXECUÇÃO. AF_12/2015</v>
      </c>
      <c r="D1213" s="94" t="str">
        <f>Cartilha_GLOBAL!D1213</f>
        <v>M3</v>
      </c>
      <c r="E1213" s="105">
        <f>Cartilha_GLOBAL!$E1213</f>
        <v>1653.55</v>
      </c>
      <c r="F1213" s="182">
        <f>Cartilha_GLOBAL!$F1213</f>
        <v>2029.57</v>
      </c>
      <c r="G1213" s="108"/>
      <c r="H1213" s="107">
        <f t="shared" si="73"/>
        <v>0</v>
      </c>
      <c r="I1213" s="143">
        <f t="shared" si="74"/>
        <v>0</v>
      </c>
      <c r="J1213" s="142"/>
      <c r="K1213" s="145"/>
      <c r="L1213" s="7" t="str">
        <f t="shared" si="75"/>
        <v/>
      </c>
      <c r="M1213" s="7" t="str">
        <f t="shared" si="76"/>
        <v/>
      </c>
      <c r="N1213" s="7" t="str">
        <f>Cartilha_GLOBAL!N1213</f>
        <v/>
      </c>
      <c r="O1213" s="144"/>
      <c r="Q1213" s="151"/>
      <c r="R1213" s="152">
        <v>0</v>
      </c>
      <c r="T1213" s="153">
        <f>IF(Cartilha_GLOBAL!R1213=0,0,IF(Cartilha_GLOBAL!R1213&gt;0,"c","b"))</f>
        <v>0</v>
      </c>
    </row>
    <row r="1214" ht="33.75" hidden="1" spans="1:20">
      <c r="A1214" s="158">
        <f>Cartilha_GLOBAL!A1214</f>
        <v>92751</v>
      </c>
      <c r="B1214" s="94" t="str">
        <f>Cartilha_GLOBAL!B1214</f>
        <v>SINAPI</v>
      </c>
      <c r="C1214" s="104" t="str">
        <f>Cartilha_GLOBAL!C1214</f>
        <v>MURO DE GABIÃO, ENCHIMENTO COM PEDRA DE MÃO TIPO RACHÃO, COM SOLO REFORÇADO, PARA MUROS COM ALTURA MAIOR QUE 12 M E MENOR OU IGUAL A 20 M    FORNECIMENTO E EXECUÇÃO. AF_12/2015</v>
      </c>
      <c r="D1214" s="94" t="str">
        <f>Cartilha_GLOBAL!D1214</f>
        <v>M3</v>
      </c>
      <c r="E1214" s="105">
        <f>Cartilha_GLOBAL!$E1214</f>
        <v>2061.52</v>
      </c>
      <c r="F1214" s="182">
        <f>Cartilha_GLOBAL!$F1214</f>
        <v>2530.31</v>
      </c>
      <c r="G1214" s="108"/>
      <c r="H1214" s="107">
        <f t="shared" si="73"/>
        <v>0</v>
      </c>
      <c r="I1214" s="143">
        <f t="shared" si="74"/>
        <v>0</v>
      </c>
      <c r="J1214" s="142"/>
      <c r="K1214" s="145"/>
      <c r="L1214" s="7" t="str">
        <f t="shared" si="75"/>
        <v/>
      </c>
      <c r="M1214" s="7" t="str">
        <f t="shared" si="76"/>
        <v/>
      </c>
      <c r="N1214" s="7" t="str">
        <f>Cartilha_GLOBAL!N1214</f>
        <v/>
      </c>
      <c r="O1214" s="144"/>
      <c r="Q1214" s="151"/>
      <c r="R1214" s="152">
        <v>0</v>
      </c>
      <c r="T1214" s="153">
        <f>IF(Cartilha_GLOBAL!R1214=0,0,IF(Cartilha_GLOBAL!R1214&gt;0,"c","b"))</f>
        <v>0</v>
      </c>
    </row>
    <row r="1215" ht="33.75" hidden="1" spans="1:20">
      <c r="A1215" s="158">
        <f>Cartilha_GLOBAL!A1215</f>
        <v>92752</v>
      </c>
      <c r="B1215" s="94" t="str">
        <f>Cartilha_GLOBAL!B1215</f>
        <v>SINAPI</v>
      </c>
      <c r="C1215" s="104" t="str">
        <f>Cartilha_GLOBAL!C1215</f>
        <v>MURO DE GABIÃO, ENCHIMENTO COM PEDRA DE MÃO TIPO RACHÃO, COM SOLO REFORÇADO, PARA MUROS COM ALTURA MAIOR QUE 20 M E MENOR OU IGUAL A 28 M   FORNECIMENTO E EXECUÇÃO. AF_12/2015</v>
      </c>
      <c r="D1215" s="94" t="str">
        <f>Cartilha_GLOBAL!D1215</f>
        <v>M3</v>
      </c>
      <c r="E1215" s="105">
        <f>Cartilha_GLOBAL!$E1215</f>
        <v>2467.65</v>
      </c>
      <c r="F1215" s="182">
        <f>Cartilha_GLOBAL!$F1215</f>
        <v>3028.79</v>
      </c>
      <c r="G1215" s="108"/>
      <c r="H1215" s="107">
        <f t="shared" si="73"/>
        <v>0</v>
      </c>
      <c r="I1215" s="143">
        <f t="shared" si="74"/>
        <v>0</v>
      </c>
      <c r="J1215" s="142"/>
      <c r="K1215" s="145"/>
      <c r="L1215" s="7" t="str">
        <f t="shared" si="75"/>
        <v/>
      </c>
      <c r="M1215" s="7" t="str">
        <f t="shared" si="76"/>
        <v/>
      </c>
      <c r="N1215" s="7" t="str">
        <f>Cartilha_GLOBAL!N1215</f>
        <v/>
      </c>
      <c r="O1215" s="144"/>
      <c r="Q1215" s="151"/>
      <c r="R1215" s="152">
        <v>0</v>
      </c>
      <c r="T1215" s="153">
        <f>IF(Cartilha_GLOBAL!R1215=0,0,IF(Cartilha_GLOBAL!R1215&gt;0,"c","b"))</f>
        <v>0</v>
      </c>
    </row>
    <row r="1216" ht="33.75" hidden="1" spans="1:20">
      <c r="A1216" s="158">
        <f>Cartilha_GLOBAL!A1216</f>
        <v>92753</v>
      </c>
      <c r="B1216" s="94" t="str">
        <f>Cartilha_GLOBAL!B1216</f>
        <v>SINAPI</v>
      </c>
      <c r="C1216" s="104" t="str">
        <f>Cartilha_GLOBAL!C1216</f>
        <v>MURO DE GABIÃO, ENCHIMENTO COM RESÍDUO DE CONSTRUÇÃO E DEMOLIÇÃO, DE GRAVIDADE, COM GAIOLA TRAPEZOIDAL DE COMPRIMENTO IGUAL A 2 M, PARA MUROS COM ALTURA MENOR OU IGUAL A 2 M   FORNECIMENTO E EXECUÇÃO. AF_12/2015</v>
      </c>
      <c r="D1216" s="94" t="str">
        <f>Cartilha_GLOBAL!D1216</f>
        <v>M3</v>
      </c>
      <c r="E1216" s="105">
        <f>Cartilha_GLOBAL!$E1216</f>
        <v>631.71</v>
      </c>
      <c r="F1216" s="182">
        <f>Cartilha_GLOBAL!$F1216</f>
        <v>775.36</v>
      </c>
      <c r="G1216" s="108"/>
      <c r="H1216" s="107">
        <f t="shared" si="73"/>
        <v>0</v>
      </c>
      <c r="I1216" s="143">
        <f t="shared" si="74"/>
        <v>0</v>
      </c>
      <c r="J1216" s="142"/>
      <c r="K1216" s="145"/>
      <c r="L1216" s="7" t="str">
        <f t="shared" si="75"/>
        <v/>
      </c>
      <c r="M1216" s="7" t="str">
        <f t="shared" si="76"/>
        <v/>
      </c>
      <c r="N1216" s="7" t="str">
        <f>Cartilha_GLOBAL!N1216</f>
        <v/>
      </c>
      <c r="O1216" s="144"/>
      <c r="Q1216" s="151"/>
      <c r="R1216" s="152">
        <v>0</v>
      </c>
      <c r="T1216" s="153">
        <f>IF(Cartilha_GLOBAL!R1216=0,0,IF(Cartilha_GLOBAL!R1216&gt;0,"c","b"))</f>
        <v>0</v>
      </c>
    </row>
    <row r="1217" ht="33.75" hidden="1" spans="1:20">
      <c r="A1217" s="158">
        <f>Cartilha_GLOBAL!A1217</f>
        <v>92754</v>
      </c>
      <c r="B1217" s="94" t="str">
        <f>Cartilha_GLOBAL!B1217</f>
        <v>SINAPI</v>
      </c>
      <c r="C1217" s="104" t="str">
        <f>Cartilha_GLOBAL!C1217</f>
        <v>MURO DE GABIÃO, ENCHIMENTO COM RESÍDUO DE CONSTRUÇÃO E DEMOLIÇÃO, DE GRAVIDADE, COM GAIOLA TRAPEZOIDAL DE COMPRIMENTO IGUAL A 2 M, PARA MUROS COM ALTURA MAIOR QUE 2 M E MENOR OU IGUAL A 4 M    FORNECIMENTO E EXECUÇÃO. AF_12/2015</v>
      </c>
      <c r="D1217" s="94" t="str">
        <f>Cartilha_GLOBAL!D1217</f>
        <v>M3</v>
      </c>
      <c r="E1217" s="105">
        <f>Cartilha_GLOBAL!$E1217</f>
        <v>573.36</v>
      </c>
      <c r="F1217" s="182">
        <f>Cartilha_GLOBAL!$F1217</f>
        <v>703.74</v>
      </c>
      <c r="G1217" s="108"/>
      <c r="H1217" s="107">
        <f t="shared" si="73"/>
        <v>0</v>
      </c>
      <c r="I1217" s="143">
        <f t="shared" si="74"/>
        <v>0</v>
      </c>
      <c r="J1217" s="142"/>
      <c r="K1217" s="145"/>
      <c r="L1217" s="7" t="str">
        <f t="shared" si="75"/>
        <v/>
      </c>
      <c r="M1217" s="7" t="str">
        <f t="shared" si="76"/>
        <v/>
      </c>
      <c r="N1217" s="7" t="str">
        <f>Cartilha_GLOBAL!N1217</f>
        <v/>
      </c>
      <c r="O1217" s="144"/>
      <c r="Q1217" s="151"/>
      <c r="R1217" s="152">
        <v>0</v>
      </c>
      <c r="T1217" s="153">
        <f>IF(Cartilha_GLOBAL!R1217=0,0,IF(Cartilha_GLOBAL!R1217&gt;0,"c","b"))</f>
        <v>0</v>
      </c>
    </row>
    <row r="1218" ht="22.5" hidden="1" spans="1:20">
      <c r="A1218" s="158">
        <f>Cartilha_GLOBAL!A1218</f>
        <v>92755</v>
      </c>
      <c r="B1218" s="94" t="str">
        <f>Cartilha_GLOBAL!B1218</f>
        <v>SINAPI</v>
      </c>
      <c r="C1218" s="104" t="str">
        <f>Cartilha_GLOBAL!C1218</f>
        <v>PROTEÇÃO SUPERFICIAL DE CANAL EM GABIÃO TIPO COLCHÃO, ALTURA DE 17 CENTÍMETROS, ENCHIMENTO COM PEDRA DE MÃO TIPO RACHÃO - FORNECIMENTO E EXECUÇÃO. AF_12/2015</v>
      </c>
      <c r="D1218" s="94" t="str">
        <f>Cartilha_GLOBAL!D1218</f>
        <v>M2</v>
      </c>
      <c r="E1218" s="105">
        <f>Cartilha_GLOBAL!$E1218</f>
        <v>249.36</v>
      </c>
      <c r="F1218" s="182">
        <f>Cartilha_GLOBAL!$F1218</f>
        <v>306.06</v>
      </c>
      <c r="G1218" s="108"/>
      <c r="H1218" s="107">
        <f t="shared" si="73"/>
        <v>0</v>
      </c>
      <c r="I1218" s="143">
        <f t="shared" si="74"/>
        <v>0</v>
      </c>
      <c r="J1218" s="142"/>
      <c r="K1218" s="145"/>
      <c r="L1218" s="7" t="str">
        <f t="shared" si="75"/>
        <v/>
      </c>
      <c r="M1218" s="7" t="str">
        <f t="shared" si="76"/>
        <v/>
      </c>
      <c r="N1218" s="7" t="str">
        <f>Cartilha_GLOBAL!N1218</f>
        <v/>
      </c>
      <c r="O1218" s="144"/>
      <c r="Q1218" s="151"/>
      <c r="R1218" s="152">
        <v>0</v>
      </c>
      <c r="T1218" s="153">
        <f>IF(Cartilha_GLOBAL!R1218=0,0,IF(Cartilha_GLOBAL!R1218&gt;0,"c","b"))</f>
        <v>0</v>
      </c>
    </row>
    <row r="1219" ht="22.5" hidden="1" spans="1:20">
      <c r="A1219" s="158">
        <f>Cartilha_GLOBAL!A1219</f>
        <v>92756</v>
      </c>
      <c r="B1219" s="94" t="str">
        <f>Cartilha_GLOBAL!B1219</f>
        <v>SINAPI</v>
      </c>
      <c r="C1219" s="104" t="str">
        <f>Cartilha_GLOBAL!C1219</f>
        <v>PROTEÇÃO SUPERFICIAL DE CANAL EM GABIÃO TIPO COLCHÃO, ALTURA DE 23 CENTÍMETROS, ENCHIMENTO COM PEDRA DE MÃO TIPO RACHÃO - FORNECIMENTO E EXECUÇÃO. AF_12/2015</v>
      </c>
      <c r="D1219" s="94" t="str">
        <f>Cartilha_GLOBAL!D1219</f>
        <v>M2</v>
      </c>
      <c r="E1219" s="105">
        <f>Cartilha_GLOBAL!$E1219</f>
        <v>281.99</v>
      </c>
      <c r="F1219" s="182">
        <f>Cartilha_GLOBAL!$F1219</f>
        <v>346.11</v>
      </c>
      <c r="G1219" s="108"/>
      <c r="H1219" s="107">
        <f t="shared" si="73"/>
        <v>0</v>
      </c>
      <c r="I1219" s="143">
        <f t="shared" si="74"/>
        <v>0</v>
      </c>
      <c r="J1219" s="142"/>
      <c r="K1219" s="145"/>
      <c r="L1219" s="7" t="str">
        <f t="shared" si="75"/>
        <v/>
      </c>
      <c r="M1219" s="7" t="str">
        <f t="shared" si="76"/>
        <v/>
      </c>
      <c r="N1219" s="7" t="str">
        <f>Cartilha_GLOBAL!N1219</f>
        <v/>
      </c>
      <c r="O1219" s="144"/>
      <c r="Q1219" s="151"/>
      <c r="R1219" s="152">
        <v>0</v>
      </c>
      <c r="T1219" s="153">
        <f>IF(Cartilha_GLOBAL!R1219=0,0,IF(Cartilha_GLOBAL!R1219&gt;0,"c","b"))</f>
        <v>0</v>
      </c>
    </row>
    <row r="1220" ht="22.5" hidden="1" spans="1:20">
      <c r="A1220" s="158">
        <f>Cartilha_GLOBAL!A1220</f>
        <v>92757</v>
      </c>
      <c r="B1220" s="94" t="str">
        <f>Cartilha_GLOBAL!B1220</f>
        <v>SINAPI</v>
      </c>
      <c r="C1220" s="104" t="str">
        <f>Cartilha_GLOBAL!C1220</f>
        <v>PROTEÇÃO SUPERFICIAL DE CANAL EM GABIÃO TIPO COLCHÃO, ALTURA DE 30 CENTÍMETROS, ENCHIMENTO COM PEDRA DE MÃO TIPO RACHÃO - FORNECIMENTO E EXECUÇÃO. AF_12/2015</v>
      </c>
      <c r="D1220" s="94" t="str">
        <f>Cartilha_GLOBAL!D1220</f>
        <v>M2</v>
      </c>
      <c r="E1220" s="105">
        <f>Cartilha_GLOBAL!$E1220</f>
        <v>321.66</v>
      </c>
      <c r="F1220" s="182">
        <f>Cartilha_GLOBAL!$F1220</f>
        <v>394.81</v>
      </c>
      <c r="G1220" s="108"/>
      <c r="H1220" s="107">
        <f t="shared" si="73"/>
        <v>0</v>
      </c>
      <c r="I1220" s="143">
        <f t="shared" si="74"/>
        <v>0</v>
      </c>
      <c r="J1220" s="142"/>
      <c r="K1220" s="146"/>
      <c r="L1220" s="7" t="str">
        <f t="shared" si="75"/>
        <v/>
      </c>
      <c r="M1220" s="7" t="str">
        <f t="shared" si="76"/>
        <v/>
      </c>
      <c r="N1220" s="7" t="str">
        <f>Cartilha_GLOBAL!N1220</f>
        <v/>
      </c>
      <c r="O1220" s="144"/>
      <c r="Q1220" s="151"/>
      <c r="R1220" s="152">
        <v>0</v>
      </c>
      <c r="T1220" s="153">
        <f>IF(Cartilha_GLOBAL!R1220=0,0,IF(Cartilha_GLOBAL!R1220&gt;0,"c","b"))</f>
        <v>0</v>
      </c>
    </row>
    <row r="1221" ht="22.5" hidden="1" spans="1:20">
      <c r="A1221" s="158">
        <f>Cartilha_GLOBAL!A1221</f>
        <v>92758</v>
      </c>
      <c r="B1221" s="94" t="str">
        <f>Cartilha_GLOBAL!B1221</f>
        <v>SINAPI</v>
      </c>
      <c r="C1221" s="104" t="str">
        <f>Cartilha_GLOBAL!C1221</f>
        <v>PROTEÇÃO SUPERFICIAL DE CANAL EM GABIÃO TIPO SACO, DIÂMETRO DE 65 CENTÍMETROS, ENCHIMENTO MANUAL COM PEDRA DE MÃO TIPO RACHÃO - FORNECIMENTO E EXECUÇÃO. AF_12/2015</v>
      </c>
      <c r="D1221" s="94" t="str">
        <f>Cartilha_GLOBAL!D1221</f>
        <v>M3</v>
      </c>
      <c r="E1221" s="105">
        <f>Cartilha_GLOBAL!$E1221</f>
        <v>731.41</v>
      </c>
      <c r="F1221" s="182">
        <f>Cartilha_GLOBAL!$F1221</f>
        <v>897.73</v>
      </c>
      <c r="G1221" s="108"/>
      <c r="H1221" s="107">
        <f t="shared" si="73"/>
        <v>0</v>
      </c>
      <c r="I1221" s="143">
        <f t="shared" si="74"/>
        <v>0</v>
      </c>
      <c r="J1221" s="142"/>
      <c r="K1221" s="145"/>
      <c r="L1221" s="7" t="str">
        <f t="shared" si="75"/>
        <v/>
      </c>
      <c r="M1221" s="7" t="str">
        <f t="shared" si="76"/>
        <v/>
      </c>
      <c r="N1221" s="7" t="str">
        <f>Cartilha_GLOBAL!N1221</f>
        <v/>
      </c>
      <c r="O1221" s="144"/>
      <c r="Q1221" s="151"/>
      <c r="R1221" s="152">
        <v>0</v>
      </c>
      <c r="T1221" s="153">
        <f>IF(Cartilha_GLOBAL!R1221=0,0,IF(Cartilha_GLOBAL!R1221&gt;0,"c","b"))</f>
        <v>0</v>
      </c>
    </row>
    <row r="1222" ht="12.75" hidden="1" spans="1:20">
      <c r="A1222" s="154" t="str">
        <f>Cartilha_GLOBAL!A1222</f>
        <v>2.5.4</v>
      </c>
      <c r="B1222" s="94">
        <f>Cartilha_GLOBAL!B1222</f>
        <v>0</v>
      </c>
      <c r="C1222" s="161" t="str">
        <f>Cartilha_GLOBAL!C1222</f>
        <v>CONTENÇÃO EM PERFIL PRANCHADO/CORTINAS</v>
      </c>
      <c r="D1222" s="192">
        <f>Cartilha_GLOBAL!D1222</f>
        <v>0</v>
      </c>
      <c r="E1222" s="105">
        <f>Cartilha_GLOBAL!$E1222</f>
        <v>0</v>
      </c>
      <c r="F1222" s="168">
        <f>Cartilha_GLOBAL!$F1222</f>
        <v>0</v>
      </c>
      <c r="G1222" s="187"/>
      <c r="H1222" s="187">
        <f t="shared" si="73"/>
        <v>0</v>
      </c>
      <c r="I1222" s="188">
        <f t="shared" si="74"/>
        <v>0</v>
      </c>
      <c r="J1222" s="142"/>
      <c r="K1222" s="145" t="str">
        <f>IF(OR(SUM(I1223:I1235)&gt;0,SUM(I1223:I1235)&gt;0),"xx","")</f>
        <v/>
      </c>
      <c r="L1222" s="7" t="str">
        <f t="shared" si="75"/>
        <v/>
      </c>
      <c r="M1222" s="7" t="str">
        <f t="shared" si="76"/>
        <v/>
      </c>
      <c r="N1222" s="7" t="str">
        <f>Cartilha_GLOBAL!N1222</f>
        <v/>
      </c>
      <c r="O1222" s="144"/>
      <c r="Q1222" s="151"/>
      <c r="R1222" s="152">
        <v>0</v>
      </c>
      <c r="T1222" s="153">
        <f>IF(Cartilha_GLOBAL!R1222=0,0,IF(Cartilha_GLOBAL!R1222&gt;0,"c","b"))</f>
        <v>0</v>
      </c>
    </row>
    <row r="1223" ht="22.5" hidden="1" spans="1:20">
      <c r="A1223" s="158">
        <f>Cartilha_GLOBAL!A1223</f>
        <v>100332</v>
      </c>
      <c r="B1223" s="94" t="str">
        <f>Cartilha_GLOBAL!B1223</f>
        <v>SINAPI</v>
      </c>
      <c r="C1223" s="104" t="str">
        <f>Cartilha_GLOBAL!C1223</f>
        <v>CONTENÇÃO EM PERFIL PRANCHADO COM PRANCHÃO DE MADEIRA, PERFIS ESPAÇADOS A 1,5 M PARA 1 SUBSOLO. AF_07/2019</v>
      </c>
      <c r="D1223" s="94" t="str">
        <f>Cartilha_GLOBAL!D1223</f>
        <v>M2</v>
      </c>
      <c r="E1223" s="105">
        <f>Cartilha_GLOBAL!$E1223</f>
        <v>944.24</v>
      </c>
      <c r="F1223" s="182">
        <f>Cartilha_GLOBAL!$F1223</f>
        <v>1158.96</v>
      </c>
      <c r="G1223" s="108"/>
      <c r="H1223" s="107">
        <f t="shared" si="73"/>
        <v>0</v>
      </c>
      <c r="I1223" s="143">
        <f t="shared" si="74"/>
        <v>0</v>
      </c>
      <c r="J1223" s="142"/>
      <c r="K1223" s="145"/>
      <c r="L1223" s="7" t="str">
        <f t="shared" si="75"/>
        <v/>
      </c>
      <c r="M1223" s="7" t="str">
        <f t="shared" si="76"/>
        <v/>
      </c>
      <c r="N1223" s="7" t="str">
        <f>Cartilha_GLOBAL!N1223</f>
        <v/>
      </c>
      <c r="O1223" s="144"/>
      <c r="Q1223" s="151"/>
      <c r="R1223" s="152">
        <v>0</v>
      </c>
      <c r="T1223" s="153">
        <f>IF(Cartilha_GLOBAL!R1223=0,0,IF(Cartilha_GLOBAL!R1223&gt;0,"c","b"))</f>
        <v>0</v>
      </c>
    </row>
    <row r="1224" ht="22.5" hidden="1" spans="1:20">
      <c r="A1224" s="158">
        <f>Cartilha_GLOBAL!A1224</f>
        <v>100333</v>
      </c>
      <c r="B1224" s="94" t="str">
        <f>Cartilha_GLOBAL!B1224</f>
        <v>SINAPI</v>
      </c>
      <c r="C1224" s="104" t="str">
        <f>Cartilha_GLOBAL!C1224</f>
        <v>CONTENÇÃO EM PERFIL PRANCHADO COM PRANCHÃO DE MADEIRA, PERFIS ESPAÇADOS A 1,5 M PARA 2 OU MAIS SUBSOLOS. AF_07/2019</v>
      </c>
      <c r="D1224" s="94" t="str">
        <f>Cartilha_GLOBAL!D1224</f>
        <v>M2</v>
      </c>
      <c r="E1224" s="105">
        <f>Cartilha_GLOBAL!$E1224</f>
        <v>570.12</v>
      </c>
      <c r="F1224" s="182">
        <f>Cartilha_GLOBAL!$F1224</f>
        <v>699.77</v>
      </c>
      <c r="G1224" s="108"/>
      <c r="H1224" s="107">
        <f t="shared" si="73"/>
        <v>0</v>
      </c>
      <c r="I1224" s="143">
        <f t="shared" si="74"/>
        <v>0</v>
      </c>
      <c r="J1224" s="142"/>
      <c r="K1224" s="145"/>
      <c r="L1224" s="7" t="str">
        <f t="shared" si="75"/>
        <v/>
      </c>
      <c r="M1224" s="7" t="str">
        <f t="shared" si="76"/>
        <v/>
      </c>
      <c r="N1224" s="7" t="str">
        <f>Cartilha_GLOBAL!N1224</f>
        <v/>
      </c>
      <c r="O1224" s="144"/>
      <c r="Q1224" s="151"/>
      <c r="R1224" s="152">
        <v>0</v>
      </c>
      <c r="T1224" s="153">
        <f>IF(Cartilha_GLOBAL!R1224=0,0,IF(Cartilha_GLOBAL!R1224&gt;0,"c","b"))</f>
        <v>0</v>
      </c>
    </row>
    <row r="1225" ht="22.5" hidden="1" spans="1:20">
      <c r="A1225" s="158">
        <f>Cartilha_GLOBAL!A1225</f>
        <v>100334</v>
      </c>
      <c r="B1225" s="94" t="str">
        <f>Cartilha_GLOBAL!B1225</f>
        <v>SINAPI</v>
      </c>
      <c r="C1225" s="104" t="str">
        <f>Cartilha_GLOBAL!C1225</f>
        <v>CONTENÇÃO EM PERFIL PRANCHADO COM PRANCHÃO DE MADEIRA, PERFIS ESPAÇADOS A 2 M PARA 1 SUBSOLO. AF_07/2019</v>
      </c>
      <c r="D1225" s="94" t="str">
        <f>Cartilha_GLOBAL!D1225</f>
        <v>M2</v>
      </c>
      <c r="E1225" s="105">
        <f>Cartilha_GLOBAL!$E1225</f>
        <v>741.29</v>
      </c>
      <c r="F1225" s="182">
        <f>Cartilha_GLOBAL!$F1225</f>
        <v>909.86</v>
      </c>
      <c r="G1225" s="108"/>
      <c r="H1225" s="107">
        <f t="shared" si="73"/>
        <v>0</v>
      </c>
      <c r="I1225" s="143">
        <f t="shared" si="74"/>
        <v>0</v>
      </c>
      <c r="J1225" s="142"/>
      <c r="K1225" s="146"/>
      <c r="L1225" s="7" t="str">
        <f t="shared" si="75"/>
        <v/>
      </c>
      <c r="M1225" s="7" t="str">
        <f t="shared" si="76"/>
        <v/>
      </c>
      <c r="N1225" s="7" t="str">
        <f>Cartilha_GLOBAL!N1225</f>
        <v/>
      </c>
      <c r="O1225" s="144"/>
      <c r="Q1225" s="151"/>
      <c r="R1225" s="152">
        <v>0</v>
      </c>
      <c r="T1225" s="153">
        <f>IF(Cartilha_GLOBAL!R1225=0,0,IF(Cartilha_GLOBAL!R1225&gt;0,"c","b"))</f>
        <v>0</v>
      </c>
    </row>
    <row r="1226" ht="22.5" hidden="1" spans="1:20">
      <c r="A1226" s="158">
        <f>Cartilha_GLOBAL!A1226</f>
        <v>100335</v>
      </c>
      <c r="B1226" s="94" t="str">
        <f>Cartilha_GLOBAL!B1226</f>
        <v>SINAPI</v>
      </c>
      <c r="C1226" s="104" t="str">
        <f>Cartilha_GLOBAL!C1226</f>
        <v>CONTENÇÃO EM PERFIL PRANCHADO COM PRANCHÃO DE MADEIRA, PERFIS ESPAÇADOS A 2 M PARA 2 OU MAIS SUBSOLOS. AF_07/2019</v>
      </c>
      <c r="D1226" s="94" t="str">
        <f>Cartilha_GLOBAL!D1226</f>
        <v>M2</v>
      </c>
      <c r="E1226" s="105">
        <f>Cartilha_GLOBAL!$E1226</f>
        <v>460.69</v>
      </c>
      <c r="F1226" s="182">
        <f>Cartilha_GLOBAL!$F1226</f>
        <v>565.45</v>
      </c>
      <c r="G1226" s="108"/>
      <c r="H1226" s="107">
        <f t="shared" si="73"/>
        <v>0</v>
      </c>
      <c r="I1226" s="143">
        <f t="shared" si="74"/>
        <v>0</v>
      </c>
      <c r="J1226" s="142"/>
      <c r="K1226" s="145"/>
      <c r="L1226" s="7" t="str">
        <f t="shared" si="75"/>
        <v/>
      </c>
      <c r="M1226" s="7" t="str">
        <f t="shared" si="76"/>
        <v/>
      </c>
      <c r="N1226" s="7" t="str">
        <f>Cartilha_GLOBAL!N1226</f>
        <v/>
      </c>
      <c r="O1226" s="144"/>
      <c r="Q1226" s="151"/>
      <c r="R1226" s="152">
        <v>0</v>
      </c>
      <c r="T1226" s="153">
        <f>IF(Cartilha_GLOBAL!R1226=0,0,IF(Cartilha_GLOBAL!R1226&gt;0,"c","b"))</f>
        <v>0</v>
      </c>
    </row>
    <row r="1227" ht="22.5" hidden="1" spans="1:20">
      <c r="A1227" s="158">
        <f>Cartilha_GLOBAL!A1227</f>
        <v>100341</v>
      </c>
      <c r="B1227" s="94" t="str">
        <f>Cartilha_GLOBAL!B1227</f>
        <v>SINAPI</v>
      </c>
      <c r="C1227" s="104" t="str">
        <f>Cartilha_GLOBAL!C1227</f>
        <v>FABRICAÇÃO, MONTAGEM E DESMONTAGEM DE FÔRMA PARA CORTINA DE CONTENÇÃO, EM CHAPA DE MADEIRA COMPENSADA PLASTIFICADA, E = 18 MM, 10 UTILIZAÇÕES. AF_07/2019</v>
      </c>
      <c r="D1227" s="94" t="str">
        <f>Cartilha_GLOBAL!D1227</f>
        <v>M2</v>
      </c>
      <c r="E1227" s="105">
        <f>Cartilha_GLOBAL!$E1227</f>
        <v>39.27</v>
      </c>
      <c r="F1227" s="182">
        <f>Cartilha_GLOBAL!$F1227</f>
        <v>48.2</v>
      </c>
      <c r="G1227" s="108"/>
      <c r="H1227" s="107">
        <f t="shared" si="73"/>
        <v>0</v>
      </c>
      <c r="I1227" s="143">
        <f t="shared" si="74"/>
        <v>0</v>
      </c>
      <c r="J1227" s="142"/>
      <c r="K1227" s="145"/>
      <c r="L1227" s="7" t="str">
        <f t="shared" si="75"/>
        <v/>
      </c>
      <c r="M1227" s="7" t="str">
        <f t="shared" si="76"/>
        <v/>
      </c>
      <c r="N1227" s="7" t="str">
        <f>Cartilha_GLOBAL!N1227</f>
        <v/>
      </c>
      <c r="O1227" s="144"/>
      <c r="Q1227" s="151"/>
      <c r="R1227" s="152">
        <v>0</v>
      </c>
      <c r="T1227" s="153">
        <f>IF(Cartilha_GLOBAL!R1227=0,0,IF(Cartilha_GLOBAL!R1227&gt;0,"c","b"))</f>
        <v>0</v>
      </c>
    </row>
    <row r="1228" ht="22.5" hidden="1" spans="1:20">
      <c r="A1228" s="158">
        <f>Cartilha_GLOBAL!A1228</f>
        <v>100342</v>
      </c>
      <c r="B1228" s="94" t="str">
        <f>Cartilha_GLOBAL!B1228</f>
        <v>SINAPI</v>
      </c>
      <c r="C1228" s="104" t="str">
        <f>Cartilha_GLOBAL!C1228</f>
        <v>ARMAÇÃO DE CORTINA DE CONTENÇÃO EM CONCRETO ARMADO, COM AÇO CA-50 DE 6,3 MM - MONTAGEM. AF_07/2019</v>
      </c>
      <c r="D1228" s="94" t="str">
        <f>Cartilha_GLOBAL!D1228</f>
        <v>KG</v>
      </c>
      <c r="E1228" s="105">
        <f>Cartilha_GLOBAL!$E1228</f>
        <v>15.43</v>
      </c>
      <c r="F1228" s="182">
        <f>Cartilha_GLOBAL!$F1228</f>
        <v>18.94</v>
      </c>
      <c r="G1228" s="108"/>
      <c r="H1228" s="107">
        <f t="shared" si="73"/>
        <v>0</v>
      </c>
      <c r="I1228" s="143">
        <f t="shared" si="74"/>
        <v>0</v>
      </c>
      <c r="J1228" s="142"/>
      <c r="K1228" s="145"/>
      <c r="L1228" s="7" t="str">
        <f t="shared" si="75"/>
        <v/>
      </c>
      <c r="M1228" s="7" t="str">
        <f t="shared" si="76"/>
        <v/>
      </c>
      <c r="N1228" s="7" t="str">
        <f>Cartilha_GLOBAL!N1228</f>
        <v/>
      </c>
      <c r="O1228" s="144"/>
      <c r="Q1228" s="151"/>
      <c r="R1228" s="152">
        <v>0</v>
      </c>
      <c r="T1228" s="153">
        <f>IF(Cartilha_GLOBAL!R1228=0,0,IF(Cartilha_GLOBAL!R1228&gt;0,"c","b"))</f>
        <v>0</v>
      </c>
    </row>
    <row r="1229" ht="22.5" hidden="1" spans="1:20">
      <c r="A1229" s="158">
        <f>Cartilha_GLOBAL!A1229</f>
        <v>100343</v>
      </c>
      <c r="B1229" s="94" t="str">
        <f>Cartilha_GLOBAL!B1229</f>
        <v>SINAPI</v>
      </c>
      <c r="C1229" s="104" t="str">
        <f>Cartilha_GLOBAL!C1229</f>
        <v>ARMAÇÃO DE CORTINA DE CONTENÇÃO EM CONCRETO ARMADO, COM AÇO CA-50 DE 8 MM - MONTAGEM. AF_07/2019</v>
      </c>
      <c r="D1229" s="94" t="str">
        <f>Cartilha_GLOBAL!D1229</f>
        <v>KG</v>
      </c>
      <c r="E1229" s="105">
        <f>Cartilha_GLOBAL!$E1229</f>
        <v>14.25</v>
      </c>
      <c r="F1229" s="182">
        <f>Cartilha_GLOBAL!$F1229</f>
        <v>17.49</v>
      </c>
      <c r="G1229" s="108"/>
      <c r="H1229" s="107">
        <f t="shared" si="73"/>
        <v>0</v>
      </c>
      <c r="I1229" s="143">
        <f t="shared" si="74"/>
        <v>0</v>
      </c>
      <c r="J1229" s="142"/>
      <c r="K1229" s="145"/>
      <c r="L1229" s="7" t="str">
        <f t="shared" si="75"/>
        <v/>
      </c>
      <c r="M1229" s="7" t="str">
        <f t="shared" si="76"/>
        <v/>
      </c>
      <c r="N1229" s="7" t="str">
        <f>Cartilha_GLOBAL!N1229</f>
        <v/>
      </c>
      <c r="O1229" s="144"/>
      <c r="Q1229" s="151"/>
      <c r="R1229" s="152">
        <v>0</v>
      </c>
      <c r="T1229" s="153">
        <f>IF(Cartilha_GLOBAL!R1229=0,0,IF(Cartilha_GLOBAL!R1229&gt;0,"c","b"))</f>
        <v>0</v>
      </c>
    </row>
    <row r="1230" ht="22.5" hidden="1" spans="1:20">
      <c r="A1230" s="158">
        <f>Cartilha_GLOBAL!A1230</f>
        <v>100344</v>
      </c>
      <c r="B1230" s="94" t="str">
        <f>Cartilha_GLOBAL!B1230</f>
        <v>SINAPI</v>
      </c>
      <c r="C1230" s="104" t="str">
        <f>Cartilha_GLOBAL!C1230</f>
        <v>ARMAÇÃO DE CORTINA DE CONTENÇÃO EM CONCRETO ARMADO, COM AÇO CA-50 DE 10 MM - MONTAGEM. AF_07/2019</v>
      </c>
      <c r="D1230" s="94" t="str">
        <f>Cartilha_GLOBAL!D1230</f>
        <v>KG</v>
      </c>
      <c r="E1230" s="105">
        <f>Cartilha_GLOBAL!$E1230</f>
        <v>12.62</v>
      </c>
      <c r="F1230" s="182">
        <f>Cartilha_GLOBAL!$F1230</f>
        <v>15.49</v>
      </c>
      <c r="G1230" s="108"/>
      <c r="H1230" s="107">
        <f t="shared" si="73"/>
        <v>0</v>
      </c>
      <c r="I1230" s="143">
        <f t="shared" si="74"/>
        <v>0</v>
      </c>
      <c r="J1230" s="142"/>
      <c r="K1230" s="145"/>
      <c r="L1230" s="7" t="str">
        <f t="shared" si="75"/>
        <v/>
      </c>
      <c r="M1230" s="7" t="str">
        <f t="shared" si="76"/>
        <v/>
      </c>
      <c r="N1230" s="7" t="str">
        <f>Cartilha_GLOBAL!N1230</f>
        <v/>
      </c>
      <c r="O1230" s="144"/>
      <c r="Q1230" s="151"/>
      <c r="R1230" s="152">
        <v>0</v>
      </c>
      <c r="T1230" s="153">
        <f>IF(Cartilha_GLOBAL!R1230=0,0,IF(Cartilha_GLOBAL!R1230&gt;0,"c","b"))</f>
        <v>0</v>
      </c>
    </row>
    <row r="1231" ht="22.5" hidden="1" spans="1:20">
      <c r="A1231" s="158">
        <f>Cartilha_GLOBAL!A1231</f>
        <v>100345</v>
      </c>
      <c r="B1231" s="94" t="str">
        <f>Cartilha_GLOBAL!B1231</f>
        <v>SINAPI</v>
      </c>
      <c r="C1231" s="104" t="str">
        <f>Cartilha_GLOBAL!C1231</f>
        <v>ARMAÇÃO DE CORTINA DE CONTENÇÃO EM CONCRETO ARMADO, COM AÇO CA-50 DE 12,5 MM - MONTAGEM. AF_07/2019</v>
      </c>
      <c r="D1231" s="94" t="str">
        <f>Cartilha_GLOBAL!D1231</f>
        <v>KG</v>
      </c>
      <c r="E1231" s="105">
        <f>Cartilha_GLOBAL!$E1231</f>
        <v>10.63</v>
      </c>
      <c r="F1231" s="182">
        <f>Cartilha_GLOBAL!$F1231</f>
        <v>13.05</v>
      </c>
      <c r="G1231" s="108"/>
      <c r="H1231" s="107">
        <f t="shared" si="73"/>
        <v>0</v>
      </c>
      <c r="I1231" s="143">
        <f t="shared" si="74"/>
        <v>0</v>
      </c>
      <c r="J1231" s="142"/>
      <c r="K1231" s="145"/>
      <c r="L1231" s="7" t="str">
        <f t="shared" si="75"/>
        <v/>
      </c>
      <c r="M1231" s="7" t="str">
        <f t="shared" si="76"/>
        <v/>
      </c>
      <c r="N1231" s="7" t="str">
        <f>Cartilha_GLOBAL!N1231</f>
        <v/>
      </c>
      <c r="O1231" s="144"/>
      <c r="Q1231" s="151"/>
      <c r="R1231" s="152">
        <v>0</v>
      </c>
      <c r="T1231" s="153">
        <f>IF(Cartilha_GLOBAL!R1231=0,0,IF(Cartilha_GLOBAL!R1231&gt;0,"c","b"))</f>
        <v>0</v>
      </c>
    </row>
    <row r="1232" ht="22.5" hidden="1" spans="1:20">
      <c r="A1232" s="158">
        <f>Cartilha_GLOBAL!A1232</f>
        <v>100346</v>
      </c>
      <c r="B1232" s="94" t="str">
        <f>Cartilha_GLOBAL!B1232</f>
        <v>SINAPI</v>
      </c>
      <c r="C1232" s="104" t="str">
        <f>Cartilha_GLOBAL!C1232</f>
        <v>ARMAÇÃO DE CORTINA DE CONTENÇÃO EM CONCRETO ARMADO, COM AÇO CA-50 DE 16 MM - MONTAGEM. AF_07/2019</v>
      </c>
      <c r="D1232" s="94" t="str">
        <f>Cartilha_GLOBAL!D1232</f>
        <v>KG</v>
      </c>
      <c r="E1232" s="105">
        <f>Cartilha_GLOBAL!$E1232</f>
        <v>9.97</v>
      </c>
      <c r="F1232" s="182">
        <f>Cartilha_GLOBAL!$F1232</f>
        <v>12.24</v>
      </c>
      <c r="G1232" s="108"/>
      <c r="H1232" s="107">
        <f t="shared" si="73"/>
        <v>0</v>
      </c>
      <c r="I1232" s="143">
        <f t="shared" si="74"/>
        <v>0</v>
      </c>
      <c r="J1232" s="142"/>
      <c r="K1232" s="145"/>
      <c r="L1232" s="7" t="str">
        <f t="shared" si="75"/>
        <v/>
      </c>
      <c r="M1232" s="7" t="str">
        <f t="shared" si="76"/>
        <v/>
      </c>
      <c r="N1232" s="7" t="str">
        <f>Cartilha_GLOBAL!N1232</f>
        <v/>
      </c>
      <c r="O1232" s="144"/>
      <c r="Q1232" s="151"/>
      <c r="R1232" s="152">
        <v>0</v>
      </c>
      <c r="T1232" s="153">
        <f>IF(Cartilha_GLOBAL!R1232=0,0,IF(Cartilha_GLOBAL!R1232&gt;0,"c","b"))</f>
        <v>0</v>
      </c>
    </row>
    <row r="1233" ht="22.5" hidden="1" spans="1:20">
      <c r="A1233" s="158">
        <f>Cartilha_GLOBAL!A1233</f>
        <v>100347</v>
      </c>
      <c r="B1233" s="94" t="str">
        <f>Cartilha_GLOBAL!B1233</f>
        <v>SINAPI</v>
      </c>
      <c r="C1233" s="104" t="str">
        <f>Cartilha_GLOBAL!C1233</f>
        <v>ARMAÇÃO DE CORTINA DE CONTENÇÃO EM CONCRETO ARMADO, COM AÇO CA-50 DE 20 MM - MONTAGEM. AF_07/2019</v>
      </c>
      <c r="D1233" s="94" t="str">
        <f>Cartilha_GLOBAL!D1233</f>
        <v>KG</v>
      </c>
      <c r="E1233" s="105">
        <f>Cartilha_GLOBAL!$E1233</f>
        <v>11.04</v>
      </c>
      <c r="F1233" s="182">
        <f>Cartilha_GLOBAL!$F1233</f>
        <v>13.55</v>
      </c>
      <c r="G1233" s="108"/>
      <c r="H1233" s="107">
        <f t="shared" si="73"/>
        <v>0</v>
      </c>
      <c r="I1233" s="143">
        <f t="shared" si="74"/>
        <v>0</v>
      </c>
      <c r="J1233" s="142"/>
      <c r="K1233" s="145"/>
      <c r="L1233" s="7" t="str">
        <f t="shared" si="75"/>
        <v/>
      </c>
      <c r="M1233" s="7" t="str">
        <f t="shared" si="76"/>
        <v/>
      </c>
      <c r="N1233" s="7" t="str">
        <f>Cartilha_GLOBAL!N1233</f>
        <v/>
      </c>
      <c r="O1233" s="144"/>
      <c r="Q1233" s="151"/>
      <c r="R1233" s="152">
        <v>0</v>
      </c>
      <c r="T1233" s="153">
        <f>IF(Cartilha_GLOBAL!R1233=0,0,IF(Cartilha_GLOBAL!R1233&gt;0,"c","b"))</f>
        <v>0</v>
      </c>
    </row>
    <row r="1234" ht="22.5" hidden="1" spans="1:20">
      <c r="A1234" s="158">
        <f>Cartilha_GLOBAL!A1234</f>
        <v>100348</v>
      </c>
      <c r="B1234" s="94" t="str">
        <f>Cartilha_GLOBAL!B1234</f>
        <v>SINAPI</v>
      </c>
      <c r="C1234" s="104" t="str">
        <f>Cartilha_GLOBAL!C1234</f>
        <v>ARMAÇÃO DE CORTINA DE CONTENÇÃO EM CONCRETO ARMADO, COM AÇO CA-50 DE 25 MM - MONTAGEM. AF_07/2019</v>
      </c>
      <c r="D1234" s="94" t="str">
        <f>Cartilha_GLOBAL!D1234</f>
        <v>KG</v>
      </c>
      <c r="E1234" s="105">
        <f>Cartilha_GLOBAL!$E1234</f>
        <v>10.73</v>
      </c>
      <c r="F1234" s="182">
        <f>Cartilha_GLOBAL!$F1234</f>
        <v>13.17</v>
      </c>
      <c r="G1234" s="108"/>
      <c r="H1234" s="107">
        <f t="shared" si="73"/>
        <v>0</v>
      </c>
      <c r="I1234" s="143">
        <f t="shared" si="74"/>
        <v>0</v>
      </c>
      <c r="J1234" s="142"/>
      <c r="K1234" s="145"/>
      <c r="L1234" s="7" t="str">
        <f t="shared" si="75"/>
        <v/>
      </c>
      <c r="M1234" s="7" t="str">
        <f t="shared" si="76"/>
        <v/>
      </c>
      <c r="N1234" s="7" t="str">
        <f>Cartilha_GLOBAL!N1234</f>
        <v/>
      </c>
      <c r="O1234" s="144"/>
      <c r="Q1234" s="151"/>
      <c r="R1234" s="152">
        <v>0</v>
      </c>
      <c r="T1234" s="153">
        <f>IF(Cartilha_GLOBAL!R1234=0,0,IF(Cartilha_GLOBAL!R1234&gt;0,"c","b"))</f>
        <v>0</v>
      </c>
    </row>
    <row r="1235" ht="22.5" hidden="1" spans="1:20">
      <c r="A1235" s="158">
        <f>Cartilha_GLOBAL!A1235</f>
        <v>100349</v>
      </c>
      <c r="B1235" s="94" t="str">
        <f>Cartilha_GLOBAL!B1235</f>
        <v>SINAPI</v>
      </c>
      <c r="C1235" s="104" t="str">
        <f>Cartilha_GLOBAL!C1235</f>
        <v>CONCRETAGEM DE CORTINA DE CONTENÇÃO, ATRAVÉS DE BOMBA   LANÇAMENTO, ADENSAMENTO E ACABAMENTO. AF_07/2019</v>
      </c>
      <c r="D1235" s="94" t="str">
        <f>Cartilha_GLOBAL!D1235</f>
        <v>M3</v>
      </c>
      <c r="E1235" s="105">
        <f>Cartilha_GLOBAL!$E1235</f>
        <v>554.71</v>
      </c>
      <c r="F1235" s="182">
        <f>Cartilha_GLOBAL!$F1235</f>
        <v>680.85</v>
      </c>
      <c r="G1235" s="108"/>
      <c r="H1235" s="107">
        <f t="shared" si="73"/>
        <v>0</v>
      </c>
      <c r="I1235" s="143">
        <f t="shared" si="74"/>
        <v>0</v>
      </c>
      <c r="J1235" s="142"/>
      <c r="K1235" s="145"/>
      <c r="L1235" s="7" t="str">
        <f t="shared" si="75"/>
        <v/>
      </c>
      <c r="M1235" s="7" t="str">
        <f t="shared" si="76"/>
        <v/>
      </c>
      <c r="N1235" s="7" t="str">
        <f>Cartilha_GLOBAL!N1235</f>
        <v/>
      </c>
      <c r="O1235" s="144"/>
      <c r="Q1235" s="151"/>
      <c r="R1235" s="152">
        <v>0</v>
      </c>
      <c r="T1235" s="153">
        <f>IF(Cartilha_GLOBAL!R1235=0,0,IF(Cartilha_GLOBAL!R1235&gt;0,"c","b"))</f>
        <v>0</v>
      </c>
    </row>
    <row r="1236" ht="12.75" hidden="1" spans="1:20">
      <c r="A1236" s="154" t="str">
        <f>Cartilha_GLOBAL!A1236</f>
        <v>2.5.5</v>
      </c>
      <c r="B1236" s="94">
        <f>Cartilha_GLOBAL!B1236</f>
        <v>0</v>
      </c>
      <c r="C1236" s="161" t="str">
        <f>Cartilha_GLOBAL!C1236</f>
        <v>ENSECADEIRA</v>
      </c>
      <c r="D1236" s="192">
        <f>Cartilha_GLOBAL!D1236</f>
        <v>0</v>
      </c>
      <c r="E1236" s="105">
        <f>Cartilha_GLOBAL!$E1236</f>
        <v>0</v>
      </c>
      <c r="F1236" s="168">
        <f>Cartilha_GLOBAL!$F1236</f>
        <v>0</v>
      </c>
      <c r="G1236" s="187"/>
      <c r="H1236" s="187">
        <f t="shared" si="73"/>
        <v>0</v>
      </c>
      <c r="I1236" s="188">
        <f t="shared" si="74"/>
        <v>0</v>
      </c>
      <c r="J1236" s="142"/>
      <c r="K1236" s="145" t="str">
        <f>IF(OR(SUM(I1236)&gt;0,SUM(I1236:I1236)&gt;0),"xx","")</f>
        <v/>
      </c>
      <c r="L1236" s="7" t="str">
        <f t="shared" si="75"/>
        <v/>
      </c>
      <c r="M1236" s="7" t="str">
        <f t="shared" si="76"/>
        <v/>
      </c>
      <c r="N1236" s="7" t="str">
        <f>Cartilha_GLOBAL!N1236</f>
        <v/>
      </c>
      <c r="O1236" s="144"/>
      <c r="Q1236" s="151"/>
      <c r="R1236" s="152">
        <v>0</v>
      </c>
      <c r="T1236" s="153">
        <f>IF(Cartilha_GLOBAL!R1236=0,0,IF(Cartilha_GLOBAL!R1236&gt;0,"c","b"))</f>
        <v>0</v>
      </c>
    </row>
    <row r="1237" ht="12.75" hidden="1" spans="1:20">
      <c r="A1237" s="154" t="str">
        <f>Cartilha_GLOBAL!A1237</f>
        <v>2.5.6</v>
      </c>
      <c r="B1237" s="94">
        <f>Cartilha_GLOBAL!B1237</f>
        <v>0</v>
      </c>
      <c r="C1237" s="161" t="str">
        <f>Cartilha_GLOBAL!C1237</f>
        <v>SOLO GRAMPEADO</v>
      </c>
      <c r="D1237" s="192">
        <f>Cartilha_GLOBAL!D1237</f>
        <v>0</v>
      </c>
      <c r="E1237" s="105">
        <f>Cartilha_GLOBAL!$E1237</f>
        <v>0</v>
      </c>
      <c r="F1237" s="168">
        <f>Cartilha_GLOBAL!$F1237</f>
        <v>0</v>
      </c>
      <c r="G1237" s="187"/>
      <c r="H1237" s="187">
        <f t="shared" si="73"/>
        <v>0</v>
      </c>
      <c r="I1237" s="188">
        <f t="shared" si="74"/>
        <v>0</v>
      </c>
      <c r="J1237" s="142"/>
      <c r="K1237" s="145" t="str">
        <f>IF(OR(SUM(I1238:I1257)&gt;0,SUM(I1238:I1257)&gt;0),"xx","")</f>
        <v/>
      </c>
      <c r="L1237" s="7" t="str">
        <f t="shared" si="75"/>
        <v/>
      </c>
      <c r="M1237" s="7" t="str">
        <f t="shared" si="76"/>
        <v/>
      </c>
      <c r="N1237" s="7" t="str">
        <f>Cartilha_GLOBAL!N1237</f>
        <v/>
      </c>
      <c r="O1237" s="144"/>
      <c r="Q1237" s="151"/>
      <c r="R1237" s="152">
        <v>0</v>
      </c>
      <c r="T1237" s="153">
        <f>IF(Cartilha_GLOBAL!R1237=0,0,IF(Cartilha_GLOBAL!R1237&gt;0,"c","b"))</f>
        <v>0</v>
      </c>
    </row>
    <row r="1238" ht="33.75" hidden="1" spans="1:20">
      <c r="A1238" s="158">
        <f>Cartilha_GLOBAL!A1238</f>
        <v>93952</v>
      </c>
      <c r="B1238" s="94" t="str">
        <f>Cartilha_GLOBAL!B1238</f>
        <v>SINAPI</v>
      </c>
      <c r="C1238" s="104" t="str">
        <f>Cartilha_GLOBAL!C1238</f>
        <v>EXECUÇÃO DE GRAMPO PARA SOLO GRAMPEADO COM COMPRIMENTO MENOR OU IGUAL A 4 M, DIÂMETRO DE 10 CM, PERFURAÇÃO COM EQUIPAMENTO MANUAL E ARMADURA COM DIÂMETRO DE 16 MM. AF_05/2016</v>
      </c>
      <c r="D1238" s="94" t="str">
        <f>Cartilha_GLOBAL!D1238</f>
        <v>M</v>
      </c>
      <c r="E1238" s="105">
        <f>Cartilha_GLOBAL!$E1238</f>
        <v>235.96</v>
      </c>
      <c r="F1238" s="182">
        <f>Cartilha_GLOBAL!$F1238</f>
        <v>289.62</v>
      </c>
      <c r="G1238" s="108"/>
      <c r="H1238" s="107">
        <f t="shared" si="73"/>
        <v>0</v>
      </c>
      <c r="I1238" s="143">
        <f t="shared" si="74"/>
        <v>0</v>
      </c>
      <c r="J1238" s="142"/>
      <c r="K1238" s="146"/>
      <c r="L1238" s="7" t="str">
        <f t="shared" si="75"/>
        <v/>
      </c>
      <c r="M1238" s="7" t="str">
        <f t="shared" si="76"/>
        <v/>
      </c>
      <c r="N1238" s="7" t="str">
        <f>Cartilha_GLOBAL!N1238</f>
        <v/>
      </c>
      <c r="O1238" s="144"/>
      <c r="Q1238" s="151"/>
      <c r="R1238" s="152">
        <v>0</v>
      </c>
      <c r="T1238" s="153">
        <f>IF(Cartilha_GLOBAL!R1238=0,0,IF(Cartilha_GLOBAL!R1238&gt;0,"c","b"))</f>
        <v>0</v>
      </c>
    </row>
    <row r="1239" ht="33.75" hidden="1" spans="1:20">
      <c r="A1239" s="158">
        <f>Cartilha_GLOBAL!A1239</f>
        <v>93953</v>
      </c>
      <c r="B1239" s="94" t="str">
        <f>Cartilha_GLOBAL!B1239</f>
        <v>SINAPI</v>
      </c>
      <c r="C1239" s="104" t="str">
        <f>Cartilha_GLOBAL!C1239</f>
        <v>EXECUÇÃO DE GRAMPO PARA SOLO GRAMPEADO COM COMPRIMENTO MAIOR QUE 4 M E MENOR OU IGUAL A 6 M, DIÂMETRO DE 10 CM, PERFURAÇÃO COM EQUIPAMENTO MANUAL E ARMADURA COM DIÂMETRO DE 16 MM. AF_05/2016</v>
      </c>
      <c r="D1239" s="94" t="str">
        <f>Cartilha_GLOBAL!D1239</f>
        <v>M</v>
      </c>
      <c r="E1239" s="105">
        <f>Cartilha_GLOBAL!$E1239</f>
        <v>217.93</v>
      </c>
      <c r="F1239" s="182">
        <f>Cartilha_GLOBAL!$F1239</f>
        <v>267.49</v>
      </c>
      <c r="G1239" s="108"/>
      <c r="H1239" s="107">
        <f t="shared" si="73"/>
        <v>0</v>
      </c>
      <c r="I1239" s="143">
        <f t="shared" si="74"/>
        <v>0</v>
      </c>
      <c r="J1239" s="142"/>
      <c r="K1239" s="146"/>
      <c r="L1239" s="7" t="str">
        <f t="shared" si="75"/>
        <v/>
      </c>
      <c r="M1239" s="7" t="str">
        <f t="shared" si="76"/>
        <v/>
      </c>
      <c r="N1239" s="7" t="str">
        <f>Cartilha_GLOBAL!N1239</f>
        <v/>
      </c>
      <c r="O1239" s="144"/>
      <c r="Q1239" s="151"/>
      <c r="R1239" s="152">
        <v>0</v>
      </c>
      <c r="T1239" s="153">
        <f>IF(Cartilha_GLOBAL!R1239=0,0,IF(Cartilha_GLOBAL!R1239&gt;0,"c","b"))</f>
        <v>0</v>
      </c>
    </row>
    <row r="1240" ht="33.75" hidden="1" spans="1:20">
      <c r="A1240" s="158">
        <f>Cartilha_GLOBAL!A1240</f>
        <v>93954</v>
      </c>
      <c r="B1240" s="94" t="str">
        <f>Cartilha_GLOBAL!B1240</f>
        <v>SINAPI</v>
      </c>
      <c r="C1240" s="104" t="str">
        <f>Cartilha_GLOBAL!C1240</f>
        <v>EXECUÇÃO DE GRAMPO PARA SOLO GRAMPEADO COM COMPRIMENTO MAIOR QUE 6 M E MENOR OU IGUAL A 8 M, DIÂMETRO DE 10 CM, PERFURAÇÃO COM EQUIPAMENTO MANUAL E ARMADURA COM DIÂMETRO DE 16 MM. AF_05/2016</v>
      </c>
      <c r="D1240" s="94" t="str">
        <f>Cartilha_GLOBAL!D1240</f>
        <v>M</v>
      </c>
      <c r="E1240" s="105">
        <f>Cartilha_GLOBAL!$E1240</f>
        <v>207.13</v>
      </c>
      <c r="F1240" s="182">
        <f>Cartilha_GLOBAL!$F1240</f>
        <v>254.23</v>
      </c>
      <c r="G1240" s="108"/>
      <c r="H1240" s="107">
        <f t="shared" ref="H1240:H1303" si="77">IF(G1240=0,0,F1240)</f>
        <v>0</v>
      </c>
      <c r="I1240" s="143">
        <f t="shared" ref="I1240:I1303" si="78">IF(ISBLANK(G1240),0,IF(R1240=0,ROUND(G1240*H1240,2),IF(R1240="b",ROUNDDOWN(G1240*H1240,2),ROUNDUP(G1240*H1240,2))))</f>
        <v>0</v>
      </c>
      <c r="J1240" s="142"/>
      <c r="K1240" s="146"/>
      <c r="L1240" s="7" t="str">
        <f t="shared" ref="L1240:L1303" si="79">IF(K1240="X","x",IF(K1240="xx","x",IF(I1240&gt;0,"x","")))</f>
        <v/>
      </c>
      <c r="M1240" s="7" t="str">
        <f t="shared" ref="M1240:M1303" si="80">IF(K1240="X","x",IF(K1240="xx","x",IF(I1240&gt;0,"x","")))</f>
        <v/>
      </c>
      <c r="N1240" s="7" t="str">
        <f>Cartilha_GLOBAL!N1240</f>
        <v/>
      </c>
      <c r="O1240" s="144"/>
      <c r="Q1240" s="151"/>
      <c r="R1240" s="152">
        <v>0</v>
      </c>
      <c r="T1240" s="153">
        <f>IF(Cartilha_GLOBAL!R1240=0,0,IF(Cartilha_GLOBAL!R1240&gt;0,"c","b"))</f>
        <v>0</v>
      </c>
    </row>
    <row r="1241" ht="33.75" hidden="1" spans="1:20">
      <c r="A1241" s="158">
        <f>Cartilha_GLOBAL!A1241</f>
        <v>93955</v>
      </c>
      <c r="B1241" s="94" t="str">
        <f>Cartilha_GLOBAL!B1241</f>
        <v>SINAPI</v>
      </c>
      <c r="C1241" s="104" t="str">
        <f>Cartilha_GLOBAL!C1241</f>
        <v>EXECUÇÃO DE GRAMPO PARA SOLO GRAMPEADO COM COMPRIMENTO MAIOR QUE 8 M E MENOR OU IGUAL A 10 M, DIÂMETRO DE 10 CM, PERFURAÇÃO COM EQUIPAMENTO MANUAL E ARMADURA COM DIÂMETRO DE 16 MM. AF_05/2016</v>
      </c>
      <c r="D1241" s="94" t="str">
        <f>Cartilha_GLOBAL!D1241</f>
        <v>M</v>
      </c>
      <c r="E1241" s="105">
        <f>Cartilha_GLOBAL!$E1241</f>
        <v>199.52</v>
      </c>
      <c r="F1241" s="182">
        <f>Cartilha_GLOBAL!$F1241</f>
        <v>244.89</v>
      </c>
      <c r="G1241" s="108"/>
      <c r="H1241" s="107">
        <f t="shared" si="77"/>
        <v>0</v>
      </c>
      <c r="I1241" s="143">
        <f t="shared" si="78"/>
        <v>0</v>
      </c>
      <c r="J1241" s="142"/>
      <c r="K1241" s="146"/>
      <c r="L1241" s="7" t="str">
        <f t="shared" si="79"/>
        <v/>
      </c>
      <c r="M1241" s="7" t="str">
        <f t="shared" si="80"/>
        <v/>
      </c>
      <c r="N1241" s="7" t="str">
        <f>Cartilha_GLOBAL!N1241</f>
        <v/>
      </c>
      <c r="O1241" s="144"/>
      <c r="Q1241" s="151"/>
      <c r="R1241" s="152">
        <v>0</v>
      </c>
      <c r="T1241" s="153">
        <f>IF(Cartilha_GLOBAL!R1241=0,0,IF(Cartilha_GLOBAL!R1241&gt;0,"c","b"))</f>
        <v>0</v>
      </c>
    </row>
    <row r="1242" ht="22.5" hidden="1" spans="1:20">
      <c r="A1242" s="158">
        <f>Cartilha_GLOBAL!A1242</f>
        <v>93956</v>
      </c>
      <c r="B1242" s="94" t="str">
        <f>Cartilha_GLOBAL!B1242</f>
        <v>SINAPI</v>
      </c>
      <c r="C1242" s="104" t="str">
        <f>Cartilha_GLOBAL!C1242</f>
        <v>EXECUÇÃO DE GRAMPO PARA SOLO GRAMPEADO COM COMPRIMENTO MAIOR QUE 10 M, DIÂMETRO DE 10 CM, PERFURAÇÃO COM EQUIPAMENTO MANUAL E ARMADURA COM DIÂMETRO DE 16 MM. AF_05/2016</v>
      </c>
      <c r="D1242" s="94" t="str">
        <f>Cartilha_GLOBAL!D1242</f>
        <v>M</v>
      </c>
      <c r="E1242" s="105">
        <f>Cartilha_GLOBAL!$E1242</f>
        <v>193.48</v>
      </c>
      <c r="F1242" s="182">
        <f>Cartilha_GLOBAL!$F1242</f>
        <v>237.48</v>
      </c>
      <c r="G1242" s="108"/>
      <c r="H1242" s="107">
        <f t="shared" si="77"/>
        <v>0</v>
      </c>
      <c r="I1242" s="143">
        <f t="shared" si="78"/>
        <v>0</v>
      </c>
      <c r="J1242" s="142"/>
      <c r="K1242" s="146"/>
      <c r="L1242" s="7" t="str">
        <f t="shared" si="79"/>
        <v/>
      </c>
      <c r="M1242" s="7" t="str">
        <f t="shared" si="80"/>
        <v/>
      </c>
      <c r="N1242" s="7" t="str">
        <f>Cartilha_GLOBAL!N1242</f>
        <v/>
      </c>
      <c r="O1242" s="144"/>
      <c r="Q1242" s="151"/>
      <c r="R1242" s="152">
        <v>0</v>
      </c>
      <c r="T1242" s="153">
        <f>IF(Cartilha_GLOBAL!R1242=0,0,IF(Cartilha_GLOBAL!R1242&gt;0,"c","b"))</f>
        <v>0</v>
      </c>
    </row>
    <row r="1243" ht="33.75" hidden="1" spans="1:20">
      <c r="A1243" s="158">
        <f>Cartilha_GLOBAL!A1243</f>
        <v>93957</v>
      </c>
      <c r="B1243" s="94" t="str">
        <f>Cartilha_GLOBAL!B1243</f>
        <v>SINAPI</v>
      </c>
      <c r="C1243" s="104" t="str">
        <f>Cartilha_GLOBAL!C1243</f>
        <v>EXECUÇÃO DE GRAMPO PARA SOLO GRAMPEADO COM COMPRIMENTO MENOR OU IGUAL A 4 M, DIÂMETRO DE 10 CM, PERFURAÇÃO COM EQUIPAMENTO MANUAL E ARMADURA COM DIÂMETRO DE 20 MM. AF_05/2016</v>
      </c>
      <c r="D1243" s="94" t="str">
        <f>Cartilha_GLOBAL!D1243</f>
        <v>M</v>
      </c>
      <c r="E1243" s="105">
        <f>Cartilha_GLOBAL!$E1243</f>
        <v>249.69</v>
      </c>
      <c r="F1243" s="182">
        <f>Cartilha_GLOBAL!$F1243</f>
        <v>306.47</v>
      </c>
      <c r="G1243" s="108"/>
      <c r="H1243" s="107">
        <f t="shared" si="77"/>
        <v>0</v>
      </c>
      <c r="I1243" s="143">
        <f t="shared" si="78"/>
        <v>0</v>
      </c>
      <c r="J1243" s="142"/>
      <c r="K1243" s="146"/>
      <c r="L1243" s="7" t="str">
        <f t="shared" si="79"/>
        <v/>
      </c>
      <c r="M1243" s="7" t="str">
        <f t="shared" si="80"/>
        <v/>
      </c>
      <c r="N1243" s="7" t="str">
        <f>Cartilha_GLOBAL!N1243</f>
        <v/>
      </c>
      <c r="O1243" s="144"/>
      <c r="Q1243" s="151"/>
      <c r="R1243" s="152">
        <v>0</v>
      </c>
      <c r="T1243" s="153">
        <f>IF(Cartilha_GLOBAL!R1243=0,0,IF(Cartilha_GLOBAL!R1243&gt;0,"c","b"))</f>
        <v>0</v>
      </c>
    </row>
    <row r="1244" ht="33.75" hidden="1" spans="1:20">
      <c r="A1244" s="158">
        <f>Cartilha_GLOBAL!A1244</f>
        <v>93958</v>
      </c>
      <c r="B1244" s="94" t="str">
        <f>Cartilha_GLOBAL!B1244</f>
        <v>SINAPI</v>
      </c>
      <c r="C1244" s="104" t="str">
        <f>Cartilha_GLOBAL!C1244</f>
        <v>EXECUÇÃO DE GRAMPO PARA SOLO GRAMPEADO COM COMPRIMENTO MAIOR QUE 4 M E MENOR OU IGUAL A 6 M, DIÂMETRO DE 10 CM, PERFURAÇÃO COM EQUIPAMENTO MANUAL E ARMADURA COM DIÂMETRO DE 20 MM. AF_05/2016</v>
      </c>
      <c r="D1244" s="94" t="str">
        <f>Cartilha_GLOBAL!D1244</f>
        <v>M</v>
      </c>
      <c r="E1244" s="105">
        <f>Cartilha_GLOBAL!$E1244</f>
        <v>230.65</v>
      </c>
      <c r="F1244" s="182">
        <f>Cartilha_GLOBAL!$F1244</f>
        <v>283.1</v>
      </c>
      <c r="G1244" s="108"/>
      <c r="H1244" s="107">
        <f t="shared" si="77"/>
        <v>0</v>
      </c>
      <c r="I1244" s="143">
        <f t="shared" si="78"/>
        <v>0</v>
      </c>
      <c r="J1244" s="142"/>
      <c r="K1244" s="146"/>
      <c r="L1244" s="7" t="str">
        <f t="shared" si="79"/>
        <v/>
      </c>
      <c r="M1244" s="7" t="str">
        <f t="shared" si="80"/>
        <v/>
      </c>
      <c r="N1244" s="7" t="str">
        <f>Cartilha_GLOBAL!N1244</f>
        <v/>
      </c>
      <c r="O1244" s="144"/>
      <c r="Q1244" s="151"/>
      <c r="R1244" s="152">
        <v>0</v>
      </c>
      <c r="T1244" s="153">
        <f>IF(Cartilha_GLOBAL!R1244=0,0,IF(Cartilha_GLOBAL!R1244&gt;0,"c","b"))</f>
        <v>0</v>
      </c>
    </row>
    <row r="1245" ht="33.75" hidden="1" spans="1:20">
      <c r="A1245" s="158">
        <f>Cartilha_GLOBAL!A1245</f>
        <v>93959</v>
      </c>
      <c r="B1245" s="94" t="str">
        <f>Cartilha_GLOBAL!B1245</f>
        <v>SINAPI</v>
      </c>
      <c r="C1245" s="104" t="str">
        <f>Cartilha_GLOBAL!C1245</f>
        <v>EXECUÇÃO DE GRAMPO PARA SOLO GRAMPEADO COM COMPRIMENTO MAIOR QUE 6 M E MENOR OU IGUAL A 8 M, DIÂMETRO DE 10 CM, PERFURAÇÃO COM EQUIPAMENTO MANUAL E ARMADURA COM DIÂMETRO DE 20 MM. AF_05/2016</v>
      </c>
      <c r="D1245" s="94" t="str">
        <f>Cartilha_GLOBAL!D1245</f>
        <v>M</v>
      </c>
      <c r="E1245" s="105">
        <f>Cartilha_GLOBAL!$E1245</f>
        <v>219.34</v>
      </c>
      <c r="F1245" s="182">
        <f>Cartilha_GLOBAL!$F1245</f>
        <v>269.22</v>
      </c>
      <c r="G1245" s="108"/>
      <c r="H1245" s="107">
        <f t="shared" si="77"/>
        <v>0</v>
      </c>
      <c r="I1245" s="143">
        <f t="shared" si="78"/>
        <v>0</v>
      </c>
      <c r="J1245" s="142"/>
      <c r="K1245" s="146"/>
      <c r="L1245" s="7" t="str">
        <f t="shared" si="79"/>
        <v/>
      </c>
      <c r="M1245" s="7" t="str">
        <f t="shared" si="80"/>
        <v/>
      </c>
      <c r="N1245" s="7" t="str">
        <f>Cartilha_GLOBAL!N1245</f>
        <v/>
      </c>
      <c r="O1245" s="144"/>
      <c r="Q1245" s="151"/>
      <c r="R1245" s="152">
        <v>0</v>
      </c>
      <c r="T1245" s="153">
        <f>IF(Cartilha_GLOBAL!R1245=0,0,IF(Cartilha_GLOBAL!R1245&gt;0,"c","b"))</f>
        <v>0</v>
      </c>
    </row>
    <row r="1246" ht="33.75" hidden="1" spans="1:20">
      <c r="A1246" s="158">
        <f>Cartilha_GLOBAL!A1246</f>
        <v>93960</v>
      </c>
      <c r="B1246" s="94" t="str">
        <f>Cartilha_GLOBAL!B1246</f>
        <v>SINAPI</v>
      </c>
      <c r="C1246" s="104" t="str">
        <f>Cartilha_GLOBAL!C1246</f>
        <v>EXECUÇÃO DE GRAMPO PARA SOLO GRAMPEADO COM COMPRIMENTO MAIOR QUE 8 M E MENOR OU IGUAL A 10 M, DIÂMETRO DE 10 CM, PERFURAÇÃO COM EQUIPAMENTO MANUAL E ARMADURA COM DIÂMETRO DE 20 MM. AF_05/2016</v>
      </c>
      <c r="D1246" s="94" t="str">
        <f>Cartilha_GLOBAL!D1246</f>
        <v>M</v>
      </c>
      <c r="E1246" s="105">
        <f>Cartilha_GLOBAL!$E1246</f>
        <v>211.4</v>
      </c>
      <c r="F1246" s="182">
        <f>Cartilha_GLOBAL!$F1246</f>
        <v>259.47</v>
      </c>
      <c r="G1246" s="108"/>
      <c r="H1246" s="107">
        <f t="shared" si="77"/>
        <v>0</v>
      </c>
      <c r="I1246" s="143">
        <f t="shared" si="78"/>
        <v>0</v>
      </c>
      <c r="J1246" s="142"/>
      <c r="K1246" s="146"/>
      <c r="L1246" s="7" t="str">
        <f t="shared" si="79"/>
        <v/>
      </c>
      <c r="M1246" s="7" t="str">
        <f t="shared" si="80"/>
        <v/>
      </c>
      <c r="N1246" s="7" t="str">
        <f>Cartilha_GLOBAL!N1246</f>
        <v/>
      </c>
      <c r="O1246" s="144"/>
      <c r="Q1246" s="151"/>
      <c r="R1246" s="152">
        <v>0</v>
      </c>
      <c r="T1246" s="153">
        <f>IF(Cartilha_GLOBAL!R1246=0,0,IF(Cartilha_GLOBAL!R1246&gt;0,"c","b"))</f>
        <v>0</v>
      </c>
    </row>
    <row r="1247" ht="22.5" hidden="1" spans="1:20">
      <c r="A1247" s="158">
        <f>Cartilha_GLOBAL!A1247</f>
        <v>93961</v>
      </c>
      <c r="B1247" s="94" t="str">
        <f>Cartilha_GLOBAL!B1247</f>
        <v>SINAPI</v>
      </c>
      <c r="C1247" s="104" t="str">
        <f>Cartilha_GLOBAL!C1247</f>
        <v>EXECUÇÃO DE GRAMPO PARA SOLO GRAMPEADO COM COMPRIMENTO MAIOR QUE 10 M, DIÂMETRO DE 10 CM, PERFURAÇÃO COM EQUIPAMENTO MANUAL E ARMADURA COM DIÂMETRO DE 20 MM. AF_05/2016</v>
      </c>
      <c r="D1247" s="94" t="str">
        <f>Cartilha_GLOBAL!D1247</f>
        <v>M</v>
      </c>
      <c r="E1247" s="105">
        <f>Cartilha_GLOBAL!$E1247</f>
        <v>205.17</v>
      </c>
      <c r="F1247" s="182">
        <f>Cartilha_GLOBAL!$F1247</f>
        <v>251.83</v>
      </c>
      <c r="G1247" s="108"/>
      <c r="H1247" s="107">
        <f t="shared" si="77"/>
        <v>0</v>
      </c>
      <c r="I1247" s="143">
        <f t="shared" si="78"/>
        <v>0</v>
      </c>
      <c r="J1247" s="142"/>
      <c r="K1247" s="146"/>
      <c r="L1247" s="7" t="str">
        <f t="shared" si="79"/>
        <v/>
      </c>
      <c r="M1247" s="7" t="str">
        <f t="shared" si="80"/>
        <v/>
      </c>
      <c r="N1247" s="7" t="str">
        <f>Cartilha_GLOBAL!N1247</f>
        <v/>
      </c>
      <c r="O1247" s="144"/>
      <c r="Q1247" s="151"/>
      <c r="R1247" s="152">
        <v>0</v>
      </c>
      <c r="T1247" s="153">
        <f>IF(Cartilha_GLOBAL!R1247=0,0,IF(Cartilha_GLOBAL!R1247&gt;0,"c","b"))</f>
        <v>0</v>
      </c>
    </row>
    <row r="1248" ht="22.5" hidden="1" spans="1:20">
      <c r="A1248" s="158">
        <f>Cartilha_GLOBAL!A1248</f>
        <v>93962</v>
      </c>
      <c r="B1248" s="94" t="str">
        <f>Cartilha_GLOBAL!B1248</f>
        <v>SINAPI</v>
      </c>
      <c r="C1248" s="104" t="str">
        <f>Cartilha_GLOBAL!C1248</f>
        <v>EXECUÇÃO DE GRAMPO PARA SOLO GRAMPEADO COM COMPRIMENTO MENOR OU IGUAL A 4 M, DIÂMETRO DE 7 CM, PERFURAÇÃO COM EQUIPAMENTO MANUAL E ARMADURA COM DIÂMETRO DE 16 MM. AF_05/2016</v>
      </c>
      <c r="D1248" s="94" t="str">
        <f>Cartilha_GLOBAL!D1248</f>
        <v>M</v>
      </c>
      <c r="E1248" s="105">
        <f>Cartilha_GLOBAL!$E1248</f>
        <v>222.6</v>
      </c>
      <c r="F1248" s="182">
        <f>Cartilha_GLOBAL!$F1248</f>
        <v>273.22</v>
      </c>
      <c r="G1248" s="108"/>
      <c r="H1248" s="107">
        <f t="shared" si="77"/>
        <v>0</v>
      </c>
      <c r="I1248" s="143">
        <f t="shared" si="78"/>
        <v>0</v>
      </c>
      <c r="J1248" s="142"/>
      <c r="K1248" s="146"/>
      <c r="L1248" s="7" t="str">
        <f t="shared" si="79"/>
        <v/>
      </c>
      <c r="M1248" s="7" t="str">
        <f t="shared" si="80"/>
        <v/>
      </c>
      <c r="N1248" s="7" t="str">
        <f>Cartilha_GLOBAL!N1248</f>
        <v/>
      </c>
      <c r="O1248" s="144"/>
      <c r="Q1248" s="151"/>
      <c r="R1248" s="152">
        <v>0</v>
      </c>
      <c r="T1248" s="153">
        <f>IF(Cartilha_GLOBAL!R1248=0,0,IF(Cartilha_GLOBAL!R1248&gt;0,"c","b"))</f>
        <v>0</v>
      </c>
    </row>
    <row r="1249" ht="33.75" hidden="1" spans="1:20">
      <c r="A1249" s="158">
        <f>Cartilha_GLOBAL!A1249</f>
        <v>93963</v>
      </c>
      <c r="B1249" s="94" t="str">
        <f>Cartilha_GLOBAL!B1249</f>
        <v>SINAPI</v>
      </c>
      <c r="C1249" s="104" t="str">
        <f>Cartilha_GLOBAL!C1249</f>
        <v>EXECUÇÃO DE GRAMPO PARA SOLO GRAMPEADO COM COMPRIMENTO MAIOR QUE 4 E MENOR OU IGUAL A 6 M, DIÂMETRO DE 7 CM, PERFURAÇÃO COM EQUIPAMENTO MANUAL E ARMADURA COM DIÂMETRO DE 16 MM. AF_05/2016</v>
      </c>
      <c r="D1249" s="94" t="str">
        <f>Cartilha_GLOBAL!D1249</f>
        <v>M</v>
      </c>
      <c r="E1249" s="105">
        <f>Cartilha_GLOBAL!$E1249</f>
        <v>204.64</v>
      </c>
      <c r="F1249" s="182">
        <f>Cartilha_GLOBAL!$F1249</f>
        <v>251.18</v>
      </c>
      <c r="G1249" s="108"/>
      <c r="H1249" s="107">
        <f t="shared" si="77"/>
        <v>0</v>
      </c>
      <c r="I1249" s="143">
        <f t="shared" si="78"/>
        <v>0</v>
      </c>
      <c r="J1249" s="142"/>
      <c r="K1249" s="146"/>
      <c r="L1249" s="7" t="str">
        <f t="shared" si="79"/>
        <v/>
      </c>
      <c r="M1249" s="7" t="str">
        <f t="shared" si="80"/>
        <v/>
      </c>
      <c r="N1249" s="7" t="str">
        <f>Cartilha_GLOBAL!N1249</f>
        <v/>
      </c>
      <c r="O1249" s="144"/>
      <c r="Q1249" s="151"/>
      <c r="R1249" s="152">
        <v>0</v>
      </c>
      <c r="T1249" s="153">
        <f>IF(Cartilha_GLOBAL!R1249=0,0,IF(Cartilha_GLOBAL!R1249&gt;0,"c","b"))</f>
        <v>0</v>
      </c>
    </row>
    <row r="1250" ht="33.75" hidden="1" spans="1:20">
      <c r="A1250" s="158">
        <f>Cartilha_GLOBAL!A1250</f>
        <v>93964</v>
      </c>
      <c r="B1250" s="94" t="str">
        <f>Cartilha_GLOBAL!B1250</f>
        <v>SINAPI</v>
      </c>
      <c r="C1250" s="104" t="str">
        <f>Cartilha_GLOBAL!C1250</f>
        <v>EXECUÇÃO DE GRAMPO PARA SOLO GRAMPEADO COM COMPRIMENTO MAIOR QUE 6 M E MENOR OU IGUAL A 8 M, DIÂMETRO DE 7 CM, PERFURAÇÃO COM EQUIPAMENTO MANUAL E ARMADURA COM DIÂMETRO DE 16 MM. AF_05/2016</v>
      </c>
      <c r="D1250" s="94" t="str">
        <f>Cartilha_GLOBAL!D1250</f>
        <v>M</v>
      </c>
      <c r="E1250" s="105">
        <f>Cartilha_GLOBAL!$E1250</f>
        <v>193.89</v>
      </c>
      <c r="F1250" s="182">
        <f>Cartilha_GLOBAL!$F1250</f>
        <v>237.98</v>
      </c>
      <c r="G1250" s="108"/>
      <c r="H1250" s="107">
        <f t="shared" si="77"/>
        <v>0</v>
      </c>
      <c r="I1250" s="143">
        <f t="shared" si="78"/>
        <v>0</v>
      </c>
      <c r="J1250" s="142"/>
      <c r="K1250" s="146"/>
      <c r="L1250" s="7" t="str">
        <f t="shared" si="79"/>
        <v/>
      </c>
      <c r="M1250" s="7" t="str">
        <f t="shared" si="80"/>
        <v/>
      </c>
      <c r="N1250" s="7" t="str">
        <f>Cartilha_GLOBAL!N1250</f>
        <v/>
      </c>
      <c r="O1250" s="144"/>
      <c r="Q1250" s="151"/>
      <c r="R1250" s="152">
        <v>0</v>
      </c>
      <c r="T1250" s="153">
        <f>IF(Cartilha_GLOBAL!R1250=0,0,IF(Cartilha_GLOBAL!R1250&gt;0,"c","b"))</f>
        <v>0</v>
      </c>
    </row>
    <row r="1251" ht="33.75" hidden="1" spans="1:20">
      <c r="A1251" s="158">
        <f>Cartilha_GLOBAL!A1251</f>
        <v>93965</v>
      </c>
      <c r="B1251" s="94" t="str">
        <f>Cartilha_GLOBAL!B1251</f>
        <v>SINAPI</v>
      </c>
      <c r="C1251" s="104" t="str">
        <f>Cartilha_GLOBAL!C1251</f>
        <v>EXECUÇÃO DE GRAMPO PARA SOLO GRAMPEADO COM COMPRIMENTO MAIOR QUE 8 M E MENOR OU IGUAL A 10 M, DIÂMETRO DE 7 CM, PERFURAÇÃO COM EQUIPAMENTO MANUAL E ARMADURA COM DIÂMETRO DE 16 MM. AF_05/2016</v>
      </c>
      <c r="D1251" s="94" t="str">
        <f>Cartilha_GLOBAL!D1251</f>
        <v>M</v>
      </c>
      <c r="E1251" s="105">
        <f>Cartilha_GLOBAL!$E1251</f>
        <v>183.18</v>
      </c>
      <c r="F1251" s="182">
        <f>Cartilha_GLOBAL!$F1251</f>
        <v>224.84</v>
      </c>
      <c r="G1251" s="108"/>
      <c r="H1251" s="107">
        <f t="shared" si="77"/>
        <v>0</v>
      </c>
      <c r="I1251" s="143">
        <f t="shared" si="78"/>
        <v>0</v>
      </c>
      <c r="J1251" s="142"/>
      <c r="K1251" s="146"/>
      <c r="L1251" s="7" t="str">
        <f t="shared" si="79"/>
        <v/>
      </c>
      <c r="M1251" s="7" t="str">
        <f t="shared" si="80"/>
        <v/>
      </c>
      <c r="N1251" s="7" t="str">
        <f>Cartilha_GLOBAL!N1251</f>
        <v/>
      </c>
      <c r="O1251" s="144"/>
      <c r="Q1251" s="151"/>
      <c r="R1251" s="152">
        <v>0</v>
      </c>
      <c r="T1251" s="153">
        <f>IF(Cartilha_GLOBAL!R1251=0,0,IF(Cartilha_GLOBAL!R1251&gt;0,"c","b"))</f>
        <v>0</v>
      </c>
    </row>
    <row r="1252" ht="22.5" hidden="1" spans="1:20">
      <c r="A1252" s="158">
        <f>Cartilha_GLOBAL!A1252</f>
        <v>93966</v>
      </c>
      <c r="B1252" s="94" t="str">
        <f>Cartilha_GLOBAL!B1252</f>
        <v>SINAPI</v>
      </c>
      <c r="C1252" s="104" t="str">
        <f>Cartilha_GLOBAL!C1252</f>
        <v>EXECUÇÃO DE GRAMPO PARA SOLO GRAMPEADO COM COMPRIMENTO MAIOR QUE 10 M, DIÂMETRO DE 7 CM, PERFURAÇÃO COM EQUIPAMENTO MANUAL E ARMADURA COM DIÂMETRO DE 16 MM. AF_05/2016</v>
      </c>
      <c r="D1252" s="94" t="str">
        <f>Cartilha_GLOBAL!D1252</f>
        <v>M</v>
      </c>
      <c r="E1252" s="105">
        <f>Cartilha_GLOBAL!$E1252</f>
        <v>180.34</v>
      </c>
      <c r="F1252" s="182">
        <f>Cartilha_GLOBAL!$F1252</f>
        <v>221.35</v>
      </c>
      <c r="G1252" s="108"/>
      <c r="H1252" s="107">
        <f t="shared" si="77"/>
        <v>0</v>
      </c>
      <c r="I1252" s="143">
        <f t="shared" si="78"/>
        <v>0</v>
      </c>
      <c r="J1252" s="142"/>
      <c r="K1252" s="146"/>
      <c r="L1252" s="7" t="str">
        <f t="shared" si="79"/>
        <v/>
      </c>
      <c r="M1252" s="7" t="str">
        <f t="shared" si="80"/>
        <v/>
      </c>
      <c r="N1252" s="7" t="str">
        <f>Cartilha_GLOBAL!N1252</f>
        <v/>
      </c>
      <c r="O1252" s="144"/>
      <c r="Q1252" s="151"/>
      <c r="R1252" s="152">
        <v>0</v>
      </c>
      <c r="T1252" s="153">
        <f>IF(Cartilha_GLOBAL!R1252=0,0,IF(Cartilha_GLOBAL!R1252&gt;0,"c","b"))</f>
        <v>0</v>
      </c>
    </row>
    <row r="1253" ht="22.5" hidden="1" spans="1:20">
      <c r="A1253" s="158">
        <f>Cartilha_GLOBAL!A1253</f>
        <v>93967</v>
      </c>
      <c r="B1253" s="94" t="str">
        <f>Cartilha_GLOBAL!B1253</f>
        <v>SINAPI</v>
      </c>
      <c r="C1253" s="104" t="str">
        <f>Cartilha_GLOBAL!C1253</f>
        <v>EXECUÇÃO DE GRAMPO PARA SOLO GRAMPEADO COM COMPRIMENTO MENOR OU IGUAL A 4 M, DIÂMETRO DE 7 CM, PERFURAÇÃO COM EQUIPAMENTO MANUAL E ARMADURA COM DIÂMETRO DE 20 MM. AF_05/2016</v>
      </c>
      <c r="D1253" s="94" t="str">
        <f>Cartilha_GLOBAL!D1253</f>
        <v>M</v>
      </c>
      <c r="E1253" s="105">
        <f>Cartilha_GLOBAL!$E1253</f>
        <v>236.34</v>
      </c>
      <c r="F1253" s="182">
        <f>Cartilha_GLOBAL!$F1253</f>
        <v>290.08</v>
      </c>
      <c r="G1253" s="108"/>
      <c r="H1253" s="107">
        <f t="shared" si="77"/>
        <v>0</v>
      </c>
      <c r="I1253" s="143">
        <f t="shared" si="78"/>
        <v>0</v>
      </c>
      <c r="J1253" s="142"/>
      <c r="K1253" s="146"/>
      <c r="L1253" s="7" t="str">
        <f t="shared" si="79"/>
        <v/>
      </c>
      <c r="M1253" s="7" t="str">
        <f t="shared" si="80"/>
        <v/>
      </c>
      <c r="N1253" s="7" t="str">
        <f>Cartilha_GLOBAL!N1253</f>
        <v/>
      </c>
      <c r="O1253" s="144"/>
      <c r="Q1253" s="151"/>
      <c r="R1253" s="152">
        <v>0</v>
      </c>
      <c r="T1253" s="153">
        <f>IF(Cartilha_GLOBAL!R1253=0,0,IF(Cartilha_GLOBAL!R1253&gt;0,"c","b"))</f>
        <v>0</v>
      </c>
    </row>
    <row r="1254" ht="33.75" hidden="1" spans="1:20">
      <c r="A1254" s="158">
        <f>Cartilha_GLOBAL!A1254</f>
        <v>93968</v>
      </c>
      <c r="B1254" s="94" t="str">
        <f>Cartilha_GLOBAL!B1254</f>
        <v>SINAPI</v>
      </c>
      <c r="C1254" s="104" t="str">
        <f>Cartilha_GLOBAL!C1254</f>
        <v>EXECUÇÃO DE GRAMPO PARA SOLO GRAMPEADO COM COMPRIMENTO MAIOR QUE 4 E MENOR OU IGUAL A 6 M, DIÂMETRO DE 7 CM, PERFURAÇÃO COM EQUIPAMENTO MANUAL E ARMADURA COM DIÂMETRO DE 20 MM. AF_05/2016</v>
      </c>
      <c r="D1254" s="94" t="str">
        <f>Cartilha_GLOBAL!D1254</f>
        <v>M</v>
      </c>
      <c r="E1254" s="105">
        <f>Cartilha_GLOBAL!$E1254</f>
        <v>217.35</v>
      </c>
      <c r="F1254" s="182">
        <f>Cartilha_GLOBAL!$F1254</f>
        <v>266.78</v>
      </c>
      <c r="G1254" s="108"/>
      <c r="H1254" s="107">
        <f t="shared" si="77"/>
        <v>0</v>
      </c>
      <c r="I1254" s="143">
        <f t="shared" si="78"/>
        <v>0</v>
      </c>
      <c r="J1254" s="142"/>
      <c r="K1254" s="146"/>
      <c r="L1254" s="7" t="str">
        <f t="shared" si="79"/>
        <v/>
      </c>
      <c r="M1254" s="7" t="str">
        <f t="shared" si="80"/>
        <v/>
      </c>
      <c r="N1254" s="7" t="str">
        <f>Cartilha_GLOBAL!N1254</f>
        <v/>
      </c>
      <c r="O1254" s="144"/>
      <c r="Q1254" s="151"/>
      <c r="R1254" s="152">
        <v>0</v>
      </c>
      <c r="T1254" s="153">
        <f>IF(Cartilha_GLOBAL!R1254=0,0,IF(Cartilha_GLOBAL!R1254&gt;0,"c","b"))</f>
        <v>0</v>
      </c>
    </row>
    <row r="1255" ht="33.75" hidden="1" spans="1:20">
      <c r="A1255" s="158">
        <f>Cartilha_GLOBAL!A1255</f>
        <v>93969</v>
      </c>
      <c r="B1255" s="94" t="str">
        <f>Cartilha_GLOBAL!B1255</f>
        <v>SINAPI</v>
      </c>
      <c r="C1255" s="104" t="str">
        <f>Cartilha_GLOBAL!C1255</f>
        <v>EXECUÇÃO DE GRAMPO PARA SOLO GRAMPEADO COM COMPRIMENTO MAIOR QUE 6 M E MENOR OU IGUAL A 8 M, DIÂMETRO DE 7 CM, PERFURAÇÃO COM EQUIPAMENTO MANUAL E ARMADURA COM DIÂMETRO DE 20 MM. AF_05/2016</v>
      </c>
      <c r="D1255" s="94" t="str">
        <f>Cartilha_GLOBAL!D1255</f>
        <v>M</v>
      </c>
      <c r="E1255" s="105">
        <f>Cartilha_GLOBAL!$E1255</f>
        <v>206.1</v>
      </c>
      <c r="F1255" s="182">
        <f>Cartilha_GLOBAL!$F1255</f>
        <v>252.97</v>
      </c>
      <c r="G1255" s="108"/>
      <c r="H1255" s="107">
        <f t="shared" si="77"/>
        <v>0</v>
      </c>
      <c r="I1255" s="143">
        <f t="shared" si="78"/>
        <v>0</v>
      </c>
      <c r="J1255" s="142"/>
      <c r="K1255" s="146"/>
      <c r="L1255" s="7" t="str">
        <f t="shared" si="79"/>
        <v/>
      </c>
      <c r="M1255" s="7" t="str">
        <f t="shared" si="80"/>
        <v/>
      </c>
      <c r="N1255" s="7" t="str">
        <f>Cartilha_GLOBAL!N1255</f>
        <v/>
      </c>
      <c r="O1255" s="144"/>
      <c r="Q1255" s="151"/>
      <c r="R1255" s="152">
        <v>0</v>
      </c>
      <c r="T1255" s="153">
        <f>IF(Cartilha_GLOBAL!R1255=0,0,IF(Cartilha_GLOBAL!R1255&gt;0,"c","b"))</f>
        <v>0</v>
      </c>
    </row>
    <row r="1256" ht="33.75" hidden="1" spans="1:20">
      <c r="A1256" s="158">
        <f>Cartilha_GLOBAL!A1256</f>
        <v>93970</v>
      </c>
      <c r="B1256" s="94" t="str">
        <f>Cartilha_GLOBAL!B1256</f>
        <v>SINAPI</v>
      </c>
      <c r="C1256" s="104" t="str">
        <f>Cartilha_GLOBAL!C1256</f>
        <v>EXECUÇÃO DE GRAMPO PARA SOLO GRAMPEADO COM COMPRIMENTO MAIOR QUE 8 MENOR OU IGUAL A 10 M, DIÂMETRO DE 7 CM, PERFURAÇÃO COM EQUIPAMENTO MANUAL E ARMADURA COM DIÂMETRO DE 20 MM. AF_05/2016</v>
      </c>
      <c r="D1256" s="94" t="str">
        <f>Cartilha_GLOBAL!D1256</f>
        <v>M</v>
      </c>
      <c r="E1256" s="105">
        <f>Cartilha_GLOBAL!$E1256</f>
        <v>198.2</v>
      </c>
      <c r="F1256" s="182">
        <f>Cartilha_GLOBAL!$F1256</f>
        <v>243.27</v>
      </c>
      <c r="G1256" s="108"/>
      <c r="H1256" s="107">
        <f t="shared" si="77"/>
        <v>0</v>
      </c>
      <c r="I1256" s="143">
        <f t="shared" si="78"/>
        <v>0</v>
      </c>
      <c r="J1256" s="142"/>
      <c r="K1256" s="146"/>
      <c r="L1256" s="7" t="str">
        <f t="shared" si="79"/>
        <v/>
      </c>
      <c r="M1256" s="7" t="str">
        <f t="shared" si="80"/>
        <v/>
      </c>
      <c r="N1256" s="7" t="str">
        <f>Cartilha_GLOBAL!N1256</f>
        <v/>
      </c>
      <c r="O1256" s="144"/>
      <c r="Q1256" s="151"/>
      <c r="R1256" s="152">
        <v>0</v>
      </c>
      <c r="T1256" s="153">
        <f>IF(Cartilha_GLOBAL!R1256=0,0,IF(Cartilha_GLOBAL!R1256&gt;0,"c","b"))</f>
        <v>0</v>
      </c>
    </row>
    <row r="1257" ht="22.5" hidden="1" spans="1:20">
      <c r="A1257" s="158">
        <f>Cartilha_GLOBAL!A1257</f>
        <v>93971</v>
      </c>
      <c r="B1257" s="94" t="str">
        <f>Cartilha_GLOBAL!B1257</f>
        <v>SINAPI</v>
      </c>
      <c r="C1257" s="104" t="str">
        <f>Cartilha_GLOBAL!C1257</f>
        <v>EXECUÇÃO DE GRAMPO PARA SOLO GRAMPEADO COM COMPRIMENTO MAIOR QUE 10 M, DIÂMETRO DE 7 CM, PERFURAÇÃO COM EQUIPAMENTO MANUAL E ARMADURA COM DIÂMETRO DE 20 MM. AF_05/2016</v>
      </c>
      <c r="D1257" s="94" t="str">
        <f>Cartilha_GLOBAL!D1257</f>
        <v>M</v>
      </c>
      <c r="E1257" s="105">
        <f>Cartilha_GLOBAL!$E1257</f>
        <v>185.53</v>
      </c>
      <c r="F1257" s="182">
        <f>Cartilha_GLOBAL!$F1257</f>
        <v>227.72</v>
      </c>
      <c r="G1257" s="108"/>
      <c r="H1257" s="107">
        <f t="shared" si="77"/>
        <v>0</v>
      </c>
      <c r="I1257" s="143">
        <f t="shared" si="78"/>
        <v>0</v>
      </c>
      <c r="J1257" s="142"/>
      <c r="K1257" s="146"/>
      <c r="L1257" s="7" t="str">
        <f t="shared" si="79"/>
        <v/>
      </c>
      <c r="M1257" s="7" t="str">
        <f t="shared" si="80"/>
        <v/>
      </c>
      <c r="N1257" s="7" t="str">
        <f>Cartilha_GLOBAL!N1257</f>
        <v/>
      </c>
      <c r="O1257" s="144"/>
      <c r="Q1257" s="151"/>
      <c r="R1257" s="152">
        <v>0</v>
      </c>
      <c r="T1257" s="153">
        <f>IF(Cartilha_GLOBAL!R1257=0,0,IF(Cartilha_GLOBAL!R1257&gt;0,"c","b"))</f>
        <v>0</v>
      </c>
    </row>
    <row r="1258" ht="12.75" hidden="1" spans="1:20">
      <c r="A1258" s="154" t="str">
        <f>Cartilha_GLOBAL!A1258</f>
        <v>2.6</v>
      </c>
      <c r="B1258" s="94">
        <f>Cartilha_GLOBAL!B1258</f>
        <v>0</v>
      </c>
      <c r="C1258" s="161" t="str">
        <f>Cartilha_GLOBAL!C1258</f>
        <v>AGREGADOS</v>
      </c>
      <c r="D1258" s="192">
        <f>Cartilha_GLOBAL!D1258</f>
        <v>0</v>
      </c>
      <c r="E1258" s="105">
        <f>Cartilha_GLOBAL!$E1258</f>
        <v>0</v>
      </c>
      <c r="F1258" s="168">
        <f>Cartilha_GLOBAL!$F1258</f>
        <v>0</v>
      </c>
      <c r="G1258" s="187"/>
      <c r="H1258" s="187">
        <f t="shared" si="77"/>
        <v>0</v>
      </c>
      <c r="I1258" s="188">
        <f t="shared" si="78"/>
        <v>0</v>
      </c>
      <c r="J1258" s="142"/>
      <c r="K1258" s="145" t="str">
        <f>IF(OR(SUM(I1258:I1260)&gt;0,SUM(I1258:I1260)&gt;0),"xx","")</f>
        <v/>
      </c>
      <c r="L1258" s="7" t="str">
        <f t="shared" si="79"/>
        <v/>
      </c>
      <c r="M1258" s="7" t="str">
        <f t="shared" si="80"/>
        <v/>
      </c>
      <c r="N1258" s="7" t="str">
        <f>Cartilha_GLOBAL!N1258</f>
        <v/>
      </c>
      <c r="O1258" s="144"/>
      <c r="Q1258" s="151"/>
      <c r="R1258" s="152">
        <v>0</v>
      </c>
      <c r="T1258" s="153">
        <f>IF(Cartilha_GLOBAL!R1258=0,0,IF(Cartilha_GLOBAL!R1258&gt;0,"c","b"))</f>
        <v>0</v>
      </c>
    </row>
    <row r="1259" ht="12.75" hidden="1" spans="1:20">
      <c r="A1259" s="154" t="str">
        <f>Cartilha_GLOBAL!A1259</f>
        <v>2.6.1</v>
      </c>
      <c r="B1259" s="94">
        <f>Cartilha_GLOBAL!B1259</f>
        <v>0</v>
      </c>
      <c r="C1259" s="161" t="str">
        <f>Cartilha_GLOBAL!C1259</f>
        <v>AREIA</v>
      </c>
      <c r="D1259" s="192">
        <f>Cartilha_GLOBAL!D1259</f>
        <v>0</v>
      </c>
      <c r="E1259" s="105">
        <f>Cartilha_GLOBAL!$E1259</f>
        <v>0</v>
      </c>
      <c r="F1259" s="168">
        <f>Cartilha_GLOBAL!$F1259</f>
        <v>0</v>
      </c>
      <c r="G1259" s="187"/>
      <c r="H1259" s="187">
        <f t="shared" si="77"/>
        <v>0</v>
      </c>
      <c r="I1259" s="188">
        <f t="shared" si="78"/>
        <v>0</v>
      </c>
      <c r="J1259" s="142"/>
      <c r="K1259" s="145" t="str">
        <f>IF(OR(SUM(I1259)&gt;0,SUM(I1259:I1259)&gt;0),"xx","")</f>
        <v/>
      </c>
      <c r="L1259" s="7" t="str">
        <f t="shared" si="79"/>
        <v/>
      </c>
      <c r="M1259" s="7" t="str">
        <f t="shared" si="80"/>
        <v/>
      </c>
      <c r="N1259" s="7" t="str">
        <f>Cartilha_GLOBAL!N1259</f>
        <v/>
      </c>
      <c r="O1259" s="144"/>
      <c r="Q1259" s="151"/>
      <c r="R1259" s="152">
        <v>0</v>
      </c>
      <c r="T1259" s="153">
        <f>IF(Cartilha_GLOBAL!R1259=0,0,IF(Cartilha_GLOBAL!R1259&gt;0,"c","b"))</f>
        <v>0</v>
      </c>
    </row>
    <row r="1260" ht="12.75" hidden="1" spans="1:20">
      <c r="A1260" s="154" t="str">
        <f>Cartilha_GLOBAL!A1260</f>
        <v>2.6.2</v>
      </c>
      <c r="B1260" s="94">
        <f>Cartilha_GLOBAL!B1260</f>
        <v>0</v>
      </c>
      <c r="C1260" s="161" t="str">
        <f>Cartilha_GLOBAL!C1260</f>
        <v>BRITA</v>
      </c>
      <c r="D1260" s="192">
        <f>Cartilha_GLOBAL!D1260</f>
        <v>0</v>
      </c>
      <c r="E1260" s="105">
        <f>Cartilha_GLOBAL!$E1260</f>
        <v>0</v>
      </c>
      <c r="F1260" s="168">
        <f>Cartilha_GLOBAL!$F1260</f>
        <v>0</v>
      </c>
      <c r="G1260" s="187"/>
      <c r="H1260" s="187">
        <f t="shared" si="77"/>
        <v>0</v>
      </c>
      <c r="I1260" s="188">
        <f t="shared" si="78"/>
        <v>0</v>
      </c>
      <c r="J1260" s="142"/>
      <c r="K1260" s="145" t="str">
        <f>IF(OR(SUM(I1260)&gt;0,SUM(I1260:I1260)&gt;0),"xx","")</f>
        <v/>
      </c>
      <c r="L1260" s="7" t="str">
        <f t="shared" si="79"/>
        <v/>
      </c>
      <c r="M1260" s="7" t="str">
        <f t="shared" si="80"/>
        <v/>
      </c>
      <c r="N1260" s="7" t="str">
        <f>Cartilha_GLOBAL!N1260</f>
        <v/>
      </c>
      <c r="O1260" s="144"/>
      <c r="Q1260" s="151"/>
      <c r="R1260" s="152">
        <v>0</v>
      </c>
      <c r="T1260" s="153">
        <f>IF(Cartilha_GLOBAL!R1260=0,0,IF(Cartilha_GLOBAL!R1260&gt;0,"c","b"))</f>
        <v>0</v>
      </c>
    </row>
    <row r="1261" ht="12.75" spans="1:20">
      <c r="A1261" s="158" t="str">
        <f>Cartilha_GLOBAL!A1261</f>
        <v>x</v>
      </c>
      <c r="B1261" s="94">
        <f>Cartilha_GLOBAL!B1261</f>
        <v>0</v>
      </c>
      <c r="C1261" s="161" t="str">
        <f>Cartilha_GLOBAL!C1261</f>
        <v>SERVIÇOS EXTRAS - MOVIMENTO DE TERRA, DRENAGEM E ÁGUAS PLUVIAIS</v>
      </c>
      <c r="D1261" s="94">
        <f>Cartilha_GLOBAL!D1261</f>
        <v>0</v>
      </c>
      <c r="E1261" s="193">
        <f>Cartilha_GLOBAL!$E1261</f>
        <v>0</v>
      </c>
      <c r="F1261" s="182">
        <f>Cartilha_GLOBAL!$F1261</f>
        <v>0</v>
      </c>
      <c r="G1261" s="180"/>
      <c r="H1261" s="181">
        <f t="shared" si="77"/>
        <v>0</v>
      </c>
      <c r="I1261" s="186">
        <f t="shared" si="78"/>
        <v>0</v>
      </c>
      <c r="J1261" s="142"/>
      <c r="K1261" s="145" t="str">
        <f>IF(OR(SUM(I1262:I1326)&gt;0,SUM(I1262:I1326)&gt;0),"xx","")</f>
        <v>xx</v>
      </c>
      <c r="L1261" s="7" t="str">
        <f t="shared" si="79"/>
        <v>x</v>
      </c>
      <c r="M1261" s="7" t="str">
        <f>IF(K1261="X","x",IF(K1261="xx","x",IF(OR(D1261&gt;0,I1261&gt;0),"x","")))</f>
        <v>x</v>
      </c>
      <c r="N1261" s="7" t="str">
        <f>Cartilha_GLOBAL!N1261</f>
        <v>x</v>
      </c>
      <c r="O1261" s="144"/>
      <c r="Q1261" s="151"/>
      <c r="R1261" s="152">
        <v>0</v>
      </c>
      <c r="T1261" s="153">
        <f>IF(Cartilha_GLOBAL!R1261=0,0,IF(Cartilha_GLOBAL!R1261&gt;0,"c","b"))</f>
        <v>0</v>
      </c>
    </row>
    <row r="1262" ht="22.5" hidden="1" spans="1:20">
      <c r="A1262" s="158">
        <f>Cartilha_GLOBAL!A1262</f>
        <v>102687</v>
      </c>
      <c r="B1262" s="100" t="str">
        <f>Cartilha_GLOBAL!B1262</f>
        <v>SINAPI</v>
      </c>
      <c r="C1262" s="159" t="str">
        <f>Cartilha_GLOBAL!C1262</f>
        <v>DRENO PROFUNDO (SEÇÃO 0,50 X 1,50 M), COM TUBO DE CONCRETO SIMPLES POROSO, DN 200 MM, ENCHIMENTO COM BRITA, ENVOLVIDO COM MANTA GEOTÊXTIL. AF_07/2021</v>
      </c>
      <c r="D1262" s="166" t="str">
        <f>Cartilha_GLOBAL!D1262</f>
        <v>M</v>
      </c>
      <c r="E1262" s="167">
        <f>Cartilha_GLOBAL!$E1262</f>
        <v>146.3</v>
      </c>
      <c r="F1262" s="182">
        <f>Cartilha_GLOBAL!$F1262</f>
        <v>179.57</v>
      </c>
      <c r="G1262" s="108"/>
      <c r="H1262" s="107">
        <f t="shared" si="77"/>
        <v>0</v>
      </c>
      <c r="I1262" s="194">
        <f t="shared" si="78"/>
        <v>0</v>
      </c>
      <c r="J1262" s="142"/>
      <c r="K1262" s="146"/>
      <c r="L1262" s="7" t="str">
        <f t="shared" si="79"/>
        <v/>
      </c>
      <c r="M1262" s="7" t="str">
        <f t="shared" si="80"/>
        <v/>
      </c>
      <c r="N1262" s="7" t="str">
        <f>Cartilha_GLOBAL!N1262</f>
        <v/>
      </c>
      <c r="O1262" s="144"/>
      <c r="Q1262" s="151"/>
      <c r="R1262" s="152">
        <v>0</v>
      </c>
      <c r="T1262" s="153">
        <f>IF(Cartilha_GLOBAL!R1262=0,0,IF(Cartilha_GLOBAL!R1262&gt;0,"c","b"))</f>
        <v>0</v>
      </c>
    </row>
    <row r="1263" ht="22.5" spans="1:20">
      <c r="A1263" s="163">
        <f>Cartilha_GLOBAL!A1263</f>
        <v>89580</v>
      </c>
      <c r="B1263" s="164" t="str">
        <f>Cartilha_GLOBAL!B1263</f>
        <v>SINAPI</v>
      </c>
      <c r="C1263" s="165" t="str">
        <f>Cartilha_GLOBAL!C1263</f>
        <v>TUBO PVC, SÉRIE R, ÁGUA PLUVIAL, DN 150 MM, FORNECIDO E INSTALADO DE ÁGUAS PLUVIAIS. AF_12/2014</v>
      </c>
      <c r="D1263" s="166" t="str">
        <f>Cartilha_GLOBAL!D1263</f>
        <v>M</v>
      </c>
      <c r="E1263" s="167">
        <f>Cartilha_GLOBAL!$E1263</f>
        <v>70.33</v>
      </c>
      <c r="F1263" s="182">
        <f>Cartilha_GLOBAL!$F1263</f>
        <v>86.32</v>
      </c>
      <c r="G1263" s="108">
        <v>50.65</v>
      </c>
      <c r="H1263" s="107">
        <f t="shared" si="77"/>
        <v>86.32</v>
      </c>
      <c r="I1263" s="194">
        <f t="shared" si="78"/>
        <v>4372.11</v>
      </c>
      <c r="J1263" s="142"/>
      <c r="K1263" s="146"/>
      <c r="L1263" s="7" t="str">
        <f t="shared" si="79"/>
        <v>x</v>
      </c>
      <c r="M1263" s="7" t="str">
        <f t="shared" si="80"/>
        <v>x</v>
      </c>
      <c r="N1263" s="7" t="str">
        <f>Cartilha_GLOBAL!N1263</f>
        <v>x</v>
      </c>
      <c r="O1263" s="144"/>
      <c r="Q1263" s="151"/>
      <c r="R1263" s="152">
        <v>0</v>
      </c>
      <c r="T1263" s="153">
        <f>IF(Cartilha_GLOBAL!R1263=0,0,IF(Cartilha_GLOBAL!R1263&gt;0,"c","b"))</f>
        <v>0</v>
      </c>
    </row>
    <row r="1264" ht="12.75" hidden="1" spans="1:20">
      <c r="A1264" s="163">
        <f>Cartilha_GLOBAL!A1264</f>
        <v>93358</v>
      </c>
      <c r="B1264" s="164" t="str">
        <f>Cartilha_GLOBAL!B1264</f>
        <v>SINAPI</v>
      </c>
      <c r="C1264" s="165" t="str">
        <f>Cartilha_GLOBAL!C1264</f>
        <v>ESCAVAÇÃO MANUAL DE VALA COM PROFUNDIDADE MENOR OU IGUAL A 1,30 M. AF_02/2021 (Drenagem)</v>
      </c>
      <c r="D1264" s="166" t="str">
        <f>Cartilha_GLOBAL!D1264</f>
        <v>M3</v>
      </c>
      <c r="E1264" s="167">
        <f>Cartilha_GLOBAL!$E1264</f>
        <v>99.37</v>
      </c>
      <c r="F1264" s="182">
        <f>Cartilha_GLOBAL!$F1264</f>
        <v>121.97</v>
      </c>
      <c r="G1264" s="108"/>
      <c r="H1264" s="107">
        <f t="shared" si="77"/>
        <v>0</v>
      </c>
      <c r="I1264" s="194">
        <f t="shared" si="78"/>
        <v>0</v>
      </c>
      <c r="J1264" s="142"/>
      <c r="K1264" s="146"/>
      <c r="L1264" s="7" t="str">
        <f t="shared" si="79"/>
        <v/>
      </c>
      <c r="M1264" s="7" t="str">
        <f t="shared" si="80"/>
        <v/>
      </c>
      <c r="N1264" s="7" t="str">
        <f>Cartilha_GLOBAL!N1264</f>
        <v/>
      </c>
      <c r="O1264" s="144"/>
      <c r="Q1264" s="151"/>
      <c r="R1264" s="152">
        <v>0</v>
      </c>
      <c r="T1264" s="153">
        <f>IF(Cartilha_GLOBAL!R1264=0,0,IF(Cartilha_GLOBAL!R1264&gt;0,"c","b"))</f>
        <v>0</v>
      </c>
    </row>
    <row r="1265" ht="12.75" hidden="1" spans="1:20">
      <c r="A1265" s="163">
        <f>Cartilha_GLOBAL!A1265</f>
        <v>96995</v>
      </c>
      <c r="B1265" s="164" t="str">
        <f>Cartilha_GLOBAL!B1265</f>
        <v>SINAPI</v>
      </c>
      <c r="C1265" s="165" t="str">
        <f>Cartilha_GLOBAL!C1265</f>
        <v>REATERRO MANUAL APILOADO COM SOQUETE. AF_10/2017 (Drenagem)</v>
      </c>
      <c r="D1265" s="166" t="str">
        <f>Cartilha_GLOBAL!D1265</f>
        <v>M3</v>
      </c>
      <c r="E1265" s="167">
        <f>Cartilha_GLOBAL!$E1265</f>
        <v>60.25</v>
      </c>
      <c r="F1265" s="182">
        <f>Cartilha_GLOBAL!$F1265</f>
        <v>73.95</v>
      </c>
      <c r="G1265" s="108"/>
      <c r="H1265" s="107">
        <f t="shared" si="77"/>
        <v>0</v>
      </c>
      <c r="I1265" s="194">
        <f t="shared" si="78"/>
        <v>0</v>
      </c>
      <c r="J1265" s="142"/>
      <c r="K1265" s="146"/>
      <c r="L1265" s="7" t="str">
        <f t="shared" si="79"/>
        <v/>
      </c>
      <c r="M1265" s="7" t="str">
        <f t="shared" si="80"/>
        <v/>
      </c>
      <c r="N1265" s="7" t="str">
        <f>Cartilha_GLOBAL!N1265</f>
        <v/>
      </c>
      <c r="O1265" s="144"/>
      <c r="Q1265" s="151"/>
      <c r="R1265" s="152">
        <v>0</v>
      </c>
      <c r="T1265" s="153">
        <f>IF(Cartilha_GLOBAL!R1265=0,0,IF(Cartilha_GLOBAL!R1265&gt;0,"c","b"))</f>
        <v>0</v>
      </c>
    </row>
    <row r="1266" ht="23.25" spans="1:20">
      <c r="A1266" s="163" t="str">
        <f>Cartilha_GLOBAL!A1266</f>
        <v>COMPOSIÇÃO 55</v>
      </c>
      <c r="B1266" s="164" t="str">
        <f>Cartilha_GLOBAL!B1266</f>
        <v>COMPOSIÇÃO</v>
      </c>
      <c r="C1266" s="165" t="str">
        <f>Cartilha_GLOBAL!C1266</f>
        <v>EXECUÇÃO E COMPACTAÇÃO DE ATERRO COM SOLO PREDOMINANTEMENTE ARGILOSO - INCLUSIVE SOLO (ARGIILA, COM TRANSPORTE ATÉ 10KM), ESCAVAÇÃO, CARGA E TRANSPORTE. </v>
      </c>
      <c r="D1266" s="166" t="str">
        <f>Cartilha_GLOBAL!D1266</f>
        <v>M3</v>
      </c>
      <c r="E1266" s="167">
        <f>Cartilha_GLOBAL!$E1266</f>
        <v>64.47</v>
      </c>
      <c r="F1266" s="182">
        <f>Cartilha_GLOBAL!$F1266</f>
        <v>79.13</v>
      </c>
      <c r="G1266" s="108">
        <v>84.45</v>
      </c>
      <c r="H1266" s="107">
        <f t="shared" si="77"/>
        <v>79.13</v>
      </c>
      <c r="I1266" s="194">
        <f t="shared" si="78"/>
        <v>6682.53</v>
      </c>
      <c r="J1266" s="142"/>
      <c r="K1266" s="146"/>
      <c r="L1266" s="7" t="str">
        <f t="shared" si="79"/>
        <v>x</v>
      </c>
      <c r="M1266" s="7" t="str">
        <f t="shared" si="80"/>
        <v>x</v>
      </c>
      <c r="N1266" s="7" t="str">
        <f>Cartilha_GLOBAL!N1266</f>
        <v>x</v>
      </c>
      <c r="O1266" s="144"/>
      <c r="Q1266" s="151"/>
      <c r="R1266" s="152">
        <v>0</v>
      </c>
      <c r="T1266" s="153">
        <f>IF(Cartilha_GLOBAL!R1266=0,0,IF(Cartilha_GLOBAL!R1266&gt;0,"c","b"))</f>
        <v>0</v>
      </c>
    </row>
    <row r="1267" ht="12.75" hidden="1" spans="1:20">
      <c r="A1267" s="163" t="str">
        <f>Cartilha_GLOBAL!A1267</f>
        <v>COMPOSIÇÃO 54</v>
      </c>
      <c r="B1267" s="164" t="str">
        <f>Cartilha_GLOBAL!B1267</f>
        <v>COMPOSIÇÃO</v>
      </c>
      <c r="C1267" s="165" t="str">
        <f>Cartilha_GLOBAL!C1267</f>
        <v> GRELHA DE CONCRETO DE 30 CM, PARA AGUA PLUVIAL - FORNECIMENTO E INSTALAÇÃO </v>
      </c>
      <c r="D1267" s="166" t="str">
        <f>Cartilha_GLOBAL!D1267</f>
        <v>M</v>
      </c>
      <c r="E1267" s="167">
        <f>Cartilha_GLOBAL!$E1267</f>
        <v>86.18</v>
      </c>
      <c r="F1267" s="182">
        <f>Cartilha_GLOBAL!$F1267</f>
        <v>105.78</v>
      </c>
      <c r="G1267" s="108"/>
      <c r="H1267" s="107">
        <f t="shared" si="77"/>
        <v>0</v>
      </c>
      <c r="I1267" s="194">
        <f t="shared" si="78"/>
        <v>0</v>
      </c>
      <c r="J1267" s="142"/>
      <c r="K1267" s="146"/>
      <c r="L1267" s="7" t="str">
        <f t="shared" si="79"/>
        <v/>
      </c>
      <c r="M1267" s="7" t="str">
        <f t="shared" si="80"/>
        <v/>
      </c>
      <c r="N1267" s="7" t="str">
        <f>Cartilha_GLOBAL!N1267</f>
        <v/>
      </c>
      <c r="O1267" s="144"/>
      <c r="Q1267" s="151"/>
      <c r="R1267" s="152">
        <v>0</v>
      </c>
      <c r="T1267" s="153">
        <f>IF(Cartilha_GLOBAL!R1267=0,0,IF(Cartilha_GLOBAL!R1267&gt;0,"c","b"))</f>
        <v>0</v>
      </c>
    </row>
    <row r="1268" ht="22.5" hidden="1" spans="1:20">
      <c r="A1268" s="163" t="str">
        <f>Cartilha_GLOBAL!A1268</f>
        <v>COMPOSIÇÃO 43</v>
      </c>
      <c r="B1268" s="164" t="str">
        <f>Cartilha_GLOBAL!B1268</f>
        <v>COMPOSIÇÃO</v>
      </c>
      <c r="C1268" s="165" t="str">
        <f>Cartilha_GLOBAL!C1268</f>
        <v>CANALETA DE CONCRETO COM GELHA DE CONCRETO - TIPO MEIA CANA DIAMETRO DE 30 CM, PARA AGUA PLUVIAL - INCLUI ESCAVAÇÃO FORNECIMENTO E INSTALAÇÃO </v>
      </c>
      <c r="D1268" s="166" t="str">
        <f>Cartilha_GLOBAL!D1268</f>
        <v>M</v>
      </c>
      <c r="E1268" s="167">
        <f>Cartilha_GLOBAL!$E1268</f>
        <v>111.37</v>
      </c>
      <c r="F1268" s="182">
        <f>Cartilha_GLOBAL!$F1268</f>
        <v>136.7</v>
      </c>
      <c r="G1268" s="108"/>
      <c r="H1268" s="107">
        <f t="shared" si="77"/>
        <v>0</v>
      </c>
      <c r="I1268" s="194">
        <f t="shared" si="78"/>
        <v>0</v>
      </c>
      <c r="J1268" s="142"/>
      <c r="K1268" s="146"/>
      <c r="L1268" s="7" t="str">
        <f t="shared" si="79"/>
        <v/>
      </c>
      <c r="M1268" s="7" t="str">
        <f t="shared" si="80"/>
        <v/>
      </c>
      <c r="N1268" s="7" t="str">
        <f>Cartilha_GLOBAL!N1268</f>
        <v/>
      </c>
      <c r="O1268" s="144"/>
      <c r="Q1268" s="151"/>
      <c r="R1268" s="152">
        <v>0</v>
      </c>
      <c r="T1268" s="153">
        <f>IF(Cartilha_GLOBAL!R1268=0,0,IF(Cartilha_GLOBAL!R1268&gt;0,"c","b"))</f>
        <v>0</v>
      </c>
    </row>
    <row r="1269" ht="12.75" hidden="1" spans="1:20">
      <c r="A1269" s="163">
        <f>Cartilha_GLOBAL!A1269</f>
        <v>0</v>
      </c>
      <c r="B1269" s="164">
        <f>Cartilha_GLOBAL!B1269</f>
        <v>0</v>
      </c>
      <c r="C1269" s="165">
        <f>Cartilha_GLOBAL!C1269</f>
        <v>0</v>
      </c>
      <c r="D1269" s="166">
        <f>Cartilha_GLOBAL!D1269</f>
        <v>0</v>
      </c>
      <c r="E1269" s="167">
        <f>Cartilha_GLOBAL!$E1269</f>
        <v>0</v>
      </c>
      <c r="F1269" s="182">
        <f>Cartilha_GLOBAL!$F1269</f>
        <v>0</v>
      </c>
      <c r="G1269" s="108"/>
      <c r="H1269" s="107">
        <f t="shared" si="77"/>
        <v>0</v>
      </c>
      <c r="I1269" s="194">
        <f t="shared" si="78"/>
        <v>0</v>
      </c>
      <c r="J1269" s="142"/>
      <c r="K1269" s="146"/>
      <c r="L1269" s="7" t="str">
        <f t="shared" si="79"/>
        <v/>
      </c>
      <c r="M1269" s="7" t="str">
        <f t="shared" si="80"/>
        <v/>
      </c>
      <c r="N1269" s="7" t="str">
        <f>Cartilha_GLOBAL!N1269</f>
        <v/>
      </c>
      <c r="O1269" s="144"/>
      <c r="Q1269" s="151"/>
      <c r="R1269" s="152">
        <v>0</v>
      </c>
      <c r="T1269" s="153">
        <f>IF(Cartilha_GLOBAL!R1269=0,0,IF(Cartilha_GLOBAL!R1269&gt;0,"c","b"))</f>
        <v>0</v>
      </c>
    </row>
    <row r="1270" ht="12.75" hidden="1" spans="1:20">
      <c r="A1270" s="163">
        <f>Cartilha_GLOBAL!A1270</f>
        <v>0</v>
      </c>
      <c r="B1270" s="164">
        <f>Cartilha_GLOBAL!B1270</f>
        <v>0</v>
      </c>
      <c r="C1270" s="165">
        <f>Cartilha_GLOBAL!C1270</f>
        <v>0</v>
      </c>
      <c r="D1270" s="166">
        <f>Cartilha_GLOBAL!D1270</f>
        <v>0</v>
      </c>
      <c r="E1270" s="167">
        <f>Cartilha_GLOBAL!$E1270</f>
        <v>0</v>
      </c>
      <c r="F1270" s="182">
        <f>Cartilha_GLOBAL!$F1270</f>
        <v>0</v>
      </c>
      <c r="G1270" s="108"/>
      <c r="H1270" s="107">
        <f t="shared" si="77"/>
        <v>0</v>
      </c>
      <c r="I1270" s="194">
        <f t="shared" si="78"/>
        <v>0</v>
      </c>
      <c r="J1270" s="142"/>
      <c r="K1270" s="146"/>
      <c r="L1270" s="7" t="str">
        <f t="shared" si="79"/>
        <v/>
      </c>
      <c r="M1270" s="7" t="str">
        <f t="shared" si="80"/>
        <v/>
      </c>
      <c r="N1270" s="7" t="str">
        <f>Cartilha_GLOBAL!N1270</f>
        <v/>
      </c>
      <c r="O1270" s="144"/>
      <c r="Q1270" s="151"/>
      <c r="R1270" s="152">
        <v>0</v>
      </c>
      <c r="T1270" s="153">
        <f>IF(Cartilha_GLOBAL!R1270=0,0,IF(Cartilha_GLOBAL!R1270&gt;0,"c","b"))</f>
        <v>0</v>
      </c>
    </row>
    <row r="1271" ht="12.75" hidden="1" spans="1:20">
      <c r="A1271" s="163">
        <f>Cartilha_GLOBAL!A1271</f>
        <v>0</v>
      </c>
      <c r="B1271" s="164">
        <f>Cartilha_GLOBAL!B1271</f>
        <v>0</v>
      </c>
      <c r="C1271" s="165">
        <f>Cartilha_GLOBAL!C1271</f>
        <v>0</v>
      </c>
      <c r="D1271" s="166">
        <f>Cartilha_GLOBAL!D1271</f>
        <v>0</v>
      </c>
      <c r="E1271" s="167">
        <f>Cartilha_GLOBAL!$E1271</f>
        <v>0</v>
      </c>
      <c r="F1271" s="182">
        <f>Cartilha_GLOBAL!$F1271</f>
        <v>0</v>
      </c>
      <c r="G1271" s="108"/>
      <c r="H1271" s="107">
        <f t="shared" si="77"/>
        <v>0</v>
      </c>
      <c r="I1271" s="194">
        <f t="shared" si="78"/>
        <v>0</v>
      </c>
      <c r="J1271" s="142"/>
      <c r="K1271" s="146"/>
      <c r="L1271" s="7" t="str">
        <f t="shared" si="79"/>
        <v/>
      </c>
      <c r="M1271" s="7" t="str">
        <f t="shared" si="80"/>
        <v/>
      </c>
      <c r="N1271" s="7" t="str">
        <f>Cartilha_GLOBAL!N1271</f>
        <v/>
      </c>
      <c r="O1271" s="144"/>
      <c r="Q1271" s="151"/>
      <c r="R1271" s="152">
        <v>0</v>
      </c>
      <c r="T1271" s="153">
        <f>IF(Cartilha_GLOBAL!R1271=0,0,IF(Cartilha_GLOBAL!R1271&gt;0,"c","b"))</f>
        <v>0</v>
      </c>
    </row>
    <row r="1272" ht="12.75" hidden="1" spans="1:20">
      <c r="A1272" s="163">
        <f>Cartilha_GLOBAL!A1272</f>
        <v>0</v>
      </c>
      <c r="B1272" s="164">
        <f>Cartilha_GLOBAL!B1272</f>
        <v>0</v>
      </c>
      <c r="C1272" s="165">
        <f>Cartilha_GLOBAL!C1272</f>
        <v>0</v>
      </c>
      <c r="D1272" s="166">
        <f>Cartilha_GLOBAL!D1272</f>
        <v>0</v>
      </c>
      <c r="E1272" s="167">
        <f>Cartilha_GLOBAL!$E1272</f>
        <v>0</v>
      </c>
      <c r="F1272" s="182">
        <f>Cartilha_GLOBAL!$F1272</f>
        <v>0</v>
      </c>
      <c r="G1272" s="108"/>
      <c r="H1272" s="107">
        <f t="shared" si="77"/>
        <v>0</v>
      </c>
      <c r="I1272" s="194">
        <f t="shared" si="78"/>
        <v>0</v>
      </c>
      <c r="J1272" s="142"/>
      <c r="K1272" s="146"/>
      <c r="L1272" s="7" t="str">
        <f t="shared" si="79"/>
        <v/>
      </c>
      <c r="M1272" s="7" t="str">
        <f t="shared" si="80"/>
        <v/>
      </c>
      <c r="N1272" s="7" t="str">
        <f>Cartilha_GLOBAL!N1272</f>
        <v/>
      </c>
      <c r="O1272" s="144"/>
      <c r="Q1272" s="151"/>
      <c r="R1272" s="152">
        <v>0</v>
      </c>
      <c r="T1272" s="153">
        <f>IF(Cartilha_GLOBAL!R1272=0,0,IF(Cartilha_GLOBAL!R1272&gt;0,"c","b"))</f>
        <v>0</v>
      </c>
    </row>
    <row r="1273" ht="12.75" hidden="1" spans="1:20">
      <c r="A1273" s="163">
        <f>Cartilha_GLOBAL!A1273</f>
        <v>0</v>
      </c>
      <c r="B1273" s="164">
        <f>Cartilha_GLOBAL!B1273</f>
        <v>0</v>
      </c>
      <c r="C1273" s="165">
        <f>Cartilha_GLOBAL!C1273</f>
        <v>0</v>
      </c>
      <c r="D1273" s="166">
        <f>Cartilha_GLOBAL!D1273</f>
        <v>0</v>
      </c>
      <c r="E1273" s="167">
        <f>Cartilha_GLOBAL!$E1273</f>
        <v>0</v>
      </c>
      <c r="F1273" s="182">
        <f>Cartilha_GLOBAL!$F1273</f>
        <v>0</v>
      </c>
      <c r="G1273" s="108"/>
      <c r="H1273" s="107">
        <f t="shared" si="77"/>
        <v>0</v>
      </c>
      <c r="I1273" s="194">
        <f t="shared" si="78"/>
        <v>0</v>
      </c>
      <c r="J1273" s="142"/>
      <c r="K1273" s="146"/>
      <c r="L1273" s="7" t="str">
        <f t="shared" si="79"/>
        <v/>
      </c>
      <c r="M1273" s="7" t="str">
        <f t="shared" si="80"/>
        <v/>
      </c>
      <c r="N1273" s="7" t="str">
        <f>Cartilha_GLOBAL!N1273</f>
        <v/>
      </c>
      <c r="O1273" s="144"/>
      <c r="Q1273" s="151"/>
      <c r="R1273" s="152">
        <v>0</v>
      </c>
      <c r="T1273" s="153">
        <f>IF(Cartilha_GLOBAL!R1273=0,0,IF(Cartilha_GLOBAL!R1273&gt;0,"c","b"))</f>
        <v>0</v>
      </c>
    </row>
    <row r="1274" ht="12.75" hidden="1" spans="1:20">
      <c r="A1274" s="163">
        <f>Cartilha_GLOBAL!A1274</f>
        <v>0</v>
      </c>
      <c r="B1274" s="164">
        <f>Cartilha_GLOBAL!B1274</f>
        <v>0</v>
      </c>
      <c r="C1274" s="165">
        <f>Cartilha_GLOBAL!C1274</f>
        <v>0</v>
      </c>
      <c r="D1274" s="166">
        <f>Cartilha_GLOBAL!D1274</f>
        <v>0</v>
      </c>
      <c r="E1274" s="167">
        <f>Cartilha_GLOBAL!$E1274</f>
        <v>0</v>
      </c>
      <c r="F1274" s="182">
        <f>Cartilha_GLOBAL!$F1274</f>
        <v>0</v>
      </c>
      <c r="G1274" s="108"/>
      <c r="H1274" s="107">
        <f t="shared" si="77"/>
        <v>0</v>
      </c>
      <c r="I1274" s="194">
        <f t="shared" si="78"/>
        <v>0</v>
      </c>
      <c r="J1274" s="142"/>
      <c r="K1274" s="146"/>
      <c r="L1274" s="7" t="str">
        <f t="shared" si="79"/>
        <v/>
      </c>
      <c r="M1274" s="7" t="str">
        <f t="shared" si="80"/>
        <v/>
      </c>
      <c r="N1274" s="7" t="str">
        <f>Cartilha_GLOBAL!N1274</f>
        <v/>
      </c>
      <c r="O1274" s="144"/>
      <c r="Q1274" s="151"/>
      <c r="R1274" s="152">
        <v>0</v>
      </c>
      <c r="T1274" s="153">
        <f>IF(Cartilha_GLOBAL!R1274=0,0,IF(Cartilha_GLOBAL!R1274&gt;0,"c","b"))</f>
        <v>0</v>
      </c>
    </row>
    <row r="1275" ht="12.75" hidden="1" spans="1:20">
      <c r="A1275" s="163">
        <f>Cartilha_GLOBAL!A1275</f>
        <v>0</v>
      </c>
      <c r="B1275" s="164">
        <f>Cartilha_GLOBAL!B1275</f>
        <v>0</v>
      </c>
      <c r="C1275" s="165">
        <f>Cartilha_GLOBAL!C1275</f>
        <v>0</v>
      </c>
      <c r="D1275" s="166">
        <f>Cartilha_GLOBAL!D1275</f>
        <v>0</v>
      </c>
      <c r="E1275" s="167">
        <f>Cartilha_GLOBAL!$E1275</f>
        <v>0</v>
      </c>
      <c r="F1275" s="182">
        <f>Cartilha_GLOBAL!$F1275</f>
        <v>0</v>
      </c>
      <c r="G1275" s="108"/>
      <c r="H1275" s="107">
        <f t="shared" si="77"/>
        <v>0</v>
      </c>
      <c r="I1275" s="194">
        <f t="shared" si="78"/>
        <v>0</v>
      </c>
      <c r="J1275" s="142"/>
      <c r="K1275" s="146"/>
      <c r="L1275" s="7" t="str">
        <f t="shared" si="79"/>
        <v/>
      </c>
      <c r="M1275" s="7" t="str">
        <f t="shared" si="80"/>
        <v/>
      </c>
      <c r="N1275" s="7" t="str">
        <f>Cartilha_GLOBAL!N1275</f>
        <v/>
      </c>
      <c r="O1275" s="144"/>
      <c r="Q1275" s="151"/>
      <c r="R1275" s="152">
        <v>0</v>
      </c>
      <c r="T1275" s="153">
        <f>IF(Cartilha_GLOBAL!R1275=0,0,IF(Cartilha_GLOBAL!R1275&gt;0,"c","b"))</f>
        <v>0</v>
      </c>
    </row>
    <row r="1276" ht="12.75" hidden="1" spans="1:20">
      <c r="A1276" s="163">
        <f>Cartilha_GLOBAL!A1276</f>
        <v>0</v>
      </c>
      <c r="B1276" s="164">
        <f>Cartilha_GLOBAL!B1276</f>
        <v>0</v>
      </c>
      <c r="C1276" s="165">
        <f>Cartilha_GLOBAL!C1276</f>
        <v>0</v>
      </c>
      <c r="D1276" s="166">
        <f>Cartilha_GLOBAL!D1276</f>
        <v>0</v>
      </c>
      <c r="E1276" s="167">
        <f>Cartilha_GLOBAL!$E1276</f>
        <v>0</v>
      </c>
      <c r="F1276" s="182">
        <f>Cartilha_GLOBAL!$F1276</f>
        <v>0</v>
      </c>
      <c r="G1276" s="108"/>
      <c r="H1276" s="107">
        <f t="shared" si="77"/>
        <v>0</v>
      </c>
      <c r="I1276" s="194">
        <f t="shared" si="78"/>
        <v>0</v>
      </c>
      <c r="J1276" s="142"/>
      <c r="K1276" s="146"/>
      <c r="L1276" s="7" t="str">
        <f t="shared" si="79"/>
        <v/>
      </c>
      <c r="M1276" s="7" t="str">
        <f t="shared" si="80"/>
        <v/>
      </c>
      <c r="N1276" s="7" t="str">
        <f>Cartilha_GLOBAL!N1276</f>
        <v/>
      </c>
      <c r="O1276" s="144"/>
      <c r="Q1276" s="151"/>
      <c r="R1276" s="152">
        <v>0</v>
      </c>
      <c r="T1276" s="153">
        <f>IF(Cartilha_GLOBAL!R1276=0,0,IF(Cartilha_GLOBAL!R1276&gt;0,"c","b"))</f>
        <v>0</v>
      </c>
    </row>
    <row r="1277" ht="12.75" hidden="1" spans="1:20">
      <c r="A1277" s="163">
        <f>Cartilha_GLOBAL!A1277</f>
        <v>0</v>
      </c>
      <c r="B1277" s="164">
        <f>Cartilha_GLOBAL!B1277</f>
        <v>0</v>
      </c>
      <c r="C1277" s="165">
        <f>Cartilha_GLOBAL!C1277</f>
        <v>0</v>
      </c>
      <c r="D1277" s="166">
        <f>Cartilha_GLOBAL!D1277</f>
        <v>0</v>
      </c>
      <c r="E1277" s="167">
        <f>Cartilha_GLOBAL!$E1277</f>
        <v>0</v>
      </c>
      <c r="F1277" s="182">
        <f>Cartilha_GLOBAL!$F1277</f>
        <v>0</v>
      </c>
      <c r="G1277" s="108"/>
      <c r="H1277" s="107">
        <f t="shared" si="77"/>
        <v>0</v>
      </c>
      <c r="I1277" s="194">
        <f t="shared" si="78"/>
        <v>0</v>
      </c>
      <c r="J1277" s="142"/>
      <c r="K1277" s="146"/>
      <c r="L1277" s="7" t="str">
        <f t="shared" si="79"/>
        <v/>
      </c>
      <c r="M1277" s="7" t="str">
        <f t="shared" si="80"/>
        <v/>
      </c>
      <c r="N1277" s="7" t="str">
        <f>Cartilha_GLOBAL!N1277</f>
        <v/>
      </c>
      <c r="O1277" s="144"/>
      <c r="Q1277" s="151"/>
      <c r="R1277" s="152">
        <v>0</v>
      </c>
      <c r="T1277" s="153">
        <f>IF(Cartilha_GLOBAL!R1277=0,0,IF(Cartilha_GLOBAL!R1277&gt;0,"c","b"))</f>
        <v>0</v>
      </c>
    </row>
    <row r="1278" ht="12.75" hidden="1" spans="1:20">
      <c r="A1278" s="163">
        <f>Cartilha_GLOBAL!A1278</f>
        <v>0</v>
      </c>
      <c r="B1278" s="164">
        <f>Cartilha_GLOBAL!B1278</f>
        <v>0</v>
      </c>
      <c r="C1278" s="165">
        <f>Cartilha_GLOBAL!C1278</f>
        <v>0</v>
      </c>
      <c r="D1278" s="166">
        <f>Cartilha_GLOBAL!D1278</f>
        <v>0</v>
      </c>
      <c r="E1278" s="167">
        <f>Cartilha_GLOBAL!$E1278</f>
        <v>0</v>
      </c>
      <c r="F1278" s="182">
        <f>Cartilha_GLOBAL!$F1278</f>
        <v>0</v>
      </c>
      <c r="G1278" s="108"/>
      <c r="H1278" s="107">
        <f t="shared" si="77"/>
        <v>0</v>
      </c>
      <c r="I1278" s="194">
        <f t="shared" si="78"/>
        <v>0</v>
      </c>
      <c r="J1278" s="142"/>
      <c r="K1278" s="146"/>
      <c r="L1278" s="7" t="str">
        <f t="shared" si="79"/>
        <v/>
      </c>
      <c r="M1278" s="7" t="str">
        <f t="shared" si="80"/>
        <v/>
      </c>
      <c r="N1278" s="7" t="str">
        <f>Cartilha_GLOBAL!N1278</f>
        <v/>
      </c>
      <c r="O1278" s="144"/>
      <c r="Q1278" s="151"/>
      <c r="R1278" s="152">
        <v>0</v>
      </c>
      <c r="T1278" s="153">
        <f>IF(Cartilha_GLOBAL!R1278=0,0,IF(Cartilha_GLOBAL!R1278&gt;0,"c","b"))</f>
        <v>0</v>
      </c>
    </row>
    <row r="1279" ht="12.75" hidden="1" spans="1:20">
      <c r="A1279" s="163">
        <f>Cartilha_GLOBAL!A1279</f>
        <v>0</v>
      </c>
      <c r="B1279" s="164">
        <f>Cartilha_GLOBAL!B1279</f>
        <v>0</v>
      </c>
      <c r="C1279" s="165">
        <f>Cartilha_GLOBAL!C1279</f>
        <v>0</v>
      </c>
      <c r="D1279" s="166">
        <f>Cartilha_GLOBAL!D1279</f>
        <v>0</v>
      </c>
      <c r="E1279" s="167">
        <f>Cartilha_GLOBAL!$E1279</f>
        <v>0</v>
      </c>
      <c r="F1279" s="182">
        <f>Cartilha_GLOBAL!$F1279</f>
        <v>0</v>
      </c>
      <c r="G1279" s="108"/>
      <c r="H1279" s="107">
        <f t="shared" si="77"/>
        <v>0</v>
      </c>
      <c r="I1279" s="194">
        <f t="shared" si="78"/>
        <v>0</v>
      </c>
      <c r="J1279" s="142"/>
      <c r="K1279" s="146"/>
      <c r="L1279" s="7" t="str">
        <f t="shared" si="79"/>
        <v/>
      </c>
      <c r="M1279" s="7" t="str">
        <f t="shared" si="80"/>
        <v/>
      </c>
      <c r="N1279" s="7" t="str">
        <f>Cartilha_GLOBAL!N1279</f>
        <v/>
      </c>
      <c r="O1279" s="144"/>
      <c r="Q1279" s="151"/>
      <c r="R1279" s="152">
        <v>0</v>
      </c>
      <c r="T1279" s="153">
        <f>IF(Cartilha_GLOBAL!R1279=0,0,IF(Cartilha_GLOBAL!R1279&gt;0,"c","b"))</f>
        <v>0</v>
      </c>
    </row>
    <row r="1280" ht="12.75" hidden="1" spans="1:20">
      <c r="A1280" s="163">
        <f>Cartilha_GLOBAL!A1280</f>
        <v>0</v>
      </c>
      <c r="B1280" s="164">
        <f>Cartilha_GLOBAL!B1280</f>
        <v>0</v>
      </c>
      <c r="C1280" s="165">
        <f>Cartilha_GLOBAL!C1280</f>
        <v>0</v>
      </c>
      <c r="D1280" s="166">
        <f>Cartilha_GLOBAL!D1280</f>
        <v>0</v>
      </c>
      <c r="E1280" s="167">
        <f>Cartilha_GLOBAL!$E1280</f>
        <v>0</v>
      </c>
      <c r="F1280" s="182">
        <f>Cartilha_GLOBAL!$F1280</f>
        <v>0</v>
      </c>
      <c r="G1280" s="108"/>
      <c r="H1280" s="107">
        <f t="shared" si="77"/>
        <v>0</v>
      </c>
      <c r="I1280" s="194">
        <f t="shared" si="78"/>
        <v>0</v>
      </c>
      <c r="J1280" s="142"/>
      <c r="K1280" s="146"/>
      <c r="L1280" s="7" t="str">
        <f t="shared" si="79"/>
        <v/>
      </c>
      <c r="M1280" s="7" t="str">
        <f t="shared" si="80"/>
        <v/>
      </c>
      <c r="N1280" s="7" t="str">
        <f>Cartilha_GLOBAL!N1280</f>
        <v/>
      </c>
      <c r="O1280" s="144"/>
      <c r="Q1280" s="151"/>
      <c r="R1280" s="152">
        <v>0</v>
      </c>
      <c r="T1280" s="153">
        <f>IF(Cartilha_GLOBAL!R1280=0,0,IF(Cartilha_GLOBAL!R1280&gt;0,"c","b"))</f>
        <v>0</v>
      </c>
    </row>
    <row r="1281" ht="12.75" hidden="1" spans="1:20">
      <c r="A1281" s="163">
        <f>Cartilha_GLOBAL!A1281</f>
        <v>0</v>
      </c>
      <c r="B1281" s="164">
        <f>Cartilha_GLOBAL!B1281</f>
        <v>0</v>
      </c>
      <c r="C1281" s="165">
        <f>Cartilha_GLOBAL!C1281</f>
        <v>0</v>
      </c>
      <c r="D1281" s="166">
        <f>Cartilha_GLOBAL!D1281</f>
        <v>0</v>
      </c>
      <c r="E1281" s="167">
        <f>Cartilha_GLOBAL!$E1281</f>
        <v>0</v>
      </c>
      <c r="F1281" s="182">
        <f>Cartilha_GLOBAL!$F1281</f>
        <v>0</v>
      </c>
      <c r="G1281" s="108"/>
      <c r="H1281" s="107">
        <f t="shared" si="77"/>
        <v>0</v>
      </c>
      <c r="I1281" s="194">
        <f t="shared" si="78"/>
        <v>0</v>
      </c>
      <c r="J1281" s="142"/>
      <c r="K1281" s="146"/>
      <c r="L1281" s="7" t="str">
        <f t="shared" si="79"/>
        <v/>
      </c>
      <c r="M1281" s="7" t="str">
        <f t="shared" si="80"/>
        <v/>
      </c>
      <c r="N1281" s="7" t="str">
        <f>Cartilha_GLOBAL!N1281</f>
        <v/>
      </c>
      <c r="O1281" s="144"/>
      <c r="Q1281" s="151"/>
      <c r="R1281" s="152">
        <v>0</v>
      </c>
      <c r="T1281" s="153">
        <f>IF(Cartilha_GLOBAL!R1281=0,0,IF(Cartilha_GLOBAL!R1281&gt;0,"c","b"))</f>
        <v>0</v>
      </c>
    </row>
    <row r="1282" ht="12.75" hidden="1" spans="1:20">
      <c r="A1282" s="163">
        <f>Cartilha_GLOBAL!A1282</f>
        <v>0</v>
      </c>
      <c r="B1282" s="164">
        <f>Cartilha_GLOBAL!B1282</f>
        <v>0</v>
      </c>
      <c r="C1282" s="165">
        <f>Cartilha_GLOBAL!C1282</f>
        <v>0</v>
      </c>
      <c r="D1282" s="166">
        <f>Cartilha_GLOBAL!D1282</f>
        <v>0</v>
      </c>
      <c r="E1282" s="167">
        <f>Cartilha_GLOBAL!$E1282</f>
        <v>0</v>
      </c>
      <c r="F1282" s="182">
        <f>Cartilha_GLOBAL!$F1282</f>
        <v>0</v>
      </c>
      <c r="G1282" s="108"/>
      <c r="H1282" s="107">
        <f t="shared" si="77"/>
        <v>0</v>
      </c>
      <c r="I1282" s="194">
        <f t="shared" si="78"/>
        <v>0</v>
      </c>
      <c r="J1282" s="142"/>
      <c r="K1282" s="146"/>
      <c r="L1282" s="7" t="str">
        <f t="shared" si="79"/>
        <v/>
      </c>
      <c r="M1282" s="7" t="str">
        <f t="shared" si="80"/>
        <v/>
      </c>
      <c r="N1282" s="7" t="str">
        <f>Cartilha_GLOBAL!N1282</f>
        <v/>
      </c>
      <c r="O1282" s="144"/>
      <c r="Q1282" s="151"/>
      <c r="R1282" s="152">
        <v>0</v>
      </c>
      <c r="T1282" s="153">
        <f>IF(Cartilha_GLOBAL!R1282=0,0,IF(Cartilha_GLOBAL!R1282&gt;0,"c","b"))</f>
        <v>0</v>
      </c>
    </row>
    <row r="1283" ht="12.75" hidden="1" spans="1:20">
      <c r="A1283" s="163">
        <f>Cartilha_GLOBAL!A1283</f>
        <v>0</v>
      </c>
      <c r="B1283" s="164">
        <f>Cartilha_GLOBAL!B1283</f>
        <v>0</v>
      </c>
      <c r="C1283" s="165">
        <f>Cartilha_GLOBAL!C1283</f>
        <v>0</v>
      </c>
      <c r="D1283" s="166">
        <f>Cartilha_GLOBAL!D1283</f>
        <v>0</v>
      </c>
      <c r="E1283" s="167">
        <f>Cartilha_GLOBAL!$E1283</f>
        <v>0</v>
      </c>
      <c r="F1283" s="182">
        <f>Cartilha_GLOBAL!$F1283</f>
        <v>0</v>
      </c>
      <c r="G1283" s="108"/>
      <c r="H1283" s="107">
        <f t="shared" si="77"/>
        <v>0</v>
      </c>
      <c r="I1283" s="194">
        <f t="shared" si="78"/>
        <v>0</v>
      </c>
      <c r="J1283" s="142"/>
      <c r="K1283" s="146"/>
      <c r="L1283" s="7" t="str">
        <f t="shared" si="79"/>
        <v/>
      </c>
      <c r="M1283" s="7" t="str">
        <f t="shared" si="80"/>
        <v/>
      </c>
      <c r="N1283" s="7" t="str">
        <f>Cartilha_GLOBAL!N1283</f>
        <v/>
      </c>
      <c r="O1283" s="144"/>
      <c r="Q1283" s="151"/>
      <c r="R1283" s="152">
        <v>0</v>
      </c>
      <c r="T1283" s="153">
        <f>IF(Cartilha_GLOBAL!R1283=0,0,IF(Cartilha_GLOBAL!R1283&gt;0,"c","b"))</f>
        <v>0</v>
      </c>
    </row>
    <row r="1284" ht="12.75" hidden="1" spans="1:20">
      <c r="A1284" s="163">
        <f>Cartilha_GLOBAL!A1284</f>
        <v>0</v>
      </c>
      <c r="B1284" s="164">
        <f>Cartilha_GLOBAL!B1284</f>
        <v>0</v>
      </c>
      <c r="C1284" s="165">
        <f>Cartilha_GLOBAL!C1284</f>
        <v>0</v>
      </c>
      <c r="D1284" s="166">
        <f>Cartilha_GLOBAL!D1284</f>
        <v>0</v>
      </c>
      <c r="E1284" s="167">
        <f>Cartilha_GLOBAL!$E1284</f>
        <v>0</v>
      </c>
      <c r="F1284" s="182">
        <f>Cartilha_GLOBAL!$F1284</f>
        <v>0</v>
      </c>
      <c r="G1284" s="108"/>
      <c r="H1284" s="107">
        <f t="shared" si="77"/>
        <v>0</v>
      </c>
      <c r="I1284" s="194">
        <f t="shared" si="78"/>
        <v>0</v>
      </c>
      <c r="J1284" s="142"/>
      <c r="K1284" s="146"/>
      <c r="L1284" s="7" t="str">
        <f t="shared" si="79"/>
        <v/>
      </c>
      <c r="M1284" s="7" t="str">
        <f t="shared" si="80"/>
        <v/>
      </c>
      <c r="N1284" s="7" t="str">
        <f>Cartilha_GLOBAL!N1284</f>
        <v/>
      </c>
      <c r="O1284" s="144"/>
      <c r="Q1284" s="151"/>
      <c r="R1284" s="152">
        <v>0</v>
      </c>
      <c r="T1284" s="153">
        <f>IF(Cartilha_GLOBAL!R1284=0,0,IF(Cartilha_GLOBAL!R1284&gt;0,"c","b"))</f>
        <v>0</v>
      </c>
    </row>
    <row r="1285" ht="12.75" hidden="1" spans="1:20">
      <c r="A1285" s="163">
        <f>Cartilha_GLOBAL!A1285</f>
        <v>0</v>
      </c>
      <c r="B1285" s="164">
        <f>Cartilha_GLOBAL!B1285</f>
        <v>0</v>
      </c>
      <c r="C1285" s="165">
        <f>Cartilha_GLOBAL!C1285</f>
        <v>0</v>
      </c>
      <c r="D1285" s="166">
        <f>Cartilha_GLOBAL!D1285</f>
        <v>0</v>
      </c>
      <c r="E1285" s="167">
        <f>Cartilha_GLOBAL!$E1285</f>
        <v>0</v>
      </c>
      <c r="F1285" s="182">
        <f>Cartilha_GLOBAL!$F1285</f>
        <v>0</v>
      </c>
      <c r="G1285" s="108"/>
      <c r="H1285" s="107">
        <f t="shared" si="77"/>
        <v>0</v>
      </c>
      <c r="I1285" s="194">
        <f t="shared" si="78"/>
        <v>0</v>
      </c>
      <c r="J1285" s="142"/>
      <c r="K1285" s="146"/>
      <c r="L1285" s="7" t="str">
        <f t="shared" si="79"/>
        <v/>
      </c>
      <c r="M1285" s="7" t="str">
        <f t="shared" si="80"/>
        <v/>
      </c>
      <c r="N1285" s="7" t="str">
        <f>Cartilha_GLOBAL!N1285</f>
        <v/>
      </c>
      <c r="O1285" s="144"/>
      <c r="Q1285" s="151"/>
      <c r="R1285" s="152">
        <v>0</v>
      </c>
      <c r="T1285" s="153">
        <f>IF(Cartilha_GLOBAL!R1285=0,0,IF(Cartilha_GLOBAL!R1285&gt;0,"c","b"))</f>
        <v>0</v>
      </c>
    </row>
    <row r="1286" ht="12.75" hidden="1" spans="1:20">
      <c r="A1286" s="163">
        <f>Cartilha_GLOBAL!A1286</f>
        <v>0</v>
      </c>
      <c r="B1286" s="164">
        <f>Cartilha_GLOBAL!B1286</f>
        <v>0</v>
      </c>
      <c r="C1286" s="165">
        <f>Cartilha_GLOBAL!C1286</f>
        <v>0</v>
      </c>
      <c r="D1286" s="166">
        <f>Cartilha_GLOBAL!D1286</f>
        <v>0</v>
      </c>
      <c r="E1286" s="167">
        <f>Cartilha_GLOBAL!$E1286</f>
        <v>0</v>
      </c>
      <c r="F1286" s="182">
        <f>Cartilha_GLOBAL!$F1286</f>
        <v>0</v>
      </c>
      <c r="G1286" s="108"/>
      <c r="H1286" s="107">
        <f t="shared" si="77"/>
        <v>0</v>
      </c>
      <c r="I1286" s="194">
        <f t="shared" si="78"/>
        <v>0</v>
      </c>
      <c r="J1286" s="142"/>
      <c r="K1286" s="146"/>
      <c r="L1286" s="7" t="str">
        <f t="shared" si="79"/>
        <v/>
      </c>
      <c r="M1286" s="7" t="str">
        <f t="shared" si="80"/>
        <v/>
      </c>
      <c r="N1286" s="7" t="str">
        <f>Cartilha_GLOBAL!N1286</f>
        <v/>
      </c>
      <c r="O1286" s="144"/>
      <c r="Q1286" s="151"/>
      <c r="R1286" s="152">
        <v>0</v>
      </c>
      <c r="T1286" s="153">
        <f>IF(Cartilha_GLOBAL!R1286=0,0,IF(Cartilha_GLOBAL!R1286&gt;0,"c","b"))</f>
        <v>0</v>
      </c>
    </row>
    <row r="1287" ht="12.75" hidden="1" spans="1:20">
      <c r="A1287" s="163">
        <f>Cartilha_GLOBAL!A1287</f>
        <v>0</v>
      </c>
      <c r="B1287" s="164">
        <f>Cartilha_GLOBAL!B1287</f>
        <v>0</v>
      </c>
      <c r="C1287" s="165">
        <f>Cartilha_GLOBAL!C1287</f>
        <v>0</v>
      </c>
      <c r="D1287" s="166">
        <f>Cartilha_GLOBAL!D1287</f>
        <v>0</v>
      </c>
      <c r="E1287" s="167">
        <f>Cartilha_GLOBAL!$E1287</f>
        <v>0</v>
      </c>
      <c r="F1287" s="182">
        <f>Cartilha_GLOBAL!$F1287</f>
        <v>0</v>
      </c>
      <c r="G1287" s="108"/>
      <c r="H1287" s="107">
        <f t="shared" si="77"/>
        <v>0</v>
      </c>
      <c r="I1287" s="194">
        <f t="shared" si="78"/>
        <v>0</v>
      </c>
      <c r="J1287" s="142"/>
      <c r="K1287" s="146"/>
      <c r="L1287" s="7" t="str">
        <f t="shared" si="79"/>
        <v/>
      </c>
      <c r="M1287" s="7" t="str">
        <f t="shared" si="80"/>
        <v/>
      </c>
      <c r="N1287" s="7" t="str">
        <f>Cartilha_GLOBAL!N1287</f>
        <v/>
      </c>
      <c r="O1287" s="144"/>
      <c r="Q1287" s="151"/>
      <c r="R1287" s="152">
        <v>0</v>
      </c>
      <c r="T1287" s="153">
        <f>IF(Cartilha_GLOBAL!R1287=0,0,IF(Cartilha_GLOBAL!R1287&gt;0,"c","b"))</f>
        <v>0</v>
      </c>
    </row>
    <row r="1288" ht="12.75" hidden="1" spans="1:20">
      <c r="A1288" s="163">
        <f>Cartilha_GLOBAL!A1288</f>
        <v>0</v>
      </c>
      <c r="B1288" s="164">
        <f>Cartilha_GLOBAL!B1288</f>
        <v>0</v>
      </c>
      <c r="C1288" s="165">
        <f>Cartilha_GLOBAL!C1288</f>
        <v>0</v>
      </c>
      <c r="D1288" s="166">
        <f>Cartilha_GLOBAL!D1288</f>
        <v>0</v>
      </c>
      <c r="E1288" s="167">
        <f>Cartilha_GLOBAL!$E1288</f>
        <v>0</v>
      </c>
      <c r="F1288" s="182">
        <f>Cartilha_GLOBAL!$F1288</f>
        <v>0</v>
      </c>
      <c r="G1288" s="108"/>
      <c r="H1288" s="107">
        <f t="shared" si="77"/>
        <v>0</v>
      </c>
      <c r="I1288" s="194">
        <f t="shared" si="78"/>
        <v>0</v>
      </c>
      <c r="J1288" s="142"/>
      <c r="K1288" s="146"/>
      <c r="L1288" s="7" t="str">
        <f t="shared" si="79"/>
        <v/>
      </c>
      <c r="M1288" s="7" t="str">
        <f t="shared" si="80"/>
        <v/>
      </c>
      <c r="N1288" s="7" t="str">
        <f>Cartilha_GLOBAL!N1288</f>
        <v/>
      </c>
      <c r="O1288" s="144"/>
      <c r="Q1288" s="151"/>
      <c r="R1288" s="152">
        <v>0</v>
      </c>
      <c r="T1288" s="153">
        <f>IF(Cartilha_GLOBAL!R1288=0,0,IF(Cartilha_GLOBAL!R1288&gt;0,"c","b"))</f>
        <v>0</v>
      </c>
    </row>
    <row r="1289" ht="12.75" hidden="1" spans="1:20">
      <c r="A1289" s="163">
        <f>Cartilha_GLOBAL!A1289</f>
        <v>0</v>
      </c>
      <c r="B1289" s="164">
        <f>Cartilha_GLOBAL!B1289</f>
        <v>0</v>
      </c>
      <c r="C1289" s="165">
        <f>Cartilha_GLOBAL!C1289</f>
        <v>0</v>
      </c>
      <c r="D1289" s="166">
        <f>Cartilha_GLOBAL!D1289</f>
        <v>0</v>
      </c>
      <c r="E1289" s="167">
        <f>Cartilha_GLOBAL!$E1289</f>
        <v>0</v>
      </c>
      <c r="F1289" s="182">
        <f>Cartilha_GLOBAL!$F1289</f>
        <v>0</v>
      </c>
      <c r="G1289" s="108"/>
      <c r="H1289" s="107">
        <f t="shared" si="77"/>
        <v>0</v>
      </c>
      <c r="I1289" s="194">
        <f t="shared" si="78"/>
        <v>0</v>
      </c>
      <c r="J1289" s="142"/>
      <c r="K1289" s="146"/>
      <c r="L1289" s="7" t="str">
        <f t="shared" si="79"/>
        <v/>
      </c>
      <c r="M1289" s="7" t="str">
        <f t="shared" si="80"/>
        <v/>
      </c>
      <c r="N1289" s="7" t="str">
        <f>Cartilha_GLOBAL!N1289</f>
        <v/>
      </c>
      <c r="O1289" s="144"/>
      <c r="Q1289" s="151"/>
      <c r="R1289" s="152">
        <v>0</v>
      </c>
      <c r="T1289" s="153">
        <f>IF(Cartilha_GLOBAL!R1289=0,0,IF(Cartilha_GLOBAL!R1289&gt;0,"c","b"))</f>
        <v>0</v>
      </c>
    </row>
    <row r="1290" ht="12.75" hidden="1" spans="1:20">
      <c r="A1290" s="163">
        <f>Cartilha_GLOBAL!A1290</f>
        <v>0</v>
      </c>
      <c r="B1290" s="164">
        <f>Cartilha_GLOBAL!B1290</f>
        <v>0</v>
      </c>
      <c r="C1290" s="165">
        <f>Cartilha_GLOBAL!C1290</f>
        <v>0</v>
      </c>
      <c r="D1290" s="166">
        <f>Cartilha_GLOBAL!D1290</f>
        <v>0</v>
      </c>
      <c r="E1290" s="167">
        <f>Cartilha_GLOBAL!$E1290</f>
        <v>0</v>
      </c>
      <c r="F1290" s="182">
        <f>Cartilha_GLOBAL!$F1290</f>
        <v>0</v>
      </c>
      <c r="G1290" s="108"/>
      <c r="H1290" s="107">
        <f t="shared" si="77"/>
        <v>0</v>
      </c>
      <c r="I1290" s="194">
        <f t="shared" si="78"/>
        <v>0</v>
      </c>
      <c r="J1290" s="142"/>
      <c r="K1290" s="146"/>
      <c r="L1290" s="7" t="str">
        <f t="shared" si="79"/>
        <v/>
      </c>
      <c r="M1290" s="7" t="str">
        <f t="shared" si="80"/>
        <v/>
      </c>
      <c r="N1290" s="7" t="str">
        <f>Cartilha_GLOBAL!N1290</f>
        <v/>
      </c>
      <c r="O1290" s="144"/>
      <c r="Q1290" s="151"/>
      <c r="R1290" s="152">
        <v>0</v>
      </c>
      <c r="T1290" s="153">
        <f>IF(Cartilha_GLOBAL!R1290=0,0,IF(Cartilha_GLOBAL!R1290&gt;0,"c","b"))</f>
        <v>0</v>
      </c>
    </row>
    <row r="1291" ht="12.75" hidden="1" spans="1:20">
      <c r="A1291" s="163">
        <f>Cartilha_GLOBAL!A1291</f>
        <v>0</v>
      </c>
      <c r="B1291" s="164">
        <f>Cartilha_GLOBAL!B1291</f>
        <v>0</v>
      </c>
      <c r="C1291" s="165">
        <f>Cartilha_GLOBAL!C1291</f>
        <v>0</v>
      </c>
      <c r="D1291" s="166">
        <f>Cartilha_GLOBAL!D1291</f>
        <v>0</v>
      </c>
      <c r="E1291" s="167">
        <f>Cartilha_GLOBAL!$E1291</f>
        <v>0</v>
      </c>
      <c r="F1291" s="182">
        <f>Cartilha_GLOBAL!$F1291</f>
        <v>0</v>
      </c>
      <c r="G1291" s="108"/>
      <c r="H1291" s="107">
        <f t="shared" si="77"/>
        <v>0</v>
      </c>
      <c r="I1291" s="194">
        <f t="shared" si="78"/>
        <v>0</v>
      </c>
      <c r="J1291" s="142"/>
      <c r="K1291" s="146"/>
      <c r="L1291" s="7" t="str">
        <f t="shared" si="79"/>
        <v/>
      </c>
      <c r="M1291" s="7" t="str">
        <f t="shared" si="80"/>
        <v/>
      </c>
      <c r="N1291" s="7" t="str">
        <f>Cartilha_GLOBAL!N1291</f>
        <v/>
      </c>
      <c r="O1291" s="144"/>
      <c r="Q1291" s="151"/>
      <c r="R1291" s="152">
        <v>0</v>
      </c>
      <c r="T1291" s="153">
        <f>IF(Cartilha_GLOBAL!R1291=0,0,IF(Cartilha_GLOBAL!R1291&gt;0,"c","b"))</f>
        <v>0</v>
      </c>
    </row>
    <row r="1292" ht="12.75" hidden="1" spans="1:20">
      <c r="A1292" s="163">
        <f>Cartilha_GLOBAL!A1292</f>
        <v>0</v>
      </c>
      <c r="B1292" s="164">
        <f>Cartilha_GLOBAL!B1292</f>
        <v>0</v>
      </c>
      <c r="C1292" s="165">
        <f>Cartilha_GLOBAL!C1292</f>
        <v>0</v>
      </c>
      <c r="D1292" s="166">
        <f>Cartilha_GLOBAL!D1292</f>
        <v>0</v>
      </c>
      <c r="E1292" s="167">
        <f>Cartilha_GLOBAL!$E1292</f>
        <v>0</v>
      </c>
      <c r="F1292" s="182">
        <f>Cartilha_GLOBAL!$F1292</f>
        <v>0</v>
      </c>
      <c r="G1292" s="108"/>
      <c r="H1292" s="107">
        <f t="shared" si="77"/>
        <v>0</v>
      </c>
      <c r="I1292" s="194">
        <f t="shared" si="78"/>
        <v>0</v>
      </c>
      <c r="J1292" s="142"/>
      <c r="K1292" s="146"/>
      <c r="L1292" s="7" t="str">
        <f t="shared" si="79"/>
        <v/>
      </c>
      <c r="M1292" s="7" t="str">
        <f t="shared" si="80"/>
        <v/>
      </c>
      <c r="N1292" s="7" t="str">
        <f>Cartilha_GLOBAL!N1292</f>
        <v/>
      </c>
      <c r="O1292" s="144"/>
      <c r="Q1292" s="151"/>
      <c r="R1292" s="152">
        <v>0</v>
      </c>
      <c r="T1292" s="153">
        <f>IF(Cartilha_GLOBAL!R1292=0,0,IF(Cartilha_GLOBAL!R1292&gt;0,"c","b"))</f>
        <v>0</v>
      </c>
    </row>
    <row r="1293" ht="12.75" hidden="1" spans="1:20">
      <c r="A1293" s="163">
        <f>Cartilha_GLOBAL!A1293</f>
        <v>0</v>
      </c>
      <c r="B1293" s="164">
        <f>Cartilha_GLOBAL!B1293</f>
        <v>0</v>
      </c>
      <c r="C1293" s="165">
        <f>Cartilha_GLOBAL!C1293</f>
        <v>0</v>
      </c>
      <c r="D1293" s="166">
        <f>Cartilha_GLOBAL!D1293</f>
        <v>0</v>
      </c>
      <c r="E1293" s="167">
        <f>Cartilha_GLOBAL!$E1293</f>
        <v>0</v>
      </c>
      <c r="F1293" s="182">
        <f>Cartilha_GLOBAL!$F1293</f>
        <v>0</v>
      </c>
      <c r="G1293" s="108"/>
      <c r="H1293" s="107">
        <f t="shared" si="77"/>
        <v>0</v>
      </c>
      <c r="I1293" s="194">
        <f t="shared" si="78"/>
        <v>0</v>
      </c>
      <c r="J1293" s="142"/>
      <c r="K1293" s="146"/>
      <c r="L1293" s="7" t="str">
        <f t="shared" si="79"/>
        <v/>
      </c>
      <c r="M1293" s="7" t="str">
        <f t="shared" si="80"/>
        <v/>
      </c>
      <c r="N1293" s="7" t="str">
        <f>Cartilha_GLOBAL!N1293</f>
        <v/>
      </c>
      <c r="O1293" s="144"/>
      <c r="Q1293" s="151"/>
      <c r="R1293" s="152">
        <v>0</v>
      </c>
      <c r="T1293" s="153">
        <f>IF(Cartilha_GLOBAL!R1293=0,0,IF(Cartilha_GLOBAL!R1293&gt;0,"c","b"))</f>
        <v>0</v>
      </c>
    </row>
    <row r="1294" ht="12.75" hidden="1" spans="1:20">
      <c r="A1294" s="163">
        <f>Cartilha_GLOBAL!A1294</f>
        <v>0</v>
      </c>
      <c r="B1294" s="164">
        <f>Cartilha_GLOBAL!B1294</f>
        <v>0</v>
      </c>
      <c r="C1294" s="165">
        <f>Cartilha_GLOBAL!C1294</f>
        <v>0</v>
      </c>
      <c r="D1294" s="166">
        <f>Cartilha_GLOBAL!D1294</f>
        <v>0</v>
      </c>
      <c r="E1294" s="167">
        <f>Cartilha_GLOBAL!$E1294</f>
        <v>0</v>
      </c>
      <c r="F1294" s="182">
        <f>Cartilha_GLOBAL!$F1294</f>
        <v>0</v>
      </c>
      <c r="G1294" s="108"/>
      <c r="H1294" s="107">
        <f t="shared" si="77"/>
        <v>0</v>
      </c>
      <c r="I1294" s="194">
        <f t="shared" si="78"/>
        <v>0</v>
      </c>
      <c r="J1294" s="142"/>
      <c r="K1294" s="146"/>
      <c r="L1294" s="7" t="str">
        <f t="shared" si="79"/>
        <v/>
      </c>
      <c r="M1294" s="7" t="str">
        <f t="shared" si="80"/>
        <v/>
      </c>
      <c r="N1294" s="7" t="str">
        <f>Cartilha_GLOBAL!N1294</f>
        <v/>
      </c>
      <c r="O1294" s="144"/>
      <c r="Q1294" s="151"/>
      <c r="R1294" s="152">
        <v>0</v>
      </c>
      <c r="T1294" s="153">
        <f>IF(Cartilha_GLOBAL!R1294=0,0,IF(Cartilha_GLOBAL!R1294&gt;0,"c","b"))</f>
        <v>0</v>
      </c>
    </row>
    <row r="1295" ht="12.75" hidden="1" spans="1:20">
      <c r="A1295" s="163">
        <f>Cartilha_GLOBAL!A1295</f>
        <v>0</v>
      </c>
      <c r="B1295" s="164">
        <f>Cartilha_GLOBAL!B1295</f>
        <v>0</v>
      </c>
      <c r="C1295" s="165">
        <f>Cartilha_GLOBAL!C1295</f>
        <v>0</v>
      </c>
      <c r="D1295" s="166">
        <f>Cartilha_GLOBAL!D1295</f>
        <v>0</v>
      </c>
      <c r="E1295" s="167">
        <f>Cartilha_GLOBAL!$E1295</f>
        <v>0</v>
      </c>
      <c r="F1295" s="182">
        <f>Cartilha_GLOBAL!$F1295</f>
        <v>0</v>
      </c>
      <c r="G1295" s="108"/>
      <c r="H1295" s="107">
        <f t="shared" si="77"/>
        <v>0</v>
      </c>
      <c r="I1295" s="194">
        <f t="shared" si="78"/>
        <v>0</v>
      </c>
      <c r="J1295" s="142"/>
      <c r="K1295" s="146"/>
      <c r="L1295" s="7" t="str">
        <f t="shared" si="79"/>
        <v/>
      </c>
      <c r="M1295" s="7" t="str">
        <f t="shared" si="80"/>
        <v/>
      </c>
      <c r="N1295" s="7" t="str">
        <f>Cartilha_GLOBAL!N1295</f>
        <v/>
      </c>
      <c r="O1295" s="144"/>
      <c r="Q1295" s="151"/>
      <c r="R1295" s="152">
        <v>0</v>
      </c>
      <c r="T1295" s="153">
        <f>IF(Cartilha_GLOBAL!R1295=0,0,IF(Cartilha_GLOBAL!R1295&gt;0,"c","b"))</f>
        <v>0</v>
      </c>
    </row>
    <row r="1296" ht="12.75" hidden="1" spans="1:20">
      <c r="A1296" s="163">
        <f>Cartilha_GLOBAL!A1296</f>
        <v>0</v>
      </c>
      <c r="B1296" s="164">
        <f>Cartilha_GLOBAL!B1296</f>
        <v>0</v>
      </c>
      <c r="C1296" s="165">
        <f>Cartilha_GLOBAL!C1296</f>
        <v>0</v>
      </c>
      <c r="D1296" s="166">
        <f>Cartilha_GLOBAL!D1296</f>
        <v>0</v>
      </c>
      <c r="E1296" s="167">
        <f>Cartilha_GLOBAL!$E1296</f>
        <v>0</v>
      </c>
      <c r="F1296" s="182">
        <f>Cartilha_GLOBAL!$F1296</f>
        <v>0</v>
      </c>
      <c r="G1296" s="108"/>
      <c r="H1296" s="107">
        <f t="shared" si="77"/>
        <v>0</v>
      </c>
      <c r="I1296" s="194">
        <f t="shared" si="78"/>
        <v>0</v>
      </c>
      <c r="J1296" s="142"/>
      <c r="K1296" s="146"/>
      <c r="L1296" s="7" t="str">
        <f t="shared" si="79"/>
        <v/>
      </c>
      <c r="M1296" s="7" t="str">
        <f t="shared" si="80"/>
        <v/>
      </c>
      <c r="N1296" s="7" t="str">
        <f>Cartilha_GLOBAL!N1296</f>
        <v/>
      </c>
      <c r="O1296" s="144"/>
      <c r="Q1296" s="151"/>
      <c r="R1296" s="152">
        <v>0</v>
      </c>
      <c r="T1296" s="153">
        <f>IF(Cartilha_GLOBAL!R1296=0,0,IF(Cartilha_GLOBAL!R1296&gt;0,"c","b"))</f>
        <v>0</v>
      </c>
    </row>
    <row r="1297" ht="12.75" hidden="1" spans="1:20">
      <c r="A1297" s="163">
        <f>Cartilha_GLOBAL!A1297</f>
        <v>0</v>
      </c>
      <c r="B1297" s="164">
        <f>Cartilha_GLOBAL!B1297</f>
        <v>0</v>
      </c>
      <c r="C1297" s="165">
        <f>Cartilha_GLOBAL!C1297</f>
        <v>0</v>
      </c>
      <c r="D1297" s="166">
        <f>Cartilha_GLOBAL!D1297</f>
        <v>0</v>
      </c>
      <c r="E1297" s="167">
        <f>Cartilha_GLOBAL!$E1297</f>
        <v>0</v>
      </c>
      <c r="F1297" s="182">
        <f>Cartilha_GLOBAL!$F1297</f>
        <v>0</v>
      </c>
      <c r="G1297" s="108"/>
      <c r="H1297" s="107">
        <f t="shared" si="77"/>
        <v>0</v>
      </c>
      <c r="I1297" s="194">
        <f t="shared" si="78"/>
        <v>0</v>
      </c>
      <c r="J1297" s="142"/>
      <c r="K1297" s="146"/>
      <c r="L1297" s="7" t="str">
        <f t="shared" si="79"/>
        <v/>
      </c>
      <c r="M1297" s="7" t="str">
        <f t="shared" si="80"/>
        <v/>
      </c>
      <c r="N1297" s="7" t="str">
        <f>Cartilha_GLOBAL!N1297</f>
        <v/>
      </c>
      <c r="O1297" s="144"/>
      <c r="Q1297" s="151"/>
      <c r="R1297" s="152">
        <v>0</v>
      </c>
      <c r="T1297" s="153">
        <f>IF(Cartilha_GLOBAL!R1297=0,0,IF(Cartilha_GLOBAL!R1297&gt;0,"c","b"))</f>
        <v>0</v>
      </c>
    </row>
    <row r="1298" ht="12.75" hidden="1" spans="1:20">
      <c r="A1298" s="163">
        <f>Cartilha_GLOBAL!A1298</f>
        <v>0</v>
      </c>
      <c r="B1298" s="164">
        <f>Cartilha_GLOBAL!B1298</f>
        <v>0</v>
      </c>
      <c r="C1298" s="165">
        <f>Cartilha_GLOBAL!C1298</f>
        <v>0</v>
      </c>
      <c r="D1298" s="166">
        <f>Cartilha_GLOBAL!D1298</f>
        <v>0</v>
      </c>
      <c r="E1298" s="167">
        <f>Cartilha_GLOBAL!$E1298</f>
        <v>0</v>
      </c>
      <c r="F1298" s="182">
        <f>Cartilha_GLOBAL!$F1298</f>
        <v>0</v>
      </c>
      <c r="G1298" s="108"/>
      <c r="H1298" s="107">
        <f t="shared" si="77"/>
        <v>0</v>
      </c>
      <c r="I1298" s="194">
        <f t="shared" si="78"/>
        <v>0</v>
      </c>
      <c r="J1298" s="142"/>
      <c r="K1298" s="146"/>
      <c r="L1298" s="7" t="str">
        <f t="shared" si="79"/>
        <v/>
      </c>
      <c r="M1298" s="7" t="str">
        <f t="shared" si="80"/>
        <v/>
      </c>
      <c r="N1298" s="7" t="str">
        <f>Cartilha_GLOBAL!N1298</f>
        <v/>
      </c>
      <c r="O1298" s="144"/>
      <c r="Q1298" s="151"/>
      <c r="R1298" s="152">
        <v>0</v>
      </c>
      <c r="T1298" s="153">
        <f>IF(Cartilha_GLOBAL!R1298=0,0,IF(Cartilha_GLOBAL!R1298&gt;0,"c","b"))</f>
        <v>0</v>
      </c>
    </row>
    <row r="1299" ht="12.75" hidden="1" spans="1:20">
      <c r="A1299" s="163">
        <f>Cartilha_GLOBAL!A1299</f>
        <v>0</v>
      </c>
      <c r="B1299" s="164">
        <f>Cartilha_GLOBAL!B1299</f>
        <v>0</v>
      </c>
      <c r="C1299" s="165">
        <f>Cartilha_GLOBAL!C1299</f>
        <v>0</v>
      </c>
      <c r="D1299" s="166">
        <f>Cartilha_GLOBAL!D1299</f>
        <v>0</v>
      </c>
      <c r="E1299" s="167">
        <f>Cartilha_GLOBAL!$E1299</f>
        <v>0</v>
      </c>
      <c r="F1299" s="182">
        <f>Cartilha_GLOBAL!$F1299</f>
        <v>0</v>
      </c>
      <c r="G1299" s="108"/>
      <c r="H1299" s="107">
        <f t="shared" si="77"/>
        <v>0</v>
      </c>
      <c r="I1299" s="194">
        <f t="shared" si="78"/>
        <v>0</v>
      </c>
      <c r="J1299" s="142"/>
      <c r="K1299" s="146"/>
      <c r="L1299" s="7" t="str">
        <f t="shared" si="79"/>
        <v/>
      </c>
      <c r="M1299" s="7" t="str">
        <f t="shared" si="80"/>
        <v/>
      </c>
      <c r="N1299" s="7" t="str">
        <f>Cartilha_GLOBAL!N1299</f>
        <v/>
      </c>
      <c r="O1299" s="144"/>
      <c r="Q1299" s="151"/>
      <c r="R1299" s="152">
        <v>0</v>
      </c>
      <c r="T1299" s="153">
        <f>IF(Cartilha_GLOBAL!R1299=0,0,IF(Cartilha_GLOBAL!R1299&gt;0,"c","b"))</f>
        <v>0</v>
      </c>
    </row>
    <row r="1300" ht="12.75" hidden="1" spans="1:20">
      <c r="A1300" s="163">
        <f>Cartilha_GLOBAL!A1300</f>
        <v>0</v>
      </c>
      <c r="B1300" s="164">
        <f>Cartilha_GLOBAL!B1300</f>
        <v>0</v>
      </c>
      <c r="C1300" s="165">
        <f>Cartilha_GLOBAL!C1300</f>
        <v>0</v>
      </c>
      <c r="D1300" s="166">
        <f>Cartilha_GLOBAL!D1300</f>
        <v>0</v>
      </c>
      <c r="E1300" s="167">
        <f>Cartilha_GLOBAL!$E1300</f>
        <v>0</v>
      </c>
      <c r="F1300" s="182">
        <f>Cartilha_GLOBAL!$F1300</f>
        <v>0</v>
      </c>
      <c r="G1300" s="108"/>
      <c r="H1300" s="107">
        <f t="shared" si="77"/>
        <v>0</v>
      </c>
      <c r="I1300" s="194">
        <f t="shared" si="78"/>
        <v>0</v>
      </c>
      <c r="J1300" s="142"/>
      <c r="K1300" s="146"/>
      <c r="L1300" s="7" t="str">
        <f t="shared" si="79"/>
        <v/>
      </c>
      <c r="M1300" s="7" t="str">
        <f t="shared" si="80"/>
        <v/>
      </c>
      <c r="N1300" s="7" t="str">
        <f>Cartilha_GLOBAL!N1300</f>
        <v/>
      </c>
      <c r="O1300" s="144"/>
      <c r="Q1300" s="151"/>
      <c r="R1300" s="152">
        <v>0</v>
      </c>
      <c r="T1300" s="153">
        <f>IF(Cartilha_GLOBAL!R1300=0,0,IF(Cartilha_GLOBAL!R1300&gt;0,"c","b"))</f>
        <v>0</v>
      </c>
    </row>
    <row r="1301" ht="12.75" hidden="1" spans="1:20">
      <c r="A1301" s="163">
        <f>Cartilha_GLOBAL!A1301</f>
        <v>0</v>
      </c>
      <c r="B1301" s="164">
        <f>Cartilha_GLOBAL!B1301</f>
        <v>0</v>
      </c>
      <c r="C1301" s="165">
        <f>Cartilha_GLOBAL!C1301</f>
        <v>0</v>
      </c>
      <c r="D1301" s="166">
        <f>Cartilha_GLOBAL!D1301</f>
        <v>0</v>
      </c>
      <c r="E1301" s="167">
        <f>Cartilha_GLOBAL!$E1301</f>
        <v>0</v>
      </c>
      <c r="F1301" s="182">
        <f>Cartilha_GLOBAL!$F1301</f>
        <v>0</v>
      </c>
      <c r="G1301" s="108"/>
      <c r="H1301" s="107">
        <f t="shared" si="77"/>
        <v>0</v>
      </c>
      <c r="I1301" s="194">
        <f t="shared" si="78"/>
        <v>0</v>
      </c>
      <c r="J1301" s="142"/>
      <c r="K1301" s="146"/>
      <c r="L1301" s="7" t="str">
        <f t="shared" si="79"/>
        <v/>
      </c>
      <c r="M1301" s="7" t="str">
        <f t="shared" si="80"/>
        <v/>
      </c>
      <c r="N1301" s="7" t="str">
        <f>Cartilha_GLOBAL!N1301</f>
        <v/>
      </c>
      <c r="O1301" s="144"/>
      <c r="Q1301" s="151"/>
      <c r="R1301" s="152">
        <v>0</v>
      </c>
      <c r="T1301" s="153">
        <f>IF(Cartilha_GLOBAL!R1301=0,0,IF(Cartilha_GLOBAL!R1301&gt;0,"c","b"))</f>
        <v>0</v>
      </c>
    </row>
    <row r="1302" ht="12.75" hidden="1" spans="1:20">
      <c r="A1302" s="163">
        <f>Cartilha_GLOBAL!A1302</f>
        <v>0</v>
      </c>
      <c r="B1302" s="164">
        <f>Cartilha_GLOBAL!B1302</f>
        <v>0</v>
      </c>
      <c r="C1302" s="165">
        <f>Cartilha_GLOBAL!C1302</f>
        <v>0</v>
      </c>
      <c r="D1302" s="166">
        <f>Cartilha_GLOBAL!D1302</f>
        <v>0</v>
      </c>
      <c r="E1302" s="167">
        <f>Cartilha_GLOBAL!$E1302</f>
        <v>0</v>
      </c>
      <c r="F1302" s="182">
        <f>Cartilha_GLOBAL!$F1302</f>
        <v>0</v>
      </c>
      <c r="G1302" s="108"/>
      <c r="H1302" s="107">
        <f t="shared" si="77"/>
        <v>0</v>
      </c>
      <c r="I1302" s="194">
        <f t="shared" si="78"/>
        <v>0</v>
      </c>
      <c r="J1302" s="142"/>
      <c r="K1302" s="146"/>
      <c r="L1302" s="7" t="str">
        <f t="shared" si="79"/>
        <v/>
      </c>
      <c r="M1302" s="7" t="str">
        <f t="shared" si="80"/>
        <v/>
      </c>
      <c r="N1302" s="7" t="str">
        <f>Cartilha_GLOBAL!N1302</f>
        <v/>
      </c>
      <c r="O1302" s="144"/>
      <c r="Q1302" s="151"/>
      <c r="R1302" s="152">
        <v>0</v>
      </c>
      <c r="T1302" s="153">
        <f>IF(Cartilha_GLOBAL!R1302=0,0,IF(Cartilha_GLOBAL!R1302&gt;0,"c","b"))</f>
        <v>0</v>
      </c>
    </row>
    <row r="1303" ht="12.75" hidden="1" spans="1:20">
      <c r="A1303" s="163">
        <f>Cartilha_GLOBAL!A1303</f>
        <v>0</v>
      </c>
      <c r="B1303" s="164">
        <f>Cartilha_GLOBAL!B1303</f>
        <v>0</v>
      </c>
      <c r="C1303" s="165">
        <f>Cartilha_GLOBAL!C1303</f>
        <v>0</v>
      </c>
      <c r="D1303" s="166">
        <f>Cartilha_GLOBAL!D1303</f>
        <v>0</v>
      </c>
      <c r="E1303" s="167">
        <f>Cartilha_GLOBAL!$E1303</f>
        <v>0</v>
      </c>
      <c r="F1303" s="182">
        <f>Cartilha_GLOBAL!$F1303</f>
        <v>0</v>
      </c>
      <c r="G1303" s="108"/>
      <c r="H1303" s="107">
        <f t="shared" si="77"/>
        <v>0</v>
      </c>
      <c r="I1303" s="194">
        <f t="shared" si="78"/>
        <v>0</v>
      </c>
      <c r="J1303" s="142"/>
      <c r="K1303" s="146"/>
      <c r="L1303" s="7" t="str">
        <f t="shared" si="79"/>
        <v/>
      </c>
      <c r="M1303" s="7" t="str">
        <f t="shared" si="80"/>
        <v/>
      </c>
      <c r="N1303" s="7" t="str">
        <f>Cartilha_GLOBAL!N1303</f>
        <v/>
      </c>
      <c r="O1303" s="144"/>
      <c r="Q1303" s="151"/>
      <c r="R1303" s="152">
        <v>0</v>
      </c>
      <c r="T1303" s="153">
        <f>IF(Cartilha_GLOBAL!R1303=0,0,IF(Cartilha_GLOBAL!R1303&gt;0,"c","b"))</f>
        <v>0</v>
      </c>
    </row>
    <row r="1304" ht="12.75" hidden="1" spans="1:20">
      <c r="A1304" s="163">
        <f>Cartilha_GLOBAL!A1304</f>
        <v>0</v>
      </c>
      <c r="B1304" s="164">
        <f>Cartilha_GLOBAL!B1304</f>
        <v>0</v>
      </c>
      <c r="C1304" s="165">
        <f>Cartilha_GLOBAL!C1304</f>
        <v>0</v>
      </c>
      <c r="D1304" s="166">
        <f>Cartilha_GLOBAL!D1304</f>
        <v>0</v>
      </c>
      <c r="E1304" s="167">
        <f>Cartilha_GLOBAL!$E1304</f>
        <v>0</v>
      </c>
      <c r="F1304" s="182">
        <f>Cartilha_GLOBAL!$F1304</f>
        <v>0</v>
      </c>
      <c r="G1304" s="108"/>
      <c r="H1304" s="107">
        <f t="shared" ref="H1304:H1367" si="81">IF(G1304=0,0,F1304)</f>
        <v>0</v>
      </c>
      <c r="I1304" s="194">
        <f t="shared" ref="I1304:I1367" si="82">IF(ISBLANK(G1304),0,IF(R1304=0,ROUND(G1304*H1304,2),IF(R1304="b",ROUNDDOWN(G1304*H1304,2),ROUNDUP(G1304*H1304,2))))</f>
        <v>0</v>
      </c>
      <c r="J1304" s="142"/>
      <c r="K1304" s="146"/>
      <c r="L1304" s="7" t="str">
        <f t="shared" ref="L1304:L1367" si="83">IF(K1304="X","x",IF(K1304="xx","x",IF(I1304&gt;0,"x","")))</f>
        <v/>
      </c>
      <c r="M1304" s="7" t="str">
        <f t="shared" ref="M1304:M1367" si="84">IF(K1304="X","x",IF(K1304="xx","x",IF(I1304&gt;0,"x","")))</f>
        <v/>
      </c>
      <c r="N1304" s="7" t="str">
        <f>Cartilha_GLOBAL!N1304</f>
        <v/>
      </c>
      <c r="O1304" s="144"/>
      <c r="Q1304" s="151"/>
      <c r="R1304" s="152">
        <v>0</v>
      </c>
      <c r="T1304" s="153">
        <f>IF(Cartilha_GLOBAL!R1304=0,0,IF(Cartilha_GLOBAL!R1304&gt;0,"c","b"))</f>
        <v>0</v>
      </c>
    </row>
    <row r="1305" ht="12.75" hidden="1" spans="1:20">
      <c r="A1305" s="163">
        <f>Cartilha_GLOBAL!A1305</f>
        <v>0</v>
      </c>
      <c r="B1305" s="164">
        <f>Cartilha_GLOBAL!B1305</f>
        <v>0</v>
      </c>
      <c r="C1305" s="165">
        <f>Cartilha_GLOBAL!C1305</f>
        <v>0</v>
      </c>
      <c r="D1305" s="166">
        <f>Cartilha_GLOBAL!D1305</f>
        <v>0</v>
      </c>
      <c r="E1305" s="167">
        <f>Cartilha_GLOBAL!$E1305</f>
        <v>0</v>
      </c>
      <c r="F1305" s="182">
        <f>Cartilha_GLOBAL!$F1305</f>
        <v>0</v>
      </c>
      <c r="G1305" s="108"/>
      <c r="H1305" s="107">
        <f t="shared" si="81"/>
        <v>0</v>
      </c>
      <c r="I1305" s="194">
        <f t="shared" si="82"/>
        <v>0</v>
      </c>
      <c r="J1305" s="142"/>
      <c r="K1305" s="146"/>
      <c r="L1305" s="7" t="str">
        <f t="shared" si="83"/>
        <v/>
      </c>
      <c r="M1305" s="7" t="str">
        <f t="shared" si="84"/>
        <v/>
      </c>
      <c r="N1305" s="7" t="str">
        <f>Cartilha_GLOBAL!N1305</f>
        <v/>
      </c>
      <c r="O1305" s="144"/>
      <c r="Q1305" s="151"/>
      <c r="R1305" s="152">
        <v>0</v>
      </c>
      <c r="T1305" s="153">
        <f>IF(Cartilha_GLOBAL!R1305=0,0,IF(Cartilha_GLOBAL!R1305&gt;0,"c","b"))</f>
        <v>0</v>
      </c>
    </row>
    <row r="1306" ht="12.75" hidden="1" spans="1:20">
      <c r="A1306" s="163">
        <f>Cartilha_GLOBAL!A1306</f>
        <v>0</v>
      </c>
      <c r="B1306" s="164">
        <f>Cartilha_GLOBAL!B1306</f>
        <v>0</v>
      </c>
      <c r="C1306" s="165">
        <f>Cartilha_GLOBAL!C1306</f>
        <v>0</v>
      </c>
      <c r="D1306" s="166">
        <f>Cartilha_GLOBAL!D1306</f>
        <v>0</v>
      </c>
      <c r="E1306" s="167">
        <f>Cartilha_GLOBAL!$E1306</f>
        <v>0</v>
      </c>
      <c r="F1306" s="182">
        <f>Cartilha_GLOBAL!$F1306</f>
        <v>0</v>
      </c>
      <c r="G1306" s="108"/>
      <c r="H1306" s="107">
        <f t="shared" si="81"/>
        <v>0</v>
      </c>
      <c r="I1306" s="194">
        <f t="shared" si="82"/>
        <v>0</v>
      </c>
      <c r="J1306" s="142"/>
      <c r="K1306" s="146"/>
      <c r="L1306" s="7" t="str">
        <f t="shared" si="83"/>
        <v/>
      </c>
      <c r="M1306" s="7" t="str">
        <f t="shared" si="84"/>
        <v/>
      </c>
      <c r="N1306" s="7" t="str">
        <f>Cartilha_GLOBAL!N1306</f>
        <v/>
      </c>
      <c r="O1306" s="144"/>
      <c r="Q1306" s="151"/>
      <c r="R1306" s="152">
        <v>0</v>
      </c>
      <c r="T1306" s="153">
        <f>IF(Cartilha_GLOBAL!R1306=0,0,IF(Cartilha_GLOBAL!R1306&gt;0,"c","b"))</f>
        <v>0</v>
      </c>
    </row>
    <row r="1307" ht="12.75" hidden="1" spans="1:20">
      <c r="A1307" s="163">
        <f>Cartilha_GLOBAL!A1307</f>
        <v>0</v>
      </c>
      <c r="B1307" s="164">
        <f>Cartilha_GLOBAL!B1307</f>
        <v>0</v>
      </c>
      <c r="C1307" s="165">
        <f>Cartilha_GLOBAL!C1307</f>
        <v>0</v>
      </c>
      <c r="D1307" s="166">
        <f>Cartilha_GLOBAL!D1307</f>
        <v>0</v>
      </c>
      <c r="E1307" s="167">
        <f>Cartilha_GLOBAL!$E1307</f>
        <v>0</v>
      </c>
      <c r="F1307" s="182">
        <f>Cartilha_GLOBAL!$F1307</f>
        <v>0</v>
      </c>
      <c r="G1307" s="108"/>
      <c r="H1307" s="107">
        <f t="shared" si="81"/>
        <v>0</v>
      </c>
      <c r="I1307" s="194">
        <f t="shared" si="82"/>
        <v>0</v>
      </c>
      <c r="J1307" s="142"/>
      <c r="K1307" s="146"/>
      <c r="L1307" s="7" t="str">
        <f t="shared" si="83"/>
        <v/>
      </c>
      <c r="M1307" s="7" t="str">
        <f t="shared" si="84"/>
        <v/>
      </c>
      <c r="N1307" s="7" t="str">
        <f>Cartilha_GLOBAL!N1307</f>
        <v/>
      </c>
      <c r="O1307" s="144"/>
      <c r="Q1307" s="151"/>
      <c r="R1307" s="152">
        <v>0</v>
      </c>
      <c r="T1307" s="153">
        <f>IF(Cartilha_GLOBAL!R1307=0,0,IF(Cartilha_GLOBAL!R1307&gt;0,"c","b"))</f>
        <v>0</v>
      </c>
    </row>
    <row r="1308" ht="12.75" hidden="1" spans="1:20">
      <c r="A1308" s="163">
        <f>Cartilha_GLOBAL!A1308</f>
        <v>0</v>
      </c>
      <c r="B1308" s="164">
        <f>Cartilha_GLOBAL!B1308</f>
        <v>0</v>
      </c>
      <c r="C1308" s="165">
        <f>Cartilha_GLOBAL!C1308</f>
        <v>0</v>
      </c>
      <c r="D1308" s="166">
        <f>Cartilha_GLOBAL!D1308</f>
        <v>0</v>
      </c>
      <c r="E1308" s="167">
        <f>Cartilha_GLOBAL!$E1308</f>
        <v>0</v>
      </c>
      <c r="F1308" s="182">
        <f>Cartilha_GLOBAL!$F1308</f>
        <v>0</v>
      </c>
      <c r="G1308" s="108"/>
      <c r="H1308" s="107">
        <f t="shared" si="81"/>
        <v>0</v>
      </c>
      <c r="I1308" s="194">
        <f t="shared" si="82"/>
        <v>0</v>
      </c>
      <c r="J1308" s="142"/>
      <c r="K1308" s="146"/>
      <c r="L1308" s="7" t="str">
        <f t="shared" si="83"/>
        <v/>
      </c>
      <c r="M1308" s="7" t="str">
        <f t="shared" si="84"/>
        <v/>
      </c>
      <c r="N1308" s="7" t="str">
        <f>Cartilha_GLOBAL!N1308</f>
        <v/>
      </c>
      <c r="O1308" s="144"/>
      <c r="Q1308" s="151"/>
      <c r="R1308" s="152">
        <v>0</v>
      </c>
      <c r="T1308" s="153">
        <f>IF(Cartilha_GLOBAL!R1308=0,0,IF(Cartilha_GLOBAL!R1308&gt;0,"c","b"))</f>
        <v>0</v>
      </c>
    </row>
    <row r="1309" ht="12.75" hidden="1" spans="1:20">
      <c r="A1309" s="163">
        <f>Cartilha_GLOBAL!A1309</f>
        <v>0</v>
      </c>
      <c r="B1309" s="164">
        <f>Cartilha_GLOBAL!B1309</f>
        <v>0</v>
      </c>
      <c r="C1309" s="165">
        <f>Cartilha_GLOBAL!C1309</f>
        <v>0</v>
      </c>
      <c r="D1309" s="166">
        <f>Cartilha_GLOBAL!D1309</f>
        <v>0</v>
      </c>
      <c r="E1309" s="167">
        <f>Cartilha_GLOBAL!$E1309</f>
        <v>0</v>
      </c>
      <c r="F1309" s="182">
        <f>Cartilha_GLOBAL!$F1309</f>
        <v>0</v>
      </c>
      <c r="G1309" s="108"/>
      <c r="H1309" s="107">
        <f t="shared" si="81"/>
        <v>0</v>
      </c>
      <c r="I1309" s="194">
        <f t="shared" si="82"/>
        <v>0</v>
      </c>
      <c r="J1309" s="142"/>
      <c r="K1309" s="146"/>
      <c r="L1309" s="7" t="str">
        <f t="shared" si="83"/>
        <v/>
      </c>
      <c r="M1309" s="7" t="str">
        <f t="shared" si="84"/>
        <v/>
      </c>
      <c r="N1309" s="7" t="str">
        <f>Cartilha_GLOBAL!N1309</f>
        <v/>
      </c>
      <c r="O1309" s="144"/>
      <c r="Q1309" s="151"/>
      <c r="R1309" s="152">
        <v>0</v>
      </c>
      <c r="T1309" s="153">
        <f>IF(Cartilha_GLOBAL!R1309=0,0,IF(Cartilha_GLOBAL!R1309&gt;0,"c","b"))</f>
        <v>0</v>
      </c>
    </row>
    <row r="1310" ht="12.75" hidden="1" spans="1:20">
      <c r="A1310" s="163">
        <f>Cartilha_GLOBAL!A1310</f>
        <v>0</v>
      </c>
      <c r="B1310" s="164">
        <f>Cartilha_GLOBAL!B1310</f>
        <v>0</v>
      </c>
      <c r="C1310" s="165">
        <f>Cartilha_GLOBAL!C1310</f>
        <v>0</v>
      </c>
      <c r="D1310" s="166">
        <f>Cartilha_GLOBAL!D1310</f>
        <v>0</v>
      </c>
      <c r="E1310" s="167">
        <f>Cartilha_GLOBAL!$E1310</f>
        <v>0</v>
      </c>
      <c r="F1310" s="182">
        <f>Cartilha_GLOBAL!$F1310</f>
        <v>0</v>
      </c>
      <c r="G1310" s="108"/>
      <c r="H1310" s="107">
        <f t="shared" si="81"/>
        <v>0</v>
      </c>
      <c r="I1310" s="194">
        <f t="shared" si="82"/>
        <v>0</v>
      </c>
      <c r="J1310" s="142"/>
      <c r="K1310" s="146"/>
      <c r="L1310" s="7" t="str">
        <f t="shared" si="83"/>
        <v/>
      </c>
      <c r="M1310" s="7" t="str">
        <f t="shared" si="84"/>
        <v/>
      </c>
      <c r="N1310" s="7" t="str">
        <f>Cartilha_GLOBAL!N1310</f>
        <v/>
      </c>
      <c r="O1310" s="144"/>
      <c r="Q1310" s="151"/>
      <c r="R1310" s="152">
        <v>0</v>
      </c>
      <c r="T1310" s="153">
        <f>IF(Cartilha_GLOBAL!R1310=0,0,IF(Cartilha_GLOBAL!R1310&gt;0,"c","b"))</f>
        <v>0</v>
      </c>
    </row>
    <row r="1311" ht="12.75" hidden="1" spans="1:20">
      <c r="A1311" s="163">
        <f>Cartilha_GLOBAL!A1311</f>
        <v>0</v>
      </c>
      <c r="B1311" s="164">
        <f>Cartilha_GLOBAL!B1311</f>
        <v>0</v>
      </c>
      <c r="C1311" s="165">
        <f>Cartilha_GLOBAL!C1311</f>
        <v>0</v>
      </c>
      <c r="D1311" s="166">
        <f>Cartilha_GLOBAL!D1311</f>
        <v>0</v>
      </c>
      <c r="E1311" s="167">
        <f>Cartilha_GLOBAL!$E1311</f>
        <v>0</v>
      </c>
      <c r="F1311" s="182">
        <f>Cartilha_GLOBAL!$F1311</f>
        <v>0</v>
      </c>
      <c r="G1311" s="108"/>
      <c r="H1311" s="107">
        <f t="shared" si="81"/>
        <v>0</v>
      </c>
      <c r="I1311" s="194">
        <f t="shared" si="82"/>
        <v>0</v>
      </c>
      <c r="J1311" s="142"/>
      <c r="K1311" s="146"/>
      <c r="L1311" s="7" t="str">
        <f t="shared" si="83"/>
        <v/>
      </c>
      <c r="M1311" s="7" t="str">
        <f t="shared" si="84"/>
        <v/>
      </c>
      <c r="N1311" s="7" t="str">
        <f>Cartilha_GLOBAL!N1311</f>
        <v/>
      </c>
      <c r="O1311" s="144"/>
      <c r="Q1311" s="151"/>
      <c r="R1311" s="152">
        <v>0</v>
      </c>
      <c r="T1311" s="153">
        <f>IF(Cartilha_GLOBAL!R1311=0,0,IF(Cartilha_GLOBAL!R1311&gt;0,"c","b"))</f>
        <v>0</v>
      </c>
    </row>
    <row r="1312" ht="12.75" hidden="1" spans="1:20">
      <c r="A1312" s="163">
        <f>Cartilha_GLOBAL!A1312</f>
        <v>0</v>
      </c>
      <c r="B1312" s="164">
        <f>Cartilha_GLOBAL!B1312</f>
        <v>0</v>
      </c>
      <c r="C1312" s="165">
        <f>Cartilha_GLOBAL!C1312</f>
        <v>0</v>
      </c>
      <c r="D1312" s="166">
        <f>Cartilha_GLOBAL!D1312</f>
        <v>0</v>
      </c>
      <c r="E1312" s="167">
        <f>Cartilha_GLOBAL!$E1312</f>
        <v>0</v>
      </c>
      <c r="F1312" s="182">
        <f>Cartilha_GLOBAL!$F1312</f>
        <v>0</v>
      </c>
      <c r="G1312" s="108"/>
      <c r="H1312" s="107">
        <f t="shared" si="81"/>
        <v>0</v>
      </c>
      <c r="I1312" s="194">
        <f t="shared" si="82"/>
        <v>0</v>
      </c>
      <c r="J1312" s="142"/>
      <c r="K1312" s="146"/>
      <c r="L1312" s="7" t="str">
        <f t="shared" si="83"/>
        <v/>
      </c>
      <c r="M1312" s="7" t="str">
        <f t="shared" si="84"/>
        <v/>
      </c>
      <c r="N1312" s="7" t="str">
        <f>Cartilha_GLOBAL!N1312</f>
        <v/>
      </c>
      <c r="O1312" s="144"/>
      <c r="Q1312" s="151"/>
      <c r="R1312" s="152">
        <v>0</v>
      </c>
      <c r="T1312" s="153">
        <f>IF(Cartilha_GLOBAL!R1312=0,0,IF(Cartilha_GLOBAL!R1312&gt;0,"c","b"))</f>
        <v>0</v>
      </c>
    </row>
    <row r="1313" ht="12.75" hidden="1" spans="1:20">
      <c r="A1313" s="163">
        <f>Cartilha_GLOBAL!A1313</f>
        <v>0</v>
      </c>
      <c r="B1313" s="164">
        <f>Cartilha_GLOBAL!B1313</f>
        <v>0</v>
      </c>
      <c r="C1313" s="165">
        <f>Cartilha_GLOBAL!C1313</f>
        <v>0</v>
      </c>
      <c r="D1313" s="166">
        <f>Cartilha_GLOBAL!D1313</f>
        <v>0</v>
      </c>
      <c r="E1313" s="167">
        <f>Cartilha_GLOBAL!$E1313</f>
        <v>0</v>
      </c>
      <c r="F1313" s="182">
        <f>Cartilha_GLOBAL!$F1313</f>
        <v>0</v>
      </c>
      <c r="G1313" s="108"/>
      <c r="H1313" s="107">
        <f t="shared" si="81"/>
        <v>0</v>
      </c>
      <c r="I1313" s="194">
        <f t="shared" si="82"/>
        <v>0</v>
      </c>
      <c r="J1313" s="142"/>
      <c r="K1313" s="146"/>
      <c r="L1313" s="7" t="str">
        <f t="shared" si="83"/>
        <v/>
      </c>
      <c r="M1313" s="7" t="str">
        <f t="shared" si="84"/>
        <v/>
      </c>
      <c r="N1313" s="7" t="str">
        <f>Cartilha_GLOBAL!N1313</f>
        <v/>
      </c>
      <c r="O1313" s="144"/>
      <c r="Q1313" s="151"/>
      <c r="R1313" s="152">
        <v>0</v>
      </c>
      <c r="T1313" s="153">
        <f>IF(Cartilha_GLOBAL!R1313=0,0,IF(Cartilha_GLOBAL!R1313&gt;0,"c","b"))</f>
        <v>0</v>
      </c>
    </row>
    <row r="1314" ht="12.75" hidden="1" spans="1:20">
      <c r="A1314" s="163">
        <f>Cartilha_GLOBAL!A1314</f>
        <v>0</v>
      </c>
      <c r="B1314" s="164">
        <f>Cartilha_GLOBAL!B1314</f>
        <v>0</v>
      </c>
      <c r="C1314" s="165">
        <f>Cartilha_GLOBAL!C1314</f>
        <v>0</v>
      </c>
      <c r="D1314" s="166">
        <f>Cartilha_GLOBAL!D1314</f>
        <v>0</v>
      </c>
      <c r="E1314" s="167">
        <f>Cartilha_GLOBAL!$E1314</f>
        <v>0</v>
      </c>
      <c r="F1314" s="182">
        <f>Cartilha_GLOBAL!$F1314</f>
        <v>0</v>
      </c>
      <c r="G1314" s="108"/>
      <c r="H1314" s="107">
        <f t="shared" si="81"/>
        <v>0</v>
      </c>
      <c r="I1314" s="194">
        <f t="shared" si="82"/>
        <v>0</v>
      </c>
      <c r="J1314" s="142"/>
      <c r="K1314" s="146"/>
      <c r="L1314" s="7" t="str">
        <f t="shared" si="83"/>
        <v/>
      </c>
      <c r="M1314" s="7" t="str">
        <f t="shared" si="84"/>
        <v/>
      </c>
      <c r="N1314" s="7" t="str">
        <f>Cartilha_GLOBAL!N1314</f>
        <v/>
      </c>
      <c r="O1314" s="144"/>
      <c r="Q1314" s="151"/>
      <c r="R1314" s="152">
        <v>0</v>
      </c>
      <c r="T1314" s="153">
        <f>IF(Cartilha_GLOBAL!R1314=0,0,IF(Cartilha_GLOBAL!R1314&gt;0,"c","b"))</f>
        <v>0</v>
      </c>
    </row>
    <row r="1315" ht="12.75" hidden="1" spans="1:20">
      <c r="A1315" s="163">
        <f>Cartilha_GLOBAL!A1315</f>
        <v>0</v>
      </c>
      <c r="B1315" s="164">
        <f>Cartilha_GLOBAL!B1315</f>
        <v>0</v>
      </c>
      <c r="C1315" s="165">
        <f>Cartilha_GLOBAL!C1315</f>
        <v>0</v>
      </c>
      <c r="D1315" s="166">
        <f>Cartilha_GLOBAL!D1315</f>
        <v>0</v>
      </c>
      <c r="E1315" s="167">
        <f>Cartilha_GLOBAL!$E1315</f>
        <v>0</v>
      </c>
      <c r="F1315" s="182">
        <f>Cartilha_GLOBAL!$F1315</f>
        <v>0</v>
      </c>
      <c r="G1315" s="108"/>
      <c r="H1315" s="107">
        <f t="shared" si="81"/>
        <v>0</v>
      </c>
      <c r="I1315" s="194">
        <f t="shared" si="82"/>
        <v>0</v>
      </c>
      <c r="J1315" s="142"/>
      <c r="K1315" s="146"/>
      <c r="L1315" s="7" t="str">
        <f t="shared" si="83"/>
        <v/>
      </c>
      <c r="M1315" s="7" t="str">
        <f t="shared" si="84"/>
        <v/>
      </c>
      <c r="N1315" s="7" t="str">
        <f>Cartilha_GLOBAL!N1315</f>
        <v/>
      </c>
      <c r="O1315" s="144"/>
      <c r="Q1315" s="151"/>
      <c r="R1315" s="152">
        <v>0</v>
      </c>
      <c r="T1315" s="153">
        <f>IF(Cartilha_GLOBAL!R1315=0,0,IF(Cartilha_GLOBAL!R1315&gt;0,"c","b"))</f>
        <v>0</v>
      </c>
    </row>
    <row r="1316" ht="12.75" hidden="1" spans="1:20">
      <c r="A1316" s="163">
        <f>Cartilha_GLOBAL!A1316</f>
        <v>0</v>
      </c>
      <c r="B1316" s="164">
        <f>Cartilha_GLOBAL!B1316</f>
        <v>0</v>
      </c>
      <c r="C1316" s="165">
        <f>Cartilha_GLOBAL!C1316</f>
        <v>0</v>
      </c>
      <c r="D1316" s="166">
        <f>Cartilha_GLOBAL!D1316</f>
        <v>0</v>
      </c>
      <c r="E1316" s="167">
        <f>Cartilha_GLOBAL!$E1316</f>
        <v>0</v>
      </c>
      <c r="F1316" s="182">
        <f>Cartilha_GLOBAL!$F1316</f>
        <v>0</v>
      </c>
      <c r="G1316" s="108"/>
      <c r="H1316" s="107">
        <f t="shared" si="81"/>
        <v>0</v>
      </c>
      <c r="I1316" s="194">
        <f t="shared" si="82"/>
        <v>0</v>
      </c>
      <c r="J1316" s="142"/>
      <c r="K1316" s="146"/>
      <c r="L1316" s="7" t="str">
        <f t="shared" si="83"/>
        <v/>
      </c>
      <c r="M1316" s="7" t="str">
        <f t="shared" si="84"/>
        <v/>
      </c>
      <c r="N1316" s="7" t="str">
        <f>Cartilha_GLOBAL!N1316</f>
        <v/>
      </c>
      <c r="O1316" s="144"/>
      <c r="Q1316" s="151"/>
      <c r="R1316" s="152">
        <v>0</v>
      </c>
      <c r="T1316" s="153">
        <f>IF(Cartilha_GLOBAL!R1316=0,0,IF(Cartilha_GLOBAL!R1316&gt;0,"c","b"))</f>
        <v>0</v>
      </c>
    </row>
    <row r="1317" ht="12.75" hidden="1" spans="1:20">
      <c r="A1317" s="163">
        <f>Cartilha_GLOBAL!A1317</f>
        <v>0</v>
      </c>
      <c r="B1317" s="164">
        <f>Cartilha_GLOBAL!B1317</f>
        <v>0</v>
      </c>
      <c r="C1317" s="165">
        <f>Cartilha_GLOBAL!C1317</f>
        <v>0</v>
      </c>
      <c r="D1317" s="166">
        <f>Cartilha_GLOBAL!D1317</f>
        <v>0</v>
      </c>
      <c r="E1317" s="167">
        <f>Cartilha_GLOBAL!$E1317</f>
        <v>0</v>
      </c>
      <c r="F1317" s="182">
        <f>Cartilha_GLOBAL!$F1317</f>
        <v>0</v>
      </c>
      <c r="G1317" s="108"/>
      <c r="H1317" s="107">
        <f t="shared" si="81"/>
        <v>0</v>
      </c>
      <c r="I1317" s="194">
        <f t="shared" si="82"/>
        <v>0</v>
      </c>
      <c r="J1317" s="142"/>
      <c r="K1317" s="146"/>
      <c r="L1317" s="7" t="str">
        <f t="shared" si="83"/>
        <v/>
      </c>
      <c r="M1317" s="7" t="str">
        <f t="shared" si="84"/>
        <v/>
      </c>
      <c r="N1317" s="7" t="str">
        <f>Cartilha_GLOBAL!N1317</f>
        <v/>
      </c>
      <c r="O1317" s="144"/>
      <c r="Q1317" s="151"/>
      <c r="R1317" s="152">
        <v>0</v>
      </c>
      <c r="T1317" s="153">
        <f>IF(Cartilha_GLOBAL!R1317=0,0,IF(Cartilha_GLOBAL!R1317&gt;0,"c","b"))</f>
        <v>0</v>
      </c>
    </row>
    <row r="1318" ht="12.75" hidden="1" spans="1:20">
      <c r="A1318" s="163">
        <f>Cartilha_GLOBAL!A1318</f>
        <v>0</v>
      </c>
      <c r="B1318" s="164">
        <f>Cartilha_GLOBAL!B1318</f>
        <v>0</v>
      </c>
      <c r="C1318" s="165">
        <f>Cartilha_GLOBAL!C1318</f>
        <v>0</v>
      </c>
      <c r="D1318" s="166">
        <f>Cartilha_GLOBAL!D1318</f>
        <v>0</v>
      </c>
      <c r="E1318" s="167">
        <f>Cartilha_GLOBAL!$E1318</f>
        <v>0</v>
      </c>
      <c r="F1318" s="182">
        <f>Cartilha_GLOBAL!$F1318</f>
        <v>0</v>
      </c>
      <c r="G1318" s="108"/>
      <c r="H1318" s="107">
        <f t="shared" si="81"/>
        <v>0</v>
      </c>
      <c r="I1318" s="194">
        <f t="shared" si="82"/>
        <v>0</v>
      </c>
      <c r="J1318" s="142"/>
      <c r="K1318" s="146"/>
      <c r="L1318" s="7" t="str">
        <f t="shared" si="83"/>
        <v/>
      </c>
      <c r="M1318" s="7" t="str">
        <f t="shared" si="84"/>
        <v/>
      </c>
      <c r="N1318" s="7" t="str">
        <f>Cartilha_GLOBAL!N1318</f>
        <v/>
      </c>
      <c r="O1318" s="144"/>
      <c r="Q1318" s="151"/>
      <c r="R1318" s="152">
        <v>0</v>
      </c>
      <c r="T1318" s="153">
        <f>IF(Cartilha_GLOBAL!R1318=0,0,IF(Cartilha_GLOBAL!R1318&gt;0,"c","b"))</f>
        <v>0</v>
      </c>
    </row>
    <row r="1319" ht="12.75" hidden="1" spans="1:20">
      <c r="A1319" s="163">
        <f>Cartilha_GLOBAL!A1319</f>
        <v>0</v>
      </c>
      <c r="B1319" s="164">
        <f>Cartilha_GLOBAL!B1319</f>
        <v>0</v>
      </c>
      <c r="C1319" s="165">
        <f>Cartilha_GLOBAL!C1319</f>
        <v>0</v>
      </c>
      <c r="D1319" s="166">
        <f>Cartilha_GLOBAL!D1319</f>
        <v>0</v>
      </c>
      <c r="E1319" s="167">
        <f>Cartilha_GLOBAL!$E1319</f>
        <v>0</v>
      </c>
      <c r="F1319" s="182">
        <f>Cartilha_GLOBAL!$F1319</f>
        <v>0</v>
      </c>
      <c r="G1319" s="108"/>
      <c r="H1319" s="107">
        <f t="shared" si="81"/>
        <v>0</v>
      </c>
      <c r="I1319" s="194">
        <f t="shared" si="82"/>
        <v>0</v>
      </c>
      <c r="J1319" s="142"/>
      <c r="K1319" s="146"/>
      <c r="L1319" s="7" t="str">
        <f t="shared" si="83"/>
        <v/>
      </c>
      <c r="M1319" s="7" t="str">
        <f t="shared" si="84"/>
        <v/>
      </c>
      <c r="N1319" s="7" t="str">
        <f>Cartilha_GLOBAL!N1319</f>
        <v/>
      </c>
      <c r="O1319" s="144"/>
      <c r="Q1319" s="151"/>
      <c r="R1319" s="152">
        <v>0</v>
      </c>
      <c r="T1319" s="153">
        <f>IF(Cartilha_GLOBAL!R1319=0,0,IF(Cartilha_GLOBAL!R1319&gt;0,"c","b"))</f>
        <v>0</v>
      </c>
    </row>
    <row r="1320" ht="12.75" hidden="1" spans="1:20">
      <c r="A1320" s="163">
        <f>Cartilha_GLOBAL!A1320</f>
        <v>0</v>
      </c>
      <c r="B1320" s="164">
        <f>Cartilha_GLOBAL!B1320</f>
        <v>0</v>
      </c>
      <c r="C1320" s="165">
        <f>Cartilha_GLOBAL!C1320</f>
        <v>0</v>
      </c>
      <c r="D1320" s="166">
        <f>Cartilha_GLOBAL!D1320</f>
        <v>0</v>
      </c>
      <c r="E1320" s="167">
        <f>Cartilha_GLOBAL!$E1320</f>
        <v>0</v>
      </c>
      <c r="F1320" s="182">
        <f>Cartilha_GLOBAL!$F1320</f>
        <v>0</v>
      </c>
      <c r="G1320" s="108"/>
      <c r="H1320" s="107">
        <f t="shared" si="81"/>
        <v>0</v>
      </c>
      <c r="I1320" s="194">
        <f t="shared" si="82"/>
        <v>0</v>
      </c>
      <c r="J1320" s="142"/>
      <c r="K1320" s="146"/>
      <c r="L1320" s="7" t="str">
        <f t="shared" si="83"/>
        <v/>
      </c>
      <c r="M1320" s="7" t="str">
        <f t="shared" si="84"/>
        <v/>
      </c>
      <c r="N1320" s="7" t="str">
        <f>Cartilha_GLOBAL!N1320</f>
        <v/>
      </c>
      <c r="O1320" s="144"/>
      <c r="Q1320" s="151"/>
      <c r="R1320" s="152">
        <v>0</v>
      </c>
      <c r="T1320" s="153">
        <f>IF(Cartilha_GLOBAL!R1320=0,0,IF(Cartilha_GLOBAL!R1320&gt;0,"c","b"))</f>
        <v>0</v>
      </c>
    </row>
    <row r="1321" ht="12.75" hidden="1" spans="1:20">
      <c r="A1321" s="163">
        <f>Cartilha_GLOBAL!A1321</f>
        <v>0</v>
      </c>
      <c r="B1321" s="164">
        <f>Cartilha_GLOBAL!B1321</f>
        <v>0</v>
      </c>
      <c r="C1321" s="165">
        <f>Cartilha_GLOBAL!C1321</f>
        <v>0</v>
      </c>
      <c r="D1321" s="166">
        <f>Cartilha_GLOBAL!D1321</f>
        <v>0</v>
      </c>
      <c r="E1321" s="167">
        <f>Cartilha_GLOBAL!$E1321</f>
        <v>0</v>
      </c>
      <c r="F1321" s="182">
        <f>Cartilha_GLOBAL!$F1321</f>
        <v>0</v>
      </c>
      <c r="G1321" s="108"/>
      <c r="H1321" s="107">
        <f t="shared" si="81"/>
        <v>0</v>
      </c>
      <c r="I1321" s="194">
        <f t="shared" si="82"/>
        <v>0</v>
      </c>
      <c r="J1321" s="142"/>
      <c r="K1321" s="146"/>
      <c r="L1321" s="7" t="str">
        <f t="shared" si="83"/>
        <v/>
      </c>
      <c r="M1321" s="7" t="str">
        <f t="shared" si="84"/>
        <v/>
      </c>
      <c r="N1321" s="7" t="str">
        <f>Cartilha_GLOBAL!N1321</f>
        <v/>
      </c>
      <c r="O1321" s="144"/>
      <c r="Q1321" s="151"/>
      <c r="R1321" s="152">
        <v>0</v>
      </c>
      <c r="T1321" s="153">
        <f>IF(Cartilha_GLOBAL!R1321=0,0,IF(Cartilha_GLOBAL!R1321&gt;0,"c","b"))</f>
        <v>0</v>
      </c>
    </row>
    <row r="1322" ht="12.75" hidden="1" spans="1:20">
      <c r="A1322" s="163">
        <f>Cartilha_GLOBAL!A1322</f>
        <v>0</v>
      </c>
      <c r="B1322" s="164">
        <f>Cartilha_GLOBAL!B1322</f>
        <v>0</v>
      </c>
      <c r="C1322" s="165">
        <f>Cartilha_GLOBAL!C1322</f>
        <v>0</v>
      </c>
      <c r="D1322" s="166">
        <f>Cartilha_GLOBAL!D1322</f>
        <v>0</v>
      </c>
      <c r="E1322" s="167">
        <f>Cartilha_GLOBAL!$E1322</f>
        <v>0</v>
      </c>
      <c r="F1322" s="182">
        <f>Cartilha_GLOBAL!$F1322</f>
        <v>0</v>
      </c>
      <c r="G1322" s="108"/>
      <c r="H1322" s="107">
        <f t="shared" si="81"/>
        <v>0</v>
      </c>
      <c r="I1322" s="194">
        <f t="shared" si="82"/>
        <v>0</v>
      </c>
      <c r="J1322" s="142"/>
      <c r="K1322" s="146"/>
      <c r="L1322" s="7" t="str">
        <f t="shared" si="83"/>
        <v/>
      </c>
      <c r="M1322" s="7" t="str">
        <f t="shared" si="84"/>
        <v/>
      </c>
      <c r="N1322" s="7" t="str">
        <f>Cartilha_GLOBAL!N1322</f>
        <v/>
      </c>
      <c r="O1322" s="144"/>
      <c r="Q1322" s="151"/>
      <c r="R1322" s="152">
        <v>0</v>
      </c>
      <c r="T1322" s="153">
        <f>IF(Cartilha_GLOBAL!R1322=0,0,IF(Cartilha_GLOBAL!R1322&gt;0,"c","b"))</f>
        <v>0</v>
      </c>
    </row>
    <row r="1323" ht="12.75" hidden="1" spans="1:20">
      <c r="A1323" s="163">
        <f>Cartilha_GLOBAL!A1323</f>
        <v>0</v>
      </c>
      <c r="B1323" s="164">
        <f>Cartilha_GLOBAL!B1323</f>
        <v>0</v>
      </c>
      <c r="C1323" s="165">
        <f>Cartilha_GLOBAL!C1323</f>
        <v>0</v>
      </c>
      <c r="D1323" s="166">
        <f>Cartilha_GLOBAL!D1323</f>
        <v>0</v>
      </c>
      <c r="E1323" s="167">
        <f>Cartilha_GLOBAL!$E1323</f>
        <v>0</v>
      </c>
      <c r="F1323" s="182">
        <f>Cartilha_GLOBAL!$F1323</f>
        <v>0</v>
      </c>
      <c r="G1323" s="108"/>
      <c r="H1323" s="107">
        <f t="shared" si="81"/>
        <v>0</v>
      </c>
      <c r="I1323" s="194">
        <f t="shared" si="82"/>
        <v>0</v>
      </c>
      <c r="J1323" s="142"/>
      <c r="K1323" s="146"/>
      <c r="L1323" s="7" t="str">
        <f t="shared" si="83"/>
        <v/>
      </c>
      <c r="M1323" s="7" t="str">
        <f t="shared" si="84"/>
        <v/>
      </c>
      <c r="N1323" s="7" t="str">
        <f>Cartilha_GLOBAL!N1323</f>
        <v/>
      </c>
      <c r="O1323" s="144"/>
      <c r="Q1323" s="151"/>
      <c r="R1323" s="152">
        <v>0</v>
      </c>
      <c r="T1323" s="153">
        <f>IF(Cartilha_GLOBAL!R1323=0,0,IF(Cartilha_GLOBAL!R1323&gt;0,"c","b"))</f>
        <v>0</v>
      </c>
    </row>
    <row r="1324" ht="12.75" hidden="1" spans="1:20">
      <c r="A1324" s="163">
        <f>Cartilha_GLOBAL!A1324</f>
        <v>0</v>
      </c>
      <c r="B1324" s="164">
        <f>Cartilha_GLOBAL!B1324</f>
        <v>0</v>
      </c>
      <c r="C1324" s="165">
        <f>Cartilha_GLOBAL!C1324</f>
        <v>0</v>
      </c>
      <c r="D1324" s="166">
        <f>Cartilha_GLOBAL!D1324</f>
        <v>0</v>
      </c>
      <c r="E1324" s="167">
        <f>Cartilha_GLOBAL!$E1324</f>
        <v>0</v>
      </c>
      <c r="F1324" s="182">
        <f>Cartilha_GLOBAL!$F1324</f>
        <v>0</v>
      </c>
      <c r="G1324" s="108"/>
      <c r="H1324" s="107">
        <f t="shared" si="81"/>
        <v>0</v>
      </c>
      <c r="I1324" s="194">
        <f t="shared" si="82"/>
        <v>0</v>
      </c>
      <c r="J1324" s="142"/>
      <c r="K1324" s="146"/>
      <c r="L1324" s="7" t="str">
        <f t="shared" si="83"/>
        <v/>
      </c>
      <c r="M1324" s="7" t="str">
        <f t="shared" si="84"/>
        <v/>
      </c>
      <c r="N1324" s="7" t="str">
        <f>Cartilha_GLOBAL!N1324</f>
        <v/>
      </c>
      <c r="O1324" s="144"/>
      <c r="Q1324" s="151"/>
      <c r="R1324" s="152">
        <v>0</v>
      </c>
      <c r="T1324" s="153">
        <f>IF(Cartilha_GLOBAL!R1324=0,0,IF(Cartilha_GLOBAL!R1324&gt;0,"c","b"))</f>
        <v>0</v>
      </c>
    </row>
    <row r="1325" ht="12.75" hidden="1" spans="1:20">
      <c r="A1325" s="163">
        <f>Cartilha_GLOBAL!A1325</f>
        <v>0</v>
      </c>
      <c r="B1325" s="164">
        <f>Cartilha_GLOBAL!B1325</f>
        <v>0</v>
      </c>
      <c r="C1325" s="165">
        <f>Cartilha_GLOBAL!C1325</f>
        <v>0</v>
      </c>
      <c r="D1325" s="166">
        <f>Cartilha_GLOBAL!D1325</f>
        <v>0</v>
      </c>
      <c r="E1325" s="167">
        <f>Cartilha_GLOBAL!$E1325</f>
        <v>0</v>
      </c>
      <c r="F1325" s="182">
        <f>Cartilha_GLOBAL!$F1325</f>
        <v>0</v>
      </c>
      <c r="G1325" s="108"/>
      <c r="H1325" s="107">
        <f t="shared" si="81"/>
        <v>0</v>
      </c>
      <c r="I1325" s="194">
        <f t="shared" si="82"/>
        <v>0</v>
      </c>
      <c r="J1325" s="142"/>
      <c r="K1325" s="146"/>
      <c r="L1325" s="7" t="str">
        <f t="shared" si="83"/>
        <v/>
      </c>
      <c r="M1325" s="7" t="str">
        <f t="shared" si="84"/>
        <v/>
      </c>
      <c r="N1325" s="7" t="str">
        <f>Cartilha_GLOBAL!N1325</f>
        <v/>
      </c>
      <c r="O1325" s="144"/>
      <c r="Q1325" s="151"/>
      <c r="R1325" s="152">
        <v>0</v>
      </c>
      <c r="T1325" s="153">
        <f>IF(Cartilha_GLOBAL!R1325=0,0,IF(Cartilha_GLOBAL!R1325&gt;0,"c","b"))</f>
        <v>0</v>
      </c>
    </row>
    <row r="1326" ht="9" hidden="1" customHeight="1" spans="1:20">
      <c r="A1326" s="171">
        <f>Cartilha_GLOBAL!A1326</f>
        <v>0</v>
      </c>
      <c r="B1326" s="166">
        <f>Cartilha_GLOBAL!B1326</f>
        <v>0</v>
      </c>
      <c r="C1326" s="172">
        <f>Cartilha_GLOBAL!C1326</f>
        <v>0</v>
      </c>
      <c r="D1326" s="166">
        <f>Cartilha_GLOBAL!D1326</f>
        <v>0</v>
      </c>
      <c r="E1326" s="173">
        <f>Cartilha_GLOBAL!$E1326</f>
        <v>0</v>
      </c>
      <c r="F1326" s="174">
        <f>Cartilha_GLOBAL!$F1326</f>
        <v>0</v>
      </c>
      <c r="G1326" s="169"/>
      <c r="H1326" s="170">
        <f t="shared" si="81"/>
        <v>0</v>
      </c>
      <c r="I1326" s="185">
        <f t="shared" si="82"/>
        <v>0</v>
      </c>
      <c r="J1326" s="142"/>
      <c r="K1326" s="146"/>
      <c r="L1326" s="7" t="str">
        <f t="shared" si="83"/>
        <v/>
      </c>
      <c r="M1326" s="7" t="str">
        <f t="shared" si="84"/>
        <v/>
      </c>
      <c r="N1326" s="7" t="str">
        <f>Cartilha_GLOBAL!N1326</f>
        <v/>
      </c>
      <c r="O1326" s="144"/>
      <c r="Q1326" s="151"/>
      <c r="R1326" s="152">
        <v>0</v>
      </c>
      <c r="T1326" s="153">
        <f>IF(Cartilha_GLOBAL!R1326=0,0,IF(Cartilha_GLOBAL!R1326&gt;0,"c","b"))</f>
        <v>0</v>
      </c>
    </row>
    <row r="1327" ht="13.5" spans="1:20">
      <c r="A1327" s="84" t="str">
        <f>Cartilha_GLOBAL!A1327</f>
        <v>3</v>
      </c>
      <c r="B1327" s="85">
        <f>Cartilha_GLOBAL!B1327</f>
        <v>0</v>
      </c>
      <c r="C1327" s="86" t="str">
        <f>Cartilha_GLOBAL!C1327</f>
        <v>FUNDACOES</v>
      </c>
      <c r="D1327" s="87">
        <f>Cartilha_GLOBAL!D1327</f>
        <v>0</v>
      </c>
      <c r="E1327" s="175">
        <f>Cartilha_GLOBAL!$E1327</f>
        <v>0</v>
      </c>
      <c r="F1327" s="176">
        <f>Cartilha_GLOBAL!$F1327</f>
        <v>0</v>
      </c>
      <c r="G1327" s="90"/>
      <c r="H1327" s="90">
        <f t="shared" si="81"/>
        <v>0</v>
      </c>
      <c r="I1327" s="136">
        <f t="shared" si="82"/>
        <v>0</v>
      </c>
      <c r="J1327" s="137">
        <f>SUM(I1329:I1440)</f>
        <v>1626.32</v>
      </c>
      <c r="K1327" s="138" t="str">
        <f>IF(OR(E1327&gt;0,J1327&gt;0),"X","")</f>
        <v>X</v>
      </c>
      <c r="L1327" s="7" t="str">
        <f t="shared" si="83"/>
        <v>x</v>
      </c>
      <c r="M1327" s="7" t="str">
        <f t="shared" si="84"/>
        <v>x</v>
      </c>
      <c r="N1327" s="7" t="str">
        <f>Cartilha_GLOBAL!N1327</f>
        <v>x</v>
      </c>
      <c r="O1327" s="144"/>
      <c r="Q1327" s="151"/>
      <c r="R1327" s="152">
        <v>0</v>
      </c>
      <c r="T1327" s="153">
        <f>IF(Cartilha_GLOBAL!R1327=0,0,IF(Cartilha_GLOBAL!R1327&gt;0,"c","b"))</f>
        <v>0</v>
      </c>
    </row>
    <row r="1328" ht="12.75" hidden="1" spans="1:20">
      <c r="A1328" s="99" t="str">
        <f>Cartilha_GLOBAL!A1328</f>
        <v>3.1</v>
      </c>
      <c r="B1328" s="94">
        <f>Cartilha_GLOBAL!B1328</f>
        <v>0</v>
      </c>
      <c r="C1328" s="93" t="str">
        <f>Cartilha_GLOBAL!C1328</f>
        <v>MANUTENCAO / REPAROS - FUNDACOES</v>
      </c>
      <c r="D1328" s="101">
        <f>Cartilha_GLOBAL!D1328</f>
        <v>0</v>
      </c>
      <c r="E1328" s="179">
        <f>Cartilha_GLOBAL!$E1328</f>
        <v>0</v>
      </c>
      <c r="F1328" s="168">
        <f>Cartilha_GLOBAL!$F1328</f>
        <v>0</v>
      </c>
      <c r="G1328" s="195"/>
      <c r="H1328" s="196">
        <f t="shared" si="81"/>
        <v>0</v>
      </c>
      <c r="I1328" s="186">
        <f t="shared" si="82"/>
        <v>0</v>
      </c>
      <c r="J1328" s="142"/>
      <c r="K1328" s="138" t="str">
        <f>IF(OR(SUM(I1329:I1337)&gt;0,SUM(I1329:I1337)&gt;0),"xx","")</f>
        <v/>
      </c>
      <c r="L1328" s="7" t="str">
        <f t="shared" si="83"/>
        <v/>
      </c>
      <c r="M1328" s="7" t="str">
        <f t="shared" si="84"/>
        <v/>
      </c>
      <c r="N1328" s="7" t="str">
        <f>Cartilha_GLOBAL!N1328</f>
        <v/>
      </c>
      <c r="O1328" s="144"/>
      <c r="Q1328" s="151"/>
      <c r="R1328" s="152">
        <v>0</v>
      </c>
      <c r="T1328" s="153">
        <f>IF(Cartilha_GLOBAL!R1328=0,0,IF(Cartilha_GLOBAL!R1328&gt;0,"c","b"))</f>
        <v>0</v>
      </c>
    </row>
    <row r="1329" ht="22.5" hidden="1" spans="1:20">
      <c r="A1329" s="103">
        <f>Cartilha_GLOBAL!A1329</f>
        <v>97623</v>
      </c>
      <c r="B1329" s="94" t="str">
        <f>Cartilha_GLOBAL!B1329</f>
        <v>SINAPI</v>
      </c>
      <c r="C1329" s="104" t="str">
        <f>Cartilha_GLOBAL!C1329</f>
        <v>DEMOLIÇÃO DE ALVENARIA DE TIJOLO MACIÇO, DE FORMA MANUAL, COM REAPROVEITAMENTO. AF_12/2017</v>
      </c>
      <c r="D1329" s="94" t="str">
        <f>Cartilha_GLOBAL!D1329</f>
        <v>M3</v>
      </c>
      <c r="E1329" s="105">
        <f>Cartilha_GLOBAL!$E1329</f>
        <v>201.31</v>
      </c>
      <c r="F1329" s="182">
        <f>Cartilha_GLOBAL!$F1329</f>
        <v>247.09</v>
      </c>
      <c r="G1329" s="108"/>
      <c r="H1329" s="107">
        <f t="shared" si="81"/>
        <v>0</v>
      </c>
      <c r="I1329" s="143">
        <f t="shared" si="82"/>
        <v>0</v>
      </c>
      <c r="J1329" s="142"/>
      <c r="K1329" s="138"/>
      <c r="L1329" s="7" t="str">
        <f t="shared" si="83"/>
        <v/>
      </c>
      <c r="M1329" s="7" t="str">
        <f t="shared" si="84"/>
        <v/>
      </c>
      <c r="N1329" s="7" t="str">
        <f>Cartilha_GLOBAL!N1329</f>
        <v/>
      </c>
      <c r="O1329" s="144"/>
      <c r="Q1329" s="151"/>
      <c r="R1329" s="152">
        <v>0</v>
      </c>
      <c r="T1329" s="153">
        <f>IF(Cartilha_GLOBAL!R1329=0,0,IF(Cartilha_GLOBAL!R1329&gt;0,"c","b"))</f>
        <v>0</v>
      </c>
    </row>
    <row r="1330" ht="22.5" hidden="1" spans="1:20">
      <c r="A1330" s="103">
        <f>Cartilha_GLOBAL!A1330</f>
        <v>97624</v>
      </c>
      <c r="B1330" s="94" t="str">
        <f>Cartilha_GLOBAL!B1330</f>
        <v>SINAPI</v>
      </c>
      <c r="C1330" s="104" t="str">
        <f>Cartilha_GLOBAL!C1330</f>
        <v>DEMOLIÇÃO DE ALVENARIA DE TIJOLO MACIÇO, DE FORMA MANUAL, SEM REAPROVEITAMENTO. AF_12/2017</v>
      </c>
      <c r="D1330" s="94" t="str">
        <f>Cartilha_GLOBAL!D1330</f>
        <v>M3</v>
      </c>
      <c r="E1330" s="105">
        <f>Cartilha_GLOBAL!$E1330</f>
        <v>123.54</v>
      </c>
      <c r="F1330" s="182">
        <f>Cartilha_GLOBAL!$F1330</f>
        <v>151.63</v>
      </c>
      <c r="G1330" s="108"/>
      <c r="H1330" s="107">
        <f t="shared" si="81"/>
        <v>0</v>
      </c>
      <c r="I1330" s="143">
        <f t="shared" si="82"/>
        <v>0</v>
      </c>
      <c r="J1330" s="142"/>
      <c r="K1330" s="138"/>
      <c r="L1330" s="7" t="str">
        <f t="shared" si="83"/>
        <v/>
      </c>
      <c r="M1330" s="7" t="str">
        <f t="shared" si="84"/>
        <v/>
      </c>
      <c r="N1330" s="7" t="str">
        <f>Cartilha_GLOBAL!N1330</f>
        <v/>
      </c>
      <c r="O1330" s="144"/>
      <c r="Q1330" s="151"/>
      <c r="R1330" s="152">
        <v>0</v>
      </c>
      <c r="T1330" s="153">
        <f>IF(Cartilha_GLOBAL!R1330=0,0,IF(Cartilha_GLOBAL!R1330&gt;0,"c","b"))</f>
        <v>0</v>
      </c>
    </row>
    <row r="1331" ht="12.75" hidden="1" spans="1:20">
      <c r="A1331" s="817" t="str">
        <f>Cartilha_GLOBAL!A1331</f>
        <v>003007003</v>
      </c>
      <c r="B1331" s="94" t="str">
        <f>Cartilha_GLOBAL!B1331</f>
        <v>SANEPAR - fev/23</v>
      </c>
      <c r="C1331" s="104" t="str">
        <f>Cartilha_GLOBAL!C1331</f>
        <v>Demolição manual de concreto simples</v>
      </c>
      <c r="D1331" s="94" t="str">
        <f>Cartilha_GLOBAL!D1331</f>
        <v>M3</v>
      </c>
      <c r="E1331" s="105">
        <f>Cartilha_GLOBAL!$E1331</f>
        <v>337.26</v>
      </c>
      <c r="F1331" s="182">
        <f>Cartilha_GLOBAL!$F1331</f>
        <v>413.95</v>
      </c>
      <c r="G1331" s="108"/>
      <c r="H1331" s="107">
        <f t="shared" si="81"/>
        <v>0</v>
      </c>
      <c r="I1331" s="143">
        <f t="shared" si="82"/>
        <v>0</v>
      </c>
      <c r="J1331" s="142"/>
      <c r="K1331" s="138"/>
      <c r="L1331" s="7" t="str">
        <f t="shared" si="83"/>
        <v/>
      </c>
      <c r="M1331" s="7" t="str">
        <f t="shared" si="84"/>
        <v/>
      </c>
      <c r="N1331" s="7" t="str">
        <f>Cartilha_GLOBAL!N1331</f>
        <v/>
      </c>
      <c r="O1331" s="144"/>
      <c r="Q1331" s="151"/>
      <c r="R1331" s="152">
        <v>0</v>
      </c>
      <c r="T1331" s="153">
        <f>IF(Cartilha_GLOBAL!R1331=0,0,IF(Cartilha_GLOBAL!R1331&gt;0,"c","b"))</f>
        <v>0</v>
      </c>
    </row>
    <row r="1332" ht="12.75" hidden="1" spans="1:20">
      <c r="A1332" s="817" t="str">
        <f>Cartilha_GLOBAL!A1332</f>
        <v>003007004</v>
      </c>
      <c r="B1332" s="94" t="str">
        <f>Cartilha_GLOBAL!B1332</f>
        <v>SANEPAR - fev/23</v>
      </c>
      <c r="C1332" s="104" t="str">
        <f>Cartilha_GLOBAL!C1332</f>
        <v>Demolição mecânica de concreto simples</v>
      </c>
      <c r="D1332" s="94" t="str">
        <f>Cartilha_GLOBAL!D1332</f>
        <v>M3</v>
      </c>
      <c r="E1332" s="105">
        <f>Cartilha_GLOBAL!$E1332</f>
        <v>466.31</v>
      </c>
      <c r="F1332" s="182">
        <f>Cartilha_GLOBAL!$F1332</f>
        <v>572.35</v>
      </c>
      <c r="G1332" s="108"/>
      <c r="H1332" s="107">
        <f t="shared" si="81"/>
        <v>0</v>
      </c>
      <c r="I1332" s="143">
        <f t="shared" si="82"/>
        <v>0</v>
      </c>
      <c r="J1332" s="142"/>
      <c r="K1332" s="138"/>
      <c r="L1332" s="7" t="str">
        <f t="shared" si="83"/>
        <v/>
      </c>
      <c r="M1332" s="7" t="str">
        <f t="shared" si="84"/>
        <v/>
      </c>
      <c r="N1332" s="7" t="str">
        <f>Cartilha_GLOBAL!N1332</f>
        <v/>
      </c>
      <c r="O1332" s="144"/>
      <c r="Q1332" s="151"/>
      <c r="R1332" s="152">
        <v>0</v>
      </c>
      <c r="T1332" s="153">
        <f>IF(Cartilha_GLOBAL!R1332=0,0,IF(Cartilha_GLOBAL!R1332&gt;0,"c","b"))</f>
        <v>0</v>
      </c>
    </row>
    <row r="1333" ht="12.75" hidden="1" spans="1:20">
      <c r="A1333" s="817" t="str">
        <f>Cartilha_GLOBAL!A1333</f>
        <v>003007005</v>
      </c>
      <c r="B1333" s="94" t="str">
        <f>Cartilha_GLOBAL!B1333</f>
        <v>SANEPAR - fev/23</v>
      </c>
      <c r="C1333" s="104" t="str">
        <f>Cartilha_GLOBAL!C1333</f>
        <v>Demolição manual de concreto ciclópico</v>
      </c>
      <c r="D1333" s="94" t="str">
        <f>Cartilha_GLOBAL!D1333</f>
        <v>M3</v>
      </c>
      <c r="E1333" s="105">
        <f>Cartilha_GLOBAL!$E1333</f>
        <v>505.91</v>
      </c>
      <c r="F1333" s="182">
        <f>Cartilha_GLOBAL!$F1333</f>
        <v>620.95</v>
      </c>
      <c r="G1333" s="108"/>
      <c r="H1333" s="107">
        <f t="shared" si="81"/>
        <v>0</v>
      </c>
      <c r="I1333" s="143">
        <f t="shared" si="82"/>
        <v>0</v>
      </c>
      <c r="J1333" s="142"/>
      <c r="K1333" s="138"/>
      <c r="L1333" s="7" t="str">
        <f t="shared" si="83"/>
        <v/>
      </c>
      <c r="M1333" s="7" t="str">
        <f t="shared" si="84"/>
        <v/>
      </c>
      <c r="N1333" s="7" t="str">
        <f>Cartilha_GLOBAL!N1333</f>
        <v/>
      </c>
      <c r="O1333" s="144"/>
      <c r="Q1333" s="151"/>
      <c r="R1333" s="152">
        <v>0</v>
      </c>
      <c r="T1333" s="153">
        <f>IF(Cartilha_GLOBAL!R1333=0,0,IF(Cartilha_GLOBAL!R1333&gt;0,"c","b"))</f>
        <v>0</v>
      </c>
    </row>
    <row r="1334" ht="12.75" hidden="1" spans="1:20">
      <c r="A1334" s="817" t="str">
        <f>Cartilha_GLOBAL!A1334</f>
        <v>003007006</v>
      </c>
      <c r="B1334" s="94" t="str">
        <f>Cartilha_GLOBAL!B1334</f>
        <v>SANEPAR - fev/23</v>
      </c>
      <c r="C1334" s="104" t="str">
        <f>Cartilha_GLOBAL!C1334</f>
        <v>Demolição mecânica de concreto ciclópico</v>
      </c>
      <c r="D1334" s="94" t="str">
        <f>Cartilha_GLOBAL!D1334</f>
        <v>M3</v>
      </c>
      <c r="E1334" s="105">
        <f>Cartilha_GLOBAL!$E1334</f>
        <v>699.46</v>
      </c>
      <c r="F1334" s="182">
        <f>Cartilha_GLOBAL!$F1334</f>
        <v>858.52</v>
      </c>
      <c r="G1334" s="108"/>
      <c r="H1334" s="107">
        <f t="shared" si="81"/>
        <v>0</v>
      </c>
      <c r="I1334" s="143">
        <f t="shared" si="82"/>
        <v>0</v>
      </c>
      <c r="J1334" s="142"/>
      <c r="K1334" s="138"/>
      <c r="L1334" s="7" t="str">
        <f t="shared" si="83"/>
        <v/>
      </c>
      <c r="M1334" s="7" t="str">
        <f t="shared" si="84"/>
        <v/>
      </c>
      <c r="N1334" s="7" t="str">
        <f>Cartilha_GLOBAL!N1334</f>
        <v/>
      </c>
      <c r="O1334" s="144"/>
      <c r="Q1334" s="151"/>
      <c r="R1334" s="152">
        <v>0</v>
      </c>
      <c r="T1334" s="153">
        <f>IF(Cartilha_GLOBAL!R1334=0,0,IF(Cartilha_GLOBAL!R1334&gt;0,"c","b"))</f>
        <v>0</v>
      </c>
    </row>
    <row r="1335" ht="22.5" hidden="1" spans="1:20">
      <c r="A1335" s="103">
        <f>Cartilha_GLOBAL!A1335</f>
        <v>97626</v>
      </c>
      <c r="B1335" s="94" t="str">
        <f>Cartilha_GLOBAL!B1335</f>
        <v>SINAPI</v>
      </c>
      <c r="C1335" s="104" t="str">
        <f>Cartilha_GLOBAL!C1335</f>
        <v>DEMOLIÇÃO DE PILARES E VIGAS EM CONCRETO ARMADO, DE FORMA MANUAL, SEM REAPROVEITAMENTO. AF_12/2017</v>
      </c>
      <c r="D1335" s="94" t="str">
        <f>Cartilha_GLOBAL!D1335</f>
        <v>M3</v>
      </c>
      <c r="E1335" s="105">
        <f>Cartilha_GLOBAL!$E1335</f>
        <v>701.12</v>
      </c>
      <c r="F1335" s="182">
        <f>Cartilha_GLOBAL!$F1335</f>
        <v>860.55</v>
      </c>
      <c r="G1335" s="108"/>
      <c r="H1335" s="107">
        <f t="shared" si="81"/>
        <v>0</v>
      </c>
      <c r="I1335" s="143">
        <f t="shared" si="82"/>
        <v>0</v>
      </c>
      <c r="J1335" s="142"/>
      <c r="K1335" s="138"/>
      <c r="L1335" s="7" t="str">
        <f t="shared" si="83"/>
        <v/>
      </c>
      <c r="M1335" s="7" t="str">
        <f t="shared" si="84"/>
        <v/>
      </c>
      <c r="N1335" s="7" t="str">
        <f>Cartilha_GLOBAL!N1335</f>
        <v/>
      </c>
      <c r="O1335" s="144"/>
      <c r="Q1335" s="151"/>
      <c r="R1335" s="152">
        <v>0</v>
      </c>
      <c r="T1335" s="153">
        <f>IF(Cartilha_GLOBAL!R1335=0,0,IF(Cartilha_GLOBAL!R1335&gt;0,"c","b"))</f>
        <v>0</v>
      </c>
    </row>
    <row r="1336" ht="22.5" hidden="1" spans="1:20">
      <c r="A1336" s="103">
        <f>Cartilha_GLOBAL!A1336</f>
        <v>97627</v>
      </c>
      <c r="B1336" s="94" t="str">
        <f>Cartilha_GLOBAL!B1336</f>
        <v>SINAPI</v>
      </c>
      <c r="C1336" s="104" t="str">
        <f>Cartilha_GLOBAL!C1336</f>
        <v>DEMOLIÇÃO DE PILARES E VIGAS EM CONCRETO ARMADO, DE FORMA MECANIZADA COM MARTELETE, SEM REAPROVEITAMENTO. AF_12/2017</v>
      </c>
      <c r="D1336" s="94" t="str">
        <f>Cartilha_GLOBAL!D1336</f>
        <v>M3</v>
      </c>
      <c r="E1336" s="105">
        <f>Cartilha_GLOBAL!$E1336</f>
        <v>331.45</v>
      </c>
      <c r="F1336" s="182">
        <f>Cartilha_GLOBAL!$F1336</f>
        <v>406.82</v>
      </c>
      <c r="G1336" s="108"/>
      <c r="H1336" s="107">
        <f t="shared" si="81"/>
        <v>0</v>
      </c>
      <c r="I1336" s="143">
        <f t="shared" si="82"/>
        <v>0</v>
      </c>
      <c r="J1336" s="142"/>
      <c r="K1336" s="138"/>
      <c r="L1336" s="7" t="str">
        <f t="shared" si="83"/>
        <v/>
      </c>
      <c r="M1336" s="7" t="str">
        <f t="shared" si="84"/>
        <v/>
      </c>
      <c r="N1336" s="7" t="str">
        <f>Cartilha_GLOBAL!N1336</f>
        <v/>
      </c>
      <c r="O1336" s="144"/>
      <c r="Q1336" s="151"/>
      <c r="R1336" s="152">
        <v>0</v>
      </c>
      <c r="T1336" s="153">
        <f>IF(Cartilha_GLOBAL!R1336=0,0,IF(Cartilha_GLOBAL!R1336&gt;0,"c","b"))</f>
        <v>0</v>
      </c>
    </row>
    <row r="1337" ht="12.75" hidden="1" spans="1:20">
      <c r="A1337" s="817" t="str">
        <f>Cartilha_GLOBAL!A1337</f>
        <v>003007009</v>
      </c>
      <c r="B1337" s="94" t="str">
        <f>Cartilha_GLOBAL!B1337</f>
        <v>SANEPAR - fev/23</v>
      </c>
      <c r="C1337" s="104" t="str">
        <f>Cartilha_GLOBAL!C1337</f>
        <v>Demolição de Enrocamento</v>
      </c>
      <c r="D1337" s="94" t="str">
        <f>Cartilha_GLOBAL!D1337</f>
        <v>M3</v>
      </c>
      <c r="E1337" s="105">
        <f>Cartilha_GLOBAL!$E1337</f>
        <v>168.63</v>
      </c>
      <c r="F1337" s="182">
        <f>Cartilha_GLOBAL!$F1337</f>
        <v>206.98</v>
      </c>
      <c r="G1337" s="108"/>
      <c r="H1337" s="107">
        <f t="shared" si="81"/>
        <v>0</v>
      </c>
      <c r="I1337" s="143">
        <f t="shared" si="82"/>
        <v>0</v>
      </c>
      <c r="J1337" s="142"/>
      <c r="K1337" s="138"/>
      <c r="L1337" s="7" t="str">
        <f t="shared" si="83"/>
        <v/>
      </c>
      <c r="M1337" s="7" t="str">
        <f t="shared" si="84"/>
        <v/>
      </c>
      <c r="N1337" s="7" t="str">
        <f>Cartilha_GLOBAL!N1337</f>
        <v/>
      </c>
      <c r="O1337" s="144"/>
      <c r="Q1337" s="151"/>
      <c r="R1337" s="152">
        <v>0</v>
      </c>
      <c r="T1337" s="153">
        <f>IF(Cartilha_GLOBAL!R1337=0,0,IF(Cartilha_GLOBAL!R1337&gt;0,"c","b"))</f>
        <v>0</v>
      </c>
    </row>
    <row r="1338" ht="12.75" hidden="1" spans="1:20">
      <c r="A1338" s="154" t="str">
        <f>Cartilha_GLOBAL!A1338</f>
        <v>3.2</v>
      </c>
      <c r="B1338" s="94">
        <f>Cartilha_GLOBAL!B1338</f>
        <v>0</v>
      </c>
      <c r="C1338" s="161" t="str">
        <f>Cartilha_GLOBAL!C1338</f>
        <v>ESTACA TIPO BROCA</v>
      </c>
      <c r="D1338" s="94">
        <f>Cartilha_GLOBAL!D1338</f>
        <v>0</v>
      </c>
      <c r="E1338" s="179">
        <f>Cartilha_GLOBAL!$E1338</f>
        <v>0</v>
      </c>
      <c r="F1338" s="182">
        <f>Cartilha_GLOBAL!$F1338</f>
        <v>0</v>
      </c>
      <c r="G1338" s="195"/>
      <c r="H1338" s="196">
        <f t="shared" si="81"/>
        <v>0</v>
      </c>
      <c r="I1338" s="186">
        <f t="shared" si="82"/>
        <v>0</v>
      </c>
      <c r="J1338" s="142"/>
      <c r="K1338" s="138" t="str">
        <f>IF(OR(SUM(I1338)&gt;0,SUM(I1338)&gt;0),"xx","")</f>
        <v/>
      </c>
      <c r="L1338" s="7" t="str">
        <f t="shared" si="83"/>
        <v/>
      </c>
      <c r="M1338" s="7" t="str">
        <f t="shared" si="84"/>
        <v/>
      </c>
      <c r="N1338" s="7" t="str">
        <f>Cartilha_GLOBAL!N1338</f>
        <v/>
      </c>
      <c r="O1338" s="144"/>
      <c r="Q1338" s="151"/>
      <c r="R1338" s="152">
        <v>0</v>
      </c>
      <c r="T1338" s="153">
        <f>IF(Cartilha_GLOBAL!R1338=0,0,IF(Cartilha_GLOBAL!R1338&gt;0,"c","b"))</f>
        <v>0</v>
      </c>
    </row>
    <row r="1339" ht="12.75" hidden="1" spans="1:20">
      <c r="A1339" s="154" t="str">
        <f>Cartilha_GLOBAL!A1339</f>
        <v>3.3</v>
      </c>
      <c r="B1339" s="94">
        <f>Cartilha_GLOBAL!B1339</f>
        <v>0</v>
      </c>
      <c r="C1339" s="161" t="str">
        <f>Cartilha_GLOBAL!C1339</f>
        <v>ESTACA HÉLICE CONTÍNUA</v>
      </c>
      <c r="D1339" s="94">
        <f>Cartilha_GLOBAL!D1339</f>
        <v>0</v>
      </c>
      <c r="E1339" s="105">
        <f>Cartilha_GLOBAL!$E1339</f>
        <v>0</v>
      </c>
      <c r="F1339" s="182">
        <f>Cartilha_GLOBAL!$F1339</f>
        <v>0</v>
      </c>
      <c r="G1339" s="180"/>
      <c r="H1339" s="181">
        <f t="shared" si="81"/>
        <v>0</v>
      </c>
      <c r="I1339" s="186">
        <f t="shared" si="82"/>
        <v>0</v>
      </c>
      <c r="J1339" s="142"/>
      <c r="K1339" s="138" t="str">
        <f>IF(OR(SUM(I1339)&gt;0,SUM(I1339)&gt;0),"xx","")</f>
        <v/>
      </c>
      <c r="L1339" s="7" t="str">
        <f t="shared" si="83"/>
        <v/>
      </c>
      <c r="M1339" s="7" t="str">
        <f t="shared" si="84"/>
        <v/>
      </c>
      <c r="N1339" s="7" t="str">
        <f>Cartilha_GLOBAL!N1339</f>
        <v/>
      </c>
      <c r="O1339" s="144"/>
      <c r="Q1339" s="151"/>
      <c r="R1339" s="152">
        <v>0</v>
      </c>
      <c r="T1339" s="153">
        <f>IF(Cartilha_GLOBAL!R1339=0,0,IF(Cartilha_GLOBAL!R1339&gt;0,"c","b"))</f>
        <v>0</v>
      </c>
    </row>
    <row r="1340" ht="12.75" hidden="1" spans="1:20">
      <c r="A1340" s="154" t="str">
        <f>Cartilha_GLOBAL!A1340</f>
        <v>3.4</v>
      </c>
      <c r="B1340" s="94">
        <f>Cartilha_GLOBAL!B1340</f>
        <v>0</v>
      </c>
      <c r="C1340" s="161" t="str">
        <f>Cartilha_GLOBAL!C1340</f>
        <v>ESTACA RAIZ</v>
      </c>
      <c r="D1340" s="94">
        <f>Cartilha_GLOBAL!D1340</f>
        <v>0</v>
      </c>
      <c r="E1340" s="179">
        <f>Cartilha_GLOBAL!$E1340</f>
        <v>0</v>
      </c>
      <c r="F1340" s="182">
        <f>Cartilha_GLOBAL!$F1340</f>
        <v>0</v>
      </c>
      <c r="G1340" s="195"/>
      <c r="H1340" s="196">
        <f t="shared" si="81"/>
        <v>0</v>
      </c>
      <c r="I1340" s="186">
        <f t="shared" si="82"/>
        <v>0</v>
      </c>
      <c r="J1340" s="142"/>
      <c r="K1340" s="138" t="str">
        <f>IF(OR(SUM(I1340)&gt;0,SUM(I1340)&gt;0),"xx","")</f>
        <v/>
      </c>
      <c r="L1340" s="7" t="str">
        <f t="shared" si="83"/>
        <v/>
      </c>
      <c r="M1340" s="7" t="str">
        <f t="shared" si="84"/>
        <v/>
      </c>
      <c r="N1340" s="7" t="str">
        <f>Cartilha_GLOBAL!N1340</f>
        <v/>
      </c>
      <c r="O1340" s="144"/>
      <c r="Q1340" s="151"/>
      <c r="R1340" s="152">
        <v>0</v>
      </c>
      <c r="T1340" s="153">
        <f>IF(Cartilha_GLOBAL!R1340=0,0,IF(Cartilha_GLOBAL!R1340&gt;0,"c","b"))</f>
        <v>0</v>
      </c>
    </row>
    <row r="1341" ht="12.75" hidden="1" spans="1:20">
      <c r="A1341" s="154" t="str">
        <f>Cartilha_GLOBAL!A1341</f>
        <v>3.5</v>
      </c>
      <c r="B1341" s="94">
        <f>Cartilha_GLOBAL!B1341</f>
        <v>0</v>
      </c>
      <c r="C1341" s="161" t="str">
        <f>Cartilha_GLOBAL!C1341</f>
        <v>ESTACA TIPO FRANKI</v>
      </c>
      <c r="D1341" s="94">
        <f>Cartilha_GLOBAL!D1341</f>
        <v>0</v>
      </c>
      <c r="E1341" s="179">
        <f>Cartilha_GLOBAL!$E1341</f>
        <v>0</v>
      </c>
      <c r="F1341" s="182">
        <f>Cartilha_GLOBAL!$F1341</f>
        <v>0</v>
      </c>
      <c r="G1341" s="195"/>
      <c r="H1341" s="196">
        <f t="shared" si="81"/>
        <v>0</v>
      </c>
      <c r="I1341" s="186">
        <f t="shared" si="82"/>
        <v>0</v>
      </c>
      <c r="J1341" s="142"/>
      <c r="K1341" s="138" t="str">
        <f>IF(OR(SUM(I1341:I1342)&gt;0,SUM(I1341:I1342)&gt;0),"xx","")</f>
        <v/>
      </c>
      <c r="L1341" s="7" t="str">
        <f t="shared" si="83"/>
        <v/>
      </c>
      <c r="M1341" s="7" t="str">
        <f t="shared" si="84"/>
        <v/>
      </c>
      <c r="N1341" s="7" t="str">
        <f>Cartilha_GLOBAL!N1341</f>
        <v/>
      </c>
      <c r="O1341" s="144"/>
      <c r="Q1341" s="151"/>
      <c r="R1341" s="152">
        <v>0</v>
      </c>
      <c r="T1341" s="153">
        <f>IF(Cartilha_GLOBAL!R1341=0,0,IF(Cartilha_GLOBAL!R1341&gt;0,"c","b"))</f>
        <v>0</v>
      </c>
    </row>
    <row r="1342" ht="12.75" hidden="1" spans="1:20">
      <c r="A1342" s="154" t="str">
        <f>Cartilha_GLOBAL!A1342</f>
        <v>3.5.1</v>
      </c>
      <c r="B1342" s="94">
        <f>Cartilha_GLOBAL!B1342</f>
        <v>0</v>
      </c>
      <c r="C1342" s="161" t="str">
        <f>Cartilha_GLOBAL!C1342</f>
        <v>ESTACA ESCAVADA MECANICAMENTE</v>
      </c>
      <c r="D1342" s="94">
        <f>Cartilha_GLOBAL!D1342</f>
        <v>0</v>
      </c>
      <c r="E1342" s="179">
        <f>Cartilha_GLOBAL!$E1342</f>
        <v>0</v>
      </c>
      <c r="F1342" s="182">
        <f>Cartilha_GLOBAL!$F1342</f>
        <v>0</v>
      </c>
      <c r="G1342" s="195"/>
      <c r="H1342" s="196">
        <f t="shared" si="81"/>
        <v>0</v>
      </c>
      <c r="I1342" s="186">
        <f t="shared" si="82"/>
        <v>0</v>
      </c>
      <c r="J1342" s="142"/>
      <c r="K1342" s="138" t="str">
        <f>IF(OR(SUM(I1342)&gt;0,SUM(I1342)&gt;0),"xx","")</f>
        <v/>
      </c>
      <c r="L1342" s="7" t="str">
        <f t="shared" si="83"/>
        <v/>
      </c>
      <c r="M1342" s="7" t="str">
        <f t="shared" si="84"/>
        <v/>
      </c>
      <c r="N1342" s="7" t="str">
        <f>Cartilha_GLOBAL!N1342</f>
        <v/>
      </c>
      <c r="O1342" s="144"/>
      <c r="Q1342" s="151"/>
      <c r="R1342" s="152">
        <v>0</v>
      </c>
      <c r="T1342" s="153">
        <f>IF(Cartilha_GLOBAL!R1342=0,0,IF(Cartilha_GLOBAL!R1342&gt;0,"c","b"))</f>
        <v>0</v>
      </c>
    </row>
    <row r="1343" ht="12.75" hidden="1" spans="1:20">
      <c r="A1343" s="154" t="str">
        <f>Cartilha_GLOBAL!A1343</f>
        <v>3.6</v>
      </c>
      <c r="B1343" s="94">
        <f>Cartilha_GLOBAL!B1343</f>
        <v>0</v>
      </c>
      <c r="C1343" s="161" t="str">
        <f>Cartilha_GLOBAL!C1343</f>
        <v>ESTACA PRE-MOLDADA</v>
      </c>
      <c r="D1343" s="94">
        <f>Cartilha_GLOBAL!D1343</f>
        <v>0</v>
      </c>
      <c r="E1343" s="179">
        <f>Cartilha_GLOBAL!$E1343</f>
        <v>0</v>
      </c>
      <c r="F1343" s="182">
        <f>Cartilha_GLOBAL!$F1343</f>
        <v>0</v>
      </c>
      <c r="G1343" s="195"/>
      <c r="H1343" s="196">
        <f t="shared" si="81"/>
        <v>0</v>
      </c>
      <c r="I1343" s="186">
        <f t="shared" si="82"/>
        <v>0</v>
      </c>
      <c r="J1343" s="142"/>
      <c r="K1343" s="138" t="str">
        <f>IF(OR(SUM(I1344:I1351)&gt;0,SUM(I1344:I1351)&gt;0),"xx","")</f>
        <v/>
      </c>
      <c r="L1343" s="7" t="str">
        <f t="shared" si="83"/>
        <v/>
      </c>
      <c r="M1343" s="7" t="str">
        <f t="shared" si="84"/>
        <v/>
      </c>
      <c r="N1343" s="7" t="str">
        <f>Cartilha_GLOBAL!N1343</f>
        <v/>
      </c>
      <c r="O1343" s="144"/>
      <c r="Q1343" s="151"/>
      <c r="R1343" s="152">
        <v>0</v>
      </c>
      <c r="T1343" s="153">
        <f>IF(Cartilha_GLOBAL!R1343=0,0,IF(Cartilha_GLOBAL!R1343&gt;0,"c","b"))</f>
        <v>0</v>
      </c>
    </row>
    <row r="1344" ht="22.5" hidden="1" spans="1:20">
      <c r="A1344" s="158">
        <f>Cartilha_GLOBAL!A1344</f>
        <v>102521</v>
      </c>
      <c r="B1344" s="94" t="str">
        <f>Cartilha_GLOBAL!B1344</f>
        <v>SINAPI</v>
      </c>
      <c r="C1344" s="104" t="str">
        <f>Cartilha_GLOBAL!C1344</f>
        <v>ARRASAMENTO MECÂNICO DE ESTACA BARRETE DE CONCRETO ARMADO, SEÇÃO DE 0,40 X 2,50 M. AF_05/2021</v>
      </c>
      <c r="D1344" s="94" t="str">
        <f>Cartilha_GLOBAL!D1344</f>
        <v>UN</v>
      </c>
      <c r="E1344" s="105">
        <f>Cartilha_GLOBAL!$E1344</f>
        <v>123.55</v>
      </c>
      <c r="F1344" s="182">
        <f>Cartilha_GLOBAL!$F1344</f>
        <v>151.65</v>
      </c>
      <c r="G1344" s="108"/>
      <c r="H1344" s="107">
        <f t="shared" si="81"/>
        <v>0</v>
      </c>
      <c r="I1344" s="143">
        <f t="shared" si="82"/>
        <v>0</v>
      </c>
      <c r="J1344" s="142"/>
      <c r="K1344" s="183"/>
      <c r="L1344" s="7" t="str">
        <f t="shared" si="83"/>
        <v/>
      </c>
      <c r="M1344" s="7" t="str">
        <f t="shared" si="84"/>
        <v/>
      </c>
      <c r="N1344" s="7" t="str">
        <f>Cartilha_GLOBAL!N1344</f>
        <v/>
      </c>
      <c r="O1344" s="144"/>
      <c r="Q1344" s="151"/>
      <c r="R1344" s="152">
        <v>0</v>
      </c>
      <c r="T1344" s="153">
        <f>IF(Cartilha_GLOBAL!R1344=0,0,IF(Cartilha_GLOBAL!R1344&gt;0,"c","b"))</f>
        <v>0</v>
      </c>
    </row>
    <row r="1345" ht="22.5" hidden="1" spans="1:20">
      <c r="A1345" s="158">
        <f>Cartilha_GLOBAL!A1345</f>
        <v>102522</v>
      </c>
      <c r="B1345" s="94" t="str">
        <f>Cartilha_GLOBAL!B1345</f>
        <v>SINAPI</v>
      </c>
      <c r="C1345" s="104" t="str">
        <f>Cartilha_GLOBAL!C1345</f>
        <v>ARRASAMENTO MECÂNICO DE ESTACA BARRETE DE CONCRETO ARMADO, SEÇÃO DE 0,60 X 2,50 M. AF_05/2021</v>
      </c>
      <c r="D1345" s="94" t="str">
        <f>Cartilha_GLOBAL!D1345</f>
        <v>UN</v>
      </c>
      <c r="E1345" s="105">
        <f>Cartilha_GLOBAL!$E1345</f>
        <v>181.25</v>
      </c>
      <c r="F1345" s="182">
        <f>Cartilha_GLOBAL!$F1345</f>
        <v>222.47</v>
      </c>
      <c r="G1345" s="108"/>
      <c r="H1345" s="107">
        <f t="shared" si="81"/>
        <v>0</v>
      </c>
      <c r="I1345" s="143">
        <f t="shared" si="82"/>
        <v>0</v>
      </c>
      <c r="J1345" s="142"/>
      <c r="K1345" s="183"/>
      <c r="L1345" s="7" t="str">
        <f t="shared" si="83"/>
        <v/>
      </c>
      <c r="M1345" s="7" t="str">
        <f t="shared" si="84"/>
        <v/>
      </c>
      <c r="N1345" s="7" t="str">
        <f>Cartilha_GLOBAL!N1345</f>
        <v/>
      </c>
      <c r="O1345" s="144"/>
      <c r="Q1345" s="151"/>
      <c r="R1345" s="152">
        <v>0</v>
      </c>
      <c r="T1345" s="153">
        <f>IF(Cartilha_GLOBAL!R1345=0,0,IF(Cartilha_GLOBAL!R1345&gt;0,"c","b"))</f>
        <v>0</v>
      </c>
    </row>
    <row r="1346" ht="22.5" hidden="1" spans="1:20">
      <c r="A1346" s="158">
        <f>Cartilha_GLOBAL!A1346</f>
        <v>102523</v>
      </c>
      <c r="B1346" s="94" t="str">
        <f>Cartilha_GLOBAL!B1346</f>
        <v>SINAPI</v>
      </c>
      <c r="C1346" s="104" t="str">
        <f>Cartilha_GLOBAL!C1346</f>
        <v>ARRASAMENTO MECÂNICO DE ESTACA BARRETE DE CONCRETO ARMADO, SEÇÃO DE 0,80 X 2,50 M. AF_05/2021</v>
      </c>
      <c r="D1346" s="94" t="str">
        <f>Cartilha_GLOBAL!D1346</f>
        <v>UN</v>
      </c>
      <c r="E1346" s="105">
        <f>Cartilha_GLOBAL!$E1346</f>
        <v>238.95</v>
      </c>
      <c r="F1346" s="182">
        <f>Cartilha_GLOBAL!$F1346</f>
        <v>293.29</v>
      </c>
      <c r="G1346" s="108"/>
      <c r="H1346" s="107">
        <f t="shared" si="81"/>
        <v>0</v>
      </c>
      <c r="I1346" s="143">
        <f t="shared" si="82"/>
        <v>0</v>
      </c>
      <c r="J1346" s="142"/>
      <c r="K1346" s="183"/>
      <c r="L1346" s="7" t="str">
        <f t="shared" si="83"/>
        <v/>
      </c>
      <c r="M1346" s="7" t="str">
        <f t="shared" si="84"/>
        <v/>
      </c>
      <c r="N1346" s="7" t="str">
        <f>Cartilha_GLOBAL!N1346</f>
        <v/>
      </c>
      <c r="O1346" s="144"/>
      <c r="Q1346" s="151"/>
      <c r="R1346" s="152">
        <v>0</v>
      </c>
      <c r="T1346" s="153">
        <f>IF(Cartilha_GLOBAL!R1346=0,0,IF(Cartilha_GLOBAL!R1346&gt;0,"c","b"))</f>
        <v>0</v>
      </c>
    </row>
    <row r="1347" ht="12.75" hidden="1" spans="1:20">
      <c r="A1347" s="158">
        <f>Cartilha_GLOBAL!A1347</f>
        <v>95601</v>
      </c>
      <c r="B1347" s="94" t="str">
        <f>Cartilha_GLOBAL!B1347</f>
        <v>SINAPI</v>
      </c>
      <c r="C1347" s="104" t="str">
        <f>Cartilha_GLOBAL!C1347</f>
        <v>ARRASAMENTO MECANICO DE ESTACA DE CONCRETO ARMADO, DIAMETROS DE ATÉ 40 CM. AF_05/2021</v>
      </c>
      <c r="D1347" s="94" t="str">
        <f>Cartilha_GLOBAL!D1347</f>
        <v>UN</v>
      </c>
      <c r="E1347" s="105">
        <f>Cartilha_GLOBAL!$E1347</f>
        <v>19.24</v>
      </c>
      <c r="F1347" s="182">
        <f>Cartilha_GLOBAL!$F1347</f>
        <v>23.62</v>
      </c>
      <c r="G1347" s="108"/>
      <c r="H1347" s="107">
        <f t="shared" si="81"/>
        <v>0</v>
      </c>
      <c r="I1347" s="143">
        <f t="shared" si="82"/>
        <v>0</v>
      </c>
      <c r="J1347" s="142"/>
      <c r="K1347" s="183"/>
      <c r="L1347" s="7" t="str">
        <f t="shared" si="83"/>
        <v/>
      </c>
      <c r="M1347" s="7" t="str">
        <f t="shared" si="84"/>
        <v/>
      </c>
      <c r="N1347" s="7" t="str">
        <f>Cartilha_GLOBAL!N1347</f>
        <v/>
      </c>
      <c r="O1347" s="144"/>
      <c r="Q1347" s="151"/>
      <c r="R1347" s="152">
        <v>0</v>
      </c>
      <c r="T1347" s="153">
        <f>IF(Cartilha_GLOBAL!R1347=0,0,IF(Cartilha_GLOBAL!R1347&gt;0,"c","b"))</f>
        <v>0</v>
      </c>
    </row>
    <row r="1348" ht="22.5" hidden="1" spans="1:20">
      <c r="A1348" s="158">
        <f>Cartilha_GLOBAL!A1348</f>
        <v>95602</v>
      </c>
      <c r="B1348" s="94" t="str">
        <f>Cartilha_GLOBAL!B1348</f>
        <v>SINAPI</v>
      </c>
      <c r="C1348" s="104" t="str">
        <f>Cartilha_GLOBAL!C1348</f>
        <v>ARRASAMENTO MECANICO DE ESTACA DE CONCRETO ARMADO, DIAMETROS DE 41 CM A 60 CM. AF_05/2021</v>
      </c>
      <c r="D1348" s="94" t="str">
        <f>Cartilha_GLOBAL!D1348</f>
        <v>UN</v>
      </c>
      <c r="E1348" s="105">
        <f>Cartilha_GLOBAL!$E1348</f>
        <v>30.8</v>
      </c>
      <c r="F1348" s="182">
        <f>Cartilha_GLOBAL!$F1348</f>
        <v>37.8</v>
      </c>
      <c r="G1348" s="108"/>
      <c r="H1348" s="107">
        <f t="shared" si="81"/>
        <v>0</v>
      </c>
      <c r="I1348" s="143">
        <f t="shared" si="82"/>
        <v>0</v>
      </c>
      <c r="J1348" s="142"/>
      <c r="K1348" s="183"/>
      <c r="L1348" s="7" t="str">
        <f t="shared" si="83"/>
        <v/>
      </c>
      <c r="M1348" s="7" t="str">
        <f t="shared" si="84"/>
        <v/>
      </c>
      <c r="N1348" s="7" t="str">
        <f>Cartilha_GLOBAL!N1348</f>
        <v/>
      </c>
      <c r="O1348" s="144"/>
      <c r="Q1348" s="151"/>
      <c r="R1348" s="152">
        <v>0</v>
      </c>
      <c r="T1348" s="153">
        <f>IF(Cartilha_GLOBAL!R1348=0,0,IF(Cartilha_GLOBAL!R1348&gt;0,"c","b"))</f>
        <v>0</v>
      </c>
    </row>
    <row r="1349" ht="22.5" hidden="1" spans="1:20">
      <c r="A1349" s="158">
        <f>Cartilha_GLOBAL!A1349</f>
        <v>95603</v>
      </c>
      <c r="B1349" s="94" t="str">
        <f>Cartilha_GLOBAL!B1349</f>
        <v>SINAPI</v>
      </c>
      <c r="C1349" s="104" t="str">
        <f>Cartilha_GLOBAL!C1349</f>
        <v>ARRASAMENTO MECANICO DE ESTACA DE CONCRETO ARMADO, DIAMETROS DE 61 CM A 80 CM. AF_05/2021</v>
      </c>
      <c r="D1349" s="94" t="str">
        <f>Cartilha_GLOBAL!D1349</f>
        <v>UN</v>
      </c>
      <c r="E1349" s="105">
        <f>Cartilha_GLOBAL!$E1349</f>
        <v>52.55</v>
      </c>
      <c r="F1349" s="182">
        <f>Cartilha_GLOBAL!$F1349</f>
        <v>64.5</v>
      </c>
      <c r="G1349" s="108"/>
      <c r="H1349" s="107">
        <f t="shared" si="81"/>
        <v>0</v>
      </c>
      <c r="I1349" s="143">
        <f t="shared" si="82"/>
        <v>0</v>
      </c>
      <c r="J1349" s="142"/>
      <c r="K1349" s="183"/>
      <c r="L1349" s="7" t="str">
        <f t="shared" si="83"/>
        <v/>
      </c>
      <c r="M1349" s="7" t="str">
        <f t="shared" si="84"/>
        <v/>
      </c>
      <c r="N1349" s="7" t="str">
        <f>Cartilha_GLOBAL!N1349</f>
        <v/>
      </c>
      <c r="O1349" s="144"/>
      <c r="Q1349" s="151"/>
      <c r="R1349" s="152">
        <v>0</v>
      </c>
      <c r="T1349" s="153">
        <f>IF(Cartilha_GLOBAL!R1349=0,0,IF(Cartilha_GLOBAL!R1349&gt;0,"c","b"))</f>
        <v>0</v>
      </c>
    </row>
    <row r="1350" ht="22.5" hidden="1" spans="1:20">
      <c r="A1350" s="158">
        <f>Cartilha_GLOBAL!A1350</f>
        <v>95604</v>
      </c>
      <c r="B1350" s="94" t="str">
        <f>Cartilha_GLOBAL!B1350</f>
        <v>SINAPI</v>
      </c>
      <c r="C1350" s="104" t="str">
        <f>Cartilha_GLOBAL!C1350</f>
        <v>ARRASAMENTO MECANICO DE ESTACA DE CONCRETO ARMADO, DIAMETROS DE 81 CM A 100 CM. AF_05/2021</v>
      </c>
      <c r="D1350" s="94" t="str">
        <f>Cartilha_GLOBAL!D1350</f>
        <v>UN</v>
      </c>
      <c r="E1350" s="105">
        <f>Cartilha_GLOBAL!$E1350</f>
        <v>81.55</v>
      </c>
      <c r="F1350" s="182">
        <f>Cartilha_GLOBAL!$F1350</f>
        <v>100.09</v>
      </c>
      <c r="G1350" s="108"/>
      <c r="H1350" s="107">
        <f t="shared" si="81"/>
        <v>0</v>
      </c>
      <c r="I1350" s="143">
        <f t="shared" si="82"/>
        <v>0</v>
      </c>
      <c r="J1350" s="142"/>
      <c r="K1350" s="183"/>
      <c r="L1350" s="7" t="str">
        <f t="shared" si="83"/>
        <v/>
      </c>
      <c r="M1350" s="7" t="str">
        <f t="shared" si="84"/>
        <v/>
      </c>
      <c r="N1350" s="7" t="str">
        <f>Cartilha_GLOBAL!N1350</f>
        <v/>
      </c>
      <c r="O1350" s="144"/>
      <c r="Q1350" s="151"/>
      <c r="R1350" s="152">
        <v>0</v>
      </c>
      <c r="T1350" s="153">
        <f>IF(Cartilha_GLOBAL!R1350=0,0,IF(Cartilha_GLOBAL!R1350&gt;0,"c","b"))</f>
        <v>0</v>
      </c>
    </row>
    <row r="1351" ht="22.5" hidden="1" spans="1:20">
      <c r="A1351" s="158">
        <f>Cartilha_GLOBAL!A1351</f>
        <v>95605</v>
      </c>
      <c r="B1351" s="94" t="str">
        <f>Cartilha_GLOBAL!B1351</f>
        <v>SINAPI</v>
      </c>
      <c r="C1351" s="104" t="str">
        <f>Cartilha_GLOBAL!C1351</f>
        <v>ARRASAMENTO MECANICO DE ESTACA DE CONCRETO ARMADO, DIAMETROS DE 101 CM A 150 CM. AF_05/2021</v>
      </c>
      <c r="D1351" s="94" t="str">
        <f>Cartilha_GLOBAL!D1351</f>
        <v>UN</v>
      </c>
      <c r="E1351" s="105">
        <f>Cartilha_GLOBAL!$E1351</f>
        <v>149.77</v>
      </c>
      <c r="F1351" s="182">
        <f>Cartilha_GLOBAL!$F1351</f>
        <v>183.83</v>
      </c>
      <c r="G1351" s="108"/>
      <c r="H1351" s="107">
        <f t="shared" si="81"/>
        <v>0</v>
      </c>
      <c r="I1351" s="143">
        <f t="shared" si="82"/>
        <v>0</v>
      </c>
      <c r="J1351" s="142"/>
      <c r="K1351" s="183"/>
      <c r="L1351" s="7" t="str">
        <f t="shared" si="83"/>
        <v/>
      </c>
      <c r="M1351" s="7" t="str">
        <f t="shared" si="84"/>
        <v/>
      </c>
      <c r="N1351" s="7" t="str">
        <f>Cartilha_GLOBAL!N1351</f>
        <v/>
      </c>
      <c r="O1351" s="144"/>
      <c r="Q1351" s="151"/>
      <c r="R1351" s="152">
        <v>0</v>
      </c>
      <c r="T1351" s="153">
        <f>IF(Cartilha_GLOBAL!R1351=0,0,IF(Cartilha_GLOBAL!R1351&gt;0,"c","b"))</f>
        <v>0</v>
      </c>
    </row>
    <row r="1352" ht="12.75" hidden="1" spans="1:20">
      <c r="A1352" s="154" t="str">
        <f>Cartilha_GLOBAL!A1352</f>
        <v>3.7</v>
      </c>
      <c r="B1352" s="94">
        <f>Cartilha_GLOBAL!B1352</f>
        <v>0</v>
      </c>
      <c r="C1352" s="161" t="str">
        <f>Cartilha_GLOBAL!C1352</f>
        <v>ESTACA COM PERFIL DE ACO</v>
      </c>
      <c r="D1352" s="94">
        <f>Cartilha_GLOBAL!D1352</f>
        <v>0</v>
      </c>
      <c r="E1352" s="179">
        <f>Cartilha_GLOBAL!$E1352</f>
        <v>0</v>
      </c>
      <c r="F1352" s="182">
        <f>Cartilha_GLOBAL!$F1352</f>
        <v>0</v>
      </c>
      <c r="G1352" s="195"/>
      <c r="H1352" s="196">
        <f t="shared" si="81"/>
        <v>0</v>
      </c>
      <c r="I1352" s="186">
        <f t="shared" si="82"/>
        <v>0</v>
      </c>
      <c r="J1352" s="142"/>
      <c r="K1352" s="138" t="str">
        <f>IF(OR(SUM(I1353:I1363)&gt;0,SUM(I1353:I1363)&gt;0),"xx","")</f>
        <v/>
      </c>
      <c r="L1352" s="7" t="str">
        <f t="shared" si="83"/>
        <v/>
      </c>
      <c r="M1352" s="7" t="str">
        <f t="shared" si="84"/>
        <v/>
      </c>
      <c r="N1352" s="7" t="str">
        <f>Cartilha_GLOBAL!N1352</f>
        <v/>
      </c>
      <c r="O1352" s="144"/>
      <c r="Q1352" s="151"/>
      <c r="R1352" s="152">
        <v>0</v>
      </c>
      <c r="T1352" s="153">
        <f>IF(Cartilha_GLOBAL!R1352=0,0,IF(Cartilha_GLOBAL!R1352&gt;0,"c","b"))</f>
        <v>0</v>
      </c>
    </row>
    <row r="1353" ht="22.5" hidden="1" spans="1:20">
      <c r="A1353" s="158">
        <f>Cartilha_GLOBAL!A1353</f>
        <v>100651</v>
      </c>
      <c r="B1353" s="94" t="str">
        <f>Cartilha_GLOBAL!B1353</f>
        <v>SINAPI</v>
      </c>
      <c r="C1353" s="104" t="str">
        <f>Cartilha_GLOBAL!C1353</f>
        <v>ESTACA HÉLICE CONTÍNUA, DIÂMETRO DE 30 CM, INCLUSO CONCRETO FCK=30MPA E ARMADURA MÍNIMA (EXCLUSIVE MOBILIZAÇÃO, DESMOBILIZAÇÃO E BOMBEAMENTO). AF_12/2019</v>
      </c>
      <c r="D1353" s="94" t="str">
        <f>Cartilha_GLOBAL!D1353</f>
        <v>M</v>
      </c>
      <c r="E1353" s="105">
        <f>Cartilha_GLOBAL!$E1353</f>
        <v>130.96</v>
      </c>
      <c r="F1353" s="182">
        <f>Cartilha_GLOBAL!$F1353</f>
        <v>160.74</v>
      </c>
      <c r="G1353" s="108"/>
      <c r="H1353" s="107">
        <f t="shared" si="81"/>
        <v>0</v>
      </c>
      <c r="I1353" s="143">
        <f t="shared" si="82"/>
        <v>0</v>
      </c>
      <c r="J1353" s="142"/>
      <c r="K1353" s="183"/>
      <c r="L1353" s="7" t="str">
        <f t="shared" si="83"/>
        <v/>
      </c>
      <c r="M1353" s="7" t="str">
        <f t="shared" si="84"/>
        <v/>
      </c>
      <c r="N1353" s="7" t="str">
        <f>Cartilha_GLOBAL!N1353</f>
        <v/>
      </c>
      <c r="O1353" s="144"/>
      <c r="Q1353" s="151"/>
      <c r="R1353" s="152">
        <v>0</v>
      </c>
      <c r="T1353" s="153">
        <f>IF(Cartilha_GLOBAL!R1353=0,0,IF(Cartilha_GLOBAL!R1353&gt;0,"c","b"))</f>
        <v>0</v>
      </c>
    </row>
    <row r="1354" ht="22.5" hidden="1" spans="1:20">
      <c r="A1354" s="158">
        <f>Cartilha_GLOBAL!A1354</f>
        <v>100652</v>
      </c>
      <c r="B1354" s="94" t="str">
        <f>Cartilha_GLOBAL!B1354</f>
        <v>SINAPI</v>
      </c>
      <c r="C1354" s="104" t="str">
        <f>Cartilha_GLOBAL!C1354</f>
        <v>ESTACA HÉLICE CONTÍNUA , DIÂMETRO DE 50 CM, INCLUSO CONCRETO FCK=30MPA E ARMADURA MÍNIMA (EXCLUSIVE MOBILIZAÇÃO, DESMOBILIZAÇÃO E BOMBEAMENTO). AF_12/2019</v>
      </c>
      <c r="D1354" s="94" t="str">
        <f>Cartilha_GLOBAL!D1354</f>
        <v>M</v>
      </c>
      <c r="E1354" s="105">
        <f>Cartilha_GLOBAL!$E1354</f>
        <v>241.38</v>
      </c>
      <c r="F1354" s="182">
        <f>Cartilha_GLOBAL!$F1354</f>
        <v>296.27</v>
      </c>
      <c r="G1354" s="108"/>
      <c r="H1354" s="107">
        <f t="shared" si="81"/>
        <v>0</v>
      </c>
      <c r="I1354" s="143">
        <f t="shared" si="82"/>
        <v>0</v>
      </c>
      <c r="J1354" s="142"/>
      <c r="K1354" s="183"/>
      <c r="L1354" s="7" t="str">
        <f t="shared" si="83"/>
        <v/>
      </c>
      <c r="M1354" s="7" t="str">
        <f t="shared" si="84"/>
        <v/>
      </c>
      <c r="N1354" s="7" t="str">
        <f>Cartilha_GLOBAL!N1354</f>
        <v/>
      </c>
      <c r="O1354" s="144"/>
      <c r="Q1354" s="151"/>
      <c r="R1354" s="152">
        <v>0</v>
      </c>
      <c r="T1354" s="153">
        <f>IF(Cartilha_GLOBAL!R1354=0,0,IF(Cartilha_GLOBAL!R1354&gt;0,"c","b"))</f>
        <v>0</v>
      </c>
    </row>
    <row r="1355" ht="22.5" hidden="1" spans="1:20">
      <c r="A1355" s="158">
        <f>Cartilha_GLOBAL!A1355</f>
        <v>100653</v>
      </c>
      <c r="B1355" s="94" t="str">
        <f>Cartilha_GLOBAL!B1355</f>
        <v>SINAPI</v>
      </c>
      <c r="C1355" s="104" t="str">
        <f>Cartilha_GLOBAL!C1355</f>
        <v>ESTACA HÉLICE CONTÍNUA, DIÂMETRO DE 70 CM, INCLUSO CONCRETO FCK=30MPA E ARMADURA MÍNIMA (EXCLUSIVE MOBILIZAÇÃO, DESMOBILIZAÇÃO E BOMBEAMENTO). AF_12/2019</v>
      </c>
      <c r="D1355" s="94" t="str">
        <f>Cartilha_GLOBAL!D1355</f>
        <v>M</v>
      </c>
      <c r="E1355" s="105">
        <f>Cartilha_GLOBAL!$E1355</f>
        <v>394.48</v>
      </c>
      <c r="F1355" s="182">
        <f>Cartilha_GLOBAL!$F1355</f>
        <v>484.18</v>
      </c>
      <c r="G1355" s="108"/>
      <c r="H1355" s="107">
        <f t="shared" si="81"/>
        <v>0</v>
      </c>
      <c r="I1355" s="143">
        <f t="shared" si="82"/>
        <v>0</v>
      </c>
      <c r="J1355" s="142"/>
      <c r="K1355" s="183"/>
      <c r="L1355" s="7" t="str">
        <f t="shared" si="83"/>
        <v/>
      </c>
      <c r="M1355" s="7" t="str">
        <f t="shared" si="84"/>
        <v/>
      </c>
      <c r="N1355" s="7" t="str">
        <f>Cartilha_GLOBAL!N1355</f>
        <v/>
      </c>
      <c r="O1355" s="144"/>
      <c r="Q1355" s="151"/>
      <c r="R1355" s="152">
        <v>0</v>
      </c>
      <c r="T1355" s="153">
        <f>IF(Cartilha_GLOBAL!R1355=0,0,IF(Cartilha_GLOBAL!R1355&gt;0,"c","b"))</f>
        <v>0</v>
      </c>
    </row>
    <row r="1356" ht="22.5" hidden="1" spans="1:20">
      <c r="A1356" s="158">
        <f>Cartilha_GLOBAL!A1356</f>
        <v>100654</v>
      </c>
      <c r="B1356" s="94" t="str">
        <f>Cartilha_GLOBAL!B1356</f>
        <v>SINAPI</v>
      </c>
      <c r="C1356" s="104" t="str">
        <f>Cartilha_GLOBAL!C1356</f>
        <v>ESTACA HÉLICE CONTÍNUA, DIÂMETRO DE 80 CM, INCLUSO CONCRETO FCK=30MPA E ARMADURA MÍNIMA (EXCLUSIVE MOBILIZAÇÃO, DESMOBILIZAÇÃO E BOMBEAMENTO). AF_12/2019.</v>
      </c>
      <c r="D1356" s="94" t="str">
        <f>Cartilha_GLOBAL!D1356</f>
        <v>M</v>
      </c>
      <c r="E1356" s="105">
        <f>Cartilha_GLOBAL!$E1356</f>
        <v>531.86</v>
      </c>
      <c r="F1356" s="182">
        <f>Cartilha_GLOBAL!$F1356</f>
        <v>652.8</v>
      </c>
      <c r="G1356" s="108"/>
      <c r="H1356" s="107">
        <f t="shared" si="81"/>
        <v>0</v>
      </c>
      <c r="I1356" s="143">
        <f t="shared" si="82"/>
        <v>0</v>
      </c>
      <c r="J1356" s="142"/>
      <c r="K1356" s="183"/>
      <c r="L1356" s="7" t="str">
        <f t="shared" si="83"/>
        <v/>
      </c>
      <c r="M1356" s="7" t="str">
        <f t="shared" si="84"/>
        <v/>
      </c>
      <c r="N1356" s="7" t="str">
        <f>Cartilha_GLOBAL!N1356</f>
        <v/>
      </c>
      <c r="O1356" s="144"/>
      <c r="Q1356" s="151"/>
      <c r="R1356" s="152">
        <v>0</v>
      </c>
      <c r="T1356" s="153">
        <f>IF(Cartilha_GLOBAL!R1356=0,0,IF(Cartilha_GLOBAL!R1356&gt;0,"c","b"))</f>
        <v>0</v>
      </c>
    </row>
    <row r="1357" ht="22.5" hidden="1" spans="1:20">
      <c r="A1357" s="158">
        <f>Cartilha_GLOBAL!A1357</f>
        <v>100655</v>
      </c>
      <c r="B1357" s="94" t="str">
        <f>Cartilha_GLOBAL!B1357</f>
        <v>SINAPI</v>
      </c>
      <c r="C1357" s="104" t="str">
        <f>Cartilha_GLOBAL!C1357</f>
        <v>ESTACA HÉLICE CONTÍNUA, DIÂMETRO DE 90 CM, INCLUSO CONCRETO FCK=30MPA E ARMADURA MÍNIMA (EXCLUSIVE MOBILIZAÇÃO, DESMOBILIZAÇÃO E BOMBEAMENTO). AF_12/2019.</v>
      </c>
      <c r="D1357" s="94" t="str">
        <f>Cartilha_GLOBAL!D1357</f>
        <v>M</v>
      </c>
      <c r="E1357" s="105">
        <f>Cartilha_GLOBAL!$E1357</f>
        <v>612.63</v>
      </c>
      <c r="F1357" s="182">
        <f>Cartilha_GLOBAL!$F1357</f>
        <v>751.94</v>
      </c>
      <c r="G1357" s="108"/>
      <c r="H1357" s="107">
        <f t="shared" si="81"/>
        <v>0</v>
      </c>
      <c r="I1357" s="143">
        <f t="shared" si="82"/>
        <v>0</v>
      </c>
      <c r="J1357" s="142"/>
      <c r="K1357" s="183"/>
      <c r="L1357" s="7" t="str">
        <f t="shared" si="83"/>
        <v/>
      </c>
      <c r="M1357" s="7" t="str">
        <f t="shared" si="84"/>
        <v/>
      </c>
      <c r="N1357" s="7" t="str">
        <f>Cartilha_GLOBAL!N1357</f>
        <v/>
      </c>
      <c r="O1357" s="144"/>
      <c r="Q1357" s="151"/>
      <c r="R1357" s="152">
        <v>0</v>
      </c>
      <c r="T1357" s="153">
        <f>IF(Cartilha_GLOBAL!R1357=0,0,IF(Cartilha_GLOBAL!R1357&gt;0,"c","b"))</f>
        <v>0</v>
      </c>
    </row>
    <row r="1358" ht="22.5" hidden="1" spans="1:20">
      <c r="A1358" s="158">
        <f>Cartilha_GLOBAL!A1358</f>
        <v>100656</v>
      </c>
      <c r="B1358" s="94" t="str">
        <f>Cartilha_GLOBAL!B1358</f>
        <v>SINAPI</v>
      </c>
      <c r="C1358" s="104" t="str">
        <f>Cartilha_GLOBAL!C1358</f>
        <v>ESTACA PRÉ-MOLDADA DE CONCRETO, SEÇÃO QUADRADA, CAPACIDADE DE 25 TONELADAS, INCLUSO EMENDA (EXCLUSIVE MOBILIZAÇÃO E DESMOBILIZAÇÃO). AF_12/2019</v>
      </c>
      <c r="D1358" s="94" t="str">
        <f>Cartilha_GLOBAL!D1358</f>
        <v>M</v>
      </c>
      <c r="E1358" s="105">
        <f>Cartilha_GLOBAL!$E1358</f>
        <v>107.38</v>
      </c>
      <c r="F1358" s="182">
        <f>Cartilha_GLOBAL!$F1358</f>
        <v>131.8</v>
      </c>
      <c r="G1358" s="108"/>
      <c r="H1358" s="107">
        <f t="shared" si="81"/>
        <v>0</v>
      </c>
      <c r="I1358" s="143">
        <f t="shared" si="82"/>
        <v>0</v>
      </c>
      <c r="J1358" s="142"/>
      <c r="K1358" s="183"/>
      <c r="L1358" s="7" t="str">
        <f t="shared" si="83"/>
        <v/>
      </c>
      <c r="M1358" s="7" t="str">
        <f t="shared" si="84"/>
        <v/>
      </c>
      <c r="N1358" s="7" t="str">
        <f>Cartilha_GLOBAL!N1358</f>
        <v/>
      </c>
      <c r="O1358" s="144"/>
      <c r="Q1358" s="151"/>
      <c r="R1358" s="152">
        <v>0</v>
      </c>
      <c r="T1358" s="153">
        <f>IF(Cartilha_GLOBAL!R1358=0,0,IF(Cartilha_GLOBAL!R1358&gt;0,"c","b"))</f>
        <v>0</v>
      </c>
    </row>
    <row r="1359" ht="22.5" hidden="1" spans="1:20">
      <c r="A1359" s="158">
        <f>Cartilha_GLOBAL!A1359</f>
        <v>100657</v>
      </c>
      <c r="B1359" s="94" t="str">
        <f>Cartilha_GLOBAL!B1359</f>
        <v>SINAPI</v>
      </c>
      <c r="C1359" s="104" t="str">
        <f>Cartilha_GLOBAL!C1359</f>
        <v>ESTACA PRÉ-MOLDADA DE CONCRETO SEÇÃO QUADRADA, CAPACIDADE DE 50 TONELADAS, INCLUSO EMENDA (EXCLUSIVE MOBILIZAÇÃO E DESMOBILIZAÇÃO). AF_12/2019</v>
      </c>
      <c r="D1359" s="94" t="str">
        <f>Cartilha_GLOBAL!D1359</f>
        <v>M</v>
      </c>
      <c r="E1359" s="105">
        <f>Cartilha_GLOBAL!$E1359</f>
        <v>137.86</v>
      </c>
      <c r="F1359" s="182">
        <f>Cartilha_GLOBAL!$F1359</f>
        <v>169.21</v>
      </c>
      <c r="G1359" s="108"/>
      <c r="H1359" s="107">
        <f t="shared" si="81"/>
        <v>0</v>
      </c>
      <c r="I1359" s="143">
        <f t="shared" si="82"/>
        <v>0</v>
      </c>
      <c r="J1359" s="142"/>
      <c r="K1359" s="183"/>
      <c r="L1359" s="7" t="str">
        <f t="shared" si="83"/>
        <v/>
      </c>
      <c r="M1359" s="7" t="str">
        <f t="shared" si="84"/>
        <v/>
      </c>
      <c r="N1359" s="7" t="str">
        <f>Cartilha_GLOBAL!N1359</f>
        <v/>
      </c>
      <c r="O1359" s="144"/>
      <c r="Q1359" s="151"/>
      <c r="R1359" s="152">
        <v>0</v>
      </c>
      <c r="T1359" s="153">
        <f>IF(Cartilha_GLOBAL!R1359=0,0,IF(Cartilha_GLOBAL!R1359&gt;0,"c","b"))</f>
        <v>0</v>
      </c>
    </row>
    <row r="1360" ht="22.5" hidden="1" spans="1:20">
      <c r="A1360" s="158">
        <f>Cartilha_GLOBAL!A1360</f>
        <v>100658</v>
      </c>
      <c r="B1360" s="94" t="str">
        <f>Cartilha_GLOBAL!B1360</f>
        <v>SINAPI</v>
      </c>
      <c r="C1360" s="104" t="str">
        <f>Cartilha_GLOBAL!C1360</f>
        <v>ESTACA PRÉ-MOLDADA DE CONCRETO CENTRIFUGADO, SEÇÃO CIRCULAR, CAPACIDADE DE 100 TONELADAS, INCLUSO EMENDA (EXCLUSIVE MOBILIZAÇÃO E DESMOBILIZAÇÃO). AF_12/2019</v>
      </c>
      <c r="D1360" s="94" t="str">
        <f>Cartilha_GLOBAL!D1360</f>
        <v>M</v>
      </c>
      <c r="E1360" s="105">
        <f>Cartilha_GLOBAL!$E1360</f>
        <v>315.03</v>
      </c>
      <c r="F1360" s="182">
        <f>Cartilha_GLOBAL!$F1360</f>
        <v>386.67</v>
      </c>
      <c r="G1360" s="108"/>
      <c r="H1360" s="107">
        <f t="shared" si="81"/>
        <v>0</v>
      </c>
      <c r="I1360" s="143">
        <f t="shared" si="82"/>
        <v>0</v>
      </c>
      <c r="J1360" s="142"/>
      <c r="K1360" s="183"/>
      <c r="L1360" s="7" t="str">
        <f t="shared" si="83"/>
        <v/>
      </c>
      <c r="M1360" s="7" t="str">
        <f t="shared" si="84"/>
        <v/>
      </c>
      <c r="N1360" s="7" t="str">
        <f>Cartilha_GLOBAL!N1360</f>
        <v/>
      </c>
      <c r="O1360" s="144"/>
      <c r="Q1360" s="151"/>
      <c r="R1360" s="152">
        <v>0</v>
      </c>
      <c r="T1360" s="153">
        <f>IF(Cartilha_GLOBAL!R1360=0,0,IF(Cartilha_GLOBAL!R1360&gt;0,"c","b"))</f>
        <v>0</v>
      </c>
    </row>
    <row r="1361" ht="12.75" hidden="1" spans="1:20">
      <c r="A1361" s="158">
        <f>Cartilha_GLOBAL!A1361</f>
        <v>95607</v>
      </c>
      <c r="B1361" s="94" t="str">
        <f>Cartilha_GLOBAL!B1361</f>
        <v>SINAPI</v>
      </c>
      <c r="C1361" s="104" t="str">
        <f>Cartilha_GLOBAL!C1361</f>
        <v>ARRASAMENTO DE ESTACA METÁLICA, PERFIL LAMINADO TIPO  I  FAMÍLIA 250. AF_05/2021</v>
      </c>
      <c r="D1361" s="94" t="str">
        <f>Cartilha_GLOBAL!D1361</f>
        <v>UN</v>
      </c>
      <c r="E1361" s="105">
        <f>Cartilha_GLOBAL!$E1361</f>
        <v>22.76</v>
      </c>
      <c r="F1361" s="182">
        <f>Cartilha_GLOBAL!$F1361</f>
        <v>27.94</v>
      </c>
      <c r="G1361" s="108"/>
      <c r="H1361" s="107">
        <f t="shared" si="81"/>
        <v>0</v>
      </c>
      <c r="I1361" s="143">
        <f t="shared" si="82"/>
        <v>0</v>
      </c>
      <c r="J1361" s="142"/>
      <c r="K1361" s="183"/>
      <c r="L1361" s="7" t="str">
        <f t="shared" si="83"/>
        <v/>
      </c>
      <c r="M1361" s="7" t="str">
        <f t="shared" si="84"/>
        <v/>
      </c>
      <c r="N1361" s="7" t="str">
        <f>Cartilha_GLOBAL!N1361</f>
        <v/>
      </c>
      <c r="O1361" s="144"/>
      <c r="Q1361" s="151"/>
      <c r="R1361" s="152">
        <v>0</v>
      </c>
      <c r="T1361" s="153">
        <f>IF(Cartilha_GLOBAL!R1361=0,0,IF(Cartilha_GLOBAL!R1361&gt;0,"c","b"))</f>
        <v>0</v>
      </c>
    </row>
    <row r="1362" ht="12.75" hidden="1" spans="1:20">
      <c r="A1362" s="158">
        <f>Cartilha_GLOBAL!A1362</f>
        <v>95608</v>
      </c>
      <c r="B1362" s="94" t="str">
        <f>Cartilha_GLOBAL!B1362</f>
        <v>SINAPI</v>
      </c>
      <c r="C1362" s="104" t="str">
        <f>Cartilha_GLOBAL!C1362</f>
        <v>ARRASAMENTO MECÂNICO DE ESTACA METÁLICA, PERFIL LAMINADO TIPO  H - FAMÍLIA 250. AF_05/2021</v>
      </c>
      <c r="D1362" s="94" t="str">
        <f>Cartilha_GLOBAL!D1362</f>
        <v>UN</v>
      </c>
      <c r="E1362" s="105">
        <f>Cartilha_GLOBAL!$E1362</f>
        <v>33.03</v>
      </c>
      <c r="F1362" s="182">
        <f>Cartilha_GLOBAL!$F1362</f>
        <v>40.54</v>
      </c>
      <c r="G1362" s="108"/>
      <c r="H1362" s="107">
        <f t="shared" si="81"/>
        <v>0</v>
      </c>
      <c r="I1362" s="143">
        <f t="shared" si="82"/>
        <v>0</v>
      </c>
      <c r="J1362" s="142"/>
      <c r="K1362" s="183"/>
      <c r="L1362" s="7" t="str">
        <f t="shared" si="83"/>
        <v/>
      </c>
      <c r="M1362" s="7" t="str">
        <f t="shared" si="84"/>
        <v/>
      </c>
      <c r="N1362" s="7" t="str">
        <f>Cartilha_GLOBAL!N1362</f>
        <v/>
      </c>
      <c r="O1362" s="144"/>
      <c r="Q1362" s="151"/>
      <c r="R1362" s="152">
        <v>0</v>
      </c>
      <c r="T1362" s="153">
        <f>IF(Cartilha_GLOBAL!R1362=0,0,IF(Cartilha_GLOBAL!R1362&gt;0,"c","b"))</f>
        <v>0</v>
      </c>
    </row>
    <row r="1363" ht="12.75" hidden="1" spans="1:20">
      <c r="A1363" s="158">
        <f>Cartilha_GLOBAL!A1363</f>
        <v>95609</v>
      </c>
      <c r="B1363" s="94" t="str">
        <f>Cartilha_GLOBAL!B1363</f>
        <v>SINAPI</v>
      </c>
      <c r="C1363" s="104" t="str">
        <f>Cartilha_GLOBAL!C1363</f>
        <v>ARRASAMENTO MECÂNICO DE ESTACA METÁLICA, PERFIL LAMINADO TIPO  H - FAMÍLIA 310. AF_05/2021</v>
      </c>
      <c r="D1363" s="94" t="str">
        <f>Cartilha_GLOBAL!D1363</f>
        <v>UN</v>
      </c>
      <c r="E1363" s="105">
        <f>Cartilha_GLOBAL!$E1363</f>
        <v>41.88</v>
      </c>
      <c r="F1363" s="182">
        <f>Cartilha_GLOBAL!$F1363</f>
        <v>51.4</v>
      </c>
      <c r="G1363" s="108"/>
      <c r="H1363" s="107">
        <f t="shared" si="81"/>
        <v>0</v>
      </c>
      <c r="I1363" s="143">
        <f t="shared" si="82"/>
        <v>0</v>
      </c>
      <c r="J1363" s="142"/>
      <c r="K1363" s="183"/>
      <c r="L1363" s="7" t="str">
        <f t="shared" si="83"/>
        <v/>
      </c>
      <c r="M1363" s="7" t="str">
        <f t="shared" si="84"/>
        <v/>
      </c>
      <c r="N1363" s="7" t="str">
        <f>Cartilha_GLOBAL!N1363</f>
        <v/>
      </c>
      <c r="O1363" s="144"/>
      <c r="Q1363" s="151"/>
      <c r="R1363" s="152">
        <v>0</v>
      </c>
      <c r="T1363" s="153">
        <f>IF(Cartilha_GLOBAL!R1363=0,0,IF(Cartilha_GLOBAL!R1363&gt;0,"c","b"))</f>
        <v>0</v>
      </c>
    </row>
    <row r="1364" ht="12.75" hidden="1" spans="1:20">
      <c r="A1364" s="154" t="str">
        <f>Cartilha_GLOBAL!A1364</f>
        <v>3.8</v>
      </c>
      <c r="B1364" s="94">
        <f>Cartilha_GLOBAL!B1364</f>
        <v>0</v>
      </c>
      <c r="C1364" s="161" t="str">
        <f>Cartilha_GLOBAL!C1364</f>
        <v>ESTACA TIPO TUBULAO</v>
      </c>
      <c r="D1364" s="94">
        <f>Cartilha_GLOBAL!D1364</f>
        <v>0</v>
      </c>
      <c r="E1364" s="179">
        <f>Cartilha_GLOBAL!$E1364</f>
        <v>0</v>
      </c>
      <c r="F1364" s="182">
        <f>Cartilha_GLOBAL!$F1364</f>
        <v>0</v>
      </c>
      <c r="G1364" s="195"/>
      <c r="H1364" s="196">
        <f t="shared" si="81"/>
        <v>0</v>
      </c>
      <c r="I1364" s="186">
        <f t="shared" si="82"/>
        <v>0</v>
      </c>
      <c r="J1364" s="142"/>
      <c r="K1364" s="138" t="str">
        <f>IF(OR(SUM(I1365:I1396)&gt;0,SUM(I1365:I1396)&gt;0),"xx","")</f>
        <v/>
      </c>
      <c r="L1364" s="7" t="str">
        <f t="shared" si="83"/>
        <v/>
      </c>
      <c r="M1364" s="7" t="str">
        <f t="shared" si="84"/>
        <v/>
      </c>
      <c r="N1364" s="7" t="str">
        <f>Cartilha_GLOBAL!N1364</f>
        <v/>
      </c>
      <c r="O1364" s="144"/>
      <c r="Q1364" s="151"/>
      <c r="R1364" s="152">
        <v>0</v>
      </c>
      <c r="T1364" s="153">
        <f>IF(Cartilha_GLOBAL!R1364=0,0,IF(Cartilha_GLOBAL!R1364&gt;0,"c","b"))</f>
        <v>0</v>
      </c>
    </row>
    <row r="1365" ht="22.5" hidden="1" spans="1:20">
      <c r="A1365" s="158">
        <f>Cartilha_GLOBAL!A1365</f>
        <v>101096</v>
      </c>
      <c r="B1365" s="94" t="str">
        <f>Cartilha_GLOBAL!B1365</f>
        <v>SINAPI</v>
      </c>
      <c r="C1365" s="104" t="str">
        <f>Cartilha_GLOBAL!C1365</f>
        <v>TUBULÃO A CÉU ABERTO, DIÂMETRO DO FUSTE DE 70CM, ESCAVAÇÃO MANUAL, SEM ALARGAMENTO DE BASE, CONCRETO FEITO EM OBRA E LANÇADO COM JERICA. AF_05/2020</v>
      </c>
      <c r="D1365" s="94" t="str">
        <f>Cartilha_GLOBAL!D1365</f>
        <v>M3</v>
      </c>
      <c r="E1365" s="105">
        <f>Cartilha_GLOBAL!$E1365</f>
        <v>1242.36</v>
      </c>
      <c r="F1365" s="182">
        <f>Cartilha_GLOBAL!$F1365</f>
        <v>1524.87</v>
      </c>
      <c r="G1365" s="108"/>
      <c r="H1365" s="107">
        <f t="shared" si="81"/>
        <v>0</v>
      </c>
      <c r="I1365" s="143">
        <f t="shared" si="82"/>
        <v>0</v>
      </c>
      <c r="J1365" s="142"/>
      <c r="K1365" s="183"/>
      <c r="L1365" s="7" t="str">
        <f t="shared" si="83"/>
        <v/>
      </c>
      <c r="M1365" s="7" t="str">
        <f t="shared" si="84"/>
        <v/>
      </c>
      <c r="N1365" s="7" t="str">
        <f>Cartilha_GLOBAL!N1365</f>
        <v/>
      </c>
      <c r="O1365" s="144"/>
      <c r="Q1365" s="151"/>
      <c r="R1365" s="152">
        <v>0</v>
      </c>
      <c r="T1365" s="153">
        <f>IF(Cartilha_GLOBAL!R1365=0,0,IF(Cartilha_GLOBAL!R1365&gt;0,"c","b"))</f>
        <v>0</v>
      </c>
    </row>
    <row r="1366" ht="22.5" hidden="1" spans="1:20">
      <c r="A1366" s="158">
        <f>Cartilha_GLOBAL!A1366</f>
        <v>101097</v>
      </c>
      <c r="B1366" s="94" t="str">
        <f>Cartilha_GLOBAL!B1366</f>
        <v>SINAPI</v>
      </c>
      <c r="C1366" s="104" t="str">
        <f>Cartilha_GLOBAL!C1366</f>
        <v>TUBULÃO A CÉU ABERTO, DIÂMETRO DO FUSTE DE 80CM, ESCAVAÇÃO MANUAL, SEM ALARGAMENTO DE BASE, CONCRETO FEITO EM OBRA E LANÇADO COM JERICA. AF_05/2020</v>
      </c>
      <c r="D1366" s="94" t="str">
        <f>Cartilha_GLOBAL!D1366</f>
        <v>M3</v>
      </c>
      <c r="E1366" s="105">
        <f>Cartilha_GLOBAL!$E1366</f>
        <v>1171.03</v>
      </c>
      <c r="F1366" s="182">
        <f>Cartilha_GLOBAL!$F1366</f>
        <v>1437.32</v>
      </c>
      <c r="G1366" s="108"/>
      <c r="H1366" s="107">
        <f t="shared" si="81"/>
        <v>0</v>
      </c>
      <c r="I1366" s="143">
        <f t="shared" si="82"/>
        <v>0</v>
      </c>
      <c r="J1366" s="142"/>
      <c r="K1366" s="183"/>
      <c r="L1366" s="7" t="str">
        <f t="shared" si="83"/>
        <v/>
      </c>
      <c r="M1366" s="7" t="str">
        <f t="shared" si="84"/>
        <v/>
      </c>
      <c r="N1366" s="7" t="str">
        <f>Cartilha_GLOBAL!N1366</f>
        <v/>
      </c>
      <c r="O1366" s="144"/>
      <c r="Q1366" s="151"/>
      <c r="R1366" s="152">
        <v>0</v>
      </c>
      <c r="T1366" s="153">
        <f>IF(Cartilha_GLOBAL!R1366=0,0,IF(Cartilha_GLOBAL!R1366&gt;0,"c","b"))</f>
        <v>0</v>
      </c>
    </row>
    <row r="1367" ht="22.5" hidden="1" spans="1:20">
      <c r="A1367" s="158">
        <f>Cartilha_GLOBAL!A1367</f>
        <v>101098</v>
      </c>
      <c r="B1367" s="94" t="str">
        <f>Cartilha_GLOBAL!B1367</f>
        <v>SINAPI</v>
      </c>
      <c r="C1367" s="104" t="str">
        <f>Cartilha_GLOBAL!C1367</f>
        <v>TUBULÃO A CÉU ABERTO, DIÂMETRO DO FUSTE DE 100CM, ESCAVAÇÃO MANUAL, SEM ALARGAMENTO DE BASE, CONCRETO FEITO EM OBRA E LANÇADO COM JERICA. AF_05/2020</v>
      </c>
      <c r="D1367" s="94" t="str">
        <f>Cartilha_GLOBAL!D1367</f>
        <v>M3</v>
      </c>
      <c r="E1367" s="105">
        <f>Cartilha_GLOBAL!$E1367</f>
        <v>1079.6</v>
      </c>
      <c r="F1367" s="182">
        <f>Cartilha_GLOBAL!$F1367</f>
        <v>1325.1</v>
      </c>
      <c r="G1367" s="108"/>
      <c r="H1367" s="107">
        <f t="shared" si="81"/>
        <v>0</v>
      </c>
      <c r="I1367" s="143">
        <f t="shared" si="82"/>
        <v>0</v>
      </c>
      <c r="J1367" s="142"/>
      <c r="K1367" s="183"/>
      <c r="L1367" s="7" t="str">
        <f t="shared" si="83"/>
        <v/>
      </c>
      <c r="M1367" s="7" t="str">
        <f t="shared" si="84"/>
        <v/>
      </c>
      <c r="N1367" s="7" t="str">
        <f>Cartilha_GLOBAL!N1367</f>
        <v/>
      </c>
      <c r="O1367" s="144"/>
      <c r="Q1367" s="151"/>
      <c r="R1367" s="152">
        <v>0</v>
      </c>
      <c r="T1367" s="153">
        <f>IF(Cartilha_GLOBAL!R1367=0,0,IF(Cartilha_GLOBAL!R1367&gt;0,"c","b"))</f>
        <v>0</v>
      </c>
    </row>
    <row r="1368" ht="22.5" hidden="1" spans="1:20">
      <c r="A1368" s="158">
        <f>Cartilha_GLOBAL!A1368</f>
        <v>101099</v>
      </c>
      <c r="B1368" s="94" t="str">
        <f>Cartilha_GLOBAL!B1368</f>
        <v>SINAPI</v>
      </c>
      <c r="C1368" s="104" t="str">
        <f>Cartilha_GLOBAL!C1368</f>
        <v>TUBULÃO A CÉU ABERTO, DIÂMETRO DO FUSTE DE 120CM, ESCAVAÇÃO MANUAL, SEM ALARGAMENTO DE BASE, CONCRETO FEITO EM OBRA E LANÇADO COM JERICA. AF_05/2020</v>
      </c>
      <c r="D1368" s="94" t="str">
        <f>Cartilha_GLOBAL!D1368</f>
        <v>M3</v>
      </c>
      <c r="E1368" s="105">
        <f>Cartilha_GLOBAL!$E1368</f>
        <v>984.58</v>
      </c>
      <c r="F1368" s="182">
        <f>Cartilha_GLOBAL!$F1368</f>
        <v>1208.47</v>
      </c>
      <c r="G1368" s="108"/>
      <c r="H1368" s="107">
        <f t="shared" ref="H1368:H1431" si="85">IF(G1368=0,0,F1368)</f>
        <v>0</v>
      </c>
      <c r="I1368" s="143">
        <f t="shared" ref="I1368:I1431" si="86">IF(ISBLANK(G1368),0,IF(R1368=0,ROUND(G1368*H1368,2),IF(R1368="b",ROUNDDOWN(G1368*H1368,2),ROUNDUP(G1368*H1368,2))))</f>
        <v>0</v>
      </c>
      <c r="J1368" s="142"/>
      <c r="K1368" s="183"/>
      <c r="L1368" s="7" t="str">
        <f t="shared" ref="L1368:L1431" si="87">IF(K1368="X","x",IF(K1368="xx","x",IF(I1368&gt;0,"x","")))</f>
        <v/>
      </c>
      <c r="M1368" s="7" t="str">
        <f t="shared" ref="M1368:M1431" si="88">IF(K1368="X","x",IF(K1368="xx","x",IF(I1368&gt;0,"x","")))</f>
        <v/>
      </c>
      <c r="N1368" s="7" t="str">
        <f>Cartilha_GLOBAL!N1368</f>
        <v/>
      </c>
      <c r="O1368" s="144"/>
      <c r="Q1368" s="151"/>
      <c r="R1368" s="152">
        <v>0</v>
      </c>
      <c r="T1368" s="153">
        <f>IF(Cartilha_GLOBAL!R1368=0,0,IF(Cartilha_GLOBAL!R1368&gt;0,"c","b"))</f>
        <v>0</v>
      </c>
    </row>
    <row r="1369" ht="22.5" hidden="1" spans="1:20">
      <c r="A1369" s="158">
        <f>Cartilha_GLOBAL!A1369</f>
        <v>101100</v>
      </c>
      <c r="B1369" s="94" t="str">
        <f>Cartilha_GLOBAL!B1369</f>
        <v>SINAPI</v>
      </c>
      <c r="C1369" s="104" t="str">
        <f>Cartilha_GLOBAL!C1369</f>
        <v>TUBULÃO A CÉU ABERTO, DIÂMETRO DO FUSTE DE 70CM, ESCAVAÇÃO MECÂNICA, SEM ALARGAMENTO DE BASE, CONCRETO FEITO EM OBRA E LANÇADO COM JERICA. AF_05/2020</v>
      </c>
      <c r="D1369" s="94" t="str">
        <f>Cartilha_GLOBAL!D1369</f>
        <v>M3</v>
      </c>
      <c r="E1369" s="105">
        <f>Cartilha_GLOBAL!$E1369</f>
        <v>883.92</v>
      </c>
      <c r="F1369" s="182">
        <f>Cartilha_GLOBAL!$F1369</f>
        <v>1084.92</v>
      </c>
      <c r="G1369" s="108"/>
      <c r="H1369" s="107">
        <f t="shared" si="85"/>
        <v>0</v>
      </c>
      <c r="I1369" s="143">
        <f t="shared" si="86"/>
        <v>0</v>
      </c>
      <c r="J1369" s="142"/>
      <c r="K1369" s="183"/>
      <c r="L1369" s="7" t="str">
        <f t="shared" si="87"/>
        <v/>
      </c>
      <c r="M1369" s="7" t="str">
        <f t="shared" si="88"/>
        <v/>
      </c>
      <c r="N1369" s="7" t="str">
        <f>Cartilha_GLOBAL!N1369</f>
        <v/>
      </c>
      <c r="O1369" s="144"/>
      <c r="Q1369" s="151"/>
      <c r="R1369" s="152">
        <v>0</v>
      </c>
      <c r="T1369" s="153">
        <f>IF(Cartilha_GLOBAL!R1369=0,0,IF(Cartilha_GLOBAL!R1369&gt;0,"c","b"))</f>
        <v>0</v>
      </c>
    </row>
    <row r="1370" ht="22.5" hidden="1" spans="1:20">
      <c r="A1370" s="158">
        <f>Cartilha_GLOBAL!A1370</f>
        <v>101101</v>
      </c>
      <c r="B1370" s="94" t="str">
        <f>Cartilha_GLOBAL!B1370</f>
        <v>SINAPI</v>
      </c>
      <c r="C1370" s="104" t="str">
        <f>Cartilha_GLOBAL!C1370</f>
        <v>TUBULÃO A CÉU ABERTO, DIÂMETRO DO FUSTE DE 80CM, ESCAVAÇÃO MECÂNICA, SEM ALARGAMENTO DE BASE, CONCRETO FEITO EM OBRA E LANÇADO COM JERICA. AF_05/2020</v>
      </c>
      <c r="D1370" s="94" t="str">
        <f>Cartilha_GLOBAL!D1370</f>
        <v>M3</v>
      </c>
      <c r="E1370" s="105">
        <f>Cartilha_GLOBAL!$E1370</f>
        <v>861.45</v>
      </c>
      <c r="F1370" s="182">
        <f>Cartilha_GLOBAL!$F1370</f>
        <v>1057.34</v>
      </c>
      <c r="G1370" s="108"/>
      <c r="H1370" s="107">
        <f t="shared" si="85"/>
        <v>0</v>
      </c>
      <c r="I1370" s="143">
        <f t="shared" si="86"/>
        <v>0</v>
      </c>
      <c r="J1370" s="142"/>
      <c r="K1370" s="183"/>
      <c r="L1370" s="7" t="str">
        <f t="shared" si="87"/>
        <v/>
      </c>
      <c r="M1370" s="7" t="str">
        <f t="shared" si="88"/>
        <v/>
      </c>
      <c r="N1370" s="7" t="str">
        <f>Cartilha_GLOBAL!N1370</f>
        <v/>
      </c>
      <c r="O1370" s="144"/>
      <c r="Q1370" s="151"/>
      <c r="R1370" s="152">
        <v>0</v>
      </c>
      <c r="T1370" s="153">
        <f>IF(Cartilha_GLOBAL!R1370=0,0,IF(Cartilha_GLOBAL!R1370&gt;0,"c","b"))</f>
        <v>0</v>
      </c>
    </row>
    <row r="1371" ht="22.5" hidden="1" spans="1:20">
      <c r="A1371" s="158">
        <f>Cartilha_GLOBAL!A1371</f>
        <v>101102</v>
      </c>
      <c r="B1371" s="94" t="str">
        <f>Cartilha_GLOBAL!B1371</f>
        <v>SINAPI</v>
      </c>
      <c r="C1371" s="104" t="str">
        <f>Cartilha_GLOBAL!C1371</f>
        <v>TUBULÃO A CÉU ABERTO, DIÂMETRO DO FUSTE DE 100CM, ESCAVAÇÃO MECÂNICA, SEM ALARGAMENTO DE BASE, CONCRETO FEITO EM OBRA E LANÇADO COM JERICA. AF_05/2020</v>
      </c>
      <c r="D1371" s="94" t="str">
        <f>Cartilha_GLOBAL!D1371</f>
        <v>M3</v>
      </c>
      <c r="E1371" s="105">
        <f>Cartilha_GLOBAL!$E1371</f>
        <v>837.45</v>
      </c>
      <c r="F1371" s="182">
        <f>Cartilha_GLOBAL!$F1371</f>
        <v>1027.89</v>
      </c>
      <c r="G1371" s="108"/>
      <c r="H1371" s="107">
        <f t="shared" si="85"/>
        <v>0</v>
      </c>
      <c r="I1371" s="143">
        <f t="shared" si="86"/>
        <v>0</v>
      </c>
      <c r="J1371" s="142"/>
      <c r="K1371" s="183"/>
      <c r="L1371" s="7" t="str">
        <f t="shared" si="87"/>
        <v/>
      </c>
      <c r="M1371" s="7" t="str">
        <f t="shared" si="88"/>
        <v/>
      </c>
      <c r="N1371" s="7" t="str">
        <f>Cartilha_GLOBAL!N1371</f>
        <v/>
      </c>
      <c r="O1371" s="144"/>
      <c r="Q1371" s="151"/>
      <c r="R1371" s="152">
        <v>0</v>
      </c>
      <c r="T1371" s="153">
        <f>IF(Cartilha_GLOBAL!R1371=0,0,IF(Cartilha_GLOBAL!R1371&gt;0,"c","b"))</f>
        <v>0</v>
      </c>
    </row>
    <row r="1372" ht="22.5" hidden="1" spans="1:20">
      <c r="A1372" s="158">
        <f>Cartilha_GLOBAL!A1372</f>
        <v>101103</v>
      </c>
      <c r="B1372" s="94" t="str">
        <f>Cartilha_GLOBAL!B1372</f>
        <v>SINAPI</v>
      </c>
      <c r="C1372" s="104" t="str">
        <f>Cartilha_GLOBAL!C1372</f>
        <v>TUBULÃO A CÉU ABERTO, DIÂMETRO DO FUSTE DE 120CM, ESCAVAÇÃO MECÂNICA, SEM ALARGAMENTO DE BASE, CONCRETO FEITO EM OBRA E LANÇADO COM JERICA. AF_05/2020</v>
      </c>
      <c r="D1372" s="94" t="str">
        <f>Cartilha_GLOBAL!D1372</f>
        <v>M3</v>
      </c>
      <c r="E1372" s="105">
        <f>Cartilha_GLOBAL!$E1372</f>
        <v>786.23</v>
      </c>
      <c r="F1372" s="182">
        <f>Cartilha_GLOBAL!$F1372</f>
        <v>965.02</v>
      </c>
      <c r="G1372" s="108"/>
      <c r="H1372" s="107">
        <f t="shared" si="85"/>
        <v>0</v>
      </c>
      <c r="I1372" s="143">
        <f t="shared" si="86"/>
        <v>0</v>
      </c>
      <c r="J1372" s="142"/>
      <c r="K1372" s="183"/>
      <c r="L1372" s="7" t="str">
        <f t="shared" si="87"/>
        <v/>
      </c>
      <c r="M1372" s="7" t="str">
        <f t="shared" si="88"/>
        <v/>
      </c>
      <c r="N1372" s="7" t="str">
        <f>Cartilha_GLOBAL!N1372</f>
        <v/>
      </c>
      <c r="O1372" s="144"/>
      <c r="Q1372" s="151"/>
      <c r="R1372" s="152">
        <v>0</v>
      </c>
      <c r="T1372" s="153">
        <f>IF(Cartilha_GLOBAL!R1372=0,0,IF(Cartilha_GLOBAL!R1372&gt;0,"c","b"))</f>
        <v>0</v>
      </c>
    </row>
    <row r="1373" ht="22.5" hidden="1" spans="1:20">
      <c r="A1373" s="158">
        <f>Cartilha_GLOBAL!A1373</f>
        <v>101104</v>
      </c>
      <c r="B1373" s="94" t="str">
        <f>Cartilha_GLOBAL!B1373</f>
        <v>SINAPI</v>
      </c>
      <c r="C1373" s="104" t="str">
        <f>Cartilha_GLOBAL!C1373</f>
        <v>TUBULÃO A CÉU ABERTO, DIÂMETRO DO FUSTE DE 70CM, ESCAVAÇÃO MANUAL, SEM ALARGAMENTO DE BASE, CONCRETO USINADO E LANÇADO COM BOMBA OU DIRETAMENTE DO CAMINHÃO. AF_05/2020</v>
      </c>
      <c r="D1373" s="94" t="str">
        <f>Cartilha_GLOBAL!D1373</f>
        <v>M3</v>
      </c>
      <c r="E1373" s="105">
        <f>Cartilha_GLOBAL!$E1373</f>
        <v>1221.47</v>
      </c>
      <c r="F1373" s="182">
        <f>Cartilha_GLOBAL!$F1373</f>
        <v>1499.23</v>
      </c>
      <c r="G1373" s="108"/>
      <c r="H1373" s="107">
        <f t="shared" si="85"/>
        <v>0</v>
      </c>
      <c r="I1373" s="143">
        <f t="shared" si="86"/>
        <v>0</v>
      </c>
      <c r="J1373" s="142"/>
      <c r="K1373" s="183"/>
      <c r="L1373" s="7" t="str">
        <f t="shared" si="87"/>
        <v/>
      </c>
      <c r="M1373" s="7" t="str">
        <f t="shared" si="88"/>
        <v/>
      </c>
      <c r="N1373" s="7" t="str">
        <f>Cartilha_GLOBAL!N1373</f>
        <v/>
      </c>
      <c r="O1373" s="144"/>
      <c r="Q1373" s="151"/>
      <c r="R1373" s="152">
        <v>0</v>
      </c>
      <c r="T1373" s="153">
        <f>IF(Cartilha_GLOBAL!R1373=0,0,IF(Cartilha_GLOBAL!R1373&gt;0,"c","b"))</f>
        <v>0</v>
      </c>
    </row>
    <row r="1374" ht="22.5" hidden="1" spans="1:20">
      <c r="A1374" s="158">
        <f>Cartilha_GLOBAL!A1374</f>
        <v>101105</v>
      </c>
      <c r="B1374" s="94" t="str">
        <f>Cartilha_GLOBAL!B1374</f>
        <v>SINAPI</v>
      </c>
      <c r="C1374" s="104" t="str">
        <f>Cartilha_GLOBAL!C1374</f>
        <v>TUBULÃO A CÉU ABERTO, DIÂMETRO DO FUSTE DE 80CM, ESCAVAÇÃO MANUAL, SEM ALARGAMENTO DE BASE, CONCRETO USINADO E LANÇADO COM BOMBA OU DIRETAMENTE DO CAMINHÃO. AF_05/2020</v>
      </c>
      <c r="D1374" s="94" t="str">
        <f>Cartilha_GLOBAL!D1374</f>
        <v>M3</v>
      </c>
      <c r="E1374" s="105">
        <f>Cartilha_GLOBAL!$E1374</f>
        <v>1150.73</v>
      </c>
      <c r="F1374" s="182">
        <f>Cartilha_GLOBAL!$F1374</f>
        <v>1412.41</v>
      </c>
      <c r="G1374" s="108"/>
      <c r="H1374" s="107">
        <f t="shared" si="85"/>
        <v>0</v>
      </c>
      <c r="I1374" s="143">
        <f t="shared" si="86"/>
        <v>0</v>
      </c>
      <c r="J1374" s="142"/>
      <c r="K1374" s="183"/>
      <c r="L1374" s="7" t="str">
        <f t="shared" si="87"/>
        <v/>
      </c>
      <c r="M1374" s="7" t="str">
        <f t="shared" si="88"/>
        <v/>
      </c>
      <c r="N1374" s="7" t="str">
        <f>Cartilha_GLOBAL!N1374</f>
        <v/>
      </c>
      <c r="O1374" s="144"/>
      <c r="Q1374" s="151"/>
      <c r="R1374" s="152">
        <v>0</v>
      </c>
      <c r="T1374" s="153">
        <f>IF(Cartilha_GLOBAL!R1374=0,0,IF(Cartilha_GLOBAL!R1374&gt;0,"c","b"))</f>
        <v>0</v>
      </c>
    </row>
    <row r="1375" ht="22.5" hidden="1" spans="1:20">
      <c r="A1375" s="158">
        <f>Cartilha_GLOBAL!A1375</f>
        <v>101106</v>
      </c>
      <c r="B1375" s="94" t="str">
        <f>Cartilha_GLOBAL!B1375</f>
        <v>SINAPI</v>
      </c>
      <c r="C1375" s="104" t="str">
        <f>Cartilha_GLOBAL!C1375</f>
        <v>TUBULÃO A CÉU ABERTO, DIÂMETRO DO FUSTE DE 100CM, ESCAVAÇÃO MANUAL, SEM ALARGAMENTO DE BASE, CONCRETO USINADO E LANÇADO COM BOMBA OU DIRETAMENTE DO CAMINHÃO. AF_05/2020</v>
      </c>
      <c r="D1375" s="94" t="str">
        <f>Cartilha_GLOBAL!D1375</f>
        <v>M3</v>
      </c>
      <c r="E1375" s="105">
        <f>Cartilha_GLOBAL!$E1375</f>
        <v>1060.7</v>
      </c>
      <c r="F1375" s="182">
        <f>Cartilha_GLOBAL!$F1375</f>
        <v>1301.9</v>
      </c>
      <c r="G1375" s="108"/>
      <c r="H1375" s="107">
        <f t="shared" si="85"/>
        <v>0</v>
      </c>
      <c r="I1375" s="143">
        <f t="shared" si="86"/>
        <v>0</v>
      </c>
      <c r="J1375" s="142"/>
      <c r="K1375" s="183"/>
      <c r="L1375" s="7" t="str">
        <f t="shared" si="87"/>
        <v/>
      </c>
      <c r="M1375" s="7" t="str">
        <f t="shared" si="88"/>
        <v/>
      </c>
      <c r="N1375" s="7" t="str">
        <f>Cartilha_GLOBAL!N1375</f>
        <v/>
      </c>
      <c r="O1375" s="144"/>
      <c r="Q1375" s="151"/>
      <c r="R1375" s="152">
        <v>0</v>
      </c>
      <c r="T1375" s="153">
        <f>IF(Cartilha_GLOBAL!R1375=0,0,IF(Cartilha_GLOBAL!R1375&gt;0,"c","b"))</f>
        <v>0</v>
      </c>
    </row>
    <row r="1376" ht="22.5" hidden="1" spans="1:20">
      <c r="A1376" s="158">
        <f>Cartilha_GLOBAL!A1376</f>
        <v>101107</v>
      </c>
      <c r="B1376" s="94" t="str">
        <f>Cartilha_GLOBAL!B1376</f>
        <v>SINAPI</v>
      </c>
      <c r="C1376" s="104" t="str">
        <f>Cartilha_GLOBAL!C1376</f>
        <v>TUBULÃO A CÉU ABERTO, DIÂMETRO DO FUSTE DE 120CM, ESCAVAÇÃO MANUAL, SEM ALARGAMENTO DE BASE, CONCRETO USINADO E LANÇADO COM BOMBA OU DIRETAMENTE DO CAMINHÃO. AF_05/2020</v>
      </c>
      <c r="D1376" s="94" t="str">
        <f>Cartilha_GLOBAL!D1376</f>
        <v>M3</v>
      </c>
      <c r="E1376" s="105">
        <f>Cartilha_GLOBAL!$E1376</f>
        <v>966.83</v>
      </c>
      <c r="F1376" s="182">
        <f>Cartilha_GLOBAL!$F1376</f>
        <v>1186.69</v>
      </c>
      <c r="G1376" s="108"/>
      <c r="H1376" s="107">
        <f t="shared" si="85"/>
        <v>0</v>
      </c>
      <c r="I1376" s="143">
        <f t="shared" si="86"/>
        <v>0</v>
      </c>
      <c r="J1376" s="142"/>
      <c r="K1376" s="183"/>
      <c r="L1376" s="7" t="str">
        <f t="shared" si="87"/>
        <v/>
      </c>
      <c r="M1376" s="7" t="str">
        <f t="shared" si="88"/>
        <v/>
      </c>
      <c r="N1376" s="7" t="str">
        <f>Cartilha_GLOBAL!N1376</f>
        <v/>
      </c>
      <c r="O1376" s="144"/>
      <c r="Q1376" s="151"/>
      <c r="R1376" s="152">
        <v>0</v>
      </c>
      <c r="T1376" s="153">
        <f>IF(Cartilha_GLOBAL!R1376=0,0,IF(Cartilha_GLOBAL!R1376&gt;0,"c","b"))</f>
        <v>0</v>
      </c>
    </row>
    <row r="1377" ht="22.5" hidden="1" spans="1:20">
      <c r="A1377" s="158">
        <f>Cartilha_GLOBAL!A1377</f>
        <v>101108</v>
      </c>
      <c r="B1377" s="94" t="str">
        <f>Cartilha_GLOBAL!B1377</f>
        <v>SINAPI</v>
      </c>
      <c r="C1377" s="104" t="str">
        <f>Cartilha_GLOBAL!C1377</f>
        <v>TUBULÃO A CÉU ABERTO, DIÂMETRO DO FUSTE DE 70CM, ESCAVAÇÃO MECÂNICA, SEM ALARGAMENTO DE BASE, CONCRETO USINADO E LANÇADO COM BOMBA OU DIRETAMENTE DO CAMINHÃO. AF_05/2020</v>
      </c>
      <c r="D1377" s="94" t="str">
        <f>Cartilha_GLOBAL!D1377</f>
        <v>M3</v>
      </c>
      <c r="E1377" s="105">
        <f>Cartilha_GLOBAL!$E1377</f>
        <v>856.84</v>
      </c>
      <c r="F1377" s="182">
        <f>Cartilha_GLOBAL!$F1377</f>
        <v>1051.69</v>
      </c>
      <c r="G1377" s="108"/>
      <c r="H1377" s="107">
        <f t="shared" si="85"/>
        <v>0</v>
      </c>
      <c r="I1377" s="143">
        <f t="shared" si="86"/>
        <v>0</v>
      </c>
      <c r="J1377" s="142"/>
      <c r="K1377" s="183"/>
      <c r="L1377" s="7" t="str">
        <f t="shared" si="87"/>
        <v/>
      </c>
      <c r="M1377" s="7" t="str">
        <f t="shared" si="88"/>
        <v/>
      </c>
      <c r="N1377" s="7" t="str">
        <f>Cartilha_GLOBAL!N1377</f>
        <v/>
      </c>
      <c r="O1377" s="144"/>
      <c r="Q1377" s="151"/>
      <c r="R1377" s="152">
        <v>0</v>
      </c>
      <c r="T1377" s="153">
        <f>IF(Cartilha_GLOBAL!R1377=0,0,IF(Cartilha_GLOBAL!R1377&gt;0,"c","b"))</f>
        <v>0</v>
      </c>
    </row>
    <row r="1378" ht="22.5" hidden="1" spans="1:20">
      <c r="A1378" s="158">
        <f>Cartilha_GLOBAL!A1378</f>
        <v>101109</v>
      </c>
      <c r="B1378" s="94" t="str">
        <f>Cartilha_GLOBAL!B1378</f>
        <v>SINAPI</v>
      </c>
      <c r="C1378" s="104" t="str">
        <f>Cartilha_GLOBAL!C1378</f>
        <v>TUBULÃO A CÉU ABERTO, DIÂMETRO DO FUSTE DE 80CM, ESCAVAÇÃO MECÂNICA, SEM ALARGAMENTO DE BASE, CONCRETO USINADO E LANÇADO COM BOMBA OU DIRETAMENTE DO CAMINHÃO. AF_05/2020</v>
      </c>
      <c r="D1378" s="94" t="str">
        <f>Cartilha_GLOBAL!D1378</f>
        <v>M3</v>
      </c>
      <c r="E1378" s="105">
        <f>Cartilha_GLOBAL!$E1378</f>
        <v>835.29</v>
      </c>
      <c r="F1378" s="182">
        <f>Cartilha_GLOBAL!$F1378</f>
        <v>1025.23</v>
      </c>
      <c r="G1378" s="108"/>
      <c r="H1378" s="107">
        <f t="shared" si="85"/>
        <v>0</v>
      </c>
      <c r="I1378" s="143">
        <f t="shared" si="86"/>
        <v>0</v>
      </c>
      <c r="J1378" s="142"/>
      <c r="K1378" s="183"/>
      <c r="L1378" s="7" t="str">
        <f t="shared" si="87"/>
        <v/>
      </c>
      <c r="M1378" s="7" t="str">
        <f t="shared" si="88"/>
        <v/>
      </c>
      <c r="N1378" s="7" t="str">
        <f>Cartilha_GLOBAL!N1378</f>
        <v/>
      </c>
      <c r="O1378" s="144"/>
      <c r="Q1378" s="151"/>
      <c r="R1378" s="152">
        <v>0</v>
      </c>
      <c r="T1378" s="153">
        <f>IF(Cartilha_GLOBAL!R1378=0,0,IF(Cartilha_GLOBAL!R1378&gt;0,"c","b"))</f>
        <v>0</v>
      </c>
    </row>
    <row r="1379" ht="22.5" hidden="1" spans="1:20">
      <c r="A1379" s="158">
        <f>Cartilha_GLOBAL!A1379</f>
        <v>101110</v>
      </c>
      <c r="B1379" s="94" t="str">
        <f>Cartilha_GLOBAL!B1379</f>
        <v>SINAPI</v>
      </c>
      <c r="C1379" s="104" t="str">
        <f>Cartilha_GLOBAL!C1379</f>
        <v>TUBULÃO A CÉU ABERTO, DIÂMETRO DO FUSTE DE 100CM, ESCAVAÇÃO MECÂNICA, SEM ALARGAMENTO DE BASE, CONCRETO USINADO E LANÇADO COM BOMBA OU DIRETAMENTE DO CAMINHÃO. AF_05/2020</v>
      </c>
      <c r="D1379" s="94" t="str">
        <f>Cartilha_GLOBAL!D1379</f>
        <v>M3</v>
      </c>
      <c r="E1379" s="105">
        <f>Cartilha_GLOBAL!$E1379</f>
        <v>813.38</v>
      </c>
      <c r="F1379" s="182">
        <f>Cartilha_GLOBAL!$F1379</f>
        <v>998.34</v>
      </c>
      <c r="G1379" s="108"/>
      <c r="H1379" s="107">
        <f t="shared" si="85"/>
        <v>0</v>
      </c>
      <c r="I1379" s="143">
        <f t="shared" si="86"/>
        <v>0</v>
      </c>
      <c r="J1379" s="142"/>
      <c r="K1379" s="183"/>
      <c r="L1379" s="7" t="str">
        <f t="shared" si="87"/>
        <v/>
      </c>
      <c r="M1379" s="7" t="str">
        <f t="shared" si="88"/>
        <v/>
      </c>
      <c r="N1379" s="7" t="str">
        <f>Cartilha_GLOBAL!N1379</f>
        <v/>
      </c>
      <c r="O1379" s="144"/>
      <c r="Q1379" s="151"/>
      <c r="R1379" s="152">
        <v>0</v>
      </c>
      <c r="T1379" s="153">
        <f>IF(Cartilha_GLOBAL!R1379=0,0,IF(Cartilha_GLOBAL!R1379&gt;0,"c","b"))</f>
        <v>0</v>
      </c>
    </row>
    <row r="1380" ht="22.5" hidden="1" spans="1:20">
      <c r="A1380" s="158">
        <f>Cartilha_GLOBAL!A1380</f>
        <v>101111</v>
      </c>
      <c r="B1380" s="94" t="str">
        <f>Cartilha_GLOBAL!B1380</f>
        <v>SINAPI</v>
      </c>
      <c r="C1380" s="104" t="str">
        <f>Cartilha_GLOBAL!C1380</f>
        <v>TUBULÃO A CÉU ABERTO, DIÂMETRO DO FUSTE DE 120CM, ESCAVAÇÃO MECÂNICA, SEM ALARGAMENTO DE BASE, CONCRETO USINADO E LANÇADO COM BOMBA OU DIRETAMENTE DO CAMINHÃO. AF_05/2020</v>
      </c>
      <c r="D1380" s="94" t="str">
        <f>Cartilha_GLOBAL!D1380</f>
        <v>M3</v>
      </c>
      <c r="E1380" s="105">
        <f>Cartilha_GLOBAL!$E1380</f>
        <v>764.02</v>
      </c>
      <c r="F1380" s="182">
        <f>Cartilha_GLOBAL!$F1380</f>
        <v>937.76</v>
      </c>
      <c r="G1380" s="108"/>
      <c r="H1380" s="107">
        <f t="shared" si="85"/>
        <v>0</v>
      </c>
      <c r="I1380" s="143">
        <f t="shared" si="86"/>
        <v>0</v>
      </c>
      <c r="J1380" s="142"/>
      <c r="K1380" s="183"/>
      <c r="L1380" s="7" t="str">
        <f t="shared" si="87"/>
        <v/>
      </c>
      <c r="M1380" s="7" t="str">
        <f t="shared" si="88"/>
        <v/>
      </c>
      <c r="N1380" s="7" t="str">
        <f>Cartilha_GLOBAL!N1380</f>
        <v/>
      </c>
      <c r="O1380" s="144"/>
      <c r="Q1380" s="151"/>
      <c r="R1380" s="152">
        <v>0</v>
      </c>
      <c r="T1380" s="153">
        <f>IF(Cartilha_GLOBAL!R1380=0,0,IF(Cartilha_GLOBAL!R1380&gt;0,"c","b"))</f>
        <v>0</v>
      </c>
    </row>
    <row r="1381" ht="22.5" hidden="1" spans="1:20">
      <c r="A1381" s="158">
        <f>Cartilha_GLOBAL!A1381</f>
        <v>101112</v>
      </c>
      <c r="B1381" s="94" t="str">
        <f>Cartilha_GLOBAL!B1381</f>
        <v>SINAPI</v>
      </c>
      <c r="C1381" s="104" t="str">
        <f>Cartilha_GLOBAL!C1381</f>
        <v>ALARGAMENTO DE BASE DE TUBULÃO A CÉU ABERTO, ESCAVAÇÃO MANUAL, CONCRETO FEITO EM OBRA E LANÇADO COM JERICA. AF_05/2020</v>
      </c>
      <c r="D1381" s="94" t="str">
        <f>Cartilha_GLOBAL!D1381</f>
        <v>M3</v>
      </c>
      <c r="E1381" s="105">
        <f>Cartilha_GLOBAL!$E1381</f>
        <v>860.53</v>
      </c>
      <c r="F1381" s="182">
        <f>Cartilha_GLOBAL!$F1381</f>
        <v>1056.21</v>
      </c>
      <c r="G1381" s="108"/>
      <c r="H1381" s="107">
        <f t="shared" si="85"/>
        <v>0</v>
      </c>
      <c r="I1381" s="143">
        <f t="shared" si="86"/>
        <v>0</v>
      </c>
      <c r="J1381" s="142"/>
      <c r="K1381" s="183"/>
      <c r="L1381" s="7" t="str">
        <f t="shared" si="87"/>
        <v/>
      </c>
      <c r="M1381" s="7" t="str">
        <f t="shared" si="88"/>
        <v/>
      </c>
      <c r="N1381" s="7" t="str">
        <f>Cartilha_GLOBAL!N1381</f>
        <v/>
      </c>
      <c r="O1381" s="144"/>
      <c r="Q1381" s="151"/>
      <c r="R1381" s="152">
        <v>0</v>
      </c>
      <c r="T1381" s="153">
        <f>IF(Cartilha_GLOBAL!R1381=0,0,IF(Cartilha_GLOBAL!R1381&gt;0,"c","b"))</f>
        <v>0</v>
      </c>
    </row>
    <row r="1382" ht="22.5" hidden="1" spans="1:20">
      <c r="A1382" s="158">
        <f>Cartilha_GLOBAL!A1382</f>
        <v>101113</v>
      </c>
      <c r="B1382" s="94" t="str">
        <f>Cartilha_GLOBAL!B1382</f>
        <v>SINAPI</v>
      </c>
      <c r="C1382" s="104" t="str">
        <f>Cartilha_GLOBAL!C1382</f>
        <v>ALARGAMENTO DE BASE DE TUBULÃO A CÉU ABERTO, ESCAVAÇÃO MANUAL, CONCRETO USINADO E LANÇADO COM BOMBA OU DIRETAMENTE DO CAMINHÃO. AF_05/2020</v>
      </c>
      <c r="D1382" s="94" t="str">
        <f>Cartilha_GLOBAL!D1382</f>
        <v>M3</v>
      </c>
      <c r="E1382" s="105">
        <f>Cartilha_GLOBAL!$E1382</f>
        <v>844.68</v>
      </c>
      <c r="F1382" s="182">
        <f>Cartilha_GLOBAL!$F1382</f>
        <v>1036.76</v>
      </c>
      <c r="G1382" s="108"/>
      <c r="H1382" s="107">
        <f t="shared" si="85"/>
        <v>0</v>
      </c>
      <c r="I1382" s="143">
        <f t="shared" si="86"/>
        <v>0</v>
      </c>
      <c r="J1382" s="142"/>
      <c r="K1382" s="183"/>
      <c r="L1382" s="7" t="str">
        <f t="shared" si="87"/>
        <v/>
      </c>
      <c r="M1382" s="7" t="str">
        <f t="shared" si="88"/>
        <v/>
      </c>
      <c r="N1382" s="7" t="str">
        <f>Cartilha_GLOBAL!N1382</f>
        <v/>
      </c>
      <c r="O1382" s="144"/>
      <c r="Q1382" s="151"/>
      <c r="R1382" s="152">
        <v>0</v>
      </c>
      <c r="T1382" s="153">
        <f>IF(Cartilha_GLOBAL!R1382=0,0,IF(Cartilha_GLOBAL!R1382&gt;0,"c","b"))</f>
        <v>0</v>
      </c>
    </row>
    <row r="1383" ht="22.5" hidden="1" spans="1:20">
      <c r="A1383" s="158">
        <f>Cartilha_GLOBAL!A1383</f>
        <v>100889</v>
      </c>
      <c r="B1383" s="94" t="str">
        <f>Cartilha_GLOBAL!B1383</f>
        <v>SINAPI</v>
      </c>
      <c r="C1383" s="104" t="str">
        <f>Cartilha_GLOBAL!C1383</f>
        <v>ESTACA METÁLICA PARA FUNDAÇÃO, UTILIZANDO PERFIL LAMINADO HP250X62 (EXCLUSIVE MOBILIZAÇÃO E DESMOBILIZAÇÃO). AF_01/2020</v>
      </c>
      <c r="D1383" s="94" t="str">
        <f>Cartilha_GLOBAL!D1383</f>
        <v>KG</v>
      </c>
      <c r="E1383" s="105">
        <f>Cartilha_GLOBAL!$E1383</f>
        <v>15.45</v>
      </c>
      <c r="F1383" s="182">
        <f>Cartilha_GLOBAL!$F1383</f>
        <v>18.96</v>
      </c>
      <c r="G1383" s="108"/>
      <c r="H1383" s="107">
        <f t="shared" si="85"/>
        <v>0</v>
      </c>
      <c r="I1383" s="143">
        <f t="shared" si="86"/>
        <v>0</v>
      </c>
      <c r="J1383" s="142"/>
      <c r="K1383" s="183"/>
      <c r="L1383" s="7" t="str">
        <f t="shared" si="87"/>
        <v/>
      </c>
      <c r="M1383" s="7" t="str">
        <f t="shared" si="88"/>
        <v/>
      </c>
      <c r="N1383" s="7" t="str">
        <f>Cartilha_GLOBAL!N1383</f>
        <v/>
      </c>
      <c r="O1383" s="144"/>
      <c r="Q1383" s="151"/>
      <c r="R1383" s="152">
        <v>0</v>
      </c>
      <c r="T1383" s="153">
        <f>IF(Cartilha_GLOBAL!R1383=0,0,IF(Cartilha_GLOBAL!R1383&gt;0,"c","b"))</f>
        <v>0</v>
      </c>
    </row>
    <row r="1384" ht="22.5" hidden="1" spans="1:20">
      <c r="A1384" s="158">
        <f>Cartilha_GLOBAL!A1384</f>
        <v>100890</v>
      </c>
      <c r="B1384" s="94" t="str">
        <f>Cartilha_GLOBAL!B1384</f>
        <v>SINAPI</v>
      </c>
      <c r="C1384" s="104" t="str">
        <f>Cartilha_GLOBAL!C1384</f>
        <v>ESTACA METÁLICA PARA FUNDAÇÃO, UTILIZANDO PERFIL LAMINADO HP310X79 (EXCLUSIVE MOBILIZAÇÃO E DESMOBILIZAÇÃO). AF_01/2020</v>
      </c>
      <c r="D1384" s="94" t="str">
        <f>Cartilha_GLOBAL!D1384</f>
        <v>KG</v>
      </c>
      <c r="E1384" s="105">
        <f>Cartilha_GLOBAL!$E1384</f>
        <v>15.27</v>
      </c>
      <c r="F1384" s="182">
        <f>Cartilha_GLOBAL!$F1384</f>
        <v>18.74</v>
      </c>
      <c r="G1384" s="108"/>
      <c r="H1384" s="107">
        <f t="shared" si="85"/>
        <v>0</v>
      </c>
      <c r="I1384" s="143">
        <f t="shared" si="86"/>
        <v>0</v>
      </c>
      <c r="J1384" s="142"/>
      <c r="K1384" s="183"/>
      <c r="L1384" s="7" t="str">
        <f t="shared" si="87"/>
        <v/>
      </c>
      <c r="M1384" s="7" t="str">
        <f t="shared" si="88"/>
        <v/>
      </c>
      <c r="N1384" s="7" t="str">
        <f>Cartilha_GLOBAL!N1384</f>
        <v/>
      </c>
      <c r="O1384" s="144"/>
      <c r="Q1384" s="151"/>
      <c r="R1384" s="152">
        <v>0</v>
      </c>
      <c r="T1384" s="153">
        <f>IF(Cartilha_GLOBAL!R1384=0,0,IF(Cartilha_GLOBAL!R1384&gt;0,"c","b"))</f>
        <v>0</v>
      </c>
    </row>
    <row r="1385" ht="22.5" hidden="1" spans="1:20">
      <c r="A1385" s="158">
        <f>Cartilha_GLOBAL!A1385</f>
        <v>100892</v>
      </c>
      <c r="B1385" s="94" t="str">
        <f>Cartilha_GLOBAL!B1385</f>
        <v>SINAPI</v>
      </c>
      <c r="C1385" s="104" t="str">
        <f>Cartilha_GLOBAL!C1385</f>
        <v>ESTACA METÁLICA PARA CONTENÇÃO, UTILIZANDO PERFIL LAMINADO W250X32,7 (EXCLUSIVE MOBILIZAÇÃO E DESMOBILIZAÇÃO). AF_01/2020</v>
      </c>
      <c r="D1385" s="94" t="str">
        <f>Cartilha_GLOBAL!D1385</f>
        <v>KG</v>
      </c>
      <c r="E1385" s="105">
        <f>Cartilha_GLOBAL!$E1385</f>
        <v>14.71</v>
      </c>
      <c r="F1385" s="182">
        <f>Cartilha_GLOBAL!$F1385</f>
        <v>18.06</v>
      </c>
      <c r="G1385" s="108"/>
      <c r="H1385" s="107">
        <f t="shared" si="85"/>
        <v>0</v>
      </c>
      <c r="I1385" s="143">
        <f t="shared" si="86"/>
        <v>0</v>
      </c>
      <c r="J1385" s="142"/>
      <c r="K1385" s="183"/>
      <c r="L1385" s="7" t="str">
        <f t="shared" si="87"/>
        <v/>
      </c>
      <c r="M1385" s="7" t="str">
        <f t="shared" si="88"/>
        <v/>
      </c>
      <c r="N1385" s="7" t="str">
        <f>Cartilha_GLOBAL!N1385</f>
        <v/>
      </c>
      <c r="O1385" s="144"/>
      <c r="Q1385" s="151"/>
      <c r="R1385" s="152">
        <v>0</v>
      </c>
      <c r="T1385" s="153">
        <f>IF(Cartilha_GLOBAL!R1385=0,0,IF(Cartilha_GLOBAL!R1385&gt;0,"c","b"))</f>
        <v>0</v>
      </c>
    </row>
    <row r="1386" ht="22.5" hidden="1" spans="1:20">
      <c r="A1386" s="158">
        <f>Cartilha_GLOBAL!A1386</f>
        <v>100893</v>
      </c>
      <c r="B1386" s="94" t="str">
        <f>Cartilha_GLOBAL!B1386</f>
        <v>SINAPI</v>
      </c>
      <c r="C1386" s="104" t="str">
        <f>Cartilha_GLOBAL!C1386</f>
        <v>ESTACA METÁLICA PARA CONTENÇÃO, UTILIZANDO PERFIL LAMINADO W250X38,5 (EXCLUSIVE MOBILIZAÇÃO E DESMOBILIZAÇÃO). AF_01/2020</v>
      </c>
      <c r="D1386" s="94" t="str">
        <f>Cartilha_GLOBAL!D1386</f>
        <v>KG</v>
      </c>
      <c r="E1386" s="105">
        <f>Cartilha_GLOBAL!$E1386</f>
        <v>14.52</v>
      </c>
      <c r="F1386" s="182">
        <f>Cartilha_GLOBAL!$F1386</f>
        <v>17.82</v>
      </c>
      <c r="G1386" s="108"/>
      <c r="H1386" s="107">
        <f t="shared" si="85"/>
        <v>0</v>
      </c>
      <c r="I1386" s="143">
        <f t="shared" si="86"/>
        <v>0</v>
      </c>
      <c r="J1386" s="142"/>
      <c r="K1386" s="183"/>
      <c r="L1386" s="7" t="str">
        <f t="shared" si="87"/>
        <v/>
      </c>
      <c r="M1386" s="7" t="str">
        <f t="shared" si="88"/>
        <v/>
      </c>
      <c r="N1386" s="7" t="str">
        <f>Cartilha_GLOBAL!N1386</f>
        <v/>
      </c>
      <c r="O1386" s="144"/>
      <c r="Q1386" s="151"/>
      <c r="R1386" s="152">
        <v>0</v>
      </c>
      <c r="T1386" s="153">
        <f>IF(Cartilha_GLOBAL!R1386=0,0,IF(Cartilha_GLOBAL!R1386&gt;0,"c","b"))</f>
        <v>0</v>
      </c>
    </row>
    <row r="1387" ht="22.5" hidden="1" spans="1:20">
      <c r="A1387" s="158">
        <f>Cartilha_GLOBAL!A1387</f>
        <v>100894</v>
      </c>
      <c r="B1387" s="94" t="str">
        <f>Cartilha_GLOBAL!B1387</f>
        <v>SINAPI</v>
      </c>
      <c r="C1387" s="104" t="str">
        <f>Cartilha_GLOBAL!C1387</f>
        <v>ESTACA METÁLICA PARA CONTENÇÃO, UTILIZANDO PERFIL LAMINADO W250X44,8 (EXCLUSIVE MOBILIZAÇÃO E DESMOBILIZAÇÃO). AF_01/2020</v>
      </c>
      <c r="D1387" s="94" t="str">
        <f>Cartilha_GLOBAL!D1387</f>
        <v>KG</v>
      </c>
      <c r="E1387" s="105">
        <f>Cartilha_GLOBAL!$E1387</f>
        <v>14.39</v>
      </c>
      <c r="F1387" s="182">
        <f>Cartilha_GLOBAL!$F1387</f>
        <v>17.66</v>
      </c>
      <c r="G1387" s="108"/>
      <c r="H1387" s="107">
        <f t="shared" si="85"/>
        <v>0</v>
      </c>
      <c r="I1387" s="143">
        <f t="shared" si="86"/>
        <v>0</v>
      </c>
      <c r="J1387" s="142"/>
      <c r="K1387" s="183"/>
      <c r="L1387" s="7" t="str">
        <f t="shared" si="87"/>
        <v/>
      </c>
      <c r="M1387" s="7" t="str">
        <f t="shared" si="88"/>
        <v/>
      </c>
      <c r="N1387" s="7" t="str">
        <f>Cartilha_GLOBAL!N1387</f>
        <v/>
      </c>
      <c r="O1387" s="144"/>
      <c r="Q1387" s="151"/>
      <c r="R1387" s="152">
        <v>0</v>
      </c>
      <c r="T1387" s="153">
        <f>IF(Cartilha_GLOBAL!R1387=0,0,IF(Cartilha_GLOBAL!R1387&gt;0,"c","b"))</f>
        <v>0</v>
      </c>
    </row>
    <row r="1388" ht="22.5" hidden="1" spans="1:20">
      <c r="A1388" s="158">
        <f>Cartilha_GLOBAL!A1388</f>
        <v>100896</v>
      </c>
      <c r="B1388" s="94" t="str">
        <f>Cartilha_GLOBAL!B1388</f>
        <v>SINAPI</v>
      </c>
      <c r="C1388" s="104" t="str">
        <f>Cartilha_GLOBAL!C1388</f>
        <v>ESTACA ESCAVADA MECANICAMENTE, SEM FLUIDO ESTABILIZANTE, COM 25CM DE DIÂMETRO, CONCRETO LANÇADO POR CAMINHÃO BETONEIRA (EXCLUSIVE MOBILIZAÇÃO E DESMOBILIZAÇÃO). AF_01/2020</v>
      </c>
      <c r="D1388" s="94" t="str">
        <f>Cartilha_GLOBAL!D1388</f>
        <v>M</v>
      </c>
      <c r="E1388" s="105">
        <f>Cartilha_GLOBAL!$E1388</f>
        <v>59.1</v>
      </c>
      <c r="F1388" s="182">
        <f>Cartilha_GLOBAL!$F1388</f>
        <v>72.54</v>
      </c>
      <c r="G1388" s="108"/>
      <c r="H1388" s="107">
        <f t="shared" si="85"/>
        <v>0</v>
      </c>
      <c r="I1388" s="143">
        <f t="shared" si="86"/>
        <v>0</v>
      </c>
      <c r="J1388" s="142"/>
      <c r="K1388" s="183"/>
      <c r="L1388" s="7" t="str">
        <f t="shared" si="87"/>
        <v/>
      </c>
      <c r="M1388" s="7" t="str">
        <f t="shared" si="88"/>
        <v/>
      </c>
      <c r="N1388" s="7" t="str">
        <f>Cartilha_GLOBAL!N1388</f>
        <v/>
      </c>
      <c r="O1388" s="144"/>
      <c r="Q1388" s="151"/>
      <c r="R1388" s="152">
        <v>0</v>
      </c>
      <c r="T1388" s="153">
        <f>IF(Cartilha_GLOBAL!R1388=0,0,IF(Cartilha_GLOBAL!R1388&gt;0,"c","b"))</f>
        <v>0</v>
      </c>
    </row>
    <row r="1389" ht="22.5" hidden="1" spans="1:20">
      <c r="A1389" s="158">
        <f>Cartilha_GLOBAL!A1389</f>
        <v>100897</v>
      </c>
      <c r="B1389" s="94" t="str">
        <f>Cartilha_GLOBAL!B1389</f>
        <v>SINAPI</v>
      </c>
      <c r="C1389" s="104" t="str">
        <f>Cartilha_GLOBAL!C1389</f>
        <v>ESTACA ESCAVADA MECANICAMENTE, SEM FLUIDO ESTABILIZANTE, COM 40CM DE DIÂMETRO, CONCRETO LANÇADO POR CAMINHÃO BETONEIRA (EXCLUSIVE MOBILIZAÇÃO E DESMOBILIZAÇÃO). AF_01/2020</v>
      </c>
      <c r="D1389" s="94" t="str">
        <f>Cartilha_GLOBAL!D1389</f>
        <v>M</v>
      </c>
      <c r="E1389" s="105">
        <f>Cartilha_GLOBAL!$E1389</f>
        <v>110.62</v>
      </c>
      <c r="F1389" s="182">
        <f>Cartilha_GLOBAL!$F1389</f>
        <v>135.77</v>
      </c>
      <c r="G1389" s="108"/>
      <c r="H1389" s="107">
        <f t="shared" si="85"/>
        <v>0</v>
      </c>
      <c r="I1389" s="143">
        <f t="shared" si="86"/>
        <v>0</v>
      </c>
      <c r="J1389" s="142"/>
      <c r="K1389" s="183"/>
      <c r="L1389" s="7" t="str">
        <f t="shared" si="87"/>
        <v/>
      </c>
      <c r="M1389" s="7" t="str">
        <f t="shared" si="88"/>
        <v/>
      </c>
      <c r="N1389" s="7" t="str">
        <f>Cartilha_GLOBAL!N1389</f>
        <v/>
      </c>
      <c r="O1389" s="144"/>
      <c r="Q1389" s="151"/>
      <c r="R1389" s="152">
        <v>0</v>
      </c>
      <c r="T1389" s="153">
        <f>IF(Cartilha_GLOBAL!R1389=0,0,IF(Cartilha_GLOBAL!R1389&gt;0,"c","b"))</f>
        <v>0</v>
      </c>
    </row>
    <row r="1390" ht="22.5" hidden="1" spans="1:20">
      <c r="A1390" s="158">
        <f>Cartilha_GLOBAL!A1390</f>
        <v>100898</v>
      </c>
      <c r="B1390" s="94" t="str">
        <f>Cartilha_GLOBAL!B1390</f>
        <v>SINAPI</v>
      </c>
      <c r="C1390" s="104" t="str">
        <f>Cartilha_GLOBAL!C1390</f>
        <v>ESTACA ESCAVADA MECANICAMENTE, SEM FLUIDO ESTABILIZANTE, COM 60CM DE DIÂMETRO, CONCRETO LANÇADO POR CAMINHÃO BETONEIRA (EXCLUSIVE MOBILIZAÇÃO E DESMOBILIZAÇÃO). AF_01/2020</v>
      </c>
      <c r="D1390" s="94" t="str">
        <f>Cartilha_GLOBAL!D1390</f>
        <v>M</v>
      </c>
      <c r="E1390" s="105">
        <f>Cartilha_GLOBAL!$E1390</f>
        <v>207.08</v>
      </c>
      <c r="F1390" s="182">
        <f>Cartilha_GLOBAL!$F1390</f>
        <v>254.17</v>
      </c>
      <c r="G1390" s="108"/>
      <c r="H1390" s="107">
        <f t="shared" si="85"/>
        <v>0</v>
      </c>
      <c r="I1390" s="143">
        <f t="shared" si="86"/>
        <v>0</v>
      </c>
      <c r="J1390" s="142"/>
      <c r="K1390" s="183"/>
      <c r="L1390" s="7" t="str">
        <f t="shared" si="87"/>
        <v/>
      </c>
      <c r="M1390" s="7" t="str">
        <f t="shared" si="88"/>
        <v/>
      </c>
      <c r="N1390" s="7" t="str">
        <f>Cartilha_GLOBAL!N1390</f>
        <v/>
      </c>
      <c r="O1390" s="144"/>
      <c r="Q1390" s="151"/>
      <c r="R1390" s="152">
        <v>0</v>
      </c>
      <c r="T1390" s="153">
        <f>IF(Cartilha_GLOBAL!R1390=0,0,IF(Cartilha_GLOBAL!R1390&gt;0,"c","b"))</f>
        <v>0</v>
      </c>
    </row>
    <row r="1391" ht="22.5" hidden="1" spans="1:20">
      <c r="A1391" s="158">
        <f>Cartilha_GLOBAL!A1391</f>
        <v>100899</v>
      </c>
      <c r="B1391" s="94" t="str">
        <f>Cartilha_GLOBAL!B1391</f>
        <v>SINAPI</v>
      </c>
      <c r="C1391" s="104" t="str">
        <f>Cartilha_GLOBAL!C1391</f>
        <v>ESTACA ESCAVADA MECANICAMENTE, SEM FLUIDO ESTABILIZANTE, COM 25CM DE DIÂMETRO, CONCRETO LANÇADO MANUALMENTE (EXCLUSIVE MOBILIZAÇÃO E DESMOBILIZAÇÃO). AF_01/2020</v>
      </c>
      <c r="D1391" s="94" t="str">
        <f>Cartilha_GLOBAL!D1391</f>
        <v>M</v>
      </c>
      <c r="E1391" s="105">
        <f>Cartilha_GLOBAL!$E1391</f>
        <v>88.03</v>
      </c>
      <c r="F1391" s="182">
        <f>Cartilha_GLOBAL!$F1391</f>
        <v>108.05</v>
      </c>
      <c r="G1391" s="108"/>
      <c r="H1391" s="107">
        <f t="shared" si="85"/>
        <v>0</v>
      </c>
      <c r="I1391" s="143">
        <f t="shared" si="86"/>
        <v>0</v>
      </c>
      <c r="J1391" s="142"/>
      <c r="K1391" s="183"/>
      <c r="L1391" s="7" t="str">
        <f t="shared" si="87"/>
        <v/>
      </c>
      <c r="M1391" s="7" t="str">
        <f t="shared" si="88"/>
        <v/>
      </c>
      <c r="N1391" s="7" t="str">
        <f>Cartilha_GLOBAL!N1391</f>
        <v/>
      </c>
      <c r="O1391" s="144"/>
      <c r="Q1391" s="151"/>
      <c r="R1391" s="152">
        <v>0</v>
      </c>
      <c r="T1391" s="153">
        <f>IF(Cartilha_GLOBAL!R1391=0,0,IF(Cartilha_GLOBAL!R1391&gt;0,"c","b"))</f>
        <v>0</v>
      </c>
    </row>
    <row r="1392" ht="22.5" hidden="1" spans="1:20">
      <c r="A1392" s="158">
        <f>Cartilha_GLOBAL!A1392</f>
        <v>100900</v>
      </c>
      <c r="B1392" s="94" t="str">
        <f>Cartilha_GLOBAL!B1392</f>
        <v>SINAPI</v>
      </c>
      <c r="C1392" s="104" t="str">
        <f>Cartilha_GLOBAL!C1392</f>
        <v>ESTACA ESCAVADA MECANICAMENTE, SEM FLUIDO ESTABILIZANTE, COM 60CM DE DIÂMETRO, CONCRETO LANÇADO POR BOMBA LANÇA (EXCLUSIVE MOBILIZAÇÃO E DESMOBILIZAÇÃO). AF_01/2020</v>
      </c>
      <c r="D1392" s="94" t="str">
        <f>Cartilha_GLOBAL!D1392</f>
        <v>M</v>
      </c>
      <c r="E1392" s="105">
        <f>Cartilha_GLOBAL!$E1392</f>
        <v>237.36</v>
      </c>
      <c r="F1392" s="182">
        <f>Cartilha_GLOBAL!$F1392</f>
        <v>291.34</v>
      </c>
      <c r="G1392" s="108"/>
      <c r="H1392" s="107">
        <f t="shared" si="85"/>
        <v>0</v>
      </c>
      <c r="I1392" s="143">
        <f t="shared" si="86"/>
        <v>0</v>
      </c>
      <c r="J1392" s="142"/>
      <c r="K1392" s="183"/>
      <c r="L1392" s="7" t="str">
        <f t="shared" si="87"/>
        <v/>
      </c>
      <c r="M1392" s="7" t="str">
        <f t="shared" si="88"/>
        <v/>
      </c>
      <c r="N1392" s="7" t="str">
        <f>Cartilha_GLOBAL!N1392</f>
        <v/>
      </c>
      <c r="O1392" s="144"/>
      <c r="Q1392" s="151"/>
      <c r="R1392" s="152">
        <v>0</v>
      </c>
      <c r="T1392" s="153">
        <f>IF(Cartilha_GLOBAL!R1392=0,0,IF(Cartilha_GLOBAL!R1392&gt;0,"c","b"))</f>
        <v>0</v>
      </c>
    </row>
    <row r="1393" ht="22.5" hidden="1" spans="1:20">
      <c r="A1393" s="158">
        <f>Cartilha_GLOBAL!A1393</f>
        <v>101173</v>
      </c>
      <c r="B1393" s="94" t="str">
        <f>Cartilha_GLOBAL!B1393</f>
        <v>SINAPI</v>
      </c>
      <c r="C1393" s="104" t="str">
        <f>Cartilha_GLOBAL!C1393</f>
        <v>ESTACA BROCA DE CONCRETO, DIÂMETRO DE 20CM, ESCAVAÇÃO MANUAL COM TRADO CONCHA, COM ARMADURA DE ARRANQUE. AF_05/2020</v>
      </c>
      <c r="D1393" s="94" t="str">
        <f>Cartilha_GLOBAL!D1393</f>
        <v>M</v>
      </c>
      <c r="E1393" s="105">
        <f>Cartilha_GLOBAL!$E1393</f>
        <v>62.98</v>
      </c>
      <c r="F1393" s="182">
        <f>Cartilha_GLOBAL!$F1393</f>
        <v>77.3</v>
      </c>
      <c r="G1393" s="108"/>
      <c r="H1393" s="107">
        <f t="shared" si="85"/>
        <v>0</v>
      </c>
      <c r="I1393" s="143">
        <f t="shared" si="86"/>
        <v>0</v>
      </c>
      <c r="J1393" s="142"/>
      <c r="K1393" s="183"/>
      <c r="L1393" s="7" t="str">
        <f t="shared" si="87"/>
        <v/>
      </c>
      <c r="M1393" s="7" t="str">
        <f t="shared" si="88"/>
        <v/>
      </c>
      <c r="N1393" s="7" t="str">
        <f>Cartilha_GLOBAL!N1393</f>
        <v/>
      </c>
      <c r="O1393" s="144"/>
      <c r="Q1393" s="151"/>
      <c r="R1393" s="152">
        <v>0</v>
      </c>
      <c r="T1393" s="153">
        <f>IF(Cartilha_GLOBAL!R1393=0,0,IF(Cartilha_GLOBAL!R1393&gt;0,"c","b"))</f>
        <v>0</v>
      </c>
    </row>
    <row r="1394" ht="22.5" hidden="1" spans="1:20">
      <c r="A1394" s="158">
        <f>Cartilha_GLOBAL!A1394</f>
        <v>101174</v>
      </c>
      <c r="B1394" s="94" t="str">
        <f>Cartilha_GLOBAL!B1394</f>
        <v>SINAPI</v>
      </c>
      <c r="C1394" s="104" t="str">
        <f>Cartilha_GLOBAL!C1394</f>
        <v>ESTACA BROCA DE CONCRETO, DIÂMETRO DE 25CM, ESCAVAÇÃO MANUAL COM TRADO CONCHA, COM ARMADURA DE ARRANQUE. AF_05/2020</v>
      </c>
      <c r="D1394" s="94" t="str">
        <f>Cartilha_GLOBAL!D1394</f>
        <v>M</v>
      </c>
      <c r="E1394" s="105">
        <f>Cartilha_GLOBAL!$E1394</f>
        <v>89.05</v>
      </c>
      <c r="F1394" s="182">
        <f>Cartilha_GLOBAL!$F1394</f>
        <v>109.3</v>
      </c>
      <c r="G1394" s="108"/>
      <c r="H1394" s="107">
        <f t="shared" si="85"/>
        <v>0</v>
      </c>
      <c r="I1394" s="143">
        <f t="shared" si="86"/>
        <v>0</v>
      </c>
      <c r="J1394" s="142"/>
      <c r="K1394" s="183"/>
      <c r="L1394" s="7" t="str">
        <f t="shared" si="87"/>
        <v/>
      </c>
      <c r="M1394" s="7" t="str">
        <f t="shared" si="88"/>
        <v/>
      </c>
      <c r="N1394" s="7" t="str">
        <f>Cartilha_GLOBAL!N1394</f>
        <v/>
      </c>
      <c r="O1394" s="144"/>
      <c r="Q1394" s="151"/>
      <c r="R1394" s="152">
        <v>0</v>
      </c>
      <c r="T1394" s="153">
        <f>IF(Cartilha_GLOBAL!R1394=0,0,IF(Cartilha_GLOBAL!R1394&gt;0,"c","b"))</f>
        <v>0</v>
      </c>
    </row>
    <row r="1395" ht="22.5" hidden="1" spans="1:20">
      <c r="A1395" s="158">
        <f>Cartilha_GLOBAL!A1395</f>
        <v>101175</v>
      </c>
      <c r="B1395" s="94" t="str">
        <f>Cartilha_GLOBAL!B1395</f>
        <v>SINAPI</v>
      </c>
      <c r="C1395" s="104" t="str">
        <f>Cartilha_GLOBAL!C1395</f>
        <v>ESTACA BROCA DE CONCRETO, DIÂMETRO DE 30CM, ESCAVAÇÃO MANUAL COM TRADO CONCHA, COM ARMADURA DE ARRANQUE. AF_05/2020</v>
      </c>
      <c r="D1395" s="94" t="str">
        <f>Cartilha_GLOBAL!D1395</f>
        <v>M</v>
      </c>
      <c r="E1395" s="105">
        <f>Cartilha_GLOBAL!$E1395</f>
        <v>121.51</v>
      </c>
      <c r="F1395" s="182">
        <f>Cartilha_GLOBAL!$F1395</f>
        <v>149.14</v>
      </c>
      <c r="G1395" s="108"/>
      <c r="H1395" s="107">
        <f t="shared" si="85"/>
        <v>0</v>
      </c>
      <c r="I1395" s="143">
        <f t="shared" si="86"/>
        <v>0</v>
      </c>
      <c r="J1395" s="142"/>
      <c r="K1395" s="183"/>
      <c r="L1395" s="7" t="str">
        <f t="shared" si="87"/>
        <v/>
      </c>
      <c r="M1395" s="7" t="str">
        <f t="shared" si="88"/>
        <v/>
      </c>
      <c r="N1395" s="7" t="str">
        <f>Cartilha_GLOBAL!N1395</f>
        <v/>
      </c>
      <c r="O1395" s="144"/>
      <c r="Q1395" s="151"/>
      <c r="R1395" s="152">
        <v>0</v>
      </c>
      <c r="T1395" s="153">
        <f>IF(Cartilha_GLOBAL!R1395=0,0,IF(Cartilha_GLOBAL!R1395&gt;0,"c","b"))</f>
        <v>0</v>
      </c>
    </row>
    <row r="1396" ht="22.5" hidden="1" spans="1:20">
      <c r="A1396" s="158">
        <f>Cartilha_GLOBAL!A1396</f>
        <v>101176</v>
      </c>
      <c r="B1396" s="94" t="str">
        <f>Cartilha_GLOBAL!B1396</f>
        <v>SINAPI</v>
      </c>
      <c r="C1396" s="104" t="str">
        <f>Cartilha_GLOBAL!C1396</f>
        <v>ESTACA BROCA DE CONCRETO, DIÂMETRO DE 30CM, ESCAVAÇÃO MANUAL COM TRADO CONCHA, INTEIRAMENTE ARMADA. AF_05/2020</v>
      </c>
      <c r="D1396" s="94" t="str">
        <f>Cartilha_GLOBAL!D1396</f>
        <v>M</v>
      </c>
      <c r="E1396" s="105">
        <f>Cartilha_GLOBAL!$E1396</f>
        <v>151.64</v>
      </c>
      <c r="F1396" s="182">
        <f>Cartilha_GLOBAL!$F1396</f>
        <v>186.12</v>
      </c>
      <c r="G1396" s="108"/>
      <c r="H1396" s="107">
        <f t="shared" si="85"/>
        <v>0</v>
      </c>
      <c r="I1396" s="143">
        <f t="shared" si="86"/>
        <v>0</v>
      </c>
      <c r="J1396" s="142"/>
      <c r="K1396" s="183"/>
      <c r="L1396" s="7" t="str">
        <f t="shared" si="87"/>
        <v/>
      </c>
      <c r="M1396" s="7" t="str">
        <f t="shared" si="88"/>
        <v/>
      </c>
      <c r="N1396" s="7" t="str">
        <f>Cartilha_GLOBAL!N1396</f>
        <v/>
      </c>
      <c r="O1396" s="144"/>
      <c r="Q1396" s="151"/>
      <c r="R1396" s="152">
        <v>0</v>
      </c>
      <c r="T1396" s="153">
        <f>IF(Cartilha_GLOBAL!R1396=0,0,IF(Cartilha_GLOBAL!R1396&gt;0,"c","b"))</f>
        <v>0</v>
      </c>
    </row>
    <row r="1397" ht="12.75" spans="1:20">
      <c r="A1397" s="154" t="str">
        <f>Cartilha_GLOBAL!A1397</f>
        <v>3.9</v>
      </c>
      <c r="B1397" s="94">
        <f>Cartilha_GLOBAL!B1397</f>
        <v>0</v>
      </c>
      <c r="C1397" s="161" t="str">
        <f>Cartilha_GLOBAL!C1397</f>
        <v>RADIER / OUTROS</v>
      </c>
      <c r="D1397" s="94">
        <f>Cartilha_GLOBAL!D1397</f>
        <v>0</v>
      </c>
      <c r="E1397" s="179">
        <f>Cartilha_GLOBAL!$E1397</f>
        <v>0</v>
      </c>
      <c r="F1397" s="182">
        <f>Cartilha_GLOBAL!$F1397</f>
        <v>0</v>
      </c>
      <c r="G1397" s="195"/>
      <c r="H1397" s="196">
        <f t="shared" si="85"/>
        <v>0</v>
      </c>
      <c r="I1397" s="186">
        <f t="shared" si="86"/>
        <v>0</v>
      </c>
      <c r="J1397" s="142"/>
      <c r="K1397" s="138" t="str">
        <f>IF(OR(SUM(I1398:I1409)&gt;0,SUM(I1398:I1409)&gt;0),"xx","")</f>
        <v>xx</v>
      </c>
      <c r="L1397" s="7" t="str">
        <f t="shared" si="87"/>
        <v>x</v>
      </c>
      <c r="M1397" s="7" t="str">
        <f t="shared" si="88"/>
        <v>x</v>
      </c>
      <c r="N1397" s="7" t="str">
        <f>Cartilha_GLOBAL!N1397</f>
        <v>x</v>
      </c>
      <c r="O1397" s="144"/>
      <c r="Q1397" s="151"/>
      <c r="R1397" s="152">
        <v>0</v>
      </c>
      <c r="T1397" s="153">
        <f>IF(Cartilha_GLOBAL!R1397=0,0,IF(Cartilha_GLOBAL!R1397&gt;0,"c","b"))</f>
        <v>0</v>
      </c>
    </row>
    <row r="1398" ht="23.25" spans="1:20">
      <c r="A1398" s="158">
        <f>Cartilha_GLOBAL!A1398</f>
        <v>97087</v>
      </c>
      <c r="B1398" s="94" t="str">
        <f>Cartilha_GLOBAL!B1398</f>
        <v>SINAPI</v>
      </c>
      <c r="C1398" s="104" t="str">
        <f>Cartilha_GLOBAL!C1398</f>
        <v>CAMADA SEPARADORA PARA EXECUÇÃO DE RADIER, PISO DE CONCRETO OU LAJE SOBRE SOLO, EM LONA PLÁSTICA. AF_09/2021</v>
      </c>
      <c r="D1398" s="94" t="str">
        <f>Cartilha_GLOBAL!D1398</f>
        <v>M2</v>
      </c>
      <c r="E1398" s="105">
        <f>Cartilha_GLOBAL!$E1398</f>
        <v>3.21</v>
      </c>
      <c r="F1398" s="182">
        <f>Cartilha_GLOBAL!$F1398</f>
        <v>3.94</v>
      </c>
      <c r="G1398" s="108">
        <v>412.77</v>
      </c>
      <c r="H1398" s="107">
        <f t="shared" si="85"/>
        <v>3.94</v>
      </c>
      <c r="I1398" s="143">
        <f t="shared" si="86"/>
        <v>1626.32</v>
      </c>
      <c r="J1398" s="142"/>
      <c r="K1398" s="183"/>
      <c r="L1398" s="7" t="str">
        <f t="shared" si="87"/>
        <v>x</v>
      </c>
      <c r="M1398" s="7" t="str">
        <f t="shared" si="88"/>
        <v>x</v>
      </c>
      <c r="N1398" s="7" t="str">
        <f>Cartilha_GLOBAL!N1398</f>
        <v>x</v>
      </c>
      <c r="O1398" s="144"/>
      <c r="Q1398" s="151"/>
      <c r="R1398" s="152" t="s">
        <v>8414</v>
      </c>
      <c r="T1398" s="153">
        <f>IF(Cartilha_GLOBAL!R1398=0,0,IF(Cartilha_GLOBAL!R1398&gt;0,"c","b"))</f>
        <v>0</v>
      </c>
    </row>
    <row r="1399" ht="22.5" hidden="1" spans="1:20">
      <c r="A1399" s="158">
        <f>Cartilha_GLOBAL!A1399</f>
        <v>97088</v>
      </c>
      <c r="B1399" s="94" t="str">
        <f>Cartilha_GLOBAL!B1399</f>
        <v>SINAPI</v>
      </c>
      <c r="C1399" s="104" t="str">
        <f>Cartilha_GLOBAL!C1399</f>
        <v>ARMAÇÃO PARA EXECUÇÃO DE RADIER, PISO DE CONCRETO OU LAJE SOBRE SOLO, COM USO DE TELA Q-92. AF_09/2021</v>
      </c>
      <c r="D1399" s="94" t="str">
        <f>Cartilha_GLOBAL!D1399</f>
        <v>KG</v>
      </c>
      <c r="E1399" s="105">
        <f>Cartilha_GLOBAL!$E1399</f>
        <v>20.89</v>
      </c>
      <c r="F1399" s="182">
        <f>Cartilha_GLOBAL!$F1399</f>
        <v>25.64</v>
      </c>
      <c r="G1399" s="108"/>
      <c r="H1399" s="107">
        <f t="shared" si="85"/>
        <v>0</v>
      </c>
      <c r="I1399" s="143">
        <f t="shared" si="86"/>
        <v>0</v>
      </c>
      <c r="J1399" s="142"/>
      <c r="K1399" s="183"/>
      <c r="L1399" s="7" t="str">
        <f t="shared" si="87"/>
        <v/>
      </c>
      <c r="M1399" s="7" t="str">
        <f t="shared" si="88"/>
        <v/>
      </c>
      <c r="N1399" s="7" t="str">
        <f>Cartilha_GLOBAL!N1399</f>
        <v/>
      </c>
      <c r="O1399" s="144"/>
      <c r="Q1399" s="151"/>
      <c r="R1399" s="152">
        <v>0</v>
      </c>
      <c r="T1399" s="153">
        <f>IF(Cartilha_GLOBAL!R1399=0,0,IF(Cartilha_GLOBAL!R1399&gt;0,"c","b"))</f>
        <v>0</v>
      </c>
    </row>
    <row r="1400" ht="22.5" hidden="1" spans="1:20">
      <c r="A1400" s="158">
        <f>Cartilha_GLOBAL!A1400</f>
        <v>97089</v>
      </c>
      <c r="B1400" s="94" t="str">
        <f>Cartilha_GLOBAL!B1400</f>
        <v>SINAPI</v>
      </c>
      <c r="C1400" s="104" t="str">
        <f>Cartilha_GLOBAL!C1400</f>
        <v>ARMAÇÃO PARA EXECUÇÃO DE RADIER, PISO DE CONCRETO OU LAJE SOBRE SOLO, COM USO DE TELA Q-113. AF_09/2021</v>
      </c>
      <c r="D1400" s="94" t="str">
        <f>Cartilha_GLOBAL!D1400</f>
        <v>KG</v>
      </c>
      <c r="E1400" s="105">
        <f>Cartilha_GLOBAL!$E1400</f>
        <v>19.09</v>
      </c>
      <c r="F1400" s="182">
        <f>Cartilha_GLOBAL!$F1400</f>
        <v>23.43</v>
      </c>
      <c r="G1400" s="108"/>
      <c r="H1400" s="107">
        <f t="shared" si="85"/>
        <v>0</v>
      </c>
      <c r="I1400" s="143">
        <f t="shared" si="86"/>
        <v>0</v>
      </c>
      <c r="J1400" s="142"/>
      <c r="K1400" s="183"/>
      <c r="L1400" s="7" t="str">
        <f t="shared" si="87"/>
        <v/>
      </c>
      <c r="M1400" s="7" t="str">
        <f t="shared" si="88"/>
        <v/>
      </c>
      <c r="N1400" s="7" t="str">
        <f>Cartilha_GLOBAL!N1400</f>
        <v/>
      </c>
      <c r="O1400" s="144"/>
      <c r="Q1400" s="151"/>
      <c r="R1400" s="152">
        <v>0</v>
      </c>
      <c r="T1400" s="153">
        <f>IF(Cartilha_GLOBAL!R1400=0,0,IF(Cartilha_GLOBAL!R1400&gt;0,"c","b"))</f>
        <v>0</v>
      </c>
    </row>
    <row r="1401" ht="22.5" hidden="1" spans="1:20">
      <c r="A1401" s="158">
        <f>Cartilha_GLOBAL!A1401</f>
        <v>97090</v>
      </c>
      <c r="B1401" s="94" t="str">
        <f>Cartilha_GLOBAL!B1401</f>
        <v>SINAPI</v>
      </c>
      <c r="C1401" s="104" t="str">
        <f>Cartilha_GLOBAL!C1401</f>
        <v>ARMAÇÃO PARA EXECUÇÃO DE RADIER, PISO DE CONCRETO OU LAJE SOBRE SOLO, COM USO DE TELA Q-138. AF_09/2021</v>
      </c>
      <c r="D1401" s="94" t="str">
        <f>Cartilha_GLOBAL!D1401</f>
        <v>KG</v>
      </c>
      <c r="E1401" s="105">
        <f>Cartilha_GLOBAL!$E1401</f>
        <v>18.73</v>
      </c>
      <c r="F1401" s="182">
        <f>Cartilha_GLOBAL!$F1401</f>
        <v>22.99</v>
      </c>
      <c r="G1401" s="108"/>
      <c r="H1401" s="107">
        <f t="shared" si="85"/>
        <v>0</v>
      </c>
      <c r="I1401" s="143">
        <f t="shared" si="86"/>
        <v>0</v>
      </c>
      <c r="J1401" s="142"/>
      <c r="K1401" s="183"/>
      <c r="L1401" s="7" t="str">
        <f t="shared" si="87"/>
        <v/>
      </c>
      <c r="M1401" s="7" t="str">
        <f t="shared" si="88"/>
        <v/>
      </c>
      <c r="N1401" s="7" t="str">
        <f>Cartilha_GLOBAL!N1401</f>
        <v/>
      </c>
      <c r="O1401" s="144"/>
      <c r="Q1401" s="151"/>
      <c r="R1401" s="152">
        <v>0</v>
      </c>
      <c r="T1401" s="153">
        <f>IF(Cartilha_GLOBAL!R1401=0,0,IF(Cartilha_GLOBAL!R1401&gt;0,"c","b"))</f>
        <v>0</v>
      </c>
    </row>
    <row r="1402" ht="22.5" hidden="1" spans="1:20">
      <c r="A1402" s="158">
        <f>Cartilha_GLOBAL!A1402</f>
        <v>97091</v>
      </c>
      <c r="B1402" s="94" t="str">
        <f>Cartilha_GLOBAL!B1402</f>
        <v>SINAPI</v>
      </c>
      <c r="C1402" s="104" t="str">
        <f>Cartilha_GLOBAL!C1402</f>
        <v>ARMAÇÃO PARA EXECUÇÃO DE RADIER, PISO DE CONCRETO OU LAJE SOBRE SOLO, COM USO DE TELA Q-159. AF_09/2021</v>
      </c>
      <c r="D1402" s="94" t="str">
        <f>Cartilha_GLOBAL!D1402</f>
        <v>KG</v>
      </c>
      <c r="E1402" s="105">
        <f>Cartilha_GLOBAL!$E1402</f>
        <v>18.14</v>
      </c>
      <c r="F1402" s="182">
        <f>Cartilha_GLOBAL!$F1402</f>
        <v>22.27</v>
      </c>
      <c r="G1402" s="108"/>
      <c r="H1402" s="107">
        <f t="shared" si="85"/>
        <v>0</v>
      </c>
      <c r="I1402" s="143">
        <f t="shared" si="86"/>
        <v>0</v>
      </c>
      <c r="J1402" s="142"/>
      <c r="K1402" s="183"/>
      <c r="L1402" s="7" t="str">
        <f t="shared" si="87"/>
        <v/>
      </c>
      <c r="M1402" s="7" t="str">
        <f t="shared" si="88"/>
        <v/>
      </c>
      <c r="N1402" s="7" t="str">
        <f>Cartilha_GLOBAL!N1402</f>
        <v/>
      </c>
      <c r="O1402" s="144"/>
      <c r="Q1402" s="151"/>
      <c r="R1402" s="152">
        <v>0</v>
      </c>
      <c r="T1402" s="153">
        <f>IF(Cartilha_GLOBAL!R1402=0,0,IF(Cartilha_GLOBAL!R1402&gt;0,"c","b"))</f>
        <v>0</v>
      </c>
    </row>
    <row r="1403" ht="22.5" hidden="1" spans="1:20">
      <c r="A1403" s="158">
        <f>Cartilha_GLOBAL!A1403</f>
        <v>97092</v>
      </c>
      <c r="B1403" s="94" t="str">
        <f>Cartilha_GLOBAL!B1403</f>
        <v>SINAPI</v>
      </c>
      <c r="C1403" s="104" t="str">
        <f>Cartilha_GLOBAL!C1403</f>
        <v>ARMAÇÃO PARA EXECUÇÃO DE RADIER, PISO DE CONCRETO OU LAJE SOBRE SOLO, COM USO DE TELA Q-196. AF_09/2021</v>
      </c>
      <c r="D1403" s="94" t="str">
        <f>Cartilha_GLOBAL!D1403</f>
        <v>KG</v>
      </c>
      <c r="E1403" s="105">
        <f>Cartilha_GLOBAL!$E1403</f>
        <v>17.55</v>
      </c>
      <c r="F1403" s="182">
        <f>Cartilha_GLOBAL!$F1403</f>
        <v>21.54</v>
      </c>
      <c r="G1403" s="108"/>
      <c r="H1403" s="107">
        <f t="shared" si="85"/>
        <v>0</v>
      </c>
      <c r="I1403" s="143">
        <f t="shared" si="86"/>
        <v>0</v>
      </c>
      <c r="J1403" s="142"/>
      <c r="K1403" s="183"/>
      <c r="L1403" s="7" t="str">
        <f t="shared" si="87"/>
        <v/>
      </c>
      <c r="M1403" s="7" t="str">
        <f t="shared" si="88"/>
        <v/>
      </c>
      <c r="N1403" s="7" t="str">
        <f>Cartilha_GLOBAL!N1403</f>
        <v/>
      </c>
      <c r="O1403" s="144"/>
      <c r="Q1403" s="151"/>
      <c r="R1403" s="152">
        <v>0</v>
      </c>
      <c r="T1403" s="153">
        <f>IF(Cartilha_GLOBAL!R1403=0,0,IF(Cartilha_GLOBAL!R1403&gt;0,"c","b"))</f>
        <v>0</v>
      </c>
    </row>
    <row r="1404" ht="22.5" hidden="1" spans="1:20">
      <c r="A1404" s="158">
        <f>Cartilha_GLOBAL!A1404</f>
        <v>97093</v>
      </c>
      <c r="B1404" s="94" t="str">
        <f>Cartilha_GLOBAL!B1404</f>
        <v>SINAPI</v>
      </c>
      <c r="C1404" s="104" t="str">
        <f>Cartilha_GLOBAL!C1404</f>
        <v>ARMAÇÃO PARA EXECUÇÃO DE RADIER, PISO DE CONCRETO OU LAJE SOBRE SOLO, COM USO DE TELA Q-283. AF_09/2021</v>
      </c>
      <c r="D1404" s="94" t="str">
        <f>Cartilha_GLOBAL!D1404</f>
        <v>KG</v>
      </c>
      <c r="E1404" s="105">
        <f>Cartilha_GLOBAL!$E1404</f>
        <v>16.44</v>
      </c>
      <c r="F1404" s="182">
        <f>Cartilha_GLOBAL!$F1404</f>
        <v>20.18</v>
      </c>
      <c r="G1404" s="108"/>
      <c r="H1404" s="107">
        <f t="shared" si="85"/>
        <v>0</v>
      </c>
      <c r="I1404" s="143">
        <f t="shared" si="86"/>
        <v>0</v>
      </c>
      <c r="J1404" s="142"/>
      <c r="K1404" s="183"/>
      <c r="L1404" s="7" t="str">
        <f t="shared" si="87"/>
        <v/>
      </c>
      <c r="M1404" s="7" t="str">
        <f t="shared" si="88"/>
        <v/>
      </c>
      <c r="N1404" s="7" t="str">
        <f>Cartilha_GLOBAL!N1404</f>
        <v/>
      </c>
      <c r="O1404" s="144"/>
      <c r="Q1404" s="151"/>
      <c r="R1404" s="152">
        <v>0</v>
      </c>
      <c r="T1404" s="153">
        <f>IF(Cartilha_GLOBAL!R1404=0,0,IF(Cartilha_GLOBAL!R1404&gt;0,"c","b"))</f>
        <v>0</v>
      </c>
    </row>
    <row r="1405" ht="22.5" hidden="1" spans="1:20">
      <c r="A1405" s="158">
        <f>Cartilha_GLOBAL!A1405</f>
        <v>103072</v>
      </c>
      <c r="B1405" s="94" t="str">
        <f>Cartilha_GLOBAL!B1405</f>
        <v>SINAPI</v>
      </c>
      <c r="C1405" s="104" t="str">
        <f>Cartilha_GLOBAL!C1405</f>
        <v>EXECUÇÃO DE RADIER, ESPESSURA DE 25 CM, FCK = 30 MPA, COM USO DE FORMAS EM MADEIRA SERRADA. AF_09/2021</v>
      </c>
      <c r="D1405" s="94" t="str">
        <f>Cartilha_GLOBAL!D1405</f>
        <v>M2</v>
      </c>
      <c r="E1405" s="105">
        <f>Cartilha_GLOBAL!$E1405</f>
        <v>301.23</v>
      </c>
      <c r="F1405" s="182">
        <f>Cartilha_GLOBAL!$F1405</f>
        <v>369.73</v>
      </c>
      <c r="G1405" s="108"/>
      <c r="H1405" s="107">
        <f t="shared" si="85"/>
        <v>0</v>
      </c>
      <c r="I1405" s="143">
        <f t="shared" si="86"/>
        <v>0</v>
      </c>
      <c r="J1405" s="142"/>
      <c r="K1405" s="183"/>
      <c r="L1405" s="7" t="str">
        <f t="shared" si="87"/>
        <v/>
      </c>
      <c r="M1405" s="7" t="str">
        <f t="shared" si="88"/>
        <v/>
      </c>
      <c r="N1405" s="7" t="str">
        <f>Cartilha_GLOBAL!N1405</f>
        <v/>
      </c>
      <c r="O1405" s="144"/>
      <c r="Q1405" s="151"/>
      <c r="R1405" s="152">
        <v>0</v>
      </c>
      <c r="T1405" s="153">
        <f>IF(Cartilha_GLOBAL!R1405=0,0,IF(Cartilha_GLOBAL!R1405&gt;0,"c","b"))</f>
        <v>0</v>
      </c>
    </row>
    <row r="1406" ht="22.5" hidden="1" spans="1:20">
      <c r="A1406" s="158">
        <f>Cartilha_GLOBAL!A1406</f>
        <v>103073</v>
      </c>
      <c r="B1406" s="94" t="str">
        <f>Cartilha_GLOBAL!B1406</f>
        <v>SINAPI</v>
      </c>
      <c r="C1406" s="104" t="str">
        <f>Cartilha_GLOBAL!C1406</f>
        <v>EXECUÇÃO DE RADIER, ESPESSURA DE 30 CM, FCK = 30 MPA, COM USO DE FORMAS EM MADEIRA SERRADA. AF_09/2021</v>
      </c>
      <c r="D1406" s="94" t="str">
        <f>Cartilha_GLOBAL!D1406</f>
        <v>M2</v>
      </c>
      <c r="E1406" s="105">
        <f>Cartilha_GLOBAL!$E1406</f>
        <v>368.57</v>
      </c>
      <c r="F1406" s="182">
        <f>Cartilha_GLOBAL!$F1406</f>
        <v>452.38</v>
      </c>
      <c r="G1406" s="108"/>
      <c r="H1406" s="107">
        <f t="shared" si="85"/>
        <v>0</v>
      </c>
      <c r="I1406" s="143">
        <f t="shared" si="86"/>
        <v>0</v>
      </c>
      <c r="J1406" s="142"/>
      <c r="K1406" s="183"/>
      <c r="L1406" s="7" t="str">
        <f t="shared" si="87"/>
        <v/>
      </c>
      <c r="M1406" s="7" t="str">
        <f t="shared" si="88"/>
        <v/>
      </c>
      <c r="N1406" s="7" t="str">
        <f>Cartilha_GLOBAL!N1406</f>
        <v/>
      </c>
      <c r="O1406" s="144"/>
      <c r="Q1406" s="151"/>
      <c r="R1406" s="152">
        <v>0</v>
      </c>
      <c r="T1406" s="153">
        <f>IF(Cartilha_GLOBAL!R1406=0,0,IF(Cartilha_GLOBAL!R1406&gt;0,"c","b"))</f>
        <v>0</v>
      </c>
    </row>
    <row r="1407" ht="22.5" hidden="1" spans="1:20">
      <c r="A1407" s="158">
        <f>Cartilha_GLOBAL!A1407</f>
        <v>97101</v>
      </c>
      <c r="B1407" s="94" t="str">
        <f>Cartilha_GLOBAL!B1407</f>
        <v>SINAPI</v>
      </c>
      <c r="C1407" s="104" t="str">
        <f>Cartilha_GLOBAL!C1407</f>
        <v>EXECUÇÃO DE RADIER, ESPESSURA DE 10 CM, FCK = 30 MPA, COM USO DE FORMAS EM MADEIRA SERRADA. AF_09/2021</v>
      </c>
      <c r="D1407" s="94" t="str">
        <f>Cartilha_GLOBAL!D1407</f>
        <v>M2</v>
      </c>
      <c r="E1407" s="105">
        <f>Cartilha_GLOBAL!$E1407</f>
        <v>173.14</v>
      </c>
      <c r="F1407" s="182">
        <f>Cartilha_GLOBAL!$F1407</f>
        <v>212.51</v>
      </c>
      <c r="G1407" s="108"/>
      <c r="H1407" s="107">
        <f t="shared" si="85"/>
        <v>0</v>
      </c>
      <c r="I1407" s="143">
        <f t="shared" si="86"/>
        <v>0</v>
      </c>
      <c r="J1407" s="142"/>
      <c r="K1407" s="183"/>
      <c r="L1407" s="7" t="str">
        <f t="shared" si="87"/>
        <v/>
      </c>
      <c r="M1407" s="7" t="str">
        <f t="shared" si="88"/>
        <v/>
      </c>
      <c r="N1407" s="7" t="str">
        <f>Cartilha_GLOBAL!N1407</f>
        <v/>
      </c>
      <c r="O1407" s="144"/>
      <c r="Q1407" s="151"/>
      <c r="R1407" s="152">
        <v>0</v>
      </c>
      <c r="T1407" s="153">
        <f>IF(Cartilha_GLOBAL!R1407=0,0,IF(Cartilha_GLOBAL!R1407&gt;0,"c","b"))</f>
        <v>0</v>
      </c>
    </row>
    <row r="1408" ht="22.5" hidden="1" spans="1:20">
      <c r="A1408" s="158">
        <f>Cartilha_GLOBAL!A1408</f>
        <v>97102</v>
      </c>
      <c r="B1408" s="94" t="str">
        <f>Cartilha_GLOBAL!B1408</f>
        <v>SINAPI</v>
      </c>
      <c r="C1408" s="104" t="str">
        <f>Cartilha_GLOBAL!C1408</f>
        <v>EXECUÇÃO DE RADIER, ESPESSURA DE 15 CM, FCK = 30 MPA, COM USO DE FORMAS EM MADEIRA SERRADA. AF_09/2021</v>
      </c>
      <c r="D1408" s="94" t="str">
        <f>Cartilha_GLOBAL!D1408</f>
        <v>M2</v>
      </c>
      <c r="E1408" s="105">
        <f>Cartilha_GLOBAL!$E1408</f>
        <v>216.05</v>
      </c>
      <c r="F1408" s="182">
        <f>Cartilha_GLOBAL!$F1408</f>
        <v>265.18</v>
      </c>
      <c r="G1408" s="108"/>
      <c r="H1408" s="107">
        <f t="shared" si="85"/>
        <v>0</v>
      </c>
      <c r="I1408" s="143">
        <f t="shared" si="86"/>
        <v>0</v>
      </c>
      <c r="J1408" s="142"/>
      <c r="K1408" s="183"/>
      <c r="L1408" s="7" t="str">
        <f t="shared" si="87"/>
        <v/>
      </c>
      <c r="M1408" s="7" t="str">
        <f t="shared" si="88"/>
        <v/>
      </c>
      <c r="N1408" s="7" t="str">
        <f>Cartilha_GLOBAL!N1408</f>
        <v/>
      </c>
      <c r="O1408" s="144"/>
      <c r="Q1408" s="151"/>
      <c r="R1408" s="152">
        <v>0</v>
      </c>
      <c r="T1408" s="153">
        <f>IF(Cartilha_GLOBAL!R1408=0,0,IF(Cartilha_GLOBAL!R1408&gt;0,"c","b"))</f>
        <v>0</v>
      </c>
    </row>
    <row r="1409" ht="22.5" hidden="1" spans="1:20">
      <c r="A1409" s="158">
        <f>Cartilha_GLOBAL!A1409</f>
        <v>97103</v>
      </c>
      <c r="B1409" s="94" t="str">
        <f>Cartilha_GLOBAL!B1409</f>
        <v>SINAPI</v>
      </c>
      <c r="C1409" s="104" t="str">
        <f>Cartilha_GLOBAL!C1409</f>
        <v>EXECUÇÃO DE RADIER, ESPESSURA DE 20 CM, FCK = 30 MPA, COM USO DE FORMAS EM MADEIRA SERRADA. AF_09/2021</v>
      </c>
      <c r="D1409" s="94" t="str">
        <f>Cartilha_GLOBAL!D1409</f>
        <v>M2</v>
      </c>
      <c r="E1409" s="105">
        <f>Cartilha_GLOBAL!$E1409</f>
        <v>254.27</v>
      </c>
      <c r="F1409" s="182">
        <f>Cartilha_GLOBAL!$F1409</f>
        <v>312.09</v>
      </c>
      <c r="G1409" s="108"/>
      <c r="H1409" s="107">
        <f t="shared" si="85"/>
        <v>0</v>
      </c>
      <c r="I1409" s="143">
        <f t="shared" si="86"/>
        <v>0</v>
      </c>
      <c r="J1409" s="142"/>
      <c r="K1409" s="183"/>
      <c r="L1409" s="7" t="str">
        <f>IF(K1410="X","x",IF(K1410="xx","x",IF(I1409&gt;0,"x","")))</f>
        <v/>
      </c>
      <c r="M1409" s="7" t="str">
        <f>IF(K1410="X","x",IF(K1410="xx","x",IF(I1409&gt;0,"x","")))</f>
        <v/>
      </c>
      <c r="N1409" s="7" t="str">
        <f>Cartilha_GLOBAL!N1409</f>
        <v/>
      </c>
      <c r="O1409" s="144"/>
      <c r="Q1409" s="151"/>
      <c r="R1409" s="152">
        <v>0</v>
      </c>
      <c r="T1409" s="153">
        <f>IF(Cartilha_GLOBAL!R1409=0,0,IF(Cartilha_GLOBAL!R1409&gt;0,"c","b"))</f>
        <v>0</v>
      </c>
    </row>
    <row r="1410" ht="12.75" hidden="1" spans="1:20">
      <c r="A1410" s="158" t="str">
        <f>Cartilha_GLOBAL!A1410</f>
        <v>x</v>
      </c>
      <c r="B1410" s="94">
        <f>Cartilha_GLOBAL!B1410</f>
        <v>0</v>
      </c>
      <c r="C1410" s="161" t="str">
        <f>Cartilha_GLOBAL!C1410</f>
        <v>SERVIÇOS EXTRAS - FUNDACOES</v>
      </c>
      <c r="D1410" s="94">
        <f>Cartilha_GLOBAL!D1410</f>
        <v>0</v>
      </c>
      <c r="E1410" s="193">
        <f>Cartilha_GLOBAL!$E1410</f>
        <v>0</v>
      </c>
      <c r="F1410" s="168">
        <f>Cartilha_GLOBAL!$F1410</f>
        <v>0</v>
      </c>
      <c r="G1410" s="195"/>
      <c r="H1410" s="196">
        <f t="shared" si="85"/>
        <v>0</v>
      </c>
      <c r="I1410" s="186">
        <f t="shared" si="86"/>
        <v>0</v>
      </c>
      <c r="J1410" s="142"/>
      <c r="K1410" s="138" t="str">
        <f>IF(OR(SUM(I1411:I1440)&gt;0,SUM(I1411:I1440)&gt;0),"xx","")</f>
        <v/>
      </c>
      <c r="L1410" s="7" t="str">
        <f>IF(K1410="X","x",IF(K1410="xx","x",IF(I1410&gt;0,"x","")))</f>
        <v/>
      </c>
      <c r="M1410" s="7" t="str">
        <f>IF(K1410="X","x",IF(K1410="xx","x",IF(I1410&gt;0,"x","")))</f>
        <v/>
      </c>
      <c r="N1410" s="7" t="str">
        <f>Cartilha_GLOBAL!N1410</f>
        <v/>
      </c>
      <c r="O1410" s="144"/>
      <c r="Q1410" s="151"/>
      <c r="R1410" s="152">
        <v>0</v>
      </c>
      <c r="T1410" s="153">
        <f>IF(Cartilha_GLOBAL!R1410=0,0,IF(Cartilha_GLOBAL!R1410&gt;0,"c","b"))</f>
        <v>0</v>
      </c>
    </row>
    <row r="1411" ht="12.75" hidden="1" spans="1:20">
      <c r="A1411" s="163">
        <f>Cartilha_GLOBAL!A1411</f>
        <v>0</v>
      </c>
      <c r="B1411" s="164">
        <f>Cartilha_GLOBAL!B1411</f>
        <v>0</v>
      </c>
      <c r="C1411" s="165">
        <f>Cartilha_GLOBAL!C1411</f>
        <v>0</v>
      </c>
      <c r="D1411" s="166">
        <f>Cartilha_GLOBAL!D1411</f>
        <v>0</v>
      </c>
      <c r="E1411" s="167">
        <f>Cartilha_GLOBAL!$E1411</f>
        <v>0</v>
      </c>
      <c r="F1411" s="168">
        <f>Cartilha_GLOBAL!$F1411</f>
        <v>0</v>
      </c>
      <c r="G1411" s="108"/>
      <c r="H1411" s="107">
        <f t="shared" si="85"/>
        <v>0</v>
      </c>
      <c r="I1411" s="184">
        <f t="shared" si="86"/>
        <v>0</v>
      </c>
      <c r="J1411" s="142"/>
      <c r="K1411" s="183"/>
      <c r="L1411" s="7" t="str">
        <f t="shared" si="87"/>
        <v/>
      </c>
      <c r="M1411" s="7" t="str">
        <f t="shared" si="88"/>
        <v/>
      </c>
      <c r="N1411" s="7" t="str">
        <f>Cartilha_GLOBAL!N1411</f>
        <v/>
      </c>
      <c r="O1411" s="144"/>
      <c r="Q1411" s="151"/>
      <c r="R1411" s="152">
        <v>0</v>
      </c>
      <c r="T1411" s="153">
        <f>IF(Cartilha_GLOBAL!R1411=0,0,IF(Cartilha_GLOBAL!R1411&gt;0,"c","b"))</f>
        <v>0</v>
      </c>
    </row>
    <row r="1412" ht="12.75" hidden="1" spans="1:20">
      <c r="A1412" s="163">
        <f>Cartilha_GLOBAL!A1412</f>
        <v>0</v>
      </c>
      <c r="B1412" s="164">
        <f>Cartilha_GLOBAL!B1412</f>
        <v>0</v>
      </c>
      <c r="C1412" s="165">
        <f>Cartilha_GLOBAL!C1412</f>
        <v>0</v>
      </c>
      <c r="D1412" s="166">
        <f>Cartilha_GLOBAL!D1412</f>
        <v>0</v>
      </c>
      <c r="E1412" s="167">
        <f>Cartilha_GLOBAL!$E1412</f>
        <v>0</v>
      </c>
      <c r="F1412" s="168">
        <f>Cartilha_GLOBAL!$F1412</f>
        <v>0</v>
      </c>
      <c r="G1412" s="108"/>
      <c r="H1412" s="107">
        <f t="shared" si="85"/>
        <v>0</v>
      </c>
      <c r="I1412" s="184">
        <f t="shared" si="86"/>
        <v>0</v>
      </c>
      <c r="J1412" s="142"/>
      <c r="K1412" s="183"/>
      <c r="L1412" s="7" t="str">
        <f t="shared" si="87"/>
        <v/>
      </c>
      <c r="M1412" s="7" t="str">
        <f t="shared" si="88"/>
        <v/>
      </c>
      <c r="N1412" s="7" t="str">
        <f>Cartilha_GLOBAL!N1412</f>
        <v/>
      </c>
      <c r="O1412" s="144"/>
      <c r="Q1412" s="151"/>
      <c r="R1412" s="152">
        <v>0</v>
      </c>
      <c r="T1412" s="153">
        <f>IF(Cartilha_GLOBAL!R1412=0,0,IF(Cartilha_GLOBAL!R1412&gt;0,"c","b"))</f>
        <v>0</v>
      </c>
    </row>
    <row r="1413" ht="12.75" hidden="1" spans="1:20">
      <c r="A1413" s="163">
        <f>Cartilha_GLOBAL!A1413</f>
        <v>0</v>
      </c>
      <c r="B1413" s="164">
        <f>Cartilha_GLOBAL!B1413</f>
        <v>0</v>
      </c>
      <c r="C1413" s="165">
        <f>Cartilha_GLOBAL!C1413</f>
        <v>0</v>
      </c>
      <c r="D1413" s="166">
        <f>Cartilha_GLOBAL!D1413</f>
        <v>0</v>
      </c>
      <c r="E1413" s="167">
        <f>Cartilha_GLOBAL!$E1413</f>
        <v>0</v>
      </c>
      <c r="F1413" s="168">
        <f>Cartilha_GLOBAL!$F1413</f>
        <v>0</v>
      </c>
      <c r="G1413" s="108"/>
      <c r="H1413" s="107">
        <f t="shared" si="85"/>
        <v>0</v>
      </c>
      <c r="I1413" s="184">
        <f t="shared" si="86"/>
        <v>0</v>
      </c>
      <c r="J1413" s="142"/>
      <c r="K1413" s="183"/>
      <c r="L1413" s="7" t="str">
        <f t="shared" si="87"/>
        <v/>
      </c>
      <c r="M1413" s="7" t="str">
        <f t="shared" si="88"/>
        <v/>
      </c>
      <c r="N1413" s="7" t="str">
        <f>Cartilha_GLOBAL!N1413</f>
        <v/>
      </c>
      <c r="O1413" s="144"/>
      <c r="Q1413" s="151"/>
      <c r="R1413" s="152">
        <v>0</v>
      </c>
      <c r="T1413" s="153">
        <f>IF(Cartilha_GLOBAL!R1413=0,0,IF(Cartilha_GLOBAL!R1413&gt;0,"c","b"))</f>
        <v>0</v>
      </c>
    </row>
    <row r="1414" ht="12.75" hidden="1" spans="1:20">
      <c r="A1414" s="163">
        <f>Cartilha_GLOBAL!A1414</f>
        <v>0</v>
      </c>
      <c r="B1414" s="164">
        <f>Cartilha_GLOBAL!B1414</f>
        <v>0</v>
      </c>
      <c r="C1414" s="165">
        <f>Cartilha_GLOBAL!C1414</f>
        <v>0</v>
      </c>
      <c r="D1414" s="166">
        <f>Cartilha_GLOBAL!D1414</f>
        <v>0</v>
      </c>
      <c r="E1414" s="167">
        <f>Cartilha_GLOBAL!$E1414</f>
        <v>0</v>
      </c>
      <c r="F1414" s="168">
        <f>Cartilha_GLOBAL!$F1414</f>
        <v>0</v>
      </c>
      <c r="G1414" s="108"/>
      <c r="H1414" s="107">
        <f t="shared" si="85"/>
        <v>0</v>
      </c>
      <c r="I1414" s="184">
        <f t="shared" si="86"/>
        <v>0</v>
      </c>
      <c r="J1414" s="142"/>
      <c r="K1414" s="183"/>
      <c r="L1414" s="7" t="str">
        <f t="shared" si="87"/>
        <v/>
      </c>
      <c r="M1414" s="7" t="str">
        <f t="shared" si="88"/>
        <v/>
      </c>
      <c r="N1414" s="7" t="str">
        <f>Cartilha_GLOBAL!N1414</f>
        <v/>
      </c>
      <c r="O1414" s="144"/>
      <c r="Q1414" s="151"/>
      <c r="R1414" s="152">
        <v>0</v>
      </c>
      <c r="T1414" s="153">
        <f>IF(Cartilha_GLOBAL!R1414=0,0,IF(Cartilha_GLOBAL!R1414&gt;0,"c","b"))</f>
        <v>0</v>
      </c>
    </row>
    <row r="1415" ht="12.75" hidden="1" spans="1:20">
      <c r="A1415" s="163">
        <f>Cartilha_GLOBAL!A1415</f>
        <v>0</v>
      </c>
      <c r="B1415" s="164">
        <f>Cartilha_GLOBAL!B1415</f>
        <v>0</v>
      </c>
      <c r="C1415" s="165">
        <f>Cartilha_GLOBAL!C1415</f>
        <v>0</v>
      </c>
      <c r="D1415" s="166">
        <f>Cartilha_GLOBAL!D1415</f>
        <v>0</v>
      </c>
      <c r="E1415" s="167">
        <f>Cartilha_GLOBAL!$E1415</f>
        <v>0</v>
      </c>
      <c r="F1415" s="168">
        <f>Cartilha_GLOBAL!$F1415</f>
        <v>0</v>
      </c>
      <c r="G1415" s="108"/>
      <c r="H1415" s="107">
        <f t="shared" si="85"/>
        <v>0</v>
      </c>
      <c r="I1415" s="184">
        <f t="shared" si="86"/>
        <v>0</v>
      </c>
      <c r="J1415" s="142"/>
      <c r="K1415" s="183"/>
      <c r="L1415" s="7" t="str">
        <f t="shared" si="87"/>
        <v/>
      </c>
      <c r="M1415" s="7" t="str">
        <f t="shared" si="88"/>
        <v/>
      </c>
      <c r="N1415" s="7" t="str">
        <f>Cartilha_GLOBAL!N1415</f>
        <v/>
      </c>
      <c r="O1415" s="144"/>
      <c r="Q1415" s="151"/>
      <c r="R1415" s="152">
        <v>0</v>
      </c>
      <c r="T1415" s="153">
        <f>IF(Cartilha_GLOBAL!R1415=0,0,IF(Cartilha_GLOBAL!R1415&gt;0,"c","b"))</f>
        <v>0</v>
      </c>
    </row>
    <row r="1416" ht="12.75" hidden="1" spans="1:20">
      <c r="A1416" s="163">
        <f>Cartilha_GLOBAL!A1416</f>
        <v>0</v>
      </c>
      <c r="B1416" s="164">
        <f>Cartilha_GLOBAL!B1416</f>
        <v>0</v>
      </c>
      <c r="C1416" s="165">
        <f>Cartilha_GLOBAL!C1416</f>
        <v>0</v>
      </c>
      <c r="D1416" s="166">
        <f>Cartilha_GLOBAL!D1416</f>
        <v>0</v>
      </c>
      <c r="E1416" s="167">
        <f>Cartilha_GLOBAL!$E1416</f>
        <v>0</v>
      </c>
      <c r="F1416" s="168">
        <f>Cartilha_GLOBAL!$F1416</f>
        <v>0</v>
      </c>
      <c r="G1416" s="108"/>
      <c r="H1416" s="107">
        <f t="shared" si="85"/>
        <v>0</v>
      </c>
      <c r="I1416" s="184">
        <f t="shared" si="86"/>
        <v>0</v>
      </c>
      <c r="J1416" s="142"/>
      <c r="K1416" s="183"/>
      <c r="L1416" s="7" t="str">
        <f t="shared" si="87"/>
        <v/>
      </c>
      <c r="M1416" s="7" t="str">
        <f t="shared" si="88"/>
        <v/>
      </c>
      <c r="N1416" s="7" t="str">
        <f>Cartilha_GLOBAL!N1416</f>
        <v/>
      </c>
      <c r="O1416" s="144"/>
      <c r="Q1416" s="151"/>
      <c r="R1416" s="152">
        <v>0</v>
      </c>
      <c r="T1416" s="153">
        <f>IF(Cartilha_GLOBAL!R1416=0,0,IF(Cartilha_GLOBAL!R1416&gt;0,"c","b"))</f>
        <v>0</v>
      </c>
    </row>
    <row r="1417" ht="12.75" hidden="1" spans="1:20">
      <c r="A1417" s="163">
        <f>Cartilha_GLOBAL!A1417</f>
        <v>0</v>
      </c>
      <c r="B1417" s="164">
        <f>Cartilha_GLOBAL!B1417</f>
        <v>0</v>
      </c>
      <c r="C1417" s="165">
        <f>Cartilha_GLOBAL!C1417</f>
        <v>0</v>
      </c>
      <c r="D1417" s="166">
        <f>Cartilha_GLOBAL!D1417</f>
        <v>0</v>
      </c>
      <c r="E1417" s="167">
        <f>Cartilha_GLOBAL!$E1417</f>
        <v>0</v>
      </c>
      <c r="F1417" s="168">
        <f>Cartilha_GLOBAL!$F1417</f>
        <v>0</v>
      </c>
      <c r="G1417" s="108"/>
      <c r="H1417" s="107">
        <f t="shared" si="85"/>
        <v>0</v>
      </c>
      <c r="I1417" s="184">
        <f t="shared" si="86"/>
        <v>0</v>
      </c>
      <c r="J1417" s="142"/>
      <c r="K1417" s="183"/>
      <c r="L1417" s="7" t="str">
        <f t="shared" si="87"/>
        <v/>
      </c>
      <c r="M1417" s="7" t="str">
        <f t="shared" si="88"/>
        <v/>
      </c>
      <c r="N1417" s="7" t="str">
        <f>Cartilha_GLOBAL!N1417</f>
        <v/>
      </c>
      <c r="O1417" s="144"/>
      <c r="Q1417" s="151"/>
      <c r="R1417" s="152">
        <v>0</v>
      </c>
      <c r="T1417" s="153">
        <f>IF(Cartilha_GLOBAL!R1417=0,0,IF(Cartilha_GLOBAL!R1417&gt;0,"c","b"))</f>
        <v>0</v>
      </c>
    </row>
    <row r="1418" ht="12.75" hidden="1" spans="1:20">
      <c r="A1418" s="163">
        <f>Cartilha_GLOBAL!A1418</f>
        <v>0</v>
      </c>
      <c r="B1418" s="164">
        <f>Cartilha_GLOBAL!B1418</f>
        <v>0</v>
      </c>
      <c r="C1418" s="165">
        <f>Cartilha_GLOBAL!C1418</f>
        <v>0</v>
      </c>
      <c r="D1418" s="166">
        <f>Cartilha_GLOBAL!D1418</f>
        <v>0</v>
      </c>
      <c r="E1418" s="167">
        <f>Cartilha_GLOBAL!$E1418</f>
        <v>0</v>
      </c>
      <c r="F1418" s="168">
        <f>Cartilha_GLOBAL!$F1418</f>
        <v>0</v>
      </c>
      <c r="G1418" s="108"/>
      <c r="H1418" s="107">
        <f t="shared" si="85"/>
        <v>0</v>
      </c>
      <c r="I1418" s="184">
        <f t="shared" si="86"/>
        <v>0</v>
      </c>
      <c r="J1418" s="142"/>
      <c r="K1418" s="183"/>
      <c r="L1418" s="7" t="str">
        <f t="shared" si="87"/>
        <v/>
      </c>
      <c r="M1418" s="7" t="str">
        <f t="shared" si="88"/>
        <v/>
      </c>
      <c r="N1418" s="7" t="str">
        <f>Cartilha_GLOBAL!N1418</f>
        <v/>
      </c>
      <c r="O1418" s="144"/>
      <c r="Q1418" s="151"/>
      <c r="R1418" s="152">
        <v>0</v>
      </c>
      <c r="T1418" s="153">
        <f>IF(Cartilha_GLOBAL!R1418=0,0,IF(Cartilha_GLOBAL!R1418&gt;0,"c","b"))</f>
        <v>0</v>
      </c>
    </row>
    <row r="1419" ht="12.75" hidden="1" spans="1:20">
      <c r="A1419" s="163">
        <f>Cartilha_GLOBAL!A1419</f>
        <v>0</v>
      </c>
      <c r="B1419" s="164">
        <f>Cartilha_GLOBAL!B1419</f>
        <v>0</v>
      </c>
      <c r="C1419" s="165">
        <f>Cartilha_GLOBAL!C1419</f>
        <v>0</v>
      </c>
      <c r="D1419" s="166">
        <f>Cartilha_GLOBAL!D1419</f>
        <v>0</v>
      </c>
      <c r="E1419" s="167">
        <f>Cartilha_GLOBAL!$E1419</f>
        <v>0</v>
      </c>
      <c r="F1419" s="168">
        <f>Cartilha_GLOBAL!$F1419</f>
        <v>0</v>
      </c>
      <c r="G1419" s="108"/>
      <c r="H1419" s="107">
        <f t="shared" si="85"/>
        <v>0</v>
      </c>
      <c r="I1419" s="184">
        <f t="shared" si="86"/>
        <v>0</v>
      </c>
      <c r="J1419" s="142"/>
      <c r="K1419" s="183"/>
      <c r="L1419" s="7" t="str">
        <f t="shared" si="87"/>
        <v/>
      </c>
      <c r="M1419" s="7" t="str">
        <f t="shared" si="88"/>
        <v/>
      </c>
      <c r="N1419" s="7" t="str">
        <f>Cartilha_GLOBAL!N1419</f>
        <v/>
      </c>
      <c r="O1419" s="144"/>
      <c r="Q1419" s="151"/>
      <c r="R1419" s="152">
        <v>0</v>
      </c>
      <c r="T1419" s="153">
        <f>IF(Cartilha_GLOBAL!R1419=0,0,IF(Cartilha_GLOBAL!R1419&gt;0,"c","b"))</f>
        <v>0</v>
      </c>
    </row>
    <row r="1420" ht="12.75" hidden="1" spans="1:20">
      <c r="A1420" s="163">
        <f>Cartilha_GLOBAL!A1420</f>
        <v>0</v>
      </c>
      <c r="B1420" s="164">
        <f>Cartilha_GLOBAL!B1420</f>
        <v>0</v>
      </c>
      <c r="C1420" s="165">
        <f>Cartilha_GLOBAL!C1420</f>
        <v>0</v>
      </c>
      <c r="D1420" s="166">
        <f>Cartilha_GLOBAL!D1420</f>
        <v>0</v>
      </c>
      <c r="E1420" s="167">
        <f>Cartilha_GLOBAL!$E1420</f>
        <v>0</v>
      </c>
      <c r="F1420" s="168">
        <f>Cartilha_GLOBAL!$F1420</f>
        <v>0</v>
      </c>
      <c r="G1420" s="108"/>
      <c r="H1420" s="107">
        <f t="shared" si="85"/>
        <v>0</v>
      </c>
      <c r="I1420" s="184">
        <f t="shared" si="86"/>
        <v>0</v>
      </c>
      <c r="J1420" s="142"/>
      <c r="K1420" s="183"/>
      <c r="L1420" s="7" t="str">
        <f t="shared" si="87"/>
        <v/>
      </c>
      <c r="M1420" s="7" t="str">
        <f t="shared" si="88"/>
        <v/>
      </c>
      <c r="N1420" s="7" t="str">
        <f>Cartilha_GLOBAL!N1420</f>
        <v/>
      </c>
      <c r="O1420" s="144"/>
      <c r="Q1420" s="151"/>
      <c r="R1420" s="152">
        <v>0</v>
      </c>
      <c r="T1420" s="153">
        <f>IF(Cartilha_GLOBAL!R1420=0,0,IF(Cartilha_GLOBAL!R1420&gt;0,"c","b"))</f>
        <v>0</v>
      </c>
    </row>
    <row r="1421" ht="12.75" hidden="1" spans="1:20">
      <c r="A1421" s="163">
        <f>Cartilha_GLOBAL!A1421</f>
        <v>0</v>
      </c>
      <c r="B1421" s="164">
        <f>Cartilha_GLOBAL!B1421</f>
        <v>0</v>
      </c>
      <c r="C1421" s="165">
        <f>Cartilha_GLOBAL!C1421</f>
        <v>0</v>
      </c>
      <c r="D1421" s="166">
        <f>Cartilha_GLOBAL!D1421</f>
        <v>0</v>
      </c>
      <c r="E1421" s="167">
        <f>Cartilha_GLOBAL!$E1421</f>
        <v>0</v>
      </c>
      <c r="F1421" s="168">
        <f>Cartilha_GLOBAL!$F1421</f>
        <v>0</v>
      </c>
      <c r="G1421" s="108"/>
      <c r="H1421" s="107">
        <f t="shared" si="85"/>
        <v>0</v>
      </c>
      <c r="I1421" s="184">
        <f t="shared" si="86"/>
        <v>0</v>
      </c>
      <c r="J1421" s="142"/>
      <c r="K1421" s="183"/>
      <c r="L1421" s="7" t="str">
        <f t="shared" si="87"/>
        <v/>
      </c>
      <c r="M1421" s="7" t="str">
        <f t="shared" si="88"/>
        <v/>
      </c>
      <c r="N1421" s="7" t="str">
        <f>Cartilha_GLOBAL!N1421</f>
        <v/>
      </c>
      <c r="O1421" s="144"/>
      <c r="Q1421" s="151"/>
      <c r="R1421" s="152">
        <v>0</v>
      </c>
      <c r="T1421" s="153">
        <f>IF(Cartilha_GLOBAL!R1421=0,0,IF(Cartilha_GLOBAL!R1421&gt;0,"c","b"))</f>
        <v>0</v>
      </c>
    </row>
    <row r="1422" ht="12.75" hidden="1" spans="1:20">
      <c r="A1422" s="163">
        <f>Cartilha_GLOBAL!A1422</f>
        <v>0</v>
      </c>
      <c r="B1422" s="164">
        <f>Cartilha_GLOBAL!B1422</f>
        <v>0</v>
      </c>
      <c r="C1422" s="165">
        <f>Cartilha_GLOBAL!C1422</f>
        <v>0</v>
      </c>
      <c r="D1422" s="166">
        <f>Cartilha_GLOBAL!D1422</f>
        <v>0</v>
      </c>
      <c r="E1422" s="167">
        <f>Cartilha_GLOBAL!$E1422</f>
        <v>0</v>
      </c>
      <c r="F1422" s="168">
        <f>Cartilha_GLOBAL!$F1422</f>
        <v>0</v>
      </c>
      <c r="G1422" s="108"/>
      <c r="H1422" s="107">
        <f t="shared" si="85"/>
        <v>0</v>
      </c>
      <c r="I1422" s="184">
        <f t="shared" si="86"/>
        <v>0</v>
      </c>
      <c r="J1422" s="142"/>
      <c r="K1422" s="183"/>
      <c r="L1422" s="7" t="str">
        <f t="shared" si="87"/>
        <v/>
      </c>
      <c r="M1422" s="7" t="str">
        <f t="shared" si="88"/>
        <v/>
      </c>
      <c r="N1422" s="7" t="str">
        <f>Cartilha_GLOBAL!N1422</f>
        <v/>
      </c>
      <c r="O1422" s="144"/>
      <c r="Q1422" s="151"/>
      <c r="R1422" s="152">
        <v>0</v>
      </c>
      <c r="T1422" s="153">
        <f>IF(Cartilha_GLOBAL!R1422=0,0,IF(Cartilha_GLOBAL!R1422&gt;0,"c","b"))</f>
        <v>0</v>
      </c>
    </row>
    <row r="1423" ht="12.75" hidden="1" spans="1:20">
      <c r="A1423" s="163">
        <f>Cartilha_GLOBAL!A1423</f>
        <v>0</v>
      </c>
      <c r="B1423" s="164">
        <f>Cartilha_GLOBAL!B1423</f>
        <v>0</v>
      </c>
      <c r="C1423" s="165">
        <f>Cartilha_GLOBAL!C1423</f>
        <v>0</v>
      </c>
      <c r="D1423" s="166">
        <f>Cartilha_GLOBAL!D1423</f>
        <v>0</v>
      </c>
      <c r="E1423" s="167">
        <f>Cartilha_GLOBAL!$E1423</f>
        <v>0</v>
      </c>
      <c r="F1423" s="168">
        <f>Cartilha_GLOBAL!$F1423</f>
        <v>0</v>
      </c>
      <c r="G1423" s="108"/>
      <c r="H1423" s="107">
        <f t="shared" si="85"/>
        <v>0</v>
      </c>
      <c r="I1423" s="184">
        <f t="shared" si="86"/>
        <v>0</v>
      </c>
      <c r="J1423" s="142"/>
      <c r="K1423" s="183"/>
      <c r="L1423" s="7" t="str">
        <f t="shared" si="87"/>
        <v/>
      </c>
      <c r="M1423" s="7" t="str">
        <f t="shared" si="88"/>
        <v/>
      </c>
      <c r="N1423" s="7" t="str">
        <f>Cartilha_GLOBAL!N1423</f>
        <v/>
      </c>
      <c r="O1423" s="144"/>
      <c r="Q1423" s="151"/>
      <c r="R1423" s="152">
        <v>0</v>
      </c>
      <c r="T1423" s="153">
        <f>IF(Cartilha_GLOBAL!R1423=0,0,IF(Cartilha_GLOBAL!R1423&gt;0,"c","b"))</f>
        <v>0</v>
      </c>
    </row>
    <row r="1424" ht="12.75" hidden="1" spans="1:20">
      <c r="A1424" s="163">
        <f>Cartilha_GLOBAL!A1424</f>
        <v>0</v>
      </c>
      <c r="B1424" s="164">
        <f>Cartilha_GLOBAL!B1424</f>
        <v>0</v>
      </c>
      <c r="C1424" s="165">
        <f>Cartilha_GLOBAL!C1424</f>
        <v>0</v>
      </c>
      <c r="D1424" s="166">
        <f>Cartilha_GLOBAL!D1424</f>
        <v>0</v>
      </c>
      <c r="E1424" s="167">
        <f>Cartilha_GLOBAL!$E1424</f>
        <v>0</v>
      </c>
      <c r="F1424" s="168">
        <f>Cartilha_GLOBAL!$F1424</f>
        <v>0</v>
      </c>
      <c r="G1424" s="108"/>
      <c r="H1424" s="107">
        <f t="shared" si="85"/>
        <v>0</v>
      </c>
      <c r="I1424" s="184">
        <f t="shared" si="86"/>
        <v>0</v>
      </c>
      <c r="J1424" s="142"/>
      <c r="K1424" s="183"/>
      <c r="L1424" s="7" t="str">
        <f t="shared" si="87"/>
        <v/>
      </c>
      <c r="M1424" s="7" t="str">
        <f t="shared" si="88"/>
        <v/>
      </c>
      <c r="N1424" s="7" t="str">
        <f>Cartilha_GLOBAL!N1424</f>
        <v/>
      </c>
      <c r="O1424" s="144"/>
      <c r="Q1424" s="151"/>
      <c r="R1424" s="152">
        <v>0</v>
      </c>
      <c r="T1424" s="153">
        <f>IF(Cartilha_GLOBAL!R1424=0,0,IF(Cartilha_GLOBAL!R1424&gt;0,"c","b"))</f>
        <v>0</v>
      </c>
    </row>
    <row r="1425" ht="12.75" hidden="1" spans="1:20">
      <c r="A1425" s="163">
        <f>Cartilha_GLOBAL!A1425</f>
        <v>0</v>
      </c>
      <c r="B1425" s="164">
        <f>Cartilha_GLOBAL!B1425</f>
        <v>0</v>
      </c>
      <c r="C1425" s="165">
        <f>Cartilha_GLOBAL!C1425</f>
        <v>0</v>
      </c>
      <c r="D1425" s="166">
        <f>Cartilha_GLOBAL!D1425</f>
        <v>0</v>
      </c>
      <c r="E1425" s="167">
        <f>Cartilha_GLOBAL!$E1425</f>
        <v>0</v>
      </c>
      <c r="F1425" s="168">
        <f>Cartilha_GLOBAL!$F1425</f>
        <v>0</v>
      </c>
      <c r="G1425" s="108"/>
      <c r="H1425" s="107">
        <f t="shared" si="85"/>
        <v>0</v>
      </c>
      <c r="I1425" s="184">
        <f t="shared" si="86"/>
        <v>0</v>
      </c>
      <c r="J1425" s="142"/>
      <c r="K1425" s="183"/>
      <c r="L1425" s="7" t="str">
        <f t="shared" si="87"/>
        <v/>
      </c>
      <c r="M1425" s="7" t="str">
        <f t="shared" si="88"/>
        <v/>
      </c>
      <c r="N1425" s="7" t="str">
        <f>Cartilha_GLOBAL!N1425</f>
        <v/>
      </c>
      <c r="O1425" s="144"/>
      <c r="Q1425" s="151"/>
      <c r="R1425" s="152">
        <v>0</v>
      </c>
      <c r="T1425" s="153">
        <f>IF(Cartilha_GLOBAL!R1425=0,0,IF(Cartilha_GLOBAL!R1425&gt;0,"c","b"))</f>
        <v>0</v>
      </c>
    </row>
    <row r="1426" ht="12.75" hidden="1" spans="1:20">
      <c r="A1426" s="163">
        <f>Cartilha_GLOBAL!A1426</f>
        <v>0</v>
      </c>
      <c r="B1426" s="164">
        <f>Cartilha_GLOBAL!B1426</f>
        <v>0</v>
      </c>
      <c r="C1426" s="165">
        <f>Cartilha_GLOBAL!C1426</f>
        <v>0</v>
      </c>
      <c r="D1426" s="166">
        <f>Cartilha_GLOBAL!D1426</f>
        <v>0</v>
      </c>
      <c r="E1426" s="167">
        <f>Cartilha_GLOBAL!$E1426</f>
        <v>0</v>
      </c>
      <c r="F1426" s="168">
        <f>Cartilha_GLOBAL!$F1426</f>
        <v>0</v>
      </c>
      <c r="G1426" s="108"/>
      <c r="H1426" s="107">
        <f t="shared" si="85"/>
        <v>0</v>
      </c>
      <c r="I1426" s="184">
        <f t="shared" si="86"/>
        <v>0</v>
      </c>
      <c r="J1426" s="142"/>
      <c r="K1426" s="183"/>
      <c r="L1426" s="7" t="str">
        <f t="shared" si="87"/>
        <v/>
      </c>
      <c r="M1426" s="7" t="str">
        <f t="shared" si="88"/>
        <v/>
      </c>
      <c r="N1426" s="7" t="str">
        <f>Cartilha_GLOBAL!N1426</f>
        <v/>
      </c>
      <c r="O1426" s="144"/>
      <c r="Q1426" s="151"/>
      <c r="R1426" s="152">
        <v>0</v>
      </c>
      <c r="T1426" s="153">
        <f>IF(Cartilha_GLOBAL!R1426=0,0,IF(Cartilha_GLOBAL!R1426&gt;0,"c","b"))</f>
        <v>0</v>
      </c>
    </row>
    <row r="1427" ht="12.75" hidden="1" spans="1:20">
      <c r="A1427" s="163">
        <f>Cartilha_GLOBAL!A1427</f>
        <v>0</v>
      </c>
      <c r="B1427" s="164">
        <f>Cartilha_GLOBAL!B1427</f>
        <v>0</v>
      </c>
      <c r="C1427" s="165">
        <f>Cartilha_GLOBAL!C1427</f>
        <v>0</v>
      </c>
      <c r="D1427" s="166">
        <f>Cartilha_GLOBAL!D1427</f>
        <v>0</v>
      </c>
      <c r="E1427" s="167">
        <f>Cartilha_GLOBAL!$E1427</f>
        <v>0</v>
      </c>
      <c r="F1427" s="168">
        <f>Cartilha_GLOBAL!$F1427</f>
        <v>0</v>
      </c>
      <c r="G1427" s="108"/>
      <c r="H1427" s="107">
        <f t="shared" si="85"/>
        <v>0</v>
      </c>
      <c r="I1427" s="184">
        <f t="shared" si="86"/>
        <v>0</v>
      </c>
      <c r="J1427" s="142"/>
      <c r="K1427" s="183"/>
      <c r="L1427" s="7" t="str">
        <f t="shared" si="87"/>
        <v/>
      </c>
      <c r="M1427" s="7" t="str">
        <f t="shared" si="88"/>
        <v/>
      </c>
      <c r="N1427" s="7" t="str">
        <f>Cartilha_GLOBAL!N1427</f>
        <v/>
      </c>
      <c r="O1427" s="144"/>
      <c r="Q1427" s="151"/>
      <c r="R1427" s="152">
        <v>0</v>
      </c>
      <c r="T1427" s="153">
        <f>IF(Cartilha_GLOBAL!R1427=0,0,IF(Cartilha_GLOBAL!R1427&gt;0,"c","b"))</f>
        <v>0</v>
      </c>
    </row>
    <row r="1428" ht="12.75" hidden="1" spans="1:20">
      <c r="A1428" s="163">
        <f>Cartilha_GLOBAL!A1428</f>
        <v>0</v>
      </c>
      <c r="B1428" s="164">
        <f>Cartilha_GLOBAL!B1428</f>
        <v>0</v>
      </c>
      <c r="C1428" s="165">
        <f>Cartilha_GLOBAL!C1428</f>
        <v>0</v>
      </c>
      <c r="D1428" s="166">
        <f>Cartilha_GLOBAL!D1428</f>
        <v>0</v>
      </c>
      <c r="E1428" s="167">
        <f>Cartilha_GLOBAL!$E1428</f>
        <v>0</v>
      </c>
      <c r="F1428" s="168">
        <f>Cartilha_GLOBAL!$F1428</f>
        <v>0</v>
      </c>
      <c r="G1428" s="108"/>
      <c r="H1428" s="107">
        <f t="shared" si="85"/>
        <v>0</v>
      </c>
      <c r="I1428" s="184">
        <f t="shared" si="86"/>
        <v>0</v>
      </c>
      <c r="J1428" s="142"/>
      <c r="K1428" s="183"/>
      <c r="L1428" s="7" t="str">
        <f t="shared" si="87"/>
        <v/>
      </c>
      <c r="M1428" s="7" t="str">
        <f t="shared" si="88"/>
        <v/>
      </c>
      <c r="N1428" s="7" t="str">
        <f>Cartilha_GLOBAL!N1428</f>
        <v/>
      </c>
      <c r="O1428" s="144"/>
      <c r="Q1428" s="151"/>
      <c r="R1428" s="152">
        <v>0</v>
      </c>
      <c r="T1428" s="153">
        <f>IF(Cartilha_GLOBAL!R1428=0,0,IF(Cartilha_GLOBAL!R1428&gt;0,"c","b"))</f>
        <v>0</v>
      </c>
    </row>
    <row r="1429" ht="12.75" hidden="1" spans="1:20">
      <c r="A1429" s="163">
        <f>Cartilha_GLOBAL!A1429</f>
        <v>0</v>
      </c>
      <c r="B1429" s="164">
        <f>Cartilha_GLOBAL!B1429</f>
        <v>0</v>
      </c>
      <c r="C1429" s="165">
        <f>Cartilha_GLOBAL!C1429</f>
        <v>0</v>
      </c>
      <c r="D1429" s="166">
        <f>Cartilha_GLOBAL!D1429</f>
        <v>0</v>
      </c>
      <c r="E1429" s="167">
        <f>Cartilha_GLOBAL!$E1429</f>
        <v>0</v>
      </c>
      <c r="F1429" s="168">
        <f>Cartilha_GLOBAL!$F1429</f>
        <v>0</v>
      </c>
      <c r="G1429" s="108"/>
      <c r="H1429" s="107">
        <f t="shared" si="85"/>
        <v>0</v>
      </c>
      <c r="I1429" s="184">
        <f t="shared" si="86"/>
        <v>0</v>
      </c>
      <c r="J1429" s="142"/>
      <c r="K1429" s="183"/>
      <c r="L1429" s="7" t="str">
        <f t="shared" si="87"/>
        <v/>
      </c>
      <c r="M1429" s="7" t="str">
        <f t="shared" si="88"/>
        <v/>
      </c>
      <c r="N1429" s="7" t="str">
        <f>Cartilha_GLOBAL!N1429</f>
        <v/>
      </c>
      <c r="O1429" s="144"/>
      <c r="Q1429" s="151"/>
      <c r="R1429" s="152">
        <v>0</v>
      </c>
      <c r="T1429" s="153">
        <f>IF(Cartilha_GLOBAL!R1429=0,0,IF(Cartilha_GLOBAL!R1429&gt;0,"c","b"))</f>
        <v>0</v>
      </c>
    </row>
    <row r="1430" ht="12.75" hidden="1" spans="1:20">
      <c r="A1430" s="163">
        <f>Cartilha_GLOBAL!A1430</f>
        <v>0</v>
      </c>
      <c r="B1430" s="164">
        <f>Cartilha_GLOBAL!B1430</f>
        <v>0</v>
      </c>
      <c r="C1430" s="165">
        <f>Cartilha_GLOBAL!C1430</f>
        <v>0</v>
      </c>
      <c r="D1430" s="166">
        <f>Cartilha_GLOBAL!D1430</f>
        <v>0</v>
      </c>
      <c r="E1430" s="167">
        <f>Cartilha_GLOBAL!$E1430</f>
        <v>0</v>
      </c>
      <c r="F1430" s="168">
        <f>Cartilha_GLOBAL!$F1430</f>
        <v>0</v>
      </c>
      <c r="G1430" s="108"/>
      <c r="H1430" s="107">
        <f t="shared" si="85"/>
        <v>0</v>
      </c>
      <c r="I1430" s="184">
        <f t="shared" si="86"/>
        <v>0</v>
      </c>
      <c r="J1430" s="142"/>
      <c r="K1430" s="183"/>
      <c r="L1430" s="7" t="str">
        <f t="shared" si="87"/>
        <v/>
      </c>
      <c r="M1430" s="7" t="str">
        <f t="shared" si="88"/>
        <v/>
      </c>
      <c r="N1430" s="7" t="str">
        <f>Cartilha_GLOBAL!N1430</f>
        <v/>
      </c>
      <c r="O1430" s="144"/>
      <c r="Q1430" s="151"/>
      <c r="R1430" s="152">
        <v>0</v>
      </c>
      <c r="T1430" s="153">
        <f>IF(Cartilha_GLOBAL!R1430=0,0,IF(Cartilha_GLOBAL!R1430&gt;0,"c","b"))</f>
        <v>0</v>
      </c>
    </row>
    <row r="1431" ht="12.75" hidden="1" spans="1:20">
      <c r="A1431" s="163">
        <f>Cartilha_GLOBAL!A1431</f>
        <v>0</v>
      </c>
      <c r="B1431" s="164">
        <f>Cartilha_GLOBAL!B1431</f>
        <v>0</v>
      </c>
      <c r="C1431" s="165">
        <f>Cartilha_GLOBAL!C1431</f>
        <v>0</v>
      </c>
      <c r="D1431" s="166">
        <f>Cartilha_GLOBAL!D1431</f>
        <v>0</v>
      </c>
      <c r="E1431" s="167">
        <f>Cartilha_GLOBAL!$E1431</f>
        <v>0</v>
      </c>
      <c r="F1431" s="168">
        <f>Cartilha_GLOBAL!$F1431</f>
        <v>0</v>
      </c>
      <c r="G1431" s="108"/>
      <c r="H1431" s="107">
        <f t="shared" si="85"/>
        <v>0</v>
      </c>
      <c r="I1431" s="184">
        <f t="shared" si="86"/>
        <v>0</v>
      </c>
      <c r="J1431" s="142"/>
      <c r="K1431" s="183"/>
      <c r="L1431" s="7" t="str">
        <f t="shared" si="87"/>
        <v/>
      </c>
      <c r="M1431" s="7" t="str">
        <f t="shared" si="88"/>
        <v/>
      </c>
      <c r="N1431" s="7" t="str">
        <f>Cartilha_GLOBAL!N1431</f>
        <v/>
      </c>
      <c r="O1431" s="144"/>
      <c r="Q1431" s="151"/>
      <c r="R1431" s="152">
        <v>0</v>
      </c>
      <c r="T1431" s="153">
        <f>IF(Cartilha_GLOBAL!R1431=0,0,IF(Cartilha_GLOBAL!R1431&gt;0,"c","b"))</f>
        <v>0</v>
      </c>
    </row>
    <row r="1432" ht="12.75" hidden="1" spans="1:20">
      <c r="A1432" s="163">
        <f>Cartilha_GLOBAL!A1432</f>
        <v>0</v>
      </c>
      <c r="B1432" s="164">
        <f>Cartilha_GLOBAL!B1432</f>
        <v>0</v>
      </c>
      <c r="C1432" s="165">
        <f>Cartilha_GLOBAL!C1432</f>
        <v>0</v>
      </c>
      <c r="D1432" s="166">
        <f>Cartilha_GLOBAL!D1432</f>
        <v>0</v>
      </c>
      <c r="E1432" s="167">
        <f>Cartilha_GLOBAL!$E1432</f>
        <v>0</v>
      </c>
      <c r="F1432" s="168">
        <f>Cartilha_GLOBAL!$F1432</f>
        <v>0</v>
      </c>
      <c r="G1432" s="108"/>
      <c r="H1432" s="107">
        <f t="shared" ref="H1432:H1495" si="89">IF(G1432=0,0,F1432)</f>
        <v>0</v>
      </c>
      <c r="I1432" s="184">
        <f t="shared" ref="I1432:I1495" si="90">IF(ISBLANK(G1432),0,IF(R1432=0,ROUND(G1432*H1432,2),IF(R1432="b",ROUNDDOWN(G1432*H1432,2),ROUNDUP(G1432*H1432,2))))</f>
        <v>0</v>
      </c>
      <c r="J1432" s="142"/>
      <c r="K1432" s="183"/>
      <c r="L1432" s="7" t="str">
        <f t="shared" ref="L1432:L1495" si="91">IF(K1432="X","x",IF(K1432="xx","x",IF(I1432&gt;0,"x","")))</f>
        <v/>
      </c>
      <c r="M1432" s="7" t="str">
        <f t="shared" ref="M1432:M1495" si="92">IF(K1432="X","x",IF(K1432="xx","x",IF(I1432&gt;0,"x","")))</f>
        <v/>
      </c>
      <c r="N1432" s="7" t="str">
        <f>Cartilha_GLOBAL!N1432</f>
        <v/>
      </c>
      <c r="O1432" s="144"/>
      <c r="Q1432" s="151"/>
      <c r="R1432" s="152">
        <v>0</v>
      </c>
      <c r="T1432" s="153">
        <f>IF(Cartilha_GLOBAL!R1432=0,0,IF(Cartilha_GLOBAL!R1432&gt;0,"c","b"))</f>
        <v>0</v>
      </c>
    </row>
    <row r="1433" ht="12.75" hidden="1" spans="1:20">
      <c r="A1433" s="163">
        <f>Cartilha_GLOBAL!A1433</f>
        <v>0</v>
      </c>
      <c r="B1433" s="164">
        <f>Cartilha_GLOBAL!B1433</f>
        <v>0</v>
      </c>
      <c r="C1433" s="165">
        <f>Cartilha_GLOBAL!C1433</f>
        <v>0</v>
      </c>
      <c r="D1433" s="166">
        <f>Cartilha_GLOBAL!D1433</f>
        <v>0</v>
      </c>
      <c r="E1433" s="167">
        <f>Cartilha_GLOBAL!$E1433</f>
        <v>0</v>
      </c>
      <c r="F1433" s="168">
        <f>Cartilha_GLOBAL!$F1433</f>
        <v>0</v>
      </c>
      <c r="G1433" s="108"/>
      <c r="H1433" s="107">
        <f t="shared" si="89"/>
        <v>0</v>
      </c>
      <c r="I1433" s="184">
        <f t="shared" si="90"/>
        <v>0</v>
      </c>
      <c r="J1433" s="142"/>
      <c r="K1433" s="183"/>
      <c r="L1433" s="7" t="str">
        <f t="shared" si="91"/>
        <v/>
      </c>
      <c r="M1433" s="7" t="str">
        <f t="shared" si="92"/>
        <v/>
      </c>
      <c r="N1433" s="7" t="str">
        <f>Cartilha_GLOBAL!N1433</f>
        <v/>
      </c>
      <c r="O1433" s="144"/>
      <c r="Q1433" s="151"/>
      <c r="R1433" s="152">
        <v>0</v>
      </c>
      <c r="T1433" s="153">
        <f>IF(Cartilha_GLOBAL!R1433=0,0,IF(Cartilha_GLOBAL!R1433&gt;0,"c","b"))</f>
        <v>0</v>
      </c>
    </row>
    <row r="1434" ht="12.75" hidden="1" spans="1:20">
      <c r="A1434" s="163">
        <f>Cartilha_GLOBAL!A1434</f>
        <v>0</v>
      </c>
      <c r="B1434" s="164">
        <f>Cartilha_GLOBAL!B1434</f>
        <v>0</v>
      </c>
      <c r="C1434" s="165">
        <f>Cartilha_GLOBAL!C1434</f>
        <v>0</v>
      </c>
      <c r="D1434" s="166">
        <f>Cartilha_GLOBAL!D1434</f>
        <v>0</v>
      </c>
      <c r="E1434" s="167">
        <f>Cartilha_GLOBAL!$E1434</f>
        <v>0</v>
      </c>
      <c r="F1434" s="168">
        <f>Cartilha_GLOBAL!$F1434</f>
        <v>0</v>
      </c>
      <c r="G1434" s="108"/>
      <c r="H1434" s="107">
        <f t="shared" si="89"/>
        <v>0</v>
      </c>
      <c r="I1434" s="184">
        <f t="shared" si="90"/>
        <v>0</v>
      </c>
      <c r="J1434" s="142"/>
      <c r="K1434" s="183"/>
      <c r="L1434" s="7" t="str">
        <f t="shared" si="91"/>
        <v/>
      </c>
      <c r="M1434" s="7" t="str">
        <f t="shared" si="92"/>
        <v/>
      </c>
      <c r="N1434" s="7" t="str">
        <f>Cartilha_GLOBAL!N1434</f>
        <v/>
      </c>
      <c r="O1434" s="144"/>
      <c r="Q1434" s="151"/>
      <c r="R1434" s="152">
        <v>0</v>
      </c>
      <c r="T1434" s="153">
        <f>IF(Cartilha_GLOBAL!R1434=0,0,IF(Cartilha_GLOBAL!R1434&gt;0,"c","b"))</f>
        <v>0</v>
      </c>
    </row>
    <row r="1435" ht="12.75" hidden="1" spans="1:20">
      <c r="A1435" s="163">
        <f>Cartilha_GLOBAL!A1435</f>
        <v>0</v>
      </c>
      <c r="B1435" s="164">
        <f>Cartilha_GLOBAL!B1435</f>
        <v>0</v>
      </c>
      <c r="C1435" s="165">
        <f>Cartilha_GLOBAL!C1435</f>
        <v>0</v>
      </c>
      <c r="D1435" s="166">
        <f>Cartilha_GLOBAL!D1435</f>
        <v>0</v>
      </c>
      <c r="E1435" s="167">
        <f>Cartilha_GLOBAL!$E1435</f>
        <v>0</v>
      </c>
      <c r="F1435" s="168">
        <f>Cartilha_GLOBAL!$F1435</f>
        <v>0</v>
      </c>
      <c r="G1435" s="108"/>
      <c r="H1435" s="107">
        <f t="shared" si="89"/>
        <v>0</v>
      </c>
      <c r="I1435" s="184">
        <f t="shared" si="90"/>
        <v>0</v>
      </c>
      <c r="J1435" s="142"/>
      <c r="K1435" s="183"/>
      <c r="L1435" s="7" t="str">
        <f t="shared" si="91"/>
        <v/>
      </c>
      <c r="M1435" s="7" t="str">
        <f t="shared" si="92"/>
        <v/>
      </c>
      <c r="N1435" s="7" t="str">
        <f>Cartilha_GLOBAL!N1435</f>
        <v/>
      </c>
      <c r="O1435" s="144"/>
      <c r="Q1435" s="151"/>
      <c r="R1435" s="152">
        <v>0</v>
      </c>
      <c r="T1435" s="153">
        <f>IF(Cartilha_GLOBAL!R1435=0,0,IF(Cartilha_GLOBAL!R1435&gt;0,"c","b"))</f>
        <v>0</v>
      </c>
    </row>
    <row r="1436" ht="12.75" hidden="1" spans="1:20">
      <c r="A1436" s="163">
        <f>Cartilha_GLOBAL!A1436</f>
        <v>0</v>
      </c>
      <c r="B1436" s="164">
        <f>Cartilha_GLOBAL!B1436</f>
        <v>0</v>
      </c>
      <c r="C1436" s="165">
        <f>Cartilha_GLOBAL!C1436</f>
        <v>0</v>
      </c>
      <c r="D1436" s="166">
        <f>Cartilha_GLOBAL!D1436</f>
        <v>0</v>
      </c>
      <c r="E1436" s="167">
        <f>Cartilha_GLOBAL!$E1436</f>
        <v>0</v>
      </c>
      <c r="F1436" s="168">
        <f>Cartilha_GLOBAL!$F1436</f>
        <v>0</v>
      </c>
      <c r="G1436" s="108"/>
      <c r="H1436" s="107">
        <f t="shared" si="89"/>
        <v>0</v>
      </c>
      <c r="I1436" s="184">
        <f t="shared" si="90"/>
        <v>0</v>
      </c>
      <c r="J1436" s="142"/>
      <c r="K1436" s="183"/>
      <c r="L1436" s="7" t="str">
        <f t="shared" si="91"/>
        <v/>
      </c>
      <c r="M1436" s="7" t="str">
        <f t="shared" si="92"/>
        <v/>
      </c>
      <c r="N1436" s="7" t="str">
        <f>Cartilha_GLOBAL!N1436</f>
        <v/>
      </c>
      <c r="O1436" s="144"/>
      <c r="Q1436" s="151"/>
      <c r="R1436" s="152">
        <v>0</v>
      </c>
      <c r="T1436" s="153">
        <f>IF(Cartilha_GLOBAL!R1436=0,0,IF(Cartilha_GLOBAL!R1436&gt;0,"c","b"))</f>
        <v>0</v>
      </c>
    </row>
    <row r="1437" ht="12.75" hidden="1" spans="1:20">
      <c r="A1437" s="163">
        <f>Cartilha_GLOBAL!A1437</f>
        <v>0</v>
      </c>
      <c r="B1437" s="164">
        <f>Cartilha_GLOBAL!B1437</f>
        <v>0</v>
      </c>
      <c r="C1437" s="165">
        <f>Cartilha_GLOBAL!C1437</f>
        <v>0</v>
      </c>
      <c r="D1437" s="166">
        <f>Cartilha_GLOBAL!D1437</f>
        <v>0</v>
      </c>
      <c r="E1437" s="167">
        <f>Cartilha_GLOBAL!$E1437</f>
        <v>0</v>
      </c>
      <c r="F1437" s="168">
        <f>Cartilha_GLOBAL!$F1437</f>
        <v>0</v>
      </c>
      <c r="G1437" s="108"/>
      <c r="H1437" s="107">
        <f t="shared" si="89"/>
        <v>0</v>
      </c>
      <c r="I1437" s="184">
        <f t="shared" si="90"/>
        <v>0</v>
      </c>
      <c r="J1437" s="142"/>
      <c r="K1437" s="183"/>
      <c r="L1437" s="7" t="str">
        <f t="shared" si="91"/>
        <v/>
      </c>
      <c r="M1437" s="7" t="str">
        <f t="shared" si="92"/>
        <v/>
      </c>
      <c r="N1437" s="7" t="str">
        <f>Cartilha_GLOBAL!N1437</f>
        <v/>
      </c>
      <c r="O1437" s="144"/>
      <c r="Q1437" s="151"/>
      <c r="R1437" s="152">
        <v>0</v>
      </c>
      <c r="T1437" s="153">
        <f>IF(Cartilha_GLOBAL!R1437=0,0,IF(Cartilha_GLOBAL!R1437&gt;0,"c","b"))</f>
        <v>0</v>
      </c>
    </row>
    <row r="1438" ht="12.75" hidden="1" spans="1:20">
      <c r="A1438" s="163">
        <f>Cartilha_GLOBAL!A1438</f>
        <v>0</v>
      </c>
      <c r="B1438" s="164">
        <f>Cartilha_GLOBAL!B1438</f>
        <v>0</v>
      </c>
      <c r="C1438" s="165">
        <f>Cartilha_GLOBAL!C1438</f>
        <v>0</v>
      </c>
      <c r="D1438" s="166">
        <f>Cartilha_GLOBAL!D1438</f>
        <v>0</v>
      </c>
      <c r="E1438" s="167">
        <f>Cartilha_GLOBAL!$E1438</f>
        <v>0</v>
      </c>
      <c r="F1438" s="168">
        <f>Cartilha_GLOBAL!$F1438</f>
        <v>0</v>
      </c>
      <c r="G1438" s="108"/>
      <c r="H1438" s="107">
        <f t="shared" si="89"/>
        <v>0</v>
      </c>
      <c r="I1438" s="184">
        <f t="shared" si="90"/>
        <v>0</v>
      </c>
      <c r="J1438" s="142"/>
      <c r="K1438" s="183"/>
      <c r="L1438" s="7" t="str">
        <f t="shared" si="91"/>
        <v/>
      </c>
      <c r="M1438" s="7" t="str">
        <f t="shared" si="92"/>
        <v/>
      </c>
      <c r="N1438" s="7" t="str">
        <f>Cartilha_GLOBAL!N1438</f>
        <v/>
      </c>
      <c r="O1438" s="144"/>
      <c r="Q1438" s="151"/>
      <c r="R1438" s="152">
        <v>0</v>
      </c>
      <c r="T1438" s="153">
        <f>IF(Cartilha_GLOBAL!R1438=0,0,IF(Cartilha_GLOBAL!R1438&gt;0,"c","b"))</f>
        <v>0</v>
      </c>
    </row>
    <row r="1439" ht="12.75" hidden="1" spans="1:20">
      <c r="A1439" s="163">
        <f>Cartilha_GLOBAL!A1439</f>
        <v>0</v>
      </c>
      <c r="B1439" s="164">
        <f>Cartilha_GLOBAL!B1439</f>
        <v>0</v>
      </c>
      <c r="C1439" s="165">
        <f>Cartilha_GLOBAL!C1439</f>
        <v>0</v>
      </c>
      <c r="D1439" s="166">
        <f>Cartilha_GLOBAL!D1439</f>
        <v>0</v>
      </c>
      <c r="E1439" s="167">
        <f>Cartilha_GLOBAL!$E1439</f>
        <v>0</v>
      </c>
      <c r="F1439" s="168">
        <f>Cartilha_GLOBAL!$F1439</f>
        <v>0</v>
      </c>
      <c r="G1439" s="108"/>
      <c r="H1439" s="107">
        <f t="shared" si="89"/>
        <v>0</v>
      </c>
      <c r="I1439" s="184">
        <f t="shared" si="90"/>
        <v>0</v>
      </c>
      <c r="J1439" s="142"/>
      <c r="K1439" s="183"/>
      <c r="L1439" s="7" t="str">
        <f t="shared" si="91"/>
        <v/>
      </c>
      <c r="M1439" s="7" t="str">
        <f t="shared" si="92"/>
        <v/>
      </c>
      <c r="N1439" s="7" t="str">
        <f>Cartilha_GLOBAL!N1439</f>
        <v/>
      </c>
      <c r="O1439" s="144"/>
      <c r="Q1439" s="151"/>
      <c r="R1439" s="152">
        <v>0</v>
      </c>
      <c r="T1439" s="153">
        <f>IF(Cartilha_GLOBAL!R1439=0,0,IF(Cartilha_GLOBAL!R1439&gt;0,"c","b"))</f>
        <v>0</v>
      </c>
    </row>
    <row r="1440" ht="13.5" hidden="1" spans="1:20">
      <c r="A1440" s="171">
        <f>Cartilha_GLOBAL!A1440</f>
        <v>0</v>
      </c>
      <c r="B1440" s="166">
        <f>Cartilha_GLOBAL!B1440</f>
        <v>0</v>
      </c>
      <c r="C1440" s="172">
        <f>Cartilha_GLOBAL!C1440</f>
        <v>0</v>
      </c>
      <c r="D1440" s="166">
        <f>Cartilha_GLOBAL!D1440</f>
        <v>0</v>
      </c>
      <c r="E1440" s="173">
        <f>Cartilha_GLOBAL!$E1440</f>
        <v>0</v>
      </c>
      <c r="F1440" s="197">
        <f>Cartilha_GLOBAL!$F1440</f>
        <v>0</v>
      </c>
      <c r="G1440" s="169"/>
      <c r="H1440" s="170">
        <f t="shared" si="89"/>
        <v>0</v>
      </c>
      <c r="I1440" s="185">
        <f t="shared" si="90"/>
        <v>0</v>
      </c>
      <c r="J1440" s="142"/>
      <c r="K1440" s="183"/>
      <c r="L1440" s="7" t="str">
        <f t="shared" si="91"/>
        <v/>
      </c>
      <c r="M1440" s="7" t="str">
        <f t="shared" si="92"/>
        <v/>
      </c>
      <c r="N1440" s="7" t="str">
        <f>Cartilha_GLOBAL!N1440</f>
        <v/>
      </c>
      <c r="O1440" s="144"/>
      <c r="Q1440" s="151"/>
      <c r="R1440" s="152">
        <v>0</v>
      </c>
      <c r="T1440" s="153">
        <f>IF(Cartilha_GLOBAL!R1440=0,0,IF(Cartilha_GLOBAL!R1440&gt;0,"c","b"))</f>
        <v>0</v>
      </c>
    </row>
    <row r="1441" ht="13.5" spans="1:20">
      <c r="A1441" s="84" t="str">
        <f>Cartilha_GLOBAL!A1441</f>
        <v>4</v>
      </c>
      <c r="B1441" s="85">
        <f>Cartilha_GLOBAL!B1441</f>
        <v>0</v>
      </c>
      <c r="C1441" s="86" t="str">
        <f>Cartilha_GLOBAL!C1441</f>
        <v>ESTRUTURAS</v>
      </c>
      <c r="D1441" s="87">
        <f>Cartilha_GLOBAL!D1441</f>
        <v>0</v>
      </c>
      <c r="E1441" s="175">
        <f>Cartilha_GLOBAL!$E1441</f>
        <v>0</v>
      </c>
      <c r="F1441" s="176">
        <f>Cartilha_GLOBAL!$F1441</f>
        <v>0</v>
      </c>
      <c r="G1441" s="90"/>
      <c r="H1441" s="90">
        <f t="shared" si="89"/>
        <v>0</v>
      </c>
      <c r="I1441" s="136">
        <f t="shared" si="90"/>
        <v>0</v>
      </c>
      <c r="J1441" s="137">
        <f>SUM(I1444:I2103)</f>
        <v>38420.64</v>
      </c>
      <c r="K1441" s="138" t="str">
        <f>IF(OR(E1441&gt;0,J1441&gt;0),"X","")</f>
        <v>X</v>
      </c>
      <c r="L1441" s="7" t="str">
        <f t="shared" si="91"/>
        <v>x</v>
      </c>
      <c r="M1441" s="7" t="str">
        <f t="shared" si="92"/>
        <v>x</v>
      </c>
      <c r="N1441" s="7" t="str">
        <f>Cartilha_GLOBAL!N1441</f>
        <v>x</v>
      </c>
      <c r="O1441" s="144"/>
      <c r="Q1441" s="151"/>
      <c r="R1441" s="152">
        <v>0</v>
      </c>
      <c r="T1441" s="153">
        <f>IF(Cartilha_GLOBAL!R1441=0,0,IF(Cartilha_GLOBAL!R1441&gt;0,"c","b"))</f>
        <v>0</v>
      </c>
    </row>
    <row r="1442" ht="12.75" hidden="1" spans="1:20">
      <c r="A1442" s="99" t="str">
        <f>Cartilha_GLOBAL!A1442</f>
        <v>4.1</v>
      </c>
      <c r="B1442" s="94">
        <f>Cartilha_GLOBAL!B1442</f>
        <v>0</v>
      </c>
      <c r="C1442" s="177" t="str">
        <f>Cartilha_GLOBAL!C1442</f>
        <v>FORMAS</v>
      </c>
      <c r="D1442" s="178">
        <f>Cartilha_GLOBAL!D1442</f>
        <v>0</v>
      </c>
      <c r="E1442" s="179">
        <f>Cartilha_GLOBAL!$E1442</f>
        <v>0</v>
      </c>
      <c r="F1442" s="168">
        <f>Cartilha_GLOBAL!$F1442</f>
        <v>0</v>
      </c>
      <c r="G1442" s="180"/>
      <c r="H1442" s="181">
        <f t="shared" si="89"/>
        <v>0</v>
      </c>
      <c r="I1442" s="186">
        <f t="shared" si="90"/>
        <v>0</v>
      </c>
      <c r="J1442" s="142"/>
      <c r="K1442" s="138" t="str">
        <f>IF(OR(SUM(I1443:I1688)&gt;0,SUM(I1443:I1688)&gt;0),"xx","")</f>
        <v/>
      </c>
      <c r="L1442" s="7" t="str">
        <f t="shared" si="91"/>
        <v/>
      </c>
      <c r="M1442" s="7" t="str">
        <f t="shared" si="92"/>
        <v/>
      </c>
      <c r="N1442" s="7" t="str">
        <f>Cartilha_GLOBAL!N1442</f>
        <v/>
      </c>
      <c r="O1442" s="144"/>
      <c r="Q1442" s="151"/>
      <c r="R1442" s="152">
        <v>0</v>
      </c>
      <c r="T1442" s="153">
        <f>IF(Cartilha_GLOBAL!R1442=0,0,IF(Cartilha_GLOBAL!R1442&gt;0,"c","b"))</f>
        <v>0</v>
      </c>
    </row>
    <row r="1443" ht="12.75" hidden="1" spans="1:20">
      <c r="A1443" s="99" t="str">
        <f>Cartilha_GLOBAL!A1443</f>
        <v>4.1.1</v>
      </c>
      <c r="B1443" s="94">
        <f>Cartilha_GLOBAL!B1443</f>
        <v>0</v>
      </c>
      <c r="C1443" s="177" t="str">
        <f>Cartilha_GLOBAL!C1443</f>
        <v>FORMAS PARA FUNDACOES</v>
      </c>
      <c r="D1443" s="178">
        <f>Cartilha_GLOBAL!D1443</f>
        <v>0</v>
      </c>
      <c r="E1443" s="179">
        <f>Cartilha_GLOBAL!$E1443</f>
        <v>0</v>
      </c>
      <c r="F1443" s="168">
        <f>Cartilha_GLOBAL!$F1443</f>
        <v>0</v>
      </c>
      <c r="G1443" s="180"/>
      <c r="H1443" s="181">
        <f t="shared" si="89"/>
        <v>0</v>
      </c>
      <c r="I1443" s="186">
        <f t="shared" si="90"/>
        <v>0</v>
      </c>
      <c r="J1443" s="142"/>
      <c r="K1443" s="138" t="str">
        <f>IF(OR(SUM(I1444:I1444)&gt;0,SUM(I1444:I1444)&gt;0),"xx","")</f>
        <v/>
      </c>
      <c r="L1443" s="7" t="str">
        <f t="shared" si="91"/>
        <v/>
      </c>
      <c r="M1443" s="7" t="str">
        <f t="shared" si="92"/>
        <v/>
      </c>
      <c r="N1443" s="7" t="str">
        <f>Cartilha_GLOBAL!N1443</f>
        <v/>
      </c>
      <c r="O1443" s="144"/>
      <c r="Q1443" s="151"/>
      <c r="R1443" s="152">
        <v>0</v>
      </c>
      <c r="T1443" s="153">
        <f>IF(Cartilha_GLOBAL!R1443=0,0,IF(Cartilha_GLOBAL!R1443&gt;0,"c","b"))</f>
        <v>0</v>
      </c>
    </row>
    <row r="1444" ht="22.5" hidden="1" spans="1:20">
      <c r="A1444" s="158">
        <f>Cartilha_GLOBAL!A1444</f>
        <v>97086</v>
      </c>
      <c r="B1444" s="94" t="str">
        <f>Cartilha_GLOBAL!B1444</f>
        <v>SINAPI</v>
      </c>
      <c r="C1444" s="104" t="str">
        <f>Cartilha_GLOBAL!C1444</f>
        <v>FABRICAÇÃO, MONTAGEM E DESMONTAGEM DE FORMA PARA RADIER, PISO DE CONCRETO OU LAJE SOBRE SOLO, EM MADEIRA SERRADA, 4 UTILIZAÇÕES. AF_09/2021</v>
      </c>
      <c r="D1444" s="94" t="str">
        <f>Cartilha_GLOBAL!D1444</f>
        <v>M2</v>
      </c>
      <c r="E1444" s="105">
        <f>Cartilha_GLOBAL!$E1444</f>
        <v>153.72</v>
      </c>
      <c r="F1444" s="182">
        <f>Cartilha_GLOBAL!$F1444</f>
        <v>188.68</v>
      </c>
      <c r="G1444" s="108"/>
      <c r="H1444" s="107">
        <f t="shared" si="89"/>
        <v>0</v>
      </c>
      <c r="I1444" s="143">
        <f t="shared" si="90"/>
        <v>0</v>
      </c>
      <c r="J1444" s="142"/>
      <c r="K1444" s="183"/>
      <c r="L1444" s="7" t="str">
        <f t="shared" si="91"/>
        <v/>
      </c>
      <c r="M1444" s="7" t="str">
        <f t="shared" si="92"/>
        <v/>
      </c>
      <c r="N1444" s="7" t="str">
        <f>Cartilha_GLOBAL!N1444</f>
        <v/>
      </c>
      <c r="O1444" s="144"/>
      <c r="Q1444" s="151"/>
      <c r="R1444" s="152">
        <v>0</v>
      </c>
      <c r="T1444" s="153">
        <f>IF(Cartilha_GLOBAL!R1444=0,0,IF(Cartilha_GLOBAL!R1444&gt;0,"c","b"))</f>
        <v>0</v>
      </c>
    </row>
    <row r="1445" ht="12.75" hidden="1" spans="1:20">
      <c r="A1445" s="154" t="str">
        <f>Cartilha_GLOBAL!A1445</f>
        <v>4.1.2</v>
      </c>
      <c r="B1445" s="94">
        <f>Cartilha_GLOBAL!B1445</f>
        <v>0</v>
      </c>
      <c r="C1445" s="177" t="str">
        <f>Cartilha_GLOBAL!C1445</f>
        <v>FORMAS PARA SUPERESTRUTURA</v>
      </c>
      <c r="D1445" s="156">
        <f>Cartilha_GLOBAL!D1445</f>
        <v>0</v>
      </c>
      <c r="E1445" s="105">
        <f>Cartilha_GLOBAL!$E1445</f>
        <v>0</v>
      </c>
      <c r="F1445" s="182">
        <f>Cartilha_GLOBAL!$F1445</f>
        <v>0</v>
      </c>
      <c r="G1445" s="180"/>
      <c r="H1445" s="181">
        <f t="shared" si="89"/>
        <v>0</v>
      </c>
      <c r="I1445" s="186">
        <f t="shared" si="90"/>
        <v>0</v>
      </c>
      <c r="J1445" s="142"/>
      <c r="K1445" s="138" t="str">
        <f>IF(OR(SUM(I1446:I1683)&gt;0,SUM(I1446:I1683)&gt;0),"xx","")</f>
        <v/>
      </c>
      <c r="L1445" s="7" t="str">
        <f t="shared" si="91"/>
        <v/>
      </c>
      <c r="M1445" s="7" t="str">
        <f t="shared" si="92"/>
        <v/>
      </c>
      <c r="N1445" s="7" t="str">
        <f>Cartilha_GLOBAL!N1445</f>
        <v/>
      </c>
      <c r="O1445" s="144"/>
      <c r="Q1445" s="151"/>
      <c r="R1445" s="152">
        <v>0</v>
      </c>
      <c r="T1445" s="153">
        <f>IF(Cartilha_GLOBAL!R1445=0,0,IF(Cartilha_GLOBAL!R1445&gt;0,"c","b"))</f>
        <v>0</v>
      </c>
    </row>
    <row r="1446" ht="22.5" hidden="1" spans="1:20">
      <c r="A1446" s="158">
        <f>Cartilha_GLOBAL!A1446</f>
        <v>102086</v>
      </c>
      <c r="B1446" s="94" t="str">
        <f>Cartilha_GLOBAL!B1446</f>
        <v>SINAPI</v>
      </c>
      <c r="C1446" s="104" t="str">
        <f>Cartilha_GLOBAL!C1446</f>
        <v>FABRICAÇÃO DE FÔRMA PARA ESCADA DUPLA COM 2 LANCES EM "X" E LAJE PLANA, EM CHAPA DE MADEIRA COMPENSADA PLASTIFICADA, E=18 MM. AF_11/2020</v>
      </c>
      <c r="D1446" s="94" t="str">
        <f>Cartilha_GLOBAL!D1446</f>
        <v>M2</v>
      </c>
      <c r="E1446" s="105">
        <f>Cartilha_GLOBAL!$E1446</f>
        <v>190.73</v>
      </c>
      <c r="F1446" s="182">
        <f>Cartilha_GLOBAL!$F1446</f>
        <v>234.1</v>
      </c>
      <c r="G1446" s="108"/>
      <c r="H1446" s="107">
        <f t="shared" si="89"/>
        <v>0</v>
      </c>
      <c r="I1446" s="143">
        <f t="shared" si="90"/>
        <v>0</v>
      </c>
      <c r="J1446" s="142"/>
      <c r="K1446" s="183"/>
      <c r="L1446" s="7" t="str">
        <f t="shared" si="91"/>
        <v/>
      </c>
      <c r="M1446" s="7" t="str">
        <f t="shared" si="92"/>
        <v/>
      </c>
      <c r="N1446" s="7" t="str">
        <f>Cartilha_GLOBAL!N1446</f>
        <v/>
      </c>
      <c r="O1446" s="144"/>
      <c r="Q1446" s="151"/>
      <c r="R1446" s="152">
        <v>0</v>
      </c>
      <c r="T1446" s="153">
        <f>IF(Cartilha_GLOBAL!R1446=0,0,IF(Cartilha_GLOBAL!R1446&gt;0,"c","b"))</f>
        <v>0</v>
      </c>
    </row>
    <row r="1447" ht="22.5" hidden="1" spans="1:20">
      <c r="A1447" s="158">
        <f>Cartilha_GLOBAL!A1447</f>
        <v>102087</v>
      </c>
      <c r="B1447" s="94" t="str">
        <f>Cartilha_GLOBAL!B1447</f>
        <v>SINAPI</v>
      </c>
      <c r="C1447" s="104" t="str">
        <f>Cartilha_GLOBAL!C1447</f>
        <v>FABRICAÇÃO DE FÔRMA PARA ESCADA DUPLA COM 2 LANCES EM "X" E LAJE PLANA, EM CHAPA DE MADEIRA COMPENSADA RESINADA, E= 17 MM. AF_11/2020</v>
      </c>
      <c r="D1447" s="94" t="str">
        <f>Cartilha_GLOBAL!D1447</f>
        <v>M2</v>
      </c>
      <c r="E1447" s="105">
        <f>Cartilha_GLOBAL!$E1447</f>
        <v>149.93</v>
      </c>
      <c r="F1447" s="182">
        <f>Cartilha_GLOBAL!$F1447</f>
        <v>184.02</v>
      </c>
      <c r="G1447" s="108"/>
      <c r="H1447" s="107">
        <f t="shared" si="89"/>
        <v>0</v>
      </c>
      <c r="I1447" s="143">
        <f t="shared" si="90"/>
        <v>0</v>
      </c>
      <c r="J1447" s="142"/>
      <c r="K1447" s="183"/>
      <c r="L1447" s="7" t="str">
        <f t="shared" si="91"/>
        <v/>
      </c>
      <c r="M1447" s="7" t="str">
        <f t="shared" si="92"/>
        <v/>
      </c>
      <c r="N1447" s="7" t="str">
        <f>Cartilha_GLOBAL!N1447</f>
        <v/>
      </c>
      <c r="O1447" s="144"/>
      <c r="Q1447" s="151"/>
      <c r="R1447" s="152">
        <v>0</v>
      </c>
      <c r="T1447" s="153">
        <f>IF(Cartilha_GLOBAL!R1447=0,0,IF(Cartilha_GLOBAL!R1447&gt;0,"c","b"))</f>
        <v>0</v>
      </c>
    </row>
    <row r="1448" ht="22.5" hidden="1" spans="1:20">
      <c r="A1448" s="158">
        <f>Cartilha_GLOBAL!A1448</f>
        <v>102088</v>
      </c>
      <c r="B1448" s="94" t="str">
        <f>Cartilha_GLOBAL!B1448</f>
        <v>SINAPI</v>
      </c>
      <c r="C1448" s="104" t="str">
        <f>Cartilha_GLOBAL!C1448</f>
        <v>FABRICAÇÃO DE FÔRMA PARA ESCADA DUPLA COM 2 LANCES EM X E LAJE PLANA, EM MADEIRA SERRADA, E=25 MM. AF_11/2020</v>
      </c>
      <c r="D1448" s="94" t="str">
        <f>Cartilha_GLOBAL!D1448</f>
        <v>M2</v>
      </c>
      <c r="E1448" s="105">
        <f>Cartilha_GLOBAL!$E1448</f>
        <v>278.52</v>
      </c>
      <c r="F1448" s="182">
        <f>Cartilha_GLOBAL!$F1448</f>
        <v>341.86</v>
      </c>
      <c r="G1448" s="108"/>
      <c r="H1448" s="107">
        <f t="shared" si="89"/>
        <v>0</v>
      </c>
      <c r="I1448" s="143">
        <f t="shared" si="90"/>
        <v>0</v>
      </c>
      <c r="J1448" s="142"/>
      <c r="K1448" s="183"/>
      <c r="L1448" s="7" t="str">
        <f t="shared" si="91"/>
        <v/>
      </c>
      <c r="M1448" s="7" t="str">
        <f t="shared" si="92"/>
        <v/>
      </c>
      <c r="N1448" s="7" t="str">
        <f>Cartilha_GLOBAL!N1448</f>
        <v/>
      </c>
      <c r="O1448" s="144"/>
      <c r="Q1448" s="151"/>
      <c r="R1448" s="152">
        <v>0</v>
      </c>
      <c r="T1448" s="153">
        <f>IF(Cartilha_GLOBAL!R1448=0,0,IF(Cartilha_GLOBAL!R1448&gt;0,"c","b"))</f>
        <v>0</v>
      </c>
    </row>
    <row r="1449" ht="22.5" hidden="1" spans="1:20">
      <c r="A1449" s="158">
        <f>Cartilha_GLOBAL!A1449</f>
        <v>102089</v>
      </c>
      <c r="B1449" s="94" t="str">
        <f>Cartilha_GLOBAL!B1449</f>
        <v>SINAPI</v>
      </c>
      <c r="C1449" s="104" t="str">
        <f>Cartilha_GLOBAL!C1449</f>
        <v>FABRICAÇÃO DE FÔRMA PARA ESCADA DUPLA COM 2 LANCES EM "X" E LAJE CASCATA, EM CHAPA DE MADEIRA COMPENSADA PLASTIFICADA, E=18 MM. AF_11/2020</v>
      </c>
      <c r="D1449" s="94" t="str">
        <f>Cartilha_GLOBAL!D1449</f>
        <v>M2</v>
      </c>
      <c r="E1449" s="105">
        <f>Cartilha_GLOBAL!$E1449</f>
        <v>183.04</v>
      </c>
      <c r="F1449" s="182">
        <f>Cartilha_GLOBAL!$F1449</f>
        <v>224.66</v>
      </c>
      <c r="G1449" s="108"/>
      <c r="H1449" s="107">
        <f t="shared" si="89"/>
        <v>0</v>
      </c>
      <c r="I1449" s="143">
        <f t="shared" si="90"/>
        <v>0</v>
      </c>
      <c r="J1449" s="142"/>
      <c r="K1449" s="183"/>
      <c r="L1449" s="7" t="str">
        <f t="shared" si="91"/>
        <v/>
      </c>
      <c r="M1449" s="7" t="str">
        <f t="shared" si="92"/>
        <v/>
      </c>
      <c r="N1449" s="7" t="str">
        <f>Cartilha_GLOBAL!N1449</f>
        <v/>
      </c>
      <c r="O1449" s="144"/>
      <c r="Q1449" s="151"/>
      <c r="R1449" s="152">
        <v>0</v>
      </c>
      <c r="T1449" s="153">
        <f>IF(Cartilha_GLOBAL!R1449=0,0,IF(Cartilha_GLOBAL!R1449&gt;0,"c","b"))</f>
        <v>0</v>
      </c>
    </row>
    <row r="1450" ht="22.5" hidden="1" spans="1:20">
      <c r="A1450" s="158">
        <f>Cartilha_GLOBAL!A1450</f>
        <v>102090</v>
      </c>
      <c r="B1450" s="94" t="str">
        <f>Cartilha_GLOBAL!B1450</f>
        <v>SINAPI</v>
      </c>
      <c r="C1450" s="104" t="str">
        <f>Cartilha_GLOBAL!C1450</f>
        <v>FABRICAÇÃO DE FÔRMA PARA ESCADA DUPLA COM 2 LANCES EM "X" E LAJE CASCATA, EM CHAPA DE MADEIRA COMPENSADA RESINADA, E= 17 MM. AF_11/2020</v>
      </c>
      <c r="D1450" s="94" t="str">
        <f>Cartilha_GLOBAL!D1450</f>
        <v>M2</v>
      </c>
      <c r="E1450" s="105">
        <f>Cartilha_GLOBAL!$E1450</f>
        <v>136.75</v>
      </c>
      <c r="F1450" s="182">
        <f>Cartilha_GLOBAL!$F1450</f>
        <v>167.85</v>
      </c>
      <c r="G1450" s="108"/>
      <c r="H1450" s="107">
        <f t="shared" si="89"/>
        <v>0</v>
      </c>
      <c r="I1450" s="143">
        <f t="shared" si="90"/>
        <v>0</v>
      </c>
      <c r="J1450" s="142"/>
      <c r="K1450" s="183"/>
      <c r="L1450" s="7" t="str">
        <f t="shared" si="91"/>
        <v/>
      </c>
      <c r="M1450" s="7" t="str">
        <f t="shared" si="92"/>
        <v/>
      </c>
      <c r="N1450" s="7" t="str">
        <f>Cartilha_GLOBAL!N1450</f>
        <v/>
      </c>
      <c r="O1450" s="144"/>
      <c r="Q1450" s="151"/>
      <c r="R1450" s="152">
        <v>0</v>
      </c>
      <c r="T1450" s="153">
        <f>IF(Cartilha_GLOBAL!R1450=0,0,IF(Cartilha_GLOBAL!R1450&gt;0,"c","b"))</f>
        <v>0</v>
      </c>
    </row>
    <row r="1451" ht="22.5" hidden="1" spans="1:20">
      <c r="A1451" s="158">
        <f>Cartilha_GLOBAL!A1451</f>
        <v>102091</v>
      </c>
      <c r="B1451" s="94" t="str">
        <f>Cartilha_GLOBAL!B1451</f>
        <v>SINAPI</v>
      </c>
      <c r="C1451" s="104" t="str">
        <f>Cartilha_GLOBAL!C1451</f>
        <v>FABRICAÇÃO DE FÔRMA PARA ESCADA DUPLA COM 2 LANCES EM X E LAJE CASCATA, EM MADEIRA SERRADA, E=25 MM. AF_11/2020</v>
      </c>
      <c r="D1451" s="94" t="str">
        <f>Cartilha_GLOBAL!D1451</f>
        <v>M2</v>
      </c>
      <c r="E1451" s="105">
        <f>Cartilha_GLOBAL!$E1451</f>
        <v>328.88</v>
      </c>
      <c r="F1451" s="182">
        <f>Cartilha_GLOBAL!$F1451</f>
        <v>403.67</v>
      </c>
      <c r="G1451" s="108"/>
      <c r="H1451" s="107">
        <f t="shared" si="89"/>
        <v>0</v>
      </c>
      <c r="I1451" s="143">
        <f t="shared" si="90"/>
        <v>0</v>
      </c>
      <c r="J1451" s="142"/>
      <c r="K1451" s="183"/>
      <c r="L1451" s="7" t="str">
        <f t="shared" si="91"/>
        <v/>
      </c>
      <c r="M1451" s="7" t="str">
        <f t="shared" si="92"/>
        <v/>
      </c>
      <c r="N1451" s="7" t="str">
        <f>Cartilha_GLOBAL!N1451</f>
        <v/>
      </c>
      <c r="O1451" s="144"/>
      <c r="Q1451" s="151"/>
      <c r="R1451" s="152">
        <v>0</v>
      </c>
      <c r="T1451" s="153">
        <f>IF(Cartilha_GLOBAL!R1451=0,0,IF(Cartilha_GLOBAL!R1451&gt;0,"c","b"))</f>
        <v>0</v>
      </c>
    </row>
    <row r="1452" ht="22.5" hidden="1" spans="1:20">
      <c r="A1452" s="158">
        <f>Cartilha_GLOBAL!A1452</f>
        <v>101969</v>
      </c>
      <c r="B1452" s="94" t="str">
        <f>Cartilha_GLOBAL!B1452</f>
        <v>SINAPI</v>
      </c>
      <c r="C1452" s="104" t="str">
        <f>Cartilha_GLOBAL!C1452</f>
        <v>FABRICAÇÃO DE FÔRMA PARA ESCADAS, COM 2 LANCES EM "U" E LAJE PLANA, EM CHAPA DE MADEIRA COMPENSADA PLASTIFICADA, E=18 MM. AF_11/2020</v>
      </c>
      <c r="D1452" s="94" t="str">
        <f>Cartilha_GLOBAL!D1452</f>
        <v>M2</v>
      </c>
      <c r="E1452" s="105">
        <f>Cartilha_GLOBAL!$E1452</f>
        <v>180.04</v>
      </c>
      <c r="F1452" s="182">
        <f>Cartilha_GLOBAL!$F1452</f>
        <v>220.98</v>
      </c>
      <c r="G1452" s="108"/>
      <c r="H1452" s="107">
        <f t="shared" si="89"/>
        <v>0</v>
      </c>
      <c r="I1452" s="143">
        <f t="shared" si="90"/>
        <v>0</v>
      </c>
      <c r="J1452" s="142"/>
      <c r="K1452" s="183"/>
      <c r="L1452" s="7" t="str">
        <f t="shared" si="91"/>
        <v/>
      </c>
      <c r="M1452" s="7" t="str">
        <f t="shared" si="92"/>
        <v/>
      </c>
      <c r="N1452" s="7" t="str">
        <f>Cartilha_GLOBAL!N1452</f>
        <v/>
      </c>
      <c r="O1452" s="144"/>
      <c r="Q1452" s="151"/>
      <c r="R1452" s="152">
        <v>0</v>
      </c>
      <c r="T1452" s="153">
        <f>IF(Cartilha_GLOBAL!R1452=0,0,IF(Cartilha_GLOBAL!R1452&gt;0,"c","b"))</f>
        <v>0</v>
      </c>
    </row>
    <row r="1453" ht="22.5" hidden="1" spans="1:20">
      <c r="A1453" s="158">
        <f>Cartilha_GLOBAL!A1453</f>
        <v>101971</v>
      </c>
      <c r="B1453" s="94" t="str">
        <f>Cartilha_GLOBAL!B1453</f>
        <v>SINAPI</v>
      </c>
      <c r="C1453" s="104" t="str">
        <f>Cartilha_GLOBAL!C1453</f>
        <v>FABRICAÇÃO DE FÔRMA PARA ESCADAS, COM 2 LANCES EM "U" E LAJE PLANA, EM CHAPA DE MADEIRA COMPENSADA RESINADA, E= 17 MM. AF_11/2020</v>
      </c>
      <c r="D1453" s="94" t="str">
        <f>Cartilha_GLOBAL!D1453</f>
        <v>M2</v>
      </c>
      <c r="E1453" s="105">
        <f>Cartilha_GLOBAL!$E1453</f>
        <v>140.69</v>
      </c>
      <c r="F1453" s="182">
        <f>Cartilha_GLOBAL!$F1453</f>
        <v>172.68</v>
      </c>
      <c r="G1453" s="108"/>
      <c r="H1453" s="107">
        <f t="shared" si="89"/>
        <v>0</v>
      </c>
      <c r="I1453" s="143">
        <f t="shared" si="90"/>
        <v>0</v>
      </c>
      <c r="J1453" s="142"/>
      <c r="K1453" s="183"/>
      <c r="L1453" s="7" t="str">
        <f t="shared" si="91"/>
        <v/>
      </c>
      <c r="M1453" s="7" t="str">
        <f t="shared" si="92"/>
        <v/>
      </c>
      <c r="N1453" s="7" t="str">
        <f>Cartilha_GLOBAL!N1453</f>
        <v/>
      </c>
      <c r="O1453" s="144"/>
      <c r="Q1453" s="151"/>
      <c r="R1453" s="152">
        <v>0</v>
      </c>
      <c r="T1453" s="153">
        <f>IF(Cartilha_GLOBAL!R1453=0,0,IF(Cartilha_GLOBAL!R1453&gt;0,"c","b"))</f>
        <v>0</v>
      </c>
    </row>
    <row r="1454" ht="22.5" hidden="1" spans="1:20">
      <c r="A1454" s="158">
        <f>Cartilha_GLOBAL!A1454</f>
        <v>101973</v>
      </c>
      <c r="B1454" s="94" t="str">
        <f>Cartilha_GLOBAL!B1454</f>
        <v>SINAPI</v>
      </c>
      <c r="C1454" s="104" t="str">
        <f>Cartilha_GLOBAL!C1454</f>
        <v>FABRICAÇÃO DE FÔRMA PARA ESCADAS, COM 2 LANCES EM "U" E LAJE PLANA, EM MADEIRA SERRADA, E=25 MM. AF_11/2020</v>
      </c>
      <c r="D1454" s="94" t="str">
        <f>Cartilha_GLOBAL!D1454</f>
        <v>M2</v>
      </c>
      <c r="E1454" s="105">
        <f>Cartilha_GLOBAL!$E1454</f>
        <v>258.47</v>
      </c>
      <c r="F1454" s="182">
        <f>Cartilha_GLOBAL!$F1454</f>
        <v>317.25</v>
      </c>
      <c r="G1454" s="108"/>
      <c r="H1454" s="107">
        <f t="shared" si="89"/>
        <v>0</v>
      </c>
      <c r="I1454" s="143">
        <f t="shared" si="90"/>
        <v>0</v>
      </c>
      <c r="J1454" s="142"/>
      <c r="K1454" s="183"/>
      <c r="L1454" s="7" t="str">
        <f t="shared" si="91"/>
        <v/>
      </c>
      <c r="M1454" s="7" t="str">
        <f t="shared" si="92"/>
        <v/>
      </c>
      <c r="N1454" s="7" t="str">
        <f>Cartilha_GLOBAL!N1454</f>
        <v/>
      </c>
      <c r="O1454" s="144"/>
      <c r="Q1454" s="151"/>
      <c r="R1454" s="152">
        <v>0</v>
      </c>
      <c r="T1454" s="153">
        <f>IF(Cartilha_GLOBAL!R1454=0,0,IF(Cartilha_GLOBAL!R1454&gt;0,"c","b"))</f>
        <v>0</v>
      </c>
    </row>
    <row r="1455" ht="22.5" hidden="1" spans="1:20">
      <c r="A1455" s="158">
        <f>Cartilha_GLOBAL!A1455</f>
        <v>101974</v>
      </c>
      <c r="B1455" s="94" t="str">
        <f>Cartilha_GLOBAL!B1455</f>
        <v>SINAPI</v>
      </c>
      <c r="C1455" s="104" t="str">
        <f>Cartilha_GLOBAL!C1455</f>
        <v>MONTAGEM E DESMONTAGEM DE FÔRMA PARA ESCADAS, COM 2 LANCES EM "U" E LAJE PLANA, EM MADEIRA SERRADA, 1 UTILIZAÇÃO. AF_11/2020</v>
      </c>
      <c r="D1455" s="94" t="str">
        <f>Cartilha_GLOBAL!D1455</f>
        <v>M2</v>
      </c>
      <c r="E1455" s="105">
        <f>Cartilha_GLOBAL!$E1455</f>
        <v>568.2</v>
      </c>
      <c r="F1455" s="182">
        <f>Cartilha_GLOBAL!$F1455</f>
        <v>697.41</v>
      </c>
      <c r="G1455" s="108"/>
      <c r="H1455" s="107">
        <f t="shared" si="89"/>
        <v>0</v>
      </c>
      <c r="I1455" s="143">
        <f t="shared" si="90"/>
        <v>0</v>
      </c>
      <c r="J1455" s="142"/>
      <c r="K1455" s="183"/>
      <c r="L1455" s="7" t="str">
        <f t="shared" si="91"/>
        <v/>
      </c>
      <c r="M1455" s="7" t="str">
        <f t="shared" si="92"/>
        <v/>
      </c>
      <c r="N1455" s="7" t="str">
        <f>Cartilha_GLOBAL!N1455</f>
        <v/>
      </c>
      <c r="O1455" s="144"/>
      <c r="Q1455" s="151"/>
      <c r="R1455" s="152">
        <v>0</v>
      </c>
      <c r="T1455" s="153">
        <f>IF(Cartilha_GLOBAL!R1455=0,0,IF(Cartilha_GLOBAL!R1455&gt;0,"c","b"))</f>
        <v>0</v>
      </c>
    </row>
    <row r="1456" ht="22.5" hidden="1" spans="1:20">
      <c r="A1456" s="158">
        <f>Cartilha_GLOBAL!A1456</f>
        <v>101975</v>
      </c>
      <c r="B1456" s="94" t="str">
        <f>Cartilha_GLOBAL!B1456</f>
        <v>SINAPI</v>
      </c>
      <c r="C1456" s="104" t="str">
        <f>Cartilha_GLOBAL!C1456</f>
        <v>MONTAGEM E DESMONTAGEM DE FÔRMA PARA ESCADAS, COM 2 LANCES EM "U"  E LAJE PLANA, EM MADEIRA SERRADA, 2 UTILIZAÇÕES. AF_11/2020</v>
      </c>
      <c r="D1456" s="94" t="str">
        <f>Cartilha_GLOBAL!D1456</f>
        <v>M2</v>
      </c>
      <c r="E1456" s="105">
        <f>Cartilha_GLOBAL!$E1456</f>
        <v>482.6</v>
      </c>
      <c r="F1456" s="182">
        <f>Cartilha_GLOBAL!$F1456</f>
        <v>592.34</v>
      </c>
      <c r="G1456" s="108"/>
      <c r="H1456" s="107">
        <f t="shared" si="89"/>
        <v>0</v>
      </c>
      <c r="I1456" s="143">
        <f t="shared" si="90"/>
        <v>0</v>
      </c>
      <c r="J1456" s="142"/>
      <c r="K1456" s="183"/>
      <c r="L1456" s="7" t="str">
        <f t="shared" si="91"/>
        <v/>
      </c>
      <c r="M1456" s="7" t="str">
        <f t="shared" si="92"/>
        <v/>
      </c>
      <c r="N1456" s="7" t="str">
        <f>Cartilha_GLOBAL!N1456</f>
        <v/>
      </c>
      <c r="O1456" s="144"/>
      <c r="Q1456" s="151"/>
      <c r="R1456" s="152">
        <v>0</v>
      </c>
      <c r="T1456" s="153">
        <f>IF(Cartilha_GLOBAL!R1456=0,0,IF(Cartilha_GLOBAL!R1456&gt;0,"c","b"))</f>
        <v>0</v>
      </c>
    </row>
    <row r="1457" ht="22.5" hidden="1" spans="1:20">
      <c r="A1457" s="158">
        <f>Cartilha_GLOBAL!A1457</f>
        <v>101977</v>
      </c>
      <c r="B1457" s="94" t="str">
        <f>Cartilha_GLOBAL!B1457</f>
        <v>SINAPI</v>
      </c>
      <c r="C1457" s="104" t="str">
        <f>Cartilha_GLOBAL!C1457</f>
        <v>MONTAGEM E DESMONTAGEM DE FÔRMA PARA ESCADAS, COM 2 LANCES EM "U" E LAJE PLANA, EM CHAPA DE MADEIRA COMPENSADA RESINADA, 2 UTILIZAÇÕES. AF_11/2020</v>
      </c>
      <c r="D1457" s="94" t="str">
        <f>Cartilha_GLOBAL!D1457</f>
        <v>M2</v>
      </c>
      <c r="E1457" s="105">
        <f>Cartilha_GLOBAL!$E1457</f>
        <v>307.43</v>
      </c>
      <c r="F1457" s="182">
        <f>Cartilha_GLOBAL!$F1457</f>
        <v>377.34</v>
      </c>
      <c r="G1457" s="108"/>
      <c r="H1457" s="107">
        <f t="shared" si="89"/>
        <v>0</v>
      </c>
      <c r="I1457" s="143">
        <f t="shared" si="90"/>
        <v>0</v>
      </c>
      <c r="J1457" s="142"/>
      <c r="K1457" s="183"/>
      <c r="L1457" s="7" t="str">
        <f t="shared" si="91"/>
        <v/>
      </c>
      <c r="M1457" s="7" t="str">
        <f t="shared" si="92"/>
        <v/>
      </c>
      <c r="N1457" s="7" t="str">
        <f>Cartilha_GLOBAL!N1457</f>
        <v/>
      </c>
      <c r="O1457" s="144"/>
      <c r="Q1457" s="151"/>
      <c r="R1457" s="152">
        <v>0</v>
      </c>
      <c r="T1457" s="153">
        <f>IF(Cartilha_GLOBAL!R1457=0,0,IF(Cartilha_GLOBAL!R1457&gt;0,"c","b"))</f>
        <v>0</v>
      </c>
    </row>
    <row r="1458" ht="22.5" hidden="1" spans="1:20">
      <c r="A1458" s="158">
        <f>Cartilha_GLOBAL!A1458</f>
        <v>101980</v>
      </c>
      <c r="B1458" s="94" t="str">
        <f>Cartilha_GLOBAL!B1458</f>
        <v>SINAPI</v>
      </c>
      <c r="C1458" s="104" t="str">
        <f>Cartilha_GLOBAL!C1458</f>
        <v>MONTAGEM E DESMONTAGEM DE FÔRMA PARA ESCADAS, COM 2 LANCES EM "U" E LAJE PLANA, EM CHAPA DE MADEIRA COMPENSADA RESINADA, 4 UTILIZAÇÕES. AF_11/2020</v>
      </c>
      <c r="D1458" s="94" t="str">
        <f>Cartilha_GLOBAL!D1458</f>
        <v>M2</v>
      </c>
      <c r="E1458" s="105">
        <f>Cartilha_GLOBAL!$E1458</f>
        <v>272.49</v>
      </c>
      <c r="F1458" s="182">
        <f>Cartilha_GLOBAL!$F1458</f>
        <v>334.45</v>
      </c>
      <c r="G1458" s="108"/>
      <c r="H1458" s="107">
        <f t="shared" si="89"/>
        <v>0</v>
      </c>
      <c r="I1458" s="143">
        <f t="shared" si="90"/>
        <v>0</v>
      </c>
      <c r="J1458" s="142"/>
      <c r="K1458" s="183"/>
      <c r="L1458" s="7" t="str">
        <f t="shared" si="91"/>
        <v/>
      </c>
      <c r="M1458" s="7" t="str">
        <f t="shared" si="92"/>
        <v/>
      </c>
      <c r="N1458" s="7" t="str">
        <f>Cartilha_GLOBAL!N1458</f>
        <v/>
      </c>
      <c r="O1458" s="144"/>
      <c r="Q1458" s="151"/>
      <c r="R1458" s="152">
        <v>0</v>
      </c>
      <c r="T1458" s="153">
        <f>IF(Cartilha_GLOBAL!R1458=0,0,IF(Cartilha_GLOBAL!R1458&gt;0,"c","b"))</f>
        <v>0</v>
      </c>
    </row>
    <row r="1459" ht="22.5" hidden="1" spans="1:20">
      <c r="A1459" s="158">
        <f>Cartilha_GLOBAL!A1459</f>
        <v>101981</v>
      </c>
      <c r="B1459" s="94" t="str">
        <f>Cartilha_GLOBAL!B1459</f>
        <v>SINAPI</v>
      </c>
      <c r="C1459" s="104" t="str">
        <f>Cartilha_GLOBAL!C1459</f>
        <v>MONTAGEM E DESMONTAGEM DE FÔRMA PARA ESCADAS, COM 2 LANCES EM "U" E LAJE PLANA, EM CHAPA DE MADEIRA COMPENSADA PLASTIFICADA, 6 UTILIZAÇÕES. AF_11/2020</v>
      </c>
      <c r="D1459" s="94" t="str">
        <f>Cartilha_GLOBAL!D1459</f>
        <v>M2</v>
      </c>
      <c r="E1459" s="105">
        <f>Cartilha_GLOBAL!$E1459</f>
        <v>233.81</v>
      </c>
      <c r="F1459" s="182">
        <f>Cartilha_GLOBAL!$F1459</f>
        <v>286.98</v>
      </c>
      <c r="G1459" s="108"/>
      <c r="H1459" s="107">
        <f t="shared" si="89"/>
        <v>0</v>
      </c>
      <c r="I1459" s="143">
        <f t="shared" si="90"/>
        <v>0</v>
      </c>
      <c r="J1459" s="142"/>
      <c r="K1459" s="183"/>
      <c r="L1459" s="7" t="str">
        <f t="shared" si="91"/>
        <v/>
      </c>
      <c r="M1459" s="7" t="str">
        <f t="shared" si="92"/>
        <v/>
      </c>
      <c r="N1459" s="7" t="str">
        <f>Cartilha_GLOBAL!N1459</f>
        <v/>
      </c>
      <c r="O1459" s="144"/>
      <c r="Q1459" s="151"/>
      <c r="R1459" s="152">
        <v>0</v>
      </c>
      <c r="T1459" s="153">
        <f>IF(Cartilha_GLOBAL!R1459=0,0,IF(Cartilha_GLOBAL!R1459&gt;0,"c","b"))</f>
        <v>0</v>
      </c>
    </row>
    <row r="1460" ht="22.5" hidden="1" spans="1:20">
      <c r="A1460" s="158">
        <f>Cartilha_GLOBAL!A1460</f>
        <v>101982</v>
      </c>
      <c r="B1460" s="94" t="str">
        <f>Cartilha_GLOBAL!B1460</f>
        <v>SINAPI</v>
      </c>
      <c r="C1460" s="104" t="str">
        <f>Cartilha_GLOBAL!C1460</f>
        <v>MONTAGEM E DESMONTAGEM DE FÔRMA PARA ESCADAS, COM 2 LANCES EM "U" E LAJE PLANA, EM CHAPA DE MADEIRA COMPENSADA PLASTIFICADA, 8 UTILIZAÇÕES. AF_11/2020</v>
      </c>
      <c r="D1460" s="94" t="str">
        <f>Cartilha_GLOBAL!D1460</f>
        <v>M2</v>
      </c>
      <c r="E1460" s="105">
        <f>Cartilha_GLOBAL!$E1460</f>
        <v>207.58</v>
      </c>
      <c r="F1460" s="182">
        <f>Cartilha_GLOBAL!$F1460</f>
        <v>254.78</v>
      </c>
      <c r="G1460" s="108"/>
      <c r="H1460" s="107">
        <f t="shared" si="89"/>
        <v>0</v>
      </c>
      <c r="I1460" s="143">
        <f t="shared" si="90"/>
        <v>0</v>
      </c>
      <c r="J1460" s="142"/>
      <c r="K1460" s="183"/>
      <c r="L1460" s="7" t="str">
        <f t="shared" si="91"/>
        <v/>
      </c>
      <c r="M1460" s="7" t="str">
        <f t="shared" si="92"/>
        <v/>
      </c>
      <c r="N1460" s="7" t="str">
        <f>Cartilha_GLOBAL!N1460</f>
        <v/>
      </c>
      <c r="O1460" s="144"/>
      <c r="Q1460" s="151"/>
      <c r="R1460" s="152">
        <v>0</v>
      </c>
      <c r="T1460" s="153">
        <f>IF(Cartilha_GLOBAL!R1460=0,0,IF(Cartilha_GLOBAL!R1460&gt;0,"c","b"))</f>
        <v>0</v>
      </c>
    </row>
    <row r="1461" ht="22.5" hidden="1" spans="1:20">
      <c r="A1461" s="158">
        <f>Cartilha_GLOBAL!A1461</f>
        <v>101983</v>
      </c>
      <c r="B1461" s="94" t="str">
        <f>Cartilha_GLOBAL!B1461</f>
        <v>SINAPI</v>
      </c>
      <c r="C1461" s="104" t="str">
        <f>Cartilha_GLOBAL!C1461</f>
        <v>MONTAGEM E DESMONTAGEM DE FÔRMA PARA ESCADAS, COM 2 LANCES EM "U" E LAJE PLANA, EM CHAPA DE MADEIRA COMPENSADA PLASTIFICADA, 10 UTILIZAÇÕES. AF_11/2020</v>
      </c>
      <c r="D1461" s="94" t="str">
        <f>Cartilha_GLOBAL!D1461</f>
        <v>M2</v>
      </c>
      <c r="E1461" s="105">
        <f>Cartilha_GLOBAL!$E1461</f>
        <v>191.14</v>
      </c>
      <c r="F1461" s="182">
        <f>Cartilha_GLOBAL!$F1461</f>
        <v>234.61</v>
      </c>
      <c r="G1461" s="108"/>
      <c r="H1461" s="107">
        <f t="shared" si="89"/>
        <v>0</v>
      </c>
      <c r="I1461" s="143">
        <f t="shared" si="90"/>
        <v>0</v>
      </c>
      <c r="J1461" s="142"/>
      <c r="K1461" s="183"/>
      <c r="L1461" s="7" t="str">
        <f t="shared" si="91"/>
        <v/>
      </c>
      <c r="M1461" s="7" t="str">
        <f t="shared" si="92"/>
        <v/>
      </c>
      <c r="N1461" s="7" t="str">
        <f>Cartilha_GLOBAL!N1461</f>
        <v/>
      </c>
      <c r="O1461" s="144"/>
      <c r="Q1461" s="151"/>
      <c r="R1461" s="152">
        <v>0</v>
      </c>
      <c r="T1461" s="153">
        <f>IF(Cartilha_GLOBAL!R1461=0,0,IF(Cartilha_GLOBAL!R1461&gt;0,"c","b"))</f>
        <v>0</v>
      </c>
    </row>
    <row r="1462" ht="22.5" hidden="1" spans="1:20">
      <c r="A1462" s="158">
        <f>Cartilha_GLOBAL!A1462</f>
        <v>101985</v>
      </c>
      <c r="B1462" s="94" t="str">
        <f>Cartilha_GLOBAL!B1462</f>
        <v>SINAPI</v>
      </c>
      <c r="C1462" s="104" t="str">
        <f>Cartilha_GLOBAL!C1462</f>
        <v>FABRICAÇÃO DE FÔRMA PARA ESCADAS, COM 2 LANCES EM "U" E LAJE CASCATA, EM CHAPA DE MADEIRA COMPENSADA PLASTIFICADA, E=18 MM. AF_11/2020</v>
      </c>
      <c r="D1462" s="94" t="str">
        <f>Cartilha_GLOBAL!D1462</f>
        <v>M2</v>
      </c>
      <c r="E1462" s="105">
        <f>Cartilha_GLOBAL!$E1462</f>
        <v>192.04</v>
      </c>
      <c r="F1462" s="182">
        <f>Cartilha_GLOBAL!$F1462</f>
        <v>235.71</v>
      </c>
      <c r="G1462" s="108"/>
      <c r="H1462" s="107">
        <f t="shared" si="89"/>
        <v>0</v>
      </c>
      <c r="I1462" s="143">
        <f t="shared" si="90"/>
        <v>0</v>
      </c>
      <c r="J1462" s="142"/>
      <c r="K1462" s="183"/>
      <c r="L1462" s="7" t="str">
        <f t="shared" si="91"/>
        <v/>
      </c>
      <c r="M1462" s="7" t="str">
        <f t="shared" si="92"/>
        <v/>
      </c>
      <c r="N1462" s="7" t="str">
        <f>Cartilha_GLOBAL!N1462</f>
        <v/>
      </c>
      <c r="O1462" s="144"/>
      <c r="Q1462" s="151"/>
      <c r="R1462" s="152">
        <v>0</v>
      </c>
      <c r="T1462" s="153">
        <f>IF(Cartilha_GLOBAL!R1462=0,0,IF(Cartilha_GLOBAL!R1462&gt;0,"c","b"))</f>
        <v>0</v>
      </c>
    </row>
    <row r="1463" ht="22.5" hidden="1" spans="1:20">
      <c r="A1463" s="158">
        <f>Cartilha_GLOBAL!A1463</f>
        <v>101986</v>
      </c>
      <c r="B1463" s="94" t="str">
        <f>Cartilha_GLOBAL!B1463</f>
        <v>SINAPI</v>
      </c>
      <c r="C1463" s="104" t="str">
        <f>Cartilha_GLOBAL!C1463</f>
        <v>FABRICAÇÃO DE FÔRMA PARA ESCADAS, COM 2 LANCES EM "U" E LAJE CASCATA, EM CHAPA DE MADEIRA COMPENSADA RESINADA, E= 17 MM. AF_11/2020</v>
      </c>
      <c r="D1463" s="94" t="str">
        <f>Cartilha_GLOBAL!D1463</f>
        <v>M2</v>
      </c>
      <c r="E1463" s="105">
        <f>Cartilha_GLOBAL!$E1463</f>
        <v>142</v>
      </c>
      <c r="F1463" s="182">
        <f>Cartilha_GLOBAL!$F1463</f>
        <v>174.29</v>
      </c>
      <c r="G1463" s="108"/>
      <c r="H1463" s="107">
        <f t="shared" si="89"/>
        <v>0</v>
      </c>
      <c r="I1463" s="143">
        <f t="shared" si="90"/>
        <v>0</v>
      </c>
      <c r="J1463" s="142"/>
      <c r="K1463" s="183"/>
      <c r="L1463" s="7" t="str">
        <f t="shared" si="91"/>
        <v/>
      </c>
      <c r="M1463" s="7" t="str">
        <f t="shared" si="92"/>
        <v/>
      </c>
      <c r="N1463" s="7" t="str">
        <f>Cartilha_GLOBAL!N1463</f>
        <v/>
      </c>
      <c r="O1463" s="144"/>
      <c r="Q1463" s="151"/>
      <c r="R1463" s="152">
        <v>0</v>
      </c>
      <c r="T1463" s="153">
        <f>IF(Cartilha_GLOBAL!R1463=0,0,IF(Cartilha_GLOBAL!R1463&gt;0,"c","b"))</f>
        <v>0</v>
      </c>
    </row>
    <row r="1464" ht="22.5" hidden="1" spans="1:20">
      <c r="A1464" s="158">
        <f>Cartilha_GLOBAL!A1464</f>
        <v>101987</v>
      </c>
      <c r="B1464" s="94" t="str">
        <f>Cartilha_GLOBAL!B1464</f>
        <v>SINAPI</v>
      </c>
      <c r="C1464" s="104" t="str">
        <f>Cartilha_GLOBAL!C1464</f>
        <v>FABRICAÇÃO DE FÔRMA PARA ESCADAS, COM 2 LANCES EM "U" E LAJE CASCATA, EM MADEIRA SERRADA, E=25 MM. AF_11/2020</v>
      </c>
      <c r="D1464" s="94" t="str">
        <f>Cartilha_GLOBAL!D1464</f>
        <v>M2</v>
      </c>
      <c r="E1464" s="105">
        <f>Cartilha_GLOBAL!$E1464</f>
        <v>308.69</v>
      </c>
      <c r="F1464" s="182">
        <f>Cartilha_GLOBAL!$F1464</f>
        <v>378.89</v>
      </c>
      <c r="G1464" s="108"/>
      <c r="H1464" s="107">
        <f t="shared" si="89"/>
        <v>0</v>
      </c>
      <c r="I1464" s="143">
        <f t="shared" si="90"/>
        <v>0</v>
      </c>
      <c r="J1464" s="142"/>
      <c r="K1464" s="183"/>
      <c r="L1464" s="7" t="str">
        <f t="shared" si="91"/>
        <v/>
      </c>
      <c r="M1464" s="7" t="str">
        <f t="shared" si="92"/>
        <v/>
      </c>
      <c r="N1464" s="7" t="str">
        <f>Cartilha_GLOBAL!N1464</f>
        <v/>
      </c>
      <c r="O1464" s="144"/>
      <c r="Q1464" s="151"/>
      <c r="R1464" s="152">
        <v>0</v>
      </c>
      <c r="T1464" s="153">
        <f>IF(Cartilha_GLOBAL!R1464=0,0,IF(Cartilha_GLOBAL!R1464&gt;0,"c","b"))</f>
        <v>0</v>
      </c>
    </row>
    <row r="1465" ht="22.5" hidden="1" spans="1:20">
      <c r="A1465" s="158">
        <f>Cartilha_GLOBAL!A1465</f>
        <v>101988</v>
      </c>
      <c r="B1465" s="94" t="str">
        <f>Cartilha_GLOBAL!B1465</f>
        <v>SINAPI</v>
      </c>
      <c r="C1465" s="104" t="str">
        <f>Cartilha_GLOBAL!C1465</f>
        <v>FABRICAÇÃO DE FÔRMA PARA ESCADAS, COM 2 LANCES EM "L" E LAJE PLANA, EM CHAPA DE MADEIRA COMPENSADA PLASTIFICADA, E=18 MM. AF_11/2020</v>
      </c>
      <c r="D1465" s="94" t="str">
        <f>Cartilha_GLOBAL!D1465</f>
        <v>M2</v>
      </c>
      <c r="E1465" s="105">
        <f>Cartilha_GLOBAL!$E1465</f>
        <v>188.13</v>
      </c>
      <c r="F1465" s="182">
        <f>Cartilha_GLOBAL!$F1465</f>
        <v>230.91</v>
      </c>
      <c r="G1465" s="108"/>
      <c r="H1465" s="107">
        <f t="shared" si="89"/>
        <v>0</v>
      </c>
      <c r="I1465" s="143">
        <f t="shared" si="90"/>
        <v>0</v>
      </c>
      <c r="J1465" s="142"/>
      <c r="K1465" s="183"/>
      <c r="L1465" s="7" t="str">
        <f t="shared" si="91"/>
        <v/>
      </c>
      <c r="M1465" s="7" t="str">
        <f t="shared" si="92"/>
        <v/>
      </c>
      <c r="N1465" s="7" t="str">
        <f>Cartilha_GLOBAL!N1465</f>
        <v/>
      </c>
      <c r="O1465" s="144"/>
      <c r="Q1465" s="151"/>
      <c r="R1465" s="152">
        <v>0</v>
      </c>
      <c r="T1465" s="153">
        <f>IF(Cartilha_GLOBAL!R1465=0,0,IF(Cartilha_GLOBAL!R1465&gt;0,"c","b"))</f>
        <v>0</v>
      </c>
    </row>
    <row r="1466" ht="22.5" hidden="1" spans="1:20">
      <c r="A1466" s="158">
        <f>Cartilha_GLOBAL!A1466</f>
        <v>101989</v>
      </c>
      <c r="B1466" s="94" t="str">
        <f>Cartilha_GLOBAL!B1466</f>
        <v>SINAPI</v>
      </c>
      <c r="C1466" s="104" t="str">
        <f>Cartilha_GLOBAL!C1466</f>
        <v>FABRICAÇÃO DE FÔRMA PARA ESCADAS, COM 2 LANCES EM "L" E LAJE PLANA, EM CHAPA DE MADEIRA COMPENSADA RESINADA, E= 17 MM. AF_11/2020</v>
      </c>
      <c r="D1466" s="94" t="str">
        <f>Cartilha_GLOBAL!D1466</f>
        <v>M2</v>
      </c>
      <c r="E1466" s="105">
        <f>Cartilha_GLOBAL!$E1466</f>
        <v>149.27</v>
      </c>
      <c r="F1466" s="182">
        <f>Cartilha_GLOBAL!$F1466</f>
        <v>183.21</v>
      </c>
      <c r="G1466" s="108"/>
      <c r="H1466" s="107">
        <f t="shared" si="89"/>
        <v>0</v>
      </c>
      <c r="I1466" s="143">
        <f t="shared" si="90"/>
        <v>0</v>
      </c>
      <c r="J1466" s="142"/>
      <c r="K1466" s="183"/>
      <c r="L1466" s="7" t="str">
        <f t="shared" si="91"/>
        <v/>
      </c>
      <c r="M1466" s="7" t="str">
        <f t="shared" si="92"/>
        <v/>
      </c>
      <c r="N1466" s="7" t="str">
        <f>Cartilha_GLOBAL!N1466</f>
        <v/>
      </c>
      <c r="O1466" s="144"/>
      <c r="Q1466" s="151"/>
      <c r="R1466" s="152">
        <v>0</v>
      </c>
      <c r="T1466" s="153">
        <f>IF(Cartilha_GLOBAL!R1466=0,0,IF(Cartilha_GLOBAL!R1466&gt;0,"c","b"))</f>
        <v>0</v>
      </c>
    </row>
    <row r="1467" ht="22.5" hidden="1" spans="1:20">
      <c r="A1467" s="158">
        <f>Cartilha_GLOBAL!A1467</f>
        <v>101990</v>
      </c>
      <c r="B1467" s="94" t="str">
        <f>Cartilha_GLOBAL!B1467</f>
        <v>SINAPI</v>
      </c>
      <c r="C1467" s="104" t="str">
        <f>Cartilha_GLOBAL!C1467</f>
        <v>FABRICAÇÃO DE FÔRMA PARA ESCADAS, COM 2 LANCES EM "L" E LAJE PLANA, EM MADEIRA SERRADA, E=25 MM. AF_11/2020</v>
      </c>
      <c r="D1467" s="94" t="str">
        <f>Cartilha_GLOBAL!D1467</f>
        <v>M2</v>
      </c>
      <c r="E1467" s="105">
        <f>Cartilha_GLOBAL!$E1467</f>
        <v>278.38</v>
      </c>
      <c r="F1467" s="182">
        <f>Cartilha_GLOBAL!$F1467</f>
        <v>341.68</v>
      </c>
      <c r="G1467" s="108"/>
      <c r="H1467" s="107">
        <f t="shared" si="89"/>
        <v>0</v>
      </c>
      <c r="I1467" s="143">
        <f t="shared" si="90"/>
        <v>0</v>
      </c>
      <c r="J1467" s="142"/>
      <c r="K1467" s="183"/>
      <c r="L1467" s="7" t="str">
        <f t="shared" si="91"/>
        <v/>
      </c>
      <c r="M1467" s="7" t="str">
        <f t="shared" si="92"/>
        <v/>
      </c>
      <c r="N1467" s="7" t="str">
        <f>Cartilha_GLOBAL!N1467</f>
        <v/>
      </c>
      <c r="O1467" s="144"/>
      <c r="Q1467" s="151"/>
      <c r="R1467" s="152">
        <v>0</v>
      </c>
      <c r="T1467" s="153">
        <f>IF(Cartilha_GLOBAL!R1467=0,0,IF(Cartilha_GLOBAL!R1467&gt;0,"c","b"))</f>
        <v>0</v>
      </c>
    </row>
    <row r="1468" ht="22.5" hidden="1" spans="1:20">
      <c r="A1468" s="158">
        <f>Cartilha_GLOBAL!A1468</f>
        <v>101991</v>
      </c>
      <c r="B1468" s="94" t="str">
        <f>Cartilha_GLOBAL!B1468</f>
        <v>SINAPI</v>
      </c>
      <c r="C1468" s="104" t="str">
        <f>Cartilha_GLOBAL!C1468</f>
        <v>FABRICAÇÃO DE FÔRMA PARA ESCADAS, COM 2 LANCES EM "L" E LAJE CASCATA, EM CHAPA DE MADEIRA COMPENSADA PLASTIFICADA, E=18 MM. AF_11/2020</v>
      </c>
      <c r="D1468" s="94" t="str">
        <f>Cartilha_GLOBAL!D1468</f>
        <v>M2</v>
      </c>
      <c r="E1468" s="105">
        <f>Cartilha_GLOBAL!$E1468</f>
        <v>193.42</v>
      </c>
      <c r="F1468" s="182">
        <f>Cartilha_GLOBAL!$F1468</f>
        <v>237.4</v>
      </c>
      <c r="G1468" s="108"/>
      <c r="H1468" s="107">
        <f t="shared" si="89"/>
        <v>0</v>
      </c>
      <c r="I1468" s="143">
        <f t="shared" si="90"/>
        <v>0</v>
      </c>
      <c r="J1468" s="142"/>
      <c r="K1468" s="183"/>
      <c r="L1468" s="7" t="str">
        <f t="shared" si="91"/>
        <v/>
      </c>
      <c r="M1468" s="7" t="str">
        <f t="shared" si="92"/>
        <v/>
      </c>
      <c r="N1468" s="7" t="str">
        <f>Cartilha_GLOBAL!N1468</f>
        <v/>
      </c>
      <c r="O1468" s="144"/>
      <c r="Q1468" s="151"/>
      <c r="R1468" s="152">
        <v>0</v>
      </c>
      <c r="T1468" s="153">
        <f>IF(Cartilha_GLOBAL!R1468=0,0,IF(Cartilha_GLOBAL!R1468&gt;0,"c","b"))</f>
        <v>0</v>
      </c>
    </row>
    <row r="1469" ht="22.5" hidden="1" spans="1:20">
      <c r="A1469" s="158">
        <f>Cartilha_GLOBAL!A1469</f>
        <v>101992</v>
      </c>
      <c r="B1469" s="94" t="str">
        <f>Cartilha_GLOBAL!B1469</f>
        <v>SINAPI</v>
      </c>
      <c r="C1469" s="104" t="str">
        <f>Cartilha_GLOBAL!C1469</f>
        <v>FABRICAÇÃO DE FÔRMA PARA ESCADAS, COM 2 LANCES EM "L" E LAJE CASCATA, EM CHAPA DE MADEIRA COMPENSADA RESINADA, E= 17 MM. AF_11/2020</v>
      </c>
      <c r="D1469" s="94" t="str">
        <f>Cartilha_GLOBAL!D1469</f>
        <v>M2</v>
      </c>
      <c r="E1469" s="105">
        <f>Cartilha_GLOBAL!$E1469</f>
        <v>145.59</v>
      </c>
      <c r="F1469" s="182">
        <f>Cartilha_GLOBAL!$F1469</f>
        <v>178.7</v>
      </c>
      <c r="G1469" s="108"/>
      <c r="H1469" s="107">
        <f t="shared" si="89"/>
        <v>0</v>
      </c>
      <c r="I1469" s="143">
        <f t="shared" si="90"/>
        <v>0</v>
      </c>
      <c r="J1469" s="142"/>
      <c r="K1469" s="183"/>
      <c r="L1469" s="7" t="str">
        <f t="shared" si="91"/>
        <v/>
      </c>
      <c r="M1469" s="7" t="str">
        <f t="shared" si="92"/>
        <v/>
      </c>
      <c r="N1469" s="7" t="str">
        <f>Cartilha_GLOBAL!N1469</f>
        <v/>
      </c>
      <c r="O1469" s="144"/>
      <c r="Q1469" s="151"/>
      <c r="R1469" s="152">
        <v>0</v>
      </c>
      <c r="T1469" s="153">
        <f>IF(Cartilha_GLOBAL!R1469=0,0,IF(Cartilha_GLOBAL!R1469&gt;0,"c","b"))</f>
        <v>0</v>
      </c>
    </row>
    <row r="1470" ht="22.5" hidden="1" spans="1:20">
      <c r="A1470" s="158">
        <f>Cartilha_GLOBAL!A1470</f>
        <v>101993</v>
      </c>
      <c r="B1470" s="94" t="str">
        <f>Cartilha_GLOBAL!B1470</f>
        <v>SINAPI</v>
      </c>
      <c r="C1470" s="104" t="str">
        <f>Cartilha_GLOBAL!C1470</f>
        <v>FABRICAÇÃO DE FÔRMA PARA ESCADAS, COM 2 LANCES EM "L" E LAJE CASCATA, EM MADEIRA SERRADA, E=25 MM. AF_11/2020</v>
      </c>
      <c r="D1470" s="94" t="str">
        <f>Cartilha_GLOBAL!D1470</f>
        <v>M2</v>
      </c>
      <c r="E1470" s="105">
        <f>Cartilha_GLOBAL!$E1470</f>
        <v>363.74</v>
      </c>
      <c r="F1470" s="182">
        <f>Cartilha_GLOBAL!$F1470</f>
        <v>446.45</v>
      </c>
      <c r="G1470" s="108"/>
      <c r="H1470" s="107">
        <f t="shared" si="89"/>
        <v>0</v>
      </c>
      <c r="I1470" s="143">
        <f t="shared" si="90"/>
        <v>0</v>
      </c>
      <c r="J1470" s="142"/>
      <c r="K1470" s="183"/>
      <c r="L1470" s="7" t="str">
        <f t="shared" si="91"/>
        <v/>
      </c>
      <c r="M1470" s="7" t="str">
        <f t="shared" si="92"/>
        <v/>
      </c>
      <c r="N1470" s="7" t="str">
        <f>Cartilha_GLOBAL!N1470</f>
        <v/>
      </c>
      <c r="O1470" s="144"/>
      <c r="Q1470" s="151"/>
      <c r="R1470" s="152">
        <v>0</v>
      </c>
      <c r="T1470" s="153">
        <f>IF(Cartilha_GLOBAL!R1470=0,0,IF(Cartilha_GLOBAL!R1470&gt;0,"c","b"))</f>
        <v>0</v>
      </c>
    </row>
    <row r="1471" ht="22.5" hidden="1" spans="1:20">
      <c r="A1471" s="158">
        <f>Cartilha_GLOBAL!A1471</f>
        <v>101994</v>
      </c>
      <c r="B1471" s="94" t="str">
        <f>Cartilha_GLOBAL!B1471</f>
        <v>SINAPI</v>
      </c>
      <c r="C1471" s="104" t="str">
        <f>Cartilha_GLOBAL!C1471</f>
        <v>FABRICAÇÃO DE FÔRMA PARA ESCADAS, COM 1 LANCE E LAJE PLANA, EM CHAPA DE MADEIRA COMPENSADA PLASTIFICADA, E=18 MM. AF_11/2020</v>
      </c>
      <c r="D1471" s="94" t="str">
        <f>Cartilha_GLOBAL!D1471</f>
        <v>M2</v>
      </c>
      <c r="E1471" s="105">
        <f>Cartilha_GLOBAL!$E1471</f>
        <v>198.69</v>
      </c>
      <c r="F1471" s="182">
        <f>Cartilha_GLOBAL!$F1471</f>
        <v>243.87</v>
      </c>
      <c r="G1471" s="108"/>
      <c r="H1471" s="107">
        <f t="shared" si="89"/>
        <v>0</v>
      </c>
      <c r="I1471" s="143">
        <f t="shared" si="90"/>
        <v>0</v>
      </c>
      <c r="J1471" s="142"/>
      <c r="K1471" s="183"/>
      <c r="L1471" s="7" t="str">
        <f t="shared" si="91"/>
        <v/>
      </c>
      <c r="M1471" s="7" t="str">
        <f t="shared" si="92"/>
        <v/>
      </c>
      <c r="N1471" s="7" t="str">
        <f>Cartilha_GLOBAL!N1471</f>
        <v/>
      </c>
      <c r="O1471" s="144"/>
      <c r="Q1471" s="151"/>
      <c r="R1471" s="152">
        <v>0</v>
      </c>
      <c r="T1471" s="153">
        <f>IF(Cartilha_GLOBAL!R1471=0,0,IF(Cartilha_GLOBAL!R1471&gt;0,"c","b"))</f>
        <v>0</v>
      </c>
    </row>
    <row r="1472" ht="22.5" hidden="1" spans="1:20">
      <c r="A1472" s="158">
        <f>Cartilha_GLOBAL!A1472</f>
        <v>101995</v>
      </c>
      <c r="B1472" s="94" t="str">
        <f>Cartilha_GLOBAL!B1472</f>
        <v>SINAPI</v>
      </c>
      <c r="C1472" s="104" t="str">
        <f>Cartilha_GLOBAL!C1472</f>
        <v>FABRICAÇÃO DE FÔRMA PARA ESCADAS, COM 1 LANCE E LAJE PLANA, EM CHAPA DE MADEIRA COMPENSADA RESINADA, E= 17 MM. AF_11/2020</v>
      </c>
      <c r="D1472" s="94" t="str">
        <f>Cartilha_GLOBAL!D1472</f>
        <v>M2</v>
      </c>
      <c r="E1472" s="105">
        <f>Cartilha_GLOBAL!$E1472</f>
        <v>155.07</v>
      </c>
      <c r="F1472" s="182">
        <f>Cartilha_GLOBAL!$F1472</f>
        <v>190.33</v>
      </c>
      <c r="G1472" s="108"/>
      <c r="H1472" s="107">
        <f t="shared" si="89"/>
        <v>0</v>
      </c>
      <c r="I1472" s="143">
        <f t="shared" si="90"/>
        <v>0</v>
      </c>
      <c r="J1472" s="142"/>
      <c r="K1472" s="183"/>
      <c r="L1472" s="7" t="str">
        <f t="shared" si="91"/>
        <v/>
      </c>
      <c r="M1472" s="7" t="str">
        <f t="shared" si="92"/>
        <v/>
      </c>
      <c r="N1472" s="7" t="str">
        <f>Cartilha_GLOBAL!N1472</f>
        <v/>
      </c>
      <c r="O1472" s="144"/>
      <c r="Q1472" s="151"/>
      <c r="R1472" s="152">
        <v>0</v>
      </c>
      <c r="T1472" s="153">
        <f>IF(Cartilha_GLOBAL!R1472=0,0,IF(Cartilha_GLOBAL!R1472&gt;0,"c","b"))</f>
        <v>0</v>
      </c>
    </row>
    <row r="1473" ht="22.5" hidden="1" spans="1:20">
      <c r="A1473" s="158">
        <f>Cartilha_GLOBAL!A1473</f>
        <v>101996</v>
      </c>
      <c r="B1473" s="94" t="str">
        <f>Cartilha_GLOBAL!B1473</f>
        <v>SINAPI</v>
      </c>
      <c r="C1473" s="104" t="str">
        <f>Cartilha_GLOBAL!C1473</f>
        <v>FABRICAÇÃO DE FÔRMA PARA ESCADAS, COM 1 LANCE E LAJE PLANA, EM MADEIRA SERRADA, E=25 MM. AF_11/2020</v>
      </c>
      <c r="D1473" s="94" t="str">
        <f>Cartilha_GLOBAL!D1473</f>
        <v>M2</v>
      </c>
      <c r="E1473" s="105">
        <f>Cartilha_GLOBAL!$E1473</f>
        <v>299.88</v>
      </c>
      <c r="F1473" s="182">
        <f>Cartilha_GLOBAL!$F1473</f>
        <v>368.07</v>
      </c>
      <c r="G1473" s="108"/>
      <c r="H1473" s="107">
        <f t="shared" si="89"/>
        <v>0</v>
      </c>
      <c r="I1473" s="143">
        <f t="shared" si="90"/>
        <v>0</v>
      </c>
      <c r="J1473" s="142"/>
      <c r="K1473" s="183"/>
      <c r="L1473" s="7" t="str">
        <f t="shared" si="91"/>
        <v/>
      </c>
      <c r="M1473" s="7" t="str">
        <f t="shared" si="92"/>
        <v/>
      </c>
      <c r="N1473" s="7" t="str">
        <f>Cartilha_GLOBAL!N1473</f>
        <v/>
      </c>
      <c r="O1473" s="144"/>
      <c r="Q1473" s="151"/>
      <c r="R1473" s="152">
        <v>0</v>
      </c>
      <c r="T1473" s="153">
        <f>IF(Cartilha_GLOBAL!R1473=0,0,IF(Cartilha_GLOBAL!R1473&gt;0,"c","b"))</f>
        <v>0</v>
      </c>
    </row>
    <row r="1474" ht="22.5" hidden="1" spans="1:20">
      <c r="A1474" s="158">
        <f>Cartilha_GLOBAL!A1474</f>
        <v>101997</v>
      </c>
      <c r="B1474" s="94" t="str">
        <f>Cartilha_GLOBAL!B1474</f>
        <v>SINAPI</v>
      </c>
      <c r="C1474" s="104" t="str">
        <f>Cartilha_GLOBAL!C1474</f>
        <v>FABRICAÇÃO DE FÔRMA PARA ESCADAS, COM 1 LANCE E LAJE CASCATA, EM CHAPA DE MADEIRA COMPENSADA PLASTIFICADA, E=18 MM. AF_11/2020</v>
      </c>
      <c r="D1474" s="94" t="str">
        <f>Cartilha_GLOBAL!D1474</f>
        <v>M2</v>
      </c>
      <c r="E1474" s="105">
        <f>Cartilha_GLOBAL!$E1474</f>
        <v>193.41</v>
      </c>
      <c r="F1474" s="182">
        <f>Cartilha_GLOBAL!$F1474</f>
        <v>237.39</v>
      </c>
      <c r="G1474" s="108"/>
      <c r="H1474" s="107">
        <f t="shared" si="89"/>
        <v>0</v>
      </c>
      <c r="I1474" s="143">
        <f t="shared" si="90"/>
        <v>0</v>
      </c>
      <c r="J1474" s="142"/>
      <c r="K1474" s="183"/>
      <c r="L1474" s="7" t="str">
        <f t="shared" si="91"/>
        <v/>
      </c>
      <c r="M1474" s="7" t="str">
        <f t="shared" si="92"/>
        <v/>
      </c>
      <c r="N1474" s="7" t="str">
        <f>Cartilha_GLOBAL!N1474</f>
        <v/>
      </c>
      <c r="O1474" s="144"/>
      <c r="Q1474" s="151"/>
      <c r="R1474" s="152">
        <v>0</v>
      </c>
      <c r="T1474" s="153">
        <f>IF(Cartilha_GLOBAL!R1474=0,0,IF(Cartilha_GLOBAL!R1474&gt;0,"c","b"))</f>
        <v>0</v>
      </c>
    </row>
    <row r="1475" ht="22.5" hidden="1" spans="1:20">
      <c r="A1475" s="158">
        <f>Cartilha_GLOBAL!A1475</f>
        <v>101998</v>
      </c>
      <c r="B1475" s="94" t="str">
        <f>Cartilha_GLOBAL!B1475</f>
        <v>SINAPI</v>
      </c>
      <c r="C1475" s="104" t="str">
        <f>Cartilha_GLOBAL!C1475</f>
        <v>FABRICAÇÃO DE FÔRMA PARA ESCADAS, COM 1 LANCE E LAJE CASCATA, EM CHAPA DE MADEIRA COMPENSADA RESINADA, E= 17 MM. AF_11/2020</v>
      </c>
      <c r="D1475" s="94" t="str">
        <f>Cartilha_GLOBAL!D1475</f>
        <v>M2</v>
      </c>
      <c r="E1475" s="105">
        <f>Cartilha_GLOBAL!$E1475</f>
        <v>144.49</v>
      </c>
      <c r="F1475" s="182">
        <f>Cartilha_GLOBAL!$F1475</f>
        <v>177.35</v>
      </c>
      <c r="G1475" s="108"/>
      <c r="H1475" s="107">
        <f t="shared" si="89"/>
        <v>0</v>
      </c>
      <c r="I1475" s="143">
        <f t="shared" si="90"/>
        <v>0</v>
      </c>
      <c r="J1475" s="142"/>
      <c r="K1475" s="183"/>
      <c r="L1475" s="7" t="str">
        <f t="shared" si="91"/>
        <v/>
      </c>
      <c r="M1475" s="7" t="str">
        <f t="shared" si="92"/>
        <v/>
      </c>
      <c r="N1475" s="7" t="str">
        <f>Cartilha_GLOBAL!N1475</f>
        <v/>
      </c>
      <c r="O1475" s="144"/>
      <c r="Q1475" s="151"/>
      <c r="R1475" s="152">
        <v>0</v>
      </c>
      <c r="T1475" s="153">
        <f>IF(Cartilha_GLOBAL!R1475=0,0,IF(Cartilha_GLOBAL!R1475&gt;0,"c","b"))</f>
        <v>0</v>
      </c>
    </row>
    <row r="1476" ht="22.5" hidden="1" spans="1:20">
      <c r="A1476" s="158">
        <f>Cartilha_GLOBAL!A1476</f>
        <v>101999</v>
      </c>
      <c r="B1476" s="94" t="str">
        <f>Cartilha_GLOBAL!B1476</f>
        <v>SINAPI</v>
      </c>
      <c r="C1476" s="104" t="str">
        <f>Cartilha_GLOBAL!C1476</f>
        <v>FABRICAÇÃO DE FÔRMA PARA ESCADAS, COM 1 LANCE E LAJE CASCATA, EM MADEIRA SERRADA, E=25 MM. AF_11/2020</v>
      </c>
      <c r="D1476" s="94" t="str">
        <f>Cartilha_GLOBAL!D1476</f>
        <v>M2</v>
      </c>
      <c r="E1476" s="105">
        <f>Cartilha_GLOBAL!$E1476</f>
        <v>390.38</v>
      </c>
      <c r="F1476" s="182">
        <f>Cartilha_GLOBAL!$F1476</f>
        <v>479.15</v>
      </c>
      <c r="G1476" s="108"/>
      <c r="H1476" s="107">
        <f t="shared" si="89"/>
        <v>0</v>
      </c>
      <c r="I1476" s="143">
        <f t="shared" si="90"/>
        <v>0</v>
      </c>
      <c r="J1476" s="142"/>
      <c r="K1476" s="183"/>
      <c r="L1476" s="7" t="str">
        <f t="shared" si="91"/>
        <v/>
      </c>
      <c r="M1476" s="7" t="str">
        <f t="shared" si="92"/>
        <v/>
      </c>
      <c r="N1476" s="7" t="str">
        <f>Cartilha_GLOBAL!N1476</f>
        <v/>
      </c>
      <c r="O1476" s="144"/>
      <c r="Q1476" s="151"/>
      <c r="R1476" s="152">
        <v>0</v>
      </c>
      <c r="T1476" s="153">
        <f>IF(Cartilha_GLOBAL!R1476=0,0,IF(Cartilha_GLOBAL!R1476&gt;0,"c","b"))</f>
        <v>0</v>
      </c>
    </row>
    <row r="1477" ht="22.5" hidden="1" spans="1:20">
      <c r="A1477" s="158">
        <f>Cartilha_GLOBAL!A1477</f>
        <v>102000</v>
      </c>
      <c r="B1477" s="94" t="str">
        <f>Cartilha_GLOBAL!B1477</f>
        <v>SINAPI</v>
      </c>
      <c r="C1477" s="104" t="str">
        <f>Cartilha_GLOBAL!C1477</f>
        <v>MONTAGEM E DESMONTAGEM DE FÔRMA PARA ESCADAS, COM 2 LANCES EM "U" E LAJE CASCATA, EM MADEIRA SERRADA, 1 UTILIZAÇÃO. AF_11/2020</v>
      </c>
      <c r="D1477" s="94" t="str">
        <f>Cartilha_GLOBAL!D1477</f>
        <v>M2</v>
      </c>
      <c r="E1477" s="105">
        <f>Cartilha_GLOBAL!$E1477</f>
        <v>594.39</v>
      </c>
      <c r="F1477" s="182">
        <f>Cartilha_GLOBAL!$F1477</f>
        <v>729.55</v>
      </c>
      <c r="G1477" s="108"/>
      <c r="H1477" s="107">
        <f t="shared" si="89"/>
        <v>0</v>
      </c>
      <c r="I1477" s="143">
        <f t="shared" si="90"/>
        <v>0</v>
      </c>
      <c r="J1477" s="142"/>
      <c r="K1477" s="183"/>
      <c r="L1477" s="7" t="str">
        <f t="shared" si="91"/>
        <v/>
      </c>
      <c r="M1477" s="7" t="str">
        <f t="shared" si="92"/>
        <v/>
      </c>
      <c r="N1477" s="7" t="str">
        <f>Cartilha_GLOBAL!N1477</f>
        <v/>
      </c>
      <c r="O1477" s="144"/>
      <c r="Q1477" s="151"/>
      <c r="R1477" s="152">
        <v>0</v>
      </c>
      <c r="T1477" s="153">
        <f>IF(Cartilha_GLOBAL!R1477=0,0,IF(Cartilha_GLOBAL!R1477&gt;0,"c","b"))</f>
        <v>0</v>
      </c>
    </row>
    <row r="1478" ht="22.5" hidden="1" spans="1:20">
      <c r="A1478" s="158">
        <f>Cartilha_GLOBAL!A1478</f>
        <v>102001</v>
      </c>
      <c r="B1478" s="94" t="str">
        <f>Cartilha_GLOBAL!B1478</f>
        <v>SINAPI</v>
      </c>
      <c r="C1478" s="104" t="str">
        <f>Cartilha_GLOBAL!C1478</f>
        <v>MONTAGEM E DESMONTAGEM DE FÔRMA PARA ESCADAS, COM 2 LANCES EM "U" E LAJE CASCATA, EM MADEIRA SERRADA, 2 UTILIZAÇÕES. AF_11/2020</v>
      </c>
      <c r="D1478" s="94" t="str">
        <f>Cartilha_GLOBAL!D1478</f>
        <v>M2</v>
      </c>
      <c r="E1478" s="105">
        <f>Cartilha_GLOBAL!$E1478</f>
        <v>512.24</v>
      </c>
      <c r="F1478" s="182">
        <f>Cartilha_GLOBAL!$F1478</f>
        <v>628.72</v>
      </c>
      <c r="G1478" s="108"/>
      <c r="H1478" s="107">
        <f t="shared" si="89"/>
        <v>0</v>
      </c>
      <c r="I1478" s="143">
        <f t="shared" si="90"/>
        <v>0</v>
      </c>
      <c r="J1478" s="142"/>
      <c r="K1478" s="183"/>
      <c r="L1478" s="7" t="str">
        <f t="shared" si="91"/>
        <v/>
      </c>
      <c r="M1478" s="7" t="str">
        <f t="shared" si="92"/>
        <v/>
      </c>
      <c r="N1478" s="7" t="str">
        <f>Cartilha_GLOBAL!N1478</f>
        <v/>
      </c>
      <c r="O1478" s="144"/>
      <c r="Q1478" s="151"/>
      <c r="R1478" s="152">
        <v>0</v>
      </c>
      <c r="T1478" s="153">
        <f>IF(Cartilha_GLOBAL!R1478=0,0,IF(Cartilha_GLOBAL!R1478&gt;0,"c","b"))</f>
        <v>0</v>
      </c>
    </row>
    <row r="1479" ht="22.5" hidden="1" spans="1:20">
      <c r="A1479" s="158">
        <f>Cartilha_GLOBAL!A1479</f>
        <v>102002</v>
      </c>
      <c r="B1479" s="94" t="str">
        <f>Cartilha_GLOBAL!B1479</f>
        <v>SINAPI</v>
      </c>
      <c r="C1479" s="104" t="str">
        <f>Cartilha_GLOBAL!C1479</f>
        <v>MONTAGEM E DESMONTAGEM DE FÔRMA PARA ESCADAS, COM 2 LANCES EM "U" E LAJE CASCATA, EM CHAPA DE MADEIRA COMPENSADA RESINADA, 2 UTILIZAÇÕES. AF_11/2020</v>
      </c>
      <c r="D1479" s="94" t="str">
        <f>Cartilha_GLOBAL!D1479</f>
        <v>M2</v>
      </c>
      <c r="E1479" s="105">
        <f>Cartilha_GLOBAL!$E1479</f>
        <v>307.81</v>
      </c>
      <c r="F1479" s="182">
        <f>Cartilha_GLOBAL!$F1479</f>
        <v>377.81</v>
      </c>
      <c r="G1479" s="108"/>
      <c r="H1479" s="107">
        <f t="shared" si="89"/>
        <v>0</v>
      </c>
      <c r="I1479" s="143">
        <f t="shared" si="90"/>
        <v>0</v>
      </c>
      <c r="J1479" s="142"/>
      <c r="K1479" s="183"/>
      <c r="L1479" s="7" t="str">
        <f t="shared" si="91"/>
        <v/>
      </c>
      <c r="M1479" s="7" t="str">
        <f t="shared" si="92"/>
        <v/>
      </c>
      <c r="N1479" s="7" t="str">
        <f>Cartilha_GLOBAL!N1479</f>
        <v/>
      </c>
      <c r="O1479" s="144"/>
      <c r="Q1479" s="151"/>
      <c r="R1479" s="152">
        <v>0</v>
      </c>
      <c r="T1479" s="153">
        <f>IF(Cartilha_GLOBAL!R1479=0,0,IF(Cartilha_GLOBAL!R1479&gt;0,"c","b"))</f>
        <v>0</v>
      </c>
    </row>
    <row r="1480" ht="22.5" hidden="1" spans="1:20">
      <c r="A1480" s="158">
        <f>Cartilha_GLOBAL!A1480</f>
        <v>102003</v>
      </c>
      <c r="B1480" s="94" t="str">
        <f>Cartilha_GLOBAL!B1480</f>
        <v>SINAPI</v>
      </c>
      <c r="C1480" s="104" t="str">
        <f>Cartilha_GLOBAL!C1480</f>
        <v>MONTAGEM E DESMONTAGEM DE FÔRMA PARA ESCADAS, COM 2 LANCES EM "U" E LAJE CASCATA, EM CHAPA DE MADEIRA COMPENSADA RESINADA, 4 UTILIZAÇÕES. AF_11/2020</v>
      </c>
      <c r="D1480" s="94" t="str">
        <f>Cartilha_GLOBAL!D1480</f>
        <v>M2</v>
      </c>
      <c r="E1480" s="105">
        <f>Cartilha_GLOBAL!$E1480</f>
        <v>274</v>
      </c>
      <c r="F1480" s="182">
        <f>Cartilha_GLOBAL!$F1480</f>
        <v>336.31</v>
      </c>
      <c r="G1480" s="108"/>
      <c r="H1480" s="107">
        <f t="shared" si="89"/>
        <v>0</v>
      </c>
      <c r="I1480" s="143">
        <f t="shared" si="90"/>
        <v>0</v>
      </c>
      <c r="J1480" s="142"/>
      <c r="K1480" s="183"/>
      <c r="L1480" s="7" t="str">
        <f t="shared" si="91"/>
        <v/>
      </c>
      <c r="M1480" s="7" t="str">
        <f t="shared" si="92"/>
        <v/>
      </c>
      <c r="N1480" s="7" t="str">
        <f>Cartilha_GLOBAL!N1480</f>
        <v/>
      </c>
      <c r="O1480" s="144"/>
      <c r="Q1480" s="151"/>
      <c r="R1480" s="152">
        <v>0</v>
      </c>
      <c r="T1480" s="153">
        <f>IF(Cartilha_GLOBAL!R1480=0,0,IF(Cartilha_GLOBAL!R1480&gt;0,"c","b"))</f>
        <v>0</v>
      </c>
    </row>
    <row r="1481" ht="22.5" hidden="1" spans="1:20">
      <c r="A1481" s="158">
        <f>Cartilha_GLOBAL!A1481</f>
        <v>102004</v>
      </c>
      <c r="B1481" s="94" t="str">
        <f>Cartilha_GLOBAL!B1481</f>
        <v>SINAPI</v>
      </c>
      <c r="C1481" s="104" t="str">
        <f>Cartilha_GLOBAL!C1481</f>
        <v>MONTAGEM E DESMONTAGEM DE FÔRMA PARA ESCADAS, COM 2 LANCES EM "U" E LAJE CASCATA, EM CHAPA DE MADEIRA COMPENSADA PLASTIFICADA, 6 UTILIZAÇÕES. AF_11/2020</v>
      </c>
      <c r="D1481" s="94" t="str">
        <f>Cartilha_GLOBAL!D1481</f>
        <v>M2</v>
      </c>
      <c r="E1481" s="105">
        <f>Cartilha_GLOBAL!$E1481</f>
        <v>239.02</v>
      </c>
      <c r="F1481" s="182">
        <f>Cartilha_GLOBAL!$F1481</f>
        <v>293.37</v>
      </c>
      <c r="G1481" s="108"/>
      <c r="H1481" s="107">
        <f t="shared" si="89"/>
        <v>0</v>
      </c>
      <c r="I1481" s="143">
        <f t="shared" si="90"/>
        <v>0</v>
      </c>
      <c r="J1481" s="142"/>
      <c r="K1481" s="183"/>
      <c r="L1481" s="7" t="str">
        <f t="shared" si="91"/>
        <v/>
      </c>
      <c r="M1481" s="7" t="str">
        <f t="shared" si="92"/>
        <v/>
      </c>
      <c r="N1481" s="7" t="str">
        <f>Cartilha_GLOBAL!N1481</f>
        <v/>
      </c>
      <c r="O1481" s="144"/>
      <c r="Q1481" s="151"/>
      <c r="R1481" s="152">
        <v>0</v>
      </c>
      <c r="T1481" s="153">
        <f>IF(Cartilha_GLOBAL!R1481=0,0,IF(Cartilha_GLOBAL!R1481&gt;0,"c","b"))</f>
        <v>0</v>
      </c>
    </row>
    <row r="1482" ht="22.5" hidden="1" spans="1:20">
      <c r="A1482" s="158">
        <f>Cartilha_GLOBAL!A1482</f>
        <v>102005</v>
      </c>
      <c r="B1482" s="94" t="str">
        <f>Cartilha_GLOBAL!B1482</f>
        <v>SINAPI</v>
      </c>
      <c r="C1482" s="104" t="str">
        <f>Cartilha_GLOBAL!C1482</f>
        <v>MONTAGEM E DESMONTAGEM DE FÔRMA PARA ESCADAS, COM 2 LANCES EM "U" E LAJE CASCATA, EM CHAPA DE MADEIRA COMPENSADA PLASTIFICADA, 8 UTILIZAÇÕES. AF_11/2020</v>
      </c>
      <c r="D1482" s="94" t="str">
        <f>Cartilha_GLOBAL!D1482</f>
        <v>M2</v>
      </c>
      <c r="E1482" s="105">
        <f>Cartilha_GLOBAL!$E1482</f>
        <v>211.47</v>
      </c>
      <c r="F1482" s="182">
        <f>Cartilha_GLOBAL!$F1482</f>
        <v>259.56</v>
      </c>
      <c r="G1482" s="108"/>
      <c r="H1482" s="107">
        <f t="shared" si="89"/>
        <v>0</v>
      </c>
      <c r="I1482" s="143">
        <f t="shared" si="90"/>
        <v>0</v>
      </c>
      <c r="J1482" s="142"/>
      <c r="K1482" s="183"/>
      <c r="L1482" s="7" t="str">
        <f t="shared" si="91"/>
        <v/>
      </c>
      <c r="M1482" s="7" t="str">
        <f t="shared" si="92"/>
        <v/>
      </c>
      <c r="N1482" s="7" t="str">
        <f>Cartilha_GLOBAL!N1482</f>
        <v/>
      </c>
      <c r="O1482" s="144"/>
      <c r="Q1482" s="151"/>
      <c r="R1482" s="152">
        <v>0</v>
      </c>
      <c r="T1482" s="153">
        <f>IF(Cartilha_GLOBAL!R1482=0,0,IF(Cartilha_GLOBAL!R1482&gt;0,"c","b"))</f>
        <v>0</v>
      </c>
    </row>
    <row r="1483" ht="22.5" hidden="1" spans="1:20">
      <c r="A1483" s="158">
        <f>Cartilha_GLOBAL!A1483</f>
        <v>102006</v>
      </c>
      <c r="B1483" s="94" t="str">
        <f>Cartilha_GLOBAL!B1483</f>
        <v>SINAPI</v>
      </c>
      <c r="C1483" s="104" t="str">
        <f>Cartilha_GLOBAL!C1483</f>
        <v>MONTAGEM E DESMONTAGEM DE FÔRMA PARA ESCADAS, COM 2 LANCES EM "U" E LAJE CASCATA, EM CHAPA DE MADEIRA COMPENSADA PLASTIFICADA, 10 UTILIZAÇÕES. AF_11/2020</v>
      </c>
      <c r="D1483" s="94" t="str">
        <f>Cartilha_GLOBAL!D1483</f>
        <v>M2</v>
      </c>
      <c r="E1483" s="105">
        <f>Cartilha_GLOBAL!$E1483</f>
        <v>194.19</v>
      </c>
      <c r="F1483" s="182">
        <f>Cartilha_GLOBAL!$F1483</f>
        <v>238.35</v>
      </c>
      <c r="G1483" s="108"/>
      <c r="H1483" s="107">
        <f t="shared" si="89"/>
        <v>0</v>
      </c>
      <c r="I1483" s="143">
        <f t="shared" si="90"/>
        <v>0</v>
      </c>
      <c r="J1483" s="142"/>
      <c r="K1483" s="183"/>
      <c r="L1483" s="7" t="str">
        <f t="shared" si="91"/>
        <v/>
      </c>
      <c r="M1483" s="7" t="str">
        <f t="shared" si="92"/>
        <v/>
      </c>
      <c r="N1483" s="7" t="str">
        <f>Cartilha_GLOBAL!N1483</f>
        <v/>
      </c>
      <c r="O1483" s="144"/>
      <c r="Q1483" s="151"/>
      <c r="R1483" s="152">
        <v>0</v>
      </c>
      <c r="T1483" s="153">
        <f>IF(Cartilha_GLOBAL!R1483=0,0,IF(Cartilha_GLOBAL!R1483&gt;0,"c","b"))</f>
        <v>0</v>
      </c>
    </row>
    <row r="1484" ht="22.5" hidden="1" spans="1:20">
      <c r="A1484" s="158">
        <f>Cartilha_GLOBAL!A1484</f>
        <v>102007</v>
      </c>
      <c r="B1484" s="94" t="str">
        <f>Cartilha_GLOBAL!B1484</f>
        <v>SINAPI</v>
      </c>
      <c r="C1484" s="104" t="str">
        <f>Cartilha_GLOBAL!C1484</f>
        <v>MONTAGEM E DESMONTAGEM DE FÔRMA PARA ESCADAS, COM 2 LANCES EM "L" E LAJE PLANA, EM MADEIRA SERRADA, 1 UTILIZAÇÃO. AF_11/2020</v>
      </c>
      <c r="D1484" s="94" t="str">
        <f>Cartilha_GLOBAL!D1484</f>
        <v>M2</v>
      </c>
      <c r="E1484" s="105">
        <f>Cartilha_GLOBAL!$E1484</f>
        <v>566.72</v>
      </c>
      <c r="F1484" s="182">
        <f>Cartilha_GLOBAL!$F1484</f>
        <v>695.59</v>
      </c>
      <c r="G1484" s="108"/>
      <c r="H1484" s="107">
        <f t="shared" si="89"/>
        <v>0</v>
      </c>
      <c r="I1484" s="143">
        <f t="shared" si="90"/>
        <v>0</v>
      </c>
      <c r="J1484" s="142"/>
      <c r="K1484" s="183"/>
      <c r="L1484" s="7" t="str">
        <f t="shared" si="91"/>
        <v/>
      </c>
      <c r="M1484" s="7" t="str">
        <f t="shared" si="92"/>
        <v/>
      </c>
      <c r="N1484" s="7" t="str">
        <f>Cartilha_GLOBAL!N1484</f>
        <v/>
      </c>
      <c r="O1484" s="144"/>
      <c r="Q1484" s="151"/>
      <c r="R1484" s="152">
        <v>0</v>
      </c>
      <c r="T1484" s="153">
        <f>IF(Cartilha_GLOBAL!R1484=0,0,IF(Cartilha_GLOBAL!R1484&gt;0,"c","b"))</f>
        <v>0</v>
      </c>
    </row>
    <row r="1485" ht="22.5" hidden="1" spans="1:20">
      <c r="A1485" s="158">
        <f>Cartilha_GLOBAL!A1485</f>
        <v>102008</v>
      </c>
      <c r="B1485" s="94" t="str">
        <f>Cartilha_GLOBAL!B1485</f>
        <v>SINAPI</v>
      </c>
      <c r="C1485" s="104" t="str">
        <f>Cartilha_GLOBAL!C1485</f>
        <v>MONTAGEM E DESMONTAGEM DE FÔRMA PARA ESCADAS, COM 2 LANCES EM "L" E LAJE PLANA, EM MADEIRA SERRADA, 2 UTILIZAÇÕES. AF_11/2020</v>
      </c>
      <c r="D1485" s="94" t="str">
        <f>Cartilha_GLOBAL!D1485</f>
        <v>M2</v>
      </c>
      <c r="E1485" s="105">
        <f>Cartilha_GLOBAL!$E1485</f>
        <v>472.79</v>
      </c>
      <c r="F1485" s="182">
        <f>Cartilha_GLOBAL!$F1485</f>
        <v>580.3</v>
      </c>
      <c r="G1485" s="108"/>
      <c r="H1485" s="107">
        <f t="shared" si="89"/>
        <v>0</v>
      </c>
      <c r="I1485" s="143">
        <f t="shared" si="90"/>
        <v>0</v>
      </c>
      <c r="J1485" s="142"/>
      <c r="K1485" s="183"/>
      <c r="L1485" s="7" t="str">
        <f t="shared" si="91"/>
        <v/>
      </c>
      <c r="M1485" s="7" t="str">
        <f t="shared" si="92"/>
        <v/>
      </c>
      <c r="N1485" s="7" t="str">
        <f>Cartilha_GLOBAL!N1485</f>
        <v/>
      </c>
      <c r="O1485" s="144"/>
      <c r="Q1485" s="151"/>
      <c r="R1485" s="152">
        <v>0</v>
      </c>
      <c r="T1485" s="153">
        <f>IF(Cartilha_GLOBAL!R1485=0,0,IF(Cartilha_GLOBAL!R1485&gt;0,"c","b"))</f>
        <v>0</v>
      </c>
    </row>
    <row r="1486" ht="22.5" hidden="1" spans="1:20">
      <c r="A1486" s="158">
        <f>Cartilha_GLOBAL!A1486</f>
        <v>102009</v>
      </c>
      <c r="B1486" s="94" t="str">
        <f>Cartilha_GLOBAL!B1486</f>
        <v>SINAPI</v>
      </c>
      <c r="C1486" s="104" t="str">
        <f>Cartilha_GLOBAL!C1486</f>
        <v>MONTAGEM E DESMONTAGEM DE FÔRMA PARA ESCADAS, COM 2 LANCES EM "L" E LAJE PLANA, EM CHAPA DE MADEIRA COMPENSADA RESINADA, 2 UTILIZAÇÕES. AF_11/2020</v>
      </c>
      <c r="D1486" s="94" t="str">
        <f>Cartilha_GLOBAL!D1486</f>
        <v>M2</v>
      </c>
      <c r="E1486" s="105">
        <f>Cartilha_GLOBAL!$E1486</f>
        <v>311.32</v>
      </c>
      <c r="F1486" s="182">
        <f>Cartilha_GLOBAL!$F1486</f>
        <v>382.11</v>
      </c>
      <c r="G1486" s="108"/>
      <c r="H1486" s="107">
        <f t="shared" si="89"/>
        <v>0</v>
      </c>
      <c r="I1486" s="143">
        <f t="shared" si="90"/>
        <v>0</v>
      </c>
      <c r="J1486" s="142"/>
      <c r="K1486" s="183"/>
      <c r="L1486" s="7" t="str">
        <f t="shared" si="91"/>
        <v/>
      </c>
      <c r="M1486" s="7" t="str">
        <f t="shared" si="92"/>
        <v/>
      </c>
      <c r="N1486" s="7" t="str">
        <f>Cartilha_GLOBAL!N1486</f>
        <v/>
      </c>
      <c r="O1486" s="144"/>
      <c r="Q1486" s="151"/>
      <c r="R1486" s="152">
        <v>0</v>
      </c>
      <c r="T1486" s="153">
        <f>IF(Cartilha_GLOBAL!R1486=0,0,IF(Cartilha_GLOBAL!R1486&gt;0,"c","b"))</f>
        <v>0</v>
      </c>
    </row>
    <row r="1487" ht="22.5" hidden="1" spans="1:20">
      <c r="A1487" s="158">
        <f>Cartilha_GLOBAL!A1487</f>
        <v>102010</v>
      </c>
      <c r="B1487" s="94" t="str">
        <f>Cartilha_GLOBAL!B1487</f>
        <v>SINAPI</v>
      </c>
      <c r="C1487" s="104" t="str">
        <f>Cartilha_GLOBAL!C1487</f>
        <v>MONTAGEM E DESMONTAGEM DE FÔRMA PARA ESCADAS, COM 2 LANCES EM "L" E LAJE PLANA, EM CHAPA DE MADEIRA COMPENSADA RESINADA, 4 UTILIZAÇÕES. AF_11/2020</v>
      </c>
      <c r="D1487" s="94" t="str">
        <f>Cartilha_GLOBAL!D1487</f>
        <v>M2</v>
      </c>
      <c r="E1487" s="105">
        <f>Cartilha_GLOBAL!$E1487</f>
        <v>274.27</v>
      </c>
      <c r="F1487" s="182">
        <f>Cartilha_GLOBAL!$F1487</f>
        <v>336.64</v>
      </c>
      <c r="G1487" s="108"/>
      <c r="H1487" s="107">
        <f t="shared" si="89"/>
        <v>0</v>
      </c>
      <c r="I1487" s="143">
        <f t="shared" si="90"/>
        <v>0</v>
      </c>
      <c r="J1487" s="142"/>
      <c r="K1487" s="183"/>
      <c r="L1487" s="7" t="str">
        <f t="shared" si="91"/>
        <v/>
      </c>
      <c r="M1487" s="7" t="str">
        <f t="shared" si="92"/>
        <v/>
      </c>
      <c r="N1487" s="7" t="str">
        <f>Cartilha_GLOBAL!N1487</f>
        <v/>
      </c>
      <c r="O1487" s="144"/>
      <c r="Q1487" s="151"/>
      <c r="R1487" s="152">
        <v>0</v>
      </c>
      <c r="T1487" s="153">
        <f>IF(Cartilha_GLOBAL!R1487=0,0,IF(Cartilha_GLOBAL!R1487&gt;0,"c","b"))</f>
        <v>0</v>
      </c>
    </row>
    <row r="1488" ht="22.5" hidden="1" spans="1:20">
      <c r="A1488" s="158">
        <f>Cartilha_GLOBAL!A1488</f>
        <v>102011</v>
      </c>
      <c r="B1488" s="94" t="str">
        <f>Cartilha_GLOBAL!B1488</f>
        <v>SINAPI</v>
      </c>
      <c r="C1488" s="104" t="str">
        <f>Cartilha_GLOBAL!C1488</f>
        <v>MONTAGEM E DESMONTAGEM DE FÔRMA PARA ESCADAS, COM 2 LANCES EM "L" E LAJE PLANA, EM CHAPA DE MADEIRA COMPENSADA PLASTIFICADA, 6 UTILIZAÇÕES. AF_11/2020</v>
      </c>
      <c r="D1488" s="94" t="str">
        <f>Cartilha_GLOBAL!D1488</f>
        <v>M2</v>
      </c>
      <c r="E1488" s="105">
        <f>Cartilha_GLOBAL!$E1488</f>
        <v>233.12</v>
      </c>
      <c r="F1488" s="182">
        <f>Cartilha_GLOBAL!$F1488</f>
        <v>286.13</v>
      </c>
      <c r="G1488" s="108"/>
      <c r="H1488" s="107">
        <f t="shared" si="89"/>
        <v>0</v>
      </c>
      <c r="I1488" s="143">
        <f t="shared" si="90"/>
        <v>0</v>
      </c>
      <c r="J1488" s="142"/>
      <c r="K1488" s="183"/>
      <c r="L1488" s="7" t="str">
        <f t="shared" si="91"/>
        <v/>
      </c>
      <c r="M1488" s="7" t="str">
        <f t="shared" si="92"/>
        <v/>
      </c>
      <c r="N1488" s="7" t="str">
        <f>Cartilha_GLOBAL!N1488</f>
        <v/>
      </c>
      <c r="O1488" s="144"/>
      <c r="Q1488" s="151"/>
      <c r="R1488" s="152">
        <v>0</v>
      </c>
      <c r="T1488" s="153">
        <f>IF(Cartilha_GLOBAL!R1488=0,0,IF(Cartilha_GLOBAL!R1488&gt;0,"c","b"))</f>
        <v>0</v>
      </c>
    </row>
    <row r="1489" ht="22.5" hidden="1" spans="1:20">
      <c r="A1489" s="158">
        <f>Cartilha_GLOBAL!A1489</f>
        <v>102012</v>
      </c>
      <c r="B1489" s="94" t="str">
        <f>Cartilha_GLOBAL!B1489</f>
        <v>SINAPI</v>
      </c>
      <c r="C1489" s="104" t="str">
        <f>Cartilha_GLOBAL!C1489</f>
        <v>MONTAGEM E DESMONTAGEM DE FÔRMA PARA ESCADAS, COM 2 LANCES EM "L" E LAJE PLANA, EM CHAPA DE MADEIRA COMPENSADA PLASTIFICADA, 8 UTILIZAÇÕES. AF_11/2020</v>
      </c>
      <c r="D1489" s="94" t="str">
        <f>Cartilha_GLOBAL!D1489</f>
        <v>M2</v>
      </c>
      <c r="E1489" s="105">
        <f>Cartilha_GLOBAL!$E1489</f>
        <v>206</v>
      </c>
      <c r="F1489" s="182">
        <f>Cartilha_GLOBAL!$F1489</f>
        <v>252.84</v>
      </c>
      <c r="G1489" s="108"/>
      <c r="H1489" s="107">
        <f t="shared" si="89"/>
        <v>0</v>
      </c>
      <c r="I1489" s="143">
        <f t="shared" si="90"/>
        <v>0</v>
      </c>
      <c r="J1489" s="142"/>
      <c r="K1489" s="183"/>
      <c r="L1489" s="7" t="str">
        <f t="shared" si="91"/>
        <v/>
      </c>
      <c r="M1489" s="7" t="str">
        <f t="shared" si="92"/>
        <v/>
      </c>
      <c r="N1489" s="7" t="str">
        <f>Cartilha_GLOBAL!N1489</f>
        <v/>
      </c>
      <c r="O1489" s="144"/>
      <c r="Q1489" s="151"/>
      <c r="R1489" s="152">
        <v>0</v>
      </c>
      <c r="T1489" s="153">
        <f>IF(Cartilha_GLOBAL!R1489=0,0,IF(Cartilha_GLOBAL!R1489&gt;0,"c","b"))</f>
        <v>0</v>
      </c>
    </row>
    <row r="1490" ht="22.5" hidden="1" spans="1:20">
      <c r="A1490" s="158">
        <f>Cartilha_GLOBAL!A1490</f>
        <v>102013</v>
      </c>
      <c r="B1490" s="94" t="str">
        <f>Cartilha_GLOBAL!B1490</f>
        <v>SINAPI</v>
      </c>
      <c r="C1490" s="104" t="str">
        <f>Cartilha_GLOBAL!C1490</f>
        <v>MONTAGEM E DESMONTAGEM DE FÔRMA PARA ESCADAS, COM 2 LANCES EM "L" E LAJE PLANA, EM CHAPA DE MADEIRA COMPENSADA PLASTIFICADA, 10 UTILIZAÇÕES. AF_11/2020</v>
      </c>
      <c r="D1490" s="94" t="str">
        <f>Cartilha_GLOBAL!D1490</f>
        <v>M2</v>
      </c>
      <c r="E1490" s="105">
        <f>Cartilha_GLOBAL!$E1490</f>
        <v>190.87</v>
      </c>
      <c r="F1490" s="182">
        <f>Cartilha_GLOBAL!$F1490</f>
        <v>234.27</v>
      </c>
      <c r="G1490" s="108"/>
      <c r="H1490" s="107">
        <f t="shared" si="89"/>
        <v>0</v>
      </c>
      <c r="I1490" s="143">
        <f t="shared" si="90"/>
        <v>0</v>
      </c>
      <c r="J1490" s="142"/>
      <c r="K1490" s="183"/>
      <c r="L1490" s="7" t="str">
        <f t="shared" si="91"/>
        <v/>
      </c>
      <c r="M1490" s="7" t="str">
        <f t="shared" si="92"/>
        <v/>
      </c>
      <c r="N1490" s="7" t="str">
        <f>Cartilha_GLOBAL!N1490</f>
        <v/>
      </c>
      <c r="O1490" s="144"/>
      <c r="Q1490" s="151"/>
      <c r="R1490" s="152">
        <v>0</v>
      </c>
      <c r="T1490" s="153">
        <f>IF(Cartilha_GLOBAL!R1490=0,0,IF(Cartilha_GLOBAL!R1490&gt;0,"c","b"))</f>
        <v>0</v>
      </c>
    </row>
    <row r="1491" ht="22.5" hidden="1" spans="1:20">
      <c r="A1491" s="158">
        <f>Cartilha_GLOBAL!A1491</f>
        <v>102014</v>
      </c>
      <c r="B1491" s="94" t="str">
        <f>Cartilha_GLOBAL!B1491</f>
        <v>SINAPI</v>
      </c>
      <c r="C1491" s="104" t="str">
        <f>Cartilha_GLOBAL!C1491</f>
        <v>MONTAGEM E DESMONTAGEM DE FÔRMA PARA ESCADAS, COM 2 LANCES EM "L" E LAJE CASCATA, EM MADEIRA SERRADA, 1 UTILIZAÇÃO. AF_11/2020</v>
      </c>
      <c r="D1491" s="94" t="str">
        <f>Cartilha_GLOBAL!D1491</f>
        <v>M2</v>
      </c>
      <c r="E1491" s="105">
        <f>Cartilha_GLOBAL!$E1491</f>
        <v>649.8</v>
      </c>
      <c r="F1491" s="182">
        <f>Cartilha_GLOBAL!$F1491</f>
        <v>797.56</v>
      </c>
      <c r="G1491" s="108"/>
      <c r="H1491" s="107">
        <f t="shared" si="89"/>
        <v>0</v>
      </c>
      <c r="I1491" s="143">
        <f t="shared" si="90"/>
        <v>0</v>
      </c>
      <c r="J1491" s="142"/>
      <c r="K1491" s="183"/>
      <c r="L1491" s="7" t="str">
        <f t="shared" si="91"/>
        <v/>
      </c>
      <c r="M1491" s="7" t="str">
        <f t="shared" si="92"/>
        <v/>
      </c>
      <c r="N1491" s="7" t="str">
        <f>Cartilha_GLOBAL!N1491</f>
        <v/>
      </c>
      <c r="O1491" s="144"/>
      <c r="Q1491" s="151"/>
      <c r="R1491" s="152">
        <v>0</v>
      </c>
      <c r="T1491" s="153">
        <f>IF(Cartilha_GLOBAL!R1491=0,0,IF(Cartilha_GLOBAL!R1491&gt;0,"c","b"))</f>
        <v>0</v>
      </c>
    </row>
    <row r="1492" ht="22.5" hidden="1" spans="1:20">
      <c r="A1492" s="158">
        <f>Cartilha_GLOBAL!A1492</f>
        <v>102015</v>
      </c>
      <c r="B1492" s="94" t="str">
        <f>Cartilha_GLOBAL!B1492</f>
        <v>SINAPI</v>
      </c>
      <c r="C1492" s="104" t="str">
        <f>Cartilha_GLOBAL!C1492</f>
        <v>MONTAGEM E DESMONTAGEM DE FÔRMA PARA ESCADAS, COM 2 LANCES EM "L" E LAJE CASCATA, EM MADEIRA SERRADA, 2 UTILIZAÇÕES. AF_11/2020</v>
      </c>
      <c r="D1492" s="94" t="str">
        <f>Cartilha_GLOBAL!D1492</f>
        <v>M2</v>
      </c>
      <c r="E1492" s="105">
        <f>Cartilha_GLOBAL!$E1492</f>
        <v>544.02</v>
      </c>
      <c r="F1492" s="182">
        <f>Cartilha_GLOBAL!$F1492</f>
        <v>667.73</v>
      </c>
      <c r="G1492" s="108"/>
      <c r="H1492" s="107">
        <f t="shared" si="89"/>
        <v>0</v>
      </c>
      <c r="I1492" s="143">
        <f t="shared" si="90"/>
        <v>0</v>
      </c>
      <c r="J1492" s="142"/>
      <c r="K1492" s="183"/>
      <c r="L1492" s="7" t="str">
        <f t="shared" si="91"/>
        <v/>
      </c>
      <c r="M1492" s="7" t="str">
        <f t="shared" si="92"/>
        <v/>
      </c>
      <c r="N1492" s="7" t="str">
        <f>Cartilha_GLOBAL!N1492</f>
        <v/>
      </c>
      <c r="O1492" s="144"/>
      <c r="Q1492" s="151"/>
      <c r="R1492" s="152">
        <v>0</v>
      </c>
      <c r="T1492" s="153">
        <f>IF(Cartilha_GLOBAL!R1492=0,0,IF(Cartilha_GLOBAL!R1492&gt;0,"c","b"))</f>
        <v>0</v>
      </c>
    </row>
    <row r="1493" ht="22.5" hidden="1" spans="1:20">
      <c r="A1493" s="158">
        <f>Cartilha_GLOBAL!A1493</f>
        <v>102016</v>
      </c>
      <c r="B1493" s="94" t="str">
        <f>Cartilha_GLOBAL!B1493</f>
        <v>SINAPI</v>
      </c>
      <c r="C1493" s="104" t="str">
        <f>Cartilha_GLOBAL!C1493</f>
        <v>MONTAGEM E DESMONTAGEM DE FÔRMA PARA ESCADAS, COM 2 LANCES EM "L" E LAJE CASCATA, EM CHAPA DE MADEIRA COMPENSADA RESINADA, 2 UTILIZAÇÕES. AF_11/2020</v>
      </c>
      <c r="D1493" s="94" t="str">
        <f>Cartilha_GLOBAL!D1493</f>
        <v>M2</v>
      </c>
      <c r="E1493" s="105">
        <f>Cartilha_GLOBAL!$E1493</f>
        <v>307.82</v>
      </c>
      <c r="F1493" s="182">
        <f>Cartilha_GLOBAL!$F1493</f>
        <v>377.82</v>
      </c>
      <c r="G1493" s="108"/>
      <c r="H1493" s="107">
        <f t="shared" si="89"/>
        <v>0</v>
      </c>
      <c r="I1493" s="143">
        <f t="shared" si="90"/>
        <v>0</v>
      </c>
      <c r="J1493" s="142"/>
      <c r="K1493" s="183"/>
      <c r="L1493" s="7" t="str">
        <f t="shared" si="91"/>
        <v/>
      </c>
      <c r="M1493" s="7" t="str">
        <f t="shared" si="92"/>
        <v/>
      </c>
      <c r="N1493" s="7" t="str">
        <f>Cartilha_GLOBAL!N1493</f>
        <v/>
      </c>
      <c r="O1493" s="144"/>
      <c r="Q1493" s="151"/>
      <c r="R1493" s="152">
        <v>0</v>
      </c>
      <c r="T1493" s="153">
        <f>IF(Cartilha_GLOBAL!R1493=0,0,IF(Cartilha_GLOBAL!R1493&gt;0,"c","b"))</f>
        <v>0</v>
      </c>
    </row>
    <row r="1494" ht="22.5" hidden="1" spans="1:20">
      <c r="A1494" s="158">
        <f>Cartilha_GLOBAL!A1494</f>
        <v>102017</v>
      </c>
      <c r="B1494" s="94" t="str">
        <f>Cartilha_GLOBAL!B1494</f>
        <v>SINAPI</v>
      </c>
      <c r="C1494" s="104" t="str">
        <f>Cartilha_GLOBAL!C1494</f>
        <v>MONTAGEM E DESMONTAGEM DE FÔRMA PARA ESCADAS, COM 2 LANCES EM "L" E LAJE CASCATA, EM CHAPA DE MADEIRA COMPENSADA RESINADA, 4 UTILIZAÇÕES. AF_11/2020</v>
      </c>
      <c r="D1494" s="94" t="str">
        <f>Cartilha_GLOBAL!D1494</f>
        <v>M2</v>
      </c>
      <c r="E1494" s="105">
        <f>Cartilha_GLOBAL!$E1494</f>
        <v>272.3</v>
      </c>
      <c r="F1494" s="182">
        <f>Cartilha_GLOBAL!$F1494</f>
        <v>334.22</v>
      </c>
      <c r="G1494" s="108"/>
      <c r="H1494" s="107">
        <f t="shared" si="89"/>
        <v>0</v>
      </c>
      <c r="I1494" s="143">
        <f t="shared" si="90"/>
        <v>0</v>
      </c>
      <c r="J1494" s="142"/>
      <c r="K1494" s="183"/>
      <c r="L1494" s="7" t="str">
        <f t="shared" si="91"/>
        <v/>
      </c>
      <c r="M1494" s="7" t="str">
        <f t="shared" si="92"/>
        <v/>
      </c>
      <c r="N1494" s="7" t="str">
        <f>Cartilha_GLOBAL!N1494</f>
        <v/>
      </c>
      <c r="O1494" s="144"/>
      <c r="Q1494" s="151"/>
      <c r="R1494" s="152">
        <v>0</v>
      </c>
      <c r="T1494" s="153">
        <f>IF(Cartilha_GLOBAL!R1494=0,0,IF(Cartilha_GLOBAL!R1494&gt;0,"c","b"))</f>
        <v>0</v>
      </c>
    </row>
    <row r="1495" ht="22.5" hidden="1" spans="1:20">
      <c r="A1495" s="158">
        <f>Cartilha_GLOBAL!A1495</f>
        <v>102036</v>
      </c>
      <c r="B1495" s="94" t="str">
        <f>Cartilha_GLOBAL!B1495</f>
        <v>SINAPI</v>
      </c>
      <c r="C1495" s="104" t="str">
        <f>Cartilha_GLOBAL!C1495</f>
        <v>MONTAGEM E DESMONTAGEM DE FÔRMA PARA ESCADAS, COM 2 LANCES EM "L" E LAJE CASCATA, EM CHAPA DE MADEIRA COMPENSADA PLASTIFICADA, 6 UTILIZAÇÕES. AF_11/2020</v>
      </c>
      <c r="D1495" s="94" t="str">
        <f>Cartilha_GLOBAL!D1495</f>
        <v>M2</v>
      </c>
      <c r="E1495" s="105">
        <f>Cartilha_GLOBAL!$E1495</f>
        <v>235.25</v>
      </c>
      <c r="F1495" s="182">
        <f>Cartilha_GLOBAL!$F1495</f>
        <v>288.75</v>
      </c>
      <c r="G1495" s="108"/>
      <c r="H1495" s="107">
        <f t="shared" si="89"/>
        <v>0</v>
      </c>
      <c r="I1495" s="143">
        <f t="shared" si="90"/>
        <v>0</v>
      </c>
      <c r="J1495" s="142"/>
      <c r="K1495" s="183"/>
      <c r="L1495" s="7" t="str">
        <f t="shared" si="91"/>
        <v/>
      </c>
      <c r="M1495" s="7" t="str">
        <f t="shared" si="92"/>
        <v/>
      </c>
      <c r="N1495" s="7" t="str">
        <f>Cartilha_GLOBAL!N1495</f>
        <v/>
      </c>
      <c r="O1495" s="144"/>
      <c r="Q1495" s="151"/>
      <c r="R1495" s="152">
        <v>0</v>
      </c>
      <c r="T1495" s="153">
        <f>IF(Cartilha_GLOBAL!R1495=0,0,IF(Cartilha_GLOBAL!R1495&gt;0,"c","b"))</f>
        <v>0</v>
      </c>
    </row>
    <row r="1496" ht="22.5" hidden="1" spans="1:20">
      <c r="A1496" s="158">
        <f>Cartilha_GLOBAL!A1496</f>
        <v>102037</v>
      </c>
      <c r="B1496" s="94" t="str">
        <f>Cartilha_GLOBAL!B1496</f>
        <v>SINAPI</v>
      </c>
      <c r="C1496" s="104" t="str">
        <f>Cartilha_GLOBAL!C1496</f>
        <v>MONTAGEM E DESMONTAGEM DE FÔRMA PARA ESCADAS, COM 2 LANCES EM "L" E LAJE CASCATA, EM CHAPA DE MADEIRA COMPENSADA PLASTIFICADA, 8 UTILIZAÇÕES. AF_11/2020</v>
      </c>
      <c r="D1496" s="94" t="str">
        <f>Cartilha_GLOBAL!D1496</f>
        <v>M2</v>
      </c>
      <c r="E1496" s="105">
        <f>Cartilha_GLOBAL!$E1496</f>
        <v>207.55</v>
      </c>
      <c r="F1496" s="182">
        <f>Cartilha_GLOBAL!$F1496</f>
        <v>254.75</v>
      </c>
      <c r="G1496" s="108"/>
      <c r="H1496" s="107">
        <f t="shared" ref="H1496:H1559" si="93">IF(G1496=0,0,F1496)</f>
        <v>0</v>
      </c>
      <c r="I1496" s="143">
        <f t="shared" ref="I1496:I1559" si="94">IF(ISBLANK(G1496),0,IF(R1496=0,ROUND(G1496*H1496,2),IF(R1496="b",ROUNDDOWN(G1496*H1496,2),ROUNDUP(G1496*H1496,2))))</f>
        <v>0</v>
      </c>
      <c r="J1496" s="142"/>
      <c r="K1496" s="183"/>
      <c r="L1496" s="7" t="str">
        <f t="shared" ref="L1496:L1559" si="95">IF(K1496="X","x",IF(K1496="xx","x",IF(I1496&gt;0,"x","")))</f>
        <v/>
      </c>
      <c r="M1496" s="7" t="str">
        <f t="shared" ref="M1496:M1559" si="96">IF(K1496="X","x",IF(K1496="xx","x",IF(I1496&gt;0,"x","")))</f>
        <v/>
      </c>
      <c r="N1496" s="7" t="str">
        <f>Cartilha_GLOBAL!N1496</f>
        <v/>
      </c>
      <c r="O1496" s="144"/>
      <c r="Q1496" s="151"/>
      <c r="R1496" s="152">
        <v>0</v>
      </c>
      <c r="T1496" s="153">
        <f>IF(Cartilha_GLOBAL!R1496=0,0,IF(Cartilha_GLOBAL!R1496&gt;0,"c","b"))</f>
        <v>0</v>
      </c>
    </row>
    <row r="1497" ht="22.5" hidden="1" spans="1:20">
      <c r="A1497" s="158">
        <f>Cartilha_GLOBAL!A1497</f>
        <v>102038</v>
      </c>
      <c r="B1497" s="94" t="str">
        <f>Cartilha_GLOBAL!B1497</f>
        <v>SINAPI</v>
      </c>
      <c r="C1497" s="104" t="str">
        <f>Cartilha_GLOBAL!C1497</f>
        <v>MONTAGEM E DESMONTAGEM DE FÔRMA PARA ESCADAS, COM 2 LANCES EM "L" E LAJE CASCATA, EM CHAPA DE MADEIRA COMPENSADA PLASTIFICADA, 10 UTILIZAÇÕES. AF_11/2020</v>
      </c>
      <c r="D1497" s="94" t="str">
        <f>Cartilha_GLOBAL!D1497</f>
        <v>M2</v>
      </c>
      <c r="E1497" s="105">
        <f>Cartilha_GLOBAL!$E1497</f>
        <v>192.11</v>
      </c>
      <c r="F1497" s="182">
        <f>Cartilha_GLOBAL!$F1497</f>
        <v>235.8</v>
      </c>
      <c r="G1497" s="108"/>
      <c r="H1497" s="107">
        <f t="shared" si="93"/>
        <v>0</v>
      </c>
      <c r="I1497" s="143">
        <f t="shared" si="94"/>
        <v>0</v>
      </c>
      <c r="J1497" s="142"/>
      <c r="K1497" s="183"/>
      <c r="L1497" s="7" t="str">
        <f t="shared" si="95"/>
        <v/>
      </c>
      <c r="M1497" s="7" t="str">
        <f t="shared" si="96"/>
        <v/>
      </c>
      <c r="N1497" s="7" t="str">
        <f>Cartilha_GLOBAL!N1497</f>
        <v/>
      </c>
      <c r="O1497" s="144"/>
      <c r="Q1497" s="151"/>
      <c r="R1497" s="152">
        <v>0</v>
      </c>
      <c r="T1497" s="153">
        <f>IF(Cartilha_GLOBAL!R1497=0,0,IF(Cartilha_GLOBAL!R1497&gt;0,"c","b"))</f>
        <v>0</v>
      </c>
    </row>
    <row r="1498" ht="22.5" hidden="1" spans="1:20">
      <c r="A1498" s="158">
        <f>Cartilha_GLOBAL!A1498</f>
        <v>102039</v>
      </c>
      <c r="B1498" s="94" t="str">
        <f>Cartilha_GLOBAL!B1498</f>
        <v>SINAPI</v>
      </c>
      <c r="C1498" s="104" t="str">
        <f>Cartilha_GLOBAL!C1498</f>
        <v>MONTAGEM E DESMONTAGEM DE FÔRMA PARA ESCADAS, COM 1 LANCE E LAJE PLANA, EM MADEIRA SERRADA, 1 UTILIZAÇÃO. AF_11/2020</v>
      </c>
      <c r="D1498" s="94" t="str">
        <f>Cartilha_GLOBAL!D1498</f>
        <v>M2</v>
      </c>
      <c r="E1498" s="105">
        <f>Cartilha_GLOBAL!$E1498</f>
        <v>593.59</v>
      </c>
      <c r="F1498" s="182">
        <f>Cartilha_GLOBAL!$F1498</f>
        <v>728.57</v>
      </c>
      <c r="G1498" s="108"/>
      <c r="H1498" s="107">
        <f t="shared" si="93"/>
        <v>0</v>
      </c>
      <c r="I1498" s="143">
        <f t="shared" si="94"/>
        <v>0</v>
      </c>
      <c r="J1498" s="142"/>
      <c r="K1498" s="183"/>
      <c r="L1498" s="7" t="str">
        <f t="shared" si="95"/>
        <v/>
      </c>
      <c r="M1498" s="7" t="str">
        <f t="shared" si="96"/>
        <v/>
      </c>
      <c r="N1498" s="7" t="str">
        <f>Cartilha_GLOBAL!N1498</f>
        <v/>
      </c>
      <c r="O1498" s="144"/>
      <c r="Q1498" s="151"/>
      <c r="R1498" s="152">
        <v>0</v>
      </c>
      <c r="T1498" s="153">
        <f>IF(Cartilha_GLOBAL!R1498=0,0,IF(Cartilha_GLOBAL!R1498&gt;0,"c","b"))</f>
        <v>0</v>
      </c>
    </row>
    <row r="1499" ht="22.5" hidden="1" spans="1:20">
      <c r="A1499" s="158">
        <f>Cartilha_GLOBAL!A1499</f>
        <v>102040</v>
      </c>
      <c r="B1499" s="94" t="str">
        <f>Cartilha_GLOBAL!B1499</f>
        <v>SINAPI</v>
      </c>
      <c r="C1499" s="104" t="str">
        <f>Cartilha_GLOBAL!C1499</f>
        <v>MONTAGEM E DESMONTAGEM DE FÔRMA PARA ESCADAS, COM 1 LANCE E LAJE PLANA, EM MADEIRA SERRADA, 2 UTILIZAÇÕES. AF_11/2020</v>
      </c>
      <c r="D1499" s="94" t="str">
        <f>Cartilha_GLOBAL!D1499</f>
        <v>M2</v>
      </c>
      <c r="E1499" s="105">
        <f>Cartilha_GLOBAL!$E1499</f>
        <v>493.63</v>
      </c>
      <c r="F1499" s="182">
        <f>Cartilha_GLOBAL!$F1499</f>
        <v>605.88</v>
      </c>
      <c r="G1499" s="108"/>
      <c r="H1499" s="107">
        <f t="shared" si="93"/>
        <v>0</v>
      </c>
      <c r="I1499" s="143">
        <f t="shared" si="94"/>
        <v>0</v>
      </c>
      <c r="J1499" s="142"/>
      <c r="K1499" s="183"/>
      <c r="L1499" s="7" t="str">
        <f t="shared" si="95"/>
        <v/>
      </c>
      <c r="M1499" s="7" t="str">
        <f t="shared" si="96"/>
        <v/>
      </c>
      <c r="N1499" s="7" t="str">
        <f>Cartilha_GLOBAL!N1499</f>
        <v/>
      </c>
      <c r="O1499" s="144"/>
      <c r="Q1499" s="151"/>
      <c r="R1499" s="152">
        <v>0</v>
      </c>
      <c r="T1499" s="153">
        <f>IF(Cartilha_GLOBAL!R1499=0,0,IF(Cartilha_GLOBAL!R1499&gt;0,"c","b"))</f>
        <v>0</v>
      </c>
    </row>
    <row r="1500" ht="22.5" hidden="1" spans="1:20">
      <c r="A1500" s="158">
        <f>Cartilha_GLOBAL!A1500</f>
        <v>102041</v>
      </c>
      <c r="B1500" s="94" t="str">
        <f>Cartilha_GLOBAL!B1500</f>
        <v>SINAPI</v>
      </c>
      <c r="C1500" s="104" t="str">
        <f>Cartilha_GLOBAL!C1500</f>
        <v>MONTAGEM E DESMONTAGEM DE FÔRMA PARA ESCADAS, COM 1 LANCE E LAJE PLANA, EM CHAPA DE MADEIRA COMPENSADA RESINADA, 2 UTILIZAÇÕES. AF_11/2020</v>
      </c>
      <c r="D1500" s="94" t="str">
        <f>Cartilha_GLOBAL!D1500</f>
        <v>M2</v>
      </c>
      <c r="E1500" s="105">
        <f>Cartilha_GLOBAL!$E1500</f>
        <v>312.45</v>
      </c>
      <c r="F1500" s="182">
        <f>Cartilha_GLOBAL!$F1500</f>
        <v>383.5</v>
      </c>
      <c r="G1500" s="108"/>
      <c r="H1500" s="107">
        <f t="shared" si="93"/>
        <v>0</v>
      </c>
      <c r="I1500" s="143">
        <f t="shared" si="94"/>
        <v>0</v>
      </c>
      <c r="J1500" s="142"/>
      <c r="K1500" s="183"/>
      <c r="L1500" s="7" t="str">
        <f t="shared" si="95"/>
        <v/>
      </c>
      <c r="M1500" s="7" t="str">
        <f t="shared" si="96"/>
        <v/>
      </c>
      <c r="N1500" s="7" t="str">
        <f>Cartilha_GLOBAL!N1500</f>
        <v/>
      </c>
      <c r="O1500" s="144"/>
      <c r="Q1500" s="151"/>
      <c r="R1500" s="152">
        <v>0</v>
      </c>
      <c r="T1500" s="153">
        <f>IF(Cartilha_GLOBAL!R1500=0,0,IF(Cartilha_GLOBAL!R1500&gt;0,"c","b"))</f>
        <v>0</v>
      </c>
    </row>
    <row r="1501" ht="22.5" hidden="1" spans="1:20">
      <c r="A1501" s="158">
        <f>Cartilha_GLOBAL!A1501</f>
        <v>102042</v>
      </c>
      <c r="B1501" s="94" t="str">
        <f>Cartilha_GLOBAL!B1501</f>
        <v>SINAPI</v>
      </c>
      <c r="C1501" s="104" t="str">
        <f>Cartilha_GLOBAL!C1501</f>
        <v>MONTAGEM E DESMONTAGEM DE FÔRMA PARA ESCADAS, COM 1 LANCE E LAJE PLANA, EM CHAPA DE MADEIRA COMPENSADA RESINADA, 4 UTILIZAÇÕES. AF_11/2020</v>
      </c>
      <c r="D1501" s="94" t="str">
        <f>Cartilha_GLOBAL!D1501</f>
        <v>M2</v>
      </c>
      <c r="E1501" s="105">
        <f>Cartilha_GLOBAL!$E1501</f>
        <v>273.24</v>
      </c>
      <c r="F1501" s="182">
        <f>Cartilha_GLOBAL!$F1501</f>
        <v>335.37</v>
      </c>
      <c r="G1501" s="108"/>
      <c r="H1501" s="107">
        <f t="shared" si="93"/>
        <v>0</v>
      </c>
      <c r="I1501" s="143">
        <f t="shared" si="94"/>
        <v>0</v>
      </c>
      <c r="J1501" s="142"/>
      <c r="K1501" s="183"/>
      <c r="L1501" s="7" t="str">
        <f t="shared" si="95"/>
        <v/>
      </c>
      <c r="M1501" s="7" t="str">
        <f t="shared" si="96"/>
        <v/>
      </c>
      <c r="N1501" s="7" t="str">
        <f>Cartilha_GLOBAL!N1501</f>
        <v/>
      </c>
      <c r="O1501" s="144"/>
      <c r="Q1501" s="151"/>
      <c r="R1501" s="152">
        <v>0</v>
      </c>
      <c r="T1501" s="153">
        <f>IF(Cartilha_GLOBAL!R1501=0,0,IF(Cartilha_GLOBAL!R1501&gt;0,"c","b"))</f>
        <v>0</v>
      </c>
    </row>
    <row r="1502" ht="22.5" hidden="1" spans="1:20">
      <c r="A1502" s="158">
        <f>Cartilha_GLOBAL!A1502</f>
        <v>102043</v>
      </c>
      <c r="B1502" s="94" t="str">
        <f>Cartilha_GLOBAL!B1502</f>
        <v>SINAPI</v>
      </c>
      <c r="C1502" s="104" t="str">
        <f>Cartilha_GLOBAL!C1502</f>
        <v>MONTAGEM E DESMONTAGEM DE FÔRMA PARA ESCADAS, COM 1 LANCE E LAJE PLANA, EM CHAPA DE MADEIRA COMPENSADA PLASTIFICADA, 6 UTILIZAÇÕES. AF_11/2020</v>
      </c>
      <c r="D1502" s="94" t="str">
        <f>Cartilha_GLOBAL!D1502</f>
        <v>M2</v>
      </c>
      <c r="E1502" s="105">
        <f>Cartilha_GLOBAL!$E1502</f>
        <v>233.42</v>
      </c>
      <c r="F1502" s="182">
        <f>Cartilha_GLOBAL!$F1502</f>
        <v>286.5</v>
      </c>
      <c r="G1502" s="108"/>
      <c r="H1502" s="107">
        <f t="shared" si="93"/>
        <v>0</v>
      </c>
      <c r="I1502" s="143">
        <f t="shared" si="94"/>
        <v>0</v>
      </c>
      <c r="J1502" s="142"/>
      <c r="K1502" s="183"/>
      <c r="L1502" s="7" t="str">
        <f t="shared" si="95"/>
        <v/>
      </c>
      <c r="M1502" s="7" t="str">
        <f t="shared" si="96"/>
        <v/>
      </c>
      <c r="N1502" s="7" t="str">
        <f>Cartilha_GLOBAL!N1502</f>
        <v/>
      </c>
      <c r="O1502" s="144"/>
      <c r="Q1502" s="151"/>
      <c r="R1502" s="152">
        <v>0</v>
      </c>
      <c r="T1502" s="153">
        <f>IF(Cartilha_GLOBAL!R1502=0,0,IF(Cartilha_GLOBAL!R1502&gt;0,"c","b"))</f>
        <v>0</v>
      </c>
    </row>
    <row r="1503" ht="22.5" hidden="1" spans="1:20">
      <c r="A1503" s="158">
        <f>Cartilha_GLOBAL!A1503</f>
        <v>102044</v>
      </c>
      <c r="B1503" s="94" t="str">
        <f>Cartilha_GLOBAL!B1503</f>
        <v>SINAPI</v>
      </c>
      <c r="C1503" s="104" t="str">
        <f>Cartilha_GLOBAL!C1503</f>
        <v>MONTAGEM E DESMONTAGEM DE FÔRMA PARA ESCADAS, COM 1 LANCE E LAJE PLANA, EM CHAPA DE MADEIRA COMPENSADA PLASTIFICADA, 8 UTILIZAÇÕES. AF_11/2020</v>
      </c>
      <c r="D1503" s="94" t="str">
        <f>Cartilha_GLOBAL!D1503</f>
        <v>M2</v>
      </c>
      <c r="E1503" s="105">
        <f>Cartilha_GLOBAL!$E1503</f>
        <v>207.13</v>
      </c>
      <c r="F1503" s="182">
        <f>Cartilha_GLOBAL!$F1503</f>
        <v>254.23</v>
      </c>
      <c r="G1503" s="108"/>
      <c r="H1503" s="107">
        <f t="shared" si="93"/>
        <v>0</v>
      </c>
      <c r="I1503" s="143">
        <f t="shared" si="94"/>
        <v>0</v>
      </c>
      <c r="J1503" s="142"/>
      <c r="K1503" s="183"/>
      <c r="L1503" s="7" t="str">
        <f t="shared" si="95"/>
        <v/>
      </c>
      <c r="M1503" s="7" t="str">
        <f t="shared" si="96"/>
        <v/>
      </c>
      <c r="N1503" s="7" t="str">
        <f>Cartilha_GLOBAL!N1503</f>
        <v/>
      </c>
      <c r="O1503" s="144"/>
      <c r="Q1503" s="151"/>
      <c r="R1503" s="152">
        <v>0</v>
      </c>
      <c r="T1503" s="153">
        <f>IF(Cartilha_GLOBAL!R1503=0,0,IF(Cartilha_GLOBAL!R1503&gt;0,"c","b"))</f>
        <v>0</v>
      </c>
    </row>
    <row r="1504" ht="22.5" hidden="1" spans="1:20">
      <c r="A1504" s="158">
        <f>Cartilha_GLOBAL!A1504</f>
        <v>102045</v>
      </c>
      <c r="B1504" s="94" t="str">
        <f>Cartilha_GLOBAL!B1504</f>
        <v>SINAPI</v>
      </c>
      <c r="C1504" s="104" t="str">
        <f>Cartilha_GLOBAL!C1504</f>
        <v>MONTAGEM E DESMONTAGEM DE FÔRMA PARA ESCADAS, COM 1 LANCE E LAJE PLANA, EM CHAPA DE MADEIRA COMPENSADA PLASTIFICADA, 10 UTILIZAÇÕES. AF_11/2020</v>
      </c>
      <c r="D1504" s="94" t="str">
        <f>Cartilha_GLOBAL!D1504</f>
        <v>M2</v>
      </c>
      <c r="E1504" s="105">
        <f>Cartilha_GLOBAL!$E1504</f>
        <v>191.37</v>
      </c>
      <c r="F1504" s="182">
        <f>Cartilha_GLOBAL!$F1504</f>
        <v>234.89</v>
      </c>
      <c r="G1504" s="108"/>
      <c r="H1504" s="107">
        <f t="shared" si="93"/>
        <v>0</v>
      </c>
      <c r="I1504" s="143">
        <f t="shared" si="94"/>
        <v>0</v>
      </c>
      <c r="J1504" s="142"/>
      <c r="K1504" s="183"/>
      <c r="L1504" s="7" t="str">
        <f t="shared" si="95"/>
        <v/>
      </c>
      <c r="M1504" s="7" t="str">
        <f t="shared" si="96"/>
        <v/>
      </c>
      <c r="N1504" s="7" t="str">
        <f>Cartilha_GLOBAL!N1504</f>
        <v/>
      </c>
      <c r="O1504" s="144"/>
      <c r="Q1504" s="151"/>
      <c r="R1504" s="152">
        <v>0</v>
      </c>
      <c r="T1504" s="153">
        <f>IF(Cartilha_GLOBAL!R1504=0,0,IF(Cartilha_GLOBAL!R1504&gt;0,"c","b"))</f>
        <v>0</v>
      </c>
    </row>
    <row r="1505" ht="22.5" hidden="1" spans="1:20">
      <c r="A1505" s="158">
        <f>Cartilha_GLOBAL!A1505</f>
        <v>102046</v>
      </c>
      <c r="B1505" s="94" t="str">
        <f>Cartilha_GLOBAL!B1505</f>
        <v>SINAPI</v>
      </c>
      <c r="C1505" s="104" t="str">
        <f>Cartilha_GLOBAL!C1505</f>
        <v>MONTAGEM E DESMONTAGEM DE FÔRMA PARA ESCADAS, COM 1 LANCE E LAJE CASCATA, EM MADEIRA SERRADA, 1 UTILIZAÇÃO. AF_11/2020</v>
      </c>
      <c r="D1505" s="94" t="str">
        <f>Cartilha_GLOBAL!D1505</f>
        <v>M2</v>
      </c>
      <c r="E1505" s="105">
        <f>Cartilha_GLOBAL!$E1505</f>
        <v>666.13</v>
      </c>
      <c r="F1505" s="182">
        <f>Cartilha_GLOBAL!$F1505</f>
        <v>817.61</v>
      </c>
      <c r="G1505" s="108"/>
      <c r="H1505" s="107">
        <f t="shared" si="93"/>
        <v>0</v>
      </c>
      <c r="I1505" s="143">
        <f t="shared" si="94"/>
        <v>0</v>
      </c>
      <c r="J1505" s="142"/>
      <c r="K1505" s="183"/>
      <c r="L1505" s="7" t="str">
        <f t="shared" si="95"/>
        <v/>
      </c>
      <c r="M1505" s="7" t="str">
        <f t="shared" si="96"/>
        <v/>
      </c>
      <c r="N1505" s="7" t="str">
        <f>Cartilha_GLOBAL!N1505</f>
        <v/>
      </c>
      <c r="O1505" s="144"/>
      <c r="Q1505" s="151"/>
      <c r="R1505" s="152">
        <v>0</v>
      </c>
      <c r="T1505" s="153">
        <f>IF(Cartilha_GLOBAL!R1505=0,0,IF(Cartilha_GLOBAL!R1505&gt;0,"c","b"))</f>
        <v>0</v>
      </c>
    </row>
    <row r="1506" ht="22.5" hidden="1" spans="1:20">
      <c r="A1506" s="158">
        <f>Cartilha_GLOBAL!A1506</f>
        <v>102047</v>
      </c>
      <c r="B1506" s="94" t="str">
        <f>Cartilha_GLOBAL!B1506</f>
        <v>SINAPI</v>
      </c>
      <c r="C1506" s="104" t="str">
        <f>Cartilha_GLOBAL!C1506</f>
        <v>MONTAGEM E DESMONTAGEM DE FÔRMA PARA ESCADAS, COM 1 LANCE E LAJE CASCATA, EM MADEIRA SERRADA, 2 UTILIZAÇÕES. AF_11/2020</v>
      </c>
      <c r="D1506" s="94" t="str">
        <f>Cartilha_GLOBAL!D1506</f>
        <v>M2</v>
      </c>
      <c r="E1506" s="105">
        <f>Cartilha_GLOBAL!$E1506</f>
        <v>568.12</v>
      </c>
      <c r="F1506" s="182">
        <f>Cartilha_GLOBAL!$F1506</f>
        <v>697.31</v>
      </c>
      <c r="G1506" s="108"/>
      <c r="H1506" s="107">
        <f t="shared" si="93"/>
        <v>0</v>
      </c>
      <c r="I1506" s="143">
        <f t="shared" si="94"/>
        <v>0</v>
      </c>
      <c r="J1506" s="142"/>
      <c r="K1506" s="183"/>
      <c r="L1506" s="7" t="str">
        <f t="shared" si="95"/>
        <v/>
      </c>
      <c r="M1506" s="7" t="str">
        <f t="shared" si="96"/>
        <v/>
      </c>
      <c r="N1506" s="7" t="str">
        <f>Cartilha_GLOBAL!N1506</f>
        <v/>
      </c>
      <c r="O1506" s="144"/>
      <c r="Q1506" s="151"/>
      <c r="R1506" s="152">
        <v>0</v>
      </c>
      <c r="T1506" s="153">
        <f>IF(Cartilha_GLOBAL!R1506=0,0,IF(Cartilha_GLOBAL!R1506&gt;0,"c","b"))</f>
        <v>0</v>
      </c>
    </row>
    <row r="1507" ht="22.5" hidden="1" spans="1:20">
      <c r="A1507" s="158">
        <f>Cartilha_GLOBAL!A1507</f>
        <v>102048</v>
      </c>
      <c r="B1507" s="94" t="str">
        <f>Cartilha_GLOBAL!B1507</f>
        <v>SINAPI</v>
      </c>
      <c r="C1507" s="104" t="str">
        <f>Cartilha_GLOBAL!C1507</f>
        <v>MONTAGEM E DESMONTAGEM DE FÔRMA PARA ESCADAS, COM 1 LANCE E LAJE CASCATA, EM CHAPA DE MADEIRA COMPENSADA RESINADA, 2 UTILIZAÇÕES. AF_11/2020</v>
      </c>
      <c r="D1507" s="94" t="str">
        <f>Cartilha_GLOBAL!D1507</f>
        <v>M2</v>
      </c>
      <c r="E1507" s="105">
        <f>Cartilha_GLOBAL!$E1507</f>
        <v>303.39</v>
      </c>
      <c r="F1507" s="182">
        <f>Cartilha_GLOBAL!$F1507</f>
        <v>372.38</v>
      </c>
      <c r="G1507" s="108"/>
      <c r="H1507" s="107">
        <f t="shared" si="93"/>
        <v>0</v>
      </c>
      <c r="I1507" s="143">
        <f t="shared" si="94"/>
        <v>0</v>
      </c>
      <c r="J1507" s="142"/>
      <c r="K1507" s="183"/>
      <c r="L1507" s="7" t="str">
        <f t="shared" si="95"/>
        <v/>
      </c>
      <c r="M1507" s="7" t="str">
        <f t="shared" si="96"/>
        <v/>
      </c>
      <c r="N1507" s="7" t="str">
        <f>Cartilha_GLOBAL!N1507</f>
        <v/>
      </c>
      <c r="O1507" s="144"/>
      <c r="Q1507" s="151"/>
      <c r="R1507" s="152">
        <v>0</v>
      </c>
      <c r="T1507" s="153">
        <f>IF(Cartilha_GLOBAL!R1507=0,0,IF(Cartilha_GLOBAL!R1507&gt;0,"c","b"))</f>
        <v>0</v>
      </c>
    </row>
    <row r="1508" ht="22.5" hidden="1" spans="1:20">
      <c r="A1508" s="158">
        <f>Cartilha_GLOBAL!A1508</f>
        <v>102049</v>
      </c>
      <c r="B1508" s="94" t="str">
        <f>Cartilha_GLOBAL!B1508</f>
        <v>SINAPI</v>
      </c>
      <c r="C1508" s="104" t="str">
        <f>Cartilha_GLOBAL!C1508</f>
        <v>MONTAGEM E DESMONTAGEM DE FÔRMA PARA ESCADAS, COM 1 LANCE E LAJE CASCATA, EM CHAPA DE MADEIRA COMPENSADA RESINADA, 4 UTILIZAÇÕES. AF_11/2020</v>
      </c>
      <c r="D1508" s="94" t="str">
        <f>Cartilha_GLOBAL!D1508</f>
        <v>M2</v>
      </c>
      <c r="E1508" s="105">
        <f>Cartilha_GLOBAL!$E1508</f>
        <v>265.46</v>
      </c>
      <c r="F1508" s="182">
        <f>Cartilha_GLOBAL!$F1508</f>
        <v>325.83</v>
      </c>
      <c r="G1508" s="108"/>
      <c r="H1508" s="107">
        <f t="shared" si="93"/>
        <v>0</v>
      </c>
      <c r="I1508" s="143">
        <f t="shared" si="94"/>
        <v>0</v>
      </c>
      <c r="J1508" s="142"/>
      <c r="K1508" s="183"/>
      <c r="L1508" s="7" t="str">
        <f t="shared" si="95"/>
        <v/>
      </c>
      <c r="M1508" s="7" t="str">
        <f t="shared" si="96"/>
        <v/>
      </c>
      <c r="N1508" s="7" t="str">
        <f>Cartilha_GLOBAL!N1508</f>
        <v/>
      </c>
      <c r="O1508" s="144"/>
      <c r="Q1508" s="151"/>
      <c r="R1508" s="152">
        <v>0</v>
      </c>
      <c r="T1508" s="153">
        <f>IF(Cartilha_GLOBAL!R1508=0,0,IF(Cartilha_GLOBAL!R1508&gt;0,"c","b"))</f>
        <v>0</v>
      </c>
    </row>
    <row r="1509" ht="22.5" hidden="1" spans="1:20">
      <c r="A1509" s="158">
        <f>Cartilha_GLOBAL!A1509</f>
        <v>102050</v>
      </c>
      <c r="B1509" s="94" t="str">
        <f>Cartilha_GLOBAL!B1509</f>
        <v>SINAPI</v>
      </c>
      <c r="C1509" s="104" t="str">
        <f>Cartilha_GLOBAL!C1509</f>
        <v>MONTAGEM E DESMONTAGEM DE FÔRMA PARA ESCADAS, COM 1 LANCE E LAJE CASCATA, EM CHAPA DE MADEIRA COMPENSADA PLASTIFICADA, 6 UTILIZAÇÕES. AF_11/2020</v>
      </c>
      <c r="D1509" s="94" t="str">
        <f>Cartilha_GLOBAL!D1509</f>
        <v>M2</v>
      </c>
      <c r="E1509" s="105">
        <f>Cartilha_GLOBAL!$E1509</f>
        <v>230.36</v>
      </c>
      <c r="F1509" s="182">
        <f>Cartilha_GLOBAL!$F1509</f>
        <v>282.74</v>
      </c>
      <c r="G1509" s="108"/>
      <c r="H1509" s="107">
        <f t="shared" si="93"/>
        <v>0</v>
      </c>
      <c r="I1509" s="143">
        <f t="shared" si="94"/>
        <v>0</v>
      </c>
      <c r="J1509" s="142"/>
      <c r="K1509" s="183"/>
      <c r="L1509" s="7" t="str">
        <f t="shared" si="95"/>
        <v/>
      </c>
      <c r="M1509" s="7" t="str">
        <f t="shared" si="96"/>
        <v/>
      </c>
      <c r="N1509" s="7" t="str">
        <f>Cartilha_GLOBAL!N1509</f>
        <v/>
      </c>
      <c r="O1509" s="144"/>
      <c r="Q1509" s="151"/>
      <c r="R1509" s="152">
        <v>0</v>
      </c>
      <c r="T1509" s="153">
        <f>IF(Cartilha_GLOBAL!R1509=0,0,IF(Cartilha_GLOBAL!R1509&gt;0,"c","b"))</f>
        <v>0</v>
      </c>
    </row>
    <row r="1510" ht="22.5" hidden="1" spans="1:20">
      <c r="A1510" s="158">
        <f>Cartilha_GLOBAL!A1510</f>
        <v>102051</v>
      </c>
      <c r="B1510" s="94" t="str">
        <f>Cartilha_GLOBAL!B1510</f>
        <v>SINAPI</v>
      </c>
      <c r="C1510" s="104" t="str">
        <f>Cartilha_GLOBAL!C1510</f>
        <v>MONTAGEM E DESMONTAGEM DE FÔRMA PARA ESCADAS, COM 1 LANCE E LAJE CASCATA, EM CHAPA DE MADEIRA COMPENSADA PLASTIFICADA, 8 UTILIZAÇÕES. AF_11/2020</v>
      </c>
      <c r="D1510" s="94" t="str">
        <f>Cartilha_GLOBAL!D1510</f>
        <v>M2</v>
      </c>
      <c r="E1510" s="105">
        <f>Cartilha_GLOBAL!$E1510</f>
        <v>202.67</v>
      </c>
      <c r="F1510" s="182">
        <f>Cartilha_GLOBAL!$F1510</f>
        <v>248.76</v>
      </c>
      <c r="G1510" s="108"/>
      <c r="H1510" s="107">
        <f t="shared" si="93"/>
        <v>0</v>
      </c>
      <c r="I1510" s="143">
        <f t="shared" si="94"/>
        <v>0</v>
      </c>
      <c r="J1510" s="142"/>
      <c r="K1510" s="183"/>
      <c r="L1510" s="7" t="str">
        <f t="shared" si="95"/>
        <v/>
      </c>
      <c r="M1510" s="7" t="str">
        <f t="shared" si="96"/>
        <v/>
      </c>
      <c r="N1510" s="7" t="str">
        <f>Cartilha_GLOBAL!N1510</f>
        <v/>
      </c>
      <c r="O1510" s="144"/>
      <c r="Q1510" s="151"/>
      <c r="R1510" s="152">
        <v>0</v>
      </c>
      <c r="T1510" s="153">
        <f>IF(Cartilha_GLOBAL!R1510=0,0,IF(Cartilha_GLOBAL!R1510&gt;0,"c","b"))</f>
        <v>0</v>
      </c>
    </row>
    <row r="1511" ht="22.5" hidden="1" spans="1:20">
      <c r="A1511" s="158">
        <f>Cartilha_GLOBAL!A1511</f>
        <v>102052</v>
      </c>
      <c r="B1511" s="94" t="str">
        <f>Cartilha_GLOBAL!B1511</f>
        <v>SINAPI</v>
      </c>
      <c r="C1511" s="104" t="str">
        <f>Cartilha_GLOBAL!C1511</f>
        <v>MONTAGEM E DESMONTAGEM DE FÔRMA PARA ESCADAS, COM 1 LANCE E LAJE CASCATA, EM CHAPA DE MADEIRA COMPENSADA PLASTIFICADA, 10 UTILIZAÇÕES. AF_11/2020</v>
      </c>
      <c r="D1511" s="94" t="str">
        <f>Cartilha_GLOBAL!D1511</f>
        <v>M2</v>
      </c>
      <c r="E1511" s="105">
        <f>Cartilha_GLOBAL!$E1511</f>
        <v>187.22</v>
      </c>
      <c r="F1511" s="182">
        <f>Cartilha_GLOBAL!$F1511</f>
        <v>229.79</v>
      </c>
      <c r="G1511" s="108"/>
      <c r="H1511" s="107">
        <f t="shared" si="93"/>
        <v>0</v>
      </c>
      <c r="I1511" s="143">
        <f t="shared" si="94"/>
        <v>0</v>
      </c>
      <c r="J1511" s="142"/>
      <c r="K1511" s="183"/>
      <c r="L1511" s="7" t="str">
        <f t="shared" si="95"/>
        <v/>
      </c>
      <c r="M1511" s="7" t="str">
        <f t="shared" si="96"/>
        <v/>
      </c>
      <c r="N1511" s="7" t="str">
        <f>Cartilha_GLOBAL!N1511</f>
        <v/>
      </c>
      <c r="O1511" s="144"/>
      <c r="Q1511" s="151"/>
      <c r="R1511" s="152">
        <v>0</v>
      </c>
      <c r="T1511" s="153">
        <f>IF(Cartilha_GLOBAL!R1511=0,0,IF(Cartilha_GLOBAL!R1511&gt;0,"c","b"))</f>
        <v>0</v>
      </c>
    </row>
    <row r="1512" ht="22.5" hidden="1" spans="1:20">
      <c r="A1512" s="158">
        <f>Cartilha_GLOBAL!A1512</f>
        <v>102059</v>
      </c>
      <c r="B1512" s="94" t="str">
        <f>Cartilha_GLOBAL!B1512</f>
        <v>SINAPI</v>
      </c>
      <c r="C1512" s="104" t="str">
        <f>Cartilha_GLOBAL!C1512</f>
        <v>MONTAGEM E DESMONTAGEM DE FÔRMA PARA ESCADA DUPLA COM 2 LANCES EM "X" E LAJE PLANA, EM MADEIRA SERRADA, 1 UTILIZAÇÃO. AF_11/2020</v>
      </c>
      <c r="D1512" s="94" t="str">
        <f>Cartilha_GLOBAL!D1512</f>
        <v>M2</v>
      </c>
      <c r="E1512" s="105">
        <f>Cartilha_GLOBAL!$E1512</f>
        <v>551.62</v>
      </c>
      <c r="F1512" s="182">
        <f>Cartilha_GLOBAL!$F1512</f>
        <v>677.06</v>
      </c>
      <c r="G1512" s="108"/>
      <c r="H1512" s="107">
        <f t="shared" si="93"/>
        <v>0</v>
      </c>
      <c r="I1512" s="143">
        <f t="shared" si="94"/>
        <v>0</v>
      </c>
      <c r="J1512" s="142"/>
      <c r="K1512" s="183"/>
      <c r="L1512" s="7" t="str">
        <f t="shared" si="95"/>
        <v/>
      </c>
      <c r="M1512" s="7" t="str">
        <f t="shared" si="96"/>
        <v/>
      </c>
      <c r="N1512" s="7" t="str">
        <f>Cartilha_GLOBAL!N1512</f>
        <v/>
      </c>
      <c r="O1512" s="144"/>
      <c r="Q1512" s="151"/>
      <c r="R1512" s="152">
        <v>0</v>
      </c>
      <c r="T1512" s="153">
        <f>IF(Cartilha_GLOBAL!R1512=0,0,IF(Cartilha_GLOBAL!R1512&gt;0,"c","b"))</f>
        <v>0</v>
      </c>
    </row>
    <row r="1513" ht="22.5" hidden="1" spans="1:20">
      <c r="A1513" s="158">
        <f>Cartilha_GLOBAL!A1513</f>
        <v>102060</v>
      </c>
      <c r="B1513" s="94" t="str">
        <f>Cartilha_GLOBAL!B1513</f>
        <v>SINAPI</v>
      </c>
      <c r="C1513" s="104" t="str">
        <f>Cartilha_GLOBAL!C1513</f>
        <v>MONTAGEM E DESMONTAGEM DE FÔRMA PARA ESCADA DUPLA COM 2 LANCES EM "X" E LAJE PLANA, EM MADEIRA SERRADA, 2 UTILIZAÇÕES. AF_11/2020</v>
      </c>
      <c r="D1513" s="94" t="str">
        <f>Cartilha_GLOBAL!D1513</f>
        <v>M2</v>
      </c>
      <c r="E1513" s="105">
        <f>Cartilha_GLOBAL!$E1513</f>
        <v>462.82</v>
      </c>
      <c r="F1513" s="182">
        <f>Cartilha_GLOBAL!$F1513</f>
        <v>568.07</v>
      </c>
      <c r="G1513" s="108"/>
      <c r="H1513" s="107">
        <f t="shared" si="93"/>
        <v>0</v>
      </c>
      <c r="I1513" s="143">
        <f t="shared" si="94"/>
        <v>0</v>
      </c>
      <c r="J1513" s="142"/>
      <c r="K1513" s="183"/>
      <c r="L1513" s="7" t="str">
        <f t="shared" si="95"/>
        <v/>
      </c>
      <c r="M1513" s="7" t="str">
        <f t="shared" si="96"/>
        <v/>
      </c>
      <c r="N1513" s="7" t="str">
        <f>Cartilha_GLOBAL!N1513</f>
        <v/>
      </c>
      <c r="O1513" s="144"/>
      <c r="Q1513" s="151"/>
      <c r="R1513" s="152">
        <v>0</v>
      </c>
      <c r="T1513" s="153">
        <f>IF(Cartilha_GLOBAL!R1513=0,0,IF(Cartilha_GLOBAL!R1513&gt;0,"c","b"))</f>
        <v>0</v>
      </c>
    </row>
    <row r="1514" ht="22.5" hidden="1" spans="1:20">
      <c r="A1514" s="158">
        <f>Cartilha_GLOBAL!A1514</f>
        <v>102061</v>
      </c>
      <c r="B1514" s="94" t="str">
        <f>Cartilha_GLOBAL!B1514</f>
        <v>SINAPI</v>
      </c>
      <c r="C1514" s="104" t="str">
        <f>Cartilha_GLOBAL!C1514</f>
        <v>MONTAGEM E DESMONTAGEM DE FÔRMA PARA ESCADA DUPLA COM 2 LANCES EM "X" E LAJE PLANA, EM CHAPA DE MADEIRA COMPENSADA RESINADA, 2 UTILIZAÇÕES. AF_11/2020</v>
      </c>
      <c r="D1514" s="94" t="str">
        <f>Cartilha_GLOBAL!D1514</f>
        <v>M2</v>
      </c>
      <c r="E1514" s="105">
        <f>Cartilha_GLOBAL!$E1514</f>
        <v>284.95</v>
      </c>
      <c r="F1514" s="182">
        <f>Cartilha_GLOBAL!$F1514</f>
        <v>349.75</v>
      </c>
      <c r="G1514" s="108"/>
      <c r="H1514" s="107">
        <f t="shared" si="93"/>
        <v>0</v>
      </c>
      <c r="I1514" s="143">
        <f t="shared" si="94"/>
        <v>0</v>
      </c>
      <c r="J1514" s="142"/>
      <c r="K1514" s="183"/>
      <c r="L1514" s="7" t="str">
        <f t="shared" si="95"/>
        <v/>
      </c>
      <c r="M1514" s="7" t="str">
        <f t="shared" si="96"/>
        <v/>
      </c>
      <c r="N1514" s="7" t="str">
        <f>Cartilha_GLOBAL!N1514</f>
        <v/>
      </c>
      <c r="O1514" s="144"/>
      <c r="Q1514" s="151"/>
      <c r="R1514" s="152">
        <v>0</v>
      </c>
      <c r="T1514" s="153">
        <f>IF(Cartilha_GLOBAL!R1514=0,0,IF(Cartilha_GLOBAL!R1514&gt;0,"c","b"))</f>
        <v>0</v>
      </c>
    </row>
    <row r="1515" ht="22.5" hidden="1" spans="1:20">
      <c r="A1515" s="158">
        <f>Cartilha_GLOBAL!A1515</f>
        <v>102062</v>
      </c>
      <c r="B1515" s="94" t="str">
        <f>Cartilha_GLOBAL!B1515</f>
        <v>SINAPI</v>
      </c>
      <c r="C1515" s="104" t="str">
        <f>Cartilha_GLOBAL!C1515</f>
        <v>MONTAGEM E DESMONTAGEM DE FÔRMA PARA ESCADA DUPLA COM 2 LANCES EM "X" E LAJE PLANA, EM CHAPA DE MADEIRA COMPENSADA RESINADA, 4 UTILIZAÇÕES. AF_11/2020</v>
      </c>
      <c r="D1515" s="94" t="str">
        <f>Cartilha_GLOBAL!D1515</f>
        <v>M2</v>
      </c>
      <c r="E1515" s="105">
        <f>Cartilha_GLOBAL!$E1515</f>
        <v>254.18</v>
      </c>
      <c r="F1515" s="182">
        <f>Cartilha_GLOBAL!$F1515</f>
        <v>311.98</v>
      </c>
      <c r="G1515" s="108"/>
      <c r="H1515" s="107">
        <f t="shared" si="93"/>
        <v>0</v>
      </c>
      <c r="I1515" s="143">
        <f t="shared" si="94"/>
        <v>0</v>
      </c>
      <c r="J1515" s="142"/>
      <c r="K1515" s="183"/>
      <c r="L1515" s="7" t="str">
        <f t="shared" si="95"/>
        <v/>
      </c>
      <c r="M1515" s="7" t="str">
        <f t="shared" si="96"/>
        <v/>
      </c>
      <c r="N1515" s="7" t="str">
        <f>Cartilha_GLOBAL!N1515</f>
        <v/>
      </c>
      <c r="O1515" s="144"/>
      <c r="Q1515" s="151"/>
      <c r="R1515" s="152">
        <v>0</v>
      </c>
      <c r="T1515" s="153">
        <f>IF(Cartilha_GLOBAL!R1515=0,0,IF(Cartilha_GLOBAL!R1515&gt;0,"c","b"))</f>
        <v>0</v>
      </c>
    </row>
    <row r="1516" ht="22.5" hidden="1" spans="1:20">
      <c r="A1516" s="158">
        <f>Cartilha_GLOBAL!A1516</f>
        <v>102063</v>
      </c>
      <c r="B1516" s="94" t="str">
        <f>Cartilha_GLOBAL!B1516</f>
        <v>SINAPI</v>
      </c>
      <c r="C1516" s="104" t="str">
        <f>Cartilha_GLOBAL!C1516</f>
        <v>MONTAGEM E DESMONTAGEM DE FÔRMA PARA ESCADA DUPLA COM 2 LANCES EM "X" E LAJE PLANA, EM CHAPA DE MADEIRA COMPENSADA PLASTIFICADA, 6 UTILIZAÇÕES. AF_11/2020</v>
      </c>
      <c r="D1516" s="94" t="str">
        <f>Cartilha_GLOBAL!D1516</f>
        <v>M2</v>
      </c>
      <c r="E1516" s="105">
        <f>Cartilha_GLOBAL!$E1516</f>
        <v>215.95</v>
      </c>
      <c r="F1516" s="182">
        <f>Cartilha_GLOBAL!$F1516</f>
        <v>265.06</v>
      </c>
      <c r="G1516" s="108"/>
      <c r="H1516" s="107">
        <f t="shared" si="93"/>
        <v>0</v>
      </c>
      <c r="I1516" s="143">
        <f t="shared" si="94"/>
        <v>0</v>
      </c>
      <c r="J1516" s="142"/>
      <c r="K1516" s="183"/>
      <c r="L1516" s="7" t="str">
        <f t="shared" si="95"/>
        <v/>
      </c>
      <c r="M1516" s="7" t="str">
        <f t="shared" si="96"/>
        <v/>
      </c>
      <c r="N1516" s="7" t="str">
        <f>Cartilha_GLOBAL!N1516</f>
        <v/>
      </c>
      <c r="O1516" s="144"/>
      <c r="Q1516" s="151"/>
      <c r="R1516" s="152">
        <v>0</v>
      </c>
      <c r="T1516" s="153">
        <f>IF(Cartilha_GLOBAL!R1516=0,0,IF(Cartilha_GLOBAL!R1516&gt;0,"c","b"))</f>
        <v>0</v>
      </c>
    </row>
    <row r="1517" ht="22.5" hidden="1" spans="1:20">
      <c r="A1517" s="158">
        <f>Cartilha_GLOBAL!A1517</f>
        <v>102064</v>
      </c>
      <c r="B1517" s="94" t="str">
        <f>Cartilha_GLOBAL!B1517</f>
        <v>SINAPI</v>
      </c>
      <c r="C1517" s="104" t="str">
        <f>Cartilha_GLOBAL!C1517</f>
        <v>MONTAGEM E DESMONTAGEM DE FÔRMA PARA ESCADA DUPLA COM 2 LANCES EM "X" E LAJE PLANA, EM CHAPA DE MADEIRA COMPENSADA PLASTIFICADA, 8 UTILIZAÇÕES. AF_11/2020</v>
      </c>
      <c r="D1517" s="94" t="str">
        <f>Cartilha_GLOBAL!D1517</f>
        <v>M2</v>
      </c>
      <c r="E1517" s="105">
        <f>Cartilha_GLOBAL!$E1517</f>
        <v>189.59</v>
      </c>
      <c r="F1517" s="182">
        <f>Cartilha_GLOBAL!$F1517</f>
        <v>232.7</v>
      </c>
      <c r="G1517" s="108"/>
      <c r="H1517" s="107">
        <f t="shared" si="93"/>
        <v>0</v>
      </c>
      <c r="I1517" s="143">
        <f t="shared" si="94"/>
        <v>0</v>
      </c>
      <c r="J1517" s="142"/>
      <c r="K1517" s="183"/>
      <c r="L1517" s="7" t="str">
        <f t="shared" si="95"/>
        <v/>
      </c>
      <c r="M1517" s="7" t="str">
        <f t="shared" si="96"/>
        <v/>
      </c>
      <c r="N1517" s="7" t="str">
        <f>Cartilha_GLOBAL!N1517</f>
        <v/>
      </c>
      <c r="O1517" s="144"/>
      <c r="Q1517" s="151"/>
      <c r="R1517" s="152">
        <v>0</v>
      </c>
      <c r="T1517" s="153">
        <f>IF(Cartilha_GLOBAL!R1517=0,0,IF(Cartilha_GLOBAL!R1517&gt;0,"c","b"))</f>
        <v>0</v>
      </c>
    </row>
    <row r="1518" ht="22.5" hidden="1" spans="1:20">
      <c r="A1518" s="158">
        <f>Cartilha_GLOBAL!A1518</f>
        <v>102065</v>
      </c>
      <c r="B1518" s="94" t="str">
        <f>Cartilha_GLOBAL!B1518</f>
        <v>SINAPI</v>
      </c>
      <c r="C1518" s="104" t="str">
        <f>Cartilha_GLOBAL!C1518</f>
        <v>MONTAGEM E DESMONTAGEM DE FÔRMA PARA ESCADA DUPLA COM 2 LANCES EM "X" E LAJE PLANA, EM CHAPA DE MADEIRA COMPENSADA PLASTIFICADA, 10 UTILIZAÇÕES. AF_11/2020</v>
      </c>
      <c r="D1518" s="94" t="str">
        <f>Cartilha_GLOBAL!D1518</f>
        <v>M2</v>
      </c>
      <c r="E1518" s="105">
        <f>Cartilha_GLOBAL!$E1518</f>
        <v>174.92</v>
      </c>
      <c r="F1518" s="182">
        <f>Cartilha_GLOBAL!$F1518</f>
        <v>214.7</v>
      </c>
      <c r="G1518" s="108"/>
      <c r="H1518" s="107">
        <f t="shared" si="93"/>
        <v>0</v>
      </c>
      <c r="I1518" s="143">
        <f t="shared" si="94"/>
        <v>0</v>
      </c>
      <c r="J1518" s="142"/>
      <c r="K1518" s="183"/>
      <c r="L1518" s="7" t="str">
        <f t="shared" si="95"/>
        <v/>
      </c>
      <c r="M1518" s="7" t="str">
        <f t="shared" si="96"/>
        <v/>
      </c>
      <c r="N1518" s="7" t="str">
        <f>Cartilha_GLOBAL!N1518</f>
        <v/>
      </c>
      <c r="O1518" s="144"/>
      <c r="Q1518" s="151"/>
      <c r="R1518" s="152">
        <v>0</v>
      </c>
      <c r="T1518" s="153">
        <f>IF(Cartilha_GLOBAL!R1518=0,0,IF(Cartilha_GLOBAL!R1518&gt;0,"c","b"))</f>
        <v>0</v>
      </c>
    </row>
    <row r="1519" ht="22.5" hidden="1" spans="1:20">
      <c r="A1519" s="158">
        <f>Cartilha_GLOBAL!A1519</f>
        <v>102066</v>
      </c>
      <c r="B1519" s="94" t="str">
        <f>Cartilha_GLOBAL!B1519</f>
        <v>SINAPI</v>
      </c>
      <c r="C1519" s="104" t="str">
        <f>Cartilha_GLOBAL!C1519</f>
        <v>MONTAGEM E DESMONTAGEM DE FÔRMA PARA ESCADA DUPLA COM 2 LANCES EM "X" E LAJE CASCATA, EM MADEIRA SERRADA, 1 UTILIZAÇÃO. AF_11/2020</v>
      </c>
      <c r="D1519" s="94" t="str">
        <f>Cartilha_GLOBAL!D1519</f>
        <v>M2</v>
      </c>
      <c r="E1519" s="105">
        <f>Cartilha_GLOBAL!$E1519</f>
        <v>587.2</v>
      </c>
      <c r="F1519" s="182">
        <f>Cartilha_GLOBAL!$F1519</f>
        <v>720.73</v>
      </c>
      <c r="G1519" s="108"/>
      <c r="H1519" s="107">
        <f t="shared" si="93"/>
        <v>0</v>
      </c>
      <c r="I1519" s="143">
        <f t="shared" si="94"/>
        <v>0</v>
      </c>
      <c r="J1519" s="142"/>
      <c r="K1519" s="183"/>
      <c r="L1519" s="7" t="str">
        <f t="shared" si="95"/>
        <v/>
      </c>
      <c r="M1519" s="7" t="str">
        <f t="shared" si="96"/>
        <v/>
      </c>
      <c r="N1519" s="7" t="str">
        <f>Cartilha_GLOBAL!N1519</f>
        <v/>
      </c>
      <c r="O1519" s="144"/>
      <c r="Q1519" s="151"/>
      <c r="R1519" s="152">
        <v>0</v>
      </c>
      <c r="T1519" s="153">
        <f>IF(Cartilha_GLOBAL!R1519=0,0,IF(Cartilha_GLOBAL!R1519&gt;0,"c","b"))</f>
        <v>0</v>
      </c>
    </row>
    <row r="1520" ht="22.5" hidden="1" spans="1:20">
      <c r="A1520" s="158">
        <f>Cartilha_GLOBAL!A1520</f>
        <v>102067</v>
      </c>
      <c r="B1520" s="94" t="str">
        <f>Cartilha_GLOBAL!B1520</f>
        <v>SINAPI</v>
      </c>
      <c r="C1520" s="104" t="str">
        <f>Cartilha_GLOBAL!C1520</f>
        <v>MONTAGEM E DESMONTAGEM DE FÔRMA PARA ESCADA DUPLA COM 2 LANCES EM "X" E LAJE CASCATA, EM MADEIRA SERRADA, 2 UTILIZAÇÕES. AF_11/2020</v>
      </c>
      <c r="D1520" s="94" t="str">
        <f>Cartilha_GLOBAL!D1520</f>
        <v>M2</v>
      </c>
      <c r="E1520" s="105">
        <f>Cartilha_GLOBAL!$E1520</f>
        <v>503.2</v>
      </c>
      <c r="F1520" s="182">
        <f>Cartilha_GLOBAL!$F1520</f>
        <v>617.63</v>
      </c>
      <c r="G1520" s="108"/>
      <c r="H1520" s="107">
        <f t="shared" si="93"/>
        <v>0</v>
      </c>
      <c r="I1520" s="143">
        <f t="shared" si="94"/>
        <v>0</v>
      </c>
      <c r="J1520" s="142"/>
      <c r="K1520" s="183"/>
      <c r="L1520" s="7" t="str">
        <f t="shared" si="95"/>
        <v/>
      </c>
      <c r="M1520" s="7" t="str">
        <f t="shared" si="96"/>
        <v/>
      </c>
      <c r="N1520" s="7" t="str">
        <f>Cartilha_GLOBAL!N1520</f>
        <v/>
      </c>
      <c r="O1520" s="144"/>
      <c r="Q1520" s="151"/>
      <c r="R1520" s="152">
        <v>0</v>
      </c>
      <c r="T1520" s="153">
        <f>IF(Cartilha_GLOBAL!R1520=0,0,IF(Cartilha_GLOBAL!R1520&gt;0,"c","b"))</f>
        <v>0</v>
      </c>
    </row>
    <row r="1521" ht="22.5" hidden="1" spans="1:20">
      <c r="A1521" s="158">
        <f>Cartilha_GLOBAL!A1521</f>
        <v>102068</v>
      </c>
      <c r="B1521" s="94" t="str">
        <f>Cartilha_GLOBAL!B1521</f>
        <v>SINAPI</v>
      </c>
      <c r="C1521" s="104" t="str">
        <f>Cartilha_GLOBAL!C1521</f>
        <v>MONTAGEM E DESMONTAGEM DE FÔRMA PARA ESCADA DUPLA COM 2 LANCES EM "X" E LAJE CASCATA, EM CHAPA DE MADEIRA COMPENSADA RESINADA, 2 UTILIZAÇÕES. AF_11/2020</v>
      </c>
      <c r="D1521" s="94" t="str">
        <f>Cartilha_GLOBAL!D1521</f>
        <v>M2</v>
      </c>
      <c r="E1521" s="105">
        <f>Cartilha_GLOBAL!$E1521</f>
        <v>272.82</v>
      </c>
      <c r="F1521" s="182">
        <f>Cartilha_GLOBAL!$F1521</f>
        <v>334.86</v>
      </c>
      <c r="G1521" s="108"/>
      <c r="H1521" s="107">
        <f t="shared" si="93"/>
        <v>0</v>
      </c>
      <c r="I1521" s="143">
        <f t="shared" si="94"/>
        <v>0</v>
      </c>
      <c r="J1521" s="142"/>
      <c r="K1521" s="183"/>
      <c r="L1521" s="7" t="str">
        <f t="shared" si="95"/>
        <v/>
      </c>
      <c r="M1521" s="7" t="str">
        <f t="shared" si="96"/>
        <v/>
      </c>
      <c r="N1521" s="7" t="str">
        <f>Cartilha_GLOBAL!N1521</f>
        <v/>
      </c>
      <c r="O1521" s="144"/>
      <c r="Q1521" s="151"/>
      <c r="R1521" s="152">
        <v>0</v>
      </c>
      <c r="T1521" s="153">
        <f>IF(Cartilha_GLOBAL!R1521=0,0,IF(Cartilha_GLOBAL!R1521&gt;0,"c","b"))</f>
        <v>0</v>
      </c>
    </row>
    <row r="1522" ht="22.5" hidden="1" spans="1:20">
      <c r="A1522" s="158">
        <f>Cartilha_GLOBAL!A1522</f>
        <v>102069</v>
      </c>
      <c r="B1522" s="94" t="str">
        <f>Cartilha_GLOBAL!B1522</f>
        <v>SINAPI</v>
      </c>
      <c r="C1522" s="104" t="str">
        <f>Cartilha_GLOBAL!C1522</f>
        <v>MONTAGEM E DESMONTAGEM DE FÔRMA PARA ESCADA DUPLA COM 2 LANCES EM "X" E LAJE CASCATA, EM CHAPA DE MADEIRA COMPENSADA RESINADA, 4 UTILIZAÇÕES. AF_11/2020</v>
      </c>
      <c r="D1522" s="94" t="str">
        <f>Cartilha_GLOBAL!D1522</f>
        <v>M2</v>
      </c>
      <c r="E1522" s="105">
        <f>Cartilha_GLOBAL!$E1522</f>
        <v>243.58</v>
      </c>
      <c r="F1522" s="182">
        <f>Cartilha_GLOBAL!$F1522</f>
        <v>298.97</v>
      </c>
      <c r="G1522" s="108"/>
      <c r="H1522" s="107">
        <f t="shared" si="93"/>
        <v>0</v>
      </c>
      <c r="I1522" s="143">
        <f t="shared" si="94"/>
        <v>0</v>
      </c>
      <c r="J1522" s="142"/>
      <c r="K1522" s="183"/>
      <c r="L1522" s="7" t="str">
        <f t="shared" si="95"/>
        <v/>
      </c>
      <c r="M1522" s="7" t="str">
        <f t="shared" si="96"/>
        <v/>
      </c>
      <c r="N1522" s="7" t="str">
        <f>Cartilha_GLOBAL!N1522</f>
        <v/>
      </c>
      <c r="O1522" s="144"/>
      <c r="Q1522" s="151"/>
      <c r="R1522" s="152">
        <v>0</v>
      </c>
      <c r="T1522" s="153">
        <f>IF(Cartilha_GLOBAL!R1522=0,0,IF(Cartilha_GLOBAL!R1522&gt;0,"c","b"))</f>
        <v>0</v>
      </c>
    </row>
    <row r="1523" ht="22.5" hidden="1" spans="1:20">
      <c r="A1523" s="158">
        <f>Cartilha_GLOBAL!A1523</f>
        <v>102070</v>
      </c>
      <c r="B1523" s="94" t="str">
        <f>Cartilha_GLOBAL!B1523</f>
        <v>SINAPI</v>
      </c>
      <c r="C1523" s="104" t="str">
        <f>Cartilha_GLOBAL!C1523</f>
        <v>MONTAGEM E DESMONTAGEM DE FÔRMA PARA ESCADA DUPLA COM 2 LANCES EM "X" E LAJE CASCATA, EM CHAPA DE MADEIRA COMPENSADA PLASTIFICADA, 6 UTILIZAÇÕES. AF_11/2020</v>
      </c>
      <c r="D1523" s="94" t="str">
        <f>Cartilha_GLOBAL!D1523</f>
        <v>M2</v>
      </c>
      <c r="E1523" s="105">
        <f>Cartilha_GLOBAL!$E1523</f>
        <v>210.85</v>
      </c>
      <c r="F1523" s="182">
        <f>Cartilha_GLOBAL!$F1523</f>
        <v>258.8</v>
      </c>
      <c r="G1523" s="108"/>
      <c r="H1523" s="107">
        <f t="shared" si="93"/>
        <v>0</v>
      </c>
      <c r="I1523" s="143">
        <f t="shared" si="94"/>
        <v>0</v>
      </c>
      <c r="J1523" s="142"/>
      <c r="K1523" s="183"/>
      <c r="L1523" s="7" t="str">
        <f t="shared" si="95"/>
        <v/>
      </c>
      <c r="M1523" s="7" t="str">
        <f t="shared" si="96"/>
        <v/>
      </c>
      <c r="N1523" s="7" t="str">
        <f>Cartilha_GLOBAL!N1523</f>
        <v/>
      </c>
      <c r="O1523" s="144"/>
      <c r="Q1523" s="151"/>
      <c r="R1523" s="152">
        <v>0</v>
      </c>
      <c r="T1523" s="153">
        <f>IF(Cartilha_GLOBAL!R1523=0,0,IF(Cartilha_GLOBAL!R1523&gt;0,"c","b"))</f>
        <v>0</v>
      </c>
    </row>
    <row r="1524" ht="22.5" hidden="1" spans="1:20">
      <c r="A1524" s="158">
        <f>Cartilha_GLOBAL!A1524</f>
        <v>102071</v>
      </c>
      <c r="B1524" s="94" t="str">
        <f>Cartilha_GLOBAL!B1524</f>
        <v>SINAPI</v>
      </c>
      <c r="C1524" s="104" t="str">
        <f>Cartilha_GLOBAL!C1524</f>
        <v>MONTAGEM E DESMONTAGEM DE FÔRMA PARA ESCADA DUPLA COM 2 LANCES EM "X" E LAJE CASCATA, EM CHAPA DE MADEIRA COMPENSADA PLASTIFICADA, 8 UTILIZAÇÕES. AF_11/2020</v>
      </c>
      <c r="D1524" s="94" t="str">
        <f>Cartilha_GLOBAL!D1524</f>
        <v>M2</v>
      </c>
      <c r="E1524" s="105">
        <f>Cartilha_GLOBAL!$E1524</f>
        <v>185.33</v>
      </c>
      <c r="F1524" s="182">
        <f>Cartilha_GLOBAL!$F1524</f>
        <v>227.47</v>
      </c>
      <c r="G1524" s="108"/>
      <c r="H1524" s="107">
        <f t="shared" si="93"/>
        <v>0</v>
      </c>
      <c r="I1524" s="143">
        <f t="shared" si="94"/>
        <v>0</v>
      </c>
      <c r="J1524" s="142"/>
      <c r="K1524" s="183"/>
      <c r="L1524" s="7" t="str">
        <f t="shared" si="95"/>
        <v/>
      </c>
      <c r="M1524" s="7" t="str">
        <f t="shared" si="96"/>
        <v/>
      </c>
      <c r="N1524" s="7" t="str">
        <f>Cartilha_GLOBAL!N1524</f>
        <v/>
      </c>
      <c r="O1524" s="144"/>
      <c r="Q1524" s="151"/>
      <c r="R1524" s="152">
        <v>0</v>
      </c>
      <c r="T1524" s="153">
        <f>IF(Cartilha_GLOBAL!R1524=0,0,IF(Cartilha_GLOBAL!R1524&gt;0,"c","b"))</f>
        <v>0</v>
      </c>
    </row>
    <row r="1525" ht="22.5" hidden="1" spans="1:20">
      <c r="A1525" s="158">
        <f>Cartilha_GLOBAL!A1525</f>
        <v>102072</v>
      </c>
      <c r="B1525" s="94" t="str">
        <f>Cartilha_GLOBAL!B1525</f>
        <v>SINAPI</v>
      </c>
      <c r="C1525" s="104" t="str">
        <f>Cartilha_GLOBAL!C1525</f>
        <v>MONTAGEM E DESMONTAGEM DE FÔRMA PARA ESCADA DUPLA COM 2 LANCES EM "X" E LAJE CASCATA, EM CHAPA DE MADEIRA COMPENSADA PLASTIFICADA, 10 UTILIZAÇÕES. AF_11/2020</v>
      </c>
      <c r="D1525" s="94" t="str">
        <f>Cartilha_GLOBAL!D1525</f>
        <v>M2</v>
      </c>
      <c r="E1525" s="105">
        <f>Cartilha_GLOBAL!$E1525</f>
        <v>173.83</v>
      </c>
      <c r="F1525" s="182">
        <f>Cartilha_GLOBAL!$F1525</f>
        <v>213.36</v>
      </c>
      <c r="G1525" s="108"/>
      <c r="H1525" s="107">
        <f t="shared" si="93"/>
        <v>0</v>
      </c>
      <c r="I1525" s="143">
        <f t="shared" si="94"/>
        <v>0</v>
      </c>
      <c r="J1525" s="142"/>
      <c r="K1525" s="183"/>
      <c r="L1525" s="7" t="str">
        <f t="shared" si="95"/>
        <v/>
      </c>
      <c r="M1525" s="7" t="str">
        <f t="shared" si="96"/>
        <v/>
      </c>
      <c r="N1525" s="7" t="str">
        <f>Cartilha_GLOBAL!N1525</f>
        <v/>
      </c>
      <c r="O1525" s="144"/>
      <c r="Q1525" s="151"/>
      <c r="R1525" s="152">
        <v>0</v>
      </c>
      <c r="T1525" s="153">
        <f>IF(Cartilha_GLOBAL!R1525=0,0,IF(Cartilha_GLOBAL!R1525&gt;0,"c","b"))</f>
        <v>0</v>
      </c>
    </row>
    <row r="1526" ht="22.5" hidden="1" spans="1:20">
      <c r="A1526" s="158">
        <f>Cartilha_GLOBAL!A1526</f>
        <v>101792</v>
      </c>
      <c r="B1526" s="94" t="str">
        <f>Cartilha_GLOBAL!B1526</f>
        <v>SINAPI</v>
      </c>
      <c r="C1526" s="104" t="str">
        <f>Cartilha_GLOBAL!C1526</f>
        <v>ESCORAMENTO DE FÔRMAS DE LAJE EM MADEIRA NÃO APARELHADA, PÉ-DIREITO SIMPLES, INCLUSO TRAVAMENTO, 4 UTILIZAÇÕES. AF_09/2020</v>
      </c>
      <c r="D1526" s="94" t="str">
        <f>Cartilha_GLOBAL!D1526</f>
        <v>M3</v>
      </c>
      <c r="E1526" s="105">
        <f>Cartilha_GLOBAL!$E1526</f>
        <v>17.88</v>
      </c>
      <c r="F1526" s="182">
        <f>Cartilha_GLOBAL!$F1526</f>
        <v>21.95</v>
      </c>
      <c r="G1526" s="108"/>
      <c r="H1526" s="107">
        <f t="shared" si="93"/>
        <v>0</v>
      </c>
      <c r="I1526" s="143">
        <f t="shared" si="94"/>
        <v>0</v>
      </c>
      <c r="J1526" s="142"/>
      <c r="K1526" s="183"/>
      <c r="L1526" s="7" t="str">
        <f t="shared" si="95"/>
        <v/>
      </c>
      <c r="M1526" s="7" t="str">
        <f t="shared" si="96"/>
        <v/>
      </c>
      <c r="N1526" s="7" t="str">
        <f>Cartilha_GLOBAL!N1526</f>
        <v/>
      </c>
      <c r="O1526" s="144"/>
      <c r="Q1526" s="151"/>
      <c r="R1526" s="152">
        <v>0</v>
      </c>
      <c r="T1526" s="153">
        <f>IF(Cartilha_GLOBAL!R1526=0,0,IF(Cartilha_GLOBAL!R1526&gt;0,"c","b"))</f>
        <v>0</v>
      </c>
    </row>
    <row r="1527" ht="22.5" hidden="1" spans="1:20">
      <c r="A1527" s="158">
        <f>Cartilha_GLOBAL!A1527</f>
        <v>101793</v>
      </c>
      <c r="B1527" s="94" t="str">
        <f>Cartilha_GLOBAL!B1527</f>
        <v>SINAPI</v>
      </c>
      <c r="C1527" s="104" t="str">
        <f>Cartilha_GLOBAL!C1527</f>
        <v>ESCORAMENTO DE FÔRMAS DE LAJE EM MADEIRA NÃO APARELHADA, PÉ-DIREITO DUPLO, INCLUSO TRAVAMENTO, 4 UTILIZAÇÕES. AF_09/2020</v>
      </c>
      <c r="D1527" s="94" t="str">
        <f>Cartilha_GLOBAL!D1527</f>
        <v>M3</v>
      </c>
      <c r="E1527" s="105">
        <f>Cartilha_GLOBAL!$E1527</f>
        <v>25.78</v>
      </c>
      <c r="F1527" s="182">
        <f>Cartilha_GLOBAL!$F1527</f>
        <v>31.64</v>
      </c>
      <c r="G1527" s="108"/>
      <c r="H1527" s="107">
        <f t="shared" si="93"/>
        <v>0</v>
      </c>
      <c r="I1527" s="143">
        <f t="shared" si="94"/>
        <v>0</v>
      </c>
      <c r="J1527" s="142"/>
      <c r="K1527" s="183"/>
      <c r="L1527" s="7" t="str">
        <f t="shared" si="95"/>
        <v/>
      </c>
      <c r="M1527" s="7" t="str">
        <f t="shared" si="96"/>
        <v/>
      </c>
      <c r="N1527" s="7" t="str">
        <f>Cartilha_GLOBAL!N1527</f>
        <v/>
      </c>
      <c r="O1527" s="144"/>
      <c r="Q1527" s="151"/>
      <c r="R1527" s="152">
        <v>0</v>
      </c>
      <c r="T1527" s="153">
        <f>IF(Cartilha_GLOBAL!R1527=0,0,IF(Cartilha_GLOBAL!R1527&gt;0,"c","b"))</f>
        <v>0</v>
      </c>
    </row>
    <row r="1528" ht="22.5" hidden="1" spans="1:20">
      <c r="A1528" s="158">
        <f>Cartilha_GLOBAL!A1528</f>
        <v>96252</v>
      </c>
      <c r="B1528" s="94" t="str">
        <f>Cartilha_GLOBAL!B1528</f>
        <v>SINAPI</v>
      </c>
      <c r="C1528" s="104" t="str">
        <f>Cartilha_GLOBAL!C1528</f>
        <v>FABRICAÇÃO DE FÔRMA PARA PILARES CIRCULARES, EM CHAPA DE MADEIRA COMPENSADA RESINADA. AF_06/2017</v>
      </c>
      <c r="D1528" s="94" t="str">
        <f>Cartilha_GLOBAL!D1528</f>
        <v>M2</v>
      </c>
      <c r="E1528" s="105">
        <f>Cartilha_GLOBAL!$E1528</f>
        <v>258.67</v>
      </c>
      <c r="F1528" s="182">
        <f>Cartilha_GLOBAL!$F1528</f>
        <v>317.49</v>
      </c>
      <c r="G1528" s="108"/>
      <c r="H1528" s="107">
        <f t="shared" si="93"/>
        <v>0</v>
      </c>
      <c r="I1528" s="143">
        <f t="shared" si="94"/>
        <v>0</v>
      </c>
      <c r="J1528" s="142"/>
      <c r="K1528" s="183"/>
      <c r="L1528" s="7" t="str">
        <f t="shared" si="95"/>
        <v/>
      </c>
      <c r="M1528" s="7" t="str">
        <f t="shared" si="96"/>
        <v/>
      </c>
      <c r="N1528" s="7" t="str">
        <f>Cartilha_GLOBAL!N1528</f>
        <v/>
      </c>
      <c r="O1528" s="144"/>
      <c r="Q1528" s="151"/>
      <c r="R1528" s="152">
        <v>0</v>
      </c>
      <c r="T1528" s="153">
        <f>IF(Cartilha_GLOBAL!R1528=0,0,IF(Cartilha_GLOBAL!R1528&gt;0,"c","b"))</f>
        <v>0</v>
      </c>
    </row>
    <row r="1529" ht="22.5" hidden="1" spans="1:20">
      <c r="A1529" s="158">
        <f>Cartilha_GLOBAL!A1529</f>
        <v>92446</v>
      </c>
      <c r="B1529" s="94" t="str">
        <f>Cartilha_GLOBAL!B1529</f>
        <v>SINAPI</v>
      </c>
      <c r="C1529" s="104" t="str">
        <f>Cartilha_GLOBAL!C1529</f>
        <v>MONTAGEM E DESMONTAGEM DE FÔRMA DE VIGA, ESCORAMENTO COM PONTALETE DE MADEIRA, PÉ-DIREITO SIMPLES, EM MADEIRA SERRADA, 1 UTILIZAÇÃO. AF_09/2020</v>
      </c>
      <c r="D1529" s="94" t="str">
        <f>Cartilha_GLOBAL!D1529</f>
        <v>M2</v>
      </c>
      <c r="E1529" s="105">
        <f>Cartilha_GLOBAL!$E1529</f>
        <v>356.49</v>
      </c>
      <c r="F1529" s="182">
        <f>Cartilha_GLOBAL!$F1529</f>
        <v>437.56</v>
      </c>
      <c r="G1529" s="108"/>
      <c r="H1529" s="107">
        <f t="shared" si="93"/>
        <v>0</v>
      </c>
      <c r="I1529" s="143">
        <f t="shared" si="94"/>
        <v>0</v>
      </c>
      <c r="J1529" s="142"/>
      <c r="K1529" s="183"/>
      <c r="L1529" s="7" t="str">
        <f t="shared" si="95"/>
        <v/>
      </c>
      <c r="M1529" s="7" t="str">
        <f t="shared" si="96"/>
        <v/>
      </c>
      <c r="N1529" s="7" t="str">
        <f>Cartilha_GLOBAL!N1529</f>
        <v/>
      </c>
      <c r="O1529" s="144"/>
      <c r="Q1529" s="151"/>
      <c r="R1529" s="152">
        <v>0</v>
      </c>
      <c r="T1529" s="153">
        <f>IF(Cartilha_GLOBAL!R1529=0,0,IF(Cartilha_GLOBAL!R1529&gt;0,"c","b"))</f>
        <v>0</v>
      </c>
    </row>
    <row r="1530" ht="22.5" hidden="1" spans="1:20">
      <c r="A1530" s="158">
        <f>Cartilha_GLOBAL!A1530</f>
        <v>92447</v>
      </c>
      <c r="B1530" s="94" t="str">
        <f>Cartilha_GLOBAL!B1530</f>
        <v>SINAPI</v>
      </c>
      <c r="C1530" s="104" t="str">
        <f>Cartilha_GLOBAL!C1530</f>
        <v>MONTAGEM E DESMONTAGEM DE FÔRMA DE VIGA, ESCORAMENTO COM PONTALETE DE MADEIRA, PÉ-DIREITO SIMPLES, EM MADEIRA SERRADA, 2 UTILIZAÇÕES. AF_09/2020</v>
      </c>
      <c r="D1530" s="94" t="str">
        <f>Cartilha_GLOBAL!D1530</f>
        <v>M2</v>
      </c>
      <c r="E1530" s="105">
        <f>Cartilha_GLOBAL!$E1530</f>
        <v>244.85</v>
      </c>
      <c r="F1530" s="182">
        <f>Cartilha_GLOBAL!$F1530</f>
        <v>300.53</v>
      </c>
      <c r="G1530" s="108"/>
      <c r="H1530" s="107">
        <f t="shared" si="93"/>
        <v>0</v>
      </c>
      <c r="I1530" s="143">
        <f t="shared" si="94"/>
        <v>0</v>
      </c>
      <c r="J1530" s="142"/>
      <c r="K1530" s="183"/>
      <c r="L1530" s="7" t="str">
        <f t="shared" si="95"/>
        <v/>
      </c>
      <c r="M1530" s="7" t="str">
        <f t="shared" si="96"/>
        <v/>
      </c>
      <c r="N1530" s="7" t="str">
        <f>Cartilha_GLOBAL!N1530</f>
        <v/>
      </c>
      <c r="O1530" s="144"/>
      <c r="Q1530" s="151"/>
      <c r="R1530" s="152">
        <v>0</v>
      </c>
      <c r="T1530" s="153">
        <f>IF(Cartilha_GLOBAL!R1530=0,0,IF(Cartilha_GLOBAL!R1530&gt;0,"c","b"))</f>
        <v>0</v>
      </c>
    </row>
    <row r="1531" ht="22.5" hidden="1" spans="1:20">
      <c r="A1531" s="158">
        <f>Cartilha_GLOBAL!A1531</f>
        <v>92448</v>
      </c>
      <c r="B1531" s="94" t="str">
        <f>Cartilha_GLOBAL!B1531</f>
        <v>SINAPI</v>
      </c>
      <c r="C1531" s="104" t="str">
        <f>Cartilha_GLOBAL!C1531</f>
        <v>MONTAGEM E DESMONTAGEM DE FÔRMA DE VIGA, ESCORAMENTO COM PONTALETE DE MADEIRA, PÉ-DIREITO SIMPLES, EM MADEIRA SERRADA, 4 UTILIZAÇÕES. AF_09/2020</v>
      </c>
      <c r="D1531" s="94" t="str">
        <f>Cartilha_GLOBAL!D1531</f>
        <v>M2</v>
      </c>
      <c r="E1531" s="105">
        <f>Cartilha_GLOBAL!$E1531</f>
        <v>187.55</v>
      </c>
      <c r="F1531" s="182">
        <f>Cartilha_GLOBAL!$F1531</f>
        <v>230.2</v>
      </c>
      <c r="G1531" s="108"/>
      <c r="H1531" s="107">
        <f t="shared" si="93"/>
        <v>0</v>
      </c>
      <c r="I1531" s="143">
        <f t="shared" si="94"/>
        <v>0</v>
      </c>
      <c r="J1531" s="142"/>
      <c r="K1531" s="183"/>
      <c r="L1531" s="7" t="str">
        <f t="shared" si="95"/>
        <v/>
      </c>
      <c r="M1531" s="7" t="str">
        <f t="shared" si="96"/>
        <v/>
      </c>
      <c r="N1531" s="7" t="str">
        <f>Cartilha_GLOBAL!N1531</f>
        <v/>
      </c>
      <c r="O1531" s="144"/>
      <c r="Q1531" s="151"/>
      <c r="R1531" s="152">
        <v>0</v>
      </c>
      <c r="T1531" s="153">
        <f>IF(Cartilha_GLOBAL!R1531=0,0,IF(Cartilha_GLOBAL!R1531&gt;0,"c","b"))</f>
        <v>0</v>
      </c>
    </row>
    <row r="1532" ht="22.5" hidden="1" spans="1:20">
      <c r="A1532" s="158">
        <f>Cartilha_GLOBAL!A1532</f>
        <v>92449</v>
      </c>
      <c r="B1532" s="94" t="str">
        <f>Cartilha_GLOBAL!B1532</f>
        <v>SINAPI</v>
      </c>
      <c r="C1532" s="104" t="str">
        <f>Cartilha_GLOBAL!C1532</f>
        <v>MONTAGEM E DESMONTAGEM DE FÔRMA DE VIGA, ESCORAMENTO COM GARFO DE MADEIRA, PÉ-DIREITO DUPLO, EM CHAPA DE MADEIRA RESINADA, 2 UTILIZAÇÕES. AF_09/2020</v>
      </c>
      <c r="D1532" s="94" t="str">
        <f>Cartilha_GLOBAL!D1532</f>
        <v>M2</v>
      </c>
      <c r="E1532" s="105">
        <f>Cartilha_GLOBAL!$E1532</f>
        <v>277.08</v>
      </c>
      <c r="F1532" s="182">
        <f>Cartilha_GLOBAL!$F1532</f>
        <v>340.09</v>
      </c>
      <c r="G1532" s="108"/>
      <c r="H1532" s="107">
        <f t="shared" si="93"/>
        <v>0</v>
      </c>
      <c r="I1532" s="143">
        <f t="shared" si="94"/>
        <v>0</v>
      </c>
      <c r="J1532" s="142"/>
      <c r="K1532" s="183"/>
      <c r="L1532" s="7" t="str">
        <f t="shared" si="95"/>
        <v/>
      </c>
      <c r="M1532" s="7" t="str">
        <f t="shared" si="96"/>
        <v/>
      </c>
      <c r="N1532" s="7" t="str">
        <f>Cartilha_GLOBAL!N1532</f>
        <v/>
      </c>
      <c r="O1532" s="144"/>
      <c r="Q1532" s="151"/>
      <c r="R1532" s="152">
        <v>0</v>
      </c>
      <c r="T1532" s="153">
        <f>IF(Cartilha_GLOBAL!R1532=0,0,IF(Cartilha_GLOBAL!R1532&gt;0,"c","b"))</f>
        <v>0</v>
      </c>
    </row>
    <row r="1533" ht="22.5" hidden="1" spans="1:20">
      <c r="A1533" s="158">
        <f>Cartilha_GLOBAL!A1533</f>
        <v>92450</v>
      </c>
      <c r="B1533" s="94" t="str">
        <f>Cartilha_GLOBAL!B1533</f>
        <v>SINAPI</v>
      </c>
      <c r="C1533" s="104" t="str">
        <f>Cartilha_GLOBAL!C1533</f>
        <v>MONTAGEM E DESMONTAGEM DE FÔRMA DE VIGA, ESCORAMENTO METÁLICO, PÉ-DIREITO DUPLO, EM CHAPA DE MADEIRA RESINADA, 2 UTILIZAÇÕES. AF_09/2020</v>
      </c>
      <c r="D1533" s="94" t="str">
        <f>Cartilha_GLOBAL!D1533</f>
        <v>M2</v>
      </c>
      <c r="E1533" s="105">
        <f>Cartilha_GLOBAL!$E1533</f>
        <v>332.68</v>
      </c>
      <c r="F1533" s="182">
        <f>Cartilha_GLOBAL!$F1533</f>
        <v>408.33</v>
      </c>
      <c r="G1533" s="108"/>
      <c r="H1533" s="107">
        <f t="shared" si="93"/>
        <v>0</v>
      </c>
      <c r="I1533" s="143">
        <f t="shared" si="94"/>
        <v>0</v>
      </c>
      <c r="J1533" s="142"/>
      <c r="K1533" s="183"/>
      <c r="L1533" s="7" t="str">
        <f t="shared" si="95"/>
        <v/>
      </c>
      <c r="M1533" s="7" t="str">
        <f t="shared" si="96"/>
        <v/>
      </c>
      <c r="N1533" s="7" t="str">
        <f>Cartilha_GLOBAL!N1533</f>
        <v/>
      </c>
      <c r="O1533" s="144"/>
      <c r="Q1533" s="151"/>
      <c r="R1533" s="152">
        <v>0</v>
      </c>
      <c r="T1533" s="153">
        <f>IF(Cartilha_GLOBAL!R1533=0,0,IF(Cartilha_GLOBAL!R1533&gt;0,"c","b"))</f>
        <v>0</v>
      </c>
    </row>
    <row r="1534" ht="22.5" hidden="1" spans="1:20">
      <c r="A1534" s="158">
        <f>Cartilha_GLOBAL!A1534</f>
        <v>92451</v>
      </c>
      <c r="B1534" s="94" t="str">
        <f>Cartilha_GLOBAL!B1534</f>
        <v>SINAPI</v>
      </c>
      <c r="C1534" s="104" t="str">
        <f>Cartilha_GLOBAL!C1534</f>
        <v>MONTAGEM E DESMONTAGEM DE FÔRMA DE VIGA, ESCORAMENTO COM GARFO DE MADEIRA, PÉ-DIREITO SIMPLES, EM CHAPA DE MADEIRA RESINADA, 2 UTILIZAÇÕES. AF_09/2020</v>
      </c>
      <c r="D1534" s="94" t="str">
        <f>Cartilha_GLOBAL!D1534</f>
        <v>M2</v>
      </c>
      <c r="E1534" s="105">
        <f>Cartilha_GLOBAL!$E1534</f>
        <v>189.92</v>
      </c>
      <c r="F1534" s="182">
        <f>Cartilha_GLOBAL!$F1534</f>
        <v>233.11</v>
      </c>
      <c r="G1534" s="108"/>
      <c r="H1534" s="107">
        <f t="shared" si="93"/>
        <v>0</v>
      </c>
      <c r="I1534" s="143">
        <f t="shared" si="94"/>
        <v>0</v>
      </c>
      <c r="J1534" s="142"/>
      <c r="K1534" s="183"/>
      <c r="L1534" s="7" t="str">
        <f t="shared" si="95"/>
        <v/>
      </c>
      <c r="M1534" s="7" t="str">
        <f t="shared" si="96"/>
        <v/>
      </c>
      <c r="N1534" s="7" t="str">
        <f>Cartilha_GLOBAL!N1534</f>
        <v/>
      </c>
      <c r="O1534" s="144"/>
      <c r="Q1534" s="151"/>
      <c r="R1534" s="152">
        <v>0</v>
      </c>
      <c r="T1534" s="153">
        <f>IF(Cartilha_GLOBAL!R1534=0,0,IF(Cartilha_GLOBAL!R1534&gt;0,"c","b"))</f>
        <v>0</v>
      </c>
    </row>
    <row r="1535" ht="22.5" hidden="1" spans="1:20">
      <c r="A1535" s="158">
        <f>Cartilha_GLOBAL!A1535</f>
        <v>92452</v>
      </c>
      <c r="B1535" s="94" t="str">
        <f>Cartilha_GLOBAL!B1535</f>
        <v>SINAPI</v>
      </c>
      <c r="C1535" s="104" t="str">
        <f>Cartilha_GLOBAL!C1535</f>
        <v>MONTAGEM E DESMONTAGEM DE FÔRMA DE VIGA, ESCORAMENTO METÁLICO, PÉ-DIREITO SIMPLES, EM CHAPA DE MADEIRA RESINADA, 2 UTILIZAÇÕES. AF_09/2020</v>
      </c>
      <c r="D1535" s="94" t="str">
        <f>Cartilha_GLOBAL!D1535</f>
        <v>M2</v>
      </c>
      <c r="E1535" s="105">
        <f>Cartilha_GLOBAL!$E1535</f>
        <v>170.55</v>
      </c>
      <c r="F1535" s="182">
        <f>Cartilha_GLOBAL!$F1535</f>
        <v>209.33</v>
      </c>
      <c r="G1535" s="108"/>
      <c r="H1535" s="107">
        <f t="shared" si="93"/>
        <v>0</v>
      </c>
      <c r="I1535" s="143">
        <f t="shared" si="94"/>
        <v>0</v>
      </c>
      <c r="J1535" s="142"/>
      <c r="K1535" s="183"/>
      <c r="L1535" s="7" t="str">
        <f t="shared" si="95"/>
        <v/>
      </c>
      <c r="M1535" s="7" t="str">
        <f t="shared" si="96"/>
        <v/>
      </c>
      <c r="N1535" s="7" t="str">
        <f>Cartilha_GLOBAL!N1535</f>
        <v/>
      </c>
      <c r="O1535" s="144"/>
      <c r="Q1535" s="151"/>
      <c r="R1535" s="152">
        <v>0</v>
      </c>
      <c r="T1535" s="153">
        <f>IF(Cartilha_GLOBAL!R1535=0,0,IF(Cartilha_GLOBAL!R1535&gt;0,"c","b"))</f>
        <v>0</v>
      </c>
    </row>
    <row r="1536" ht="22.5" hidden="1" spans="1:20">
      <c r="A1536" s="158">
        <f>Cartilha_GLOBAL!A1536</f>
        <v>92453</v>
      </c>
      <c r="B1536" s="94" t="str">
        <f>Cartilha_GLOBAL!B1536</f>
        <v>SINAPI</v>
      </c>
      <c r="C1536" s="104" t="str">
        <f>Cartilha_GLOBAL!C1536</f>
        <v>MONTAGEM E DESMONTAGEM DE FÔRMA DE VIGA, ESCORAMENTO COM GARFO DE MADEIRA, PÉ-DIREITO DUPLO, EM CHAPA DE MADEIRA RESINADA, 4 UTILIZAÇÕES. AF_09/2020</v>
      </c>
      <c r="D1536" s="94" t="str">
        <f>Cartilha_GLOBAL!D1536</f>
        <v>M2</v>
      </c>
      <c r="E1536" s="105">
        <f>Cartilha_GLOBAL!$E1536</f>
        <v>236.63</v>
      </c>
      <c r="F1536" s="182">
        <f>Cartilha_GLOBAL!$F1536</f>
        <v>290.44</v>
      </c>
      <c r="G1536" s="108"/>
      <c r="H1536" s="107">
        <f t="shared" si="93"/>
        <v>0</v>
      </c>
      <c r="I1536" s="143">
        <f t="shared" si="94"/>
        <v>0</v>
      </c>
      <c r="J1536" s="142"/>
      <c r="K1536" s="183"/>
      <c r="L1536" s="7" t="str">
        <f t="shared" si="95"/>
        <v/>
      </c>
      <c r="M1536" s="7" t="str">
        <f t="shared" si="96"/>
        <v/>
      </c>
      <c r="N1536" s="7" t="str">
        <f>Cartilha_GLOBAL!N1536</f>
        <v/>
      </c>
      <c r="O1536" s="144"/>
      <c r="Q1536" s="151"/>
      <c r="R1536" s="152">
        <v>0</v>
      </c>
      <c r="T1536" s="153">
        <f>IF(Cartilha_GLOBAL!R1536=0,0,IF(Cartilha_GLOBAL!R1536&gt;0,"c","b"))</f>
        <v>0</v>
      </c>
    </row>
    <row r="1537" ht="22.5" hidden="1" spans="1:20">
      <c r="A1537" s="158">
        <f>Cartilha_GLOBAL!A1537</f>
        <v>92454</v>
      </c>
      <c r="B1537" s="94" t="str">
        <f>Cartilha_GLOBAL!B1537</f>
        <v>SINAPI</v>
      </c>
      <c r="C1537" s="104" t="str">
        <f>Cartilha_GLOBAL!C1537</f>
        <v>MONTAGEM E DESMONTAGEM DE FÔRMA DE VIGA, ESCORAMENTO METÁLICO, PÉ-DIREITO DUPLO, EM CHAPA DE MADEIRA RESINADA, 4 UTILIZAÇÕES. AF_09/2020</v>
      </c>
      <c r="D1537" s="94" t="str">
        <f>Cartilha_GLOBAL!D1537</f>
        <v>M2</v>
      </c>
      <c r="E1537" s="105">
        <f>Cartilha_GLOBAL!$E1537</f>
        <v>301.53</v>
      </c>
      <c r="F1537" s="182">
        <f>Cartilha_GLOBAL!$F1537</f>
        <v>370.1</v>
      </c>
      <c r="G1537" s="108"/>
      <c r="H1537" s="107">
        <f t="shared" si="93"/>
        <v>0</v>
      </c>
      <c r="I1537" s="143">
        <f t="shared" si="94"/>
        <v>0</v>
      </c>
      <c r="J1537" s="142"/>
      <c r="K1537" s="183"/>
      <c r="L1537" s="7" t="str">
        <f t="shared" si="95"/>
        <v/>
      </c>
      <c r="M1537" s="7" t="str">
        <f t="shared" si="96"/>
        <v/>
      </c>
      <c r="N1537" s="7" t="str">
        <f>Cartilha_GLOBAL!N1537</f>
        <v/>
      </c>
      <c r="O1537" s="144"/>
      <c r="Q1537" s="151"/>
      <c r="R1537" s="152">
        <v>0</v>
      </c>
      <c r="T1537" s="153">
        <f>IF(Cartilha_GLOBAL!R1537=0,0,IF(Cartilha_GLOBAL!R1537&gt;0,"c","b"))</f>
        <v>0</v>
      </c>
    </row>
    <row r="1538" ht="22.5" hidden="1" spans="1:20">
      <c r="A1538" s="158">
        <f>Cartilha_GLOBAL!A1538</f>
        <v>92455</v>
      </c>
      <c r="B1538" s="94" t="str">
        <f>Cartilha_GLOBAL!B1538</f>
        <v>SINAPI</v>
      </c>
      <c r="C1538" s="104" t="str">
        <f>Cartilha_GLOBAL!C1538</f>
        <v>MONTAGEM E DESMONTAGEM DE FÔRMA DE VIGA, ESCORAMENTO COM GARFO DE MADEIRA, PÉ-DIREITO SIMPLES, EM CHAPA DE MADEIRA RESINADA, 4 UTILIZAÇÕES. AF_09/2020</v>
      </c>
      <c r="D1538" s="94" t="str">
        <f>Cartilha_GLOBAL!D1538</f>
        <v>M2</v>
      </c>
      <c r="E1538" s="105">
        <f>Cartilha_GLOBAL!$E1538</f>
        <v>155.62</v>
      </c>
      <c r="F1538" s="182">
        <f>Cartilha_GLOBAL!$F1538</f>
        <v>191.01</v>
      </c>
      <c r="G1538" s="108"/>
      <c r="H1538" s="107">
        <f t="shared" si="93"/>
        <v>0</v>
      </c>
      <c r="I1538" s="143">
        <f t="shared" si="94"/>
        <v>0</v>
      </c>
      <c r="J1538" s="142"/>
      <c r="K1538" s="183"/>
      <c r="L1538" s="7" t="str">
        <f t="shared" si="95"/>
        <v/>
      </c>
      <c r="M1538" s="7" t="str">
        <f t="shared" si="96"/>
        <v/>
      </c>
      <c r="N1538" s="7" t="str">
        <f>Cartilha_GLOBAL!N1538</f>
        <v/>
      </c>
      <c r="O1538" s="144"/>
      <c r="Q1538" s="151"/>
      <c r="R1538" s="152">
        <v>0</v>
      </c>
      <c r="T1538" s="153">
        <f>IF(Cartilha_GLOBAL!R1538=0,0,IF(Cartilha_GLOBAL!R1538&gt;0,"c","b"))</f>
        <v>0</v>
      </c>
    </row>
    <row r="1539" ht="22.5" hidden="1" spans="1:20">
      <c r="A1539" s="158">
        <f>Cartilha_GLOBAL!A1539</f>
        <v>96257</v>
      </c>
      <c r="B1539" s="94" t="str">
        <f>Cartilha_GLOBAL!B1539</f>
        <v>SINAPI</v>
      </c>
      <c r="C1539" s="104" t="str">
        <f>Cartilha_GLOBAL!C1539</f>
        <v>MONTAGEM E DESMONTAGEM DE FÔRMA DE PILARES CIRCULARES, COM ÁREA MÉDIA DAS SEÇÕES MENOR OU IGUAL A 0,28 M², PÉ-DIREITO SIMPLES, EM MADEIRA, 2 UTILIZAÇÕES. AF_06/2017</v>
      </c>
      <c r="D1539" s="94" t="str">
        <f>Cartilha_GLOBAL!D1539</f>
        <v>M2</v>
      </c>
      <c r="E1539" s="105">
        <f>Cartilha_GLOBAL!$E1539</f>
        <v>219.59</v>
      </c>
      <c r="F1539" s="182">
        <f>Cartilha_GLOBAL!$F1539</f>
        <v>269.52</v>
      </c>
      <c r="G1539" s="108"/>
      <c r="H1539" s="107">
        <f t="shared" si="93"/>
        <v>0</v>
      </c>
      <c r="I1539" s="143">
        <f t="shared" si="94"/>
        <v>0</v>
      </c>
      <c r="J1539" s="142"/>
      <c r="K1539" s="183"/>
      <c r="L1539" s="7" t="str">
        <f t="shared" si="95"/>
        <v/>
      </c>
      <c r="M1539" s="7" t="str">
        <f t="shared" si="96"/>
        <v/>
      </c>
      <c r="N1539" s="7" t="str">
        <f>Cartilha_GLOBAL!N1539</f>
        <v/>
      </c>
      <c r="O1539" s="144"/>
      <c r="Q1539" s="151"/>
      <c r="R1539" s="152">
        <v>0</v>
      </c>
      <c r="T1539" s="153">
        <f>IF(Cartilha_GLOBAL!R1539=0,0,IF(Cartilha_GLOBAL!R1539&gt;0,"c","b"))</f>
        <v>0</v>
      </c>
    </row>
    <row r="1540" ht="22.5" hidden="1" spans="1:20">
      <c r="A1540" s="158">
        <f>Cartilha_GLOBAL!A1540</f>
        <v>96258</v>
      </c>
      <c r="B1540" s="94" t="str">
        <f>Cartilha_GLOBAL!B1540</f>
        <v>SINAPI</v>
      </c>
      <c r="C1540" s="104" t="str">
        <f>Cartilha_GLOBAL!C1540</f>
        <v>MONTAGEM E DESMONTAGEM DE FÔRMA DE PILARES CIRCULARES, COM ÁREA MÉDIA DAS SEÇÕES MAIOR QUE 0,28 M², PÉ-DIREITO SIMPLES, EM MADEIRA, 2 UTILIZAÇÕES. AF_06/2017</v>
      </c>
      <c r="D1540" s="94" t="str">
        <f>Cartilha_GLOBAL!D1540</f>
        <v>M2</v>
      </c>
      <c r="E1540" s="105">
        <f>Cartilha_GLOBAL!$E1540</f>
        <v>205.5</v>
      </c>
      <c r="F1540" s="182">
        <f>Cartilha_GLOBAL!$F1540</f>
        <v>252.23</v>
      </c>
      <c r="G1540" s="108"/>
      <c r="H1540" s="107">
        <f t="shared" si="93"/>
        <v>0</v>
      </c>
      <c r="I1540" s="143">
        <f t="shared" si="94"/>
        <v>0</v>
      </c>
      <c r="J1540" s="142"/>
      <c r="K1540" s="183"/>
      <c r="L1540" s="7" t="str">
        <f t="shared" si="95"/>
        <v/>
      </c>
      <c r="M1540" s="7" t="str">
        <f t="shared" si="96"/>
        <v/>
      </c>
      <c r="N1540" s="7" t="str">
        <f>Cartilha_GLOBAL!N1540</f>
        <v/>
      </c>
      <c r="O1540" s="144"/>
      <c r="Q1540" s="151"/>
      <c r="R1540" s="152">
        <v>0</v>
      </c>
      <c r="T1540" s="153">
        <f>IF(Cartilha_GLOBAL!R1540=0,0,IF(Cartilha_GLOBAL!R1540&gt;0,"c","b"))</f>
        <v>0</v>
      </c>
    </row>
    <row r="1541" ht="22.5" hidden="1" spans="1:20">
      <c r="A1541" s="158">
        <f>Cartilha_GLOBAL!A1541</f>
        <v>96259</v>
      </c>
      <c r="B1541" s="94" t="str">
        <f>Cartilha_GLOBAL!B1541</f>
        <v>SINAPI</v>
      </c>
      <c r="C1541" s="104" t="str">
        <f>Cartilha_GLOBAL!C1541</f>
        <v>MONTAGEM E DESMONTAGEM DE FÔRMA DE PILARES CIRCULARES, COM ÁREA MÉDIA DAS SEÇÕES MENOR OU IGUAL A 0,28 M², PÉ-DIREITO DUPLO, EM MADEIRA, 2 UTILIZAÇÕES. AF_06/2017</v>
      </c>
      <c r="D1541" s="94" t="str">
        <f>Cartilha_GLOBAL!D1541</f>
        <v>M2</v>
      </c>
      <c r="E1541" s="105">
        <f>Cartilha_GLOBAL!$E1541</f>
        <v>248.65</v>
      </c>
      <c r="F1541" s="182">
        <f>Cartilha_GLOBAL!$F1541</f>
        <v>305.19</v>
      </c>
      <c r="G1541" s="108"/>
      <c r="H1541" s="107">
        <f t="shared" si="93"/>
        <v>0</v>
      </c>
      <c r="I1541" s="143">
        <f t="shared" si="94"/>
        <v>0</v>
      </c>
      <c r="J1541" s="142"/>
      <c r="K1541" s="183"/>
      <c r="L1541" s="7" t="str">
        <f t="shared" si="95"/>
        <v/>
      </c>
      <c r="M1541" s="7" t="str">
        <f t="shared" si="96"/>
        <v/>
      </c>
      <c r="N1541" s="7" t="str">
        <f>Cartilha_GLOBAL!N1541</f>
        <v/>
      </c>
      <c r="O1541" s="144"/>
      <c r="Q1541" s="151"/>
      <c r="R1541" s="152">
        <v>0</v>
      </c>
      <c r="T1541" s="153">
        <f>IF(Cartilha_GLOBAL!R1541=0,0,IF(Cartilha_GLOBAL!R1541&gt;0,"c","b"))</f>
        <v>0</v>
      </c>
    </row>
    <row r="1542" ht="22.5" hidden="1" spans="1:20">
      <c r="A1542" s="158">
        <f>Cartilha_GLOBAL!A1542</f>
        <v>96543</v>
      </c>
      <c r="B1542" s="94" t="str">
        <f>Cartilha_GLOBAL!B1542</f>
        <v>SINAPI</v>
      </c>
      <c r="C1542" s="104" t="str">
        <f>Cartilha_GLOBAL!C1542</f>
        <v>ARMAÇÃO DE BLOCO, VIGA BALDRAME E SAPATA UTILIZANDO AÇO CA-60 DE 5 MM - MONTAGEM. AF_06/2017</v>
      </c>
      <c r="D1542" s="94" t="str">
        <f>Cartilha_GLOBAL!D1542</f>
        <v>KG</v>
      </c>
      <c r="E1542" s="105">
        <f>Cartilha_GLOBAL!$E1542</f>
        <v>19.61</v>
      </c>
      <c r="F1542" s="182">
        <f>Cartilha_GLOBAL!$F1542</f>
        <v>24.07</v>
      </c>
      <c r="G1542" s="108"/>
      <c r="H1542" s="107">
        <f t="shared" si="93"/>
        <v>0</v>
      </c>
      <c r="I1542" s="143">
        <f t="shared" si="94"/>
        <v>0</v>
      </c>
      <c r="J1542" s="142"/>
      <c r="K1542" s="183"/>
      <c r="L1542" s="7" t="str">
        <f t="shared" si="95"/>
        <v/>
      </c>
      <c r="M1542" s="7" t="str">
        <f t="shared" si="96"/>
        <v/>
      </c>
      <c r="N1542" s="7" t="str">
        <f>Cartilha_GLOBAL!N1542</f>
        <v/>
      </c>
      <c r="O1542" s="144"/>
      <c r="Q1542" s="151"/>
      <c r="R1542" s="152">
        <v>0</v>
      </c>
      <c r="T1542" s="153">
        <f>IF(Cartilha_GLOBAL!R1542=0,0,IF(Cartilha_GLOBAL!R1542&gt;0,"c","b"))</f>
        <v>0</v>
      </c>
    </row>
    <row r="1543" ht="22.5" hidden="1" spans="1:20">
      <c r="A1543" s="158">
        <f>Cartilha_GLOBAL!A1543</f>
        <v>97747</v>
      </c>
      <c r="B1543" s="94" t="str">
        <f>Cartilha_GLOBAL!B1543</f>
        <v>SINAPI</v>
      </c>
      <c r="C1543" s="104" t="str">
        <f>Cartilha_GLOBAL!C1543</f>
        <v>MONTAGEM E DESMONTAGEM DE FÔRMA DE PILARES CIRCULARES, COM ÁREA MÉDIA DAS SEÇÕES MAIOR QUE 0,28 M², PÉ-DIREITO DUPLO, EM MADEIRA, 2 UTILIZAÇÕES.  AF_06/2017</v>
      </c>
      <c r="D1543" s="94" t="str">
        <f>Cartilha_GLOBAL!D1543</f>
        <v>M2</v>
      </c>
      <c r="E1543" s="105">
        <f>Cartilha_GLOBAL!$E1543</f>
        <v>230.38</v>
      </c>
      <c r="F1543" s="182">
        <f>Cartilha_GLOBAL!$F1543</f>
        <v>282.77</v>
      </c>
      <c r="G1543" s="108"/>
      <c r="H1543" s="107">
        <f t="shared" si="93"/>
        <v>0</v>
      </c>
      <c r="I1543" s="143">
        <f t="shared" si="94"/>
        <v>0</v>
      </c>
      <c r="J1543" s="142"/>
      <c r="K1543" s="183"/>
      <c r="L1543" s="7" t="str">
        <f t="shared" si="95"/>
        <v/>
      </c>
      <c r="M1543" s="7" t="str">
        <f t="shared" si="96"/>
        <v/>
      </c>
      <c r="N1543" s="7" t="str">
        <f>Cartilha_GLOBAL!N1543</f>
        <v/>
      </c>
      <c r="O1543" s="144"/>
      <c r="Q1543" s="151"/>
      <c r="R1543" s="152">
        <v>0</v>
      </c>
      <c r="T1543" s="153">
        <f>IF(Cartilha_GLOBAL!R1543=0,0,IF(Cartilha_GLOBAL!R1543&gt;0,"c","b"))</f>
        <v>0</v>
      </c>
    </row>
    <row r="1544" ht="22.5" hidden="1" spans="1:20">
      <c r="A1544" s="158">
        <f>Cartilha_GLOBAL!A1544</f>
        <v>92409</v>
      </c>
      <c r="B1544" s="94" t="str">
        <f>Cartilha_GLOBAL!B1544</f>
        <v>SINAPI</v>
      </c>
      <c r="C1544" s="104" t="str">
        <f>Cartilha_GLOBAL!C1544</f>
        <v>MONTAGEM E DESMONTAGEM DE FÔRMA DE PILARES RETANGULARES E ESTRUTURAS SIMILARES, PÉ-DIREITO SIMPLES, EM MADEIRA SERRADA, 1 UTILIZAÇÃO. AF_09/2020</v>
      </c>
      <c r="D1544" s="94" t="str">
        <f>Cartilha_GLOBAL!D1544</f>
        <v>M2</v>
      </c>
      <c r="E1544" s="105">
        <f>Cartilha_GLOBAL!$E1544</f>
        <v>397.92</v>
      </c>
      <c r="F1544" s="182">
        <f>Cartilha_GLOBAL!$F1544</f>
        <v>488.41</v>
      </c>
      <c r="G1544" s="108"/>
      <c r="H1544" s="107">
        <f t="shared" si="93"/>
        <v>0</v>
      </c>
      <c r="I1544" s="143">
        <f t="shared" si="94"/>
        <v>0</v>
      </c>
      <c r="J1544" s="142"/>
      <c r="K1544" s="183"/>
      <c r="L1544" s="7" t="str">
        <f t="shared" si="95"/>
        <v/>
      </c>
      <c r="M1544" s="7" t="str">
        <f t="shared" si="96"/>
        <v/>
      </c>
      <c r="N1544" s="7" t="str">
        <f>Cartilha_GLOBAL!N1544</f>
        <v/>
      </c>
      <c r="O1544" s="144"/>
      <c r="Q1544" s="151"/>
      <c r="R1544" s="152">
        <v>0</v>
      </c>
      <c r="T1544" s="153">
        <f>IF(Cartilha_GLOBAL!R1544=0,0,IF(Cartilha_GLOBAL!R1544&gt;0,"c","b"))</f>
        <v>0</v>
      </c>
    </row>
    <row r="1545" ht="22.5" hidden="1" spans="1:20">
      <c r="A1545" s="158">
        <f>Cartilha_GLOBAL!A1545</f>
        <v>92411</v>
      </c>
      <c r="B1545" s="94" t="str">
        <f>Cartilha_GLOBAL!B1545</f>
        <v>SINAPI</v>
      </c>
      <c r="C1545" s="104" t="str">
        <f>Cartilha_GLOBAL!C1545</f>
        <v>MONTAGEM E DESMONTAGEM DE FÔRMA DE PILARES RETANGULARES E ESTRUTURAS SIMILARES, PÉ-DIREITO SIMPLES, EM MADEIRA SERRADA, 2 UTILIZAÇÕES. AF_09/2020</v>
      </c>
      <c r="D1545" s="94" t="str">
        <f>Cartilha_GLOBAL!D1545</f>
        <v>M2</v>
      </c>
      <c r="E1545" s="105">
        <f>Cartilha_GLOBAL!$E1545</f>
        <v>247.71</v>
      </c>
      <c r="F1545" s="182">
        <f>Cartilha_GLOBAL!$F1545</f>
        <v>304.04</v>
      </c>
      <c r="G1545" s="108"/>
      <c r="H1545" s="107">
        <f t="shared" si="93"/>
        <v>0</v>
      </c>
      <c r="I1545" s="143">
        <f t="shared" si="94"/>
        <v>0</v>
      </c>
      <c r="J1545" s="142"/>
      <c r="K1545" s="183"/>
      <c r="L1545" s="7" t="str">
        <f t="shared" si="95"/>
        <v/>
      </c>
      <c r="M1545" s="7" t="str">
        <f t="shared" si="96"/>
        <v/>
      </c>
      <c r="N1545" s="7" t="str">
        <f>Cartilha_GLOBAL!N1545</f>
        <v/>
      </c>
      <c r="O1545" s="144"/>
      <c r="Q1545" s="151"/>
      <c r="R1545" s="152">
        <v>0</v>
      </c>
      <c r="T1545" s="153">
        <f>IF(Cartilha_GLOBAL!R1545=0,0,IF(Cartilha_GLOBAL!R1545&gt;0,"c","b"))</f>
        <v>0</v>
      </c>
    </row>
    <row r="1546" ht="22.5" hidden="1" spans="1:20">
      <c r="A1546" s="158">
        <f>Cartilha_GLOBAL!A1546</f>
        <v>92413</v>
      </c>
      <c r="B1546" s="94" t="str">
        <f>Cartilha_GLOBAL!B1546</f>
        <v>SINAPI</v>
      </c>
      <c r="C1546" s="104" t="str">
        <f>Cartilha_GLOBAL!C1546</f>
        <v>MONTAGEM E DESMONTAGEM DE FÔRMA DE PILARES RETANGULARES E ESTRUTURAS SIMILARES, PÉ-DIREITO SIMPLES, EM MADEIRA SERRADA, 4 UTILIZAÇÕES. AF_09/2020</v>
      </c>
      <c r="D1546" s="94" t="str">
        <f>Cartilha_GLOBAL!D1546</f>
        <v>M2</v>
      </c>
      <c r="E1546" s="105">
        <f>Cartilha_GLOBAL!$E1546</f>
        <v>153.58</v>
      </c>
      <c r="F1546" s="182">
        <f>Cartilha_GLOBAL!$F1546</f>
        <v>188.5</v>
      </c>
      <c r="G1546" s="108"/>
      <c r="H1546" s="107">
        <f t="shared" si="93"/>
        <v>0</v>
      </c>
      <c r="I1546" s="143">
        <f t="shared" si="94"/>
        <v>0</v>
      </c>
      <c r="J1546" s="142"/>
      <c r="K1546" s="183"/>
      <c r="L1546" s="7" t="str">
        <f t="shared" si="95"/>
        <v/>
      </c>
      <c r="M1546" s="7" t="str">
        <f t="shared" si="96"/>
        <v/>
      </c>
      <c r="N1546" s="7" t="str">
        <f>Cartilha_GLOBAL!N1546</f>
        <v/>
      </c>
      <c r="O1546" s="144"/>
      <c r="Q1546" s="151"/>
      <c r="R1546" s="152">
        <v>0</v>
      </c>
      <c r="T1546" s="153">
        <f>IF(Cartilha_GLOBAL!R1546=0,0,IF(Cartilha_GLOBAL!R1546&gt;0,"c","b"))</f>
        <v>0</v>
      </c>
    </row>
    <row r="1547" ht="22.5" hidden="1" spans="1:20">
      <c r="A1547" s="158">
        <f>Cartilha_GLOBAL!A1547</f>
        <v>92415</v>
      </c>
      <c r="B1547" s="94" t="str">
        <f>Cartilha_GLOBAL!B1547</f>
        <v>SINAPI</v>
      </c>
      <c r="C1547" s="104" t="str">
        <f>Cartilha_GLOBAL!C1547</f>
        <v>MONTAGEM E DESMONTAGEM DE FÔRMA DE PILARES RETANGULARES E ESTRUTURAS SIMILARES, PÉ-DIREITO SIMPLES, EM CHAPA DE MADEIRA COMPENSADA RESINADA, 2 UTILIZAÇÕES. AF_09/2020</v>
      </c>
      <c r="D1547" s="94" t="str">
        <f>Cartilha_GLOBAL!D1547</f>
        <v>M2</v>
      </c>
      <c r="E1547" s="105">
        <f>Cartilha_GLOBAL!$E1547</f>
        <v>139.87</v>
      </c>
      <c r="F1547" s="182">
        <f>Cartilha_GLOBAL!$F1547</f>
        <v>171.68</v>
      </c>
      <c r="G1547" s="108"/>
      <c r="H1547" s="107">
        <f t="shared" si="93"/>
        <v>0</v>
      </c>
      <c r="I1547" s="143">
        <f t="shared" si="94"/>
        <v>0</v>
      </c>
      <c r="J1547" s="142"/>
      <c r="K1547" s="183"/>
      <c r="L1547" s="7" t="str">
        <f t="shared" si="95"/>
        <v/>
      </c>
      <c r="M1547" s="7" t="str">
        <f t="shared" si="96"/>
        <v/>
      </c>
      <c r="N1547" s="7" t="str">
        <f>Cartilha_GLOBAL!N1547</f>
        <v/>
      </c>
      <c r="O1547" s="144"/>
      <c r="Q1547" s="151"/>
      <c r="R1547" s="152">
        <v>0</v>
      </c>
      <c r="T1547" s="153">
        <f>IF(Cartilha_GLOBAL!R1547=0,0,IF(Cartilha_GLOBAL!R1547&gt;0,"c","b"))</f>
        <v>0</v>
      </c>
    </row>
    <row r="1548" ht="22.5" hidden="1" spans="1:20">
      <c r="A1548" s="158">
        <f>Cartilha_GLOBAL!A1548</f>
        <v>92417</v>
      </c>
      <c r="B1548" s="94" t="str">
        <f>Cartilha_GLOBAL!B1548</f>
        <v>SINAPI</v>
      </c>
      <c r="C1548" s="104" t="str">
        <f>Cartilha_GLOBAL!C1548</f>
        <v>MONTAGEM E DESMONTAGEM DE FÔRMA DE PILARES RETANGULARES E ESTRUTURAS SIMILARES, PÉ-DIREITO DUPLO, EM CHAPA DE MADEIRA COMPENSADA RESINADA, 2 UTILIZAÇÕES. AF_09/2020</v>
      </c>
      <c r="D1548" s="94" t="str">
        <f>Cartilha_GLOBAL!D1548</f>
        <v>M2</v>
      </c>
      <c r="E1548" s="105">
        <f>Cartilha_GLOBAL!$E1548</f>
        <v>166.78</v>
      </c>
      <c r="F1548" s="182">
        <f>Cartilha_GLOBAL!$F1548</f>
        <v>204.71</v>
      </c>
      <c r="G1548" s="108"/>
      <c r="H1548" s="107">
        <f t="shared" si="93"/>
        <v>0</v>
      </c>
      <c r="I1548" s="143">
        <f t="shared" si="94"/>
        <v>0</v>
      </c>
      <c r="J1548" s="142"/>
      <c r="K1548" s="183"/>
      <c r="L1548" s="7" t="str">
        <f t="shared" si="95"/>
        <v/>
      </c>
      <c r="M1548" s="7" t="str">
        <f t="shared" si="96"/>
        <v/>
      </c>
      <c r="N1548" s="7" t="str">
        <f>Cartilha_GLOBAL!N1548</f>
        <v/>
      </c>
      <c r="O1548" s="144"/>
      <c r="Q1548" s="151"/>
      <c r="R1548" s="152">
        <v>0</v>
      </c>
      <c r="T1548" s="153">
        <f>IF(Cartilha_GLOBAL!R1548=0,0,IF(Cartilha_GLOBAL!R1548&gt;0,"c","b"))</f>
        <v>0</v>
      </c>
    </row>
    <row r="1549" ht="22.5" hidden="1" spans="1:20">
      <c r="A1549" s="158">
        <f>Cartilha_GLOBAL!A1549</f>
        <v>92419</v>
      </c>
      <c r="B1549" s="94" t="str">
        <f>Cartilha_GLOBAL!B1549</f>
        <v>SINAPI</v>
      </c>
      <c r="C1549" s="104" t="str">
        <f>Cartilha_GLOBAL!C1549</f>
        <v>MONTAGEM E DESMONTAGEM DE FÔRMA DE PILARES RETANGULARES E ESTRUTURAS SIMILARES, PÉ-DIREITO SIMPLES, EM CHAPA DE MADEIRA COMPENSADA RESINADA, 4 UTILIZAÇÕES. AF_09/2020</v>
      </c>
      <c r="D1549" s="94" t="str">
        <f>Cartilha_GLOBAL!D1549</f>
        <v>M2</v>
      </c>
      <c r="E1549" s="105">
        <f>Cartilha_GLOBAL!$E1549</f>
        <v>88.49</v>
      </c>
      <c r="F1549" s="182">
        <f>Cartilha_GLOBAL!$F1549</f>
        <v>108.61</v>
      </c>
      <c r="G1549" s="108"/>
      <c r="H1549" s="107">
        <f t="shared" si="93"/>
        <v>0</v>
      </c>
      <c r="I1549" s="143">
        <f t="shared" si="94"/>
        <v>0</v>
      </c>
      <c r="J1549" s="142"/>
      <c r="K1549" s="183"/>
      <c r="L1549" s="7" t="str">
        <f t="shared" si="95"/>
        <v/>
      </c>
      <c r="M1549" s="7" t="str">
        <f t="shared" si="96"/>
        <v/>
      </c>
      <c r="N1549" s="7" t="str">
        <f>Cartilha_GLOBAL!N1549</f>
        <v/>
      </c>
      <c r="O1549" s="144"/>
      <c r="Q1549" s="151"/>
      <c r="R1549" s="152">
        <v>0</v>
      </c>
      <c r="T1549" s="153">
        <f>IF(Cartilha_GLOBAL!R1549=0,0,IF(Cartilha_GLOBAL!R1549&gt;0,"c","b"))</f>
        <v>0</v>
      </c>
    </row>
    <row r="1550" ht="22.5" hidden="1" spans="1:20">
      <c r="A1550" s="158">
        <f>Cartilha_GLOBAL!A1550</f>
        <v>92421</v>
      </c>
      <c r="B1550" s="94" t="str">
        <f>Cartilha_GLOBAL!B1550</f>
        <v>SINAPI</v>
      </c>
      <c r="C1550" s="104" t="str">
        <f>Cartilha_GLOBAL!C1550</f>
        <v>MONTAGEM E DESMONTAGEM DE FÔRMA DE PILARES RETANGULARES E ESTRUTURAS SIMILARES, PÉ-DIREITO DUPLO, EM CHAPA DE MADEIRA COMPENSADA RESINADA, 4 UTILIZAÇÕES. AF_09/2020</v>
      </c>
      <c r="D1550" s="94" t="str">
        <f>Cartilha_GLOBAL!D1550</f>
        <v>M2</v>
      </c>
      <c r="E1550" s="105">
        <f>Cartilha_GLOBAL!$E1550</f>
        <v>109.12</v>
      </c>
      <c r="F1550" s="182">
        <f>Cartilha_GLOBAL!$F1550</f>
        <v>133.93</v>
      </c>
      <c r="G1550" s="108"/>
      <c r="H1550" s="107">
        <f t="shared" si="93"/>
        <v>0</v>
      </c>
      <c r="I1550" s="143">
        <f t="shared" si="94"/>
        <v>0</v>
      </c>
      <c r="J1550" s="142"/>
      <c r="K1550" s="183"/>
      <c r="L1550" s="7" t="str">
        <f t="shared" si="95"/>
        <v/>
      </c>
      <c r="M1550" s="7" t="str">
        <f t="shared" si="96"/>
        <v/>
      </c>
      <c r="N1550" s="7" t="str">
        <f>Cartilha_GLOBAL!N1550</f>
        <v/>
      </c>
      <c r="O1550" s="144"/>
      <c r="Q1550" s="151"/>
      <c r="R1550" s="152">
        <v>0</v>
      </c>
      <c r="T1550" s="153">
        <f>IF(Cartilha_GLOBAL!R1550=0,0,IF(Cartilha_GLOBAL!R1550&gt;0,"c","b"))</f>
        <v>0</v>
      </c>
    </row>
    <row r="1551" ht="22.5" hidden="1" spans="1:20">
      <c r="A1551" s="158">
        <f>Cartilha_GLOBAL!A1551</f>
        <v>92423</v>
      </c>
      <c r="B1551" s="94" t="str">
        <f>Cartilha_GLOBAL!B1551</f>
        <v>SINAPI</v>
      </c>
      <c r="C1551" s="104" t="str">
        <f>Cartilha_GLOBAL!C1551</f>
        <v>MONTAGEM E DESMONTAGEM DE FÔRMA DE PILARES RETANGULARES E ESTRUTURAS SIMILARES, PÉ-DIREITO SIMPLES, EM CHAPA DE MADEIRA COMPENSADA RESINADA, 6 UTILIZAÇÕES. AF_09/2020</v>
      </c>
      <c r="D1551" s="94" t="str">
        <f>Cartilha_GLOBAL!D1551</f>
        <v>M2</v>
      </c>
      <c r="E1551" s="105">
        <f>Cartilha_GLOBAL!$E1551</f>
        <v>72.31</v>
      </c>
      <c r="F1551" s="182">
        <f>Cartilha_GLOBAL!$F1551</f>
        <v>88.75</v>
      </c>
      <c r="G1551" s="108"/>
      <c r="H1551" s="107">
        <f t="shared" si="93"/>
        <v>0</v>
      </c>
      <c r="I1551" s="143">
        <f t="shared" si="94"/>
        <v>0</v>
      </c>
      <c r="J1551" s="142"/>
      <c r="K1551" s="183"/>
      <c r="L1551" s="7" t="str">
        <f t="shared" si="95"/>
        <v/>
      </c>
      <c r="M1551" s="7" t="str">
        <f t="shared" si="96"/>
        <v/>
      </c>
      <c r="N1551" s="7" t="str">
        <f>Cartilha_GLOBAL!N1551</f>
        <v/>
      </c>
      <c r="O1551" s="144"/>
      <c r="Q1551" s="151"/>
      <c r="R1551" s="152">
        <v>0</v>
      </c>
      <c r="T1551" s="153">
        <f>IF(Cartilha_GLOBAL!R1551=0,0,IF(Cartilha_GLOBAL!R1551&gt;0,"c","b"))</f>
        <v>0</v>
      </c>
    </row>
    <row r="1552" ht="22.5" hidden="1" spans="1:20">
      <c r="A1552" s="158">
        <f>Cartilha_GLOBAL!A1552</f>
        <v>92425</v>
      </c>
      <c r="B1552" s="94" t="str">
        <f>Cartilha_GLOBAL!B1552</f>
        <v>SINAPI</v>
      </c>
      <c r="C1552" s="104" t="str">
        <f>Cartilha_GLOBAL!C1552</f>
        <v>MONTAGEM E DESMONTAGEM DE FÔRMA DE PILARES RETANGULARES E ESTRUTURAS SIMILARES, PÉ-DIREITO DUPLO, EM CHAPA DE MADEIRA COMPENSADA RESINADA, 6 UTILIZAÇÕES. AF_09/2020</v>
      </c>
      <c r="D1552" s="94" t="str">
        <f>Cartilha_GLOBAL!D1552</f>
        <v>M2</v>
      </c>
      <c r="E1552" s="105">
        <f>Cartilha_GLOBAL!$E1552</f>
        <v>90.24</v>
      </c>
      <c r="F1552" s="182">
        <f>Cartilha_GLOBAL!$F1552</f>
        <v>110.76</v>
      </c>
      <c r="G1552" s="108"/>
      <c r="H1552" s="107">
        <f t="shared" si="93"/>
        <v>0</v>
      </c>
      <c r="I1552" s="143">
        <f t="shared" si="94"/>
        <v>0</v>
      </c>
      <c r="J1552" s="142"/>
      <c r="K1552" s="183"/>
      <c r="L1552" s="7" t="str">
        <f t="shared" si="95"/>
        <v/>
      </c>
      <c r="M1552" s="7" t="str">
        <f t="shared" si="96"/>
        <v/>
      </c>
      <c r="N1552" s="7" t="str">
        <f>Cartilha_GLOBAL!N1552</f>
        <v/>
      </c>
      <c r="O1552" s="144"/>
      <c r="Q1552" s="151"/>
      <c r="R1552" s="152">
        <v>0</v>
      </c>
      <c r="T1552" s="153">
        <f>IF(Cartilha_GLOBAL!R1552=0,0,IF(Cartilha_GLOBAL!R1552&gt;0,"c","b"))</f>
        <v>0</v>
      </c>
    </row>
    <row r="1553" ht="22.5" hidden="1" spans="1:20">
      <c r="A1553" s="158">
        <f>Cartilha_GLOBAL!A1553</f>
        <v>92427</v>
      </c>
      <c r="B1553" s="94" t="str">
        <f>Cartilha_GLOBAL!B1553</f>
        <v>SINAPI</v>
      </c>
      <c r="C1553" s="104" t="str">
        <f>Cartilha_GLOBAL!C1553</f>
        <v>MONTAGEM E DESMONTAGEM DE FÔRMA DE PILARES RETANGULARES E ESTRUTURAS SIMILARES, PÉ-DIREITO SIMPLES, EM CHAPA DE MADEIRA COMPENSADA RESINADA, 8 UTILIZAÇÕES. AF_09/2020</v>
      </c>
      <c r="D1553" s="94" t="str">
        <f>Cartilha_GLOBAL!D1553</f>
        <v>M2</v>
      </c>
      <c r="E1553" s="105">
        <f>Cartilha_GLOBAL!$E1553</f>
        <v>64.11</v>
      </c>
      <c r="F1553" s="182">
        <f>Cartilha_GLOBAL!$F1553</f>
        <v>78.69</v>
      </c>
      <c r="G1553" s="108"/>
      <c r="H1553" s="107">
        <f t="shared" si="93"/>
        <v>0</v>
      </c>
      <c r="I1553" s="143">
        <f t="shared" si="94"/>
        <v>0</v>
      </c>
      <c r="J1553" s="142"/>
      <c r="K1553" s="183"/>
      <c r="L1553" s="7" t="str">
        <f t="shared" si="95"/>
        <v/>
      </c>
      <c r="M1553" s="7" t="str">
        <f t="shared" si="96"/>
        <v/>
      </c>
      <c r="N1553" s="7" t="str">
        <f>Cartilha_GLOBAL!N1553</f>
        <v/>
      </c>
      <c r="O1553" s="144"/>
      <c r="Q1553" s="151"/>
      <c r="R1553" s="152">
        <v>0</v>
      </c>
      <c r="T1553" s="153">
        <f>IF(Cartilha_GLOBAL!R1553=0,0,IF(Cartilha_GLOBAL!R1553&gt;0,"c","b"))</f>
        <v>0</v>
      </c>
    </row>
    <row r="1554" ht="22.5" hidden="1" spans="1:20">
      <c r="A1554" s="158">
        <f>Cartilha_GLOBAL!A1554</f>
        <v>92429</v>
      </c>
      <c r="B1554" s="94" t="str">
        <f>Cartilha_GLOBAL!B1554</f>
        <v>SINAPI</v>
      </c>
      <c r="C1554" s="104" t="str">
        <f>Cartilha_GLOBAL!C1554</f>
        <v>MONTAGEM E DESMONTAGEM DE FÔRMA DE PILARES RETANGULARES E ESTRUTURAS SIMILARES, PÉ-DIREITO DUPLO, EM CHAPA DE MADEIRA COMPENSADA RESINADA, 8 UTILIZAÇÕES. AF_09/2020</v>
      </c>
      <c r="D1554" s="94" t="str">
        <f>Cartilha_GLOBAL!D1554</f>
        <v>M2</v>
      </c>
      <c r="E1554" s="105">
        <f>Cartilha_GLOBAL!$E1554</f>
        <v>80.73</v>
      </c>
      <c r="F1554" s="182">
        <f>Cartilha_GLOBAL!$F1554</f>
        <v>99.09</v>
      </c>
      <c r="G1554" s="108"/>
      <c r="H1554" s="107">
        <f t="shared" si="93"/>
        <v>0</v>
      </c>
      <c r="I1554" s="143">
        <f t="shared" si="94"/>
        <v>0</v>
      </c>
      <c r="J1554" s="142"/>
      <c r="K1554" s="183"/>
      <c r="L1554" s="7" t="str">
        <f t="shared" si="95"/>
        <v/>
      </c>
      <c r="M1554" s="7" t="str">
        <f t="shared" si="96"/>
        <v/>
      </c>
      <c r="N1554" s="7" t="str">
        <f>Cartilha_GLOBAL!N1554</f>
        <v/>
      </c>
      <c r="O1554" s="144"/>
      <c r="Q1554" s="151"/>
      <c r="R1554" s="152">
        <v>0</v>
      </c>
      <c r="T1554" s="153">
        <f>IF(Cartilha_GLOBAL!R1554=0,0,IF(Cartilha_GLOBAL!R1554&gt;0,"c","b"))</f>
        <v>0</v>
      </c>
    </row>
    <row r="1555" ht="22.5" hidden="1" spans="1:20">
      <c r="A1555" s="158">
        <f>Cartilha_GLOBAL!A1555</f>
        <v>92431</v>
      </c>
      <c r="B1555" s="94" t="str">
        <f>Cartilha_GLOBAL!B1555</f>
        <v>SINAPI</v>
      </c>
      <c r="C1555" s="104" t="str">
        <f>Cartilha_GLOBAL!C1555</f>
        <v>MONTAGEM E DESMONTAGEM DE FÔRMA DE PILARES RETANGULARES E ESTRUTURAS SIMILARES, PÉ-DIREITO SIMPLES, EM CHAPA DE MADEIRA COMPENSADA PLASTIFICADA, 10 UTILIZAÇÕES. AF_09/2020</v>
      </c>
      <c r="D1555" s="94" t="str">
        <f>Cartilha_GLOBAL!D1555</f>
        <v>M2</v>
      </c>
      <c r="E1555" s="105">
        <f>Cartilha_GLOBAL!$E1555</f>
        <v>60.24</v>
      </c>
      <c r="F1555" s="182">
        <f>Cartilha_GLOBAL!$F1555</f>
        <v>73.94</v>
      </c>
      <c r="G1555" s="108"/>
      <c r="H1555" s="107">
        <f t="shared" si="93"/>
        <v>0</v>
      </c>
      <c r="I1555" s="143">
        <f t="shared" si="94"/>
        <v>0</v>
      </c>
      <c r="J1555" s="142"/>
      <c r="K1555" s="183"/>
      <c r="L1555" s="7" t="str">
        <f t="shared" si="95"/>
        <v/>
      </c>
      <c r="M1555" s="7" t="str">
        <f t="shared" si="96"/>
        <v/>
      </c>
      <c r="N1555" s="7" t="str">
        <f>Cartilha_GLOBAL!N1555</f>
        <v/>
      </c>
      <c r="O1555" s="144"/>
      <c r="Q1555" s="151"/>
      <c r="R1555" s="152">
        <v>0</v>
      </c>
      <c r="T1555" s="153">
        <f>IF(Cartilha_GLOBAL!R1555=0,0,IF(Cartilha_GLOBAL!R1555&gt;0,"c","b"))</f>
        <v>0</v>
      </c>
    </row>
    <row r="1556" ht="22.5" hidden="1" spans="1:20">
      <c r="A1556" s="158">
        <f>Cartilha_GLOBAL!A1556</f>
        <v>92433</v>
      </c>
      <c r="B1556" s="94" t="str">
        <f>Cartilha_GLOBAL!B1556</f>
        <v>SINAPI</v>
      </c>
      <c r="C1556" s="104" t="str">
        <f>Cartilha_GLOBAL!C1556</f>
        <v>MONTAGEM E DESMONTAGEM DE FÔRMA DE PILARES RETANGULARES E ESTRUTURAS SIMILARES, PÉ-DIREITO DUPLO, EM CHAPA DE MADEIRA COMPENSADA PLASTIFICADA, 10 UTILIZAÇÕES. AF_09/2020</v>
      </c>
      <c r="D1556" s="94" t="str">
        <f>Cartilha_GLOBAL!D1556</f>
        <v>M2</v>
      </c>
      <c r="E1556" s="105">
        <f>Cartilha_GLOBAL!$E1556</f>
        <v>76.02</v>
      </c>
      <c r="F1556" s="182">
        <f>Cartilha_GLOBAL!$F1556</f>
        <v>93.31</v>
      </c>
      <c r="G1556" s="108"/>
      <c r="H1556" s="107">
        <f t="shared" si="93"/>
        <v>0</v>
      </c>
      <c r="I1556" s="143">
        <f t="shared" si="94"/>
        <v>0</v>
      </c>
      <c r="J1556" s="142"/>
      <c r="K1556" s="183"/>
      <c r="L1556" s="7" t="str">
        <f t="shared" si="95"/>
        <v/>
      </c>
      <c r="M1556" s="7" t="str">
        <f t="shared" si="96"/>
        <v/>
      </c>
      <c r="N1556" s="7" t="str">
        <f>Cartilha_GLOBAL!N1556</f>
        <v/>
      </c>
      <c r="O1556" s="144"/>
      <c r="Q1556" s="151"/>
      <c r="R1556" s="152">
        <v>0</v>
      </c>
      <c r="T1556" s="153">
        <f>IF(Cartilha_GLOBAL!R1556=0,0,IF(Cartilha_GLOBAL!R1556&gt;0,"c","b"))</f>
        <v>0</v>
      </c>
    </row>
    <row r="1557" ht="22.5" hidden="1" spans="1:20">
      <c r="A1557" s="158">
        <f>Cartilha_GLOBAL!A1557</f>
        <v>92435</v>
      </c>
      <c r="B1557" s="94" t="str">
        <f>Cartilha_GLOBAL!B1557</f>
        <v>SINAPI</v>
      </c>
      <c r="C1557" s="104" t="str">
        <f>Cartilha_GLOBAL!C1557</f>
        <v>MONTAGEM E DESMONTAGEM DE FÔRMA DE PILARES RETANGULARES E ESTRUTURAS SIMILARES, PÉ-DIREITO SIMPLES, EM CHAPA DE MADEIRA COMPENSADA PLASTIFICADA, 12 UTILIZAÇÕES. AF_09/2020</v>
      </c>
      <c r="D1557" s="94" t="str">
        <f>Cartilha_GLOBAL!D1557</f>
        <v>M2</v>
      </c>
      <c r="E1557" s="105">
        <f>Cartilha_GLOBAL!$E1557</f>
        <v>57.16</v>
      </c>
      <c r="F1557" s="182">
        <f>Cartilha_GLOBAL!$F1557</f>
        <v>70.16</v>
      </c>
      <c r="G1557" s="108"/>
      <c r="H1557" s="107">
        <f t="shared" si="93"/>
        <v>0</v>
      </c>
      <c r="I1557" s="143">
        <f t="shared" si="94"/>
        <v>0</v>
      </c>
      <c r="J1557" s="142"/>
      <c r="K1557" s="183"/>
      <c r="L1557" s="7" t="str">
        <f t="shared" si="95"/>
        <v/>
      </c>
      <c r="M1557" s="7" t="str">
        <f t="shared" si="96"/>
        <v/>
      </c>
      <c r="N1557" s="7" t="str">
        <f>Cartilha_GLOBAL!N1557</f>
        <v/>
      </c>
      <c r="O1557" s="144"/>
      <c r="Q1557" s="151"/>
      <c r="R1557" s="152">
        <v>0</v>
      </c>
      <c r="T1557" s="153">
        <f>IF(Cartilha_GLOBAL!R1557=0,0,IF(Cartilha_GLOBAL!R1557&gt;0,"c","b"))</f>
        <v>0</v>
      </c>
    </row>
    <row r="1558" ht="22.5" hidden="1" spans="1:20">
      <c r="A1558" s="158">
        <f>Cartilha_GLOBAL!A1558</f>
        <v>92437</v>
      </c>
      <c r="B1558" s="94" t="str">
        <f>Cartilha_GLOBAL!B1558</f>
        <v>SINAPI</v>
      </c>
      <c r="C1558" s="104" t="str">
        <f>Cartilha_GLOBAL!C1558</f>
        <v>MONTAGEM E DESMONTAGEM DE FÔRMA DE PILARES RETANGULARES E ESTRUTURAS SIMILARES, PÉ-DIREITO DUPLO, EM CHAPA DE MADEIRA COMPENSADA PLASTIFICADA, 12 UTILIZAÇÕES. AF_09/2020</v>
      </c>
      <c r="D1558" s="94" t="str">
        <f>Cartilha_GLOBAL!D1558</f>
        <v>M2</v>
      </c>
      <c r="E1558" s="105">
        <f>Cartilha_GLOBAL!$E1558</f>
        <v>72.41</v>
      </c>
      <c r="F1558" s="182">
        <f>Cartilha_GLOBAL!$F1558</f>
        <v>88.88</v>
      </c>
      <c r="G1558" s="108"/>
      <c r="H1558" s="107">
        <f t="shared" si="93"/>
        <v>0</v>
      </c>
      <c r="I1558" s="143">
        <f t="shared" si="94"/>
        <v>0</v>
      </c>
      <c r="J1558" s="142"/>
      <c r="K1558" s="183"/>
      <c r="L1558" s="7" t="str">
        <f t="shared" si="95"/>
        <v/>
      </c>
      <c r="M1558" s="7" t="str">
        <f t="shared" si="96"/>
        <v/>
      </c>
      <c r="N1558" s="7" t="str">
        <f>Cartilha_GLOBAL!N1558</f>
        <v/>
      </c>
      <c r="O1558" s="144"/>
      <c r="Q1558" s="151"/>
      <c r="R1558" s="152">
        <v>0</v>
      </c>
      <c r="T1558" s="153">
        <f>IF(Cartilha_GLOBAL!R1558=0,0,IF(Cartilha_GLOBAL!R1558&gt;0,"c","b"))</f>
        <v>0</v>
      </c>
    </row>
    <row r="1559" ht="22.5" hidden="1" spans="1:20">
      <c r="A1559" s="158">
        <f>Cartilha_GLOBAL!A1559</f>
        <v>92439</v>
      </c>
      <c r="B1559" s="94" t="str">
        <f>Cartilha_GLOBAL!B1559</f>
        <v>SINAPI</v>
      </c>
      <c r="C1559" s="104" t="str">
        <f>Cartilha_GLOBAL!C1559</f>
        <v>MONTAGEM E DESMONTAGEM DE FÔRMA DE PILARES RETANGULARES E ESTRUTURAS SIMILARES, PÉ-DIREITO SIMPLES, EM CHAPA DE MADEIRA COMPENSADA PLASTIFICADA, 14 UTILIZAÇÕES. AF_09/2020</v>
      </c>
      <c r="D1559" s="94" t="str">
        <f>Cartilha_GLOBAL!D1559</f>
        <v>M2</v>
      </c>
      <c r="E1559" s="105">
        <f>Cartilha_GLOBAL!$E1559</f>
        <v>54.94</v>
      </c>
      <c r="F1559" s="182">
        <f>Cartilha_GLOBAL!$F1559</f>
        <v>67.43</v>
      </c>
      <c r="G1559" s="108"/>
      <c r="H1559" s="107">
        <f t="shared" si="93"/>
        <v>0</v>
      </c>
      <c r="I1559" s="143">
        <f t="shared" si="94"/>
        <v>0</v>
      </c>
      <c r="J1559" s="142"/>
      <c r="K1559" s="183"/>
      <c r="L1559" s="7" t="str">
        <f t="shared" si="95"/>
        <v/>
      </c>
      <c r="M1559" s="7" t="str">
        <f t="shared" si="96"/>
        <v/>
      </c>
      <c r="N1559" s="7" t="str">
        <f>Cartilha_GLOBAL!N1559</f>
        <v/>
      </c>
      <c r="O1559" s="144"/>
      <c r="Q1559" s="151"/>
      <c r="R1559" s="152">
        <v>0</v>
      </c>
      <c r="T1559" s="153">
        <f>IF(Cartilha_GLOBAL!R1559=0,0,IF(Cartilha_GLOBAL!R1559&gt;0,"c","b"))</f>
        <v>0</v>
      </c>
    </row>
    <row r="1560" ht="22.5" hidden="1" spans="1:20">
      <c r="A1560" s="158">
        <f>Cartilha_GLOBAL!A1560</f>
        <v>92441</v>
      </c>
      <c r="B1560" s="94" t="str">
        <f>Cartilha_GLOBAL!B1560</f>
        <v>SINAPI</v>
      </c>
      <c r="C1560" s="104" t="str">
        <f>Cartilha_GLOBAL!C1560</f>
        <v>MONTAGEM E DESMONTAGEM DE FÔRMA DE PILARES RETANGULARES E ESTRUTURAS SIMILARES, PÉ-DIREITO DUPLO, EM CHAPA DE MADEIRA COMPENSADA PLASTIFICADA, 14 UTILIZAÇÕES. AF_09/2020</v>
      </c>
      <c r="D1560" s="94" t="str">
        <f>Cartilha_GLOBAL!D1560</f>
        <v>M2</v>
      </c>
      <c r="E1560" s="105">
        <f>Cartilha_GLOBAL!$E1560</f>
        <v>69.82</v>
      </c>
      <c r="F1560" s="182">
        <f>Cartilha_GLOBAL!$F1560</f>
        <v>85.7</v>
      </c>
      <c r="G1560" s="108"/>
      <c r="H1560" s="107">
        <f t="shared" ref="H1560:H1623" si="97">IF(G1560=0,0,F1560)</f>
        <v>0</v>
      </c>
      <c r="I1560" s="143">
        <f t="shared" ref="I1560:I1623" si="98">IF(ISBLANK(G1560),0,IF(R1560=0,ROUND(G1560*H1560,2),IF(R1560="b",ROUNDDOWN(G1560*H1560,2),ROUNDUP(G1560*H1560,2))))</f>
        <v>0</v>
      </c>
      <c r="J1560" s="142"/>
      <c r="K1560" s="183"/>
      <c r="L1560" s="7" t="str">
        <f t="shared" ref="L1560:L1623" si="99">IF(K1560="X","x",IF(K1560="xx","x",IF(I1560&gt;0,"x","")))</f>
        <v/>
      </c>
      <c r="M1560" s="7" t="str">
        <f t="shared" ref="M1560:M1623" si="100">IF(K1560="X","x",IF(K1560="xx","x",IF(I1560&gt;0,"x","")))</f>
        <v/>
      </c>
      <c r="N1560" s="7" t="str">
        <f>Cartilha_GLOBAL!N1560</f>
        <v/>
      </c>
      <c r="O1560" s="144"/>
      <c r="Q1560" s="151"/>
      <c r="R1560" s="152">
        <v>0</v>
      </c>
      <c r="T1560" s="153">
        <f>IF(Cartilha_GLOBAL!R1560=0,0,IF(Cartilha_GLOBAL!R1560&gt;0,"c","b"))</f>
        <v>0</v>
      </c>
    </row>
    <row r="1561" ht="22.5" hidden="1" spans="1:20">
      <c r="A1561" s="158">
        <f>Cartilha_GLOBAL!A1561</f>
        <v>92443</v>
      </c>
      <c r="B1561" s="94" t="str">
        <f>Cartilha_GLOBAL!B1561</f>
        <v>SINAPI</v>
      </c>
      <c r="C1561" s="104" t="str">
        <f>Cartilha_GLOBAL!C1561</f>
        <v>MONTAGEM E DESMONTAGEM DE FÔRMA DE PILARES RETANGULARES E ESTRUTURAS SIMILARES, PÉ-DIREITO SIMPLES, EM CHAPA DE MADEIRA COMPENSADA PLASTIFICADA, 18 UTILIZAÇÕES. AF_09/2020</v>
      </c>
      <c r="D1561" s="94" t="str">
        <f>Cartilha_GLOBAL!D1561</f>
        <v>M2</v>
      </c>
      <c r="E1561" s="105">
        <f>Cartilha_GLOBAL!$E1561</f>
        <v>50.25</v>
      </c>
      <c r="F1561" s="182">
        <f>Cartilha_GLOBAL!$F1561</f>
        <v>61.68</v>
      </c>
      <c r="G1561" s="108"/>
      <c r="H1561" s="107">
        <f t="shared" si="97"/>
        <v>0</v>
      </c>
      <c r="I1561" s="143">
        <f t="shared" si="98"/>
        <v>0</v>
      </c>
      <c r="J1561" s="142"/>
      <c r="K1561" s="183"/>
      <c r="L1561" s="7" t="str">
        <f t="shared" si="99"/>
        <v/>
      </c>
      <c r="M1561" s="7" t="str">
        <f t="shared" si="100"/>
        <v/>
      </c>
      <c r="N1561" s="7" t="str">
        <f>Cartilha_GLOBAL!N1561</f>
        <v/>
      </c>
      <c r="O1561" s="144"/>
      <c r="Q1561" s="151"/>
      <c r="R1561" s="152">
        <v>0</v>
      </c>
      <c r="T1561" s="153">
        <f>IF(Cartilha_GLOBAL!R1561=0,0,IF(Cartilha_GLOBAL!R1561&gt;0,"c","b"))</f>
        <v>0</v>
      </c>
    </row>
    <row r="1562" ht="22.5" hidden="1" spans="1:20">
      <c r="A1562" s="158">
        <f>Cartilha_GLOBAL!A1562</f>
        <v>92445</v>
      </c>
      <c r="B1562" s="94" t="str">
        <f>Cartilha_GLOBAL!B1562</f>
        <v>SINAPI</v>
      </c>
      <c r="C1562" s="104" t="str">
        <f>Cartilha_GLOBAL!C1562</f>
        <v>MONTAGEM E DESMONTAGEM DE FÔRMA DE PILARES RETANGULARES E ESTRUTURAS SIMILARES, PÉ-DIREITO DUPLO, EM CHAPA DE MADEIRA COMPENSADA PLASTIFICADA, 18 UTILIZAÇÕES. AF_09/2020</v>
      </c>
      <c r="D1562" s="94" t="str">
        <f>Cartilha_GLOBAL!D1562</f>
        <v>M2</v>
      </c>
      <c r="E1562" s="105">
        <f>Cartilha_GLOBAL!$E1562</f>
        <v>64.6</v>
      </c>
      <c r="F1562" s="182">
        <f>Cartilha_GLOBAL!$F1562</f>
        <v>79.29</v>
      </c>
      <c r="G1562" s="108"/>
      <c r="H1562" s="107">
        <f t="shared" si="97"/>
        <v>0</v>
      </c>
      <c r="I1562" s="143">
        <f t="shared" si="98"/>
        <v>0</v>
      </c>
      <c r="J1562" s="142"/>
      <c r="K1562" s="183"/>
      <c r="L1562" s="7" t="str">
        <f t="shared" si="99"/>
        <v/>
      </c>
      <c r="M1562" s="7" t="str">
        <f t="shared" si="100"/>
        <v/>
      </c>
      <c r="N1562" s="7" t="str">
        <f>Cartilha_GLOBAL!N1562</f>
        <v/>
      </c>
      <c r="O1562" s="144"/>
      <c r="Q1562" s="151"/>
      <c r="R1562" s="152">
        <v>0</v>
      </c>
      <c r="T1562" s="153">
        <f>IF(Cartilha_GLOBAL!R1562=0,0,IF(Cartilha_GLOBAL!R1562&gt;0,"c","b"))</f>
        <v>0</v>
      </c>
    </row>
    <row r="1563" ht="22.5" hidden="1" spans="1:20">
      <c r="A1563" s="158">
        <f>Cartilha_GLOBAL!A1563</f>
        <v>101570</v>
      </c>
      <c r="B1563" s="94" t="str">
        <f>Cartilha_GLOBAL!B1563</f>
        <v>SINAPI</v>
      </c>
      <c r="C1563" s="104" t="str">
        <f>Cartilha_GLOBAL!C1563</f>
        <v>ESCORAMENTO DE VALA, TIPO PONTALETEAMENTO, COM PROFUNDIDADE DE 0 A 1,5 M, LARGURA MENOR QUE 1,5 M. AF_08/2020</v>
      </c>
      <c r="D1563" s="94" t="str">
        <f>Cartilha_GLOBAL!D1563</f>
        <v>M2</v>
      </c>
      <c r="E1563" s="105">
        <f>Cartilha_GLOBAL!$E1563</f>
        <v>28.28</v>
      </c>
      <c r="F1563" s="182">
        <f>Cartilha_GLOBAL!$F1563</f>
        <v>34.71</v>
      </c>
      <c r="G1563" s="108"/>
      <c r="H1563" s="107">
        <f t="shared" si="97"/>
        <v>0</v>
      </c>
      <c r="I1563" s="143">
        <f t="shared" si="98"/>
        <v>0</v>
      </c>
      <c r="J1563" s="142"/>
      <c r="K1563" s="183"/>
      <c r="L1563" s="7" t="str">
        <f t="shared" si="99"/>
        <v/>
      </c>
      <c r="M1563" s="7" t="str">
        <f t="shared" si="100"/>
        <v/>
      </c>
      <c r="N1563" s="7" t="str">
        <f>Cartilha_GLOBAL!N1563</f>
        <v/>
      </c>
      <c r="O1563" s="144"/>
      <c r="Q1563" s="151"/>
      <c r="R1563" s="152">
        <v>0</v>
      </c>
      <c r="T1563" s="153">
        <f>IF(Cartilha_GLOBAL!R1563=0,0,IF(Cartilha_GLOBAL!R1563&gt;0,"c","b"))</f>
        <v>0</v>
      </c>
    </row>
    <row r="1564" ht="22.5" hidden="1" spans="1:20">
      <c r="A1564" s="158">
        <f>Cartilha_GLOBAL!A1564</f>
        <v>101571</v>
      </c>
      <c r="B1564" s="94" t="str">
        <f>Cartilha_GLOBAL!B1564</f>
        <v>SINAPI</v>
      </c>
      <c r="C1564" s="104" t="str">
        <f>Cartilha_GLOBAL!C1564</f>
        <v>ESCORAMENTO DE VALA, TIPO PONTALETEAMENTO, COM PROFUNDIDADE DE 0 A 1,5 M, LARGURA MAIOR OU IGUAL A 1,5 M E MENOR QUE 2,5 M. AF_08/2020</v>
      </c>
      <c r="D1564" s="94" t="str">
        <f>Cartilha_GLOBAL!D1564</f>
        <v>M2</v>
      </c>
      <c r="E1564" s="105">
        <f>Cartilha_GLOBAL!$E1564</f>
        <v>38.26</v>
      </c>
      <c r="F1564" s="182">
        <f>Cartilha_GLOBAL!$F1564</f>
        <v>46.96</v>
      </c>
      <c r="G1564" s="108"/>
      <c r="H1564" s="107">
        <f t="shared" si="97"/>
        <v>0</v>
      </c>
      <c r="I1564" s="143">
        <f t="shared" si="98"/>
        <v>0</v>
      </c>
      <c r="J1564" s="142"/>
      <c r="K1564" s="183"/>
      <c r="L1564" s="7" t="str">
        <f t="shared" si="99"/>
        <v/>
      </c>
      <c r="M1564" s="7" t="str">
        <f t="shared" si="100"/>
        <v/>
      </c>
      <c r="N1564" s="7" t="str">
        <f>Cartilha_GLOBAL!N1564</f>
        <v/>
      </c>
      <c r="O1564" s="144"/>
      <c r="Q1564" s="151"/>
      <c r="R1564" s="152">
        <v>0</v>
      </c>
      <c r="T1564" s="153">
        <f>IF(Cartilha_GLOBAL!R1564=0,0,IF(Cartilha_GLOBAL!R1564&gt;0,"c","b"))</f>
        <v>0</v>
      </c>
    </row>
    <row r="1565" ht="22.5" hidden="1" spans="1:20">
      <c r="A1565" s="158">
        <f>Cartilha_GLOBAL!A1565</f>
        <v>101572</v>
      </c>
      <c r="B1565" s="94" t="str">
        <f>Cartilha_GLOBAL!B1565</f>
        <v>SINAPI</v>
      </c>
      <c r="C1565" s="104" t="str">
        <f>Cartilha_GLOBAL!C1565</f>
        <v>ESCORAMENTO DE VALA, TIPO PONTALETEAMENTO, COM PROFUNDIDADE DE 1,5 A 3,0 M, LARGURA MENOR QUE 1,5 M. AF_08/2020</v>
      </c>
      <c r="D1565" s="94" t="str">
        <f>Cartilha_GLOBAL!D1565</f>
        <v>M2</v>
      </c>
      <c r="E1565" s="105">
        <f>Cartilha_GLOBAL!$E1565</f>
        <v>22.22</v>
      </c>
      <c r="F1565" s="182">
        <f>Cartilha_GLOBAL!$F1565</f>
        <v>27.27</v>
      </c>
      <c r="G1565" s="108"/>
      <c r="H1565" s="107">
        <f t="shared" si="97"/>
        <v>0</v>
      </c>
      <c r="I1565" s="143">
        <f t="shared" si="98"/>
        <v>0</v>
      </c>
      <c r="J1565" s="142"/>
      <c r="K1565" s="183"/>
      <c r="L1565" s="7" t="str">
        <f t="shared" si="99"/>
        <v/>
      </c>
      <c r="M1565" s="7" t="str">
        <f t="shared" si="100"/>
        <v/>
      </c>
      <c r="N1565" s="7" t="str">
        <f>Cartilha_GLOBAL!N1565</f>
        <v/>
      </c>
      <c r="O1565" s="144"/>
      <c r="Q1565" s="151"/>
      <c r="R1565" s="152">
        <v>0</v>
      </c>
      <c r="T1565" s="153">
        <f>IF(Cartilha_GLOBAL!R1565=0,0,IF(Cartilha_GLOBAL!R1565&gt;0,"c","b"))</f>
        <v>0</v>
      </c>
    </row>
    <row r="1566" ht="22.5" hidden="1" spans="1:20">
      <c r="A1566" s="158">
        <f>Cartilha_GLOBAL!A1566</f>
        <v>101573</v>
      </c>
      <c r="B1566" s="94" t="str">
        <f>Cartilha_GLOBAL!B1566</f>
        <v>SINAPI</v>
      </c>
      <c r="C1566" s="104" t="str">
        <f>Cartilha_GLOBAL!C1566</f>
        <v>ESCORAMENTO DE VALA, TIPO PONTALETEAMENTO, COM PROFUNDIDADE DE 1,5 A 3,0 M, LARGURA MAIOR OU IGUAL A 1,5 M E MENOR QUE 2,5 M. AF_08/2020</v>
      </c>
      <c r="D1566" s="94" t="str">
        <f>Cartilha_GLOBAL!D1566</f>
        <v>M2</v>
      </c>
      <c r="E1566" s="105">
        <f>Cartilha_GLOBAL!$E1566</f>
        <v>32.21</v>
      </c>
      <c r="F1566" s="182">
        <f>Cartilha_GLOBAL!$F1566</f>
        <v>39.53</v>
      </c>
      <c r="G1566" s="108"/>
      <c r="H1566" s="107">
        <f t="shared" si="97"/>
        <v>0</v>
      </c>
      <c r="I1566" s="143">
        <f t="shared" si="98"/>
        <v>0</v>
      </c>
      <c r="J1566" s="142"/>
      <c r="K1566" s="183"/>
      <c r="L1566" s="7" t="str">
        <f t="shared" si="99"/>
        <v/>
      </c>
      <c r="M1566" s="7" t="str">
        <f t="shared" si="100"/>
        <v/>
      </c>
      <c r="N1566" s="7" t="str">
        <f>Cartilha_GLOBAL!N1566</f>
        <v/>
      </c>
      <c r="O1566" s="144"/>
      <c r="Q1566" s="151"/>
      <c r="R1566" s="152">
        <v>0</v>
      </c>
      <c r="T1566" s="153">
        <f>IF(Cartilha_GLOBAL!R1566=0,0,IF(Cartilha_GLOBAL!R1566&gt;0,"c","b"))</f>
        <v>0</v>
      </c>
    </row>
    <row r="1567" ht="22.5" hidden="1" spans="1:20">
      <c r="A1567" s="158">
        <f>Cartilha_GLOBAL!A1567</f>
        <v>101574</v>
      </c>
      <c r="B1567" s="94" t="str">
        <f>Cartilha_GLOBAL!B1567</f>
        <v>SINAPI</v>
      </c>
      <c r="C1567" s="104" t="str">
        <f>Cartilha_GLOBAL!C1567</f>
        <v>ESCORAMENTO DE VALA, TIPO PONTALETEAMENTO, COM PROFUNDIDADE DE 3,0 A 4,5 M, LARGURA MENOR QUE 1,5 M. AF_08/2020</v>
      </c>
      <c r="D1567" s="94" t="str">
        <f>Cartilha_GLOBAL!D1567</f>
        <v>M2</v>
      </c>
      <c r="E1567" s="105">
        <f>Cartilha_GLOBAL!$E1567</f>
        <v>17.06</v>
      </c>
      <c r="F1567" s="182">
        <f>Cartilha_GLOBAL!$F1567</f>
        <v>20.94</v>
      </c>
      <c r="G1567" s="108"/>
      <c r="H1567" s="107">
        <f t="shared" si="97"/>
        <v>0</v>
      </c>
      <c r="I1567" s="143">
        <f t="shared" si="98"/>
        <v>0</v>
      </c>
      <c r="J1567" s="142"/>
      <c r="K1567" s="183"/>
      <c r="L1567" s="7" t="str">
        <f t="shared" si="99"/>
        <v/>
      </c>
      <c r="M1567" s="7" t="str">
        <f t="shared" si="100"/>
        <v/>
      </c>
      <c r="N1567" s="7" t="str">
        <f>Cartilha_GLOBAL!N1567</f>
        <v/>
      </c>
      <c r="O1567" s="144"/>
      <c r="Q1567" s="151"/>
      <c r="R1567" s="152">
        <v>0</v>
      </c>
      <c r="T1567" s="153">
        <f>IF(Cartilha_GLOBAL!R1567=0,0,IF(Cartilha_GLOBAL!R1567&gt;0,"c","b"))</f>
        <v>0</v>
      </c>
    </row>
    <row r="1568" ht="22.5" hidden="1" spans="1:20">
      <c r="A1568" s="158">
        <f>Cartilha_GLOBAL!A1568</f>
        <v>101575</v>
      </c>
      <c r="B1568" s="94" t="str">
        <f>Cartilha_GLOBAL!B1568</f>
        <v>SINAPI</v>
      </c>
      <c r="C1568" s="104" t="str">
        <f>Cartilha_GLOBAL!C1568</f>
        <v>ESCORAMENTO DE VALA, TIPO PONTALETEAMENTO, COM PROFUNDIDADE DE 3,0 A 4,5 M, LARGURA MAIOR OU IGUAL A 1,5 M E MENOR QUE 2,5 M. AF_08/2020</v>
      </c>
      <c r="D1568" s="94" t="str">
        <f>Cartilha_GLOBAL!D1568</f>
        <v>M2</v>
      </c>
      <c r="E1568" s="105">
        <f>Cartilha_GLOBAL!$E1568</f>
        <v>27.25</v>
      </c>
      <c r="F1568" s="182">
        <f>Cartilha_GLOBAL!$F1568</f>
        <v>33.45</v>
      </c>
      <c r="G1568" s="108"/>
      <c r="H1568" s="107">
        <f t="shared" si="97"/>
        <v>0</v>
      </c>
      <c r="I1568" s="143">
        <f t="shared" si="98"/>
        <v>0</v>
      </c>
      <c r="J1568" s="142"/>
      <c r="K1568" s="183"/>
      <c r="L1568" s="7" t="str">
        <f t="shared" si="99"/>
        <v/>
      </c>
      <c r="M1568" s="7" t="str">
        <f t="shared" si="100"/>
        <v/>
      </c>
      <c r="N1568" s="7" t="str">
        <f>Cartilha_GLOBAL!N1568</f>
        <v/>
      </c>
      <c r="O1568" s="144"/>
      <c r="Q1568" s="151"/>
      <c r="R1568" s="152">
        <v>0</v>
      </c>
      <c r="T1568" s="153">
        <f>IF(Cartilha_GLOBAL!R1568=0,0,IF(Cartilha_GLOBAL!R1568&gt;0,"c","b"))</f>
        <v>0</v>
      </c>
    </row>
    <row r="1569" ht="22.5" hidden="1" spans="1:20">
      <c r="A1569" s="158">
        <f>Cartilha_GLOBAL!A1569</f>
        <v>101576</v>
      </c>
      <c r="B1569" s="94" t="str">
        <f>Cartilha_GLOBAL!B1569</f>
        <v>SINAPI</v>
      </c>
      <c r="C1569" s="104" t="str">
        <f>Cartilha_GLOBAL!C1569</f>
        <v>ESCORAMENTO DE VALA, TIPO DESCONTÍNUO, COM PROFUNDIDADE DE 0 A 1,5 M, LARGURA MENOR QUE 1,5 M. AF_08/2020</v>
      </c>
      <c r="D1569" s="94" t="str">
        <f>Cartilha_GLOBAL!D1569</f>
        <v>M2</v>
      </c>
      <c r="E1569" s="105">
        <f>Cartilha_GLOBAL!$E1569</f>
        <v>51.08</v>
      </c>
      <c r="F1569" s="182">
        <f>Cartilha_GLOBAL!$F1569</f>
        <v>62.7</v>
      </c>
      <c r="G1569" s="108"/>
      <c r="H1569" s="107">
        <f t="shared" si="97"/>
        <v>0</v>
      </c>
      <c r="I1569" s="143">
        <f t="shared" si="98"/>
        <v>0</v>
      </c>
      <c r="J1569" s="142"/>
      <c r="K1569" s="183"/>
      <c r="L1569" s="7" t="str">
        <f t="shared" si="99"/>
        <v/>
      </c>
      <c r="M1569" s="7" t="str">
        <f t="shared" si="100"/>
        <v/>
      </c>
      <c r="N1569" s="7" t="str">
        <f>Cartilha_GLOBAL!N1569</f>
        <v/>
      </c>
      <c r="O1569" s="144"/>
      <c r="Q1569" s="151"/>
      <c r="R1569" s="152">
        <v>0</v>
      </c>
      <c r="T1569" s="153">
        <f>IF(Cartilha_GLOBAL!R1569=0,0,IF(Cartilha_GLOBAL!R1569&gt;0,"c","b"))</f>
        <v>0</v>
      </c>
    </row>
    <row r="1570" ht="22.5" hidden="1" spans="1:20">
      <c r="A1570" s="158">
        <f>Cartilha_GLOBAL!A1570</f>
        <v>101577</v>
      </c>
      <c r="B1570" s="94" t="str">
        <f>Cartilha_GLOBAL!B1570</f>
        <v>SINAPI</v>
      </c>
      <c r="C1570" s="104" t="str">
        <f>Cartilha_GLOBAL!C1570</f>
        <v>ESCORAMENTO DE VALA, TIPO DESCONTÍNUO, COM PROFUNDIDADE DE 0 A 1,5 M, LARGURA MAIOR OU IGUAL A 1,5 M E MENOR QUE 2,5 M. AF_08/2020</v>
      </c>
      <c r="D1570" s="94" t="str">
        <f>Cartilha_GLOBAL!D1570</f>
        <v>M2</v>
      </c>
      <c r="E1570" s="105">
        <f>Cartilha_GLOBAL!$E1570</f>
        <v>63.87</v>
      </c>
      <c r="F1570" s="182">
        <f>Cartilha_GLOBAL!$F1570</f>
        <v>78.39</v>
      </c>
      <c r="G1570" s="108"/>
      <c r="H1570" s="107">
        <f t="shared" si="97"/>
        <v>0</v>
      </c>
      <c r="I1570" s="143">
        <f t="shared" si="98"/>
        <v>0</v>
      </c>
      <c r="J1570" s="142"/>
      <c r="K1570" s="183"/>
      <c r="L1570" s="7" t="str">
        <f t="shared" si="99"/>
        <v/>
      </c>
      <c r="M1570" s="7" t="str">
        <f t="shared" si="100"/>
        <v/>
      </c>
      <c r="N1570" s="7" t="str">
        <f>Cartilha_GLOBAL!N1570</f>
        <v/>
      </c>
      <c r="O1570" s="144"/>
      <c r="Q1570" s="151"/>
      <c r="R1570" s="152">
        <v>0</v>
      </c>
      <c r="T1570" s="153">
        <f>IF(Cartilha_GLOBAL!R1570=0,0,IF(Cartilha_GLOBAL!R1570&gt;0,"c","b"))</f>
        <v>0</v>
      </c>
    </row>
    <row r="1571" ht="22.5" hidden="1" spans="1:20">
      <c r="A1571" s="158">
        <f>Cartilha_GLOBAL!A1571</f>
        <v>101578</v>
      </c>
      <c r="B1571" s="94" t="str">
        <f>Cartilha_GLOBAL!B1571</f>
        <v>SINAPI</v>
      </c>
      <c r="C1571" s="104" t="str">
        <f>Cartilha_GLOBAL!C1571</f>
        <v>ESCORAMENTO DE VALA, TIPO DESCONTÍNUO, COM PROFUNDIDADE DE 1,5 M A 3,0 M, LARGURA MENOR QUE 1,5 M. AF_08/2020</v>
      </c>
      <c r="D1571" s="94" t="str">
        <f>Cartilha_GLOBAL!D1571</f>
        <v>M2</v>
      </c>
      <c r="E1571" s="105">
        <f>Cartilha_GLOBAL!$E1571</f>
        <v>42.3</v>
      </c>
      <c r="F1571" s="182">
        <f>Cartilha_GLOBAL!$F1571</f>
        <v>51.92</v>
      </c>
      <c r="G1571" s="108"/>
      <c r="H1571" s="107">
        <f t="shared" si="97"/>
        <v>0</v>
      </c>
      <c r="I1571" s="143">
        <f t="shared" si="98"/>
        <v>0</v>
      </c>
      <c r="J1571" s="142"/>
      <c r="K1571" s="183"/>
      <c r="L1571" s="7" t="str">
        <f t="shared" si="99"/>
        <v/>
      </c>
      <c r="M1571" s="7" t="str">
        <f t="shared" si="100"/>
        <v/>
      </c>
      <c r="N1571" s="7" t="str">
        <f>Cartilha_GLOBAL!N1571</f>
        <v/>
      </c>
      <c r="O1571" s="144"/>
      <c r="Q1571" s="151"/>
      <c r="R1571" s="152">
        <v>0</v>
      </c>
      <c r="T1571" s="153">
        <f>IF(Cartilha_GLOBAL!R1571=0,0,IF(Cartilha_GLOBAL!R1571&gt;0,"c","b"))</f>
        <v>0</v>
      </c>
    </row>
    <row r="1572" ht="22.5" hidden="1" spans="1:20">
      <c r="A1572" s="158">
        <f>Cartilha_GLOBAL!A1572</f>
        <v>101579</v>
      </c>
      <c r="B1572" s="94" t="str">
        <f>Cartilha_GLOBAL!B1572</f>
        <v>SINAPI</v>
      </c>
      <c r="C1572" s="104" t="str">
        <f>Cartilha_GLOBAL!C1572</f>
        <v>ESCORAMENTO DE VALA, TIPO DESCONTÍNUO, COM PROFUNDIDADE DE 1,5 A 3,0 M, LARGURA MAIOR OU IGUAL A 1,5 M E MENOR QUE 2,5 M. AF_08/2020</v>
      </c>
      <c r="D1572" s="94" t="str">
        <f>Cartilha_GLOBAL!D1572</f>
        <v>M2</v>
      </c>
      <c r="E1572" s="105">
        <f>Cartilha_GLOBAL!$E1572</f>
        <v>55.09</v>
      </c>
      <c r="F1572" s="182">
        <f>Cartilha_GLOBAL!$F1572</f>
        <v>67.62</v>
      </c>
      <c r="G1572" s="108"/>
      <c r="H1572" s="107">
        <f t="shared" si="97"/>
        <v>0</v>
      </c>
      <c r="I1572" s="143">
        <f t="shared" si="98"/>
        <v>0</v>
      </c>
      <c r="J1572" s="142"/>
      <c r="K1572" s="183"/>
      <c r="L1572" s="7" t="str">
        <f t="shared" si="99"/>
        <v/>
      </c>
      <c r="M1572" s="7" t="str">
        <f t="shared" si="100"/>
        <v/>
      </c>
      <c r="N1572" s="7" t="str">
        <f>Cartilha_GLOBAL!N1572</f>
        <v/>
      </c>
      <c r="O1572" s="144"/>
      <c r="Q1572" s="151"/>
      <c r="R1572" s="152">
        <v>0</v>
      </c>
      <c r="T1572" s="153">
        <f>IF(Cartilha_GLOBAL!R1572=0,0,IF(Cartilha_GLOBAL!R1572&gt;0,"c","b"))</f>
        <v>0</v>
      </c>
    </row>
    <row r="1573" ht="22.5" hidden="1" spans="1:20">
      <c r="A1573" s="158">
        <f>Cartilha_GLOBAL!A1573</f>
        <v>101580</v>
      </c>
      <c r="B1573" s="94" t="str">
        <f>Cartilha_GLOBAL!B1573</f>
        <v>SINAPI</v>
      </c>
      <c r="C1573" s="104" t="str">
        <f>Cartilha_GLOBAL!C1573</f>
        <v>ESCORAMENTO DE VALA, TIPO DESCONTÍNUO, COM PROFUNDIDADE DE 3,0 A 4,5 M, LARGURA MENOR QUE 1,5 M. AF_08/2020</v>
      </c>
      <c r="D1573" s="94" t="str">
        <f>Cartilha_GLOBAL!D1573</f>
        <v>M2</v>
      </c>
      <c r="E1573" s="105">
        <f>Cartilha_GLOBAL!$E1573</f>
        <v>37.59</v>
      </c>
      <c r="F1573" s="182">
        <f>Cartilha_GLOBAL!$F1573</f>
        <v>46.14</v>
      </c>
      <c r="G1573" s="108"/>
      <c r="H1573" s="107">
        <f t="shared" si="97"/>
        <v>0</v>
      </c>
      <c r="I1573" s="143">
        <f t="shared" si="98"/>
        <v>0</v>
      </c>
      <c r="J1573" s="142"/>
      <c r="K1573" s="183"/>
      <c r="L1573" s="7" t="str">
        <f t="shared" si="99"/>
        <v/>
      </c>
      <c r="M1573" s="7" t="str">
        <f t="shared" si="100"/>
        <v/>
      </c>
      <c r="N1573" s="7" t="str">
        <f>Cartilha_GLOBAL!N1573</f>
        <v/>
      </c>
      <c r="O1573" s="144"/>
      <c r="Q1573" s="151"/>
      <c r="R1573" s="152">
        <v>0</v>
      </c>
      <c r="T1573" s="153">
        <f>IF(Cartilha_GLOBAL!R1573=0,0,IF(Cartilha_GLOBAL!R1573&gt;0,"c","b"))</f>
        <v>0</v>
      </c>
    </row>
    <row r="1574" ht="22.5" hidden="1" spans="1:20">
      <c r="A1574" s="158">
        <f>Cartilha_GLOBAL!A1574</f>
        <v>101581</v>
      </c>
      <c r="B1574" s="94" t="str">
        <f>Cartilha_GLOBAL!B1574</f>
        <v>SINAPI</v>
      </c>
      <c r="C1574" s="104" t="str">
        <f>Cartilha_GLOBAL!C1574</f>
        <v>ESCORAMENTO DE VALA, TIPO DESCONTÍNUO, COM PROFUNDIDADE DE 3,0 A 4,5 M, LARGURA MAIOR OU IGUAL A 1,5 E MENOR QUE 2,5 M. AF_08/2020</v>
      </c>
      <c r="D1574" s="94" t="str">
        <f>Cartilha_GLOBAL!D1574</f>
        <v>M2</v>
      </c>
      <c r="E1574" s="105">
        <f>Cartilha_GLOBAL!$E1574</f>
        <v>50.57</v>
      </c>
      <c r="F1574" s="182">
        <f>Cartilha_GLOBAL!$F1574</f>
        <v>62.07</v>
      </c>
      <c r="G1574" s="108"/>
      <c r="H1574" s="107">
        <f t="shared" si="97"/>
        <v>0</v>
      </c>
      <c r="I1574" s="143">
        <f t="shared" si="98"/>
        <v>0</v>
      </c>
      <c r="J1574" s="142"/>
      <c r="K1574" s="183"/>
      <c r="L1574" s="7" t="str">
        <f t="shared" si="99"/>
        <v/>
      </c>
      <c r="M1574" s="7" t="str">
        <f t="shared" si="100"/>
        <v/>
      </c>
      <c r="N1574" s="7" t="str">
        <f>Cartilha_GLOBAL!N1574</f>
        <v/>
      </c>
      <c r="O1574" s="144"/>
      <c r="Q1574" s="151"/>
      <c r="R1574" s="152">
        <v>0</v>
      </c>
      <c r="T1574" s="153">
        <f>IF(Cartilha_GLOBAL!R1574=0,0,IF(Cartilha_GLOBAL!R1574&gt;0,"c","b"))</f>
        <v>0</v>
      </c>
    </row>
    <row r="1575" ht="22.5" hidden="1" spans="1:20">
      <c r="A1575" s="158">
        <f>Cartilha_GLOBAL!A1575</f>
        <v>101582</v>
      </c>
      <c r="B1575" s="94" t="str">
        <f>Cartilha_GLOBAL!B1575</f>
        <v>SINAPI</v>
      </c>
      <c r="C1575" s="104" t="str">
        <f>Cartilha_GLOBAL!C1575</f>
        <v>ESCORAMENTO DE VALA, TIPO CONTÍNUO, COM PROFUNDIDADE DE 0 A 1,5 M, LARGURA MENOR QUE 1,5 M. AF_08/2020</v>
      </c>
      <c r="D1575" s="94" t="str">
        <f>Cartilha_GLOBAL!D1575</f>
        <v>M2</v>
      </c>
      <c r="E1575" s="105">
        <f>Cartilha_GLOBAL!$E1575</f>
        <v>84</v>
      </c>
      <c r="F1575" s="182">
        <f>Cartilha_GLOBAL!$F1575</f>
        <v>103.1</v>
      </c>
      <c r="G1575" s="108"/>
      <c r="H1575" s="107">
        <f t="shared" si="97"/>
        <v>0</v>
      </c>
      <c r="I1575" s="143">
        <f t="shared" si="98"/>
        <v>0</v>
      </c>
      <c r="J1575" s="142"/>
      <c r="K1575" s="183"/>
      <c r="L1575" s="7" t="str">
        <f t="shared" si="99"/>
        <v/>
      </c>
      <c r="M1575" s="7" t="str">
        <f t="shared" si="100"/>
        <v/>
      </c>
      <c r="N1575" s="7" t="str">
        <f>Cartilha_GLOBAL!N1575</f>
        <v/>
      </c>
      <c r="O1575" s="144"/>
      <c r="Q1575" s="151"/>
      <c r="R1575" s="152">
        <v>0</v>
      </c>
      <c r="T1575" s="153">
        <f>IF(Cartilha_GLOBAL!R1575=0,0,IF(Cartilha_GLOBAL!R1575&gt;0,"c","b"))</f>
        <v>0</v>
      </c>
    </row>
    <row r="1576" ht="22.5" hidden="1" spans="1:20">
      <c r="A1576" s="158">
        <f>Cartilha_GLOBAL!A1576</f>
        <v>101583</v>
      </c>
      <c r="B1576" s="94" t="str">
        <f>Cartilha_GLOBAL!B1576</f>
        <v>SINAPI</v>
      </c>
      <c r="C1576" s="104" t="str">
        <f>Cartilha_GLOBAL!C1576</f>
        <v>ESCORAMENTO DE VALA, TIPO CONTÍNUO, COM PROFUNDIDADE DE 0 A 1,5 M, LARGURA MAIOR OU IGUAL A 1,5 M E MENOR QUE 2,5 M. AF_08/2020</v>
      </c>
      <c r="D1576" s="94" t="str">
        <f>Cartilha_GLOBAL!D1576</f>
        <v>M2</v>
      </c>
      <c r="E1576" s="105">
        <f>Cartilha_GLOBAL!$E1576</f>
        <v>103.95</v>
      </c>
      <c r="F1576" s="182">
        <f>Cartilha_GLOBAL!$F1576</f>
        <v>127.59</v>
      </c>
      <c r="G1576" s="108"/>
      <c r="H1576" s="107">
        <f t="shared" si="97"/>
        <v>0</v>
      </c>
      <c r="I1576" s="143">
        <f t="shared" si="98"/>
        <v>0</v>
      </c>
      <c r="J1576" s="142"/>
      <c r="K1576" s="183"/>
      <c r="L1576" s="7" t="str">
        <f t="shared" si="99"/>
        <v/>
      </c>
      <c r="M1576" s="7" t="str">
        <f t="shared" si="100"/>
        <v/>
      </c>
      <c r="N1576" s="7" t="str">
        <f>Cartilha_GLOBAL!N1576</f>
        <v/>
      </c>
      <c r="O1576" s="144"/>
      <c r="Q1576" s="151"/>
      <c r="R1576" s="152">
        <v>0</v>
      </c>
      <c r="T1576" s="153">
        <f>IF(Cartilha_GLOBAL!R1576=0,0,IF(Cartilha_GLOBAL!R1576&gt;0,"c","b"))</f>
        <v>0</v>
      </c>
    </row>
    <row r="1577" ht="22.5" hidden="1" spans="1:20">
      <c r="A1577" s="158">
        <f>Cartilha_GLOBAL!A1577</f>
        <v>101584</v>
      </c>
      <c r="B1577" s="94" t="str">
        <f>Cartilha_GLOBAL!B1577</f>
        <v>SINAPI</v>
      </c>
      <c r="C1577" s="104" t="str">
        <f>Cartilha_GLOBAL!C1577</f>
        <v>ESCORAMENTO DE VALA, TIPO CONTÍNUO, COM PROFUNDIDADE DE 1,5 M A 3,0 M, LARGURA MENOR QUE 1,5 M. AF_08/2020</v>
      </c>
      <c r="D1577" s="94" t="str">
        <f>Cartilha_GLOBAL!D1577</f>
        <v>M2</v>
      </c>
      <c r="E1577" s="105">
        <f>Cartilha_GLOBAL!$E1577</f>
        <v>69.16</v>
      </c>
      <c r="F1577" s="182">
        <f>Cartilha_GLOBAL!$F1577</f>
        <v>84.89</v>
      </c>
      <c r="G1577" s="108"/>
      <c r="H1577" s="107">
        <f t="shared" si="97"/>
        <v>0</v>
      </c>
      <c r="I1577" s="143">
        <f t="shared" si="98"/>
        <v>0</v>
      </c>
      <c r="J1577" s="142"/>
      <c r="K1577" s="183"/>
      <c r="L1577" s="7" t="str">
        <f t="shared" si="99"/>
        <v/>
      </c>
      <c r="M1577" s="7" t="str">
        <f t="shared" si="100"/>
        <v/>
      </c>
      <c r="N1577" s="7" t="str">
        <f>Cartilha_GLOBAL!N1577</f>
        <v/>
      </c>
      <c r="O1577" s="144"/>
      <c r="Q1577" s="151"/>
      <c r="R1577" s="152">
        <v>0</v>
      </c>
      <c r="T1577" s="153">
        <f>IF(Cartilha_GLOBAL!R1577=0,0,IF(Cartilha_GLOBAL!R1577&gt;0,"c","b"))</f>
        <v>0</v>
      </c>
    </row>
    <row r="1578" ht="22.5" hidden="1" spans="1:20">
      <c r="A1578" s="158">
        <f>Cartilha_GLOBAL!A1578</f>
        <v>101585</v>
      </c>
      <c r="B1578" s="94" t="str">
        <f>Cartilha_GLOBAL!B1578</f>
        <v>SINAPI</v>
      </c>
      <c r="C1578" s="104" t="str">
        <f>Cartilha_GLOBAL!C1578</f>
        <v>ESCORAMENTO DE VALA, TIPO CONTÍNUO, COM PROFUNDIDADE DE 1,5 A 3,0 M, LARGURA MAIOR OU IGUAL A 1,5 M E MENOR QUE 2,5 M. AF_08/2020</v>
      </c>
      <c r="D1578" s="94" t="str">
        <f>Cartilha_GLOBAL!D1578</f>
        <v>M2</v>
      </c>
      <c r="E1578" s="105">
        <f>Cartilha_GLOBAL!$E1578</f>
        <v>89.11</v>
      </c>
      <c r="F1578" s="182">
        <f>Cartilha_GLOBAL!$F1578</f>
        <v>109.37</v>
      </c>
      <c r="G1578" s="108"/>
      <c r="H1578" s="107">
        <f t="shared" si="97"/>
        <v>0</v>
      </c>
      <c r="I1578" s="143">
        <f t="shared" si="98"/>
        <v>0</v>
      </c>
      <c r="J1578" s="142"/>
      <c r="K1578" s="183"/>
      <c r="L1578" s="7" t="str">
        <f t="shared" si="99"/>
        <v/>
      </c>
      <c r="M1578" s="7" t="str">
        <f t="shared" si="100"/>
        <v/>
      </c>
      <c r="N1578" s="7" t="str">
        <f>Cartilha_GLOBAL!N1578</f>
        <v/>
      </c>
      <c r="O1578" s="144"/>
      <c r="Q1578" s="151"/>
      <c r="R1578" s="152">
        <v>0</v>
      </c>
      <c r="T1578" s="153">
        <f>IF(Cartilha_GLOBAL!R1578=0,0,IF(Cartilha_GLOBAL!R1578&gt;0,"c","b"))</f>
        <v>0</v>
      </c>
    </row>
    <row r="1579" ht="22.5" hidden="1" spans="1:20">
      <c r="A1579" s="158">
        <f>Cartilha_GLOBAL!A1579</f>
        <v>101586</v>
      </c>
      <c r="B1579" s="94" t="str">
        <f>Cartilha_GLOBAL!B1579</f>
        <v>SINAPI</v>
      </c>
      <c r="C1579" s="104" t="str">
        <f>Cartilha_GLOBAL!C1579</f>
        <v>ESCORAMENTO DE VALA, TIPO CONTÍNUO, COM PROFUNDIDADE DE 3,0 A 4,5 M, LARGURA MENOR QUE 1,5 M. AF_08/2020</v>
      </c>
      <c r="D1579" s="94" t="str">
        <f>Cartilha_GLOBAL!D1579</f>
        <v>M2</v>
      </c>
      <c r="E1579" s="105">
        <f>Cartilha_GLOBAL!$E1579</f>
        <v>59.99</v>
      </c>
      <c r="F1579" s="182">
        <f>Cartilha_GLOBAL!$F1579</f>
        <v>73.63</v>
      </c>
      <c r="G1579" s="108"/>
      <c r="H1579" s="107">
        <f t="shared" si="97"/>
        <v>0</v>
      </c>
      <c r="I1579" s="143">
        <f t="shared" si="98"/>
        <v>0</v>
      </c>
      <c r="J1579" s="142"/>
      <c r="K1579" s="183"/>
      <c r="L1579" s="7" t="str">
        <f t="shared" si="99"/>
        <v/>
      </c>
      <c r="M1579" s="7" t="str">
        <f t="shared" si="100"/>
        <v/>
      </c>
      <c r="N1579" s="7" t="str">
        <f>Cartilha_GLOBAL!N1579</f>
        <v/>
      </c>
      <c r="O1579" s="144"/>
      <c r="Q1579" s="151"/>
      <c r="R1579" s="152">
        <v>0</v>
      </c>
      <c r="T1579" s="153">
        <f>IF(Cartilha_GLOBAL!R1579=0,0,IF(Cartilha_GLOBAL!R1579&gt;0,"c","b"))</f>
        <v>0</v>
      </c>
    </row>
    <row r="1580" ht="22.5" hidden="1" spans="1:20">
      <c r="A1580" s="158">
        <f>Cartilha_GLOBAL!A1580</f>
        <v>101587</v>
      </c>
      <c r="B1580" s="94" t="str">
        <f>Cartilha_GLOBAL!B1580</f>
        <v>SINAPI</v>
      </c>
      <c r="C1580" s="104" t="str">
        <f>Cartilha_GLOBAL!C1580</f>
        <v>ESCORAMENTO DE VALA, TIPO CONTÍNUO, COM PROFUNDIDADE DE 3,0 A 4,5 M, LARGURA MAIOR OU IGUAL A 1,5 E MENOR QUE 2,5 M. AF_08/2020</v>
      </c>
      <c r="D1580" s="94" t="str">
        <f>Cartilha_GLOBAL!D1580</f>
        <v>M2</v>
      </c>
      <c r="E1580" s="105">
        <f>Cartilha_GLOBAL!$E1580</f>
        <v>80.12</v>
      </c>
      <c r="F1580" s="182">
        <f>Cartilha_GLOBAL!$F1580</f>
        <v>98.34</v>
      </c>
      <c r="G1580" s="108"/>
      <c r="H1580" s="107">
        <f t="shared" si="97"/>
        <v>0</v>
      </c>
      <c r="I1580" s="143">
        <f t="shared" si="98"/>
        <v>0</v>
      </c>
      <c r="J1580" s="142"/>
      <c r="K1580" s="183"/>
      <c r="L1580" s="7" t="str">
        <f t="shared" si="99"/>
        <v/>
      </c>
      <c r="M1580" s="7" t="str">
        <f t="shared" si="100"/>
        <v/>
      </c>
      <c r="N1580" s="7" t="str">
        <f>Cartilha_GLOBAL!N1580</f>
        <v/>
      </c>
      <c r="O1580" s="144"/>
      <c r="Q1580" s="151"/>
      <c r="R1580" s="152">
        <v>0</v>
      </c>
      <c r="T1580" s="153">
        <f>IF(Cartilha_GLOBAL!R1580=0,0,IF(Cartilha_GLOBAL!R1580&gt;0,"c","b"))</f>
        <v>0</v>
      </c>
    </row>
    <row r="1581" ht="22.5" hidden="1" spans="1:20">
      <c r="A1581" s="158">
        <f>Cartilha_GLOBAL!A1581</f>
        <v>101588</v>
      </c>
      <c r="B1581" s="94" t="str">
        <f>Cartilha_GLOBAL!B1581</f>
        <v>SINAPI</v>
      </c>
      <c r="C1581" s="104" t="str">
        <f>Cartilha_GLOBAL!C1581</f>
        <v>ESCORAMENTO DE VALA, TIPO CONTÍNUO COM PERFIL METÁLICO "U", COM PROFUNDIDADE DE 0 A 1,5 M, LARGURA MENOR QUE 1,5 M. AF_08/2020</v>
      </c>
      <c r="D1581" s="94" t="str">
        <f>Cartilha_GLOBAL!D1581</f>
        <v>M2</v>
      </c>
      <c r="E1581" s="105">
        <f>Cartilha_GLOBAL!$E1581</f>
        <v>102.3</v>
      </c>
      <c r="F1581" s="182">
        <f>Cartilha_GLOBAL!$F1581</f>
        <v>125.56</v>
      </c>
      <c r="G1581" s="108"/>
      <c r="H1581" s="107">
        <f t="shared" si="97"/>
        <v>0</v>
      </c>
      <c r="I1581" s="143">
        <f t="shared" si="98"/>
        <v>0</v>
      </c>
      <c r="J1581" s="142"/>
      <c r="K1581" s="183"/>
      <c r="L1581" s="7" t="str">
        <f t="shared" si="99"/>
        <v/>
      </c>
      <c r="M1581" s="7" t="str">
        <f t="shared" si="100"/>
        <v/>
      </c>
      <c r="N1581" s="7" t="str">
        <f>Cartilha_GLOBAL!N1581</f>
        <v/>
      </c>
      <c r="O1581" s="144"/>
      <c r="Q1581" s="151"/>
      <c r="R1581" s="152">
        <v>0</v>
      </c>
      <c r="T1581" s="153">
        <f>IF(Cartilha_GLOBAL!R1581=0,0,IF(Cartilha_GLOBAL!R1581&gt;0,"c","b"))</f>
        <v>0</v>
      </c>
    </row>
    <row r="1582" ht="22.5" hidden="1" spans="1:20">
      <c r="A1582" s="158">
        <f>Cartilha_GLOBAL!A1582</f>
        <v>101589</v>
      </c>
      <c r="B1582" s="94" t="str">
        <f>Cartilha_GLOBAL!B1582</f>
        <v>SINAPI</v>
      </c>
      <c r="C1582" s="104" t="str">
        <f>Cartilha_GLOBAL!C1582</f>
        <v>ESCORAMENTO DE VALA,TIPO CONTÍNUO COM PERFIL METÁLICO "U", COM PROFUNDIDADE DE 0 A 1,5 M, LARGURA MAIOR OU IGUAL A 1,5 E MENOR QUE 2,5 M. AF_08/2020</v>
      </c>
      <c r="D1582" s="94" t="str">
        <f>Cartilha_GLOBAL!D1582</f>
        <v>M2</v>
      </c>
      <c r="E1582" s="105">
        <f>Cartilha_GLOBAL!$E1582</f>
        <v>148.71</v>
      </c>
      <c r="F1582" s="182">
        <f>Cartilha_GLOBAL!$F1582</f>
        <v>182.53</v>
      </c>
      <c r="G1582" s="108"/>
      <c r="H1582" s="107">
        <f t="shared" si="97"/>
        <v>0</v>
      </c>
      <c r="I1582" s="143">
        <f t="shared" si="98"/>
        <v>0</v>
      </c>
      <c r="J1582" s="142"/>
      <c r="K1582" s="183"/>
      <c r="L1582" s="7" t="str">
        <f t="shared" si="99"/>
        <v/>
      </c>
      <c r="M1582" s="7" t="str">
        <f t="shared" si="100"/>
        <v/>
      </c>
      <c r="N1582" s="7" t="str">
        <f>Cartilha_GLOBAL!N1582</f>
        <v/>
      </c>
      <c r="O1582" s="144"/>
      <c r="Q1582" s="151"/>
      <c r="R1582" s="152">
        <v>0</v>
      </c>
      <c r="T1582" s="153">
        <f>IF(Cartilha_GLOBAL!R1582=0,0,IF(Cartilha_GLOBAL!R1582&gt;0,"c","b"))</f>
        <v>0</v>
      </c>
    </row>
    <row r="1583" ht="22.5" hidden="1" spans="1:20">
      <c r="A1583" s="158">
        <f>Cartilha_GLOBAL!A1583</f>
        <v>101590</v>
      </c>
      <c r="B1583" s="94" t="str">
        <f>Cartilha_GLOBAL!B1583</f>
        <v>SINAPI</v>
      </c>
      <c r="C1583" s="104" t="str">
        <f>Cartilha_GLOBAL!C1583</f>
        <v>ESCORAMENTO DE VALA, TIPO CONTÍNUO COM PERFIL METÁLICO "U", COM PROFUNDIDADE DE 1,5 A 3,0 M, LARGURA MENOR QUE 1,5 M. AF_08/2020</v>
      </c>
      <c r="D1583" s="94" t="str">
        <f>Cartilha_GLOBAL!D1583</f>
        <v>M2</v>
      </c>
      <c r="E1583" s="105">
        <f>Cartilha_GLOBAL!$E1583</f>
        <v>77.64</v>
      </c>
      <c r="F1583" s="182">
        <f>Cartilha_GLOBAL!$F1583</f>
        <v>95.3</v>
      </c>
      <c r="G1583" s="108"/>
      <c r="H1583" s="107">
        <f t="shared" si="97"/>
        <v>0</v>
      </c>
      <c r="I1583" s="143">
        <f t="shared" si="98"/>
        <v>0</v>
      </c>
      <c r="J1583" s="142"/>
      <c r="K1583" s="183"/>
      <c r="L1583" s="7" t="str">
        <f t="shared" si="99"/>
        <v/>
      </c>
      <c r="M1583" s="7" t="str">
        <f t="shared" si="100"/>
        <v/>
      </c>
      <c r="N1583" s="7" t="str">
        <f>Cartilha_GLOBAL!N1583</f>
        <v/>
      </c>
      <c r="O1583" s="144"/>
      <c r="Q1583" s="151"/>
      <c r="R1583" s="152">
        <v>0</v>
      </c>
      <c r="T1583" s="153">
        <f>IF(Cartilha_GLOBAL!R1583=0,0,IF(Cartilha_GLOBAL!R1583&gt;0,"c","b"))</f>
        <v>0</v>
      </c>
    </row>
    <row r="1584" ht="22.5" hidden="1" spans="1:20">
      <c r="A1584" s="158">
        <f>Cartilha_GLOBAL!A1584</f>
        <v>101591</v>
      </c>
      <c r="B1584" s="94" t="str">
        <f>Cartilha_GLOBAL!B1584</f>
        <v>SINAPI</v>
      </c>
      <c r="C1584" s="104" t="str">
        <f>Cartilha_GLOBAL!C1584</f>
        <v>ESCORAMENTO DE VALA, TIPO CONTÍNUO COM PERFIL METÁLICO "U", COM PROFUNDIDADE DE 1,5 A 3,0 M, LARGURA MAIOR OU IGUAL 1,5 M E MENOR QUE 2,5 M. AF_08/2020</v>
      </c>
      <c r="D1584" s="94" t="str">
        <f>Cartilha_GLOBAL!D1584</f>
        <v>M2</v>
      </c>
      <c r="E1584" s="105">
        <f>Cartilha_GLOBAL!$E1584</f>
        <v>124.05</v>
      </c>
      <c r="F1584" s="182">
        <f>Cartilha_GLOBAL!$F1584</f>
        <v>152.26</v>
      </c>
      <c r="G1584" s="108"/>
      <c r="H1584" s="107">
        <f t="shared" si="97"/>
        <v>0</v>
      </c>
      <c r="I1584" s="143">
        <f t="shared" si="98"/>
        <v>0</v>
      </c>
      <c r="J1584" s="142"/>
      <c r="K1584" s="183"/>
      <c r="L1584" s="7" t="str">
        <f t="shared" si="99"/>
        <v/>
      </c>
      <c r="M1584" s="7" t="str">
        <f t="shared" si="100"/>
        <v/>
      </c>
      <c r="N1584" s="7" t="str">
        <f>Cartilha_GLOBAL!N1584</f>
        <v/>
      </c>
      <c r="O1584" s="144"/>
      <c r="Q1584" s="151"/>
      <c r="R1584" s="152">
        <v>0</v>
      </c>
      <c r="T1584" s="153">
        <f>IF(Cartilha_GLOBAL!R1584=0,0,IF(Cartilha_GLOBAL!R1584&gt;0,"c","b"))</f>
        <v>0</v>
      </c>
    </row>
    <row r="1585" ht="22.5" hidden="1" spans="1:20">
      <c r="A1585" s="158">
        <f>Cartilha_GLOBAL!A1585</f>
        <v>101592</v>
      </c>
      <c r="B1585" s="94" t="str">
        <f>Cartilha_GLOBAL!B1585</f>
        <v>SINAPI</v>
      </c>
      <c r="C1585" s="104" t="str">
        <f>Cartilha_GLOBAL!C1585</f>
        <v>ESCORAMENTO DE VALA, TIPO CONTÍNUO COM PERFIL METÁLICO "U", COM PROFUNDIDADE DE 3,0 A 4,5 M, LARGURA MENOR QUE 1,5 M. AF_08/2020</v>
      </c>
      <c r="D1585" s="94" t="str">
        <f>Cartilha_GLOBAL!D1585</f>
        <v>M2</v>
      </c>
      <c r="E1585" s="105">
        <f>Cartilha_GLOBAL!$E1585</f>
        <v>55.04</v>
      </c>
      <c r="F1585" s="182">
        <f>Cartilha_GLOBAL!$F1585</f>
        <v>67.56</v>
      </c>
      <c r="G1585" s="108"/>
      <c r="H1585" s="107">
        <f t="shared" si="97"/>
        <v>0</v>
      </c>
      <c r="I1585" s="143">
        <f t="shared" si="98"/>
        <v>0</v>
      </c>
      <c r="J1585" s="142"/>
      <c r="K1585" s="183"/>
      <c r="L1585" s="7" t="str">
        <f t="shared" si="99"/>
        <v/>
      </c>
      <c r="M1585" s="7" t="str">
        <f t="shared" si="100"/>
        <v/>
      </c>
      <c r="N1585" s="7" t="str">
        <f>Cartilha_GLOBAL!N1585</f>
        <v/>
      </c>
      <c r="O1585" s="144"/>
      <c r="Q1585" s="151"/>
      <c r="R1585" s="152">
        <v>0</v>
      </c>
      <c r="T1585" s="153">
        <f>IF(Cartilha_GLOBAL!R1585=0,0,IF(Cartilha_GLOBAL!R1585&gt;0,"c","b"))</f>
        <v>0</v>
      </c>
    </row>
    <row r="1586" ht="22.5" hidden="1" spans="1:20">
      <c r="A1586" s="158">
        <f>Cartilha_GLOBAL!A1586</f>
        <v>101593</v>
      </c>
      <c r="B1586" s="94" t="str">
        <f>Cartilha_GLOBAL!B1586</f>
        <v>SINAPI</v>
      </c>
      <c r="C1586" s="104" t="str">
        <f>Cartilha_GLOBAL!C1586</f>
        <v>ESCORAMENTO DE VALA, TIPO CONTÍNUO COM PERFIL METÁLICO "U", COM PROFUNDIDADE DE 3,0 A 4,5 M, LARGURA MAIOR OU IGUAL A 1,5 M E MENOR QUE 2,5 M. AF_08/2020</v>
      </c>
      <c r="D1586" s="94" t="str">
        <f>Cartilha_GLOBAL!D1586</f>
        <v>M2</v>
      </c>
      <c r="E1586" s="105">
        <f>Cartilha_GLOBAL!$E1586</f>
        <v>101.61</v>
      </c>
      <c r="F1586" s="182">
        <f>Cartilha_GLOBAL!$F1586</f>
        <v>124.72</v>
      </c>
      <c r="G1586" s="108"/>
      <c r="H1586" s="107">
        <f t="shared" si="97"/>
        <v>0</v>
      </c>
      <c r="I1586" s="143">
        <f t="shared" si="98"/>
        <v>0</v>
      </c>
      <c r="J1586" s="142"/>
      <c r="K1586" s="183"/>
      <c r="L1586" s="7" t="str">
        <f t="shared" si="99"/>
        <v/>
      </c>
      <c r="M1586" s="7" t="str">
        <f t="shared" si="100"/>
        <v/>
      </c>
      <c r="N1586" s="7" t="str">
        <f>Cartilha_GLOBAL!N1586</f>
        <v/>
      </c>
      <c r="O1586" s="144"/>
      <c r="Q1586" s="151"/>
      <c r="R1586" s="152">
        <v>0</v>
      </c>
      <c r="T1586" s="153">
        <f>IF(Cartilha_GLOBAL!R1586=0,0,IF(Cartilha_GLOBAL!R1586&gt;0,"c","b"))</f>
        <v>0</v>
      </c>
    </row>
    <row r="1587" ht="22.5" hidden="1" spans="1:20">
      <c r="A1587" s="158">
        <f>Cartilha_GLOBAL!A1587</f>
        <v>101600</v>
      </c>
      <c r="B1587" s="94" t="str">
        <f>Cartilha_GLOBAL!B1587</f>
        <v>SINAPI</v>
      </c>
      <c r="C1587" s="104" t="str">
        <f>Cartilha_GLOBAL!C1587</f>
        <v>ESCORAMENTO DE VALA, TIPO BLINDAGEM, COM PROFUNDIDADE DE 0 A 1,5 M, LARGURA MENOR QUE 1,5 M - EXECUÇÃO, NÃO INCLUI MATERIAL. AF_08/2020</v>
      </c>
      <c r="D1587" s="94" t="str">
        <f>Cartilha_GLOBAL!D1587</f>
        <v>M2</v>
      </c>
      <c r="E1587" s="105">
        <f>Cartilha_GLOBAL!$E1587</f>
        <v>19.02</v>
      </c>
      <c r="F1587" s="182">
        <f>Cartilha_GLOBAL!$F1587</f>
        <v>23.35</v>
      </c>
      <c r="G1587" s="108"/>
      <c r="H1587" s="107">
        <f t="shared" si="97"/>
        <v>0</v>
      </c>
      <c r="I1587" s="143">
        <f t="shared" si="98"/>
        <v>0</v>
      </c>
      <c r="J1587" s="142"/>
      <c r="K1587" s="183"/>
      <c r="L1587" s="7" t="str">
        <f t="shared" si="99"/>
        <v/>
      </c>
      <c r="M1587" s="7" t="str">
        <f t="shared" si="100"/>
        <v/>
      </c>
      <c r="N1587" s="7" t="str">
        <f>Cartilha_GLOBAL!N1587</f>
        <v/>
      </c>
      <c r="O1587" s="144"/>
      <c r="Q1587" s="151"/>
      <c r="R1587" s="152">
        <v>0</v>
      </c>
      <c r="T1587" s="153">
        <f>IF(Cartilha_GLOBAL!R1587=0,0,IF(Cartilha_GLOBAL!R1587&gt;0,"c","b"))</f>
        <v>0</v>
      </c>
    </row>
    <row r="1588" ht="22.5" hidden="1" spans="1:20">
      <c r="A1588" s="158">
        <f>Cartilha_GLOBAL!A1588</f>
        <v>101601</v>
      </c>
      <c r="B1588" s="94" t="str">
        <f>Cartilha_GLOBAL!B1588</f>
        <v>SINAPI</v>
      </c>
      <c r="C1588" s="104" t="str">
        <f>Cartilha_GLOBAL!C1588</f>
        <v>ESCORAMENTO DE VALA, TIPO BLINDAGEM COM PROFUNDIDADE DE 0 A 1,5 M, LARGURA MAIOR OU IGUAL A 1,5 M E MENOR QUE 2,5 M - EXECUÇÃO, NÃO INCLUI MATERIAL. AF_08/2020</v>
      </c>
      <c r="D1588" s="94" t="str">
        <f>Cartilha_GLOBAL!D1588</f>
        <v>M2</v>
      </c>
      <c r="E1588" s="105">
        <f>Cartilha_GLOBAL!$E1588</f>
        <v>28.15</v>
      </c>
      <c r="F1588" s="182">
        <f>Cartilha_GLOBAL!$F1588</f>
        <v>34.55</v>
      </c>
      <c r="G1588" s="108"/>
      <c r="H1588" s="107">
        <f t="shared" si="97"/>
        <v>0</v>
      </c>
      <c r="I1588" s="143">
        <f t="shared" si="98"/>
        <v>0</v>
      </c>
      <c r="J1588" s="142"/>
      <c r="K1588" s="183"/>
      <c r="L1588" s="7" t="str">
        <f t="shared" si="99"/>
        <v/>
      </c>
      <c r="M1588" s="7" t="str">
        <f t="shared" si="100"/>
        <v/>
      </c>
      <c r="N1588" s="7" t="str">
        <f>Cartilha_GLOBAL!N1588</f>
        <v/>
      </c>
      <c r="O1588" s="144"/>
      <c r="Q1588" s="151"/>
      <c r="R1588" s="152">
        <v>0</v>
      </c>
      <c r="T1588" s="153">
        <f>IF(Cartilha_GLOBAL!R1588=0,0,IF(Cartilha_GLOBAL!R1588&gt;0,"c","b"))</f>
        <v>0</v>
      </c>
    </row>
    <row r="1589" ht="22.5" hidden="1" spans="1:20">
      <c r="A1589" s="158">
        <f>Cartilha_GLOBAL!A1589</f>
        <v>101602</v>
      </c>
      <c r="B1589" s="94" t="str">
        <f>Cartilha_GLOBAL!B1589</f>
        <v>SINAPI</v>
      </c>
      <c r="C1589" s="104" t="str">
        <f>Cartilha_GLOBAL!C1589</f>
        <v>ESCORAMENTO DE VALA, TIPO BLINDAGEM, COM PROFUNDIDADE DE 1,5 A 3,0 M, LARGURA MENOR QUE 1,5 M - EXECUÇÃO, NÃO INCLUI MATERIAL. AF_08/2020</v>
      </c>
      <c r="D1589" s="94" t="str">
        <f>Cartilha_GLOBAL!D1589</f>
        <v>M2</v>
      </c>
      <c r="E1589" s="105">
        <f>Cartilha_GLOBAL!$E1589</f>
        <v>14.11</v>
      </c>
      <c r="F1589" s="182">
        <f>Cartilha_GLOBAL!$F1589</f>
        <v>17.32</v>
      </c>
      <c r="G1589" s="108"/>
      <c r="H1589" s="107">
        <f t="shared" si="97"/>
        <v>0</v>
      </c>
      <c r="I1589" s="143">
        <f t="shared" si="98"/>
        <v>0</v>
      </c>
      <c r="J1589" s="142"/>
      <c r="K1589" s="183"/>
      <c r="L1589" s="7" t="str">
        <f t="shared" si="99"/>
        <v/>
      </c>
      <c r="M1589" s="7" t="str">
        <f t="shared" si="100"/>
        <v/>
      </c>
      <c r="N1589" s="7" t="str">
        <f>Cartilha_GLOBAL!N1589</f>
        <v/>
      </c>
      <c r="O1589" s="144"/>
      <c r="Q1589" s="151"/>
      <c r="R1589" s="152">
        <v>0</v>
      </c>
      <c r="T1589" s="153">
        <f>IF(Cartilha_GLOBAL!R1589=0,0,IF(Cartilha_GLOBAL!R1589&gt;0,"c","b"))</f>
        <v>0</v>
      </c>
    </row>
    <row r="1590" ht="22.5" hidden="1" spans="1:20">
      <c r="A1590" s="158">
        <f>Cartilha_GLOBAL!A1590</f>
        <v>101603</v>
      </c>
      <c r="B1590" s="94" t="str">
        <f>Cartilha_GLOBAL!B1590</f>
        <v>SINAPI</v>
      </c>
      <c r="C1590" s="104" t="str">
        <f>Cartilha_GLOBAL!C1590</f>
        <v>ESCORAMENTO DE VALA, TIPO BLINDAGEM, COM PROFUNDIDADE DE 1,5 A 3,0 M, LARGURA MAIOR OU IGUAL A 1,5 M E MENOR QUE 2,5 M - EXECUÇÃO, NÃO INCLUI MATERIAL. AF_08/2020</v>
      </c>
      <c r="D1590" s="94" t="str">
        <f>Cartilha_GLOBAL!D1590</f>
        <v>M2</v>
      </c>
      <c r="E1590" s="105">
        <f>Cartilha_GLOBAL!$E1590</f>
        <v>23.25</v>
      </c>
      <c r="F1590" s="182">
        <f>Cartilha_GLOBAL!$F1590</f>
        <v>28.54</v>
      </c>
      <c r="G1590" s="108"/>
      <c r="H1590" s="107">
        <f t="shared" si="97"/>
        <v>0</v>
      </c>
      <c r="I1590" s="143">
        <f t="shared" si="98"/>
        <v>0</v>
      </c>
      <c r="J1590" s="142"/>
      <c r="K1590" s="183"/>
      <c r="L1590" s="7" t="str">
        <f t="shared" si="99"/>
        <v/>
      </c>
      <c r="M1590" s="7" t="str">
        <f t="shared" si="100"/>
        <v/>
      </c>
      <c r="N1590" s="7" t="str">
        <f>Cartilha_GLOBAL!N1590</f>
        <v/>
      </c>
      <c r="O1590" s="144"/>
      <c r="Q1590" s="151"/>
      <c r="R1590" s="152">
        <v>0</v>
      </c>
      <c r="T1590" s="153">
        <f>IF(Cartilha_GLOBAL!R1590=0,0,IF(Cartilha_GLOBAL!R1590&gt;0,"c","b"))</f>
        <v>0</v>
      </c>
    </row>
    <row r="1591" ht="22.5" hidden="1" spans="1:20">
      <c r="A1591" s="158">
        <f>Cartilha_GLOBAL!A1591</f>
        <v>101604</v>
      </c>
      <c r="B1591" s="94" t="str">
        <f>Cartilha_GLOBAL!B1591</f>
        <v>SINAPI</v>
      </c>
      <c r="C1591" s="104" t="str">
        <f>Cartilha_GLOBAL!C1591</f>
        <v>ESCORAMENTO DE VALA, TIPO BLINDAGEM, COM PROFUNDIDADE DE 3,0 A 4,5 M, LARGURA MENOR QUE 1,5 M - EXECUÇÃO, NÃO INCLUI MATERIAL. AF_08/2020</v>
      </c>
      <c r="D1591" s="94" t="str">
        <f>Cartilha_GLOBAL!D1591</f>
        <v>M2</v>
      </c>
      <c r="E1591" s="105">
        <f>Cartilha_GLOBAL!$E1591</f>
        <v>9.23</v>
      </c>
      <c r="F1591" s="182">
        <f>Cartilha_GLOBAL!$F1591</f>
        <v>11.33</v>
      </c>
      <c r="G1591" s="108"/>
      <c r="H1591" s="107">
        <f t="shared" si="97"/>
        <v>0</v>
      </c>
      <c r="I1591" s="143">
        <f t="shared" si="98"/>
        <v>0</v>
      </c>
      <c r="J1591" s="142"/>
      <c r="K1591" s="183"/>
      <c r="L1591" s="7" t="str">
        <f t="shared" si="99"/>
        <v/>
      </c>
      <c r="M1591" s="7" t="str">
        <f t="shared" si="100"/>
        <v/>
      </c>
      <c r="N1591" s="7" t="str">
        <f>Cartilha_GLOBAL!N1591</f>
        <v/>
      </c>
      <c r="O1591" s="144"/>
      <c r="Q1591" s="151"/>
      <c r="R1591" s="152">
        <v>0</v>
      </c>
      <c r="T1591" s="153">
        <f>IF(Cartilha_GLOBAL!R1591=0,0,IF(Cartilha_GLOBAL!R1591&gt;0,"c","b"))</f>
        <v>0</v>
      </c>
    </row>
    <row r="1592" ht="22.5" hidden="1" spans="1:20">
      <c r="A1592" s="158">
        <f>Cartilha_GLOBAL!A1592</f>
        <v>101605</v>
      </c>
      <c r="B1592" s="94" t="str">
        <f>Cartilha_GLOBAL!B1592</f>
        <v>SINAPI</v>
      </c>
      <c r="C1592" s="104" t="str">
        <f>Cartilha_GLOBAL!C1592</f>
        <v>ESCORAMENTO DE VALA, TIPO BLINDAGEM, COM PROFUNDIDADE DE 3,0 A 4,5 M, LARGURA MAIOR OU IGUAL A 1,5 M E MENOR QUE 2,5 M - EXECUÇÃO, NÃO INCLUI MATERIAL. AF_08/2020</v>
      </c>
      <c r="D1592" s="94" t="str">
        <f>Cartilha_GLOBAL!D1592</f>
        <v>M2</v>
      </c>
      <c r="E1592" s="105">
        <f>Cartilha_GLOBAL!$E1592</f>
        <v>18.36</v>
      </c>
      <c r="F1592" s="182">
        <f>Cartilha_GLOBAL!$F1592</f>
        <v>22.54</v>
      </c>
      <c r="G1592" s="108"/>
      <c r="H1592" s="107">
        <f t="shared" si="97"/>
        <v>0</v>
      </c>
      <c r="I1592" s="143">
        <f t="shared" si="98"/>
        <v>0</v>
      </c>
      <c r="J1592" s="142"/>
      <c r="K1592" s="183"/>
      <c r="L1592" s="7" t="str">
        <f t="shared" si="99"/>
        <v/>
      </c>
      <c r="M1592" s="7" t="str">
        <f t="shared" si="100"/>
        <v/>
      </c>
      <c r="N1592" s="7" t="str">
        <f>Cartilha_GLOBAL!N1592</f>
        <v/>
      </c>
      <c r="O1592" s="144"/>
      <c r="Q1592" s="151"/>
      <c r="R1592" s="152">
        <v>0</v>
      </c>
      <c r="T1592" s="153">
        <f>IF(Cartilha_GLOBAL!R1592=0,0,IF(Cartilha_GLOBAL!R1592&gt;0,"c","b"))</f>
        <v>0</v>
      </c>
    </row>
    <row r="1593" ht="22.5" hidden="1" spans="1:20">
      <c r="A1593" s="158">
        <f>Cartilha_GLOBAL!A1593</f>
        <v>101590</v>
      </c>
      <c r="B1593" s="94" t="str">
        <f>Cartilha_GLOBAL!B1593</f>
        <v>SINAPI</v>
      </c>
      <c r="C1593" s="104" t="str">
        <f>Cartilha_GLOBAL!C1593</f>
        <v>ESCORAMENTO DE VALA, TIPO CONTÍNUO COM PERFIL METÁLICO "U", COM PROFUNDIDADE DE 1,5 A 3,0 M, LARGURA MENOR QUE 1,5 M. AF_08/2020</v>
      </c>
      <c r="D1593" s="94" t="str">
        <f>Cartilha_GLOBAL!D1593</f>
        <v>M2</v>
      </c>
      <c r="E1593" s="105">
        <f>Cartilha_GLOBAL!$E1593</f>
        <v>77.64</v>
      </c>
      <c r="F1593" s="182">
        <f>Cartilha_GLOBAL!$F1593</f>
        <v>95.3</v>
      </c>
      <c r="G1593" s="108"/>
      <c r="H1593" s="107">
        <f t="shared" si="97"/>
        <v>0</v>
      </c>
      <c r="I1593" s="143">
        <f t="shared" si="98"/>
        <v>0</v>
      </c>
      <c r="J1593" s="142"/>
      <c r="K1593" s="183"/>
      <c r="L1593" s="7" t="str">
        <f t="shared" si="99"/>
        <v/>
      </c>
      <c r="M1593" s="7" t="str">
        <f t="shared" si="100"/>
        <v/>
      </c>
      <c r="N1593" s="7" t="str">
        <f>Cartilha_GLOBAL!N1593</f>
        <v/>
      </c>
      <c r="O1593" s="144"/>
      <c r="Q1593" s="151"/>
      <c r="R1593" s="152">
        <v>0</v>
      </c>
      <c r="T1593" s="153">
        <f>IF(Cartilha_GLOBAL!R1593=0,0,IF(Cartilha_GLOBAL!R1593&gt;0,"c","b"))</f>
        <v>0</v>
      </c>
    </row>
    <row r="1594" ht="22.5" hidden="1" spans="1:20">
      <c r="A1594" s="158">
        <f>Cartilha_GLOBAL!A1594</f>
        <v>101591</v>
      </c>
      <c r="B1594" s="94" t="str">
        <f>Cartilha_GLOBAL!B1594</f>
        <v>SINAPI</v>
      </c>
      <c r="C1594" s="104" t="str">
        <f>Cartilha_GLOBAL!C1594</f>
        <v>ESCORAMENTO DE VALA, TIPO CONTÍNUO COM PERFIL METÁLICO "U", COM PROFUNDIDADE DE 1,5 A 3,0 M, LARGURA MAIOR OU IGUAL 1,5 M E MENOR QUE 2,5 M. AF_08/2020</v>
      </c>
      <c r="D1594" s="94" t="str">
        <f>Cartilha_GLOBAL!D1594</f>
        <v>M2</v>
      </c>
      <c r="E1594" s="105">
        <f>Cartilha_GLOBAL!$E1594</f>
        <v>124.05</v>
      </c>
      <c r="F1594" s="182">
        <f>Cartilha_GLOBAL!$F1594</f>
        <v>152.26</v>
      </c>
      <c r="G1594" s="108"/>
      <c r="H1594" s="107">
        <f t="shared" si="97"/>
        <v>0</v>
      </c>
      <c r="I1594" s="143">
        <f t="shared" si="98"/>
        <v>0</v>
      </c>
      <c r="J1594" s="142"/>
      <c r="K1594" s="183"/>
      <c r="L1594" s="7" t="str">
        <f t="shared" si="99"/>
        <v/>
      </c>
      <c r="M1594" s="7" t="str">
        <f t="shared" si="100"/>
        <v/>
      </c>
      <c r="N1594" s="7" t="str">
        <f>Cartilha_GLOBAL!N1594</f>
        <v/>
      </c>
      <c r="O1594" s="144"/>
      <c r="Q1594" s="151"/>
      <c r="R1594" s="152">
        <v>0</v>
      </c>
      <c r="T1594" s="153">
        <f>IF(Cartilha_GLOBAL!R1594=0,0,IF(Cartilha_GLOBAL!R1594&gt;0,"c","b"))</f>
        <v>0</v>
      </c>
    </row>
    <row r="1595" ht="22.5" hidden="1" spans="1:20">
      <c r="A1595" s="158">
        <f>Cartilha_GLOBAL!A1595</f>
        <v>101592</v>
      </c>
      <c r="B1595" s="94" t="str">
        <f>Cartilha_GLOBAL!B1595</f>
        <v>SINAPI</v>
      </c>
      <c r="C1595" s="104" t="str">
        <f>Cartilha_GLOBAL!C1595</f>
        <v>ESCORAMENTO DE VALA, TIPO CONTÍNUO COM PERFIL METÁLICO "U", COM PROFUNDIDADE DE 3,0 A 4,5 M, LARGURA MENOR QUE 1,5 M. AF_08/2020</v>
      </c>
      <c r="D1595" s="94" t="str">
        <f>Cartilha_GLOBAL!D1595</f>
        <v>M2</v>
      </c>
      <c r="E1595" s="105">
        <f>Cartilha_GLOBAL!$E1595</f>
        <v>55.04</v>
      </c>
      <c r="F1595" s="182">
        <f>Cartilha_GLOBAL!$F1595</f>
        <v>67.56</v>
      </c>
      <c r="G1595" s="108"/>
      <c r="H1595" s="107">
        <f t="shared" si="97"/>
        <v>0</v>
      </c>
      <c r="I1595" s="143">
        <f t="shared" si="98"/>
        <v>0</v>
      </c>
      <c r="J1595" s="142"/>
      <c r="K1595" s="183"/>
      <c r="L1595" s="7" t="str">
        <f t="shared" si="99"/>
        <v/>
      </c>
      <c r="M1595" s="7" t="str">
        <f t="shared" si="100"/>
        <v/>
      </c>
      <c r="N1595" s="7" t="str">
        <f>Cartilha_GLOBAL!N1595</f>
        <v/>
      </c>
      <c r="O1595" s="144"/>
      <c r="Q1595" s="151"/>
      <c r="R1595" s="152">
        <v>0</v>
      </c>
      <c r="T1595" s="153">
        <f>IF(Cartilha_GLOBAL!R1595=0,0,IF(Cartilha_GLOBAL!R1595&gt;0,"c","b"))</f>
        <v>0</v>
      </c>
    </row>
    <row r="1596" ht="22.5" hidden="1" spans="1:20">
      <c r="A1596" s="158">
        <f>Cartilha_GLOBAL!A1596</f>
        <v>101593</v>
      </c>
      <c r="B1596" s="94" t="str">
        <f>Cartilha_GLOBAL!B1596</f>
        <v>SINAPI</v>
      </c>
      <c r="C1596" s="104" t="str">
        <f>Cartilha_GLOBAL!C1596</f>
        <v>ESCORAMENTO DE VALA, TIPO CONTÍNUO COM PERFIL METÁLICO "U", COM PROFUNDIDADE DE 3,0 A 4,5 M, LARGURA MAIOR OU IGUAL A 1,5 M E MENOR QUE 2,5 M. AF_08/2020</v>
      </c>
      <c r="D1596" s="94" t="str">
        <f>Cartilha_GLOBAL!D1596</f>
        <v>M2</v>
      </c>
      <c r="E1596" s="105">
        <f>Cartilha_GLOBAL!$E1596</f>
        <v>101.61</v>
      </c>
      <c r="F1596" s="182">
        <f>Cartilha_GLOBAL!$F1596</f>
        <v>124.72</v>
      </c>
      <c r="G1596" s="108"/>
      <c r="H1596" s="107">
        <f t="shared" si="97"/>
        <v>0</v>
      </c>
      <c r="I1596" s="143">
        <f t="shared" si="98"/>
        <v>0</v>
      </c>
      <c r="J1596" s="142"/>
      <c r="K1596" s="183"/>
      <c r="L1596" s="7" t="str">
        <f t="shared" si="99"/>
        <v/>
      </c>
      <c r="M1596" s="7" t="str">
        <f t="shared" si="100"/>
        <v/>
      </c>
      <c r="N1596" s="7" t="str">
        <f>Cartilha_GLOBAL!N1596</f>
        <v/>
      </c>
      <c r="O1596" s="144"/>
      <c r="Q1596" s="151"/>
      <c r="R1596" s="152">
        <v>0</v>
      </c>
      <c r="T1596" s="153">
        <f>IF(Cartilha_GLOBAL!R1596=0,0,IF(Cartilha_GLOBAL!R1596&gt;0,"c","b"))</f>
        <v>0</v>
      </c>
    </row>
    <row r="1597" ht="22.5" hidden="1" spans="1:20">
      <c r="A1597" s="158">
        <f>Cartilha_GLOBAL!A1597</f>
        <v>101600</v>
      </c>
      <c r="B1597" s="94" t="str">
        <f>Cartilha_GLOBAL!B1597</f>
        <v>SINAPI</v>
      </c>
      <c r="C1597" s="104" t="str">
        <f>Cartilha_GLOBAL!C1597</f>
        <v>ESCORAMENTO DE VALA, TIPO BLINDAGEM, COM PROFUNDIDADE DE 0 A 1,5 M, LARGURA MENOR QUE 1,5 M - EXECUÇÃO, NÃO INCLUI MATERIAL. AF_08/2020</v>
      </c>
      <c r="D1597" s="94" t="str">
        <f>Cartilha_GLOBAL!D1597</f>
        <v>M2</v>
      </c>
      <c r="E1597" s="105">
        <f>Cartilha_GLOBAL!$E1597</f>
        <v>19.02</v>
      </c>
      <c r="F1597" s="182">
        <f>Cartilha_GLOBAL!$F1597</f>
        <v>23.35</v>
      </c>
      <c r="G1597" s="108"/>
      <c r="H1597" s="107">
        <f t="shared" si="97"/>
        <v>0</v>
      </c>
      <c r="I1597" s="143">
        <f t="shared" si="98"/>
        <v>0</v>
      </c>
      <c r="J1597" s="142"/>
      <c r="K1597" s="183"/>
      <c r="L1597" s="7" t="str">
        <f t="shared" si="99"/>
        <v/>
      </c>
      <c r="M1597" s="7" t="str">
        <f t="shared" si="100"/>
        <v/>
      </c>
      <c r="N1597" s="7" t="str">
        <f>Cartilha_GLOBAL!N1597</f>
        <v/>
      </c>
      <c r="O1597" s="144"/>
      <c r="Q1597" s="151"/>
      <c r="R1597" s="152">
        <v>0</v>
      </c>
      <c r="T1597" s="153">
        <f>IF(Cartilha_GLOBAL!R1597=0,0,IF(Cartilha_GLOBAL!R1597&gt;0,"c","b"))</f>
        <v>0</v>
      </c>
    </row>
    <row r="1598" ht="22.5" hidden="1" spans="1:20">
      <c r="A1598" s="158">
        <f>Cartilha_GLOBAL!A1598</f>
        <v>101601</v>
      </c>
      <c r="B1598" s="94" t="str">
        <f>Cartilha_GLOBAL!B1598</f>
        <v>SINAPI</v>
      </c>
      <c r="C1598" s="104" t="str">
        <f>Cartilha_GLOBAL!C1598</f>
        <v>ESCORAMENTO DE VALA, TIPO BLINDAGEM COM PROFUNDIDADE DE 0 A 1,5 M, LARGURA MAIOR OU IGUAL A 1,5 M E MENOR QUE 2,5 M - EXECUÇÃO, NÃO INCLUI MATERIAL. AF_08/2020</v>
      </c>
      <c r="D1598" s="94" t="str">
        <f>Cartilha_GLOBAL!D1598</f>
        <v>M2</v>
      </c>
      <c r="E1598" s="105">
        <f>Cartilha_GLOBAL!$E1598</f>
        <v>28.15</v>
      </c>
      <c r="F1598" s="182">
        <f>Cartilha_GLOBAL!$F1598</f>
        <v>34.55</v>
      </c>
      <c r="G1598" s="108"/>
      <c r="H1598" s="107">
        <f t="shared" si="97"/>
        <v>0</v>
      </c>
      <c r="I1598" s="143">
        <f t="shared" si="98"/>
        <v>0</v>
      </c>
      <c r="J1598" s="142"/>
      <c r="K1598" s="183"/>
      <c r="L1598" s="7" t="str">
        <f t="shared" si="99"/>
        <v/>
      </c>
      <c r="M1598" s="7" t="str">
        <f t="shared" si="100"/>
        <v/>
      </c>
      <c r="N1598" s="7" t="str">
        <f>Cartilha_GLOBAL!N1598</f>
        <v/>
      </c>
      <c r="O1598" s="144"/>
      <c r="Q1598" s="151"/>
      <c r="R1598" s="152">
        <v>0</v>
      </c>
      <c r="T1598" s="153">
        <f>IF(Cartilha_GLOBAL!R1598=0,0,IF(Cartilha_GLOBAL!R1598&gt;0,"c","b"))</f>
        <v>0</v>
      </c>
    </row>
    <row r="1599" ht="22.5" hidden="1" spans="1:20">
      <c r="A1599" s="158">
        <f>Cartilha_GLOBAL!A1599</f>
        <v>101602</v>
      </c>
      <c r="B1599" s="94" t="str">
        <f>Cartilha_GLOBAL!B1599</f>
        <v>SINAPI</v>
      </c>
      <c r="C1599" s="104" t="str">
        <f>Cartilha_GLOBAL!C1599</f>
        <v>ESCORAMENTO DE VALA, TIPO BLINDAGEM, COM PROFUNDIDADE DE 1,5 A 3,0 M, LARGURA MENOR QUE 1,5 M - EXECUÇÃO, NÃO INCLUI MATERIAL. AF_08/2020</v>
      </c>
      <c r="D1599" s="94" t="str">
        <f>Cartilha_GLOBAL!D1599</f>
        <v>M2</v>
      </c>
      <c r="E1599" s="105">
        <f>Cartilha_GLOBAL!$E1599</f>
        <v>14.11</v>
      </c>
      <c r="F1599" s="182">
        <f>Cartilha_GLOBAL!$F1599</f>
        <v>17.32</v>
      </c>
      <c r="G1599" s="108"/>
      <c r="H1599" s="107">
        <f t="shared" si="97"/>
        <v>0</v>
      </c>
      <c r="I1599" s="143">
        <f t="shared" si="98"/>
        <v>0</v>
      </c>
      <c r="J1599" s="142"/>
      <c r="K1599" s="183"/>
      <c r="L1599" s="7" t="str">
        <f t="shared" si="99"/>
        <v/>
      </c>
      <c r="M1599" s="7" t="str">
        <f t="shared" si="100"/>
        <v/>
      </c>
      <c r="N1599" s="7" t="str">
        <f>Cartilha_GLOBAL!N1599</f>
        <v/>
      </c>
      <c r="O1599" s="144"/>
      <c r="Q1599" s="151"/>
      <c r="R1599" s="152">
        <v>0</v>
      </c>
      <c r="T1599" s="153">
        <f>IF(Cartilha_GLOBAL!R1599=0,0,IF(Cartilha_GLOBAL!R1599&gt;0,"c","b"))</f>
        <v>0</v>
      </c>
    </row>
    <row r="1600" ht="22.5" hidden="1" spans="1:20">
      <c r="A1600" s="158">
        <f>Cartilha_GLOBAL!A1600</f>
        <v>101603</v>
      </c>
      <c r="B1600" s="94" t="str">
        <f>Cartilha_GLOBAL!B1600</f>
        <v>SINAPI</v>
      </c>
      <c r="C1600" s="104" t="str">
        <f>Cartilha_GLOBAL!C1600</f>
        <v>ESCORAMENTO DE VALA, TIPO BLINDAGEM, COM PROFUNDIDADE DE 1,5 A 3,0 M, LARGURA MAIOR OU IGUAL A 1,5 M E MENOR QUE 2,5 M - EXECUÇÃO, NÃO INCLUI MATERIAL. AF_08/2020</v>
      </c>
      <c r="D1600" s="94" t="str">
        <f>Cartilha_GLOBAL!D1600</f>
        <v>M2</v>
      </c>
      <c r="E1600" s="105">
        <f>Cartilha_GLOBAL!$E1600</f>
        <v>23.25</v>
      </c>
      <c r="F1600" s="182">
        <f>Cartilha_GLOBAL!$F1600</f>
        <v>28.54</v>
      </c>
      <c r="G1600" s="108"/>
      <c r="H1600" s="107">
        <f t="shared" si="97"/>
        <v>0</v>
      </c>
      <c r="I1600" s="143">
        <f t="shared" si="98"/>
        <v>0</v>
      </c>
      <c r="J1600" s="142"/>
      <c r="K1600" s="183"/>
      <c r="L1600" s="7" t="str">
        <f t="shared" si="99"/>
        <v/>
      </c>
      <c r="M1600" s="7" t="str">
        <f t="shared" si="100"/>
        <v/>
      </c>
      <c r="N1600" s="7" t="str">
        <f>Cartilha_GLOBAL!N1600</f>
        <v/>
      </c>
      <c r="O1600" s="144"/>
      <c r="Q1600" s="151"/>
      <c r="R1600" s="152">
        <v>0</v>
      </c>
      <c r="T1600" s="153">
        <f>IF(Cartilha_GLOBAL!R1600=0,0,IF(Cartilha_GLOBAL!R1600&gt;0,"c","b"))</f>
        <v>0</v>
      </c>
    </row>
    <row r="1601" ht="22.5" hidden="1" spans="1:20">
      <c r="A1601" s="158">
        <f>Cartilha_GLOBAL!A1601</f>
        <v>101604</v>
      </c>
      <c r="B1601" s="94" t="str">
        <f>Cartilha_GLOBAL!B1601</f>
        <v>SINAPI</v>
      </c>
      <c r="C1601" s="104" t="str">
        <f>Cartilha_GLOBAL!C1601</f>
        <v>ESCORAMENTO DE VALA, TIPO BLINDAGEM, COM PROFUNDIDADE DE 3,0 A 4,5 M, LARGURA MENOR QUE 1,5 M - EXECUÇÃO, NÃO INCLUI MATERIAL. AF_08/2020</v>
      </c>
      <c r="D1601" s="94" t="str">
        <f>Cartilha_GLOBAL!D1601</f>
        <v>M2</v>
      </c>
      <c r="E1601" s="105">
        <f>Cartilha_GLOBAL!$E1601</f>
        <v>9.23</v>
      </c>
      <c r="F1601" s="182">
        <f>Cartilha_GLOBAL!$F1601</f>
        <v>11.33</v>
      </c>
      <c r="G1601" s="108"/>
      <c r="H1601" s="107">
        <f t="shared" si="97"/>
        <v>0</v>
      </c>
      <c r="I1601" s="143">
        <f t="shared" si="98"/>
        <v>0</v>
      </c>
      <c r="J1601" s="142"/>
      <c r="K1601" s="183"/>
      <c r="L1601" s="7" t="str">
        <f t="shared" si="99"/>
        <v/>
      </c>
      <c r="M1601" s="7" t="str">
        <f t="shared" si="100"/>
        <v/>
      </c>
      <c r="N1601" s="7" t="str">
        <f>Cartilha_GLOBAL!N1601</f>
        <v/>
      </c>
      <c r="O1601" s="144"/>
      <c r="Q1601" s="151"/>
      <c r="R1601" s="152">
        <v>0</v>
      </c>
      <c r="T1601" s="153">
        <f>IF(Cartilha_GLOBAL!R1601=0,0,IF(Cartilha_GLOBAL!R1601&gt;0,"c","b"))</f>
        <v>0</v>
      </c>
    </row>
    <row r="1602" ht="22.5" hidden="1" spans="1:20">
      <c r="A1602" s="158">
        <f>Cartilha_GLOBAL!A1602</f>
        <v>101605</v>
      </c>
      <c r="B1602" s="94" t="str">
        <f>Cartilha_GLOBAL!B1602</f>
        <v>SINAPI</v>
      </c>
      <c r="C1602" s="104" t="str">
        <f>Cartilha_GLOBAL!C1602</f>
        <v>ESCORAMENTO DE VALA, TIPO BLINDAGEM, COM PROFUNDIDADE DE 3,0 A 4,5 M, LARGURA MAIOR OU IGUAL A 1,5 M E MENOR QUE 2,5 M - EXECUÇÃO, NÃO INCLUI MATERIAL. AF_08/2020</v>
      </c>
      <c r="D1602" s="94" t="str">
        <f>Cartilha_GLOBAL!D1602</f>
        <v>M2</v>
      </c>
      <c r="E1602" s="105">
        <f>Cartilha_GLOBAL!$E1602</f>
        <v>18.36</v>
      </c>
      <c r="F1602" s="182">
        <f>Cartilha_GLOBAL!$F1602</f>
        <v>22.54</v>
      </c>
      <c r="G1602" s="108"/>
      <c r="H1602" s="107">
        <f t="shared" si="97"/>
        <v>0</v>
      </c>
      <c r="I1602" s="143">
        <f t="shared" si="98"/>
        <v>0</v>
      </c>
      <c r="J1602" s="142"/>
      <c r="K1602" s="183"/>
      <c r="L1602" s="7" t="str">
        <f t="shared" si="99"/>
        <v/>
      </c>
      <c r="M1602" s="7" t="str">
        <f t="shared" si="100"/>
        <v/>
      </c>
      <c r="N1602" s="7" t="str">
        <f>Cartilha_GLOBAL!N1602</f>
        <v/>
      </c>
      <c r="O1602" s="144"/>
      <c r="Q1602" s="151"/>
      <c r="R1602" s="152">
        <v>0</v>
      </c>
      <c r="T1602" s="153">
        <f>IF(Cartilha_GLOBAL!R1602=0,0,IF(Cartilha_GLOBAL!R1602&gt;0,"c","b"))</f>
        <v>0</v>
      </c>
    </row>
    <row r="1603" ht="22.5" hidden="1" spans="1:20">
      <c r="A1603" s="158">
        <f>Cartilha_GLOBAL!A1603</f>
        <v>92456</v>
      </c>
      <c r="B1603" s="94" t="str">
        <f>Cartilha_GLOBAL!B1603</f>
        <v>SINAPI</v>
      </c>
      <c r="C1603" s="104" t="str">
        <f>Cartilha_GLOBAL!C1603</f>
        <v>MONTAGEM E DESMONTAGEM DE FÔRMA DE VIGA, ESCORAMENTO METÁLICO, PÉ-DIREITO SIMPLES, EM CHAPA DE MADEIRA RESINADA, 4 UTILIZAÇÕES. AF_09/2020</v>
      </c>
      <c r="D1603" s="94" t="str">
        <f>Cartilha_GLOBAL!D1603</f>
        <v>M2</v>
      </c>
      <c r="E1603" s="105">
        <f>Cartilha_GLOBAL!$E1603</f>
        <v>139.62</v>
      </c>
      <c r="F1603" s="182">
        <f>Cartilha_GLOBAL!$F1603</f>
        <v>171.37</v>
      </c>
      <c r="G1603" s="108"/>
      <c r="H1603" s="107">
        <f t="shared" si="97"/>
        <v>0</v>
      </c>
      <c r="I1603" s="143">
        <f t="shared" si="98"/>
        <v>0</v>
      </c>
      <c r="J1603" s="142"/>
      <c r="K1603" s="183"/>
      <c r="L1603" s="7" t="str">
        <f t="shared" si="99"/>
        <v/>
      </c>
      <c r="M1603" s="7" t="str">
        <f t="shared" si="100"/>
        <v/>
      </c>
      <c r="N1603" s="7" t="str">
        <f>Cartilha_GLOBAL!N1603</f>
        <v/>
      </c>
      <c r="O1603" s="144"/>
      <c r="Q1603" s="151"/>
      <c r="R1603" s="152">
        <v>0</v>
      </c>
      <c r="T1603" s="153">
        <f>IF(Cartilha_GLOBAL!R1603=0,0,IF(Cartilha_GLOBAL!R1603&gt;0,"c","b"))</f>
        <v>0</v>
      </c>
    </row>
    <row r="1604" ht="22.5" hidden="1" spans="1:20">
      <c r="A1604" s="158">
        <f>Cartilha_GLOBAL!A1604</f>
        <v>92457</v>
      </c>
      <c r="B1604" s="94" t="str">
        <f>Cartilha_GLOBAL!B1604</f>
        <v>SINAPI</v>
      </c>
      <c r="C1604" s="104" t="str">
        <f>Cartilha_GLOBAL!C1604</f>
        <v>MONTAGEM E DESMONTAGEM DE FÔRMA DE VIGA, ESCORAMENTO COM GARFO DE MADEIRA, PÉ-DIREITO DUPLO, EM CHAPA DE MADEIRA RESINADA, 6 UTILIZAÇÕES. AF_09/2020</v>
      </c>
      <c r="D1604" s="94" t="str">
        <f>Cartilha_GLOBAL!D1604</f>
        <v>M2</v>
      </c>
      <c r="E1604" s="105">
        <f>Cartilha_GLOBAL!$E1604</f>
        <v>206.33</v>
      </c>
      <c r="F1604" s="182">
        <f>Cartilha_GLOBAL!$F1604</f>
        <v>253.25</v>
      </c>
      <c r="G1604" s="108"/>
      <c r="H1604" s="107">
        <f t="shared" si="97"/>
        <v>0</v>
      </c>
      <c r="I1604" s="143">
        <f t="shared" si="98"/>
        <v>0</v>
      </c>
      <c r="J1604" s="142"/>
      <c r="K1604" s="183"/>
      <c r="L1604" s="7" t="str">
        <f t="shared" si="99"/>
        <v/>
      </c>
      <c r="M1604" s="7" t="str">
        <f t="shared" si="100"/>
        <v/>
      </c>
      <c r="N1604" s="7" t="str">
        <f>Cartilha_GLOBAL!N1604</f>
        <v/>
      </c>
      <c r="O1604" s="144"/>
      <c r="Q1604" s="151"/>
      <c r="R1604" s="152">
        <v>0</v>
      </c>
      <c r="T1604" s="153">
        <f>IF(Cartilha_GLOBAL!R1604=0,0,IF(Cartilha_GLOBAL!R1604&gt;0,"c","b"))</f>
        <v>0</v>
      </c>
    </row>
    <row r="1605" ht="22.5" hidden="1" spans="1:20">
      <c r="A1605" s="158">
        <f>Cartilha_GLOBAL!A1605</f>
        <v>92458</v>
      </c>
      <c r="B1605" s="94" t="str">
        <f>Cartilha_GLOBAL!B1605</f>
        <v>SINAPI</v>
      </c>
      <c r="C1605" s="104" t="str">
        <f>Cartilha_GLOBAL!C1605</f>
        <v>MONTAGEM E DESMONTAGEM DE FÔRMA DE VIGA, ESCORAMENTO METÁLICO, PÉ-DIREITO DUPLO, EM CHAPA DE MADEIRA RESINADA, 6 UTILIZAÇÕES. AF_12/2015</v>
      </c>
      <c r="D1605" s="94" t="str">
        <f>Cartilha_GLOBAL!D1605</f>
        <v>M2</v>
      </c>
      <c r="E1605" s="105">
        <f>Cartilha_GLOBAL!$E1605</f>
        <v>281.51</v>
      </c>
      <c r="F1605" s="182">
        <f>Cartilha_GLOBAL!$F1605</f>
        <v>345.53</v>
      </c>
      <c r="G1605" s="108"/>
      <c r="H1605" s="107">
        <f t="shared" si="97"/>
        <v>0</v>
      </c>
      <c r="I1605" s="143">
        <f t="shared" si="98"/>
        <v>0</v>
      </c>
      <c r="J1605" s="142"/>
      <c r="K1605" s="183"/>
      <c r="L1605" s="7" t="str">
        <f t="shared" si="99"/>
        <v/>
      </c>
      <c r="M1605" s="7" t="str">
        <f t="shared" si="100"/>
        <v/>
      </c>
      <c r="N1605" s="7" t="str">
        <f>Cartilha_GLOBAL!N1605</f>
        <v/>
      </c>
      <c r="O1605" s="144"/>
      <c r="Q1605" s="151"/>
      <c r="R1605" s="152">
        <v>0</v>
      </c>
      <c r="T1605" s="153">
        <f>IF(Cartilha_GLOBAL!R1605=0,0,IF(Cartilha_GLOBAL!R1605&gt;0,"c","b"))</f>
        <v>0</v>
      </c>
    </row>
    <row r="1606" ht="22.5" hidden="1" spans="1:20">
      <c r="A1606" s="158">
        <f>Cartilha_GLOBAL!A1606</f>
        <v>92459</v>
      </c>
      <c r="B1606" s="94" t="str">
        <f>Cartilha_GLOBAL!B1606</f>
        <v>SINAPI</v>
      </c>
      <c r="C1606" s="104" t="str">
        <f>Cartilha_GLOBAL!C1606</f>
        <v>MONTAGEM E DESMONTAGEM DE FÔRMA DE VIGA, ESCORAMENTO COM GARFO DE MADEIRA, PÉ-DIREITO SIMPLES, EM CHAPA DE MADEIRA RESINADA, 6 UTILIZAÇÕES. AF_09/2020</v>
      </c>
      <c r="D1606" s="94" t="str">
        <f>Cartilha_GLOBAL!D1606</f>
        <v>M2</v>
      </c>
      <c r="E1606" s="105">
        <f>Cartilha_GLOBAL!$E1606</f>
        <v>132.77</v>
      </c>
      <c r="F1606" s="182">
        <f>Cartilha_GLOBAL!$F1606</f>
        <v>162.96</v>
      </c>
      <c r="G1606" s="108"/>
      <c r="H1606" s="107">
        <f t="shared" si="97"/>
        <v>0</v>
      </c>
      <c r="I1606" s="143">
        <f t="shared" si="98"/>
        <v>0</v>
      </c>
      <c r="J1606" s="142"/>
      <c r="K1606" s="183"/>
      <c r="L1606" s="7" t="str">
        <f t="shared" si="99"/>
        <v/>
      </c>
      <c r="M1606" s="7" t="str">
        <f t="shared" si="100"/>
        <v/>
      </c>
      <c r="N1606" s="7" t="str">
        <f>Cartilha_GLOBAL!N1606</f>
        <v/>
      </c>
      <c r="O1606" s="144"/>
      <c r="Q1606" s="151"/>
      <c r="R1606" s="152">
        <v>0</v>
      </c>
      <c r="T1606" s="153">
        <f>IF(Cartilha_GLOBAL!R1606=0,0,IF(Cartilha_GLOBAL!R1606&gt;0,"c","b"))</f>
        <v>0</v>
      </c>
    </row>
    <row r="1607" ht="22.5" hidden="1" spans="1:20">
      <c r="A1607" s="158">
        <f>Cartilha_GLOBAL!A1607</f>
        <v>92460</v>
      </c>
      <c r="B1607" s="94" t="str">
        <f>Cartilha_GLOBAL!B1607</f>
        <v>SINAPI</v>
      </c>
      <c r="C1607" s="104" t="str">
        <f>Cartilha_GLOBAL!C1607</f>
        <v>MONTAGEM E DESMONTAGEM DE FÔRMA DE VIGA, ESCORAMENTO METÁLICO, PÉ-DIREITO SIMPLES, EM CHAPA DE MADEIRA RESINADA, 6 UTILIZAÇÕES. AF_09/2020</v>
      </c>
      <c r="D1607" s="94" t="str">
        <f>Cartilha_GLOBAL!D1607</f>
        <v>M2</v>
      </c>
      <c r="E1607" s="105">
        <f>Cartilha_GLOBAL!$E1607</f>
        <v>114.96</v>
      </c>
      <c r="F1607" s="182">
        <f>Cartilha_GLOBAL!$F1607</f>
        <v>141.1</v>
      </c>
      <c r="G1607" s="108"/>
      <c r="H1607" s="107">
        <f t="shared" si="97"/>
        <v>0</v>
      </c>
      <c r="I1607" s="143">
        <f t="shared" si="98"/>
        <v>0</v>
      </c>
      <c r="J1607" s="142"/>
      <c r="K1607" s="183"/>
      <c r="L1607" s="7" t="str">
        <f t="shared" si="99"/>
        <v/>
      </c>
      <c r="M1607" s="7" t="str">
        <f t="shared" si="100"/>
        <v/>
      </c>
      <c r="N1607" s="7" t="str">
        <f>Cartilha_GLOBAL!N1607</f>
        <v/>
      </c>
      <c r="O1607" s="144"/>
      <c r="Q1607" s="151"/>
      <c r="R1607" s="152">
        <v>0</v>
      </c>
      <c r="T1607" s="153">
        <f>IF(Cartilha_GLOBAL!R1607=0,0,IF(Cartilha_GLOBAL!R1607&gt;0,"c","b"))</f>
        <v>0</v>
      </c>
    </row>
    <row r="1608" ht="22.5" hidden="1" spans="1:20">
      <c r="A1608" s="158">
        <f>Cartilha_GLOBAL!A1608</f>
        <v>92461</v>
      </c>
      <c r="B1608" s="94" t="str">
        <f>Cartilha_GLOBAL!B1608</f>
        <v>SINAPI</v>
      </c>
      <c r="C1608" s="104" t="str">
        <f>Cartilha_GLOBAL!C1608</f>
        <v>MONTAGEM E DESMONTAGEM DE FÔRMA DE VIGA, ESCORAMENTO COM GARFO DE MADEIRA, PÉ-DIREITO DUPLO, EM CHAPA DE MADEIRA RESINADA, 8 UTILIZAÇÕES. AF_09/2020</v>
      </c>
      <c r="D1608" s="94" t="str">
        <f>Cartilha_GLOBAL!D1608</f>
        <v>M2</v>
      </c>
      <c r="E1608" s="105">
        <f>Cartilha_GLOBAL!$E1608</f>
        <v>190.44</v>
      </c>
      <c r="F1608" s="182">
        <f>Cartilha_GLOBAL!$F1608</f>
        <v>233.75</v>
      </c>
      <c r="G1608" s="108"/>
      <c r="H1608" s="107">
        <f t="shared" si="97"/>
        <v>0</v>
      </c>
      <c r="I1608" s="143">
        <f t="shared" si="98"/>
        <v>0</v>
      </c>
      <c r="J1608" s="142"/>
      <c r="K1608" s="183"/>
      <c r="L1608" s="7" t="str">
        <f t="shared" si="99"/>
        <v/>
      </c>
      <c r="M1608" s="7" t="str">
        <f t="shared" si="100"/>
        <v/>
      </c>
      <c r="N1608" s="7" t="str">
        <f>Cartilha_GLOBAL!N1608</f>
        <v/>
      </c>
      <c r="O1608" s="144"/>
      <c r="Q1608" s="151"/>
      <c r="R1608" s="152">
        <v>0</v>
      </c>
      <c r="T1608" s="153">
        <f>IF(Cartilha_GLOBAL!R1608=0,0,IF(Cartilha_GLOBAL!R1608&gt;0,"c","b"))</f>
        <v>0</v>
      </c>
    </row>
    <row r="1609" ht="22.5" hidden="1" spans="1:20">
      <c r="A1609" s="158">
        <f>Cartilha_GLOBAL!A1609</f>
        <v>92462</v>
      </c>
      <c r="B1609" s="94" t="str">
        <f>Cartilha_GLOBAL!B1609</f>
        <v>SINAPI</v>
      </c>
      <c r="C1609" s="104" t="str">
        <f>Cartilha_GLOBAL!C1609</f>
        <v>MONTAGEM E DESMONTAGEM DE FÔRMA DE VIGA, ESCORAMENTO METÁLICO, PÉ-DIREITO DUPLO, EM CHAPA DE MADEIRA RESINADA, 8 UTILIZAÇÕES. AF_09/2020</v>
      </c>
      <c r="D1609" s="94" t="str">
        <f>Cartilha_GLOBAL!D1609</f>
        <v>M2</v>
      </c>
      <c r="E1609" s="105">
        <f>Cartilha_GLOBAL!$E1609</f>
        <v>268.6</v>
      </c>
      <c r="F1609" s="182">
        <f>Cartilha_GLOBAL!$F1609</f>
        <v>329.68</v>
      </c>
      <c r="G1609" s="108"/>
      <c r="H1609" s="107">
        <f t="shared" si="97"/>
        <v>0</v>
      </c>
      <c r="I1609" s="143">
        <f t="shared" si="98"/>
        <v>0</v>
      </c>
      <c r="J1609" s="142"/>
      <c r="K1609" s="183"/>
      <c r="L1609" s="7" t="str">
        <f t="shared" si="99"/>
        <v/>
      </c>
      <c r="M1609" s="7" t="str">
        <f t="shared" si="100"/>
        <v/>
      </c>
      <c r="N1609" s="7" t="str">
        <f>Cartilha_GLOBAL!N1609</f>
        <v/>
      </c>
      <c r="O1609" s="144"/>
      <c r="Q1609" s="151"/>
      <c r="R1609" s="152">
        <v>0</v>
      </c>
      <c r="T1609" s="153">
        <f>IF(Cartilha_GLOBAL!R1609=0,0,IF(Cartilha_GLOBAL!R1609&gt;0,"c","b"))</f>
        <v>0</v>
      </c>
    </row>
    <row r="1610" ht="22.5" hidden="1" spans="1:20">
      <c r="A1610" s="158">
        <f>Cartilha_GLOBAL!A1610</f>
        <v>92463</v>
      </c>
      <c r="B1610" s="94" t="str">
        <f>Cartilha_GLOBAL!B1610</f>
        <v>SINAPI</v>
      </c>
      <c r="C1610" s="104" t="str">
        <f>Cartilha_GLOBAL!C1610</f>
        <v>MONTAGEM E DESMONTAGEM DE FÔRMA DE VIGA, ESCORAMENTO COM GARFO DE MADEIRA, PÉ-DIREITO SIMPLES, EM CHAPA DE MADEIRA RESINADA, 8 UTILIZAÇÕES. AF_09/2020</v>
      </c>
      <c r="D1610" s="94" t="str">
        <f>Cartilha_GLOBAL!D1610</f>
        <v>M2</v>
      </c>
      <c r="E1610" s="105">
        <f>Cartilha_GLOBAL!$E1610</f>
        <v>120.5</v>
      </c>
      <c r="F1610" s="182">
        <f>Cartilha_GLOBAL!$F1610</f>
        <v>147.9</v>
      </c>
      <c r="G1610" s="108"/>
      <c r="H1610" s="107">
        <f t="shared" si="97"/>
        <v>0</v>
      </c>
      <c r="I1610" s="143">
        <f t="shared" si="98"/>
        <v>0</v>
      </c>
      <c r="J1610" s="142"/>
      <c r="K1610" s="183"/>
      <c r="L1610" s="7" t="str">
        <f t="shared" si="99"/>
        <v/>
      </c>
      <c r="M1610" s="7" t="str">
        <f t="shared" si="100"/>
        <v/>
      </c>
      <c r="N1610" s="7" t="str">
        <f>Cartilha_GLOBAL!N1610</f>
        <v/>
      </c>
      <c r="O1610" s="144"/>
      <c r="Q1610" s="151"/>
      <c r="R1610" s="152">
        <v>0</v>
      </c>
      <c r="T1610" s="153">
        <f>IF(Cartilha_GLOBAL!R1610=0,0,IF(Cartilha_GLOBAL!R1610&gt;0,"c","b"))</f>
        <v>0</v>
      </c>
    </row>
    <row r="1611" ht="22.5" hidden="1" spans="1:20">
      <c r="A1611" s="158">
        <f>Cartilha_GLOBAL!A1611</f>
        <v>92464</v>
      </c>
      <c r="B1611" s="94" t="str">
        <f>Cartilha_GLOBAL!B1611</f>
        <v>SINAPI</v>
      </c>
      <c r="C1611" s="104" t="str">
        <f>Cartilha_GLOBAL!C1611</f>
        <v>MONTAGEM E DESMONTAGEM DE FÔRMA DE VIGA, ESCORAMENTO METÁLICO, PÉ-DIREITO SIMPLES, EM CHAPA DE MADEIRA RESINADA, 8 UTILIZAÇÕES. AF_09/2020</v>
      </c>
      <c r="D1611" s="94" t="str">
        <f>Cartilha_GLOBAL!D1611</f>
        <v>M2</v>
      </c>
      <c r="E1611" s="105">
        <f>Cartilha_GLOBAL!$E1611</f>
        <v>108.16</v>
      </c>
      <c r="F1611" s="182">
        <f>Cartilha_GLOBAL!$F1611</f>
        <v>132.76</v>
      </c>
      <c r="G1611" s="108"/>
      <c r="H1611" s="107">
        <f t="shared" si="97"/>
        <v>0</v>
      </c>
      <c r="I1611" s="143">
        <f t="shared" si="98"/>
        <v>0</v>
      </c>
      <c r="J1611" s="142"/>
      <c r="K1611" s="183"/>
      <c r="L1611" s="7" t="str">
        <f t="shared" si="99"/>
        <v/>
      </c>
      <c r="M1611" s="7" t="str">
        <f t="shared" si="100"/>
        <v/>
      </c>
      <c r="N1611" s="7" t="str">
        <f>Cartilha_GLOBAL!N1611</f>
        <v/>
      </c>
      <c r="O1611" s="144"/>
      <c r="Q1611" s="151"/>
      <c r="R1611" s="152">
        <v>0</v>
      </c>
      <c r="T1611" s="153">
        <f>IF(Cartilha_GLOBAL!R1611=0,0,IF(Cartilha_GLOBAL!R1611&gt;0,"c","b"))</f>
        <v>0</v>
      </c>
    </row>
    <row r="1612" ht="22.5" hidden="1" spans="1:20">
      <c r="A1612" s="158">
        <f>Cartilha_GLOBAL!A1612</f>
        <v>92465</v>
      </c>
      <c r="B1612" s="94" t="str">
        <f>Cartilha_GLOBAL!B1612</f>
        <v>SINAPI</v>
      </c>
      <c r="C1612" s="104" t="str">
        <f>Cartilha_GLOBAL!C1612</f>
        <v>MONTAGEM E DESMONTAGEM DE FÔRMA DE VIGA, ESCORAMENTO COM GARFO DE MADEIRA, PÉ-DIREITO DUPLO, EM CHAPA DE MADEIRA PLASTIFICADA, 10 UTILIZAÇÕES. AF_09/2020</v>
      </c>
      <c r="D1612" s="94" t="str">
        <f>Cartilha_GLOBAL!D1612</f>
        <v>M2</v>
      </c>
      <c r="E1612" s="105">
        <f>Cartilha_GLOBAL!$E1612</f>
        <v>154.31</v>
      </c>
      <c r="F1612" s="182">
        <f>Cartilha_GLOBAL!$F1612</f>
        <v>189.4</v>
      </c>
      <c r="G1612" s="108"/>
      <c r="H1612" s="107">
        <f t="shared" si="97"/>
        <v>0</v>
      </c>
      <c r="I1612" s="143">
        <f t="shared" si="98"/>
        <v>0</v>
      </c>
      <c r="J1612" s="142"/>
      <c r="K1612" s="183"/>
      <c r="L1612" s="7" t="str">
        <f t="shared" si="99"/>
        <v/>
      </c>
      <c r="M1612" s="7" t="str">
        <f t="shared" si="100"/>
        <v/>
      </c>
      <c r="N1612" s="7" t="str">
        <f>Cartilha_GLOBAL!N1612</f>
        <v/>
      </c>
      <c r="O1612" s="144"/>
      <c r="Q1612" s="151"/>
      <c r="R1612" s="152">
        <v>0</v>
      </c>
      <c r="T1612" s="153">
        <f>IF(Cartilha_GLOBAL!R1612=0,0,IF(Cartilha_GLOBAL!R1612&gt;0,"c","b"))</f>
        <v>0</v>
      </c>
    </row>
    <row r="1613" ht="22.5" hidden="1" spans="1:20">
      <c r="A1613" s="158">
        <f>Cartilha_GLOBAL!A1613</f>
        <v>92466</v>
      </c>
      <c r="B1613" s="94" t="str">
        <f>Cartilha_GLOBAL!B1613</f>
        <v>SINAPI</v>
      </c>
      <c r="C1613" s="104" t="str">
        <f>Cartilha_GLOBAL!C1613</f>
        <v>MONTAGEM E DESMONTAGEM DE FÔRMA DE VIGA, ESCORAMENTO METÁLICO, PÉ-DIREITO DUPLO, EM CHAPA DE MADEIRA PLASTIFICADA, 10 UTILIZAÇÕES. AF_09/2020</v>
      </c>
      <c r="D1613" s="94" t="str">
        <f>Cartilha_GLOBAL!D1613</f>
        <v>M2</v>
      </c>
      <c r="E1613" s="105">
        <f>Cartilha_GLOBAL!$E1613</f>
        <v>261.15</v>
      </c>
      <c r="F1613" s="182">
        <f>Cartilha_GLOBAL!$F1613</f>
        <v>320.54</v>
      </c>
      <c r="G1613" s="108"/>
      <c r="H1613" s="107">
        <f t="shared" si="97"/>
        <v>0</v>
      </c>
      <c r="I1613" s="143">
        <f t="shared" si="98"/>
        <v>0</v>
      </c>
      <c r="J1613" s="142"/>
      <c r="K1613" s="183"/>
      <c r="L1613" s="7" t="str">
        <f t="shared" si="99"/>
        <v/>
      </c>
      <c r="M1613" s="7" t="str">
        <f t="shared" si="100"/>
        <v/>
      </c>
      <c r="N1613" s="7" t="str">
        <f>Cartilha_GLOBAL!N1613</f>
        <v/>
      </c>
      <c r="O1613" s="144"/>
      <c r="Q1613" s="151"/>
      <c r="R1613" s="152">
        <v>0</v>
      </c>
      <c r="T1613" s="153">
        <f>IF(Cartilha_GLOBAL!R1613=0,0,IF(Cartilha_GLOBAL!R1613&gt;0,"c","b"))</f>
        <v>0</v>
      </c>
    </row>
    <row r="1614" ht="22.5" hidden="1" spans="1:20">
      <c r="A1614" s="158">
        <f>Cartilha_GLOBAL!A1614</f>
        <v>92467</v>
      </c>
      <c r="B1614" s="94" t="str">
        <f>Cartilha_GLOBAL!B1614</f>
        <v>SINAPI</v>
      </c>
      <c r="C1614" s="104" t="str">
        <f>Cartilha_GLOBAL!C1614</f>
        <v>MONTAGEM E DESMONTAGEM DE FÔRMA DE VIGA, ESCORAMENTO COM GARFO DE MADEIRA, PÉ-DIREITO SIMPLES, EM CHAPA DE MADEIRA PLASTIFICADA, 10 UTILIZAÇÕES. AF_09/2020</v>
      </c>
      <c r="D1614" s="94" t="str">
        <f>Cartilha_GLOBAL!D1614</f>
        <v>M2</v>
      </c>
      <c r="E1614" s="105">
        <f>Cartilha_GLOBAL!$E1614</f>
        <v>100.68</v>
      </c>
      <c r="F1614" s="182">
        <f>Cartilha_GLOBAL!$F1614</f>
        <v>123.57</v>
      </c>
      <c r="G1614" s="108"/>
      <c r="H1614" s="107">
        <f t="shared" si="97"/>
        <v>0</v>
      </c>
      <c r="I1614" s="143">
        <f t="shared" si="98"/>
        <v>0</v>
      </c>
      <c r="J1614" s="142"/>
      <c r="K1614" s="183"/>
      <c r="L1614" s="7" t="str">
        <f t="shared" si="99"/>
        <v/>
      </c>
      <c r="M1614" s="7" t="str">
        <f t="shared" si="100"/>
        <v/>
      </c>
      <c r="N1614" s="7" t="str">
        <f>Cartilha_GLOBAL!N1614</f>
        <v/>
      </c>
      <c r="O1614" s="144"/>
      <c r="Q1614" s="151"/>
      <c r="R1614" s="152">
        <v>0</v>
      </c>
      <c r="T1614" s="153">
        <f>IF(Cartilha_GLOBAL!R1614=0,0,IF(Cartilha_GLOBAL!R1614&gt;0,"c","b"))</f>
        <v>0</v>
      </c>
    </row>
    <row r="1615" ht="22.5" hidden="1" spans="1:20">
      <c r="A1615" s="158">
        <f>Cartilha_GLOBAL!A1615</f>
        <v>92468</v>
      </c>
      <c r="B1615" s="94" t="str">
        <f>Cartilha_GLOBAL!B1615</f>
        <v>SINAPI</v>
      </c>
      <c r="C1615" s="104" t="str">
        <f>Cartilha_GLOBAL!C1615</f>
        <v>MONTAGEM E DESMONTAGEM DE FÔRMA DE VIGA, ESCORAMENTO METÁLICO, PÉ-DIREITO SIMPLES, EM CHAPA DE MADEIRA PLASTIFICADA, 10 UTILIZAÇÕES. AF_09/2020</v>
      </c>
      <c r="D1615" s="94" t="str">
        <f>Cartilha_GLOBAL!D1615</f>
        <v>M2</v>
      </c>
      <c r="E1615" s="105">
        <f>Cartilha_GLOBAL!$E1615</f>
        <v>101.39</v>
      </c>
      <c r="F1615" s="182">
        <f>Cartilha_GLOBAL!$F1615</f>
        <v>124.45</v>
      </c>
      <c r="G1615" s="108"/>
      <c r="H1615" s="107">
        <f t="shared" si="97"/>
        <v>0</v>
      </c>
      <c r="I1615" s="143">
        <f t="shared" si="98"/>
        <v>0</v>
      </c>
      <c r="J1615" s="142"/>
      <c r="K1615" s="183"/>
      <c r="L1615" s="7" t="str">
        <f t="shared" si="99"/>
        <v/>
      </c>
      <c r="M1615" s="7" t="str">
        <f t="shared" si="100"/>
        <v/>
      </c>
      <c r="N1615" s="7" t="str">
        <f>Cartilha_GLOBAL!N1615</f>
        <v/>
      </c>
      <c r="O1615" s="144"/>
      <c r="Q1615" s="151"/>
      <c r="R1615" s="152">
        <v>0</v>
      </c>
      <c r="T1615" s="153">
        <f>IF(Cartilha_GLOBAL!R1615=0,0,IF(Cartilha_GLOBAL!R1615&gt;0,"c","b"))</f>
        <v>0</v>
      </c>
    </row>
    <row r="1616" ht="22.5" hidden="1" spans="1:20">
      <c r="A1616" s="158">
        <f>Cartilha_GLOBAL!A1616</f>
        <v>92469</v>
      </c>
      <c r="B1616" s="94" t="str">
        <f>Cartilha_GLOBAL!B1616</f>
        <v>SINAPI</v>
      </c>
      <c r="C1616" s="104" t="str">
        <f>Cartilha_GLOBAL!C1616</f>
        <v>MONTAGEM E DESMONTAGEM DE FÔRMA DE VIGA, ESCORAMENTO COM GARFO DE MADEIRA, PÉ-DIREITO DUPLO, EM CHAPA DE MADEIRA PLASTIFICADA, 12 UTILIZAÇÕES. AF_09/2020</v>
      </c>
      <c r="D1616" s="94" t="str">
        <f>Cartilha_GLOBAL!D1616</f>
        <v>M2</v>
      </c>
      <c r="E1616" s="105">
        <f>Cartilha_GLOBAL!$E1616</f>
        <v>140.97</v>
      </c>
      <c r="F1616" s="182">
        <f>Cartilha_GLOBAL!$F1616</f>
        <v>173.03</v>
      </c>
      <c r="G1616" s="108"/>
      <c r="H1616" s="107">
        <f t="shared" si="97"/>
        <v>0</v>
      </c>
      <c r="I1616" s="143">
        <f t="shared" si="98"/>
        <v>0</v>
      </c>
      <c r="J1616" s="142"/>
      <c r="K1616" s="183"/>
      <c r="L1616" s="7" t="str">
        <f t="shared" si="99"/>
        <v/>
      </c>
      <c r="M1616" s="7" t="str">
        <f t="shared" si="100"/>
        <v/>
      </c>
      <c r="N1616" s="7" t="str">
        <f>Cartilha_GLOBAL!N1616</f>
        <v/>
      </c>
      <c r="O1616" s="144"/>
      <c r="Q1616" s="151"/>
      <c r="R1616" s="152">
        <v>0</v>
      </c>
      <c r="T1616" s="153">
        <f>IF(Cartilha_GLOBAL!R1616=0,0,IF(Cartilha_GLOBAL!R1616&gt;0,"c","b"))</f>
        <v>0</v>
      </c>
    </row>
    <row r="1617" ht="22.5" hidden="1" spans="1:20">
      <c r="A1617" s="158">
        <f>Cartilha_GLOBAL!A1617</f>
        <v>92470</v>
      </c>
      <c r="B1617" s="94" t="str">
        <f>Cartilha_GLOBAL!B1617</f>
        <v>SINAPI</v>
      </c>
      <c r="C1617" s="104" t="str">
        <f>Cartilha_GLOBAL!C1617</f>
        <v>MONTAGEM E DESMONTAGEM DE FÔRMA DE VIGA, ESCORAMENTO METÁLICO, PÉ-DIREITO DUPLO, EM CHAPA DE MADEIRA PLASTIFICADA, 12 UTILIZAÇÕES. AF_09/2020</v>
      </c>
      <c r="D1617" s="94" t="str">
        <f>Cartilha_GLOBAL!D1617</f>
        <v>M2</v>
      </c>
      <c r="E1617" s="105">
        <f>Cartilha_GLOBAL!$E1617</f>
        <v>253.68</v>
      </c>
      <c r="F1617" s="182">
        <f>Cartilha_GLOBAL!$F1617</f>
        <v>311.37</v>
      </c>
      <c r="G1617" s="108"/>
      <c r="H1617" s="107">
        <f t="shared" si="97"/>
        <v>0</v>
      </c>
      <c r="I1617" s="143">
        <f t="shared" si="98"/>
        <v>0</v>
      </c>
      <c r="J1617" s="142"/>
      <c r="K1617" s="183"/>
      <c r="L1617" s="7" t="str">
        <f t="shared" si="99"/>
        <v/>
      </c>
      <c r="M1617" s="7" t="str">
        <f t="shared" si="100"/>
        <v/>
      </c>
      <c r="N1617" s="7" t="str">
        <f>Cartilha_GLOBAL!N1617</f>
        <v/>
      </c>
      <c r="O1617" s="144"/>
      <c r="Q1617" s="151"/>
      <c r="R1617" s="152">
        <v>0</v>
      </c>
      <c r="T1617" s="153">
        <f>IF(Cartilha_GLOBAL!R1617=0,0,IF(Cartilha_GLOBAL!R1617&gt;0,"c","b"))</f>
        <v>0</v>
      </c>
    </row>
    <row r="1618" ht="22.5" hidden="1" spans="1:20">
      <c r="A1618" s="158">
        <f>Cartilha_GLOBAL!A1618</f>
        <v>92471</v>
      </c>
      <c r="B1618" s="94" t="str">
        <f>Cartilha_GLOBAL!B1618</f>
        <v>SINAPI</v>
      </c>
      <c r="C1618" s="104" t="str">
        <f>Cartilha_GLOBAL!C1618</f>
        <v>MONTAGEM E DESMONTAGEM DE FÔRMA DE VIGA, ESCORAMENTO COM GARFO DE MADEIRA, PÉ-DIREITO SIMPLES, EM CHAPA DE MADEIRA PLASTIFICADA, 12 UTILIZAÇÕES. AF_09/2020</v>
      </c>
      <c r="D1618" s="94" t="str">
        <f>Cartilha_GLOBAL!D1618</f>
        <v>M2</v>
      </c>
      <c r="E1618" s="105">
        <f>Cartilha_GLOBAL!$E1618</f>
        <v>92.09</v>
      </c>
      <c r="F1618" s="182">
        <f>Cartilha_GLOBAL!$F1618</f>
        <v>113.03</v>
      </c>
      <c r="G1618" s="108"/>
      <c r="H1618" s="107">
        <f t="shared" si="97"/>
        <v>0</v>
      </c>
      <c r="I1618" s="143">
        <f t="shared" si="98"/>
        <v>0</v>
      </c>
      <c r="J1618" s="142"/>
      <c r="K1618" s="183"/>
      <c r="L1618" s="7" t="str">
        <f t="shared" si="99"/>
        <v/>
      </c>
      <c r="M1618" s="7" t="str">
        <f t="shared" si="100"/>
        <v/>
      </c>
      <c r="N1618" s="7" t="str">
        <f>Cartilha_GLOBAL!N1618</f>
        <v/>
      </c>
      <c r="O1618" s="144"/>
      <c r="Q1618" s="151"/>
      <c r="R1618" s="152">
        <v>0</v>
      </c>
      <c r="T1618" s="153">
        <f>IF(Cartilha_GLOBAL!R1618=0,0,IF(Cartilha_GLOBAL!R1618&gt;0,"c","b"))</f>
        <v>0</v>
      </c>
    </row>
    <row r="1619" ht="22.5" hidden="1" spans="1:20">
      <c r="A1619" s="158">
        <f>Cartilha_GLOBAL!A1619</f>
        <v>92472</v>
      </c>
      <c r="B1619" s="94" t="str">
        <f>Cartilha_GLOBAL!B1619</f>
        <v>SINAPI</v>
      </c>
      <c r="C1619" s="104" t="str">
        <f>Cartilha_GLOBAL!C1619</f>
        <v>MONTAGEM E DESMONTAGEM DE FÔRMA DE VIGA, ESCORAMENTO METÁLICO, PÉ-DIREITO SIMPLES, EM CHAPA DE MADEIRA PLASTIFICADA, 12 UTILIZAÇÕES. AF_09/2020</v>
      </c>
      <c r="D1619" s="94" t="str">
        <f>Cartilha_GLOBAL!D1619</f>
        <v>M2</v>
      </c>
      <c r="E1619" s="105">
        <f>Cartilha_GLOBAL!$E1619</f>
        <v>94.97</v>
      </c>
      <c r="F1619" s="182">
        <f>Cartilha_GLOBAL!$F1619</f>
        <v>116.57</v>
      </c>
      <c r="G1619" s="108"/>
      <c r="H1619" s="107">
        <f t="shared" si="97"/>
        <v>0</v>
      </c>
      <c r="I1619" s="143">
        <f t="shared" si="98"/>
        <v>0</v>
      </c>
      <c r="J1619" s="142"/>
      <c r="K1619" s="183"/>
      <c r="L1619" s="7" t="str">
        <f t="shared" si="99"/>
        <v/>
      </c>
      <c r="M1619" s="7" t="str">
        <f t="shared" si="100"/>
        <v/>
      </c>
      <c r="N1619" s="7" t="str">
        <f>Cartilha_GLOBAL!N1619</f>
        <v/>
      </c>
      <c r="O1619" s="144"/>
      <c r="Q1619" s="151"/>
      <c r="R1619" s="152">
        <v>0</v>
      </c>
      <c r="T1619" s="153">
        <f>IF(Cartilha_GLOBAL!R1619=0,0,IF(Cartilha_GLOBAL!R1619&gt;0,"c","b"))</f>
        <v>0</v>
      </c>
    </row>
    <row r="1620" ht="22.5" hidden="1" spans="1:20">
      <c r="A1620" s="158">
        <f>Cartilha_GLOBAL!A1620</f>
        <v>92473</v>
      </c>
      <c r="B1620" s="94" t="str">
        <f>Cartilha_GLOBAL!B1620</f>
        <v>SINAPI</v>
      </c>
      <c r="C1620" s="104" t="str">
        <f>Cartilha_GLOBAL!C1620</f>
        <v>MONTAGEM E DESMONTAGEM DE FÔRMA DE VIGA, ESCORAMENTO COM GARFO DE MADEIRA, PÉ-DIREITO DUPLO, EM CHAPA DE MADEIRA PLASTIFICADA, 14 UTILIZAÇÕES. AF_09/2020</v>
      </c>
      <c r="D1620" s="94" t="str">
        <f>Cartilha_GLOBAL!D1620</f>
        <v>M2</v>
      </c>
      <c r="E1620" s="105">
        <f>Cartilha_GLOBAL!$E1620</f>
        <v>130.09</v>
      </c>
      <c r="F1620" s="182">
        <f>Cartilha_GLOBAL!$F1620</f>
        <v>159.67</v>
      </c>
      <c r="G1620" s="108"/>
      <c r="H1620" s="107">
        <f t="shared" si="97"/>
        <v>0</v>
      </c>
      <c r="I1620" s="143">
        <f t="shared" si="98"/>
        <v>0</v>
      </c>
      <c r="J1620" s="142"/>
      <c r="K1620" s="183"/>
      <c r="L1620" s="7" t="str">
        <f t="shared" si="99"/>
        <v/>
      </c>
      <c r="M1620" s="7" t="str">
        <f t="shared" si="100"/>
        <v/>
      </c>
      <c r="N1620" s="7" t="str">
        <f>Cartilha_GLOBAL!N1620</f>
        <v/>
      </c>
      <c r="O1620" s="144"/>
      <c r="Q1620" s="151"/>
      <c r="R1620" s="152">
        <v>0</v>
      </c>
      <c r="T1620" s="153">
        <f>IF(Cartilha_GLOBAL!R1620=0,0,IF(Cartilha_GLOBAL!R1620&gt;0,"c","b"))</f>
        <v>0</v>
      </c>
    </row>
    <row r="1621" ht="22.5" hidden="1" spans="1:20">
      <c r="A1621" s="158">
        <f>Cartilha_GLOBAL!A1621</f>
        <v>92474</v>
      </c>
      <c r="B1621" s="94" t="str">
        <f>Cartilha_GLOBAL!B1621</f>
        <v>SINAPI</v>
      </c>
      <c r="C1621" s="104" t="str">
        <f>Cartilha_GLOBAL!C1621</f>
        <v>MONTAGEM E DESMONTAGEM DE FÔRMA DE VIGA, ESCORAMENTO METÁLICO, PÉ-DIREITO DUPLO, EM CHAPA DE MADEIRA PLASTIFICADA, 14 UTILIZAÇÕES. AF_09/2020</v>
      </c>
      <c r="D1621" s="94" t="str">
        <f>Cartilha_GLOBAL!D1621</f>
        <v>M2</v>
      </c>
      <c r="E1621" s="105">
        <f>Cartilha_GLOBAL!$E1621</f>
        <v>247.21</v>
      </c>
      <c r="F1621" s="182">
        <f>Cartilha_GLOBAL!$F1621</f>
        <v>303.43</v>
      </c>
      <c r="G1621" s="108"/>
      <c r="H1621" s="107">
        <f t="shared" si="97"/>
        <v>0</v>
      </c>
      <c r="I1621" s="143">
        <f t="shared" si="98"/>
        <v>0</v>
      </c>
      <c r="J1621" s="142"/>
      <c r="K1621" s="183"/>
      <c r="L1621" s="7" t="str">
        <f t="shared" si="99"/>
        <v/>
      </c>
      <c r="M1621" s="7" t="str">
        <f t="shared" si="100"/>
        <v/>
      </c>
      <c r="N1621" s="7" t="str">
        <f>Cartilha_GLOBAL!N1621</f>
        <v/>
      </c>
      <c r="O1621" s="144"/>
      <c r="Q1621" s="151"/>
      <c r="R1621" s="152">
        <v>0</v>
      </c>
      <c r="T1621" s="153">
        <f>IF(Cartilha_GLOBAL!R1621=0,0,IF(Cartilha_GLOBAL!R1621&gt;0,"c","b"))</f>
        <v>0</v>
      </c>
    </row>
    <row r="1622" ht="22.5" hidden="1" spans="1:20">
      <c r="A1622" s="158">
        <f>Cartilha_GLOBAL!A1622</f>
        <v>92475</v>
      </c>
      <c r="B1622" s="94" t="str">
        <f>Cartilha_GLOBAL!B1622</f>
        <v>SINAPI</v>
      </c>
      <c r="C1622" s="104" t="str">
        <f>Cartilha_GLOBAL!C1622</f>
        <v>MONTAGEM E DESMONTAGEM DE FÔRMA DE VIGA, ESCORAMENTO COM GARFO DE MADEIRA, PÉ-DIREITO SIMPLES, EM CHAPA DE MADEIRA PLASTIFICADA, 14 UTILIZAÇÕES. AF_09/2020</v>
      </c>
      <c r="D1622" s="94" t="str">
        <f>Cartilha_GLOBAL!D1622</f>
        <v>M2</v>
      </c>
      <c r="E1622" s="105">
        <f>Cartilha_GLOBAL!$E1622</f>
        <v>85.07</v>
      </c>
      <c r="F1622" s="182">
        <f>Cartilha_GLOBAL!$F1622</f>
        <v>104.41</v>
      </c>
      <c r="G1622" s="108"/>
      <c r="H1622" s="107">
        <f t="shared" si="97"/>
        <v>0</v>
      </c>
      <c r="I1622" s="143">
        <f t="shared" si="98"/>
        <v>0</v>
      </c>
      <c r="J1622" s="142"/>
      <c r="K1622" s="183"/>
      <c r="L1622" s="7" t="str">
        <f t="shared" si="99"/>
        <v/>
      </c>
      <c r="M1622" s="7" t="str">
        <f t="shared" si="100"/>
        <v/>
      </c>
      <c r="N1622" s="7" t="str">
        <f>Cartilha_GLOBAL!N1622</f>
        <v/>
      </c>
      <c r="O1622" s="144"/>
      <c r="Q1622" s="151"/>
      <c r="R1622" s="152">
        <v>0</v>
      </c>
      <c r="T1622" s="153">
        <f>IF(Cartilha_GLOBAL!R1622=0,0,IF(Cartilha_GLOBAL!R1622&gt;0,"c","b"))</f>
        <v>0</v>
      </c>
    </row>
    <row r="1623" ht="22.5" hidden="1" spans="1:20">
      <c r="A1623" s="158">
        <f>Cartilha_GLOBAL!A1623</f>
        <v>92476</v>
      </c>
      <c r="B1623" s="94" t="str">
        <f>Cartilha_GLOBAL!B1623</f>
        <v>SINAPI</v>
      </c>
      <c r="C1623" s="104" t="str">
        <f>Cartilha_GLOBAL!C1623</f>
        <v>MONTAGEM E DESMONTAGEM DE FÔRMA DE VIGA, ESCORAMENTO METÁLICO, PÉ-DIREITO SIMPLES, EM CHAPA DE MADEIRA PLASTIFICADA, 14 UTILIZAÇÕES. AF_09/2020</v>
      </c>
      <c r="D1623" s="94" t="str">
        <f>Cartilha_GLOBAL!D1623</f>
        <v>M2</v>
      </c>
      <c r="E1623" s="105">
        <f>Cartilha_GLOBAL!$E1623</f>
        <v>89.46</v>
      </c>
      <c r="F1623" s="182">
        <f>Cartilha_GLOBAL!$F1623</f>
        <v>109.8</v>
      </c>
      <c r="G1623" s="108"/>
      <c r="H1623" s="107">
        <f t="shared" si="97"/>
        <v>0</v>
      </c>
      <c r="I1623" s="143">
        <f t="shared" si="98"/>
        <v>0</v>
      </c>
      <c r="J1623" s="142"/>
      <c r="K1623" s="183"/>
      <c r="L1623" s="7" t="str">
        <f t="shared" si="99"/>
        <v/>
      </c>
      <c r="M1623" s="7" t="str">
        <f t="shared" si="100"/>
        <v/>
      </c>
      <c r="N1623" s="7" t="str">
        <f>Cartilha_GLOBAL!N1623</f>
        <v/>
      </c>
      <c r="O1623" s="144"/>
      <c r="Q1623" s="151"/>
      <c r="R1623" s="152">
        <v>0</v>
      </c>
      <c r="T1623" s="153">
        <f>IF(Cartilha_GLOBAL!R1623=0,0,IF(Cartilha_GLOBAL!R1623&gt;0,"c","b"))</f>
        <v>0</v>
      </c>
    </row>
    <row r="1624" ht="22.5" hidden="1" spans="1:20">
      <c r="A1624" s="158">
        <f>Cartilha_GLOBAL!A1624</f>
        <v>92477</v>
      </c>
      <c r="B1624" s="94" t="str">
        <f>Cartilha_GLOBAL!B1624</f>
        <v>SINAPI</v>
      </c>
      <c r="C1624" s="104" t="str">
        <f>Cartilha_GLOBAL!C1624</f>
        <v>MONTAGEM E DESMONTAGEM DE FÔRMA DE VIGA, ESCORAMENTO COM GARFO DE MADEIRA, PÉ-DIREITO DUPLO, EM CHAPA DE MADEIRA PLASTIFICADA, 18 UTILIZAÇÕES. AF_09/2020</v>
      </c>
      <c r="D1624" s="94" t="str">
        <f>Cartilha_GLOBAL!D1624</f>
        <v>M2</v>
      </c>
      <c r="E1624" s="105">
        <f>Cartilha_GLOBAL!$E1624</f>
        <v>107.09</v>
      </c>
      <c r="F1624" s="182">
        <f>Cartilha_GLOBAL!$F1624</f>
        <v>131.44</v>
      </c>
      <c r="G1624" s="108"/>
      <c r="H1624" s="107">
        <f t="shared" ref="H1624:H1687" si="101">IF(G1624=0,0,F1624)</f>
        <v>0</v>
      </c>
      <c r="I1624" s="143">
        <f t="shared" ref="I1624:I1687" si="102">IF(ISBLANK(G1624),0,IF(R1624=0,ROUND(G1624*H1624,2),IF(R1624="b",ROUNDDOWN(G1624*H1624,2),ROUNDUP(G1624*H1624,2))))</f>
        <v>0</v>
      </c>
      <c r="J1624" s="142"/>
      <c r="K1624" s="183"/>
      <c r="L1624" s="7" t="str">
        <f t="shared" ref="L1624:L1687" si="103">IF(K1624="X","x",IF(K1624="xx","x",IF(I1624&gt;0,"x","")))</f>
        <v/>
      </c>
      <c r="M1624" s="7" t="str">
        <f t="shared" ref="M1624:M1687" si="104">IF(K1624="X","x",IF(K1624="xx","x",IF(I1624&gt;0,"x","")))</f>
        <v/>
      </c>
      <c r="N1624" s="7" t="str">
        <f>Cartilha_GLOBAL!N1624</f>
        <v/>
      </c>
      <c r="O1624" s="144"/>
      <c r="Q1624" s="151"/>
      <c r="R1624" s="152">
        <v>0</v>
      </c>
      <c r="T1624" s="153">
        <f>IF(Cartilha_GLOBAL!R1624=0,0,IF(Cartilha_GLOBAL!R1624&gt;0,"c","b"))</f>
        <v>0</v>
      </c>
    </row>
    <row r="1625" ht="22.5" hidden="1" spans="1:20">
      <c r="A1625" s="158">
        <f>Cartilha_GLOBAL!A1625</f>
        <v>92478</v>
      </c>
      <c r="B1625" s="94" t="str">
        <f>Cartilha_GLOBAL!B1625</f>
        <v>SINAPI</v>
      </c>
      <c r="C1625" s="104" t="str">
        <f>Cartilha_GLOBAL!C1625</f>
        <v>MONTAGEM E DESMONTAGEM DE FÔRMA DE VIGA, ESCORAMENTO METÁLICO, PÉ-DIREITO DUPLO, EM CHAPA DE MADEIRA PLASTIFICADA, 18 UTILIZAÇÕES. AF_09/2020</v>
      </c>
      <c r="D1625" s="94" t="str">
        <f>Cartilha_GLOBAL!D1625</f>
        <v>M2</v>
      </c>
      <c r="E1625" s="105">
        <f>Cartilha_GLOBAL!$E1625</f>
        <v>234.55</v>
      </c>
      <c r="F1625" s="182">
        <f>Cartilha_GLOBAL!$F1625</f>
        <v>287.89</v>
      </c>
      <c r="G1625" s="108"/>
      <c r="H1625" s="107">
        <f t="shared" si="101"/>
        <v>0</v>
      </c>
      <c r="I1625" s="143">
        <f t="shared" si="102"/>
        <v>0</v>
      </c>
      <c r="J1625" s="142"/>
      <c r="K1625" s="183"/>
      <c r="L1625" s="7" t="str">
        <f t="shared" si="103"/>
        <v/>
      </c>
      <c r="M1625" s="7" t="str">
        <f t="shared" si="104"/>
        <v/>
      </c>
      <c r="N1625" s="7" t="str">
        <f>Cartilha_GLOBAL!N1625</f>
        <v/>
      </c>
      <c r="O1625" s="144"/>
      <c r="Q1625" s="151"/>
      <c r="R1625" s="152">
        <v>0</v>
      </c>
      <c r="T1625" s="153">
        <f>IF(Cartilha_GLOBAL!R1625=0,0,IF(Cartilha_GLOBAL!R1625&gt;0,"c","b"))</f>
        <v>0</v>
      </c>
    </row>
    <row r="1626" ht="22.5" hidden="1" spans="1:20">
      <c r="A1626" s="158">
        <f>Cartilha_GLOBAL!A1626</f>
        <v>92479</v>
      </c>
      <c r="B1626" s="94" t="str">
        <f>Cartilha_GLOBAL!B1626</f>
        <v>SINAPI</v>
      </c>
      <c r="C1626" s="104" t="str">
        <f>Cartilha_GLOBAL!C1626</f>
        <v>MONTAGEM E DESMONTAGEM DE FÔRMA DE VIGA, ESCORAMENTO COM GARFO DE MADEIRA, PÉ-DIREITO SIMPLES, EM CHAPA DE MADEIRA PLASTIFICADA, 18 UTILIZAÇÕES. AF_09/2020</v>
      </c>
      <c r="D1626" s="94" t="str">
        <f>Cartilha_GLOBAL!D1626</f>
        <v>M2</v>
      </c>
      <c r="E1626" s="105">
        <f>Cartilha_GLOBAL!$E1626</f>
        <v>70.21</v>
      </c>
      <c r="F1626" s="182">
        <f>Cartilha_GLOBAL!$F1626</f>
        <v>86.18</v>
      </c>
      <c r="G1626" s="108"/>
      <c r="H1626" s="107">
        <f t="shared" si="101"/>
        <v>0</v>
      </c>
      <c r="I1626" s="143">
        <f t="shared" si="102"/>
        <v>0</v>
      </c>
      <c r="J1626" s="142"/>
      <c r="K1626" s="183"/>
      <c r="L1626" s="7" t="str">
        <f t="shared" si="103"/>
        <v/>
      </c>
      <c r="M1626" s="7" t="str">
        <f t="shared" si="104"/>
        <v/>
      </c>
      <c r="N1626" s="7" t="str">
        <f>Cartilha_GLOBAL!N1626</f>
        <v/>
      </c>
      <c r="O1626" s="144"/>
      <c r="Q1626" s="151"/>
      <c r="R1626" s="152">
        <v>0</v>
      </c>
      <c r="T1626" s="153">
        <f>IF(Cartilha_GLOBAL!R1626=0,0,IF(Cartilha_GLOBAL!R1626&gt;0,"c","b"))</f>
        <v>0</v>
      </c>
    </row>
    <row r="1627" ht="22.5" hidden="1" spans="1:20">
      <c r="A1627" s="158">
        <f>Cartilha_GLOBAL!A1627</f>
        <v>92480</v>
      </c>
      <c r="B1627" s="94" t="str">
        <f>Cartilha_GLOBAL!B1627</f>
        <v>SINAPI</v>
      </c>
      <c r="C1627" s="104" t="str">
        <f>Cartilha_GLOBAL!C1627</f>
        <v>MONTAGEM E DESMONTAGEM DE FÔRMA DE VIGA, ESCORAMENTO METÁLICO, PÉ-DIREITO SIMPLES, EM CHAPA DE MADEIRA PLASTIFICADA, 18 UTILIZAÇÕES. AF_09/2020</v>
      </c>
      <c r="D1627" s="94" t="str">
        <f>Cartilha_GLOBAL!D1627</f>
        <v>M2</v>
      </c>
      <c r="E1627" s="105">
        <f>Cartilha_GLOBAL!$E1627</f>
        <v>78.58</v>
      </c>
      <c r="F1627" s="182">
        <f>Cartilha_GLOBAL!$F1627</f>
        <v>96.45</v>
      </c>
      <c r="G1627" s="108"/>
      <c r="H1627" s="107">
        <f t="shared" si="101"/>
        <v>0</v>
      </c>
      <c r="I1627" s="143">
        <f t="shared" si="102"/>
        <v>0</v>
      </c>
      <c r="J1627" s="142"/>
      <c r="K1627" s="183"/>
      <c r="L1627" s="7" t="str">
        <f t="shared" si="103"/>
        <v/>
      </c>
      <c r="M1627" s="7" t="str">
        <f t="shared" si="104"/>
        <v/>
      </c>
      <c r="N1627" s="7" t="str">
        <f>Cartilha_GLOBAL!N1627</f>
        <v/>
      </c>
      <c r="O1627" s="144"/>
      <c r="Q1627" s="151"/>
      <c r="R1627" s="152">
        <v>0</v>
      </c>
      <c r="T1627" s="153">
        <f>IF(Cartilha_GLOBAL!R1627=0,0,IF(Cartilha_GLOBAL!R1627&gt;0,"c","b"))</f>
        <v>0</v>
      </c>
    </row>
    <row r="1628" ht="22.5" hidden="1" spans="1:20">
      <c r="A1628" s="158">
        <f>Cartilha_GLOBAL!A1628</f>
        <v>92482</v>
      </c>
      <c r="B1628" s="94" t="str">
        <f>Cartilha_GLOBAL!B1628</f>
        <v>SINAPI</v>
      </c>
      <c r="C1628" s="104" t="str">
        <f>Cartilha_GLOBAL!C1628</f>
        <v>MONTAGEM E DESMONTAGEM DE FÔRMA DE LAJE MACIÇA, PÉ-DIREITO SIMPLES, EM MADEIRA SERRADA, 1 UTILIZAÇÃO. AF_09/2020</v>
      </c>
      <c r="D1628" s="94" t="str">
        <f>Cartilha_GLOBAL!D1628</f>
        <v>M2</v>
      </c>
      <c r="E1628" s="105">
        <f>Cartilha_GLOBAL!$E1628</f>
        <v>405.87</v>
      </c>
      <c r="F1628" s="182">
        <f>Cartilha_GLOBAL!$F1628</f>
        <v>498.16</v>
      </c>
      <c r="G1628" s="108"/>
      <c r="H1628" s="107">
        <f t="shared" si="101"/>
        <v>0</v>
      </c>
      <c r="I1628" s="143">
        <f t="shared" si="102"/>
        <v>0</v>
      </c>
      <c r="J1628" s="142"/>
      <c r="K1628" s="183"/>
      <c r="L1628" s="7" t="str">
        <f t="shared" si="103"/>
        <v/>
      </c>
      <c r="M1628" s="7" t="str">
        <f t="shared" si="104"/>
        <v/>
      </c>
      <c r="N1628" s="7" t="str">
        <f>Cartilha_GLOBAL!N1628</f>
        <v/>
      </c>
      <c r="O1628" s="144"/>
      <c r="Q1628" s="151"/>
      <c r="R1628" s="152">
        <v>0</v>
      </c>
      <c r="T1628" s="153">
        <f>IF(Cartilha_GLOBAL!R1628=0,0,IF(Cartilha_GLOBAL!R1628&gt;0,"c","b"))</f>
        <v>0</v>
      </c>
    </row>
    <row r="1629" ht="22.5" hidden="1" spans="1:20">
      <c r="A1629" s="158">
        <f>Cartilha_GLOBAL!A1629</f>
        <v>92484</v>
      </c>
      <c r="B1629" s="94" t="str">
        <f>Cartilha_GLOBAL!B1629</f>
        <v>SINAPI</v>
      </c>
      <c r="C1629" s="104" t="str">
        <f>Cartilha_GLOBAL!C1629</f>
        <v>MONTAGEM E DESMONTAGEM DE FÔRMA DE LAJE MACIÇA, PÉ-DIREITO SIMPLES, EM MADEIRA SERRADA, 2 UTILIZAÇÕES. AF_09/2020</v>
      </c>
      <c r="D1629" s="94" t="str">
        <f>Cartilha_GLOBAL!D1629</f>
        <v>M2</v>
      </c>
      <c r="E1629" s="105">
        <f>Cartilha_GLOBAL!$E1629</f>
        <v>276.36</v>
      </c>
      <c r="F1629" s="182">
        <f>Cartilha_GLOBAL!$F1629</f>
        <v>339.2</v>
      </c>
      <c r="G1629" s="108"/>
      <c r="H1629" s="107">
        <f t="shared" si="101"/>
        <v>0</v>
      </c>
      <c r="I1629" s="143">
        <f t="shared" si="102"/>
        <v>0</v>
      </c>
      <c r="J1629" s="142"/>
      <c r="K1629" s="183"/>
      <c r="L1629" s="7" t="str">
        <f t="shared" si="103"/>
        <v/>
      </c>
      <c r="M1629" s="7" t="str">
        <f t="shared" si="104"/>
        <v/>
      </c>
      <c r="N1629" s="7" t="str">
        <f>Cartilha_GLOBAL!N1629</f>
        <v/>
      </c>
      <c r="O1629" s="144"/>
      <c r="Q1629" s="151"/>
      <c r="R1629" s="152">
        <v>0</v>
      </c>
      <c r="T1629" s="153">
        <f>IF(Cartilha_GLOBAL!R1629=0,0,IF(Cartilha_GLOBAL!R1629&gt;0,"c","b"))</f>
        <v>0</v>
      </c>
    </row>
    <row r="1630" ht="22.5" hidden="1" spans="1:20">
      <c r="A1630" s="158">
        <f>Cartilha_GLOBAL!A1630</f>
        <v>92486</v>
      </c>
      <c r="B1630" s="94" t="str">
        <f>Cartilha_GLOBAL!B1630</f>
        <v>SINAPI</v>
      </c>
      <c r="C1630" s="104" t="str">
        <f>Cartilha_GLOBAL!C1630</f>
        <v>MONTAGEM E DESMONTAGEM DE FÔRMA DE LAJE MACIÇA, PÉ-DIREITO SIMPLES, EM MADEIRA SERRADA, 4 UTILIZAÇÕES. AF_09/2020</v>
      </c>
      <c r="D1630" s="94" t="str">
        <f>Cartilha_GLOBAL!D1630</f>
        <v>M2</v>
      </c>
      <c r="E1630" s="105">
        <f>Cartilha_GLOBAL!$E1630</f>
        <v>194.55</v>
      </c>
      <c r="F1630" s="182">
        <f>Cartilha_GLOBAL!$F1630</f>
        <v>238.79</v>
      </c>
      <c r="G1630" s="108"/>
      <c r="H1630" s="107">
        <f t="shared" si="101"/>
        <v>0</v>
      </c>
      <c r="I1630" s="143">
        <f t="shared" si="102"/>
        <v>0</v>
      </c>
      <c r="J1630" s="142"/>
      <c r="K1630" s="183"/>
      <c r="L1630" s="7" t="str">
        <f t="shared" si="103"/>
        <v/>
      </c>
      <c r="M1630" s="7" t="str">
        <f t="shared" si="104"/>
        <v/>
      </c>
      <c r="N1630" s="7" t="str">
        <f>Cartilha_GLOBAL!N1630</f>
        <v/>
      </c>
      <c r="O1630" s="144"/>
      <c r="Q1630" s="151"/>
      <c r="R1630" s="152">
        <v>0</v>
      </c>
      <c r="T1630" s="153">
        <f>IF(Cartilha_GLOBAL!R1630=0,0,IF(Cartilha_GLOBAL!R1630&gt;0,"c","b"))</f>
        <v>0</v>
      </c>
    </row>
    <row r="1631" ht="22.5" hidden="1" spans="1:20">
      <c r="A1631" s="158">
        <f>Cartilha_GLOBAL!A1631</f>
        <v>92488</v>
      </c>
      <c r="B1631" s="94" t="str">
        <f>Cartilha_GLOBAL!B1631</f>
        <v>SINAPI</v>
      </c>
      <c r="C1631" s="104" t="str">
        <f>Cartilha_GLOBAL!C1631</f>
        <v>MONTAGEM E DESMONTAGEM DE FÔRMA DE LAJE NERVURADA COM CUBETA E ASSOALHO, PÉ-DIREITO DUPLO, EM CHAPA DE MADEIRA COMPENSADA RESINADA, 8 UTILIZAÇÕES. AF_09/2020</v>
      </c>
      <c r="D1631" s="94" t="str">
        <f>Cartilha_GLOBAL!D1631</f>
        <v>M2</v>
      </c>
      <c r="E1631" s="105">
        <f>Cartilha_GLOBAL!$E1631</f>
        <v>125.56</v>
      </c>
      <c r="F1631" s="182">
        <f>Cartilha_GLOBAL!$F1631</f>
        <v>154.11</v>
      </c>
      <c r="G1631" s="108"/>
      <c r="H1631" s="107">
        <f t="shared" si="101"/>
        <v>0</v>
      </c>
      <c r="I1631" s="143">
        <f t="shared" si="102"/>
        <v>0</v>
      </c>
      <c r="J1631" s="142"/>
      <c r="K1631" s="183"/>
      <c r="L1631" s="7" t="str">
        <f t="shared" si="103"/>
        <v/>
      </c>
      <c r="M1631" s="7" t="str">
        <f t="shared" si="104"/>
        <v/>
      </c>
      <c r="N1631" s="7" t="str">
        <f>Cartilha_GLOBAL!N1631</f>
        <v/>
      </c>
      <c r="O1631" s="144"/>
      <c r="Q1631" s="151"/>
      <c r="R1631" s="152">
        <v>0</v>
      </c>
      <c r="T1631" s="153">
        <f>IF(Cartilha_GLOBAL!R1631=0,0,IF(Cartilha_GLOBAL!R1631&gt;0,"c","b"))</f>
        <v>0</v>
      </c>
    </row>
    <row r="1632" ht="22.5" hidden="1" spans="1:20">
      <c r="A1632" s="158">
        <f>Cartilha_GLOBAL!A1632</f>
        <v>92490</v>
      </c>
      <c r="B1632" s="94" t="str">
        <f>Cartilha_GLOBAL!B1632</f>
        <v>SINAPI</v>
      </c>
      <c r="C1632" s="104" t="str">
        <f>Cartilha_GLOBAL!C1632</f>
        <v>MONTAGEM E DESMONTAGEM DE FÔRMA DE LAJE NERVURADA COM CUBETA E ASSOALHO, PÉ-DIREITO SIMPLES, EM CHAPA DE MADEIRA COMPENSADA RESINADA, 8 UTILIZAÇÕES. AF_09/2020</v>
      </c>
      <c r="D1632" s="94" t="str">
        <f>Cartilha_GLOBAL!D1632</f>
        <v>M2</v>
      </c>
      <c r="E1632" s="105">
        <f>Cartilha_GLOBAL!$E1632</f>
        <v>78.78</v>
      </c>
      <c r="F1632" s="182">
        <f>Cartilha_GLOBAL!$F1632</f>
        <v>96.69</v>
      </c>
      <c r="G1632" s="108"/>
      <c r="H1632" s="107">
        <f t="shared" si="101"/>
        <v>0</v>
      </c>
      <c r="I1632" s="143">
        <f t="shared" si="102"/>
        <v>0</v>
      </c>
      <c r="J1632" s="142"/>
      <c r="K1632" s="183"/>
      <c r="L1632" s="7" t="str">
        <f t="shared" si="103"/>
        <v/>
      </c>
      <c r="M1632" s="7" t="str">
        <f t="shared" si="104"/>
        <v/>
      </c>
      <c r="N1632" s="7" t="str">
        <f>Cartilha_GLOBAL!N1632</f>
        <v/>
      </c>
      <c r="O1632" s="144"/>
      <c r="Q1632" s="151"/>
      <c r="R1632" s="152">
        <v>0</v>
      </c>
      <c r="T1632" s="153">
        <f>IF(Cartilha_GLOBAL!R1632=0,0,IF(Cartilha_GLOBAL!R1632&gt;0,"c","b"))</f>
        <v>0</v>
      </c>
    </row>
    <row r="1633" ht="22.5" hidden="1" spans="1:20">
      <c r="A1633" s="158">
        <f>Cartilha_GLOBAL!A1633</f>
        <v>92492</v>
      </c>
      <c r="B1633" s="94" t="str">
        <f>Cartilha_GLOBAL!B1633</f>
        <v>SINAPI</v>
      </c>
      <c r="C1633" s="104" t="str">
        <f>Cartilha_GLOBAL!C1633</f>
        <v>MONTAGEM E DESMONTAGEM DE FÔRMA DE LAJE NERVURADA COM CUBETA E ASSOALHO, PÉ-DIREITO DUPLO, EM CHAPA DE MADEIRA COMPENSADA RESINADA, 10 UTILIZAÇÕES. AF_09/2020</v>
      </c>
      <c r="D1633" s="94" t="str">
        <f>Cartilha_GLOBAL!D1633</f>
        <v>M2</v>
      </c>
      <c r="E1633" s="105">
        <f>Cartilha_GLOBAL!$E1633</f>
        <v>119.38</v>
      </c>
      <c r="F1633" s="182">
        <f>Cartilha_GLOBAL!$F1633</f>
        <v>146.53</v>
      </c>
      <c r="G1633" s="108"/>
      <c r="H1633" s="107">
        <f t="shared" si="101"/>
        <v>0</v>
      </c>
      <c r="I1633" s="143">
        <f t="shared" si="102"/>
        <v>0</v>
      </c>
      <c r="J1633" s="142"/>
      <c r="K1633" s="183"/>
      <c r="L1633" s="7" t="str">
        <f t="shared" si="103"/>
        <v/>
      </c>
      <c r="M1633" s="7" t="str">
        <f t="shared" si="104"/>
        <v/>
      </c>
      <c r="N1633" s="7" t="str">
        <f>Cartilha_GLOBAL!N1633</f>
        <v/>
      </c>
      <c r="O1633" s="144"/>
      <c r="Q1633" s="151"/>
      <c r="R1633" s="152">
        <v>0</v>
      </c>
      <c r="T1633" s="153">
        <f>IF(Cartilha_GLOBAL!R1633=0,0,IF(Cartilha_GLOBAL!R1633&gt;0,"c","b"))</f>
        <v>0</v>
      </c>
    </row>
    <row r="1634" ht="22.5" hidden="1" spans="1:20">
      <c r="A1634" s="158">
        <f>Cartilha_GLOBAL!A1634</f>
        <v>92494</v>
      </c>
      <c r="B1634" s="94" t="str">
        <f>Cartilha_GLOBAL!B1634</f>
        <v>SINAPI</v>
      </c>
      <c r="C1634" s="104" t="str">
        <f>Cartilha_GLOBAL!C1634</f>
        <v>MONTAGEM E DESMONTAGEM DE FÔRMA DE LAJE NERVURADA COM CUBETA E ASSOALHO, PÉ-DIREITO SIMPLES, EM CHAPA DE MADEIRA COMPENSADA RESINADA, 10 UTILIZAÇÕES. AF_09/2020</v>
      </c>
      <c r="D1634" s="94" t="str">
        <f>Cartilha_GLOBAL!D1634</f>
        <v>M2</v>
      </c>
      <c r="E1634" s="105">
        <f>Cartilha_GLOBAL!$E1634</f>
        <v>73.87</v>
      </c>
      <c r="F1634" s="182">
        <f>Cartilha_GLOBAL!$F1634</f>
        <v>90.67</v>
      </c>
      <c r="G1634" s="108"/>
      <c r="H1634" s="107">
        <f t="shared" si="101"/>
        <v>0</v>
      </c>
      <c r="I1634" s="143">
        <f t="shared" si="102"/>
        <v>0</v>
      </c>
      <c r="J1634" s="142"/>
      <c r="K1634" s="183"/>
      <c r="L1634" s="7" t="str">
        <f t="shared" si="103"/>
        <v/>
      </c>
      <c r="M1634" s="7" t="str">
        <f t="shared" si="104"/>
        <v/>
      </c>
      <c r="N1634" s="7" t="str">
        <f>Cartilha_GLOBAL!N1634</f>
        <v/>
      </c>
      <c r="O1634" s="144"/>
      <c r="Q1634" s="151"/>
      <c r="R1634" s="152">
        <v>0</v>
      </c>
      <c r="T1634" s="153">
        <f>IF(Cartilha_GLOBAL!R1634=0,0,IF(Cartilha_GLOBAL!R1634&gt;0,"c","b"))</f>
        <v>0</v>
      </c>
    </row>
    <row r="1635" ht="22.5" hidden="1" spans="1:20">
      <c r="A1635" s="158">
        <f>Cartilha_GLOBAL!A1635</f>
        <v>92496</v>
      </c>
      <c r="B1635" s="94" t="str">
        <f>Cartilha_GLOBAL!B1635</f>
        <v>SINAPI</v>
      </c>
      <c r="C1635" s="104" t="str">
        <f>Cartilha_GLOBAL!C1635</f>
        <v>MONTAGEM E DESMONTAGEM DE FÔRMA DE LAJE NERVURADA COM CUBETA E ASSOALHO, PÉ-DIREITO DUPLO, EM CHAPA DE MADEIRA COMPENSADA RESINADA, 12 UTILIZAÇÕES. AF_09/2020</v>
      </c>
      <c r="D1635" s="94" t="str">
        <f>Cartilha_GLOBAL!D1635</f>
        <v>M2</v>
      </c>
      <c r="E1635" s="105">
        <f>Cartilha_GLOBAL!$E1635</f>
        <v>114.17</v>
      </c>
      <c r="F1635" s="182">
        <f>Cartilha_GLOBAL!$F1635</f>
        <v>140.13</v>
      </c>
      <c r="G1635" s="108"/>
      <c r="H1635" s="107">
        <f t="shared" si="101"/>
        <v>0</v>
      </c>
      <c r="I1635" s="143">
        <f t="shared" si="102"/>
        <v>0</v>
      </c>
      <c r="J1635" s="142"/>
      <c r="K1635" s="183"/>
      <c r="L1635" s="7" t="str">
        <f t="shared" si="103"/>
        <v/>
      </c>
      <c r="M1635" s="7" t="str">
        <f t="shared" si="104"/>
        <v/>
      </c>
      <c r="N1635" s="7" t="str">
        <f>Cartilha_GLOBAL!N1635</f>
        <v/>
      </c>
      <c r="O1635" s="144"/>
      <c r="Q1635" s="151"/>
      <c r="R1635" s="152">
        <v>0</v>
      </c>
      <c r="T1635" s="153">
        <f>IF(Cartilha_GLOBAL!R1635=0,0,IF(Cartilha_GLOBAL!R1635&gt;0,"c","b"))</f>
        <v>0</v>
      </c>
    </row>
    <row r="1636" ht="22.5" hidden="1" spans="1:20">
      <c r="A1636" s="158">
        <f>Cartilha_GLOBAL!A1636</f>
        <v>92498</v>
      </c>
      <c r="B1636" s="94" t="str">
        <f>Cartilha_GLOBAL!B1636</f>
        <v>SINAPI</v>
      </c>
      <c r="C1636" s="104" t="str">
        <f>Cartilha_GLOBAL!C1636</f>
        <v>MONTAGEM E DESMONTAGEM DE FÔRMA DE LAJE NERVURADA COM CUBETA E ASSOALHO, PÉ-DIREITO SIMPLES, EM CHAPA DE MADEIRA COMPENSADA RESINADA, 12 UTILIZAÇÕES. AF_09/2020</v>
      </c>
      <c r="D1636" s="94" t="str">
        <f>Cartilha_GLOBAL!D1636</f>
        <v>M2</v>
      </c>
      <c r="E1636" s="105">
        <f>Cartilha_GLOBAL!$E1636</f>
        <v>69.76</v>
      </c>
      <c r="F1636" s="182">
        <f>Cartilha_GLOBAL!$F1636</f>
        <v>85.62</v>
      </c>
      <c r="G1636" s="108"/>
      <c r="H1636" s="107">
        <f t="shared" si="101"/>
        <v>0</v>
      </c>
      <c r="I1636" s="143">
        <f t="shared" si="102"/>
        <v>0</v>
      </c>
      <c r="J1636" s="142"/>
      <c r="K1636" s="183"/>
      <c r="L1636" s="7" t="str">
        <f t="shared" si="103"/>
        <v/>
      </c>
      <c r="M1636" s="7" t="str">
        <f t="shared" si="104"/>
        <v/>
      </c>
      <c r="N1636" s="7" t="str">
        <f>Cartilha_GLOBAL!N1636</f>
        <v/>
      </c>
      <c r="O1636" s="144"/>
      <c r="Q1636" s="151"/>
      <c r="R1636" s="152">
        <v>0</v>
      </c>
      <c r="T1636" s="153">
        <f>IF(Cartilha_GLOBAL!R1636=0,0,IF(Cartilha_GLOBAL!R1636&gt;0,"c","b"))</f>
        <v>0</v>
      </c>
    </row>
    <row r="1637" ht="22.5" hidden="1" spans="1:20">
      <c r="A1637" s="158">
        <f>Cartilha_GLOBAL!A1637</f>
        <v>92500</v>
      </c>
      <c r="B1637" s="94" t="str">
        <f>Cartilha_GLOBAL!B1637</f>
        <v>SINAPI</v>
      </c>
      <c r="C1637" s="104" t="str">
        <f>Cartilha_GLOBAL!C1637</f>
        <v>MONTAGEM E DESMONTAGEM DE FÔRMA DE LAJE NERVURADA COM CUBETA E ASSOALHO, PÉ-DIREITO DUPLO, EM CHAPA DE MADEIRA COMPENSADA RESINADA, 14 UTILIZAÇÕES. AF_09/2020</v>
      </c>
      <c r="D1637" s="94" t="str">
        <f>Cartilha_GLOBAL!D1637</f>
        <v>M2</v>
      </c>
      <c r="E1637" s="105">
        <f>Cartilha_GLOBAL!$E1637</f>
        <v>109.89</v>
      </c>
      <c r="F1637" s="182">
        <f>Cartilha_GLOBAL!$F1637</f>
        <v>134.88</v>
      </c>
      <c r="G1637" s="108"/>
      <c r="H1637" s="107">
        <f t="shared" si="101"/>
        <v>0</v>
      </c>
      <c r="I1637" s="143">
        <f t="shared" si="102"/>
        <v>0</v>
      </c>
      <c r="J1637" s="142"/>
      <c r="K1637" s="183"/>
      <c r="L1637" s="7" t="str">
        <f t="shared" si="103"/>
        <v/>
      </c>
      <c r="M1637" s="7" t="str">
        <f t="shared" si="104"/>
        <v/>
      </c>
      <c r="N1637" s="7" t="str">
        <f>Cartilha_GLOBAL!N1637</f>
        <v/>
      </c>
      <c r="O1637" s="144"/>
      <c r="Q1637" s="151"/>
      <c r="R1637" s="152">
        <v>0</v>
      </c>
      <c r="T1637" s="153">
        <f>IF(Cartilha_GLOBAL!R1637=0,0,IF(Cartilha_GLOBAL!R1637&gt;0,"c","b"))</f>
        <v>0</v>
      </c>
    </row>
    <row r="1638" ht="22.5" hidden="1" spans="1:20">
      <c r="A1638" s="158">
        <f>Cartilha_GLOBAL!A1638</f>
        <v>92502</v>
      </c>
      <c r="B1638" s="94" t="str">
        <f>Cartilha_GLOBAL!B1638</f>
        <v>SINAPI</v>
      </c>
      <c r="C1638" s="104" t="str">
        <f>Cartilha_GLOBAL!C1638</f>
        <v>MONTAGEM E DESMONTAGEM DE FÔRMA DE LAJE NERVURADA COM CUBETA E ASSOALHO, PÉ-DIREITO SIMPLES, EM CHAPA DE MADEIRA COMPENSADA RESINADA, 14 UTILIZAÇÕES. AF_09/2020</v>
      </c>
      <c r="D1638" s="94" t="str">
        <f>Cartilha_GLOBAL!D1638</f>
        <v>M2</v>
      </c>
      <c r="E1638" s="105">
        <f>Cartilha_GLOBAL!$E1638</f>
        <v>66.55</v>
      </c>
      <c r="F1638" s="182">
        <f>Cartilha_GLOBAL!$F1638</f>
        <v>81.68</v>
      </c>
      <c r="G1638" s="108"/>
      <c r="H1638" s="107">
        <f t="shared" si="101"/>
        <v>0</v>
      </c>
      <c r="I1638" s="143">
        <f t="shared" si="102"/>
        <v>0</v>
      </c>
      <c r="J1638" s="142"/>
      <c r="K1638" s="183"/>
      <c r="L1638" s="7" t="str">
        <f t="shared" si="103"/>
        <v/>
      </c>
      <c r="M1638" s="7" t="str">
        <f t="shared" si="104"/>
        <v/>
      </c>
      <c r="N1638" s="7" t="str">
        <f>Cartilha_GLOBAL!N1638</f>
        <v/>
      </c>
      <c r="O1638" s="144"/>
      <c r="Q1638" s="151"/>
      <c r="R1638" s="152">
        <v>0</v>
      </c>
      <c r="T1638" s="153">
        <f>IF(Cartilha_GLOBAL!R1638=0,0,IF(Cartilha_GLOBAL!R1638&gt;0,"c","b"))</f>
        <v>0</v>
      </c>
    </row>
    <row r="1639" ht="22.5" hidden="1" spans="1:20">
      <c r="A1639" s="158">
        <f>Cartilha_GLOBAL!A1639</f>
        <v>92504</v>
      </c>
      <c r="B1639" s="94" t="str">
        <f>Cartilha_GLOBAL!B1639</f>
        <v>SINAPI</v>
      </c>
      <c r="C1639" s="104" t="str">
        <f>Cartilha_GLOBAL!C1639</f>
        <v>MONTAGEM E DESMONTAGEM DE FÔRMA DE LAJE NERVURADA COM CUBETA E ASSOALHO, PÉ-DIREITO DUPLO, EM CHAPA DE MADEIRA COMPENSADA RESINADA, 18 UTILIZAÇÕES. AF_09/2020</v>
      </c>
      <c r="D1639" s="94" t="str">
        <f>Cartilha_GLOBAL!D1639</f>
        <v>M2</v>
      </c>
      <c r="E1639" s="105">
        <f>Cartilha_GLOBAL!$E1639</f>
        <v>71.53</v>
      </c>
      <c r="F1639" s="182">
        <f>Cartilha_GLOBAL!$F1639</f>
        <v>87.8</v>
      </c>
      <c r="G1639" s="108"/>
      <c r="H1639" s="107">
        <f t="shared" si="101"/>
        <v>0</v>
      </c>
      <c r="I1639" s="143">
        <f t="shared" si="102"/>
        <v>0</v>
      </c>
      <c r="J1639" s="142"/>
      <c r="K1639" s="183"/>
      <c r="L1639" s="7" t="str">
        <f t="shared" si="103"/>
        <v/>
      </c>
      <c r="M1639" s="7" t="str">
        <f t="shared" si="104"/>
        <v/>
      </c>
      <c r="N1639" s="7" t="str">
        <f>Cartilha_GLOBAL!N1639</f>
        <v/>
      </c>
      <c r="O1639" s="144"/>
      <c r="Q1639" s="151"/>
      <c r="R1639" s="152">
        <v>0</v>
      </c>
      <c r="T1639" s="153">
        <f>IF(Cartilha_GLOBAL!R1639=0,0,IF(Cartilha_GLOBAL!R1639&gt;0,"c","b"))</f>
        <v>0</v>
      </c>
    </row>
    <row r="1640" ht="22.5" hidden="1" spans="1:20">
      <c r="A1640" s="158">
        <f>Cartilha_GLOBAL!A1640</f>
        <v>92506</v>
      </c>
      <c r="B1640" s="94" t="str">
        <f>Cartilha_GLOBAL!B1640</f>
        <v>SINAPI</v>
      </c>
      <c r="C1640" s="104" t="str">
        <f>Cartilha_GLOBAL!C1640</f>
        <v>MONTAGEM E DESMONTAGEM DE FÔRMA DE LAJE NERVURADA COM CUBETA E ASSOALHO, PÉ-DIREITO SIMPLES, EM CHAPA DE MADEIRA COMPENSADA RESINADA, 18 UTILIZAÇÕES. AF_09/2020</v>
      </c>
      <c r="D1640" s="94" t="str">
        <f>Cartilha_GLOBAL!D1640</f>
        <v>M2</v>
      </c>
      <c r="E1640" s="105">
        <f>Cartilha_GLOBAL!$E1640</f>
        <v>60.64</v>
      </c>
      <c r="F1640" s="182">
        <f>Cartilha_GLOBAL!$F1640</f>
        <v>74.43</v>
      </c>
      <c r="G1640" s="108"/>
      <c r="H1640" s="107">
        <f t="shared" si="101"/>
        <v>0</v>
      </c>
      <c r="I1640" s="143">
        <f t="shared" si="102"/>
        <v>0</v>
      </c>
      <c r="J1640" s="142"/>
      <c r="K1640" s="183"/>
      <c r="L1640" s="7" t="str">
        <f t="shared" si="103"/>
        <v/>
      </c>
      <c r="M1640" s="7" t="str">
        <f t="shared" si="104"/>
        <v/>
      </c>
      <c r="N1640" s="7" t="str">
        <f>Cartilha_GLOBAL!N1640</f>
        <v/>
      </c>
      <c r="O1640" s="144"/>
      <c r="Q1640" s="151"/>
      <c r="R1640" s="152">
        <v>0</v>
      </c>
      <c r="T1640" s="153">
        <f>IF(Cartilha_GLOBAL!R1640=0,0,IF(Cartilha_GLOBAL!R1640&gt;0,"c","b"))</f>
        <v>0</v>
      </c>
    </row>
    <row r="1641" ht="22.5" hidden="1" spans="1:20">
      <c r="A1641" s="158">
        <f>Cartilha_GLOBAL!A1641</f>
        <v>92508</v>
      </c>
      <c r="B1641" s="94" t="str">
        <f>Cartilha_GLOBAL!B1641</f>
        <v>SINAPI</v>
      </c>
      <c r="C1641" s="104" t="str">
        <f>Cartilha_GLOBAL!C1641</f>
        <v>MONTAGEM E DESMONTAGEM DE FÔRMA DE LAJE MACIÇA, PÉ-DIREITO DUPLO, EM CHAPA DE MADEIRA COMPENSADA RESINADA, 2 UTILIZAÇÕES. AF_09/2020</v>
      </c>
      <c r="D1641" s="94" t="str">
        <f>Cartilha_GLOBAL!D1641</f>
        <v>M2</v>
      </c>
      <c r="E1641" s="105">
        <f>Cartilha_GLOBAL!$E1641</f>
        <v>119.27</v>
      </c>
      <c r="F1641" s="182">
        <f>Cartilha_GLOBAL!$F1641</f>
        <v>146.39</v>
      </c>
      <c r="G1641" s="108"/>
      <c r="H1641" s="107">
        <f t="shared" si="101"/>
        <v>0</v>
      </c>
      <c r="I1641" s="143">
        <f t="shared" si="102"/>
        <v>0</v>
      </c>
      <c r="J1641" s="142"/>
      <c r="K1641" s="183"/>
      <c r="L1641" s="7" t="str">
        <f t="shared" si="103"/>
        <v/>
      </c>
      <c r="M1641" s="7" t="str">
        <f t="shared" si="104"/>
        <v/>
      </c>
      <c r="N1641" s="7" t="str">
        <f>Cartilha_GLOBAL!N1641</f>
        <v/>
      </c>
      <c r="O1641" s="144"/>
      <c r="Q1641" s="151"/>
      <c r="R1641" s="152">
        <v>0</v>
      </c>
      <c r="T1641" s="153">
        <f>IF(Cartilha_GLOBAL!R1641=0,0,IF(Cartilha_GLOBAL!R1641&gt;0,"c","b"))</f>
        <v>0</v>
      </c>
    </row>
    <row r="1642" ht="22.5" hidden="1" spans="1:20">
      <c r="A1642" s="158">
        <f>Cartilha_GLOBAL!A1642</f>
        <v>92510</v>
      </c>
      <c r="B1642" s="94" t="str">
        <f>Cartilha_GLOBAL!B1642</f>
        <v>SINAPI</v>
      </c>
      <c r="C1642" s="104" t="str">
        <f>Cartilha_GLOBAL!C1642</f>
        <v>MONTAGEM E DESMONTAGEM DE FÔRMA DE LAJE MACIÇA, PÉ-DIREITO SIMPLES, EM CHAPA DE MADEIRA COMPENSADA RESINADA, 2 UTILIZAÇÕES. AF_09/2020</v>
      </c>
      <c r="D1642" s="94" t="str">
        <f>Cartilha_GLOBAL!D1642</f>
        <v>M2</v>
      </c>
      <c r="E1642" s="105">
        <f>Cartilha_GLOBAL!$E1642</f>
        <v>70.27</v>
      </c>
      <c r="F1642" s="182">
        <f>Cartilha_GLOBAL!$F1642</f>
        <v>86.25</v>
      </c>
      <c r="G1642" s="108"/>
      <c r="H1642" s="107">
        <f t="shared" si="101"/>
        <v>0</v>
      </c>
      <c r="I1642" s="143">
        <f t="shared" si="102"/>
        <v>0</v>
      </c>
      <c r="J1642" s="142"/>
      <c r="K1642" s="183"/>
      <c r="L1642" s="7" t="str">
        <f t="shared" si="103"/>
        <v/>
      </c>
      <c r="M1642" s="7" t="str">
        <f t="shared" si="104"/>
        <v/>
      </c>
      <c r="N1642" s="7" t="str">
        <f>Cartilha_GLOBAL!N1642</f>
        <v/>
      </c>
      <c r="O1642" s="144"/>
      <c r="Q1642" s="151"/>
      <c r="R1642" s="152">
        <v>0</v>
      </c>
      <c r="T1642" s="153">
        <f>IF(Cartilha_GLOBAL!R1642=0,0,IF(Cartilha_GLOBAL!R1642&gt;0,"c","b"))</f>
        <v>0</v>
      </c>
    </row>
    <row r="1643" ht="22.5" hidden="1" spans="1:20">
      <c r="A1643" s="158">
        <f>Cartilha_GLOBAL!A1643</f>
        <v>92512</v>
      </c>
      <c r="B1643" s="94" t="str">
        <f>Cartilha_GLOBAL!B1643</f>
        <v>SINAPI</v>
      </c>
      <c r="C1643" s="104" t="str">
        <f>Cartilha_GLOBAL!C1643</f>
        <v>MONTAGEM E DESMONTAGEM DE FÔRMA DE LAJE MACIÇA, PÉ-DIREITO DUPLO, EM CHAPA DE MADEIRA COMPENSADA RESINADA, 4 UTILIZAÇÕES. AF_09/2020</v>
      </c>
      <c r="D1643" s="94" t="str">
        <f>Cartilha_GLOBAL!D1643</f>
        <v>M2</v>
      </c>
      <c r="E1643" s="105">
        <f>Cartilha_GLOBAL!$E1643</f>
        <v>103.96</v>
      </c>
      <c r="F1643" s="182">
        <f>Cartilha_GLOBAL!$F1643</f>
        <v>127.6</v>
      </c>
      <c r="G1643" s="108"/>
      <c r="H1643" s="107">
        <f t="shared" si="101"/>
        <v>0</v>
      </c>
      <c r="I1643" s="143">
        <f t="shared" si="102"/>
        <v>0</v>
      </c>
      <c r="J1643" s="142"/>
      <c r="K1643" s="183"/>
      <c r="L1643" s="7" t="str">
        <f t="shared" si="103"/>
        <v/>
      </c>
      <c r="M1643" s="7" t="str">
        <f t="shared" si="104"/>
        <v/>
      </c>
      <c r="N1643" s="7" t="str">
        <f>Cartilha_GLOBAL!N1643</f>
        <v/>
      </c>
      <c r="O1643" s="144"/>
      <c r="Q1643" s="151"/>
      <c r="R1643" s="152">
        <v>0</v>
      </c>
      <c r="T1643" s="153">
        <f>IF(Cartilha_GLOBAL!R1643=0,0,IF(Cartilha_GLOBAL!R1643&gt;0,"c","b"))</f>
        <v>0</v>
      </c>
    </row>
    <row r="1644" ht="22.5" hidden="1" spans="1:20">
      <c r="A1644" s="158">
        <f>Cartilha_GLOBAL!A1644</f>
        <v>92514</v>
      </c>
      <c r="B1644" s="94" t="str">
        <f>Cartilha_GLOBAL!B1644</f>
        <v>SINAPI</v>
      </c>
      <c r="C1644" s="104" t="str">
        <f>Cartilha_GLOBAL!C1644</f>
        <v>MONTAGEM E DESMONTAGEM DE FÔRMA DE LAJE MACIÇA, PÉ-DIREITO SIMPLES, EM CHAPA DE MADEIRA COMPENSADA RESINADA, 4 UTILIZAÇÕES. AF_09/2020</v>
      </c>
      <c r="D1644" s="94" t="str">
        <f>Cartilha_GLOBAL!D1644</f>
        <v>M2</v>
      </c>
      <c r="E1644" s="105">
        <f>Cartilha_GLOBAL!$E1644</f>
        <v>56.33</v>
      </c>
      <c r="F1644" s="182">
        <f>Cartilha_GLOBAL!$F1644</f>
        <v>69.14</v>
      </c>
      <c r="G1644" s="108"/>
      <c r="H1644" s="107">
        <f t="shared" si="101"/>
        <v>0</v>
      </c>
      <c r="I1644" s="143">
        <f t="shared" si="102"/>
        <v>0</v>
      </c>
      <c r="J1644" s="142"/>
      <c r="K1644" s="183"/>
      <c r="L1644" s="7" t="str">
        <f t="shared" si="103"/>
        <v/>
      </c>
      <c r="M1644" s="7" t="str">
        <f t="shared" si="104"/>
        <v/>
      </c>
      <c r="N1644" s="7" t="str">
        <f>Cartilha_GLOBAL!N1644</f>
        <v/>
      </c>
      <c r="O1644" s="144"/>
      <c r="Q1644" s="151"/>
      <c r="R1644" s="152">
        <v>0</v>
      </c>
      <c r="T1644" s="153">
        <f>IF(Cartilha_GLOBAL!R1644=0,0,IF(Cartilha_GLOBAL!R1644&gt;0,"c","b"))</f>
        <v>0</v>
      </c>
    </row>
    <row r="1645" ht="22.5" hidden="1" spans="1:20">
      <c r="A1645" s="158">
        <f>Cartilha_GLOBAL!A1645</f>
        <v>92515</v>
      </c>
      <c r="B1645" s="94" t="str">
        <f>Cartilha_GLOBAL!B1645</f>
        <v>SINAPI</v>
      </c>
      <c r="C1645" s="104" t="str">
        <f>Cartilha_GLOBAL!C1645</f>
        <v>MONTAGEM E DESMONTAGEM DE FÔRMA DE LAJE MACIÇA, PÉ-DIREITO DUPLO, EM CHAPA DE MADEIRA COMPENSADA RESINADA, 6 UTILIZAÇÕES. AF_09/2020</v>
      </c>
      <c r="D1645" s="94" t="str">
        <f>Cartilha_GLOBAL!D1645</f>
        <v>M2</v>
      </c>
      <c r="E1645" s="105">
        <f>Cartilha_GLOBAL!$E1645</f>
        <v>96</v>
      </c>
      <c r="F1645" s="182">
        <f>Cartilha_GLOBAL!$F1645</f>
        <v>117.83</v>
      </c>
      <c r="G1645" s="108"/>
      <c r="H1645" s="107">
        <f t="shared" si="101"/>
        <v>0</v>
      </c>
      <c r="I1645" s="143">
        <f t="shared" si="102"/>
        <v>0</v>
      </c>
      <c r="J1645" s="142"/>
      <c r="K1645" s="183"/>
      <c r="L1645" s="7" t="str">
        <f t="shared" si="103"/>
        <v/>
      </c>
      <c r="M1645" s="7" t="str">
        <f t="shared" si="104"/>
        <v/>
      </c>
      <c r="N1645" s="7" t="str">
        <f>Cartilha_GLOBAL!N1645</f>
        <v/>
      </c>
      <c r="O1645" s="144"/>
      <c r="Q1645" s="151"/>
      <c r="R1645" s="152">
        <v>0</v>
      </c>
      <c r="T1645" s="153">
        <f>IF(Cartilha_GLOBAL!R1645=0,0,IF(Cartilha_GLOBAL!R1645&gt;0,"c","b"))</f>
        <v>0</v>
      </c>
    </row>
    <row r="1646" ht="22.5" hidden="1" spans="1:20">
      <c r="A1646" s="158">
        <f>Cartilha_GLOBAL!A1646</f>
        <v>92518</v>
      </c>
      <c r="B1646" s="94" t="str">
        <f>Cartilha_GLOBAL!B1646</f>
        <v>SINAPI</v>
      </c>
      <c r="C1646" s="104" t="str">
        <f>Cartilha_GLOBAL!C1646</f>
        <v>MONTAGEM E DESMONTAGEM DE FÔRMA DE LAJE MACIÇA, PÉ-DIREITO SIMPLES, EM CHAPA DE MADEIRA COMPENSADA RESINADA, 6 UTILIZAÇÕES. AF_09/2020</v>
      </c>
      <c r="D1646" s="94" t="str">
        <f>Cartilha_GLOBAL!D1646</f>
        <v>M2</v>
      </c>
      <c r="E1646" s="105">
        <f>Cartilha_GLOBAL!$E1646</f>
        <v>49.69</v>
      </c>
      <c r="F1646" s="182">
        <f>Cartilha_GLOBAL!$F1646</f>
        <v>60.99</v>
      </c>
      <c r="G1646" s="108"/>
      <c r="H1646" s="107">
        <f t="shared" si="101"/>
        <v>0</v>
      </c>
      <c r="I1646" s="143">
        <f t="shared" si="102"/>
        <v>0</v>
      </c>
      <c r="J1646" s="142"/>
      <c r="K1646" s="183"/>
      <c r="L1646" s="7" t="str">
        <f t="shared" si="103"/>
        <v/>
      </c>
      <c r="M1646" s="7" t="str">
        <f t="shared" si="104"/>
        <v/>
      </c>
      <c r="N1646" s="7" t="str">
        <f>Cartilha_GLOBAL!N1646</f>
        <v/>
      </c>
      <c r="O1646" s="144"/>
      <c r="Q1646" s="151"/>
      <c r="R1646" s="152">
        <v>0</v>
      </c>
      <c r="T1646" s="153">
        <f>IF(Cartilha_GLOBAL!R1646=0,0,IF(Cartilha_GLOBAL!R1646&gt;0,"c","b"))</f>
        <v>0</v>
      </c>
    </row>
    <row r="1647" ht="22.5" hidden="1" spans="1:20">
      <c r="A1647" s="158">
        <f>Cartilha_GLOBAL!A1647</f>
        <v>92520</v>
      </c>
      <c r="B1647" s="94" t="str">
        <f>Cartilha_GLOBAL!B1647</f>
        <v>SINAPI</v>
      </c>
      <c r="C1647" s="104" t="str">
        <f>Cartilha_GLOBAL!C1647</f>
        <v>MONTAGEM E DESMONTAGEM DE FÔRMA DE LAJE MACIÇA, PÉ-DIREITO DUPLO, EM CHAPA DE MADEIRA COMPENSADA RESINADA, 8 UTILIZAÇÕES. AF_09/2020</v>
      </c>
      <c r="D1647" s="94" t="str">
        <f>Cartilha_GLOBAL!D1647</f>
        <v>M2</v>
      </c>
      <c r="E1647" s="105">
        <f>Cartilha_GLOBAL!$E1647</f>
        <v>90.62</v>
      </c>
      <c r="F1647" s="182">
        <f>Cartilha_GLOBAL!$F1647</f>
        <v>111.23</v>
      </c>
      <c r="G1647" s="108"/>
      <c r="H1647" s="107">
        <f t="shared" si="101"/>
        <v>0</v>
      </c>
      <c r="I1647" s="143">
        <f t="shared" si="102"/>
        <v>0</v>
      </c>
      <c r="J1647" s="142"/>
      <c r="K1647" s="183"/>
      <c r="L1647" s="7" t="str">
        <f t="shared" si="103"/>
        <v/>
      </c>
      <c r="M1647" s="7" t="str">
        <f t="shared" si="104"/>
        <v/>
      </c>
      <c r="N1647" s="7" t="str">
        <f>Cartilha_GLOBAL!N1647</f>
        <v/>
      </c>
      <c r="O1647" s="144"/>
      <c r="Q1647" s="151"/>
      <c r="R1647" s="152">
        <v>0</v>
      </c>
      <c r="T1647" s="153">
        <f>IF(Cartilha_GLOBAL!R1647=0,0,IF(Cartilha_GLOBAL!R1647&gt;0,"c","b"))</f>
        <v>0</v>
      </c>
    </row>
    <row r="1648" ht="22.5" hidden="1" spans="1:20">
      <c r="A1648" s="158">
        <f>Cartilha_GLOBAL!A1648</f>
        <v>92522</v>
      </c>
      <c r="B1648" s="94" t="str">
        <f>Cartilha_GLOBAL!B1648</f>
        <v>SINAPI</v>
      </c>
      <c r="C1648" s="104" t="str">
        <f>Cartilha_GLOBAL!C1648</f>
        <v>MONTAGEM E DESMONTAGEM DE FÔRMA DE LAJE MACIÇA, PÉ-DIREITO SIMPLES, EM CHAPA DE MADEIRA COMPENSADA RESINADA, 8 UTILIZAÇÕES. AF_09/2020</v>
      </c>
      <c r="D1648" s="94" t="str">
        <f>Cartilha_GLOBAL!D1648</f>
        <v>M2</v>
      </c>
      <c r="E1648" s="105">
        <f>Cartilha_GLOBAL!$E1648</f>
        <v>45.49</v>
      </c>
      <c r="F1648" s="182">
        <f>Cartilha_GLOBAL!$F1648</f>
        <v>55.83</v>
      </c>
      <c r="G1648" s="108"/>
      <c r="H1648" s="107">
        <f t="shared" si="101"/>
        <v>0</v>
      </c>
      <c r="I1648" s="143">
        <f t="shared" si="102"/>
        <v>0</v>
      </c>
      <c r="J1648" s="142"/>
      <c r="K1648" s="183"/>
      <c r="L1648" s="7" t="str">
        <f t="shared" si="103"/>
        <v/>
      </c>
      <c r="M1648" s="7" t="str">
        <f t="shared" si="104"/>
        <v/>
      </c>
      <c r="N1648" s="7" t="str">
        <f>Cartilha_GLOBAL!N1648</f>
        <v/>
      </c>
      <c r="O1648" s="144"/>
      <c r="Q1648" s="151"/>
      <c r="R1648" s="152">
        <v>0</v>
      </c>
      <c r="T1648" s="153">
        <f>IF(Cartilha_GLOBAL!R1648=0,0,IF(Cartilha_GLOBAL!R1648&gt;0,"c","b"))</f>
        <v>0</v>
      </c>
    </row>
    <row r="1649" ht="22.5" hidden="1" spans="1:20">
      <c r="A1649" s="158">
        <f>Cartilha_GLOBAL!A1649</f>
        <v>92524</v>
      </c>
      <c r="B1649" s="94" t="str">
        <f>Cartilha_GLOBAL!B1649</f>
        <v>SINAPI</v>
      </c>
      <c r="C1649" s="104" t="str">
        <f>Cartilha_GLOBAL!C1649</f>
        <v>MONTAGEM E DESMONTAGEM DE FÔRMA DE LAJE MACIÇA, PÉ-DIREITO DUPLO, EM CHAPA DE MADEIRA COMPENSADA PLASTIFICADA, 10 UTILIZAÇÕES. AF_09/2020</v>
      </c>
      <c r="D1649" s="94" t="str">
        <f>Cartilha_GLOBAL!D1649</f>
        <v>M2</v>
      </c>
      <c r="E1649" s="105">
        <f>Cartilha_GLOBAL!$E1649</f>
        <v>89.64</v>
      </c>
      <c r="F1649" s="182">
        <f>Cartilha_GLOBAL!$F1649</f>
        <v>110.02</v>
      </c>
      <c r="G1649" s="108"/>
      <c r="H1649" s="107">
        <f t="shared" si="101"/>
        <v>0</v>
      </c>
      <c r="I1649" s="143">
        <f t="shared" si="102"/>
        <v>0</v>
      </c>
      <c r="J1649" s="142"/>
      <c r="K1649" s="183"/>
      <c r="L1649" s="7" t="str">
        <f t="shared" si="103"/>
        <v/>
      </c>
      <c r="M1649" s="7" t="str">
        <f t="shared" si="104"/>
        <v/>
      </c>
      <c r="N1649" s="7" t="str">
        <f>Cartilha_GLOBAL!N1649</f>
        <v/>
      </c>
      <c r="O1649" s="144"/>
      <c r="Q1649" s="151"/>
      <c r="R1649" s="152">
        <v>0</v>
      </c>
      <c r="T1649" s="153">
        <f>IF(Cartilha_GLOBAL!R1649=0,0,IF(Cartilha_GLOBAL!R1649&gt;0,"c","b"))</f>
        <v>0</v>
      </c>
    </row>
    <row r="1650" ht="22.5" hidden="1" spans="1:20">
      <c r="A1650" s="158">
        <f>Cartilha_GLOBAL!A1650</f>
        <v>92526</v>
      </c>
      <c r="B1650" s="94" t="str">
        <f>Cartilha_GLOBAL!B1650</f>
        <v>SINAPI</v>
      </c>
      <c r="C1650" s="104" t="str">
        <f>Cartilha_GLOBAL!C1650</f>
        <v>MONTAGEM E DESMONTAGEM DE FÔRMA DE LAJE MACIÇA, PÉ-DIREITO SIMPLES, EM CHAPA DE MADEIRA COMPENSADA PLASTIFICADA, 10 UTILIZAÇÕES. AF_09/2020</v>
      </c>
      <c r="D1650" s="94" t="str">
        <f>Cartilha_GLOBAL!D1650</f>
        <v>M2</v>
      </c>
      <c r="E1650" s="105">
        <f>Cartilha_GLOBAL!$E1650</f>
        <v>45.64</v>
      </c>
      <c r="F1650" s="182">
        <f>Cartilha_GLOBAL!$F1650</f>
        <v>56.02</v>
      </c>
      <c r="G1650" s="108"/>
      <c r="H1650" s="107">
        <f t="shared" si="101"/>
        <v>0</v>
      </c>
      <c r="I1650" s="143">
        <f t="shared" si="102"/>
        <v>0</v>
      </c>
      <c r="J1650" s="142"/>
      <c r="K1650" s="183"/>
      <c r="L1650" s="7" t="str">
        <f t="shared" si="103"/>
        <v/>
      </c>
      <c r="M1650" s="7" t="str">
        <f t="shared" si="104"/>
        <v/>
      </c>
      <c r="N1650" s="7" t="str">
        <f>Cartilha_GLOBAL!N1650</f>
        <v/>
      </c>
      <c r="O1650" s="144"/>
      <c r="Q1650" s="151"/>
      <c r="R1650" s="152">
        <v>0</v>
      </c>
      <c r="T1650" s="153">
        <f>IF(Cartilha_GLOBAL!R1650=0,0,IF(Cartilha_GLOBAL!R1650&gt;0,"c","b"))</f>
        <v>0</v>
      </c>
    </row>
    <row r="1651" ht="22.5" hidden="1" spans="1:20">
      <c r="A1651" s="158">
        <f>Cartilha_GLOBAL!A1651</f>
        <v>92528</v>
      </c>
      <c r="B1651" s="94" t="str">
        <f>Cartilha_GLOBAL!B1651</f>
        <v>SINAPI</v>
      </c>
      <c r="C1651" s="104" t="str">
        <f>Cartilha_GLOBAL!C1651</f>
        <v>MONTAGEM E DESMONTAGEM DE FÔRMA DE LAJE MACIÇA, PÉ-DIREITO DUPLO, EM CHAPA DE MADEIRA COMPENSADA PLASTIFICADA, 12 UTILIZAÇÕES. AF_09/2020</v>
      </c>
      <c r="D1651" s="94" t="str">
        <f>Cartilha_GLOBAL!D1651</f>
        <v>M2</v>
      </c>
      <c r="E1651" s="105">
        <f>Cartilha_GLOBAL!$E1651</f>
        <v>86</v>
      </c>
      <c r="F1651" s="182">
        <f>Cartilha_GLOBAL!$F1651</f>
        <v>105.56</v>
      </c>
      <c r="G1651" s="108"/>
      <c r="H1651" s="107">
        <f t="shared" si="101"/>
        <v>0</v>
      </c>
      <c r="I1651" s="143">
        <f t="shared" si="102"/>
        <v>0</v>
      </c>
      <c r="J1651" s="142"/>
      <c r="K1651" s="183"/>
      <c r="L1651" s="7" t="str">
        <f t="shared" si="103"/>
        <v/>
      </c>
      <c r="M1651" s="7" t="str">
        <f t="shared" si="104"/>
        <v/>
      </c>
      <c r="N1651" s="7" t="str">
        <f>Cartilha_GLOBAL!N1651</f>
        <v/>
      </c>
      <c r="O1651" s="144"/>
      <c r="Q1651" s="151"/>
      <c r="R1651" s="152">
        <v>0</v>
      </c>
      <c r="T1651" s="153">
        <f>IF(Cartilha_GLOBAL!R1651=0,0,IF(Cartilha_GLOBAL!R1651&gt;0,"c","b"))</f>
        <v>0</v>
      </c>
    </row>
    <row r="1652" ht="22.5" hidden="1" spans="1:20">
      <c r="A1652" s="158">
        <f>Cartilha_GLOBAL!A1652</f>
        <v>92530</v>
      </c>
      <c r="B1652" s="94" t="str">
        <f>Cartilha_GLOBAL!B1652</f>
        <v>SINAPI</v>
      </c>
      <c r="C1652" s="104" t="str">
        <f>Cartilha_GLOBAL!C1652</f>
        <v>MONTAGEM E DESMONTAGEM DE FÔRMA DE LAJE MACIÇA, PÉ-DIREITO SIMPLES, EM CHAPA DE MADEIRA COMPENSADA PLASTIFICADA, 12 UTILIZAÇÕES. AF_09/2020</v>
      </c>
      <c r="D1652" s="94" t="str">
        <f>Cartilha_GLOBAL!D1652</f>
        <v>M2</v>
      </c>
      <c r="E1652" s="105">
        <f>Cartilha_GLOBAL!$E1652</f>
        <v>43.03</v>
      </c>
      <c r="F1652" s="182">
        <f>Cartilha_GLOBAL!$F1652</f>
        <v>52.82</v>
      </c>
      <c r="G1652" s="108"/>
      <c r="H1652" s="107">
        <f t="shared" si="101"/>
        <v>0</v>
      </c>
      <c r="I1652" s="143">
        <f t="shared" si="102"/>
        <v>0</v>
      </c>
      <c r="J1652" s="142"/>
      <c r="K1652" s="183"/>
      <c r="L1652" s="7" t="str">
        <f t="shared" si="103"/>
        <v/>
      </c>
      <c r="M1652" s="7" t="str">
        <f t="shared" si="104"/>
        <v/>
      </c>
      <c r="N1652" s="7" t="str">
        <f>Cartilha_GLOBAL!N1652</f>
        <v/>
      </c>
      <c r="O1652" s="144"/>
      <c r="Q1652" s="151"/>
      <c r="R1652" s="152">
        <v>0</v>
      </c>
      <c r="T1652" s="153">
        <f>IF(Cartilha_GLOBAL!R1652=0,0,IF(Cartilha_GLOBAL!R1652&gt;0,"c","b"))</f>
        <v>0</v>
      </c>
    </row>
    <row r="1653" ht="22.5" hidden="1" spans="1:20">
      <c r="A1653" s="158">
        <f>Cartilha_GLOBAL!A1653</f>
        <v>92532</v>
      </c>
      <c r="B1653" s="94" t="str">
        <f>Cartilha_GLOBAL!B1653</f>
        <v>SINAPI</v>
      </c>
      <c r="C1653" s="104" t="str">
        <f>Cartilha_GLOBAL!C1653</f>
        <v>MONTAGEM E DESMONTAGEM DE FÔRMA DE LAJE MACIÇA, PÉ-DIREITO DUPLO, EM CHAPA DE MADEIRA COMPENSADA PLASTIFICADA, 14 UTILIZAÇÕES. AF_09/2020</v>
      </c>
      <c r="D1653" s="94" t="str">
        <f>Cartilha_GLOBAL!D1653</f>
        <v>M2</v>
      </c>
      <c r="E1653" s="105">
        <f>Cartilha_GLOBAL!$E1653</f>
        <v>82.85</v>
      </c>
      <c r="F1653" s="182">
        <f>Cartilha_GLOBAL!$F1653</f>
        <v>101.69</v>
      </c>
      <c r="G1653" s="108"/>
      <c r="H1653" s="107">
        <f t="shared" si="101"/>
        <v>0</v>
      </c>
      <c r="I1653" s="143">
        <f t="shared" si="102"/>
        <v>0</v>
      </c>
      <c r="J1653" s="142"/>
      <c r="K1653" s="183"/>
      <c r="L1653" s="7" t="str">
        <f t="shared" si="103"/>
        <v/>
      </c>
      <c r="M1653" s="7" t="str">
        <f t="shared" si="104"/>
        <v/>
      </c>
      <c r="N1653" s="7" t="str">
        <f>Cartilha_GLOBAL!N1653</f>
        <v/>
      </c>
      <c r="O1653" s="144"/>
      <c r="Q1653" s="151"/>
      <c r="R1653" s="152">
        <v>0</v>
      </c>
      <c r="T1653" s="153">
        <f>IF(Cartilha_GLOBAL!R1653=0,0,IF(Cartilha_GLOBAL!R1653&gt;0,"c","b"))</f>
        <v>0</v>
      </c>
    </row>
    <row r="1654" ht="22.5" hidden="1" spans="1:20">
      <c r="A1654" s="158">
        <f>Cartilha_GLOBAL!A1654</f>
        <v>92534</v>
      </c>
      <c r="B1654" s="94" t="str">
        <f>Cartilha_GLOBAL!B1654</f>
        <v>SINAPI</v>
      </c>
      <c r="C1654" s="104" t="str">
        <f>Cartilha_GLOBAL!C1654</f>
        <v>MONTAGEM E DESMONTAGEM DE FÔRMA DE LAJE MACIÇA, PÉ-DIREITO SIMPLES, EM CHAPA DE MADEIRA COMPENSADA PLASTIFICADA, 14 UTILIZAÇÕES. AF_09/2020</v>
      </c>
      <c r="D1654" s="94" t="str">
        <f>Cartilha_GLOBAL!D1654</f>
        <v>M2</v>
      </c>
      <c r="E1654" s="105">
        <f>Cartilha_GLOBAL!$E1654</f>
        <v>40.81</v>
      </c>
      <c r="F1654" s="182">
        <f>Cartilha_GLOBAL!$F1654</f>
        <v>50.09</v>
      </c>
      <c r="G1654" s="108"/>
      <c r="H1654" s="107">
        <f t="shared" si="101"/>
        <v>0</v>
      </c>
      <c r="I1654" s="143">
        <f t="shared" si="102"/>
        <v>0</v>
      </c>
      <c r="J1654" s="142"/>
      <c r="K1654" s="183"/>
      <c r="L1654" s="7" t="str">
        <f t="shared" si="103"/>
        <v/>
      </c>
      <c r="M1654" s="7" t="str">
        <f t="shared" si="104"/>
        <v/>
      </c>
      <c r="N1654" s="7" t="str">
        <f>Cartilha_GLOBAL!N1654</f>
        <v/>
      </c>
      <c r="O1654" s="144"/>
      <c r="Q1654" s="151"/>
      <c r="R1654" s="152">
        <v>0</v>
      </c>
      <c r="T1654" s="153">
        <f>IF(Cartilha_GLOBAL!R1654=0,0,IF(Cartilha_GLOBAL!R1654&gt;0,"c","b"))</f>
        <v>0</v>
      </c>
    </row>
    <row r="1655" ht="22.5" hidden="1" spans="1:20">
      <c r="A1655" s="158">
        <f>Cartilha_GLOBAL!A1655</f>
        <v>92536</v>
      </c>
      <c r="B1655" s="94" t="str">
        <f>Cartilha_GLOBAL!B1655</f>
        <v>SINAPI</v>
      </c>
      <c r="C1655" s="104" t="str">
        <f>Cartilha_GLOBAL!C1655</f>
        <v>MONTAGEM E DESMONTAGEM DE FÔRMA DE LAJE MACIÇA, PÉ-DIREITO DUPLO, EM CHAPA DE MADEIRA COMPENSADA PLASTIFICADA, 18 UTILIZAÇÕES. AF_09/2020</v>
      </c>
      <c r="D1655" s="94" t="str">
        <f>Cartilha_GLOBAL!D1655</f>
        <v>M2</v>
      </c>
      <c r="E1655" s="105">
        <f>Cartilha_GLOBAL!$E1655</f>
        <v>76.8</v>
      </c>
      <c r="F1655" s="182">
        <f>Cartilha_GLOBAL!$F1655</f>
        <v>94.26</v>
      </c>
      <c r="G1655" s="108"/>
      <c r="H1655" s="107">
        <f t="shared" si="101"/>
        <v>0</v>
      </c>
      <c r="I1655" s="143">
        <f t="shared" si="102"/>
        <v>0</v>
      </c>
      <c r="J1655" s="142"/>
      <c r="K1655" s="183"/>
      <c r="L1655" s="7" t="str">
        <f t="shared" si="103"/>
        <v/>
      </c>
      <c r="M1655" s="7" t="str">
        <f t="shared" si="104"/>
        <v/>
      </c>
      <c r="N1655" s="7" t="str">
        <f>Cartilha_GLOBAL!N1655</f>
        <v/>
      </c>
      <c r="O1655" s="144"/>
      <c r="Q1655" s="151"/>
      <c r="R1655" s="152">
        <v>0</v>
      </c>
      <c r="T1655" s="153">
        <f>IF(Cartilha_GLOBAL!R1655=0,0,IF(Cartilha_GLOBAL!R1655&gt;0,"c","b"))</f>
        <v>0</v>
      </c>
    </row>
    <row r="1656" ht="22.5" hidden="1" spans="1:20">
      <c r="A1656" s="158">
        <f>Cartilha_GLOBAL!A1656</f>
        <v>92538</v>
      </c>
      <c r="B1656" s="94" t="str">
        <f>Cartilha_GLOBAL!B1656</f>
        <v>SINAPI</v>
      </c>
      <c r="C1656" s="104" t="str">
        <f>Cartilha_GLOBAL!C1656</f>
        <v>MONTAGEM E DESMONTAGEM DE FÔRMA DE LAJE MACIÇA, PÉ-DIREITO SIMPLES, EM CHAPA DE MADEIRA COMPENSADA PLASTIFICADA, 18 UTILIZAÇÕES. AF_09/2020</v>
      </c>
      <c r="D1656" s="94" t="str">
        <f>Cartilha_GLOBAL!D1656</f>
        <v>M2</v>
      </c>
      <c r="E1656" s="105">
        <f>Cartilha_GLOBAL!$E1656</f>
        <v>36.42</v>
      </c>
      <c r="F1656" s="182">
        <f>Cartilha_GLOBAL!$F1656</f>
        <v>44.7</v>
      </c>
      <c r="G1656" s="108"/>
      <c r="H1656" s="107">
        <f t="shared" si="101"/>
        <v>0</v>
      </c>
      <c r="I1656" s="143">
        <f t="shared" si="102"/>
        <v>0</v>
      </c>
      <c r="J1656" s="142"/>
      <c r="K1656" s="183"/>
      <c r="L1656" s="7" t="str">
        <f t="shared" si="103"/>
        <v/>
      </c>
      <c r="M1656" s="7" t="str">
        <f t="shared" si="104"/>
        <v/>
      </c>
      <c r="N1656" s="7" t="str">
        <f>Cartilha_GLOBAL!N1656</f>
        <v/>
      </c>
      <c r="O1656" s="144"/>
      <c r="Q1656" s="151"/>
      <c r="R1656" s="152">
        <v>0</v>
      </c>
      <c r="T1656" s="153">
        <f>IF(Cartilha_GLOBAL!R1656=0,0,IF(Cartilha_GLOBAL!R1656&gt;0,"c","b"))</f>
        <v>0</v>
      </c>
    </row>
    <row r="1657" ht="22.5" hidden="1" spans="1:20">
      <c r="A1657" s="158">
        <f>Cartilha_GLOBAL!A1657</f>
        <v>96529</v>
      </c>
      <c r="B1657" s="94" t="str">
        <f>Cartilha_GLOBAL!B1657</f>
        <v>SINAPI</v>
      </c>
      <c r="C1657" s="104" t="str">
        <f>Cartilha_GLOBAL!C1657</f>
        <v>FABRICAÇÃO, MONTAGEM E DESMONTAGEM DE FÔRMA PARA SAPATA, EM MADEIRA SERRADA, E=25 MM, 1 UTILIZAÇÃO. AF_06/2017</v>
      </c>
      <c r="D1657" s="94" t="str">
        <f>Cartilha_GLOBAL!D1657</f>
        <v>M2</v>
      </c>
      <c r="E1657" s="105">
        <f>Cartilha_GLOBAL!$E1657</f>
        <v>409.15</v>
      </c>
      <c r="F1657" s="182">
        <f>Cartilha_GLOBAL!$F1657</f>
        <v>502.19</v>
      </c>
      <c r="G1657" s="108"/>
      <c r="H1657" s="107">
        <f t="shared" si="101"/>
        <v>0</v>
      </c>
      <c r="I1657" s="143">
        <f t="shared" si="102"/>
        <v>0</v>
      </c>
      <c r="J1657" s="142"/>
      <c r="K1657" s="183"/>
      <c r="L1657" s="7" t="str">
        <f t="shared" si="103"/>
        <v/>
      </c>
      <c r="M1657" s="7" t="str">
        <f t="shared" si="104"/>
        <v/>
      </c>
      <c r="N1657" s="7" t="str">
        <f>Cartilha_GLOBAL!N1657</f>
        <v/>
      </c>
      <c r="O1657" s="144"/>
      <c r="Q1657" s="151"/>
      <c r="R1657" s="152">
        <v>0</v>
      </c>
      <c r="T1657" s="153">
        <f>IF(Cartilha_GLOBAL!R1657=0,0,IF(Cartilha_GLOBAL!R1657&gt;0,"c","b"))</f>
        <v>0</v>
      </c>
    </row>
    <row r="1658" ht="22.5" hidden="1" spans="1:20">
      <c r="A1658" s="158">
        <f>Cartilha_GLOBAL!A1658</f>
        <v>103760</v>
      </c>
      <c r="B1658" s="94" t="str">
        <f>Cartilha_GLOBAL!B1658</f>
        <v>SINAPI</v>
      </c>
      <c r="C1658" s="104" t="str">
        <f>Cartilha_GLOBAL!C1658</f>
        <v>MONTAGEM E DESMONTAGEM DE FÔRMA DE LAJE MACIÇA, PÉ-DIREITO SIMPLES, EM CHAPA DE MADEIRA COMPENSADA RESINADA E CIMBRAMENTO DE MADEIRA, 2 UTILIZAÇÕES. AF_03/2022</v>
      </c>
      <c r="D1658" s="94" t="str">
        <f>Cartilha_GLOBAL!D1658</f>
        <v>M2</v>
      </c>
      <c r="E1658" s="105">
        <f>Cartilha_GLOBAL!$E1658</f>
        <v>131.35</v>
      </c>
      <c r="F1658" s="182">
        <f>Cartilha_GLOBAL!$F1658</f>
        <v>161.22</v>
      </c>
      <c r="G1658" s="108"/>
      <c r="H1658" s="107">
        <f t="shared" si="101"/>
        <v>0</v>
      </c>
      <c r="I1658" s="143">
        <f t="shared" si="102"/>
        <v>0</v>
      </c>
      <c r="J1658" s="142"/>
      <c r="K1658" s="183"/>
      <c r="L1658" s="7" t="str">
        <f t="shared" si="103"/>
        <v/>
      </c>
      <c r="M1658" s="7" t="str">
        <f t="shared" si="104"/>
        <v/>
      </c>
      <c r="N1658" s="7" t="str">
        <f>Cartilha_GLOBAL!N1658</f>
        <v/>
      </c>
      <c r="O1658" s="144"/>
      <c r="Q1658" s="151"/>
      <c r="R1658" s="152">
        <v>0</v>
      </c>
      <c r="T1658" s="153">
        <f>IF(Cartilha_GLOBAL!R1658=0,0,IF(Cartilha_GLOBAL!R1658&gt;0,"c","b"))</f>
        <v>0</v>
      </c>
    </row>
    <row r="1659" ht="22.5" hidden="1" spans="1:20">
      <c r="A1659" s="158">
        <f>Cartilha_GLOBAL!A1659</f>
        <v>103761</v>
      </c>
      <c r="B1659" s="94" t="str">
        <f>Cartilha_GLOBAL!B1659</f>
        <v>SINAPI</v>
      </c>
      <c r="C1659" s="104" t="str">
        <f>Cartilha_GLOBAL!C1659</f>
        <v>MONTAGEM E DESMONTAGEM DE FÔRMA DE LAJE MACIÇA, PÉ-DIREITO SIMPLES, EM CHAPA DE MADEIRA COMPENSADA RESINADA E CIMBRAMENTO DE MADEIRA, 4 UTILIZAÇÕES. AF_03/2022</v>
      </c>
      <c r="D1659" s="94" t="str">
        <f>Cartilha_GLOBAL!D1659</f>
        <v>M2</v>
      </c>
      <c r="E1659" s="105">
        <f>Cartilha_GLOBAL!$E1659</f>
        <v>87.66</v>
      </c>
      <c r="F1659" s="182">
        <f>Cartilha_GLOBAL!$F1659</f>
        <v>107.59</v>
      </c>
      <c r="G1659" s="108"/>
      <c r="H1659" s="107">
        <f t="shared" si="101"/>
        <v>0</v>
      </c>
      <c r="I1659" s="143">
        <f t="shared" si="102"/>
        <v>0</v>
      </c>
      <c r="J1659" s="142"/>
      <c r="K1659" s="183"/>
      <c r="L1659" s="7" t="str">
        <f t="shared" si="103"/>
        <v/>
      </c>
      <c r="M1659" s="7" t="str">
        <f t="shared" si="104"/>
        <v/>
      </c>
      <c r="N1659" s="7" t="str">
        <f>Cartilha_GLOBAL!N1659</f>
        <v/>
      </c>
      <c r="O1659" s="144"/>
      <c r="Q1659" s="151"/>
      <c r="R1659" s="152">
        <v>0</v>
      </c>
      <c r="T1659" s="153">
        <f>IF(Cartilha_GLOBAL!R1659=0,0,IF(Cartilha_GLOBAL!R1659&gt;0,"c","b"))</f>
        <v>0</v>
      </c>
    </row>
    <row r="1660" ht="22.5" hidden="1" spans="1:20">
      <c r="A1660" s="158">
        <f>Cartilha_GLOBAL!A1660</f>
        <v>103762</v>
      </c>
      <c r="B1660" s="94" t="str">
        <f>Cartilha_GLOBAL!B1660</f>
        <v>SINAPI</v>
      </c>
      <c r="C1660" s="104" t="str">
        <f>Cartilha_GLOBAL!C1660</f>
        <v>MONTAGEM E DESMONTAGEM DE FÔRMA DE LAJE MACIÇA, PÉ-DIREITO SIMPLES, EM CHAPA DE MADEIRA COMPENSADA RESINADA E CIMBRAMENTO DE MADEIRA, 6 UTILIZAÇÕES. AF_03/2022</v>
      </c>
      <c r="D1660" s="94" t="str">
        <f>Cartilha_GLOBAL!D1660</f>
        <v>M2</v>
      </c>
      <c r="E1660" s="105">
        <f>Cartilha_GLOBAL!$E1660</f>
        <v>75.15</v>
      </c>
      <c r="F1660" s="182">
        <f>Cartilha_GLOBAL!$F1660</f>
        <v>92.24</v>
      </c>
      <c r="G1660" s="108"/>
      <c r="H1660" s="107">
        <f t="shared" si="101"/>
        <v>0</v>
      </c>
      <c r="I1660" s="143">
        <f t="shared" si="102"/>
        <v>0</v>
      </c>
      <c r="J1660" s="142"/>
      <c r="K1660" s="183"/>
      <c r="L1660" s="7" t="str">
        <f t="shared" si="103"/>
        <v/>
      </c>
      <c r="M1660" s="7" t="str">
        <f t="shared" si="104"/>
        <v/>
      </c>
      <c r="N1660" s="7" t="str">
        <f>Cartilha_GLOBAL!N1660</f>
        <v/>
      </c>
      <c r="O1660" s="144"/>
      <c r="Q1660" s="151"/>
      <c r="R1660" s="152">
        <v>0</v>
      </c>
      <c r="T1660" s="153">
        <f>IF(Cartilha_GLOBAL!R1660=0,0,IF(Cartilha_GLOBAL!R1660&gt;0,"c","b"))</f>
        <v>0</v>
      </c>
    </row>
    <row r="1661" ht="22.5" hidden="1" spans="1:20">
      <c r="A1661" s="158">
        <f>Cartilha_GLOBAL!A1661</f>
        <v>103763</v>
      </c>
      <c r="B1661" s="94" t="str">
        <f>Cartilha_GLOBAL!B1661</f>
        <v>SINAPI</v>
      </c>
      <c r="C1661" s="104" t="str">
        <f>Cartilha_GLOBAL!C1661</f>
        <v>MONTAGEM E DESMONTAGEM DE FÔRMA DE LAJE MACIÇA, PÉ-DIREITO SIMPLES, EM CHAPA DE MADEIRA COMPENSADA RESINADA E CIMBRAMENTO DE MADEIRA, 8 UTILIZAÇÕES. AF_03/2022</v>
      </c>
      <c r="D1661" s="94" t="str">
        <f>Cartilha_GLOBAL!D1661</f>
        <v>M2</v>
      </c>
      <c r="E1661" s="105">
        <f>Cartilha_GLOBAL!$E1661</f>
        <v>66.1</v>
      </c>
      <c r="F1661" s="182">
        <f>Cartilha_GLOBAL!$F1661</f>
        <v>81.13</v>
      </c>
      <c r="G1661" s="108"/>
      <c r="H1661" s="107">
        <f t="shared" si="101"/>
        <v>0</v>
      </c>
      <c r="I1661" s="143">
        <f t="shared" si="102"/>
        <v>0</v>
      </c>
      <c r="J1661" s="142"/>
      <c r="K1661" s="183"/>
      <c r="L1661" s="7" t="str">
        <f t="shared" si="103"/>
        <v/>
      </c>
      <c r="M1661" s="7" t="str">
        <f t="shared" si="104"/>
        <v/>
      </c>
      <c r="N1661" s="7" t="str">
        <f>Cartilha_GLOBAL!N1661</f>
        <v/>
      </c>
      <c r="O1661" s="144"/>
      <c r="Q1661" s="151"/>
      <c r="R1661" s="152">
        <v>0</v>
      </c>
      <c r="T1661" s="153">
        <f>IF(Cartilha_GLOBAL!R1661=0,0,IF(Cartilha_GLOBAL!R1661&gt;0,"c","b"))</f>
        <v>0</v>
      </c>
    </row>
    <row r="1662" ht="22.5" hidden="1" spans="1:20">
      <c r="A1662" s="158">
        <f>Cartilha_GLOBAL!A1662</f>
        <v>96530</v>
      </c>
      <c r="B1662" s="94" t="str">
        <f>Cartilha_GLOBAL!B1662</f>
        <v>SINAPI</v>
      </c>
      <c r="C1662" s="104" t="str">
        <f>Cartilha_GLOBAL!C1662</f>
        <v>FABRICAÇÃO, MONTAGEM E DESMONTAGEM DE FÔRMA PARA VIGA BALDRAME, EM MADEIRA SERRADA, E=25 MM, 1 UTILIZAÇÃO. AF_06/2017</v>
      </c>
      <c r="D1662" s="94" t="str">
        <f>Cartilha_GLOBAL!D1662</f>
        <v>M2</v>
      </c>
      <c r="E1662" s="105">
        <f>Cartilha_GLOBAL!$E1662</f>
        <v>227.11</v>
      </c>
      <c r="F1662" s="182">
        <f>Cartilha_GLOBAL!$F1662</f>
        <v>278.75</v>
      </c>
      <c r="G1662" s="108"/>
      <c r="H1662" s="107">
        <f t="shared" si="101"/>
        <v>0</v>
      </c>
      <c r="I1662" s="143">
        <f t="shared" si="102"/>
        <v>0</v>
      </c>
      <c r="J1662" s="142"/>
      <c r="K1662" s="183"/>
      <c r="L1662" s="7" t="str">
        <f t="shared" si="103"/>
        <v/>
      </c>
      <c r="M1662" s="7" t="str">
        <f t="shared" si="104"/>
        <v/>
      </c>
      <c r="N1662" s="7" t="str">
        <f>Cartilha_GLOBAL!N1662</f>
        <v/>
      </c>
      <c r="O1662" s="144"/>
      <c r="Q1662" s="151"/>
      <c r="R1662" s="152">
        <v>0</v>
      </c>
      <c r="T1662" s="153">
        <f>IF(Cartilha_GLOBAL!R1662=0,0,IF(Cartilha_GLOBAL!R1662&gt;0,"c","b"))</f>
        <v>0</v>
      </c>
    </row>
    <row r="1663" ht="22.5" hidden="1" spans="1:20">
      <c r="A1663" s="158">
        <f>Cartilha_GLOBAL!A1663</f>
        <v>96531</v>
      </c>
      <c r="B1663" s="94" t="str">
        <f>Cartilha_GLOBAL!B1663</f>
        <v>SINAPI</v>
      </c>
      <c r="C1663" s="104" t="str">
        <f>Cartilha_GLOBAL!C1663</f>
        <v>FABRICAÇÃO, MONTAGEM E DESMONTAGEM DE FÔRMA PARA BLOCO DE COROAMENTO, EM MADEIRA SERRADA, E=25 MM, 2 UTILIZAÇÕES. AF_06/2017</v>
      </c>
      <c r="D1663" s="94" t="str">
        <f>Cartilha_GLOBAL!D1663</f>
        <v>M2</v>
      </c>
      <c r="E1663" s="105">
        <f>Cartilha_GLOBAL!$E1663</f>
        <v>156.53</v>
      </c>
      <c r="F1663" s="182">
        <f>Cartilha_GLOBAL!$F1663</f>
        <v>192.12</v>
      </c>
      <c r="G1663" s="108"/>
      <c r="H1663" s="107">
        <f t="shared" si="101"/>
        <v>0</v>
      </c>
      <c r="I1663" s="143">
        <f t="shared" si="102"/>
        <v>0</v>
      </c>
      <c r="J1663" s="142"/>
      <c r="K1663" s="183"/>
      <c r="L1663" s="7" t="str">
        <f t="shared" si="103"/>
        <v/>
      </c>
      <c r="M1663" s="7" t="str">
        <f t="shared" si="104"/>
        <v/>
      </c>
      <c r="N1663" s="7" t="str">
        <f>Cartilha_GLOBAL!N1663</f>
        <v/>
      </c>
      <c r="O1663" s="144"/>
      <c r="Q1663" s="151"/>
      <c r="R1663" s="152">
        <v>0</v>
      </c>
      <c r="T1663" s="153">
        <f>IF(Cartilha_GLOBAL!R1663=0,0,IF(Cartilha_GLOBAL!R1663&gt;0,"c","b"))</f>
        <v>0</v>
      </c>
    </row>
    <row r="1664" ht="22.5" hidden="1" spans="1:20">
      <c r="A1664" s="158">
        <f>Cartilha_GLOBAL!A1664</f>
        <v>96532</v>
      </c>
      <c r="B1664" s="94" t="str">
        <f>Cartilha_GLOBAL!B1664</f>
        <v>SINAPI</v>
      </c>
      <c r="C1664" s="104" t="str">
        <f>Cartilha_GLOBAL!C1664</f>
        <v>FABRICAÇÃO, MONTAGEM E DESMONTAGEM DE FÔRMA PARA SAPATA, EM MADEIRA SERRADA, E=25 MM, 2 UTILIZAÇÕES. AF_06/2017</v>
      </c>
      <c r="D1664" s="94" t="str">
        <f>Cartilha_GLOBAL!D1664</f>
        <v>M2</v>
      </c>
      <c r="E1664" s="105">
        <f>Cartilha_GLOBAL!$E1664</f>
        <v>258.67</v>
      </c>
      <c r="F1664" s="182">
        <f>Cartilha_GLOBAL!$F1664</f>
        <v>317.49</v>
      </c>
      <c r="G1664" s="108"/>
      <c r="H1664" s="107">
        <f t="shared" si="101"/>
        <v>0</v>
      </c>
      <c r="I1664" s="143">
        <f t="shared" si="102"/>
        <v>0</v>
      </c>
      <c r="J1664" s="142"/>
      <c r="K1664" s="183"/>
      <c r="L1664" s="7" t="str">
        <f t="shared" si="103"/>
        <v/>
      </c>
      <c r="M1664" s="7" t="str">
        <f t="shared" si="104"/>
        <v/>
      </c>
      <c r="N1664" s="7" t="str">
        <f>Cartilha_GLOBAL!N1664</f>
        <v/>
      </c>
      <c r="O1664" s="144"/>
      <c r="Q1664" s="151"/>
      <c r="R1664" s="152">
        <v>0</v>
      </c>
      <c r="T1664" s="153">
        <f>IF(Cartilha_GLOBAL!R1664=0,0,IF(Cartilha_GLOBAL!R1664&gt;0,"c","b"))</f>
        <v>0</v>
      </c>
    </row>
    <row r="1665" ht="22.5" hidden="1" spans="1:20">
      <c r="A1665" s="158">
        <f>Cartilha_GLOBAL!A1665</f>
        <v>96533</v>
      </c>
      <c r="B1665" s="94" t="str">
        <f>Cartilha_GLOBAL!B1665</f>
        <v>SINAPI</v>
      </c>
      <c r="C1665" s="104" t="str">
        <f>Cartilha_GLOBAL!C1665</f>
        <v>FABRICAÇÃO, MONTAGEM E DESMONTAGEM DE FÔRMA PARA VIGA BALDRAME, EM MADEIRA SERRADA, E=25 MM, 2 UTILIZAÇÕES. AF_06/2017</v>
      </c>
      <c r="D1665" s="94" t="str">
        <f>Cartilha_GLOBAL!D1665</f>
        <v>M2</v>
      </c>
      <c r="E1665" s="105">
        <f>Cartilha_GLOBAL!$E1665</f>
        <v>139.31</v>
      </c>
      <c r="F1665" s="182">
        <f>Cartilha_GLOBAL!$F1665</f>
        <v>170.99</v>
      </c>
      <c r="G1665" s="108"/>
      <c r="H1665" s="107">
        <f t="shared" si="101"/>
        <v>0</v>
      </c>
      <c r="I1665" s="143">
        <f t="shared" si="102"/>
        <v>0</v>
      </c>
      <c r="J1665" s="142"/>
      <c r="K1665" s="183"/>
      <c r="L1665" s="7" t="str">
        <f t="shared" si="103"/>
        <v/>
      </c>
      <c r="M1665" s="7" t="str">
        <f t="shared" si="104"/>
        <v/>
      </c>
      <c r="N1665" s="7" t="str">
        <f>Cartilha_GLOBAL!N1665</f>
        <v/>
      </c>
      <c r="O1665" s="144"/>
      <c r="Q1665" s="151"/>
      <c r="R1665" s="152">
        <v>0</v>
      </c>
      <c r="T1665" s="153">
        <f>IF(Cartilha_GLOBAL!R1665=0,0,IF(Cartilha_GLOBAL!R1665&gt;0,"c","b"))</f>
        <v>0</v>
      </c>
    </row>
    <row r="1666" ht="22.5" hidden="1" spans="1:20">
      <c r="A1666" s="158">
        <f>Cartilha_GLOBAL!A1666</f>
        <v>96534</v>
      </c>
      <c r="B1666" s="94" t="str">
        <f>Cartilha_GLOBAL!B1666</f>
        <v>SINAPI</v>
      </c>
      <c r="C1666" s="104" t="str">
        <f>Cartilha_GLOBAL!C1666</f>
        <v>FABRICAÇÃO, MONTAGEM E DESMONTAGEM DE FÔRMA PARA BLOCO DE COROAMENTO, EM MADEIRA SERRADA, E=25 MM, 4 UTILIZAÇÕES. AF_06/2017</v>
      </c>
      <c r="D1666" s="94" t="str">
        <f>Cartilha_GLOBAL!D1666</f>
        <v>M2</v>
      </c>
      <c r="E1666" s="105">
        <f>Cartilha_GLOBAL!$E1666</f>
        <v>108.17</v>
      </c>
      <c r="F1666" s="182">
        <f>Cartilha_GLOBAL!$F1666</f>
        <v>132.77</v>
      </c>
      <c r="G1666" s="108"/>
      <c r="H1666" s="107">
        <f t="shared" si="101"/>
        <v>0</v>
      </c>
      <c r="I1666" s="143">
        <f t="shared" si="102"/>
        <v>0</v>
      </c>
      <c r="J1666" s="142"/>
      <c r="K1666" s="183"/>
      <c r="L1666" s="7" t="str">
        <f t="shared" si="103"/>
        <v/>
      </c>
      <c r="M1666" s="7" t="str">
        <f t="shared" si="104"/>
        <v/>
      </c>
      <c r="N1666" s="7" t="str">
        <f>Cartilha_GLOBAL!N1666</f>
        <v/>
      </c>
      <c r="O1666" s="144"/>
      <c r="Q1666" s="151"/>
      <c r="R1666" s="152">
        <v>0</v>
      </c>
      <c r="T1666" s="153">
        <f>IF(Cartilha_GLOBAL!R1666=0,0,IF(Cartilha_GLOBAL!R1666&gt;0,"c","b"))</f>
        <v>0</v>
      </c>
    </row>
    <row r="1667" ht="22.5" hidden="1" spans="1:20">
      <c r="A1667" s="158">
        <f>Cartilha_GLOBAL!A1667</f>
        <v>96535</v>
      </c>
      <c r="B1667" s="94" t="str">
        <f>Cartilha_GLOBAL!B1667</f>
        <v>SINAPI</v>
      </c>
      <c r="C1667" s="104" t="str">
        <f>Cartilha_GLOBAL!C1667</f>
        <v>FABRICAÇÃO, MONTAGEM E DESMONTAGEM DE FÔRMA PARA SAPATA, EM MADEIRA SERRADA, E=25 MM, 4 UTILIZAÇÕES. AF_06/2017</v>
      </c>
      <c r="D1667" s="94" t="str">
        <f>Cartilha_GLOBAL!D1667</f>
        <v>M2</v>
      </c>
      <c r="E1667" s="105">
        <f>Cartilha_GLOBAL!$E1667</f>
        <v>180.32</v>
      </c>
      <c r="F1667" s="182">
        <f>Cartilha_GLOBAL!$F1667</f>
        <v>221.32</v>
      </c>
      <c r="G1667" s="108"/>
      <c r="H1667" s="107">
        <f t="shared" si="101"/>
        <v>0</v>
      </c>
      <c r="I1667" s="143">
        <f t="shared" si="102"/>
        <v>0</v>
      </c>
      <c r="J1667" s="142"/>
      <c r="K1667" s="183"/>
      <c r="L1667" s="7" t="str">
        <f t="shared" si="103"/>
        <v/>
      </c>
      <c r="M1667" s="7" t="str">
        <f t="shared" si="104"/>
        <v/>
      </c>
      <c r="N1667" s="7" t="str">
        <f>Cartilha_GLOBAL!N1667</f>
        <v/>
      </c>
      <c r="O1667" s="144"/>
      <c r="Q1667" s="151"/>
      <c r="R1667" s="152">
        <v>0</v>
      </c>
      <c r="T1667" s="153">
        <f>IF(Cartilha_GLOBAL!R1667=0,0,IF(Cartilha_GLOBAL!R1667&gt;0,"c","b"))</f>
        <v>0</v>
      </c>
    </row>
    <row r="1668" ht="22.5" hidden="1" spans="1:20">
      <c r="A1668" s="158">
        <f>Cartilha_GLOBAL!A1668</f>
        <v>96536</v>
      </c>
      <c r="B1668" s="94" t="str">
        <f>Cartilha_GLOBAL!B1668</f>
        <v>SINAPI</v>
      </c>
      <c r="C1668" s="104" t="str">
        <f>Cartilha_GLOBAL!C1668</f>
        <v>FABRICAÇÃO, MONTAGEM E DESMONTAGEM DE FÔRMA PARA VIGA BALDRAME, EM MADEIRA SERRADA, E=25 MM, 4 UTILIZAÇÕES. AF_06/2017</v>
      </c>
      <c r="D1668" s="94" t="str">
        <f>Cartilha_GLOBAL!D1668</f>
        <v>M2</v>
      </c>
      <c r="E1668" s="105">
        <f>Cartilha_GLOBAL!$E1668</f>
        <v>93.62</v>
      </c>
      <c r="F1668" s="182">
        <f>Cartilha_GLOBAL!$F1668</f>
        <v>114.91</v>
      </c>
      <c r="G1668" s="108"/>
      <c r="H1668" s="107">
        <f t="shared" si="101"/>
        <v>0</v>
      </c>
      <c r="I1668" s="143">
        <f t="shared" si="102"/>
        <v>0</v>
      </c>
      <c r="J1668" s="142"/>
      <c r="K1668" s="183"/>
      <c r="L1668" s="7" t="str">
        <f t="shared" si="103"/>
        <v/>
      </c>
      <c r="M1668" s="7" t="str">
        <f t="shared" si="104"/>
        <v/>
      </c>
      <c r="N1668" s="7" t="str">
        <f>Cartilha_GLOBAL!N1668</f>
        <v/>
      </c>
      <c r="O1668" s="144"/>
      <c r="Q1668" s="151"/>
      <c r="R1668" s="152">
        <v>0</v>
      </c>
      <c r="T1668" s="153">
        <f>IF(Cartilha_GLOBAL!R1668=0,0,IF(Cartilha_GLOBAL!R1668&gt;0,"c","b"))</f>
        <v>0</v>
      </c>
    </row>
    <row r="1669" ht="22.5" hidden="1" spans="1:20">
      <c r="A1669" s="158">
        <f>Cartilha_GLOBAL!A1669</f>
        <v>96537</v>
      </c>
      <c r="B1669" s="94" t="str">
        <f>Cartilha_GLOBAL!B1669</f>
        <v>SINAPI</v>
      </c>
      <c r="C1669" s="104" t="str">
        <f>Cartilha_GLOBAL!C1669</f>
        <v>FABRICAÇÃO, MONTAGEM E DESMONTAGEM DE FÔRMA PARA BLOCO DE COROAMENTO, EM CHAPA DE MADEIRA COMPENSADA RESINADA, E=17 MM, 2 UTILIZAÇÕES. AF_06/2017</v>
      </c>
      <c r="D1669" s="94" t="str">
        <f>Cartilha_GLOBAL!D1669</f>
        <v>M2</v>
      </c>
      <c r="E1669" s="105">
        <f>Cartilha_GLOBAL!$E1669</f>
        <v>213.65</v>
      </c>
      <c r="F1669" s="182">
        <f>Cartilha_GLOBAL!$F1669</f>
        <v>262.23</v>
      </c>
      <c r="G1669" s="108"/>
      <c r="H1669" s="107">
        <f t="shared" si="101"/>
        <v>0</v>
      </c>
      <c r="I1669" s="143">
        <f t="shared" si="102"/>
        <v>0</v>
      </c>
      <c r="J1669" s="142"/>
      <c r="K1669" s="183"/>
      <c r="L1669" s="7" t="str">
        <f t="shared" si="103"/>
        <v/>
      </c>
      <c r="M1669" s="7" t="str">
        <f t="shared" si="104"/>
        <v/>
      </c>
      <c r="N1669" s="7" t="str">
        <f>Cartilha_GLOBAL!N1669</f>
        <v/>
      </c>
      <c r="O1669" s="144"/>
      <c r="Q1669" s="151"/>
      <c r="R1669" s="152">
        <v>0</v>
      </c>
      <c r="T1669" s="153">
        <f>IF(Cartilha_GLOBAL!R1669=0,0,IF(Cartilha_GLOBAL!R1669&gt;0,"c","b"))</f>
        <v>0</v>
      </c>
    </row>
    <row r="1670" ht="22.5" hidden="1" spans="1:20">
      <c r="A1670" s="158">
        <f>Cartilha_GLOBAL!A1670</f>
        <v>96538</v>
      </c>
      <c r="B1670" s="94" t="str">
        <f>Cartilha_GLOBAL!B1670</f>
        <v>SINAPI</v>
      </c>
      <c r="C1670" s="104" t="str">
        <f>Cartilha_GLOBAL!C1670</f>
        <v>FABRICAÇÃO, MONTAGEM E DESMONTAGEM DE FÔRMA PARA SAPATA, EM CHAPA DE MADEIRA COMPENSADA RESINADA, E=17 MM, 2 UTILIZAÇÕES. AF_06/2017</v>
      </c>
      <c r="D1670" s="94" t="str">
        <f>Cartilha_GLOBAL!D1670</f>
        <v>M2</v>
      </c>
      <c r="E1670" s="105">
        <f>Cartilha_GLOBAL!$E1670</f>
        <v>295</v>
      </c>
      <c r="F1670" s="182">
        <f>Cartilha_GLOBAL!$F1670</f>
        <v>362.08</v>
      </c>
      <c r="G1670" s="108"/>
      <c r="H1670" s="107">
        <f t="shared" si="101"/>
        <v>0</v>
      </c>
      <c r="I1670" s="143">
        <f t="shared" si="102"/>
        <v>0</v>
      </c>
      <c r="J1670" s="142"/>
      <c r="K1670" s="183"/>
      <c r="L1670" s="7" t="str">
        <f t="shared" si="103"/>
        <v/>
      </c>
      <c r="M1670" s="7" t="str">
        <f t="shared" si="104"/>
        <v/>
      </c>
      <c r="N1670" s="7" t="str">
        <f>Cartilha_GLOBAL!N1670</f>
        <v/>
      </c>
      <c r="O1670" s="144"/>
      <c r="Q1670" s="151"/>
      <c r="R1670" s="152">
        <v>0</v>
      </c>
      <c r="T1670" s="153">
        <f>IF(Cartilha_GLOBAL!R1670=0,0,IF(Cartilha_GLOBAL!R1670&gt;0,"c","b"))</f>
        <v>0</v>
      </c>
    </row>
    <row r="1671" ht="22.5" hidden="1" spans="1:20">
      <c r="A1671" s="158">
        <f>Cartilha_GLOBAL!A1671</f>
        <v>96539</v>
      </c>
      <c r="B1671" s="94" t="str">
        <f>Cartilha_GLOBAL!B1671</f>
        <v>SINAPI</v>
      </c>
      <c r="C1671" s="104" t="str">
        <f>Cartilha_GLOBAL!C1671</f>
        <v>FABRICAÇÃO, MONTAGEM E DESMONTAGEM DE FÔRMA PARA VIGA BALDRAME, EM CHAPA DE MADEIRA COMPENSADA RESINADA, E=17 MM, 2 UTILIZAÇÕES. AF_06/2017</v>
      </c>
      <c r="D1671" s="94" t="str">
        <f>Cartilha_GLOBAL!D1671</f>
        <v>M2</v>
      </c>
      <c r="E1671" s="105">
        <f>Cartilha_GLOBAL!$E1671</f>
        <v>133.05</v>
      </c>
      <c r="F1671" s="182">
        <f>Cartilha_GLOBAL!$F1671</f>
        <v>163.31</v>
      </c>
      <c r="G1671" s="108"/>
      <c r="H1671" s="107">
        <f t="shared" si="101"/>
        <v>0</v>
      </c>
      <c r="I1671" s="143">
        <f t="shared" si="102"/>
        <v>0</v>
      </c>
      <c r="J1671" s="142"/>
      <c r="K1671" s="183"/>
      <c r="L1671" s="7" t="str">
        <f t="shared" si="103"/>
        <v/>
      </c>
      <c r="M1671" s="7" t="str">
        <f t="shared" si="104"/>
        <v/>
      </c>
      <c r="N1671" s="7" t="str">
        <f>Cartilha_GLOBAL!N1671</f>
        <v/>
      </c>
      <c r="O1671" s="144"/>
      <c r="Q1671" s="151"/>
      <c r="R1671" s="152">
        <v>0</v>
      </c>
      <c r="T1671" s="153">
        <f>IF(Cartilha_GLOBAL!R1671=0,0,IF(Cartilha_GLOBAL!R1671&gt;0,"c","b"))</f>
        <v>0</v>
      </c>
    </row>
    <row r="1672" ht="22.5" hidden="1" spans="1:20">
      <c r="A1672" s="158">
        <f>Cartilha_GLOBAL!A1672</f>
        <v>96540</v>
      </c>
      <c r="B1672" s="94" t="str">
        <f>Cartilha_GLOBAL!B1672</f>
        <v>SINAPI</v>
      </c>
      <c r="C1672" s="104" t="str">
        <f>Cartilha_GLOBAL!C1672</f>
        <v>FABRICAÇÃO, MONTAGEM E DESMONTAGEM DE FÔRMA PARA BLOCO DE COROAMENTO, EM CHAPA DE MADEIRA COMPENSADA RESINADA, E=17 MM, 4 UTILIZAÇÕES. AF_06/2017</v>
      </c>
      <c r="D1672" s="94" t="str">
        <f>Cartilha_GLOBAL!D1672</f>
        <v>M2</v>
      </c>
      <c r="E1672" s="105">
        <f>Cartilha_GLOBAL!$E1672</f>
        <v>150.69</v>
      </c>
      <c r="F1672" s="182">
        <f>Cartilha_GLOBAL!$F1672</f>
        <v>184.96</v>
      </c>
      <c r="G1672" s="108"/>
      <c r="H1672" s="107">
        <f t="shared" si="101"/>
        <v>0</v>
      </c>
      <c r="I1672" s="143">
        <f t="shared" si="102"/>
        <v>0</v>
      </c>
      <c r="J1672" s="142"/>
      <c r="K1672" s="183"/>
      <c r="L1672" s="7" t="str">
        <f t="shared" si="103"/>
        <v/>
      </c>
      <c r="M1672" s="7" t="str">
        <f t="shared" si="104"/>
        <v/>
      </c>
      <c r="N1672" s="7" t="str">
        <f>Cartilha_GLOBAL!N1672</f>
        <v/>
      </c>
      <c r="O1672" s="144"/>
      <c r="Q1672" s="151"/>
      <c r="R1672" s="152">
        <v>0</v>
      </c>
      <c r="T1672" s="153">
        <f>IF(Cartilha_GLOBAL!R1672=0,0,IF(Cartilha_GLOBAL!R1672&gt;0,"c","b"))</f>
        <v>0</v>
      </c>
    </row>
    <row r="1673" ht="22.5" hidden="1" spans="1:20">
      <c r="A1673" s="158">
        <f>Cartilha_GLOBAL!A1673</f>
        <v>96541</v>
      </c>
      <c r="B1673" s="94" t="str">
        <f>Cartilha_GLOBAL!B1673</f>
        <v>SINAPI</v>
      </c>
      <c r="C1673" s="104" t="str">
        <f>Cartilha_GLOBAL!C1673</f>
        <v>FABRICAÇÃO, MONTAGEM E DESMONTAGEM DE FÔRMA PARA SAPATA, EM CHAPA DE MADEIRA COMPENSADA RESINADA, E=17 MM, 4 UTILIZAÇÕES. AF_06/2017</v>
      </c>
      <c r="D1673" s="94" t="str">
        <f>Cartilha_GLOBAL!D1673</f>
        <v>M2</v>
      </c>
      <c r="E1673" s="105">
        <f>Cartilha_GLOBAL!$E1673</f>
        <v>212.99</v>
      </c>
      <c r="F1673" s="182">
        <f>Cartilha_GLOBAL!$F1673</f>
        <v>261.42</v>
      </c>
      <c r="G1673" s="108"/>
      <c r="H1673" s="107">
        <f t="shared" si="101"/>
        <v>0</v>
      </c>
      <c r="I1673" s="143">
        <f t="shared" si="102"/>
        <v>0</v>
      </c>
      <c r="J1673" s="142"/>
      <c r="K1673" s="183"/>
      <c r="L1673" s="7" t="str">
        <f t="shared" si="103"/>
        <v/>
      </c>
      <c r="M1673" s="7" t="str">
        <f t="shared" si="104"/>
        <v/>
      </c>
      <c r="N1673" s="7" t="str">
        <f>Cartilha_GLOBAL!N1673</f>
        <v/>
      </c>
      <c r="O1673" s="144"/>
      <c r="Q1673" s="151"/>
      <c r="R1673" s="152">
        <v>0</v>
      </c>
      <c r="T1673" s="153">
        <f>IF(Cartilha_GLOBAL!R1673=0,0,IF(Cartilha_GLOBAL!R1673&gt;0,"c","b"))</f>
        <v>0</v>
      </c>
    </row>
    <row r="1674" ht="22.5" hidden="1" spans="1:20">
      <c r="A1674" s="158">
        <f>Cartilha_GLOBAL!A1674</f>
        <v>96542</v>
      </c>
      <c r="B1674" s="94" t="str">
        <f>Cartilha_GLOBAL!B1674</f>
        <v>SINAPI</v>
      </c>
      <c r="C1674" s="104" t="str">
        <f>Cartilha_GLOBAL!C1674</f>
        <v>FABRICAÇÃO, MONTAGEM E DESMONTAGEM DE FÔRMA PARA VIGA BALDRAME, EM CHAPA DE MADEIRA COMPENSADA RESINADA, E=17 MM, 4 UTILIZAÇÕES. AF_06/2017</v>
      </c>
      <c r="D1674" s="94" t="str">
        <f>Cartilha_GLOBAL!D1674</f>
        <v>M2</v>
      </c>
      <c r="E1674" s="105">
        <f>Cartilha_GLOBAL!$E1674</f>
        <v>102.39</v>
      </c>
      <c r="F1674" s="182">
        <f>Cartilha_GLOBAL!$F1674</f>
        <v>125.67</v>
      </c>
      <c r="G1674" s="108"/>
      <c r="H1674" s="107">
        <f t="shared" si="101"/>
        <v>0</v>
      </c>
      <c r="I1674" s="143">
        <f t="shared" si="102"/>
        <v>0</v>
      </c>
      <c r="J1674" s="142"/>
      <c r="K1674" s="183"/>
      <c r="L1674" s="7" t="str">
        <f t="shared" si="103"/>
        <v/>
      </c>
      <c r="M1674" s="7" t="str">
        <f t="shared" si="104"/>
        <v/>
      </c>
      <c r="N1674" s="7" t="str">
        <f>Cartilha_GLOBAL!N1674</f>
        <v/>
      </c>
      <c r="O1674" s="144"/>
      <c r="Q1674" s="151"/>
      <c r="R1674" s="152">
        <v>0</v>
      </c>
      <c r="T1674" s="153">
        <f>IF(Cartilha_GLOBAL!R1674=0,0,IF(Cartilha_GLOBAL!R1674&gt;0,"c","b"))</f>
        <v>0</v>
      </c>
    </row>
    <row r="1675" ht="22.5" hidden="1" spans="1:20">
      <c r="A1675" s="158">
        <f>Cartilha_GLOBAL!A1675</f>
        <v>92263</v>
      </c>
      <c r="B1675" s="94" t="str">
        <f>Cartilha_GLOBAL!B1675</f>
        <v>SINAPI</v>
      </c>
      <c r="C1675" s="104" t="str">
        <f>Cartilha_GLOBAL!C1675</f>
        <v>FABRICAÇÃO DE FÔRMA PARA PILARES E ESTRUTURAS SIMILARES, EM CHAPA DE MADEIRA COMPENSADA RESINADA, E = 17 MM. AF_09/2020</v>
      </c>
      <c r="D1675" s="94" t="str">
        <f>Cartilha_GLOBAL!D1675</f>
        <v>M2</v>
      </c>
      <c r="E1675" s="105">
        <f>Cartilha_GLOBAL!$E1675</f>
        <v>159.63</v>
      </c>
      <c r="F1675" s="182">
        <f>Cartilha_GLOBAL!$F1675</f>
        <v>195.93</v>
      </c>
      <c r="G1675" s="108"/>
      <c r="H1675" s="107">
        <f t="shared" si="101"/>
        <v>0</v>
      </c>
      <c r="I1675" s="143">
        <f t="shared" si="102"/>
        <v>0</v>
      </c>
      <c r="J1675" s="142"/>
      <c r="K1675" s="183"/>
      <c r="L1675" s="7" t="str">
        <f t="shared" si="103"/>
        <v/>
      </c>
      <c r="M1675" s="7" t="str">
        <f t="shared" si="104"/>
        <v/>
      </c>
      <c r="N1675" s="7" t="str">
        <f>Cartilha_GLOBAL!N1675</f>
        <v/>
      </c>
      <c r="O1675" s="144"/>
      <c r="Q1675" s="151"/>
      <c r="R1675" s="152">
        <v>0</v>
      </c>
      <c r="T1675" s="153">
        <f>IF(Cartilha_GLOBAL!R1675=0,0,IF(Cartilha_GLOBAL!R1675&gt;0,"c","b"))</f>
        <v>0</v>
      </c>
    </row>
    <row r="1676" ht="22.5" hidden="1" spans="1:20">
      <c r="A1676" s="158">
        <f>Cartilha_GLOBAL!A1676</f>
        <v>92264</v>
      </c>
      <c r="B1676" s="94" t="str">
        <f>Cartilha_GLOBAL!B1676</f>
        <v>SINAPI</v>
      </c>
      <c r="C1676" s="104" t="str">
        <f>Cartilha_GLOBAL!C1676</f>
        <v>FABRICAÇÃO DE FÔRMA PARA PILARES E ESTRUTURAS SIMILARES, EM CHAPA DE MADEIRA COMPENSADA PLASTIFICADA, E = 18 MM. AF_09/2020</v>
      </c>
      <c r="D1676" s="94" t="str">
        <f>Cartilha_GLOBAL!D1676</f>
        <v>M2</v>
      </c>
      <c r="E1676" s="105">
        <f>Cartilha_GLOBAL!$E1676</f>
        <v>203.52</v>
      </c>
      <c r="F1676" s="182">
        <f>Cartilha_GLOBAL!$F1676</f>
        <v>249.8</v>
      </c>
      <c r="G1676" s="108"/>
      <c r="H1676" s="107">
        <f t="shared" si="101"/>
        <v>0</v>
      </c>
      <c r="I1676" s="143">
        <f t="shared" si="102"/>
        <v>0</v>
      </c>
      <c r="J1676" s="142"/>
      <c r="K1676" s="183"/>
      <c r="L1676" s="7" t="str">
        <f t="shared" si="103"/>
        <v/>
      </c>
      <c r="M1676" s="7" t="str">
        <f t="shared" si="104"/>
        <v/>
      </c>
      <c r="N1676" s="7" t="str">
        <f>Cartilha_GLOBAL!N1676</f>
        <v/>
      </c>
      <c r="O1676" s="144"/>
      <c r="Q1676" s="151"/>
      <c r="R1676" s="152">
        <v>0</v>
      </c>
      <c r="T1676" s="153">
        <f>IF(Cartilha_GLOBAL!R1676=0,0,IF(Cartilha_GLOBAL!R1676&gt;0,"c","b"))</f>
        <v>0</v>
      </c>
    </row>
    <row r="1677" ht="22.5" hidden="1" spans="1:20">
      <c r="A1677" s="158">
        <f>Cartilha_GLOBAL!A1677</f>
        <v>92265</v>
      </c>
      <c r="B1677" s="94" t="str">
        <f>Cartilha_GLOBAL!B1677</f>
        <v>SINAPI</v>
      </c>
      <c r="C1677" s="104" t="str">
        <f>Cartilha_GLOBAL!C1677</f>
        <v>FABRICAÇÃO DE FÔRMA PARA VIGAS, EM CHAPA DE MADEIRA COMPENSADA RESINADA, E = 17 MM. AF_09/2020</v>
      </c>
      <c r="D1677" s="94" t="str">
        <f>Cartilha_GLOBAL!D1677</f>
        <v>M2</v>
      </c>
      <c r="E1677" s="105">
        <f>Cartilha_GLOBAL!$E1677</f>
        <v>118.79</v>
      </c>
      <c r="F1677" s="182">
        <f>Cartilha_GLOBAL!$F1677</f>
        <v>145.8</v>
      </c>
      <c r="G1677" s="108"/>
      <c r="H1677" s="107">
        <f t="shared" si="101"/>
        <v>0</v>
      </c>
      <c r="I1677" s="143">
        <f t="shared" si="102"/>
        <v>0</v>
      </c>
      <c r="J1677" s="142"/>
      <c r="K1677" s="183"/>
      <c r="L1677" s="7" t="str">
        <f t="shared" si="103"/>
        <v/>
      </c>
      <c r="M1677" s="7" t="str">
        <f t="shared" si="104"/>
        <v/>
      </c>
      <c r="N1677" s="7" t="str">
        <f>Cartilha_GLOBAL!N1677</f>
        <v/>
      </c>
      <c r="O1677" s="144"/>
      <c r="Q1677" s="151"/>
      <c r="R1677" s="152">
        <v>0</v>
      </c>
      <c r="T1677" s="153">
        <f>IF(Cartilha_GLOBAL!R1677=0,0,IF(Cartilha_GLOBAL!R1677&gt;0,"c","b"))</f>
        <v>0</v>
      </c>
    </row>
    <row r="1678" ht="22.5" hidden="1" spans="1:20">
      <c r="A1678" s="158">
        <f>Cartilha_GLOBAL!A1678</f>
        <v>92266</v>
      </c>
      <c r="B1678" s="94" t="str">
        <f>Cartilha_GLOBAL!B1678</f>
        <v>SINAPI</v>
      </c>
      <c r="C1678" s="104" t="str">
        <f>Cartilha_GLOBAL!C1678</f>
        <v>FABRICAÇÃO DE FÔRMA PARA VIGAS, EM CHAPA DE MADEIRA COMPENSADA PLASTIFICADA, E = 18 MM. AF_09/2020</v>
      </c>
      <c r="D1678" s="94" t="str">
        <f>Cartilha_GLOBAL!D1678</f>
        <v>M2</v>
      </c>
      <c r="E1678" s="105">
        <f>Cartilha_GLOBAL!$E1678</f>
        <v>156.44</v>
      </c>
      <c r="F1678" s="182">
        <f>Cartilha_GLOBAL!$F1678</f>
        <v>192.01</v>
      </c>
      <c r="G1678" s="108"/>
      <c r="H1678" s="107">
        <f t="shared" si="101"/>
        <v>0</v>
      </c>
      <c r="I1678" s="143">
        <f t="shared" si="102"/>
        <v>0</v>
      </c>
      <c r="J1678" s="142"/>
      <c r="K1678" s="183"/>
      <c r="L1678" s="7" t="str">
        <f t="shared" si="103"/>
        <v/>
      </c>
      <c r="M1678" s="7" t="str">
        <f t="shared" si="104"/>
        <v/>
      </c>
      <c r="N1678" s="7" t="str">
        <f>Cartilha_GLOBAL!N1678</f>
        <v/>
      </c>
      <c r="O1678" s="144"/>
      <c r="Q1678" s="151"/>
      <c r="R1678" s="152">
        <v>0</v>
      </c>
      <c r="T1678" s="153">
        <f>IF(Cartilha_GLOBAL!R1678=0,0,IF(Cartilha_GLOBAL!R1678&gt;0,"c","b"))</f>
        <v>0</v>
      </c>
    </row>
    <row r="1679" ht="22.5" hidden="1" spans="1:20">
      <c r="A1679" s="158">
        <f>Cartilha_GLOBAL!A1679</f>
        <v>92267</v>
      </c>
      <c r="B1679" s="94" t="str">
        <f>Cartilha_GLOBAL!B1679</f>
        <v>SINAPI</v>
      </c>
      <c r="C1679" s="104" t="str">
        <f>Cartilha_GLOBAL!C1679</f>
        <v>FABRICAÇÃO DE FÔRMA PARA LAJES, EM CHAPA DE MADEIRA COMPENSADA RESINADA, E = 17 MM. AF_09/2020</v>
      </c>
      <c r="D1679" s="94" t="str">
        <f>Cartilha_GLOBAL!D1679</f>
        <v>M2</v>
      </c>
      <c r="E1679" s="105">
        <f>Cartilha_GLOBAL!$E1679</f>
        <v>50.88</v>
      </c>
      <c r="F1679" s="182">
        <f>Cartilha_GLOBAL!$F1679</f>
        <v>62.45</v>
      </c>
      <c r="G1679" s="108"/>
      <c r="H1679" s="107">
        <f t="shared" si="101"/>
        <v>0</v>
      </c>
      <c r="I1679" s="143">
        <f t="shared" si="102"/>
        <v>0</v>
      </c>
      <c r="J1679" s="142"/>
      <c r="K1679" s="183"/>
      <c r="L1679" s="7" t="str">
        <f t="shared" si="103"/>
        <v/>
      </c>
      <c r="M1679" s="7" t="str">
        <f t="shared" si="104"/>
        <v/>
      </c>
      <c r="N1679" s="7" t="str">
        <f>Cartilha_GLOBAL!N1679</f>
        <v/>
      </c>
      <c r="O1679" s="144"/>
      <c r="Q1679" s="151"/>
      <c r="R1679" s="152">
        <v>0</v>
      </c>
      <c r="T1679" s="153">
        <f>IF(Cartilha_GLOBAL!R1679=0,0,IF(Cartilha_GLOBAL!R1679&gt;0,"c","b"))</f>
        <v>0</v>
      </c>
    </row>
    <row r="1680" ht="22.5" hidden="1" spans="1:20">
      <c r="A1680" s="158">
        <f>Cartilha_GLOBAL!A1680</f>
        <v>92268</v>
      </c>
      <c r="B1680" s="94" t="str">
        <f>Cartilha_GLOBAL!B1680</f>
        <v>SINAPI</v>
      </c>
      <c r="C1680" s="104" t="str">
        <f>Cartilha_GLOBAL!C1680</f>
        <v>FABRICAÇÃO DE FÔRMA PARA LAJES, EM CHAPA DE MADEIRA COMPENSADA PLASTIFICADA, E = 18 MM. AF_09/2020</v>
      </c>
      <c r="D1680" s="94" t="str">
        <f>Cartilha_GLOBAL!D1680</f>
        <v>M2</v>
      </c>
      <c r="E1680" s="105">
        <f>Cartilha_GLOBAL!$E1680</f>
        <v>85.38</v>
      </c>
      <c r="F1680" s="182">
        <f>Cartilha_GLOBAL!$F1680</f>
        <v>104.8</v>
      </c>
      <c r="G1680" s="108"/>
      <c r="H1680" s="107">
        <f t="shared" si="101"/>
        <v>0</v>
      </c>
      <c r="I1680" s="143">
        <f t="shared" si="102"/>
        <v>0</v>
      </c>
      <c r="J1680" s="142"/>
      <c r="K1680" s="183"/>
      <c r="L1680" s="7" t="str">
        <f t="shared" si="103"/>
        <v/>
      </c>
      <c r="M1680" s="7" t="str">
        <f t="shared" si="104"/>
        <v/>
      </c>
      <c r="N1680" s="7" t="str">
        <f>Cartilha_GLOBAL!N1680</f>
        <v/>
      </c>
      <c r="O1680" s="144"/>
      <c r="Q1680" s="151"/>
      <c r="R1680" s="152">
        <v>0</v>
      </c>
      <c r="T1680" s="153">
        <f>IF(Cartilha_GLOBAL!R1680=0,0,IF(Cartilha_GLOBAL!R1680&gt;0,"c","b"))</f>
        <v>0</v>
      </c>
    </row>
    <row r="1681" ht="22.5" hidden="1" spans="1:20">
      <c r="A1681" s="158">
        <f>Cartilha_GLOBAL!A1681</f>
        <v>92269</v>
      </c>
      <c r="B1681" s="94" t="str">
        <f>Cartilha_GLOBAL!B1681</f>
        <v>SINAPI</v>
      </c>
      <c r="C1681" s="104" t="str">
        <f>Cartilha_GLOBAL!C1681</f>
        <v>FABRICAÇÃO DE FÔRMA PARA PILARES E ESTRUTURAS SIMILARES, EM MADEIRA SERRADA, E=25 MM. AF_09/2020</v>
      </c>
      <c r="D1681" s="94" t="str">
        <f>Cartilha_GLOBAL!D1681</f>
        <v>M2</v>
      </c>
      <c r="E1681" s="105">
        <f>Cartilha_GLOBAL!$E1681</f>
        <v>279.78</v>
      </c>
      <c r="F1681" s="182">
        <f>Cartilha_GLOBAL!$F1681</f>
        <v>343.4</v>
      </c>
      <c r="G1681" s="108"/>
      <c r="H1681" s="107">
        <f t="shared" si="101"/>
        <v>0</v>
      </c>
      <c r="I1681" s="143">
        <f t="shared" si="102"/>
        <v>0</v>
      </c>
      <c r="J1681" s="142"/>
      <c r="K1681" s="183"/>
      <c r="L1681" s="7" t="str">
        <f t="shared" si="103"/>
        <v/>
      </c>
      <c r="M1681" s="7" t="str">
        <f t="shared" si="104"/>
        <v/>
      </c>
      <c r="N1681" s="7" t="str">
        <f>Cartilha_GLOBAL!N1681</f>
        <v/>
      </c>
      <c r="O1681" s="144"/>
      <c r="Q1681" s="151"/>
      <c r="R1681" s="152">
        <v>0</v>
      </c>
      <c r="T1681" s="153">
        <f>IF(Cartilha_GLOBAL!R1681=0,0,IF(Cartilha_GLOBAL!R1681&gt;0,"c","b"))</f>
        <v>0</v>
      </c>
    </row>
    <row r="1682" ht="12.75" hidden="1" spans="1:20">
      <c r="A1682" s="158">
        <f>Cartilha_GLOBAL!A1682</f>
        <v>92270</v>
      </c>
      <c r="B1682" s="94" t="str">
        <f>Cartilha_GLOBAL!B1682</f>
        <v>SINAPI</v>
      </c>
      <c r="C1682" s="104" t="str">
        <f>Cartilha_GLOBAL!C1682</f>
        <v>FABRICAÇÃO DE FÔRMA PARA VIGAS, COM MADEIRA SERRADA, E = 25 MM. AF_09/2020</v>
      </c>
      <c r="D1682" s="94" t="str">
        <f>Cartilha_GLOBAL!D1682</f>
        <v>M2</v>
      </c>
      <c r="E1682" s="105">
        <f>Cartilha_GLOBAL!$E1682</f>
        <v>212.61</v>
      </c>
      <c r="F1682" s="182">
        <f>Cartilha_GLOBAL!$F1682</f>
        <v>260.96</v>
      </c>
      <c r="G1682" s="108"/>
      <c r="H1682" s="107">
        <f t="shared" si="101"/>
        <v>0</v>
      </c>
      <c r="I1682" s="143">
        <f t="shared" si="102"/>
        <v>0</v>
      </c>
      <c r="J1682" s="142"/>
      <c r="K1682" s="183"/>
      <c r="L1682" s="7" t="str">
        <f t="shared" si="103"/>
        <v/>
      </c>
      <c r="M1682" s="7" t="str">
        <f t="shared" si="104"/>
        <v/>
      </c>
      <c r="N1682" s="7" t="str">
        <f>Cartilha_GLOBAL!N1682</f>
        <v/>
      </c>
      <c r="O1682" s="144"/>
      <c r="Q1682" s="151"/>
      <c r="R1682" s="152">
        <v>0</v>
      </c>
      <c r="T1682" s="153">
        <f>IF(Cartilha_GLOBAL!R1682=0,0,IF(Cartilha_GLOBAL!R1682&gt;0,"c","b"))</f>
        <v>0</v>
      </c>
    </row>
    <row r="1683" ht="12.75" hidden="1" spans="1:20">
      <c r="A1683" s="158">
        <f>Cartilha_GLOBAL!A1683</f>
        <v>92271</v>
      </c>
      <c r="B1683" s="94" t="str">
        <f>Cartilha_GLOBAL!B1683</f>
        <v>SINAPI</v>
      </c>
      <c r="C1683" s="104" t="str">
        <f>Cartilha_GLOBAL!C1683</f>
        <v>FABRICAÇÃO DE FÔRMA PARA LAJES, EM MADEIRA SERRADA, E=25 MM. AF_09/2020</v>
      </c>
      <c r="D1683" s="94" t="str">
        <f>Cartilha_GLOBAL!D1683</f>
        <v>M2</v>
      </c>
      <c r="E1683" s="105">
        <f>Cartilha_GLOBAL!$E1683</f>
        <v>140.08</v>
      </c>
      <c r="F1683" s="182">
        <f>Cartilha_GLOBAL!$F1683</f>
        <v>171.93</v>
      </c>
      <c r="G1683" s="108"/>
      <c r="H1683" s="107">
        <f t="shared" si="101"/>
        <v>0</v>
      </c>
      <c r="I1683" s="143">
        <f t="shared" si="102"/>
        <v>0</v>
      </c>
      <c r="J1683" s="142"/>
      <c r="K1683" s="183"/>
      <c r="L1683" s="7" t="str">
        <f t="shared" si="103"/>
        <v/>
      </c>
      <c r="M1683" s="7" t="str">
        <f t="shared" si="104"/>
        <v/>
      </c>
      <c r="N1683" s="7" t="str">
        <f>Cartilha_GLOBAL!N1683</f>
        <v/>
      </c>
      <c r="O1683" s="144"/>
      <c r="Q1683" s="151"/>
      <c r="R1683" s="152">
        <v>0</v>
      </c>
      <c r="T1683" s="153">
        <f>IF(Cartilha_GLOBAL!R1683=0,0,IF(Cartilha_GLOBAL!R1683&gt;0,"c","b"))</f>
        <v>0</v>
      </c>
    </row>
    <row r="1684" ht="12.75" hidden="1" spans="1:20">
      <c r="A1684" s="154" t="str">
        <f>Cartilha_GLOBAL!A1684</f>
        <v>4.1.3</v>
      </c>
      <c r="B1684" s="94">
        <f>Cartilha_GLOBAL!B1684</f>
        <v>0</v>
      </c>
      <c r="C1684" s="177" t="str">
        <f>Cartilha_GLOBAL!C1684</f>
        <v>ESCORAMENTO DE FORMAS</v>
      </c>
      <c r="D1684" s="156">
        <f>Cartilha_GLOBAL!D1684</f>
        <v>0</v>
      </c>
      <c r="E1684" s="105">
        <f>Cartilha_GLOBAL!$E1684</f>
        <v>0</v>
      </c>
      <c r="F1684" s="182">
        <f>Cartilha_GLOBAL!$F1684</f>
        <v>0</v>
      </c>
      <c r="G1684" s="180"/>
      <c r="H1684" s="181">
        <f t="shared" si="101"/>
        <v>0</v>
      </c>
      <c r="I1684" s="186">
        <f t="shared" si="102"/>
        <v>0</v>
      </c>
      <c r="J1684" s="142"/>
      <c r="K1684" s="138" t="str">
        <f>IF(OR(SUM(I1685:I1687)&gt;0,SUM(I1685:I1687)&gt;0),"xx","")</f>
        <v/>
      </c>
      <c r="L1684" s="7" t="str">
        <f t="shared" si="103"/>
        <v/>
      </c>
      <c r="M1684" s="7" t="str">
        <f t="shared" si="104"/>
        <v/>
      </c>
      <c r="N1684" s="7" t="str">
        <f>Cartilha_GLOBAL!N1684</f>
        <v/>
      </c>
      <c r="O1684" s="144"/>
      <c r="Q1684" s="151"/>
      <c r="R1684" s="152">
        <v>0</v>
      </c>
      <c r="T1684" s="153">
        <f>IF(Cartilha_GLOBAL!R1684=0,0,IF(Cartilha_GLOBAL!R1684&gt;0,"c","b"))</f>
        <v>0</v>
      </c>
    </row>
    <row r="1685" ht="12.75" hidden="1" spans="1:20">
      <c r="A1685" s="158">
        <f>Cartilha_GLOBAL!A1685</f>
        <v>92272</v>
      </c>
      <c r="B1685" s="94" t="str">
        <f>Cartilha_GLOBAL!B1685</f>
        <v>SINAPI</v>
      </c>
      <c r="C1685" s="104" t="str">
        <f>Cartilha_GLOBAL!C1685</f>
        <v>FABRICAÇÃO DE ESCORAS DE VIGA DO TIPO GARFO, EM MADEIRA. AF_09/2020</v>
      </c>
      <c r="D1685" s="94" t="str">
        <f>Cartilha_GLOBAL!D1685</f>
        <v>M</v>
      </c>
      <c r="E1685" s="105">
        <f>Cartilha_GLOBAL!$E1685</f>
        <v>33.99</v>
      </c>
      <c r="F1685" s="182">
        <f>Cartilha_GLOBAL!$F1685</f>
        <v>41.72</v>
      </c>
      <c r="G1685" s="108"/>
      <c r="H1685" s="107">
        <f t="shared" si="101"/>
        <v>0</v>
      </c>
      <c r="I1685" s="143">
        <f t="shared" si="102"/>
        <v>0</v>
      </c>
      <c r="J1685" s="142"/>
      <c r="K1685" s="183"/>
      <c r="L1685" s="7" t="str">
        <f t="shared" si="103"/>
        <v/>
      </c>
      <c r="M1685" s="7" t="str">
        <f t="shared" si="104"/>
        <v/>
      </c>
      <c r="N1685" s="7" t="str">
        <f>Cartilha_GLOBAL!N1685</f>
        <v/>
      </c>
      <c r="O1685" s="144"/>
      <c r="Q1685" s="151"/>
      <c r="R1685" s="152">
        <v>0</v>
      </c>
      <c r="T1685" s="153">
        <f>IF(Cartilha_GLOBAL!R1685=0,0,IF(Cartilha_GLOBAL!R1685&gt;0,"c","b"))</f>
        <v>0</v>
      </c>
    </row>
    <row r="1686" ht="12.75" hidden="1" spans="1:20">
      <c r="A1686" s="158">
        <f>Cartilha_GLOBAL!A1686</f>
        <v>92273</v>
      </c>
      <c r="B1686" s="94" t="str">
        <f>Cartilha_GLOBAL!B1686</f>
        <v>SINAPI</v>
      </c>
      <c r="C1686" s="104" t="str">
        <f>Cartilha_GLOBAL!C1686</f>
        <v>FABRICAÇÃO DE ESCORAS DO TIPO PONTALETE, EM MADEIRA, PARA PÉ-DIREITO SIMPLES. AF_09/2020</v>
      </c>
      <c r="D1686" s="94" t="str">
        <f>Cartilha_GLOBAL!D1686</f>
        <v>M</v>
      </c>
      <c r="E1686" s="105">
        <f>Cartilha_GLOBAL!$E1686</f>
        <v>13.97</v>
      </c>
      <c r="F1686" s="182">
        <f>Cartilha_GLOBAL!$F1686</f>
        <v>17.15</v>
      </c>
      <c r="G1686" s="108"/>
      <c r="H1686" s="107">
        <f t="shared" si="101"/>
        <v>0</v>
      </c>
      <c r="I1686" s="143">
        <f t="shared" si="102"/>
        <v>0</v>
      </c>
      <c r="J1686" s="142"/>
      <c r="K1686" s="138"/>
      <c r="L1686" s="7" t="str">
        <f t="shared" si="103"/>
        <v/>
      </c>
      <c r="M1686" s="7" t="str">
        <f t="shared" si="104"/>
        <v/>
      </c>
      <c r="N1686" s="7" t="str">
        <f>Cartilha_GLOBAL!N1686</f>
        <v/>
      </c>
      <c r="O1686" s="144"/>
      <c r="Q1686" s="151"/>
      <c r="R1686" s="152">
        <v>0</v>
      </c>
      <c r="T1686" s="153">
        <f>IF(Cartilha_GLOBAL!R1686=0,0,IF(Cartilha_GLOBAL!R1686&gt;0,"c","b"))</f>
        <v>0</v>
      </c>
    </row>
    <row r="1687" ht="12.75" hidden="1" spans="1:20">
      <c r="A1687" s="158">
        <f>Cartilha_GLOBAL!A1687</f>
        <v>101791</v>
      </c>
      <c r="B1687" s="94" t="str">
        <f>Cartilha_GLOBAL!B1687</f>
        <v>SINAPI</v>
      </c>
      <c r="C1687" s="104" t="str">
        <f>Cartilha_GLOBAL!C1687</f>
        <v>FABRICAÇÃO DE ESCORAS DO TIPO PONTALETE, EM MADEIRA, PARA PÉ-DIREITO DUPLO. AF_09/2020</v>
      </c>
      <c r="D1687" s="94" t="str">
        <f>Cartilha_GLOBAL!D1687</f>
        <v>M</v>
      </c>
      <c r="E1687" s="105">
        <f>Cartilha_GLOBAL!$E1687</f>
        <v>22.23</v>
      </c>
      <c r="F1687" s="182">
        <f>Cartilha_GLOBAL!$F1687</f>
        <v>27.29</v>
      </c>
      <c r="G1687" s="108"/>
      <c r="H1687" s="107">
        <f t="shared" si="101"/>
        <v>0</v>
      </c>
      <c r="I1687" s="143">
        <f t="shared" si="102"/>
        <v>0</v>
      </c>
      <c r="J1687" s="142"/>
      <c r="K1687" s="138"/>
      <c r="L1687" s="7" t="str">
        <f t="shared" si="103"/>
        <v/>
      </c>
      <c r="M1687" s="7" t="str">
        <f t="shared" si="104"/>
        <v/>
      </c>
      <c r="N1687" s="7" t="str">
        <f>Cartilha_GLOBAL!N1687</f>
        <v/>
      </c>
      <c r="O1687" s="144"/>
      <c r="Q1687" s="151"/>
      <c r="R1687" s="152">
        <v>0</v>
      </c>
      <c r="T1687" s="153">
        <f>IF(Cartilha_GLOBAL!R1687=0,0,IF(Cartilha_GLOBAL!R1687&gt;0,"c","b"))</f>
        <v>0</v>
      </c>
    </row>
    <row r="1688" ht="12.75" hidden="1" spans="1:20">
      <c r="A1688" s="154" t="str">
        <f>Cartilha_GLOBAL!A1688</f>
        <v>4.1.4</v>
      </c>
      <c r="B1688" s="94">
        <f>Cartilha_GLOBAL!B1688</f>
        <v>0</v>
      </c>
      <c r="C1688" s="177" t="str">
        <f>Cartilha_GLOBAL!C1688</f>
        <v>JUNTA DE DILATACAO</v>
      </c>
      <c r="D1688" s="156">
        <f>Cartilha_GLOBAL!D1688</f>
        <v>0</v>
      </c>
      <c r="E1688" s="105">
        <f>Cartilha_GLOBAL!$E1688</f>
        <v>0</v>
      </c>
      <c r="F1688" s="182">
        <f>Cartilha_GLOBAL!$F1688</f>
        <v>0</v>
      </c>
      <c r="G1688" s="180"/>
      <c r="H1688" s="181">
        <f t="shared" ref="H1688:H1751" si="105">IF(G1688=0,0,F1688)</f>
        <v>0</v>
      </c>
      <c r="I1688" s="186">
        <f t="shared" ref="I1688:I1751" si="106">IF(ISBLANK(G1688),0,IF(R1688=0,ROUND(G1688*H1688,2),IF(R1688="b",ROUNDDOWN(G1688*H1688,2),ROUNDUP(G1688*H1688,2))))</f>
        <v>0</v>
      </c>
      <c r="J1688" s="142"/>
      <c r="K1688" s="138" t="str">
        <f>IF(OR(SUM(I1688)&gt;0,SUM(I1688)&gt;0),"xx","")</f>
        <v/>
      </c>
      <c r="L1688" s="7" t="str">
        <f t="shared" ref="L1688:L1751" si="107">IF(K1688="X","x",IF(K1688="xx","x",IF(I1688&gt;0,"x","")))</f>
        <v/>
      </c>
      <c r="M1688" s="7" t="str">
        <f t="shared" ref="M1688:M1751" si="108">IF(K1688="X","x",IF(K1688="xx","x",IF(I1688&gt;0,"x","")))</f>
        <v/>
      </c>
      <c r="N1688" s="7" t="str">
        <f>Cartilha_GLOBAL!N1688</f>
        <v/>
      </c>
      <c r="O1688" s="144"/>
      <c r="Q1688" s="151"/>
      <c r="R1688" s="152">
        <v>0</v>
      </c>
      <c r="T1688" s="153">
        <f>IF(Cartilha_GLOBAL!R1688=0,0,IF(Cartilha_GLOBAL!R1688&gt;0,"c","b"))</f>
        <v>0</v>
      </c>
    </row>
    <row r="1689" ht="12.75" hidden="1" spans="1:20">
      <c r="A1689" s="154" t="str">
        <f>Cartilha_GLOBAL!A1689</f>
        <v>4.2</v>
      </c>
      <c r="B1689" s="94">
        <f>Cartilha_GLOBAL!B1689</f>
        <v>0</v>
      </c>
      <c r="C1689" s="161" t="str">
        <f>Cartilha_GLOBAL!C1689</f>
        <v>ARMADURAS</v>
      </c>
      <c r="D1689" s="94">
        <f>Cartilha_GLOBAL!D1689</f>
        <v>0</v>
      </c>
      <c r="E1689" s="105">
        <f>Cartilha_GLOBAL!$E1689</f>
        <v>0</v>
      </c>
      <c r="F1689" s="182">
        <f>Cartilha_GLOBAL!$F1689</f>
        <v>0</v>
      </c>
      <c r="G1689" s="180"/>
      <c r="H1689" s="181">
        <f t="shared" si="105"/>
        <v>0</v>
      </c>
      <c r="I1689" s="186">
        <f t="shared" si="106"/>
        <v>0</v>
      </c>
      <c r="J1689" s="142"/>
      <c r="K1689" s="138" t="str">
        <f>IF(OR(SUM(I1692:I1822)&gt;0,SUM(I1692:I1822)&gt;0),"xx","")</f>
        <v/>
      </c>
      <c r="L1689" s="7" t="str">
        <f t="shared" si="107"/>
        <v/>
      </c>
      <c r="M1689" s="7" t="str">
        <f t="shared" si="108"/>
        <v/>
      </c>
      <c r="N1689" s="7" t="str">
        <f>Cartilha_GLOBAL!N1689</f>
        <v/>
      </c>
      <c r="O1689" s="144"/>
      <c r="Q1689" s="151"/>
      <c r="R1689" s="152">
        <v>0</v>
      </c>
      <c r="T1689" s="153">
        <f>IF(Cartilha_GLOBAL!R1689=0,0,IF(Cartilha_GLOBAL!R1689&gt;0,"c","b"))</f>
        <v>0</v>
      </c>
    </row>
    <row r="1690" ht="12.75" hidden="1" spans="1:20">
      <c r="A1690" s="154" t="str">
        <f>Cartilha_GLOBAL!A1690</f>
        <v>4.2.1</v>
      </c>
      <c r="B1690" s="94">
        <f>Cartilha_GLOBAL!B1690</f>
        <v>0</v>
      </c>
      <c r="C1690" s="161" t="str">
        <f>Cartilha_GLOBAL!C1690</f>
        <v>MANUTENCAO / REPAROS - ARMADURAS</v>
      </c>
      <c r="D1690" s="94">
        <f>Cartilha_GLOBAL!D1690</f>
        <v>0</v>
      </c>
      <c r="E1690" s="105">
        <f>Cartilha_GLOBAL!$E1690</f>
        <v>0</v>
      </c>
      <c r="F1690" s="182">
        <f>Cartilha_GLOBAL!$F1690</f>
        <v>0</v>
      </c>
      <c r="G1690" s="180"/>
      <c r="H1690" s="181">
        <f t="shared" si="105"/>
        <v>0</v>
      </c>
      <c r="I1690" s="186">
        <f t="shared" si="106"/>
        <v>0</v>
      </c>
      <c r="J1690" s="142"/>
      <c r="K1690" s="138" t="str">
        <f>IF(OR(SUM(I1690)&gt;0,SUM(I1690)&gt;0),"xx","")</f>
        <v/>
      </c>
      <c r="L1690" s="7" t="str">
        <f t="shared" si="107"/>
        <v/>
      </c>
      <c r="M1690" s="7" t="str">
        <f t="shared" si="108"/>
        <v/>
      </c>
      <c r="N1690" s="7" t="str">
        <f>Cartilha_GLOBAL!N1690</f>
        <v/>
      </c>
      <c r="O1690" s="144"/>
      <c r="Q1690" s="151"/>
      <c r="R1690" s="152">
        <v>0</v>
      </c>
      <c r="T1690" s="153">
        <f>IF(Cartilha_GLOBAL!R1690=0,0,IF(Cartilha_GLOBAL!R1690&gt;0,"c","b"))</f>
        <v>0</v>
      </c>
    </row>
    <row r="1691" ht="12.75" hidden="1" spans="1:20">
      <c r="A1691" s="154" t="str">
        <f>Cartilha_GLOBAL!A1691</f>
        <v>4.2.2</v>
      </c>
      <c r="B1691" s="94">
        <f>Cartilha_GLOBAL!B1691</f>
        <v>0</v>
      </c>
      <c r="C1691" s="161" t="str">
        <f>Cartilha_GLOBAL!C1691</f>
        <v>ARMACAO CA-25</v>
      </c>
      <c r="D1691" s="94">
        <f>Cartilha_GLOBAL!D1691</f>
        <v>0</v>
      </c>
      <c r="E1691" s="105">
        <f>Cartilha_GLOBAL!$E1691</f>
        <v>0</v>
      </c>
      <c r="F1691" s="182">
        <f>Cartilha_GLOBAL!$F1691</f>
        <v>0</v>
      </c>
      <c r="G1691" s="180"/>
      <c r="H1691" s="181">
        <f t="shared" si="105"/>
        <v>0</v>
      </c>
      <c r="I1691" s="186">
        <f t="shared" si="106"/>
        <v>0</v>
      </c>
      <c r="J1691" s="142"/>
      <c r="K1691" s="138" t="str">
        <f>IF(OR(SUM(I1692:I1703)&gt;0,SUM(I1692:I1703)&gt;0),"xx","")</f>
        <v/>
      </c>
      <c r="L1691" s="7" t="str">
        <f t="shared" si="107"/>
        <v/>
      </c>
      <c r="M1691" s="7" t="str">
        <f t="shared" si="108"/>
        <v/>
      </c>
      <c r="N1691" s="7" t="str">
        <f>Cartilha_GLOBAL!N1691</f>
        <v/>
      </c>
      <c r="O1691" s="144"/>
      <c r="Q1691" s="151"/>
      <c r="R1691" s="152">
        <v>0</v>
      </c>
      <c r="T1691" s="153">
        <f>IF(Cartilha_GLOBAL!R1691=0,0,IF(Cartilha_GLOBAL!R1691&gt;0,"c","b"))</f>
        <v>0</v>
      </c>
    </row>
    <row r="1692" ht="12.75" hidden="1" spans="1:20">
      <c r="A1692" s="158">
        <f>Cartilha_GLOBAL!A1692</f>
        <v>92882</v>
      </c>
      <c r="B1692" s="94" t="str">
        <f>Cartilha_GLOBAL!B1692</f>
        <v>SINAPI</v>
      </c>
      <c r="C1692" s="104" t="str">
        <f>Cartilha_GLOBAL!C1692</f>
        <v>ARMAÇÃO UTILIZANDO AÇO CA-25 DE 6,3 MM - MONTAGEM. AF_06/2022</v>
      </c>
      <c r="D1692" s="94" t="str">
        <f>Cartilha_GLOBAL!D1692</f>
        <v>KG</v>
      </c>
      <c r="E1692" s="105">
        <f>Cartilha_GLOBAL!$E1692</f>
        <v>14.45</v>
      </c>
      <c r="F1692" s="182">
        <f>Cartilha_GLOBAL!$F1692</f>
        <v>17.74</v>
      </c>
      <c r="G1692" s="108"/>
      <c r="H1692" s="107">
        <f t="shared" si="105"/>
        <v>0</v>
      </c>
      <c r="I1692" s="143">
        <f t="shared" si="106"/>
        <v>0</v>
      </c>
      <c r="J1692" s="142"/>
      <c r="K1692" s="183"/>
      <c r="L1692" s="7" t="str">
        <f t="shared" si="107"/>
        <v/>
      </c>
      <c r="M1692" s="7" t="str">
        <f t="shared" si="108"/>
        <v/>
      </c>
      <c r="N1692" s="7" t="str">
        <f>Cartilha_GLOBAL!N1692</f>
        <v/>
      </c>
      <c r="O1692" s="144"/>
      <c r="Q1692" s="151"/>
      <c r="R1692" s="152">
        <v>0</v>
      </c>
      <c r="T1692" s="153">
        <f>IF(Cartilha_GLOBAL!R1692=0,0,IF(Cartilha_GLOBAL!R1692&gt;0,"c","b"))</f>
        <v>0</v>
      </c>
    </row>
    <row r="1693" ht="12.75" hidden="1" spans="1:20">
      <c r="A1693" s="158">
        <f>Cartilha_GLOBAL!A1693</f>
        <v>92883</v>
      </c>
      <c r="B1693" s="94" t="str">
        <f>Cartilha_GLOBAL!B1693</f>
        <v>SINAPI</v>
      </c>
      <c r="C1693" s="104" t="str">
        <f>Cartilha_GLOBAL!C1693</f>
        <v>ARMAÇÃO UTILIZANDO AÇO CA-25 DE 8,0 MM - MONTAGEM. AF_06/2022</v>
      </c>
      <c r="D1693" s="94" t="str">
        <f>Cartilha_GLOBAL!D1693</f>
        <v>KG</v>
      </c>
      <c r="E1693" s="105">
        <f>Cartilha_GLOBAL!$E1693</f>
        <v>13.17</v>
      </c>
      <c r="F1693" s="182">
        <f>Cartilha_GLOBAL!$F1693</f>
        <v>16.16</v>
      </c>
      <c r="G1693" s="108"/>
      <c r="H1693" s="107">
        <f t="shared" si="105"/>
        <v>0</v>
      </c>
      <c r="I1693" s="143">
        <f t="shared" si="106"/>
        <v>0</v>
      </c>
      <c r="J1693" s="142"/>
      <c r="K1693" s="183"/>
      <c r="L1693" s="7" t="str">
        <f t="shared" si="107"/>
        <v/>
      </c>
      <c r="M1693" s="7" t="str">
        <f t="shared" si="108"/>
        <v/>
      </c>
      <c r="N1693" s="7" t="str">
        <f>Cartilha_GLOBAL!N1693</f>
        <v/>
      </c>
      <c r="O1693" s="144"/>
      <c r="Q1693" s="151"/>
      <c r="R1693" s="152">
        <v>0</v>
      </c>
      <c r="T1693" s="153">
        <f>IF(Cartilha_GLOBAL!R1693=0,0,IF(Cartilha_GLOBAL!R1693&gt;0,"c","b"))</f>
        <v>0</v>
      </c>
    </row>
    <row r="1694" ht="12.75" hidden="1" spans="1:20">
      <c r="A1694" s="158">
        <f>Cartilha_GLOBAL!A1694</f>
        <v>92884</v>
      </c>
      <c r="B1694" s="94" t="str">
        <f>Cartilha_GLOBAL!B1694</f>
        <v>SINAPI</v>
      </c>
      <c r="C1694" s="104" t="str">
        <f>Cartilha_GLOBAL!C1694</f>
        <v>ARMAÇÃO UTILIZANDO AÇO CA-25 DE 10,0 MM - MONTAGEM. AF_06/2022</v>
      </c>
      <c r="D1694" s="94" t="str">
        <f>Cartilha_GLOBAL!D1694</f>
        <v>KG</v>
      </c>
      <c r="E1694" s="105">
        <f>Cartilha_GLOBAL!$E1694</f>
        <v>13.18</v>
      </c>
      <c r="F1694" s="182">
        <f>Cartilha_GLOBAL!$F1694</f>
        <v>16.18</v>
      </c>
      <c r="G1694" s="108"/>
      <c r="H1694" s="107">
        <f t="shared" si="105"/>
        <v>0</v>
      </c>
      <c r="I1694" s="143">
        <f t="shared" si="106"/>
        <v>0</v>
      </c>
      <c r="J1694" s="142"/>
      <c r="K1694" s="183"/>
      <c r="L1694" s="7" t="str">
        <f t="shared" si="107"/>
        <v/>
      </c>
      <c r="M1694" s="7" t="str">
        <f t="shared" si="108"/>
        <v/>
      </c>
      <c r="N1694" s="7" t="str">
        <f>Cartilha_GLOBAL!N1694</f>
        <v/>
      </c>
      <c r="O1694" s="144"/>
      <c r="Q1694" s="151"/>
      <c r="R1694" s="152">
        <v>0</v>
      </c>
      <c r="T1694" s="153">
        <f>IF(Cartilha_GLOBAL!R1694=0,0,IF(Cartilha_GLOBAL!R1694&gt;0,"c","b"))</f>
        <v>0</v>
      </c>
    </row>
    <row r="1695" ht="12.75" hidden="1" spans="1:20">
      <c r="A1695" s="158">
        <f>Cartilha_GLOBAL!A1695</f>
        <v>92885</v>
      </c>
      <c r="B1695" s="94" t="str">
        <f>Cartilha_GLOBAL!B1695</f>
        <v>SINAPI</v>
      </c>
      <c r="C1695" s="104" t="str">
        <f>Cartilha_GLOBAL!C1695</f>
        <v>ARMAÇÃO UTILIZANDO AÇO CA-25 DE 12,5 MM - MONTAGEM. AF_06/2022</v>
      </c>
      <c r="D1695" s="94" t="str">
        <f>Cartilha_GLOBAL!D1695</f>
        <v>KG</v>
      </c>
      <c r="E1695" s="105">
        <f>Cartilha_GLOBAL!$E1695</f>
        <v>12.43</v>
      </c>
      <c r="F1695" s="182">
        <f>Cartilha_GLOBAL!$F1695</f>
        <v>15.26</v>
      </c>
      <c r="G1695" s="108"/>
      <c r="H1695" s="107">
        <f t="shared" si="105"/>
        <v>0</v>
      </c>
      <c r="I1695" s="143">
        <f t="shared" si="106"/>
        <v>0</v>
      </c>
      <c r="J1695" s="142"/>
      <c r="K1695" s="183"/>
      <c r="L1695" s="7" t="str">
        <f t="shared" si="107"/>
        <v/>
      </c>
      <c r="M1695" s="7" t="str">
        <f t="shared" si="108"/>
        <v/>
      </c>
      <c r="N1695" s="7" t="str">
        <f>Cartilha_GLOBAL!N1695</f>
        <v/>
      </c>
      <c r="O1695" s="144"/>
      <c r="Q1695" s="151"/>
      <c r="R1695" s="152">
        <v>0</v>
      </c>
      <c r="T1695" s="153">
        <f>IF(Cartilha_GLOBAL!R1695=0,0,IF(Cartilha_GLOBAL!R1695&gt;0,"c","b"))</f>
        <v>0</v>
      </c>
    </row>
    <row r="1696" ht="12.75" hidden="1" spans="1:20">
      <c r="A1696" s="158">
        <f>Cartilha_GLOBAL!A1696</f>
        <v>92886</v>
      </c>
      <c r="B1696" s="94" t="str">
        <f>Cartilha_GLOBAL!B1696</f>
        <v>SINAPI</v>
      </c>
      <c r="C1696" s="104" t="str">
        <f>Cartilha_GLOBAL!C1696</f>
        <v>ARMAÇÃO UTILIZANDO AÇO CA-25 DE 16,0 MM - MONTAGEM. AF_06/2022</v>
      </c>
      <c r="D1696" s="94" t="str">
        <f>Cartilha_GLOBAL!D1696</f>
        <v>KG</v>
      </c>
      <c r="E1696" s="105">
        <f>Cartilha_GLOBAL!$E1696</f>
        <v>11.81</v>
      </c>
      <c r="F1696" s="182">
        <f>Cartilha_GLOBAL!$F1696</f>
        <v>14.5</v>
      </c>
      <c r="G1696" s="108"/>
      <c r="H1696" s="107">
        <f t="shared" si="105"/>
        <v>0</v>
      </c>
      <c r="I1696" s="143">
        <f t="shared" si="106"/>
        <v>0</v>
      </c>
      <c r="J1696" s="142"/>
      <c r="K1696" s="183"/>
      <c r="L1696" s="7" t="str">
        <f t="shared" si="107"/>
        <v/>
      </c>
      <c r="M1696" s="7" t="str">
        <f t="shared" si="108"/>
        <v/>
      </c>
      <c r="N1696" s="7" t="str">
        <f>Cartilha_GLOBAL!N1696</f>
        <v/>
      </c>
      <c r="O1696" s="144"/>
      <c r="Q1696" s="151"/>
      <c r="R1696" s="152">
        <v>0</v>
      </c>
      <c r="T1696" s="153">
        <f>IF(Cartilha_GLOBAL!R1696=0,0,IF(Cartilha_GLOBAL!R1696&gt;0,"c","b"))</f>
        <v>0</v>
      </c>
    </row>
    <row r="1697" ht="12.75" hidden="1" spans="1:20">
      <c r="A1697" s="158">
        <f>Cartilha_GLOBAL!A1697</f>
        <v>92887</v>
      </c>
      <c r="B1697" s="94" t="str">
        <f>Cartilha_GLOBAL!B1697</f>
        <v>SINAPI</v>
      </c>
      <c r="C1697" s="104" t="str">
        <f>Cartilha_GLOBAL!C1697</f>
        <v>ARMAÇÃO UTILIZANDO AÇO CA-25 DE 20,0 MM - MONTAGEM. AF_06/2022</v>
      </c>
      <c r="D1697" s="94" t="str">
        <f>Cartilha_GLOBAL!D1697</f>
        <v>KG</v>
      </c>
      <c r="E1697" s="105">
        <f>Cartilha_GLOBAL!$E1697</f>
        <v>11.7</v>
      </c>
      <c r="F1697" s="182">
        <f>Cartilha_GLOBAL!$F1697</f>
        <v>14.36</v>
      </c>
      <c r="G1697" s="108"/>
      <c r="H1697" s="107">
        <f t="shared" si="105"/>
        <v>0</v>
      </c>
      <c r="I1697" s="143">
        <f t="shared" si="106"/>
        <v>0</v>
      </c>
      <c r="J1697" s="142"/>
      <c r="K1697" s="183"/>
      <c r="L1697" s="7" t="str">
        <f t="shared" si="107"/>
        <v/>
      </c>
      <c r="M1697" s="7" t="str">
        <f t="shared" si="108"/>
        <v/>
      </c>
      <c r="N1697" s="7" t="str">
        <f>Cartilha_GLOBAL!N1697</f>
        <v/>
      </c>
      <c r="O1697" s="144"/>
      <c r="Q1697" s="151"/>
      <c r="R1697" s="152">
        <v>0</v>
      </c>
      <c r="T1697" s="153">
        <f>IF(Cartilha_GLOBAL!R1697=0,0,IF(Cartilha_GLOBAL!R1697&gt;0,"c","b"))</f>
        <v>0</v>
      </c>
    </row>
    <row r="1698" ht="12.75" hidden="1" spans="1:20">
      <c r="A1698" s="158">
        <f>Cartilha_GLOBAL!A1698</f>
        <v>92888</v>
      </c>
      <c r="B1698" s="94" t="str">
        <f>Cartilha_GLOBAL!B1698</f>
        <v>SINAPI</v>
      </c>
      <c r="C1698" s="104" t="str">
        <f>Cartilha_GLOBAL!C1698</f>
        <v>ARMAÇÃO UTILIZANDO AÇO CA-25 DE 25,0 MM - MONTAGEM. AF_06/2022</v>
      </c>
      <c r="D1698" s="94" t="str">
        <f>Cartilha_GLOBAL!D1698</f>
        <v>KG</v>
      </c>
      <c r="E1698" s="105">
        <f>Cartilha_GLOBAL!$E1698</f>
        <v>11.39</v>
      </c>
      <c r="F1698" s="182">
        <f>Cartilha_GLOBAL!$F1698</f>
        <v>13.98</v>
      </c>
      <c r="G1698" s="108"/>
      <c r="H1698" s="107">
        <f t="shared" si="105"/>
        <v>0</v>
      </c>
      <c r="I1698" s="143">
        <f t="shared" si="106"/>
        <v>0</v>
      </c>
      <c r="J1698" s="142"/>
      <c r="K1698" s="183"/>
      <c r="L1698" s="7" t="str">
        <f t="shared" si="107"/>
        <v/>
      </c>
      <c r="M1698" s="7" t="str">
        <f t="shared" si="108"/>
        <v/>
      </c>
      <c r="N1698" s="7" t="str">
        <f>Cartilha_GLOBAL!N1698</f>
        <v/>
      </c>
      <c r="O1698" s="144"/>
      <c r="Q1698" s="151"/>
      <c r="R1698" s="152">
        <v>0</v>
      </c>
      <c r="T1698" s="153">
        <f>IF(Cartilha_GLOBAL!R1698=0,0,IF(Cartilha_GLOBAL!R1698&gt;0,"c","b"))</f>
        <v>0</v>
      </c>
    </row>
    <row r="1699" ht="12.75" hidden="1" spans="1:20">
      <c r="A1699" s="158">
        <f>Cartilha_GLOBAL!A1699</f>
        <v>102920</v>
      </c>
      <c r="B1699" s="94" t="str">
        <f>Cartilha_GLOBAL!B1699</f>
        <v>SINAPI</v>
      </c>
      <c r="C1699" s="104" t="str">
        <f>Cartilha_GLOBAL!C1699</f>
        <v>ARMAÇÃO DE CINTA DE ALVENARIA ESTRUTURAL; DIÂMETRO DE 12,5 MM. AF_09/2021</v>
      </c>
      <c r="D1699" s="94" t="str">
        <f>Cartilha_GLOBAL!D1699</f>
        <v>KG</v>
      </c>
      <c r="E1699" s="105">
        <f>Cartilha_GLOBAL!$E1699</f>
        <v>8.85</v>
      </c>
      <c r="F1699" s="182">
        <f>Cartilha_GLOBAL!$F1699</f>
        <v>10.86</v>
      </c>
      <c r="G1699" s="108"/>
      <c r="H1699" s="107">
        <f t="shared" si="105"/>
        <v>0</v>
      </c>
      <c r="I1699" s="143">
        <f t="shared" si="106"/>
        <v>0</v>
      </c>
      <c r="J1699" s="142"/>
      <c r="K1699" s="183"/>
      <c r="L1699" s="7" t="str">
        <f t="shared" si="107"/>
        <v/>
      </c>
      <c r="M1699" s="7" t="str">
        <f t="shared" si="108"/>
        <v/>
      </c>
      <c r="N1699" s="7" t="str">
        <f>Cartilha_GLOBAL!N1699</f>
        <v/>
      </c>
      <c r="O1699" s="144"/>
      <c r="Q1699" s="151"/>
      <c r="R1699" s="152">
        <v>0</v>
      </c>
      <c r="T1699" s="153">
        <f>IF(Cartilha_GLOBAL!R1699=0,0,IF(Cartilha_GLOBAL!R1699&gt;0,"c","b"))</f>
        <v>0</v>
      </c>
    </row>
    <row r="1700" ht="12.75" hidden="1" spans="1:20">
      <c r="A1700" s="158">
        <f>Cartilha_GLOBAL!A1700</f>
        <v>102921</v>
      </c>
      <c r="B1700" s="94" t="str">
        <f>Cartilha_GLOBAL!B1700</f>
        <v>SINAPI</v>
      </c>
      <c r="C1700" s="104" t="str">
        <f>Cartilha_GLOBAL!C1700</f>
        <v>ARMAÇÃO VERTICAL DE ALVENARIA ESTRUTURAL; DIÂMETRO DE 16,0 MM. AF_09/2021</v>
      </c>
      <c r="D1700" s="94" t="str">
        <f>Cartilha_GLOBAL!D1700</f>
        <v>KG</v>
      </c>
      <c r="E1700" s="105">
        <f>Cartilha_GLOBAL!$E1700</f>
        <v>8.49</v>
      </c>
      <c r="F1700" s="182">
        <f>Cartilha_GLOBAL!$F1700</f>
        <v>10.42</v>
      </c>
      <c r="G1700" s="108"/>
      <c r="H1700" s="107">
        <f t="shared" si="105"/>
        <v>0</v>
      </c>
      <c r="I1700" s="143">
        <f t="shared" si="106"/>
        <v>0</v>
      </c>
      <c r="J1700" s="142"/>
      <c r="K1700" s="183"/>
      <c r="L1700" s="7" t="str">
        <f t="shared" si="107"/>
        <v/>
      </c>
      <c r="M1700" s="7" t="str">
        <f t="shared" si="108"/>
        <v/>
      </c>
      <c r="N1700" s="7" t="str">
        <f>Cartilha_GLOBAL!N1700</f>
        <v/>
      </c>
      <c r="O1700" s="144"/>
      <c r="Q1700" s="151"/>
      <c r="R1700" s="152">
        <v>0</v>
      </c>
      <c r="T1700" s="153">
        <f>IF(Cartilha_GLOBAL!R1700=0,0,IF(Cartilha_GLOBAL!R1700&gt;0,"c","b"))</f>
        <v>0</v>
      </c>
    </row>
    <row r="1701" ht="12.75" hidden="1" spans="1:20">
      <c r="A1701" s="158">
        <f>Cartilha_GLOBAL!A1701</f>
        <v>102922</v>
      </c>
      <c r="B1701" s="94" t="str">
        <f>Cartilha_GLOBAL!B1701</f>
        <v>SINAPI</v>
      </c>
      <c r="C1701" s="104" t="str">
        <f>Cartilha_GLOBAL!C1701</f>
        <v>ARMAÇÃO DE VERGA E CONTRAVERGA DE ALVENARIA ESTRUTURAL; DIÂMETRO DE 16,0 MM. AF_09/2021</v>
      </c>
      <c r="D1701" s="94" t="str">
        <f>Cartilha_GLOBAL!D1701</f>
        <v>KG</v>
      </c>
      <c r="E1701" s="105">
        <f>Cartilha_GLOBAL!$E1701</f>
        <v>9.52</v>
      </c>
      <c r="F1701" s="182">
        <f>Cartilha_GLOBAL!$F1701</f>
        <v>11.68</v>
      </c>
      <c r="G1701" s="108"/>
      <c r="H1701" s="107">
        <f t="shared" si="105"/>
        <v>0</v>
      </c>
      <c r="I1701" s="143">
        <f t="shared" si="106"/>
        <v>0</v>
      </c>
      <c r="J1701" s="142"/>
      <c r="K1701" s="183"/>
      <c r="L1701" s="7" t="str">
        <f t="shared" si="107"/>
        <v/>
      </c>
      <c r="M1701" s="7" t="str">
        <f t="shared" si="108"/>
        <v/>
      </c>
      <c r="N1701" s="7" t="str">
        <f>Cartilha_GLOBAL!N1701</f>
        <v/>
      </c>
      <c r="O1701" s="144"/>
      <c r="Q1701" s="151"/>
      <c r="R1701" s="152">
        <v>0</v>
      </c>
      <c r="T1701" s="153">
        <f>IF(Cartilha_GLOBAL!R1701=0,0,IF(Cartilha_GLOBAL!R1701&gt;0,"c","b"))</f>
        <v>0</v>
      </c>
    </row>
    <row r="1702" ht="12.75" hidden="1" spans="1:20">
      <c r="A1702" s="158">
        <f>Cartilha_GLOBAL!A1702</f>
        <v>102923</v>
      </c>
      <c r="B1702" s="94" t="str">
        <f>Cartilha_GLOBAL!B1702</f>
        <v>SINAPI</v>
      </c>
      <c r="C1702" s="104" t="str">
        <f>Cartilha_GLOBAL!C1702</f>
        <v>ARMAÇÃO DE CINTA DE ALVENARIA ESTRUTURAL; DIÂMETRO DE 16,0 MM. AF_09/2021</v>
      </c>
      <c r="D1702" s="94" t="str">
        <f>Cartilha_GLOBAL!D1702</f>
        <v>KG</v>
      </c>
      <c r="E1702" s="105">
        <f>Cartilha_GLOBAL!$E1702</f>
        <v>8.24</v>
      </c>
      <c r="F1702" s="182">
        <f>Cartilha_GLOBAL!$F1702</f>
        <v>10.11</v>
      </c>
      <c r="G1702" s="108"/>
      <c r="H1702" s="107">
        <f t="shared" si="105"/>
        <v>0</v>
      </c>
      <c r="I1702" s="143">
        <f t="shared" si="106"/>
        <v>0</v>
      </c>
      <c r="J1702" s="142"/>
      <c r="K1702" s="183"/>
      <c r="L1702" s="7" t="str">
        <f t="shared" si="107"/>
        <v/>
      </c>
      <c r="M1702" s="7" t="str">
        <f t="shared" si="108"/>
        <v/>
      </c>
      <c r="N1702" s="7" t="str">
        <f>Cartilha_GLOBAL!N1702</f>
        <v/>
      </c>
      <c r="O1702" s="144"/>
      <c r="Q1702" s="151"/>
      <c r="R1702" s="152">
        <v>0</v>
      </c>
      <c r="T1702" s="153">
        <f>IF(Cartilha_GLOBAL!R1702=0,0,IF(Cartilha_GLOBAL!R1702&gt;0,"c","b"))</f>
        <v>0</v>
      </c>
    </row>
    <row r="1703" ht="12.75" hidden="1" spans="1:20">
      <c r="A1703" s="158">
        <f>Cartilha_GLOBAL!A1703</f>
        <v>103088</v>
      </c>
      <c r="B1703" s="94" t="str">
        <f>Cartilha_GLOBAL!B1703</f>
        <v>SINAPI</v>
      </c>
      <c r="C1703" s="104" t="str">
        <f>Cartilha_GLOBAL!C1703</f>
        <v>ARMAÇÃO DE VERGA E CONTRAVERGA DE ALVENARIA ESTRUTURAL; DIÂMETRO DE 12,5 MM. AF_09/2021</v>
      </c>
      <c r="D1703" s="94" t="str">
        <f>Cartilha_GLOBAL!D1703</f>
        <v>KG</v>
      </c>
      <c r="E1703" s="105">
        <f>Cartilha_GLOBAL!$E1703</f>
        <v>10.91</v>
      </c>
      <c r="F1703" s="182">
        <f>Cartilha_GLOBAL!$F1703</f>
        <v>13.39</v>
      </c>
      <c r="G1703" s="108"/>
      <c r="H1703" s="107">
        <f t="shared" si="105"/>
        <v>0</v>
      </c>
      <c r="I1703" s="143">
        <f t="shared" si="106"/>
        <v>0</v>
      </c>
      <c r="J1703" s="142"/>
      <c r="K1703" s="183"/>
      <c r="L1703" s="7" t="str">
        <f t="shared" si="107"/>
        <v/>
      </c>
      <c r="M1703" s="7" t="str">
        <f t="shared" si="108"/>
        <v/>
      </c>
      <c r="N1703" s="7" t="str">
        <f>Cartilha_GLOBAL!N1703</f>
        <v/>
      </c>
      <c r="O1703" s="144"/>
      <c r="Q1703" s="151"/>
      <c r="R1703" s="152">
        <v>0</v>
      </c>
      <c r="T1703" s="153">
        <f>IF(Cartilha_GLOBAL!R1703=0,0,IF(Cartilha_GLOBAL!R1703&gt;0,"c","b"))</f>
        <v>0</v>
      </c>
    </row>
    <row r="1704" ht="12.75" hidden="1" spans="1:20">
      <c r="A1704" s="154" t="str">
        <f>Cartilha_GLOBAL!A1704</f>
        <v>4.2.3</v>
      </c>
      <c r="B1704" s="94">
        <f>Cartilha_GLOBAL!B1704</f>
        <v>0</v>
      </c>
      <c r="C1704" s="161" t="str">
        <f>Cartilha_GLOBAL!C1704</f>
        <v>ARMACAO CA-50 e CA-60</v>
      </c>
      <c r="D1704" s="94">
        <f>Cartilha_GLOBAL!D1704</f>
        <v>0</v>
      </c>
      <c r="E1704" s="105">
        <f>Cartilha_GLOBAL!$E1704</f>
        <v>0</v>
      </c>
      <c r="F1704" s="182">
        <f>Cartilha_GLOBAL!$F1704</f>
        <v>0</v>
      </c>
      <c r="G1704" s="180"/>
      <c r="H1704" s="181">
        <f t="shared" si="105"/>
        <v>0</v>
      </c>
      <c r="I1704" s="186">
        <f t="shared" si="106"/>
        <v>0</v>
      </c>
      <c r="J1704" s="142"/>
      <c r="K1704" s="138" t="str">
        <f>IF(OR(SUM(I1705:I1757)&gt;0,SUM(I1705:I1757)&gt;0),"xx","")</f>
        <v/>
      </c>
      <c r="L1704" s="7" t="str">
        <f t="shared" si="107"/>
        <v/>
      </c>
      <c r="M1704" s="7" t="str">
        <f t="shared" si="108"/>
        <v/>
      </c>
      <c r="N1704" s="7" t="str">
        <f>Cartilha_GLOBAL!N1704</f>
        <v/>
      </c>
      <c r="O1704" s="144"/>
      <c r="Q1704" s="151"/>
      <c r="R1704" s="152">
        <v>0</v>
      </c>
      <c r="T1704" s="153">
        <f>IF(Cartilha_GLOBAL!R1704=0,0,IF(Cartilha_GLOBAL!R1704&gt;0,"c","b"))</f>
        <v>0</v>
      </c>
    </row>
    <row r="1705" ht="22.5" hidden="1" spans="1:20">
      <c r="A1705" s="158">
        <f>Cartilha_GLOBAL!A1705</f>
        <v>95943</v>
      </c>
      <c r="B1705" s="94" t="str">
        <f>Cartilha_GLOBAL!B1705</f>
        <v>SINAPI</v>
      </c>
      <c r="C1705" s="104" t="str">
        <f>Cartilha_GLOBAL!C1705</f>
        <v>ARMAÇÃO DE ESCADA, DE UMA ESTRUTURA CONVENCIONAL DE CONCRETO ARMADO UTILIZANDO AÇO CA-60 DE 5,0 MM - MONTAGEM. AF_11/2020</v>
      </c>
      <c r="D1705" s="94" t="str">
        <f>Cartilha_GLOBAL!D1705</f>
        <v>KG</v>
      </c>
      <c r="E1705" s="105">
        <f>Cartilha_GLOBAL!$E1705</f>
        <v>24.8</v>
      </c>
      <c r="F1705" s="182">
        <f>Cartilha_GLOBAL!$F1705</f>
        <v>30.44</v>
      </c>
      <c r="G1705" s="108"/>
      <c r="H1705" s="107">
        <f t="shared" si="105"/>
        <v>0</v>
      </c>
      <c r="I1705" s="143">
        <f t="shared" si="106"/>
        <v>0</v>
      </c>
      <c r="J1705" s="142"/>
      <c r="K1705" s="183"/>
      <c r="L1705" s="7" t="str">
        <f t="shared" si="107"/>
        <v/>
      </c>
      <c r="M1705" s="7" t="str">
        <f t="shared" si="108"/>
        <v/>
      </c>
      <c r="N1705" s="7" t="str">
        <f>Cartilha_GLOBAL!N1705</f>
        <v/>
      </c>
      <c r="O1705" s="144"/>
      <c r="Q1705" s="151"/>
      <c r="R1705" s="152">
        <v>0</v>
      </c>
      <c r="T1705" s="153">
        <f>IF(Cartilha_GLOBAL!R1705=0,0,IF(Cartilha_GLOBAL!R1705&gt;0,"c","b"))</f>
        <v>0</v>
      </c>
    </row>
    <row r="1706" ht="22.5" hidden="1" spans="1:20">
      <c r="A1706" s="158">
        <f>Cartilha_GLOBAL!A1706</f>
        <v>95944</v>
      </c>
      <c r="B1706" s="94" t="str">
        <f>Cartilha_GLOBAL!B1706</f>
        <v>SINAPI</v>
      </c>
      <c r="C1706" s="104" t="str">
        <f>Cartilha_GLOBAL!C1706</f>
        <v>ARMAÇÃO DE ESCADA, DE UMA ESTRUTURA CONVENCIONAL DE CONCRETO ARMADO UTILIZANDO AÇO CA-50 DE 6,3 MM - MONTAGEM. AF_11/2020</v>
      </c>
      <c r="D1706" s="94" t="str">
        <f>Cartilha_GLOBAL!D1706</f>
        <v>KG</v>
      </c>
      <c r="E1706" s="105">
        <f>Cartilha_GLOBAL!$E1706</f>
        <v>22.24</v>
      </c>
      <c r="F1706" s="182">
        <f>Cartilha_GLOBAL!$F1706</f>
        <v>27.3</v>
      </c>
      <c r="G1706" s="108"/>
      <c r="H1706" s="107">
        <f t="shared" si="105"/>
        <v>0</v>
      </c>
      <c r="I1706" s="143">
        <f t="shared" si="106"/>
        <v>0</v>
      </c>
      <c r="J1706" s="142"/>
      <c r="K1706" s="183"/>
      <c r="L1706" s="7" t="str">
        <f t="shared" si="107"/>
        <v/>
      </c>
      <c r="M1706" s="7" t="str">
        <f t="shared" si="108"/>
        <v/>
      </c>
      <c r="N1706" s="7" t="str">
        <f>Cartilha_GLOBAL!N1706</f>
        <v/>
      </c>
      <c r="O1706" s="144"/>
      <c r="Q1706" s="151"/>
      <c r="R1706" s="152">
        <v>0</v>
      </c>
      <c r="T1706" s="153">
        <f>IF(Cartilha_GLOBAL!R1706=0,0,IF(Cartilha_GLOBAL!R1706&gt;0,"c","b"))</f>
        <v>0</v>
      </c>
    </row>
    <row r="1707" ht="22.5" hidden="1" spans="1:20">
      <c r="A1707" s="158">
        <f>Cartilha_GLOBAL!A1707</f>
        <v>95945</v>
      </c>
      <c r="B1707" s="94" t="str">
        <f>Cartilha_GLOBAL!B1707</f>
        <v>SINAPI</v>
      </c>
      <c r="C1707" s="104" t="str">
        <f>Cartilha_GLOBAL!C1707</f>
        <v>ARMAÇÃO DE ESCADA, DE UMA ESTRUTURA CONVENCIONAL DE CONCRETO ARMADO UTILIZANDO AÇO CA-50 DE 8,0 MM - MONTAGEM. AF_11/2020</v>
      </c>
      <c r="D1707" s="94" t="str">
        <f>Cartilha_GLOBAL!D1707</f>
        <v>KG</v>
      </c>
      <c r="E1707" s="105">
        <f>Cartilha_GLOBAL!$E1707</f>
        <v>17.65</v>
      </c>
      <c r="F1707" s="182">
        <f>Cartilha_GLOBAL!$F1707</f>
        <v>21.66</v>
      </c>
      <c r="G1707" s="108"/>
      <c r="H1707" s="107">
        <f t="shared" si="105"/>
        <v>0</v>
      </c>
      <c r="I1707" s="143">
        <f t="shared" si="106"/>
        <v>0</v>
      </c>
      <c r="J1707" s="142"/>
      <c r="K1707" s="183"/>
      <c r="L1707" s="7" t="str">
        <f t="shared" si="107"/>
        <v/>
      </c>
      <c r="M1707" s="7" t="str">
        <f t="shared" si="108"/>
        <v/>
      </c>
      <c r="N1707" s="7" t="str">
        <f>Cartilha_GLOBAL!N1707</f>
        <v/>
      </c>
      <c r="O1707" s="144"/>
      <c r="Q1707" s="151"/>
      <c r="R1707" s="152">
        <v>0</v>
      </c>
      <c r="T1707" s="153">
        <f>IF(Cartilha_GLOBAL!R1707=0,0,IF(Cartilha_GLOBAL!R1707&gt;0,"c","b"))</f>
        <v>0</v>
      </c>
    </row>
    <row r="1708" ht="22.5" hidden="1" spans="1:20">
      <c r="A1708" s="158">
        <f>Cartilha_GLOBAL!A1708</f>
        <v>95946</v>
      </c>
      <c r="B1708" s="94" t="str">
        <f>Cartilha_GLOBAL!B1708</f>
        <v>SINAPI</v>
      </c>
      <c r="C1708" s="104" t="str">
        <f>Cartilha_GLOBAL!C1708</f>
        <v>ARMAÇÃO DE ESCADA, DE UMA ESTRUTURA CONVENCIONAL DE CONCRETO ARMADO UTILIZANDO AÇO CA-50 DE 10,0 MM - MONTAGEM. AF_11/2020</v>
      </c>
      <c r="D1708" s="94" t="str">
        <f>Cartilha_GLOBAL!D1708</f>
        <v>KG</v>
      </c>
      <c r="E1708" s="105">
        <f>Cartilha_GLOBAL!$E1708</f>
        <v>13.82</v>
      </c>
      <c r="F1708" s="182">
        <f>Cartilha_GLOBAL!$F1708</f>
        <v>16.96</v>
      </c>
      <c r="G1708" s="108"/>
      <c r="H1708" s="107">
        <f t="shared" si="105"/>
        <v>0</v>
      </c>
      <c r="I1708" s="143">
        <f t="shared" si="106"/>
        <v>0</v>
      </c>
      <c r="J1708" s="142"/>
      <c r="K1708" s="183"/>
      <c r="L1708" s="7" t="str">
        <f t="shared" si="107"/>
        <v/>
      </c>
      <c r="M1708" s="7" t="str">
        <f t="shared" si="108"/>
        <v/>
      </c>
      <c r="N1708" s="7" t="str">
        <f>Cartilha_GLOBAL!N1708</f>
        <v/>
      </c>
      <c r="O1708" s="144"/>
      <c r="Q1708" s="151"/>
      <c r="R1708" s="152">
        <v>0</v>
      </c>
      <c r="T1708" s="153">
        <f>IF(Cartilha_GLOBAL!R1708=0,0,IF(Cartilha_GLOBAL!R1708&gt;0,"c","b"))</f>
        <v>0</v>
      </c>
    </row>
    <row r="1709" ht="22.5" hidden="1" spans="1:20">
      <c r="A1709" s="158">
        <f>Cartilha_GLOBAL!A1709</f>
        <v>95947</v>
      </c>
      <c r="B1709" s="94" t="str">
        <f>Cartilha_GLOBAL!B1709</f>
        <v>SINAPI</v>
      </c>
      <c r="C1709" s="104" t="str">
        <f>Cartilha_GLOBAL!C1709</f>
        <v>ARMAÇÃO DE ESCADA, DE UMA ESTRUTURA CONVENCIONAL DE CONCRETO ARMADO UTILIZANDO AÇO CA-50 DE 12,5 MM - MONTAGEM. AF_11/2020</v>
      </c>
      <c r="D1709" s="94" t="str">
        <f>Cartilha_GLOBAL!D1709</f>
        <v>KG</v>
      </c>
      <c r="E1709" s="105">
        <f>Cartilha_GLOBAL!$E1709</f>
        <v>10.52</v>
      </c>
      <c r="F1709" s="182">
        <f>Cartilha_GLOBAL!$F1709</f>
        <v>12.91</v>
      </c>
      <c r="G1709" s="108"/>
      <c r="H1709" s="107">
        <f t="shared" si="105"/>
        <v>0</v>
      </c>
      <c r="I1709" s="143">
        <f t="shared" si="106"/>
        <v>0</v>
      </c>
      <c r="J1709" s="142"/>
      <c r="K1709" s="183"/>
      <c r="L1709" s="7" t="str">
        <f t="shared" si="107"/>
        <v/>
      </c>
      <c r="M1709" s="7" t="str">
        <f t="shared" si="108"/>
        <v/>
      </c>
      <c r="N1709" s="7" t="str">
        <f>Cartilha_GLOBAL!N1709</f>
        <v/>
      </c>
      <c r="O1709" s="144"/>
      <c r="Q1709" s="151"/>
      <c r="R1709" s="152">
        <v>0</v>
      </c>
      <c r="T1709" s="153">
        <f>IF(Cartilha_GLOBAL!R1709=0,0,IF(Cartilha_GLOBAL!R1709&gt;0,"c","b"))</f>
        <v>0</v>
      </c>
    </row>
    <row r="1710" ht="22.5" hidden="1" spans="1:20">
      <c r="A1710" s="158">
        <f>Cartilha_GLOBAL!A1710</f>
        <v>95948</v>
      </c>
      <c r="B1710" s="94" t="str">
        <f>Cartilha_GLOBAL!B1710</f>
        <v>SINAPI</v>
      </c>
      <c r="C1710" s="104" t="str">
        <f>Cartilha_GLOBAL!C1710</f>
        <v>ARMAÇÃO DE ESCADA, DE UMA ESTRUTURA CONVENCIONAL DE CONCRETO ARMADO UTILIZANDO AÇO CA-50 DE 16,0 MM - MONTAGEM. AF_11/2020</v>
      </c>
      <c r="D1710" s="94" t="str">
        <f>Cartilha_GLOBAL!D1710</f>
        <v>KG</v>
      </c>
      <c r="E1710" s="105">
        <f>Cartilha_GLOBAL!$E1710</f>
        <v>9.12</v>
      </c>
      <c r="F1710" s="182">
        <f>Cartilha_GLOBAL!$F1710</f>
        <v>11.19</v>
      </c>
      <c r="G1710" s="108"/>
      <c r="H1710" s="107">
        <f t="shared" si="105"/>
        <v>0</v>
      </c>
      <c r="I1710" s="143">
        <f t="shared" si="106"/>
        <v>0</v>
      </c>
      <c r="J1710" s="142"/>
      <c r="K1710" s="183"/>
      <c r="L1710" s="7" t="str">
        <f t="shared" si="107"/>
        <v/>
      </c>
      <c r="M1710" s="7" t="str">
        <f t="shared" si="108"/>
        <v/>
      </c>
      <c r="N1710" s="7" t="str">
        <f>Cartilha_GLOBAL!N1710</f>
        <v/>
      </c>
      <c r="O1710" s="144"/>
      <c r="Q1710" s="151"/>
      <c r="R1710" s="152">
        <v>0</v>
      </c>
      <c r="T1710" s="153">
        <f>IF(Cartilha_GLOBAL!R1710=0,0,IF(Cartilha_GLOBAL!R1710&gt;0,"c","b"))</f>
        <v>0</v>
      </c>
    </row>
    <row r="1711" ht="22.5" hidden="1" spans="1:20">
      <c r="A1711" s="158">
        <f>Cartilha_GLOBAL!A1711</f>
        <v>96544</v>
      </c>
      <c r="B1711" s="94" t="str">
        <f>Cartilha_GLOBAL!B1711</f>
        <v>SINAPI</v>
      </c>
      <c r="C1711" s="104" t="str">
        <f>Cartilha_GLOBAL!C1711</f>
        <v>ARMAÇÃO DE BLOCO, VIGA BALDRAME OU SAPATA UTILIZANDO AÇO CA-50 DE 6,3 MM - MONTAGEM. AF_06/2017</v>
      </c>
      <c r="D1711" s="94" t="str">
        <f>Cartilha_GLOBAL!D1711</f>
        <v>KG</v>
      </c>
      <c r="E1711" s="105">
        <f>Cartilha_GLOBAL!$E1711</f>
        <v>17.65</v>
      </c>
      <c r="F1711" s="182">
        <f>Cartilha_GLOBAL!$F1711</f>
        <v>21.66</v>
      </c>
      <c r="G1711" s="108"/>
      <c r="H1711" s="107">
        <f t="shared" si="105"/>
        <v>0</v>
      </c>
      <c r="I1711" s="143">
        <f t="shared" si="106"/>
        <v>0</v>
      </c>
      <c r="J1711" s="142"/>
      <c r="K1711" s="183"/>
      <c r="L1711" s="7" t="str">
        <f t="shared" si="107"/>
        <v/>
      </c>
      <c r="M1711" s="7" t="str">
        <f t="shared" si="108"/>
        <v/>
      </c>
      <c r="N1711" s="7" t="str">
        <f>Cartilha_GLOBAL!N1711</f>
        <v/>
      </c>
      <c r="O1711" s="144"/>
      <c r="Q1711" s="151"/>
      <c r="R1711" s="152">
        <v>0</v>
      </c>
      <c r="T1711" s="153">
        <f>IF(Cartilha_GLOBAL!R1711=0,0,IF(Cartilha_GLOBAL!R1711&gt;0,"c","b"))</f>
        <v>0</v>
      </c>
    </row>
    <row r="1712" ht="22.5" hidden="1" spans="1:20">
      <c r="A1712" s="158">
        <f>Cartilha_GLOBAL!A1712</f>
        <v>96545</v>
      </c>
      <c r="B1712" s="94" t="str">
        <f>Cartilha_GLOBAL!B1712</f>
        <v>SINAPI</v>
      </c>
      <c r="C1712" s="104" t="str">
        <f>Cartilha_GLOBAL!C1712</f>
        <v>ARMAÇÃO DE BLOCO, VIGA BALDRAME OU SAPATA UTILIZANDO AÇO CA-50 DE 8 MM - MONTAGEM. AF_06/2017</v>
      </c>
      <c r="D1712" s="94" t="str">
        <f>Cartilha_GLOBAL!D1712</f>
        <v>KG</v>
      </c>
      <c r="E1712" s="105">
        <f>Cartilha_GLOBAL!$E1712</f>
        <v>15.99</v>
      </c>
      <c r="F1712" s="182">
        <f>Cartilha_GLOBAL!$F1712</f>
        <v>19.63</v>
      </c>
      <c r="G1712" s="108"/>
      <c r="H1712" s="107">
        <f t="shared" si="105"/>
        <v>0</v>
      </c>
      <c r="I1712" s="143">
        <f t="shared" si="106"/>
        <v>0</v>
      </c>
      <c r="J1712" s="142"/>
      <c r="K1712" s="183"/>
      <c r="L1712" s="7" t="str">
        <f t="shared" si="107"/>
        <v/>
      </c>
      <c r="M1712" s="7" t="str">
        <f t="shared" si="108"/>
        <v/>
      </c>
      <c r="N1712" s="7" t="str">
        <f>Cartilha_GLOBAL!N1712</f>
        <v/>
      </c>
      <c r="O1712" s="144"/>
      <c r="Q1712" s="151"/>
      <c r="R1712" s="152">
        <v>0</v>
      </c>
      <c r="T1712" s="153">
        <f>IF(Cartilha_GLOBAL!R1712=0,0,IF(Cartilha_GLOBAL!R1712&gt;0,"c","b"))</f>
        <v>0</v>
      </c>
    </row>
    <row r="1713" ht="22.5" hidden="1" spans="1:20">
      <c r="A1713" s="158">
        <f>Cartilha_GLOBAL!A1713</f>
        <v>96546</v>
      </c>
      <c r="B1713" s="94" t="str">
        <f>Cartilha_GLOBAL!B1713</f>
        <v>SINAPI</v>
      </c>
      <c r="C1713" s="104" t="str">
        <f>Cartilha_GLOBAL!C1713</f>
        <v>ARMAÇÃO DE BLOCO, VIGA BALDRAME OU SAPATA UTILIZANDO AÇO CA-50 DE 10 MM - MONTAGEM. AF_06/2017</v>
      </c>
      <c r="D1713" s="94" t="str">
        <f>Cartilha_GLOBAL!D1713</f>
        <v>KG</v>
      </c>
      <c r="E1713" s="105">
        <f>Cartilha_GLOBAL!$E1713</f>
        <v>14.02</v>
      </c>
      <c r="F1713" s="182">
        <f>Cartilha_GLOBAL!$F1713</f>
        <v>17.21</v>
      </c>
      <c r="G1713" s="108"/>
      <c r="H1713" s="107">
        <f t="shared" si="105"/>
        <v>0</v>
      </c>
      <c r="I1713" s="143">
        <f t="shared" si="106"/>
        <v>0</v>
      </c>
      <c r="J1713" s="142"/>
      <c r="K1713" s="183"/>
      <c r="L1713" s="7" t="str">
        <f t="shared" si="107"/>
        <v/>
      </c>
      <c r="M1713" s="7" t="str">
        <f t="shared" si="108"/>
        <v/>
      </c>
      <c r="N1713" s="7" t="str">
        <f>Cartilha_GLOBAL!N1713</f>
        <v/>
      </c>
      <c r="O1713" s="144"/>
      <c r="Q1713" s="151"/>
      <c r="R1713" s="152">
        <v>0</v>
      </c>
      <c r="T1713" s="153">
        <f>IF(Cartilha_GLOBAL!R1713=0,0,IF(Cartilha_GLOBAL!R1713&gt;0,"c","b"))</f>
        <v>0</v>
      </c>
    </row>
    <row r="1714" ht="22.5" hidden="1" spans="1:20">
      <c r="A1714" s="158">
        <f>Cartilha_GLOBAL!A1714</f>
        <v>96547</v>
      </c>
      <c r="B1714" s="94" t="str">
        <f>Cartilha_GLOBAL!B1714</f>
        <v>SINAPI</v>
      </c>
      <c r="C1714" s="104" t="str">
        <f>Cartilha_GLOBAL!C1714</f>
        <v>ARMAÇÃO DE BLOCO, VIGA BALDRAME OU SAPATA UTILIZANDO AÇO CA-50 DE 12,5 MM - MONTAGEM. AF_06/2017</v>
      </c>
      <c r="D1714" s="94" t="str">
        <f>Cartilha_GLOBAL!D1714</f>
        <v>KG</v>
      </c>
      <c r="E1714" s="105">
        <f>Cartilha_GLOBAL!$E1714</f>
        <v>11.74</v>
      </c>
      <c r="F1714" s="182">
        <f>Cartilha_GLOBAL!$F1714</f>
        <v>14.41</v>
      </c>
      <c r="G1714" s="108"/>
      <c r="H1714" s="107">
        <f t="shared" si="105"/>
        <v>0</v>
      </c>
      <c r="I1714" s="143">
        <f t="shared" si="106"/>
        <v>0</v>
      </c>
      <c r="J1714" s="142"/>
      <c r="K1714" s="183"/>
      <c r="L1714" s="7" t="str">
        <f t="shared" si="107"/>
        <v/>
      </c>
      <c r="M1714" s="7" t="str">
        <f t="shared" si="108"/>
        <v/>
      </c>
      <c r="N1714" s="7" t="str">
        <f>Cartilha_GLOBAL!N1714</f>
        <v/>
      </c>
      <c r="O1714" s="144"/>
      <c r="Q1714" s="151"/>
      <c r="R1714" s="152">
        <v>0</v>
      </c>
      <c r="T1714" s="153">
        <f>IF(Cartilha_GLOBAL!R1714=0,0,IF(Cartilha_GLOBAL!R1714&gt;0,"c","b"))</f>
        <v>0</v>
      </c>
    </row>
    <row r="1715" ht="22.5" hidden="1" spans="1:20">
      <c r="A1715" s="158">
        <f>Cartilha_GLOBAL!A1715</f>
        <v>96548</v>
      </c>
      <c r="B1715" s="94" t="str">
        <f>Cartilha_GLOBAL!B1715</f>
        <v>SINAPI</v>
      </c>
      <c r="C1715" s="104" t="str">
        <f>Cartilha_GLOBAL!C1715</f>
        <v>ARMAÇÃO DE BLOCO, VIGA BALDRAME OU SAPATA UTILIZANDO AÇO CA-50 DE 16 MM - MONTAGEM. AF_06/2017</v>
      </c>
      <c r="D1715" s="94" t="str">
        <f>Cartilha_GLOBAL!D1715</f>
        <v>KG</v>
      </c>
      <c r="E1715" s="105">
        <f>Cartilha_GLOBAL!$E1715</f>
        <v>10.88</v>
      </c>
      <c r="F1715" s="182">
        <f>Cartilha_GLOBAL!$F1715</f>
        <v>13.35</v>
      </c>
      <c r="G1715" s="108"/>
      <c r="H1715" s="107">
        <f t="shared" si="105"/>
        <v>0</v>
      </c>
      <c r="I1715" s="143">
        <f t="shared" si="106"/>
        <v>0</v>
      </c>
      <c r="J1715" s="142"/>
      <c r="K1715" s="183"/>
      <c r="L1715" s="7" t="str">
        <f t="shared" si="107"/>
        <v/>
      </c>
      <c r="M1715" s="7" t="str">
        <f t="shared" si="108"/>
        <v/>
      </c>
      <c r="N1715" s="7" t="str">
        <f>Cartilha_GLOBAL!N1715</f>
        <v/>
      </c>
      <c r="O1715" s="144"/>
      <c r="Q1715" s="151"/>
      <c r="R1715" s="152"/>
      <c r="T1715" s="153">
        <f>IF(Cartilha_GLOBAL!R1715=0,0,IF(Cartilha_GLOBAL!R1715&gt;0,"c","b"))</f>
        <v>0</v>
      </c>
    </row>
    <row r="1716" ht="22.5" hidden="1" spans="1:20">
      <c r="A1716" s="158">
        <f>Cartilha_GLOBAL!A1716</f>
        <v>96549</v>
      </c>
      <c r="B1716" s="94" t="str">
        <f>Cartilha_GLOBAL!B1716</f>
        <v>SINAPI</v>
      </c>
      <c r="C1716" s="104" t="str">
        <f>Cartilha_GLOBAL!C1716</f>
        <v>ARMAÇÃO DE BLOCO, VIGA BALDRAME OU SAPATA UTILIZANDO AÇO CA-50 DE 20 MM - MONTAGEM. AF_06/2017</v>
      </c>
      <c r="D1716" s="94" t="str">
        <f>Cartilha_GLOBAL!D1716</f>
        <v>KG</v>
      </c>
      <c r="E1716" s="105">
        <f>Cartilha_GLOBAL!$E1716</f>
        <v>11.8</v>
      </c>
      <c r="F1716" s="182">
        <f>Cartilha_GLOBAL!$F1716</f>
        <v>14.48</v>
      </c>
      <c r="G1716" s="108"/>
      <c r="H1716" s="107">
        <f t="shared" si="105"/>
        <v>0</v>
      </c>
      <c r="I1716" s="143">
        <f t="shared" si="106"/>
        <v>0</v>
      </c>
      <c r="J1716" s="142"/>
      <c r="K1716" s="183"/>
      <c r="L1716" s="7" t="str">
        <f t="shared" si="107"/>
        <v/>
      </c>
      <c r="M1716" s="7" t="str">
        <f t="shared" si="108"/>
        <v/>
      </c>
      <c r="N1716" s="7" t="str">
        <f>Cartilha_GLOBAL!N1716</f>
        <v/>
      </c>
      <c r="O1716" s="144"/>
      <c r="Q1716" s="151"/>
      <c r="R1716" s="152">
        <v>0</v>
      </c>
      <c r="T1716" s="153">
        <f>IF(Cartilha_GLOBAL!R1716=0,0,IF(Cartilha_GLOBAL!R1716&gt;0,"c","b"))</f>
        <v>0</v>
      </c>
    </row>
    <row r="1717" ht="22.5" hidden="1" spans="1:20">
      <c r="A1717" s="158">
        <f>Cartilha_GLOBAL!A1717</f>
        <v>96550</v>
      </c>
      <c r="B1717" s="94" t="str">
        <f>Cartilha_GLOBAL!B1717</f>
        <v>SINAPI</v>
      </c>
      <c r="C1717" s="104" t="str">
        <f>Cartilha_GLOBAL!C1717</f>
        <v>ARMAÇÃO DE BLOCO, VIGA BALDRAME OU SAPATA UTILIZANDO AÇO CA-50 DE 25 MM - MONTAGEM. AF_06/2017</v>
      </c>
      <c r="D1717" s="94" t="str">
        <f>Cartilha_GLOBAL!D1717</f>
        <v>KG</v>
      </c>
      <c r="E1717" s="105">
        <f>Cartilha_GLOBAL!$E1717</f>
        <v>11.37</v>
      </c>
      <c r="F1717" s="182">
        <f>Cartilha_GLOBAL!$F1717</f>
        <v>13.96</v>
      </c>
      <c r="G1717" s="108"/>
      <c r="H1717" s="107">
        <f t="shared" si="105"/>
        <v>0</v>
      </c>
      <c r="I1717" s="143">
        <f t="shared" si="106"/>
        <v>0</v>
      </c>
      <c r="J1717" s="142"/>
      <c r="K1717" s="183"/>
      <c r="L1717" s="7" t="str">
        <f t="shared" si="107"/>
        <v/>
      </c>
      <c r="M1717" s="7" t="str">
        <f t="shared" si="108"/>
        <v/>
      </c>
      <c r="N1717" s="7" t="str">
        <f>Cartilha_GLOBAL!N1717</f>
        <v/>
      </c>
      <c r="O1717" s="144"/>
      <c r="Q1717" s="151"/>
      <c r="R1717" s="152">
        <v>0</v>
      </c>
      <c r="T1717" s="153">
        <f>IF(Cartilha_GLOBAL!R1717=0,0,IF(Cartilha_GLOBAL!R1717&gt;0,"c","b"))</f>
        <v>0</v>
      </c>
    </row>
    <row r="1718" ht="22.5" hidden="1" spans="1:20">
      <c r="A1718" s="158">
        <f>Cartilha_GLOBAL!A1718</f>
        <v>92759</v>
      </c>
      <c r="B1718" s="94" t="str">
        <f>Cartilha_GLOBAL!B1718</f>
        <v>SINAPI</v>
      </c>
      <c r="C1718" s="104" t="str">
        <f>Cartilha_GLOBAL!C1718</f>
        <v>ARMAÇÃO DE PILAR OU VIGA DE ESTRUTURA CONVENCIONAL DE CONCRETO ARMADO UTILIZANDO AÇO CA-60 DE 5,0 MM - MONTAGEM. AF_06/2022</v>
      </c>
      <c r="D1718" s="94" t="str">
        <f>Cartilha_GLOBAL!D1718</f>
        <v>KG</v>
      </c>
      <c r="E1718" s="105">
        <f>Cartilha_GLOBAL!$E1718</f>
        <v>15.45</v>
      </c>
      <c r="F1718" s="182">
        <f>Cartilha_GLOBAL!$F1718</f>
        <v>18.96</v>
      </c>
      <c r="G1718" s="108"/>
      <c r="H1718" s="107">
        <f t="shared" si="105"/>
        <v>0</v>
      </c>
      <c r="I1718" s="143">
        <f t="shared" si="106"/>
        <v>0</v>
      </c>
      <c r="J1718" s="142"/>
      <c r="K1718" s="183"/>
      <c r="L1718" s="7" t="str">
        <f t="shared" si="107"/>
        <v/>
      </c>
      <c r="M1718" s="7" t="str">
        <f t="shared" si="108"/>
        <v/>
      </c>
      <c r="N1718" s="7" t="str">
        <f>Cartilha_GLOBAL!N1718</f>
        <v/>
      </c>
      <c r="O1718" s="144"/>
      <c r="Q1718" s="151"/>
      <c r="R1718" s="152">
        <v>0</v>
      </c>
      <c r="T1718" s="153">
        <f>IF(Cartilha_GLOBAL!R1718=0,0,IF(Cartilha_GLOBAL!R1718&gt;0,"c","b"))</f>
        <v>0</v>
      </c>
    </row>
    <row r="1719" ht="22.5" hidden="1" spans="1:20">
      <c r="A1719" s="158">
        <f>Cartilha_GLOBAL!A1719</f>
        <v>92760</v>
      </c>
      <c r="B1719" s="94" t="str">
        <f>Cartilha_GLOBAL!B1719</f>
        <v>SINAPI</v>
      </c>
      <c r="C1719" s="104" t="str">
        <f>Cartilha_GLOBAL!C1719</f>
        <v>ARMAÇÃO DE PILAR OU VIGA DE ESTRUTURA CONVENCIONAL DE CONCRETO ARMADO UTILIZANDO AÇO CA-50 DE 6,3 MM - MONTAGEM. AF_06/2022</v>
      </c>
      <c r="D1719" s="94" t="str">
        <f>Cartilha_GLOBAL!D1719</f>
        <v>KG</v>
      </c>
      <c r="E1719" s="105">
        <f>Cartilha_GLOBAL!$E1719</f>
        <v>14.38</v>
      </c>
      <c r="F1719" s="182">
        <f>Cartilha_GLOBAL!$F1719</f>
        <v>17.65</v>
      </c>
      <c r="G1719" s="108"/>
      <c r="H1719" s="107">
        <f t="shared" si="105"/>
        <v>0</v>
      </c>
      <c r="I1719" s="143">
        <f t="shared" si="106"/>
        <v>0</v>
      </c>
      <c r="J1719" s="142"/>
      <c r="K1719" s="183"/>
      <c r="L1719" s="7" t="str">
        <f t="shared" si="107"/>
        <v/>
      </c>
      <c r="M1719" s="7" t="str">
        <f t="shared" si="108"/>
        <v/>
      </c>
      <c r="N1719" s="7" t="str">
        <f>Cartilha_GLOBAL!N1719</f>
        <v/>
      </c>
      <c r="O1719" s="144"/>
      <c r="Q1719" s="151"/>
      <c r="R1719" s="152">
        <v>0</v>
      </c>
      <c r="T1719" s="153">
        <f>IF(Cartilha_GLOBAL!R1719=0,0,IF(Cartilha_GLOBAL!R1719&gt;0,"c","b"))</f>
        <v>0</v>
      </c>
    </row>
    <row r="1720" ht="22.5" hidden="1" spans="1:20">
      <c r="A1720" s="158">
        <f>Cartilha_GLOBAL!A1720</f>
        <v>92761</v>
      </c>
      <c r="B1720" s="94" t="str">
        <f>Cartilha_GLOBAL!B1720</f>
        <v>SINAPI</v>
      </c>
      <c r="C1720" s="104" t="str">
        <f>Cartilha_GLOBAL!C1720</f>
        <v>ARMAÇÃO DE PILAR OU VIGA DE ESTRUTURA CONVENCIONAL DE CONCRETO ARMADO UTILIZANDO AÇO CA-50 DE 8,0 MM - MONTAGEM. AF_06/2022</v>
      </c>
      <c r="D1720" s="94" t="str">
        <f>Cartilha_GLOBAL!D1720</f>
        <v>KG</v>
      </c>
      <c r="E1720" s="105">
        <f>Cartilha_GLOBAL!$E1720</f>
        <v>13.37</v>
      </c>
      <c r="F1720" s="182">
        <f>Cartilha_GLOBAL!$F1720</f>
        <v>16.41</v>
      </c>
      <c r="G1720" s="108"/>
      <c r="H1720" s="107">
        <f t="shared" si="105"/>
        <v>0</v>
      </c>
      <c r="I1720" s="143">
        <f t="shared" si="106"/>
        <v>0</v>
      </c>
      <c r="J1720" s="142"/>
      <c r="K1720" s="183"/>
      <c r="L1720" s="7" t="str">
        <f t="shared" si="107"/>
        <v/>
      </c>
      <c r="M1720" s="7" t="str">
        <f t="shared" si="108"/>
        <v/>
      </c>
      <c r="N1720" s="7" t="str">
        <f>Cartilha_GLOBAL!N1720</f>
        <v/>
      </c>
      <c r="O1720" s="144"/>
      <c r="Q1720" s="151"/>
      <c r="R1720" s="152">
        <v>0</v>
      </c>
      <c r="T1720" s="153">
        <f>IF(Cartilha_GLOBAL!R1720=0,0,IF(Cartilha_GLOBAL!R1720&gt;0,"c","b"))</f>
        <v>0</v>
      </c>
    </row>
    <row r="1721" ht="22.5" hidden="1" spans="1:20">
      <c r="A1721" s="158">
        <f>Cartilha_GLOBAL!A1721</f>
        <v>92762</v>
      </c>
      <c r="B1721" s="94" t="str">
        <f>Cartilha_GLOBAL!B1721</f>
        <v>SINAPI</v>
      </c>
      <c r="C1721" s="104" t="str">
        <f>Cartilha_GLOBAL!C1721</f>
        <v>ARMAÇÃO DE PILAR OU VIGA DE ESTRUTURA CONVENCIONAL DE CONCRETO ARMADO UTILIZANDO AÇO CA-50 DE 10,0 MM - MONTAGEM. AF_06/2022</v>
      </c>
      <c r="D1721" s="94" t="str">
        <f>Cartilha_GLOBAL!D1721</f>
        <v>KG</v>
      </c>
      <c r="E1721" s="105">
        <f>Cartilha_GLOBAL!$E1721</f>
        <v>11.86</v>
      </c>
      <c r="F1721" s="182">
        <f>Cartilha_GLOBAL!$F1721</f>
        <v>14.56</v>
      </c>
      <c r="G1721" s="108"/>
      <c r="H1721" s="107">
        <f t="shared" si="105"/>
        <v>0</v>
      </c>
      <c r="I1721" s="143">
        <f t="shared" si="106"/>
        <v>0</v>
      </c>
      <c r="J1721" s="142"/>
      <c r="K1721" s="183"/>
      <c r="L1721" s="7" t="str">
        <f t="shared" si="107"/>
        <v/>
      </c>
      <c r="M1721" s="7" t="str">
        <f t="shared" si="108"/>
        <v/>
      </c>
      <c r="N1721" s="7" t="str">
        <f>Cartilha_GLOBAL!N1721</f>
        <v/>
      </c>
      <c r="O1721" s="144"/>
      <c r="Q1721" s="151"/>
      <c r="R1721" s="152">
        <v>0</v>
      </c>
      <c r="T1721" s="153">
        <f>IF(Cartilha_GLOBAL!R1721=0,0,IF(Cartilha_GLOBAL!R1721&gt;0,"c","b"))</f>
        <v>0</v>
      </c>
    </row>
    <row r="1722" ht="22.5" hidden="1" spans="1:20">
      <c r="A1722" s="158">
        <f>Cartilha_GLOBAL!A1722</f>
        <v>92763</v>
      </c>
      <c r="B1722" s="94" t="str">
        <f>Cartilha_GLOBAL!B1722</f>
        <v>SINAPI</v>
      </c>
      <c r="C1722" s="104" t="str">
        <f>Cartilha_GLOBAL!C1722</f>
        <v>ARMAÇÃO DE PILAR OU VIGA DE ESTRUTURA CONVENCIONAL DE CONCRETO ARMADO UTILIZANDO AÇO CA-50 DE 12,5 MM - MONTAGEM. AF_06/2022</v>
      </c>
      <c r="D1722" s="94" t="str">
        <f>Cartilha_GLOBAL!D1722</f>
        <v>KG</v>
      </c>
      <c r="E1722" s="105">
        <f>Cartilha_GLOBAL!$E1722</f>
        <v>9.95</v>
      </c>
      <c r="F1722" s="182">
        <f>Cartilha_GLOBAL!$F1722</f>
        <v>12.21</v>
      </c>
      <c r="G1722" s="108"/>
      <c r="H1722" s="107">
        <f t="shared" si="105"/>
        <v>0</v>
      </c>
      <c r="I1722" s="143">
        <f t="shared" si="106"/>
        <v>0</v>
      </c>
      <c r="J1722" s="142"/>
      <c r="K1722" s="183"/>
      <c r="L1722" s="7" t="str">
        <f t="shared" si="107"/>
        <v/>
      </c>
      <c r="M1722" s="7" t="str">
        <f t="shared" si="108"/>
        <v/>
      </c>
      <c r="N1722" s="7" t="str">
        <f>Cartilha_GLOBAL!N1722</f>
        <v/>
      </c>
      <c r="O1722" s="144"/>
      <c r="Q1722" s="151"/>
      <c r="R1722" s="152">
        <v>0</v>
      </c>
      <c r="T1722" s="153">
        <f>IF(Cartilha_GLOBAL!R1722=0,0,IF(Cartilha_GLOBAL!R1722&gt;0,"c","b"))</f>
        <v>0</v>
      </c>
    </row>
    <row r="1723" ht="22.5" hidden="1" spans="1:20">
      <c r="A1723" s="158">
        <f>Cartilha_GLOBAL!A1723</f>
        <v>92764</v>
      </c>
      <c r="B1723" s="94" t="str">
        <f>Cartilha_GLOBAL!B1723</f>
        <v>SINAPI</v>
      </c>
      <c r="C1723" s="104" t="str">
        <f>Cartilha_GLOBAL!C1723</f>
        <v>ARMAÇÃO DE PILAR OU VIGA DE ESTRUTURA CONVENCIONAL DE CONCRETO ARMADO UTILIZANDO AÇO CA-50 DE 16,0 MM - MONTAGEM. AF_06/2022</v>
      </c>
      <c r="D1723" s="94" t="str">
        <f>Cartilha_GLOBAL!D1723</f>
        <v>KG</v>
      </c>
      <c r="E1723" s="105">
        <f>Cartilha_GLOBAL!$E1723</f>
        <v>9.59</v>
      </c>
      <c r="F1723" s="182">
        <f>Cartilha_GLOBAL!$F1723</f>
        <v>11.77</v>
      </c>
      <c r="G1723" s="108"/>
      <c r="H1723" s="107">
        <f t="shared" si="105"/>
        <v>0</v>
      </c>
      <c r="I1723" s="143">
        <f t="shared" si="106"/>
        <v>0</v>
      </c>
      <c r="J1723" s="142"/>
      <c r="K1723" s="183"/>
      <c r="L1723" s="7" t="str">
        <f t="shared" si="107"/>
        <v/>
      </c>
      <c r="M1723" s="7" t="str">
        <f t="shared" si="108"/>
        <v/>
      </c>
      <c r="N1723" s="7" t="str">
        <f>Cartilha_GLOBAL!N1723</f>
        <v/>
      </c>
      <c r="O1723" s="144"/>
      <c r="Q1723" s="151"/>
      <c r="R1723" s="152">
        <v>0</v>
      </c>
      <c r="T1723" s="153">
        <f>IF(Cartilha_GLOBAL!R1723=0,0,IF(Cartilha_GLOBAL!R1723&gt;0,"c","b"))</f>
        <v>0</v>
      </c>
    </row>
    <row r="1724" ht="22.5" hidden="1" spans="1:20">
      <c r="A1724" s="158">
        <f>Cartilha_GLOBAL!A1724</f>
        <v>92765</v>
      </c>
      <c r="B1724" s="94" t="str">
        <f>Cartilha_GLOBAL!B1724</f>
        <v>SINAPI</v>
      </c>
      <c r="C1724" s="104" t="str">
        <f>Cartilha_GLOBAL!C1724</f>
        <v>ARMAÇÃO DE PILAR OU VIGA DE ESTRUTURA CONVENCIONAL DE CONCRETO ARMADO UTILIZANDO AÇO CA-50 DE 20,0 MM - MONTAGEM. AF_06/2022</v>
      </c>
      <c r="D1724" s="94" t="str">
        <f>Cartilha_GLOBAL!D1724</f>
        <v>KG</v>
      </c>
      <c r="E1724" s="105">
        <f>Cartilha_GLOBAL!$E1724</f>
        <v>10.88</v>
      </c>
      <c r="F1724" s="182">
        <f>Cartilha_GLOBAL!$F1724</f>
        <v>13.35</v>
      </c>
      <c r="G1724" s="108"/>
      <c r="H1724" s="107">
        <f t="shared" si="105"/>
        <v>0</v>
      </c>
      <c r="I1724" s="143">
        <f t="shared" si="106"/>
        <v>0</v>
      </c>
      <c r="J1724" s="142"/>
      <c r="K1724" s="183"/>
      <c r="L1724" s="7" t="str">
        <f t="shared" si="107"/>
        <v/>
      </c>
      <c r="M1724" s="7" t="str">
        <f t="shared" si="108"/>
        <v/>
      </c>
      <c r="N1724" s="7" t="str">
        <f>Cartilha_GLOBAL!N1724</f>
        <v/>
      </c>
      <c r="O1724" s="144"/>
      <c r="Q1724" s="151"/>
      <c r="R1724" s="152">
        <v>0</v>
      </c>
      <c r="T1724" s="153">
        <f>IF(Cartilha_GLOBAL!R1724=0,0,IF(Cartilha_GLOBAL!R1724&gt;0,"c","b"))</f>
        <v>0</v>
      </c>
    </row>
    <row r="1725" ht="22.5" hidden="1" spans="1:20">
      <c r="A1725" s="158">
        <f>Cartilha_GLOBAL!A1725</f>
        <v>92766</v>
      </c>
      <c r="B1725" s="94" t="str">
        <f>Cartilha_GLOBAL!B1725</f>
        <v>SINAPI</v>
      </c>
      <c r="C1725" s="104" t="str">
        <f>Cartilha_GLOBAL!C1725</f>
        <v>ARMAÇÃO DE PILAR OU VIGA DE ESTRUTURA CONVENCIONAL DE CONCRETO ARMADO UTILIZANDO AÇO CA-50 DE 25,0 MM - MONTAGEM. AF_06/2022</v>
      </c>
      <c r="D1725" s="94" t="str">
        <f>Cartilha_GLOBAL!D1725</f>
        <v>KG</v>
      </c>
      <c r="E1725" s="105">
        <f>Cartilha_GLOBAL!$E1725</f>
        <v>10.74</v>
      </c>
      <c r="F1725" s="182">
        <f>Cartilha_GLOBAL!$F1725</f>
        <v>13.18</v>
      </c>
      <c r="G1725" s="108"/>
      <c r="H1725" s="107">
        <f t="shared" si="105"/>
        <v>0</v>
      </c>
      <c r="I1725" s="143">
        <f t="shared" si="106"/>
        <v>0</v>
      </c>
      <c r="J1725" s="142"/>
      <c r="K1725" s="183"/>
      <c r="L1725" s="7" t="str">
        <f t="shared" si="107"/>
        <v/>
      </c>
      <c r="M1725" s="7" t="str">
        <f t="shared" si="108"/>
        <v/>
      </c>
      <c r="N1725" s="7" t="str">
        <f>Cartilha_GLOBAL!N1725</f>
        <v/>
      </c>
      <c r="O1725" s="144"/>
      <c r="Q1725" s="151"/>
      <c r="R1725" s="152">
        <v>0</v>
      </c>
      <c r="T1725" s="153">
        <f>IF(Cartilha_GLOBAL!R1725=0,0,IF(Cartilha_GLOBAL!R1725&gt;0,"c","b"))</f>
        <v>0</v>
      </c>
    </row>
    <row r="1726" ht="22.5" hidden="1" spans="1:20">
      <c r="A1726" s="158">
        <f>Cartilha_GLOBAL!A1726</f>
        <v>92767</v>
      </c>
      <c r="B1726" s="94" t="str">
        <f>Cartilha_GLOBAL!B1726</f>
        <v>SINAPI</v>
      </c>
      <c r="C1726" s="104" t="str">
        <f>Cartilha_GLOBAL!C1726</f>
        <v>ARMAÇÃO DE LAJE DE ESTRUTURA CONVENCIONAL DE CONCRETO ARMADO UTILIZANDO AÇO CA-60 DE 4,2 MM - MONTAGEM. AF_06/2022</v>
      </c>
      <c r="D1726" s="94" t="str">
        <f>Cartilha_GLOBAL!D1726</f>
        <v>KG</v>
      </c>
      <c r="E1726" s="105">
        <f>Cartilha_GLOBAL!$E1726</f>
        <v>17.04</v>
      </c>
      <c r="F1726" s="182">
        <f>Cartilha_GLOBAL!$F1726</f>
        <v>20.91</v>
      </c>
      <c r="G1726" s="108"/>
      <c r="H1726" s="107">
        <f t="shared" si="105"/>
        <v>0</v>
      </c>
      <c r="I1726" s="143">
        <f t="shared" si="106"/>
        <v>0</v>
      </c>
      <c r="J1726" s="142"/>
      <c r="K1726" s="183"/>
      <c r="L1726" s="7" t="str">
        <f t="shared" si="107"/>
        <v/>
      </c>
      <c r="M1726" s="7" t="str">
        <f t="shared" si="108"/>
        <v/>
      </c>
      <c r="N1726" s="7" t="str">
        <f>Cartilha_GLOBAL!N1726</f>
        <v/>
      </c>
      <c r="O1726" s="144"/>
      <c r="Q1726" s="151"/>
      <c r="R1726" s="152">
        <v>0</v>
      </c>
      <c r="T1726" s="153">
        <f>IF(Cartilha_GLOBAL!R1726=0,0,IF(Cartilha_GLOBAL!R1726&gt;0,"c","b"))</f>
        <v>0</v>
      </c>
    </row>
    <row r="1727" ht="22.5" hidden="1" spans="1:20">
      <c r="A1727" s="158">
        <f>Cartilha_GLOBAL!A1727</f>
        <v>92768</v>
      </c>
      <c r="B1727" s="94" t="str">
        <f>Cartilha_GLOBAL!B1727</f>
        <v>SINAPI</v>
      </c>
      <c r="C1727" s="104" t="str">
        <f>Cartilha_GLOBAL!C1727</f>
        <v>ARMAÇÃO DE LAJE DE ESTRUTURA CONVENCIONAL DE CONCRETO ARMADO UTILIZANDO AÇO CA-60 DE 5,0 MM - MONTAGEM. AF_06/2022</v>
      </c>
      <c r="D1727" s="94" t="str">
        <f>Cartilha_GLOBAL!D1727</f>
        <v>KG</v>
      </c>
      <c r="E1727" s="105">
        <f>Cartilha_GLOBAL!$E1727</f>
        <v>14.81</v>
      </c>
      <c r="F1727" s="182">
        <f>Cartilha_GLOBAL!$F1727</f>
        <v>18.18</v>
      </c>
      <c r="G1727" s="108"/>
      <c r="H1727" s="107">
        <f t="shared" si="105"/>
        <v>0</v>
      </c>
      <c r="I1727" s="143">
        <f t="shared" si="106"/>
        <v>0</v>
      </c>
      <c r="J1727" s="142"/>
      <c r="K1727" s="183"/>
      <c r="L1727" s="7" t="str">
        <f t="shared" si="107"/>
        <v/>
      </c>
      <c r="M1727" s="7" t="str">
        <f t="shared" si="108"/>
        <v/>
      </c>
      <c r="N1727" s="7" t="str">
        <f>Cartilha_GLOBAL!N1727</f>
        <v/>
      </c>
      <c r="O1727" s="144"/>
      <c r="Q1727" s="151"/>
      <c r="R1727" s="152">
        <v>0</v>
      </c>
      <c r="T1727" s="153">
        <f>IF(Cartilha_GLOBAL!R1727=0,0,IF(Cartilha_GLOBAL!R1727&gt;0,"c","b"))</f>
        <v>0</v>
      </c>
    </row>
    <row r="1728" ht="22.5" hidden="1" spans="1:20">
      <c r="A1728" s="158">
        <f>Cartilha_GLOBAL!A1728</f>
        <v>92769</v>
      </c>
      <c r="B1728" s="94" t="str">
        <f>Cartilha_GLOBAL!B1728</f>
        <v>SINAPI</v>
      </c>
      <c r="C1728" s="104" t="str">
        <f>Cartilha_GLOBAL!C1728</f>
        <v>ARMAÇÃO DE LAJE DE ESTRUTURA CONVENCIONAL DE CONCRETO ARMADO UTILIZANDO AÇO CA-50 DE 6,3 MM - MONTAGEM. AF_06/2022</v>
      </c>
      <c r="D1728" s="94" t="str">
        <f>Cartilha_GLOBAL!D1728</f>
        <v>KG</v>
      </c>
      <c r="E1728" s="105">
        <f>Cartilha_GLOBAL!$E1728</f>
        <v>13.75</v>
      </c>
      <c r="F1728" s="182">
        <f>Cartilha_GLOBAL!$F1728</f>
        <v>16.88</v>
      </c>
      <c r="G1728" s="108"/>
      <c r="H1728" s="107">
        <f t="shared" si="105"/>
        <v>0</v>
      </c>
      <c r="I1728" s="143">
        <f t="shared" si="106"/>
        <v>0</v>
      </c>
      <c r="J1728" s="142"/>
      <c r="K1728" s="183"/>
      <c r="L1728" s="7" t="str">
        <f t="shared" si="107"/>
        <v/>
      </c>
      <c r="M1728" s="7" t="str">
        <f t="shared" si="108"/>
        <v/>
      </c>
      <c r="N1728" s="7" t="str">
        <f>Cartilha_GLOBAL!N1728</f>
        <v/>
      </c>
      <c r="O1728" s="144"/>
      <c r="Q1728" s="151"/>
      <c r="R1728" s="152">
        <v>0</v>
      </c>
      <c r="T1728" s="153">
        <f>IF(Cartilha_GLOBAL!R1728=0,0,IF(Cartilha_GLOBAL!R1728&gt;0,"c","b"))</f>
        <v>0</v>
      </c>
    </row>
    <row r="1729" ht="22.5" hidden="1" spans="1:20">
      <c r="A1729" s="158">
        <f>Cartilha_GLOBAL!A1729</f>
        <v>92770</v>
      </c>
      <c r="B1729" s="94" t="str">
        <f>Cartilha_GLOBAL!B1729</f>
        <v>SINAPI</v>
      </c>
      <c r="C1729" s="104" t="str">
        <f>Cartilha_GLOBAL!C1729</f>
        <v>ARMAÇÃO DE LAJE DE ESTRUTURA CONVENCIONAL DE CONCRETO ARMADO UTILIZANDO AÇO CA-50 DE 8,0 MM - MONTAGEM. AF_06/2022</v>
      </c>
      <c r="D1729" s="94" t="str">
        <f>Cartilha_GLOBAL!D1729</f>
        <v>KG</v>
      </c>
      <c r="E1729" s="105">
        <f>Cartilha_GLOBAL!$E1729</f>
        <v>12.79</v>
      </c>
      <c r="F1729" s="182">
        <f>Cartilha_GLOBAL!$F1729</f>
        <v>15.7</v>
      </c>
      <c r="G1729" s="108"/>
      <c r="H1729" s="107">
        <f t="shared" si="105"/>
        <v>0</v>
      </c>
      <c r="I1729" s="143">
        <f t="shared" si="106"/>
        <v>0</v>
      </c>
      <c r="J1729" s="142"/>
      <c r="K1729" s="183"/>
      <c r="L1729" s="7" t="str">
        <f t="shared" si="107"/>
        <v/>
      </c>
      <c r="M1729" s="7" t="str">
        <f t="shared" si="108"/>
        <v/>
      </c>
      <c r="N1729" s="7" t="str">
        <f>Cartilha_GLOBAL!N1729</f>
        <v/>
      </c>
      <c r="O1729" s="144"/>
      <c r="Q1729" s="151"/>
      <c r="R1729" s="152">
        <v>0</v>
      </c>
      <c r="T1729" s="153">
        <f>IF(Cartilha_GLOBAL!R1729=0,0,IF(Cartilha_GLOBAL!R1729&gt;0,"c","b"))</f>
        <v>0</v>
      </c>
    </row>
    <row r="1730" ht="22.5" hidden="1" spans="1:20">
      <c r="A1730" s="158">
        <f>Cartilha_GLOBAL!A1730</f>
        <v>92771</v>
      </c>
      <c r="B1730" s="94" t="str">
        <f>Cartilha_GLOBAL!B1730</f>
        <v>SINAPI</v>
      </c>
      <c r="C1730" s="104" t="str">
        <f>Cartilha_GLOBAL!C1730</f>
        <v>ARMAÇÃO DE LAJE DE ESTRUTURA CONVENCIONAL DE CONCRETO ARMADO UTILIZANDO AÇO CA-50 DE 10,0 MM - MONTAGEM. AF_06/2022</v>
      </c>
      <c r="D1730" s="94" t="str">
        <f>Cartilha_GLOBAL!D1730</f>
        <v>KG</v>
      </c>
      <c r="E1730" s="105">
        <f>Cartilha_GLOBAL!$E1730</f>
        <v>11.33</v>
      </c>
      <c r="F1730" s="182">
        <f>Cartilha_GLOBAL!$F1730</f>
        <v>13.91</v>
      </c>
      <c r="G1730" s="108"/>
      <c r="H1730" s="107">
        <f t="shared" si="105"/>
        <v>0</v>
      </c>
      <c r="I1730" s="143">
        <f t="shared" si="106"/>
        <v>0</v>
      </c>
      <c r="J1730" s="142"/>
      <c r="K1730" s="183"/>
      <c r="L1730" s="7" t="str">
        <f t="shared" si="107"/>
        <v/>
      </c>
      <c r="M1730" s="7" t="str">
        <f t="shared" si="108"/>
        <v/>
      </c>
      <c r="N1730" s="7" t="str">
        <f>Cartilha_GLOBAL!N1730</f>
        <v/>
      </c>
      <c r="O1730" s="144"/>
      <c r="Q1730" s="151"/>
      <c r="R1730" s="152">
        <v>0</v>
      </c>
      <c r="T1730" s="153">
        <f>IF(Cartilha_GLOBAL!R1730=0,0,IF(Cartilha_GLOBAL!R1730&gt;0,"c","b"))</f>
        <v>0</v>
      </c>
    </row>
    <row r="1731" ht="22.5" hidden="1" spans="1:20">
      <c r="A1731" s="158">
        <f>Cartilha_GLOBAL!A1731</f>
        <v>92772</v>
      </c>
      <c r="B1731" s="94" t="str">
        <f>Cartilha_GLOBAL!B1731</f>
        <v>SINAPI</v>
      </c>
      <c r="C1731" s="104" t="str">
        <f>Cartilha_GLOBAL!C1731</f>
        <v>ARMAÇÃO DE LAJE DE ESTRUTURA CONVENCIONAL DE CONCRETO ARMADO UTILIZANDO AÇO CA-50 DE 12,5 MM - MONTAGEM. AF_06/2022</v>
      </c>
      <c r="D1731" s="94" t="str">
        <f>Cartilha_GLOBAL!D1731</f>
        <v>KG</v>
      </c>
      <c r="E1731" s="105">
        <f>Cartilha_GLOBAL!$E1731</f>
        <v>9.48</v>
      </c>
      <c r="F1731" s="182">
        <f>Cartilha_GLOBAL!$F1731</f>
        <v>11.64</v>
      </c>
      <c r="G1731" s="108"/>
      <c r="H1731" s="107">
        <f t="shared" si="105"/>
        <v>0</v>
      </c>
      <c r="I1731" s="143">
        <f t="shared" si="106"/>
        <v>0</v>
      </c>
      <c r="J1731" s="142"/>
      <c r="K1731" s="183"/>
      <c r="L1731" s="7" t="str">
        <f t="shared" si="107"/>
        <v/>
      </c>
      <c r="M1731" s="7" t="str">
        <f t="shared" si="108"/>
        <v/>
      </c>
      <c r="N1731" s="7" t="str">
        <f>Cartilha_GLOBAL!N1731</f>
        <v/>
      </c>
      <c r="O1731" s="144"/>
      <c r="Q1731" s="151"/>
      <c r="R1731" s="152">
        <v>0</v>
      </c>
      <c r="T1731" s="153">
        <f>IF(Cartilha_GLOBAL!R1731=0,0,IF(Cartilha_GLOBAL!R1731&gt;0,"c","b"))</f>
        <v>0</v>
      </c>
    </row>
    <row r="1732" ht="22.5" hidden="1" spans="1:20">
      <c r="A1732" s="158">
        <f>Cartilha_GLOBAL!A1732</f>
        <v>92773</v>
      </c>
      <c r="B1732" s="94" t="str">
        <f>Cartilha_GLOBAL!B1732</f>
        <v>SINAPI</v>
      </c>
      <c r="C1732" s="104" t="str">
        <f>Cartilha_GLOBAL!C1732</f>
        <v>ARMAÇÃO DE LAJE DE ESTRUTURA CONVENCIONAL DE CONCRETO ARMADO UTILIZANDO AÇO CA-50 DE 16,0 MM - MONTAGEM. AF_06/2022</v>
      </c>
      <c r="D1732" s="94" t="str">
        <f>Cartilha_GLOBAL!D1732</f>
        <v>KG</v>
      </c>
      <c r="E1732" s="105">
        <f>Cartilha_GLOBAL!$E1732</f>
        <v>9.29</v>
      </c>
      <c r="F1732" s="182">
        <f>Cartilha_GLOBAL!$F1732</f>
        <v>11.4</v>
      </c>
      <c r="G1732" s="108"/>
      <c r="H1732" s="107">
        <f t="shared" si="105"/>
        <v>0</v>
      </c>
      <c r="I1732" s="143">
        <f t="shared" si="106"/>
        <v>0</v>
      </c>
      <c r="J1732" s="142"/>
      <c r="K1732" s="183"/>
      <c r="L1732" s="7" t="str">
        <f t="shared" si="107"/>
        <v/>
      </c>
      <c r="M1732" s="7" t="str">
        <f t="shared" si="108"/>
        <v/>
      </c>
      <c r="N1732" s="7" t="str">
        <f>Cartilha_GLOBAL!N1732</f>
        <v/>
      </c>
      <c r="O1732" s="144"/>
      <c r="Q1732" s="151"/>
      <c r="R1732" s="152">
        <v>0</v>
      </c>
      <c r="T1732" s="153">
        <f>IF(Cartilha_GLOBAL!R1732=0,0,IF(Cartilha_GLOBAL!R1732&gt;0,"c","b"))</f>
        <v>0</v>
      </c>
    </row>
    <row r="1733" ht="22.5" hidden="1" spans="1:20">
      <c r="A1733" s="158">
        <f>Cartilha_GLOBAL!A1733</f>
        <v>92774</v>
      </c>
      <c r="B1733" s="94" t="str">
        <f>Cartilha_GLOBAL!B1733</f>
        <v>SINAPI</v>
      </c>
      <c r="C1733" s="104" t="str">
        <f>Cartilha_GLOBAL!C1733</f>
        <v>ARMAÇÃO DE LAJE DE ESTRUTURA CONVENCIONAL DE CONCRETO ARMADO UTILIZANDO AÇO CA-50 DE 20,0 MM - MONTAGEM. AF_06/2022</v>
      </c>
      <c r="D1733" s="94" t="str">
        <f>Cartilha_GLOBAL!D1733</f>
        <v>KG</v>
      </c>
      <c r="E1733" s="105">
        <f>Cartilha_GLOBAL!$E1733</f>
        <v>10.69</v>
      </c>
      <c r="F1733" s="182">
        <f>Cartilha_GLOBAL!$F1733</f>
        <v>13.12</v>
      </c>
      <c r="G1733" s="108"/>
      <c r="H1733" s="107">
        <f t="shared" si="105"/>
        <v>0</v>
      </c>
      <c r="I1733" s="143">
        <f t="shared" si="106"/>
        <v>0</v>
      </c>
      <c r="J1733" s="142"/>
      <c r="K1733" s="183"/>
      <c r="L1733" s="7" t="str">
        <f t="shared" si="107"/>
        <v/>
      </c>
      <c r="M1733" s="7" t="str">
        <f t="shared" si="108"/>
        <v/>
      </c>
      <c r="N1733" s="7" t="str">
        <f>Cartilha_GLOBAL!N1733</f>
        <v/>
      </c>
      <c r="O1733" s="144"/>
      <c r="Q1733" s="151"/>
      <c r="R1733" s="152">
        <v>0</v>
      </c>
      <c r="T1733" s="153">
        <f>IF(Cartilha_GLOBAL!R1733=0,0,IF(Cartilha_GLOBAL!R1733&gt;0,"c","b"))</f>
        <v>0</v>
      </c>
    </row>
    <row r="1734" ht="22.5" hidden="1" spans="1:20">
      <c r="A1734" s="158">
        <f>Cartilha_GLOBAL!A1734</f>
        <v>92775</v>
      </c>
      <c r="B1734" s="94" t="str">
        <f>Cartilha_GLOBAL!B1734</f>
        <v>SINAPI</v>
      </c>
      <c r="C1734" s="104" t="str">
        <f>Cartilha_GLOBAL!C1734</f>
        <v>ARMAÇÃO DE PILAR OU VIGA DE UMA ESTRUTURA CONVENCIONAL DE CONCRETO ARMADO EM UMA EDIFICAÇÃO TÉRREA OU SOBRADO UTILIZANDO AÇO CA-60 DE 5,0 MM - MONTAGEM. AF_12/2015</v>
      </c>
      <c r="D1734" s="94" t="str">
        <f>Cartilha_GLOBAL!D1734</f>
        <v>KG</v>
      </c>
      <c r="E1734" s="105">
        <f>Cartilha_GLOBAL!$E1734</f>
        <v>21.4</v>
      </c>
      <c r="F1734" s="182">
        <f>Cartilha_GLOBAL!$F1734</f>
        <v>26.27</v>
      </c>
      <c r="G1734" s="108"/>
      <c r="H1734" s="107">
        <f t="shared" si="105"/>
        <v>0</v>
      </c>
      <c r="I1734" s="143">
        <f t="shared" si="106"/>
        <v>0</v>
      </c>
      <c r="J1734" s="142"/>
      <c r="K1734" s="183"/>
      <c r="L1734" s="7" t="str">
        <f t="shared" si="107"/>
        <v/>
      </c>
      <c r="M1734" s="7" t="str">
        <f t="shared" si="108"/>
        <v/>
      </c>
      <c r="N1734" s="7" t="str">
        <f>Cartilha_GLOBAL!N1734</f>
        <v/>
      </c>
      <c r="O1734" s="144"/>
      <c r="Q1734" s="151"/>
      <c r="R1734" s="152">
        <v>0</v>
      </c>
      <c r="T1734" s="153">
        <f>IF(Cartilha_GLOBAL!R1734=0,0,IF(Cartilha_GLOBAL!R1734&gt;0,"c","b"))</f>
        <v>0</v>
      </c>
    </row>
    <row r="1735" ht="22.5" hidden="1" spans="1:20">
      <c r="A1735" s="158">
        <f>Cartilha_GLOBAL!A1735</f>
        <v>92776</v>
      </c>
      <c r="B1735" s="94" t="str">
        <f>Cartilha_GLOBAL!B1735</f>
        <v>SINAPI</v>
      </c>
      <c r="C1735" s="104" t="str">
        <f>Cartilha_GLOBAL!C1735</f>
        <v>ARMAÇÃO DE PILAR OU VIGA DE UMA ESTRUTURA CONVENCIONAL DE CONCRETO ARMADO EM UMA EDIFICAÇÃO TÉRREA OU SOBRADO UTILIZANDO AÇO CA-50 DE 6,3 MM - MONTAGEM. AF_12/2015</v>
      </c>
      <c r="D1735" s="94" t="str">
        <f>Cartilha_GLOBAL!D1735</f>
        <v>KG</v>
      </c>
      <c r="E1735" s="105">
        <f>Cartilha_GLOBAL!$E1735</f>
        <v>19.7</v>
      </c>
      <c r="F1735" s="182">
        <f>Cartilha_GLOBAL!$F1735</f>
        <v>24.18</v>
      </c>
      <c r="G1735" s="108"/>
      <c r="H1735" s="107">
        <f t="shared" si="105"/>
        <v>0</v>
      </c>
      <c r="I1735" s="143">
        <f t="shared" si="106"/>
        <v>0</v>
      </c>
      <c r="J1735" s="142"/>
      <c r="K1735" s="183"/>
      <c r="L1735" s="7" t="str">
        <f t="shared" si="107"/>
        <v/>
      </c>
      <c r="M1735" s="7" t="str">
        <f t="shared" si="108"/>
        <v/>
      </c>
      <c r="N1735" s="7" t="str">
        <f>Cartilha_GLOBAL!N1735</f>
        <v/>
      </c>
      <c r="O1735" s="144"/>
      <c r="Q1735" s="151"/>
      <c r="R1735" s="152">
        <v>0</v>
      </c>
      <c r="T1735" s="153">
        <f>IF(Cartilha_GLOBAL!R1735=0,0,IF(Cartilha_GLOBAL!R1735&gt;0,"c","b"))</f>
        <v>0</v>
      </c>
    </row>
    <row r="1736" ht="22.5" hidden="1" spans="1:20">
      <c r="A1736" s="158">
        <f>Cartilha_GLOBAL!A1736</f>
        <v>92777</v>
      </c>
      <c r="B1736" s="94" t="str">
        <f>Cartilha_GLOBAL!B1736</f>
        <v>SINAPI</v>
      </c>
      <c r="C1736" s="104" t="str">
        <f>Cartilha_GLOBAL!C1736</f>
        <v>ARMAÇÃO DE PILAR OU VIGA DE UMA ESTRUTURA CONVENCIONAL DE CONCRETO ARMADO EM UMA EDIFICAÇÃO TÉRREA OU SOBRADO UTILIZANDO AÇO CA-50 DE 8,0 MM - MONTAGEM. AF_12/2015</v>
      </c>
      <c r="D1736" s="94" t="str">
        <f>Cartilha_GLOBAL!D1736</f>
        <v>KG</v>
      </c>
      <c r="E1736" s="105">
        <f>Cartilha_GLOBAL!$E1736</f>
        <v>18.13</v>
      </c>
      <c r="F1736" s="182">
        <f>Cartilha_GLOBAL!$F1736</f>
        <v>22.25</v>
      </c>
      <c r="G1736" s="108"/>
      <c r="H1736" s="107">
        <f t="shared" si="105"/>
        <v>0</v>
      </c>
      <c r="I1736" s="143">
        <f t="shared" si="106"/>
        <v>0</v>
      </c>
      <c r="J1736" s="142"/>
      <c r="K1736" s="183"/>
      <c r="L1736" s="7" t="str">
        <f t="shared" si="107"/>
        <v/>
      </c>
      <c r="M1736" s="7" t="str">
        <f t="shared" si="108"/>
        <v/>
      </c>
      <c r="N1736" s="7" t="str">
        <f>Cartilha_GLOBAL!N1736</f>
        <v/>
      </c>
      <c r="O1736" s="144"/>
      <c r="Q1736" s="151"/>
      <c r="R1736" s="152">
        <v>0</v>
      </c>
      <c r="T1736" s="153">
        <f>IF(Cartilha_GLOBAL!R1736=0,0,IF(Cartilha_GLOBAL!R1736&gt;0,"c","b"))</f>
        <v>0</v>
      </c>
    </row>
    <row r="1737" ht="22.5" hidden="1" spans="1:20">
      <c r="A1737" s="158">
        <f>Cartilha_GLOBAL!A1737</f>
        <v>92778</v>
      </c>
      <c r="B1737" s="94" t="str">
        <f>Cartilha_GLOBAL!B1737</f>
        <v>SINAPI</v>
      </c>
      <c r="C1737" s="104" t="str">
        <f>Cartilha_GLOBAL!C1737</f>
        <v>ARMAÇÃO DE PILAR OU VIGA DE UMA ESTRUTURA CONVENCIONAL DE CONCRETO ARMADO EM UMA EDIFICAÇÃO TÉRREA OU SOBRADO UTILIZANDO AÇO CA-50 DE 10,0 MM - MONTAGEM. AF_12/2015</v>
      </c>
      <c r="D1737" s="94" t="str">
        <f>Cartilha_GLOBAL!D1737</f>
        <v>KG</v>
      </c>
      <c r="E1737" s="105">
        <f>Cartilha_GLOBAL!$E1737</f>
        <v>16</v>
      </c>
      <c r="F1737" s="182">
        <f>Cartilha_GLOBAL!$F1737</f>
        <v>19.64</v>
      </c>
      <c r="G1737" s="108"/>
      <c r="H1737" s="107">
        <f t="shared" si="105"/>
        <v>0</v>
      </c>
      <c r="I1737" s="143">
        <f t="shared" si="106"/>
        <v>0</v>
      </c>
      <c r="J1737" s="142"/>
      <c r="K1737" s="183"/>
      <c r="L1737" s="7" t="str">
        <f t="shared" si="107"/>
        <v/>
      </c>
      <c r="M1737" s="7" t="str">
        <f t="shared" si="108"/>
        <v/>
      </c>
      <c r="N1737" s="7" t="str">
        <f>Cartilha_GLOBAL!N1737</f>
        <v/>
      </c>
      <c r="O1737" s="144"/>
      <c r="Q1737" s="151"/>
      <c r="R1737" s="152">
        <v>0</v>
      </c>
      <c r="T1737" s="153">
        <f>IF(Cartilha_GLOBAL!R1737=0,0,IF(Cartilha_GLOBAL!R1737&gt;0,"c","b"))</f>
        <v>0</v>
      </c>
    </row>
    <row r="1738" ht="22.5" hidden="1" spans="1:20">
      <c r="A1738" s="158">
        <f>Cartilha_GLOBAL!A1738</f>
        <v>92779</v>
      </c>
      <c r="B1738" s="94" t="str">
        <f>Cartilha_GLOBAL!B1738</f>
        <v>SINAPI</v>
      </c>
      <c r="C1738" s="104" t="str">
        <f>Cartilha_GLOBAL!C1738</f>
        <v>ARMAÇÃO DE PILAR OU VIGA DE UMA ESTRUTURA CONVENCIONAL DE CONCRETO ARMADO EM UMA EDIFICAÇÃO TÉRREA OU SOBRADO UTILIZANDO AÇO CA-50 DE 12,5 MM - MONTAGEM. AF_12/2015</v>
      </c>
      <c r="D1738" s="94" t="str">
        <f>Cartilha_GLOBAL!D1738</f>
        <v>KG</v>
      </c>
      <c r="E1738" s="105">
        <f>Cartilha_GLOBAL!$E1738</f>
        <v>13.39</v>
      </c>
      <c r="F1738" s="182">
        <f>Cartilha_GLOBAL!$F1738</f>
        <v>16.43</v>
      </c>
      <c r="G1738" s="108"/>
      <c r="H1738" s="107">
        <f t="shared" si="105"/>
        <v>0</v>
      </c>
      <c r="I1738" s="143">
        <f t="shared" si="106"/>
        <v>0</v>
      </c>
      <c r="J1738" s="142"/>
      <c r="K1738" s="183"/>
      <c r="L1738" s="7" t="str">
        <f t="shared" si="107"/>
        <v/>
      </c>
      <c r="M1738" s="7" t="str">
        <f t="shared" si="108"/>
        <v/>
      </c>
      <c r="N1738" s="7" t="str">
        <f>Cartilha_GLOBAL!N1738</f>
        <v/>
      </c>
      <c r="O1738" s="144"/>
      <c r="Q1738" s="151"/>
      <c r="R1738" s="152">
        <v>0</v>
      </c>
      <c r="T1738" s="153">
        <f>IF(Cartilha_GLOBAL!R1738=0,0,IF(Cartilha_GLOBAL!R1738&gt;0,"c","b"))</f>
        <v>0</v>
      </c>
    </row>
    <row r="1739" ht="22.5" hidden="1" spans="1:20">
      <c r="A1739" s="158">
        <f>Cartilha_GLOBAL!A1739</f>
        <v>92780</v>
      </c>
      <c r="B1739" s="94" t="str">
        <f>Cartilha_GLOBAL!B1739</f>
        <v>SINAPI</v>
      </c>
      <c r="C1739" s="104" t="str">
        <f>Cartilha_GLOBAL!C1739</f>
        <v>ARMAÇÃO DE PILAR OU VIGA DE UMA ESTRUTURA CONVENCIONAL DE CONCRETO ARMADO EM UMA EDIFICAÇÃO TÉRREA OU SOBRADO UTILIZANDO AÇO CA-50 DE 16,0 MM - MONTAGEM. AF_12/2015</v>
      </c>
      <c r="D1739" s="94" t="str">
        <f>Cartilha_GLOBAL!D1739</f>
        <v>KG</v>
      </c>
      <c r="E1739" s="105">
        <f>Cartilha_GLOBAL!$E1739</f>
        <v>12.52</v>
      </c>
      <c r="F1739" s="182">
        <f>Cartilha_GLOBAL!$F1739</f>
        <v>15.37</v>
      </c>
      <c r="G1739" s="108"/>
      <c r="H1739" s="107">
        <f t="shared" si="105"/>
        <v>0</v>
      </c>
      <c r="I1739" s="143">
        <f t="shared" si="106"/>
        <v>0</v>
      </c>
      <c r="J1739" s="142"/>
      <c r="K1739" s="183"/>
      <c r="L1739" s="7" t="str">
        <f t="shared" si="107"/>
        <v/>
      </c>
      <c r="M1739" s="7" t="str">
        <f t="shared" si="108"/>
        <v/>
      </c>
      <c r="N1739" s="7" t="str">
        <f>Cartilha_GLOBAL!N1739</f>
        <v/>
      </c>
      <c r="O1739" s="144"/>
      <c r="Q1739" s="151"/>
      <c r="R1739" s="152">
        <v>0</v>
      </c>
      <c r="T1739" s="153">
        <f>IF(Cartilha_GLOBAL!R1739=0,0,IF(Cartilha_GLOBAL!R1739&gt;0,"c","b"))</f>
        <v>0</v>
      </c>
    </row>
    <row r="1740" ht="22.5" hidden="1" spans="1:20">
      <c r="A1740" s="158">
        <f>Cartilha_GLOBAL!A1740</f>
        <v>92781</v>
      </c>
      <c r="B1740" s="94" t="str">
        <f>Cartilha_GLOBAL!B1740</f>
        <v>SINAPI</v>
      </c>
      <c r="C1740" s="104" t="str">
        <f>Cartilha_GLOBAL!C1740</f>
        <v>ARMAÇÃO DE PILAR OU VIGA DE UMA ESTRUTURA CONVENCIONAL DE CONCRETO ARMADO EM UMA EDIFICAÇÃO TÉRREA OU SOBRADO UTILIZANDO AÇO CA-50 DE 20,0 MM - MONTAGEM. AF_12/2015</v>
      </c>
      <c r="D1740" s="94" t="str">
        <f>Cartilha_GLOBAL!D1740</f>
        <v>KG</v>
      </c>
      <c r="E1740" s="105">
        <f>Cartilha_GLOBAL!$E1740</f>
        <v>13.79</v>
      </c>
      <c r="F1740" s="182">
        <f>Cartilha_GLOBAL!$F1740</f>
        <v>16.93</v>
      </c>
      <c r="G1740" s="108"/>
      <c r="H1740" s="107">
        <f t="shared" si="105"/>
        <v>0</v>
      </c>
      <c r="I1740" s="143">
        <f t="shared" si="106"/>
        <v>0</v>
      </c>
      <c r="J1740" s="142"/>
      <c r="K1740" s="183"/>
      <c r="L1740" s="7" t="str">
        <f t="shared" si="107"/>
        <v/>
      </c>
      <c r="M1740" s="7" t="str">
        <f t="shared" si="108"/>
        <v/>
      </c>
      <c r="N1740" s="7" t="str">
        <f>Cartilha_GLOBAL!N1740</f>
        <v/>
      </c>
      <c r="O1740" s="144"/>
      <c r="Q1740" s="151"/>
      <c r="R1740" s="152">
        <v>0</v>
      </c>
      <c r="T1740" s="153">
        <f>IF(Cartilha_GLOBAL!R1740=0,0,IF(Cartilha_GLOBAL!R1740&gt;0,"c","b"))</f>
        <v>0</v>
      </c>
    </row>
    <row r="1741" ht="22.5" hidden="1" spans="1:20">
      <c r="A1741" s="158">
        <f>Cartilha_GLOBAL!A1741</f>
        <v>92782</v>
      </c>
      <c r="B1741" s="94" t="str">
        <f>Cartilha_GLOBAL!B1741</f>
        <v>SINAPI</v>
      </c>
      <c r="C1741" s="104" t="str">
        <f>Cartilha_GLOBAL!C1741</f>
        <v>ARMAÇÃO DE PILAR OU VIGA DE UMA ESTRUTURA CONVENCIONAL DE CONCRETO ARMADO EM UMA EDIFICAÇÃO TÉRREA OU SOBRADO UTILIZANDO AÇO CA-50 DE 25,0 MM - MONTAGEM. AF_12/2015</v>
      </c>
      <c r="D1741" s="94" t="str">
        <f>Cartilha_GLOBAL!D1741</f>
        <v>KG</v>
      </c>
      <c r="E1741" s="105">
        <f>Cartilha_GLOBAL!$E1741</f>
        <v>13.33</v>
      </c>
      <c r="F1741" s="182">
        <f>Cartilha_GLOBAL!$F1741</f>
        <v>16.36</v>
      </c>
      <c r="G1741" s="108"/>
      <c r="H1741" s="107">
        <f t="shared" si="105"/>
        <v>0</v>
      </c>
      <c r="I1741" s="143">
        <f t="shared" si="106"/>
        <v>0</v>
      </c>
      <c r="J1741" s="142"/>
      <c r="K1741" s="183"/>
      <c r="L1741" s="7" t="str">
        <f t="shared" si="107"/>
        <v/>
      </c>
      <c r="M1741" s="7" t="str">
        <f t="shared" si="108"/>
        <v/>
      </c>
      <c r="N1741" s="7" t="str">
        <f>Cartilha_GLOBAL!N1741</f>
        <v/>
      </c>
      <c r="O1741" s="144"/>
      <c r="Q1741" s="151"/>
      <c r="R1741" s="152">
        <v>0</v>
      </c>
      <c r="T1741" s="153">
        <f>IF(Cartilha_GLOBAL!R1741=0,0,IF(Cartilha_GLOBAL!R1741&gt;0,"c","b"))</f>
        <v>0</v>
      </c>
    </row>
    <row r="1742" ht="22.5" hidden="1" spans="1:20">
      <c r="A1742" s="158">
        <f>Cartilha_GLOBAL!A1742</f>
        <v>92783</v>
      </c>
      <c r="B1742" s="94" t="str">
        <f>Cartilha_GLOBAL!B1742</f>
        <v>SINAPI</v>
      </c>
      <c r="C1742" s="104" t="str">
        <f>Cartilha_GLOBAL!C1742</f>
        <v>ARMAÇÃO DE LAJE DE UMA ESTRUTURA CONVENCIONAL DE CONCRETO ARMADO EM UMA EDIFICAÇÃO TÉRREA OU SOBRADO UTILIZANDO AÇO CA-60 DE 4,2 MM - MONTAGEM. AF_12/2015</v>
      </c>
      <c r="D1742" s="94" t="str">
        <f>Cartilha_GLOBAL!D1742</f>
        <v>KG</v>
      </c>
      <c r="E1742" s="105">
        <f>Cartilha_GLOBAL!$E1742</f>
        <v>21.01</v>
      </c>
      <c r="F1742" s="182">
        <f>Cartilha_GLOBAL!$F1742</f>
        <v>25.79</v>
      </c>
      <c r="G1742" s="108"/>
      <c r="H1742" s="107">
        <f t="shared" si="105"/>
        <v>0</v>
      </c>
      <c r="I1742" s="143">
        <f t="shared" si="106"/>
        <v>0</v>
      </c>
      <c r="J1742" s="142"/>
      <c r="K1742" s="183"/>
      <c r="L1742" s="7" t="str">
        <f t="shared" si="107"/>
        <v/>
      </c>
      <c r="M1742" s="7" t="str">
        <f t="shared" si="108"/>
        <v/>
      </c>
      <c r="N1742" s="7" t="str">
        <f>Cartilha_GLOBAL!N1742</f>
        <v/>
      </c>
      <c r="O1742" s="144"/>
      <c r="Q1742" s="151"/>
      <c r="R1742" s="152">
        <v>0</v>
      </c>
      <c r="T1742" s="153">
        <f>IF(Cartilha_GLOBAL!R1742=0,0,IF(Cartilha_GLOBAL!R1742&gt;0,"c","b"))</f>
        <v>0</v>
      </c>
    </row>
    <row r="1743" ht="22.5" hidden="1" spans="1:20">
      <c r="A1743" s="158">
        <f>Cartilha_GLOBAL!A1743</f>
        <v>92784</v>
      </c>
      <c r="B1743" s="94" t="str">
        <f>Cartilha_GLOBAL!B1743</f>
        <v>SINAPI</v>
      </c>
      <c r="C1743" s="104" t="str">
        <f>Cartilha_GLOBAL!C1743</f>
        <v>ARMAÇÃO DE LAJE DE UMA ESTRUTURA CONVENCIONAL DE CONCRETO ARMADO EM UMA EDIFICAÇÃO TÉRREA OU SOBRADO UTILIZANDO AÇO CA-60 DE 5,0 MM - MONTAGEM. AF_12/2015</v>
      </c>
      <c r="D1743" s="94" t="str">
        <f>Cartilha_GLOBAL!D1743</f>
        <v>KG</v>
      </c>
      <c r="E1743" s="105">
        <f>Cartilha_GLOBAL!$E1743</f>
        <v>18.6</v>
      </c>
      <c r="F1743" s="182">
        <f>Cartilha_GLOBAL!$F1743</f>
        <v>22.83</v>
      </c>
      <c r="G1743" s="108"/>
      <c r="H1743" s="107">
        <f t="shared" si="105"/>
        <v>0</v>
      </c>
      <c r="I1743" s="143">
        <f t="shared" si="106"/>
        <v>0</v>
      </c>
      <c r="J1743" s="142"/>
      <c r="K1743" s="183"/>
      <c r="L1743" s="7" t="str">
        <f t="shared" si="107"/>
        <v/>
      </c>
      <c r="M1743" s="7" t="str">
        <f t="shared" si="108"/>
        <v/>
      </c>
      <c r="N1743" s="7" t="str">
        <f>Cartilha_GLOBAL!N1743</f>
        <v/>
      </c>
      <c r="O1743" s="144"/>
      <c r="Q1743" s="151"/>
      <c r="R1743" s="152">
        <v>0</v>
      </c>
      <c r="T1743" s="153">
        <f>IF(Cartilha_GLOBAL!R1743=0,0,IF(Cartilha_GLOBAL!R1743&gt;0,"c","b"))</f>
        <v>0</v>
      </c>
    </row>
    <row r="1744" ht="22.5" hidden="1" spans="1:20">
      <c r="A1744" s="158">
        <f>Cartilha_GLOBAL!A1744</f>
        <v>92785</v>
      </c>
      <c r="B1744" s="94" t="str">
        <f>Cartilha_GLOBAL!B1744</f>
        <v>SINAPI</v>
      </c>
      <c r="C1744" s="104" t="str">
        <f>Cartilha_GLOBAL!C1744</f>
        <v>ARMAÇÃO DE LAJE DE UMA ESTRUTURA CONVENCIONAL DE CONCRETO ARMADO EM UMA EDIFICAÇÃO TÉRREA OU SOBRADO UTILIZANDO AÇO CA-50 DE 6,3 MM - MONTAGEM. AF_12/2015</v>
      </c>
      <c r="D1744" s="94" t="str">
        <f>Cartilha_GLOBAL!D1744</f>
        <v>KG</v>
      </c>
      <c r="E1744" s="105">
        <f>Cartilha_GLOBAL!$E1744</f>
        <v>17.61</v>
      </c>
      <c r="F1744" s="182">
        <f>Cartilha_GLOBAL!$F1744</f>
        <v>21.61</v>
      </c>
      <c r="G1744" s="108"/>
      <c r="H1744" s="107">
        <f t="shared" si="105"/>
        <v>0</v>
      </c>
      <c r="I1744" s="143">
        <f t="shared" si="106"/>
        <v>0</v>
      </c>
      <c r="J1744" s="142"/>
      <c r="K1744" s="183"/>
      <c r="L1744" s="7" t="str">
        <f t="shared" si="107"/>
        <v/>
      </c>
      <c r="M1744" s="7" t="str">
        <f t="shared" si="108"/>
        <v/>
      </c>
      <c r="N1744" s="7" t="str">
        <f>Cartilha_GLOBAL!N1744</f>
        <v/>
      </c>
      <c r="O1744" s="144"/>
      <c r="Q1744" s="151"/>
      <c r="R1744" s="152">
        <v>0</v>
      </c>
      <c r="T1744" s="153">
        <f>IF(Cartilha_GLOBAL!R1744=0,0,IF(Cartilha_GLOBAL!R1744&gt;0,"c","b"))</f>
        <v>0</v>
      </c>
    </row>
    <row r="1745" ht="22.5" hidden="1" spans="1:20">
      <c r="A1745" s="158">
        <f>Cartilha_GLOBAL!A1745</f>
        <v>92786</v>
      </c>
      <c r="B1745" s="94" t="str">
        <f>Cartilha_GLOBAL!B1745</f>
        <v>SINAPI</v>
      </c>
      <c r="C1745" s="104" t="str">
        <f>Cartilha_GLOBAL!C1745</f>
        <v>ARMAÇÃO DE LAJE DE UMA ESTRUTURA CONVENCIONAL DE CONCRETO ARMADO EM UMA EDIFICAÇÃO TÉRREA OU SOBRADO UTILIZANDO AÇO CA-50 DE 8,0 MM - MONTAGEM. AF_12/2015</v>
      </c>
      <c r="D1745" s="94" t="str">
        <f>Cartilha_GLOBAL!D1745</f>
        <v>KG</v>
      </c>
      <c r="E1745" s="105">
        <f>Cartilha_GLOBAL!$E1745</f>
        <v>16.54</v>
      </c>
      <c r="F1745" s="182">
        <f>Cartilha_GLOBAL!$F1745</f>
        <v>20.3</v>
      </c>
      <c r="G1745" s="108"/>
      <c r="H1745" s="107">
        <f t="shared" si="105"/>
        <v>0</v>
      </c>
      <c r="I1745" s="143">
        <f t="shared" si="106"/>
        <v>0</v>
      </c>
      <c r="J1745" s="142"/>
      <c r="K1745" s="183"/>
      <c r="L1745" s="7" t="str">
        <f t="shared" si="107"/>
        <v/>
      </c>
      <c r="M1745" s="7" t="str">
        <f t="shared" si="108"/>
        <v/>
      </c>
      <c r="N1745" s="7" t="str">
        <f>Cartilha_GLOBAL!N1745</f>
        <v/>
      </c>
      <c r="O1745" s="144"/>
      <c r="Q1745" s="151"/>
      <c r="R1745" s="152">
        <v>0</v>
      </c>
      <c r="T1745" s="153">
        <f>IF(Cartilha_GLOBAL!R1745=0,0,IF(Cartilha_GLOBAL!R1745&gt;0,"c","b"))</f>
        <v>0</v>
      </c>
    </row>
    <row r="1746" ht="22.5" hidden="1" spans="1:20">
      <c r="A1746" s="158">
        <f>Cartilha_GLOBAL!A1746</f>
        <v>92787</v>
      </c>
      <c r="B1746" s="94" t="str">
        <f>Cartilha_GLOBAL!B1746</f>
        <v>SINAPI</v>
      </c>
      <c r="C1746" s="104" t="str">
        <f>Cartilha_GLOBAL!C1746</f>
        <v>ARMAÇÃO DE LAJE DE UMA ESTRUTURA CONVENCIONAL DE CONCRETO ARMADO EM UMA EDIFICAÇÃO TÉRREA OU SOBRADO UTILIZANDO AÇO CA-50 DE 10,0 MM - MONTAGEM. AF_12/2015</v>
      </c>
      <c r="D1746" s="94" t="str">
        <f>Cartilha_GLOBAL!D1746</f>
        <v>KG</v>
      </c>
      <c r="E1746" s="105">
        <f>Cartilha_GLOBAL!$E1746</f>
        <v>14.78</v>
      </c>
      <c r="F1746" s="182">
        <f>Cartilha_GLOBAL!$F1746</f>
        <v>18.14</v>
      </c>
      <c r="G1746" s="108"/>
      <c r="H1746" s="107">
        <f t="shared" si="105"/>
        <v>0</v>
      </c>
      <c r="I1746" s="143">
        <f t="shared" si="106"/>
        <v>0</v>
      </c>
      <c r="J1746" s="142"/>
      <c r="K1746" s="183"/>
      <c r="L1746" s="7" t="str">
        <f t="shared" si="107"/>
        <v/>
      </c>
      <c r="M1746" s="7" t="str">
        <f t="shared" si="108"/>
        <v/>
      </c>
      <c r="N1746" s="7" t="str">
        <f>Cartilha_GLOBAL!N1746</f>
        <v/>
      </c>
      <c r="O1746" s="144"/>
      <c r="Q1746" s="151"/>
      <c r="R1746" s="152">
        <v>0</v>
      </c>
      <c r="T1746" s="153">
        <f>IF(Cartilha_GLOBAL!R1746=0,0,IF(Cartilha_GLOBAL!R1746&gt;0,"c","b"))</f>
        <v>0</v>
      </c>
    </row>
    <row r="1747" ht="22.5" hidden="1" spans="1:20">
      <c r="A1747" s="158">
        <f>Cartilha_GLOBAL!A1747</f>
        <v>92788</v>
      </c>
      <c r="B1747" s="94" t="str">
        <f>Cartilha_GLOBAL!B1747</f>
        <v>SINAPI</v>
      </c>
      <c r="C1747" s="104" t="str">
        <f>Cartilha_GLOBAL!C1747</f>
        <v>ARMAÇÃO DE LAJE DE UMA ESTRUTURA CONVENCIONAL DE CONCRETO ARMADO EM UMA EDIFICAÇÃO TÉRREA OU SOBRADO UTILIZANDO AÇO CA-50 DE 12,5 MM - MONTAGEM. AF_12/2015</v>
      </c>
      <c r="D1747" s="94" t="str">
        <f>Cartilha_GLOBAL!D1747</f>
        <v>KG</v>
      </c>
      <c r="E1747" s="105">
        <f>Cartilha_GLOBAL!$E1747</f>
        <v>12.45</v>
      </c>
      <c r="F1747" s="182">
        <f>Cartilha_GLOBAL!$F1747</f>
        <v>15.28</v>
      </c>
      <c r="G1747" s="108"/>
      <c r="H1747" s="107">
        <f t="shared" si="105"/>
        <v>0</v>
      </c>
      <c r="I1747" s="143">
        <f t="shared" si="106"/>
        <v>0</v>
      </c>
      <c r="J1747" s="142"/>
      <c r="K1747" s="183"/>
      <c r="L1747" s="7" t="str">
        <f t="shared" si="107"/>
        <v/>
      </c>
      <c r="M1747" s="7" t="str">
        <f t="shared" si="108"/>
        <v/>
      </c>
      <c r="N1747" s="7" t="str">
        <f>Cartilha_GLOBAL!N1747</f>
        <v/>
      </c>
      <c r="O1747" s="144"/>
      <c r="Q1747" s="151"/>
      <c r="R1747" s="152">
        <v>0</v>
      </c>
      <c r="T1747" s="153">
        <f>IF(Cartilha_GLOBAL!R1747=0,0,IF(Cartilha_GLOBAL!R1747&gt;0,"c","b"))</f>
        <v>0</v>
      </c>
    </row>
    <row r="1748" ht="22.5" hidden="1" spans="1:20">
      <c r="A1748" s="158">
        <f>Cartilha_GLOBAL!A1748</f>
        <v>92789</v>
      </c>
      <c r="B1748" s="94" t="str">
        <f>Cartilha_GLOBAL!B1748</f>
        <v>SINAPI</v>
      </c>
      <c r="C1748" s="104" t="str">
        <f>Cartilha_GLOBAL!C1748</f>
        <v>ARMAÇÃO DE LAJE DE UMA ESTRUTURA CONVENCIONAL DE CONCRETO ARMADO EM UMA EDIFICAÇÃO TÉRREA OU SOBRADO UTILIZANDO AÇO CA-50 DE 16,0 MM - MONTAGEM. AF_12/2015</v>
      </c>
      <c r="D1748" s="94" t="str">
        <f>Cartilha_GLOBAL!D1748</f>
        <v>KG</v>
      </c>
      <c r="E1748" s="105">
        <f>Cartilha_GLOBAL!$E1748</f>
        <v>11.85</v>
      </c>
      <c r="F1748" s="182">
        <f>Cartilha_GLOBAL!$F1748</f>
        <v>14.54</v>
      </c>
      <c r="G1748" s="108"/>
      <c r="H1748" s="107">
        <f t="shared" si="105"/>
        <v>0</v>
      </c>
      <c r="I1748" s="143">
        <f t="shared" si="106"/>
        <v>0</v>
      </c>
      <c r="J1748" s="142"/>
      <c r="K1748" s="183"/>
      <c r="L1748" s="7" t="str">
        <f t="shared" si="107"/>
        <v/>
      </c>
      <c r="M1748" s="7" t="str">
        <f t="shared" si="108"/>
        <v/>
      </c>
      <c r="N1748" s="7" t="str">
        <f>Cartilha_GLOBAL!N1748</f>
        <v/>
      </c>
      <c r="O1748" s="144"/>
      <c r="Q1748" s="151"/>
      <c r="R1748" s="152">
        <v>0</v>
      </c>
      <c r="T1748" s="153">
        <f>IF(Cartilha_GLOBAL!R1748=0,0,IF(Cartilha_GLOBAL!R1748&gt;0,"c","b"))</f>
        <v>0</v>
      </c>
    </row>
    <row r="1749" ht="22.5" hidden="1" spans="1:20">
      <c r="A1749" s="158">
        <f>Cartilha_GLOBAL!A1749</f>
        <v>92790</v>
      </c>
      <c r="B1749" s="94" t="str">
        <f>Cartilha_GLOBAL!B1749</f>
        <v>SINAPI</v>
      </c>
      <c r="C1749" s="104" t="str">
        <f>Cartilha_GLOBAL!C1749</f>
        <v>ARMAÇÃO DE LAJE DE UMA ESTRUTURA CONVENCIONAL DE CONCRETO ARMADO EM UMA EDIFICAÇÃO TÉRREA OU SOBRADO UTILIZANDO AÇO CA-50 DE 20,0 MM - MONTAGEM. AF_12/2015</v>
      </c>
      <c r="D1749" s="94" t="str">
        <f>Cartilha_GLOBAL!D1749</f>
        <v>KG</v>
      </c>
      <c r="E1749" s="105">
        <f>Cartilha_GLOBAL!$E1749</f>
        <v>13.29</v>
      </c>
      <c r="F1749" s="182">
        <f>Cartilha_GLOBAL!$F1749</f>
        <v>16.31</v>
      </c>
      <c r="G1749" s="108"/>
      <c r="H1749" s="107">
        <f t="shared" si="105"/>
        <v>0</v>
      </c>
      <c r="I1749" s="143">
        <f t="shared" si="106"/>
        <v>0</v>
      </c>
      <c r="J1749" s="142"/>
      <c r="K1749" s="183"/>
      <c r="L1749" s="7" t="str">
        <f t="shared" si="107"/>
        <v/>
      </c>
      <c r="M1749" s="7" t="str">
        <f t="shared" si="108"/>
        <v/>
      </c>
      <c r="N1749" s="7" t="str">
        <f>Cartilha_GLOBAL!N1749</f>
        <v/>
      </c>
      <c r="O1749" s="144"/>
      <c r="Q1749" s="151"/>
      <c r="R1749" s="152">
        <v>0</v>
      </c>
      <c r="T1749" s="153">
        <f>IF(Cartilha_GLOBAL!R1749=0,0,IF(Cartilha_GLOBAL!R1749&gt;0,"c","b"))</f>
        <v>0</v>
      </c>
    </row>
    <row r="1750" ht="22.5" hidden="1" spans="1:20">
      <c r="A1750" s="158">
        <f>Cartilha_GLOBAL!A1750</f>
        <v>92915</v>
      </c>
      <c r="B1750" s="94" t="str">
        <f>Cartilha_GLOBAL!B1750</f>
        <v>SINAPI</v>
      </c>
      <c r="C1750" s="104" t="str">
        <f>Cartilha_GLOBAL!C1750</f>
        <v>ARMAÇÃO DE ESTRUTURAS DIVERSAS DE CONCRETO ARMADO, EXCETO VIGAS, PILARES, LAJES E FUNDAÇÕES, UTILIZANDO AÇO CA-60 DE 5,0 MM - MONTAGEM. AF_06/2022</v>
      </c>
      <c r="D1750" s="94" t="str">
        <f>Cartilha_GLOBAL!D1750</f>
        <v>KG</v>
      </c>
      <c r="E1750" s="105">
        <f>Cartilha_GLOBAL!$E1750</f>
        <v>18.6</v>
      </c>
      <c r="F1750" s="182">
        <f>Cartilha_GLOBAL!$F1750</f>
        <v>22.83</v>
      </c>
      <c r="G1750" s="108"/>
      <c r="H1750" s="107">
        <f t="shared" si="105"/>
        <v>0</v>
      </c>
      <c r="I1750" s="143">
        <f t="shared" si="106"/>
        <v>0</v>
      </c>
      <c r="J1750" s="142"/>
      <c r="K1750" s="183"/>
      <c r="L1750" s="7" t="str">
        <f t="shared" si="107"/>
        <v/>
      </c>
      <c r="M1750" s="7" t="str">
        <f t="shared" si="108"/>
        <v/>
      </c>
      <c r="N1750" s="7" t="str">
        <f>Cartilha_GLOBAL!N1750</f>
        <v/>
      </c>
      <c r="O1750" s="144"/>
      <c r="Q1750" s="151"/>
      <c r="R1750" s="152">
        <v>0</v>
      </c>
      <c r="T1750" s="153">
        <f>IF(Cartilha_GLOBAL!R1750=0,0,IF(Cartilha_GLOBAL!R1750&gt;0,"c","b"))</f>
        <v>0</v>
      </c>
    </row>
    <row r="1751" ht="22.5" hidden="1" spans="1:20">
      <c r="A1751" s="158">
        <f>Cartilha_GLOBAL!A1751</f>
        <v>92916</v>
      </c>
      <c r="B1751" s="94" t="str">
        <f>Cartilha_GLOBAL!B1751</f>
        <v>SINAPI</v>
      </c>
      <c r="C1751" s="104" t="str">
        <f>Cartilha_GLOBAL!C1751</f>
        <v>ARMAÇÃO DE ESTRUTURAS DIVERSAS DE CONCRETO ARMADO, EXCETO VIGAS, PILARES, LAJES E FUNDAÇÕES, UTILIZANDO AÇO CA-50 DE 6,3 MM - MONTAGEM. AF_06/2022</v>
      </c>
      <c r="D1751" s="94" t="str">
        <f>Cartilha_GLOBAL!D1751</f>
        <v>KG</v>
      </c>
      <c r="E1751" s="105">
        <f>Cartilha_GLOBAL!$E1751</f>
        <v>16.7</v>
      </c>
      <c r="F1751" s="182">
        <f>Cartilha_GLOBAL!$F1751</f>
        <v>20.5</v>
      </c>
      <c r="G1751" s="108"/>
      <c r="H1751" s="107">
        <f t="shared" si="105"/>
        <v>0</v>
      </c>
      <c r="I1751" s="143">
        <f t="shared" si="106"/>
        <v>0</v>
      </c>
      <c r="J1751" s="142"/>
      <c r="K1751" s="183"/>
      <c r="L1751" s="7" t="str">
        <f t="shared" si="107"/>
        <v/>
      </c>
      <c r="M1751" s="7" t="str">
        <f t="shared" si="108"/>
        <v/>
      </c>
      <c r="N1751" s="7" t="str">
        <f>Cartilha_GLOBAL!N1751</f>
        <v/>
      </c>
      <c r="O1751" s="144"/>
      <c r="Q1751" s="151"/>
      <c r="R1751" s="152">
        <v>0</v>
      </c>
      <c r="T1751" s="153">
        <f>IF(Cartilha_GLOBAL!R1751=0,0,IF(Cartilha_GLOBAL!R1751&gt;0,"c","b"))</f>
        <v>0</v>
      </c>
    </row>
    <row r="1752" ht="22.5" hidden="1" spans="1:20">
      <c r="A1752" s="158">
        <f>Cartilha_GLOBAL!A1752</f>
        <v>92917</v>
      </c>
      <c r="B1752" s="94" t="str">
        <f>Cartilha_GLOBAL!B1752</f>
        <v>SINAPI</v>
      </c>
      <c r="C1752" s="104" t="str">
        <f>Cartilha_GLOBAL!C1752</f>
        <v>ARMAÇÃO DE ESTRUTURAS DIVERSAS DE CONCRETO ARMADO, EXCETO VIGAS, PILARES, LAJES E FUNDAÇÕES, UTILIZANDO AÇO CA-50 DE 8,0 MM - MONTAGEM. AF_06/2022</v>
      </c>
      <c r="D1752" s="94" t="str">
        <f>Cartilha_GLOBAL!D1752</f>
        <v>KG</v>
      </c>
      <c r="E1752" s="105">
        <f>Cartilha_GLOBAL!$E1752</f>
        <v>15.01</v>
      </c>
      <c r="F1752" s="182">
        <f>Cartilha_GLOBAL!$F1752</f>
        <v>18.42</v>
      </c>
      <c r="G1752" s="108"/>
      <c r="H1752" s="107">
        <f t="shared" ref="H1752:H1815" si="109">IF(G1752=0,0,F1752)</f>
        <v>0</v>
      </c>
      <c r="I1752" s="143">
        <f t="shared" ref="I1752:I1815" si="110">IF(ISBLANK(G1752),0,IF(R1752=0,ROUND(G1752*H1752,2),IF(R1752="b",ROUNDDOWN(G1752*H1752,2),ROUNDUP(G1752*H1752,2))))</f>
        <v>0</v>
      </c>
      <c r="J1752" s="142"/>
      <c r="K1752" s="183"/>
      <c r="L1752" s="7" t="str">
        <f t="shared" ref="L1752:L1815" si="111">IF(K1752="X","x",IF(K1752="xx","x",IF(I1752&gt;0,"x","")))</f>
        <v/>
      </c>
      <c r="M1752" s="7" t="str">
        <f t="shared" ref="M1752:M1815" si="112">IF(K1752="X","x",IF(K1752="xx","x",IF(I1752&gt;0,"x","")))</f>
        <v/>
      </c>
      <c r="N1752" s="7" t="str">
        <f>Cartilha_GLOBAL!N1752</f>
        <v/>
      </c>
      <c r="O1752" s="144"/>
      <c r="Q1752" s="151"/>
      <c r="R1752" s="152">
        <v>0</v>
      </c>
      <c r="T1752" s="153">
        <f>IF(Cartilha_GLOBAL!R1752=0,0,IF(Cartilha_GLOBAL!R1752&gt;0,"c","b"))</f>
        <v>0</v>
      </c>
    </row>
    <row r="1753" ht="22.5" hidden="1" spans="1:20">
      <c r="A1753" s="158">
        <f>Cartilha_GLOBAL!A1753</f>
        <v>92919</v>
      </c>
      <c r="B1753" s="94" t="str">
        <f>Cartilha_GLOBAL!B1753</f>
        <v>SINAPI</v>
      </c>
      <c r="C1753" s="104" t="str">
        <f>Cartilha_GLOBAL!C1753</f>
        <v>ARMAÇÃO DE ESTRUTURAS DIVERSAS DE CONCRETO ARMADO, EXCETO VIGAS, PILARES, LAJES E FUNDAÇÕES, UTILIZANDO AÇO CA-50 DE 10,0 MM - MONTAGEM. AF_06/2022</v>
      </c>
      <c r="D1753" s="94" t="str">
        <f>Cartilha_GLOBAL!D1753</f>
        <v>KG</v>
      </c>
      <c r="E1753" s="105">
        <f>Cartilha_GLOBAL!$E1753</f>
        <v>13.02</v>
      </c>
      <c r="F1753" s="182">
        <f>Cartilha_GLOBAL!$F1753</f>
        <v>15.98</v>
      </c>
      <c r="G1753" s="108"/>
      <c r="H1753" s="107">
        <f t="shared" si="109"/>
        <v>0</v>
      </c>
      <c r="I1753" s="143">
        <f t="shared" si="110"/>
        <v>0</v>
      </c>
      <c r="J1753" s="142"/>
      <c r="K1753" s="183"/>
      <c r="L1753" s="7" t="str">
        <f t="shared" si="111"/>
        <v/>
      </c>
      <c r="M1753" s="7" t="str">
        <f t="shared" si="112"/>
        <v/>
      </c>
      <c r="N1753" s="7" t="str">
        <f>Cartilha_GLOBAL!N1753</f>
        <v/>
      </c>
      <c r="O1753" s="144"/>
      <c r="Q1753" s="151"/>
      <c r="R1753" s="152">
        <v>0</v>
      </c>
      <c r="T1753" s="153">
        <f>IF(Cartilha_GLOBAL!R1753=0,0,IF(Cartilha_GLOBAL!R1753&gt;0,"c","b"))</f>
        <v>0</v>
      </c>
    </row>
    <row r="1754" ht="22.5" hidden="1" spans="1:20">
      <c r="A1754" s="158">
        <f>Cartilha_GLOBAL!A1754</f>
        <v>92921</v>
      </c>
      <c r="B1754" s="94" t="str">
        <f>Cartilha_GLOBAL!B1754</f>
        <v>SINAPI</v>
      </c>
      <c r="C1754" s="104" t="str">
        <f>Cartilha_GLOBAL!C1754</f>
        <v>ARMAÇÃO DE ESTRUTURAS DIVERSAS DE CONCRETO ARMADO, EXCETO VIGAS, PILARES, LAJES E FUNDAÇÕES, UTILIZANDO AÇO CA-50 DE 12,5 MM - MONTAGEM. AF_06/2022</v>
      </c>
      <c r="D1754" s="94" t="str">
        <f>Cartilha_GLOBAL!D1754</f>
        <v>KG</v>
      </c>
      <c r="E1754" s="105">
        <f>Cartilha_GLOBAL!$E1754</f>
        <v>10.7</v>
      </c>
      <c r="F1754" s="182">
        <f>Cartilha_GLOBAL!$F1754</f>
        <v>13.13</v>
      </c>
      <c r="G1754" s="108"/>
      <c r="H1754" s="107">
        <f t="shared" si="109"/>
        <v>0</v>
      </c>
      <c r="I1754" s="143">
        <f t="shared" si="110"/>
        <v>0</v>
      </c>
      <c r="J1754" s="142"/>
      <c r="K1754" s="183"/>
      <c r="L1754" s="7" t="str">
        <f t="shared" si="111"/>
        <v/>
      </c>
      <c r="M1754" s="7" t="str">
        <f t="shared" si="112"/>
        <v/>
      </c>
      <c r="N1754" s="7" t="str">
        <f>Cartilha_GLOBAL!N1754</f>
        <v/>
      </c>
      <c r="O1754" s="144"/>
      <c r="Q1754" s="151"/>
      <c r="R1754" s="152">
        <v>0</v>
      </c>
      <c r="T1754" s="153">
        <f>IF(Cartilha_GLOBAL!R1754=0,0,IF(Cartilha_GLOBAL!R1754&gt;0,"c","b"))</f>
        <v>0</v>
      </c>
    </row>
    <row r="1755" ht="22.5" hidden="1" spans="1:20">
      <c r="A1755" s="158">
        <f>Cartilha_GLOBAL!A1755</f>
        <v>92922</v>
      </c>
      <c r="B1755" s="94" t="str">
        <f>Cartilha_GLOBAL!B1755</f>
        <v>SINAPI</v>
      </c>
      <c r="C1755" s="104" t="str">
        <f>Cartilha_GLOBAL!C1755</f>
        <v>ARMAÇÃO DE ESTRUTURAS DIVERSAS DE CONCRETO ARMADO, EXCETO VIGAS, PILARES, LAJES E FUNDAÇÕES, UTILIZANDO AÇO CA-50 DE 16,0 MM - MONTAGEM. AF_06/2022</v>
      </c>
      <c r="D1755" s="94" t="str">
        <f>Cartilha_GLOBAL!D1755</f>
        <v>KG</v>
      </c>
      <c r="E1755" s="105">
        <f>Cartilha_GLOBAL!$E1755</f>
        <v>10.16</v>
      </c>
      <c r="F1755" s="182">
        <f>Cartilha_GLOBAL!$F1755</f>
        <v>12.47</v>
      </c>
      <c r="G1755" s="108"/>
      <c r="H1755" s="107">
        <f t="shared" si="109"/>
        <v>0</v>
      </c>
      <c r="I1755" s="143">
        <f t="shared" si="110"/>
        <v>0</v>
      </c>
      <c r="J1755" s="142"/>
      <c r="K1755" s="183"/>
      <c r="L1755" s="7" t="str">
        <f t="shared" si="111"/>
        <v/>
      </c>
      <c r="M1755" s="7" t="str">
        <f t="shared" si="112"/>
        <v/>
      </c>
      <c r="N1755" s="7" t="str">
        <f>Cartilha_GLOBAL!N1755</f>
        <v/>
      </c>
      <c r="O1755" s="144"/>
      <c r="Q1755" s="151"/>
      <c r="R1755" s="152">
        <v>0</v>
      </c>
      <c r="T1755" s="153">
        <f>IF(Cartilha_GLOBAL!R1755=0,0,IF(Cartilha_GLOBAL!R1755&gt;0,"c","b"))</f>
        <v>0</v>
      </c>
    </row>
    <row r="1756" ht="22.5" hidden="1" spans="1:20">
      <c r="A1756" s="158">
        <f>Cartilha_GLOBAL!A1756</f>
        <v>92923</v>
      </c>
      <c r="B1756" s="94" t="str">
        <f>Cartilha_GLOBAL!B1756</f>
        <v>SINAPI</v>
      </c>
      <c r="C1756" s="104" t="str">
        <f>Cartilha_GLOBAL!C1756</f>
        <v>ARMAÇÃO DE ESTRUTURAS DIVERSAS DE CONCRETO ARMADO, EXCETO VIGAS, PILARES, LAJES E FUNDAÇÕES, UTILIZANDO AÇO CA-50 DE 20,0 MM - MONTAGEM. AF_06/2022</v>
      </c>
      <c r="D1756" s="94" t="str">
        <f>Cartilha_GLOBAL!D1756</f>
        <v>KG</v>
      </c>
      <c r="E1756" s="105">
        <f>Cartilha_GLOBAL!$E1756</f>
        <v>11.32</v>
      </c>
      <c r="F1756" s="182">
        <f>Cartilha_GLOBAL!$F1756</f>
        <v>13.89</v>
      </c>
      <c r="G1756" s="108"/>
      <c r="H1756" s="107">
        <f t="shared" si="109"/>
        <v>0</v>
      </c>
      <c r="I1756" s="143">
        <f t="shared" si="110"/>
        <v>0</v>
      </c>
      <c r="J1756" s="142"/>
      <c r="K1756" s="183"/>
      <c r="L1756" s="7" t="str">
        <f t="shared" si="111"/>
        <v/>
      </c>
      <c r="M1756" s="7" t="str">
        <f t="shared" si="112"/>
        <v/>
      </c>
      <c r="N1756" s="7" t="str">
        <f>Cartilha_GLOBAL!N1756</f>
        <v/>
      </c>
      <c r="O1756" s="144"/>
      <c r="Q1756" s="151"/>
      <c r="R1756" s="152">
        <v>0</v>
      </c>
      <c r="T1756" s="153">
        <f>IF(Cartilha_GLOBAL!R1756=0,0,IF(Cartilha_GLOBAL!R1756&gt;0,"c","b"))</f>
        <v>0</v>
      </c>
    </row>
    <row r="1757" ht="22.5" hidden="1" spans="1:20">
      <c r="A1757" s="158">
        <f>Cartilha_GLOBAL!A1757</f>
        <v>92924</v>
      </c>
      <c r="B1757" s="94" t="str">
        <f>Cartilha_GLOBAL!B1757</f>
        <v>SINAPI</v>
      </c>
      <c r="C1757" s="104" t="str">
        <f>Cartilha_GLOBAL!C1757</f>
        <v>ARMAÇÃO DE ESTRUTURAS DIVERSAS DE CONCRETO ARMADO, EXCETO VIGAS, PILARES, LAJES E FUNDAÇÕES, UTILIZANDO AÇO CA-50 DE 25,0 MM - MONTAGEM. AF_06/2022</v>
      </c>
      <c r="D1757" s="94" t="str">
        <f>Cartilha_GLOBAL!D1757</f>
        <v>KG</v>
      </c>
      <c r="E1757" s="105">
        <f>Cartilha_GLOBAL!$E1757</f>
        <v>11.08</v>
      </c>
      <c r="F1757" s="182">
        <f>Cartilha_GLOBAL!$F1757</f>
        <v>13.6</v>
      </c>
      <c r="G1757" s="108"/>
      <c r="H1757" s="107">
        <f t="shared" si="109"/>
        <v>0</v>
      </c>
      <c r="I1757" s="143">
        <f t="shared" si="110"/>
        <v>0</v>
      </c>
      <c r="J1757" s="142"/>
      <c r="K1757" s="183"/>
      <c r="L1757" s="7" t="str">
        <f t="shared" si="111"/>
        <v/>
      </c>
      <c r="M1757" s="7" t="str">
        <f t="shared" si="112"/>
        <v/>
      </c>
      <c r="N1757" s="7" t="str">
        <f>Cartilha_GLOBAL!N1757</f>
        <v/>
      </c>
      <c r="O1757" s="144"/>
      <c r="Q1757" s="151"/>
      <c r="R1757" s="152">
        <v>0</v>
      </c>
      <c r="T1757" s="153">
        <f>IF(Cartilha_GLOBAL!R1757=0,0,IF(Cartilha_GLOBAL!R1757&gt;0,"c","b"))</f>
        <v>0</v>
      </c>
    </row>
    <row r="1758" ht="12.75" hidden="1" spans="1:20">
      <c r="A1758" s="154" t="str">
        <f>Cartilha_GLOBAL!A1758</f>
        <v>4.2.4</v>
      </c>
      <c r="B1758" s="94">
        <f>Cartilha_GLOBAL!B1758</f>
        <v>0</v>
      </c>
      <c r="C1758" s="161" t="str">
        <f>Cartilha_GLOBAL!C1758</f>
        <v>ARMACAO EM TELAS</v>
      </c>
      <c r="D1758" s="94">
        <f>Cartilha_GLOBAL!D1758</f>
        <v>0</v>
      </c>
      <c r="E1758" s="105">
        <f>Cartilha_GLOBAL!$E1758</f>
        <v>0</v>
      </c>
      <c r="F1758" s="182">
        <f>Cartilha_GLOBAL!$F1758</f>
        <v>0</v>
      </c>
      <c r="G1758" s="180"/>
      <c r="H1758" s="181">
        <f t="shared" si="109"/>
        <v>0</v>
      </c>
      <c r="I1758" s="186">
        <f t="shared" si="110"/>
        <v>0</v>
      </c>
      <c r="J1758" s="142"/>
      <c r="K1758" s="138" t="str">
        <f>IF(OR(SUM(I1758)&gt;0,SUM(I1758)&gt;0),"xx","")</f>
        <v/>
      </c>
      <c r="L1758" s="7" t="str">
        <f t="shared" si="111"/>
        <v/>
      </c>
      <c r="M1758" s="7" t="str">
        <f t="shared" si="112"/>
        <v/>
      </c>
      <c r="N1758" s="7" t="str">
        <f>Cartilha_GLOBAL!N1758</f>
        <v/>
      </c>
      <c r="O1758" s="144"/>
      <c r="Q1758" s="151"/>
      <c r="R1758" s="152">
        <v>0</v>
      </c>
      <c r="T1758" s="153">
        <f>IF(Cartilha_GLOBAL!R1758=0,0,IF(Cartilha_GLOBAL!R1758&gt;0,"c","b"))</f>
        <v>0</v>
      </c>
    </row>
    <row r="1759" ht="12.75" hidden="1" spans="1:20">
      <c r="A1759" s="154" t="str">
        <f>Cartilha_GLOBAL!A1759</f>
        <v>4.2.5</v>
      </c>
      <c r="B1759" s="94">
        <f>Cartilha_GLOBAL!B1759</f>
        <v>0</v>
      </c>
      <c r="C1759" s="177" t="str">
        <f>Cartilha_GLOBAL!C1759</f>
        <v>ARMACAO SECUNDARIA</v>
      </c>
      <c r="D1759" s="156">
        <f>Cartilha_GLOBAL!D1759</f>
        <v>0</v>
      </c>
      <c r="E1759" s="105">
        <f>Cartilha_GLOBAL!$E1759</f>
        <v>0</v>
      </c>
      <c r="F1759" s="182">
        <f>Cartilha_GLOBAL!$F1759</f>
        <v>0</v>
      </c>
      <c r="G1759" s="180"/>
      <c r="H1759" s="181">
        <f t="shared" si="109"/>
        <v>0</v>
      </c>
      <c r="I1759" s="186">
        <f t="shared" si="110"/>
        <v>0</v>
      </c>
      <c r="J1759" s="142"/>
      <c r="K1759" s="138" t="str">
        <f>IF(OR(SUM(I1759)&gt;0,SUM(I1759)&gt;0),"xx","")</f>
        <v/>
      </c>
      <c r="L1759" s="7" t="str">
        <f t="shared" si="111"/>
        <v/>
      </c>
      <c r="M1759" s="7" t="str">
        <f t="shared" si="112"/>
        <v/>
      </c>
      <c r="N1759" s="7" t="str">
        <f>Cartilha_GLOBAL!N1759</f>
        <v/>
      </c>
      <c r="O1759" s="144"/>
      <c r="Q1759" s="151"/>
      <c r="R1759" s="152">
        <v>0</v>
      </c>
      <c r="T1759" s="153">
        <f>IF(Cartilha_GLOBAL!R1759=0,0,IF(Cartilha_GLOBAL!R1759&gt;0,"c","b"))</f>
        <v>0</v>
      </c>
    </row>
    <row r="1760" ht="12.75" hidden="1" spans="1:20">
      <c r="A1760" s="154" t="str">
        <f>Cartilha_GLOBAL!A1760</f>
        <v>4.2.6</v>
      </c>
      <c r="B1760" s="94">
        <f>Cartilha_GLOBAL!B1760</f>
        <v>0</v>
      </c>
      <c r="C1760" s="161" t="str">
        <f>Cartilha_GLOBAL!C1760</f>
        <v>ARMAÇÃO PARA ALVENARIA ESTRUTURAL</v>
      </c>
      <c r="D1760" s="94">
        <f>Cartilha_GLOBAL!D1760</f>
        <v>0</v>
      </c>
      <c r="E1760" s="105">
        <f>Cartilha_GLOBAL!$E1760</f>
        <v>0</v>
      </c>
      <c r="F1760" s="182">
        <f>Cartilha_GLOBAL!$F1760</f>
        <v>0</v>
      </c>
      <c r="G1760" s="180"/>
      <c r="H1760" s="181">
        <f t="shared" si="109"/>
        <v>0</v>
      </c>
      <c r="I1760" s="186">
        <f t="shared" si="110"/>
        <v>0</v>
      </c>
      <c r="J1760" s="142"/>
      <c r="K1760" s="138" t="str">
        <f>IF(OR(SUM(I1761:I1765)&gt;0,SUM(I1761:I1765)&gt;0),"xx","")</f>
        <v/>
      </c>
      <c r="L1760" s="7" t="str">
        <f t="shared" si="111"/>
        <v/>
      </c>
      <c r="M1760" s="7" t="str">
        <f t="shared" si="112"/>
        <v/>
      </c>
      <c r="N1760" s="7" t="str">
        <f>Cartilha_GLOBAL!N1760</f>
        <v/>
      </c>
      <c r="O1760" s="144"/>
      <c r="Q1760" s="151"/>
      <c r="R1760" s="152">
        <v>0</v>
      </c>
      <c r="T1760" s="153">
        <f>IF(Cartilha_GLOBAL!R1760=0,0,IF(Cartilha_GLOBAL!R1760&gt;0,"c","b"))</f>
        <v>0</v>
      </c>
    </row>
    <row r="1761" ht="12.75" hidden="1" spans="1:20">
      <c r="A1761" s="158">
        <f>Cartilha_GLOBAL!A1761</f>
        <v>89996</v>
      </c>
      <c r="B1761" s="94" t="str">
        <f>Cartilha_GLOBAL!B1761</f>
        <v>SINAPI</v>
      </c>
      <c r="C1761" s="104" t="str">
        <f>Cartilha_GLOBAL!C1761</f>
        <v>ARMAÇÃO VERTICAL DE ALVENARIA ESTRUTURAL; DIÂMETRO DE 10,0 MM. AF_09/2021</v>
      </c>
      <c r="D1761" s="94" t="str">
        <f>Cartilha_GLOBAL!D1761</f>
        <v>KG</v>
      </c>
      <c r="E1761" s="105">
        <f>Cartilha_GLOBAL!$E1761</f>
        <v>11.45</v>
      </c>
      <c r="F1761" s="182">
        <f>Cartilha_GLOBAL!$F1761</f>
        <v>14.05</v>
      </c>
      <c r="G1761" s="108"/>
      <c r="H1761" s="107">
        <f t="shared" si="109"/>
        <v>0</v>
      </c>
      <c r="I1761" s="143">
        <f t="shared" si="110"/>
        <v>0</v>
      </c>
      <c r="J1761" s="142"/>
      <c r="K1761" s="183"/>
      <c r="L1761" s="7" t="str">
        <f t="shared" si="111"/>
        <v/>
      </c>
      <c r="M1761" s="7" t="str">
        <f t="shared" si="112"/>
        <v/>
      </c>
      <c r="N1761" s="7" t="str">
        <f>Cartilha_GLOBAL!N1761</f>
        <v/>
      </c>
      <c r="O1761" s="144"/>
      <c r="Q1761" s="151"/>
      <c r="R1761" s="152">
        <v>0</v>
      </c>
      <c r="T1761" s="153">
        <f>IF(Cartilha_GLOBAL!R1761=0,0,IF(Cartilha_GLOBAL!R1761&gt;0,"c","b"))</f>
        <v>0</v>
      </c>
    </row>
    <row r="1762" ht="12.75" hidden="1" spans="1:20">
      <c r="A1762" s="158">
        <f>Cartilha_GLOBAL!A1762</f>
        <v>89997</v>
      </c>
      <c r="B1762" s="94" t="str">
        <f>Cartilha_GLOBAL!B1762</f>
        <v>SINAPI</v>
      </c>
      <c r="C1762" s="104" t="str">
        <f>Cartilha_GLOBAL!C1762</f>
        <v>ARMAÇÃO VERTICAL DE ALVENARIA ESTRUTURAL; DIÂMETRO DE 12,5 MM. AF_09/2021</v>
      </c>
      <c r="D1762" s="94" t="str">
        <f>Cartilha_GLOBAL!D1762</f>
        <v>KG</v>
      </c>
      <c r="E1762" s="105">
        <f>Cartilha_GLOBAL!$E1762</f>
        <v>9.25</v>
      </c>
      <c r="F1762" s="182">
        <f>Cartilha_GLOBAL!$F1762</f>
        <v>11.35</v>
      </c>
      <c r="G1762" s="108"/>
      <c r="H1762" s="107">
        <f t="shared" si="109"/>
        <v>0</v>
      </c>
      <c r="I1762" s="143">
        <f t="shared" si="110"/>
        <v>0</v>
      </c>
      <c r="J1762" s="142"/>
      <c r="K1762" s="183"/>
      <c r="L1762" s="7" t="str">
        <f t="shared" si="111"/>
        <v/>
      </c>
      <c r="M1762" s="7" t="str">
        <f t="shared" si="112"/>
        <v/>
      </c>
      <c r="N1762" s="7" t="str">
        <f>Cartilha_GLOBAL!N1762</f>
        <v/>
      </c>
      <c r="O1762" s="144"/>
      <c r="Q1762" s="151"/>
      <c r="R1762" s="152">
        <v>0</v>
      </c>
      <c r="T1762" s="153">
        <f>IF(Cartilha_GLOBAL!R1762=0,0,IF(Cartilha_GLOBAL!R1762&gt;0,"c","b"))</f>
        <v>0</v>
      </c>
    </row>
    <row r="1763" ht="12.75" hidden="1" spans="1:20">
      <c r="A1763" s="158">
        <f>Cartilha_GLOBAL!A1763</f>
        <v>89998</v>
      </c>
      <c r="B1763" s="94" t="str">
        <f>Cartilha_GLOBAL!B1763</f>
        <v>SINAPI</v>
      </c>
      <c r="C1763" s="104" t="str">
        <f>Cartilha_GLOBAL!C1763</f>
        <v>ARMAÇÃO DE CINTA DE ALVENARIA ESTRUTURAL; DIÂMETRO DE 10,0 MM. AF_09/2021</v>
      </c>
      <c r="D1763" s="94" t="str">
        <f>Cartilha_GLOBAL!D1763</f>
        <v>KG</v>
      </c>
      <c r="E1763" s="105">
        <f>Cartilha_GLOBAL!$E1763</f>
        <v>10.83</v>
      </c>
      <c r="F1763" s="182">
        <f>Cartilha_GLOBAL!$F1763</f>
        <v>13.29</v>
      </c>
      <c r="G1763" s="108"/>
      <c r="H1763" s="107">
        <f t="shared" si="109"/>
        <v>0</v>
      </c>
      <c r="I1763" s="143">
        <f t="shared" si="110"/>
        <v>0</v>
      </c>
      <c r="J1763" s="142"/>
      <c r="K1763" s="183"/>
      <c r="L1763" s="7" t="str">
        <f t="shared" si="111"/>
        <v/>
      </c>
      <c r="M1763" s="7" t="str">
        <f t="shared" si="112"/>
        <v/>
      </c>
      <c r="N1763" s="7" t="str">
        <f>Cartilha_GLOBAL!N1763</f>
        <v/>
      </c>
      <c r="O1763" s="144"/>
      <c r="Q1763" s="151"/>
      <c r="R1763" s="152">
        <v>0</v>
      </c>
      <c r="T1763" s="153">
        <f>IF(Cartilha_GLOBAL!R1763=0,0,IF(Cartilha_GLOBAL!R1763&gt;0,"c","b"))</f>
        <v>0</v>
      </c>
    </row>
    <row r="1764" ht="12.75" hidden="1" spans="1:20">
      <c r="A1764" s="158">
        <f>Cartilha_GLOBAL!A1764</f>
        <v>89999</v>
      </c>
      <c r="B1764" s="94" t="str">
        <f>Cartilha_GLOBAL!B1764</f>
        <v>SINAPI</v>
      </c>
      <c r="C1764" s="104" t="str">
        <f>Cartilha_GLOBAL!C1764</f>
        <v>ARMAÇÃO DE VERGA E CONTRAVERGA DE ALVENARIA ESTRUTURAL; DIÂMETRO DE 8,0 MM. AF_09/2021</v>
      </c>
      <c r="D1764" s="94" t="str">
        <f>Cartilha_GLOBAL!D1764</f>
        <v>KG</v>
      </c>
      <c r="E1764" s="105">
        <f>Cartilha_GLOBAL!$E1764</f>
        <v>17.73</v>
      </c>
      <c r="F1764" s="182">
        <f>Cartilha_GLOBAL!$F1764</f>
        <v>21.76</v>
      </c>
      <c r="G1764" s="108"/>
      <c r="H1764" s="107">
        <f t="shared" si="109"/>
        <v>0</v>
      </c>
      <c r="I1764" s="143">
        <f t="shared" si="110"/>
        <v>0</v>
      </c>
      <c r="J1764" s="142"/>
      <c r="K1764" s="183"/>
      <c r="L1764" s="7" t="str">
        <f t="shared" si="111"/>
        <v/>
      </c>
      <c r="M1764" s="7" t="str">
        <f t="shared" si="112"/>
        <v/>
      </c>
      <c r="N1764" s="7" t="str">
        <f>Cartilha_GLOBAL!N1764</f>
        <v/>
      </c>
      <c r="O1764" s="144"/>
      <c r="Q1764" s="151"/>
      <c r="R1764" s="152">
        <v>0</v>
      </c>
      <c r="T1764" s="153">
        <f>IF(Cartilha_GLOBAL!R1764=0,0,IF(Cartilha_GLOBAL!R1764&gt;0,"c","b"))</f>
        <v>0</v>
      </c>
    </row>
    <row r="1765" ht="12.75" hidden="1" spans="1:20">
      <c r="A1765" s="158">
        <f>Cartilha_GLOBAL!A1765</f>
        <v>90000</v>
      </c>
      <c r="B1765" s="94" t="str">
        <f>Cartilha_GLOBAL!B1765</f>
        <v>SINAPI</v>
      </c>
      <c r="C1765" s="104" t="str">
        <f>Cartilha_GLOBAL!C1765</f>
        <v>ARMAÇÃO DE VERGA E CONTRAVERGA DE ALVENARIA ESTRUTURAL; DIÂMETRO DE 10,0 MM. AF_09/2021</v>
      </c>
      <c r="D1765" s="94" t="str">
        <f>Cartilha_GLOBAL!D1765</f>
        <v>KG</v>
      </c>
      <c r="E1765" s="105">
        <f>Cartilha_GLOBAL!$E1765</f>
        <v>14.07</v>
      </c>
      <c r="F1765" s="182">
        <f>Cartilha_GLOBAL!$F1765</f>
        <v>17.27</v>
      </c>
      <c r="G1765" s="108"/>
      <c r="H1765" s="107">
        <f t="shared" si="109"/>
        <v>0</v>
      </c>
      <c r="I1765" s="143">
        <f t="shared" si="110"/>
        <v>0</v>
      </c>
      <c r="J1765" s="142"/>
      <c r="K1765" s="183"/>
      <c r="L1765" s="7" t="str">
        <f t="shared" si="111"/>
        <v/>
      </c>
      <c r="M1765" s="7" t="str">
        <f t="shared" si="112"/>
        <v/>
      </c>
      <c r="N1765" s="7" t="str">
        <f>Cartilha_GLOBAL!N1765</f>
        <v/>
      </c>
      <c r="O1765" s="144"/>
      <c r="Q1765" s="151"/>
      <c r="R1765" s="152">
        <v>0</v>
      </c>
      <c r="T1765" s="153">
        <f>IF(Cartilha_GLOBAL!R1765=0,0,IF(Cartilha_GLOBAL!R1765&gt;0,"c","b"))</f>
        <v>0</v>
      </c>
    </row>
    <row r="1766" ht="12.75" hidden="1" spans="1:20">
      <c r="A1766" s="154" t="str">
        <f>Cartilha_GLOBAL!A1766</f>
        <v>4.2.7</v>
      </c>
      <c r="B1766" s="94">
        <f>Cartilha_GLOBAL!B1766</f>
        <v>0</v>
      </c>
      <c r="C1766" s="161" t="str">
        <f>Cartilha_GLOBAL!C1766</f>
        <v>ARMAÇÃO PARA PAREDES DE CONCRETO</v>
      </c>
      <c r="D1766" s="94">
        <f>Cartilha_GLOBAL!D1766</f>
        <v>0</v>
      </c>
      <c r="E1766" s="105">
        <f>Cartilha_GLOBAL!$E1766</f>
        <v>0</v>
      </c>
      <c r="F1766" s="182">
        <f>Cartilha_GLOBAL!$F1766</f>
        <v>0</v>
      </c>
      <c r="G1766" s="180"/>
      <c r="H1766" s="181">
        <f t="shared" si="109"/>
        <v>0</v>
      </c>
      <c r="I1766" s="186">
        <f t="shared" si="110"/>
        <v>0</v>
      </c>
      <c r="J1766" s="142"/>
      <c r="K1766" s="138" t="str">
        <f>IF(OR(SUM(I1767:I1780)&gt;0,SUM(I1767:I1780)&gt;0),"xx","")</f>
        <v/>
      </c>
      <c r="L1766" s="7" t="str">
        <f t="shared" si="111"/>
        <v/>
      </c>
      <c r="M1766" s="7" t="str">
        <f t="shared" si="112"/>
        <v/>
      </c>
      <c r="N1766" s="7" t="str">
        <f>Cartilha_GLOBAL!N1766</f>
        <v/>
      </c>
      <c r="O1766" s="144"/>
      <c r="Q1766" s="151"/>
      <c r="R1766" s="152">
        <v>0</v>
      </c>
      <c r="T1766" s="153">
        <f>IF(Cartilha_GLOBAL!R1766=0,0,IF(Cartilha_GLOBAL!R1766&gt;0,"c","b"))</f>
        <v>0</v>
      </c>
    </row>
    <row r="1767" ht="22.5" hidden="1" spans="1:20">
      <c r="A1767" s="158">
        <f>Cartilha_GLOBAL!A1767</f>
        <v>100066</v>
      </c>
      <c r="B1767" s="94" t="str">
        <f>Cartilha_GLOBAL!B1767</f>
        <v>SINAPI</v>
      </c>
      <c r="C1767" s="104" t="str">
        <f>Cartilha_GLOBAL!C1767</f>
        <v>ARMAÇÃO DO SISTEMA DE PAREDES DE CONCRETO, EXECUTADA COMO ARMADURA POSITIVA DE LAJES, TELA Q-196. AF_06/2019</v>
      </c>
      <c r="D1767" s="94" t="str">
        <f>Cartilha_GLOBAL!D1767</f>
        <v>KG</v>
      </c>
      <c r="E1767" s="105">
        <f>Cartilha_GLOBAL!$E1767</f>
        <v>13.33</v>
      </c>
      <c r="F1767" s="182">
        <f>Cartilha_GLOBAL!$F1767</f>
        <v>16.36</v>
      </c>
      <c r="G1767" s="108"/>
      <c r="H1767" s="107">
        <f t="shared" si="109"/>
        <v>0</v>
      </c>
      <c r="I1767" s="143">
        <f t="shared" si="110"/>
        <v>0</v>
      </c>
      <c r="J1767" s="142"/>
      <c r="K1767" s="183"/>
      <c r="L1767" s="7" t="str">
        <f t="shared" si="111"/>
        <v/>
      </c>
      <c r="M1767" s="7" t="str">
        <f t="shared" si="112"/>
        <v/>
      </c>
      <c r="N1767" s="7" t="str">
        <f>Cartilha_GLOBAL!N1767</f>
        <v/>
      </c>
      <c r="O1767" s="144"/>
      <c r="Q1767" s="151"/>
      <c r="R1767" s="152">
        <v>0</v>
      </c>
      <c r="T1767" s="153">
        <f>IF(Cartilha_GLOBAL!R1767=0,0,IF(Cartilha_GLOBAL!R1767&gt;0,"c","b"))</f>
        <v>0</v>
      </c>
    </row>
    <row r="1768" ht="22.5" hidden="1" spans="1:20">
      <c r="A1768" s="158">
        <f>Cartilha_GLOBAL!A1768</f>
        <v>100067</v>
      </c>
      <c r="B1768" s="94" t="str">
        <f>Cartilha_GLOBAL!B1768</f>
        <v>SINAPI</v>
      </c>
      <c r="C1768" s="104" t="str">
        <f>Cartilha_GLOBAL!C1768</f>
        <v>ARMAÇÃO DO SISTEMA DE PAREDES DE CONCRETO, EXECUTADA COMO REFORÇO, VERGALHÃO DE 5,0 MM DE DIÂMETRO. AF_06/2019</v>
      </c>
      <c r="D1768" s="94" t="str">
        <f>Cartilha_GLOBAL!D1768</f>
        <v>KG</v>
      </c>
      <c r="E1768" s="105">
        <f>Cartilha_GLOBAL!$E1768</f>
        <v>13.06</v>
      </c>
      <c r="F1768" s="182">
        <f>Cartilha_GLOBAL!$F1768</f>
        <v>16.03</v>
      </c>
      <c r="G1768" s="108"/>
      <c r="H1768" s="107">
        <f t="shared" si="109"/>
        <v>0</v>
      </c>
      <c r="I1768" s="143">
        <f t="shared" si="110"/>
        <v>0</v>
      </c>
      <c r="J1768" s="142"/>
      <c r="K1768" s="183"/>
      <c r="L1768" s="7" t="str">
        <f t="shared" si="111"/>
        <v/>
      </c>
      <c r="M1768" s="7" t="str">
        <f t="shared" si="112"/>
        <v/>
      </c>
      <c r="N1768" s="7" t="str">
        <f>Cartilha_GLOBAL!N1768</f>
        <v/>
      </c>
      <c r="O1768" s="144"/>
      <c r="Q1768" s="151"/>
      <c r="R1768" s="152">
        <v>0</v>
      </c>
      <c r="T1768" s="153">
        <f>IF(Cartilha_GLOBAL!R1768=0,0,IF(Cartilha_GLOBAL!R1768&gt;0,"c","b"))</f>
        <v>0</v>
      </c>
    </row>
    <row r="1769" ht="22.5" hidden="1" spans="1:20">
      <c r="A1769" s="158">
        <f>Cartilha_GLOBAL!A1769</f>
        <v>100068</v>
      </c>
      <c r="B1769" s="94" t="str">
        <f>Cartilha_GLOBAL!B1769</f>
        <v>SINAPI</v>
      </c>
      <c r="C1769" s="104" t="str">
        <f>Cartilha_GLOBAL!C1769</f>
        <v>ARMAÇÃO DO SISTEMA DE PAREDES DE CONCRETO, EXECUTADA COMO REFORÇO, VERGALHÃO DE 12,5 MM DE DIÂMETRO. AF_06/2019</v>
      </c>
      <c r="D1769" s="94" t="str">
        <f>Cartilha_GLOBAL!D1769</f>
        <v>KG</v>
      </c>
      <c r="E1769" s="105">
        <f>Cartilha_GLOBAL!$E1769</f>
        <v>9.77</v>
      </c>
      <c r="F1769" s="182">
        <f>Cartilha_GLOBAL!$F1769</f>
        <v>11.99</v>
      </c>
      <c r="G1769" s="108"/>
      <c r="H1769" s="107">
        <f t="shared" si="109"/>
        <v>0</v>
      </c>
      <c r="I1769" s="143">
        <f t="shared" si="110"/>
        <v>0</v>
      </c>
      <c r="J1769" s="142"/>
      <c r="K1769" s="183"/>
      <c r="L1769" s="7" t="str">
        <f t="shared" si="111"/>
        <v/>
      </c>
      <c r="M1769" s="7" t="str">
        <f t="shared" si="112"/>
        <v/>
      </c>
      <c r="N1769" s="7" t="str">
        <f>Cartilha_GLOBAL!N1769</f>
        <v/>
      </c>
      <c r="O1769" s="144"/>
      <c r="Q1769" s="151"/>
      <c r="R1769" s="152">
        <v>0</v>
      </c>
      <c r="T1769" s="153">
        <f>IF(Cartilha_GLOBAL!R1769=0,0,IF(Cartilha_GLOBAL!R1769&gt;0,"c","b"))</f>
        <v>0</v>
      </c>
    </row>
    <row r="1770" ht="22.5" hidden="1" spans="1:20">
      <c r="A1770" s="158">
        <f>Cartilha_GLOBAL!A1770</f>
        <v>91593</v>
      </c>
      <c r="B1770" s="94" t="str">
        <f>Cartilha_GLOBAL!B1770</f>
        <v>SINAPI</v>
      </c>
      <c r="C1770" s="104" t="str">
        <f>Cartilha_GLOBAL!C1770</f>
        <v>ARMAÇÃO DO SISTEMA DE PAREDES DE CONCRETO, EXECUTADA EM PAREDES DE EDIFICAÇÕES DE MÚLTIPLOS PAVIMENTOS, TELA Q-138. AF_06/2019</v>
      </c>
      <c r="D1770" s="94" t="str">
        <f>Cartilha_GLOBAL!D1770</f>
        <v>KG</v>
      </c>
      <c r="E1770" s="105">
        <f>Cartilha_GLOBAL!$E1770</f>
        <v>13.13</v>
      </c>
      <c r="F1770" s="182">
        <f>Cartilha_GLOBAL!$F1770</f>
        <v>16.12</v>
      </c>
      <c r="G1770" s="108"/>
      <c r="H1770" s="107">
        <f t="shared" si="109"/>
        <v>0</v>
      </c>
      <c r="I1770" s="143">
        <f t="shared" si="110"/>
        <v>0</v>
      </c>
      <c r="J1770" s="142"/>
      <c r="K1770" s="183"/>
      <c r="L1770" s="7" t="str">
        <f t="shared" si="111"/>
        <v/>
      </c>
      <c r="M1770" s="7" t="str">
        <f t="shared" si="112"/>
        <v/>
      </c>
      <c r="N1770" s="7" t="str">
        <f>Cartilha_GLOBAL!N1770</f>
        <v/>
      </c>
      <c r="O1770" s="144"/>
      <c r="Q1770" s="151"/>
      <c r="R1770" s="152">
        <v>0</v>
      </c>
      <c r="T1770" s="153">
        <f>IF(Cartilha_GLOBAL!R1770=0,0,IF(Cartilha_GLOBAL!R1770&gt;0,"c","b"))</f>
        <v>0</v>
      </c>
    </row>
    <row r="1771" ht="22.5" hidden="1" spans="1:20">
      <c r="A1771" s="158">
        <f>Cartilha_GLOBAL!A1771</f>
        <v>91594</v>
      </c>
      <c r="B1771" s="94" t="str">
        <f>Cartilha_GLOBAL!B1771</f>
        <v>SINAPI</v>
      </c>
      <c r="C1771" s="104" t="str">
        <f>Cartilha_GLOBAL!C1771</f>
        <v>ARMAÇÃO DO SISTEMA DE PAREDES DE CONCRETO, EXECUTADA EM PAREDES DE EDIFICAÇÕES TÉRREAS OU DE MÚLTIPLOS PAVIMENTOS, TELA Q-92. AF_06/2019</v>
      </c>
      <c r="D1771" s="94" t="str">
        <f>Cartilha_GLOBAL!D1771</f>
        <v>KG</v>
      </c>
      <c r="E1771" s="105">
        <f>Cartilha_GLOBAL!$E1771</f>
        <v>13.64</v>
      </c>
      <c r="F1771" s="182">
        <f>Cartilha_GLOBAL!$F1771</f>
        <v>16.74</v>
      </c>
      <c r="G1771" s="108"/>
      <c r="H1771" s="107">
        <f t="shared" si="109"/>
        <v>0</v>
      </c>
      <c r="I1771" s="143">
        <f t="shared" si="110"/>
        <v>0</v>
      </c>
      <c r="J1771" s="142"/>
      <c r="K1771" s="183"/>
      <c r="L1771" s="7" t="str">
        <f t="shared" si="111"/>
        <v/>
      </c>
      <c r="M1771" s="7" t="str">
        <f t="shared" si="112"/>
        <v/>
      </c>
      <c r="N1771" s="7" t="str">
        <f>Cartilha_GLOBAL!N1771</f>
        <v/>
      </c>
      <c r="O1771" s="144"/>
      <c r="Q1771" s="151"/>
      <c r="R1771" s="152">
        <v>0</v>
      </c>
      <c r="T1771" s="153">
        <f>IF(Cartilha_GLOBAL!R1771=0,0,IF(Cartilha_GLOBAL!R1771&gt;0,"c","b"))</f>
        <v>0</v>
      </c>
    </row>
    <row r="1772" ht="22.5" hidden="1" spans="1:20">
      <c r="A1772" s="158">
        <f>Cartilha_GLOBAL!A1772</f>
        <v>91595</v>
      </c>
      <c r="B1772" s="94" t="str">
        <f>Cartilha_GLOBAL!B1772</f>
        <v>SINAPI</v>
      </c>
      <c r="C1772" s="104" t="str">
        <f>Cartilha_GLOBAL!C1772</f>
        <v>ARMAÇÃO DO SISTEMA DE PAREDES DE CONCRETO, EXECUTADA EM PAREDES DE EDIFICAÇÕES TÉRREAS, TELA Q-61. AF_06/2019</v>
      </c>
      <c r="D1772" s="94" t="str">
        <f>Cartilha_GLOBAL!D1772</f>
        <v>KG</v>
      </c>
      <c r="E1772" s="105">
        <f>Cartilha_GLOBAL!$E1772</f>
        <v>14.46</v>
      </c>
      <c r="F1772" s="182">
        <f>Cartilha_GLOBAL!$F1772</f>
        <v>17.75</v>
      </c>
      <c r="G1772" s="108"/>
      <c r="H1772" s="107">
        <f t="shared" si="109"/>
        <v>0</v>
      </c>
      <c r="I1772" s="143">
        <f t="shared" si="110"/>
        <v>0</v>
      </c>
      <c r="J1772" s="142"/>
      <c r="K1772" s="183"/>
      <c r="L1772" s="7" t="str">
        <f t="shared" si="111"/>
        <v/>
      </c>
      <c r="M1772" s="7" t="str">
        <f t="shared" si="112"/>
        <v/>
      </c>
      <c r="N1772" s="7" t="str">
        <f>Cartilha_GLOBAL!N1772</f>
        <v/>
      </c>
      <c r="O1772" s="144"/>
      <c r="Q1772" s="151"/>
      <c r="R1772" s="152">
        <v>0</v>
      </c>
      <c r="T1772" s="153">
        <f>IF(Cartilha_GLOBAL!R1772=0,0,IF(Cartilha_GLOBAL!R1772&gt;0,"c","b"))</f>
        <v>0</v>
      </c>
    </row>
    <row r="1773" ht="22.5" hidden="1" spans="1:20">
      <c r="A1773" s="158">
        <f>Cartilha_GLOBAL!A1773</f>
        <v>91596</v>
      </c>
      <c r="B1773" s="94" t="str">
        <f>Cartilha_GLOBAL!B1773</f>
        <v>SINAPI</v>
      </c>
      <c r="C1773" s="104" t="str">
        <f>Cartilha_GLOBAL!C1773</f>
        <v>ARMAÇÃO DO SISTEMA DE PAREDES DE CONCRETO, EXECUTADA COMO ARMADURA POSITIVA DE LAJES, TELA Q-138. AF_06/2019</v>
      </c>
      <c r="D1773" s="94" t="str">
        <f>Cartilha_GLOBAL!D1773</f>
        <v>KG</v>
      </c>
      <c r="E1773" s="105">
        <f>Cartilha_GLOBAL!$E1773</f>
        <v>13.51</v>
      </c>
      <c r="F1773" s="182">
        <f>Cartilha_GLOBAL!$F1773</f>
        <v>16.58</v>
      </c>
      <c r="G1773" s="108"/>
      <c r="H1773" s="107">
        <f t="shared" si="109"/>
        <v>0</v>
      </c>
      <c r="I1773" s="143">
        <f t="shared" si="110"/>
        <v>0</v>
      </c>
      <c r="J1773" s="142"/>
      <c r="K1773" s="183"/>
      <c r="L1773" s="7" t="str">
        <f t="shared" si="111"/>
        <v/>
      </c>
      <c r="M1773" s="7" t="str">
        <f t="shared" si="112"/>
        <v/>
      </c>
      <c r="N1773" s="7" t="str">
        <f>Cartilha_GLOBAL!N1773</f>
        <v/>
      </c>
      <c r="O1773" s="144"/>
      <c r="Q1773" s="151"/>
      <c r="R1773" s="152">
        <v>0</v>
      </c>
      <c r="T1773" s="153">
        <f>IF(Cartilha_GLOBAL!R1773=0,0,IF(Cartilha_GLOBAL!R1773&gt;0,"c","b"))</f>
        <v>0</v>
      </c>
    </row>
    <row r="1774" ht="22.5" hidden="1" spans="1:20">
      <c r="A1774" s="158">
        <f>Cartilha_GLOBAL!A1774</f>
        <v>91597</v>
      </c>
      <c r="B1774" s="94" t="str">
        <f>Cartilha_GLOBAL!B1774</f>
        <v>SINAPI</v>
      </c>
      <c r="C1774" s="104" t="str">
        <f>Cartilha_GLOBAL!C1774</f>
        <v>ARMAÇÃO DO SISTEMA DE PAREDES DE CONCRETO, EXECUTADA COMO ARMADURA NEGATIVA DE LAJES, TELA T-196. AF_06/2019</v>
      </c>
      <c r="D1774" s="94" t="str">
        <f>Cartilha_GLOBAL!D1774</f>
        <v>KG</v>
      </c>
      <c r="E1774" s="105">
        <f>Cartilha_GLOBAL!$E1774</f>
        <v>9.64</v>
      </c>
      <c r="F1774" s="182">
        <f>Cartilha_GLOBAL!$F1774</f>
        <v>11.83</v>
      </c>
      <c r="G1774" s="108"/>
      <c r="H1774" s="107">
        <f t="shared" si="109"/>
        <v>0</v>
      </c>
      <c r="I1774" s="143">
        <f t="shared" si="110"/>
        <v>0</v>
      </c>
      <c r="J1774" s="142"/>
      <c r="K1774" s="183"/>
      <c r="L1774" s="7" t="str">
        <f t="shared" si="111"/>
        <v/>
      </c>
      <c r="M1774" s="7" t="str">
        <f t="shared" si="112"/>
        <v/>
      </c>
      <c r="N1774" s="7" t="str">
        <f>Cartilha_GLOBAL!N1774</f>
        <v/>
      </c>
      <c r="O1774" s="144"/>
      <c r="Q1774" s="151"/>
      <c r="R1774" s="152">
        <v>0</v>
      </c>
      <c r="T1774" s="153">
        <f>IF(Cartilha_GLOBAL!R1774=0,0,IF(Cartilha_GLOBAL!R1774&gt;0,"c","b"))</f>
        <v>0</v>
      </c>
    </row>
    <row r="1775" ht="22.5" hidden="1" spans="1:20">
      <c r="A1775" s="158">
        <f>Cartilha_GLOBAL!A1775</f>
        <v>91598</v>
      </c>
      <c r="B1775" s="94" t="str">
        <f>Cartilha_GLOBAL!B1775</f>
        <v>SINAPI</v>
      </c>
      <c r="C1775" s="104" t="str">
        <f>Cartilha_GLOBAL!C1775</f>
        <v>ARMAÇÃO DO SISTEMA DE PAREDES DE CONCRETO, EXECUTADA COMO ARMADURA POSITIVA DE LAJES, TELA Q-113. AF_06/2019</v>
      </c>
      <c r="D1775" s="94" t="str">
        <f>Cartilha_GLOBAL!D1775</f>
        <v>KG</v>
      </c>
      <c r="E1775" s="105">
        <f>Cartilha_GLOBAL!$E1775</f>
        <v>13.27</v>
      </c>
      <c r="F1775" s="182">
        <f>Cartilha_GLOBAL!$F1775</f>
        <v>16.29</v>
      </c>
      <c r="G1775" s="108"/>
      <c r="H1775" s="107">
        <f t="shared" si="109"/>
        <v>0</v>
      </c>
      <c r="I1775" s="143">
        <f t="shared" si="110"/>
        <v>0</v>
      </c>
      <c r="J1775" s="142"/>
      <c r="K1775" s="183"/>
      <c r="L1775" s="7" t="str">
        <f t="shared" si="111"/>
        <v/>
      </c>
      <c r="M1775" s="7" t="str">
        <f t="shared" si="112"/>
        <v/>
      </c>
      <c r="N1775" s="7" t="str">
        <f>Cartilha_GLOBAL!N1775</f>
        <v/>
      </c>
      <c r="O1775" s="144"/>
      <c r="Q1775" s="151"/>
      <c r="R1775" s="152">
        <v>0</v>
      </c>
      <c r="T1775" s="153">
        <f>IF(Cartilha_GLOBAL!R1775=0,0,IF(Cartilha_GLOBAL!R1775&gt;0,"c","b"))</f>
        <v>0</v>
      </c>
    </row>
    <row r="1776" ht="22.5" hidden="1" spans="1:20">
      <c r="A1776" s="158">
        <f>Cartilha_GLOBAL!A1776</f>
        <v>91599</v>
      </c>
      <c r="B1776" s="94" t="str">
        <f>Cartilha_GLOBAL!B1776</f>
        <v>SINAPI</v>
      </c>
      <c r="C1776" s="104" t="str">
        <f>Cartilha_GLOBAL!C1776</f>
        <v>ARMAÇÃO DO SISTEMA DE PAREDES DE CONCRETO, EXECUTADA COMO ARMADURA NEGATIVA DE LAJES, TELA L-159. AF_06/2019</v>
      </c>
      <c r="D1776" s="94" t="str">
        <f>Cartilha_GLOBAL!D1776</f>
        <v>KG</v>
      </c>
      <c r="E1776" s="105">
        <f>Cartilha_GLOBAL!$E1776</f>
        <v>10.09</v>
      </c>
      <c r="F1776" s="182">
        <f>Cartilha_GLOBAL!$F1776</f>
        <v>12.38</v>
      </c>
      <c r="G1776" s="108"/>
      <c r="H1776" s="107">
        <f t="shared" si="109"/>
        <v>0</v>
      </c>
      <c r="I1776" s="143">
        <f t="shared" si="110"/>
        <v>0</v>
      </c>
      <c r="J1776" s="142"/>
      <c r="K1776" s="183"/>
      <c r="L1776" s="7" t="str">
        <f t="shared" si="111"/>
        <v/>
      </c>
      <c r="M1776" s="7" t="str">
        <f t="shared" si="112"/>
        <v/>
      </c>
      <c r="N1776" s="7" t="str">
        <f>Cartilha_GLOBAL!N1776</f>
        <v/>
      </c>
      <c r="O1776" s="144"/>
      <c r="Q1776" s="151"/>
      <c r="R1776" s="152">
        <v>0</v>
      </c>
      <c r="T1776" s="153">
        <f>IF(Cartilha_GLOBAL!R1776=0,0,IF(Cartilha_GLOBAL!R1776&gt;0,"c","b"))</f>
        <v>0</v>
      </c>
    </row>
    <row r="1777" ht="22.5" hidden="1" spans="1:20">
      <c r="A1777" s="158">
        <f>Cartilha_GLOBAL!A1777</f>
        <v>91600</v>
      </c>
      <c r="B1777" s="94" t="str">
        <f>Cartilha_GLOBAL!B1777</f>
        <v>SINAPI</v>
      </c>
      <c r="C1777" s="104" t="str">
        <f>Cartilha_GLOBAL!C1777</f>
        <v>ARMAÇÃO DO SISTEMA DE PAREDES DE CONCRETO, EXECUTADA EM PLATIBANDAS, TELA Q-92. AF_06/2019</v>
      </c>
      <c r="D1777" s="94" t="str">
        <f>Cartilha_GLOBAL!D1777</f>
        <v>KG</v>
      </c>
      <c r="E1777" s="105">
        <f>Cartilha_GLOBAL!$E1777</f>
        <v>16.57</v>
      </c>
      <c r="F1777" s="182">
        <f>Cartilha_GLOBAL!$F1777</f>
        <v>20.34</v>
      </c>
      <c r="G1777" s="108"/>
      <c r="H1777" s="107">
        <f t="shared" si="109"/>
        <v>0</v>
      </c>
      <c r="I1777" s="143">
        <f t="shared" si="110"/>
        <v>0</v>
      </c>
      <c r="J1777" s="142"/>
      <c r="K1777" s="183"/>
      <c r="L1777" s="7" t="str">
        <f t="shared" si="111"/>
        <v/>
      </c>
      <c r="M1777" s="7" t="str">
        <f t="shared" si="112"/>
        <v/>
      </c>
      <c r="N1777" s="7" t="str">
        <f>Cartilha_GLOBAL!N1777</f>
        <v/>
      </c>
      <c r="O1777" s="144"/>
      <c r="Q1777" s="151"/>
      <c r="R1777" s="152">
        <v>0</v>
      </c>
      <c r="T1777" s="153">
        <f>IF(Cartilha_GLOBAL!R1777=0,0,IF(Cartilha_GLOBAL!R1777&gt;0,"c","b"))</f>
        <v>0</v>
      </c>
    </row>
    <row r="1778" ht="22.5" hidden="1" spans="1:20">
      <c r="A1778" s="158">
        <f>Cartilha_GLOBAL!A1778</f>
        <v>91601</v>
      </c>
      <c r="B1778" s="94" t="str">
        <f>Cartilha_GLOBAL!B1778</f>
        <v>SINAPI</v>
      </c>
      <c r="C1778" s="104" t="str">
        <f>Cartilha_GLOBAL!C1778</f>
        <v>ARMAÇÃO DO SISTEMA DE PAREDES DE CONCRETO, EXECUTADA COMO REFORÇO, VERGALHÃO DE 6,3 MM DE DIÂMETRO. AF_06/2019</v>
      </c>
      <c r="D1778" s="94" t="str">
        <f>Cartilha_GLOBAL!D1778</f>
        <v>KG</v>
      </c>
      <c r="E1778" s="105">
        <f>Cartilha_GLOBAL!$E1778</f>
        <v>13.3</v>
      </c>
      <c r="F1778" s="182">
        <f>Cartilha_GLOBAL!$F1778</f>
        <v>16.32</v>
      </c>
      <c r="G1778" s="108"/>
      <c r="H1778" s="107">
        <f t="shared" si="109"/>
        <v>0</v>
      </c>
      <c r="I1778" s="143">
        <f t="shared" si="110"/>
        <v>0</v>
      </c>
      <c r="J1778" s="142"/>
      <c r="K1778" s="183"/>
      <c r="L1778" s="7" t="str">
        <f t="shared" si="111"/>
        <v/>
      </c>
      <c r="M1778" s="7" t="str">
        <f t="shared" si="112"/>
        <v/>
      </c>
      <c r="N1778" s="7" t="str">
        <f>Cartilha_GLOBAL!N1778</f>
        <v/>
      </c>
      <c r="O1778" s="144"/>
      <c r="Q1778" s="151"/>
      <c r="R1778" s="152">
        <v>0</v>
      </c>
      <c r="T1778" s="153">
        <f>IF(Cartilha_GLOBAL!R1778=0,0,IF(Cartilha_GLOBAL!R1778&gt;0,"c","b"))</f>
        <v>0</v>
      </c>
    </row>
    <row r="1779" ht="22.5" hidden="1" spans="1:20">
      <c r="A1779" s="158">
        <f>Cartilha_GLOBAL!A1779</f>
        <v>91602</v>
      </c>
      <c r="B1779" s="94" t="str">
        <f>Cartilha_GLOBAL!B1779</f>
        <v>SINAPI</v>
      </c>
      <c r="C1779" s="104" t="str">
        <f>Cartilha_GLOBAL!C1779</f>
        <v>ARMAÇÃO DO SISTEMA DE PAREDES DE CONCRETO, EXECUTADA COMO REFORÇO, VERGALHÃO DE 8,0 MM DE DIÂMETRO. AF_06/2019</v>
      </c>
      <c r="D1779" s="94" t="str">
        <f>Cartilha_GLOBAL!D1779</f>
        <v>KG</v>
      </c>
      <c r="E1779" s="105">
        <f>Cartilha_GLOBAL!$E1779</f>
        <v>12.11</v>
      </c>
      <c r="F1779" s="182">
        <f>Cartilha_GLOBAL!$F1779</f>
        <v>14.86</v>
      </c>
      <c r="G1779" s="108"/>
      <c r="H1779" s="107">
        <f t="shared" si="109"/>
        <v>0</v>
      </c>
      <c r="I1779" s="143">
        <f t="shared" si="110"/>
        <v>0</v>
      </c>
      <c r="J1779" s="142"/>
      <c r="K1779" s="183"/>
      <c r="L1779" s="7" t="str">
        <f t="shared" si="111"/>
        <v/>
      </c>
      <c r="M1779" s="7" t="str">
        <f t="shared" si="112"/>
        <v/>
      </c>
      <c r="N1779" s="7" t="str">
        <f>Cartilha_GLOBAL!N1779</f>
        <v/>
      </c>
      <c r="O1779" s="144"/>
      <c r="Q1779" s="151"/>
      <c r="R1779" s="152">
        <v>0</v>
      </c>
      <c r="T1779" s="153">
        <f>IF(Cartilha_GLOBAL!R1779=0,0,IF(Cartilha_GLOBAL!R1779&gt;0,"c","b"))</f>
        <v>0</v>
      </c>
    </row>
    <row r="1780" ht="22.5" hidden="1" spans="1:20">
      <c r="A1780" s="158">
        <f>Cartilha_GLOBAL!A1780</f>
        <v>91603</v>
      </c>
      <c r="B1780" s="94" t="str">
        <f>Cartilha_GLOBAL!B1780</f>
        <v>SINAPI</v>
      </c>
      <c r="C1780" s="104" t="str">
        <f>Cartilha_GLOBAL!C1780</f>
        <v>ARMAÇÃO DO SISTEMA DE PAREDES DE CONCRETO, EXECUTADA COMO REFORÇO, VERGALHÃO DE 10,0 MM DE DIÂMETRO. AF_06/2019</v>
      </c>
      <c r="D1780" s="94" t="str">
        <f>Cartilha_GLOBAL!D1780</f>
        <v>KG</v>
      </c>
      <c r="E1780" s="105">
        <f>Cartilha_GLOBAL!$E1780</f>
        <v>11.44</v>
      </c>
      <c r="F1780" s="182">
        <f>Cartilha_GLOBAL!$F1780</f>
        <v>14.04</v>
      </c>
      <c r="G1780" s="108"/>
      <c r="H1780" s="107">
        <f t="shared" si="109"/>
        <v>0</v>
      </c>
      <c r="I1780" s="143">
        <f t="shared" si="110"/>
        <v>0</v>
      </c>
      <c r="J1780" s="142"/>
      <c r="K1780" s="183"/>
      <c r="L1780" s="7" t="str">
        <f t="shared" si="111"/>
        <v/>
      </c>
      <c r="M1780" s="7" t="str">
        <f t="shared" si="112"/>
        <v/>
      </c>
      <c r="N1780" s="7" t="str">
        <f>Cartilha_GLOBAL!N1780</f>
        <v/>
      </c>
      <c r="O1780" s="144"/>
      <c r="Q1780" s="151"/>
      <c r="R1780" s="152">
        <v>0</v>
      </c>
      <c r="T1780" s="153">
        <f>IF(Cartilha_GLOBAL!R1780=0,0,IF(Cartilha_GLOBAL!R1780&gt;0,"c","b"))</f>
        <v>0</v>
      </c>
    </row>
    <row r="1781" ht="12.75" hidden="1" spans="1:20">
      <c r="A1781" s="154" t="str">
        <f>Cartilha_GLOBAL!A1781</f>
        <v>4.2.8</v>
      </c>
      <c r="B1781" s="94">
        <f>Cartilha_GLOBAL!B1781</f>
        <v>0</v>
      </c>
      <c r="C1781" s="161" t="str">
        <f>Cartilha_GLOBAL!C1781</f>
        <v>PROTENDIDA</v>
      </c>
      <c r="D1781" s="94">
        <f>Cartilha_GLOBAL!D1781</f>
        <v>0</v>
      </c>
      <c r="E1781" s="105">
        <f>Cartilha_GLOBAL!$E1781</f>
        <v>0</v>
      </c>
      <c r="F1781" s="182">
        <f>Cartilha_GLOBAL!$F1781</f>
        <v>0</v>
      </c>
      <c r="G1781" s="180"/>
      <c r="H1781" s="181">
        <f t="shared" si="109"/>
        <v>0</v>
      </c>
      <c r="I1781" s="186">
        <f t="shared" si="110"/>
        <v>0</v>
      </c>
      <c r="J1781" s="142"/>
      <c r="K1781" s="138" t="str">
        <f>IF(OR(SUM(I1782:I1782)&gt;0,SUM(I1782:I1782)&gt;0),"xx","")</f>
        <v/>
      </c>
      <c r="L1781" s="7" t="str">
        <f t="shared" si="111"/>
        <v/>
      </c>
      <c r="M1781" s="7" t="str">
        <f t="shared" si="112"/>
        <v/>
      </c>
      <c r="N1781" s="7" t="str">
        <f>Cartilha_GLOBAL!N1781</f>
        <v/>
      </c>
      <c r="O1781" s="144"/>
      <c r="Q1781" s="151"/>
      <c r="R1781" s="152">
        <v>0</v>
      </c>
      <c r="T1781" s="153">
        <f>IF(Cartilha_GLOBAL!R1781=0,0,IF(Cartilha_GLOBAL!R1781&gt;0,"c","b"))</f>
        <v>0</v>
      </c>
    </row>
    <row r="1782" ht="22.5" hidden="1" spans="1:20">
      <c r="A1782" s="158">
        <f>Cartilha_GLOBAL!A1782</f>
        <v>95108</v>
      </c>
      <c r="B1782" s="94" t="str">
        <f>Cartilha_GLOBAL!B1782</f>
        <v>SINAPI</v>
      </c>
      <c r="C1782" s="104" t="str">
        <f>Cartilha_GLOBAL!C1782</f>
        <v>EXECUÇÃO DE PROTEÇÃO DA CABEÇA DO TIRANTE COM USO DE FÔRMAS EM CHAPA COMPENSADA PLASTIFICADA DE MADEIRA E CONCRETO FCK =15 MPA. AF_07/2016</v>
      </c>
      <c r="D1782" s="94" t="str">
        <f>Cartilha_GLOBAL!D1782</f>
        <v>UN</v>
      </c>
      <c r="E1782" s="105">
        <f>Cartilha_GLOBAL!$E1782</f>
        <v>35.97</v>
      </c>
      <c r="F1782" s="182">
        <f>Cartilha_GLOBAL!$F1782</f>
        <v>44.15</v>
      </c>
      <c r="G1782" s="108"/>
      <c r="H1782" s="107">
        <f t="shared" si="109"/>
        <v>0</v>
      </c>
      <c r="I1782" s="143">
        <f t="shared" si="110"/>
        <v>0</v>
      </c>
      <c r="J1782" s="142"/>
      <c r="K1782" s="183"/>
      <c r="L1782" s="7" t="str">
        <f t="shared" si="111"/>
        <v/>
      </c>
      <c r="M1782" s="7" t="str">
        <f t="shared" si="112"/>
        <v/>
      </c>
      <c r="N1782" s="7" t="str">
        <f>Cartilha_GLOBAL!N1782</f>
        <v/>
      </c>
      <c r="O1782" s="144"/>
      <c r="Q1782" s="151"/>
      <c r="R1782" s="152">
        <v>0</v>
      </c>
      <c r="T1782" s="153">
        <f>IF(Cartilha_GLOBAL!R1782=0,0,IF(Cartilha_GLOBAL!R1782&gt;0,"c","b"))</f>
        <v>0</v>
      </c>
    </row>
    <row r="1783" ht="12.75" hidden="1" spans="1:20">
      <c r="A1783" s="154" t="str">
        <f>Cartilha_GLOBAL!A1783</f>
        <v>4.2.9</v>
      </c>
      <c r="B1783" s="94">
        <f>Cartilha_GLOBAL!B1783</f>
        <v>0</v>
      </c>
      <c r="C1783" s="161" t="str">
        <f>Cartilha_GLOBAL!C1783</f>
        <v>ACOS</v>
      </c>
      <c r="D1783" s="94">
        <f>Cartilha_GLOBAL!D1783</f>
        <v>0</v>
      </c>
      <c r="E1783" s="105">
        <f>Cartilha_GLOBAL!$E1783</f>
        <v>0</v>
      </c>
      <c r="F1783" s="182">
        <f>Cartilha_GLOBAL!$F1783</f>
        <v>0</v>
      </c>
      <c r="G1783" s="180"/>
      <c r="H1783" s="181">
        <f t="shared" si="109"/>
        <v>0</v>
      </c>
      <c r="I1783" s="186">
        <f t="shared" si="110"/>
        <v>0</v>
      </c>
      <c r="J1783" s="142"/>
      <c r="K1783" s="138" t="str">
        <f>IF(OR(SUM(I1785:I1822)&gt;0,SUM(I1785:I1822)&gt;0),"xx","")</f>
        <v/>
      </c>
      <c r="L1783" s="7" t="str">
        <f t="shared" si="111"/>
        <v/>
      </c>
      <c r="M1783" s="7" t="str">
        <f t="shared" si="112"/>
        <v/>
      </c>
      <c r="N1783" s="7" t="str">
        <f>Cartilha_GLOBAL!N1783</f>
        <v/>
      </c>
      <c r="O1783" s="144"/>
      <c r="Q1783" s="151"/>
      <c r="R1783" s="152">
        <v>0</v>
      </c>
      <c r="T1783" s="153">
        <f>IF(Cartilha_GLOBAL!R1783=0,0,IF(Cartilha_GLOBAL!R1783&gt;0,"c","b"))</f>
        <v>0</v>
      </c>
    </row>
    <row r="1784" ht="12.75" hidden="1" spans="1:20">
      <c r="A1784" s="154" t="str">
        <f>Cartilha_GLOBAL!A1784</f>
        <v>4.2.9.1</v>
      </c>
      <c r="B1784" s="94">
        <f>Cartilha_GLOBAL!B1784</f>
        <v>0</v>
      </c>
      <c r="C1784" s="161" t="str">
        <f>Cartilha_GLOBAL!C1784</f>
        <v>CORTE E DOBRA DE ACO</v>
      </c>
      <c r="D1784" s="94">
        <f>Cartilha_GLOBAL!D1784</f>
        <v>0</v>
      </c>
      <c r="E1784" s="105">
        <f>Cartilha_GLOBAL!$E1784</f>
        <v>0</v>
      </c>
      <c r="F1784" s="182">
        <f>Cartilha_GLOBAL!$F1784</f>
        <v>0</v>
      </c>
      <c r="G1784" s="180"/>
      <c r="H1784" s="181">
        <f t="shared" si="109"/>
        <v>0</v>
      </c>
      <c r="I1784" s="186">
        <f t="shared" si="110"/>
        <v>0</v>
      </c>
      <c r="J1784" s="142"/>
      <c r="K1784" s="138" t="str">
        <f>IF(OR(SUM(I1785:I1810)&gt;0,SUM(I1785:I1810)&gt;0),"xx","")</f>
        <v/>
      </c>
      <c r="L1784" s="7" t="str">
        <f t="shared" si="111"/>
        <v/>
      </c>
      <c r="M1784" s="7" t="str">
        <f t="shared" si="112"/>
        <v/>
      </c>
      <c r="N1784" s="7" t="str">
        <f>Cartilha_GLOBAL!N1784</f>
        <v/>
      </c>
      <c r="O1784" s="144"/>
      <c r="Q1784" s="151"/>
      <c r="R1784" s="152">
        <v>0</v>
      </c>
      <c r="T1784" s="153">
        <f>IF(Cartilha_GLOBAL!R1784=0,0,IF(Cartilha_GLOBAL!R1784&gt;0,"c","b"))</f>
        <v>0</v>
      </c>
    </row>
    <row r="1785" ht="22.5" hidden="1" spans="1:20">
      <c r="A1785" s="158">
        <f>Cartilha_GLOBAL!A1785</f>
        <v>92791</v>
      </c>
      <c r="B1785" s="94" t="str">
        <f>Cartilha_GLOBAL!B1785</f>
        <v>SINAPI</v>
      </c>
      <c r="C1785" s="104" t="str">
        <f>Cartilha_GLOBAL!C1785</f>
        <v>CORTE E DOBRA DE AÇO CA-60, DIÂMETRO DE 5,0 MM, UTILIZADO EM ESTRUTURAS DIVERSAS, EXCETO LAJES. AF_12/2015</v>
      </c>
      <c r="D1785" s="94" t="str">
        <f>Cartilha_GLOBAL!D1785</f>
        <v>KG</v>
      </c>
      <c r="E1785" s="105">
        <f>Cartilha_GLOBAL!$E1785</f>
        <v>13.1</v>
      </c>
      <c r="F1785" s="182">
        <f>Cartilha_GLOBAL!$F1785</f>
        <v>16.08</v>
      </c>
      <c r="G1785" s="108"/>
      <c r="H1785" s="107">
        <f t="shared" si="109"/>
        <v>0</v>
      </c>
      <c r="I1785" s="143">
        <f t="shared" si="110"/>
        <v>0</v>
      </c>
      <c r="J1785" s="142"/>
      <c r="K1785" s="183"/>
      <c r="L1785" s="7" t="str">
        <f t="shared" si="111"/>
        <v/>
      </c>
      <c r="M1785" s="7" t="str">
        <f t="shared" si="112"/>
        <v/>
      </c>
      <c r="N1785" s="7" t="str">
        <f>Cartilha_GLOBAL!N1785</f>
        <v/>
      </c>
      <c r="O1785" s="144"/>
      <c r="Q1785" s="151"/>
      <c r="R1785" s="152">
        <v>0</v>
      </c>
      <c r="T1785" s="153">
        <f>IF(Cartilha_GLOBAL!R1785=0,0,IF(Cartilha_GLOBAL!R1785&gt;0,"c","b"))</f>
        <v>0</v>
      </c>
    </row>
    <row r="1786" ht="22.5" hidden="1" spans="1:20">
      <c r="A1786" s="158">
        <f>Cartilha_GLOBAL!A1786</f>
        <v>92792</v>
      </c>
      <c r="B1786" s="94" t="str">
        <f>Cartilha_GLOBAL!B1786</f>
        <v>SINAPI</v>
      </c>
      <c r="C1786" s="104" t="str">
        <f>Cartilha_GLOBAL!C1786</f>
        <v>CORTE E DOBRA DE AÇO CA-50, DIÂMETRO DE 6,3 MM, UTILIZADO EM ESTRUTURAS DIVERSAS, EXCETO LAJES. AF_12/2015</v>
      </c>
      <c r="D1786" s="94" t="str">
        <f>Cartilha_GLOBAL!D1786</f>
        <v>KG</v>
      </c>
      <c r="E1786" s="105">
        <f>Cartilha_GLOBAL!$E1786</f>
        <v>13.18</v>
      </c>
      <c r="F1786" s="182">
        <f>Cartilha_GLOBAL!$F1786</f>
        <v>16.18</v>
      </c>
      <c r="G1786" s="108"/>
      <c r="H1786" s="107">
        <f t="shared" si="109"/>
        <v>0</v>
      </c>
      <c r="I1786" s="143">
        <f t="shared" si="110"/>
        <v>0</v>
      </c>
      <c r="J1786" s="142"/>
      <c r="K1786" s="183"/>
      <c r="L1786" s="7" t="str">
        <f t="shared" si="111"/>
        <v/>
      </c>
      <c r="M1786" s="7" t="str">
        <f t="shared" si="112"/>
        <v/>
      </c>
      <c r="N1786" s="7" t="str">
        <f>Cartilha_GLOBAL!N1786</f>
        <v/>
      </c>
      <c r="O1786" s="144"/>
      <c r="Q1786" s="151"/>
      <c r="R1786" s="152">
        <v>0</v>
      </c>
      <c r="T1786" s="153">
        <f>IF(Cartilha_GLOBAL!R1786=0,0,IF(Cartilha_GLOBAL!R1786&gt;0,"c","b"))</f>
        <v>0</v>
      </c>
    </row>
    <row r="1787" ht="22.5" hidden="1" spans="1:20">
      <c r="A1787" s="158">
        <f>Cartilha_GLOBAL!A1787</f>
        <v>92793</v>
      </c>
      <c r="B1787" s="94" t="str">
        <f>Cartilha_GLOBAL!B1787</f>
        <v>SINAPI</v>
      </c>
      <c r="C1787" s="104" t="str">
        <f>Cartilha_GLOBAL!C1787</f>
        <v>CORTE E DOBRA DE AÇO CA-50, DIÂMETRO DE 8,0 MM, UTILIZADO EM ESTRUTURAS DIVERSAS, EXCETO LAJES. AF_12/2015</v>
      </c>
      <c r="D1787" s="94" t="str">
        <f>Cartilha_GLOBAL!D1787</f>
        <v>KG</v>
      </c>
      <c r="E1787" s="105">
        <f>Cartilha_GLOBAL!$E1787</f>
        <v>13.07</v>
      </c>
      <c r="F1787" s="182">
        <f>Cartilha_GLOBAL!$F1787</f>
        <v>16.04</v>
      </c>
      <c r="G1787" s="108"/>
      <c r="H1787" s="107">
        <f t="shared" si="109"/>
        <v>0</v>
      </c>
      <c r="I1787" s="143">
        <f t="shared" si="110"/>
        <v>0</v>
      </c>
      <c r="J1787" s="142"/>
      <c r="K1787" s="183"/>
      <c r="L1787" s="7" t="str">
        <f t="shared" si="111"/>
        <v/>
      </c>
      <c r="M1787" s="7" t="str">
        <f t="shared" si="112"/>
        <v/>
      </c>
      <c r="N1787" s="7" t="str">
        <f>Cartilha_GLOBAL!N1787</f>
        <v/>
      </c>
      <c r="O1787" s="144"/>
      <c r="Q1787" s="151"/>
      <c r="R1787" s="152">
        <v>0</v>
      </c>
      <c r="T1787" s="153">
        <f>IF(Cartilha_GLOBAL!R1787=0,0,IF(Cartilha_GLOBAL!R1787&gt;0,"c","b"))</f>
        <v>0</v>
      </c>
    </row>
    <row r="1788" ht="22.5" hidden="1" spans="1:20">
      <c r="A1788" s="158">
        <f>Cartilha_GLOBAL!A1788</f>
        <v>92794</v>
      </c>
      <c r="B1788" s="94" t="str">
        <f>Cartilha_GLOBAL!B1788</f>
        <v>SINAPI</v>
      </c>
      <c r="C1788" s="104" t="str">
        <f>Cartilha_GLOBAL!C1788</f>
        <v>CORTE E DOBRA DE AÇO CA-50, DIÂMETRO DE 10,0 MM, UTILIZADO EM ESTRUTURAS DIVERSAS, EXCETO LAJES. AF_12/2015</v>
      </c>
      <c r="D1788" s="94" t="str">
        <f>Cartilha_GLOBAL!D1788</f>
        <v>KG</v>
      </c>
      <c r="E1788" s="105">
        <f>Cartilha_GLOBAL!$E1788</f>
        <v>12.03</v>
      </c>
      <c r="F1788" s="182">
        <f>Cartilha_GLOBAL!$F1788</f>
        <v>14.77</v>
      </c>
      <c r="G1788" s="108"/>
      <c r="H1788" s="107">
        <f t="shared" si="109"/>
        <v>0</v>
      </c>
      <c r="I1788" s="143">
        <f t="shared" si="110"/>
        <v>0</v>
      </c>
      <c r="J1788" s="142"/>
      <c r="K1788" s="183"/>
      <c r="L1788" s="7" t="str">
        <f t="shared" si="111"/>
        <v/>
      </c>
      <c r="M1788" s="7" t="str">
        <f t="shared" si="112"/>
        <v/>
      </c>
      <c r="N1788" s="7" t="str">
        <f>Cartilha_GLOBAL!N1788</f>
        <v/>
      </c>
      <c r="O1788" s="144"/>
      <c r="Q1788" s="151"/>
      <c r="R1788" s="152">
        <v>0</v>
      </c>
      <c r="T1788" s="153">
        <f>IF(Cartilha_GLOBAL!R1788=0,0,IF(Cartilha_GLOBAL!R1788&gt;0,"c","b"))</f>
        <v>0</v>
      </c>
    </row>
    <row r="1789" ht="22.5" hidden="1" spans="1:20">
      <c r="A1789" s="158">
        <f>Cartilha_GLOBAL!A1789</f>
        <v>92795</v>
      </c>
      <c r="B1789" s="94" t="str">
        <f>Cartilha_GLOBAL!B1789</f>
        <v>SINAPI</v>
      </c>
      <c r="C1789" s="104" t="str">
        <f>Cartilha_GLOBAL!C1789</f>
        <v>CORTE E DOBRA DE AÇO CA-50, DIÂMETRO DE 12,5 MM, UTILIZADO EM ESTRUTURAS DIVERSAS, EXCETO LAJES. AF_12/2015</v>
      </c>
      <c r="D1789" s="94" t="str">
        <f>Cartilha_GLOBAL!D1789</f>
        <v>KG</v>
      </c>
      <c r="E1789" s="105">
        <f>Cartilha_GLOBAL!$E1789</f>
        <v>10.3</v>
      </c>
      <c r="F1789" s="182">
        <f>Cartilha_GLOBAL!$F1789</f>
        <v>12.64</v>
      </c>
      <c r="G1789" s="108"/>
      <c r="H1789" s="107">
        <f t="shared" si="109"/>
        <v>0</v>
      </c>
      <c r="I1789" s="143">
        <f t="shared" si="110"/>
        <v>0</v>
      </c>
      <c r="J1789" s="142"/>
      <c r="K1789" s="183"/>
      <c r="L1789" s="7" t="str">
        <f t="shared" si="111"/>
        <v/>
      </c>
      <c r="M1789" s="7" t="str">
        <f t="shared" si="112"/>
        <v/>
      </c>
      <c r="N1789" s="7" t="str">
        <f>Cartilha_GLOBAL!N1789</f>
        <v/>
      </c>
      <c r="O1789" s="144"/>
      <c r="Q1789" s="151"/>
      <c r="R1789" s="152">
        <v>0</v>
      </c>
      <c r="T1789" s="153">
        <f>IF(Cartilha_GLOBAL!R1789=0,0,IF(Cartilha_GLOBAL!R1789&gt;0,"c","b"))</f>
        <v>0</v>
      </c>
    </row>
    <row r="1790" ht="22.5" hidden="1" spans="1:20">
      <c r="A1790" s="158">
        <f>Cartilha_GLOBAL!A1790</f>
        <v>92796</v>
      </c>
      <c r="B1790" s="94" t="str">
        <f>Cartilha_GLOBAL!B1790</f>
        <v>SINAPI</v>
      </c>
      <c r="C1790" s="104" t="str">
        <f>Cartilha_GLOBAL!C1790</f>
        <v>CORTE E DOBRA DE AÇO CA-50, DIÂMETRO DE 16,0 MM, UTILIZADO EM ESTRUTURAS DIVERSAS, EXCETO LAJES. AF_12/2015</v>
      </c>
      <c r="D1790" s="94" t="str">
        <f>Cartilha_GLOBAL!D1790</f>
        <v>KG</v>
      </c>
      <c r="E1790" s="105">
        <f>Cartilha_GLOBAL!$E1790</f>
        <v>10.18</v>
      </c>
      <c r="F1790" s="182">
        <f>Cartilha_GLOBAL!$F1790</f>
        <v>12.49</v>
      </c>
      <c r="G1790" s="108"/>
      <c r="H1790" s="107">
        <f t="shared" si="109"/>
        <v>0</v>
      </c>
      <c r="I1790" s="143">
        <f t="shared" si="110"/>
        <v>0</v>
      </c>
      <c r="J1790" s="142"/>
      <c r="K1790" s="183"/>
      <c r="L1790" s="7" t="str">
        <f t="shared" si="111"/>
        <v/>
      </c>
      <c r="M1790" s="7" t="str">
        <f t="shared" si="112"/>
        <v/>
      </c>
      <c r="N1790" s="7" t="str">
        <f>Cartilha_GLOBAL!N1790</f>
        <v/>
      </c>
      <c r="O1790" s="144"/>
      <c r="Q1790" s="151"/>
      <c r="R1790" s="152">
        <v>0</v>
      </c>
      <c r="T1790" s="153">
        <f>IF(Cartilha_GLOBAL!R1790=0,0,IF(Cartilha_GLOBAL!R1790&gt;0,"c","b"))</f>
        <v>0</v>
      </c>
    </row>
    <row r="1791" ht="22.5" hidden="1" spans="1:20">
      <c r="A1791" s="158">
        <f>Cartilha_GLOBAL!A1791</f>
        <v>92797</v>
      </c>
      <c r="B1791" s="94" t="str">
        <f>Cartilha_GLOBAL!B1791</f>
        <v>SINAPI</v>
      </c>
      <c r="C1791" s="104" t="str">
        <f>Cartilha_GLOBAL!C1791</f>
        <v>CORTE E DOBRA DE AÇO CA-50, DIÂMETRO DE 20,0 MM, UTILIZADO EM ESTRUTURAS DIVERSAS, EXCETO LAJES. AF_12/2015</v>
      </c>
      <c r="D1791" s="94" t="str">
        <f>Cartilha_GLOBAL!D1791</f>
        <v>KG</v>
      </c>
      <c r="E1791" s="105">
        <f>Cartilha_GLOBAL!$E1791</f>
        <v>11.99</v>
      </c>
      <c r="F1791" s="182">
        <f>Cartilha_GLOBAL!$F1791</f>
        <v>14.72</v>
      </c>
      <c r="G1791" s="108"/>
      <c r="H1791" s="107">
        <f t="shared" si="109"/>
        <v>0</v>
      </c>
      <c r="I1791" s="143">
        <f t="shared" si="110"/>
        <v>0</v>
      </c>
      <c r="J1791" s="142"/>
      <c r="K1791" s="183"/>
      <c r="L1791" s="7" t="str">
        <f t="shared" si="111"/>
        <v/>
      </c>
      <c r="M1791" s="7" t="str">
        <f t="shared" si="112"/>
        <v/>
      </c>
      <c r="N1791" s="7" t="str">
        <f>Cartilha_GLOBAL!N1791</f>
        <v/>
      </c>
      <c r="O1791" s="144"/>
      <c r="Q1791" s="151"/>
      <c r="R1791" s="152">
        <v>0</v>
      </c>
      <c r="T1791" s="153">
        <f>IF(Cartilha_GLOBAL!R1791=0,0,IF(Cartilha_GLOBAL!R1791&gt;0,"c","b"))</f>
        <v>0</v>
      </c>
    </row>
    <row r="1792" ht="12.75" hidden="1" spans="1:20">
      <c r="A1792" s="158">
        <f>Cartilha_GLOBAL!A1792</f>
        <v>92798</v>
      </c>
      <c r="B1792" s="94" t="str">
        <f>Cartilha_GLOBAL!B1792</f>
        <v>SINAPI</v>
      </c>
      <c r="C1792" s="104" t="str">
        <f>Cartilha_GLOBAL!C1792</f>
        <v>CORTE E DOBRA DE AÇO CA-50, DIÂMETRO DE 25,0 MM. AF_06/2022</v>
      </c>
      <c r="D1792" s="94" t="str">
        <f>Cartilha_GLOBAL!D1792</f>
        <v>KG</v>
      </c>
      <c r="E1792" s="105">
        <f>Cartilha_GLOBAL!$E1792</f>
        <v>9.65</v>
      </c>
      <c r="F1792" s="182">
        <f>Cartilha_GLOBAL!$F1792</f>
        <v>11.84</v>
      </c>
      <c r="G1792" s="108"/>
      <c r="H1792" s="107">
        <f t="shared" si="109"/>
        <v>0</v>
      </c>
      <c r="I1792" s="143">
        <f t="shared" si="110"/>
        <v>0</v>
      </c>
      <c r="J1792" s="142"/>
      <c r="K1792" s="183"/>
      <c r="L1792" s="7" t="str">
        <f t="shared" si="111"/>
        <v/>
      </c>
      <c r="M1792" s="7" t="str">
        <f t="shared" si="112"/>
        <v/>
      </c>
      <c r="N1792" s="7" t="str">
        <f>Cartilha_GLOBAL!N1792</f>
        <v/>
      </c>
      <c r="O1792" s="144"/>
      <c r="Q1792" s="151"/>
      <c r="R1792" s="152">
        <v>0</v>
      </c>
      <c r="T1792" s="153">
        <f>IF(Cartilha_GLOBAL!R1792=0,0,IF(Cartilha_GLOBAL!R1792&gt;0,"c","b"))</f>
        <v>0</v>
      </c>
    </row>
    <row r="1793" ht="12.75" hidden="1" spans="1:20">
      <c r="A1793" s="158">
        <f>Cartilha_GLOBAL!A1793</f>
        <v>92799</v>
      </c>
      <c r="B1793" s="94" t="str">
        <f>Cartilha_GLOBAL!B1793</f>
        <v>SINAPI</v>
      </c>
      <c r="C1793" s="104" t="str">
        <f>Cartilha_GLOBAL!C1793</f>
        <v>CORTE E DOBRA DE AÇO CA-60, DIÂMETRO DE 4,2 MM. AF_06/2022</v>
      </c>
      <c r="D1793" s="94" t="str">
        <f>Cartilha_GLOBAL!D1793</f>
        <v>KG</v>
      </c>
      <c r="E1793" s="105">
        <f>Cartilha_GLOBAL!$E1793</f>
        <v>11.95</v>
      </c>
      <c r="F1793" s="182">
        <f>Cartilha_GLOBAL!$F1793</f>
        <v>14.67</v>
      </c>
      <c r="G1793" s="108"/>
      <c r="H1793" s="107">
        <f t="shared" si="109"/>
        <v>0</v>
      </c>
      <c r="I1793" s="143">
        <f t="shared" si="110"/>
        <v>0</v>
      </c>
      <c r="J1793" s="142"/>
      <c r="K1793" s="183"/>
      <c r="L1793" s="7" t="str">
        <f t="shared" si="111"/>
        <v/>
      </c>
      <c r="M1793" s="7" t="str">
        <f t="shared" si="112"/>
        <v/>
      </c>
      <c r="N1793" s="7" t="str">
        <f>Cartilha_GLOBAL!N1793</f>
        <v/>
      </c>
      <c r="O1793" s="144"/>
      <c r="Q1793" s="151"/>
      <c r="R1793" s="152">
        <v>0</v>
      </c>
      <c r="T1793" s="153">
        <f>IF(Cartilha_GLOBAL!R1793=0,0,IF(Cartilha_GLOBAL!R1793&gt;0,"c","b"))</f>
        <v>0</v>
      </c>
    </row>
    <row r="1794" ht="12.75" hidden="1" spans="1:20">
      <c r="A1794" s="158">
        <f>Cartilha_GLOBAL!A1794</f>
        <v>92800</v>
      </c>
      <c r="B1794" s="94" t="str">
        <f>Cartilha_GLOBAL!B1794</f>
        <v>SINAPI</v>
      </c>
      <c r="C1794" s="104" t="str">
        <f>Cartilha_GLOBAL!C1794</f>
        <v>CORTE E DOBRA DE AÇO CA-60, DIÂMETRO DE 5,0 MM. AF_06/2022</v>
      </c>
      <c r="D1794" s="94" t="str">
        <f>Cartilha_GLOBAL!D1794</f>
        <v>KG</v>
      </c>
      <c r="E1794" s="105">
        <f>Cartilha_GLOBAL!$E1794</f>
        <v>10.66</v>
      </c>
      <c r="F1794" s="182">
        <f>Cartilha_GLOBAL!$F1794</f>
        <v>13.08</v>
      </c>
      <c r="G1794" s="108"/>
      <c r="H1794" s="107">
        <f t="shared" si="109"/>
        <v>0</v>
      </c>
      <c r="I1794" s="143">
        <f t="shared" si="110"/>
        <v>0</v>
      </c>
      <c r="J1794" s="142"/>
      <c r="K1794" s="183"/>
      <c r="L1794" s="7" t="str">
        <f t="shared" si="111"/>
        <v/>
      </c>
      <c r="M1794" s="7" t="str">
        <f t="shared" si="112"/>
        <v/>
      </c>
      <c r="N1794" s="7" t="str">
        <f>Cartilha_GLOBAL!N1794</f>
        <v/>
      </c>
      <c r="O1794" s="144"/>
      <c r="Q1794" s="151"/>
      <c r="R1794" s="152">
        <v>0</v>
      </c>
      <c r="T1794" s="153">
        <f>IF(Cartilha_GLOBAL!R1794=0,0,IF(Cartilha_GLOBAL!R1794&gt;0,"c","b"))</f>
        <v>0</v>
      </c>
    </row>
    <row r="1795" ht="12.75" hidden="1" spans="1:20">
      <c r="A1795" s="158">
        <f>Cartilha_GLOBAL!A1795</f>
        <v>92801</v>
      </c>
      <c r="B1795" s="94" t="str">
        <f>Cartilha_GLOBAL!B1795</f>
        <v>SINAPI</v>
      </c>
      <c r="C1795" s="104" t="str">
        <f>Cartilha_GLOBAL!C1795</f>
        <v>CORTE E DOBRA DE AÇO CA-50, DIÂMETRO DE 6,3 MM. AF_06/2022</v>
      </c>
      <c r="D1795" s="94" t="str">
        <f>Cartilha_GLOBAL!D1795</f>
        <v>KG</v>
      </c>
      <c r="E1795" s="105">
        <f>Cartilha_GLOBAL!$E1795</f>
        <v>10.65</v>
      </c>
      <c r="F1795" s="182">
        <f>Cartilha_GLOBAL!$F1795</f>
        <v>13.07</v>
      </c>
      <c r="G1795" s="108"/>
      <c r="H1795" s="107">
        <f t="shared" si="109"/>
        <v>0</v>
      </c>
      <c r="I1795" s="143">
        <f t="shared" si="110"/>
        <v>0</v>
      </c>
      <c r="J1795" s="142"/>
      <c r="K1795" s="183"/>
      <c r="L1795" s="7" t="str">
        <f t="shared" si="111"/>
        <v/>
      </c>
      <c r="M1795" s="7" t="str">
        <f t="shared" si="112"/>
        <v/>
      </c>
      <c r="N1795" s="7" t="str">
        <f>Cartilha_GLOBAL!N1795</f>
        <v/>
      </c>
      <c r="O1795" s="144"/>
      <c r="Q1795" s="151"/>
      <c r="R1795" s="152">
        <v>0</v>
      </c>
      <c r="T1795" s="153">
        <f>IF(Cartilha_GLOBAL!R1795=0,0,IF(Cartilha_GLOBAL!R1795&gt;0,"c","b"))</f>
        <v>0</v>
      </c>
    </row>
    <row r="1796" ht="12.75" hidden="1" spans="1:20">
      <c r="A1796" s="158">
        <f>Cartilha_GLOBAL!A1796</f>
        <v>92802</v>
      </c>
      <c r="B1796" s="94" t="str">
        <f>Cartilha_GLOBAL!B1796</f>
        <v>SINAPI</v>
      </c>
      <c r="C1796" s="104" t="str">
        <f>Cartilha_GLOBAL!C1796</f>
        <v>CORTE E DOBRA DE AÇO CA-50, DIÂMETRO DE 8,0 MM. AF_06/2022</v>
      </c>
      <c r="D1796" s="94" t="str">
        <f>Cartilha_GLOBAL!D1796</f>
        <v>KG</v>
      </c>
      <c r="E1796" s="105">
        <f>Cartilha_GLOBAL!$E1796</f>
        <v>10.52</v>
      </c>
      <c r="F1796" s="182">
        <f>Cartilha_GLOBAL!$F1796</f>
        <v>12.91</v>
      </c>
      <c r="G1796" s="108"/>
      <c r="H1796" s="107">
        <f t="shared" si="109"/>
        <v>0</v>
      </c>
      <c r="I1796" s="143">
        <f t="shared" si="110"/>
        <v>0</v>
      </c>
      <c r="J1796" s="142"/>
      <c r="K1796" s="183"/>
      <c r="L1796" s="7" t="str">
        <f t="shared" si="111"/>
        <v/>
      </c>
      <c r="M1796" s="7" t="str">
        <f t="shared" si="112"/>
        <v/>
      </c>
      <c r="N1796" s="7" t="str">
        <f>Cartilha_GLOBAL!N1796</f>
        <v/>
      </c>
      <c r="O1796" s="144"/>
      <c r="Q1796" s="151"/>
      <c r="R1796" s="152">
        <v>0</v>
      </c>
      <c r="T1796" s="153">
        <f>IF(Cartilha_GLOBAL!R1796=0,0,IF(Cartilha_GLOBAL!R1796&gt;0,"c","b"))</f>
        <v>0</v>
      </c>
    </row>
    <row r="1797" ht="12.75" hidden="1" spans="1:20">
      <c r="A1797" s="158">
        <f>Cartilha_GLOBAL!A1797</f>
        <v>92803</v>
      </c>
      <c r="B1797" s="94" t="str">
        <f>Cartilha_GLOBAL!B1797</f>
        <v>SINAPI</v>
      </c>
      <c r="C1797" s="104" t="str">
        <f>Cartilha_GLOBAL!C1797</f>
        <v>CORTE E DOBRA DE AÇO CA-50, DIÂMETRO DE 10,0 MM. AF_06/2022</v>
      </c>
      <c r="D1797" s="94" t="str">
        <f>Cartilha_GLOBAL!D1797</f>
        <v>KG</v>
      </c>
      <c r="E1797" s="105">
        <f>Cartilha_GLOBAL!$E1797</f>
        <v>9.68</v>
      </c>
      <c r="F1797" s="182">
        <f>Cartilha_GLOBAL!$F1797</f>
        <v>11.88</v>
      </c>
      <c r="G1797" s="108"/>
      <c r="H1797" s="107">
        <f t="shared" si="109"/>
        <v>0</v>
      </c>
      <c r="I1797" s="143">
        <f t="shared" si="110"/>
        <v>0</v>
      </c>
      <c r="J1797" s="142"/>
      <c r="K1797" s="183"/>
      <c r="L1797" s="7" t="str">
        <f t="shared" si="111"/>
        <v/>
      </c>
      <c r="M1797" s="7" t="str">
        <f t="shared" si="112"/>
        <v/>
      </c>
      <c r="N1797" s="7" t="str">
        <f>Cartilha_GLOBAL!N1797</f>
        <v/>
      </c>
      <c r="O1797" s="144"/>
      <c r="Q1797" s="151"/>
      <c r="R1797" s="152">
        <v>0</v>
      </c>
      <c r="T1797" s="153">
        <f>IF(Cartilha_GLOBAL!R1797=0,0,IF(Cartilha_GLOBAL!R1797&gt;0,"c","b"))</f>
        <v>0</v>
      </c>
    </row>
    <row r="1798" ht="12.75" hidden="1" spans="1:20">
      <c r="A1798" s="158">
        <f>Cartilha_GLOBAL!A1798</f>
        <v>92804</v>
      </c>
      <c r="B1798" s="94" t="str">
        <f>Cartilha_GLOBAL!B1798</f>
        <v>SINAPI</v>
      </c>
      <c r="C1798" s="104" t="str">
        <f>Cartilha_GLOBAL!C1798</f>
        <v>CORTE E DOBRA DE AÇO CA-50, DIÂMETRO DE 12,5 MM. AF_06/2022</v>
      </c>
      <c r="D1798" s="94" t="str">
        <f>Cartilha_GLOBAL!D1798</f>
        <v>KG</v>
      </c>
      <c r="E1798" s="105">
        <f>Cartilha_GLOBAL!$E1798</f>
        <v>8.29</v>
      </c>
      <c r="F1798" s="182">
        <f>Cartilha_GLOBAL!$F1798</f>
        <v>10.18</v>
      </c>
      <c r="G1798" s="108"/>
      <c r="H1798" s="107">
        <f t="shared" si="109"/>
        <v>0</v>
      </c>
      <c r="I1798" s="143">
        <f t="shared" si="110"/>
        <v>0</v>
      </c>
      <c r="J1798" s="142"/>
      <c r="K1798" s="183"/>
      <c r="L1798" s="7" t="str">
        <f t="shared" si="111"/>
        <v/>
      </c>
      <c r="M1798" s="7" t="str">
        <f t="shared" si="112"/>
        <v/>
      </c>
      <c r="N1798" s="7" t="str">
        <f>Cartilha_GLOBAL!N1798</f>
        <v/>
      </c>
      <c r="O1798" s="144"/>
      <c r="Q1798" s="151"/>
      <c r="R1798" s="152">
        <v>0</v>
      </c>
      <c r="T1798" s="153">
        <f>IF(Cartilha_GLOBAL!R1798=0,0,IF(Cartilha_GLOBAL!R1798&gt;0,"c","b"))</f>
        <v>0</v>
      </c>
    </row>
    <row r="1799" ht="12.75" hidden="1" spans="1:20">
      <c r="A1799" s="158">
        <f>Cartilha_GLOBAL!A1799</f>
        <v>92805</v>
      </c>
      <c r="B1799" s="94" t="str">
        <f>Cartilha_GLOBAL!B1799</f>
        <v>SINAPI</v>
      </c>
      <c r="C1799" s="104" t="str">
        <f>Cartilha_GLOBAL!C1799</f>
        <v>CORTE E DOBRA DE AÇO CA-50, DIÂMETRO DE 16,0 MM. AF_06/2022</v>
      </c>
      <c r="D1799" s="94" t="str">
        <f>Cartilha_GLOBAL!D1799</f>
        <v>KG</v>
      </c>
      <c r="E1799" s="105">
        <f>Cartilha_GLOBAL!$E1799</f>
        <v>8.2</v>
      </c>
      <c r="F1799" s="182">
        <f>Cartilha_GLOBAL!$F1799</f>
        <v>10.06</v>
      </c>
      <c r="G1799" s="108"/>
      <c r="H1799" s="107">
        <f t="shared" si="109"/>
        <v>0</v>
      </c>
      <c r="I1799" s="143">
        <f t="shared" si="110"/>
        <v>0</v>
      </c>
      <c r="J1799" s="142"/>
      <c r="K1799" s="183"/>
      <c r="L1799" s="7" t="str">
        <f t="shared" si="111"/>
        <v/>
      </c>
      <c r="M1799" s="7" t="str">
        <f t="shared" si="112"/>
        <v/>
      </c>
      <c r="N1799" s="7" t="str">
        <f>Cartilha_GLOBAL!N1799</f>
        <v/>
      </c>
      <c r="O1799" s="144"/>
      <c r="Q1799" s="151"/>
      <c r="R1799" s="152">
        <v>0</v>
      </c>
      <c r="T1799" s="153">
        <f>IF(Cartilha_GLOBAL!R1799=0,0,IF(Cartilha_GLOBAL!R1799&gt;0,"c","b"))</f>
        <v>0</v>
      </c>
    </row>
    <row r="1800" ht="12.75" hidden="1" spans="1:20">
      <c r="A1800" s="158">
        <f>Cartilha_GLOBAL!A1800</f>
        <v>92806</v>
      </c>
      <c r="B1800" s="94" t="str">
        <f>Cartilha_GLOBAL!B1800</f>
        <v>SINAPI</v>
      </c>
      <c r="C1800" s="104" t="str">
        <f>Cartilha_GLOBAL!C1800</f>
        <v>CORTE E DOBRA DE AÇO CA-50, DIÂMETRO DE 20,0 MM. AF_06/2022</v>
      </c>
      <c r="D1800" s="94" t="str">
        <f>Cartilha_GLOBAL!D1800</f>
        <v>KG</v>
      </c>
      <c r="E1800" s="105">
        <f>Cartilha_GLOBAL!$E1800</f>
        <v>9.66</v>
      </c>
      <c r="F1800" s="182">
        <f>Cartilha_GLOBAL!$F1800</f>
        <v>11.86</v>
      </c>
      <c r="G1800" s="108"/>
      <c r="H1800" s="107">
        <f t="shared" si="109"/>
        <v>0</v>
      </c>
      <c r="I1800" s="143">
        <f t="shared" si="110"/>
        <v>0</v>
      </c>
      <c r="J1800" s="142"/>
      <c r="K1800" s="183"/>
      <c r="L1800" s="7" t="str">
        <f t="shared" si="111"/>
        <v/>
      </c>
      <c r="M1800" s="7" t="str">
        <f t="shared" si="112"/>
        <v/>
      </c>
      <c r="N1800" s="7" t="str">
        <f>Cartilha_GLOBAL!N1800</f>
        <v/>
      </c>
      <c r="O1800" s="144"/>
      <c r="Q1800" s="151"/>
      <c r="R1800" s="152">
        <v>0</v>
      </c>
      <c r="T1800" s="153">
        <f>IF(Cartilha_GLOBAL!R1800=0,0,IF(Cartilha_GLOBAL!R1800&gt;0,"c","b"))</f>
        <v>0</v>
      </c>
    </row>
    <row r="1801" ht="12.75" hidden="1" spans="1:20">
      <c r="A1801" s="158">
        <f>Cartilha_GLOBAL!A1801</f>
        <v>92875</v>
      </c>
      <c r="B1801" s="94" t="str">
        <f>Cartilha_GLOBAL!B1801</f>
        <v>SINAPI</v>
      </c>
      <c r="C1801" s="104" t="str">
        <f>Cartilha_GLOBAL!C1801</f>
        <v>CORTE E DOBRA DE AÇO CA-25, DIÂMETRO DE 6,3 MM. AF_06/2022</v>
      </c>
      <c r="D1801" s="94" t="str">
        <f>Cartilha_GLOBAL!D1801</f>
        <v>KG</v>
      </c>
      <c r="E1801" s="105">
        <f>Cartilha_GLOBAL!$E1801</f>
        <v>10.16</v>
      </c>
      <c r="F1801" s="182">
        <f>Cartilha_GLOBAL!$F1801</f>
        <v>12.47</v>
      </c>
      <c r="G1801" s="108"/>
      <c r="H1801" s="107">
        <f t="shared" si="109"/>
        <v>0</v>
      </c>
      <c r="I1801" s="143">
        <f t="shared" si="110"/>
        <v>0</v>
      </c>
      <c r="J1801" s="142"/>
      <c r="K1801" s="183"/>
      <c r="L1801" s="7" t="str">
        <f t="shared" si="111"/>
        <v/>
      </c>
      <c r="M1801" s="7" t="str">
        <f t="shared" si="112"/>
        <v/>
      </c>
      <c r="N1801" s="7" t="str">
        <f>Cartilha_GLOBAL!N1801</f>
        <v/>
      </c>
      <c r="O1801" s="144"/>
      <c r="Q1801" s="151"/>
      <c r="R1801" s="152">
        <v>0</v>
      </c>
      <c r="T1801" s="153">
        <f>IF(Cartilha_GLOBAL!R1801=0,0,IF(Cartilha_GLOBAL!R1801&gt;0,"c","b"))</f>
        <v>0</v>
      </c>
    </row>
    <row r="1802" ht="12.75" hidden="1" spans="1:20">
      <c r="A1802" s="158">
        <f>Cartilha_GLOBAL!A1802</f>
        <v>92876</v>
      </c>
      <c r="B1802" s="94" t="str">
        <f>Cartilha_GLOBAL!B1802</f>
        <v>SINAPI</v>
      </c>
      <c r="C1802" s="104" t="str">
        <f>Cartilha_GLOBAL!C1802</f>
        <v>CORTE E DOBRA DE AÇO CA-25, DIÂMETRO DE 8,0 MM. AF_06/2022</v>
      </c>
      <c r="D1802" s="94" t="str">
        <f>Cartilha_GLOBAL!D1802</f>
        <v>KG</v>
      </c>
      <c r="E1802" s="105">
        <f>Cartilha_GLOBAL!$E1802</f>
        <v>9.8</v>
      </c>
      <c r="F1802" s="182">
        <f>Cartilha_GLOBAL!$F1802</f>
        <v>12.03</v>
      </c>
      <c r="G1802" s="108"/>
      <c r="H1802" s="107">
        <f t="shared" si="109"/>
        <v>0</v>
      </c>
      <c r="I1802" s="143">
        <f t="shared" si="110"/>
        <v>0</v>
      </c>
      <c r="J1802" s="142"/>
      <c r="K1802" s="183"/>
      <c r="L1802" s="7" t="str">
        <f t="shared" si="111"/>
        <v/>
      </c>
      <c r="M1802" s="7" t="str">
        <f t="shared" si="112"/>
        <v/>
      </c>
      <c r="N1802" s="7" t="str">
        <f>Cartilha_GLOBAL!N1802</f>
        <v/>
      </c>
      <c r="O1802" s="144"/>
      <c r="Q1802" s="151"/>
      <c r="R1802" s="152">
        <v>0</v>
      </c>
      <c r="T1802" s="153">
        <f>IF(Cartilha_GLOBAL!R1802=0,0,IF(Cartilha_GLOBAL!R1802&gt;0,"c","b"))</f>
        <v>0</v>
      </c>
    </row>
    <row r="1803" ht="12.75" hidden="1" spans="1:20">
      <c r="A1803" s="158">
        <f>Cartilha_GLOBAL!A1803</f>
        <v>92877</v>
      </c>
      <c r="B1803" s="94" t="str">
        <f>Cartilha_GLOBAL!B1803</f>
        <v>SINAPI</v>
      </c>
      <c r="C1803" s="104" t="str">
        <f>Cartilha_GLOBAL!C1803</f>
        <v>CORTE E DOBRA DE AÇO CA-25, DIÂMETRO DE 10,0 MM. AF_06/2022</v>
      </c>
      <c r="D1803" s="94" t="str">
        <f>Cartilha_GLOBAL!D1803</f>
        <v>KG</v>
      </c>
      <c r="E1803" s="105">
        <f>Cartilha_GLOBAL!$E1803</f>
        <v>10.51</v>
      </c>
      <c r="F1803" s="182">
        <f>Cartilha_GLOBAL!$F1803</f>
        <v>12.9</v>
      </c>
      <c r="G1803" s="108"/>
      <c r="H1803" s="107">
        <f t="shared" si="109"/>
        <v>0</v>
      </c>
      <c r="I1803" s="143">
        <f t="shared" si="110"/>
        <v>0</v>
      </c>
      <c r="J1803" s="142"/>
      <c r="K1803" s="183"/>
      <c r="L1803" s="7" t="str">
        <f t="shared" si="111"/>
        <v/>
      </c>
      <c r="M1803" s="7" t="str">
        <f t="shared" si="112"/>
        <v/>
      </c>
      <c r="N1803" s="7" t="str">
        <f>Cartilha_GLOBAL!N1803</f>
        <v/>
      </c>
      <c r="O1803" s="144"/>
      <c r="Q1803" s="151"/>
      <c r="R1803" s="152">
        <v>0</v>
      </c>
      <c r="T1803" s="153">
        <f>IF(Cartilha_GLOBAL!R1803=0,0,IF(Cartilha_GLOBAL!R1803&gt;0,"c","b"))</f>
        <v>0</v>
      </c>
    </row>
    <row r="1804" ht="12.75" hidden="1" spans="1:20">
      <c r="A1804" s="158">
        <f>Cartilha_GLOBAL!A1804</f>
        <v>92878</v>
      </c>
      <c r="B1804" s="94" t="str">
        <f>Cartilha_GLOBAL!B1804</f>
        <v>SINAPI</v>
      </c>
      <c r="C1804" s="104" t="str">
        <f>Cartilha_GLOBAL!C1804</f>
        <v>CORTE E DOBRA DE AÇO CA-25, DIÂMETRO DE 12,5 MM. AF_06/2022</v>
      </c>
      <c r="D1804" s="94" t="str">
        <f>Cartilha_GLOBAL!D1804</f>
        <v>KG</v>
      </c>
      <c r="E1804" s="105">
        <f>Cartilha_GLOBAL!$E1804</f>
        <v>10.31</v>
      </c>
      <c r="F1804" s="182">
        <f>Cartilha_GLOBAL!$F1804</f>
        <v>12.65</v>
      </c>
      <c r="G1804" s="108"/>
      <c r="H1804" s="107">
        <f t="shared" si="109"/>
        <v>0</v>
      </c>
      <c r="I1804" s="143">
        <f t="shared" si="110"/>
        <v>0</v>
      </c>
      <c r="J1804" s="142"/>
      <c r="K1804" s="183"/>
      <c r="L1804" s="7" t="str">
        <f t="shared" si="111"/>
        <v/>
      </c>
      <c r="M1804" s="7" t="str">
        <f t="shared" si="112"/>
        <v/>
      </c>
      <c r="N1804" s="7" t="str">
        <f>Cartilha_GLOBAL!N1804</f>
        <v/>
      </c>
      <c r="O1804" s="144"/>
      <c r="Q1804" s="151"/>
      <c r="R1804" s="152">
        <v>0</v>
      </c>
      <c r="T1804" s="153">
        <f>IF(Cartilha_GLOBAL!R1804=0,0,IF(Cartilha_GLOBAL!R1804&gt;0,"c","b"))</f>
        <v>0</v>
      </c>
    </row>
    <row r="1805" ht="12.75" hidden="1" spans="1:20">
      <c r="A1805" s="158">
        <f>Cartilha_GLOBAL!A1805</f>
        <v>92879</v>
      </c>
      <c r="B1805" s="94" t="str">
        <f>Cartilha_GLOBAL!B1805</f>
        <v>SINAPI</v>
      </c>
      <c r="C1805" s="104" t="str">
        <f>Cartilha_GLOBAL!C1805</f>
        <v>CORTE E DOBRA DE AÇO CA-25, DIÂMETRO DE 16,0 MM. AF_06/2022</v>
      </c>
      <c r="D1805" s="94" t="str">
        <f>Cartilha_GLOBAL!D1805</f>
        <v>KG</v>
      </c>
      <c r="E1805" s="105">
        <f>Cartilha_GLOBAL!$E1805</f>
        <v>10.18</v>
      </c>
      <c r="F1805" s="182">
        <f>Cartilha_GLOBAL!$F1805</f>
        <v>12.49</v>
      </c>
      <c r="G1805" s="108"/>
      <c r="H1805" s="107">
        <f t="shared" si="109"/>
        <v>0</v>
      </c>
      <c r="I1805" s="143">
        <f t="shared" si="110"/>
        <v>0</v>
      </c>
      <c r="J1805" s="142"/>
      <c r="K1805" s="183"/>
      <c r="L1805" s="7" t="str">
        <f t="shared" si="111"/>
        <v/>
      </c>
      <c r="M1805" s="7" t="str">
        <f t="shared" si="112"/>
        <v/>
      </c>
      <c r="N1805" s="7" t="str">
        <f>Cartilha_GLOBAL!N1805</f>
        <v/>
      </c>
      <c r="O1805" s="144"/>
      <c r="Q1805" s="151"/>
      <c r="R1805" s="152">
        <v>0</v>
      </c>
      <c r="T1805" s="153">
        <f>IF(Cartilha_GLOBAL!R1805=0,0,IF(Cartilha_GLOBAL!R1805&gt;0,"c","b"))</f>
        <v>0</v>
      </c>
    </row>
    <row r="1806" ht="12.75" hidden="1" spans="1:20">
      <c r="A1806" s="158">
        <f>Cartilha_GLOBAL!A1806</f>
        <v>92880</v>
      </c>
      <c r="B1806" s="94" t="str">
        <f>Cartilha_GLOBAL!B1806</f>
        <v>SINAPI</v>
      </c>
      <c r="C1806" s="104" t="str">
        <f>Cartilha_GLOBAL!C1806</f>
        <v>CORTE E DOBRA DE AÇO CA-25, DIÂMETRO DE 20,0 MM. AF_06/2022</v>
      </c>
      <c r="D1806" s="94" t="str">
        <f>Cartilha_GLOBAL!D1806</f>
        <v>KG</v>
      </c>
      <c r="E1806" s="105">
        <f>Cartilha_GLOBAL!$E1806</f>
        <v>10.41</v>
      </c>
      <c r="F1806" s="182">
        <f>Cartilha_GLOBAL!$F1806</f>
        <v>12.78</v>
      </c>
      <c r="G1806" s="108"/>
      <c r="H1806" s="107">
        <f t="shared" si="109"/>
        <v>0</v>
      </c>
      <c r="I1806" s="143">
        <f t="shared" si="110"/>
        <v>0</v>
      </c>
      <c r="J1806" s="142"/>
      <c r="K1806" s="183"/>
      <c r="L1806" s="7" t="str">
        <f t="shared" si="111"/>
        <v/>
      </c>
      <c r="M1806" s="7" t="str">
        <f t="shared" si="112"/>
        <v/>
      </c>
      <c r="N1806" s="7" t="str">
        <f>Cartilha_GLOBAL!N1806</f>
        <v/>
      </c>
      <c r="O1806" s="144"/>
      <c r="Q1806" s="151"/>
      <c r="R1806" s="152">
        <v>0</v>
      </c>
      <c r="T1806" s="153">
        <f>IF(Cartilha_GLOBAL!R1806=0,0,IF(Cartilha_GLOBAL!R1806&gt;0,"c","b"))</f>
        <v>0</v>
      </c>
    </row>
    <row r="1807" ht="12.75" hidden="1" spans="1:20">
      <c r="A1807" s="158">
        <f>Cartilha_GLOBAL!A1807</f>
        <v>92881</v>
      </c>
      <c r="B1807" s="94" t="str">
        <f>Cartilha_GLOBAL!B1807</f>
        <v>SINAPI</v>
      </c>
      <c r="C1807" s="104" t="str">
        <f>Cartilha_GLOBAL!C1807</f>
        <v>CORTE E DOBRA DE AÇO CA-25, DIÂMETRO DE 25,0 MM. AF_06/2022</v>
      </c>
      <c r="D1807" s="94" t="str">
        <f>Cartilha_GLOBAL!D1807</f>
        <v>KG</v>
      </c>
      <c r="E1807" s="105">
        <f>Cartilha_GLOBAL!$E1807</f>
        <v>10.38</v>
      </c>
      <c r="F1807" s="182">
        <f>Cartilha_GLOBAL!$F1807</f>
        <v>12.74</v>
      </c>
      <c r="G1807" s="108"/>
      <c r="H1807" s="107">
        <f t="shared" si="109"/>
        <v>0</v>
      </c>
      <c r="I1807" s="143">
        <f t="shared" si="110"/>
        <v>0</v>
      </c>
      <c r="J1807" s="142"/>
      <c r="K1807" s="183"/>
      <c r="L1807" s="7" t="str">
        <f t="shared" si="111"/>
        <v/>
      </c>
      <c r="M1807" s="7" t="str">
        <f t="shared" si="112"/>
        <v/>
      </c>
      <c r="N1807" s="7" t="str">
        <f>Cartilha_GLOBAL!N1807</f>
        <v/>
      </c>
      <c r="O1807" s="144"/>
      <c r="Q1807" s="151"/>
      <c r="R1807" s="152">
        <v>0</v>
      </c>
      <c r="T1807" s="153">
        <f>IF(Cartilha_GLOBAL!R1807=0,0,IF(Cartilha_GLOBAL!R1807&gt;0,"c","b"))</f>
        <v>0</v>
      </c>
    </row>
    <row r="1808" ht="12.75" hidden="1" spans="1:20">
      <c r="A1808" s="158">
        <f>Cartilha_GLOBAL!A1808</f>
        <v>95448</v>
      </c>
      <c r="B1808" s="94" t="str">
        <f>Cartilha_GLOBAL!B1808</f>
        <v>SINAPI</v>
      </c>
      <c r="C1808" s="104" t="str">
        <f>Cartilha_GLOBAL!C1808</f>
        <v>CORTE E DOBRA DE AÇO CA-50, DIÂMERO DE 32 MM. AF_06/2022</v>
      </c>
      <c r="D1808" s="94" t="str">
        <f>Cartilha_GLOBAL!D1808</f>
        <v>KG</v>
      </c>
      <c r="E1808" s="105">
        <f>Cartilha_GLOBAL!$E1808</f>
        <v>10.57</v>
      </c>
      <c r="F1808" s="182">
        <f>Cartilha_GLOBAL!$F1808</f>
        <v>12.97</v>
      </c>
      <c r="G1808" s="108"/>
      <c r="H1808" s="107">
        <f t="shared" si="109"/>
        <v>0</v>
      </c>
      <c r="I1808" s="143">
        <f t="shared" si="110"/>
        <v>0</v>
      </c>
      <c r="J1808" s="142"/>
      <c r="K1808" s="183"/>
      <c r="L1808" s="7" t="str">
        <f t="shared" si="111"/>
        <v/>
      </c>
      <c r="M1808" s="7" t="str">
        <f t="shared" si="112"/>
        <v/>
      </c>
      <c r="N1808" s="7" t="str">
        <f>Cartilha_GLOBAL!N1808</f>
        <v/>
      </c>
      <c r="O1808" s="144"/>
      <c r="Q1808" s="151"/>
      <c r="R1808" s="152">
        <v>0</v>
      </c>
      <c r="T1808" s="153">
        <f>IF(Cartilha_GLOBAL!R1808=0,0,IF(Cartilha_GLOBAL!R1808&gt;0,"c","b"))</f>
        <v>0</v>
      </c>
    </row>
    <row r="1809" ht="22.5" hidden="1" spans="1:20">
      <c r="A1809" s="158">
        <f>Cartilha_GLOBAL!A1809</f>
        <v>95445</v>
      </c>
      <c r="B1809" s="94" t="str">
        <f>Cartilha_GLOBAL!B1809</f>
        <v>SINAPI</v>
      </c>
      <c r="C1809" s="104" t="str">
        <f>Cartilha_GLOBAL!C1809</f>
        <v>CORTE E DOBRA DE AÇO CA-60, DIÂMETRO DE 5,0 MM, UTILIZADO EM ESTRIBO CONTÍNUO HELICOIDAL. AF_10/2016</v>
      </c>
      <c r="D1809" s="94" t="str">
        <f>Cartilha_GLOBAL!D1809</f>
        <v>KG</v>
      </c>
      <c r="E1809" s="105">
        <f>Cartilha_GLOBAL!$E1809</f>
        <v>11.35</v>
      </c>
      <c r="F1809" s="182">
        <f>Cartilha_GLOBAL!$F1809</f>
        <v>13.93</v>
      </c>
      <c r="G1809" s="108"/>
      <c r="H1809" s="107">
        <f t="shared" si="109"/>
        <v>0</v>
      </c>
      <c r="I1809" s="143">
        <f t="shared" si="110"/>
        <v>0</v>
      </c>
      <c r="J1809" s="142"/>
      <c r="K1809" s="183"/>
      <c r="L1809" s="7" t="str">
        <f t="shared" si="111"/>
        <v/>
      </c>
      <c r="M1809" s="7" t="str">
        <f t="shared" si="112"/>
        <v/>
      </c>
      <c r="N1809" s="7" t="str">
        <f>Cartilha_GLOBAL!N1809</f>
        <v/>
      </c>
      <c r="O1809" s="144"/>
      <c r="Q1809" s="151"/>
      <c r="R1809" s="152">
        <v>0</v>
      </c>
      <c r="T1809" s="153">
        <f>IF(Cartilha_GLOBAL!R1809=0,0,IF(Cartilha_GLOBAL!R1809&gt;0,"c","b"))</f>
        <v>0</v>
      </c>
    </row>
    <row r="1810" ht="22.5" hidden="1" spans="1:20">
      <c r="A1810" s="158">
        <f>Cartilha_GLOBAL!A1810</f>
        <v>95446</v>
      </c>
      <c r="B1810" s="94" t="str">
        <f>Cartilha_GLOBAL!B1810</f>
        <v>SINAPI</v>
      </c>
      <c r="C1810" s="104" t="str">
        <f>Cartilha_GLOBAL!C1810</f>
        <v>CORTE E DOBRA DE AÇO CA-50, DIÂMETRO DE 6,3 MM, UTILIZADO EM ESTRIBO CONTÍNUO HELICOIDAL. AF_10/2016</v>
      </c>
      <c r="D1810" s="94" t="str">
        <f>Cartilha_GLOBAL!D1810</f>
        <v>KG</v>
      </c>
      <c r="E1810" s="105">
        <f>Cartilha_GLOBAL!$E1810</f>
        <v>12.24</v>
      </c>
      <c r="F1810" s="182">
        <f>Cartilha_GLOBAL!$F1810</f>
        <v>15.02</v>
      </c>
      <c r="G1810" s="108"/>
      <c r="H1810" s="107">
        <f t="shared" si="109"/>
        <v>0</v>
      </c>
      <c r="I1810" s="143">
        <f t="shared" si="110"/>
        <v>0</v>
      </c>
      <c r="J1810" s="142"/>
      <c r="K1810" s="183"/>
      <c r="L1810" s="7" t="str">
        <f t="shared" si="111"/>
        <v/>
      </c>
      <c r="M1810" s="7" t="str">
        <f t="shared" si="112"/>
        <v/>
      </c>
      <c r="N1810" s="7" t="str">
        <f>Cartilha_GLOBAL!N1810</f>
        <v/>
      </c>
      <c r="O1810" s="144"/>
      <c r="Q1810" s="151"/>
      <c r="R1810" s="152">
        <v>0</v>
      </c>
      <c r="T1810" s="153">
        <f>IF(Cartilha_GLOBAL!R1810=0,0,IF(Cartilha_GLOBAL!R1810&gt;0,"c","b"))</f>
        <v>0</v>
      </c>
    </row>
    <row r="1811" ht="12.75" hidden="1" spans="1:20">
      <c r="A1811" s="154" t="str">
        <f>Cartilha_GLOBAL!A1811</f>
        <v>4.2.9.2</v>
      </c>
      <c r="B1811" s="94">
        <f>Cartilha_GLOBAL!B1811</f>
        <v>0</v>
      </c>
      <c r="C1811" s="161" t="str">
        <f>Cartilha_GLOBAL!C1811</f>
        <v>MONTAGEM DE ACO</v>
      </c>
      <c r="D1811" s="94">
        <f>Cartilha_GLOBAL!D1811</f>
        <v>0</v>
      </c>
      <c r="E1811" s="105">
        <f>Cartilha_GLOBAL!$E1811</f>
        <v>0</v>
      </c>
      <c r="F1811" s="182">
        <f>Cartilha_GLOBAL!$F1811</f>
        <v>0</v>
      </c>
      <c r="G1811" s="180"/>
      <c r="H1811" s="181">
        <f t="shared" si="109"/>
        <v>0</v>
      </c>
      <c r="I1811" s="186">
        <f t="shared" si="110"/>
        <v>0</v>
      </c>
      <c r="J1811" s="142"/>
      <c r="K1811" s="138" t="str">
        <f>IF(OR(SUM(I1812:I1822)&gt;0,SUM(I1812:I1822)&gt;0),"xx","")</f>
        <v/>
      </c>
      <c r="L1811" s="7" t="str">
        <f t="shared" si="111"/>
        <v/>
      </c>
      <c r="M1811" s="7" t="str">
        <f t="shared" si="112"/>
        <v/>
      </c>
      <c r="N1811" s="7" t="str">
        <f>Cartilha_GLOBAL!N1811</f>
        <v/>
      </c>
      <c r="O1811" s="144"/>
      <c r="Q1811" s="151"/>
      <c r="R1811" s="152">
        <v>0</v>
      </c>
      <c r="T1811" s="153">
        <f>IF(Cartilha_GLOBAL!R1811=0,0,IF(Cartilha_GLOBAL!R1811&gt;0,"c","b"))</f>
        <v>0</v>
      </c>
    </row>
    <row r="1812" ht="12.75" hidden="1" spans="1:20">
      <c r="A1812" s="158">
        <f>Cartilha_GLOBAL!A1812</f>
        <v>95576</v>
      </c>
      <c r="B1812" s="94" t="str">
        <f>Cartilha_GLOBAL!B1812</f>
        <v>SINAPI</v>
      </c>
      <c r="C1812" s="104" t="str">
        <f>Cartilha_GLOBAL!C1812</f>
        <v>MONTAGEM DE ARMADURA DE ESTACAS, DIÂMETRO = 8,0 MM. AF_09/2021_PS</v>
      </c>
      <c r="D1812" s="94" t="str">
        <f>Cartilha_GLOBAL!D1812</f>
        <v>KG</v>
      </c>
      <c r="E1812" s="105">
        <f>Cartilha_GLOBAL!$E1812</f>
        <v>13.6</v>
      </c>
      <c r="F1812" s="182">
        <f>Cartilha_GLOBAL!$F1812</f>
        <v>16.69</v>
      </c>
      <c r="G1812" s="108"/>
      <c r="H1812" s="107">
        <f t="shared" si="109"/>
        <v>0</v>
      </c>
      <c r="I1812" s="143">
        <f t="shared" si="110"/>
        <v>0</v>
      </c>
      <c r="J1812" s="142"/>
      <c r="K1812" s="183"/>
      <c r="L1812" s="7" t="str">
        <f t="shared" si="111"/>
        <v/>
      </c>
      <c r="M1812" s="7" t="str">
        <f t="shared" si="112"/>
        <v/>
      </c>
      <c r="N1812" s="7" t="str">
        <f>Cartilha_GLOBAL!N1812</f>
        <v/>
      </c>
      <c r="O1812" s="144"/>
      <c r="Q1812" s="151"/>
      <c r="R1812" s="152">
        <v>0</v>
      </c>
      <c r="T1812" s="153">
        <f>IF(Cartilha_GLOBAL!R1812=0,0,IF(Cartilha_GLOBAL!R1812&gt;0,"c","b"))</f>
        <v>0</v>
      </c>
    </row>
    <row r="1813" ht="12.75" hidden="1" spans="1:20">
      <c r="A1813" s="158">
        <f>Cartilha_GLOBAL!A1813</f>
        <v>95577</v>
      </c>
      <c r="B1813" s="94" t="str">
        <f>Cartilha_GLOBAL!B1813</f>
        <v>SINAPI</v>
      </c>
      <c r="C1813" s="104" t="str">
        <f>Cartilha_GLOBAL!C1813</f>
        <v>MONTAGEM DE ARMADURA DE ESTACAS, DIÂMETRO = 10,0 MM. AF_09/2021_PS</v>
      </c>
      <c r="D1813" s="94" t="str">
        <f>Cartilha_GLOBAL!D1813</f>
        <v>KG</v>
      </c>
      <c r="E1813" s="105">
        <f>Cartilha_GLOBAL!$E1813</f>
        <v>11.44</v>
      </c>
      <c r="F1813" s="182">
        <f>Cartilha_GLOBAL!$F1813</f>
        <v>14.04</v>
      </c>
      <c r="G1813" s="108"/>
      <c r="H1813" s="107">
        <f t="shared" si="109"/>
        <v>0</v>
      </c>
      <c r="I1813" s="143">
        <f t="shared" si="110"/>
        <v>0</v>
      </c>
      <c r="J1813" s="142"/>
      <c r="K1813" s="183"/>
      <c r="L1813" s="7" t="str">
        <f t="shared" si="111"/>
        <v/>
      </c>
      <c r="M1813" s="7" t="str">
        <f t="shared" si="112"/>
        <v/>
      </c>
      <c r="N1813" s="7" t="str">
        <f>Cartilha_GLOBAL!N1813</f>
        <v/>
      </c>
      <c r="O1813" s="144"/>
      <c r="Q1813" s="151"/>
      <c r="R1813" s="152">
        <v>0</v>
      </c>
      <c r="T1813" s="153">
        <f>IF(Cartilha_GLOBAL!R1813=0,0,IF(Cartilha_GLOBAL!R1813&gt;0,"c","b"))</f>
        <v>0</v>
      </c>
    </row>
    <row r="1814" ht="12.75" hidden="1" spans="1:20">
      <c r="A1814" s="158">
        <f>Cartilha_GLOBAL!A1814</f>
        <v>95578</v>
      </c>
      <c r="B1814" s="94" t="str">
        <f>Cartilha_GLOBAL!B1814</f>
        <v>SINAPI</v>
      </c>
      <c r="C1814" s="104" t="str">
        <f>Cartilha_GLOBAL!C1814</f>
        <v>MONTAGEM DE ARMADURA DE ESTACAS, DIÂMETRO = 12,5 MM. AF_09/2021_PS</v>
      </c>
      <c r="D1814" s="94" t="str">
        <f>Cartilha_GLOBAL!D1814</f>
        <v>KG</v>
      </c>
      <c r="E1814" s="105">
        <f>Cartilha_GLOBAL!$E1814</f>
        <v>9.5</v>
      </c>
      <c r="F1814" s="182">
        <f>Cartilha_GLOBAL!$F1814</f>
        <v>11.66</v>
      </c>
      <c r="G1814" s="108"/>
      <c r="H1814" s="107">
        <f t="shared" si="109"/>
        <v>0</v>
      </c>
      <c r="I1814" s="143">
        <f t="shared" si="110"/>
        <v>0</v>
      </c>
      <c r="J1814" s="142"/>
      <c r="K1814" s="183"/>
      <c r="L1814" s="7" t="str">
        <f t="shared" si="111"/>
        <v/>
      </c>
      <c r="M1814" s="7" t="str">
        <f t="shared" si="112"/>
        <v/>
      </c>
      <c r="N1814" s="7" t="str">
        <f>Cartilha_GLOBAL!N1814</f>
        <v/>
      </c>
      <c r="O1814" s="144"/>
      <c r="Q1814" s="151"/>
      <c r="R1814" s="152">
        <v>0</v>
      </c>
      <c r="T1814" s="153">
        <f>IF(Cartilha_GLOBAL!R1814=0,0,IF(Cartilha_GLOBAL!R1814&gt;0,"c","b"))</f>
        <v>0</v>
      </c>
    </row>
    <row r="1815" ht="12.75" hidden="1" spans="1:20">
      <c r="A1815" s="158">
        <f>Cartilha_GLOBAL!A1815</f>
        <v>95579</v>
      </c>
      <c r="B1815" s="94" t="str">
        <f>Cartilha_GLOBAL!B1815</f>
        <v>SINAPI</v>
      </c>
      <c r="C1815" s="104" t="str">
        <f>Cartilha_GLOBAL!C1815</f>
        <v>MONTAGEM DE ARMADURA DE ESTACAS, DIÂMETRO = 16,0 MM. AF_09/2021_PS</v>
      </c>
      <c r="D1815" s="94" t="str">
        <f>Cartilha_GLOBAL!D1815</f>
        <v>KG</v>
      </c>
      <c r="E1815" s="105">
        <f>Cartilha_GLOBAL!$E1815</f>
        <v>9.15</v>
      </c>
      <c r="F1815" s="182">
        <f>Cartilha_GLOBAL!$F1815</f>
        <v>11.23</v>
      </c>
      <c r="G1815" s="108"/>
      <c r="H1815" s="107">
        <f t="shared" si="109"/>
        <v>0</v>
      </c>
      <c r="I1815" s="143">
        <f t="shared" si="110"/>
        <v>0</v>
      </c>
      <c r="J1815" s="142"/>
      <c r="K1815" s="183"/>
      <c r="L1815" s="7" t="str">
        <f t="shared" si="111"/>
        <v/>
      </c>
      <c r="M1815" s="7" t="str">
        <f t="shared" si="112"/>
        <v/>
      </c>
      <c r="N1815" s="7" t="str">
        <f>Cartilha_GLOBAL!N1815</f>
        <v/>
      </c>
      <c r="O1815" s="144"/>
      <c r="Q1815" s="151"/>
      <c r="R1815" s="152">
        <v>0</v>
      </c>
      <c r="T1815" s="153">
        <f>IF(Cartilha_GLOBAL!R1815=0,0,IF(Cartilha_GLOBAL!R1815&gt;0,"c","b"))</f>
        <v>0</v>
      </c>
    </row>
    <row r="1816" ht="12.75" hidden="1" spans="1:20">
      <c r="A1816" s="158">
        <f>Cartilha_GLOBAL!A1816</f>
        <v>95580</v>
      </c>
      <c r="B1816" s="94" t="str">
        <f>Cartilha_GLOBAL!B1816</f>
        <v>SINAPI</v>
      </c>
      <c r="C1816" s="104" t="str">
        <f>Cartilha_GLOBAL!C1816</f>
        <v>MONTAGEM DE ARMADURA DE ESTACAS, DIÂMETRO = 20,0 MM. AF_09/2021_PS</v>
      </c>
      <c r="D1816" s="94" t="str">
        <f>Cartilha_GLOBAL!D1816</f>
        <v>KG</v>
      </c>
      <c r="E1816" s="105">
        <f>Cartilha_GLOBAL!$E1816</f>
        <v>10.51</v>
      </c>
      <c r="F1816" s="182">
        <f>Cartilha_GLOBAL!$F1816</f>
        <v>12.9</v>
      </c>
      <c r="G1816" s="108"/>
      <c r="H1816" s="107">
        <f t="shared" ref="H1816:H1879" si="113">IF(G1816=0,0,F1816)</f>
        <v>0</v>
      </c>
      <c r="I1816" s="143">
        <f t="shared" ref="I1816:I1879" si="114">IF(ISBLANK(G1816),0,IF(R1816=0,ROUND(G1816*H1816,2),IF(R1816="b",ROUNDDOWN(G1816*H1816,2),ROUNDUP(G1816*H1816,2))))</f>
        <v>0</v>
      </c>
      <c r="J1816" s="142"/>
      <c r="K1816" s="183"/>
      <c r="L1816" s="7" t="str">
        <f t="shared" ref="L1816:L1879" si="115">IF(K1816="X","x",IF(K1816="xx","x",IF(I1816&gt;0,"x","")))</f>
        <v/>
      </c>
      <c r="M1816" s="7" t="str">
        <f t="shared" ref="M1816:M1879" si="116">IF(K1816="X","x",IF(K1816="xx","x",IF(I1816&gt;0,"x","")))</f>
        <v/>
      </c>
      <c r="N1816" s="7" t="str">
        <f>Cartilha_GLOBAL!N1816</f>
        <v/>
      </c>
      <c r="O1816" s="144"/>
      <c r="Q1816" s="151"/>
      <c r="R1816" s="152">
        <v>0</v>
      </c>
      <c r="T1816" s="153">
        <f>IF(Cartilha_GLOBAL!R1816=0,0,IF(Cartilha_GLOBAL!R1816&gt;0,"c","b"))</f>
        <v>0</v>
      </c>
    </row>
    <row r="1817" ht="12.75" hidden="1" spans="1:20">
      <c r="A1817" s="158">
        <f>Cartilha_GLOBAL!A1817</f>
        <v>95581</v>
      </c>
      <c r="B1817" s="94" t="str">
        <f>Cartilha_GLOBAL!B1817</f>
        <v>SINAPI</v>
      </c>
      <c r="C1817" s="104" t="str">
        <f>Cartilha_GLOBAL!C1817</f>
        <v>MONTAGEM DE ARMADURA DE ESTACAS, DIÂMETRO = 25,0 MM. AF_09/2021_PS</v>
      </c>
      <c r="D1817" s="94" t="str">
        <f>Cartilha_GLOBAL!D1817</f>
        <v>KG</v>
      </c>
      <c r="E1817" s="105">
        <f>Cartilha_GLOBAL!$E1817</f>
        <v>10.45</v>
      </c>
      <c r="F1817" s="182">
        <f>Cartilha_GLOBAL!$F1817</f>
        <v>12.83</v>
      </c>
      <c r="G1817" s="108"/>
      <c r="H1817" s="107">
        <f t="shared" si="113"/>
        <v>0</v>
      </c>
      <c r="I1817" s="143">
        <f t="shared" si="114"/>
        <v>0</v>
      </c>
      <c r="J1817" s="142"/>
      <c r="K1817" s="183"/>
      <c r="L1817" s="7" t="str">
        <f t="shared" si="115"/>
        <v/>
      </c>
      <c r="M1817" s="7" t="str">
        <f t="shared" si="116"/>
        <v/>
      </c>
      <c r="N1817" s="7" t="str">
        <f>Cartilha_GLOBAL!N1817</f>
        <v/>
      </c>
      <c r="O1817" s="144"/>
      <c r="Q1817" s="151"/>
      <c r="R1817" s="152">
        <v>0</v>
      </c>
      <c r="T1817" s="153">
        <f>IF(Cartilha_GLOBAL!R1817=0,0,IF(Cartilha_GLOBAL!R1817&gt;0,"c","b"))</f>
        <v>0</v>
      </c>
    </row>
    <row r="1818" ht="12.75" hidden="1" spans="1:20">
      <c r="A1818" s="158">
        <f>Cartilha_GLOBAL!A1818</f>
        <v>95582</v>
      </c>
      <c r="B1818" s="94" t="str">
        <f>Cartilha_GLOBAL!B1818</f>
        <v>SINAPI</v>
      </c>
      <c r="C1818" s="104" t="str">
        <f>Cartilha_GLOBAL!C1818</f>
        <v>MONTAGEM DE ARMADURA DE ESTACAS, DIÂMETRO = 32,0 MM. AF_09/2021_PS</v>
      </c>
      <c r="D1818" s="94" t="str">
        <f>Cartilha_GLOBAL!D1818</f>
        <v>KG</v>
      </c>
      <c r="E1818" s="105">
        <f>Cartilha_GLOBAL!$E1818</f>
        <v>11.35</v>
      </c>
      <c r="F1818" s="182">
        <f>Cartilha_GLOBAL!$F1818</f>
        <v>13.93</v>
      </c>
      <c r="G1818" s="108"/>
      <c r="H1818" s="107">
        <f t="shared" si="113"/>
        <v>0</v>
      </c>
      <c r="I1818" s="143">
        <f t="shared" si="114"/>
        <v>0</v>
      </c>
      <c r="J1818" s="142"/>
      <c r="K1818" s="183"/>
      <c r="L1818" s="7" t="str">
        <f t="shared" si="115"/>
        <v/>
      </c>
      <c r="M1818" s="7" t="str">
        <f t="shared" si="116"/>
        <v/>
      </c>
      <c r="N1818" s="7" t="str">
        <f>Cartilha_GLOBAL!N1818</f>
        <v/>
      </c>
      <c r="O1818" s="144"/>
      <c r="Q1818" s="151"/>
      <c r="R1818" s="152">
        <v>0</v>
      </c>
      <c r="T1818" s="153">
        <f>IF(Cartilha_GLOBAL!R1818=0,0,IF(Cartilha_GLOBAL!R1818&gt;0,"c","b"))</f>
        <v>0</v>
      </c>
    </row>
    <row r="1819" ht="22.5" hidden="1" spans="1:20">
      <c r="A1819" s="158">
        <f>Cartilha_GLOBAL!A1819</f>
        <v>95583</v>
      </c>
      <c r="B1819" s="94" t="str">
        <f>Cartilha_GLOBAL!B1819</f>
        <v>SINAPI</v>
      </c>
      <c r="C1819" s="104" t="str">
        <f>Cartilha_GLOBAL!C1819</f>
        <v>MONTAGEM DE ARMADURA TRANSVERSAL DE ESTACAS DE SEÇÃO CIRCULAR, DIÂMETRO = 5,0 MM. AF_09/2021_PS</v>
      </c>
      <c r="D1819" s="94" t="str">
        <f>Cartilha_GLOBAL!D1819</f>
        <v>KG</v>
      </c>
      <c r="E1819" s="105">
        <f>Cartilha_GLOBAL!$E1819</f>
        <v>17.59</v>
      </c>
      <c r="F1819" s="182">
        <f>Cartilha_GLOBAL!$F1819</f>
        <v>21.59</v>
      </c>
      <c r="G1819" s="108"/>
      <c r="H1819" s="107">
        <f t="shared" si="113"/>
        <v>0</v>
      </c>
      <c r="I1819" s="143">
        <f t="shared" si="114"/>
        <v>0</v>
      </c>
      <c r="J1819" s="142"/>
      <c r="K1819" s="183"/>
      <c r="L1819" s="7" t="str">
        <f t="shared" si="115"/>
        <v/>
      </c>
      <c r="M1819" s="7" t="str">
        <f t="shared" si="116"/>
        <v/>
      </c>
      <c r="N1819" s="7" t="str">
        <f>Cartilha_GLOBAL!N1819</f>
        <v/>
      </c>
      <c r="O1819" s="144"/>
      <c r="Q1819" s="151"/>
      <c r="R1819" s="152">
        <v>0</v>
      </c>
      <c r="T1819" s="153">
        <f>IF(Cartilha_GLOBAL!R1819=0,0,IF(Cartilha_GLOBAL!R1819&gt;0,"c","b"))</f>
        <v>0</v>
      </c>
    </row>
    <row r="1820" ht="22.5" hidden="1" spans="1:20">
      <c r="A1820" s="158">
        <f>Cartilha_GLOBAL!A1820</f>
        <v>95584</v>
      </c>
      <c r="B1820" s="94" t="str">
        <f>Cartilha_GLOBAL!B1820</f>
        <v>SINAPI</v>
      </c>
      <c r="C1820" s="104" t="str">
        <f>Cartilha_GLOBAL!C1820</f>
        <v>MONTAGEM DE ARMADURA TRANSVERSAL DE ESTACAS DE SEÇÃO CIRCULAR, DIÂMETRO = 6,30 MM. AF_09/2021_PS</v>
      </c>
      <c r="D1820" s="94" t="str">
        <f>Cartilha_GLOBAL!D1820</f>
        <v>KG</v>
      </c>
      <c r="E1820" s="105">
        <f>Cartilha_GLOBAL!$E1820</f>
        <v>15.26</v>
      </c>
      <c r="F1820" s="182">
        <f>Cartilha_GLOBAL!$F1820</f>
        <v>18.73</v>
      </c>
      <c r="G1820" s="108"/>
      <c r="H1820" s="107">
        <f t="shared" si="113"/>
        <v>0</v>
      </c>
      <c r="I1820" s="143">
        <f t="shared" si="114"/>
        <v>0</v>
      </c>
      <c r="J1820" s="142"/>
      <c r="K1820" s="183"/>
      <c r="L1820" s="7" t="str">
        <f t="shared" si="115"/>
        <v/>
      </c>
      <c r="M1820" s="7" t="str">
        <f t="shared" si="116"/>
        <v/>
      </c>
      <c r="N1820" s="7" t="str">
        <f>Cartilha_GLOBAL!N1820</f>
        <v/>
      </c>
      <c r="O1820" s="144"/>
      <c r="Q1820" s="151"/>
      <c r="R1820" s="152">
        <v>0</v>
      </c>
      <c r="T1820" s="153">
        <f>IF(Cartilha_GLOBAL!R1820=0,0,IF(Cartilha_GLOBAL!R1820&gt;0,"c","b"))</f>
        <v>0</v>
      </c>
    </row>
    <row r="1821" ht="22.5" hidden="1" spans="1:20">
      <c r="A1821" s="158">
        <f>Cartilha_GLOBAL!A1821</f>
        <v>95592</v>
      </c>
      <c r="B1821" s="94" t="str">
        <f>Cartilha_GLOBAL!B1821</f>
        <v>SINAPI</v>
      </c>
      <c r="C1821" s="104" t="str">
        <f>Cartilha_GLOBAL!C1821</f>
        <v>MONTAGEM DE ARMADURA TRANVERSAL DE ESTACAS DE SEÇÃO RETANGULAR, DIÂMETRO = 5,0 MM. AF_09/2021_PS</v>
      </c>
      <c r="D1821" s="94" t="str">
        <f>Cartilha_GLOBAL!D1821</f>
        <v>KG</v>
      </c>
      <c r="E1821" s="105">
        <f>Cartilha_GLOBAL!$E1821</f>
        <v>17.59</v>
      </c>
      <c r="F1821" s="182">
        <f>Cartilha_GLOBAL!$F1821</f>
        <v>21.59</v>
      </c>
      <c r="G1821" s="108"/>
      <c r="H1821" s="107">
        <f t="shared" si="113"/>
        <v>0</v>
      </c>
      <c r="I1821" s="143">
        <f t="shared" si="114"/>
        <v>0</v>
      </c>
      <c r="J1821" s="142"/>
      <c r="K1821" s="183"/>
      <c r="L1821" s="7" t="str">
        <f t="shared" si="115"/>
        <v/>
      </c>
      <c r="M1821" s="7" t="str">
        <f t="shared" si="116"/>
        <v/>
      </c>
      <c r="N1821" s="7" t="str">
        <f>Cartilha_GLOBAL!N1821</f>
        <v/>
      </c>
      <c r="O1821" s="144"/>
      <c r="Q1821" s="151"/>
      <c r="R1821" s="152">
        <v>0</v>
      </c>
      <c r="T1821" s="153">
        <f>IF(Cartilha_GLOBAL!R1821=0,0,IF(Cartilha_GLOBAL!R1821&gt;0,"c","b"))</f>
        <v>0</v>
      </c>
    </row>
    <row r="1822" ht="22.5" hidden="1" spans="1:20">
      <c r="A1822" s="158">
        <f>Cartilha_GLOBAL!A1822</f>
        <v>95593</v>
      </c>
      <c r="B1822" s="94" t="str">
        <f>Cartilha_GLOBAL!B1822</f>
        <v>SINAPI</v>
      </c>
      <c r="C1822" s="104" t="str">
        <f>Cartilha_GLOBAL!C1822</f>
        <v>MONTAGEM DE ARMADURA TRANSVERSAL DE ESTACAS DE SEÇÃO RETANGULAR, DIÂMETRO = 6,30 MM. AF_09/2021_PS</v>
      </c>
      <c r="D1822" s="94" t="str">
        <f>Cartilha_GLOBAL!D1822</f>
        <v>KG</v>
      </c>
      <c r="E1822" s="105">
        <f>Cartilha_GLOBAL!$E1822</f>
        <v>15.26</v>
      </c>
      <c r="F1822" s="182">
        <f>Cartilha_GLOBAL!$F1822</f>
        <v>18.73</v>
      </c>
      <c r="G1822" s="108"/>
      <c r="H1822" s="107">
        <f t="shared" si="113"/>
        <v>0</v>
      </c>
      <c r="I1822" s="143">
        <f t="shared" si="114"/>
        <v>0</v>
      </c>
      <c r="J1822" s="142"/>
      <c r="K1822" s="183"/>
      <c r="L1822" s="7" t="str">
        <f t="shared" si="115"/>
        <v/>
      </c>
      <c r="M1822" s="7" t="str">
        <f t="shared" si="116"/>
        <v/>
      </c>
      <c r="N1822" s="7" t="str">
        <f>Cartilha_GLOBAL!N1822</f>
        <v/>
      </c>
      <c r="O1822" s="144"/>
      <c r="Q1822" s="151"/>
      <c r="R1822" s="152">
        <v>0</v>
      </c>
      <c r="T1822" s="153">
        <f>IF(Cartilha_GLOBAL!R1822=0,0,IF(Cartilha_GLOBAL!R1822&gt;0,"c","b"))</f>
        <v>0</v>
      </c>
    </row>
    <row r="1823" ht="12.75" hidden="1" spans="1:20">
      <c r="A1823" s="99" t="str">
        <f>Cartilha_GLOBAL!A1823</f>
        <v>4,3</v>
      </c>
      <c r="B1823" s="94">
        <f>Cartilha_GLOBAL!B1823</f>
        <v>0</v>
      </c>
      <c r="C1823" s="177" t="str">
        <f>Cartilha_GLOBAL!C1823</f>
        <v>CONCRETOS E GRAUTES</v>
      </c>
      <c r="D1823" s="178">
        <f>Cartilha_GLOBAL!D1823</f>
        <v>0</v>
      </c>
      <c r="E1823" s="179">
        <f>Cartilha_GLOBAL!$E1823</f>
        <v>0</v>
      </c>
      <c r="F1823" s="168">
        <f>Cartilha_GLOBAL!$F1823</f>
        <v>0</v>
      </c>
      <c r="G1823" s="180"/>
      <c r="H1823" s="181">
        <f t="shared" si="113"/>
        <v>0</v>
      </c>
      <c r="I1823" s="186">
        <f t="shared" si="114"/>
        <v>0</v>
      </c>
      <c r="J1823" s="142"/>
      <c r="K1823" s="138" t="str">
        <f>IF(OR(SUM(I1825:I1918)&gt;0,SUM(I1825:I1918)&gt;0),"xx","")</f>
        <v/>
      </c>
      <c r="L1823" s="7" t="str">
        <f t="shared" si="115"/>
        <v/>
      </c>
      <c r="M1823" s="7" t="str">
        <f t="shared" si="116"/>
        <v/>
      </c>
      <c r="N1823" s="7" t="str">
        <f>Cartilha_GLOBAL!N1823</f>
        <v/>
      </c>
      <c r="O1823" s="144"/>
      <c r="Q1823" s="151"/>
      <c r="R1823" s="152">
        <v>0</v>
      </c>
      <c r="T1823" s="153">
        <f>IF(Cartilha_GLOBAL!R1823=0,0,IF(Cartilha_GLOBAL!R1823&gt;0,"c","b"))</f>
        <v>0</v>
      </c>
    </row>
    <row r="1824" ht="12.75" hidden="1" spans="1:20">
      <c r="A1824" s="99" t="str">
        <f>Cartilha_GLOBAL!A1824</f>
        <v>4.3.1</v>
      </c>
      <c r="B1824" s="94">
        <f>Cartilha_GLOBAL!B1824</f>
        <v>0</v>
      </c>
      <c r="C1824" s="177" t="str">
        <f>Cartilha_GLOBAL!C1824</f>
        <v>MANUTENCAO / REPAROS - CONCRETOS</v>
      </c>
      <c r="D1824" s="178">
        <f>Cartilha_GLOBAL!D1824</f>
        <v>0</v>
      </c>
      <c r="E1824" s="179">
        <f>Cartilha_GLOBAL!$E1824</f>
        <v>0</v>
      </c>
      <c r="F1824" s="168">
        <f>Cartilha_GLOBAL!$F1824</f>
        <v>0</v>
      </c>
      <c r="G1824" s="180"/>
      <c r="H1824" s="181">
        <f t="shared" si="113"/>
        <v>0</v>
      </c>
      <c r="I1824" s="186">
        <f t="shared" si="114"/>
        <v>0</v>
      </c>
      <c r="J1824" s="142"/>
      <c r="K1824" s="138" t="str">
        <f>IF(OR(SUM(I1825:I1832)&gt;0,SUM(I1825:I1832)&gt;0),"xx","")</f>
        <v/>
      </c>
      <c r="L1824" s="7" t="str">
        <f t="shared" si="115"/>
        <v/>
      </c>
      <c r="M1824" s="7" t="str">
        <f t="shared" si="116"/>
        <v/>
      </c>
      <c r="N1824" s="7" t="str">
        <f>Cartilha_GLOBAL!N1824</f>
        <v/>
      </c>
      <c r="O1824" s="144"/>
      <c r="Q1824" s="151"/>
      <c r="R1824" s="152">
        <v>0</v>
      </c>
      <c r="T1824" s="153">
        <f>IF(Cartilha_GLOBAL!R1824=0,0,IF(Cartilha_GLOBAL!R1824&gt;0,"c","b"))</f>
        <v>0</v>
      </c>
    </row>
    <row r="1825" ht="12.75" hidden="1" spans="1:20">
      <c r="A1825" s="817" t="str">
        <f>Cartilha_GLOBAL!A1825</f>
        <v>003007003</v>
      </c>
      <c r="B1825" s="94" t="str">
        <f>Cartilha_GLOBAL!B1825</f>
        <v>SANEPAR - fev/23</v>
      </c>
      <c r="C1825" s="104" t="str">
        <f>Cartilha_GLOBAL!C1825</f>
        <v>Demolição manual de concreto simples</v>
      </c>
      <c r="D1825" s="94" t="str">
        <f>Cartilha_GLOBAL!D1825</f>
        <v>M3</v>
      </c>
      <c r="E1825" s="105">
        <f>Cartilha_GLOBAL!$E1825</f>
        <v>337.26</v>
      </c>
      <c r="F1825" s="182">
        <f>Cartilha_GLOBAL!$F1825</f>
        <v>413.95</v>
      </c>
      <c r="G1825" s="108"/>
      <c r="H1825" s="107">
        <f t="shared" si="113"/>
        <v>0</v>
      </c>
      <c r="I1825" s="143">
        <f t="shared" si="114"/>
        <v>0</v>
      </c>
      <c r="J1825" s="142"/>
      <c r="K1825" s="183"/>
      <c r="L1825" s="7" t="str">
        <f t="shared" si="115"/>
        <v/>
      </c>
      <c r="M1825" s="7" t="str">
        <f t="shared" si="116"/>
        <v/>
      </c>
      <c r="N1825" s="7" t="str">
        <f>Cartilha_GLOBAL!N1825</f>
        <v/>
      </c>
      <c r="O1825" s="144"/>
      <c r="Q1825" s="151"/>
      <c r="R1825" s="152">
        <v>0</v>
      </c>
      <c r="T1825" s="153">
        <f>IF(Cartilha_GLOBAL!R1825=0,0,IF(Cartilha_GLOBAL!R1825&gt;0,"c","b"))</f>
        <v>0</v>
      </c>
    </row>
    <row r="1826" ht="12.75" hidden="1" spans="1:20">
      <c r="A1826" s="817" t="str">
        <f>Cartilha_GLOBAL!A1826</f>
        <v>003007004</v>
      </c>
      <c r="B1826" s="94" t="str">
        <f>Cartilha_GLOBAL!B1826</f>
        <v>SANEPAR - fev/23</v>
      </c>
      <c r="C1826" s="104" t="str">
        <f>Cartilha_GLOBAL!C1826</f>
        <v>Demolição mecânica de concreto simples</v>
      </c>
      <c r="D1826" s="94" t="str">
        <f>Cartilha_GLOBAL!D1826</f>
        <v>M3</v>
      </c>
      <c r="E1826" s="105">
        <f>Cartilha_GLOBAL!$E1826</f>
        <v>466.31</v>
      </c>
      <c r="F1826" s="182">
        <f>Cartilha_GLOBAL!$F1826</f>
        <v>572.35</v>
      </c>
      <c r="G1826" s="108"/>
      <c r="H1826" s="107">
        <f t="shared" si="113"/>
        <v>0</v>
      </c>
      <c r="I1826" s="143">
        <f t="shared" si="114"/>
        <v>0</v>
      </c>
      <c r="J1826" s="142"/>
      <c r="K1826" s="183"/>
      <c r="L1826" s="7" t="str">
        <f t="shared" si="115"/>
        <v/>
      </c>
      <c r="M1826" s="7" t="str">
        <f t="shared" si="116"/>
        <v/>
      </c>
      <c r="N1826" s="7" t="str">
        <f>Cartilha_GLOBAL!N1826</f>
        <v/>
      </c>
      <c r="O1826" s="144"/>
      <c r="Q1826" s="151"/>
      <c r="R1826" s="152">
        <v>0</v>
      </c>
      <c r="T1826" s="153">
        <f>IF(Cartilha_GLOBAL!R1826=0,0,IF(Cartilha_GLOBAL!R1826&gt;0,"c","b"))</f>
        <v>0</v>
      </c>
    </row>
    <row r="1827" ht="12.75" hidden="1" spans="1:20">
      <c r="A1827" s="817" t="str">
        <f>Cartilha_GLOBAL!A1827</f>
        <v>003007005</v>
      </c>
      <c r="B1827" s="94" t="str">
        <f>Cartilha_GLOBAL!B1827</f>
        <v>SANEPAR - fev/23</v>
      </c>
      <c r="C1827" s="104" t="str">
        <f>Cartilha_GLOBAL!C1827</f>
        <v>Demolição manual de concreto ciclópico</v>
      </c>
      <c r="D1827" s="94" t="str">
        <f>Cartilha_GLOBAL!D1827</f>
        <v>M3</v>
      </c>
      <c r="E1827" s="105">
        <f>Cartilha_GLOBAL!$E1827</f>
        <v>505.91</v>
      </c>
      <c r="F1827" s="182">
        <f>Cartilha_GLOBAL!$F1827</f>
        <v>620.95</v>
      </c>
      <c r="G1827" s="108"/>
      <c r="H1827" s="107">
        <f t="shared" si="113"/>
        <v>0</v>
      </c>
      <c r="I1827" s="143">
        <f t="shared" si="114"/>
        <v>0</v>
      </c>
      <c r="J1827" s="142"/>
      <c r="K1827" s="183"/>
      <c r="L1827" s="7" t="str">
        <f t="shared" si="115"/>
        <v/>
      </c>
      <c r="M1827" s="7" t="str">
        <f t="shared" si="116"/>
        <v/>
      </c>
      <c r="N1827" s="7" t="str">
        <f>Cartilha_GLOBAL!N1827</f>
        <v/>
      </c>
      <c r="O1827" s="144"/>
      <c r="Q1827" s="151"/>
      <c r="R1827" s="152">
        <v>0</v>
      </c>
      <c r="T1827" s="153">
        <f>IF(Cartilha_GLOBAL!R1827=0,0,IF(Cartilha_GLOBAL!R1827&gt;0,"c","b"))</f>
        <v>0</v>
      </c>
    </row>
    <row r="1828" ht="12.75" hidden="1" spans="1:20">
      <c r="A1828" s="817" t="str">
        <f>Cartilha_GLOBAL!A1828</f>
        <v>003007006</v>
      </c>
      <c r="B1828" s="94" t="str">
        <f>Cartilha_GLOBAL!B1828</f>
        <v>SANEPAR - fev/23</v>
      </c>
      <c r="C1828" s="104" t="str">
        <f>Cartilha_GLOBAL!C1828</f>
        <v>Demolição mecânica de concreto ciclópico</v>
      </c>
      <c r="D1828" s="94" t="str">
        <f>Cartilha_GLOBAL!D1828</f>
        <v>M3</v>
      </c>
      <c r="E1828" s="105">
        <f>Cartilha_GLOBAL!$E1828</f>
        <v>699.46</v>
      </c>
      <c r="F1828" s="182">
        <f>Cartilha_GLOBAL!$F1828</f>
        <v>858.52</v>
      </c>
      <c r="G1828" s="108"/>
      <c r="H1828" s="107">
        <f t="shared" si="113"/>
        <v>0</v>
      </c>
      <c r="I1828" s="143">
        <f t="shared" si="114"/>
        <v>0</v>
      </c>
      <c r="J1828" s="142"/>
      <c r="K1828" s="183"/>
      <c r="L1828" s="7" t="str">
        <f t="shared" si="115"/>
        <v/>
      </c>
      <c r="M1828" s="7" t="str">
        <f t="shared" si="116"/>
        <v/>
      </c>
      <c r="N1828" s="7" t="str">
        <f>Cartilha_GLOBAL!N1828</f>
        <v/>
      </c>
      <c r="O1828" s="144"/>
      <c r="Q1828" s="151"/>
      <c r="R1828" s="152">
        <v>0</v>
      </c>
      <c r="T1828" s="153">
        <f>IF(Cartilha_GLOBAL!R1828=0,0,IF(Cartilha_GLOBAL!R1828&gt;0,"c","b"))</f>
        <v>0</v>
      </c>
    </row>
    <row r="1829" ht="22.5" hidden="1" spans="1:20">
      <c r="A1829" s="103">
        <f>Cartilha_GLOBAL!A1829</f>
        <v>97626</v>
      </c>
      <c r="B1829" s="94" t="str">
        <f>Cartilha_GLOBAL!B1829</f>
        <v>SINAPI</v>
      </c>
      <c r="C1829" s="104" t="str">
        <f>Cartilha_GLOBAL!C1829</f>
        <v>DEMOLIÇÃO DE PILARES E VIGAS EM CONCRETO ARMADO, DE FORMA MANUAL, SEM REAPROVEITAMENTO. AF_12/2017</v>
      </c>
      <c r="D1829" s="94" t="str">
        <f>Cartilha_GLOBAL!D1829</f>
        <v>M3</v>
      </c>
      <c r="E1829" s="105">
        <f>Cartilha_GLOBAL!$E1829</f>
        <v>701.12</v>
      </c>
      <c r="F1829" s="182">
        <f>Cartilha_GLOBAL!$F1829</f>
        <v>860.55</v>
      </c>
      <c r="G1829" s="108"/>
      <c r="H1829" s="107">
        <f t="shared" si="113"/>
        <v>0</v>
      </c>
      <c r="I1829" s="143">
        <f t="shared" si="114"/>
        <v>0</v>
      </c>
      <c r="J1829" s="142"/>
      <c r="K1829" s="183"/>
      <c r="L1829" s="7" t="str">
        <f t="shared" si="115"/>
        <v/>
      </c>
      <c r="M1829" s="7" t="str">
        <f t="shared" si="116"/>
        <v/>
      </c>
      <c r="N1829" s="7" t="str">
        <f>Cartilha_GLOBAL!N1829</f>
        <v/>
      </c>
      <c r="O1829" s="144"/>
      <c r="Q1829" s="151"/>
      <c r="R1829" s="152">
        <v>0</v>
      </c>
      <c r="T1829" s="153">
        <f>IF(Cartilha_GLOBAL!R1829=0,0,IF(Cartilha_GLOBAL!R1829&gt;0,"c","b"))</f>
        <v>0</v>
      </c>
    </row>
    <row r="1830" ht="22.5" hidden="1" spans="1:20">
      <c r="A1830" s="103">
        <f>Cartilha_GLOBAL!A1830</f>
        <v>97627</v>
      </c>
      <c r="B1830" s="94" t="str">
        <f>Cartilha_GLOBAL!B1830</f>
        <v>SINAPI</v>
      </c>
      <c r="C1830" s="104" t="str">
        <f>Cartilha_GLOBAL!C1830</f>
        <v>DEMOLIÇÃO DE PILARES E VIGAS EM CONCRETO ARMADO, DE FORMA MECANIZADA COM MARTELETE, SEM REAPROVEITAMENTO. AF_12/2017</v>
      </c>
      <c r="D1830" s="94" t="str">
        <f>Cartilha_GLOBAL!D1830</f>
        <v>M3</v>
      </c>
      <c r="E1830" s="105">
        <f>Cartilha_GLOBAL!$E1830</f>
        <v>331.45</v>
      </c>
      <c r="F1830" s="182">
        <f>Cartilha_GLOBAL!$F1830</f>
        <v>406.82</v>
      </c>
      <c r="G1830" s="108"/>
      <c r="H1830" s="107">
        <f t="shared" si="113"/>
        <v>0</v>
      </c>
      <c r="I1830" s="143">
        <f t="shared" si="114"/>
        <v>0</v>
      </c>
      <c r="J1830" s="142"/>
      <c r="K1830" s="183"/>
      <c r="L1830" s="7" t="str">
        <f t="shared" si="115"/>
        <v/>
      </c>
      <c r="M1830" s="7" t="str">
        <f t="shared" si="116"/>
        <v/>
      </c>
      <c r="N1830" s="7" t="str">
        <f>Cartilha_GLOBAL!N1830</f>
        <v/>
      </c>
      <c r="O1830" s="144"/>
      <c r="Q1830" s="151"/>
      <c r="R1830" s="152">
        <v>0</v>
      </c>
      <c r="T1830" s="153">
        <f>IF(Cartilha_GLOBAL!R1830=0,0,IF(Cartilha_GLOBAL!R1830&gt;0,"c","b"))</f>
        <v>0</v>
      </c>
    </row>
    <row r="1831" ht="12.75" hidden="1" spans="1:20">
      <c r="A1831" s="158">
        <f>Cartilha_GLOBAL!A1831</f>
        <v>97628</v>
      </c>
      <c r="B1831" s="94" t="str">
        <f>Cartilha_GLOBAL!B1831</f>
        <v>SINAPI</v>
      </c>
      <c r="C1831" s="104" t="str">
        <f>Cartilha_GLOBAL!C1831</f>
        <v>DEMOLIÇÃO DE LAJES, DE FORMA MANUAL, SEM REAPROVEITAMENTO. AF_12/2017</v>
      </c>
      <c r="D1831" s="94" t="str">
        <f>Cartilha_GLOBAL!D1831</f>
        <v>M3</v>
      </c>
      <c r="E1831" s="105">
        <f>Cartilha_GLOBAL!$E1831</f>
        <v>324.76</v>
      </c>
      <c r="F1831" s="182">
        <f>Cartilha_GLOBAL!$F1831</f>
        <v>398.61</v>
      </c>
      <c r="G1831" s="108"/>
      <c r="H1831" s="107">
        <f t="shared" si="113"/>
        <v>0</v>
      </c>
      <c r="I1831" s="143">
        <f t="shared" si="114"/>
        <v>0</v>
      </c>
      <c r="J1831" s="142"/>
      <c r="K1831" s="183"/>
      <c r="L1831" s="7" t="str">
        <f t="shared" si="115"/>
        <v/>
      </c>
      <c r="M1831" s="7" t="str">
        <f t="shared" si="116"/>
        <v/>
      </c>
      <c r="N1831" s="7" t="str">
        <f>Cartilha_GLOBAL!N1831</f>
        <v/>
      </c>
      <c r="O1831" s="144"/>
      <c r="Q1831" s="151"/>
      <c r="R1831" s="152">
        <v>0</v>
      </c>
      <c r="T1831" s="153">
        <f>IF(Cartilha_GLOBAL!R1831=0,0,IF(Cartilha_GLOBAL!R1831&gt;0,"c","b"))</f>
        <v>0</v>
      </c>
    </row>
    <row r="1832" ht="12.75" hidden="1" spans="1:20">
      <c r="A1832" s="158">
        <f>Cartilha_GLOBAL!A1832</f>
        <v>97629</v>
      </c>
      <c r="B1832" s="94" t="str">
        <f>Cartilha_GLOBAL!B1832</f>
        <v>SINAPI</v>
      </c>
      <c r="C1832" s="104" t="str">
        <f>Cartilha_GLOBAL!C1832</f>
        <v>DEMOLIÇÃO DE LAJES, DE FORMA MECANIZADA COM MARTELETE, SEM REAPROVEITAMENTO. AF_12/2017</v>
      </c>
      <c r="D1832" s="94" t="str">
        <f>Cartilha_GLOBAL!D1832</f>
        <v>M3</v>
      </c>
      <c r="E1832" s="105">
        <f>Cartilha_GLOBAL!$E1832</f>
        <v>147.58</v>
      </c>
      <c r="F1832" s="182">
        <f>Cartilha_GLOBAL!$F1832</f>
        <v>181.14</v>
      </c>
      <c r="G1832" s="108"/>
      <c r="H1832" s="107">
        <f t="shared" si="113"/>
        <v>0</v>
      </c>
      <c r="I1832" s="143">
        <f t="shared" si="114"/>
        <v>0</v>
      </c>
      <c r="J1832" s="142"/>
      <c r="K1832" s="183"/>
      <c r="L1832" s="7" t="str">
        <f t="shared" si="115"/>
        <v/>
      </c>
      <c r="M1832" s="7" t="str">
        <f t="shared" si="116"/>
        <v/>
      </c>
      <c r="N1832" s="7" t="str">
        <f>Cartilha_GLOBAL!N1832</f>
        <v/>
      </c>
      <c r="O1832" s="144"/>
      <c r="Q1832" s="151"/>
      <c r="R1832" s="152">
        <v>0</v>
      </c>
      <c r="T1832" s="153">
        <f>IF(Cartilha_GLOBAL!R1832=0,0,IF(Cartilha_GLOBAL!R1832&gt;0,"c","b"))</f>
        <v>0</v>
      </c>
    </row>
    <row r="1833" ht="12.75" hidden="1" spans="1:20">
      <c r="A1833" s="154" t="str">
        <f>Cartilha_GLOBAL!A1833</f>
        <v>4.3.2</v>
      </c>
      <c r="B1833" s="94">
        <f>Cartilha_GLOBAL!B1833</f>
        <v>0</v>
      </c>
      <c r="C1833" s="177" t="str">
        <f>Cartilha_GLOBAL!C1833</f>
        <v>NAO ESTRUTURAL PREPARO MECANICO</v>
      </c>
      <c r="D1833" s="156">
        <f>Cartilha_GLOBAL!D1833</f>
        <v>0</v>
      </c>
      <c r="E1833" s="105">
        <f>Cartilha_GLOBAL!$E1833</f>
        <v>0</v>
      </c>
      <c r="F1833" s="182">
        <f>Cartilha_GLOBAL!$F1833</f>
        <v>0</v>
      </c>
      <c r="G1833" s="180"/>
      <c r="H1833" s="181">
        <f t="shared" si="113"/>
        <v>0</v>
      </c>
      <c r="I1833" s="186">
        <f t="shared" si="114"/>
        <v>0</v>
      </c>
      <c r="J1833" s="142"/>
      <c r="K1833" s="138" t="str">
        <f>IF(OR(SUM(I1833)&gt;0,SUM(I1833)&gt;0),"xx","")</f>
        <v/>
      </c>
      <c r="L1833" s="7" t="str">
        <f t="shared" si="115"/>
        <v/>
      </c>
      <c r="M1833" s="7" t="str">
        <f t="shared" si="116"/>
        <v/>
      </c>
      <c r="N1833" s="7" t="str">
        <f>Cartilha_GLOBAL!N1833</f>
        <v/>
      </c>
      <c r="O1833" s="144"/>
      <c r="Q1833" s="151"/>
      <c r="R1833" s="152">
        <v>0</v>
      </c>
      <c r="T1833" s="153">
        <f>IF(Cartilha_GLOBAL!R1833=0,0,IF(Cartilha_GLOBAL!R1833&gt;0,"c","b"))</f>
        <v>0</v>
      </c>
    </row>
    <row r="1834" ht="12.75" hidden="1" spans="1:20">
      <c r="A1834" s="154" t="str">
        <f>Cartilha_GLOBAL!A1834</f>
        <v>4.3.3</v>
      </c>
      <c r="B1834" s="94">
        <f>Cartilha_GLOBAL!B1834</f>
        <v>0</v>
      </c>
      <c r="C1834" s="177" t="str">
        <f>Cartilha_GLOBAL!C1834</f>
        <v>ESTRUTURAL PREPARO MECANICO</v>
      </c>
      <c r="D1834" s="156">
        <f>Cartilha_GLOBAL!D1834</f>
        <v>0</v>
      </c>
      <c r="E1834" s="105">
        <f>Cartilha_GLOBAL!$E1834</f>
        <v>0</v>
      </c>
      <c r="F1834" s="182">
        <f>Cartilha_GLOBAL!$F1834</f>
        <v>0</v>
      </c>
      <c r="G1834" s="180"/>
      <c r="H1834" s="181">
        <f t="shared" si="113"/>
        <v>0</v>
      </c>
      <c r="I1834" s="186">
        <f t="shared" si="114"/>
        <v>0</v>
      </c>
      <c r="J1834" s="142"/>
      <c r="K1834" s="138" t="str">
        <f>IF(OR(SUM(I1835:I1860)&gt;0,SUM(I1835:I1860)&gt;0),"xx","")</f>
        <v/>
      </c>
      <c r="L1834" s="7" t="str">
        <f t="shared" si="115"/>
        <v/>
      </c>
      <c r="M1834" s="7" t="str">
        <f t="shared" si="116"/>
        <v/>
      </c>
      <c r="N1834" s="7" t="str">
        <f>Cartilha_GLOBAL!N1834</f>
        <v/>
      </c>
      <c r="O1834" s="144"/>
      <c r="Q1834" s="151"/>
      <c r="R1834" s="152">
        <v>0</v>
      </c>
      <c r="T1834" s="153">
        <f>IF(Cartilha_GLOBAL!R1834=0,0,IF(Cartilha_GLOBAL!R1834&gt;0,"c","b"))</f>
        <v>0</v>
      </c>
    </row>
    <row r="1835" ht="22.5" hidden="1" spans="1:20">
      <c r="A1835" s="158">
        <f>Cartilha_GLOBAL!A1835</f>
        <v>102473</v>
      </c>
      <c r="B1835" s="94" t="str">
        <f>Cartilha_GLOBAL!B1835</f>
        <v>SINAPI</v>
      </c>
      <c r="C1835" s="104" t="str">
        <f>Cartilha_GLOBAL!C1835</f>
        <v>CONCRETO MAGRO PARA LASTRO, TRAÇO 1:4,5:4,5 (EM MASSA SECA DE CIMENTO/ AREIA MÉDIA/ SEIXO ROLADO) - PREPARO MECÂNICO COM BETONEIRA 400 L. AF_05/2021</v>
      </c>
      <c r="D1835" s="94" t="str">
        <f>Cartilha_GLOBAL!D1835</f>
        <v>M3</v>
      </c>
      <c r="E1835" s="105">
        <f>Cartilha_GLOBAL!$E1835</f>
        <v>433.99</v>
      </c>
      <c r="F1835" s="182">
        <f>Cartilha_GLOBAL!$F1835</f>
        <v>532.68</v>
      </c>
      <c r="G1835" s="108"/>
      <c r="H1835" s="107">
        <f t="shared" si="113"/>
        <v>0</v>
      </c>
      <c r="I1835" s="143">
        <f t="shared" si="114"/>
        <v>0</v>
      </c>
      <c r="J1835" s="142"/>
      <c r="K1835" s="183"/>
      <c r="L1835" s="7" t="str">
        <f t="shared" si="115"/>
        <v/>
      </c>
      <c r="M1835" s="7" t="str">
        <f t="shared" si="116"/>
        <v/>
      </c>
      <c r="N1835" s="7" t="str">
        <f>Cartilha_GLOBAL!N1835</f>
        <v/>
      </c>
      <c r="O1835" s="144"/>
      <c r="Q1835" s="151"/>
      <c r="R1835" s="152">
        <v>0</v>
      </c>
      <c r="T1835" s="153">
        <f>IF(Cartilha_GLOBAL!R1835=0,0,IF(Cartilha_GLOBAL!R1835&gt;0,"c","b"))</f>
        <v>0</v>
      </c>
    </row>
    <row r="1836" ht="22.5" hidden="1" spans="1:20">
      <c r="A1836" s="158">
        <f>Cartilha_GLOBAL!A1836</f>
        <v>102474</v>
      </c>
      <c r="B1836" s="94" t="str">
        <f>Cartilha_GLOBAL!B1836</f>
        <v>SINAPI</v>
      </c>
      <c r="C1836" s="104" t="str">
        <f>Cartilha_GLOBAL!C1836</f>
        <v>CONCRETO FCK = 15MPA, TRAÇO 1:3,4:3,4 (EM MASSA SECA DE CIMENTO/ AREIA MÉDIA/ SEIXO ROLADO) - PREPARO MECÂNICO COM BETONEIRA 400 L. AF_05/2021</v>
      </c>
      <c r="D1836" s="94" t="str">
        <f>Cartilha_GLOBAL!D1836</f>
        <v>M3</v>
      </c>
      <c r="E1836" s="105">
        <f>Cartilha_GLOBAL!$E1836</f>
        <v>470.25</v>
      </c>
      <c r="F1836" s="182">
        <f>Cartilha_GLOBAL!$F1836</f>
        <v>577.18</v>
      </c>
      <c r="G1836" s="108"/>
      <c r="H1836" s="107">
        <f t="shared" si="113"/>
        <v>0</v>
      </c>
      <c r="I1836" s="143">
        <f t="shared" si="114"/>
        <v>0</v>
      </c>
      <c r="J1836" s="142"/>
      <c r="K1836" s="183"/>
      <c r="L1836" s="7" t="str">
        <f t="shared" si="115"/>
        <v/>
      </c>
      <c r="M1836" s="7" t="str">
        <f t="shared" si="116"/>
        <v/>
      </c>
      <c r="N1836" s="7" t="str">
        <f>Cartilha_GLOBAL!N1836</f>
        <v/>
      </c>
      <c r="O1836" s="144"/>
      <c r="Q1836" s="151"/>
      <c r="R1836" s="152">
        <v>0</v>
      </c>
      <c r="T1836" s="153">
        <f>IF(Cartilha_GLOBAL!R1836=0,0,IF(Cartilha_GLOBAL!R1836&gt;0,"c","b"))</f>
        <v>0</v>
      </c>
    </row>
    <row r="1837" ht="22.5" hidden="1" spans="1:20">
      <c r="A1837" s="158">
        <f>Cartilha_GLOBAL!A1837</f>
        <v>102475</v>
      </c>
      <c r="B1837" s="94" t="str">
        <f>Cartilha_GLOBAL!B1837</f>
        <v>SINAPI</v>
      </c>
      <c r="C1837" s="104" t="str">
        <f>Cartilha_GLOBAL!C1837</f>
        <v>CONCRETO FCK = 20MPA, TRAÇO 1:2,6:2,9 (EM MASSA SECA DE CIMENTO/ AREIA MÉDIA/ SEIXO ROLADO) - PREPARO MECÂNICO COM BETONEIRA 400 L. AF_05/2021</v>
      </c>
      <c r="D1837" s="94" t="str">
        <f>Cartilha_GLOBAL!D1837</f>
        <v>M3</v>
      </c>
      <c r="E1837" s="105">
        <f>Cartilha_GLOBAL!$E1837</f>
        <v>512.16</v>
      </c>
      <c r="F1837" s="182">
        <f>Cartilha_GLOBAL!$F1837</f>
        <v>628.63</v>
      </c>
      <c r="G1837" s="108"/>
      <c r="H1837" s="107">
        <f t="shared" si="113"/>
        <v>0</v>
      </c>
      <c r="I1837" s="143">
        <f t="shared" si="114"/>
        <v>0</v>
      </c>
      <c r="J1837" s="142"/>
      <c r="K1837" s="183"/>
      <c r="L1837" s="7" t="str">
        <f t="shared" si="115"/>
        <v/>
      </c>
      <c r="M1837" s="7" t="str">
        <f t="shared" si="116"/>
        <v/>
      </c>
      <c r="N1837" s="7" t="str">
        <f>Cartilha_GLOBAL!N1837</f>
        <v/>
      </c>
      <c r="O1837" s="144"/>
      <c r="Q1837" s="151"/>
      <c r="R1837" s="152">
        <v>0</v>
      </c>
      <c r="T1837" s="153">
        <f>IF(Cartilha_GLOBAL!R1837=0,0,IF(Cartilha_GLOBAL!R1837&gt;0,"c","b"))</f>
        <v>0</v>
      </c>
    </row>
    <row r="1838" ht="22.5" hidden="1" spans="1:20">
      <c r="A1838" s="158">
        <f>Cartilha_GLOBAL!A1838</f>
        <v>102476</v>
      </c>
      <c r="B1838" s="94" t="str">
        <f>Cartilha_GLOBAL!B1838</f>
        <v>SINAPI</v>
      </c>
      <c r="C1838" s="104" t="str">
        <f>Cartilha_GLOBAL!C1838</f>
        <v>CONCRETO FCK = 25MPA, TRAÇO 1:2,2:2,5 (EM MASSA SECA DE CIMENTO/ AREIA MÉDIA/ SEIXO ROLADO) - PREPARO MECÂNICO COM BETONEIRA 400 L. AF_05/2021</v>
      </c>
      <c r="D1838" s="94" t="str">
        <f>Cartilha_GLOBAL!D1838</f>
        <v>M3</v>
      </c>
      <c r="E1838" s="105">
        <f>Cartilha_GLOBAL!$E1838</f>
        <v>525.89</v>
      </c>
      <c r="F1838" s="182">
        <f>Cartilha_GLOBAL!$F1838</f>
        <v>645.48</v>
      </c>
      <c r="G1838" s="108"/>
      <c r="H1838" s="107">
        <f t="shared" si="113"/>
        <v>0</v>
      </c>
      <c r="I1838" s="143">
        <f t="shared" si="114"/>
        <v>0</v>
      </c>
      <c r="J1838" s="142"/>
      <c r="K1838" s="183"/>
      <c r="L1838" s="7" t="str">
        <f t="shared" si="115"/>
        <v/>
      </c>
      <c r="M1838" s="7" t="str">
        <f t="shared" si="116"/>
        <v/>
      </c>
      <c r="N1838" s="7" t="str">
        <f>Cartilha_GLOBAL!N1838</f>
        <v/>
      </c>
      <c r="O1838" s="144"/>
      <c r="Q1838" s="151"/>
      <c r="R1838" s="152">
        <v>0</v>
      </c>
      <c r="T1838" s="153">
        <f>IF(Cartilha_GLOBAL!R1838=0,0,IF(Cartilha_GLOBAL!R1838&gt;0,"c","b"))</f>
        <v>0</v>
      </c>
    </row>
    <row r="1839" ht="22.5" hidden="1" spans="1:20">
      <c r="A1839" s="158">
        <f>Cartilha_GLOBAL!A1839</f>
        <v>102477</v>
      </c>
      <c r="B1839" s="94" t="str">
        <f>Cartilha_GLOBAL!B1839</f>
        <v>SINAPI</v>
      </c>
      <c r="C1839" s="104" t="str">
        <f>Cartilha_GLOBAL!C1839</f>
        <v>CONCRETO FCK = 30MPA, TRAÇO 1:1,9:2,3 (EM MASSA SECA DE CIMENTO/ AREIA MÉDIA/ SEIXO ROLADO) - PREPARO MECÂNICO COM BETONEIRA 400 L. AF_05/2021</v>
      </c>
      <c r="D1839" s="94" t="str">
        <f>Cartilha_GLOBAL!D1839</f>
        <v>M3</v>
      </c>
      <c r="E1839" s="105">
        <f>Cartilha_GLOBAL!$E1839</f>
        <v>559.2</v>
      </c>
      <c r="F1839" s="182">
        <f>Cartilha_GLOBAL!$F1839</f>
        <v>686.36</v>
      </c>
      <c r="G1839" s="108"/>
      <c r="H1839" s="107">
        <f t="shared" si="113"/>
        <v>0</v>
      </c>
      <c r="I1839" s="143">
        <f t="shared" si="114"/>
        <v>0</v>
      </c>
      <c r="J1839" s="142"/>
      <c r="K1839" s="183"/>
      <c r="L1839" s="7" t="str">
        <f t="shared" si="115"/>
        <v/>
      </c>
      <c r="M1839" s="7" t="str">
        <f t="shared" si="116"/>
        <v/>
      </c>
      <c r="N1839" s="7" t="str">
        <f>Cartilha_GLOBAL!N1839</f>
        <v/>
      </c>
      <c r="O1839" s="144"/>
      <c r="Q1839" s="151"/>
      <c r="R1839" s="152">
        <v>0</v>
      </c>
      <c r="T1839" s="153">
        <f>IF(Cartilha_GLOBAL!R1839=0,0,IF(Cartilha_GLOBAL!R1839&gt;0,"c","b"))</f>
        <v>0</v>
      </c>
    </row>
    <row r="1840" ht="22.5" hidden="1" spans="1:20">
      <c r="A1840" s="158">
        <f>Cartilha_GLOBAL!A1840</f>
        <v>102478</v>
      </c>
      <c r="B1840" s="94" t="str">
        <f>Cartilha_GLOBAL!B1840</f>
        <v>SINAPI</v>
      </c>
      <c r="C1840" s="104" t="str">
        <f>Cartilha_GLOBAL!C1840</f>
        <v>CONCRETO FCK = 40MPA, TRAÇO 1:1,4:1,8 (EM MASSA SECA DE CIMENTO/ AREIA MÉDIA/ SEIXO ROLADO) - PREPARO MECÂNICO COM BETONEIRA 400 L. AF_05/2021</v>
      </c>
      <c r="D1840" s="94" t="str">
        <f>Cartilha_GLOBAL!D1840</f>
        <v>M3</v>
      </c>
      <c r="E1840" s="105">
        <f>Cartilha_GLOBAL!$E1840</f>
        <v>605.47</v>
      </c>
      <c r="F1840" s="182">
        <f>Cartilha_GLOBAL!$F1840</f>
        <v>743.15</v>
      </c>
      <c r="G1840" s="108"/>
      <c r="H1840" s="107">
        <f t="shared" si="113"/>
        <v>0</v>
      </c>
      <c r="I1840" s="143">
        <f t="shared" si="114"/>
        <v>0</v>
      </c>
      <c r="J1840" s="142"/>
      <c r="K1840" s="183"/>
      <c r="L1840" s="7" t="str">
        <f t="shared" si="115"/>
        <v/>
      </c>
      <c r="M1840" s="7" t="str">
        <f t="shared" si="116"/>
        <v/>
      </c>
      <c r="N1840" s="7" t="str">
        <f>Cartilha_GLOBAL!N1840</f>
        <v/>
      </c>
      <c r="O1840" s="144"/>
      <c r="Q1840" s="151"/>
      <c r="R1840" s="152">
        <v>0</v>
      </c>
      <c r="T1840" s="153">
        <f>IF(Cartilha_GLOBAL!R1840=0,0,IF(Cartilha_GLOBAL!R1840&gt;0,"c","b"))</f>
        <v>0</v>
      </c>
    </row>
    <row r="1841" ht="22.5" hidden="1" spans="1:20">
      <c r="A1841" s="158">
        <f>Cartilha_GLOBAL!A1841</f>
        <v>102479</v>
      </c>
      <c r="B1841" s="94" t="str">
        <f>Cartilha_GLOBAL!B1841</f>
        <v>SINAPI</v>
      </c>
      <c r="C1841" s="104" t="str">
        <f>Cartilha_GLOBAL!C1841</f>
        <v>CONCRETO MAGRO PARA LASTRO, TRAÇO 1:4,5:4,5 (EM MASSA SECA DE CIMENTO/ AREIA MÉDIA/ SEIXO ROLADO) - PREPARO MECÂNICO COM BETONEIRA 600 L. AF_05/2021</v>
      </c>
      <c r="D1841" s="94" t="str">
        <f>Cartilha_GLOBAL!D1841</f>
        <v>M3</v>
      </c>
      <c r="E1841" s="105">
        <f>Cartilha_GLOBAL!$E1841</f>
        <v>428.68</v>
      </c>
      <c r="F1841" s="182">
        <f>Cartilha_GLOBAL!$F1841</f>
        <v>526.16</v>
      </c>
      <c r="G1841" s="108"/>
      <c r="H1841" s="107">
        <f t="shared" si="113"/>
        <v>0</v>
      </c>
      <c r="I1841" s="143">
        <f t="shared" si="114"/>
        <v>0</v>
      </c>
      <c r="J1841" s="142"/>
      <c r="K1841" s="183"/>
      <c r="L1841" s="7" t="str">
        <f t="shared" si="115"/>
        <v/>
      </c>
      <c r="M1841" s="7" t="str">
        <f t="shared" si="116"/>
        <v/>
      </c>
      <c r="N1841" s="7" t="str">
        <f>Cartilha_GLOBAL!N1841</f>
        <v/>
      </c>
      <c r="O1841" s="144"/>
      <c r="Q1841" s="151"/>
      <c r="R1841" s="152">
        <v>0</v>
      </c>
      <c r="T1841" s="153">
        <f>IF(Cartilha_GLOBAL!R1841=0,0,IF(Cartilha_GLOBAL!R1841&gt;0,"c","b"))</f>
        <v>0</v>
      </c>
    </row>
    <row r="1842" ht="22.5" hidden="1" spans="1:20">
      <c r="A1842" s="158">
        <f>Cartilha_GLOBAL!A1842</f>
        <v>102480</v>
      </c>
      <c r="B1842" s="94" t="str">
        <f>Cartilha_GLOBAL!B1842</f>
        <v>SINAPI</v>
      </c>
      <c r="C1842" s="104" t="str">
        <f>Cartilha_GLOBAL!C1842</f>
        <v>CONCRETO FCK = 15MPA, TRAÇO 1:3,4:3,4 (EM MASSA SECA DE CIMENTO/ AREIA MÉDIA/ SEIXO ROLADO) - PREPARO MECÂNICO COM BETONEIRA 600 L. AF_05/2021</v>
      </c>
      <c r="D1842" s="94" t="str">
        <f>Cartilha_GLOBAL!D1842</f>
        <v>M3</v>
      </c>
      <c r="E1842" s="105">
        <f>Cartilha_GLOBAL!$E1842</f>
        <v>461.8</v>
      </c>
      <c r="F1842" s="182">
        <f>Cartilha_GLOBAL!$F1842</f>
        <v>566.81</v>
      </c>
      <c r="G1842" s="108"/>
      <c r="H1842" s="107">
        <f t="shared" si="113"/>
        <v>0</v>
      </c>
      <c r="I1842" s="143">
        <f t="shared" si="114"/>
        <v>0</v>
      </c>
      <c r="J1842" s="142"/>
      <c r="K1842" s="183"/>
      <c r="L1842" s="7" t="str">
        <f t="shared" si="115"/>
        <v/>
      </c>
      <c r="M1842" s="7" t="str">
        <f t="shared" si="116"/>
        <v/>
      </c>
      <c r="N1842" s="7" t="str">
        <f>Cartilha_GLOBAL!N1842</f>
        <v/>
      </c>
      <c r="O1842" s="144"/>
      <c r="Q1842" s="151"/>
      <c r="R1842" s="152">
        <v>0</v>
      </c>
      <c r="T1842" s="153">
        <f>IF(Cartilha_GLOBAL!R1842=0,0,IF(Cartilha_GLOBAL!R1842&gt;0,"c","b"))</f>
        <v>0</v>
      </c>
    </row>
    <row r="1843" ht="22.5" hidden="1" spans="1:20">
      <c r="A1843" s="158">
        <f>Cartilha_GLOBAL!A1843</f>
        <v>102481</v>
      </c>
      <c r="B1843" s="94" t="str">
        <f>Cartilha_GLOBAL!B1843</f>
        <v>SINAPI</v>
      </c>
      <c r="C1843" s="104" t="str">
        <f>Cartilha_GLOBAL!C1843</f>
        <v>CONCRETO FCK = 20MPA, TRAÇO 1:2,6:2,9 (EM MASSA SECA DE CIMENTO/ AREIA MÉDIA/ SEIXO ROLADO) - PREPARO MECÂNICO COM BETONEIRA 600 L. AF_05/2021</v>
      </c>
      <c r="D1843" s="94" t="str">
        <f>Cartilha_GLOBAL!D1843</f>
        <v>M3</v>
      </c>
      <c r="E1843" s="105">
        <f>Cartilha_GLOBAL!$E1843</f>
        <v>495.8</v>
      </c>
      <c r="F1843" s="182">
        <f>Cartilha_GLOBAL!$F1843</f>
        <v>608.54</v>
      </c>
      <c r="G1843" s="108"/>
      <c r="H1843" s="107">
        <f t="shared" si="113"/>
        <v>0</v>
      </c>
      <c r="I1843" s="143">
        <f t="shared" si="114"/>
        <v>0</v>
      </c>
      <c r="J1843" s="142"/>
      <c r="K1843" s="183"/>
      <c r="L1843" s="7" t="str">
        <f t="shared" si="115"/>
        <v/>
      </c>
      <c r="M1843" s="7" t="str">
        <f t="shared" si="116"/>
        <v/>
      </c>
      <c r="N1843" s="7" t="str">
        <f>Cartilha_GLOBAL!N1843</f>
        <v/>
      </c>
      <c r="O1843" s="144"/>
      <c r="Q1843" s="151"/>
      <c r="R1843" s="152">
        <v>0</v>
      </c>
      <c r="T1843" s="153">
        <f>IF(Cartilha_GLOBAL!R1843=0,0,IF(Cartilha_GLOBAL!R1843&gt;0,"c","b"))</f>
        <v>0</v>
      </c>
    </row>
    <row r="1844" ht="22.5" hidden="1" spans="1:20">
      <c r="A1844" s="158">
        <f>Cartilha_GLOBAL!A1844</f>
        <v>102482</v>
      </c>
      <c r="B1844" s="94" t="str">
        <f>Cartilha_GLOBAL!B1844</f>
        <v>SINAPI</v>
      </c>
      <c r="C1844" s="104" t="str">
        <f>Cartilha_GLOBAL!C1844</f>
        <v>CONCRETO FCK = 25MPA, TRAÇO 1:2,2:2,5 (EM MASSA SECA DE CIMENTO/ AREIA MÉDIA/ SEIXO ROLADO) - PREPARO MECÂNICO COM BETONEIRA 600 L. AF_05/2021</v>
      </c>
      <c r="D1844" s="94" t="str">
        <f>Cartilha_GLOBAL!D1844</f>
        <v>M3</v>
      </c>
      <c r="E1844" s="105">
        <f>Cartilha_GLOBAL!$E1844</f>
        <v>520.77</v>
      </c>
      <c r="F1844" s="182">
        <f>Cartilha_GLOBAL!$F1844</f>
        <v>639.19</v>
      </c>
      <c r="G1844" s="108"/>
      <c r="H1844" s="107">
        <f t="shared" si="113"/>
        <v>0</v>
      </c>
      <c r="I1844" s="143">
        <f t="shared" si="114"/>
        <v>0</v>
      </c>
      <c r="J1844" s="142"/>
      <c r="K1844" s="183"/>
      <c r="L1844" s="7" t="str">
        <f t="shared" si="115"/>
        <v/>
      </c>
      <c r="M1844" s="7" t="str">
        <f t="shared" si="116"/>
        <v/>
      </c>
      <c r="N1844" s="7" t="str">
        <f>Cartilha_GLOBAL!N1844</f>
        <v/>
      </c>
      <c r="O1844" s="144"/>
      <c r="Q1844" s="151"/>
      <c r="R1844" s="152">
        <v>0</v>
      </c>
      <c r="T1844" s="153">
        <f>IF(Cartilha_GLOBAL!R1844=0,0,IF(Cartilha_GLOBAL!R1844&gt;0,"c","b"))</f>
        <v>0</v>
      </c>
    </row>
    <row r="1845" ht="22.5" hidden="1" spans="1:20">
      <c r="A1845" s="158">
        <f>Cartilha_GLOBAL!A1845</f>
        <v>102483</v>
      </c>
      <c r="B1845" s="94" t="str">
        <f>Cartilha_GLOBAL!B1845</f>
        <v>SINAPI</v>
      </c>
      <c r="C1845" s="104" t="str">
        <f>Cartilha_GLOBAL!C1845</f>
        <v>CONCRETO FCK = 30MPA, TRAÇO 1:1,9:2,3 (EM MASSA SECA DE CIMENTO/ AREIA MÉDIA/ SEIXO ROLADO) - PREPARO MECÂNICO COM BETONEIRA 600 L. AF_05/2021</v>
      </c>
      <c r="D1845" s="94" t="str">
        <f>Cartilha_GLOBAL!D1845</f>
        <v>M3</v>
      </c>
      <c r="E1845" s="105">
        <f>Cartilha_GLOBAL!$E1845</f>
        <v>548.58</v>
      </c>
      <c r="F1845" s="182">
        <f>Cartilha_GLOBAL!$F1845</f>
        <v>673.33</v>
      </c>
      <c r="G1845" s="108"/>
      <c r="H1845" s="107">
        <f t="shared" si="113"/>
        <v>0</v>
      </c>
      <c r="I1845" s="143">
        <f t="shared" si="114"/>
        <v>0</v>
      </c>
      <c r="J1845" s="142"/>
      <c r="K1845" s="183"/>
      <c r="L1845" s="7" t="str">
        <f t="shared" si="115"/>
        <v/>
      </c>
      <c r="M1845" s="7" t="str">
        <f t="shared" si="116"/>
        <v/>
      </c>
      <c r="N1845" s="7" t="str">
        <f>Cartilha_GLOBAL!N1845</f>
        <v/>
      </c>
      <c r="O1845" s="144"/>
      <c r="Q1845" s="151"/>
      <c r="R1845" s="152">
        <v>0</v>
      </c>
      <c r="T1845" s="153">
        <f>IF(Cartilha_GLOBAL!R1845=0,0,IF(Cartilha_GLOBAL!R1845&gt;0,"c","b"))</f>
        <v>0</v>
      </c>
    </row>
    <row r="1846" ht="22.5" hidden="1" spans="1:20">
      <c r="A1846" s="158">
        <f>Cartilha_GLOBAL!A1846</f>
        <v>102484</v>
      </c>
      <c r="B1846" s="94" t="str">
        <f>Cartilha_GLOBAL!B1846</f>
        <v>SINAPI</v>
      </c>
      <c r="C1846" s="104" t="str">
        <f>Cartilha_GLOBAL!C1846</f>
        <v>CONCRETO FCK = 40MPA, TRAÇO 1:1,4:1,8 (EM MASSA SECA DE CIMENTO/ AREIA MÉDIA/ SEIXO ROLADO) - PREPARO MECÂNICO COM BETONEIRA 600 L. AF_05/2021</v>
      </c>
      <c r="D1846" s="94" t="str">
        <f>Cartilha_GLOBAL!D1846</f>
        <v>M3</v>
      </c>
      <c r="E1846" s="105">
        <f>Cartilha_GLOBAL!$E1846</f>
        <v>602.69</v>
      </c>
      <c r="F1846" s="182">
        <f>Cartilha_GLOBAL!$F1846</f>
        <v>739.74</v>
      </c>
      <c r="G1846" s="108"/>
      <c r="H1846" s="107">
        <f t="shared" si="113"/>
        <v>0</v>
      </c>
      <c r="I1846" s="143">
        <f t="shared" si="114"/>
        <v>0</v>
      </c>
      <c r="J1846" s="142"/>
      <c r="K1846" s="183"/>
      <c r="L1846" s="7" t="str">
        <f t="shared" si="115"/>
        <v/>
      </c>
      <c r="M1846" s="7" t="str">
        <f t="shared" si="116"/>
        <v/>
      </c>
      <c r="N1846" s="7" t="str">
        <f>Cartilha_GLOBAL!N1846</f>
        <v/>
      </c>
      <c r="O1846" s="144"/>
      <c r="Q1846" s="151"/>
      <c r="R1846" s="152">
        <v>0</v>
      </c>
      <c r="T1846" s="153">
        <f>IF(Cartilha_GLOBAL!R1846=0,0,IF(Cartilha_GLOBAL!R1846&gt;0,"c","b"))</f>
        <v>0</v>
      </c>
    </row>
    <row r="1847" ht="22.5" hidden="1" spans="1:20">
      <c r="A1847" s="158">
        <f>Cartilha_GLOBAL!A1847</f>
        <v>102485</v>
      </c>
      <c r="B1847" s="94" t="str">
        <f>Cartilha_GLOBAL!B1847</f>
        <v>SINAPI</v>
      </c>
      <c r="C1847" s="104" t="str">
        <f>Cartilha_GLOBAL!C1847</f>
        <v>CONCRETO MAGRO PARA LASTRO, TRAÇO 1:4,5:4,5 (EM MASSA SECA DE CIMENTO/ AREIA MÉDIA/ SEIXO ROLADO) - PREPARO MANUAL. AF_05/2021</v>
      </c>
      <c r="D1847" s="94" t="str">
        <f>Cartilha_GLOBAL!D1847</f>
        <v>M3</v>
      </c>
      <c r="E1847" s="105">
        <f>Cartilha_GLOBAL!$E1847</f>
        <v>504.5</v>
      </c>
      <c r="F1847" s="182">
        <f>Cartilha_GLOBAL!$F1847</f>
        <v>619.22</v>
      </c>
      <c r="G1847" s="108"/>
      <c r="H1847" s="107">
        <f t="shared" si="113"/>
        <v>0</v>
      </c>
      <c r="I1847" s="143">
        <f t="shared" si="114"/>
        <v>0</v>
      </c>
      <c r="J1847" s="142"/>
      <c r="K1847" s="183"/>
      <c r="L1847" s="7" t="str">
        <f t="shared" si="115"/>
        <v/>
      </c>
      <c r="M1847" s="7" t="str">
        <f t="shared" si="116"/>
        <v/>
      </c>
      <c r="N1847" s="7" t="str">
        <f>Cartilha_GLOBAL!N1847</f>
        <v/>
      </c>
      <c r="O1847" s="144"/>
      <c r="Q1847" s="151"/>
      <c r="R1847" s="152">
        <v>0</v>
      </c>
      <c r="T1847" s="153">
        <f>IF(Cartilha_GLOBAL!R1847=0,0,IF(Cartilha_GLOBAL!R1847&gt;0,"c","b"))</f>
        <v>0</v>
      </c>
    </row>
    <row r="1848" ht="22.5" hidden="1" spans="1:20">
      <c r="A1848" s="158">
        <f>Cartilha_GLOBAL!A1848</f>
        <v>102486</v>
      </c>
      <c r="B1848" s="94" t="str">
        <f>Cartilha_GLOBAL!B1848</f>
        <v>SINAPI</v>
      </c>
      <c r="C1848" s="104" t="str">
        <f>Cartilha_GLOBAL!C1848</f>
        <v>CONCRETO FCK = 15MPA, TRAÇO 1:3,4:3,4 (EM MASSA SECA DE CIMENTO/ AREIA MÉDIA/ SEIXO ROLADO) - PREPARO MANUAL. AF_05/2021</v>
      </c>
      <c r="D1848" s="94" t="str">
        <f>Cartilha_GLOBAL!D1848</f>
        <v>M3</v>
      </c>
      <c r="E1848" s="105">
        <f>Cartilha_GLOBAL!$E1848</f>
        <v>535.35</v>
      </c>
      <c r="F1848" s="182">
        <f>Cartilha_GLOBAL!$F1848</f>
        <v>657.09</v>
      </c>
      <c r="G1848" s="108"/>
      <c r="H1848" s="107">
        <f t="shared" si="113"/>
        <v>0</v>
      </c>
      <c r="I1848" s="143">
        <f t="shared" si="114"/>
        <v>0</v>
      </c>
      <c r="J1848" s="142"/>
      <c r="K1848" s="183"/>
      <c r="L1848" s="7" t="str">
        <f t="shared" si="115"/>
        <v/>
      </c>
      <c r="M1848" s="7" t="str">
        <f t="shared" si="116"/>
        <v/>
      </c>
      <c r="N1848" s="7" t="str">
        <f>Cartilha_GLOBAL!N1848</f>
        <v/>
      </c>
      <c r="O1848" s="144"/>
      <c r="Q1848" s="151"/>
      <c r="R1848" s="152">
        <v>0</v>
      </c>
      <c r="T1848" s="153">
        <f>IF(Cartilha_GLOBAL!R1848=0,0,IF(Cartilha_GLOBAL!R1848&gt;0,"c","b"))</f>
        <v>0</v>
      </c>
    </row>
    <row r="1849" ht="22.5" hidden="1" spans="1:20">
      <c r="A1849" s="158">
        <f>Cartilha_GLOBAL!A1849</f>
        <v>102487</v>
      </c>
      <c r="B1849" s="94" t="str">
        <f>Cartilha_GLOBAL!B1849</f>
        <v>SINAPI</v>
      </c>
      <c r="C1849" s="104" t="str">
        <f>Cartilha_GLOBAL!C1849</f>
        <v>CONCRETO CICLÓPICO FCK = 15MPA, 30% PEDRA DE MÃO EM VOLUME REAL, INCLUSIVE LANÇAMENTO. AF_05/2021</v>
      </c>
      <c r="D1849" s="94" t="str">
        <f>Cartilha_GLOBAL!D1849</f>
        <v>M3</v>
      </c>
      <c r="E1849" s="105">
        <f>Cartilha_GLOBAL!$E1849</f>
        <v>550.36</v>
      </c>
      <c r="F1849" s="182">
        <f>Cartilha_GLOBAL!$F1849</f>
        <v>675.51</v>
      </c>
      <c r="G1849" s="108"/>
      <c r="H1849" s="107">
        <f t="shared" si="113"/>
        <v>0</v>
      </c>
      <c r="I1849" s="143">
        <f t="shared" si="114"/>
        <v>0</v>
      </c>
      <c r="J1849" s="142"/>
      <c r="K1849" s="183"/>
      <c r="L1849" s="7" t="str">
        <f t="shared" si="115"/>
        <v/>
      </c>
      <c r="M1849" s="7" t="str">
        <f t="shared" si="116"/>
        <v/>
      </c>
      <c r="N1849" s="7" t="str">
        <f>Cartilha_GLOBAL!N1849</f>
        <v/>
      </c>
      <c r="O1849" s="144"/>
      <c r="Q1849" s="151"/>
      <c r="R1849" s="152">
        <v>0</v>
      </c>
      <c r="T1849" s="153">
        <f>IF(Cartilha_GLOBAL!R1849=0,0,IF(Cartilha_GLOBAL!R1849&gt;0,"c","b"))</f>
        <v>0</v>
      </c>
    </row>
    <row r="1850" ht="22.5" hidden="1" spans="1:20">
      <c r="A1850" s="158">
        <f>Cartilha_GLOBAL!A1850</f>
        <v>94963</v>
      </c>
      <c r="B1850" s="94" t="str">
        <f>Cartilha_GLOBAL!B1850</f>
        <v>SINAPI</v>
      </c>
      <c r="C1850" s="104" t="str">
        <f>Cartilha_GLOBAL!C1850</f>
        <v>CONCRETO FCK = 15MPA, TRAÇO 1:3,4:3,5 (EM MASSA SECA DE CIMENTO/ AREIA MÉDIA/ BRITA 1) - PREPARO MECÂNICO COM BETONEIRA 400 L. AF_05/2021</v>
      </c>
      <c r="D1850" s="94" t="str">
        <f>Cartilha_GLOBAL!D1850</f>
        <v>M3</v>
      </c>
      <c r="E1850" s="105">
        <f>Cartilha_GLOBAL!$E1850</f>
        <v>381.26</v>
      </c>
      <c r="F1850" s="182">
        <f>Cartilha_GLOBAL!$F1850</f>
        <v>467.96</v>
      </c>
      <c r="G1850" s="108"/>
      <c r="H1850" s="107">
        <f t="shared" si="113"/>
        <v>0</v>
      </c>
      <c r="I1850" s="143">
        <f t="shared" si="114"/>
        <v>0</v>
      </c>
      <c r="J1850" s="142"/>
      <c r="K1850" s="183"/>
      <c r="L1850" s="7" t="str">
        <f t="shared" si="115"/>
        <v/>
      </c>
      <c r="M1850" s="7" t="str">
        <f t="shared" si="116"/>
        <v/>
      </c>
      <c r="N1850" s="7" t="str">
        <f>Cartilha_GLOBAL!N1850</f>
        <v/>
      </c>
      <c r="O1850" s="144"/>
      <c r="Q1850" s="151"/>
      <c r="R1850" s="152">
        <v>0</v>
      </c>
      <c r="T1850" s="153">
        <f>IF(Cartilha_GLOBAL!R1850=0,0,IF(Cartilha_GLOBAL!R1850&gt;0,"c","b"))</f>
        <v>0</v>
      </c>
    </row>
    <row r="1851" ht="22.5" hidden="1" spans="1:20">
      <c r="A1851" s="158">
        <f>Cartilha_GLOBAL!A1851</f>
        <v>94964</v>
      </c>
      <c r="B1851" s="94" t="str">
        <f>Cartilha_GLOBAL!B1851</f>
        <v>SINAPI</v>
      </c>
      <c r="C1851" s="104" t="str">
        <f>Cartilha_GLOBAL!C1851</f>
        <v>CONCRETO FCK = 20MPA, TRAÇO 1:2,7:3 (EM MASSA SECA DE CIMENTO/ AREIA MÉDIA/ BRITA 1) - PREPARO MECÂNICO COM BETONEIRA 400 L. AF_05/2021</v>
      </c>
      <c r="D1851" s="94" t="str">
        <f>Cartilha_GLOBAL!D1851</f>
        <v>M3</v>
      </c>
      <c r="E1851" s="105">
        <f>Cartilha_GLOBAL!$E1851</f>
        <v>419.07</v>
      </c>
      <c r="F1851" s="182">
        <f>Cartilha_GLOBAL!$F1851</f>
        <v>514.37</v>
      </c>
      <c r="G1851" s="108"/>
      <c r="H1851" s="107">
        <f t="shared" si="113"/>
        <v>0</v>
      </c>
      <c r="I1851" s="143">
        <f t="shared" si="114"/>
        <v>0</v>
      </c>
      <c r="J1851" s="142"/>
      <c r="K1851" s="183"/>
      <c r="L1851" s="7" t="str">
        <f t="shared" si="115"/>
        <v/>
      </c>
      <c r="M1851" s="7" t="str">
        <f t="shared" si="116"/>
        <v/>
      </c>
      <c r="N1851" s="7" t="str">
        <f>Cartilha_GLOBAL!N1851</f>
        <v/>
      </c>
      <c r="O1851" s="144"/>
      <c r="Q1851" s="151"/>
      <c r="R1851" s="152">
        <v>0</v>
      </c>
      <c r="T1851" s="153">
        <f>IF(Cartilha_GLOBAL!R1851=0,0,IF(Cartilha_GLOBAL!R1851&gt;0,"c","b"))</f>
        <v>0</v>
      </c>
    </row>
    <row r="1852" ht="22.5" hidden="1" spans="1:20">
      <c r="A1852" s="158">
        <f>Cartilha_GLOBAL!A1852</f>
        <v>94965</v>
      </c>
      <c r="B1852" s="94" t="str">
        <f>Cartilha_GLOBAL!B1852</f>
        <v>SINAPI</v>
      </c>
      <c r="C1852" s="104" t="str">
        <f>Cartilha_GLOBAL!C1852</f>
        <v>CONCRETO FCK = 25MPA, TRAÇO 1:2,3:2,7 (EM MASSA SECA DE CIMENTO/ AREIA MÉDIA/ BRITA 1) - PREPARO MECÂNICO COM BETONEIRA 400 L. AF_05/2021</v>
      </c>
      <c r="D1852" s="94" t="str">
        <f>Cartilha_GLOBAL!D1852</f>
        <v>M3</v>
      </c>
      <c r="E1852" s="105">
        <f>Cartilha_GLOBAL!$E1852</f>
        <v>433.63</v>
      </c>
      <c r="F1852" s="182">
        <f>Cartilha_GLOBAL!$F1852</f>
        <v>532.24</v>
      </c>
      <c r="G1852" s="108"/>
      <c r="H1852" s="107">
        <f t="shared" si="113"/>
        <v>0</v>
      </c>
      <c r="I1852" s="143">
        <f t="shared" si="114"/>
        <v>0</v>
      </c>
      <c r="J1852" s="142"/>
      <c r="K1852" s="183"/>
      <c r="L1852" s="7" t="str">
        <f t="shared" si="115"/>
        <v/>
      </c>
      <c r="M1852" s="7" t="str">
        <f t="shared" si="116"/>
        <v/>
      </c>
      <c r="N1852" s="7" t="str">
        <f>Cartilha_GLOBAL!N1852</f>
        <v/>
      </c>
      <c r="O1852" s="144"/>
      <c r="Q1852" s="151"/>
      <c r="R1852" s="152">
        <v>0</v>
      </c>
      <c r="T1852" s="153">
        <f>IF(Cartilha_GLOBAL!R1852=0,0,IF(Cartilha_GLOBAL!R1852&gt;0,"c","b"))</f>
        <v>0</v>
      </c>
    </row>
    <row r="1853" ht="22.5" hidden="1" spans="1:20">
      <c r="A1853" s="158">
        <f>Cartilha_GLOBAL!A1853</f>
        <v>94966</v>
      </c>
      <c r="B1853" s="94" t="str">
        <f>Cartilha_GLOBAL!B1853</f>
        <v>SINAPI</v>
      </c>
      <c r="C1853" s="104" t="str">
        <f>Cartilha_GLOBAL!C1853</f>
        <v>CONCRETO FCK = 30MPA, TRAÇO 1:2,1:2,5 (EM MASSA SECA DE CIMENTO/ AREIA MÉDIA/ BRITA 1) - PREPARO MECÂNICO COM BETONEIRA 400 L. AF_05/2021</v>
      </c>
      <c r="D1853" s="94" t="str">
        <f>Cartilha_GLOBAL!D1853</f>
        <v>M3</v>
      </c>
      <c r="E1853" s="105">
        <f>Cartilha_GLOBAL!$E1853</f>
        <v>448.61</v>
      </c>
      <c r="F1853" s="182">
        <f>Cartilha_GLOBAL!$F1853</f>
        <v>550.62</v>
      </c>
      <c r="G1853" s="108"/>
      <c r="H1853" s="107">
        <f t="shared" si="113"/>
        <v>0</v>
      </c>
      <c r="I1853" s="143">
        <f t="shared" si="114"/>
        <v>0</v>
      </c>
      <c r="J1853" s="142"/>
      <c r="K1853" s="183"/>
      <c r="L1853" s="7" t="str">
        <f t="shared" si="115"/>
        <v/>
      </c>
      <c r="M1853" s="7" t="str">
        <f t="shared" si="116"/>
        <v/>
      </c>
      <c r="N1853" s="7" t="str">
        <f>Cartilha_GLOBAL!N1853</f>
        <v/>
      </c>
      <c r="O1853" s="144"/>
      <c r="Q1853" s="151"/>
      <c r="R1853" s="152">
        <v>0</v>
      </c>
      <c r="T1853" s="153">
        <f>IF(Cartilha_GLOBAL!R1853=0,0,IF(Cartilha_GLOBAL!R1853&gt;0,"c","b"))</f>
        <v>0</v>
      </c>
    </row>
    <row r="1854" ht="22.5" hidden="1" spans="1:20">
      <c r="A1854" s="158">
        <f>Cartilha_GLOBAL!A1854</f>
        <v>94967</v>
      </c>
      <c r="B1854" s="94" t="str">
        <f>Cartilha_GLOBAL!B1854</f>
        <v>SINAPI</v>
      </c>
      <c r="C1854" s="104" t="str">
        <f>Cartilha_GLOBAL!C1854</f>
        <v>CONCRETO FCK = 40MPA, TRAÇO 1:1,6:1,9 (EM MASSA SECA DE CIMENTO/ AREIA MÉDIA/ BRITA 1) - PREPARO MECÂNICO COM BETONEIRA 400 L. AF_05/2021</v>
      </c>
      <c r="D1854" s="94" t="str">
        <f>Cartilha_GLOBAL!D1854</f>
        <v>M3</v>
      </c>
      <c r="E1854" s="105">
        <f>Cartilha_GLOBAL!$E1854</f>
        <v>514.62</v>
      </c>
      <c r="F1854" s="182">
        <f>Cartilha_GLOBAL!$F1854</f>
        <v>631.64</v>
      </c>
      <c r="G1854" s="108"/>
      <c r="H1854" s="107">
        <f t="shared" si="113"/>
        <v>0</v>
      </c>
      <c r="I1854" s="143">
        <f t="shared" si="114"/>
        <v>0</v>
      </c>
      <c r="J1854" s="142"/>
      <c r="K1854" s="183"/>
      <c r="L1854" s="7" t="str">
        <f t="shared" si="115"/>
        <v/>
      </c>
      <c r="M1854" s="7" t="str">
        <f t="shared" si="116"/>
        <v/>
      </c>
      <c r="N1854" s="7" t="str">
        <f>Cartilha_GLOBAL!N1854</f>
        <v/>
      </c>
      <c r="O1854" s="144"/>
      <c r="Q1854" s="151"/>
      <c r="R1854" s="152">
        <v>0</v>
      </c>
      <c r="T1854" s="153">
        <f>IF(Cartilha_GLOBAL!R1854=0,0,IF(Cartilha_GLOBAL!R1854&gt;0,"c","b"))</f>
        <v>0</v>
      </c>
    </row>
    <row r="1855" ht="22.5" hidden="1" spans="1:20">
      <c r="A1855" s="158">
        <f>Cartilha_GLOBAL!A1855</f>
        <v>94969</v>
      </c>
      <c r="B1855" s="94" t="str">
        <f>Cartilha_GLOBAL!B1855</f>
        <v>SINAPI</v>
      </c>
      <c r="C1855" s="104" t="str">
        <f>Cartilha_GLOBAL!C1855</f>
        <v>CONCRETO FCK = 15MPA, TRAÇO 1:3,4:3,5 (EM MASSA SECA DE CIMENTO/ AREIA MÉDIA/ BRITA 1) - PREPARO MECÂNICO COM BETONEIRA 600 L. AF_05/2021</v>
      </c>
      <c r="D1855" s="94" t="str">
        <f>Cartilha_GLOBAL!D1855</f>
        <v>M3</v>
      </c>
      <c r="E1855" s="105">
        <f>Cartilha_GLOBAL!$E1855</f>
        <v>372.53</v>
      </c>
      <c r="F1855" s="182">
        <f>Cartilha_GLOBAL!$F1855</f>
        <v>457.24</v>
      </c>
      <c r="G1855" s="108"/>
      <c r="H1855" s="107">
        <f t="shared" si="113"/>
        <v>0</v>
      </c>
      <c r="I1855" s="143">
        <f t="shared" si="114"/>
        <v>0</v>
      </c>
      <c r="J1855" s="142"/>
      <c r="K1855" s="183"/>
      <c r="L1855" s="7" t="str">
        <f t="shared" si="115"/>
        <v/>
      </c>
      <c r="M1855" s="7" t="str">
        <f t="shared" si="116"/>
        <v/>
      </c>
      <c r="N1855" s="7" t="str">
        <f>Cartilha_GLOBAL!N1855</f>
        <v/>
      </c>
      <c r="O1855" s="144"/>
      <c r="Q1855" s="151"/>
      <c r="R1855" s="152">
        <v>0</v>
      </c>
      <c r="T1855" s="153">
        <f>IF(Cartilha_GLOBAL!R1855=0,0,IF(Cartilha_GLOBAL!R1855&gt;0,"c","b"))</f>
        <v>0</v>
      </c>
    </row>
    <row r="1856" ht="22.5" hidden="1" spans="1:20">
      <c r="A1856" s="158">
        <f>Cartilha_GLOBAL!A1856</f>
        <v>94970</v>
      </c>
      <c r="B1856" s="94" t="str">
        <f>Cartilha_GLOBAL!B1856</f>
        <v>SINAPI</v>
      </c>
      <c r="C1856" s="104" t="str">
        <f>Cartilha_GLOBAL!C1856</f>
        <v>CONCRETO FCK = 20MPA, TRAÇO 1:2,7:3 (EM MASSA SECA DE CIMENTO/ AREIA MÉDIA/ BRITA 1) - PREPARO MECÂNICO COM BETONEIRA 600 L. AF_05/2021</v>
      </c>
      <c r="D1856" s="94" t="str">
        <f>Cartilha_GLOBAL!D1856</f>
        <v>M3</v>
      </c>
      <c r="E1856" s="105">
        <f>Cartilha_GLOBAL!$E1856</f>
        <v>402.66</v>
      </c>
      <c r="F1856" s="182">
        <f>Cartilha_GLOBAL!$F1856</f>
        <v>494.22</v>
      </c>
      <c r="G1856" s="108"/>
      <c r="H1856" s="107">
        <f t="shared" si="113"/>
        <v>0</v>
      </c>
      <c r="I1856" s="143">
        <f t="shared" si="114"/>
        <v>0</v>
      </c>
      <c r="J1856" s="142"/>
      <c r="K1856" s="183"/>
      <c r="L1856" s="7" t="str">
        <f t="shared" si="115"/>
        <v/>
      </c>
      <c r="M1856" s="7" t="str">
        <f t="shared" si="116"/>
        <v/>
      </c>
      <c r="N1856" s="7" t="str">
        <f>Cartilha_GLOBAL!N1856</f>
        <v/>
      </c>
      <c r="O1856" s="144"/>
      <c r="Q1856" s="151"/>
      <c r="R1856" s="152">
        <v>0</v>
      </c>
      <c r="T1856" s="153">
        <f>IF(Cartilha_GLOBAL!R1856=0,0,IF(Cartilha_GLOBAL!R1856&gt;0,"c","b"))</f>
        <v>0</v>
      </c>
    </row>
    <row r="1857" ht="22.5" hidden="1" spans="1:20">
      <c r="A1857" s="158">
        <f>Cartilha_GLOBAL!A1857</f>
        <v>94971</v>
      </c>
      <c r="B1857" s="94" t="str">
        <f>Cartilha_GLOBAL!B1857</f>
        <v>SINAPI</v>
      </c>
      <c r="C1857" s="104" t="str">
        <f>Cartilha_GLOBAL!C1857</f>
        <v>CONCRETO FCK = 25MPA, TRAÇO 1:2,3:2,7 (EM MASSA SECA DE CIMENTO/ AREIA MÉDIA/ BRITA 1) - PREPARO MECÂNICO COM BETONEIRA 600 L. AF_05/2021</v>
      </c>
      <c r="D1857" s="94" t="str">
        <f>Cartilha_GLOBAL!D1857</f>
        <v>M3</v>
      </c>
      <c r="E1857" s="105">
        <f>Cartilha_GLOBAL!$E1857</f>
        <v>424.46</v>
      </c>
      <c r="F1857" s="182">
        <f>Cartilha_GLOBAL!$F1857</f>
        <v>520.98</v>
      </c>
      <c r="G1857" s="108"/>
      <c r="H1857" s="107">
        <f t="shared" si="113"/>
        <v>0</v>
      </c>
      <c r="I1857" s="143">
        <f t="shared" si="114"/>
        <v>0</v>
      </c>
      <c r="J1857" s="142"/>
      <c r="K1857" s="183"/>
      <c r="L1857" s="7" t="str">
        <f t="shared" si="115"/>
        <v/>
      </c>
      <c r="M1857" s="7" t="str">
        <f t="shared" si="116"/>
        <v/>
      </c>
      <c r="N1857" s="7" t="str">
        <f>Cartilha_GLOBAL!N1857</f>
        <v/>
      </c>
      <c r="O1857" s="144"/>
      <c r="Q1857" s="151"/>
      <c r="R1857" s="152">
        <v>0</v>
      </c>
      <c r="T1857" s="153">
        <f>IF(Cartilha_GLOBAL!R1857=0,0,IF(Cartilha_GLOBAL!R1857&gt;0,"c","b"))</f>
        <v>0</v>
      </c>
    </row>
    <row r="1858" ht="22.5" hidden="1" spans="1:20">
      <c r="A1858" s="158">
        <f>Cartilha_GLOBAL!A1858</f>
        <v>94972</v>
      </c>
      <c r="B1858" s="94" t="str">
        <f>Cartilha_GLOBAL!B1858</f>
        <v>SINAPI</v>
      </c>
      <c r="C1858" s="104" t="str">
        <f>Cartilha_GLOBAL!C1858</f>
        <v>CONCRETO FCK = 30MPA, TRAÇO 1:2,1:2,5 (EM MASSA SECA DE CIMENTO/ AREIA MÉDIA/ BRITA 1) - PREPARO MECÂNICO COM BETONEIRA 600 L. AF_05/2021</v>
      </c>
      <c r="D1858" s="94" t="str">
        <f>Cartilha_GLOBAL!D1858</f>
        <v>M3</v>
      </c>
      <c r="E1858" s="105">
        <f>Cartilha_GLOBAL!$E1858</f>
        <v>439.46</v>
      </c>
      <c r="F1858" s="182">
        <f>Cartilha_GLOBAL!$F1858</f>
        <v>539.39</v>
      </c>
      <c r="G1858" s="108"/>
      <c r="H1858" s="107">
        <f t="shared" si="113"/>
        <v>0</v>
      </c>
      <c r="I1858" s="143">
        <f t="shared" si="114"/>
        <v>0</v>
      </c>
      <c r="J1858" s="142"/>
      <c r="K1858" s="183"/>
      <c r="L1858" s="7" t="str">
        <f t="shared" si="115"/>
        <v/>
      </c>
      <c r="M1858" s="7" t="str">
        <f t="shared" si="116"/>
        <v/>
      </c>
      <c r="N1858" s="7" t="str">
        <f>Cartilha_GLOBAL!N1858</f>
        <v/>
      </c>
      <c r="O1858" s="144"/>
      <c r="Q1858" s="151"/>
      <c r="R1858" s="152">
        <v>0</v>
      </c>
      <c r="T1858" s="153">
        <f>IF(Cartilha_GLOBAL!R1858=0,0,IF(Cartilha_GLOBAL!R1858&gt;0,"c","b"))</f>
        <v>0</v>
      </c>
    </row>
    <row r="1859" ht="22.5" hidden="1" spans="1:20">
      <c r="A1859" s="158">
        <f>Cartilha_GLOBAL!A1859</f>
        <v>94973</v>
      </c>
      <c r="B1859" s="94" t="str">
        <f>Cartilha_GLOBAL!B1859</f>
        <v>SINAPI</v>
      </c>
      <c r="C1859" s="104" t="str">
        <f>Cartilha_GLOBAL!C1859</f>
        <v>CONCRETO FCK = 40MPA, TRAÇO 1:1,6:1,9 (EM MASSA SECA DE CIMENTO/ AREIA MÉDIA/ BRITA 1) - PREPARO MECÂNICO COM BETONEIRA 600 L. AF_05/2021</v>
      </c>
      <c r="D1859" s="94" t="str">
        <f>Cartilha_GLOBAL!D1859</f>
        <v>M3</v>
      </c>
      <c r="E1859" s="105">
        <f>Cartilha_GLOBAL!$E1859</f>
        <v>503.08</v>
      </c>
      <c r="F1859" s="182">
        <f>Cartilha_GLOBAL!$F1859</f>
        <v>617.48</v>
      </c>
      <c r="G1859" s="108"/>
      <c r="H1859" s="107">
        <f t="shared" si="113"/>
        <v>0</v>
      </c>
      <c r="I1859" s="143">
        <f t="shared" si="114"/>
        <v>0</v>
      </c>
      <c r="J1859" s="142"/>
      <c r="K1859" s="183"/>
      <c r="L1859" s="7" t="str">
        <f t="shared" si="115"/>
        <v/>
      </c>
      <c r="M1859" s="7" t="str">
        <f t="shared" si="116"/>
        <v/>
      </c>
      <c r="N1859" s="7" t="str">
        <f>Cartilha_GLOBAL!N1859</f>
        <v/>
      </c>
      <c r="O1859" s="144"/>
      <c r="Q1859" s="151"/>
      <c r="R1859" s="152">
        <v>0</v>
      </c>
      <c r="T1859" s="153">
        <f>IF(Cartilha_GLOBAL!R1859=0,0,IF(Cartilha_GLOBAL!R1859&gt;0,"c","b"))</f>
        <v>0</v>
      </c>
    </row>
    <row r="1860" ht="22.5" hidden="1" spans="1:20">
      <c r="A1860" s="158">
        <f>Cartilha_GLOBAL!A1860</f>
        <v>94975</v>
      </c>
      <c r="B1860" s="94" t="str">
        <f>Cartilha_GLOBAL!B1860</f>
        <v>SINAPI</v>
      </c>
      <c r="C1860" s="104" t="str">
        <f>Cartilha_GLOBAL!C1860</f>
        <v>CONCRETO FCK = 15MPA, TRAÇO 1:3,4:3,5 (EM MASSA SECA DE CIMENTO/ AREIA MÉDIA/ BRITA 1) - PREPARO MANUAL. AF_05/2021</v>
      </c>
      <c r="D1860" s="94" t="str">
        <f>Cartilha_GLOBAL!D1860</f>
        <v>M3</v>
      </c>
      <c r="E1860" s="105">
        <f>Cartilha_GLOBAL!$E1860</f>
        <v>446.25</v>
      </c>
      <c r="F1860" s="182">
        <f>Cartilha_GLOBAL!$F1860</f>
        <v>547.73</v>
      </c>
      <c r="G1860" s="108"/>
      <c r="H1860" s="107">
        <f t="shared" si="113"/>
        <v>0</v>
      </c>
      <c r="I1860" s="143">
        <f t="shared" si="114"/>
        <v>0</v>
      </c>
      <c r="J1860" s="142"/>
      <c r="K1860" s="138"/>
      <c r="L1860" s="7" t="str">
        <f t="shared" si="115"/>
        <v/>
      </c>
      <c r="M1860" s="7" t="str">
        <f t="shared" si="116"/>
        <v/>
      </c>
      <c r="N1860" s="7" t="str">
        <f>Cartilha_GLOBAL!N1860</f>
        <v/>
      </c>
      <c r="O1860" s="144"/>
      <c r="Q1860" s="151"/>
      <c r="R1860" s="152">
        <v>0</v>
      </c>
      <c r="T1860" s="153">
        <f>IF(Cartilha_GLOBAL!R1860=0,0,IF(Cartilha_GLOBAL!R1860&gt;0,"c","b"))</f>
        <v>0</v>
      </c>
    </row>
    <row r="1861" ht="12.75" hidden="1" spans="1:20">
      <c r="A1861" s="154" t="str">
        <f>Cartilha_GLOBAL!A1861</f>
        <v>4.3.4</v>
      </c>
      <c r="B1861" s="94">
        <f>Cartilha_GLOBAL!B1861</f>
        <v>0</v>
      </c>
      <c r="C1861" s="177" t="str">
        <f>Cartilha_GLOBAL!C1861</f>
        <v>ESTRUTURAL USINADO</v>
      </c>
      <c r="D1861" s="156">
        <f>Cartilha_GLOBAL!D1861</f>
        <v>0</v>
      </c>
      <c r="E1861" s="105">
        <f>Cartilha_GLOBAL!$E1861</f>
        <v>0</v>
      </c>
      <c r="F1861" s="182">
        <f>Cartilha_GLOBAL!$F1861</f>
        <v>0</v>
      </c>
      <c r="G1861" s="180"/>
      <c r="H1861" s="181">
        <f t="shared" si="113"/>
        <v>0</v>
      </c>
      <c r="I1861" s="186">
        <f t="shared" si="114"/>
        <v>0</v>
      </c>
      <c r="J1861" s="142"/>
      <c r="K1861" s="138" t="str">
        <f>IF(OR(SUM(I1863:I1905)&gt;0,SUM(I1863:I1905)&gt;0),"xx","")</f>
        <v/>
      </c>
      <c r="L1861" s="7" t="str">
        <f t="shared" si="115"/>
        <v/>
      </c>
      <c r="M1861" s="7" t="str">
        <f t="shared" si="116"/>
        <v/>
      </c>
      <c r="N1861" s="7" t="str">
        <f>Cartilha_GLOBAL!N1861</f>
        <v/>
      </c>
      <c r="O1861" s="144"/>
      <c r="Q1861" s="151"/>
      <c r="R1861" s="152">
        <v>0</v>
      </c>
      <c r="T1861" s="153">
        <f>IF(Cartilha_GLOBAL!R1861=0,0,IF(Cartilha_GLOBAL!R1861&gt;0,"c","b"))</f>
        <v>0</v>
      </c>
    </row>
    <row r="1862" ht="12.75" hidden="1" spans="1:20">
      <c r="A1862" s="154" t="str">
        <f>Cartilha_GLOBAL!A1862</f>
        <v>4.3.4.1</v>
      </c>
      <c r="B1862" s="94">
        <f>Cartilha_GLOBAL!B1862</f>
        <v>0</v>
      </c>
      <c r="C1862" s="155" t="str">
        <f>Cartilha_GLOBAL!C1862</f>
        <v>CONCRETAGENS</v>
      </c>
      <c r="D1862" s="156">
        <f>Cartilha_GLOBAL!D1862</f>
        <v>0</v>
      </c>
      <c r="E1862" s="105">
        <f>Cartilha_GLOBAL!$E1862</f>
        <v>0</v>
      </c>
      <c r="F1862" s="182">
        <f>Cartilha_GLOBAL!$F1862</f>
        <v>0</v>
      </c>
      <c r="G1862" s="97"/>
      <c r="H1862" s="98">
        <f t="shared" si="113"/>
        <v>0</v>
      </c>
      <c r="I1862" s="141">
        <f t="shared" si="114"/>
        <v>0</v>
      </c>
      <c r="J1862" s="142"/>
      <c r="K1862" s="138" t="str">
        <f>IF(OR(SUM(I1863:I1904)&gt;0,SUM(I1863:I1904)&gt;0),"xx","")</f>
        <v/>
      </c>
      <c r="L1862" s="7" t="str">
        <f t="shared" si="115"/>
        <v/>
      </c>
      <c r="M1862" s="7" t="str">
        <f t="shared" si="116"/>
        <v/>
      </c>
      <c r="N1862" s="7" t="str">
        <f>Cartilha_GLOBAL!N1862</f>
        <v/>
      </c>
      <c r="O1862" s="144"/>
      <c r="Q1862" s="151"/>
      <c r="R1862" s="152">
        <v>0</v>
      </c>
      <c r="T1862" s="153">
        <f>IF(Cartilha_GLOBAL!R1862=0,0,IF(Cartilha_GLOBAL!R1862&gt;0,"c","b"))</f>
        <v>0</v>
      </c>
    </row>
    <row r="1863" ht="22.5" hidden="1" spans="1:20">
      <c r="A1863" s="158">
        <f>Cartilha_GLOBAL!A1863</f>
        <v>103669</v>
      </c>
      <c r="B1863" s="94" t="str">
        <f>Cartilha_GLOBAL!B1863</f>
        <v>SINAPI</v>
      </c>
      <c r="C1863" s="104" t="str">
        <f>Cartilha_GLOBAL!C1863</f>
        <v>CONCRETAGEM DE PILARES, FCK = 25 MPA,  COM USO DE BALDES - LANÇAMENTO, ADENSAMENTO E ACABAMENTO. AF_02/2022</v>
      </c>
      <c r="D1863" s="94" t="str">
        <f>Cartilha_GLOBAL!D1863</f>
        <v>M3</v>
      </c>
      <c r="E1863" s="105">
        <f>Cartilha_GLOBAL!$E1863</f>
        <v>880.75</v>
      </c>
      <c r="F1863" s="182">
        <f>Cartilha_GLOBAL!$F1863</f>
        <v>1081.03</v>
      </c>
      <c r="G1863" s="108"/>
      <c r="H1863" s="107">
        <f t="shared" si="113"/>
        <v>0</v>
      </c>
      <c r="I1863" s="143">
        <f t="shared" si="114"/>
        <v>0</v>
      </c>
      <c r="J1863" s="142"/>
      <c r="K1863" s="183"/>
      <c r="L1863" s="7" t="str">
        <f t="shared" si="115"/>
        <v/>
      </c>
      <c r="M1863" s="7" t="str">
        <f t="shared" si="116"/>
        <v/>
      </c>
      <c r="N1863" s="7" t="str">
        <f>Cartilha_GLOBAL!N1863</f>
        <v/>
      </c>
      <c r="O1863" s="144"/>
      <c r="Q1863" s="151"/>
      <c r="R1863" s="152">
        <v>0</v>
      </c>
      <c r="T1863" s="153">
        <f>IF(Cartilha_GLOBAL!R1863=0,0,IF(Cartilha_GLOBAL!R1863&gt;0,"c","b"))</f>
        <v>0</v>
      </c>
    </row>
    <row r="1864" ht="22.5" hidden="1" spans="1:20">
      <c r="A1864" s="158">
        <f>Cartilha_GLOBAL!A1864</f>
        <v>103670</v>
      </c>
      <c r="B1864" s="94" t="str">
        <f>Cartilha_GLOBAL!B1864</f>
        <v>SINAPI</v>
      </c>
      <c r="C1864" s="104" t="str">
        <f>Cartilha_GLOBAL!C1864</f>
        <v>LANÇAMENTO COM USO DE BALDES, ADENSAMENTO E ACABAMENTO DE CONCRETO EM ESTRUTURAS. AF_02/2022</v>
      </c>
      <c r="D1864" s="94" t="str">
        <f>Cartilha_GLOBAL!D1864</f>
        <v>M3</v>
      </c>
      <c r="E1864" s="105">
        <f>Cartilha_GLOBAL!$E1864</f>
        <v>346.27</v>
      </c>
      <c r="F1864" s="182">
        <f>Cartilha_GLOBAL!$F1864</f>
        <v>425.01</v>
      </c>
      <c r="G1864" s="108"/>
      <c r="H1864" s="107">
        <f t="shared" si="113"/>
        <v>0</v>
      </c>
      <c r="I1864" s="143">
        <f t="shared" si="114"/>
        <v>0</v>
      </c>
      <c r="J1864" s="142"/>
      <c r="K1864" s="183"/>
      <c r="L1864" s="7" t="str">
        <f t="shared" si="115"/>
        <v/>
      </c>
      <c r="M1864" s="7" t="str">
        <f t="shared" si="116"/>
        <v/>
      </c>
      <c r="N1864" s="7" t="str">
        <f>Cartilha_GLOBAL!N1864</f>
        <v/>
      </c>
      <c r="O1864" s="144"/>
      <c r="Q1864" s="151"/>
      <c r="R1864" s="152">
        <v>0</v>
      </c>
      <c r="T1864" s="153">
        <f>IF(Cartilha_GLOBAL!R1864=0,0,IF(Cartilha_GLOBAL!R1864&gt;0,"c","b"))</f>
        <v>0</v>
      </c>
    </row>
    <row r="1865" ht="22.5" hidden="1" spans="1:20">
      <c r="A1865" s="158">
        <f>Cartilha_GLOBAL!A1865</f>
        <v>103671</v>
      </c>
      <c r="B1865" s="94" t="str">
        <f>Cartilha_GLOBAL!B1865</f>
        <v>SINAPI</v>
      </c>
      <c r="C1865" s="104" t="str">
        <f>Cartilha_GLOBAL!C1865</f>
        <v>CONCRETAGEM DE PILARES, FCK = 25 MPA, COM USO DE GRUA - LANÇAMENTO, ADENSAMENTO E ACABAMENTO. AF_02/2022</v>
      </c>
      <c r="D1865" s="94" t="str">
        <f>Cartilha_GLOBAL!D1865</f>
        <v>M3</v>
      </c>
      <c r="E1865" s="105">
        <f>Cartilha_GLOBAL!$E1865</f>
        <v>590.62</v>
      </c>
      <c r="F1865" s="182">
        <f>Cartilha_GLOBAL!$F1865</f>
        <v>724.93</v>
      </c>
      <c r="G1865" s="108"/>
      <c r="H1865" s="107">
        <f t="shared" si="113"/>
        <v>0</v>
      </c>
      <c r="I1865" s="143">
        <f t="shared" si="114"/>
        <v>0</v>
      </c>
      <c r="J1865" s="142"/>
      <c r="K1865" s="183"/>
      <c r="L1865" s="7" t="str">
        <f t="shared" si="115"/>
        <v/>
      </c>
      <c r="M1865" s="7" t="str">
        <f t="shared" si="116"/>
        <v/>
      </c>
      <c r="N1865" s="7" t="str">
        <f>Cartilha_GLOBAL!N1865</f>
        <v/>
      </c>
      <c r="O1865" s="144"/>
      <c r="Q1865" s="151"/>
      <c r="R1865" s="152">
        <v>0</v>
      </c>
      <c r="T1865" s="153">
        <f>IF(Cartilha_GLOBAL!R1865=0,0,IF(Cartilha_GLOBAL!R1865&gt;0,"c","b"))</f>
        <v>0</v>
      </c>
    </row>
    <row r="1866" ht="22.5" hidden="1" spans="1:20">
      <c r="A1866" s="158">
        <f>Cartilha_GLOBAL!A1866</f>
        <v>103672</v>
      </c>
      <c r="B1866" s="94" t="str">
        <f>Cartilha_GLOBAL!B1866</f>
        <v>SINAPI</v>
      </c>
      <c r="C1866" s="104" t="str">
        <f>Cartilha_GLOBAL!C1866</f>
        <v>CONCRETAGEM DE PILARES, FCK = 25 MPA, COM USO DE BOMBA - LANÇAMENTO, ADENSAMENTO E ACABAMENTO. AF_02/2022</v>
      </c>
      <c r="D1866" s="94" t="str">
        <f>Cartilha_GLOBAL!D1866</f>
        <v>M3</v>
      </c>
      <c r="E1866" s="105">
        <f>Cartilha_GLOBAL!$E1866</f>
        <v>552.14</v>
      </c>
      <c r="F1866" s="182">
        <f>Cartilha_GLOBAL!$F1866</f>
        <v>677.7</v>
      </c>
      <c r="G1866" s="108"/>
      <c r="H1866" s="107">
        <f t="shared" si="113"/>
        <v>0</v>
      </c>
      <c r="I1866" s="143">
        <f t="shared" si="114"/>
        <v>0</v>
      </c>
      <c r="J1866" s="142"/>
      <c r="K1866" s="183"/>
      <c r="L1866" s="7" t="str">
        <f t="shared" si="115"/>
        <v/>
      </c>
      <c r="M1866" s="7" t="str">
        <f t="shared" si="116"/>
        <v/>
      </c>
      <c r="N1866" s="7" t="str">
        <f>Cartilha_GLOBAL!N1866</f>
        <v/>
      </c>
      <c r="O1866" s="144"/>
      <c r="Q1866" s="151"/>
      <c r="R1866" s="152">
        <v>0</v>
      </c>
      <c r="T1866" s="153">
        <f>IF(Cartilha_GLOBAL!R1866=0,0,IF(Cartilha_GLOBAL!R1866&gt;0,"c","b"))</f>
        <v>0</v>
      </c>
    </row>
    <row r="1867" ht="22.5" hidden="1" spans="1:20">
      <c r="A1867" s="158">
        <f>Cartilha_GLOBAL!A1867</f>
        <v>103673</v>
      </c>
      <c r="B1867" s="94" t="str">
        <f>Cartilha_GLOBAL!B1867</f>
        <v>SINAPI</v>
      </c>
      <c r="C1867" s="104" t="str">
        <f>Cartilha_GLOBAL!C1867</f>
        <v>LANÇAMENTO COM USO DE BOMBA, ADENSAMENTO E ACABAMENTO DE CONCRETO EM ESTRUTURAS. AF_02/2022</v>
      </c>
      <c r="D1867" s="94" t="str">
        <f>Cartilha_GLOBAL!D1867</f>
        <v>M3</v>
      </c>
      <c r="E1867" s="105">
        <f>Cartilha_GLOBAL!$E1867</f>
        <v>48.43</v>
      </c>
      <c r="F1867" s="182">
        <f>Cartilha_GLOBAL!$F1867</f>
        <v>59.44</v>
      </c>
      <c r="G1867" s="108"/>
      <c r="H1867" s="107">
        <f t="shared" si="113"/>
        <v>0</v>
      </c>
      <c r="I1867" s="143">
        <f t="shared" si="114"/>
        <v>0</v>
      </c>
      <c r="J1867" s="142"/>
      <c r="K1867" s="183"/>
      <c r="L1867" s="7" t="str">
        <f t="shared" si="115"/>
        <v/>
      </c>
      <c r="M1867" s="7" t="str">
        <f t="shared" si="116"/>
        <v/>
      </c>
      <c r="N1867" s="7" t="str">
        <f>Cartilha_GLOBAL!N1867</f>
        <v/>
      </c>
      <c r="O1867" s="144"/>
      <c r="Q1867" s="151"/>
      <c r="R1867" s="152">
        <v>0</v>
      </c>
      <c r="T1867" s="153">
        <f>IF(Cartilha_GLOBAL!R1867=0,0,IF(Cartilha_GLOBAL!R1867&gt;0,"c","b"))</f>
        <v>0</v>
      </c>
    </row>
    <row r="1868" ht="22.5" hidden="1" spans="1:20">
      <c r="A1868" s="158">
        <f>Cartilha_GLOBAL!A1868</f>
        <v>103674</v>
      </c>
      <c r="B1868" s="94" t="str">
        <f>Cartilha_GLOBAL!B1868</f>
        <v>SINAPI</v>
      </c>
      <c r="C1868" s="104" t="str">
        <f>Cartilha_GLOBAL!C1868</f>
        <v>CONCRETAGEM DE VIGAS E LAJES, FCK=25 MPA, PARA LAJES PREMOLDADAS COM USO DE BOMBA - LANÇAMENTO, ADENSAMENTO E ACABAMENTO. AF_02/2022</v>
      </c>
      <c r="D1868" s="94" t="str">
        <f>Cartilha_GLOBAL!D1868</f>
        <v>M3</v>
      </c>
      <c r="E1868" s="105">
        <f>Cartilha_GLOBAL!$E1868</f>
        <v>576.34</v>
      </c>
      <c r="F1868" s="182">
        <f>Cartilha_GLOBAL!$F1868</f>
        <v>707.4</v>
      </c>
      <c r="G1868" s="108"/>
      <c r="H1868" s="107">
        <f t="shared" si="113"/>
        <v>0</v>
      </c>
      <c r="I1868" s="143">
        <f t="shared" si="114"/>
        <v>0</v>
      </c>
      <c r="J1868" s="142"/>
      <c r="K1868" s="183"/>
      <c r="L1868" s="7" t="str">
        <f t="shared" si="115"/>
        <v/>
      </c>
      <c r="M1868" s="7" t="str">
        <f t="shared" si="116"/>
        <v/>
      </c>
      <c r="N1868" s="7" t="str">
        <f>Cartilha_GLOBAL!N1868</f>
        <v/>
      </c>
      <c r="O1868" s="144"/>
      <c r="Q1868" s="151"/>
      <c r="R1868" s="152">
        <v>0</v>
      </c>
      <c r="T1868" s="153">
        <f>IF(Cartilha_GLOBAL!R1868=0,0,IF(Cartilha_GLOBAL!R1868&gt;0,"c","b"))</f>
        <v>0</v>
      </c>
    </row>
    <row r="1869" ht="22.5" hidden="1" spans="1:20">
      <c r="A1869" s="158">
        <f>Cartilha_GLOBAL!A1869</f>
        <v>103675</v>
      </c>
      <c r="B1869" s="94" t="str">
        <f>Cartilha_GLOBAL!B1869</f>
        <v>SINAPI</v>
      </c>
      <c r="C1869" s="104" t="str">
        <f>Cartilha_GLOBAL!C1869</f>
        <v>CONCRETAGEM DE VIGAS E LAJES, FCK=25 MPA, PARA LAJES MACIÇAS OU NERVURADAS COM USO DE BOMBA - LANÇAMENTO, ADENSAMENTO E ACABAMENTO. AF_02/2022</v>
      </c>
      <c r="D1869" s="94" t="str">
        <f>Cartilha_GLOBAL!D1869</f>
        <v>M3</v>
      </c>
      <c r="E1869" s="105">
        <f>Cartilha_GLOBAL!$E1869</f>
        <v>553.17</v>
      </c>
      <c r="F1869" s="182">
        <f>Cartilha_GLOBAL!$F1869</f>
        <v>678.96</v>
      </c>
      <c r="G1869" s="108"/>
      <c r="H1869" s="107">
        <f t="shared" si="113"/>
        <v>0</v>
      </c>
      <c r="I1869" s="143">
        <f t="shared" si="114"/>
        <v>0</v>
      </c>
      <c r="J1869" s="142"/>
      <c r="K1869" s="183"/>
      <c r="L1869" s="7" t="str">
        <f t="shared" si="115"/>
        <v/>
      </c>
      <c r="M1869" s="7" t="str">
        <f t="shared" si="116"/>
        <v/>
      </c>
      <c r="N1869" s="7" t="str">
        <f>Cartilha_GLOBAL!N1869</f>
        <v/>
      </c>
      <c r="O1869" s="144"/>
      <c r="Q1869" s="151"/>
      <c r="R1869" s="152">
        <v>0</v>
      </c>
      <c r="T1869" s="153">
        <f>IF(Cartilha_GLOBAL!R1869=0,0,IF(Cartilha_GLOBAL!R1869&gt;0,"c","b"))</f>
        <v>0</v>
      </c>
    </row>
    <row r="1870" ht="33.75" hidden="1" spans="1:20">
      <c r="A1870" s="158">
        <f>Cartilha_GLOBAL!A1870</f>
        <v>103676</v>
      </c>
      <c r="B1870" s="94" t="str">
        <f>Cartilha_GLOBAL!B1870</f>
        <v>SINAPI</v>
      </c>
      <c r="C1870" s="104" t="str">
        <f>Cartilha_GLOBAL!C1870</f>
        <v>CONCRETAGEM DE VIGAS E LAJES, FCK=25 MPA, PARA LAJES PREMOLDADAS COM JERICAS EM ELEVADOR DE CABO EM EDIFICAÇÃO DE MULTIPAVIMENTOS ATÉ 16 ANDARES - LANÇAMENTO, ADENSAMENTO E ACABAMENTO. AF_02/2022</v>
      </c>
      <c r="D1870" s="94" t="str">
        <f>Cartilha_GLOBAL!D1870</f>
        <v>M3</v>
      </c>
      <c r="E1870" s="105">
        <f>Cartilha_GLOBAL!$E1870</f>
        <v>945.63</v>
      </c>
      <c r="F1870" s="182">
        <f>Cartilha_GLOBAL!$F1870</f>
        <v>1160.67</v>
      </c>
      <c r="G1870" s="108"/>
      <c r="H1870" s="107">
        <f t="shared" si="113"/>
        <v>0</v>
      </c>
      <c r="I1870" s="143">
        <f t="shared" si="114"/>
        <v>0</v>
      </c>
      <c r="J1870" s="142"/>
      <c r="K1870" s="183"/>
      <c r="L1870" s="7" t="str">
        <f t="shared" si="115"/>
        <v/>
      </c>
      <c r="M1870" s="7" t="str">
        <f t="shared" si="116"/>
        <v/>
      </c>
      <c r="N1870" s="7" t="str">
        <f>Cartilha_GLOBAL!N1870</f>
        <v/>
      </c>
      <c r="O1870" s="144"/>
      <c r="Q1870" s="151"/>
      <c r="R1870" s="152">
        <v>0</v>
      </c>
      <c r="T1870" s="153">
        <f>IF(Cartilha_GLOBAL!R1870=0,0,IF(Cartilha_GLOBAL!R1870&gt;0,"c","b"))</f>
        <v>0</v>
      </c>
    </row>
    <row r="1871" ht="33.75" hidden="1" spans="1:20">
      <c r="A1871" s="158">
        <f>Cartilha_GLOBAL!A1871</f>
        <v>103677</v>
      </c>
      <c r="B1871" s="94" t="str">
        <f>Cartilha_GLOBAL!B1871</f>
        <v>SINAPI</v>
      </c>
      <c r="C1871" s="104" t="str">
        <f>Cartilha_GLOBAL!C1871</f>
        <v>CONCRETAGEM DE VIGAS E LAJES, FCK=25 MPA, PARA LAJES MACIÇAS OU NERVURADAS COM JERICAS EM ELEVADOR DE CABO EM EDIFICAÇÃO DE MULTIPAVIMENTOS ATÉ 16 ANDARES  - LANÇAMENTO, ADENSAMENTO E ACABAMENTO. AF_02/2022</v>
      </c>
      <c r="D1871" s="94" t="str">
        <f>Cartilha_GLOBAL!D1871</f>
        <v>M3</v>
      </c>
      <c r="E1871" s="105">
        <f>Cartilha_GLOBAL!$E1871</f>
        <v>747.6</v>
      </c>
      <c r="F1871" s="182">
        <f>Cartilha_GLOBAL!$F1871</f>
        <v>917.6</v>
      </c>
      <c r="G1871" s="108"/>
      <c r="H1871" s="107">
        <f t="shared" si="113"/>
        <v>0</v>
      </c>
      <c r="I1871" s="143">
        <f t="shared" si="114"/>
        <v>0</v>
      </c>
      <c r="J1871" s="142"/>
      <c r="K1871" s="183"/>
      <c r="L1871" s="7" t="str">
        <f t="shared" si="115"/>
        <v/>
      </c>
      <c r="M1871" s="7" t="str">
        <f t="shared" si="116"/>
        <v/>
      </c>
      <c r="N1871" s="7" t="str">
        <f>Cartilha_GLOBAL!N1871</f>
        <v/>
      </c>
      <c r="O1871" s="144"/>
      <c r="Q1871" s="151"/>
      <c r="R1871" s="152">
        <v>0</v>
      </c>
      <c r="T1871" s="153">
        <f>IF(Cartilha_GLOBAL!R1871=0,0,IF(Cartilha_GLOBAL!R1871&gt;0,"c","b"))</f>
        <v>0</v>
      </c>
    </row>
    <row r="1872" ht="33.75" hidden="1" spans="1:20">
      <c r="A1872" s="158">
        <f>Cartilha_GLOBAL!A1872</f>
        <v>103678</v>
      </c>
      <c r="B1872" s="94" t="str">
        <f>Cartilha_GLOBAL!B1872</f>
        <v>SINAPI</v>
      </c>
      <c r="C1872" s="104" t="str">
        <f>Cartilha_GLOBAL!C1872</f>
        <v>CONCRETAGEM DE VIGAS E LAJES, FCK=25 MPA, PARA LAJES PREMOLDADAS COM JERICAS EM CREMALHEIRA EM EDIFICAÇÃO DE MULTIPAVIMENTOS ATÉ 16 ANDARES  - LANÇAMENTO, ADENSAMENTO E ACABAMENTO. AF_02/2022</v>
      </c>
      <c r="D1872" s="94" t="str">
        <f>Cartilha_GLOBAL!D1872</f>
        <v>M3</v>
      </c>
      <c r="E1872" s="105">
        <f>Cartilha_GLOBAL!$E1872</f>
        <v>834.49</v>
      </c>
      <c r="F1872" s="182">
        <f>Cartilha_GLOBAL!$F1872</f>
        <v>1024.25</v>
      </c>
      <c r="G1872" s="108"/>
      <c r="H1872" s="107">
        <f t="shared" si="113"/>
        <v>0</v>
      </c>
      <c r="I1872" s="143">
        <f t="shared" si="114"/>
        <v>0</v>
      </c>
      <c r="J1872" s="142"/>
      <c r="K1872" s="183"/>
      <c r="L1872" s="7" t="str">
        <f t="shared" si="115"/>
        <v/>
      </c>
      <c r="M1872" s="7" t="str">
        <f t="shared" si="116"/>
        <v/>
      </c>
      <c r="N1872" s="7" t="str">
        <f>Cartilha_GLOBAL!N1872</f>
        <v/>
      </c>
      <c r="O1872" s="144"/>
      <c r="Q1872" s="151"/>
      <c r="R1872" s="152">
        <v>0</v>
      </c>
      <c r="T1872" s="153">
        <f>IF(Cartilha_GLOBAL!R1872=0,0,IF(Cartilha_GLOBAL!R1872&gt;0,"c","b"))</f>
        <v>0</v>
      </c>
    </row>
    <row r="1873" ht="33.75" hidden="1" spans="1:20">
      <c r="A1873" s="158">
        <f>Cartilha_GLOBAL!A1873</f>
        <v>103679</v>
      </c>
      <c r="B1873" s="94" t="str">
        <f>Cartilha_GLOBAL!B1873</f>
        <v>SINAPI</v>
      </c>
      <c r="C1873" s="104" t="str">
        <f>Cartilha_GLOBAL!C1873</f>
        <v>CONCRETAGEM DE VIGAS E LAJES, FCK=25 MPA, PARA LAJES MACIÇAS OU NERVURADAS COM JERICAS EM CREMALHEIRA EM EDIFICAÇÃO DE MULTIPAVIMENTOS ATÉ 16 ANDARES - LANÇAMENTO, ADENSAMENTO E ACABAMENTO. AF_02/2022</v>
      </c>
      <c r="D1873" s="94" t="str">
        <f>Cartilha_GLOBAL!D1873</f>
        <v>M3</v>
      </c>
      <c r="E1873" s="105">
        <f>Cartilha_GLOBAL!$E1873</f>
        <v>698.23</v>
      </c>
      <c r="F1873" s="182">
        <f>Cartilha_GLOBAL!$F1873</f>
        <v>857.01</v>
      </c>
      <c r="G1873" s="108"/>
      <c r="H1873" s="107">
        <f t="shared" si="113"/>
        <v>0</v>
      </c>
      <c r="I1873" s="143">
        <f t="shared" si="114"/>
        <v>0</v>
      </c>
      <c r="J1873" s="142"/>
      <c r="K1873" s="183"/>
      <c r="L1873" s="7" t="str">
        <f t="shared" si="115"/>
        <v/>
      </c>
      <c r="M1873" s="7" t="str">
        <f t="shared" si="116"/>
        <v/>
      </c>
      <c r="N1873" s="7" t="str">
        <f>Cartilha_GLOBAL!N1873</f>
        <v/>
      </c>
      <c r="O1873" s="144"/>
      <c r="Q1873" s="151"/>
      <c r="R1873" s="152">
        <v>0</v>
      </c>
      <c r="T1873" s="153">
        <f>IF(Cartilha_GLOBAL!R1873=0,0,IF(Cartilha_GLOBAL!R1873&gt;0,"c","b"))</f>
        <v>0</v>
      </c>
    </row>
    <row r="1874" ht="33.75" hidden="1" spans="1:20">
      <c r="A1874" s="158">
        <f>Cartilha_GLOBAL!A1874</f>
        <v>103680</v>
      </c>
      <c r="B1874" s="94" t="str">
        <f>Cartilha_GLOBAL!B1874</f>
        <v>SINAPI</v>
      </c>
      <c r="C1874" s="104" t="str">
        <f>Cartilha_GLOBAL!C1874</f>
        <v>CONCRETAGEM DE VIGAS E LAJES, FCK=25 MPA, PARA LAJES PREMOLDADAS COM GRUA DE CAÇAMBA DE 350 L EM EDIFICAÇÃO DE MULTIPAVIMENTOS ATÉ 16 ANDARES - LANÇAMENTO, ADENSAMENTO E ACABAMENTO. AF_02/2022</v>
      </c>
      <c r="D1874" s="94" t="str">
        <f>Cartilha_GLOBAL!D1874</f>
        <v>M3</v>
      </c>
      <c r="E1874" s="105">
        <f>Cartilha_GLOBAL!$E1874</f>
        <v>755.51</v>
      </c>
      <c r="F1874" s="182">
        <f>Cartilha_GLOBAL!$F1874</f>
        <v>927.31</v>
      </c>
      <c r="G1874" s="108"/>
      <c r="H1874" s="107">
        <f t="shared" si="113"/>
        <v>0</v>
      </c>
      <c r="I1874" s="143">
        <f t="shared" si="114"/>
        <v>0</v>
      </c>
      <c r="J1874" s="142"/>
      <c r="K1874" s="183"/>
      <c r="L1874" s="7" t="str">
        <f t="shared" si="115"/>
        <v/>
      </c>
      <c r="M1874" s="7" t="str">
        <f t="shared" si="116"/>
        <v/>
      </c>
      <c r="N1874" s="7" t="str">
        <f>Cartilha_GLOBAL!N1874</f>
        <v/>
      </c>
      <c r="O1874" s="144"/>
      <c r="Q1874" s="151"/>
      <c r="R1874" s="152">
        <v>0</v>
      </c>
      <c r="T1874" s="153">
        <f>IF(Cartilha_GLOBAL!R1874=0,0,IF(Cartilha_GLOBAL!R1874&gt;0,"c","b"))</f>
        <v>0</v>
      </c>
    </row>
    <row r="1875" ht="33.75" hidden="1" spans="1:20">
      <c r="A1875" s="158">
        <f>Cartilha_GLOBAL!A1875</f>
        <v>103681</v>
      </c>
      <c r="B1875" s="94" t="str">
        <f>Cartilha_GLOBAL!B1875</f>
        <v>SINAPI</v>
      </c>
      <c r="C1875" s="104" t="str">
        <f>Cartilha_GLOBAL!C1875</f>
        <v>CONCRETAGEM DE VIGAS E LAJES, FCK=25 MPA, PARA LAJES MACIÇAS OU NERVURADAS COM GRUA DE CAÇAMBA DE 500 L EM EDIFICAÇÃO DE MULTIPAVIMENTOS ATÉ 16 ANDARES - LANÇAMENTO, ADENSAMENTO E ACABAMENTO. AF_02/2022</v>
      </c>
      <c r="D1875" s="94" t="str">
        <f>Cartilha_GLOBAL!D1875</f>
        <v>M3</v>
      </c>
      <c r="E1875" s="105">
        <f>Cartilha_GLOBAL!$E1875</f>
        <v>621.49</v>
      </c>
      <c r="F1875" s="182">
        <f>Cartilha_GLOBAL!$F1875</f>
        <v>762.82</v>
      </c>
      <c r="G1875" s="108"/>
      <c r="H1875" s="107">
        <f t="shared" si="113"/>
        <v>0</v>
      </c>
      <c r="I1875" s="143">
        <f t="shared" si="114"/>
        <v>0</v>
      </c>
      <c r="J1875" s="142"/>
      <c r="K1875" s="183"/>
      <c r="L1875" s="7" t="str">
        <f t="shared" si="115"/>
        <v/>
      </c>
      <c r="M1875" s="7" t="str">
        <f t="shared" si="116"/>
        <v/>
      </c>
      <c r="N1875" s="7" t="str">
        <f>Cartilha_GLOBAL!N1875</f>
        <v/>
      </c>
      <c r="O1875" s="144"/>
      <c r="Q1875" s="151"/>
      <c r="R1875" s="152">
        <v>0</v>
      </c>
      <c r="T1875" s="153">
        <f>IF(Cartilha_GLOBAL!R1875=0,0,IF(Cartilha_GLOBAL!R1875&gt;0,"c","b"))</f>
        <v>0</v>
      </c>
    </row>
    <row r="1876" ht="22.5" hidden="1" spans="1:20">
      <c r="A1876" s="158">
        <f>Cartilha_GLOBAL!A1876</f>
        <v>103682</v>
      </c>
      <c r="B1876" s="94" t="str">
        <f>Cartilha_GLOBAL!B1876</f>
        <v>SINAPI</v>
      </c>
      <c r="C1876" s="104" t="str">
        <f>Cartilha_GLOBAL!C1876</f>
        <v>CONCRETAGEM DE VIGAS E LAJES, FCK=25 MPA, PARA QUALQUER TIPO DE LAJE COM BALDES EM EDIFICAÇÃO TÉRREA - LANÇAMENTO, ADENSAMENTO E ACABAMENTO. AF_02/2022</v>
      </c>
      <c r="D1876" s="94" t="str">
        <f>Cartilha_GLOBAL!D1876</f>
        <v>M3</v>
      </c>
      <c r="E1876" s="105">
        <f>Cartilha_GLOBAL!$E1876</f>
        <v>901.35</v>
      </c>
      <c r="F1876" s="182">
        <f>Cartilha_GLOBAL!$F1876</f>
        <v>1106.32</v>
      </c>
      <c r="G1876" s="108"/>
      <c r="H1876" s="107">
        <f t="shared" si="113"/>
        <v>0</v>
      </c>
      <c r="I1876" s="143">
        <f t="shared" si="114"/>
        <v>0</v>
      </c>
      <c r="J1876" s="142"/>
      <c r="K1876" s="183"/>
      <c r="L1876" s="7" t="str">
        <f t="shared" si="115"/>
        <v/>
      </c>
      <c r="M1876" s="7" t="str">
        <f t="shared" si="116"/>
        <v/>
      </c>
      <c r="N1876" s="7" t="str">
        <f>Cartilha_GLOBAL!N1876</f>
        <v/>
      </c>
      <c r="O1876" s="144"/>
      <c r="Q1876" s="151"/>
      <c r="R1876" s="152">
        <v>0</v>
      </c>
      <c r="T1876" s="153">
        <f>IF(Cartilha_GLOBAL!R1876=0,0,IF(Cartilha_GLOBAL!R1876&gt;0,"c","b"))</f>
        <v>0</v>
      </c>
    </row>
    <row r="1877" ht="33.75" hidden="1" spans="1:20">
      <c r="A1877" s="158">
        <f>Cartilha_GLOBAL!A1877</f>
        <v>103683</v>
      </c>
      <c r="B1877" s="94" t="str">
        <f>Cartilha_GLOBAL!B1877</f>
        <v>SINAPI</v>
      </c>
      <c r="C1877" s="104" t="str">
        <f>Cartilha_GLOBAL!C1877</f>
        <v>CONCRETAGEM DE VIGAS E LAJES, FCK=25 MPA, PARA QUALQUER TIPO DE LAJE COM BALDES EM EDIFICAÇÃO DE MULTIPAVIMENTOS ATÉ 04 ANDARES - LANÇAMENTO, ADENSAMENTO E ACABAMENTO. AF_02/2022</v>
      </c>
      <c r="D1877" s="94" t="str">
        <f>Cartilha_GLOBAL!D1877</f>
        <v>M3</v>
      </c>
      <c r="E1877" s="105">
        <f>Cartilha_GLOBAL!$E1877</f>
        <v>1237.24</v>
      </c>
      <c r="F1877" s="182">
        <f>Cartilha_GLOBAL!$F1877</f>
        <v>1518.59</v>
      </c>
      <c r="G1877" s="108"/>
      <c r="H1877" s="107">
        <f t="shared" si="113"/>
        <v>0</v>
      </c>
      <c r="I1877" s="143">
        <f t="shared" si="114"/>
        <v>0</v>
      </c>
      <c r="J1877" s="142"/>
      <c r="K1877" s="183"/>
      <c r="L1877" s="7" t="str">
        <f t="shared" si="115"/>
        <v/>
      </c>
      <c r="M1877" s="7" t="str">
        <f t="shared" si="116"/>
        <v/>
      </c>
      <c r="N1877" s="7" t="str">
        <f>Cartilha_GLOBAL!N1877</f>
        <v/>
      </c>
      <c r="O1877" s="144"/>
      <c r="Q1877" s="151"/>
      <c r="R1877" s="152">
        <v>0</v>
      </c>
      <c r="T1877" s="153">
        <f>IF(Cartilha_GLOBAL!R1877=0,0,IF(Cartilha_GLOBAL!R1877&gt;0,"c","b"))</f>
        <v>0</v>
      </c>
    </row>
    <row r="1878" ht="22.5" hidden="1" spans="1:20">
      <c r="A1878" s="158">
        <f>Cartilha_GLOBAL!A1878</f>
        <v>103684</v>
      </c>
      <c r="B1878" s="94" t="str">
        <f>Cartilha_GLOBAL!B1878</f>
        <v>SINAPI</v>
      </c>
      <c r="C1878" s="104" t="str">
        <f>Cartilha_GLOBAL!C1878</f>
        <v>CONCRETAGEM DE RESERVATÓRIOS, FCK=25 MPA, COM USO DE BOMBA - LANÇAMENTO, ADENSAMENTO E ACABAMENTO. AF_02/2022</v>
      </c>
      <c r="D1878" s="94" t="str">
        <f>Cartilha_GLOBAL!D1878</f>
        <v>M3</v>
      </c>
      <c r="E1878" s="105">
        <f>Cartilha_GLOBAL!$E1878</f>
        <v>573.22</v>
      </c>
      <c r="F1878" s="182">
        <f>Cartilha_GLOBAL!$F1878</f>
        <v>703.57</v>
      </c>
      <c r="G1878" s="108"/>
      <c r="H1878" s="107">
        <f t="shared" si="113"/>
        <v>0</v>
      </c>
      <c r="I1878" s="143">
        <f t="shared" si="114"/>
        <v>0</v>
      </c>
      <c r="J1878" s="142"/>
      <c r="K1878" s="183"/>
      <c r="L1878" s="7" t="str">
        <f t="shared" si="115"/>
        <v/>
      </c>
      <c r="M1878" s="7" t="str">
        <f t="shared" si="116"/>
        <v/>
      </c>
      <c r="N1878" s="7" t="str">
        <f>Cartilha_GLOBAL!N1878</f>
        <v/>
      </c>
      <c r="O1878" s="144"/>
      <c r="Q1878" s="151"/>
      <c r="R1878" s="152">
        <v>0</v>
      </c>
      <c r="T1878" s="153">
        <f>IF(Cartilha_GLOBAL!R1878=0,0,IF(Cartilha_GLOBAL!R1878&gt;0,"c","b"))</f>
        <v>0</v>
      </c>
    </row>
    <row r="1879" ht="22.5" hidden="1" spans="1:20">
      <c r="A1879" s="158">
        <f>Cartilha_GLOBAL!A1879</f>
        <v>103685</v>
      </c>
      <c r="B1879" s="94" t="str">
        <f>Cartilha_GLOBAL!B1879</f>
        <v>SINAPI</v>
      </c>
      <c r="C1879" s="104" t="str">
        <f>Cartilha_GLOBAL!C1879</f>
        <v>CONCRETAGEM DE MURETAS, FCK=25 MPA, COM USO DE BOMBA - LANÇAMENTO, ADENSAMENTO E ACABAMENTO. AF_02/2022</v>
      </c>
      <c r="D1879" s="94" t="str">
        <f>Cartilha_GLOBAL!D1879</f>
        <v>M3</v>
      </c>
      <c r="E1879" s="105">
        <f>Cartilha_GLOBAL!$E1879</f>
        <v>558.57</v>
      </c>
      <c r="F1879" s="182">
        <f>Cartilha_GLOBAL!$F1879</f>
        <v>685.59</v>
      </c>
      <c r="G1879" s="108"/>
      <c r="H1879" s="107">
        <f t="shared" si="113"/>
        <v>0</v>
      </c>
      <c r="I1879" s="143">
        <f t="shared" si="114"/>
        <v>0</v>
      </c>
      <c r="J1879" s="142"/>
      <c r="K1879" s="183"/>
      <c r="L1879" s="7" t="str">
        <f t="shared" si="115"/>
        <v/>
      </c>
      <c r="M1879" s="7" t="str">
        <f t="shared" si="116"/>
        <v/>
      </c>
      <c r="N1879" s="7" t="str">
        <f>Cartilha_GLOBAL!N1879</f>
        <v/>
      </c>
      <c r="O1879" s="144"/>
      <c r="Q1879" s="151"/>
      <c r="R1879" s="152">
        <v>0</v>
      </c>
      <c r="T1879" s="153">
        <f>IF(Cartilha_GLOBAL!R1879=0,0,IF(Cartilha_GLOBAL!R1879&gt;0,"c","b"))</f>
        <v>0</v>
      </c>
    </row>
    <row r="1880" ht="22.5" hidden="1" spans="1:20">
      <c r="A1880" s="158">
        <f>Cartilha_GLOBAL!A1880</f>
        <v>103686</v>
      </c>
      <c r="B1880" s="94" t="str">
        <f>Cartilha_GLOBAL!B1880</f>
        <v>SINAPI</v>
      </c>
      <c r="C1880" s="104" t="str">
        <f>Cartilha_GLOBAL!C1880</f>
        <v>CONCRETAGEM DE ESCADAS, FCK=25 MPA, COM USO DE BOMBA - LANÇAMENTO, ADENSAMENTO E ACABAMENTO. AF_02/2022</v>
      </c>
      <c r="D1880" s="94" t="str">
        <f>Cartilha_GLOBAL!D1880</f>
        <v>M3</v>
      </c>
      <c r="E1880" s="105">
        <f>Cartilha_GLOBAL!$E1880</f>
        <v>629.83</v>
      </c>
      <c r="F1880" s="182">
        <f>Cartilha_GLOBAL!$F1880</f>
        <v>773.05</v>
      </c>
      <c r="G1880" s="108"/>
      <c r="H1880" s="107">
        <f t="shared" ref="H1880:H1943" si="117">IF(G1880=0,0,F1880)</f>
        <v>0</v>
      </c>
      <c r="I1880" s="143">
        <f t="shared" ref="I1880:I1943" si="118">IF(ISBLANK(G1880),0,IF(R1880=0,ROUND(G1880*H1880,2),IF(R1880="b",ROUNDDOWN(G1880*H1880,2),ROUNDUP(G1880*H1880,2))))</f>
        <v>0</v>
      </c>
      <c r="J1880" s="142"/>
      <c r="K1880" s="183"/>
      <c r="L1880" s="7" t="str">
        <f t="shared" ref="L1880:L1943" si="119">IF(K1880="X","x",IF(K1880="xx","x",IF(I1880&gt;0,"x","")))</f>
        <v/>
      </c>
      <c r="M1880" s="7" t="str">
        <f t="shared" ref="M1880:M1943" si="120">IF(K1880="X","x",IF(K1880="xx","x",IF(I1880&gt;0,"x","")))</f>
        <v/>
      </c>
      <c r="N1880" s="7" t="str">
        <f>Cartilha_GLOBAL!N1880</f>
        <v/>
      </c>
      <c r="O1880" s="144"/>
      <c r="Q1880" s="151"/>
      <c r="R1880" s="152">
        <v>0</v>
      </c>
      <c r="T1880" s="153">
        <f>IF(Cartilha_GLOBAL!R1880=0,0,IF(Cartilha_GLOBAL!R1880&gt;0,"c","b"))</f>
        <v>0</v>
      </c>
    </row>
    <row r="1881" ht="22.5" hidden="1" spans="1:20">
      <c r="A1881" s="158">
        <f>Cartilha_GLOBAL!A1881</f>
        <v>103687</v>
      </c>
      <c r="B1881" s="94" t="str">
        <f>Cartilha_GLOBAL!B1881</f>
        <v>SINAPI</v>
      </c>
      <c r="C1881" s="104" t="str">
        <f>Cartilha_GLOBAL!C1881</f>
        <v>CONCRETAGEM DE PILARES, FCK=25 MPA, COM USO DE JERICAS EM ELEVADOR DE CABO - LANÇAMENTO, ADENSAMENTO E ACABAMENTO. AF_02/2022</v>
      </c>
      <c r="D1881" s="94" t="str">
        <f>Cartilha_GLOBAL!D1881</f>
        <v>M3</v>
      </c>
      <c r="E1881" s="105">
        <f>Cartilha_GLOBAL!$E1881</f>
        <v>1024.54</v>
      </c>
      <c r="F1881" s="182">
        <f>Cartilha_GLOBAL!$F1881</f>
        <v>1257.52</v>
      </c>
      <c r="G1881" s="108"/>
      <c r="H1881" s="107">
        <f t="shared" si="117"/>
        <v>0</v>
      </c>
      <c r="I1881" s="143">
        <f t="shared" si="118"/>
        <v>0</v>
      </c>
      <c r="J1881" s="142"/>
      <c r="K1881" s="183"/>
      <c r="L1881" s="7" t="str">
        <f t="shared" si="119"/>
        <v/>
      </c>
      <c r="M1881" s="7" t="str">
        <f t="shared" si="120"/>
        <v/>
      </c>
      <c r="N1881" s="7" t="str">
        <f>Cartilha_GLOBAL!N1881</f>
        <v/>
      </c>
      <c r="O1881" s="144"/>
      <c r="Q1881" s="151"/>
      <c r="R1881" s="152">
        <v>0</v>
      </c>
      <c r="T1881" s="153">
        <f>IF(Cartilha_GLOBAL!R1881=0,0,IF(Cartilha_GLOBAL!R1881&gt;0,"c","b"))</f>
        <v>0</v>
      </c>
    </row>
    <row r="1882" ht="22.5" hidden="1" spans="1:20">
      <c r="A1882" s="158">
        <f>Cartilha_GLOBAL!A1882</f>
        <v>103688</v>
      </c>
      <c r="B1882" s="94" t="str">
        <f>Cartilha_GLOBAL!B1882</f>
        <v>SINAPI</v>
      </c>
      <c r="C1882" s="104" t="str">
        <f>Cartilha_GLOBAL!C1882</f>
        <v>CONCRETAGEM DE PILARES, FCK=25 MPA, COM USO DE JERICAS EM CREMALHEIRA - LANÇAMENTO, ADENSAMENTO E ACABAMENTO. AF_02/2022</v>
      </c>
      <c r="D1882" s="94" t="str">
        <f>Cartilha_GLOBAL!D1882</f>
        <v>M3</v>
      </c>
      <c r="E1882" s="105">
        <f>Cartilha_GLOBAL!$E1882</f>
        <v>740.17</v>
      </c>
      <c r="F1882" s="182">
        <f>Cartilha_GLOBAL!$F1882</f>
        <v>908.48</v>
      </c>
      <c r="G1882" s="108"/>
      <c r="H1882" s="107">
        <f t="shared" si="117"/>
        <v>0</v>
      </c>
      <c r="I1882" s="143">
        <f t="shared" si="118"/>
        <v>0</v>
      </c>
      <c r="J1882" s="142"/>
      <c r="K1882" s="183"/>
      <c r="L1882" s="7" t="str">
        <f t="shared" si="119"/>
        <v/>
      </c>
      <c r="M1882" s="7" t="str">
        <f t="shared" si="120"/>
        <v/>
      </c>
      <c r="N1882" s="7" t="str">
        <f>Cartilha_GLOBAL!N1882</f>
        <v/>
      </c>
      <c r="O1882" s="144"/>
      <c r="Q1882" s="151"/>
      <c r="R1882" s="152">
        <v>0</v>
      </c>
      <c r="T1882" s="153">
        <f>IF(Cartilha_GLOBAL!R1882=0,0,IF(Cartilha_GLOBAL!R1882&gt;0,"c","b"))</f>
        <v>0</v>
      </c>
    </row>
    <row r="1883" ht="22.5" hidden="1" spans="1:20">
      <c r="A1883" s="158">
        <f>Cartilha_GLOBAL!A1883</f>
        <v>103076</v>
      </c>
      <c r="B1883" s="94" t="str">
        <f>Cartilha_GLOBAL!B1883</f>
        <v>SINAPI</v>
      </c>
      <c r="C1883" s="104" t="str">
        <f>Cartilha_GLOBAL!C1883</f>
        <v>EXECUÇÃO DE LAJE SOBRE SOLO, ESPESSURA DE 10 CM, FCK = 30 MPA, COM USO DE FORMAS EM MADEIRA SERRADA. AF_09/2021</v>
      </c>
      <c r="D1883" s="94" t="str">
        <f>Cartilha_GLOBAL!D1883</f>
        <v>M2</v>
      </c>
      <c r="E1883" s="105">
        <f>Cartilha_GLOBAL!$E1883</f>
        <v>151.53</v>
      </c>
      <c r="F1883" s="182">
        <f>Cartilha_GLOBAL!$F1883</f>
        <v>185.99</v>
      </c>
      <c r="G1883" s="108"/>
      <c r="H1883" s="107">
        <f t="shared" si="117"/>
        <v>0</v>
      </c>
      <c r="I1883" s="143">
        <f t="shared" si="118"/>
        <v>0</v>
      </c>
      <c r="J1883" s="142"/>
      <c r="K1883" s="183"/>
      <c r="L1883" s="7" t="str">
        <f t="shared" si="119"/>
        <v/>
      </c>
      <c r="M1883" s="7" t="str">
        <f t="shared" si="120"/>
        <v/>
      </c>
      <c r="N1883" s="7" t="str">
        <f>Cartilha_GLOBAL!N1883</f>
        <v/>
      </c>
      <c r="O1883" s="144"/>
      <c r="Q1883" s="151"/>
      <c r="R1883" s="152">
        <v>0</v>
      </c>
      <c r="T1883" s="153">
        <f>IF(Cartilha_GLOBAL!R1883=0,0,IF(Cartilha_GLOBAL!R1883&gt;0,"c","b"))</f>
        <v>0</v>
      </c>
    </row>
    <row r="1884" ht="22.5" hidden="1" spans="1:20">
      <c r="A1884" s="158">
        <f>Cartilha_GLOBAL!A1884</f>
        <v>103077</v>
      </c>
      <c r="B1884" s="94" t="str">
        <f>Cartilha_GLOBAL!B1884</f>
        <v>SINAPI</v>
      </c>
      <c r="C1884" s="104" t="str">
        <f>Cartilha_GLOBAL!C1884</f>
        <v>EXECUÇÃO DE LAJE SOBRE SOLO, ESPESSURA DE 15 CM, FCK = 30 MPA, COM USO DE FORMAS EM MADEIRA SERRADA. AF_09/2021</v>
      </c>
      <c r="D1884" s="94" t="str">
        <f>Cartilha_GLOBAL!D1884</f>
        <v>M2</v>
      </c>
      <c r="E1884" s="105">
        <f>Cartilha_GLOBAL!$E1884</f>
        <v>194.44</v>
      </c>
      <c r="F1884" s="182">
        <f>Cartilha_GLOBAL!$F1884</f>
        <v>238.66</v>
      </c>
      <c r="G1884" s="108"/>
      <c r="H1884" s="107">
        <f t="shared" si="117"/>
        <v>0</v>
      </c>
      <c r="I1884" s="143">
        <f t="shared" si="118"/>
        <v>0</v>
      </c>
      <c r="J1884" s="142"/>
      <c r="K1884" s="183"/>
      <c r="L1884" s="7" t="str">
        <f t="shared" si="119"/>
        <v/>
      </c>
      <c r="M1884" s="7" t="str">
        <f t="shared" si="120"/>
        <v/>
      </c>
      <c r="N1884" s="7" t="str">
        <f>Cartilha_GLOBAL!N1884</f>
        <v/>
      </c>
      <c r="O1884" s="144"/>
      <c r="Q1884" s="151"/>
      <c r="R1884" s="152">
        <v>0</v>
      </c>
      <c r="T1884" s="153">
        <f>IF(Cartilha_GLOBAL!R1884=0,0,IF(Cartilha_GLOBAL!R1884&gt;0,"c","b"))</f>
        <v>0</v>
      </c>
    </row>
    <row r="1885" ht="22.5" hidden="1" spans="1:20">
      <c r="A1885" s="158">
        <f>Cartilha_GLOBAL!A1885</f>
        <v>103078</v>
      </c>
      <c r="B1885" s="94" t="str">
        <f>Cartilha_GLOBAL!B1885</f>
        <v>SINAPI</v>
      </c>
      <c r="C1885" s="104" t="str">
        <f>Cartilha_GLOBAL!C1885</f>
        <v>EXECUÇÃO DE LAJE SOBRE SOLO, ESPESSURA DE 20 CM, FCK = 30 MPA, COM USO DE FORMAS EM MADEIRA SERRADA. AF_09/2021</v>
      </c>
      <c r="D1885" s="94" t="str">
        <f>Cartilha_GLOBAL!D1885</f>
        <v>M2</v>
      </c>
      <c r="E1885" s="105">
        <f>Cartilha_GLOBAL!$E1885</f>
        <v>232.65</v>
      </c>
      <c r="F1885" s="182">
        <f>Cartilha_GLOBAL!$F1885</f>
        <v>285.55</v>
      </c>
      <c r="G1885" s="108"/>
      <c r="H1885" s="107">
        <f t="shared" si="117"/>
        <v>0</v>
      </c>
      <c r="I1885" s="143">
        <f t="shared" si="118"/>
        <v>0</v>
      </c>
      <c r="J1885" s="142"/>
      <c r="K1885" s="183"/>
      <c r="L1885" s="7" t="str">
        <f t="shared" si="119"/>
        <v/>
      </c>
      <c r="M1885" s="7" t="str">
        <f t="shared" si="120"/>
        <v/>
      </c>
      <c r="N1885" s="7" t="str">
        <f>Cartilha_GLOBAL!N1885</f>
        <v/>
      </c>
      <c r="O1885" s="144"/>
      <c r="Q1885" s="151"/>
      <c r="R1885" s="152">
        <v>0</v>
      </c>
      <c r="T1885" s="153">
        <f>IF(Cartilha_GLOBAL!R1885=0,0,IF(Cartilha_GLOBAL!R1885&gt;0,"c","b"))</f>
        <v>0</v>
      </c>
    </row>
    <row r="1886" ht="22.5" hidden="1" spans="1:20">
      <c r="A1886" s="158">
        <f>Cartilha_GLOBAL!A1886</f>
        <v>103079</v>
      </c>
      <c r="B1886" s="94" t="str">
        <f>Cartilha_GLOBAL!B1886</f>
        <v>SINAPI</v>
      </c>
      <c r="C1886" s="104" t="str">
        <f>Cartilha_GLOBAL!C1886</f>
        <v>EXECUÇÃO DE LAJE SOBRE SOLO, ESPESSURA DE 25 CM, FCK = 30 MPA, COM USO DE FORMAS EM MADEIRA SERRADA. AF_09/2021</v>
      </c>
      <c r="D1886" s="94" t="str">
        <f>Cartilha_GLOBAL!D1886</f>
        <v>M2</v>
      </c>
      <c r="E1886" s="105">
        <f>Cartilha_GLOBAL!$E1886</f>
        <v>279.61</v>
      </c>
      <c r="F1886" s="182">
        <f>Cartilha_GLOBAL!$F1886</f>
        <v>343.19</v>
      </c>
      <c r="G1886" s="108"/>
      <c r="H1886" s="107">
        <f t="shared" si="117"/>
        <v>0</v>
      </c>
      <c r="I1886" s="143">
        <f t="shared" si="118"/>
        <v>0</v>
      </c>
      <c r="J1886" s="142"/>
      <c r="K1886" s="183"/>
      <c r="L1886" s="7" t="str">
        <f t="shared" si="119"/>
        <v/>
      </c>
      <c r="M1886" s="7" t="str">
        <f t="shared" si="120"/>
        <v/>
      </c>
      <c r="N1886" s="7" t="str">
        <f>Cartilha_GLOBAL!N1886</f>
        <v/>
      </c>
      <c r="O1886" s="144"/>
      <c r="Q1886" s="151"/>
      <c r="R1886" s="152">
        <v>0</v>
      </c>
      <c r="T1886" s="153">
        <f>IF(Cartilha_GLOBAL!R1886=0,0,IF(Cartilha_GLOBAL!R1886&gt;0,"c","b"))</f>
        <v>0</v>
      </c>
    </row>
    <row r="1887" ht="22.5" hidden="1" spans="1:20">
      <c r="A1887" s="158">
        <f>Cartilha_GLOBAL!A1887</f>
        <v>103080</v>
      </c>
      <c r="B1887" s="94" t="str">
        <f>Cartilha_GLOBAL!B1887</f>
        <v>SINAPI</v>
      </c>
      <c r="C1887" s="104" t="str">
        <f>Cartilha_GLOBAL!C1887</f>
        <v>EXECUÇÃO DE LAJE SOBRE SOLO, ESPESSURA DE 30 CM, FCK = 30 MPA, COM USO DE FORMAS EM MADEIRA SERRADA. AF_09/2021</v>
      </c>
      <c r="D1887" s="94" t="str">
        <f>Cartilha_GLOBAL!D1887</f>
        <v>M2</v>
      </c>
      <c r="E1887" s="105">
        <f>Cartilha_GLOBAL!$E1887</f>
        <v>346.96</v>
      </c>
      <c r="F1887" s="182">
        <f>Cartilha_GLOBAL!$F1887</f>
        <v>425.86</v>
      </c>
      <c r="G1887" s="108"/>
      <c r="H1887" s="107">
        <f t="shared" si="117"/>
        <v>0</v>
      </c>
      <c r="I1887" s="143">
        <f t="shared" si="118"/>
        <v>0</v>
      </c>
      <c r="J1887" s="142"/>
      <c r="K1887" s="183"/>
      <c r="L1887" s="7" t="str">
        <f t="shared" si="119"/>
        <v/>
      </c>
      <c r="M1887" s="7" t="str">
        <f t="shared" si="120"/>
        <v/>
      </c>
      <c r="N1887" s="7" t="str">
        <f>Cartilha_GLOBAL!N1887</f>
        <v/>
      </c>
      <c r="O1887" s="144"/>
      <c r="Q1887" s="151"/>
      <c r="R1887" s="152">
        <v>0</v>
      </c>
      <c r="T1887" s="153">
        <f>IF(Cartilha_GLOBAL!R1887=0,0,IF(Cartilha_GLOBAL!R1887&gt;0,"c","b"))</f>
        <v>0</v>
      </c>
    </row>
    <row r="1888" ht="22.5" hidden="1" spans="1:20">
      <c r="A1888" s="158">
        <f>Cartilha_GLOBAL!A1888</f>
        <v>97096</v>
      </c>
      <c r="B1888" s="94" t="str">
        <f>Cartilha_GLOBAL!B1888</f>
        <v>SINAPI</v>
      </c>
      <c r="C1888" s="104" t="str">
        <f>Cartilha_GLOBAL!C1888</f>
        <v>CONCRETAGEM DE RADIER, PISO DE CONCRETO OU LAJE SOBRE SOLO, FCK 30 MPA - LANÇAMENTO, ADENSAMENTO E ACABAMENTO. AF_09/2021</v>
      </c>
      <c r="D1888" s="94" t="str">
        <f>Cartilha_GLOBAL!D1888</f>
        <v>M3</v>
      </c>
      <c r="E1888" s="105">
        <f>Cartilha_GLOBAL!$E1888</f>
        <v>522.74</v>
      </c>
      <c r="F1888" s="182">
        <f>Cartilha_GLOBAL!$F1888</f>
        <v>641.61</v>
      </c>
      <c r="G1888" s="108"/>
      <c r="H1888" s="107">
        <f t="shared" si="117"/>
        <v>0</v>
      </c>
      <c r="I1888" s="143">
        <f t="shared" si="118"/>
        <v>0</v>
      </c>
      <c r="J1888" s="142"/>
      <c r="K1888" s="183"/>
      <c r="L1888" s="7" t="str">
        <f t="shared" si="119"/>
        <v/>
      </c>
      <c r="M1888" s="7" t="str">
        <f t="shared" si="120"/>
        <v/>
      </c>
      <c r="N1888" s="7" t="str">
        <f>Cartilha_GLOBAL!N1888</f>
        <v/>
      </c>
      <c r="O1888" s="144"/>
      <c r="Q1888" s="151"/>
      <c r="R1888" s="152">
        <v>0</v>
      </c>
      <c r="T1888" s="153">
        <f>IF(Cartilha_GLOBAL!R1888=0,0,IF(Cartilha_GLOBAL!R1888&gt;0,"c","b"))</f>
        <v>0</v>
      </c>
    </row>
    <row r="1889" ht="22.5" hidden="1" spans="1:20">
      <c r="A1889" s="158">
        <f>Cartilha_GLOBAL!A1889</f>
        <v>96555</v>
      </c>
      <c r="B1889" s="94" t="str">
        <f>Cartilha_GLOBAL!B1889</f>
        <v>SINAPI</v>
      </c>
      <c r="C1889" s="104" t="str">
        <f>Cartilha_GLOBAL!C1889</f>
        <v>CONCRETAGEM DE BLOCOS DE COROAMENTO E VIGAS BALDRAME, FCK 30 MPA, COM USO DE JERICA  LANÇAMENTO, ADENSAMENTO E ACABAMENTO. AF_06/2017</v>
      </c>
      <c r="D1889" s="94" t="str">
        <f>Cartilha_GLOBAL!D1889</f>
        <v>M3</v>
      </c>
      <c r="E1889" s="105">
        <f>Cartilha_GLOBAL!$E1889</f>
        <v>645.39</v>
      </c>
      <c r="F1889" s="182">
        <f>Cartilha_GLOBAL!$F1889</f>
        <v>792.15</v>
      </c>
      <c r="G1889" s="108"/>
      <c r="H1889" s="107">
        <f t="shared" si="117"/>
        <v>0</v>
      </c>
      <c r="I1889" s="143">
        <f t="shared" si="118"/>
        <v>0</v>
      </c>
      <c r="J1889" s="142"/>
      <c r="K1889" s="183"/>
      <c r="L1889" s="7" t="str">
        <f t="shared" si="119"/>
        <v/>
      </c>
      <c r="M1889" s="7" t="str">
        <f t="shared" si="120"/>
        <v/>
      </c>
      <c r="N1889" s="7" t="str">
        <f>Cartilha_GLOBAL!N1889</f>
        <v/>
      </c>
      <c r="O1889" s="144"/>
      <c r="Q1889" s="151"/>
      <c r="R1889" s="152">
        <v>0</v>
      </c>
      <c r="T1889" s="153">
        <f>IF(Cartilha_GLOBAL!R1889=0,0,IF(Cartilha_GLOBAL!R1889&gt;0,"c","b"))</f>
        <v>0</v>
      </c>
    </row>
    <row r="1890" ht="22.5" hidden="1" spans="1:20">
      <c r="A1890" s="158">
        <f>Cartilha_GLOBAL!A1890</f>
        <v>96556</v>
      </c>
      <c r="B1890" s="94" t="str">
        <f>Cartilha_GLOBAL!B1890</f>
        <v>SINAPI</v>
      </c>
      <c r="C1890" s="104" t="str">
        <f>Cartilha_GLOBAL!C1890</f>
        <v>CONCRETAGEM DE SAPATAS, FCK 30 MPA, COM USO DE JERICA  LANÇAMENTO, ADENSAMENTO E ACABAMENTO. AF_06/2017</v>
      </c>
      <c r="D1890" s="94" t="str">
        <f>Cartilha_GLOBAL!D1890</f>
        <v>M3</v>
      </c>
      <c r="E1890" s="105">
        <f>Cartilha_GLOBAL!$E1890</f>
        <v>748.95</v>
      </c>
      <c r="F1890" s="182">
        <f>Cartilha_GLOBAL!$F1890</f>
        <v>919.26</v>
      </c>
      <c r="G1890" s="108"/>
      <c r="H1890" s="107">
        <f t="shared" si="117"/>
        <v>0</v>
      </c>
      <c r="I1890" s="143">
        <f t="shared" si="118"/>
        <v>0</v>
      </c>
      <c r="J1890" s="142"/>
      <c r="K1890" s="183"/>
      <c r="L1890" s="7" t="str">
        <f t="shared" si="119"/>
        <v/>
      </c>
      <c r="M1890" s="7" t="str">
        <f t="shared" si="120"/>
        <v/>
      </c>
      <c r="N1890" s="7" t="str">
        <f>Cartilha_GLOBAL!N1890</f>
        <v/>
      </c>
      <c r="O1890" s="144"/>
      <c r="Q1890" s="151"/>
      <c r="R1890" s="152">
        <v>0</v>
      </c>
      <c r="T1890" s="153">
        <f>IF(Cartilha_GLOBAL!R1890=0,0,IF(Cartilha_GLOBAL!R1890&gt;0,"c","b"))</f>
        <v>0</v>
      </c>
    </row>
    <row r="1891" ht="22.5" hidden="1" spans="1:20">
      <c r="A1891" s="158">
        <f>Cartilha_GLOBAL!A1891</f>
        <v>96557</v>
      </c>
      <c r="B1891" s="94" t="str">
        <f>Cartilha_GLOBAL!B1891</f>
        <v>SINAPI</v>
      </c>
      <c r="C1891" s="104" t="str">
        <f>Cartilha_GLOBAL!C1891</f>
        <v>CONCRETAGEM DE BLOCOS DE COROAMENTO E VIGAS BALDRAMES, FCK 30 MPA, COM USO DE BOMBA  LANÇAMENTO, ADENSAMENTO E ACABAMENTO. AF_06/2017</v>
      </c>
      <c r="D1891" s="94" t="str">
        <f>Cartilha_GLOBAL!D1891</f>
        <v>M3</v>
      </c>
      <c r="E1891" s="105">
        <f>Cartilha_GLOBAL!$E1891</f>
        <v>566.94</v>
      </c>
      <c r="F1891" s="182">
        <f>Cartilha_GLOBAL!$F1891</f>
        <v>695.86</v>
      </c>
      <c r="G1891" s="108"/>
      <c r="H1891" s="107">
        <f t="shared" si="117"/>
        <v>0</v>
      </c>
      <c r="I1891" s="143">
        <f t="shared" si="118"/>
        <v>0</v>
      </c>
      <c r="J1891" s="142"/>
      <c r="K1891" s="183"/>
      <c r="L1891" s="7" t="str">
        <f t="shared" si="119"/>
        <v/>
      </c>
      <c r="M1891" s="7" t="str">
        <f t="shared" si="120"/>
        <v/>
      </c>
      <c r="N1891" s="7" t="str">
        <f>Cartilha_GLOBAL!N1891</f>
        <v/>
      </c>
      <c r="O1891" s="144"/>
      <c r="Q1891" s="151"/>
      <c r="R1891" s="152">
        <v>0</v>
      </c>
      <c r="T1891" s="153">
        <f>IF(Cartilha_GLOBAL!R1891=0,0,IF(Cartilha_GLOBAL!R1891&gt;0,"c","b"))</f>
        <v>0</v>
      </c>
    </row>
    <row r="1892" ht="22.5" hidden="1" spans="1:20">
      <c r="A1892" s="158">
        <f>Cartilha_GLOBAL!A1892</f>
        <v>96558</v>
      </c>
      <c r="B1892" s="94" t="str">
        <f>Cartilha_GLOBAL!B1892</f>
        <v>SINAPI</v>
      </c>
      <c r="C1892" s="104" t="str">
        <f>Cartilha_GLOBAL!C1892</f>
        <v>CONCRETAGEM DE SAPATAS, FCK 30 MPA, COM USO DE BOMBA  LANÇAMENTO, ADENSAMENTO E ACABAMENTO. AF_11/2016</v>
      </c>
      <c r="D1892" s="94" t="str">
        <f>Cartilha_GLOBAL!D1892</f>
        <v>M3</v>
      </c>
      <c r="E1892" s="105">
        <f>Cartilha_GLOBAL!$E1892</f>
        <v>576.15</v>
      </c>
      <c r="F1892" s="182">
        <f>Cartilha_GLOBAL!$F1892</f>
        <v>707.17</v>
      </c>
      <c r="G1892" s="108"/>
      <c r="H1892" s="107">
        <f t="shared" si="117"/>
        <v>0</v>
      </c>
      <c r="I1892" s="143">
        <f t="shared" si="118"/>
        <v>0</v>
      </c>
      <c r="J1892" s="142"/>
      <c r="K1892" s="183"/>
      <c r="L1892" s="7" t="str">
        <f t="shared" si="119"/>
        <v/>
      </c>
      <c r="M1892" s="7" t="str">
        <f t="shared" si="120"/>
        <v/>
      </c>
      <c r="N1892" s="7" t="str">
        <f>Cartilha_GLOBAL!N1892</f>
        <v/>
      </c>
      <c r="O1892" s="144"/>
      <c r="Q1892" s="151"/>
      <c r="R1892" s="152">
        <v>0</v>
      </c>
      <c r="T1892" s="153">
        <f>IF(Cartilha_GLOBAL!R1892=0,0,IF(Cartilha_GLOBAL!R1892&gt;0,"c","b"))</f>
        <v>0</v>
      </c>
    </row>
    <row r="1893" ht="22.5" hidden="1" spans="1:20">
      <c r="A1893" s="158">
        <f>Cartilha_GLOBAL!A1893</f>
        <v>99235</v>
      </c>
      <c r="B1893" s="94" t="str">
        <f>Cartilha_GLOBAL!B1893</f>
        <v>SINAPI</v>
      </c>
      <c r="C1893" s="104" t="str">
        <f>Cartilha_GLOBAL!C1893</f>
        <v>CONCRETAGEM DE EDIFICAÇÕES (PAREDES E LAJES) FEITAS COM SISTEMA DE FÔRMAS MANUSEÁVEIS, COM CONCRETO USINADO AUTOADENSÁVEL FCK 25 MPA - LANÇAMENTO E ACABAMENTO. AF_10/2021</v>
      </c>
      <c r="D1893" s="94" t="str">
        <f>Cartilha_GLOBAL!D1893</f>
        <v>M3</v>
      </c>
      <c r="E1893" s="105">
        <f>Cartilha_GLOBAL!$E1893</f>
        <v>548.2</v>
      </c>
      <c r="F1893" s="182">
        <f>Cartilha_GLOBAL!$F1893</f>
        <v>672.86</v>
      </c>
      <c r="G1893" s="108"/>
      <c r="H1893" s="107">
        <f t="shared" si="117"/>
        <v>0</v>
      </c>
      <c r="I1893" s="143">
        <f t="shared" si="118"/>
        <v>0</v>
      </c>
      <c r="J1893" s="142"/>
      <c r="K1893" s="183"/>
      <c r="L1893" s="7" t="str">
        <f t="shared" si="119"/>
        <v/>
      </c>
      <c r="M1893" s="7" t="str">
        <f t="shared" si="120"/>
        <v/>
      </c>
      <c r="N1893" s="7" t="str">
        <f>Cartilha_GLOBAL!N1893</f>
        <v/>
      </c>
      <c r="O1893" s="144"/>
      <c r="Q1893" s="151"/>
      <c r="R1893" s="152">
        <v>0</v>
      </c>
      <c r="T1893" s="153">
        <f>IF(Cartilha_GLOBAL!R1893=0,0,IF(Cartilha_GLOBAL!R1893&gt;0,"c","b"))</f>
        <v>0</v>
      </c>
    </row>
    <row r="1894" ht="33.75" hidden="1" spans="1:20">
      <c r="A1894" s="158">
        <f>Cartilha_GLOBAL!A1894</f>
        <v>99431</v>
      </c>
      <c r="B1894" s="94" t="str">
        <f>Cartilha_GLOBAL!B1894</f>
        <v>SINAPI</v>
      </c>
      <c r="C1894" s="104" t="str">
        <f>Cartilha_GLOBAL!C1894</f>
        <v>CONCRETAGEM DE LAJES EM EDIFICAÇÕES UNIFAMILIARES FEITAS COM SISTEMA DE FÔRMAS MANUSEÁVEIS, COM CONCRETO USINADO BOMBEÁVEL FCK 25 MPA - LANÇAMENTO, ADENSAMENTO E ACABAMENTO (EXCLUSIVE BOMBA LANÇA). AF_10/2021</v>
      </c>
      <c r="D1894" s="94" t="str">
        <f>Cartilha_GLOBAL!D1894</f>
        <v>M3</v>
      </c>
      <c r="E1894" s="105">
        <f>Cartilha_GLOBAL!$E1894</f>
        <v>571.28</v>
      </c>
      <c r="F1894" s="182">
        <f>Cartilha_GLOBAL!$F1894</f>
        <v>701.19</v>
      </c>
      <c r="G1894" s="108"/>
      <c r="H1894" s="107">
        <f t="shared" si="117"/>
        <v>0</v>
      </c>
      <c r="I1894" s="143">
        <f t="shared" si="118"/>
        <v>0</v>
      </c>
      <c r="J1894" s="142"/>
      <c r="K1894" s="183"/>
      <c r="L1894" s="7" t="str">
        <f t="shared" si="119"/>
        <v/>
      </c>
      <c r="M1894" s="7" t="str">
        <f t="shared" si="120"/>
        <v/>
      </c>
      <c r="N1894" s="7" t="str">
        <f>Cartilha_GLOBAL!N1894</f>
        <v/>
      </c>
      <c r="O1894" s="144"/>
      <c r="Q1894" s="151"/>
      <c r="R1894" s="152">
        <v>0</v>
      </c>
      <c r="T1894" s="153">
        <f>IF(Cartilha_GLOBAL!R1894=0,0,IF(Cartilha_GLOBAL!R1894&gt;0,"c","b"))</f>
        <v>0</v>
      </c>
    </row>
    <row r="1895" ht="33.75" hidden="1" spans="1:20">
      <c r="A1895" s="158">
        <f>Cartilha_GLOBAL!A1895</f>
        <v>99432</v>
      </c>
      <c r="B1895" s="94" t="str">
        <f>Cartilha_GLOBAL!B1895</f>
        <v>SINAPI</v>
      </c>
      <c r="C1895" s="104" t="str">
        <f>Cartilha_GLOBAL!C1895</f>
        <v>CONCRETAGEM DE PAREDES EM EDIFICAÇÕES UNIFAMILIARES FEITAS COM SISTEMA DE FÔRMAS MANUSEÁVEIS, COM CONCRETO USINADO BOMBEÁVEL FCK 25 MPA - LANÇAMENTO, ADENSAMENTO E ACABAMENTO (EXCLUSIVE BOMBA LANÇA). AF_10/2021</v>
      </c>
      <c r="D1895" s="94" t="str">
        <f>Cartilha_GLOBAL!D1895</f>
        <v>M3</v>
      </c>
      <c r="E1895" s="105">
        <f>Cartilha_GLOBAL!$E1895</f>
        <v>554.29</v>
      </c>
      <c r="F1895" s="182">
        <f>Cartilha_GLOBAL!$F1895</f>
        <v>680.34</v>
      </c>
      <c r="G1895" s="108"/>
      <c r="H1895" s="107">
        <f t="shared" si="117"/>
        <v>0</v>
      </c>
      <c r="I1895" s="143">
        <f t="shared" si="118"/>
        <v>0</v>
      </c>
      <c r="J1895" s="142"/>
      <c r="K1895" s="183"/>
      <c r="L1895" s="7" t="str">
        <f t="shared" si="119"/>
        <v/>
      </c>
      <c r="M1895" s="7" t="str">
        <f t="shared" si="120"/>
        <v/>
      </c>
      <c r="N1895" s="7" t="str">
        <f>Cartilha_GLOBAL!N1895</f>
        <v/>
      </c>
      <c r="O1895" s="144"/>
      <c r="Q1895" s="151"/>
      <c r="R1895" s="152">
        <v>0</v>
      </c>
      <c r="T1895" s="153">
        <f>IF(Cartilha_GLOBAL!R1895=0,0,IF(Cartilha_GLOBAL!R1895&gt;0,"c","b"))</f>
        <v>0</v>
      </c>
    </row>
    <row r="1896" ht="33.75" hidden="1" spans="1:20">
      <c r="A1896" s="158">
        <f>Cartilha_GLOBAL!A1896</f>
        <v>99433</v>
      </c>
      <c r="B1896" s="94" t="str">
        <f>Cartilha_GLOBAL!B1896</f>
        <v>SINAPI</v>
      </c>
      <c r="C1896" s="104" t="str">
        <f>Cartilha_GLOBAL!C1896</f>
        <v>CONCRETAGEM DE PLATIBANDA EM EDIFICAÇÕES UNIFAMILIARES FEITAS COM SISTEMA DE FÔRMAS MANUSEÁVEIS, COM CONCRETO USINADO BOMBEÁVEL FCK 25 MPA, - LANÇAMENTO, ADENSAMENTO E ACABAMENTO (EXCLUSIVE BOMBA LANÇA). AF_10/2021</v>
      </c>
      <c r="D1896" s="94" t="str">
        <f>Cartilha_GLOBAL!D1896</f>
        <v>M3</v>
      </c>
      <c r="E1896" s="105">
        <f>Cartilha_GLOBAL!$E1896</f>
        <v>605.73</v>
      </c>
      <c r="F1896" s="182">
        <f>Cartilha_GLOBAL!$F1896</f>
        <v>743.47</v>
      </c>
      <c r="G1896" s="108"/>
      <c r="H1896" s="107">
        <f t="shared" si="117"/>
        <v>0</v>
      </c>
      <c r="I1896" s="143">
        <f t="shared" si="118"/>
        <v>0</v>
      </c>
      <c r="J1896" s="142"/>
      <c r="K1896" s="183"/>
      <c r="L1896" s="7" t="str">
        <f t="shared" si="119"/>
        <v/>
      </c>
      <c r="M1896" s="7" t="str">
        <f t="shared" si="120"/>
        <v/>
      </c>
      <c r="N1896" s="7" t="str">
        <f>Cartilha_GLOBAL!N1896</f>
        <v/>
      </c>
      <c r="O1896" s="144"/>
      <c r="Q1896" s="151"/>
      <c r="R1896" s="152">
        <v>0</v>
      </c>
      <c r="T1896" s="153">
        <f>IF(Cartilha_GLOBAL!R1896=0,0,IF(Cartilha_GLOBAL!R1896&gt;0,"c","b"))</f>
        <v>0</v>
      </c>
    </row>
    <row r="1897" ht="33.75" hidden="1" spans="1:20">
      <c r="A1897" s="158">
        <f>Cartilha_GLOBAL!A1897</f>
        <v>99434</v>
      </c>
      <c r="B1897" s="94" t="str">
        <f>Cartilha_GLOBAL!B1897</f>
        <v>SINAPI</v>
      </c>
      <c r="C1897" s="104" t="str">
        <f>Cartilha_GLOBAL!C1897</f>
        <v>CONCRETAGEM DE LAJES EM EDIFICAÇÕES MULTIFAMILIARES FEITAS COM SISTEMA DE FÔRMAS MANUSEÁVEIS, COM CONCRETO USINADO BOMBEÁVEL FCK 25 MPA - LANÇAMENTO, ADENSAMENTO E ACABAMENTO (EXCLUSIVE BOMBA LANÇA). AF_10/2021</v>
      </c>
      <c r="D1897" s="94" t="str">
        <f>Cartilha_GLOBAL!D1897</f>
        <v>M3</v>
      </c>
      <c r="E1897" s="105">
        <f>Cartilha_GLOBAL!$E1897</f>
        <v>576.25</v>
      </c>
      <c r="F1897" s="182">
        <f>Cartilha_GLOBAL!$F1897</f>
        <v>707.29</v>
      </c>
      <c r="G1897" s="108"/>
      <c r="H1897" s="107">
        <f t="shared" si="117"/>
        <v>0</v>
      </c>
      <c r="I1897" s="143">
        <f t="shared" si="118"/>
        <v>0</v>
      </c>
      <c r="J1897" s="142"/>
      <c r="K1897" s="183"/>
      <c r="L1897" s="7" t="str">
        <f t="shared" si="119"/>
        <v/>
      </c>
      <c r="M1897" s="7" t="str">
        <f t="shared" si="120"/>
        <v/>
      </c>
      <c r="N1897" s="7" t="str">
        <f>Cartilha_GLOBAL!N1897</f>
        <v/>
      </c>
      <c r="O1897" s="144"/>
      <c r="Q1897" s="151"/>
      <c r="R1897" s="152">
        <v>0</v>
      </c>
      <c r="T1897" s="153">
        <f>IF(Cartilha_GLOBAL!R1897=0,0,IF(Cartilha_GLOBAL!R1897&gt;0,"c","b"))</f>
        <v>0</v>
      </c>
    </row>
    <row r="1898" ht="33.75" hidden="1" spans="1:20">
      <c r="A1898" s="158">
        <f>Cartilha_GLOBAL!A1898</f>
        <v>99435</v>
      </c>
      <c r="B1898" s="94" t="str">
        <f>Cartilha_GLOBAL!B1898</f>
        <v>SINAPI</v>
      </c>
      <c r="C1898" s="104" t="str">
        <f>Cartilha_GLOBAL!C1898</f>
        <v>CONCRETAGEM DE PAREDES EM EDIFICAÇÕES MULTIFAMILIARES FEITAS COM SISTEMA DE FÔRMAS MANUSEÁVEIS, COM CONCRETO USINADO BOMBEÁVEL FCK 25 MPA - LANÇAMENTO, ADENSAMENTO E ACABAMENTO (EXCLUSIVE BOMBA LANÇA). AF_10/2021</v>
      </c>
      <c r="D1898" s="94" t="str">
        <f>Cartilha_GLOBAL!D1898</f>
        <v>M3</v>
      </c>
      <c r="E1898" s="105">
        <f>Cartilha_GLOBAL!$E1898</f>
        <v>557.7</v>
      </c>
      <c r="F1898" s="182">
        <f>Cartilha_GLOBAL!$F1898</f>
        <v>684.52</v>
      </c>
      <c r="G1898" s="108"/>
      <c r="H1898" s="107">
        <f t="shared" si="117"/>
        <v>0</v>
      </c>
      <c r="I1898" s="143">
        <f t="shared" si="118"/>
        <v>0</v>
      </c>
      <c r="J1898" s="142"/>
      <c r="K1898" s="183"/>
      <c r="L1898" s="7" t="str">
        <f t="shared" si="119"/>
        <v/>
      </c>
      <c r="M1898" s="7" t="str">
        <f t="shared" si="120"/>
        <v/>
      </c>
      <c r="N1898" s="7" t="str">
        <f>Cartilha_GLOBAL!N1898</f>
        <v/>
      </c>
      <c r="O1898" s="144"/>
      <c r="Q1898" s="151"/>
      <c r="R1898" s="152">
        <v>0</v>
      </c>
      <c r="T1898" s="153">
        <f>IF(Cartilha_GLOBAL!R1898=0,0,IF(Cartilha_GLOBAL!R1898&gt;0,"c","b"))</f>
        <v>0</v>
      </c>
    </row>
    <row r="1899" ht="33.75" hidden="1" spans="1:20">
      <c r="A1899" s="158">
        <f>Cartilha_GLOBAL!A1899</f>
        <v>99436</v>
      </c>
      <c r="B1899" s="94" t="str">
        <f>Cartilha_GLOBAL!B1899</f>
        <v>SINAPI</v>
      </c>
      <c r="C1899" s="104" t="str">
        <f>Cartilha_GLOBAL!C1899</f>
        <v>CONCRETAGEM DE PLATIBANDA EM EDIFICAÇÕES MULTIFAMILIARES FEITAS COM SISTEMA DE FÔRMAS MANUSEÁVEIS, COM CONCRETO USINADO BOMBEÁVEL FCK 25 MPA - LANÇAMENTO, ADENSAMENTO E ACABAMENTO (EXCLUSIVE BOMBA LANÇA). AF_10/2021</v>
      </c>
      <c r="D1899" s="94" t="str">
        <f>Cartilha_GLOBAL!D1899</f>
        <v>M3</v>
      </c>
      <c r="E1899" s="105">
        <f>Cartilha_GLOBAL!$E1899</f>
        <v>631.65</v>
      </c>
      <c r="F1899" s="182">
        <f>Cartilha_GLOBAL!$F1899</f>
        <v>775.29</v>
      </c>
      <c r="G1899" s="108"/>
      <c r="H1899" s="107">
        <f t="shared" si="117"/>
        <v>0</v>
      </c>
      <c r="I1899" s="143">
        <f t="shared" si="118"/>
        <v>0</v>
      </c>
      <c r="J1899" s="142"/>
      <c r="K1899" s="183"/>
      <c r="L1899" s="7" t="str">
        <f t="shared" si="119"/>
        <v/>
      </c>
      <c r="M1899" s="7" t="str">
        <f t="shared" si="120"/>
        <v/>
      </c>
      <c r="N1899" s="7" t="str">
        <f>Cartilha_GLOBAL!N1899</f>
        <v/>
      </c>
      <c r="O1899" s="144"/>
      <c r="Q1899" s="151"/>
      <c r="R1899" s="152">
        <v>0</v>
      </c>
      <c r="T1899" s="153">
        <f>IF(Cartilha_GLOBAL!R1899=0,0,IF(Cartilha_GLOBAL!R1899&gt;0,"c","b"))</f>
        <v>0</v>
      </c>
    </row>
    <row r="1900" ht="33.75" hidden="1" spans="1:20">
      <c r="A1900" s="158">
        <f>Cartilha_GLOBAL!A1900</f>
        <v>99437</v>
      </c>
      <c r="B1900" s="94" t="str">
        <f>Cartilha_GLOBAL!B1900</f>
        <v>SINAPI</v>
      </c>
      <c r="C1900" s="104" t="str">
        <f>Cartilha_GLOBAL!C1900</f>
        <v>CONCRETAGEM DE PLATIBANDA EM EDIFICAÇÕES UNIFAMILIARES FEITAS COM SISTEMA DE FÔRMAS MANUSEÁVEIS, COM CONCRETO USINADO AUTOADENSÁVEL FCK 25 MPA - LANÇAMENTO E ACABAMENTO. AF_10/2021</v>
      </c>
      <c r="D1900" s="94" t="str">
        <f>Cartilha_GLOBAL!D1900</f>
        <v>M3</v>
      </c>
      <c r="E1900" s="105">
        <f>Cartilha_GLOBAL!$E1900</f>
        <v>582.57</v>
      </c>
      <c r="F1900" s="182">
        <f>Cartilha_GLOBAL!$F1900</f>
        <v>715.05</v>
      </c>
      <c r="G1900" s="108"/>
      <c r="H1900" s="107">
        <f t="shared" si="117"/>
        <v>0</v>
      </c>
      <c r="I1900" s="143">
        <f t="shared" si="118"/>
        <v>0</v>
      </c>
      <c r="J1900" s="142"/>
      <c r="K1900" s="183"/>
      <c r="L1900" s="7" t="str">
        <f t="shared" si="119"/>
        <v/>
      </c>
      <c r="M1900" s="7" t="str">
        <f t="shared" si="120"/>
        <v/>
      </c>
      <c r="N1900" s="7" t="str">
        <f>Cartilha_GLOBAL!N1900</f>
        <v/>
      </c>
      <c r="O1900" s="144"/>
      <c r="Q1900" s="151"/>
      <c r="R1900" s="152">
        <v>0</v>
      </c>
      <c r="T1900" s="153">
        <f>IF(Cartilha_GLOBAL!R1900=0,0,IF(Cartilha_GLOBAL!R1900&gt;0,"c","b"))</f>
        <v>0</v>
      </c>
    </row>
    <row r="1901" ht="33.75" hidden="1" spans="1:20">
      <c r="A1901" s="158">
        <f>Cartilha_GLOBAL!A1901</f>
        <v>99438</v>
      </c>
      <c r="B1901" s="94" t="str">
        <f>Cartilha_GLOBAL!B1901</f>
        <v>SINAPI</v>
      </c>
      <c r="C1901" s="104" t="str">
        <f>Cartilha_GLOBAL!C1901</f>
        <v>CONCRETAGEM DE PLATIBANDA EM EDIFICAÇÕES MULTIFAMILIARES FEITAS COM SISTEMA DE FÔRMAS MANUSEÁVEIS, COM CONCRETO USINADO AUTOADENSÁVEL FCK 25 MPA - LANÇAMENTO E ACABAMENTO. AF_10/2021</v>
      </c>
      <c r="D1901" s="94" t="str">
        <f>Cartilha_GLOBAL!D1901</f>
        <v>M3</v>
      </c>
      <c r="E1901" s="105">
        <f>Cartilha_GLOBAL!$E1901</f>
        <v>589.7</v>
      </c>
      <c r="F1901" s="182">
        <f>Cartilha_GLOBAL!$F1901</f>
        <v>723.8</v>
      </c>
      <c r="G1901" s="108"/>
      <c r="H1901" s="107">
        <f t="shared" si="117"/>
        <v>0</v>
      </c>
      <c r="I1901" s="143">
        <f t="shared" si="118"/>
        <v>0</v>
      </c>
      <c r="J1901" s="142"/>
      <c r="K1901" s="183"/>
      <c r="L1901" s="7" t="str">
        <f t="shared" si="119"/>
        <v/>
      </c>
      <c r="M1901" s="7" t="str">
        <f t="shared" si="120"/>
        <v/>
      </c>
      <c r="N1901" s="7" t="str">
        <f>Cartilha_GLOBAL!N1901</f>
        <v/>
      </c>
      <c r="O1901" s="144"/>
      <c r="Q1901" s="151"/>
      <c r="R1901" s="152">
        <v>0</v>
      </c>
      <c r="T1901" s="153">
        <f>IF(Cartilha_GLOBAL!R1901=0,0,IF(Cartilha_GLOBAL!R1901&gt;0,"c","b"))</f>
        <v>0</v>
      </c>
    </row>
    <row r="1902" ht="33.75" hidden="1" spans="1:20">
      <c r="A1902" s="158">
        <f>Cartilha_GLOBAL!A1902</f>
        <v>99439</v>
      </c>
      <c r="B1902" s="94" t="str">
        <f>Cartilha_GLOBAL!B1902</f>
        <v>SINAPI</v>
      </c>
      <c r="C1902" s="104" t="str">
        <f>Cartilha_GLOBAL!C1902</f>
        <v>CONCRETAGEM DE EDIFICAÇÕES (PAREDES E LAJES) FEITAS COM SISTEMA DE FÔRMAS MANUSEÁVEIS, COM CONCRETO USINADO BOMBEÁVEL FCK 25 MPA - LANÇAMENTO, ADENSAMENTO E ACABAMENTO (EXCLUSIVE BOMBA LANÇA). AF_10/2021</v>
      </c>
      <c r="D1902" s="94" t="str">
        <f>Cartilha_GLOBAL!D1902</f>
        <v>M3</v>
      </c>
      <c r="E1902" s="105">
        <f>Cartilha_GLOBAL!$E1902</f>
        <v>563.01</v>
      </c>
      <c r="F1902" s="182">
        <f>Cartilha_GLOBAL!$F1902</f>
        <v>691.04</v>
      </c>
      <c r="G1902" s="108"/>
      <c r="H1902" s="107">
        <f t="shared" si="117"/>
        <v>0</v>
      </c>
      <c r="I1902" s="143">
        <f t="shared" si="118"/>
        <v>0</v>
      </c>
      <c r="J1902" s="142"/>
      <c r="K1902" s="183"/>
      <c r="L1902" s="7" t="str">
        <f t="shared" si="119"/>
        <v/>
      </c>
      <c r="M1902" s="7" t="str">
        <f t="shared" si="120"/>
        <v/>
      </c>
      <c r="N1902" s="7" t="str">
        <f>Cartilha_GLOBAL!N1902</f>
        <v/>
      </c>
      <c r="O1902" s="144"/>
      <c r="Q1902" s="151"/>
      <c r="R1902" s="152">
        <v>0</v>
      </c>
      <c r="T1902" s="153">
        <f>IF(Cartilha_GLOBAL!R1902=0,0,IF(Cartilha_GLOBAL!R1902&gt;0,"c","b"))</f>
        <v>0</v>
      </c>
    </row>
    <row r="1903" ht="33.75" hidden="1" spans="1:20">
      <c r="A1903" s="158">
        <f>Cartilha_GLOBAL!A1903</f>
        <v>103183</v>
      </c>
      <c r="B1903" s="94" t="str">
        <f>Cartilha_GLOBAL!B1903</f>
        <v>SINAPI</v>
      </c>
      <c r="C1903" s="104" t="str">
        <f>Cartilha_GLOBAL!C1903</f>
        <v>CONCRETAGEM DE ESCADAS EM EDIFICAÇÕES MULTIFAMILIARES FEITAS COM SISTEMA DE FÔRMAS MANUSEÁVEIS - CONCRETO USINADO BOMBEÁVEL, FCK 25 MPA - LANÇAMENTO, ADENSAMENTO E ACABAMENTO (EXCLUSIVE BOMBA LANÇA). AF_10/2021</v>
      </c>
      <c r="D1903" s="94" t="str">
        <f>Cartilha_GLOBAL!D1903</f>
        <v>M3</v>
      </c>
      <c r="E1903" s="105">
        <f>Cartilha_GLOBAL!$E1903</f>
        <v>612</v>
      </c>
      <c r="F1903" s="182">
        <f>Cartilha_GLOBAL!$F1903</f>
        <v>751.17</v>
      </c>
      <c r="G1903" s="108"/>
      <c r="H1903" s="107">
        <f t="shared" si="117"/>
        <v>0</v>
      </c>
      <c r="I1903" s="143">
        <f t="shared" si="118"/>
        <v>0</v>
      </c>
      <c r="J1903" s="142"/>
      <c r="K1903" s="183"/>
      <c r="L1903" s="7" t="str">
        <f t="shared" si="119"/>
        <v/>
      </c>
      <c r="M1903" s="7" t="str">
        <f t="shared" si="120"/>
        <v/>
      </c>
      <c r="N1903" s="7" t="str">
        <f>Cartilha_GLOBAL!N1903</f>
        <v/>
      </c>
      <c r="O1903" s="144"/>
      <c r="Q1903" s="151"/>
      <c r="R1903" s="152">
        <v>0</v>
      </c>
      <c r="T1903" s="153">
        <f>IF(Cartilha_GLOBAL!R1903=0,0,IF(Cartilha_GLOBAL!R1903&gt;0,"c","b"))</f>
        <v>0</v>
      </c>
    </row>
    <row r="1904" ht="33.75" hidden="1" spans="1:20">
      <c r="A1904" s="158">
        <f>Cartilha_GLOBAL!A1904</f>
        <v>103184</v>
      </c>
      <c r="B1904" s="94" t="str">
        <f>Cartilha_GLOBAL!B1904</f>
        <v>SINAPI</v>
      </c>
      <c r="C1904" s="104" t="str">
        <f>Cartilha_GLOBAL!C1904</f>
        <v>CONCRETAGEM DE ESCADAS EM EDIFICAÇÕES MULTIFAMILIARES FEITAS COM SISTEMA DE FÔRMAS MANUSEÁVEIS - CONCRETO USINADO AUTOADENSÁVEL, FCK 25 MPA - LANÇAMENTO, ADENSAMENTO E ACABAMENTO. AF_10/2021</v>
      </c>
      <c r="D1904" s="94" t="str">
        <f>Cartilha_GLOBAL!D1904</f>
        <v>M3</v>
      </c>
      <c r="E1904" s="105">
        <f>Cartilha_GLOBAL!$E1904</f>
        <v>562.6</v>
      </c>
      <c r="F1904" s="182">
        <f>Cartilha_GLOBAL!$F1904</f>
        <v>690.54</v>
      </c>
      <c r="G1904" s="108"/>
      <c r="H1904" s="107">
        <f t="shared" si="117"/>
        <v>0</v>
      </c>
      <c r="I1904" s="143">
        <f t="shared" si="118"/>
        <v>0</v>
      </c>
      <c r="J1904" s="142"/>
      <c r="K1904" s="183"/>
      <c r="L1904" s="7" t="str">
        <f t="shared" si="119"/>
        <v/>
      </c>
      <c r="M1904" s="7" t="str">
        <f t="shared" si="120"/>
        <v/>
      </c>
      <c r="N1904" s="7" t="str">
        <f>Cartilha_GLOBAL!N1904</f>
        <v/>
      </c>
      <c r="O1904" s="144"/>
      <c r="Q1904" s="151"/>
      <c r="R1904" s="152">
        <v>0</v>
      </c>
      <c r="T1904" s="153">
        <f>IF(Cartilha_GLOBAL!R1904=0,0,IF(Cartilha_GLOBAL!R1904&gt;0,"c","b"))</f>
        <v>0</v>
      </c>
    </row>
    <row r="1905" ht="12.75" hidden="1" spans="1:20">
      <c r="A1905" s="154" t="str">
        <f>Cartilha_GLOBAL!A1905</f>
        <v>4.3.4.2</v>
      </c>
      <c r="B1905" s="94">
        <f>Cartilha_GLOBAL!B1905</f>
        <v>0</v>
      </c>
      <c r="C1905" s="155" t="str">
        <f>Cartilha_GLOBAL!C1905</f>
        <v>PREPARO, LANCAMENTO E ADENSAMENTO</v>
      </c>
      <c r="D1905" s="156">
        <f>Cartilha_GLOBAL!D1905</f>
        <v>0</v>
      </c>
      <c r="E1905" s="105">
        <f>Cartilha_GLOBAL!$E1905</f>
        <v>0</v>
      </c>
      <c r="F1905" s="182">
        <f>Cartilha_GLOBAL!$F1905</f>
        <v>0</v>
      </c>
      <c r="G1905" s="97"/>
      <c r="H1905" s="98">
        <f t="shared" si="117"/>
        <v>0</v>
      </c>
      <c r="I1905" s="141">
        <f t="shared" si="118"/>
        <v>0</v>
      </c>
      <c r="J1905" s="142"/>
      <c r="K1905" s="138" t="str">
        <f>IF(OR(SUM(I1905)&gt;0,SUM(I1905)&gt;0),"xx","")</f>
        <v/>
      </c>
      <c r="L1905" s="7" t="str">
        <f t="shared" si="119"/>
        <v/>
      </c>
      <c r="M1905" s="7" t="str">
        <f t="shared" si="120"/>
        <v/>
      </c>
      <c r="N1905" s="7" t="str">
        <f>Cartilha_GLOBAL!N1905</f>
        <v/>
      </c>
      <c r="O1905" s="144"/>
      <c r="Q1905" s="151"/>
      <c r="R1905" s="152">
        <v>0</v>
      </c>
      <c r="T1905" s="153">
        <f>IF(Cartilha_GLOBAL!R1905=0,0,IF(Cartilha_GLOBAL!R1905&gt;0,"c","b"))</f>
        <v>0</v>
      </c>
    </row>
    <row r="1906" ht="12.75" hidden="1" spans="1:20">
      <c r="A1906" s="99" t="str">
        <f>Cartilha_GLOBAL!A1906</f>
        <v>4.3.5</v>
      </c>
      <c r="B1906" s="94">
        <f>Cartilha_GLOBAL!B1906</f>
        <v>0</v>
      </c>
      <c r="C1906" s="177" t="str">
        <f>Cartilha_GLOBAL!C1906</f>
        <v>GRAUTES</v>
      </c>
      <c r="D1906" s="178">
        <f>Cartilha_GLOBAL!D1906</f>
        <v>0</v>
      </c>
      <c r="E1906" s="179">
        <f>Cartilha_GLOBAL!$E1906</f>
        <v>0</v>
      </c>
      <c r="F1906" s="168">
        <f>Cartilha_GLOBAL!$F1906</f>
        <v>0</v>
      </c>
      <c r="G1906" s="180"/>
      <c r="H1906" s="181">
        <f t="shared" si="117"/>
        <v>0</v>
      </c>
      <c r="I1906" s="186">
        <f t="shared" si="118"/>
        <v>0</v>
      </c>
      <c r="J1906" s="142"/>
      <c r="K1906" s="138" t="str">
        <f>IF(OR(SUM(I1907:I1914)&gt;0,SUM(I1907:I1914)&gt;0),"xx","")</f>
        <v/>
      </c>
      <c r="L1906" s="7" t="str">
        <f t="shared" si="119"/>
        <v/>
      </c>
      <c r="M1906" s="7" t="str">
        <f t="shared" si="120"/>
        <v/>
      </c>
      <c r="N1906" s="7" t="str">
        <f>Cartilha_GLOBAL!N1906</f>
        <v/>
      </c>
      <c r="O1906" s="144"/>
      <c r="Q1906" s="151"/>
      <c r="R1906" s="152">
        <v>0</v>
      </c>
      <c r="T1906" s="153">
        <f>IF(Cartilha_GLOBAL!R1906=0,0,IF(Cartilha_GLOBAL!R1906&gt;0,"c","b"))</f>
        <v>0</v>
      </c>
    </row>
    <row r="1907" ht="22.5" hidden="1" spans="1:20">
      <c r="A1907" s="158">
        <f>Cartilha_GLOBAL!A1907</f>
        <v>90278</v>
      </c>
      <c r="B1907" s="94" t="str">
        <f>Cartilha_GLOBAL!B1907</f>
        <v>SINAPI</v>
      </c>
      <c r="C1907" s="104" t="str">
        <f>Cartilha_GLOBAL!C1907</f>
        <v>GRAUTE FGK=15 MPA; TRAÇO 1:0,04:2,2:2,5 (EM MASSA SECA DE CIMENTO/CAL/AREIA GROSSA/BRITA 0) - PREPARO MECÂNICO COM BETONEIRA 400 L. AF_09/2021</v>
      </c>
      <c r="D1907" s="94" t="str">
        <f>Cartilha_GLOBAL!D1907</f>
        <v>M3</v>
      </c>
      <c r="E1907" s="105">
        <f>Cartilha_GLOBAL!$E1907</f>
        <v>442.51</v>
      </c>
      <c r="F1907" s="182">
        <f>Cartilha_GLOBAL!$F1907</f>
        <v>543.14</v>
      </c>
      <c r="G1907" s="108"/>
      <c r="H1907" s="107">
        <f t="shared" si="117"/>
        <v>0</v>
      </c>
      <c r="I1907" s="143">
        <f t="shared" si="118"/>
        <v>0</v>
      </c>
      <c r="J1907" s="142"/>
      <c r="K1907" s="183"/>
      <c r="L1907" s="7" t="str">
        <f t="shared" si="119"/>
        <v/>
      </c>
      <c r="M1907" s="7" t="str">
        <f t="shared" si="120"/>
        <v/>
      </c>
      <c r="N1907" s="7" t="str">
        <f>Cartilha_GLOBAL!N1907</f>
        <v/>
      </c>
      <c r="O1907" s="144"/>
      <c r="Q1907" s="151"/>
      <c r="R1907" s="152">
        <v>0</v>
      </c>
      <c r="T1907" s="153">
        <f>IF(Cartilha_GLOBAL!R1907=0,0,IF(Cartilha_GLOBAL!R1907&gt;0,"c","b"))</f>
        <v>0</v>
      </c>
    </row>
    <row r="1908" ht="22.5" hidden="1" spans="1:20">
      <c r="A1908" s="158">
        <f>Cartilha_GLOBAL!A1908</f>
        <v>90279</v>
      </c>
      <c r="B1908" s="94" t="str">
        <f>Cartilha_GLOBAL!B1908</f>
        <v>SINAPI</v>
      </c>
      <c r="C1908" s="104" t="str">
        <f>Cartilha_GLOBAL!C1908</f>
        <v>GRAUTE FGK=20 MPA; TRAÇO 1:0,04:1,8:2,1 (EM MASSA SECA DE CIMENTO/ CAL/ AREIA GROSSA/ BRITA 0) - PREPARO MECÂNICO COM BETONEIRA 400 L. AF_09/2021</v>
      </c>
      <c r="D1908" s="94" t="str">
        <f>Cartilha_GLOBAL!D1908</f>
        <v>M3</v>
      </c>
      <c r="E1908" s="105">
        <f>Cartilha_GLOBAL!$E1908</f>
        <v>491.53</v>
      </c>
      <c r="F1908" s="182">
        <f>Cartilha_GLOBAL!$F1908</f>
        <v>603.3</v>
      </c>
      <c r="G1908" s="108"/>
      <c r="H1908" s="107">
        <f t="shared" si="117"/>
        <v>0</v>
      </c>
      <c r="I1908" s="143">
        <f t="shared" si="118"/>
        <v>0</v>
      </c>
      <c r="J1908" s="142"/>
      <c r="K1908" s="183"/>
      <c r="L1908" s="7" t="str">
        <f t="shared" si="119"/>
        <v/>
      </c>
      <c r="M1908" s="7" t="str">
        <f t="shared" si="120"/>
        <v/>
      </c>
      <c r="N1908" s="7" t="str">
        <f>Cartilha_GLOBAL!N1908</f>
        <v/>
      </c>
      <c r="O1908" s="144"/>
      <c r="Q1908" s="151"/>
      <c r="R1908" s="152">
        <v>0</v>
      </c>
      <c r="T1908" s="153">
        <f>IF(Cartilha_GLOBAL!R1908=0,0,IF(Cartilha_GLOBAL!R1908&gt;0,"c","b"))</f>
        <v>0</v>
      </c>
    </row>
    <row r="1909" ht="22.5" hidden="1" spans="1:20">
      <c r="A1909" s="158">
        <f>Cartilha_GLOBAL!A1909</f>
        <v>90280</v>
      </c>
      <c r="B1909" s="94" t="str">
        <f>Cartilha_GLOBAL!B1909</f>
        <v>SINAPI</v>
      </c>
      <c r="C1909" s="104" t="str">
        <f>Cartilha_GLOBAL!C1909</f>
        <v>GRAUTE FGK=25 MPA; TRAÇO 1:0,02:1,3:1,6 (EM MASSA SECA DE CIMENTO/ CAL/ AREIA GROSSA/ BRITA 0) - PREPARO MECÂNICO COM BETONEIRA 400 L. AF_09/2021</v>
      </c>
      <c r="D1909" s="94" t="str">
        <f>Cartilha_GLOBAL!D1909</f>
        <v>M3</v>
      </c>
      <c r="E1909" s="105">
        <f>Cartilha_GLOBAL!$E1909</f>
        <v>546.28</v>
      </c>
      <c r="F1909" s="182">
        <f>Cartilha_GLOBAL!$F1909</f>
        <v>670.5</v>
      </c>
      <c r="G1909" s="108"/>
      <c r="H1909" s="107">
        <f t="shared" si="117"/>
        <v>0</v>
      </c>
      <c r="I1909" s="143">
        <f t="shared" si="118"/>
        <v>0</v>
      </c>
      <c r="J1909" s="142"/>
      <c r="K1909" s="183"/>
      <c r="L1909" s="7" t="str">
        <f t="shared" si="119"/>
        <v/>
      </c>
      <c r="M1909" s="7" t="str">
        <f t="shared" si="120"/>
        <v/>
      </c>
      <c r="N1909" s="7" t="str">
        <f>Cartilha_GLOBAL!N1909</f>
        <v/>
      </c>
      <c r="O1909" s="144"/>
      <c r="Q1909" s="151"/>
      <c r="R1909" s="152">
        <v>0</v>
      </c>
      <c r="T1909" s="153">
        <f>IF(Cartilha_GLOBAL!R1909=0,0,IF(Cartilha_GLOBAL!R1909&gt;0,"c","b"))</f>
        <v>0</v>
      </c>
    </row>
    <row r="1910" ht="22.5" hidden="1" spans="1:20">
      <c r="A1910" s="158">
        <f>Cartilha_GLOBAL!A1910</f>
        <v>90281</v>
      </c>
      <c r="B1910" s="94" t="str">
        <f>Cartilha_GLOBAL!B1910</f>
        <v>SINAPI</v>
      </c>
      <c r="C1910" s="104" t="str">
        <f>Cartilha_GLOBAL!C1910</f>
        <v>GRAUTE FGK=30 MPA; TRAÇO 1:0,02:0,9:1,2 (EM MASSA SECA DE CIMENTO/ CAL/ AREIA GROSSA/ BRITA 0) - PREPARO MECÂNICO COM BETONEIRA 400 L. AF_09/2021</v>
      </c>
      <c r="D1910" s="94" t="str">
        <f>Cartilha_GLOBAL!D1910</f>
        <v>M3</v>
      </c>
      <c r="E1910" s="105">
        <f>Cartilha_GLOBAL!$E1910</f>
        <v>635.55</v>
      </c>
      <c r="F1910" s="182">
        <f>Cartilha_GLOBAL!$F1910</f>
        <v>780.07</v>
      </c>
      <c r="G1910" s="108"/>
      <c r="H1910" s="107">
        <f t="shared" si="117"/>
        <v>0</v>
      </c>
      <c r="I1910" s="143">
        <f t="shared" si="118"/>
        <v>0</v>
      </c>
      <c r="J1910" s="142"/>
      <c r="K1910" s="183"/>
      <c r="L1910" s="7" t="str">
        <f t="shared" si="119"/>
        <v/>
      </c>
      <c r="M1910" s="7" t="str">
        <f t="shared" si="120"/>
        <v/>
      </c>
      <c r="N1910" s="7" t="str">
        <f>Cartilha_GLOBAL!N1910</f>
        <v/>
      </c>
      <c r="O1910" s="144"/>
      <c r="Q1910" s="151"/>
      <c r="R1910" s="152">
        <v>0</v>
      </c>
      <c r="T1910" s="153">
        <f>IF(Cartilha_GLOBAL!R1910=0,0,IF(Cartilha_GLOBAL!R1910&gt;0,"c","b"))</f>
        <v>0</v>
      </c>
    </row>
    <row r="1911" ht="22.5" hidden="1" spans="1:20">
      <c r="A1911" s="158">
        <f>Cartilha_GLOBAL!A1911</f>
        <v>90282</v>
      </c>
      <c r="B1911" s="94" t="str">
        <f>Cartilha_GLOBAL!B1911</f>
        <v>SINAPI</v>
      </c>
      <c r="C1911" s="104" t="str">
        <f>Cartilha_GLOBAL!C1911</f>
        <v>GRAUTE FGK=15 MPA; TRAÇO 1:2,2:2,5:0,3 (EM MASSA SECA DE CIMENTO/ AREIA GROSSA/ BRITA 0/ ADITIVO) - PREPARO MECÂNICO COM BETONEIRA 400 L. AF_09/2021</v>
      </c>
      <c r="D1911" s="94" t="str">
        <f>Cartilha_GLOBAL!D1911</f>
        <v>M3</v>
      </c>
      <c r="E1911" s="105">
        <f>Cartilha_GLOBAL!$E1911</f>
        <v>434.41</v>
      </c>
      <c r="F1911" s="182">
        <f>Cartilha_GLOBAL!$F1911</f>
        <v>533.19</v>
      </c>
      <c r="G1911" s="108"/>
      <c r="H1911" s="107">
        <f t="shared" si="117"/>
        <v>0</v>
      </c>
      <c r="I1911" s="143">
        <f t="shared" si="118"/>
        <v>0</v>
      </c>
      <c r="J1911" s="142"/>
      <c r="K1911" s="183"/>
      <c r="L1911" s="7" t="str">
        <f t="shared" si="119"/>
        <v/>
      </c>
      <c r="M1911" s="7" t="str">
        <f t="shared" si="120"/>
        <v/>
      </c>
      <c r="N1911" s="7" t="str">
        <f>Cartilha_GLOBAL!N1911</f>
        <v/>
      </c>
      <c r="O1911" s="144"/>
      <c r="Q1911" s="151"/>
      <c r="R1911" s="152">
        <v>0</v>
      </c>
      <c r="T1911" s="153">
        <f>IF(Cartilha_GLOBAL!R1911=0,0,IF(Cartilha_GLOBAL!R1911&gt;0,"c","b"))</f>
        <v>0</v>
      </c>
    </row>
    <row r="1912" ht="22.5" hidden="1" spans="1:20">
      <c r="A1912" s="158">
        <f>Cartilha_GLOBAL!A1912</f>
        <v>90283</v>
      </c>
      <c r="B1912" s="94" t="str">
        <f>Cartilha_GLOBAL!B1912</f>
        <v>SINAPI</v>
      </c>
      <c r="C1912" s="104" t="str">
        <f>Cartilha_GLOBAL!C1912</f>
        <v>GRAUTE FGK=20 MPA; TRAÇO 1:1,8:2,1:0,4 (EM MASSA SECA DE CIMENTO/ AREIA GROSSA/ BRITA 0/ ADITIVO) - PREPARO MECÂNICO COM BETONEIRA 400 L. AF_09/2021</v>
      </c>
      <c r="D1912" s="94" t="str">
        <f>Cartilha_GLOBAL!D1912</f>
        <v>M3</v>
      </c>
      <c r="E1912" s="105">
        <f>Cartilha_GLOBAL!$E1912</f>
        <v>483.86</v>
      </c>
      <c r="F1912" s="182">
        <f>Cartilha_GLOBAL!$F1912</f>
        <v>593.89</v>
      </c>
      <c r="G1912" s="108"/>
      <c r="H1912" s="107">
        <f t="shared" si="117"/>
        <v>0</v>
      </c>
      <c r="I1912" s="143">
        <f t="shared" si="118"/>
        <v>0</v>
      </c>
      <c r="J1912" s="142"/>
      <c r="K1912" s="183"/>
      <c r="L1912" s="7" t="str">
        <f t="shared" si="119"/>
        <v/>
      </c>
      <c r="M1912" s="7" t="str">
        <f t="shared" si="120"/>
        <v/>
      </c>
      <c r="N1912" s="7" t="str">
        <f>Cartilha_GLOBAL!N1912</f>
        <v/>
      </c>
      <c r="O1912" s="144"/>
      <c r="Q1912" s="151"/>
      <c r="R1912" s="152">
        <v>0</v>
      </c>
      <c r="T1912" s="153">
        <f>IF(Cartilha_GLOBAL!R1912=0,0,IF(Cartilha_GLOBAL!R1912&gt;0,"c","b"))</f>
        <v>0</v>
      </c>
    </row>
    <row r="1913" ht="22.5" hidden="1" spans="1:20">
      <c r="A1913" s="158">
        <f>Cartilha_GLOBAL!A1913</f>
        <v>90284</v>
      </c>
      <c r="B1913" s="94" t="str">
        <f>Cartilha_GLOBAL!B1913</f>
        <v>SINAPI</v>
      </c>
      <c r="C1913" s="104" t="str">
        <f>Cartilha_GLOBAL!C1913</f>
        <v>GRAUTE FGK=25 MPA; TRAÇO 1:1,3:1,6:0,4 (EM MASSA SECA DE CIMENTO/ AREIA GROSSA/ BRITA 0/ ADITIVO) - PREPARO MECÂNICO COM BETONEIRA 400 L. AF_09/2021</v>
      </c>
      <c r="D1913" s="94" t="str">
        <f>Cartilha_GLOBAL!D1913</f>
        <v>M3</v>
      </c>
      <c r="E1913" s="105">
        <f>Cartilha_GLOBAL!$E1913</f>
        <v>542.07</v>
      </c>
      <c r="F1913" s="182">
        <f>Cartilha_GLOBAL!$F1913</f>
        <v>665.34</v>
      </c>
      <c r="G1913" s="108"/>
      <c r="H1913" s="107">
        <f t="shared" si="117"/>
        <v>0</v>
      </c>
      <c r="I1913" s="143">
        <f t="shared" si="118"/>
        <v>0</v>
      </c>
      <c r="J1913" s="142"/>
      <c r="K1913" s="183"/>
      <c r="L1913" s="7" t="str">
        <f t="shared" si="119"/>
        <v/>
      </c>
      <c r="M1913" s="7" t="str">
        <f t="shared" si="120"/>
        <v/>
      </c>
      <c r="N1913" s="7" t="str">
        <f>Cartilha_GLOBAL!N1913</f>
        <v/>
      </c>
      <c r="O1913" s="144"/>
      <c r="Q1913" s="151"/>
      <c r="R1913" s="152">
        <v>0</v>
      </c>
      <c r="T1913" s="153">
        <f>IF(Cartilha_GLOBAL!R1913=0,0,IF(Cartilha_GLOBAL!R1913&gt;0,"c","b"))</f>
        <v>0</v>
      </c>
    </row>
    <row r="1914" ht="22.5" hidden="1" spans="1:20">
      <c r="A1914" s="158">
        <f>Cartilha_GLOBAL!A1914</f>
        <v>90285</v>
      </c>
      <c r="B1914" s="94" t="str">
        <f>Cartilha_GLOBAL!B1914</f>
        <v>SINAPI</v>
      </c>
      <c r="C1914" s="104" t="str">
        <f>Cartilha_GLOBAL!C1914</f>
        <v>GRAUTE FGK=30 MPA; TRAÇO 1:0,9:1,2:0,6 (EM MASSA SECA DE CIMENTO/ AREIA GROSSA/ BRITA 0/ ADITIVO) - PREPARO MECÂNICO COM BETONEIRA 400 L. AF_09/2021</v>
      </c>
      <c r="D1914" s="94" t="str">
        <f>Cartilha_GLOBAL!D1914</f>
        <v>M3</v>
      </c>
      <c r="E1914" s="105">
        <f>Cartilha_GLOBAL!$E1914</f>
        <v>637.99</v>
      </c>
      <c r="F1914" s="182">
        <f>Cartilha_GLOBAL!$F1914</f>
        <v>783.07</v>
      </c>
      <c r="G1914" s="108"/>
      <c r="H1914" s="107">
        <f t="shared" si="117"/>
        <v>0</v>
      </c>
      <c r="I1914" s="143">
        <f t="shared" si="118"/>
        <v>0</v>
      </c>
      <c r="J1914" s="142"/>
      <c r="K1914" s="183"/>
      <c r="L1914" s="7" t="str">
        <f t="shared" si="119"/>
        <v/>
      </c>
      <c r="M1914" s="7" t="str">
        <f t="shared" si="120"/>
        <v/>
      </c>
      <c r="N1914" s="7" t="str">
        <f>Cartilha_GLOBAL!N1914</f>
        <v/>
      </c>
      <c r="O1914" s="144"/>
      <c r="Q1914" s="151"/>
      <c r="R1914" s="152">
        <v>0</v>
      </c>
      <c r="T1914" s="153">
        <f>IF(Cartilha_GLOBAL!R1914=0,0,IF(Cartilha_GLOBAL!R1914&gt;0,"c","b"))</f>
        <v>0</v>
      </c>
    </row>
    <row r="1915" ht="12.75" hidden="1" spans="1:20">
      <c r="A1915" s="154" t="str">
        <f>Cartilha_GLOBAL!A1915</f>
        <v>4.3.6</v>
      </c>
      <c r="B1915" s="94">
        <f>Cartilha_GLOBAL!B1915</f>
        <v>0</v>
      </c>
      <c r="C1915" s="177" t="str">
        <f>Cartilha_GLOBAL!C1915</f>
        <v>GRAUTEAMENTOS</v>
      </c>
      <c r="D1915" s="156">
        <f>Cartilha_GLOBAL!D1915</f>
        <v>0</v>
      </c>
      <c r="E1915" s="105">
        <f>Cartilha_GLOBAL!$E1915</f>
        <v>0</v>
      </c>
      <c r="F1915" s="182">
        <f>Cartilha_GLOBAL!$F1915</f>
        <v>0</v>
      </c>
      <c r="G1915" s="180"/>
      <c r="H1915" s="181">
        <f t="shared" si="117"/>
        <v>0</v>
      </c>
      <c r="I1915" s="186">
        <f t="shared" si="118"/>
        <v>0</v>
      </c>
      <c r="J1915" s="142"/>
      <c r="K1915" s="138" t="str">
        <f>IF(OR(SUM(I1916:I1918)&gt;0,SUM(I1916:I1918)&gt;0),"xx","")</f>
        <v/>
      </c>
      <c r="L1915" s="7" t="str">
        <f t="shared" si="119"/>
        <v/>
      </c>
      <c r="M1915" s="7" t="str">
        <f t="shared" si="120"/>
        <v/>
      </c>
      <c r="N1915" s="7" t="str">
        <f>Cartilha_GLOBAL!N1915</f>
        <v/>
      </c>
      <c r="O1915" s="144"/>
      <c r="Q1915" s="151"/>
      <c r="R1915" s="152">
        <v>0</v>
      </c>
      <c r="T1915" s="153">
        <f>IF(Cartilha_GLOBAL!R1915=0,0,IF(Cartilha_GLOBAL!R1915&gt;0,"c","b"))</f>
        <v>0</v>
      </c>
    </row>
    <row r="1916" ht="12.75" hidden="1" spans="1:20">
      <c r="A1916" s="158">
        <f>Cartilha_GLOBAL!A1916</f>
        <v>89993</v>
      </c>
      <c r="B1916" s="94" t="str">
        <f>Cartilha_GLOBAL!B1916</f>
        <v>SINAPI</v>
      </c>
      <c r="C1916" s="104" t="str">
        <f>Cartilha_GLOBAL!C1916</f>
        <v>GRAUTEAMENTO VERTICAL EM ALVENARIA ESTRUTURAL. AF_09/2021</v>
      </c>
      <c r="D1916" s="94" t="str">
        <f>Cartilha_GLOBAL!D1916</f>
        <v>M3</v>
      </c>
      <c r="E1916" s="105">
        <f>Cartilha_GLOBAL!$E1916</f>
        <v>1000.33</v>
      </c>
      <c r="F1916" s="182">
        <f>Cartilha_GLOBAL!$F1916</f>
        <v>1227.81</v>
      </c>
      <c r="G1916" s="108"/>
      <c r="H1916" s="107">
        <f t="shared" si="117"/>
        <v>0</v>
      </c>
      <c r="I1916" s="143">
        <f t="shared" si="118"/>
        <v>0</v>
      </c>
      <c r="J1916" s="142"/>
      <c r="K1916" s="183"/>
      <c r="L1916" s="7" t="str">
        <f t="shared" si="119"/>
        <v/>
      </c>
      <c r="M1916" s="7" t="str">
        <f t="shared" si="120"/>
        <v/>
      </c>
      <c r="N1916" s="7" t="str">
        <f>Cartilha_GLOBAL!N1916</f>
        <v/>
      </c>
      <c r="O1916" s="144"/>
      <c r="Q1916" s="151"/>
      <c r="R1916" s="152">
        <v>0</v>
      </c>
      <c r="T1916" s="153">
        <f>IF(Cartilha_GLOBAL!R1916=0,0,IF(Cartilha_GLOBAL!R1916&gt;0,"c","b"))</f>
        <v>0</v>
      </c>
    </row>
    <row r="1917" ht="22.5" hidden="1" spans="1:20">
      <c r="A1917" s="158">
        <f>Cartilha_GLOBAL!A1917</f>
        <v>89994</v>
      </c>
      <c r="B1917" s="94" t="str">
        <f>Cartilha_GLOBAL!B1917</f>
        <v>SINAPI</v>
      </c>
      <c r="C1917" s="104" t="str">
        <f>Cartilha_GLOBAL!C1917</f>
        <v>GRAUTEAMENTO DE CINTA INTERMEDIÁRIA OU DE CONTRAVERGA EM ALVENARIA ESTRUTURAL. AF_09/2021</v>
      </c>
      <c r="D1917" s="94" t="str">
        <f>Cartilha_GLOBAL!D1917</f>
        <v>M3</v>
      </c>
      <c r="E1917" s="105">
        <f>Cartilha_GLOBAL!$E1917</f>
        <v>830.24</v>
      </c>
      <c r="F1917" s="182">
        <f>Cartilha_GLOBAL!$F1917</f>
        <v>1019.04</v>
      </c>
      <c r="G1917" s="108"/>
      <c r="H1917" s="107">
        <f t="shared" si="117"/>
        <v>0</v>
      </c>
      <c r="I1917" s="143">
        <f t="shared" si="118"/>
        <v>0</v>
      </c>
      <c r="J1917" s="142"/>
      <c r="K1917" s="183"/>
      <c r="L1917" s="7" t="str">
        <f t="shared" si="119"/>
        <v/>
      </c>
      <c r="M1917" s="7" t="str">
        <f t="shared" si="120"/>
        <v/>
      </c>
      <c r="N1917" s="7" t="str">
        <f>Cartilha_GLOBAL!N1917</f>
        <v/>
      </c>
      <c r="O1917" s="144"/>
      <c r="Q1917" s="151"/>
      <c r="R1917" s="152">
        <v>0</v>
      </c>
      <c r="T1917" s="153">
        <f>IF(Cartilha_GLOBAL!R1917=0,0,IF(Cartilha_GLOBAL!R1917&gt;0,"c","b"))</f>
        <v>0</v>
      </c>
    </row>
    <row r="1918" ht="12.75" hidden="1" spans="1:20">
      <c r="A1918" s="158">
        <f>Cartilha_GLOBAL!A1918</f>
        <v>89995</v>
      </c>
      <c r="B1918" s="94" t="str">
        <f>Cartilha_GLOBAL!B1918</f>
        <v>SINAPI</v>
      </c>
      <c r="C1918" s="104" t="str">
        <f>Cartilha_GLOBAL!C1918</f>
        <v>GRAUTEAMENTO DE CINTA SUPERIOR OU DE VERGA EM ALVENARIA ESTRUTURAL. AF_09/2021</v>
      </c>
      <c r="D1918" s="94" t="str">
        <f>Cartilha_GLOBAL!D1918</f>
        <v>M3</v>
      </c>
      <c r="E1918" s="105">
        <f>Cartilha_GLOBAL!$E1918</f>
        <v>956.83</v>
      </c>
      <c r="F1918" s="182">
        <f>Cartilha_GLOBAL!$F1918</f>
        <v>1174.41</v>
      </c>
      <c r="G1918" s="108"/>
      <c r="H1918" s="107">
        <f t="shared" si="117"/>
        <v>0</v>
      </c>
      <c r="I1918" s="143">
        <f t="shared" si="118"/>
        <v>0</v>
      </c>
      <c r="J1918" s="142"/>
      <c r="K1918" s="183"/>
      <c r="L1918" s="7" t="str">
        <f t="shared" si="119"/>
        <v/>
      </c>
      <c r="M1918" s="7" t="str">
        <f t="shared" si="120"/>
        <v/>
      </c>
      <c r="N1918" s="7" t="str">
        <f>Cartilha_GLOBAL!N1918</f>
        <v/>
      </c>
      <c r="O1918" s="144"/>
      <c r="Q1918" s="151"/>
      <c r="R1918" s="152">
        <v>0</v>
      </c>
      <c r="T1918" s="153">
        <f>IF(Cartilha_GLOBAL!R1918=0,0,IF(Cartilha_GLOBAL!R1918&gt;0,"c","b"))</f>
        <v>0</v>
      </c>
    </row>
    <row r="1919" ht="12.75" spans="1:20">
      <c r="A1919" s="154" t="str">
        <f>Cartilha_GLOBAL!A1919</f>
        <v>4.4</v>
      </c>
      <c r="B1919" s="94">
        <f>Cartilha_GLOBAL!B1919</f>
        <v>0</v>
      </c>
      <c r="C1919" s="161" t="str">
        <f>Cartilha_GLOBAL!C1919</f>
        <v>LASTROS</v>
      </c>
      <c r="D1919" s="94">
        <f>Cartilha_GLOBAL!D1919</f>
        <v>0</v>
      </c>
      <c r="E1919" s="105">
        <f>Cartilha_GLOBAL!$E1919</f>
        <v>0</v>
      </c>
      <c r="F1919" s="182">
        <f>Cartilha_GLOBAL!$F1919</f>
        <v>0</v>
      </c>
      <c r="G1919" s="195"/>
      <c r="H1919" s="196">
        <f t="shared" si="117"/>
        <v>0</v>
      </c>
      <c r="I1919" s="186">
        <f t="shared" si="118"/>
        <v>0</v>
      </c>
      <c r="J1919" s="142"/>
      <c r="K1919" s="138" t="str">
        <f>IF(OR(SUM(I1920:I1939)&gt;0,SUM(I1920:I1939)&gt;0),"xx","")</f>
        <v>xx</v>
      </c>
      <c r="L1919" s="7" t="str">
        <f t="shared" si="119"/>
        <v>x</v>
      </c>
      <c r="M1919" s="7" t="str">
        <f t="shared" si="120"/>
        <v>x</v>
      </c>
      <c r="N1919" s="7" t="str">
        <f>Cartilha_GLOBAL!N1919</f>
        <v>x</v>
      </c>
      <c r="O1919" s="144"/>
      <c r="Q1919" s="151"/>
      <c r="R1919" s="152">
        <v>0</v>
      </c>
      <c r="T1919" s="153">
        <f>IF(Cartilha_GLOBAL!R1919=0,0,IF(Cartilha_GLOBAL!R1919&gt;0,"c","b"))</f>
        <v>0</v>
      </c>
    </row>
    <row r="1920" ht="12.75" hidden="1" spans="1:20">
      <c r="A1920" s="154" t="str">
        <f>Cartilha_GLOBAL!A1920</f>
        <v>4.4.1</v>
      </c>
      <c r="B1920" s="94">
        <f>Cartilha_GLOBAL!B1920</f>
        <v>0</v>
      </c>
      <c r="C1920" s="161" t="str">
        <f>Cartilha_GLOBAL!C1920</f>
        <v>AGREGADO</v>
      </c>
      <c r="D1920" s="94">
        <f>Cartilha_GLOBAL!D1920</f>
        <v>0</v>
      </c>
      <c r="E1920" s="105">
        <f>Cartilha_GLOBAL!$E1920</f>
        <v>0</v>
      </c>
      <c r="F1920" s="182">
        <f>Cartilha_GLOBAL!$F1920</f>
        <v>0</v>
      </c>
      <c r="G1920" s="195"/>
      <c r="H1920" s="196">
        <f t="shared" si="117"/>
        <v>0</v>
      </c>
      <c r="I1920" s="186">
        <f t="shared" si="118"/>
        <v>0</v>
      </c>
      <c r="J1920" s="142"/>
      <c r="K1920" s="138" t="str">
        <f>IF(OR(SUM(I1920)&gt;0,SUM(I1920)&gt;0),"xx","")</f>
        <v/>
      </c>
      <c r="L1920" s="7" t="str">
        <f t="shared" si="119"/>
        <v/>
      </c>
      <c r="M1920" s="7" t="str">
        <f t="shared" si="120"/>
        <v/>
      </c>
      <c r="N1920" s="7" t="str">
        <f>Cartilha_GLOBAL!N1920</f>
        <v/>
      </c>
      <c r="O1920" s="144"/>
      <c r="Q1920" s="151"/>
      <c r="R1920" s="152">
        <v>0</v>
      </c>
      <c r="T1920" s="153">
        <f>IF(Cartilha_GLOBAL!R1920=0,0,IF(Cartilha_GLOBAL!R1920&gt;0,"c","b"))</f>
        <v>0</v>
      </c>
    </row>
    <row r="1921" ht="12.75" spans="1:20">
      <c r="A1921" s="154" t="str">
        <f>Cartilha_GLOBAL!A1921</f>
        <v>4.4.2</v>
      </c>
      <c r="B1921" s="94">
        <f>Cartilha_GLOBAL!B1921</f>
        <v>0</v>
      </c>
      <c r="C1921" s="161" t="str">
        <f>Cartilha_GLOBAL!C1921</f>
        <v>CONCRETO SIMPLES</v>
      </c>
      <c r="D1921" s="94">
        <f>Cartilha_GLOBAL!D1921</f>
        <v>0</v>
      </c>
      <c r="E1921" s="105">
        <f>Cartilha_GLOBAL!$E1921</f>
        <v>0</v>
      </c>
      <c r="F1921" s="182">
        <f>Cartilha_GLOBAL!$F1921</f>
        <v>0</v>
      </c>
      <c r="G1921" s="195"/>
      <c r="H1921" s="195">
        <f t="shared" si="117"/>
        <v>0</v>
      </c>
      <c r="I1921" s="186">
        <f t="shared" si="118"/>
        <v>0</v>
      </c>
      <c r="J1921" s="191"/>
      <c r="K1921" s="138" t="str">
        <f>IF(OR(SUM(I1922:I1938)&gt;0,SUM(I1922:I1938)&gt;0),"xx","")</f>
        <v>xx</v>
      </c>
      <c r="L1921" s="7" t="str">
        <f t="shared" si="119"/>
        <v>x</v>
      </c>
      <c r="M1921" s="7" t="str">
        <f t="shared" si="120"/>
        <v>x</v>
      </c>
      <c r="N1921" s="7" t="str">
        <f>Cartilha_GLOBAL!N1921</f>
        <v>x</v>
      </c>
      <c r="O1921" s="144"/>
      <c r="Q1921" s="151"/>
      <c r="R1921" s="152">
        <v>0</v>
      </c>
      <c r="T1921" s="153">
        <f>IF(Cartilha_GLOBAL!R1921=0,0,IF(Cartilha_GLOBAL!R1921&gt;0,"c","b"))</f>
        <v>0</v>
      </c>
    </row>
    <row r="1922" ht="22.5" hidden="1" spans="1:20">
      <c r="A1922" s="158">
        <f>Cartilha_GLOBAL!A1922</f>
        <v>102473</v>
      </c>
      <c r="B1922" s="94" t="str">
        <f>Cartilha_GLOBAL!B1922</f>
        <v>SINAPI</v>
      </c>
      <c r="C1922" s="104" t="str">
        <f>Cartilha_GLOBAL!C1922</f>
        <v>CONCRETO MAGRO PARA LASTRO, TRAÇO 1:4,5:4,5 (EM MASSA SECA DE CIMENTO/ AREIA MÉDIA/ SEIXO ROLADO) - PREPARO MECÂNICO COM BETONEIRA 400 L. AF_05/2021</v>
      </c>
      <c r="D1922" s="94" t="str">
        <f>Cartilha_GLOBAL!D1922</f>
        <v>M3</v>
      </c>
      <c r="E1922" s="105">
        <f>Cartilha_GLOBAL!$E1922</f>
        <v>433.99</v>
      </c>
      <c r="F1922" s="182">
        <f>Cartilha_GLOBAL!$F1922</f>
        <v>532.68</v>
      </c>
      <c r="G1922" s="108"/>
      <c r="H1922" s="195">
        <f t="shared" si="117"/>
        <v>0</v>
      </c>
      <c r="I1922" s="143">
        <f t="shared" si="118"/>
        <v>0</v>
      </c>
      <c r="J1922" s="142"/>
      <c r="K1922" s="183"/>
      <c r="L1922" s="7" t="str">
        <f t="shared" si="119"/>
        <v/>
      </c>
      <c r="M1922" s="7" t="str">
        <f t="shared" si="120"/>
        <v/>
      </c>
      <c r="N1922" s="7" t="str">
        <f>Cartilha_GLOBAL!N1922</f>
        <v/>
      </c>
      <c r="O1922" s="144"/>
      <c r="Q1922" s="151"/>
      <c r="R1922" s="152">
        <v>0</v>
      </c>
      <c r="T1922" s="153">
        <f>IF(Cartilha_GLOBAL!R1922=0,0,IF(Cartilha_GLOBAL!R1922&gt;0,"c","b"))</f>
        <v>0</v>
      </c>
    </row>
    <row r="1923" ht="22.5" hidden="1" spans="1:20">
      <c r="A1923" s="158">
        <f>Cartilha_GLOBAL!A1923</f>
        <v>95240</v>
      </c>
      <c r="B1923" s="94" t="str">
        <f>Cartilha_GLOBAL!B1923</f>
        <v>SINAPI</v>
      </c>
      <c r="C1923" s="104" t="str">
        <f>Cartilha_GLOBAL!C1923</f>
        <v>LASTRO DE CONCRETO MAGRO, APLICADO EM PISOS, LAJES SOBRE SOLO OU RADIERS, ESPESSURA DE 3 CM. AF_07/2016</v>
      </c>
      <c r="D1923" s="94" t="str">
        <f>Cartilha_GLOBAL!D1923</f>
        <v>M2</v>
      </c>
      <c r="E1923" s="105">
        <f>Cartilha_GLOBAL!$E1923</f>
        <v>17.87</v>
      </c>
      <c r="F1923" s="182">
        <f>Cartilha_GLOBAL!$F1923</f>
        <v>21.93</v>
      </c>
      <c r="G1923" s="108"/>
      <c r="H1923" s="195">
        <f t="shared" si="117"/>
        <v>0</v>
      </c>
      <c r="I1923" s="143">
        <f t="shared" si="118"/>
        <v>0</v>
      </c>
      <c r="J1923" s="142"/>
      <c r="K1923" s="183"/>
      <c r="L1923" s="7" t="str">
        <f t="shared" si="119"/>
        <v/>
      </c>
      <c r="M1923" s="7" t="str">
        <f t="shared" si="120"/>
        <v/>
      </c>
      <c r="N1923" s="7" t="str">
        <f>Cartilha_GLOBAL!N1923</f>
        <v/>
      </c>
      <c r="O1923" s="144"/>
      <c r="Q1923" s="151"/>
      <c r="R1923" s="152">
        <v>0</v>
      </c>
      <c r="T1923" s="153">
        <f>IF(Cartilha_GLOBAL!R1923=0,0,IF(Cartilha_GLOBAL!R1923&gt;0,"c","b"))</f>
        <v>0</v>
      </c>
    </row>
    <row r="1924" ht="22.5" hidden="1" spans="1:20">
      <c r="A1924" s="158">
        <f>Cartilha_GLOBAL!A1924</f>
        <v>95241</v>
      </c>
      <c r="B1924" s="94" t="str">
        <f>Cartilha_GLOBAL!B1924</f>
        <v>SINAPI</v>
      </c>
      <c r="C1924" s="104" t="str">
        <f>Cartilha_GLOBAL!C1924</f>
        <v>LASTRO DE CONCRETO MAGRO, APLICADO EM PISOS, LAJES SOBRE SOLO OU RADIERS, ESPESSURA DE 5 CM. AF_07/2016</v>
      </c>
      <c r="D1924" s="94" t="str">
        <f>Cartilha_GLOBAL!D1924</f>
        <v>M2</v>
      </c>
      <c r="E1924" s="105">
        <f>Cartilha_GLOBAL!$E1924</f>
        <v>29.8</v>
      </c>
      <c r="F1924" s="182">
        <f>Cartilha_GLOBAL!$F1924</f>
        <v>36.58</v>
      </c>
      <c r="G1924" s="198"/>
      <c r="H1924" s="195">
        <f t="shared" si="117"/>
        <v>0</v>
      </c>
      <c r="I1924" s="143">
        <f t="shared" si="118"/>
        <v>0</v>
      </c>
      <c r="J1924" s="142"/>
      <c r="K1924" s="183"/>
      <c r="L1924" s="7" t="str">
        <f t="shared" si="119"/>
        <v/>
      </c>
      <c r="M1924" s="7" t="str">
        <f t="shared" si="120"/>
        <v/>
      </c>
      <c r="N1924" s="7" t="str">
        <f>Cartilha_GLOBAL!N1924</f>
        <v/>
      </c>
      <c r="O1924" s="144"/>
      <c r="Q1924" s="151"/>
      <c r="R1924" s="152">
        <v>0</v>
      </c>
      <c r="T1924" s="153">
        <f>IF(Cartilha_GLOBAL!R1924=0,0,IF(Cartilha_GLOBAL!R1924&gt;0,"c","b"))</f>
        <v>0</v>
      </c>
    </row>
    <row r="1925" ht="12.75" hidden="1" spans="1:20">
      <c r="A1925" s="158">
        <f>Cartilha_GLOBAL!A1925</f>
        <v>96616</v>
      </c>
      <c r="B1925" s="94" t="str">
        <f>Cartilha_GLOBAL!B1925</f>
        <v>SINAPI</v>
      </c>
      <c r="C1925" s="104" t="str">
        <f>Cartilha_GLOBAL!C1925</f>
        <v>LASTRO DE CONCRETO MAGRO, APLICADO EM BLOCOS DE COROAMENTO OU SAPATAS. AF_08/2017</v>
      </c>
      <c r="D1925" s="94" t="str">
        <f>Cartilha_GLOBAL!D1925</f>
        <v>M3</v>
      </c>
      <c r="E1925" s="105">
        <f>Cartilha_GLOBAL!$E1925</f>
        <v>626.78</v>
      </c>
      <c r="F1925" s="182">
        <f>Cartilha_GLOBAL!$F1925</f>
        <v>769.31</v>
      </c>
      <c r="G1925" s="198"/>
      <c r="H1925" s="195">
        <f t="shared" si="117"/>
        <v>0</v>
      </c>
      <c r="I1925" s="143">
        <f t="shared" si="118"/>
        <v>0</v>
      </c>
      <c r="J1925" s="142"/>
      <c r="K1925" s="183"/>
      <c r="L1925" s="7" t="str">
        <f t="shared" si="119"/>
        <v/>
      </c>
      <c r="M1925" s="7" t="str">
        <f t="shared" si="120"/>
        <v/>
      </c>
      <c r="N1925" s="7" t="str">
        <f>Cartilha_GLOBAL!N1925</f>
        <v/>
      </c>
      <c r="O1925" s="144"/>
      <c r="Q1925" s="151"/>
      <c r="R1925" s="152">
        <v>0</v>
      </c>
      <c r="T1925" s="153">
        <f>IF(Cartilha_GLOBAL!R1925=0,0,IF(Cartilha_GLOBAL!R1925&gt;0,"c","b"))</f>
        <v>0</v>
      </c>
    </row>
    <row r="1926" ht="22.5" hidden="1" spans="1:20">
      <c r="A1926" s="158">
        <f>Cartilha_GLOBAL!A1926</f>
        <v>96617</v>
      </c>
      <c r="B1926" s="94" t="str">
        <f>Cartilha_GLOBAL!B1926</f>
        <v>SINAPI</v>
      </c>
      <c r="C1926" s="104" t="str">
        <f>Cartilha_GLOBAL!C1926</f>
        <v>LASTRO DE CONCRETO MAGRO, APLICADO EM BLOCOS DE COROAMENTO OU SAPATAS, ESPESSURA DE 3 CM. AF_08/2017</v>
      </c>
      <c r="D1926" s="94" t="str">
        <f>Cartilha_GLOBAL!D1926</f>
        <v>M2</v>
      </c>
      <c r="E1926" s="105">
        <f>Cartilha_GLOBAL!$E1926</f>
        <v>18.79</v>
      </c>
      <c r="F1926" s="182">
        <f>Cartilha_GLOBAL!$F1926</f>
        <v>23.06</v>
      </c>
      <c r="G1926" s="198"/>
      <c r="H1926" s="195">
        <f t="shared" si="117"/>
        <v>0</v>
      </c>
      <c r="I1926" s="143">
        <f t="shared" si="118"/>
        <v>0</v>
      </c>
      <c r="J1926" s="142"/>
      <c r="K1926" s="183"/>
      <c r="L1926" s="7" t="str">
        <f t="shared" si="119"/>
        <v/>
      </c>
      <c r="M1926" s="7" t="str">
        <f t="shared" si="120"/>
        <v/>
      </c>
      <c r="N1926" s="7" t="str">
        <f>Cartilha_GLOBAL!N1926</f>
        <v/>
      </c>
      <c r="O1926" s="144"/>
      <c r="Q1926" s="151"/>
      <c r="R1926" s="152">
        <v>0</v>
      </c>
      <c r="T1926" s="153">
        <f>IF(Cartilha_GLOBAL!R1926=0,0,IF(Cartilha_GLOBAL!R1926&gt;0,"c","b"))</f>
        <v>0</v>
      </c>
    </row>
    <row r="1927" ht="22.5" hidden="1" spans="1:20">
      <c r="A1927" s="158">
        <f>Cartilha_GLOBAL!A1927</f>
        <v>96619</v>
      </c>
      <c r="B1927" s="94" t="str">
        <f>Cartilha_GLOBAL!B1927</f>
        <v>SINAPI</v>
      </c>
      <c r="C1927" s="104" t="str">
        <f>Cartilha_GLOBAL!C1927</f>
        <v>LASTRO DE CONCRETO MAGRO, APLICADO EM BLOCOS DE COROAMENTO OU SAPATAS, ESPESSURA DE 5 CM. AF_08/2017</v>
      </c>
      <c r="D1927" s="94" t="str">
        <f>Cartilha_GLOBAL!D1927</f>
        <v>M2</v>
      </c>
      <c r="E1927" s="105">
        <f>Cartilha_GLOBAL!$E1927</f>
        <v>31.33</v>
      </c>
      <c r="F1927" s="182">
        <f>Cartilha_GLOBAL!$F1927</f>
        <v>38.45</v>
      </c>
      <c r="G1927" s="198"/>
      <c r="H1927" s="195">
        <f t="shared" si="117"/>
        <v>0</v>
      </c>
      <c r="I1927" s="143">
        <f t="shared" si="118"/>
        <v>0</v>
      </c>
      <c r="J1927" s="142"/>
      <c r="K1927" s="183"/>
      <c r="L1927" s="7" t="str">
        <f t="shared" si="119"/>
        <v/>
      </c>
      <c r="M1927" s="7" t="str">
        <f t="shared" si="120"/>
        <v/>
      </c>
      <c r="N1927" s="7" t="str">
        <f>Cartilha_GLOBAL!N1927</f>
        <v/>
      </c>
      <c r="O1927" s="144"/>
      <c r="Q1927" s="151"/>
      <c r="R1927" s="152">
        <v>0</v>
      </c>
      <c r="T1927" s="153">
        <f>IF(Cartilha_GLOBAL!R1927=0,0,IF(Cartilha_GLOBAL!R1927&gt;0,"c","b"))</f>
        <v>0</v>
      </c>
    </row>
    <row r="1928" ht="12.75" hidden="1" spans="1:20">
      <c r="A1928" s="158">
        <f>Cartilha_GLOBAL!A1928</f>
        <v>96620</v>
      </c>
      <c r="B1928" s="94" t="str">
        <f>Cartilha_GLOBAL!B1928</f>
        <v>SINAPI</v>
      </c>
      <c r="C1928" s="104" t="str">
        <f>Cartilha_GLOBAL!C1928</f>
        <v>LASTRO DE CONCRETO MAGRO, APLICADO EM PISOS, LAJES SOBRE SOLO OU RADIERS. AF_08/2017</v>
      </c>
      <c r="D1928" s="94" t="str">
        <f>Cartilha_GLOBAL!D1928</f>
        <v>M3</v>
      </c>
      <c r="E1928" s="105">
        <f>Cartilha_GLOBAL!$E1928</f>
        <v>596.25</v>
      </c>
      <c r="F1928" s="182">
        <f>Cartilha_GLOBAL!$F1928</f>
        <v>731.84</v>
      </c>
      <c r="G1928" s="198"/>
      <c r="H1928" s="195">
        <f t="shared" si="117"/>
        <v>0</v>
      </c>
      <c r="I1928" s="143">
        <f t="shared" si="118"/>
        <v>0</v>
      </c>
      <c r="J1928" s="142"/>
      <c r="K1928" s="183"/>
      <c r="L1928" s="7" t="str">
        <f t="shared" si="119"/>
        <v/>
      </c>
      <c r="M1928" s="7" t="str">
        <f t="shared" si="120"/>
        <v/>
      </c>
      <c r="N1928" s="7" t="str">
        <f>Cartilha_GLOBAL!N1928</f>
        <v/>
      </c>
      <c r="O1928" s="144"/>
      <c r="Q1928" s="151"/>
      <c r="R1928" s="152">
        <v>0</v>
      </c>
      <c r="T1928" s="153">
        <f>IF(Cartilha_GLOBAL!R1928=0,0,IF(Cartilha_GLOBAL!R1928&gt;0,"c","b"))</f>
        <v>0</v>
      </c>
    </row>
    <row r="1929" ht="22.5" spans="1:20">
      <c r="A1929" s="158">
        <f>Cartilha_GLOBAL!A1929</f>
        <v>100322</v>
      </c>
      <c r="B1929" s="94" t="str">
        <f>Cartilha_GLOBAL!B1929</f>
        <v>SINAPI</v>
      </c>
      <c r="C1929" s="104" t="str">
        <f>Cartilha_GLOBAL!C1929</f>
        <v>LASTRO COM MATERIAL GRANULAR (PEDRA BRITADA N.3), APLICADO EM PISOS OU LAJES SOBRE SOLO, ESPESSURA DE *10 CM*. AF_07/2019</v>
      </c>
      <c r="D1929" s="94" t="str">
        <f>Cartilha_GLOBAL!D1929</f>
        <v>M3</v>
      </c>
      <c r="E1929" s="105">
        <f>Cartilha_GLOBAL!$E1929</f>
        <v>107.54</v>
      </c>
      <c r="F1929" s="182">
        <f>Cartilha_GLOBAL!$F1929</f>
        <v>131.99</v>
      </c>
      <c r="G1929" s="198">
        <v>6.3</v>
      </c>
      <c r="H1929" s="195">
        <f t="shared" si="117"/>
        <v>131.99</v>
      </c>
      <c r="I1929" s="143">
        <f t="shared" si="118"/>
        <v>831.54</v>
      </c>
      <c r="J1929" s="142"/>
      <c r="K1929" s="183"/>
      <c r="L1929" s="7" t="str">
        <f t="shared" si="119"/>
        <v>x</v>
      </c>
      <c r="M1929" s="7" t="str">
        <f t="shared" si="120"/>
        <v>x</v>
      </c>
      <c r="N1929" s="7" t="str">
        <f>Cartilha_GLOBAL!N1929</f>
        <v>x</v>
      </c>
      <c r="O1929" s="144"/>
      <c r="Q1929" s="151"/>
      <c r="R1929" s="152">
        <v>0</v>
      </c>
      <c r="T1929" s="153">
        <f>IF(Cartilha_GLOBAL!R1929=0,0,IF(Cartilha_GLOBAL!R1929&gt;0,"c","b"))</f>
        <v>0</v>
      </c>
    </row>
    <row r="1930" ht="22.5" hidden="1" spans="1:20">
      <c r="A1930" s="158">
        <f>Cartilha_GLOBAL!A1930</f>
        <v>100323</v>
      </c>
      <c r="B1930" s="94" t="str">
        <f>Cartilha_GLOBAL!B1930</f>
        <v>SINAPI</v>
      </c>
      <c r="C1930" s="104" t="str">
        <f>Cartilha_GLOBAL!C1930</f>
        <v>LASTRO COM MATERIAL GRANULAR (AREIA MÉDIA), APLICADO EM PISOS OU LAJES SOBRE SOLO, ESPESSURA DE *10 CM*. AF_07/2019</v>
      </c>
      <c r="D1930" s="94" t="str">
        <f>Cartilha_GLOBAL!D1930</f>
        <v>M3</v>
      </c>
      <c r="E1930" s="105">
        <f>Cartilha_GLOBAL!$E1930</f>
        <v>140.44</v>
      </c>
      <c r="F1930" s="182">
        <f>Cartilha_GLOBAL!$F1930</f>
        <v>172.38</v>
      </c>
      <c r="G1930" s="198"/>
      <c r="H1930" s="195">
        <f t="shared" si="117"/>
        <v>0</v>
      </c>
      <c r="I1930" s="143">
        <f t="shared" si="118"/>
        <v>0</v>
      </c>
      <c r="J1930" s="142"/>
      <c r="K1930" s="183"/>
      <c r="L1930" s="7" t="str">
        <f t="shared" si="119"/>
        <v/>
      </c>
      <c r="M1930" s="7" t="str">
        <f t="shared" si="120"/>
        <v/>
      </c>
      <c r="N1930" s="7" t="str">
        <f>Cartilha_GLOBAL!N1930</f>
        <v/>
      </c>
      <c r="O1930" s="144"/>
      <c r="Q1930" s="151"/>
      <c r="R1930" s="152">
        <v>0</v>
      </c>
      <c r="T1930" s="153">
        <f>IF(Cartilha_GLOBAL!R1930=0,0,IF(Cartilha_GLOBAL!R1930&gt;0,"c","b"))</f>
        <v>0</v>
      </c>
    </row>
    <row r="1931" ht="22.5" hidden="1" spans="1:20">
      <c r="A1931" s="158">
        <f>Cartilha_GLOBAL!A1931</f>
        <v>100324</v>
      </c>
      <c r="B1931" s="94" t="str">
        <f>Cartilha_GLOBAL!B1931</f>
        <v>SINAPI</v>
      </c>
      <c r="C1931" s="104" t="str">
        <f>Cartilha_GLOBAL!C1931</f>
        <v>LASTRO COM MATERIAL GRANULAR (PEDRA BRITADA N.1 E PEDRA BRITADA N.2), APLICADO EM PISOS OU LAJES SOBRE SOLO, ESPESSURA DE *10 CM*. AF_07/2019</v>
      </c>
      <c r="D1931" s="94" t="str">
        <f>Cartilha_GLOBAL!D1931</f>
        <v>M3</v>
      </c>
      <c r="E1931" s="105">
        <f>Cartilha_GLOBAL!$E1931</f>
        <v>111.54</v>
      </c>
      <c r="F1931" s="182">
        <f>Cartilha_GLOBAL!$F1931</f>
        <v>136.9</v>
      </c>
      <c r="G1931" s="198"/>
      <c r="H1931" s="195">
        <f t="shared" si="117"/>
        <v>0</v>
      </c>
      <c r="I1931" s="143">
        <f t="shared" si="118"/>
        <v>0</v>
      </c>
      <c r="J1931" s="142"/>
      <c r="K1931" s="183"/>
      <c r="L1931" s="7" t="str">
        <f t="shared" si="119"/>
        <v/>
      </c>
      <c r="M1931" s="7" t="str">
        <f t="shared" si="120"/>
        <v/>
      </c>
      <c r="N1931" s="7" t="str">
        <f>Cartilha_GLOBAL!N1931</f>
        <v/>
      </c>
      <c r="O1931" s="144"/>
      <c r="Q1931" s="151"/>
      <c r="R1931" s="152">
        <v>0</v>
      </c>
      <c r="T1931" s="153">
        <f>IF(Cartilha_GLOBAL!R1931=0,0,IF(Cartilha_GLOBAL!R1931&gt;0,"c","b"))</f>
        <v>0</v>
      </c>
    </row>
    <row r="1932" ht="22.5" hidden="1" spans="1:20">
      <c r="A1932" s="158">
        <f>Cartilha_GLOBAL!A1932</f>
        <v>96621</v>
      </c>
      <c r="B1932" s="94" t="str">
        <f>Cartilha_GLOBAL!B1932</f>
        <v>SINAPI</v>
      </c>
      <c r="C1932" s="104" t="str">
        <f>Cartilha_GLOBAL!C1932</f>
        <v>LASTRO COM MATERIAL GRANULAR, APLICAÇÃO EM BLOCOS DE COROAMENTO, ESPESSURA DE *5 CM*. AF_08/2017</v>
      </c>
      <c r="D1932" s="94" t="str">
        <f>Cartilha_GLOBAL!D1932</f>
        <v>M3</v>
      </c>
      <c r="E1932" s="105">
        <f>Cartilha_GLOBAL!$E1932</f>
        <v>208.75</v>
      </c>
      <c r="F1932" s="182">
        <f>Cartilha_GLOBAL!$F1932</f>
        <v>256.22</v>
      </c>
      <c r="G1932" s="198"/>
      <c r="H1932" s="195">
        <f t="shared" si="117"/>
        <v>0</v>
      </c>
      <c r="I1932" s="143">
        <f t="shared" si="118"/>
        <v>0</v>
      </c>
      <c r="J1932" s="142"/>
      <c r="K1932" s="183"/>
      <c r="L1932" s="7" t="str">
        <f t="shared" si="119"/>
        <v/>
      </c>
      <c r="M1932" s="7" t="str">
        <f t="shared" si="120"/>
        <v/>
      </c>
      <c r="N1932" s="7" t="str">
        <f>Cartilha_GLOBAL!N1932</f>
        <v/>
      </c>
      <c r="O1932" s="144"/>
      <c r="Q1932" s="151"/>
      <c r="R1932" s="152">
        <v>0</v>
      </c>
      <c r="T1932" s="153">
        <f>IF(Cartilha_GLOBAL!R1932=0,0,IF(Cartilha_GLOBAL!R1932&gt;0,"c","b"))</f>
        <v>0</v>
      </c>
    </row>
    <row r="1933" ht="22.5" hidden="1" spans="1:20">
      <c r="A1933" s="158">
        <f>Cartilha_GLOBAL!A1933</f>
        <v>96622</v>
      </c>
      <c r="B1933" s="94" t="str">
        <f>Cartilha_GLOBAL!B1933</f>
        <v>SINAPI</v>
      </c>
      <c r="C1933" s="104" t="str">
        <f>Cartilha_GLOBAL!C1933</f>
        <v>LASTRO COM MATERIAL GRANULAR, APLICADO EM PISOS OU LAJES SOBRE SOLO, ESPESSURA DE *5 CM*. AF_08/2017</v>
      </c>
      <c r="D1933" s="94" t="str">
        <f>Cartilha_GLOBAL!D1933</f>
        <v>M3</v>
      </c>
      <c r="E1933" s="105">
        <f>Cartilha_GLOBAL!$E1933</f>
        <v>119.1</v>
      </c>
      <c r="F1933" s="182">
        <f>Cartilha_GLOBAL!$F1933</f>
        <v>146.18</v>
      </c>
      <c r="G1933" s="198"/>
      <c r="H1933" s="195">
        <f t="shared" si="117"/>
        <v>0</v>
      </c>
      <c r="I1933" s="143">
        <f t="shared" si="118"/>
        <v>0</v>
      </c>
      <c r="J1933" s="142"/>
      <c r="K1933" s="183"/>
      <c r="L1933" s="7" t="str">
        <f t="shared" si="119"/>
        <v/>
      </c>
      <c r="M1933" s="7" t="str">
        <f t="shared" si="120"/>
        <v/>
      </c>
      <c r="N1933" s="7" t="str">
        <f>Cartilha_GLOBAL!N1933</f>
        <v/>
      </c>
      <c r="O1933" s="144"/>
      <c r="Q1933" s="151"/>
      <c r="R1933" s="152">
        <v>0</v>
      </c>
      <c r="T1933" s="153">
        <f>IF(Cartilha_GLOBAL!R1933=0,0,IF(Cartilha_GLOBAL!R1933&gt;0,"c","b"))</f>
        <v>0</v>
      </c>
    </row>
    <row r="1934" ht="22.5" hidden="1" spans="1:20">
      <c r="A1934" s="158">
        <f>Cartilha_GLOBAL!A1934</f>
        <v>96623</v>
      </c>
      <c r="B1934" s="94" t="str">
        <f>Cartilha_GLOBAL!B1934</f>
        <v>SINAPI</v>
      </c>
      <c r="C1934" s="104" t="str">
        <f>Cartilha_GLOBAL!C1934</f>
        <v>LASTRO COM MATERIAL GRANULAR, APLICADO EM BLOCOS DE COROAMENTO, ESPESSURA DE *10 CM*. AF_08/2017</v>
      </c>
      <c r="D1934" s="94" t="str">
        <f>Cartilha_GLOBAL!D1934</f>
        <v>M3</v>
      </c>
      <c r="E1934" s="105">
        <f>Cartilha_GLOBAL!$E1934</f>
        <v>187.86</v>
      </c>
      <c r="F1934" s="182">
        <f>Cartilha_GLOBAL!$F1934</f>
        <v>230.58</v>
      </c>
      <c r="G1934" s="198"/>
      <c r="H1934" s="195">
        <f t="shared" si="117"/>
        <v>0</v>
      </c>
      <c r="I1934" s="143">
        <f t="shared" si="118"/>
        <v>0</v>
      </c>
      <c r="J1934" s="142"/>
      <c r="K1934" s="183"/>
      <c r="L1934" s="7" t="str">
        <f t="shared" si="119"/>
        <v/>
      </c>
      <c r="M1934" s="7" t="str">
        <f t="shared" si="120"/>
        <v/>
      </c>
      <c r="N1934" s="7" t="str">
        <f>Cartilha_GLOBAL!N1934</f>
        <v/>
      </c>
      <c r="O1934" s="144"/>
      <c r="Q1934" s="151"/>
      <c r="R1934" s="152">
        <v>0</v>
      </c>
      <c r="T1934" s="153">
        <f>IF(Cartilha_GLOBAL!R1934=0,0,IF(Cartilha_GLOBAL!R1934&gt;0,"c","b"))</f>
        <v>0</v>
      </c>
    </row>
    <row r="1935" ht="22.5" hidden="1" spans="1:20">
      <c r="A1935" s="158">
        <f>Cartilha_GLOBAL!A1935</f>
        <v>96624</v>
      </c>
      <c r="B1935" s="94" t="str">
        <f>Cartilha_GLOBAL!B1935</f>
        <v>SINAPI</v>
      </c>
      <c r="C1935" s="104" t="str">
        <f>Cartilha_GLOBAL!C1935</f>
        <v>LASTRO COM MATERIAL GRANULAR (PEDRA BRITADA N.2), APLICADO EM PISOS OU LAJES SOBRE SOLO, ESPESSURA DE *10 CM*. AF_08/2017</v>
      </c>
      <c r="D1935" s="94" t="str">
        <f>Cartilha_GLOBAL!D1935</f>
        <v>M3</v>
      </c>
      <c r="E1935" s="105">
        <f>Cartilha_GLOBAL!$E1935</f>
        <v>111.73</v>
      </c>
      <c r="F1935" s="182">
        <f>Cartilha_GLOBAL!$F1935</f>
        <v>137.14</v>
      </c>
      <c r="G1935" s="198"/>
      <c r="H1935" s="195">
        <f t="shared" si="117"/>
        <v>0</v>
      </c>
      <c r="I1935" s="143">
        <f t="shared" si="118"/>
        <v>0</v>
      </c>
      <c r="J1935" s="142"/>
      <c r="K1935" s="183"/>
      <c r="L1935" s="7" t="str">
        <f t="shared" si="119"/>
        <v/>
      </c>
      <c r="M1935" s="7" t="str">
        <f t="shared" si="120"/>
        <v/>
      </c>
      <c r="N1935" s="7" t="str">
        <f>Cartilha_GLOBAL!N1935</f>
        <v/>
      </c>
      <c r="O1935" s="144"/>
      <c r="Q1935" s="151"/>
      <c r="R1935" s="152">
        <v>0</v>
      </c>
      <c r="T1935" s="153">
        <f>IF(Cartilha_GLOBAL!R1935=0,0,IF(Cartilha_GLOBAL!R1935&gt;0,"c","b"))</f>
        <v>0</v>
      </c>
    </row>
    <row r="1936" ht="22.5" hidden="1" spans="1:20">
      <c r="A1936" s="158">
        <f>Cartilha_GLOBAL!A1936</f>
        <v>94962</v>
      </c>
      <c r="B1936" s="94" t="str">
        <f>Cartilha_GLOBAL!B1936</f>
        <v>SINAPI</v>
      </c>
      <c r="C1936" s="104" t="str">
        <f>Cartilha_GLOBAL!C1936</f>
        <v>CONCRETO MAGRO PARA LASTRO, TRAÇO 1:4,5:4,5 (EM MASSA SECA DE CIMENTO/ AREIA MÉDIA/ BRITA 1) - PREPARO MECÂNICO COM BETONEIRA 400 L. AF_05/2021</v>
      </c>
      <c r="D1936" s="94" t="str">
        <f>Cartilha_GLOBAL!D1936</f>
        <v>M3</v>
      </c>
      <c r="E1936" s="105">
        <f>Cartilha_GLOBAL!$E1936</f>
        <v>343.55</v>
      </c>
      <c r="F1936" s="182">
        <f>Cartilha_GLOBAL!$F1936</f>
        <v>421.67</v>
      </c>
      <c r="G1936" s="198"/>
      <c r="H1936" s="195">
        <f t="shared" si="117"/>
        <v>0</v>
      </c>
      <c r="I1936" s="143">
        <f t="shared" si="118"/>
        <v>0</v>
      </c>
      <c r="J1936" s="142"/>
      <c r="K1936" s="183"/>
      <c r="L1936" s="7" t="str">
        <f t="shared" si="119"/>
        <v/>
      </c>
      <c r="M1936" s="7" t="str">
        <f t="shared" si="120"/>
        <v/>
      </c>
      <c r="N1936" s="7" t="str">
        <f>Cartilha_GLOBAL!N1936</f>
        <v/>
      </c>
      <c r="O1936" s="144"/>
      <c r="Q1936" s="151"/>
      <c r="R1936" s="152">
        <v>0</v>
      </c>
      <c r="T1936" s="153">
        <f>IF(Cartilha_GLOBAL!R1936=0,0,IF(Cartilha_GLOBAL!R1936&gt;0,"c","b"))</f>
        <v>0</v>
      </c>
    </row>
    <row r="1937" ht="22.5" hidden="1" spans="1:20">
      <c r="A1937" s="158">
        <f>Cartilha_GLOBAL!A1937</f>
        <v>94968</v>
      </c>
      <c r="B1937" s="94" t="str">
        <f>Cartilha_GLOBAL!B1937</f>
        <v>SINAPI</v>
      </c>
      <c r="C1937" s="104" t="str">
        <f>Cartilha_GLOBAL!C1937</f>
        <v>CONCRETO MAGRO PARA LASTRO, TRAÇO 1:4,5:4,5 (EM MASSA SECA DE CIMENTO/ AREIA MÉDIA/ BRITA 1) - PREPARO MECÂNICO COM BETONEIRA 600 L. AF_05/2021</v>
      </c>
      <c r="D1937" s="94" t="str">
        <f>Cartilha_GLOBAL!D1937</f>
        <v>M3</v>
      </c>
      <c r="E1937" s="105">
        <f>Cartilha_GLOBAL!$E1937</f>
        <v>338.08</v>
      </c>
      <c r="F1937" s="182">
        <f>Cartilha_GLOBAL!$F1937</f>
        <v>414.96</v>
      </c>
      <c r="G1937" s="198"/>
      <c r="H1937" s="195">
        <f t="shared" si="117"/>
        <v>0</v>
      </c>
      <c r="I1937" s="143">
        <f t="shared" si="118"/>
        <v>0</v>
      </c>
      <c r="J1937" s="142"/>
      <c r="K1937" s="183"/>
      <c r="L1937" s="7" t="str">
        <f t="shared" si="119"/>
        <v/>
      </c>
      <c r="M1937" s="7" t="str">
        <f t="shared" si="120"/>
        <v/>
      </c>
      <c r="N1937" s="7" t="str">
        <f>Cartilha_GLOBAL!N1937</f>
        <v/>
      </c>
      <c r="O1937" s="144"/>
      <c r="Q1937" s="151"/>
      <c r="R1937" s="152">
        <v>0</v>
      </c>
      <c r="T1937" s="153">
        <f>IF(Cartilha_GLOBAL!R1937=0,0,IF(Cartilha_GLOBAL!R1937&gt;0,"c","b"))</f>
        <v>0</v>
      </c>
    </row>
    <row r="1938" ht="22.5" hidden="1" spans="1:20">
      <c r="A1938" s="158">
        <f>Cartilha_GLOBAL!A1938</f>
        <v>94974</v>
      </c>
      <c r="B1938" s="94" t="str">
        <f>Cartilha_GLOBAL!B1938</f>
        <v>SINAPI</v>
      </c>
      <c r="C1938" s="104" t="str">
        <f>Cartilha_GLOBAL!C1938</f>
        <v>CONCRETO MAGRO PARA LASTRO, TRAÇO 1:4,5:4,5 (EM MASSA SECA DE CIMENTO/ AREIA MÉDIA/ BRITA 1) - PREPARO MANUAL. AF_05/2021</v>
      </c>
      <c r="D1938" s="94" t="str">
        <f>Cartilha_GLOBAL!D1938</f>
        <v>M3</v>
      </c>
      <c r="E1938" s="105">
        <f>Cartilha_GLOBAL!$E1938</f>
        <v>412.86</v>
      </c>
      <c r="F1938" s="182">
        <f>Cartilha_GLOBAL!$F1938</f>
        <v>506.74</v>
      </c>
      <c r="G1938" s="198"/>
      <c r="H1938" s="195">
        <f t="shared" si="117"/>
        <v>0</v>
      </c>
      <c r="I1938" s="143">
        <f t="shared" si="118"/>
        <v>0</v>
      </c>
      <c r="J1938" s="142"/>
      <c r="K1938" s="183"/>
      <c r="L1938" s="7" t="str">
        <f t="shared" si="119"/>
        <v/>
      </c>
      <c r="M1938" s="7" t="str">
        <f t="shared" si="120"/>
        <v/>
      </c>
      <c r="N1938" s="7" t="str">
        <f>Cartilha_GLOBAL!N1938</f>
        <v/>
      </c>
      <c r="O1938" s="144"/>
      <c r="Q1938" s="151"/>
      <c r="R1938" s="152">
        <v>0</v>
      </c>
      <c r="T1938" s="153">
        <f>IF(Cartilha_GLOBAL!R1938=0,0,IF(Cartilha_GLOBAL!R1938&gt;0,"c","b"))</f>
        <v>0</v>
      </c>
    </row>
    <row r="1939" ht="12.75" hidden="1" spans="1:20">
      <c r="A1939" s="154" t="str">
        <f>Cartilha_GLOBAL!A1939</f>
        <v>4.4.3</v>
      </c>
      <c r="B1939" s="94">
        <f>Cartilha_GLOBAL!B1939</f>
        <v>0</v>
      </c>
      <c r="C1939" s="161" t="str">
        <f>Cartilha_GLOBAL!C1939</f>
        <v>LASTRO COM ADITIVO IMPERMEABILIZANTE</v>
      </c>
      <c r="D1939" s="94">
        <f>Cartilha_GLOBAL!D1939</f>
        <v>0</v>
      </c>
      <c r="E1939" s="105">
        <f>Cartilha_GLOBAL!$E1939</f>
        <v>0</v>
      </c>
      <c r="F1939" s="182">
        <f>Cartilha_GLOBAL!$F1939</f>
        <v>0</v>
      </c>
      <c r="G1939" s="195"/>
      <c r="H1939" s="195">
        <f t="shared" si="117"/>
        <v>0</v>
      </c>
      <c r="I1939" s="186">
        <f t="shared" si="118"/>
        <v>0</v>
      </c>
      <c r="J1939" s="191"/>
      <c r="K1939" s="138" t="str">
        <f>IF(OR(SUM(I1939)&gt;0,SUM(I1939)&gt;0),"xx","")</f>
        <v/>
      </c>
      <c r="L1939" s="7" t="str">
        <f t="shared" si="119"/>
        <v/>
      </c>
      <c r="M1939" s="7" t="str">
        <f t="shared" si="120"/>
        <v/>
      </c>
      <c r="N1939" s="7" t="str">
        <f>Cartilha_GLOBAL!N1939</f>
        <v/>
      </c>
      <c r="O1939" s="144"/>
      <c r="Q1939" s="151"/>
      <c r="R1939" s="152">
        <v>0</v>
      </c>
      <c r="T1939" s="153">
        <f>IF(Cartilha_GLOBAL!R1939=0,0,IF(Cartilha_GLOBAL!R1939&gt;0,"c","b"))</f>
        <v>0</v>
      </c>
    </row>
    <row r="1940" ht="12.75" hidden="1" spans="1:20">
      <c r="A1940" s="154" t="str">
        <f>Cartilha_GLOBAL!A1940</f>
        <v>4.5</v>
      </c>
      <c r="B1940" s="94">
        <f>Cartilha_GLOBAL!B1940</f>
        <v>0</v>
      </c>
      <c r="C1940" s="161" t="str">
        <f>Cartilha_GLOBAL!C1940</f>
        <v>LAJES PRE-MOLDADAS</v>
      </c>
      <c r="D1940" s="94">
        <f>Cartilha_GLOBAL!D1940</f>
        <v>0</v>
      </c>
      <c r="E1940" s="199">
        <f>Cartilha_GLOBAL!$E1940</f>
        <v>0</v>
      </c>
      <c r="F1940" s="200">
        <f>Cartilha_GLOBAL!$F1940</f>
        <v>0</v>
      </c>
      <c r="G1940" s="187"/>
      <c r="H1940" s="187">
        <f t="shared" si="117"/>
        <v>0</v>
      </c>
      <c r="I1940" s="188">
        <f t="shared" si="118"/>
        <v>0</v>
      </c>
      <c r="J1940" s="142"/>
      <c r="K1940" s="138" t="str">
        <f>IF(OR(SUM(I1941:I1947)&gt;0,SUM(I1941:I1947)&gt;0),"xx","")</f>
        <v/>
      </c>
      <c r="L1940" s="7" t="str">
        <f t="shared" si="119"/>
        <v/>
      </c>
      <c r="M1940" s="7" t="str">
        <f t="shared" si="120"/>
        <v/>
      </c>
      <c r="N1940" s="7" t="str">
        <f>Cartilha_GLOBAL!N1940</f>
        <v/>
      </c>
      <c r="O1940" s="144"/>
      <c r="Q1940" s="151"/>
      <c r="R1940" s="152">
        <v>0</v>
      </c>
      <c r="T1940" s="153">
        <f>IF(Cartilha_GLOBAL!R1940=0,0,IF(Cartilha_GLOBAL!R1940&gt;0,"c","b"))</f>
        <v>0</v>
      </c>
    </row>
    <row r="1941" ht="12.75" hidden="1" spans="1:20">
      <c r="A1941" s="154" t="str">
        <f>Cartilha_GLOBAL!A1941</f>
        <v>4.5.1</v>
      </c>
      <c r="B1941" s="94">
        <f>Cartilha_GLOBAL!B1941</f>
        <v>0</v>
      </c>
      <c r="C1941" s="201" t="str">
        <f>Cartilha_GLOBAL!C1941</f>
        <v>MANUTENCAO / REPAROS - LAJES</v>
      </c>
      <c r="D1941" s="101">
        <f>Cartilha_GLOBAL!D1941</f>
        <v>0</v>
      </c>
      <c r="E1941" s="202">
        <f>Cartilha_GLOBAL!$E1941</f>
        <v>0</v>
      </c>
      <c r="F1941" s="203">
        <f>Cartilha_GLOBAL!$F1941</f>
        <v>0</v>
      </c>
      <c r="G1941" s="204"/>
      <c r="H1941" s="204">
        <f t="shared" si="117"/>
        <v>0</v>
      </c>
      <c r="I1941" s="206">
        <f t="shared" si="118"/>
        <v>0</v>
      </c>
      <c r="J1941" s="142"/>
      <c r="K1941" s="138" t="str">
        <f>IF(OR(SUM(I1942:I1943)&gt;0,SUM(I1942:I1943)&gt;0),"xx","")</f>
        <v/>
      </c>
      <c r="L1941" s="7" t="str">
        <f t="shared" si="119"/>
        <v/>
      </c>
      <c r="M1941" s="7" t="str">
        <f t="shared" si="120"/>
        <v/>
      </c>
      <c r="N1941" s="7" t="str">
        <f>Cartilha_GLOBAL!N1941</f>
        <v/>
      </c>
      <c r="O1941" s="144"/>
      <c r="Q1941" s="151"/>
      <c r="R1941" s="152">
        <v>0</v>
      </c>
      <c r="T1941" s="153">
        <f>IF(Cartilha_GLOBAL!R1941=0,0,IF(Cartilha_GLOBAL!R1941&gt;0,"c","b"))</f>
        <v>0</v>
      </c>
    </row>
    <row r="1942" ht="12.75" hidden="1" spans="1:20">
      <c r="A1942" s="817" t="str">
        <f>Cartilha_GLOBAL!A1942</f>
        <v>003007003</v>
      </c>
      <c r="B1942" s="94" t="str">
        <f>Cartilha_GLOBAL!B1942</f>
        <v>SANEPAR - fev/23</v>
      </c>
      <c r="C1942" s="104" t="str">
        <f>Cartilha_GLOBAL!C1942</f>
        <v>Demolição manual de concreto simples</v>
      </c>
      <c r="D1942" s="94" t="str">
        <f>Cartilha_GLOBAL!D1942</f>
        <v>M3</v>
      </c>
      <c r="E1942" s="105">
        <f>Cartilha_GLOBAL!$E1942</f>
        <v>337.26</v>
      </c>
      <c r="F1942" s="182">
        <f>Cartilha_GLOBAL!$F1942</f>
        <v>413.95</v>
      </c>
      <c r="G1942" s="108"/>
      <c r="H1942" s="107">
        <f t="shared" si="117"/>
        <v>0</v>
      </c>
      <c r="I1942" s="143">
        <f t="shared" si="118"/>
        <v>0</v>
      </c>
      <c r="J1942" s="142"/>
      <c r="K1942" s="138"/>
      <c r="L1942" s="7" t="str">
        <f t="shared" si="119"/>
        <v/>
      </c>
      <c r="M1942" s="7" t="str">
        <f t="shared" si="120"/>
        <v/>
      </c>
      <c r="N1942" s="7" t="str">
        <f>Cartilha_GLOBAL!N1942</f>
        <v/>
      </c>
      <c r="O1942" s="144"/>
      <c r="Q1942" s="151"/>
      <c r="R1942" s="152">
        <v>0</v>
      </c>
      <c r="T1942" s="153">
        <f>IF(Cartilha_GLOBAL!R1942=0,0,IF(Cartilha_GLOBAL!R1942&gt;0,"c","b"))</f>
        <v>0</v>
      </c>
    </row>
    <row r="1943" ht="22.5" hidden="1" spans="1:20">
      <c r="A1943" s="103">
        <f>Cartilha_GLOBAL!A1943</f>
        <v>97626</v>
      </c>
      <c r="B1943" s="94" t="str">
        <f>Cartilha_GLOBAL!B1943</f>
        <v>SINAPI</v>
      </c>
      <c r="C1943" s="104" t="str">
        <f>Cartilha_GLOBAL!C1943</f>
        <v>DEMOLIÇÃO DE PILARES E VIGAS EM CONCRETO ARMADO, DE FORMA MANUAL, SEM REAPROVEITAMENTO. AF_12/2017</v>
      </c>
      <c r="D1943" s="94" t="str">
        <f>Cartilha_GLOBAL!D1943</f>
        <v>M3</v>
      </c>
      <c r="E1943" s="105">
        <f>Cartilha_GLOBAL!$E1943</f>
        <v>701.12</v>
      </c>
      <c r="F1943" s="182">
        <f>Cartilha_GLOBAL!$F1943</f>
        <v>860.55</v>
      </c>
      <c r="G1943" s="108"/>
      <c r="H1943" s="107">
        <f t="shared" si="117"/>
        <v>0</v>
      </c>
      <c r="I1943" s="143">
        <f t="shared" si="118"/>
        <v>0</v>
      </c>
      <c r="J1943" s="142"/>
      <c r="K1943" s="138"/>
      <c r="L1943" s="7" t="str">
        <f t="shared" si="119"/>
        <v/>
      </c>
      <c r="M1943" s="7" t="str">
        <f t="shared" si="120"/>
        <v/>
      </c>
      <c r="N1943" s="7" t="str">
        <f>Cartilha_GLOBAL!N1943</f>
        <v/>
      </c>
      <c r="O1943" s="144"/>
      <c r="Q1943" s="151"/>
      <c r="R1943" s="152">
        <v>0</v>
      </c>
      <c r="T1943" s="153">
        <f>IF(Cartilha_GLOBAL!R1943=0,0,IF(Cartilha_GLOBAL!R1943&gt;0,"c","b"))</f>
        <v>0</v>
      </c>
    </row>
    <row r="1944" ht="12.75" hidden="1" spans="1:20">
      <c r="A1944" s="154" t="str">
        <f>Cartilha_GLOBAL!A1944</f>
        <v>4.5.2</v>
      </c>
      <c r="B1944" s="94">
        <f>Cartilha_GLOBAL!B1944</f>
        <v>0</v>
      </c>
      <c r="C1944" s="161" t="str">
        <f>Cartilha_GLOBAL!C1944</f>
        <v>LAJES PRE-MOLDADAS</v>
      </c>
      <c r="D1944" s="94">
        <f>Cartilha_GLOBAL!D1944</f>
        <v>0</v>
      </c>
      <c r="E1944" s="199">
        <f>Cartilha_GLOBAL!$E1944</f>
        <v>0</v>
      </c>
      <c r="F1944" s="200">
        <f>Cartilha_GLOBAL!$F1944</f>
        <v>0</v>
      </c>
      <c r="G1944" s="195"/>
      <c r="H1944" s="195">
        <f t="shared" ref="H1944:H2007" si="121">IF(G1944=0,0,F1944)</f>
        <v>0</v>
      </c>
      <c r="I1944" s="190">
        <f t="shared" ref="I1944:I2007" si="122">IF(ISBLANK(G1944),0,IF(R1944=0,ROUND(G1944*H1944,2),IF(R1944="b",ROUNDDOWN(G1944*H1944,2),ROUNDUP(G1944*H1944,2))))</f>
        <v>0</v>
      </c>
      <c r="J1944" s="191"/>
      <c r="K1944" s="138" t="str">
        <f>IF(OR(SUM(I1945:I1946)&gt;0,SUM(I1945:I1946)&gt;0),"xx","")</f>
        <v/>
      </c>
      <c r="L1944" s="7" t="str">
        <f t="shared" ref="L1944:L2007" si="123">IF(K1944="X","x",IF(K1944="xx","x",IF(I1944&gt;0,"x","")))</f>
        <v/>
      </c>
      <c r="M1944" s="7" t="str">
        <f t="shared" ref="M1944:M2007" si="124">IF(K1944="X","x",IF(K1944="xx","x",IF(I1944&gt;0,"x","")))</f>
        <v/>
      </c>
      <c r="N1944" s="7" t="str">
        <f>Cartilha_GLOBAL!N1944</f>
        <v/>
      </c>
      <c r="O1944" s="144"/>
      <c r="Q1944" s="151"/>
      <c r="R1944" s="152">
        <v>0</v>
      </c>
      <c r="T1944" s="153">
        <f>IF(Cartilha_GLOBAL!R1944=0,0,IF(Cartilha_GLOBAL!R1944&gt;0,"c","b"))</f>
        <v>0</v>
      </c>
    </row>
    <row r="1945" ht="22.5" hidden="1" spans="1:20">
      <c r="A1945" s="158">
        <f>Cartilha_GLOBAL!A1945</f>
        <v>101963</v>
      </c>
      <c r="B1945" s="94" t="str">
        <f>Cartilha_GLOBAL!B1945</f>
        <v>SINAPI</v>
      </c>
      <c r="C1945" s="104" t="str">
        <f>Cartilha_GLOBAL!C1945</f>
        <v>LAJE PRÉ-MOLDADA UNIDIRECIONAL, BIAPOIADA, PARA PISO, ENCHIMENTO EM CERÂMICA, VIGOTA CONVENCIONAL, ALTURA TOTAL DA LAJE (ENCHIMENTO+CAPA) = (8+4). AF_11/2020</v>
      </c>
      <c r="D1945" s="94" t="str">
        <f>Cartilha_GLOBAL!D1945</f>
        <v>M2</v>
      </c>
      <c r="E1945" s="105">
        <f>Cartilha_GLOBAL!$E1945</f>
        <v>187.51</v>
      </c>
      <c r="F1945" s="182">
        <f>Cartilha_GLOBAL!$F1945</f>
        <v>230.15</v>
      </c>
      <c r="G1945" s="108"/>
      <c r="H1945" s="107">
        <f t="shared" si="121"/>
        <v>0</v>
      </c>
      <c r="I1945" s="143">
        <f t="shared" si="122"/>
        <v>0</v>
      </c>
      <c r="J1945" s="142"/>
      <c r="K1945" s="183"/>
      <c r="L1945" s="7" t="str">
        <f t="shared" si="123"/>
        <v/>
      </c>
      <c r="M1945" s="7" t="str">
        <f t="shared" si="124"/>
        <v/>
      </c>
      <c r="N1945" s="7" t="str">
        <f>Cartilha_GLOBAL!N1945</f>
        <v/>
      </c>
      <c r="O1945" s="144"/>
      <c r="Q1945" s="151"/>
      <c r="R1945" s="152">
        <v>0</v>
      </c>
      <c r="T1945" s="153">
        <f>IF(Cartilha_GLOBAL!R1945=0,0,IF(Cartilha_GLOBAL!R1945&gt;0,"c","b"))</f>
        <v>0</v>
      </c>
    </row>
    <row r="1946" ht="22.5" hidden="1" spans="1:20">
      <c r="A1946" s="158">
        <f>Cartilha_GLOBAL!A1946</f>
        <v>101964</v>
      </c>
      <c r="B1946" s="94" t="str">
        <f>Cartilha_GLOBAL!B1946</f>
        <v>SINAPI</v>
      </c>
      <c r="C1946" s="104" t="str">
        <f>Cartilha_GLOBAL!C1946</f>
        <v>LAJE PRÉ-MOLDADA UNIDIRECIONAL, BIAPOIADA, PARA FORRO, ENCHIMENTO EM CERÂMICA, VIGOTA CONVENCIONAL, ALTURA TOTAL DA LAJE (ENCHIMENTO+CAPA) = (8+3). AF_11/2020</v>
      </c>
      <c r="D1946" s="94" t="str">
        <f>Cartilha_GLOBAL!D1946</f>
        <v>M2</v>
      </c>
      <c r="E1946" s="105">
        <f>Cartilha_GLOBAL!$E1946</f>
        <v>176.13</v>
      </c>
      <c r="F1946" s="182">
        <f>Cartilha_GLOBAL!$F1946</f>
        <v>216.18</v>
      </c>
      <c r="G1946" s="108"/>
      <c r="H1946" s="107">
        <f t="shared" si="121"/>
        <v>0</v>
      </c>
      <c r="I1946" s="143">
        <f t="shared" si="122"/>
        <v>0</v>
      </c>
      <c r="J1946" s="142"/>
      <c r="K1946" s="183"/>
      <c r="L1946" s="7" t="str">
        <f t="shared" si="123"/>
        <v/>
      </c>
      <c r="M1946" s="7" t="str">
        <f t="shared" si="124"/>
        <v/>
      </c>
      <c r="N1946" s="7" t="str">
        <f>Cartilha_GLOBAL!N1946</f>
        <v/>
      </c>
      <c r="O1946" s="144"/>
      <c r="Q1946" s="151"/>
      <c r="R1946" s="152">
        <v>0</v>
      </c>
      <c r="T1946" s="153">
        <f>IF(Cartilha_GLOBAL!R1946=0,0,IF(Cartilha_GLOBAL!R1946&gt;0,"c","b"))</f>
        <v>0</v>
      </c>
    </row>
    <row r="1947" ht="12.75" hidden="1" spans="1:20">
      <c r="A1947" s="154" t="str">
        <f>Cartilha_GLOBAL!A1947</f>
        <v>4.5.3</v>
      </c>
      <c r="B1947" s="94">
        <f>Cartilha_GLOBAL!B1947</f>
        <v>0</v>
      </c>
      <c r="C1947" s="161" t="str">
        <f>Cartilha_GLOBAL!C1947</f>
        <v>ACABAMENTO DE LAJE</v>
      </c>
      <c r="D1947" s="94">
        <f>Cartilha_GLOBAL!D1947</f>
        <v>0</v>
      </c>
      <c r="E1947" s="199">
        <f>Cartilha_GLOBAL!$E1947</f>
        <v>0</v>
      </c>
      <c r="F1947" s="200">
        <f>Cartilha_GLOBAL!$F1947</f>
        <v>0</v>
      </c>
      <c r="G1947" s="187"/>
      <c r="H1947" s="187">
        <f t="shared" si="121"/>
        <v>0</v>
      </c>
      <c r="I1947" s="190">
        <f t="shared" si="122"/>
        <v>0</v>
      </c>
      <c r="J1947" s="191"/>
      <c r="K1947" s="138" t="str">
        <f>IF(OR(SUM(I1947:I1947)&gt;0,SUM(I1947:I1947)&gt;0),"xx","")</f>
        <v/>
      </c>
      <c r="L1947" s="7" t="str">
        <f t="shared" si="123"/>
        <v/>
      </c>
      <c r="M1947" s="7" t="str">
        <f t="shared" si="124"/>
        <v/>
      </c>
      <c r="N1947" s="7" t="str">
        <f>Cartilha_GLOBAL!N1947</f>
        <v/>
      </c>
      <c r="O1947" s="144"/>
      <c r="Q1947" s="151"/>
      <c r="R1947" s="152">
        <v>0</v>
      </c>
      <c r="T1947" s="153">
        <f>IF(Cartilha_GLOBAL!R1947=0,0,IF(Cartilha_GLOBAL!R1947&gt;0,"c","b"))</f>
        <v>0</v>
      </c>
    </row>
    <row r="1948" ht="12.75" spans="1:20">
      <c r="A1948" s="154" t="str">
        <f>Cartilha_GLOBAL!A1948</f>
        <v>4.6</v>
      </c>
      <c r="B1948" s="94">
        <f>Cartilha_GLOBAL!B1948</f>
        <v>0</v>
      </c>
      <c r="C1948" s="161" t="str">
        <f>Cartilha_GLOBAL!C1948</f>
        <v>ELEMENTOS DIVERSOS</v>
      </c>
      <c r="D1948" s="94">
        <f>Cartilha_GLOBAL!D1948</f>
        <v>0</v>
      </c>
      <c r="E1948" s="199">
        <f>Cartilha_GLOBAL!$E1948</f>
        <v>0</v>
      </c>
      <c r="F1948" s="200">
        <f>Cartilha_GLOBAL!$F1948</f>
        <v>0</v>
      </c>
      <c r="G1948" s="187"/>
      <c r="H1948" s="187">
        <f t="shared" si="121"/>
        <v>0</v>
      </c>
      <c r="I1948" s="188">
        <f t="shared" si="122"/>
        <v>0</v>
      </c>
      <c r="J1948" s="142"/>
      <c r="K1948" s="138" t="str">
        <f>IF(OR(SUM(I1950:I2029)&gt;0,SUM(I1950:I2029)&gt;0),"xx","")</f>
        <v>xx</v>
      </c>
      <c r="L1948" s="7" t="str">
        <f t="shared" si="123"/>
        <v>x</v>
      </c>
      <c r="M1948" s="7" t="str">
        <f t="shared" si="124"/>
        <v>x</v>
      </c>
      <c r="N1948" s="7" t="str">
        <f>Cartilha_GLOBAL!N1948</f>
        <v>x</v>
      </c>
      <c r="O1948" s="144"/>
      <c r="Q1948" s="151"/>
      <c r="R1948" s="152">
        <v>0</v>
      </c>
      <c r="T1948" s="153">
        <f>IF(Cartilha_GLOBAL!R1948=0,0,IF(Cartilha_GLOBAL!R1948&gt;0,"c","b"))</f>
        <v>0</v>
      </c>
    </row>
    <row r="1949" ht="12.75" hidden="1" spans="1:20">
      <c r="A1949" s="154" t="str">
        <f>Cartilha_GLOBAL!A1949</f>
        <v>4.6.1</v>
      </c>
      <c r="B1949" s="94">
        <f>Cartilha_GLOBAL!B1949</f>
        <v>0</v>
      </c>
      <c r="C1949" s="201" t="str">
        <f>Cartilha_GLOBAL!C1949</f>
        <v>MANUTENCAO / REPAROS - ELEMENTOS DIVERSOS</v>
      </c>
      <c r="D1949" s="101">
        <f>Cartilha_GLOBAL!D1949</f>
        <v>0</v>
      </c>
      <c r="E1949" s="202">
        <f>Cartilha_GLOBAL!$E1949</f>
        <v>0</v>
      </c>
      <c r="F1949" s="203">
        <f>Cartilha_GLOBAL!$F1949</f>
        <v>0</v>
      </c>
      <c r="G1949" s="204"/>
      <c r="H1949" s="204">
        <f t="shared" si="121"/>
        <v>0</v>
      </c>
      <c r="I1949" s="206">
        <f t="shared" si="122"/>
        <v>0</v>
      </c>
      <c r="J1949" s="142"/>
      <c r="K1949" s="138" t="str">
        <f>IF(OR(SUM(I1950)&gt;0,SUM(I1950)&gt;0),"xx","")</f>
        <v/>
      </c>
      <c r="L1949" s="7" t="str">
        <f t="shared" si="123"/>
        <v/>
      </c>
      <c r="M1949" s="7" t="str">
        <f t="shared" si="124"/>
        <v/>
      </c>
      <c r="N1949" s="7" t="str">
        <f>Cartilha_GLOBAL!N1949</f>
        <v/>
      </c>
      <c r="O1949" s="144"/>
      <c r="Q1949" s="151"/>
      <c r="R1949" s="152">
        <v>0</v>
      </c>
      <c r="T1949" s="153">
        <f>IF(Cartilha_GLOBAL!R1949=0,0,IF(Cartilha_GLOBAL!R1949&gt;0,"c","b"))</f>
        <v>0</v>
      </c>
    </row>
    <row r="1950" ht="12.75" hidden="1" spans="1:20">
      <c r="A1950" s="817" t="str">
        <f>Cartilha_GLOBAL!A1950</f>
        <v>003007003</v>
      </c>
      <c r="B1950" s="94" t="str">
        <f>Cartilha_GLOBAL!B1950</f>
        <v>SANEPAR - fev/23</v>
      </c>
      <c r="C1950" s="104" t="str">
        <f>Cartilha_GLOBAL!C1950</f>
        <v>Demolição manual de concreto simples</v>
      </c>
      <c r="D1950" s="94" t="str">
        <f>Cartilha_GLOBAL!D1950</f>
        <v>M3</v>
      </c>
      <c r="E1950" s="105">
        <f>Cartilha_GLOBAL!$E1950</f>
        <v>337.26</v>
      </c>
      <c r="F1950" s="182">
        <f>Cartilha_GLOBAL!$F1950</f>
        <v>413.95</v>
      </c>
      <c r="G1950" s="108"/>
      <c r="H1950" s="107">
        <f t="shared" si="121"/>
        <v>0</v>
      </c>
      <c r="I1950" s="143">
        <f t="shared" si="122"/>
        <v>0</v>
      </c>
      <c r="J1950" s="142"/>
      <c r="K1950" s="183"/>
      <c r="L1950" s="7" t="str">
        <f t="shared" si="123"/>
        <v/>
      </c>
      <c r="M1950" s="7" t="str">
        <f t="shared" si="124"/>
        <v/>
      </c>
      <c r="N1950" s="7" t="str">
        <f>Cartilha_GLOBAL!N1950</f>
        <v/>
      </c>
      <c r="O1950" s="144"/>
      <c r="Q1950" s="151"/>
      <c r="R1950" s="152">
        <v>0</v>
      </c>
      <c r="T1950" s="153">
        <f>IF(Cartilha_GLOBAL!R1950=0,0,IF(Cartilha_GLOBAL!R1950&gt;0,"c","b"))</f>
        <v>0</v>
      </c>
    </row>
    <row r="1951" ht="12.75" hidden="1" spans="1:20">
      <c r="A1951" s="154" t="str">
        <f>Cartilha_GLOBAL!A1951</f>
        <v>4.6.2</v>
      </c>
      <c r="B1951" s="94">
        <f>Cartilha_GLOBAL!B1951</f>
        <v>0</v>
      </c>
      <c r="C1951" s="161" t="str">
        <f>Cartilha_GLOBAL!C1951</f>
        <v>ELEMENTOS ESTRUTURAIS PRÉ-MOLDADOS</v>
      </c>
      <c r="D1951" s="94">
        <f>Cartilha_GLOBAL!D1951</f>
        <v>0</v>
      </c>
      <c r="E1951" s="199">
        <f>Cartilha_GLOBAL!$E1951</f>
        <v>0</v>
      </c>
      <c r="F1951" s="200">
        <f>Cartilha_GLOBAL!$F1951</f>
        <v>0</v>
      </c>
      <c r="G1951" s="195"/>
      <c r="H1951" s="195">
        <f t="shared" si="121"/>
        <v>0</v>
      </c>
      <c r="I1951" s="190">
        <f t="shared" si="122"/>
        <v>0</v>
      </c>
      <c r="J1951" s="191"/>
      <c r="K1951" s="138" t="str">
        <f>IF(OR(SUM(I1953:I1975)&gt;0,SUM(I1953:I1975)&gt;0),"xx","")</f>
        <v/>
      </c>
      <c r="L1951" s="7" t="str">
        <f t="shared" si="123"/>
        <v/>
      </c>
      <c r="M1951" s="7" t="str">
        <f t="shared" si="124"/>
        <v/>
      </c>
      <c r="N1951" s="7" t="str">
        <f>Cartilha_GLOBAL!N1951</f>
        <v/>
      </c>
      <c r="O1951" s="144"/>
      <c r="Q1951" s="151"/>
      <c r="R1951" s="152">
        <v>0</v>
      </c>
      <c r="T1951" s="153">
        <f>IF(Cartilha_GLOBAL!R1951=0,0,IF(Cartilha_GLOBAL!R1951&gt;0,"c","b"))</f>
        <v>0</v>
      </c>
    </row>
    <row r="1952" ht="12.75" hidden="1" spans="1:20">
      <c r="A1952" s="154" t="str">
        <f>Cartilha_GLOBAL!A1952</f>
        <v>4.6.2.1</v>
      </c>
      <c r="B1952" s="94">
        <f>Cartilha_GLOBAL!B1952</f>
        <v>0</v>
      </c>
      <c r="C1952" s="161" t="str">
        <f>Cartilha_GLOBAL!C1952</f>
        <v>CINTA, VERGA E CONTRAVERGA</v>
      </c>
      <c r="D1952" s="94">
        <f>Cartilha_GLOBAL!D1952</f>
        <v>0</v>
      </c>
      <c r="E1952" s="199">
        <f>Cartilha_GLOBAL!$E1952</f>
        <v>0</v>
      </c>
      <c r="F1952" s="200">
        <f>Cartilha_GLOBAL!$F1952</f>
        <v>0</v>
      </c>
      <c r="G1952" s="195"/>
      <c r="H1952" s="195">
        <f t="shared" si="121"/>
        <v>0</v>
      </c>
      <c r="I1952" s="190">
        <f t="shared" si="122"/>
        <v>0</v>
      </c>
      <c r="J1952" s="191"/>
      <c r="K1952" s="138" t="str">
        <f>IF(OR(SUM(I1953:I1975)&gt;0,SUM(I1953:I1975)&gt;0),"xx","")</f>
        <v/>
      </c>
      <c r="L1952" s="7" t="str">
        <f t="shared" si="123"/>
        <v/>
      </c>
      <c r="M1952" s="7" t="str">
        <f t="shared" si="124"/>
        <v/>
      </c>
      <c r="N1952" s="7" t="str">
        <f>Cartilha_GLOBAL!N1952</f>
        <v/>
      </c>
      <c r="O1952" s="144"/>
      <c r="Q1952" s="151"/>
      <c r="R1952" s="152">
        <v>0</v>
      </c>
      <c r="T1952" s="153">
        <f>IF(Cartilha_GLOBAL!R1952=0,0,IF(Cartilha_GLOBAL!R1952&gt;0,"c","b"))</f>
        <v>0</v>
      </c>
    </row>
    <row r="1953" ht="12.75" hidden="1" spans="1:20">
      <c r="A1953" s="158">
        <f>Cartilha_GLOBAL!A1953</f>
        <v>93182</v>
      </c>
      <c r="B1953" s="94" t="str">
        <f>Cartilha_GLOBAL!B1953</f>
        <v>SINAPI</v>
      </c>
      <c r="C1953" s="104" t="str">
        <f>Cartilha_GLOBAL!C1953</f>
        <v>VERGA PRÉ-MOLDADA PARA JANELAS COM ATÉ 1,5 M DE VÃO. AF_03/2016</v>
      </c>
      <c r="D1953" s="94" t="str">
        <f>Cartilha_GLOBAL!D1953</f>
        <v>M</v>
      </c>
      <c r="E1953" s="105">
        <f>Cartilha_GLOBAL!$E1953</f>
        <v>56.11</v>
      </c>
      <c r="F1953" s="182">
        <f>Cartilha_GLOBAL!$F1953</f>
        <v>68.87</v>
      </c>
      <c r="G1953" s="108"/>
      <c r="H1953" s="107">
        <f t="shared" si="121"/>
        <v>0</v>
      </c>
      <c r="I1953" s="143">
        <f t="shared" si="122"/>
        <v>0</v>
      </c>
      <c r="J1953" s="142"/>
      <c r="K1953" s="183"/>
      <c r="L1953" s="7" t="str">
        <f t="shared" si="123"/>
        <v/>
      </c>
      <c r="M1953" s="7" t="str">
        <f t="shared" si="124"/>
        <v/>
      </c>
      <c r="N1953" s="7" t="str">
        <f>Cartilha_GLOBAL!N1953</f>
        <v/>
      </c>
      <c r="O1953" s="144"/>
      <c r="Q1953" s="151"/>
      <c r="R1953" s="152">
        <v>0</v>
      </c>
      <c r="T1953" s="153">
        <f>IF(Cartilha_GLOBAL!R1953=0,0,IF(Cartilha_GLOBAL!R1953&gt;0,"c","b"))</f>
        <v>0</v>
      </c>
    </row>
    <row r="1954" ht="12.75" hidden="1" spans="1:20">
      <c r="A1954" s="158">
        <f>Cartilha_GLOBAL!A1954</f>
        <v>93183</v>
      </c>
      <c r="B1954" s="94" t="str">
        <f>Cartilha_GLOBAL!B1954</f>
        <v>SINAPI</v>
      </c>
      <c r="C1954" s="104" t="str">
        <f>Cartilha_GLOBAL!C1954</f>
        <v>VERGA PRÉ-MOLDADA PARA JANELAS COM MAIS DE 1,5 M DE VÃO. AF_03/2016</v>
      </c>
      <c r="D1954" s="94" t="str">
        <f>Cartilha_GLOBAL!D1954</f>
        <v>M</v>
      </c>
      <c r="E1954" s="105">
        <f>Cartilha_GLOBAL!$E1954</f>
        <v>70.9</v>
      </c>
      <c r="F1954" s="182">
        <f>Cartilha_GLOBAL!$F1954</f>
        <v>87.02</v>
      </c>
      <c r="G1954" s="108"/>
      <c r="H1954" s="107">
        <f t="shared" si="121"/>
        <v>0</v>
      </c>
      <c r="I1954" s="143">
        <f t="shared" si="122"/>
        <v>0</v>
      </c>
      <c r="J1954" s="142"/>
      <c r="K1954" s="183"/>
      <c r="L1954" s="7" t="str">
        <f t="shared" si="123"/>
        <v/>
      </c>
      <c r="M1954" s="7" t="str">
        <f t="shared" si="124"/>
        <v/>
      </c>
      <c r="N1954" s="7" t="str">
        <f>Cartilha_GLOBAL!N1954</f>
        <v/>
      </c>
      <c r="O1954" s="144"/>
      <c r="Q1954" s="151"/>
      <c r="R1954" s="152">
        <v>0</v>
      </c>
      <c r="T1954" s="153">
        <f>IF(Cartilha_GLOBAL!R1954=0,0,IF(Cartilha_GLOBAL!R1954&gt;0,"c","b"))</f>
        <v>0</v>
      </c>
    </row>
    <row r="1955" ht="12.75" hidden="1" spans="1:20">
      <c r="A1955" s="158">
        <f>Cartilha_GLOBAL!A1955</f>
        <v>93184</v>
      </c>
      <c r="B1955" s="94" t="str">
        <f>Cartilha_GLOBAL!B1955</f>
        <v>SINAPI</v>
      </c>
      <c r="C1955" s="104" t="str">
        <f>Cartilha_GLOBAL!C1955</f>
        <v>VERGA PRÉ-MOLDADA PARA PORTAS COM ATÉ 1,5 M DE VÃO. AF_03/2016</v>
      </c>
      <c r="D1955" s="94" t="str">
        <f>Cartilha_GLOBAL!D1955</f>
        <v>M</v>
      </c>
      <c r="E1955" s="105">
        <f>Cartilha_GLOBAL!$E1955</f>
        <v>41.99</v>
      </c>
      <c r="F1955" s="182">
        <f>Cartilha_GLOBAL!$F1955</f>
        <v>51.54</v>
      </c>
      <c r="G1955" s="108"/>
      <c r="H1955" s="107">
        <f t="shared" si="121"/>
        <v>0</v>
      </c>
      <c r="I1955" s="143">
        <f t="shared" si="122"/>
        <v>0</v>
      </c>
      <c r="J1955" s="142"/>
      <c r="K1955" s="183"/>
      <c r="L1955" s="7" t="str">
        <f t="shared" si="123"/>
        <v/>
      </c>
      <c r="M1955" s="7" t="str">
        <f t="shared" si="124"/>
        <v/>
      </c>
      <c r="N1955" s="7" t="str">
        <f>Cartilha_GLOBAL!N1955</f>
        <v/>
      </c>
      <c r="O1955" s="144"/>
      <c r="Q1955" s="151"/>
      <c r="R1955" s="152">
        <v>0</v>
      </c>
      <c r="T1955" s="153">
        <f>IF(Cartilha_GLOBAL!R1955=0,0,IF(Cartilha_GLOBAL!R1955&gt;0,"c","b"))</f>
        <v>0</v>
      </c>
    </row>
    <row r="1956" ht="12.75" hidden="1" spans="1:20">
      <c r="A1956" s="158">
        <f>Cartilha_GLOBAL!A1956</f>
        <v>93185</v>
      </c>
      <c r="B1956" s="94" t="str">
        <f>Cartilha_GLOBAL!B1956</f>
        <v>SINAPI</v>
      </c>
      <c r="C1956" s="104" t="str">
        <f>Cartilha_GLOBAL!C1956</f>
        <v>VERGA PRÉ-MOLDADA PARA PORTAS COM MAIS DE 1,5 M DE VÃO. AF_03/2016</v>
      </c>
      <c r="D1956" s="94" t="str">
        <f>Cartilha_GLOBAL!D1956</f>
        <v>M</v>
      </c>
      <c r="E1956" s="105">
        <f>Cartilha_GLOBAL!$E1956</f>
        <v>69.73</v>
      </c>
      <c r="F1956" s="182">
        <f>Cartilha_GLOBAL!$F1956</f>
        <v>85.59</v>
      </c>
      <c r="G1956" s="108"/>
      <c r="H1956" s="107">
        <f t="shared" si="121"/>
        <v>0</v>
      </c>
      <c r="I1956" s="143">
        <f t="shared" si="122"/>
        <v>0</v>
      </c>
      <c r="J1956" s="142"/>
      <c r="K1956" s="183"/>
      <c r="L1956" s="7" t="str">
        <f t="shared" si="123"/>
        <v/>
      </c>
      <c r="M1956" s="7" t="str">
        <f t="shared" si="124"/>
        <v/>
      </c>
      <c r="N1956" s="7" t="str">
        <f>Cartilha_GLOBAL!N1956</f>
        <v/>
      </c>
      <c r="O1956" s="144"/>
      <c r="Q1956" s="151"/>
      <c r="R1956" s="152">
        <v>0</v>
      </c>
      <c r="T1956" s="153">
        <f>IF(Cartilha_GLOBAL!R1956=0,0,IF(Cartilha_GLOBAL!R1956&gt;0,"c","b"))</f>
        <v>0</v>
      </c>
    </row>
    <row r="1957" ht="12.75" hidden="1" spans="1:20">
      <c r="A1957" s="158">
        <f>Cartilha_GLOBAL!A1957</f>
        <v>93186</v>
      </c>
      <c r="B1957" s="94" t="str">
        <f>Cartilha_GLOBAL!B1957</f>
        <v>SINAPI</v>
      </c>
      <c r="C1957" s="104" t="str">
        <f>Cartilha_GLOBAL!C1957</f>
        <v>VERGA MOLDADA IN LOCO EM CONCRETO PARA JANELAS COM ATÉ 1,5 M DE VÃO. AF_03/2016</v>
      </c>
      <c r="D1957" s="94" t="str">
        <f>Cartilha_GLOBAL!D1957</f>
        <v>M</v>
      </c>
      <c r="E1957" s="105">
        <f>Cartilha_GLOBAL!$E1957</f>
        <v>107.55</v>
      </c>
      <c r="F1957" s="182">
        <f>Cartilha_GLOBAL!$F1957</f>
        <v>132.01</v>
      </c>
      <c r="G1957" s="108"/>
      <c r="H1957" s="107">
        <f t="shared" si="121"/>
        <v>0</v>
      </c>
      <c r="I1957" s="143">
        <f t="shared" si="122"/>
        <v>0</v>
      </c>
      <c r="J1957" s="142"/>
      <c r="K1957" s="183"/>
      <c r="L1957" s="7" t="str">
        <f t="shared" si="123"/>
        <v/>
      </c>
      <c r="M1957" s="7" t="str">
        <f t="shared" si="124"/>
        <v/>
      </c>
      <c r="N1957" s="7" t="str">
        <f>Cartilha_GLOBAL!N1957</f>
        <v/>
      </c>
      <c r="O1957" s="144"/>
      <c r="Q1957" s="151"/>
      <c r="R1957" s="152">
        <v>0</v>
      </c>
      <c r="T1957" s="153">
        <f>IF(Cartilha_GLOBAL!R1957=0,0,IF(Cartilha_GLOBAL!R1957&gt;0,"c","b"))</f>
        <v>0</v>
      </c>
    </row>
    <row r="1958" ht="12.75" hidden="1" spans="1:20">
      <c r="A1958" s="158">
        <f>Cartilha_GLOBAL!A1958</f>
        <v>93187</v>
      </c>
      <c r="B1958" s="94" t="str">
        <f>Cartilha_GLOBAL!B1958</f>
        <v>SINAPI</v>
      </c>
      <c r="C1958" s="104" t="str">
        <f>Cartilha_GLOBAL!C1958</f>
        <v>VERGA MOLDADA IN LOCO EM CONCRETO PARA JANELAS COM MAIS DE 1,5 M DE VÃO. AF_03/2016</v>
      </c>
      <c r="D1958" s="94" t="str">
        <f>Cartilha_GLOBAL!D1958</f>
        <v>M</v>
      </c>
      <c r="E1958" s="105">
        <f>Cartilha_GLOBAL!$E1958</f>
        <v>122.09</v>
      </c>
      <c r="F1958" s="182">
        <f>Cartilha_GLOBAL!$F1958</f>
        <v>149.85</v>
      </c>
      <c r="G1958" s="108"/>
      <c r="H1958" s="107">
        <f t="shared" si="121"/>
        <v>0</v>
      </c>
      <c r="I1958" s="143">
        <f t="shared" si="122"/>
        <v>0</v>
      </c>
      <c r="J1958" s="142"/>
      <c r="K1958" s="183"/>
      <c r="L1958" s="7" t="str">
        <f t="shared" si="123"/>
        <v/>
      </c>
      <c r="M1958" s="7" t="str">
        <f t="shared" si="124"/>
        <v/>
      </c>
      <c r="N1958" s="7" t="str">
        <f>Cartilha_GLOBAL!N1958</f>
        <v/>
      </c>
      <c r="O1958" s="144"/>
      <c r="Q1958" s="151"/>
      <c r="R1958" s="152">
        <v>0</v>
      </c>
      <c r="T1958" s="153">
        <f>IF(Cartilha_GLOBAL!R1958=0,0,IF(Cartilha_GLOBAL!R1958&gt;0,"c","b"))</f>
        <v>0</v>
      </c>
    </row>
    <row r="1959" ht="12.75" hidden="1" spans="1:20">
      <c r="A1959" s="158">
        <f>Cartilha_GLOBAL!A1959</f>
        <v>93188</v>
      </c>
      <c r="B1959" s="94" t="str">
        <f>Cartilha_GLOBAL!B1959</f>
        <v>SINAPI</v>
      </c>
      <c r="C1959" s="104" t="str">
        <f>Cartilha_GLOBAL!C1959</f>
        <v>VERGA MOLDADA IN LOCO EM CONCRETO PARA PORTAS COM ATÉ 1,5 M DE VÃO. AF_03/2016</v>
      </c>
      <c r="D1959" s="94" t="str">
        <f>Cartilha_GLOBAL!D1959</f>
        <v>M</v>
      </c>
      <c r="E1959" s="105">
        <f>Cartilha_GLOBAL!$E1959</f>
        <v>98.92</v>
      </c>
      <c r="F1959" s="182">
        <f>Cartilha_GLOBAL!$F1959</f>
        <v>121.41</v>
      </c>
      <c r="G1959" s="108"/>
      <c r="H1959" s="107">
        <f t="shared" si="121"/>
        <v>0</v>
      </c>
      <c r="I1959" s="143">
        <f t="shared" si="122"/>
        <v>0</v>
      </c>
      <c r="J1959" s="142"/>
      <c r="K1959" s="183"/>
      <c r="L1959" s="7" t="str">
        <f t="shared" si="123"/>
        <v/>
      </c>
      <c r="M1959" s="7" t="str">
        <f t="shared" si="124"/>
        <v/>
      </c>
      <c r="N1959" s="7" t="str">
        <f>Cartilha_GLOBAL!N1959</f>
        <v/>
      </c>
      <c r="O1959" s="144"/>
      <c r="Q1959" s="151"/>
      <c r="R1959" s="152">
        <v>0</v>
      </c>
      <c r="T1959" s="153">
        <f>IF(Cartilha_GLOBAL!R1959=0,0,IF(Cartilha_GLOBAL!R1959&gt;0,"c","b"))</f>
        <v>0</v>
      </c>
    </row>
    <row r="1960" ht="12.75" hidden="1" spans="1:20">
      <c r="A1960" s="158">
        <f>Cartilha_GLOBAL!A1960</f>
        <v>93189</v>
      </c>
      <c r="B1960" s="94" t="str">
        <f>Cartilha_GLOBAL!B1960</f>
        <v>SINAPI</v>
      </c>
      <c r="C1960" s="104" t="str">
        <f>Cartilha_GLOBAL!C1960</f>
        <v>VERGA MOLDADA IN LOCO EM CONCRETO PARA PORTAS COM MAIS DE 1,5 M DE VÃO. AF_03/2016</v>
      </c>
      <c r="D1960" s="94" t="str">
        <f>Cartilha_GLOBAL!D1960</f>
        <v>M</v>
      </c>
      <c r="E1960" s="105">
        <f>Cartilha_GLOBAL!$E1960</f>
        <v>122.71</v>
      </c>
      <c r="F1960" s="182">
        <f>Cartilha_GLOBAL!$F1960</f>
        <v>150.61</v>
      </c>
      <c r="G1960" s="108"/>
      <c r="H1960" s="107">
        <f t="shared" si="121"/>
        <v>0</v>
      </c>
      <c r="I1960" s="143">
        <f t="shared" si="122"/>
        <v>0</v>
      </c>
      <c r="J1960" s="142"/>
      <c r="K1960" s="183"/>
      <c r="L1960" s="7" t="str">
        <f t="shared" si="123"/>
        <v/>
      </c>
      <c r="M1960" s="7" t="str">
        <f t="shared" si="124"/>
        <v/>
      </c>
      <c r="N1960" s="7" t="str">
        <f>Cartilha_GLOBAL!N1960</f>
        <v/>
      </c>
      <c r="O1960" s="144"/>
      <c r="Q1960" s="151"/>
      <c r="R1960" s="152">
        <v>0</v>
      </c>
      <c r="T1960" s="153">
        <f>IF(Cartilha_GLOBAL!R1960=0,0,IF(Cartilha_GLOBAL!R1960&gt;0,"c","b"))</f>
        <v>0</v>
      </c>
    </row>
    <row r="1961" ht="22.5" hidden="1" spans="1:20">
      <c r="A1961" s="158">
        <f>Cartilha_GLOBAL!A1961</f>
        <v>93190</v>
      </c>
      <c r="B1961" s="94" t="str">
        <f>Cartilha_GLOBAL!B1961</f>
        <v>SINAPI</v>
      </c>
      <c r="C1961" s="104" t="str">
        <f>Cartilha_GLOBAL!C1961</f>
        <v>VERGA MOLDADA IN LOCO COM UTILIZAÇÃO DE BLOCOS CANALETA PARA JANELAS COM ATÉ 1,5 M DE VÃO. AF_03/2016</v>
      </c>
      <c r="D1961" s="94" t="str">
        <f>Cartilha_GLOBAL!D1961</f>
        <v>M</v>
      </c>
      <c r="E1961" s="105">
        <f>Cartilha_GLOBAL!$E1961</f>
        <v>46.01</v>
      </c>
      <c r="F1961" s="182">
        <f>Cartilha_GLOBAL!$F1961</f>
        <v>56.47</v>
      </c>
      <c r="G1961" s="108"/>
      <c r="H1961" s="107">
        <f t="shared" si="121"/>
        <v>0</v>
      </c>
      <c r="I1961" s="143">
        <f t="shared" si="122"/>
        <v>0</v>
      </c>
      <c r="J1961" s="142"/>
      <c r="K1961" s="183"/>
      <c r="L1961" s="7" t="str">
        <f t="shared" si="123"/>
        <v/>
      </c>
      <c r="M1961" s="7" t="str">
        <f t="shared" si="124"/>
        <v/>
      </c>
      <c r="N1961" s="7" t="str">
        <f>Cartilha_GLOBAL!N1961</f>
        <v/>
      </c>
      <c r="O1961" s="144"/>
      <c r="Q1961" s="151"/>
      <c r="R1961" s="152">
        <v>0</v>
      </c>
      <c r="T1961" s="153">
        <f>IF(Cartilha_GLOBAL!R1961=0,0,IF(Cartilha_GLOBAL!R1961&gt;0,"c","b"))</f>
        <v>0</v>
      </c>
    </row>
    <row r="1962" ht="22.5" hidden="1" spans="1:20">
      <c r="A1962" s="158">
        <f>Cartilha_GLOBAL!A1962</f>
        <v>93191</v>
      </c>
      <c r="B1962" s="94" t="str">
        <f>Cartilha_GLOBAL!B1962</f>
        <v>SINAPI</v>
      </c>
      <c r="C1962" s="104" t="str">
        <f>Cartilha_GLOBAL!C1962</f>
        <v>VERGA MOLDADA IN LOCO COM UTILIZAÇÃO DE BLOCOS CANALETA PARA JANELAS COM MAIS DE 1,5 M DE VÃO. AF_03/2016</v>
      </c>
      <c r="D1962" s="94" t="str">
        <f>Cartilha_GLOBAL!D1962</f>
        <v>M</v>
      </c>
      <c r="E1962" s="105">
        <f>Cartilha_GLOBAL!$E1962</f>
        <v>47.67</v>
      </c>
      <c r="F1962" s="182">
        <f>Cartilha_GLOBAL!$F1962</f>
        <v>58.51</v>
      </c>
      <c r="G1962" s="108"/>
      <c r="H1962" s="107">
        <f t="shared" si="121"/>
        <v>0</v>
      </c>
      <c r="I1962" s="143">
        <f t="shared" si="122"/>
        <v>0</v>
      </c>
      <c r="J1962" s="142"/>
      <c r="K1962" s="183"/>
      <c r="L1962" s="7" t="str">
        <f t="shared" si="123"/>
        <v/>
      </c>
      <c r="M1962" s="7" t="str">
        <f t="shared" si="124"/>
        <v/>
      </c>
      <c r="N1962" s="7" t="str">
        <f>Cartilha_GLOBAL!N1962</f>
        <v/>
      </c>
      <c r="O1962" s="144"/>
      <c r="Q1962" s="151"/>
      <c r="R1962" s="152">
        <v>0</v>
      </c>
      <c r="T1962" s="153">
        <f>IF(Cartilha_GLOBAL!R1962=0,0,IF(Cartilha_GLOBAL!R1962&gt;0,"c","b"))</f>
        <v>0</v>
      </c>
    </row>
    <row r="1963" ht="22.5" hidden="1" spans="1:20">
      <c r="A1963" s="158">
        <f>Cartilha_GLOBAL!A1963</f>
        <v>93192</v>
      </c>
      <c r="B1963" s="94" t="str">
        <f>Cartilha_GLOBAL!B1963</f>
        <v>SINAPI</v>
      </c>
      <c r="C1963" s="104" t="str">
        <f>Cartilha_GLOBAL!C1963</f>
        <v>VERGA MOLDADA IN LOCO COM UTILIZAÇÃO DE BLOCOS CANALETA PARA PORTAS COM ATÉ 1,5 M DE VÃO. AF_03/2016</v>
      </c>
      <c r="D1963" s="94" t="str">
        <f>Cartilha_GLOBAL!D1963</f>
        <v>M</v>
      </c>
      <c r="E1963" s="105">
        <f>Cartilha_GLOBAL!$E1963</f>
        <v>50.32</v>
      </c>
      <c r="F1963" s="182">
        <f>Cartilha_GLOBAL!$F1963</f>
        <v>61.76</v>
      </c>
      <c r="G1963" s="108"/>
      <c r="H1963" s="107">
        <f t="shared" si="121"/>
        <v>0</v>
      </c>
      <c r="I1963" s="143">
        <f t="shared" si="122"/>
        <v>0</v>
      </c>
      <c r="J1963" s="142"/>
      <c r="K1963" s="183"/>
      <c r="L1963" s="7" t="str">
        <f t="shared" si="123"/>
        <v/>
      </c>
      <c r="M1963" s="7" t="str">
        <f t="shared" si="124"/>
        <v/>
      </c>
      <c r="N1963" s="7" t="str">
        <f>Cartilha_GLOBAL!N1963</f>
        <v/>
      </c>
      <c r="O1963" s="144"/>
      <c r="Q1963" s="151"/>
      <c r="R1963" s="152">
        <v>0</v>
      </c>
      <c r="T1963" s="153">
        <f>IF(Cartilha_GLOBAL!R1963=0,0,IF(Cartilha_GLOBAL!R1963&gt;0,"c","b"))</f>
        <v>0</v>
      </c>
    </row>
    <row r="1964" ht="22.5" hidden="1" spans="1:20">
      <c r="A1964" s="158">
        <f>Cartilha_GLOBAL!A1964</f>
        <v>93193</v>
      </c>
      <c r="B1964" s="94" t="str">
        <f>Cartilha_GLOBAL!B1964</f>
        <v>SINAPI</v>
      </c>
      <c r="C1964" s="104" t="str">
        <f>Cartilha_GLOBAL!C1964</f>
        <v>VERGA MOLDADA IN LOCO COM UTILIZAÇÃO DE BLOCOS CANALETA PARA PORTAS COM MAIS DE 1,5 M DE VÃO. AF_03/2016</v>
      </c>
      <c r="D1964" s="94" t="str">
        <f>Cartilha_GLOBAL!D1964</f>
        <v>M</v>
      </c>
      <c r="E1964" s="105">
        <f>Cartilha_GLOBAL!$E1964</f>
        <v>48.46</v>
      </c>
      <c r="F1964" s="182">
        <f>Cartilha_GLOBAL!$F1964</f>
        <v>59.48</v>
      </c>
      <c r="G1964" s="108"/>
      <c r="H1964" s="107">
        <f t="shared" si="121"/>
        <v>0</v>
      </c>
      <c r="I1964" s="143">
        <f t="shared" si="122"/>
        <v>0</v>
      </c>
      <c r="J1964" s="142"/>
      <c r="K1964" s="183"/>
      <c r="L1964" s="7" t="str">
        <f t="shared" si="123"/>
        <v/>
      </c>
      <c r="M1964" s="7" t="str">
        <f t="shared" si="124"/>
        <v/>
      </c>
      <c r="N1964" s="7" t="str">
        <f>Cartilha_GLOBAL!N1964</f>
        <v/>
      </c>
      <c r="O1964" s="144"/>
      <c r="Q1964" s="151"/>
      <c r="R1964" s="152">
        <v>0</v>
      </c>
      <c r="T1964" s="153">
        <f>IF(Cartilha_GLOBAL!R1964=0,0,IF(Cartilha_GLOBAL!R1964&gt;0,"c","b"))</f>
        <v>0</v>
      </c>
    </row>
    <row r="1965" ht="12.75" hidden="1" spans="1:20">
      <c r="A1965" s="158">
        <f>Cartilha_GLOBAL!A1965</f>
        <v>93194</v>
      </c>
      <c r="B1965" s="94" t="str">
        <f>Cartilha_GLOBAL!B1965</f>
        <v>SINAPI</v>
      </c>
      <c r="C1965" s="104" t="str">
        <f>Cartilha_GLOBAL!C1965</f>
        <v>CONTRAVERGA PRÉ-MOLDADA PARA VÃOS DE ATÉ 1,5 M DE COMPRIMENTO. AF_03/2016</v>
      </c>
      <c r="D1965" s="94" t="str">
        <f>Cartilha_GLOBAL!D1965</f>
        <v>M</v>
      </c>
      <c r="E1965" s="105">
        <f>Cartilha_GLOBAL!$E1965</f>
        <v>54.83</v>
      </c>
      <c r="F1965" s="182">
        <f>Cartilha_GLOBAL!$F1965</f>
        <v>67.3</v>
      </c>
      <c r="G1965" s="108"/>
      <c r="H1965" s="107">
        <f t="shared" si="121"/>
        <v>0</v>
      </c>
      <c r="I1965" s="143">
        <f t="shared" si="122"/>
        <v>0</v>
      </c>
      <c r="J1965" s="142"/>
      <c r="K1965" s="183"/>
      <c r="L1965" s="7" t="str">
        <f t="shared" si="123"/>
        <v/>
      </c>
      <c r="M1965" s="7" t="str">
        <f t="shared" si="124"/>
        <v/>
      </c>
      <c r="N1965" s="7" t="str">
        <f>Cartilha_GLOBAL!N1965</f>
        <v/>
      </c>
      <c r="O1965" s="144"/>
      <c r="Q1965" s="151"/>
      <c r="R1965" s="152">
        <v>0</v>
      </c>
      <c r="T1965" s="153">
        <f>IF(Cartilha_GLOBAL!R1965=0,0,IF(Cartilha_GLOBAL!R1965&gt;0,"c","b"))</f>
        <v>0</v>
      </c>
    </row>
    <row r="1966" ht="12.75" hidden="1" spans="1:20">
      <c r="A1966" s="158">
        <f>Cartilha_GLOBAL!A1966</f>
        <v>93195</v>
      </c>
      <c r="B1966" s="94" t="str">
        <f>Cartilha_GLOBAL!B1966</f>
        <v>SINAPI</v>
      </c>
      <c r="C1966" s="104" t="str">
        <f>Cartilha_GLOBAL!C1966</f>
        <v>CONTRAVERGA PRÉ-MOLDADA PARA VÃOS DE MAIS DE 1,5 M DE COMPRIMENTO. AF_03/2016</v>
      </c>
      <c r="D1966" s="94" t="str">
        <f>Cartilha_GLOBAL!D1966</f>
        <v>M</v>
      </c>
      <c r="E1966" s="105">
        <f>Cartilha_GLOBAL!$E1966</f>
        <v>66.95</v>
      </c>
      <c r="F1966" s="182">
        <f>Cartilha_GLOBAL!$F1966</f>
        <v>82.17</v>
      </c>
      <c r="G1966" s="108"/>
      <c r="H1966" s="107">
        <f t="shared" si="121"/>
        <v>0</v>
      </c>
      <c r="I1966" s="143">
        <f t="shared" si="122"/>
        <v>0</v>
      </c>
      <c r="J1966" s="142"/>
      <c r="K1966" s="183"/>
      <c r="L1966" s="7" t="str">
        <f t="shared" si="123"/>
        <v/>
      </c>
      <c r="M1966" s="7" t="str">
        <f t="shared" si="124"/>
        <v/>
      </c>
      <c r="N1966" s="7" t="str">
        <f>Cartilha_GLOBAL!N1966</f>
        <v/>
      </c>
      <c r="O1966" s="144"/>
      <c r="Q1966" s="151"/>
      <c r="R1966" s="152">
        <v>0</v>
      </c>
      <c r="T1966" s="153">
        <f>IF(Cartilha_GLOBAL!R1966=0,0,IF(Cartilha_GLOBAL!R1966&gt;0,"c","b"))</f>
        <v>0</v>
      </c>
    </row>
    <row r="1967" ht="22.5" hidden="1" spans="1:20">
      <c r="A1967" s="158">
        <f>Cartilha_GLOBAL!A1967</f>
        <v>93196</v>
      </c>
      <c r="B1967" s="94" t="str">
        <f>Cartilha_GLOBAL!B1967</f>
        <v>SINAPI</v>
      </c>
      <c r="C1967" s="104" t="str">
        <f>Cartilha_GLOBAL!C1967</f>
        <v>CONTRAVERGA MOLDADA IN LOCO EM CONCRETO PARA VÃOS DE ATÉ 1,5 M DE COMPRIMENTO. AF_03/2016</v>
      </c>
      <c r="D1967" s="94" t="str">
        <f>Cartilha_GLOBAL!D1967</f>
        <v>M</v>
      </c>
      <c r="E1967" s="105">
        <f>Cartilha_GLOBAL!$E1967</f>
        <v>105.17</v>
      </c>
      <c r="F1967" s="182">
        <f>Cartilha_GLOBAL!$F1967</f>
        <v>129.09</v>
      </c>
      <c r="G1967" s="108"/>
      <c r="H1967" s="107">
        <f t="shared" si="121"/>
        <v>0</v>
      </c>
      <c r="I1967" s="143">
        <f t="shared" si="122"/>
        <v>0</v>
      </c>
      <c r="J1967" s="142"/>
      <c r="K1967" s="183"/>
      <c r="L1967" s="7" t="str">
        <f t="shared" si="123"/>
        <v/>
      </c>
      <c r="M1967" s="7" t="str">
        <f t="shared" si="124"/>
        <v/>
      </c>
      <c r="N1967" s="7" t="str">
        <f>Cartilha_GLOBAL!N1967</f>
        <v/>
      </c>
      <c r="O1967" s="144"/>
      <c r="Q1967" s="151"/>
      <c r="R1967" s="152">
        <v>0</v>
      </c>
      <c r="T1967" s="153">
        <f>IF(Cartilha_GLOBAL!R1967=0,0,IF(Cartilha_GLOBAL!R1967&gt;0,"c","b"))</f>
        <v>0</v>
      </c>
    </row>
    <row r="1968" ht="22.5" hidden="1" spans="1:20">
      <c r="A1968" s="158">
        <f>Cartilha_GLOBAL!A1968</f>
        <v>93197</v>
      </c>
      <c r="B1968" s="94" t="str">
        <f>Cartilha_GLOBAL!B1968</f>
        <v>SINAPI</v>
      </c>
      <c r="C1968" s="104" t="str">
        <f>Cartilha_GLOBAL!C1968</f>
        <v>CONTRAVERGA MOLDADA IN LOCO EM CONCRETO PARA VÃOS DE MAIS DE 1,5 M DE COMPRIMENTO. AF_03/2016</v>
      </c>
      <c r="D1968" s="94" t="str">
        <f>Cartilha_GLOBAL!D1968</f>
        <v>M</v>
      </c>
      <c r="E1968" s="105">
        <f>Cartilha_GLOBAL!$E1968</f>
        <v>117.5</v>
      </c>
      <c r="F1968" s="182">
        <f>Cartilha_GLOBAL!$F1968</f>
        <v>144.22</v>
      </c>
      <c r="G1968" s="108"/>
      <c r="H1968" s="107">
        <f t="shared" si="121"/>
        <v>0</v>
      </c>
      <c r="I1968" s="143">
        <f t="shared" si="122"/>
        <v>0</v>
      </c>
      <c r="J1968" s="142"/>
      <c r="K1968" s="183"/>
      <c r="L1968" s="7" t="str">
        <f t="shared" si="123"/>
        <v/>
      </c>
      <c r="M1968" s="7" t="str">
        <f t="shared" si="124"/>
        <v/>
      </c>
      <c r="N1968" s="7" t="str">
        <f>Cartilha_GLOBAL!N1968</f>
        <v/>
      </c>
      <c r="O1968" s="144"/>
      <c r="Q1968" s="151"/>
      <c r="R1968" s="152">
        <v>0</v>
      </c>
      <c r="T1968" s="153">
        <f>IF(Cartilha_GLOBAL!R1968=0,0,IF(Cartilha_GLOBAL!R1968&gt;0,"c","b"))</f>
        <v>0</v>
      </c>
    </row>
    <row r="1969" ht="22.5" hidden="1" spans="1:20">
      <c r="A1969" s="158">
        <f>Cartilha_GLOBAL!A1969</f>
        <v>93198</v>
      </c>
      <c r="B1969" s="94" t="str">
        <f>Cartilha_GLOBAL!B1969</f>
        <v>SINAPI</v>
      </c>
      <c r="C1969" s="104" t="str">
        <f>Cartilha_GLOBAL!C1969</f>
        <v>CONTRAVERGA MOLDADA IN LOCO COM UTILIZAÇÃO DE BLOCOS CANALETA PARA VÃOS DE ATÉ 1,5 M DE COMPRIMENTO. AF_03/2016</v>
      </c>
      <c r="D1969" s="94" t="str">
        <f>Cartilha_GLOBAL!D1969</f>
        <v>M</v>
      </c>
      <c r="E1969" s="105">
        <f>Cartilha_GLOBAL!$E1969</f>
        <v>39.27</v>
      </c>
      <c r="F1969" s="182">
        <f>Cartilha_GLOBAL!$F1969</f>
        <v>48.2</v>
      </c>
      <c r="G1969" s="108"/>
      <c r="H1969" s="107">
        <f t="shared" si="121"/>
        <v>0</v>
      </c>
      <c r="I1969" s="143">
        <f t="shared" si="122"/>
        <v>0</v>
      </c>
      <c r="J1969" s="142"/>
      <c r="K1969" s="183"/>
      <c r="L1969" s="7" t="str">
        <f t="shared" si="123"/>
        <v/>
      </c>
      <c r="M1969" s="7" t="str">
        <f t="shared" si="124"/>
        <v/>
      </c>
      <c r="N1969" s="7" t="str">
        <f>Cartilha_GLOBAL!N1969</f>
        <v/>
      </c>
      <c r="O1969" s="144"/>
      <c r="Q1969" s="151"/>
      <c r="R1969" s="152">
        <v>0</v>
      </c>
      <c r="T1969" s="153">
        <f>IF(Cartilha_GLOBAL!R1969=0,0,IF(Cartilha_GLOBAL!R1969&gt;0,"c","b"))</f>
        <v>0</v>
      </c>
    </row>
    <row r="1970" ht="22.5" hidden="1" spans="1:20">
      <c r="A1970" s="158">
        <f>Cartilha_GLOBAL!A1970</f>
        <v>93199</v>
      </c>
      <c r="B1970" s="94" t="str">
        <f>Cartilha_GLOBAL!B1970</f>
        <v>SINAPI</v>
      </c>
      <c r="C1970" s="104" t="str">
        <f>Cartilha_GLOBAL!C1970</f>
        <v>CONTRAVERGA MOLDADA IN LOCO COM UTILIZAÇÃO DE BLOCOS CANALETA PARA VÃOS DE MAIS DE 1,5 M DE COMPRIMENTO. AF_03/2016</v>
      </c>
      <c r="D1970" s="94" t="str">
        <f>Cartilha_GLOBAL!D1970</f>
        <v>M</v>
      </c>
      <c r="E1970" s="105">
        <f>Cartilha_GLOBAL!$E1970</f>
        <v>38.55</v>
      </c>
      <c r="F1970" s="182">
        <f>Cartilha_GLOBAL!$F1970</f>
        <v>47.32</v>
      </c>
      <c r="G1970" s="108"/>
      <c r="H1970" s="107">
        <f t="shared" si="121"/>
        <v>0</v>
      </c>
      <c r="I1970" s="143">
        <f t="shared" si="122"/>
        <v>0</v>
      </c>
      <c r="J1970" s="142"/>
      <c r="K1970" s="183"/>
      <c r="L1970" s="7" t="str">
        <f t="shared" si="123"/>
        <v/>
      </c>
      <c r="M1970" s="7" t="str">
        <f t="shared" si="124"/>
        <v/>
      </c>
      <c r="N1970" s="7" t="str">
        <f>Cartilha_GLOBAL!N1970</f>
        <v/>
      </c>
      <c r="O1970" s="144"/>
      <c r="Q1970" s="151"/>
      <c r="R1970" s="152">
        <v>0</v>
      </c>
      <c r="T1970" s="153">
        <f>IF(Cartilha_GLOBAL!R1970=0,0,IF(Cartilha_GLOBAL!R1970&gt;0,"c","b"))</f>
        <v>0</v>
      </c>
    </row>
    <row r="1971" ht="12.75" hidden="1" spans="1:20">
      <c r="A1971" s="158">
        <f>Cartilha_GLOBAL!A1971</f>
        <v>93204</v>
      </c>
      <c r="B1971" s="94" t="str">
        <f>Cartilha_GLOBAL!B1971</f>
        <v>SINAPI</v>
      </c>
      <c r="C1971" s="104" t="str">
        <f>Cartilha_GLOBAL!C1971</f>
        <v>CINTA DE AMARRAÇÃO DE ALVENARIA MOLDADA IN LOCO EM CONCRETO. AF_03/2016</v>
      </c>
      <c r="D1971" s="94" t="str">
        <f>Cartilha_GLOBAL!D1971</f>
        <v>M</v>
      </c>
      <c r="E1971" s="105">
        <f>Cartilha_GLOBAL!$E1971</f>
        <v>74.6</v>
      </c>
      <c r="F1971" s="182">
        <f>Cartilha_GLOBAL!$F1971</f>
        <v>91.56</v>
      </c>
      <c r="G1971" s="108"/>
      <c r="H1971" s="107">
        <f t="shared" si="121"/>
        <v>0</v>
      </c>
      <c r="I1971" s="143">
        <f t="shared" si="122"/>
        <v>0</v>
      </c>
      <c r="J1971" s="142"/>
      <c r="K1971" s="183"/>
      <c r="L1971" s="7" t="str">
        <f t="shared" si="123"/>
        <v/>
      </c>
      <c r="M1971" s="7" t="str">
        <f t="shared" si="124"/>
        <v/>
      </c>
      <c r="N1971" s="7" t="str">
        <f>Cartilha_GLOBAL!N1971</f>
        <v/>
      </c>
      <c r="O1971" s="144"/>
      <c r="Q1971" s="151"/>
      <c r="R1971" s="152">
        <v>0</v>
      </c>
      <c r="T1971" s="153">
        <f>IF(Cartilha_GLOBAL!R1971=0,0,IF(Cartilha_GLOBAL!R1971&gt;0,"c","b"))</f>
        <v>0</v>
      </c>
    </row>
    <row r="1972" ht="22.5" hidden="1" spans="1:20">
      <c r="A1972" s="158">
        <f>Cartilha_GLOBAL!A1972</f>
        <v>93205</v>
      </c>
      <c r="B1972" s="94" t="str">
        <f>Cartilha_GLOBAL!B1972</f>
        <v>SINAPI</v>
      </c>
      <c r="C1972" s="104" t="str">
        <f>Cartilha_GLOBAL!C1972</f>
        <v>CINTA DE AMARRAÇÃO DE ALVENARIA MOLDADA IN LOCO COM UTILIZAÇÃO DE BLOCOS CANALETA. AF_03/2016</v>
      </c>
      <c r="D1972" s="94" t="str">
        <f>Cartilha_GLOBAL!D1972</f>
        <v>M</v>
      </c>
      <c r="E1972" s="105">
        <f>Cartilha_GLOBAL!$E1972</f>
        <v>37.79</v>
      </c>
      <c r="F1972" s="182">
        <f>Cartilha_GLOBAL!$F1972</f>
        <v>46.38</v>
      </c>
      <c r="G1972" s="108"/>
      <c r="H1972" s="107">
        <f t="shared" si="121"/>
        <v>0</v>
      </c>
      <c r="I1972" s="143">
        <f t="shared" si="122"/>
        <v>0</v>
      </c>
      <c r="J1972" s="142"/>
      <c r="K1972" s="183"/>
      <c r="L1972" s="7" t="str">
        <f t="shared" si="123"/>
        <v/>
      </c>
      <c r="M1972" s="7" t="str">
        <f t="shared" si="124"/>
        <v/>
      </c>
      <c r="N1972" s="7" t="str">
        <f>Cartilha_GLOBAL!N1972</f>
        <v/>
      </c>
      <c r="O1972" s="144"/>
      <c r="Q1972" s="151"/>
      <c r="R1972" s="152">
        <v>0</v>
      </c>
      <c r="T1972" s="153">
        <f>IF(Cartilha_GLOBAL!R1972=0,0,IF(Cartilha_GLOBAL!R1972&gt;0,"c","b"))</f>
        <v>0</v>
      </c>
    </row>
    <row r="1973" ht="12.75" hidden="1" spans="1:20">
      <c r="A1973" s="158">
        <f>Cartilha_GLOBAL!A1973</f>
        <v>97046</v>
      </c>
      <c r="B1973" s="94" t="str">
        <f>Cartilha_GLOBAL!B1973</f>
        <v>SINAPI</v>
      </c>
      <c r="C1973" s="104" t="str">
        <f>Cartilha_GLOBAL!C1973</f>
        <v>PONTEIRAS DE PROTEÇÃO DE VERGALHÕES EXPOSTOS EM FUNDAÇÕES. AF_11/2017</v>
      </c>
      <c r="D1973" s="94" t="str">
        <f>Cartilha_GLOBAL!D1973</f>
        <v>M2</v>
      </c>
      <c r="E1973" s="105">
        <f>Cartilha_GLOBAL!$E1973</f>
        <v>0.39</v>
      </c>
      <c r="F1973" s="182">
        <f>Cartilha_GLOBAL!$F1973</f>
        <v>0.48</v>
      </c>
      <c r="G1973" s="108"/>
      <c r="H1973" s="107">
        <f t="shared" si="121"/>
        <v>0</v>
      </c>
      <c r="I1973" s="143">
        <f t="shared" si="122"/>
        <v>0</v>
      </c>
      <c r="J1973" s="142"/>
      <c r="K1973" s="183"/>
      <c r="L1973" s="7" t="str">
        <f t="shared" si="123"/>
        <v/>
      </c>
      <c r="M1973" s="7" t="str">
        <f t="shared" si="124"/>
        <v/>
      </c>
      <c r="N1973" s="7" t="str">
        <f>Cartilha_GLOBAL!N1973</f>
        <v/>
      </c>
      <c r="O1973" s="144"/>
      <c r="Q1973" s="151"/>
      <c r="R1973" s="152">
        <v>0</v>
      </c>
      <c r="T1973" s="153">
        <f>IF(Cartilha_GLOBAL!R1973=0,0,IF(Cartilha_GLOBAL!R1973&gt;0,"c","b"))</f>
        <v>0</v>
      </c>
    </row>
    <row r="1974" ht="22.5" hidden="1" spans="1:20">
      <c r="A1974" s="158">
        <f>Cartilha_GLOBAL!A1974</f>
        <v>97047</v>
      </c>
      <c r="B1974" s="94" t="str">
        <f>Cartilha_GLOBAL!B1974</f>
        <v>SINAPI</v>
      </c>
      <c r="C1974" s="104" t="str">
        <f>Cartilha_GLOBAL!C1974</f>
        <v>PONTEIRAS DE PROTEÇÃO DE VERGALHÕES EXPOSTOS EM ESTRUTURAS DE CONCRETO ARMADO CONVENCIONAL. AF_11/2017</v>
      </c>
      <c r="D1974" s="94" t="str">
        <f>Cartilha_GLOBAL!D1974</f>
        <v>M2</v>
      </c>
      <c r="E1974" s="105">
        <f>Cartilha_GLOBAL!$E1974</f>
        <v>0.14</v>
      </c>
      <c r="F1974" s="182">
        <f>Cartilha_GLOBAL!$F1974</f>
        <v>0.17</v>
      </c>
      <c r="G1974" s="108"/>
      <c r="H1974" s="107">
        <f t="shared" si="121"/>
        <v>0</v>
      </c>
      <c r="I1974" s="143">
        <f t="shared" si="122"/>
        <v>0</v>
      </c>
      <c r="J1974" s="142"/>
      <c r="K1974" s="183"/>
      <c r="L1974" s="7" t="str">
        <f t="shared" si="123"/>
        <v/>
      </c>
      <c r="M1974" s="7" t="str">
        <f t="shared" si="124"/>
        <v/>
      </c>
      <c r="N1974" s="7" t="str">
        <f>Cartilha_GLOBAL!N1974</f>
        <v/>
      </c>
      <c r="O1974" s="144"/>
      <c r="Q1974" s="151"/>
      <c r="R1974" s="152">
        <v>0</v>
      </c>
      <c r="T1974" s="153">
        <f>IF(Cartilha_GLOBAL!R1974=0,0,IF(Cartilha_GLOBAL!R1974&gt;0,"c","b"))</f>
        <v>0</v>
      </c>
    </row>
    <row r="1975" ht="12.75" hidden="1" spans="1:20">
      <c r="A1975" s="158">
        <f>Cartilha_GLOBAL!A1975</f>
        <v>97048</v>
      </c>
      <c r="B1975" s="94" t="str">
        <f>Cartilha_GLOBAL!B1975</f>
        <v>SINAPI</v>
      </c>
      <c r="C1975" s="104" t="str">
        <f>Cartilha_GLOBAL!C1975</f>
        <v>PONTEIRAS DE PROTEÇÃO DE VERGALHÕES EXPOSTOS EM ALVENARIA ESTRUTURAL. AF_11/2017</v>
      </c>
      <c r="D1975" s="94" t="str">
        <f>Cartilha_GLOBAL!D1975</f>
        <v>M2</v>
      </c>
      <c r="E1975" s="105">
        <f>Cartilha_GLOBAL!$E1975</f>
        <v>0.11</v>
      </c>
      <c r="F1975" s="182">
        <f>Cartilha_GLOBAL!$F1975</f>
        <v>0.14</v>
      </c>
      <c r="G1975" s="108"/>
      <c r="H1975" s="107">
        <f t="shared" si="121"/>
        <v>0</v>
      </c>
      <c r="I1975" s="143">
        <f t="shared" si="122"/>
        <v>0</v>
      </c>
      <c r="J1975" s="142"/>
      <c r="K1975" s="183"/>
      <c r="L1975" s="7" t="str">
        <f t="shared" si="123"/>
        <v/>
      </c>
      <c r="M1975" s="7" t="str">
        <f t="shared" si="124"/>
        <v/>
      </c>
      <c r="N1975" s="7" t="str">
        <f>Cartilha_GLOBAL!N1975</f>
        <v/>
      </c>
      <c r="O1975" s="144"/>
      <c r="Q1975" s="151"/>
      <c r="R1975" s="152">
        <v>0</v>
      </c>
      <c r="T1975" s="153">
        <f>IF(Cartilha_GLOBAL!R1975=0,0,IF(Cartilha_GLOBAL!R1975&gt;0,"c","b"))</f>
        <v>0</v>
      </c>
    </row>
    <row r="1976" ht="12.75" spans="1:20">
      <c r="A1976" s="154" t="str">
        <f>Cartilha_GLOBAL!A1976</f>
        <v>4.6.3</v>
      </c>
      <c r="B1976" s="94">
        <f>Cartilha_GLOBAL!B1976</f>
        <v>0</v>
      </c>
      <c r="C1976" s="161" t="str">
        <f>Cartilha_GLOBAL!C1976</f>
        <v>ELEMENTOS ESTRUTURAIS DIVERSOS</v>
      </c>
      <c r="D1976" s="94">
        <f>Cartilha_GLOBAL!D1976</f>
        <v>0</v>
      </c>
      <c r="E1976" s="199">
        <f>Cartilha_GLOBAL!$E1976</f>
        <v>0</v>
      </c>
      <c r="F1976" s="200">
        <f>Cartilha_GLOBAL!$F1976</f>
        <v>0</v>
      </c>
      <c r="G1976" s="195"/>
      <c r="H1976" s="195">
        <f t="shared" si="121"/>
        <v>0</v>
      </c>
      <c r="I1976" s="207">
        <f t="shared" si="122"/>
        <v>0</v>
      </c>
      <c r="J1976" s="191"/>
      <c r="K1976" s="138" t="str">
        <f>IF(OR(SUM(I1978:I2028)&gt;0,SUM(I1978:I2028)&gt;0),"xx","")</f>
        <v>xx</v>
      </c>
      <c r="L1976" s="7" t="str">
        <f t="shared" si="123"/>
        <v>x</v>
      </c>
      <c r="M1976" s="7" t="str">
        <f t="shared" si="124"/>
        <v>x</v>
      </c>
      <c r="N1976" s="7" t="str">
        <f>Cartilha_GLOBAL!N1976</f>
        <v>x</v>
      </c>
      <c r="O1976" s="144"/>
      <c r="Q1976" s="151"/>
      <c r="R1976" s="152">
        <v>0</v>
      </c>
      <c r="T1976" s="153">
        <f>IF(Cartilha_GLOBAL!R1976=0,0,IF(Cartilha_GLOBAL!R1976&gt;0,"c","b"))</f>
        <v>0</v>
      </c>
    </row>
    <row r="1977" ht="12.75" hidden="1" spans="1:20">
      <c r="A1977" s="154" t="str">
        <f>Cartilha_GLOBAL!A1977</f>
        <v>4.6.3.1</v>
      </c>
      <c r="B1977" s="94">
        <f>Cartilha_GLOBAL!B1977</f>
        <v>0</v>
      </c>
      <c r="C1977" s="161" t="str">
        <f>Cartilha_GLOBAL!C1977</f>
        <v>ELEMENTOS ESTRUTURAIS DIVERSOS EM MADEIRA</v>
      </c>
      <c r="D1977" s="94">
        <f>Cartilha_GLOBAL!D1977</f>
        <v>0</v>
      </c>
      <c r="E1977" s="199">
        <f>Cartilha_GLOBAL!$E1977</f>
        <v>0</v>
      </c>
      <c r="F1977" s="200">
        <f>Cartilha_GLOBAL!$F1977</f>
        <v>0</v>
      </c>
      <c r="G1977" s="195"/>
      <c r="H1977" s="195">
        <f t="shared" si="121"/>
        <v>0</v>
      </c>
      <c r="I1977" s="207">
        <f t="shared" si="122"/>
        <v>0</v>
      </c>
      <c r="J1977" s="191"/>
      <c r="K1977" s="138" t="str">
        <f>IF(OR(SUM(I1977)&gt;0,SUM(I1977)&gt;0),"xx","")</f>
        <v/>
      </c>
      <c r="L1977" s="7" t="str">
        <f t="shared" si="123"/>
        <v/>
      </c>
      <c r="M1977" s="7" t="str">
        <f t="shared" si="124"/>
        <v/>
      </c>
      <c r="N1977" s="7" t="str">
        <f>Cartilha_GLOBAL!N1977</f>
        <v/>
      </c>
      <c r="O1977" s="144"/>
      <c r="Q1977" s="151"/>
      <c r="R1977" s="152">
        <v>0</v>
      </c>
      <c r="T1977" s="153">
        <f>IF(Cartilha_GLOBAL!R1977=0,0,IF(Cartilha_GLOBAL!R1977&gt;0,"c","b"))</f>
        <v>0</v>
      </c>
    </row>
    <row r="1978" ht="12.75" spans="1:20">
      <c r="A1978" s="154" t="str">
        <f>Cartilha_GLOBAL!A1978</f>
        <v>4.6.3.2</v>
      </c>
      <c r="B1978" s="94">
        <f>Cartilha_GLOBAL!B1978</f>
        <v>0</v>
      </c>
      <c r="C1978" s="161" t="str">
        <f>Cartilha_GLOBAL!C1978</f>
        <v>ELEMENTOS ESTRUTURAIS DIVERSOS EM CONCRETO</v>
      </c>
      <c r="D1978" s="94">
        <f>Cartilha_GLOBAL!D1978</f>
        <v>0</v>
      </c>
      <c r="E1978" s="199">
        <f>Cartilha_GLOBAL!$E1978</f>
        <v>0</v>
      </c>
      <c r="F1978" s="200">
        <f>Cartilha_GLOBAL!$F1978</f>
        <v>0</v>
      </c>
      <c r="G1978" s="195"/>
      <c r="H1978" s="195">
        <f t="shared" si="121"/>
        <v>0</v>
      </c>
      <c r="I1978" s="190">
        <f t="shared" si="122"/>
        <v>0</v>
      </c>
      <c r="J1978" s="191"/>
      <c r="K1978" s="138" t="str">
        <f>IF(OR(SUM(I1979:I2028)&gt;0,SUM(I1979:I2028)&gt;0),"xx","")</f>
        <v>xx</v>
      </c>
      <c r="L1978" s="7" t="str">
        <f t="shared" si="123"/>
        <v>x</v>
      </c>
      <c r="M1978" s="7" t="str">
        <f t="shared" si="124"/>
        <v>x</v>
      </c>
      <c r="N1978" s="7" t="str">
        <f>Cartilha_GLOBAL!N1978</f>
        <v>x</v>
      </c>
      <c r="O1978" s="144"/>
      <c r="Q1978" s="151"/>
      <c r="R1978" s="152">
        <v>0</v>
      </c>
      <c r="T1978" s="153">
        <f>IF(Cartilha_GLOBAL!R1978=0,0,IF(Cartilha_GLOBAL!R1978&gt;0,"c","b"))</f>
        <v>0</v>
      </c>
    </row>
    <row r="1979" ht="22.5" hidden="1" spans="1:20">
      <c r="A1979" s="158">
        <f>Cartilha_GLOBAL!A1979</f>
        <v>98575</v>
      </c>
      <c r="B1979" s="94" t="str">
        <f>Cartilha_GLOBAL!B1979</f>
        <v>SINAPI</v>
      </c>
      <c r="C1979" s="104" t="str">
        <f>Cartilha_GLOBAL!C1979</f>
        <v>TRATAMENTO DE JUNTA DE DILATAÇÃO, COM TARUGO DE POLIETILENO E SELANTE PU, INCLUSO PREENCHIMENTO COM ESPUMA EXPANSIVA PU. AF_06/2018</v>
      </c>
      <c r="D1979" s="94" t="str">
        <f>Cartilha_GLOBAL!D1979</f>
        <v>M</v>
      </c>
      <c r="E1979" s="105">
        <f>Cartilha_GLOBAL!$E1979</f>
        <v>115.17</v>
      </c>
      <c r="F1979" s="182">
        <f>Cartilha_GLOBAL!$F1979</f>
        <v>141.36</v>
      </c>
      <c r="G1979" s="205"/>
      <c r="H1979" s="195">
        <f t="shared" si="121"/>
        <v>0</v>
      </c>
      <c r="I1979" s="143">
        <f t="shared" si="122"/>
        <v>0</v>
      </c>
      <c r="J1979" s="142"/>
      <c r="K1979" s="138"/>
      <c r="L1979" s="7" t="str">
        <f t="shared" si="123"/>
        <v/>
      </c>
      <c r="M1979" s="7" t="str">
        <f t="shared" si="124"/>
        <v/>
      </c>
      <c r="N1979" s="7" t="str">
        <f>Cartilha_GLOBAL!N1979</f>
        <v/>
      </c>
      <c r="O1979" s="144"/>
      <c r="Q1979" s="151"/>
      <c r="R1979" s="152">
        <v>0</v>
      </c>
      <c r="T1979" s="153">
        <f>IF(Cartilha_GLOBAL!R1979=0,0,IF(Cartilha_GLOBAL!R1979&gt;0,"c","b"))</f>
        <v>0</v>
      </c>
    </row>
    <row r="1980" ht="22.5" spans="1:20">
      <c r="A1980" s="158">
        <f>Cartilha_GLOBAL!A1980</f>
        <v>98577</v>
      </c>
      <c r="B1980" s="94" t="str">
        <f>Cartilha_GLOBAL!B1980</f>
        <v>SINAPI</v>
      </c>
      <c r="C1980" s="104" t="str">
        <f>Cartilha_GLOBAL!C1980</f>
        <v>TRATAMENTO DE JUNTA SERRADA, COM TARUGO DE POLIETILENO E SELANTE À BASE DE SILICONE. AF_06/2018</v>
      </c>
      <c r="D1980" s="94" t="str">
        <f>Cartilha_GLOBAL!D1980</f>
        <v>M</v>
      </c>
      <c r="E1980" s="105">
        <f>Cartilha_GLOBAL!$E1980</f>
        <v>54.37</v>
      </c>
      <c r="F1980" s="182">
        <f>Cartilha_GLOBAL!$F1980</f>
        <v>66.73</v>
      </c>
      <c r="G1980" s="205">
        <v>311.54</v>
      </c>
      <c r="H1980" s="195">
        <f t="shared" si="121"/>
        <v>66.73</v>
      </c>
      <c r="I1980" s="143">
        <f t="shared" si="122"/>
        <v>20789.06</v>
      </c>
      <c r="J1980" s="142"/>
      <c r="K1980" s="138"/>
      <c r="L1980" s="7" t="str">
        <f t="shared" si="123"/>
        <v>x</v>
      </c>
      <c r="M1980" s="7" t="str">
        <f t="shared" si="124"/>
        <v>x</v>
      </c>
      <c r="N1980" s="7" t="str">
        <f>Cartilha_GLOBAL!N1980</f>
        <v>x</v>
      </c>
      <c r="O1980" s="144"/>
      <c r="Q1980" s="151"/>
      <c r="R1980" s="152">
        <v>0</v>
      </c>
      <c r="T1980" s="153">
        <f>IF(Cartilha_GLOBAL!R1980=0,0,IF(Cartilha_GLOBAL!R1980&gt;0,"c","b"))</f>
        <v>0</v>
      </c>
    </row>
    <row r="1981" ht="12.75" hidden="1" spans="1:20">
      <c r="A1981" s="158">
        <f>Cartilha_GLOBAL!A1981</f>
        <v>98576</v>
      </c>
      <c r="B1981" s="94" t="str">
        <f>Cartilha_GLOBAL!B1981</f>
        <v>SINAPI</v>
      </c>
      <c r="C1981" s="104" t="str">
        <f>Cartilha_GLOBAL!C1981</f>
        <v>TRATAMENTO DE JUNTA DE DILATAÇÃO COM MANTA ASFÁLTICA ADERIDA COM MAÇARICO. AF_06/2018</v>
      </c>
      <c r="D1981" s="94" t="str">
        <f>Cartilha_GLOBAL!D1981</f>
        <v>M</v>
      </c>
      <c r="E1981" s="105">
        <f>Cartilha_GLOBAL!$E1981</f>
        <v>22.6</v>
      </c>
      <c r="F1981" s="182">
        <f>Cartilha_GLOBAL!$F1981</f>
        <v>27.74</v>
      </c>
      <c r="G1981" s="205"/>
      <c r="H1981" s="195">
        <f t="shared" si="121"/>
        <v>0</v>
      </c>
      <c r="I1981" s="143">
        <f t="shared" si="122"/>
        <v>0</v>
      </c>
      <c r="J1981" s="142"/>
      <c r="K1981" s="138"/>
      <c r="L1981" s="7" t="str">
        <f t="shared" si="123"/>
        <v/>
      </c>
      <c r="M1981" s="7" t="str">
        <f t="shared" si="124"/>
        <v/>
      </c>
      <c r="N1981" s="7" t="str">
        <f>Cartilha_GLOBAL!N1981</f>
        <v/>
      </c>
      <c r="O1981" s="144"/>
      <c r="Q1981" s="151"/>
      <c r="R1981" s="152">
        <v>0</v>
      </c>
      <c r="T1981" s="153">
        <f>IF(Cartilha_GLOBAL!R1981=0,0,IF(Cartilha_GLOBAL!R1981&gt;0,"c","b"))</f>
        <v>0</v>
      </c>
    </row>
    <row r="1982" ht="22.5" hidden="1" spans="1:20">
      <c r="A1982" s="158">
        <f>Cartilha_GLOBAL!A1982</f>
        <v>93203</v>
      </c>
      <c r="B1982" s="94" t="str">
        <f>Cartilha_GLOBAL!B1982</f>
        <v>SINAPI</v>
      </c>
      <c r="C1982" s="104" t="str">
        <f>Cartilha_GLOBAL!C1982</f>
        <v>FIXAÇÃO (ENCUNHAMENTO) DE ALVENARIA DE VEDAÇÃO COM ESPUMA DE POLIURETANO EXPANSIVA. AF_03/2016</v>
      </c>
      <c r="D1982" s="94" t="str">
        <f>Cartilha_GLOBAL!D1982</f>
        <v>M</v>
      </c>
      <c r="E1982" s="105">
        <f>Cartilha_GLOBAL!$E1982</f>
        <v>15.59</v>
      </c>
      <c r="F1982" s="182">
        <f>Cartilha_GLOBAL!$F1982</f>
        <v>19.14</v>
      </c>
      <c r="G1982" s="205"/>
      <c r="H1982" s="195">
        <f t="shared" si="121"/>
        <v>0</v>
      </c>
      <c r="I1982" s="143">
        <f t="shared" si="122"/>
        <v>0</v>
      </c>
      <c r="J1982" s="142"/>
      <c r="K1982" s="138"/>
      <c r="L1982" s="7" t="str">
        <f t="shared" si="123"/>
        <v/>
      </c>
      <c r="M1982" s="7" t="str">
        <f t="shared" si="124"/>
        <v/>
      </c>
      <c r="N1982" s="7" t="str">
        <f>Cartilha_GLOBAL!N1982</f>
        <v/>
      </c>
      <c r="O1982" s="144"/>
      <c r="Q1982" s="151"/>
      <c r="R1982" s="152">
        <v>0</v>
      </c>
      <c r="T1982" s="153">
        <f>IF(Cartilha_GLOBAL!R1982=0,0,IF(Cartilha_GLOBAL!R1982&gt;0,"c","b"))</f>
        <v>0</v>
      </c>
    </row>
    <row r="1983" ht="22.5" hidden="1" spans="1:20">
      <c r="A1983" s="158">
        <f>Cartilha_GLOBAL!A1983</f>
        <v>95952</v>
      </c>
      <c r="B1983" s="94" t="str">
        <f>Cartilha_GLOBAL!B1983</f>
        <v>SINAPI</v>
      </c>
      <c r="C1983" s="104" t="str">
        <f>Cartilha_GLOBAL!C1983</f>
        <v>(COMPOSIÇÃO REPRESENTATIVA) EXECUÇÃO DE ESTRUTURAS DE CONCRETO ARMADO CONVENCIONAL, PARA EDIFICAÇÃO HABITACIONAL MULTIFAMILIAR (PRÉDIO), FCK = 25 MPA. AF_01/2017</v>
      </c>
      <c r="D1983" s="94" t="str">
        <f>Cartilha_GLOBAL!D1983</f>
        <v>M3</v>
      </c>
      <c r="E1983" s="105">
        <f>Cartilha_GLOBAL!$E1983</f>
        <v>2184.25</v>
      </c>
      <c r="F1983" s="182">
        <f>Cartilha_GLOBAL!$F1983</f>
        <v>2680.95</v>
      </c>
      <c r="G1983" s="205"/>
      <c r="H1983" s="195">
        <f t="shared" si="121"/>
        <v>0</v>
      </c>
      <c r="I1983" s="143">
        <f t="shared" si="122"/>
        <v>0</v>
      </c>
      <c r="J1983" s="142"/>
      <c r="K1983" s="138"/>
      <c r="L1983" s="7" t="str">
        <f t="shared" si="123"/>
        <v/>
      </c>
      <c r="M1983" s="7" t="str">
        <f t="shared" si="124"/>
        <v/>
      </c>
      <c r="N1983" s="7" t="str">
        <f>Cartilha_GLOBAL!N1983</f>
        <v/>
      </c>
      <c r="O1983" s="144"/>
      <c r="Q1983" s="151"/>
      <c r="R1983" s="152">
        <v>0</v>
      </c>
      <c r="T1983" s="153">
        <f>IF(Cartilha_GLOBAL!R1983=0,0,IF(Cartilha_GLOBAL!R1983&gt;0,"c","b"))</f>
        <v>0</v>
      </c>
    </row>
    <row r="1984" ht="33.75" hidden="1" spans="1:20">
      <c r="A1984" s="158">
        <f>Cartilha_GLOBAL!A1984</f>
        <v>95953</v>
      </c>
      <c r="B1984" s="94" t="str">
        <f>Cartilha_GLOBAL!B1984</f>
        <v>SINAPI</v>
      </c>
      <c r="C1984" s="104" t="str">
        <f>Cartilha_GLOBAL!C1984</f>
        <v>(COMPOSIÇÃO REPRESENTATIVA) EXECUÇÃO DE ESTRUTURAS DE CONCRETO ARMADO, PARA EDIFICAÇÃO HABITACIONAL UNIFAMILIAR COM DOIS PAVIMENTOS (CASA ISOLADA), FCK = 25 MPA. AF_01/2017</v>
      </c>
      <c r="D1984" s="94" t="str">
        <f>Cartilha_GLOBAL!D1984</f>
        <v>M3</v>
      </c>
      <c r="E1984" s="105">
        <f>Cartilha_GLOBAL!$E1984</f>
        <v>3631.44</v>
      </c>
      <c r="F1984" s="182">
        <f>Cartilha_GLOBAL!$F1984</f>
        <v>4457.23</v>
      </c>
      <c r="G1984" s="205"/>
      <c r="H1984" s="195">
        <f t="shared" si="121"/>
        <v>0</v>
      </c>
      <c r="I1984" s="143">
        <f t="shared" si="122"/>
        <v>0</v>
      </c>
      <c r="J1984" s="142"/>
      <c r="K1984" s="138"/>
      <c r="L1984" s="7" t="str">
        <f t="shared" si="123"/>
        <v/>
      </c>
      <c r="M1984" s="7" t="str">
        <f t="shared" si="124"/>
        <v/>
      </c>
      <c r="N1984" s="7" t="str">
        <f>Cartilha_GLOBAL!N1984</f>
        <v/>
      </c>
      <c r="O1984" s="144"/>
      <c r="Q1984" s="151"/>
      <c r="R1984" s="152">
        <v>0</v>
      </c>
      <c r="T1984" s="153">
        <f>IF(Cartilha_GLOBAL!R1984=0,0,IF(Cartilha_GLOBAL!R1984&gt;0,"c","b"))</f>
        <v>0</v>
      </c>
    </row>
    <row r="1985" ht="33.75" hidden="1" spans="1:20">
      <c r="A1985" s="158">
        <f>Cartilha_GLOBAL!A1985</f>
        <v>95954</v>
      </c>
      <c r="B1985" s="94" t="str">
        <f>Cartilha_GLOBAL!B1985</f>
        <v>SINAPI</v>
      </c>
      <c r="C1985" s="104" t="str">
        <f>Cartilha_GLOBAL!C1985</f>
        <v>(COMPOSIÇÃO REPRESENTATIVA) EXECUÇÃO DE ESTRUTURAS DE CONCRETO ARMADO, PARA EDIFICAÇÃO HABITACIONAL UNIFAMILIAR COM DOIS PAVIMENTOS (CASA EM EMPREENDIMENTOS), FCK = 25 MPA. AF_01/2017</v>
      </c>
      <c r="D1985" s="94" t="str">
        <f>Cartilha_GLOBAL!D1985</f>
        <v>M3</v>
      </c>
      <c r="E1985" s="105">
        <f>Cartilha_GLOBAL!$E1985</f>
        <v>2642.69</v>
      </c>
      <c r="F1985" s="182">
        <f>Cartilha_GLOBAL!$F1985</f>
        <v>3243.64</v>
      </c>
      <c r="G1985" s="205"/>
      <c r="H1985" s="195">
        <f t="shared" si="121"/>
        <v>0</v>
      </c>
      <c r="I1985" s="143">
        <f t="shared" si="122"/>
        <v>0</v>
      </c>
      <c r="J1985" s="142"/>
      <c r="K1985" s="138"/>
      <c r="L1985" s="7" t="str">
        <f t="shared" si="123"/>
        <v/>
      </c>
      <c r="M1985" s="7" t="str">
        <f t="shared" si="124"/>
        <v/>
      </c>
      <c r="N1985" s="7" t="str">
        <f>Cartilha_GLOBAL!N1985</f>
        <v/>
      </c>
      <c r="O1985" s="144"/>
      <c r="Q1985" s="151"/>
      <c r="R1985" s="152">
        <v>0</v>
      </c>
      <c r="T1985" s="153">
        <f>IF(Cartilha_GLOBAL!R1985=0,0,IF(Cartilha_GLOBAL!R1985&gt;0,"c","b"))</f>
        <v>0</v>
      </c>
    </row>
    <row r="1986" ht="22.5" hidden="1" spans="1:20">
      <c r="A1986" s="158">
        <f>Cartilha_GLOBAL!A1986</f>
        <v>95955</v>
      </c>
      <c r="B1986" s="94" t="str">
        <f>Cartilha_GLOBAL!B1986</f>
        <v>SINAPI</v>
      </c>
      <c r="C1986" s="104" t="str">
        <f>Cartilha_GLOBAL!C1986</f>
        <v>(COMPOSIÇÃO REPRESENTATIVA) EXECUÇÃO DE ESTRUTURAS DE CONCRETO ARMADO, PARA EDIFICAÇÃO HABITACIONAL UNIFAMILIAR TÉRREA (CASA ISOLADA), FCK = 25 MPA. AF_01/2017</v>
      </c>
      <c r="D1986" s="94" t="str">
        <f>Cartilha_GLOBAL!D1986</f>
        <v>M3</v>
      </c>
      <c r="E1986" s="105">
        <f>Cartilha_GLOBAL!$E1986</f>
        <v>3288.4</v>
      </c>
      <c r="F1986" s="182">
        <f>Cartilha_GLOBAL!$F1986</f>
        <v>4036.18</v>
      </c>
      <c r="G1986" s="205"/>
      <c r="H1986" s="195">
        <f t="shared" si="121"/>
        <v>0</v>
      </c>
      <c r="I1986" s="143">
        <f t="shared" si="122"/>
        <v>0</v>
      </c>
      <c r="J1986" s="142"/>
      <c r="K1986" s="138"/>
      <c r="L1986" s="7" t="str">
        <f t="shared" si="123"/>
        <v/>
      </c>
      <c r="M1986" s="7" t="str">
        <f t="shared" si="124"/>
        <v/>
      </c>
      <c r="N1986" s="7" t="str">
        <f>Cartilha_GLOBAL!N1986</f>
        <v/>
      </c>
      <c r="O1986" s="144"/>
      <c r="Q1986" s="151"/>
      <c r="R1986" s="152">
        <v>0</v>
      </c>
      <c r="T1986" s="153">
        <f>IF(Cartilha_GLOBAL!R1986=0,0,IF(Cartilha_GLOBAL!R1986&gt;0,"c","b"))</f>
        <v>0</v>
      </c>
    </row>
    <row r="1987" ht="33.75" hidden="1" spans="1:20">
      <c r="A1987" s="158">
        <f>Cartilha_GLOBAL!A1987</f>
        <v>95956</v>
      </c>
      <c r="B1987" s="94" t="str">
        <f>Cartilha_GLOBAL!B1987</f>
        <v>SINAPI</v>
      </c>
      <c r="C1987" s="104" t="str">
        <f>Cartilha_GLOBAL!C1987</f>
        <v>(COMPOSIÇÃO REPRESENTATIVA) EXECUÇÃO DE ESTRUTURAS DE CONCRETO ARMADO, PARA EDIFICAÇÃO HABITACIONAL UNIFAMILIAR TÉRREA (CASA EM EMPREENDIMENTOS), FCK = 25 MPA. AF_01/2017</v>
      </c>
      <c r="D1987" s="94" t="str">
        <f>Cartilha_GLOBAL!D1987</f>
        <v>M3</v>
      </c>
      <c r="E1987" s="105">
        <f>Cartilha_GLOBAL!$E1987</f>
        <v>2631.12</v>
      </c>
      <c r="F1987" s="182">
        <f>Cartilha_GLOBAL!$F1987</f>
        <v>3229.44</v>
      </c>
      <c r="G1987" s="205"/>
      <c r="H1987" s="195">
        <f t="shared" si="121"/>
        <v>0</v>
      </c>
      <c r="I1987" s="143">
        <f t="shared" si="122"/>
        <v>0</v>
      </c>
      <c r="J1987" s="142"/>
      <c r="K1987" s="138"/>
      <c r="L1987" s="7" t="str">
        <f t="shared" si="123"/>
        <v/>
      </c>
      <c r="M1987" s="7" t="str">
        <f t="shared" si="124"/>
        <v/>
      </c>
      <c r="N1987" s="7" t="str">
        <f>Cartilha_GLOBAL!N1987</f>
        <v/>
      </c>
      <c r="O1987" s="144"/>
      <c r="Q1987" s="151"/>
      <c r="R1987" s="152">
        <v>0</v>
      </c>
      <c r="T1987" s="153">
        <f>IF(Cartilha_GLOBAL!R1987=0,0,IF(Cartilha_GLOBAL!R1987&gt;0,"c","b"))</f>
        <v>0</v>
      </c>
    </row>
    <row r="1988" ht="22.5" hidden="1" spans="1:20">
      <c r="A1988" s="158">
        <f>Cartilha_GLOBAL!A1988</f>
        <v>95957</v>
      </c>
      <c r="B1988" s="94" t="str">
        <f>Cartilha_GLOBAL!B1988</f>
        <v>SINAPI</v>
      </c>
      <c r="C1988" s="104" t="str">
        <f>Cartilha_GLOBAL!C1988</f>
        <v>(COMPOSIÇÃO REPRESENTATIVA) EXECUÇÃO DE ESTRUTURAS DE CONCRETO ARMADO, PARA EDIFICAÇÃO INSTITUCIONAL TÉRREA, FCK = 25 MPA. AF_01/2017</v>
      </c>
      <c r="D1988" s="94" t="str">
        <f>Cartilha_GLOBAL!D1988</f>
        <v>M3</v>
      </c>
      <c r="E1988" s="105">
        <f>Cartilha_GLOBAL!$E1988</f>
        <v>3330.34</v>
      </c>
      <c r="F1988" s="182">
        <f>Cartilha_GLOBAL!$F1988</f>
        <v>4087.66</v>
      </c>
      <c r="G1988" s="205"/>
      <c r="H1988" s="195">
        <f t="shared" si="121"/>
        <v>0</v>
      </c>
      <c r="I1988" s="143">
        <f t="shared" si="122"/>
        <v>0</v>
      </c>
      <c r="J1988" s="142"/>
      <c r="K1988" s="138"/>
      <c r="L1988" s="7" t="str">
        <f t="shared" si="123"/>
        <v/>
      </c>
      <c r="M1988" s="7" t="str">
        <f t="shared" si="124"/>
        <v/>
      </c>
      <c r="N1988" s="7" t="str">
        <f>Cartilha_GLOBAL!N1988</f>
        <v/>
      </c>
      <c r="O1988" s="144"/>
      <c r="Q1988" s="151"/>
      <c r="R1988" s="152">
        <v>0</v>
      </c>
      <c r="T1988" s="153">
        <f>IF(Cartilha_GLOBAL!R1988=0,0,IF(Cartilha_GLOBAL!R1988&gt;0,"c","b"))</f>
        <v>0</v>
      </c>
    </row>
    <row r="1989" ht="22.5" hidden="1" spans="1:20">
      <c r="A1989" s="158">
        <f>Cartilha_GLOBAL!A1989</f>
        <v>95969</v>
      </c>
      <c r="B1989" s="94" t="str">
        <f>Cartilha_GLOBAL!B1989</f>
        <v>SINAPI</v>
      </c>
      <c r="C1989" s="104" t="str">
        <f>Cartilha_GLOBAL!C1989</f>
        <v>(COMPOSIÇÃO REPRESENTATIVA) EXECUÇÃO DE ESCADA EM CONCRETO ARMADO, MOLDADA IN LOCO, FCK = 25 MPA. AF_02/2017</v>
      </c>
      <c r="D1989" s="94" t="str">
        <f>Cartilha_GLOBAL!D1989</f>
        <v>M3</v>
      </c>
      <c r="E1989" s="105">
        <f>Cartilha_GLOBAL!$E1989</f>
        <v>3096.79</v>
      </c>
      <c r="F1989" s="182">
        <f>Cartilha_GLOBAL!$F1989</f>
        <v>3801</v>
      </c>
      <c r="G1989" s="205"/>
      <c r="H1989" s="195">
        <f t="shared" si="121"/>
        <v>0</v>
      </c>
      <c r="I1989" s="143">
        <f t="shared" si="122"/>
        <v>0</v>
      </c>
      <c r="J1989" s="142"/>
      <c r="K1989" s="138"/>
      <c r="L1989" s="7" t="str">
        <f t="shared" si="123"/>
        <v/>
      </c>
      <c r="M1989" s="7" t="str">
        <f t="shared" si="124"/>
        <v/>
      </c>
      <c r="N1989" s="7" t="str">
        <f>Cartilha_GLOBAL!N1989</f>
        <v/>
      </c>
      <c r="O1989" s="144"/>
      <c r="Q1989" s="151"/>
      <c r="R1989" s="152">
        <v>0</v>
      </c>
      <c r="T1989" s="153">
        <f>IF(Cartilha_GLOBAL!R1989=0,0,IF(Cartilha_GLOBAL!R1989&gt;0,"c","b"))</f>
        <v>0</v>
      </c>
    </row>
    <row r="1990" ht="22.5" hidden="1" spans="1:20">
      <c r="A1990" s="158">
        <f>Cartilha_GLOBAL!A1990</f>
        <v>102073</v>
      </c>
      <c r="B1990" s="94" t="str">
        <f>Cartilha_GLOBAL!B1990</f>
        <v>SINAPI</v>
      </c>
      <c r="C1990" s="104" t="str">
        <f>Cartilha_GLOBAL!C1990</f>
        <v>ESCADA EM CONCRETO ARMADO MOLDADO IN LOCO, FCK 20 MPA, COM 1 LANCE E LAJE PLANA, FÔRMA EM CHAPA DE MADEIRA COMPENSADA RESINADA. AF_11/2020</v>
      </c>
      <c r="D1990" s="94" t="str">
        <f>Cartilha_GLOBAL!D1990</f>
        <v>M3</v>
      </c>
      <c r="E1990" s="105">
        <f>Cartilha_GLOBAL!$E1990</f>
        <v>3599.84</v>
      </c>
      <c r="F1990" s="182">
        <f>Cartilha_GLOBAL!$F1990</f>
        <v>4418.44</v>
      </c>
      <c r="G1990" s="205"/>
      <c r="H1990" s="195">
        <f t="shared" si="121"/>
        <v>0</v>
      </c>
      <c r="I1990" s="143">
        <f t="shared" si="122"/>
        <v>0</v>
      </c>
      <c r="J1990" s="142"/>
      <c r="K1990" s="138"/>
      <c r="L1990" s="7" t="str">
        <f t="shared" si="123"/>
        <v/>
      </c>
      <c r="M1990" s="7" t="str">
        <f t="shared" si="124"/>
        <v/>
      </c>
      <c r="N1990" s="7" t="str">
        <f>Cartilha_GLOBAL!N1990</f>
        <v/>
      </c>
      <c r="O1990" s="144"/>
      <c r="Q1990" s="151"/>
      <c r="R1990" s="152">
        <v>0</v>
      </c>
      <c r="T1990" s="153">
        <f>IF(Cartilha_GLOBAL!R1990=0,0,IF(Cartilha_GLOBAL!R1990&gt;0,"c","b"))</f>
        <v>0</v>
      </c>
    </row>
    <row r="1991" ht="22.5" hidden="1" spans="1:20">
      <c r="A1991" s="158">
        <f>Cartilha_GLOBAL!A1991</f>
        <v>102074</v>
      </c>
      <c r="B1991" s="94" t="str">
        <f>Cartilha_GLOBAL!B1991</f>
        <v>SINAPI</v>
      </c>
      <c r="C1991" s="104" t="str">
        <f>Cartilha_GLOBAL!C1991</f>
        <v>ESCADA EM CONCRETO ARMADO MOLDADO IN LOCO, FCK 20 MPA, COM 2 LANCES EM "U" E LAJE PLANA, FÔRMA EM CHAPA DE MADEIRA COMPENSADA RESINADA. AF_11/2020</v>
      </c>
      <c r="D1991" s="94" t="str">
        <f>Cartilha_GLOBAL!D1991</f>
        <v>M3</v>
      </c>
      <c r="E1991" s="105">
        <f>Cartilha_GLOBAL!$E1991</f>
        <v>4326.13</v>
      </c>
      <c r="F1991" s="182">
        <f>Cartilha_GLOBAL!$F1991</f>
        <v>5309.89</v>
      </c>
      <c r="G1991" s="205"/>
      <c r="H1991" s="195">
        <f t="shared" si="121"/>
        <v>0</v>
      </c>
      <c r="I1991" s="143">
        <f t="shared" si="122"/>
        <v>0</v>
      </c>
      <c r="J1991" s="142"/>
      <c r="K1991" s="138"/>
      <c r="L1991" s="7" t="str">
        <f t="shared" si="123"/>
        <v/>
      </c>
      <c r="M1991" s="7" t="str">
        <f t="shared" si="124"/>
        <v/>
      </c>
      <c r="N1991" s="7" t="str">
        <f>Cartilha_GLOBAL!N1991</f>
        <v/>
      </c>
      <c r="O1991" s="144"/>
      <c r="Q1991" s="151"/>
      <c r="R1991" s="152">
        <v>0</v>
      </c>
      <c r="T1991" s="153">
        <f>IF(Cartilha_GLOBAL!R1991=0,0,IF(Cartilha_GLOBAL!R1991&gt;0,"c","b"))</f>
        <v>0</v>
      </c>
    </row>
    <row r="1992" ht="22.5" hidden="1" spans="1:20">
      <c r="A1992" s="158">
        <f>Cartilha_GLOBAL!A1992</f>
        <v>102075</v>
      </c>
      <c r="B1992" s="94" t="str">
        <f>Cartilha_GLOBAL!B1992</f>
        <v>SINAPI</v>
      </c>
      <c r="C1992" s="104" t="str">
        <f>Cartilha_GLOBAL!C1992</f>
        <v>ESCADA EM CONCRETO ARMADO MOLDADO IN LOCO, FCK 20 MPA, COM 2 LANCES EM "L" E LAJE PLANA, FÔRMA EM CHAPA DE MADEIRA COMPENSADA RESINADA. AF_11/2020</v>
      </c>
      <c r="D1992" s="94" t="str">
        <f>Cartilha_GLOBAL!D1992</f>
        <v>M3</v>
      </c>
      <c r="E1992" s="105">
        <f>Cartilha_GLOBAL!$E1992</f>
        <v>4540.58</v>
      </c>
      <c r="F1992" s="182">
        <f>Cartilha_GLOBAL!$F1992</f>
        <v>5573.11</v>
      </c>
      <c r="G1992" s="205"/>
      <c r="H1992" s="195">
        <f t="shared" si="121"/>
        <v>0</v>
      </c>
      <c r="I1992" s="143">
        <f t="shared" si="122"/>
        <v>0</v>
      </c>
      <c r="J1992" s="142"/>
      <c r="K1992" s="138"/>
      <c r="L1992" s="7" t="str">
        <f t="shared" si="123"/>
        <v/>
      </c>
      <c r="M1992" s="7" t="str">
        <f t="shared" si="124"/>
        <v/>
      </c>
      <c r="N1992" s="7" t="str">
        <f>Cartilha_GLOBAL!N1992</f>
        <v/>
      </c>
      <c r="O1992" s="144"/>
      <c r="Q1992" s="151"/>
      <c r="R1992" s="152">
        <v>0</v>
      </c>
      <c r="T1992" s="153">
        <f>IF(Cartilha_GLOBAL!R1992=0,0,IF(Cartilha_GLOBAL!R1992&gt;0,"c","b"))</f>
        <v>0</v>
      </c>
    </row>
    <row r="1993" ht="22.5" hidden="1" spans="1:20">
      <c r="A1993" s="158">
        <f>Cartilha_GLOBAL!A1993</f>
        <v>102076</v>
      </c>
      <c r="B1993" s="94" t="str">
        <f>Cartilha_GLOBAL!B1993</f>
        <v>SINAPI</v>
      </c>
      <c r="C1993" s="104" t="str">
        <f>Cartilha_GLOBAL!C1993</f>
        <v>ESCADA EM CONCRETO ARMADO MOLDADO IN LOCO, FCK 20 MPA, COM 2 LANCES EM "X" E LAJE PLANA, FÔRMA EM CHAPA DE MADEIRA COMPENSADA RESINADA. AF_11/2020</v>
      </c>
      <c r="D1993" s="94" t="str">
        <f>Cartilha_GLOBAL!D1993</f>
        <v>M3</v>
      </c>
      <c r="E1993" s="105">
        <f>Cartilha_GLOBAL!$E1993</f>
        <v>4624.89</v>
      </c>
      <c r="F1993" s="182">
        <f>Cartilha_GLOBAL!$F1993</f>
        <v>5676.59</v>
      </c>
      <c r="G1993" s="205"/>
      <c r="H1993" s="195">
        <f t="shared" si="121"/>
        <v>0</v>
      </c>
      <c r="I1993" s="143">
        <f t="shared" si="122"/>
        <v>0</v>
      </c>
      <c r="J1993" s="142"/>
      <c r="K1993" s="138"/>
      <c r="L1993" s="7" t="str">
        <f t="shared" si="123"/>
        <v/>
      </c>
      <c r="M1993" s="7" t="str">
        <f t="shared" si="124"/>
        <v/>
      </c>
      <c r="N1993" s="7" t="str">
        <f>Cartilha_GLOBAL!N1993</f>
        <v/>
      </c>
      <c r="O1993" s="144"/>
      <c r="Q1993" s="151"/>
      <c r="R1993" s="152">
        <v>0</v>
      </c>
      <c r="T1993" s="153">
        <f>IF(Cartilha_GLOBAL!R1993=0,0,IF(Cartilha_GLOBAL!R1993&gt;0,"c","b"))</f>
        <v>0</v>
      </c>
    </row>
    <row r="1994" ht="22.5" hidden="1" spans="1:20">
      <c r="A1994" s="158">
        <f>Cartilha_GLOBAL!A1994</f>
        <v>102077</v>
      </c>
      <c r="B1994" s="94" t="str">
        <f>Cartilha_GLOBAL!B1994</f>
        <v>SINAPI</v>
      </c>
      <c r="C1994" s="104" t="str">
        <f>Cartilha_GLOBAL!C1994</f>
        <v>ESCADA EM CONCRETO ARMADO MOLDADO IN LOCO, FCK 20 MPA, COM 1 LANCE E LAJE CASCATA, FÔRMA EM CHAPA DE MADEIRA COMPENSADA RESINADA. AF_11/2020</v>
      </c>
      <c r="D1994" s="94" t="str">
        <f>Cartilha_GLOBAL!D1994</f>
        <v>M3</v>
      </c>
      <c r="E1994" s="105">
        <f>Cartilha_GLOBAL!$E1994</f>
        <v>5204.85</v>
      </c>
      <c r="F1994" s="182">
        <f>Cartilha_GLOBAL!$F1994</f>
        <v>6388.43</v>
      </c>
      <c r="G1994" s="205"/>
      <c r="H1994" s="195">
        <f t="shared" si="121"/>
        <v>0</v>
      </c>
      <c r="I1994" s="143">
        <f t="shared" si="122"/>
        <v>0</v>
      </c>
      <c r="J1994" s="142"/>
      <c r="K1994" s="138"/>
      <c r="L1994" s="7" t="str">
        <f t="shared" si="123"/>
        <v/>
      </c>
      <c r="M1994" s="7" t="str">
        <f t="shared" si="124"/>
        <v/>
      </c>
      <c r="N1994" s="7" t="str">
        <f>Cartilha_GLOBAL!N1994</f>
        <v/>
      </c>
      <c r="O1994" s="144"/>
      <c r="Q1994" s="151"/>
      <c r="R1994" s="152">
        <v>0</v>
      </c>
      <c r="T1994" s="153">
        <f>IF(Cartilha_GLOBAL!R1994=0,0,IF(Cartilha_GLOBAL!R1994&gt;0,"c","b"))</f>
        <v>0</v>
      </c>
    </row>
    <row r="1995" ht="22.5" hidden="1" spans="1:20">
      <c r="A1995" s="158">
        <f>Cartilha_GLOBAL!A1995</f>
        <v>102078</v>
      </c>
      <c r="B1995" s="94" t="str">
        <f>Cartilha_GLOBAL!B1995</f>
        <v>SINAPI</v>
      </c>
      <c r="C1995" s="104" t="str">
        <f>Cartilha_GLOBAL!C1995</f>
        <v>ESCADA EM CONCRETO ARMADO MOLDADO IN LOCO, FCK 20 MPA, COM 2 LANCES EM "U" E LAJE CASCATA, FÔRMA EM CHAPA DE MADEIRA COMPENSADA RESINADA. AF_11/2020</v>
      </c>
      <c r="D1995" s="94" t="str">
        <f>Cartilha_GLOBAL!D1995</f>
        <v>M3</v>
      </c>
      <c r="E1995" s="105">
        <f>Cartilha_GLOBAL!$E1995</f>
        <v>5242.77</v>
      </c>
      <c r="F1995" s="182">
        <f>Cartilha_GLOBAL!$F1995</f>
        <v>6434.98</v>
      </c>
      <c r="G1995" s="205"/>
      <c r="H1995" s="195">
        <f t="shared" si="121"/>
        <v>0</v>
      </c>
      <c r="I1995" s="143">
        <f t="shared" si="122"/>
        <v>0</v>
      </c>
      <c r="J1995" s="142"/>
      <c r="K1995" s="138"/>
      <c r="L1995" s="7" t="str">
        <f t="shared" si="123"/>
        <v/>
      </c>
      <c r="M1995" s="7" t="str">
        <f t="shared" si="124"/>
        <v/>
      </c>
      <c r="N1995" s="7" t="str">
        <f>Cartilha_GLOBAL!N1995</f>
        <v/>
      </c>
      <c r="O1995" s="144"/>
      <c r="Q1995" s="151"/>
      <c r="R1995" s="152">
        <v>0</v>
      </c>
      <c r="T1995" s="153">
        <f>IF(Cartilha_GLOBAL!R1995=0,0,IF(Cartilha_GLOBAL!R1995&gt;0,"c","b"))</f>
        <v>0</v>
      </c>
    </row>
    <row r="1996" ht="22.5" hidden="1" spans="1:20">
      <c r="A1996" s="158">
        <f>Cartilha_GLOBAL!A1996</f>
        <v>102079</v>
      </c>
      <c r="B1996" s="94" t="str">
        <f>Cartilha_GLOBAL!B1996</f>
        <v>SINAPI</v>
      </c>
      <c r="C1996" s="104" t="str">
        <f>Cartilha_GLOBAL!C1996</f>
        <v>ESCADA EM CONCRETO ARMADO MOLDADO IN LOCO, FCK 20 MPA, COM 2 LANCES EM "L" E LAJE CASCATA, FÔRMA EM CHAPA DE MADEIRA COMPENSADA RESINADA. AF_11/2020</v>
      </c>
      <c r="D1996" s="94" t="str">
        <f>Cartilha_GLOBAL!D1996</f>
        <v>M3</v>
      </c>
      <c r="E1996" s="105">
        <f>Cartilha_GLOBAL!$E1996</f>
        <v>5062.89</v>
      </c>
      <c r="F1996" s="182">
        <f>Cartilha_GLOBAL!$F1996</f>
        <v>6214.19</v>
      </c>
      <c r="G1996" s="205"/>
      <c r="H1996" s="195">
        <f t="shared" si="121"/>
        <v>0</v>
      </c>
      <c r="I1996" s="143">
        <f t="shared" si="122"/>
        <v>0</v>
      </c>
      <c r="J1996" s="142"/>
      <c r="K1996" s="138"/>
      <c r="L1996" s="7" t="str">
        <f t="shared" si="123"/>
        <v/>
      </c>
      <c r="M1996" s="7" t="str">
        <f t="shared" si="124"/>
        <v/>
      </c>
      <c r="N1996" s="7" t="str">
        <f>Cartilha_GLOBAL!N1996</f>
        <v/>
      </c>
      <c r="O1996" s="144"/>
      <c r="Q1996" s="151"/>
      <c r="R1996" s="152">
        <v>0</v>
      </c>
      <c r="T1996" s="153">
        <f>IF(Cartilha_GLOBAL!R1996=0,0,IF(Cartilha_GLOBAL!R1996&gt;0,"c","b"))</f>
        <v>0</v>
      </c>
    </row>
    <row r="1997" ht="22.5" hidden="1" spans="1:20">
      <c r="A1997" s="158">
        <f>Cartilha_GLOBAL!A1997</f>
        <v>102080</v>
      </c>
      <c r="B1997" s="94" t="str">
        <f>Cartilha_GLOBAL!B1997</f>
        <v>SINAPI</v>
      </c>
      <c r="C1997" s="104" t="str">
        <f>Cartilha_GLOBAL!C1997</f>
        <v>ESCADA EM CONCRETO ARMADO MOLDADO IN LOCO, FCK 20 MPA, COM 2 LANCES EM "X" E LAJE CASCATA, FÔRMA EM CHAPA DE MADEIRA COMPENSADA RESINADA. AF_11/2020</v>
      </c>
      <c r="D1997" s="94" t="str">
        <f>Cartilha_GLOBAL!D1997</f>
        <v>M3</v>
      </c>
      <c r="E1997" s="105">
        <f>Cartilha_GLOBAL!$E1997</f>
        <v>4417.39</v>
      </c>
      <c r="F1997" s="182">
        <f>Cartilha_GLOBAL!$F1997</f>
        <v>5421.9</v>
      </c>
      <c r="G1997" s="205"/>
      <c r="H1997" s="195">
        <f t="shared" si="121"/>
        <v>0</v>
      </c>
      <c r="I1997" s="143">
        <f t="shared" si="122"/>
        <v>0</v>
      </c>
      <c r="J1997" s="142"/>
      <c r="K1997" s="138"/>
      <c r="L1997" s="7" t="str">
        <f t="shared" si="123"/>
        <v/>
      </c>
      <c r="M1997" s="7" t="str">
        <f t="shared" si="124"/>
        <v/>
      </c>
      <c r="N1997" s="7" t="str">
        <f>Cartilha_GLOBAL!N1997</f>
        <v/>
      </c>
      <c r="O1997" s="144"/>
      <c r="Q1997" s="151"/>
      <c r="R1997" s="152">
        <v>0</v>
      </c>
      <c r="T1997" s="153">
        <f>IF(Cartilha_GLOBAL!R1997=0,0,IF(Cartilha_GLOBAL!R1997&gt;0,"c","b"))</f>
        <v>0</v>
      </c>
    </row>
    <row r="1998" ht="22.5" hidden="1" spans="1:20">
      <c r="A1998" s="158">
        <f>Cartilha_GLOBAL!A1998</f>
        <v>97733</v>
      </c>
      <c r="B1998" s="94" t="str">
        <f>Cartilha_GLOBAL!B1998</f>
        <v>SINAPI</v>
      </c>
      <c r="C1998" s="104" t="str">
        <f>Cartilha_GLOBAL!C1998</f>
        <v>PEÇA RETANGULAR PRÉ-MOLDADA, VOLUME DE CONCRETO DE ATÉ 10 LITROS, TAXA DE AÇO APROXIMADA DE 30KG/M³. AF_01/2018</v>
      </c>
      <c r="D1998" s="94" t="str">
        <f>Cartilha_GLOBAL!D1998</f>
        <v>M3</v>
      </c>
      <c r="E1998" s="105">
        <f>Cartilha_GLOBAL!$E1998</f>
        <v>3650.88</v>
      </c>
      <c r="F1998" s="182">
        <f>Cartilha_GLOBAL!$F1998</f>
        <v>4481.09</v>
      </c>
      <c r="G1998" s="205"/>
      <c r="H1998" s="195">
        <f t="shared" si="121"/>
        <v>0</v>
      </c>
      <c r="I1998" s="143">
        <f t="shared" si="122"/>
        <v>0</v>
      </c>
      <c r="J1998" s="142"/>
      <c r="K1998" s="138"/>
      <c r="L1998" s="7" t="str">
        <f t="shared" si="123"/>
        <v/>
      </c>
      <c r="M1998" s="7" t="str">
        <f t="shared" si="124"/>
        <v/>
      </c>
      <c r="N1998" s="7" t="str">
        <f>Cartilha_GLOBAL!N1998</f>
        <v/>
      </c>
      <c r="O1998" s="144"/>
      <c r="Q1998" s="151"/>
      <c r="R1998" s="152">
        <v>0</v>
      </c>
      <c r="T1998" s="153">
        <f>IF(Cartilha_GLOBAL!R1998=0,0,IF(Cartilha_GLOBAL!R1998&gt;0,"c","b"))</f>
        <v>0</v>
      </c>
    </row>
    <row r="1999" ht="22.5" hidden="1" spans="1:20">
      <c r="A1999" s="158">
        <f>Cartilha_GLOBAL!A1999</f>
        <v>97734</v>
      </c>
      <c r="B1999" s="94" t="str">
        <f>Cartilha_GLOBAL!B1999</f>
        <v>SINAPI</v>
      </c>
      <c r="C1999" s="104" t="str">
        <f>Cartilha_GLOBAL!C1999</f>
        <v>PEÇA RETANGULAR PRÉ-MOLDADA, VOLUME DE CONCRETO DE 10 A 30 LITROS, TAXA DE AÇO APROXIMADA DE 30KG/M³. AF_01/2018</v>
      </c>
      <c r="D1999" s="94" t="str">
        <f>Cartilha_GLOBAL!D1999</f>
        <v>M3</v>
      </c>
      <c r="E1999" s="105">
        <f>Cartilha_GLOBAL!$E1999</f>
        <v>3189.48</v>
      </c>
      <c r="F1999" s="182">
        <f>Cartilha_GLOBAL!$F1999</f>
        <v>3914.77</v>
      </c>
      <c r="G1999" s="205"/>
      <c r="H1999" s="195">
        <f t="shared" si="121"/>
        <v>0</v>
      </c>
      <c r="I1999" s="143">
        <f t="shared" si="122"/>
        <v>0</v>
      </c>
      <c r="J1999" s="142"/>
      <c r="K1999" s="138"/>
      <c r="L1999" s="7" t="str">
        <f t="shared" si="123"/>
        <v/>
      </c>
      <c r="M1999" s="7" t="str">
        <f t="shared" si="124"/>
        <v/>
      </c>
      <c r="N1999" s="7" t="str">
        <f>Cartilha_GLOBAL!N1999</f>
        <v/>
      </c>
      <c r="O1999" s="144"/>
      <c r="Q1999" s="151"/>
      <c r="R1999" s="152">
        <v>0</v>
      </c>
      <c r="T1999" s="153">
        <f>IF(Cartilha_GLOBAL!R1999=0,0,IF(Cartilha_GLOBAL!R1999&gt;0,"c","b"))</f>
        <v>0</v>
      </c>
    </row>
    <row r="2000" ht="22.5" hidden="1" spans="1:20">
      <c r="A2000" s="158">
        <f>Cartilha_GLOBAL!A2000</f>
        <v>97735</v>
      </c>
      <c r="B2000" s="94" t="str">
        <f>Cartilha_GLOBAL!B2000</f>
        <v>SINAPI</v>
      </c>
      <c r="C2000" s="104" t="str">
        <f>Cartilha_GLOBAL!C2000</f>
        <v>PEÇA RETANGULAR PRÉ-MOLDADA, VOLUME DE CONCRETO DE 30 A 100 LITROS, TAXA DE AÇO APROXIMADA DE 30KG/M³. AF_01/2018</v>
      </c>
      <c r="D2000" s="94" t="str">
        <f>Cartilha_GLOBAL!D2000</f>
        <v>M3</v>
      </c>
      <c r="E2000" s="105">
        <f>Cartilha_GLOBAL!$E2000</f>
        <v>2587.61</v>
      </c>
      <c r="F2000" s="182">
        <f>Cartilha_GLOBAL!$F2000</f>
        <v>3176.03</v>
      </c>
      <c r="G2000" s="205"/>
      <c r="H2000" s="195">
        <f t="shared" si="121"/>
        <v>0</v>
      </c>
      <c r="I2000" s="143">
        <f t="shared" si="122"/>
        <v>0</v>
      </c>
      <c r="J2000" s="142"/>
      <c r="K2000" s="138"/>
      <c r="L2000" s="7" t="str">
        <f t="shared" si="123"/>
        <v/>
      </c>
      <c r="M2000" s="7" t="str">
        <f t="shared" si="124"/>
        <v/>
      </c>
      <c r="N2000" s="7" t="str">
        <f>Cartilha_GLOBAL!N2000</f>
        <v/>
      </c>
      <c r="O2000" s="144"/>
      <c r="Q2000" s="151"/>
      <c r="R2000" s="152">
        <v>0</v>
      </c>
      <c r="T2000" s="153">
        <f>IF(Cartilha_GLOBAL!R2000=0,0,IF(Cartilha_GLOBAL!R2000&gt;0,"c","b"))</f>
        <v>0</v>
      </c>
    </row>
    <row r="2001" ht="22.5" hidden="1" spans="1:20">
      <c r="A2001" s="158">
        <f>Cartilha_GLOBAL!A2001</f>
        <v>97736</v>
      </c>
      <c r="B2001" s="94" t="str">
        <f>Cartilha_GLOBAL!B2001</f>
        <v>SINAPI</v>
      </c>
      <c r="C2001" s="104" t="str">
        <f>Cartilha_GLOBAL!C2001</f>
        <v>PEÇA RETANGULAR PRÉ-MOLDADA, VOLUME DE CONCRETO ACIMA DE 100 LITROS, TAXA DE AÇO APROXIMADA DE 30KG/M³. AF_01/2018</v>
      </c>
      <c r="D2001" s="94" t="str">
        <f>Cartilha_GLOBAL!D2001</f>
        <v>M3</v>
      </c>
      <c r="E2001" s="105">
        <f>Cartilha_GLOBAL!$E2001</f>
        <v>1548.62</v>
      </c>
      <c r="F2001" s="182">
        <f>Cartilha_GLOBAL!$F2001</f>
        <v>1900.78</v>
      </c>
      <c r="G2001" s="205"/>
      <c r="H2001" s="195">
        <f t="shared" si="121"/>
        <v>0</v>
      </c>
      <c r="I2001" s="143">
        <f t="shared" si="122"/>
        <v>0</v>
      </c>
      <c r="J2001" s="142"/>
      <c r="K2001" s="138"/>
      <c r="L2001" s="7" t="str">
        <f t="shared" si="123"/>
        <v/>
      </c>
      <c r="M2001" s="7" t="str">
        <f t="shared" si="124"/>
        <v/>
      </c>
      <c r="N2001" s="7" t="str">
        <f>Cartilha_GLOBAL!N2001</f>
        <v/>
      </c>
      <c r="O2001" s="144"/>
      <c r="Q2001" s="151"/>
      <c r="R2001" s="152">
        <v>0</v>
      </c>
      <c r="T2001" s="153">
        <f>IF(Cartilha_GLOBAL!R2001=0,0,IF(Cartilha_GLOBAL!R2001&gt;0,"c","b"))</f>
        <v>0</v>
      </c>
    </row>
    <row r="2002" ht="22.5" hidden="1" spans="1:20">
      <c r="A2002" s="158">
        <f>Cartilha_GLOBAL!A2002</f>
        <v>97737</v>
      </c>
      <c r="B2002" s="94" t="str">
        <f>Cartilha_GLOBAL!B2002</f>
        <v>SINAPI</v>
      </c>
      <c r="C2002" s="104" t="str">
        <f>Cartilha_GLOBAL!C2002</f>
        <v>PEÇA RETANGULAR PRÉ-MOLDADA, VOLUME DE CONCRETO DE 30 A 70 LITROS , TAXA DE AÇO APROXIMADA DE 70KG/M³. AF_01/2018</v>
      </c>
      <c r="D2002" s="94" t="str">
        <f>Cartilha_GLOBAL!D2002</f>
        <v>M3</v>
      </c>
      <c r="E2002" s="105">
        <f>Cartilha_GLOBAL!$E2002</f>
        <v>3410.35</v>
      </c>
      <c r="F2002" s="182">
        <f>Cartilha_GLOBAL!$F2002</f>
        <v>4185.86</v>
      </c>
      <c r="G2002" s="205"/>
      <c r="H2002" s="195">
        <f t="shared" si="121"/>
        <v>0</v>
      </c>
      <c r="I2002" s="143">
        <f t="shared" si="122"/>
        <v>0</v>
      </c>
      <c r="J2002" s="142"/>
      <c r="K2002" s="138"/>
      <c r="L2002" s="7" t="str">
        <f t="shared" si="123"/>
        <v/>
      </c>
      <c r="M2002" s="7" t="str">
        <f t="shared" si="124"/>
        <v/>
      </c>
      <c r="N2002" s="7" t="str">
        <f>Cartilha_GLOBAL!N2002</f>
        <v/>
      </c>
      <c r="O2002" s="144"/>
      <c r="Q2002" s="151"/>
      <c r="R2002" s="152">
        <v>0</v>
      </c>
      <c r="T2002" s="153">
        <f>IF(Cartilha_GLOBAL!R2002=0,0,IF(Cartilha_GLOBAL!R2002&gt;0,"c","b"))</f>
        <v>0</v>
      </c>
    </row>
    <row r="2003" ht="22.5" hidden="1" spans="1:20">
      <c r="A2003" s="158">
        <f>Cartilha_GLOBAL!A2003</f>
        <v>97738</v>
      </c>
      <c r="B2003" s="94" t="str">
        <f>Cartilha_GLOBAL!B2003</f>
        <v>SINAPI</v>
      </c>
      <c r="C2003" s="104" t="str">
        <f>Cartilha_GLOBAL!C2003</f>
        <v>PEÇA CIRCULAR PRÉ-MOLDADA, VOLUME DE CONCRETO DE 10 A 30 LITROS, TAXA DE FIBRA DE POLIPROPILENO APROXIMADA DE 6 KG/M³. AF_01/2018_PS</v>
      </c>
      <c r="D2003" s="94" t="str">
        <f>Cartilha_GLOBAL!D2003</f>
        <v>M3</v>
      </c>
      <c r="E2003" s="105">
        <f>Cartilha_GLOBAL!$E2003</f>
        <v>5277.62</v>
      </c>
      <c r="F2003" s="182">
        <f>Cartilha_GLOBAL!$F2003</f>
        <v>6477.75</v>
      </c>
      <c r="G2003" s="205"/>
      <c r="H2003" s="195">
        <f t="shared" si="121"/>
        <v>0</v>
      </c>
      <c r="I2003" s="143">
        <f t="shared" si="122"/>
        <v>0</v>
      </c>
      <c r="J2003" s="142"/>
      <c r="K2003" s="138"/>
      <c r="L2003" s="7" t="str">
        <f t="shared" si="123"/>
        <v/>
      </c>
      <c r="M2003" s="7" t="str">
        <f t="shared" si="124"/>
        <v/>
      </c>
      <c r="N2003" s="7" t="str">
        <f>Cartilha_GLOBAL!N2003</f>
        <v/>
      </c>
      <c r="O2003" s="144"/>
      <c r="Q2003" s="151"/>
      <c r="R2003" s="152">
        <v>0</v>
      </c>
      <c r="T2003" s="153">
        <f>IF(Cartilha_GLOBAL!R2003=0,0,IF(Cartilha_GLOBAL!R2003&gt;0,"c","b"))</f>
        <v>0</v>
      </c>
    </row>
    <row r="2004" ht="22.5" hidden="1" spans="1:20">
      <c r="A2004" s="158">
        <f>Cartilha_GLOBAL!A2004</f>
        <v>97739</v>
      </c>
      <c r="B2004" s="94" t="str">
        <f>Cartilha_GLOBAL!B2004</f>
        <v>SINAPI</v>
      </c>
      <c r="C2004" s="104" t="str">
        <f>Cartilha_GLOBAL!C2004</f>
        <v>PEÇA CIRCULAR PRÉ-MOLDADA, VOLUME DE CONCRETO DE 30 A 100 LITROS, TAXA DE AÇO APROXIMADA DE 30KG/M³. AF_01/2018</v>
      </c>
      <c r="D2004" s="94" t="str">
        <f>Cartilha_GLOBAL!D2004</f>
        <v>M3</v>
      </c>
      <c r="E2004" s="105">
        <f>Cartilha_GLOBAL!$E2004</f>
        <v>3021.66</v>
      </c>
      <c r="F2004" s="182">
        <f>Cartilha_GLOBAL!$F2004</f>
        <v>3708.79</v>
      </c>
      <c r="G2004" s="205"/>
      <c r="H2004" s="195">
        <f t="shared" si="121"/>
        <v>0</v>
      </c>
      <c r="I2004" s="143">
        <f t="shared" si="122"/>
        <v>0</v>
      </c>
      <c r="J2004" s="142"/>
      <c r="K2004" s="138"/>
      <c r="L2004" s="7" t="str">
        <f t="shared" si="123"/>
        <v/>
      </c>
      <c r="M2004" s="7" t="str">
        <f t="shared" si="124"/>
        <v/>
      </c>
      <c r="N2004" s="7" t="str">
        <f>Cartilha_GLOBAL!N2004</f>
        <v/>
      </c>
      <c r="O2004" s="144"/>
      <c r="Q2004" s="151"/>
      <c r="R2004" s="152">
        <v>0</v>
      </c>
      <c r="T2004" s="153">
        <f>IF(Cartilha_GLOBAL!R2004=0,0,IF(Cartilha_GLOBAL!R2004&gt;0,"c","b"))</f>
        <v>0</v>
      </c>
    </row>
    <row r="2005" ht="22.5" hidden="1" spans="1:20">
      <c r="A2005" s="158">
        <f>Cartilha_GLOBAL!A2005</f>
        <v>97740</v>
      </c>
      <c r="B2005" s="94" t="str">
        <f>Cartilha_GLOBAL!B2005</f>
        <v>SINAPI</v>
      </c>
      <c r="C2005" s="104" t="str">
        <f>Cartilha_GLOBAL!C2005</f>
        <v>PEÇA CIRCULAR PRÉ-MOLDADA, VOLUME DE CONCRETO ACIMA DE 100 LITROS, TAXA DE AÇO APROXIMADA DE 30KG/M³. AF_01/2018</v>
      </c>
      <c r="D2005" s="94" t="str">
        <f>Cartilha_GLOBAL!D2005</f>
        <v>M3</v>
      </c>
      <c r="E2005" s="105">
        <f>Cartilha_GLOBAL!$E2005</f>
        <v>2132.56</v>
      </c>
      <c r="F2005" s="182">
        <f>Cartilha_GLOBAL!$F2005</f>
        <v>2617.5</v>
      </c>
      <c r="G2005" s="205"/>
      <c r="H2005" s="195">
        <f t="shared" si="121"/>
        <v>0</v>
      </c>
      <c r="I2005" s="143">
        <f t="shared" si="122"/>
        <v>0</v>
      </c>
      <c r="J2005" s="142"/>
      <c r="K2005" s="138"/>
      <c r="L2005" s="7" t="str">
        <f t="shared" si="123"/>
        <v/>
      </c>
      <c r="M2005" s="7" t="str">
        <f t="shared" si="124"/>
        <v/>
      </c>
      <c r="N2005" s="7" t="str">
        <f>Cartilha_GLOBAL!N2005</f>
        <v/>
      </c>
      <c r="O2005" s="144"/>
      <c r="Q2005" s="151"/>
      <c r="R2005" s="152">
        <v>0</v>
      </c>
      <c r="T2005" s="153">
        <f>IF(Cartilha_GLOBAL!R2005=0,0,IF(Cartilha_GLOBAL!R2005&gt;0,"c","b"))</f>
        <v>0</v>
      </c>
    </row>
    <row r="2006" ht="22.5" hidden="1" spans="1:20">
      <c r="A2006" s="158">
        <f>Cartilha_GLOBAL!A2006</f>
        <v>98615</v>
      </c>
      <c r="B2006" s="94" t="str">
        <f>Cartilha_GLOBAL!B2006</f>
        <v>SINAPI</v>
      </c>
      <c r="C2006" s="104" t="str">
        <f>Cartilha_GLOBAL!C2006</f>
        <v>CONTENÇÃO EM CORTINA COM ESTACAS ESPAÇADAS COM 30 CM DE DIÂMETRO E PROFUNDIDADE MENOR OU IGUAL A 10 M. AF_06/2018</v>
      </c>
      <c r="D2006" s="94" t="str">
        <f>Cartilha_GLOBAL!D2006</f>
        <v>M2</v>
      </c>
      <c r="E2006" s="105">
        <f>Cartilha_GLOBAL!$E2006</f>
        <v>141.04</v>
      </c>
      <c r="F2006" s="182">
        <f>Cartilha_GLOBAL!$F2006</f>
        <v>173.11</v>
      </c>
      <c r="G2006" s="205"/>
      <c r="H2006" s="195">
        <f t="shared" si="121"/>
        <v>0</v>
      </c>
      <c r="I2006" s="143">
        <f t="shared" si="122"/>
        <v>0</v>
      </c>
      <c r="J2006" s="142"/>
      <c r="K2006" s="138"/>
      <c r="L2006" s="7" t="str">
        <f t="shared" si="123"/>
        <v/>
      </c>
      <c r="M2006" s="7" t="str">
        <f t="shared" si="124"/>
        <v/>
      </c>
      <c r="N2006" s="7" t="str">
        <f>Cartilha_GLOBAL!N2006</f>
        <v/>
      </c>
      <c r="O2006" s="144"/>
      <c r="Q2006" s="151"/>
      <c r="R2006" s="152">
        <v>0</v>
      </c>
      <c r="T2006" s="153">
        <f>IF(Cartilha_GLOBAL!R2006=0,0,IF(Cartilha_GLOBAL!R2006&gt;0,"c","b"))</f>
        <v>0</v>
      </c>
    </row>
    <row r="2007" ht="22.5" hidden="1" spans="1:20">
      <c r="A2007" s="158">
        <f>Cartilha_GLOBAL!A2007</f>
        <v>98616</v>
      </c>
      <c r="B2007" s="94" t="str">
        <f>Cartilha_GLOBAL!B2007</f>
        <v>SINAPI</v>
      </c>
      <c r="C2007" s="104" t="str">
        <f>Cartilha_GLOBAL!C2007</f>
        <v>CONTENÇÃO EM CORTINA COM ESTACAS ESPAÇADAS COM 30 CM DE DIÂMETRO E PROFUNDIDADE MAIOR QUE 10 M E MENOR OU IGUAL A 15 M. AF_06/2018</v>
      </c>
      <c r="D2007" s="94" t="str">
        <f>Cartilha_GLOBAL!D2007</f>
        <v>M2</v>
      </c>
      <c r="E2007" s="105">
        <f>Cartilha_GLOBAL!$E2007</f>
        <v>107.42</v>
      </c>
      <c r="F2007" s="182">
        <f>Cartilha_GLOBAL!$F2007</f>
        <v>131.85</v>
      </c>
      <c r="G2007" s="205"/>
      <c r="H2007" s="195">
        <f t="shared" si="121"/>
        <v>0</v>
      </c>
      <c r="I2007" s="143">
        <f t="shared" si="122"/>
        <v>0</v>
      </c>
      <c r="J2007" s="142"/>
      <c r="K2007" s="138"/>
      <c r="L2007" s="7" t="str">
        <f t="shared" si="123"/>
        <v/>
      </c>
      <c r="M2007" s="7" t="str">
        <f t="shared" si="124"/>
        <v/>
      </c>
      <c r="N2007" s="7" t="str">
        <f>Cartilha_GLOBAL!N2007</f>
        <v/>
      </c>
      <c r="O2007" s="144"/>
      <c r="Q2007" s="151"/>
      <c r="R2007" s="152">
        <v>0</v>
      </c>
      <c r="T2007" s="153">
        <f>IF(Cartilha_GLOBAL!R2007=0,0,IF(Cartilha_GLOBAL!R2007&gt;0,"c","b"))</f>
        <v>0</v>
      </c>
    </row>
    <row r="2008" ht="22.5" hidden="1" spans="1:20">
      <c r="A2008" s="158">
        <f>Cartilha_GLOBAL!A2008</f>
        <v>98617</v>
      </c>
      <c r="B2008" s="94" t="str">
        <f>Cartilha_GLOBAL!B2008</f>
        <v>SINAPI</v>
      </c>
      <c r="C2008" s="104" t="str">
        <f>Cartilha_GLOBAL!C2008</f>
        <v>CONTENÇÃO EM CORTINA COM ESTACAS ESPAÇADAS COM 30 CM DE DIÂMETRO E PROFUNDIDADE MAIOR QUE 15 M. AF_06/2018</v>
      </c>
      <c r="D2008" s="94" t="str">
        <f>Cartilha_GLOBAL!D2008</f>
        <v>M2</v>
      </c>
      <c r="E2008" s="105">
        <f>Cartilha_GLOBAL!$E2008</f>
        <v>97.83</v>
      </c>
      <c r="F2008" s="182">
        <f>Cartilha_GLOBAL!$F2008</f>
        <v>120.08</v>
      </c>
      <c r="G2008" s="205"/>
      <c r="H2008" s="195">
        <f t="shared" ref="H2008:H2071" si="125">IF(G2008=0,0,F2008)</f>
        <v>0</v>
      </c>
      <c r="I2008" s="143">
        <f t="shared" ref="I2008:I2071" si="126">IF(ISBLANK(G2008),0,IF(R2008=0,ROUND(G2008*H2008,2),IF(R2008="b",ROUNDDOWN(G2008*H2008,2),ROUNDUP(G2008*H2008,2))))</f>
        <v>0</v>
      </c>
      <c r="J2008" s="142"/>
      <c r="K2008" s="138"/>
      <c r="L2008" s="7" t="str">
        <f t="shared" ref="L2008:L2071" si="127">IF(K2008="X","x",IF(K2008="xx","x",IF(I2008&gt;0,"x","")))</f>
        <v/>
      </c>
      <c r="M2008" s="7" t="str">
        <f t="shared" ref="M2008:M2071" si="128">IF(K2008="X","x",IF(K2008="xx","x",IF(I2008&gt;0,"x","")))</f>
        <v/>
      </c>
      <c r="N2008" s="7" t="str">
        <f>Cartilha_GLOBAL!N2008</f>
        <v/>
      </c>
      <c r="O2008" s="144"/>
      <c r="Q2008" s="151"/>
      <c r="R2008" s="152">
        <v>0</v>
      </c>
      <c r="T2008" s="153">
        <f>IF(Cartilha_GLOBAL!R2008=0,0,IF(Cartilha_GLOBAL!R2008&gt;0,"c","b"))</f>
        <v>0</v>
      </c>
    </row>
    <row r="2009" ht="22.5" hidden="1" spans="1:20">
      <c r="A2009" s="158">
        <f>Cartilha_GLOBAL!A2009</f>
        <v>98618</v>
      </c>
      <c r="B2009" s="94" t="str">
        <f>Cartilha_GLOBAL!B2009</f>
        <v>SINAPI</v>
      </c>
      <c r="C2009" s="104" t="str">
        <f>Cartilha_GLOBAL!C2009</f>
        <v>CONTENÇÃO EM CORTINA COM ESTACAS ESPAÇADAS COM 40 CM DE DIÂMETRO E PROFUNDIDADE MENOR OU IGUAL A 10 M. AF_06/2018</v>
      </c>
      <c r="D2009" s="94" t="str">
        <f>Cartilha_GLOBAL!D2009</f>
        <v>M2</v>
      </c>
      <c r="E2009" s="105">
        <f>Cartilha_GLOBAL!$E2009</f>
        <v>135.08</v>
      </c>
      <c r="F2009" s="182">
        <f>Cartilha_GLOBAL!$F2009</f>
        <v>165.8</v>
      </c>
      <c r="G2009" s="205"/>
      <c r="H2009" s="195">
        <f t="shared" si="125"/>
        <v>0</v>
      </c>
      <c r="I2009" s="143">
        <f t="shared" si="126"/>
        <v>0</v>
      </c>
      <c r="J2009" s="142"/>
      <c r="K2009" s="138"/>
      <c r="L2009" s="7" t="str">
        <f t="shared" si="127"/>
        <v/>
      </c>
      <c r="M2009" s="7" t="str">
        <f t="shared" si="128"/>
        <v/>
      </c>
      <c r="N2009" s="7" t="str">
        <f>Cartilha_GLOBAL!N2009</f>
        <v/>
      </c>
      <c r="O2009" s="144"/>
      <c r="Q2009" s="151"/>
      <c r="R2009" s="152">
        <v>0</v>
      </c>
      <c r="T2009" s="153">
        <f>IF(Cartilha_GLOBAL!R2009=0,0,IF(Cartilha_GLOBAL!R2009&gt;0,"c","b"))</f>
        <v>0</v>
      </c>
    </row>
    <row r="2010" ht="22.5" hidden="1" spans="1:20">
      <c r="A2010" s="158">
        <f>Cartilha_GLOBAL!A2010</f>
        <v>98619</v>
      </c>
      <c r="B2010" s="94" t="str">
        <f>Cartilha_GLOBAL!B2010</f>
        <v>SINAPI</v>
      </c>
      <c r="C2010" s="104" t="str">
        <f>Cartilha_GLOBAL!C2010</f>
        <v>CONTENÇÃO EM CORTINA COM ESTACAS ESPAÇADAS COM 40 CM DE DIÂMETRO E PROFUNDIDADE MAIOR QUE 10 M E MENOR OU IGUAL A 15 M. AF_06/2018</v>
      </c>
      <c r="D2010" s="94" t="str">
        <f>Cartilha_GLOBAL!D2010</f>
        <v>M2</v>
      </c>
      <c r="E2010" s="105">
        <f>Cartilha_GLOBAL!$E2010</f>
        <v>120.57</v>
      </c>
      <c r="F2010" s="182">
        <f>Cartilha_GLOBAL!$F2010</f>
        <v>147.99</v>
      </c>
      <c r="G2010" s="205"/>
      <c r="H2010" s="195">
        <f t="shared" si="125"/>
        <v>0</v>
      </c>
      <c r="I2010" s="143">
        <f t="shared" si="126"/>
        <v>0</v>
      </c>
      <c r="J2010" s="142"/>
      <c r="K2010" s="138"/>
      <c r="L2010" s="7" t="str">
        <f t="shared" si="127"/>
        <v/>
      </c>
      <c r="M2010" s="7" t="str">
        <f t="shared" si="128"/>
        <v/>
      </c>
      <c r="N2010" s="7" t="str">
        <f>Cartilha_GLOBAL!N2010</f>
        <v/>
      </c>
      <c r="O2010" s="144"/>
      <c r="Q2010" s="151"/>
      <c r="R2010" s="152">
        <v>0</v>
      </c>
      <c r="T2010" s="153">
        <f>IF(Cartilha_GLOBAL!R2010=0,0,IF(Cartilha_GLOBAL!R2010&gt;0,"c","b"))</f>
        <v>0</v>
      </c>
    </row>
    <row r="2011" ht="22.5" hidden="1" spans="1:20">
      <c r="A2011" s="158">
        <f>Cartilha_GLOBAL!A2011</f>
        <v>98620</v>
      </c>
      <c r="B2011" s="94" t="str">
        <f>Cartilha_GLOBAL!B2011</f>
        <v>SINAPI</v>
      </c>
      <c r="C2011" s="104" t="str">
        <f>Cartilha_GLOBAL!C2011</f>
        <v>CONTENÇÃO EM CORTINA COM ESTACAS ESPAÇADAS COM 40 CM DE DIÂMETRO E PROFUNDIDADE MAIOR QUE 15 M. AF_06/2018</v>
      </c>
      <c r="D2011" s="94" t="str">
        <f>Cartilha_GLOBAL!D2011</f>
        <v>M2</v>
      </c>
      <c r="E2011" s="105">
        <f>Cartilha_GLOBAL!$E2011</f>
        <v>113.28</v>
      </c>
      <c r="F2011" s="182">
        <f>Cartilha_GLOBAL!$F2011</f>
        <v>139.04</v>
      </c>
      <c r="G2011" s="205"/>
      <c r="H2011" s="195">
        <f t="shared" si="125"/>
        <v>0</v>
      </c>
      <c r="I2011" s="143">
        <f t="shared" si="126"/>
        <v>0</v>
      </c>
      <c r="J2011" s="142"/>
      <c r="K2011" s="138"/>
      <c r="L2011" s="7" t="str">
        <f t="shared" si="127"/>
        <v/>
      </c>
      <c r="M2011" s="7" t="str">
        <f t="shared" si="128"/>
        <v/>
      </c>
      <c r="N2011" s="7" t="str">
        <f>Cartilha_GLOBAL!N2011</f>
        <v/>
      </c>
      <c r="O2011" s="144"/>
      <c r="Q2011" s="151"/>
      <c r="R2011" s="152">
        <v>0</v>
      </c>
      <c r="T2011" s="153">
        <f>IF(Cartilha_GLOBAL!R2011=0,0,IF(Cartilha_GLOBAL!R2011&gt;0,"c","b"))</f>
        <v>0</v>
      </c>
    </row>
    <row r="2012" ht="22.5" hidden="1" spans="1:20">
      <c r="A2012" s="158">
        <f>Cartilha_GLOBAL!A2012</f>
        <v>98621</v>
      </c>
      <c r="B2012" s="94" t="str">
        <f>Cartilha_GLOBAL!B2012</f>
        <v>SINAPI</v>
      </c>
      <c r="C2012" s="104" t="str">
        <f>Cartilha_GLOBAL!C2012</f>
        <v>CONTENÇÃO EM CORTINA COM ESTACAS ESPAÇADAS COM 50 CM DE DIÂMETRO E PROFUNDIDADE MENOR OU IGUAL A 10 M. AF_06/2018</v>
      </c>
      <c r="D2012" s="94" t="str">
        <f>Cartilha_GLOBAL!D2012</f>
        <v>M2</v>
      </c>
      <c r="E2012" s="105">
        <f>Cartilha_GLOBAL!$E2012</f>
        <v>149.98</v>
      </c>
      <c r="F2012" s="182">
        <f>Cartilha_GLOBAL!$F2012</f>
        <v>184.09</v>
      </c>
      <c r="G2012" s="205"/>
      <c r="H2012" s="195">
        <f t="shared" si="125"/>
        <v>0</v>
      </c>
      <c r="I2012" s="143">
        <f t="shared" si="126"/>
        <v>0</v>
      </c>
      <c r="J2012" s="142"/>
      <c r="K2012" s="138"/>
      <c r="L2012" s="7" t="str">
        <f t="shared" si="127"/>
        <v/>
      </c>
      <c r="M2012" s="7" t="str">
        <f t="shared" si="128"/>
        <v/>
      </c>
      <c r="N2012" s="7" t="str">
        <f>Cartilha_GLOBAL!N2012</f>
        <v/>
      </c>
      <c r="O2012" s="144"/>
      <c r="Q2012" s="151"/>
      <c r="R2012" s="152">
        <v>0</v>
      </c>
      <c r="T2012" s="153">
        <f>IF(Cartilha_GLOBAL!R2012=0,0,IF(Cartilha_GLOBAL!R2012&gt;0,"c","b"))</f>
        <v>0</v>
      </c>
    </row>
    <row r="2013" ht="22.5" hidden="1" spans="1:20">
      <c r="A2013" s="158">
        <f>Cartilha_GLOBAL!A2013</f>
        <v>98622</v>
      </c>
      <c r="B2013" s="94" t="str">
        <f>Cartilha_GLOBAL!B2013</f>
        <v>SINAPI</v>
      </c>
      <c r="C2013" s="104" t="str">
        <f>Cartilha_GLOBAL!C2013</f>
        <v>CONTENÇÃO EM CORTINA COM ESTACAS ESPAÇADAS COM 50 CM DE DIÂMETRO E PROFUNDIDADE MAIOR QUE 10 M E MENOR OU IGUAL A 15 M. AF_06/2018</v>
      </c>
      <c r="D2013" s="94" t="str">
        <f>Cartilha_GLOBAL!D2013</f>
        <v>M2</v>
      </c>
      <c r="E2013" s="105">
        <f>Cartilha_GLOBAL!$E2013</f>
        <v>138.35</v>
      </c>
      <c r="F2013" s="182">
        <f>Cartilha_GLOBAL!$F2013</f>
        <v>169.81</v>
      </c>
      <c r="G2013" s="205"/>
      <c r="H2013" s="195">
        <f t="shared" si="125"/>
        <v>0</v>
      </c>
      <c r="I2013" s="143">
        <f t="shared" si="126"/>
        <v>0</v>
      </c>
      <c r="J2013" s="142"/>
      <c r="K2013" s="138"/>
      <c r="L2013" s="7" t="str">
        <f t="shared" si="127"/>
        <v/>
      </c>
      <c r="M2013" s="7" t="str">
        <f t="shared" si="128"/>
        <v/>
      </c>
      <c r="N2013" s="7" t="str">
        <f>Cartilha_GLOBAL!N2013</f>
        <v/>
      </c>
      <c r="O2013" s="144"/>
      <c r="Q2013" s="151"/>
      <c r="R2013" s="152">
        <v>0</v>
      </c>
      <c r="T2013" s="153">
        <f>IF(Cartilha_GLOBAL!R2013=0,0,IF(Cartilha_GLOBAL!R2013&gt;0,"c","b"))</f>
        <v>0</v>
      </c>
    </row>
    <row r="2014" ht="22.5" hidden="1" spans="1:20">
      <c r="A2014" s="158">
        <f>Cartilha_GLOBAL!A2014</f>
        <v>98623</v>
      </c>
      <c r="B2014" s="94" t="str">
        <f>Cartilha_GLOBAL!B2014</f>
        <v>SINAPI</v>
      </c>
      <c r="C2014" s="104" t="str">
        <f>Cartilha_GLOBAL!C2014</f>
        <v>CONTENÇÃO EM CORTINA COM ESTACAS ESPAÇADAS COM 50 CM DE DIÂMETRO E PROFUNDIDADE MAIOR QUE 15 M. AF_06/2018</v>
      </c>
      <c r="D2014" s="94" t="str">
        <f>Cartilha_GLOBAL!D2014</f>
        <v>M2</v>
      </c>
      <c r="E2014" s="105">
        <f>Cartilha_GLOBAL!$E2014</f>
        <v>132.44</v>
      </c>
      <c r="F2014" s="182">
        <f>Cartilha_GLOBAL!$F2014</f>
        <v>162.56</v>
      </c>
      <c r="G2014" s="205"/>
      <c r="H2014" s="195">
        <f t="shared" si="125"/>
        <v>0</v>
      </c>
      <c r="I2014" s="143">
        <f t="shared" si="126"/>
        <v>0</v>
      </c>
      <c r="J2014" s="142"/>
      <c r="K2014" s="138"/>
      <c r="L2014" s="7" t="str">
        <f t="shared" si="127"/>
        <v/>
      </c>
      <c r="M2014" s="7" t="str">
        <f t="shared" si="128"/>
        <v/>
      </c>
      <c r="N2014" s="7" t="str">
        <f>Cartilha_GLOBAL!N2014</f>
        <v/>
      </c>
      <c r="O2014" s="144"/>
      <c r="Q2014" s="151"/>
      <c r="R2014" s="152">
        <v>0</v>
      </c>
      <c r="T2014" s="153">
        <f>IF(Cartilha_GLOBAL!R2014=0,0,IF(Cartilha_GLOBAL!R2014&gt;0,"c","b"))</f>
        <v>0</v>
      </c>
    </row>
    <row r="2015" ht="22.5" hidden="1" spans="1:20">
      <c r="A2015" s="158">
        <f>Cartilha_GLOBAL!A2015</f>
        <v>98624</v>
      </c>
      <c r="B2015" s="94" t="str">
        <f>Cartilha_GLOBAL!B2015</f>
        <v>SINAPI</v>
      </c>
      <c r="C2015" s="104" t="str">
        <f>Cartilha_GLOBAL!C2015</f>
        <v>CONTENÇÃO EM CORTINA COM ESTACAS ESPAÇADAS COM 60 CM DE DIÂMETRO E PROFUNDIDADE MENOR OU IGUAL A 10 M. AF_06/2018</v>
      </c>
      <c r="D2015" s="94" t="str">
        <f>Cartilha_GLOBAL!D2015</f>
        <v>M2</v>
      </c>
      <c r="E2015" s="105">
        <f>Cartilha_GLOBAL!$E2015</f>
        <v>166.95</v>
      </c>
      <c r="F2015" s="182">
        <f>Cartilha_GLOBAL!$F2015</f>
        <v>204.91</v>
      </c>
      <c r="G2015" s="205"/>
      <c r="H2015" s="195">
        <f t="shared" si="125"/>
        <v>0</v>
      </c>
      <c r="I2015" s="143">
        <f t="shared" si="126"/>
        <v>0</v>
      </c>
      <c r="J2015" s="142"/>
      <c r="K2015" s="138"/>
      <c r="L2015" s="7" t="str">
        <f t="shared" si="127"/>
        <v/>
      </c>
      <c r="M2015" s="7" t="str">
        <f t="shared" si="128"/>
        <v/>
      </c>
      <c r="N2015" s="7" t="str">
        <f>Cartilha_GLOBAL!N2015</f>
        <v/>
      </c>
      <c r="O2015" s="144"/>
      <c r="Q2015" s="151"/>
      <c r="R2015" s="152">
        <v>0</v>
      </c>
      <c r="T2015" s="153">
        <f>IF(Cartilha_GLOBAL!R2015=0,0,IF(Cartilha_GLOBAL!R2015&gt;0,"c","b"))</f>
        <v>0</v>
      </c>
    </row>
    <row r="2016" ht="22.5" hidden="1" spans="1:20">
      <c r="A2016" s="158">
        <f>Cartilha_GLOBAL!A2016</f>
        <v>98625</v>
      </c>
      <c r="B2016" s="94" t="str">
        <f>Cartilha_GLOBAL!B2016</f>
        <v>SINAPI</v>
      </c>
      <c r="C2016" s="104" t="str">
        <f>Cartilha_GLOBAL!C2016</f>
        <v>CONTENÇÃO EM CORTINA COM ESTACAS ESPAÇADAS COM 60 CM DE DIÂMETRO E PROFUNDIDADE MAIOR QUE 10 M E MENOR OU IGUAL A 15 M. AF_06/2018</v>
      </c>
      <c r="D2016" s="94" t="str">
        <f>Cartilha_GLOBAL!D2016</f>
        <v>M2</v>
      </c>
      <c r="E2016" s="105">
        <f>Cartilha_GLOBAL!$E2016</f>
        <v>157.15</v>
      </c>
      <c r="F2016" s="182">
        <f>Cartilha_GLOBAL!$F2016</f>
        <v>192.89</v>
      </c>
      <c r="G2016" s="205"/>
      <c r="H2016" s="195">
        <f t="shared" si="125"/>
        <v>0</v>
      </c>
      <c r="I2016" s="143">
        <f t="shared" si="126"/>
        <v>0</v>
      </c>
      <c r="J2016" s="142"/>
      <c r="K2016" s="138"/>
      <c r="L2016" s="7" t="str">
        <f t="shared" si="127"/>
        <v/>
      </c>
      <c r="M2016" s="7" t="str">
        <f t="shared" si="128"/>
        <v/>
      </c>
      <c r="N2016" s="7" t="str">
        <f>Cartilha_GLOBAL!N2016</f>
        <v/>
      </c>
      <c r="O2016" s="144"/>
      <c r="Q2016" s="151"/>
      <c r="R2016" s="152">
        <v>0</v>
      </c>
      <c r="T2016" s="153">
        <f>IF(Cartilha_GLOBAL!R2016=0,0,IF(Cartilha_GLOBAL!R2016&gt;0,"c","b"))</f>
        <v>0</v>
      </c>
    </row>
    <row r="2017" ht="22.5" hidden="1" spans="1:20">
      <c r="A2017" s="158">
        <f>Cartilha_GLOBAL!A2017</f>
        <v>98626</v>
      </c>
      <c r="B2017" s="94" t="str">
        <f>Cartilha_GLOBAL!B2017</f>
        <v>SINAPI</v>
      </c>
      <c r="C2017" s="104" t="str">
        <f>Cartilha_GLOBAL!C2017</f>
        <v>CONTENÇÃO EM CORTINA COM ESTACAS ESPAÇADAS COM 60 CM DE DIÂMETRO E PROFUNDIDADE MAIOR QUE 15 M. AF_06/2018</v>
      </c>
      <c r="D2017" s="94" t="str">
        <f>Cartilha_GLOBAL!D2017</f>
        <v>M2</v>
      </c>
      <c r="E2017" s="105">
        <f>Cartilha_GLOBAL!$E2017</f>
        <v>152.11</v>
      </c>
      <c r="F2017" s="182">
        <f>Cartilha_GLOBAL!$F2017</f>
        <v>186.7</v>
      </c>
      <c r="G2017" s="205"/>
      <c r="H2017" s="195">
        <f t="shared" si="125"/>
        <v>0</v>
      </c>
      <c r="I2017" s="143">
        <f t="shared" si="126"/>
        <v>0</v>
      </c>
      <c r="J2017" s="142"/>
      <c r="K2017" s="138"/>
      <c r="L2017" s="7" t="str">
        <f t="shared" si="127"/>
        <v/>
      </c>
      <c r="M2017" s="7" t="str">
        <f t="shared" si="128"/>
        <v/>
      </c>
      <c r="N2017" s="7" t="str">
        <f>Cartilha_GLOBAL!N2017</f>
        <v/>
      </c>
      <c r="O2017" s="144"/>
      <c r="Q2017" s="151"/>
      <c r="R2017" s="152">
        <v>0</v>
      </c>
      <c r="T2017" s="153">
        <f>IF(Cartilha_GLOBAL!R2017=0,0,IF(Cartilha_GLOBAL!R2017&gt;0,"c","b"))</f>
        <v>0</v>
      </c>
    </row>
    <row r="2018" ht="12.75" hidden="1" spans="1:20">
      <c r="A2018" s="158">
        <f>Cartilha_GLOBAL!A2018</f>
        <v>98655</v>
      </c>
      <c r="B2018" s="94" t="str">
        <f>Cartilha_GLOBAL!B2018</f>
        <v>SINAPI</v>
      </c>
      <c r="C2018" s="104" t="str">
        <f>Cartilha_GLOBAL!C2018</f>
        <v>EXECUÇÃO DE MURETA GUIA PARA CONTENÇÃO/ FUNDAÇÃO COM 30 CM DE ESPESSURA. AF_06/2018</v>
      </c>
      <c r="D2018" s="94" t="str">
        <f>Cartilha_GLOBAL!D2018</f>
        <v>M</v>
      </c>
      <c r="E2018" s="105">
        <f>Cartilha_GLOBAL!$E2018</f>
        <v>644.9</v>
      </c>
      <c r="F2018" s="182">
        <f>Cartilha_GLOBAL!$F2018</f>
        <v>791.55</v>
      </c>
      <c r="G2018" s="205"/>
      <c r="H2018" s="195">
        <f t="shared" si="125"/>
        <v>0</v>
      </c>
      <c r="I2018" s="143">
        <f t="shared" si="126"/>
        <v>0</v>
      </c>
      <c r="J2018" s="142"/>
      <c r="K2018" s="138"/>
      <c r="L2018" s="7" t="str">
        <f t="shared" si="127"/>
        <v/>
      </c>
      <c r="M2018" s="7" t="str">
        <f t="shared" si="128"/>
        <v/>
      </c>
      <c r="N2018" s="7" t="str">
        <f>Cartilha_GLOBAL!N2018</f>
        <v/>
      </c>
      <c r="O2018" s="144"/>
      <c r="Q2018" s="151"/>
      <c r="R2018" s="152">
        <v>0</v>
      </c>
      <c r="T2018" s="153">
        <f>IF(Cartilha_GLOBAL!R2018=0,0,IF(Cartilha_GLOBAL!R2018&gt;0,"c","b"))</f>
        <v>0</v>
      </c>
    </row>
    <row r="2019" ht="12.75" hidden="1" spans="1:20">
      <c r="A2019" s="158">
        <f>Cartilha_GLOBAL!A2019</f>
        <v>98656</v>
      </c>
      <c r="B2019" s="94" t="str">
        <f>Cartilha_GLOBAL!B2019</f>
        <v>SINAPI</v>
      </c>
      <c r="C2019" s="104" t="str">
        <f>Cartilha_GLOBAL!C2019</f>
        <v>EXECUÇÃO DE MURETA GUIA PARA CONTENÇÃO/ FUNDAÇÃO COM 40 CM DE ESPESSURA. AF_06/2018</v>
      </c>
      <c r="D2019" s="94" t="str">
        <f>Cartilha_GLOBAL!D2019</f>
        <v>M</v>
      </c>
      <c r="E2019" s="105">
        <f>Cartilha_GLOBAL!$E2019</f>
        <v>654.65</v>
      </c>
      <c r="F2019" s="182">
        <f>Cartilha_GLOBAL!$F2019</f>
        <v>803.52</v>
      </c>
      <c r="G2019" s="205"/>
      <c r="H2019" s="195">
        <f t="shared" si="125"/>
        <v>0</v>
      </c>
      <c r="I2019" s="143">
        <f t="shared" si="126"/>
        <v>0</v>
      </c>
      <c r="J2019" s="142"/>
      <c r="K2019" s="138"/>
      <c r="L2019" s="7" t="str">
        <f t="shared" si="127"/>
        <v/>
      </c>
      <c r="M2019" s="7" t="str">
        <f t="shared" si="128"/>
        <v/>
      </c>
      <c r="N2019" s="7" t="str">
        <f>Cartilha_GLOBAL!N2019</f>
        <v/>
      </c>
      <c r="O2019" s="144"/>
      <c r="Q2019" s="151"/>
      <c r="R2019" s="152">
        <v>0</v>
      </c>
      <c r="T2019" s="153">
        <f>IF(Cartilha_GLOBAL!R2019=0,0,IF(Cartilha_GLOBAL!R2019&gt;0,"c","b"))</f>
        <v>0</v>
      </c>
    </row>
    <row r="2020" ht="12.75" hidden="1" spans="1:20">
      <c r="A2020" s="158">
        <f>Cartilha_GLOBAL!A2020</f>
        <v>98657</v>
      </c>
      <c r="B2020" s="94" t="str">
        <f>Cartilha_GLOBAL!B2020</f>
        <v>SINAPI</v>
      </c>
      <c r="C2020" s="104" t="str">
        <f>Cartilha_GLOBAL!C2020</f>
        <v>EXECUÇÃO DE MURETA GUIA PARA CONTENÇÃO/ FUNDAÇÃO COM 50 CM DE ESPESSURA. AF_06/2018</v>
      </c>
      <c r="D2020" s="94" t="str">
        <f>Cartilha_GLOBAL!D2020</f>
        <v>M</v>
      </c>
      <c r="E2020" s="105">
        <f>Cartilha_GLOBAL!$E2020</f>
        <v>664.39</v>
      </c>
      <c r="F2020" s="182">
        <f>Cartilha_GLOBAL!$F2020</f>
        <v>815.47</v>
      </c>
      <c r="G2020" s="205"/>
      <c r="H2020" s="195">
        <f t="shared" si="125"/>
        <v>0</v>
      </c>
      <c r="I2020" s="143">
        <f t="shared" si="126"/>
        <v>0</v>
      </c>
      <c r="J2020" s="142"/>
      <c r="K2020" s="138"/>
      <c r="L2020" s="7" t="str">
        <f t="shared" si="127"/>
        <v/>
      </c>
      <c r="M2020" s="7" t="str">
        <f t="shared" si="128"/>
        <v/>
      </c>
      <c r="N2020" s="7" t="str">
        <f>Cartilha_GLOBAL!N2020</f>
        <v/>
      </c>
      <c r="O2020" s="144"/>
      <c r="Q2020" s="151"/>
      <c r="R2020" s="152">
        <v>0</v>
      </c>
      <c r="T2020" s="153">
        <f>IF(Cartilha_GLOBAL!R2020=0,0,IF(Cartilha_GLOBAL!R2020&gt;0,"c","b"))</f>
        <v>0</v>
      </c>
    </row>
    <row r="2021" ht="12.75" hidden="1" spans="1:20">
      <c r="A2021" s="158">
        <f>Cartilha_GLOBAL!A2021</f>
        <v>98658</v>
      </c>
      <c r="B2021" s="94" t="str">
        <f>Cartilha_GLOBAL!B2021</f>
        <v>SINAPI</v>
      </c>
      <c r="C2021" s="104" t="str">
        <f>Cartilha_GLOBAL!C2021</f>
        <v>EXECUÇÃO DE MURETA GUIA PARA CONTENÇÃO/ FUNDAÇÃO COM 60 CM DE ESPESSURA. AF_06/2018</v>
      </c>
      <c r="D2021" s="94" t="str">
        <f>Cartilha_GLOBAL!D2021</f>
        <v>M</v>
      </c>
      <c r="E2021" s="105">
        <f>Cartilha_GLOBAL!$E2021</f>
        <v>674.14</v>
      </c>
      <c r="F2021" s="182">
        <f>Cartilha_GLOBAL!$F2021</f>
        <v>827.44</v>
      </c>
      <c r="G2021" s="205"/>
      <c r="H2021" s="195">
        <f t="shared" si="125"/>
        <v>0</v>
      </c>
      <c r="I2021" s="143">
        <f t="shared" si="126"/>
        <v>0</v>
      </c>
      <c r="J2021" s="142"/>
      <c r="K2021" s="138"/>
      <c r="L2021" s="7" t="str">
        <f t="shared" si="127"/>
        <v/>
      </c>
      <c r="M2021" s="7" t="str">
        <f t="shared" si="128"/>
        <v/>
      </c>
      <c r="N2021" s="7" t="str">
        <f>Cartilha_GLOBAL!N2021</f>
        <v/>
      </c>
      <c r="O2021" s="144"/>
      <c r="Q2021" s="151"/>
      <c r="R2021" s="152">
        <v>0</v>
      </c>
      <c r="T2021" s="153">
        <f>IF(Cartilha_GLOBAL!R2021=0,0,IF(Cartilha_GLOBAL!R2021&gt;0,"c","b"))</f>
        <v>0</v>
      </c>
    </row>
    <row r="2022" ht="12.75" hidden="1" spans="1:20">
      <c r="A2022" s="158">
        <f>Cartilha_GLOBAL!A2022</f>
        <v>98659</v>
      </c>
      <c r="B2022" s="94" t="str">
        <f>Cartilha_GLOBAL!B2022</f>
        <v>SINAPI</v>
      </c>
      <c r="C2022" s="104" t="str">
        <f>Cartilha_GLOBAL!C2022</f>
        <v>EXECUÇÃO DE MURETA GUIA PARA CONTENÇÃO/ FUNDAÇÃO COM 80 CM DE ESPESSURA. AF_06/2018</v>
      </c>
      <c r="D2022" s="94" t="str">
        <f>Cartilha_GLOBAL!D2022</f>
        <v>M</v>
      </c>
      <c r="E2022" s="105">
        <f>Cartilha_GLOBAL!$E2022</f>
        <v>693.63</v>
      </c>
      <c r="F2022" s="182">
        <f>Cartilha_GLOBAL!$F2022</f>
        <v>851.36</v>
      </c>
      <c r="G2022" s="205"/>
      <c r="H2022" s="195">
        <f t="shared" si="125"/>
        <v>0</v>
      </c>
      <c r="I2022" s="143">
        <f t="shared" si="126"/>
        <v>0</v>
      </c>
      <c r="J2022" s="142"/>
      <c r="K2022" s="138"/>
      <c r="L2022" s="7" t="str">
        <f t="shared" si="127"/>
        <v/>
      </c>
      <c r="M2022" s="7" t="str">
        <f t="shared" si="128"/>
        <v/>
      </c>
      <c r="N2022" s="7" t="str">
        <f>Cartilha_GLOBAL!N2022</f>
        <v/>
      </c>
      <c r="O2022" s="144"/>
      <c r="Q2022" s="151"/>
      <c r="R2022" s="152">
        <v>0</v>
      </c>
      <c r="T2022" s="153">
        <f>IF(Cartilha_GLOBAL!R2022=0,0,IF(Cartilha_GLOBAL!R2022&gt;0,"c","b"))</f>
        <v>0</v>
      </c>
    </row>
    <row r="2023" ht="12.75" hidden="1" spans="1:20">
      <c r="A2023" s="158">
        <f>Cartilha_GLOBAL!A2023</f>
        <v>98746</v>
      </c>
      <c r="B2023" s="94" t="str">
        <f>Cartilha_GLOBAL!B2023</f>
        <v>SINAPI</v>
      </c>
      <c r="C2023" s="104" t="str">
        <f>Cartilha_GLOBAL!C2023</f>
        <v>SOLDA DE TOPO EM CHAPA/PERFIL/TUBO DE AÇO CHANFRADO, ESPESSURA=1/4''. AF_06/2018</v>
      </c>
      <c r="D2023" s="94" t="str">
        <f>Cartilha_GLOBAL!D2023</f>
        <v>M</v>
      </c>
      <c r="E2023" s="105">
        <f>Cartilha_GLOBAL!$E2023</f>
        <v>74.41</v>
      </c>
      <c r="F2023" s="182">
        <f>Cartilha_GLOBAL!$F2023</f>
        <v>91.33</v>
      </c>
      <c r="G2023" s="205"/>
      <c r="H2023" s="195">
        <f t="shared" si="125"/>
        <v>0</v>
      </c>
      <c r="I2023" s="143">
        <f t="shared" si="126"/>
        <v>0</v>
      </c>
      <c r="J2023" s="142"/>
      <c r="K2023" s="138"/>
      <c r="L2023" s="7" t="str">
        <f t="shared" si="127"/>
        <v/>
      </c>
      <c r="M2023" s="7" t="str">
        <f t="shared" si="128"/>
        <v/>
      </c>
      <c r="N2023" s="7" t="str">
        <f>Cartilha_GLOBAL!N2023</f>
        <v/>
      </c>
      <c r="O2023" s="144"/>
      <c r="Q2023" s="151"/>
      <c r="R2023" s="152">
        <v>0</v>
      </c>
      <c r="T2023" s="153">
        <f>IF(Cartilha_GLOBAL!R2023=0,0,IF(Cartilha_GLOBAL!R2023&gt;0,"c","b"))</f>
        <v>0</v>
      </c>
    </row>
    <row r="2024" ht="12.75" hidden="1" spans="1:20">
      <c r="A2024" s="158">
        <f>Cartilha_GLOBAL!A2024</f>
        <v>98749</v>
      </c>
      <c r="B2024" s="94" t="str">
        <f>Cartilha_GLOBAL!B2024</f>
        <v>SINAPI</v>
      </c>
      <c r="C2024" s="104" t="str">
        <f>Cartilha_GLOBAL!C2024</f>
        <v>SOLDA DE TOPO EM CHAPA/PERFIL/TUBO DE AÇO CHANFRADO, ESPESSURA=5/16''. AF_06/2018</v>
      </c>
      <c r="D2024" s="94" t="str">
        <f>Cartilha_GLOBAL!D2024</f>
        <v>M</v>
      </c>
      <c r="E2024" s="105">
        <f>Cartilha_GLOBAL!$E2024</f>
        <v>87.45</v>
      </c>
      <c r="F2024" s="182">
        <f>Cartilha_GLOBAL!$F2024</f>
        <v>107.34</v>
      </c>
      <c r="G2024" s="205"/>
      <c r="H2024" s="195">
        <f t="shared" si="125"/>
        <v>0</v>
      </c>
      <c r="I2024" s="143">
        <f t="shared" si="126"/>
        <v>0</v>
      </c>
      <c r="J2024" s="142"/>
      <c r="K2024" s="138"/>
      <c r="L2024" s="7" t="str">
        <f t="shared" si="127"/>
        <v/>
      </c>
      <c r="M2024" s="7" t="str">
        <f t="shared" si="128"/>
        <v/>
      </c>
      <c r="N2024" s="7" t="str">
        <f>Cartilha_GLOBAL!N2024</f>
        <v/>
      </c>
      <c r="O2024" s="144"/>
      <c r="Q2024" s="151"/>
      <c r="R2024" s="152">
        <v>0</v>
      </c>
      <c r="T2024" s="153">
        <f>IF(Cartilha_GLOBAL!R2024=0,0,IF(Cartilha_GLOBAL!R2024&gt;0,"c","b"))</f>
        <v>0</v>
      </c>
    </row>
    <row r="2025" ht="12.75" hidden="1" spans="1:20">
      <c r="A2025" s="158">
        <f>Cartilha_GLOBAL!A2025</f>
        <v>98750</v>
      </c>
      <c r="B2025" s="94" t="str">
        <f>Cartilha_GLOBAL!B2025</f>
        <v>SINAPI</v>
      </c>
      <c r="C2025" s="104" t="str">
        <f>Cartilha_GLOBAL!C2025</f>
        <v>SOLDA DE TOPO EM CHAPA/PERFIL/TUBO DE AÇO CHANFRADO, ESPESSURA=3/8''. AF_06/2018</v>
      </c>
      <c r="D2025" s="94" t="str">
        <f>Cartilha_GLOBAL!D2025</f>
        <v>M</v>
      </c>
      <c r="E2025" s="105">
        <f>Cartilha_GLOBAL!$E2025</f>
        <v>103.08</v>
      </c>
      <c r="F2025" s="182">
        <f>Cartilha_GLOBAL!$F2025</f>
        <v>126.52</v>
      </c>
      <c r="G2025" s="205"/>
      <c r="H2025" s="195">
        <f t="shared" si="125"/>
        <v>0</v>
      </c>
      <c r="I2025" s="143">
        <f t="shared" si="126"/>
        <v>0</v>
      </c>
      <c r="J2025" s="142"/>
      <c r="K2025" s="138"/>
      <c r="L2025" s="7" t="str">
        <f t="shared" si="127"/>
        <v/>
      </c>
      <c r="M2025" s="7" t="str">
        <f t="shared" si="128"/>
        <v/>
      </c>
      <c r="N2025" s="7" t="str">
        <f>Cartilha_GLOBAL!N2025</f>
        <v/>
      </c>
      <c r="O2025" s="144"/>
      <c r="Q2025" s="151"/>
      <c r="R2025" s="152">
        <v>0</v>
      </c>
      <c r="T2025" s="153">
        <f>IF(Cartilha_GLOBAL!R2025=0,0,IF(Cartilha_GLOBAL!R2025&gt;0,"c","b"))</f>
        <v>0</v>
      </c>
    </row>
    <row r="2026" ht="12.75" hidden="1" spans="1:20">
      <c r="A2026" s="158">
        <f>Cartilha_GLOBAL!A2026</f>
        <v>98751</v>
      </c>
      <c r="B2026" s="94" t="str">
        <f>Cartilha_GLOBAL!B2026</f>
        <v>SINAPI</v>
      </c>
      <c r="C2026" s="104" t="str">
        <f>Cartilha_GLOBAL!C2026</f>
        <v>SOLDA DE TOPO EM CHAPA/PERFIL/TUBO DE AÇO CHANFRADO, ESPESSURA=1/2''. AF_06/2018</v>
      </c>
      <c r="D2026" s="94" t="str">
        <f>Cartilha_GLOBAL!D2026</f>
        <v>M</v>
      </c>
      <c r="E2026" s="105">
        <f>Cartilha_GLOBAL!$E2026</f>
        <v>143.83</v>
      </c>
      <c r="F2026" s="182">
        <f>Cartilha_GLOBAL!$F2026</f>
        <v>176.54</v>
      </c>
      <c r="G2026" s="205"/>
      <c r="H2026" s="195">
        <f t="shared" si="125"/>
        <v>0</v>
      </c>
      <c r="I2026" s="143">
        <f t="shared" si="126"/>
        <v>0</v>
      </c>
      <c r="J2026" s="142"/>
      <c r="K2026" s="138"/>
      <c r="L2026" s="7" t="str">
        <f t="shared" si="127"/>
        <v/>
      </c>
      <c r="M2026" s="7" t="str">
        <f t="shared" si="128"/>
        <v/>
      </c>
      <c r="N2026" s="7" t="str">
        <f>Cartilha_GLOBAL!N2026</f>
        <v/>
      </c>
      <c r="O2026" s="144"/>
      <c r="Q2026" s="151"/>
      <c r="R2026" s="152">
        <v>0</v>
      </c>
      <c r="T2026" s="153">
        <f>IF(Cartilha_GLOBAL!R2026=0,0,IF(Cartilha_GLOBAL!R2026&gt;0,"c","b"))</f>
        <v>0</v>
      </c>
    </row>
    <row r="2027" ht="12.75" hidden="1" spans="1:20">
      <c r="A2027" s="158">
        <f>Cartilha_GLOBAL!A2027</f>
        <v>98752</v>
      </c>
      <c r="B2027" s="94" t="str">
        <f>Cartilha_GLOBAL!B2027</f>
        <v>SINAPI</v>
      </c>
      <c r="C2027" s="104" t="str">
        <f>Cartilha_GLOBAL!C2027</f>
        <v>SOLDA DE TOPO EM CHAPA/PERFIL/TUBO DE AÇO CHANFRADO, ESPESSURA=5/8''. AF_06/2018</v>
      </c>
      <c r="D2027" s="94" t="str">
        <f>Cartilha_GLOBAL!D2027</f>
        <v>M</v>
      </c>
      <c r="E2027" s="105">
        <f>Cartilha_GLOBAL!$E2027</f>
        <v>192.68</v>
      </c>
      <c r="F2027" s="182">
        <f>Cartilha_GLOBAL!$F2027</f>
        <v>236.5</v>
      </c>
      <c r="G2027" s="205"/>
      <c r="H2027" s="195">
        <f t="shared" si="125"/>
        <v>0</v>
      </c>
      <c r="I2027" s="143">
        <f t="shared" si="126"/>
        <v>0</v>
      </c>
      <c r="J2027" s="142"/>
      <c r="K2027" s="138"/>
      <c r="L2027" s="7" t="str">
        <f t="shared" si="127"/>
        <v/>
      </c>
      <c r="M2027" s="7" t="str">
        <f t="shared" si="128"/>
        <v/>
      </c>
      <c r="N2027" s="7" t="str">
        <f>Cartilha_GLOBAL!N2027</f>
        <v/>
      </c>
      <c r="O2027" s="144"/>
      <c r="Q2027" s="151"/>
      <c r="R2027" s="152">
        <v>0</v>
      </c>
      <c r="T2027" s="153">
        <f>IF(Cartilha_GLOBAL!R2027=0,0,IF(Cartilha_GLOBAL!R2027&gt;0,"c","b"))</f>
        <v>0</v>
      </c>
    </row>
    <row r="2028" ht="12.75" hidden="1" spans="1:20">
      <c r="A2028" s="158">
        <f>Cartilha_GLOBAL!A2028</f>
        <v>98753</v>
      </c>
      <c r="B2028" s="94" t="str">
        <f>Cartilha_GLOBAL!B2028</f>
        <v>SINAPI</v>
      </c>
      <c r="C2028" s="104" t="str">
        <f>Cartilha_GLOBAL!C2028</f>
        <v>SOLDA DE TOPO EM CHAPA/PERFIL/TUBO DE AÇO CHANFRADO, ESPESSURA=3/4''. AF_06/2018</v>
      </c>
      <c r="D2028" s="94" t="str">
        <f>Cartilha_GLOBAL!D2028</f>
        <v>M</v>
      </c>
      <c r="E2028" s="105">
        <f>Cartilha_GLOBAL!$E2028</f>
        <v>253.27</v>
      </c>
      <c r="F2028" s="182">
        <f>Cartilha_GLOBAL!$F2028</f>
        <v>310.86</v>
      </c>
      <c r="G2028" s="205"/>
      <c r="H2028" s="195">
        <f t="shared" si="125"/>
        <v>0</v>
      </c>
      <c r="I2028" s="143">
        <f t="shared" si="126"/>
        <v>0</v>
      </c>
      <c r="J2028" s="142"/>
      <c r="K2028" s="138"/>
      <c r="L2028" s="7" t="str">
        <f t="shared" si="127"/>
        <v/>
      </c>
      <c r="M2028" s="7" t="str">
        <f t="shared" si="128"/>
        <v/>
      </c>
      <c r="N2028" s="7" t="str">
        <f>Cartilha_GLOBAL!N2028</f>
        <v/>
      </c>
      <c r="O2028" s="144"/>
      <c r="Q2028" s="151"/>
      <c r="R2028" s="152">
        <v>0</v>
      </c>
      <c r="T2028" s="153">
        <f>IF(Cartilha_GLOBAL!R2028=0,0,IF(Cartilha_GLOBAL!R2028&gt;0,"c","b"))</f>
        <v>0</v>
      </c>
    </row>
    <row r="2029" ht="12.75" hidden="1" spans="1:20">
      <c r="A2029" s="154" t="str">
        <f>Cartilha_GLOBAL!A2029</f>
        <v>4.6.4</v>
      </c>
      <c r="B2029" s="94">
        <f>Cartilha_GLOBAL!B2029</f>
        <v>0</v>
      </c>
      <c r="C2029" s="161" t="str">
        <f>Cartilha_GLOBAL!C2029</f>
        <v>APARELHOS DE APOIO NEOPRENE</v>
      </c>
      <c r="D2029" s="94">
        <f>Cartilha_GLOBAL!D2029</f>
        <v>0</v>
      </c>
      <c r="E2029" s="199">
        <f>Cartilha_GLOBAL!$E2029</f>
        <v>0</v>
      </c>
      <c r="F2029" s="200">
        <f>Cartilha_GLOBAL!$F2029</f>
        <v>0</v>
      </c>
      <c r="G2029" s="195"/>
      <c r="H2029" s="195">
        <f t="shared" si="125"/>
        <v>0</v>
      </c>
      <c r="I2029" s="190">
        <f t="shared" si="126"/>
        <v>0</v>
      </c>
      <c r="J2029" s="191"/>
      <c r="K2029" s="138" t="str">
        <f>IF(OR(SUM(I2029)&gt;0,SUM(I2029)&gt;0),"xx","")</f>
        <v/>
      </c>
      <c r="L2029" s="7" t="str">
        <f t="shared" si="127"/>
        <v/>
      </c>
      <c r="M2029" s="7" t="str">
        <f t="shared" si="128"/>
        <v/>
      </c>
      <c r="N2029" s="7" t="str">
        <f>Cartilha_GLOBAL!N2029</f>
        <v/>
      </c>
      <c r="O2029" s="144"/>
      <c r="Q2029" s="151"/>
      <c r="R2029" s="152">
        <v>0</v>
      </c>
      <c r="T2029" s="153">
        <f>IF(Cartilha_GLOBAL!R2029=0,0,IF(Cartilha_GLOBAL!R2029&gt;0,"c","b"))</f>
        <v>0</v>
      </c>
    </row>
    <row r="2030" ht="12.75" spans="1:20">
      <c r="A2030" s="158" t="str">
        <f>Cartilha_GLOBAL!A2030</f>
        <v>x</v>
      </c>
      <c r="B2030" s="94">
        <f>Cartilha_GLOBAL!B2030</f>
        <v>0</v>
      </c>
      <c r="C2030" s="161" t="str">
        <f>Cartilha_GLOBAL!C2030</f>
        <v>SERVIÇOS EXTRAS - ESTRUTURAS</v>
      </c>
      <c r="D2030" s="101">
        <f>Cartilha_GLOBAL!D2030</f>
        <v>0</v>
      </c>
      <c r="E2030" s="208">
        <f>Cartilha_GLOBAL!$E2030</f>
        <v>0</v>
      </c>
      <c r="F2030" s="203">
        <f>Cartilha_GLOBAL!$F2030</f>
        <v>0</v>
      </c>
      <c r="G2030" s="209"/>
      <c r="H2030" s="187">
        <f t="shared" si="125"/>
        <v>0</v>
      </c>
      <c r="I2030" s="188">
        <f t="shared" si="126"/>
        <v>0</v>
      </c>
      <c r="J2030" s="142"/>
      <c r="K2030" s="138" t="str">
        <f>IF(OR(SUM(I2031:I2103)&gt;0,SUM(I2031:I2103)&gt;0),"xx","")</f>
        <v>xx</v>
      </c>
      <c r="L2030" s="7" t="str">
        <f t="shared" si="127"/>
        <v>x</v>
      </c>
      <c r="M2030" s="7" t="str">
        <f t="shared" si="128"/>
        <v>x</v>
      </c>
      <c r="N2030" s="7" t="str">
        <f>Cartilha_GLOBAL!N2030</f>
        <v>x</v>
      </c>
      <c r="O2030" s="144"/>
      <c r="Q2030" s="151"/>
      <c r="R2030" s="152">
        <v>0</v>
      </c>
      <c r="T2030" s="153">
        <f>IF(Cartilha_GLOBAL!R2030=0,0,IF(Cartilha_GLOBAL!R2030&gt;0,"c","b"))</f>
        <v>0</v>
      </c>
    </row>
    <row r="2031" ht="33.75" hidden="1" spans="1:20">
      <c r="A2031" s="158">
        <f>Cartilha_GLOBAL!A2031</f>
        <v>84214</v>
      </c>
      <c r="B2031" s="100" t="str">
        <f>Cartilha_GLOBAL!B2031</f>
        <v>SINAPI</v>
      </c>
      <c r="C2031" s="104" t="str">
        <f>Cartilha_GLOBAL!C2031</f>
        <v>FORMA PARA ESTRUTURAS DE CONCRETO (PILAR, VIGA E LAJE) EM CHAPA DE MADEIRA COMPENSADA RESINADA, DE 1,10 X 2,20, ESPESSURA = 12 MM, 02 UTILIZACOES. (FABRICACAO, MONTAGEM E DESMONTAGEM) - (refência SINAPI de dezembro/2013 e corrigido pelo INCC-DI FGV até nov/2022).</v>
      </c>
      <c r="D2031" s="94" t="str">
        <f>Cartilha_GLOBAL!D2031</f>
        <v>M2</v>
      </c>
      <c r="E2031" s="167">
        <f>Cartilha_GLOBAL!$E2031</f>
        <v>66.49</v>
      </c>
      <c r="F2031" s="168">
        <f>Cartilha_GLOBAL!$F2031</f>
        <v>81.61</v>
      </c>
      <c r="G2031" s="198"/>
      <c r="H2031" s="210">
        <f t="shared" si="125"/>
        <v>0</v>
      </c>
      <c r="I2031" s="194">
        <f t="shared" si="126"/>
        <v>0</v>
      </c>
      <c r="J2031" s="142"/>
      <c r="K2031" s="183"/>
      <c r="L2031" s="7" t="str">
        <f t="shared" si="127"/>
        <v/>
      </c>
      <c r="M2031" s="7" t="str">
        <f t="shared" si="128"/>
        <v/>
      </c>
      <c r="N2031" s="7" t="str">
        <f>Cartilha_GLOBAL!N2031</f>
        <v/>
      </c>
      <c r="O2031" s="144"/>
      <c r="Q2031" s="151"/>
      <c r="R2031" s="152">
        <v>0</v>
      </c>
      <c r="T2031" s="153">
        <f>IF(Cartilha_GLOBAL!R2031=0,0,IF(Cartilha_GLOBAL!R2031&gt;0,"c","b"))</f>
        <v>0</v>
      </c>
    </row>
    <row r="2032" ht="33.75" hidden="1" spans="1:20">
      <c r="A2032" s="163" t="str">
        <f>Cartilha_GLOBAL!A2032</f>
        <v>74141 / 2</v>
      </c>
      <c r="B2032" s="164" t="str">
        <f>Cartilha_GLOBAL!B2032</f>
        <v>SINAPI</v>
      </c>
      <c r="C2032" s="165" t="str">
        <f>Cartilha_GLOBAL!C2032</f>
        <v>LAJE PRE-MOLD BETA 12 P/3,5KN/M2 VAO 4,1M INCL VIGOTAS TIJOLOS ARMADURA NEGATIVA CAPEAMENTO 3CM CONCRETO 15MPA ESCORAMENTO MATERIAIS E MAO DE OBRA - (refência SINAPI de junho/2016 e corrigido pelo INCC-DI FGV até nov/2022).</v>
      </c>
      <c r="D2032" s="166" t="str">
        <f>Cartilha_GLOBAL!D2032</f>
        <v>M2</v>
      </c>
      <c r="E2032" s="167">
        <f>Cartilha_GLOBAL!$E2032</f>
        <v>125.18</v>
      </c>
      <c r="F2032" s="168">
        <f>Cartilha_GLOBAL!$F2032</f>
        <v>153.65</v>
      </c>
      <c r="G2032" s="108"/>
      <c r="H2032" s="107">
        <f t="shared" si="125"/>
        <v>0</v>
      </c>
      <c r="I2032" s="184">
        <f t="shared" si="126"/>
        <v>0</v>
      </c>
      <c r="J2032" s="142"/>
      <c r="K2032" s="183"/>
      <c r="L2032" s="7" t="str">
        <f t="shared" si="127"/>
        <v/>
      </c>
      <c r="M2032" s="7" t="str">
        <f t="shared" si="128"/>
        <v/>
      </c>
      <c r="N2032" s="7" t="str">
        <f>Cartilha_GLOBAL!N2032</f>
        <v/>
      </c>
      <c r="O2032" s="144"/>
      <c r="Q2032" s="151"/>
      <c r="R2032" s="152">
        <v>0</v>
      </c>
      <c r="T2032" s="153">
        <f>IF(Cartilha_GLOBAL!R2032=0,0,IF(Cartilha_GLOBAL!R2032&gt;0,"c","b"))</f>
        <v>0</v>
      </c>
    </row>
    <row r="2033" ht="13.5" spans="1:20">
      <c r="A2033" s="163" t="str">
        <f>Cartilha_GLOBAL!A2033</f>
        <v>COMPOSIÇÃO 1</v>
      </c>
      <c r="B2033" s="164" t="str">
        <f>Cartilha_GLOBAL!B2033</f>
        <v>COMPOSIÇÃO</v>
      </c>
      <c r="C2033" s="165" t="str">
        <f>Cartilha_GLOBAL!C2033</f>
        <v>ESCADA EM CONCRETO ARMADO - CONFORME PROJETO ESTRUTURAL</v>
      </c>
      <c r="D2033" s="166" t="str">
        <f>Cartilha_GLOBAL!D2033</f>
        <v>UNID</v>
      </c>
      <c r="E2033" s="167">
        <f>Cartilha_GLOBAL!$E2033</f>
        <v>13687.5</v>
      </c>
      <c r="F2033" s="168">
        <f>Cartilha_GLOBAL!$F2033</f>
        <v>16800.04</v>
      </c>
      <c r="G2033" s="108">
        <v>1</v>
      </c>
      <c r="H2033" s="107">
        <f t="shared" si="125"/>
        <v>16800.04</v>
      </c>
      <c r="I2033" s="184">
        <f t="shared" si="126"/>
        <v>16800.04</v>
      </c>
      <c r="J2033" s="142"/>
      <c r="K2033" s="183"/>
      <c r="L2033" s="7" t="str">
        <f t="shared" si="127"/>
        <v>x</v>
      </c>
      <c r="M2033" s="7" t="str">
        <f t="shared" si="128"/>
        <v>x</v>
      </c>
      <c r="N2033" s="7" t="str">
        <f>Cartilha_GLOBAL!N2033</f>
        <v>x</v>
      </c>
      <c r="O2033" s="144"/>
      <c r="Q2033" s="151"/>
      <c r="R2033" s="152">
        <v>0</v>
      </c>
      <c r="T2033" s="153">
        <f>IF(Cartilha_GLOBAL!R2033=0,0,IF(Cartilha_GLOBAL!R2033&gt;0,"c","b"))</f>
        <v>0</v>
      </c>
    </row>
    <row r="2034" ht="22.5" hidden="1" spans="1:20">
      <c r="A2034" s="163" t="str">
        <f>Cartilha_GLOBAL!A2034</f>
        <v>COMPOSIÇÃO 44</v>
      </c>
      <c r="B2034" s="164" t="str">
        <f>Cartilha_GLOBAL!B2034</f>
        <v>COMPOSIÇÃO</v>
      </c>
      <c r="C2034" s="165" t="str">
        <f>Cartilha_GLOBAL!C2034</f>
        <v>LASTRO COM MATERIAL GRANULAR (PEDRA BRITADA N.3) ESPESSURA 3,5CM - FORNECIMENTO E EXECUÇÃO </v>
      </c>
      <c r="D2034" s="166" t="str">
        <f>Cartilha_GLOBAL!D2034</f>
        <v>M3</v>
      </c>
      <c r="E2034" s="167">
        <f>Cartilha_GLOBAL!$E2034</f>
        <v>105.84</v>
      </c>
      <c r="F2034" s="168">
        <f>Cartilha_GLOBAL!$F2034</f>
        <v>129.91</v>
      </c>
      <c r="G2034" s="108"/>
      <c r="H2034" s="107">
        <f t="shared" si="125"/>
        <v>0</v>
      </c>
      <c r="I2034" s="184">
        <f t="shared" si="126"/>
        <v>0</v>
      </c>
      <c r="J2034" s="142"/>
      <c r="K2034" s="183"/>
      <c r="L2034" s="7" t="str">
        <f t="shared" si="127"/>
        <v/>
      </c>
      <c r="M2034" s="7" t="str">
        <f t="shared" si="128"/>
        <v/>
      </c>
      <c r="N2034" s="7" t="str">
        <f>Cartilha_GLOBAL!N2034</f>
        <v/>
      </c>
      <c r="O2034" s="144"/>
      <c r="Q2034" s="151"/>
      <c r="R2034" s="152">
        <v>0</v>
      </c>
      <c r="T2034" s="153">
        <f>IF(Cartilha_GLOBAL!R2034=0,0,IF(Cartilha_GLOBAL!R2034&gt;0,"c","b"))</f>
        <v>0</v>
      </c>
    </row>
    <row r="2035" ht="22.5" hidden="1" spans="1:20">
      <c r="A2035" s="163" t="str">
        <f>Cartilha_GLOBAL!A2035</f>
        <v>COMPOSIÇÃO 45</v>
      </c>
      <c r="B2035" s="164" t="str">
        <f>Cartilha_GLOBAL!B2035</f>
        <v>COMPOSIÇÃO</v>
      </c>
      <c r="C2035" s="165" t="str">
        <f>Cartilha_GLOBAL!C2035</f>
        <v>LASTRO COM MATERIAL GRANULAR (PEDRA BRITADA N.0) ESPESSURA 5CM - FORNECIMENTO E EXECUÇÃO </v>
      </c>
      <c r="D2035" s="166" t="str">
        <f>Cartilha_GLOBAL!D2035</f>
        <v>M3</v>
      </c>
      <c r="E2035" s="167">
        <f>Cartilha_GLOBAL!$E2035</f>
        <v>122.04</v>
      </c>
      <c r="F2035" s="168">
        <f>Cartilha_GLOBAL!$F2035</f>
        <v>149.79</v>
      </c>
      <c r="G2035" s="108"/>
      <c r="H2035" s="107">
        <f t="shared" si="125"/>
        <v>0</v>
      </c>
      <c r="I2035" s="184">
        <f t="shared" si="126"/>
        <v>0</v>
      </c>
      <c r="J2035" s="142"/>
      <c r="K2035" s="183"/>
      <c r="L2035" s="7" t="str">
        <f t="shared" si="127"/>
        <v/>
      </c>
      <c r="M2035" s="7" t="str">
        <f t="shared" si="128"/>
        <v/>
      </c>
      <c r="N2035" s="7" t="str">
        <f>Cartilha_GLOBAL!N2035</f>
        <v/>
      </c>
      <c r="O2035" s="144"/>
      <c r="Q2035" s="151"/>
      <c r="R2035" s="152">
        <v>0</v>
      </c>
      <c r="T2035" s="153">
        <f>IF(Cartilha_GLOBAL!R2035=0,0,IF(Cartilha_GLOBAL!R2035&gt;0,"c","b"))</f>
        <v>0</v>
      </c>
    </row>
    <row r="2036" ht="12.75" hidden="1" spans="1:20">
      <c r="A2036" s="163">
        <f>Cartilha_GLOBAL!A2036</f>
        <v>0</v>
      </c>
      <c r="B2036" s="164">
        <f>Cartilha_GLOBAL!B2036</f>
        <v>0</v>
      </c>
      <c r="C2036" s="165">
        <f>Cartilha_GLOBAL!C2036</f>
        <v>0</v>
      </c>
      <c r="D2036" s="166">
        <f>Cartilha_GLOBAL!D2036</f>
        <v>0</v>
      </c>
      <c r="E2036" s="167">
        <f>Cartilha_GLOBAL!$E2036</f>
        <v>0</v>
      </c>
      <c r="F2036" s="168">
        <f>Cartilha_GLOBAL!$F2036</f>
        <v>0</v>
      </c>
      <c r="G2036" s="108"/>
      <c r="H2036" s="107">
        <f t="shared" si="125"/>
        <v>0</v>
      </c>
      <c r="I2036" s="184">
        <f t="shared" si="126"/>
        <v>0</v>
      </c>
      <c r="J2036" s="142"/>
      <c r="K2036" s="183"/>
      <c r="L2036" s="7" t="str">
        <f t="shared" si="127"/>
        <v/>
      </c>
      <c r="M2036" s="7" t="str">
        <f t="shared" si="128"/>
        <v/>
      </c>
      <c r="N2036" s="7" t="str">
        <f>Cartilha_GLOBAL!N2036</f>
        <v/>
      </c>
      <c r="O2036" s="144"/>
      <c r="Q2036" s="151"/>
      <c r="R2036" s="152">
        <v>0</v>
      </c>
      <c r="T2036" s="153">
        <f>IF(Cartilha_GLOBAL!R2036=0,0,IF(Cartilha_GLOBAL!R2036&gt;0,"c","b"))</f>
        <v>0</v>
      </c>
    </row>
    <row r="2037" ht="12.75" hidden="1" spans="1:20">
      <c r="A2037" s="163">
        <f>Cartilha_GLOBAL!A2037</f>
        <v>0</v>
      </c>
      <c r="B2037" s="164">
        <f>Cartilha_GLOBAL!B2037</f>
        <v>0</v>
      </c>
      <c r="C2037" s="165">
        <f>Cartilha_GLOBAL!C2037</f>
        <v>0</v>
      </c>
      <c r="D2037" s="166">
        <f>Cartilha_GLOBAL!D2037</f>
        <v>0</v>
      </c>
      <c r="E2037" s="167">
        <f>Cartilha_GLOBAL!$E2037</f>
        <v>0</v>
      </c>
      <c r="F2037" s="168">
        <f>Cartilha_GLOBAL!$F2037</f>
        <v>0</v>
      </c>
      <c r="G2037" s="108"/>
      <c r="H2037" s="107">
        <f t="shared" si="125"/>
        <v>0</v>
      </c>
      <c r="I2037" s="184">
        <f t="shared" si="126"/>
        <v>0</v>
      </c>
      <c r="J2037" s="142"/>
      <c r="K2037" s="183"/>
      <c r="L2037" s="7" t="str">
        <f t="shared" si="127"/>
        <v/>
      </c>
      <c r="M2037" s="7" t="str">
        <f t="shared" si="128"/>
        <v/>
      </c>
      <c r="N2037" s="7" t="str">
        <f>Cartilha_GLOBAL!N2037</f>
        <v/>
      </c>
      <c r="O2037" s="144"/>
      <c r="Q2037" s="151"/>
      <c r="R2037" s="152">
        <v>0</v>
      </c>
      <c r="T2037" s="153">
        <f>IF(Cartilha_GLOBAL!R2037=0,0,IF(Cartilha_GLOBAL!R2037&gt;0,"c","b"))</f>
        <v>0</v>
      </c>
    </row>
    <row r="2038" ht="12.75" hidden="1" spans="1:20">
      <c r="A2038" s="163">
        <f>Cartilha_GLOBAL!A2038</f>
        <v>0</v>
      </c>
      <c r="B2038" s="164">
        <f>Cartilha_GLOBAL!B2038</f>
        <v>0</v>
      </c>
      <c r="C2038" s="165">
        <f>Cartilha_GLOBAL!C2038</f>
        <v>0</v>
      </c>
      <c r="D2038" s="166">
        <f>Cartilha_GLOBAL!D2038</f>
        <v>0</v>
      </c>
      <c r="E2038" s="167">
        <f>Cartilha_GLOBAL!$E2038</f>
        <v>0</v>
      </c>
      <c r="F2038" s="168">
        <f>Cartilha_GLOBAL!$F2038</f>
        <v>0</v>
      </c>
      <c r="G2038" s="108"/>
      <c r="H2038" s="107">
        <f t="shared" si="125"/>
        <v>0</v>
      </c>
      <c r="I2038" s="184">
        <f t="shared" si="126"/>
        <v>0</v>
      </c>
      <c r="J2038" s="142"/>
      <c r="K2038" s="183"/>
      <c r="L2038" s="7" t="str">
        <f t="shared" si="127"/>
        <v/>
      </c>
      <c r="M2038" s="7" t="str">
        <f t="shared" si="128"/>
        <v/>
      </c>
      <c r="N2038" s="7" t="str">
        <f>Cartilha_GLOBAL!N2038</f>
        <v/>
      </c>
      <c r="O2038" s="144"/>
      <c r="Q2038" s="151"/>
      <c r="R2038" s="152">
        <v>0</v>
      </c>
      <c r="T2038" s="153">
        <f>IF(Cartilha_GLOBAL!R2038=0,0,IF(Cartilha_GLOBAL!R2038&gt;0,"c","b"))</f>
        <v>0</v>
      </c>
    </row>
    <row r="2039" ht="12.75" hidden="1" spans="1:20">
      <c r="A2039" s="163">
        <f>Cartilha_GLOBAL!A2039</f>
        <v>0</v>
      </c>
      <c r="B2039" s="164">
        <f>Cartilha_GLOBAL!B2039</f>
        <v>0</v>
      </c>
      <c r="C2039" s="165">
        <f>Cartilha_GLOBAL!C2039</f>
        <v>0</v>
      </c>
      <c r="D2039" s="166">
        <f>Cartilha_GLOBAL!D2039</f>
        <v>0</v>
      </c>
      <c r="E2039" s="167">
        <f>Cartilha_GLOBAL!$E2039</f>
        <v>0</v>
      </c>
      <c r="F2039" s="168">
        <f>Cartilha_GLOBAL!$F2039</f>
        <v>0</v>
      </c>
      <c r="G2039" s="108"/>
      <c r="H2039" s="107">
        <f t="shared" si="125"/>
        <v>0</v>
      </c>
      <c r="I2039" s="184">
        <f t="shared" si="126"/>
        <v>0</v>
      </c>
      <c r="J2039" s="142"/>
      <c r="K2039" s="183"/>
      <c r="L2039" s="7" t="str">
        <f t="shared" si="127"/>
        <v/>
      </c>
      <c r="M2039" s="7" t="str">
        <f t="shared" si="128"/>
        <v/>
      </c>
      <c r="N2039" s="7" t="str">
        <f>Cartilha_GLOBAL!N2039</f>
        <v/>
      </c>
      <c r="O2039" s="144"/>
      <c r="Q2039" s="151"/>
      <c r="R2039" s="152">
        <v>0</v>
      </c>
      <c r="T2039" s="153">
        <f>IF(Cartilha_GLOBAL!R2039=0,0,IF(Cartilha_GLOBAL!R2039&gt;0,"c","b"))</f>
        <v>0</v>
      </c>
    </row>
    <row r="2040" ht="12.75" hidden="1" spans="1:20">
      <c r="A2040" s="163">
        <f>Cartilha_GLOBAL!A2040</f>
        <v>0</v>
      </c>
      <c r="B2040" s="164">
        <f>Cartilha_GLOBAL!B2040</f>
        <v>0</v>
      </c>
      <c r="C2040" s="165">
        <f>Cartilha_GLOBAL!C2040</f>
        <v>0</v>
      </c>
      <c r="D2040" s="166">
        <f>Cartilha_GLOBAL!D2040</f>
        <v>0</v>
      </c>
      <c r="E2040" s="167">
        <f>Cartilha_GLOBAL!$E2040</f>
        <v>0</v>
      </c>
      <c r="F2040" s="168">
        <f>Cartilha_GLOBAL!$F2040</f>
        <v>0</v>
      </c>
      <c r="G2040" s="108"/>
      <c r="H2040" s="107">
        <f t="shared" si="125"/>
        <v>0</v>
      </c>
      <c r="I2040" s="184">
        <f t="shared" si="126"/>
        <v>0</v>
      </c>
      <c r="J2040" s="142"/>
      <c r="K2040" s="183"/>
      <c r="L2040" s="7" t="str">
        <f t="shared" si="127"/>
        <v/>
      </c>
      <c r="M2040" s="7" t="str">
        <f t="shared" si="128"/>
        <v/>
      </c>
      <c r="N2040" s="7" t="str">
        <f>Cartilha_GLOBAL!N2040</f>
        <v/>
      </c>
      <c r="O2040" s="144"/>
      <c r="Q2040" s="151"/>
      <c r="R2040" s="152">
        <v>0</v>
      </c>
      <c r="T2040" s="153">
        <f>IF(Cartilha_GLOBAL!R2040=0,0,IF(Cartilha_GLOBAL!R2040&gt;0,"c","b"))</f>
        <v>0</v>
      </c>
    </row>
    <row r="2041" ht="12.75" hidden="1" spans="1:20">
      <c r="A2041" s="163">
        <f>Cartilha_GLOBAL!A2041</f>
        <v>0</v>
      </c>
      <c r="B2041" s="164">
        <f>Cartilha_GLOBAL!B2041</f>
        <v>0</v>
      </c>
      <c r="C2041" s="165">
        <f>Cartilha_GLOBAL!C2041</f>
        <v>0</v>
      </c>
      <c r="D2041" s="166">
        <f>Cartilha_GLOBAL!D2041</f>
        <v>0</v>
      </c>
      <c r="E2041" s="167">
        <f>Cartilha_GLOBAL!$E2041</f>
        <v>0</v>
      </c>
      <c r="F2041" s="168">
        <f>Cartilha_GLOBAL!$F2041</f>
        <v>0</v>
      </c>
      <c r="G2041" s="108"/>
      <c r="H2041" s="107">
        <f t="shared" si="125"/>
        <v>0</v>
      </c>
      <c r="I2041" s="184">
        <f t="shared" si="126"/>
        <v>0</v>
      </c>
      <c r="J2041" s="142"/>
      <c r="K2041" s="183"/>
      <c r="L2041" s="7" t="str">
        <f t="shared" si="127"/>
        <v/>
      </c>
      <c r="M2041" s="7" t="str">
        <f t="shared" si="128"/>
        <v/>
      </c>
      <c r="N2041" s="7" t="str">
        <f>Cartilha_GLOBAL!N2041</f>
        <v/>
      </c>
      <c r="O2041" s="144"/>
      <c r="Q2041" s="151"/>
      <c r="R2041" s="152">
        <v>0</v>
      </c>
      <c r="T2041" s="153">
        <f>IF(Cartilha_GLOBAL!R2041=0,0,IF(Cartilha_GLOBAL!R2041&gt;0,"c","b"))</f>
        <v>0</v>
      </c>
    </row>
    <row r="2042" ht="12.75" hidden="1" spans="1:20">
      <c r="A2042" s="163">
        <f>Cartilha_GLOBAL!A2042</f>
        <v>0</v>
      </c>
      <c r="B2042" s="164">
        <f>Cartilha_GLOBAL!B2042</f>
        <v>0</v>
      </c>
      <c r="C2042" s="165">
        <f>Cartilha_GLOBAL!C2042</f>
        <v>0</v>
      </c>
      <c r="D2042" s="166">
        <f>Cartilha_GLOBAL!D2042</f>
        <v>0</v>
      </c>
      <c r="E2042" s="167">
        <f>Cartilha_GLOBAL!$E2042</f>
        <v>0</v>
      </c>
      <c r="F2042" s="168">
        <f>Cartilha_GLOBAL!$F2042</f>
        <v>0</v>
      </c>
      <c r="G2042" s="108"/>
      <c r="H2042" s="107">
        <f t="shared" si="125"/>
        <v>0</v>
      </c>
      <c r="I2042" s="184">
        <f t="shared" si="126"/>
        <v>0</v>
      </c>
      <c r="J2042" s="142"/>
      <c r="K2042" s="183"/>
      <c r="L2042" s="7" t="str">
        <f t="shared" si="127"/>
        <v/>
      </c>
      <c r="M2042" s="7" t="str">
        <f t="shared" si="128"/>
        <v/>
      </c>
      <c r="N2042" s="7" t="str">
        <f>Cartilha_GLOBAL!N2042</f>
        <v/>
      </c>
      <c r="O2042" s="144"/>
      <c r="Q2042" s="151"/>
      <c r="R2042" s="152">
        <v>0</v>
      </c>
      <c r="T2042" s="153">
        <f>IF(Cartilha_GLOBAL!R2042=0,0,IF(Cartilha_GLOBAL!R2042&gt;0,"c","b"))</f>
        <v>0</v>
      </c>
    </row>
    <row r="2043" ht="12.75" hidden="1" spans="1:20">
      <c r="A2043" s="163">
        <f>Cartilha_GLOBAL!A2043</f>
        <v>0</v>
      </c>
      <c r="B2043" s="164">
        <f>Cartilha_GLOBAL!B2043</f>
        <v>0</v>
      </c>
      <c r="C2043" s="165">
        <f>Cartilha_GLOBAL!C2043</f>
        <v>0</v>
      </c>
      <c r="D2043" s="166">
        <f>Cartilha_GLOBAL!D2043</f>
        <v>0</v>
      </c>
      <c r="E2043" s="167">
        <f>Cartilha_GLOBAL!$E2043</f>
        <v>0</v>
      </c>
      <c r="F2043" s="168">
        <f>Cartilha_GLOBAL!$F2043</f>
        <v>0</v>
      </c>
      <c r="G2043" s="108"/>
      <c r="H2043" s="107">
        <f t="shared" si="125"/>
        <v>0</v>
      </c>
      <c r="I2043" s="184">
        <f t="shared" si="126"/>
        <v>0</v>
      </c>
      <c r="J2043" s="142"/>
      <c r="K2043" s="183"/>
      <c r="L2043" s="7" t="str">
        <f t="shared" si="127"/>
        <v/>
      </c>
      <c r="M2043" s="7" t="str">
        <f t="shared" si="128"/>
        <v/>
      </c>
      <c r="N2043" s="7" t="str">
        <f>Cartilha_GLOBAL!N2043</f>
        <v/>
      </c>
      <c r="O2043" s="144"/>
      <c r="Q2043" s="151"/>
      <c r="R2043" s="152">
        <v>0</v>
      </c>
      <c r="T2043" s="153">
        <f>IF(Cartilha_GLOBAL!R2043=0,0,IF(Cartilha_GLOBAL!R2043&gt;0,"c","b"))</f>
        <v>0</v>
      </c>
    </row>
    <row r="2044" ht="12.75" hidden="1" spans="1:20">
      <c r="A2044" s="163">
        <f>Cartilha_GLOBAL!A2044</f>
        <v>0</v>
      </c>
      <c r="B2044" s="164">
        <f>Cartilha_GLOBAL!B2044</f>
        <v>0</v>
      </c>
      <c r="C2044" s="165">
        <f>Cartilha_GLOBAL!C2044</f>
        <v>0</v>
      </c>
      <c r="D2044" s="166">
        <f>Cartilha_GLOBAL!D2044</f>
        <v>0</v>
      </c>
      <c r="E2044" s="167">
        <f>Cartilha_GLOBAL!$E2044</f>
        <v>0</v>
      </c>
      <c r="F2044" s="168">
        <f>Cartilha_GLOBAL!$F2044</f>
        <v>0</v>
      </c>
      <c r="G2044" s="108"/>
      <c r="H2044" s="107">
        <f t="shared" si="125"/>
        <v>0</v>
      </c>
      <c r="I2044" s="184">
        <f t="shared" si="126"/>
        <v>0</v>
      </c>
      <c r="J2044" s="142"/>
      <c r="K2044" s="183"/>
      <c r="L2044" s="7" t="str">
        <f t="shared" si="127"/>
        <v/>
      </c>
      <c r="M2044" s="7" t="str">
        <f t="shared" si="128"/>
        <v/>
      </c>
      <c r="N2044" s="7" t="str">
        <f>Cartilha_GLOBAL!N2044</f>
        <v/>
      </c>
      <c r="O2044" s="144"/>
      <c r="Q2044" s="151"/>
      <c r="R2044" s="152">
        <v>0</v>
      </c>
      <c r="T2044" s="153">
        <f>IF(Cartilha_GLOBAL!R2044=0,0,IF(Cartilha_GLOBAL!R2044&gt;0,"c","b"))</f>
        <v>0</v>
      </c>
    </row>
    <row r="2045" ht="12.75" hidden="1" spans="1:20">
      <c r="A2045" s="163">
        <f>Cartilha_GLOBAL!A2045</f>
        <v>0</v>
      </c>
      <c r="B2045" s="164">
        <f>Cartilha_GLOBAL!B2045</f>
        <v>0</v>
      </c>
      <c r="C2045" s="165">
        <f>Cartilha_GLOBAL!C2045</f>
        <v>0</v>
      </c>
      <c r="D2045" s="166">
        <f>Cartilha_GLOBAL!D2045</f>
        <v>0</v>
      </c>
      <c r="E2045" s="167">
        <f>Cartilha_GLOBAL!$E2045</f>
        <v>0</v>
      </c>
      <c r="F2045" s="168">
        <f>Cartilha_GLOBAL!$F2045</f>
        <v>0</v>
      </c>
      <c r="G2045" s="108"/>
      <c r="H2045" s="107">
        <f t="shared" si="125"/>
        <v>0</v>
      </c>
      <c r="I2045" s="184">
        <f t="shared" si="126"/>
        <v>0</v>
      </c>
      <c r="J2045" s="142"/>
      <c r="K2045" s="183"/>
      <c r="L2045" s="7" t="str">
        <f t="shared" si="127"/>
        <v/>
      </c>
      <c r="M2045" s="7" t="str">
        <f t="shared" si="128"/>
        <v/>
      </c>
      <c r="N2045" s="7" t="str">
        <f>Cartilha_GLOBAL!N2045</f>
        <v/>
      </c>
      <c r="O2045" s="144"/>
      <c r="Q2045" s="151"/>
      <c r="R2045" s="152">
        <v>0</v>
      </c>
      <c r="T2045" s="153">
        <f>IF(Cartilha_GLOBAL!R2045=0,0,IF(Cartilha_GLOBAL!R2045&gt;0,"c","b"))</f>
        <v>0</v>
      </c>
    </row>
    <row r="2046" ht="12.75" hidden="1" spans="1:20">
      <c r="A2046" s="163">
        <f>Cartilha_GLOBAL!A2046</f>
        <v>0</v>
      </c>
      <c r="B2046" s="164">
        <f>Cartilha_GLOBAL!B2046</f>
        <v>0</v>
      </c>
      <c r="C2046" s="165">
        <f>Cartilha_GLOBAL!C2046</f>
        <v>0</v>
      </c>
      <c r="D2046" s="166">
        <f>Cartilha_GLOBAL!D2046</f>
        <v>0</v>
      </c>
      <c r="E2046" s="167">
        <f>Cartilha_GLOBAL!$E2046</f>
        <v>0</v>
      </c>
      <c r="F2046" s="168">
        <f>Cartilha_GLOBAL!$F2046</f>
        <v>0</v>
      </c>
      <c r="G2046" s="108"/>
      <c r="H2046" s="107">
        <f t="shared" si="125"/>
        <v>0</v>
      </c>
      <c r="I2046" s="184">
        <f t="shared" si="126"/>
        <v>0</v>
      </c>
      <c r="J2046" s="142"/>
      <c r="K2046" s="183"/>
      <c r="L2046" s="7" t="str">
        <f t="shared" si="127"/>
        <v/>
      </c>
      <c r="M2046" s="7" t="str">
        <f t="shared" si="128"/>
        <v/>
      </c>
      <c r="N2046" s="7" t="str">
        <f>Cartilha_GLOBAL!N2046</f>
        <v/>
      </c>
      <c r="O2046" s="144"/>
      <c r="Q2046" s="151"/>
      <c r="R2046" s="152">
        <v>0</v>
      </c>
      <c r="T2046" s="153">
        <f>IF(Cartilha_GLOBAL!R2046=0,0,IF(Cartilha_GLOBAL!R2046&gt;0,"c","b"))</f>
        <v>0</v>
      </c>
    </row>
    <row r="2047" ht="12.75" hidden="1" spans="1:20">
      <c r="A2047" s="163">
        <f>Cartilha_GLOBAL!A2047</f>
        <v>0</v>
      </c>
      <c r="B2047" s="164">
        <f>Cartilha_GLOBAL!B2047</f>
        <v>0</v>
      </c>
      <c r="C2047" s="165">
        <f>Cartilha_GLOBAL!C2047</f>
        <v>0</v>
      </c>
      <c r="D2047" s="166">
        <f>Cartilha_GLOBAL!D2047</f>
        <v>0</v>
      </c>
      <c r="E2047" s="167">
        <f>Cartilha_GLOBAL!$E2047</f>
        <v>0</v>
      </c>
      <c r="F2047" s="168">
        <f>Cartilha_GLOBAL!$F2047</f>
        <v>0</v>
      </c>
      <c r="G2047" s="108"/>
      <c r="H2047" s="107">
        <f t="shared" si="125"/>
        <v>0</v>
      </c>
      <c r="I2047" s="184">
        <f t="shared" si="126"/>
        <v>0</v>
      </c>
      <c r="J2047" s="142"/>
      <c r="K2047" s="183"/>
      <c r="L2047" s="7" t="str">
        <f t="shared" si="127"/>
        <v/>
      </c>
      <c r="M2047" s="7" t="str">
        <f t="shared" si="128"/>
        <v/>
      </c>
      <c r="N2047" s="7" t="str">
        <f>Cartilha_GLOBAL!N2047</f>
        <v/>
      </c>
      <c r="O2047" s="144"/>
      <c r="Q2047" s="151"/>
      <c r="R2047" s="152">
        <v>0</v>
      </c>
      <c r="T2047" s="153">
        <f>IF(Cartilha_GLOBAL!R2047=0,0,IF(Cartilha_GLOBAL!R2047&gt;0,"c","b"))</f>
        <v>0</v>
      </c>
    </row>
    <row r="2048" ht="12.75" hidden="1" spans="1:20">
      <c r="A2048" s="163">
        <f>Cartilha_GLOBAL!A2048</f>
        <v>0</v>
      </c>
      <c r="B2048" s="164">
        <f>Cartilha_GLOBAL!B2048</f>
        <v>0</v>
      </c>
      <c r="C2048" s="165">
        <f>Cartilha_GLOBAL!C2048</f>
        <v>0</v>
      </c>
      <c r="D2048" s="166">
        <f>Cartilha_GLOBAL!D2048</f>
        <v>0</v>
      </c>
      <c r="E2048" s="167">
        <f>Cartilha_GLOBAL!$E2048</f>
        <v>0</v>
      </c>
      <c r="F2048" s="168">
        <f>Cartilha_GLOBAL!$F2048</f>
        <v>0</v>
      </c>
      <c r="G2048" s="108"/>
      <c r="H2048" s="107">
        <f t="shared" si="125"/>
        <v>0</v>
      </c>
      <c r="I2048" s="184">
        <f t="shared" si="126"/>
        <v>0</v>
      </c>
      <c r="J2048" s="142"/>
      <c r="K2048" s="183"/>
      <c r="L2048" s="7" t="str">
        <f t="shared" si="127"/>
        <v/>
      </c>
      <c r="M2048" s="7" t="str">
        <f t="shared" si="128"/>
        <v/>
      </c>
      <c r="N2048" s="7" t="str">
        <f>Cartilha_GLOBAL!N2048</f>
        <v/>
      </c>
      <c r="O2048" s="144"/>
      <c r="Q2048" s="151"/>
      <c r="R2048" s="152">
        <v>0</v>
      </c>
      <c r="T2048" s="153">
        <f>IF(Cartilha_GLOBAL!R2048=0,0,IF(Cartilha_GLOBAL!R2048&gt;0,"c","b"))</f>
        <v>0</v>
      </c>
    </row>
    <row r="2049" ht="12.75" hidden="1" spans="1:20">
      <c r="A2049" s="163">
        <f>Cartilha_GLOBAL!A2049</f>
        <v>0</v>
      </c>
      <c r="B2049" s="164">
        <f>Cartilha_GLOBAL!B2049</f>
        <v>0</v>
      </c>
      <c r="C2049" s="165">
        <f>Cartilha_GLOBAL!C2049</f>
        <v>0</v>
      </c>
      <c r="D2049" s="166">
        <f>Cartilha_GLOBAL!D2049</f>
        <v>0</v>
      </c>
      <c r="E2049" s="167">
        <f>Cartilha_GLOBAL!$E2049</f>
        <v>0</v>
      </c>
      <c r="F2049" s="168">
        <f>Cartilha_GLOBAL!$F2049</f>
        <v>0</v>
      </c>
      <c r="G2049" s="108"/>
      <c r="H2049" s="107">
        <f t="shared" si="125"/>
        <v>0</v>
      </c>
      <c r="I2049" s="184">
        <f t="shared" si="126"/>
        <v>0</v>
      </c>
      <c r="J2049" s="142"/>
      <c r="K2049" s="183"/>
      <c r="L2049" s="7" t="str">
        <f t="shared" si="127"/>
        <v/>
      </c>
      <c r="M2049" s="7" t="str">
        <f t="shared" si="128"/>
        <v/>
      </c>
      <c r="N2049" s="7" t="str">
        <f>Cartilha_GLOBAL!N2049</f>
        <v/>
      </c>
      <c r="O2049" s="144"/>
      <c r="Q2049" s="151"/>
      <c r="R2049" s="152">
        <v>0</v>
      </c>
      <c r="T2049" s="153">
        <f>IF(Cartilha_GLOBAL!R2049=0,0,IF(Cartilha_GLOBAL!R2049&gt;0,"c","b"))</f>
        <v>0</v>
      </c>
    </row>
    <row r="2050" ht="12.75" hidden="1" spans="1:20">
      <c r="A2050" s="163">
        <f>Cartilha_GLOBAL!A2050</f>
        <v>0</v>
      </c>
      <c r="B2050" s="164">
        <f>Cartilha_GLOBAL!B2050</f>
        <v>0</v>
      </c>
      <c r="C2050" s="165">
        <f>Cartilha_GLOBAL!C2050</f>
        <v>0</v>
      </c>
      <c r="D2050" s="166">
        <f>Cartilha_GLOBAL!D2050</f>
        <v>0</v>
      </c>
      <c r="E2050" s="167">
        <f>Cartilha_GLOBAL!$E2050</f>
        <v>0</v>
      </c>
      <c r="F2050" s="168">
        <f>Cartilha_GLOBAL!$F2050</f>
        <v>0</v>
      </c>
      <c r="G2050" s="108"/>
      <c r="H2050" s="107">
        <f t="shared" si="125"/>
        <v>0</v>
      </c>
      <c r="I2050" s="184">
        <f t="shared" si="126"/>
        <v>0</v>
      </c>
      <c r="J2050" s="142"/>
      <c r="K2050" s="183"/>
      <c r="L2050" s="7" t="str">
        <f t="shared" si="127"/>
        <v/>
      </c>
      <c r="M2050" s="7" t="str">
        <f t="shared" si="128"/>
        <v/>
      </c>
      <c r="N2050" s="7" t="str">
        <f>Cartilha_GLOBAL!N2050</f>
        <v/>
      </c>
      <c r="O2050" s="144"/>
      <c r="Q2050" s="151"/>
      <c r="R2050" s="152">
        <v>0</v>
      </c>
      <c r="T2050" s="153">
        <f>IF(Cartilha_GLOBAL!R2050=0,0,IF(Cartilha_GLOBAL!R2050&gt;0,"c","b"))</f>
        <v>0</v>
      </c>
    </row>
    <row r="2051" ht="12.75" hidden="1" spans="1:20">
      <c r="A2051" s="163">
        <f>Cartilha_GLOBAL!A2051</f>
        <v>0</v>
      </c>
      <c r="B2051" s="164">
        <f>Cartilha_GLOBAL!B2051</f>
        <v>0</v>
      </c>
      <c r="C2051" s="165">
        <f>Cartilha_GLOBAL!C2051</f>
        <v>0</v>
      </c>
      <c r="D2051" s="166">
        <f>Cartilha_GLOBAL!D2051</f>
        <v>0</v>
      </c>
      <c r="E2051" s="167">
        <f>Cartilha_GLOBAL!$E2051</f>
        <v>0</v>
      </c>
      <c r="F2051" s="168">
        <f>Cartilha_GLOBAL!$F2051</f>
        <v>0</v>
      </c>
      <c r="G2051" s="108"/>
      <c r="H2051" s="107">
        <f t="shared" si="125"/>
        <v>0</v>
      </c>
      <c r="I2051" s="184">
        <f t="shared" si="126"/>
        <v>0</v>
      </c>
      <c r="J2051" s="142"/>
      <c r="K2051" s="183"/>
      <c r="L2051" s="7" t="str">
        <f t="shared" si="127"/>
        <v/>
      </c>
      <c r="M2051" s="7" t="str">
        <f t="shared" si="128"/>
        <v/>
      </c>
      <c r="N2051" s="7" t="str">
        <f>Cartilha_GLOBAL!N2051</f>
        <v/>
      </c>
      <c r="O2051" s="144"/>
      <c r="Q2051" s="151"/>
      <c r="R2051" s="152">
        <v>0</v>
      </c>
      <c r="T2051" s="153">
        <f>IF(Cartilha_GLOBAL!R2051=0,0,IF(Cartilha_GLOBAL!R2051&gt;0,"c","b"))</f>
        <v>0</v>
      </c>
    </row>
    <row r="2052" ht="12.75" hidden="1" spans="1:20">
      <c r="A2052" s="163">
        <f>Cartilha_GLOBAL!A2052</f>
        <v>0</v>
      </c>
      <c r="B2052" s="164">
        <f>Cartilha_GLOBAL!B2052</f>
        <v>0</v>
      </c>
      <c r="C2052" s="165">
        <f>Cartilha_GLOBAL!C2052</f>
        <v>0</v>
      </c>
      <c r="D2052" s="166">
        <f>Cartilha_GLOBAL!D2052</f>
        <v>0</v>
      </c>
      <c r="E2052" s="167">
        <f>Cartilha_GLOBAL!$E2052</f>
        <v>0</v>
      </c>
      <c r="F2052" s="168">
        <f>Cartilha_GLOBAL!$F2052</f>
        <v>0</v>
      </c>
      <c r="G2052" s="108"/>
      <c r="H2052" s="107">
        <f t="shared" si="125"/>
        <v>0</v>
      </c>
      <c r="I2052" s="184">
        <f t="shared" si="126"/>
        <v>0</v>
      </c>
      <c r="J2052" s="142"/>
      <c r="K2052" s="183"/>
      <c r="L2052" s="7" t="str">
        <f t="shared" si="127"/>
        <v/>
      </c>
      <c r="M2052" s="7" t="str">
        <f t="shared" si="128"/>
        <v/>
      </c>
      <c r="N2052" s="7" t="str">
        <f>Cartilha_GLOBAL!N2052</f>
        <v/>
      </c>
      <c r="O2052" s="144"/>
      <c r="Q2052" s="151"/>
      <c r="R2052" s="152">
        <v>0</v>
      </c>
      <c r="T2052" s="153">
        <f>IF(Cartilha_GLOBAL!R2052=0,0,IF(Cartilha_GLOBAL!R2052&gt;0,"c","b"))</f>
        <v>0</v>
      </c>
    </row>
    <row r="2053" ht="12.75" hidden="1" spans="1:20">
      <c r="A2053" s="163">
        <f>Cartilha_GLOBAL!A2053</f>
        <v>0</v>
      </c>
      <c r="B2053" s="164">
        <f>Cartilha_GLOBAL!B2053</f>
        <v>0</v>
      </c>
      <c r="C2053" s="165">
        <f>Cartilha_GLOBAL!C2053</f>
        <v>0</v>
      </c>
      <c r="D2053" s="166">
        <f>Cartilha_GLOBAL!D2053</f>
        <v>0</v>
      </c>
      <c r="E2053" s="167">
        <f>Cartilha_GLOBAL!$E2053</f>
        <v>0</v>
      </c>
      <c r="F2053" s="168">
        <f>Cartilha_GLOBAL!$F2053</f>
        <v>0</v>
      </c>
      <c r="G2053" s="108"/>
      <c r="H2053" s="107">
        <f t="shared" si="125"/>
        <v>0</v>
      </c>
      <c r="I2053" s="184">
        <f t="shared" si="126"/>
        <v>0</v>
      </c>
      <c r="J2053" s="142"/>
      <c r="K2053" s="183"/>
      <c r="L2053" s="7" t="str">
        <f t="shared" si="127"/>
        <v/>
      </c>
      <c r="M2053" s="7" t="str">
        <f t="shared" si="128"/>
        <v/>
      </c>
      <c r="N2053" s="7" t="str">
        <f>Cartilha_GLOBAL!N2053</f>
        <v/>
      </c>
      <c r="O2053" s="144"/>
      <c r="Q2053" s="151"/>
      <c r="R2053" s="152">
        <v>0</v>
      </c>
      <c r="T2053" s="153">
        <f>IF(Cartilha_GLOBAL!R2053=0,0,IF(Cartilha_GLOBAL!R2053&gt;0,"c","b"))</f>
        <v>0</v>
      </c>
    </row>
    <row r="2054" ht="12.75" hidden="1" spans="1:20">
      <c r="A2054" s="163">
        <f>Cartilha_GLOBAL!A2054</f>
        <v>0</v>
      </c>
      <c r="B2054" s="164">
        <f>Cartilha_GLOBAL!B2054</f>
        <v>0</v>
      </c>
      <c r="C2054" s="165">
        <f>Cartilha_GLOBAL!C2054</f>
        <v>0</v>
      </c>
      <c r="D2054" s="166">
        <f>Cartilha_GLOBAL!D2054</f>
        <v>0</v>
      </c>
      <c r="E2054" s="167">
        <f>Cartilha_GLOBAL!$E2054</f>
        <v>0</v>
      </c>
      <c r="F2054" s="168">
        <f>Cartilha_GLOBAL!$F2054</f>
        <v>0</v>
      </c>
      <c r="G2054" s="108"/>
      <c r="H2054" s="107">
        <f t="shared" si="125"/>
        <v>0</v>
      </c>
      <c r="I2054" s="184">
        <f t="shared" si="126"/>
        <v>0</v>
      </c>
      <c r="J2054" s="142"/>
      <c r="K2054" s="183"/>
      <c r="L2054" s="7" t="str">
        <f t="shared" si="127"/>
        <v/>
      </c>
      <c r="M2054" s="7" t="str">
        <f t="shared" si="128"/>
        <v/>
      </c>
      <c r="N2054" s="7" t="str">
        <f>Cartilha_GLOBAL!N2054</f>
        <v/>
      </c>
      <c r="O2054" s="144"/>
      <c r="Q2054" s="151"/>
      <c r="R2054" s="152">
        <v>0</v>
      </c>
      <c r="T2054" s="153">
        <f>IF(Cartilha_GLOBAL!R2054=0,0,IF(Cartilha_GLOBAL!R2054&gt;0,"c","b"))</f>
        <v>0</v>
      </c>
    </row>
    <row r="2055" ht="12.75" hidden="1" spans="1:20">
      <c r="A2055" s="163">
        <f>Cartilha_GLOBAL!A2055</f>
        <v>0</v>
      </c>
      <c r="B2055" s="164">
        <f>Cartilha_GLOBAL!B2055</f>
        <v>0</v>
      </c>
      <c r="C2055" s="165">
        <f>Cartilha_GLOBAL!C2055</f>
        <v>0</v>
      </c>
      <c r="D2055" s="166">
        <f>Cartilha_GLOBAL!D2055</f>
        <v>0</v>
      </c>
      <c r="E2055" s="167">
        <f>Cartilha_GLOBAL!$E2055</f>
        <v>0</v>
      </c>
      <c r="F2055" s="168">
        <f>Cartilha_GLOBAL!$F2055</f>
        <v>0</v>
      </c>
      <c r="G2055" s="108"/>
      <c r="H2055" s="107">
        <f t="shared" si="125"/>
        <v>0</v>
      </c>
      <c r="I2055" s="184">
        <f t="shared" si="126"/>
        <v>0</v>
      </c>
      <c r="J2055" s="142"/>
      <c r="K2055" s="183"/>
      <c r="L2055" s="7" t="str">
        <f t="shared" si="127"/>
        <v/>
      </c>
      <c r="M2055" s="7" t="str">
        <f t="shared" si="128"/>
        <v/>
      </c>
      <c r="N2055" s="7" t="str">
        <f>Cartilha_GLOBAL!N2055</f>
        <v/>
      </c>
      <c r="O2055" s="144"/>
      <c r="Q2055" s="151"/>
      <c r="R2055" s="152">
        <v>0</v>
      </c>
      <c r="T2055" s="153">
        <f>IF(Cartilha_GLOBAL!R2055=0,0,IF(Cartilha_GLOBAL!R2055&gt;0,"c","b"))</f>
        <v>0</v>
      </c>
    </row>
    <row r="2056" ht="12.75" hidden="1" spans="1:20">
      <c r="A2056" s="163">
        <f>Cartilha_GLOBAL!A2056</f>
        <v>0</v>
      </c>
      <c r="B2056" s="164">
        <f>Cartilha_GLOBAL!B2056</f>
        <v>0</v>
      </c>
      <c r="C2056" s="165">
        <f>Cartilha_GLOBAL!C2056</f>
        <v>0</v>
      </c>
      <c r="D2056" s="166">
        <f>Cartilha_GLOBAL!D2056</f>
        <v>0</v>
      </c>
      <c r="E2056" s="167">
        <f>Cartilha_GLOBAL!$E2056</f>
        <v>0</v>
      </c>
      <c r="F2056" s="168">
        <f>Cartilha_GLOBAL!$F2056</f>
        <v>0</v>
      </c>
      <c r="G2056" s="108"/>
      <c r="H2056" s="107">
        <f t="shared" si="125"/>
        <v>0</v>
      </c>
      <c r="I2056" s="184">
        <f t="shared" si="126"/>
        <v>0</v>
      </c>
      <c r="J2056" s="142"/>
      <c r="K2056" s="183"/>
      <c r="L2056" s="7" t="str">
        <f t="shared" si="127"/>
        <v/>
      </c>
      <c r="M2056" s="7" t="str">
        <f t="shared" si="128"/>
        <v/>
      </c>
      <c r="N2056" s="7" t="str">
        <f>Cartilha_GLOBAL!N2056</f>
        <v/>
      </c>
      <c r="O2056" s="144"/>
      <c r="Q2056" s="151"/>
      <c r="R2056" s="152">
        <v>0</v>
      </c>
      <c r="T2056" s="153">
        <f>IF(Cartilha_GLOBAL!R2056=0,0,IF(Cartilha_GLOBAL!R2056&gt;0,"c","b"))</f>
        <v>0</v>
      </c>
    </row>
    <row r="2057" ht="12.75" hidden="1" spans="1:20">
      <c r="A2057" s="163">
        <f>Cartilha_GLOBAL!A2057</f>
        <v>0</v>
      </c>
      <c r="B2057" s="164">
        <f>Cartilha_GLOBAL!B2057</f>
        <v>0</v>
      </c>
      <c r="C2057" s="165">
        <f>Cartilha_GLOBAL!C2057</f>
        <v>0</v>
      </c>
      <c r="D2057" s="166">
        <f>Cartilha_GLOBAL!D2057</f>
        <v>0</v>
      </c>
      <c r="E2057" s="167">
        <f>Cartilha_GLOBAL!$E2057</f>
        <v>0</v>
      </c>
      <c r="F2057" s="168">
        <f>Cartilha_GLOBAL!$F2057</f>
        <v>0</v>
      </c>
      <c r="G2057" s="108"/>
      <c r="H2057" s="107">
        <f t="shared" si="125"/>
        <v>0</v>
      </c>
      <c r="I2057" s="184">
        <f t="shared" si="126"/>
        <v>0</v>
      </c>
      <c r="J2057" s="142"/>
      <c r="K2057" s="183"/>
      <c r="L2057" s="7" t="str">
        <f t="shared" si="127"/>
        <v/>
      </c>
      <c r="M2057" s="7" t="str">
        <f t="shared" si="128"/>
        <v/>
      </c>
      <c r="N2057" s="7" t="str">
        <f>Cartilha_GLOBAL!N2057</f>
        <v/>
      </c>
      <c r="O2057" s="144"/>
      <c r="Q2057" s="151"/>
      <c r="R2057" s="152">
        <v>0</v>
      </c>
      <c r="T2057" s="153">
        <f>IF(Cartilha_GLOBAL!R2057=0,0,IF(Cartilha_GLOBAL!R2057&gt;0,"c","b"))</f>
        <v>0</v>
      </c>
    </row>
    <row r="2058" ht="12.75" hidden="1" spans="1:20">
      <c r="A2058" s="163">
        <f>Cartilha_GLOBAL!A2058</f>
        <v>0</v>
      </c>
      <c r="B2058" s="164">
        <f>Cartilha_GLOBAL!B2058</f>
        <v>0</v>
      </c>
      <c r="C2058" s="165">
        <f>Cartilha_GLOBAL!C2058</f>
        <v>0</v>
      </c>
      <c r="D2058" s="166">
        <f>Cartilha_GLOBAL!D2058</f>
        <v>0</v>
      </c>
      <c r="E2058" s="167">
        <f>Cartilha_GLOBAL!$E2058</f>
        <v>0</v>
      </c>
      <c r="F2058" s="168">
        <f>Cartilha_GLOBAL!$F2058</f>
        <v>0</v>
      </c>
      <c r="G2058" s="108"/>
      <c r="H2058" s="107">
        <f t="shared" si="125"/>
        <v>0</v>
      </c>
      <c r="I2058" s="184">
        <f t="shared" si="126"/>
        <v>0</v>
      </c>
      <c r="J2058" s="142"/>
      <c r="K2058" s="183"/>
      <c r="L2058" s="7" t="str">
        <f t="shared" si="127"/>
        <v/>
      </c>
      <c r="M2058" s="7" t="str">
        <f t="shared" si="128"/>
        <v/>
      </c>
      <c r="N2058" s="7" t="str">
        <f>Cartilha_GLOBAL!N2058</f>
        <v/>
      </c>
      <c r="O2058" s="144"/>
      <c r="Q2058" s="151"/>
      <c r="R2058" s="152">
        <v>0</v>
      </c>
      <c r="T2058" s="153">
        <f>IF(Cartilha_GLOBAL!R2058=0,0,IF(Cartilha_GLOBAL!R2058&gt;0,"c","b"))</f>
        <v>0</v>
      </c>
    </row>
    <row r="2059" ht="12.75" hidden="1" spans="1:20">
      <c r="A2059" s="163">
        <f>Cartilha_GLOBAL!A2059</f>
        <v>0</v>
      </c>
      <c r="B2059" s="164">
        <f>Cartilha_GLOBAL!B2059</f>
        <v>0</v>
      </c>
      <c r="C2059" s="165">
        <f>Cartilha_GLOBAL!C2059</f>
        <v>0</v>
      </c>
      <c r="D2059" s="166">
        <f>Cartilha_GLOBAL!D2059</f>
        <v>0</v>
      </c>
      <c r="E2059" s="167">
        <f>Cartilha_GLOBAL!$E2059</f>
        <v>0</v>
      </c>
      <c r="F2059" s="168">
        <f>Cartilha_GLOBAL!$F2059</f>
        <v>0</v>
      </c>
      <c r="G2059" s="108"/>
      <c r="H2059" s="107">
        <f t="shared" si="125"/>
        <v>0</v>
      </c>
      <c r="I2059" s="184">
        <f t="shared" si="126"/>
        <v>0</v>
      </c>
      <c r="J2059" s="142"/>
      <c r="K2059" s="183"/>
      <c r="L2059" s="7" t="str">
        <f t="shared" si="127"/>
        <v/>
      </c>
      <c r="M2059" s="7" t="str">
        <f t="shared" si="128"/>
        <v/>
      </c>
      <c r="N2059" s="7" t="str">
        <f>Cartilha_GLOBAL!N2059</f>
        <v/>
      </c>
      <c r="O2059" s="144"/>
      <c r="Q2059" s="151"/>
      <c r="R2059" s="152">
        <v>0</v>
      </c>
      <c r="T2059" s="153">
        <f>IF(Cartilha_GLOBAL!R2059=0,0,IF(Cartilha_GLOBAL!R2059&gt;0,"c","b"))</f>
        <v>0</v>
      </c>
    </row>
    <row r="2060" ht="12.75" hidden="1" spans="1:20">
      <c r="A2060" s="163">
        <f>Cartilha_GLOBAL!A2060</f>
        <v>0</v>
      </c>
      <c r="B2060" s="164">
        <f>Cartilha_GLOBAL!B2060</f>
        <v>0</v>
      </c>
      <c r="C2060" s="165">
        <f>Cartilha_GLOBAL!C2060</f>
        <v>0</v>
      </c>
      <c r="D2060" s="166">
        <f>Cartilha_GLOBAL!D2060</f>
        <v>0</v>
      </c>
      <c r="E2060" s="167">
        <f>Cartilha_GLOBAL!$E2060</f>
        <v>0</v>
      </c>
      <c r="F2060" s="168">
        <f>Cartilha_GLOBAL!$F2060</f>
        <v>0</v>
      </c>
      <c r="G2060" s="108"/>
      <c r="H2060" s="107">
        <f t="shared" si="125"/>
        <v>0</v>
      </c>
      <c r="I2060" s="184">
        <f t="shared" si="126"/>
        <v>0</v>
      </c>
      <c r="J2060" s="142"/>
      <c r="K2060" s="183"/>
      <c r="L2060" s="7" t="str">
        <f t="shared" si="127"/>
        <v/>
      </c>
      <c r="M2060" s="7" t="str">
        <f t="shared" si="128"/>
        <v/>
      </c>
      <c r="N2060" s="7" t="str">
        <f>Cartilha_GLOBAL!N2060</f>
        <v/>
      </c>
      <c r="O2060" s="144"/>
      <c r="Q2060" s="151"/>
      <c r="R2060" s="152">
        <v>0</v>
      </c>
      <c r="T2060" s="153">
        <f>IF(Cartilha_GLOBAL!R2060=0,0,IF(Cartilha_GLOBAL!R2060&gt;0,"c","b"))</f>
        <v>0</v>
      </c>
    </row>
    <row r="2061" ht="12.75" hidden="1" spans="1:20">
      <c r="A2061" s="163">
        <f>Cartilha_GLOBAL!A2061</f>
        <v>0</v>
      </c>
      <c r="B2061" s="164">
        <f>Cartilha_GLOBAL!B2061</f>
        <v>0</v>
      </c>
      <c r="C2061" s="165">
        <f>Cartilha_GLOBAL!C2061</f>
        <v>0</v>
      </c>
      <c r="D2061" s="166">
        <f>Cartilha_GLOBAL!D2061</f>
        <v>0</v>
      </c>
      <c r="E2061" s="167">
        <f>Cartilha_GLOBAL!$E2061</f>
        <v>0</v>
      </c>
      <c r="F2061" s="168">
        <f>Cartilha_GLOBAL!$F2061</f>
        <v>0</v>
      </c>
      <c r="G2061" s="108"/>
      <c r="H2061" s="107">
        <f t="shared" si="125"/>
        <v>0</v>
      </c>
      <c r="I2061" s="184">
        <f t="shared" si="126"/>
        <v>0</v>
      </c>
      <c r="J2061" s="142"/>
      <c r="K2061" s="183"/>
      <c r="L2061" s="7" t="str">
        <f t="shared" si="127"/>
        <v/>
      </c>
      <c r="M2061" s="7" t="str">
        <f t="shared" si="128"/>
        <v/>
      </c>
      <c r="N2061" s="7" t="str">
        <f>Cartilha_GLOBAL!N2061</f>
        <v/>
      </c>
      <c r="O2061" s="144"/>
      <c r="Q2061" s="151"/>
      <c r="R2061" s="152">
        <v>0</v>
      </c>
      <c r="T2061" s="153">
        <f>IF(Cartilha_GLOBAL!R2061=0,0,IF(Cartilha_GLOBAL!R2061&gt;0,"c","b"))</f>
        <v>0</v>
      </c>
    </row>
    <row r="2062" ht="12.75" hidden="1" spans="1:20">
      <c r="A2062" s="163">
        <f>Cartilha_GLOBAL!A2062</f>
        <v>0</v>
      </c>
      <c r="B2062" s="164">
        <f>Cartilha_GLOBAL!B2062</f>
        <v>0</v>
      </c>
      <c r="C2062" s="165">
        <f>Cartilha_GLOBAL!C2062</f>
        <v>0</v>
      </c>
      <c r="D2062" s="166">
        <f>Cartilha_GLOBAL!D2062</f>
        <v>0</v>
      </c>
      <c r="E2062" s="167">
        <f>Cartilha_GLOBAL!$E2062</f>
        <v>0</v>
      </c>
      <c r="F2062" s="168">
        <f>Cartilha_GLOBAL!$F2062</f>
        <v>0</v>
      </c>
      <c r="G2062" s="108"/>
      <c r="H2062" s="107">
        <f t="shared" si="125"/>
        <v>0</v>
      </c>
      <c r="I2062" s="184">
        <f t="shared" si="126"/>
        <v>0</v>
      </c>
      <c r="J2062" s="142"/>
      <c r="K2062" s="183"/>
      <c r="L2062" s="7" t="str">
        <f t="shared" si="127"/>
        <v/>
      </c>
      <c r="M2062" s="7" t="str">
        <f t="shared" si="128"/>
        <v/>
      </c>
      <c r="N2062" s="7" t="str">
        <f>Cartilha_GLOBAL!N2062</f>
        <v/>
      </c>
      <c r="O2062" s="144"/>
      <c r="Q2062" s="151"/>
      <c r="R2062" s="152">
        <v>0</v>
      </c>
      <c r="T2062" s="153">
        <f>IF(Cartilha_GLOBAL!R2062=0,0,IF(Cartilha_GLOBAL!R2062&gt;0,"c","b"))</f>
        <v>0</v>
      </c>
    </row>
    <row r="2063" ht="12.75" hidden="1" spans="1:20">
      <c r="A2063" s="163">
        <f>Cartilha_GLOBAL!A2063</f>
        <v>0</v>
      </c>
      <c r="B2063" s="164">
        <f>Cartilha_GLOBAL!B2063</f>
        <v>0</v>
      </c>
      <c r="C2063" s="165">
        <f>Cartilha_GLOBAL!C2063</f>
        <v>0</v>
      </c>
      <c r="D2063" s="166">
        <f>Cartilha_GLOBAL!D2063</f>
        <v>0</v>
      </c>
      <c r="E2063" s="167">
        <f>Cartilha_GLOBAL!$E2063</f>
        <v>0</v>
      </c>
      <c r="F2063" s="168">
        <f>Cartilha_GLOBAL!$F2063</f>
        <v>0</v>
      </c>
      <c r="G2063" s="108"/>
      <c r="H2063" s="107">
        <f t="shared" si="125"/>
        <v>0</v>
      </c>
      <c r="I2063" s="184">
        <f t="shared" si="126"/>
        <v>0</v>
      </c>
      <c r="J2063" s="142"/>
      <c r="K2063" s="183"/>
      <c r="L2063" s="7" t="str">
        <f t="shared" si="127"/>
        <v/>
      </c>
      <c r="M2063" s="7" t="str">
        <f t="shared" si="128"/>
        <v/>
      </c>
      <c r="N2063" s="7" t="str">
        <f>Cartilha_GLOBAL!N2063</f>
        <v/>
      </c>
      <c r="O2063" s="144"/>
      <c r="Q2063" s="151"/>
      <c r="R2063" s="152">
        <v>0</v>
      </c>
      <c r="T2063" s="153">
        <f>IF(Cartilha_GLOBAL!R2063=0,0,IF(Cartilha_GLOBAL!R2063&gt;0,"c","b"))</f>
        <v>0</v>
      </c>
    </row>
    <row r="2064" ht="12.75" hidden="1" spans="1:20">
      <c r="A2064" s="163">
        <f>Cartilha_GLOBAL!A2064</f>
        <v>0</v>
      </c>
      <c r="B2064" s="164">
        <f>Cartilha_GLOBAL!B2064</f>
        <v>0</v>
      </c>
      <c r="C2064" s="165">
        <f>Cartilha_GLOBAL!C2064</f>
        <v>0</v>
      </c>
      <c r="D2064" s="166">
        <f>Cartilha_GLOBAL!D2064</f>
        <v>0</v>
      </c>
      <c r="E2064" s="167">
        <f>Cartilha_GLOBAL!$E2064</f>
        <v>0</v>
      </c>
      <c r="F2064" s="168">
        <f>Cartilha_GLOBAL!$F2064</f>
        <v>0</v>
      </c>
      <c r="G2064" s="108"/>
      <c r="H2064" s="107">
        <f t="shared" si="125"/>
        <v>0</v>
      </c>
      <c r="I2064" s="184">
        <f t="shared" si="126"/>
        <v>0</v>
      </c>
      <c r="J2064" s="142"/>
      <c r="K2064" s="183"/>
      <c r="L2064" s="7" t="str">
        <f t="shared" si="127"/>
        <v/>
      </c>
      <c r="M2064" s="7" t="str">
        <f t="shared" si="128"/>
        <v/>
      </c>
      <c r="N2064" s="7" t="str">
        <f>Cartilha_GLOBAL!N2064</f>
        <v/>
      </c>
      <c r="O2064" s="144"/>
      <c r="Q2064" s="151"/>
      <c r="R2064" s="152">
        <v>0</v>
      </c>
      <c r="T2064" s="153">
        <f>IF(Cartilha_GLOBAL!R2064=0,0,IF(Cartilha_GLOBAL!R2064&gt;0,"c","b"))</f>
        <v>0</v>
      </c>
    </row>
    <row r="2065" ht="12.75" hidden="1" spans="1:20">
      <c r="A2065" s="163">
        <f>Cartilha_GLOBAL!A2065</f>
        <v>0</v>
      </c>
      <c r="B2065" s="164">
        <f>Cartilha_GLOBAL!B2065</f>
        <v>0</v>
      </c>
      <c r="C2065" s="165">
        <f>Cartilha_GLOBAL!C2065</f>
        <v>0</v>
      </c>
      <c r="D2065" s="166">
        <f>Cartilha_GLOBAL!D2065</f>
        <v>0</v>
      </c>
      <c r="E2065" s="167">
        <f>Cartilha_GLOBAL!$E2065</f>
        <v>0</v>
      </c>
      <c r="F2065" s="168">
        <f>Cartilha_GLOBAL!$F2065</f>
        <v>0</v>
      </c>
      <c r="G2065" s="108"/>
      <c r="H2065" s="107">
        <f t="shared" si="125"/>
        <v>0</v>
      </c>
      <c r="I2065" s="184">
        <f t="shared" si="126"/>
        <v>0</v>
      </c>
      <c r="J2065" s="142"/>
      <c r="K2065" s="183"/>
      <c r="L2065" s="7" t="str">
        <f t="shared" si="127"/>
        <v/>
      </c>
      <c r="M2065" s="7" t="str">
        <f t="shared" si="128"/>
        <v/>
      </c>
      <c r="N2065" s="7" t="str">
        <f>Cartilha_GLOBAL!N2065</f>
        <v/>
      </c>
      <c r="O2065" s="144"/>
      <c r="Q2065" s="151"/>
      <c r="R2065" s="152">
        <v>0</v>
      </c>
      <c r="T2065" s="153">
        <f>IF(Cartilha_GLOBAL!R2065=0,0,IF(Cartilha_GLOBAL!R2065&gt;0,"c","b"))</f>
        <v>0</v>
      </c>
    </row>
    <row r="2066" ht="12.75" hidden="1" spans="1:20">
      <c r="A2066" s="163">
        <f>Cartilha_GLOBAL!A2066</f>
        <v>0</v>
      </c>
      <c r="B2066" s="164">
        <f>Cartilha_GLOBAL!B2066</f>
        <v>0</v>
      </c>
      <c r="C2066" s="165">
        <f>Cartilha_GLOBAL!C2066</f>
        <v>0</v>
      </c>
      <c r="D2066" s="166">
        <f>Cartilha_GLOBAL!D2066</f>
        <v>0</v>
      </c>
      <c r="E2066" s="167">
        <f>Cartilha_GLOBAL!$E2066</f>
        <v>0</v>
      </c>
      <c r="F2066" s="168">
        <f>Cartilha_GLOBAL!$F2066</f>
        <v>0</v>
      </c>
      <c r="G2066" s="108"/>
      <c r="H2066" s="107">
        <f t="shared" si="125"/>
        <v>0</v>
      </c>
      <c r="I2066" s="184">
        <f t="shared" si="126"/>
        <v>0</v>
      </c>
      <c r="J2066" s="142"/>
      <c r="K2066" s="183"/>
      <c r="L2066" s="7" t="str">
        <f t="shared" si="127"/>
        <v/>
      </c>
      <c r="M2066" s="7" t="str">
        <f t="shared" si="128"/>
        <v/>
      </c>
      <c r="N2066" s="7" t="str">
        <f>Cartilha_GLOBAL!N2066</f>
        <v/>
      </c>
      <c r="O2066" s="144"/>
      <c r="Q2066" s="151"/>
      <c r="R2066" s="152">
        <v>0</v>
      </c>
      <c r="T2066" s="153">
        <f>IF(Cartilha_GLOBAL!R2066=0,0,IF(Cartilha_GLOBAL!R2066&gt;0,"c","b"))</f>
        <v>0</v>
      </c>
    </row>
    <row r="2067" ht="12.75" hidden="1" spans="1:20">
      <c r="A2067" s="163">
        <f>Cartilha_GLOBAL!A2067</f>
        <v>0</v>
      </c>
      <c r="B2067" s="164">
        <f>Cartilha_GLOBAL!B2067</f>
        <v>0</v>
      </c>
      <c r="C2067" s="165">
        <f>Cartilha_GLOBAL!C2067</f>
        <v>0</v>
      </c>
      <c r="D2067" s="166">
        <f>Cartilha_GLOBAL!D2067</f>
        <v>0</v>
      </c>
      <c r="E2067" s="167">
        <f>Cartilha_GLOBAL!$E2067</f>
        <v>0</v>
      </c>
      <c r="F2067" s="168">
        <f>Cartilha_GLOBAL!$F2067</f>
        <v>0</v>
      </c>
      <c r="G2067" s="108"/>
      <c r="H2067" s="107">
        <f t="shared" si="125"/>
        <v>0</v>
      </c>
      <c r="I2067" s="184">
        <f t="shared" si="126"/>
        <v>0</v>
      </c>
      <c r="J2067" s="142"/>
      <c r="K2067" s="183"/>
      <c r="L2067" s="7" t="str">
        <f t="shared" si="127"/>
        <v/>
      </c>
      <c r="M2067" s="7" t="str">
        <f t="shared" si="128"/>
        <v/>
      </c>
      <c r="N2067" s="7" t="str">
        <f>Cartilha_GLOBAL!N2067</f>
        <v/>
      </c>
      <c r="O2067" s="144"/>
      <c r="Q2067" s="151"/>
      <c r="R2067" s="152">
        <v>0</v>
      </c>
      <c r="T2067" s="153">
        <f>IF(Cartilha_GLOBAL!R2067=0,0,IF(Cartilha_GLOBAL!R2067&gt;0,"c","b"))</f>
        <v>0</v>
      </c>
    </row>
    <row r="2068" ht="12.75" hidden="1" spans="1:20">
      <c r="A2068" s="163">
        <f>Cartilha_GLOBAL!A2068</f>
        <v>0</v>
      </c>
      <c r="B2068" s="164">
        <f>Cartilha_GLOBAL!B2068</f>
        <v>0</v>
      </c>
      <c r="C2068" s="165">
        <f>Cartilha_GLOBAL!C2068</f>
        <v>0</v>
      </c>
      <c r="D2068" s="166">
        <f>Cartilha_GLOBAL!D2068</f>
        <v>0</v>
      </c>
      <c r="E2068" s="167">
        <f>Cartilha_GLOBAL!$E2068</f>
        <v>0</v>
      </c>
      <c r="F2068" s="168">
        <f>Cartilha_GLOBAL!$F2068</f>
        <v>0</v>
      </c>
      <c r="G2068" s="108"/>
      <c r="H2068" s="107">
        <f t="shared" si="125"/>
        <v>0</v>
      </c>
      <c r="I2068" s="184">
        <f t="shared" si="126"/>
        <v>0</v>
      </c>
      <c r="J2068" s="142"/>
      <c r="K2068" s="183"/>
      <c r="L2068" s="7" t="str">
        <f t="shared" si="127"/>
        <v/>
      </c>
      <c r="M2068" s="7" t="str">
        <f t="shared" si="128"/>
        <v/>
      </c>
      <c r="N2068" s="7" t="str">
        <f>Cartilha_GLOBAL!N2068</f>
        <v/>
      </c>
      <c r="O2068" s="144"/>
      <c r="Q2068" s="151"/>
      <c r="R2068" s="152">
        <v>0</v>
      </c>
      <c r="T2068" s="153">
        <f>IF(Cartilha_GLOBAL!R2068=0,0,IF(Cartilha_GLOBAL!R2068&gt;0,"c","b"))</f>
        <v>0</v>
      </c>
    </row>
    <row r="2069" ht="12.75" hidden="1" spans="1:20">
      <c r="A2069" s="163">
        <f>Cartilha_GLOBAL!A2069</f>
        <v>0</v>
      </c>
      <c r="B2069" s="164">
        <f>Cartilha_GLOBAL!B2069</f>
        <v>0</v>
      </c>
      <c r="C2069" s="165">
        <f>Cartilha_GLOBAL!C2069</f>
        <v>0</v>
      </c>
      <c r="D2069" s="166">
        <f>Cartilha_GLOBAL!D2069</f>
        <v>0</v>
      </c>
      <c r="E2069" s="167">
        <f>Cartilha_GLOBAL!$E2069</f>
        <v>0</v>
      </c>
      <c r="F2069" s="168">
        <f>Cartilha_GLOBAL!$F2069</f>
        <v>0</v>
      </c>
      <c r="G2069" s="108"/>
      <c r="H2069" s="107">
        <f t="shared" si="125"/>
        <v>0</v>
      </c>
      <c r="I2069" s="184">
        <f t="shared" si="126"/>
        <v>0</v>
      </c>
      <c r="J2069" s="142"/>
      <c r="K2069" s="183"/>
      <c r="L2069" s="7" t="str">
        <f t="shared" si="127"/>
        <v/>
      </c>
      <c r="M2069" s="7" t="str">
        <f t="shared" si="128"/>
        <v/>
      </c>
      <c r="N2069" s="7" t="str">
        <f>Cartilha_GLOBAL!N2069</f>
        <v/>
      </c>
      <c r="O2069" s="144"/>
      <c r="Q2069" s="151"/>
      <c r="R2069" s="152">
        <v>0</v>
      </c>
      <c r="T2069" s="153">
        <f>IF(Cartilha_GLOBAL!R2069=0,0,IF(Cartilha_GLOBAL!R2069&gt;0,"c","b"))</f>
        <v>0</v>
      </c>
    </row>
    <row r="2070" ht="12.75" hidden="1" spans="1:20">
      <c r="A2070" s="163">
        <f>Cartilha_GLOBAL!A2070</f>
        <v>0</v>
      </c>
      <c r="B2070" s="164">
        <f>Cartilha_GLOBAL!B2070</f>
        <v>0</v>
      </c>
      <c r="C2070" s="165">
        <f>Cartilha_GLOBAL!C2070</f>
        <v>0</v>
      </c>
      <c r="D2070" s="166">
        <f>Cartilha_GLOBAL!D2070</f>
        <v>0</v>
      </c>
      <c r="E2070" s="167">
        <f>Cartilha_GLOBAL!$E2070</f>
        <v>0</v>
      </c>
      <c r="F2070" s="168">
        <f>Cartilha_GLOBAL!$F2070</f>
        <v>0</v>
      </c>
      <c r="G2070" s="108"/>
      <c r="H2070" s="107">
        <f t="shared" si="125"/>
        <v>0</v>
      </c>
      <c r="I2070" s="184">
        <f t="shared" si="126"/>
        <v>0</v>
      </c>
      <c r="J2070" s="142"/>
      <c r="K2070" s="183"/>
      <c r="L2070" s="7" t="str">
        <f t="shared" si="127"/>
        <v/>
      </c>
      <c r="M2070" s="7" t="str">
        <f t="shared" si="128"/>
        <v/>
      </c>
      <c r="N2070" s="7" t="str">
        <f>Cartilha_GLOBAL!N2070</f>
        <v/>
      </c>
      <c r="O2070" s="144"/>
      <c r="Q2070" s="151"/>
      <c r="R2070" s="152">
        <v>0</v>
      </c>
      <c r="T2070" s="153">
        <f>IF(Cartilha_GLOBAL!R2070=0,0,IF(Cartilha_GLOBAL!R2070&gt;0,"c","b"))</f>
        <v>0</v>
      </c>
    </row>
    <row r="2071" ht="12.75" hidden="1" spans="1:20">
      <c r="A2071" s="163">
        <f>Cartilha_GLOBAL!A2071</f>
        <v>0</v>
      </c>
      <c r="B2071" s="164">
        <f>Cartilha_GLOBAL!B2071</f>
        <v>0</v>
      </c>
      <c r="C2071" s="165">
        <f>Cartilha_GLOBAL!C2071</f>
        <v>0</v>
      </c>
      <c r="D2071" s="166">
        <f>Cartilha_GLOBAL!D2071</f>
        <v>0</v>
      </c>
      <c r="E2071" s="167">
        <f>Cartilha_GLOBAL!$E2071</f>
        <v>0</v>
      </c>
      <c r="F2071" s="168">
        <f>Cartilha_GLOBAL!$F2071</f>
        <v>0</v>
      </c>
      <c r="G2071" s="108"/>
      <c r="H2071" s="107">
        <f t="shared" si="125"/>
        <v>0</v>
      </c>
      <c r="I2071" s="184">
        <f t="shared" si="126"/>
        <v>0</v>
      </c>
      <c r="J2071" s="142"/>
      <c r="K2071" s="183"/>
      <c r="L2071" s="7" t="str">
        <f t="shared" si="127"/>
        <v/>
      </c>
      <c r="M2071" s="7" t="str">
        <f t="shared" si="128"/>
        <v/>
      </c>
      <c r="N2071" s="7" t="str">
        <f>Cartilha_GLOBAL!N2071</f>
        <v/>
      </c>
      <c r="O2071" s="144"/>
      <c r="Q2071" s="151"/>
      <c r="R2071" s="152">
        <v>0</v>
      </c>
      <c r="T2071" s="153">
        <f>IF(Cartilha_GLOBAL!R2071=0,0,IF(Cartilha_GLOBAL!R2071&gt;0,"c","b"))</f>
        <v>0</v>
      </c>
    </row>
    <row r="2072" ht="12.75" hidden="1" spans="1:20">
      <c r="A2072" s="163">
        <f>Cartilha_GLOBAL!A2072</f>
        <v>0</v>
      </c>
      <c r="B2072" s="164">
        <f>Cartilha_GLOBAL!B2072</f>
        <v>0</v>
      </c>
      <c r="C2072" s="165">
        <f>Cartilha_GLOBAL!C2072</f>
        <v>0</v>
      </c>
      <c r="D2072" s="166">
        <f>Cartilha_GLOBAL!D2072</f>
        <v>0</v>
      </c>
      <c r="E2072" s="167">
        <f>Cartilha_GLOBAL!$E2072</f>
        <v>0</v>
      </c>
      <c r="F2072" s="168">
        <f>Cartilha_GLOBAL!$F2072</f>
        <v>0</v>
      </c>
      <c r="G2072" s="108"/>
      <c r="H2072" s="107">
        <f t="shared" ref="H2072:H2221" si="129">IF(G2072=0,0,F2072)</f>
        <v>0</v>
      </c>
      <c r="I2072" s="184">
        <f t="shared" ref="I2072:I2221" si="130">IF(ISBLANK(G2072),0,IF(R2072=0,ROUND(G2072*H2072,2),IF(R2072="b",ROUNDDOWN(G2072*H2072,2),ROUNDUP(G2072*H2072,2))))</f>
        <v>0</v>
      </c>
      <c r="J2072" s="142"/>
      <c r="K2072" s="183"/>
      <c r="L2072" s="7" t="str">
        <f t="shared" ref="L2072:L2221" si="131">IF(K2072="X","x",IF(K2072="xx","x",IF(I2072&gt;0,"x","")))</f>
        <v/>
      </c>
      <c r="M2072" s="7" t="str">
        <f t="shared" ref="M2072:M2221" si="132">IF(K2072="X","x",IF(K2072="xx","x",IF(I2072&gt;0,"x","")))</f>
        <v/>
      </c>
      <c r="N2072" s="7" t="str">
        <f>Cartilha_GLOBAL!N2072</f>
        <v/>
      </c>
      <c r="O2072" s="144"/>
      <c r="Q2072" s="151"/>
      <c r="R2072" s="152">
        <v>0</v>
      </c>
      <c r="T2072" s="153">
        <f>IF(Cartilha_GLOBAL!R2072=0,0,IF(Cartilha_GLOBAL!R2072&gt;0,"c","b"))</f>
        <v>0</v>
      </c>
    </row>
    <row r="2073" ht="12.75" hidden="1" spans="1:20">
      <c r="A2073" s="163">
        <f>Cartilha_GLOBAL!A2073</f>
        <v>0</v>
      </c>
      <c r="B2073" s="164">
        <f>Cartilha_GLOBAL!B2073</f>
        <v>0</v>
      </c>
      <c r="C2073" s="165">
        <f>Cartilha_GLOBAL!C2073</f>
        <v>0</v>
      </c>
      <c r="D2073" s="166">
        <f>Cartilha_GLOBAL!D2073</f>
        <v>0</v>
      </c>
      <c r="E2073" s="167">
        <f>Cartilha_GLOBAL!$E2073</f>
        <v>0</v>
      </c>
      <c r="F2073" s="168">
        <f>Cartilha_GLOBAL!$F2073</f>
        <v>0</v>
      </c>
      <c r="G2073" s="108"/>
      <c r="H2073" s="107">
        <f t="shared" si="129"/>
        <v>0</v>
      </c>
      <c r="I2073" s="184">
        <f t="shared" si="130"/>
        <v>0</v>
      </c>
      <c r="J2073" s="142"/>
      <c r="K2073" s="183"/>
      <c r="L2073" s="7" t="str">
        <f t="shared" si="131"/>
        <v/>
      </c>
      <c r="M2073" s="7" t="str">
        <f t="shared" si="132"/>
        <v/>
      </c>
      <c r="N2073" s="7" t="str">
        <f>Cartilha_GLOBAL!N2073</f>
        <v/>
      </c>
      <c r="O2073" s="144"/>
      <c r="Q2073" s="151"/>
      <c r="R2073" s="152">
        <v>0</v>
      </c>
      <c r="T2073" s="153">
        <f>IF(Cartilha_GLOBAL!R2073=0,0,IF(Cartilha_GLOBAL!R2073&gt;0,"c","b"))</f>
        <v>0</v>
      </c>
    </row>
    <row r="2074" ht="12.75" hidden="1" spans="1:20">
      <c r="A2074" s="163">
        <f>Cartilha_GLOBAL!A2074</f>
        <v>0</v>
      </c>
      <c r="B2074" s="164">
        <f>Cartilha_GLOBAL!B2074</f>
        <v>0</v>
      </c>
      <c r="C2074" s="165">
        <f>Cartilha_GLOBAL!C2074</f>
        <v>0</v>
      </c>
      <c r="D2074" s="166">
        <f>Cartilha_GLOBAL!D2074</f>
        <v>0</v>
      </c>
      <c r="E2074" s="167">
        <f>Cartilha_GLOBAL!$E2074</f>
        <v>0</v>
      </c>
      <c r="F2074" s="168">
        <f>Cartilha_GLOBAL!$F2074</f>
        <v>0</v>
      </c>
      <c r="G2074" s="108"/>
      <c r="H2074" s="107">
        <f t="shared" si="129"/>
        <v>0</v>
      </c>
      <c r="I2074" s="184">
        <f t="shared" si="130"/>
        <v>0</v>
      </c>
      <c r="J2074" s="142"/>
      <c r="K2074" s="183"/>
      <c r="L2074" s="7" t="str">
        <f t="shared" si="131"/>
        <v/>
      </c>
      <c r="M2074" s="7" t="str">
        <f t="shared" si="132"/>
        <v/>
      </c>
      <c r="N2074" s="7" t="str">
        <f>Cartilha_GLOBAL!N2074</f>
        <v/>
      </c>
      <c r="O2074" s="144"/>
      <c r="Q2074" s="151"/>
      <c r="R2074" s="152">
        <v>0</v>
      </c>
      <c r="T2074" s="153">
        <f>IF(Cartilha_GLOBAL!R2074=0,0,IF(Cartilha_GLOBAL!R2074&gt;0,"c","b"))</f>
        <v>0</v>
      </c>
    </row>
    <row r="2075" ht="12.75" hidden="1" spans="1:20">
      <c r="A2075" s="163">
        <f>Cartilha_GLOBAL!A2075</f>
        <v>0</v>
      </c>
      <c r="B2075" s="164">
        <f>Cartilha_GLOBAL!B2075</f>
        <v>0</v>
      </c>
      <c r="C2075" s="165">
        <f>Cartilha_GLOBAL!C2075</f>
        <v>0</v>
      </c>
      <c r="D2075" s="166">
        <f>Cartilha_GLOBAL!D2075</f>
        <v>0</v>
      </c>
      <c r="E2075" s="167">
        <f>Cartilha_GLOBAL!$E2075</f>
        <v>0</v>
      </c>
      <c r="F2075" s="168">
        <f>Cartilha_GLOBAL!$F2075</f>
        <v>0</v>
      </c>
      <c r="G2075" s="108"/>
      <c r="H2075" s="107">
        <f t="shared" si="129"/>
        <v>0</v>
      </c>
      <c r="I2075" s="184">
        <f t="shared" si="130"/>
        <v>0</v>
      </c>
      <c r="J2075" s="142"/>
      <c r="K2075" s="183"/>
      <c r="L2075" s="7" t="str">
        <f t="shared" si="131"/>
        <v/>
      </c>
      <c r="M2075" s="7" t="str">
        <f t="shared" si="132"/>
        <v/>
      </c>
      <c r="N2075" s="7" t="str">
        <f>Cartilha_GLOBAL!N2075</f>
        <v/>
      </c>
      <c r="O2075" s="144"/>
      <c r="Q2075" s="151"/>
      <c r="R2075" s="152">
        <v>0</v>
      </c>
      <c r="T2075" s="153">
        <f>IF(Cartilha_GLOBAL!R2075=0,0,IF(Cartilha_GLOBAL!R2075&gt;0,"c","b"))</f>
        <v>0</v>
      </c>
    </row>
    <row r="2076" ht="12.75" hidden="1" spans="1:20">
      <c r="A2076" s="163">
        <f>Cartilha_GLOBAL!A2076</f>
        <v>0</v>
      </c>
      <c r="B2076" s="164">
        <f>Cartilha_GLOBAL!B2076</f>
        <v>0</v>
      </c>
      <c r="C2076" s="165">
        <f>Cartilha_GLOBAL!C2076</f>
        <v>0</v>
      </c>
      <c r="D2076" s="166">
        <f>Cartilha_GLOBAL!D2076</f>
        <v>0</v>
      </c>
      <c r="E2076" s="167">
        <f>Cartilha_GLOBAL!$E2076</f>
        <v>0</v>
      </c>
      <c r="F2076" s="168">
        <f>Cartilha_GLOBAL!$F2076</f>
        <v>0</v>
      </c>
      <c r="G2076" s="108"/>
      <c r="H2076" s="107">
        <f t="shared" si="129"/>
        <v>0</v>
      </c>
      <c r="I2076" s="184">
        <f t="shared" si="130"/>
        <v>0</v>
      </c>
      <c r="J2076" s="142"/>
      <c r="K2076" s="183"/>
      <c r="L2076" s="7" t="str">
        <f t="shared" si="131"/>
        <v/>
      </c>
      <c r="M2076" s="7" t="str">
        <f t="shared" si="132"/>
        <v/>
      </c>
      <c r="N2076" s="7" t="str">
        <f>Cartilha_GLOBAL!N2076</f>
        <v/>
      </c>
      <c r="O2076" s="144"/>
      <c r="Q2076" s="151"/>
      <c r="R2076" s="152">
        <v>0</v>
      </c>
      <c r="T2076" s="153">
        <f>IF(Cartilha_GLOBAL!R2076=0,0,IF(Cartilha_GLOBAL!R2076&gt;0,"c","b"))</f>
        <v>0</v>
      </c>
    </row>
    <row r="2077" ht="12.75" hidden="1" spans="1:20">
      <c r="A2077" s="163">
        <f>Cartilha_GLOBAL!A2077</f>
        <v>0</v>
      </c>
      <c r="B2077" s="164">
        <f>Cartilha_GLOBAL!B2077</f>
        <v>0</v>
      </c>
      <c r="C2077" s="165">
        <f>Cartilha_GLOBAL!C2077</f>
        <v>0</v>
      </c>
      <c r="D2077" s="166">
        <f>Cartilha_GLOBAL!D2077</f>
        <v>0</v>
      </c>
      <c r="E2077" s="167">
        <f>Cartilha_GLOBAL!$E2077</f>
        <v>0</v>
      </c>
      <c r="F2077" s="168">
        <f>Cartilha_GLOBAL!$F2077</f>
        <v>0</v>
      </c>
      <c r="G2077" s="108"/>
      <c r="H2077" s="107">
        <f t="shared" si="129"/>
        <v>0</v>
      </c>
      <c r="I2077" s="184">
        <f t="shared" si="130"/>
        <v>0</v>
      </c>
      <c r="J2077" s="142"/>
      <c r="K2077" s="183"/>
      <c r="L2077" s="7" t="str">
        <f t="shared" si="131"/>
        <v/>
      </c>
      <c r="M2077" s="7" t="str">
        <f t="shared" si="132"/>
        <v/>
      </c>
      <c r="N2077" s="7" t="str">
        <f>Cartilha_GLOBAL!N2077</f>
        <v/>
      </c>
      <c r="O2077" s="144"/>
      <c r="Q2077" s="151"/>
      <c r="R2077" s="152">
        <v>0</v>
      </c>
      <c r="T2077" s="153">
        <f>IF(Cartilha_GLOBAL!R2077=0,0,IF(Cartilha_GLOBAL!R2077&gt;0,"c","b"))</f>
        <v>0</v>
      </c>
    </row>
    <row r="2078" ht="12.75" hidden="1" spans="1:20">
      <c r="A2078" s="163">
        <f>Cartilha_GLOBAL!A2078</f>
        <v>0</v>
      </c>
      <c r="B2078" s="164">
        <f>Cartilha_GLOBAL!B2078</f>
        <v>0</v>
      </c>
      <c r="C2078" s="165">
        <f>Cartilha_GLOBAL!C2078</f>
        <v>0</v>
      </c>
      <c r="D2078" s="166">
        <f>Cartilha_GLOBAL!D2078</f>
        <v>0</v>
      </c>
      <c r="E2078" s="167">
        <f>Cartilha_GLOBAL!$E2078</f>
        <v>0</v>
      </c>
      <c r="F2078" s="168">
        <f>Cartilha_GLOBAL!$F2078</f>
        <v>0</v>
      </c>
      <c r="G2078" s="108"/>
      <c r="H2078" s="107">
        <f t="shared" si="129"/>
        <v>0</v>
      </c>
      <c r="I2078" s="184">
        <f t="shared" si="130"/>
        <v>0</v>
      </c>
      <c r="J2078" s="142"/>
      <c r="K2078" s="183"/>
      <c r="L2078" s="7" t="str">
        <f t="shared" si="131"/>
        <v/>
      </c>
      <c r="M2078" s="7" t="str">
        <f t="shared" si="132"/>
        <v/>
      </c>
      <c r="N2078" s="7" t="str">
        <f>Cartilha_GLOBAL!N2078</f>
        <v/>
      </c>
      <c r="O2078" s="144"/>
      <c r="Q2078" s="151"/>
      <c r="R2078" s="152">
        <v>0</v>
      </c>
      <c r="T2078" s="153">
        <f>IF(Cartilha_GLOBAL!R2078=0,0,IF(Cartilha_GLOBAL!R2078&gt;0,"c","b"))</f>
        <v>0</v>
      </c>
    </row>
    <row r="2079" ht="12.75" hidden="1" spans="1:20">
      <c r="A2079" s="163">
        <f>Cartilha_GLOBAL!A2079</f>
        <v>0</v>
      </c>
      <c r="B2079" s="164">
        <f>Cartilha_GLOBAL!B2079</f>
        <v>0</v>
      </c>
      <c r="C2079" s="165">
        <f>Cartilha_GLOBAL!C2079</f>
        <v>0</v>
      </c>
      <c r="D2079" s="166">
        <f>Cartilha_GLOBAL!D2079</f>
        <v>0</v>
      </c>
      <c r="E2079" s="167">
        <f>Cartilha_GLOBAL!$E2079</f>
        <v>0</v>
      </c>
      <c r="F2079" s="168">
        <f>Cartilha_GLOBAL!$F2079</f>
        <v>0</v>
      </c>
      <c r="G2079" s="108"/>
      <c r="H2079" s="107">
        <f t="shared" si="129"/>
        <v>0</v>
      </c>
      <c r="I2079" s="184">
        <f t="shared" si="130"/>
        <v>0</v>
      </c>
      <c r="J2079" s="142"/>
      <c r="K2079" s="183"/>
      <c r="L2079" s="7" t="str">
        <f t="shared" si="131"/>
        <v/>
      </c>
      <c r="M2079" s="7" t="str">
        <f t="shared" si="132"/>
        <v/>
      </c>
      <c r="N2079" s="7" t="str">
        <f>Cartilha_GLOBAL!N2079</f>
        <v/>
      </c>
      <c r="O2079" s="144"/>
      <c r="Q2079" s="151"/>
      <c r="R2079" s="152">
        <v>0</v>
      </c>
      <c r="T2079" s="153">
        <f>IF(Cartilha_GLOBAL!R2079=0,0,IF(Cartilha_GLOBAL!R2079&gt;0,"c","b"))</f>
        <v>0</v>
      </c>
    </row>
    <row r="2080" ht="12.75" hidden="1" spans="1:20">
      <c r="A2080" s="163">
        <f>Cartilha_GLOBAL!A2080</f>
        <v>0</v>
      </c>
      <c r="B2080" s="164">
        <f>Cartilha_GLOBAL!B2080</f>
        <v>0</v>
      </c>
      <c r="C2080" s="165">
        <f>Cartilha_GLOBAL!C2080</f>
        <v>0</v>
      </c>
      <c r="D2080" s="166">
        <f>Cartilha_GLOBAL!D2080</f>
        <v>0</v>
      </c>
      <c r="E2080" s="167">
        <f>Cartilha_GLOBAL!$E2080</f>
        <v>0</v>
      </c>
      <c r="F2080" s="168">
        <f>Cartilha_GLOBAL!$F2080</f>
        <v>0</v>
      </c>
      <c r="G2080" s="108"/>
      <c r="H2080" s="107">
        <f t="shared" si="129"/>
        <v>0</v>
      </c>
      <c r="I2080" s="184">
        <f t="shared" si="130"/>
        <v>0</v>
      </c>
      <c r="J2080" s="142"/>
      <c r="K2080" s="183"/>
      <c r="L2080" s="7" t="str">
        <f t="shared" si="131"/>
        <v/>
      </c>
      <c r="M2080" s="7" t="str">
        <f t="shared" si="132"/>
        <v/>
      </c>
      <c r="N2080" s="7" t="str">
        <f>Cartilha_GLOBAL!N2080</f>
        <v/>
      </c>
      <c r="O2080" s="144"/>
      <c r="Q2080" s="151"/>
      <c r="R2080" s="152">
        <v>0</v>
      </c>
      <c r="T2080" s="153">
        <f>IF(Cartilha_GLOBAL!R2080=0,0,IF(Cartilha_GLOBAL!R2080&gt;0,"c","b"))</f>
        <v>0</v>
      </c>
    </row>
    <row r="2081" ht="12.75" hidden="1" spans="1:20">
      <c r="A2081" s="163">
        <f>Cartilha_GLOBAL!A2081</f>
        <v>0</v>
      </c>
      <c r="B2081" s="164">
        <f>Cartilha_GLOBAL!B2081</f>
        <v>0</v>
      </c>
      <c r="C2081" s="165">
        <f>Cartilha_GLOBAL!C2081</f>
        <v>0</v>
      </c>
      <c r="D2081" s="166">
        <f>Cartilha_GLOBAL!D2081</f>
        <v>0</v>
      </c>
      <c r="E2081" s="167">
        <f>Cartilha_GLOBAL!$E2081</f>
        <v>0</v>
      </c>
      <c r="F2081" s="168">
        <f>Cartilha_GLOBAL!$F2081</f>
        <v>0</v>
      </c>
      <c r="G2081" s="108"/>
      <c r="H2081" s="107">
        <f t="shared" si="129"/>
        <v>0</v>
      </c>
      <c r="I2081" s="184">
        <f t="shared" si="130"/>
        <v>0</v>
      </c>
      <c r="J2081" s="142"/>
      <c r="K2081" s="183"/>
      <c r="L2081" s="7" t="str">
        <f t="shared" si="131"/>
        <v/>
      </c>
      <c r="M2081" s="7" t="str">
        <f t="shared" si="132"/>
        <v/>
      </c>
      <c r="N2081" s="7" t="str">
        <f>Cartilha_GLOBAL!N2081</f>
        <v/>
      </c>
      <c r="O2081" s="144"/>
      <c r="Q2081" s="151"/>
      <c r="R2081" s="152">
        <v>0</v>
      </c>
      <c r="T2081" s="153">
        <f>IF(Cartilha_GLOBAL!R2081=0,0,IF(Cartilha_GLOBAL!R2081&gt;0,"c","b"))</f>
        <v>0</v>
      </c>
    </row>
    <row r="2082" ht="12.75" hidden="1" spans="1:20">
      <c r="A2082" s="163">
        <f>Cartilha_GLOBAL!A2082</f>
        <v>0</v>
      </c>
      <c r="B2082" s="164">
        <f>Cartilha_GLOBAL!B2082</f>
        <v>0</v>
      </c>
      <c r="C2082" s="165">
        <f>Cartilha_GLOBAL!C2082</f>
        <v>0</v>
      </c>
      <c r="D2082" s="166">
        <f>Cartilha_GLOBAL!D2082</f>
        <v>0</v>
      </c>
      <c r="E2082" s="167">
        <f>Cartilha_GLOBAL!$E2082</f>
        <v>0</v>
      </c>
      <c r="F2082" s="168">
        <f>Cartilha_GLOBAL!$F2082</f>
        <v>0</v>
      </c>
      <c r="G2082" s="108"/>
      <c r="H2082" s="107">
        <f t="shared" si="129"/>
        <v>0</v>
      </c>
      <c r="I2082" s="184">
        <f t="shared" si="130"/>
        <v>0</v>
      </c>
      <c r="J2082" s="142"/>
      <c r="K2082" s="183"/>
      <c r="L2082" s="7" t="str">
        <f t="shared" si="131"/>
        <v/>
      </c>
      <c r="M2082" s="7" t="str">
        <f t="shared" si="132"/>
        <v/>
      </c>
      <c r="N2082" s="7" t="str">
        <f>Cartilha_GLOBAL!N2082</f>
        <v/>
      </c>
      <c r="O2082" s="144"/>
      <c r="Q2082" s="151"/>
      <c r="R2082" s="152">
        <v>0</v>
      </c>
      <c r="T2082" s="153">
        <f>IF(Cartilha_GLOBAL!R2082=0,0,IF(Cartilha_GLOBAL!R2082&gt;0,"c","b"))</f>
        <v>0</v>
      </c>
    </row>
    <row r="2083" ht="12.75" hidden="1" spans="1:20">
      <c r="A2083" s="163">
        <f>Cartilha_GLOBAL!A2083</f>
        <v>0</v>
      </c>
      <c r="B2083" s="164">
        <f>Cartilha_GLOBAL!B2083</f>
        <v>0</v>
      </c>
      <c r="C2083" s="165">
        <f>Cartilha_GLOBAL!C2083</f>
        <v>0</v>
      </c>
      <c r="D2083" s="166">
        <f>Cartilha_GLOBAL!D2083</f>
        <v>0</v>
      </c>
      <c r="E2083" s="167">
        <f>Cartilha_GLOBAL!$E2083</f>
        <v>0</v>
      </c>
      <c r="F2083" s="168">
        <f>Cartilha_GLOBAL!$F2083</f>
        <v>0</v>
      </c>
      <c r="G2083" s="108"/>
      <c r="H2083" s="107">
        <f t="shared" si="129"/>
        <v>0</v>
      </c>
      <c r="I2083" s="184">
        <f t="shared" si="130"/>
        <v>0</v>
      </c>
      <c r="J2083" s="142"/>
      <c r="K2083" s="183"/>
      <c r="L2083" s="7" t="str">
        <f t="shared" si="131"/>
        <v/>
      </c>
      <c r="M2083" s="7" t="str">
        <f t="shared" si="132"/>
        <v/>
      </c>
      <c r="N2083" s="7" t="str">
        <f>Cartilha_GLOBAL!N2083</f>
        <v/>
      </c>
      <c r="O2083" s="144"/>
      <c r="Q2083" s="151"/>
      <c r="R2083" s="152">
        <v>0</v>
      </c>
      <c r="T2083" s="153">
        <f>IF(Cartilha_GLOBAL!R2083=0,0,IF(Cartilha_GLOBAL!R2083&gt;0,"c","b"))</f>
        <v>0</v>
      </c>
    </row>
    <row r="2084" ht="12.75" hidden="1" spans="1:20">
      <c r="A2084" s="163">
        <f>Cartilha_GLOBAL!A2084</f>
        <v>0</v>
      </c>
      <c r="B2084" s="164">
        <f>Cartilha_GLOBAL!B2084</f>
        <v>0</v>
      </c>
      <c r="C2084" s="165">
        <f>Cartilha_GLOBAL!C2084</f>
        <v>0</v>
      </c>
      <c r="D2084" s="166">
        <f>Cartilha_GLOBAL!D2084</f>
        <v>0</v>
      </c>
      <c r="E2084" s="167">
        <f>Cartilha_GLOBAL!$E2084</f>
        <v>0</v>
      </c>
      <c r="F2084" s="168">
        <f>Cartilha_GLOBAL!$F2084</f>
        <v>0</v>
      </c>
      <c r="G2084" s="108"/>
      <c r="H2084" s="107">
        <f t="shared" si="129"/>
        <v>0</v>
      </c>
      <c r="I2084" s="184">
        <f t="shared" si="130"/>
        <v>0</v>
      </c>
      <c r="J2084" s="142"/>
      <c r="K2084" s="183"/>
      <c r="L2084" s="7" t="str">
        <f t="shared" si="131"/>
        <v/>
      </c>
      <c r="M2084" s="7" t="str">
        <f t="shared" si="132"/>
        <v/>
      </c>
      <c r="N2084" s="7" t="str">
        <f>Cartilha_GLOBAL!N2084</f>
        <v/>
      </c>
      <c r="O2084" s="144"/>
      <c r="Q2084" s="151"/>
      <c r="R2084" s="152">
        <v>0</v>
      </c>
      <c r="T2084" s="153">
        <f>IF(Cartilha_GLOBAL!R2084=0,0,IF(Cartilha_GLOBAL!R2084&gt;0,"c","b"))</f>
        <v>0</v>
      </c>
    </row>
    <row r="2085" ht="12.75" hidden="1" spans="1:20">
      <c r="A2085" s="163">
        <f>Cartilha_GLOBAL!A2085</f>
        <v>0</v>
      </c>
      <c r="B2085" s="164">
        <f>Cartilha_GLOBAL!B2085</f>
        <v>0</v>
      </c>
      <c r="C2085" s="165">
        <f>Cartilha_GLOBAL!C2085</f>
        <v>0</v>
      </c>
      <c r="D2085" s="166">
        <f>Cartilha_GLOBAL!D2085</f>
        <v>0</v>
      </c>
      <c r="E2085" s="167">
        <f>Cartilha_GLOBAL!$E2085</f>
        <v>0</v>
      </c>
      <c r="F2085" s="168">
        <f>Cartilha_GLOBAL!$F2085</f>
        <v>0</v>
      </c>
      <c r="G2085" s="108"/>
      <c r="H2085" s="107">
        <f t="shared" si="129"/>
        <v>0</v>
      </c>
      <c r="I2085" s="184">
        <f t="shared" si="130"/>
        <v>0</v>
      </c>
      <c r="J2085" s="142"/>
      <c r="K2085" s="183"/>
      <c r="L2085" s="7" t="str">
        <f t="shared" si="131"/>
        <v/>
      </c>
      <c r="M2085" s="7" t="str">
        <f t="shared" si="132"/>
        <v/>
      </c>
      <c r="N2085" s="7" t="str">
        <f>Cartilha_GLOBAL!N2085</f>
        <v/>
      </c>
      <c r="O2085" s="144"/>
      <c r="Q2085" s="151"/>
      <c r="R2085" s="152">
        <v>0</v>
      </c>
      <c r="T2085" s="153">
        <f>IF(Cartilha_GLOBAL!R2085=0,0,IF(Cartilha_GLOBAL!R2085&gt;0,"c","b"))</f>
        <v>0</v>
      </c>
    </row>
    <row r="2086" ht="12.75" hidden="1" spans="1:20">
      <c r="A2086" s="163">
        <f>Cartilha_GLOBAL!A2086</f>
        <v>0</v>
      </c>
      <c r="B2086" s="164">
        <f>Cartilha_GLOBAL!B2086</f>
        <v>0</v>
      </c>
      <c r="C2086" s="165">
        <f>Cartilha_GLOBAL!C2086</f>
        <v>0</v>
      </c>
      <c r="D2086" s="166">
        <f>Cartilha_GLOBAL!D2086</f>
        <v>0</v>
      </c>
      <c r="E2086" s="167">
        <f>Cartilha_GLOBAL!$E2086</f>
        <v>0</v>
      </c>
      <c r="F2086" s="168">
        <f>Cartilha_GLOBAL!$F2086</f>
        <v>0</v>
      </c>
      <c r="G2086" s="108"/>
      <c r="H2086" s="107">
        <f t="shared" si="129"/>
        <v>0</v>
      </c>
      <c r="I2086" s="184">
        <f t="shared" si="130"/>
        <v>0</v>
      </c>
      <c r="J2086" s="142"/>
      <c r="K2086" s="183"/>
      <c r="L2086" s="7" t="str">
        <f t="shared" si="131"/>
        <v/>
      </c>
      <c r="M2086" s="7" t="str">
        <f t="shared" si="132"/>
        <v/>
      </c>
      <c r="N2086" s="7" t="str">
        <f>Cartilha_GLOBAL!N2086</f>
        <v/>
      </c>
      <c r="O2086" s="144"/>
      <c r="Q2086" s="151"/>
      <c r="R2086" s="152">
        <v>0</v>
      </c>
      <c r="T2086" s="153">
        <f>IF(Cartilha_GLOBAL!R2086=0,0,IF(Cartilha_GLOBAL!R2086&gt;0,"c","b"))</f>
        <v>0</v>
      </c>
    </row>
    <row r="2087" ht="12.75" hidden="1" spans="1:20">
      <c r="A2087" s="163">
        <f>Cartilha_GLOBAL!A2087</f>
        <v>0</v>
      </c>
      <c r="B2087" s="164">
        <f>Cartilha_GLOBAL!B2087</f>
        <v>0</v>
      </c>
      <c r="C2087" s="165">
        <f>Cartilha_GLOBAL!C2087</f>
        <v>0</v>
      </c>
      <c r="D2087" s="166">
        <f>Cartilha_GLOBAL!D2087</f>
        <v>0</v>
      </c>
      <c r="E2087" s="167">
        <f>Cartilha_GLOBAL!$E2087</f>
        <v>0</v>
      </c>
      <c r="F2087" s="168">
        <f>Cartilha_GLOBAL!$F2087</f>
        <v>0</v>
      </c>
      <c r="G2087" s="108"/>
      <c r="H2087" s="107">
        <f t="shared" si="129"/>
        <v>0</v>
      </c>
      <c r="I2087" s="184">
        <f t="shared" si="130"/>
        <v>0</v>
      </c>
      <c r="J2087" s="142"/>
      <c r="K2087" s="183"/>
      <c r="L2087" s="7" t="str">
        <f t="shared" si="131"/>
        <v/>
      </c>
      <c r="M2087" s="7" t="str">
        <f t="shared" si="132"/>
        <v/>
      </c>
      <c r="N2087" s="7" t="str">
        <f>Cartilha_GLOBAL!N2087</f>
        <v/>
      </c>
      <c r="O2087" s="144"/>
      <c r="Q2087" s="151"/>
      <c r="R2087" s="152">
        <v>0</v>
      </c>
      <c r="T2087" s="153">
        <f>IF(Cartilha_GLOBAL!R2087=0,0,IF(Cartilha_GLOBAL!R2087&gt;0,"c","b"))</f>
        <v>0</v>
      </c>
    </row>
    <row r="2088" ht="12.75" hidden="1" spans="1:20">
      <c r="A2088" s="163">
        <f>Cartilha_GLOBAL!A2088</f>
        <v>0</v>
      </c>
      <c r="B2088" s="164">
        <f>Cartilha_GLOBAL!B2088</f>
        <v>0</v>
      </c>
      <c r="C2088" s="165">
        <f>Cartilha_GLOBAL!C2088</f>
        <v>0</v>
      </c>
      <c r="D2088" s="166">
        <f>Cartilha_GLOBAL!D2088</f>
        <v>0</v>
      </c>
      <c r="E2088" s="167">
        <f>Cartilha_GLOBAL!$E2088</f>
        <v>0</v>
      </c>
      <c r="F2088" s="168">
        <f>Cartilha_GLOBAL!$F2088</f>
        <v>0</v>
      </c>
      <c r="G2088" s="108"/>
      <c r="H2088" s="107">
        <f t="shared" si="129"/>
        <v>0</v>
      </c>
      <c r="I2088" s="184">
        <f t="shared" si="130"/>
        <v>0</v>
      </c>
      <c r="J2088" s="142"/>
      <c r="K2088" s="183"/>
      <c r="L2088" s="7" t="str">
        <f t="shared" si="131"/>
        <v/>
      </c>
      <c r="M2088" s="7" t="str">
        <f t="shared" si="132"/>
        <v/>
      </c>
      <c r="N2088" s="7" t="str">
        <f>Cartilha_GLOBAL!N2088</f>
        <v/>
      </c>
      <c r="O2088" s="144"/>
      <c r="Q2088" s="151"/>
      <c r="R2088" s="152">
        <v>0</v>
      </c>
      <c r="T2088" s="153">
        <f>IF(Cartilha_GLOBAL!R2088=0,0,IF(Cartilha_GLOBAL!R2088&gt;0,"c","b"))</f>
        <v>0</v>
      </c>
    </row>
    <row r="2089" ht="12.75" hidden="1" spans="1:20">
      <c r="A2089" s="163">
        <f>Cartilha_GLOBAL!A2089</f>
        <v>0</v>
      </c>
      <c r="B2089" s="164">
        <f>Cartilha_GLOBAL!B2089</f>
        <v>0</v>
      </c>
      <c r="C2089" s="165">
        <f>Cartilha_GLOBAL!C2089</f>
        <v>0</v>
      </c>
      <c r="D2089" s="166">
        <f>Cartilha_GLOBAL!D2089</f>
        <v>0</v>
      </c>
      <c r="E2089" s="167">
        <f>Cartilha_GLOBAL!$E2089</f>
        <v>0</v>
      </c>
      <c r="F2089" s="168">
        <f>Cartilha_GLOBAL!$F2089</f>
        <v>0</v>
      </c>
      <c r="G2089" s="108"/>
      <c r="H2089" s="107">
        <f t="shared" si="129"/>
        <v>0</v>
      </c>
      <c r="I2089" s="184">
        <f t="shared" si="130"/>
        <v>0</v>
      </c>
      <c r="J2089" s="142"/>
      <c r="K2089" s="183"/>
      <c r="L2089" s="7" t="str">
        <f t="shared" si="131"/>
        <v/>
      </c>
      <c r="M2089" s="7" t="str">
        <f t="shared" si="132"/>
        <v/>
      </c>
      <c r="N2089" s="7" t="str">
        <f>Cartilha_GLOBAL!N2089</f>
        <v/>
      </c>
      <c r="O2089" s="144"/>
      <c r="Q2089" s="151"/>
      <c r="R2089" s="152">
        <v>0</v>
      </c>
      <c r="T2089" s="153">
        <f>IF(Cartilha_GLOBAL!R2089=0,0,IF(Cartilha_GLOBAL!R2089&gt;0,"c","b"))</f>
        <v>0</v>
      </c>
    </row>
    <row r="2090" ht="12.75" hidden="1" spans="1:20">
      <c r="A2090" s="163">
        <f>Cartilha_GLOBAL!A2090</f>
        <v>0</v>
      </c>
      <c r="B2090" s="164">
        <f>Cartilha_GLOBAL!B2090</f>
        <v>0</v>
      </c>
      <c r="C2090" s="165">
        <f>Cartilha_GLOBAL!C2090</f>
        <v>0</v>
      </c>
      <c r="D2090" s="166">
        <f>Cartilha_GLOBAL!D2090</f>
        <v>0</v>
      </c>
      <c r="E2090" s="167">
        <f>Cartilha_GLOBAL!$E2090</f>
        <v>0</v>
      </c>
      <c r="F2090" s="168">
        <f>Cartilha_GLOBAL!$F2090</f>
        <v>0</v>
      </c>
      <c r="G2090" s="108"/>
      <c r="H2090" s="107">
        <f t="shared" si="129"/>
        <v>0</v>
      </c>
      <c r="I2090" s="184">
        <f t="shared" si="130"/>
        <v>0</v>
      </c>
      <c r="J2090" s="142"/>
      <c r="K2090" s="183"/>
      <c r="L2090" s="7" t="str">
        <f t="shared" si="131"/>
        <v/>
      </c>
      <c r="M2090" s="7" t="str">
        <f t="shared" si="132"/>
        <v/>
      </c>
      <c r="N2090" s="7" t="str">
        <f>Cartilha_GLOBAL!N2090</f>
        <v/>
      </c>
      <c r="O2090" s="144"/>
      <c r="Q2090" s="151"/>
      <c r="R2090" s="152">
        <v>0</v>
      </c>
      <c r="T2090" s="153">
        <f>IF(Cartilha_GLOBAL!R2090=0,0,IF(Cartilha_GLOBAL!R2090&gt;0,"c","b"))</f>
        <v>0</v>
      </c>
    </row>
    <row r="2091" ht="12.75" hidden="1" spans="1:20">
      <c r="A2091" s="163">
        <f>Cartilha_GLOBAL!A2091</f>
        <v>0</v>
      </c>
      <c r="B2091" s="164">
        <f>Cartilha_GLOBAL!B2091</f>
        <v>0</v>
      </c>
      <c r="C2091" s="165">
        <f>Cartilha_GLOBAL!C2091</f>
        <v>0</v>
      </c>
      <c r="D2091" s="166">
        <f>Cartilha_GLOBAL!D2091</f>
        <v>0</v>
      </c>
      <c r="E2091" s="167">
        <f>Cartilha_GLOBAL!$E2091</f>
        <v>0</v>
      </c>
      <c r="F2091" s="168">
        <f>Cartilha_GLOBAL!$F2091</f>
        <v>0</v>
      </c>
      <c r="G2091" s="108"/>
      <c r="H2091" s="107">
        <f t="shared" si="129"/>
        <v>0</v>
      </c>
      <c r="I2091" s="184">
        <f t="shared" si="130"/>
        <v>0</v>
      </c>
      <c r="J2091" s="142"/>
      <c r="K2091" s="183"/>
      <c r="L2091" s="7" t="str">
        <f t="shared" si="131"/>
        <v/>
      </c>
      <c r="M2091" s="7" t="str">
        <f t="shared" si="132"/>
        <v/>
      </c>
      <c r="N2091" s="7" t="str">
        <f>Cartilha_GLOBAL!N2091</f>
        <v/>
      </c>
      <c r="O2091" s="144"/>
      <c r="Q2091" s="151"/>
      <c r="R2091" s="152">
        <v>0</v>
      </c>
      <c r="T2091" s="153">
        <f>IF(Cartilha_GLOBAL!R2091=0,0,IF(Cartilha_GLOBAL!R2091&gt;0,"c","b"))</f>
        <v>0</v>
      </c>
    </row>
    <row r="2092" ht="12.75" hidden="1" spans="1:20">
      <c r="A2092" s="163">
        <f>Cartilha_GLOBAL!A2092</f>
        <v>0</v>
      </c>
      <c r="B2092" s="164">
        <f>Cartilha_GLOBAL!B2092</f>
        <v>0</v>
      </c>
      <c r="C2092" s="165">
        <f>Cartilha_GLOBAL!C2092</f>
        <v>0</v>
      </c>
      <c r="D2092" s="166">
        <f>Cartilha_GLOBAL!D2092</f>
        <v>0</v>
      </c>
      <c r="E2092" s="167">
        <f>Cartilha_GLOBAL!$E2092</f>
        <v>0</v>
      </c>
      <c r="F2092" s="168">
        <f>Cartilha_GLOBAL!$F2092</f>
        <v>0</v>
      </c>
      <c r="G2092" s="108"/>
      <c r="H2092" s="107">
        <f t="shared" si="129"/>
        <v>0</v>
      </c>
      <c r="I2092" s="184">
        <f t="shared" si="130"/>
        <v>0</v>
      </c>
      <c r="J2092" s="142"/>
      <c r="K2092" s="183"/>
      <c r="L2092" s="7" t="str">
        <f t="shared" si="131"/>
        <v/>
      </c>
      <c r="M2092" s="7" t="str">
        <f t="shared" si="132"/>
        <v/>
      </c>
      <c r="N2092" s="7" t="str">
        <f>Cartilha_GLOBAL!N2092</f>
        <v/>
      </c>
      <c r="O2092" s="144"/>
      <c r="Q2092" s="151"/>
      <c r="R2092" s="152">
        <v>0</v>
      </c>
      <c r="T2092" s="153">
        <f>IF(Cartilha_GLOBAL!R2092=0,0,IF(Cartilha_GLOBAL!R2092&gt;0,"c","b"))</f>
        <v>0</v>
      </c>
    </row>
    <row r="2093" ht="12.75" hidden="1" spans="1:20">
      <c r="A2093" s="163">
        <f>Cartilha_GLOBAL!A2093</f>
        <v>0</v>
      </c>
      <c r="B2093" s="164">
        <f>Cartilha_GLOBAL!B2093</f>
        <v>0</v>
      </c>
      <c r="C2093" s="165">
        <f>Cartilha_GLOBAL!C2093</f>
        <v>0</v>
      </c>
      <c r="D2093" s="166">
        <f>Cartilha_GLOBAL!D2093</f>
        <v>0</v>
      </c>
      <c r="E2093" s="167">
        <f>Cartilha_GLOBAL!$E2093</f>
        <v>0</v>
      </c>
      <c r="F2093" s="168">
        <f>Cartilha_GLOBAL!$F2093</f>
        <v>0</v>
      </c>
      <c r="G2093" s="108"/>
      <c r="H2093" s="107">
        <f t="shared" si="129"/>
        <v>0</v>
      </c>
      <c r="I2093" s="184">
        <f t="shared" si="130"/>
        <v>0</v>
      </c>
      <c r="J2093" s="142"/>
      <c r="K2093" s="183"/>
      <c r="L2093" s="7" t="str">
        <f t="shared" si="131"/>
        <v/>
      </c>
      <c r="M2093" s="7" t="str">
        <f t="shared" si="132"/>
        <v/>
      </c>
      <c r="N2093" s="7" t="str">
        <f>Cartilha_GLOBAL!N2093</f>
        <v/>
      </c>
      <c r="O2093" s="144"/>
      <c r="Q2093" s="151"/>
      <c r="R2093" s="152">
        <v>0</v>
      </c>
      <c r="T2093" s="153">
        <f>IF(Cartilha_GLOBAL!R2093=0,0,IF(Cartilha_GLOBAL!R2093&gt;0,"c","b"))</f>
        <v>0</v>
      </c>
    </row>
    <row r="2094" ht="12.75" hidden="1" spans="1:20">
      <c r="A2094" s="163">
        <f>Cartilha_GLOBAL!A2094</f>
        <v>0</v>
      </c>
      <c r="B2094" s="164">
        <f>Cartilha_GLOBAL!B2094</f>
        <v>0</v>
      </c>
      <c r="C2094" s="165">
        <f>Cartilha_GLOBAL!C2094</f>
        <v>0</v>
      </c>
      <c r="D2094" s="166">
        <f>Cartilha_GLOBAL!D2094</f>
        <v>0</v>
      </c>
      <c r="E2094" s="167">
        <f>Cartilha_GLOBAL!$E2094</f>
        <v>0</v>
      </c>
      <c r="F2094" s="168">
        <f>Cartilha_GLOBAL!$F2094</f>
        <v>0</v>
      </c>
      <c r="G2094" s="108"/>
      <c r="H2094" s="107">
        <f t="shared" si="129"/>
        <v>0</v>
      </c>
      <c r="I2094" s="184">
        <f t="shared" si="130"/>
        <v>0</v>
      </c>
      <c r="J2094" s="142"/>
      <c r="K2094" s="183"/>
      <c r="L2094" s="7" t="str">
        <f t="shared" si="131"/>
        <v/>
      </c>
      <c r="M2094" s="7" t="str">
        <f t="shared" si="132"/>
        <v/>
      </c>
      <c r="N2094" s="7" t="str">
        <f>Cartilha_GLOBAL!N2094</f>
        <v/>
      </c>
      <c r="O2094" s="144"/>
      <c r="Q2094" s="151"/>
      <c r="R2094" s="152">
        <v>0</v>
      </c>
      <c r="T2094" s="153">
        <f>IF(Cartilha_GLOBAL!R2094=0,0,IF(Cartilha_GLOBAL!R2094&gt;0,"c","b"))</f>
        <v>0</v>
      </c>
    </row>
    <row r="2095" ht="12.75" hidden="1" spans="1:20">
      <c r="A2095" s="163">
        <f>Cartilha_GLOBAL!A2095</f>
        <v>0</v>
      </c>
      <c r="B2095" s="164">
        <f>Cartilha_GLOBAL!B2095</f>
        <v>0</v>
      </c>
      <c r="C2095" s="165">
        <f>Cartilha_GLOBAL!C2095</f>
        <v>0</v>
      </c>
      <c r="D2095" s="166">
        <f>Cartilha_GLOBAL!D2095</f>
        <v>0</v>
      </c>
      <c r="E2095" s="167">
        <f>Cartilha_GLOBAL!$E2095</f>
        <v>0</v>
      </c>
      <c r="F2095" s="168">
        <f>Cartilha_GLOBAL!$F2095</f>
        <v>0</v>
      </c>
      <c r="G2095" s="108"/>
      <c r="H2095" s="107">
        <f t="shared" si="129"/>
        <v>0</v>
      </c>
      <c r="I2095" s="184">
        <f t="shared" si="130"/>
        <v>0</v>
      </c>
      <c r="J2095" s="142"/>
      <c r="K2095" s="183"/>
      <c r="L2095" s="7" t="str">
        <f t="shared" si="131"/>
        <v/>
      </c>
      <c r="M2095" s="7" t="str">
        <f t="shared" si="132"/>
        <v/>
      </c>
      <c r="N2095" s="7" t="str">
        <f>Cartilha_GLOBAL!N2095</f>
        <v/>
      </c>
      <c r="O2095" s="144"/>
      <c r="Q2095" s="151"/>
      <c r="R2095" s="152">
        <v>0</v>
      </c>
      <c r="T2095" s="153">
        <f>IF(Cartilha_GLOBAL!R2095=0,0,IF(Cartilha_GLOBAL!R2095&gt;0,"c","b"))</f>
        <v>0</v>
      </c>
    </row>
    <row r="2096" ht="12.75" hidden="1" spans="1:20">
      <c r="A2096" s="163">
        <f>Cartilha_GLOBAL!A2096</f>
        <v>0</v>
      </c>
      <c r="B2096" s="164">
        <f>Cartilha_GLOBAL!B2096</f>
        <v>0</v>
      </c>
      <c r="C2096" s="165">
        <f>Cartilha_GLOBAL!C2096</f>
        <v>0</v>
      </c>
      <c r="D2096" s="166">
        <f>Cartilha_GLOBAL!D2096</f>
        <v>0</v>
      </c>
      <c r="E2096" s="167">
        <f>Cartilha_GLOBAL!$E2096</f>
        <v>0</v>
      </c>
      <c r="F2096" s="168">
        <f>Cartilha_GLOBAL!$F2096</f>
        <v>0</v>
      </c>
      <c r="G2096" s="108"/>
      <c r="H2096" s="107">
        <f t="shared" si="129"/>
        <v>0</v>
      </c>
      <c r="I2096" s="184">
        <f t="shared" si="130"/>
        <v>0</v>
      </c>
      <c r="J2096" s="142"/>
      <c r="K2096" s="183"/>
      <c r="L2096" s="7" t="str">
        <f t="shared" si="131"/>
        <v/>
      </c>
      <c r="M2096" s="7" t="str">
        <f t="shared" si="132"/>
        <v/>
      </c>
      <c r="N2096" s="7" t="str">
        <f>Cartilha_GLOBAL!N2096</f>
        <v/>
      </c>
      <c r="O2096" s="144"/>
      <c r="Q2096" s="151"/>
      <c r="R2096" s="152">
        <v>0</v>
      </c>
      <c r="T2096" s="153">
        <f>IF(Cartilha_GLOBAL!R2096=0,0,IF(Cartilha_GLOBAL!R2096&gt;0,"c","b"))</f>
        <v>0</v>
      </c>
    </row>
    <row r="2097" ht="12.75" hidden="1" spans="1:20">
      <c r="A2097" s="163">
        <f>Cartilha_GLOBAL!A2097</f>
        <v>0</v>
      </c>
      <c r="B2097" s="164">
        <f>Cartilha_GLOBAL!B2097</f>
        <v>0</v>
      </c>
      <c r="C2097" s="165">
        <f>Cartilha_GLOBAL!C2097</f>
        <v>0</v>
      </c>
      <c r="D2097" s="166">
        <f>Cartilha_GLOBAL!D2097</f>
        <v>0</v>
      </c>
      <c r="E2097" s="167">
        <f>Cartilha_GLOBAL!$E2097</f>
        <v>0</v>
      </c>
      <c r="F2097" s="168">
        <f>Cartilha_GLOBAL!$F2097</f>
        <v>0</v>
      </c>
      <c r="G2097" s="108"/>
      <c r="H2097" s="107">
        <f t="shared" si="129"/>
        <v>0</v>
      </c>
      <c r="I2097" s="184">
        <f t="shared" si="130"/>
        <v>0</v>
      </c>
      <c r="J2097" s="142"/>
      <c r="K2097" s="183"/>
      <c r="L2097" s="7" t="str">
        <f t="shared" si="131"/>
        <v/>
      </c>
      <c r="M2097" s="7" t="str">
        <f t="shared" si="132"/>
        <v/>
      </c>
      <c r="N2097" s="7" t="str">
        <f>Cartilha_GLOBAL!N2097</f>
        <v/>
      </c>
      <c r="O2097" s="144"/>
      <c r="Q2097" s="151"/>
      <c r="R2097" s="152">
        <v>0</v>
      </c>
      <c r="T2097" s="153">
        <f>IF(Cartilha_GLOBAL!R2097=0,0,IF(Cartilha_GLOBAL!R2097&gt;0,"c","b"))</f>
        <v>0</v>
      </c>
    </row>
    <row r="2098" ht="12.75" hidden="1" spans="1:20">
      <c r="A2098" s="163">
        <f>Cartilha_GLOBAL!A2098</f>
        <v>0</v>
      </c>
      <c r="B2098" s="164">
        <f>Cartilha_GLOBAL!B2098</f>
        <v>0</v>
      </c>
      <c r="C2098" s="165">
        <f>Cartilha_GLOBAL!C2098</f>
        <v>0</v>
      </c>
      <c r="D2098" s="166">
        <f>Cartilha_GLOBAL!D2098</f>
        <v>0</v>
      </c>
      <c r="E2098" s="167">
        <f>Cartilha_GLOBAL!$E2098</f>
        <v>0</v>
      </c>
      <c r="F2098" s="168">
        <f>Cartilha_GLOBAL!$F2098</f>
        <v>0</v>
      </c>
      <c r="G2098" s="108"/>
      <c r="H2098" s="107">
        <f t="shared" si="129"/>
        <v>0</v>
      </c>
      <c r="I2098" s="184">
        <f t="shared" si="130"/>
        <v>0</v>
      </c>
      <c r="J2098" s="142"/>
      <c r="K2098" s="183"/>
      <c r="L2098" s="7" t="str">
        <f t="shared" si="131"/>
        <v/>
      </c>
      <c r="M2098" s="7" t="str">
        <f t="shared" si="132"/>
        <v/>
      </c>
      <c r="N2098" s="7" t="str">
        <f>Cartilha_GLOBAL!N2098</f>
        <v/>
      </c>
      <c r="O2098" s="144"/>
      <c r="Q2098" s="151"/>
      <c r="R2098" s="152">
        <v>0</v>
      </c>
      <c r="T2098" s="153">
        <f>IF(Cartilha_GLOBAL!R2098=0,0,IF(Cartilha_GLOBAL!R2098&gt;0,"c","b"))</f>
        <v>0</v>
      </c>
    </row>
    <row r="2099" ht="12.75" hidden="1" spans="1:20">
      <c r="A2099" s="163">
        <f>Cartilha_GLOBAL!A2099</f>
        <v>0</v>
      </c>
      <c r="B2099" s="164">
        <f>Cartilha_GLOBAL!B2099</f>
        <v>0</v>
      </c>
      <c r="C2099" s="165">
        <f>Cartilha_GLOBAL!C2099</f>
        <v>0</v>
      </c>
      <c r="D2099" s="166">
        <f>Cartilha_GLOBAL!D2099</f>
        <v>0</v>
      </c>
      <c r="E2099" s="167">
        <f>Cartilha_GLOBAL!$E2099</f>
        <v>0</v>
      </c>
      <c r="F2099" s="168">
        <f>Cartilha_GLOBAL!$F2099</f>
        <v>0</v>
      </c>
      <c r="G2099" s="108"/>
      <c r="H2099" s="107">
        <f t="shared" si="129"/>
        <v>0</v>
      </c>
      <c r="I2099" s="184">
        <f t="shared" si="130"/>
        <v>0</v>
      </c>
      <c r="J2099" s="142"/>
      <c r="K2099" s="183"/>
      <c r="L2099" s="7" t="str">
        <f t="shared" si="131"/>
        <v/>
      </c>
      <c r="M2099" s="7" t="str">
        <f t="shared" si="132"/>
        <v/>
      </c>
      <c r="N2099" s="7" t="str">
        <f>Cartilha_GLOBAL!N2099</f>
        <v/>
      </c>
      <c r="O2099" s="144"/>
      <c r="Q2099" s="151"/>
      <c r="R2099" s="152">
        <v>0</v>
      </c>
      <c r="T2099" s="153">
        <f>IF(Cartilha_GLOBAL!R2099=0,0,IF(Cartilha_GLOBAL!R2099&gt;0,"c","b"))</f>
        <v>0</v>
      </c>
    </row>
    <row r="2100" ht="12.75" hidden="1" spans="1:20">
      <c r="A2100" s="163">
        <f>Cartilha_GLOBAL!A2100</f>
        <v>0</v>
      </c>
      <c r="B2100" s="164">
        <f>Cartilha_GLOBAL!B2100</f>
        <v>0</v>
      </c>
      <c r="C2100" s="165">
        <f>Cartilha_GLOBAL!C2100</f>
        <v>0</v>
      </c>
      <c r="D2100" s="166">
        <f>Cartilha_GLOBAL!D2100</f>
        <v>0</v>
      </c>
      <c r="E2100" s="167">
        <f>Cartilha_GLOBAL!$E2100</f>
        <v>0</v>
      </c>
      <c r="F2100" s="168">
        <f>Cartilha_GLOBAL!$F2100</f>
        <v>0</v>
      </c>
      <c r="G2100" s="108"/>
      <c r="H2100" s="107">
        <f t="shared" si="129"/>
        <v>0</v>
      </c>
      <c r="I2100" s="184">
        <f t="shared" si="130"/>
        <v>0</v>
      </c>
      <c r="J2100" s="142"/>
      <c r="K2100" s="183"/>
      <c r="L2100" s="7" t="str">
        <f t="shared" si="131"/>
        <v/>
      </c>
      <c r="M2100" s="7" t="str">
        <f t="shared" si="132"/>
        <v/>
      </c>
      <c r="N2100" s="7" t="str">
        <f>Cartilha_GLOBAL!N2100</f>
        <v/>
      </c>
      <c r="O2100" s="144"/>
      <c r="Q2100" s="151"/>
      <c r="R2100" s="152">
        <v>0</v>
      </c>
      <c r="T2100" s="153">
        <f>IF(Cartilha_GLOBAL!R2100=0,0,IF(Cartilha_GLOBAL!R2100&gt;0,"c","b"))</f>
        <v>0</v>
      </c>
    </row>
    <row r="2101" ht="12.75" hidden="1" spans="1:20">
      <c r="A2101" s="163">
        <f>Cartilha_GLOBAL!A2101</f>
        <v>0</v>
      </c>
      <c r="B2101" s="164">
        <f>Cartilha_GLOBAL!B2101</f>
        <v>0</v>
      </c>
      <c r="C2101" s="165">
        <f>Cartilha_GLOBAL!C2101</f>
        <v>0</v>
      </c>
      <c r="D2101" s="166">
        <f>Cartilha_GLOBAL!D2101</f>
        <v>0</v>
      </c>
      <c r="E2101" s="167">
        <f>Cartilha_GLOBAL!$E2101</f>
        <v>0</v>
      </c>
      <c r="F2101" s="168">
        <f>Cartilha_GLOBAL!$F2101</f>
        <v>0</v>
      </c>
      <c r="G2101" s="108"/>
      <c r="H2101" s="107">
        <f t="shared" si="129"/>
        <v>0</v>
      </c>
      <c r="I2101" s="184">
        <f t="shared" si="130"/>
        <v>0</v>
      </c>
      <c r="J2101" s="142"/>
      <c r="K2101" s="183"/>
      <c r="L2101" s="7" t="str">
        <f t="shared" si="131"/>
        <v/>
      </c>
      <c r="M2101" s="7" t="str">
        <f t="shared" si="132"/>
        <v/>
      </c>
      <c r="N2101" s="7" t="str">
        <f>Cartilha_GLOBAL!N2101</f>
        <v/>
      </c>
      <c r="O2101" s="144"/>
      <c r="Q2101" s="151"/>
      <c r="R2101" s="152">
        <v>0</v>
      </c>
      <c r="T2101" s="153">
        <f>IF(Cartilha_GLOBAL!R2101=0,0,IF(Cartilha_GLOBAL!R2101&gt;0,"c","b"))</f>
        <v>0</v>
      </c>
    </row>
    <row r="2102" ht="12.75" hidden="1" spans="1:20">
      <c r="A2102" s="163">
        <f>Cartilha_GLOBAL!A2102</f>
        <v>0</v>
      </c>
      <c r="B2102" s="164">
        <f>Cartilha_GLOBAL!B2102</f>
        <v>0</v>
      </c>
      <c r="C2102" s="165">
        <f>Cartilha_GLOBAL!C2102</f>
        <v>0</v>
      </c>
      <c r="D2102" s="166">
        <f>Cartilha_GLOBAL!D2102</f>
        <v>0</v>
      </c>
      <c r="E2102" s="167">
        <f>Cartilha_GLOBAL!$E2102</f>
        <v>0</v>
      </c>
      <c r="F2102" s="168">
        <f>Cartilha_GLOBAL!$F2102</f>
        <v>0</v>
      </c>
      <c r="G2102" s="108"/>
      <c r="H2102" s="107">
        <f t="shared" si="129"/>
        <v>0</v>
      </c>
      <c r="I2102" s="184">
        <f t="shared" si="130"/>
        <v>0</v>
      </c>
      <c r="J2102" s="142"/>
      <c r="K2102" s="183"/>
      <c r="L2102" s="7" t="str">
        <f t="shared" si="131"/>
        <v/>
      </c>
      <c r="M2102" s="7" t="str">
        <f t="shared" si="132"/>
        <v/>
      </c>
      <c r="N2102" s="7" t="str">
        <f>Cartilha_GLOBAL!N2102</f>
        <v/>
      </c>
      <c r="O2102" s="144"/>
      <c r="Q2102" s="151"/>
      <c r="R2102" s="152">
        <v>0</v>
      </c>
      <c r="T2102" s="153">
        <f>IF(Cartilha_GLOBAL!R2102=0,0,IF(Cartilha_GLOBAL!R2102&gt;0,"c","b"))</f>
        <v>0</v>
      </c>
    </row>
    <row r="2103" ht="13.5" hidden="1" spans="1:20">
      <c r="A2103" s="163">
        <f>Cartilha_GLOBAL!A2103</f>
        <v>0</v>
      </c>
      <c r="B2103" s="164">
        <f>Cartilha_GLOBAL!B2103</f>
        <v>0</v>
      </c>
      <c r="C2103" s="165">
        <f>Cartilha_GLOBAL!C2103</f>
        <v>0</v>
      </c>
      <c r="D2103" s="166">
        <f>Cartilha_GLOBAL!D2103</f>
        <v>0</v>
      </c>
      <c r="E2103" s="167">
        <f>Cartilha_GLOBAL!$E2103</f>
        <v>0</v>
      </c>
      <c r="F2103" s="182">
        <f>Cartilha_GLOBAL!$F2103</f>
        <v>0</v>
      </c>
      <c r="G2103" s="108"/>
      <c r="H2103" s="107">
        <f t="shared" si="129"/>
        <v>0</v>
      </c>
      <c r="I2103" s="184">
        <f t="shared" si="130"/>
        <v>0</v>
      </c>
      <c r="J2103" s="142"/>
      <c r="K2103" s="183"/>
      <c r="L2103" s="7" t="str">
        <f t="shared" si="131"/>
        <v/>
      </c>
      <c r="M2103" s="7" t="str">
        <f t="shared" si="132"/>
        <v/>
      </c>
      <c r="N2103" s="7" t="str">
        <f>Cartilha_GLOBAL!N2103</f>
        <v/>
      </c>
      <c r="O2103" s="144"/>
      <c r="Q2103" s="151"/>
      <c r="R2103" s="152">
        <v>0</v>
      </c>
      <c r="T2103" s="153">
        <f>IF(Cartilha_GLOBAL!R2103=0,0,IF(Cartilha_GLOBAL!R2103&gt;0,"c","b"))</f>
        <v>0</v>
      </c>
    </row>
    <row r="2104" ht="13.5" spans="1:20">
      <c r="A2104" s="84" t="str">
        <f>Cartilha_GLOBAL!A2104</f>
        <v>5</v>
      </c>
      <c r="B2104" s="85">
        <f>Cartilha_GLOBAL!B2104</f>
        <v>0</v>
      </c>
      <c r="C2104" s="86" t="str">
        <f>Cartilha_GLOBAL!C2104</f>
        <v>ALVENARIA, DIVISÓRIAS, MUROS E FECHOS</v>
      </c>
      <c r="D2104" s="87">
        <f>Cartilha_GLOBAL!D2104</f>
        <v>0</v>
      </c>
      <c r="E2104" s="175">
        <f>Cartilha_GLOBAL!$E2104</f>
        <v>0</v>
      </c>
      <c r="F2104" s="176">
        <f>Cartilha_GLOBAL!$F2104</f>
        <v>0</v>
      </c>
      <c r="G2104" s="90"/>
      <c r="H2104" s="90">
        <f t="shared" si="129"/>
        <v>0</v>
      </c>
      <c r="I2104" s="136">
        <f t="shared" si="130"/>
        <v>0</v>
      </c>
      <c r="J2104" s="137">
        <f>SUM(I2107:I2449)</f>
        <v>16370.32</v>
      </c>
      <c r="K2104" s="138" t="str">
        <f>IF(OR(E2104&gt;0,J2104&gt;0),"X","")</f>
        <v>X</v>
      </c>
      <c r="L2104" s="7" t="str">
        <f t="shared" si="131"/>
        <v>x</v>
      </c>
      <c r="M2104" s="7" t="str">
        <f t="shared" si="132"/>
        <v>x</v>
      </c>
      <c r="N2104" s="7" t="str">
        <f>Cartilha_GLOBAL!N2104</f>
        <v>x</v>
      </c>
      <c r="O2104" s="144"/>
      <c r="Q2104" s="151"/>
      <c r="R2104" s="152">
        <v>0</v>
      </c>
      <c r="T2104" s="153">
        <f>IF(Cartilha_GLOBAL!R2104=0,0,IF(Cartilha_GLOBAL!R2104&gt;0,"c","b"))</f>
        <v>0</v>
      </c>
    </row>
    <row r="2105" ht="12.75" spans="1:20">
      <c r="A2105" s="211" t="str">
        <f>Cartilha_GLOBAL!A2105</f>
        <v>5.1</v>
      </c>
      <c r="B2105" s="94">
        <f>Cartilha_GLOBAL!B2105</f>
        <v>0</v>
      </c>
      <c r="C2105" s="212" t="str">
        <f>Cartilha_GLOBAL!C2105</f>
        <v>ALVENARIA</v>
      </c>
      <c r="D2105" s="213">
        <f>Cartilha_GLOBAL!D2105</f>
        <v>0</v>
      </c>
      <c r="E2105" s="214">
        <f>Cartilha_GLOBAL!$E2105</f>
        <v>0</v>
      </c>
      <c r="F2105" s="215">
        <f>Cartilha_GLOBAL!$F2105</f>
        <v>0</v>
      </c>
      <c r="G2105" s="216"/>
      <c r="H2105" s="217">
        <f t="shared" si="129"/>
        <v>0</v>
      </c>
      <c r="I2105" s="221">
        <f t="shared" si="130"/>
        <v>0</v>
      </c>
      <c r="J2105" s="142"/>
      <c r="K2105" s="138" t="str">
        <f>IF(OR(SUM(I2106:I2320)&gt;0,SUM(I2106:I2320)&gt;0),"xx","")</f>
        <v>xx</v>
      </c>
      <c r="L2105" s="7" t="str">
        <f t="shared" si="131"/>
        <v>x</v>
      </c>
      <c r="M2105" s="7" t="str">
        <f t="shared" si="132"/>
        <v>x</v>
      </c>
      <c r="N2105" s="7" t="str">
        <f>Cartilha_GLOBAL!N2105</f>
        <v>x</v>
      </c>
      <c r="O2105" s="144"/>
      <c r="Q2105" s="151"/>
      <c r="R2105" s="152">
        <v>0</v>
      </c>
      <c r="T2105" s="153">
        <f>IF(Cartilha_GLOBAL!R2105=0,0,IF(Cartilha_GLOBAL!R2105&gt;0,"c","b"))</f>
        <v>0</v>
      </c>
    </row>
    <row r="2106" ht="12.75" hidden="1" spans="1:20">
      <c r="A2106" s="154" t="str">
        <f>Cartilha_GLOBAL!A2106</f>
        <v>5.1.1</v>
      </c>
      <c r="B2106" s="94">
        <f>Cartilha_GLOBAL!B2106</f>
        <v>0</v>
      </c>
      <c r="C2106" s="201" t="str">
        <f>Cartilha_GLOBAL!C2106</f>
        <v>MANUTENCAO / REPAROS - ALVENARIA</v>
      </c>
      <c r="D2106" s="218">
        <f>Cartilha_GLOBAL!D2106</f>
        <v>0</v>
      </c>
      <c r="E2106" s="219">
        <f>Cartilha_GLOBAL!$E2106</f>
        <v>0</v>
      </c>
      <c r="F2106" s="203">
        <f>Cartilha_GLOBAL!$F2106</f>
        <v>0</v>
      </c>
      <c r="G2106" s="204"/>
      <c r="H2106" s="204">
        <f t="shared" si="129"/>
        <v>0</v>
      </c>
      <c r="I2106" s="206">
        <f t="shared" si="130"/>
        <v>0</v>
      </c>
      <c r="J2106" s="142"/>
      <c r="K2106" s="138" t="str">
        <f>IF(OR(SUM(I2107:I2108)&gt;0,SUM(I2107:I2108)&gt;0),"xx","")</f>
        <v/>
      </c>
      <c r="L2106" s="7" t="str">
        <f t="shared" si="131"/>
        <v/>
      </c>
      <c r="M2106" s="7" t="str">
        <f t="shared" si="132"/>
        <v/>
      </c>
      <c r="N2106" s="7" t="str">
        <f>Cartilha_GLOBAL!N2106</f>
        <v/>
      </c>
      <c r="O2106" s="144"/>
      <c r="Q2106" s="151"/>
      <c r="R2106" s="152">
        <v>0</v>
      </c>
      <c r="T2106" s="153">
        <f>IF(Cartilha_GLOBAL!R2106=0,0,IF(Cartilha_GLOBAL!R2106&gt;0,"c","b"))</f>
        <v>0</v>
      </c>
    </row>
    <row r="2107" ht="12.75" hidden="1" spans="1:20">
      <c r="A2107" s="817" t="str">
        <f>Cartilha_GLOBAL!A2107</f>
        <v>003007001</v>
      </c>
      <c r="B2107" s="94" t="str">
        <f>Cartilha_GLOBAL!B2107</f>
        <v>SANEPAR - fev/23</v>
      </c>
      <c r="C2107" s="104" t="str">
        <f>Cartilha_GLOBAL!C2107</f>
        <v>Demolição de alvenaria de tijolos maciços sem reaproveitamento</v>
      </c>
      <c r="D2107" s="94" t="str">
        <f>Cartilha_GLOBAL!D2107</f>
        <v>M3</v>
      </c>
      <c r="E2107" s="105">
        <f>Cartilha_GLOBAL!$E2107</f>
        <v>112.42</v>
      </c>
      <c r="F2107" s="182">
        <f>Cartilha_GLOBAL!$F2107</f>
        <v>137.98</v>
      </c>
      <c r="G2107" s="108"/>
      <c r="H2107" s="107">
        <f t="shared" si="129"/>
        <v>0</v>
      </c>
      <c r="I2107" s="143">
        <f t="shared" si="130"/>
        <v>0</v>
      </c>
      <c r="J2107" s="142"/>
      <c r="K2107" s="183"/>
      <c r="L2107" s="7" t="str">
        <f t="shared" si="131"/>
        <v/>
      </c>
      <c r="M2107" s="7" t="str">
        <f t="shared" si="132"/>
        <v/>
      </c>
      <c r="N2107" s="7" t="str">
        <f>Cartilha_GLOBAL!N2107</f>
        <v/>
      </c>
      <c r="O2107" s="144"/>
      <c r="Q2107" s="151"/>
      <c r="R2107" s="152">
        <v>0</v>
      </c>
      <c r="T2107" s="153">
        <f>IF(Cartilha_GLOBAL!R2107=0,0,IF(Cartilha_GLOBAL!R2107&gt;0,"c","b"))</f>
        <v>0</v>
      </c>
    </row>
    <row r="2108" ht="12.75" hidden="1" spans="1:20">
      <c r="A2108" s="817" t="str">
        <f>Cartilha_GLOBAL!A2108</f>
        <v>003007002</v>
      </c>
      <c r="B2108" s="94" t="str">
        <f>Cartilha_GLOBAL!B2108</f>
        <v>SANEPAR - fev/23</v>
      </c>
      <c r="C2108" s="104" t="str">
        <f>Cartilha_GLOBAL!C2108</f>
        <v>Demolição alvenaria de tijolos furados sem reaproveitamento</v>
      </c>
      <c r="D2108" s="94" t="str">
        <f>Cartilha_GLOBAL!D2108</f>
        <v>M3</v>
      </c>
      <c r="E2108" s="105">
        <f>Cartilha_GLOBAL!$E2108</f>
        <v>140.52</v>
      </c>
      <c r="F2108" s="182">
        <f>Cartilha_GLOBAL!$F2108</f>
        <v>172.47</v>
      </c>
      <c r="G2108" s="108"/>
      <c r="H2108" s="107">
        <f t="shared" si="129"/>
        <v>0</v>
      </c>
      <c r="I2108" s="143">
        <f t="shared" si="130"/>
        <v>0</v>
      </c>
      <c r="J2108" s="142"/>
      <c r="K2108" s="183"/>
      <c r="L2108" s="7" t="str">
        <f t="shared" si="131"/>
        <v/>
      </c>
      <c r="M2108" s="7" t="str">
        <f t="shared" si="132"/>
        <v/>
      </c>
      <c r="N2108" s="7" t="str">
        <f>Cartilha_GLOBAL!N2108</f>
        <v/>
      </c>
      <c r="O2108" s="144"/>
      <c r="Q2108" s="151"/>
      <c r="R2108" s="152">
        <v>0</v>
      </c>
      <c r="T2108" s="153">
        <f>IF(Cartilha_GLOBAL!R2108=0,0,IF(Cartilha_GLOBAL!R2108&gt;0,"c","b"))</f>
        <v>0</v>
      </c>
    </row>
    <row r="2109" ht="12.75" hidden="1" spans="1:20">
      <c r="A2109" s="154" t="str">
        <f>Cartilha_GLOBAL!A2109</f>
        <v>5.1.2</v>
      </c>
      <c r="B2109" s="100">
        <f>Cartilha_GLOBAL!B2109</f>
        <v>0</v>
      </c>
      <c r="C2109" s="161" t="str">
        <f>Cartilha_GLOBAL!C2109</f>
        <v>TIJOLOS MACICOS</v>
      </c>
      <c r="D2109" s="178">
        <f>Cartilha_GLOBAL!D2109</f>
        <v>0</v>
      </c>
      <c r="E2109" s="220">
        <f>Cartilha_GLOBAL!$E2109</f>
        <v>0</v>
      </c>
      <c r="F2109" s="200">
        <f>Cartilha_GLOBAL!$F2109</f>
        <v>0</v>
      </c>
      <c r="G2109" s="209"/>
      <c r="H2109" s="187">
        <f t="shared" si="129"/>
        <v>0</v>
      </c>
      <c r="I2109" s="188">
        <f t="shared" si="130"/>
        <v>0</v>
      </c>
      <c r="J2109" s="142"/>
      <c r="K2109" s="138" t="str">
        <f>IF(OR(SUM(I2109)&gt;0,SUM(I2109)&gt;0),"xx","")</f>
        <v/>
      </c>
      <c r="L2109" s="7" t="str">
        <f t="shared" si="131"/>
        <v/>
      </c>
      <c r="M2109" s="7" t="str">
        <f t="shared" si="132"/>
        <v/>
      </c>
      <c r="N2109" s="7" t="str">
        <f>Cartilha_GLOBAL!N2109</f>
        <v/>
      </c>
      <c r="O2109" s="144"/>
      <c r="Q2109" s="151"/>
      <c r="R2109" s="152">
        <v>0</v>
      </c>
      <c r="T2109" s="153">
        <f>IF(Cartilha_GLOBAL!R2109=0,0,IF(Cartilha_GLOBAL!R2109&gt;0,"c","b"))</f>
        <v>0</v>
      </c>
    </row>
    <row r="2110" ht="12.75" hidden="1" spans="1:20">
      <c r="A2110" s="154" t="str">
        <f>Cartilha_GLOBAL!A2110</f>
        <v>5.1.3</v>
      </c>
      <c r="B2110" s="100">
        <f>Cartilha_GLOBAL!B2110</f>
        <v>0</v>
      </c>
      <c r="C2110" s="161" t="str">
        <f>Cartilha_GLOBAL!C2110</f>
        <v>TIJOLOS FURADOS</v>
      </c>
      <c r="D2110" s="178">
        <f>Cartilha_GLOBAL!D2110</f>
        <v>0</v>
      </c>
      <c r="E2110" s="220">
        <f>Cartilha_GLOBAL!$E2110</f>
        <v>0</v>
      </c>
      <c r="F2110" s="200">
        <f>Cartilha_GLOBAL!$F2110</f>
        <v>0</v>
      </c>
      <c r="G2110" s="209"/>
      <c r="H2110" s="187">
        <f t="shared" si="129"/>
        <v>0</v>
      </c>
      <c r="I2110" s="188">
        <f t="shared" si="130"/>
        <v>0</v>
      </c>
      <c r="J2110" s="142"/>
      <c r="K2110" s="138" t="str">
        <f>IF(OR(SUM(I2110)&gt;0,SUM(I2110)&gt;0),"xx","")</f>
        <v/>
      </c>
      <c r="L2110" s="7" t="str">
        <f t="shared" si="131"/>
        <v/>
      </c>
      <c r="M2110" s="7" t="str">
        <f t="shared" si="132"/>
        <v/>
      </c>
      <c r="N2110" s="7" t="str">
        <f>Cartilha_GLOBAL!N2110</f>
        <v/>
      </c>
      <c r="O2110" s="144"/>
      <c r="Q2110" s="151"/>
      <c r="R2110" s="152">
        <v>0</v>
      </c>
      <c r="T2110" s="153">
        <f>IF(Cartilha_GLOBAL!R2110=0,0,IF(Cartilha_GLOBAL!R2110&gt;0,"c","b"))</f>
        <v>0</v>
      </c>
    </row>
    <row r="2111" ht="33.75" hidden="1" spans="1:20">
      <c r="A2111" s="158">
        <f>Cartilha_GLOBAL!A2111</f>
        <v>89168</v>
      </c>
      <c r="B2111" s="100" t="str">
        <f>Cartilha_GLOBAL!B2111</f>
        <v>SINAPI</v>
      </c>
      <c r="C2111" s="104" t="str">
        <f>Cartilha_GLOBAL!C2111</f>
        <v>(COMPOSIÇÃO REPRESENTATIVA) DO SERVIÇO DE ALVENARIA DE VEDAÇÃO DE BLOCOS VAZADOS DE CERÂMICA DE 9X19X19CM (ESPESSURA 9CM), PARA EDIFICAÇÃO HABITACIONAL UNIFAMILIAR (CASA) E EDIFICAÇÃO PÚBLICA PADRÃO. AF_11/2014</v>
      </c>
      <c r="D2111" s="94" t="str">
        <f>Cartilha_GLOBAL!D2111</f>
        <v>M2</v>
      </c>
      <c r="E2111" s="105">
        <f>Cartilha_GLOBAL!$E2111</f>
        <v>97.39</v>
      </c>
      <c r="F2111" s="182">
        <f>Cartilha_GLOBAL!$F2111</f>
        <v>119.54</v>
      </c>
      <c r="G2111" s="108"/>
      <c r="H2111" s="107">
        <f t="shared" ref="H2111:H2137" si="133">IF(G2111=0,0,F2111)</f>
        <v>0</v>
      </c>
      <c r="I2111" s="143">
        <f t="shared" ref="I2111:I2137" si="134">IF(ISBLANK(G2111),0,IF(R2111=0,ROUND(G2111*H2111,2),IF(R2111="b",ROUNDDOWN(G2111*H2111,2),ROUNDUP(G2111*H2111,2))))</f>
        <v>0</v>
      </c>
      <c r="J2111" s="142"/>
      <c r="K2111" s="183"/>
      <c r="L2111" s="7" t="str">
        <f t="shared" ref="L2111:L2137" si="135">IF(K2111="X","x",IF(K2111="xx","x",IF(I2111&gt;0,"x","")))</f>
        <v/>
      </c>
      <c r="M2111" s="7" t="str">
        <f t="shared" ref="M2111:M2137" si="136">IF(K2111="X","x",IF(K2111="xx","x",IF(I2111&gt;0,"x","")))</f>
        <v/>
      </c>
      <c r="N2111" s="7" t="str">
        <f>Cartilha_GLOBAL!N2111</f>
        <v/>
      </c>
      <c r="O2111" s="144"/>
      <c r="Q2111" s="151"/>
      <c r="R2111" s="152">
        <v>0</v>
      </c>
      <c r="T2111" s="153">
        <f>IF(Cartilha_GLOBAL!R2111=0,0,IF(Cartilha_GLOBAL!R2111&gt;0,"c","b"))</f>
        <v>0</v>
      </c>
    </row>
    <row r="2112" ht="33.75" hidden="1" spans="1:20">
      <c r="A2112" s="158">
        <f>Cartilha_GLOBAL!A2112</f>
        <v>89043</v>
      </c>
      <c r="B2112" s="100" t="str">
        <f>Cartilha_GLOBAL!B2112</f>
        <v>SINAPI</v>
      </c>
      <c r="C2112" s="104" t="str">
        <f>Cartilha_GLOBAL!C2112</f>
        <v>(COMPOSIÇÃO REPRESENTATIVA) DO SERVIÇO DE ALVENARIA DE VEDAÇÃO DE BLOCOS VAZADOS DE CERÂMICA DE 9X19X19CM (ESPESSURA 9CM), PARA EDIFICAÇÃO HABITACIONAL MULTIFAMILIAR (PRÉDIO). AF_11/2014</v>
      </c>
      <c r="D2112" s="94" t="str">
        <f>Cartilha_GLOBAL!D2112</f>
        <v>M2</v>
      </c>
      <c r="E2112" s="105">
        <f>Cartilha_GLOBAL!$E2112</f>
        <v>94.54</v>
      </c>
      <c r="F2112" s="182">
        <f>Cartilha_GLOBAL!$F2112</f>
        <v>116.04</v>
      </c>
      <c r="G2112" s="108"/>
      <c r="H2112" s="107">
        <f t="shared" si="133"/>
        <v>0</v>
      </c>
      <c r="I2112" s="143">
        <f t="shared" si="134"/>
        <v>0</v>
      </c>
      <c r="J2112" s="142"/>
      <c r="K2112" s="183"/>
      <c r="L2112" s="7" t="str">
        <f t="shared" si="135"/>
        <v/>
      </c>
      <c r="M2112" s="7" t="str">
        <f t="shared" si="136"/>
        <v/>
      </c>
      <c r="N2112" s="7" t="str">
        <f>Cartilha_GLOBAL!N2112</f>
        <v/>
      </c>
      <c r="O2112" s="144"/>
      <c r="Q2112" s="151"/>
      <c r="R2112" s="152">
        <v>0</v>
      </c>
      <c r="T2112" s="153">
        <f>IF(Cartilha_GLOBAL!R2112=0,0,IF(Cartilha_GLOBAL!R2112&gt;0,"c","b"))</f>
        <v>0</v>
      </c>
    </row>
    <row r="2113" ht="33.75" hidden="1" spans="1:20">
      <c r="A2113" s="158">
        <f>Cartilha_GLOBAL!A2113</f>
        <v>89977</v>
      </c>
      <c r="B2113" s="100" t="str">
        <f>Cartilha_GLOBAL!B2113</f>
        <v>SINAPI</v>
      </c>
      <c r="C2113" s="104" t="str">
        <f>Cartilha_GLOBAL!C2113</f>
        <v>(COMPOSIÇÃO REPRESENTATIVA) DO SERVIÇO DE ALVENARIA DE VEDAÇÃO DE BLOCOS VAZADOS DE CERÂMICA DE 14X9X19CM (ESPESSURA 14CM, BLOCO DEITADO), PARA EDIFICAÇÃO HABITACIONAL UNIFAMILIAR (CASA) E EDIFICAÇÃO PÚBLICA PADRÃO. AF_12/2014</v>
      </c>
      <c r="D2113" s="94" t="str">
        <f>Cartilha_GLOBAL!D2113</f>
        <v>M2</v>
      </c>
      <c r="E2113" s="105">
        <f>Cartilha_GLOBAL!$E2113</f>
        <v>175.71</v>
      </c>
      <c r="F2113" s="182">
        <f>Cartilha_GLOBAL!$F2113</f>
        <v>215.67</v>
      </c>
      <c r="G2113" s="108"/>
      <c r="H2113" s="107">
        <f t="shared" si="133"/>
        <v>0</v>
      </c>
      <c r="I2113" s="143">
        <f t="shared" si="134"/>
        <v>0</v>
      </c>
      <c r="J2113" s="142"/>
      <c r="K2113" s="183"/>
      <c r="L2113" s="7" t="str">
        <f t="shared" si="135"/>
        <v/>
      </c>
      <c r="M2113" s="7" t="str">
        <f t="shared" si="136"/>
        <v/>
      </c>
      <c r="N2113" s="7" t="str">
        <f>Cartilha_GLOBAL!N2113</f>
        <v/>
      </c>
      <c r="O2113" s="144"/>
      <c r="Q2113" s="151"/>
      <c r="R2113" s="152">
        <v>0</v>
      </c>
      <c r="T2113" s="153">
        <f>IF(Cartilha_GLOBAL!R2113=0,0,IF(Cartilha_GLOBAL!R2113&gt;0,"c","b"))</f>
        <v>0</v>
      </c>
    </row>
    <row r="2114" ht="33.75" hidden="1" spans="1:20">
      <c r="A2114" s="158">
        <f>Cartilha_GLOBAL!A2114</f>
        <v>87495</v>
      </c>
      <c r="B2114" s="100" t="str">
        <f>Cartilha_GLOBAL!B2114</f>
        <v>SINAPI</v>
      </c>
      <c r="C2114" s="104" t="str">
        <f>Cartilha_GLOBAL!C2114</f>
        <v>ALVENARIA DE VEDAÇÃO DE BLOCOS CERÂMICOS FURADOS NA HORIZONTAL DE 9X19X19CM (ESPESSURA 9CM) DE PAREDES COM ÁREA LÍQUIDA MENOR QUE 6M² SEM VÃOS E ARGAMASSA DE ASSENTAMENTO COM PREPARO EM BETONEIRA. AF_06/2014</v>
      </c>
      <c r="D2114" s="94" t="str">
        <f>Cartilha_GLOBAL!D2114</f>
        <v>M2</v>
      </c>
      <c r="E2114" s="105">
        <f>Cartilha_GLOBAL!$E2114</f>
        <v>99.66</v>
      </c>
      <c r="F2114" s="182">
        <f>Cartilha_GLOBAL!$F2114</f>
        <v>122.32</v>
      </c>
      <c r="G2114" s="108"/>
      <c r="H2114" s="107">
        <f t="shared" si="133"/>
        <v>0</v>
      </c>
      <c r="I2114" s="143">
        <f t="shared" si="134"/>
        <v>0</v>
      </c>
      <c r="J2114" s="142"/>
      <c r="K2114" s="183"/>
      <c r="L2114" s="7" t="str">
        <f t="shared" si="135"/>
        <v/>
      </c>
      <c r="M2114" s="7" t="str">
        <f t="shared" si="136"/>
        <v/>
      </c>
      <c r="N2114" s="7" t="str">
        <f>Cartilha_GLOBAL!N2114</f>
        <v/>
      </c>
      <c r="O2114" s="144"/>
      <c r="Q2114" s="151"/>
      <c r="R2114" s="152">
        <v>0</v>
      </c>
      <c r="T2114" s="153">
        <f>IF(Cartilha_GLOBAL!R2114=0,0,IF(Cartilha_GLOBAL!R2114&gt;0,"c","b"))</f>
        <v>0</v>
      </c>
    </row>
    <row r="2115" ht="33.75" hidden="1" spans="1:20">
      <c r="A2115" s="158">
        <f>Cartilha_GLOBAL!A2115</f>
        <v>87496</v>
      </c>
      <c r="B2115" s="100" t="str">
        <f>Cartilha_GLOBAL!B2115</f>
        <v>SINAPI</v>
      </c>
      <c r="C2115" s="104" t="str">
        <f>Cartilha_GLOBAL!C2115</f>
        <v>ALVENARIA DE VEDAÇÃO DE BLOCOS CERÂMICOS FURADOS NA HORIZONTAL DE 9X19X19CM (ESPESSURA 9CM) DE PAREDES COM ÁREA LÍQUIDA MENOR QUE 6M² SEM VÃOS E ARGAMASSA DE ASSENTAMENTO COM PREPARO MANUAL. AF_06/2014</v>
      </c>
      <c r="D2115" s="94" t="str">
        <f>Cartilha_GLOBAL!D2115</f>
        <v>M2</v>
      </c>
      <c r="E2115" s="105">
        <f>Cartilha_GLOBAL!$E2115</f>
        <v>101.07</v>
      </c>
      <c r="F2115" s="182">
        <f>Cartilha_GLOBAL!$F2115</f>
        <v>124.05</v>
      </c>
      <c r="G2115" s="108"/>
      <c r="H2115" s="107">
        <f t="shared" si="133"/>
        <v>0</v>
      </c>
      <c r="I2115" s="143">
        <f t="shared" si="134"/>
        <v>0</v>
      </c>
      <c r="J2115" s="142"/>
      <c r="K2115" s="183"/>
      <c r="L2115" s="7" t="str">
        <f t="shared" si="135"/>
        <v/>
      </c>
      <c r="M2115" s="7" t="str">
        <f t="shared" si="136"/>
        <v/>
      </c>
      <c r="N2115" s="7" t="str">
        <f>Cartilha_GLOBAL!N2115</f>
        <v/>
      </c>
      <c r="O2115" s="144"/>
      <c r="Q2115" s="151"/>
      <c r="R2115" s="152">
        <v>0</v>
      </c>
      <c r="T2115" s="153">
        <f>IF(Cartilha_GLOBAL!R2115=0,0,IF(Cartilha_GLOBAL!R2115&gt;0,"c","b"))</f>
        <v>0</v>
      </c>
    </row>
    <row r="2116" ht="33.75" hidden="1" spans="1:20">
      <c r="A2116" s="158">
        <f>Cartilha_GLOBAL!A2116</f>
        <v>87499</v>
      </c>
      <c r="B2116" s="100" t="str">
        <f>Cartilha_GLOBAL!B2116</f>
        <v>SINAPI</v>
      </c>
      <c r="C2116" s="104" t="str">
        <f>Cartilha_GLOBAL!C2116</f>
        <v>ALVENARIA DE VEDAÇÃO DE BLOCOS CERÂMICOS FURADOS NA HORIZONTAL DE 9X14X19CM (ESPESSURA 9CM) DE PAREDES COM ÁREA LÍQUIDA MENOR QUE 6M² SEM VÃOS E ARGAMASSA DE ASSENTAMENTO COM PREPARO EM BETONEIRA. AF_06/2014</v>
      </c>
      <c r="D2116" s="94" t="str">
        <f>Cartilha_GLOBAL!D2116</f>
        <v>M2</v>
      </c>
      <c r="E2116" s="105">
        <f>Cartilha_GLOBAL!$E2116</f>
        <v>115.69</v>
      </c>
      <c r="F2116" s="182">
        <f>Cartilha_GLOBAL!$F2116</f>
        <v>142</v>
      </c>
      <c r="G2116" s="108"/>
      <c r="H2116" s="107">
        <f t="shared" si="133"/>
        <v>0</v>
      </c>
      <c r="I2116" s="143">
        <f t="shared" si="134"/>
        <v>0</v>
      </c>
      <c r="J2116" s="142"/>
      <c r="K2116" s="183"/>
      <c r="L2116" s="7" t="str">
        <f t="shared" si="135"/>
        <v/>
      </c>
      <c r="M2116" s="7" t="str">
        <f t="shared" si="136"/>
        <v/>
      </c>
      <c r="N2116" s="7" t="str">
        <f>Cartilha_GLOBAL!N2116</f>
        <v/>
      </c>
      <c r="O2116" s="144"/>
      <c r="Q2116" s="151"/>
      <c r="R2116" s="152">
        <v>0</v>
      </c>
      <c r="T2116" s="153">
        <f>IF(Cartilha_GLOBAL!R2116=0,0,IF(Cartilha_GLOBAL!R2116&gt;0,"c","b"))</f>
        <v>0</v>
      </c>
    </row>
    <row r="2117" ht="33.75" hidden="1" spans="1:20">
      <c r="A2117" s="158">
        <f>Cartilha_GLOBAL!A2117</f>
        <v>87500</v>
      </c>
      <c r="B2117" s="100" t="str">
        <f>Cartilha_GLOBAL!B2117</f>
        <v>SINAPI</v>
      </c>
      <c r="C2117" s="104" t="str">
        <f>Cartilha_GLOBAL!C2117</f>
        <v>ALVENARIA DE VEDAÇÃO DE BLOCOS CERÂMICOS FURADOS NA HORIZONTAL DE 9X14X19CM (ESPESSURA 9CM) DE PAREDES COM ÁREA LÍQUIDA MENOR QUE 6M² SEM VÃOS E ARGAMASSA DE ASSENTAMENTO COM PREPARO MANUAL. AF_06/2014</v>
      </c>
      <c r="D2117" s="94" t="str">
        <f>Cartilha_GLOBAL!D2117</f>
        <v>M2</v>
      </c>
      <c r="E2117" s="105">
        <f>Cartilha_GLOBAL!$E2117</f>
        <v>117.22</v>
      </c>
      <c r="F2117" s="182">
        <f>Cartilha_GLOBAL!$F2117</f>
        <v>143.88</v>
      </c>
      <c r="G2117" s="108"/>
      <c r="H2117" s="107">
        <f t="shared" si="133"/>
        <v>0</v>
      </c>
      <c r="I2117" s="143">
        <f t="shared" si="134"/>
        <v>0</v>
      </c>
      <c r="J2117" s="142"/>
      <c r="K2117" s="183"/>
      <c r="L2117" s="7" t="str">
        <f t="shared" si="135"/>
        <v/>
      </c>
      <c r="M2117" s="7" t="str">
        <f t="shared" si="136"/>
        <v/>
      </c>
      <c r="N2117" s="7" t="str">
        <f>Cartilha_GLOBAL!N2117</f>
        <v/>
      </c>
      <c r="O2117" s="144"/>
      <c r="Q2117" s="151"/>
      <c r="R2117" s="152">
        <v>0</v>
      </c>
      <c r="T2117" s="153">
        <f>IF(Cartilha_GLOBAL!R2117=0,0,IF(Cartilha_GLOBAL!R2117&gt;0,"c","b"))</f>
        <v>0</v>
      </c>
    </row>
    <row r="2118" ht="33.75" hidden="1" spans="1:20">
      <c r="A2118" s="158">
        <f>Cartilha_GLOBAL!A2118</f>
        <v>87501</v>
      </c>
      <c r="B2118" s="100" t="str">
        <f>Cartilha_GLOBAL!B2118</f>
        <v>SINAPI</v>
      </c>
      <c r="C2118" s="104" t="str">
        <f>Cartilha_GLOBAL!C2118</f>
        <v>ALVENARIA DE VEDAÇÃO DE BLOCOS CERÂMICOS FURADOS NA HORIZONTAL DE 14X9X19CM (ESPESSURA 14CM, BLOCO DEITADO) DE PAREDES COM ÁREA LÍQUIDA MENOR QUE 6M² SEM VÃOS E ARGAMASSA DE ASSENTAMENTO COM PREPARO EM BETONEIRA. AF_06/2014</v>
      </c>
      <c r="D2118" s="94" t="str">
        <f>Cartilha_GLOBAL!D2118</f>
        <v>M2</v>
      </c>
      <c r="E2118" s="105">
        <f>Cartilha_GLOBAL!$E2118</f>
        <v>180.77</v>
      </c>
      <c r="F2118" s="182">
        <f>Cartilha_GLOBAL!$F2118</f>
        <v>221.88</v>
      </c>
      <c r="G2118" s="108"/>
      <c r="H2118" s="107">
        <f t="shared" si="133"/>
        <v>0</v>
      </c>
      <c r="I2118" s="143">
        <f t="shared" si="134"/>
        <v>0</v>
      </c>
      <c r="J2118" s="142"/>
      <c r="K2118" s="183"/>
      <c r="L2118" s="7" t="str">
        <f t="shared" si="135"/>
        <v/>
      </c>
      <c r="M2118" s="7" t="str">
        <f t="shared" si="136"/>
        <v/>
      </c>
      <c r="N2118" s="7" t="str">
        <f>Cartilha_GLOBAL!N2118</f>
        <v/>
      </c>
      <c r="O2118" s="144"/>
      <c r="Q2118" s="151"/>
      <c r="R2118" s="152">
        <v>0</v>
      </c>
      <c r="T2118" s="153">
        <f>IF(Cartilha_GLOBAL!R2118=0,0,IF(Cartilha_GLOBAL!R2118&gt;0,"c","b"))</f>
        <v>0</v>
      </c>
    </row>
    <row r="2119" ht="33.75" hidden="1" spans="1:20">
      <c r="A2119" s="158">
        <f>Cartilha_GLOBAL!A2119</f>
        <v>87502</v>
      </c>
      <c r="B2119" s="100" t="str">
        <f>Cartilha_GLOBAL!B2119</f>
        <v>SINAPI</v>
      </c>
      <c r="C2119" s="104" t="str">
        <f>Cartilha_GLOBAL!C2119</f>
        <v>ALVENARIA DE VEDAÇÃO DE BLOCOS CERÂMICOS FURADOS NA HORIZONTAL DE 14X9X19CM (ESPESSURA 14CM, BLOCO DEITADO) DE PAREDES COM ÁREA LÍQUIDA MENOR QUE 6M² SEM VÃOS E ARGAMASSA DE ASSENTAMENTO COM PREPARO MANUAL. AF_06/2014</v>
      </c>
      <c r="D2119" s="94" t="str">
        <f>Cartilha_GLOBAL!D2119</f>
        <v>M2</v>
      </c>
      <c r="E2119" s="105">
        <f>Cartilha_GLOBAL!$E2119</f>
        <v>182.71</v>
      </c>
      <c r="F2119" s="182">
        <f>Cartilha_GLOBAL!$F2119</f>
        <v>224.26</v>
      </c>
      <c r="G2119" s="108"/>
      <c r="H2119" s="107">
        <f t="shared" si="133"/>
        <v>0</v>
      </c>
      <c r="I2119" s="143">
        <f t="shared" si="134"/>
        <v>0</v>
      </c>
      <c r="J2119" s="142"/>
      <c r="K2119" s="183"/>
      <c r="L2119" s="7" t="str">
        <f t="shared" si="135"/>
        <v/>
      </c>
      <c r="M2119" s="7" t="str">
        <f t="shared" si="136"/>
        <v/>
      </c>
      <c r="N2119" s="7" t="str">
        <f>Cartilha_GLOBAL!N2119</f>
        <v/>
      </c>
      <c r="O2119" s="144"/>
      <c r="Q2119" s="151"/>
      <c r="R2119" s="152">
        <v>0</v>
      </c>
      <c r="T2119" s="153">
        <f>IF(Cartilha_GLOBAL!R2119=0,0,IF(Cartilha_GLOBAL!R2119&gt;0,"c","b"))</f>
        <v>0</v>
      </c>
    </row>
    <row r="2120" ht="33.75" hidden="1" spans="1:20">
      <c r="A2120" s="158">
        <f>Cartilha_GLOBAL!A2120</f>
        <v>87503</v>
      </c>
      <c r="B2120" s="100" t="str">
        <f>Cartilha_GLOBAL!B2120</f>
        <v>SINAPI</v>
      </c>
      <c r="C2120" s="104" t="str">
        <f>Cartilha_GLOBAL!C2120</f>
        <v>ALVENARIA DE VEDAÇÃO DE BLOCOS CERÂMICOS FURADOS NA HORIZONTAL DE 9X19X19CM (ESPESSURA 9CM) DE PAREDES COM ÁREA LÍQUIDA MAIOR OU IGUAL A 6M² SEM VÃOS E ARGAMASSA DE ASSENTAMENTO COM PREPARO EM BETONEIRA. AF_06/2014</v>
      </c>
      <c r="D2120" s="94" t="str">
        <f>Cartilha_GLOBAL!D2120</f>
        <v>M2</v>
      </c>
      <c r="E2120" s="105">
        <f>Cartilha_GLOBAL!$E2120</f>
        <v>84.91</v>
      </c>
      <c r="F2120" s="182">
        <f>Cartilha_GLOBAL!$F2120</f>
        <v>104.22</v>
      </c>
      <c r="G2120" s="108"/>
      <c r="H2120" s="107">
        <f t="shared" si="133"/>
        <v>0</v>
      </c>
      <c r="I2120" s="143">
        <f t="shared" si="134"/>
        <v>0</v>
      </c>
      <c r="J2120" s="142"/>
      <c r="K2120" s="183"/>
      <c r="L2120" s="7" t="str">
        <f t="shared" si="135"/>
        <v/>
      </c>
      <c r="M2120" s="7" t="str">
        <f t="shared" si="136"/>
        <v/>
      </c>
      <c r="N2120" s="7" t="str">
        <f>Cartilha_GLOBAL!N2120</f>
        <v/>
      </c>
      <c r="O2120" s="144"/>
      <c r="Q2120" s="151"/>
      <c r="R2120" s="152">
        <v>0</v>
      </c>
      <c r="T2120" s="153">
        <f>IF(Cartilha_GLOBAL!R2120=0,0,IF(Cartilha_GLOBAL!R2120&gt;0,"c","b"))</f>
        <v>0</v>
      </c>
    </row>
    <row r="2121" ht="33.75" hidden="1" spans="1:20">
      <c r="A2121" s="158">
        <f>Cartilha_GLOBAL!A2121</f>
        <v>87504</v>
      </c>
      <c r="B2121" s="100" t="str">
        <f>Cartilha_GLOBAL!B2121</f>
        <v>SINAPI</v>
      </c>
      <c r="C2121" s="104" t="str">
        <f>Cartilha_GLOBAL!C2121</f>
        <v>ALVENARIA DE VEDAÇÃO DE BLOCOS CERÂMICOS FURADOS NA HORIZONTAL DE 9X19X19CM (ESPESSURA 9CM) DE PAREDES COM ÁREA LÍQUIDA MAIOR OU IGUAL A 6M² SEM VÃOS E ARGAMASSA DE ASSENTAMENTO COM PREPARO MANUAL. AF_06/2014</v>
      </c>
      <c r="D2121" s="94" t="str">
        <f>Cartilha_GLOBAL!D2121</f>
        <v>M2</v>
      </c>
      <c r="E2121" s="105">
        <f>Cartilha_GLOBAL!$E2121</f>
        <v>86.32</v>
      </c>
      <c r="F2121" s="182">
        <f>Cartilha_GLOBAL!$F2121</f>
        <v>105.95</v>
      </c>
      <c r="G2121" s="108"/>
      <c r="H2121" s="107">
        <f t="shared" si="133"/>
        <v>0</v>
      </c>
      <c r="I2121" s="143">
        <f t="shared" si="134"/>
        <v>0</v>
      </c>
      <c r="J2121" s="142"/>
      <c r="K2121" s="183"/>
      <c r="L2121" s="7" t="str">
        <f t="shared" si="135"/>
        <v/>
      </c>
      <c r="M2121" s="7" t="str">
        <f t="shared" si="136"/>
        <v/>
      </c>
      <c r="N2121" s="7" t="str">
        <f>Cartilha_GLOBAL!N2121</f>
        <v/>
      </c>
      <c r="O2121" s="144"/>
      <c r="Q2121" s="151"/>
      <c r="R2121" s="152">
        <v>0</v>
      </c>
      <c r="T2121" s="153">
        <f>IF(Cartilha_GLOBAL!R2121=0,0,IF(Cartilha_GLOBAL!R2121&gt;0,"c","b"))</f>
        <v>0</v>
      </c>
    </row>
    <row r="2122" ht="33.75" hidden="1" spans="1:20">
      <c r="A2122" s="158">
        <f>Cartilha_GLOBAL!A2122</f>
        <v>87507</v>
      </c>
      <c r="B2122" s="100" t="str">
        <f>Cartilha_GLOBAL!B2122</f>
        <v>SINAPI</v>
      </c>
      <c r="C2122" s="104" t="str">
        <f>Cartilha_GLOBAL!C2122</f>
        <v>ALVENARIA DE VEDAÇÃO DE BLOCOS CERÂMICOS FURADOS NA HORIZONTAL DE 9X14X19CM (ESPESSURA 9CM) DE PAREDES COM ÁREA LÍQUIDA MAIOR OU IGUAL A 6M² SEM VÃOS E ARGAMASSA DE ASSENTAMENTO COM PREPARO EM BETONEIRA. AF_06/2014</v>
      </c>
      <c r="D2122" s="94" t="str">
        <f>Cartilha_GLOBAL!D2122</f>
        <v>M2</v>
      </c>
      <c r="E2122" s="105">
        <f>Cartilha_GLOBAL!$E2122</f>
        <v>96.14</v>
      </c>
      <c r="F2122" s="182">
        <f>Cartilha_GLOBAL!$F2122</f>
        <v>118</v>
      </c>
      <c r="G2122" s="108"/>
      <c r="H2122" s="107">
        <f t="shared" si="133"/>
        <v>0</v>
      </c>
      <c r="I2122" s="143">
        <f t="shared" si="134"/>
        <v>0</v>
      </c>
      <c r="J2122" s="142"/>
      <c r="K2122" s="183"/>
      <c r="L2122" s="7" t="str">
        <f t="shared" si="135"/>
        <v/>
      </c>
      <c r="M2122" s="7" t="str">
        <f t="shared" si="136"/>
        <v/>
      </c>
      <c r="N2122" s="7" t="str">
        <f>Cartilha_GLOBAL!N2122</f>
        <v/>
      </c>
      <c r="O2122" s="144"/>
      <c r="Q2122" s="151"/>
      <c r="R2122" s="152">
        <v>0</v>
      </c>
      <c r="T2122" s="153">
        <f>IF(Cartilha_GLOBAL!R2122=0,0,IF(Cartilha_GLOBAL!R2122&gt;0,"c","b"))</f>
        <v>0</v>
      </c>
    </row>
    <row r="2123" ht="33.75" hidden="1" spans="1:20">
      <c r="A2123" s="158">
        <f>Cartilha_GLOBAL!A2123</f>
        <v>87508</v>
      </c>
      <c r="B2123" s="100" t="str">
        <f>Cartilha_GLOBAL!B2123</f>
        <v>SINAPI</v>
      </c>
      <c r="C2123" s="104" t="str">
        <f>Cartilha_GLOBAL!C2123</f>
        <v>ALVENARIA DE VEDAÇÃO DE BLOCOS CERÂMICOS FURADOS NA HORIZONTAL DE 9X14X19CM (ESPESSURA 9CM) DE PAREDES COM ÁREA LÍQUIDA MAIOR OU IGUAL A 6M² SEM VÃOS E ARGAMASSA DE ASSENTAMENTO COM PREPARO MANUAL. AF_06/2014</v>
      </c>
      <c r="D2123" s="94" t="str">
        <f>Cartilha_GLOBAL!D2123</f>
        <v>M2</v>
      </c>
      <c r="E2123" s="105">
        <f>Cartilha_GLOBAL!$E2123</f>
        <v>97.67</v>
      </c>
      <c r="F2123" s="182">
        <f>Cartilha_GLOBAL!$F2123</f>
        <v>119.88</v>
      </c>
      <c r="G2123" s="108"/>
      <c r="H2123" s="107">
        <f t="shared" si="133"/>
        <v>0</v>
      </c>
      <c r="I2123" s="143">
        <f t="shared" si="134"/>
        <v>0</v>
      </c>
      <c r="J2123" s="142"/>
      <c r="K2123" s="183"/>
      <c r="L2123" s="7" t="str">
        <f t="shared" si="135"/>
        <v/>
      </c>
      <c r="M2123" s="7" t="str">
        <f t="shared" si="136"/>
        <v/>
      </c>
      <c r="N2123" s="7" t="str">
        <f>Cartilha_GLOBAL!N2123</f>
        <v/>
      </c>
      <c r="O2123" s="144"/>
      <c r="Q2123" s="151"/>
      <c r="R2123" s="152">
        <v>0</v>
      </c>
      <c r="T2123" s="153">
        <f>IF(Cartilha_GLOBAL!R2123=0,0,IF(Cartilha_GLOBAL!R2123&gt;0,"c","b"))</f>
        <v>0</v>
      </c>
    </row>
    <row r="2124" ht="33.75" hidden="1" spans="1:20">
      <c r="A2124" s="158">
        <f>Cartilha_GLOBAL!A2124</f>
        <v>87509</v>
      </c>
      <c r="B2124" s="100" t="str">
        <f>Cartilha_GLOBAL!B2124</f>
        <v>SINAPI</v>
      </c>
      <c r="C2124" s="104" t="str">
        <f>Cartilha_GLOBAL!C2124</f>
        <v>ALVENARIA DE VEDAÇÃO DE BLOCOS CERÂMICOS FURADOS NA HORIZONTAL DE 14X9X19CM (ESPESSURA 14CM, BLOCO DEITADO) DE PAREDES COM ÁREA LÍQUIDA MAIOR OU IGUAL A 6M² SEM VÃOS E ARGAMASSA DE ASSENTAMENTO COM PREPARO EM BETONEIRA. AF_06/2014</v>
      </c>
      <c r="D2124" s="94" t="str">
        <f>Cartilha_GLOBAL!D2124</f>
        <v>M2</v>
      </c>
      <c r="E2124" s="105">
        <f>Cartilha_GLOBAL!$E2124</f>
        <v>148.74</v>
      </c>
      <c r="F2124" s="182">
        <f>Cartilha_GLOBAL!$F2124</f>
        <v>182.56</v>
      </c>
      <c r="G2124" s="108"/>
      <c r="H2124" s="107">
        <f t="shared" si="133"/>
        <v>0</v>
      </c>
      <c r="I2124" s="143">
        <f t="shared" si="134"/>
        <v>0</v>
      </c>
      <c r="J2124" s="142"/>
      <c r="K2124" s="183"/>
      <c r="L2124" s="7" t="str">
        <f t="shared" si="135"/>
        <v/>
      </c>
      <c r="M2124" s="7" t="str">
        <f t="shared" si="136"/>
        <v/>
      </c>
      <c r="N2124" s="7" t="str">
        <f>Cartilha_GLOBAL!N2124</f>
        <v/>
      </c>
      <c r="O2124" s="144"/>
      <c r="Q2124" s="151"/>
      <c r="R2124" s="152">
        <v>0</v>
      </c>
      <c r="T2124" s="153">
        <f>IF(Cartilha_GLOBAL!R2124=0,0,IF(Cartilha_GLOBAL!R2124&gt;0,"c","b"))</f>
        <v>0</v>
      </c>
    </row>
    <row r="2125" ht="33.75" hidden="1" spans="1:20">
      <c r="A2125" s="158">
        <f>Cartilha_GLOBAL!A2125</f>
        <v>87510</v>
      </c>
      <c r="B2125" s="100" t="str">
        <f>Cartilha_GLOBAL!B2125</f>
        <v>SINAPI</v>
      </c>
      <c r="C2125" s="104" t="str">
        <f>Cartilha_GLOBAL!C2125</f>
        <v>ALVENARIA DE VEDAÇÃO DE BLOCOS CERÂMICOS FURADOS NA HORIZONTAL DE 14X9X19CM (ESPESSURA 14CM, BLOCO DEITADO) DE PAREDES COM ÁREA LÍQUIDA MAIOR OU IGUAL A 6M² SEM VÃOS E ARGAMASSA DE ASSENTAMENTO COM PREPARO MANUAL. AF_06/2014</v>
      </c>
      <c r="D2125" s="94" t="str">
        <f>Cartilha_GLOBAL!D2125</f>
        <v>M2</v>
      </c>
      <c r="E2125" s="105">
        <f>Cartilha_GLOBAL!$E2125</f>
        <v>150.68</v>
      </c>
      <c r="F2125" s="182">
        <f>Cartilha_GLOBAL!$F2125</f>
        <v>184.94</v>
      </c>
      <c r="G2125" s="108"/>
      <c r="H2125" s="107">
        <f t="shared" si="133"/>
        <v>0</v>
      </c>
      <c r="I2125" s="143">
        <f t="shared" si="134"/>
        <v>0</v>
      </c>
      <c r="J2125" s="142"/>
      <c r="K2125" s="183"/>
      <c r="L2125" s="7" t="str">
        <f t="shared" si="135"/>
        <v/>
      </c>
      <c r="M2125" s="7" t="str">
        <f t="shared" si="136"/>
        <v/>
      </c>
      <c r="N2125" s="7" t="str">
        <f>Cartilha_GLOBAL!N2125</f>
        <v/>
      </c>
      <c r="O2125" s="144"/>
      <c r="Q2125" s="151"/>
      <c r="R2125" s="152">
        <v>0</v>
      </c>
      <c r="T2125" s="153">
        <f>IF(Cartilha_GLOBAL!R2125=0,0,IF(Cartilha_GLOBAL!R2125&gt;0,"c","b"))</f>
        <v>0</v>
      </c>
    </row>
    <row r="2126" ht="33.75" hidden="1" spans="1:20">
      <c r="A2126" s="158">
        <f>Cartilha_GLOBAL!A2126</f>
        <v>87511</v>
      </c>
      <c r="B2126" s="100" t="str">
        <f>Cartilha_GLOBAL!B2126</f>
        <v>SINAPI</v>
      </c>
      <c r="C2126" s="104" t="str">
        <f>Cartilha_GLOBAL!C2126</f>
        <v>ALVENARIA DE VEDAÇÃO DE BLOCOS CERÂMICOS FURADOS NA HORIZONTAL DE 9X19X19CM (ESPESSURA 9CM) DE PAREDES COM ÁREA LÍQUIDA MENOR QUE 6M² COM VÃOS E ARGAMASSA DE ASSENTAMENTO COM PREPARO EM BETONEIRA. AF_06/2014</v>
      </c>
      <c r="D2126" s="94" t="str">
        <f>Cartilha_GLOBAL!D2126</f>
        <v>M2</v>
      </c>
      <c r="E2126" s="105">
        <f>Cartilha_GLOBAL!$E2126</f>
        <v>111.79</v>
      </c>
      <c r="F2126" s="182">
        <f>Cartilha_GLOBAL!$F2126</f>
        <v>137.21</v>
      </c>
      <c r="G2126" s="108"/>
      <c r="H2126" s="107">
        <f t="shared" si="133"/>
        <v>0</v>
      </c>
      <c r="I2126" s="143">
        <f t="shared" si="134"/>
        <v>0</v>
      </c>
      <c r="J2126" s="142"/>
      <c r="K2126" s="183"/>
      <c r="L2126" s="7" t="str">
        <f t="shared" si="135"/>
        <v/>
      </c>
      <c r="M2126" s="7" t="str">
        <f t="shared" si="136"/>
        <v/>
      </c>
      <c r="N2126" s="7" t="str">
        <f>Cartilha_GLOBAL!N2126</f>
        <v/>
      </c>
      <c r="O2126" s="144"/>
      <c r="Q2126" s="151"/>
      <c r="R2126" s="152">
        <v>0</v>
      </c>
      <c r="T2126" s="153">
        <f>IF(Cartilha_GLOBAL!R2126=0,0,IF(Cartilha_GLOBAL!R2126&gt;0,"c","b"))</f>
        <v>0</v>
      </c>
    </row>
    <row r="2127" ht="33.75" hidden="1" spans="1:20">
      <c r="A2127" s="158">
        <f>Cartilha_GLOBAL!A2127</f>
        <v>87512</v>
      </c>
      <c r="B2127" s="100" t="str">
        <f>Cartilha_GLOBAL!B2127</f>
        <v>SINAPI</v>
      </c>
      <c r="C2127" s="104" t="str">
        <f>Cartilha_GLOBAL!C2127</f>
        <v>ALVENARIA DE VEDAÇÃO DE BLOCOS CERÂMICOS FURADOS NA HORIZONTAL DE 9X19X19CM (ESPESSURA 9CM) DE PAREDES COM ÁREA LÍQUIDA MENOR QUE 6M² COM VÃOS E ARGAMASSA DE ASSENTAMENTO COM PREPARO MANUAL. AF_06/2014</v>
      </c>
      <c r="D2127" s="94" t="str">
        <f>Cartilha_GLOBAL!D2127</f>
        <v>M2</v>
      </c>
      <c r="E2127" s="105">
        <f>Cartilha_GLOBAL!$E2127</f>
        <v>113.2</v>
      </c>
      <c r="F2127" s="182">
        <f>Cartilha_GLOBAL!$F2127</f>
        <v>138.94</v>
      </c>
      <c r="G2127" s="108"/>
      <c r="H2127" s="107">
        <f t="shared" si="133"/>
        <v>0</v>
      </c>
      <c r="I2127" s="143">
        <f t="shared" si="134"/>
        <v>0</v>
      </c>
      <c r="J2127" s="142"/>
      <c r="K2127" s="183"/>
      <c r="L2127" s="7" t="str">
        <f t="shared" si="135"/>
        <v/>
      </c>
      <c r="M2127" s="7" t="str">
        <f t="shared" si="136"/>
        <v/>
      </c>
      <c r="N2127" s="7" t="str">
        <f>Cartilha_GLOBAL!N2127</f>
        <v/>
      </c>
      <c r="O2127" s="144"/>
      <c r="Q2127" s="151"/>
      <c r="R2127" s="152">
        <v>0</v>
      </c>
      <c r="T2127" s="153">
        <f>IF(Cartilha_GLOBAL!R2127=0,0,IF(Cartilha_GLOBAL!R2127&gt;0,"c","b"))</f>
        <v>0</v>
      </c>
    </row>
    <row r="2128" ht="33.75" hidden="1" spans="1:20">
      <c r="A2128" s="158">
        <f>Cartilha_GLOBAL!A2128</f>
        <v>87515</v>
      </c>
      <c r="B2128" s="100" t="str">
        <f>Cartilha_GLOBAL!B2128</f>
        <v>SINAPI</v>
      </c>
      <c r="C2128" s="104" t="str">
        <f>Cartilha_GLOBAL!C2128</f>
        <v>ALVENARIA DE VEDAÇÃO DE BLOCOS CERÂMICOS FURADOS NA HORIZONTAL DE 9X14X19CM (ESPESSURA 9CM) DE PAREDES COM ÁREA LÍQUIDA MENOR QUE 6M² COM VÃOS E ARGAMASSA DE ASSENTAMENTO COM PREPARO EM BETONEIRA. AF_06/2014</v>
      </c>
      <c r="D2128" s="94" t="str">
        <f>Cartilha_GLOBAL!D2128</f>
        <v>M2</v>
      </c>
      <c r="E2128" s="105">
        <f>Cartilha_GLOBAL!$E2128</f>
        <v>132.65</v>
      </c>
      <c r="F2128" s="182">
        <f>Cartilha_GLOBAL!$F2128</f>
        <v>162.81</v>
      </c>
      <c r="G2128" s="108"/>
      <c r="H2128" s="107">
        <f t="shared" si="133"/>
        <v>0</v>
      </c>
      <c r="I2128" s="143">
        <f t="shared" si="134"/>
        <v>0</v>
      </c>
      <c r="J2128" s="142"/>
      <c r="K2128" s="183"/>
      <c r="L2128" s="7" t="str">
        <f t="shared" si="135"/>
        <v/>
      </c>
      <c r="M2128" s="7" t="str">
        <f t="shared" si="136"/>
        <v/>
      </c>
      <c r="N2128" s="7" t="str">
        <f>Cartilha_GLOBAL!N2128</f>
        <v/>
      </c>
      <c r="O2128" s="144"/>
      <c r="Q2128" s="151"/>
      <c r="R2128" s="152">
        <v>0</v>
      </c>
      <c r="T2128" s="153">
        <f>IF(Cartilha_GLOBAL!R2128=0,0,IF(Cartilha_GLOBAL!R2128&gt;0,"c","b"))</f>
        <v>0</v>
      </c>
    </row>
    <row r="2129" ht="33.75" hidden="1" spans="1:20">
      <c r="A2129" s="158">
        <f>Cartilha_GLOBAL!A2129</f>
        <v>87516</v>
      </c>
      <c r="B2129" s="100" t="str">
        <f>Cartilha_GLOBAL!B2129</f>
        <v>SINAPI</v>
      </c>
      <c r="C2129" s="104" t="str">
        <f>Cartilha_GLOBAL!C2129</f>
        <v>ALVENARIA DE VEDAÇÃO DE BLOCOS CERÂMICOS FURADOS NA HORIZONTAL DE 9X14X19CM (ESPESSURA 9CM) DE PAREDES COM ÁREA LÍQUIDA MENOR QUE 6M² COM VÃOS E ARGAMASSA DE ASSENTAMENTO COM PREPARO MANUAL. AF_06/2014</v>
      </c>
      <c r="D2129" s="94" t="str">
        <f>Cartilha_GLOBAL!D2129</f>
        <v>M2</v>
      </c>
      <c r="E2129" s="105">
        <f>Cartilha_GLOBAL!$E2129</f>
        <v>134.17</v>
      </c>
      <c r="F2129" s="182">
        <f>Cartilha_GLOBAL!$F2129</f>
        <v>164.68</v>
      </c>
      <c r="G2129" s="108"/>
      <c r="H2129" s="107">
        <f t="shared" si="133"/>
        <v>0</v>
      </c>
      <c r="I2129" s="143">
        <f t="shared" si="134"/>
        <v>0</v>
      </c>
      <c r="J2129" s="142"/>
      <c r="K2129" s="183"/>
      <c r="L2129" s="7" t="str">
        <f t="shared" si="135"/>
        <v/>
      </c>
      <c r="M2129" s="7" t="str">
        <f t="shared" si="136"/>
        <v/>
      </c>
      <c r="N2129" s="7" t="str">
        <f>Cartilha_GLOBAL!N2129</f>
        <v/>
      </c>
      <c r="O2129" s="144"/>
      <c r="Q2129" s="151"/>
      <c r="R2129" s="152">
        <v>0</v>
      </c>
      <c r="T2129" s="153">
        <f>IF(Cartilha_GLOBAL!R2129=0,0,IF(Cartilha_GLOBAL!R2129&gt;0,"c","b"))</f>
        <v>0</v>
      </c>
    </row>
    <row r="2130" ht="33.75" hidden="1" spans="1:20">
      <c r="A2130" s="158">
        <f>Cartilha_GLOBAL!A2130</f>
        <v>87517</v>
      </c>
      <c r="B2130" s="100" t="str">
        <f>Cartilha_GLOBAL!B2130</f>
        <v>SINAPI</v>
      </c>
      <c r="C2130" s="104" t="str">
        <f>Cartilha_GLOBAL!C2130</f>
        <v>ALVENARIA DE VEDAÇÃO DE BLOCOS CERÂMICOS FURADOS NA HORIZONTAL DE 14X9X19CM (ESPESSURA 14CM, BLOCO DEITADO) DE PAREDES COM ÁREA LÍQUIDA MENOR QUE 6M² COM VÃOS E ARGAMASSA DE ASSENTAMENTO COM PREPARO EM BETONEIRA. AF_06/2014</v>
      </c>
      <c r="D2130" s="94" t="str">
        <f>Cartilha_GLOBAL!D2130</f>
        <v>M2</v>
      </c>
      <c r="E2130" s="105">
        <f>Cartilha_GLOBAL!$E2130</f>
        <v>207.15</v>
      </c>
      <c r="F2130" s="182">
        <f>Cartilha_GLOBAL!$F2130</f>
        <v>254.26</v>
      </c>
      <c r="G2130" s="108"/>
      <c r="H2130" s="107">
        <f t="shared" si="133"/>
        <v>0</v>
      </c>
      <c r="I2130" s="143">
        <f t="shared" si="134"/>
        <v>0</v>
      </c>
      <c r="J2130" s="142"/>
      <c r="K2130" s="183"/>
      <c r="L2130" s="7" t="str">
        <f t="shared" si="135"/>
        <v/>
      </c>
      <c r="M2130" s="7" t="str">
        <f t="shared" si="136"/>
        <v/>
      </c>
      <c r="N2130" s="7" t="str">
        <f>Cartilha_GLOBAL!N2130</f>
        <v/>
      </c>
      <c r="O2130" s="144"/>
      <c r="Q2130" s="151"/>
      <c r="R2130" s="152">
        <v>0</v>
      </c>
      <c r="T2130" s="153">
        <f>IF(Cartilha_GLOBAL!R2130=0,0,IF(Cartilha_GLOBAL!R2130&gt;0,"c","b"))</f>
        <v>0</v>
      </c>
    </row>
    <row r="2131" ht="33.75" hidden="1" spans="1:20">
      <c r="A2131" s="158">
        <f>Cartilha_GLOBAL!A2131</f>
        <v>87518</v>
      </c>
      <c r="B2131" s="100" t="str">
        <f>Cartilha_GLOBAL!B2131</f>
        <v>SINAPI</v>
      </c>
      <c r="C2131" s="104" t="str">
        <f>Cartilha_GLOBAL!C2131</f>
        <v>ALVENARIA DE VEDAÇÃO DE BLOCOS CERÂMICOS FURADOS NA HORIZONTAL DE 14X9X19CM (ESPESSURA 14CM, BLOCO DEITADO) DE PAREDES COM ÁREA LÍQUIDA MENOR QUE 6M² COM VÃOS E ARGAMASSA DE ASSENTAMENTO COM PREPARO MANUAL. AF_06/2014</v>
      </c>
      <c r="D2131" s="94" t="str">
        <f>Cartilha_GLOBAL!D2131</f>
        <v>M2</v>
      </c>
      <c r="E2131" s="105">
        <f>Cartilha_GLOBAL!$E2131</f>
        <v>209.09</v>
      </c>
      <c r="F2131" s="182">
        <f>Cartilha_GLOBAL!$F2131</f>
        <v>256.64</v>
      </c>
      <c r="G2131" s="108"/>
      <c r="H2131" s="107">
        <f t="shared" si="133"/>
        <v>0</v>
      </c>
      <c r="I2131" s="143">
        <f t="shared" si="134"/>
        <v>0</v>
      </c>
      <c r="J2131" s="142"/>
      <c r="K2131" s="183"/>
      <c r="L2131" s="7" t="str">
        <f t="shared" si="135"/>
        <v/>
      </c>
      <c r="M2131" s="7" t="str">
        <f t="shared" si="136"/>
        <v/>
      </c>
      <c r="N2131" s="7" t="str">
        <f>Cartilha_GLOBAL!N2131</f>
        <v/>
      </c>
      <c r="O2131" s="144"/>
      <c r="Q2131" s="151"/>
      <c r="R2131" s="152">
        <v>0</v>
      </c>
      <c r="T2131" s="153">
        <f>IF(Cartilha_GLOBAL!R2131=0,0,IF(Cartilha_GLOBAL!R2131&gt;0,"c","b"))</f>
        <v>0</v>
      </c>
    </row>
    <row r="2132" ht="33.75" hidden="1" spans="1:20">
      <c r="A2132" s="158">
        <f>Cartilha_GLOBAL!A2132</f>
        <v>87519</v>
      </c>
      <c r="B2132" s="100" t="str">
        <f>Cartilha_GLOBAL!B2132</f>
        <v>SINAPI</v>
      </c>
      <c r="C2132" s="104" t="str">
        <f>Cartilha_GLOBAL!C2132</f>
        <v>ALVENARIA DE VEDAÇÃO DE BLOCOS CERÂMICOS FURADOS NA HORIZONTAL DE 9X19X19CM (ESPESSURA 9CM) DE PAREDES COM ÁREA LÍQUIDA MAIOR OU IGUAL A 6M² COM VÃOS E ARGAMASSA DE ASSENTAMENTO COM PREPARO EM BETONEIRA. AF_06/2014</v>
      </c>
      <c r="D2132" s="94" t="str">
        <f>Cartilha_GLOBAL!D2132</f>
        <v>M2</v>
      </c>
      <c r="E2132" s="105">
        <f>Cartilha_GLOBAL!$E2132</f>
        <v>92.55</v>
      </c>
      <c r="F2132" s="182">
        <f>Cartilha_GLOBAL!$F2132</f>
        <v>113.6</v>
      </c>
      <c r="G2132" s="108"/>
      <c r="H2132" s="107">
        <f t="shared" si="133"/>
        <v>0</v>
      </c>
      <c r="I2132" s="143">
        <f t="shared" si="134"/>
        <v>0</v>
      </c>
      <c r="J2132" s="142"/>
      <c r="K2132" s="183"/>
      <c r="L2132" s="7" t="str">
        <f t="shared" si="135"/>
        <v/>
      </c>
      <c r="M2132" s="7" t="str">
        <f t="shared" si="136"/>
        <v/>
      </c>
      <c r="N2132" s="7" t="str">
        <f>Cartilha_GLOBAL!N2132</f>
        <v/>
      </c>
      <c r="O2132" s="144"/>
      <c r="Q2132" s="151"/>
      <c r="R2132" s="152">
        <v>0</v>
      </c>
      <c r="T2132" s="153">
        <f>IF(Cartilha_GLOBAL!R2132=0,0,IF(Cartilha_GLOBAL!R2132&gt;0,"c","b"))</f>
        <v>0</v>
      </c>
    </row>
    <row r="2133" ht="33.75" hidden="1" spans="1:20">
      <c r="A2133" s="158">
        <f>Cartilha_GLOBAL!A2133</f>
        <v>87520</v>
      </c>
      <c r="B2133" s="100" t="str">
        <f>Cartilha_GLOBAL!B2133</f>
        <v>SINAPI</v>
      </c>
      <c r="C2133" s="104" t="str">
        <f>Cartilha_GLOBAL!C2133</f>
        <v>ALVENARIA DE VEDAÇÃO DE BLOCOS CERÂMICOS FURADOS NA HORIZONTAL DE 9X19X19CM (ESPESSURA 9CM) DE PAREDES COM ÁREA LÍQUIDA MAIOR OU IGUAL A 6M² COM VÃOS E ARGAMASSA DE ASSENTAMENTO COM PREPARO MANUAL. AF_06/2014</v>
      </c>
      <c r="D2133" s="94" t="str">
        <f>Cartilha_GLOBAL!D2133</f>
        <v>M2</v>
      </c>
      <c r="E2133" s="105">
        <f>Cartilha_GLOBAL!$E2133</f>
        <v>93.96</v>
      </c>
      <c r="F2133" s="182">
        <f>Cartilha_GLOBAL!$F2133</f>
        <v>115.33</v>
      </c>
      <c r="G2133" s="108"/>
      <c r="H2133" s="107">
        <f t="shared" si="133"/>
        <v>0</v>
      </c>
      <c r="I2133" s="143">
        <f t="shared" si="134"/>
        <v>0</v>
      </c>
      <c r="J2133" s="142"/>
      <c r="K2133" s="183"/>
      <c r="L2133" s="7" t="str">
        <f t="shared" si="135"/>
        <v/>
      </c>
      <c r="M2133" s="7" t="str">
        <f t="shared" si="136"/>
        <v/>
      </c>
      <c r="N2133" s="7" t="str">
        <f>Cartilha_GLOBAL!N2133</f>
        <v/>
      </c>
      <c r="O2133" s="144"/>
      <c r="Q2133" s="151"/>
      <c r="R2133" s="152">
        <v>0</v>
      </c>
      <c r="T2133" s="153">
        <f>IF(Cartilha_GLOBAL!R2133=0,0,IF(Cartilha_GLOBAL!R2133&gt;0,"c","b"))</f>
        <v>0</v>
      </c>
    </row>
    <row r="2134" ht="33.75" hidden="1" spans="1:20">
      <c r="A2134" s="158">
        <f>Cartilha_GLOBAL!A2134</f>
        <v>87523</v>
      </c>
      <c r="B2134" s="100" t="str">
        <f>Cartilha_GLOBAL!B2134</f>
        <v>SINAPI</v>
      </c>
      <c r="C2134" s="104" t="str">
        <f>Cartilha_GLOBAL!C2134</f>
        <v>ALVENARIA DE VEDAÇÃO DE BLOCOS CERÂMICOS FURADOS NA HORIZONTAL DE 9X14X19CM (ESPESSURA 9CM) DE PAREDES COM ÁREA LÍQUIDA MAIOR OU IGUAL A 6M² COM VÃOS E ARGAMASSA DE ASSENTAMENTO COM PREPARO EM BETONEIRA. AF_06/2014</v>
      </c>
      <c r="D2134" s="94" t="str">
        <f>Cartilha_GLOBAL!D2134</f>
        <v>M2</v>
      </c>
      <c r="E2134" s="105">
        <f>Cartilha_GLOBAL!$E2134</f>
        <v>106.52</v>
      </c>
      <c r="F2134" s="182">
        <f>Cartilha_GLOBAL!$F2134</f>
        <v>130.74</v>
      </c>
      <c r="G2134" s="108"/>
      <c r="H2134" s="107">
        <f t="shared" si="133"/>
        <v>0</v>
      </c>
      <c r="I2134" s="143">
        <f t="shared" si="134"/>
        <v>0</v>
      </c>
      <c r="J2134" s="142"/>
      <c r="K2134" s="183"/>
      <c r="L2134" s="7" t="str">
        <f t="shared" si="135"/>
        <v/>
      </c>
      <c r="M2134" s="7" t="str">
        <f t="shared" si="136"/>
        <v/>
      </c>
      <c r="N2134" s="7" t="str">
        <f>Cartilha_GLOBAL!N2134</f>
        <v/>
      </c>
      <c r="O2134" s="144"/>
      <c r="Q2134" s="151"/>
      <c r="R2134" s="152">
        <v>0</v>
      </c>
      <c r="T2134" s="153">
        <f>IF(Cartilha_GLOBAL!R2134=0,0,IF(Cartilha_GLOBAL!R2134&gt;0,"c","b"))</f>
        <v>0</v>
      </c>
    </row>
    <row r="2135" ht="33.75" hidden="1" spans="1:20">
      <c r="A2135" s="158">
        <f>Cartilha_GLOBAL!A2135</f>
        <v>87524</v>
      </c>
      <c r="B2135" s="100" t="str">
        <f>Cartilha_GLOBAL!B2135</f>
        <v>SINAPI</v>
      </c>
      <c r="C2135" s="104" t="str">
        <f>Cartilha_GLOBAL!C2135</f>
        <v>ALVENARIA DE VEDAÇÃO DE BLOCOS CERÂMICOS FURADOS NA HORIZONTAL DE 9X14X19CM (ESPESSURA 9CM) DE PAREDES COM ÁREA LÍQUIDA MAIOR OU IGUAL A 6M² COM VÃOS E ARGAMASSA DE ASSENTAMENTO COM PREPARO MANUAL. AF_06/2014</v>
      </c>
      <c r="D2135" s="94" t="str">
        <f>Cartilha_GLOBAL!D2135</f>
        <v>M2</v>
      </c>
      <c r="E2135" s="105">
        <f>Cartilha_GLOBAL!$E2135</f>
        <v>108.04</v>
      </c>
      <c r="F2135" s="182">
        <f>Cartilha_GLOBAL!$F2135</f>
        <v>132.61</v>
      </c>
      <c r="G2135" s="108"/>
      <c r="H2135" s="107">
        <f t="shared" si="133"/>
        <v>0</v>
      </c>
      <c r="I2135" s="143">
        <f t="shared" si="134"/>
        <v>0</v>
      </c>
      <c r="J2135" s="142"/>
      <c r="K2135" s="183"/>
      <c r="L2135" s="7" t="str">
        <f t="shared" si="135"/>
        <v/>
      </c>
      <c r="M2135" s="7" t="str">
        <f t="shared" si="136"/>
        <v/>
      </c>
      <c r="N2135" s="7" t="str">
        <f>Cartilha_GLOBAL!N2135</f>
        <v/>
      </c>
      <c r="O2135" s="144"/>
      <c r="Q2135" s="151"/>
      <c r="R2135" s="152">
        <v>0</v>
      </c>
      <c r="T2135" s="153">
        <f>IF(Cartilha_GLOBAL!R2135=0,0,IF(Cartilha_GLOBAL!R2135&gt;0,"c","b"))</f>
        <v>0</v>
      </c>
    </row>
    <row r="2136" ht="33.75" hidden="1" spans="1:20">
      <c r="A2136" s="158">
        <f>Cartilha_GLOBAL!A2136</f>
        <v>87525</v>
      </c>
      <c r="B2136" s="100" t="str">
        <f>Cartilha_GLOBAL!B2136</f>
        <v>SINAPI</v>
      </c>
      <c r="C2136" s="104" t="str">
        <f>Cartilha_GLOBAL!C2136</f>
        <v>ALVENARIA DE VEDAÇÃO DE BLOCOS CERÂMICOS FURADOS NA HORIZONTAL DE 14X9X19CM (ESPESSURA 14CM, BLOCO DEITADO) DE PAREDES COM ÁREA LÍQUIDA MAIOR OU IGUAL A 6M² COM VÃOS E ARGAMASSA DE ASSENTAMENTO COM PREPARO EM BETONEIRA. AF_06/2014</v>
      </c>
      <c r="D2136" s="94" t="str">
        <f>Cartilha_GLOBAL!D2136</f>
        <v>M2</v>
      </c>
      <c r="E2136" s="105">
        <f>Cartilha_GLOBAL!$E2136</f>
        <v>164.8</v>
      </c>
      <c r="F2136" s="182">
        <f>Cartilha_GLOBAL!$F2136</f>
        <v>202.28</v>
      </c>
      <c r="G2136" s="108"/>
      <c r="H2136" s="107">
        <f t="shared" si="133"/>
        <v>0</v>
      </c>
      <c r="I2136" s="143">
        <f t="shared" si="134"/>
        <v>0</v>
      </c>
      <c r="J2136" s="142"/>
      <c r="K2136" s="183"/>
      <c r="L2136" s="7" t="str">
        <f t="shared" si="135"/>
        <v/>
      </c>
      <c r="M2136" s="7" t="str">
        <f t="shared" si="136"/>
        <v/>
      </c>
      <c r="N2136" s="7" t="str">
        <f>Cartilha_GLOBAL!N2136</f>
        <v/>
      </c>
      <c r="O2136" s="144"/>
      <c r="Q2136" s="151"/>
      <c r="R2136" s="152">
        <v>0</v>
      </c>
      <c r="T2136" s="153">
        <f>IF(Cartilha_GLOBAL!R2136=0,0,IF(Cartilha_GLOBAL!R2136&gt;0,"c","b"))</f>
        <v>0</v>
      </c>
    </row>
    <row r="2137" ht="33.75" hidden="1" spans="1:20">
      <c r="A2137" s="158">
        <f>Cartilha_GLOBAL!A2137</f>
        <v>87526</v>
      </c>
      <c r="B2137" s="100" t="str">
        <f>Cartilha_GLOBAL!B2137</f>
        <v>SINAPI</v>
      </c>
      <c r="C2137" s="104" t="str">
        <f>Cartilha_GLOBAL!C2137</f>
        <v>ALVENARIA DE VEDAÇÃO DE BLOCOS CERÂMICOS FURADOS NA HORIZONTAL DE 14X9X19CM (ESPESSURA 14CM, BLOCO DEITADO) DE PAREDES COM ÁREA LÍQUIDA MAIOR OU IGUAL A 6M² COM VÃOS E ARGAMASSA DE ASSENTAMENTO COM PREPARO MANUAL. AF_06/2014</v>
      </c>
      <c r="D2137" s="94" t="str">
        <f>Cartilha_GLOBAL!D2137</f>
        <v>M2</v>
      </c>
      <c r="E2137" s="105">
        <f>Cartilha_GLOBAL!$E2137</f>
        <v>166.74</v>
      </c>
      <c r="F2137" s="182">
        <f>Cartilha_GLOBAL!$F2137</f>
        <v>204.66</v>
      </c>
      <c r="G2137" s="108"/>
      <c r="H2137" s="107">
        <f t="shared" si="133"/>
        <v>0</v>
      </c>
      <c r="I2137" s="143">
        <f t="shared" si="134"/>
        <v>0</v>
      </c>
      <c r="J2137" s="142"/>
      <c r="K2137" s="183"/>
      <c r="L2137" s="7" t="str">
        <f t="shared" si="135"/>
        <v/>
      </c>
      <c r="M2137" s="7" t="str">
        <f t="shared" si="136"/>
        <v/>
      </c>
      <c r="N2137" s="7" t="str">
        <f>Cartilha_GLOBAL!N2137</f>
        <v/>
      </c>
      <c r="O2137" s="144"/>
      <c r="Q2137" s="151"/>
      <c r="R2137" s="152">
        <v>0</v>
      </c>
      <c r="T2137" s="153">
        <f>IF(Cartilha_GLOBAL!R2137=0,0,IF(Cartilha_GLOBAL!R2137&gt;0,"c","b"))</f>
        <v>0</v>
      </c>
    </row>
    <row r="2138" ht="12.75" hidden="1" spans="1:20">
      <c r="A2138" s="154" t="str">
        <f>Cartilha_GLOBAL!A2138</f>
        <v>5.1.4</v>
      </c>
      <c r="B2138" s="100">
        <f>Cartilha_GLOBAL!B2138</f>
        <v>0</v>
      </c>
      <c r="C2138" s="161" t="str">
        <f>Cartilha_GLOBAL!C2138</f>
        <v>BLOCO DE CONCRETO VEDACAO</v>
      </c>
      <c r="D2138" s="178">
        <f>Cartilha_GLOBAL!D2138</f>
        <v>0</v>
      </c>
      <c r="E2138" s="220">
        <f>Cartilha_GLOBAL!$E2138</f>
        <v>0</v>
      </c>
      <c r="F2138" s="200">
        <f>Cartilha_GLOBAL!$F2138</f>
        <v>0</v>
      </c>
      <c r="G2138" s="209"/>
      <c r="H2138" s="187">
        <f t="shared" si="129"/>
        <v>0</v>
      </c>
      <c r="I2138" s="188">
        <f t="shared" si="130"/>
        <v>0</v>
      </c>
      <c r="J2138" s="142"/>
      <c r="K2138" s="138" t="str">
        <f>IF(OR(SUM(I2138)&gt;0,SUM(I2138)&gt;0),"xx","")</f>
        <v/>
      </c>
      <c r="L2138" s="7" t="str">
        <f t="shared" si="131"/>
        <v/>
      </c>
      <c r="M2138" s="7" t="str">
        <f t="shared" si="132"/>
        <v/>
      </c>
      <c r="N2138" s="7" t="str">
        <f>Cartilha_GLOBAL!N2138</f>
        <v/>
      </c>
      <c r="O2138" s="144"/>
      <c r="Q2138" s="151"/>
      <c r="R2138" s="152">
        <v>0</v>
      </c>
      <c r="T2138" s="153">
        <f>IF(Cartilha_GLOBAL!R2138=0,0,IF(Cartilha_GLOBAL!R2138&gt;0,"c","b"))</f>
        <v>0</v>
      </c>
    </row>
    <row r="2139" ht="33.75" hidden="1" spans="1:20">
      <c r="A2139" s="158">
        <f>Cartilha_GLOBAL!A2139</f>
        <v>89169</v>
      </c>
      <c r="B2139" s="100" t="str">
        <f>Cartilha_GLOBAL!B2139</f>
        <v>SINAPI</v>
      </c>
      <c r="C2139" s="104" t="str">
        <f>Cartilha_GLOBAL!C2139</f>
        <v>(COMPOSIÇÃO REPRESENTATIVA) DO SERVIÇO DE ALVENARIA DE VEDAÇÃO DE BLOCOS VAZADOS DE CONCRETO DE 9X19X39CM (ESPESSURA 9CM), PARA EDIFICAÇÃO HABITACIONAL UNIFAMILIAR (CASA) E EDIFICAÇÃO PÚBLICA PADRÃO. AF_11/2014</v>
      </c>
      <c r="D2139" s="94" t="str">
        <f>Cartilha_GLOBAL!D2139</f>
        <v>M2</v>
      </c>
      <c r="E2139" s="105">
        <f>Cartilha_GLOBAL!$E2139</f>
        <v>66.46</v>
      </c>
      <c r="F2139" s="182">
        <f>Cartilha_GLOBAL!$F2139</f>
        <v>81.57</v>
      </c>
      <c r="G2139" s="108"/>
      <c r="H2139" s="107">
        <f t="shared" si="129"/>
        <v>0</v>
      </c>
      <c r="I2139" s="143">
        <f t="shared" si="130"/>
        <v>0</v>
      </c>
      <c r="J2139" s="142"/>
      <c r="K2139" s="183"/>
      <c r="L2139" s="7" t="str">
        <f t="shared" si="131"/>
        <v/>
      </c>
      <c r="M2139" s="7" t="str">
        <f t="shared" si="132"/>
        <v/>
      </c>
      <c r="N2139" s="7" t="str">
        <f>Cartilha_GLOBAL!N2139</f>
        <v/>
      </c>
      <c r="O2139" s="144"/>
      <c r="Q2139" s="151"/>
      <c r="R2139" s="152">
        <v>0</v>
      </c>
      <c r="T2139" s="153">
        <f>IF(Cartilha_GLOBAL!R2139=0,0,IF(Cartilha_GLOBAL!R2139&gt;0,"c","b"))</f>
        <v>0</v>
      </c>
    </row>
    <row r="2140" ht="33.75" hidden="1" spans="1:20">
      <c r="A2140" s="158">
        <f>Cartilha_GLOBAL!A2140</f>
        <v>89044</v>
      </c>
      <c r="B2140" s="100" t="str">
        <f>Cartilha_GLOBAL!B2140</f>
        <v>SINAPI</v>
      </c>
      <c r="C2140" s="104" t="str">
        <f>Cartilha_GLOBAL!C2140</f>
        <v>(COMPOSIÇÃO REPRESENTATIVA) DO SERVIÇO DE ALVENARIA DE VEDAÇÃO DE BLOCOS VAZADOS DE CONCRETO DE 9X19X39CM (ESPESSURA 9CM), PARA EDIFICAÇÃO HABITACIONAL MULTIFAMILIAR (PRÉDIO). AF_11/2014</v>
      </c>
      <c r="D2140" s="94" t="str">
        <f>Cartilha_GLOBAL!D2140</f>
        <v>M2</v>
      </c>
      <c r="E2140" s="105">
        <f>Cartilha_GLOBAL!$E2140</f>
        <v>65.24</v>
      </c>
      <c r="F2140" s="182">
        <f>Cartilha_GLOBAL!$F2140</f>
        <v>80.08</v>
      </c>
      <c r="G2140" s="108"/>
      <c r="H2140" s="107">
        <f t="shared" si="129"/>
        <v>0</v>
      </c>
      <c r="I2140" s="143">
        <f t="shared" si="130"/>
        <v>0</v>
      </c>
      <c r="J2140" s="142"/>
      <c r="K2140" s="183"/>
      <c r="L2140" s="7" t="str">
        <f t="shared" si="131"/>
        <v/>
      </c>
      <c r="M2140" s="7" t="str">
        <f t="shared" si="132"/>
        <v/>
      </c>
      <c r="N2140" s="7" t="str">
        <f>Cartilha_GLOBAL!N2140</f>
        <v/>
      </c>
      <c r="O2140" s="144"/>
      <c r="Q2140" s="151"/>
      <c r="R2140" s="152">
        <v>0</v>
      </c>
      <c r="T2140" s="153">
        <f>IF(Cartilha_GLOBAL!R2140=0,0,IF(Cartilha_GLOBAL!R2140&gt;0,"c","b"))</f>
        <v>0</v>
      </c>
    </row>
    <row r="2141" ht="33.75" hidden="1" spans="1:20">
      <c r="A2141" s="158">
        <f>Cartilha_GLOBAL!A2141</f>
        <v>89978</v>
      </c>
      <c r="B2141" s="100" t="str">
        <f>Cartilha_GLOBAL!B2141</f>
        <v>SINAPI</v>
      </c>
      <c r="C2141" s="104" t="str">
        <f>Cartilha_GLOBAL!C2141</f>
        <v>(COMPOSIÇÃO REPRESENTATIVA) DO SERVIÇO DE ALVENARIA DE VEDAÇÃO DE BLOCOS VAZADOS DE CONCRETO DE 14X19X39CM (ESPESSURA 14CM), PARA EDIFICAÇÃO HABITACIONAL UNIFAMILIAR (CASA) E EDIFICAÇÃO PÚBLICA PADRÃO. AF_12/2014</v>
      </c>
      <c r="D2141" s="94" t="str">
        <f>Cartilha_GLOBAL!D2141</f>
        <v>M2</v>
      </c>
      <c r="E2141" s="105">
        <f>Cartilha_GLOBAL!$E2141</f>
        <v>87.04</v>
      </c>
      <c r="F2141" s="182">
        <f>Cartilha_GLOBAL!$F2141</f>
        <v>106.83</v>
      </c>
      <c r="G2141" s="108"/>
      <c r="H2141" s="107">
        <f t="shared" si="129"/>
        <v>0</v>
      </c>
      <c r="I2141" s="143">
        <f t="shared" si="130"/>
        <v>0</v>
      </c>
      <c r="J2141" s="142"/>
      <c r="K2141" s="183"/>
      <c r="L2141" s="7" t="str">
        <f t="shared" si="131"/>
        <v/>
      </c>
      <c r="M2141" s="7" t="str">
        <f t="shared" si="132"/>
        <v/>
      </c>
      <c r="N2141" s="7" t="str">
        <f>Cartilha_GLOBAL!N2141</f>
        <v/>
      </c>
      <c r="O2141" s="144"/>
      <c r="Q2141" s="151"/>
      <c r="R2141" s="152">
        <v>0</v>
      </c>
      <c r="T2141" s="153">
        <f>IF(Cartilha_GLOBAL!R2141=0,0,IF(Cartilha_GLOBAL!R2141&gt;0,"c","b"))</f>
        <v>0</v>
      </c>
    </row>
    <row r="2142" ht="33.75" hidden="1" spans="1:20">
      <c r="A2142" s="158">
        <f>Cartilha_GLOBAL!A2142</f>
        <v>87447</v>
      </c>
      <c r="B2142" s="100" t="str">
        <f>Cartilha_GLOBAL!B2142</f>
        <v>SINAPI</v>
      </c>
      <c r="C2142" s="104" t="str">
        <f>Cartilha_GLOBAL!C2142</f>
        <v>ALVENARIA DE VEDAÇÃO DE BLOCOS VAZADOS DE CONCRETO DE 9X19X39CM (ESPESSURA 9CM) DE PAREDES COM ÁREA LÍQUIDA MENOR QUE 6M² SEM VÃOS E ARGAMASSA DE ASSENTAMENTO COM PREPARO EM BETONEIRA. AF_06/2014</v>
      </c>
      <c r="D2142" s="94" t="str">
        <f>Cartilha_GLOBAL!D2142</f>
        <v>M2</v>
      </c>
      <c r="E2142" s="105">
        <f>Cartilha_GLOBAL!$E2142</f>
        <v>65.94</v>
      </c>
      <c r="F2142" s="182">
        <f>Cartilha_GLOBAL!$F2142</f>
        <v>80.93</v>
      </c>
      <c r="G2142" s="108"/>
      <c r="H2142" s="107">
        <f t="shared" si="129"/>
        <v>0</v>
      </c>
      <c r="I2142" s="143">
        <f t="shared" si="130"/>
        <v>0</v>
      </c>
      <c r="J2142" s="142"/>
      <c r="K2142" s="183"/>
      <c r="L2142" s="7" t="str">
        <f t="shared" si="131"/>
        <v/>
      </c>
      <c r="M2142" s="7" t="str">
        <f t="shared" si="132"/>
        <v/>
      </c>
      <c r="N2142" s="7" t="str">
        <f>Cartilha_GLOBAL!N2142</f>
        <v/>
      </c>
      <c r="O2142" s="144"/>
      <c r="Q2142" s="151"/>
      <c r="R2142" s="152">
        <v>0</v>
      </c>
      <c r="T2142" s="153">
        <f>IF(Cartilha_GLOBAL!R2142=0,0,IF(Cartilha_GLOBAL!R2142&gt;0,"c","b"))</f>
        <v>0</v>
      </c>
    </row>
    <row r="2143" ht="33.75" hidden="1" spans="1:20">
      <c r="A2143" s="158">
        <f>Cartilha_GLOBAL!A2143</f>
        <v>87448</v>
      </c>
      <c r="B2143" s="100" t="str">
        <f>Cartilha_GLOBAL!B2143</f>
        <v>SINAPI</v>
      </c>
      <c r="C2143" s="104" t="str">
        <f>Cartilha_GLOBAL!C2143</f>
        <v>ALVENARIA DE VEDAÇÃO DE BLOCOS VAZADOS DE CONCRETO DE 9X19X39CM (ESPESSURA 9CM) DE PAREDES COM ÁREA LÍQUIDA MENOR QUE 6M² SEM VÃOS E ARGAMASSA DE ASSENTAMENTO COM PREPARO MANUAL. AF_06/2014</v>
      </c>
      <c r="D2143" s="94" t="str">
        <f>Cartilha_GLOBAL!D2143</f>
        <v>M2</v>
      </c>
      <c r="E2143" s="105">
        <f>Cartilha_GLOBAL!$E2143</f>
        <v>66.77</v>
      </c>
      <c r="F2143" s="182">
        <f>Cartilha_GLOBAL!$F2143</f>
        <v>81.95</v>
      </c>
      <c r="G2143" s="108"/>
      <c r="H2143" s="107">
        <f t="shared" si="129"/>
        <v>0</v>
      </c>
      <c r="I2143" s="143">
        <f t="shared" si="130"/>
        <v>0</v>
      </c>
      <c r="J2143" s="142"/>
      <c r="K2143" s="183"/>
      <c r="L2143" s="7" t="str">
        <f t="shared" si="131"/>
        <v/>
      </c>
      <c r="M2143" s="7" t="str">
        <f t="shared" si="132"/>
        <v/>
      </c>
      <c r="N2143" s="7" t="str">
        <f>Cartilha_GLOBAL!N2143</f>
        <v/>
      </c>
      <c r="O2143" s="144"/>
      <c r="Q2143" s="151"/>
      <c r="R2143" s="152">
        <v>0</v>
      </c>
      <c r="T2143" s="153">
        <f>IF(Cartilha_GLOBAL!R2143=0,0,IF(Cartilha_GLOBAL!R2143&gt;0,"c","b"))</f>
        <v>0</v>
      </c>
    </row>
    <row r="2144" ht="33.75" hidden="1" spans="1:20">
      <c r="A2144" s="158">
        <f>Cartilha_GLOBAL!A2144</f>
        <v>87449</v>
      </c>
      <c r="B2144" s="100" t="str">
        <f>Cartilha_GLOBAL!B2144</f>
        <v>SINAPI</v>
      </c>
      <c r="C2144" s="104" t="str">
        <f>Cartilha_GLOBAL!C2144</f>
        <v>ALVENARIA DE VEDAÇÃO DE BLOCOS VAZADOS DE CONCRETO DE 14X19X39CM (ESPESSURA 14CM) DE PAREDES COM ÁREA LÍQUIDA MENOR QUE 6M² SEM VÃOS E ARGAMASSA DE ASSENTAMENTO COM PREPARO EM BETONEIRA. AF_06/2014</v>
      </c>
      <c r="D2144" s="94" t="str">
        <f>Cartilha_GLOBAL!D2144</f>
        <v>M2</v>
      </c>
      <c r="E2144" s="105">
        <f>Cartilha_GLOBAL!$E2144</f>
        <v>87.1</v>
      </c>
      <c r="F2144" s="182">
        <f>Cartilha_GLOBAL!$F2144</f>
        <v>106.91</v>
      </c>
      <c r="G2144" s="108"/>
      <c r="H2144" s="107">
        <f t="shared" si="129"/>
        <v>0</v>
      </c>
      <c r="I2144" s="143">
        <f t="shared" si="130"/>
        <v>0</v>
      </c>
      <c r="J2144" s="142"/>
      <c r="K2144" s="183"/>
      <c r="L2144" s="7" t="str">
        <f t="shared" si="131"/>
        <v/>
      </c>
      <c r="M2144" s="7" t="str">
        <f t="shared" si="132"/>
        <v/>
      </c>
      <c r="N2144" s="7" t="str">
        <f>Cartilha_GLOBAL!N2144</f>
        <v/>
      </c>
      <c r="O2144" s="144"/>
      <c r="Q2144" s="151"/>
      <c r="R2144" s="152">
        <v>0</v>
      </c>
      <c r="T2144" s="153">
        <f>IF(Cartilha_GLOBAL!R2144=0,0,IF(Cartilha_GLOBAL!R2144&gt;0,"c","b"))</f>
        <v>0</v>
      </c>
    </row>
    <row r="2145" ht="33.75" hidden="1" spans="1:20">
      <c r="A2145" s="158">
        <f>Cartilha_GLOBAL!A2145</f>
        <v>87450</v>
      </c>
      <c r="B2145" s="100" t="str">
        <f>Cartilha_GLOBAL!B2145</f>
        <v>SINAPI</v>
      </c>
      <c r="C2145" s="104" t="str">
        <f>Cartilha_GLOBAL!C2145</f>
        <v>ALVENARIA DE VEDAÇÃO DE BLOCOS VAZADOS DE CONCRETO DE 14X19X39CM (ESPESSURA 14CM) DE PAREDES COM ÁREA LÍQUIDA MENOR QUE 6M² SEM VÃOS E ARGAMASSA DE ASSENTAMENTO COM PREPARO MANUAL. AF_06/2014</v>
      </c>
      <c r="D2145" s="94" t="str">
        <f>Cartilha_GLOBAL!D2145</f>
        <v>M2</v>
      </c>
      <c r="E2145" s="105">
        <f>Cartilha_GLOBAL!$E2145</f>
        <v>88.57</v>
      </c>
      <c r="F2145" s="182">
        <f>Cartilha_GLOBAL!$F2145</f>
        <v>108.71</v>
      </c>
      <c r="G2145" s="108"/>
      <c r="H2145" s="107">
        <f t="shared" si="129"/>
        <v>0</v>
      </c>
      <c r="I2145" s="143">
        <f t="shared" si="130"/>
        <v>0</v>
      </c>
      <c r="J2145" s="142"/>
      <c r="K2145" s="183"/>
      <c r="L2145" s="7" t="str">
        <f t="shared" si="131"/>
        <v/>
      </c>
      <c r="M2145" s="7" t="str">
        <f t="shared" si="132"/>
        <v/>
      </c>
      <c r="N2145" s="7" t="str">
        <f>Cartilha_GLOBAL!N2145</f>
        <v/>
      </c>
      <c r="O2145" s="144"/>
      <c r="Q2145" s="151"/>
      <c r="R2145" s="152">
        <v>0</v>
      </c>
      <c r="T2145" s="153">
        <f>IF(Cartilha_GLOBAL!R2145=0,0,IF(Cartilha_GLOBAL!R2145&gt;0,"c","b"))</f>
        <v>0</v>
      </c>
    </row>
    <row r="2146" ht="33.75" hidden="1" spans="1:20">
      <c r="A2146" s="158">
        <f>Cartilha_GLOBAL!A2146</f>
        <v>87451</v>
      </c>
      <c r="B2146" s="100" t="str">
        <f>Cartilha_GLOBAL!B2146</f>
        <v>SINAPI</v>
      </c>
      <c r="C2146" s="104" t="str">
        <f>Cartilha_GLOBAL!C2146</f>
        <v>ALVENARIA DE VEDAÇÃO DE BLOCOS VAZADOS DE CONCRETO DE 19X19X39CM (ESPESSURA 19CM) DE PAREDES COM ÁREA LÍQUIDA MENOR QUE 6M² SEM VÃOS E ARGAMASSA DE ASSENTAMENTO COM PREPARO EM BETONEIRA. AF_06/2014</v>
      </c>
      <c r="D2146" s="94" t="str">
        <f>Cartilha_GLOBAL!D2146</f>
        <v>M2</v>
      </c>
      <c r="E2146" s="105">
        <f>Cartilha_GLOBAL!$E2146</f>
        <v>106.9</v>
      </c>
      <c r="F2146" s="182">
        <f>Cartilha_GLOBAL!$F2146</f>
        <v>131.21</v>
      </c>
      <c r="G2146" s="108"/>
      <c r="H2146" s="107">
        <f t="shared" si="129"/>
        <v>0</v>
      </c>
      <c r="I2146" s="143">
        <f t="shared" si="130"/>
        <v>0</v>
      </c>
      <c r="J2146" s="142"/>
      <c r="K2146" s="183"/>
      <c r="L2146" s="7" t="str">
        <f t="shared" si="131"/>
        <v/>
      </c>
      <c r="M2146" s="7" t="str">
        <f t="shared" si="132"/>
        <v/>
      </c>
      <c r="N2146" s="7" t="str">
        <f>Cartilha_GLOBAL!N2146</f>
        <v/>
      </c>
      <c r="O2146" s="144"/>
      <c r="Q2146" s="151"/>
      <c r="R2146" s="152">
        <v>0</v>
      </c>
      <c r="T2146" s="153">
        <f>IF(Cartilha_GLOBAL!R2146=0,0,IF(Cartilha_GLOBAL!R2146&gt;0,"c","b"))</f>
        <v>0</v>
      </c>
    </row>
    <row r="2147" ht="33.75" hidden="1" spans="1:20">
      <c r="A2147" s="158">
        <f>Cartilha_GLOBAL!A2147</f>
        <v>87452</v>
      </c>
      <c r="B2147" s="100" t="str">
        <f>Cartilha_GLOBAL!B2147</f>
        <v>SINAPI</v>
      </c>
      <c r="C2147" s="104" t="str">
        <f>Cartilha_GLOBAL!C2147</f>
        <v>ALVENARIA DE VEDAÇÃO DE BLOCOS VAZADOS DE CONCRETO DE 19X19X39CM (ESPESSURA 19CM) DE PAREDES COM ÁREA LÍQUIDA MENOR QUE 6M² SEM VÃOS E ARGAMASSA DE ASSENTAMENTO COM PREPARO MANUAL. AF_06/2014</v>
      </c>
      <c r="D2147" s="94" t="str">
        <f>Cartilha_GLOBAL!D2147</f>
        <v>M2</v>
      </c>
      <c r="E2147" s="105">
        <f>Cartilha_GLOBAL!$E2147</f>
        <v>107.41</v>
      </c>
      <c r="F2147" s="182">
        <f>Cartilha_GLOBAL!$F2147</f>
        <v>131.84</v>
      </c>
      <c r="G2147" s="108"/>
      <c r="H2147" s="107">
        <f t="shared" si="129"/>
        <v>0</v>
      </c>
      <c r="I2147" s="143">
        <f t="shared" si="130"/>
        <v>0</v>
      </c>
      <c r="J2147" s="142"/>
      <c r="K2147" s="183"/>
      <c r="L2147" s="7" t="str">
        <f t="shared" si="131"/>
        <v/>
      </c>
      <c r="M2147" s="7" t="str">
        <f t="shared" si="132"/>
        <v/>
      </c>
      <c r="N2147" s="7" t="str">
        <f>Cartilha_GLOBAL!N2147</f>
        <v/>
      </c>
      <c r="O2147" s="144"/>
      <c r="Q2147" s="151"/>
      <c r="R2147" s="152">
        <v>0</v>
      </c>
      <c r="T2147" s="153">
        <f>IF(Cartilha_GLOBAL!R2147=0,0,IF(Cartilha_GLOBAL!R2147&gt;0,"c","b"))</f>
        <v>0</v>
      </c>
    </row>
    <row r="2148" ht="33.75" hidden="1" spans="1:20">
      <c r="A2148" s="158">
        <f>Cartilha_GLOBAL!A2148</f>
        <v>87453</v>
      </c>
      <c r="B2148" s="100" t="str">
        <f>Cartilha_GLOBAL!B2148</f>
        <v>SINAPI</v>
      </c>
      <c r="C2148" s="104" t="str">
        <f>Cartilha_GLOBAL!C2148</f>
        <v>ALVENARIA DE VEDAÇÃO DE BLOCOS VAZADOS DE CONCRETO DE 9X19X39CM (ESPESSURA 9CM) DE PAREDES COM ÁREA LÍQUIDA MAIOR OU IGUAL A 6M² SEM VÃOS E ARGAMASSA DE ASSENTAMENTO COM PREPARO EM BETONEIRA. AF_06/2014</v>
      </c>
      <c r="D2148" s="94" t="str">
        <f>Cartilha_GLOBAL!D2148</f>
        <v>M2</v>
      </c>
      <c r="E2148" s="105">
        <f>Cartilha_GLOBAL!$E2148</f>
        <v>60.15</v>
      </c>
      <c r="F2148" s="182">
        <f>Cartilha_GLOBAL!$F2148</f>
        <v>73.83</v>
      </c>
      <c r="G2148" s="108"/>
      <c r="H2148" s="107">
        <f t="shared" si="129"/>
        <v>0</v>
      </c>
      <c r="I2148" s="143">
        <f t="shared" si="130"/>
        <v>0</v>
      </c>
      <c r="J2148" s="142"/>
      <c r="K2148" s="183"/>
      <c r="L2148" s="7" t="str">
        <f t="shared" si="131"/>
        <v/>
      </c>
      <c r="M2148" s="7" t="str">
        <f t="shared" si="132"/>
        <v/>
      </c>
      <c r="N2148" s="7" t="str">
        <f>Cartilha_GLOBAL!N2148</f>
        <v/>
      </c>
      <c r="O2148" s="144"/>
      <c r="Q2148" s="151"/>
      <c r="R2148" s="152">
        <v>0</v>
      </c>
      <c r="T2148" s="153">
        <f>IF(Cartilha_GLOBAL!R2148=0,0,IF(Cartilha_GLOBAL!R2148&gt;0,"c","b"))</f>
        <v>0</v>
      </c>
    </row>
    <row r="2149" ht="33.75" hidden="1" spans="1:20">
      <c r="A2149" s="158">
        <f>Cartilha_GLOBAL!A2149</f>
        <v>87454</v>
      </c>
      <c r="B2149" s="100" t="str">
        <f>Cartilha_GLOBAL!B2149</f>
        <v>SINAPI</v>
      </c>
      <c r="C2149" s="104" t="str">
        <f>Cartilha_GLOBAL!C2149</f>
        <v>ALVENARIA DE VEDAÇÃO DE BLOCOS VAZADOS DE CONCRETO DE 9X19X39CM (ESPESSURA 9CM) DE PAREDES COM ÁREA LÍQUIDA MAIOR OU IGUAL A 6M² SEM VÃOS E ARGAMASSA DE ASSENTAMENTO COM PREPARO MANUAL. AF_06/2014</v>
      </c>
      <c r="D2149" s="94" t="str">
        <f>Cartilha_GLOBAL!D2149</f>
        <v>M2</v>
      </c>
      <c r="E2149" s="105">
        <f>Cartilha_GLOBAL!$E2149</f>
        <v>61.41</v>
      </c>
      <c r="F2149" s="182">
        <f>Cartilha_GLOBAL!$F2149</f>
        <v>75.37</v>
      </c>
      <c r="G2149" s="108"/>
      <c r="H2149" s="107">
        <f t="shared" si="129"/>
        <v>0</v>
      </c>
      <c r="I2149" s="143">
        <f t="shared" si="130"/>
        <v>0</v>
      </c>
      <c r="J2149" s="142"/>
      <c r="K2149" s="183"/>
      <c r="L2149" s="7" t="str">
        <f t="shared" si="131"/>
        <v/>
      </c>
      <c r="M2149" s="7" t="str">
        <f t="shared" si="132"/>
        <v/>
      </c>
      <c r="N2149" s="7" t="str">
        <f>Cartilha_GLOBAL!N2149</f>
        <v/>
      </c>
      <c r="O2149" s="144"/>
      <c r="Q2149" s="151"/>
      <c r="R2149" s="152">
        <v>0</v>
      </c>
      <c r="T2149" s="153">
        <f>IF(Cartilha_GLOBAL!R2149=0,0,IF(Cartilha_GLOBAL!R2149&gt;0,"c","b"))</f>
        <v>0</v>
      </c>
    </row>
    <row r="2150" ht="33.75" hidden="1" spans="1:20">
      <c r="A2150" s="158">
        <f>Cartilha_GLOBAL!A2150</f>
        <v>87455</v>
      </c>
      <c r="B2150" s="100" t="str">
        <f>Cartilha_GLOBAL!B2150</f>
        <v>SINAPI</v>
      </c>
      <c r="C2150" s="104" t="str">
        <f>Cartilha_GLOBAL!C2150</f>
        <v>ALVENARIA DE VEDAÇÃO DE BLOCOS VAZADOS DE CONCRETO DE 14X19X39CM (ESPESSURA 14CM) DE PAREDES COM ÁREA LÍQUIDA MAIOR OU IGUAL A 6M² SEM VÃOS E ARGAMASSA DE ASSENTAMENTO COM PREPARO EM BETONEIRA. AF_06/2014</v>
      </c>
      <c r="D2150" s="94" t="str">
        <f>Cartilha_GLOBAL!D2150</f>
        <v>M2</v>
      </c>
      <c r="E2150" s="105">
        <f>Cartilha_GLOBAL!$E2150</f>
        <v>79.85</v>
      </c>
      <c r="F2150" s="182">
        <f>Cartilha_GLOBAL!$F2150</f>
        <v>98.01</v>
      </c>
      <c r="G2150" s="108"/>
      <c r="H2150" s="107">
        <f t="shared" si="129"/>
        <v>0</v>
      </c>
      <c r="I2150" s="143">
        <f t="shared" si="130"/>
        <v>0</v>
      </c>
      <c r="J2150" s="142"/>
      <c r="K2150" s="183"/>
      <c r="L2150" s="7" t="str">
        <f t="shared" si="131"/>
        <v/>
      </c>
      <c r="M2150" s="7" t="str">
        <f t="shared" si="132"/>
        <v/>
      </c>
      <c r="N2150" s="7" t="str">
        <f>Cartilha_GLOBAL!N2150</f>
        <v/>
      </c>
      <c r="O2150" s="144"/>
      <c r="Q2150" s="151"/>
      <c r="R2150" s="152">
        <v>0</v>
      </c>
      <c r="T2150" s="153">
        <f>IF(Cartilha_GLOBAL!R2150=0,0,IF(Cartilha_GLOBAL!R2150&gt;0,"c","b"))</f>
        <v>0</v>
      </c>
    </row>
    <row r="2151" ht="33.75" hidden="1" spans="1:20">
      <c r="A2151" s="158">
        <f>Cartilha_GLOBAL!A2151</f>
        <v>87456</v>
      </c>
      <c r="B2151" s="100" t="str">
        <f>Cartilha_GLOBAL!B2151</f>
        <v>SINAPI</v>
      </c>
      <c r="C2151" s="104" t="str">
        <f>Cartilha_GLOBAL!C2151</f>
        <v>ALVENARIA DE VEDAÇÃO DE BLOCOS VAZADOS DE CONCRETO DE 14X19X39CM (ESPESSURA 14CM) DE PAREDES COM ÁREA LÍQUIDA MAIOR OU IGUAL A 6M² SEM VÃOS E ARGAMASSA DE ASSENTAMENTO COM PREPARO MANUAL. AF_06/2014</v>
      </c>
      <c r="D2151" s="94" t="str">
        <f>Cartilha_GLOBAL!D2151</f>
        <v>M2</v>
      </c>
      <c r="E2151" s="105">
        <f>Cartilha_GLOBAL!$E2151</f>
        <v>81.74</v>
      </c>
      <c r="F2151" s="182">
        <f>Cartilha_GLOBAL!$F2151</f>
        <v>100.33</v>
      </c>
      <c r="G2151" s="108"/>
      <c r="H2151" s="107">
        <f t="shared" si="129"/>
        <v>0</v>
      </c>
      <c r="I2151" s="143">
        <f t="shared" si="130"/>
        <v>0</v>
      </c>
      <c r="J2151" s="142"/>
      <c r="K2151" s="183"/>
      <c r="L2151" s="7" t="str">
        <f t="shared" si="131"/>
        <v/>
      </c>
      <c r="M2151" s="7" t="str">
        <f t="shared" si="132"/>
        <v/>
      </c>
      <c r="N2151" s="7" t="str">
        <f>Cartilha_GLOBAL!N2151</f>
        <v/>
      </c>
      <c r="O2151" s="144"/>
      <c r="Q2151" s="151"/>
      <c r="R2151" s="152">
        <v>0</v>
      </c>
      <c r="T2151" s="153">
        <f>IF(Cartilha_GLOBAL!R2151=0,0,IF(Cartilha_GLOBAL!R2151&gt;0,"c","b"))</f>
        <v>0</v>
      </c>
    </row>
    <row r="2152" ht="33.75" hidden="1" spans="1:20">
      <c r="A2152" s="158">
        <f>Cartilha_GLOBAL!A2152</f>
        <v>87457</v>
      </c>
      <c r="B2152" s="100" t="str">
        <f>Cartilha_GLOBAL!B2152</f>
        <v>SINAPI</v>
      </c>
      <c r="C2152" s="104" t="str">
        <f>Cartilha_GLOBAL!C2152</f>
        <v>ALVENARIA DE VEDAÇÃO DE BLOCOS VAZADOS DE CONCRETO DE 19X19X39CM (ESPESSURA 19CM) DE PAREDES COM ÁREA LÍQUIDA MAIOR OU IGUAL A 6M² SEM VÃOS E ARGAMASSA DE ASSENTAMENTO COM PREPARO EM BETONEIRA. AF_06/2014</v>
      </c>
      <c r="D2152" s="94" t="str">
        <f>Cartilha_GLOBAL!D2152</f>
        <v>M2</v>
      </c>
      <c r="E2152" s="105">
        <f>Cartilha_GLOBAL!$E2152</f>
        <v>96.68</v>
      </c>
      <c r="F2152" s="182">
        <f>Cartilha_GLOBAL!$F2152</f>
        <v>118.67</v>
      </c>
      <c r="G2152" s="108"/>
      <c r="H2152" s="107">
        <f t="shared" si="129"/>
        <v>0</v>
      </c>
      <c r="I2152" s="143">
        <f t="shared" si="130"/>
        <v>0</v>
      </c>
      <c r="J2152" s="142"/>
      <c r="K2152" s="183"/>
      <c r="L2152" s="7" t="str">
        <f t="shared" si="131"/>
        <v/>
      </c>
      <c r="M2152" s="7" t="str">
        <f t="shared" si="132"/>
        <v/>
      </c>
      <c r="N2152" s="7" t="str">
        <f>Cartilha_GLOBAL!N2152</f>
        <v/>
      </c>
      <c r="O2152" s="144"/>
      <c r="Q2152" s="151"/>
      <c r="R2152" s="152">
        <v>0</v>
      </c>
      <c r="T2152" s="153">
        <f>IF(Cartilha_GLOBAL!R2152=0,0,IF(Cartilha_GLOBAL!R2152&gt;0,"c","b"))</f>
        <v>0</v>
      </c>
    </row>
    <row r="2153" ht="33.75" hidden="1" spans="1:20">
      <c r="A2153" s="158">
        <f>Cartilha_GLOBAL!A2153</f>
        <v>87458</v>
      </c>
      <c r="B2153" s="100" t="str">
        <f>Cartilha_GLOBAL!B2153</f>
        <v>SINAPI</v>
      </c>
      <c r="C2153" s="104" t="str">
        <f>Cartilha_GLOBAL!C2153</f>
        <v>ALVENARIA DE VEDAÇÃO DE BLOCOS VAZADOS DE CONCRETO DE 19X19X39CM (ESPESSURA 19CM) DE PAREDES COM ÁREA LÍQUIDA MAIOR OU IGUAL A 6M² SEM VÃOS E ARGAMASSA DE ASSENTAMENTO COM PREPARO MANUAL. AF_06/2014</v>
      </c>
      <c r="D2153" s="94" t="str">
        <f>Cartilha_GLOBAL!D2153</f>
        <v>M2</v>
      </c>
      <c r="E2153" s="105">
        <f>Cartilha_GLOBAL!$E2153</f>
        <v>98.54</v>
      </c>
      <c r="F2153" s="182">
        <f>Cartilha_GLOBAL!$F2153</f>
        <v>120.95</v>
      </c>
      <c r="G2153" s="108"/>
      <c r="H2153" s="107">
        <f t="shared" si="129"/>
        <v>0</v>
      </c>
      <c r="I2153" s="143">
        <f t="shared" si="130"/>
        <v>0</v>
      </c>
      <c r="J2153" s="142"/>
      <c r="K2153" s="183"/>
      <c r="L2153" s="7" t="str">
        <f t="shared" si="131"/>
        <v/>
      </c>
      <c r="M2153" s="7" t="str">
        <f t="shared" si="132"/>
        <v/>
      </c>
      <c r="N2153" s="7" t="str">
        <f>Cartilha_GLOBAL!N2153</f>
        <v/>
      </c>
      <c r="O2153" s="144"/>
      <c r="Q2153" s="151"/>
      <c r="R2153" s="152">
        <v>0</v>
      </c>
      <c r="T2153" s="153">
        <f>IF(Cartilha_GLOBAL!R2153=0,0,IF(Cartilha_GLOBAL!R2153&gt;0,"c","b"))</f>
        <v>0</v>
      </c>
    </row>
    <row r="2154" ht="33.75" hidden="1" spans="1:20">
      <c r="A2154" s="158">
        <f>Cartilha_GLOBAL!A2154</f>
        <v>87459</v>
      </c>
      <c r="B2154" s="100" t="str">
        <f>Cartilha_GLOBAL!B2154</f>
        <v>SINAPI</v>
      </c>
      <c r="C2154" s="104" t="str">
        <f>Cartilha_GLOBAL!C2154</f>
        <v>ALVENARIA DE VEDAÇÃO DE BLOCOS VAZADOS DE CONCRETO DE 9X19X39CM (ESPESSURA 9CM) DE PAREDES COM ÁREA LÍQUIDA MENOR QUE 6M² COM VÃOS E ARGAMASSA DE ASSENTAMENTO COM PREPARO EM BETONEIRA. AF_06/2014</v>
      </c>
      <c r="D2154" s="94" t="str">
        <f>Cartilha_GLOBAL!D2154</f>
        <v>M2</v>
      </c>
      <c r="E2154" s="105">
        <f>Cartilha_GLOBAL!$E2154</f>
        <v>74.3</v>
      </c>
      <c r="F2154" s="182">
        <f>Cartilha_GLOBAL!$F2154</f>
        <v>91.2</v>
      </c>
      <c r="G2154" s="108"/>
      <c r="H2154" s="107">
        <f t="shared" si="129"/>
        <v>0</v>
      </c>
      <c r="I2154" s="143">
        <f t="shared" si="130"/>
        <v>0</v>
      </c>
      <c r="J2154" s="142"/>
      <c r="K2154" s="183"/>
      <c r="L2154" s="7" t="str">
        <f t="shared" si="131"/>
        <v/>
      </c>
      <c r="M2154" s="7" t="str">
        <f t="shared" si="132"/>
        <v/>
      </c>
      <c r="N2154" s="7" t="str">
        <f>Cartilha_GLOBAL!N2154</f>
        <v/>
      </c>
      <c r="O2154" s="144"/>
      <c r="Q2154" s="151"/>
      <c r="R2154" s="152">
        <v>0</v>
      </c>
      <c r="T2154" s="153">
        <f>IF(Cartilha_GLOBAL!R2154=0,0,IF(Cartilha_GLOBAL!R2154&gt;0,"c","b"))</f>
        <v>0</v>
      </c>
    </row>
    <row r="2155" ht="33.75" hidden="1" spans="1:20">
      <c r="A2155" s="158">
        <f>Cartilha_GLOBAL!A2155</f>
        <v>87460</v>
      </c>
      <c r="B2155" s="100" t="str">
        <f>Cartilha_GLOBAL!B2155</f>
        <v>SINAPI</v>
      </c>
      <c r="C2155" s="104" t="str">
        <f>Cartilha_GLOBAL!C2155</f>
        <v>ALVENARIA DE VEDAÇÃO DE BLOCOS VAZADOS DE CONCRETO DE 9X19X39CM (ESPESSURA 9CM) DE PAREDES COM ÁREA LÍQUIDA MENOR QUE 6M² COM VÃOS E ARGAMASSA DE ASSENTAMENTO COM PREPARO MANUAL. AF_06/2014</v>
      </c>
      <c r="D2155" s="94" t="str">
        <f>Cartilha_GLOBAL!D2155</f>
        <v>M2</v>
      </c>
      <c r="E2155" s="105">
        <f>Cartilha_GLOBAL!$E2155</f>
        <v>75.57</v>
      </c>
      <c r="F2155" s="182">
        <f>Cartilha_GLOBAL!$F2155</f>
        <v>92.75</v>
      </c>
      <c r="G2155" s="108"/>
      <c r="H2155" s="107">
        <f t="shared" si="129"/>
        <v>0</v>
      </c>
      <c r="I2155" s="143">
        <f t="shared" si="130"/>
        <v>0</v>
      </c>
      <c r="J2155" s="142"/>
      <c r="K2155" s="183"/>
      <c r="L2155" s="7" t="str">
        <f t="shared" si="131"/>
        <v/>
      </c>
      <c r="M2155" s="7" t="str">
        <f t="shared" si="132"/>
        <v/>
      </c>
      <c r="N2155" s="7" t="str">
        <f>Cartilha_GLOBAL!N2155</f>
        <v/>
      </c>
      <c r="O2155" s="144"/>
      <c r="Q2155" s="151"/>
      <c r="R2155" s="152">
        <v>0</v>
      </c>
      <c r="T2155" s="153">
        <f>IF(Cartilha_GLOBAL!R2155=0,0,IF(Cartilha_GLOBAL!R2155&gt;0,"c","b"))</f>
        <v>0</v>
      </c>
    </row>
    <row r="2156" ht="33.75" hidden="1" spans="1:20">
      <c r="A2156" s="158">
        <f>Cartilha_GLOBAL!A2156</f>
        <v>87461</v>
      </c>
      <c r="B2156" s="100" t="str">
        <f>Cartilha_GLOBAL!B2156</f>
        <v>SINAPI</v>
      </c>
      <c r="C2156" s="104" t="str">
        <f>Cartilha_GLOBAL!C2156</f>
        <v>ALVENARIA DE VEDAÇÃO DE BLOCOS VAZADOS DE CONCRETO DE 14X19X39CM (ESPESSURA 14CM) DE PAREDES COM ÁREA LÍQUIDA MENOR QUE 6M² COM VÃOS E ARGAMASSA DE ASSENTAMENTO COM PREPARO EM BETONEIRA. AF_06/2014</v>
      </c>
      <c r="D2156" s="94" t="str">
        <f>Cartilha_GLOBAL!D2156</f>
        <v>M2</v>
      </c>
      <c r="E2156" s="105">
        <f>Cartilha_GLOBAL!$E2156</f>
        <v>95.53</v>
      </c>
      <c r="F2156" s="182">
        <f>Cartilha_GLOBAL!$F2156</f>
        <v>117.25</v>
      </c>
      <c r="G2156" s="108"/>
      <c r="H2156" s="107">
        <f t="shared" si="129"/>
        <v>0</v>
      </c>
      <c r="I2156" s="143">
        <f t="shared" si="130"/>
        <v>0</v>
      </c>
      <c r="J2156" s="142"/>
      <c r="K2156" s="183"/>
      <c r="L2156" s="7" t="str">
        <f t="shared" si="131"/>
        <v/>
      </c>
      <c r="M2156" s="7" t="str">
        <f t="shared" si="132"/>
        <v/>
      </c>
      <c r="N2156" s="7" t="str">
        <f>Cartilha_GLOBAL!N2156</f>
        <v/>
      </c>
      <c r="O2156" s="144"/>
      <c r="Q2156" s="151"/>
      <c r="R2156" s="152">
        <v>0</v>
      </c>
      <c r="T2156" s="153">
        <f>IF(Cartilha_GLOBAL!R2156=0,0,IF(Cartilha_GLOBAL!R2156&gt;0,"c","b"))</f>
        <v>0</v>
      </c>
    </row>
    <row r="2157" ht="33.75" hidden="1" spans="1:20">
      <c r="A2157" s="158">
        <f>Cartilha_GLOBAL!A2157</f>
        <v>87462</v>
      </c>
      <c r="B2157" s="100" t="str">
        <f>Cartilha_GLOBAL!B2157</f>
        <v>SINAPI</v>
      </c>
      <c r="C2157" s="104" t="str">
        <f>Cartilha_GLOBAL!C2157</f>
        <v>ALVENARIA DE VEDAÇÃO DE BLOCOS VAZADOS DE CONCRETO DE 14X19X39CM (ESPESSURA 14CM) DE PAREDES COM ÁREA LÍQUIDA MENOR QUE 6M² COM VÃOS E ARGAMASSA DE ASSENTAMENTO COM PREPARO MANUAL. AF_06/2014</v>
      </c>
      <c r="D2157" s="94" t="str">
        <f>Cartilha_GLOBAL!D2157</f>
        <v>M2</v>
      </c>
      <c r="E2157" s="105">
        <f>Cartilha_GLOBAL!$E2157</f>
        <v>97.01</v>
      </c>
      <c r="F2157" s="182">
        <f>Cartilha_GLOBAL!$F2157</f>
        <v>119.07</v>
      </c>
      <c r="G2157" s="108"/>
      <c r="H2157" s="107">
        <f t="shared" si="129"/>
        <v>0</v>
      </c>
      <c r="I2157" s="143">
        <f t="shared" si="130"/>
        <v>0</v>
      </c>
      <c r="J2157" s="142"/>
      <c r="K2157" s="183"/>
      <c r="L2157" s="7" t="str">
        <f t="shared" si="131"/>
        <v/>
      </c>
      <c r="M2157" s="7" t="str">
        <f t="shared" si="132"/>
        <v/>
      </c>
      <c r="N2157" s="7" t="str">
        <f>Cartilha_GLOBAL!N2157</f>
        <v/>
      </c>
      <c r="O2157" s="144"/>
      <c r="Q2157" s="151"/>
      <c r="R2157" s="152">
        <v>0</v>
      </c>
      <c r="T2157" s="153">
        <f>IF(Cartilha_GLOBAL!R2157=0,0,IF(Cartilha_GLOBAL!R2157&gt;0,"c","b"))</f>
        <v>0</v>
      </c>
    </row>
    <row r="2158" ht="33.75" hidden="1" spans="1:20">
      <c r="A2158" s="158">
        <f>Cartilha_GLOBAL!A2158</f>
        <v>87463</v>
      </c>
      <c r="B2158" s="100" t="str">
        <f>Cartilha_GLOBAL!B2158</f>
        <v>SINAPI</v>
      </c>
      <c r="C2158" s="104" t="str">
        <f>Cartilha_GLOBAL!C2158</f>
        <v>ALVENARIA DE VEDAÇÃO DE BLOCOS VAZADOS DE CONCRETO DE 19X19X39CM (ESPESSURA 19CM) DE PAREDES COM ÁREA LÍQUIDA MENOR QUE 6M² COM VÃOS E ARGAMASSA DE ASSENTAMENTO COM PREPARO EM BETONEIRA. AF_06/2014</v>
      </c>
      <c r="D2158" s="94" t="str">
        <f>Cartilha_GLOBAL!D2158</f>
        <v>M2</v>
      </c>
      <c r="E2158" s="105">
        <f>Cartilha_GLOBAL!$E2158</f>
        <v>114.05</v>
      </c>
      <c r="F2158" s="182">
        <f>Cartilha_GLOBAL!$F2158</f>
        <v>139.98</v>
      </c>
      <c r="G2158" s="108"/>
      <c r="H2158" s="107">
        <f t="shared" si="129"/>
        <v>0</v>
      </c>
      <c r="I2158" s="143">
        <f t="shared" si="130"/>
        <v>0</v>
      </c>
      <c r="J2158" s="142"/>
      <c r="K2158" s="183"/>
      <c r="L2158" s="7" t="str">
        <f t="shared" si="131"/>
        <v/>
      </c>
      <c r="M2158" s="7" t="str">
        <f t="shared" si="132"/>
        <v/>
      </c>
      <c r="N2158" s="7" t="str">
        <f>Cartilha_GLOBAL!N2158</f>
        <v/>
      </c>
      <c r="O2158" s="144"/>
      <c r="Q2158" s="151"/>
      <c r="R2158" s="152">
        <v>0</v>
      </c>
      <c r="T2158" s="153">
        <f>IF(Cartilha_GLOBAL!R2158=0,0,IF(Cartilha_GLOBAL!R2158&gt;0,"c","b"))</f>
        <v>0</v>
      </c>
    </row>
    <row r="2159" ht="33.75" hidden="1" spans="1:20">
      <c r="A2159" s="158">
        <f>Cartilha_GLOBAL!A2159</f>
        <v>87464</v>
      </c>
      <c r="B2159" s="100" t="str">
        <f>Cartilha_GLOBAL!B2159</f>
        <v>SINAPI</v>
      </c>
      <c r="C2159" s="104" t="str">
        <f>Cartilha_GLOBAL!C2159</f>
        <v>ALVENARIA DE VEDAÇÃO DE BLOCOS VAZADOS DE CONCRETO DE 19X19X39CM (ESPESSURA 19CM) DE PAREDES COM ÁREA LÍQUIDA MENOR QUE 6M² COM VÃOS E ARGAMASSA DE ASSENTAMENTO COM PREPARO MANUAL. AF_06/2014</v>
      </c>
      <c r="D2159" s="94" t="str">
        <f>Cartilha_GLOBAL!D2159</f>
        <v>M2</v>
      </c>
      <c r="E2159" s="105">
        <f>Cartilha_GLOBAL!$E2159</f>
        <v>115.91</v>
      </c>
      <c r="F2159" s="182">
        <f>Cartilha_GLOBAL!$F2159</f>
        <v>142.27</v>
      </c>
      <c r="G2159" s="108"/>
      <c r="H2159" s="107">
        <f t="shared" si="129"/>
        <v>0</v>
      </c>
      <c r="I2159" s="143">
        <f t="shared" si="130"/>
        <v>0</v>
      </c>
      <c r="J2159" s="142"/>
      <c r="K2159" s="183"/>
      <c r="L2159" s="7" t="str">
        <f t="shared" si="131"/>
        <v/>
      </c>
      <c r="M2159" s="7" t="str">
        <f t="shared" si="132"/>
        <v/>
      </c>
      <c r="N2159" s="7" t="str">
        <f>Cartilha_GLOBAL!N2159</f>
        <v/>
      </c>
      <c r="O2159" s="144"/>
      <c r="Q2159" s="151"/>
      <c r="R2159" s="152">
        <v>0</v>
      </c>
      <c r="T2159" s="153">
        <f>IF(Cartilha_GLOBAL!R2159=0,0,IF(Cartilha_GLOBAL!R2159&gt;0,"c","b"))</f>
        <v>0</v>
      </c>
    </row>
    <row r="2160" ht="33.75" hidden="1" spans="1:20">
      <c r="A2160" s="158">
        <f>Cartilha_GLOBAL!A2160</f>
        <v>87465</v>
      </c>
      <c r="B2160" s="100" t="str">
        <f>Cartilha_GLOBAL!B2160</f>
        <v>SINAPI</v>
      </c>
      <c r="C2160" s="104" t="str">
        <f>Cartilha_GLOBAL!C2160</f>
        <v>ALVENARIA DE VEDAÇÃO DE BLOCOS VAZADOS DE CONCRETO DE 9X19X39CM (ESPESSURA 9CM) DE PAREDES COM ÁREA LÍQUIDA MAIOR OU IGUAL A 6M² COM VÃOS E ARGAMASSA DE ASSENTAMENTO COM PREPARO EM BETONEIRA. AF_06/2014</v>
      </c>
      <c r="D2160" s="94" t="str">
        <f>Cartilha_GLOBAL!D2160</f>
        <v>M2</v>
      </c>
      <c r="E2160" s="105">
        <f>Cartilha_GLOBAL!$E2160</f>
        <v>64.86</v>
      </c>
      <c r="F2160" s="182">
        <f>Cartilha_GLOBAL!$F2160</f>
        <v>79.61</v>
      </c>
      <c r="G2160" s="108"/>
      <c r="H2160" s="107">
        <f t="shared" si="129"/>
        <v>0</v>
      </c>
      <c r="I2160" s="143">
        <f t="shared" si="130"/>
        <v>0</v>
      </c>
      <c r="J2160" s="142"/>
      <c r="K2160" s="183"/>
      <c r="L2160" s="7" t="str">
        <f t="shared" si="131"/>
        <v/>
      </c>
      <c r="M2160" s="7" t="str">
        <f t="shared" si="132"/>
        <v/>
      </c>
      <c r="N2160" s="7" t="str">
        <f>Cartilha_GLOBAL!N2160</f>
        <v/>
      </c>
      <c r="O2160" s="144"/>
      <c r="Q2160" s="151"/>
      <c r="R2160" s="152">
        <v>0</v>
      </c>
      <c r="T2160" s="153">
        <f>IF(Cartilha_GLOBAL!R2160=0,0,IF(Cartilha_GLOBAL!R2160&gt;0,"c","b"))</f>
        <v>0</v>
      </c>
    </row>
    <row r="2161" ht="33.75" hidden="1" spans="1:20">
      <c r="A2161" s="158">
        <f>Cartilha_GLOBAL!A2161</f>
        <v>87466</v>
      </c>
      <c r="B2161" s="100" t="str">
        <f>Cartilha_GLOBAL!B2161</f>
        <v>SINAPI</v>
      </c>
      <c r="C2161" s="104" t="str">
        <f>Cartilha_GLOBAL!C2161</f>
        <v>ALVENARIA DE VEDAÇÃO DE BLOCOS VAZADOS DE CONCRETO DE 9X19X39CM (ESPESSURA 9CM) DE PAREDES COM ÁREA LÍQUIDA MAIOR OU IGUAL A 6M² COM VÃOS E ARGAMASSA DE ASSENTAMENTO COM PREPARO MANUAL. AF_06/2014</v>
      </c>
      <c r="D2161" s="94" t="str">
        <f>Cartilha_GLOBAL!D2161</f>
        <v>M2</v>
      </c>
      <c r="E2161" s="105">
        <f>Cartilha_GLOBAL!$E2161</f>
        <v>66.12</v>
      </c>
      <c r="F2161" s="182">
        <f>Cartilha_GLOBAL!$F2161</f>
        <v>81.16</v>
      </c>
      <c r="G2161" s="108"/>
      <c r="H2161" s="107">
        <f t="shared" si="129"/>
        <v>0</v>
      </c>
      <c r="I2161" s="143">
        <f t="shared" si="130"/>
        <v>0</v>
      </c>
      <c r="J2161" s="142"/>
      <c r="K2161" s="183"/>
      <c r="L2161" s="7" t="str">
        <f t="shared" si="131"/>
        <v/>
      </c>
      <c r="M2161" s="7" t="str">
        <f t="shared" si="132"/>
        <v/>
      </c>
      <c r="N2161" s="7" t="str">
        <f>Cartilha_GLOBAL!N2161</f>
        <v/>
      </c>
      <c r="O2161" s="144"/>
      <c r="Q2161" s="151"/>
      <c r="R2161" s="152">
        <v>0</v>
      </c>
      <c r="T2161" s="153">
        <f>IF(Cartilha_GLOBAL!R2161=0,0,IF(Cartilha_GLOBAL!R2161&gt;0,"c","b"))</f>
        <v>0</v>
      </c>
    </row>
    <row r="2162" ht="33.75" hidden="1" spans="1:20">
      <c r="A2162" s="158">
        <f>Cartilha_GLOBAL!A2162</f>
        <v>87467</v>
      </c>
      <c r="B2162" s="100" t="str">
        <f>Cartilha_GLOBAL!B2162</f>
        <v>SINAPI</v>
      </c>
      <c r="C2162" s="104" t="str">
        <f>Cartilha_GLOBAL!C2162</f>
        <v>ALVENARIA DE VEDAÇÃO DE BLOCOS VAZADOS DE CONCRETO DE 14X19X39CM (ESPESSURA 14CM) DE PAREDES COM ÁREA LÍQUIDA MAIOR OU IGUAL A 6M² COM VÃOS E ARGAMASSA DE ASSENTAMENTO COM PREPARO EM BETONEIRA. AF_06/2014</v>
      </c>
      <c r="D2162" s="94" t="str">
        <f>Cartilha_GLOBAL!D2162</f>
        <v>M2</v>
      </c>
      <c r="E2162" s="105">
        <f>Cartilha_GLOBAL!$E2162</f>
        <v>85.03</v>
      </c>
      <c r="F2162" s="182">
        <f>Cartilha_GLOBAL!$F2162</f>
        <v>104.37</v>
      </c>
      <c r="G2162" s="108"/>
      <c r="H2162" s="107">
        <f t="shared" si="129"/>
        <v>0</v>
      </c>
      <c r="I2162" s="143">
        <f t="shared" si="130"/>
        <v>0</v>
      </c>
      <c r="J2162" s="142"/>
      <c r="K2162" s="183"/>
      <c r="L2162" s="7" t="str">
        <f t="shared" si="131"/>
        <v/>
      </c>
      <c r="M2162" s="7" t="str">
        <f t="shared" si="132"/>
        <v/>
      </c>
      <c r="N2162" s="7" t="str">
        <f>Cartilha_GLOBAL!N2162</f>
        <v/>
      </c>
      <c r="O2162" s="144"/>
      <c r="Q2162" s="151"/>
      <c r="R2162" s="152">
        <v>0</v>
      </c>
      <c r="T2162" s="153">
        <f>IF(Cartilha_GLOBAL!R2162=0,0,IF(Cartilha_GLOBAL!R2162&gt;0,"c","b"))</f>
        <v>0</v>
      </c>
    </row>
    <row r="2163" ht="33.75" hidden="1" spans="1:20">
      <c r="A2163" s="158">
        <f>Cartilha_GLOBAL!A2163</f>
        <v>87468</v>
      </c>
      <c r="B2163" s="100" t="str">
        <f>Cartilha_GLOBAL!B2163</f>
        <v>SINAPI</v>
      </c>
      <c r="C2163" s="104" t="str">
        <f>Cartilha_GLOBAL!C2163</f>
        <v>ALVENARIA DE VEDAÇÃO DE BLOCOS VAZADOS DE CONCRETO DE 14X19X39CM (ESPESSURA 14CM) DE PAREDES COM ÁREA LÍQUIDA MAIOR OU IGUAL A 6M² COM VÃOS E ARGAMASSA DE ASSENTAMENTO COM PREPARO MANUAL. AF_06/2014</v>
      </c>
      <c r="D2163" s="94" t="str">
        <f>Cartilha_GLOBAL!D2163</f>
        <v>M2</v>
      </c>
      <c r="E2163" s="105">
        <f>Cartilha_GLOBAL!$E2163</f>
        <v>86.5</v>
      </c>
      <c r="F2163" s="182">
        <f>Cartilha_GLOBAL!$F2163</f>
        <v>106.17</v>
      </c>
      <c r="G2163" s="108"/>
      <c r="H2163" s="107">
        <f t="shared" si="129"/>
        <v>0</v>
      </c>
      <c r="I2163" s="143">
        <f t="shared" si="130"/>
        <v>0</v>
      </c>
      <c r="J2163" s="142"/>
      <c r="K2163" s="183"/>
      <c r="L2163" s="7" t="str">
        <f t="shared" si="131"/>
        <v/>
      </c>
      <c r="M2163" s="7" t="str">
        <f t="shared" si="132"/>
        <v/>
      </c>
      <c r="N2163" s="7" t="str">
        <f>Cartilha_GLOBAL!N2163</f>
        <v/>
      </c>
      <c r="O2163" s="144"/>
      <c r="Q2163" s="151"/>
      <c r="R2163" s="152">
        <v>0</v>
      </c>
      <c r="T2163" s="153">
        <f>IF(Cartilha_GLOBAL!R2163=0,0,IF(Cartilha_GLOBAL!R2163&gt;0,"c","b"))</f>
        <v>0</v>
      </c>
    </row>
    <row r="2164" ht="33.75" hidden="1" spans="1:20">
      <c r="A2164" s="158">
        <f>Cartilha_GLOBAL!A2164</f>
        <v>87469</v>
      </c>
      <c r="B2164" s="100" t="str">
        <f>Cartilha_GLOBAL!B2164</f>
        <v>SINAPI</v>
      </c>
      <c r="C2164" s="104" t="str">
        <f>Cartilha_GLOBAL!C2164</f>
        <v>ALVENARIA DE VEDAÇÃO DE BLOCOS VAZADOS DE CONCRETO DE 19X19X39CM (ESPESSURA 19CM) DE PAREDES COM ÁREA LÍQUIDA MAIOR OU IGUAL A 6M² COM VÃOS E ARGAMASSA DE ASSENTAMENTO COM PREPARO EM BETONEIRA. AF_06/2014</v>
      </c>
      <c r="D2164" s="94" t="str">
        <f>Cartilha_GLOBAL!D2164</f>
        <v>M2</v>
      </c>
      <c r="E2164" s="105">
        <f>Cartilha_GLOBAL!$E2164</f>
        <v>102.01</v>
      </c>
      <c r="F2164" s="182">
        <f>Cartilha_GLOBAL!$F2164</f>
        <v>125.21</v>
      </c>
      <c r="G2164" s="108"/>
      <c r="H2164" s="107">
        <f t="shared" si="129"/>
        <v>0</v>
      </c>
      <c r="I2164" s="143">
        <f t="shared" si="130"/>
        <v>0</v>
      </c>
      <c r="J2164" s="142"/>
      <c r="K2164" s="183"/>
      <c r="L2164" s="7" t="str">
        <f t="shared" si="131"/>
        <v/>
      </c>
      <c r="M2164" s="7" t="str">
        <f t="shared" si="132"/>
        <v/>
      </c>
      <c r="N2164" s="7" t="str">
        <f>Cartilha_GLOBAL!N2164</f>
        <v/>
      </c>
      <c r="O2164" s="144"/>
      <c r="Q2164" s="151"/>
      <c r="R2164" s="152">
        <v>0</v>
      </c>
      <c r="T2164" s="153">
        <f>IF(Cartilha_GLOBAL!R2164=0,0,IF(Cartilha_GLOBAL!R2164&gt;0,"c","b"))</f>
        <v>0</v>
      </c>
    </row>
    <row r="2165" ht="33.75" hidden="1" spans="1:20">
      <c r="A2165" s="158">
        <f>Cartilha_GLOBAL!A2165</f>
        <v>87470</v>
      </c>
      <c r="B2165" s="100" t="str">
        <f>Cartilha_GLOBAL!B2165</f>
        <v>SINAPI</v>
      </c>
      <c r="C2165" s="104" t="str">
        <f>Cartilha_GLOBAL!C2165</f>
        <v>ALVENARIA DE VEDAÇÃO DE BLOCOS VAZADOS DE CONCRETO DE 19X19X39CM (ESPESSURA 19CM) DE PAREDES COM ÁREA LÍQUIDA MAIOR OU IGUAL A 6M² COM VÃOS E ARGAMASSA DE ASSENTAMENTO COM PREPARO MANUAL. AF_06/2014</v>
      </c>
      <c r="D2165" s="94" t="str">
        <f>Cartilha_GLOBAL!D2165</f>
        <v>M2</v>
      </c>
      <c r="E2165" s="105">
        <f>Cartilha_GLOBAL!$E2165</f>
        <v>103.87</v>
      </c>
      <c r="F2165" s="182">
        <f>Cartilha_GLOBAL!$F2165</f>
        <v>127.49</v>
      </c>
      <c r="G2165" s="108"/>
      <c r="H2165" s="107">
        <f t="shared" si="129"/>
        <v>0</v>
      </c>
      <c r="I2165" s="143">
        <f t="shared" si="130"/>
        <v>0</v>
      </c>
      <c r="J2165" s="142"/>
      <c r="K2165" s="183"/>
      <c r="L2165" s="7" t="str">
        <f t="shared" si="131"/>
        <v/>
      </c>
      <c r="M2165" s="7" t="str">
        <f t="shared" si="132"/>
        <v/>
      </c>
      <c r="N2165" s="7" t="str">
        <f>Cartilha_GLOBAL!N2165</f>
        <v/>
      </c>
      <c r="O2165" s="144"/>
      <c r="Q2165" s="151"/>
      <c r="R2165" s="152">
        <v>0</v>
      </c>
      <c r="T2165" s="153">
        <f>IF(Cartilha_GLOBAL!R2165=0,0,IF(Cartilha_GLOBAL!R2165&gt;0,"c","b"))</f>
        <v>0</v>
      </c>
    </row>
    <row r="2166" ht="33.75" hidden="1" spans="1:20">
      <c r="A2166" s="158">
        <f>Cartilha_GLOBAL!A2166</f>
        <v>87471</v>
      </c>
      <c r="B2166" s="100" t="str">
        <f>Cartilha_GLOBAL!B2166</f>
        <v>SINAPI</v>
      </c>
      <c r="C2166" s="104" t="str">
        <f>Cartilha_GLOBAL!C2166</f>
        <v>ALVENARIA DE VEDAÇÃO DE BLOCOS CERÂMICOS FURADOS NA VERTICAL DE 9X19X39CM (ESPESSURA 9CM) DE PAREDES COM ÁREA LÍQUIDA MENOR QUE 6M² SEM VÃOS E ARGAMASSA DE ASSENTAMENTO COM PREPARO EM BETONEIRA. AF_06/2014</v>
      </c>
      <c r="D2166" s="94" t="str">
        <f>Cartilha_GLOBAL!D2166</f>
        <v>M2</v>
      </c>
      <c r="E2166" s="105">
        <f>Cartilha_GLOBAL!$E2166</f>
        <v>60.54</v>
      </c>
      <c r="F2166" s="182">
        <f>Cartilha_GLOBAL!$F2166</f>
        <v>74.31</v>
      </c>
      <c r="G2166" s="108"/>
      <c r="H2166" s="107">
        <f t="shared" si="129"/>
        <v>0</v>
      </c>
      <c r="I2166" s="143">
        <f t="shared" si="130"/>
        <v>0</v>
      </c>
      <c r="J2166" s="142"/>
      <c r="K2166" s="183"/>
      <c r="L2166" s="7" t="str">
        <f t="shared" si="131"/>
        <v/>
      </c>
      <c r="M2166" s="7" t="str">
        <f t="shared" si="132"/>
        <v/>
      </c>
      <c r="N2166" s="7" t="str">
        <f>Cartilha_GLOBAL!N2166</f>
        <v/>
      </c>
      <c r="O2166" s="144"/>
      <c r="Q2166" s="151"/>
      <c r="R2166" s="152">
        <v>0</v>
      </c>
      <c r="T2166" s="153">
        <f>IF(Cartilha_GLOBAL!R2166=0,0,IF(Cartilha_GLOBAL!R2166&gt;0,"c","b"))</f>
        <v>0</v>
      </c>
    </row>
    <row r="2167" ht="33.75" hidden="1" spans="1:20">
      <c r="A2167" s="158">
        <f>Cartilha_GLOBAL!A2167</f>
        <v>87472</v>
      </c>
      <c r="B2167" s="100" t="str">
        <f>Cartilha_GLOBAL!B2167</f>
        <v>SINAPI</v>
      </c>
      <c r="C2167" s="104" t="str">
        <f>Cartilha_GLOBAL!C2167</f>
        <v>ALVENARIA DE VEDAÇÃO DE BLOCOS CERÂMICOS FURADOS NA VERTICAL DE 9X19X39CM (ESPESSURA 9CM) DE PAREDES COM ÁREA LÍQUIDA MENOR QUE 6M² SEM VÃOS E ARGAMASSA DE ASSENTAMENTO COM PREPARO MANUAL. AF_06/2014</v>
      </c>
      <c r="D2167" s="94" t="str">
        <f>Cartilha_GLOBAL!D2167</f>
        <v>M2</v>
      </c>
      <c r="E2167" s="105">
        <f>Cartilha_GLOBAL!$E2167</f>
        <v>62.04</v>
      </c>
      <c r="F2167" s="182">
        <f>Cartilha_GLOBAL!$F2167</f>
        <v>76.15</v>
      </c>
      <c r="G2167" s="108"/>
      <c r="H2167" s="107">
        <f t="shared" si="129"/>
        <v>0</v>
      </c>
      <c r="I2167" s="143">
        <f t="shared" si="130"/>
        <v>0</v>
      </c>
      <c r="J2167" s="142"/>
      <c r="K2167" s="183"/>
      <c r="L2167" s="7" t="str">
        <f t="shared" si="131"/>
        <v/>
      </c>
      <c r="M2167" s="7" t="str">
        <f t="shared" si="132"/>
        <v/>
      </c>
      <c r="N2167" s="7" t="str">
        <f>Cartilha_GLOBAL!N2167</f>
        <v/>
      </c>
      <c r="O2167" s="144"/>
      <c r="Q2167" s="151"/>
      <c r="R2167" s="152">
        <v>0</v>
      </c>
      <c r="T2167" s="153">
        <f>IF(Cartilha_GLOBAL!R2167=0,0,IF(Cartilha_GLOBAL!R2167&gt;0,"c","b"))</f>
        <v>0</v>
      </c>
    </row>
    <row r="2168" ht="33.75" hidden="1" spans="1:20">
      <c r="A2168" s="158">
        <f>Cartilha_GLOBAL!A2168</f>
        <v>87473</v>
      </c>
      <c r="B2168" s="100" t="str">
        <f>Cartilha_GLOBAL!B2168</f>
        <v>SINAPI</v>
      </c>
      <c r="C2168" s="104" t="str">
        <f>Cartilha_GLOBAL!C2168</f>
        <v>ALVENARIA DE VEDAÇÃO DE BLOCOS CERÂMICOS FURADOS NA VERTICAL DE 14X19X39CM (ESPESSURA 14CM) DE PAREDES COM ÁREA LÍQUIDA MENOR QUE 6M² SEM VÃOS E ARGAMASSA DE ASSENTAMENTO COM PREPARO EM BETONEIRA. AF_06/2014</v>
      </c>
      <c r="D2168" s="94" t="str">
        <f>Cartilha_GLOBAL!D2168</f>
        <v>M2</v>
      </c>
      <c r="E2168" s="105">
        <f>Cartilha_GLOBAL!$E2168</f>
        <v>81.99</v>
      </c>
      <c r="F2168" s="182">
        <f>Cartilha_GLOBAL!$F2168</f>
        <v>100.63</v>
      </c>
      <c r="G2168" s="108"/>
      <c r="H2168" s="107">
        <f t="shared" si="129"/>
        <v>0</v>
      </c>
      <c r="I2168" s="143">
        <f t="shared" si="130"/>
        <v>0</v>
      </c>
      <c r="J2168" s="142"/>
      <c r="K2168" s="183"/>
      <c r="L2168" s="7" t="str">
        <f t="shared" si="131"/>
        <v/>
      </c>
      <c r="M2168" s="7" t="str">
        <f t="shared" si="132"/>
        <v/>
      </c>
      <c r="N2168" s="7" t="str">
        <f>Cartilha_GLOBAL!N2168</f>
        <v/>
      </c>
      <c r="O2168" s="144"/>
      <c r="Q2168" s="151"/>
      <c r="R2168" s="152">
        <v>0</v>
      </c>
      <c r="T2168" s="153">
        <f>IF(Cartilha_GLOBAL!R2168=0,0,IF(Cartilha_GLOBAL!R2168&gt;0,"c","b"))</f>
        <v>0</v>
      </c>
    </row>
    <row r="2169" ht="33.75" hidden="1" spans="1:20">
      <c r="A2169" s="158">
        <f>Cartilha_GLOBAL!A2169</f>
        <v>87474</v>
      </c>
      <c r="B2169" s="100" t="str">
        <f>Cartilha_GLOBAL!B2169</f>
        <v>SINAPI</v>
      </c>
      <c r="C2169" s="104" t="str">
        <f>Cartilha_GLOBAL!C2169</f>
        <v>ALVENARIA DE VEDAÇÃO DE BLOCOS CERÂMICOS FURADOS NA VERTICAL DE 14X19X39CM (ESPESSURA 14CM) DE PAREDES COM ÁREA LÍQUIDA MENOR QUE 6M² SEM VÃOS E ARGAMASSA DE ASSENTAMENTO COM PREPARO MANUAL. AF_06/2014</v>
      </c>
      <c r="D2169" s="94" t="str">
        <f>Cartilha_GLOBAL!D2169</f>
        <v>M2</v>
      </c>
      <c r="E2169" s="105">
        <f>Cartilha_GLOBAL!$E2169</f>
        <v>83.69</v>
      </c>
      <c r="F2169" s="182">
        <f>Cartilha_GLOBAL!$F2169</f>
        <v>102.72</v>
      </c>
      <c r="G2169" s="108"/>
      <c r="H2169" s="107">
        <f t="shared" si="129"/>
        <v>0</v>
      </c>
      <c r="I2169" s="143">
        <f t="shared" si="130"/>
        <v>0</v>
      </c>
      <c r="J2169" s="142"/>
      <c r="K2169" s="183"/>
      <c r="L2169" s="7" t="str">
        <f t="shared" si="131"/>
        <v/>
      </c>
      <c r="M2169" s="7" t="str">
        <f t="shared" si="132"/>
        <v/>
      </c>
      <c r="N2169" s="7" t="str">
        <f>Cartilha_GLOBAL!N2169</f>
        <v/>
      </c>
      <c r="O2169" s="144"/>
      <c r="Q2169" s="151"/>
      <c r="R2169" s="152">
        <v>0</v>
      </c>
      <c r="T2169" s="153">
        <f>IF(Cartilha_GLOBAL!R2169=0,0,IF(Cartilha_GLOBAL!R2169&gt;0,"c","b"))</f>
        <v>0</v>
      </c>
    </row>
    <row r="2170" ht="33.75" hidden="1" spans="1:20">
      <c r="A2170" s="158">
        <f>Cartilha_GLOBAL!A2170</f>
        <v>87475</v>
      </c>
      <c r="B2170" s="100" t="str">
        <f>Cartilha_GLOBAL!B2170</f>
        <v>SINAPI</v>
      </c>
      <c r="C2170" s="104" t="str">
        <f>Cartilha_GLOBAL!C2170</f>
        <v>ALVENARIA DE VEDAÇÃO DE BLOCOS CERÂMICOS FURADOS NA VERTICAL DE 19X19X39CM (ESPESSURA 19CM) DE PAREDES COM ÁREA LÍQUIDA MENOR QUE 6M² SEM VÃOS E ARGAMASSA DE ASSENTAMENTO COM PREPARO EM BETONEIRA. AF_06/2014</v>
      </c>
      <c r="D2170" s="94" t="str">
        <f>Cartilha_GLOBAL!D2170</f>
        <v>M2</v>
      </c>
      <c r="E2170" s="105">
        <f>Cartilha_GLOBAL!$E2170</f>
        <v>100.39</v>
      </c>
      <c r="F2170" s="182">
        <f>Cartilha_GLOBAL!$F2170</f>
        <v>123.22</v>
      </c>
      <c r="G2170" s="108"/>
      <c r="H2170" s="107">
        <f t="shared" si="129"/>
        <v>0</v>
      </c>
      <c r="I2170" s="143">
        <f t="shared" si="130"/>
        <v>0</v>
      </c>
      <c r="J2170" s="142"/>
      <c r="K2170" s="183"/>
      <c r="L2170" s="7" t="str">
        <f t="shared" si="131"/>
        <v/>
      </c>
      <c r="M2170" s="7" t="str">
        <f t="shared" si="132"/>
        <v/>
      </c>
      <c r="N2170" s="7" t="str">
        <f>Cartilha_GLOBAL!N2170</f>
        <v/>
      </c>
      <c r="O2170" s="144"/>
      <c r="Q2170" s="151"/>
      <c r="R2170" s="152">
        <v>0</v>
      </c>
      <c r="T2170" s="153">
        <f>IF(Cartilha_GLOBAL!R2170=0,0,IF(Cartilha_GLOBAL!R2170&gt;0,"c","b"))</f>
        <v>0</v>
      </c>
    </row>
    <row r="2171" ht="33.75" hidden="1" spans="1:20">
      <c r="A2171" s="158">
        <f>Cartilha_GLOBAL!A2171</f>
        <v>87476</v>
      </c>
      <c r="B2171" s="100" t="str">
        <f>Cartilha_GLOBAL!B2171</f>
        <v>SINAPI</v>
      </c>
      <c r="C2171" s="104" t="str">
        <f>Cartilha_GLOBAL!C2171</f>
        <v>ALVENARIA DE VEDAÇÃO DE BLOCOS CERÂMICOS FURADOS NA VERTICAL DE 19X19X39CM (ESPESSURA 19CM) DE PAREDES COM ÁREA LÍQUIDA MENOR QUE 6M² SEM VÃOS E ARGAMASSA DE ASSENTAMENTO COM PREPARO MANUAL. AF_06/2014</v>
      </c>
      <c r="D2171" s="94" t="str">
        <f>Cartilha_GLOBAL!D2171</f>
        <v>M2</v>
      </c>
      <c r="E2171" s="105">
        <f>Cartilha_GLOBAL!$E2171</f>
        <v>102.37</v>
      </c>
      <c r="F2171" s="182">
        <f>Cartilha_GLOBAL!$F2171</f>
        <v>125.65</v>
      </c>
      <c r="G2171" s="108"/>
      <c r="H2171" s="107">
        <f t="shared" si="129"/>
        <v>0</v>
      </c>
      <c r="I2171" s="143">
        <f t="shared" si="130"/>
        <v>0</v>
      </c>
      <c r="J2171" s="142"/>
      <c r="K2171" s="183"/>
      <c r="L2171" s="7" t="str">
        <f t="shared" si="131"/>
        <v/>
      </c>
      <c r="M2171" s="7" t="str">
        <f t="shared" si="132"/>
        <v/>
      </c>
      <c r="N2171" s="7" t="str">
        <f>Cartilha_GLOBAL!N2171</f>
        <v/>
      </c>
      <c r="O2171" s="144"/>
      <c r="Q2171" s="151"/>
      <c r="R2171" s="152">
        <v>0</v>
      </c>
      <c r="T2171" s="153">
        <f>IF(Cartilha_GLOBAL!R2171=0,0,IF(Cartilha_GLOBAL!R2171&gt;0,"c","b"))</f>
        <v>0</v>
      </c>
    </row>
    <row r="2172" ht="33.75" hidden="1" spans="1:20">
      <c r="A2172" s="158">
        <f>Cartilha_GLOBAL!A2172</f>
        <v>87477</v>
      </c>
      <c r="B2172" s="100" t="str">
        <f>Cartilha_GLOBAL!B2172</f>
        <v>SINAPI</v>
      </c>
      <c r="C2172" s="104" t="str">
        <f>Cartilha_GLOBAL!C2172</f>
        <v>ALVENARIA DE VEDAÇÃO DE BLOCOS CERÂMICOS FURADOS NA VERTICAL DE 9X19X39CM (ESPESSURA 9CM) DE PAREDES COM ÁREA LÍQUIDA MAIOR OU IGUAL A 6M² SEM VÃOS E ARGAMASSA DE ASSENTAMENTO COM PREPARO EM BETONEIRA. AF_06/2014</v>
      </c>
      <c r="D2172" s="94" t="str">
        <f>Cartilha_GLOBAL!D2172</f>
        <v>M2</v>
      </c>
      <c r="E2172" s="105">
        <f>Cartilha_GLOBAL!$E2172</f>
        <v>54.35</v>
      </c>
      <c r="F2172" s="182">
        <f>Cartilha_GLOBAL!$F2172</f>
        <v>66.71</v>
      </c>
      <c r="G2172" s="108"/>
      <c r="H2172" s="107">
        <f t="shared" si="129"/>
        <v>0</v>
      </c>
      <c r="I2172" s="143">
        <f t="shared" si="130"/>
        <v>0</v>
      </c>
      <c r="J2172" s="142"/>
      <c r="K2172" s="183"/>
      <c r="L2172" s="7" t="str">
        <f t="shared" si="131"/>
        <v/>
      </c>
      <c r="M2172" s="7" t="str">
        <f t="shared" si="132"/>
        <v/>
      </c>
      <c r="N2172" s="7" t="str">
        <f>Cartilha_GLOBAL!N2172</f>
        <v/>
      </c>
      <c r="O2172" s="144"/>
      <c r="Q2172" s="151"/>
      <c r="R2172" s="152">
        <v>0</v>
      </c>
      <c r="T2172" s="153">
        <f>IF(Cartilha_GLOBAL!R2172=0,0,IF(Cartilha_GLOBAL!R2172&gt;0,"c","b"))</f>
        <v>0</v>
      </c>
    </row>
    <row r="2173" ht="33.75" hidden="1" spans="1:20">
      <c r="A2173" s="158">
        <f>Cartilha_GLOBAL!A2173</f>
        <v>87478</v>
      </c>
      <c r="B2173" s="100" t="str">
        <f>Cartilha_GLOBAL!B2173</f>
        <v>SINAPI</v>
      </c>
      <c r="C2173" s="104" t="str">
        <f>Cartilha_GLOBAL!C2173</f>
        <v>ALVENARIA DE VEDAÇÃO DE BLOCOS CERÂMICOS FURADOS NA VERTICAL DE 9X19X39CM (ESPESSURA 9CM) DE PAREDES COM ÁREA LÍQUIDA MAIOR OU IGUAL A 6M² SEM VÃOS E ARGAMASSA DE ASSENTAMENTO COM PREPARO MANUAL. AF_06/2014</v>
      </c>
      <c r="D2173" s="94" t="str">
        <f>Cartilha_GLOBAL!D2173</f>
        <v>M2</v>
      </c>
      <c r="E2173" s="105">
        <f>Cartilha_GLOBAL!$E2173</f>
        <v>55.85</v>
      </c>
      <c r="F2173" s="182">
        <f>Cartilha_GLOBAL!$F2173</f>
        <v>68.55</v>
      </c>
      <c r="G2173" s="108"/>
      <c r="H2173" s="107">
        <f t="shared" si="129"/>
        <v>0</v>
      </c>
      <c r="I2173" s="143">
        <f t="shared" si="130"/>
        <v>0</v>
      </c>
      <c r="J2173" s="142"/>
      <c r="K2173" s="183"/>
      <c r="L2173" s="7" t="str">
        <f t="shared" si="131"/>
        <v/>
      </c>
      <c r="M2173" s="7" t="str">
        <f t="shared" si="132"/>
        <v/>
      </c>
      <c r="N2173" s="7" t="str">
        <f>Cartilha_GLOBAL!N2173</f>
        <v/>
      </c>
      <c r="O2173" s="144"/>
      <c r="Q2173" s="151"/>
      <c r="R2173" s="152">
        <v>0</v>
      </c>
      <c r="T2173" s="153">
        <f>IF(Cartilha_GLOBAL!R2173=0,0,IF(Cartilha_GLOBAL!R2173&gt;0,"c","b"))</f>
        <v>0</v>
      </c>
    </row>
    <row r="2174" ht="33.75" hidden="1" spans="1:20">
      <c r="A2174" s="158">
        <f>Cartilha_GLOBAL!A2174</f>
        <v>87479</v>
      </c>
      <c r="B2174" s="100" t="str">
        <f>Cartilha_GLOBAL!B2174</f>
        <v>SINAPI</v>
      </c>
      <c r="C2174" s="104" t="str">
        <f>Cartilha_GLOBAL!C2174</f>
        <v>ALVENARIA DE VEDAÇÃO DE BLOCOS CERÂMICOS FURADOS NA VERTICAL DE 14X19X39CM (ESPESSURA 14CM) DE PAREDES COM ÁREA LÍQUIDA MAIOR OU IGUAL A 6M² SEM VÃOS E ARGAMASSA DE ASSENTAMENTO COM PREPARO EM BETONEIRA. AF_06/2014</v>
      </c>
      <c r="D2174" s="94" t="str">
        <f>Cartilha_GLOBAL!D2174</f>
        <v>M2</v>
      </c>
      <c r="E2174" s="105">
        <f>Cartilha_GLOBAL!$E2174</f>
        <v>74.75</v>
      </c>
      <c r="F2174" s="182">
        <f>Cartilha_GLOBAL!$F2174</f>
        <v>91.75</v>
      </c>
      <c r="G2174" s="108"/>
      <c r="H2174" s="107">
        <f t="shared" si="129"/>
        <v>0</v>
      </c>
      <c r="I2174" s="143">
        <f t="shared" si="130"/>
        <v>0</v>
      </c>
      <c r="J2174" s="142"/>
      <c r="K2174" s="183"/>
      <c r="L2174" s="7" t="str">
        <f t="shared" si="131"/>
        <v/>
      </c>
      <c r="M2174" s="7" t="str">
        <f t="shared" si="132"/>
        <v/>
      </c>
      <c r="N2174" s="7" t="str">
        <f>Cartilha_GLOBAL!N2174</f>
        <v/>
      </c>
      <c r="O2174" s="144"/>
      <c r="Q2174" s="151"/>
      <c r="R2174" s="152">
        <v>0</v>
      </c>
      <c r="T2174" s="153">
        <f>IF(Cartilha_GLOBAL!R2174=0,0,IF(Cartilha_GLOBAL!R2174&gt;0,"c","b"))</f>
        <v>0</v>
      </c>
    </row>
    <row r="2175" ht="33.75" hidden="1" spans="1:20">
      <c r="A2175" s="158">
        <f>Cartilha_GLOBAL!A2175</f>
        <v>87480</v>
      </c>
      <c r="B2175" s="100" t="str">
        <f>Cartilha_GLOBAL!B2175</f>
        <v>SINAPI</v>
      </c>
      <c r="C2175" s="104" t="str">
        <f>Cartilha_GLOBAL!C2175</f>
        <v>ALVENARIA DE VEDAÇÃO DE BLOCOS CERÂMICOS FURADOS NA VERTICAL DE 14X19X39CM (ESPESSURA 14CM) DE PAREDES COM ÁREA LÍQUIDA MAIOR OU IGUAL A 6M² SEM VÃOS E ARGAMASSA DE ASSENTAMENTO COM PREPARO MANUAL. AF_06/2014</v>
      </c>
      <c r="D2175" s="94" t="str">
        <f>Cartilha_GLOBAL!D2175</f>
        <v>M2</v>
      </c>
      <c r="E2175" s="105">
        <f>Cartilha_GLOBAL!$E2175</f>
        <v>76.45</v>
      </c>
      <c r="F2175" s="182">
        <f>Cartilha_GLOBAL!$F2175</f>
        <v>93.83</v>
      </c>
      <c r="G2175" s="108"/>
      <c r="H2175" s="107">
        <f t="shared" si="129"/>
        <v>0</v>
      </c>
      <c r="I2175" s="143">
        <f t="shared" si="130"/>
        <v>0</v>
      </c>
      <c r="J2175" s="142"/>
      <c r="K2175" s="183"/>
      <c r="L2175" s="7" t="str">
        <f t="shared" si="131"/>
        <v/>
      </c>
      <c r="M2175" s="7" t="str">
        <f t="shared" si="132"/>
        <v/>
      </c>
      <c r="N2175" s="7" t="str">
        <f>Cartilha_GLOBAL!N2175</f>
        <v/>
      </c>
      <c r="O2175" s="144"/>
      <c r="Q2175" s="151"/>
      <c r="R2175" s="152">
        <v>0</v>
      </c>
      <c r="T2175" s="153">
        <f>IF(Cartilha_GLOBAL!R2175=0,0,IF(Cartilha_GLOBAL!R2175&gt;0,"c","b"))</f>
        <v>0</v>
      </c>
    </row>
    <row r="2176" ht="33.75" hidden="1" spans="1:20">
      <c r="A2176" s="158">
        <f>Cartilha_GLOBAL!A2176</f>
        <v>87481</v>
      </c>
      <c r="B2176" s="100" t="str">
        <f>Cartilha_GLOBAL!B2176</f>
        <v>SINAPI</v>
      </c>
      <c r="C2176" s="104" t="str">
        <f>Cartilha_GLOBAL!C2176</f>
        <v>ALVENARIA DE VEDAÇÃO DE BLOCOS CERÂMICOS FURADOS NA VERTICAL DE 19X19X39CM (ESPESSURA 19CM) DE PAREDES COM ÁREA LÍQUIDA MAIOR OU IGUAL A 6M² SEM VÃOS E ARGAMASSA DE ASSENTAMENTO COM PREPARO EM BETONEIRA. AF_06/2014</v>
      </c>
      <c r="D2176" s="94" t="str">
        <f>Cartilha_GLOBAL!D2176</f>
        <v>M2</v>
      </c>
      <c r="E2176" s="105">
        <f>Cartilha_GLOBAL!$E2176</f>
        <v>91.62</v>
      </c>
      <c r="F2176" s="182">
        <f>Cartilha_GLOBAL!$F2176</f>
        <v>112.45</v>
      </c>
      <c r="G2176" s="108"/>
      <c r="H2176" s="107">
        <f t="shared" si="129"/>
        <v>0</v>
      </c>
      <c r="I2176" s="143">
        <f t="shared" si="130"/>
        <v>0</v>
      </c>
      <c r="J2176" s="142"/>
      <c r="K2176" s="183"/>
      <c r="L2176" s="7" t="str">
        <f t="shared" si="131"/>
        <v/>
      </c>
      <c r="M2176" s="7" t="str">
        <f t="shared" si="132"/>
        <v/>
      </c>
      <c r="N2176" s="7" t="str">
        <f>Cartilha_GLOBAL!N2176</f>
        <v/>
      </c>
      <c r="O2176" s="144"/>
      <c r="Q2176" s="151"/>
      <c r="R2176" s="152">
        <v>0</v>
      </c>
      <c r="T2176" s="153">
        <f>IF(Cartilha_GLOBAL!R2176=0,0,IF(Cartilha_GLOBAL!R2176&gt;0,"c","b"))</f>
        <v>0</v>
      </c>
    </row>
    <row r="2177" ht="33.75" hidden="1" spans="1:20">
      <c r="A2177" s="158">
        <f>Cartilha_GLOBAL!A2177</f>
        <v>87482</v>
      </c>
      <c r="B2177" s="100" t="str">
        <f>Cartilha_GLOBAL!B2177</f>
        <v>SINAPI</v>
      </c>
      <c r="C2177" s="104" t="str">
        <f>Cartilha_GLOBAL!C2177</f>
        <v>ALVENARIA DE VEDAÇÃO DE BLOCOS CERÂMICOS FURADOS NA VERTICAL DE 19X19X39CM (ESPESSURA 19CM) DE PAREDES COM ÁREA LÍQUIDA MAIOR OU IGUAL A 6M² SEM VÃOS E ARGAMASSA DE ASSENTAMENTO COM PREPARO MANUAL. AF_06/2014</v>
      </c>
      <c r="D2177" s="94" t="str">
        <f>Cartilha_GLOBAL!D2177</f>
        <v>M2</v>
      </c>
      <c r="E2177" s="105">
        <f>Cartilha_GLOBAL!$E2177</f>
        <v>93.6</v>
      </c>
      <c r="F2177" s="182">
        <f>Cartilha_GLOBAL!$F2177</f>
        <v>114.88</v>
      </c>
      <c r="G2177" s="108"/>
      <c r="H2177" s="107">
        <f t="shared" si="129"/>
        <v>0</v>
      </c>
      <c r="I2177" s="143">
        <f t="shared" si="130"/>
        <v>0</v>
      </c>
      <c r="J2177" s="142"/>
      <c r="K2177" s="183"/>
      <c r="L2177" s="7" t="str">
        <f t="shared" si="131"/>
        <v/>
      </c>
      <c r="M2177" s="7" t="str">
        <f t="shared" si="132"/>
        <v/>
      </c>
      <c r="N2177" s="7" t="str">
        <f>Cartilha_GLOBAL!N2177</f>
        <v/>
      </c>
      <c r="O2177" s="144"/>
      <c r="Q2177" s="151"/>
      <c r="R2177" s="152">
        <v>0</v>
      </c>
      <c r="T2177" s="153">
        <f>IF(Cartilha_GLOBAL!R2177=0,0,IF(Cartilha_GLOBAL!R2177&gt;0,"c","b"))</f>
        <v>0</v>
      </c>
    </row>
    <row r="2178" ht="33.75" hidden="1" spans="1:20">
      <c r="A2178" s="158">
        <f>Cartilha_GLOBAL!A2178</f>
        <v>87483</v>
      </c>
      <c r="B2178" s="100" t="str">
        <f>Cartilha_GLOBAL!B2178</f>
        <v>SINAPI</v>
      </c>
      <c r="C2178" s="104" t="str">
        <f>Cartilha_GLOBAL!C2178</f>
        <v>ALVENARIA DE VEDAÇÃO DE BLOCOS CERÂMICOS FURADOS NA VERTICAL DE 9X19X39CM (ESPESSURA 9CM) DE PAREDES COM ÁREA LÍQUIDA MENOR QUE 6M² COM VÃOS E ARGAMASSA DE ASSENTAMENTO COM PREPARO EM BETONEIRA. AF_06/2014</v>
      </c>
      <c r="D2178" s="94" t="str">
        <f>Cartilha_GLOBAL!D2178</f>
        <v>M2</v>
      </c>
      <c r="E2178" s="105">
        <f>Cartilha_GLOBAL!$E2178</f>
        <v>69.23</v>
      </c>
      <c r="F2178" s="182">
        <f>Cartilha_GLOBAL!$F2178</f>
        <v>84.97</v>
      </c>
      <c r="G2178" s="108"/>
      <c r="H2178" s="107">
        <f t="shared" si="129"/>
        <v>0</v>
      </c>
      <c r="I2178" s="143">
        <f t="shared" si="130"/>
        <v>0</v>
      </c>
      <c r="J2178" s="142"/>
      <c r="K2178" s="183"/>
      <c r="L2178" s="7" t="str">
        <f t="shared" si="131"/>
        <v/>
      </c>
      <c r="M2178" s="7" t="str">
        <f t="shared" si="132"/>
        <v/>
      </c>
      <c r="N2178" s="7" t="str">
        <f>Cartilha_GLOBAL!N2178</f>
        <v/>
      </c>
      <c r="O2178" s="144"/>
      <c r="Q2178" s="151"/>
      <c r="R2178" s="152">
        <v>0</v>
      </c>
      <c r="T2178" s="153">
        <f>IF(Cartilha_GLOBAL!R2178=0,0,IF(Cartilha_GLOBAL!R2178&gt;0,"c","b"))</f>
        <v>0</v>
      </c>
    </row>
    <row r="2179" ht="33.75" hidden="1" spans="1:20">
      <c r="A2179" s="158">
        <f>Cartilha_GLOBAL!A2179</f>
        <v>87484</v>
      </c>
      <c r="B2179" s="100" t="str">
        <f>Cartilha_GLOBAL!B2179</f>
        <v>SINAPI</v>
      </c>
      <c r="C2179" s="104" t="str">
        <f>Cartilha_GLOBAL!C2179</f>
        <v>ALVENARIA DE VEDAÇÃO DE BLOCOS CERÂMICOS FURADOS NA VERTICAL DE 9X19X39CM (ESPESSURA 9CM) DE PAREDES COM ÁREA LÍQUIDA MENOR QUE 6M² COM VÃOS E ARGAMASSA DE ASSENTAMENTO COM PREPARO MANUAL. AF_06/2014</v>
      </c>
      <c r="D2179" s="94" t="str">
        <f>Cartilha_GLOBAL!D2179</f>
        <v>M2</v>
      </c>
      <c r="E2179" s="105">
        <f>Cartilha_GLOBAL!$E2179</f>
        <v>70.73</v>
      </c>
      <c r="F2179" s="182">
        <f>Cartilha_GLOBAL!$F2179</f>
        <v>86.81</v>
      </c>
      <c r="G2179" s="108"/>
      <c r="H2179" s="107">
        <f t="shared" si="129"/>
        <v>0</v>
      </c>
      <c r="I2179" s="143">
        <f t="shared" si="130"/>
        <v>0</v>
      </c>
      <c r="J2179" s="142"/>
      <c r="K2179" s="183"/>
      <c r="L2179" s="7" t="str">
        <f t="shared" si="131"/>
        <v/>
      </c>
      <c r="M2179" s="7" t="str">
        <f t="shared" si="132"/>
        <v/>
      </c>
      <c r="N2179" s="7" t="str">
        <f>Cartilha_GLOBAL!N2179</f>
        <v/>
      </c>
      <c r="O2179" s="144"/>
      <c r="Q2179" s="151"/>
      <c r="R2179" s="152">
        <v>0</v>
      </c>
      <c r="T2179" s="153">
        <f>IF(Cartilha_GLOBAL!R2179=0,0,IF(Cartilha_GLOBAL!R2179&gt;0,"c","b"))</f>
        <v>0</v>
      </c>
    </row>
    <row r="2180" ht="33.75" hidden="1" spans="1:20">
      <c r="A2180" s="158">
        <f>Cartilha_GLOBAL!A2180</f>
        <v>87485</v>
      </c>
      <c r="B2180" s="100" t="str">
        <f>Cartilha_GLOBAL!B2180</f>
        <v>SINAPI</v>
      </c>
      <c r="C2180" s="104" t="str">
        <f>Cartilha_GLOBAL!C2180</f>
        <v>ALVENARIA DE VEDAÇÃO DE BLOCOS CERÂMICOS FURADOS NA VERTICAL DE 14X19X39CM (ESPESSURA 14CM) DE PAREDES COM ÁREA LÍQUIDA MENOR QUE 6M² COM VÃOS E ARGAMASSA DE ASSENTAMENTO COM PREPARO EM BETONEIRA. AF_06/2014</v>
      </c>
      <c r="D2180" s="94" t="str">
        <f>Cartilha_GLOBAL!D2180</f>
        <v>M2</v>
      </c>
      <c r="E2180" s="105">
        <f>Cartilha_GLOBAL!$E2180</f>
        <v>90.84</v>
      </c>
      <c r="F2180" s="182">
        <f>Cartilha_GLOBAL!$F2180</f>
        <v>111.5</v>
      </c>
      <c r="G2180" s="108"/>
      <c r="H2180" s="107">
        <f t="shared" si="129"/>
        <v>0</v>
      </c>
      <c r="I2180" s="143">
        <f t="shared" si="130"/>
        <v>0</v>
      </c>
      <c r="J2180" s="142"/>
      <c r="K2180" s="183"/>
      <c r="L2180" s="7" t="str">
        <f t="shared" si="131"/>
        <v/>
      </c>
      <c r="M2180" s="7" t="str">
        <f t="shared" si="132"/>
        <v/>
      </c>
      <c r="N2180" s="7" t="str">
        <f>Cartilha_GLOBAL!N2180</f>
        <v/>
      </c>
      <c r="O2180" s="144"/>
      <c r="Q2180" s="151"/>
      <c r="R2180" s="152">
        <v>0</v>
      </c>
      <c r="T2180" s="153">
        <f>IF(Cartilha_GLOBAL!R2180=0,0,IF(Cartilha_GLOBAL!R2180&gt;0,"c","b"))</f>
        <v>0</v>
      </c>
    </row>
    <row r="2181" ht="33.75" hidden="1" spans="1:20">
      <c r="A2181" s="158">
        <f>Cartilha_GLOBAL!A2181</f>
        <v>87487</v>
      </c>
      <c r="B2181" s="100" t="str">
        <f>Cartilha_GLOBAL!B2181</f>
        <v>SINAPI</v>
      </c>
      <c r="C2181" s="104" t="str">
        <f>Cartilha_GLOBAL!C2181</f>
        <v>ALVENARIA DE VEDAÇÃO DE BLOCOS CERÂMICOS FURADOS NA VERTICAL DE 19X19X39CM (ESPESSURA 19CM) DE PAREDES COM ÁREA LÍQUIDA MENOR QUE 6M² COM VÃOS E ARGAMASSA DE ASSENTAMENTO COM PREPARO EM BETONEIRA. AF_06/2014</v>
      </c>
      <c r="D2181" s="94" t="str">
        <f>Cartilha_GLOBAL!D2181</f>
        <v>M2</v>
      </c>
      <c r="E2181" s="105">
        <f>Cartilha_GLOBAL!$E2181</f>
        <v>108.98</v>
      </c>
      <c r="F2181" s="182">
        <f>Cartilha_GLOBAL!$F2181</f>
        <v>133.76</v>
      </c>
      <c r="G2181" s="108"/>
      <c r="H2181" s="107">
        <f t="shared" si="129"/>
        <v>0</v>
      </c>
      <c r="I2181" s="143">
        <f t="shared" si="130"/>
        <v>0</v>
      </c>
      <c r="J2181" s="142"/>
      <c r="K2181" s="183"/>
      <c r="L2181" s="7" t="str">
        <f t="shared" si="131"/>
        <v/>
      </c>
      <c r="M2181" s="7" t="str">
        <f t="shared" si="132"/>
        <v/>
      </c>
      <c r="N2181" s="7" t="str">
        <f>Cartilha_GLOBAL!N2181</f>
        <v/>
      </c>
      <c r="O2181" s="144"/>
      <c r="Q2181" s="151"/>
      <c r="R2181" s="152">
        <v>0</v>
      </c>
      <c r="T2181" s="153">
        <f>IF(Cartilha_GLOBAL!R2181=0,0,IF(Cartilha_GLOBAL!R2181&gt;0,"c","b"))</f>
        <v>0</v>
      </c>
    </row>
    <row r="2182" ht="33.75" hidden="1" spans="1:20">
      <c r="A2182" s="158">
        <f>Cartilha_GLOBAL!A2182</f>
        <v>87488</v>
      </c>
      <c r="B2182" s="100" t="str">
        <f>Cartilha_GLOBAL!B2182</f>
        <v>SINAPI</v>
      </c>
      <c r="C2182" s="104" t="str">
        <f>Cartilha_GLOBAL!C2182</f>
        <v>ALVENARIA DE VEDAÇÃO DE BLOCOS CERÂMICOS FURADOS NA VERTICAL DE 19X19X39CM (ESPESSURA 19CM) DE PAREDES COM ÁREA LÍQUIDA MENOR QUE 6M² COM VÃOS E ARGAMASSA DE ASSENTAMENTO COM PREPARO MANUAL. AF_06/2014</v>
      </c>
      <c r="D2182" s="94" t="str">
        <f>Cartilha_GLOBAL!D2182</f>
        <v>M2</v>
      </c>
      <c r="E2182" s="105">
        <f>Cartilha_GLOBAL!$E2182</f>
        <v>110.96</v>
      </c>
      <c r="F2182" s="182">
        <f>Cartilha_GLOBAL!$F2182</f>
        <v>136.19</v>
      </c>
      <c r="G2182" s="108"/>
      <c r="H2182" s="107">
        <f t="shared" si="129"/>
        <v>0</v>
      </c>
      <c r="I2182" s="143">
        <f t="shared" si="130"/>
        <v>0</v>
      </c>
      <c r="J2182" s="142"/>
      <c r="K2182" s="183"/>
      <c r="L2182" s="7" t="str">
        <f t="shared" si="131"/>
        <v/>
      </c>
      <c r="M2182" s="7" t="str">
        <f t="shared" si="132"/>
        <v/>
      </c>
      <c r="N2182" s="7" t="str">
        <f>Cartilha_GLOBAL!N2182</f>
        <v/>
      </c>
      <c r="O2182" s="144"/>
      <c r="Q2182" s="151"/>
      <c r="R2182" s="152">
        <v>0</v>
      </c>
      <c r="T2182" s="153">
        <f>IF(Cartilha_GLOBAL!R2182=0,0,IF(Cartilha_GLOBAL!R2182&gt;0,"c","b"))</f>
        <v>0</v>
      </c>
    </row>
    <row r="2183" ht="33.75" hidden="1" spans="1:20">
      <c r="A2183" s="158">
        <f>Cartilha_GLOBAL!A2183</f>
        <v>87489</v>
      </c>
      <c r="B2183" s="100" t="str">
        <f>Cartilha_GLOBAL!B2183</f>
        <v>SINAPI</v>
      </c>
      <c r="C2183" s="104" t="str">
        <f>Cartilha_GLOBAL!C2183</f>
        <v>ALVENARIA DE VEDAÇÃO DE BLOCOS CERÂMICOS FURADOS NA VERTICAL DE 9X19X39CM (ESPESSURA 9CM) DE PAREDES COM ÁREA LÍQUIDA MAIOR OU IGUAL A 6M² COM VÃOS E ARGAMASSA DE ASSENTAMENTO COM PREPARO EM BETONEIRA. AF_06/2014</v>
      </c>
      <c r="D2183" s="94" t="str">
        <f>Cartilha_GLOBAL!D2183</f>
        <v>M2</v>
      </c>
      <c r="E2183" s="105">
        <f>Cartilha_GLOBAL!$E2183</f>
        <v>59.38</v>
      </c>
      <c r="F2183" s="182">
        <f>Cartilha_GLOBAL!$F2183</f>
        <v>72.88</v>
      </c>
      <c r="G2183" s="108"/>
      <c r="H2183" s="107">
        <f t="shared" si="129"/>
        <v>0</v>
      </c>
      <c r="I2183" s="143">
        <f t="shared" si="130"/>
        <v>0</v>
      </c>
      <c r="J2183" s="142"/>
      <c r="K2183" s="183"/>
      <c r="L2183" s="7" t="str">
        <f t="shared" si="131"/>
        <v/>
      </c>
      <c r="M2183" s="7" t="str">
        <f t="shared" si="132"/>
        <v/>
      </c>
      <c r="N2183" s="7" t="str">
        <f>Cartilha_GLOBAL!N2183</f>
        <v/>
      </c>
      <c r="O2183" s="144"/>
      <c r="Q2183" s="151"/>
      <c r="R2183" s="152">
        <v>0</v>
      </c>
      <c r="T2183" s="153">
        <f>IF(Cartilha_GLOBAL!R2183=0,0,IF(Cartilha_GLOBAL!R2183&gt;0,"c","b"))</f>
        <v>0</v>
      </c>
    </row>
    <row r="2184" ht="33.75" hidden="1" spans="1:20">
      <c r="A2184" s="158">
        <f>Cartilha_GLOBAL!A2184</f>
        <v>87490</v>
      </c>
      <c r="B2184" s="100" t="str">
        <f>Cartilha_GLOBAL!B2184</f>
        <v>SINAPI</v>
      </c>
      <c r="C2184" s="104" t="str">
        <f>Cartilha_GLOBAL!C2184</f>
        <v>ALVENARIA DE VEDAÇÃO DE BLOCOS CERÂMICOS FURADOS NA VERTICAL DE 9X19X39CM (ESPESSURA 9CM) DE PAREDES COM ÁREA LÍQUIDA MAIOR OU IGUAL A 6M² COM VÃOS E ARGAMASSA DE ASSENTAMENTO COM PREPARO MANUAL. AF_06/2014</v>
      </c>
      <c r="D2184" s="94" t="str">
        <f>Cartilha_GLOBAL!D2184</f>
        <v>M2</v>
      </c>
      <c r="E2184" s="105">
        <f>Cartilha_GLOBAL!$E2184</f>
        <v>60.87</v>
      </c>
      <c r="F2184" s="182">
        <f>Cartilha_GLOBAL!$F2184</f>
        <v>74.71</v>
      </c>
      <c r="G2184" s="108"/>
      <c r="H2184" s="107">
        <f t="shared" si="129"/>
        <v>0</v>
      </c>
      <c r="I2184" s="143">
        <f t="shared" si="130"/>
        <v>0</v>
      </c>
      <c r="J2184" s="142"/>
      <c r="K2184" s="183"/>
      <c r="L2184" s="7" t="str">
        <f t="shared" si="131"/>
        <v/>
      </c>
      <c r="M2184" s="7" t="str">
        <f t="shared" si="132"/>
        <v/>
      </c>
      <c r="N2184" s="7" t="str">
        <f>Cartilha_GLOBAL!N2184</f>
        <v/>
      </c>
      <c r="O2184" s="144"/>
      <c r="Q2184" s="151"/>
      <c r="R2184" s="152">
        <v>0</v>
      </c>
      <c r="T2184" s="153">
        <f>IF(Cartilha_GLOBAL!R2184=0,0,IF(Cartilha_GLOBAL!R2184&gt;0,"c","b"))</f>
        <v>0</v>
      </c>
    </row>
    <row r="2185" ht="33.75" hidden="1" spans="1:20">
      <c r="A2185" s="158">
        <f>Cartilha_GLOBAL!A2185</f>
        <v>87491</v>
      </c>
      <c r="B2185" s="100" t="str">
        <f>Cartilha_GLOBAL!B2185</f>
        <v>SINAPI</v>
      </c>
      <c r="C2185" s="104" t="str">
        <f>Cartilha_GLOBAL!C2185</f>
        <v>ALVENARIA DE VEDAÇÃO DE BLOCOS CERÂMICOS FURADOS NA VERTICAL DE 14X19X39CM (ESPESSURA 14CM) DE PAREDES COM ÁREA LÍQUIDA MAIOR OU IGUAL A 6M² COM VÃOS E ARGAMASSA DE ASSENTAMENTO COM PREPARO EM BETONEIRA. AF_06/2014</v>
      </c>
      <c r="D2185" s="94" t="str">
        <f>Cartilha_GLOBAL!D2185</f>
        <v>M2</v>
      </c>
      <c r="E2185" s="105">
        <f>Cartilha_GLOBAL!$E2185</f>
        <v>79.92</v>
      </c>
      <c r="F2185" s="182">
        <f>Cartilha_GLOBAL!$F2185</f>
        <v>98.09</v>
      </c>
      <c r="G2185" s="108"/>
      <c r="H2185" s="107">
        <f t="shared" si="129"/>
        <v>0</v>
      </c>
      <c r="I2185" s="143">
        <f t="shared" si="130"/>
        <v>0</v>
      </c>
      <c r="J2185" s="142"/>
      <c r="K2185" s="183"/>
      <c r="L2185" s="7" t="str">
        <f t="shared" si="131"/>
        <v/>
      </c>
      <c r="M2185" s="7" t="str">
        <f t="shared" si="132"/>
        <v/>
      </c>
      <c r="N2185" s="7" t="str">
        <f>Cartilha_GLOBAL!N2185</f>
        <v/>
      </c>
      <c r="O2185" s="144"/>
      <c r="Q2185" s="151"/>
      <c r="R2185" s="152">
        <v>0</v>
      </c>
      <c r="T2185" s="153">
        <f>IF(Cartilha_GLOBAL!R2185=0,0,IF(Cartilha_GLOBAL!R2185&gt;0,"c","b"))</f>
        <v>0</v>
      </c>
    </row>
    <row r="2186" ht="33.75" hidden="1" spans="1:20">
      <c r="A2186" s="158">
        <f>Cartilha_GLOBAL!A2186</f>
        <v>87492</v>
      </c>
      <c r="B2186" s="100" t="str">
        <f>Cartilha_GLOBAL!B2186</f>
        <v>SINAPI</v>
      </c>
      <c r="C2186" s="104" t="str">
        <f>Cartilha_GLOBAL!C2186</f>
        <v>ALVENARIA DE VEDAÇÃO DE BLOCOS CERÂMICOS FURADOS NA VERTICAL DE 14X19X39CM (ESPESSURA 14CM) DE PAREDES COM ÁREA LÍQUIDA MAIOR OU IGUAL A 6M² COM VÃOS E ARGAMASSA DE ASSENTAMENTO COM PREPARO MANUAL. AF_06/2014</v>
      </c>
      <c r="D2186" s="94" t="str">
        <f>Cartilha_GLOBAL!D2186</f>
        <v>M2</v>
      </c>
      <c r="E2186" s="105">
        <f>Cartilha_GLOBAL!$E2186</f>
        <v>81.62</v>
      </c>
      <c r="F2186" s="182">
        <f>Cartilha_GLOBAL!$F2186</f>
        <v>100.18</v>
      </c>
      <c r="G2186" s="108"/>
      <c r="H2186" s="107">
        <f t="shared" si="129"/>
        <v>0</v>
      </c>
      <c r="I2186" s="143">
        <f t="shared" si="130"/>
        <v>0</v>
      </c>
      <c r="J2186" s="142"/>
      <c r="K2186" s="183"/>
      <c r="L2186" s="7" t="str">
        <f t="shared" si="131"/>
        <v/>
      </c>
      <c r="M2186" s="7" t="str">
        <f t="shared" si="132"/>
        <v/>
      </c>
      <c r="N2186" s="7" t="str">
        <f>Cartilha_GLOBAL!N2186</f>
        <v/>
      </c>
      <c r="O2186" s="144"/>
      <c r="Q2186" s="151"/>
      <c r="R2186" s="152">
        <v>0</v>
      </c>
      <c r="T2186" s="153">
        <f>IF(Cartilha_GLOBAL!R2186=0,0,IF(Cartilha_GLOBAL!R2186&gt;0,"c","b"))</f>
        <v>0</v>
      </c>
    </row>
    <row r="2187" ht="33.75" hidden="1" spans="1:20">
      <c r="A2187" s="158">
        <f>Cartilha_GLOBAL!A2187</f>
        <v>87493</v>
      </c>
      <c r="B2187" s="100" t="str">
        <f>Cartilha_GLOBAL!B2187</f>
        <v>SINAPI</v>
      </c>
      <c r="C2187" s="104" t="str">
        <f>Cartilha_GLOBAL!C2187</f>
        <v>ALVENARIA DE VEDAÇÃO DE BLOCOS CERÂMICOS FURADOS NA VERTICAL DE 19X19X39CM (ESPESSURA 19CM) DE PAREDES COM ÁREA LÍQUIDA MAIOR OU IGUAL A 6M² COM VÃOS E ARGAMASSA DE ASSENTAMENTO COM PREPARO EM BETONEIRA. AF_06/2014</v>
      </c>
      <c r="D2187" s="94" t="str">
        <f>Cartilha_GLOBAL!D2187</f>
        <v>M2</v>
      </c>
      <c r="E2187" s="105">
        <f>Cartilha_GLOBAL!$E2187</f>
        <v>96.95</v>
      </c>
      <c r="F2187" s="182">
        <f>Cartilha_GLOBAL!$F2187</f>
        <v>119</v>
      </c>
      <c r="G2187" s="108"/>
      <c r="H2187" s="107">
        <f t="shared" si="129"/>
        <v>0</v>
      </c>
      <c r="I2187" s="143">
        <f t="shared" si="130"/>
        <v>0</v>
      </c>
      <c r="J2187" s="142"/>
      <c r="K2187" s="183"/>
      <c r="L2187" s="7" t="str">
        <f t="shared" si="131"/>
        <v/>
      </c>
      <c r="M2187" s="7" t="str">
        <f t="shared" si="132"/>
        <v/>
      </c>
      <c r="N2187" s="7" t="str">
        <f>Cartilha_GLOBAL!N2187</f>
        <v/>
      </c>
      <c r="O2187" s="144"/>
      <c r="Q2187" s="151"/>
      <c r="R2187" s="152">
        <v>0</v>
      </c>
      <c r="T2187" s="153">
        <f>IF(Cartilha_GLOBAL!R2187=0,0,IF(Cartilha_GLOBAL!R2187&gt;0,"c","b"))</f>
        <v>0</v>
      </c>
    </row>
    <row r="2188" ht="33.75" hidden="1" spans="1:20">
      <c r="A2188" s="158">
        <f>Cartilha_GLOBAL!A2188</f>
        <v>87494</v>
      </c>
      <c r="B2188" s="100" t="str">
        <f>Cartilha_GLOBAL!B2188</f>
        <v>SINAPI</v>
      </c>
      <c r="C2188" s="104" t="str">
        <f>Cartilha_GLOBAL!C2188</f>
        <v>ALVENARIA DE VEDAÇÃO DE BLOCOS CERÂMICOS FURADOS NA VERTICAL DE 19X19X39CM (ESPESSURA 19CM) DE PAREDES COM ÁREA LÍQUIDA MAIOR OU IGUAL A 6M² COM VÃOS E ARGAMASSA DE ASSENTAMENTO COM PREPARO MANUAL. AF_06/2014</v>
      </c>
      <c r="D2188" s="94" t="str">
        <f>Cartilha_GLOBAL!D2188</f>
        <v>M2</v>
      </c>
      <c r="E2188" s="105">
        <f>Cartilha_GLOBAL!$E2188</f>
        <v>98.93</v>
      </c>
      <c r="F2188" s="182">
        <f>Cartilha_GLOBAL!$F2188</f>
        <v>121.43</v>
      </c>
      <c r="G2188" s="108"/>
      <c r="H2188" s="107">
        <f t="shared" si="129"/>
        <v>0</v>
      </c>
      <c r="I2188" s="143">
        <f t="shared" si="130"/>
        <v>0</v>
      </c>
      <c r="J2188" s="142"/>
      <c r="K2188" s="183"/>
      <c r="L2188" s="7" t="str">
        <f t="shared" si="131"/>
        <v/>
      </c>
      <c r="M2188" s="7" t="str">
        <f t="shared" si="132"/>
        <v/>
      </c>
      <c r="N2188" s="7" t="str">
        <f>Cartilha_GLOBAL!N2188</f>
        <v/>
      </c>
      <c r="O2188" s="144"/>
      <c r="Q2188" s="151"/>
      <c r="R2188" s="152">
        <v>0</v>
      </c>
      <c r="T2188" s="153">
        <f>IF(Cartilha_GLOBAL!R2188=0,0,IF(Cartilha_GLOBAL!R2188&gt;0,"c","b"))</f>
        <v>0</v>
      </c>
    </row>
    <row r="2189" ht="33.75" hidden="1" spans="1:20">
      <c r="A2189" s="158">
        <f>Cartilha_GLOBAL!A2189</f>
        <v>90112</v>
      </c>
      <c r="B2189" s="100" t="str">
        <f>Cartilha_GLOBAL!B2189</f>
        <v>SINAPI</v>
      </c>
      <c r="C2189" s="104" t="str">
        <f>Cartilha_GLOBAL!C2189</f>
        <v>ALVENARIA DE VEDAÇÃO DE BLOCOS CERÂMICOS FURADOS NA VERTICAL DE 14X19X39CM (ESPESSURA 14CM) DE PAREDES COM ÁREA LÍQUIDA MENOR QUE 6M2 COM VÃOS E ARGAMASSA DE ASSENTAMENTO COM PREPARO MANUAL. AF_06/2014</v>
      </c>
      <c r="D2189" s="94" t="str">
        <f>Cartilha_GLOBAL!D2189</f>
        <v>M2</v>
      </c>
      <c r="E2189" s="105">
        <f>Cartilha_GLOBAL!$E2189</f>
        <v>92.54</v>
      </c>
      <c r="F2189" s="182">
        <f>Cartilha_GLOBAL!$F2189</f>
        <v>113.58</v>
      </c>
      <c r="G2189" s="108"/>
      <c r="H2189" s="107">
        <f t="shared" si="129"/>
        <v>0</v>
      </c>
      <c r="I2189" s="143">
        <f t="shared" si="130"/>
        <v>0</v>
      </c>
      <c r="J2189" s="142"/>
      <c r="K2189" s="183"/>
      <c r="L2189" s="7" t="str">
        <f t="shared" si="131"/>
        <v/>
      </c>
      <c r="M2189" s="7" t="str">
        <f t="shared" si="132"/>
        <v/>
      </c>
      <c r="N2189" s="7" t="str">
        <f>Cartilha_GLOBAL!N2189</f>
        <v/>
      </c>
      <c r="O2189" s="144"/>
      <c r="Q2189" s="151"/>
      <c r="R2189" s="152">
        <v>0</v>
      </c>
      <c r="T2189" s="153">
        <f>IF(Cartilha_GLOBAL!R2189=0,0,IF(Cartilha_GLOBAL!R2189&gt;0,"c","b"))</f>
        <v>0</v>
      </c>
    </row>
    <row r="2190" ht="33.75" hidden="1" spans="1:20">
      <c r="A2190" s="158">
        <f>Cartilha_GLOBAL!A2190</f>
        <v>87497</v>
      </c>
      <c r="B2190" s="100" t="str">
        <f>Cartilha_GLOBAL!B2190</f>
        <v>SINAPI</v>
      </c>
      <c r="C2190" s="104" t="str">
        <f>Cartilha_GLOBAL!C2190</f>
        <v>ALVENARIA DE VEDAÇÃO DE BLOCOS CERÂMICOS FURADOS NA HORIZONTAL DE 11,5X19X19CM (ESPESSURA 11,5CM) DE PAREDES COM ÁREA LÍQUIDA MENOR QUE 6M² SEM VÃOS E ARGAMASSA DE ASSENTAMENTO COM PREPARO EM BETONEIRA. AF_06/2014</v>
      </c>
      <c r="D2190" s="94" t="str">
        <f>Cartilha_GLOBAL!D2190</f>
        <v>M2</v>
      </c>
      <c r="E2190" s="105">
        <f>Cartilha_GLOBAL!$E2190</f>
        <v>98.87</v>
      </c>
      <c r="F2190" s="182">
        <f>Cartilha_GLOBAL!$F2190</f>
        <v>121.35</v>
      </c>
      <c r="G2190" s="108"/>
      <c r="H2190" s="107">
        <f t="shared" si="129"/>
        <v>0</v>
      </c>
      <c r="I2190" s="143">
        <f t="shared" si="130"/>
        <v>0</v>
      </c>
      <c r="J2190" s="142"/>
      <c r="K2190" s="183"/>
      <c r="L2190" s="7" t="str">
        <f t="shared" si="131"/>
        <v/>
      </c>
      <c r="M2190" s="7" t="str">
        <f t="shared" si="132"/>
        <v/>
      </c>
      <c r="N2190" s="7" t="str">
        <f>Cartilha_GLOBAL!N2190</f>
        <v/>
      </c>
      <c r="O2190" s="144"/>
      <c r="Q2190" s="151"/>
      <c r="R2190" s="152">
        <v>0</v>
      </c>
      <c r="T2190" s="153">
        <f>IF(Cartilha_GLOBAL!R2190=0,0,IF(Cartilha_GLOBAL!R2190&gt;0,"c","b"))</f>
        <v>0</v>
      </c>
    </row>
    <row r="2191" ht="33.75" hidden="1" spans="1:20">
      <c r="A2191" s="158">
        <f>Cartilha_GLOBAL!A2191</f>
        <v>87498</v>
      </c>
      <c r="B2191" s="100" t="str">
        <f>Cartilha_GLOBAL!B2191</f>
        <v>SINAPI</v>
      </c>
      <c r="C2191" s="104" t="str">
        <f>Cartilha_GLOBAL!C2191</f>
        <v>ALVENARIA DE VEDAÇÃO DE BLOCOS CERÂMICOS FURADOS NA HORIZONTAL DE 11,5X19X19CM (ESPESSURA 11,5CM) DE PAREDES COM ÁREA LÍQUIDA MENOR QUE 6M² SEM VÃOS E ARGAMASSA DE ASSENTAMENTO COM PREPARO MANUAL. AF_06/2014</v>
      </c>
      <c r="D2191" s="94" t="str">
        <f>Cartilha_GLOBAL!D2191</f>
        <v>M2</v>
      </c>
      <c r="E2191" s="105">
        <f>Cartilha_GLOBAL!$E2191</f>
        <v>100.68</v>
      </c>
      <c r="F2191" s="182">
        <f>Cartilha_GLOBAL!$F2191</f>
        <v>123.57</v>
      </c>
      <c r="G2191" s="108"/>
      <c r="H2191" s="107">
        <f t="shared" si="129"/>
        <v>0</v>
      </c>
      <c r="I2191" s="143">
        <f t="shared" si="130"/>
        <v>0</v>
      </c>
      <c r="J2191" s="142"/>
      <c r="K2191" s="183"/>
      <c r="L2191" s="7" t="str">
        <f t="shared" si="131"/>
        <v/>
      </c>
      <c r="M2191" s="7" t="str">
        <f t="shared" si="132"/>
        <v/>
      </c>
      <c r="N2191" s="7" t="str">
        <f>Cartilha_GLOBAL!N2191</f>
        <v/>
      </c>
      <c r="O2191" s="144"/>
      <c r="Q2191" s="151"/>
      <c r="R2191" s="152">
        <v>0</v>
      </c>
      <c r="T2191" s="153">
        <f>IF(Cartilha_GLOBAL!R2191=0,0,IF(Cartilha_GLOBAL!R2191&gt;0,"c","b"))</f>
        <v>0</v>
      </c>
    </row>
    <row r="2192" ht="33.75" hidden="1" spans="1:20">
      <c r="A2192" s="158">
        <f>Cartilha_GLOBAL!A2192</f>
        <v>87505</v>
      </c>
      <c r="B2192" s="100" t="str">
        <f>Cartilha_GLOBAL!B2192</f>
        <v>SINAPI</v>
      </c>
      <c r="C2192" s="104" t="str">
        <f>Cartilha_GLOBAL!C2192</f>
        <v>ALVENARIA DE VEDAÇÃO DE BLOCOS CERÂMICOS FURADOS NA HORIZONTAL DE 11,5X19X19CM (ESPESSURA 11,5M) DE PAREDES COM ÁREA LÍQUIDA MAIOR OU IGUAL A 6M² SEM VÃOS E ARGAMASSA DE ASSENTAMENTO COM PREPARO EM BETONEIRA. AF_06/2014</v>
      </c>
      <c r="D2192" s="94" t="str">
        <f>Cartilha_GLOBAL!D2192</f>
        <v>M2</v>
      </c>
      <c r="E2192" s="105">
        <f>Cartilha_GLOBAL!$E2192</f>
        <v>83.92</v>
      </c>
      <c r="F2192" s="182">
        <f>Cartilha_GLOBAL!$F2192</f>
        <v>103</v>
      </c>
      <c r="G2192" s="108"/>
      <c r="H2192" s="107">
        <f t="shared" si="129"/>
        <v>0</v>
      </c>
      <c r="I2192" s="143">
        <f t="shared" si="130"/>
        <v>0</v>
      </c>
      <c r="J2192" s="142"/>
      <c r="K2192" s="183"/>
      <c r="L2192" s="7" t="str">
        <f t="shared" si="131"/>
        <v/>
      </c>
      <c r="M2192" s="7" t="str">
        <f t="shared" si="132"/>
        <v/>
      </c>
      <c r="N2192" s="7" t="str">
        <f>Cartilha_GLOBAL!N2192</f>
        <v/>
      </c>
      <c r="O2192" s="144"/>
      <c r="Q2192" s="151"/>
      <c r="R2192" s="152">
        <v>0</v>
      </c>
      <c r="T2192" s="153">
        <f>IF(Cartilha_GLOBAL!R2192=0,0,IF(Cartilha_GLOBAL!R2192&gt;0,"c","b"))</f>
        <v>0</v>
      </c>
    </row>
    <row r="2193" ht="33.75" hidden="1" spans="1:20">
      <c r="A2193" s="158">
        <f>Cartilha_GLOBAL!A2193</f>
        <v>87506</v>
      </c>
      <c r="B2193" s="100" t="str">
        <f>Cartilha_GLOBAL!B2193</f>
        <v>SINAPI</v>
      </c>
      <c r="C2193" s="104" t="str">
        <f>Cartilha_GLOBAL!C2193</f>
        <v>ALVENARIA DE VEDAÇÃO DE BLOCOS CERÂMICOS FURADOS NA HORIZONTAL DE 11,5X19X19CM (ESPESSURA 11,5M) DE PAREDES COM ÁREA LÍQUIDA MAIOR OU IGUAL A 6M² SEM VÃOS E ARGAMASSA DE ASSENTAMENTO COM PREPARO MANUAL. AF_06/2014</v>
      </c>
      <c r="D2193" s="94" t="str">
        <f>Cartilha_GLOBAL!D2193</f>
        <v>M2</v>
      </c>
      <c r="E2193" s="105">
        <f>Cartilha_GLOBAL!$E2193</f>
        <v>85.72</v>
      </c>
      <c r="F2193" s="182">
        <f>Cartilha_GLOBAL!$F2193</f>
        <v>105.21</v>
      </c>
      <c r="G2193" s="108"/>
      <c r="H2193" s="107">
        <f t="shared" si="129"/>
        <v>0</v>
      </c>
      <c r="I2193" s="143">
        <f t="shared" si="130"/>
        <v>0</v>
      </c>
      <c r="J2193" s="142"/>
      <c r="K2193" s="183"/>
      <c r="L2193" s="7" t="str">
        <f t="shared" si="131"/>
        <v/>
      </c>
      <c r="M2193" s="7" t="str">
        <f t="shared" si="132"/>
        <v/>
      </c>
      <c r="N2193" s="7" t="str">
        <f>Cartilha_GLOBAL!N2193</f>
        <v/>
      </c>
      <c r="O2193" s="144"/>
      <c r="Q2193" s="151"/>
      <c r="R2193" s="152">
        <v>0</v>
      </c>
      <c r="T2193" s="153">
        <f>IF(Cartilha_GLOBAL!R2193=0,0,IF(Cartilha_GLOBAL!R2193&gt;0,"c","b"))</f>
        <v>0</v>
      </c>
    </row>
    <row r="2194" ht="33.75" hidden="1" spans="1:20">
      <c r="A2194" s="158">
        <f>Cartilha_GLOBAL!A2194</f>
        <v>87513</v>
      </c>
      <c r="B2194" s="100" t="str">
        <f>Cartilha_GLOBAL!B2194</f>
        <v>SINAPI</v>
      </c>
      <c r="C2194" s="104" t="str">
        <f>Cartilha_GLOBAL!C2194</f>
        <v>ALVENARIA DE VEDAÇÃO DE BLOCOS CERÂMICOS FURADOS NA HORIZONTAL DE 11,5X19X19CM (ESPESSURA 11,5CM) DE PAREDES COM ÁREA LÍQUIDA MENOR QUE 6M² COM VÃOS E ARGAMASSA DE ASSENTAMENTO COM PREPARO EM BETONEIRA. AF_06/2014</v>
      </c>
      <c r="D2194" s="94" t="str">
        <f>Cartilha_GLOBAL!D2194</f>
        <v>M2</v>
      </c>
      <c r="E2194" s="105">
        <f>Cartilha_GLOBAL!$E2194</f>
        <v>111.53</v>
      </c>
      <c r="F2194" s="182">
        <f>Cartilha_GLOBAL!$F2194</f>
        <v>136.89</v>
      </c>
      <c r="G2194" s="108"/>
      <c r="H2194" s="107">
        <f t="shared" si="129"/>
        <v>0</v>
      </c>
      <c r="I2194" s="143">
        <f t="shared" si="130"/>
        <v>0</v>
      </c>
      <c r="J2194" s="142"/>
      <c r="K2194" s="183"/>
      <c r="L2194" s="7" t="str">
        <f t="shared" si="131"/>
        <v/>
      </c>
      <c r="M2194" s="7" t="str">
        <f t="shared" si="132"/>
        <v/>
      </c>
      <c r="N2194" s="7" t="str">
        <f>Cartilha_GLOBAL!N2194</f>
        <v/>
      </c>
      <c r="O2194" s="144"/>
      <c r="Q2194" s="151"/>
      <c r="R2194" s="152">
        <v>0</v>
      </c>
      <c r="T2194" s="153">
        <f>IF(Cartilha_GLOBAL!R2194=0,0,IF(Cartilha_GLOBAL!R2194&gt;0,"c","b"))</f>
        <v>0</v>
      </c>
    </row>
    <row r="2195" ht="33.75" hidden="1" spans="1:20">
      <c r="A2195" s="158">
        <f>Cartilha_GLOBAL!A2195</f>
        <v>87514</v>
      </c>
      <c r="B2195" s="100" t="str">
        <f>Cartilha_GLOBAL!B2195</f>
        <v>SINAPI</v>
      </c>
      <c r="C2195" s="104" t="str">
        <f>Cartilha_GLOBAL!C2195</f>
        <v>ALVENARIA DE VEDAÇÃO DE BLOCOS CERÂMICOS FURADOS NA HORIZONTAL DE 11,5X19X19CM (ESPESSURA 11,5CM) DE PAREDES COM ÁREA LÍQUIDA MENOR QUE 6M² COM VÃOS E ARGAMASSA DE ASSENTAMENTO COM PREPARO MANUAL. AF_06/2014</v>
      </c>
      <c r="D2195" s="94" t="str">
        <f>Cartilha_GLOBAL!D2195</f>
        <v>M2</v>
      </c>
      <c r="E2195" s="105">
        <f>Cartilha_GLOBAL!$E2195</f>
        <v>113.34</v>
      </c>
      <c r="F2195" s="182">
        <f>Cartilha_GLOBAL!$F2195</f>
        <v>139.11</v>
      </c>
      <c r="G2195" s="108"/>
      <c r="H2195" s="107">
        <f t="shared" si="129"/>
        <v>0</v>
      </c>
      <c r="I2195" s="143">
        <f t="shared" si="130"/>
        <v>0</v>
      </c>
      <c r="J2195" s="142"/>
      <c r="K2195" s="183"/>
      <c r="L2195" s="7" t="str">
        <f t="shared" si="131"/>
        <v/>
      </c>
      <c r="M2195" s="7" t="str">
        <f t="shared" si="132"/>
        <v/>
      </c>
      <c r="N2195" s="7" t="str">
        <f>Cartilha_GLOBAL!N2195</f>
        <v/>
      </c>
      <c r="O2195" s="144"/>
      <c r="Q2195" s="151"/>
      <c r="R2195" s="152">
        <v>0</v>
      </c>
      <c r="T2195" s="153">
        <f>IF(Cartilha_GLOBAL!R2195=0,0,IF(Cartilha_GLOBAL!R2195&gt;0,"c","b"))</f>
        <v>0</v>
      </c>
    </row>
    <row r="2196" ht="33.75" hidden="1" spans="1:20">
      <c r="A2196" s="158">
        <f>Cartilha_GLOBAL!A2196</f>
        <v>87521</v>
      </c>
      <c r="B2196" s="100" t="str">
        <f>Cartilha_GLOBAL!B2196</f>
        <v>SINAPI</v>
      </c>
      <c r="C2196" s="104" t="str">
        <f>Cartilha_GLOBAL!C2196</f>
        <v>ALVENARIA DE VEDAÇÃO DE BLOCOS CERÂMICOS FURADOS NA HORIZONTAL DE 11,5X19X19CM (ESPESSURA 11,5CM) DE PAREDES COM ÁREA LÍQUIDA MAIOR OU IGUAL A 6M² COM VÃOS E ARGAMASSA DE ASSENTAMENTO COM PREPARO EM BETONEIRA. AF_06/2014</v>
      </c>
      <c r="D2196" s="94" t="str">
        <f>Cartilha_GLOBAL!D2196</f>
        <v>M2</v>
      </c>
      <c r="E2196" s="105">
        <f>Cartilha_GLOBAL!$E2196</f>
        <v>91.69</v>
      </c>
      <c r="F2196" s="182">
        <f>Cartilha_GLOBAL!$F2196</f>
        <v>112.54</v>
      </c>
      <c r="G2196" s="108"/>
      <c r="H2196" s="107">
        <f t="shared" si="129"/>
        <v>0</v>
      </c>
      <c r="I2196" s="143">
        <f t="shared" si="130"/>
        <v>0</v>
      </c>
      <c r="J2196" s="142"/>
      <c r="K2196" s="183"/>
      <c r="L2196" s="7" t="str">
        <f t="shared" si="131"/>
        <v/>
      </c>
      <c r="M2196" s="7" t="str">
        <f t="shared" si="132"/>
        <v/>
      </c>
      <c r="N2196" s="7" t="str">
        <f>Cartilha_GLOBAL!N2196</f>
        <v/>
      </c>
      <c r="O2196" s="144"/>
      <c r="Q2196" s="151"/>
      <c r="R2196" s="152">
        <v>0</v>
      </c>
      <c r="T2196" s="153">
        <f>IF(Cartilha_GLOBAL!R2196=0,0,IF(Cartilha_GLOBAL!R2196&gt;0,"c","b"))</f>
        <v>0</v>
      </c>
    </row>
    <row r="2197" ht="33.75" hidden="1" spans="1:20">
      <c r="A2197" s="158">
        <f>Cartilha_GLOBAL!A2197</f>
        <v>87522</v>
      </c>
      <c r="B2197" s="100" t="str">
        <f>Cartilha_GLOBAL!B2197</f>
        <v>SINAPI</v>
      </c>
      <c r="C2197" s="104" t="str">
        <f>Cartilha_GLOBAL!C2197</f>
        <v>ALVENARIA DE VEDAÇÃO DE BLOCOS CERÂMICOS FURADOS NA HORIZONTAL DE 11,5X19X19CM (ESPESSURA 11,5CM) DE PAREDES COM ÁREA LÍQUIDA MAIOR OU IGUAL A 6M² COM VÃOS E ARGAMASSA DE ASSENTAMENTO COM PREPARO MANUAL. AF_06/2014</v>
      </c>
      <c r="D2197" s="94" t="str">
        <f>Cartilha_GLOBAL!D2197</f>
        <v>M2</v>
      </c>
      <c r="E2197" s="105">
        <f>Cartilha_GLOBAL!$E2197</f>
        <v>93.49</v>
      </c>
      <c r="F2197" s="182">
        <f>Cartilha_GLOBAL!$F2197</f>
        <v>114.75</v>
      </c>
      <c r="G2197" s="108"/>
      <c r="H2197" s="107">
        <f t="shared" si="129"/>
        <v>0</v>
      </c>
      <c r="I2197" s="143">
        <f t="shared" si="130"/>
        <v>0</v>
      </c>
      <c r="J2197" s="142"/>
      <c r="K2197" s="183"/>
      <c r="L2197" s="7" t="str">
        <f t="shared" si="131"/>
        <v/>
      </c>
      <c r="M2197" s="7" t="str">
        <f t="shared" si="132"/>
        <v/>
      </c>
      <c r="N2197" s="7" t="str">
        <f>Cartilha_GLOBAL!N2197</f>
        <v/>
      </c>
      <c r="O2197" s="144"/>
      <c r="Q2197" s="151"/>
      <c r="R2197" s="152">
        <v>0</v>
      </c>
      <c r="T2197" s="153">
        <f>IF(Cartilha_GLOBAL!R2197=0,0,IF(Cartilha_GLOBAL!R2197&gt;0,"c","b"))</f>
        <v>0</v>
      </c>
    </row>
    <row r="2198" ht="12.75" hidden="1" spans="1:20">
      <c r="A2198" s="154" t="str">
        <f>Cartilha_GLOBAL!A2198</f>
        <v>5.1.5</v>
      </c>
      <c r="B2198" s="100">
        <f>Cartilha_GLOBAL!B2198</f>
        <v>0</v>
      </c>
      <c r="C2198" s="161" t="str">
        <f>Cartilha_GLOBAL!C2198</f>
        <v>BLOCO DE CONCRETO ESTRUTURAL</v>
      </c>
      <c r="D2198" s="178">
        <f>Cartilha_GLOBAL!D2198</f>
        <v>0</v>
      </c>
      <c r="E2198" s="220">
        <f>Cartilha_GLOBAL!$E2198</f>
        <v>0</v>
      </c>
      <c r="F2198" s="200">
        <f>Cartilha_GLOBAL!$F2198</f>
        <v>0</v>
      </c>
      <c r="G2198" s="209"/>
      <c r="H2198" s="187">
        <f t="shared" si="129"/>
        <v>0</v>
      </c>
      <c r="I2198" s="188">
        <f t="shared" si="130"/>
        <v>0</v>
      </c>
      <c r="J2198" s="142"/>
      <c r="K2198" s="138" t="str">
        <f>IF(OR(SUM(I2199:I2233)&gt;0,SUM(I2199:I2233)&gt;0),"xx","")</f>
        <v/>
      </c>
      <c r="L2198" s="7" t="str">
        <f t="shared" si="131"/>
        <v/>
      </c>
      <c r="M2198" s="7" t="str">
        <f t="shared" si="132"/>
        <v/>
      </c>
      <c r="N2198" s="7" t="str">
        <f>Cartilha_GLOBAL!N2198</f>
        <v/>
      </c>
      <c r="O2198" s="144"/>
      <c r="Q2198" s="151"/>
      <c r="R2198" s="152">
        <v>0</v>
      </c>
      <c r="T2198" s="153">
        <f>IF(Cartilha_GLOBAL!R2198=0,0,IF(Cartilha_GLOBAL!R2198&gt;0,"c","b"))</f>
        <v>0</v>
      </c>
    </row>
    <row r="2199" ht="22.5" hidden="1" spans="1:20">
      <c r="A2199" s="158">
        <f>Cartilha_GLOBAL!A2199</f>
        <v>100064</v>
      </c>
      <c r="B2199" s="100" t="str">
        <f>Cartilha_GLOBAL!B2199</f>
        <v>SINAPI</v>
      </c>
      <c r="C2199" s="104" t="str">
        <f>Cartilha_GLOBAL!C2199</f>
        <v>ARMAÇÃO DO SISTEMA DE PAREDES DE CONCRETO, EXECUTADA COMO ARMADURA POSITIVA DE LAJES, TELA Q-159. AF_06/2019</v>
      </c>
      <c r="D2199" s="94" t="str">
        <f>Cartilha_GLOBAL!D2199</f>
        <v>KG</v>
      </c>
      <c r="E2199" s="105">
        <f>Cartilha_GLOBAL!$E2199</f>
        <v>13.42</v>
      </c>
      <c r="F2199" s="182">
        <f>Cartilha_GLOBAL!$F2199</f>
        <v>16.47</v>
      </c>
      <c r="G2199" s="108"/>
      <c r="H2199" s="107">
        <f t="shared" si="129"/>
        <v>0</v>
      </c>
      <c r="I2199" s="143">
        <f t="shared" si="130"/>
        <v>0</v>
      </c>
      <c r="J2199" s="142"/>
      <c r="K2199" s="183"/>
      <c r="L2199" s="7" t="str">
        <f t="shared" si="131"/>
        <v/>
      </c>
      <c r="M2199" s="7" t="str">
        <f t="shared" si="132"/>
        <v/>
      </c>
      <c r="N2199" s="7" t="str">
        <f>Cartilha_GLOBAL!N2199</f>
        <v/>
      </c>
      <c r="O2199" s="144"/>
      <c r="Q2199" s="151"/>
      <c r="R2199" s="152">
        <v>0</v>
      </c>
      <c r="T2199" s="153">
        <f>IF(Cartilha_GLOBAL!R2199=0,0,IF(Cartilha_GLOBAL!R2199&gt;0,"c","b"))</f>
        <v>0</v>
      </c>
    </row>
    <row r="2200" ht="33.75" hidden="1" spans="1:20">
      <c r="A2200" s="158">
        <f>Cartilha_GLOBAL!A2200</f>
        <v>91815</v>
      </c>
      <c r="B2200" s="100" t="str">
        <f>Cartilha_GLOBAL!B2200</f>
        <v>SINAPI</v>
      </c>
      <c r="C2200" s="104" t="str">
        <f>Cartilha_GLOBAL!C2200</f>
        <v>(COMPOSIÇÃO REPRESENTATIVA) DE ALVENARIA DE BLOCOS DE CONCRETO ESTRUTURAL 14X19X39 CM, (ESPESSURA 14 CM), FBK = 4,5 MPA, UTILIZANDO PALHETA, PARA EDIFICAÇÃO HABITACIONAL. AF_10/2015</v>
      </c>
      <c r="D2200" s="94" t="str">
        <f>Cartilha_GLOBAL!D2200</f>
        <v>M2</v>
      </c>
      <c r="E2200" s="105">
        <f>Cartilha_GLOBAL!$E2200</f>
        <v>77.11</v>
      </c>
      <c r="F2200" s="182">
        <f>Cartilha_GLOBAL!$F2200</f>
        <v>94.64</v>
      </c>
      <c r="G2200" s="108"/>
      <c r="H2200" s="107">
        <f t="shared" si="129"/>
        <v>0</v>
      </c>
      <c r="I2200" s="143">
        <f t="shared" si="130"/>
        <v>0</v>
      </c>
      <c r="J2200" s="142"/>
      <c r="K2200" s="183"/>
      <c r="L2200" s="7" t="str">
        <f t="shared" si="131"/>
        <v/>
      </c>
      <c r="M2200" s="7" t="str">
        <f t="shared" si="132"/>
        <v/>
      </c>
      <c r="N2200" s="7" t="str">
        <f>Cartilha_GLOBAL!N2200</f>
        <v/>
      </c>
      <c r="O2200" s="144"/>
      <c r="Q2200" s="151"/>
      <c r="R2200" s="152">
        <v>0</v>
      </c>
      <c r="T2200" s="153">
        <f>IF(Cartilha_GLOBAL!R2200=0,0,IF(Cartilha_GLOBAL!R2200&gt;0,"c","b"))</f>
        <v>0</v>
      </c>
    </row>
    <row r="2201" ht="33.75" hidden="1" spans="1:20">
      <c r="A2201" s="158">
        <f>Cartilha_GLOBAL!A2201</f>
        <v>91816</v>
      </c>
      <c r="B2201" s="100" t="str">
        <f>Cartilha_GLOBAL!B2201</f>
        <v>SINAPI</v>
      </c>
      <c r="C2201" s="104" t="str">
        <f>Cartilha_GLOBAL!C2201</f>
        <v>COMPOSIÇÃO REPRESENTATIVA DE SERVIÇOS DE ALVENARIA DE BLOCOS DE CONCRETO ESTRUTURAL 14X19X29 CM, (ESPESSURA 14 CM), FBK = 4,5 MPA, UTILIZANDO PALHETA, PARA EDIFICAÇÃO HABITACIONAL. AF_10/2015</v>
      </c>
      <c r="D2201" s="94" t="str">
        <f>Cartilha_GLOBAL!D2201</f>
        <v>M2</v>
      </c>
      <c r="E2201" s="105">
        <f>Cartilha_GLOBAL!$E2201</f>
        <v>104.25</v>
      </c>
      <c r="F2201" s="182">
        <f>Cartilha_GLOBAL!$F2201</f>
        <v>127.96</v>
      </c>
      <c r="G2201" s="108"/>
      <c r="H2201" s="107">
        <f t="shared" si="129"/>
        <v>0</v>
      </c>
      <c r="I2201" s="143">
        <f t="shared" si="130"/>
        <v>0</v>
      </c>
      <c r="J2201" s="142"/>
      <c r="K2201" s="183"/>
      <c r="L2201" s="7" t="str">
        <f t="shared" si="131"/>
        <v/>
      </c>
      <c r="M2201" s="7" t="str">
        <f t="shared" si="132"/>
        <v/>
      </c>
      <c r="N2201" s="7" t="str">
        <f>Cartilha_GLOBAL!N2201</f>
        <v/>
      </c>
      <c r="O2201" s="144"/>
      <c r="Q2201" s="151"/>
      <c r="R2201" s="152">
        <v>0</v>
      </c>
      <c r="T2201" s="153">
        <f>IF(Cartilha_GLOBAL!R2201=0,0,IF(Cartilha_GLOBAL!R2201&gt;0,"c","b"))</f>
        <v>0</v>
      </c>
    </row>
    <row r="2202" ht="22.5" hidden="1" spans="1:20">
      <c r="A2202" s="158">
        <f>Cartilha_GLOBAL!A2202</f>
        <v>89453</v>
      </c>
      <c r="B2202" s="100" t="str">
        <f>Cartilha_GLOBAL!B2202</f>
        <v>SINAPI</v>
      </c>
      <c r="C2202" s="104" t="str">
        <f>Cartilha_GLOBAL!C2202</f>
        <v>ALVENARIA DE BLOCOS DE CONCRETO ESTRUTURAL 14X19X39 CM (ESPESSURA 14 CM), FBK = 4,5 MPA, UTILIZANDO PALHETA. AF_10/2022</v>
      </c>
      <c r="D2202" s="94" t="str">
        <f>Cartilha_GLOBAL!D2202</f>
        <v>M2</v>
      </c>
      <c r="E2202" s="105">
        <f>Cartilha_GLOBAL!$E2202</f>
        <v>77.11</v>
      </c>
      <c r="F2202" s="182">
        <f>Cartilha_GLOBAL!$F2202</f>
        <v>94.64</v>
      </c>
      <c r="G2202" s="108"/>
      <c r="H2202" s="107">
        <f t="shared" si="129"/>
        <v>0</v>
      </c>
      <c r="I2202" s="143">
        <f t="shared" si="130"/>
        <v>0</v>
      </c>
      <c r="J2202" s="142"/>
      <c r="K2202" s="183"/>
      <c r="L2202" s="7" t="str">
        <f t="shared" si="131"/>
        <v/>
      </c>
      <c r="M2202" s="7" t="str">
        <f t="shared" si="132"/>
        <v/>
      </c>
      <c r="N2202" s="7" t="str">
        <f>Cartilha_GLOBAL!N2202</f>
        <v/>
      </c>
      <c r="O2202" s="144"/>
      <c r="Q2202" s="151"/>
      <c r="R2202" s="152">
        <v>0</v>
      </c>
      <c r="T2202" s="153">
        <f>IF(Cartilha_GLOBAL!R2202=0,0,IF(Cartilha_GLOBAL!R2202&gt;0,"c","b"))</f>
        <v>0</v>
      </c>
    </row>
    <row r="2203" ht="33.75" hidden="1" spans="1:20">
      <c r="A2203" s="158">
        <f>Cartilha_GLOBAL!A2203</f>
        <v>89454</v>
      </c>
      <c r="B2203" s="100" t="str">
        <f>Cartilha_GLOBAL!B2203</f>
        <v>SINAPI</v>
      </c>
      <c r="C2203" s="104" t="str">
        <f>Cartilha_GLOBAL!C2203</f>
        <v>ALVENARIA DE BLOCOS DE CONCRETO ESTRUTURAL 14X19X39 CM, (ESPESSURA 14 CM), FBK = 4,5 MPA, PARA PAREDES COM ÁREA LÍQUIDA MAIOR OU IGUAL A 6M², SEM VÃOS, UTILIZANDO PALHETA. AF_12/2014</v>
      </c>
      <c r="D2203" s="94" t="str">
        <f>Cartilha_GLOBAL!D2203</f>
        <v>M2</v>
      </c>
      <c r="E2203" s="105">
        <f>Cartilha_GLOBAL!$E2203</f>
        <v>69.46</v>
      </c>
      <c r="F2203" s="182">
        <f>Cartilha_GLOBAL!$F2203</f>
        <v>85.26</v>
      </c>
      <c r="G2203" s="108"/>
      <c r="H2203" s="107">
        <f t="shared" si="129"/>
        <v>0</v>
      </c>
      <c r="I2203" s="143">
        <f t="shared" si="130"/>
        <v>0</v>
      </c>
      <c r="J2203" s="142"/>
      <c r="K2203" s="183"/>
      <c r="L2203" s="7" t="str">
        <f t="shared" si="131"/>
        <v/>
      </c>
      <c r="M2203" s="7" t="str">
        <f t="shared" si="132"/>
        <v/>
      </c>
      <c r="N2203" s="7" t="str">
        <f>Cartilha_GLOBAL!N2203</f>
        <v/>
      </c>
      <c r="O2203" s="144"/>
      <c r="Q2203" s="151"/>
      <c r="R2203" s="152">
        <v>0</v>
      </c>
      <c r="T2203" s="153">
        <f>IF(Cartilha_GLOBAL!R2203=0,0,IF(Cartilha_GLOBAL!R2203&gt;0,"c","b"))</f>
        <v>0</v>
      </c>
    </row>
    <row r="2204" ht="22.5" hidden="1" spans="1:20">
      <c r="A2204" s="158">
        <f>Cartilha_GLOBAL!A2204</f>
        <v>89455</v>
      </c>
      <c r="B2204" s="100" t="str">
        <f>Cartilha_GLOBAL!B2204</f>
        <v>SINAPI</v>
      </c>
      <c r="C2204" s="104" t="str">
        <f>Cartilha_GLOBAL!C2204</f>
        <v>ALVENARIA DE BLOCOS DE CONCRETO ESTRUTURAL 14X19X39 CM (ESPESSURA 14 CM), FBK = 14 MPA, UTILIZANDO PALHETA. AF_10/2022</v>
      </c>
      <c r="D2204" s="94" t="str">
        <f>Cartilha_GLOBAL!D2204</f>
        <v>M2</v>
      </c>
      <c r="E2204" s="105">
        <f>Cartilha_GLOBAL!$E2204</f>
        <v>92.65</v>
      </c>
      <c r="F2204" s="182">
        <f>Cartilha_GLOBAL!$F2204</f>
        <v>113.72</v>
      </c>
      <c r="G2204" s="108"/>
      <c r="H2204" s="107">
        <f t="shared" si="129"/>
        <v>0</v>
      </c>
      <c r="I2204" s="143">
        <f t="shared" si="130"/>
        <v>0</v>
      </c>
      <c r="J2204" s="142"/>
      <c r="K2204" s="183"/>
      <c r="L2204" s="7" t="str">
        <f t="shared" si="131"/>
        <v/>
      </c>
      <c r="M2204" s="7" t="str">
        <f t="shared" si="132"/>
        <v/>
      </c>
      <c r="N2204" s="7" t="str">
        <f>Cartilha_GLOBAL!N2204</f>
        <v/>
      </c>
      <c r="O2204" s="144"/>
      <c r="Q2204" s="151"/>
      <c r="R2204" s="152">
        <v>0</v>
      </c>
      <c r="T2204" s="153">
        <f>IF(Cartilha_GLOBAL!R2204=0,0,IF(Cartilha_GLOBAL!R2204&gt;0,"c","b"))</f>
        <v>0</v>
      </c>
    </row>
    <row r="2205" ht="33.75" hidden="1" spans="1:20">
      <c r="A2205" s="158">
        <f>Cartilha_GLOBAL!A2205</f>
        <v>89456</v>
      </c>
      <c r="B2205" s="100" t="str">
        <f>Cartilha_GLOBAL!B2205</f>
        <v>SINAPI</v>
      </c>
      <c r="C2205" s="104" t="str">
        <f>Cartilha_GLOBAL!C2205</f>
        <v>ALVENARIA DE BLOCOS DE CONCRETO ESTRUTURAL 14X19X39 CM, (ESPESSURA 14 CM) FBK = 14,0 MPA, PARA PAREDES COM ÁREA LÍQUIDA MAIOR OU IGUAL A 6M², SEM VÃOS, UTILIZANDO PALHETA. AF_12/2014</v>
      </c>
      <c r="D2205" s="94" t="str">
        <f>Cartilha_GLOBAL!D2205</f>
        <v>M2</v>
      </c>
      <c r="E2205" s="105">
        <f>Cartilha_GLOBAL!$E2205</f>
        <v>86.26</v>
      </c>
      <c r="F2205" s="182">
        <f>Cartilha_GLOBAL!$F2205</f>
        <v>105.88</v>
      </c>
      <c r="G2205" s="108"/>
      <c r="H2205" s="107">
        <f t="shared" si="129"/>
        <v>0</v>
      </c>
      <c r="I2205" s="143">
        <f t="shared" si="130"/>
        <v>0</v>
      </c>
      <c r="J2205" s="142"/>
      <c r="K2205" s="183"/>
      <c r="L2205" s="7" t="str">
        <f t="shared" si="131"/>
        <v/>
      </c>
      <c r="M2205" s="7" t="str">
        <f t="shared" si="132"/>
        <v/>
      </c>
      <c r="N2205" s="7" t="str">
        <f>Cartilha_GLOBAL!N2205</f>
        <v/>
      </c>
      <c r="O2205" s="144"/>
      <c r="Q2205" s="151"/>
      <c r="R2205" s="152">
        <v>0</v>
      </c>
      <c r="T2205" s="153">
        <f>IF(Cartilha_GLOBAL!R2205=0,0,IF(Cartilha_GLOBAL!R2205&gt;0,"c","b"))</f>
        <v>0</v>
      </c>
    </row>
    <row r="2206" ht="22.5" hidden="1" spans="1:20">
      <c r="A2206" s="158">
        <f>Cartilha_GLOBAL!A2206</f>
        <v>89457</v>
      </c>
      <c r="B2206" s="100" t="str">
        <f>Cartilha_GLOBAL!B2206</f>
        <v>SINAPI</v>
      </c>
      <c r="C2206" s="104" t="str">
        <f>Cartilha_GLOBAL!C2206</f>
        <v>ALVENARIA DE BLOCOS DE CONCRETO ESTRUTURAL 14X19X39 CM, (ESPESSURA 14 CM), FBK = 4,5 MPA, PARA PAREDES COM ÁREA LÍQUIDA MENOR QUE 6M², COM VÃOS, UTILIZANDO PALHETA. AF_12/2014</v>
      </c>
      <c r="D2206" s="94" t="str">
        <f>Cartilha_GLOBAL!D2206</f>
        <v>M2</v>
      </c>
      <c r="E2206" s="105">
        <f>Cartilha_GLOBAL!$E2206</f>
        <v>79.13</v>
      </c>
      <c r="F2206" s="182">
        <f>Cartilha_GLOBAL!$F2206</f>
        <v>97.12</v>
      </c>
      <c r="G2206" s="108"/>
      <c r="H2206" s="107">
        <f t="shared" si="129"/>
        <v>0</v>
      </c>
      <c r="I2206" s="143">
        <f t="shared" si="130"/>
        <v>0</v>
      </c>
      <c r="J2206" s="142"/>
      <c r="K2206" s="183"/>
      <c r="L2206" s="7" t="str">
        <f t="shared" si="131"/>
        <v/>
      </c>
      <c r="M2206" s="7" t="str">
        <f t="shared" si="132"/>
        <v/>
      </c>
      <c r="N2206" s="7" t="str">
        <f>Cartilha_GLOBAL!N2206</f>
        <v/>
      </c>
      <c r="O2206" s="144"/>
      <c r="Q2206" s="151"/>
      <c r="R2206" s="152">
        <v>0</v>
      </c>
      <c r="T2206" s="153">
        <f>IF(Cartilha_GLOBAL!R2206=0,0,IF(Cartilha_GLOBAL!R2206&gt;0,"c","b"))</f>
        <v>0</v>
      </c>
    </row>
    <row r="2207" ht="33.75" hidden="1" spans="1:20">
      <c r="A2207" s="158">
        <f>Cartilha_GLOBAL!A2207</f>
        <v>89458</v>
      </c>
      <c r="B2207" s="100" t="str">
        <f>Cartilha_GLOBAL!B2207</f>
        <v>SINAPI</v>
      </c>
      <c r="C2207" s="104" t="str">
        <f>Cartilha_GLOBAL!C2207</f>
        <v>ALVENARIA DE BLOCOS DE CONCRETO ESTRUTURAL 14X19X39 CM, (ESPESSURA 14 CM), FBK = 4,5 MPA, PARA PAREDES COM ÁREA LÍQUIDA MAIOR OU IGUAL A 6M², COM VÃOS, UTILIZANDO PALHETA. AF_12/2014</v>
      </c>
      <c r="D2207" s="94" t="str">
        <f>Cartilha_GLOBAL!D2207</f>
        <v>M2</v>
      </c>
      <c r="E2207" s="105">
        <f>Cartilha_GLOBAL!$E2207</f>
        <v>72.31</v>
      </c>
      <c r="F2207" s="182">
        <f>Cartilha_GLOBAL!$F2207</f>
        <v>88.75</v>
      </c>
      <c r="G2207" s="108"/>
      <c r="H2207" s="107">
        <f t="shared" si="129"/>
        <v>0</v>
      </c>
      <c r="I2207" s="143">
        <f t="shared" si="130"/>
        <v>0</v>
      </c>
      <c r="J2207" s="142"/>
      <c r="K2207" s="183"/>
      <c r="L2207" s="7" t="str">
        <f t="shared" si="131"/>
        <v/>
      </c>
      <c r="M2207" s="7" t="str">
        <f t="shared" si="132"/>
        <v/>
      </c>
      <c r="N2207" s="7" t="str">
        <f>Cartilha_GLOBAL!N2207</f>
        <v/>
      </c>
      <c r="O2207" s="144"/>
      <c r="Q2207" s="151"/>
      <c r="R2207" s="152">
        <v>0</v>
      </c>
      <c r="T2207" s="153">
        <f>IF(Cartilha_GLOBAL!R2207=0,0,IF(Cartilha_GLOBAL!R2207&gt;0,"c","b"))</f>
        <v>0</v>
      </c>
    </row>
    <row r="2208" ht="22.5" hidden="1" spans="1:20">
      <c r="A2208" s="158">
        <f>Cartilha_GLOBAL!A2208</f>
        <v>89459</v>
      </c>
      <c r="B2208" s="100" t="str">
        <f>Cartilha_GLOBAL!B2208</f>
        <v>SINAPI</v>
      </c>
      <c r="C2208" s="104" t="str">
        <f>Cartilha_GLOBAL!C2208</f>
        <v>ALVENARIA DE BLOCOS DE CONCRETO ESTRUTURAL 14X19X39 CM, (ESPESSURA 14 CM) FBK = 14,0 MPA, PARA PAREDES COM ÁREA LÍQUIDA MENOR QUE 6M², COM VÃOS, UTILIZANDO PALHETA. AF_12/2014</v>
      </c>
      <c r="D2208" s="94" t="str">
        <f>Cartilha_GLOBAL!D2208</f>
        <v>M2</v>
      </c>
      <c r="E2208" s="105">
        <f>Cartilha_GLOBAL!$E2208</f>
        <v>97</v>
      </c>
      <c r="F2208" s="182">
        <f>Cartilha_GLOBAL!$F2208</f>
        <v>119.06</v>
      </c>
      <c r="G2208" s="108"/>
      <c r="H2208" s="107">
        <f t="shared" si="129"/>
        <v>0</v>
      </c>
      <c r="I2208" s="143">
        <f t="shared" si="130"/>
        <v>0</v>
      </c>
      <c r="J2208" s="142"/>
      <c r="K2208" s="183"/>
      <c r="L2208" s="7" t="str">
        <f t="shared" si="131"/>
        <v/>
      </c>
      <c r="M2208" s="7" t="str">
        <f t="shared" si="132"/>
        <v/>
      </c>
      <c r="N2208" s="7" t="str">
        <f>Cartilha_GLOBAL!N2208</f>
        <v/>
      </c>
      <c r="O2208" s="144"/>
      <c r="Q2208" s="151"/>
      <c r="R2208" s="152">
        <v>0</v>
      </c>
      <c r="T2208" s="153">
        <f>IF(Cartilha_GLOBAL!R2208=0,0,IF(Cartilha_GLOBAL!R2208&gt;0,"c","b"))</f>
        <v>0</v>
      </c>
    </row>
    <row r="2209" ht="33.75" hidden="1" spans="1:20">
      <c r="A2209" s="158">
        <f>Cartilha_GLOBAL!A2209</f>
        <v>89460</v>
      </c>
      <c r="B2209" s="100" t="str">
        <f>Cartilha_GLOBAL!B2209</f>
        <v>SINAPI</v>
      </c>
      <c r="C2209" s="104" t="str">
        <f>Cartilha_GLOBAL!C2209</f>
        <v>ALVENARIA DE BLOCOS DE CONCRETO ESTRUTURAL 14X19X39 CM, (ESPESSURA 14 CM) FBK = 14,0 MPA, PARA PAREDES COM ÁREA LÍQUIDA MAIOR OU IGUAL A 6M², COM VÃOS, UTILIZANDO PALHETA. AF_12/2014</v>
      </c>
      <c r="D2209" s="94" t="str">
        <f>Cartilha_GLOBAL!D2209</f>
        <v>M2</v>
      </c>
      <c r="E2209" s="105">
        <f>Cartilha_GLOBAL!$E2209</f>
        <v>89.54</v>
      </c>
      <c r="F2209" s="182">
        <f>Cartilha_GLOBAL!$F2209</f>
        <v>109.9</v>
      </c>
      <c r="G2209" s="108"/>
      <c r="H2209" s="107">
        <f t="shared" si="129"/>
        <v>0</v>
      </c>
      <c r="I2209" s="143">
        <f t="shared" si="130"/>
        <v>0</v>
      </c>
      <c r="J2209" s="142"/>
      <c r="K2209" s="183"/>
      <c r="L2209" s="7" t="str">
        <f t="shared" si="131"/>
        <v/>
      </c>
      <c r="M2209" s="7" t="str">
        <f t="shared" si="132"/>
        <v/>
      </c>
      <c r="N2209" s="7" t="str">
        <f>Cartilha_GLOBAL!N2209</f>
        <v/>
      </c>
      <c r="O2209" s="144"/>
      <c r="Q2209" s="151"/>
      <c r="R2209" s="152">
        <v>0</v>
      </c>
      <c r="T2209" s="153">
        <f>IF(Cartilha_GLOBAL!R2209=0,0,IF(Cartilha_GLOBAL!R2209&gt;0,"c","b"))</f>
        <v>0</v>
      </c>
    </row>
    <row r="2210" ht="22.5" hidden="1" spans="1:20">
      <c r="A2210" s="158">
        <f>Cartilha_GLOBAL!A2210</f>
        <v>89462</v>
      </c>
      <c r="B2210" s="100" t="str">
        <f>Cartilha_GLOBAL!B2210</f>
        <v>SINAPI</v>
      </c>
      <c r="C2210" s="104" t="str">
        <f>Cartilha_GLOBAL!C2210</f>
        <v>ALVENARIA DE BLOCOS DE CONCRETO ESTRUTURAL 14X19X29 CM (ESPESSURA 14 CM), FBK = 4,5 MPA, UTILIZANDO PALHETA. AF_10/2022</v>
      </c>
      <c r="D2210" s="94" t="str">
        <f>Cartilha_GLOBAL!D2210</f>
        <v>M2</v>
      </c>
      <c r="E2210" s="105">
        <f>Cartilha_GLOBAL!$E2210</f>
        <v>104.25</v>
      </c>
      <c r="F2210" s="182">
        <f>Cartilha_GLOBAL!$F2210</f>
        <v>127.96</v>
      </c>
      <c r="G2210" s="108"/>
      <c r="H2210" s="107">
        <f t="shared" si="129"/>
        <v>0</v>
      </c>
      <c r="I2210" s="143">
        <f t="shared" si="130"/>
        <v>0</v>
      </c>
      <c r="J2210" s="142"/>
      <c r="K2210" s="183"/>
      <c r="L2210" s="7" t="str">
        <f t="shared" si="131"/>
        <v/>
      </c>
      <c r="M2210" s="7" t="str">
        <f t="shared" si="132"/>
        <v/>
      </c>
      <c r="N2210" s="7" t="str">
        <f>Cartilha_GLOBAL!N2210</f>
        <v/>
      </c>
      <c r="O2210" s="144"/>
      <c r="Q2210" s="151"/>
      <c r="R2210" s="152">
        <v>0</v>
      </c>
      <c r="T2210" s="153">
        <f>IF(Cartilha_GLOBAL!R2210=0,0,IF(Cartilha_GLOBAL!R2210&gt;0,"c","b"))</f>
        <v>0</v>
      </c>
    </row>
    <row r="2211" ht="33.75" hidden="1" spans="1:20">
      <c r="A2211" s="158">
        <f>Cartilha_GLOBAL!A2211</f>
        <v>89463</v>
      </c>
      <c r="B2211" s="100" t="str">
        <f>Cartilha_GLOBAL!B2211</f>
        <v>SINAPI</v>
      </c>
      <c r="C2211" s="104" t="str">
        <f>Cartilha_GLOBAL!C2211</f>
        <v>ALVENARIA DE BLOCOS DE CONCRETO ESTRUTURAL 14X19X29 CM, (ESPESSURA 14 CM), FBK = 4,5 MPA, PARA PAREDES COM ÁREA LÍQUIDA MAIOR OU IGUAL A 6M², SEM VÃOS, UTILIZANDO PALHETA. AF_12/2014</v>
      </c>
      <c r="D2211" s="94" t="str">
        <f>Cartilha_GLOBAL!D2211</f>
        <v>M2</v>
      </c>
      <c r="E2211" s="105">
        <f>Cartilha_GLOBAL!$E2211</f>
        <v>83.9</v>
      </c>
      <c r="F2211" s="182">
        <f>Cartilha_GLOBAL!$F2211</f>
        <v>102.98</v>
      </c>
      <c r="G2211" s="108"/>
      <c r="H2211" s="107">
        <f t="shared" si="129"/>
        <v>0</v>
      </c>
      <c r="I2211" s="143">
        <f t="shared" si="130"/>
        <v>0</v>
      </c>
      <c r="J2211" s="142"/>
      <c r="K2211" s="183"/>
      <c r="L2211" s="7" t="str">
        <f t="shared" si="131"/>
        <v/>
      </c>
      <c r="M2211" s="7" t="str">
        <f t="shared" si="132"/>
        <v/>
      </c>
      <c r="N2211" s="7" t="str">
        <f>Cartilha_GLOBAL!N2211</f>
        <v/>
      </c>
      <c r="O2211" s="144"/>
      <c r="Q2211" s="151"/>
      <c r="R2211" s="152">
        <v>0</v>
      </c>
      <c r="T2211" s="153">
        <f>IF(Cartilha_GLOBAL!R2211=0,0,IF(Cartilha_GLOBAL!R2211&gt;0,"c","b"))</f>
        <v>0</v>
      </c>
    </row>
    <row r="2212" ht="22.5" hidden="1" spans="1:20">
      <c r="A2212" s="158">
        <f>Cartilha_GLOBAL!A2212</f>
        <v>89464</v>
      </c>
      <c r="B2212" s="100" t="str">
        <f>Cartilha_GLOBAL!B2212</f>
        <v>SINAPI</v>
      </c>
      <c r="C2212" s="104" t="str">
        <f>Cartilha_GLOBAL!C2212</f>
        <v>ALVENARIA DE BLOCOS DE CONCRETO ESTRUTURAL 14X19X29 CM (ESPESSURA 14 CM), FBK = 4,5 MPA, UTILIZANDO PALHETA. AF_10/2022</v>
      </c>
      <c r="D2212" s="94" t="str">
        <f>Cartilha_GLOBAL!D2212</f>
        <v>M2</v>
      </c>
      <c r="E2212" s="105">
        <f>Cartilha_GLOBAL!$E2212</f>
        <v>121.68</v>
      </c>
      <c r="F2212" s="182">
        <f>Cartilha_GLOBAL!$F2212</f>
        <v>149.35</v>
      </c>
      <c r="G2212" s="108"/>
      <c r="H2212" s="107">
        <f t="shared" si="129"/>
        <v>0</v>
      </c>
      <c r="I2212" s="143">
        <f t="shared" si="130"/>
        <v>0</v>
      </c>
      <c r="J2212" s="142"/>
      <c r="K2212" s="183"/>
      <c r="L2212" s="7" t="str">
        <f t="shared" si="131"/>
        <v/>
      </c>
      <c r="M2212" s="7" t="str">
        <f t="shared" si="132"/>
        <v/>
      </c>
      <c r="N2212" s="7" t="str">
        <f>Cartilha_GLOBAL!N2212</f>
        <v/>
      </c>
      <c r="O2212" s="144"/>
      <c r="Q2212" s="151"/>
      <c r="R2212" s="152">
        <v>0</v>
      </c>
      <c r="T2212" s="153">
        <f>IF(Cartilha_GLOBAL!R2212=0,0,IF(Cartilha_GLOBAL!R2212&gt;0,"c","b"))</f>
        <v>0</v>
      </c>
    </row>
    <row r="2213" ht="33.75" hidden="1" spans="1:20">
      <c r="A2213" s="158">
        <f>Cartilha_GLOBAL!A2213</f>
        <v>89465</v>
      </c>
      <c r="B2213" s="100" t="str">
        <f>Cartilha_GLOBAL!B2213</f>
        <v>SINAPI</v>
      </c>
      <c r="C2213" s="104" t="str">
        <f>Cartilha_GLOBAL!C2213</f>
        <v>ALVENARIA DE BLOCOS DE CONCRETO ESTRUTURAL 14X19X29 CM, (ESPESSURA 14 CM) FBK = 14,0 MPA, PARA PAREDES COM ÁREA LÍQUIDA MAIOR OU IGUAL A 6M², SEM VÃOS, UTILIZANDO PALHETA. AF_12/2014</v>
      </c>
      <c r="D2213" s="94" t="str">
        <f>Cartilha_GLOBAL!D2213</f>
        <v>M2</v>
      </c>
      <c r="E2213" s="105">
        <f>Cartilha_GLOBAL!$E2213</f>
        <v>101.06</v>
      </c>
      <c r="F2213" s="182">
        <f>Cartilha_GLOBAL!$F2213</f>
        <v>124.04</v>
      </c>
      <c r="G2213" s="108"/>
      <c r="H2213" s="107">
        <f t="shared" si="129"/>
        <v>0</v>
      </c>
      <c r="I2213" s="143">
        <f t="shared" si="130"/>
        <v>0</v>
      </c>
      <c r="J2213" s="142"/>
      <c r="K2213" s="183"/>
      <c r="L2213" s="7" t="str">
        <f t="shared" si="131"/>
        <v/>
      </c>
      <c r="M2213" s="7" t="str">
        <f t="shared" si="132"/>
        <v/>
      </c>
      <c r="N2213" s="7" t="str">
        <f>Cartilha_GLOBAL!N2213</f>
        <v/>
      </c>
      <c r="O2213" s="144"/>
      <c r="Q2213" s="151"/>
      <c r="R2213" s="152">
        <v>0</v>
      </c>
      <c r="T2213" s="153">
        <f>IF(Cartilha_GLOBAL!R2213=0,0,IF(Cartilha_GLOBAL!R2213&gt;0,"c","b"))</f>
        <v>0</v>
      </c>
    </row>
    <row r="2214" ht="22.5" hidden="1" spans="1:20">
      <c r="A2214" s="158">
        <f>Cartilha_GLOBAL!A2214</f>
        <v>89466</v>
      </c>
      <c r="B2214" s="100" t="str">
        <f>Cartilha_GLOBAL!B2214</f>
        <v>SINAPI</v>
      </c>
      <c r="C2214" s="104" t="str">
        <f>Cartilha_GLOBAL!C2214</f>
        <v>ALVENARIA DE BLOCOS DE CONCRETO ESTRUTURAL 14X19X29 CM, (ESPESSURA 14 CM), FBK = 4,5 MPA, PARA PAREDES COM ÁREA LÍQUIDA MENOR QUE 6M², COM VÃOS, UTILIZANDO PALHETA. AF_12/2014</v>
      </c>
      <c r="D2214" s="94" t="str">
        <f>Cartilha_GLOBAL!D2214</f>
        <v>M2</v>
      </c>
      <c r="E2214" s="105">
        <f>Cartilha_GLOBAL!$E2214</f>
        <v>95.38</v>
      </c>
      <c r="F2214" s="182">
        <f>Cartilha_GLOBAL!$F2214</f>
        <v>117.07</v>
      </c>
      <c r="G2214" s="108"/>
      <c r="H2214" s="107">
        <f t="shared" si="129"/>
        <v>0</v>
      </c>
      <c r="I2214" s="143">
        <f t="shared" si="130"/>
        <v>0</v>
      </c>
      <c r="J2214" s="142"/>
      <c r="K2214" s="183"/>
      <c r="L2214" s="7" t="str">
        <f t="shared" si="131"/>
        <v/>
      </c>
      <c r="M2214" s="7" t="str">
        <f t="shared" si="132"/>
        <v/>
      </c>
      <c r="N2214" s="7" t="str">
        <f>Cartilha_GLOBAL!N2214</f>
        <v/>
      </c>
      <c r="O2214" s="144"/>
      <c r="Q2214" s="151"/>
      <c r="R2214" s="152">
        <v>0</v>
      </c>
      <c r="T2214" s="153">
        <f>IF(Cartilha_GLOBAL!R2214=0,0,IF(Cartilha_GLOBAL!R2214&gt;0,"c","b"))</f>
        <v>0</v>
      </c>
    </row>
    <row r="2215" ht="33.75" hidden="1" spans="1:20">
      <c r="A2215" s="158">
        <f>Cartilha_GLOBAL!A2215</f>
        <v>89467</v>
      </c>
      <c r="B2215" s="100" t="str">
        <f>Cartilha_GLOBAL!B2215</f>
        <v>SINAPI</v>
      </c>
      <c r="C2215" s="104" t="str">
        <f>Cartilha_GLOBAL!C2215</f>
        <v>ALVENARIA DE BLOCOS DE CONCRETO ESTRUTURAL 14X19X29 CM, (ESPESSURA 14 CM), FBK = 4,5 MPA, PARA PAREDES COM ÁREA LÍQUIDA MAIOR OU IGUAL A 6M², COM VÃOS, UTILIZANDO PALHETA. AF_12/2014</v>
      </c>
      <c r="D2215" s="94" t="str">
        <f>Cartilha_GLOBAL!D2215</f>
        <v>M2</v>
      </c>
      <c r="E2215" s="105">
        <f>Cartilha_GLOBAL!$E2215</f>
        <v>87.78</v>
      </c>
      <c r="F2215" s="182">
        <f>Cartilha_GLOBAL!$F2215</f>
        <v>107.74</v>
      </c>
      <c r="G2215" s="108"/>
      <c r="H2215" s="107">
        <f t="shared" si="129"/>
        <v>0</v>
      </c>
      <c r="I2215" s="143">
        <f t="shared" si="130"/>
        <v>0</v>
      </c>
      <c r="J2215" s="142"/>
      <c r="K2215" s="183"/>
      <c r="L2215" s="7" t="str">
        <f t="shared" si="131"/>
        <v/>
      </c>
      <c r="M2215" s="7" t="str">
        <f t="shared" si="132"/>
        <v/>
      </c>
      <c r="N2215" s="7" t="str">
        <f>Cartilha_GLOBAL!N2215</f>
        <v/>
      </c>
      <c r="O2215" s="144"/>
      <c r="Q2215" s="151"/>
      <c r="R2215" s="152">
        <v>0</v>
      </c>
      <c r="T2215" s="153">
        <f>IF(Cartilha_GLOBAL!R2215=0,0,IF(Cartilha_GLOBAL!R2215&gt;0,"c","b"))</f>
        <v>0</v>
      </c>
    </row>
    <row r="2216" ht="22.5" hidden="1" spans="1:20">
      <c r="A2216" s="158">
        <f>Cartilha_GLOBAL!A2216</f>
        <v>89468</v>
      </c>
      <c r="B2216" s="100" t="str">
        <f>Cartilha_GLOBAL!B2216</f>
        <v>SINAPI</v>
      </c>
      <c r="C2216" s="104" t="str">
        <f>Cartilha_GLOBAL!C2216</f>
        <v>ALVENARIA DE BLOCOS DE CONCRETO ESTRUTURAL 14X19X29 CM, (ESPESSURA 14 CM) FBK = 14,0 MPA, PARA PAREDES COM ÁREA LÍQUIDA MENOR QUE 6M², COM VÃOS, UTILIZANDO PALHETA. AF_12/2014</v>
      </c>
      <c r="D2216" s="94" t="str">
        <f>Cartilha_GLOBAL!D2216</f>
        <v>M2</v>
      </c>
      <c r="E2216" s="105">
        <f>Cartilha_GLOBAL!$E2216</f>
        <v>113.35</v>
      </c>
      <c r="F2216" s="182">
        <f>Cartilha_GLOBAL!$F2216</f>
        <v>139.13</v>
      </c>
      <c r="G2216" s="108"/>
      <c r="H2216" s="107">
        <f t="shared" si="129"/>
        <v>0</v>
      </c>
      <c r="I2216" s="143">
        <f t="shared" si="130"/>
        <v>0</v>
      </c>
      <c r="J2216" s="142"/>
      <c r="K2216" s="183"/>
      <c r="L2216" s="7" t="str">
        <f t="shared" si="131"/>
        <v/>
      </c>
      <c r="M2216" s="7" t="str">
        <f t="shared" si="132"/>
        <v/>
      </c>
      <c r="N2216" s="7" t="str">
        <f>Cartilha_GLOBAL!N2216</f>
        <v/>
      </c>
      <c r="O2216" s="144"/>
      <c r="Q2216" s="151"/>
      <c r="R2216" s="152">
        <v>0</v>
      </c>
      <c r="T2216" s="153">
        <f>IF(Cartilha_GLOBAL!R2216=0,0,IF(Cartilha_GLOBAL!R2216&gt;0,"c","b"))</f>
        <v>0</v>
      </c>
    </row>
    <row r="2217" ht="33.75" hidden="1" spans="1:20">
      <c r="A2217" s="158">
        <f>Cartilha_GLOBAL!A2217</f>
        <v>89469</v>
      </c>
      <c r="B2217" s="100" t="str">
        <f>Cartilha_GLOBAL!B2217</f>
        <v>SINAPI</v>
      </c>
      <c r="C2217" s="104" t="str">
        <f>Cartilha_GLOBAL!C2217</f>
        <v>ALVENARIA DE BLOCOS DE CONCRETO ESTRUTURAL 14X19X29 CM, (ESPESSURA 14 CM) FBK = 14,0 MPA, PARA PAREDES COM ÁREA LÍQUIDA MAIOR OU IGUAL A 6M², COM VÃOS, UTILIZANDO PALHETA. AF_12/2014</v>
      </c>
      <c r="D2217" s="94" t="str">
        <f>Cartilha_GLOBAL!D2217</f>
        <v>M2</v>
      </c>
      <c r="E2217" s="105">
        <f>Cartilha_GLOBAL!$E2217</f>
        <v>105.34</v>
      </c>
      <c r="F2217" s="182">
        <f>Cartilha_GLOBAL!$F2217</f>
        <v>129.29</v>
      </c>
      <c r="G2217" s="108"/>
      <c r="H2217" s="107">
        <f t="shared" si="129"/>
        <v>0</v>
      </c>
      <c r="I2217" s="143">
        <f t="shared" si="130"/>
        <v>0</v>
      </c>
      <c r="J2217" s="142"/>
      <c r="K2217" s="183"/>
      <c r="L2217" s="7" t="str">
        <f t="shared" si="131"/>
        <v/>
      </c>
      <c r="M2217" s="7" t="str">
        <f t="shared" si="132"/>
        <v/>
      </c>
      <c r="N2217" s="7" t="str">
        <f>Cartilha_GLOBAL!N2217</f>
        <v/>
      </c>
      <c r="O2217" s="144"/>
      <c r="Q2217" s="151"/>
      <c r="R2217" s="152">
        <v>0</v>
      </c>
      <c r="T2217" s="153">
        <f>IF(Cartilha_GLOBAL!R2217=0,0,IF(Cartilha_GLOBAL!R2217&gt;0,"c","b"))</f>
        <v>0</v>
      </c>
    </row>
    <row r="2218" ht="22.5" hidden="1" spans="1:20">
      <c r="A2218" s="158">
        <f>Cartilha_GLOBAL!A2218</f>
        <v>89470</v>
      </c>
      <c r="B2218" s="100" t="str">
        <f>Cartilha_GLOBAL!B2218</f>
        <v>SINAPI</v>
      </c>
      <c r="C2218" s="104" t="str">
        <f>Cartilha_GLOBAL!C2218</f>
        <v>ALVENARIA DE BLOCOS DE CONCRETO ESTRUTURAL 14X19X39 CM (ESPESSURA 14 CM), FBK = 4,5 MPA, UTILIZANDO COLHER DE PEDREIRO. AF_10/2022</v>
      </c>
      <c r="D2218" s="94" t="str">
        <f>Cartilha_GLOBAL!D2218</f>
        <v>M2</v>
      </c>
      <c r="E2218" s="105">
        <f>Cartilha_GLOBAL!$E2218</f>
        <v>89.43</v>
      </c>
      <c r="F2218" s="182">
        <f>Cartilha_GLOBAL!$F2218</f>
        <v>109.77</v>
      </c>
      <c r="G2218" s="108"/>
      <c r="H2218" s="107">
        <f t="shared" si="129"/>
        <v>0</v>
      </c>
      <c r="I2218" s="143">
        <f t="shared" si="130"/>
        <v>0</v>
      </c>
      <c r="J2218" s="142"/>
      <c r="K2218" s="183"/>
      <c r="L2218" s="7" t="str">
        <f t="shared" si="131"/>
        <v/>
      </c>
      <c r="M2218" s="7" t="str">
        <f t="shared" si="132"/>
        <v/>
      </c>
      <c r="N2218" s="7" t="str">
        <f>Cartilha_GLOBAL!N2218</f>
        <v/>
      </c>
      <c r="O2218" s="144"/>
      <c r="Q2218" s="151"/>
      <c r="R2218" s="152">
        <v>0</v>
      </c>
      <c r="T2218" s="153">
        <f>IF(Cartilha_GLOBAL!R2218=0,0,IF(Cartilha_GLOBAL!R2218&gt;0,"c","b"))</f>
        <v>0</v>
      </c>
    </row>
    <row r="2219" ht="33.75" hidden="1" spans="1:20">
      <c r="A2219" s="158">
        <f>Cartilha_GLOBAL!A2219</f>
        <v>89471</v>
      </c>
      <c r="B2219" s="100" t="str">
        <f>Cartilha_GLOBAL!B2219</f>
        <v>SINAPI</v>
      </c>
      <c r="C2219" s="104" t="str">
        <f>Cartilha_GLOBAL!C2219</f>
        <v>ALVENARIA DE BLOCOS DE CONCRETO ESTRUTURAL 14X19X39 CM, (ESPESSURA 14 CM), FBK = 4,5 MPA, PARA PAREDES COM ÁREA LÍQUIDA MAIOR OU IGUAL A 6M², SEM VÃOS, UTILIZANDO COLHER DE PEDREIRO. AF_12/2014</v>
      </c>
      <c r="D2219" s="94" t="str">
        <f>Cartilha_GLOBAL!D2219</f>
        <v>M2</v>
      </c>
      <c r="E2219" s="105">
        <f>Cartilha_GLOBAL!$E2219</f>
        <v>85.56</v>
      </c>
      <c r="F2219" s="182">
        <f>Cartilha_GLOBAL!$F2219</f>
        <v>105.02</v>
      </c>
      <c r="G2219" s="108"/>
      <c r="H2219" s="107">
        <f t="shared" si="129"/>
        <v>0</v>
      </c>
      <c r="I2219" s="143">
        <f t="shared" si="130"/>
        <v>0</v>
      </c>
      <c r="J2219" s="142"/>
      <c r="K2219" s="183"/>
      <c r="L2219" s="7" t="str">
        <f t="shared" si="131"/>
        <v/>
      </c>
      <c r="M2219" s="7" t="str">
        <f t="shared" si="132"/>
        <v/>
      </c>
      <c r="N2219" s="7" t="str">
        <f>Cartilha_GLOBAL!N2219</f>
        <v/>
      </c>
      <c r="O2219" s="144"/>
      <c r="Q2219" s="151"/>
      <c r="R2219" s="152">
        <v>0</v>
      </c>
      <c r="T2219" s="153">
        <f>IF(Cartilha_GLOBAL!R2219=0,0,IF(Cartilha_GLOBAL!R2219&gt;0,"c","b"))</f>
        <v>0</v>
      </c>
    </row>
    <row r="2220" ht="22.5" hidden="1" spans="1:20">
      <c r="A2220" s="158">
        <f>Cartilha_GLOBAL!A2220</f>
        <v>89472</v>
      </c>
      <c r="B2220" s="100" t="str">
        <f>Cartilha_GLOBAL!B2220</f>
        <v>SINAPI</v>
      </c>
      <c r="C2220" s="104" t="str">
        <f>Cartilha_GLOBAL!C2220</f>
        <v>ALVENARIA DE BLOCOS DE CONCRETO ESTRUTURAL 14X19X39 CM (ESPESSURA 14 CM), FBK = 14 MPA, UTILIZANDO COLHER DE PEDREIRO. AF_10/2022</v>
      </c>
      <c r="D2220" s="94" t="str">
        <f>Cartilha_GLOBAL!D2220</f>
        <v>M2</v>
      </c>
      <c r="E2220" s="105">
        <f>Cartilha_GLOBAL!$E2220</f>
        <v>106.25</v>
      </c>
      <c r="F2220" s="182">
        <f>Cartilha_GLOBAL!$F2220</f>
        <v>130.41</v>
      </c>
      <c r="G2220" s="108"/>
      <c r="H2220" s="107">
        <f t="shared" si="129"/>
        <v>0</v>
      </c>
      <c r="I2220" s="143">
        <f t="shared" si="130"/>
        <v>0</v>
      </c>
      <c r="J2220" s="142"/>
      <c r="K2220" s="183"/>
      <c r="L2220" s="7" t="str">
        <f t="shared" si="131"/>
        <v/>
      </c>
      <c r="M2220" s="7" t="str">
        <f t="shared" si="132"/>
        <v/>
      </c>
      <c r="N2220" s="7" t="str">
        <f>Cartilha_GLOBAL!N2220</f>
        <v/>
      </c>
      <c r="O2220" s="144"/>
      <c r="Q2220" s="151"/>
      <c r="R2220" s="152">
        <v>0</v>
      </c>
      <c r="T2220" s="153">
        <f>IF(Cartilha_GLOBAL!R2220=0,0,IF(Cartilha_GLOBAL!R2220&gt;0,"c","b"))</f>
        <v>0</v>
      </c>
    </row>
    <row r="2221" ht="33.75" hidden="1" spans="1:20">
      <c r="A2221" s="158">
        <f>Cartilha_GLOBAL!A2221</f>
        <v>89473</v>
      </c>
      <c r="B2221" s="100" t="str">
        <f>Cartilha_GLOBAL!B2221</f>
        <v>SINAPI</v>
      </c>
      <c r="C2221" s="104" t="str">
        <f>Cartilha_GLOBAL!C2221</f>
        <v>ALVENARIA DE BLOCOS DE CONCRETO ESTRUTURAL 14X19X39 CM, (ESPESSURA 14 CM) FBK = 14,0 MPA, PARA PAREDES COM ÁREA LÍQUIDA MAIOR OU IGUAL A 6M², SEM VÃOS, UTILIZANDO COLHER DE PEDREIRO. AF_12/2014</v>
      </c>
      <c r="D2221" s="94" t="str">
        <f>Cartilha_GLOBAL!D2221</f>
        <v>M2</v>
      </c>
      <c r="E2221" s="105">
        <f>Cartilha_GLOBAL!$E2221</f>
        <v>102.56</v>
      </c>
      <c r="F2221" s="182">
        <f>Cartilha_GLOBAL!$F2221</f>
        <v>125.88</v>
      </c>
      <c r="G2221" s="108"/>
      <c r="H2221" s="107">
        <f t="shared" si="129"/>
        <v>0</v>
      </c>
      <c r="I2221" s="143">
        <f t="shared" si="130"/>
        <v>0</v>
      </c>
      <c r="J2221" s="142"/>
      <c r="K2221" s="183"/>
      <c r="L2221" s="7" t="str">
        <f t="shared" si="131"/>
        <v/>
      </c>
      <c r="M2221" s="7" t="str">
        <f t="shared" si="132"/>
        <v/>
      </c>
      <c r="N2221" s="7" t="str">
        <f>Cartilha_GLOBAL!N2221</f>
        <v/>
      </c>
      <c r="O2221" s="144"/>
      <c r="Q2221" s="151"/>
      <c r="R2221" s="152">
        <v>0</v>
      </c>
      <c r="T2221" s="153">
        <f>IF(Cartilha_GLOBAL!R2221=0,0,IF(Cartilha_GLOBAL!R2221&gt;0,"c","b"))</f>
        <v>0</v>
      </c>
    </row>
    <row r="2222" ht="33.75" hidden="1" spans="1:20">
      <c r="A2222" s="158">
        <f>Cartilha_GLOBAL!A2222</f>
        <v>89474</v>
      </c>
      <c r="B2222" s="100" t="str">
        <f>Cartilha_GLOBAL!B2222</f>
        <v>SINAPI</v>
      </c>
      <c r="C2222" s="104" t="str">
        <f>Cartilha_GLOBAL!C2222</f>
        <v>ALVENARIA DE BLOCOS DE CONCRETO ESTRUTURAL 14X19X39 CM, (ESPESSURA 14 CM), FBK = 4,5 MPA, PARA PAREDES COM ÁREA LÍQUIDA MENOR QUE 6M², COM VÃOS, UTILIZANDO COLHER DE PEDREIRO. AF_12/2014</v>
      </c>
      <c r="D2222" s="94" t="str">
        <f>Cartilha_GLOBAL!D2222</f>
        <v>M2</v>
      </c>
      <c r="E2222" s="105">
        <f>Cartilha_GLOBAL!$E2222</f>
        <v>99.98</v>
      </c>
      <c r="F2222" s="182">
        <f>Cartilha_GLOBAL!$F2222</f>
        <v>122.72</v>
      </c>
      <c r="G2222" s="108"/>
      <c r="H2222" s="107">
        <f t="shared" ref="H2222:H2285" si="137">IF(G2222=0,0,F2222)</f>
        <v>0</v>
      </c>
      <c r="I2222" s="143">
        <f t="shared" ref="I2222:I2285" si="138">IF(ISBLANK(G2222),0,IF(R2222=0,ROUND(G2222*H2222,2),IF(R2222="b",ROUNDDOWN(G2222*H2222,2),ROUNDUP(G2222*H2222,2))))</f>
        <v>0</v>
      </c>
      <c r="J2222" s="142"/>
      <c r="K2222" s="183"/>
      <c r="L2222" s="7" t="str">
        <f t="shared" ref="L2222:L2285" si="139">IF(K2222="X","x",IF(K2222="xx","x",IF(I2222&gt;0,"x","")))</f>
        <v/>
      </c>
      <c r="M2222" s="7" t="str">
        <f t="shared" ref="M2222:M2285" si="140">IF(K2222="X","x",IF(K2222="xx","x",IF(I2222&gt;0,"x","")))</f>
        <v/>
      </c>
      <c r="N2222" s="7" t="str">
        <f>Cartilha_GLOBAL!N2222</f>
        <v/>
      </c>
      <c r="O2222" s="144"/>
      <c r="Q2222" s="151"/>
      <c r="R2222" s="152">
        <v>0</v>
      </c>
      <c r="T2222" s="153">
        <f>IF(Cartilha_GLOBAL!R2222=0,0,IF(Cartilha_GLOBAL!R2222&gt;0,"c","b"))</f>
        <v>0</v>
      </c>
    </row>
    <row r="2223" ht="33.75" hidden="1" spans="1:20">
      <c r="A2223" s="158">
        <f>Cartilha_GLOBAL!A2223</f>
        <v>89475</v>
      </c>
      <c r="B2223" s="100" t="str">
        <f>Cartilha_GLOBAL!B2223</f>
        <v>SINAPI</v>
      </c>
      <c r="C2223" s="104" t="str">
        <f>Cartilha_GLOBAL!C2223</f>
        <v>ALVENARIA DE BLOCOS DE CONCRETO ESTRUTURAL 14X19X39 CM, (ESPESSURA 14 CM), FBK = 4,5 MPA, PARA PAREDES COM ÁREA LÍQUIDA MAIOR OU IGUAL A 6M², COM VÃOS, UTILIZANDO COLHER DE PEDREIRO. AF_12/2014</v>
      </c>
      <c r="D2223" s="94" t="str">
        <f>Cartilha_GLOBAL!D2223</f>
        <v>M2</v>
      </c>
      <c r="E2223" s="105">
        <f>Cartilha_GLOBAL!$E2223</f>
        <v>91.01</v>
      </c>
      <c r="F2223" s="182">
        <f>Cartilha_GLOBAL!$F2223</f>
        <v>111.71</v>
      </c>
      <c r="G2223" s="108"/>
      <c r="H2223" s="107">
        <f t="shared" si="137"/>
        <v>0</v>
      </c>
      <c r="I2223" s="143">
        <f t="shared" si="138"/>
        <v>0</v>
      </c>
      <c r="J2223" s="142"/>
      <c r="K2223" s="183"/>
      <c r="L2223" s="7" t="str">
        <f t="shared" si="139"/>
        <v/>
      </c>
      <c r="M2223" s="7" t="str">
        <f t="shared" si="140"/>
        <v/>
      </c>
      <c r="N2223" s="7" t="str">
        <f>Cartilha_GLOBAL!N2223</f>
        <v/>
      </c>
      <c r="O2223" s="144"/>
      <c r="Q2223" s="151"/>
      <c r="R2223" s="152">
        <v>0</v>
      </c>
      <c r="T2223" s="153">
        <f>IF(Cartilha_GLOBAL!R2223=0,0,IF(Cartilha_GLOBAL!R2223&gt;0,"c","b"))</f>
        <v>0</v>
      </c>
    </row>
    <row r="2224" ht="33.75" hidden="1" spans="1:20">
      <c r="A2224" s="158">
        <f>Cartilha_GLOBAL!A2224</f>
        <v>89476</v>
      </c>
      <c r="B2224" s="100" t="str">
        <f>Cartilha_GLOBAL!B2224</f>
        <v>SINAPI</v>
      </c>
      <c r="C2224" s="104" t="str">
        <f>Cartilha_GLOBAL!C2224</f>
        <v>ALVENARIA DE BLOCOS DE CONCRETO ESTRUTURAL 14X19X39 CM, (ESPESSURA 14 CM) FBK = 14,0 MPA, PARA PAREDES COM ÁREA LÍQUIDA MENOR QUE 6M², COM VÃOS, UTILIZANDO COLHER DE PEDREIRO. AF_12/2014</v>
      </c>
      <c r="D2224" s="94" t="str">
        <f>Cartilha_GLOBAL!D2224</f>
        <v>M2</v>
      </c>
      <c r="E2224" s="105">
        <f>Cartilha_GLOBAL!$E2224</f>
        <v>118.06</v>
      </c>
      <c r="F2224" s="182">
        <f>Cartilha_GLOBAL!$F2224</f>
        <v>144.91</v>
      </c>
      <c r="G2224" s="108"/>
      <c r="H2224" s="107">
        <f t="shared" si="137"/>
        <v>0</v>
      </c>
      <c r="I2224" s="143">
        <f t="shared" si="138"/>
        <v>0</v>
      </c>
      <c r="J2224" s="142"/>
      <c r="K2224" s="183"/>
      <c r="L2224" s="7" t="str">
        <f t="shared" si="139"/>
        <v/>
      </c>
      <c r="M2224" s="7" t="str">
        <f t="shared" si="140"/>
        <v/>
      </c>
      <c r="N2224" s="7" t="str">
        <f>Cartilha_GLOBAL!N2224</f>
        <v/>
      </c>
      <c r="O2224" s="144"/>
      <c r="Q2224" s="151"/>
      <c r="R2224" s="152">
        <v>0</v>
      </c>
      <c r="T2224" s="153">
        <f>IF(Cartilha_GLOBAL!R2224=0,0,IF(Cartilha_GLOBAL!R2224&gt;0,"c","b"))</f>
        <v>0</v>
      </c>
    </row>
    <row r="2225" ht="33.75" hidden="1" spans="1:20">
      <c r="A2225" s="158">
        <f>Cartilha_GLOBAL!A2225</f>
        <v>89477</v>
      </c>
      <c r="B2225" s="100" t="str">
        <f>Cartilha_GLOBAL!B2225</f>
        <v>SINAPI</v>
      </c>
      <c r="C2225" s="104" t="str">
        <f>Cartilha_GLOBAL!C2225</f>
        <v>ALVENARIA DE BLOCOS DE CONCRETO ESTRUTURAL 14X19X39 CM, (ESPESSURA 14 CM) FBK = 14,0 MPA, PARA PAREDES COM ÁREA LÍQUIDA MAIOR OU IGUAL A 6M², COM VÃOS, UTILIZANDO COLHER DE PEDREIRO. AF_12/2014</v>
      </c>
      <c r="D2225" s="94" t="str">
        <f>Cartilha_GLOBAL!D2225</f>
        <v>M2</v>
      </c>
      <c r="E2225" s="105">
        <f>Cartilha_GLOBAL!$E2225</f>
        <v>108.75</v>
      </c>
      <c r="F2225" s="182">
        <f>Cartilha_GLOBAL!$F2225</f>
        <v>133.48</v>
      </c>
      <c r="G2225" s="108"/>
      <c r="H2225" s="107">
        <f t="shared" si="137"/>
        <v>0</v>
      </c>
      <c r="I2225" s="143">
        <f t="shared" si="138"/>
        <v>0</v>
      </c>
      <c r="J2225" s="142"/>
      <c r="K2225" s="183"/>
      <c r="L2225" s="7" t="str">
        <f t="shared" si="139"/>
        <v/>
      </c>
      <c r="M2225" s="7" t="str">
        <f t="shared" si="140"/>
        <v/>
      </c>
      <c r="N2225" s="7" t="str">
        <f>Cartilha_GLOBAL!N2225</f>
        <v/>
      </c>
      <c r="O2225" s="144"/>
      <c r="Q2225" s="151"/>
      <c r="R2225" s="152">
        <v>0</v>
      </c>
      <c r="T2225" s="153">
        <f>IF(Cartilha_GLOBAL!R2225=0,0,IF(Cartilha_GLOBAL!R2225&gt;0,"c","b"))</f>
        <v>0</v>
      </c>
    </row>
    <row r="2226" ht="22.5" hidden="1" spans="1:20">
      <c r="A2226" s="158">
        <f>Cartilha_GLOBAL!A2226</f>
        <v>89478</v>
      </c>
      <c r="B2226" s="100" t="str">
        <f>Cartilha_GLOBAL!B2226</f>
        <v>SINAPI</v>
      </c>
      <c r="C2226" s="104" t="str">
        <f>Cartilha_GLOBAL!C2226</f>
        <v>ALVENARIA DE BLOCOS DE CONCRETO ESTRUTURAL 14X19X29 CM (ESPESSURA 14 CM), FBK = 4,5 MPA, UTILIZANDO COLHER DE PEDREIRO. AF_10/2022</v>
      </c>
      <c r="D2226" s="94" t="str">
        <f>Cartilha_GLOBAL!D2226</f>
        <v>M2</v>
      </c>
      <c r="E2226" s="105">
        <f>Cartilha_GLOBAL!$E2226</f>
        <v>124.96</v>
      </c>
      <c r="F2226" s="182">
        <f>Cartilha_GLOBAL!$F2226</f>
        <v>153.38</v>
      </c>
      <c r="G2226" s="108"/>
      <c r="H2226" s="107">
        <f t="shared" si="137"/>
        <v>0</v>
      </c>
      <c r="I2226" s="143">
        <f t="shared" si="138"/>
        <v>0</v>
      </c>
      <c r="J2226" s="142"/>
      <c r="K2226" s="183"/>
      <c r="L2226" s="7" t="str">
        <f t="shared" si="139"/>
        <v/>
      </c>
      <c r="M2226" s="7" t="str">
        <f t="shared" si="140"/>
        <v/>
      </c>
      <c r="N2226" s="7" t="str">
        <f>Cartilha_GLOBAL!N2226</f>
        <v/>
      </c>
      <c r="O2226" s="144"/>
      <c r="Q2226" s="151"/>
      <c r="R2226" s="152">
        <v>0</v>
      </c>
      <c r="T2226" s="153">
        <f>IF(Cartilha_GLOBAL!R2226=0,0,IF(Cartilha_GLOBAL!R2226&gt;0,"c","b"))</f>
        <v>0</v>
      </c>
    </row>
    <row r="2227" ht="33.75" hidden="1" spans="1:20">
      <c r="A2227" s="158">
        <f>Cartilha_GLOBAL!A2227</f>
        <v>89479</v>
      </c>
      <c r="B2227" s="100" t="str">
        <f>Cartilha_GLOBAL!B2227</f>
        <v>SINAPI</v>
      </c>
      <c r="C2227" s="104" t="str">
        <f>Cartilha_GLOBAL!C2227</f>
        <v>ALVENARIA DE BLOCOS DE CONCRETO ESTRUTURAL 14X19X29 CM, (ESPESSURA 14 CM), FBK = 4,5 MPA, PARA PAREDES COM ÁREA LÍQUIDA MAIOR OU IGUAL A 6M², SEM VÃOS, UTILIZANDO COLHER DE PEDREIRO. AF_12/2014</v>
      </c>
      <c r="D2227" s="94" t="str">
        <f>Cartilha_GLOBAL!D2227</f>
        <v>M2</v>
      </c>
      <c r="E2227" s="105">
        <f>Cartilha_GLOBAL!$E2227</f>
        <v>100.23</v>
      </c>
      <c r="F2227" s="182">
        <f>Cartilha_GLOBAL!$F2227</f>
        <v>123.02</v>
      </c>
      <c r="G2227" s="108"/>
      <c r="H2227" s="107">
        <f t="shared" si="137"/>
        <v>0</v>
      </c>
      <c r="I2227" s="143">
        <f t="shared" si="138"/>
        <v>0</v>
      </c>
      <c r="J2227" s="142"/>
      <c r="K2227" s="183"/>
      <c r="L2227" s="7" t="str">
        <f t="shared" si="139"/>
        <v/>
      </c>
      <c r="M2227" s="7" t="str">
        <f t="shared" si="140"/>
        <v/>
      </c>
      <c r="N2227" s="7" t="str">
        <f>Cartilha_GLOBAL!N2227</f>
        <v/>
      </c>
      <c r="O2227" s="144"/>
      <c r="Q2227" s="151"/>
      <c r="R2227" s="152">
        <v>0</v>
      </c>
      <c r="T2227" s="153">
        <f>IF(Cartilha_GLOBAL!R2227=0,0,IF(Cartilha_GLOBAL!R2227&gt;0,"c","b"))</f>
        <v>0</v>
      </c>
    </row>
    <row r="2228" ht="22.5" hidden="1" spans="1:20">
      <c r="A2228" s="158">
        <f>Cartilha_GLOBAL!A2228</f>
        <v>89480</v>
      </c>
      <c r="B2228" s="100" t="str">
        <f>Cartilha_GLOBAL!B2228</f>
        <v>SINAPI</v>
      </c>
      <c r="C2228" s="104" t="str">
        <f>Cartilha_GLOBAL!C2228</f>
        <v>ALVENARIA DE BLOCOS DE CONCRETO ESTRUTURAL 14X19X29 CM (ESPESSURA 14 CM), FBK = 14 MPA, UTILIZANDO COLHER DE PEDREIRO. AF_10/2022</v>
      </c>
      <c r="D2228" s="94" t="str">
        <f>Cartilha_GLOBAL!D2228</f>
        <v>M2</v>
      </c>
      <c r="E2228" s="105">
        <f>Cartilha_GLOBAL!$E2228</f>
        <v>143.68</v>
      </c>
      <c r="F2228" s="182">
        <f>Cartilha_GLOBAL!$F2228</f>
        <v>176.35</v>
      </c>
      <c r="G2228" s="108"/>
      <c r="H2228" s="107">
        <f t="shared" si="137"/>
        <v>0</v>
      </c>
      <c r="I2228" s="143">
        <f t="shared" si="138"/>
        <v>0</v>
      </c>
      <c r="J2228" s="142"/>
      <c r="K2228" s="183"/>
      <c r="L2228" s="7" t="str">
        <f t="shared" si="139"/>
        <v/>
      </c>
      <c r="M2228" s="7" t="str">
        <f t="shared" si="140"/>
        <v/>
      </c>
      <c r="N2228" s="7" t="str">
        <f>Cartilha_GLOBAL!N2228</f>
        <v/>
      </c>
      <c r="O2228" s="144"/>
      <c r="Q2228" s="151"/>
      <c r="R2228" s="152">
        <v>0</v>
      </c>
      <c r="T2228" s="153">
        <f>IF(Cartilha_GLOBAL!R2228=0,0,IF(Cartilha_GLOBAL!R2228&gt;0,"c","b"))</f>
        <v>0</v>
      </c>
    </row>
    <row r="2229" ht="33.75" hidden="1" spans="1:20">
      <c r="A2229" s="158">
        <f>Cartilha_GLOBAL!A2229</f>
        <v>89483</v>
      </c>
      <c r="B2229" s="100" t="str">
        <f>Cartilha_GLOBAL!B2229</f>
        <v>SINAPI</v>
      </c>
      <c r="C2229" s="104" t="str">
        <f>Cartilha_GLOBAL!C2229</f>
        <v>ALVENARIA DE BLOCOS DE CONCRETO ESTRUTURAL 14X19X29 CM, (ESPESSURA 14 CM) FBK = 14,0 MPA, PARA PAREDES COM ÁREA LÍQUIDA MAIOR OU IGUAL A 6M², SEM VÃOS, UTILIZANDO COLHER DE PEDREIRO. AF_12/2014</v>
      </c>
      <c r="D2229" s="94" t="str">
        <f>Cartilha_GLOBAL!D2229</f>
        <v>M2</v>
      </c>
      <c r="E2229" s="105">
        <f>Cartilha_GLOBAL!$E2229</f>
        <v>117.61</v>
      </c>
      <c r="F2229" s="182">
        <f>Cartilha_GLOBAL!$F2229</f>
        <v>144.35</v>
      </c>
      <c r="G2229" s="108"/>
      <c r="H2229" s="107">
        <f t="shared" si="137"/>
        <v>0</v>
      </c>
      <c r="I2229" s="143">
        <f t="shared" si="138"/>
        <v>0</v>
      </c>
      <c r="J2229" s="142"/>
      <c r="K2229" s="183"/>
      <c r="L2229" s="7" t="str">
        <f t="shared" si="139"/>
        <v/>
      </c>
      <c r="M2229" s="7" t="str">
        <f t="shared" si="140"/>
        <v/>
      </c>
      <c r="N2229" s="7" t="str">
        <f>Cartilha_GLOBAL!N2229</f>
        <v/>
      </c>
      <c r="O2229" s="144"/>
      <c r="Q2229" s="151"/>
      <c r="R2229" s="152">
        <v>0</v>
      </c>
      <c r="T2229" s="153">
        <f>IF(Cartilha_GLOBAL!R2229=0,0,IF(Cartilha_GLOBAL!R2229&gt;0,"c","b"))</f>
        <v>0</v>
      </c>
    </row>
    <row r="2230" ht="33.75" hidden="1" spans="1:20">
      <c r="A2230" s="158">
        <f>Cartilha_GLOBAL!A2230</f>
        <v>89484</v>
      </c>
      <c r="B2230" s="100" t="str">
        <f>Cartilha_GLOBAL!B2230</f>
        <v>SINAPI</v>
      </c>
      <c r="C2230" s="104" t="str">
        <f>Cartilha_GLOBAL!C2230</f>
        <v>ALVENARIA DE BLOCOS DE CONCRETO ESTRUTURAL 14X19X29 CM, (ESPESSURA 14 CM), FBK = 4,5 MPA, PARA PAREDES COM ÁREA LÍQUIDA MENOR QUE 6M², COM VÃOS, UTILIZANDO COLHER DE PEDREIRO. AF_12/2014</v>
      </c>
      <c r="D2230" s="94" t="str">
        <f>Cartilha_GLOBAL!D2230</f>
        <v>M2</v>
      </c>
      <c r="E2230" s="105">
        <f>Cartilha_GLOBAL!$E2230</f>
        <v>116.46</v>
      </c>
      <c r="F2230" s="182">
        <f>Cartilha_GLOBAL!$F2230</f>
        <v>142.94</v>
      </c>
      <c r="G2230" s="108"/>
      <c r="H2230" s="107">
        <f t="shared" si="137"/>
        <v>0</v>
      </c>
      <c r="I2230" s="143">
        <f t="shared" si="138"/>
        <v>0</v>
      </c>
      <c r="J2230" s="142"/>
      <c r="K2230" s="183"/>
      <c r="L2230" s="7" t="str">
        <f t="shared" si="139"/>
        <v/>
      </c>
      <c r="M2230" s="7" t="str">
        <f t="shared" si="140"/>
        <v/>
      </c>
      <c r="N2230" s="7" t="str">
        <f>Cartilha_GLOBAL!N2230</f>
        <v/>
      </c>
      <c r="O2230" s="144"/>
      <c r="Q2230" s="151"/>
      <c r="R2230" s="152">
        <v>0</v>
      </c>
      <c r="T2230" s="153">
        <f>IF(Cartilha_GLOBAL!R2230=0,0,IF(Cartilha_GLOBAL!R2230&gt;0,"c","b"))</f>
        <v>0</v>
      </c>
    </row>
    <row r="2231" ht="33.75" hidden="1" spans="1:20">
      <c r="A2231" s="158">
        <f>Cartilha_GLOBAL!A2231</f>
        <v>89486</v>
      </c>
      <c r="B2231" s="100" t="str">
        <f>Cartilha_GLOBAL!B2231</f>
        <v>SINAPI</v>
      </c>
      <c r="C2231" s="104" t="str">
        <f>Cartilha_GLOBAL!C2231</f>
        <v>ALVENARIA DE BLOCOS DE CONCRETO ESTRUTURAL 14X19X29 CM, (ESPESSURA 14 CM), FBK = 4,5 MPA, PARA PAREDES COM ÁREA LÍQUIDA MAIOR OU IGUAL A 6M², COM VÃOS, UTILIZANDO COLHER DE PEDREIRO. AF_12/2014</v>
      </c>
      <c r="D2231" s="94" t="str">
        <f>Cartilha_GLOBAL!D2231</f>
        <v>M2</v>
      </c>
      <c r="E2231" s="105">
        <f>Cartilha_GLOBAL!$E2231</f>
        <v>107.01</v>
      </c>
      <c r="F2231" s="182">
        <f>Cartilha_GLOBAL!$F2231</f>
        <v>131.34</v>
      </c>
      <c r="G2231" s="108"/>
      <c r="H2231" s="107">
        <f t="shared" si="137"/>
        <v>0</v>
      </c>
      <c r="I2231" s="143">
        <f t="shared" si="138"/>
        <v>0</v>
      </c>
      <c r="J2231" s="142"/>
      <c r="K2231" s="183"/>
      <c r="L2231" s="7" t="str">
        <f t="shared" si="139"/>
        <v/>
      </c>
      <c r="M2231" s="7" t="str">
        <f t="shared" si="140"/>
        <v/>
      </c>
      <c r="N2231" s="7" t="str">
        <f>Cartilha_GLOBAL!N2231</f>
        <v/>
      </c>
      <c r="O2231" s="144"/>
      <c r="Q2231" s="151"/>
      <c r="R2231" s="152">
        <v>0</v>
      </c>
      <c r="T2231" s="153">
        <f>IF(Cartilha_GLOBAL!R2231=0,0,IF(Cartilha_GLOBAL!R2231&gt;0,"c","b"))</f>
        <v>0</v>
      </c>
    </row>
    <row r="2232" ht="33.75" hidden="1" spans="1:20">
      <c r="A2232" s="158">
        <f>Cartilha_GLOBAL!A2232</f>
        <v>89487</v>
      </c>
      <c r="B2232" s="100" t="str">
        <f>Cartilha_GLOBAL!B2232</f>
        <v>SINAPI</v>
      </c>
      <c r="C2232" s="104" t="str">
        <f>Cartilha_GLOBAL!C2232</f>
        <v>ALVENARIA DE BLOCOS DE CONCRETO ESTRUTURAL 14X19X29 CM, (ESPESSURA 14 CM) FBK = 14,0 MPA, PARA PAREDES COM ÁREA LÍQUIDA MENOR QUE 6M², COM VÃOS, UTILIZANDO COLHER DE PEDREIRO. AF_12/2014</v>
      </c>
      <c r="D2232" s="94" t="str">
        <f>Cartilha_GLOBAL!D2232</f>
        <v>M2</v>
      </c>
      <c r="E2232" s="105">
        <f>Cartilha_GLOBAL!$E2232</f>
        <v>134.67</v>
      </c>
      <c r="F2232" s="182">
        <f>Cartilha_GLOBAL!$F2232</f>
        <v>165.29</v>
      </c>
      <c r="G2232" s="108"/>
      <c r="H2232" s="107">
        <f t="shared" si="137"/>
        <v>0</v>
      </c>
      <c r="I2232" s="143">
        <f t="shared" si="138"/>
        <v>0</v>
      </c>
      <c r="J2232" s="142"/>
      <c r="K2232" s="138"/>
      <c r="L2232" s="7" t="str">
        <f t="shared" si="139"/>
        <v/>
      </c>
      <c r="M2232" s="7" t="str">
        <f t="shared" si="140"/>
        <v/>
      </c>
      <c r="N2232" s="7" t="str">
        <f>Cartilha_GLOBAL!N2232</f>
        <v/>
      </c>
      <c r="O2232" s="144"/>
      <c r="Q2232" s="151"/>
      <c r="R2232" s="152">
        <v>0</v>
      </c>
      <c r="T2232" s="153">
        <f>IF(Cartilha_GLOBAL!R2232=0,0,IF(Cartilha_GLOBAL!R2232&gt;0,"c","b"))</f>
        <v>0</v>
      </c>
    </row>
    <row r="2233" ht="33.75" hidden="1" spans="1:20">
      <c r="A2233" s="158">
        <f>Cartilha_GLOBAL!A2233</f>
        <v>89488</v>
      </c>
      <c r="B2233" s="100" t="str">
        <f>Cartilha_GLOBAL!B2233</f>
        <v>SINAPI</v>
      </c>
      <c r="C2233" s="104" t="str">
        <f>Cartilha_GLOBAL!C2233</f>
        <v>ALVENARIA DE BLOCOS DE CONCRETO ESTRUTURAL 14X19X29 CM, (ESPESSURA 14 CM) FBK = 14,0 MPA, PARA PAREDES COM ÁREA LÍQUIDA MAIOR OU IGUAL A 6M², COM VÃOS, UTILIZANDO COLHER DE PEDREIRO. AF_12/2014</v>
      </c>
      <c r="D2233" s="94" t="str">
        <f>Cartilha_GLOBAL!D2233</f>
        <v>M2</v>
      </c>
      <c r="E2233" s="105">
        <f>Cartilha_GLOBAL!$E2233</f>
        <v>124.8</v>
      </c>
      <c r="F2233" s="182">
        <f>Cartilha_GLOBAL!$F2233</f>
        <v>153.18</v>
      </c>
      <c r="G2233" s="108"/>
      <c r="H2233" s="107">
        <f t="shared" si="137"/>
        <v>0</v>
      </c>
      <c r="I2233" s="143">
        <f t="shared" si="138"/>
        <v>0</v>
      </c>
      <c r="J2233" s="142"/>
      <c r="K2233" s="138"/>
      <c r="L2233" s="7" t="str">
        <f t="shared" si="139"/>
        <v/>
      </c>
      <c r="M2233" s="7" t="str">
        <f t="shared" si="140"/>
        <v/>
      </c>
      <c r="N2233" s="7" t="str">
        <f>Cartilha_GLOBAL!N2233</f>
        <v/>
      </c>
      <c r="O2233" s="144"/>
      <c r="Q2233" s="151"/>
      <c r="R2233" s="152">
        <v>0</v>
      </c>
      <c r="T2233" s="153">
        <f>IF(Cartilha_GLOBAL!R2233=0,0,IF(Cartilha_GLOBAL!R2233&gt;0,"c","b"))</f>
        <v>0</v>
      </c>
    </row>
    <row r="2234" ht="12.75" hidden="1" spans="1:20">
      <c r="A2234" s="154" t="str">
        <f>Cartilha_GLOBAL!A2234</f>
        <v>5.1.6</v>
      </c>
      <c r="B2234" s="100">
        <f>Cartilha_GLOBAL!B2234</f>
        <v>0</v>
      </c>
      <c r="C2234" s="161" t="str">
        <f>Cartilha_GLOBAL!C2234</f>
        <v>BLOCO CERAMICO ESTRUTURAL</v>
      </c>
      <c r="D2234" s="178">
        <f>Cartilha_GLOBAL!D2234</f>
        <v>0</v>
      </c>
      <c r="E2234" s="220">
        <f>Cartilha_GLOBAL!$E2234</f>
        <v>0</v>
      </c>
      <c r="F2234" s="200">
        <f>Cartilha_GLOBAL!$F2234</f>
        <v>0</v>
      </c>
      <c r="G2234" s="209"/>
      <c r="H2234" s="187">
        <f t="shared" si="137"/>
        <v>0</v>
      </c>
      <c r="I2234" s="188">
        <f t="shared" si="138"/>
        <v>0</v>
      </c>
      <c r="J2234" s="142"/>
      <c r="K2234" s="138" t="str">
        <f>IF(OR(SUM(I2235:I2266)&gt;0,SUM(I2235:I2266)&gt;0),"xx","")</f>
        <v/>
      </c>
      <c r="L2234" s="7" t="str">
        <f t="shared" si="139"/>
        <v/>
      </c>
      <c r="M2234" s="7" t="str">
        <f t="shared" si="140"/>
        <v/>
      </c>
      <c r="N2234" s="7" t="str">
        <f>Cartilha_GLOBAL!N2234</f>
        <v/>
      </c>
      <c r="O2234" s="144"/>
      <c r="Q2234" s="151"/>
      <c r="R2234" s="152">
        <v>0</v>
      </c>
      <c r="T2234" s="153">
        <f>IF(Cartilha_GLOBAL!R2234=0,0,IF(Cartilha_GLOBAL!R2234&gt;0,"c","b"))</f>
        <v>0</v>
      </c>
    </row>
    <row r="2235" ht="33.75" hidden="1" spans="1:20">
      <c r="A2235" s="158">
        <f>Cartilha_GLOBAL!A2235</f>
        <v>89282</v>
      </c>
      <c r="B2235" s="100" t="str">
        <f>Cartilha_GLOBAL!B2235</f>
        <v>SINAPI</v>
      </c>
      <c r="C2235" s="104" t="str">
        <f>Cartilha_GLOBAL!C2235</f>
        <v>ALVENARIA ESTRUTURAL DE BLOCOS CERÂMICOS 14X19X39, (ESPESSURA DE 14 CM), PARA PAREDES COM ÁREA LÍQUIDA MENOR QUE 6M², SEM VÃOS, UTILIZANDO PALHETA E ARGAMASSA DE ASSENTAMENTO COM PREPARO EM BETONEIRA. AF_12/2014</v>
      </c>
      <c r="D2235" s="94" t="str">
        <f>Cartilha_GLOBAL!D2235</f>
        <v>M2</v>
      </c>
      <c r="E2235" s="105">
        <f>Cartilha_GLOBAL!$E2235</f>
        <v>79.48</v>
      </c>
      <c r="F2235" s="182">
        <f>Cartilha_GLOBAL!$F2235</f>
        <v>97.55</v>
      </c>
      <c r="G2235" s="108"/>
      <c r="H2235" s="107">
        <f t="shared" si="137"/>
        <v>0</v>
      </c>
      <c r="I2235" s="143">
        <f t="shared" si="138"/>
        <v>0</v>
      </c>
      <c r="J2235" s="142"/>
      <c r="K2235" s="183"/>
      <c r="L2235" s="7" t="str">
        <f t="shared" si="139"/>
        <v/>
      </c>
      <c r="M2235" s="7" t="str">
        <f t="shared" si="140"/>
        <v/>
      </c>
      <c r="N2235" s="7" t="str">
        <f>Cartilha_GLOBAL!N2235</f>
        <v/>
      </c>
      <c r="O2235" s="144"/>
      <c r="Q2235" s="151"/>
      <c r="R2235" s="152">
        <v>0</v>
      </c>
      <c r="T2235" s="153">
        <f>IF(Cartilha_GLOBAL!R2235=0,0,IF(Cartilha_GLOBAL!R2235&gt;0,"c","b"))</f>
        <v>0</v>
      </c>
    </row>
    <row r="2236" ht="33.75" hidden="1" spans="1:20">
      <c r="A2236" s="158">
        <f>Cartilha_GLOBAL!A2236</f>
        <v>89283</v>
      </c>
      <c r="B2236" s="100" t="str">
        <f>Cartilha_GLOBAL!B2236</f>
        <v>SINAPI</v>
      </c>
      <c r="C2236" s="104" t="str">
        <f>Cartilha_GLOBAL!C2236</f>
        <v>ALVENARIA ESTRUTURAL DE BLOCOS CERÂMICOS 14X19X39, (ESPESSURA DE 14 CM), PARA PAREDES COM ÁREA LÍQUIDA MENOR QUE 6M², SEM VÃOS, UTILIZANDO PALHETA E ARGAMASSA DE ASSENTAMENTO COM PREPARO MANUAL. AF_12/2014</v>
      </c>
      <c r="D2236" s="94" t="str">
        <f>Cartilha_GLOBAL!D2236</f>
        <v>M2</v>
      </c>
      <c r="E2236" s="105">
        <f>Cartilha_GLOBAL!$E2236</f>
        <v>81.37</v>
      </c>
      <c r="F2236" s="182">
        <f>Cartilha_GLOBAL!$F2236</f>
        <v>99.87</v>
      </c>
      <c r="G2236" s="108"/>
      <c r="H2236" s="107">
        <f t="shared" si="137"/>
        <v>0</v>
      </c>
      <c r="I2236" s="143">
        <f t="shared" si="138"/>
        <v>0</v>
      </c>
      <c r="J2236" s="142"/>
      <c r="K2236" s="183"/>
      <c r="L2236" s="7" t="str">
        <f t="shared" si="139"/>
        <v/>
      </c>
      <c r="M2236" s="7" t="str">
        <f t="shared" si="140"/>
        <v/>
      </c>
      <c r="N2236" s="7" t="str">
        <f>Cartilha_GLOBAL!N2236</f>
        <v/>
      </c>
      <c r="O2236" s="144"/>
      <c r="Q2236" s="151"/>
      <c r="R2236" s="152">
        <v>0</v>
      </c>
      <c r="T2236" s="153">
        <f>IF(Cartilha_GLOBAL!R2236=0,0,IF(Cartilha_GLOBAL!R2236&gt;0,"c","b"))</f>
        <v>0</v>
      </c>
    </row>
    <row r="2237" ht="33.75" hidden="1" spans="1:20">
      <c r="A2237" s="158">
        <f>Cartilha_GLOBAL!A2237</f>
        <v>89284</v>
      </c>
      <c r="B2237" s="100" t="str">
        <f>Cartilha_GLOBAL!B2237</f>
        <v>SINAPI</v>
      </c>
      <c r="C2237" s="104" t="str">
        <f>Cartilha_GLOBAL!C2237</f>
        <v>ALVENARIA ESTRUTURAL DE BLOCOS CERÂMICOS 14X19X39, (ESPESSURA DE 14 CM), PARA PAREDES COM ÁREA LÍQUIDA MAIOR OU IGUAL QUE 6M², SEM VÃOS, UTILIZANDO PALHETA E ARGAMASSA DE ASSENTAMENTO COM PREPARO EM BETONEIRA. AF_12/2014</v>
      </c>
      <c r="D2237" s="94" t="str">
        <f>Cartilha_GLOBAL!D2237</f>
        <v>M2</v>
      </c>
      <c r="E2237" s="105">
        <f>Cartilha_GLOBAL!$E2237</f>
        <v>71.93</v>
      </c>
      <c r="F2237" s="182">
        <f>Cartilha_GLOBAL!$F2237</f>
        <v>88.29</v>
      </c>
      <c r="G2237" s="108"/>
      <c r="H2237" s="107">
        <f t="shared" si="137"/>
        <v>0</v>
      </c>
      <c r="I2237" s="143">
        <f t="shared" si="138"/>
        <v>0</v>
      </c>
      <c r="J2237" s="142"/>
      <c r="K2237" s="183"/>
      <c r="L2237" s="7" t="str">
        <f t="shared" si="139"/>
        <v/>
      </c>
      <c r="M2237" s="7" t="str">
        <f t="shared" si="140"/>
        <v/>
      </c>
      <c r="N2237" s="7" t="str">
        <f>Cartilha_GLOBAL!N2237</f>
        <v/>
      </c>
      <c r="O2237" s="144"/>
      <c r="Q2237" s="151"/>
      <c r="R2237" s="152">
        <v>0</v>
      </c>
      <c r="T2237" s="153">
        <f>IF(Cartilha_GLOBAL!R2237=0,0,IF(Cartilha_GLOBAL!R2237&gt;0,"c","b"))</f>
        <v>0</v>
      </c>
    </row>
    <row r="2238" ht="33.75" hidden="1" spans="1:20">
      <c r="A2238" s="158">
        <f>Cartilha_GLOBAL!A2238</f>
        <v>89285</v>
      </c>
      <c r="B2238" s="100" t="str">
        <f>Cartilha_GLOBAL!B2238</f>
        <v>SINAPI</v>
      </c>
      <c r="C2238" s="104" t="str">
        <f>Cartilha_GLOBAL!C2238</f>
        <v>ALVENARIA ESTRUTURAL DE BLOCOS CERÂMICOS 14X19X39, (ESPESSURA DE 14 CM), PARA PAREDES COM ÁREA LÍQUIDA MAIOR OU IGUAL QUE 6M², SEM VÃOS, UTILIZANDO PALHETA E ARGAMASSA DE ASSENTAMENTO COM PREPARO MANUAL. AF_12/2014</v>
      </c>
      <c r="D2238" s="94" t="str">
        <f>Cartilha_GLOBAL!D2238</f>
        <v>M2</v>
      </c>
      <c r="E2238" s="105">
        <f>Cartilha_GLOBAL!$E2238</f>
        <v>73.82</v>
      </c>
      <c r="F2238" s="182">
        <f>Cartilha_GLOBAL!$F2238</f>
        <v>90.61</v>
      </c>
      <c r="G2238" s="108"/>
      <c r="H2238" s="107">
        <f t="shared" si="137"/>
        <v>0</v>
      </c>
      <c r="I2238" s="143">
        <f t="shared" si="138"/>
        <v>0</v>
      </c>
      <c r="J2238" s="142"/>
      <c r="K2238" s="183"/>
      <c r="L2238" s="7" t="str">
        <f t="shared" si="139"/>
        <v/>
      </c>
      <c r="M2238" s="7" t="str">
        <f t="shared" si="140"/>
        <v/>
      </c>
      <c r="N2238" s="7" t="str">
        <f>Cartilha_GLOBAL!N2238</f>
        <v/>
      </c>
      <c r="O2238" s="144"/>
      <c r="Q2238" s="151"/>
      <c r="R2238" s="152">
        <v>0</v>
      </c>
      <c r="T2238" s="153">
        <f>IF(Cartilha_GLOBAL!R2238=0,0,IF(Cartilha_GLOBAL!R2238&gt;0,"c","b"))</f>
        <v>0</v>
      </c>
    </row>
    <row r="2239" ht="33.75" hidden="1" spans="1:20">
      <c r="A2239" s="158">
        <f>Cartilha_GLOBAL!A2239</f>
        <v>89286</v>
      </c>
      <c r="B2239" s="100" t="str">
        <f>Cartilha_GLOBAL!B2239</f>
        <v>SINAPI</v>
      </c>
      <c r="C2239" s="104" t="str">
        <f>Cartilha_GLOBAL!C2239</f>
        <v>ALVENARIA ESTRUTURAL DE BLOCOS CERÂMICOS 14X19X39, (ESPESSURA DE 14 CM), PARA PAREDES COM ÁREA LÍQUIDA MENOR QUE 6M², COM VÃOS, UTILIZANDO PALHETA E ARGAMASSA DE ASSENTAMENTO COM PREPARO EM BETONEIRA. AF_12/2014</v>
      </c>
      <c r="D2239" s="94" t="str">
        <f>Cartilha_GLOBAL!D2239</f>
        <v>M2</v>
      </c>
      <c r="E2239" s="105">
        <f>Cartilha_GLOBAL!$E2239</f>
        <v>85.6</v>
      </c>
      <c r="F2239" s="182">
        <f>Cartilha_GLOBAL!$F2239</f>
        <v>105.07</v>
      </c>
      <c r="G2239" s="108"/>
      <c r="H2239" s="107">
        <f t="shared" si="137"/>
        <v>0</v>
      </c>
      <c r="I2239" s="143">
        <f t="shared" si="138"/>
        <v>0</v>
      </c>
      <c r="J2239" s="142"/>
      <c r="K2239" s="183"/>
      <c r="L2239" s="7" t="str">
        <f t="shared" si="139"/>
        <v/>
      </c>
      <c r="M2239" s="7" t="str">
        <f t="shared" si="140"/>
        <v/>
      </c>
      <c r="N2239" s="7" t="str">
        <f>Cartilha_GLOBAL!N2239</f>
        <v/>
      </c>
      <c r="O2239" s="144"/>
      <c r="Q2239" s="151"/>
      <c r="R2239" s="152">
        <v>0</v>
      </c>
      <c r="T2239" s="153">
        <f>IF(Cartilha_GLOBAL!R2239=0,0,IF(Cartilha_GLOBAL!R2239&gt;0,"c","b"))</f>
        <v>0</v>
      </c>
    </row>
    <row r="2240" ht="33.75" hidden="1" spans="1:20">
      <c r="A2240" s="158">
        <f>Cartilha_GLOBAL!A2240</f>
        <v>89287</v>
      </c>
      <c r="B2240" s="100" t="str">
        <f>Cartilha_GLOBAL!B2240</f>
        <v>SINAPI</v>
      </c>
      <c r="C2240" s="104" t="str">
        <f>Cartilha_GLOBAL!C2240</f>
        <v>ALVENARIA ESTRUTURAL DE BLOCOS CERÂMICOS 14X19X39, (ESPESSURA DE 14 CM), PARA PAREDES COM ÁREA LÍQUIDA MENOR QUE 6M², COM VÃOS, UTILIZANDO PALHETA E ARGAMASSA DE ASSENTAMENTO COM PREPARO MANUAL. AF_12/2014</v>
      </c>
      <c r="D2240" s="94" t="str">
        <f>Cartilha_GLOBAL!D2240</f>
        <v>M2</v>
      </c>
      <c r="E2240" s="105">
        <f>Cartilha_GLOBAL!$E2240</f>
        <v>87.49</v>
      </c>
      <c r="F2240" s="182">
        <f>Cartilha_GLOBAL!$F2240</f>
        <v>107.39</v>
      </c>
      <c r="G2240" s="108"/>
      <c r="H2240" s="107">
        <f t="shared" si="137"/>
        <v>0</v>
      </c>
      <c r="I2240" s="143">
        <f t="shared" si="138"/>
        <v>0</v>
      </c>
      <c r="J2240" s="142"/>
      <c r="K2240" s="183"/>
      <c r="L2240" s="7" t="str">
        <f t="shared" si="139"/>
        <v/>
      </c>
      <c r="M2240" s="7" t="str">
        <f t="shared" si="140"/>
        <v/>
      </c>
      <c r="N2240" s="7" t="str">
        <f>Cartilha_GLOBAL!N2240</f>
        <v/>
      </c>
      <c r="O2240" s="144"/>
      <c r="Q2240" s="151"/>
      <c r="R2240" s="152">
        <v>0</v>
      </c>
      <c r="T2240" s="153">
        <f>IF(Cartilha_GLOBAL!R2240=0,0,IF(Cartilha_GLOBAL!R2240&gt;0,"c","b"))</f>
        <v>0</v>
      </c>
    </row>
    <row r="2241" ht="33.75" hidden="1" spans="1:20">
      <c r="A2241" s="158">
        <f>Cartilha_GLOBAL!A2241</f>
        <v>89288</v>
      </c>
      <c r="B2241" s="100" t="str">
        <f>Cartilha_GLOBAL!B2241</f>
        <v>SINAPI</v>
      </c>
      <c r="C2241" s="104" t="str">
        <f>Cartilha_GLOBAL!C2241</f>
        <v>ALVENARIA ESTRUTURAL DE BLOCOS CERÂMICOS 14X19X39, (ESPESSURA DE 14 CM), PARA PAREDES COM ÁREA LÍQUIDA MAIOR OU IGUAL A 6M², COM VÃOS, UTILIZANDO PALHETA E ARGAMASSA DE ASSENTAMENTO COM PREPARO EM BETONEIRA. AF_12/2014</v>
      </c>
      <c r="D2241" s="94" t="str">
        <f>Cartilha_GLOBAL!D2241</f>
        <v>M2</v>
      </c>
      <c r="E2241" s="105">
        <f>Cartilha_GLOBAL!$E2241</f>
        <v>75.25</v>
      </c>
      <c r="F2241" s="182">
        <f>Cartilha_GLOBAL!$F2241</f>
        <v>92.36</v>
      </c>
      <c r="G2241" s="108"/>
      <c r="H2241" s="107">
        <f t="shared" si="137"/>
        <v>0</v>
      </c>
      <c r="I2241" s="143">
        <f t="shared" si="138"/>
        <v>0</v>
      </c>
      <c r="J2241" s="142"/>
      <c r="K2241" s="183"/>
      <c r="L2241" s="7" t="str">
        <f t="shared" si="139"/>
        <v/>
      </c>
      <c r="M2241" s="7" t="str">
        <f t="shared" si="140"/>
        <v/>
      </c>
      <c r="N2241" s="7" t="str">
        <f>Cartilha_GLOBAL!N2241</f>
        <v/>
      </c>
      <c r="O2241" s="144"/>
      <c r="Q2241" s="151"/>
      <c r="R2241" s="152">
        <v>0</v>
      </c>
      <c r="T2241" s="153">
        <f>IF(Cartilha_GLOBAL!R2241=0,0,IF(Cartilha_GLOBAL!R2241&gt;0,"c","b"))</f>
        <v>0</v>
      </c>
    </row>
    <row r="2242" ht="33.75" hidden="1" spans="1:20">
      <c r="A2242" s="158">
        <f>Cartilha_GLOBAL!A2242</f>
        <v>89289</v>
      </c>
      <c r="B2242" s="100" t="str">
        <f>Cartilha_GLOBAL!B2242</f>
        <v>SINAPI</v>
      </c>
      <c r="C2242" s="104" t="str">
        <f>Cartilha_GLOBAL!C2242</f>
        <v>ALVENARIA ESTRUTURAL DE BLOCOS CERÂMICOS 14X19X39, (ESPESSURA DE 14 CM), PARA PAREDES COM ÁREA LÍQUIDA MAIOR OU IGUAL A 6M², COM VÃOS, UTILIZANDO PALHETA E ARGAMASSA DE ASSENTAMENTO COM PREPARO MANUAL. AF_12/2014</v>
      </c>
      <c r="D2242" s="94" t="str">
        <f>Cartilha_GLOBAL!D2242</f>
        <v>M2</v>
      </c>
      <c r="E2242" s="105">
        <f>Cartilha_GLOBAL!$E2242</f>
        <v>77.14</v>
      </c>
      <c r="F2242" s="182">
        <f>Cartilha_GLOBAL!$F2242</f>
        <v>94.68</v>
      </c>
      <c r="G2242" s="108"/>
      <c r="H2242" s="107">
        <f t="shared" si="137"/>
        <v>0</v>
      </c>
      <c r="I2242" s="143">
        <f t="shared" si="138"/>
        <v>0</v>
      </c>
      <c r="J2242" s="142"/>
      <c r="K2242" s="183"/>
      <c r="L2242" s="7" t="str">
        <f t="shared" si="139"/>
        <v/>
      </c>
      <c r="M2242" s="7" t="str">
        <f t="shared" si="140"/>
        <v/>
      </c>
      <c r="N2242" s="7" t="str">
        <f>Cartilha_GLOBAL!N2242</f>
        <v/>
      </c>
      <c r="O2242" s="144"/>
      <c r="Q2242" s="151"/>
      <c r="R2242" s="152">
        <v>0</v>
      </c>
      <c r="T2242" s="153">
        <f>IF(Cartilha_GLOBAL!R2242=0,0,IF(Cartilha_GLOBAL!R2242&gt;0,"c","b"))</f>
        <v>0</v>
      </c>
    </row>
    <row r="2243" ht="33.75" hidden="1" spans="1:20">
      <c r="A2243" s="158">
        <f>Cartilha_GLOBAL!A2243</f>
        <v>89290</v>
      </c>
      <c r="B2243" s="100" t="str">
        <f>Cartilha_GLOBAL!B2243</f>
        <v>SINAPI</v>
      </c>
      <c r="C2243" s="104" t="str">
        <f>Cartilha_GLOBAL!C2243</f>
        <v>ALVENARIA ESTRUTURAL DE BLOCOS CERÂMICOS 14X19X29, (ESPESSURA DE 14 CM), PARA PAREDES COM ÁREA LÍQUIDA MENOR QUE 6M², SEM VÃOS, UTILIZANDO PALHETA E ARGAMASSA DE ASSENTAMENTO COM PREPARO EM BETONEIRA. AF_12/2014</v>
      </c>
      <c r="D2243" s="94" t="str">
        <f>Cartilha_GLOBAL!D2243</f>
        <v>M2</v>
      </c>
      <c r="E2243" s="105">
        <f>Cartilha_GLOBAL!$E2243</f>
        <v>92.61</v>
      </c>
      <c r="F2243" s="182">
        <f>Cartilha_GLOBAL!$F2243</f>
        <v>113.67</v>
      </c>
      <c r="G2243" s="108"/>
      <c r="H2243" s="107">
        <f t="shared" si="137"/>
        <v>0</v>
      </c>
      <c r="I2243" s="143">
        <f t="shared" si="138"/>
        <v>0</v>
      </c>
      <c r="J2243" s="142"/>
      <c r="K2243" s="183"/>
      <c r="L2243" s="7" t="str">
        <f t="shared" si="139"/>
        <v/>
      </c>
      <c r="M2243" s="7" t="str">
        <f t="shared" si="140"/>
        <v/>
      </c>
      <c r="N2243" s="7" t="str">
        <f>Cartilha_GLOBAL!N2243</f>
        <v/>
      </c>
      <c r="O2243" s="144"/>
      <c r="Q2243" s="151"/>
      <c r="R2243" s="152">
        <v>0</v>
      </c>
      <c r="T2243" s="153">
        <f>IF(Cartilha_GLOBAL!R2243=0,0,IF(Cartilha_GLOBAL!R2243&gt;0,"c","b"))</f>
        <v>0</v>
      </c>
    </row>
    <row r="2244" ht="33.75" hidden="1" spans="1:20">
      <c r="A2244" s="158">
        <f>Cartilha_GLOBAL!A2244</f>
        <v>89291</v>
      </c>
      <c r="B2244" s="100" t="str">
        <f>Cartilha_GLOBAL!B2244</f>
        <v>SINAPI</v>
      </c>
      <c r="C2244" s="104" t="str">
        <f>Cartilha_GLOBAL!C2244</f>
        <v>ALVENARIA ESTRUTURAL DE BLOCOS CERÂMICOS 14X19X29, (ESPESSURA DE 14 CM), PARA PAREDES COM ÁREA LÍQUIDA MENOR QUE 6M², SEM VÃOS, UTILIZANDO PALHETA E ARGAMASSA DE ASSENTAMENTO COM PREPARO MANUAL. AF_12/2014</v>
      </c>
      <c r="D2244" s="94" t="str">
        <f>Cartilha_GLOBAL!D2244</f>
        <v>M2</v>
      </c>
      <c r="E2244" s="105">
        <f>Cartilha_GLOBAL!$E2244</f>
        <v>94.72</v>
      </c>
      <c r="F2244" s="182">
        <f>Cartilha_GLOBAL!$F2244</f>
        <v>116.26</v>
      </c>
      <c r="G2244" s="108"/>
      <c r="H2244" s="107">
        <f t="shared" si="137"/>
        <v>0</v>
      </c>
      <c r="I2244" s="143">
        <f t="shared" si="138"/>
        <v>0</v>
      </c>
      <c r="J2244" s="142"/>
      <c r="K2244" s="183"/>
      <c r="L2244" s="7" t="str">
        <f t="shared" si="139"/>
        <v/>
      </c>
      <c r="M2244" s="7" t="str">
        <f t="shared" si="140"/>
        <v/>
      </c>
      <c r="N2244" s="7" t="str">
        <f>Cartilha_GLOBAL!N2244</f>
        <v/>
      </c>
      <c r="O2244" s="144"/>
      <c r="Q2244" s="151"/>
      <c r="R2244" s="152">
        <v>0</v>
      </c>
      <c r="T2244" s="153">
        <f>IF(Cartilha_GLOBAL!R2244=0,0,IF(Cartilha_GLOBAL!R2244&gt;0,"c","b"))</f>
        <v>0</v>
      </c>
    </row>
    <row r="2245" ht="33.75" hidden="1" spans="1:20">
      <c r="A2245" s="158">
        <f>Cartilha_GLOBAL!A2245</f>
        <v>89292</v>
      </c>
      <c r="B2245" s="100" t="str">
        <f>Cartilha_GLOBAL!B2245</f>
        <v>SINAPI</v>
      </c>
      <c r="C2245" s="104" t="str">
        <f>Cartilha_GLOBAL!C2245</f>
        <v>ALVENARIA ESTRUTURAL DE BLOCOS CERÂMICOS 14X19X29, (ESPESSURA DE 14 CM), PARA PAREDES COM ÁREA LÍQUIDA MAIOR OU IGUAL A 6M², SEM VÃOS, UTILIZANDO PALHETA E ARGAMASSA DE ASSENTAMENTO COM PREPARO EM BETONEIRA. AF_12/2014</v>
      </c>
      <c r="D2245" s="94" t="str">
        <f>Cartilha_GLOBAL!D2245</f>
        <v>M2</v>
      </c>
      <c r="E2245" s="105">
        <f>Cartilha_GLOBAL!$E2245</f>
        <v>85.03</v>
      </c>
      <c r="F2245" s="182">
        <f>Cartilha_GLOBAL!$F2245</f>
        <v>104.37</v>
      </c>
      <c r="G2245" s="108"/>
      <c r="H2245" s="107">
        <f t="shared" si="137"/>
        <v>0</v>
      </c>
      <c r="I2245" s="143">
        <f t="shared" si="138"/>
        <v>0</v>
      </c>
      <c r="J2245" s="142"/>
      <c r="K2245" s="183"/>
      <c r="L2245" s="7" t="str">
        <f t="shared" si="139"/>
        <v/>
      </c>
      <c r="M2245" s="7" t="str">
        <f t="shared" si="140"/>
        <v/>
      </c>
      <c r="N2245" s="7" t="str">
        <f>Cartilha_GLOBAL!N2245</f>
        <v/>
      </c>
      <c r="O2245" s="144"/>
      <c r="Q2245" s="151"/>
      <c r="R2245" s="152">
        <v>0</v>
      </c>
      <c r="T2245" s="153">
        <f>IF(Cartilha_GLOBAL!R2245=0,0,IF(Cartilha_GLOBAL!R2245&gt;0,"c","b"))</f>
        <v>0</v>
      </c>
    </row>
    <row r="2246" ht="33.75" hidden="1" spans="1:20">
      <c r="A2246" s="158">
        <f>Cartilha_GLOBAL!A2246</f>
        <v>89293</v>
      </c>
      <c r="B2246" s="100" t="str">
        <f>Cartilha_GLOBAL!B2246</f>
        <v>SINAPI</v>
      </c>
      <c r="C2246" s="104" t="str">
        <f>Cartilha_GLOBAL!C2246</f>
        <v>ALVENARIA ESTRUTURAL DE BLOCOS CERÂMICOS 14X19X29, (ESPESSURA DE 14 CM), PARA PAREDES COM ÁREA LÍQUIDA MAIOR OU IGUAL A 6M2, SEM VÃOS, UTILIZANDO PALHETA E ARGAMASSA DE ASSENTAMENTO COM PREPARO MANUAL. AF_12/2014</v>
      </c>
      <c r="D2246" s="94" t="str">
        <f>Cartilha_GLOBAL!D2246</f>
        <v>M2</v>
      </c>
      <c r="E2246" s="105">
        <f>Cartilha_GLOBAL!$E2246</f>
        <v>87.14</v>
      </c>
      <c r="F2246" s="182">
        <f>Cartilha_GLOBAL!$F2246</f>
        <v>106.96</v>
      </c>
      <c r="G2246" s="108"/>
      <c r="H2246" s="107">
        <f t="shared" si="137"/>
        <v>0</v>
      </c>
      <c r="I2246" s="143">
        <f t="shared" si="138"/>
        <v>0</v>
      </c>
      <c r="J2246" s="142"/>
      <c r="K2246" s="183"/>
      <c r="L2246" s="7" t="str">
        <f t="shared" si="139"/>
        <v/>
      </c>
      <c r="M2246" s="7" t="str">
        <f t="shared" si="140"/>
        <v/>
      </c>
      <c r="N2246" s="7" t="str">
        <f>Cartilha_GLOBAL!N2246</f>
        <v/>
      </c>
      <c r="O2246" s="144"/>
      <c r="Q2246" s="151"/>
      <c r="R2246" s="152">
        <v>0</v>
      </c>
      <c r="T2246" s="153">
        <f>IF(Cartilha_GLOBAL!R2246=0,0,IF(Cartilha_GLOBAL!R2246&gt;0,"c","b"))</f>
        <v>0</v>
      </c>
    </row>
    <row r="2247" ht="33.75" hidden="1" spans="1:20">
      <c r="A2247" s="158">
        <f>Cartilha_GLOBAL!A2247</f>
        <v>89294</v>
      </c>
      <c r="B2247" s="100" t="str">
        <f>Cartilha_GLOBAL!B2247</f>
        <v>SINAPI</v>
      </c>
      <c r="C2247" s="104" t="str">
        <f>Cartilha_GLOBAL!C2247</f>
        <v>ALVENARIA ESTRUTURAL DE BLOCOS CERÂMICOS 14X19X29, (ESPESSURA DE 14 CM), PARA PAREDES COM ÁREA LÍQUIDA MENOR QUE 6M², COM VÃOS, UTILIZANDO PALHETA E ARGAMASSA DE ASSENTAMENTO COM PREPARO EM BETONEIRA. AF_12/2014</v>
      </c>
      <c r="D2247" s="94" t="str">
        <f>Cartilha_GLOBAL!D2247</f>
        <v>M2</v>
      </c>
      <c r="E2247" s="105">
        <f>Cartilha_GLOBAL!$E2247</f>
        <v>101.51</v>
      </c>
      <c r="F2247" s="182">
        <f>Cartilha_GLOBAL!$F2247</f>
        <v>124.59</v>
      </c>
      <c r="G2247" s="108"/>
      <c r="H2247" s="107">
        <f t="shared" si="137"/>
        <v>0</v>
      </c>
      <c r="I2247" s="143">
        <f t="shared" si="138"/>
        <v>0</v>
      </c>
      <c r="J2247" s="142"/>
      <c r="K2247" s="183"/>
      <c r="L2247" s="7" t="str">
        <f t="shared" si="139"/>
        <v/>
      </c>
      <c r="M2247" s="7" t="str">
        <f t="shared" si="140"/>
        <v/>
      </c>
      <c r="N2247" s="7" t="str">
        <f>Cartilha_GLOBAL!N2247</f>
        <v/>
      </c>
      <c r="O2247" s="144"/>
      <c r="Q2247" s="151"/>
      <c r="R2247" s="152">
        <v>0</v>
      </c>
      <c r="T2247" s="153">
        <f>IF(Cartilha_GLOBAL!R2247=0,0,IF(Cartilha_GLOBAL!R2247&gt;0,"c","b"))</f>
        <v>0</v>
      </c>
    </row>
    <row r="2248" ht="33.75" hidden="1" spans="1:20">
      <c r="A2248" s="158">
        <f>Cartilha_GLOBAL!A2248</f>
        <v>89295</v>
      </c>
      <c r="B2248" s="100" t="str">
        <f>Cartilha_GLOBAL!B2248</f>
        <v>SINAPI</v>
      </c>
      <c r="C2248" s="104" t="str">
        <f>Cartilha_GLOBAL!C2248</f>
        <v>ALVENARIA ESTRUTURAL DE BLOCOS CERÂMICOS 14X19X29, (ESPESSURA DE 14 CM), PARA PAREDES COM ÁREA LÍQUIDA MENOR QUE 6M², COM VÃOS, UTILIZANDO PALHETA E ARGAMASSA DE ASSENTAMENTO COM PREPARO MANUAL. AF_12/2014</v>
      </c>
      <c r="D2248" s="94" t="str">
        <f>Cartilha_GLOBAL!D2248</f>
        <v>M2</v>
      </c>
      <c r="E2248" s="105">
        <f>Cartilha_GLOBAL!$E2248</f>
        <v>103.62</v>
      </c>
      <c r="F2248" s="182">
        <f>Cartilha_GLOBAL!$F2248</f>
        <v>127.18</v>
      </c>
      <c r="G2248" s="108"/>
      <c r="H2248" s="107">
        <f t="shared" si="137"/>
        <v>0</v>
      </c>
      <c r="I2248" s="143">
        <f t="shared" si="138"/>
        <v>0</v>
      </c>
      <c r="J2248" s="142"/>
      <c r="K2248" s="183"/>
      <c r="L2248" s="7" t="str">
        <f t="shared" si="139"/>
        <v/>
      </c>
      <c r="M2248" s="7" t="str">
        <f t="shared" si="140"/>
        <v/>
      </c>
      <c r="N2248" s="7" t="str">
        <f>Cartilha_GLOBAL!N2248</f>
        <v/>
      </c>
      <c r="O2248" s="144"/>
      <c r="Q2248" s="151"/>
      <c r="R2248" s="152">
        <v>0</v>
      </c>
      <c r="T2248" s="153">
        <f>IF(Cartilha_GLOBAL!R2248=0,0,IF(Cartilha_GLOBAL!R2248&gt;0,"c","b"))</f>
        <v>0</v>
      </c>
    </row>
    <row r="2249" ht="33.75" hidden="1" spans="1:20">
      <c r="A2249" s="158">
        <f>Cartilha_GLOBAL!A2249</f>
        <v>89296</v>
      </c>
      <c r="B2249" s="100" t="str">
        <f>Cartilha_GLOBAL!B2249</f>
        <v>SINAPI</v>
      </c>
      <c r="C2249" s="104" t="str">
        <f>Cartilha_GLOBAL!C2249</f>
        <v>ALVENARIA ESTRUTURAL DE BLOCOS CERÂMICOS 14X19X29, (ESPESSURA DE 14 CM), PARA PAREDES COM ÁREA LÍQUIDA MAIOR OU IGUAL A 6M², COM VÃOS, UTILIZANDO PALHETA E ARGAMASSA DE ASSENTAMENTO COM PREPARO EM BETONEIRA. AF_12/2014</v>
      </c>
      <c r="D2249" s="94" t="str">
        <f>Cartilha_GLOBAL!D2249</f>
        <v>M2</v>
      </c>
      <c r="E2249" s="105">
        <f>Cartilha_GLOBAL!$E2249</f>
        <v>89.83</v>
      </c>
      <c r="F2249" s="182">
        <f>Cartilha_GLOBAL!$F2249</f>
        <v>110.26</v>
      </c>
      <c r="G2249" s="108"/>
      <c r="H2249" s="107">
        <f t="shared" si="137"/>
        <v>0</v>
      </c>
      <c r="I2249" s="143">
        <f t="shared" si="138"/>
        <v>0</v>
      </c>
      <c r="J2249" s="142"/>
      <c r="K2249" s="183"/>
      <c r="L2249" s="7" t="str">
        <f t="shared" si="139"/>
        <v/>
      </c>
      <c r="M2249" s="7" t="str">
        <f t="shared" si="140"/>
        <v/>
      </c>
      <c r="N2249" s="7" t="str">
        <f>Cartilha_GLOBAL!N2249</f>
        <v/>
      </c>
      <c r="O2249" s="144"/>
      <c r="Q2249" s="151"/>
      <c r="R2249" s="152">
        <v>0</v>
      </c>
      <c r="T2249" s="153">
        <f>IF(Cartilha_GLOBAL!R2249=0,0,IF(Cartilha_GLOBAL!R2249&gt;0,"c","b"))</f>
        <v>0</v>
      </c>
    </row>
    <row r="2250" ht="33.75" hidden="1" spans="1:20">
      <c r="A2250" s="158">
        <f>Cartilha_GLOBAL!A2250</f>
        <v>89297</v>
      </c>
      <c r="B2250" s="100" t="str">
        <f>Cartilha_GLOBAL!B2250</f>
        <v>SINAPI</v>
      </c>
      <c r="C2250" s="104" t="str">
        <f>Cartilha_GLOBAL!C2250</f>
        <v>ALVENARIA ESTRUTURAL DE BLOCOS CERÂMICOS 14X19X29, (ESPESSURA DE 14 CM), PARA PAREDES COM ÁREA LÍQUIDA MAIOR OU IGUAL A 6M², COM VÃOS, UTILIZANDO PALHETA E ARGAMASSA DE ASSENTAMENTO COM PREPARO MANUAL. AF_12/2014</v>
      </c>
      <c r="D2250" s="94" t="str">
        <f>Cartilha_GLOBAL!D2250</f>
        <v>M2</v>
      </c>
      <c r="E2250" s="105">
        <f>Cartilha_GLOBAL!$E2250</f>
        <v>91.94</v>
      </c>
      <c r="F2250" s="182">
        <f>Cartilha_GLOBAL!$F2250</f>
        <v>112.85</v>
      </c>
      <c r="G2250" s="108"/>
      <c r="H2250" s="107">
        <f t="shared" si="137"/>
        <v>0</v>
      </c>
      <c r="I2250" s="143">
        <f t="shared" si="138"/>
        <v>0</v>
      </c>
      <c r="J2250" s="142"/>
      <c r="K2250" s="183"/>
      <c r="L2250" s="7" t="str">
        <f t="shared" si="139"/>
        <v/>
      </c>
      <c r="M2250" s="7" t="str">
        <f t="shared" si="140"/>
        <v/>
      </c>
      <c r="N2250" s="7" t="str">
        <f>Cartilha_GLOBAL!N2250</f>
        <v/>
      </c>
      <c r="O2250" s="144"/>
      <c r="Q2250" s="151"/>
      <c r="R2250" s="152">
        <v>0</v>
      </c>
      <c r="T2250" s="153">
        <f>IF(Cartilha_GLOBAL!R2250=0,0,IF(Cartilha_GLOBAL!R2250&gt;0,"c","b"))</f>
        <v>0</v>
      </c>
    </row>
    <row r="2251" ht="33.75" hidden="1" spans="1:20">
      <c r="A2251" s="158">
        <f>Cartilha_GLOBAL!A2251</f>
        <v>89298</v>
      </c>
      <c r="B2251" s="100" t="str">
        <f>Cartilha_GLOBAL!B2251</f>
        <v>SINAPI</v>
      </c>
      <c r="C2251" s="104" t="str">
        <f>Cartilha_GLOBAL!C2251</f>
        <v>ALVENARIA ESTRUTURAL DE BLOCOS CERÂMICOS 14X19X39, (ESPESSURA DE 14 CM), PARA PAREDES COM ÁREA LÍQUIDA MENOR QUE 6M², SEM VÃOS, UTILIZANDO COLHER DE PEDREIRO E ARGAMASSA DE ASSENTAMENTO COM PREPARO EM BETONEIRA. AF_12/2014</v>
      </c>
      <c r="D2251" s="94" t="str">
        <f>Cartilha_GLOBAL!D2251</f>
        <v>M2</v>
      </c>
      <c r="E2251" s="105">
        <f>Cartilha_GLOBAL!$E2251</f>
        <v>95.08</v>
      </c>
      <c r="F2251" s="182">
        <f>Cartilha_GLOBAL!$F2251</f>
        <v>116.7</v>
      </c>
      <c r="G2251" s="108"/>
      <c r="H2251" s="107">
        <f t="shared" si="137"/>
        <v>0</v>
      </c>
      <c r="I2251" s="143">
        <f t="shared" si="138"/>
        <v>0</v>
      </c>
      <c r="J2251" s="142"/>
      <c r="K2251" s="183"/>
      <c r="L2251" s="7" t="str">
        <f t="shared" si="139"/>
        <v/>
      </c>
      <c r="M2251" s="7" t="str">
        <f t="shared" si="140"/>
        <v/>
      </c>
      <c r="N2251" s="7" t="str">
        <f>Cartilha_GLOBAL!N2251</f>
        <v/>
      </c>
      <c r="O2251" s="144"/>
      <c r="Q2251" s="151"/>
      <c r="R2251" s="152">
        <v>0</v>
      </c>
      <c r="T2251" s="153">
        <f>IF(Cartilha_GLOBAL!R2251=0,0,IF(Cartilha_GLOBAL!R2251&gt;0,"c","b"))</f>
        <v>0</v>
      </c>
    </row>
    <row r="2252" ht="33.75" hidden="1" spans="1:20">
      <c r="A2252" s="158">
        <f>Cartilha_GLOBAL!A2252</f>
        <v>89299</v>
      </c>
      <c r="B2252" s="100" t="str">
        <f>Cartilha_GLOBAL!B2252</f>
        <v>SINAPI</v>
      </c>
      <c r="C2252" s="104" t="str">
        <f>Cartilha_GLOBAL!C2252</f>
        <v>ALVENARIA ESTRUTURAL DE BLOCOS CERÂMICOS 14X19X39, (ESPESSURA DE 14 CM), PARA PAREDES COM ÁREA LÍQUIDA MENOR QUE 6M², SEM VÃOS, UTILIZANDO COLHER DE PEDREIRO E ARGAMASSA DE ASSENTAMENTO COM PREPARO MANUAL. AF_12/2014</v>
      </c>
      <c r="D2252" s="94" t="str">
        <f>Cartilha_GLOBAL!D2252</f>
        <v>M2</v>
      </c>
      <c r="E2252" s="105">
        <f>Cartilha_GLOBAL!$E2252</f>
        <v>97.77</v>
      </c>
      <c r="F2252" s="182">
        <f>Cartilha_GLOBAL!$F2252</f>
        <v>120</v>
      </c>
      <c r="G2252" s="108"/>
      <c r="H2252" s="107">
        <f t="shared" si="137"/>
        <v>0</v>
      </c>
      <c r="I2252" s="143">
        <f t="shared" si="138"/>
        <v>0</v>
      </c>
      <c r="J2252" s="142"/>
      <c r="K2252" s="183"/>
      <c r="L2252" s="7" t="str">
        <f t="shared" si="139"/>
        <v/>
      </c>
      <c r="M2252" s="7" t="str">
        <f t="shared" si="140"/>
        <v/>
      </c>
      <c r="N2252" s="7" t="str">
        <f>Cartilha_GLOBAL!N2252</f>
        <v/>
      </c>
      <c r="O2252" s="144"/>
      <c r="Q2252" s="151"/>
      <c r="R2252" s="152">
        <v>0</v>
      </c>
      <c r="T2252" s="153">
        <f>IF(Cartilha_GLOBAL!R2252=0,0,IF(Cartilha_GLOBAL!R2252&gt;0,"c","b"))</f>
        <v>0</v>
      </c>
    </row>
    <row r="2253" ht="33.75" hidden="1" spans="1:20">
      <c r="A2253" s="158">
        <f>Cartilha_GLOBAL!A2253</f>
        <v>89300</v>
      </c>
      <c r="B2253" s="100" t="str">
        <f>Cartilha_GLOBAL!B2253</f>
        <v>SINAPI</v>
      </c>
      <c r="C2253" s="104" t="str">
        <f>Cartilha_GLOBAL!C2253</f>
        <v>ALVENARIA ESTRUTURAL DE BLOCOS CERÂMICOS 14X19X39, (ESPESSURA DE 14 CM), PARA PAREDES COM ÁREA LÍQUIDA MAIOR OU IGUAL A 6M², SEM VÃOS, UTILIZANDO COLHER DE PEDREIRO E ARGAMASSA DE ASSENTAMENTO COM PREPARO EM BETONEIRA. AF_12/2014</v>
      </c>
      <c r="D2253" s="94" t="str">
        <f>Cartilha_GLOBAL!D2253</f>
        <v>M2</v>
      </c>
      <c r="E2253" s="105">
        <f>Cartilha_GLOBAL!$E2253</f>
        <v>87.53</v>
      </c>
      <c r="F2253" s="182">
        <f>Cartilha_GLOBAL!$F2253</f>
        <v>107.43</v>
      </c>
      <c r="G2253" s="108"/>
      <c r="H2253" s="107">
        <f t="shared" si="137"/>
        <v>0</v>
      </c>
      <c r="I2253" s="143">
        <f t="shared" si="138"/>
        <v>0</v>
      </c>
      <c r="J2253" s="142"/>
      <c r="K2253" s="183"/>
      <c r="L2253" s="7" t="str">
        <f t="shared" si="139"/>
        <v/>
      </c>
      <c r="M2253" s="7" t="str">
        <f t="shared" si="140"/>
        <v/>
      </c>
      <c r="N2253" s="7" t="str">
        <f>Cartilha_GLOBAL!N2253</f>
        <v/>
      </c>
      <c r="O2253" s="144"/>
      <c r="Q2253" s="151"/>
      <c r="R2253" s="152">
        <v>0</v>
      </c>
      <c r="T2253" s="153">
        <f>IF(Cartilha_GLOBAL!R2253=0,0,IF(Cartilha_GLOBAL!R2253&gt;0,"c","b"))</f>
        <v>0</v>
      </c>
    </row>
    <row r="2254" ht="33.75" hidden="1" spans="1:20">
      <c r="A2254" s="158">
        <f>Cartilha_GLOBAL!A2254</f>
        <v>89301</v>
      </c>
      <c r="B2254" s="100" t="str">
        <f>Cartilha_GLOBAL!B2254</f>
        <v>SINAPI</v>
      </c>
      <c r="C2254" s="104" t="str">
        <f>Cartilha_GLOBAL!C2254</f>
        <v>ALVENARIA ESTRUTURAL DE BLOCOS CERÂMICOS 14X19X39, (ESPESSURA DE 14 CM), PARA PAREDES COM ÁREA LÍQUIDA MAIOR OU IGUAL A 6M², SEM VÃOS, UTILIZANDO COLHER DE PEDREIRO E ARGAMASSA DE ASSENTAMENTO COM PREPARO MANUAL. AF_12/2014</v>
      </c>
      <c r="D2254" s="94" t="str">
        <f>Cartilha_GLOBAL!D2254</f>
        <v>M2</v>
      </c>
      <c r="E2254" s="105">
        <f>Cartilha_GLOBAL!$E2254</f>
        <v>90.22</v>
      </c>
      <c r="F2254" s="182">
        <f>Cartilha_GLOBAL!$F2254</f>
        <v>110.74</v>
      </c>
      <c r="G2254" s="108"/>
      <c r="H2254" s="107">
        <f t="shared" si="137"/>
        <v>0</v>
      </c>
      <c r="I2254" s="143">
        <f t="shared" si="138"/>
        <v>0</v>
      </c>
      <c r="J2254" s="142"/>
      <c r="K2254" s="183"/>
      <c r="L2254" s="7" t="str">
        <f t="shared" si="139"/>
        <v/>
      </c>
      <c r="M2254" s="7" t="str">
        <f t="shared" si="140"/>
        <v/>
      </c>
      <c r="N2254" s="7" t="str">
        <f>Cartilha_GLOBAL!N2254</f>
        <v/>
      </c>
      <c r="O2254" s="144"/>
      <c r="Q2254" s="151"/>
      <c r="R2254" s="152">
        <v>0</v>
      </c>
      <c r="T2254" s="153">
        <f>IF(Cartilha_GLOBAL!R2254=0,0,IF(Cartilha_GLOBAL!R2254&gt;0,"c","b"))</f>
        <v>0</v>
      </c>
    </row>
    <row r="2255" ht="33.75" hidden="1" spans="1:20">
      <c r="A2255" s="158">
        <f>Cartilha_GLOBAL!A2255</f>
        <v>89302</v>
      </c>
      <c r="B2255" s="100" t="str">
        <f>Cartilha_GLOBAL!B2255</f>
        <v>SINAPI</v>
      </c>
      <c r="C2255" s="104" t="str">
        <f>Cartilha_GLOBAL!C2255</f>
        <v>ALVENARIA ESTRUTURAL DE BLOCOS CERÂMICOS 14X19X39, (ESPESSURA DE 14 CM), PARA PAREDES COM ÁREA LÍQUIDA MENOR QUE 6M², COM VÃOS, UTILIZANDO COLHER DE PEDREIRO E ARGAMASSA DE ASSENTAMENTO COM PREPARO EM BETONEIRA. AF_12/2014</v>
      </c>
      <c r="D2255" s="94" t="str">
        <f>Cartilha_GLOBAL!D2255</f>
        <v>M2</v>
      </c>
      <c r="E2255" s="105">
        <f>Cartilha_GLOBAL!$E2255</f>
        <v>105.95</v>
      </c>
      <c r="F2255" s="182">
        <f>Cartilha_GLOBAL!$F2255</f>
        <v>130.04</v>
      </c>
      <c r="G2255" s="108"/>
      <c r="H2255" s="107">
        <f t="shared" si="137"/>
        <v>0</v>
      </c>
      <c r="I2255" s="143">
        <f t="shared" si="138"/>
        <v>0</v>
      </c>
      <c r="J2255" s="142"/>
      <c r="K2255" s="183"/>
      <c r="L2255" s="7" t="str">
        <f t="shared" si="139"/>
        <v/>
      </c>
      <c r="M2255" s="7" t="str">
        <f t="shared" si="140"/>
        <v/>
      </c>
      <c r="N2255" s="7" t="str">
        <f>Cartilha_GLOBAL!N2255</f>
        <v/>
      </c>
      <c r="O2255" s="144"/>
      <c r="Q2255" s="151"/>
      <c r="R2255" s="152">
        <v>0</v>
      </c>
      <c r="T2255" s="153">
        <f>IF(Cartilha_GLOBAL!R2255=0,0,IF(Cartilha_GLOBAL!R2255&gt;0,"c","b"))</f>
        <v>0</v>
      </c>
    </row>
    <row r="2256" ht="33.75" hidden="1" spans="1:20">
      <c r="A2256" s="158">
        <f>Cartilha_GLOBAL!A2256</f>
        <v>89303</v>
      </c>
      <c r="B2256" s="100" t="str">
        <f>Cartilha_GLOBAL!B2256</f>
        <v>SINAPI</v>
      </c>
      <c r="C2256" s="104" t="str">
        <f>Cartilha_GLOBAL!C2256</f>
        <v>ALVENARIA ESTRUTURAL DE BLOCOS CERÂMICOS 14X19X39, (ESPESSURA DE 14 CM), PARA PAREDES COM ÁREA LÍQUIDA MENOR QUE 6M², COM VÃOS, UTILIZANDO COLHER DE PEDREIRO E ARGAMASSA DE ASSENTAMENTO COM PREPARO MANUAL. AF_12/2014</v>
      </c>
      <c r="D2256" s="94" t="str">
        <f>Cartilha_GLOBAL!D2256</f>
        <v>M2</v>
      </c>
      <c r="E2256" s="105">
        <f>Cartilha_GLOBAL!$E2256</f>
        <v>108.64</v>
      </c>
      <c r="F2256" s="182">
        <f>Cartilha_GLOBAL!$F2256</f>
        <v>133.34</v>
      </c>
      <c r="G2256" s="108"/>
      <c r="H2256" s="107">
        <f t="shared" si="137"/>
        <v>0</v>
      </c>
      <c r="I2256" s="143">
        <f t="shared" si="138"/>
        <v>0</v>
      </c>
      <c r="J2256" s="142"/>
      <c r="K2256" s="183"/>
      <c r="L2256" s="7" t="str">
        <f t="shared" si="139"/>
        <v/>
      </c>
      <c r="M2256" s="7" t="str">
        <f t="shared" si="140"/>
        <v/>
      </c>
      <c r="N2256" s="7" t="str">
        <f>Cartilha_GLOBAL!N2256</f>
        <v/>
      </c>
      <c r="O2256" s="144"/>
      <c r="Q2256" s="151"/>
      <c r="R2256" s="152">
        <v>0</v>
      </c>
      <c r="T2256" s="153">
        <f>IF(Cartilha_GLOBAL!R2256=0,0,IF(Cartilha_GLOBAL!R2256&gt;0,"c","b"))</f>
        <v>0</v>
      </c>
    </row>
    <row r="2257" ht="33.75" hidden="1" spans="1:20">
      <c r="A2257" s="158">
        <f>Cartilha_GLOBAL!A2257</f>
        <v>89304</v>
      </c>
      <c r="B2257" s="100" t="str">
        <f>Cartilha_GLOBAL!B2257</f>
        <v>SINAPI</v>
      </c>
      <c r="C2257" s="104" t="str">
        <f>Cartilha_GLOBAL!C2257</f>
        <v>ALVENARIA ESTRUTURAL DE BLOCOS CERÂMICOS 14X19X39, (ESPESSURA DE 14 CM), PARA PAREDES COM ÁREA LÍQUIDA MAIOR OU IGUAL A 6M², COM VÃOS, UTILIZANDO COLHER DE PEDREIRO E ARGAMASSA DE ASSENTAMENTO COM PREPARO EM BETONEIRA. AF_12/2014</v>
      </c>
      <c r="D2257" s="94" t="str">
        <f>Cartilha_GLOBAL!D2257</f>
        <v>M2</v>
      </c>
      <c r="E2257" s="105">
        <f>Cartilha_GLOBAL!$E2257</f>
        <v>93.8</v>
      </c>
      <c r="F2257" s="182">
        <f>Cartilha_GLOBAL!$F2257</f>
        <v>115.13</v>
      </c>
      <c r="G2257" s="108"/>
      <c r="H2257" s="107">
        <f t="shared" si="137"/>
        <v>0</v>
      </c>
      <c r="I2257" s="143">
        <f t="shared" si="138"/>
        <v>0</v>
      </c>
      <c r="J2257" s="142"/>
      <c r="K2257" s="183"/>
      <c r="L2257" s="7" t="str">
        <f t="shared" si="139"/>
        <v/>
      </c>
      <c r="M2257" s="7" t="str">
        <f t="shared" si="140"/>
        <v/>
      </c>
      <c r="N2257" s="7" t="str">
        <f>Cartilha_GLOBAL!N2257</f>
        <v/>
      </c>
      <c r="O2257" s="144"/>
      <c r="Q2257" s="151"/>
      <c r="R2257" s="152">
        <v>0</v>
      </c>
      <c r="T2257" s="153">
        <f>IF(Cartilha_GLOBAL!R2257=0,0,IF(Cartilha_GLOBAL!R2257&gt;0,"c","b"))</f>
        <v>0</v>
      </c>
    </row>
    <row r="2258" ht="33.75" hidden="1" spans="1:20">
      <c r="A2258" s="158">
        <f>Cartilha_GLOBAL!A2258</f>
        <v>89305</v>
      </c>
      <c r="B2258" s="100" t="str">
        <f>Cartilha_GLOBAL!B2258</f>
        <v>SINAPI</v>
      </c>
      <c r="C2258" s="104" t="str">
        <f>Cartilha_GLOBAL!C2258</f>
        <v>ALVENARIA ESTRUTURAL DE BLOCOS CERÂMICOS 14X19X39, (ESPESSURA DE 14 CM), PARA PAREDES COM ÁREA LÍQUIDA MAIOR OU IGUAL A 6M², COM VÃOS, UTILIZANDO COLHER DE PEDREIRO E ARGAMASSA DE ASSENTAMENTO COM PREPARO MANUAL. AF_12/2014</v>
      </c>
      <c r="D2258" s="94" t="str">
        <f>Cartilha_GLOBAL!D2258</f>
        <v>M2</v>
      </c>
      <c r="E2258" s="105">
        <f>Cartilha_GLOBAL!$E2258</f>
        <v>96.49</v>
      </c>
      <c r="F2258" s="182">
        <f>Cartilha_GLOBAL!$F2258</f>
        <v>118.43</v>
      </c>
      <c r="G2258" s="108"/>
      <c r="H2258" s="107">
        <f t="shared" si="137"/>
        <v>0</v>
      </c>
      <c r="I2258" s="143">
        <f t="shared" si="138"/>
        <v>0</v>
      </c>
      <c r="J2258" s="142"/>
      <c r="K2258" s="183"/>
      <c r="L2258" s="7" t="str">
        <f t="shared" si="139"/>
        <v/>
      </c>
      <c r="M2258" s="7" t="str">
        <f t="shared" si="140"/>
        <v/>
      </c>
      <c r="N2258" s="7" t="str">
        <f>Cartilha_GLOBAL!N2258</f>
        <v/>
      </c>
      <c r="O2258" s="144"/>
      <c r="Q2258" s="151"/>
      <c r="R2258" s="152">
        <v>0</v>
      </c>
      <c r="T2258" s="153">
        <f>IF(Cartilha_GLOBAL!R2258=0,0,IF(Cartilha_GLOBAL!R2258&gt;0,"c","b"))</f>
        <v>0</v>
      </c>
    </row>
    <row r="2259" ht="33.75" hidden="1" spans="1:20">
      <c r="A2259" s="158">
        <f>Cartilha_GLOBAL!A2259</f>
        <v>89306</v>
      </c>
      <c r="B2259" s="100" t="str">
        <f>Cartilha_GLOBAL!B2259</f>
        <v>SINAPI</v>
      </c>
      <c r="C2259" s="104" t="str">
        <f>Cartilha_GLOBAL!C2259</f>
        <v>ALVENARIA ESTRUTURAL DE BLOCOS CERÂMICOS 14X19X29, (ESPESSURA DE 14 CM), PARA PAREDES COM ÁREA LÍQUIDA MENOR QUE 6M², SEM VÃOS, UTILIZANDO COLHER DE PEDREIRO E ARGAMASSA DE ASSENTAMENTO COM PREPARO EM BETONEIRA. AF_12/2014</v>
      </c>
      <c r="D2259" s="94" t="str">
        <f>Cartilha_GLOBAL!D2259</f>
        <v>M2</v>
      </c>
      <c r="E2259" s="105">
        <f>Cartilha_GLOBAL!$E2259</f>
        <v>108.52</v>
      </c>
      <c r="F2259" s="182">
        <f>Cartilha_GLOBAL!$F2259</f>
        <v>133.2</v>
      </c>
      <c r="G2259" s="108"/>
      <c r="H2259" s="107">
        <f t="shared" si="137"/>
        <v>0</v>
      </c>
      <c r="I2259" s="143">
        <f t="shared" si="138"/>
        <v>0</v>
      </c>
      <c r="J2259" s="142"/>
      <c r="K2259" s="183"/>
      <c r="L2259" s="7" t="str">
        <f t="shared" si="139"/>
        <v/>
      </c>
      <c r="M2259" s="7" t="str">
        <f t="shared" si="140"/>
        <v/>
      </c>
      <c r="N2259" s="7" t="str">
        <f>Cartilha_GLOBAL!N2259</f>
        <v/>
      </c>
      <c r="O2259" s="144"/>
      <c r="Q2259" s="151"/>
      <c r="R2259" s="152">
        <v>0</v>
      </c>
      <c r="T2259" s="153">
        <f>IF(Cartilha_GLOBAL!R2259=0,0,IF(Cartilha_GLOBAL!R2259&gt;0,"c","b"))</f>
        <v>0</v>
      </c>
    </row>
    <row r="2260" ht="33.75" hidden="1" spans="1:20">
      <c r="A2260" s="158">
        <f>Cartilha_GLOBAL!A2260</f>
        <v>89307</v>
      </c>
      <c r="B2260" s="100" t="str">
        <f>Cartilha_GLOBAL!B2260</f>
        <v>SINAPI</v>
      </c>
      <c r="C2260" s="104" t="str">
        <f>Cartilha_GLOBAL!C2260</f>
        <v>ALVENARIA ESTRUTURAL DE BLOCOS CERÂMICOS 14X19X29, (ESPESSURA DE 14 CM), PARA PAREDES COM ÁREA LÍQUIDA MENOR QUE 6M², SEM VÃOS, UTILIZANDO COLHER DE PEDREIRO E ARGAMASSA DE ASSENTAMENTO COM PREPARO MANUAL. AF_12/2014</v>
      </c>
      <c r="D2260" s="94" t="str">
        <f>Cartilha_GLOBAL!D2260</f>
        <v>M2</v>
      </c>
      <c r="E2260" s="105">
        <f>Cartilha_GLOBAL!$E2260</f>
        <v>111.51</v>
      </c>
      <c r="F2260" s="182">
        <f>Cartilha_GLOBAL!$F2260</f>
        <v>136.87</v>
      </c>
      <c r="G2260" s="108"/>
      <c r="H2260" s="107">
        <f t="shared" si="137"/>
        <v>0</v>
      </c>
      <c r="I2260" s="143">
        <f t="shared" si="138"/>
        <v>0</v>
      </c>
      <c r="J2260" s="142"/>
      <c r="K2260" s="183"/>
      <c r="L2260" s="7" t="str">
        <f t="shared" si="139"/>
        <v/>
      </c>
      <c r="M2260" s="7" t="str">
        <f t="shared" si="140"/>
        <v/>
      </c>
      <c r="N2260" s="7" t="str">
        <f>Cartilha_GLOBAL!N2260</f>
        <v/>
      </c>
      <c r="O2260" s="144"/>
      <c r="Q2260" s="151"/>
      <c r="R2260" s="152">
        <v>0</v>
      </c>
      <c r="T2260" s="153">
        <f>IF(Cartilha_GLOBAL!R2260=0,0,IF(Cartilha_GLOBAL!R2260&gt;0,"c","b"))</f>
        <v>0</v>
      </c>
    </row>
    <row r="2261" ht="33.75" hidden="1" spans="1:20">
      <c r="A2261" s="158">
        <f>Cartilha_GLOBAL!A2261</f>
        <v>89308</v>
      </c>
      <c r="B2261" s="100" t="str">
        <f>Cartilha_GLOBAL!B2261</f>
        <v>SINAPI</v>
      </c>
      <c r="C2261" s="104" t="str">
        <f>Cartilha_GLOBAL!C2261</f>
        <v>ALVENARIA ESTRUTURAL DE BLOCOS CERÂMICOS 14X19X29, (ESPESSURA DE 14 CM), PARA PAREDES COM ÁREA LÍQUIDA MAIOR OU IGUAL A 6M², SEM VÃOS, UTILIZANDO COLHER DE PEDREIRO E ARGAMASSA DE ASSENTAMENTO COM PREPARO EM BETONEIRA. AF_12/2014</v>
      </c>
      <c r="D2261" s="94" t="str">
        <f>Cartilha_GLOBAL!D2261</f>
        <v>M2</v>
      </c>
      <c r="E2261" s="105">
        <f>Cartilha_GLOBAL!$E2261</f>
        <v>100.94</v>
      </c>
      <c r="F2261" s="182">
        <f>Cartilha_GLOBAL!$F2261</f>
        <v>123.89</v>
      </c>
      <c r="G2261" s="108"/>
      <c r="H2261" s="107">
        <f t="shared" si="137"/>
        <v>0</v>
      </c>
      <c r="I2261" s="143">
        <f t="shared" si="138"/>
        <v>0</v>
      </c>
      <c r="J2261" s="142"/>
      <c r="K2261" s="183"/>
      <c r="L2261" s="7" t="str">
        <f t="shared" si="139"/>
        <v/>
      </c>
      <c r="M2261" s="7" t="str">
        <f t="shared" si="140"/>
        <v/>
      </c>
      <c r="N2261" s="7" t="str">
        <f>Cartilha_GLOBAL!N2261</f>
        <v/>
      </c>
      <c r="O2261" s="144"/>
      <c r="Q2261" s="151"/>
      <c r="R2261" s="152">
        <v>0</v>
      </c>
      <c r="T2261" s="153">
        <f>IF(Cartilha_GLOBAL!R2261=0,0,IF(Cartilha_GLOBAL!R2261&gt;0,"c","b"))</f>
        <v>0</v>
      </c>
    </row>
    <row r="2262" ht="33.75" hidden="1" spans="1:20">
      <c r="A2262" s="158">
        <f>Cartilha_GLOBAL!A2262</f>
        <v>89309</v>
      </c>
      <c r="B2262" s="100" t="str">
        <f>Cartilha_GLOBAL!B2262</f>
        <v>SINAPI</v>
      </c>
      <c r="C2262" s="104" t="str">
        <f>Cartilha_GLOBAL!C2262</f>
        <v>ALVENARIA ESTRUTURAL DE BLOCOS CERÂMICOS 14X19X29, (ESPESSURA DE 14 CM), PARA PAREDES COM ÁREA LÍQUIDA MAIOR OU IGUAL A 6M², SEM VÃOS, UTILIZANDO COLHER DE PEDREIRO E ARGAMASSA DE ASSENTAMENTO COM PREPARO MANUAL. AF_12/2014</v>
      </c>
      <c r="D2262" s="94" t="str">
        <f>Cartilha_GLOBAL!D2262</f>
        <v>M2</v>
      </c>
      <c r="E2262" s="105">
        <f>Cartilha_GLOBAL!$E2262</f>
        <v>103.93</v>
      </c>
      <c r="F2262" s="182">
        <f>Cartilha_GLOBAL!$F2262</f>
        <v>127.56</v>
      </c>
      <c r="G2262" s="108"/>
      <c r="H2262" s="107">
        <f t="shared" si="137"/>
        <v>0</v>
      </c>
      <c r="I2262" s="143">
        <f t="shared" si="138"/>
        <v>0</v>
      </c>
      <c r="J2262" s="142"/>
      <c r="K2262" s="183"/>
      <c r="L2262" s="7" t="str">
        <f t="shared" si="139"/>
        <v/>
      </c>
      <c r="M2262" s="7" t="str">
        <f t="shared" si="140"/>
        <v/>
      </c>
      <c r="N2262" s="7" t="str">
        <f>Cartilha_GLOBAL!N2262</f>
        <v/>
      </c>
      <c r="O2262" s="144"/>
      <c r="Q2262" s="151"/>
      <c r="R2262" s="152">
        <v>0</v>
      </c>
      <c r="T2262" s="153">
        <f>IF(Cartilha_GLOBAL!R2262=0,0,IF(Cartilha_GLOBAL!R2262&gt;0,"c","b"))</f>
        <v>0</v>
      </c>
    </row>
    <row r="2263" ht="33.75" hidden="1" spans="1:20">
      <c r="A2263" s="158">
        <f>Cartilha_GLOBAL!A2263</f>
        <v>89310</v>
      </c>
      <c r="B2263" s="100" t="str">
        <f>Cartilha_GLOBAL!B2263</f>
        <v>SINAPI</v>
      </c>
      <c r="C2263" s="104" t="str">
        <f>Cartilha_GLOBAL!C2263</f>
        <v>ALVENARIA ESTRUTURAL DE BLOCOS CERÂMICOS 14X19X29, (ESPESSURA DE 14 CM), PARA PAREDES COM ÁREA LÍQUIDA MENOR QUE 6M², COM VÃOS, UTILIZANDO COLHER DE PEDREIRO E ARGAMASSA DE ASSENTAMENTO COM PREPARO EM BETONEIRA. AF_12/2014</v>
      </c>
      <c r="D2263" s="94" t="str">
        <f>Cartilha_GLOBAL!D2263</f>
        <v>M2</v>
      </c>
      <c r="E2263" s="105">
        <f>Cartilha_GLOBAL!$E2263</f>
        <v>124.9</v>
      </c>
      <c r="F2263" s="182">
        <f>Cartilha_GLOBAL!$F2263</f>
        <v>153.3</v>
      </c>
      <c r="G2263" s="108"/>
      <c r="H2263" s="107">
        <f t="shared" si="137"/>
        <v>0</v>
      </c>
      <c r="I2263" s="143">
        <f t="shared" si="138"/>
        <v>0</v>
      </c>
      <c r="J2263" s="142"/>
      <c r="K2263" s="183"/>
      <c r="L2263" s="7" t="str">
        <f t="shared" si="139"/>
        <v/>
      </c>
      <c r="M2263" s="7" t="str">
        <f t="shared" si="140"/>
        <v/>
      </c>
      <c r="N2263" s="7" t="str">
        <f>Cartilha_GLOBAL!N2263</f>
        <v/>
      </c>
      <c r="O2263" s="144"/>
      <c r="Q2263" s="151"/>
      <c r="R2263" s="152">
        <v>0</v>
      </c>
      <c r="T2263" s="153">
        <f>IF(Cartilha_GLOBAL!R2263=0,0,IF(Cartilha_GLOBAL!R2263&gt;0,"c","b"))</f>
        <v>0</v>
      </c>
    </row>
    <row r="2264" ht="33.75" hidden="1" spans="1:20">
      <c r="A2264" s="158">
        <f>Cartilha_GLOBAL!A2264</f>
        <v>89311</v>
      </c>
      <c r="B2264" s="100" t="str">
        <f>Cartilha_GLOBAL!B2264</f>
        <v>SINAPI</v>
      </c>
      <c r="C2264" s="104" t="str">
        <f>Cartilha_GLOBAL!C2264</f>
        <v>ALVENARIA ESTRUTURAL DE BLOCOS CERÂMICOS 14X19X29, (ESPESSURA DE 14 CM), PARA PAREDES COM ÁREA LÍQUIDA MENOR QUE 6M², COM VÃOS, UTILIZANDO COLHER DE PEDREIRO E ARGAMASSA DE ASSENTAMENTO COM PREPARO MANUAL. AF_12/2014</v>
      </c>
      <c r="D2264" s="94" t="str">
        <f>Cartilha_GLOBAL!D2264</f>
        <v>M2</v>
      </c>
      <c r="E2264" s="105">
        <f>Cartilha_GLOBAL!$E2264</f>
        <v>127.89</v>
      </c>
      <c r="F2264" s="182">
        <f>Cartilha_GLOBAL!$F2264</f>
        <v>156.97</v>
      </c>
      <c r="G2264" s="108"/>
      <c r="H2264" s="107">
        <f t="shared" si="137"/>
        <v>0</v>
      </c>
      <c r="I2264" s="143">
        <f t="shared" si="138"/>
        <v>0</v>
      </c>
      <c r="J2264" s="142"/>
      <c r="K2264" s="183"/>
      <c r="L2264" s="7" t="str">
        <f t="shared" si="139"/>
        <v/>
      </c>
      <c r="M2264" s="7" t="str">
        <f t="shared" si="140"/>
        <v/>
      </c>
      <c r="N2264" s="7" t="str">
        <f>Cartilha_GLOBAL!N2264</f>
        <v/>
      </c>
      <c r="O2264" s="144"/>
      <c r="Q2264" s="151"/>
      <c r="R2264" s="152">
        <v>0</v>
      </c>
      <c r="T2264" s="153">
        <f>IF(Cartilha_GLOBAL!R2264=0,0,IF(Cartilha_GLOBAL!R2264&gt;0,"c","b"))</f>
        <v>0</v>
      </c>
    </row>
    <row r="2265" ht="33.75" hidden="1" spans="1:20">
      <c r="A2265" s="158">
        <f>Cartilha_GLOBAL!A2265</f>
        <v>89312</v>
      </c>
      <c r="B2265" s="100" t="str">
        <f>Cartilha_GLOBAL!B2265</f>
        <v>SINAPI</v>
      </c>
      <c r="C2265" s="104" t="str">
        <f>Cartilha_GLOBAL!C2265</f>
        <v>ALVENARIA ESTRUTURAL DE BLOCOS CERÂMICOS 14X19X29, (ESPESSURA DE 14 CM), PARA PAREDES COM ÁREA LÍQUIDA MAIOR OU IGUAL A 6M², COM VÃOS, UTILIZANDO COLHER DE PEDREIRO E ARGAMASSA DE ASSENTAMENTO COM PREPARO EM BETONEIRA. AF_12/2014</v>
      </c>
      <c r="D2265" s="94" t="str">
        <f>Cartilha_GLOBAL!D2265</f>
        <v>M2</v>
      </c>
      <c r="E2265" s="105">
        <f>Cartilha_GLOBAL!$E2265</f>
        <v>108.69</v>
      </c>
      <c r="F2265" s="182">
        <f>Cartilha_GLOBAL!$F2265</f>
        <v>133.41</v>
      </c>
      <c r="G2265" s="108"/>
      <c r="H2265" s="107">
        <f t="shared" si="137"/>
        <v>0</v>
      </c>
      <c r="I2265" s="143">
        <f t="shared" si="138"/>
        <v>0</v>
      </c>
      <c r="J2265" s="142"/>
      <c r="K2265" s="138"/>
      <c r="L2265" s="7" t="str">
        <f t="shared" si="139"/>
        <v/>
      </c>
      <c r="M2265" s="7" t="str">
        <f t="shared" si="140"/>
        <v/>
      </c>
      <c r="N2265" s="7" t="str">
        <f>Cartilha_GLOBAL!N2265</f>
        <v/>
      </c>
      <c r="O2265" s="144"/>
      <c r="Q2265" s="151"/>
      <c r="R2265" s="152">
        <v>0</v>
      </c>
      <c r="T2265" s="153">
        <f>IF(Cartilha_GLOBAL!R2265=0,0,IF(Cartilha_GLOBAL!R2265&gt;0,"c","b"))</f>
        <v>0</v>
      </c>
    </row>
    <row r="2266" ht="33.75" hidden="1" spans="1:20">
      <c r="A2266" s="158">
        <f>Cartilha_GLOBAL!A2266</f>
        <v>89313</v>
      </c>
      <c r="B2266" s="100" t="str">
        <f>Cartilha_GLOBAL!B2266</f>
        <v>SINAPI</v>
      </c>
      <c r="C2266" s="104" t="str">
        <f>Cartilha_GLOBAL!C2266</f>
        <v>ALVENARIA ESTRUTURAL DE BLOCOS CERÂMICOS 14X19X29, (ESPESSURA DE 14 CM), PARA PAREDES COM ÁREA LÍQUIDA MAIOR OU IGUAL A 6M², COM VÃOS, UTILIZANDO COLHER DE PEDREIRO E ARGAMASSA DE ASSENTAMENTO COM PREPARO MANUAL. AF_12/2014</v>
      </c>
      <c r="D2266" s="94" t="str">
        <f>Cartilha_GLOBAL!D2266</f>
        <v>M2</v>
      </c>
      <c r="E2266" s="105">
        <f>Cartilha_GLOBAL!$E2266</f>
        <v>111.68</v>
      </c>
      <c r="F2266" s="182">
        <f>Cartilha_GLOBAL!$F2266</f>
        <v>137.08</v>
      </c>
      <c r="G2266" s="108"/>
      <c r="H2266" s="107">
        <f t="shared" si="137"/>
        <v>0</v>
      </c>
      <c r="I2266" s="143">
        <f t="shared" si="138"/>
        <v>0</v>
      </c>
      <c r="J2266" s="142"/>
      <c r="K2266" s="138"/>
      <c r="L2266" s="7" t="str">
        <f t="shared" si="139"/>
        <v/>
      </c>
      <c r="M2266" s="7" t="str">
        <f t="shared" si="140"/>
        <v/>
      </c>
      <c r="N2266" s="7" t="str">
        <f>Cartilha_GLOBAL!N2266</f>
        <v/>
      </c>
      <c r="O2266" s="144"/>
      <c r="Q2266" s="151"/>
      <c r="R2266" s="152">
        <v>0</v>
      </c>
      <c r="T2266" s="153">
        <f>IF(Cartilha_GLOBAL!R2266=0,0,IF(Cartilha_GLOBAL!R2266&gt;0,"c","b"))</f>
        <v>0</v>
      </c>
    </row>
    <row r="2267" ht="12.75" hidden="1" spans="1:20">
      <c r="A2267" s="154" t="str">
        <f>Cartilha_GLOBAL!A2267</f>
        <v>5.1.7</v>
      </c>
      <c r="B2267" s="100">
        <f>Cartilha_GLOBAL!B2267</f>
        <v>0</v>
      </c>
      <c r="C2267" s="161" t="str">
        <f>Cartilha_GLOBAL!C2267</f>
        <v>BLOCO DE CONCRETO CELULAR</v>
      </c>
      <c r="D2267" s="178">
        <f>Cartilha_GLOBAL!D2267</f>
        <v>0</v>
      </c>
      <c r="E2267" s="220">
        <f>Cartilha_GLOBAL!$E2267</f>
        <v>0</v>
      </c>
      <c r="F2267" s="200">
        <f>Cartilha_GLOBAL!$F2267</f>
        <v>0</v>
      </c>
      <c r="G2267" s="209"/>
      <c r="H2267" s="187">
        <f t="shared" si="137"/>
        <v>0</v>
      </c>
      <c r="I2267" s="188">
        <f t="shared" si="138"/>
        <v>0</v>
      </c>
      <c r="J2267" s="142"/>
      <c r="K2267" s="138" t="str">
        <f>IF(OR(SUM(I2267)&gt;0,SUM(I2267)&gt;0),"xx","")</f>
        <v/>
      </c>
      <c r="L2267" s="7" t="str">
        <f t="shared" si="139"/>
        <v/>
      </c>
      <c r="M2267" s="7" t="str">
        <f t="shared" si="140"/>
        <v/>
      </c>
      <c r="N2267" s="7" t="str">
        <f>Cartilha_GLOBAL!N2267</f>
        <v/>
      </c>
      <c r="O2267" s="144"/>
      <c r="Q2267" s="151"/>
      <c r="R2267" s="152">
        <v>0</v>
      </c>
      <c r="T2267" s="153">
        <f>IF(Cartilha_GLOBAL!R2267=0,0,IF(Cartilha_GLOBAL!R2267&gt;0,"c","b"))</f>
        <v>0</v>
      </c>
    </row>
    <row r="2268" ht="12.75" hidden="1" spans="1:20">
      <c r="A2268" s="154" t="str">
        <f>Cartilha_GLOBAL!A2268</f>
        <v>5.1.8</v>
      </c>
      <c r="B2268" s="100">
        <f>Cartilha_GLOBAL!B2268</f>
        <v>0</v>
      </c>
      <c r="C2268" s="161" t="str">
        <f>Cartilha_GLOBAL!C2268</f>
        <v>ELEMENTO VAZADO CERAMICO</v>
      </c>
      <c r="D2268" s="178">
        <f>Cartilha_GLOBAL!D2268</f>
        <v>0</v>
      </c>
      <c r="E2268" s="220">
        <f>Cartilha_GLOBAL!$E2268</f>
        <v>0</v>
      </c>
      <c r="F2268" s="200">
        <f>Cartilha_GLOBAL!$F2268</f>
        <v>0</v>
      </c>
      <c r="G2268" s="209"/>
      <c r="H2268" s="187">
        <f t="shared" si="137"/>
        <v>0</v>
      </c>
      <c r="I2268" s="188">
        <f t="shared" si="138"/>
        <v>0</v>
      </c>
      <c r="J2268" s="142"/>
      <c r="K2268" s="138" t="str">
        <f>IF(OR(SUM(I2268)&gt;0,SUM(I2268)&gt;0),"xx","")</f>
        <v/>
      </c>
      <c r="L2268" s="7" t="str">
        <f t="shared" si="139"/>
        <v/>
      </c>
      <c r="M2268" s="7" t="str">
        <f t="shared" si="140"/>
        <v/>
      </c>
      <c r="N2268" s="7" t="str">
        <f>Cartilha_GLOBAL!N2268</f>
        <v/>
      </c>
      <c r="O2268" s="144"/>
      <c r="Q2268" s="151"/>
      <c r="R2268" s="152">
        <v>0</v>
      </c>
      <c r="T2268" s="153">
        <f>IF(Cartilha_GLOBAL!R2268=0,0,IF(Cartilha_GLOBAL!R2268&gt;0,"c","b"))</f>
        <v>0</v>
      </c>
    </row>
    <row r="2269" ht="12.75" hidden="1" spans="1:20">
      <c r="A2269" s="154" t="str">
        <f>Cartilha_GLOBAL!A2269</f>
        <v>5.1.9</v>
      </c>
      <c r="B2269" s="100">
        <f>Cartilha_GLOBAL!B2269</f>
        <v>0</v>
      </c>
      <c r="C2269" s="161" t="str">
        <f>Cartilha_GLOBAL!C2269</f>
        <v>ELEMENTO VAZADO CONCRETO</v>
      </c>
      <c r="D2269" s="178">
        <f>Cartilha_GLOBAL!D2269</f>
        <v>0</v>
      </c>
      <c r="E2269" s="220">
        <f>Cartilha_GLOBAL!$E2269</f>
        <v>0</v>
      </c>
      <c r="F2269" s="200">
        <f>Cartilha_GLOBAL!$F2269</f>
        <v>0</v>
      </c>
      <c r="G2269" s="209"/>
      <c r="H2269" s="187">
        <f t="shared" si="137"/>
        <v>0</v>
      </c>
      <c r="I2269" s="188">
        <f t="shared" si="138"/>
        <v>0</v>
      </c>
      <c r="J2269" s="142"/>
      <c r="K2269" s="138" t="str">
        <f>IF(OR(SUM(I2269)&gt;0,SUM(I2269)&gt;0),"xx","")</f>
        <v/>
      </c>
      <c r="L2269" s="7" t="str">
        <f t="shared" si="139"/>
        <v/>
      </c>
      <c r="M2269" s="7" t="str">
        <f t="shared" si="140"/>
        <v/>
      </c>
      <c r="N2269" s="7" t="str">
        <f>Cartilha_GLOBAL!N2269</f>
        <v/>
      </c>
      <c r="O2269" s="144"/>
      <c r="Q2269" s="151"/>
      <c r="R2269" s="152">
        <v>0</v>
      </c>
      <c r="T2269" s="153">
        <f>IF(Cartilha_GLOBAL!R2269=0,0,IF(Cartilha_GLOBAL!R2269&gt;0,"c","b"))</f>
        <v>0</v>
      </c>
    </row>
    <row r="2270" ht="12.75" hidden="1" spans="1:20">
      <c r="A2270" s="154" t="str">
        <f>Cartilha_GLOBAL!A2270</f>
        <v>5.1.10</v>
      </c>
      <c r="B2270" s="100">
        <f>Cartilha_GLOBAL!B2270</f>
        <v>0</v>
      </c>
      <c r="C2270" s="161" t="str">
        <f>Cartilha_GLOBAL!C2270</f>
        <v>BLOCO DE VIDRO</v>
      </c>
      <c r="D2270" s="178">
        <f>Cartilha_GLOBAL!D2270</f>
        <v>0</v>
      </c>
      <c r="E2270" s="220">
        <f>Cartilha_GLOBAL!$E2270</f>
        <v>0</v>
      </c>
      <c r="F2270" s="200">
        <f>Cartilha_GLOBAL!$F2270</f>
        <v>0</v>
      </c>
      <c r="G2270" s="209"/>
      <c r="H2270" s="187">
        <f t="shared" si="137"/>
        <v>0</v>
      </c>
      <c r="I2270" s="188">
        <f t="shared" si="138"/>
        <v>0</v>
      </c>
      <c r="J2270" s="142"/>
      <c r="K2270" s="138" t="str">
        <f>IF(OR(SUM(I2270)&gt;0,SUM(I2270)&gt;0),"xx","")</f>
        <v/>
      </c>
      <c r="L2270" s="7" t="str">
        <f t="shared" si="139"/>
        <v/>
      </c>
      <c r="M2270" s="7" t="str">
        <f t="shared" si="140"/>
        <v/>
      </c>
      <c r="N2270" s="7" t="str">
        <f>Cartilha_GLOBAL!N2270</f>
        <v/>
      </c>
      <c r="O2270" s="144"/>
      <c r="Q2270" s="151"/>
      <c r="R2270" s="152">
        <v>0</v>
      </c>
      <c r="T2270" s="153">
        <f>IF(Cartilha_GLOBAL!R2270=0,0,IF(Cartilha_GLOBAL!R2270&gt;0,"c","b"))</f>
        <v>0</v>
      </c>
    </row>
    <row r="2271" ht="12.75" hidden="1" spans="1:20">
      <c r="A2271" s="154" t="str">
        <f>Cartilha_GLOBAL!A2271</f>
        <v>5.1.11</v>
      </c>
      <c r="B2271" s="100">
        <f>Cartilha_GLOBAL!B2271</f>
        <v>0</v>
      </c>
      <c r="C2271" s="161" t="str">
        <f>Cartilha_GLOBAL!C2271</f>
        <v>ALVENARIA EM PEDRA</v>
      </c>
      <c r="D2271" s="178">
        <f>Cartilha_GLOBAL!D2271</f>
        <v>0</v>
      </c>
      <c r="E2271" s="220">
        <f>Cartilha_GLOBAL!$E2271</f>
        <v>0</v>
      </c>
      <c r="F2271" s="200">
        <f>Cartilha_GLOBAL!$F2271</f>
        <v>0</v>
      </c>
      <c r="G2271" s="209"/>
      <c r="H2271" s="187">
        <f t="shared" si="137"/>
        <v>0</v>
      </c>
      <c r="I2271" s="188">
        <f t="shared" si="138"/>
        <v>0</v>
      </c>
      <c r="J2271" s="142"/>
      <c r="K2271" s="138" t="str">
        <f>IF(OR(SUM(I2271)&gt;0,SUM(I2271)&gt;0),"xx","")</f>
        <v/>
      </c>
      <c r="L2271" s="7" t="str">
        <f t="shared" si="139"/>
        <v/>
      </c>
      <c r="M2271" s="7" t="str">
        <f t="shared" si="140"/>
        <v/>
      </c>
      <c r="N2271" s="7" t="str">
        <f>Cartilha_GLOBAL!N2271</f>
        <v/>
      </c>
      <c r="O2271" s="144"/>
      <c r="Q2271" s="151"/>
      <c r="R2271" s="152">
        <v>0</v>
      </c>
      <c r="T2271" s="153">
        <f>IF(Cartilha_GLOBAL!R2271=0,0,IF(Cartilha_GLOBAL!R2271&gt;0,"c","b"))</f>
        <v>0</v>
      </c>
    </row>
    <row r="2272" ht="12.75" spans="1:20">
      <c r="A2272" s="154" t="str">
        <f>Cartilha_GLOBAL!A2272</f>
        <v>5.1.12</v>
      </c>
      <c r="B2272" s="100">
        <f>Cartilha_GLOBAL!B2272</f>
        <v>0</v>
      </c>
      <c r="C2272" s="161" t="str">
        <f>Cartilha_GLOBAL!C2272</f>
        <v>ENCUNHAMENTO</v>
      </c>
      <c r="D2272" s="178">
        <f>Cartilha_GLOBAL!D2272</f>
        <v>0</v>
      </c>
      <c r="E2272" s="220">
        <f>Cartilha_GLOBAL!$E2272</f>
        <v>0</v>
      </c>
      <c r="F2272" s="200">
        <f>Cartilha_GLOBAL!$F2272</f>
        <v>0</v>
      </c>
      <c r="G2272" s="209"/>
      <c r="H2272" s="187">
        <f t="shared" si="137"/>
        <v>0</v>
      </c>
      <c r="I2272" s="188">
        <f t="shared" si="138"/>
        <v>0</v>
      </c>
      <c r="J2272" s="142"/>
      <c r="K2272" s="138" t="str">
        <f>IF(OR(SUM(I2273:I2317)&gt;0,SUM(I2273:I2317)&gt;0),"xx","")</f>
        <v>xx</v>
      </c>
      <c r="L2272" s="7" t="str">
        <f t="shared" si="139"/>
        <v>x</v>
      </c>
      <c r="M2272" s="7" t="str">
        <f t="shared" si="140"/>
        <v>x</v>
      </c>
      <c r="N2272" s="7" t="str">
        <f>Cartilha_GLOBAL!N2272</f>
        <v>x</v>
      </c>
      <c r="O2272" s="144"/>
      <c r="Q2272" s="151"/>
      <c r="R2272" s="152">
        <v>0</v>
      </c>
      <c r="T2272" s="153">
        <f>IF(Cartilha_GLOBAL!R2272=0,0,IF(Cartilha_GLOBAL!R2272&gt;0,"c","b"))</f>
        <v>0</v>
      </c>
    </row>
    <row r="2273" ht="22.5" hidden="1" spans="1:20">
      <c r="A2273" s="158">
        <f>Cartilha_GLOBAL!A2273</f>
        <v>93200</v>
      </c>
      <c r="B2273" s="100" t="str">
        <f>Cartilha_GLOBAL!B2273</f>
        <v>SINAPI</v>
      </c>
      <c r="C2273" s="104" t="str">
        <f>Cartilha_GLOBAL!C2273</f>
        <v>FIXAÇÃO (ENCUNHAMENTO) DE ALVENARIA DE VEDAÇÃO COM ARGAMASSA APLICADA COM BISNAGA. AF_03/2016</v>
      </c>
      <c r="D2273" s="94" t="str">
        <f>Cartilha_GLOBAL!D2273</f>
        <v>M</v>
      </c>
      <c r="E2273" s="105">
        <f>Cartilha_GLOBAL!$E2273</f>
        <v>3.22</v>
      </c>
      <c r="F2273" s="182">
        <f>Cartilha_GLOBAL!$F2273</f>
        <v>3.95</v>
      </c>
      <c r="G2273" s="108"/>
      <c r="H2273" s="107">
        <f t="shared" si="137"/>
        <v>0</v>
      </c>
      <c r="I2273" s="143">
        <f t="shared" si="138"/>
        <v>0</v>
      </c>
      <c r="J2273" s="142"/>
      <c r="K2273" s="183"/>
      <c r="L2273" s="7" t="str">
        <f t="shared" si="139"/>
        <v/>
      </c>
      <c r="M2273" s="7" t="str">
        <f t="shared" si="140"/>
        <v/>
      </c>
      <c r="N2273" s="7" t="str">
        <f>Cartilha_GLOBAL!N2273</f>
        <v/>
      </c>
      <c r="O2273" s="144"/>
      <c r="Q2273" s="151"/>
      <c r="R2273" s="152">
        <v>0</v>
      </c>
      <c r="T2273" s="153">
        <f>IF(Cartilha_GLOBAL!R2273=0,0,IF(Cartilha_GLOBAL!R2273&gt;0,"c","b"))</f>
        <v>0</v>
      </c>
    </row>
    <row r="2274" ht="22.5" hidden="1" spans="1:20">
      <c r="A2274" s="158">
        <f>Cartilha_GLOBAL!A2274</f>
        <v>93201</v>
      </c>
      <c r="B2274" s="100" t="str">
        <f>Cartilha_GLOBAL!B2274</f>
        <v>SINAPI</v>
      </c>
      <c r="C2274" s="104" t="str">
        <f>Cartilha_GLOBAL!C2274</f>
        <v>FIXAÇÃO (ENCUNHAMENTO) DE ALVENARIA DE VEDAÇÃO COM ARGAMASSA APLICADA COM COLHER. AF_03/2016</v>
      </c>
      <c r="D2274" s="94" t="str">
        <f>Cartilha_GLOBAL!D2274</f>
        <v>M</v>
      </c>
      <c r="E2274" s="105">
        <f>Cartilha_GLOBAL!$E2274</f>
        <v>7.24</v>
      </c>
      <c r="F2274" s="182">
        <f>Cartilha_GLOBAL!$F2274</f>
        <v>8.89</v>
      </c>
      <c r="G2274" s="108"/>
      <c r="H2274" s="107">
        <f t="shared" si="137"/>
        <v>0</v>
      </c>
      <c r="I2274" s="143">
        <f t="shared" si="138"/>
        <v>0</v>
      </c>
      <c r="J2274" s="142"/>
      <c r="K2274" s="183"/>
      <c r="L2274" s="7" t="str">
        <f t="shared" si="139"/>
        <v/>
      </c>
      <c r="M2274" s="7" t="str">
        <f t="shared" si="140"/>
        <v/>
      </c>
      <c r="N2274" s="7" t="str">
        <f>Cartilha_GLOBAL!N2274</f>
        <v/>
      </c>
      <c r="O2274" s="144"/>
      <c r="Q2274" s="151"/>
      <c r="R2274" s="152">
        <v>0</v>
      </c>
      <c r="T2274" s="153">
        <f>IF(Cartilha_GLOBAL!R2274=0,0,IF(Cartilha_GLOBAL!R2274&gt;0,"c","b"))</f>
        <v>0</v>
      </c>
    </row>
    <row r="2275" ht="12.75" hidden="1" spans="1:20">
      <c r="A2275" s="158">
        <f>Cartilha_GLOBAL!A2275</f>
        <v>101157</v>
      </c>
      <c r="B2275" s="100" t="str">
        <f>Cartilha_GLOBAL!B2275</f>
        <v>SINAPI</v>
      </c>
      <c r="C2275" s="104" t="str">
        <f>Cartilha_GLOBAL!C2275</f>
        <v>ALVENARIA DE VEDAÇÃO DE BLOCOS DE GESSO DE 7X50X66CM (ESPESSURA 7CM). AF_05/2020</v>
      </c>
      <c r="D2275" s="94" t="str">
        <f>Cartilha_GLOBAL!D2275</f>
        <v>M2</v>
      </c>
      <c r="E2275" s="105">
        <f>Cartilha_GLOBAL!$E2275</f>
        <v>64.36</v>
      </c>
      <c r="F2275" s="182">
        <f>Cartilha_GLOBAL!$F2275</f>
        <v>79</v>
      </c>
      <c r="G2275" s="108"/>
      <c r="H2275" s="107">
        <f t="shared" si="137"/>
        <v>0</v>
      </c>
      <c r="I2275" s="143">
        <f t="shared" si="138"/>
        <v>0</v>
      </c>
      <c r="J2275" s="142"/>
      <c r="K2275" s="183"/>
      <c r="L2275" s="7" t="str">
        <f t="shared" si="139"/>
        <v/>
      </c>
      <c r="M2275" s="7" t="str">
        <f t="shared" si="140"/>
        <v/>
      </c>
      <c r="N2275" s="7" t="str">
        <f>Cartilha_GLOBAL!N2275</f>
        <v/>
      </c>
      <c r="O2275" s="144"/>
      <c r="Q2275" s="151"/>
      <c r="R2275" s="152">
        <v>0</v>
      </c>
      <c r="T2275" s="153">
        <f>IF(Cartilha_GLOBAL!R2275=0,0,IF(Cartilha_GLOBAL!R2275&gt;0,"c","b"))</f>
        <v>0</v>
      </c>
    </row>
    <row r="2276" ht="12.75" hidden="1" spans="1:20">
      <c r="A2276" s="158">
        <f>Cartilha_GLOBAL!A2276</f>
        <v>101158</v>
      </c>
      <c r="B2276" s="100" t="str">
        <f>Cartilha_GLOBAL!B2276</f>
        <v>SINAPI</v>
      </c>
      <c r="C2276" s="104" t="str">
        <f>Cartilha_GLOBAL!C2276</f>
        <v>ALVENARIA DE VEDAÇÃO DE BLOCOS DE GESSO DE 10X50X66CM (ESPESSURA 10CM). AF_05/2020</v>
      </c>
      <c r="D2276" s="94" t="str">
        <f>Cartilha_GLOBAL!D2276</f>
        <v>M2</v>
      </c>
      <c r="E2276" s="105">
        <f>Cartilha_GLOBAL!$E2276</f>
        <v>83.59</v>
      </c>
      <c r="F2276" s="182">
        <f>Cartilha_GLOBAL!$F2276</f>
        <v>102.6</v>
      </c>
      <c r="G2276" s="108"/>
      <c r="H2276" s="107">
        <f t="shared" si="137"/>
        <v>0</v>
      </c>
      <c r="I2276" s="143">
        <f t="shared" si="138"/>
        <v>0</v>
      </c>
      <c r="J2276" s="142"/>
      <c r="K2276" s="183"/>
      <c r="L2276" s="7" t="str">
        <f t="shared" si="139"/>
        <v/>
      </c>
      <c r="M2276" s="7" t="str">
        <f t="shared" si="140"/>
        <v/>
      </c>
      <c r="N2276" s="7" t="str">
        <f>Cartilha_GLOBAL!N2276</f>
        <v/>
      </c>
      <c r="O2276" s="144"/>
      <c r="Q2276" s="151"/>
      <c r="R2276" s="152">
        <v>0</v>
      </c>
      <c r="T2276" s="153">
        <f>IF(Cartilha_GLOBAL!R2276=0,0,IF(Cartilha_GLOBAL!R2276&gt;0,"c","b"))</f>
        <v>0</v>
      </c>
    </row>
    <row r="2277" ht="22.5" hidden="1" spans="1:20">
      <c r="A2277" s="158">
        <f>Cartilha_GLOBAL!A2277</f>
        <v>103322</v>
      </c>
      <c r="B2277" s="100" t="str">
        <f>Cartilha_GLOBAL!B2277</f>
        <v>SINAPI</v>
      </c>
      <c r="C2277" s="104" t="str">
        <f>Cartilha_GLOBAL!C2277</f>
        <v>ALVENARIA DE VEDAÇÃO DE BLOCOS CERÂMICOS FURADOS NA VERTICAL DE 9X19X39 CM (ESPESSURA 9 CM) E ARGAMASSA DE ASSENTAMENTO COM PREPARO EM BETONEIRA. AF_12/2021</v>
      </c>
      <c r="D2277" s="94" t="str">
        <f>Cartilha_GLOBAL!D2277</f>
        <v>M2</v>
      </c>
      <c r="E2277" s="105">
        <f>Cartilha_GLOBAL!$E2277</f>
        <v>61.27</v>
      </c>
      <c r="F2277" s="182">
        <f>Cartilha_GLOBAL!$F2277</f>
        <v>75.2</v>
      </c>
      <c r="G2277" s="108"/>
      <c r="H2277" s="107">
        <f t="shared" si="137"/>
        <v>0</v>
      </c>
      <c r="I2277" s="143">
        <f t="shared" si="138"/>
        <v>0</v>
      </c>
      <c r="J2277" s="142"/>
      <c r="K2277" s="183"/>
      <c r="L2277" s="7" t="str">
        <f t="shared" si="139"/>
        <v/>
      </c>
      <c r="M2277" s="7" t="str">
        <f t="shared" si="140"/>
        <v/>
      </c>
      <c r="N2277" s="7" t="str">
        <f>Cartilha_GLOBAL!N2277</f>
        <v/>
      </c>
      <c r="O2277" s="144"/>
      <c r="Q2277" s="151"/>
      <c r="R2277" s="152">
        <v>0</v>
      </c>
      <c r="T2277" s="153">
        <f>IF(Cartilha_GLOBAL!R2277=0,0,IF(Cartilha_GLOBAL!R2277&gt;0,"c","b"))</f>
        <v>0</v>
      </c>
    </row>
    <row r="2278" ht="22.5" spans="1:20">
      <c r="A2278" s="158">
        <f>Cartilha_GLOBAL!A2278</f>
        <v>103323</v>
      </c>
      <c r="B2278" s="100" t="str">
        <f>Cartilha_GLOBAL!B2278</f>
        <v>SINAPI</v>
      </c>
      <c r="C2278" s="104" t="str">
        <f>Cartilha_GLOBAL!C2278</f>
        <v>ALVENARIA DE VEDAÇÃO DE BLOCOS CERÂMICOS FURADOS NA VERTICAL DE 9X19X39 CM (ESPESSURA 9 CM) E ARGAMASSA DE ASSENTAMENTO COM PREPARO MANUAL. AF_12/2021</v>
      </c>
      <c r="D2278" s="94" t="str">
        <f>Cartilha_GLOBAL!D2278</f>
        <v>M2</v>
      </c>
      <c r="E2278" s="105">
        <f>Cartilha_GLOBAL!$E2278</f>
        <v>62.93</v>
      </c>
      <c r="F2278" s="182">
        <f>Cartilha_GLOBAL!$F2278</f>
        <v>77.24</v>
      </c>
      <c r="G2278" s="108">
        <v>5</v>
      </c>
      <c r="H2278" s="107">
        <f t="shared" si="137"/>
        <v>77.24</v>
      </c>
      <c r="I2278" s="143">
        <f t="shared" si="138"/>
        <v>386.2</v>
      </c>
      <c r="J2278" s="142"/>
      <c r="K2278" s="183"/>
      <c r="L2278" s="7" t="str">
        <f t="shared" si="139"/>
        <v>x</v>
      </c>
      <c r="M2278" s="7" t="str">
        <f t="shared" si="140"/>
        <v>x</v>
      </c>
      <c r="N2278" s="7" t="str">
        <f>Cartilha_GLOBAL!N2278</f>
        <v>x</v>
      </c>
      <c r="O2278" s="144"/>
      <c r="Q2278" s="151"/>
      <c r="R2278" s="152">
        <v>0</v>
      </c>
      <c r="T2278" s="153">
        <f>IF(Cartilha_GLOBAL!R2278=0,0,IF(Cartilha_GLOBAL!R2278&gt;0,"c","b"))</f>
        <v>0</v>
      </c>
    </row>
    <row r="2279" ht="22.5" hidden="1" spans="1:20">
      <c r="A2279" s="158">
        <f>Cartilha_GLOBAL!A2279</f>
        <v>103324</v>
      </c>
      <c r="B2279" s="100" t="str">
        <f>Cartilha_GLOBAL!B2279</f>
        <v>SINAPI</v>
      </c>
      <c r="C2279" s="104" t="str">
        <f>Cartilha_GLOBAL!C2279</f>
        <v>ALVENARIA DE VEDAÇÃO DE BLOCOS CERÂMICOS FURADOS NA VERTICAL DE 14X19X39 CM (ESPESSURA 14 CM) E ARGAMASSA DE ASSENTAMENTO COM PREPARO EM BETONEIRA. AF_12/2021</v>
      </c>
      <c r="D2279" s="94" t="str">
        <f>Cartilha_GLOBAL!D2279</f>
        <v>M2</v>
      </c>
      <c r="E2279" s="105">
        <f>Cartilha_GLOBAL!$E2279</f>
        <v>82.69</v>
      </c>
      <c r="F2279" s="182">
        <f>Cartilha_GLOBAL!$F2279</f>
        <v>101.49</v>
      </c>
      <c r="G2279" s="108"/>
      <c r="H2279" s="107">
        <f t="shared" si="137"/>
        <v>0</v>
      </c>
      <c r="I2279" s="143">
        <f t="shared" si="138"/>
        <v>0</v>
      </c>
      <c r="J2279" s="142"/>
      <c r="K2279" s="183"/>
      <c r="L2279" s="7" t="str">
        <f t="shared" si="139"/>
        <v/>
      </c>
      <c r="M2279" s="7" t="str">
        <f t="shared" si="140"/>
        <v/>
      </c>
      <c r="N2279" s="7" t="str">
        <f>Cartilha_GLOBAL!N2279</f>
        <v/>
      </c>
      <c r="O2279" s="144"/>
      <c r="Q2279" s="151"/>
      <c r="R2279" s="152">
        <v>0</v>
      </c>
      <c r="T2279" s="153">
        <f>IF(Cartilha_GLOBAL!R2279=0,0,IF(Cartilha_GLOBAL!R2279&gt;0,"c","b"))</f>
        <v>0</v>
      </c>
    </row>
    <row r="2280" ht="22.5" hidden="1" spans="1:20">
      <c r="A2280" s="158">
        <f>Cartilha_GLOBAL!A2280</f>
        <v>103325</v>
      </c>
      <c r="B2280" s="100" t="str">
        <f>Cartilha_GLOBAL!B2280</f>
        <v>SINAPI</v>
      </c>
      <c r="C2280" s="104" t="str">
        <f>Cartilha_GLOBAL!C2280</f>
        <v>ALVENARIA DE VEDAÇÃO DE BLOCOS CERÂMICOS FURADOS NA VERTICAL DE 14X19X39 CM (ESPESSURA 14 CM) E ARGAMASSA DE ASSENTAMENTO COM PREPARO MANUAL. AF_12/2021</v>
      </c>
      <c r="D2280" s="94" t="str">
        <f>Cartilha_GLOBAL!D2280</f>
        <v>M2</v>
      </c>
      <c r="E2280" s="105">
        <f>Cartilha_GLOBAL!$E2280</f>
        <v>84.57</v>
      </c>
      <c r="F2280" s="182">
        <f>Cartilha_GLOBAL!$F2280</f>
        <v>103.8</v>
      </c>
      <c r="G2280" s="108"/>
      <c r="H2280" s="107">
        <f t="shared" si="137"/>
        <v>0</v>
      </c>
      <c r="I2280" s="143">
        <f t="shared" si="138"/>
        <v>0</v>
      </c>
      <c r="J2280" s="142"/>
      <c r="K2280" s="183"/>
      <c r="L2280" s="7" t="str">
        <f t="shared" si="139"/>
        <v/>
      </c>
      <c r="M2280" s="7" t="str">
        <f t="shared" si="140"/>
        <v/>
      </c>
      <c r="N2280" s="7" t="str">
        <f>Cartilha_GLOBAL!N2280</f>
        <v/>
      </c>
      <c r="O2280" s="144"/>
      <c r="Q2280" s="151"/>
      <c r="R2280" s="152">
        <v>0</v>
      </c>
      <c r="T2280" s="153">
        <f>IF(Cartilha_GLOBAL!R2280=0,0,IF(Cartilha_GLOBAL!R2280&gt;0,"c","b"))</f>
        <v>0</v>
      </c>
    </row>
    <row r="2281" ht="22.5" hidden="1" spans="1:20">
      <c r="A2281" s="158">
        <f>Cartilha_GLOBAL!A2281</f>
        <v>103326</v>
      </c>
      <c r="B2281" s="100" t="str">
        <f>Cartilha_GLOBAL!B2281</f>
        <v>SINAPI</v>
      </c>
      <c r="C2281" s="104" t="str">
        <f>Cartilha_GLOBAL!C2281</f>
        <v>ALVENARIA DE VEDAÇÃO DE BLOCOS CERÂMICOS FURADOS NA VERTICAL DE 19X19X39 CM (ESPESSURA 19 CM) E ARGAMASSA DE ASSENTAMENTO COM PREPARO EM BETONEIRA. AF_12/2021</v>
      </c>
      <c r="D2281" s="94" t="str">
        <f>Cartilha_GLOBAL!D2281</f>
        <v>M2</v>
      </c>
      <c r="E2281" s="105">
        <f>Cartilha_GLOBAL!$E2281</f>
        <v>99.54</v>
      </c>
      <c r="F2281" s="182">
        <f>Cartilha_GLOBAL!$F2281</f>
        <v>122.18</v>
      </c>
      <c r="G2281" s="108"/>
      <c r="H2281" s="107">
        <f t="shared" si="137"/>
        <v>0</v>
      </c>
      <c r="I2281" s="143">
        <f t="shared" si="138"/>
        <v>0</v>
      </c>
      <c r="J2281" s="142"/>
      <c r="K2281" s="183"/>
      <c r="L2281" s="7" t="str">
        <f t="shared" si="139"/>
        <v/>
      </c>
      <c r="M2281" s="7" t="str">
        <f t="shared" si="140"/>
        <v/>
      </c>
      <c r="N2281" s="7" t="str">
        <f>Cartilha_GLOBAL!N2281</f>
        <v/>
      </c>
      <c r="O2281" s="144"/>
      <c r="Q2281" s="151"/>
      <c r="R2281" s="152">
        <v>0</v>
      </c>
      <c r="T2281" s="153">
        <f>IF(Cartilha_GLOBAL!R2281=0,0,IF(Cartilha_GLOBAL!R2281&gt;0,"c","b"))</f>
        <v>0</v>
      </c>
    </row>
    <row r="2282" ht="22.5" hidden="1" spans="1:20">
      <c r="A2282" s="158">
        <f>Cartilha_GLOBAL!A2282</f>
        <v>103327</v>
      </c>
      <c r="B2282" s="100" t="str">
        <f>Cartilha_GLOBAL!B2282</f>
        <v>SINAPI</v>
      </c>
      <c r="C2282" s="104" t="str">
        <f>Cartilha_GLOBAL!C2282</f>
        <v>ALVENARIA DE VEDAÇÃO DE BLOCOS CERÂMICOS FURADOS NA VERTICAL DE 19X19X39 CM (ESPESSURA 19 CM) E ARGAMASSA DE ASSENTAMENTO COM PREPARO MANUAL. AF_12/2021</v>
      </c>
      <c r="D2282" s="94" t="str">
        <f>Cartilha_GLOBAL!D2282</f>
        <v>M2</v>
      </c>
      <c r="E2282" s="105">
        <f>Cartilha_GLOBAL!$E2282</f>
        <v>101.74</v>
      </c>
      <c r="F2282" s="182">
        <f>Cartilha_GLOBAL!$F2282</f>
        <v>124.88</v>
      </c>
      <c r="G2282" s="108"/>
      <c r="H2282" s="107">
        <f t="shared" si="137"/>
        <v>0</v>
      </c>
      <c r="I2282" s="143">
        <f t="shared" si="138"/>
        <v>0</v>
      </c>
      <c r="J2282" s="142"/>
      <c r="K2282" s="183"/>
      <c r="L2282" s="7" t="str">
        <f t="shared" si="139"/>
        <v/>
      </c>
      <c r="M2282" s="7" t="str">
        <f t="shared" si="140"/>
        <v/>
      </c>
      <c r="N2282" s="7" t="str">
        <f>Cartilha_GLOBAL!N2282</f>
        <v/>
      </c>
      <c r="O2282" s="144"/>
      <c r="Q2282" s="151"/>
      <c r="R2282" s="152">
        <v>0</v>
      </c>
      <c r="T2282" s="153">
        <f>IF(Cartilha_GLOBAL!R2282=0,0,IF(Cartilha_GLOBAL!R2282&gt;0,"c","b"))</f>
        <v>0</v>
      </c>
    </row>
    <row r="2283" ht="22.5" hidden="1" spans="1:20">
      <c r="A2283" s="158">
        <f>Cartilha_GLOBAL!A2283</f>
        <v>103328</v>
      </c>
      <c r="B2283" s="100" t="str">
        <f>Cartilha_GLOBAL!B2283</f>
        <v>SINAPI</v>
      </c>
      <c r="C2283" s="104" t="str">
        <f>Cartilha_GLOBAL!C2283</f>
        <v>ALVENARIA DE VEDAÇÃO DE BLOCOS CERÂMICOS FURADOS NA HORIZONTAL DE 9X19X19 CM (ESPESSURA 9 CM) E ARGAMASSA DE ASSENTAMENTO COM PREPARO EM BETONEIRA. AF_12/2021</v>
      </c>
      <c r="D2283" s="94" t="str">
        <f>Cartilha_GLOBAL!D2283</f>
        <v>M2</v>
      </c>
      <c r="E2283" s="105">
        <f>Cartilha_GLOBAL!$E2283</f>
        <v>101.15</v>
      </c>
      <c r="F2283" s="182">
        <f>Cartilha_GLOBAL!$F2283</f>
        <v>124.15</v>
      </c>
      <c r="G2283" s="108"/>
      <c r="H2283" s="107">
        <f t="shared" si="137"/>
        <v>0</v>
      </c>
      <c r="I2283" s="143">
        <f t="shared" si="138"/>
        <v>0</v>
      </c>
      <c r="J2283" s="142"/>
      <c r="K2283" s="183"/>
      <c r="L2283" s="7" t="str">
        <f t="shared" si="139"/>
        <v/>
      </c>
      <c r="M2283" s="7" t="str">
        <f t="shared" si="140"/>
        <v/>
      </c>
      <c r="N2283" s="7" t="str">
        <f>Cartilha_GLOBAL!N2283</f>
        <v/>
      </c>
      <c r="O2283" s="144"/>
      <c r="Q2283" s="151"/>
      <c r="R2283" s="152">
        <v>0</v>
      </c>
      <c r="T2283" s="153">
        <f>IF(Cartilha_GLOBAL!R2283=0,0,IF(Cartilha_GLOBAL!R2283&gt;0,"c","b"))</f>
        <v>0</v>
      </c>
    </row>
    <row r="2284" ht="22.5" hidden="1" spans="1:20">
      <c r="A2284" s="158">
        <f>Cartilha_GLOBAL!A2284</f>
        <v>103329</v>
      </c>
      <c r="B2284" s="100" t="str">
        <f>Cartilha_GLOBAL!B2284</f>
        <v>SINAPI</v>
      </c>
      <c r="C2284" s="104" t="str">
        <f>Cartilha_GLOBAL!C2284</f>
        <v>ALVENARIA DE VEDAÇÃO DE BLOCOS CERÂMICOS FURADOS NA HORIZONTAL DE 9X19X19 CM (ESPESSURA 9 CM) E ARGAMASSA DE ASSENTAMENTO COM PREPARO MANUAL. AF_12/2021</v>
      </c>
      <c r="D2284" s="94" t="str">
        <f>Cartilha_GLOBAL!D2284</f>
        <v>M2</v>
      </c>
      <c r="E2284" s="105">
        <f>Cartilha_GLOBAL!$E2284</f>
        <v>102.59</v>
      </c>
      <c r="F2284" s="182">
        <f>Cartilha_GLOBAL!$F2284</f>
        <v>125.92</v>
      </c>
      <c r="G2284" s="108"/>
      <c r="H2284" s="107">
        <f t="shared" si="137"/>
        <v>0</v>
      </c>
      <c r="I2284" s="143">
        <f t="shared" si="138"/>
        <v>0</v>
      </c>
      <c r="J2284" s="142"/>
      <c r="K2284" s="183"/>
      <c r="L2284" s="7" t="str">
        <f t="shared" si="139"/>
        <v/>
      </c>
      <c r="M2284" s="7" t="str">
        <f t="shared" si="140"/>
        <v/>
      </c>
      <c r="N2284" s="7" t="str">
        <f>Cartilha_GLOBAL!N2284</f>
        <v/>
      </c>
      <c r="O2284" s="144"/>
      <c r="Q2284" s="151"/>
      <c r="R2284" s="152">
        <v>0</v>
      </c>
      <c r="T2284" s="153">
        <f>IF(Cartilha_GLOBAL!R2284=0,0,IF(Cartilha_GLOBAL!R2284&gt;0,"c","b"))</f>
        <v>0</v>
      </c>
    </row>
    <row r="2285" ht="22.5" hidden="1" spans="1:20">
      <c r="A2285" s="158">
        <f>Cartilha_GLOBAL!A2285</f>
        <v>103330</v>
      </c>
      <c r="B2285" s="100" t="str">
        <f>Cartilha_GLOBAL!B2285</f>
        <v>SINAPI</v>
      </c>
      <c r="C2285" s="104" t="str">
        <f>Cartilha_GLOBAL!C2285</f>
        <v>ALVENARIA DE VEDAÇÃO DE BLOCOS CERÂMICOS FURADOS NA HORIZONTAL DE 11,5X19X19 CM (ESPESSURA 11,5 CM) E ARGAMASSA DE ASSENTAMENTO COM PREPARO EM BETONEIRA. AF_12/2021</v>
      </c>
      <c r="D2285" s="94" t="str">
        <f>Cartilha_GLOBAL!D2285</f>
        <v>M2</v>
      </c>
      <c r="E2285" s="105">
        <f>Cartilha_GLOBAL!$E2285</f>
        <v>91.21</v>
      </c>
      <c r="F2285" s="182">
        <f>Cartilha_GLOBAL!$F2285</f>
        <v>111.95</v>
      </c>
      <c r="G2285" s="108"/>
      <c r="H2285" s="107">
        <f t="shared" si="137"/>
        <v>0</v>
      </c>
      <c r="I2285" s="143">
        <f t="shared" si="138"/>
        <v>0</v>
      </c>
      <c r="J2285" s="142"/>
      <c r="K2285" s="183"/>
      <c r="L2285" s="7" t="str">
        <f t="shared" si="139"/>
        <v/>
      </c>
      <c r="M2285" s="7" t="str">
        <f t="shared" si="140"/>
        <v/>
      </c>
      <c r="N2285" s="7" t="str">
        <f>Cartilha_GLOBAL!N2285</f>
        <v/>
      </c>
      <c r="O2285" s="144"/>
      <c r="Q2285" s="151"/>
      <c r="R2285" s="152">
        <v>0</v>
      </c>
      <c r="T2285" s="153">
        <f>IF(Cartilha_GLOBAL!R2285=0,0,IF(Cartilha_GLOBAL!R2285&gt;0,"c","b"))</f>
        <v>0</v>
      </c>
    </row>
    <row r="2286" ht="22.5" hidden="1" spans="1:20">
      <c r="A2286" s="158">
        <f>Cartilha_GLOBAL!A2286</f>
        <v>103331</v>
      </c>
      <c r="B2286" s="100" t="str">
        <f>Cartilha_GLOBAL!B2286</f>
        <v>SINAPI</v>
      </c>
      <c r="C2286" s="104" t="str">
        <f>Cartilha_GLOBAL!C2286</f>
        <v>ALVENARIA DE VEDAÇÃO DE BLOCOS CERÂMICOS FURADOS NA HORIZONTAL DE 11,5X19X19 CM (ESPESSURA 11,5 CM) E ARGAMASSA DE ASSENTAMENTO COM PREPARO MANUAL. AF_12/2021</v>
      </c>
      <c r="D2286" s="94" t="str">
        <f>Cartilha_GLOBAL!D2286</f>
        <v>M2</v>
      </c>
      <c r="E2286" s="105">
        <f>Cartilha_GLOBAL!$E2286</f>
        <v>92.77</v>
      </c>
      <c r="F2286" s="182">
        <f>Cartilha_GLOBAL!$F2286</f>
        <v>113.87</v>
      </c>
      <c r="G2286" s="108"/>
      <c r="H2286" s="107">
        <f t="shared" ref="H2286:H2349" si="141">IF(G2286=0,0,F2286)</f>
        <v>0</v>
      </c>
      <c r="I2286" s="143">
        <f t="shared" ref="I2286:I2349" si="142">IF(ISBLANK(G2286),0,IF(R2286=0,ROUND(G2286*H2286,2),IF(R2286="b",ROUNDDOWN(G2286*H2286,2),ROUNDUP(G2286*H2286,2))))</f>
        <v>0</v>
      </c>
      <c r="J2286" s="142"/>
      <c r="K2286" s="183"/>
      <c r="L2286" s="7" t="str">
        <f t="shared" ref="L2286:L2349" si="143">IF(K2286="X","x",IF(K2286="xx","x",IF(I2286&gt;0,"x","")))</f>
        <v/>
      </c>
      <c r="M2286" s="7" t="str">
        <f t="shared" ref="M2286:M2349" si="144">IF(K2286="X","x",IF(K2286="xx","x",IF(I2286&gt;0,"x","")))</f>
        <v/>
      </c>
      <c r="N2286" s="7" t="str">
        <f>Cartilha_GLOBAL!N2286</f>
        <v/>
      </c>
      <c r="O2286" s="144"/>
      <c r="Q2286" s="151"/>
      <c r="R2286" s="152">
        <v>0</v>
      </c>
      <c r="T2286" s="153">
        <f>IF(Cartilha_GLOBAL!R2286=0,0,IF(Cartilha_GLOBAL!R2286&gt;0,"c","b"))</f>
        <v>0</v>
      </c>
    </row>
    <row r="2287" ht="22.5" hidden="1" spans="1:20">
      <c r="A2287" s="158">
        <f>Cartilha_GLOBAL!A2287</f>
        <v>103332</v>
      </c>
      <c r="B2287" s="100" t="str">
        <f>Cartilha_GLOBAL!B2287</f>
        <v>SINAPI</v>
      </c>
      <c r="C2287" s="104" t="str">
        <f>Cartilha_GLOBAL!C2287</f>
        <v>ALVENARIA DE VEDAÇÃO DE BLOCOS CERÂMICOS FURADOS NA HORIZONTAL DE 9X14X19 CM (ESPESSURA 9 CM) E ARGAMASSA DE ASSENTAMENTO COM PREPARO EM BETONEIRA. AF_12/2021</v>
      </c>
      <c r="D2287" s="94" t="str">
        <f>Cartilha_GLOBAL!D2287</f>
        <v>M2</v>
      </c>
      <c r="E2287" s="105">
        <f>Cartilha_GLOBAL!$E2287</f>
        <v>133.53</v>
      </c>
      <c r="F2287" s="182">
        <f>Cartilha_GLOBAL!$F2287</f>
        <v>163.89</v>
      </c>
      <c r="G2287" s="108"/>
      <c r="H2287" s="107">
        <f t="shared" si="141"/>
        <v>0</v>
      </c>
      <c r="I2287" s="143">
        <f t="shared" si="142"/>
        <v>0</v>
      </c>
      <c r="J2287" s="142"/>
      <c r="K2287" s="183"/>
      <c r="L2287" s="7" t="str">
        <f t="shared" si="143"/>
        <v/>
      </c>
      <c r="M2287" s="7" t="str">
        <f t="shared" si="144"/>
        <v/>
      </c>
      <c r="N2287" s="7" t="str">
        <f>Cartilha_GLOBAL!N2287</f>
        <v/>
      </c>
      <c r="O2287" s="144"/>
      <c r="Q2287" s="151"/>
      <c r="R2287" s="152">
        <v>0</v>
      </c>
      <c r="T2287" s="153">
        <f>IF(Cartilha_GLOBAL!R2287=0,0,IF(Cartilha_GLOBAL!R2287&gt;0,"c","b"))</f>
        <v>0</v>
      </c>
    </row>
    <row r="2288" ht="22.5" hidden="1" spans="1:20">
      <c r="A2288" s="158">
        <f>Cartilha_GLOBAL!A2288</f>
        <v>103333</v>
      </c>
      <c r="B2288" s="100" t="str">
        <f>Cartilha_GLOBAL!B2288</f>
        <v>SINAPI</v>
      </c>
      <c r="C2288" s="104" t="str">
        <f>Cartilha_GLOBAL!C2288</f>
        <v>ALVENARIA DE VEDAÇÃO DE BLOCOS CERÂMICOS FURADOS NA HORIZONTAL DE 9X14X19 CM (ESPESSURA 9 CM) E ARGAMASSA DE ASSENTAMENTO COM PREPARO MANUAL. AF_12/2021</v>
      </c>
      <c r="D2288" s="94" t="str">
        <f>Cartilha_GLOBAL!D2288</f>
        <v>M2</v>
      </c>
      <c r="E2288" s="105">
        <f>Cartilha_GLOBAL!$E2288</f>
        <v>135.2</v>
      </c>
      <c r="F2288" s="182">
        <f>Cartilha_GLOBAL!$F2288</f>
        <v>165.94</v>
      </c>
      <c r="G2288" s="108"/>
      <c r="H2288" s="107">
        <f t="shared" si="141"/>
        <v>0</v>
      </c>
      <c r="I2288" s="143">
        <f t="shared" si="142"/>
        <v>0</v>
      </c>
      <c r="J2288" s="142"/>
      <c r="K2288" s="183"/>
      <c r="L2288" s="7" t="str">
        <f t="shared" si="143"/>
        <v/>
      </c>
      <c r="M2288" s="7" t="str">
        <f t="shared" si="144"/>
        <v/>
      </c>
      <c r="N2288" s="7" t="str">
        <f>Cartilha_GLOBAL!N2288</f>
        <v/>
      </c>
      <c r="O2288" s="144"/>
      <c r="Q2288" s="151"/>
      <c r="R2288" s="152">
        <v>0</v>
      </c>
      <c r="T2288" s="153">
        <f>IF(Cartilha_GLOBAL!R2288=0,0,IF(Cartilha_GLOBAL!R2288&gt;0,"c","b"))</f>
        <v>0</v>
      </c>
    </row>
    <row r="2289" ht="33.75" hidden="1" spans="1:20">
      <c r="A2289" s="158">
        <f>Cartilha_GLOBAL!A2289</f>
        <v>103334</v>
      </c>
      <c r="B2289" s="100" t="str">
        <f>Cartilha_GLOBAL!B2289</f>
        <v>SINAPI</v>
      </c>
      <c r="C2289" s="104" t="str">
        <f>Cartilha_GLOBAL!C2289</f>
        <v>ALVENARIA DE VEDAÇÃO DE BLOCOS CERÂMICOS FURADOS NA HORIZONTAL DE 14X9X19 CM (ESPESSURA 14 CM, BLOCO DEITADO) E ARGAMASSA DE ASSENTAMENTO COM PREPARO EM BETONEIRA. AF_12/2021</v>
      </c>
      <c r="D2289" s="94" t="str">
        <f>Cartilha_GLOBAL!D2289</f>
        <v>M2</v>
      </c>
      <c r="E2289" s="105">
        <f>Cartilha_GLOBAL!$E2289</f>
        <v>158.93</v>
      </c>
      <c r="F2289" s="182">
        <f>Cartilha_GLOBAL!$F2289</f>
        <v>195.07</v>
      </c>
      <c r="G2289" s="108"/>
      <c r="H2289" s="107">
        <f t="shared" si="141"/>
        <v>0</v>
      </c>
      <c r="I2289" s="143">
        <f t="shared" si="142"/>
        <v>0</v>
      </c>
      <c r="J2289" s="142"/>
      <c r="K2289" s="183"/>
      <c r="L2289" s="7" t="str">
        <f t="shared" si="143"/>
        <v/>
      </c>
      <c r="M2289" s="7" t="str">
        <f t="shared" si="144"/>
        <v/>
      </c>
      <c r="N2289" s="7" t="str">
        <f>Cartilha_GLOBAL!N2289</f>
        <v/>
      </c>
      <c r="O2289" s="144"/>
      <c r="Q2289" s="151"/>
      <c r="R2289" s="152">
        <v>0</v>
      </c>
      <c r="T2289" s="153">
        <f>IF(Cartilha_GLOBAL!R2289=0,0,IF(Cartilha_GLOBAL!R2289&gt;0,"c","b"))</f>
        <v>0</v>
      </c>
    </row>
    <row r="2290" ht="33.75" hidden="1" spans="1:20">
      <c r="A2290" s="158">
        <f>Cartilha_GLOBAL!A2290</f>
        <v>103335</v>
      </c>
      <c r="B2290" s="100" t="str">
        <f>Cartilha_GLOBAL!B2290</f>
        <v>SINAPI</v>
      </c>
      <c r="C2290" s="104" t="str">
        <f>Cartilha_GLOBAL!C2290</f>
        <v>ALVENARIA DE VEDAÇÃO DE BLOCOS CERÂMICOS FURADOS NA HORIZONTAL DE 14X9X19 CM (ESPESSURA 14 CM, BLOCO DEITADO) E ARGAMASSA DE ASSENTAMENTO COM PREPARO MANUAL. AF_12/2021</v>
      </c>
      <c r="D2290" s="94" t="str">
        <f>Cartilha_GLOBAL!D2290</f>
        <v>M2</v>
      </c>
      <c r="E2290" s="105">
        <f>Cartilha_GLOBAL!$E2290</f>
        <v>161.85</v>
      </c>
      <c r="F2290" s="182">
        <f>Cartilha_GLOBAL!$F2290</f>
        <v>198.65</v>
      </c>
      <c r="G2290" s="108"/>
      <c r="H2290" s="107">
        <f t="shared" si="141"/>
        <v>0</v>
      </c>
      <c r="I2290" s="143">
        <f t="shared" si="142"/>
        <v>0</v>
      </c>
      <c r="J2290" s="142"/>
      <c r="K2290" s="183"/>
      <c r="L2290" s="7" t="str">
        <f t="shared" si="143"/>
        <v/>
      </c>
      <c r="M2290" s="7" t="str">
        <f t="shared" si="144"/>
        <v/>
      </c>
      <c r="N2290" s="7" t="str">
        <f>Cartilha_GLOBAL!N2290</f>
        <v/>
      </c>
      <c r="O2290" s="144"/>
      <c r="Q2290" s="151"/>
      <c r="R2290" s="152">
        <v>0</v>
      </c>
      <c r="T2290" s="153">
        <f>IF(Cartilha_GLOBAL!R2290=0,0,IF(Cartilha_GLOBAL!R2290&gt;0,"c","b"))</f>
        <v>0</v>
      </c>
    </row>
    <row r="2291" ht="22.5" hidden="1" spans="1:20">
      <c r="A2291" s="158">
        <f>Cartilha_GLOBAL!A2291</f>
        <v>103350</v>
      </c>
      <c r="B2291" s="100" t="str">
        <f>Cartilha_GLOBAL!B2291</f>
        <v>SINAPI</v>
      </c>
      <c r="C2291" s="104" t="str">
        <f>Cartilha_GLOBAL!C2291</f>
        <v>ALVENARIA DE VEDAÇÃO DE BLOCOS CERÂMICOS FURADOS NA HORIZONTAL DE 9X9X19 CM (ESPESSURA 9 CM) E ARGAMASSA DE ASSENTAMENTO COM PREPARO EM BETONEIRA. AF_12/2021</v>
      </c>
      <c r="D2291" s="94" t="str">
        <f>Cartilha_GLOBAL!D2291</f>
        <v>M2</v>
      </c>
      <c r="E2291" s="105">
        <f>Cartilha_GLOBAL!$E2291</f>
        <v>198.1</v>
      </c>
      <c r="F2291" s="182">
        <f>Cartilha_GLOBAL!$F2291</f>
        <v>243.15</v>
      </c>
      <c r="G2291" s="108"/>
      <c r="H2291" s="107">
        <f t="shared" si="141"/>
        <v>0</v>
      </c>
      <c r="I2291" s="143">
        <f t="shared" si="142"/>
        <v>0</v>
      </c>
      <c r="J2291" s="142"/>
      <c r="K2291" s="183"/>
      <c r="L2291" s="7" t="str">
        <f t="shared" si="143"/>
        <v/>
      </c>
      <c r="M2291" s="7" t="str">
        <f t="shared" si="144"/>
        <v/>
      </c>
      <c r="N2291" s="7" t="str">
        <f>Cartilha_GLOBAL!N2291</f>
        <v/>
      </c>
      <c r="O2291" s="144"/>
      <c r="Q2291" s="151"/>
      <c r="R2291" s="152">
        <v>0</v>
      </c>
      <c r="T2291" s="153">
        <f>IF(Cartilha_GLOBAL!R2291=0,0,IF(Cartilha_GLOBAL!R2291&gt;0,"c","b"))</f>
        <v>0</v>
      </c>
    </row>
    <row r="2292" ht="22.5" hidden="1" spans="1:20">
      <c r="A2292" s="158">
        <f>Cartilha_GLOBAL!A2292</f>
        <v>103351</v>
      </c>
      <c r="B2292" s="100" t="str">
        <f>Cartilha_GLOBAL!B2292</f>
        <v>SINAPI</v>
      </c>
      <c r="C2292" s="104" t="str">
        <f>Cartilha_GLOBAL!C2292</f>
        <v>ALVENARIA DE VEDAÇÃO DE BLOCOS CERÂMICOS FURADOS NA HORIZONTAL DE 9X9X19 CM (ESPESSURA 9 CM) E ARGAMASSA DE ASSENTAMENTO COM PREPARO MANUAL. AF_12/2021</v>
      </c>
      <c r="D2292" s="94" t="str">
        <f>Cartilha_GLOBAL!D2292</f>
        <v>M2</v>
      </c>
      <c r="E2292" s="105">
        <f>Cartilha_GLOBAL!$E2292</f>
        <v>200.23</v>
      </c>
      <c r="F2292" s="182">
        <f>Cartilha_GLOBAL!$F2292</f>
        <v>245.76</v>
      </c>
      <c r="G2292" s="108"/>
      <c r="H2292" s="107">
        <f t="shared" si="141"/>
        <v>0</v>
      </c>
      <c r="I2292" s="143">
        <f t="shared" si="142"/>
        <v>0</v>
      </c>
      <c r="J2292" s="142"/>
      <c r="K2292" s="183"/>
      <c r="L2292" s="7" t="str">
        <f t="shared" si="143"/>
        <v/>
      </c>
      <c r="M2292" s="7" t="str">
        <f t="shared" si="144"/>
        <v/>
      </c>
      <c r="N2292" s="7" t="str">
        <f>Cartilha_GLOBAL!N2292</f>
        <v/>
      </c>
      <c r="O2292" s="144"/>
      <c r="Q2292" s="151"/>
      <c r="R2292" s="152">
        <v>0</v>
      </c>
      <c r="T2292" s="153">
        <f>IF(Cartilha_GLOBAL!R2292=0,0,IF(Cartilha_GLOBAL!R2292&gt;0,"c","b"))</f>
        <v>0</v>
      </c>
    </row>
    <row r="2293" ht="22.5" hidden="1" spans="1:20">
      <c r="A2293" s="158">
        <f>Cartilha_GLOBAL!A2293</f>
        <v>103356</v>
      </c>
      <c r="B2293" s="100" t="str">
        <f>Cartilha_GLOBAL!B2293</f>
        <v>SINAPI</v>
      </c>
      <c r="C2293" s="104" t="str">
        <f>Cartilha_GLOBAL!C2293</f>
        <v>ALVENARIA DE VEDAÇÃO DE BLOCOS CERÂMICOS FURADOS NA HORIZONTAL DE 9X19X29 CM (ESPESSURA 9 CM) E ARGAMASSA DE ASSENTAMENTO COM PREPARO EM BETONEIRA. AF_12/2021</v>
      </c>
      <c r="D2293" s="94" t="str">
        <f>Cartilha_GLOBAL!D2293</f>
        <v>M2</v>
      </c>
      <c r="E2293" s="105">
        <f>Cartilha_GLOBAL!$E2293</f>
        <v>60.88</v>
      </c>
      <c r="F2293" s="182">
        <f>Cartilha_GLOBAL!$F2293</f>
        <v>74.72</v>
      </c>
      <c r="G2293" s="108"/>
      <c r="H2293" s="107">
        <f t="shared" si="141"/>
        <v>0</v>
      </c>
      <c r="I2293" s="143">
        <f t="shared" si="142"/>
        <v>0</v>
      </c>
      <c r="J2293" s="142"/>
      <c r="K2293" s="183"/>
      <c r="L2293" s="7" t="str">
        <f t="shared" si="143"/>
        <v/>
      </c>
      <c r="M2293" s="7" t="str">
        <f t="shared" si="144"/>
        <v/>
      </c>
      <c r="N2293" s="7" t="str">
        <f>Cartilha_GLOBAL!N2293</f>
        <v/>
      </c>
      <c r="O2293" s="144"/>
      <c r="Q2293" s="151"/>
      <c r="R2293" s="152">
        <v>0</v>
      </c>
      <c r="T2293" s="153">
        <f>IF(Cartilha_GLOBAL!R2293=0,0,IF(Cartilha_GLOBAL!R2293&gt;0,"c","b"))</f>
        <v>0</v>
      </c>
    </row>
    <row r="2294" ht="22.5" hidden="1" spans="1:20">
      <c r="A2294" s="158">
        <f>Cartilha_GLOBAL!A2294</f>
        <v>103357</v>
      </c>
      <c r="B2294" s="100" t="str">
        <f>Cartilha_GLOBAL!B2294</f>
        <v>SINAPI</v>
      </c>
      <c r="C2294" s="104" t="str">
        <f>Cartilha_GLOBAL!C2294</f>
        <v>ALVENARIA DE VEDAÇÃO DE BLOCOS CERÂMICOS FURADOS NA HORIZONTAL DE 9X19X29 CM (ESPESSURA 9 CM) E ARGAMASSA DE ASSENTAMENTO COM PREPARO MANUAL. AF_12/2021</v>
      </c>
      <c r="D2294" s="94" t="str">
        <f>Cartilha_GLOBAL!D2294</f>
        <v>M2</v>
      </c>
      <c r="E2294" s="105">
        <f>Cartilha_GLOBAL!$E2294</f>
        <v>62.11</v>
      </c>
      <c r="F2294" s="182">
        <f>Cartilha_GLOBAL!$F2294</f>
        <v>76.23</v>
      </c>
      <c r="G2294" s="108"/>
      <c r="H2294" s="107">
        <f t="shared" si="141"/>
        <v>0</v>
      </c>
      <c r="I2294" s="143">
        <f t="shared" si="142"/>
        <v>0</v>
      </c>
      <c r="J2294" s="142"/>
      <c r="K2294" s="183"/>
      <c r="L2294" s="7" t="str">
        <f t="shared" si="143"/>
        <v/>
      </c>
      <c r="M2294" s="7" t="str">
        <f t="shared" si="144"/>
        <v/>
      </c>
      <c r="N2294" s="7" t="str">
        <f>Cartilha_GLOBAL!N2294</f>
        <v/>
      </c>
      <c r="O2294" s="144"/>
      <c r="Q2294" s="151"/>
      <c r="R2294" s="152">
        <v>0</v>
      </c>
      <c r="T2294" s="153">
        <f>IF(Cartilha_GLOBAL!R2294=0,0,IF(Cartilha_GLOBAL!R2294&gt;0,"c","b"))</f>
        <v>0</v>
      </c>
    </row>
    <row r="2295" ht="22.5" hidden="1" spans="1:20">
      <c r="A2295" s="158">
        <f>Cartilha_GLOBAL!A2295</f>
        <v>103316</v>
      </c>
      <c r="B2295" s="100" t="str">
        <f>Cartilha_GLOBAL!B2295</f>
        <v>SINAPI</v>
      </c>
      <c r="C2295" s="104" t="str">
        <f>Cartilha_GLOBAL!C2295</f>
        <v>ALVENARIA DE VEDAÇÃO DE BLOCOS VAZADOS DE CONCRETO DE 9X19X39 CM (ESPESSURA 9 CM) E ARGAMASSA DE ASSENTAMENTO COM PREPARO EM BETONEIRA. AF_12/2021</v>
      </c>
      <c r="D2295" s="94" t="str">
        <f>Cartilha_GLOBAL!D2295</f>
        <v>M2</v>
      </c>
      <c r="E2295" s="105">
        <f>Cartilha_GLOBAL!$E2295</f>
        <v>71.25</v>
      </c>
      <c r="F2295" s="182">
        <f>Cartilha_GLOBAL!$F2295</f>
        <v>87.45</v>
      </c>
      <c r="G2295" s="108"/>
      <c r="H2295" s="107">
        <f t="shared" si="141"/>
        <v>0</v>
      </c>
      <c r="I2295" s="143">
        <f t="shared" si="142"/>
        <v>0</v>
      </c>
      <c r="J2295" s="142"/>
      <c r="K2295" s="183"/>
      <c r="L2295" s="7" t="str">
        <f t="shared" si="143"/>
        <v/>
      </c>
      <c r="M2295" s="7" t="str">
        <f t="shared" si="144"/>
        <v/>
      </c>
      <c r="N2295" s="7" t="str">
        <f>Cartilha_GLOBAL!N2295</f>
        <v/>
      </c>
      <c r="O2295" s="144"/>
      <c r="Q2295" s="151"/>
      <c r="R2295" s="152">
        <v>0</v>
      </c>
      <c r="T2295" s="153">
        <f>IF(Cartilha_GLOBAL!R2295=0,0,IF(Cartilha_GLOBAL!R2295&gt;0,"c","b"))</f>
        <v>0</v>
      </c>
    </row>
    <row r="2296" ht="22.5" hidden="1" spans="1:20">
      <c r="A2296" s="158">
        <f>Cartilha_GLOBAL!A2296</f>
        <v>103317</v>
      </c>
      <c r="B2296" s="100" t="str">
        <f>Cartilha_GLOBAL!B2296</f>
        <v>SINAPI</v>
      </c>
      <c r="C2296" s="104" t="str">
        <f>Cartilha_GLOBAL!C2296</f>
        <v>ALVENARIA DE VEDAÇÃO DE BLOCOS VAZADOS DE CONCRETO DE 9X19X39 CM (ESPESSURA 9 CM) E ARGAMASSA DE ASSENTAMENTO COM PREPARO MANUAL. AF_12/2021</v>
      </c>
      <c r="D2296" s="94" t="str">
        <f>Cartilha_GLOBAL!D2296</f>
        <v>M2</v>
      </c>
      <c r="E2296" s="105">
        <f>Cartilha_GLOBAL!$E2296</f>
        <v>72.64</v>
      </c>
      <c r="F2296" s="182">
        <f>Cartilha_GLOBAL!$F2296</f>
        <v>89.16</v>
      </c>
      <c r="G2296" s="108"/>
      <c r="H2296" s="107">
        <f t="shared" si="141"/>
        <v>0</v>
      </c>
      <c r="I2296" s="143">
        <f t="shared" si="142"/>
        <v>0</v>
      </c>
      <c r="J2296" s="142"/>
      <c r="K2296" s="183"/>
      <c r="L2296" s="7" t="str">
        <f t="shared" si="143"/>
        <v/>
      </c>
      <c r="M2296" s="7" t="str">
        <f t="shared" si="144"/>
        <v/>
      </c>
      <c r="N2296" s="7" t="str">
        <f>Cartilha_GLOBAL!N2296</f>
        <v/>
      </c>
      <c r="O2296" s="144"/>
      <c r="Q2296" s="151"/>
      <c r="R2296" s="152">
        <v>0</v>
      </c>
      <c r="T2296" s="153">
        <f>IF(Cartilha_GLOBAL!R2296=0,0,IF(Cartilha_GLOBAL!R2296&gt;0,"c","b"))</f>
        <v>0</v>
      </c>
    </row>
    <row r="2297" ht="22.5" hidden="1" spans="1:20">
      <c r="A2297" s="158">
        <f>Cartilha_GLOBAL!A2297</f>
        <v>103318</v>
      </c>
      <c r="B2297" s="100" t="str">
        <f>Cartilha_GLOBAL!B2297</f>
        <v>SINAPI</v>
      </c>
      <c r="C2297" s="104" t="str">
        <f>Cartilha_GLOBAL!C2297</f>
        <v>ALVENARIA DE VEDAÇÃO DE BLOCOS VAZADOS DE CONCRETO DE 14X19X39 CM (ESPESSURA 14 CM)  E ARGAMASSA DE ASSENTAMENTO COM PREPARO EM BETONEIRA. AF_12/2021</v>
      </c>
      <c r="D2297" s="94" t="str">
        <f>Cartilha_GLOBAL!D2297</f>
        <v>M2</v>
      </c>
      <c r="E2297" s="105">
        <f>Cartilha_GLOBAL!$E2297</f>
        <v>93.28</v>
      </c>
      <c r="F2297" s="182">
        <f>Cartilha_GLOBAL!$F2297</f>
        <v>114.49</v>
      </c>
      <c r="G2297" s="108"/>
      <c r="H2297" s="107">
        <f t="shared" si="141"/>
        <v>0</v>
      </c>
      <c r="I2297" s="143">
        <f t="shared" si="142"/>
        <v>0</v>
      </c>
      <c r="J2297" s="142"/>
      <c r="K2297" s="183"/>
      <c r="L2297" s="7" t="str">
        <f t="shared" si="143"/>
        <v/>
      </c>
      <c r="M2297" s="7" t="str">
        <f t="shared" si="144"/>
        <v/>
      </c>
      <c r="N2297" s="7" t="str">
        <f>Cartilha_GLOBAL!N2297</f>
        <v/>
      </c>
      <c r="O2297" s="144"/>
      <c r="Q2297" s="151"/>
      <c r="R2297" s="152">
        <v>0</v>
      </c>
      <c r="T2297" s="153">
        <f>IF(Cartilha_GLOBAL!R2297=0,0,IF(Cartilha_GLOBAL!R2297&gt;0,"c","b"))</f>
        <v>0</v>
      </c>
    </row>
    <row r="2298" ht="22.5" hidden="1" spans="1:20">
      <c r="A2298" s="158">
        <f>Cartilha_GLOBAL!A2298</f>
        <v>103319</v>
      </c>
      <c r="B2298" s="100" t="str">
        <f>Cartilha_GLOBAL!B2298</f>
        <v>SINAPI</v>
      </c>
      <c r="C2298" s="104" t="str">
        <f>Cartilha_GLOBAL!C2298</f>
        <v>ALVENARIA DE VEDAÇÃO DE BLOCOS VAZADOS DE CONCRETO DE 14X19X39 CM (ESPESSURA 14 CM) E ARGAMASSA DE ASSENTAMENTO COM PREPARO MANUAL. AF_12/2021</v>
      </c>
      <c r="D2298" s="94" t="str">
        <f>Cartilha_GLOBAL!D2298</f>
        <v>M2</v>
      </c>
      <c r="E2298" s="105">
        <f>Cartilha_GLOBAL!$E2298</f>
        <v>94.9</v>
      </c>
      <c r="F2298" s="182">
        <f>Cartilha_GLOBAL!$F2298</f>
        <v>116.48</v>
      </c>
      <c r="G2298" s="108"/>
      <c r="H2298" s="107">
        <f t="shared" si="141"/>
        <v>0</v>
      </c>
      <c r="I2298" s="143">
        <f t="shared" si="142"/>
        <v>0</v>
      </c>
      <c r="J2298" s="142"/>
      <c r="K2298" s="183"/>
      <c r="L2298" s="7" t="str">
        <f t="shared" si="143"/>
        <v/>
      </c>
      <c r="M2298" s="7" t="str">
        <f t="shared" si="144"/>
        <v/>
      </c>
      <c r="N2298" s="7" t="str">
        <f>Cartilha_GLOBAL!N2298</f>
        <v/>
      </c>
      <c r="O2298" s="144"/>
      <c r="Q2298" s="151"/>
      <c r="R2298" s="152">
        <v>0</v>
      </c>
      <c r="T2298" s="153">
        <f>IF(Cartilha_GLOBAL!R2298=0,0,IF(Cartilha_GLOBAL!R2298&gt;0,"c","b"))</f>
        <v>0</v>
      </c>
    </row>
    <row r="2299" ht="22.5" hidden="1" spans="1:20">
      <c r="A2299" s="158">
        <f>Cartilha_GLOBAL!A2299</f>
        <v>103320</v>
      </c>
      <c r="B2299" s="100" t="str">
        <f>Cartilha_GLOBAL!B2299</f>
        <v>SINAPI</v>
      </c>
      <c r="C2299" s="104" t="str">
        <f>Cartilha_GLOBAL!C2299</f>
        <v>ALVENARIA DE VEDAÇÃO DE BLOCOS VAZADOS DE CONCRETO DE 19X19X39 CM (ESPESSURA 19 CM) E ARGAMASSA DE ASSENTAMENTO COM PREPARO EM BETONEIRA. AF_12/2021</v>
      </c>
      <c r="D2299" s="94" t="str">
        <f>Cartilha_GLOBAL!D2299</f>
        <v>M2</v>
      </c>
      <c r="E2299" s="105">
        <f>Cartilha_GLOBAL!$E2299</f>
        <v>111.5</v>
      </c>
      <c r="F2299" s="182">
        <f>Cartilha_GLOBAL!$F2299</f>
        <v>136.86</v>
      </c>
      <c r="G2299" s="108"/>
      <c r="H2299" s="107">
        <f t="shared" si="141"/>
        <v>0</v>
      </c>
      <c r="I2299" s="143">
        <f t="shared" si="142"/>
        <v>0</v>
      </c>
      <c r="J2299" s="142"/>
      <c r="K2299" s="183"/>
      <c r="L2299" s="7" t="str">
        <f t="shared" si="143"/>
        <v/>
      </c>
      <c r="M2299" s="7" t="str">
        <f t="shared" si="144"/>
        <v/>
      </c>
      <c r="N2299" s="7" t="str">
        <f>Cartilha_GLOBAL!N2299</f>
        <v/>
      </c>
      <c r="O2299" s="144"/>
      <c r="Q2299" s="151"/>
      <c r="R2299" s="152">
        <v>0</v>
      </c>
      <c r="T2299" s="153">
        <f>IF(Cartilha_GLOBAL!R2299=0,0,IF(Cartilha_GLOBAL!R2299&gt;0,"c","b"))</f>
        <v>0</v>
      </c>
    </row>
    <row r="2300" ht="22.5" hidden="1" spans="1:20">
      <c r="A2300" s="158">
        <f>Cartilha_GLOBAL!A2300</f>
        <v>103321</v>
      </c>
      <c r="B2300" s="100" t="str">
        <f>Cartilha_GLOBAL!B2300</f>
        <v>SINAPI</v>
      </c>
      <c r="C2300" s="104" t="str">
        <f>Cartilha_GLOBAL!C2300</f>
        <v>ALVENARIA DE VEDAÇÃO DE BLOCOS VAZADOS DE CONCRETO DE 19X19X39 CM (ESPESSURA 19 CM) E ARGAMASSA DE ASSENTAMENTO COM PREPARO MANUAL. AF_12/2021</v>
      </c>
      <c r="D2300" s="94" t="str">
        <f>Cartilha_GLOBAL!D2300</f>
        <v>M2</v>
      </c>
      <c r="E2300" s="105">
        <f>Cartilha_GLOBAL!$E2300</f>
        <v>113.54</v>
      </c>
      <c r="F2300" s="182">
        <f>Cartilha_GLOBAL!$F2300</f>
        <v>139.36</v>
      </c>
      <c r="G2300" s="108"/>
      <c r="H2300" s="107">
        <f t="shared" si="141"/>
        <v>0</v>
      </c>
      <c r="I2300" s="143">
        <f t="shared" si="142"/>
        <v>0</v>
      </c>
      <c r="J2300" s="142"/>
      <c r="K2300" s="183"/>
      <c r="L2300" s="7" t="str">
        <f t="shared" si="143"/>
        <v/>
      </c>
      <c r="M2300" s="7" t="str">
        <f t="shared" si="144"/>
        <v/>
      </c>
      <c r="N2300" s="7" t="str">
        <f>Cartilha_GLOBAL!N2300</f>
        <v/>
      </c>
      <c r="O2300" s="144"/>
      <c r="Q2300" s="151"/>
      <c r="R2300" s="152">
        <v>0</v>
      </c>
      <c r="T2300" s="153">
        <f>IF(Cartilha_GLOBAL!R2300=0,0,IF(Cartilha_GLOBAL!R2300&gt;0,"c","b"))</f>
        <v>0</v>
      </c>
    </row>
    <row r="2301" ht="22.5" hidden="1" spans="1:20">
      <c r="A2301" s="158">
        <f>Cartilha_GLOBAL!A2301</f>
        <v>103336</v>
      </c>
      <c r="B2301" s="100" t="str">
        <f>Cartilha_GLOBAL!B2301</f>
        <v>SINAPI</v>
      </c>
      <c r="C2301" s="104" t="str">
        <f>Cartilha_GLOBAL!C2301</f>
        <v>ALVENARIA DE VEDAÇÃO DE BLOCOS  VAZADOS DE CONCRETO APARENTE DE 9X19X39 CM (ESPESSURA 9 CM) E ARGAMASSA DE ASSENTAMENTO COM PREPARO EM BETONEIRA. AF_12/2021</v>
      </c>
      <c r="D2301" s="94" t="str">
        <f>Cartilha_GLOBAL!D2301</f>
        <v>M2</v>
      </c>
      <c r="E2301" s="105">
        <f>Cartilha_GLOBAL!$E2301</f>
        <v>81.72</v>
      </c>
      <c r="F2301" s="182">
        <f>Cartilha_GLOBAL!$F2301</f>
        <v>100.3</v>
      </c>
      <c r="G2301" s="108"/>
      <c r="H2301" s="107">
        <f t="shared" si="141"/>
        <v>0</v>
      </c>
      <c r="I2301" s="143">
        <f t="shared" si="142"/>
        <v>0</v>
      </c>
      <c r="J2301" s="142"/>
      <c r="K2301" s="183"/>
      <c r="L2301" s="7" t="str">
        <f t="shared" si="143"/>
        <v/>
      </c>
      <c r="M2301" s="7" t="str">
        <f t="shared" si="144"/>
        <v/>
      </c>
      <c r="N2301" s="7" t="str">
        <f>Cartilha_GLOBAL!N2301</f>
        <v/>
      </c>
      <c r="O2301" s="144"/>
      <c r="Q2301" s="151"/>
      <c r="R2301" s="152">
        <v>0</v>
      </c>
      <c r="T2301" s="153">
        <f>IF(Cartilha_GLOBAL!R2301=0,0,IF(Cartilha_GLOBAL!R2301&gt;0,"c","b"))</f>
        <v>0</v>
      </c>
    </row>
    <row r="2302" ht="22.5" hidden="1" spans="1:20">
      <c r="A2302" s="158">
        <f>Cartilha_GLOBAL!A2302</f>
        <v>103337</v>
      </c>
      <c r="B2302" s="100" t="str">
        <f>Cartilha_GLOBAL!B2302</f>
        <v>SINAPI</v>
      </c>
      <c r="C2302" s="104" t="str">
        <f>Cartilha_GLOBAL!C2302</f>
        <v>ALVENARIA DE VEDAÇÃO DE BLOCOS  VAZADOS DE CONCRETO APARENTE DE 9X19X39 CM (ESPESSURA 9 CM) E ARGAMASSA DE ASSENTAMENTO COM PREPARO MANUAL. AF_12/2021</v>
      </c>
      <c r="D2302" s="94" t="str">
        <f>Cartilha_GLOBAL!D2302</f>
        <v>M2</v>
      </c>
      <c r="E2302" s="105">
        <f>Cartilha_GLOBAL!$E2302</f>
        <v>83.11</v>
      </c>
      <c r="F2302" s="182">
        <f>Cartilha_GLOBAL!$F2302</f>
        <v>102.01</v>
      </c>
      <c r="G2302" s="108"/>
      <c r="H2302" s="107">
        <f t="shared" si="141"/>
        <v>0</v>
      </c>
      <c r="I2302" s="143">
        <f t="shared" si="142"/>
        <v>0</v>
      </c>
      <c r="J2302" s="142"/>
      <c r="K2302" s="183"/>
      <c r="L2302" s="7" t="str">
        <f t="shared" si="143"/>
        <v/>
      </c>
      <c r="M2302" s="7" t="str">
        <f t="shared" si="144"/>
        <v/>
      </c>
      <c r="N2302" s="7" t="str">
        <f>Cartilha_GLOBAL!N2302</f>
        <v/>
      </c>
      <c r="O2302" s="144"/>
      <c r="Q2302" s="151"/>
      <c r="R2302" s="152">
        <v>0</v>
      </c>
      <c r="T2302" s="153">
        <f>IF(Cartilha_GLOBAL!R2302=0,0,IF(Cartilha_GLOBAL!R2302&gt;0,"c","b"))</f>
        <v>0</v>
      </c>
    </row>
    <row r="2303" ht="22.5" hidden="1" spans="1:20">
      <c r="A2303" s="158">
        <f>Cartilha_GLOBAL!A2303</f>
        <v>103338</v>
      </c>
      <c r="B2303" s="100" t="str">
        <f>Cartilha_GLOBAL!B2303</f>
        <v>SINAPI</v>
      </c>
      <c r="C2303" s="104" t="str">
        <f>Cartilha_GLOBAL!C2303</f>
        <v>ALVENARIA DE VEDAÇÃO DE BLOCOS  VAZADOS DE CONCRETO APARENTE DE 14X19X39 CM (ESPESSURA 14 CM) E ARGAMASSA DE ASSENTAMENTO COM PREPARO EM BETONEIRA. AF_12/2021</v>
      </c>
      <c r="D2303" s="94" t="str">
        <f>Cartilha_GLOBAL!D2303</f>
        <v>M2</v>
      </c>
      <c r="E2303" s="105">
        <f>Cartilha_GLOBAL!$E2303</f>
        <v>108.29</v>
      </c>
      <c r="F2303" s="182">
        <f>Cartilha_GLOBAL!$F2303</f>
        <v>132.92</v>
      </c>
      <c r="G2303" s="108"/>
      <c r="H2303" s="107">
        <f t="shared" si="141"/>
        <v>0</v>
      </c>
      <c r="I2303" s="143">
        <f t="shared" si="142"/>
        <v>0</v>
      </c>
      <c r="J2303" s="142"/>
      <c r="K2303" s="183"/>
      <c r="L2303" s="7" t="str">
        <f t="shared" si="143"/>
        <v/>
      </c>
      <c r="M2303" s="7" t="str">
        <f t="shared" si="144"/>
        <v/>
      </c>
      <c r="N2303" s="7" t="str">
        <f>Cartilha_GLOBAL!N2303</f>
        <v/>
      </c>
      <c r="O2303" s="144"/>
      <c r="Q2303" s="151"/>
      <c r="R2303" s="152">
        <v>0</v>
      </c>
      <c r="T2303" s="153">
        <f>IF(Cartilha_GLOBAL!R2303=0,0,IF(Cartilha_GLOBAL!R2303&gt;0,"c","b"))</f>
        <v>0</v>
      </c>
    </row>
    <row r="2304" ht="22.5" hidden="1" spans="1:20">
      <c r="A2304" s="158">
        <f>Cartilha_GLOBAL!A2304</f>
        <v>103339</v>
      </c>
      <c r="B2304" s="100" t="str">
        <f>Cartilha_GLOBAL!B2304</f>
        <v>SINAPI</v>
      </c>
      <c r="C2304" s="104" t="str">
        <f>Cartilha_GLOBAL!C2304</f>
        <v>ALVENARIA DE VEDAÇÃO DE BLOCOS  VAZADOS DE CONCRETO APARENTE DE 14X19X39 CM (ESPESSURA 14 CM) E ARGAMASSA DE ASSENTAMENTO COM PREPARO MANUAL. AF_12/2021</v>
      </c>
      <c r="D2304" s="94" t="str">
        <f>Cartilha_GLOBAL!D2304</f>
        <v>M2</v>
      </c>
      <c r="E2304" s="105">
        <f>Cartilha_GLOBAL!$E2304</f>
        <v>109.91</v>
      </c>
      <c r="F2304" s="182">
        <f>Cartilha_GLOBAL!$F2304</f>
        <v>134.9</v>
      </c>
      <c r="G2304" s="108"/>
      <c r="H2304" s="107">
        <f t="shared" si="141"/>
        <v>0</v>
      </c>
      <c r="I2304" s="143">
        <f t="shared" si="142"/>
        <v>0</v>
      </c>
      <c r="J2304" s="142"/>
      <c r="K2304" s="183"/>
      <c r="L2304" s="7" t="str">
        <f t="shared" si="143"/>
        <v/>
      </c>
      <c r="M2304" s="7" t="str">
        <f t="shared" si="144"/>
        <v/>
      </c>
      <c r="N2304" s="7" t="str">
        <f>Cartilha_GLOBAL!N2304</f>
        <v/>
      </c>
      <c r="O2304" s="144"/>
      <c r="Q2304" s="151"/>
      <c r="R2304" s="152">
        <v>0</v>
      </c>
      <c r="T2304" s="153">
        <f>IF(Cartilha_GLOBAL!R2304=0,0,IF(Cartilha_GLOBAL!R2304&gt;0,"c","b"))</f>
        <v>0</v>
      </c>
    </row>
    <row r="2305" ht="22.5" hidden="1" spans="1:20">
      <c r="A2305" s="158">
        <f>Cartilha_GLOBAL!A2305</f>
        <v>103340</v>
      </c>
      <c r="B2305" s="100" t="str">
        <f>Cartilha_GLOBAL!B2305</f>
        <v>SINAPI</v>
      </c>
      <c r="C2305" s="104" t="str">
        <f>Cartilha_GLOBAL!C2305</f>
        <v>ALVENARIA DE VEDAÇÃO DE BLOCOS  VAZADOS DE CONCRETO APARENTE DE 19X19X39 CM (ESPESSURA 19 CM) E ARGAMASSA DE ASSENTAMENTO COM PREPARO EM BETONEIRA. AF_12/2021</v>
      </c>
      <c r="D2305" s="94" t="str">
        <f>Cartilha_GLOBAL!D2305</f>
        <v>M2</v>
      </c>
      <c r="E2305" s="105">
        <f>Cartilha_GLOBAL!$E2305</f>
        <v>129.96</v>
      </c>
      <c r="F2305" s="182">
        <f>Cartilha_GLOBAL!$F2305</f>
        <v>159.51</v>
      </c>
      <c r="G2305" s="108"/>
      <c r="H2305" s="107">
        <f t="shared" si="141"/>
        <v>0</v>
      </c>
      <c r="I2305" s="143">
        <f t="shared" si="142"/>
        <v>0</v>
      </c>
      <c r="J2305" s="142"/>
      <c r="K2305" s="183"/>
      <c r="L2305" s="7" t="str">
        <f t="shared" si="143"/>
        <v/>
      </c>
      <c r="M2305" s="7" t="str">
        <f t="shared" si="144"/>
        <v/>
      </c>
      <c r="N2305" s="7" t="str">
        <f>Cartilha_GLOBAL!N2305</f>
        <v/>
      </c>
      <c r="O2305" s="144"/>
      <c r="Q2305" s="151"/>
      <c r="R2305" s="152">
        <v>0</v>
      </c>
      <c r="T2305" s="153">
        <f>IF(Cartilha_GLOBAL!R2305=0,0,IF(Cartilha_GLOBAL!R2305&gt;0,"c","b"))</f>
        <v>0</v>
      </c>
    </row>
    <row r="2306" ht="22.5" hidden="1" spans="1:20">
      <c r="A2306" s="158">
        <f>Cartilha_GLOBAL!A2306</f>
        <v>103341</v>
      </c>
      <c r="B2306" s="100" t="str">
        <f>Cartilha_GLOBAL!B2306</f>
        <v>SINAPI</v>
      </c>
      <c r="C2306" s="104" t="str">
        <f>Cartilha_GLOBAL!C2306</f>
        <v>ALVENARIA DE VEDAÇÃO DE BLOCOS  VAZADOS DE CONCRETO APARENTE DE 19X19X39 CM (ESPESSURA 19 CM) E ARGAMASSA DE ASSENTAMENTO COM PREPARO MANUAL. AF_12/2021</v>
      </c>
      <c r="D2306" s="94" t="str">
        <f>Cartilha_GLOBAL!D2306</f>
        <v>M2</v>
      </c>
      <c r="E2306" s="105">
        <f>Cartilha_GLOBAL!$E2306</f>
        <v>132</v>
      </c>
      <c r="F2306" s="182">
        <f>Cartilha_GLOBAL!$F2306</f>
        <v>162.02</v>
      </c>
      <c r="G2306" s="108"/>
      <c r="H2306" s="107">
        <f t="shared" si="141"/>
        <v>0</v>
      </c>
      <c r="I2306" s="143">
        <f t="shared" si="142"/>
        <v>0</v>
      </c>
      <c r="J2306" s="142"/>
      <c r="K2306" s="183"/>
      <c r="L2306" s="7" t="str">
        <f t="shared" si="143"/>
        <v/>
      </c>
      <c r="M2306" s="7" t="str">
        <f t="shared" si="144"/>
        <v/>
      </c>
      <c r="N2306" s="7" t="str">
        <f>Cartilha_GLOBAL!N2306</f>
        <v/>
      </c>
      <c r="O2306" s="144"/>
      <c r="Q2306" s="151"/>
      <c r="R2306" s="152">
        <v>0</v>
      </c>
      <c r="T2306" s="153">
        <f>IF(Cartilha_GLOBAL!R2306=0,0,IF(Cartilha_GLOBAL!R2306&gt;0,"c","b"))</f>
        <v>0</v>
      </c>
    </row>
    <row r="2307" ht="22.5" hidden="1" spans="1:20">
      <c r="A2307" s="158">
        <f>Cartilha_GLOBAL!A2307</f>
        <v>103342</v>
      </c>
      <c r="B2307" s="100" t="str">
        <f>Cartilha_GLOBAL!B2307</f>
        <v>SINAPI</v>
      </c>
      <c r="C2307" s="104" t="str">
        <f>Cartilha_GLOBAL!C2307</f>
        <v>ALVENARIA DE VEDAÇÃO DE BLOCOS  VAZADOS DE CONCRETO DE 14X19X29 CM (ESPESSURA 14 CM) E ARGAMASSA DE ASSENTAMENTO COM PREPARO EM BETONEIRA. AF_12/2021</v>
      </c>
      <c r="D2307" s="94" t="str">
        <f>Cartilha_GLOBAL!D2307</f>
        <v>M2</v>
      </c>
      <c r="E2307" s="105">
        <f>Cartilha_GLOBAL!$E2307</f>
        <v>108.21</v>
      </c>
      <c r="F2307" s="182">
        <f>Cartilha_GLOBAL!$F2307</f>
        <v>132.82</v>
      </c>
      <c r="G2307" s="108"/>
      <c r="H2307" s="107">
        <f t="shared" si="141"/>
        <v>0</v>
      </c>
      <c r="I2307" s="143">
        <f t="shared" si="142"/>
        <v>0</v>
      </c>
      <c r="J2307" s="142"/>
      <c r="K2307" s="183"/>
      <c r="L2307" s="7" t="str">
        <f t="shared" si="143"/>
        <v/>
      </c>
      <c r="M2307" s="7" t="str">
        <f t="shared" si="144"/>
        <v/>
      </c>
      <c r="N2307" s="7" t="str">
        <f>Cartilha_GLOBAL!N2307</f>
        <v/>
      </c>
      <c r="O2307" s="144"/>
      <c r="Q2307" s="151"/>
      <c r="R2307" s="152">
        <v>0</v>
      </c>
      <c r="T2307" s="153">
        <f>IF(Cartilha_GLOBAL!R2307=0,0,IF(Cartilha_GLOBAL!R2307&gt;0,"c","b"))</f>
        <v>0</v>
      </c>
    </row>
    <row r="2308" ht="22.5" hidden="1" spans="1:20">
      <c r="A2308" s="158">
        <f>Cartilha_GLOBAL!A2308</f>
        <v>103343</v>
      </c>
      <c r="B2308" s="100" t="str">
        <f>Cartilha_GLOBAL!B2308</f>
        <v>SINAPI</v>
      </c>
      <c r="C2308" s="104" t="str">
        <f>Cartilha_GLOBAL!C2308</f>
        <v>ALVENARIA DE VEDAÇÃO DE BLOCOS  VAZADOS DE CONCRETO DE 14X19X29 CM (ESPESSURA 14 CM) E ARGAMASSA DE ASSENTAMENTO COM PREPARO MANUAL. AF_12/2021</v>
      </c>
      <c r="D2308" s="94" t="str">
        <f>Cartilha_GLOBAL!D2308</f>
        <v>M2</v>
      </c>
      <c r="E2308" s="105">
        <f>Cartilha_GLOBAL!$E2308</f>
        <v>110.01</v>
      </c>
      <c r="F2308" s="182">
        <f>Cartilha_GLOBAL!$F2308</f>
        <v>135.03</v>
      </c>
      <c r="G2308" s="108"/>
      <c r="H2308" s="107">
        <f t="shared" si="141"/>
        <v>0</v>
      </c>
      <c r="I2308" s="143">
        <f t="shared" si="142"/>
        <v>0</v>
      </c>
      <c r="J2308" s="142"/>
      <c r="K2308" s="183"/>
      <c r="L2308" s="7" t="str">
        <f t="shared" si="143"/>
        <v/>
      </c>
      <c r="M2308" s="7" t="str">
        <f t="shared" si="144"/>
        <v/>
      </c>
      <c r="N2308" s="7" t="str">
        <f>Cartilha_GLOBAL!N2308</f>
        <v/>
      </c>
      <c r="O2308" s="144"/>
      <c r="Q2308" s="151"/>
      <c r="R2308" s="152">
        <v>0</v>
      </c>
      <c r="T2308" s="153">
        <f>IF(Cartilha_GLOBAL!R2308=0,0,IF(Cartilha_GLOBAL!R2308&gt;0,"c","b"))</f>
        <v>0</v>
      </c>
    </row>
    <row r="2309" ht="22.5" hidden="1" spans="1:20">
      <c r="A2309" s="158">
        <f>Cartilha_GLOBAL!A2309</f>
        <v>101159</v>
      </c>
      <c r="B2309" s="100" t="str">
        <f>Cartilha_GLOBAL!B2309</f>
        <v>SINAPI</v>
      </c>
      <c r="C2309" s="104" t="str">
        <f>Cartilha_GLOBAL!C2309</f>
        <v>ALVENARIA DE VEDAÇÃO DE BLOCOS CERÂMICOS MACIÇOS DE 5X10X20CM (ESPESSURA 10CM) E ARGAMASSA DE ASSENTAMENTO COM PREPARO EM BETONEIRA. AF_05/2020</v>
      </c>
      <c r="D2309" s="94" t="str">
        <f>Cartilha_GLOBAL!D2309</f>
        <v>M2</v>
      </c>
      <c r="E2309" s="105">
        <f>Cartilha_GLOBAL!$E2309</f>
        <v>150.94</v>
      </c>
      <c r="F2309" s="182">
        <f>Cartilha_GLOBAL!$F2309</f>
        <v>185.26</v>
      </c>
      <c r="G2309" s="108"/>
      <c r="H2309" s="107">
        <f t="shared" si="141"/>
        <v>0</v>
      </c>
      <c r="I2309" s="143">
        <f t="shared" si="142"/>
        <v>0</v>
      </c>
      <c r="J2309" s="142"/>
      <c r="K2309" s="183"/>
      <c r="L2309" s="7" t="str">
        <f t="shared" si="143"/>
        <v/>
      </c>
      <c r="M2309" s="7" t="str">
        <f t="shared" si="144"/>
        <v/>
      </c>
      <c r="N2309" s="7" t="str">
        <f>Cartilha_GLOBAL!N2309</f>
        <v/>
      </c>
      <c r="O2309" s="144"/>
      <c r="Q2309" s="151"/>
      <c r="R2309" s="152">
        <v>0</v>
      </c>
      <c r="T2309" s="153">
        <f>IF(Cartilha_GLOBAL!R2309=0,0,IF(Cartilha_GLOBAL!R2309&gt;0,"c","b"))</f>
        <v>0</v>
      </c>
    </row>
    <row r="2310" ht="22.5" hidden="1" spans="1:20">
      <c r="A2310" s="158">
        <f>Cartilha_GLOBAL!A2310</f>
        <v>101162</v>
      </c>
      <c r="B2310" s="100" t="str">
        <f>Cartilha_GLOBAL!B2310</f>
        <v>SINAPI</v>
      </c>
      <c r="C2310" s="104" t="str">
        <f>Cartilha_GLOBAL!C2310</f>
        <v>ALVENARIA DE VEDAÇÃO COM ELEMENTO VAZADO DE CERÂMICA (COBOGÓ) DE 7X20X20CM E ARGAMASSA DE ASSENTAMENTO COM PREPARO EM BETONEIRA. AF_05/2020</v>
      </c>
      <c r="D2310" s="94" t="str">
        <f>Cartilha_GLOBAL!D2310</f>
        <v>M2</v>
      </c>
      <c r="E2310" s="105">
        <f>Cartilha_GLOBAL!$E2310</f>
        <v>170.23</v>
      </c>
      <c r="F2310" s="182">
        <f>Cartilha_GLOBAL!$F2310</f>
        <v>208.94</v>
      </c>
      <c r="G2310" s="108"/>
      <c r="H2310" s="107">
        <f t="shared" si="141"/>
        <v>0</v>
      </c>
      <c r="I2310" s="143">
        <f t="shared" si="142"/>
        <v>0</v>
      </c>
      <c r="J2310" s="142"/>
      <c r="K2310" s="183"/>
      <c r="L2310" s="7" t="str">
        <f t="shared" si="143"/>
        <v/>
      </c>
      <c r="M2310" s="7" t="str">
        <f t="shared" si="144"/>
        <v/>
      </c>
      <c r="N2310" s="7" t="str">
        <f>Cartilha_GLOBAL!N2310</f>
        <v/>
      </c>
      <c r="O2310" s="144"/>
      <c r="Q2310" s="151"/>
      <c r="R2310" s="152">
        <v>0</v>
      </c>
      <c r="T2310" s="153">
        <f>IF(Cartilha_GLOBAL!R2310=0,0,IF(Cartilha_GLOBAL!R2310&gt;0,"c","b"))</f>
        <v>0</v>
      </c>
    </row>
    <row r="2311" ht="22.5" hidden="1" spans="1:20">
      <c r="A2311" s="158">
        <f>Cartilha_GLOBAL!A2311</f>
        <v>101161</v>
      </c>
      <c r="B2311" s="100" t="str">
        <f>Cartilha_GLOBAL!B2311</f>
        <v>SINAPI</v>
      </c>
      <c r="C2311" s="104" t="str">
        <f>Cartilha_GLOBAL!C2311</f>
        <v>ALVENARIA DE VEDAÇÃO COM ELEMENTO VAZADO DE CONCRETO (COBOGÓ) DE 7X50X50CM E ARGAMASSA DE ASSENTAMENTO COM PREPARO EM BETONEIRA. AF_05/2020</v>
      </c>
      <c r="D2311" s="94" t="str">
        <f>Cartilha_GLOBAL!D2311</f>
        <v>M2</v>
      </c>
      <c r="E2311" s="105">
        <f>Cartilha_GLOBAL!$E2311</f>
        <v>208.89</v>
      </c>
      <c r="F2311" s="182">
        <f>Cartilha_GLOBAL!$F2311</f>
        <v>256.39</v>
      </c>
      <c r="G2311" s="108"/>
      <c r="H2311" s="107">
        <f t="shared" si="141"/>
        <v>0</v>
      </c>
      <c r="I2311" s="143">
        <f t="shared" si="142"/>
        <v>0</v>
      </c>
      <c r="J2311" s="142"/>
      <c r="K2311" s="183"/>
      <c r="L2311" s="7" t="str">
        <f t="shared" si="143"/>
        <v/>
      </c>
      <c r="M2311" s="7" t="str">
        <f t="shared" si="144"/>
        <v/>
      </c>
      <c r="N2311" s="7" t="str">
        <f>Cartilha_GLOBAL!N2311</f>
        <v/>
      </c>
      <c r="O2311" s="144"/>
      <c r="Q2311" s="151"/>
      <c r="R2311" s="152">
        <v>0</v>
      </c>
      <c r="T2311" s="153">
        <f>IF(Cartilha_GLOBAL!R2311=0,0,IF(Cartilha_GLOBAL!R2311&gt;0,"c","b"))</f>
        <v>0</v>
      </c>
    </row>
    <row r="2312" ht="22.5" hidden="1" spans="1:20">
      <c r="A2312" s="158">
        <f>Cartilha_GLOBAL!A2312</f>
        <v>101163</v>
      </c>
      <c r="B2312" s="100" t="str">
        <f>Cartilha_GLOBAL!B2312</f>
        <v>SINAPI</v>
      </c>
      <c r="C2312" s="104" t="str">
        <f>Cartilha_GLOBAL!C2312</f>
        <v>ALVENARIA DE VEDAÇÃO COM BLOCO DE VIDRO VAZADO, TIPO VENEZIANA, DE 6X20X20CM E ARGAMASSA DE ASSENTAMENTO COM PREPARO EM BETONEIRA. AF_05/2020</v>
      </c>
      <c r="D2312" s="94" t="str">
        <f>Cartilha_GLOBAL!D2312</f>
        <v>M2</v>
      </c>
      <c r="E2312" s="105">
        <f>Cartilha_GLOBAL!$E2312</f>
        <v>704.75</v>
      </c>
      <c r="F2312" s="182">
        <f>Cartilha_GLOBAL!$F2312</f>
        <v>865.01</v>
      </c>
      <c r="G2312" s="108"/>
      <c r="H2312" s="107">
        <f t="shared" si="141"/>
        <v>0</v>
      </c>
      <c r="I2312" s="143">
        <f t="shared" si="142"/>
        <v>0</v>
      </c>
      <c r="J2312" s="142"/>
      <c r="K2312" s="183"/>
      <c r="L2312" s="7" t="str">
        <f t="shared" si="143"/>
        <v/>
      </c>
      <c r="M2312" s="7" t="str">
        <f t="shared" si="144"/>
        <v/>
      </c>
      <c r="N2312" s="7" t="str">
        <f>Cartilha_GLOBAL!N2312</f>
        <v/>
      </c>
      <c r="O2312" s="144"/>
      <c r="Q2312" s="151"/>
      <c r="R2312" s="152">
        <v>0</v>
      </c>
      <c r="T2312" s="153">
        <f>IF(Cartilha_GLOBAL!R2312=0,0,IF(Cartilha_GLOBAL!R2312&gt;0,"c","b"))</f>
        <v>0</v>
      </c>
    </row>
    <row r="2313" ht="22.5" hidden="1" spans="1:20">
      <c r="A2313" s="158">
        <f>Cartilha_GLOBAL!A2313</f>
        <v>101164</v>
      </c>
      <c r="B2313" s="100" t="str">
        <f>Cartilha_GLOBAL!B2313</f>
        <v>SINAPI</v>
      </c>
      <c r="C2313" s="104" t="str">
        <f>Cartilha_GLOBAL!C2313</f>
        <v>ALVENARIA DE VEDAÇÃO COM BLOCO DE VIDRO, TIPO CANELADO, DE 8X19X19CM E ARGAMASSA DE ASSENTAMENTO COM PREPARO EM BETONEIRA. AF_05/2020</v>
      </c>
      <c r="D2313" s="94" t="str">
        <f>Cartilha_GLOBAL!D2313</f>
        <v>M2</v>
      </c>
      <c r="E2313" s="105">
        <f>Cartilha_GLOBAL!$E2313</f>
        <v>714.29</v>
      </c>
      <c r="F2313" s="182">
        <f>Cartilha_GLOBAL!$F2313</f>
        <v>876.72</v>
      </c>
      <c r="G2313" s="108"/>
      <c r="H2313" s="107">
        <f t="shared" si="141"/>
        <v>0</v>
      </c>
      <c r="I2313" s="143">
        <f t="shared" si="142"/>
        <v>0</v>
      </c>
      <c r="J2313" s="142"/>
      <c r="K2313" s="183"/>
      <c r="L2313" s="7" t="str">
        <f t="shared" si="143"/>
        <v/>
      </c>
      <c r="M2313" s="7" t="str">
        <f t="shared" si="144"/>
        <v/>
      </c>
      <c r="N2313" s="7" t="str">
        <f>Cartilha_GLOBAL!N2313</f>
        <v/>
      </c>
      <c r="O2313" s="144"/>
      <c r="Q2313" s="151"/>
      <c r="R2313" s="152">
        <v>0</v>
      </c>
      <c r="T2313" s="153">
        <f>IF(Cartilha_GLOBAL!R2313=0,0,IF(Cartilha_GLOBAL!R2313&gt;0,"c","b"))</f>
        <v>0</v>
      </c>
    </row>
    <row r="2314" ht="22.5" hidden="1" spans="1:20">
      <c r="A2314" s="158">
        <f>Cartilha_GLOBAL!A2314</f>
        <v>101154</v>
      </c>
      <c r="B2314" s="100" t="str">
        <f>Cartilha_GLOBAL!B2314</f>
        <v>SINAPI</v>
      </c>
      <c r="C2314" s="104" t="str">
        <f>Cartilha_GLOBAL!C2314</f>
        <v>ALVENARIA DE VEDAÇÃO DE BLOCOS DE CONCRETO CELULAR DE 10X30X60CM (ESPESSURA 10CM) E ARGAMASSA DE ASSENTAMENTO COM PREPARO EM BETONEIRA. AF_05/2020</v>
      </c>
      <c r="D2314" s="94" t="str">
        <f>Cartilha_GLOBAL!D2314</f>
        <v>M2</v>
      </c>
      <c r="E2314" s="105">
        <f>Cartilha_GLOBAL!$E2314</f>
        <v>111.65</v>
      </c>
      <c r="F2314" s="182">
        <f>Cartilha_GLOBAL!$F2314</f>
        <v>137.04</v>
      </c>
      <c r="G2314" s="108"/>
      <c r="H2314" s="107">
        <f t="shared" si="141"/>
        <v>0</v>
      </c>
      <c r="I2314" s="143">
        <f t="shared" si="142"/>
        <v>0</v>
      </c>
      <c r="J2314" s="142"/>
      <c r="K2314" s="183"/>
      <c r="L2314" s="7" t="str">
        <f t="shared" si="143"/>
        <v/>
      </c>
      <c r="M2314" s="7" t="str">
        <f t="shared" si="144"/>
        <v/>
      </c>
      <c r="N2314" s="7" t="str">
        <f>Cartilha_GLOBAL!N2314</f>
        <v/>
      </c>
      <c r="O2314" s="144"/>
      <c r="Q2314" s="151"/>
      <c r="R2314" s="152">
        <v>0</v>
      </c>
      <c r="T2314" s="153">
        <f>IF(Cartilha_GLOBAL!R2314=0,0,IF(Cartilha_GLOBAL!R2314&gt;0,"c","b"))</f>
        <v>0</v>
      </c>
    </row>
    <row r="2315" ht="22.5" hidden="1" spans="1:20">
      <c r="A2315" s="158">
        <f>Cartilha_GLOBAL!A2315</f>
        <v>101155</v>
      </c>
      <c r="B2315" s="100" t="str">
        <f>Cartilha_GLOBAL!B2315</f>
        <v>SINAPI</v>
      </c>
      <c r="C2315" s="104" t="str">
        <f>Cartilha_GLOBAL!C2315</f>
        <v>ALVENARIA DE VEDAÇÃO DE BLOCOS DE CONCRETO CELULAR DE 15X30X60CM (ESPESSURA 15CM) E ARGAMASSA DE ASSENTAMENTO COM PREPARO EM BETONEIRA. AF_05/2020</v>
      </c>
      <c r="D2315" s="94" t="str">
        <f>Cartilha_GLOBAL!D2315</f>
        <v>M2</v>
      </c>
      <c r="E2315" s="105">
        <f>Cartilha_GLOBAL!$E2315</f>
        <v>155.85</v>
      </c>
      <c r="F2315" s="182">
        <f>Cartilha_GLOBAL!$F2315</f>
        <v>191.29</v>
      </c>
      <c r="G2315" s="108"/>
      <c r="H2315" s="107">
        <f t="shared" si="141"/>
        <v>0</v>
      </c>
      <c r="I2315" s="143">
        <f t="shared" si="142"/>
        <v>0</v>
      </c>
      <c r="J2315" s="142"/>
      <c r="K2315" s="183"/>
      <c r="L2315" s="7" t="str">
        <f t="shared" si="143"/>
        <v/>
      </c>
      <c r="M2315" s="7" t="str">
        <f t="shared" si="144"/>
        <v/>
      </c>
      <c r="N2315" s="7" t="str">
        <f>Cartilha_GLOBAL!N2315</f>
        <v/>
      </c>
      <c r="O2315" s="144"/>
      <c r="Q2315" s="151"/>
      <c r="R2315" s="152">
        <v>0</v>
      </c>
      <c r="T2315" s="153">
        <f>IF(Cartilha_GLOBAL!R2315=0,0,IF(Cartilha_GLOBAL!R2315&gt;0,"c","b"))</f>
        <v>0</v>
      </c>
    </row>
    <row r="2316" ht="22.5" hidden="1" spans="1:20">
      <c r="A2316" s="158">
        <f>Cartilha_GLOBAL!A2316</f>
        <v>101156</v>
      </c>
      <c r="B2316" s="100" t="str">
        <f>Cartilha_GLOBAL!B2316</f>
        <v>SINAPI</v>
      </c>
      <c r="C2316" s="104" t="str">
        <f>Cartilha_GLOBAL!C2316</f>
        <v>ALVENARIA DE VEDAÇÃO DE BLOCOS DE CONCRETO CELULAR DE 20X30X60CM (ESPESSURA 20CM) E ARGAMASSA DE ASSENTAMENTO COM PREPARO EM BETONEIRA. AF_05/2020</v>
      </c>
      <c r="D2316" s="94" t="str">
        <f>Cartilha_GLOBAL!D2316</f>
        <v>M2</v>
      </c>
      <c r="E2316" s="105">
        <f>Cartilha_GLOBAL!$E2316</f>
        <v>227.05</v>
      </c>
      <c r="F2316" s="182">
        <f>Cartilha_GLOBAL!$F2316</f>
        <v>278.68</v>
      </c>
      <c r="G2316" s="108"/>
      <c r="H2316" s="107">
        <f t="shared" si="141"/>
        <v>0</v>
      </c>
      <c r="I2316" s="143">
        <f t="shared" si="142"/>
        <v>0</v>
      </c>
      <c r="J2316" s="142"/>
      <c r="K2316" s="183"/>
      <c r="L2316" s="7" t="str">
        <f t="shared" si="143"/>
        <v/>
      </c>
      <c r="M2316" s="7" t="str">
        <f t="shared" si="144"/>
        <v/>
      </c>
      <c r="N2316" s="7" t="str">
        <f>Cartilha_GLOBAL!N2316</f>
        <v/>
      </c>
      <c r="O2316" s="144"/>
      <c r="Q2316" s="151"/>
      <c r="R2316" s="152">
        <v>0</v>
      </c>
      <c r="T2316" s="153">
        <f>IF(Cartilha_GLOBAL!R2316=0,0,IF(Cartilha_GLOBAL!R2316&gt;0,"c","b"))</f>
        <v>0</v>
      </c>
    </row>
    <row r="2317" ht="12.75" hidden="1" spans="1:20">
      <c r="A2317" s="158">
        <f>Cartilha_GLOBAL!A2317</f>
        <v>93202</v>
      </c>
      <c r="B2317" s="100" t="str">
        <f>Cartilha_GLOBAL!B2317</f>
        <v>SINAPI</v>
      </c>
      <c r="C2317" s="104" t="str">
        <f>Cartilha_GLOBAL!C2317</f>
        <v>FIXAÇÃO (ENCUNHAMENTO) DE ALVENARIA DE VEDAÇÃO COM TIJOLO MACIÇO. AF_03/2016</v>
      </c>
      <c r="D2317" s="94" t="str">
        <f>Cartilha_GLOBAL!D2317</f>
        <v>M</v>
      </c>
      <c r="E2317" s="105">
        <f>Cartilha_GLOBAL!$E2317</f>
        <v>29.88</v>
      </c>
      <c r="F2317" s="182">
        <f>Cartilha_GLOBAL!$F2317</f>
        <v>36.67</v>
      </c>
      <c r="G2317" s="108"/>
      <c r="H2317" s="107">
        <f t="shared" si="141"/>
        <v>0</v>
      </c>
      <c r="I2317" s="143">
        <f t="shared" si="142"/>
        <v>0</v>
      </c>
      <c r="J2317" s="142"/>
      <c r="K2317" s="183"/>
      <c r="L2317" s="7" t="str">
        <f t="shared" si="143"/>
        <v/>
      </c>
      <c r="M2317" s="7" t="str">
        <f t="shared" si="144"/>
        <v/>
      </c>
      <c r="N2317" s="7" t="str">
        <f>Cartilha_GLOBAL!N2317</f>
        <v/>
      </c>
      <c r="O2317" s="144"/>
      <c r="Q2317" s="151"/>
      <c r="R2317" s="152">
        <v>0</v>
      </c>
      <c r="T2317" s="153">
        <f>IF(Cartilha_GLOBAL!R2317=0,0,IF(Cartilha_GLOBAL!R2317&gt;0,"c","b"))</f>
        <v>0</v>
      </c>
    </row>
    <row r="2318" ht="12.75" hidden="1" spans="1:20">
      <c r="A2318" s="154" t="str">
        <f>Cartilha_GLOBAL!A2318</f>
        <v>5.1.13</v>
      </c>
      <c r="B2318" s="100">
        <f>Cartilha_GLOBAL!B2318</f>
        <v>0</v>
      </c>
      <c r="C2318" s="161" t="str">
        <f>Cartilha_GLOBAL!C2318</f>
        <v>ALVENARIA DE EMBASAMENTO</v>
      </c>
      <c r="D2318" s="178">
        <f>Cartilha_GLOBAL!D2318</f>
        <v>0</v>
      </c>
      <c r="E2318" s="220">
        <f>Cartilha_GLOBAL!$E2318</f>
        <v>0</v>
      </c>
      <c r="F2318" s="200">
        <f>Cartilha_GLOBAL!$F2318</f>
        <v>0</v>
      </c>
      <c r="G2318" s="209"/>
      <c r="H2318" s="187">
        <f t="shared" si="141"/>
        <v>0</v>
      </c>
      <c r="I2318" s="188">
        <f t="shared" si="142"/>
        <v>0</v>
      </c>
      <c r="J2318" s="142"/>
      <c r="K2318" s="138" t="str">
        <f>IF(OR(SUM(I2319:I2320)&gt;0,SUM(I2319:I2320)&gt;0),"xx","")</f>
        <v/>
      </c>
      <c r="L2318" s="7" t="str">
        <f t="shared" si="143"/>
        <v/>
      </c>
      <c r="M2318" s="7" t="str">
        <f t="shared" si="144"/>
        <v/>
      </c>
      <c r="N2318" s="7" t="str">
        <f>Cartilha_GLOBAL!N2318</f>
        <v/>
      </c>
      <c r="O2318" s="144"/>
      <c r="Q2318" s="151"/>
      <c r="R2318" s="152">
        <v>0</v>
      </c>
      <c r="T2318" s="153">
        <f>IF(Cartilha_GLOBAL!R2318=0,0,IF(Cartilha_GLOBAL!R2318&gt;0,"c","b"))</f>
        <v>0</v>
      </c>
    </row>
    <row r="2319" ht="22.5" hidden="1" spans="1:20">
      <c r="A2319" s="158">
        <f>Cartilha_GLOBAL!A2319</f>
        <v>101165</v>
      </c>
      <c r="B2319" s="100" t="str">
        <f>Cartilha_GLOBAL!B2319</f>
        <v>SINAPI</v>
      </c>
      <c r="C2319" s="104" t="str">
        <f>Cartilha_GLOBAL!C2319</f>
        <v>ALVENARIA DE EMBASAMENTO COM BLOCO ESTRUTURAL DE CONCRETO, DE 14X19X29CM E ARGAMASSA DE ASSENTAMENTO COM PREPARO EM BETONEIRA. AF_05/2020</v>
      </c>
      <c r="D2319" s="94" t="str">
        <f>Cartilha_GLOBAL!D2319</f>
        <v>M3</v>
      </c>
      <c r="E2319" s="105">
        <f>Cartilha_GLOBAL!$E2319</f>
        <v>923.06</v>
      </c>
      <c r="F2319" s="182">
        <f>Cartilha_GLOBAL!$F2319</f>
        <v>1132.96</v>
      </c>
      <c r="G2319" s="108"/>
      <c r="H2319" s="107">
        <f t="shared" si="141"/>
        <v>0</v>
      </c>
      <c r="I2319" s="143">
        <f t="shared" si="142"/>
        <v>0</v>
      </c>
      <c r="J2319" s="142"/>
      <c r="K2319" s="183"/>
      <c r="L2319" s="7" t="str">
        <f t="shared" si="143"/>
        <v/>
      </c>
      <c r="M2319" s="7" t="str">
        <f t="shared" si="144"/>
        <v/>
      </c>
      <c r="N2319" s="7" t="str">
        <f>Cartilha_GLOBAL!N2319</f>
        <v/>
      </c>
      <c r="O2319" s="144"/>
      <c r="Q2319" s="151"/>
      <c r="R2319" s="152">
        <v>0</v>
      </c>
      <c r="T2319" s="153">
        <f>IF(Cartilha_GLOBAL!R2319=0,0,IF(Cartilha_GLOBAL!R2319&gt;0,"c","b"))</f>
        <v>0</v>
      </c>
    </row>
    <row r="2320" ht="22.5" hidden="1" spans="1:20">
      <c r="A2320" s="158">
        <f>Cartilha_GLOBAL!A2320</f>
        <v>101166</v>
      </c>
      <c r="B2320" s="100" t="str">
        <f>Cartilha_GLOBAL!B2320</f>
        <v>SINAPI</v>
      </c>
      <c r="C2320" s="104" t="str">
        <f>Cartilha_GLOBAL!C2320</f>
        <v>ALVENARIA DE EMBASAMENTO COM BLOCO ESTRUTURAL DE CERÂMICA, DE 14X19X29CM E ARGAMASSA DE ASSENTAMENTO COM PREPARO EM BETONEIRA. AF_05/2020</v>
      </c>
      <c r="D2320" s="94" t="str">
        <f>Cartilha_GLOBAL!D2320</f>
        <v>M3</v>
      </c>
      <c r="E2320" s="105">
        <f>Cartilha_GLOBAL!$E2320</f>
        <v>712.99</v>
      </c>
      <c r="F2320" s="182">
        <f>Cartilha_GLOBAL!$F2320</f>
        <v>875.12</v>
      </c>
      <c r="G2320" s="108"/>
      <c r="H2320" s="107">
        <f t="shared" si="141"/>
        <v>0</v>
      </c>
      <c r="I2320" s="143">
        <f t="shared" si="142"/>
        <v>0</v>
      </c>
      <c r="J2320" s="142"/>
      <c r="K2320" s="183"/>
      <c r="L2320" s="7" t="str">
        <f t="shared" si="143"/>
        <v/>
      </c>
      <c r="M2320" s="7" t="str">
        <f t="shared" si="144"/>
        <v/>
      </c>
      <c r="N2320" s="7" t="str">
        <f>Cartilha_GLOBAL!N2320</f>
        <v/>
      </c>
      <c r="O2320" s="144"/>
      <c r="Q2320" s="151"/>
      <c r="R2320" s="152">
        <v>0</v>
      </c>
      <c r="T2320" s="153">
        <f>IF(Cartilha_GLOBAL!R2320=0,0,IF(Cartilha_GLOBAL!R2320&gt;0,"c","b"))</f>
        <v>0</v>
      </c>
    </row>
    <row r="2321" ht="12.75" hidden="1" spans="1:20">
      <c r="A2321" s="154" t="str">
        <f>Cartilha_GLOBAL!A2321</f>
        <v>5.2</v>
      </c>
      <c r="B2321" s="100">
        <f>Cartilha_GLOBAL!B2321</f>
        <v>0</v>
      </c>
      <c r="C2321" s="161" t="str">
        <f>Cartilha_GLOBAL!C2321</f>
        <v>DIVISORIAS E PAREDES</v>
      </c>
      <c r="D2321" s="94">
        <f>Cartilha_GLOBAL!D2321</f>
        <v>0</v>
      </c>
      <c r="E2321" s="220">
        <f>Cartilha_GLOBAL!$E2321</f>
        <v>0</v>
      </c>
      <c r="F2321" s="200">
        <f>Cartilha_GLOBAL!$F2321</f>
        <v>0</v>
      </c>
      <c r="G2321" s="209"/>
      <c r="H2321" s="187">
        <f t="shared" si="141"/>
        <v>0</v>
      </c>
      <c r="I2321" s="188">
        <f t="shared" si="142"/>
        <v>0</v>
      </c>
      <c r="J2321" s="142"/>
      <c r="K2321" s="138" t="str">
        <f>IF(OR(SUM(I2323:I2347)&gt;0,SUM(I2323:I2347)&gt;0),"xx","")</f>
        <v/>
      </c>
      <c r="L2321" s="7" t="str">
        <f t="shared" si="143"/>
        <v/>
      </c>
      <c r="M2321" s="7" t="str">
        <f t="shared" si="144"/>
        <v/>
      </c>
      <c r="N2321" s="7" t="str">
        <f>Cartilha_GLOBAL!N2321</f>
        <v/>
      </c>
      <c r="O2321" s="144"/>
      <c r="Q2321" s="151"/>
      <c r="R2321" s="152">
        <v>0</v>
      </c>
      <c r="T2321" s="153">
        <f>IF(Cartilha_GLOBAL!R2321=0,0,IF(Cartilha_GLOBAL!R2321&gt;0,"c","b"))</f>
        <v>0</v>
      </c>
    </row>
    <row r="2322" ht="12.75" hidden="1" spans="1:20">
      <c r="A2322" s="154" t="str">
        <f>Cartilha_GLOBAL!A2322</f>
        <v>5.2.1</v>
      </c>
      <c r="B2322" s="100">
        <f>Cartilha_GLOBAL!B2322</f>
        <v>0</v>
      </c>
      <c r="C2322" s="161" t="str">
        <f>Cartilha_GLOBAL!C2322</f>
        <v>MANUTENCAO / REPAROS - DIVISORIAS E PAREDES</v>
      </c>
      <c r="D2322" s="94">
        <f>Cartilha_GLOBAL!D2322</f>
        <v>0</v>
      </c>
      <c r="E2322" s="220">
        <f>Cartilha_GLOBAL!$E2322</f>
        <v>0</v>
      </c>
      <c r="F2322" s="200">
        <f>Cartilha_GLOBAL!$F2322</f>
        <v>0</v>
      </c>
      <c r="G2322" s="209"/>
      <c r="H2322" s="187">
        <f t="shared" si="141"/>
        <v>0</v>
      </c>
      <c r="I2322" s="188">
        <f t="shared" si="142"/>
        <v>0</v>
      </c>
      <c r="J2322" s="142"/>
      <c r="K2322" s="138" t="str">
        <f>IF(OR(SUM(I2322)&gt;0,SUM(I2322)&gt;0),"xx","")</f>
        <v/>
      </c>
      <c r="L2322" s="7" t="str">
        <f t="shared" si="143"/>
        <v/>
      </c>
      <c r="M2322" s="7" t="str">
        <f t="shared" si="144"/>
        <v/>
      </c>
      <c r="N2322" s="7" t="str">
        <f>Cartilha_GLOBAL!N2322</f>
        <v/>
      </c>
      <c r="O2322" s="144"/>
      <c r="Q2322" s="151"/>
      <c r="R2322" s="152">
        <v>0</v>
      </c>
      <c r="T2322" s="153">
        <f>IF(Cartilha_GLOBAL!R2322=0,0,IF(Cartilha_GLOBAL!R2322&gt;0,"c","b"))</f>
        <v>0</v>
      </c>
    </row>
    <row r="2323" ht="12.75" hidden="1" spans="1:20">
      <c r="A2323" s="154" t="str">
        <f>Cartilha_GLOBAL!A2323</f>
        <v>5.2.2</v>
      </c>
      <c r="B2323" s="100">
        <f>Cartilha_GLOBAL!B2323</f>
        <v>0</v>
      </c>
      <c r="C2323" s="161" t="str">
        <f>Cartilha_GLOBAL!C2323</f>
        <v>DIVISORIAS</v>
      </c>
      <c r="D2323" s="94">
        <f>Cartilha_GLOBAL!D2323</f>
        <v>0</v>
      </c>
      <c r="E2323" s="220">
        <f>Cartilha_GLOBAL!$E2323</f>
        <v>0</v>
      </c>
      <c r="F2323" s="200">
        <f>Cartilha_GLOBAL!$F2323</f>
        <v>0</v>
      </c>
      <c r="G2323" s="209"/>
      <c r="H2323" s="187">
        <f t="shared" si="141"/>
        <v>0</v>
      </c>
      <c r="I2323" s="188">
        <f t="shared" si="142"/>
        <v>0</v>
      </c>
      <c r="J2323" s="142"/>
      <c r="K2323" s="138" t="str">
        <f>IF(OR(SUM(I2324:I2330)&gt;0,SUM(I2324:I2330)&gt;0),"xx","")</f>
        <v/>
      </c>
      <c r="L2323" s="7" t="str">
        <f t="shared" si="143"/>
        <v/>
      </c>
      <c r="M2323" s="7" t="str">
        <f t="shared" si="144"/>
        <v/>
      </c>
      <c r="N2323" s="7" t="str">
        <f>Cartilha_GLOBAL!N2323</f>
        <v/>
      </c>
      <c r="O2323" s="144"/>
      <c r="Q2323" s="151"/>
      <c r="R2323" s="152">
        <v>0</v>
      </c>
      <c r="T2323" s="153">
        <f>IF(Cartilha_GLOBAL!R2323=0,0,IF(Cartilha_GLOBAL!R2323&gt;0,"c","b"))</f>
        <v>0</v>
      </c>
    </row>
    <row r="2324" ht="12.75" hidden="1" spans="1:20">
      <c r="A2324" s="158">
        <f>Cartilha_GLOBAL!A2324</f>
        <v>102235</v>
      </c>
      <c r="B2324" s="100" t="str">
        <f>Cartilha_GLOBAL!B2324</f>
        <v>SINAPI</v>
      </c>
      <c r="C2324" s="104" t="str">
        <f>Cartilha_GLOBAL!C2324</f>
        <v>DIVISÓRIA FIXA EM VIDRO TEMPERADO 10 MM, SEM ABERTURA. AF_01/2021</v>
      </c>
      <c r="D2324" s="94" t="str">
        <f>Cartilha_GLOBAL!D2324</f>
        <v>M2</v>
      </c>
      <c r="E2324" s="105">
        <f>Cartilha_GLOBAL!$E2324</f>
        <v>535.29</v>
      </c>
      <c r="F2324" s="182">
        <f>Cartilha_GLOBAL!$F2324</f>
        <v>657.01</v>
      </c>
      <c r="G2324" s="108"/>
      <c r="H2324" s="107">
        <f t="shared" si="141"/>
        <v>0</v>
      </c>
      <c r="I2324" s="143">
        <f t="shared" si="142"/>
        <v>0</v>
      </c>
      <c r="J2324" s="142"/>
      <c r="K2324" s="183"/>
      <c r="L2324" s="7" t="str">
        <f t="shared" si="143"/>
        <v/>
      </c>
      <c r="M2324" s="7" t="str">
        <f t="shared" si="144"/>
        <v/>
      </c>
      <c r="N2324" s="7" t="str">
        <f>Cartilha_GLOBAL!N2324</f>
        <v/>
      </c>
      <c r="O2324" s="144"/>
      <c r="Q2324" s="151"/>
      <c r="R2324" s="152">
        <v>0</v>
      </c>
      <c r="T2324" s="153">
        <f>IF(Cartilha_GLOBAL!R2324=0,0,IF(Cartilha_GLOBAL!R2324&gt;0,"c","b"))</f>
        <v>0</v>
      </c>
    </row>
    <row r="2325" ht="22.5" hidden="1" spans="1:20">
      <c r="A2325" s="158">
        <f>Cartilha_GLOBAL!A2325</f>
        <v>102254</v>
      </c>
      <c r="B2325" s="100" t="str">
        <f>Cartilha_GLOBAL!B2325</f>
        <v>SINAPI</v>
      </c>
      <c r="C2325" s="104" t="str">
        <f>Cartilha_GLOBAL!C2325</f>
        <v>DIVISORIA SANITÁRIA, TIPO CABINE, EM MÁRMORE BRANCO POLIDO, ESP = 3CM, ASSENTADO COM ARGAMASSA COLANTE AC III-E, EXCLUSIVE FERRAGENS. AF_01/2021</v>
      </c>
      <c r="D2325" s="94" t="str">
        <f>Cartilha_GLOBAL!D2325</f>
        <v>M2</v>
      </c>
      <c r="E2325" s="105">
        <f>Cartilha_GLOBAL!$E2325</f>
        <v>938.22</v>
      </c>
      <c r="F2325" s="182">
        <f>Cartilha_GLOBAL!$F2325</f>
        <v>1151.57</v>
      </c>
      <c r="G2325" s="108"/>
      <c r="H2325" s="107">
        <f t="shared" si="141"/>
        <v>0</v>
      </c>
      <c r="I2325" s="143">
        <f t="shared" si="142"/>
        <v>0</v>
      </c>
      <c r="J2325" s="142"/>
      <c r="K2325" s="183"/>
      <c r="L2325" s="7" t="str">
        <f t="shared" si="143"/>
        <v/>
      </c>
      <c r="M2325" s="7" t="str">
        <f t="shared" si="144"/>
        <v/>
      </c>
      <c r="N2325" s="7" t="str">
        <f>Cartilha_GLOBAL!N2325</f>
        <v/>
      </c>
      <c r="O2325" s="144"/>
      <c r="Q2325" s="151"/>
      <c r="R2325" s="152">
        <v>0</v>
      </c>
      <c r="T2325" s="153">
        <f>IF(Cartilha_GLOBAL!R2325=0,0,IF(Cartilha_GLOBAL!R2325&gt;0,"c","b"))</f>
        <v>0</v>
      </c>
    </row>
    <row r="2326" ht="22.5" hidden="1" spans="1:20">
      <c r="A2326" s="158">
        <f>Cartilha_GLOBAL!A2326</f>
        <v>102253</v>
      </c>
      <c r="B2326" s="100" t="str">
        <f>Cartilha_GLOBAL!B2326</f>
        <v>SINAPI</v>
      </c>
      <c r="C2326" s="104" t="str">
        <f>Cartilha_GLOBAL!C2326</f>
        <v>DIVISORIA SANITÁRIA, TIPO CABINE, EM GRANITO CINZA POLIDO, ESP = 3CM, ASSENTADO COM ARGAMASSA COLANTE AC III-E, EXCLUSIVE FERRAGENS. AF_01/2021</v>
      </c>
      <c r="D2326" s="94" t="str">
        <f>Cartilha_GLOBAL!D2326</f>
        <v>M2</v>
      </c>
      <c r="E2326" s="105">
        <f>Cartilha_GLOBAL!$E2326</f>
        <v>858.25</v>
      </c>
      <c r="F2326" s="182">
        <f>Cartilha_GLOBAL!$F2326</f>
        <v>1053.42</v>
      </c>
      <c r="G2326" s="108"/>
      <c r="H2326" s="107">
        <f t="shared" si="141"/>
        <v>0</v>
      </c>
      <c r="I2326" s="143">
        <f t="shared" si="142"/>
        <v>0</v>
      </c>
      <c r="J2326" s="142"/>
      <c r="K2326" s="183"/>
      <c r="L2326" s="7" t="str">
        <f t="shared" si="143"/>
        <v/>
      </c>
      <c r="M2326" s="7" t="str">
        <f t="shared" si="144"/>
        <v/>
      </c>
      <c r="N2326" s="7" t="str">
        <f>Cartilha_GLOBAL!N2326</f>
        <v/>
      </c>
      <c r="O2326" s="144"/>
      <c r="Q2326" s="151"/>
      <c r="R2326" s="152">
        <v>0</v>
      </c>
      <c r="T2326" s="153">
        <f>IF(Cartilha_GLOBAL!R2326=0,0,IF(Cartilha_GLOBAL!R2326&gt;0,"c","b"))</f>
        <v>0</v>
      </c>
    </row>
    <row r="2327" ht="22.5" hidden="1" spans="1:20">
      <c r="A2327" s="158">
        <f>Cartilha_GLOBAL!A2327</f>
        <v>102255</v>
      </c>
      <c r="B2327" s="100" t="str">
        <f>Cartilha_GLOBAL!B2327</f>
        <v>SINAPI</v>
      </c>
      <c r="C2327" s="104" t="str">
        <f>Cartilha_GLOBAL!C2327</f>
        <v>TAPA VISTA DE MICTÓRIO EM GRANITO CINZA POLIDO, ESP = 3CM, ASSENTADO COM ARGAMASSA COLANTE AC III-E . AF_01/2021</v>
      </c>
      <c r="D2327" s="94" t="str">
        <f>Cartilha_GLOBAL!D2327</f>
        <v>M2</v>
      </c>
      <c r="E2327" s="105">
        <f>Cartilha_GLOBAL!$E2327</f>
        <v>904.92</v>
      </c>
      <c r="F2327" s="182">
        <f>Cartilha_GLOBAL!$F2327</f>
        <v>1110.7</v>
      </c>
      <c r="G2327" s="108"/>
      <c r="H2327" s="107">
        <f t="shared" si="141"/>
        <v>0</v>
      </c>
      <c r="I2327" s="143">
        <f t="shared" si="142"/>
        <v>0</v>
      </c>
      <c r="J2327" s="142"/>
      <c r="K2327" s="183"/>
      <c r="L2327" s="7" t="str">
        <f t="shared" si="143"/>
        <v/>
      </c>
      <c r="M2327" s="7" t="str">
        <f t="shared" si="144"/>
        <v/>
      </c>
      <c r="N2327" s="7" t="str">
        <f>Cartilha_GLOBAL!N2327</f>
        <v/>
      </c>
      <c r="O2327" s="144"/>
      <c r="Q2327" s="151"/>
      <c r="R2327" s="152">
        <v>0</v>
      </c>
      <c r="T2327" s="153">
        <f>IF(Cartilha_GLOBAL!R2327=0,0,IF(Cartilha_GLOBAL!R2327&gt;0,"c","b"))</f>
        <v>0</v>
      </c>
    </row>
    <row r="2328" ht="22.5" hidden="1" spans="1:20">
      <c r="A2328" s="158">
        <f>Cartilha_GLOBAL!A2328</f>
        <v>102256</v>
      </c>
      <c r="B2328" s="100" t="str">
        <f>Cartilha_GLOBAL!B2328</f>
        <v>SINAPI</v>
      </c>
      <c r="C2328" s="104" t="str">
        <f>Cartilha_GLOBAL!C2328</f>
        <v>TAPA VISTA DE MICTÓRIO EM MÁRMORE BRANCO POLIDO, ESP = 3CM, ASSENTADO COM ARGAMASSA COLANTE AC III-E . AF_01/2021</v>
      </c>
      <c r="D2328" s="94" t="str">
        <f>Cartilha_GLOBAL!D2328</f>
        <v>M2</v>
      </c>
      <c r="E2328" s="105">
        <f>Cartilha_GLOBAL!$E2328</f>
        <v>1114.85</v>
      </c>
      <c r="F2328" s="182">
        <f>Cartilha_GLOBAL!$F2328</f>
        <v>1368.37</v>
      </c>
      <c r="G2328" s="108"/>
      <c r="H2328" s="107">
        <f t="shared" si="141"/>
        <v>0</v>
      </c>
      <c r="I2328" s="143">
        <f t="shared" si="142"/>
        <v>0</v>
      </c>
      <c r="J2328" s="142"/>
      <c r="K2328" s="183"/>
      <c r="L2328" s="7" t="str">
        <f t="shared" si="143"/>
        <v/>
      </c>
      <c r="M2328" s="7" t="str">
        <f t="shared" si="144"/>
        <v/>
      </c>
      <c r="N2328" s="7" t="str">
        <f>Cartilha_GLOBAL!N2328</f>
        <v/>
      </c>
      <c r="O2328" s="144"/>
      <c r="Q2328" s="151"/>
      <c r="R2328" s="152">
        <v>0</v>
      </c>
      <c r="T2328" s="153">
        <f>IF(Cartilha_GLOBAL!R2328=0,0,IF(Cartilha_GLOBAL!R2328&gt;0,"c","b"))</f>
        <v>0</v>
      </c>
    </row>
    <row r="2329" ht="22.5" hidden="1" spans="1:20">
      <c r="A2329" s="158">
        <f>Cartilha_GLOBAL!A2329</f>
        <v>102257</v>
      </c>
      <c r="B2329" s="100" t="str">
        <f>Cartilha_GLOBAL!B2329</f>
        <v>SINAPI</v>
      </c>
      <c r="C2329" s="104" t="str">
        <f>Cartilha_GLOBAL!C2329</f>
        <v>DIVISORIA SANITÁRIA, TIPO CABINE, EM PAINEL DE GRANILITE, ESP = 3CM, ASSENTADO COM ARGAMASSA COLANTE AC III-E, EXCLUSIVE FERRAGENS. AF_01/2021</v>
      </c>
      <c r="D2329" s="94" t="str">
        <f>Cartilha_GLOBAL!D2329</f>
        <v>M2</v>
      </c>
      <c r="E2329" s="105">
        <f>Cartilha_GLOBAL!$E2329</f>
        <v>344.8</v>
      </c>
      <c r="F2329" s="182">
        <f>Cartilha_GLOBAL!$F2329</f>
        <v>423.21</v>
      </c>
      <c r="G2329" s="108"/>
      <c r="H2329" s="107">
        <f t="shared" si="141"/>
        <v>0</v>
      </c>
      <c r="I2329" s="143">
        <f t="shared" si="142"/>
        <v>0</v>
      </c>
      <c r="J2329" s="142"/>
      <c r="K2329" s="183"/>
      <c r="L2329" s="7" t="str">
        <f t="shared" si="143"/>
        <v/>
      </c>
      <c r="M2329" s="7" t="str">
        <f t="shared" si="144"/>
        <v/>
      </c>
      <c r="N2329" s="7" t="str">
        <f>Cartilha_GLOBAL!N2329</f>
        <v/>
      </c>
      <c r="O2329" s="144"/>
      <c r="Q2329" s="151"/>
      <c r="R2329" s="152">
        <v>0</v>
      </c>
      <c r="T2329" s="153">
        <f>IF(Cartilha_GLOBAL!R2329=0,0,IF(Cartilha_GLOBAL!R2329&gt;0,"c","b"))</f>
        <v>0</v>
      </c>
    </row>
    <row r="2330" ht="22.5" hidden="1" spans="1:20">
      <c r="A2330" s="158">
        <f>Cartilha_GLOBAL!A2330</f>
        <v>102258</v>
      </c>
      <c r="B2330" s="100" t="str">
        <f>Cartilha_GLOBAL!B2330</f>
        <v>SINAPI</v>
      </c>
      <c r="C2330" s="104" t="str">
        <f>Cartilha_GLOBAL!C2330</f>
        <v>TAPA VISTA DE MICTÓRIO EM PAINEL DE GRANILITE, ESP = 3CM, ASSENTADO COM ARGAMASSA COLANTE AC III-E . AF_01/2021</v>
      </c>
      <c r="D2330" s="94" t="str">
        <f>Cartilha_GLOBAL!D2330</f>
        <v>M2</v>
      </c>
      <c r="E2330" s="105">
        <f>Cartilha_GLOBAL!$E2330</f>
        <v>406.7</v>
      </c>
      <c r="F2330" s="182">
        <f>Cartilha_GLOBAL!$F2330</f>
        <v>499.18</v>
      </c>
      <c r="G2330" s="108"/>
      <c r="H2330" s="107">
        <f t="shared" si="141"/>
        <v>0</v>
      </c>
      <c r="I2330" s="143">
        <f t="shared" si="142"/>
        <v>0</v>
      </c>
      <c r="J2330" s="142"/>
      <c r="K2330" s="183"/>
      <c r="L2330" s="7" t="str">
        <f t="shared" si="143"/>
        <v/>
      </c>
      <c r="M2330" s="7" t="str">
        <f t="shared" si="144"/>
        <v/>
      </c>
      <c r="N2330" s="7" t="str">
        <f>Cartilha_GLOBAL!N2330</f>
        <v/>
      </c>
      <c r="O2330" s="144"/>
      <c r="Q2330" s="151"/>
      <c r="R2330" s="152">
        <v>0</v>
      </c>
      <c r="T2330" s="153">
        <f>IF(Cartilha_GLOBAL!R2330=0,0,IF(Cartilha_GLOBAL!R2330&gt;0,"c","b"))</f>
        <v>0</v>
      </c>
    </row>
    <row r="2331" ht="12.75" hidden="1" spans="1:20">
      <c r="A2331" s="154" t="str">
        <f>Cartilha_GLOBAL!A2331</f>
        <v>5.2.3</v>
      </c>
      <c r="B2331" s="100">
        <f>Cartilha_GLOBAL!B2331</f>
        <v>0</v>
      </c>
      <c r="C2331" s="161" t="str">
        <f>Cartilha_GLOBAL!C2331</f>
        <v>PLACAS DE GESSO</v>
      </c>
      <c r="D2331" s="94">
        <f>Cartilha_GLOBAL!D2331</f>
        <v>0</v>
      </c>
      <c r="E2331" s="220">
        <f>Cartilha_GLOBAL!$E2331</f>
        <v>0</v>
      </c>
      <c r="F2331" s="200">
        <f>Cartilha_GLOBAL!$F2331</f>
        <v>0</v>
      </c>
      <c r="G2331" s="209"/>
      <c r="H2331" s="187">
        <f t="shared" si="141"/>
        <v>0</v>
      </c>
      <c r="I2331" s="188">
        <f t="shared" si="142"/>
        <v>0</v>
      </c>
      <c r="J2331" s="142"/>
      <c r="K2331" s="138" t="str">
        <f>IF(OR(SUM(I2332:I2347)&gt;0,SUM(I2332:I2347)&gt;0),"xx","")</f>
        <v/>
      </c>
      <c r="L2331" s="7" t="str">
        <f t="shared" si="143"/>
        <v/>
      </c>
      <c r="M2331" s="7" t="str">
        <f t="shared" si="144"/>
        <v/>
      </c>
      <c r="N2331" s="7" t="str">
        <f>Cartilha_GLOBAL!N2331</f>
        <v/>
      </c>
      <c r="O2331" s="144"/>
      <c r="Q2331" s="151"/>
      <c r="R2331" s="152">
        <v>0</v>
      </c>
      <c r="T2331" s="153">
        <f>IF(Cartilha_GLOBAL!R2331=0,0,IF(Cartilha_GLOBAL!R2331&gt;0,"c","b"))</f>
        <v>0</v>
      </c>
    </row>
    <row r="2332" ht="22.5" hidden="1" spans="1:20">
      <c r="A2332" s="158">
        <f>Cartilha_GLOBAL!A2332</f>
        <v>96358</v>
      </c>
      <c r="B2332" s="100" t="str">
        <f>Cartilha_GLOBAL!B2332</f>
        <v>SINAPI</v>
      </c>
      <c r="C2332" s="104" t="str">
        <f>Cartilha_GLOBAL!C2332</f>
        <v>PAREDE COM PLACAS DE GESSO ACARTONADO (DRYWALL), PARA USO INTERNO, COM DUAS FACES SIMPLES E ESTRUTURA METÁLICA COM GUIAS SIMPLES, SEM VÃOS. AF_06/2017_PS</v>
      </c>
      <c r="D2332" s="94" t="str">
        <f>Cartilha_GLOBAL!D2332</f>
        <v>M2</v>
      </c>
      <c r="E2332" s="105">
        <f>Cartilha_GLOBAL!$E2332</f>
        <v>98.56</v>
      </c>
      <c r="F2332" s="182">
        <f>Cartilha_GLOBAL!$F2332</f>
        <v>120.97</v>
      </c>
      <c r="G2332" s="108"/>
      <c r="H2332" s="107">
        <f t="shared" si="141"/>
        <v>0</v>
      </c>
      <c r="I2332" s="143">
        <f t="shared" si="142"/>
        <v>0</v>
      </c>
      <c r="J2332" s="142"/>
      <c r="K2332" s="183"/>
      <c r="L2332" s="7" t="str">
        <f t="shared" si="143"/>
        <v/>
      </c>
      <c r="M2332" s="7" t="str">
        <f t="shared" si="144"/>
        <v/>
      </c>
      <c r="N2332" s="7" t="str">
        <f>Cartilha_GLOBAL!N2332</f>
        <v/>
      </c>
      <c r="O2332" s="144"/>
      <c r="Q2332" s="151"/>
      <c r="R2332" s="152">
        <v>0</v>
      </c>
      <c r="T2332" s="153">
        <f>IF(Cartilha_GLOBAL!R2332=0,0,IF(Cartilha_GLOBAL!R2332&gt;0,"c","b"))</f>
        <v>0</v>
      </c>
    </row>
    <row r="2333" ht="22.5" hidden="1" spans="1:20">
      <c r="A2333" s="158">
        <f>Cartilha_GLOBAL!A2333</f>
        <v>96359</v>
      </c>
      <c r="B2333" s="100" t="str">
        <f>Cartilha_GLOBAL!B2333</f>
        <v>SINAPI</v>
      </c>
      <c r="C2333" s="104" t="str">
        <f>Cartilha_GLOBAL!C2333</f>
        <v>PAREDE COM PLACAS DE GESSO ACARTONADO (DRYWALL), PARA USO INTERNO, COM DUAS FACES SIMPLES E ESTRUTURA METÁLICA COM GUIAS SIMPLES, COM VÃOS AF_06/2017_PS</v>
      </c>
      <c r="D2333" s="94" t="str">
        <f>Cartilha_GLOBAL!D2333</f>
        <v>M2</v>
      </c>
      <c r="E2333" s="105">
        <f>Cartilha_GLOBAL!$E2333</f>
        <v>112.86</v>
      </c>
      <c r="F2333" s="182">
        <f>Cartilha_GLOBAL!$F2333</f>
        <v>138.52</v>
      </c>
      <c r="G2333" s="108"/>
      <c r="H2333" s="107">
        <f t="shared" si="141"/>
        <v>0</v>
      </c>
      <c r="I2333" s="143">
        <f t="shared" si="142"/>
        <v>0</v>
      </c>
      <c r="J2333" s="142"/>
      <c r="K2333" s="183"/>
      <c r="L2333" s="7" t="str">
        <f t="shared" si="143"/>
        <v/>
      </c>
      <c r="M2333" s="7" t="str">
        <f t="shared" si="144"/>
        <v/>
      </c>
      <c r="N2333" s="7" t="str">
        <f>Cartilha_GLOBAL!N2333</f>
        <v/>
      </c>
      <c r="O2333" s="144"/>
      <c r="Q2333" s="151"/>
      <c r="R2333" s="152">
        <v>0</v>
      </c>
      <c r="T2333" s="153">
        <f>IF(Cartilha_GLOBAL!R2333=0,0,IF(Cartilha_GLOBAL!R2333&gt;0,"c","b"))</f>
        <v>0</v>
      </c>
    </row>
    <row r="2334" ht="22.5" hidden="1" spans="1:20">
      <c r="A2334" s="158">
        <f>Cartilha_GLOBAL!A2334</f>
        <v>96360</v>
      </c>
      <c r="B2334" s="100" t="str">
        <f>Cartilha_GLOBAL!B2334</f>
        <v>SINAPI</v>
      </c>
      <c r="C2334" s="104" t="str">
        <f>Cartilha_GLOBAL!C2334</f>
        <v>PAREDE COM PLACAS DE GESSO ACARTONADO (DRYWALL), PARA USO INTERNO, COM DUAS FACES SIMPLES E ESTRUTURA METÁLICA COM GUIAS DUPLAS, SEM VÃOS. AF_06/2017_PS</v>
      </c>
      <c r="D2334" s="94" t="str">
        <f>Cartilha_GLOBAL!D2334</f>
        <v>M2</v>
      </c>
      <c r="E2334" s="105">
        <f>Cartilha_GLOBAL!$E2334</f>
        <v>134.86</v>
      </c>
      <c r="F2334" s="182">
        <f>Cartilha_GLOBAL!$F2334</f>
        <v>165.53</v>
      </c>
      <c r="G2334" s="108"/>
      <c r="H2334" s="107">
        <f t="shared" si="141"/>
        <v>0</v>
      </c>
      <c r="I2334" s="143">
        <f t="shared" si="142"/>
        <v>0</v>
      </c>
      <c r="J2334" s="142"/>
      <c r="K2334" s="183"/>
      <c r="L2334" s="7" t="str">
        <f t="shared" si="143"/>
        <v/>
      </c>
      <c r="M2334" s="7" t="str">
        <f t="shared" si="144"/>
        <v/>
      </c>
      <c r="N2334" s="7" t="str">
        <f>Cartilha_GLOBAL!N2334</f>
        <v/>
      </c>
      <c r="O2334" s="144"/>
      <c r="Q2334" s="151"/>
      <c r="R2334" s="152">
        <v>0</v>
      </c>
      <c r="T2334" s="153">
        <f>IF(Cartilha_GLOBAL!R2334=0,0,IF(Cartilha_GLOBAL!R2334&gt;0,"c","b"))</f>
        <v>0</v>
      </c>
    </row>
    <row r="2335" ht="22.5" hidden="1" spans="1:20">
      <c r="A2335" s="158">
        <f>Cartilha_GLOBAL!A2335</f>
        <v>96361</v>
      </c>
      <c r="B2335" s="100" t="str">
        <f>Cartilha_GLOBAL!B2335</f>
        <v>SINAPI</v>
      </c>
      <c r="C2335" s="104" t="str">
        <f>Cartilha_GLOBAL!C2335</f>
        <v>PAREDE COM PLACAS DE GESSO ACARTONADO (DRYWALL), PARA USO INTERNO, COM DUAS FACES SIMPLES E ESTRUTURA METÁLICA COM GUIAS DUPLAS, COM VÃOS. AF_06/2017_PS</v>
      </c>
      <c r="D2335" s="94" t="str">
        <f>Cartilha_GLOBAL!D2335</f>
        <v>M2</v>
      </c>
      <c r="E2335" s="105">
        <f>Cartilha_GLOBAL!$E2335</f>
        <v>162.68</v>
      </c>
      <c r="F2335" s="182">
        <f>Cartilha_GLOBAL!$F2335</f>
        <v>199.67</v>
      </c>
      <c r="G2335" s="108"/>
      <c r="H2335" s="107">
        <f t="shared" si="141"/>
        <v>0</v>
      </c>
      <c r="I2335" s="143">
        <f t="shared" si="142"/>
        <v>0</v>
      </c>
      <c r="J2335" s="142"/>
      <c r="K2335" s="183"/>
      <c r="L2335" s="7" t="str">
        <f t="shared" si="143"/>
        <v/>
      </c>
      <c r="M2335" s="7" t="str">
        <f t="shared" si="144"/>
        <v/>
      </c>
      <c r="N2335" s="7" t="str">
        <f>Cartilha_GLOBAL!N2335</f>
        <v/>
      </c>
      <c r="O2335" s="144"/>
      <c r="Q2335" s="151"/>
      <c r="R2335" s="152">
        <v>0</v>
      </c>
      <c r="T2335" s="153">
        <f>IF(Cartilha_GLOBAL!R2335=0,0,IF(Cartilha_GLOBAL!R2335&gt;0,"c","b"))</f>
        <v>0</v>
      </c>
    </row>
    <row r="2336" ht="22.5" hidden="1" spans="1:20">
      <c r="A2336" s="158">
        <f>Cartilha_GLOBAL!A2336</f>
        <v>96362</v>
      </c>
      <c r="B2336" s="100" t="str">
        <f>Cartilha_GLOBAL!B2336</f>
        <v>SINAPI</v>
      </c>
      <c r="C2336" s="104" t="str">
        <f>Cartilha_GLOBAL!C2336</f>
        <v>PAREDE COM PLACAS DE GESSO ACARTONADO (DRYWALL), PARA USO INTERNO, COM UMA FACE SIMPLES E OUTRA FACE DUPLA E ESTRUTURA METÁLICA COM GUIAS SIMPLES, SEM VÃOS. AF_06/2017_PS</v>
      </c>
      <c r="D2336" s="94" t="str">
        <f>Cartilha_GLOBAL!D2336</f>
        <v>M2</v>
      </c>
      <c r="E2336" s="105">
        <f>Cartilha_GLOBAL!$E2336</f>
        <v>124.93</v>
      </c>
      <c r="F2336" s="182">
        <f>Cartilha_GLOBAL!$F2336</f>
        <v>153.34</v>
      </c>
      <c r="G2336" s="108"/>
      <c r="H2336" s="107">
        <f t="shared" si="141"/>
        <v>0</v>
      </c>
      <c r="I2336" s="143">
        <f t="shared" si="142"/>
        <v>0</v>
      </c>
      <c r="J2336" s="142"/>
      <c r="K2336" s="183"/>
      <c r="L2336" s="7" t="str">
        <f t="shared" si="143"/>
        <v/>
      </c>
      <c r="M2336" s="7" t="str">
        <f t="shared" si="144"/>
        <v/>
      </c>
      <c r="N2336" s="7" t="str">
        <f>Cartilha_GLOBAL!N2336</f>
        <v/>
      </c>
      <c r="O2336" s="144"/>
      <c r="Q2336" s="151"/>
      <c r="R2336" s="152">
        <v>0</v>
      </c>
      <c r="T2336" s="153">
        <f>IF(Cartilha_GLOBAL!R2336=0,0,IF(Cartilha_GLOBAL!R2336&gt;0,"c","b"))</f>
        <v>0</v>
      </c>
    </row>
    <row r="2337" ht="33.75" hidden="1" spans="1:20">
      <c r="A2337" s="158">
        <f>Cartilha_GLOBAL!A2337</f>
        <v>96363</v>
      </c>
      <c r="B2337" s="100" t="str">
        <f>Cartilha_GLOBAL!B2337</f>
        <v>SINAPI</v>
      </c>
      <c r="C2337" s="104" t="str">
        <f>Cartilha_GLOBAL!C2337</f>
        <v>PAREDE COM PLACAS DE GESSO ACARTONADO (DRYWALL), PARA USO INTERNO, COM UMA FACE SIMPLES E OUTRA FACE DUPLA E ESTRUTURA METÁLICA COM GUIAS SIMPLES, COM VÃOS. AF_06/2017_PS</v>
      </c>
      <c r="D2337" s="94" t="str">
        <f>Cartilha_GLOBAL!D2337</f>
        <v>M2</v>
      </c>
      <c r="E2337" s="105">
        <f>Cartilha_GLOBAL!$E2337</f>
        <v>139.74</v>
      </c>
      <c r="F2337" s="182">
        <f>Cartilha_GLOBAL!$F2337</f>
        <v>171.52</v>
      </c>
      <c r="G2337" s="108"/>
      <c r="H2337" s="107">
        <f t="shared" si="141"/>
        <v>0</v>
      </c>
      <c r="I2337" s="143">
        <f t="shared" si="142"/>
        <v>0</v>
      </c>
      <c r="J2337" s="142"/>
      <c r="K2337" s="183"/>
      <c r="L2337" s="7" t="str">
        <f t="shared" si="143"/>
        <v/>
      </c>
      <c r="M2337" s="7" t="str">
        <f t="shared" si="144"/>
        <v/>
      </c>
      <c r="N2337" s="7" t="str">
        <f>Cartilha_GLOBAL!N2337</f>
        <v/>
      </c>
      <c r="O2337" s="144"/>
      <c r="Q2337" s="151"/>
      <c r="R2337" s="152">
        <v>0</v>
      </c>
      <c r="T2337" s="153">
        <f>IF(Cartilha_GLOBAL!R2337=0,0,IF(Cartilha_GLOBAL!R2337&gt;0,"c","b"))</f>
        <v>0</v>
      </c>
    </row>
    <row r="2338" ht="22.5" hidden="1" spans="1:20">
      <c r="A2338" s="158">
        <f>Cartilha_GLOBAL!A2338</f>
        <v>96364</v>
      </c>
      <c r="B2338" s="100" t="str">
        <f>Cartilha_GLOBAL!B2338</f>
        <v>SINAPI</v>
      </c>
      <c r="C2338" s="104" t="str">
        <f>Cartilha_GLOBAL!C2338</f>
        <v>PAREDE COM PLACAS DE GESSO ACARTONADO (DRYWALL), PARA USO INTERNO COM UMA FACE SIMPLES E OUTRA FACE DUPLA E ESTRUTURA METÁLICA COM GUIAS DUPLAS, SEM VÃOS. AF_06/2017_PS</v>
      </c>
      <c r="D2338" s="94" t="str">
        <f>Cartilha_GLOBAL!D2338</f>
        <v>M2</v>
      </c>
      <c r="E2338" s="105">
        <f>Cartilha_GLOBAL!$E2338</f>
        <v>161.23</v>
      </c>
      <c r="F2338" s="182">
        <f>Cartilha_GLOBAL!$F2338</f>
        <v>197.89</v>
      </c>
      <c r="G2338" s="108"/>
      <c r="H2338" s="107">
        <f t="shared" si="141"/>
        <v>0</v>
      </c>
      <c r="I2338" s="143">
        <f t="shared" si="142"/>
        <v>0</v>
      </c>
      <c r="J2338" s="142"/>
      <c r="K2338" s="183"/>
      <c r="L2338" s="7" t="str">
        <f t="shared" si="143"/>
        <v/>
      </c>
      <c r="M2338" s="7" t="str">
        <f t="shared" si="144"/>
        <v/>
      </c>
      <c r="N2338" s="7" t="str">
        <f>Cartilha_GLOBAL!N2338</f>
        <v/>
      </c>
      <c r="O2338" s="144"/>
      <c r="Q2338" s="151"/>
      <c r="R2338" s="152">
        <v>0</v>
      </c>
      <c r="T2338" s="153">
        <f>IF(Cartilha_GLOBAL!R2338=0,0,IF(Cartilha_GLOBAL!R2338&gt;0,"c","b"))</f>
        <v>0</v>
      </c>
    </row>
    <row r="2339" ht="33.75" hidden="1" spans="1:20">
      <c r="A2339" s="158">
        <f>Cartilha_GLOBAL!A2339</f>
        <v>96365</v>
      </c>
      <c r="B2339" s="100" t="str">
        <f>Cartilha_GLOBAL!B2339</f>
        <v>SINAPI</v>
      </c>
      <c r="C2339" s="104" t="str">
        <f>Cartilha_GLOBAL!C2339</f>
        <v>PAREDE COM PLACAS DE GESSO ACARTONADO (DRYWALL), PARA USO INTERNO, COM UMA FACE SIMPLES E OUTRA FACE DUPLA E   ESTRUTURA METÁLICA COM GUIAS DUPLAS, COM VÃOS. AF_06/2017_PS</v>
      </c>
      <c r="D2339" s="94" t="str">
        <f>Cartilha_GLOBAL!D2339</f>
        <v>M2</v>
      </c>
      <c r="E2339" s="105">
        <f>Cartilha_GLOBAL!$E2339</f>
        <v>189.55</v>
      </c>
      <c r="F2339" s="182">
        <f>Cartilha_GLOBAL!$F2339</f>
        <v>232.65</v>
      </c>
      <c r="G2339" s="108"/>
      <c r="H2339" s="107">
        <f t="shared" si="141"/>
        <v>0</v>
      </c>
      <c r="I2339" s="143">
        <f t="shared" si="142"/>
        <v>0</v>
      </c>
      <c r="J2339" s="142"/>
      <c r="K2339" s="183"/>
      <c r="L2339" s="7" t="str">
        <f t="shared" si="143"/>
        <v/>
      </c>
      <c r="M2339" s="7" t="str">
        <f t="shared" si="144"/>
        <v/>
      </c>
      <c r="N2339" s="7" t="str">
        <f>Cartilha_GLOBAL!N2339</f>
        <v/>
      </c>
      <c r="O2339" s="144"/>
      <c r="Q2339" s="151"/>
      <c r="R2339" s="152">
        <v>0</v>
      </c>
      <c r="T2339" s="153">
        <f>IF(Cartilha_GLOBAL!R2339=0,0,IF(Cartilha_GLOBAL!R2339&gt;0,"c","b"))</f>
        <v>0</v>
      </c>
    </row>
    <row r="2340" ht="22.5" hidden="1" spans="1:20">
      <c r="A2340" s="158">
        <f>Cartilha_GLOBAL!A2340</f>
        <v>96366</v>
      </c>
      <c r="B2340" s="100" t="str">
        <f>Cartilha_GLOBAL!B2340</f>
        <v>SINAPI</v>
      </c>
      <c r="C2340" s="104" t="str">
        <f>Cartilha_GLOBAL!C2340</f>
        <v>PAREDE COM PLACAS DE GESSO ACARTONADO (DRYWALL), PARA USO INTERNO, COM DUAS FACES DUPLAS E ESTRUTURA METÁLICA COM GUIAS SIMPLES, SEM VÃOS. AF_06/2017_PS</v>
      </c>
      <c r="D2340" s="94" t="str">
        <f>Cartilha_GLOBAL!D2340</f>
        <v>M2</v>
      </c>
      <c r="E2340" s="105">
        <f>Cartilha_GLOBAL!$E2340</f>
        <v>151.3</v>
      </c>
      <c r="F2340" s="182">
        <f>Cartilha_GLOBAL!$F2340</f>
        <v>185.71</v>
      </c>
      <c r="G2340" s="108"/>
      <c r="H2340" s="107">
        <f t="shared" si="141"/>
        <v>0</v>
      </c>
      <c r="I2340" s="143">
        <f t="shared" si="142"/>
        <v>0</v>
      </c>
      <c r="J2340" s="142"/>
      <c r="K2340" s="183"/>
      <c r="L2340" s="7" t="str">
        <f t="shared" si="143"/>
        <v/>
      </c>
      <c r="M2340" s="7" t="str">
        <f t="shared" si="144"/>
        <v/>
      </c>
      <c r="N2340" s="7" t="str">
        <f>Cartilha_GLOBAL!N2340</f>
        <v/>
      </c>
      <c r="O2340" s="144"/>
      <c r="Q2340" s="151"/>
      <c r="R2340" s="152">
        <v>0</v>
      </c>
      <c r="T2340" s="153">
        <f>IF(Cartilha_GLOBAL!R2340=0,0,IF(Cartilha_GLOBAL!R2340&gt;0,"c","b"))</f>
        <v>0</v>
      </c>
    </row>
    <row r="2341" ht="22.5" hidden="1" spans="1:20">
      <c r="A2341" s="158">
        <f>Cartilha_GLOBAL!A2341</f>
        <v>96367</v>
      </c>
      <c r="B2341" s="100" t="str">
        <f>Cartilha_GLOBAL!B2341</f>
        <v>SINAPI</v>
      </c>
      <c r="C2341" s="104" t="str">
        <f>Cartilha_GLOBAL!C2341</f>
        <v>PAREDE COM PLACAS DE GESSO ACARTONADO (DRYWALL), PARA USO INTERNO, COM DUAS FACES DUPLAS E ESTRUTURA METÁLICA COM GUIAS SIMPLES, COM VÃOS. AF_06/2017_PS</v>
      </c>
      <c r="D2341" s="94" t="str">
        <f>Cartilha_GLOBAL!D2341</f>
        <v>M2</v>
      </c>
      <c r="E2341" s="105">
        <f>Cartilha_GLOBAL!$E2341</f>
        <v>166.59</v>
      </c>
      <c r="F2341" s="182">
        <f>Cartilha_GLOBAL!$F2341</f>
        <v>204.47</v>
      </c>
      <c r="G2341" s="108"/>
      <c r="H2341" s="107">
        <f t="shared" si="141"/>
        <v>0</v>
      </c>
      <c r="I2341" s="143">
        <f t="shared" si="142"/>
        <v>0</v>
      </c>
      <c r="J2341" s="142"/>
      <c r="K2341" s="183"/>
      <c r="L2341" s="7" t="str">
        <f t="shared" si="143"/>
        <v/>
      </c>
      <c r="M2341" s="7" t="str">
        <f t="shared" si="144"/>
        <v/>
      </c>
      <c r="N2341" s="7" t="str">
        <f>Cartilha_GLOBAL!N2341</f>
        <v/>
      </c>
      <c r="O2341" s="144"/>
      <c r="Q2341" s="151"/>
      <c r="R2341" s="152">
        <v>0</v>
      </c>
      <c r="T2341" s="153">
        <f>IF(Cartilha_GLOBAL!R2341=0,0,IF(Cartilha_GLOBAL!R2341&gt;0,"c","b"))</f>
        <v>0</v>
      </c>
    </row>
    <row r="2342" ht="22.5" hidden="1" spans="1:20">
      <c r="A2342" s="158">
        <f>Cartilha_GLOBAL!A2342</f>
        <v>96368</v>
      </c>
      <c r="B2342" s="100" t="str">
        <f>Cartilha_GLOBAL!B2342</f>
        <v>SINAPI</v>
      </c>
      <c r="C2342" s="104" t="str">
        <f>Cartilha_GLOBAL!C2342</f>
        <v>PAREDE COM PLACAS DE GESSO ACARTONADO (DRYWALL), PARA USO INTERNO COM DUAS FACES DUPLAS E ESTRUTURA METÁLICA COM GUIAS DUPLAS, SEM VÃOS. AF_06/2017</v>
      </c>
      <c r="D2342" s="94" t="str">
        <f>Cartilha_GLOBAL!D2342</f>
        <v>M2</v>
      </c>
      <c r="E2342" s="105">
        <f>Cartilha_GLOBAL!$E2342</f>
        <v>187.6</v>
      </c>
      <c r="F2342" s="182">
        <f>Cartilha_GLOBAL!$F2342</f>
        <v>230.26</v>
      </c>
      <c r="G2342" s="108"/>
      <c r="H2342" s="107">
        <f t="shared" si="141"/>
        <v>0</v>
      </c>
      <c r="I2342" s="143">
        <f t="shared" si="142"/>
        <v>0</v>
      </c>
      <c r="J2342" s="142"/>
      <c r="K2342" s="183"/>
      <c r="L2342" s="7" t="str">
        <f t="shared" si="143"/>
        <v/>
      </c>
      <c r="M2342" s="7" t="str">
        <f t="shared" si="144"/>
        <v/>
      </c>
      <c r="N2342" s="7" t="str">
        <f>Cartilha_GLOBAL!N2342</f>
        <v/>
      </c>
      <c r="O2342" s="144"/>
      <c r="Q2342" s="151"/>
      <c r="R2342" s="152">
        <v>0</v>
      </c>
      <c r="T2342" s="153">
        <f>IF(Cartilha_GLOBAL!R2342=0,0,IF(Cartilha_GLOBAL!R2342&gt;0,"c","b"))</f>
        <v>0</v>
      </c>
    </row>
    <row r="2343" ht="22.5" hidden="1" spans="1:20">
      <c r="A2343" s="158">
        <f>Cartilha_GLOBAL!A2343</f>
        <v>96369</v>
      </c>
      <c r="B2343" s="100" t="str">
        <f>Cartilha_GLOBAL!B2343</f>
        <v>SINAPI</v>
      </c>
      <c r="C2343" s="104" t="str">
        <f>Cartilha_GLOBAL!C2343</f>
        <v>PAREDE COM PLACAS DE GESSO ACARTONADO (DRYWALL), PARA USO INTERNO, COM DUAS FACES DUPLAS E ESTRUTURA METÁLICA COM GUIAS DUPLAS, COM VÃOS. AF_06/2017_PS</v>
      </c>
      <c r="D2343" s="94" t="str">
        <f>Cartilha_GLOBAL!D2343</f>
        <v>M2</v>
      </c>
      <c r="E2343" s="105">
        <f>Cartilha_GLOBAL!$E2343</f>
        <v>216.42</v>
      </c>
      <c r="F2343" s="182">
        <f>Cartilha_GLOBAL!$F2343</f>
        <v>265.63</v>
      </c>
      <c r="G2343" s="108"/>
      <c r="H2343" s="107">
        <f t="shared" si="141"/>
        <v>0</v>
      </c>
      <c r="I2343" s="143">
        <f t="shared" si="142"/>
        <v>0</v>
      </c>
      <c r="J2343" s="142"/>
      <c r="K2343" s="183"/>
      <c r="L2343" s="7" t="str">
        <f t="shared" si="143"/>
        <v/>
      </c>
      <c r="M2343" s="7" t="str">
        <f t="shared" si="144"/>
        <v/>
      </c>
      <c r="N2343" s="7" t="str">
        <f>Cartilha_GLOBAL!N2343</f>
        <v/>
      </c>
      <c r="O2343" s="144"/>
      <c r="Q2343" s="151"/>
      <c r="R2343" s="152">
        <v>0</v>
      </c>
      <c r="T2343" s="153">
        <f>IF(Cartilha_GLOBAL!R2343=0,0,IF(Cartilha_GLOBAL!R2343&gt;0,"c","b"))</f>
        <v>0</v>
      </c>
    </row>
    <row r="2344" ht="22.5" hidden="1" spans="1:20">
      <c r="A2344" s="158">
        <f>Cartilha_GLOBAL!A2344</f>
        <v>96370</v>
      </c>
      <c r="B2344" s="100" t="str">
        <f>Cartilha_GLOBAL!B2344</f>
        <v>SINAPI</v>
      </c>
      <c r="C2344" s="104" t="str">
        <f>Cartilha_GLOBAL!C2344</f>
        <v>PAREDE COM PLACAS DE GESSO ACARTONADO (DRYWALL), PARA USO INTERNO, COM UMA FACE SIMPLES E ESTRUTURA METÁLICA COM GUIAS SIMPLES, SEM VÃOS. AF_06/2017_PS</v>
      </c>
      <c r="D2344" s="94" t="str">
        <f>Cartilha_GLOBAL!D2344</f>
        <v>M2</v>
      </c>
      <c r="E2344" s="105">
        <f>Cartilha_GLOBAL!$E2344</f>
        <v>68.15</v>
      </c>
      <c r="F2344" s="182">
        <f>Cartilha_GLOBAL!$F2344</f>
        <v>83.65</v>
      </c>
      <c r="G2344" s="108"/>
      <c r="H2344" s="107">
        <f t="shared" si="141"/>
        <v>0</v>
      </c>
      <c r="I2344" s="143">
        <f t="shared" si="142"/>
        <v>0</v>
      </c>
      <c r="J2344" s="142"/>
      <c r="K2344" s="183"/>
      <c r="L2344" s="7" t="str">
        <f t="shared" si="143"/>
        <v/>
      </c>
      <c r="M2344" s="7" t="str">
        <f t="shared" si="144"/>
        <v/>
      </c>
      <c r="N2344" s="7" t="str">
        <f>Cartilha_GLOBAL!N2344</f>
        <v/>
      </c>
      <c r="O2344" s="144"/>
      <c r="Q2344" s="151"/>
      <c r="R2344" s="152">
        <v>0</v>
      </c>
      <c r="T2344" s="153">
        <f>IF(Cartilha_GLOBAL!R2344=0,0,IF(Cartilha_GLOBAL!R2344&gt;0,"c","b"))</f>
        <v>0</v>
      </c>
    </row>
    <row r="2345" ht="22.5" hidden="1" spans="1:20">
      <c r="A2345" s="158">
        <f>Cartilha_GLOBAL!A2345</f>
        <v>96371</v>
      </c>
      <c r="B2345" s="100" t="str">
        <f>Cartilha_GLOBAL!B2345</f>
        <v>SINAPI</v>
      </c>
      <c r="C2345" s="104" t="str">
        <f>Cartilha_GLOBAL!C2345</f>
        <v>PAREDE COM PLACAS DE GESSO ACARTONADO (DRYWALL), PARA USO INTERNO, COM UMA FACE SIMPLES E ESTRUTURA METÁLICA COM GUIAS SIMPLES, COM VÃOS. AF_06/2017_PS</v>
      </c>
      <c r="D2345" s="94" t="str">
        <f>Cartilha_GLOBAL!D2345</f>
        <v>M2</v>
      </c>
      <c r="E2345" s="105">
        <f>Cartilha_GLOBAL!$E2345</f>
        <v>82.17</v>
      </c>
      <c r="F2345" s="182">
        <f>Cartilha_GLOBAL!$F2345</f>
        <v>100.86</v>
      </c>
      <c r="G2345" s="108"/>
      <c r="H2345" s="107">
        <f t="shared" si="141"/>
        <v>0</v>
      </c>
      <c r="I2345" s="143">
        <f t="shared" si="142"/>
        <v>0</v>
      </c>
      <c r="J2345" s="142"/>
      <c r="K2345" s="138"/>
      <c r="L2345" s="7" t="str">
        <f t="shared" si="143"/>
        <v/>
      </c>
      <c r="M2345" s="7" t="str">
        <f t="shared" si="144"/>
        <v/>
      </c>
      <c r="N2345" s="7" t="str">
        <f>Cartilha_GLOBAL!N2345</f>
        <v/>
      </c>
      <c r="O2345" s="144"/>
      <c r="Q2345" s="151"/>
      <c r="R2345" s="152">
        <v>0</v>
      </c>
      <c r="T2345" s="153">
        <f>IF(Cartilha_GLOBAL!R2345=0,0,IF(Cartilha_GLOBAL!R2345&gt;0,"c","b"))</f>
        <v>0</v>
      </c>
    </row>
    <row r="2346" ht="12.75" hidden="1" spans="1:20">
      <c r="A2346" s="158">
        <f>Cartilha_GLOBAL!A2346</f>
        <v>96373</v>
      </c>
      <c r="B2346" s="100" t="str">
        <f>Cartilha_GLOBAL!B2346</f>
        <v>SINAPI</v>
      </c>
      <c r="C2346" s="104" t="str">
        <f>Cartilha_GLOBAL!C2346</f>
        <v>INSTALAÇÃO DE REFORÇO METÁLICO EM PAREDE DRYWALL. AF_06/2017</v>
      </c>
      <c r="D2346" s="94" t="str">
        <f>Cartilha_GLOBAL!D2346</f>
        <v>M</v>
      </c>
      <c r="E2346" s="105">
        <f>Cartilha_GLOBAL!$E2346</f>
        <v>13.42</v>
      </c>
      <c r="F2346" s="182">
        <f>Cartilha_GLOBAL!$F2346</f>
        <v>16.47</v>
      </c>
      <c r="G2346" s="108"/>
      <c r="H2346" s="107">
        <f t="shared" si="141"/>
        <v>0</v>
      </c>
      <c r="I2346" s="143">
        <f t="shared" si="142"/>
        <v>0</v>
      </c>
      <c r="J2346" s="142"/>
      <c r="K2346" s="138"/>
      <c r="L2346" s="7" t="str">
        <f t="shared" si="143"/>
        <v/>
      </c>
      <c r="M2346" s="7" t="str">
        <f t="shared" si="144"/>
        <v/>
      </c>
      <c r="N2346" s="7" t="str">
        <f>Cartilha_GLOBAL!N2346</f>
        <v/>
      </c>
      <c r="O2346" s="144"/>
      <c r="Q2346" s="151"/>
      <c r="R2346" s="152">
        <v>0</v>
      </c>
      <c r="T2346" s="153">
        <f>IF(Cartilha_GLOBAL!R2346=0,0,IF(Cartilha_GLOBAL!R2346&gt;0,"c","b"))</f>
        <v>0</v>
      </c>
    </row>
    <row r="2347" ht="12.75" hidden="1" spans="1:20">
      <c r="A2347" s="158">
        <f>Cartilha_GLOBAL!A2347</f>
        <v>96374</v>
      </c>
      <c r="B2347" s="100" t="str">
        <f>Cartilha_GLOBAL!B2347</f>
        <v>SINAPI</v>
      </c>
      <c r="C2347" s="104" t="str">
        <f>Cartilha_GLOBAL!C2347</f>
        <v>INSTALAÇÃO DE REFORÇO DE MADEIRA EM PAREDE DRYWALL. AF_06/2017</v>
      </c>
      <c r="D2347" s="94" t="str">
        <f>Cartilha_GLOBAL!D2347</f>
        <v>M</v>
      </c>
      <c r="E2347" s="105">
        <f>Cartilha_GLOBAL!$E2347</f>
        <v>37.89</v>
      </c>
      <c r="F2347" s="182">
        <f>Cartilha_GLOBAL!$F2347</f>
        <v>46.51</v>
      </c>
      <c r="G2347" s="108"/>
      <c r="H2347" s="107">
        <f t="shared" si="141"/>
        <v>0</v>
      </c>
      <c r="I2347" s="143">
        <f t="shared" si="142"/>
        <v>0</v>
      </c>
      <c r="J2347" s="142"/>
      <c r="K2347" s="138"/>
      <c r="L2347" s="7" t="str">
        <f t="shared" si="143"/>
        <v/>
      </c>
      <c r="M2347" s="7" t="str">
        <f t="shared" si="144"/>
        <v/>
      </c>
      <c r="N2347" s="7" t="str">
        <f>Cartilha_GLOBAL!N2347</f>
        <v/>
      </c>
      <c r="O2347" s="144"/>
      <c r="Q2347" s="151"/>
      <c r="R2347" s="152">
        <v>0</v>
      </c>
      <c r="T2347" s="153">
        <f>IF(Cartilha_GLOBAL!R2347=0,0,IF(Cartilha_GLOBAL!R2347&gt;0,"c","b"))</f>
        <v>0</v>
      </c>
    </row>
    <row r="2348" ht="12.75" hidden="1" spans="1:20">
      <c r="A2348" s="154" t="str">
        <f>Cartilha_GLOBAL!A2348</f>
        <v>5.3</v>
      </c>
      <c r="B2348" s="100">
        <f>Cartilha_GLOBAL!B2348</f>
        <v>0</v>
      </c>
      <c r="C2348" s="161" t="str">
        <f>Cartilha_GLOBAL!C2348</f>
        <v>MUROS E FECHOS</v>
      </c>
      <c r="D2348" s="94">
        <f>Cartilha_GLOBAL!D2348</f>
        <v>0</v>
      </c>
      <c r="E2348" s="105">
        <f>Cartilha_GLOBAL!$E2348</f>
        <v>0</v>
      </c>
      <c r="F2348" s="182">
        <f>Cartilha_GLOBAL!$F2348</f>
        <v>0</v>
      </c>
      <c r="G2348" s="187"/>
      <c r="H2348" s="187">
        <f t="shared" si="141"/>
        <v>0</v>
      </c>
      <c r="I2348" s="190">
        <f t="shared" si="142"/>
        <v>0</v>
      </c>
      <c r="J2348" s="191"/>
      <c r="K2348" s="138" t="str">
        <f>IF(OR(SUM(I2349:I2374)&gt;0,SUM(I2349:I2374)&gt;0),"xx","")</f>
        <v/>
      </c>
      <c r="L2348" s="7" t="str">
        <f t="shared" si="143"/>
        <v/>
      </c>
      <c r="M2348" s="7" t="str">
        <f t="shared" si="144"/>
        <v/>
      </c>
      <c r="N2348" s="7" t="str">
        <f>Cartilha_GLOBAL!N2348</f>
        <v/>
      </c>
      <c r="O2348" s="144"/>
      <c r="Q2348" s="151"/>
      <c r="R2348" s="152">
        <v>0</v>
      </c>
      <c r="T2348" s="153">
        <f>IF(Cartilha_GLOBAL!R2348=0,0,IF(Cartilha_GLOBAL!R2348&gt;0,"c","b"))</f>
        <v>0</v>
      </c>
    </row>
    <row r="2349" ht="12.75" hidden="1" spans="1:20">
      <c r="A2349" s="154" t="str">
        <f>Cartilha_GLOBAL!A2349</f>
        <v>5.3.1</v>
      </c>
      <c r="B2349" s="100">
        <f>Cartilha_GLOBAL!B2349</f>
        <v>0</v>
      </c>
      <c r="C2349" s="161" t="str">
        <f>Cartilha_GLOBAL!C2349</f>
        <v>MANUTENCAO / REPAROS - MUROS E FECHOS</v>
      </c>
      <c r="D2349" s="94">
        <f>Cartilha_GLOBAL!D2349</f>
        <v>0</v>
      </c>
      <c r="E2349" s="105">
        <f>Cartilha_GLOBAL!$E2349</f>
        <v>0</v>
      </c>
      <c r="F2349" s="182">
        <f>Cartilha_GLOBAL!$F2349</f>
        <v>0</v>
      </c>
      <c r="G2349" s="187"/>
      <c r="H2349" s="187">
        <f t="shared" si="141"/>
        <v>0</v>
      </c>
      <c r="I2349" s="190">
        <f t="shared" si="142"/>
        <v>0</v>
      </c>
      <c r="J2349" s="191"/>
      <c r="K2349" s="138" t="str">
        <f>IF(OR(SUM(I2349:I2349)&gt;0,SUM(I2349:I2349)&gt;0),"xx","")</f>
        <v/>
      </c>
      <c r="L2349" s="7" t="str">
        <f t="shared" si="143"/>
        <v/>
      </c>
      <c r="M2349" s="7" t="str">
        <f t="shared" si="144"/>
        <v/>
      </c>
      <c r="N2349" s="7" t="str">
        <f>Cartilha_GLOBAL!N2349</f>
        <v/>
      </c>
      <c r="O2349" s="144"/>
      <c r="Q2349" s="151"/>
      <c r="R2349" s="152">
        <v>0</v>
      </c>
      <c r="T2349" s="153">
        <f>IF(Cartilha_GLOBAL!R2349=0,0,IF(Cartilha_GLOBAL!R2349&gt;0,"c","b"))</f>
        <v>0</v>
      </c>
    </row>
    <row r="2350" ht="12.75" hidden="1" spans="1:20">
      <c r="A2350" s="154" t="str">
        <f>Cartilha_GLOBAL!A2350</f>
        <v>5.3.2</v>
      </c>
      <c r="B2350" s="100">
        <f>Cartilha_GLOBAL!B2350</f>
        <v>0</v>
      </c>
      <c r="C2350" s="161" t="str">
        <f>Cartilha_GLOBAL!C2350</f>
        <v>PORTOES EM ACO / FERRO</v>
      </c>
      <c r="D2350" s="94">
        <f>Cartilha_GLOBAL!D2350</f>
        <v>0</v>
      </c>
      <c r="E2350" s="105">
        <f>Cartilha_GLOBAL!$E2350</f>
        <v>0</v>
      </c>
      <c r="F2350" s="182">
        <f>Cartilha_GLOBAL!$F2350</f>
        <v>0</v>
      </c>
      <c r="G2350" s="187"/>
      <c r="H2350" s="187">
        <f t="shared" ref="H2350:H2413" si="145">IF(G2350=0,0,F2350)</f>
        <v>0</v>
      </c>
      <c r="I2350" s="190">
        <f t="shared" ref="I2350:I2413" si="146">IF(ISBLANK(G2350),0,IF(R2350=0,ROUND(G2350*H2350,2),IF(R2350="b",ROUNDDOWN(G2350*H2350,2),ROUNDUP(G2350*H2350,2))))</f>
        <v>0</v>
      </c>
      <c r="J2350" s="191"/>
      <c r="K2350" s="138" t="str">
        <f>IF(OR(SUM(I2350:I2350)&gt;0,SUM(I2350:I2350)&gt;0),"xx","")</f>
        <v/>
      </c>
      <c r="L2350" s="7" t="str">
        <f t="shared" ref="L2350:L2413" si="147">IF(K2350="X","x",IF(K2350="xx","x",IF(I2350&gt;0,"x","")))</f>
        <v/>
      </c>
      <c r="M2350" s="7" t="str">
        <f t="shared" ref="M2350:M2413" si="148">IF(K2350="X","x",IF(K2350="xx","x",IF(I2350&gt;0,"x","")))</f>
        <v/>
      </c>
      <c r="N2350" s="7" t="str">
        <f>Cartilha_GLOBAL!N2350</f>
        <v/>
      </c>
      <c r="O2350" s="144"/>
      <c r="Q2350" s="151"/>
      <c r="R2350" s="152">
        <v>0</v>
      </c>
      <c r="T2350" s="153">
        <f>IF(Cartilha_GLOBAL!R2350=0,0,IF(Cartilha_GLOBAL!R2350&gt;0,"c","b"))</f>
        <v>0</v>
      </c>
    </row>
    <row r="2351" ht="12.75" hidden="1" spans="1:20">
      <c r="A2351" s="154" t="str">
        <f>Cartilha_GLOBAL!A2351</f>
        <v>5.3.3</v>
      </c>
      <c r="B2351" s="100">
        <f>Cartilha_GLOBAL!B2351</f>
        <v>0</v>
      </c>
      <c r="C2351" s="161" t="str">
        <f>Cartilha_GLOBAL!C2351</f>
        <v>PORTOES EM MADEIRA</v>
      </c>
      <c r="D2351" s="94">
        <f>Cartilha_GLOBAL!D2351</f>
        <v>0</v>
      </c>
      <c r="E2351" s="105">
        <f>Cartilha_GLOBAL!$E2351</f>
        <v>0</v>
      </c>
      <c r="F2351" s="182">
        <f>Cartilha_GLOBAL!$F2351</f>
        <v>0</v>
      </c>
      <c r="G2351" s="187"/>
      <c r="H2351" s="187">
        <f t="shared" si="145"/>
        <v>0</v>
      </c>
      <c r="I2351" s="188">
        <f t="shared" si="146"/>
        <v>0</v>
      </c>
      <c r="J2351" s="142"/>
      <c r="K2351" s="138" t="str">
        <f>IF(OR(SUM(I2351:I2351)&gt;0,SUM(I2351:I2351)&gt;0),"xx","")</f>
        <v/>
      </c>
      <c r="L2351" s="7" t="str">
        <f t="shared" si="147"/>
        <v/>
      </c>
      <c r="M2351" s="7" t="str">
        <f t="shared" si="148"/>
        <v/>
      </c>
      <c r="N2351" s="7" t="str">
        <f>Cartilha_GLOBAL!N2351</f>
        <v/>
      </c>
      <c r="O2351" s="144"/>
      <c r="Q2351" s="151"/>
      <c r="R2351" s="152">
        <v>0</v>
      </c>
      <c r="T2351" s="153">
        <f>IF(Cartilha_GLOBAL!R2351=0,0,IF(Cartilha_GLOBAL!R2351&gt;0,"c","b"))</f>
        <v>0</v>
      </c>
    </row>
    <row r="2352" ht="12.75" hidden="1" spans="1:20">
      <c r="A2352" s="154" t="str">
        <f>Cartilha_GLOBAL!A2352</f>
        <v>5.3.4</v>
      </c>
      <c r="B2352" s="100">
        <f>Cartilha_GLOBAL!B2352</f>
        <v>0</v>
      </c>
      <c r="C2352" s="161" t="str">
        <f>Cartilha_GLOBAL!C2352</f>
        <v>CERCAS / MOUROES EM CONCRETO</v>
      </c>
      <c r="D2352" s="94">
        <f>Cartilha_GLOBAL!D2352</f>
        <v>0</v>
      </c>
      <c r="E2352" s="105">
        <f>Cartilha_GLOBAL!$E2352</f>
        <v>0</v>
      </c>
      <c r="F2352" s="182">
        <f>Cartilha_GLOBAL!$F2352</f>
        <v>0</v>
      </c>
      <c r="G2352" s="187"/>
      <c r="H2352" s="187">
        <f t="shared" si="145"/>
        <v>0</v>
      </c>
      <c r="I2352" s="188">
        <f t="shared" si="146"/>
        <v>0</v>
      </c>
      <c r="J2352" s="142"/>
      <c r="K2352" s="138" t="str">
        <f>IF(OR(SUM(I2352:I2352)&gt;0,SUM(I2352:I2352)&gt;0),"xx","")</f>
        <v/>
      </c>
      <c r="L2352" s="7" t="str">
        <f t="shared" si="147"/>
        <v/>
      </c>
      <c r="M2352" s="7" t="str">
        <f t="shared" si="148"/>
        <v/>
      </c>
      <c r="N2352" s="7" t="str">
        <f>Cartilha_GLOBAL!N2352</f>
        <v/>
      </c>
      <c r="O2352" s="144"/>
      <c r="Q2352" s="151"/>
      <c r="R2352" s="152">
        <v>0</v>
      </c>
      <c r="T2352" s="153">
        <f>IF(Cartilha_GLOBAL!R2352=0,0,IF(Cartilha_GLOBAL!R2352&gt;0,"c","b"))</f>
        <v>0</v>
      </c>
    </row>
    <row r="2353" ht="12.75" hidden="1" spans="1:20">
      <c r="A2353" s="154" t="str">
        <f>Cartilha_GLOBAL!A2353</f>
        <v>5.3.5</v>
      </c>
      <c r="B2353" s="100">
        <f>Cartilha_GLOBAL!B2353</f>
        <v>0</v>
      </c>
      <c r="C2353" s="161" t="str">
        <f>Cartilha_GLOBAL!C2353</f>
        <v>CERCAS / MOUROES EM MADEIRA</v>
      </c>
      <c r="D2353" s="94">
        <f>Cartilha_GLOBAL!D2353</f>
        <v>0</v>
      </c>
      <c r="E2353" s="105">
        <f>Cartilha_GLOBAL!$E2353</f>
        <v>0</v>
      </c>
      <c r="F2353" s="182">
        <f>Cartilha_GLOBAL!$F2353</f>
        <v>0</v>
      </c>
      <c r="G2353" s="187"/>
      <c r="H2353" s="187">
        <f t="shared" si="145"/>
        <v>0</v>
      </c>
      <c r="I2353" s="188">
        <f t="shared" si="146"/>
        <v>0</v>
      </c>
      <c r="J2353" s="142"/>
      <c r="K2353" s="138" t="str">
        <f>IF(OR(SUM(I2353:I2353)&gt;0,SUM(I2353:I2353)&gt;0),"xx","")</f>
        <v/>
      </c>
      <c r="L2353" s="7" t="str">
        <f t="shared" si="147"/>
        <v/>
      </c>
      <c r="M2353" s="7" t="str">
        <f t="shared" si="148"/>
        <v/>
      </c>
      <c r="N2353" s="7" t="str">
        <f>Cartilha_GLOBAL!N2353</f>
        <v/>
      </c>
      <c r="O2353" s="144"/>
      <c r="Q2353" s="151"/>
      <c r="R2353" s="152">
        <v>0</v>
      </c>
      <c r="T2353" s="153">
        <f>IF(Cartilha_GLOBAL!R2353=0,0,IF(Cartilha_GLOBAL!R2353&gt;0,"c","b"))</f>
        <v>0</v>
      </c>
    </row>
    <row r="2354" ht="12.75" hidden="1" spans="1:20">
      <c r="A2354" s="154" t="str">
        <f>Cartilha_GLOBAL!A2354</f>
        <v>5.3.6</v>
      </c>
      <c r="B2354" s="100">
        <f>Cartilha_GLOBAL!B2354</f>
        <v>0</v>
      </c>
      <c r="C2354" s="161" t="str">
        <f>Cartilha_GLOBAL!C2354</f>
        <v>ALAMBRADOS</v>
      </c>
      <c r="D2354" s="94">
        <f>Cartilha_GLOBAL!D2354</f>
        <v>0</v>
      </c>
      <c r="E2354" s="105">
        <f>Cartilha_GLOBAL!$E2354</f>
        <v>0</v>
      </c>
      <c r="F2354" s="182">
        <f>Cartilha_GLOBAL!$F2354</f>
        <v>0</v>
      </c>
      <c r="G2354" s="187"/>
      <c r="H2354" s="187">
        <f t="shared" si="145"/>
        <v>0</v>
      </c>
      <c r="I2354" s="188">
        <f t="shared" si="146"/>
        <v>0</v>
      </c>
      <c r="J2354" s="142"/>
      <c r="K2354" s="138" t="str">
        <f>IF(OR(SUM(I2355:I2374)&gt;0,SUM(I2355:I2374)&gt;0),"xx","")</f>
        <v/>
      </c>
      <c r="L2354" s="7" t="str">
        <f t="shared" si="147"/>
        <v/>
      </c>
      <c r="M2354" s="7" t="str">
        <f t="shared" si="148"/>
        <v/>
      </c>
      <c r="N2354" s="7" t="str">
        <f>Cartilha_GLOBAL!N2354</f>
        <v/>
      </c>
      <c r="O2354" s="144"/>
      <c r="Q2354" s="151"/>
      <c r="R2354" s="152">
        <v>0</v>
      </c>
      <c r="T2354" s="153">
        <f>IF(Cartilha_GLOBAL!R2354=0,0,IF(Cartilha_GLOBAL!R2354&gt;0,"c","b"))</f>
        <v>0</v>
      </c>
    </row>
    <row r="2355" ht="22.5" hidden="1" spans="1:20">
      <c r="A2355" s="158">
        <f>Cartilha_GLOBAL!A2355</f>
        <v>101205</v>
      </c>
      <c r="B2355" s="100" t="str">
        <f>Cartilha_GLOBAL!B2355</f>
        <v>SINAPI</v>
      </c>
      <c r="C2355" s="104" t="str">
        <f>Cartilha_GLOBAL!C2355</f>
        <v>PORTÃO COM MOURÕES DE MADEIRA ROLIÇA, DIÂMETRO 11 CM, COM 5 FIOS DE ARAME FARPADO Nº 14 CLASSE 250, SEM DOBRADIÇAS - FORNECIMENTO E INSTALAÇÃO. AF_05/2020</v>
      </c>
      <c r="D2355" s="94" t="str">
        <f>Cartilha_GLOBAL!D2355</f>
        <v>M</v>
      </c>
      <c r="E2355" s="105">
        <f>Cartilha_GLOBAL!$E2355</f>
        <v>48.12</v>
      </c>
      <c r="F2355" s="182">
        <f>Cartilha_GLOBAL!$F2355</f>
        <v>59.06</v>
      </c>
      <c r="G2355" s="108"/>
      <c r="H2355" s="107">
        <f t="shared" si="145"/>
        <v>0</v>
      </c>
      <c r="I2355" s="143">
        <f t="shared" si="146"/>
        <v>0</v>
      </c>
      <c r="J2355" s="142"/>
      <c r="K2355" s="183"/>
      <c r="L2355" s="7" t="str">
        <f t="shared" si="147"/>
        <v/>
      </c>
      <c r="M2355" s="7" t="str">
        <f t="shared" si="148"/>
        <v/>
      </c>
      <c r="N2355" s="7" t="str">
        <f>Cartilha_GLOBAL!N2355</f>
        <v/>
      </c>
      <c r="O2355" s="144"/>
      <c r="Q2355" s="151"/>
      <c r="R2355" s="152">
        <v>0</v>
      </c>
      <c r="T2355" s="153">
        <f>IF(Cartilha_GLOBAL!R2355=0,0,IF(Cartilha_GLOBAL!R2355&gt;0,"c","b"))</f>
        <v>0</v>
      </c>
    </row>
    <row r="2356" ht="22.5" hidden="1" spans="1:20">
      <c r="A2356" s="158">
        <f>Cartilha_GLOBAL!A2356</f>
        <v>101188</v>
      </c>
      <c r="B2356" s="100" t="str">
        <f>Cartilha_GLOBAL!B2356</f>
        <v>SINAPI</v>
      </c>
      <c r="C2356" s="104" t="str">
        <f>Cartilha_GLOBAL!C2356</f>
        <v>RECOMPOSIÇÃO PARCIAL DE ARAME FARPADO Nº 14 CLASSE 250, FIXADO EM CERCA COM MOURÕES DE CONCRETO - FORNECIMENTO E INSTALAÇÃO. AF_05/2020</v>
      </c>
      <c r="D2356" s="94" t="str">
        <f>Cartilha_GLOBAL!D2356</f>
        <v>M</v>
      </c>
      <c r="E2356" s="105">
        <f>Cartilha_GLOBAL!$E2356</f>
        <v>7.11</v>
      </c>
      <c r="F2356" s="182">
        <f>Cartilha_GLOBAL!$F2356</f>
        <v>8.73</v>
      </c>
      <c r="G2356" s="108"/>
      <c r="H2356" s="107">
        <f t="shared" si="145"/>
        <v>0</v>
      </c>
      <c r="I2356" s="143">
        <f t="shared" si="146"/>
        <v>0</v>
      </c>
      <c r="J2356" s="142"/>
      <c r="K2356" s="183"/>
      <c r="L2356" s="7" t="str">
        <f t="shared" si="147"/>
        <v/>
      </c>
      <c r="M2356" s="7" t="str">
        <f t="shared" si="148"/>
        <v/>
      </c>
      <c r="N2356" s="7" t="str">
        <f>Cartilha_GLOBAL!N2356</f>
        <v/>
      </c>
      <c r="O2356" s="144"/>
      <c r="Q2356" s="151"/>
      <c r="R2356" s="152">
        <v>0</v>
      </c>
      <c r="T2356" s="153">
        <f>IF(Cartilha_GLOBAL!R2356=0,0,IF(Cartilha_GLOBAL!R2356&gt;0,"c","b"))</f>
        <v>0</v>
      </c>
    </row>
    <row r="2357" ht="22.5" hidden="1" spans="1:20">
      <c r="A2357" s="158">
        <f>Cartilha_GLOBAL!A2357</f>
        <v>101189</v>
      </c>
      <c r="B2357" s="100" t="str">
        <f>Cartilha_GLOBAL!B2357</f>
        <v>SINAPI</v>
      </c>
      <c r="C2357" s="104" t="str">
        <f>Cartilha_GLOBAL!C2357</f>
        <v>CERCA COM MOURÕES DE CONCRETO, RETO, H=3,00 M, ESPAÇAMENTO DE 2,5 M, CRAVADOS 0,5 M, COM 4 FIOS DE ARAME FARPADO Nº 14 CLASSE 250 - FORNECIMENTO E INSTALAÇÃO. AF_05/2020</v>
      </c>
      <c r="D2357" s="94" t="str">
        <f>Cartilha_GLOBAL!D2357</f>
        <v>M</v>
      </c>
      <c r="E2357" s="105">
        <f>Cartilha_GLOBAL!$E2357</f>
        <v>70.46</v>
      </c>
      <c r="F2357" s="182">
        <f>Cartilha_GLOBAL!$F2357</f>
        <v>86.48</v>
      </c>
      <c r="G2357" s="108"/>
      <c r="H2357" s="107">
        <f t="shared" si="145"/>
        <v>0</v>
      </c>
      <c r="I2357" s="143">
        <f t="shared" si="146"/>
        <v>0</v>
      </c>
      <c r="J2357" s="142"/>
      <c r="K2357" s="183"/>
      <c r="L2357" s="7" t="str">
        <f t="shared" si="147"/>
        <v/>
      </c>
      <c r="M2357" s="7" t="str">
        <f t="shared" si="148"/>
        <v/>
      </c>
      <c r="N2357" s="7" t="str">
        <f>Cartilha_GLOBAL!N2357</f>
        <v/>
      </c>
      <c r="O2357" s="144"/>
      <c r="Q2357" s="151"/>
      <c r="R2357" s="152">
        <v>0</v>
      </c>
      <c r="T2357" s="153">
        <f>IF(Cartilha_GLOBAL!R2357=0,0,IF(Cartilha_GLOBAL!R2357&gt;0,"c","b"))</f>
        <v>0</v>
      </c>
    </row>
    <row r="2358" ht="22.5" hidden="1" spans="1:20">
      <c r="A2358" s="158">
        <f>Cartilha_GLOBAL!A2358</f>
        <v>101190</v>
      </c>
      <c r="B2358" s="100" t="str">
        <f>Cartilha_GLOBAL!B2358</f>
        <v>SINAPI</v>
      </c>
      <c r="C2358" s="104" t="str">
        <f>Cartilha_GLOBAL!C2358</f>
        <v>CERCA COM MOURÕES DE CONCRETO, RETO, H=3,00 M, ESPAÇAMENTO DE 2,5 M, CRAVADOS 0,5 M, COM 4 FIOS DE ARAME DE AÇO OVALADO 15X17 - FORNECIMENTO E INSTALAÇÃO. AF_05/2020</v>
      </c>
      <c r="D2358" s="94" t="str">
        <f>Cartilha_GLOBAL!D2358</f>
        <v>M</v>
      </c>
      <c r="E2358" s="105">
        <f>Cartilha_GLOBAL!$E2358</f>
        <v>69.65</v>
      </c>
      <c r="F2358" s="182">
        <f>Cartilha_GLOBAL!$F2358</f>
        <v>85.49</v>
      </c>
      <c r="G2358" s="108"/>
      <c r="H2358" s="107">
        <f t="shared" si="145"/>
        <v>0</v>
      </c>
      <c r="I2358" s="143">
        <f t="shared" si="146"/>
        <v>0</v>
      </c>
      <c r="J2358" s="142"/>
      <c r="K2358" s="183"/>
      <c r="L2358" s="7" t="str">
        <f t="shared" si="147"/>
        <v/>
      </c>
      <c r="M2358" s="7" t="str">
        <f t="shared" si="148"/>
        <v/>
      </c>
      <c r="N2358" s="7" t="str">
        <f>Cartilha_GLOBAL!N2358</f>
        <v/>
      </c>
      <c r="O2358" s="144"/>
      <c r="Q2358" s="151"/>
      <c r="R2358" s="152">
        <v>0</v>
      </c>
      <c r="T2358" s="153">
        <f>IF(Cartilha_GLOBAL!R2358=0,0,IF(Cartilha_GLOBAL!R2358&gt;0,"c","b"))</f>
        <v>0</v>
      </c>
    </row>
    <row r="2359" ht="22.5" hidden="1" spans="1:20">
      <c r="A2359" s="158">
        <f>Cartilha_GLOBAL!A2359</f>
        <v>101191</v>
      </c>
      <c r="B2359" s="100" t="str">
        <f>Cartilha_GLOBAL!B2359</f>
        <v>SINAPI</v>
      </c>
      <c r="C2359" s="104" t="str">
        <f>Cartilha_GLOBAL!C2359</f>
        <v>CERCA COM MOURÕES DE CONCRETO, RETO, H=3,00 M, ESPAÇAMENTO DE 2,5 M, CRAVADOS 0,5 M, COM 4 FIOS DE ARAME MISTO - FORNECIMENTO E INSTALAÇÃO. AF_05/2020</v>
      </c>
      <c r="D2359" s="94" t="str">
        <f>Cartilha_GLOBAL!D2359</f>
        <v>M</v>
      </c>
      <c r="E2359" s="105">
        <f>Cartilha_GLOBAL!$E2359</f>
        <v>70.05</v>
      </c>
      <c r="F2359" s="182">
        <f>Cartilha_GLOBAL!$F2359</f>
        <v>85.98</v>
      </c>
      <c r="G2359" s="108"/>
      <c r="H2359" s="107">
        <f t="shared" si="145"/>
        <v>0</v>
      </c>
      <c r="I2359" s="143">
        <f t="shared" si="146"/>
        <v>0</v>
      </c>
      <c r="J2359" s="142"/>
      <c r="K2359" s="183"/>
      <c r="L2359" s="7" t="str">
        <f t="shared" si="147"/>
        <v/>
      </c>
      <c r="M2359" s="7" t="str">
        <f t="shared" si="148"/>
        <v/>
      </c>
      <c r="N2359" s="7" t="str">
        <f>Cartilha_GLOBAL!N2359</f>
        <v/>
      </c>
      <c r="O2359" s="144"/>
      <c r="Q2359" s="151"/>
      <c r="R2359" s="152">
        <v>0</v>
      </c>
      <c r="T2359" s="153">
        <f>IF(Cartilha_GLOBAL!R2359=0,0,IF(Cartilha_GLOBAL!R2359&gt;0,"c","b"))</f>
        <v>0</v>
      </c>
    </row>
    <row r="2360" ht="22.5" hidden="1" spans="1:20">
      <c r="A2360" s="158">
        <f>Cartilha_GLOBAL!A2360</f>
        <v>101192</v>
      </c>
      <c r="B2360" s="100" t="str">
        <f>Cartilha_GLOBAL!B2360</f>
        <v>SINAPI</v>
      </c>
      <c r="C2360" s="104" t="str">
        <f>Cartilha_GLOBAL!C2360</f>
        <v>CERCA COM MOURÕES DE CONCRETO, RETO, H=2,30 M, ESPAÇAMENTO DE 2,5 M, CRAVADOS 0,5 M, COM 4 FIOS DE ARAME FARPADO Nº 14 CLASSE 250 - FORNECIMENTO E INSTALAÇÃO. AF_05/2020</v>
      </c>
      <c r="D2360" s="94" t="str">
        <f>Cartilha_GLOBAL!D2360</f>
        <v>M</v>
      </c>
      <c r="E2360" s="105">
        <f>Cartilha_GLOBAL!$E2360</f>
        <v>71.85</v>
      </c>
      <c r="F2360" s="182">
        <f>Cartilha_GLOBAL!$F2360</f>
        <v>88.19</v>
      </c>
      <c r="G2360" s="108"/>
      <c r="H2360" s="107">
        <f t="shared" si="145"/>
        <v>0</v>
      </c>
      <c r="I2360" s="143">
        <f t="shared" si="146"/>
        <v>0</v>
      </c>
      <c r="J2360" s="142"/>
      <c r="K2360" s="183"/>
      <c r="L2360" s="7" t="str">
        <f t="shared" si="147"/>
        <v/>
      </c>
      <c r="M2360" s="7" t="str">
        <f t="shared" si="148"/>
        <v/>
      </c>
      <c r="N2360" s="7" t="str">
        <f>Cartilha_GLOBAL!N2360</f>
        <v/>
      </c>
      <c r="O2360" s="144"/>
      <c r="Q2360" s="151"/>
      <c r="R2360" s="152">
        <v>0</v>
      </c>
      <c r="T2360" s="153">
        <f>IF(Cartilha_GLOBAL!R2360=0,0,IF(Cartilha_GLOBAL!R2360&gt;0,"c","b"))</f>
        <v>0</v>
      </c>
    </row>
    <row r="2361" ht="22.5" hidden="1" spans="1:20">
      <c r="A2361" s="158">
        <f>Cartilha_GLOBAL!A2361</f>
        <v>101193</v>
      </c>
      <c r="B2361" s="100" t="str">
        <f>Cartilha_GLOBAL!B2361</f>
        <v>SINAPI</v>
      </c>
      <c r="C2361" s="104" t="str">
        <f>Cartilha_GLOBAL!C2361</f>
        <v>CERCA COM MOURÕES DE CONCRETO, RETO, H=2,30 M, ESPAÇAMENTO DE 2,5 M, CRAVADOS 0,5 M, COM 4 FIOS DE ARAME DE AÇO OVALADO 15X17 - FORNECIMENTO E INSTALAÇÃO. AF_05/2020</v>
      </c>
      <c r="D2361" s="94" t="str">
        <f>Cartilha_GLOBAL!D2361</f>
        <v>M</v>
      </c>
      <c r="E2361" s="105">
        <f>Cartilha_GLOBAL!$E2361</f>
        <v>64.27</v>
      </c>
      <c r="F2361" s="182">
        <f>Cartilha_GLOBAL!$F2361</f>
        <v>78.88</v>
      </c>
      <c r="G2361" s="108"/>
      <c r="H2361" s="107">
        <f t="shared" si="145"/>
        <v>0</v>
      </c>
      <c r="I2361" s="143">
        <f t="shared" si="146"/>
        <v>0</v>
      </c>
      <c r="J2361" s="142"/>
      <c r="K2361" s="183"/>
      <c r="L2361" s="7" t="str">
        <f t="shared" si="147"/>
        <v/>
      </c>
      <c r="M2361" s="7" t="str">
        <f t="shared" si="148"/>
        <v/>
      </c>
      <c r="N2361" s="7" t="str">
        <f>Cartilha_GLOBAL!N2361</f>
        <v/>
      </c>
      <c r="O2361" s="144"/>
      <c r="Q2361" s="151"/>
      <c r="R2361" s="152">
        <v>0</v>
      </c>
      <c r="T2361" s="153">
        <f>IF(Cartilha_GLOBAL!R2361=0,0,IF(Cartilha_GLOBAL!R2361&gt;0,"c","b"))</f>
        <v>0</v>
      </c>
    </row>
    <row r="2362" ht="22.5" hidden="1" spans="1:20">
      <c r="A2362" s="158">
        <f>Cartilha_GLOBAL!A2362</f>
        <v>101194</v>
      </c>
      <c r="B2362" s="100" t="str">
        <f>Cartilha_GLOBAL!B2362</f>
        <v>SINAPI</v>
      </c>
      <c r="C2362" s="104" t="str">
        <f>Cartilha_GLOBAL!C2362</f>
        <v>CERCA COM MOURÕES DE CONCRETO, RETO, H=2,30 M, ESPAÇAMENTO DE 2,5 M, CRAVADOS 0,5 M, COM 4 FIOS DE ARAME MISTO - FORNECIMENTO E INSTALAÇÃO. AF_05/2020</v>
      </c>
      <c r="D2362" s="94" t="str">
        <f>Cartilha_GLOBAL!D2362</f>
        <v>M</v>
      </c>
      <c r="E2362" s="105">
        <f>Cartilha_GLOBAL!$E2362</f>
        <v>64.67</v>
      </c>
      <c r="F2362" s="182">
        <f>Cartilha_GLOBAL!$F2362</f>
        <v>79.38</v>
      </c>
      <c r="G2362" s="108"/>
      <c r="H2362" s="107">
        <f t="shared" si="145"/>
        <v>0</v>
      </c>
      <c r="I2362" s="143">
        <f t="shared" si="146"/>
        <v>0</v>
      </c>
      <c r="J2362" s="142"/>
      <c r="K2362" s="183"/>
      <c r="L2362" s="7" t="str">
        <f t="shared" si="147"/>
        <v/>
      </c>
      <c r="M2362" s="7" t="str">
        <f t="shared" si="148"/>
        <v/>
      </c>
      <c r="N2362" s="7" t="str">
        <f>Cartilha_GLOBAL!N2362</f>
        <v/>
      </c>
      <c r="O2362" s="144"/>
      <c r="Q2362" s="151"/>
      <c r="R2362" s="152">
        <v>0</v>
      </c>
      <c r="T2362" s="153">
        <f>IF(Cartilha_GLOBAL!R2362=0,0,IF(Cartilha_GLOBAL!R2362&gt;0,"c","b"))</f>
        <v>0</v>
      </c>
    </row>
    <row r="2363" ht="22.5" hidden="1" spans="1:20">
      <c r="A2363" s="158">
        <f>Cartilha_GLOBAL!A2363</f>
        <v>101197</v>
      </c>
      <c r="B2363" s="100" t="str">
        <f>Cartilha_GLOBAL!B2363</f>
        <v>SINAPI</v>
      </c>
      <c r="C2363" s="104" t="str">
        <f>Cartilha_GLOBAL!C2363</f>
        <v>CERCA COM MOURÕES DE CONCRETO, SEÇÃO "T" PONTA INCLINADA, 10X10 CM, ESPAÇAMENTO DE 2,5 M, CRAVADOS 0,5 M, COM 11 FIOS DE ARAME FARPADO Nº 14 - FORNECIMENTO E INSTALAÇÃO. AF_05/2020</v>
      </c>
      <c r="D2363" s="94" t="str">
        <f>Cartilha_GLOBAL!D2363</f>
        <v>M</v>
      </c>
      <c r="E2363" s="105">
        <f>Cartilha_GLOBAL!$E2363</f>
        <v>128.75</v>
      </c>
      <c r="F2363" s="182">
        <f>Cartilha_GLOBAL!$F2363</f>
        <v>158.03</v>
      </c>
      <c r="G2363" s="108"/>
      <c r="H2363" s="107">
        <f t="shared" si="145"/>
        <v>0</v>
      </c>
      <c r="I2363" s="143">
        <f t="shared" si="146"/>
        <v>0</v>
      </c>
      <c r="J2363" s="142"/>
      <c r="K2363" s="183"/>
      <c r="L2363" s="7" t="str">
        <f t="shared" si="147"/>
        <v/>
      </c>
      <c r="M2363" s="7" t="str">
        <f t="shared" si="148"/>
        <v/>
      </c>
      <c r="N2363" s="7" t="str">
        <f>Cartilha_GLOBAL!N2363</f>
        <v/>
      </c>
      <c r="O2363" s="144"/>
      <c r="Q2363" s="151"/>
      <c r="R2363" s="152">
        <v>0</v>
      </c>
      <c r="T2363" s="153">
        <f>IF(Cartilha_GLOBAL!R2363=0,0,IF(Cartilha_GLOBAL!R2363&gt;0,"c","b"))</f>
        <v>0</v>
      </c>
    </row>
    <row r="2364" ht="33.75" hidden="1" spans="1:20">
      <c r="A2364" s="158">
        <f>Cartilha_GLOBAL!A2364</f>
        <v>101198</v>
      </c>
      <c r="B2364" s="100" t="str">
        <f>Cartilha_GLOBAL!B2364</f>
        <v>SINAPI</v>
      </c>
      <c r="C2364" s="104" t="str">
        <f>Cartilha_GLOBAL!C2364</f>
        <v>CERCA COM MOURÕES DE CONCRETO, SEÇÃO "T" PONTA INCLINADA, 10X10 CM, ESPAÇAMENTO DE 2,5 M, CRAVADOS 0,5 M, COM 11 FIOS DE ARAME DE AÇO OVALADO 15X17 - FORNECIMENTO E INSTALAÇÃO. AF_05/2020</v>
      </c>
      <c r="D2364" s="94" t="str">
        <f>Cartilha_GLOBAL!D2364</f>
        <v>M</v>
      </c>
      <c r="E2364" s="105">
        <f>Cartilha_GLOBAL!$E2364</f>
        <v>98.7</v>
      </c>
      <c r="F2364" s="182">
        <f>Cartilha_GLOBAL!$F2364</f>
        <v>121.14</v>
      </c>
      <c r="G2364" s="108"/>
      <c r="H2364" s="107">
        <f t="shared" si="145"/>
        <v>0</v>
      </c>
      <c r="I2364" s="143">
        <f t="shared" si="146"/>
        <v>0</v>
      </c>
      <c r="J2364" s="142"/>
      <c r="K2364" s="183"/>
      <c r="L2364" s="7" t="str">
        <f t="shared" si="147"/>
        <v/>
      </c>
      <c r="M2364" s="7" t="str">
        <f t="shared" si="148"/>
        <v/>
      </c>
      <c r="N2364" s="7" t="str">
        <f>Cartilha_GLOBAL!N2364</f>
        <v/>
      </c>
      <c r="O2364" s="144"/>
      <c r="Q2364" s="151"/>
      <c r="R2364" s="152">
        <v>0</v>
      </c>
      <c r="T2364" s="153">
        <f>IF(Cartilha_GLOBAL!R2364=0,0,IF(Cartilha_GLOBAL!R2364&gt;0,"c","b"))</f>
        <v>0</v>
      </c>
    </row>
    <row r="2365" ht="22.5" hidden="1" spans="1:20">
      <c r="A2365" s="158">
        <f>Cartilha_GLOBAL!A2365</f>
        <v>101199</v>
      </c>
      <c r="B2365" s="100" t="str">
        <f>Cartilha_GLOBAL!B2365</f>
        <v>SINAPI</v>
      </c>
      <c r="C2365" s="104" t="str">
        <f>Cartilha_GLOBAL!C2365</f>
        <v>CERCA COM MOURÕES DE CONCRETO, SEÇÃO "T" PONTA INCLINADA, 10X10CM, ESPAÇAMENTO DE 2,5M, CRAVADOS 0,5M, COM 11 FIOS DE ARAME MISTO - FORNECIMENTO E INSTALAÇÃO. AF_05/2020</v>
      </c>
      <c r="D2365" s="94" t="str">
        <f>Cartilha_GLOBAL!D2365</f>
        <v>M</v>
      </c>
      <c r="E2365" s="105">
        <f>Cartilha_GLOBAL!$E2365</f>
        <v>99.71</v>
      </c>
      <c r="F2365" s="182">
        <f>Cartilha_GLOBAL!$F2365</f>
        <v>122.38</v>
      </c>
      <c r="G2365" s="108"/>
      <c r="H2365" s="107">
        <f t="shared" si="145"/>
        <v>0</v>
      </c>
      <c r="I2365" s="143">
        <f t="shared" si="146"/>
        <v>0</v>
      </c>
      <c r="J2365" s="142"/>
      <c r="K2365" s="183"/>
      <c r="L2365" s="7" t="str">
        <f t="shared" si="147"/>
        <v/>
      </c>
      <c r="M2365" s="7" t="str">
        <f t="shared" si="148"/>
        <v/>
      </c>
      <c r="N2365" s="7" t="str">
        <f>Cartilha_GLOBAL!N2365</f>
        <v/>
      </c>
      <c r="O2365" s="144"/>
      <c r="Q2365" s="151"/>
      <c r="R2365" s="152">
        <v>0</v>
      </c>
      <c r="T2365" s="153">
        <f>IF(Cartilha_GLOBAL!R2365=0,0,IF(Cartilha_GLOBAL!R2365&gt;0,"c","b"))</f>
        <v>0</v>
      </c>
    </row>
    <row r="2366" ht="33.75" hidden="1" spans="1:20">
      <c r="A2366" s="158">
        <f>Cartilha_GLOBAL!A2366</f>
        <v>101200</v>
      </c>
      <c r="B2366" s="100" t="str">
        <f>Cartilha_GLOBAL!B2366</f>
        <v>SINAPI</v>
      </c>
      <c r="C2366" s="104" t="str">
        <f>Cartilha_GLOBAL!C2366</f>
        <v>CERCA COM MOURÕES DE MADEIRA, 7,5X7,5 CM, ESPAÇAMENTO DE 2,5 M, ALTURA LIVRE DE 2 M, CRAVADOS 0,5 M, COM 4 FIOS DE ARAME FARPADO Nº 14 CLASSE 250 - FORNECIMENTO E INSTALAÇÃO. AF_05/2020</v>
      </c>
      <c r="D2366" s="94" t="str">
        <f>Cartilha_GLOBAL!D2366</f>
        <v>M</v>
      </c>
      <c r="E2366" s="105">
        <f>Cartilha_GLOBAL!$E2366</f>
        <v>69.83</v>
      </c>
      <c r="F2366" s="182">
        <f>Cartilha_GLOBAL!$F2366</f>
        <v>85.71</v>
      </c>
      <c r="G2366" s="108"/>
      <c r="H2366" s="107">
        <f t="shared" si="145"/>
        <v>0</v>
      </c>
      <c r="I2366" s="143">
        <f t="shared" si="146"/>
        <v>0</v>
      </c>
      <c r="J2366" s="142"/>
      <c r="K2366" s="183"/>
      <c r="L2366" s="7" t="str">
        <f t="shared" si="147"/>
        <v/>
      </c>
      <c r="M2366" s="7" t="str">
        <f t="shared" si="148"/>
        <v/>
      </c>
      <c r="N2366" s="7" t="str">
        <f>Cartilha_GLOBAL!N2366</f>
        <v/>
      </c>
      <c r="O2366" s="144"/>
      <c r="Q2366" s="151"/>
      <c r="R2366" s="152">
        <v>0</v>
      </c>
      <c r="T2366" s="153">
        <f>IF(Cartilha_GLOBAL!R2366=0,0,IF(Cartilha_GLOBAL!R2366&gt;0,"c","b"))</f>
        <v>0</v>
      </c>
    </row>
    <row r="2367" ht="33.75" hidden="1" spans="1:20">
      <c r="A2367" s="158">
        <f>Cartilha_GLOBAL!A2367</f>
        <v>101201</v>
      </c>
      <c r="B2367" s="100" t="str">
        <f>Cartilha_GLOBAL!B2367</f>
        <v>SINAPI</v>
      </c>
      <c r="C2367" s="104" t="str">
        <f>Cartilha_GLOBAL!C2367</f>
        <v>CERCA COM MOURÕES DE MADEIRA, 7,5X7,5 CM, ESPAÇAMENTO DE 2,5 M, ALTURA LIVRE DE 2 M, CRAVADOS 0,5 M, COM 8 FIOS DE ARAME FARPADO Nº 14 CLASSE 250 - FORNECIMENTO E INSTALAÇÃO. AF_05/2020</v>
      </c>
      <c r="D2367" s="94" t="str">
        <f>Cartilha_GLOBAL!D2367</f>
        <v>M</v>
      </c>
      <c r="E2367" s="105">
        <f>Cartilha_GLOBAL!$E2367</f>
        <v>85.05</v>
      </c>
      <c r="F2367" s="182">
        <f>Cartilha_GLOBAL!$F2367</f>
        <v>104.39</v>
      </c>
      <c r="G2367" s="108"/>
      <c r="H2367" s="107">
        <f t="shared" si="145"/>
        <v>0</v>
      </c>
      <c r="I2367" s="143">
        <f t="shared" si="146"/>
        <v>0</v>
      </c>
      <c r="J2367" s="142"/>
      <c r="K2367" s="183"/>
      <c r="L2367" s="7" t="str">
        <f t="shared" si="147"/>
        <v/>
      </c>
      <c r="M2367" s="7" t="str">
        <f t="shared" si="148"/>
        <v/>
      </c>
      <c r="N2367" s="7" t="str">
        <f>Cartilha_GLOBAL!N2367</f>
        <v/>
      </c>
      <c r="O2367" s="144"/>
      <c r="Q2367" s="151"/>
      <c r="R2367" s="152">
        <v>0</v>
      </c>
      <c r="T2367" s="153">
        <f>IF(Cartilha_GLOBAL!R2367=0,0,IF(Cartilha_GLOBAL!R2367&gt;0,"c","b"))</f>
        <v>0</v>
      </c>
    </row>
    <row r="2368" ht="33.75" hidden="1" spans="1:20">
      <c r="A2368" s="158">
        <f>Cartilha_GLOBAL!A2368</f>
        <v>101202</v>
      </c>
      <c r="B2368" s="100" t="str">
        <f>Cartilha_GLOBAL!B2368</f>
        <v>SINAPI</v>
      </c>
      <c r="C2368" s="104" t="str">
        <f>Cartilha_GLOBAL!C2368</f>
        <v>CERCA COM MOURÕES DE MADEIRA ROLIÇA, DIÂMETRO 11 CM, ESPAÇAMENTO DE 2,5 M, ALTURA LIVRE DE 1,7 M, CRAVADOS 0,5 M, COM 5 FIOS DE ARAME FARPADO Nº 14 CLASSE 250 - FORNECIMENTO E INSTALAÇÃO. AF_05/2020</v>
      </c>
      <c r="D2368" s="94" t="str">
        <f>Cartilha_GLOBAL!D2368</f>
        <v>M</v>
      </c>
      <c r="E2368" s="105">
        <f>Cartilha_GLOBAL!$E2368</f>
        <v>48.12</v>
      </c>
      <c r="F2368" s="182">
        <f>Cartilha_GLOBAL!$F2368</f>
        <v>59.06</v>
      </c>
      <c r="G2368" s="108"/>
      <c r="H2368" s="107">
        <f t="shared" si="145"/>
        <v>0</v>
      </c>
      <c r="I2368" s="143">
        <f t="shared" si="146"/>
        <v>0</v>
      </c>
      <c r="J2368" s="142"/>
      <c r="K2368" s="183"/>
      <c r="L2368" s="7" t="str">
        <f t="shared" si="147"/>
        <v/>
      </c>
      <c r="M2368" s="7" t="str">
        <f t="shared" si="148"/>
        <v/>
      </c>
      <c r="N2368" s="7" t="str">
        <f>Cartilha_GLOBAL!N2368</f>
        <v/>
      </c>
      <c r="O2368" s="144"/>
      <c r="Q2368" s="151"/>
      <c r="R2368" s="152">
        <v>0</v>
      </c>
      <c r="T2368" s="153">
        <f>IF(Cartilha_GLOBAL!R2368=0,0,IF(Cartilha_GLOBAL!R2368&gt;0,"c","b"))</f>
        <v>0</v>
      </c>
    </row>
    <row r="2369" ht="33.75" hidden="1" spans="1:20">
      <c r="A2369" s="158">
        <f>Cartilha_GLOBAL!A2369</f>
        <v>101203</v>
      </c>
      <c r="B2369" s="100" t="str">
        <f>Cartilha_GLOBAL!B2369</f>
        <v>SINAPI</v>
      </c>
      <c r="C2369" s="104" t="str">
        <f>Cartilha_GLOBAL!C2369</f>
        <v>CERCA COM MOURÕES DE MADEIRA ROLIÇA, DIÂMETRO 11 CM, ESPAÇAMENTO DE 2,5 M, ALTURA LIVRE DE 1,7 M, CRAVADOS 0,5 M, COM 5 FIOS DE ARAME DE AÇO OVALADO 15X17 - FORNECIMENTO E INSTALAÇÃO. AF_05/2020</v>
      </c>
      <c r="D2369" s="94" t="str">
        <f>Cartilha_GLOBAL!D2369</f>
        <v>M</v>
      </c>
      <c r="E2369" s="105">
        <f>Cartilha_GLOBAL!$E2369</f>
        <v>47.11</v>
      </c>
      <c r="F2369" s="182">
        <f>Cartilha_GLOBAL!$F2369</f>
        <v>57.82</v>
      </c>
      <c r="G2369" s="108"/>
      <c r="H2369" s="107">
        <f t="shared" si="145"/>
        <v>0</v>
      </c>
      <c r="I2369" s="143">
        <f t="shared" si="146"/>
        <v>0</v>
      </c>
      <c r="J2369" s="142"/>
      <c r="K2369" s="183"/>
      <c r="L2369" s="7" t="str">
        <f t="shared" si="147"/>
        <v/>
      </c>
      <c r="M2369" s="7" t="str">
        <f t="shared" si="148"/>
        <v/>
      </c>
      <c r="N2369" s="7" t="str">
        <f>Cartilha_GLOBAL!N2369</f>
        <v/>
      </c>
      <c r="O2369" s="144"/>
      <c r="Q2369" s="151"/>
      <c r="R2369" s="152">
        <v>0</v>
      </c>
      <c r="T2369" s="153">
        <f>IF(Cartilha_GLOBAL!R2369=0,0,IF(Cartilha_GLOBAL!R2369&gt;0,"c","b"))</f>
        <v>0</v>
      </c>
    </row>
    <row r="2370" ht="22.5" hidden="1" spans="1:20">
      <c r="A2370" s="158">
        <f>Cartilha_GLOBAL!A2370</f>
        <v>101204</v>
      </c>
      <c r="B2370" s="100" t="str">
        <f>Cartilha_GLOBAL!B2370</f>
        <v>SINAPI</v>
      </c>
      <c r="C2370" s="104" t="str">
        <f>Cartilha_GLOBAL!C2370</f>
        <v>CERCA COM MOURÕES DE MADEIRA ROLIÇA, DIÂMETRO 11 CM, ESPAÇAMENTO DE 2,5 M, ALTURA LIVRE DE 1,7 M, CRAVADOS 0,5 M, COM 5 FIOS DE ARAME MISTO - FORNECIMENTO E INSTALAÇÃO. AF_05/2020</v>
      </c>
      <c r="D2370" s="94" t="str">
        <f>Cartilha_GLOBAL!D2370</f>
        <v>M</v>
      </c>
      <c r="E2370" s="105">
        <f>Cartilha_GLOBAL!$E2370</f>
        <v>47.51</v>
      </c>
      <c r="F2370" s="182">
        <f>Cartilha_GLOBAL!$F2370</f>
        <v>58.31</v>
      </c>
      <c r="G2370" s="108"/>
      <c r="H2370" s="107">
        <f t="shared" si="145"/>
        <v>0</v>
      </c>
      <c r="I2370" s="143">
        <f t="shared" si="146"/>
        <v>0</v>
      </c>
      <c r="J2370" s="142"/>
      <c r="K2370" s="183"/>
      <c r="L2370" s="7" t="str">
        <f t="shared" si="147"/>
        <v/>
      </c>
      <c r="M2370" s="7" t="str">
        <f t="shared" si="148"/>
        <v/>
      </c>
      <c r="N2370" s="7" t="str">
        <f>Cartilha_GLOBAL!N2370</f>
        <v/>
      </c>
      <c r="O2370" s="144"/>
      <c r="Q2370" s="151"/>
      <c r="R2370" s="152">
        <v>0</v>
      </c>
      <c r="T2370" s="153">
        <f>IF(Cartilha_GLOBAL!R2370=0,0,IF(Cartilha_GLOBAL!R2370&gt;0,"c","b"))</f>
        <v>0</v>
      </c>
    </row>
    <row r="2371" ht="22.5" hidden="1" spans="1:20">
      <c r="A2371" s="158">
        <f>Cartilha_GLOBAL!A2371</f>
        <v>98522</v>
      </c>
      <c r="B2371" s="100" t="str">
        <f>Cartilha_GLOBAL!B2371</f>
        <v>SINAPI</v>
      </c>
      <c r="C2371" s="104" t="str">
        <f>Cartilha_GLOBAL!C2371</f>
        <v>ALAMBRADO EM MOURÕES DE CONCRETO, COM TELA DE ARAME GALVANIZADO (INCLUSIVE MURETA EM CONCRETO). AF_05/2018</v>
      </c>
      <c r="D2371" s="94" t="str">
        <f>Cartilha_GLOBAL!D2371</f>
        <v>M</v>
      </c>
      <c r="E2371" s="105">
        <f>Cartilha_GLOBAL!$E2371</f>
        <v>181.82</v>
      </c>
      <c r="F2371" s="182">
        <f>Cartilha_GLOBAL!$F2371</f>
        <v>223.17</v>
      </c>
      <c r="G2371" s="108"/>
      <c r="H2371" s="107">
        <f t="shared" si="145"/>
        <v>0</v>
      </c>
      <c r="I2371" s="143">
        <f t="shared" si="146"/>
        <v>0</v>
      </c>
      <c r="J2371" s="142"/>
      <c r="K2371" s="183"/>
      <c r="L2371" s="7" t="str">
        <f t="shared" si="147"/>
        <v/>
      </c>
      <c r="M2371" s="7" t="str">
        <f t="shared" si="148"/>
        <v/>
      </c>
      <c r="N2371" s="7" t="str">
        <f>Cartilha_GLOBAL!N2371</f>
        <v/>
      </c>
      <c r="O2371" s="144"/>
      <c r="Q2371" s="151"/>
      <c r="R2371" s="152">
        <v>0</v>
      </c>
      <c r="T2371" s="153">
        <f>IF(Cartilha_GLOBAL!R2371=0,0,IF(Cartilha_GLOBAL!R2371&gt;0,"c","b"))</f>
        <v>0</v>
      </c>
    </row>
    <row r="2372" ht="33.75" hidden="1" spans="1:20">
      <c r="A2372" s="158">
        <f>Cartilha_GLOBAL!A2372</f>
        <v>102362</v>
      </c>
      <c r="B2372" s="100" t="str">
        <f>Cartilha_GLOBAL!B2372</f>
        <v>SINAPI</v>
      </c>
      <c r="C2372" s="104" t="str">
        <f>Cartilha_GLOBAL!C2372</f>
        <v>ALAMBRADO PARA QUADRA POLIESPORTIVA, ESTRUTURADO POR TUBOS DE ACO GALVANIZADO, (MONTANTES COM DIAMETRO 2", TRAVESSAS E ESCORAS COM DIÂMETRO 1 ¼), COM TELA DE ARAME GALVANIZADO, FIO 14 BWG E MALHA QUADRADA 5X5CM (EXCETO MURETA). AF_03/2021</v>
      </c>
      <c r="D2372" s="94" t="str">
        <f>Cartilha_GLOBAL!D2372</f>
        <v>M2</v>
      </c>
      <c r="E2372" s="105">
        <f>Cartilha_GLOBAL!$E2372</f>
        <v>182.22</v>
      </c>
      <c r="F2372" s="182">
        <f>Cartilha_GLOBAL!$F2372</f>
        <v>223.66</v>
      </c>
      <c r="G2372" s="108"/>
      <c r="H2372" s="107">
        <f t="shared" si="145"/>
        <v>0</v>
      </c>
      <c r="I2372" s="143">
        <f t="shared" si="146"/>
        <v>0</v>
      </c>
      <c r="J2372" s="142"/>
      <c r="K2372" s="183"/>
      <c r="L2372" s="7" t="str">
        <f t="shared" si="147"/>
        <v/>
      </c>
      <c r="M2372" s="7" t="str">
        <f t="shared" si="148"/>
        <v/>
      </c>
      <c r="N2372" s="7" t="str">
        <f>Cartilha_GLOBAL!N2372</f>
        <v/>
      </c>
      <c r="O2372" s="144"/>
      <c r="Q2372" s="151"/>
      <c r="R2372" s="152">
        <v>0</v>
      </c>
      <c r="T2372" s="153">
        <f>IF(Cartilha_GLOBAL!R2372=0,0,IF(Cartilha_GLOBAL!R2372&gt;0,"c","b"))</f>
        <v>0</v>
      </c>
    </row>
    <row r="2373" ht="33.75" hidden="1" spans="1:20">
      <c r="A2373" s="158">
        <f>Cartilha_GLOBAL!A2373</f>
        <v>102363</v>
      </c>
      <c r="B2373" s="100" t="str">
        <f>Cartilha_GLOBAL!B2373</f>
        <v>SINAPI</v>
      </c>
      <c r="C2373" s="104" t="str">
        <f>Cartilha_GLOBAL!C2373</f>
        <v>ALAMBRADO PARA QUADRA POLIESPORTIVA, ESTRUTURADO POR TUBOS DE ACO GALVANIZADO, (MONTANTES COM DIAMETRO 2", TRAVESSAS E ESCORAS COM DIÂMETRO 1 ¼), COM TELA DE ARAME GALVANIZADO, FIO 12 BWG E MALHA QUADRADA 5X5CM (EXCETO MURETA). AF_03/2021</v>
      </c>
      <c r="D2373" s="94" t="str">
        <f>Cartilha_GLOBAL!D2373</f>
        <v>M2</v>
      </c>
      <c r="E2373" s="105">
        <f>Cartilha_GLOBAL!$E2373</f>
        <v>195.79</v>
      </c>
      <c r="F2373" s="182">
        <f>Cartilha_GLOBAL!$F2373</f>
        <v>240.31</v>
      </c>
      <c r="G2373" s="108"/>
      <c r="H2373" s="107">
        <f t="shared" si="145"/>
        <v>0</v>
      </c>
      <c r="I2373" s="143">
        <f t="shared" si="146"/>
        <v>0</v>
      </c>
      <c r="J2373" s="142"/>
      <c r="K2373" s="183"/>
      <c r="L2373" s="7" t="str">
        <f t="shared" si="147"/>
        <v/>
      </c>
      <c r="M2373" s="7" t="str">
        <f t="shared" si="148"/>
        <v/>
      </c>
      <c r="N2373" s="7" t="str">
        <f>Cartilha_GLOBAL!N2373</f>
        <v/>
      </c>
      <c r="O2373" s="144"/>
      <c r="Q2373" s="151"/>
      <c r="R2373" s="152">
        <v>0</v>
      </c>
      <c r="T2373" s="153">
        <f>IF(Cartilha_GLOBAL!R2373=0,0,IF(Cartilha_GLOBAL!R2373&gt;0,"c","b"))</f>
        <v>0</v>
      </c>
    </row>
    <row r="2374" ht="33.75" hidden="1" spans="1:20">
      <c r="A2374" s="158">
        <f>Cartilha_GLOBAL!A2374</f>
        <v>102364</v>
      </c>
      <c r="B2374" s="100" t="str">
        <f>Cartilha_GLOBAL!B2374</f>
        <v>SINAPI</v>
      </c>
      <c r="C2374" s="104" t="str">
        <f>Cartilha_GLOBAL!C2374</f>
        <v>ALAMBRADO PARA QUADRA POLIESPORTIVA, ESTRUTURADO POR TUBOS DE ACO GALVANIZADO, (MONTANTES COM DIAMETRO 2", TRAVESSAS E ESCORAS COM DIÂMETRO 1 ¼), COM TELA DE ARAME GALVANIZADO, FIO 10 BWG E MALHA QUADRADA 5X5CM (EXCETO MURETA). AF_03/2021</v>
      </c>
      <c r="D2374" s="94" t="str">
        <f>Cartilha_GLOBAL!D2374</f>
        <v>M2</v>
      </c>
      <c r="E2374" s="105">
        <f>Cartilha_GLOBAL!$E2374</f>
        <v>220.66</v>
      </c>
      <c r="F2374" s="182">
        <f>Cartilha_GLOBAL!$F2374</f>
        <v>270.84</v>
      </c>
      <c r="G2374" s="108"/>
      <c r="H2374" s="107">
        <f t="shared" si="145"/>
        <v>0</v>
      </c>
      <c r="I2374" s="143">
        <f t="shared" si="146"/>
        <v>0</v>
      </c>
      <c r="J2374" s="142"/>
      <c r="K2374" s="183"/>
      <c r="L2374" s="7" t="str">
        <f t="shared" si="147"/>
        <v/>
      </c>
      <c r="M2374" s="7" t="str">
        <f t="shared" si="148"/>
        <v/>
      </c>
      <c r="N2374" s="7" t="str">
        <f>Cartilha_GLOBAL!N2374</f>
        <v/>
      </c>
      <c r="O2374" s="144"/>
      <c r="Q2374" s="151"/>
      <c r="R2374" s="152">
        <v>0</v>
      </c>
      <c r="T2374" s="153">
        <f>IF(Cartilha_GLOBAL!R2374=0,0,IF(Cartilha_GLOBAL!R2374&gt;0,"c","b"))</f>
        <v>0</v>
      </c>
    </row>
    <row r="2375" ht="12.75" hidden="1" spans="1:20">
      <c r="A2375" s="154" t="str">
        <f>Cartilha_GLOBAL!A2375</f>
        <v>5.2</v>
      </c>
      <c r="B2375" s="100">
        <f>Cartilha_GLOBAL!B2375</f>
        <v>0</v>
      </c>
      <c r="C2375" s="161" t="str">
        <f>Cartilha_GLOBAL!C2375</f>
        <v>CONSTRUÇÃO PROVISÓRIA EM MADEIRA</v>
      </c>
      <c r="D2375" s="94">
        <f>Cartilha_GLOBAL!D2375</f>
        <v>0</v>
      </c>
      <c r="E2375" s="105">
        <f>Cartilha_GLOBAL!$E2375</f>
        <v>0</v>
      </c>
      <c r="F2375" s="182">
        <f>Cartilha_GLOBAL!$F2375</f>
        <v>0</v>
      </c>
      <c r="G2375" s="187"/>
      <c r="H2375" s="187">
        <f t="shared" si="145"/>
        <v>0</v>
      </c>
      <c r="I2375" s="188">
        <f t="shared" si="146"/>
        <v>0</v>
      </c>
      <c r="J2375" s="142"/>
      <c r="K2375" s="138" t="str">
        <f>IF(OR(SUM(I2376:I2394)&gt;0,SUM(I2376:I2394)&gt;0),"xx","")</f>
        <v/>
      </c>
      <c r="L2375" s="7" t="str">
        <f t="shared" si="147"/>
        <v/>
      </c>
      <c r="M2375" s="7" t="str">
        <f t="shared" si="148"/>
        <v/>
      </c>
      <c r="N2375" s="7" t="str">
        <f>Cartilha_GLOBAL!N2375</f>
        <v/>
      </c>
      <c r="O2375" s="144"/>
      <c r="Q2375" s="151"/>
      <c r="R2375" s="152">
        <v>0</v>
      </c>
      <c r="T2375" s="153">
        <f>IF(Cartilha_GLOBAL!R2375=0,0,IF(Cartilha_GLOBAL!R2375&gt;0,"c","b"))</f>
        <v>0</v>
      </c>
    </row>
    <row r="2376" ht="22.5" hidden="1" spans="1:20">
      <c r="A2376" s="158">
        <f>Cartilha_GLOBAL!A2376</f>
        <v>101205</v>
      </c>
      <c r="B2376" s="100" t="str">
        <f>Cartilha_GLOBAL!B2376</f>
        <v>SINAPI</v>
      </c>
      <c r="C2376" s="104" t="str">
        <f>Cartilha_GLOBAL!C2376</f>
        <v>PORTÃO COM MOURÕES DE MADEIRA ROLIÇA, DIÂMETRO 11 CM, COM 5 FIOS DE ARAME FARPADO Nº 14 CLASSE 250, SEM DOBRADIÇAS - FORNECIMENTO E INSTALAÇÃO. AF_05/2020</v>
      </c>
      <c r="D2376" s="94" t="str">
        <f>Cartilha_GLOBAL!D2376</f>
        <v>M</v>
      </c>
      <c r="E2376" s="105">
        <f>Cartilha_GLOBAL!$E2376</f>
        <v>48.12</v>
      </c>
      <c r="F2376" s="182">
        <f>Cartilha_GLOBAL!$F2376</f>
        <v>59.06</v>
      </c>
      <c r="G2376" s="108"/>
      <c r="H2376" s="107">
        <f t="shared" si="145"/>
        <v>0</v>
      </c>
      <c r="I2376" s="143">
        <f t="shared" si="146"/>
        <v>0</v>
      </c>
      <c r="J2376" s="142"/>
      <c r="K2376" s="183"/>
      <c r="L2376" s="7" t="str">
        <f t="shared" si="147"/>
        <v/>
      </c>
      <c r="M2376" s="7" t="str">
        <f t="shared" si="148"/>
        <v/>
      </c>
      <c r="N2376" s="7" t="str">
        <f>Cartilha_GLOBAL!N2376</f>
        <v/>
      </c>
      <c r="O2376" s="144"/>
      <c r="Q2376" s="151"/>
      <c r="R2376" s="152">
        <v>0</v>
      </c>
      <c r="T2376" s="153">
        <f>IF(Cartilha_GLOBAL!R2376=0,0,IF(Cartilha_GLOBAL!R2376&gt;0,"c","b"))</f>
        <v>0</v>
      </c>
    </row>
    <row r="2377" ht="22.5" hidden="1" spans="1:20">
      <c r="A2377" s="158">
        <f>Cartilha_GLOBAL!A2377</f>
        <v>101188</v>
      </c>
      <c r="B2377" s="100" t="str">
        <f>Cartilha_GLOBAL!B2377</f>
        <v>SINAPI</v>
      </c>
      <c r="C2377" s="104" t="str">
        <f>Cartilha_GLOBAL!C2377</f>
        <v>RECOMPOSIÇÃO PARCIAL DE ARAME FARPADO Nº 14 CLASSE 250, FIXADO EM CERCA COM MOURÕES DE CONCRETO - FORNECIMENTO E INSTALAÇÃO. AF_05/2020</v>
      </c>
      <c r="D2377" s="94" t="str">
        <f>Cartilha_GLOBAL!D2377</f>
        <v>M</v>
      </c>
      <c r="E2377" s="105">
        <f>Cartilha_GLOBAL!$E2377</f>
        <v>7.11</v>
      </c>
      <c r="F2377" s="182">
        <f>Cartilha_GLOBAL!$F2377</f>
        <v>8.73</v>
      </c>
      <c r="G2377" s="108"/>
      <c r="H2377" s="107">
        <f t="shared" si="145"/>
        <v>0</v>
      </c>
      <c r="I2377" s="143">
        <f t="shared" si="146"/>
        <v>0</v>
      </c>
      <c r="J2377" s="142"/>
      <c r="K2377" s="183"/>
      <c r="L2377" s="7" t="str">
        <f t="shared" si="147"/>
        <v/>
      </c>
      <c r="M2377" s="7" t="str">
        <f t="shared" si="148"/>
        <v/>
      </c>
      <c r="N2377" s="7" t="str">
        <f>Cartilha_GLOBAL!N2377</f>
        <v/>
      </c>
      <c r="O2377" s="144"/>
      <c r="Q2377" s="151"/>
      <c r="R2377" s="152">
        <v>0</v>
      </c>
      <c r="T2377" s="153">
        <f>IF(Cartilha_GLOBAL!R2377=0,0,IF(Cartilha_GLOBAL!R2377&gt;0,"c","b"))</f>
        <v>0</v>
      </c>
    </row>
    <row r="2378" ht="22.5" hidden="1" spans="1:20">
      <c r="A2378" s="158">
        <f>Cartilha_GLOBAL!A2378</f>
        <v>101189</v>
      </c>
      <c r="B2378" s="100" t="str">
        <f>Cartilha_GLOBAL!B2378</f>
        <v>SINAPI</v>
      </c>
      <c r="C2378" s="104" t="str">
        <f>Cartilha_GLOBAL!C2378</f>
        <v>CERCA COM MOURÕES DE CONCRETO, RETO, H=3,00 M, ESPAÇAMENTO DE 2,5 M, CRAVADOS 0,5 M, COM 4 FIOS DE ARAME FARPADO Nº 14 CLASSE 250 - FORNECIMENTO E INSTALAÇÃO. AF_05/2020</v>
      </c>
      <c r="D2378" s="94" t="str">
        <f>Cartilha_GLOBAL!D2378</f>
        <v>M</v>
      </c>
      <c r="E2378" s="105">
        <f>Cartilha_GLOBAL!$E2378</f>
        <v>70.46</v>
      </c>
      <c r="F2378" s="182">
        <f>Cartilha_GLOBAL!$F2378</f>
        <v>86.48</v>
      </c>
      <c r="G2378" s="108"/>
      <c r="H2378" s="107">
        <f t="shared" si="145"/>
        <v>0</v>
      </c>
      <c r="I2378" s="143">
        <f t="shared" si="146"/>
        <v>0</v>
      </c>
      <c r="J2378" s="142"/>
      <c r="K2378" s="183"/>
      <c r="L2378" s="7" t="str">
        <f t="shared" si="147"/>
        <v/>
      </c>
      <c r="M2378" s="7" t="str">
        <f t="shared" si="148"/>
        <v/>
      </c>
      <c r="N2378" s="7" t="str">
        <f>Cartilha_GLOBAL!N2378</f>
        <v/>
      </c>
      <c r="O2378" s="144"/>
      <c r="Q2378" s="151"/>
      <c r="R2378" s="152">
        <v>0</v>
      </c>
      <c r="T2378" s="153">
        <f>IF(Cartilha_GLOBAL!R2378=0,0,IF(Cartilha_GLOBAL!R2378&gt;0,"c","b"))</f>
        <v>0</v>
      </c>
    </row>
    <row r="2379" ht="22.5" hidden="1" spans="1:20">
      <c r="A2379" s="158">
        <f>Cartilha_GLOBAL!A2379</f>
        <v>101190</v>
      </c>
      <c r="B2379" s="100" t="str">
        <f>Cartilha_GLOBAL!B2379</f>
        <v>SINAPI</v>
      </c>
      <c r="C2379" s="104" t="str">
        <f>Cartilha_GLOBAL!C2379</f>
        <v>CERCA COM MOURÕES DE CONCRETO, RETO, H=3,00 M, ESPAÇAMENTO DE 2,5 M, CRAVADOS 0,5 M, COM 4 FIOS DE ARAME DE AÇO OVALADO 15X17 - FORNECIMENTO E INSTALAÇÃO. AF_05/2020</v>
      </c>
      <c r="D2379" s="94" t="str">
        <f>Cartilha_GLOBAL!D2379</f>
        <v>M</v>
      </c>
      <c r="E2379" s="105">
        <f>Cartilha_GLOBAL!$E2379</f>
        <v>69.65</v>
      </c>
      <c r="F2379" s="182">
        <f>Cartilha_GLOBAL!$F2379</f>
        <v>85.49</v>
      </c>
      <c r="G2379" s="108"/>
      <c r="H2379" s="107">
        <f t="shared" si="145"/>
        <v>0</v>
      </c>
      <c r="I2379" s="143">
        <f t="shared" si="146"/>
        <v>0</v>
      </c>
      <c r="J2379" s="142"/>
      <c r="K2379" s="183"/>
      <c r="L2379" s="7" t="str">
        <f t="shared" si="147"/>
        <v/>
      </c>
      <c r="M2379" s="7" t="str">
        <f t="shared" si="148"/>
        <v/>
      </c>
      <c r="N2379" s="7" t="str">
        <f>Cartilha_GLOBAL!N2379</f>
        <v/>
      </c>
      <c r="O2379" s="144"/>
      <c r="Q2379" s="151"/>
      <c r="R2379" s="152">
        <v>0</v>
      </c>
      <c r="T2379" s="153">
        <f>IF(Cartilha_GLOBAL!R2379=0,0,IF(Cartilha_GLOBAL!R2379&gt;0,"c","b"))</f>
        <v>0</v>
      </c>
    </row>
    <row r="2380" ht="22.5" hidden="1" spans="1:20">
      <c r="A2380" s="158">
        <f>Cartilha_GLOBAL!A2380</f>
        <v>101191</v>
      </c>
      <c r="B2380" s="100" t="str">
        <f>Cartilha_GLOBAL!B2380</f>
        <v>SINAPI</v>
      </c>
      <c r="C2380" s="104" t="str">
        <f>Cartilha_GLOBAL!C2380</f>
        <v>CERCA COM MOURÕES DE CONCRETO, RETO, H=3,00 M, ESPAÇAMENTO DE 2,5 M, CRAVADOS 0,5 M, COM 4 FIOS DE ARAME MISTO - FORNECIMENTO E INSTALAÇÃO. AF_05/2020</v>
      </c>
      <c r="D2380" s="94" t="str">
        <f>Cartilha_GLOBAL!D2380</f>
        <v>M</v>
      </c>
      <c r="E2380" s="105">
        <f>Cartilha_GLOBAL!$E2380</f>
        <v>70.05</v>
      </c>
      <c r="F2380" s="182">
        <f>Cartilha_GLOBAL!$F2380</f>
        <v>85.98</v>
      </c>
      <c r="G2380" s="108"/>
      <c r="H2380" s="107">
        <f t="shared" si="145"/>
        <v>0</v>
      </c>
      <c r="I2380" s="143">
        <f t="shared" si="146"/>
        <v>0</v>
      </c>
      <c r="J2380" s="142"/>
      <c r="K2380" s="183"/>
      <c r="L2380" s="7" t="str">
        <f t="shared" si="147"/>
        <v/>
      </c>
      <c r="M2380" s="7" t="str">
        <f t="shared" si="148"/>
        <v/>
      </c>
      <c r="N2380" s="7" t="str">
        <f>Cartilha_GLOBAL!N2380</f>
        <v/>
      </c>
      <c r="O2380" s="144"/>
      <c r="Q2380" s="151"/>
      <c r="R2380" s="152">
        <v>0</v>
      </c>
      <c r="T2380" s="153">
        <f>IF(Cartilha_GLOBAL!R2380=0,0,IF(Cartilha_GLOBAL!R2380&gt;0,"c","b"))</f>
        <v>0</v>
      </c>
    </row>
    <row r="2381" ht="22.5" hidden="1" spans="1:20">
      <c r="A2381" s="158">
        <f>Cartilha_GLOBAL!A2381</f>
        <v>101192</v>
      </c>
      <c r="B2381" s="100" t="str">
        <f>Cartilha_GLOBAL!B2381</f>
        <v>SINAPI</v>
      </c>
      <c r="C2381" s="104" t="str">
        <f>Cartilha_GLOBAL!C2381</f>
        <v>CERCA COM MOURÕES DE CONCRETO, RETO, H=2,30 M, ESPAÇAMENTO DE 2,5 M, CRAVADOS 0,5 M, COM 4 FIOS DE ARAME FARPADO Nº 14 CLASSE 250 - FORNECIMENTO E INSTALAÇÃO. AF_05/2020</v>
      </c>
      <c r="D2381" s="94" t="str">
        <f>Cartilha_GLOBAL!D2381</f>
        <v>M</v>
      </c>
      <c r="E2381" s="105">
        <f>Cartilha_GLOBAL!$E2381</f>
        <v>71.85</v>
      </c>
      <c r="F2381" s="182">
        <f>Cartilha_GLOBAL!$F2381</f>
        <v>88.19</v>
      </c>
      <c r="G2381" s="108"/>
      <c r="H2381" s="107">
        <f t="shared" si="145"/>
        <v>0</v>
      </c>
      <c r="I2381" s="143">
        <f t="shared" si="146"/>
        <v>0</v>
      </c>
      <c r="J2381" s="142"/>
      <c r="K2381" s="183"/>
      <c r="L2381" s="7" t="str">
        <f t="shared" si="147"/>
        <v/>
      </c>
      <c r="M2381" s="7" t="str">
        <f t="shared" si="148"/>
        <v/>
      </c>
      <c r="N2381" s="7" t="str">
        <f>Cartilha_GLOBAL!N2381</f>
        <v/>
      </c>
      <c r="O2381" s="144"/>
      <c r="Q2381" s="151"/>
      <c r="R2381" s="152">
        <v>0</v>
      </c>
      <c r="T2381" s="153">
        <f>IF(Cartilha_GLOBAL!R2381=0,0,IF(Cartilha_GLOBAL!R2381&gt;0,"c","b"))</f>
        <v>0</v>
      </c>
    </row>
    <row r="2382" ht="22.5" hidden="1" spans="1:20">
      <c r="A2382" s="158">
        <f>Cartilha_GLOBAL!A2382</f>
        <v>101193</v>
      </c>
      <c r="B2382" s="100" t="str">
        <f>Cartilha_GLOBAL!B2382</f>
        <v>SINAPI</v>
      </c>
      <c r="C2382" s="104" t="str">
        <f>Cartilha_GLOBAL!C2382</f>
        <v>CERCA COM MOURÕES DE CONCRETO, RETO, H=2,30 M, ESPAÇAMENTO DE 2,5 M, CRAVADOS 0,5 M, COM 4 FIOS DE ARAME DE AÇO OVALADO 15X17 - FORNECIMENTO E INSTALAÇÃO. AF_05/2020</v>
      </c>
      <c r="D2382" s="94" t="str">
        <f>Cartilha_GLOBAL!D2382</f>
        <v>M</v>
      </c>
      <c r="E2382" s="105">
        <f>Cartilha_GLOBAL!$E2382</f>
        <v>64.27</v>
      </c>
      <c r="F2382" s="182">
        <f>Cartilha_GLOBAL!$F2382</f>
        <v>78.88</v>
      </c>
      <c r="G2382" s="108"/>
      <c r="H2382" s="107">
        <f t="shared" si="145"/>
        <v>0</v>
      </c>
      <c r="I2382" s="143">
        <f t="shared" si="146"/>
        <v>0</v>
      </c>
      <c r="J2382" s="142"/>
      <c r="K2382" s="183"/>
      <c r="L2382" s="7" t="str">
        <f t="shared" si="147"/>
        <v/>
      </c>
      <c r="M2382" s="7" t="str">
        <f t="shared" si="148"/>
        <v/>
      </c>
      <c r="N2382" s="7" t="str">
        <f>Cartilha_GLOBAL!N2382</f>
        <v/>
      </c>
      <c r="O2382" s="144"/>
      <c r="Q2382" s="151"/>
      <c r="R2382" s="152">
        <v>0</v>
      </c>
      <c r="T2382" s="153">
        <f>IF(Cartilha_GLOBAL!R2382=0,0,IF(Cartilha_GLOBAL!R2382&gt;0,"c","b"))</f>
        <v>0</v>
      </c>
    </row>
    <row r="2383" ht="22.5" hidden="1" spans="1:20">
      <c r="A2383" s="158">
        <f>Cartilha_GLOBAL!A2383</f>
        <v>101194</v>
      </c>
      <c r="B2383" s="100" t="str">
        <f>Cartilha_GLOBAL!B2383</f>
        <v>SINAPI</v>
      </c>
      <c r="C2383" s="104" t="str">
        <f>Cartilha_GLOBAL!C2383</f>
        <v>CERCA COM MOURÕES DE CONCRETO, RETO, H=2,30 M, ESPAÇAMENTO DE 2,5 M, CRAVADOS 0,5 M, COM 4 FIOS DE ARAME MISTO - FORNECIMENTO E INSTALAÇÃO. AF_05/2020</v>
      </c>
      <c r="D2383" s="94" t="str">
        <f>Cartilha_GLOBAL!D2383</f>
        <v>M</v>
      </c>
      <c r="E2383" s="105">
        <f>Cartilha_GLOBAL!$E2383</f>
        <v>64.67</v>
      </c>
      <c r="F2383" s="182">
        <f>Cartilha_GLOBAL!$F2383</f>
        <v>79.38</v>
      </c>
      <c r="G2383" s="108"/>
      <c r="H2383" s="107">
        <f t="shared" si="145"/>
        <v>0</v>
      </c>
      <c r="I2383" s="143">
        <f t="shared" si="146"/>
        <v>0</v>
      </c>
      <c r="J2383" s="142"/>
      <c r="K2383" s="183"/>
      <c r="L2383" s="7" t="str">
        <f t="shared" si="147"/>
        <v/>
      </c>
      <c r="M2383" s="7" t="str">
        <f t="shared" si="148"/>
        <v/>
      </c>
      <c r="N2383" s="7" t="str">
        <f>Cartilha_GLOBAL!N2383</f>
        <v/>
      </c>
      <c r="O2383" s="144"/>
      <c r="Q2383" s="151"/>
      <c r="R2383" s="152">
        <v>0</v>
      </c>
      <c r="T2383" s="153">
        <f>IF(Cartilha_GLOBAL!R2383=0,0,IF(Cartilha_GLOBAL!R2383&gt;0,"c","b"))</f>
        <v>0</v>
      </c>
    </row>
    <row r="2384" ht="22.5" hidden="1" spans="1:20">
      <c r="A2384" s="158">
        <f>Cartilha_GLOBAL!A2384</f>
        <v>101197</v>
      </c>
      <c r="B2384" s="100" t="str">
        <f>Cartilha_GLOBAL!B2384</f>
        <v>SINAPI</v>
      </c>
      <c r="C2384" s="104" t="str">
        <f>Cartilha_GLOBAL!C2384</f>
        <v>CERCA COM MOURÕES DE CONCRETO, SEÇÃO "T" PONTA INCLINADA, 10X10 CM, ESPAÇAMENTO DE 2,5 M, CRAVADOS 0,5 M, COM 11 FIOS DE ARAME FARPADO Nº 14 - FORNECIMENTO E INSTALAÇÃO. AF_05/2020</v>
      </c>
      <c r="D2384" s="94" t="str">
        <f>Cartilha_GLOBAL!D2384</f>
        <v>M</v>
      </c>
      <c r="E2384" s="105">
        <f>Cartilha_GLOBAL!$E2384</f>
        <v>128.75</v>
      </c>
      <c r="F2384" s="182">
        <f>Cartilha_GLOBAL!$F2384</f>
        <v>158.03</v>
      </c>
      <c r="G2384" s="108"/>
      <c r="H2384" s="107">
        <f t="shared" si="145"/>
        <v>0</v>
      </c>
      <c r="I2384" s="143">
        <f t="shared" si="146"/>
        <v>0</v>
      </c>
      <c r="J2384" s="142"/>
      <c r="K2384" s="183"/>
      <c r="L2384" s="7" t="str">
        <f t="shared" si="147"/>
        <v/>
      </c>
      <c r="M2384" s="7" t="str">
        <f t="shared" si="148"/>
        <v/>
      </c>
      <c r="N2384" s="7" t="str">
        <f>Cartilha_GLOBAL!N2384</f>
        <v/>
      </c>
      <c r="O2384" s="144"/>
      <c r="Q2384" s="151"/>
      <c r="R2384" s="152">
        <v>0</v>
      </c>
      <c r="T2384" s="153">
        <f>IF(Cartilha_GLOBAL!R2384=0,0,IF(Cartilha_GLOBAL!R2384&gt;0,"c","b"))</f>
        <v>0</v>
      </c>
    </row>
    <row r="2385" ht="33.75" hidden="1" spans="1:20">
      <c r="A2385" s="158">
        <f>Cartilha_GLOBAL!A2385</f>
        <v>101198</v>
      </c>
      <c r="B2385" s="100" t="str">
        <f>Cartilha_GLOBAL!B2385</f>
        <v>SINAPI</v>
      </c>
      <c r="C2385" s="104" t="str">
        <f>Cartilha_GLOBAL!C2385</f>
        <v>CERCA COM MOURÕES DE CONCRETO, SEÇÃO "T" PONTA INCLINADA, 10X10 CM, ESPAÇAMENTO DE 2,5 M, CRAVADOS 0,5 M, COM 11 FIOS DE ARAME DE AÇO OVALADO 15X17 - FORNECIMENTO E INSTALAÇÃO. AF_05/2020</v>
      </c>
      <c r="D2385" s="94" t="str">
        <f>Cartilha_GLOBAL!D2385</f>
        <v>M</v>
      </c>
      <c r="E2385" s="105">
        <f>Cartilha_GLOBAL!$E2385</f>
        <v>98.7</v>
      </c>
      <c r="F2385" s="182">
        <f>Cartilha_GLOBAL!$F2385</f>
        <v>121.14</v>
      </c>
      <c r="G2385" s="108"/>
      <c r="H2385" s="107">
        <f t="shared" si="145"/>
        <v>0</v>
      </c>
      <c r="I2385" s="143">
        <f t="shared" si="146"/>
        <v>0</v>
      </c>
      <c r="J2385" s="142"/>
      <c r="K2385" s="183"/>
      <c r="L2385" s="7" t="str">
        <f t="shared" si="147"/>
        <v/>
      </c>
      <c r="M2385" s="7" t="str">
        <f t="shared" si="148"/>
        <v/>
      </c>
      <c r="N2385" s="7" t="str">
        <f>Cartilha_GLOBAL!N2385</f>
        <v/>
      </c>
      <c r="O2385" s="144"/>
      <c r="Q2385" s="151"/>
      <c r="R2385" s="152">
        <v>0</v>
      </c>
      <c r="T2385" s="153">
        <f>IF(Cartilha_GLOBAL!R2385=0,0,IF(Cartilha_GLOBAL!R2385&gt;0,"c","b"))</f>
        <v>0</v>
      </c>
    </row>
    <row r="2386" ht="22.5" hidden="1" spans="1:20">
      <c r="A2386" s="158">
        <f>Cartilha_GLOBAL!A2386</f>
        <v>101199</v>
      </c>
      <c r="B2386" s="100" t="str">
        <f>Cartilha_GLOBAL!B2386</f>
        <v>SINAPI</v>
      </c>
      <c r="C2386" s="104" t="str">
        <f>Cartilha_GLOBAL!C2386</f>
        <v>CERCA COM MOURÕES DE CONCRETO, SEÇÃO "T" PONTA INCLINADA, 10X10CM, ESPAÇAMENTO DE 2,5M, CRAVADOS 0,5M, COM 11 FIOS DE ARAME MISTO - FORNECIMENTO E INSTALAÇÃO. AF_05/2020</v>
      </c>
      <c r="D2386" s="94" t="str">
        <f>Cartilha_GLOBAL!D2386</f>
        <v>M</v>
      </c>
      <c r="E2386" s="105">
        <f>Cartilha_GLOBAL!$E2386</f>
        <v>99.71</v>
      </c>
      <c r="F2386" s="182">
        <f>Cartilha_GLOBAL!$F2386</f>
        <v>122.38</v>
      </c>
      <c r="G2386" s="108"/>
      <c r="H2386" s="107">
        <f t="shared" si="145"/>
        <v>0</v>
      </c>
      <c r="I2386" s="143">
        <f t="shared" si="146"/>
        <v>0</v>
      </c>
      <c r="J2386" s="142"/>
      <c r="K2386" s="183"/>
      <c r="L2386" s="7" t="str">
        <f t="shared" si="147"/>
        <v/>
      </c>
      <c r="M2386" s="7" t="str">
        <f t="shared" si="148"/>
        <v/>
      </c>
      <c r="N2386" s="7" t="str">
        <f>Cartilha_GLOBAL!N2386</f>
        <v/>
      </c>
      <c r="O2386" s="144"/>
      <c r="Q2386" s="151"/>
      <c r="R2386" s="152">
        <v>0</v>
      </c>
      <c r="T2386" s="153">
        <f>IF(Cartilha_GLOBAL!R2386=0,0,IF(Cartilha_GLOBAL!R2386&gt;0,"c","b"))</f>
        <v>0</v>
      </c>
    </row>
    <row r="2387" ht="33.75" hidden="1" spans="1:20">
      <c r="A2387" s="158">
        <f>Cartilha_GLOBAL!A2387</f>
        <v>101200</v>
      </c>
      <c r="B2387" s="100" t="str">
        <f>Cartilha_GLOBAL!B2387</f>
        <v>SINAPI</v>
      </c>
      <c r="C2387" s="104" t="str">
        <f>Cartilha_GLOBAL!C2387</f>
        <v>CERCA COM MOURÕES DE MADEIRA, 7,5X7,5 CM, ESPAÇAMENTO DE 2,5 M, ALTURA LIVRE DE 2 M, CRAVADOS 0,5 M, COM 4 FIOS DE ARAME FARPADO Nº 14 CLASSE 250 - FORNECIMENTO E INSTALAÇÃO. AF_05/2020</v>
      </c>
      <c r="D2387" s="94" t="str">
        <f>Cartilha_GLOBAL!D2387</f>
        <v>M</v>
      </c>
      <c r="E2387" s="105">
        <f>Cartilha_GLOBAL!$E2387</f>
        <v>69.83</v>
      </c>
      <c r="F2387" s="182">
        <f>Cartilha_GLOBAL!$F2387</f>
        <v>85.71</v>
      </c>
      <c r="G2387" s="108"/>
      <c r="H2387" s="107">
        <f t="shared" si="145"/>
        <v>0</v>
      </c>
      <c r="I2387" s="143">
        <f t="shared" si="146"/>
        <v>0</v>
      </c>
      <c r="J2387" s="142"/>
      <c r="K2387" s="183"/>
      <c r="L2387" s="7" t="str">
        <f t="shared" si="147"/>
        <v/>
      </c>
      <c r="M2387" s="7" t="str">
        <f t="shared" si="148"/>
        <v/>
      </c>
      <c r="N2387" s="7" t="str">
        <f>Cartilha_GLOBAL!N2387</f>
        <v/>
      </c>
      <c r="O2387" s="144"/>
      <c r="Q2387" s="151"/>
      <c r="R2387" s="152">
        <v>0</v>
      </c>
      <c r="T2387" s="153">
        <f>IF(Cartilha_GLOBAL!R2387=0,0,IF(Cartilha_GLOBAL!R2387&gt;0,"c","b"))</f>
        <v>0</v>
      </c>
    </row>
    <row r="2388" ht="33.75" hidden="1" spans="1:20">
      <c r="A2388" s="158">
        <f>Cartilha_GLOBAL!A2388</f>
        <v>101201</v>
      </c>
      <c r="B2388" s="100" t="str">
        <f>Cartilha_GLOBAL!B2388</f>
        <v>SINAPI</v>
      </c>
      <c r="C2388" s="104" t="str">
        <f>Cartilha_GLOBAL!C2388</f>
        <v>CERCA COM MOURÕES DE MADEIRA, 7,5X7,5 CM, ESPAÇAMENTO DE 2,5 M, ALTURA LIVRE DE 2 M, CRAVADOS 0,5 M, COM 8 FIOS DE ARAME FARPADO Nº 14 CLASSE 250 - FORNECIMENTO E INSTALAÇÃO. AF_05/2020</v>
      </c>
      <c r="D2388" s="94" t="str">
        <f>Cartilha_GLOBAL!D2388</f>
        <v>M</v>
      </c>
      <c r="E2388" s="105">
        <f>Cartilha_GLOBAL!$E2388</f>
        <v>85.05</v>
      </c>
      <c r="F2388" s="182">
        <f>Cartilha_GLOBAL!$F2388</f>
        <v>104.39</v>
      </c>
      <c r="G2388" s="108"/>
      <c r="H2388" s="107">
        <f t="shared" si="145"/>
        <v>0</v>
      </c>
      <c r="I2388" s="143">
        <f t="shared" si="146"/>
        <v>0</v>
      </c>
      <c r="J2388" s="142"/>
      <c r="K2388" s="183"/>
      <c r="L2388" s="7" t="str">
        <f t="shared" si="147"/>
        <v/>
      </c>
      <c r="M2388" s="7" t="str">
        <f t="shared" si="148"/>
        <v/>
      </c>
      <c r="N2388" s="7" t="str">
        <f>Cartilha_GLOBAL!N2388</f>
        <v/>
      </c>
      <c r="O2388" s="144"/>
      <c r="Q2388" s="151"/>
      <c r="R2388" s="152">
        <v>0</v>
      </c>
      <c r="T2388" s="153">
        <f>IF(Cartilha_GLOBAL!R2388=0,0,IF(Cartilha_GLOBAL!R2388&gt;0,"c","b"))</f>
        <v>0</v>
      </c>
    </row>
    <row r="2389" ht="33.75" hidden="1" spans="1:20">
      <c r="A2389" s="158">
        <f>Cartilha_GLOBAL!A2389</f>
        <v>101202</v>
      </c>
      <c r="B2389" s="100" t="str">
        <f>Cartilha_GLOBAL!B2389</f>
        <v>SINAPI</v>
      </c>
      <c r="C2389" s="104" t="str">
        <f>Cartilha_GLOBAL!C2389</f>
        <v>CERCA COM MOURÕES DE MADEIRA ROLIÇA, DIÂMETRO 11 CM, ESPAÇAMENTO DE 2,5 M, ALTURA LIVRE DE 1,7 M, CRAVADOS 0,5 M, COM 5 FIOS DE ARAME FARPADO Nº 14 CLASSE 250 - FORNECIMENTO E INSTALAÇÃO. AF_05/2020</v>
      </c>
      <c r="D2389" s="94" t="str">
        <f>Cartilha_GLOBAL!D2389</f>
        <v>M</v>
      </c>
      <c r="E2389" s="105">
        <f>Cartilha_GLOBAL!$E2389</f>
        <v>48.12</v>
      </c>
      <c r="F2389" s="182">
        <f>Cartilha_GLOBAL!$F2389</f>
        <v>59.06</v>
      </c>
      <c r="G2389" s="108"/>
      <c r="H2389" s="107">
        <f t="shared" si="145"/>
        <v>0</v>
      </c>
      <c r="I2389" s="143">
        <f t="shared" si="146"/>
        <v>0</v>
      </c>
      <c r="J2389" s="142"/>
      <c r="K2389" s="183"/>
      <c r="L2389" s="7" t="str">
        <f t="shared" si="147"/>
        <v/>
      </c>
      <c r="M2389" s="7" t="str">
        <f t="shared" si="148"/>
        <v/>
      </c>
      <c r="N2389" s="7" t="str">
        <f>Cartilha_GLOBAL!N2389</f>
        <v/>
      </c>
      <c r="O2389" s="144"/>
      <c r="Q2389" s="151"/>
      <c r="R2389" s="152">
        <v>0</v>
      </c>
      <c r="T2389" s="153">
        <f>IF(Cartilha_GLOBAL!R2389=0,0,IF(Cartilha_GLOBAL!R2389&gt;0,"c","b"))</f>
        <v>0</v>
      </c>
    </row>
    <row r="2390" ht="33.75" hidden="1" spans="1:20">
      <c r="A2390" s="158">
        <f>Cartilha_GLOBAL!A2390</f>
        <v>101203</v>
      </c>
      <c r="B2390" s="100" t="str">
        <f>Cartilha_GLOBAL!B2390</f>
        <v>SINAPI</v>
      </c>
      <c r="C2390" s="104" t="str">
        <f>Cartilha_GLOBAL!C2390</f>
        <v>CERCA COM MOURÕES DE MADEIRA ROLIÇA, DIÂMETRO 11 CM, ESPAÇAMENTO DE 2,5 M, ALTURA LIVRE DE 1,7 M, CRAVADOS 0,5 M, COM 5 FIOS DE ARAME DE AÇO OVALADO 15X17 - FORNECIMENTO E INSTALAÇÃO. AF_05/2020</v>
      </c>
      <c r="D2390" s="94" t="str">
        <f>Cartilha_GLOBAL!D2390</f>
        <v>M</v>
      </c>
      <c r="E2390" s="105">
        <f>Cartilha_GLOBAL!$E2390</f>
        <v>47.11</v>
      </c>
      <c r="F2390" s="182">
        <f>Cartilha_GLOBAL!$F2390</f>
        <v>57.82</v>
      </c>
      <c r="G2390" s="108"/>
      <c r="H2390" s="107">
        <f t="shared" si="145"/>
        <v>0</v>
      </c>
      <c r="I2390" s="143">
        <f t="shared" si="146"/>
        <v>0</v>
      </c>
      <c r="J2390" s="142"/>
      <c r="K2390" s="183"/>
      <c r="L2390" s="7" t="str">
        <f t="shared" si="147"/>
        <v/>
      </c>
      <c r="M2390" s="7" t="str">
        <f t="shared" si="148"/>
        <v/>
      </c>
      <c r="N2390" s="7" t="str">
        <f>Cartilha_GLOBAL!N2390</f>
        <v/>
      </c>
      <c r="O2390" s="144"/>
      <c r="Q2390" s="151"/>
      <c r="R2390" s="152">
        <v>0</v>
      </c>
      <c r="T2390" s="153">
        <f>IF(Cartilha_GLOBAL!R2390=0,0,IF(Cartilha_GLOBAL!R2390&gt;0,"c","b"))</f>
        <v>0</v>
      </c>
    </row>
    <row r="2391" ht="22.5" hidden="1" spans="1:20">
      <c r="A2391" s="158">
        <f>Cartilha_GLOBAL!A2391</f>
        <v>101204</v>
      </c>
      <c r="B2391" s="100" t="str">
        <f>Cartilha_GLOBAL!B2391</f>
        <v>SINAPI</v>
      </c>
      <c r="C2391" s="104" t="str">
        <f>Cartilha_GLOBAL!C2391</f>
        <v>CERCA COM MOURÕES DE MADEIRA ROLIÇA, DIÂMETRO 11 CM, ESPAÇAMENTO DE 2,5 M, ALTURA LIVRE DE 1,7 M, CRAVADOS 0,5 M, COM 5 FIOS DE ARAME MISTO - FORNECIMENTO E INSTALAÇÃO. AF_05/2020</v>
      </c>
      <c r="D2391" s="94" t="str">
        <f>Cartilha_GLOBAL!D2391</f>
        <v>M</v>
      </c>
      <c r="E2391" s="105">
        <f>Cartilha_GLOBAL!$E2391</f>
        <v>47.51</v>
      </c>
      <c r="F2391" s="182">
        <f>Cartilha_GLOBAL!$F2391</f>
        <v>58.31</v>
      </c>
      <c r="G2391" s="108"/>
      <c r="H2391" s="107">
        <f t="shared" si="145"/>
        <v>0</v>
      </c>
      <c r="I2391" s="143">
        <f t="shared" si="146"/>
        <v>0</v>
      </c>
      <c r="J2391" s="142"/>
      <c r="K2391" s="183"/>
      <c r="L2391" s="7" t="str">
        <f t="shared" si="147"/>
        <v/>
      </c>
      <c r="M2391" s="7" t="str">
        <f t="shared" si="148"/>
        <v/>
      </c>
      <c r="N2391" s="7" t="str">
        <f>Cartilha_GLOBAL!N2391</f>
        <v/>
      </c>
      <c r="O2391" s="144"/>
      <c r="Q2391" s="151"/>
      <c r="R2391" s="152">
        <v>0</v>
      </c>
      <c r="T2391" s="153">
        <f>IF(Cartilha_GLOBAL!R2391=0,0,IF(Cartilha_GLOBAL!R2391&gt;0,"c","b"))</f>
        <v>0</v>
      </c>
    </row>
    <row r="2392" ht="22.5" hidden="1" spans="1:20">
      <c r="A2392" s="158">
        <f>Cartilha_GLOBAL!A2392</f>
        <v>98522</v>
      </c>
      <c r="B2392" s="100" t="str">
        <f>Cartilha_GLOBAL!B2392</f>
        <v>SINAPI</v>
      </c>
      <c r="C2392" s="104" t="str">
        <f>Cartilha_GLOBAL!C2392</f>
        <v>ALAMBRADO EM MOURÕES DE CONCRETO, COM TELA DE ARAME GALVANIZADO (INCLUSIVE MURETA EM CONCRETO). AF_05/2018</v>
      </c>
      <c r="D2392" s="94" t="str">
        <f>Cartilha_GLOBAL!D2392</f>
        <v>M</v>
      </c>
      <c r="E2392" s="105">
        <f>Cartilha_GLOBAL!$E2392</f>
        <v>181.82</v>
      </c>
      <c r="F2392" s="182">
        <f>Cartilha_GLOBAL!$F2392</f>
        <v>223.17</v>
      </c>
      <c r="G2392" s="108"/>
      <c r="H2392" s="107">
        <f t="shared" si="145"/>
        <v>0</v>
      </c>
      <c r="I2392" s="143">
        <f t="shared" si="146"/>
        <v>0</v>
      </c>
      <c r="J2392" s="142"/>
      <c r="K2392" s="183"/>
      <c r="L2392" s="7" t="str">
        <f t="shared" si="147"/>
        <v/>
      </c>
      <c r="M2392" s="7" t="str">
        <f t="shared" si="148"/>
        <v/>
      </c>
      <c r="N2392" s="7" t="str">
        <f>Cartilha_GLOBAL!N2392</f>
        <v/>
      </c>
      <c r="O2392" s="144"/>
      <c r="Q2392" s="151"/>
      <c r="R2392" s="152">
        <v>0</v>
      </c>
      <c r="T2392" s="153">
        <f>IF(Cartilha_GLOBAL!R2392=0,0,IF(Cartilha_GLOBAL!R2392&gt;0,"c","b"))</f>
        <v>0</v>
      </c>
    </row>
    <row r="2393" ht="33.75" hidden="1" spans="1:20">
      <c r="A2393" s="158">
        <f>Cartilha_GLOBAL!A2393</f>
        <v>102362</v>
      </c>
      <c r="B2393" s="100" t="str">
        <f>Cartilha_GLOBAL!B2393</f>
        <v>SINAPI</v>
      </c>
      <c r="C2393" s="104" t="str">
        <f>Cartilha_GLOBAL!C2393</f>
        <v>ALAMBRADO PARA QUADRA POLIESPORTIVA, ESTRUTURADO POR TUBOS DE ACO GALVANIZADO, (MONTANTES COM DIAMETRO 2", TRAVESSAS E ESCORAS COM DIÂMETRO 1 ¼), COM TELA DE ARAME GALVANIZADO, FIO 14 BWG E MALHA QUADRADA 5X5CM (EXCETO MURETA). AF_03/2021</v>
      </c>
      <c r="D2393" s="94" t="str">
        <f>Cartilha_GLOBAL!D2393</f>
        <v>M2</v>
      </c>
      <c r="E2393" s="105">
        <f>Cartilha_GLOBAL!$E2393</f>
        <v>182.22</v>
      </c>
      <c r="F2393" s="182">
        <f>Cartilha_GLOBAL!$F2393</f>
        <v>223.66</v>
      </c>
      <c r="G2393" s="108"/>
      <c r="H2393" s="107">
        <f t="shared" si="145"/>
        <v>0</v>
      </c>
      <c r="I2393" s="143">
        <f t="shared" si="146"/>
        <v>0</v>
      </c>
      <c r="J2393" s="142"/>
      <c r="K2393" s="183"/>
      <c r="L2393" s="7" t="str">
        <f t="shared" si="147"/>
        <v/>
      </c>
      <c r="M2393" s="7" t="str">
        <f t="shared" si="148"/>
        <v/>
      </c>
      <c r="N2393" s="7" t="str">
        <f>Cartilha_GLOBAL!N2393</f>
        <v/>
      </c>
      <c r="O2393" s="144"/>
      <c r="Q2393" s="151"/>
      <c r="R2393" s="152">
        <v>0</v>
      </c>
      <c r="T2393" s="153">
        <f>IF(Cartilha_GLOBAL!R2393=0,0,IF(Cartilha_GLOBAL!R2393&gt;0,"c","b"))</f>
        <v>0</v>
      </c>
    </row>
    <row r="2394" ht="33.75" hidden="1" spans="1:20">
      <c r="A2394" s="158">
        <f>Cartilha_GLOBAL!A2394</f>
        <v>102363</v>
      </c>
      <c r="B2394" s="100" t="str">
        <f>Cartilha_GLOBAL!B2394</f>
        <v>SINAPI</v>
      </c>
      <c r="C2394" s="104" t="str">
        <f>Cartilha_GLOBAL!C2394</f>
        <v>ALAMBRADO PARA QUADRA POLIESPORTIVA, ESTRUTURADO POR TUBOS DE ACO GALVANIZADO, (MONTANTES COM DIAMETRO 2", TRAVESSAS E ESCORAS COM DIÂMETRO 1 ¼), COM TELA DE ARAME GALVANIZADO, FIO 12 BWG E MALHA QUADRADA 5X5CM (EXCETO MURETA). AF_03/2021</v>
      </c>
      <c r="D2394" s="94" t="str">
        <f>Cartilha_GLOBAL!D2394</f>
        <v>M2</v>
      </c>
      <c r="E2394" s="105">
        <f>Cartilha_GLOBAL!$E2394</f>
        <v>195.79</v>
      </c>
      <c r="F2394" s="182">
        <f>Cartilha_GLOBAL!$F2394</f>
        <v>240.31</v>
      </c>
      <c r="G2394" s="108"/>
      <c r="H2394" s="107">
        <f t="shared" si="145"/>
        <v>0</v>
      </c>
      <c r="I2394" s="143">
        <f t="shared" si="146"/>
        <v>0</v>
      </c>
      <c r="J2394" s="142"/>
      <c r="K2394" s="183"/>
      <c r="L2394" s="7" t="str">
        <f t="shared" si="147"/>
        <v/>
      </c>
      <c r="M2394" s="7" t="str">
        <f t="shared" si="148"/>
        <v/>
      </c>
      <c r="N2394" s="7" t="str">
        <f>Cartilha_GLOBAL!N2394</f>
        <v/>
      </c>
      <c r="O2394" s="144"/>
      <c r="Q2394" s="151"/>
      <c r="R2394" s="152">
        <v>0</v>
      </c>
      <c r="T2394" s="153">
        <f>IF(Cartilha_GLOBAL!R2394=0,0,IF(Cartilha_GLOBAL!R2394&gt;0,"c","b"))</f>
        <v>0</v>
      </c>
    </row>
    <row r="2395" ht="12.75" spans="1:20">
      <c r="A2395" s="158" t="str">
        <f>Cartilha_GLOBAL!A2395</f>
        <v>x</v>
      </c>
      <c r="B2395" s="100">
        <f>Cartilha_GLOBAL!B2395</f>
        <v>0</v>
      </c>
      <c r="C2395" s="222" t="str">
        <f>Cartilha_GLOBAL!C2395</f>
        <v>SERVIÇOS EXTRAS - ALVENARIA, DIVISÓRIAS, MUROS E FECHOS</v>
      </c>
      <c r="D2395" s="94">
        <f>Cartilha_GLOBAL!D2395</f>
        <v>0</v>
      </c>
      <c r="E2395" s="193">
        <f>Cartilha_GLOBAL!$E2395</f>
        <v>0</v>
      </c>
      <c r="F2395" s="182">
        <f>Cartilha_GLOBAL!$F2395</f>
        <v>0</v>
      </c>
      <c r="G2395" s="180"/>
      <c r="H2395" s="181">
        <f t="shared" si="145"/>
        <v>0</v>
      </c>
      <c r="I2395" s="186">
        <f t="shared" si="146"/>
        <v>0</v>
      </c>
      <c r="J2395" s="142"/>
      <c r="K2395" s="138" t="str">
        <f>IF(OR(SUM(I2396:I2449)&gt;0,SUM(I2396:I2449)&gt;0),"xx","")</f>
        <v>xx</v>
      </c>
      <c r="L2395" s="7" t="str">
        <f t="shared" si="147"/>
        <v>x</v>
      </c>
      <c r="M2395" s="7" t="str">
        <f t="shared" si="148"/>
        <v>x</v>
      </c>
      <c r="N2395" s="7" t="str">
        <f>Cartilha_GLOBAL!N2395</f>
        <v>x</v>
      </c>
      <c r="O2395" s="144"/>
      <c r="Q2395" s="151"/>
      <c r="R2395" s="152">
        <v>0</v>
      </c>
      <c r="T2395" s="153">
        <f>IF(Cartilha_GLOBAL!R2395=0,0,IF(Cartilha_GLOBAL!R2395&gt;0,"c","b"))</f>
        <v>0</v>
      </c>
    </row>
    <row r="2396" ht="33.75" hidden="1" spans="1:20">
      <c r="A2396" s="158" t="str">
        <f>Cartilha_GLOBAL!A2396</f>
        <v>COTAÇÃO</v>
      </c>
      <c r="B2396" s="100" t="str">
        <f>Cartilha_GLOBAL!B2396</f>
        <v>COTAÇÃO</v>
      </c>
      <c r="C2396" s="159" t="str">
        <f>Cartilha_GLOBAL!C2396</f>
        <v>ALAMBRADO EM TUBOS DE AÇO GALVANIZADO, COM TELA LOSANGULAR GALVANIZADA (ATÉ ALT=4M) E REDE DE POLIETILENO (ALTURA ENTRE 4M ATÉ 7M) - CONFORME DETALHAMENTO EM PROJETO E MEMORIAL DESCRITIVO DA QUADRA DE GRAMA SINTÉTICA </v>
      </c>
      <c r="D2396" s="192" t="str">
        <f>Cartilha_GLOBAL!D2396</f>
        <v>M2</v>
      </c>
      <c r="E2396" s="105">
        <f>Cartilha_GLOBAL!$E2396</f>
        <v>152.07</v>
      </c>
      <c r="F2396" s="168">
        <f>Cartilha_GLOBAL!$F2396</f>
        <v>186.65</v>
      </c>
      <c r="G2396" s="108"/>
      <c r="H2396" s="107">
        <f t="shared" si="145"/>
        <v>0</v>
      </c>
      <c r="I2396" s="184">
        <f t="shared" si="146"/>
        <v>0</v>
      </c>
      <c r="J2396" s="142"/>
      <c r="K2396" s="183"/>
      <c r="L2396" s="7" t="str">
        <f t="shared" si="147"/>
        <v/>
      </c>
      <c r="M2396" s="7" t="str">
        <f t="shared" si="148"/>
        <v/>
      </c>
      <c r="N2396" s="7" t="str">
        <f>Cartilha_GLOBAL!N2396</f>
        <v/>
      </c>
      <c r="O2396" s="144"/>
      <c r="Q2396" s="151"/>
      <c r="R2396" s="152">
        <v>0</v>
      </c>
      <c r="T2396" s="153">
        <f>IF(Cartilha_GLOBAL!R2396=0,0,IF(Cartilha_GLOBAL!R2396&gt;0,"c","b"))</f>
        <v>0</v>
      </c>
    </row>
    <row r="2397" ht="32.25" hidden="1" customHeight="1" spans="1:20">
      <c r="A2397" s="158" t="str">
        <f>Cartilha_GLOBAL!A2397</f>
        <v>COTAÇÃO</v>
      </c>
      <c r="B2397" s="100" t="str">
        <f>Cartilha_GLOBAL!B2397</f>
        <v>COTAÇÃO</v>
      </c>
      <c r="C2397" s="159" t="str">
        <f>Cartilha_GLOBAL!C2397</f>
        <v>ALAMBRADO EM TUBOS DE AÇO GALVANIZADO, COM TELA LOSANGULAR GALVANIZADA - CONFORME DETALHAMENTO EM PROJETO E MEMORIAL DESCRITIVO DA MEIA QUADRA DE BASQUETE </v>
      </c>
      <c r="D2397" s="192" t="str">
        <f>Cartilha_GLOBAL!D2397</f>
        <v>M2</v>
      </c>
      <c r="E2397" s="105">
        <f>Cartilha_GLOBAL!$E2397</f>
        <v>130.12</v>
      </c>
      <c r="F2397" s="168">
        <f>Cartilha_GLOBAL!$F2397</f>
        <v>159.71</v>
      </c>
      <c r="G2397" s="108"/>
      <c r="H2397" s="107">
        <f t="shared" si="145"/>
        <v>0</v>
      </c>
      <c r="I2397" s="184">
        <f t="shared" si="146"/>
        <v>0</v>
      </c>
      <c r="J2397" s="142"/>
      <c r="K2397" s="183"/>
      <c r="L2397" s="7" t="str">
        <f t="shared" si="147"/>
        <v/>
      </c>
      <c r="M2397" s="7" t="str">
        <f t="shared" si="148"/>
        <v/>
      </c>
      <c r="N2397" s="7" t="str">
        <f>Cartilha_GLOBAL!N2397</f>
        <v/>
      </c>
      <c r="O2397" s="144"/>
      <c r="Q2397" s="151"/>
      <c r="R2397" s="152">
        <v>0</v>
      </c>
      <c r="T2397" s="153">
        <f>IF(Cartilha_GLOBAL!R2397=0,0,IF(Cartilha_GLOBAL!R2397&gt;0,"c","b"))</f>
        <v>0</v>
      </c>
    </row>
    <row r="2398" ht="35.25" hidden="1" customHeight="1" spans="1:20">
      <c r="A2398" s="158" t="str">
        <f>Cartilha_GLOBAL!A2398</f>
        <v>COTAÇÃO</v>
      </c>
      <c r="B2398" s="100" t="str">
        <f>Cartilha_GLOBAL!B2398</f>
        <v>COTAÇÃO</v>
      </c>
      <c r="C2398" s="159" t="str">
        <f>Cartilha_GLOBAL!C2398</f>
        <v>GRADIL PARA CERCAMENTO, ESTRUTURADO POR TUBOS DE ACO GALVANIZADO E TELA DE ARAME GALVANIZADO, CONFORME PROJETO.</v>
      </c>
      <c r="D2398" s="192" t="str">
        <f>Cartilha_GLOBAL!D2398</f>
        <v>M2</v>
      </c>
      <c r="E2398" s="105">
        <f>Cartilha_GLOBAL!$E2398</f>
        <v>130.12</v>
      </c>
      <c r="F2398" s="168">
        <f>Cartilha_GLOBAL!$F2398</f>
        <v>159.71</v>
      </c>
      <c r="G2398" s="108"/>
      <c r="H2398" s="107">
        <f t="shared" si="145"/>
        <v>0</v>
      </c>
      <c r="I2398" s="184">
        <f t="shared" si="146"/>
        <v>0</v>
      </c>
      <c r="J2398" s="142"/>
      <c r="K2398" s="183"/>
      <c r="L2398" s="7" t="str">
        <f t="shared" si="147"/>
        <v/>
      </c>
      <c r="M2398" s="7" t="str">
        <f t="shared" si="148"/>
        <v/>
      </c>
      <c r="N2398" s="7" t="str">
        <f>Cartilha_GLOBAL!N2398</f>
        <v/>
      </c>
      <c r="O2398" s="144"/>
      <c r="Q2398" s="151"/>
      <c r="R2398" s="152">
        <v>0</v>
      </c>
      <c r="T2398" s="153">
        <f>IF(Cartilha_GLOBAL!R2398=0,0,IF(Cartilha_GLOBAL!R2398&gt;0,"c","b"))</f>
        <v>0</v>
      </c>
    </row>
    <row r="2399" ht="34.5" spans="1:20">
      <c r="A2399" s="163" t="str">
        <f>Cartilha_GLOBAL!A2399</f>
        <v>COMPOSIÇÃO 18</v>
      </c>
      <c r="B2399" s="223" t="str">
        <f>Cartilha_GLOBAL!B2399</f>
        <v>COMPOSIÇÃO</v>
      </c>
      <c r="C2399" s="165" t="str">
        <f>Cartilha_GLOBAL!C2399</f>
        <v>ALAMBRADO PARA MEIA QUADRA DE BASQUETE, ESTRUTURA DE TUBOS DE AÇO GALVANIZADO H:4,0M E FECHAMENTO EM TELA DE ARAME GALVANIZADO LOSANGULAR, FIO 12 BWG, MALHA 8X8CM - FORNECIMENTO E INSTALAÇÃO</v>
      </c>
      <c r="D2399" s="166" t="str">
        <f>Cartilha_GLOBAL!D2399</f>
        <v>M2</v>
      </c>
      <c r="E2399" s="167">
        <f>Cartilha_GLOBAL!$E2399</f>
        <v>168.34</v>
      </c>
      <c r="F2399" s="168">
        <f>Cartilha_GLOBAL!$F2399</f>
        <v>206.62</v>
      </c>
      <c r="G2399" s="108">
        <v>77.36</v>
      </c>
      <c r="H2399" s="107">
        <f t="shared" si="145"/>
        <v>206.62</v>
      </c>
      <c r="I2399" s="184">
        <f t="shared" si="146"/>
        <v>15984.12</v>
      </c>
      <c r="J2399" s="142"/>
      <c r="K2399" s="183"/>
      <c r="L2399" s="7" t="str">
        <f t="shared" si="147"/>
        <v>x</v>
      </c>
      <c r="M2399" s="7" t="str">
        <f t="shared" si="148"/>
        <v>x</v>
      </c>
      <c r="N2399" s="7" t="str">
        <f>Cartilha_GLOBAL!N2399</f>
        <v>x</v>
      </c>
      <c r="O2399" s="144"/>
      <c r="Q2399" s="151"/>
      <c r="R2399" s="152">
        <v>0</v>
      </c>
      <c r="T2399" s="153">
        <f>IF(Cartilha_GLOBAL!R2399=0,0,IF(Cartilha_GLOBAL!R2399&gt;0,"c","b"))</f>
        <v>0</v>
      </c>
    </row>
    <row r="2400" ht="33.75" hidden="1" spans="1:20">
      <c r="A2400" s="163" t="str">
        <f>Cartilha_GLOBAL!A2400</f>
        <v>COMPOSIÇÃO 37</v>
      </c>
      <c r="B2400" s="223" t="str">
        <f>Cartilha_GLOBAL!B2400</f>
        <v>COMPOSIÇÃO</v>
      </c>
      <c r="C2400" s="165" t="str">
        <f>Cartilha_GLOBAL!C2400</f>
        <v>ALAMBRADO EM ESTRUTURA DE TUBOS DE AÇO GALVANIZADO H:6,0M E FECHAMENTO EM TELA DE ARAME GALVANIZADO LOSANGULAR, FIO 12 BWG, MALHA 8X8CM - FORNECIMENTO E INSTALAÇÃO - PARA CAMPO SÃO ROQUE</v>
      </c>
      <c r="D2400" s="166" t="str">
        <f>Cartilha_GLOBAL!D2400</f>
        <v>M2</v>
      </c>
      <c r="E2400" s="167">
        <f>Cartilha_GLOBAL!$E2400</f>
        <v>151.67</v>
      </c>
      <c r="F2400" s="168">
        <f>Cartilha_GLOBAL!$F2400</f>
        <v>186.16</v>
      </c>
      <c r="G2400" s="108"/>
      <c r="H2400" s="107">
        <f t="shared" si="145"/>
        <v>0</v>
      </c>
      <c r="I2400" s="184">
        <f t="shared" si="146"/>
        <v>0</v>
      </c>
      <c r="J2400" s="142"/>
      <c r="K2400" s="183"/>
      <c r="L2400" s="7" t="str">
        <f t="shared" si="147"/>
        <v/>
      </c>
      <c r="M2400" s="7" t="str">
        <f t="shared" si="148"/>
        <v/>
      </c>
      <c r="N2400" s="7" t="str">
        <f>Cartilha_GLOBAL!N2400</f>
        <v/>
      </c>
      <c r="O2400" s="144"/>
      <c r="Q2400" s="151"/>
      <c r="R2400" s="152">
        <v>0</v>
      </c>
      <c r="T2400" s="153">
        <f>IF(Cartilha_GLOBAL!R2400=0,0,IF(Cartilha_GLOBAL!R2400&gt;0,"c","b"))</f>
        <v>0</v>
      </c>
    </row>
    <row r="2401" ht="22.5" hidden="1" spans="1:20">
      <c r="A2401" s="163" t="str">
        <f>Cartilha_GLOBAL!A2401</f>
        <v>COMPOSIÇÃO 39</v>
      </c>
      <c r="B2401" s="223" t="str">
        <f>Cartilha_GLOBAL!B2401</f>
        <v>COMPOSIÇÃO</v>
      </c>
      <c r="C2401" s="165" t="str">
        <f>Cartilha_GLOBAL!C2401</f>
        <v>GRADIL TIPO NYLOFOR3D OU SIMILAR, MALHA 20X5CM, Ø 5MM 250X243 CM, COR AZUL, INCLUSIVE POSTES (SECÇÃO 60X40MM E H=2,43M) E ACESSÓRIOS - FORNECIMENTO E INSTALAÇÃO</v>
      </c>
      <c r="D2401" s="166" t="str">
        <f>Cartilha_GLOBAL!D2401</f>
        <v>M2</v>
      </c>
      <c r="E2401" s="167">
        <f>Cartilha_GLOBAL!$E2401</f>
        <v>347.82</v>
      </c>
      <c r="F2401" s="168">
        <f>Cartilha_GLOBAL!$F2401</f>
        <v>400.97</v>
      </c>
      <c r="G2401" s="108"/>
      <c r="H2401" s="107">
        <f t="shared" si="145"/>
        <v>0</v>
      </c>
      <c r="I2401" s="184">
        <f t="shared" si="146"/>
        <v>0</v>
      </c>
      <c r="J2401" s="142"/>
      <c r="K2401" s="183"/>
      <c r="L2401" s="7" t="str">
        <f t="shared" si="147"/>
        <v/>
      </c>
      <c r="M2401" s="7" t="str">
        <f t="shared" si="148"/>
        <v/>
      </c>
      <c r="N2401" s="7" t="str">
        <f>Cartilha_GLOBAL!N2401</f>
        <v/>
      </c>
      <c r="O2401" s="144"/>
      <c r="Q2401" s="151"/>
      <c r="R2401" s="152">
        <v>0</v>
      </c>
      <c r="T2401" s="153">
        <f>IF(Cartilha_GLOBAL!R2401=0,0,IF(Cartilha_GLOBAL!R2401&gt;0,"c","b"))</f>
        <v>0</v>
      </c>
    </row>
    <row r="2402" ht="12.75" hidden="1" spans="1:20">
      <c r="A2402" s="163">
        <f>Cartilha_GLOBAL!A2402</f>
        <v>0</v>
      </c>
      <c r="B2402" s="223">
        <f>Cartilha_GLOBAL!B2402</f>
        <v>0</v>
      </c>
      <c r="C2402" s="165">
        <f>Cartilha_GLOBAL!C2402</f>
        <v>0</v>
      </c>
      <c r="D2402" s="166">
        <f>Cartilha_GLOBAL!D2402</f>
        <v>0</v>
      </c>
      <c r="E2402" s="167">
        <f>Cartilha_GLOBAL!$E2402</f>
        <v>0</v>
      </c>
      <c r="F2402" s="168">
        <f>Cartilha_GLOBAL!$F2402</f>
        <v>0</v>
      </c>
      <c r="G2402" s="108"/>
      <c r="H2402" s="107">
        <f t="shared" si="145"/>
        <v>0</v>
      </c>
      <c r="I2402" s="184">
        <f t="shared" si="146"/>
        <v>0</v>
      </c>
      <c r="J2402" s="142"/>
      <c r="K2402" s="183"/>
      <c r="L2402" s="7" t="str">
        <f t="shared" si="147"/>
        <v/>
      </c>
      <c r="M2402" s="7" t="str">
        <f t="shared" si="148"/>
        <v/>
      </c>
      <c r="N2402" s="7" t="str">
        <f>Cartilha_GLOBAL!N2402</f>
        <v/>
      </c>
      <c r="O2402" s="144"/>
      <c r="Q2402" s="151"/>
      <c r="R2402" s="152">
        <v>0</v>
      </c>
      <c r="T2402" s="153">
        <f>IF(Cartilha_GLOBAL!R2402=0,0,IF(Cartilha_GLOBAL!R2402&gt;0,"c","b"))</f>
        <v>0</v>
      </c>
    </row>
    <row r="2403" ht="12.75" hidden="1" spans="1:20">
      <c r="A2403" s="163">
        <f>Cartilha_GLOBAL!A2403</f>
        <v>0</v>
      </c>
      <c r="B2403" s="223">
        <f>Cartilha_GLOBAL!B2403</f>
        <v>0</v>
      </c>
      <c r="C2403" s="165">
        <f>Cartilha_GLOBAL!C2403</f>
        <v>0</v>
      </c>
      <c r="D2403" s="166">
        <f>Cartilha_GLOBAL!D2403</f>
        <v>0</v>
      </c>
      <c r="E2403" s="167">
        <f>Cartilha_GLOBAL!$E2403</f>
        <v>0</v>
      </c>
      <c r="F2403" s="168">
        <f>Cartilha_GLOBAL!$F2403</f>
        <v>0</v>
      </c>
      <c r="G2403" s="108"/>
      <c r="H2403" s="107">
        <f t="shared" si="145"/>
        <v>0</v>
      </c>
      <c r="I2403" s="184">
        <f t="shared" si="146"/>
        <v>0</v>
      </c>
      <c r="J2403" s="142"/>
      <c r="K2403" s="183"/>
      <c r="L2403" s="7" t="str">
        <f t="shared" si="147"/>
        <v/>
      </c>
      <c r="M2403" s="7" t="str">
        <f t="shared" si="148"/>
        <v/>
      </c>
      <c r="N2403" s="7" t="str">
        <f>Cartilha_GLOBAL!N2403</f>
        <v/>
      </c>
      <c r="O2403" s="144"/>
      <c r="Q2403" s="151"/>
      <c r="R2403" s="152">
        <v>0</v>
      </c>
      <c r="T2403" s="153">
        <f>IF(Cartilha_GLOBAL!R2403=0,0,IF(Cartilha_GLOBAL!R2403&gt;0,"c","b"))</f>
        <v>0</v>
      </c>
    </row>
    <row r="2404" ht="12.75" hidden="1" spans="1:20">
      <c r="A2404" s="163">
        <f>Cartilha_GLOBAL!A2404</f>
        <v>0</v>
      </c>
      <c r="B2404" s="223">
        <f>Cartilha_GLOBAL!B2404</f>
        <v>0</v>
      </c>
      <c r="C2404" s="165">
        <f>Cartilha_GLOBAL!C2404</f>
        <v>0</v>
      </c>
      <c r="D2404" s="166">
        <f>Cartilha_GLOBAL!D2404</f>
        <v>0</v>
      </c>
      <c r="E2404" s="167">
        <f>Cartilha_GLOBAL!$E2404</f>
        <v>0</v>
      </c>
      <c r="F2404" s="168">
        <f>Cartilha_GLOBAL!$F2404</f>
        <v>0</v>
      </c>
      <c r="G2404" s="108"/>
      <c r="H2404" s="107">
        <f t="shared" si="145"/>
        <v>0</v>
      </c>
      <c r="I2404" s="184">
        <f t="shared" si="146"/>
        <v>0</v>
      </c>
      <c r="J2404" s="142"/>
      <c r="K2404" s="183"/>
      <c r="L2404" s="7" t="str">
        <f t="shared" si="147"/>
        <v/>
      </c>
      <c r="M2404" s="7" t="str">
        <f t="shared" si="148"/>
        <v/>
      </c>
      <c r="N2404" s="7" t="str">
        <f>Cartilha_GLOBAL!N2404</f>
        <v/>
      </c>
      <c r="O2404" s="144"/>
      <c r="Q2404" s="151"/>
      <c r="R2404" s="152">
        <v>0</v>
      </c>
      <c r="T2404" s="153">
        <f>IF(Cartilha_GLOBAL!R2404=0,0,IF(Cartilha_GLOBAL!R2404&gt;0,"c","b"))</f>
        <v>0</v>
      </c>
    </row>
    <row r="2405" ht="12.75" hidden="1" spans="1:20">
      <c r="A2405" s="163">
        <f>Cartilha_GLOBAL!A2405</f>
        <v>0</v>
      </c>
      <c r="B2405" s="223">
        <f>Cartilha_GLOBAL!B2405</f>
        <v>0</v>
      </c>
      <c r="C2405" s="165">
        <f>Cartilha_GLOBAL!C2405</f>
        <v>0</v>
      </c>
      <c r="D2405" s="166">
        <f>Cartilha_GLOBAL!D2405</f>
        <v>0</v>
      </c>
      <c r="E2405" s="167">
        <f>Cartilha_GLOBAL!$E2405</f>
        <v>0</v>
      </c>
      <c r="F2405" s="168">
        <f>Cartilha_GLOBAL!$F2405</f>
        <v>0</v>
      </c>
      <c r="G2405" s="108"/>
      <c r="H2405" s="107">
        <f t="shared" si="145"/>
        <v>0</v>
      </c>
      <c r="I2405" s="184">
        <f t="shared" si="146"/>
        <v>0</v>
      </c>
      <c r="J2405" s="142"/>
      <c r="K2405" s="183"/>
      <c r="L2405" s="7" t="str">
        <f t="shared" si="147"/>
        <v/>
      </c>
      <c r="M2405" s="7" t="str">
        <f t="shared" si="148"/>
        <v/>
      </c>
      <c r="N2405" s="7" t="str">
        <f>Cartilha_GLOBAL!N2405</f>
        <v/>
      </c>
      <c r="O2405" s="144"/>
      <c r="Q2405" s="151"/>
      <c r="R2405" s="152">
        <v>0</v>
      </c>
      <c r="T2405" s="153">
        <f>IF(Cartilha_GLOBAL!R2405=0,0,IF(Cartilha_GLOBAL!R2405&gt;0,"c","b"))</f>
        <v>0</v>
      </c>
    </row>
    <row r="2406" ht="12.75" hidden="1" spans="1:20">
      <c r="A2406" s="163">
        <f>Cartilha_GLOBAL!A2406</f>
        <v>0</v>
      </c>
      <c r="B2406" s="223">
        <f>Cartilha_GLOBAL!B2406</f>
        <v>0</v>
      </c>
      <c r="C2406" s="165">
        <f>Cartilha_GLOBAL!C2406</f>
        <v>0</v>
      </c>
      <c r="D2406" s="166">
        <f>Cartilha_GLOBAL!D2406</f>
        <v>0</v>
      </c>
      <c r="E2406" s="167">
        <f>Cartilha_GLOBAL!$E2406</f>
        <v>0</v>
      </c>
      <c r="F2406" s="168">
        <f>Cartilha_GLOBAL!$F2406</f>
        <v>0</v>
      </c>
      <c r="G2406" s="108"/>
      <c r="H2406" s="107">
        <f t="shared" si="145"/>
        <v>0</v>
      </c>
      <c r="I2406" s="184">
        <f t="shared" si="146"/>
        <v>0</v>
      </c>
      <c r="J2406" s="142"/>
      <c r="K2406" s="183"/>
      <c r="L2406" s="7" t="str">
        <f t="shared" si="147"/>
        <v/>
      </c>
      <c r="M2406" s="7" t="str">
        <f t="shared" si="148"/>
        <v/>
      </c>
      <c r="N2406" s="7" t="str">
        <f>Cartilha_GLOBAL!N2406</f>
        <v/>
      </c>
      <c r="O2406" s="144"/>
      <c r="Q2406" s="151"/>
      <c r="R2406" s="152">
        <v>0</v>
      </c>
      <c r="T2406" s="153">
        <f>IF(Cartilha_GLOBAL!R2406=0,0,IF(Cartilha_GLOBAL!R2406&gt;0,"c","b"))</f>
        <v>0</v>
      </c>
    </row>
    <row r="2407" ht="12.75" hidden="1" spans="1:20">
      <c r="A2407" s="163">
        <f>Cartilha_GLOBAL!A2407</f>
        <v>0</v>
      </c>
      <c r="B2407" s="223">
        <f>Cartilha_GLOBAL!B2407</f>
        <v>0</v>
      </c>
      <c r="C2407" s="165">
        <f>Cartilha_GLOBAL!C2407</f>
        <v>0</v>
      </c>
      <c r="D2407" s="166">
        <f>Cartilha_GLOBAL!D2407</f>
        <v>0</v>
      </c>
      <c r="E2407" s="167">
        <f>Cartilha_GLOBAL!$E2407</f>
        <v>0</v>
      </c>
      <c r="F2407" s="168">
        <f>Cartilha_GLOBAL!$F2407</f>
        <v>0</v>
      </c>
      <c r="G2407" s="108"/>
      <c r="H2407" s="107">
        <f t="shared" si="145"/>
        <v>0</v>
      </c>
      <c r="I2407" s="184">
        <f t="shared" si="146"/>
        <v>0</v>
      </c>
      <c r="J2407" s="142"/>
      <c r="K2407" s="183"/>
      <c r="L2407" s="7" t="str">
        <f t="shared" si="147"/>
        <v/>
      </c>
      <c r="M2407" s="7" t="str">
        <f t="shared" si="148"/>
        <v/>
      </c>
      <c r="N2407" s="7" t="str">
        <f>Cartilha_GLOBAL!N2407</f>
        <v/>
      </c>
      <c r="O2407" s="144"/>
      <c r="Q2407" s="151"/>
      <c r="R2407" s="152">
        <v>0</v>
      </c>
      <c r="T2407" s="153">
        <f>IF(Cartilha_GLOBAL!R2407=0,0,IF(Cartilha_GLOBAL!R2407&gt;0,"c","b"))</f>
        <v>0</v>
      </c>
    </row>
    <row r="2408" ht="12.75" hidden="1" spans="1:20">
      <c r="A2408" s="163">
        <f>Cartilha_GLOBAL!A2408</f>
        <v>0</v>
      </c>
      <c r="B2408" s="223">
        <f>Cartilha_GLOBAL!B2408</f>
        <v>0</v>
      </c>
      <c r="C2408" s="165">
        <f>Cartilha_GLOBAL!C2408</f>
        <v>0</v>
      </c>
      <c r="D2408" s="166">
        <f>Cartilha_GLOBAL!D2408</f>
        <v>0</v>
      </c>
      <c r="E2408" s="167">
        <f>Cartilha_GLOBAL!$E2408</f>
        <v>0</v>
      </c>
      <c r="F2408" s="168">
        <f>Cartilha_GLOBAL!$F2408</f>
        <v>0</v>
      </c>
      <c r="G2408" s="108"/>
      <c r="H2408" s="107">
        <f t="shared" si="145"/>
        <v>0</v>
      </c>
      <c r="I2408" s="184">
        <f t="shared" si="146"/>
        <v>0</v>
      </c>
      <c r="J2408" s="142"/>
      <c r="K2408" s="183"/>
      <c r="L2408" s="7" t="str">
        <f t="shared" si="147"/>
        <v/>
      </c>
      <c r="M2408" s="7" t="str">
        <f t="shared" si="148"/>
        <v/>
      </c>
      <c r="N2408" s="7" t="str">
        <f>Cartilha_GLOBAL!N2408</f>
        <v/>
      </c>
      <c r="O2408" s="144"/>
      <c r="Q2408" s="151"/>
      <c r="R2408" s="152">
        <v>0</v>
      </c>
      <c r="T2408" s="153">
        <f>IF(Cartilha_GLOBAL!R2408=0,0,IF(Cartilha_GLOBAL!R2408&gt;0,"c","b"))</f>
        <v>0</v>
      </c>
    </row>
    <row r="2409" ht="12.75" hidden="1" spans="1:20">
      <c r="A2409" s="163">
        <f>Cartilha_GLOBAL!A2409</f>
        <v>0</v>
      </c>
      <c r="B2409" s="223">
        <f>Cartilha_GLOBAL!B2409</f>
        <v>0</v>
      </c>
      <c r="C2409" s="165">
        <f>Cartilha_GLOBAL!C2409</f>
        <v>0</v>
      </c>
      <c r="D2409" s="166">
        <f>Cartilha_GLOBAL!D2409</f>
        <v>0</v>
      </c>
      <c r="E2409" s="167">
        <f>Cartilha_GLOBAL!$E2409</f>
        <v>0</v>
      </c>
      <c r="F2409" s="168">
        <f>Cartilha_GLOBAL!$F2409</f>
        <v>0</v>
      </c>
      <c r="G2409" s="108"/>
      <c r="H2409" s="107">
        <f t="shared" si="145"/>
        <v>0</v>
      </c>
      <c r="I2409" s="184">
        <f t="shared" si="146"/>
        <v>0</v>
      </c>
      <c r="J2409" s="142"/>
      <c r="K2409" s="183"/>
      <c r="L2409" s="7" t="str">
        <f t="shared" si="147"/>
        <v/>
      </c>
      <c r="M2409" s="7" t="str">
        <f t="shared" si="148"/>
        <v/>
      </c>
      <c r="N2409" s="7" t="str">
        <f>Cartilha_GLOBAL!N2409</f>
        <v/>
      </c>
      <c r="O2409" s="144"/>
      <c r="Q2409" s="151"/>
      <c r="R2409" s="152">
        <v>0</v>
      </c>
      <c r="T2409" s="153">
        <f>IF(Cartilha_GLOBAL!R2409=0,0,IF(Cartilha_GLOBAL!R2409&gt;0,"c","b"))</f>
        <v>0</v>
      </c>
    </row>
    <row r="2410" ht="12.75" hidden="1" spans="1:20">
      <c r="A2410" s="163">
        <f>Cartilha_GLOBAL!A2410</f>
        <v>0</v>
      </c>
      <c r="B2410" s="223">
        <f>Cartilha_GLOBAL!B2410</f>
        <v>0</v>
      </c>
      <c r="C2410" s="165">
        <f>Cartilha_GLOBAL!C2410</f>
        <v>0</v>
      </c>
      <c r="D2410" s="166">
        <f>Cartilha_GLOBAL!D2410</f>
        <v>0</v>
      </c>
      <c r="E2410" s="167">
        <f>Cartilha_GLOBAL!$E2410</f>
        <v>0</v>
      </c>
      <c r="F2410" s="168">
        <f>Cartilha_GLOBAL!$F2410</f>
        <v>0</v>
      </c>
      <c r="G2410" s="108"/>
      <c r="H2410" s="107">
        <f t="shared" si="145"/>
        <v>0</v>
      </c>
      <c r="I2410" s="184">
        <f t="shared" si="146"/>
        <v>0</v>
      </c>
      <c r="J2410" s="142"/>
      <c r="K2410" s="183"/>
      <c r="L2410" s="7" t="str">
        <f t="shared" si="147"/>
        <v/>
      </c>
      <c r="M2410" s="7" t="str">
        <f t="shared" si="148"/>
        <v/>
      </c>
      <c r="N2410" s="7" t="str">
        <f>Cartilha_GLOBAL!N2410</f>
        <v/>
      </c>
      <c r="O2410" s="144"/>
      <c r="Q2410" s="151"/>
      <c r="R2410" s="152">
        <v>0</v>
      </c>
      <c r="T2410" s="153">
        <f>IF(Cartilha_GLOBAL!R2410=0,0,IF(Cartilha_GLOBAL!R2410&gt;0,"c","b"))</f>
        <v>0</v>
      </c>
    </row>
    <row r="2411" ht="12.75" hidden="1" spans="1:20">
      <c r="A2411" s="163">
        <f>Cartilha_GLOBAL!A2411</f>
        <v>0</v>
      </c>
      <c r="B2411" s="223">
        <f>Cartilha_GLOBAL!B2411</f>
        <v>0</v>
      </c>
      <c r="C2411" s="165">
        <f>Cartilha_GLOBAL!C2411</f>
        <v>0</v>
      </c>
      <c r="D2411" s="166">
        <f>Cartilha_GLOBAL!D2411</f>
        <v>0</v>
      </c>
      <c r="E2411" s="167">
        <f>Cartilha_GLOBAL!$E2411</f>
        <v>0</v>
      </c>
      <c r="F2411" s="168">
        <f>Cartilha_GLOBAL!$F2411</f>
        <v>0</v>
      </c>
      <c r="G2411" s="108"/>
      <c r="H2411" s="107">
        <f t="shared" si="145"/>
        <v>0</v>
      </c>
      <c r="I2411" s="184">
        <f t="shared" si="146"/>
        <v>0</v>
      </c>
      <c r="J2411" s="142"/>
      <c r="K2411" s="183"/>
      <c r="L2411" s="7" t="str">
        <f t="shared" si="147"/>
        <v/>
      </c>
      <c r="M2411" s="7" t="str">
        <f t="shared" si="148"/>
        <v/>
      </c>
      <c r="N2411" s="7" t="str">
        <f>Cartilha_GLOBAL!N2411</f>
        <v/>
      </c>
      <c r="O2411" s="144"/>
      <c r="Q2411" s="151"/>
      <c r="R2411" s="152">
        <v>0</v>
      </c>
      <c r="T2411" s="153">
        <f>IF(Cartilha_GLOBAL!R2411=0,0,IF(Cartilha_GLOBAL!R2411&gt;0,"c","b"))</f>
        <v>0</v>
      </c>
    </row>
    <row r="2412" ht="12.75" hidden="1" spans="1:20">
      <c r="A2412" s="163">
        <f>Cartilha_GLOBAL!A2412</f>
        <v>0</v>
      </c>
      <c r="B2412" s="223">
        <f>Cartilha_GLOBAL!B2412</f>
        <v>0</v>
      </c>
      <c r="C2412" s="165">
        <f>Cartilha_GLOBAL!C2412</f>
        <v>0</v>
      </c>
      <c r="D2412" s="166">
        <f>Cartilha_GLOBAL!D2412</f>
        <v>0</v>
      </c>
      <c r="E2412" s="167">
        <f>Cartilha_GLOBAL!$E2412</f>
        <v>0</v>
      </c>
      <c r="F2412" s="168">
        <f>Cartilha_GLOBAL!$F2412</f>
        <v>0</v>
      </c>
      <c r="G2412" s="108"/>
      <c r="H2412" s="107">
        <f t="shared" si="145"/>
        <v>0</v>
      </c>
      <c r="I2412" s="184">
        <f t="shared" si="146"/>
        <v>0</v>
      </c>
      <c r="J2412" s="142"/>
      <c r="K2412" s="183"/>
      <c r="L2412" s="7" t="str">
        <f t="shared" si="147"/>
        <v/>
      </c>
      <c r="M2412" s="7" t="str">
        <f t="shared" si="148"/>
        <v/>
      </c>
      <c r="N2412" s="7" t="str">
        <f>Cartilha_GLOBAL!N2412</f>
        <v/>
      </c>
      <c r="O2412" s="144"/>
      <c r="Q2412" s="151"/>
      <c r="R2412" s="152">
        <v>0</v>
      </c>
      <c r="T2412" s="153">
        <f>IF(Cartilha_GLOBAL!R2412=0,0,IF(Cartilha_GLOBAL!R2412&gt;0,"c","b"))</f>
        <v>0</v>
      </c>
    </row>
    <row r="2413" ht="12.75" hidden="1" spans="1:20">
      <c r="A2413" s="163">
        <f>Cartilha_GLOBAL!A2413</f>
        <v>0</v>
      </c>
      <c r="B2413" s="223">
        <f>Cartilha_GLOBAL!B2413</f>
        <v>0</v>
      </c>
      <c r="C2413" s="165">
        <f>Cartilha_GLOBAL!C2413</f>
        <v>0</v>
      </c>
      <c r="D2413" s="166">
        <f>Cartilha_GLOBAL!D2413</f>
        <v>0</v>
      </c>
      <c r="E2413" s="167">
        <f>Cartilha_GLOBAL!$E2413</f>
        <v>0</v>
      </c>
      <c r="F2413" s="168">
        <f>Cartilha_GLOBAL!$F2413</f>
        <v>0</v>
      </c>
      <c r="G2413" s="108"/>
      <c r="H2413" s="107">
        <f t="shared" si="145"/>
        <v>0</v>
      </c>
      <c r="I2413" s="184">
        <f t="shared" si="146"/>
        <v>0</v>
      </c>
      <c r="J2413" s="142"/>
      <c r="K2413" s="183"/>
      <c r="L2413" s="7" t="str">
        <f t="shared" si="147"/>
        <v/>
      </c>
      <c r="M2413" s="7" t="str">
        <f t="shared" si="148"/>
        <v/>
      </c>
      <c r="N2413" s="7" t="str">
        <f>Cartilha_GLOBAL!N2413</f>
        <v/>
      </c>
      <c r="O2413" s="144"/>
      <c r="Q2413" s="151"/>
      <c r="R2413" s="152">
        <v>0</v>
      </c>
      <c r="T2413" s="153">
        <f>IF(Cartilha_GLOBAL!R2413=0,0,IF(Cartilha_GLOBAL!R2413&gt;0,"c","b"))</f>
        <v>0</v>
      </c>
    </row>
    <row r="2414" ht="12.75" hidden="1" spans="1:20">
      <c r="A2414" s="163">
        <f>Cartilha_GLOBAL!A2414</f>
        <v>0</v>
      </c>
      <c r="B2414" s="223">
        <f>Cartilha_GLOBAL!B2414</f>
        <v>0</v>
      </c>
      <c r="C2414" s="165">
        <f>Cartilha_GLOBAL!C2414</f>
        <v>0</v>
      </c>
      <c r="D2414" s="166">
        <f>Cartilha_GLOBAL!D2414</f>
        <v>0</v>
      </c>
      <c r="E2414" s="167">
        <f>Cartilha_GLOBAL!$E2414</f>
        <v>0</v>
      </c>
      <c r="F2414" s="168">
        <f>Cartilha_GLOBAL!$F2414</f>
        <v>0</v>
      </c>
      <c r="G2414" s="108"/>
      <c r="H2414" s="107">
        <f t="shared" ref="H2414:H2477" si="149">IF(G2414=0,0,F2414)</f>
        <v>0</v>
      </c>
      <c r="I2414" s="184">
        <f t="shared" ref="I2414:I2477" si="150">IF(ISBLANK(G2414),0,IF(R2414=0,ROUND(G2414*H2414,2),IF(R2414="b",ROUNDDOWN(G2414*H2414,2),ROUNDUP(G2414*H2414,2))))</f>
        <v>0</v>
      </c>
      <c r="J2414" s="142"/>
      <c r="K2414" s="183"/>
      <c r="L2414" s="7" t="str">
        <f t="shared" ref="L2414:L2477" si="151">IF(K2414="X","x",IF(K2414="xx","x",IF(I2414&gt;0,"x","")))</f>
        <v/>
      </c>
      <c r="M2414" s="7" t="str">
        <f t="shared" ref="M2414:M2477" si="152">IF(K2414="X","x",IF(K2414="xx","x",IF(I2414&gt;0,"x","")))</f>
        <v/>
      </c>
      <c r="N2414" s="7" t="str">
        <f>Cartilha_GLOBAL!N2414</f>
        <v/>
      </c>
      <c r="O2414" s="144"/>
      <c r="Q2414" s="151"/>
      <c r="R2414" s="152">
        <v>0</v>
      </c>
      <c r="T2414" s="153">
        <f>IF(Cartilha_GLOBAL!R2414=0,0,IF(Cartilha_GLOBAL!R2414&gt;0,"c","b"))</f>
        <v>0</v>
      </c>
    </row>
    <row r="2415" ht="12.75" hidden="1" spans="1:20">
      <c r="A2415" s="163">
        <f>Cartilha_GLOBAL!A2415</f>
        <v>0</v>
      </c>
      <c r="B2415" s="223">
        <f>Cartilha_GLOBAL!B2415</f>
        <v>0</v>
      </c>
      <c r="C2415" s="165">
        <f>Cartilha_GLOBAL!C2415</f>
        <v>0</v>
      </c>
      <c r="D2415" s="166">
        <f>Cartilha_GLOBAL!D2415</f>
        <v>0</v>
      </c>
      <c r="E2415" s="167">
        <f>Cartilha_GLOBAL!$E2415</f>
        <v>0</v>
      </c>
      <c r="F2415" s="168">
        <f>Cartilha_GLOBAL!$F2415</f>
        <v>0</v>
      </c>
      <c r="G2415" s="108"/>
      <c r="H2415" s="107">
        <f t="shared" si="149"/>
        <v>0</v>
      </c>
      <c r="I2415" s="184">
        <f t="shared" si="150"/>
        <v>0</v>
      </c>
      <c r="J2415" s="142"/>
      <c r="K2415" s="183"/>
      <c r="L2415" s="7" t="str">
        <f t="shared" si="151"/>
        <v/>
      </c>
      <c r="M2415" s="7" t="str">
        <f t="shared" si="152"/>
        <v/>
      </c>
      <c r="N2415" s="7" t="str">
        <f>Cartilha_GLOBAL!N2415</f>
        <v/>
      </c>
      <c r="O2415" s="144"/>
      <c r="Q2415" s="151"/>
      <c r="R2415" s="152">
        <v>0</v>
      </c>
      <c r="T2415" s="153">
        <f>IF(Cartilha_GLOBAL!R2415=0,0,IF(Cartilha_GLOBAL!R2415&gt;0,"c","b"))</f>
        <v>0</v>
      </c>
    </row>
    <row r="2416" ht="12.75" hidden="1" spans="1:20">
      <c r="A2416" s="163">
        <f>Cartilha_GLOBAL!A2416</f>
        <v>0</v>
      </c>
      <c r="B2416" s="223">
        <f>Cartilha_GLOBAL!B2416</f>
        <v>0</v>
      </c>
      <c r="C2416" s="165">
        <f>Cartilha_GLOBAL!C2416</f>
        <v>0</v>
      </c>
      <c r="D2416" s="166">
        <f>Cartilha_GLOBAL!D2416</f>
        <v>0</v>
      </c>
      <c r="E2416" s="167">
        <f>Cartilha_GLOBAL!$E2416</f>
        <v>0</v>
      </c>
      <c r="F2416" s="168">
        <f>Cartilha_GLOBAL!$F2416</f>
        <v>0</v>
      </c>
      <c r="G2416" s="108"/>
      <c r="H2416" s="107">
        <f t="shared" si="149"/>
        <v>0</v>
      </c>
      <c r="I2416" s="184">
        <f t="shared" si="150"/>
        <v>0</v>
      </c>
      <c r="J2416" s="142"/>
      <c r="K2416" s="183"/>
      <c r="L2416" s="7" t="str">
        <f t="shared" si="151"/>
        <v/>
      </c>
      <c r="M2416" s="7" t="str">
        <f t="shared" si="152"/>
        <v/>
      </c>
      <c r="N2416" s="7" t="str">
        <f>Cartilha_GLOBAL!N2416</f>
        <v/>
      </c>
      <c r="O2416" s="144"/>
      <c r="Q2416" s="151"/>
      <c r="R2416" s="152">
        <v>0</v>
      </c>
      <c r="T2416" s="153">
        <f>IF(Cartilha_GLOBAL!R2416=0,0,IF(Cartilha_GLOBAL!R2416&gt;0,"c","b"))</f>
        <v>0</v>
      </c>
    </row>
    <row r="2417" ht="12.75" hidden="1" spans="1:20">
      <c r="A2417" s="163">
        <f>Cartilha_GLOBAL!A2417</f>
        <v>0</v>
      </c>
      <c r="B2417" s="223">
        <f>Cartilha_GLOBAL!B2417</f>
        <v>0</v>
      </c>
      <c r="C2417" s="165">
        <f>Cartilha_GLOBAL!C2417</f>
        <v>0</v>
      </c>
      <c r="D2417" s="166">
        <f>Cartilha_GLOBAL!D2417</f>
        <v>0</v>
      </c>
      <c r="E2417" s="167">
        <f>Cartilha_GLOBAL!$E2417</f>
        <v>0</v>
      </c>
      <c r="F2417" s="168">
        <f>Cartilha_GLOBAL!$F2417</f>
        <v>0</v>
      </c>
      <c r="G2417" s="108"/>
      <c r="H2417" s="107">
        <f t="shared" si="149"/>
        <v>0</v>
      </c>
      <c r="I2417" s="184">
        <f t="shared" si="150"/>
        <v>0</v>
      </c>
      <c r="J2417" s="142"/>
      <c r="K2417" s="183"/>
      <c r="L2417" s="7" t="str">
        <f t="shared" si="151"/>
        <v/>
      </c>
      <c r="M2417" s="7" t="str">
        <f t="shared" si="152"/>
        <v/>
      </c>
      <c r="N2417" s="7" t="str">
        <f>Cartilha_GLOBAL!N2417</f>
        <v/>
      </c>
      <c r="O2417" s="144"/>
      <c r="Q2417" s="151"/>
      <c r="R2417" s="152">
        <v>0</v>
      </c>
      <c r="T2417" s="153">
        <f>IF(Cartilha_GLOBAL!R2417=0,0,IF(Cartilha_GLOBAL!R2417&gt;0,"c","b"))</f>
        <v>0</v>
      </c>
    </row>
    <row r="2418" ht="12.75" hidden="1" spans="1:20">
      <c r="A2418" s="163">
        <f>Cartilha_GLOBAL!A2418</f>
        <v>0</v>
      </c>
      <c r="B2418" s="223">
        <f>Cartilha_GLOBAL!B2418</f>
        <v>0</v>
      </c>
      <c r="C2418" s="165">
        <f>Cartilha_GLOBAL!C2418</f>
        <v>0</v>
      </c>
      <c r="D2418" s="166">
        <f>Cartilha_GLOBAL!D2418</f>
        <v>0</v>
      </c>
      <c r="E2418" s="167">
        <f>Cartilha_GLOBAL!$E2418</f>
        <v>0</v>
      </c>
      <c r="F2418" s="168">
        <f>Cartilha_GLOBAL!$F2418</f>
        <v>0</v>
      </c>
      <c r="G2418" s="108"/>
      <c r="H2418" s="107">
        <f t="shared" si="149"/>
        <v>0</v>
      </c>
      <c r="I2418" s="184">
        <f t="shared" si="150"/>
        <v>0</v>
      </c>
      <c r="J2418" s="142"/>
      <c r="K2418" s="183"/>
      <c r="L2418" s="7" t="str">
        <f t="shared" si="151"/>
        <v/>
      </c>
      <c r="M2418" s="7" t="str">
        <f t="shared" si="152"/>
        <v/>
      </c>
      <c r="N2418" s="7" t="str">
        <f>Cartilha_GLOBAL!N2418</f>
        <v/>
      </c>
      <c r="O2418" s="144"/>
      <c r="Q2418" s="151"/>
      <c r="R2418" s="152">
        <v>0</v>
      </c>
      <c r="T2418" s="153">
        <f>IF(Cartilha_GLOBAL!R2418=0,0,IF(Cartilha_GLOBAL!R2418&gt;0,"c","b"))</f>
        <v>0</v>
      </c>
    </row>
    <row r="2419" ht="12.75" hidden="1" spans="1:20">
      <c r="A2419" s="163">
        <f>Cartilha_GLOBAL!A2419</f>
        <v>0</v>
      </c>
      <c r="B2419" s="223">
        <f>Cartilha_GLOBAL!B2419</f>
        <v>0</v>
      </c>
      <c r="C2419" s="165">
        <f>Cartilha_GLOBAL!C2419</f>
        <v>0</v>
      </c>
      <c r="D2419" s="166">
        <f>Cartilha_GLOBAL!D2419</f>
        <v>0</v>
      </c>
      <c r="E2419" s="167">
        <f>Cartilha_GLOBAL!$E2419</f>
        <v>0</v>
      </c>
      <c r="F2419" s="168">
        <f>Cartilha_GLOBAL!$F2419</f>
        <v>0</v>
      </c>
      <c r="G2419" s="108"/>
      <c r="H2419" s="107">
        <f t="shared" si="149"/>
        <v>0</v>
      </c>
      <c r="I2419" s="184">
        <f t="shared" si="150"/>
        <v>0</v>
      </c>
      <c r="J2419" s="142"/>
      <c r="K2419" s="183"/>
      <c r="L2419" s="7" t="str">
        <f t="shared" si="151"/>
        <v/>
      </c>
      <c r="M2419" s="7" t="str">
        <f t="shared" si="152"/>
        <v/>
      </c>
      <c r="N2419" s="7" t="str">
        <f>Cartilha_GLOBAL!N2419</f>
        <v/>
      </c>
      <c r="O2419" s="144"/>
      <c r="Q2419" s="151"/>
      <c r="R2419" s="152">
        <v>0</v>
      </c>
      <c r="T2419" s="153">
        <f>IF(Cartilha_GLOBAL!R2419=0,0,IF(Cartilha_GLOBAL!R2419&gt;0,"c","b"))</f>
        <v>0</v>
      </c>
    </row>
    <row r="2420" ht="12.75" hidden="1" spans="1:20">
      <c r="A2420" s="163">
        <f>Cartilha_GLOBAL!A2420</f>
        <v>0</v>
      </c>
      <c r="B2420" s="223">
        <f>Cartilha_GLOBAL!B2420</f>
        <v>0</v>
      </c>
      <c r="C2420" s="165">
        <f>Cartilha_GLOBAL!C2420</f>
        <v>0</v>
      </c>
      <c r="D2420" s="166">
        <f>Cartilha_GLOBAL!D2420</f>
        <v>0</v>
      </c>
      <c r="E2420" s="167">
        <f>Cartilha_GLOBAL!$E2420</f>
        <v>0</v>
      </c>
      <c r="F2420" s="168">
        <f>Cartilha_GLOBAL!$F2420</f>
        <v>0</v>
      </c>
      <c r="G2420" s="108"/>
      <c r="H2420" s="107">
        <f t="shared" si="149"/>
        <v>0</v>
      </c>
      <c r="I2420" s="184">
        <f t="shared" si="150"/>
        <v>0</v>
      </c>
      <c r="J2420" s="142"/>
      <c r="K2420" s="183"/>
      <c r="L2420" s="7" t="str">
        <f t="shared" si="151"/>
        <v/>
      </c>
      <c r="M2420" s="7" t="str">
        <f t="shared" si="152"/>
        <v/>
      </c>
      <c r="N2420" s="7" t="str">
        <f>Cartilha_GLOBAL!N2420</f>
        <v/>
      </c>
      <c r="O2420" s="144"/>
      <c r="Q2420" s="151"/>
      <c r="R2420" s="152">
        <v>0</v>
      </c>
      <c r="T2420" s="153">
        <f>IF(Cartilha_GLOBAL!R2420=0,0,IF(Cartilha_GLOBAL!R2420&gt;0,"c","b"))</f>
        <v>0</v>
      </c>
    </row>
    <row r="2421" ht="12.75" hidden="1" spans="1:20">
      <c r="A2421" s="163">
        <f>Cartilha_GLOBAL!A2421</f>
        <v>0</v>
      </c>
      <c r="B2421" s="223">
        <f>Cartilha_GLOBAL!B2421</f>
        <v>0</v>
      </c>
      <c r="C2421" s="165">
        <f>Cartilha_GLOBAL!C2421</f>
        <v>0</v>
      </c>
      <c r="D2421" s="166">
        <f>Cartilha_GLOBAL!D2421</f>
        <v>0</v>
      </c>
      <c r="E2421" s="167">
        <f>Cartilha_GLOBAL!$E2421</f>
        <v>0</v>
      </c>
      <c r="F2421" s="168">
        <f>Cartilha_GLOBAL!$F2421</f>
        <v>0</v>
      </c>
      <c r="G2421" s="108"/>
      <c r="H2421" s="107">
        <f t="shared" si="149"/>
        <v>0</v>
      </c>
      <c r="I2421" s="184">
        <f t="shared" si="150"/>
        <v>0</v>
      </c>
      <c r="J2421" s="142"/>
      <c r="K2421" s="183"/>
      <c r="L2421" s="7" t="str">
        <f t="shared" si="151"/>
        <v/>
      </c>
      <c r="M2421" s="7" t="str">
        <f t="shared" si="152"/>
        <v/>
      </c>
      <c r="N2421" s="7" t="str">
        <f>Cartilha_GLOBAL!N2421</f>
        <v/>
      </c>
      <c r="O2421" s="144"/>
      <c r="Q2421" s="151"/>
      <c r="R2421" s="152">
        <v>0</v>
      </c>
      <c r="T2421" s="153">
        <f>IF(Cartilha_GLOBAL!R2421=0,0,IF(Cartilha_GLOBAL!R2421&gt;0,"c","b"))</f>
        <v>0</v>
      </c>
    </row>
    <row r="2422" ht="12.75" hidden="1" spans="1:20">
      <c r="A2422" s="163">
        <f>Cartilha_GLOBAL!A2422</f>
        <v>0</v>
      </c>
      <c r="B2422" s="223">
        <f>Cartilha_GLOBAL!B2422</f>
        <v>0</v>
      </c>
      <c r="C2422" s="165">
        <f>Cartilha_GLOBAL!C2422</f>
        <v>0</v>
      </c>
      <c r="D2422" s="166">
        <f>Cartilha_GLOBAL!D2422</f>
        <v>0</v>
      </c>
      <c r="E2422" s="167">
        <f>Cartilha_GLOBAL!$E2422</f>
        <v>0</v>
      </c>
      <c r="F2422" s="168">
        <f>Cartilha_GLOBAL!$F2422</f>
        <v>0</v>
      </c>
      <c r="G2422" s="108"/>
      <c r="H2422" s="107">
        <f t="shared" si="149"/>
        <v>0</v>
      </c>
      <c r="I2422" s="184">
        <f t="shared" si="150"/>
        <v>0</v>
      </c>
      <c r="J2422" s="142"/>
      <c r="K2422" s="183"/>
      <c r="L2422" s="7" t="str">
        <f t="shared" si="151"/>
        <v/>
      </c>
      <c r="M2422" s="7" t="str">
        <f t="shared" si="152"/>
        <v/>
      </c>
      <c r="N2422" s="7" t="str">
        <f>Cartilha_GLOBAL!N2422</f>
        <v/>
      </c>
      <c r="O2422" s="144"/>
      <c r="Q2422" s="151"/>
      <c r="R2422" s="152">
        <v>0</v>
      </c>
      <c r="T2422" s="153">
        <f>IF(Cartilha_GLOBAL!R2422=0,0,IF(Cartilha_GLOBAL!R2422&gt;0,"c","b"))</f>
        <v>0</v>
      </c>
    </row>
    <row r="2423" ht="12.75" hidden="1" spans="1:20">
      <c r="A2423" s="163">
        <f>Cartilha_GLOBAL!A2423</f>
        <v>0</v>
      </c>
      <c r="B2423" s="223">
        <f>Cartilha_GLOBAL!B2423</f>
        <v>0</v>
      </c>
      <c r="C2423" s="165">
        <f>Cartilha_GLOBAL!C2423</f>
        <v>0</v>
      </c>
      <c r="D2423" s="166">
        <f>Cartilha_GLOBAL!D2423</f>
        <v>0</v>
      </c>
      <c r="E2423" s="167">
        <f>Cartilha_GLOBAL!$E2423</f>
        <v>0</v>
      </c>
      <c r="F2423" s="168">
        <f>Cartilha_GLOBAL!$F2423</f>
        <v>0</v>
      </c>
      <c r="G2423" s="108"/>
      <c r="H2423" s="107">
        <f t="shared" si="149"/>
        <v>0</v>
      </c>
      <c r="I2423" s="184">
        <f t="shared" si="150"/>
        <v>0</v>
      </c>
      <c r="J2423" s="142"/>
      <c r="K2423" s="183"/>
      <c r="L2423" s="7" t="str">
        <f t="shared" si="151"/>
        <v/>
      </c>
      <c r="M2423" s="7" t="str">
        <f t="shared" si="152"/>
        <v/>
      </c>
      <c r="N2423" s="7" t="str">
        <f>Cartilha_GLOBAL!N2423</f>
        <v/>
      </c>
      <c r="O2423" s="144"/>
      <c r="Q2423" s="151"/>
      <c r="R2423" s="152">
        <v>0</v>
      </c>
      <c r="T2423" s="153">
        <f>IF(Cartilha_GLOBAL!R2423=0,0,IF(Cartilha_GLOBAL!R2423&gt;0,"c","b"))</f>
        <v>0</v>
      </c>
    </row>
    <row r="2424" ht="12.75" hidden="1" spans="1:20">
      <c r="A2424" s="163">
        <f>Cartilha_GLOBAL!A2424</f>
        <v>0</v>
      </c>
      <c r="B2424" s="223">
        <f>Cartilha_GLOBAL!B2424</f>
        <v>0</v>
      </c>
      <c r="C2424" s="165">
        <f>Cartilha_GLOBAL!C2424</f>
        <v>0</v>
      </c>
      <c r="D2424" s="166">
        <f>Cartilha_GLOBAL!D2424</f>
        <v>0</v>
      </c>
      <c r="E2424" s="167">
        <f>Cartilha_GLOBAL!$E2424</f>
        <v>0</v>
      </c>
      <c r="F2424" s="168">
        <f>Cartilha_GLOBAL!$F2424</f>
        <v>0</v>
      </c>
      <c r="G2424" s="108"/>
      <c r="H2424" s="107">
        <f t="shared" si="149"/>
        <v>0</v>
      </c>
      <c r="I2424" s="184">
        <f t="shared" si="150"/>
        <v>0</v>
      </c>
      <c r="J2424" s="142"/>
      <c r="K2424" s="183"/>
      <c r="L2424" s="7" t="str">
        <f t="shared" si="151"/>
        <v/>
      </c>
      <c r="M2424" s="7" t="str">
        <f t="shared" si="152"/>
        <v/>
      </c>
      <c r="N2424" s="7" t="str">
        <f>Cartilha_GLOBAL!N2424</f>
        <v/>
      </c>
      <c r="O2424" s="144"/>
      <c r="Q2424" s="151"/>
      <c r="R2424" s="152">
        <v>0</v>
      </c>
      <c r="T2424" s="153">
        <f>IF(Cartilha_GLOBAL!R2424=0,0,IF(Cartilha_GLOBAL!R2424&gt;0,"c","b"))</f>
        <v>0</v>
      </c>
    </row>
    <row r="2425" ht="12.75" hidden="1" spans="1:20">
      <c r="A2425" s="163">
        <f>Cartilha_GLOBAL!A2425</f>
        <v>0</v>
      </c>
      <c r="B2425" s="223">
        <f>Cartilha_GLOBAL!B2425</f>
        <v>0</v>
      </c>
      <c r="C2425" s="165">
        <f>Cartilha_GLOBAL!C2425</f>
        <v>0</v>
      </c>
      <c r="D2425" s="166">
        <f>Cartilha_GLOBAL!D2425</f>
        <v>0</v>
      </c>
      <c r="E2425" s="167">
        <f>Cartilha_GLOBAL!$E2425</f>
        <v>0</v>
      </c>
      <c r="F2425" s="168">
        <f>Cartilha_GLOBAL!$F2425</f>
        <v>0</v>
      </c>
      <c r="G2425" s="108"/>
      <c r="H2425" s="107">
        <f t="shared" si="149"/>
        <v>0</v>
      </c>
      <c r="I2425" s="184">
        <f t="shared" si="150"/>
        <v>0</v>
      </c>
      <c r="J2425" s="142"/>
      <c r="K2425" s="183"/>
      <c r="L2425" s="7" t="str">
        <f t="shared" si="151"/>
        <v/>
      </c>
      <c r="M2425" s="7" t="str">
        <f t="shared" si="152"/>
        <v/>
      </c>
      <c r="N2425" s="7" t="str">
        <f>Cartilha_GLOBAL!N2425</f>
        <v/>
      </c>
      <c r="O2425" s="144"/>
      <c r="Q2425" s="151"/>
      <c r="R2425" s="152">
        <v>0</v>
      </c>
      <c r="T2425" s="153">
        <f>IF(Cartilha_GLOBAL!R2425=0,0,IF(Cartilha_GLOBAL!R2425&gt;0,"c","b"))</f>
        <v>0</v>
      </c>
    </row>
    <row r="2426" ht="12.75" hidden="1" spans="1:20">
      <c r="A2426" s="163">
        <f>Cartilha_GLOBAL!A2426</f>
        <v>0</v>
      </c>
      <c r="B2426" s="223">
        <f>Cartilha_GLOBAL!B2426</f>
        <v>0</v>
      </c>
      <c r="C2426" s="165">
        <f>Cartilha_GLOBAL!C2426</f>
        <v>0</v>
      </c>
      <c r="D2426" s="166">
        <f>Cartilha_GLOBAL!D2426</f>
        <v>0</v>
      </c>
      <c r="E2426" s="167">
        <f>Cartilha_GLOBAL!$E2426</f>
        <v>0</v>
      </c>
      <c r="F2426" s="168">
        <f>Cartilha_GLOBAL!$F2426</f>
        <v>0</v>
      </c>
      <c r="G2426" s="108"/>
      <c r="H2426" s="107">
        <f t="shared" si="149"/>
        <v>0</v>
      </c>
      <c r="I2426" s="184">
        <f t="shared" si="150"/>
        <v>0</v>
      </c>
      <c r="J2426" s="142"/>
      <c r="K2426" s="183"/>
      <c r="L2426" s="7" t="str">
        <f t="shared" si="151"/>
        <v/>
      </c>
      <c r="M2426" s="7" t="str">
        <f t="shared" si="152"/>
        <v/>
      </c>
      <c r="N2426" s="7" t="str">
        <f>Cartilha_GLOBAL!N2426</f>
        <v/>
      </c>
      <c r="O2426" s="144"/>
      <c r="Q2426" s="151"/>
      <c r="R2426" s="152">
        <v>0</v>
      </c>
      <c r="T2426" s="153">
        <f>IF(Cartilha_GLOBAL!R2426=0,0,IF(Cartilha_GLOBAL!R2426&gt;0,"c","b"))</f>
        <v>0</v>
      </c>
    </row>
    <row r="2427" ht="12.75" hidden="1" spans="1:20">
      <c r="A2427" s="163">
        <f>Cartilha_GLOBAL!A2427</f>
        <v>0</v>
      </c>
      <c r="B2427" s="223">
        <f>Cartilha_GLOBAL!B2427</f>
        <v>0</v>
      </c>
      <c r="C2427" s="165">
        <f>Cartilha_GLOBAL!C2427</f>
        <v>0</v>
      </c>
      <c r="D2427" s="166">
        <f>Cartilha_GLOBAL!D2427</f>
        <v>0</v>
      </c>
      <c r="E2427" s="167">
        <f>Cartilha_GLOBAL!$E2427</f>
        <v>0</v>
      </c>
      <c r="F2427" s="168">
        <f>Cartilha_GLOBAL!$F2427</f>
        <v>0</v>
      </c>
      <c r="G2427" s="108"/>
      <c r="H2427" s="107">
        <f t="shared" si="149"/>
        <v>0</v>
      </c>
      <c r="I2427" s="184">
        <f t="shared" si="150"/>
        <v>0</v>
      </c>
      <c r="J2427" s="142"/>
      <c r="K2427" s="183"/>
      <c r="L2427" s="7" t="str">
        <f t="shared" si="151"/>
        <v/>
      </c>
      <c r="M2427" s="7" t="str">
        <f t="shared" si="152"/>
        <v/>
      </c>
      <c r="N2427" s="7" t="str">
        <f>Cartilha_GLOBAL!N2427</f>
        <v/>
      </c>
      <c r="O2427" s="144"/>
      <c r="Q2427" s="151"/>
      <c r="R2427" s="152">
        <v>0</v>
      </c>
      <c r="T2427" s="153">
        <f>IF(Cartilha_GLOBAL!R2427=0,0,IF(Cartilha_GLOBAL!R2427&gt;0,"c","b"))</f>
        <v>0</v>
      </c>
    </row>
    <row r="2428" ht="12.75" hidden="1" spans="1:20">
      <c r="A2428" s="163">
        <f>Cartilha_GLOBAL!A2428</f>
        <v>0</v>
      </c>
      <c r="B2428" s="223">
        <f>Cartilha_GLOBAL!B2428</f>
        <v>0</v>
      </c>
      <c r="C2428" s="165">
        <f>Cartilha_GLOBAL!C2428</f>
        <v>0</v>
      </c>
      <c r="D2428" s="166">
        <f>Cartilha_GLOBAL!D2428</f>
        <v>0</v>
      </c>
      <c r="E2428" s="167">
        <f>Cartilha_GLOBAL!$E2428</f>
        <v>0</v>
      </c>
      <c r="F2428" s="168">
        <f>Cartilha_GLOBAL!$F2428</f>
        <v>0</v>
      </c>
      <c r="G2428" s="108"/>
      <c r="H2428" s="107">
        <f t="shared" si="149"/>
        <v>0</v>
      </c>
      <c r="I2428" s="184">
        <f t="shared" si="150"/>
        <v>0</v>
      </c>
      <c r="J2428" s="142"/>
      <c r="K2428" s="183"/>
      <c r="L2428" s="7" t="str">
        <f t="shared" si="151"/>
        <v/>
      </c>
      <c r="M2428" s="7" t="str">
        <f t="shared" si="152"/>
        <v/>
      </c>
      <c r="N2428" s="7" t="str">
        <f>Cartilha_GLOBAL!N2428</f>
        <v/>
      </c>
      <c r="O2428" s="144"/>
      <c r="Q2428" s="151"/>
      <c r="R2428" s="152">
        <v>0</v>
      </c>
      <c r="T2428" s="153">
        <f>IF(Cartilha_GLOBAL!R2428=0,0,IF(Cartilha_GLOBAL!R2428&gt;0,"c","b"))</f>
        <v>0</v>
      </c>
    </row>
    <row r="2429" ht="12.75" hidden="1" spans="1:20">
      <c r="A2429" s="163">
        <f>Cartilha_GLOBAL!A2429</f>
        <v>0</v>
      </c>
      <c r="B2429" s="223">
        <f>Cartilha_GLOBAL!B2429</f>
        <v>0</v>
      </c>
      <c r="C2429" s="165">
        <f>Cartilha_GLOBAL!C2429</f>
        <v>0</v>
      </c>
      <c r="D2429" s="166">
        <f>Cartilha_GLOBAL!D2429</f>
        <v>0</v>
      </c>
      <c r="E2429" s="167">
        <f>Cartilha_GLOBAL!$E2429</f>
        <v>0</v>
      </c>
      <c r="F2429" s="168">
        <f>Cartilha_GLOBAL!$F2429</f>
        <v>0</v>
      </c>
      <c r="G2429" s="108"/>
      <c r="H2429" s="107">
        <f t="shared" si="149"/>
        <v>0</v>
      </c>
      <c r="I2429" s="184">
        <f t="shared" si="150"/>
        <v>0</v>
      </c>
      <c r="J2429" s="142"/>
      <c r="K2429" s="183"/>
      <c r="L2429" s="7" t="str">
        <f t="shared" si="151"/>
        <v/>
      </c>
      <c r="M2429" s="7" t="str">
        <f t="shared" si="152"/>
        <v/>
      </c>
      <c r="N2429" s="7" t="str">
        <f>Cartilha_GLOBAL!N2429</f>
        <v/>
      </c>
      <c r="O2429" s="144"/>
      <c r="Q2429" s="151"/>
      <c r="R2429" s="152">
        <v>0</v>
      </c>
      <c r="T2429" s="153">
        <f>IF(Cartilha_GLOBAL!R2429=0,0,IF(Cartilha_GLOBAL!R2429&gt;0,"c","b"))</f>
        <v>0</v>
      </c>
    </row>
    <row r="2430" ht="12.75" hidden="1" spans="1:20">
      <c r="A2430" s="163">
        <f>Cartilha_GLOBAL!A2430</f>
        <v>0</v>
      </c>
      <c r="B2430" s="223">
        <f>Cartilha_GLOBAL!B2430</f>
        <v>0</v>
      </c>
      <c r="C2430" s="165">
        <f>Cartilha_GLOBAL!C2430</f>
        <v>0</v>
      </c>
      <c r="D2430" s="166">
        <f>Cartilha_GLOBAL!D2430</f>
        <v>0</v>
      </c>
      <c r="E2430" s="167">
        <f>Cartilha_GLOBAL!$E2430</f>
        <v>0</v>
      </c>
      <c r="F2430" s="168">
        <f>Cartilha_GLOBAL!$F2430</f>
        <v>0</v>
      </c>
      <c r="G2430" s="108"/>
      <c r="H2430" s="107">
        <f t="shared" si="149"/>
        <v>0</v>
      </c>
      <c r="I2430" s="184">
        <f t="shared" si="150"/>
        <v>0</v>
      </c>
      <c r="J2430" s="142"/>
      <c r="K2430" s="183"/>
      <c r="L2430" s="7" t="str">
        <f t="shared" si="151"/>
        <v/>
      </c>
      <c r="M2430" s="7" t="str">
        <f t="shared" si="152"/>
        <v/>
      </c>
      <c r="N2430" s="7" t="str">
        <f>Cartilha_GLOBAL!N2430</f>
        <v/>
      </c>
      <c r="O2430" s="144"/>
      <c r="Q2430" s="151"/>
      <c r="R2430" s="152">
        <v>0</v>
      </c>
      <c r="T2430" s="153">
        <f>IF(Cartilha_GLOBAL!R2430=0,0,IF(Cartilha_GLOBAL!R2430&gt;0,"c","b"))</f>
        <v>0</v>
      </c>
    </row>
    <row r="2431" ht="12.75" hidden="1" spans="1:20">
      <c r="A2431" s="163">
        <f>Cartilha_GLOBAL!A2431</f>
        <v>0</v>
      </c>
      <c r="B2431" s="223">
        <f>Cartilha_GLOBAL!B2431</f>
        <v>0</v>
      </c>
      <c r="C2431" s="165">
        <f>Cartilha_GLOBAL!C2431</f>
        <v>0</v>
      </c>
      <c r="D2431" s="166">
        <f>Cartilha_GLOBAL!D2431</f>
        <v>0</v>
      </c>
      <c r="E2431" s="167">
        <f>Cartilha_GLOBAL!$E2431</f>
        <v>0</v>
      </c>
      <c r="F2431" s="168">
        <f>Cartilha_GLOBAL!$F2431</f>
        <v>0</v>
      </c>
      <c r="G2431" s="108"/>
      <c r="H2431" s="107">
        <f t="shared" si="149"/>
        <v>0</v>
      </c>
      <c r="I2431" s="184">
        <f t="shared" si="150"/>
        <v>0</v>
      </c>
      <c r="J2431" s="142"/>
      <c r="K2431" s="183"/>
      <c r="L2431" s="7" t="str">
        <f t="shared" si="151"/>
        <v/>
      </c>
      <c r="M2431" s="7" t="str">
        <f t="shared" si="152"/>
        <v/>
      </c>
      <c r="N2431" s="7" t="str">
        <f>Cartilha_GLOBAL!N2431</f>
        <v/>
      </c>
      <c r="O2431" s="144"/>
      <c r="Q2431" s="151"/>
      <c r="R2431" s="152">
        <v>0</v>
      </c>
      <c r="T2431" s="153">
        <f>IF(Cartilha_GLOBAL!R2431=0,0,IF(Cartilha_GLOBAL!R2431&gt;0,"c","b"))</f>
        <v>0</v>
      </c>
    </row>
    <row r="2432" ht="12.75" hidden="1" spans="1:20">
      <c r="A2432" s="163">
        <f>Cartilha_GLOBAL!A2432</f>
        <v>0</v>
      </c>
      <c r="B2432" s="223">
        <f>Cartilha_GLOBAL!B2432</f>
        <v>0</v>
      </c>
      <c r="C2432" s="165">
        <f>Cartilha_GLOBAL!C2432</f>
        <v>0</v>
      </c>
      <c r="D2432" s="166">
        <f>Cartilha_GLOBAL!D2432</f>
        <v>0</v>
      </c>
      <c r="E2432" s="167">
        <f>Cartilha_GLOBAL!$E2432</f>
        <v>0</v>
      </c>
      <c r="F2432" s="168">
        <f>Cartilha_GLOBAL!$F2432</f>
        <v>0</v>
      </c>
      <c r="G2432" s="108"/>
      <c r="H2432" s="107">
        <f t="shared" si="149"/>
        <v>0</v>
      </c>
      <c r="I2432" s="184">
        <f t="shared" si="150"/>
        <v>0</v>
      </c>
      <c r="J2432" s="142"/>
      <c r="K2432" s="183"/>
      <c r="L2432" s="7" t="str">
        <f t="shared" si="151"/>
        <v/>
      </c>
      <c r="M2432" s="7" t="str">
        <f t="shared" si="152"/>
        <v/>
      </c>
      <c r="N2432" s="7" t="str">
        <f>Cartilha_GLOBAL!N2432</f>
        <v/>
      </c>
      <c r="O2432" s="144"/>
      <c r="Q2432" s="151"/>
      <c r="R2432" s="152">
        <v>0</v>
      </c>
      <c r="T2432" s="153">
        <f>IF(Cartilha_GLOBAL!R2432=0,0,IF(Cartilha_GLOBAL!R2432&gt;0,"c","b"))</f>
        <v>0</v>
      </c>
    </row>
    <row r="2433" ht="12.75" hidden="1" spans="1:20">
      <c r="A2433" s="163">
        <f>Cartilha_GLOBAL!A2433</f>
        <v>0</v>
      </c>
      <c r="B2433" s="223">
        <f>Cartilha_GLOBAL!B2433</f>
        <v>0</v>
      </c>
      <c r="C2433" s="165">
        <f>Cartilha_GLOBAL!C2433</f>
        <v>0</v>
      </c>
      <c r="D2433" s="166">
        <f>Cartilha_GLOBAL!D2433</f>
        <v>0</v>
      </c>
      <c r="E2433" s="167">
        <f>Cartilha_GLOBAL!$E2433</f>
        <v>0</v>
      </c>
      <c r="F2433" s="168">
        <f>Cartilha_GLOBAL!$F2433</f>
        <v>0</v>
      </c>
      <c r="G2433" s="108"/>
      <c r="H2433" s="107">
        <f t="shared" si="149"/>
        <v>0</v>
      </c>
      <c r="I2433" s="184">
        <f t="shared" si="150"/>
        <v>0</v>
      </c>
      <c r="J2433" s="142"/>
      <c r="K2433" s="183"/>
      <c r="L2433" s="7" t="str">
        <f t="shared" si="151"/>
        <v/>
      </c>
      <c r="M2433" s="7" t="str">
        <f t="shared" si="152"/>
        <v/>
      </c>
      <c r="N2433" s="7" t="str">
        <f>Cartilha_GLOBAL!N2433</f>
        <v/>
      </c>
      <c r="O2433" s="144"/>
      <c r="Q2433" s="151"/>
      <c r="R2433" s="152">
        <v>0</v>
      </c>
      <c r="T2433" s="153">
        <f>IF(Cartilha_GLOBAL!R2433=0,0,IF(Cartilha_GLOBAL!R2433&gt;0,"c","b"))</f>
        <v>0</v>
      </c>
    </row>
    <row r="2434" ht="12.75" hidden="1" spans="1:20">
      <c r="A2434" s="163">
        <f>Cartilha_GLOBAL!A2434</f>
        <v>0</v>
      </c>
      <c r="B2434" s="223">
        <f>Cartilha_GLOBAL!B2434</f>
        <v>0</v>
      </c>
      <c r="C2434" s="165">
        <f>Cartilha_GLOBAL!C2434</f>
        <v>0</v>
      </c>
      <c r="D2434" s="166">
        <f>Cartilha_GLOBAL!D2434</f>
        <v>0</v>
      </c>
      <c r="E2434" s="167">
        <f>Cartilha_GLOBAL!$E2434</f>
        <v>0</v>
      </c>
      <c r="F2434" s="168">
        <f>Cartilha_GLOBAL!$F2434</f>
        <v>0</v>
      </c>
      <c r="G2434" s="108"/>
      <c r="H2434" s="107">
        <f t="shared" si="149"/>
        <v>0</v>
      </c>
      <c r="I2434" s="184">
        <f t="shared" si="150"/>
        <v>0</v>
      </c>
      <c r="J2434" s="142"/>
      <c r="K2434" s="183"/>
      <c r="L2434" s="7" t="str">
        <f t="shared" si="151"/>
        <v/>
      </c>
      <c r="M2434" s="7" t="str">
        <f t="shared" si="152"/>
        <v/>
      </c>
      <c r="N2434" s="7" t="str">
        <f>Cartilha_GLOBAL!N2434</f>
        <v/>
      </c>
      <c r="O2434" s="144"/>
      <c r="Q2434" s="151"/>
      <c r="R2434" s="152">
        <v>0</v>
      </c>
      <c r="T2434" s="153">
        <f>IF(Cartilha_GLOBAL!R2434=0,0,IF(Cartilha_GLOBAL!R2434&gt;0,"c","b"))</f>
        <v>0</v>
      </c>
    </row>
    <row r="2435" ht="12.75" hidden="1" spans="1:20">
      <c r="A2435" s="163">
        <f>Cartilha_GLOBAL!A2435</f>
        <v>0</v>
      </c>
      <c r="B2435" s="223">
        <f>Cartilha_GLOBAL!B2435</f>
        <v>0</v>
      </c>
      <c r="C2435" s="165">
        <f>Cartilha_GLOBAL!C2435</f>
        <v>0</v>
      </c>
      <c r="D2435" s="166">
        <f>Cartilha_GLOBAL!D2435</f>
        <v>0</v>
      </c>
      <c r="E2435" s="167">
        <f>Cartilha_GLOBAL!$E2435</f>
        <v>0</v>
      </c>
      <c r="F2435" s="168">
        <f>Cartilha_GLOBAL!$F2435</f>
        <v>0</v>
      </c>
      <c r="G2435" s="108"/>
      <c r="H2435" s="107">
        <f t="shared" si="149"/>
        <v>0</v>
      </c>
      <c r="I2435" s="184">
        <f t="shared" si="150"/>
        <v>0</v>
      </c>
      <c r="J2435" s="142"/>
      <c r="K2435" s="183"/>
      <c r="L2435" s="7" t="str">
        <f t="shared" si="151"/>
        <v/>
      </c>
      <c r="M2435" s="7" t="str">
        <f t="shared" si="152"/>
        <v/>
      </c>
      <c r="N2435" s="7" t="str">
        <f>Cartilha_GLOBAL!N2435</f>
        <v/>
      </c>
      <c r="O2435" s="144"/>
      <c r="Q2435" s="151"/>
      <c r="R2435" s="152">
        <v>0</v>
      </c>
      <c r="T2435" s="153">
        <f>IF(Cartilha_GLOBAL!R2435=0,0,IF(Cartilha_GLOBAL!R2435&gt;0,"c","b"))</f>
        <v>0</v>
      </c>
    </row>
    <row r="2436" ht="12.75" hidden="1" spans="1:20">
      <c r="A2436" s="163">
        <f>Cartilha_GLOBAL!A2436</f>
        <v>0</v>
      </c>
      <c r="B2436" s="223">
        <f>Cartilha_GLOBAL!B2436</f>
        <v>0</v>
      </c>
      <c r="C2436" s="165">
        <f>Cartilha_GLOBAL!C2436</f>
        <v>0</v>
      </c>
      <c r="D2436" s="166">
        <f>Cartilha_GLOBAL!D2436</f>
        <v>0</v>
      </c>
      <c r="E2436" s="167">
        <f>Cartilha_GLOBAL!$E2436</f>
        <v>0</v>
      </c>
      <c r="F2436" s="168">
        <f>Cartilha_GLOBAL!$F2436</f>
        <v>0</v>
      </c>
      <c r="G2436" s="108"/>
      <c r="H2436" s="107">
        <f t="shared" si="149"/>
        <v>0</v>
      </c>
      <c r="I2436" s="184">
        <f t="shared" si="150"/>
        <v>0</v>
      </c>
      <c r="J2436" s="142"/>
      <c r="K2436" s="183"/>
      <c r="L2436" s="7" t="str">
        <f t="shared" si="151"/>
        <v/>
      </c>
      <c r="M2436" s="7" t="str">
        <f t="shared" si="152"/>
        <v/>
      </c>
      <c r="N2436" s="7" t="str">
        <f>Cartilha_GLOBAL!N2436</f>
        <v/>
      </c>
      <c r="O2436" s="144"/>
      <c r="Q2436" s="151"/>
      <c r="R2436" s="152">
        <v>0</v>
      </c>
      <c r="T2436" s="153">
        <f>IF(Cartilha_GLOBAL!R2436=0,0,IF(Cartilha_GLOBAL!R2436&gt;0,"c","b"))</f>
        <v>0</v>
      </c>
    </row>
    <row r="2437" ht="12.75" hidden="1" spans="1:20">
      <c r="A2437" s="163">
        <f>Cartilha_GLOBAL!A2437</f>
        <v>0</v>
      </c>
      <c r="B2437" s="223">
        <f>Cartilha_GLOBAL!B2437</f>
        <v>0</v>
      </c>
      <c r="C2437" s="165">
        <f>Cartilha_GLOBAL!C2437</f>
        <v>0</v>
      </c>
      <c r="D2437" s="166">
        <f>Cartilha_GLOBAL!D2437</f>
        <v>0</v>
      </c>
      <c r="E2437" s="167">
        <f>Cartilha_GLOBAL!$E2437</f>
        <v>0</v>
      </c>
      <c r="F2437" s="168">
        <f>Cartilha_GLOBAL!$F2437</f>
        <v>0</v>
      </c>
      <c r="G2437" s="108"/>
      <c r="H2437" s="107">
        <f t="shared" si="149"/>
        <v>0</v>
      </c>
      <c r="I2437" s="184">
        <f t="shared" si="150"/>
        <v>0</v>
      </c>
      <c r="J2437" s="142"/>
      <c r="K2437" s="183"/>
      <c r="L2437" s="7" t="str">
        <f t="shared" si="151"/>
        <v/>
      </c>
      <c r="M2437" s="7" t="str">
        <f t="shared" si="152"/>
        <v/>
      </c>
      <c r="N2437" s="7" t="str">
        <f>Cartilha_GLOBAL!N2437</f>
        <v/>
      </c>
      <c r="O2437" s="144"/>
      <c r="Q2437" s="151"/>
      <c r="R2437" s="152">
        <v>0</v>
      </c>
      <c r="T2437" s="153">
        <f>IF(Cartilha_GLOBAL!R2437=0,0,IF(Cartilha_GLOBAL!R2437&gt;0,"c","b"))</f>
        <v>0</v>
      </c>
    </row>
    <row r="2438" ht="12.75" hidden="1" spans="1:20">
      <c r="A2438" s="163">
        <f>Cartilha_GLOBAL!A2438</f>
        <v>0</v>
      </c>
      <c r="B2438" s="223">
        <f>Cartilha_GLOBAL!B2438</f>
        <v>0</v>
      </c>
      <c r="C2438" s="165">
        <f>Cartilha_GLOBAL!C2438</f>
        <v>0</v>
      </c>
      <c r="D2438" s="166">
        <f>Cartilha_GLOBAL!D2438</f>
        <v>0</v>
      </c>
      <c r="E2438" s="167">
        <f>Cartilha_GLOBAL!$E2438</f>
        <v>0</v>
      </c>
      <c r="F2438" s="168">
        <f>Cartilha_GLOBAL!$F2438</f>
        <v>0</v>
      </c>
      <c r="G2438" s="108"/>
      <c r="H2438" s="107">
        <f t="shared" si="149"/>
        <v>0</v>
      </c>
      <c r="I2438" s="184">
        <f t="shared" si="150"/>
        <v>0</v>
      </c>
      <c r="J2438" s="142"/>
      <c r="K2438" s="183"/>
      <c r="L2438" s="7" t="str">
        <f t="shared" si="151"/>
        <v/>
      </c>
      <c r="M2438" s="7" t="str">
        <f t="shared" si="152"/>
        <v/>
      </c>
      <c r="N2438" s="7" t="str">
        <f>Cartilha_GLOBAL!N2438</f>
        <v/>
      </c>
      <c r="O2438" s="144"/>
      <c r="Q2438" s="151"/>
      <c r="R2438" s="152">
        <v>0</v>
      </c>
      <c r="T2438" s="153">
        <f>IF(Cartilha_GLOBAL!R2438=0,0,IF(Cartilha_GLOBAL!R2438&gt;0,"c","b"))</f>
        <v>0</v>
      </c>
    </row>
    <row r="2439" ht="12.75" hidden="1" spans="1:20">
      <c r="A2439" s="163">
        <f>Cartilha_GLOBAL!A2439</f>
        <v>0</v>
      </c>
      <c r="B2439" s="223">
        <f>Cartilha_GLOBAL!B2439</f>
        <v>0</v>
      </c>
      <c r="C2439" s="165">
        <f>Cartilha_GLOBAL!C2439</f>
        <v>0</v>
      </c>
      <c r="D2439" s="166">
        <f>Cartilha_GLOBAL!D2439</f>
        <v>0</v>
      </c>
      <c r="E2439" s="167">
        <f>Cartilha_GLOBAL!$E2439</f>
        <v>0</v>
      </c>
      <c r="F2439" s="168">
        <f>Cartilha_GLOBAL!$F2439</f>
        <v>0</v>
      </c>
      <c r="G2439" s="108"/>
      <c r="H2439" s="107">
        <f t="shared" si="149"/>
        <v>0</v>
      </c>
      <c r="I2439" s="184">
        <f t="shared" si="150"/>
        <v>0</v>
      </c>
      <c r="J2439" s="142"/>
      <c r="K2439" s="183"/>
      <c r="L2439" s="7" t="str">
        <f t="shared" si="151"/>
        <v/>
      </c>
      <c r="M2439" s="7" t="str">
        <f t="shared" si="152"/>
        <v/>
      </c>
      <c r="N2439" s="7" t="str">
        <f>Cartilha_GLOBAL!N2439</f>
        <v/>
      </c>
      <c r="O2439" s="144"/>
      <c r="Q2439" s="151"/>
      <c r="R2439" s="152">
        <v>0</v>
      </c>
      <c r="T2439" s="153">
        <f>IF(Cartilha_GLOBAL!R2439=0,0,IF(Cartilha_GLOBAL!R2439&gt;0,"c","b"))</f>
        <v>0</v>
      </c>
    </row>
    <row r="2440" ht="12.75" hidden="1" spans="1:20">
      <c r="A2440" s="163">
        <f>Cartilha_GLOBAL!A2440</f>
        <v>0</v>
      </c>
      <c r="B2440" s="223">
        <f>Cartilha_GLOBAL!B2440</f>
        <v>0</v>
      </c>
      <c r="C2440" s="165">
        <f>Cartilha_GLOBAL!C2440</f>
        <v>0</v>
      </c>
      <c r="D2440" s="166">
        <f>Cartilha_GLOBAL!D2440</f>
        <v>0</v>
      </c>
      <c r="E2440" s="167">
        <f>Cartilha_GLOBAL!$E2440</f>
        <v>0</v>
      </c>
      <c r="F2440" s="168">
        <f>Cartilha_GLOBAL!$F2440</f>
        <v>0</v>
      </c>
      <c r="G2440" s="108"/>
      <c r="H2440" s="107">
        <f t="shared" si="149"/>
        <v>0</v>
      </c>
      <c r="I2440" s="184">
        <f t="shared" si="150"/>
        <v>0</v>
      </c>
      <c r="J2440" s="142"/>
      <c r="K2440" s="183"/>
      <c r="L2440" s="7" t="str">
        <f t="shared" si="151"/>
        <v/>
      </c>
      <c r="M2440" s="7" t="str">
        <f t="shared" si="152"/>
        <v/>
      </c>
      <c r="N2440" s="7" t="str">
        <f>Cartilha_GLOBAL!N2440</f>
        <v/>
      </c>
      <c r="O2440" s="144"/>
      <c r="Q2440" s="151"/>
      <c r="R2440" s="152">
        <v>0</v>
      </c>
      <c r="T2440" s="153">
        <f>IF(Cartilha_GLOBAL!R2440=0,0,IF(Cartilha_GLOBAL!R2440&gt;0,"c","b"))</f>
        <v>0</v>
      </c>
    </row>
    <row r="2441" ht="12.75" hidden="1" spans="1:20">
      <c r="A2441" s="163">
        <f>Cartilha_GLOBAL!A2441</f>
        <v>0</v>
      </c>
      <c r="B2441" s="223">
        <f>Cartilha_GLOBAL!B2441</f>
        <v>0</v>
      </c>
      <c r="C2441" s="165">
        <f>Cartilha_GLOBAL!C2441</f>
        <v>0</v>
      </c>
      <c r="D2441" s="166">
        <f>Cartilha_GLOBAL!D2441</f>
        <v>0</v>
      </c>
      <c r="E2441" s="167">
        <f>Cartilha_GLOBAL!$E2441</f>
        <v>0</v>
      </c>
      <c r="F2441" s="168">
        <f>Cartilha_GLOBAL!$F2441</f>
        <v>0</v>
      </c>
      <c r="G2441" s="108"/>
      <c r="H2441" s="107">
        <f t="shared" si="149"/>
        <v>0</v>
      </c>
      <c r="I2441" s="184">
        <f t="shared" si="150"/>
        <v>0</v>
      </c>
      <c r="J2441" s="142"/>
      <c r="K2441" s="183"/>
      <c r="L2441" s="7" t="str">
        <f t="shared" si="151"/>
        <v/>
      </c>
      <c r="M2441" s="7" t="str">
        <f t="shared" si="152"/>
        <v/>
      </c>
      <c r="N2441" s="7" t="str">
        <f>Cartilha_GLOBAL!N2441</f>
        <v/>
      </c>
      <c r="O2441" s="144"/>
      <c r="Q2441" s="151"/>
      <c r="R2441" s="152">
        <v>0</v>
      </c>
      <c r="T2441" s="153">
        <f>IF(Cartilha_GLOBAL!R2441=0,0,IF(Cartilha_GLOBAL!R2441&gt;0,"c","b"))</f>
        <v>0</v>
      </c>
    </row>
    <row r="2442" ht="12.75" hidden="1" spans="1:20">
      <c r="A2442" s="163">
        <f>Cartilha_GLOBAL!A2442</f>
        <v>0</v>
      </c>
      <c r="B2442" s="223">
        <f>Cartilha_GLOBAL!B2442</f>
        <v>0</v>
      </c>
      <c r="C2442" s="165">
        <f>Cartilha_GLOBAL!C2442</f>
        <v>0</v>
      </c>
      <c r="D2442" s="166">
        <f>Cartilha_GLOBAL!D2442</f>
        <v>0</v>
      </c>
      <c r="E2442" s="167">
        <f>Cartilha_GLOBAL!$E2442</f>
        <v>0</v>
      </c>
      <c r="F2442" s="168">
        <f>Cartilha_GLOBAL!$F2442</f>
        <v>0</v>
      </c>
      <c r="G2442" s="108"/>
      <c r="H2442" s="107">
        <f t="shared" si="149"/>
        <v>0</v>
      </c>
      <c r="I2442" s="184">
        <f t="shared" si="150"/>
        <v>0</v>
      </c>
      <c r="J2442" s="142"/>
      <c r="K2442" s="183"/>
      <c r="L2442" s="7" t="str">
        <f t="shared" si="151"/>
        <v/>
      </c>
      <c r="M2442" s="7" t="str">
        <f t="shared" si="152"/>
        <v/>
      </c>
      <c r="N2442" s="7" t="str">
        <f>Cartilha_GLOBAL!N2442</f>
        <v/>
      </c>
      <c r="O2442" s="144"/>
      <c r="Q2442" s="151"/>
      <c r="R2442" s="152">
        <v>0</v>
      </c>
      <c r="T2442" s="153">
        <f>IF(Cartilha_GLOBAL!R2442=0,0,IF(Cartilha_GLOBAL!R2442&gt;0,"c","b"))</f>
        <v>0</v>
      </c>
    </row>
    <row r="2443" ht="12.75" hidden="1" spans="1:20">
      <c r="A2443" s="163">
        <f>Cartilha_GLOBAL!A2443</f>
        <v>0</v>
      </c>
      <c r="B2443" s="223">
        <f>Cartilha_GLOBAL!B2443</f>
        <v>0</v>
      </c>
      <c r="C2443" s="165">
        <f>Cartilha_GLOBAL!C2443</f>
        <v>0</v>
      </c>
      <c r="D2443" s="166">
        <f>Cartilha_GLOBAL!D2443</f>
        <v>0</v>
      </c>
      <c r="E2443" s="167">
        <f>Cartilha_GLOBAL!$E2443</f>
        <v>0</v>
      </c>
      <c r="F2443" s="168">
        <f>Cartilha_GLOBAL!$F2443</f>
        <v>0</v>
      </c>
      <c r="G2443" s="108"/>
      <c r="H2443" s="107">
        <f t="shared" si="149"/>
        <v>0</v>
      </c>
      <c r="I2443" s="184">
        <f t="shared" si="150"/>
        <v>0</v>
      </c>
      <c r="J2443" s="142"/>
      <c r="K2443" s="183"/>
      <c r="L2443" s="7" t="str">
        <f t="shared" si="151"/>
        <v/>
      </c>
      <c r="M2443" s="7" t="str">
        <f t="shared" si="152"/>
        <v/>
      </c>
      <c r="N2443" s="7" t="str">
        <f>Cartilha_GLOBAL!N2443</f>
        <v/>
      </c>
      <c r="O2443" s="144"/>
      <c r="Q2443" s="151"/>
      <c r="R2443" s="152">
        <v>0</v>
      </c>
      <c r="T2443" s="153">
        <f>IF(Cartilha_GLOBAL!R2443=0,0,IF(Cartilha_GLOBAL!R2443&gt;0,"c","b"))</f>
        <v>0</v>
      </c>
    </row>
    <row r="2444" ht="12.75" hidden="1" spans="1:20">
      <c r="A2444" s="163">
        <f>Cartilha_GLOBAL!A2444</f>
        <v>0</v>
      </c>
      <c r="B2444" s="223">
        <f>Cartilha_GLOBAL!B2444</f>
        <v>0</v>
      </c>
      <c r="C2444" s="165">
        <f>Cartilha_GLOBAL!C2444</f>
        <v>0</v>
      </c>
      <c r="D2444" s="166">
        <f>Cartilha_GLOBAL!D2444</f>
        <v>0</v>
      </c>
      <c r="E2444" s="167">
        <f>Cartilha_GLOBAL!$E2444</f>
        <v>0</v>
      </c>
      <c r="F2444" s="168">
        <f>Cartilha_GLOBAL!$F2444</f>
        <v>0</v>
      </c>
      <c r="G2444" s="108"/>
      <c r="H2444" s="107">
        <f t="shared" si="149"/>
        <v>0</v>
      </c>
      <c r="I2444" s="184">
        <f t="shared" si="150"/>
        <v>0</v>
      </c>
      <c r="J2444" s="142"/>
      <c r="K2444" s="183"/>
      <c r="L2444" s="7" t="str">
        <f t="shared" si="151"/>
        <v/>
      </c>
      <c r="M2444" s="7" t="str">
        <f t="shared" si="152"/>
        <v/>
      </c>
      <c r="N2444" s="7" t="str">
        <f>Cartilha_GLOBAL!N2444</f>
        <v/>
      </c>
      <c r="O2444" s="144"/>
      <c r="Q2444" s="151"/>
      <c r="R2444" s="152">
        <v>0</v>
      </c>
      <c r="T2444" s="153">
        <f>IF(Cartilha_GLOBAL!R2444=0,0,IF(Cartilha_GLOBAL!R2444&gt;0,"c","b"))</f>
        <v>0</v>
      </c>
    </row>
    <row r="2445" ht="12.75" hidden="1" spans="1:20">
      <c r="A2445" s="163">
        <f>Cartilha_GLOBAL!A2445</f>
        <v>0</v>
      </c>
      <c r="B2445" s="223">
        <f>Cartilha_GLOBAL!B2445</f>
        <v>0</v>
      </c>
      <c r="C2445" s="165">
        <f>Cartilha_GLOBAL!C2445</f>
        <v>0</v>
      </c>
      <c r="D2445" s="166">
        <f>Cartilha_GLOBAL!D2445</f>
        <v>0</v>
      </c>
      <c r="E2445" s="167">
        <f>Cartilha_GLOBAL!$E2445</f>
        <v>0</v>
      </c>
      <c r="F2445" s="168">
        <f>Cartilha_GLOBAL!$F2445</f>
        <v>0</v>
      </c>
      <c r="G2445" s="108"/>
      <c r="H2445" s="107">
        <f t="shared" si="149"/>
        <v>0</v>
      </c>
      <c r="I2445" s="184">
        <f t="shared" si="150"/>
        <v>0</v>
      </c>
      <c r="J2445" s="142"/>
      <c r="K2445" s="183"/>
      <c r="L2445" s="7" t="str">
        <f t="shared" si="151"/>
        <v/>
      </c>
      <c r="M2445" s="7" t="str">
        <f t="shared" si="152"/>
        <v/>
      </c>
      <c r="N2445" s="7" t="str">
        <f>Cartilha_GLOBAL!N2445</f>
        <v/>
      </c>
      <c r="O2445" s="144"/>
      <c r="Q2445" s="151"/>
      <c r="R2445" s="152">
        <v>0</v>
      </c>
      <c r="T2445" s="153">
        <f>IF(Cartilha_GLOBAL!R2445=0,0,IF(Cartilha_GLOBAL!R2445&gt;0,"c","b"))</f>
        <v>0</v>
      </c>
    </row>
    <row r="2446" ht="12.75" hidden="1" spans="1:20">
      <c r="A2446" s="163">
        <f>Cartilha_GLOBAL!A2446</f>
        <v>0</v>
      </c>
      <c r="B2446" s="223">
        <f>Cartilha_GLOBAL!B2446</f>
        <v>0</v>
      </c>
      <c r="C2446" s="165">
        <f>Cartilha_GLOBAL!C2446</f>
        <v>0</v>
      </c>
      <c r="D2446" s="166">
        <f>Cartilha_GLOBAL!D2446</f>
        <v>0</v>
      </c>
      <c r="E2446" s="167">
        <f>Cartilha_GLOBAL!$E2446</f>
        <v>0</v>
      </c>
      <c r="F2446" s="168">
        <f>Cartilha_GLOBAL!$F2446</f>
        <v>0</v>
      </c>
      <c r="G2446" s="108"/>
      <c r="H2446" s="107">
        <f t="shared" si="149"/>
        <v>0</v>
      </c>
      <c r="I2446" s="184">
        <f t="shared" si="150"/>
        <v>0</v>
      </c>
      <c r="J2446" s="142"/>
      <c r="K2446" s="183"/>
      <c r="L2446" s="7" t="str">
        <f t="shared" si="151"/>
        <v/>
      </c>
      <c r="M2446" s="7" t="str">
        <f t="shared" si="152"/>
        <v/>
      </c>
      <c r="N2446" s="7" t="str">
        <f>Cartilha_GLOBAL!N2446</f>
        <v/>
      </c>
      <c r="O2446" s="144"/>
      <c r="Q2446" s="151"/>
      <c r="R2446" s="152">
        <v>0</v>
      </c>
      <c r="T2446" s="153">
        <f>IF(Cartilha_GLOBAL!R2446=0,0,IF(Cartilha_GLOBAL!R2446&gt;0,"c","b"))</f>
        <v>0</v>
      </c>
    </row>
    <row r="2447" ht="12.75" hidden="1" spans="1:20">
      <c r="A2447" s="163">
        <f>Cartilha_GLOBAL!A2447</f>
        <v>0</v>
      </c>
      <c r="B2447" s="223">
        <f>Cartilha_GLOBAL!B2447</f>
        <v>0</v>
      </c>
      <c r="C2447" s="165">
        <f>Cartilha_GLOBAL!C2447</f>
        <v>0</v>
      </c>
      <c r="D2447" s="166">
        <f>Cartilha_GLOBAL!D2447</f>
        <v>0</v>
      </c>
      <c r="E2447" s="167">
        <f>Cartilha_GLOBAL!$E2447</f>
        <v>0</v>
      </c>
      <c r="F2447" s="168">
        <f>Cartilha_GLOBAL!$F2447</f>
        <v>0</v>
      </c>
      <c r="G2447" s="108"/>
      <c r="H2447" s="107">
        <f t="shared" si="149"/>
        <v>0</v>
      </c>
      <c r="I2447" s="184">
        <f t="shared" si="150"/>
        <v>0</v>
      </c>
      <c r="J2447" s="142"/>
      <c r="K2447" s="183"/>
      <c r="L2447" s="7" t="str">
        <f t="shared" si="151"/>
        <v/>
      </c>
      <c r="M2447" s="7" t="str">
        <f t="shared" si="152"/>
        <v/>
      </c>
      <c r="N2447" s="7" t="str">
        <f>Cartilha_GLOBAL!N2447</f>
        <v/>
      </c>
      <c r="O2447" s="144"/>
      <c r="Q2447" s="151"/>
      <c r="R2447" s="152">
        <v>0</v>
      </c>
      <c r="T2447" s="153">
        <f>IF(Cartilha_GLOBAL!R2447=0,0,IF(Cartilha_GLOBAL!R2447&gt;0,"c","b"))</f>
        <v>0</v>
      </c>
    </row>
    <row r="2448" ht="12.75" hidden="1" spans="1:20">
      <c r="A2448" s="163">
        <f>Cartilha_GLOBAL!A2448</f>
        <v>0</v>
      </c>
      <c r="B2448" s="223">
        <f>Cartilha_GLOBAL!B2448</f>
        <v>0</v>
      </c>
      <c r="C2448" s="165">
        <f>Cartilha_GLOBAL!C2448</f>
        <v>0</v>
      </c>
      <c r="D2448" s="166">
        <f>Cartilha_GLOBAL!D2448</f>
        <v>0</v>
      </c>
      <c r="E2448" s="167">
        <f>Cartilha_GLOBAL!$E2448</f>
        <v>0</v>
      </c>
      <c r="F2448" s="168">
        <f>Cartilha_GLOBAL!$F2448</f>
        <v>0</v>
      </c>
      <c r="G2448" s="108"/>
      <c r="H2448" s="107">
        <f t="shared" si="149"/>
        <v>0</v>
      </c>
      <c r="I2448" s="184">
        <f t="shared" si="150"/>
        <v>0</v>
      </c>
      <c r="J2448" s="142"/>
      <c r="K2448" s="183"/>
      <c r="L2448" s="7" t="str">
        <f t="shared" si="151"/>
        <v/>
      </c>
      <c r="M2448" s="7" t="str">
        <f t="shared" si="152"/>
        <v/>
      </c>
      <c r="N2448" s="7" t="str">
        <f>Cartilha_GLOBAL!N2448</f>
        <v/>
      </c>
      <c r="O2448" s="144"/>
      <c r="Q2448" s="151"/>
      <c r="R2448" s="152">
        <v>0</v>
      </c>
      <c r="T2448" s="153">
        <f>IF(Cartilha_GLOBAL!R2448=0,0,IF(Cartilha_GLOBAL!R2448&gt;0,"c","b"))</f>
        <v>0</v>
      </c>
    </row>
    <row r="2449" ht="13.5" hidden="1" spans="1:20">
      <c r="A2449" s="163">
        <f>Cartilha_GLOBAL!A2449</f>
        <v>0</v>
      </c>
      <c r="B2449" s="223">
        <f>Cartilha_GLOBAL!B2449</f>
        <v>0</v>
      </c>
      <c r="C2449" s="165">
        <f>Cartilha_GLOBAL!C2449</f>
        <v>0</v>
      </c>
      <c r="D2449" s="166">
        <f>Cartilha_GLOBAL!D2449</f>
        <v>0</v>
      </c>
      <c r="E2449" s="167">
        <f>Cartilha_GLOBAL!$E2449</f>
        <v>0</v>
      </c>
      <c r="F2449" s="168">
        <f>Cartilha_GLOBAL!$F2449</f>
        <v>0</v>
      </c>
      <c r="G2449" s="108"/>
      <c r="H2449" s="107">
        <f t="shared" si="149"/>
        <v>0</v>
      </c>
      <c r="I2449" s="184">
        <f t="shared" si="150"/>
        <v>0</v>
      </c>
      <c r="J2449" s="142"/>
      <c r="K2449" s="183"/>
      <c r="L2449" s="7" t="str">
        <f t="shared" si="151"/>
        <v/>
      </c>
      <c r="M2449" s="7" t="str">
        <f t="shared" si="152"/>
        <v/>
      </c>
      <c r="N2449" s="7" t="str">
        <f>Cartilha_GLOBAL!N2449</f>
        <v/>
      </c>
      <c r="O2449" s="144"/>
      <c r="Q2449" s="151"/>
      <c r="R2449" s="152">
        <v>0</v>
      </c>
      <c r="T2449" s="153">
        <f>IF(Cartilha_GLOBAL!R2449=0,0,IF(Cartilha_GLOBAL!R2449&gt;0,"c","b"))</f>
        <v>0</v>
      </c>
    </row>
    <row r="2450" ht="13.5" hidden="1" spans="1:20">
      <c r="A2450" s="84" t="str">
        <f>Cartilha_GLOBAL!A2450</f>
        <v>6</v>
      </c>
      <c r="B2450" s="85">
        <f>Cartilha_GLOBAL!B2450</f>
        <v>0</v>
      </c>
      <c r="C2450" s="86" t="str">
        <f>Cartilha_GLOBAL!C2450</f>
        <v>COBERTURA</v>
      </c>
      <c r="D2450" s="87">
        <f>Cartilha_GLOBAL!D2450</f>
        <v>0</v>
      </c>
      <c r="E2450" s="175">
        <f>Cartilha_GLOBAL!$E2450</f>
        <v>0</v>
      </c>
      <c r="F2450" s="176">
        <f>Cartilha_GLOBAL!$F2450</f>
        <v>0</v>
      </c>
      <c r="G2450" s="90"/>
      <c r="H2450" s="90">
        <f t="shared" si="149"/>
        <v>0</v>
      </c>
      <c r="I2450" s="136">
        <f t="shared" si="150"/>
        <v>0</v>
      </c>
      <c r="J2450" s="137">
        <f>SUM(I2452:I2680)</f>
        <v>0</v>
      </c>
      <c r="K2450" s="138" t="str">
        <f>IF(OR(E2450&gt;0,J2450&gt;0),"X","")</f>
        <v/>
      </c>
      <c r="L2450" s="7" t="str">
        <f t="shared" si="151"/>
        <v/>
      </c>
      <c r="M2450" s="7" t="str">
        <f t="shared" si="152"/>
        <v/>
      </c>
      <c r="N2450" s="7" t="str">
        <f>Cartilha_GLOBAL!N2450</f>
        <v/>
      </c>
      <c r="O2450" s="144"/>
      <c r="Q2450" s="151"/>
      <c r="R2450" s="152">
        <v>0</v>
      </c>
      <c r="T2450" s="153">
        <f>IF(Cartilha_GLOBAL!R2450=0,0,IF(Cartilha_GLOBAL!R2450&gt;0,"c","b"))</f>
        <v>0</v>
      </c>
    </row>
    <row r="2451" ht="12.75" hidden="1" spans="1:20">
      <c r="A2451" s="154" t="str">
        <f>Cartilha_GLOBAL!A2451</f>
        <v>6.1</v>
      </c>
      <c r="B2451" s="100">
        <f>Cartilha_GLOBAL!B2451</f>
        <v>0</v>
      </c>
      <c r="C2451" s="161" t="str">
        <f>Cartilha_GLOBAL!C2451</f>
        <v>MANUTENCAO / REPAROS - COBERTURA</v>
      </c>
      <c r="D2451" s="94">
        <f>Cartilha_GLOBAL!D2451</f>
        <v>0</v>
      </c>
      <c r="E2451" s="220">
        <f>Cartilha_GLOBAL!$E2451</f>
        <v>0</v>
      </c>
      <c r="F2451" s="200">
        <f>Cartilha_GLOBAL!$F2451</f>
        <v>0</v>
      </c>
      <c r="G2451" s="209"/>
      <c r="H2451" s="187">
        <f t="shared" si="149"/>
        <v>0</v>
      </c>
      <c r="I2451" s="188">
        <f t="shared" si="150"/>
        <v>0</v>
      </c>
      <c r="J2451" s="142"/>
      <c r="K2451" s="138" t="str">
        <f>IF(OR(SUM(I2452:I2468)&gt;0,SUM(I2452:I2468)&gt;0),"xx","")</f>
        <v/>
      </c>
      <c r="L2451" s="7" t="str">
        <f t="shared" si="151"/>
        <v/>
      </c>
      <c r="M2451" s="7" t="str">
        <f t="shared" si="152"/>
        <v/>
      </c>
      <c r="N2451" s="7" t="str">
        <f>Cartilha_GLOBAL!N2451</f>
        <v/>
      </c>
      <c r="O2451" s="144"/>
      <c r="Q2451" s="151"/>
      <c r="R2451" s="152">
        <v>0</v>
      </c>
      <c r="T2451" s="153">
        <f>IF(Cartilha_GLOBAL!R2451=0,0,IF(Cartilha_GLOBAL!R2451&gt;0,"c","b"))</f>
        <v>0</v>
      </c>
    </row>
    <row r="2452" ht="22.5" hidden="1" spans="1:20">
      <c r="A2452" s="158">
        <f>Cartilha_GLOBAL!A2452</f>
        <v>100328</v>
      </c>
      <c r="B2452" s="100" t="str">
        <f>Cartilha_GLOBAL!B2452</f>
        <v>SINAPI</v>
      </c>
      <c r="C2452" s="104" t="str">
        <f>Cartilha_GLOBAL!C2452</f>
        <v>RETIRADA E RECOLOCAÇÃO DE  TELHA CERÂMICA DE ENCAIXE, COM ATÉ DUAS ÁGUAS, INCLUSO IÇAMENTO. AF_07/2019</v>
      </c>
      <c r="D2452" s="94" t="str">
        <f>Cartilha_GLOBAL!D2452</f>
        <v>M2</v>
      </c>
      <c r="E2452" s="105">
        <f>Cartilha_GLOBAL!$E2452</f>
        <v>15.68</v>
      </c>
      <c r="F2452" s="182">
        <f>Cartilha_GLOBAL!$F2452</f>
        <v>19.25</v>
      </c>
      <c r="G2452" s="108"/>
      <c r="H2452" s="107">
        <f t="shared" si="149"/>
        <v>0</v>
      </c>
      <c r="I2452" s="143">
        <f t="shared" si="150"/>
        <v>0</v>
      </c>
      <c r="J2452" s="142"/>
      <c r="K2452" s="138"/>
      <c r="L2452" s="7" t="str">
        <f t="shared" si="151"/>
        <v/>
      </c>
      <c r="M2452" s="7" t="str">
        <f t="shared" si="152"/>
        <v/>
      </c>
      <c r="N2452" s="7" t="str">
        <f>Cartilha_GLOBAL!N2452</f>
        <v/>
      </c>
      <c r="O2452" s="144"/>
      <c r="Q2452" s="151"/>
      <c r="R2452" s="152">
        <v>0</v>
      </c>
      <c r="T2452" s="153">
        <f>IF(Cartilha_GLOBAL!R2452=0,0,IF(Cartilha_GLOBAL!R2452&gt;0,"c","b"))</f>
        <v>0</v>
      </c>
    </row>
    <row r="2453" ht="22.5" hidden="1" spans="1:20">
      <c r="A2453" s="158">
        <f>Cartilha_GLOBAL!A2453</f>
        <v>100329</v>
      </c>
      <c r="B2453" s="100" t="str">
        <f>Cartilha_GLOBAL!B2453</f>
        <v>SINAPI</v>
      </c>
      <c r="C2453" s="104" t="str">
        <f>Cartilha_GLOBAL!C2453</f>
        <v>RETIRADA E RECOLOCAÇÃO DE  TELHA CERÂMICA DE ENCAIXE, COM MAIS DE DUAS ÁGUAS, INCLUSO IÇAMENTO. AF_07/2019</v>
      </c>
      <c r="D2453" s="94" t="str">
        <f>Cartilha_GLOBAL!D2453</f>
        <v>M2</v>
      </c>
      <c r="E2453" s="105">
        <f>Cartilha_GLOBAL!$E2453</f>
        <v>19.75</v>
      </c>
      <c r="F2453" s="182">
        <f>Cartilha_GLOBAL!$F2453</f>
        <v>24.24</v>
      </c>
      <c r="G2453" s="108"/>
      <c r="H2453" s="107">
        <f t="shared" si="149"/>
        <v>0</v>
      </c>
      <c r="I2453" s="143">
        <f t="shared" si="150"/>
        <v>0</v>
      </c>
      <c r="J2453" s="142"/>
      <c r="K2453" s="138"/>
      <c r="L2453" s="7" t="str">
        <f t="shared" si="151"/>
        <v/>
      </c>
      <c r="M2453" s="7" t="str">
        <f t="shared" si="152"/>
        <v/>
      </c>
      <c r="N2453" s="7" t="str">
        <f>Cartilha_GLOBAL!N2453</f>
        <v/>
      </c>
      <c r="O2453" s="144"/>
      <c r="Q2453" s="151"/>
      <c r="R2453" s="152">
        <v>0</v>
      </c>
      <c r="T2453" s="153">
        <f>IF(Cartilha_GLOBAL!R2453=0,0,IF(Cartilha_GLOBAL!R2453&gt;0,"c","b"))</f>
        <v>0</v>
      </c>
    </row>
    <row r="2454" ht="22.5" hidden="1" spans="1:20">
      <c r="A2454" s="158">
        <f>Cartilha_GLOBAL!A2454</f>
        <v>100330</v>
      </c>
      <c r="B2454" s="100" t="str">
        <f>Cartilha_GLOBAL!B2454</f>
        <v>SINAPI</v>
      </c>
      <c r="C2454" s="104" t="str">
        <f>Cartilha_GLOBAL!C2454</f>
        <v>RETIRADA E RECOLOCAÇÃO DE  TELHA CERÂMICA CAPA-CANAL, COM ATÉ DUAS ÁGUAS, INCLUSO IÇAMENTO. AF_07/2019</v>
      </c>
      <c r="D2454" s="94" t="str">
        <f>Cartilha_GLOBAL!D2454</f>
        <v>M2</v>
      </c>
      <c r="E2454" s="105">
        <f>Cartilha_GLOBAL!$E2454</f>
        <v>21.24</v>
      </c>
      <c r="F2454" s="182">
        <f>Cartilha_GLOBAL!$F2454</f>
        <v>26.07</v>
      </c>
      <c r="G2454" s="108"/>
      <c r="H2454" s="107">
        <f t="shared" si="149"/>
        <v>0</v>
      </c>
      <c r="I2454" s="143">
        <f t="shared" si="150"/>
        <v>0</v>
      </c>
      <c r="J2454" s="142"/>
      <c r="K2454" s="138"/>
      <c r="L2454" s="7" t="str">
        <f t="shared" si="151"/>
        <v/>
      </c>
      <c r="M2454" s="7" t="str">
        <f t="shared" si="152"/>
        <v/>
      </c>
      <c r="N2454" s="7" t="str">
        <f>Cartilha_GLOBAL!N2454</f>
        <v/>
      </c>
      <c r="O2454" s="144"/>
      <c r="Q2454" s="151"/>
      <c r="R2454" s="152">
        <v>0</v>
      </c>
      <c r="T2454" s="153">
        <f>IF(Cartilha_GLOBAL!R2454=0,0,IF(Cartilha_GLOBAL!R2454&gt;0,"c","b"))</f>
        <v>0</v>
      </c>
    </row>
    <row r="2455" ht="22.5" hidden="1" spans="1:20">
      <c r="A2455" s="158">
        <f>Cartilha_GLOBAL!A2455</f>
        <v>100331</v>
      </c>
      <c r="B2455" s="100" t="str">
        <f>Cartilha_GLOBAL!B2455</f>
        <v>SINAPI</v>
      </c>
      <c r="C2455" s="104" t="str">
        <f>Cartilha_GLOBAL!C2455</f>
        <v>RETIRADA E RECOLOCAÇÃO DE  TELHA CERÂMICA CAPA-CANAL, COM MAIS DE DUAS ÁGUAS, INCLUSO IÇAMENTO. AF_07/2019</v>
      </c>
      <c r="D2455" s="94" t="str">
        <f>Cartilha_GLOBAL!D2455</f>
        <v>M2</v>
      </c>
      <c r="E2455" s="105">
        <f>Cartilha_GLOBAL!$E2455</f>
        <v>28.19</v>
      </c>
      <c r="F2455" s="182">
        <f>Cartilha_GLOBAL!$F2455</f>
        <v>34.6</v>
      </c>
      <c r="G2455" s="108"/>
      <c r="H2455" s="107">
        <f t="shared" si="149"/>
        <v>0</v>
      </c>
      <c r="I2455" s="143">
        <f t="shared" si="150"/>
        <v>0</v>
      </c>
      <c r="J2455" s="142"/>
      <c r="K2455" s="138"/>
      <c r="L2455" s="7" t="str">
        <f t="shared" si="151"/>
        <v/>
      </c>
      <c r="M2455" s="7" t="str">
        <f t="shared" si="152"/>
        <v/>
      </c>
      <c r="N2455" s="7" t="str">
        <f>Cartilha_GLOBAL!N2455</f>
        <v/>
      </c>
      <c r="O2455" s="144"/>
      <c r="Q2455" s="151"/>
      <c r="R2455" s="152">
        <v>0</v>
      </c>
      <c r="T2455" s="153">
        <f>IF(Cartilha_GLOBAL!R2455=0,0,IF(Cartilha_GLOBAL!R2455&gt;0,"c","b"))</f>
        <v>0</v>
      </c>
    </row>
    <row r="2456" ht="22.5" hidden="1" spans="1:20">
      <c r="A2456" s="158">
        <f>Cartilha_GLOBAL!A2456</f>
        <v>97647</v>
      </c>
      <c r="B2456" s="100" t="str">
        <f>Cartilha_GLOBAL!B2456</f>
        <v>SINAPI</v>
      </c>
      <c r="C2456" s="104" t="str">
        <f>Cartilha_GLOBAL!C2456</f>
        <v>REMOÇÃO DE TELHAS, DE FIBROCIMENTO, METÁLICA E CERÂMICA, DE FORMA MANUAL, SEM REAPROVEITAMENTO. AF_12/2017</v>
      </c>
      <c r="D2456" s="94" t="str">
        <f>Cartilha_GLOBAL!D2456</f>
        <v>M2</v>
      </c>
      <c r="E2456" s="105">
        <f>Cartilha_GLOBAL!$E2456</f>
        <v>4</v>
      </c>
      <c r="F2456" s="182">
        <f>Cartilha_GLOBAL!$F2456</f>
        <v>4.91</v>
      </c>
      <c r="G2456" s="108"/>
      <c r="H2456" s="107">
        <f t="shared" si="149"/>
        <v>0</v>
      </c>
      <c r="I2456" s="143">
        <f t="shared" si="150"/>
        <v>0</v>
      </c>
      <c r="J2456" s="142"/>
      <c r="K2456" s="138"/>
      <c r="L2456" s="7" t="str">
        <f t="shared" si="151"/>
        <v/>
      </c>
      <c r="M2456" s="7" t="str">
        <f t="shared" si="152"/>
        <v/>
      </c>
      <c r="N2456" s="7" t="str">
        <f>Cartilha_GLOBAL!N2456</f>
        <v/>
      </c>
      <c r="O2456" s="144"/>
      <c r="Q2456" s="151"/>
      <c r="R2456" s="152">
        <v>0</v>
      </c>
      <c r="T2456" s="153">
        <f>IF(Cartilha_GLOBAL!R2456=0,0,IF(Cartilha_GLOBAL!R2456&gt;0,"c","b"))</f>
        <v>0</v>
      </c>
    </row>
    <row r="2457" ht="22.5" hidden="1" spans="1:20">
      <c r="A2457" s="158">
        <f>Cartilha_GLOBAL!A2457</f>
        <v>97649</v>
      </c>
      <c r="B2457" s="100" t="str">
        <f>Cartilha_GLOBAL!B2457</f>
        <v>SINAPI</v>
      </c>
      <c r="C2457" s="104" t="str">
        <f>Cartilha_GLOBAL!C2457</f>
        <v>REMOÇÃO DE TELHAS DE FIBROCIMENTO, METÁLICA E CERÂMICA, DE FORMA MECANIZADA, COM USO DE GUINDASTE, SEM REAPROVEITAMENTO. AF_12/2017</v>
      </c>
      <c r="D2457" s="94" t="str">
        <f>Cartilha_GLOBAL!D2457</f>
        <v>M2</v>
      </c>
      <c r="E2457" s="105">
        <f>Cartilha_GLOBAL!$E2457</f>
        <v>5.04</v>
      </c>
      <c r="F2457" s="182">
        <f>Cartilha_GLOBAL!$F2457</f>
        <v>6.19</v>
      </c>
      <c r="G2457" s="108"/>
      <c r="H2457" s="107">
        <f t="shared" si="149"/>
        <v>0</v>
      </c>
      <c r="I2457" s="143">
        <f t="shared" si="150"/>
        <v>0</v>
      </c>
      <c r="J2457" s="142"/>
      <c r="K2457" s="138"/>
      <c r="L2457" s="7" t="str">
        <f t="shared" si="151"/>
        <v/>
      </c>
      <c r="M2457" s="7" t="str">
        <f t="shared" si="152"/>
        <v/>
      </c>
      <c r="N2457" s="7" t="str">
        <f>Cartilha_GLOBAL!N2457</f>
        <v/>
      </c>
      <c r="O2457" s="144"/>
      <c r="Q2457" s="151"/>
      <c r="R2457" s="152">
        <v>0</v>
      </c>
      <c r="T2457" s="153">
        <f>IF(Cartilha_GLOBAL!R2457=0,0,IF(Cartilha_GLOBAL!R2457&gt;0,"c","b"))</f>
        <v>0</v>
      </c>
    </row>
    <row r="2458" ht="22.5" hidden="1" spans="1:20">
      <c r="A2458" s="158">
        <f>Cartilha_GLOBAL!A2458</f>
        <v>97650</v>
      </c>
      <c r="B2458" s="100" t="str">
        <f>Cartilha_GLOBAL!B2458</f>
        <v>SINAPI</v>
      </c>
      <c r="C2458" s="104" t="str">
        <f>Cartilha_GLOBAL!C2458</f>
        <v>REMOÇÃO DE TRAMA DE MADEIRA PARA COBERTURA, DE FORMA MANUAL, SEM REAPROVEITAMENTO. AF_12/2017</v>
      </c>
      <c r="D2458" s="94" t="str">
        <f>Cartilha_GLOBAL!D2458</f>
        <v>M2</v>
      </c>
      <c r="E2458" s="105">
        <f>Cartilha_GLOBAL!$E2458</f>
        <v>8.61</v>
      </c>
      <c r="F2458" s="182">
        <f>Cartilha_GLOBAL!$F2458</f>
        <v>10.57</v>
      </c>
      <c r="G2458" s="108"/>
      <c r="H2458" s="107">
        <f t="shared" si="149"/>
        <v>0</v>
      </c>
      <c r="I2458" s="143">
        <f t="shared" si="150"/>
        <v>0</v>
      </c>
      <c r="J2458" s="142"/>
      <c r="K2458" s="138"/>
      <c r="L2458" s="7" t="str">
        <f t="shared" si="151"/>
        <v/>
      </c>
      <c r="M2458" s="7" t="str">
        <f t="shared" si="152"/>
        <v/>
      </c>
      <c r="N2458" s="7" t="str">
        <f>Cartilha_GLOBAL!N2458</f>
        <v/>
      </c>
      <c r="O2458" s="144"/>
      <c r="Q2458" s="151"/>
      <c r="R2458" s="152">
        <v>0</v>
      </c>
      <c r="T2458" s="153">
        <f>IF(Cartilha_GLOBAL!R2458=0,0,IF(Cartilha_GLOBAL!R2458&gt;0,"c","b"))</f>
        <v>0</v>
      </c>
    </row>
    <row r="2459" ht="22.5" hidden="1" spans="1:20">
      <c r="A2459" s="158">
        <f>Cartilha_GLOBAL!A2459</f>
        <v>97651</v>
      </c>
      <c r="B2459" s="100" t="str">
        <f>Cartilha_GLOBAL!B2459</f>
        <v>SINAPI</v>
      </c>
      <c r="C2459" s="104" t="str">
        <f>Cartilha_GLOBAL!C2459</f>
        <v>REMOÇÃO DE TESOURAS DE MADEIRA, COM VÃO MENOR QUE 8M, DE FORMA MANUAL, SEM REAPROVEITAMENTO. AF_12/2017</v>
      </c>
      <c r="D2459" s="94" t="str">
        <f>Cartilha_GLOBAL!D2459</f>
        <v>UN</v>
      </c>
      <c r="E2459" s="105">
        <f>Cartilha_GLOBAL!$E2459</f>
        <v>95.3</v>
      </c>
      <c r="F2459" s="182">
        <f>Cartilha_GLOBAL!$F2459</f>
        <v>116.97</v>
      </c>
      <c r="G2459" s="108"/>
      <c r="H2459" s="107">
        <f t="shared" si="149"/>
        <v>0</v>
      </c>
      <c r="I2459" s="143">
        <f t="shared" si="150"/>
        <v>0</v>
      </c>
      <c r="J2459" s="142"/>
      <c r="K2459" s="138"/>
      <c r="L2459" s="7" t="str">
        <f t="shared" si="151"/>
        <v/>
      </c>
      <c r="M2459" s="7" t="str">
        <f t="shared" si="152"/>
        <v/>
      </c>
      <c r="N2459" s="7" t="str">
        <f>Cartilha_GLOBAL!N2459</f>
        <v/>
      </c>
      <c r="O2459" s="144"/>
      <c r="Q2459" s="151"/>
      <c r="R2459" s="152">
        <v>0</v>
      </c>
      <c r="T2459" s="153">
        <f>IF(Cartilha_GLOBAL!R2459=0,0,IF(Cartilha_GLOBAL!R2459&gt;0,"c","b"))</f>
        <v>0</v>
      </c>
    </row>
    <row r="2460" ht="22.5" hidden="1" spans="1:20">
      <c r="A2460" s="158">
        <f>Cartilha_GLOBAL!A2460</f>
        <v>97652</v>
      </c>
      <c r="B2460" s="100" t="str">
        <f>Cartilha_GLOBAL!B2460</f>
        <v>SINAPI</v>
      </c>
      <c r="C2460" s="104" t="str">
        <f>Cartilha_GLOBAL!C2460</f>
        <v>REMOÇÃO DE TESOURAS DE MADEIRA, COM VÃO MAIOR OU IGUAL A 8M, DE FORMA MANUAL, SEM REAPROVEITAMENTO. AF_12/2017</v>
      </c>
      <c r="D2460" s="94" t="str">
        <f>Cartilha_GLOBAL!D2460</f>
        <v>UN</v>
      </c>
      <c r="E2460" s="105">
        <f>Cartilha_GLOBAL!$E2460</f>
        <v>216.05</v>
      </c>
      <c r="F2460" s="182">
        <f>Cartilha_GLOBAL!$F2460</f>
        <v>265.18</v>
      </c>
      <c r="G2460" s="108"/>
      <c r="H2460" s="107">
        <f t="shared" si="149"/>
        <v>0</v>
      </c>
      <c r="I2460" s="143">
        <f t="shared" si="150"/>
        <v>0</v>
      </c>
      <c r="J2460" s="142"/>
      <c r="K2460" s="138"/>
      <c r="L2460" s="7" t="str">
        <f t="shared" si="151"/>
        <v/>
      </c>
      <c r="M2460" s="7" t="str">
        <f t="shared" si="152"/>
        <v/>
      </c>
      <c r="N2460" s="7" t="str">
        <f>Cartilha_GLOBAL!N2460</f>
        <v/>
      </c>
      <c r="O2460" s="144"/>
      <c r="Q2460" s="151"/>
      <c r="R2460" s="152">
        <v>0</v>
      </c>
      <c r="T2460" s="153">
        <f>IF(Cartilha_GLOBAL!R2460=0,0,IF(Cartilha_GLOBAL!R2460&gt;0,"c","b"))</f>
        <v>0</v>
      </c>
    </row>
    <row r="2461" ht="22.5" hidden="1" spans="1:20">
      <c r="A2461" s="158">
        <f>Cartilha_GLOBAL!A2461</f>
        <v>97653</v>
      </c>
      <c r="B2461" s="100" t="str">
        <f>Cartilha_GLOBAL!B2461</f>
        <v>SINAPI</v>
      </c>
      <c r="C2461" s="104" t="str">
        <f>Cartilha_GLOBAL!C2461</f>
        <v>REMOÇÃO DE TESOURAS DE MADEIRA, COM VÃO MENOR QUE 8M, DE FORMA MECANIZADA, COM REAPROVEITAMENTO. AF_12/2017</v>
      </c>
      <c r="D2461" s="94" t="str">
        <f>Cartilha_GLOBAL!D2461</f>
        <v>UN</v>
      </c>
      <c r="E2461" s="105">
        <f>Cartilha_GLOBAL!$E2461</f>
        <v>148.69</v>
      </c>
      <c r="F2461" s="182">
        <f>Cartilha_GLOBAL!$F2461</f>
        <v>182.5</v>
      </c>
      <c r="G2461" s="108"/>
      <c r="H2461" s="107">
        <f t="shared" si="149"/>
        <v>0</v>
      </c>
      <c r="I2461" s="143">
        <f t="shared" si="150"/>
        <v>0</v>
      </c>
      <c r="J2461" s="142"/>
      <c r="K2461" s="138"/>
      <c r="L2461" s="7" t="str">
        <f t="shared" si="151"/>
        <v/>
      </c>
      <c r="M2461" s="7" t="str">
        <f t="shared" si="152"/>
        <v/>
      </c>
      <c r="N2461" s="7" t="str">
        <f>Cartilha_GLOBAL!N2461</f>
        <v/>
      </c>
      <c r="O2461" s="144"/>
      <c r="Q2461" s="151"/>
      <c r="R2461" s="152">
        <v>0</v>
      </c>
      <c r="T2461" s="153">
        <f>IF(Cartilha_GLOBAL!R2461=0,0,IF(Cartilha_GLOBAL!R2461&gt;0,"c","b"))</f>
        <v>0</v>
      </c>
    </row>
    <row r="2462" ht="22.5" hidden="1" spans="1:20">
      <c r="A2462" s="158">
        <f>Cartilha_GLOBAL!A2462</f>
        <v>97654</v>
      </c>
      <c r="B2462" s="100" t="str">
        <f>Cartilha_GLOBAL!B2462</f>
        <v>SINAPI</v>
      </c>
      <c r="C2462" s="104" t="str">
        <f>Cartilha_GLOBAL!C2462</f>
        <v>REMOÇÃO DE TESOURAS DE MADEIRA, COM VÃO MAIOR OU IGUAL A 8M, DE FORMA MECANIZADA, COM REAPROVEITAMENTO. AF_12/2017</v>
      </c>
      <c r="D2462" s="94" t="str">
        <f>Cartilha_GLOBAL!D2462</f>
        <v>UN</v>
      </c>
      <c r="E2462" s="105">
        <f>Cartilha_GLOBAL!$E2462</f>
        <v>181.74</v>
      </c>
      <c r="F2462" s="182">
        <f>Cartilha_GLOBAL!$F2462</f>
        <v>223.07</v>
      </c>
      <c r="G2462" s="108"/>
      <c r="H2462" s="107">
        <f t="shared" si="149"/>
        <v>0</v>
      </c>
      <c r="I2462" s="143">
        <f t="shared" si="150"/>
        <v>0</v>
      </c>
      <c r="J2462" s="142"/>
      <c r="K2462" s="138"/>
      <c r="L2462" s="7" t="str">
        <f t="shared" si="151"/>
        <v/>
      </c>
      <c r="M2462" s="7" t="str">
        <f t="shared" si="152"/>
        <v/>
      </c>
      <c r="N2462" s="7" t="str">
        <f>Cartilha_GLOBAL!N2462</f>
        <v/>
      </c>
      <c r="O2462" s="144"/>
      <c r="Q2462" s="151"/>
      <c r="R2462" s="152">
        <v>0</v>
      </c>
      <c r="T2462" s="153">
        <f>IF(Cartilha_GLOBAL!R2462=0,0,IF(Cartilha_GLOBAL!R2462&gt;0,"c","b"))</f>
        <v>0</v>
      </c>
    </row>
    <row r="2463" ht="22.5" hidden="1" spans="1:20">
      <c r="A2463" s="158">
        <f>Cartilha_GLOBAL!A2463</f>
        <v>97655</v>
      </c>
      <c r="B2463" s="100" t="str">
        <f>Cartilha_GLOBAL!B2463</f>
        <v>SINAPI</v>
      </c>
      <c r="C2463" s="104" t="str">
        <f>Cartilha_GLOBAL!C2463</f>
        <v>REMOÇÃO DE TRAMA METÁLICA PARA COBERTURA, DE FORMA MANUAL, SEM REAPROVEITAMENTO. AF_12/2017</v>
      </c>
      <c r="D2463" s="94" t="str">
        <f>Cartilha_GLOBAL!D2463</f>
        <v>M2</v>
      </c>
      <c r="E2463" s="105">
        <f>Cartilha_GLOBAL!$E2463</f>
        <v>33.78</v>
      </c>
      <c r="F2463" s="182">
        <f>Cartilha_GLOBAL!$F2463</f>
        <v>41.46</v>
      </c>
      <c r="G2463" s="108"/>
      <c r="H2463" s="107">
        <f t="shared" si="149"/>
        <v>0</v>
      </c>
      <c r="I2463" s="143">
        <f t="shared" si="150"/>
        <v>0</v>
      </c>
      <c r="J2463" s="142"/>
      <c r="K2463" s="138"/>
      <c r="L2463" s="7" t="str">
        <f t="shared" si="151"/>
        <v/>
      </c>
      <c r="M2463" s="7" t="str">
        <f t="shared" si="152"/>
        <v/>
      </c>
      <c r="N2463" s="7" t="str">
        <f>Cartilha_GLOBAL!N2463</f>
        <v/>
      </c>
      <c r="O2463" s="144"/>
      <c r="Q2463" s="151"/>
      <c r="R2463" s="152">
        <v>0</v>
      </c>
      <c r="T2463" s="153">
        <f>IF(Cartilha_GLOBAL!R2463=0,0,IF(Cartilha_GLOBAL!R2463&gt;0,"c","b"))</f>
        <v>0</v>
      </c>
    </row>
    <row r="2464" ht="22.5" hidden="1" spans="1:20">
      <c r="A2464" s="158">
        <f>Cartilha_GLOBAL!A2464</f>
        <v>97656</v>
      </c>
      <c r="B2464" s="100" t="str">
        <f>Cartilha_GLOBAL!B2464</f>
        <v>SINAPI</v>
      </c>
      <c r="C2464" s="104" t="str">
        <f>Cartilha_GLOBAL!C2464</f>
        <v>REMOÇÃO DE TESOURAS METÁLICAS, COM VÃO MENOR QUE 8M, DE FORMA MANUAL, SEM REAPROVEITAMENTO. AF_12/2017</v>
      </c>
      <c r="D2464" s="94" t="str">
        <f>Cartilha_GLOBAL!D2464</f>
        <v>UN</v>
      </c>
      <c r="E2464" s="105">
        <f>Cartilha_GLOBAL!$E2464</f>
        <v>319.03</v>
      </c>
      <c r="F2464" s="182">
        <f>Cartilha_GLOBAL!$F2464</f>
        <v>391.58</v>
      </c>
      <c r="G2464" s="108"/>
      <c r="H2464" s="107">
        <f t="shared" si="149"/>
        <v>0</v>
      </c>
      <c r="I2464" s="143">
        <f t="shared" si="150"/>
        <v>0</v>
      </c>
      <c r="J2464" s="142"/>
      <c r="K2464" s="138"/>
      <c r="L2464" s="7" t="str">
        <f t="shared" si="151"/>
        <v/>
      </c>
      <c r="M2464" s="7" t="str">
        <f t="shared" si="152"/>
        <v/>
      </c>
      <c r="N2464" s="7" t="str">
        <f>Cartilha_GLOBAL!N2464</f>
        <v/>
      </c>
      <c r="O2464" s="144"/>
      <c r="Q2464" s="151"/>
      <c r="R2464" s="152">
        <v>0</v>
      </c>
      <c r="T2464" s="153">
        <f>IF(Cartilha_GLOBAL!R2464=0,0,IF(Cartilha_GLOBAL!R2464&gt;0,"c","b"))</f>
        <v>0</v>
      </c>
    </row>
    <row r="2465" ht="22.5" hidden="1" spans="1:20">
      <c r="A2465" s="158">
        <f>Cartilha_GLOBAL!A2465</f>
        <v>97657</v>
      </c>
      <c r="B2465" s="100" t="str">
        <f>Cartilha_GLOBAL!B2465</f>
        <v>SINAPI</v>
      </c>
      <c r="C2465" s="104" t="str">
        <f>Cartilha_GLOBAL!C2465</f>
        <v>REMOÇÃO DE TESOURAS METÁLICAS, COM VÃO MAIOR OU IGUAL A 8M, DE FORMA MANUAL, SEM REAPROVEITAMENTO. AF_12/2017</v>
      </c>
      <c r="D2465" s="94" t="str">
        <f>Cartilha_GLOBAL!D2465</f>
        <v>UN</v>
      </c>
      <c r="E2465" s="105">
        <f>Cartilha_GLOBAL!$E2465</f>
        <v>632.33</v>
      </c>
      <c r="F2465" s="182">
        <f>Cartilha_GLOBAL!$F2465</f>
        <v>776.12</v>
      </c>
      <c r="G2465" s="108"/>
      <c r="H2465" s="107">
        <f t="shared" si="149"/>
        <v>0</v>
      </c>
      <c r="I2465" s="143">
        <f t="shared" si="150"/>
        <v>0</v>
      </c>
      <c r="J2465" s="142"/>
      <c r="K2465" s="138"/>
      <c r="L2465" s="7" t="str">
        <f t="shared" si="151"/>
        <v/>
      </c>
      <c r="M2465" s="7" t="str">
        <f t="shared" si="152"/>
        <v/>
      </c>
      <c r="N2465" s="7" t="str">
        <f>Cartilha_GLOBAL!N2465</f>
        <v/>
      </c>
      <c r="O2465" s="144"/>
      <c r="Q2465" s="151"/>
      <c r="R2465" s="152">
        <v>0</v>
      </c>
      <c r="T2465" s="153">
        <f>IF(Cartilha_GLOBAL!R2465=0,0,IF(Cartilha_GLOBAL!R2465&gt;0,"c","b"))</f>
        <v>0</v>
      </c>
    </row>
    <row r="2466" ht="22.5" hidden="1" spans="1:20">
      <c r="A2466" s="158">
        <f>Cartilha_GLOBAL!A2466</f>
        <v>97658</v>
      </c>
      <c r="B2466" s="100" t="str">
        <f>Cartilha_GLOBAL!B2466</f>
        <v>SINAPI</v>
      </c>
      <c r="C2466" s="104" t="str">
        <f>Cartilha_GLOBAL!C2466</f>
        <v>REMOÇÃO DE TESOURAS METÁLICAS, COM VÃO MENOR QUE 8M, DE FORMA MECANIZADA, COM REAPROVEITAMENTO. AF_12/2017</v>
      </c>
      <c r="D2466" s="94" t="str">
        <f>Cartilha_GLOBAL!D2466</f>
        <v>UN</v>
      </c>
      <c r="E2466" s="105">
        <f>Cartilha_GLOBAL!$E2466</f>
        <v>226.7</v>
      </c>
      <c r="F2466" s="182">
        <f>Cartilha_GLOBAL!$F2466</f>
        <v>278.25</v>
      </c>
      <c r="G2466" s="108"/>
      <c r="H2466" s="107">
        <f t="shared" si="149"/>
        <v>0</v>
      </c>
      <c r="I2466" s="143">
        <f t="shared" si="150"/>
        <v>0</v>
      </c>
      <c r="J2466" s="142"/>
      <c r="K2466" s="138"/>
      <c r="L2466" s="7" t="str">
        <f t="shared" si="151"/>
        <v/>
      </c>
      <c r="M2466" s="7" t="str">
        <f t="shared" si="152"/>
        <v/>
      </c>
      <c r="N2466" s="7" t="str">
        <f>Cartilha_GLOBAL!N2466</f>
        <v/>
      </c>
      <c r="O2466" s="144"/>
      <c r="Q2466" s="151"/>
      <c r="R2466" s="152">
        <v>0</v>
      </c>
      <c r="T2466" s="153">
        <f>IF(Cartilha_GLOBAL!R2466=0,0,IF(Cartilha_GLOBAL!R2466&gt;0,"c","b"))</f>
        <v>0</v>
      </c>
    </row>
    <row r="2467" ht="22.5" hidden="1" spans="1:20">
      <c r="A2467" s="158">
        <f>Cartilha_GLOBAL!A2467</f>
        <v>97659</v>
      </c>
      <c r="B2467" s="100" t="str">
        <f>Cartilha_GLOBAL!B2467</f>
        <v>SINAPI</v>
      </c>
      <c r="C2467" s="104" t="str">
        <f>Cartilha_GLOBAL!C2467</f>
        <v>REMOÇÃO DE TESOURAS METÁLICAS, COM VÃO MAIOR OU IGUAL A 8M, DE FORMA MECANIZADA, COM REAPROVEITAMENTO. AF_12/2017</v>
      </c>
      <c r="D2467" s="94" t="str">
        <f>Cartilha_GLOBAL!D2467</f>
        <v>UN</v>
      </c>
      <c r="E2467" s="105">
        <f>Cartilha_GLOBAL!$E2467</f>
        <v>311.17</v>
      </c>
      <c r="F2467" s="182">
        <f>Cartilha_GLOBAL!$F2467</f>
        <v>381.93</v>
      </c>
      <c r="G2467" s="108"/>
      <c r="H2467" s="107">
        <f t="shared" si="149"/>
        <v>0</v>
      </c>
      <c r="I2467" s="143">
        <f t="shared" si="150"/>
        <v>0</v>
      </c>
      <c r="J2467" s="142"/>
      <c r="K2467" s="138"/>
      <c r="L2467" s="7" t="str">
        <f t="shared" si="151"/>
        <v/>
      </c>
      <c r="M2467" s="7" t="str">
        <f t="shared" si="152"/>
        <v/>
      </c>
      <c r="N2467" s="7" t="str">
        <f>Cartilha_GLOBAL!N2467</f>
        <v/>
      </c>
      <c r="O2467" s="144"/>
      <c r="Q2467" s="151"/>
      <c r="R2467" s="152">
        <v>0</v>
      </c>
      <c r="T2467" s="153">
        <f>IF(Cartilha_GLOBAL!R2467=0,0,IF(Cartilha_GLOBAL!R2467&gt;0,"c","b"))</f>
        <v>0</v>
      </c>
    </row>
    <row r="2468" ht="22.5" hidden="1" spans="1:20">
      <c r="A2468" s="158">
        <f>Cartilha_GLOBAL!A2468</f>
        <v>94226</v>
      </c>
      <c r="B2468" s="100" t="str">
        <f>Cartilha_GLOBAL!B2468</f>
        <v>SINAPI</v>
      </c>
      <c r="C2468" s="104" t="str">
        <f>Cartilha_GLOBAL!C2468</f>
        <v>SUBCOBERTURA COM MANTA PLÁSTICA REVESTIDA POR PELÍCULA DE ALUMÍNO, INCLUSO TRANSPORTE VERTICAL. AF_07/2019</v>
      </c>
      <c r="D2468" s="94" t="str">
        <f>Cartilha_GLOBAL!D2468</f>
        <v>M2</v>
      </c>
      <c r="E2468" s="105">
        <f>Cartilha_GLOBAL!$E2468</f>
        <v>20.06</v>
      </c>
      <c r="F2468" s="182">
        <f>Cartilha_GLOBAL!$F2468</f>
        <v>24.62</v>
      </c>
      <c r="G2468" s="108"/>
      <c r="H2468" s="107">
        <f t="shared" si="149"/>
        <v>0</v>
      </c>
      <c r="I2468" s="143">
        <f t="shared" si="150"/>
        <v>0</v>
      </c>
      <c r="J2468" s="142"/>
      <c r="K2468" s="138"/>
      <c r="L2468" s="7" t="str">
        <f t="shared" si="151"/>
        <v/>
      </c>
      <c r="M2468" s="7" t="str">
        <f t="shared" si="152"/>
        <v/>
      </c>
      <c r="N2468" s="7" t="str">
        <f>Cartilha_GLOBAL!N2468</f>
        <v/>
      </c>
      <c r="O2468" s="144"/>
      <c r="Q2468" s="151"/>
      <c r="R2468" s="152">
        <v>0</v>
      </c>
      <c r="T2468" s="153">
        <f>IF(Cartilha_GLOBAL!R2468=0,0,IF(Cartilha_GLOBAL!R2468&gt;0,"c","b"))</f>
        <v>0</v>
      </c>
    </row>
    <row r="2469" ht="12.75" hidden="1" spans="1:20">
      <c r="A2469" s="154" t="str">
        <f>Cartilha_GLOBAL!A2469</f>
        <v>6.2</v>
      </c>
      <c r="B2469" s="100">
        <f>Cartilha_GLOBAL!B2469</f>
        <v>0</v>
      </c>
      <c r="C2469" s="161" t="str">
        <f>Cartilha_GLOBAL!C2469</f>
        <v>ESTRUTURA PARA COBERTURA EM MADEIRA</v>
      </c>
      <c r="D2469" s="94">
        <f>Cartilha_GLOBAL!D2469</f>
        <v>0</v>
      </c>
      <c r="E2469" s="220">
        <f>Cartilha_GLOBAL!$E2469</f>
        <v>0</v>
      </c>
      <c r="F2469" s="200">
        <f>Cartilha_GLOBAL!$F2469</f>
        <v>0</v>
      </c>
      <c r="G2469" s="209"/>
      <c r="H2469" s="187">
        <f t="shared" si="149"/>
        <v>0</v>
      </c>
      <c r="I2469" s="188">
        <f t="shared" si="150"/>
        <v>0</v>
      </c>
      <c r="J2469" s="142"/>
      <c r="K2469" s="138" t="str">
        <f>IF(OR(SUM(I2470:I2544)&gt;0,SUM(I2470:I2544)&gt;0),"xx","")</f>
        <v/>
      </c>
      <c r="L2469" s="7" t="str">
        <f t="shared" si="151"/>
        <v/>
      </c>
      <c r="M2469" s="7" t="str">
        <f t="shared" si="152"/>
        <v/>
      </c>
      <c r="N2469" s="7" t="str">
        <f>Cartilha_GLOBAL!N2469</f>
        <v/>
      </c>
      <c r="O2469" s="144"/>
      <c r="Q2469" s="151"/>
      <c r="R2469" s="152">
        <v>0</v>
      </c>
      <c r="T2469" s="153">
        <f>IF(Cartilha_GLOBAL!R2469=0,0,IF(Cartilha_GLOBAL!R2469&gt;0,"c","b"))</f>
        <v>0</v>
      </c>
    </row>
    <row r="2470" ht="22.5" hidden="1" spans="1:20">
      <c r="A2470" s="158">
        <f>Cartilha_GLOBAL!A2470</f>
        <v>100388</v>
      </c>
      <c r="B2470" s="100" t="str">
        <f>Cartilha_GLOBAL!B2470</f>
        <v>SINAPI</v>
      </c>
      <c r="C2470" s="104" t="str">
        <f>Cartilha_GLOBAL!C2470</f>
        <v>RETIRADA E RECOLOCAÇÃO DE RIPA EM TELHADOS DE ATÉ 2 ÁGUAS COM TELHA CERÂMICA OU DE CONCRETO DE ENCAIXE, INCLUSO TRANSPORTE VERTICAL. AF_07/2019</v>
      </c>
      <c r="D2470" s="94" t="str">
        <f>Cartilha_GLOBAL!D2470</f>
        <v>M2</v>
      </c>
      <c r="E2470" s="105">
        <f>Cartilha_GLOBAL!$E2470</f>
        <v>24.19</v>
      </c>
      <c r="F2470" s="182">
        <f>Cartilha_GLOBAL!$F2470</f>
        <v>29.69</v>
      </c>
      <c r="G2470" s="108"/>
      <c r="H2470" s="107">
        <f t="shared" si="149"/>
        <v>0</v>
      </c>
      <c r="I2470" s="143">
        <f t="shared" si="150"/>
        <v>0</v>
      </c>
      <c r="J2470" s="142"/>
      <c r="K2470" s="138"/>
      <c r="L2470" s="7" t="str">
        <f t="shared" si="151"/>
        <v/>
      </c>
      <c r="M2470" s="7" t="str">
        <f t="shared" si="152"/>
        <v/>
      </c>
      <c r="N2470" s="7" t="str">
        <f>Cartilha_GLOBAL!N2470</f>
        <v/>
      </c>
      <c r="O2470" s="144"/>
      <c r="Q2470" s="151"/>
      <c r="R2470" s="152">
        <v>0</v>
      </c>
      <c r="T2470" s="153">
        <f>IF(Cartilha_GLOBAL!R2470=0,0,IF(Cartilha_GLOBAL!R2470&gt;0,"c","b"))</f>
        <v>0</v>
      </c>
    </row>
    <row r="2471" ht="22.5" hidden="1" spans="1:20">
      <c r="A2471" s="158">
        <f>Cartilha_GLOBAL!A2471</f>
        <v>100389</v>
      </c>
      <c r="B2471" s="100" t="str">
        <f>Cartilha_GLOBAL!B2471</f>
        <v>SINAPI</v>
      </c>
      <c r="C2471" s="104" t="str">
        <f>Cartilha_GLOBAL!C2471</f>
        <v>RETIRADA E RECOLOCAÇÃO DE CAIBRO EM TELHADOS DE ATÉ 2 ÁGUAS COM TELHA CERÂMICA OU DE CONCRETO DE ENCAIXE, INCLUSO TRANSPORTE VERTICAL. AF_07/2019</v>
      </c>
      <c r="D2471" s="94" t="str">
        <f>Cartilha_GLOBAL!D2471</f>
        <v>M2</v>
      </c>
      <c r="E2471" s="105">
        <f>Cartilha_GLOBAL!$E2471</f>
        <v>21.27</v>
      </c>
      <c r="F2471" s="182">
        <f>Cartilha_GLOBAL!$F2471</f>
        <v>26.11</v>
      </c>
      <c r="G2471" s="108"/>
      <c r="H2471" s="107">
        <f t="shared" si="149"/>
        <v>0</v>
      </c>
      <c r="I2471" s="143">
        <f t="shared" si="150"/>
        <v>0</v>
      </c>
      <c r="J2471" s="142"/>
      <c r="K2471" s="138"/>
      <c r="L2471" s="7" t="str">
        <f t="shared" si="151"/>
        <v/>
      </c>
      <c r="M2471" s="7" t="str">
        <f t="shared" si="152"/>
        <v/>
      </c>
      <c r="N2471" s="7" t="str">
        <f>Cartilha_GLOBAL!N2471</f>
        <v/>
      </c>
      <c r="O2471" s="144"/>
      <c r="Q2471" s="151"/>
      <c r="R2471" s="152">
        <v>0</v>
      </c>
      <c r="T2471" s="153">
        <f>IF(Cartilha_GLOBAL!R2471=0,0,IF(Cartilha_GLOBAL!R2471&gt;0,"c","b"))</f>
        <v>0</v>
      </c>
    </row>
    <row r="2472" ht="22.5" hidden="1" spans="1:20">
      <c r="A2472" s="158">
        <f>Cartilha_GLOBAL!A2472</f>
        <v>100390</v>
      </c>
      <c r="B2472" s="100" t="str">
        <f>Cartilha_GLOBAL!B2472</f>
        <v>SINAPI</v>
      </c>
      <c r="C2472" s="104" t="str">
        <f>Cartilha_GLOBAL!C2472</f>
        <v>RETIRADA E RECOLOCAÇÃO DE RIPA EM TELHADOS DE MAIS DE 2 ÁGUAS COM TELHA CERÂMICA OU DE CONCRETO DE ENCAIXE, INCLUSO TRANSPORTE VERTICAL. AF_07/2019</v>
      </c>
      <c r="D2472" s="94" t="str">
        <f>Cartilha_GLOBAL!D2472</f>
        <v>M2</v>
      </c>
      <c r="E2472" s="105">
        <f>Cartilha_GLOBAL!$E2472</f>
        <v>28.7</v>
      </c>
      <c r="F2472" s="182">
        <f>Cartilha_GLOBAL!$F2472</f>
        <v>35.23</v>
      </c>
      <c r="G2472" s="108"/>
      <c r="H2472" s="107">
        <f t="shared" si="149"/>
        <v>0</v>
      </c>
      <c r="I2472" s="143">
        <f t="shared" si="150"/>
        <v>0</v>
      </c>
      <c r="J2472" s="142"/>
      <c r="K2472" s="138"/>
      <c r="L2472" s="7" t="str">
        <f t="shared" si="151"/>
        <v/>
      </c>
      <c r="M2472" s="7" t="str">
        <f t="shared" si="152"/>
        <v/>
      </c>
      <c r="N2472" s="7" t="str">
        <f>Cartilha_GLOBAL!N2472</f>
        <v/>
      </c>
      <c r="O2472" s="144"/>
      <c r="Q2472" s="151"/>
      <c r="R2472" s="152">
        <v>0</v>
      </c>
      <c r="T2472" s="153">
        <f>IF(Cartilha_GLOBAL!R2472=0,0,IF(Cartilha_GLOBAL!R2472&gt;0,"c","b"))</f>
        <v>0</v>
      </c>
    </row>
    <row r="2473" ht="22.5" hidden="1" spans="1:20">
      <c r="A2473" s="158">
        <f>Cartilha_GLOBAL!A2473</f>
        <v>100391</v>
      </c>
      <c r="B2473" s="100" t="str">
        <f>Cartilha_GLOBAL!B2473</f>
        <v>SINAPI</v>
      </c>
      <c r="C2473" s="104" t="str">
        <f>Cartilha_GLOBAL!C2473</f>
        <v>RETIRADA E RECOLOCAÇÃO DE CAIBRO EM TELHADOS DE MAIS DE 2 ÁGUAS COM TELHA CERÂMICA OU DE CONCRETO DE ENCAIXE, INCLUSO TRANSPORTE VERTICAL. AF_07/2019</v>
      </c>
      <c r="D2473" s="94" t="str">
        <f>Cartilha_GLOBAL!D2473</f>
        <v>M2</v>
      </c>
      <c r="E2473" s="105">
        <f>Cartilha_GLOBAL!$E2473</f>
        <v>24.27</v>
      </c>
      <c r="F2473" s="182">
        <f>Cartilha_GLOBAL!$F2473</f>
        <v>29.79</v>
      </c>
      <c r="G2473" s="108"/>
      <c r="H2473" s="107">
        <f t="shared" si="149"/>
        <v>0</v>
      </c>
      <c r="I2473" s="143">
        <f t="shared" si="150"/>
        <v>0</v>
      </c>
      <c r="J2473" s="142"/>
      <c r="K2473" s="138"/>
      <c r="L2473" s="7" t="str">
        <f t="shared" si="151"/>
        <v/>
      </c>
      <c r="M2473" s="7" t="str">
        <f t="shared" si="152"/>
        <v/>
      </c>
      <c r="N2473" s="7" t="str">
        <f>Cartilha_GLOBAL!N2473</f>
        <v/>
      </c>
      <c r="O2473" s="144"/>
      <c r="Q2473" s="151"/>
      <c r="R2473" s="152">
        <v>0</v>
      </c>
      <c r="T2473" s="153">
        <f>IF(Cartilha_GLOBAL!R2473=0,0,IF(Cartilha_GLOBAL!R2473&gt;0,"c","b"))</f>
        <v>0</v>
      </c>
    </row>
    <row r="2474" ht="22.5" hidden="1" spans="1:20">
      <c r="A2474" s="158">
        <f>Cartilha_GLOBAL!A2474</f>
        <v>100392</v>
      </c>
      <c r="B2474" s="100" t="str">
        <f>Cartilha_GLOBAL!B2474</f>
        <v>SINAPI</v>
      </c>
      <c r="C2474" s="104" t="str">
        <f>Cartilha_GLOBAL!C2474</f>
        <v>RETIRADA E RECOLOCAÇÃO DE RIPA EM TELHADOS DE ATÉ 2 ÁGUAS COM TELHA CERÂMICA CAPA-CANAL, INCLUSO TRANSPORTE VERTICAL. AF_07/2019</v>
      </c>
      <c r="D2474" s="94" t="str">
        <f>Cartilha_GLOBAL!D2474</f>
        <v>M2</v>
      </c>
      <c r="E2474" s="105">
        <f>Cartilha_GLOBAL!$E2474</f>
        <v>19.04</v>
      </c>
      <c r="F2474" s="182">
        <f>Cartilha_GLOBAL!$F2474</f>
        <v>23.37</v>
      </c>
      <c r="G2474" s="108"/>
      <c r="H2474" s="107">
        <f t="shared" si="149"/>
        <v>0</v>
      </c>
      <c r="I2474" s="143">
        <f t="shared" si="150"/>
        <v>0</v>
      </c>
      <c r="J2474" s="142"/>
      <c r="K2474" s="138"/>
      <c r="L2474" s="7" t="str">
        <f t="shared" si="151"/>
        <v/>
      </c>
      <c r="M2474" s="7" t="str">
        <f t="shared" si="152"/>
        <v/>
      </c>
      <c r="N2474" s="7" t="str">
        <f>Cartilha_GLOBAL!N2474</f>
        <v/>
      </c>
      <c r="O2474" s="144"/>
      <c r="Q2474" s="151"/>
      <c r="R2474" s="152">
        <v>0</v>
      </c>
      <c r="T2474" s="153">
        <f>IF(Cartilha_GLOBAL!R2474=0,0,IF(Cartilha_GLOBAL!R2474&gt;0,"c","b"))</f>
        <v>0</v>
      </c>
    </row>
    <row r="2475" ht="22.5" hidden="1" spans="1:20">
      <c r="A2475" s="158">
        <f>Cartilha_GLOBAL!A2475</f>
        <v>100393</v>
      </c>
      <c r="B2475" s="100" t="str">
        <f>Cartilha_GLOBAL!B2475</f>
        <v>SINAPI</v>
      </c>
      <c r="C2475" s="104" t="str">
        <f>Cartilha_GLOBAL!C2475</f>
        <v>RETIRADA E RECOLOCAÇÃO DE CAIBRO EM TELHADOS DE ATÉ 2 ÁGUAS COM TELHA CERÂMICA CAPA-CANAL, INCLUSO TRANSPORTE VERTICAL. AF_07/2019</v>
      </c>
      <c r="D2475" s="94" t="str">
        <f>Cartilha_GLOBAL!D2475</f>
        <v>M2</v>
      </c>
      <c r="E2475" s="105">
        <f>Cartilha_GLOBAL!$E2475</f>
        <v>24.42</v>
      </c>
      <c r="F2475" s="182">
        <f>Cartilha_GLOBAL!$F2475</f>
        <v>29.97</v>
      </c>
      <c r="G2475" s="108"/>
      <c r="H2475" s="107">
        <f t="shared" si="149"/>
        <v>0</v>
      </c>
      <c r="I2475" s="143">
        <f t="shared" si="150"/>
        <v>0</v>
      </c>
      <c r="J2475" s="142"/>
      <c r="K2475" s="138"/>
      <c r="L2475" s="7" t="str">
        <f t="shared" si="151"/>
        <v/>
      </c>
      <c r="M2475" s="7" t="str">
        <f t="shared" si="152"/>
        <v/>
      </c>
      <c r="N2475" s="7" t="str">
        <f>Cartilha_GLOBAL!N2475</f>
        <v/>
      </c>
      <c r="O2475" s="144"/>
      <c r="Q2475" s="151"/>
      <c r="R2475" s="152">
        <v>0</v>
      </c>
      <c r="T2475" s="153">
        <f>IF(Cartilha_GLOBAL!R2475=0,0,IF(Cartilha_GLOBAL!R2475&gt;0,"c","b"))</f>
        <v>0</v>
      </c>
    </row>
    <row r="2476" ht="22.5" hidden="1" spans="1:20">
      <c r="A2476" s="158">
        <f>Cartilha_GLOBAL!A2476</f>
        <v>100394</v>
      </c>
      <c r="B2476" s="100" t="str">
        <f>Cartilha_GLOBAL!B2476</f>
        <v>SINAPI</v>
      </c>
      <c r="C2476" s="104" t="str">
        <f>Cartilha_GLOBAL!C2476</f>
        <v>RETIRADA E RECOLOCAÇÃO DE RIPA EM TELHADOS DE MAIS DE 2 ÁGUAS COM TELHA CERÂMICA CAPA-CANAL, INCLUSO TRANSPORTE VERTICAL. AF_07/2019</v>
      </c>
      <c r="D2476" s="94" t="str">
        <f>Cartilha_GLOBAL!D2476</f>
        <v>M2</v>
      </c>
      <c r="E2476" s="105">
        <f>Cartilha_GLOBAL!$E2476</f>
        <v>22.58</v>
      </c>
      <c r="F2476" s="182">
        <f>Cartilha_GLOBAL!$F2476</f>
        <v>27.71</v>
      </c>
      <c r="G2476" s="108"/>
      <c r="H2476" s="107">
        <f t="shared" si="149"/>
        <v>0</v>
      </c>
      <c r="I2476" s="143">
        <f t="shared" si="150"/>
        <v>0</v>
      </c>
      <c r="J2476" s="142"/>
      <c r="K2476" s="138"/>
      <c r="L2476" s="7" t="str">
        <f t="shared" si="151"/>
        <v/>
      </c>
      <c r="M2476" s="7" t="str">
        <f t="shared" si="152"/>
        <v/>
      </c>
      <c r="N2476" s="7" t="str">
        <f>Cartilha_GLOBAL!N2476</f>
        <v/>
      </c>
      <c r="O2476" s="144"/>
      <c r="Q2476" s="151"/>
      <c r="R2476" s="152">
        <v>0</v>
      </c>
      <c r="T2476" s="153">
        <f>IF(Cartilha_GLOBAL!R2476=0,0,IF(Cartilha_GLOBAL!R2476&gt;0,"c","b"))</f>
        <v>0</v>
      </c>
    </row>
    <row r="2477" ht="22.5" hidden="1" spans="1:20">
      <c r="A2477" s="158">
        <f>Cartilha_GLOBAL!A2477</f>
        <v>100395</v>
      </c>
      <c r="B2477" s="100" t="str">
        <f>Cartilha_GLOBAL!B2477</f>
        <v>SINAPI</v>
      </c>
      <c r="C2477" s="104" t="str">
        <f>Cartilha_GLOBAL!C2477</f>
        <v>RETIRADA E RECOLOCAÇÃO DE CAIBRO EM TELHADOS DE MAIS DE 2 ÁGUAS COM TELHA CERÂMICA CAPA-CANAL, INCLUSO TRANSPORTE VERTICAL. AF_07/2019</v>
      </c>
      <c r="D2477" s="94" t="str">
        <f>Cartilha_GLOBAL!D2477</f>
        <v>M2</v>
      </c>
      <c r="E2477" s="105">
        <f>Cartilha_GLOBAL!$E2477</f>
        <v>28.94</v>
      </c>
      <c r="F2477" s="182">
        <f>Cartilha_GLOBAL!$F2477</f>
        <v>35.52</v>
      </c>
      <c r="G2477" s="108"/>
      <c r="H2477" s="107">
        <f t="shared" si="149"/>
        <v>0</v>
      </c>
      <c r="I2477" s="143">
        <f t="shared" si="150"/>
        <v>0</v>
      </c>
      <c r="J2477" s="142"/>
      <c r="K2477" s="138"/>
      <c r="L2477" s="7" t="str">
        <f t="shared" si="151"/>
        <v/>
      </c>
      <c r="M2477" s="7" t="str">
        <f t="shared" si="152"/>
        <v/>
      </c>
      <c r="N2477" s="7" t="str">
        <f>Cartilha_GLOBAL!N2477</f>
        <v/>
      </c>
      <c r="O2477" s="144"/>
      <c r="Q2477" s="151"/>
      <c r="R2477" s="152">
        <v>0</v>
      </c>
      <c r="T2477" s="153">
        <f>IF(Cartilha_GLOBAL!R2477=0,0,IF(Cartilha_GLOBAL!R2477&gt;0,"c","b"))</f>
        <v>0</v>
      </c>
    </row>
    <row r="2478" ht="33.75" hidden="1" spans="1:20">
      <c r="A2478" s="158">
        <f>Cartilha_GLOBAL!A2478</f>
        <v>100379</v>
      </c>
      <c r="B2478" s="100" t="str">
        <f>Cartilha_GLOBAL!B2478</f>
        <v>SINAPI</v>
      </c>
      <c r="C2478" s="104" t="str">
        <f>Cartilha_GLOBAL!C2478</f>
        <v>FABRICAÇÃO E INSTALAÇÃO DE PONTALETES DE MADEIRA NÃO APARELHADA PARA TELHADOS COM ATÉ 2 ÁGUAS E COM TELHA CERÂMICA OU DE CONCRETO EM EDIFÍCIO RESIDENCIAL TÉRREO, INCLUSO TRANSPORTE VERTICAL. AF_07/2019</v>
      </c>
      <c r="D2478" s="94" t="str">
        <f>Cartilha_GLOBAL!D2478</f>
        <v>M2</v>
      </c>
      <c r="E2478" s="105">
        <f>Cartilha_GLOBAL!$E2478</f>
        <v>47.59</v>
      </c>
      <c r="F2478" s="182">
        <f>Cartilha_GLOBAL!$F2478</f>
        <v>58.41</v>
      </c>
      <c r="G2478" s="108"/>
      <c r="H2478" s="107">
        <f t="shared" ref="H2478:H2541" si="153">IF(G2478=0,0,F2478)</f>
        <v>0</v>
      </c>
      <c r="I2478" s="143">
        <f t="shared" ref="I2478:I2541" si="154">IF(ISBLANK(G2478),0,IF(R2478=0,ROUND(G2478*H2478,2),IF(R2478="b",ROUNDDOWN(G2478*H2478,2),ROUNDUP(G2478*H2478,2))))</f>
        <v>0</v>
      </c>
      <c r="J2478" s="142"/>
      <c r="K2478" s="138"/>
      <c r="L2478" s="7" t="str">
        <f t="shared" ref="L2478:L2541" si="155">IF(K2478="X","x",IF(K2478="xx","x",IF(I2478&gt;0,"x","")))</f>
        <v/>
      </c>
      <c r="M2478" s="7" t="str">
        <f t="shared" ref="M2478:M2541" si="156">IF(K2478="X","x",IF(K2478="xx","x",IF(I2478&gt;0,"x","")))</f>
        <v/>
      </c>
      <c r="N2478" s="7" t="str">
        <f>Cartilha_GLOBAL!N2478</f>
        <v/>
      </c>
      <c r="O2478" s="144"/>
      <c r="Q2478" s="151"/>
      <c r="R2478" s="152">
        <v>0</v>
      </c>
      <c r="T2478" s="153">
        <f>IF(Cartilha_GLOBAL!R2478=0,0,IF(Cartilha_GLOBAL!R2478&gt;0,"c","b"))</f>
        <v>0</v>
      </c>
    </row>
    <row r="2479" ht="33.75" hidden="1" spans="1:20">
      <c r="A2479" s="158">
        <f>Cartilha_GLOBAL!A2479</f>
        <v>100380</v>
      </c>
      <c r="B2479" s="100" t="str">
        <f>Cartilha_GLOBAL!B2479</f>
        <v>SINAPI</v>
      </c>
      <c r="C2479" s="104" t="str">
        <f>Cartilha_GLOBAL!C2479</f>
        <v>FABRICAÇÃO E INSTALAÇÃO DE PONTALETES DE MADEIRA NÃO APARELHADA PARA TELHADOS COM ATÉ 2 ÁGUAS E COM TELHA CERÂMICA OU DE CONCRETO EM EDIFÍCIO RESIDENCIAL DE MÚLTIPLOS PAVIMENTOS, INCLUSO TRANSPORTE VERTICAL. AF_07/2019</v>
      </c>
      <c r="D2479" s="94" t="str">
        <f>Cartilha_GLOBAL!D2479</f>
        <v>M2</v>
      </c>
      <c r="E2479" s="105">
        <f>Cartilha_GLOBAL!$E2479</f>
        <v>62.79</v>
      </c>
      <c r="F2479" s="182">
        <f>Cartilha_GLOBAL!$F2479</f>
        <v>77.07</v>
      </c>
      <c r="G2479" s="108"/>
      <c r="H2479" s="107">
        <f t="shared" si="153"/>
        <v>0</v>
      </c>
      <c r="I2479" s="143">
        <f t="shared" si="154"/>
        <v>0</v>
      </c>
      <c r="J2479" s="142"/>
      <c r="K2479" s="138"/>
      <c r="L2479" s="7" t="str">
        <f t="shared" si="155"/>
        <v/>
      </c>
      <c r="M2479" s="7" t="str">
        <f t="shared" si="156"/>
        <v/>
      </c>
      <c r="N2479" s="7" t="str">
        <f>Cartilha_GLOBAL!N2479</f>
        <v/>
      </c>
      <c r="O2479" s="144"/>
      <c r="Q2479" s="151"/>
      <c r="R2479" s="152">
        <v>0</v>
      </c>
      <c r="T2479" s="153">
        <f>IF(Cartilha_GLOBAL!R2479=0,0,IF(Cartilha_GLOBAL!R2479&gt;0,"c","b"))</f>
        <v>0</v>
      </c>
    </row>
    <row r="2480" ht="33.75" hidden="1" spans="1:20">
      <c r="A2480" s="158">
        <f>Cartilha_GLOBAL!A2480</f>
        <v>100381</v>
      </c>
      <c r="B2480" s="100" t="str">
        <f>Cartilha_GLOBAL!B2480</f>
        <v>SINAPI</v>
      </c>
      <c r="C2480" s="104" t="str">
        <f>Cartilha_GLOBAL!C2480</f>
        <v>FABRICAÇÃO E INSTALAÇÃO DE PONTALETES DE MADEIRA NÃO APARELHADA PARA TELHADOS COM ATÉ 2 ÁGUAS E COM TELHA CERÂMICA OU DE CONCRETO EM EDIFÍCIO INSTITUCIONAL TÉRREO, INCLUSO TRANSPORTE VERTICAL. AF_07/2019</v>
      </c>
      <c r="D2480" s="94" t="str">
        <f>Cartilha_GLOBAL!D2480</f>
        <v>M2</v>
      </c>
      <c r="E2480" s="105">
        <f>Cartilha_GLOBAL!$E2480</f>
        <v>70.25</v>
      </c>
      <c r="F2480" s="182">
        <f>Cartilha_GLOBAL!$F2480</f>
        <v>86.22</v>
      </c>
      <c r="G2480" s="108"/>
      <c r="H2480" s="107">
        <f t="shared" si="153"/>
        <v>0</v>
      </c>
      <c r="I2480" s="143">
        <f t="shared" si="154"/>
        <v>0</v>
      </c>
      <c r="J2480" s="142"/>
      <c r="K2480" s="138"/>
      <c r="L2480" s="7" t="str">
        <f t="shared" si="155"/>
        <v/>
      </c>
      <c r="M2480" s="7" t="str">
        <f t="shared" si="156"/>
        <v/>
      </c>
      <c r="N2480" s="7" t="str">
        <f>Cartilha_GLOBAL!N2480</f>
        <v/>
      </c>
      <c r="O2480" s="144"/>
      <c r="Q2480" s="151"/>
      <c r="R2480" s="152">
        <v>0</v>
      </c>
      <c r="T2480" s="153">
        <f>IF(Cartilha_GLOBAL!R2480=0,0,IF(Cartilha_GLOBAL!R2480&gt;0,"c","b"))</f>
        <v>0</v>
      </c>
    </row>
    <row r="2481" ht="33.75" hidden="1" spans="1:20">
      <c r="A2481" s="158">
        <f>Cartilha_GLOBAL!A2481</f>
        <v>100383</v>
      </c>
      <c r="B2481" s="100" t="str">
        <f>Cartilha_GLOBAL!B2481</f>
        <v>SINAPI</v>
      </c>
      <c r="C2481" s="104" t="str">
        <f>Cartilha_GLOBAL!C2481</f>
        <v>FABRICAÇÃO E INSTALAÇÃO DE PONTALETES DE MADEIRA NÃO APARELHADA PARA TELHADOS COM ATÉ 2 ÁGUAS E COM TELHA ONDULADA DE FIBROCIMENTO, ALUMÍNIO OU PLÁSTICA EM EDIFÍCIO RESIDENCIAL DE MÚLTIPLOS PAVIMENTOS, INCLUSO TRANSPORTE VERTICAL. AF_07/2019</v>
      </c>
      <c r="D2481" s="94" t="str">
        <f>Cartilha_GLOBAL!D2481</f>
        <v>M2</v>
      </c>
      <c r="E2481" s="105">
        <f>Cartilha_GLOBAL!$E2481</f>
        <v>32.49</v>
      </c>
      <c r="F2481" s="182">
        <f>Cartilha_GLOBAL!$F2481</f>
        <v>39.88</v>
      </c>
      <c r="G2481" s="108"/>
      <c r="H2481" s="107">
        <f t="shared" si="153"/>
        <v>0</v>
      </c>
      <c r="I2481" s="143">
        <f t="shared" si="154"/>
        <v>0</v>
      </c>
      <c r="J2481" s="142"/>
      <c r="K2481" s="138"/>
      <c r="L2481" s="7" t="str">
        <f t="shared" si="155"/>
        <v/>
      </c>
      <c r="M2481" s="7" t="str">
        <f t="shared" si="156"/>
        <v/>
      </c>
      <c r="N2481" s="7" t="str">
        <f>Cartilha_GLOBAL!N2481</f>
        <v/>
      </c>
      <c r="O2481" s="144"/>
      <c r="Q2481" s="151"/>
      <c r="R2481" s="152">
        <v>0</v>
      </c>
      <c r="T2481" s="153">
        <f>IF(Cartilha_GLOBAL!R2481=0,0,IF(Cartilha_GLOBAL!R2481&gt;0,"c","b"))</f>
        <v>0</v>
      </c>
    </row>
    <row r="2482" ht="33.75" hidden="1" spans="1:20">
      <c r="A2482" s="158">
        <f>Cartilha_GLOBAL!A2482</f>
        <v>100384</v>
      </c>
      <c r="B2482" s="100" t="str">
        <f>Cartilha_GLOBAL!B2482</f>
        <v>SINAPI</v>
      </c>
      <c r="C2482" s="104" t="str">
        <f>Cartilha_GLOBAL!C2482</f>
        <v>FABRICAÇÃO E INSTALAÇÃO DE PONTALETES DE MADEIRA NÃO APARELHADA PARA TELHADOS COM ATÉ 2 ÁGUAS E COM TELHA ONDULADA DE FIBROCIMENTO, ALUMÍNIO OU PLÁSTICA EM EDIFÍCIO INSTITUCIONAL TÉRREO, INCLUSO TRANSPORTE VERTICAL. AF_07/2019</v>
      </c>
      <c r="D2482" s="94" t="str">
        <f>Cartilha_GLOBAL!D2482</f>
        <v>M2</v>
      </c>
      <c r="E2482" s="105">
        <f>Cartilha_GLOBAL!$E2482</f>
        <v>34.04</v>
      </c>
      <c r="F2482" s="182">
        <f>Cartilha_GLOBAL!$F2482</f>
        <v>41.78</v>
      </c>
      <c r="G2482" s="108"/>
      <c r="H2482" s="107">
        <f t="shared" si="153"/>
        <v>0</v>
      </c>
      <c r="I2482" s="143">
        <f t="shared" si="154"/>
        <v>0</v>
      </c>
      <c r="J2482" s="142"/>
      <c r="K2482" s="138"/>
      <c r="L2482" s="7" t="str">
        <f t="shared" si="155"/>
        <v/>
      </c>
      <c r="M2482" s="7" t="str">
        <f t="shared" si="156"/>
        <v/>
      </c>
      <c r="N2482" s="7" t="str">
        <f>Cartilha_GLOBAL!N2482</f>
        <v/>
      </c>
      <c r="O2482" s="144"/>
      <c r="Q2482" s="151"/>
      <c r="R2482" s="152">
        <v>0</v>
      </c>
      <c r="T2482" s="153">
        <f>IF(Cartilha_GLOBAL!R2482=0,0,IF(Cartilha_GLOBAL!R2482&gt;0,"c","b"))</f>
        <v>0</v>
      </c>
    </row>
    <row r="2483" ht="33.75" hidden="1" spans="1:20">
      <c r="A2483" s="158">
        <f>Cartilha_GLOBAL!A2483</f>
        <v>100385</v>
      </c>
      <c r="B2483" s="100" t="str">
        <f>Cartilha_GLOBAL!B2483</f>
        <v>SINAPI</v>
      </c>
      <c r="C2483" s="104" t="str">
        <f>Cartilha_GLOBAL!C2483</f>
        <v>FABRICAÇÃO E INSTALAÇÃO DE PONTALETES DE MADEIRA NÃO APARELHADA PARA TELHADOS COM MAIS QUE 2 ÁGUAS E COM TELHA CERÂMICA OU DE CONCRETO EM EDIFÍCIO RESIDENCIAL TÉRREO, INCLUSO TRANSPORTE VERTICAL. AF_07/2019</v>
      </c>
      <c r="D2483" s="94" t="str">
        <f>Cartilha_GLOBAL!D2483</f>
        <v>M2</v>
      </c>
      <c r="E2483" s="105">
        <f>Cartilha_GLOBAL!$E2483</f>
        <v>42.81</v>
      </c>
      <c r="F2483" s="182">
        <f>Cartilha_GLOBAL!$F2483</f>
        <v>52.54</v>
      </c>
      <c r="G2483" s="108"/>
      <c r="H2483" s="107">
        <f t="shared" si="153"/>
        <v>0</v>
      </c>
      <c r="I2483" s="143">
        <f t="shared" si="154"/>
        <v>0</v>
      </c>
      <c r="J2483" s="142"/>
      <c r="K2483" s="138"/>
      <c r="L2483" s="7" t="str">
        <f t="shared" si="155"/>
        <v/>
      </c>
      <c r="M2483" s="7" t="str">
        <f t="shared" si="156"/>
        <v/>
      </c>
      <c r="N2483" s="7" t="str">
        <f>Cartilha_GLOBAL!N2483</f>
        <v/>
      </c>
      <c r="O2483" s="144"/>
      <c r="Q2483" s="151"/>
      <c r="R2483" s="152">
        <v>0</v>
      </c>
      <c r="T2483" s="153">
        <f>IF(Cartilha_GLOBAL!R2483=0,0,IF(Cartilha_GLOBAL!R2483&gt;0,"c","b"))</f>
        <v>0</v>
      </c>
    </row>
    <row r="2484" ht="33.75" hidden="1" spans="1:20">
      <c r="A2484" s="158">
        <f>Cartilha_GLOBAL!A2484</f>
        <v>100386</v>
      </c>
      <c r="B2484" s="100" t="str">
        <f>Cartilha_GLOBAL!B2484</f>
        <v>SINAPI</v>
      </c>
      <c r="C2484" s="104" t="str">
        <f>Cartilha_GLOBAL!C2484</f>
        <v>FABRICAÇÃO E INSTALAÇÃO DE PONTALETES DE MADEIRA NÃO APARELHADA PARA TELHADOS COM MAIS QUE 2 ÁGUAS E COM TELHA CERÂMICA OU DE CONCRETO EM EDIFÍCIO RESIDENCIAL DE MÚLTIPLOS PAVIMENTOS. AF_07/2019</v>
      </c>
      <c r="D2484" s="94" t="str">
        <f>Cartilha_GLOBAL!D2484</f>
        <v>M2</v>
      </c>
      <c r="E2484" s="105">
        <f>Cartilha_GLOBAL!$E2484</f>
        <v>54.95</v>
      </c>
      <c r="F2484" s="182">
        <f>Cartilha_GLOBAL!$F2484</f>
        <v>67.45</v>
      </c>
      <c r="G2484" s="108"/>
      <c r="H2484" s="107">
        <f t="shared" si="153"/>
        <v>0</v>
      </c>
      <c r="I2484" s="143">
        <f t="shared" si="154"/>
        <v>0</v>
      </c>
      <c r="J2484" s="142"/>
      <c r="K2484" s="138"/>
      <c r="L2484" s="7" t="str">
        <f t="shared" si="155"/>
        <v/>
      </c>
      <c r="M2484" s="7" t="str">
        <f t="shared" si="156"/>
        <v/>
      </c>
      <c r="N2484" s="7" t="str">
        <f>Cartilha_GLOBAL!N2484</f>
        <v/>
      </c>
      <c r="O2484" s="144"/>
      <c r="Q2484" s="151"/>
      <c r="R2484" s="152">
        <v>0</v>
      </c>
      <c r="T2484" s="153">
        <f>IF(Cartilha_GLOBAL!R2484=0,0,IF(Cartilha_GLOBAL!R2484&gt;0,"c","b"))</f>
        <v>0</v>
      </c>
    </row>
    <row r="2485" ht="33.75" hidden="1" spans="1:20">
      <c r="A2485" s="158">
        <f>Cartilha_GLOBAL!A2485</f>
        <v>100387</v>
      </c>
      <c r="B2485" s="100" t="str">
        <f>Cartilha_GLOBAL!B2485</f>
        <v>SINAPI</v>
      </c>
      <c r="C2485" s="104" t="str">
        <f>Cartilha_GLOBAL!C2485</f>
        <v>FABRICAÇÃO E INSTALAÇÃO DE PONTALETES DE MADEIRA NÃO APARELHADA PARA TELHADOS COM MAIS QUE 2 ÁGUAS E COM TELHA CERÂMICA OU DE CONCRETO EM EDIFÍCIO INSTITUCIONAL TÉRREO, INCLUSO TRANSPORTE VERTICAL. AF_07/2019</v>
      </c>
      <c r="D2485" s="94" t="str">
        <f>Cartilha_GLOBAL!D2485</f>
        <v>M2</v>
      </c>
      <c r="E2485" s="105">
        <f>Cartilha_GLOBAL!$E2485</f>
        <v>67.37</v>
      </c>
      <c r="F2485" s="182">
        <f>Cartilha_GLOBAL!$F2485</f>
        <v>82.69</v>
      </c>
      <c r="G2485" s="108"/>
      <c r="H2485" s="107">
        <f t="shared" si="153"/>
        <v>0</v>
      </c>
      <c r="I2485" s="143">
        <f t="shared" si="154"/>
        <v>0</v>
      </c>
      <c r="J2485" s="142"/>
      <c r="K2485" s="138"/>
      <c r="L2485" s="7" t="str">
        <f t="shared" si="155"/>
        <v/>
      </c>
      <c r="M2485" s="7" t="str">
        <f t="shared" si="156"/>
        <v/>
      </c>
      <c r="N2485" s="7" t="str">
        <f>Cartilha_GLOBAL!N2485</f>
        <v/>
      </c>
      <c r="O2485" s="144"/>
      <c r="Q2485" s="151"/>
      <c r="R2485" s="152">
        <v>0</v>
      </c>
      <c r="T2485" s="153">
        <f>IF(Cartilha_GLOBAL!R2485=0,0,IF(Cartilha_GLOBAL!R2485&gt;0,"c","b"))</f>
        <v>0</v>
      </c>
    </row>
    <row r="2486" ht="22.5" hidden="1" spans="1:20">
      <c r="A2486" s="158">
        <f>Cartilha_GLOBAL!A2486</f>
        <v>100357</v>
      </c>
      <c r="B2486" s="100" t="str">
        <f>Cartilha_GLOBAL!B2486</f>
        <v>SINAPI</v>
      </c>
      <c r="C2486" s="104" t="str">
        <f>Cartilha_GLOBAL!C2486</f>
        <v>FABRICAÇÃO E INSTALAÇÃO DE MEIA TESOURA DE MADEIRA NÃO APARELHADA, COM VÃO DE 3 M, PARA TELHA CERÂMICA OU DE CONCRETO, INCLUSO IÇAMENTO. AF_07/2019</v>
      </c>
      <c r="D2486" s="94" t="str">
        <f>Cartilha_GLOBAL!D2486</f>
        <v>UN</v>
      </c>
      <c r="E2486" s="105">
        <f>Cartilha_GLOBAL!$E2486</f>
        <v>1312.04</v>
      </c>
      <c r="F2486" s="182">
        <f>Cartilha_GLOBAL!$F2486</f>
        <v>1610.4</v>
      </c>
      <c r="G2486" s="108"/>
      <c r="H2486" s="107">
        <f t="shared" si="153"/>
        <v>0</v>
      </c>
      <c r="I2486" s="143">
        <f t="shared" si="154"/>
        <v>0</v>
      </c>
      <c r="J2486" s="142"/>
      <c r="K2486" s="138"/>
      <c r="L2486" s="7" t="str">
        <f t="shared" si="155"/>
        <v/>
      </c>
      <c r="M2486" s="7" t="str">
        <f t="shared" si="156"/>
        <v/>
      </c>
      <c r="N2486" s="7" t="str">
        <f>Cartilha_GLOBAL!N2486</f>
        <v/>
      </c>
      <c r="O2486" s="144"/>
      <c r="Q2486" s="151"/>
      <c r="R2486" s="152">
        <v>0</v>
      </c>
      <c r="T2486" s="153">
        <f>IF(Cartilha_GLOBAL!R2486=0,0,IF(Cartilha_GLOBAL!R2486&gt;0,"c","b"))</f>
        <v>0</v>
      </c>
    </row>
    <row r="2487" ht="22.5" hidden="1" spans="1:20">
      <c r="A2487" s="158">
        <f>Cartilha_GLOBAL!A2487</f>
        <v>100358</v>
      </c>
      <c r="B2487" s="100" t="str">
        <f>Cartilha_GLOBAL!B2487</f>
        <v>SINAPI</v>
      </c>
      <c r="C2487" s="104" t="str">
        <f>Cartilha_GLOBAL!C2487</f>
        <v>FABRICAÇÃO E INSTALAÇÃO DE MEIA TESOURA DE MADEIRA NÃO APARELHADA, COM VÃO DE 4 M, PARA TELHA CERÂMICA OU DE CONCRETO, INCLUSO IÇAMENTO. AF_07/2019</v>
      </c>
      <c r="D2487" s="94" t="str">
        <f>Cartilha_GLOBAL!D2487</f>
        <v>UN</v>
      </c>
      <c r="E2487" s="105">
        <f>Cartilha_GLOBAL!$E2487</f>
        <v>1778.33</v>
      </c>
      <c r="F2487" s="182">
        <f>Cartilha_GLOBAL!$F2487</f>
        <v>2182.72</v>
      </c>
      <c r="G2487" s="108"/>
      <c r="H2487" s="107">
        <f t="shared" si="153"/>
        <v>0</v>
      </c>
      <c r="I2487" s="143">
        <f t="shared" si="154"/>
        <v>0</v>
      </c>
      <c r="J2487" s="142"/>
      <c r="K2487" s="138"/>
      <c r="L2487" s="7" t="str">
        <f t="shared" si="155"/>
        <v/>
      </c>
      <c r="M2487" s="7" t="str">
        <f t="shared" si="156"/>
        <v/>
      </c>
      <c r="N2487" s="7" t="str">
        <f>Cartilha_GLOBAL!N2487</f>
        <v/>
      </c>
      <c r="O2487" s="144"/>
      <c r="Q2487" s="151"/>
      <c r="R2487" s="152">
        <v>0</v>
      </c>
      <c r="T2487" s="153">
        <f>IF(Cartilha_GLOBAL!R2487=0,0,IF(Cartilha_GLOBAL!R2487&gt;0,"c","b"))</f>
        <v>0</v>
      </c>
    </row>
    <row r="2488" ht="22.5" hidden="1" spans="1:20">
      <c r="A2488" s="158">
        <f>Cartilha_GLOBAL!A2488</f>
        <v>100359</v>
      </c>
      <c r="B2488" s="100" t="str">
        <f>Cartilha_GLOBAL!B2488</f>
        <v>SINAPI</v>
      </c>
      <c r="C2488" s="104" t="str">
        <f>Cartilha_GLOBAL!C2488</f>
        <v>FABRICAÇÃO E INSTALAÇÃO DE MEIA TESOURA DE MADEIRA NÃO APARELHADA, COM VÃO DE 5 M, PARA TELHA CERÂMICA OU DE CONCRETO, INCLUSO IÇAMENTO. AF_07/2019</v>
      </c>
      <c r="D2488" s="94" t="str">
        <f>Cartilha_GLOBAL!D2488</f>
        <v>UN</v>
      </c>
      <c r="E2488" s="105">
        <f>Cartilha_GLOBAL!$E2488</f>
        <v>1874.42</v>
      </c>
      <c r="F2488" s="182">
        <f>Cartilha_GLOBAL!$F2488</f>
        <v>2300.66</v>
      </c>
      <c r="G2488" s="108"/>
      <c r="H2488" s="107">
        <f t="shared" si="153"/>
        <v>0</v>
      </c>
      <c r="I2488" s="143">
        <f t="shared" si="154"/>
        <v>0</v>
      </c>
      <c r="J2488" s="142"/>
      <c r="K2488" s="138"/>
      <c r="L2488" s="7" t="str">
        <f t="shared" si="155"/>
        <v/>
      </c>
      <c r="M2488" s="7" t="str">
        <f t="shared" si="156"/>
        <v/>
      </c>
      <c r="N2488" s="7" t="str">
        <f>Cartilha_GLOBAL!N2488</f>
        <v/>
      </c>
      <c r="O2488" s="144"/>
      <c r="Q2488" s="151"/>
      <c r="R2488" s="152">
        <v>0</v>
      </c>
      <c r="T2488" s="153">
        <f>IF(Cartilha_GLOBAL!R2488=0,0,IF(Cartilha_GLOBAL!R2488&gt;0,"c","b"))</f>
        <v>0</v>
      </c>
    </row>
    <row r="2489" ht="22.5" hidden="1" spans="1:20">
      <c r="A2489" s="158">
        <f>Cartilha_GLOBAL!A2489</f>
        <v>100360</v>
      </c>
      <c r="B2489" s="100" t="str">
        <f>Cartilha_GLOBAL!B2489</f>
        <v>SINAPI</v>
      </c>
      <c r="C2489" s="104" t="str">
        <f>Cartilha_GLOBAL!C2489</f>
        <v>FABRICAÇÃO E INSTALAÇÃO DE MEIA TESOURA DE MADEIRA NÃO APARELHADA, COM VÃO DE 6 M, PARA TELHA CERÂMICA OU DE CONCRETO, INCLUSO IÇAMENTO. AF_07/2019</v>
      </c>
      <c r="D2489" s="94" t="str">
        <f>Cartilha_GLOBAL!D2489</f>
        <v>UN</v>
      </c>
      <c r="E2489" s="105">
        <f>Cartilha_GLOBAL!$E2489</f>
        <v>2082.77</v>
      </c>
      <c r="F2489" s="182">
        <f>Cartilha_GLOBAL!$F2489</f>
        <v>2556.39</v>
      </c>
      <c r="G2489" s="108"/>
      <c r="H2489" s="107">
        <f t="shared" si="153"/>
        <v>0</v>
      </c>
      <c r="I2489" s="143">
        <f t="shared" si="154"/>
        <v>0</v>
      </c>
      <c r="J2489" s="142"/>
      <c r="K2489" s="138"/>
      <c r="L2489" s="7" t="str">
        <f t="shared" si="155"/>
        <v/>
      </c>
      <c r="M2489" s="7" t="str">
        <f t="shared" si="156"/>
        <v/>
      </c>
      <c r="N2489" s="7" t="str">
        <f>Cartilha_GLOBAL!N2489</f>
        <v/>
      </c>
      <c r="O2489" s="144"/>
      <c r="Q2489" s="151"/>
      <c r="R2489" s="152">
        <v>0</v>
      </c>
      <c r="T2489" s="153">
        <f>IF(Cartilha_GLOBAL!R2489=0,0,IF(Cartilha_GLOBAL!R2489&gt;0,"c","b"))</f>
        <v>0</v>
      </c>
    </row>
    <row r="2490" ht="22.5" hidden="1" spans="1:20">
      <c r="A2490" s="158">
        <f>Cartilha_GLOBAL!A2490</f>
        <v>100361</v>
      </c>
      <c r="B2490" s="100" t="str">
        <f>Cartilha_GLOBAL!B2490</f>
        <v>SINAPI</v>
      </c>
      <c r="C2490" s="104" t="str">
        <f>Cartilha_GLOBAL!C2490</f>
        <v>FABRICAÇÃO E INSTALAÇÃO DE MEIA TESOURA DE MADEIRA NÃO APARELHADA, COM VÃO DE 7 M, PARA TELHA CERÂMICA OU DE CONCRETO, INCLUSO IÇAMENTO. AF_07/2019</v>
      </c>
      <c r="D2490" s="94" t="str">
        <f>Cartilha_GLOBAL!D2490</f>
        <v>UN</v>
      </c>
      <c r="E2490" s="105">
        <f>Cartilha_GLOBAL!$E2490</f>
        <v>2590.22</v>
      </c>
      <c r="F2490" s="182">
        <f>Cartilha_GLOBAL!$F2490</f>
        <v>3179.24</v>
      </c>
      <c r="G2490" s="108"/>
      <c r="H2490" s="107">
        <f t="shared" si="153"/>
        <v>0</v>
      </c>
      <c r="I2490" s="143">
        <f t="shared" si="154"/>
        <v>0</v>
      </c>
      <c r="J2490" s="142"/>
      <c r="K2490" s="138"/>
      <c r="L2490" s="7" t="str">
        <f t="shared" si="155"/>
        <v/>
      </c>
      <c r="M2490" s="7" t="str">
        <f t="shared" si="156"/>
        <v/>
      </c>
      <c r="N2490" s="7" t="str">
        <f>Cartilha_GLOBAL!N2490</f>
        <v/>
      </c>
      <c r="O2490" s="144"/>
      <c r="Q2490" s="151"/>
      <c r="R2490" s="152">
        <v>0</v>
      </c>
      <c r="T2490" s="153">
        <f>IF(Cartilha_GLOBAL!R2490=0,0,IF(Cartilha_GLOBAL!R2490&gt;0,"c","b"))</f>
        <v>0</v>
      </c>
    </row>
    <row r="2491" ht="22.5" hidden="1" spans="1:20">
      <c r="A2491" s="158">
        <f>Cartilha_GLOBAL!A2491</f>
        <v>100362</v>
      </c>
      <c r="B2491" s="100" t="str">
        <f>Cartilha_GLOBAL!B2491</f>
        <v>SINAPI</v>
      </c>
      <c r="C2491" s="104" t="str">
        <f>Cartilha_GLOBAL!C2491</f>
        <v>FABRICAÇÃO E INSTALAÇÃO DE MEIA TESOURA DE MADEIRA NÃO APARELHADA, COM VÃO DE 8 M, PARA TELHA CERÂMICA OU DE CONCRETO, INCLUSO IÇAMENTO. AF_07/2019</v>
      </c>
      <c r="D2491" s="94" t="str">
        <f>Cartilha_GLOBAL!D2491</f>
        <v>UN</v>
      </c>
      <c r="E2491" s="105">
        <f>Cartilha_GLOBAL!$E2491</f>
        <v>3390.35</v>
      </c>
      <c r="F2491" s="182">
        <f>Cartilha_GLOBAL!$F2491</f>
        <v>4161.32</v>
      </c>
      <c r="G2491" s="108"/>
      <c r="H2491" s="107">
        <f t="shared" si="153"/>
        <v>0</v>
      </c>
      <c r="I2491" s="143">
        <f t="shared" si="154"/>
        <v>0</v>
      </c>
      <c r="J2491" s="142"/>
      <c r="K2491" s="138"/>
      <c r="L2491" s="7" t="str">
        <f t="shared" si="155"/>
        <v/>
      </c>
      <c r="M2491" s="7" t="str">
        <f t="shared" si="156"/>
        <v/>
      </c>
      <c r="N2491" s="7" t="str">
        <f>Cartilha_GLOBAL!N2491</f>
        <v/>
      </c>
      <c r="O2491" s="144"/>
      <c r="Q2491" s="151"/>
      <c r="R2491" s="152">
        <v>0</v>
      </c>
      <c r="T2491" s="153">
        <f>IF(Cartilha_GLOBAL!R2491=0,0,IF(Cartilha_GLOBAL!R2491&gt;0,"c","b"))</f>
        <v>0</v>
      </c>
    </row>
    <row r="2492" ht="22.5" hidden="1" spans="1:20">
      <c r="A2492" s="158">
        <f>Cartilha_GLOBAL!A2492</f>
        <v>100363</v>
      </c>
      <c r="B2492" s="100" t="str">
        <f>Cartilha_GLOBAL!B2492</f>
        <v>SINAPI</v>
      </c>
      <c r="C2492" s="104" t="str">
        <f>Cartilha_GLOBAL!C2492</f>
        <v>FABRICAÇÃO E INSTALAÇÃO DE MEIA TESOURA DE MADEIRA NÃO APARELHADA, COM VÃO DE 9 M, PARA TELHA CERÂMICA OU DE CONCRETO, INCLUSO IÇAMENTO. AF_07/2019</v>
      </c>
      <c r="D2492" s="94" t="str">
        <f>Cartilha_GLOBAL!D2492</f>
        <v>UN</v>
      </c>
      <c r="E2492" s="105">
        <f>Cartilha_GLOBAL!$E2492</f>
        <v>3507.07</v>
      </c>
      <c r="F2492" s="182">
        <f>Cartilha_GLOBAL!$F2492</f>
        <v>4304.58</v>
      </c>
      <c r="G2492" s="108"/>
      <c r="H2492" s="107">
        <f t="shared" si="153"/>
        <v>0</v>
      </c>
      <c r="I2492" s="143">
        <f t="shared" si="154"/>
        <v>0</v>
      </c>
      <c r="J2492" s="142"/>
      <c r="K2492" s="138"/>
      <c r="L2492" s="7" t="str">
        <f t="shared" si="155"/>
        <v/>
      </c>
      <c r="M2492" s="7" t="str">
        <f t="shared" si="156"/>
        <v/>
      </c>
      <c r="N2492" s="7" t="str">
        <f>Cartilha_GLOBAL!N2492</f>
        <v/>
      </c>
      <c r="O2492" s="144"/>
      <c r="Q2492" s="151"/>
      <c r="R2492" s="152">
        <v>0</v>
      </c>
      <c r="T2492" s="153">
        <f>IF(Cartilha_GLOBAL!R2492=0,0,IF(Cartilha_GLOBAL!R2492&gt;0,"c","b"))</f>
        <v>0</v>
      </c>
    </row>
    <row r="2493" ht="22.5" hidden="1" spans="1:20">
      <c r="A2493" s="158">
        <f>Cartilha_GLOBAL!A2493</f>
        <v>100364</v>
      </c>
      <c r="B2493" s="100" t="str">
        <f>Cartilha_GLOBAL!B2493</f>
        <v>SINAPI</v>
      </c>
      <c r="C2493" s="104" t="str">
        <f>Cartilha_GLOBAL!C2493</f>
        <v>FABRICAÇÃO E INSTALAÇÃO DE MEIA TESOURA DE MADEIRA NÃO APARELHADA, COM VÃO DE 10 M, PARA TELHA CERÂMICA OU DE CONCRETO, INCLUSO IÇAMENTO. AF_07/2019</v>
      </c>
      <c r="D2493" s="94" t="str">
        <f>Cartilha_GLOBAL!D2493</f>
        <v>UN</v>
      </c>
      <c r="E2493" s="105">
        <f>Cartilha_GLOBAL!$E2493</f>
        <v>3815.35</v>
      </c>
      <c r="F2493" s="182">
        <f>Cartilha_GLOBAL!$F2493</f>
        <v>4682.96</v>
      </c>
      <c r="G2493" s="108"/>
      <c r="H2493" s="107">
        <f t="shared" si="153"/>
        <v>0</v>
      </c>
      <c r="I2493" s="143">
        <f t="shared" si="154"/>
        <v>0</v>
      </c>
      <c r="J2493" s="142"/>
      <c r="K2493" s="138"/>
      <c r="L2493" s="7" t="str">
        <f t="shared" si="155"/>
        <v/>
      </c>
      <c r="M2493" s="7" t="str">
        <f t="shared" si="156"/>
        <v/>
      </c>
      <c r="N2493" s="7" t="str">
        <f>Cartilha_GLOBAL!N2493</f>
        <v/>
      </c>
      <c r="O2493" s="144"/>
      <c r="Q2493" s="151"/>
      <c r="R2493" s="152">
        <v>0</v>
      </c>
      <c r="T2493" s="153">
        <f>IF(Cartilha_GLOBAL!R2493=0,0,IF(Cartilha_GLOBAL!R2493&gt;0,"c","b"))</f>
        <v>0</v>
      </c>
    </row>
    <row r="2494" ht="22.5" hidden="1" spans="1:20">
      <c r="A2494" s="158">
        <f>Cartilha_GLOBAL!A2494</f>
        <v>100365</v>
      </c>
      <c r="B2494" s="100" t="str">
        <f>Cartilha_GLOBAL!B2494</f>
        <v>SINAPI</v>
      </c>
      <c r="C2494" s="104" t="str">
        <f>Cartilha_GLOBAL!C2494</f>
        <v>FABRICAÇÃO E INSTALAÇÃO DE MEIA TESOURA DE MADEIRA NÃO APARELHADA, COM VÃO DE 11 M, PARA TELHA CERÂMICA OU DE CONCRETO, INCLUSO IÇAMENTO. AF_07/2019</v>
      </c>
      <c r="D2494" s="94" t="str">
        <f>Cartilha_GLOBAL!D2494</f>
        <v>UN</v>
      </c>
      <c r="E2494" s="105">
        <f>Cartilha_GLOBAL!$E2494</f>
        <v>4393.37</v>
      </c>
      <c r="F2494" s="182">
        <f>Cartilha_GLOBAL!$F2494</f>
        <v>5392.42</v>
      </c>
      <c r="G2494" s="108"/>
      <c r="H2494" s="107">
        <f t="shared" si="153"/>
        <v>0</v>
      </c>
      <c r="I2494" s="143">
        <f t="shared" si="154"/>
        <v>0</v>
      </c>
      <c r="J2494" s="142"/>
      <c r="K2494" s="138"/>
      <c r="L2494" s="7" t="str">
        <f t="shared" si="155"/>
        <v/>
      </c>
      <c r="M2494" s="7" t="str">
        <f t="shared" si="156"/>
        <v/>
      </c>
      <c r="N2494" s="7" t="str">
        <f>Cartilha_GLOBAL!N2494</f>
        <v/>
      </c>
      <c r="O2494" s="144"/>
      <c r="Q2494" s="151"/>
      <c r="R2494" s="152">
        <v>0</v>
      </c>
      <c r="T2494" s="153">
        <f>IF(Cartilha_GLOBAL!R2494=0,0,IF(Cartilha_GLOBAL!R2494&gt;0,"c","b"))</f>
        <v>0</v>
      </c>
    </row>
    <row r="2495" ht="22.5" hidden="1" spans="1:20">
      <c r="A2495" s="158">
        <f>Cartilha_GLOBAL!A2495</f>
        <v>100366</v>
      </c>
      <c r="B2495" s="100" t="str">
        <f>Cartilha_GLOBAL!B2495</f>
        <v>SINAPI</v>
      </c>
      <c r="C2495" s="104" t="str">
        <f>Cartilha_GLOBAL!C2495</f>
        <v>FABRICAÇÃO E INSTALAÇÃO DE MEIA TESOURA DE MADEIRA NÃO APARELHADA, COM VÃO DE 12 M, PARA TELHA CERÂMICA OU DE CONCRETO, INCLUSO IÇAMENTO. AF_07/2019</v>
      </c>
      <c r="D2495" s="94" t="str">
        <f>Cartilha_GLOBAL!D2495</f>
        <v>UN</v>
      </c>
      <c r="E2495" s="105">
        <f>Cartilha_GLOBAL!$E2495</f>
        <v>4709.34</v>
      </c>
      <c r="F2495" s="182">
        <f>Cartilha_GLOBAL!$F2495</f>
        <v>5780.24</v>
      </c>
      <c r="G2495" s="108"/>
      <c r="H2495" s="107">
        <f t="shared" si="153"/>
        <v>0</v>
      </c>
      <c r="I2495" s="143">
        <f t="shared" si="154"/>
        <v>0</v>
      </c>
      <c r="J2495" s="142"/>
      <c r="K2495" s="138"/>
      <c r="L2495" s="7" t="str">
        <f t="shared" si="155"/>
        <v/>
      </c>
      <c r="M2495" s="7" t="str">
        <f t="shared" si="156"/>
        <v/>
      </c>
      <c r="N2495" s="7" t="str">
        <f>Cartilha_GLOBAL!N2495</f>
        <v/>
      </c>
      <c r="O2495" s="144"/>
      <c r="Q2495" s="151"/>
      <c r="R2495" s="152">
        <v>0</v>
      </c>
      <c r="T2495" s="153">
        <f>IF(Cartilha_GLOBAL!R2495=0,0,IF(Cartilha_GLOBAL!R2495&gt;0,"c","b"))</f>
        <v>0</v>
      </c>
    </row>
    <row r="2496" ht="33.75" hidden="1" spans="1:20">
      <c r="A2496" s="158">
        <f>Cartilha_GLOBAL!A2496</f>
        <v>100367</v>
      </c>
      <c r="B2496" s="100" t="str">
        <f>Cartilha_GLOBAL!B2496</f>
        <v>SINAPI</v>
      </c>
      <c r="C2496" s="104" t="str">
        <f>Cartilha_GLOBAL!C2496</f>
        <v>FABRICAÇÃO E INSTALAÇÃO DE MEIA TESOURA DE MADEIRA NÃO APARELHADA, COM VÃO DE 3 M, PARA TELHA ONDULADA DE FIBROCIMENTO, ALUMÍNIO, PLÁSTICA OU TERMOACÚSTICA, INCLUSO IÇAMENTO. AF_07/2019</v>
      </c>
      <c r="D2496" s="94" t="str">
        <f>Cartilha_GLOBAL!D2496</f>
        <v>UN</v>
      </c>
      <c r="E2496" s="105">
        <f>Cartilha_GLOBAL!$E2496</f>
        <v>1274.92</v>
      </c>
      <c r="F2496" s="182">
        <f>Cartilha_GLOBAL!$F2496</f>
        <v>1564.84</v>
      </c>
      <c r="G2496" s="108"/>
      <c r="H2496" s="107">
        <f t="shared" si="153"/>
        <v>0</v>
      </c>
      <c r="I2496" s="143">
        <f t="shared" si="154"/>
        <v>0</v>
      </c>
      <c r="J2496" s="142"/>
      <c r="K2496" s="138"/>
      <c r="L2496" s="7" t="str">
        <f t="shared" si="155"/>
        <v/>
      </c>
      <c r="M2496" s="7" t="str">
        <f t="shared" si="156"/>
        <v/>
      </c>
      <c r="N2496" s="7" t="str">
        <f>Cartilha_GLOBAL!N2496</f>
        <v/>
      </c>
      <c r="O2496" s="144"/>
      <c r="Q2496" s="151"/>
      <c r="R2496" s="152">
        <v>0</v>
      </c>
      <c r="T2496" s="153">
        <f>IF(Cartilha_GLOBAL!R2496=0,0,IF(Cartilha_GLOBAL!R2496&gt;0,"c","b"))</f>
        <v>0</v>
      </c>
    </row>
    <row r="2497" ht="33.75" hidden="1" spans="1:20">
      <c r="A2497" s="158">
        <f>Cartilha_GLOBAL!A2497</f>
        <v>100368</v>
      </c>
      <c r="B2497" s="100" t="str">
        <f>Cartilha_GLOBAL!B2497</f>
        <v>SINAPI</v>
      </c>
      <c r="C2497" s="104" t="str">
        <f>Cartilha_GLOBAL!C2497</f>
        <v>FABRICAÇÃO E INSTALAÇÃO DE MEIA TESOURA DE MADEIRA NÃO APARELHADA, COM VÃO DE 4 M, PARA TELHA ONDULADA DE FIBROCIMENTO, ALUMÍNIO, PLÁSTICA OU TERMOACÚSTICA, INCLUSO IÇAMENTO. AF_07/2019</v>
      </c>
      <c r="D2497" s="94" t="str">
        <f>Cartilha_GLOBAL!D2497</f>
        <v>UN</v>
      </c>
      <c r="E2497" s="105">
        <f>Cartilha_GLOBAL!$E2497</f>
        <v>1732.54</v>
      </c>
      <c r="F2497" s="182">
        <f>Cartilha_GLOBAL!$F2497</f>
        <v>2126.52</v>
      </c>
      <c r="G2497" s="108"/>
      <c r="H2497" s="107">
        <f t="shared" si="153"/>
        <v>0</v>
      </c>
      <c r="I2497" s="143">
        <f t="shared" si="154"/>
        <v>0</v>
      </c>
      <c r="J2497" s="142"/>
      <c r="K2497" s="138"/>
      <c r="L2497" s="7" t="str">
        <f t="shared" si="155"/>
        <v/>
      </c>
      <c r="M2497" s="7" t="str">
        <f t="shared" si="156"/>
        <v/>
      </c>
      <c r="N2497" s="7" t="str">
        <f>Cartilha_GLOBAL!N2497</f>
        <v/>
      </c>
      <c r="O2497" s="144"/>
      <c r="Q2497" s="151"/>
      <c r="R2497" s="152">
        <v>0</v>
      </c>
      <c r="T2497" s="153">
        <f>IF(Cartilha_GLOBAL!R2497=0,0,IF(Cartilha_GLOBAL!R2497&gt;0,"c","b"))</f>
        <v>0</v>
      </c>
    </row>
    <row r="2498" ht="33.75" hidden="1" spans="1:20">
      <c r="A2498" s="158">
        <f>Cartilha_GLOBAL!A2498</f>
        <v>100369</v>
      </c>
      <c r="B2498" s="100" t="str">
        <f>Cartilha_GLOBAL!B2498</f>
        <v>SINAPI</v>
      </c>
      <c r="C2498" s="104" t="str">
        <f>Cartilha_GLOBAL!C2498</f>
        <v>FABRICAÇÃO E INSTALAÇÃO DE MEIA TESOURA DE MADEIRA NÃO APARELHADA, COM VÃO DE 5 M, PARA TELHA ONDULADA DE FIBROCIMENTO, ALUMÍNIO, PLÁSTICA OU TERMOACÚSTICA, INCLUSO IÇAMENTO. AF_07/2019</v>
      </c>
      <c r="D2498" s="94" t="str">
        <f>Cartilha_GLOBAL!D2498</f>
        <v>UN</v>
      </c>
      <c r="E2498" s="105">
        <f>Cartilha_GLOBAL!$E2498</f>
        <v>1828.64</v>
      </c>
      <c r="F2498" s="182">
        <f>Cartilha_GLOBAL!$F2498</f>
        <v>2244.47</v>
      </c>
      <c r="G2498" s="108"/>
      <c r="H2498" s="107">
        <f t="shared" si="153"/>
        <v>0</v>
      </c>
      <c r="I2498" s="143">
        <f t="shared" si="154"/>
        <v>0</v>
      </c>
      <c r="J2498" s="142"/>
      <c r="K2498" s="138"/>
      <c r="L2498" s="7" t="str">
        <f t="shared" si="155"/>
        <v/>
      </c>
      <c r="M2498" s="7" t="str">
        <f t="shared" si="156"/>
        <v/>
      </c>
      <c r="N2498" s="7" t="str">
        <f>Cartilha_GLOBAL!N2498</f>
        <v/>
      </c>
      <c r="O2498" s="144"/>
      <c r="Q2498" s="151"/>
      <c r="R2498" s="152">
        <v>0</v>
      </c>
      <c r="T2498" s="153">
        <f>IF(Cartilha_GLOBAL!R2498=0,0,IF(Cartilha_GLOBAL!R2498&gt;0,"c","b"))</f>
        <v>0</v>
      </c>
    </row>
    <row r="2499" ht="33.75" hidden="1" spans="1:20">
      <c r="A2499" s="158">
        <f>Cartilha_GLOBAL!A2499</f>
        <v>100370</v>
      </c>
      <c r="B2499" s="100" t="str">
        <f>Cartilha_GLOBAL!B2499</f>
        <v>SINAPI</v>
      </c>
      <c r="C2499" s="104" t="str">
        <f>Cartilha_GLOBAL!C2499</f>
        <v>FABRICAÇÃO E INSTALAÇÃO DE MEIA TESOURA DE MADEIRA NÃO APARELHADA, COM VÃO DE 6 M, PARA TELHA ONDULADA DE FIBROCIMENTO, ALUMÍNIO, PLÁSTICA OU TERMOACÚSTICA, INCLUSO IÇAMENTO. AF_07/2019</v>
      </c>
      <c r="D2499" s="94" t="str">
        <f>Cartilha_GLOBAL!D2499</f>
        <v>UN</v>
      </c>
      <c r="E2499" s="105">
        <f>Cartilha_GLOBAL!$E2499</f>
        <v>2178.84</v>
      </c>
      <c r="F2499" s="182">
        <f>Cartilha_GLOBAL!$F2499</f>
        <v>2674.31</v>
      </c>
      <c r="G2499" s="108"/>
      <c r="H2499" s="107">
        <f t="shared" si="153"/>
        <v>0</v>
      </c>
      <c r="I2499" s="143">
        <f t="shared" si="154"/>
        <v>0</v>
      </c>
      <c r="J2499" s="142"/>
      <c r="K2499" s="138"/>
      <c r="L2499" s="7" t="str">
        <f t="shared" si="155"/>
        <v/>
      </c>
      <c r="M2499" s="7" t="str">
        <f t="shared" si="156"/>
        <v/>
      </c>
      <c r="N2499" s="7" t="str">
        <f>Cartilha_GLOBAL!N2499</f>
        <v/>
      </c>
      <c r="O2499" s="144"/>
      <c r="Q2499" s="151"/>
      <c r="R2499" s="152">
        <v>0</v>
      </c>
      <c r="T2499" s="153">
        <f>IF(Cartilha_GLOBAL!R2499=0,0,IF(Cartilha_GLOBAL!R2499&gt;0,"c","b"))</f>
        <v>0</v>
      </c>
    </row>
    <row r="2500" ht="33.75" hidden="1" spans="1:20">
      <c r="A2500" s="158">
        <f>Cartilha_GLOBAL!A2500</f>
        <v>100371</v>
      </c>
      <c r="B2500" s="100" t="str">
        <f>Cartilha_GLOBAL!B2500</f>
        <v>SINAPI</v>
      </c>
      <c r="C2500" s="104" t="str">
        <f>Cartilha_GLOBAL!C2500</f>
        <v>FABRICAÇÃO E INSTALAÇÃO DE MEIA TESOURA DE MADEIRA NÃO APARELHADA, COM VÃO DE 7 M, PARA TELHA ONDULADA DE FIBROCIMENTO, ALUMÍNIO, PLÁSTICA OU TERMOACÚSTICA, INCLUSO IÇAMENTO. AF_07/2019</v>
      </c>
      <c r="D2500" s="94" t="str">
        <f>Cartilha_GLOBAL!D2500</f>
        <v>UN</v>
      </c>
      <c r="E2500" s="105">
        <f>Cartilha_GLOBAL!$E2500</f>
        <v>2468.12</v>
      </c>
      <c r="F2500" s="182">
        <f>Cartilha_GLOBAL!$F2500</f>
        <v>3029.37</v>
      </c>
      <c r="G2500" s="108"/>
      <c r="H2500" s="107">
        <f t="shared" si="153"/>
        <v>0</v>
      </c>
      <c r="I2500" s="143">
        <f t="shared" si="154"/>
        <v>0</v>
      </c>
      <c r="J2500" s="142"/>
      <c r="K2500" s="138"/>
      <c r="L2500" s="7" t="str">
        <f t="shared" si="155"/>
        <v/>
      </c>
      <c r="M2500" s="7" t="str">
        <f t="shared" si="156"/>
        <v/>
      </c>
      <c r="N2500" s="7" t="str">
        <f>Cartilha_GLOBAL!N2500</f>
        <v/>
      </c>
      <c r="O2500" s="144"/>
      <c r="Q2500" s="151"/>
      <c r="R2500" s="152">
        <v>0</v>
      </c>
      <c r="T2500" s="153">
        <f>IF(Cartilha_GLOBAL!R2500=0,0,IF(Cartilha_GLOBAL!R2500&gt;0,"c","b"))</f>
        <v>0</v>
      </c>
    </row>
    <row r="2501" ht="33.75" hidden="1" spans="1:20">
      <c r="A2501" s="158">
        <f>Cartilha_GLOBAL!A2501</f>
        <v>100372</v>
      </c>
      <c r="B2501" s="100" t="str">
        <f>Cartilha_GLOBAL!B2501</f>
        <v>SINAPI</v>
      </c>
      <c r="C2501" s="104" t="str">
        <f>Cartilha_GLOBAL!C2501</f>
        <v>FABRICAÇÃO E INSTALAÇÃO DE MEIA TESOURA DE MADEIRA NÃO APARELHADA, COM VÃO DE 8 M, PARA TELHA ONDULADA DE FIBROCIMENTO, ALUMÍNIO, PLÁSTICA OU TERMOACÚSTICA, INCLUSO IÇAMENTO. AF_07/2019</v>
      </c>
      <c r="D2501" s="94" t="str">
        <f>Cartilha_GLOBAL!D2501</f>
        <v>UN</v>
      </c>
      <c r="E2501" s="105">
        <f>Cartilha_GLOBAL!$E2501</f>
        <v>3181.13</v>
      </c>
      <c r="F2501" s="182">
        <f>Cartilha_GLOBAL!$F2501</f>
        <v>3904.52</v>
      </c>
      <c r="G2501" s="108"/>
      <c r="H2501" s="107">
        <f t="shared" si="153"/>
        <v>0</v>
      </c>
      <c r="I2501" s="143">
        <f t="shared" si="154"/>
        <v>0</v>
      </c>
      <c r="J2501" s="142"/>
      <c r="K2501" s="138"/>
      <c r="L2501" s="7" t="str">
        <f t="shared" si="155"/>
        <v/>
      </c>
      <c r="M2501" s="7" t="str">
        <f t="shared" si="156"/>
        <v/>
      </c>
      <c r="N2501" s="7" t="str">
        <f>Cartilha_GLOBAL!N2501</f>
        <v/>
      </c>
      <c r="O2501" s="144"/>
      <c r="Q2501" s="151"/>
      <c r="R2501" s="152">
        <v>0</v>
      </c>
      <c r="T2501" s="153">
        <f>IF(Cartilha_GLOBAL!R2501=0,0,IF(Cartilha_GLOBAL!R2501&gt;0,"c","b"))</f>
        <v>0</v>
      </c>
    </row>
    <row r="2502" ht="33.75" hidden="1" spans="1:20">
      <c r="A2502" s="158">
        <f>Cartilha_GLOBAL!A2502</f>
        <v>100373</v>
      </c>
      <c r="B2502" s="100" t="str">
        <f>Cartilha_GLOBAL!B2502</f>
        <v>SINAPI</v>
      </c>
      <c r="C2502" s="104" t="str">
        <f>Cartilha_GLOBAL!C2502</f>
        <v>FABRICAÇÃO E INSTALAÇÃO DE MEIA TESOURA DE MADEIRA NÃO APARELHADA, COM VÃO DE 9 M, PARA TELHA ONDULADA DE FIBROCIMENTO, ALUMÍNIO, PLÁSTICA OU TERMOACÚSTICA, INCLUSO IÇAMENTO. AF_07/2019</v>
      </c>
      <c r="D2502" s="94" t="str">
        <f>Cartilha_GLOBAL!D2502</f>
        <v>UN</v>
      </c>
      <c r="E2502" s="105">
        <f>Cartilha_GLOBAL!$E2502</f>
        <v>3297.63</v>
      </c>
      <c r="F2502" s="182">
        <f>Cartilha_GLOBAL!$F2502</f>
        <v>4047.51</v>
      </c>
      <c r="G2502" s="108"/>
      <c r="H2502" s="107">
        <f t="shared" si="153"/>
        <v>0</v>
      </c>
      <c r="I2502" s="143">
        <f t="shared" si="154"/>
        <v>0</v>
      </c>
      <c r="J2502" s="142"/>
      <c r="K2502" s="138"/>
      <c r="L2502" s="7" t="str">
        <f t="shared" si="155"/>
        <v/>
      </c>
      <c r="M2502" s="7" t="str">
        <f t="shared" si="156"/>
        <v/>
      </c>
      <c r="N2502" s="7" t="str">
        <f>Cartilha_GLOBAL!N2502</f>
        <v/>
      </c>
      <c r="O2502" s="144"/>
      <c r="Q2502" s="151"/>
      <c r="R2502" s="152">
        <v>0</v>
      </c>
      <c r="T2502" s="153">
        <f>IF(Cartilha_GLOBAL!R2502=0,0,IF(Cartilha_GLOBAL!R2502&gt;0,"c","b"))</f>
        <v>0</v>
      </c>
    </row>
    <row r="2503" ht="33.75" hidden="1" spans="1:20">
      <c r="A2503" s="158">
        <f>Cartilha_GLOBAL!A2503</f>
        <v>100374</v>
      </c>
      <c r="B2503" s="100" t="str">
        <f>Cartilha_GLOBAL!B2503</f>
        <v>SINAPI</v>
      </c>
      <c r="C2503" s="104" t="str">
        <f>Cartilha_GLOBAL!C2503</f>
        <v>FABRICAÇÃO E INSTALAÇÃO DE MEIA TESOURA DE MADEIRA NÃO APARELHADA, COM VÃO DE 10 M, PARA TELHA ONDULADA DE FIBROCIMENTO, ALUMÍNIO, PLÁSTICA OU TERMOACÚSTICA, INCLUSO IÇAMENTO. AF_07/2019</v>
      </c>
      <c r="D2503" s="94" t="str">
        <f>Cartilha_GLOBAL!D2503</f>
        <v>UN</v>
      </c>
      <c r="E2503" s="105">
        <f>Cartilha_GLOBAL!$E2503</f>
        <v>3540.06</v>
      </c>
      <c r="F2503" s="182">
        <f>Cartilha_GLOBAL!$F2503</f>
        <v>4345.07</v>
      </c>
      <c r="G2503" s="108"/>
      <c r="H2503" s="107">
        <f t="shared" si="153"/>
        <v>0</v>
      </c>
      <c r="I2503" s="143">
        <f t="shared" si="154"/>
        <v>0</v>
      </c>
      <c r="J2503" s="142"/>
      <c r="K2503" s="138"/>
      <c r="L2503" s="7" t="str">
        <f t="shared" si="155"/>
        <v/>
      </c>
      <c r="M2503" s="7" t="str">
        <f t="shared" si="156"/>
        <v/>
      </c>
      <c r="N2503" s="7" t="str">
        <f>Cartilha_GLOBAL!N2503</f>
        <v/>
      </c>
      <c r="O2503" s="144"/>
      <c r="Q2503" s="151"/>
      <c r="R2503" s="152">
        <v>0</v>
      </c>
      <c r="T2503" s="153">
        <f>IF(Cartilha_GLOBAL!R2503=0,0,IF(Cartilha_GLOBAL!R2503&gt;0,"c","b"))</f>
        <v>0</v>
      </c>
    </row>
    <row r="2504" ht="33.75" hidden="1" spans="1:20">
      <c r="A2504" s="158">
        <f>Cartilha_GLOBAL!A2504</f>
        <v>100375</v>
      </c>
      <c r="B2504" s="100" t="str">
        <f>Cartilha_GLOBAL!B2504</f>
        <v>SINAPI</v>
      </c>
      <c r="C2504" s="104" t="str">
        <f>Cartilha_GLOBAL!C2504</f>
        <v>FABRICAÇÃO E INSTALAÇÃO DE MEIA TESOURA DE MADEIRA NÃO APARELHADA, COM VÃO DE 11 M, PARA TELHA ONDULADA DE FIBROCIMENTO, ALUMÍNIO, PLÁSTICA OU TERMOACÚSTICA, INCLUSO IÇAMENTO. AF_07/2019</v>
      </c>
      <c r="D2504" s="94" t="str">
        <f>Cartilha_GLOBAL!D2504</f>
        <v>UN</v>
      </c>
      <c r="E2504" s="105">
        <f>Cartilha_GLOBAL!$E2504</f>
        <v>3982.54</v>
      </c>
      <c r="F2504" s="182">
        <f>Cartilha_GLOBAL!$F2504</f>
        <v>4888.17</v>
      </c>
      <c r="G2504" s="108"/>
      <c r="H2504" s="107">
        <f t="shared" si="153"/>
        <v>0</v>
      </c>
      <c r="I2504" s="143">
        <f t="shared" si="154"/>
        <v>0</v>
      </c>
      <c r="J2504" s="142"/>
      <c r="K2504" s="138"/>
      <c r="L2504" s="7" t="str">
        <f t="shared" si="155"/>
        <v/>
      </c>
      <c r="M2504" s="7" t="str">
        <f t="shared" si="156"/>
        <v/>
      </c>
      <c r="N2504" s="7" t="str">
        <f>Cartilha_GLOBAL!N2504</f>
        <v/>
      </c>
      <c r="O2504" s="144"/>
      <c r="Q2504" s="151"/>
      <c r="R2504" s="152">
        <v>0</v>
      </c>
      <c r="T2504" s="153">
        <f>IF(Cartilha_GLOBAL!R2504=0,0,IF(Cartilha_GLOBAL!R2504&gt;0,"c","b"))</f>
        <v>0</v>
      </c>
    </row>
    <row r="2505" ht="33.75" hidden="1" spans="1:20">
      <c r="A2505" s="158">
        <f>Cartilha_GLOBAL!A2505</f>
        <v>100376</v>
      </c>
      <c r="B2505" s="100" t="str">
        <f>Cartilha_GLOBAL!B2505</f>
        <v>SINAPI</v>
      </c>
      <c r="C2505" s="104" t="str">
        <f>Cartilha_GLOBAL!C2505</f>
        <v>FABRICAÇÃO E INSTALAÇÃO DE MEIA TESOURA DE MADEIRA NÃO APARELHADA, COM VÃO DE 12 M, PARA TELHA ONDULADA DE FIBROCIMENTO, ALUMÍNIO, PLÁSTICA OU TERMOACÚSTICA, INCLUSO IÇAMENTO. AF_07/2019</v>
      </c>
      <c r="D2505" s="94" t="str">
        <f>Cartilha_GLOBAL!D2505</f>
        <v>UN</v>
      </c>
      <c r="E2505" s="105">
        <f>Cartilha_GLOBAL!$E2505</f>
        <v>3891.66</v>
      </c>
      <c r="F2505" s="182">
        <f>Cartilha_GLOBAL!$F2505</f>
        <v>4776.62</v>
      </c>
      <c r="G2505" s="108"/>
      <c r="H2505" s="107">
        <f t="shared" si="153"/>
        <v>0</v>
      </c>
      <c r="I2505" s="143">
        <f t="shared" si="154"/>
        <v>0</v>
      </c>
      <c r="J2505" s="142"/>
      <c r="K2505" s="138"/>
      <c r="L2505" s="7" t="str">
        <f t="shared" si="155"/>
        <v/>
      </c>
      <c r="M2505" s="7" t="str">
        <f t="shared" si="156"/>
        <v/>
      </c>
      <c r="N2505" s="7" t="str">
        <f>Cartilha_GLOBAL!N2505</f>
        <v/>
      </c>
      <c r="O2505" s="144"/>
      <c r="Q2505" s="151"/>
      <c r="R2505" s="152">
        <v>0</v>
      </c>
      <c r="T2505" s="153">
        <f>IF(Cartilha_GLOBAL!R2505=0,0,IF(Cartilha_GLOBAL!R2505&gt;0,"c","b"))</f>
        <v>0</v>
      </c>
    </row>
    <row r="2506" ht="22.5" hidden="1" spans="1:20">
      <c r="A2506" s="158">
        <f>Cartilha_GLOBAL!A2506</f>
        <v>92545</v>
      </c>
      <c r="B2506" s="100" t="str">
        <f>Cartilha_GLOBAL!B2506</f>
        <v>SINAPI</v>
      </c>
      <c r="C2506" s="104" t="str">
        <f>Cartilha_GLOBAL!C2506</f>
        <v>FABRICAÇÃO E INSTALAÇÃO DE TESOURA INTEIRA EM MADEIRA NÃO APARELHADA, VÃO DE 3 M, PARA TELHA CERÂMICA OU DE CONCRETO, INCLUSO IÇAMENTO. AF_07/2019</v>
      </c>
      <c r="D2506" s="94" t="str">
        <f>Cartilha_GLOBAL!D2506</f>
        <v>UN</v>
      </c>
      <c r="E2506" s="105">
        <f>Cartilha_GLOBAL!$E2506</f>
        <v>1259.23</v>
      </c>
      <c r="F2506" s="182">
        <f>Cartilha_GLOBAL!$F2506</f>
        <v>1545.58</v>
      </c>
      <c r="G2506" s="108"/>
      <c r="H2506" s="107">
        <f t="shared" si="153"/>
        <v>0</v>
      </c>
      <c r="I2506" s="143">
        <f t="shared" si="154"/>
        <v>0</v>
      </c>
      <c r="J2506" s="142"/>
      <c r="K2506" s="138"/>
      <c r="L2506" s="7" t="str">
        <f t="shared" si="155"/>
        <v/>
      </c>
      <c r="M2506" s="7" t="str">
        <f t="shared" si="156"/>
        <v/>
      </c>
      <c r="N2506" s="7" t="str">
        <f>Cartilha_GLOBAL!N2506</f>
        <v/>
      </c>
      <c r="O2506" s="144"/>
      <c r="Q2506" s="151"/>
      <c r="R2506" s="152">
        <v>0</v>
      </c>
      <c r="T2506" s="153">
        <f>IF(Cartilha_GLOBAL!R2506=0,0,IF(Cartilha_GLOBAL!R2506&gt;0,"c","b"))</f>
        <v>0</v>
      </c>
    </row>
    <row r="2507" ht="22.5" hidden="1" spans="1:20">
      <c r="A2507" s="158">
        <f>Cartilha_GLOBAL!A2507</f>
        <v>92546</v>
      </c>
      <c r="B2507" s="100" t="str">
        <f>Cartilha_GLOBAL!B2507</f>
        <v>SINAPI</v>
      </c>
      <c r="C2507" s="104" t="str">
        <f>Cartilha_GLOBAL!C2507</f>
        <v>FABRICAÇÃO E INSTALAÇÃO DE TESOURA INTEIRA EM MADEIRA NÃO APARELHADA, VÃO DE 4 M, PARA TELHA CERÂMICA OU DE CONCRETO, INCLUSO IÇAMENTO. AF_07/2019</v>
      </c>
      <c r="D2507" s="94" t="str">
        <f>Cartilha_GLOBAL!D2507</f>
        <v>UN</v>
      </c>
      <c r="E2507" s="105">
        <f>Cartilha_GLOBAL!$E2507</f>
        <v>1552.15</v>
      </c>
      <c r="F2507" s="182">
        <f>Cartilha_GLOBAL!$F2507</f>
        <v>1905.11</v>
      </c>
      <c r="G2507" s="108"/>
      <c r="H2507" s="107">
        <f t="shared" si="153"/>
        <v>0</v>
      </c>
      <c r="I2507" s="143">
        <f t="shared" si="154"/>
        <v>0</v>
      </c>
      <c r="J2507" s="142"/>
      <c r="K2507" s="138"/>
      <c r="L2507" s="7" t="str">
        <f t="shared" si="155"/>
        <v/>
      </c>
      <c r="M2507" s="7" t="str">
        <f t="shared" si="156"/>
        <v/>
      </c>
      <c r="N2507" s="7" t="str">
        <f>Cartilha_GLOBAL!N2507</f>
        <v/>
      </c>
      <c r="O2507" s="144"/>
      <c r="Q2507" s="151"/>
      <c r="R2507" s="152">
        <v>0</v>
      </c>
      <c r="T2507" s="153">
        <f>IF(Cartilha_GLOBAL!R2507=0,0,IF(Cartilha_GLOBAL!R2507&gt;0,"c","b"))</f>
        <v>0</v>
      </c>
    </row>
    <row r="2508" ht="22.5" hidden="1" spans="1:20">
      <c r="A2508" s="158">
        <f>Cartilha_GLOBAL!A2508</f>
        <v>92547</v>
      </c>
      <c r="B2508" s="100" t="str">
        <f>Cartilha_GLOBAL!B2508</f>
        <v>SINAPI</v>
      </c>
      <c r="C2508" s="104" t="str">
        <f>Cartilha_GLOBAL!C2508</f>
        <v>FABRICAÇÃO E INSTALAÇÃO DE TESOURA INTEIRA EM MADEIRA NÃO APARELHADA, VÃO DE 5 M, PARA TELHA CERÂMICA OU DE CONCRETO, INCLUSO IÇAMENTO. AF_07/2019</v>
      </c>
      <c r="D2508" s="94" t="str">
        <f>Cartilha_GLOBAL!D2508</f>
        <v>UN</v>
      </c>
      <c r="E2508" s="105">
        <f>Cartilha_GLOBAL!$E2508</f>
        <v>1645.95</v>
      </c>
      <c r="F2508" s="182">
        <f>Cartilha_GLOBAL!$F2508</f>
        <v>2020.24</v>
      </c>
      <c r="G2508" s="108"/>
      <c r="H2508" s="107">
        <f t="shared" si="153"/>
        <v>0</v>
      </c>
      <c r="I2508" s="143">
        <f t="shared" si="154"/>
        <v>0</v>
      </c>
      <c r="J2508" s="142"/>
      <c r="K2508" s="138"/>
      <c r="L2508" s="7" t="str">
        <f t="shared" si="155"/>
        <v/>
      </c>
      <c r="M2508" s="7" t="str">
        <f t="shared" si="156"/>
        <v/>
      </c>
      <c r="N2508" s="7" t="str">
        <f>Cartilha_GLOBAL!N2508</f>
        <v/>
      </c>
      <c r="O2508" s="144"/>
      <c r="Q2508" s="151"/>
      <c r="R2508" s="152">
        <v>0</v>
      </c>
      <c r="T2508" s="153">
        <f>IF(Cartilha_GLOBAL!R2508=0,0,IF(Cartilha_GLOBAL!R2508&gt;0,"c","b"))</f>
        <v>0</v>
      </c>
    </row>
    <row r="2509" ht="22.5" hidden="1" spans="1:20">
      <c r="A2509" s="158">
        <f>Cartilha_GLOBAL!A2509</f>
        <v>92548</v>
      </c>
      <c r="B2509" s="100" t="str">
        <f>Cartilha_GLOBAL!B2509</f>
        <v>SINAPI</v>
      </c>
      <c r="C2509" s="104" t="str">
        <f>Cartilha_GLOBAL!C2509</f>
        <v>FABRICAÇÃO E INSTALAÇÃO DE TESOURA INTEIRA EM MADEIRA NÃO APARELHADA, VÃO DE 6 M, PARA TELHA CERÂMICA OU DE CONCRETO, INCLUSO IÇAMENTO. AF_07/2019</v>
      </c>
      <c r="D2509" s="94" t="str">
        <f>Cartilha_GLOBAL!D2509</f>
        <v>UN</v>
      </c>
      <c r="E2509" s="105">
        <f>Cartilha_GLOBAL!$E2509</f>
        <v>1834.71</v>
      </c>
      <c r="F2509" s="182">
        <f>Cartilha_GLOBAL!$F2509</f>
        <v>2251.92</v>
      </c>
      <c r="G2509" s="108"/>
      <c r="H2509" s="107">
        <f t="shared" si="153"/>
        <v>0</v>
      </c>
      <c r="I2509" s="143">
        <f t="shared" si="154"/>
        <v>0</v>
      </c>
      <c r="J2509" s="142"/>
      <c r="K2509" s="138"/>
      <c r="L2509" s="7" t="str">
        <f t="shared" si="155"/>
        <v/>
      </c>
      <c r="M2509" s="7" t="str">
        <f t="shared" si="156"/>
        <v/>
      </c>
      <c r="N2509" s="7" t="str">
        <f>Cartilha_GLOBAL!N2509</f>
        <v/>
      </c>
      <c r="O2509" s="144"/>
      <c r="Q2509" s="151"/>
      <c r="R2509" s="152">
        <v>0</v>
      </c>
      <c r="T2509" s="153">
        <f>IF(Cartilha_GLOBAL!R2509=0,0,IF(Cartilha_GLOBAL!R2509&gt;0,"c","b"))</f>
        <v>0</v>
      </c>
    </row>
    <row r="2510" ht="22.5" hidden="1" spans="1:20">
      <c r="A2510" s="158">
        <f>Cartilha_GLOBAL!A2510</f>
        <v>92549</v>
      </c>
      <c r="B2510" s="100" t="str">
        <f>Cartilha_GLOBAL!B2510</f>
        <v>SINAPI</v>
      </c>
      <c r="C2510" s="104" t="str">
        <f>Cartilha_GLOBAL!C2510</f>
        <v>FABRICAÇÃO E INSTALAÇÃO DE TESOURA INTEIRA EM MADEIRA NÃO APARELHADA, VÃO DE 7 M, PARA TELHA CERÂMICA OU DE CONCRETO, INCLUSO IÇAMENTO. AF_07/2019</v>
      </c>
      <c r="D2510" s="94" t="str">
        <f>Cartilha_GLOBAL!D2510</f>
        <v>UN</v>
      </c>
      <c r="E2510" s="105">
        <f>Cartilha_GLOBAL!$E2510</f>
        <v>2294.08</v>
      </c>
      <c r="F2510" s="182">
        <f>Cartilha_GLOBAL!$F2510</f>
        <v>2815.75</v>
      </c>
      <c r="G2510" s="108"/>
      <c r="H2510" s="107">
        <f t="shared" si="153"/>
        <v>0</v>
      </c>
      <c r="I2510" s="143">
        <f t="shared" si="154"/>
        <v>0</v>
      </c>
      <c r="J2510" s="142"/>
      <c r="K2510" s="138"/>
      <c r="L2510" s="7" t="str">
        <f t="shared" si="155"/>
        <v/>
      </c>
      <c r="M2510" s="7" t="str">
        <f t="shared" si="156"/>
        <v/>
      </c>
      <c r="N2510" s="7" t="str">
        <f>Cartilha_GLOBAL!N2510</f>
        <v/>
      </c>
      <c r="O2510" s="144"/>
      <c r="Q2510" s="151"/>
      <c r="R2510" s="152">
        <v>0</v>
      </c>
      <c r="T2510" s="153">
        <f>IF(Cartilha_GLOBAL!R2510=0,0,IF(Cartilha_GLOBAL!R2510&gt;0,"c","b"))</f>
        <v>0</v>
      </c>
    </row>
    <row r="2511" ht="22.5" hidden="1" spans="1:20">
      <c r="A2511" s="158">
        <f>Cartilha_GLOBAL!A2511</f>
        <v>92550</v>
      </c>
      <c r="B2511" s="100" t="str">
        <f>Cartilha_GLOBAL!B2511</f>
        <v>SINAPI</v>
      </c>
      <c r="C2511" s="104" t="str">
        <f>Cartilha_GLOBAL!C2511</f>
        <v>FABRICAÇÃO E INSTALAÇÃO DE TESOURA INTEIRA EM MADEIRA NÃO APARELHADA, VÃO DE 8 M, PARA TELHA CERÂMICA OU DE CONCRETO, INCLUSO IÇAMENTO. AF_07/2019</v>
      </c>
      <c r="D2511" s="94" t="str">
        <f>Cartilha_GLOBAL!D2511</f>
        <v>UN</v>
      </c>
      <c r="E2511" s="105">
        <f>Cartilha_GLOBAL!$E2511</f>
        <v>2794.88</v>
      </c>
      <c r="F2511" s="182">
        <f>Cartilha_GLOBAL!$F2511</f>
        <v>3430.44</v>
      </c>
      <c r="G2511" s="108"/>
      <c r="H2511" s="107">
        <f t="shared" si="153"/>
        <v>0</v>
      </c>
      <c r="I2511" s="143">
        <f t="shared" si="154"/>
        <v>0</v>
      </c>
      <c r="J2511" s="142"/>
      <c r="K2511" s="138"/>
      <c r="L2511" s="7" t="str">
        <f t="shared" si="155"/>
        <v/>
      </c>
      <c r="M2511" s="7" t="str">
        <f t="shared" si="156"/>
        <v/>
      </c>
      <c r="N2511" s="7" t="str">
        <f>Cartilha_GLOBAL!N2511</f>
        <v/>
      </c>
      <c r="O2511" s="144"/>
      <c r="Q2511" s="151"/>
      <c r="R2511" s="152">
        <v>0</v>
      </c>
      <c r="T2511" s="153">
        <f>IF(Cartilha_GLOBAL!R2511=0,0,IF(Cartilha_GLOBAL!R2511&gt;0,"c","b"))</f>
        <v>0</v>
      </c>
    </row>
    <row r="2512" ht="22.5" hidden="1" spans="1:20">
      <c r="A2512" s="158">
        <f>Cartilha_GLOBAL!A2512</f>
        <v>92551</v>
      </c>
      <c r="B2512" s="100" t="str">
        <f>Cartilha_GLOBAL!B2512</f>
        <v>SINAPI</v>
      </c>
      <c r="C2512" s="104" t="str">
        <f>Cartilha_GLOBAL!C2512</f>
        <v>FABRICAÇÃO E INSTALAÇÃO DE TESOURA INTEIRA EM MADEIRA NÃO APARELHADA, VÃO DE 9 M, PARA TELHA CERÂMICA OU DE CONCRETO, INCLUSO IÇAMENTO. AF_07/2019</v>
      </c>
      <c r="D2512" s="94" t="str">
        <f>Cartilha_GLOBAL!D2512</f>
        <v>UN</v>
      </c>
      <c r="E2512" s="105">
        <f>Cartilha_GLOBAL!$E2512</f>
        <v>2915.71</v>
      </c>
      <c r="F2512" s="182">
        <f>Cartilha_GLOBAL!$F2512</f>
        <v>3578.74</v>
      </c>
      <c r="G2512" s="108"/>
      <c r="H2512" s="107">
        <f t="shared" si="153"/>
        <v>0</v>
      </c>
      <c r="I2512" s="143">
        <f t="shared" si="154"/>
        <v>0</v>
      </c>
      <c r="J2512" s="142"/>
      <c r="K2512" s="138"/>
      <c r="L2512" s="7" t="str">
        <f t="shared" si="155"/>
        <v/>
      </c>
      <c r="M2512" s="7" t="str">
        <f t="shared" si="156"/>
        <v/>
      </c>
      <c r="N2512" s="7" t="str">
        <f>Cartilha_GLOBAL!N2512</f>
        <v/>
      </c>
      <c r="O2512" s="144"/>
      <c r="Q2512" s="151"/>
      <c r="R2512" s="152">
        <v>0</v>
      </c>
      <c r="T2512" s="153">
        <f>IF(Cartilha_GLOBAL!R2512=0,0,IF(Cartilha_GLOBAL!R2512&gt;0,"c","b"))</f>
        <v>0</v>
      </c>
    </row>
    <row r="2513" ht="22.5" hidden="1" spans="1:20">
      <c r="A2513" s="158">
        <f>Cartilha_GLOBAL!A2513</f>
        <v>92552</v>
      </c>
      <c r="B2513" s="100" t="str">
        <f>Cartilha_GLOBAL!B2513</f>
        <v>SINAPI</v>
      </c>
      <c r="C2513" s="104" t="str">
        <f>Cartilha_GLOBAL!C2513</f>
        <v>FABRICAÇÃO E INSTALAÇÃO DE TESOURA INTEIRA EM MADEIRA NÃO APARELHADA, VÃO DE 10 M, PARA TELHA CERÂMICA OU DE CONCRETO, INCLUSO IÇAMENTO. AF_07/2019</v>
      </c>
      <c r="D2513" s="94" t="str">
        <f>Cartilha_GLOBAL!D2513</f>
        <v>UN</v>
      </c>
      <c r="E2513" s="105">
        <f>Cartilha_GLOBAL!$E2513</f>
        <v>3174.41</v>
      </c>
      <c r="F2513" s="182">
        <f>Cartilha_GLOBAL!$F2513</f>
        <v>3896.27</v>
      </c>
      <c r="G2513" s="108"/>
      <c r="H2513" s="107">
        <f t="shared" si="153"/>
        <v>0</v>
      </c>
      <c r="I2513" s="143">
        <f t="shared" si="154"/>
        <v>0</v>
      </c>
      <c r="J2513" s="142"/>
      <c r="K2513" s="138"/>
      <c r="L2513" s="7" t="str">
        <f t="shared" si="155"/>
        <v/>
      </c>
      <c r="M2513" s="7" t="str">
        <f t="shared" si="156"/>
        <v/>
      </c>
      <c r="N2513" s="7" t="str">
        <f>Cartilha_GLOBAL!N2513</f>
        <v/>
      </c>
      <c r="O2513" s="144"/>
      <c r="Q2513" s="151"/>
      <c r="R2513" s="152">
        <v>0</v>
      </c>
      <c r="T2513" s="153">
        <f>IF(Cartilha_GLOBAL!R2513=0,0,IF(Cartilha_GLOBAL!R2513&gt;0,"c","b"))</f>
        <v>0</v>
      </c>
    </row>
    <row r="2514" ht="22.5" hidden="1" spans="1:20">
      <c r="A2514" s="158">
        <f>Cartilha_GLOBAL!A2514</f>
        <v>92553</v>
      </c>
      <c r="B2514" s="100" t="str">
        <f>Cartilha_GLOBAL!B2514</f>
        <v>SINAPI</v>
      </c>
      <c r="C2514" s="104" t="str">
        <f>Cartilha_GLOBAL!C2514</f>
        <v>FABRICAÇÃO E INSTALAÇÃO DE TESOURA INTEIRA EM MADEIRA NÃO APARELHADA, VÃO DE 11 M, PARA TELHA CERÂMICA OU DE CONCRETO, INCLUSO IÇAMENTO. AF_07/2019</v>
      </c>
      <c r="D2514" s="94" t="str">
        <f>Cartilha_GLOBAL!D2514</f>
        <v>UN</v>
      </c>
      <c r="E2514" s="105">
        <f>Cartilha_GLOBAL!$E2514</f>
        <v>3645.13</v>
      </c>
      <c r="F2514" s="182">
        <f>Cartilha_GLOBAL!$F2514</f>
        <v>4474.03</v>
      </c>
      <c r="G2514" s="108"/>
      <c r="H2514" s="107">
        <f t="shared" si="153"/>
        <v>0</v>
      </c>
      <c r="I2514" s="143">
        <f t="shared" si="154"/>
        <v>0</v>
      </c>
      <c r="J2514" s="142"/>
      <c r="K2514" s="138"/>
      <c r="L2514" s="7" t="str">
        <f t="shared" si="155"/>
        <v/>
      </c>
      <c r="M2514" s="7" t="str">
        <f t="shared" si="156"/>
        <v/>
      </c>
      <c r="N2514" s="7" t="str">
        <f>Cartilha_GLOBAL!N2514</f>
        <v/>
      </c>
      <c r="O2514" s="144"/>
      <c r="Q2514" s="151"/>
      <c r="R2514" s="152">
        <v>0</v>
      </c>
      <c r="T2514" s="153">
        <f>IF(Cartilha_GLOBAL!R2514=0,0,IF(Cartilha_GLOBAL!R2514&gt;0,"c","b"))</f>
        <v>0</v>
      </c>
    </row>
    <row r="2515" ht="22.5" hidden="1" spans="1:20">
      <c r="A2515" s="158">
        <f>Cartilha_GLOBAL!A2515</f>
        <v>92554</v>
      </c>
      <c r="B2515" s="100" t="str">
        <f>Cartilha_GLOBAL!B2515</f>
        <v>SINAPI</v>
      </c>
      <c r="C2515" s="104" t="str">
        <f>Cartilha_GLOBAL!C2515</f>
        <v>FABRICAÇÃO E INSTALAÇÃO DE TESOURA INTEIRA EM MADEIRA NÃO APARELHADA, VÃO DE 12 M, PARA TELHA CERÂMICA OU DE CONCRETO, INCLUSO IÇAMENTO. AF_07/2019</v>
      </c>
      <c r="D2515" s="94" t="str">
        <f>Cartilha_GLOBAL!D2515</f>
        <v>UN</v>
      </c>
      <c r="E2515" s="105">
        <f>Cartilha_GLOBAL!$E2515</f>
        <v>3783.74</v>
      </c>
      <c r="F2515" s="182">
        <f>Cartilha_GLOBAL!$F2515</f>
        <v>4644.16</v>
      </c>
      <c r="G2515" s="108"/>
      <c r="H2515" s="107">
        <f t="shared" si="153"/>
        <v>0</v>
      </c>
      <c r="I2515" s="143">
        <f t="shared" si="154"/>
        <v>0</v>
      </c>
      <c r="J2515" s="142"/>
      <c r="K2515" s="138"/>
      <c r="L2515" s="7" t="str">
        <f t="shared" si="155"/>
        <v/>
      </c>
      <c r="M2515" s="7" t="str">
        <f t="shared" si="156"/>
        <v/>
      </c>
      <c r="N2515" s="7" t="str">
        <f>Cartilha_GLOBAL!N2515</f>
        <v/>
      </c>
      <c r="O2515" s="144"/>
      <c r="Q2515" s="151"/>
      <c r="R2515" s="152">
        <v>0</v>
      </c>
      <c r="T2515" s="153">
        <f>IF(Cartilha_GLOBAL!R2515=0,0,IF(Cartilha_GLOBAL!R2515&gt;0,"c","b"))</f>
        <v>0</v>
      </c>
    </row>
    <row r="2516" ht="33.75" hidden="1" spans="1:20">
      <c r="A2516" s="158">
        <f>Cartilha_GLOBAL!A2516</f>
        <v>92555</v>
      </c>
      <c r="B2516" s="100" t="str">
        <f>Cartilha_GLOBAL!B2516</f>
        <v>SINAPI</v>
      </c>
      <c r="C2516" s="104" t="str">
        <f>Cartilha_GLOBAL!C2516</f>
        <v>FABRICAÇÃO E INSTALAÇÃO DE TESOURA INTEIRA EM MADEIRA NÃO APARELHADA, VÃO DE 3 M, PARA TELHA ONDULADA DE FIBROCIMENTO, METÁLICA, PLÁSTICA OU TERMOACÚSTICA, INCLUSO IÇAMENTO. AF_07/2019</v>
      </c>
      <c r="D2516" s="94" t="str">
        <f>Cartilha_GLOBAL!D2516</f>
        <v>UN</v>
      </c>
      <c r="E2516" s="105">
        <f>Cartilha_GLOBAL!$E2516</f>
        <v>1240.67</v>
      </c>
      <c r="F2516" s="182">
        <f>Cartilha_GLOBAL!$F2516</f>
        <v>1522.8</v>
      </c>
      <c r="G2516" s="108"/>
      <c r="H2516" s="107">
        <f t="shared" si="153"/>
        <v>0</v>
      </c>
      <c r="I2516" s="143">
        <f t="shared" si="154"/>
        <v>0</v>
      </c>
      <c r="J2516" s="142"/>
      <c r="K2516" s="138"/>
      <c r="L2516" s="7" t="str">
        <f t="shared" si="155"/>
        <v/>
      </c>
      <c r="M2516" s="7" t="str">
        <f t="shared" si="156"/>
        <v/>
      </c>
      <c r="N2516" s="7" t="str">
        <f>Cartilha_GLOBAL!N2516</f>
        <v/>
      </c>
      <c r="O2516" s="144"/>
      <c r="Q2516" s="151"/>
      <c r="R2516" s="152">
        <v>0</v>
      </c>
      <c r="T2516" s="153">
        <f>IF(Cartilha_GLOBAL!R2516=0,0,IF(Cartilha_GLOBAL!R2516&gt;0,"c","b"))</f>
        <v>0</v>
      </c>
    </row>
    <row r="2517" ht="33.75" hidden="1" spans="1:20">
      <c r="A2517" s="158">
        <f>Cartilha_GLOBAL!A2517</f>
        <v>92556</v>
      </c>
      <c r="B2517" s="100" t="str">
        <f>Cartilha_GLOBAL!B2517</f>
        <v>SINAPI</v>
      </c>
      <c r="C2517" s="104" t="str">
        <f>Cartilha_GLOBAL!C2517</f>
        <v>FABRICAÇÃO E INSTALAÇÃO DE TESOURA INTEIRA EM MADEIRA NÃO APARELHADA, VÃO DE 4 M, PARA TELHA ONDULADA DE FIBROCIMENTO, METÁLICA, PLÁSTICA OU TERMOACÚSTICA, INCLUSO IÇAMENTO. AF_07/2019</v>
      </c>
      <c r="D2517" s="94" t="str">
        <f>Cartilha_GLOBAL!D2517</f>
        <v>UN</v>
      </c>
      <c r="E2517" s="105">
        <f>Cartilha_GLOBAL!$E2517</f>
        <v>1519.63</v>
      </c>
      <c r="F2517" s="182">
        <f>Cartilha_GLOBAL!$F2517</f>
        <v>1865.19</v>
      </c>
      <c r="G2517" s="108"/>
      <c r="H2517" s="107">
        <f t="shared" si="153"/>
        <v>0</v>
      </c>
      <c r="I2517" s="143">
        <f t="shared" si="154"/>
        <v>0</v>
      </c>
      <c r="J2517" s="142"/>
      <c r="K2517" s="138"/>
      <c r="L2517" s="7" t="str">
        <f t="shared" si="155"/>
        <v/>
      </c>
      <c r="M2517" s="7" t="str">
        <f t="shared" si="156"/>
        <v/>
      </c>
      <c r="N2517" s="7" t="str">
        <f>Cartilha_GLOBAL!N2517</f>
        <v/>
      </c>
      <c r="O2517" s="144"/>
      <c r="Q2517" s="151"/>
      <c r="R2517" s="152">
        <v>0</v>
      </c>
      <c r="T2517" s="153">
        <f>IF(Cartilha_GLOBAL!R2517=0,0,IF(Cartilha_GLOBAL!R2517&gt;0,"c","b"))</f>
        <v>0</v>
      </c>
    </row>
    <row r="2518" ht="33.75" hidden="1" spans="1:20">
      <c r="A2518" s="158">
        <f>Cartilha_GLOBAL!A2518</f>
        <v>92557</v>
      </c>
      <c r="B2518" s="100" t="str">
        <f>Cartilha_GLOBAL!B2518</f>
        <v>SINAPI</v>
      </c>
      <c r="C2518" s="104" t="str">
        <f>Cartilha_GLOBAL!C2518</f>
        <v>FABRICAÇÃO E INSTALAÇÃO DE TESOURA INTEIRA EM MADEIRA NÃO APARELHADA, VÃO DE 5 M, PARA TELHA ONDULADA DE FIBROCIMENTO, METÁLICA, PLÁSTICA OU TERMOACÚSTICA, INCLUSO IÇAMENTO. AF_07/2019</v>
      </c>
      <c r="D2518" s="94" t="str">
        <f>Cartilha_GLOBAL!D2518</f>
        <v>UN</v>
      </c>
      <c r="E2518" s="105">
        <f>Cartilha_GLOBAL!$E2518</f>
        <v>1613.42</v>
      </c>
      <c r="F2518" s="182">
        <f>Cartilha_GLOBAL!$F2518</f>
        <v>1980.31</v>
      </c>
      <c r="G2518" s="108"/>
      <c r="H2518" s="107">
        <f t="shared" si="153"/>
        <v>0</v>
      </c>
      <c r="I2518" s="143">
        <f t="shared" si="154"/>
        <v>0</v>
      </c>
      <c r="J2518" s="142"/>
      <c r="K2518" s="138"/>
      <c r="L2518" s="7" t="str">
        <f t="shared" si="155"/>
        <v/>
      </c>
      <c r="M2518" s="7" t="str">
        <f t="shared" si="156"/>
        <v/>
      </c>
      <c r="N2518" s="7" t="str">
        <f>Cartilha_GLOBAL!N2518</f>
        <v/>
      </c>
      <c r="O2518" s="144"/>
      <c r="Q2518" s="151"/>
      <c r="R2518" s="152">
        <v>0</v>
      </c>
      <c r="T2518" s="153">
        <f>IF(Cartilha_GLOBAL!R2518=0,0,IF(Cartilha_GLOBAL!R2518&gt;0,"c","b"))</f>
        <v>0</v>
      </c>
    </row>
    <row r="2519" ht="33.75" hidden="1" spans="1:20">
      <c r="A2519" s="158">
        <f>Cartilha_GLOBAL!A2519</f>
        <v>92558</v>
      </c>
      <c r="B2519" s="100" t="str">
        <f>Cartilha_GLOBAL!B2519</f>
        <v>SINAPI</v>
      </c>
      <c r="C2519" s="104" t="str">
        <f>Cartilha_GLOBAL!C2519</f>
        <v>FABRICAÇÃO E INSTALAÇÃO DE TESOURA INTEIRA EM MADEIRA NÃO APARELHADA, VÃO DE 6 M, PARA TELHA ONDULADA DE FIBROCIMENTO, METÁLICA, PLÁSTICA OU TERMOACÚSTICA, INCLUSO IÇAMENTO. AF_07/2019</v>
      </c>
      <c r="D2519" s="94" t="str">
        <f>Cartilha_GLOBAL!D2519</f>
        <v>UN</v>
      </c>
      <c r="E2519" s="105">
        <f>Cartilha_GLOBAL!$E2519</f>
        <v>1816.15</v>
      </c>
      <c r="F2519" s="182">
        <f>Cartilha_GLOBAL!$F2519</f>
        <v>2229.14</v>
      </c>
      <c r="G2519" s="108"/>
      <c r="H2519" s="107">
        <f t="shared" si="153"/>
        <v>0</v>
      </c>
      <c r="I2519" s="143">
        <f t="shared" si="154"/>
        <v>0</v>
      </c>
      <c r="J2519" s="142"/>
      <c r="K2519" s="138"/>
      <c r="L2519" s="7" t="str">
        <f t="shared" si="155"/>
        <v/>
      </c>
      <c r="M2519" s="7" t="str">
        <f t="shared" si="156"/>
        <v/>
      </c>
      <c r="N2519" s="7" t="str">
        <f>Cartilha_GLOBAL!N2519</f>
        <v/>
      </c>
      <c r="O2519" s="144"/>
      <c r="Q2519" s="151"/>
      <c r="R2519" s="152">
        <v>0</v>
      </c>
      <c r="T2519" s="153">
        <f>IF(Cartilha_GLOBAL!R2519=0,0,IF(Cartilha_GLOBAL!R2519&gt;0,"c","b"))</f>
        <v>0</v>
      </c>
    </row>
    <row r="2520" ht="33.75" hidden="1" spans="1:20">
      <c r="A2520" s="158">
        <f>Cartilha_GLOBAL!A2520</f>
        <v>92559</v>
      </c>
      <c r="B2520" s="100" t="str">
        <f>Cartilha_GLOBAL!B2520</f>
        <v>SINAPI</v>
      </c>
      <c r="C2520" s="104" t="str">
        <f>Cartilha_GLOBAL!C2520</f>
        <v>FABRICAÇÃO E INSTALAÇÃO DE TESOURA INTEIRA EM MADEIRA NÃO APARELHADA, VÃO DE 7 M, PARA TELHA ONDULADA DE FIBROCIMENTO, METÁLICA, PLÁSTICA OU TERMOACÚSTICA, INCLUSO IÇAMENTO. AF_07/2019</v>
      </c>
      <c r="D2520" s="94" t="str">
        <f>Cartilha_GLOBAL!D2520</f>
        <v>UN</v>
      </c>
      <c r="E2520" s="105">
        <f>Cartilha_GLOBAL!$E2520</f>
        <v>2259.52</v>
      </c>
      <c r="F2520" s="182">
        <f>Cartilha_GLOBAL!$F2520</f>
        <v>2773.33</v>
      </c>
      <c r="G2520" s="108"/>
      <c r="H2520" s="107">
        <f t="shared" si="153"/>
        <v>0</v>
      </c>
      <c r="I2520" s="143">
        <f t="shared" si="154"/>
        <v>0</v>
      </c>
      <c r="J2520" s="142"/>
      <c r="K2520" s="138"/>
      <c r="L2520" s="7" t="str">
        <f t="shared" si="155"/>
        <v/>
      </c>
      <c r="M2520" s="7" t="str">
        <f t="shared" si="156"/>
        <v/>
      </c>
      <c r="N2520" s="7" t="str">
        <f>Cartilha_GLOBAL!N2520</f>
        <v/>
      </c>
      <c r="O2520" s="144"/>
      <c r="Q2520" s="151"/>
      <c r="R2520" s="152">
        <v>0</v>
      </c>
      <c r="T2520" s="153">
        <f>IF(Cartilha_GLOBAL!R2520=0,0,IF(Cartilha_GLOBAL!R2520&gt;0,"c","b"))</f>
        <v>0</v>
      </c>
    </row>
    <row r="2521" ht="33.75" hidden="1" spans="1:20">
      <c r="A2521" s="158">
        <f>Cartilha_GLOBAL!A2521</f>
        <v>92560</v>
      </c>
      <c r="B2521" s="100" t="str">
        <f>Cartilha_GLOBAL!B2521</f>
        <v>SINAPI</v>
      </c>
      <c r="C2521" s="104" t="str">
        <f>Cartilha_GLOBAL!C2521</f>
        <v>FABRICAÇÃO E INSTALAÇÃO DE TESOURA INTEIRA EM MADEIRA NÃO APARELHADA, VÃO DE 8 M, PARA TELHA ONDULADA DE FIBROCIMENTO, METÁLICA, PLÁSTICA OU TERMOACÚSTICA, INCLUSO IÇAMENTO. AF_07/2019</v>
      </c>
      <c r="D2521" s="94" t="str">
        <f>Cartilha_GLOBAL!D2521</f>
        <v>UN</v>
      </c>
      <c r="E2521" s="105">
        <f>Cartilha_GLOBAL!$E2521</f>
        <v>2747.81</v>
      </c>
      <c r="F2521" s="182">
        <f>Cartilha_GLOBAL!$F2521</f>
        <v>3372.66</v>
      </c>
      <c r="G2521" s="108"/>
      <c r="H2521" s="107">
        <f t="shared" si="153"/>
        <v>0</v>
      </c>
      <c r="I2521" s="143">
        <f t="shared" si="154"/>
        <v>0</v>
      </c>
      <c r="J2521" s="142"/>
      <c r="K2521" s="138"/>
      <c r="L2521" s="7" t="str">
        <f t="shared" si="155"/>
        <v/>
      </c>
      <c r="M2521" s="7" t="str">
        <f t="shared" si="156"/>
        <v/>
      </c>
      <c r="N2521" s="7" t="str">
        <f>Cartilha_GLOBAL!N2521</f>
        <v/>
      </c>
      <c r="O2521" s="144"/>
      <c r="Q2521" s="151"/>
      <c r="R2521" s="152">
        <v>0</v>
      </c>
      <c r="T2521" s="153">
        <f>IF(Cartilha_GLOBAL!R2521=0,0,IF(Cartilha_GLOBAL!R2521&gt;0,"c","b"))</f>
        <v>0</v>
      </c>
    </row>
    <row r="2522" ht="33.75" hidden="1" spans="1:20">
      <c r="A2522" s="158">
        <f>Cartilha_GLOBAL!A2522</f>
        <v>92561</v>
      </c>
      <c r="B2522" s="100" t="str">
        <f>Cartilha_GLOBAL!B2522</f>
        <v>SINAPI</v>
      </c>
      <c r="C2522" s="104" t="str">
        <f>Cartilha_GLOBAL!C2522</f>
        <v>FABRICAÇÃO E INSTALAÇÃO DE TESOURA INTEIRA EM MADEIRA NÃO APARELHADA, VÃO DE 9 M, PARA TELHA ONDULADA DE FIBROCIMENTO, METÁLICA, PLÁSTICA OU TERMOACÚSTICA, INCLUSO IÇAMENTO. AF_07/2019</v>
      </c>
      <c r="D2522" s="94" t="str">
        <f>Cartilha_GLOBAL!D2522</f>
        <v>UN</v>
      </c>
      <c r="E2522" s="105">
        <f>Cartilha_GLOBAL!$E2522</f>
        <v>2869.92</v>
      </c>
      <c r="F2522" s="182">
        <f>Cartilha_GLOBAL!$F2522</f>
        <v>3522.54</v>
      </c>
      <c r="G2522" s="108"/>
      <c r="H2522" s="107">
        <f t="shared" si="153"/>
        <v>0</v>
      </c>
      <c r="I2522" s="143">
        <f t="shared" si="154"/>
        <v>0</v>
      </c>
      <c r="J2522" s="142"/>
      <c r="K2522" s="138"/>
      <c r="L2522" s="7" t="str">
        <f t="shared" si="155"/>
        <v/>
      </c>
      <c r="M2522" s="7" t="str">
        <f t="shared" si="156"/>
        <v/>
      </c>
      <c r="N2522" s="7" t="str">
        <f>Cartilha_GLOBAL!N2522</f>
        <v/>
      </c>
      <c r="O2522" s="144"/>
      <c r="Q2522" s="151"/>
      <c r="R2522" s="152">
        <v>0</v>
      </c>
      <c r="T2522" s="153">
        <f>IF(Cartilha_GLOBAL!R2522=0,0,IF(Cartilha_GLOBAL!R2522&gt;0,"c","b"))</f>
        <v>0</v>
      </c>
    </row>
    <row r="2523" ht="33.75" hidden="1" spans="1:20">
      <c r="A2523" s="158">
        <f>Cartilha_GLOBAL!A2523</f>
        <v>92562</v>
      </c>
      <c r="B2523" s="100" t="str">
        <f>Cartilha_GLOBAL!B2523</f>
        <v>SINAPI</v>
      </c>
      <c r="C2523" s="104" t="str">
        <f>Cartilha_GLOBAL!C2523</f>
        <v>FABRICAÇÃO E INSTALAÇÃO DE TESOURA INTEIRA EM MADEIRA NÃO APARELHADA, VÃO DE 10 M, PARA TELHA ONDULADA DE FIBROCIMENTO, METÁLICA, PLÁSTICA OU TERMOACÚSTICA, INCLUSO IÇAMENTO. AF_07/2019</v>
      </c>
      <c r="D2523" s="94" t="str">
        <f>Cartilha_GLOBAL!D2523</f>
        <v>UN</v>
      </c>
      <c r="E2523" s="105">
        <f>Cartilha_GLOBAL!$E2523</f>
        <v>3096.1</v>
      </c>
      <c r="F2523" s="182">
        <f>Cartilha_GLOBAL!$F2523</f>
        <v>3800.15</v>
      </c>
      <c r="G2523" s="108"/>
      <c r="H2523" s="107">
        <f t="shared" si="153"/>
        <v>0</v>
      </c>
      <c r="I2523" s="143">
        <f t="shared" si="154"/>
        <v>0</v>
      </c>
      <c r="J2523" s="142"/>
      <c r="K2523" s="138"/>
      <c r="L2523" s="7" t="str">
        <f t="shared" si="155"/>
        <v/>
      </c>
      <c r="M2523" s="7" t="str">
        <f t="shared" si="156"/>
        <v/>
      </c>
      <c r="N2523" s="7" t="str">
        <f>Cartilha_GLOBAL!N2523</f>
        <v/>
      </c>
      <c r="O2523" s="144"/>
      <c r="Q2523" s="151"/>
      <c r="R2523" s="152">
        <v>0</v>
      </c>
      <c r="T2523" s="153">
        <f>IF(Cartilha_GLOBAL!R2523=0,0,IF(Cartilha_GLOBAL!R2523&gt;0,"c","b"))</f>
        <v>0</v>
      </c>
    </row>
    <row r="2524" ht="33.75" hidden="1" spans="1:20">
      <c r="A2524" s="158">
        <f>Cartilha_GLOBAL!A2524</f>
        <v>92563</v>
      </c>
      <c r="B2524" s="100" t="str">
        <f>Cartilha_GLOBAL!B2524</f>
        <v>SINAPI</v>
      </c>
      <c r="C2524" s="104" t="str">
        <f>Cartilha_GLOBAL!C2524</f>
        <v>FABRICAÇÃO E INSTALAÇÃO DE TESOURA INTEIRA EM MADEIRA NÃO APARELHADA, VÃO DE 11 M, PARA TELHA ONDULADA DE FIBROCIMENTO, METÁLICA, PLÁSTICA OU TERMOACÚSTICA, INCLUSO IÇAMENTO. AF_07/2019</v>
      </c>
      <c r="D2524" s="94" t="str">
        <f>Cartilha_GLOBAL!D2524</f>
        <v>UN</v>
      </c>
      <c r="E2524" s="105">
        <f>Cartilha_GLOBAL!$E2524</f>
        <v>3553.56</v>
      </c>
      <c r="F2524" s="182">
        <f>Cartilha_GLOBAL!$F2524</f>
        <v>4361.64</v>
      </c>
      <c r="G2524" s="108"/>
      <c r="H2524" s="107">
        <f t="shared" si="153"/>
        <v>0</v>
      </c>
      <c r="I2524" s="143">
        <f t="shared" si="154"/>
        <v>0</v>
      </c>
      <c r="J2524" s="142"/>
      <c r="K2524" s="138"/>
      <c r="L2524" s="7" t="str">
        <f t="shared" si="155"/>
        <v/>
      </c>
      <c r="M2524" s="7" t="str">
        <f t="shared" si="156"/>
        <v/>
      </c>
      <c r="N2524" s="7" t="str">
        <f>Cartilha_GLOBAL!N2524</f>
        <v/>
      </c>
      <c r="O2524" s="144"/>
      <c r="Q2524" s="151"/>
      <c r="R2524" s="152">
        <v>0</v>
      </c>
      <c r="T2524" s="153">
        <f>IF(Cartilha_GLOBAL!R2524=0,0,IF(Cartilha_GLOBAL!R2524&gt;0,"c","b"))</f>
        <v>0</v>
      </c>
    </row>
    <row r="2525" ht="33.75" hidden="1" spans="1:20">
      <c r="A2525" s="158">
        <f>Cartilha_GLOBAL!A2525</f>
        <v>92564</v>
      </c>
      <c r="B2525" s="100" t="str">
        <f>Cartilha_GLOBAL!B2525</f>
        <v>SINAPI</v>
      </c>
      <c r="C2525" s="104" t="str">
        <f>Cartilha_GLOBAL!C2525</f>
        <v>FABRICAÇÃO E INSTALAÇÃO DE TESOURA INTEIRA EM MADEIRA NÃO APARELHADA, VÃO DE 12 M, PARA TELHA ONDULADA DE FIBROCIMENTO, METÁLICA, PLÁSTICA OU TERMOACÚSTICA, INCLUSO IÇAMENTO. AF_07/2019</v>
      </c>
      <c r="D2525" s="94" t="str">
        <f>Cartilha_GLOBAL!D2525</f>
        <v>UN</v>
      </c>
      <c r="E2525" s="105">
        <f>Cartilha_GLOBAL!$E2525</f>
        <v>3671.58</v>
      </c>
      <c r="F2525" s="182">
        <f>Cartilha_GLOBAL!$F2525</f>
        <v>4506.5</v>
      </c>
      <c r="G2525" s="108"/>
      <c r="H2525" s="107">
        <f t="shared" si="153"/>
        <v>0</v>
      </c>
      <c r="I2525" s="143">
        <f t="shared" si="154"/>
        <v>0</v>
      </c>
      <c r="J2525" s="142"/>
      <c r="K2525" s="138"/>
      <c r="L2525" s="7" t="str">
        <f t="shared" si="155"/>
        <v/>
      </c>
      <c r="M2525" s="7" t="str">
        <f t="shared" si="156"/>
        <v/>
      </c>
      <c r="N2525" s="7" t="str">
        <f>Cartilha_GLOBAL!N2525</f>
        <v/>
      </c>
      <c r="O2525" s="144"/>
      <c r="Q2525" s="151"/>
      <c r="R2525" s="152">
        <v>0</v>
      </c>
      <c r="T2525" s="153">
        <f>IF(Cartilha_GLOBAL!R2525=0,0,IF(Cartilha_GLOBAL!R2525&gt;0,"c","b"))</f>
        <v>0</v>
      </c>
    </row>
    <row r="2526" ht="33.75" hidden="1" spans="1:20">
      <c r="A2526" s="158">
        <f>Cartilha_GLOBAL!A2526</f>
        <v>92565</v>
      </c>
      <c r="B2526" s="100" t="str">
        <f>Cartilha_GLOBAL!B2526</f>
        <v>SINAPI</v>
      </c>
      <c r="C2526" s="104" t="str">
        <f>Cartilha_GLOBAL!C2526</f>
        <v>FABRICAÇÃO E INSTALAÇÃO DE ESTRUTURA PONTALETADA DE MADEIRA NÃO APARELHADA PARA TELHADOS COM ATÉ 2 ÁGUAS E PARA TELHA CERÂMICA OU DE CONCRETO, INCLUSO TRANSPORTE VERTICAL. AF_12/2015</v>
      </c>
      <c r="D2526" s="94" t="str">
        <f>Cartilha_GLOBAL!D2526</f>
        <v>M2</v>
      </c>
      <c r="E2526" s="105">
        <f>Cartilha_GLOBAL!$E2526</f>
        <v>47.59</v>
      </c>
      <c r="F2526" s="182">
        <f>Cartilha_GLOBAL!$F2526</f>
        <v>58.41</v>
      </c>
      <c r="G2526" s="108"/>
      <c r="H2526" s="107">
        <f t="shared" si="153"/>
        <v>0</v>
      </c>
      <c r="I2526" s="143">
        <f t="shared" si="154"/>
        <v>0</v>
      </c>
      <c r="J2526" s="142"/>
      <c r="K2526" s="138"/>
      <c r="L2526" s="7" t="str">
        <f t="shared" si="155"/>
        <v/>
      </c>
      <c r="M2526" s="7" t="str">
        <f t="shared" si="156"/>
        <v/>
      </c>
      <c r="N2526" s="7" t="str">
        <f>Cartilha_GLOBAL!N2526</f>
        <v/>
      </c>
      <c r="O2526" s="144"/>
      <c r="Q2526" s="151"/>
      <c r="R2526" s="152">
        <v>0</v>
      </c>
      <c r="T2526" s="153">
        <f>IF(Cartilha_GLOBAL!R2526=0,0,IF(Cartilha_GLOBAL!R2526&gt;0,"c","b"))</f>
        <v>0</v>
      </c>
    </row>
    <row r="2527" ht="33.75" hidden="1" spans="1:20">
      <c r="A2527" s="158">
        <f>Cartilha_GLOBAL!A2527</f>
        <v>92566</v>
      </c>
      <c r="B2527" s="100" t="str">
        <f>Cartilha_GLOBAL!B2527</f>
        <v>SINAPI</v>
      </c>
      <c r="C2527" s="104" t="str">
        <f>Cartilha_GLOBAL!C2527</f>
        <v>FABRICAÇÃO E INSTALAÇÃO DE ESTRUTURA PONTALETADA DE MADEIRA NÃO APARELHADA PARA TELHADOS COM ATÉ 2 ÁGUAS E PARA TELHA ONDULADA DE FIBROCIMENTO, METÁLICA, PLÁSTICA OU TERMOACÚSTICA, INCLUSO TRANSPORTE VERTICAL. AF_12/2015</v>
      </c>
      <c r="D2527" s="94" t="str">
        <f>Cartilha_GLOBAL!D2527</f>
        <v>M2</v>
      </c>
      <c r="E2527" s="105">
        <f>Cartilha_GLOBAL!$E2527</f>
        <v>29.97</v>
      </c>
      <c r="F2527" s="182">
        <f>Cartilha_GLOBAL!$F2527</f>
        <v>36.79</v>
      </c>
      <c r="G2527" s="108"/>
      <c r="H2527" s="107">
        <f t="shared" si="153"/>
        <v>0</v>
      </c>
      <c r="I2527" s="143">
        <f t="shared" si="154"/>
        <v>0</v>
      </c>
      <c r="J2527" s="142"/>
      <c r="K2527" s="138"/>
      <c r="L2527" s="7" t="str">
        <f t="shared" si="155"/>
        <v/>
      </c>
      <c r="M2527" s="7" t="str">
        <f t="shared" si="156"/>
        <v/>
      </c>
      <c r="N2527" s="7" t="str">
        <f>Cartilha_GLOBAL!N2527</f>
        <v/>
      </c>
      <c r="O2527" s="144"/>
      <c r="Q2527" s="151"/>
      <c r="R2527" s="152">
        <v>0</v>
      </c>
      <c r="T2527" s="153">
        <f>IF(Cartilha_GLOBAL!R2527=0,0,IF(Cartilha_GLOBAL!R2527&gt;0,"c","b"))</f>
        <v>0</v>
      </c>
    </row>
    <row r="2528" ht="33.75" hidden="1" spans="1:20">
      <c r="A2528" s="158">
        <f>Cartilha_GLOBAL!A2528</f>
        <v>92567</v>
      </c>
      <c r="B2528" s="100" t="str">
        <f>Cartilha_GLOBAL!B2528</f>
        <v>SINAPI</v>
      </c>
      <c r="C2528" s="104" t="str">
        <f>Cartilha_GLOBAL!C2528</f>
        <v>FABRICAÇÃO E INSTALAÇÃO DE ESTRUTURA PONTALETADA DE MADEIRA NÃO APARELHADA PARA TELHADOS COM MAIS QUE 2 ÁGUAS E PARA TELHA CERÂMICA OU DE CONCRETO, INCLUSO TRANSPORTE VERTICAL. AF_12/2015</v>
      </c>
      <c r="D2528" s="94" t="str">
        <f>Cartilha_GLOBAL!D2528</f>
        <v>M2</v>
      </c>
      <c r="E2528" s="105">
        <f>Cartilha_GLOBAL!$E2528</f>
        <v>42.81</v>
      </c>
      <c r="F2528" s="182">
        <f>Cartilha_GLOBAL!$F2528</f>
        <v>52.54</v>
      </c>
      <c r="G2528" s="108"/>
      <c r="H2528" s="107">
        <f t="shared" si="153"/>
        <v>0</v>
      </c>
      <c r="I2528" s="143">
        <f t="shared" si="154"/>
        <v>0</v>
      </c>
      <c r="J2528" s="142"/>
      <c r="K2528" s="138"/>
      <c r="L2528" s="7" t="str">
        <f t="shared" si="155"/>
        <v/>
      </c>
      <c r="M2528" s="7" t="str">
        <f t="shared" si="156"/>
        <v/>
      </c>
      <c r="N2528" s="7" t="str">
        <f>Cartilha_GLOBAL!N2528</f>
        <v/>
      </c>
      <c r="O2528" s="144"/>
      <c r="Q2528" s="151"/>
      <c r="R2528" s="152">
        <v>0</v>
      </c>
      <c r="T2528" s="153">
        <f>IF(Cartilha_GLOBAL!R2528=0,0,IF(Cartilha_GLOBAL!R2528&gt;0,"c","b"))</f>
        <v>0</v>
      </c>
    </row>
    <row r="2529" ht="22.5" hidden="1" spans="1:20">
      <c r="A2529" s="158">
        <f>Cartilha_GLOBAL!A2529</f>
        <v>92539</v>
      </c>
      <c r="B2529" s="100" t="str">
        <f>Cartilha_GLOBAL!B2529</f>
        <v>SINAPI</v>
      </c>
      <c r="C2529" s="104" t="str">
        <f>Cartilha_GLOBAL!C2529</f>
        <v>TRAMA DE MADEIRA COMPOSTA POR RIPAS, CAIBROS E TERÇAS PARA TELHADOS DE ATÉ 2 ÁGUAS PARA TELHA DE ENCAIXE DE CERÂMICA OU DE CONCRETO, INCLUSO TRANSPORTE VERTICAL. AF_07/2019</v>
      </c>
      <c r="D2529" s="94" t="str">
        <f>Cartilha_GLOBAL!D2529</f>
        <v>M2</v>
      </c>
      <c r="E2529" s="105">
        <f>Cartilha_GLOBAL!$E2529</f>
        <v>98.6</v>
      </c>
      <c r="F2529" s="182">
        <f>Cartilha_GLOBAL!$F2529</f>
        <v>121.02</v>
      </c>
      <c r="G2529" s="108"/>
      <c r="H2529" s="107">
        <f t="shared" si="153"/>
        <v>0</v>
      </c>
      <c r="I2529" s="143">
        <f t="shared" si="154"/>
        <v>0</v>
      </c>
      <c r="J2529" s="142"/>
      <c r="K2529" s="138"/>
      <c r="L2529" s="7" t="str">
        <f t="shared" si="155"/>
        <v/>
      </c>
      <c r="M2529" s="7" t="str">
        <f t="shared" si="156"/>
        <v/>
      </c>
      <c r="N2529" s="7" t="str">
        <f>Cartilha_GLOBAL!N2529</f>
        <v/>
      </c>
      <c r="O2529" s="144"/>
      <c r="Q2529" s="151"/>
      <c r="R2529" s="152">
        <v>0</v>
      </c>
      <c r="T2529" s="153">
        <f>IF(Cartilha_GLOBAL!R2529=0,0,IF(Cartilha_GLOBAL!R2529&gt;0,"c","b"))</f>
        <v>0</v>
      </c>
    </row>
    <row r="2530" ht="22.5" hidden="1" spans="1:20">
      <c r="A2530" s="158">
        <f>Cartilha_GLOBAL!A2530</f>
        <v>92540</v>
      </c>
      <c r="B2530" s="100" t="str">
        <f>Cartilha_GLOBAL!B2530</f>
        <v>SINAPI</v>
      </c>
      <c r="C2530" s="104" t="str">
        <f>Cartilha_GLOBAL!C2530</f>
        <v>TRAMA DE MADEIRA COMPOSTA POR RIPAS, CAIBROS E TERÇAS PARA TELHADOS DE MAIS QUE 2 ÁGUAS PARA TELHA DE ENCAIXE DE CERÂMICA OU DE CONCRETO, INCLUSO TRANSPORTE VERTICAL. AF_07/2019</v>
      </c>
      <c r="D2530" s="94" t="str">
        <f>Cartilha_GLOBAL!D2530</f>
        <v>M2</v>
      </c>
      <c r="E2530" s="105">
        <f>Cartilha_GLOBAL!$E2530</f>
        <v>110.07</v>
      </c>
      <c r="F2530" s="182">
        <f>Cartilha_GLOBAL!$F2530</f>
        <v>135.1</v>
      </c>
      <c r="G2530" s="108"/>
      <c r="H2530" s="107">
        <f t="shared" si="153"/>
        <v>0</v>
      </c>
      <c r="I2530" s="143">
        <f t="shared" si="154"/>
        <v>0</v>
      </c>
      <c r="J2530" s="142"/>
      <c r="K2530" s="138"/>
      <c r="L2530" s="7" t="str">
        <f t="shared" si="155"/>
        <v/>
      </c>
      <c r="M2530" s="7" t="str">
        <f t="shared" si="156"/>
        <v/>
      </c>
      <c r="N2530" s="7" t="str">
        <f>Cartilha_GLOBAL!N2530</f>
        <v/>
      </c>
      <c r="O2530" s="144"/>
      <c r="Q2530" s="151"/>
      <c r="R2530" s="152">
        <v>0</v>
      </c>
      <c r="T2530" s="153">
        <f>IF(Cartilha_GLOBAL!R2530=0,0,IF(Cartilha_GLOBAL!R2530&gt;0,"c","b"))</f>
        <v>0</v>
      </c>
    </row>
    <row r="2531" ht="22.5" hidden="1" spans="1:20">
      <c r="A2531" s="158">
        <f>Cartilha_GLOBAL!A2531</f>
        <v>92541</v>
      </c>
      <c r="B2531" s="100" t="str">
        <f>Cartilha_GLOBAL!B2531</f>
        <v>SINAPI</v>
      </c>
      <c r="C2531" s="104" t="str">
        <f>Cartilha_GLOBAL!C2531</f>
        <v>TRAMA DE MADEIRA COMPOSTA POR RIPAS, CAIBROS E TERÇAS PARA TELHADOS DE ATÉ 2 ÁGUAS PARA TELHA CERÂMICA CAPA-CANAL, INCLUSO TRANSPORTE VERTICAL. AF_07/2019</v>
      </c>
      <c r="D2531" s="94" t="str">
        <f>Cartilha_GLOBAL!D2531</f>
        <v>M2</v>
      </c>
      <c r="E2531" s="105">
        <f>Cartilha_GLOBAL!$E2531</f>
        <v>106.52</v>
      </c>
      <c r="F2531" s="182">
        <f>Cartilha_GLOBAL!$F2531</f>
        <v>130.74</v>
      </c>
      <c r="G2531" s="108"/>
      <c r="H2531" s="107">
        <f t="shared" si="153"/>
        <v>0</v>
      </c>
      <c r="I2531" s="143">
        <f t="shared" si="154"/>
        <v>0</v>
      </c>
      <c r="J2531" s="142"/>
      <c r="K2531" s="138"/>
      <c r="L2531" s="7" t="str">
        <f t="shared" si="155"/>
        <v/>
      </c>
      <c r="M2531" s="7" t="str">
        <f t="shared" si="156"/>
        <v/>
      </c>
      <c r="N2531" s="7" t="str">
        <f>Cartilha_GLOBAL!N2531</f>
        <v/>
      </c>
      <c r="O2531" s="144"/>
      <c r="Q2531" s="151"/>
      <c r="R2531" s="152">
        <v>0</v>
      </c>
      <c r="T2531" s="153">
        <f>IF(Cartilha_GLOBAL!R2531=0,0,IF(Cartilha_GLOBAL!R2531&gt;0,"c","b"))</f>
        <v>0</v>
      </c>
    </row>
    <row r="2532" ht="22.5" hidden="1" spans="1:20">
      <c r="A2532" s="158">
        <f>Cartilha_GLOBAL!A2532</f>
        <v>92542</v>
      </c>
      <c r="B2532" s="100" t="str">
        <f>Cartilha_GLOBAL!B2532</f>
        <v>SINAPI</v>
      </c>
      <c r="C2532" s="104" t="str">
        <f>Cartilha_GLOBAL!C2532</f>
        <v>TRAMA DE MADEIRA COMPOSTA POR RIPAS, CAIBROS E TERÇAS PARA TELHADOS DE MAIS QUE 2 ÁGUAS PARA TELHA CERÂMICA CAPA-CANAL, INCLUSO TRANSPORTE VERTICAL. AF_07/2019</v>
      </c>
      <c r="D2532" s="94" t="str">
        <f>Cartilha_GLOBAL!D2532</f>
        <v>M2</v>
      </c>
      <c r="E2532" s="105">
        <f>Cartilha_GLOBAL!$E2532</f>
        <v>128.92</v>
      </c>
      <c r="F2532" s="182">
        <f>Cartilha_GLOBAL!$F2532</f>
        <v>158.24</v>
      </c>
      <c r="G2532" s="108"/>
      <c r="H2532" s="107">
        <f t="shared" si="153"/>
        <v>0</v>
      </c>
      <c r="I2532" s="143">
        <f t="shared" si="154"/>
        <v>0</v>
      </c>
      <c r="J2532" s="142"/>
      <c r="K2532" s="138"/>
      <c r="L2532" s="7" t="str">
        <f t="shared" si="155"/>
        <v/>
      </c>
      <c r="M2532" s="7" t="str">
        <f t="shared" si="156"/>
        <v/>
      </c>
      <c r="N2532" s="7" t="str">
        <f>Cartilha_GLOBAL!N2532</f>
        <v/>
      </c>
      <c r="O2532" s="144"/>
      <c r="Q2532" s="151"/>
      <c r="R2532" s="152">
        <v>0</v>
      </c>
      <c r="T2532" s="153">
        <f>IF(Cartilha_GLOBAL!R2532=0,0,IF(Cartilha_GLOBAL!R2532&gt;0,"c","b"))</f>
        <v>0</v>
      </c>
    </row>
    <row r="2533" ht="33.75" hidden="1" spans="1:20">
      <c r="A2533" s="158">
        <f>Cartilha_GLOBAL!A2533</f>
        <v>92543</v>
      </c>
      <c r="B2533" s="100" t="str">
        <f>Cartilha_GLOBAL!B2533</f>
        <v>SINAPI</v>
      </c>
      <c r="C2533" s="104" t="str">
        <f>Cartilha_GLOBAL!C2533</f>
        <v>TRAMA DE MADEIRA COMPOSTA POR TERÇAS PARA TELHADOS DE ATÉ 2 ÁGUAS PARA TELHA ONDULADA DE FIBROCIMENTO, METÁLICA, PLÁSTICA OU TERMOACÚSTICA, INCLUSO TRANSPORTE VERTICAL. AF_07/2019</v>
      </c>
      <c r="D2533" s="94" t="str">
        <f>Cartilha_GLOBAL!D2533</f>
        <v>M2</v>
      </c>
      <c r="E2533" s="105">
        <f>Cartilha_GLOBAL!$E2533</f>
        <v>29.97</v>
      </c>
      <c r="F2533" s="182">
        <f>Cartilha_GLOBAL!$F2533</f>
        <v>36.79</v>
      </c>
      <c r="G2533" s="108"/>
      <c r="H2533" s="107">
        <f t="shared" si="153"/>
        <v>0</v>
      </c>
      <c r="I2533" s="143">
        <f t="shared" si="154"/>
        <v>0</v>
      </c>
      <c r="J2533" s="142"/>
      <c r="K2533" s="138"/>
      <c r="L2533" s="7" t="str">
        <f t="shared" si="155"/>
        <v/>
      </c>
      <c r="M2533" s="7" t="str">
        <f t="shared" si="156"/>
        <v/>
      </c>
      <c r="N2533" s="7" t="str">
        <f>Cartilha_GLOBAL!N2533</f>
        <v/>
      </c>
      <c r="O2533" s="144"/>
      <c r="Q2533" s="151"/>
      <c r="R2533" s="152">
        <v>0</v>
      </c>
      <c r="T2533" s="153">
        <f>IF(Cartilha_GLOBAL!R2533=0,0,IF(Cartilha_GLOBAL!R2533&gt;0,"c","b"))</f>
        <v>0</v>
      </c>
    </row>
    <row r="2534" ht="22.5" hidden="1" spans="1:20">
      <c r="A2534" s="158">
        <f>Cartilha_GLOBAL!A2534</f>
        <v>92544</v>
      </c>
      <c r="B2534" s="100" t="str">
        <f>Cartilha_GLOBAL!B2534</f>
        <v>SINAPI</v>
      </c>
      <c r="C2534" s="104" t="str">
        <f>Cartilha_GLOBAL!C2534</f>
        <v>TRAMA DE MADEIRA COMPOSTA POR TERÇAS PARA TELHADOS DE ATÉ 2 ÁGUAS PARA TELHA ESTRUTURAL DE FIBROCIMENTO, INCLUSO TRANSPORTE VERTICAL. AF_07/2019</v>
      </c>
      <c r="D2534" s="94" t="str">
        <f>Cartilha_GLOBAL!D2534</f>
        <v>M2</v>
      </c>
      <c r="E2534" s="105">
        <f>Cartilha_GLOBAL!$E2534</f>
        <v>23.88</v>
      </c>
      <c r="F2534" s="182">
        <f>Cartilha_GLOBAL!$F2534</f>
        <v>29.31</v>
      </c>
      <c r="G2534" s="108"/>
      <c r="H2534" s="107">
        <f t="shared" si="153"/>
        <v>0</v>
      </c>
      <c r="I2534" s="143">
        <f t="shared" si="154"/>
        <v>0</v>
      </c>
      <c r="J2534" s="142"/>
      <c r="K2534" s="138"/>
      <c r="L2534" s="7" t="str">
        <f t="shared" si="155"/>
        <v/>
      </c>
      <c r="M2534" s="7" t="str">
        <f t="shared" si="156"/>
        <v/>
      </c>
      <c r="N2534" s="7" t="str">
        <f>Cartilha_GLOBAL!N2534</f>
        <v/>
      </c>
      <c r="O2534" s="144"/>
      <c r="Q2534" s="151"/>
      <c r="R2534" s="152">
        <v>0</v>
      </c>
      <c r="T2534" s="153">
        <f>IF(Cartilha_GLOBAL!R2534=0,0,IF(Cartilha_GLOBAL!R2534&gt;0,"c","b"))</f>
        <v>0</v>
      </c>
    </row>
    <row r="2535" ht="22.5" hidden="1" spans="1:20">
      <c r="A2535" s="158">
        <f>Cartilha_GLOBAL!A2535</f>
        <v>92582</v>
      </c>
      <c r="B2535" s="100" t="str">
        <f>Cartilha_GLOBAL!B2535</f>
        <v>SINAPI</v>
      </c>
      <c r="C2535" s="104" t="str">
        <f>Cartilha_GLOBAL!C2535</f>
        <v>FABRICAÇÃO E INSTALAÇÃO DE TESOURA INTEIRA EM AÇO, VÃO DE 3 M, PARA TELHA CERÂMICA OU DE CONCRETO, INCLUSO IÇAMENTO. AF_12/2015</v>
      </c>
      <c r="D2535" s="94" t="str">
        <f>Cartilha_GLOBAL!D2535</f>
        <v>UN</v>
      </c>
      <c r="E2535" s="105">
        <f>Cartilha_GLOBAL!$E2535</f>
        <v>808.58</v>
      </c>
      <c r="F2535" s="182">
        <f>Cartilha_GLOBAL!$F2535</f>
        <v>992.45</v>
      </c>
      <c r="G2535" s="108"/>
      <c r="H2535" s="107">
        <f t="shared" si="153"/>
        <v>0</v>
      </c>
      <c r="I2535" s="143">
        <f t="shared" si="154"/>
        <v>0</v>
      </c>
      <c r="J2535" s="142"/>
      <c r="K2535" s="138"/>
      <c r="L2535" s="7" t="str">
        <f t="shared" si="155"/>
        <v/>
      </c>
      <c r="M2535" s="7" t="str">
        <f t="shared" si="156"/>
        <v/>
      </c>
      <c r="N2535" s="7" t="str">
        <f>Cartilha_GLOBAL!N2535</f>
        <v/>
      </c>
      <c r="O2535" s="144"/>
      <c r="Q2535" s="151"/>
      <c r="R2535" s="152">
        <v>0</v>
      </c>
      <c r="T2535" s="153">
        <f>IF(Cartilha_GLOBAL!R2535=0,0,IF(Cartilha_GLOBAL!R2535&gt;0,"c","b"))</f>
        <v>0</v>
      </c>
    </row>
    <row r="2536" ht="22.5" hidden="1" spans="1:20">
      <c r="A2536" s="158">
        <f>Cartilha_GLOBAL!A2536</f>
        <v>92584</v>
      </c>
      <c r="B2536" s="100" t="str">
        <f>Cartilha_GLOBAL!B2536</f>
        <v>SINAPI</v>
      </c>
      <c r="C2536" s="104" t="str">
        <f>Cartilha_GLOBAL!C2536</f>
        <v>FABRICAÇÃO E INSTALAÇÃO DE TESOURA INTEIRA EM AÇO, VÃO DE 4 M, PARA TELHA CERÂMICA OU DE CONCRETO, INCLUSO IÇAMENTO. AF_12/2015</v>
      </c>
      <c r="D2536" s="94" t="str">
        <f>Cartilha_GLOBAL!D2536</f>
        <v>UN</v>
      </c>
      <c r="E2536" s="105">
        <f>Cartilha_GLOBAL!$E2536</f>
        <v>947.87</v>
      </c>
      <c r="F2536" s="182">
        <f>Cartilha_GLOBAL!$F2536</f>
        <v>1163.42</v>
      </c>
      <c r="G2536" s="108"/>
      <c r="H2536" s="107">
        <f t="shared" si="153"/>
        <v>0</v>
      </c>
      <c r="I2536" s="143">
        <f t="shared" si="154"/>
        <v>0</v>
      </c>
      <c r="J2536" s="142"/>
      <c r="K2536" s="138"/>
      <c r="L2536" s="7" t="str">
        <f t="shared" si="155"/>
        <v/>
      </c>
      <c r="M2536" s="7" t="str">
        <f t="shared" si="156"/>
        <v/>
      </c>
      <c r="N2536" s="7" t="str">
        <f>Cartilha_GLOBAL!N2536</f>
        <v/>
      </c>
      <c r="O2536" s="144"/>
      <c r="Q2536" s="151"/>
      <c r="R2536" s="152">
        <v>0</v>
      </c>
      <c r="T2536" s="153">
        <f>IF(Cartilha_GLOBAL!R2536=0,0,IF(Cartilha_GLOBAL!R2536&gt;0,"c","b"))</f>
        <v>0</v>
      </c>
    </row>
    <row r="2537" ht="22.5" hidden="1" spans="1:20">
      <c r="A2537" s="158">
        <f>Cartilha_GLOBAL!A2537</f>
        <v>92255</v>
      </c>
      <c r="B2537" s="100" t="str">
        <f>Cartilha_GLOBAL!B2537</f>
        <v>SINAPI</v>
      </c>
      <c r="C2537" s="104" t="str">
        <f>Cartilha_GLOBAL!C2537</f>
        <v>INSTALAÇÃO DE TESOURA (INTEIRA OU MEIA), EM AÇO, PARA VÃOS MAIORES OU IGUAIS A 3,0 M E MENORES QUE 6,0 M, INCLUSO IÇAMENTO. AF_07/2019</v>
      </c>
      <c r="D2537" s="94" t="str">
        <f>Cartilha_GLOBAL!D2537</f>
        <v>UN</v>
      </c>
      <c r="E2537" s="105">
        <f>Cartilha_GLOBAL!$E2537</f>
        <v>208.8</v>
      </c>
      <c r="F2537" s="182">
        <f>Cartilha_GLOBAL!$F2537</f>
        <v>256.28</v>
      </c>
      <c r="G2537" s="108"/>
      <c r="H2537" s="107">
        <f t="shared" si="153"/>
        <v>0</v>
      </c>
      <c r="I2537" s="143">
        <f t="shared" si="154"/>
        <v>0</v>
      </c>
      <c r="J2537" s="142"/>
      <c r="K2537" s="138"/>
      <c r="L2537" s="7" t="str">
        <f t="shared" si="155"/>
        <v/>
      </c>
      <c r="M2537" s="7" t="str">
        <f t="shared" si="156"/>
        <v/>
      </c>
      <c r="N2537" s="7" t="str">
        <f>Cartilha_GLOBAL!N2537</f>
        <v/>
      </c>
      <c r="O2537" s="144"/>
      <c r="Q2537" s="151"/>
      <c r="R2537" s="152">
        <v>0</v>
      </c>
      <c r="T2537" s="153">
        <f>IF(Cartilha_GLOBAL!R2537=0,0,IF(Cartilha_GLOBAL!R2537&gt;0,"c","b"))</f>
        <v>0</v>
      </c>
    </row>
    <row r="2538" ht="22.5" hidden="1" spans="1:20">
      <c r="A2538" s="158">
        <f>Cartilha_GLOBAL!A2538</f>
        <v>92256</v>
      </c>
      <c r="B2538" s="100" t="str">
        <f>Cartilha_GLOBAL!B2538</f>
        <v>SINAPI</v>
      </c>
      <c r="C2538" s="104" t="str">
        <f>Cartilha_GLOBAL!C2538</f>
        <v>INSTALAÇÃO DE TESOURA (INTEIRA OU MEIA), EM AÇO, PARA VÃOS MAIORES OU IGUAIS A 6,0 M E MENORES QUE 8,0 M, INCLUSO IÇAMENTO. AF_07/2019</v>
      </c>
      <c r="D2538" s="94" t="str">
        <f>Cartilha_GLOBAL!D2538</f>
        <v>UN</v>
      </c>
      <c r="E2538" s="105">
        <f>Cartilha_GLOBAL!$E2538</f>
        <v>261.96</v>
      </c>
      <c r="F2538" s="182">
        <f>Cartilha_GLOBAL!$F2538</f>
        <v>321.53</v>
      </c>
      <c r="G2538" s="108"/>
      <c r="H2538" s="107">
        <f t="shared" si="153"/>
        <v>0</v>
      </c>
      <c r="I2538" s="143">
        <f t="shared" si="154"/>
        <v>0</v>
      </c>
      <c r="J2538" s="142"/>
      <c r="K2538" s="138"/>
      <c r="L2538" s="7" t="str">
        <f t="shared" si="155"/>
        <v/>
      </c>
      <c r="M2538" s="7" t="str">
        <f t="shared" si="156"/>
        <v/>
      </c>
      <c r="N2538" s="7" t="str">
        <f>Cartilha_GLOBAL!N2538</f>
        <v/>
      </c>
      <c r="O2538" s="144"/>
      <c r="Q2538" s="151"/>
      <c r="R2538" s="152">
        <v>0</v>
      </c>
      <c r="T2538" s="153">
        <f>IF(Cartilha_GLOBAL!R2538=0,0,IF(Cartilha_GLOBAL!R2538&gt;0,"c","b"))</f>
        <v>0</v>
      </c>
    </row>
    <row r="2539" ht="22.5" hidden="1" spans="1:20">
      <c r="A2539" s="158">
        <f>Cartilha_GLOBAL!A2539</f>
        <v>92257</v>
      </c>
      <c r="B2539" s="100" t="str">
        <f>Cartilha_GLOBAL!B2539</f>
        <v>SINAPI</v>
      </c>
      <c r="C2539" s="104" t="str">
        <f>Cartilha_GLOBAL!C2539</f>
        <v>INSTALAÇÃO DE TESOURA (INTEIRA OU MEIA), EM AÇO, PARA VÃOS MAIORES OU IGUAIS A 8,0 M E MENORES QUE 10,0 M, INCLUSO IÇAMENTO. AF_07/2019</v>
      </c>
      <c r="D2539" s="94" t="str">
        <f>Cartilha_GLOBAL!D2539</f>
        <v>UN</v>
      </c>
      <c r="E2539" s="105">
        <f>Cartilha_GLOBAL!$E2539</f>
        <v>314.51</v>
      </c>
      <c r="F2539" s="182">
        <f>Cartilha_GLOBAL!$F2539</f>
        <v>386.03</v>
      </c>
      <c r="G2539" s="108"/>
      <c r="H2539" s="107">
        <f t="shared" si="153"/>
        <v>0</v>
      </c>
      <c r="I2539" s="143">
        <f t="shared" si="154"/>
        <v>0</v>
      </c>
      <c r="J2539" s="142"/>
      <c r="K2539" s="138"/>
      <c r="L2539" s="7" t="str">
        <f t="shared" si="155"/>
        <v/>
      </c>
      <c r="M2539" s="7" t="str">
        <f t="shared" si="156"/>
        <v/>
      </c>
      <c r="N2539" s="7" t="str">
        <f>Cartilha_GLOBAL!N2539</f>
        <v/>
      </c>
      <c r="O2539" s="144"/>
      <c r="Q2539" s="151"/>
      <c r="R2539" s="152">
        <v>0</v>
      </c>
      <c r="T2539" s="153">
        <f>IF(Cartilha_GLOBAL!R2539=0,0,IF(Cartilha_GLOBAL!R2539&gt;0,"c","b"))</f>
        <v>0</v>
      </c>
    </row>
    <row r="2540" ht="22.5" hidden="1" spans="1:20">
      <c r="A2540" s="158">
        <f>Cartilha_GLOBAL!A2540</f>
        <v>92258</v>
      </c>
      <c r="B2540" s="100" t="str">
        <f>Cartilha_GLOBAL!B2540</f>
        <v>SINAPI</v>
      </c>
      <c r="C2540" s="104" t="str">
        <f>Cartilha_GLOBAL!C2540</f>
        <v>INSTALAÇÃO DE TESOURA (INTEIRA OU MEIA), EM AÇO, PARA VÃOS MAIORES OU IGUAIS A 10,0 M E MENORES QUE 12,0 M, INCLUSO IÇAMENTO. AF_07/2019</v>
      </c>
      <c r="D2540" s="94" t="str">
        <f>Cartilha_GLOBAL!D2540</f>
        <v>UN</v>
      </c>
      <c r="E2540" s="105">
        <f>Cartilha_GLOBAL!$E2540</f>
        <v>399.01</v>
      </c>
      <c r="F2540" s="182">
        <f>Cartilha_GLOBAL!$F2540</f>
        <v>489.74</v>
      </c>
      <c r="G2540" s="108"/>
      <c r="H2540" s="107">
        <f t="shared" si="153"/>
        <v>0</v>
      </c>
      <c r="I2540" s="143">
        <f t="shared" si="154"/>
        <v>0</v>
      </c>
      <c r="J2540" s="142"/>
      <c r="K2540" s="138"/>
      <c r="L2540" s="7" t="str">
        <f t="shared" si="155"/>
        <v/>
      </c>
      <c r="M2540" s="7" t="str">
        <f t="shared" si="156"/>
        <v/>
      </c>
      <c r="N2540" s="7" t="str">
        <f>Cartilha_GLOBAL!N2540</f>
        <v/>
      </c>
      <c r="O2540" s="144"/>
      <c r="Q2540" s="151"/>
      <c r="R2540" s="152">
        <v>0</v>
      </c>
      <c r="T2540" s="153">
        <f>IF(Cartilha_GLOBAL!R2540=0,0,IF(Cartilha_GLOBAL!R2540&gt;0,"c","b"))</f>
        <v>0</v>
      </c>
    </row>
    <row r="2541" ht="22.5" hidden="1" spans="1:20">
      <c r="A2541" s="158">
        <f>Cartilha_GLOBAL!A2541</f>
        <v>92259</v>
      </c>
      <c r="B2541" s="100" t="str">
        <f>Cartilha_GLOBAL!B2541</f>
        <v>SINAPI</v>
      </c>
      <c r="C2541" s="104" t="str">
        <f>Cartilha_GLOBAL!C2541</f>
        <v>INSTALAÇÃO DE TESOURA (INTEIRA OU MEIA), BIAPOIADA, EM MADEIRA NÃO APARELHADA, PARA VÃOS MAIORES OU IGUAIS A 3,0 M E MENORES QUE 6,0 M, INCLUSO IÇAMENTO. AF_07/2019</v>
      </c>
      <c r="D2541" s="94" t="str">
        <f>Cartilha_GLOBAL!D2541</f>
        <v>UN</v>
      </c>
      <c r="E2541" s="105">
        <f>Cartilha_GLOBAL!$E2541</f>
        <v>578.41</v>
      </c>
      <c r="F2541" s="182">
        <f>Cartilha_GLOBAL!$F2541</f>
        <v>709.94</v>
      </c>
      <c r="G2541" s="108"/>
      <c r="H2541" s="107">
        <f t="shared" si="153"/>
        <v>0</v>
      </c>
      <c r="I2541" s="143">
        <f t="shared" si="154"/>
        <v>0</v>
      </c>
      <c r="J2541" s="142"/>
      <c r="K2541" s="138"/>
      <c r="L2541" s="7" t="str">
        <f t="shared" si="155"/>
        <v/>
      </c>
      <c r="M2541" s="7" t="str">
        <f t="shared" si="156"/>
        <v/>
      </c>
      <c r="N2541" s="7" t="str">
        <f>Cartilha_GLOBAL!N2541</f>
        <v/>
      </c>
      <c r="O2541" s="144"/>
      <c r="Q2541" s="151"/>
      <c r="R2541" s="152">
        <v>0</v>
      </c>
      <c r="T2541" s="153">
        <f>IF(Cartilha_GLOBAL!R2541=0,0,IF(Cartilha_GLOBAL!R2541&gt;0,"c","b"))</f>
        <v>0</v>
      </c>
    </row>
    <row r="2542" ht="22.5" hidden="1" spans="1:20">
      <c r="A2542" s="158">
        <f>Cartilha_GLOBAL!A2542</f>
        <v>92260</v>
      </c>
      <c r="B2542" s="100" t="str">
        <f>Cartilha_GLOBAL!B2542</f>
        <v>SINAPI</v>
      </c>
      <c r="C2542" s="104" t="str">
        <f>Cartilha_GLOBAL!C2542</f>
        <v>INSTALAÇÃO DE TESOURA (INTEIRA OU MEIA), BIAPOIADA, EM MADEIRA NÃO APARELHADA, PARA VÃOS MAIORES OU IGUAIS A 6,0 M E MENORES QUE 8,0 M, INCLUSO IÇAMENTO. AF_07/2019</v>
      </c>
      <c r="D2542" s="94" t="str">
        <f>Cartilha_GLOBAL!D2542</f>
        <v>UN</v>
      </c>
      <c r="E2542" s="105">
        <f>Cartilha_GLOBAL!$E2542</f>
        <v>654.83</v>
      </c>
      <c r="F2542" s="182">
        <f>Cartilha_GLOBAL!$F2542</f>
        <v>803.74</v>
      </c>
      <c r="G2542" s="108"/>
      <c r="H2542" s="107">
        <f t="shared" ref="H2542:H2605" si="157">IF(G2542=0,0,F2542)</f>
        <v>0</v>
      </c>
      <c r="I2542" s="143">
        <f t="shared" ref="I2542:I2605" si="158">IF(ISBLANK(G2542),0,IF(R2542=0,ROUND(G2542*H2542,2),IF(R2542="b",ROUNDDOWN(G2542*H2542,2),ROUNDUP(G2542*H2542,2))))</f>
        <v>0</v>
      </c>
      <c r="J2542" s="142"/>
      <c r="K2542" s="138"/>
      <c r="L2542" s="7" t="str">
        <f t="shared" ref="L2542:L2605" si="159">IF(K2542="X","x",IF(K2542="xx","x",IF(I2542&gt;0,"x","")))</f>
        <v/>
      </c>
      <c r="M2542" s="7" t="str">
        <f t="shared" ref="M2542:M2605" si="160">IF(K2542="X","x",IF(K2542="xx","x",IF(I2542&gt;0,"x","")))</f>
        <v/>
      </c>
      <c r="N2542" s="7" t="str">
        <f>Cartilha_GLOBAL!N2542</f>
        <v/>
      </c>
      <c r="O2542" s="144"/>
      <c r="Q2542" s="151"/>
      <c r="R2542" s="152">
        <v>0</v>
      </c>
      <c r="T2542" s="153">
        <f>IF(Cartilha_GLOBAL!R2542=0,0,IF(Cartilha_GLOBAL!R2542&gt;0,"c","b"))</f>
        <v>0</v>
      </c>
    </row>
    <row r="2543" ht="22.5" hidden="1" spans="1:20">
      <c r="A2543" s="158">
        <f>Cartilha_GLOBAL!A2543</f>
        <v>92261</v>
      </c>
      <c r="B2543" s="100" t="str">
        <f>Cartilha_GLOBAL!B2543</f>
        <v>SINAPI</v>
      </c>
      <c r="C2543" s="104" t="str">
        <f>Cartilha_GLOBAL!C2543</f>
        <v>INSTALAÇÃO DE TESOURA (INTEIRA OU MEIA), BIAPOIADA, EM MADEIRA NÃO APARELHADA, PARA VÃOS MAIORES OU IGUAIS A 8,0 M E MENORES QUE 10,0 M, INCLUSO IÇAMENTO. AF_07/2019</v>
      </c>
      <c r="D2543" s="94" t="str">
        <f>Cartilha_GLOBAL!D2543</f>
        <v>UN</v>
      </c>
      <c r="E2543" s="105">
        <f>Cartilha_GLOBAL!$E2543</f>
        <v>728.91</v>
      </c>
      <c r="F2543" s="182">
        <f>Cartilha_GLOBAL!$F2543</f>
        <v>894.66</v>
      </c>
      <c r="G2543" s="108"/>
      <c r="H2543" s="107">
        <f t="shared" si="157"/>
        <v>0</v>
      </c>
      <c r="I2543" s="143">
        <f t="shared" si="158"/>
        <v>0</v>
      </c>
      <c r="J2543" s="142"/>
      <c r="K2543" s="138"/>
      <c r="L2543" s="7" t="str">
        <f t="shared" si="159"/>
        <v/>
      </c>
      <c r="M2543" s="7" t="str">
        <f t="shared" si="160"/>
        <v/>
      </c>
      <c r="N2543" s="7" t="str">
        <f>Cartilha_GLOBAL!N2543</f>
        <v/>
      </c>
      <c r="O2543" s="144"/>
      <c r="Q2543" s="151"/>
      <c r="R2543" s="152">
        <v>0</v>
      </c>
      <c r="T2543" s="153">
        <f>IF(Cartilha_GLOBAL!R2543=0,0,IF(Cartilha_GLOBAL!R2543&gt;0,"c","b"))</f>
        <v>0</v>
      </c>
    </row>
    <row r="2544" ht="22.5" hidden="1" spans="1:20">
      <c r="A2544" s="158">
        <f>Cartilha_GLOBAL!A2544</f>
        <v>92262</v>
      </c>
      <c r="B2544" s="100" t="str">
        <f>Cartilha_GLOBAL!B2544</f>
        <v>SINAPI</v>
      </c>
      <c r="C2544" s="104" t="str">
        <f>Cartilha_GLOBAL!C2544</f>
        <v>INSTALAÇÃO DE TESOURA (INTEIRA OU MEIA), BIAPOIADA, EM MADEIRA NÃO APARELHADA, PARA VÃOS MAIORES OU IGUAIS A 10,0 M E MENORES QUE 12,0 M, INCLUSO IÇAMENTO. AF_07/2019</v>
      </c>
      <c r="D2544" s="94" t="str">
        <f>Cartilha_GLOBAL!D2544</f>
        <v>UN</v>
      </c>
      <c r="E2544" s="105">
        <f>Cartilha_GLOBAL!$E2544</f>
        <v>848.21</v>
      </c>
      <c r="F2544" s="182">
        <f>Cartilha_GLOBAL!$F2544</f>
        <v>1041.09</v>
      </c>
      <c r="G2544" s="108"/>
      <c r="H2544" s="107">
        <f t="shared" si="157"/>
        <v>0</v>
      </c>
      <c r="I2544" s="143">
        <f t="shared" si="158"/>
        <v>0</v>
      </c>
      <c r="J2544" s="142"/>
      <c r="K2544" s="138"/>
      <c r="L2544" s="7" t="str">
        <f t="shared" si="159"/>
        <v/>
      </c>
      <c r="M2544" s="7" t="str">
        <f t="shared" si="160"/>
        <v/>
      </c>
      <c r="N2544" s="7" t="str">
        <f>Cartilha_GLOBAL!N2544</f>
        <v/>
      </c>
      <c r="O2544" s="144"/>
      <c r="Q2544" s="151"/>
      <c r="R2544" s="152">
        <v>0</v>
      </c>
      <c r="T2544" s="153">
        <f>IF(Cartilha_GLOBAL!R2544=0,0,IF(Cartilha_GLOBAL!R2544&gt;0,"c","b"))</f>
        <v>0</v>
      </c>
    </row>
    <row r="2545" ht="12.75" hidden="1" spans="1:20">
      <c r="A2545" s="154" t="str">
        <f>Cartilha_GLOBAL!A2545</f>
        <v>6.3</v>
      </c>
      <c r="B2545" s="100">
        <f>Cartilha_GLOBAL!B2545</f>
        <v>0</v>
      </c>
      <c r="C2545" s="161" t="str">
        <f>Cartilha_GLOBAL!C2545</f>
        <v>ESTRUTURA PARA COBERTURA EM ALUMINIO ANODIZADO</v>
      </c>
      <c r="D2545" s="94">
        <f>Cartilha_GLOBAL!D2545</f>
        <v>0</v>
      </c>
      <c r="E2545" s="220">
        <f>Cartilha_GLOBAL!$E2545</f>
        <v>0</v>
      </c>
      <c r="F2545" s="200">
        <f>Cartilha_GLOBAL!$F2545</f>
        <v>0</v>
      </c>
      <c r="G2545" s="209"/>
      <c r="H2545" s="187">
        <f t="shared" si="157"/>
        <v>0</v>
      </c>
      <c r="I2545" s="188">
        <f t="shared" si="158"/>
        <v>0</v>
      </c>
      <c r="J2545" s="142"/>
      <c r="K2545" s="138" t="str">
        <f>IF(OR(SUM(I2545)&gt;0,SUM(I2545)&gt;0),"xx","")</f>
        <v/>
      </c>
      <c r="L2545" s="7" t="str">
        <f t="shared" si="159"/>
        <v/>
      </c>
      <c r="M2545" s="7" t="str">
        <f t="shared" si="160"/>
        <v/>
      </c>
      <c r="N2545" s="7" t="str">
        <f>Cartilha_GLOBAL!N2545</f>
        <v/>
      </c>
      <c r="O2545" s="144"/>
      <c r="Q2545" s="151"/>
      <c r="R2545" s="152">
        <v>0</v>
      </c>
      <c r="T2545" s="153">
        <f>IF(Cartilha_GLOBAL!R2545=0,0,IF(Cartilha_GLOBAL!R2545&gt;0,"c","b"))</f>
        <v>0</v>
      </c>
    </row>
    <row r="2546" ht="12.75" hidden="1" spans="1:20">
      <c r="A2546" s="154" t="str">
        <f>Cartilha_GLOBAL!A2546</f>
        <v>6.4</v>
      </c>
      <c r="B2546" s="100">
        <f>Cartilha_GLOBAL!B2546</f>
        <v>0</v>
      </c>
      <c r="C2546" s="161" t="str">
        <f>Cartilha_GLOBAL!C2546</f>
        <v>ESTRUTURA PARA COBERTURA EM ACO</v>
      </c>
      <c r="D2546" s="94">
        <f>Cartilha_GLOBAL!D2546</f>
        <v>0</v>
      </c>
      <c r="E2546" s="220">
        <f>Cartilha_GLOBAL!$E2546</f>
        <v>0</v>
      </c>
      <c r="F2546" s="200">
        <f>Cartilha_GLOBAL!$F2546</f>
        <v>0</v>
      </c>
      <c r="G2546" s="209"/>
      <c r="H2546" s="187">
        <f t="shared" si="157"/>
        <v>0</v>
      </c>
      <c r="I2546" s="188">
        <f t="shared" si="158"/>
        <v>0</v>
      </c>
      <c r="J2546" s="142"/>
      <c r="K2546" s="138" t="str">
        <f>IF(OR(SUM(I2547:I2590)&gt;0,SUM(I2547:I2590)&gt;0),"xx","")</f>
        <v/>
      </c>
      <c r="L2546" s="7" t="str">
        <f t="shared" si="159"/>
        <v/>
      </c>
      <c r="M2546" s="7" t="str">
        <f t="shared" si="160"/>
        <v/>
      </c>
      <c r="N2546" s="7" t="str">
        <f>Cartilha_GLOBAL!N2546</f>
        <v/>
      </c>
      <c r="O2546" s="144"/>
      <c r="Q2546" s="151"/>
      <c r="R2546" s="152">
        <v>0</v>
      </c>
      <c r="T2546" s="153">
        <f>IF(Cartilha_GLOBAL!R2546=0,0,IF(Cartilha_GLOBAL!R2546&gt;0,"c","b"))</f>
        <v>0</v>
      </c>
    </row>
    <row r="2547" ht="33.75" hidden="1" spans="1:20">
      <c r="A2547" s="158">
        <f>Cartilha_GLOBAL!A2547</f>
        <v>100763</v>
      </c>
      <c r="B2547" s="100" t="str">
        <f>Cartilha_GLOBAL!B2547</f>
        <v>SINAPI</v>
      </c>
      <c r="C2547" s="104" t="str">
        <f>Cartilha_GLOBAL!C2547</f>
        <v>VIGA METÁLICA EM PERFIL LAMINADO OU SOLDADO EM AÇO ESTRUTURAL, COM CONEXÕES PARAFUSADAS, INCLUSOS MÃO DE OBRA, TRANSPORTE E IÇAMENTO UTILIZANDO GUINDASTE - FORNECIMENTO E INSTALAÇÃO. AF_01/2020_PSA</v>
      </c>
      <c r="D2547" s="94" t="str">
        <f>Cartilha_GLOBAL!D2547</f>
        <v>KG</v>
      </c>
      <c r="E2547" s="105">
        <f>Cartilha_GLOBAL!$E2547</f>
        <v>18.26</v>
      </c>
      <c r="F2547" s="182">
        <f>Cartilha_GLOBAL!$F2547</f>
        <v>22.41</v>
      </c>
      <c r="G2547" s="108"/>
      <c r="H2547" s="107">
        <f t="shared" si="157"/>
        <v>0</v>
      </c>
      <c r="I2547" s="143">
        <f t="shared" si="158"/>
        <v>0</v>
      </c>
      <c r="J2547" s="142"/>
      <c r="K2547" s="138"/>
      <c r="L2547" s="7" t="str">
        <f t="shared" si="159"/>
        <v/>
      </c>
      <c r="M2547" s="7" t="str">
        <f t="shared" si="160"/>
        <v/>
      </c>
      <c r="N2547" s="7" t="str">
        <f>Cartilha_GLOBAL!N2547</f>
        <v/>
      </c>
      <c r="O2547" s="144"/>
      <c r="Q2547" s="151"/>
      <c r="R2547" s="152">
        <v>0</v>
      </c>
      <c r="T2547" s="153">
        <f>IF(Cartilha_GLOBAL!R2547=0,0,IF(Cartilha_GLOBAL!R2547&gt;0,"c","b"))</f>
        <v>0</v>
      </c>
    </row>
    <row r="2548" ht="33.75" hidden="1" spans="1:20">
      <c r="A2548" s="158">
        <f>Cartilha_GLOBAL!A2548</f>
        <v>100764</v>
      </c>
      <c r="B2548" s="100" t="str">
        <f>Cartilha_GLOBAL!B2548</f>
        <v>SINAPI</v>
      </c>
      <c r="C2548" s="104" t="str">
        <f>Cartilha_GLOBAL!C2548</f>
        <v>VIGA METÁLICA EM PERFIL LAMINADO OU SOLDADO EM AÇO ESTRUTURAL, COM CONEXÕES SOLDADAS, INCLUSOS MÃO DE OBRA, TRANSPORTE E IÇAMENTO UTILIZANDO GUINDASTE - FORNECIMENTO E INSTALAÇÃO. AF_01/2020_PSA</v>
      </c>
      <c r="D2548" s="94" t="str">
        <f>Cartilha_GLOBAL!D2548</f>
        <v>KG</v>
      </c>
      <c r="E2548" s="105">
        <f>Cartilha_GLOBAL!$E2548</f>
        <v>18.03</v>
      </c>
      <c r="F2548" s="182">
        <f>Cartilha_GLOBAL!$F2548</f>
        <v>22.13</v>
      </c>
      <c r="G2548" s="108"/>
      <c r="H2548" s="107">
        <f t="shared" si="157"/>
        <v>0</v>
      </c>
      <c r="I2548" s="143">
        <f t="shared" si="158"/>
        <v>0</v>
      </c>
      <c r="J2548" s="142"/>
      <c r="K2548" s="138"/>
      <c r="L2548" s="7" t="str">
        <f t="shared" si="159"/>
        <v/>
      </c>
      <c r="M2548" s="7" t="str">
        <f t="shared" si="160"/>
        <v/>
      </c>
      <c r="N2548" s="7" t="str">
        <f>Cartilha_GLOBAL!N2548</f>
        <v/>
      </c>
      <c r="O2548" s="144"/>
      <c r="Q2548" s="151"/>
      <c r="R2548" s="152">
        <v>0</v>
      </c>
      <c r="T2548" s="153">
        <f>IF(Cartilha_GLOBAL!R2548=0,0,IF(Cartilha_GLOBAL!R2548&gt;0,"c","b"))</f>
        <v>0</v>
      </c>
    </row>
    <row r="2549" ht="33.75" hidden="1" spans="1:20">
      <c r="A2549" s="158">
        <f>Cartilha_GLOBAL!A2549</f>
        <v>100765</v>
      </c>
      <c r="B2549" s="100" t="str">
        <f>Cartilha_GLOBAL!B2549</f>
        <v>SINAPI</v>
      </c>
      <c r="C2549" s="104" t="str">
        <f>Cartilha_GLOBAL!C2549</f>
        <v>PILAR METÁLICO PERFIL LAMINADO/SOLDADO EM AÇO ESTRUTURAL, COM CONEXÕES PARAFUSADAS, INCLUSOS MÃO DE OBRA, TRANSPORTE E IÇAMENTO UTILIZANDO GUINDASTE - FORNECIMENTO E INSTALAÇÃO. AF_01/2020_PSA</v>
      </c>
      <c r="D2549" s="94" t="str">
        <f>Cartilha_GLOBAL!D2549</f>
        <v>KG</v>
      </c>
      <c r="E2549" s="105">
        <f>Cartilha_GLOBAL!$E2549</f>
        <v>17.62</v>
      </c>
      <c r="F2549" s="182">
        <f>Cartilha_GLOBAL!$F2549</f>
        <v>21.63</v>
      </c>
      <c r="G2549" s="108"/>
      <c r="H2549" s="107">
        <f t="shared" si="157"/>
        <v>0</v>
      </c>
      <c r="I2549" s="143">
        <f t="shared" si="158"/>
        <v>0</v>
      </c>
      <c r="J2549" s="142"/>
      <c r="K2549" s="138"/>
      <c r="L2549" s="7" t="str">
        <f t="shared" si="159"/>
        <v/>
      </c>
      <c r="M2549" s="7" t="str">
        <f t="shared" si="160"/>
        <v/>
      </c>
      <c r="N2549" s="7" t="str">
        <f>Cartilha_GLOBAL!N2549</f>
        <v/>
      </c>
      <c r="O2549" s="144"/>
      <c r="Q2549" s="151"/>
      <c r="R2549" s="152">
        <v>0</v>
      </c>
      <c r="T2549" s="153">
        <f>IF(Cartilha_GLOBAL!R2549=0,0,IF(Cartilha_GLOBAL!R2549&gt;0,"c","b"))</f>
        <v>0</v>
      </c>
    </row>
    <row r="2550" ht="33.75" hidden="1" spans="1:20">
      <c r="A2550" s="158">
        <f>Cartilha_GLOBAL!A2550</f>
        <v>100766</v>
      </c>
      <c r="B2550" s="100" t="str">
        <f>Cartilha_GLOBAL!B2550</f>
        <v>SINAPI</v>
      </c>
      <c r="C2550" s="104" t="str">
        <f>Cartilha_GLOBAL!C2550</f>
        <v>PILAR METÁLICO PERFIL LAMINADO OU SOLDADO EM AÇO ESTRUTURAL, COM CONEXÕES SOLDADAS, INCLUSOS MÃO DE OBRA, TRANSPORTE E IÇAMENTO UTILIZANDO GUINDASTE - FORNECIMENTO E INSTALAÇÃO. AF_01/2020_PA</v>
      </c>
      <c r="D2550" s="94" t="str">
        <f>Cartilha_GLOBAL!D2550</f>
        <v>KG</v>
      </c>
      <c r="E2550" s="105">
        <f>Cartilha_GLOBAL!$E2550</f>
        <v>17.87</v>
      </c>
      <c r="F2550" s="182">
        <f>Cartilha_GLOBAL!$F2550</f>
        <v>21.93</v>
      </c>
      <c r="G2550" s="108"/>
      <c r="H2550" s="107">
        <f t="shared" si="157"/>
        <v>0</v>
      </c>
      <c r="I2550" s="143">
        <f t="shared" si="158"/>
        <v>0</v>
      </c>
      <c r="J2550" s="142"/>
      <c r="K2550" s="138"/>
      <c r="L2550" s="7" t="str">
        <f t="shared" si="159"/>
        <v/>
      </c>
      <c r="M2550" s="7" t="str">
        <f t="shared" si="160"/>
        <v/>
      </c>
      <c r="N2550" s="7" t="str">
        <f>Cartilha_GLOBAL!N2550</f>
        <v/>
      </c>
      <c r="O2550" s="144"/>
      <c r="Q2550" s="151"/>
      <c r="R2550" s="152">
        <v>0</v>
      </c>
      <c r="T2550" s="153">
        <f>IF(Cartilha_GLOBAL!R2550=0,0,IF(Cartilha_GLOBAL!R2550&gt;0,"c","b"))</f>
        <v>0</v>
      </c>
    </row>
    <row r="2551" ht="33.75" hidden="1" spans="1:20">
      <c r="A2551" s="158">
        <f>Cartilha_GLOBAL!A2551</f>
        <v>100767</v>
      </c>
      <c r="B2551" s="100" t="str">
        <f>Cartilha_GLOBAL!B2551</f>
        <v>SINAPI</v>
      </c>
      <c r="C2551" s="104" t="str">
        <f>Cartilha_GLOBAL!C2551</f>
        <v>CONTRAVENTAMENTO COM CANTONEIRAS DE AÇO, ABAS IGUAIS, COM CONEXÕES PARAFUSADAS, INCLUSOS MÃO DE OBRA, TRANSPORTE E IÇAMENTO UTILIZANDO TALHA MANUAL, PARA EDIFÍCIOS DE ATÉ 2 PAVIMENTOS - FORNECIMENTO E INSTALAÇÃO. AF_01/2020_PSA</v>
      </c>
      <c r="D2551" s="94" t="str">
        <f>Cartilha_GLOBAL!D2551</f>
        <v>KG</v>
      </c>
      <c r="E2551" s="105">
        <f>Cartilha_GLOBAL!$E2551</f>
        <v>19.32</v>
      </c>
      <c r="F2551" s="182">
        <f>Cartilha_GLOBAL!$F2551</f>
        <v>23.71</v>
      </c>
      <c r="G2551" s="108"/>
      <c r="H2551" s="107">
        <f t="shared" si="157"/>
        <v>0</v>
      </c>
      <c r="I2551" s="143">
        <f t="shared" si="158"/>
        <v>0</v>
      </c>
      <c r="J2551" s="142"/>
      <c r="K2551" s="138"/>
      <c r="L2551" s="7" t="str">
        <f t="shared" si="159"/>
        <v/>
      </c>
      <c r="M2551" s="7" t="str">
        <f t="shared" si="160"/>
        <v/>
      </c>
      <c r="N2551" s="7" t="str">
        <f>Cartilha_GLOBAL!N2551</f>
        <v/>
      </c>
      <c r="O2551" s="144"/>
      <c r="Q2551" s="151"/>
      <c r="R2551" s="152">
        <v>0</v>
      </c>
      <c r="T2551" s="153">
        <f>IF(Cartilha_GLOBAL!R2551=0,0,IF(Cartilha_GLOBAL!R2551&gt;0,"c","b"))</f>
        <v>0</v>
      </c>
    </row>
    <row r="2552" ht="33.75" hidden="1" spans="1:20">
      <c r="A2552" s="158">
        <f>Cartilha_GLOBAL!A2552</f>
        <v>100768</v>
      </c>
      <c r="B2552" s="100" t="str">
        <f>Cartilha_GLOBAL!B2552</f>
        <v>SINAPI</v>
      </c>
      <c r="C2552" s="104" t="str">
        <f>Cartilha_GLOBAL!C2552</f>
        <v>CONTRAVENTAMENTO COM CANTONEIRAS DE AÇO, ABAS IGUAIS, COM CONEXÕES SOLDADAS, INCLUSOS MÃO DE OBRA, TRANSPORTE E IÇAMENTO UTILIZANDO TALHA MANUAL, PARA EDIFÍCIOS DE ATÉ 2 PAVIMENTOS - FORNECIMENTO E INSTALAÇÃO. AF_01/2020_PSA</v>
      </c>
      <c r="D2552" s="94" t="str">
        <f>Cartilha_GLOBAL!D2552</f>
        <v>KG</v>
      </c>
      <c r="E2552" s="105">
        <f>Cartilha_GLOBAL!$E2552</f>
        <v>18.49</v>
      </c>
      <c r="F2552" s="182">
        <f>Cartilha_GLOBAL!$F2552</f>
        <v>22.69</v>
      </c>
      <c r="G2552" s="108"/>
      <c r="H2552" s="107">
        <f t="shared" si="157"/>
        <v>0</v>
      </c>
      <c r="I2552" s="143">
        <f t="shared" si="158"/>
        <v>0</v>
      </c>
      <c r="J2552" s="142"/>
      <c r="K2552" s="138"/>
      <c r="L2552" s="7" t="str">
        <f t="shared" si="159"/>
        <v/>
      </c>
      <c r="M2552" s="7" t="str">
        <f t="shared" si="160"/>
        <v/>
      </c>
      <c r="N2552" s="7" t="str">
        <f>Cartilha_GLOBAL!N2552</f>
        <v/>
      </c>
      <c r="O2552" s="144"/>
      <c r="Q2552" s="151"/>
      <c r="R2552" s="152">
        <v>0</v>
      </c>
      <c r="T2552" s="153">
        <f>IF(Cartilha_GLOBAL!R2552=0,0,IF(Cartilha_GLOBAL!R2552&gt;0,"c","b"))</f>
        <v>0</v>
      </c>
    </row>
    <row r="2553" ht="33.75" hidden="1" spans="1:20">
      <c r="A2553" s="158">
        <f>Cartilha_GLOBAL!A2553</f>
        <v>100769</v>
      </c>
      <c r="B2553" s="100" t="str">
        <f>Cartilha_GLOBAL!B2553</f>
        <v>SINAPI</v>
      </c>
      <c r="C2553" s="104" t="str">
        <f>Cartilha_GLOBAL!C2553</f>
        <v>CONTRAVENTAMENTO COM CANTONEIRAS DE AÇO, ABAS IGUAIS, COM CONEXÕES PARAFUSADAS, INCLUSOS MÃO DE OBRA, TRANSPORTE E IÇAMENTO UTILIZANDO GUINDASTE, PARA EDIFÍCIOS DE 3 A 5 PAVIMENTOS - FORNECIMENTO E INSTALAÇÃO. AF_01/2020_PSA</v>
      </c>
      <c r="D2553" s="94" t="str">
        <f>Cartilha_GLOBAL!D2553</f>
        <v>KG</v>
      </c>
      <c r="E2553" s="105">
        <f>Cartilha_GLOBAL!$E2553</f>
        <v>25.35</v>
      </c>
      <c r="F2553" s="182">
        <f>Cartilha_GLOBAL!$F2553</f>
        <v>31.11</v>
      </c>
      <c r="G2553" s="108"/>
      <c r="H2553" s="107">
        <f t="shared" si="157"/>
        <v>0</v>
      </c>
      <c r="I2553" s="143">
        <f t="shared" si="158"/>
        <v>0</v>
      </c>
      <c r="J2553" s="142"/>
      <c r="K2553" s="138"/>
      <c r="L2553" s="7" t="str">
        <f t="shared" si="159"/>
        <v/>
      </c>
      <c r="M2553" s="7" t="str">
        <f t="shared" si="160"/>
        <v/>
      </c>
      <c r="N2553" s="7" t="str">
        <f>Cartilha_GLOBAL!N2553</f>
        <v/>
      </c>
      <c r="O2553" s="144"/>
      <c r="Q2553" s="151"/>
      <c r="R2553" s="152">
        <v>0</v>
      </c>
      <c r="T2553" s="153">
        <f>IF(Cartilha_GLOBAL!R2553=0,0,IF(Cartilha_GLOBAL!R2553&gt;0,"c","b"))</f>
        <v>0</v>
      </c>
    </row>
    <row r="2554" ht="33.75" hidden="1" spans="1:20">
      <c r="A2554" s="158">
        <f>Cartilha_GLOBAL!A2554</f>
        <v>100770</v>
      </c>
      <c r="B2554" s="100" t="str">
        <f>Cartilha_GLOBAL!B2554</f>
        <v>SINAPI</v>
      </c>
      <c r="C2554" s="104" t="str">
        <f>Cartilha_GLOBAL!C2554</f>
        <v>CONTRAVENTAMENTO COM CANTONEIRAS DE AÇO, ABAS IGUAIS, COM CONEXÕES SOLDADAS, INCLUSOS MÃO DE OBRA, TRANSPORTE E IÇAMENTO UTILIZANDO GUINDASTE, PARA EDIFÍCIOS DE 3 A 5 PAVIMENTOS - FORNECIMENTO E INSTALAÇÃO. AF_01/2020_PSA</v>
      </c>
      <c r="D2554" s="94" t="str">
        <f>Cartilha_GLOBAL!D2554</f>
        <v>KG</v>
      </c>
      <c r="E2554" s="105">
        <f>Cartilha_GLOBAL!$E2554</f>
        <v>24.29</v>
      </c>
      <c r="F2554" s="182">
        <f>Cartilha_GLOBAL!$F2554</f>
        <v>29.81</v>
      </c>
      <c r="G2554" s="108"/>
      <c r="H2554" s="107">
        <f t="shared" si="157"/>
        <v>0</v>
      </c>
      <c r="I2554" s="143">
        <f t="shared" si="158"/>
        <v>0</v>
      </c>
      <c r="J2554" s="142"/>
      <c r="K2554" s="138"/>
      <c r="L2554" s="7" t="str">
        <f t="shared" si="159"/>
        <v/>
      </c>
      <c r="M2554" s="7" t="str">
        <f t="shared" si="160"/>
        <v/>
      </c>
      <c r="N2554" s="7" t="str">
        <f>Cartilha_GLOBAL!N2554</f>
        <v/>
      </c>
      <c r="O2554" s="144"/>
      <c r="Q2554" s="151"/>
      <c r="R2554" s="152">
        <v>0</v>
      </c>
      <c r="T2554" s="153">
        <f>IF(Cartilha_GLOBAL!R2554=0,0,IF(Cartilha_GLOBAL!R2554&gt;0,"c","b"))</f>
        <v>0</v>
      </c>
    </row>
    <row r="2555" ht="33.75" hidden="1" spans="1:20">
      <c r="A2555" s="158">
        <f>Cartilha_GLOBAL!A2555</f>
        <v>100771</v>
      </c>
      <c r="B2555" s="100" t="str">
        <f>Cartilha_GLOBAL!B2555</f>
        <v>SINAPI</v>
      </c>
      <c r="C2555" s="104" t="str">
        <f>Cartilha_GLOBAL!C2555</f>
        <v>CONTRAVENTAMENTO COM CANTONEIRAS DE AÇO, ABAS IGUAIS, COM CONEXÕES PARAFUSADAS, INCLUSOS MÃO DE OBRA, TRANSPORTE E IÇAMENTO UTILIZANDO GRUA, PARA EDIFÍCIOS DE 6 A 10 PAVIMENTOS - FORNECIMENTO E INSTALAÇÃO. AF_01/2020_PSA</v>
      </c>
      <c r="D2555" s="94" t="str">
        <f>Cartilha_GLOBAL!D2555</f>
        <v>KG</v>
      </c>
      <c r="E2555" s="105">
        <f>Cartilha_GLOBAL!$E2555</f>
        <v>20.39</v>
      </c>
      <c r="F2555" s="182">
        <f>Cartilha_GLOBAL!$F2555</f>
        <v>25.03</v>
      </c>
      <c r="G2555" s="108"/>
      <c r="H2555" s="107">
        <f t="shared" si="157"/>
        <v>0</v>
      </c>
      <c r="I2555" s="143">
        <f t="shared" si="158"/>
        <v>0</v>
      </c>
      <c r="J2555" s="142"/>
      <c r="K2555" s="138"/>
      <c r="L2555" s="7" t="str">
        <f t="shared" si="159"/>
        <v/>
      </c>
      <c r="M2555" s="7" t="str">
        <f t="shared" si="160"/>
        <v/>
      </c>
      <c r="N2555" s="7" t="str">
        <f>Cartilha_GLOBAL!N2555</f>
        <v/>
      </c>
      <c r="O2555" s="144"/>
      <c r="Q2555" s="151"/>
      <c r="R2555" s="152">
        <v>0</v>
      </c>
      <c r="T2555" s="153">
        <f>IF(Cartilha_GLOBAL!R2555=0,0,IF(Cartilha_GLOBAL!R2555&gt;0,"c","b"))</f>
        <v>0</v>
      </c>
    </row>
    <row r="2556" ht="33.75" hidden="1" spans="1:20">
      <c r="A2556" s="158">
        <f>Cartilha_GLOBAL!A2556</f>
        <v>100772</v>
      </c>
      <c r="B2556" s="100" t="str">
        <f>Cartilha_GLOBAL!B2556</f>
        <v>SINAPI</v>
      </c>
      <c r="C2556" s="104" t="str">
        <f>Cartilha_GLOBAL!C2556</f>
        <v>CONTRAVENTAMENTO COM CANTONEIRAS DE AÇO, ABAS IGUAIS, COM CONEXÕES SOLDADAS, INCLUSOS MÃO DE OBRA, TRANSPORTE E IÇAMENTO UTILIZANDO GRUA, PARA EDIFÍCIOS DE 6 A 10 PAVIMENTOS - FORNECIMENTO E INSTALAÇÃO. AF_01/2020_PSA</v>
      </c>
      <c r="D2556" s="94" t="str">
        <f>Cartilha_GLOBAL!D2556</f>
        <v>KG</v>
      </c>
      <c r="E2556" s="105">
        <f>Cartilha_GLOBAL!$E2556</f>
        <v>19.38</v>
      </c>
      <c r="F2556" s="182">
        <f>Cartilha_GLOBAL!$F2556</f>
        <v>23.79</v>
      </c>
      <c r="G2556" s="108"/>
      <c r="H2556" s="107">
        <f t="shared" si="157"/>
        <v>0</v>
      </c>
      <c r="I2556" s="143">
        <f t="shared" si="158"/>
        <v>0</v>
      </c>
      <c r="J2556" s="142"/>
      <c r="K2556" s="138"/>
      <c r="L2556" s="7" t="str">
        <f t="shared" si="159"/>
        <v/>
      </c>
      <c r="M2556" s="7" t="str">
        <f t="shared" si="160"/>
        <v/>
      </c>
      <c r="N2556" s="7" t="str">
        <f>Cartilha_GLOBAL!N2556</f>
        <v/>
      </c>
      <c r="O2556" s="144"/>
      <c r="Q2556" s="151"/>
      <c r="R2556" s="152">
        <v>0</v>
      </c>
      <c r="T2556" s="153">
        <f>IF(Cartilha_GLOBAL!R2556=0,0,IF(Cartilha_GLOBAL!R2556&gt;0,"c","b"))</f>
        <v>0</v>
      </c>
    </row>
    <row r="2557" ht="33.75" hidden="1" spans="1:20">
      <c r="A2557" s="158">
        <f>Cartilha_GLOBAL!A2557</f>
        <v>100773</v>
      </c>
      <c r="B2557" s="100" t="str">
        <f>Cartilha_GLOBAL!B2557</f>
        <v>SINAPI</v>
      </c>
      <c r="C2557" s="104" t="str">
        <f>Cartilha_GLOBAL!C2557</f>
        <v>ESTRUTURA TRELIÇADA DE COBERTURA, TIPO ARCO, COM LIGAÇÕES SOLDADAS, INCLUSOS PERFIS METÁLICOS, CHAPAS METÁLICAS, MÃO DE OBRA E TRANSPORTE COM GUINDASTE - FORNECIMENTO E INSTALAÇÃO. AF_01/2020_PSA</v>
      </c>
      <c r="D2557" s="94" t="str">
        <f>Cartilha_GLOBAL!D2557</f>
        <v>KG</v>
      </c>
      <c r="E2557" s="105">
        <f>Cartilha_GLOBAL!$E2557</f>
        <v>21.55</v>
      </c>
      <c r="F2557" s="182">
        <f>Cartilha_GLOBAL!$F2557</f>
        <v>26.45</v>
      </c>
      <c r="G2557" s="108"/>
      <c r="H2557" s="107">
        <f t="shared" si="157"/>
        <v>0</v>
      </c>
      <c r="I2557" s="143">
        <f t="shared" si="158"/>
        <v>0</v>
      </c>
      <c r="J2557" s="142"/>
      <c r="K2557" s="138"/>
      <c r="L2557" s="7" t="str">
        <f t="shared" si="159"/>
        <v/>
      </c>
      <c r="M2557" s="7" t="str">
        <f t="shared" si="160"/>
        <v/>
      </c>
      <c r="N2557" s="7" t="str">
        <f>Cartilha_GLOBAL!N2557</f>
        <v/>
      </c>
      <c r="O2557" s="144"/>
      <c r="Q2557" s="151"/>
      <c r="R2557" s="152">
        <v>0</v>
      </c>
      <c r="T2557" s="153">
        <f>IF(Cartilha_GLOBAL!R2557=0,0,IF(Cartilha_GLOBAL!R2557&gt;0,"c","b"))</f>
        <v>0</v>
      </c>
    </row>
    <row r="2558" ht="33.75" hidden="1" spans="1:20">
      <c r="A2558" s="158">
        <f>Cartilha_GLOBAL!A2558</f>
        <v>100774</v>
      </c>
      <c r="B2558" s="100" t="str">
        <f>Cartilha_GLOBAL!B2558</f>
        <v>SINAPI</v>
      </c>
      <c r="C2558" s="104" t="str">
        <f>Cartilha_GLOBAL!C2558</f>
        <v>ESTRUTURA TRELIÇADA DE COBERTURA, TIPO SHED, COM LIGAÇÕES SOLDADAS, INCLUSOS PERFIS METÁLICOS, CHAPAS METÁLICAS, MÃO DE OBRA E TRANSPORTE COM GUINDASTE - FORNECIMENTO E INSTALAÇÃO. AF_01/2020_PSA</v>
      </c>
      <c r="D2558" s="94" t="str">
        <f>Cartilha_GLOBAL!D2558</f>
        <v>KG</v>
      </c>
      <c r="E2558" s="105">
        <f>Cartilha_GLOBAL!$E2558</f>
        <v>13.35</v>
      </c>
      <c r="F2558" s="182">
        <f>Cartilha_GLOBAL!$F2558</f>
        <v>16.39</v>
      </c>
      <c r="G2558" s="108"/>
      <c r="H2558" s="107">
        <f t="shared" si="157"/>
        <v>0</v>
      </c>
      <c r="I2558" s="143">
        <f t="shared" si="158"/>
        <v>0</v>
      </c>
      <c r="J2558" s="142"/>
      <c r="K2558" s="138"/>
      <c r="L2558" s="7" t="str">
        <f t="shared" si="159"/>
        <v/>
      </c>
      <c r="M2558" s="7" t="str">
        <f t="shared" si="160"/>
        <v/>
      </c>
      <c r="N2558" s="7" t="str">
        <f>Cartilha_GLOBAL!N2558</f>
        <v/>
      </c>
      <c r="O2558" s="144"/>
      <c r="Q2558" s="151"/>
      <c r="R2558" s="152">
        <v>0</v>
      </c>
      <c r="T2558" s="153">
        <f>IF(Cartilha_GLOBAL!R2558=0,0,IF(Cartilha_GLOBAL!R2558&gt;0,"c","b"))</f>
        <v>0</v>
      </c>
    </row>
    <row r="2559" ht="33.75" hidden="1" spans="1:20">
      <c r="A2559" s="158">
        <f>Cartilha_GLOBAL!A2559</f>
        <v>100775</v>
      </c>
      <c r="B2559" s="100" t="str">
        <f>Cartilha_GLOBAL!B2559</f>
        <v>SINAPI</v>
      </c>
      <c r="C2559" s="104" t="str">
        <f>Cartilha_GLOBAL!C2559</f>
        <v>ESTRUTURA TRELIÇADA DE COBERTURA, TIPO FINK, COM LIGAÇÕES SOLDADAS, INCLUSOS PERFIS METÁLICOS, CHAPAS METÁLICAS, MÃO DE OBRA E TRANSPORTE COM GUINDASTE - FORNECIMENTO E INSTALAÇÃO. AF_01/2020_PSA</v>
      </c>
      <c r="D2559" s="94" t="str">
        <f>Cartilha_GLOBAL!D2559</f>
        <v>KG</v>
      </c>
      <c r="E2559" s="105">
        <f>Cartilha_GLOBAL!$E2559</f>
        <v>15.55</v>
      </c>
      <c r="F2559" s="182">
        <f>Cartilha_GLOBAL!$F2559</f>
        <v>19.09</v>
      </c>
      <c r="G2559" s="108"/>
      <c r="H2559" s="107">
        <f t="shared" si="157"/>
        <v>0</v>
      </c>
      <c r="I2559" s="143">
        <f t="shared" si="158"/>
        <v>0</v>
      </c>
      <c r="J2559" s="142"/>
      <c r="K2559" s="138"/>
      <c r="L2559" s="7" t="str">
        <f t="shared" si="159"/>
        <v/>
      </c>
      <c r="M2559" s="7" t="str">
        <f t="shared" si="160"/>
        <v/>
      </c>
      <c r="N2559" s="7" t="str">
        <f>Cartilha_GLOBAL!N2559</f>
        <v/>
      </c>
      <c r="O2559" s="144"/>
      <c r="Q2559" s="151"/>
      <c r="R2559" s="152">
        <v>0</v>
      </c>
      <c r="T2559" s="153">
        <f>IF(Cartilha_GLOBAL!R2559=0,0,IF(Cartilha_GLOBAL!R2559&gt;0,"c","b"))</f>
        <v>0</v>
      </c>
    </row>
    <row r="2560" ht="33.75" hidden="1" spans="1:20">
      <c r="A2560" s="158">
        <f>Cartilha_GLOBAL!A2560</f>
        <v>100776</v>
      </c>
      <c r="B2560" s="100" t="str">
        <f>Cartilha_GLOBAL!B2560</f>
        <v>SINAPI</v>
      </c>
      <c r="C2560" s="104" t="str">
        <f>Cartilha_GLOBAL!C2560</f>
        <v>ESTRUTURA TRELIÇADA DE COBERTURA, TIPO ARCO, COM LIGAÇÕES PARAFUSADAS, INCLUSOS PERFIS METÁLICOS, CHAPAS METÁLICAS, MÃO DE OBRA E TRANSPORTE COM GUINDASTE - FORNECIMENTO E INSTALAÇÃO. AF_01/2020_PSA</v>
      </c>
      <c r="D2560" s="94" t="str">
        <f>Cartilha_GLOBAL!D2560</f>
        <v>KG</v>
      </c>
      <c r="E2560" s="105">
        <f>Cartilha_GLOBAL!$E2560</f>
        <v>21.69</v>
      </c>
      <c r="F2560" s="182">
        <f>Cartilha_GLOBAL!$F2560</f>
        <v>26.62</v>
      </c>
      <c r="G2560" s="108"/>
      <c r="H2560" s="107">
        <f t="shared" si="157"/>
        <v>0</v>
      </c>
      <c r="I2560" s="143">
        <f t="shared" si="158"/>
        <v>0</v>
      </c>
      <c r="J2560" s="142"/>
      <c r="K2560" s="138"/>
      <c r="L2560" s="7" t="str">
        <f t="shared" si="159"/>
        <v/>
      </c>
      <c r="M2560" s="7" t="str">
        <f t="shared" si="160"/>
        <v/>
      </c>
      <c r="N2560" s="7" t="str">
        <f>Cartilha_GLOBAL!N2560</f>
        <v/>
      </c>
      <c r="O2560" s="144"/>
      <c r="Q2560" s="151"/>
      <c r="R2560" s="152">
        <v>0</v>
      </c>
      <c r="T2560" s="153">
        <f>IF(Cartilha_GLOBAL!R2560=0,0,IF(Cartilha_GLOBAL!R2560&gt;0,"c","b"))</f>
        <v>0</v>
      </c>
    </row>
    <row r="2561" ht="33.75" hidden="1" spans="1:20">
      <c r="A2561" s="158">
        <f>Cartilha_GLOBAL!A2561</f>
        <v>100777</v>
      </c>
      <c r="B2561" s="100" t="str">
        <f>Cartilha_GLOBAL!B2561</f>
        <v>SINAPI</v>
      </c>
      <c r="C2561" s="104" t="str">
        <f>Cartilha_GLOBAL!C2561</f>
        <v>ESTRUTURA TRELIÇADA DE COBERTURA, TIPO SHED, COM LIGAÇÕES PARAFUSADAS, INCLUSOS PERFIS METÁLICOS, CHAPAS METÁLICAS, MÃO DE OBRA E TRANSPORTE COM GUINDASTE - FORNECIMENTO E INSTALAÇÃO. AF_01/2020_PSA</v>
      </c>
      <c r="D2561" s="94" t="str">
        <f>Cartilha_GLOBAL!D2561</f>
        <v>KG</v>
      </c>
      <c r="E2561" s="105">
        <f>Cartilha_GLOBAL!$E2561</f>
        <v>16.04</v>
      </c>
      <c r="F2561" s="182">
        <f>Cartilha_GLOBAL!$F2561</f>
        <v>19.69</v>
      </c>
      <c r="G2561" s="108"/>
      <c r="H2561" s="107">
        <f t="shared" si="157"/>
        <v>0</v>
      </c>
      <c r="I2561" s="143">
        <f t="shared" si="158"/>
        <v>0</v>
      </c>
      <c r="J2561" s="142"/>
      <c r="K2561" s="138"/>
      <c r="L2561" s="7" t="str">
        <f t="shared" si="159"/>
        <v/>
      </c>
      <c r="M2561" s="7" t="str">
        <f t="shared" si="160"/>
        <v/>
      </c>
      <c r="N2561" s="7" t="str">
        <f>Cartilha_GLOBAL!N2561</f>
        <v/>
      </c>
      <c r="O2561" s="144"/>
      <c r="Q2561" s="151"/>
      <c r="R2561" s="152">
        <v>0</v>
      </c>
      <c r="T2561" s="153">
        <f>IF(Cartilha_GLOBAL!R2561=0,0,IF(Cartilha_GLOBAL!R2561&gt;0,"c","b"))</f>
        <v>0</v>
      </c>
    </row>
    <row r="2562" ht="33.75" hidden="1" spans="1:20">
      <c r="A2562" s="158">
        <f>Cartilha_GLOBAL!A2562</f>
        <v>100778</v>
      </c>
      <c r="B2562" s="100" t="str">
        <f>Cartilha_GLOBAL!B2562</f>
        <v>SINAPI</v>
      </c>
      <c r="C2562" s="104" t="str">
        <f>Cartilha_GLOBAL!C2562</f>
        <v>ESTRUTURA TRELIÇADA DE COBERTURA, TIPO FINK, COM LIGAÇÕES PARAFUSADAS, INCLUSOS PERFIS METÁLICOS, CHAPAS METÁLICAS, MÃO DE OBRA E TRANSPORTE COM GUINDASTE - FORNECIMENTO E INSTALAÇÃO. AF_01/2020_PSA</v>
      </c>
      <c r="D2562" s="94" t="str">
        <f>Cartilha_GLOBAL!D2562</f>
        <v>KG</v>
      </c>
      <c r="E2562" s="105">
        <f>Cartilha_GLOBAL!$E2562</f>
        <v>12.09</v>
      </c>
      <c r="F2562" s="182">
        <f>Cartilha_GLOBAL!$F2562</f>
        <v>14.84</v>
      </c>
      <c r="G2562" s="108"/>
      <c r="H2562" s="107">
        <f t="shared" si="157"/>
        <v>0</v>
      </c>
      <c r="I2562" s="143">
        <f t="shared" si="158"/>
        <v>0</v>
      </c>
      <c r="J2562" s="142"/>
      <c r="K2562" s="138"/>
      <c r="L2562" s="7" t="str">
        <f t="shared" si="159"/>
        <v/>
      </c>
      <c r="M2562" s="7" t="str">
        <f t="shared" si="160"/>
        <v/>
      </c>
      <c r="N2562" s="7" t="str">
        <f>Cartilha_GLOBAL!N2562</f>
        <v/>
      </c>
      <c r="O2562" s="144"/>
      <c r="Q2562" s="151"/>
      <c r="R2562" s="152">
        <v>0</v>
      </c>
      <c r="T2562" s="153">
        <f>IF(Cartilha_GLOBAL!R2562=0,0,IF(Cartilha_GLOBAL!R2562&gt;0,"c","b"))</f>
        <v>0</v>
      </c>
    </row>
    <row r="2563" ht="22.5" hidden="1" spans="1:20">
      <c r="A2563" s="158">
        <f>Cartilha_GLOBAL!A2563</f>
        <v>100377</v>
      </c>
      <c r="B2563" s="100" t="str">
        <f>Cartilha_GLOBAL!B2563</f>
        <v>SINAPI</v>
      </c>
      <c r="C2563" s="104" t="str">
        <f>Cartilha_GLOBAL!C2563</f>
        <v>FABRICAÇÃO E INSTALAÇÃO DE TESOURA (INTEIRA OU MEIA) EM AÇO, VÃOS MAIORES OU IGUAIS A 3,0 M E MENORES OU IGUAL A 6,0 M, INCLUSO IÇAMENTO. AF_07/2019</v>
      </c>
      <c r="D2563" s="94" t="str">
        <f>Cartilha_GLOBAL!D2563</f>
        <v>KG</v>
      </c>
      <c r="E2563" s="105">
        <f>Cartilha_GLOBAL!$E2563</f>
        <v>13.47</v>
      </c>
      <c r="F2563" s="182">
        <f>Cartilha_GLOBAL!$F2563</f>
        <v>16.53</v>
      </c>
      <c r="G2563" s="108"/>
      <c r="H2563" s="107">
        <f t="shared" si="157"/>
        <v>0</v>
      </c>
      <c r="I2563" s="143">
        <f t="shared" si="158"/>
        <v>0</v>
      </c>
      <c r="J2563" s="142"/>
      <c r="K2563" s="138"/>
      <c r="L2563" s="7" t="str">
        <f t="shared" si="159"/>
        <v/>
      </c>
      <c r="M2563" s="7" t="str">
        <f t="shared" si="160"/>
        <v/>
      </c>
      <c r="N2563" s="7" t="str">
        <f>Cartilha_GLOBAL!N2563</f>
        <v/>
      </c>
      <c r="O2563" s="144"/>
      <c r="Q2563" s="151"/>
      <c r="R2563" s="152">
        <v>0</v>
      </c>
      <c r="T2563" s="153">
        <f>IF(Cartilha_GLOBAL!R2563=0,0,IF(Cartilha_GLOBAL!R2563&gt;0,"c","b"))</f>
        <v>0</v>
      </c>
    </row>
    <row r="2564" ht="22.5" hidden="1" spans="1:20">
      <c r="A2564" s="158">
        <f>Cartilha_GLOBAL!A2564</f>
        <v>100378</v>
      </c>
      <c r="B2564" s="100" t="str">
        <f>Cartilha_GLOBAL!B2564</f>
        <v>SINAPI</v>
      </c>
      <c r="C2564" s="104" t="str">
        <f>Cartilha_GLOBAL!C2564</f>
        <v>FABRICAÇÃO E INSTALAÇÃO DE TESOURA (INTEIRA OU MEIA) EM AÇO, VÃOS MAIORES QUE 6,0 M E MENORES QUE 12,0 M, INCLUSO IÇAMENTO. AF_07/2019</v>
      </c>
      <c r="D2564" s="94" t="str">
        <f>Cartilha_GLOBAL!D2564</f>
        <v>KG</v>
      </c>
      <c r="E2564" s="105">
        <f>Cartilha_GLOBAL!$E2564</f>
        <v>12.59</v>
      </c>
      <c r="F2564" s="182">
        <f>Cartilha_GLOBAL!$F2564</f>
        <v>15.45</v>
      </c>
      <c r="G2564" s="108"/>
      <c r="H2564" s="107">
        <f t="shared" si="157"/>
        <v>0</v>
      </c>
      <c r="I2564" s="143">
        <f t="shared" si="158"/>
        <v>0</v>
      </c>
      <c r="J2564" s="142"/>
      <c r="K2564" s="138"/>
      <c r="L2564" s="7" t="str">
        <f t="shared" si="159"/>
        <v/>
      </c>
      <c r="M2564" s="7" t="str">
        <f t="shared" si="160"/>
        <v/>
      </c>
      <c r="N2564" s="7" t="str">
        <f>Cartilha_GLOBAL!N2564</f>
        <v/>
      </c>
      <c r="O2564" s="144"/>
      <c r="Q2564" s="151"/>
      <c r="R2564" s="152">
        <v>0</v>
      </c>
      <c r="T2564" s="153">
        <f>IF(Cartilha_GLOBAL!R2564=0,0,IF(Cartilha_GLOBAL!R2564&gt;0,"c","b"))</f>
        <v>0</v>
      </c>
    </row>
    <row r="2565" ht="33.75" hidden="1" spans="1:20">
      <c r="A2565" s="158">
        <f>Cartilha_GLOBAL!A2565</f>
        <v>100382</v>
      </c>
      <c r="B2565" s="100" t="str">
        <f>Cartilha_GLOBAL!B2565</f>
        <v>SINAPI</v>
      </c>
      <c r="C2565" s="104" t="str">
        <f>Cartilha_GLOBAL!C2565</f>
        <v>FABRICAÇÃO E INSTALAÇÃO DE PONTALETES DE MADEIRA NÃO APARELHADA PARA TELHADOS COM ATÉ 2 ÁGUAS E COM TELHA ONDULADA DE FIBROCIMENTO, ALUMÍNIO OU PLÁSTICA EM EDIFÍCIO RESIDENCIAL TÉRREO, INCLUSO TRANSPORTE VERTICAL. AF_07/2019</v>
      </c>
      <c r="D2565" s="94" t="str">
        <f>Cartilha_GLOBAL!D2565</f>
        <v>M2</v>
      </c>
      <c r="E2565" s="105">
        <f>Cartilha_GLOBAL!$E2565</f>
        <v>29.97</v>
      </c>
      <c r="F2565" s="182">
        <f>Cartilha_GLOBAL!$F2565</f>
        <v>36.79</v>
      </c>
      <c r="G2565" s="108"/>
      <c r="H2565" s="107">
        <f t="shared" si="157"/>
        <v>0</v>
      </c>
      <c r="I2565" s="143">
        <f t="shared" si="158"/>
        <v>0</v>
      </c>
      <c r="J2565" s="142"/>
      <c r="K2565" s="138"/>
      <c r="L2565" s="7" t="str">
        <f t="shared" si="159"/>
        <v/>
      </c>
      <c r="M2565" s="7" t="str">
        <f t="shared" si="160"/>
        <v/>
      </c>
      <c r="N2565" s="7" t="str">
        <f>Cartilha_GLOBAL!N2565</f>
        <v/>
      </c>
      <c r="O2565" s="144"/>
      <c r="Q2565" s="151"/>
      <c r="R2565" s="152">
        <v>0</v>
      </c>
      <c r="T2565" s="153">
        <f>IF(Cartilha_GLOBAL!R2565=0,0,IF(Cartilha_GLOBAL!R2565&gt;0,"c","b"))</f>
        <v>0</v>
      </c>
    </row>
    <row r="2566" ht="22.5" hidden="1" spans="1:20">
      <c r="A2566" s="158">
        <f>Cartilha_GLOBAL!A2566</f>
        <v>92255</v>
      </c>
      <c r="B2566" s="100" t="str">
        <f>Cartilha_GLOBAL!B2566</f>
        <v>SINAPI</v>
      </c>
      <c r="C2566" s="104" t="str">
        <f>Cartilha_GLOBAL!C2566</f>
        <v>INSTALAÇÃO DE TESOURA (INTEIRA OU MEIA), EM AÇO, PARA VÃOS MAIORES OU IGUAIS A 3,0 M E MENORES QUE 6,0 M, INCLUSO IÇAMENTO. AF_07/2019</v>
      </c>
      <c r="D2566" s="94" t="str">
        <f>Cartilha_GLOBAL!D2566</f>
        <v>UN</v>
      </c>
      <c r="E2566" s="105">
        <f>Cartilha_GLOBAL!$E2566</f>
        <v>208.8</v>
      </c>
      <c r="F2566" s="182">
        <f>Cartilha_GLOBAL!$F2566</f>
        <v>256.28</v>
      </c>
      <c r="G2566" s="108"/>
      <c r="H2566" s="107">
        <f t="shared" si="157"/>
        <v>0</v>
      </c>
      <c r="I2566" s="143">
        <f t="shared" si="158"/>
        <v>0</v>
      </c>
      <c r="J2566" s="142"/>
      <c r="K2566" s="138"/>
      <c r="L2566" s="7" t="str">
        <f t="shared" si="159"/>
        <v/>
      </c>
      <c r="M2566" s="7" t="str">
        <f t="shared" si="160"/>
        <v/>
      </c>
      <c r="N2566" s="7" t="str">
        <f>Cartilha_GLOBAL!N2566</f>
        <v/>
      </c>
      <c r="O2566" s="144"/>
      <c r="Q2566" s="151"/>
      <c r="R2566" s="152">
        <v>0</v>
      </c>
      <c r="T2566" s="153">
        <f>IF(Cartilha_GLOBAL!R2566=0,0,IF(Cartilha_GLOBAL!R2566&gt;0,"c","b"))</f>
        <v>0</v>
      </c>
    </row>
    <row r="2567" ht="22.5" hidden="1" spans="1:20">
      <c r="A2567" s="158">
        <f>Cartilha_GLOBAL!A2567</f>
        <v>92256</v>
      </c>
      <c r="B2567" s="100" t="str">
        <f>Cartilha_GLOBAL!B2567</f>
        <v>SINAPI</v>
      </c>
      <c r="C2567" s="104" t="str">
        <f>Cartilha_GLOBAL!C2567</f>
        <v>INSTALAÇÃO DE TESOURA (INTEIRA OU MEIA), EM AÇO, PARA VÃOS MAIORES OU IGUAIS A 6,0 M E MENORES QUE 8,0 M, INCLUSO IÇAMENTO. AF_07/2019</v>
      </c>
      <c r="D2567" s="94" t="str">
        <f>Cartilha_GLOBAL!D2567</f>
        <v>UN</v>
      </c>
      <c r="E2567" s="105">
        <f>Cartilha_GLOBAL!$E2567</f>
        <v>261.96</v>
      </c>
      <c r="F2567" s="182">
        <f>Cartilha_GLOBAL!$F2567</f>
        <v>321.53</v>
      </c>
      <c r="G2567" s="108"/>
      <c r="H2567" s="107">
        <f t="shared" si="157"/>
        <v>0</v>
      </c>
      <c r="I2567" s="143">
        <f t="shared" si="158"/>
        <v>0</v>
      </c>
      <c r="J2567" s="142"/>
      <c r="K2567" s="138"/>
      <c r="L2567" s="7" t="str">
        <f t="shared" si="159"/>
        <v/>
      </c>
      <c r="M2567" s="7" t="str">
        <f t="shared" si="160"/>
        <v/>
      </c>
      <c r="N2567" s="7" t="str">
        <f>Cartilha_GLOBAL!N2567</f>
        <v/>
      </c>
      <c r="O2567" s="144"/>
      <c r="Q2567" s="151"/>
      <c r="R2567" s="152">
        <v>0</v>
      </c>
      <c r="T2567" s="153">
        <f>IF(Cartilha_GLOBAL!R2567=0,0,IF(Cartilha_GLOBAL!R2567&gt;0,"c","b"))</f>
        <v>0</v>
      </c>
    </row>
    <row r="2568" ht="22.5" hidden="1" spans="1:20">
      <c r="A2568" s="158">
        <f>Cartilha_GLOBAL!A2568</f>
        <v>92257</v>
      </c>
      <c r="B2568" s="100" t="str">
        <f>Cartilha_GLOBAL!B2568</f>
        <v>SINAPI</v>
      </c>
      <c r="C2568" s="104" t="str">
        <f>Cartilha_GLOBAL!C2568</f>
        <v>INSTALAÇÃO DE TESOURA (INTEIRA OU MEIA), EM AÇO, PARA VÃOS MAIORES OU IGUAIS A 8,0 M E MENORES QUE 10,0 M, INCLUSO IÇAMENTO. AF_07/2019</v>
      </c>
      <c r="D2568" s="94" t="str">
        <f>Cartilha_GLOBAL!D2568</f>
        <v>UN</v>
      </c>
      <c r="E2568" s="105">
        <f>Cartilha_GLOBAL!$E2568</f>
        <v>314.51</v>
      </c>
      <c r="F2568" s="182">
        <f>Cartilha_GLOBAL!$F2568</f>
        <v>386.03</v>
      </c>
      <c r="G2568" s="108"/>
      <c r="H2568" s="107">
        <f t="shared" si="157"/>
        <v>0</v>
      </c>
      <c r="I2568" s="143">
        <f t="shared" si="158"/>
        <v>0</v>
      </c>
      <c r="J2568" s="142"/>
      <c r="K2568" s="138"/>
      <c r="L2568" s="7" t="str">
        <f t="shared" si="159"/>
        <v/>
      </c>
      <c r="M2568" s="7" t="str">
        <f t="shared" si="160"/>
        <v/>
      </c>
      <c r="N2568" s="7" t="str">
        <f>Cartilha_GLOBAL!N2568</f>
        <v/>
      </c>
      <c r="O2568" s="144"/>
      <c r="Q2568" s="151"/>
      <c r="R2568" s="152">
        <v>0</v>
      </c>
      <c r="T2568" s="153">
        <f>IF(Cartilha_GLOBAL!R2568=0,0,IF(Cartilha_GLOBAL!R2568&gt;0,"c","b"))</f>
        <v>0</v>
      </c>
    </row>
    <row r="2569" ht="22.5" hidden="1" spans="1:20">
      <c r="A2569" s="158">
        <f>Cartilha_GLOBAL!A2569</f>
        <v>92258</v>
      </c>
      <c r="B2569" s="100" t="str">
        <f>Cartilha_GLOBAL!B2569</f>
        <v>SINAPI</v>
      </c>
      <c r="C2569" s="104" t="str">
        <f>Cartilha_GLOBAL!C2569</f>
        <v>INSTALAÇÃO DE TESOURA (INTEIRA OU MEIA), EM AÇO, PARA VÃOS MAIORES OU IGUAIS A 10,0 M E MENORES QUE 12,0 M, INCLUSO IÇAMENTO. AF_07/2019</v>
      </c>
      <c r="D2569" s="94" t="str">
        <f>Cartilha_GLOBAL!D2569</f>
        <v>UN</v>
      </c>
      <c r="E2569" s="105">
        <f>Cartilha_GLOBAL!$E2569</f>
        <v>399.01</v>
      </c>
      <c r="F2569" s="182">
        <f>Cartilha_GLOBAL!$F2569</f>
        <v>489.74</v>
      </c>
      <c r="G2569" s="108"/>
      <c r="H2569" s="107">
        <f t="shared" si="157"/>
        <v>0</v>
      </c>
      <c r="I2569" s="143">
        <f t="shared" si="158"/>
        <v>0</v>
      </c>
      <c r="J2569" s="142"/>
      <c r="K2569" s="138"/>
      <c r="L2569" s="7" t="str">
        <f t="shared" si="159"/>
        <v/>
      </c>
      <c r="M2569" s="7" t="str">
        <f t="shared" si="160"/>
        <v/>
      </c>
      <c r="N2569" s="7" t="str">
        <f>Cartilha_GLOBAL!N2569</f>
        <v/>
      </c>
      <c r="O2569" s="144"/>
      <c r="Q2569" s="151"/>
      <c r="R2569" s="152">
        <v>0</v>
      </c>
      <c r="T2569" s="153">
        <f>IF(Cartilha_GLOBAL!R2569=0,0,IF(Cartilha_GLOBAL!R2569&gt;0,"c","b"))</f>
        <v>0</v>
      </c>
    </row>
    <row r="2570" ht="22.5" hidden="1" spans="1:20">
      <c r="A2570" s="158">
        <f>Cartilha_GLOBAL!A2570</f>
        <v>92582</v>
      </c>
      <c r="B2570" s="100" t="str">
        <f>Cartilha_GLOBAL!B2570</f>
        <v>SINAPI</v>
      </c>
      <c r="C2570" s="104" t="str">
        <f>Cartilha_GLOBAL!C2570</f>
        <v>FABRICAÇÃO E INSTALAÇÃO DE TESOURA INTEIRA EM AÇO, VÃO DE 3 M, PARA TELHA CERÂMICA OU DE CONCRETO, INCLUSO IÇAMENTO. AF_12/2015</v>
      </c>
      <c r="D2570" s="94" t="str">
        <f>Cartilha_GLOBAL!D2570</f>
        <v>UN</v>
      </c>
      <c r="E2570" s="105">
        <f>Cartilha_GLOBAL!$E2570</f>
        <v>808.58</v>
      </c>
      <c r="F2570" s="182">
        <f>Cartilha_GLOBAL!$F2570</f>
        <v>992.45</v>
      </c>
      <c r="G2570" s="108"/>
      <c r="H2570" s="107">
        <f t="shared" si="157"/>
        <v>0</v>
      </c>
      <c r="I2570" s="143">
        <f t="shared" si="158"/>
        <v>0</v>
      </c>
      <c r="J2570" s="142"/>
      <c r="K2570" s="138"/>
      <c r="L2570" s="7" t="str">
        <f t="shared" si="159"/>
        <v/>
      </c>
      <c r="M2570" s="7" t="str">
        <f t="shared" si="160"/>
        <v/>
      </c>
      <c r="N2570" s="7" t="str">
        <f>Cartilha_GLOBAL!N2570</f>
        <v/>
      </c>
      <c r="O2570" s="144"/>
      <c r="Q2570" s="151"/>
      <c r="R2570" s="152">
        <v>0</v>
      </c>
      <c r="T2570" s="153">
        <f>IF(Cartilha_GLOBAL!R2570=0,0,IF(Cartilha_GLOBAL!R2570&gt;0,"c","b"))</f>
        <v>0</v>
      </c>
    </row>
    <row r="2571" ht="22.5" hidden="1" spans="1:20">
      <c r="A2571" s="158">
        <f>Cartilha_GLOBAL!A2571</f>
        <v>92584</v>
      </c>
      <c r="B2571" s="100" t="str">
        <f>Cartilha_GLOBAL!B2571</f>
        <v>SINAPI</v>
      </c>
      <c r="C2571" s="104" t="str">
        <f>Cartilha_GLOBAL!C2571</f>
        <v>FABRICAÇÃO E INSTALAÇÃO DE TESOURA INTEIRA EM AÇO, VÃO DE 4 M, PARA TELHA CERÂMICA OU DE CONCRETO, INCLUSO IÇAMENTO. AF_12/2015</v>
      </c>
      <c r="D2571" s="94" t="str">
        <f>Cartilha_GLOBAL!D2571</f>
        <v>UN</v>
      </c>
      <c r="E2571" s="105">
        <f>Cartilha_GLOBAL!$E2571</f>
        <v>947.87</v>
      </c>
      <c r="F2571" s="182">
        <f>Cartilha_GLOBAL!$F2571</f>
        <v>1163.42</v>
      </c>
      <c r="G2571" s="108"/>
      <c r="H2571" s="107">
        <f t="shared" si="157"/>
        <v>0</v>
      </c>
      <c r="I2571" s="143">
        <f t="shared" si="158"/>
        <v>0</v>
      </c>
      <c r="J2571" s="142"/>
      <c r="K2571" s="138"/>
      <c r="L2571" s="7" t="str">
        <f t="shared" si="159"/>
        <v/>
      </c>
      <c r="M2571" s="7" t="str">
        <f t="shared" si="160"/>
        <v/>
      </c>
      <c r="N2571" s="7" t="str">
        <f>Cartilha_GLOBAL!N2571</f>
        <v/>
      </c>
      <c r="O2571" s="144"/>
      <c r="Q2571" s="151"/>
      <c r="R2571" s="152">
        <v>0</v>
      </c>
      <c r="T2571" s="153">
        <f>IF(Cartilha_GLOBAL!R2571=0,0,IF(Cartilha_GLOBAL!R2571&gt;0,"c","b"))</f>
        <v>0</v>
      </c>
    </row>
    <row r="2572" ht="22.5" hidden="1" spans="1:20">
      <c r="A2572" s="158">
        <f>Cartilha_GLOBAL!A2572</f>
        <v>92586</v>
      </c>
      <c r="B2572" s="100" t="str">
        <f>Cartilha_GLOBAL!B2572</f>
        <v>SINAPI</v>
      </c>
      <c r="C2572" s="104" t="str">
        <f>Cartilha_GLOBAL!C2572</f>
        <v>FABRICAÇÃO E INSTALAÇÃO DE TESOURA INTEIRA EM AÇO, VÃO DE 5 M, PARA TELHA CERÂMICA OU DE CONCRETO, INCLUSO IÇAMENTO. AF_12/2015</v>
      </c>
      <c r="D2572" s="94" t="str">
        <f>Cartilha_GLOBAL!D2572</f>
        <v>UN</v>
      </c>
      <c r="E2572" s="105">
        <f>Cartilha_GLOBAL!$E2572</f>
        <v>1087.14</v>
      </c>
      <c r="F2572" s="182">
        <f>Cartilha_GLOBAL!$F2572</f>
        <v>1334.36</v>
      </c>
      <c r="G2572" s="108"/>
      <c r="H2572" s="107">
        <f t="shared" si="157"/>
        <v>0</v>
      </c>
      <c r="I2572" s="143">
        <f t="shared" si="158"/>
        <v>0</v>
      </c>
      <c r="J2572" s="142"/>
      <c r="K2572" s="138"/>
      <c r="L2572" s="7" t="str">
        <f t="shared" si="159"/>
        <v/>
      </c>
      <c r="M2572" s="7" t="str">
        <f t="shared" si="160"/>
        <v/>
      </c>
      <c r="N2572" s="7" t="str">
        <f>Cartilha_GLOBAL!N2572</f>
        <v/>
      </c>
      <c r="O2572" s="144"/>
      <c r="Q2572" s="151"/>
      <c r="R2572" s="152">
        <v>0</v>
      </c>
      <c r="T2572" s="153">
        <f>IF(Cartilha_GLOBAL!R2572=0,0,IF(Cartilha_GLOBAL!R2572&gt;0,"c","b"))</f>
        <v>0</v>
      </c>
    </row>
    <row r="2573" ht="22.5" hidden="1" spans="1:20">
      <c r="A2573" s="158">
        <f>Cartilha_GLOBAL!A2573</f>
        <v>92588</v>
      </c>
      <c r="B2573" s="100" t="str">
        <f>Cartilha_GLOBAL!B2573</f>
        <v>SINAPI</v>
      </c>
      <c r="C2573" s="104" t="str">
        <f>Cartilha_GLOBAL!C2573</f>
        <v>FABRICAÇÃO E INSTALAÇÃO DE TESOURA INTEIRA EM AÇO, VÃO DE 6 M, PARA TELHA CERÂMICA OU DE CONCRETO, INCLUSO IÇAMENTO. AF_12/2015</v>
      </c>
      <c r="D2573" s="94" t="str">
        <f>Cartilha_GLOBAL!D2573</f>
        <v>UN</v>
      </c>
      <c r="E2573" s="105">
        <f>Cartilha_GLOBAL!$E2573</f>
        <v>1380.36</v>
      </c>
      <c r="F2573" s="182">
        <f>Cartilha_GLOBAL!$F2573</f>
        <v>1694.25</v>
      </c>
      <c r="G2573" s="108"/>
      <c r="H2573" s="107">
        <f t="shared" si="157"/>
        <v>0</v>
      </c>
      <c r="I2573" s="143">
        <f t="shared" si="158"/>
        <v>0</v>
      </c>
      <c r="J2573" s="142"/>
      <c r="K2573" s="138"/>
      <c r="L2573" s="7" t="str">
        <f t="shared" si="159"/>
        <v/>
      </c>
      <c r="M2573" s="7" t="str">
        <f t="shared" si="160"/>
        <v/>
      </c>
      <c r="N2573" s="7" t="str">
        <f>Cartilha_GLOBAL!N2573</f>
        <v/>
      </c>
      <c r="O2573" s="144"/>
      <c r="Q2573" s="151"/>
      <c r="R2573" s="152">
        <v>0</v>
      </c>
      <c r="T2573" s="153">
        <f>IF(Cartilha_GLOBAL!R2573=0,0,IF(Cartilha_GLOBAL!R2573&gt;0,"c","b"))</f>
        <v>0</v>
      </c>
    </row>
    <row r="2574" ht="22.5" hidden="1" spans="1:20">
      <c r="A2574" s="158">
        <f>Cartilha_GLOBAL!A2574</f>
        <v>92590</v>
      </c>
      <c r="B2574" s="100" t="str">
        <f>Cartilha_GLOBAL!B2574</f>
        <v>SINAPI</v>
      </c>
      <c r="C2574" s="104" t="str">
        <f>Cartilha_GLOBAL!C2574</f>
        <v>FABRICAÇÃO E INSTALAÇÃO DE TESOURA INTEIRA EM AÇO, VÃO DE 7 M, PARA TELHA CERÂMICA OU DE CONCRETO, INCLUSO IÇAMENTO. AF_12/2015</v>
      </c>
      <c r="D2574" s="94" t="str">
        <f>Cartilha_GLOBAL!D2574</f>
        <v>UN</v>
      </c>
      <c r="E2574" s="105">
        <f>Cartilha_GLOBAL!$E2574</f>
        <v>1519.65</v>
      </c>
      <c r="F2574" s="182">
        <f>Cartilha_GLOBAL!$F2574</f>
        <v>1865.22</v>
      </c>
      <c r="G2574" s="108"/>
      <c r="H2574" s="107">
        <f t="shared" si="157"/>
        <v>0</v>
      </c>
      <c r="I2574" s="143">
        <f t="shared" si="158"/>
        <v>0</v>
      </c>
      <c r="J2574" s="142"/>
      <c r="K2574" s="138"/>
      <c r="L2574" s="7" t="str">
        <f t="shared" si="159"/>
        <v/>
      </c>
      <c r="M2574" s="7" t="str">
        <f t="shared" si="160"/>
        <v/>
      </c>
      <c r="N2574" s="7" t="str">
        <f>Cartilha_GLOBAL!N2574</f>
        <v/>
      </c>
      <c r="O2574" s="144"/>
      <c r="Q2574" s="151"/>
      <c r="R2574" s="152">
        <v>0</v>
      </c>
      <c r="T2574" s="153">
        <f>IF(Cartilha_GLOBAL!R2574=0,0,IF(Cartilha_GLOBAL!R2574&gt;0,"c","b"))</f>
        <v>0</v>
      </c>
    </row>
    <row r="2575" ht="22.5" hidden="1" spans="1:20">
      <c r="A2575" s="158">
        <f>Cartilha_GLOBAL!A2575</f>
        <v>92592</v>
      </c>
      <c r="B2575" s="100" t="str">
        <f>Cartilha_GLOBAL!B2575</f>
        <v>SINAPI</v>
      </c>
      <c r="C2575" s="104" t="str">
        <f>Cartilha_GLOBAL!C2575</f>
        <v>FABRICAÇÃO E INSTALAÇÃO DE TESOURA INTEIRA EM AÇO, VÃO DE 8 M, PARA TELHA CERÂMICA OU DE CONCRETO, INCLUSO IÇAMENTO. AF_12/2015</v>
      </c>
      <c r="D2575" s="94" t="str">
        <f>Cartilha_GLOBAL!D2575</f>
        <v>UN</v>
      </c>
      <c r="E2575" s="105">
        <f>Cartilha_GLOBAL!$E2575</f>
        <v>1711.47</v>
      </c>
      <c r="F2575" s="182">
        <f>Cartilha_GLOBAL!$F2575</f>
        <v>2100.66</v>
      </c>
      <c r="G2575" s="108"/>
      <c r="H2575" s="107">
        <f t="shared" si="157"/>
        <v>0</v>
      </c>
      <c r="I2575" s="143">
        <f t="shared" si="158"/>
        <v>0</v>
      </c>
      <c r="J2575" s="142"/>
      <c r="K2575" s="138"/>
      <c r="L2575" s="7" t="str">
        <f t="shared" si="159"/>
        <v/>
      </c>
      <c r="M2575" s="7" t="str">
        <f t="shared" si="160"/>
        <v/>
      </c>
      <c r="N2575" s="7" t="str">
        <f>Cartilha_GLOBAL!N2575</f>
        <v/>
      </c>
      <c r="O2575" s="144"/>
      <c r="Q2575" s="151"/>
      <c r="R2575" s="152">
        <v>0</v>
      </c>
      <c r="T2575" s="153">
        <f>IF(Cartilha_GLOBAL!R2575=0,0,IF(Cartilha_GLOBAL!R2575&gt;0,"c","b"))</f>
        <v>0</v>
      </c>
    </row>
    <row r="2576" ht="22.5" hidden="1" spans="1:20">
      <c r="A2576" s="158">
        <f>Cartilha_GLOBAL!A2576</f>
        <v>92593</v>
      </c>
      <c r="B2576" s="100" t="str">
        <f>Cartilha_GLOBAL!B2576</f>
        <v>SINAPI</v>
      </c>
      <c r="C2576" s="104" t="str">
        <f>Cartilha_GLOBAL!C2576</f>
        <v>(COMPOSIÇÃO REPRESENTATIVA) FABRICAÇÃO E INSTALAÇÃO DE TESOURA INTEIRA EM AÇO, PARA VÃOS DE 3 A 12 M E PARA QUALQUER TIPO DE TELHA, INCLUSO IÇAMENTO. AF_12/2015</v>
      </c>
      <c r="D2576" s="94" t="str">
        <f>Cartilha_GLOBAL!D2576</f>
        <v>KG</v>
      </c>
      <c r="E2576" s="105">
        <f>Cartilha_GLOBAL!$E2576</f>
        <v>13</v>
      </c>
      <c r="F2576" s="182">
        <f>Cartilha_GLOBAL!$F2576</f>
        <v>15.96</v>
      </c>
      <c r="G2576" s="108"/>
      <c r="H2576" s="107">
        <f t="shared" si="157"/>
        <v>0</v>
      </c>
      <c r="I2576" s="143">
        <f t="shared" si="158"/>
        <v>0</v>
      </c>
      <c r="J2576" s="142"/>
      <c r="K2576" s="138"/>
      <c r="L2576" s="7" t="str">
        <f t="shared" si="159"/>
        <v/>
      </c>
      <c r="M2576" s="7" t="str">
        <f t="shared" si="160"/>
        <v/>
      </c>
      <c r="N2576" s="7" t="str">
        <f>Cartilha_GLOBAL!N2576</f>
        <v/>
      </c>
      <c r="O2576" s="144"/>
      <c r="Q2576" s="151"/>
      <c r="R2576" s="152">
        <v>0</v>
      </c>
      <c r="T2576" s="153">
        <f>IF(Cartilha_GLOBAL!R2576=0,0,IF(Cartilha_GLOBAL!R2576&gt;0,"c","b"))</f>
        <v>0</v>
      </c>
    </row>
    <row r="2577" ht="22.5" hidden="1" spans="1:20">
      <c r="A2577" s="158">
        <f>Cartilha_GLOBAL!A2577</f>
        <v>92594</v>
      </c>
      <c r="B2577" s="100" t="str">
        <f>Cartilha_GLOBAL!B2577</f>
        <v>SINAPI</v>
      </c>
      <c r="C2577" s="104" t="str">
        <f>Cartilha_GLOBAL!C2577</f>
        <v>FABRICAÇÃO E INSTALAÇÃO DE TESOURA INTEIRA EM AÇO, VÃO DE 9 M, PARA TELHA CERÂMICA OU DE CONCRETO, INCLUSO IÇAMENTO. AF_12/2015</v>
      </c>
      <c r="D2577" s="94" t="str">
        <f>Cartilha_GLOBAL!D2577</f>
        <v>UN</v>
      </c>
      <c r="E2577" s="105">
        <f>Cartilha_GLOBAL!$E2577</f>
        <v>1986.77</v>
      </c>
      <c r="F2577" s="182">
        <f>Cartilha_GLOBAL!$F2577</f>
        <v>2438.56</v>
      </c>
      <c r="G2577" s="108"/>
      <c r="H2577" s="107">
        <f t="shared" si="157"/>
        <v>0</v>
      </c>
      <c r="I2577" s="143">
        <f t="shared" si="158"/>
        <v>0</v>
      </c>
      <c r="J2577" s="142"/>
      <c r="K2577" s="138"/>
      <c r="L2577" s="7" t="str">
        <f t="shared" si="159"/>
        <v/>
      </c>
      <c r="M2577" s="7" t="str">
        <f t="shared" si="160"/>
        <v/>
      </c>
      <c r="N2577" s="7" t="str">
        <f>Cartilha_GLOBAL!N2577</f>
        <v/>
      </c>
      <c r="O2577" s="144"/>
      <c r="Q2577" s="151"/>
      <c r="R2577" s="152">
        <v>0</v>
      </c>
      <c r="T2577" s="153">
        <f>IF(Cartilha_GLOBAL!R2577=0,0,IF(Cartilha_GLOBAL!R2577&gt;0,"c","b"))</f>
        <v>0</v>
      </c>
    </row>
    <row r="2578" ht="22.5" hidden="1" spans="1:20">
      <c r="A2578" s="158">
        <f>Cartilha_GLOBAL!A2578</f>
        <v>92596</v>
      </c>
      <c r="B2578" s="100" t="str">
        <f>Cartilha_GLOBAL!B2578</f>
        <v>SINAPI</v>
      </c>
      <c r="C2578" s="104" t="str">
        <f>Cartilha_GLOBAL!C2578</f>
        <v>FABRICAÇÃO E INSTALAÇÃO DE TESOURA INTEIRA EM AÇO, VÃO DE 10 M, PARA TELHA CERÂMICA OU DE CONCRETO, INCLUSO IÇAMENTO. AF_12/2015</v>
      </c>
      <c r="D2578" s="94" t="str">
        <f>Cartilha_GLOBAL!D2578</f>
        <v>UN</v>
      </c>
      <c r="E2578" s="105">
        <f>Cartilha_GLOBAL!$E2578</f>
        <v>2216.52</v>
      </c>
      <c r="F2578" s="182">
        <f>Cartilha_GLOBAL!$F2578</f>
        <v>2720.56</v>
      </c>
      <c r="G2578" s="108"/>
      <c r="H2578" s="107">
        <f t="shared" si="157"/>
        <v>0</v>
      </c>
      <c r="I2578" s="143">
        <f t="shared" si="158"/>
        <v>0</v>
      </c>
      <c r="J2578" s="142"/>
      <c r="K2578" s="138"/>
      <c r="L2578" s="7" t="str">
        <f t="shared" si="159"/>
        <v/>
      </c>
      <c r="M2578" s="7" t="str">
        <f t="shared" si="160"/>
        <v/>
      </c>
      <c r="N2578" s="7" t="str">
        <f>Cartilha_GLOBAL!N2578</f>
        <v/>
      </c>
      <c r="O2578" s="144"/>
      <c r="Q2578" s="151"/>
      <c r="R2578" s="152">
        <v>0</v>
      </c>
      <c r="T2578" s="153">
        <f>IF(Cartilha_GLOBAL!R2578=0,0,IF(Cartilha_GLOBAL!R2578&gt;0,"c","b"))</f>
        <v>0</v>
      </c>
    </row>
    <row r="2579" ht="22.5" hidden="1" spans="1:20">
      <c r="A2579" s="158">
        <f>Cartilha_GLOBAL!A2579</f>
        <v>92598</v>
      </c>
      <c r="B2579" s="100" t="str">
        <f>Cartilha_GLOBAL!B2579</f>
        <v>SINAPI</v>
      </c>
      <c r="C2579" s="104" t="str">
        <f>Cartilha_GLOBAL!C2579</f>
        <v>FABRICAÇÃO E INSTALAÇÃO DE TESOURA INTEIRA EM AÇO, VÃO DE 11 M, PARA TELHA CERÂMICA OU DE CONCRETO, INCLUSO IÇAMENTO. AF_12/2015</v>
      </c>
      <c r="D2579" s="94" t="str">
        <f>Cartilha_GLOBAL!D2579</f>
        <v>UN</v>
      </c>
      <c r="E2579" s="105">
        <f>Cartilha_GLOBAL!$E2579</f>
        <v>2355.8</v>
      </c>
      <c r="F2579" s="182">
        <f>Cartilha_GLOBAL!$F2579</f>
        <v>2891.51</v>
      </c>
      <c r="G2579" s="108"/>
      <c r="H2579" s="107">
        <f t="shared" si="157"/>
        <v>0</v>
      </c>
      <c r="I2579" s="143">
        <f t="shared" si="158"/>
        <v>0</v>
      </c>
      <c r="J2579" s="142"/>
      <c r="K2579" s="138"/>
      <c r="L2579" s="7" t="str">
        <f t="shared" si="159"/>
        <v/>
      </c>
      <c r="M2579" s="7" t="str">
        <f t="shared" si="160"/>
        <v/>
      </c>
      <c r="N2579" s="7" t="str">
        <f>Cartilha_GLOBAL!N2579</f>
        <v/>
      </c>
      <c r="O2579" s="144"/>
      <c r="Q2579" s="151"/>
      <c r="R2579" s="152">
        <v>0</v>
      </c>
      <c r="T2579" s="153">
        <f>IF(Cartilha_GLOBAL!R2579=0,0,IF(Cartilha_GLOBAL!R2579&gt;0,"c","b"))</f>
        <v>0</v>
      </c>
    </row>
    <row r="2580" ht="22.5" hidden="1" spans="1:20">
      <c r="A2580" s="158">
        <f>Cartilha_GLOBAL!A2580</f>
        <v>92600</v>
      </c>
      <c r="B2580" s="100" t="str">
        <f>Cartilha_GLOBAL!B2580</f>
        <v>SINAPI</v>
      </c>
      <c r="C2580" s="104" t="str">
        <f>Cartilha_GLOBAL!C2580</f>
        <v>FABRICAÇÃO E INSTALAÇÃO DE TESOURA INTEIRA EM AÇO, VÃO DE 12 M, PARA TELHA CERÂMICA OU DE CONCRETO, INCLUSO IÇAMENTO. AF_12/2015</v>
      </c>
      <c r="D2580" s="94" t="str">
        <f>Cartilha_GLOBAL!D2580</f>
        <v>UN</v>
      </c>
      <c r="E2580" s="105">
        <f>Cartilha_GLOBAL!$E2580</f>
        <v>2530.33</v>
      </c>
      <c r="F2580" s="182">
        <f>Cartilha_GLOBAL!$F2580</f>
        <v>3105.73</v>
      </c>
      <c r="G2580" s="108"/>
      <c r="H2580" s="107">
        <f t="shared" si="157"/>
        <v>0</v>
      </c>
      <c r="I2580" s="143">
        <f t="shared" si="158"/>
        <v>0</v>
      </c>
      <c r="J2580" s="142"/>
      <c r="K2580" s="138"/>
      <c r="L2580" s="7" t="str">
        <f t="shared" si="159"/>
        <v/>
      </c>
      <c r="M2580" s="7" t="str">
        <f t="shared" si="160"/>
        <v/>
      </c>
      <c r="N2580" s="7" t="str">
        <f>Cartilha_GLOBAL!N2580</f>
        <v/>
      </c>
      <c r="O2580" s="144"/>
      <c r="Q2580" s="151"/>
      <c r="R2580" s="152">
        <v>0</v>
      </c>
      <c r="T2580" s="153">
        <f>IF(Cartilha_GLOBAL!R2580=0,0,IF(Cartilha_GLOBAL!R2580&gt;0,"c","b"))</f>
        <v>0</v>
      </c>
    </row>
    <row r="2581" ht="22.5" hidden="1" spans="1:20">
      <c r="A2581" s="158">
        <f>Cartilha_GLOBAL!A2581</f>
        <v>92602</v>
      </c>
      <c r="B2581" s="100" t="str">
        <f>Cartilha_GLOBAL!B2581</f>
        <v>SINAPI</v>
      </c>
      <c r="C2581" s="104" t="str">
        <f>Cartilha_GLOBAL!C2581</f>
        <v>FABRICAÇÃO E INSTALAÇÃO DE TESOURA INTEIRA EM AÇO, VÃO DE 3 M, PARA TELHA ONDULADA DE FIBROCIMENTO, METÁLICA, PLÁSTICA OU TERMOACÚSTICA, INCLUSO IÇAMENTO.. AF_12/2015</v>
      </c>
      <c r="D2581" s="94" t="str">
        <f>Cartilha_GLOBAL!D2581</f>
        <v>UN</v>
      </c>
      <c r="E2581" s="105">
        <f>Cartilha_GLOBAL!$E2581</f>
        <v>808.58</v>
      </c>
      <c r="F2581" s="182">
        <f>Cartilha_GLOBAL!$F2581</f>
        <v>992.45</v>
      </c>
      <c r="G2581" s="108"/>
      <c r="H2581" s="107">
        <f t="shared" si="157"/>
        <v>0</v>
      </c>
      <c r="I2581" s="143">
        <f t="shared" si="158"/>
        <v>0</v>
      </c>
      <c r="J2581" s="142"/>
      <c r="K2581" s="138"/>
      <c r="L2581" s="7" t="str">
        <f t="shared" si="159"/>
        <v/>
      </c>
      <c r="M2581" s="7" t="str">
        <f t="shared" si="160"/>
        <v/>
      </c>
      <c r="N2581" s="7" t="str">
        <f>Cartilha_GLOBAL!N2581</f>
        <v/>
      </c>
      <c r="O2581" s="144"/>
      <c r="Q2581" s="151"/>
      <c r="R2581" s="152">
        <v>0</v>
      </c>
      <c r="T2581" s="153">
        <f>IF(Cartilha_GLOBAL!R2581=0,0,IF(Cartilha_GLOBAL!R2581&gt;0,"c","b"))</f>
        <v>0</v>
      </c>
    </row>
    <row r="2582" ht="22.5" hidden="1" spans="1:20">
      <c r="A2582" s="158">
        <f>Cartilha_GLOBAL!A2582</f>
        <v>92604</v>
      </c>
      <c r="B2582" s="100" t="str">
        <f>Cartilha_GLOBAL!B2582</f>
        <v>SINAPI</v>
      </c>
      <c r="C2582" s="104" t="str">
        <f>Cartilha_GLOBAL!C2582</f>
        <v>FABRICAÇÃO E INSTALAÇÃO DE TESOURA INTEIRA EM AÇO, VÃO DE 4 M, PARA TELHA ONDULADA DE FIBROCIMENTO, METÁLICA, PLÁSTICA OU TERMOACÚSTICA, INCLUSO IÇAMENTO. AF_12/2015</v>
      </c>
      <c r="D2582" s="94" t="str">
        <f>Cartilha_GLOBAL!D2582</f>
        <v>UN</v>
      </c>
      <c r="E2582" s="105">
        <f>Cartilha_GLOBAL!$E2582</f>
        <v>912.62</v>
      </c>
      <c r="F2582" s="182">
        <f>Cartilha_GLOBAL!$F2582</f>
        <v>1120.15</v>
      </c>
      <c r="G2582" s="108"/>
      <c r="H2582" s="107">
        <f t="shared" si="157"/>
        <v>0</v>
      </c>
      <c r="I2582" s="143">
        <f t="shared" si="158"/>
        <v>0</v>
      </c>
      <c r="J2582" s="142"/>
      <c r="K2582" s="138"/>
      <c r="L2582" s="7" t="str">
        <f t="shared" si="159"/>
        <v/>
      </c>
      <c r="M2582" s="7" t="str">
        <f t="shared" si="160"/>
        <v/>
      </c>
      <c r="N2582" s="7" t="str">
        <f>Cartilha_GLOBAL!N2582</f>
        <v/>
      </c>
      <c r="O2582" s="144"/>
      <c r="Q2582" s="151"/>
      <c r="R2582" s="152">
        <v>0</v>
      </c>
      <c r="T2582" s="153">
        <f>IF(Cartilha_GLOBAL!R2582=0,0,IF(Cartilha_GLOBAL!R2582&gt;0,"c","b"))</f>
        <v>0</v>
      </c>
    </row>
    <row r="2583" ht="22.5" hidden="1" spans="1:20">
      <c r="A2583" s="158">
        <f>Cartilha_GLOBAL!A2583</f>
        <v>92606</v>
      </c>
      <c r="B2583" s="100" t="str">
        <f>Cartilha_GLOBAL!B2583</f>
        <v>SINAPI</v>
      </c>
      <c r="C2583" s="104" t="str">
        <f>Cartilha_GLOBAL!C2583</f>
        <v>FABRICAÇÃO E INSTALAÇÃO DE TESOURA INTEIRA EM AÇO, VÃO DE 5 M, PARA TELHA ONDULADA DE FIBROCIMENTO, METÁLICA, PLÁSTICA OU TERMOACÚSTICA, INCLUSO IÇAMENTO. AF_12/2015</v>
      </c>
      <c r="D2583" s="94" t="str">
        <f>Cartilha_GLOBAL!D2583</f>
        <v>UN</v>
      </c>
      <c r="E2583" s="105">
        <f>Cartilha_GLOBAL!$E2583</f>
        <v>1051.9</v>
      </c>
      <c r="F2583" s="182">
        <f>Cartilha_GLOBAL!$F2583</f>
        <v>1291.1</v>
      </c>
      <c r="G2583" s="108"/>
      <c r="H2583" s="107">
        <f t="shared" si="157"/>
        <v>0</v>
      </c>
      <c r="I2583" s="143">
        <f t="shared" si="158"/>
        <v>0</v>
      </c>
      <c r="J2583" s="142"/>
      <c r="K2583" s="138"/>
      <c r="L2583" s="7" t="str">
        <f t="shared" si="159"/>
        <v/>
      </c>
      <c r="M2583" s="7" t="str">
        <f t="shared" si="160"/>
        <v/>
      </c>
      <c r="N2583" s="7" t="str">
        <f>Cartilha_GLOBAL!N2583</f>
        <v/>
      </c>
      <c r="O2583" s="144"/>
      <c r="Q2583" s="151"/>
      <c r="R2583" s="152">
        <v>0</v>
      </c>
      <c r="T2583" s="153">
        <f>IF(Cartilha_GLOBAL!R2583=0,0,IF(Cartilha_GLOBAL!R2583&gt;0,"c","b"))</f>
        <v>0</v>
      </c>
    </row>
    <row r="2584" ht="22.5" hidden="1" spans="1:20">
      <c r="A2584" s="158">
        <f>Cartilha_GLOBAL!A2584</f>
        <v>92608</v>
      </c>
      <c r="B2584" s="100" t="str">
        <f>Cartilha_GLOBAL!B2584</f>
        <v>SINAPI</v>
      </c>
      <c r="C2584" s="104" t="str">
        <f>Cartilha_GLOBAL!C2584</f>
        <v>FABRICAÇÃO E INSTALAÇÃO DE TESOURA INTEIRA EM AÇO, VÃO DE 6 M, PARA TELHA ONDULADA DE FIBROCIMENTO, METÁLICA, PLÁSTICA OU TERMOACÚSTICA, INCLUSO IÇAMENTO. AF_12/2015</v>
      </c>
      <c r="D2584" s="94" t="str">
        <f>Cartilha_GLOBAL!D2584</f>
        <v>UN</v>
      </c>
      <c r="E2584" s="105">
        <f>Cartilha_GLOBAL!$E2584</f>
        <v>1309.87</v>
      </c>
      <c r="F2584" s="182">
        <f>Cartilha_GLOBAL!$F2584</f>
        <v>1607.73</v>
      </c>
      <c r="G2584" s="108"/>
      <c r="H2584" s="107">
        <f t="shared" si="157"/>
        <v>0</v>
      </c>
      <c r="I2584" s="143">
        <f t="shared" si="158"/>
        <v>0</v>
      </c>
      <c r="J2584" s="142"/>
      <c r="K2584" s="138"/>
      <c r="L2584" s="7" t="str">
        <f t="shared" si="159"/>
        <v/>
      </c>
      <c r="M2584" s="7" t="str">
        <f t="shared" si="160"/>
        <v/>
      </c>
      <c r="N2584" s="7" t="str">
        <f>Cartilha_GLOBAL!N2584</f>
        <v/>
      </c>
      <c r="O2584" s="144"/>
      <c r="Q2584" s="151"/>
      <c r="R2584" s="152">
        <v>0</v>
      </c>
      <c r="T2584" s="153">
        <f>IF(Cartilha_GLOBAL!R2584=0,0,IF(Cartilha_GLOBAL!R2584&gt;0,"c","b"))</f>
        <v>0</v>
      </c>
    </row>
    <row r="2585" ht="22.5" hidden="1" spans="1:20">
      <c r="A2585" s="158">
        <f>Cartilha_GLOBAL!A2585</f>
        <v>92610</v>
      </c>
      <c r="B2585" s="100" t="str">
        <f>Cartilha_GLOBAL!B2585</f>
        <v>SINAPI</v>
      </c>
      <c r="C2585" s="104" t="str">
        <f>Cartilha_GLOBAL!C2585</f>
        <v>FABRICAÇÃO E INSTALAÇÃO DE TESOURA INTEIRA EM AÇO, VÃO DE 7 M, PARA TELHA ONDULADA DE FIBROCIMENTO, METÁLICA, PLÁSTICA OU TERMOACÚSTICA, INCLUSO IÇAMENTO. AF_12/2015</v>
      </c>
      <c r="D2585" s="94" t="str">
        <f>Cartilha_GLOBAL!D2585</f>
        <v>UN</v>
      </c>
      <c r="E2585" s="105">
        <f>Cartilha_GLOBAL!$E2585</f>
        <v>1449.16</v>
      </c>
      <c r="F2585" s="182">
        <f>Cartilha_GLOBAL!$F2585</f>
        <v>1778.7</v>
      </c>
      <c r="G2585" s="108"/>
      <c r="H2585" s="107">
        <f t="shared" si="157"/>
        <v>0</v>
      </c>
      <c r="I2585" s="143">
        <f t="shared" si="158"/>
        <v>0</v>
      </c>
      <c r="J2585" s="142"/>
      <c r="K2585" s="138"/>
      <c r="L2585" s="7" t="str">
        <f t="shared" si="159"/>
        <v/>
      </c>
      <c r="M2585" s="7" t="str">
        <f t="shared" si="160"/>
        <v/>
      </c>
      <c r="N2585" s="7" t="str">
        <f>Cartilha_GLOBAL!N2585</f>
        <v/>
      </c>
      <c r="O2585" s="144"/>
      <c r="Q2585" s="151"/>
      <c r="R2585" s="152">
        <v>0</v>
      </c>
      <c r="T2585" s="153">
        <f>IF(Cartilha_GLOBAL!R2585=0,0,IF(Cartilha_GLOBAL!R2585&gt;0,"c","b"))</f>
        <v>0</v>
      </c>
    </row>
    <row r="2586" ht="33.75" hidden="1" spans="1:20">
      <c r="A2586" s="158">
        <f>Cartilha_GLOBAL!A2586</f>
        <v>92612</v>
      </c>
      <c r="B2586" s="100" t="str">
        <f>Cartilha_GLOBAL!B2586</f>
        <v>SINAPI</v>
      </c>
      <c r="C2586" s="104" t="str">
        <f>Cartilha_GLOBAL!C2586</f>
        <v>FABRICAÇÃO E INSTALAÇÃO DE TESOURA INTEIRA EM AÇO, VÃO DE 8 M, PARA TELHA ONDULADA DE FIBROCIMENTO, METÁLICA, PLÁSTICA OU TERMOACÚSTICA, INCLUSO IÇAMENTO, INCLUSO IÇAMENTO. AF_12/2015</v>
      </c>
      <c r="D2586" s="94" t="str">
        <f>Cartilha_GLOBAL!D2586</f>
        <v>UN</v>
      </c>
      <c r="E2586" s="105">
        <f>Cartilha_GLOBAL!$E2586</f>
        <v>1640.98</v>
      </c>
      <c r="F2586" s="182">
        <f>Cartilha_GLOBAL!$F2586</f>
        <v>2014.14</v>
      </c>
      <c r="G2586" s="108"/>
      <c r="H2586" s="107">
        <f t="shared" si="157"/>
        <v>0</v>
      </c>
      <c r="I2586" s="143">
        <f t="shared" si="158"/>
        <v>0</v>
      </c>
      <c r="J2586" s="142"/>
      <c r="K2586" s="138"/>
      <c r="L2586" s="7" t="str">
        <f t="shared" si="159"/>
        <v/>
      </c>
      <c r="M2586" s="7" t="str">
        <f t="shared" si="160"/>
        <v/>
      </c>
      <c r="N2586" s="7" t="str">
        <f>Cartilha_GLOBAL!N2586</f>
        <v/>
      </c>
      <c r="O2586" s="144"/>
      <c r="Q2586" s="151"/>
      <c r="R2586" s="152">
        <v>0</v>
      </c>
      <c r="T2586" s="153">
        <f>IF(Cartilha_GLOBAL!R2586=0,0,IF(Cartilha_GLOBAL!R2586&gt;0,"c","b"))</f>
        <v>0</v>
      </c>
    </row>
    <row r="2587" ht="22.5" hidden="1" spans="1:20">
      <c r="A2587" s="158">
        <f>Cartilha_GLOBAL!A2587</f>
        <v>92614</v>
      </c>
      <c r="B2587" s="100" t="str">
        <f>Cartilha_GLOBAL!B2587</f>
        <v>SINAPI</v>
      </c>
      <c r="C2587" s="104" t="str">
        <f>Cartilha_GLOBAL!C2587</f>
        <v>FABRICAÇÃO E INSTALAÇÃO DE TESOURA INTEIRA EM AÇO, VÃO DE 9 M, PARA TELHA ONDULADA DE FIBROCIMENTO, METÁLICA, PLÁSTICA OU TERMOACÚSTICA, INCLUSO IÇAMENTO. AF_12/2015</v>
      </c>
      <c r="D2587" s="94" t="str">
        <f>Cartilha_GLOBAL!D2587</f>
        <v>UN</v>
      </c>
      <c r="E2587" s="105">
        <f>Cartilha_GLOBAL!$E2587</f>
        <v>1845.78</v>
      </c>
      <c r="F2587" s="182">
        <f>Cartilha_GLOBAL!$F2587</f>
        <v>2265.51</v>
      </c>
      <c r="G2587" s="108"/>
      <c r="H2587" s="107">
        <f t="shared" si="157"/>
        <v>0</v>
      </c>
      <c r="I2587" s="143">
        <f t="shared" si="158"/>
        <v>0</v>
      </c>
      <c r="J2587" s="142"/>
      <c r="K2587" s="138"/>
      <c r="L2587" s="7" t="str">
        <f t="shared" si="159"/>
        <v/>
      </c>
      <c r="M2587" s="7" t="str">
        <f t="shared" si="160"/>
        <v/>
      </c>
      <c r="N2587" s="7" t="str">
        <f>Cartilha_GLOBAL!N2587</f>
        <v/>
      </c>
      <c r="O2587" s="144"/>
      <c r="Q2587" s="151"/>
      <c r="R2587" s="152">
        <v>0</v>
      </c>
      <c r="T2587" s="153">
        <f>IF(Cartilha_GLOBAL!R2587=0,0,IF(Cartilha_GLOBAL!R2587&gt;0,"c","b"))</f>
        <v>0</v>
      </c>
    </row>
    <row r="2588" ht="22.5" hidden="1" spans="1:20">
      <c r="A2588" s="158">
        <f>Cartilha_GLOBAL!A2588</f>
        <v>92616</v>
      </c>
      <c r="B2588" s="100" t="str">
        <f>Cartilha_GLOBAL!B2588</f>
        <v>SINAPI</v>
      </c>
      <c r="C2588" s="104" t="str">
        <f>Cartilha_GLOBAL!C2588</f>
        <v>FABRICAÇÃO E INSTALAÇÃO DE TESOURA INTEIRA EM AÇO, VÃO DE 10 M, PARA TELHA ONDULADA DE FIBROCIMENTO, METÁLICA, PLÁSTICA OU TERMOACÚSTICA, INCLUSO IÇAMENTO. AF_12/2015</v>
      </c>
      <c r="D2588" s="94" t="str">
        <f>Cartilha_GLOBAL!D2588</f>
        <v>UN</v>
      </c>
      <c r="E2588" s="105">
        <f>Cartilha_GLOBAL!$E2588</f>
        <v>2110.79</v>
      </c>
      <c r="F2588" s="182">
        <f>Cartilha_GLOBAL!$F2588</f>
        <v>2590.78</v>
      </c>
      <c r="G2588" s="108"/>
      <c r="H2588" s="107">
        <f t="shared" si="157"/>
        <v>0</v>
      </c>
      <c r="I2588" s="143">
        <f t="shared" si="158"/>
        <v>0</v>
      </c>
      <c r="J2588" s="142"/>
      <c r="K2588" s="138"/>
      <c r="L2588" s="7" t="str">
        <f t="shared" si="159"/>
        <v/>
      </c>
      <c r="M2588" s="7" t="str">
        <f t="shared" si="160"/>
        <v/>
      </c>
      <c r="N2588" s="7" t="str">
        <f>Cartilha_GLOBAL!N2588</f>
        <v/>
      </c>
      <c r="O2588" s="144"/>
      <c r="Q2588" s="151"/>
      <c r="R2588" s="152">
        <v>0</v>
      </c>
      <c r="T2588" s="153">
        <f>IF(Cartilha_GLOBAL!R2588=0,0,IF(Cartilha_GLOBAL!R2588&gt;0,"c","b"))</f>
        <v>0</v>
      </c>
    </row>
    <row r="2589" ht="22.5" hidden="1" spans="1:20">
      <c r="A2589" s="158">
        <f>Cartilha_GLOBAL!A2589</f>
        <v>92618</v>
      </c>
      <c r="B2589" s="100" t="str">
        <f>Cartilha_GLOBAL!B2589</f>
        <v>SINAPI</v>
      </c>
      <c r="C2589" s="104" t="str">
        <f>Cartilha_GLOBAL!C2589</f>
        <v>FABRICAÇÃO E INSTALAÇÃO DE TESOURA INTEIRA EM AÇO, VÃO DE 11 M, PARA TELHA ONDULADA DE FIBROCIMENTO, METÁLICA, PLÁSTICA OU TERMOACÚSTICA, INCLUSO IÇAMENTO. AF_12/2015</v>
      </c>
      <c r="D2589" s="94" t="str">
        <f>Cartilha_GLOBAL!D2589</f>
        <v>UN</v>
      </c>
      <c r="E2589" s="105">
        <f>Cartilha_GLOBAL!$E2589</f>
        <v>2250.06</v>
      </c>
      <c r="F2589" s="182">
        <f>Cartilha_GLOBAL!$F2589</f>
        <v>2761.72</v>
      </c>
      <c r="G2589" s="108"/>
      <c r="H2589" s="107">
        <f t="shared" si="157"/>
        <v>0</v>
      </c>
      <c r="I2589" s="143">
        <f t="shared" si="158"/>
        <v>0</v>
      </c>
      <c r="J2589" s="142"/>
      <c r="K2589" s="138"/>
      <c r="L2589" s="7" t="str">
        <f t="shared" si="159"/>
        <v/>
      </c>
      <c r="M2589" s="7" t="str">
        <f t="shared" si="160"/>
        <v/>
      </c>
      <c r="N2589" s="7" t="str">
        <f>Cartilha_GLOBAL!N2589</f>
        <v/>
      </c>
      <c r="O2589" s="144"/>
      <c r="Q2589" s="151"/>
      <c r="R2589" s="152">
        <v>0</v>
      </c>
      <c r="T2589" s="153">
        <f>IF(Cartilha_GLOBAL!R2589=0,0,IF(Cartilha_GLOBAL!R2589&gt;0,"c","b"))</f>
        <v>0</v>
      </c>
    </row>
    <row r="2590" ht="22.5" hidden="1" spans="1:20">
      <c r="A2590" s="158">
        <f>Cartilha_GLOBAL!A2590</f>
        <v>92620</v>
      </c>
      <c r="B2590" s="100" t="str">
        <f>Cartilha_GLOBAL!B2590</f>
        <v>SINAPI</v>
      </c>
      <c r="C2590" s="104" t="str">
        <f>Cartilha_GLOBAL!C2590</f>
        <v>FABRICAÇÃO E INSTALAÇÃO DE TESOURA INTEIRA EM AÇO, VÃO DE 12 M, PARA TELHA ONDULADA DE FIBROCIMENTO, METÁLICA, PLÁSTICA OU TERMOACÚSTICA, INCLUSO IÇAMENTO. AF_12/2015</v>
      </c>
      <c r="D2590" s="94" t="str">
        <f>Cartilha_GLOBAL!D2590</f>
        <v>UN</v>
      </c>
      <c r="E2590" s="105">
        <f>Cartilha_GLOBAL!$E2590</f>
        <v>2389.35</v>
      </c>
      <c r="F2590" s="182">
        <f>Cartilha_GLOBAL!$F2590</f>
        <v>2932.69</v>
      </c>
      <c r="G2590" s="108"/>
      <c r="H2590" s="107">
        <f t="shared" si="157"/>
        <v>0</v>
      </c>
      <c r="I2590" s="143">
        <f t="shared" si="158"/>
        <v>0</v>
      </c>
      <c r="J2590" s="142"/>
      <c r="K2590" s="138"/>
      <c r="L2590" s="7" t="str">
        <f t="shared" si="159"/>
        <v/>
      </c>
      <c r="M2590" s="7" t="str">
        <f t="shared" si="160"/>
        <v/>
      </c>
      <c r="N2590" s="7" t="str">
        <f>Cartilha_GLOBAL!N2590</f>
        <v/>
      </c>
      <c r="O2590" s="144"/>
      <c r="Q2590" s="151"/>
      <c r="R2590" s="152">
        <v>0</v>
      </c>
      <c r="T2590" s="153">
        <f>IF(Cartilha_GLOBAL!R2590=0,0,IF(Cartilha_GLOBAL!R2590&gt;0,"c","b"))</f>
        <v>0</v>
      </c>
    </row>
    <row r="2591" ht="12.75" hidden="1" spans="1:20">
      <c r="A2591" s="154" t="str">
        <f>Cartilha_GLOBAL!A2591</f>
        <v>6.5</v>
      </c>
      <c r="B2591" s="100">
        <f>Cartilha_GLOBAL!B2591</f>
        <v>0</v>
      </c>
      <c r="C2591" s="161" t="str">
        <f>Cartilha_GLOBAL!C2591</f>
        <v>TELHA METALICA</v>
      </c>
      <c r="D2591" s="94">
        <f>Cartilha_GLOBAL!D2591</f>
        <v>0</v>
      </c>
      <c r="E2591" s="220">
        <f>Cartilha_GLOBAL!$E2591</f>
        <v>0</v>
      </c>
      <c r="F2591" s="200">
        <f>Cartilha_GLOBAL!$F2591</f>
        <v>0</v>
      </c>
      <c r="G2591" s="209"/>
      <c r="H2591" s="187">
        <f t="shared" si="157"/>
        <v>0</v>
      </c>
      <c r="I2591" s="188">
        <f t="shared" si="158"/>
        <v>0</v>
      </c>
      <c r="J2591" s="142"/>
      <c r="K2591" s="138" t="str">
        <f>IF(OR(SUM(I2592:I2593)&gt;0,SUM(I2592:I2593)&gt;0),"xx","")</f>
        <v/>
      </c>
      <c r="L2591" s="7" t="str">
        <f t="shared" si="159"/>
        <v/>
      </c>
      <c r="M2591" s="7" t="str">
        <f t="shared" si="160"/>
        <v/>
      </c>
      <c r="N2591" s="7" t="str">
        <f>Cartilha_GLOBAL!N2591</f>
        <v/>
      </c>
      <c r="O2591" s="144"/>
      <c r="Q2591" s="151"/>
      <c r="R2591" s="152">
        <v>0</v>
      </c>
      <c r="T2591" s="153">
        <f>IF(Cartilha_GLOBAL!R2591=0,0,IF(Cartilha_GLOBAL!R2591&gt;0,"c","b"))</f>
        <v>0</v>
      </c>
    </row>
    <row r="2592" ht="22.5" hidden="1" spans="1:20">
      <c r="A2592" s="158">
        <f>Cartilha_GLOBAL!A2592</f>
        <v>94213</v>
      </c>
      <c r="B2592" s="100" t="str">
        <f>Cartilha_GLOBAL!B2592</f>
        <v>SINAPI</v>
      </c>
      <c r="C2592" s="104" t="str">
        <f>Cartilha_GLOBAL!C2592</f>
        <v>TELHAMENTO COM TELHA DE AÇO/ALUMÍNIO E = 0,5 MM, COM ATÉ 2 ÁGUAS, INCLUSO IÇAMENTO. AF_07/2019</v>
      </c>
      <c r="D2592" s="94" t="str">
        <f>Cartilha_GLOBAL!D2592</f>
        <v>M2</v>
      </c>
      <c r="E2592" s="105">
        <f>Cartilha_GLOBAL!$E2592</f>
        <v>79.68</v>
      </c>
      <c r="F2592" s="182">
        <f>Cartilha_GLOBAL!$F2592</f>
        <v>97.8</v>
      </c>
      <c r="G2592" s="108"/>
      <c r="H2592" s="107">
        <f t="shared" si="157"/>
        <v>0</v>
      </c>
      <c r="I2592" s="143">
        <f t="shared" si="158"/>
        <v>0</v>
      </c>
      <c r="J2592" s="142"/>
      <c r="K2592" s="138"/>
      <c r="L2592" s="7" t="str">
        <f t="shared" si="159"/>
        <v/>
      </c>
      <c r="M2592" s="7" t="str">
        <f t="shared" si="160"/>
        <v/>
      </c>
      <c r="N2592" s="7" t="str">
        <f>Cartilha_GLOBAL!N2592</f>
        <v/>
      </c>
      <c r="O2592" s="144"/>
      <c r="Q2592" s="151"/>
      <c r="R2592" s="152">
        <v>0</v>
      </c>
      <c r="T2592" s="153">
        <f>IF(Cartilha_GLOBAL!R2592=0,0,IF(Cartilha_GLOBAL!R2592&gt;0,"c","b"))</f>
        <v>0</v>
      </c>
    </row>
    <row r="2593" ht="22.5" hidden="1" spans="1:20">
      <c r="A2593" s="158">
        <f>Cartilha_GLOBAL!A2593</f>
        <v>94216</v>
      </c>
      <c r="B2593" s="100" t="str">
        <f>Cartilha_GLOBAL!B2593</f>
        <v>SINAPI</v>
      </c>
      <c r="C2593" s="104" t="str">
        <f>Cartilha_GLOBAL!C2593</f>
        <v>TELHAMENTO COM TELHA METÁLICA TERMOACÚSTICA E = 30 MM, COM ATÉ 2 ÁGUAS, INCLUSO IÇAMENTO. AF_07/2019</v>
      </c>
      <c r="D2593" s="94" t="str">
        <f>Cartilha_GLOBAL!D2593</f>
        <v>M2</v>
      </c>
      <c r="E2593" s="105">
        <f>Cartilha_GLOBAL!$E2593</f>
        <v>233.59</v>
      </c>
      <c r="F2593" s="182">
        <f>Cartilha_GLOBAL!$F2593</f>
        <v>286.71</v>
      </c>
      <c r="G2593" s="108"/>
      <c r="H2593" s="107">
        <f t="shared" si="157"/>
        <v>0</v>
      </c>
      <c r="I2593" s="143">
        <f t="shared" si="158"/>
        <v>0</v>
      </c>
      <c r="J2593" s="142"/>
      <c r="K2593" s="138"/>
      <c r="L2593" s="7" t="str">
        <f t="shared" si="159"/>
        <v/>
      </c>
      <c r="M2593" s="7" t="str">
        <f t="shared" si="160"/>
        <v/>
      </c>
      <c r="N2593" s="7" t="str">
        <f>Cartilha_GLOBAL!N2593</f>
        <v/>
      </c>
      <c r="O2593" s="144"/>
      <c r="Q2593" s="151"/>
      <c r="R2593" s="152">
        <v>0</v>
      </c>
      <c r="T2593" s="153">
        <f>IF(Cartilha_GLOBAL!R2593=0,0,IF(Cartilha_GLOBAL!R2593&gt;0,"c","b"))</f>
        <v>0</v>
      </c>
    </row>
    <row r="2594" ht="12.75" hidden="1" spans="1:20">
      <c r="A2594" s="154" t="str">
        <f>Cartilha_GLOBAL!A2594</f>
        <v>6.6</v>
      </c>
      <c r="B2594" s="100">
        <f>Cartilha_GLOBAL!B2594</f>
        <v>0</v>
      </c>
      <c r="C2594" s="161" t="str">
        <f>Cartilha_GLOBAL!C2594</f>
        <v>TELHA CERAMICA</v>
      </c>
      <c r="D2594" s="94">
        <f>Cartilha_GLOBAL!D2594</f>
        <v>0</v>
      </c>
      <c r="E2594" s="220">
        <f>Cartilha_GLOBAL!$E2594</f>
        <v>0</v>
      </c>
      <c r="F2594" s="200">
        <f>Cartilha_GLOBAL!$F2594</f>
        <v>0</v>
      </c>
      <c r="G2594" s="209"/>
      <c r="H2594" s="187">
        <f t="shared" si="157"/>
        <v>0</v>
      </c>
      <c r="I2594" s="188">
        <f t="shared" si="158"/>
        <v>0</v>
      </c>
      <c r="J2594" s="142"/>
      <c r="K2594" s="138" t="str">
        <f>IF(OR(SUM(I2595:I2609)&gt;0,SUM(I2595:I2609)&gt;0),"xx","")</f>
        <v/>
      </c>
      <c r="L2594" s="7" t="str">
        <f t="shared" si="159"/>
        <v/>
      </c>
      <c r="M2594" s="7" t="str">
        <f t="shared" si="160"/>
        <v/>
      </c>
      <c r="N2594" s="7" t="str">
        <f>Cartilha_GLOBAL!N2594</f>
        <v/>
      </c>
      <c r="O2594" s="144"/>
      <c r="Q2594" s="151"/>
      <c r="R2594" s="152">
        <v>0</v>
      </c>
      <c r="T2594" s="153">
        <f>IF(Cartilha_GLOBAL!R2594=0,0,IF(Cartilha_GLOBAL!R2594&gt;0,"c","b"))</f>
        <v>0</v>
      </c>
    </row>
    <row r="2595" ht="22.5" hidden="1" spans="1:20">
      <c r="A2595" s="158">
        <f>Cartilha_GLOBAL!A2595</f>
        <v>94195</v>
      </c>
      <c r="B2595" s="100" t="str">
        <f>Cartilha_GLOBAL!B2595</f>
        <v>SINAPI</v>
      </c>
      <c r="C2595" s="104" t="str">
        <f>Cartilha_GLOBAL!C2595</f>
        <v>TELHAMENTO COM TELHA CERÂMICA DE ENCAIXE, TIPO PORTUGUESA, COM ATÉ 2 ÁGUAS, INCLUSO TRANSPORTE VERTICAL. AF_07/2019</v>
      </c>
      <c r="D2595" s="94" t="str">
        <f>Cartilha_GLOBAL!D2595</f>
        <v>M2</v>
      </c>
      <c r="E2595" s="105">
        <f>Cartilha_GLOBAL!$E2595</f>
        <v>38.91</v>
      </c>
      <c r="F2595" s="182">
        <f>Cartilha_GLOBAL!$F2595</f>
        <v>47.76</v>
      </c>
      <c r="G2595" s="108"/>
      <c r="H2595" s="107">
        <f t="shared" si="157"/>
        <v>0</v>
      </c>
      <c r="I2595" s="143">
        <f t="shared" si="158"/>
        <v>0</v>
      </c>
      <c r="J2595" s="142"/>
      <c r="K2595" s="138"/>
      <c r="L2595" s="7" t="str">
        <f t="shared" si="159"/>
        <v/>
      </c>
      <c r="M2595" s="7" t="str">
        <f t="shared" si="160"/>
        <v/>
      </c>
      <c r="N2595" s="7" t="str">
        <f>Cartilha_GLOBAL!N2595</f>
        <v/>
      </c>
      <c r="O2595" s="144"/>
      <c r="Q2595" s="151"/>
      <c r="R2595" s="152">
        <v>0</v>
      </c>
      <c r="T2595" s="153">
        <f>IF(Cartilha_GLOBAL!R2595=0,0,IF(Cartilha_GLOBAL!R2595&gt;0,"c","b"))</f>
        <v>0</v>
      </c>
    </row>
    <row r="2596" ht="22.5" hidden="1" spans="1:20">
      <c r="A2596" s="158">
        <f>Cartilha_GLOBAL!A2596</f>
        <v>94198</v>
      </c>
      <c r="B2596" s="100" t="str">
        <f>Cartilha_GLOBAL!B2596</f>
        <v>SINAPI</v>
      </c>
      <c r="C2596" s="104" t="str">
        <f>Cartilha_GLOBAL!C2596</f>
        <v>TELHAMENTO COM TELHA CERÂMICA DE ENCAIXE, TIPO PORTUGUESA, COM MAIS DE 2 ÁGUAS, INCLUSO TRANSPORTE VERTICAL. AF_07/2019</v>
      </c>
      <c r="D2596" s="94" t="str">
        <f>Cartilha_GLOBAL!D2596</f>
        <v>M2</v>
      </c>
      <c r="E2596" s="105">
        <f>Cartilha_GLOBAL!$E2596</f>
        <v>42.98</v>
      </c>
      <c r="F2596" s="182">
        <f>Cartilha_GLOBAL!$F2596</f>
        <v>52.75</v>
      </c>
      <c r="G2596" s="108"/>
      <c r="H2596" s="107">
        <f t="shared" si="157"/>
        <v>0</v>
      </c>
      <c r="I2596" s="143">
        <f t="shared" si="158"/>
        <v>0</v>
      </c>
      <c r="J2596" s="142"/>
      <c r="K2596" s="138"/>
      <c r="L2596" s="7" t="str">
        <f t="shared" si="159"/>
        <v/>
      </c>
      <c r="M2596" s="7" t="str">
        <f t="shared" si="160"/>
        <v/>
      </c>
      <c r="N2596" s="7" t="str">
        <f>Cartilha_GLOBAL!N2596</f>
        <v/>
      </c>
      <c r="O2596" s="144"/>
      <c r="Q2596" s="151"/>
      <c r="R2596" s="152">
        <v>0</v>
      </c>
      <c r="T2596" s="153">
        <f>IF(Cartilha_GLOBAL!R2596=0,0,IF(Cartilha_GLOBAL!R2596&gt;0,"c","b"))</f>
        <v>0</v>
      </c>
    </row>
    <row r="2597" ht="22.5" hidden="1" spans="1:20">
      <c r="A2597" s="158">
        <f>Cartilha_GLOBAL!A2597</f>
        <v>94201</v>
      </c>
      <c r="B2597" s="100" t="str">
        <f>Cartilha_GLOBAL!B2597</f>
        <v>SINAPI</v>
      </c>
      <c r="C2597" s="104" t="str">
        <f>Cartilha_GLOBAL!C2597</f>
        <v>TELHAMENTO COM TELHA CERÂMICA CAPA-CANAL, TIPO COLONIAL, COM ATÉ 2 ÁGUAS, INCLUSO TRANSPORTE VERTICAL. AF_07/2019</v>
      </c>
      <c r="D2597" s="94" t="str">
        <f>Cartilha_GLOBAL!D2597</f>
        <v>M2</v>
      </c>
      <c r="E2597" s="105">
        <f>Cartilha_GLOBAL!$E2597</f>
        <v>55.67</v>
      </c>
      <c r="F2597" s="182">
        <f>Cartilha_GLOBAL!$F2597</f>
        <v>68.33</v>
      </c>
      <c r="G2597" s="108"/>
      <c r="H2597" s="107">
        <f t="shared" si="157"/>
        <v>0</v>
      </c>
      <c r="I2597" s="143">
        <f t="shared" si="158"/>
        <v>0</v>
      </c>
      <c r="J2597" s="142"/>
      <c r="K2597" s="138"/>
      <c r="L2597" s="7" t="str">
        <f t="shared" si="159"/>
        <v/>
      </c>
      <c r="M2597" s="7" t="str">
        <f t="shared" si="160"/>
        <v/>
      </c>
      <c r="N2597" s="7" t="str">
        <f>Cartilha_GLOBAL!N2597</f>
        <v/>
      </c>
      <c r="O2597" s="144"/>
      <c r="Q2597" s="151"/>
      <c r="R2597" s="152">
        <v>0</v>
      </c>
      <c r="T2597" s="153">
        <f>IF(Cartilha_GLOBAL!R2597=0,0,IF(Cartilha_GLOBAL!R2597&gt;0,"c","b"))</f>
        <v>0</v>
      </c>
    </row>
    <row r="2598" ht="22.5" hidden="1" spans="1:20">
      <c r="A2598" s="158">
        <f>Cartilha_GLOBAL!A2598</f>
        <v>94204</v>
      </c>
      <c r="B2598" s="100" t="str">
        <f>Cartilha_GLOBAL!B2598</f>
        <v>SINAPI</v>
      </c>
      <c r="C2598" s="104" t="str">
        <f>Cartilha_GLOBAL!C2598</f>
        <v>TELHAMENTO COM TELHA CERÂMICA CAPA-CANAL, TIPO COLONIAL, COM MAIS DE 2 ÁGUAS, INCLUSO TRANSPORTE VERTICAL. AF_07/2019</v>
      </c>
      <c r="D2598" s="94" t="str">
        <f>Cartilha_GLOBAL!D2598</f>
        <v>M2</v>
      </c>
      <c r="E2598" s="105">
        <f>Cartilha_GLOBAL!$E2598</f>
        <v>62.57</v>
      </c>
      <c r="F2598" s="182">
        <f>Cartilha_GLOBAL!$F2598</f>
        <v>76.8</v>
      </c>
      <c r="G2598" s="108"/>
      <c r="H2598" s="107">
        <f t="shared" si="157"/>
        <v>0</v>
      </c>
      <c r="I2598" s="143">
        <f t="shared" si="158"/>
        <v>0</v>
      </c>
      <c r="J2598" s="142"/>
      <c r="K2598" s="138"/>
      <c r="L2598" s="7" t="str">
        <f t="shared" si="159"/>
        <v/>
      </c>
      <c r="M2598" s="7" t="str">
        <f t="shared" si="160"/>
        <v/>
      </c>
      <c r="N2598" s="7" t="str">
        <f>Cartilha_GLOBAL!N2598</f>
        <v/>
      </c>
      <c r="O2598" s="144"/>
      <c r="Q2598" s="151"/>
      <c r="R2598" s="152">
        <v>0</v>
      </c>
      <c r="T2598" s="153">
        <f>IF(Cartilha_GLOBAL!R2598=0,0,IF(Cartilha_GLOBAL!R2598&gt;0,"c","b"))</f>
        <v>0</v>
      </c>
    </row>
    <row r="2599" ht="22.5" hidden="1" spans="1:20">
      <c r="A2599" s="158">
        <f>Cartilha_GLOBAL!A2599</f>
        <v>94440</v>
      </c>
      <c r="B2599" s="100" t="str">
        <f>Cartilha_GLOBAL!B2599</f>
        <v>SINAPI</v>
      </c>
      <c r="C2599" s="104" t="str">
        <f>Cartilha_GLOBAL!C2599</f>
        <v>TELHAMENTO COM TELHA CERÂMICA DE ENCAIXE, TIPO FRANCESA, COM ATÉ 2 ÁGUAS, INCLUSO TRANSPORTE VERTICAL. AF_07/2019</v>
      </c>
      <c r="D2599" s="94" t="str">
        <f>Cartilha_GLOBAL!D2599</f>
        <v>M2</v>
      </c>
      <c r="E2599" s="105">
        <f>Cartilha_GLOBAL!$E2599</f>
        <v>38.91</v>
      </c>
      <c r="F2599" s="182">
        <f>Cartilha_GLOBAL!$F2599</f>
        <v>47.76</v>
      </c>
      <c r="G2599" s="108"/>
      <c r="H2599" s="107">
        <f t="shared" si="157"/>
        <v>0</v>
      </c>
      <c r="I2599" s="143">
        <f t="shared" si="158"/>
        <v>0</v>
      </c>
      <c r="J2599" s="142"/>
      <c r="K2599" s="138"/>
      <c r="L2599" s="7" t="str">
        <f t="shared" si="159"/>
        <v/>
      </c>
      <c r="M2599" s="7" t="str">
        <f t="shared" si="160"/>
        <v/>
      </c>
      <c r="N2599" s="7" t="str">
        <f>Cartilha_GLOBAL!N2599</f>
        <v/>
      </c>
      <c r="O2599" s="144"/>
      <c r="Q2599" s="151"/>
      <c r="R2599" s="152">
        <v>0</v>
      </c>
      <c r="T2599" s="153">
        <f>IF(Cartilha_GLOBAL!R2599=0,0,IF(Cartilha_GLOBAL!R2599&gt;0,"c","b"))</f>
        <v>0</v>
      </c>
    </row>
    <row r="2600" ht="22.5" hidden="1" spans="1:20">
      <c r="A2600" s="158">
        <f>Cartilha_GLOBAL!A2600</f>
        <v>94441</v>
      </c>
      <c r="B2600" s="100" t="str">
        <f>Cartilha_GLOBAL!B2600</f>
        <v>SINAPI</v>
      </c>
      <c r="C2600" s="104" t="str">
        <f>Cartilha_GLOBAL!C2600</f>
        <v>TELHAMENTO COM TELHA CERÂMICA DE ENCAIXE, TIPO FRANCESA, COM MAIS DE 2 ÁGUAS, INCLUSO TRANSPORTE VERTICAL. AF_07/2019</v>
      </c>
      <c r="D2600" s="94" t="str">
        <f>Cartilha_GLOBAL!D2600</f>
        <v>M2</v>
      </c>
      <c r="E2600" s="105">
        <f>Cartilha_GLOBAL!$E2600</f>
        <v>42.98</v>
      </c>
      <c r="F2600" s="182">
        <f>Cartilha_GLOBAL!$F2600</f>
        <v>52.75</v>
      </c>
      <c r="G2600" s="108"/>
      <c r="H2600" s="107">
        <f t="shared" si="157"/>
        <v>0</v>
      </c>
      <c r="I2600" s="143">
        <f t="shared" si="158"/>
        <v>0</v>
      </c>
      <c r="J2600" s="142"/>
      <c r="K2600" s="138"/>
      <c r="L2600" s="7" t="str">
        <f t="shared" si="159"/>
        <v/>
      </c>
      <c r="M2600" s="7" t="str">
        <f t="shared" si="160"/>
        <v/>
      </c>
      <c r="N2600" s="7" t="str">
        <f>Cartilha_GLOBAL!N2600</f>
        <v/>
      </c>
      <c r="O2600" s="144"/>
      <c r="Q2600" s="151"/>
      <c r="R2600" s="152">
        <v>0</v>
      </c>
      <c r="T2600" s="153">
        <f>IF(Cartilha_GLOBAL!R2600=0,0,IF(Cartilha_GLOBAL!R2600&gt;0,"c","b"))</f>
        <v>0</v>
      </c>
    </row>
    <row r="2601" ht="22.5" hidden="1" spans="1:20">
      <c r="A2601" s="158">
        <f>Cartilha_GLOBAL!A2601</f>
        <v>94442</v>
      </c>
      <c r="B2601" s="100" t="str">
        <f>Cartilha_GLOBAL!B2601</f>
        <v>SINAPI</v>
      </c>
      <c r="C2601" s="104" t="str">
        <f>Cartilha_GLOBAL!C2601</f>
        <v>TELHAMENTO COM TELHA CERÂMICA DE ENCAIXE, TIPO ROMANA, COM ATÉ 2 ÁGUAS, INCLUSO TRANSPORTE VERTICAL. AF_07/2019</v>
      </c>
      <c r="D2601" s="94" t="str">
        <f>Cartilha_GLOBAL!D2601</f>
        <v>M2</v>
      </c>
      <c r="E2601" s="105">
        <f>Cartilha_GLOBAL!$E2601</f>
        <v>38.91</v>
      </c>
      <c r="F2601" s="182">
        <f>Cartilha_GLOBAL!$F2601</f>
        <v>47.76</v>
      </c>
      <c r="G2601" s="108"/>
      <c r="H2601" s="107">
        <f t="shared" si="157"/>
        <v>0</v>
      </c>
      <c r="I2601" s="143">
        <f t="shared" si="158"/>
        <v>0</v>
      </c>
      <c r="J2601" s="142"/>
      <c r="K2601" s="138"/>
      <c r="L2601" s="7" t="str">
        <f t="shared" si="159"/>
        <v/>
      </c>
      <c r="M2601" s="7" t="str">
        <f t="shared" si="160"/>
        <v/>
      </c>
      <c r="N2601" s="7" t="str">
        <f>Cartilha_GLOBAL!N2601</f>
        <v/>
      </c>
      <c r="O2601" s="144"/>
      <c r="Q2601" s="151"/>
      <c r="R2601" s="152">
        <v>0</v>
      </c>
      <c r="T2601" s="153">
        <f>IF(Cartilha_GLOBAL!R2601=0,0,IF(Cartilha_GLOBAL!R2601&gt;0,"c","b"))</f>
        <v>0</v>
      </c>
    </row>
    <row r="2602" ht="22.5" hidden="1" spans="1:20">
      <c r="A2602" s="158">
        <f>Cartilha_GLOBAL!A2602</f>
        <v>94443</v>
      </c>
      <c r="B2602" s="100" t="str">
        <f>Cartilha_GLOBAL!B2602</f>
        <v>SINAPI</v>
      </c>
      <c r="C2602" s="104" t="str">
        <f>Cartilha_GLOBAL!C2602</f>
        <v>TELHAMENTO COM TELHA CERÂMICA DE ENCAIXE, TIPO ROMANA, COM MAIS DE 2 ÁGUAS, INCLUSO TRANSPORTE VERTICAL. AF_07/2019</v>
      </c>
      <c r="D2602" s="94" t="str">
        <f>Cartilha_GLOBAL!D2602</f>
        <v>M2</v>
      </c>
      <c r="E2602" s="105">
        <f>Cartilha_GLOBAL!$E2602</f>
        <v>42.98</v>
      </c>
      <c r="F2602" s="182">
        <f>Cartilha_GLOBAL!$F2602</f>
        <v>52.75</v>
      </c>
      <c r="G2602" s="108"/>
      <c r="H2602" s="107">
        <f t="shared" si="157"/>
        <v>0</v>
      </c>
      <c r="I2602" s="143">
        <f t="shared" si="158"/>
        <v>0</v>
      </c>
      <c r="J2602" s="142"/>
      <c r="K2602" s="138"/>
      <c r="L2602" s="7" t="str">
        <f t="shared" si="159"/>
        <v/>
      </c>
      <c r="M2602" s="7" t="str">
        <f t="shared" si="160"/>
        <v/>
      </c>
      <c r="N2602" s="7" t="str">
        <f>Cartilha_GLOBAL!N2602</f>
        <v/>
      </c>
      <c r="O2602" s="144"/>
      <c r="Q2602" s="151"/>
      <c r="R2602" s="152">
        <v>0</v>
      </c>
      <c r="T2602" s="153">
        <f>IF(Cartilha_GLOBAL!R2602=0,0,IF(Cartilha_GLOBAL!R2602&gt;0,"c","b"))</f>
        <v>0</v>
      </c>
    </row>
    <row r="2603" ht="22.5" hidden="1" spans="1:20">
      <c r="A2603" s="158">
        <f>Cartilha_GLOBAL!A2603</f>
        <v>94445</v>
      </c>
      <c r="B2603" s="100" t="str">
        <f>Cartilha_GLOBAL!B2603</f>
        <v>SINAPI</v>
      </c>
      <c r="C2603" s="104" t="str">
        <f>Cartilha_GLOBAL!C2603</f>
        <v>TELHAMENTO COM TELHA CERÂMICA CAPA-CANAL, TIPO PLAN, COM ATÉ 2 ÁGUAS, INCLUSO TRANSPORTE VERTICAL. AF_07/2019</v>
      </c>
      <c r="D2603" s="94" t="str">
        <f>Cartilha_GLOBAL!D2603</f>
        <v>M2</v>
      </c>
      <c r="E2603" s="105">
        <f>Cartilha_GLOBAL!$E2603</f>
        <v>55.67</v>
      </c>
      <c r="F2603" s="182">
        <f>Cartilha_GLOBAL!$F2603</f>
        <v>68.33</v>
      </c>
      <c r="G2603" s="108"/>
      <c r="H2603" s="107">
        <f t="shared" si="157"/>
        <v>0</v>
      </c>
      <c r="I2603" s="143">
        <f t="shared" si="158"/>
        <v>0</v>
      </c>
      <c r="J2603" s="142"/>
      <c r="K2603" s="138"/>
      <c r="L2603" s="7" t="str">
        <f t="shared" si="159"/>
        <v/>
      </c>
      <c r="M2603" s="7" t="str">
        <f t="shared" si="160"/>
        <v/>
      </c>
      <c r="N2603" s="7" t="str">
        <f>Cartilha_GLOBAL!N2603</f>
        <v/>
      </c>
      <c r="O2603" s="144"/>
      <c r="Q2603" s="151"/>
      <c r="R2603" s="152">
        <v>0</v>
      </c>
      <c r="T2603" s="153">
        <f>IF(Cartilha_GLOBAL!R2603=0,0,IF(Cartilha_GLOBAL!R2603&gt;0,"c","b"))</f>
        <v>0</v>
      </c>
    </row>
    <row r="2604" ht="22.5" hidden="1" spans="1:20">
      <c r="A2604" s="158">
        <f>Cartilha_GLOBAL!A2604</f>
        <v>94446</v>
      </c>
      <c r="B2604" s="100" t="str">
        <f>Cartilha_GLOBAL!B2604</f>
        <v>SINAPI</v>
      </c>
      <c r="C2604" s="104" t="str">
        <f>Cartilha_GLOBAL!C2604</f>
        <v>TELHAMENTO COM TELHA CERÂMICA CAPA-CANAL, TIPO PLAN, COM MAIS DE 2 ÁGUAS, INCLUSO TRANSPORTE VERTICAL. AF_07/2019</v>
      </c>
      <c r="D2604" s="94" t="str">
        <f>Cartilha_GLOBAL!D2604</f>
        <v>M2</v>
      </c>
      <c r="E2604" s="105">
        <f>Cartilha_GLOBAL!$E2604</f>
        <v>62.57</v>
      </c>
      <c r="F2604" s="182">
        <f>Cartilha_GLOBAL!$F2604</f>
        <v>76.8</v>
      </c>
      <c r="G2604" s="108"/>
      <c r="H2604" s="107">
        <f t="shared" si="157"/>
        <v>0</v>
      </c>
      <c r="I2604" s="143">
        <f t="shared" si="158"/>
        <v>0</v>
      </c>
      <c r="J2604" s="142"/>
      <c r="K2604" s="138"/>
      <c r="L2604" s="7" t="str">
        <f t="shared" si="159"/>
        <v/>
      </c>
      <c r="M2604" s="7" t="str">
        <f t="shared" si="160"/>
        <v/>
      </c>
      <c r="N2604" s="7" t="str">
        <f>Cartilha_GLOBAL!N2604</f>
        <v/>
      </c>
      <c r="O2604" s="144"/>
      <c r="Q2604" s="151"/>
      <c r="R2604" s="152">
        <v>0</v>
      </c>
      <c r="T2604" s="153">
        <f>IF(Cartilha_GLOBAL!R2604=0,0,IF(Cartilha_GLOBAL!R2604&gt;0,"c","b"))</f>
        <v>0</v>
      </c>
    </row>
    <row r="2605" ht="22.5" hidden="1" spans="1:20">
      <c r="A2605" s="158">
        <f>Cartilha_GLOBAL!A2605</f>
        <v>94447</v>
      </c>
      <c r="B2605" s="100" t="str">
        <f>Cartilha_GLOBAL!B2605</f>
        <v>SINAPI</v>
      </c>
      <c r="C2605" s="104" t="str">
        <f>Cartilha_GLOBAL!C2605</f>
        <v>TELHAMENTO COM TELHA CERÂMICA CAPA-CANAL, TIPO PAULISTA, COM ATÉ 2 ÁGUAS, INCLUSO TRANSPORTE VERTICAL. AF_07/2019</v>
      </c>
      <c r="D2605" s="94" t="str">
        <f>Cartilha_GLOBAL!D2605</f>
        <v>M2</v>
      </c>
      <c r="E2605" s="105">
        <f>Cartilha_GLOBAL!$E2605</f>
        <v>55.67</v>
      </c>
      <c r="F2605" s="182">
        <f>Cartilha_GLOBAL!$F2605</f>
        <v>68.33</v>
      </c>
      <c r="G2605" s="108"/>
      <c r="H2605" s="107">
        <f t="shared" si="157"/>
        <v>0</v>
      </c>
      <c r="I2605" s="143">
        <f t="shared" si="158"/>
        <v>0</v>
      </c>
      <c r="J2605" s="142"/>
      <c r="K2605" s="138"/>
      <c r="L2605" s="7" t="str">
        <f t="shared" si="159"/>
        <v/>
      </c>
      <c r="M2605" s="7" t="str">
        <f t="shared" si="160"/>
        <v/>
      </c>
      <c r="N2605" s="7" t="str">
        <f>Cartilha_GLOBAL!N2605</f>
        <v/>
      </c>
      <c r="O2605" s="144"/>
      <c r="Q2605" s="151"/>
      <c r="R2605" s="152">
        <v>0</v>
      </c>
      <c r="T2605" s="153">
        <f>IF(Cartilha_GLOBAL!R2605=0,0,IF(Cartilha_GLOBAL!R2605&gt;0,"c","b"))</f>
        <v>0</v>
      </c>
    </row>
    <row r="2606" ht="22.5" hidden="1" spans="1:20">
      <c r="A2606" s="158">
        <f>Cartilha_GLOBAL!A2606</f>
        <v>94448</v>
      </c>
      <c r="B2606" s="100" t="str">
        <f>Cartilha_GLOBAL!B2606</f>
        <v>SINAPI</v>
      </c>
      <c r="C2606" s="104" t="str">
        <f>Cartilha_GLOBAL!C2606</f>
        <v>TELHAMENTO COM TELHA CERÂMICA CAPA-CANAL, TIPO PAULISTA, COM MAIS DE 2 ÁGUAS, INCLUSO TRANSPORTE VERTICAL. AF_07/2019</v>
      </c>
      <c r="D2606" s="94" t="str">
        <f>Cartilha_GLOBAL!D2606</f>
        <v>M2</v>
      </c>
      <c r="E2606" s="105">
        <f>Cartilha_GLOBAL!$E2606</f>
        <v>62.57</v>
      </c>
      <c r="F2606" s="182">
        <f>Cartilha_GLOBAL!$F2606</f>
        <v>76.8</v>
      </c>
      <c r="G2606" s="108"/>
      <c r="H2606" s="107">
        <f t="shared" ref="H2606:H2669" si="161">IF(G2606=0,0,F2606)</f>
        <v>0</v>
      </c>
      <c r="I2606" s="143">
        <f t="shared" ref="I2606:I2669" si="162">IF(ISBLANK(G2606),0,IF(R2606=0,ROUND(G2606*H2606,2),IF(R2606="b",ROUNDDOWN(G2606*H2606,2),ROUNDUP(G2606*H2606,2))))</f>
        <v>0</v>
      </c>
      <c r="J2606" s="142"/>
      <c r="K2606" s="138"/>
      <c r="L2606" s="7" t="str">
        <f t="shared" ref="L2606:L2669" si="163">IF(K2606="X","x",IF(K2606="xx","x",IF(I2606&gt;0,"x","")))</f>
        <v/>
      </c>
      <c r="M2606" s="7" t="str">
        <f t="shared" ref="M2606:M2669" si="164">IF(K2606="X","x",IF(K2606="xx","x",IF(I2606&gt;0,"x","")))</f>
        <v/>
      </c>
      <c r="N2606" s="7" t="str">
        <f>Cartilha_GLOBAL!N2606</f>
        <v/>
      </c>
      <c r="O2606" s="144"/>
      <c r="Q2606" s="151"/>
      <c r="R2606" s="152">
        <v>0</v>
      </c>
      <c r="T2606" s="153">
        <f>IF(Cartilha_GLOBAL!R2606=0,0,IF(Cartilha_GLOBAL!R2606&gt;0,"c","b"))</f>
        <v>0</v>
      </c>
    </row>
    <row r="2607" ht="12.75" hidden="1" spans="1:20">
      <c r="A2607" s="158">
        <f>Cartilha_GLOBAL!A2607</f>
        <v>94232</v>
      </c>
      <c r="B2607" s="100" t="str">
        <f>Cartilha_GLOBAL!B2607</f>
        <v>SINAPI</v>
      </c>
      <c r="C2607" s="104" t="str">
        <f>Cartilha_GLOBAL!C2607</f>
        <v>AMARRAÇÃO DE TELHAS CERÂMICAS OU DE CONCRETO. AF_07/2019</v>
      </c>
      <c r="D2607" s="94" t="str">
        <f>Cartilha_GLOBAL!D2607</f>
        <v>UN</v>
      </c>
      <c r="E2607" s="105">
        <f>Cartilha_GLOBAL!$E2607</f>
        <v>3.41</v>
      </c>
      <c r="F2607" s="182">
        <f>Cartilha_GLOBAL!$F2607</f>
        <v>4.19</v>
      </c>
      <c r="G2607" s="108"/>
      <c r="H2607" s="107">
        <f t="shared" si="161"/>
        <v>0</v>
      </c>
      <c r="I2607" s="143">
        <f t="shared" si="162"/>
        <v>0</v>
      </c>
      <c r="J2607" s="142"/>
      <c r="K2607" s="138"/>
      <c r="L2607" s="7" t="str">
        <f t="shared" si="163"/>
        <v/>
      </c>
      <c r="M2607" s="7" t="str">
        <f t="shared" si="164"/>
        <v/>
      </c>
      <c r="N2607" s="7" t="str">
        <f>Cartilha_GLOBAL!N2607</f>
        <v/>
      </c>
      <c r="O2607" s="144"/>
      <c r="Q2607" s="151"/>
      <c r="R2607" s="152">
        <v>0</v>
      </c>
      <c r="T2607" s="153">
        <f>IF(Cartilha_GLOBAL!R2607=0,0,IF(Cartilha_GLOBAL!R2607&gt;0,"c","b"))</f>
        <v>0</v>
      </c>
    </row>
    <row r="2608" ht="22.5" hidden="1" spans="1:20">
      <c r="A2608" s="158">
        <f>Cartilha_GLOBAL!A2608</f>
        <v>94219</v>
      </c>
      <c r="B2608" s="100" t="str">
        <f>Cartilha_GLOBAL!B2608</f>
        <v>SINAPI</v>
      </c>
      <c r="C2608" s="104" t="str">
        <f>Cartilha_GLOBAL!C2608</f>
        <v>CUMEEIRA E ESPIGÃO PARA TELHA CERÂMICA EMBOÇADA COM ARGAMASSA TRAÇO 1:2:9 (CIMENTO, CAL E AREIA), PARA TELHADOS COM MAIS DE 2 ÁGUAS, INCLUSO TRANSPORTE VERTICAL. AF_07/2019</v>
      </c>
      <c r="D2608" s="94" t="str">
        <f>Cartilha_GLOBAL!D2608</f>
        <v>M</v>
      </c>
      <c r="E2608" s="105">
        <f>Cartilha_GLOBAL!$E2608</f>
        <v>35.31</v>
      </c>
      <c r="F2608" s="182">
        <f>Cartilha_GLOBAL!$F2608</f>
        <v>43.34</v>
      </c>
      <c r="G2608" s="108"/>
      <c r="H2608" s="107">
        <f t="shared" si="161"/>
        <v>0</v>
      </c>
      <c r="I2608" s="143">
        <f t="shared" si="162"/>
        <v>0</v>
      </c>
      <c r="J2608" s="142"/>
      <c r="K2608" s="138"/>
      <c r="L2608" s="7" t="str">
        <f t="shared" si="163"/>
        <v/>
      </c>
      <c r="M2608" s="7" t="str">
        <f t="shared" si="164"/>
        <v/>
      </c>
      <c r="N2608" s="7" t="str">
        <f>Cartilha_GLOBAL!N2608</f>
        <v/>
      </c>
      <c r="O2608" s="144"/>
      <c r="Q2608" s="151"/>
      <c r="R2608" s="152">
        <v>0</v>
      </c>
      <c r="T2608" s="153">
        <f>IF(Cartilha_GLOBAL!R2608=0,0,IF(Cartilha_GLOBAL!R2608&gt;0,"c","b"))</f>
        <v>0</v>
      </c>
    </row>
    <row r="2609" ht="22.5" hidden="1" spans="1:20">
      <c r="A2609" s="158">
        <f>Cartilha_GLOBAL!A2609</f>
        <v>94221</v>
      </c>
      <c r="B2609" s="100" t="str">
        <f>Cartilha_GLOBAL!B2609</f>
        <v>SINAPI</v>
      </c>
      <c r="C2609" s="104" t="str">
        <f>Cartilha_GLOBAL!C2609</f>
        <v>CUMEEIRA PARA TELHA CERÂMICA EMBOÇADA COM ARGAMASSA TRAÇO 1:2:9 (CIMENTO, CAL E AREIA) PARA TELHADOS COM ATÉ 2 ÁGUAS, INCLUSO TRANSPORTE VERTICAL. AF_07/2019</v>
      </c>
      <c r="D2609" s="94" t="str">
        <f>Cartilha_GLOBAL!D2609</f>
        <v>M</v>
      </c>
      <c r="E2609" s="105">
        <f>Cartilha_GLOBAL!$E2609</f>
        <v>27.28</v>
      </c>
      <c r="F2609" s="182">
        <f>Cartilha_GLOBAL!$F2609</f>
        <v>33.48</v>
      </c>
      <c r="G2609" s="108"/>
      <c r="H2609" s="107">
        <f t="shared" si="161"/>
        <v>0</v>
      </c>
      <c r="I2609" s="143">
        <f t="shared" si="162"/>
        <v>0</v>
      </c>
      <c r="J2609" s="142"/>
      <c r="K2609" s="138"/>
      <c r="L2609" s="7" t="str">
        <f t="shared" si="163"/>
        <v/>
      </c>
      <c r="M2609" s="7" t="str">
        <f t="shared" si="164"/>
        <v/>
      </c>
      <c r="N2609" s="7" t="str">
        <f>Cartilha_GLOBAL!N2609</f>
        <v/>
      </c>
      <c r="O2609" s="144"/>
      <c r="Q2609" s="151"/>
      <c r="R2609" s="152">
        <v>0</v>
      </c>
      <c r="T2609" s="153">
        <f>IF(Cartilha_GLOBAL!R2609=0,0,IF(Cartilha_GLOBAL!R2609&gt;0,"c","b"))</f>
        <v>0</v>
      </c>
    </row>
    <row r="2610" ht="12.75" hidden="1" spans="1:20">
      <c r="A2610" s="154" t="str">
        <f>Cartilha_GLOBAL!A2610</f>
        <v>6.7</v>
      </c>
      <c r="B2610" s="100">
        <f>Cartilha_GLOBAL!B2610</f>
        <v>0</v>
      </c>
      <c r="C2610" s="161" t="str">
        <f>Cartilha_GLOBAL!C2610</f>
        <v>TELHA DE CONCRETO</v>
      </c>
      <c r="D2610" s="94">
        <f>Cartilha_GLOBAL!D2610</f>
        <v>0</v>
      </c>
      <c r="E2610" s="220">
        <f>Cartilha_GLOBAL!$E2610</f>
        <v>0</v>
      </c>
      <c r="F2610" s="200">
        <f>Cartilha_GLOBAL!$F2610</f>
        <v>0</v>
      </c>
      <c r="G2610" s="209"/>
      <c r="H2610" s="187">
        <f t="shared" si="161"/>
        <v>0</v>
      </c>
      <c r="I2610" s="188">
        <f t="shared" si="162"/>
        <v>0</v>
      </c>
      <c r="J2610" s="142"/>
      <c r="K2610" s="138" t="str">
        <f>IF(OR(SUM(I2611:I2614)&gt;0,SUM(I2611:I2614)&gt;0),"xx","")</f>
        <v/>
      </c>
      <c r="L2610" s="7" t="str">
        <f t="shared" si="163"/>
        <v/>
      </c>
      <c r="M2610" s="7" t="str">
        <f t="shared" si="164"/>
        <v/>
      </c>
      <c r="N2610" s="7" t="str">
        <f>Cartilha_GLOBAL!N2610</f>
        <v/>
      </c>
      <c r="O2610" s="144"/>
      <c r="Q2610" s="151"/>
      <c r="R2610" s="152">
        <v>0</v>
      </c>
      <c r="T2610" s="153">
        <f>IF(Cartilha_GLOBAL!R2610=0,0,IF(Cartilha_GLOBAL!R2610&gt;0,"c","b"))</f>
        <v>0</v>
      </c>
    </row>
    <row r="2611" ht="22.5" hidden="1" spans="1:20">
      <c r="A2611" s="158">
        <f>Cartilha_GLOBAL!A2611</f>
        <v>94189</v>
      </c>
      <c r="B2611" s="100" t="str">
        <f>Cartilha_GLOBAL!B2611</f>
        <v>SINAPI</v>
      </c>
      <c r="C2611" s="104" t="str">
        <f>Cartilha_GLOBAL!C2611</f>
        <v>TELHAMENTO COM TELHA DE CONCRETO DE ENCAIXE, COM ATÉ 2 ÁGUAS, INCLUSO TRANSPORTE VERTICAL. AF_07/2019</v>
      </c>
      <c r="D2611" s="94" t="str">
        <f>Cartilha_GLOBAL!D2611</f>
        <v>M2</v>
      </c>
      <c r="E2611" s="105">
        <f>Cartilha_GLOBAL!$E2611</f>
        <v>34.76</v>
      </c>
      <c r="F2611" s="182">
        <f>Cartilha_GLOBAL!$F2611</f>
        <v>42.66</v>
      </c>
      <c r="G2611" s="108"/>
      <c r="H2611" s="107">
        <f t="shared" si="161"/>
        <v>0</v>
      </c>
      <c r="I2611" s="143">
        <f t="shared" si="162"/>
        <v>0</v>
      </c>
      <c r="J2611" s="142"/>
      <c r="K2611" s="138"/>
      <c r="L2611" s="7" t="str">
        <f t="shared" si="163"/>
        <v/>
      </c>
      <c r="M2611" s="7" t="str">
        <f t="shared" si="164"/>
        <v/>
      </c>
      <c r="N2611" s="7" t="str">
        <f>Cartilha_GLOBAL!N2611</f>
        <v/>
      </c>
      <c r="O2611" s="144"/>
      <c r="Q2611" s="151"/>
      <c r="R2611" s="152">
        <v>0</v>
      </c>
      <c r="T2611" s="153">
        <f>IF(Cartilha_GLOBAL!R2611=0,0,IF(Cartilha_GLOBAL!R2611&gt;0,"c","b"))</f>
        <v>0</v>
      </c>
    </row>
    <row r="2612" ht="22.5" hidden="1" spans="1:20">
      <c r="A2612" s="158">
        <f>Cartilha_GLOBAL!A2612</f>
        <v>94192</v>
      </c>
      <c r="B2612" s="100" t="str">
        <f>Cartilha_GLOBAL!B2612</f>
        <v>SINAPI</v>
      </c>
      <c r="C2612" s="104" t="str">
        <f>Cartilha_GLOBAL!C2612</f>
        <v>TELHAMENTO COM TELHA DE CONCRETO DE ENCAIXE, COM MAIS DE 2 ÁGUAS, INCLUSO TRANSPORTE VERTICAL. AF_07/2019</v>
      </c>
      <c r="D2612" s="94" t="str">
        <f>Cartilha_GLOBAL!D2612</f>
        <v>M2</v>
      </c>
      <c r="E2612" s="105">
        <f>Cartilha_GLOBAL!$E2612</f>
        <v>37.83</v>
      </c>
      <c r="F2612" s="182">
        <f>Cartilha_GLOBAL!$F2612</f>
        <v>46.43</v>
      </c>
      <c r="G2612" s="108"/>
      <c r="H2612" s="107">
        <f t="shared" si="161"/>
        <v>0</v>
      </c>
      <c r="I2612" s="143">
        <f t="shared" si="162"/>
        <v>0</v>
      </c>
      <c r="J2612" s="142"/>
      <c r="K2612" s="138"/>
      <c r="L2612" s="7" t="str">
        <f t="shared" si="163"/>
        <v/>
      </c>
      <c r="M2612" s="7" t="str">
        <f t="shared" si="164"/>
        <v/>
      </c>
      <c r="N2612" s="7" t="str">
        <f>Cartilha_GLOBAL!N2612</f>
        <v/>
      </c>
      <c r="O2612" s="144"/>
      <c r="Q2612" s="151"/>
      <c r="R2612" s="152">
        <v>0</v>
      </c>
      <c r="T2612" s="153">
        <f>IF(Cartilha_GLOBAL!R2612=0,0,IF(Cartilha_GLOBAL!R2612&gt;0,"c","b"))</f>
        <v>0</v>
      </c>
    </row>
    <row r="2613" ht="22.5" hidden="1" spans="1:20">
      <c r="A2613" s="158">
        <f>Cartilha_GLOBAL!A2613</f>
        <v>94220</v>
      </c>
      <c r="B2613" s="100" t="str">
        <f>Cartilha_GLOBAL!B2613</f>
        <v>SINAPI</v>
      </c>
      <c r="C2613" s="104" t="str">
        <f>Cartilha_GLOBAL!C2613</f>
        <v>CUMEEIRA E ESPIGÃO PARA TELHA DE CONCRETO EMBOÇADA COM ARGAMASSA TRAÇO 1:2:9 (CIMENTO, CAL E AREIA), PARA TELHADOS COM MAIS DE 2 ÁGUAS, INCLUSO TRANSPORTE VERTICAL. AF_07/2019</v>
      </c>
      <c r="D2613" s="94" t="str">
        <f>Cartilha_GLOBAL!D2613</f>
        <v>M</v>
      </c>
      <c r="E2613" s="105">
        <f>Cartilha_GLOBAL!$E2613</f>
        <v>51.3</v>
      </c>
      <c r="F2613" s="182">
        <f>Cartilha_GLOBAL!$F2613</f>
        <v>62.97</v>
      </c>
      <c r="G2613" s="108"/>
      <c r="H2613" s="107">
        <f t="shared" si="161"/>
        <v>0</v>
      </c>
      <c r="I2613" s="143">
        <f t="shared" si="162"/>
        <v>0</v>
      </c>
      <c r="J2613" s="142"/>
      <c r="K2613" s="138"/>
      <c r="L2613" s="7" t="str">
        <f t="shared" si="163"/>
        <v/>
      </c>
      <c r="M2613" s="7" t="str">
        <f t="shared" si="164"/>
        <v/>
      </c>
      <c r="N2613" s="7" t="str">
        <f>Cartilha_GLOBAL!N2613</f>
        <v/>
      </c>
      <c r="O2613" s="144"/>
      <c r="Q2613" s="151"/>
      <c r="R2613" s="152">
        <v>0</v>
      </c>
      <c r="T2613" s="153">
        <f>IF(Cartilha_GLOBAL!R2613=0,0,IF(Cartilha_GLOBAL!R2613&gt;0,"c","b"))</f>
        <v>0</v>
      </c>
    </row>
    <row r="2614" ht="22.5" hidden="1" spans="1:20">
      <c r="A2614" s="158">
        <f>Cartilha_GLOBAL!A2614</f>
        <v>94222</v>
      </c>
      <c r="B2614" s="100" t="str">
        <f>Cartilha_GLOBAL!B2614</f>
        <v>SINAPI</v>
      </c>
      <c r="C2614" s="104" t="str">
        <f>Cartilha_GLOBAL!C2614</f>
        <v>CUMEEIRA PARA TELHA DE CONCRETO EMBOÇADA COM ARGAMASSA TRAÇO 1:2:9 (CIMENTO, CAL E AREIA) PARA TELHADOS COM ATÉ 2 ÁGUAS, INCLUSO TRANSPORTE VERTICAL. AF_07/2019</v>
      </c>
      <c r="D2614" s="94" t="str">
        <f>Cartilha_GLOBAL!D2614</f>
        <v>M</v>
      </c>
      <c r="E2614" s="105">
        <f>Cartilha_GLOBAL!$E2614</f>
        <v>43.27</v>
      </c>
      <c r="F2614" s="182">
        <f>Cartilha_GLOBAL!$F2614</f>
        <v>53.11</v>
      </c>
      <c r="G2614" s="108"/>
      <c r="H2614" s="107">
        <f t="shared" si="161"/>
        <v>0</v>
      </c>
      <c r="I2614" s="143">
        <f t="shared" si="162"/>
        <v>0</v>
      </c>
      <c r="J2614" s="142"/>
      <c r="K2614" s="138"/>
      <c r="L2614" s="7" t="str">
        <f t="shared" si="163"/>
        <v/>
      </c>
      <c r="M2614" s="7" t="str">
        <f t="shared" si="164"/>
        <v/>
      </c>
      <c r="N2614" s="7" t="str">
        <f>Cartilha_GLOBAL!N2614</f>
        <v/>
      </c>
      <c r="O2614" s="144"/>
      <c r="Q2614" s="151"/>
      <c r="R2614" s="152">
        <v>0</v>
      </c>
      <c r="T2614" s="153">
        <f>IF(Cartilha_GLOBAL!R2614=0,0,IF(Cartilha_GLOBAL!R2614&gt;0,"c","b"))</f>
        <v>0</v>
      </c>
    </row>
    <row r="2615" ht="12.75" hidden="1" spans="1:20">
      <c r="A2615" s="154" t="str">
        <f>Cartilha_GLOBAL!A2615</f>
        <v>6.8</v>
      </c>
      <c r="B2615" s="100">
        <f>Cartilha_GLOBAL!B2615</f>
        <v>0</v>
      </c>
      <c r="C2615" s="161" t="str">
        <f>Cartilha_GLOBAL!C2615</f>
        <v>TELHA FIBROCIMENTO</v>
      </c>
      <c r="D2615" s="94">
        <f>Cartilha_GLOBAL!D2615</f>
        <v>0</v>
      </c>
      <c r="E2615" s="220">
        <f>Cartilha_GLOBAL!$E2615</f>
        <v>0</v>
      </c>
      <c r="F2615" s="200">
        <f>Cartilha_GLOBAL!$F2615</f>
        <v>0</v>
      </c>
      <c r="G2615" s="209"/>
      <c r="H2615" s="187">
        <f t="shared" si="161"/>
        <v>0</v>
      </c>
      <c r="I2615" s="188">
        <f t="shared" si="162"/>
        <v>0</v>
      </c>
      <c r="J2615" s="142"/>
      <c r="K2615" s="138" t="str">
        <f>IF(OR(SUM(I2616:I2621)&gt;0,SUM(I2616:I2621)&gt;0),"xx","")</f>
        <v/>
      </c>
      <c r="L2615" s="7" t="str">
        <f t="shared" si="163"/>
        <v/>
      </c>
      <c r="M2615" s="7" t="str">
        <f t="shared" si="164"/>
        <v/>
      </c>
      <c r="N2615" s="7" t="str">
        <f>Cartilha_GLOBAL!N2615</f>
        <v/>
      </c>
      <c r="O2615" s="144"/>
      <c r="Q2615" s="151"/>
      <c r="R2615" s="152">
        <v>0</v>
      </c>
      <c r="T2615" s="153">
        <f>IF(Cartilha_GLOBAL!R2615=0,0,IF(Cartilha_GLOBAL!R2615&gt;0,"c","b"))</f>
        <v>0</v>
      </c>
    </row>
    <row r="2616" ht="33.75" hidden="1" spans="1:20">
      <c r="A2616" s="158">
        <f>Cartilha_GLOBAL!A2616</f>
        <v>94207</v>
      </c>
      <c r="B2616" s="100" t="str">
        <f>Cartilha_GLOBAL!B2616</f>
        <v>SINAPI</v>
      </c>
      <c r="C2616" s="104" t="str">
        <f>Cartilha_GLOBAL!C2616</f>
        <v>TELHAMENTO COM TELHA ONDULADA DE FIBROCIMENTO E = 6 MM, COM RECOBRIMENTO LATERAL DE 1/4 DE ONDA PARA TELHADO COM INCLINAÇÃO MAIOR QUE 10°, COM ATÉ 2 ÁGUAS, INCLUSO IÇAMENTO. AF_07/2019</v>
      </c>
      <c r="D2616" s="94" t="str">
        <f>Cartilha_GLOBAL!D2616</f>
        <v>M2</v>
      </c>
      <c r="E2616" s="105">
        <f>Cartilha_GLOBAL!$E2616</f>
        <v>47.59</v>
      </c>
      <c r="F2616" s="182">
        <f>Cartilha_GLOBAL!$F2616</f>
        <v>58.41</v>
      </c>
      <c r="G2616" s="108"/>
      <c r="H2616" s="107">
        <f t="shared" si="161"/>
        <v>0</v>
      </c>
      <c r="I2616" s="143">
        <f t="shared" si="162"/>
        <v>0</v>
      </c>
      <c r="J2616" s="142"/>
      <c r="K2616" s="138"/>
      <c r="L2616" s="7" t="str">
        <f t="shared" si="163"/>
        <v/>
      </c>
      <c r="M2616" s="7" t="str">
        <f t="shared" si="164"/>
        <v/>
      </c>
      <c r="N2616" s="7" t="str">
        <f>Cartilha_GLOBAL!N2616</f>
        <v/>
      </c>
      <c r="O2616" s="144"/>
      <c r="Q2616" s="151"/>
      <c r="R2616" s="152">
        <v>0</v>
      </c>
      <c r="T2616" s="153">
        <f>IF(Cartilha_GLOBAL!R2616=0,0,IF(Cartilha_GLOBAL!R2616&gt;0,"c","b"))</f>
        <v>0</v>
      </c>
    </row>
    <row r="2617" ht="33.75" hidden="1" spans="1:20">
      <c r="A2617" s="158">
        <f>Cartilha_GLOBAL!A2617</f>
        <v>94210</v>
      </c>
      <c r="B2617" s="100" t="str">
        <f>Cartilha_GLOBAL!B2617</f>
        <v>SINAPI</v>
      </c>
      <c r="C2617" s="104" t="str">
        <f>Cartilha_GLOBAL!C2617</f>
        <v>TELHAMENTO COM TELHA ONDULADA DE FIBROCIMENTO E = 6 MM, COM RECOBRIMENTO LATERAL DE 1 1/4 DE ONDA PARA TELHADO COM INCLINAÇÃO MÁXIMA DE 10°, COM ATÉ 2 ÁGUAS, INCLUSO IÇAMENTO. AF_07/2019</v>
      </c>
      <c r="D2617" s="94" t="str">
        <f>Cartilha_GLOBAL!D2617</f>
        <v>M2</v>
      </c>
      <c r="E2617" s="105">
        <f>Cartilha_GLOBAL!$E2617</f>
        <v>50.71</v>
      </c>
      <c r="F2617" s="182">
        <f>Cartilha_GLOBAL!$F2617</f>
        <v>62.24</v>
      </c>
      <c r="G2617" s="108"/>
      <c r="H2617" s="107">
        <f t="shared" si="161"/>
        <v>0</v>
      </c>
      <c r="I2617" s="143">
        <f t="shared" si="162"/>
        <v>0</v>
      </c>
      <c r="J2617" s="142"/>
      <c r="K2617" s="138"/>
      <c r="L2617" s="7" t="str">
        <f t="shared" si="163"/>
        <v/>
      </c>
      <c r="M2617" s="7" t="str">
        <f t="shared" si="164"/>
        <v/>
      </c>
      <c r="N2617" s="7" t="str">
        <f>Cartilha_GLOBAL!N2617</f>
        <v/>
      </c>
      <c r="O2617" s="144"/>
      <c r="Q2617" s="151"/>
      <c r="R2617" s="152">
        <v>0</v>
      </c>
      <c r="T2617" s="153">
        <f>IF(Cartilha_GLOBAL!R2617=0,0,IF(Cartilha_GLOBAL!R2617&gt;0,"c","b"))</f>
        <v>0</v>
      </c>
    </row>
    <row r="2618" ht="22.5" hidden="1" spans="1:20">
      <c r="A2618" s="158">
        <f>Cartilha_GLOBAL!A2618</f>
        <v>94218</v>
      </c>
      <c r="B2618" s="100" t="str">
        <f>Cartilha_GLOBAL!B2618</f>
        <v>SINAPI</v>
      </c>
      <c r="C2618" s="104" t="str">
        <f>Cartilha_GLOBAL!C2618</f>
        <v>TELHAMENTO COM TELHA ESTRUTURAL DE FIBROCIMENTO E= 8 MM, COM ATÉ 2 ÁGUAS, INCLUSO IÇAMENTO. AF_07/2019_PS</v>
      </c>
      <c r="D2618" s="94" t="str">
        <f>Cartilha_GLOBAL!D2618</f>
        <v>M2</v>
      </c>
      <c r="E2618" s="105">
        <f>Cartilha_GLOBAL!$E2618</f>
        <v>123.77</v>
      </c>
      <c r="F2618" s="182">
        <f>Cartilha_GLOBAL!$F2618</f>
        <v>151.92</v>
      </c>
      <c r="G2618" s="108"/>
      <c r="H2618" s="107">
        <f t="shared" si="161"/>
        <v>0</v>
      </c>
      <c r="I2618" s="143">
        <f t="shared" si="162"/>
        <v>0</v>
      </c>
      <c r="J2618" s="142"/>
      <c r="K2618" s="138"/>
      <c r="L2618" s="7" t="str">
        <f t="shared" si="163"/>
        <v/>
      </c>
      <c r="M2618" s="7" t="str">
        <f t="shared" si="164"/>
        <v/>
      </c>
      <c r="N2618" s="7" t="str">
        <f>Cartilha_GLOBAL!N2618</f>
        <v/>
      </c>
      <c r="O2618" s="144"/>
      <c r="Q2618" s="151"/>
      <c r="R2618" s="152">
        <v>0</v>
      </c>
      <c r="T2618" s="153">
        <f>IF(Cartilha_GLOBAL!R2618=0,0,IF(Cartilha_GLOBAL!R2618&gt;0,"c","b"))</f>
        <v>0</v>
      </c>
    </row>
    <row r="2619" ht="22.5" hidden="1" spans="1:20">
      <c r="A2619" s="158">
        <f>Cartilha_GLOBAL!A2619</f>
        <v>94223</v>
      </c>
      <c r="B2619" s="100" t="str">
        <f>Cartilha_GLOBAL!B2619</f>
        <v>SINAPI</v>
      </c>
      <c r="C2619" s="104" t="str">
        <f>Cartilha_GLOBAL!C2619</f>
        <v>CUMEEIRA PARA TELHA DE FIBROCIMENTO ONDULADA E = 6 MM, INCLUSO ACESSÓRIOS DE FIXAÇÃO E IÇAMENTO. AF_07/2019</v>
      </c>
      <c r="D2619" s="94" t="str">
        <f>Cartilha_GLOBAL!D2619</f>
        <v>M</v>
      </c>
      <c r="E2619" s="105">
        <f>Cartilha_GLOBAL!$E2619</f>
        <v>78.37</v>
      </c>
      <c r="F2619" s="182">
        <f>Cartilha_GLOBAL!$F2619</f>
        <v>96.19</v>
      </c>
      <c r="G2619" s="108"/>
      <c r="H2619" s="107">
        <f t="shared" si="161"/>
        <v>0</v>
      </c>
      <c r="I2619" s="143">
        <f t="shared" si="162"/>
        <v>0</v>
      </c>
      <c r="J2619" s="142"/>
      <c r="K2619" s="138"/>
      <c r="L2619" s="7" t="str">
        <f t="shared" si="163"/>
        <v/>
      </c>
      <c r="M2619" s="7" t="str">
        <f t="shared" si="164"/>
        <v/>
      </c>
      <c r="N2619" s="7" t="str">
        <f>Cartilha_GLOBAL!N2619</f>
        <v/>
      </c>
      <c r="O2619" s="144"/>
      <c r="Q2619" s="151"/>
      <c r="R2619" s="152">
        <v>0</v>
      </c>
      <c r="T2619" s="153">
        <f>IF(Cartilha_GLOBAL!R2619=0,0,IF(Cartilha_GLOBAL!R2619&gt;0,"c","b"))</f>
        <v>0</v>
      </c>
    </row>
    <row r="2620" ht="22.5" hidden="1" spans="1:20">
      <c r="A2620" s="158">
        <f>Cartilha_GLOBAL!A2620</f>
        <v>100325</v>
      </c>
      <c r="B2620" s="100" t="str">
        <f>Cartilha_GLOBAL!B2620</f>
        <v>SINAPI</v>
      </c>
      <c r="C2620" s="104" t="str">
        <f>Cartilha_GLOBAL!C2620</f>
        <v>CUMEEIRA SHED PARA TELHA ONDULADA DE FIBROCIMENTO, E = 6 MM, INCLUSO ACESSÓRIOS DE FIXAÇÃO E IÇAMENTO. AF_07/2019</v>
      </c>
      <c r="D2620" s="94" t="str">
        <f>Cartilha_GLOBAL!D2620</f>
        <v>M</v>
      </c>
      <c r="E2620" s="105">
        <f>Cartilha_GLOBAL!$E2620</f>
        <v>85.1</v>
      </c>
      <c r="F2620" s="182">
        <f>Cartilha_GLOBAL!$F2620</f>
        <v>104.45</v>
      </c>
      <c r="G2620" s="108"/>
      <c r="H2620" s="107">
        <f t="shared" si="161"/>
        <v>0</v>
      </c>
      <c r="I2620" s="143">
        <f t="shared" si="162"/>
        <v>0</v>
      </c>
      <c r="J2620" s="142"/>
      <c r="K2620" s="138"/>
      <c r="L2620" s="7" t="str">
        <f t="shared" si="163"/>
        <v/>
      </c>
      <c r="M2620" s="7" t="str">
        <f t="shared" si="164"/>
        <v/>
      </c>
      <c r="N2620" s="7" t="str">
        <f>Cartilha_GLOBAL!N2620</f>
        <v/>
      </c>
      <c r="O2620" s="144"/>
      <c r="Q2620" s="151"/>
      <c r="R2620" s="152">
        <v>0</v>
      </c>
      <c r="T2620" s="153">
        <f>IF(Cartilha_GLOBAL!R2620=0,0,IF(Cartilha_GLOBAL!R2620&gt;0,"c","b"))</f>
        <v>0</v>
      </c>
    </row>
    <row r="2621" ht="22.5" hidden="1" spans="1:20">
      <c r="A2621" s="158">
        <f>Cartilha_GLOBAL!A2621</f>
        <v>94451</v>
      </c>
      <c r="B2621" s="100" t="str">
        <f>Cartilha_GLOBAL!B2621</f>
        <v>SINAPI</v>
      </c>
      <c r="C2621" s="104" t="str">
        <f>Cartilha_GLOBAL!C2621</f>
        <v>CUMEEIRA PARA TELHA DE FIBROCIMENTO ESTRUTURAL E = 6 MM, INCLUSO ACESSÓRIOS DE FIXAÇÃO E IÇAMENTO. AF_07/2019</v>
      </c>
      <c r="D2621" s="94" t="str">
        <f>Cartilha_GLOBAL!D2621</f>
        <v>M</v>
      </c>
      <c r="E2621" s="105">
        <f>Cartilha_GLOBAL!$E2621</f>
        <v>87.89</v>
      </c>
      <c r="F2621" s="182">
        <f>Cartilha_GLOBAL!$F2621</f>
        <v>107.88</v>
      </c>
      <c r="G2621" s="108"/>
      <c r="H2621" s="107">
        <f t="shared" si="161"/>
        <v>0</v>
      </c>
      <c r="I2621" s="143">
        <f t="shared" si="162"/>
        <v>0</v>
      </c>
      <c r="J2621" s="142"/>
      <c r="K2621" s="138"/>
      <c r="L2621" s="7" t="str">
        <f t="shared" si="163"/>
        <v/>
      </c>
      <c r="M2621" s="7" t="str">
        <f t="shared" si="164"/>
        <v/>
      </c>
      <c r="N2621" s="7" t="str">
        <f>Cartilha_GLOBAL!N2621</f>
        <v/>
      </c>
      <c r="O2621" s="144"/>
      <c r="Q2621" s="151"/>
      <c r="R2621" s="152">
        <v>0</v>
      </c>
      <c r="T2621" s="153">
        <f>IF(Cartilha_GLOBAL!R2621=0,0,IF(Cartilha_GLOBAL!R2621&gt;0,"c","b"))</f>
        <v>0</v>
      </c>
    </row>
    <row r="2622" ht="12.75" hidden="1" spans="1:20">
      <c r="A2622" s="154" t="str">
        <f>Cartilha_GLOBAL!A2622</f>
        <v>6.9</v>
      </c>
      <c r="B2622" s="100">
        <f>Cartilha_GLOBAL!B2622</f>
        <v>0</v>
      </c>
      <c r="C2622" s="161" t="str">
        <f>Cartilha_GLOBAL!C2622</f>
        <v>TELHA FIBRA DE VIDRO/TRANSLUCIDA/VIDRO</v>
      </c>
      <c r="D2622" s="94">
        <f>Cartilha_GLOBAL!D2622</f>
        <v>0</v>
      </c>
      <c r="E2622" s="220">
        <f>Cartilha_GLOBAL!$E2622</f>
        <v>0</v>
      </c>
      <c r="F2622" s="200">
        <f>Cartilha_GLOBAL!$F2622</f>
        <v>0</v>
      </c>
      <c r="G2622" s="209"/>
      <c r="H2622" s="187">
        <f t="shared" si="161"/>
        <v>0</v>
      </c>
      <c r="I2622" s="188">
        <f t="shared" si="162"/>
        <v>0</v>
      </c>
      <c r="J2622" s="142"/>
      <c r="K2622" s="138" t="str">
        <f>IF(OR(SUM(I2623:I2624)&gt;0,SUM(I2623:I2624)&gt;0),"xx","")</f>
        <v/>
      </c>
      <c r="L2622" s="7" t="str">
        <f t="shared" si="163"/>
        <v/>
      </c>
      <c r="M2622" s="7" t="str">
        <f t="shared" si="164"/>
        <v/>
      </c>
      <c r="N2622" s="7" t="str">
        <f>Cartilha_GLOBAL!N2622</f>
        <v/>
      </c>
      <c r="O2622" s="144"/>
      <c r="Q2622" s="151"/>
      <c r="R2622" s="152">
        <v>0</v>
      </c>
      <c r="T2622" s="153">
        <f>IF(Cartilha_GLOBAL!R2622=0,0,IF(Cartilha_GLOBAL!R2622&gt;0,"c","b"))</f>
        <v>0</v>
      </c>
    </row>
    <row r="2623" ht="22.5" hidden="1" spans="1:20">
      <c r="A2623" s="158">
        <f>Cartilha_GLOBAL!A2623</f>
        <v>94449</v>
      </c>
      <c r="B2623" s="100" t="str">
        <f>Cartilha_GLOBAL!B2623</f>
        <v>SINAPI</v>
      </c>
      <c r="C2623" s="104" t="str">
        <f>Cartilha_GLOBAL!C2623</f>
        <v>TELHAMENTO COM TELHA ONDULADA DE FIBRA DE VIDRO E = 0,6 MM, PARA TELHADO COM INCLINAÇÃO MAIOR QUE 10°, COM ATÉ 2 ÁGUAS, INCLUSO IÇAMENTO. AF_07/2019</v>
      </c>
      <c r="D2623" s="94" t="str">
        <f>Cartilha_GLOBAL!D2623</f>
        <v>M2</v>
      </c>
      <c r="E2623" s="105">
        <f>Cartilha_GLOBAL!$E2623</f>
        <v>67.16</v>
      </c>
      <c r="F2623" s="182">
        <f>Cartilha_GLOBAL!$F2623</f>
        <v>82.43</v>
      </c>
      <c r="G2623" s="108"/>
      <c r="H2623" s="107">
        <f t="shared" si="161"/>
        <v>0</v>
      </c>
      <c r="I2623" s="143">
        <f t="shared" si="162"/>
        <v>0</v>
      </c>
      <c r="J2623" s="142"/>
      <c r="K2623" s="138"/>
      <c r="L2623" s="7" t="str">
        <f t="shared" si="163"/>
        <v/>
      </c>
      <c r="M2623" s="7" t="str">
        <f t="shared" si="164"/>
        <v/>
      </c>
      <c r="N2623" s="7" t="str">
        <f>Cartilha_GLOBAL!N2623</f>
        <v/>
      </c>
      <c r="O2623" s="144"/>
      <c r="Q2623" s="151"/>
      <c r="R2623" s="152">
        <v>0</v>
      </c>
      <c r="T2623" s="153">
        <f>IF(Cartilha_GLOBAL!R2623=0,0,IF(Cartilha_GLOBAL!R2623&gt;0,"c","b"))</f>
        <v>0</v>
      </c>
    </row>
    <row r="2624" ht="22.5" hidden="1" spans="1:20">
      <c r="A2624" s="158">
        <f>Cartilha_GLOBAL!A2624</f>
        <v>94444</v>
      </c>
      <c r="B2624" s="100" t="str">
        <f>Cartilha_GLOBAL!B2624</f>
        <v>SINAPI</v>
      </c>
      <c r="C2624" s="104" t="str">
        <f>Cartilha_GLOBAL!C2624</f>
        <v>TELHAMENTO COM TELHA DE ENCAIXE, TIPO FRANCESA DE VIDRO, COM ATÉ 2 ÁGUAS, INCLUSO TRANSPORTE VERTICAL. AF_07/2019</v>
      </c>
      <c r="D2624" s="94" t="str">
        <f>Cartilha_GLOBAL!D2624</f>
        <v>M2</v>
      </c>
      <c r="E2624" s="105">
        <f>Cartilha_GLOBAL!$E2624</f>
        <v>659.23</v>
      </c>
      <c r="F2624" s="182">
        <f>Cartilha_GLOBAL!$F2624</f>
        <v>809.14</v>
      </c>
      <c r="G2624" s="108"/>
      <c r="H2624" s="107">
        <f t="shared" si="161"/>
        <v>0</v>
      </c>
      <c r="I2624" s="143">
        <f t="shared" si="162"/>
        <v>0</v>
      </c>
      <c r="J2624" s="142"/>
      <c r="K2624" s="138"/>
      <c r="L2624" s="7" t="str">
        <f t="shared" si="163"/>
        <v/>
      </c>
      <c r="M2624" s="7" t="str">
        <f t="shared" si="164"/>
        <v/>
      </c>
      <c r="N2624" s="7" t="str">
        <f>Cartilha_GLOBAL!N2624</f>
        <v/>
      </c>
      <c r="O2624" s="144"/>
      <c r="Q2624" s="151"/>
      <c r="R2624" s="152">
        <v>0</v>
      </c>
      <c r="T2624" s="153">
        <f>IF(Cartilha_GLOBAL!R2624=0,0,IF(Cartilha_GLOBAL!R2624&gt;0,"c","b"))</f>
        <v>0</v>
      </c>
    </row>
    <row r="2625" ht="12.75" hidden="1" spans="1:20">
      <c r="A2625" s="154" t="str">
        <f>Cartilha_GLOBAL!A2625</f>
        <v>6.10</v>
      </c>
      <c r="B2625" s="100">
        <f>Cartilha_GLOBAL!B2625</f>
        <v>0</v>
      </c>
      <c r="C2625" s="161" t="str">
        <f>Cartilha_GLOBAL!C2625</f>
        <v>TRAMA DE AÇO PARA COBERTURAS</v>
      </c>
      <c r="D2625" s="94">
        <f>Cartilha_GLOBAL!D2625</f>
        <v>0</v>
      </c>
      <c r="E2625" s="220">
        <f>Cartilha_GLOBAL!$E2625</f>
        <v>0</v>
      </c>
      <c r="F2625" s="200">
        <f>Cartilha_GLOBAL!$F2625</f>
        <v>0</v>
      </c>
      <c r="G2625" s="209"/>
      <c r="H2625" s="187">
        <f t="shared" si="161"/>
        <v>0</v>
      </c>
      <c r="I2625" s="188">
        <f t="shared" si="162"/>
        <v>0</v>
      </c>
      <c r="J2625" s="142"/>
      <c r="K2625" s="138" t="str">
        <f>IF(OR(SUM(I2626:I2639)&gt;0,SUM(I2626:I2639)&gt;0),"xx","")</f>
        <v/>
      </c>
      <c r="L2625" s="7" t="str">
        <f t="shared" si="163"/>
        <v/>
      </c>
      <c r="M2625" s="7" t="str">
        <f t="shared" si="164"/>
        <v/>
      </c>
      <c r="N2625" s="7" t="str">
        <f>Cartilha_GLOBAL!N2625</f>
        <v/>
      </c>
      <c r="O2625" s="144"/>
      <c r="Q2625" s="151"/>
      <c r="R2625" s="152">
        <v>0</v>
      </c>
      <c r="T2625" s="153">
        <f>IF(Cartilha_GLOBAL!R2625=0,0,IF(Cartilha_GLOBAL!R2625&gt;0,"c","b"))</f>
        <v>0</v>
      </c>
    </row>
    <row r="2626" ht="22.5" hidden="1" spans="1:20">
      <c r="A2626" s="158">
        <f>Cartilha_GLOBAL!A2626</f>
        <v>92568</v>
      </c>
      <c r="B2626" s="100" t="str">
        <f>Cartilha_GLOBAL!B2626</f>
        <v>SINAPI</v>
      </c>
      <c r="C2626" s="104" t="str">
        <f>Cartilha_GLOBAL!C2626</f>
        <v>TRAMA DE AÇO COMPOSTA POR RIPAS, CAIBROS E TERÇAS PARA TELHADOS DE ATÉ 2 ÁGUAS PARA TELHA DE ENCAIXE DE CERÂMICA OU DE CONCRETO, INCLUSO TRANSPORTE VERTICAL. AF_07/2019</v>
      </c>
      <c r="D2626" s="94" t="str">
        <f>Cartilha_GLOBAL!D2626</f>
        <v>M2</v>
      </c>
      <c r="E2626" s="105">
        <f>Cartilha_GLOBAL!$E2626</f>
        <v>148.41</v>
      </c>
      <c r="F2626" s="182">
        <f>Cartilha_GLOBAL!$F2626</f>
        <v>182.16</v>
      </c>
      <c r="G2626" s="108"/>
      <c r="H2626" s="107">
        <f t="shared" si="161"/>
        <v>0</v>
      </c>
      <c r="I2626" s="143">
        <f t="shared" si="162"/>
        <v>0</v>
      </c>
      <c r="J2626" s="142"/>
      <c r="K2626" s="138"/>
      <c r="L2626" s="7" t="str">
        <f t="shared" si="163"/>
        <v/>
      </c>
      <c r="M2626" s="7" t="str">
        <f t="shared" si="164"/>
        <v/>
      </c>
      <c r="N2626" s="7" t="str">
        <f>Cartilha_GLOBAL!N2626</f>
        <v/>
      </c>
      <c r="O2626" s="144"/>
      <c r="Q2626" s="151"/>
      <c r="R2626" s="152">
        <v>0</v>
      </c>
      <c r="T2626" s="153">
        <f>IF(Cartilha_GLOBAL!R2626=0,0,IF(Cartilha_GLOBAL!R2626&gt;0,"c","b"))</f>
        <v>0</v>
      </c>
    </row>
    <row r="2627" ht="22.5" hidden="1" spans="1:20">
      <c r="A2627" s="158">
        <f>Cartilha_GLOBAL!A2627</f>
        <v>92569</v>
      </c>
      <c r="B2627" s="100" t="str">
        <f>Cartilha_GLOBAL!B2627</f>
        <v>SINAPI</v>
      </c>
      <c r="C2627" s="104" t="str">
        <f>Cartilha_GLOBAL!C2627</f>
        <v>TRAMA DE AÇO COMPOSTA POR RIPAS E CAIBROS PARA TELHADOS DE ATÉ 2 ÁGUAS PARA TELHA DE ENCAIXE DE CERÂMICA OU DE CONCRETO, INCLUSO TRANSPORTE VERTICAL. AF_07/2019</v>
      </c>
      <c r="D2627" s="94" t="str">
        <f>Cartilha_GLOBAL!D2627</f>
        <v>M2</v>
      </c>
      <c r="E2627" s="105">
        <f>Cartilha_GLOBAL!$E2627</f>
        <v>82.23</v>
      </c>
      <c r="F2627" s="182">
        <f>Cartilha_GLOBAL!$F2627</f>
        <v>100.93</v>
      </c>
      <c r="G2627" s="108"/>
      <c r="H2627" s="107">
        <f t="shared" si="161"/>
        <v>0</v>
      </c>
      <c r="I2627" s="143">
        <f t="shared" si="162"/>
        <v>0</v>
      </c>
      <c r="J2627" s="142"/>
      <c r="K2627" s="138"/>
      <c r="L2627" s="7" t="str">
        <f t="shared" si="163"/>
        <v/>
      </c>
      <c r="M2627" s="7" t="str">
        <f t="shared" si="164"/>
        <v/>
      </c>
      <c r="N2627" s="7" t="str">
        <f>Cartilha_GLOBAL!N2627</f>
        <v/>
      </c>
      <c r="O2627" s="144"/>
      <c r="Q2627" s="151"/>
      <c r="R2627" s="152">
        <v>0</v>
      </c>
      <c r="T2627" s="153">
        <f>IF(Cartilha_GLOBAL!R2627=0,0,IF(Cartilha_GLOBAL!R2627&gt;0,"c","b"))</f>
        <v>0</v>
      </c>
    </row>
    <row r="2628" ht="22.5" hidden="1" spans="1:20">
      <c r="A2628" s="158">
        <f>Cartilha_GLOBAL!A2628</f>
        <v>92570</v>
      </c>
      <c r="B2628" s="100" t="str">
        <f>Cartilha_GLOBAL!B2628</f>
        <v>SINAPI</v>
      </c>
      <c r="C2628" s="104" t="str">
        <f>Cartilha_GLOBAL!C2628</f>
        <v>TRAMA DE AÇO COMPOSTA POR RIPAS PARA TELHADOS DE ATÉ 2 ÁGUAS PARA TELHA DE ENCAIXE DE CERÂMICA OU DE CONCRETO, INCLUSO TRANSPORTE VERTICAL. AF_07/2019</v>
      </c>
      <c r="D2628" s="94" t="str">
        <f>Cartilha_GLOBAL!D2628</f>
        <v>M2</v>
      </c>
      <c r="E2628" s="105">
        <f>Cartilha_GLOBAL!$E2628</f>
        <v>51.77</v>
      </c>
      <c r="F2628" s="182">
        <f>Cartilha_GLOBAL!$F2628</f>
        <v>63.54</v>
      </c>
      <c r="G2628" s="108"/>
      <c r="H2628" s="107">
        <f t="shared" si="161"/>
        <v>0</v>
      </c>
      <c r="I2628" s="143">
        <f t="shared" si="162"/>
        <v>0</v>
      </c>
      <c r="J2628" s="142"/>
      <c r="K2628" s="138"/>
      <c r="L2628" s="7" t="str">
        <f t="shared" si="163"/>
        <v/>
      </c>
      <c r="M2628" s="7" t="str">
        <f t="shared" si="164"/>
        <v/>
      </c>
      <c r="N2628" s="7" t="str">
        <f>Cartilha_GLOBAL!N2628</f>
        <v/>
      </c>
      <c r="O2628" s="144"/>
      <c r="Q2628" s="151"/>
      <c r="R2628" s="152">
        <v>0</v>
      </c>
      <c r="T2628" s="153">
        <f>IF(Cartilha_GLOBAL!R2628=0,0,IF(Cartilha_GLOBAL!R2628&gt;0,"c","b"))</f>
        <v>0</v>
      </c>
    </row>
    <row r="2629" ht="22.5" hidden="1" spans="1:20">
      <c r="A2629" s="158">
        <f>Cartilha_GLOBAL!A2629</f>
        <v>92571</v>
      </c>
      <c r="B2629" s="100" t="str">
        <f>Cartilha_GLOBAL!B2629</f>
        <v>SINAPI</v>
      </c>
      <c r="C2629" s="104" t="str">
        <f>Cartilha_GLOBAL!C2629</f>
        <v>TRAMA DE AÇO COMPOSTA POR RIPAS, CAIBROS E TERÇAS PARA TELHADOS DE MAIS DE 2 ÁGUAS PARA TELHA DE ENCAIXE DE CERÂMICA OU DE CONCRETO, INCLUSO TRANSPORTE VERTICAL. AF_07/2019</v>
      </c>
      <c r="D2629" s="94" t="str">
        <f>Cartilha_GLOBAL!D2629</f>
        <v>M2</v>
      </c>
      <c r="E2629" s="105">
        <f>Cartilha_GLOBAL!$E2629</f>
        <v>158.66</v>
      </c>
      <c r="F2629" s="182">
        <f>Cartilha_GLOBAL!$F2629</f>
        <v>194.74</v>
      </c>
      <c r="G2629" s="108"/>
      <c r="H2629" s="107">
        <f t="shared" si="161"/>
        <v>0</v>
      </c>
      <c r="I2629" s="143">
        <f t="shared" si="162"/>
        <v>0</v>
      </c>
      <c r="J2629" s="142"/>
      <c r="K2629" s="138"/>
      <c r="L2629" s="7" t="str">
        <f t="shared" si="163"/>
        <v/>
      </c>
      <c r="M2629" s="7" t="str">
        <f t="shared" si="164"/>
        <v/>
      </c>
      <c r="N2629" s="7" t="str">
        <f>Cartilha_GLOBAL!N2629</f>
        <v/>
      </c>
      <c r="O2629" s="144"/>
      <c r="Q2629" s="151"/>
      <c r="R2629" s="152">
        <v>0</v>
      </c>
      <c r="T2629" s="153">
        <f>IF(Cartilha_GLOBAL!R2629=0,0,IF(Cartilha_GLOBAL!R2629&gt;0,"c","b"))</f>
        <v>0</v>
      </c>
    </row>
    <row r="2630" ht="22.5" hidden="1" spans="1:20">
      <c r="A2630" s="158">
        <f>Cartilha_GLOBAL!A2630</f>
        <v>92572</v>
      </c>
      <c r="B2630" s="100" t="str">
        <f>Cartilha_GLOBAL!B2630</f>
        <v>SINAPI</v>
      </c>
      <c r="C2630" s="104" t="str">
        <f>Cartilha_GLOBAL!C2630</f>
        <v>TRAMA DE AÇO COMPOSTA POR RIPAS E CAIBROS PARA TELHADOS DE MAIS DE 2 ÁGUAS PARA TELHA DE ENCAIXE DE CERÂMICA OU DE CONCRETO, INCLUSO TRANSPORTE VERTICAL. AF_07/2019</v>
      </c>
      <c r="D2630" s="94" t="str">
        <f>Cartilha_GLOBAL!D2630</f>
        <v>M2</v>
      </c>
      <c r="E2630" s="105">
        <f>Cartilha_GLOBAL!$E2630</f>
        <v>94.67</v>
      </c>
      <c r="F2630" s="182">
        <f>Cartilha_GLOBAL!$F2630</f>
        <v>116.2</v>
      </c>
      <c r="G2630" s="108"/>
      <c r="H2630" s="107">
        <f t="shared" si="161"/>
        <v>0</v>
      </c>
      <c r="I2630" s="143">
        <f t="shared" si="162"/>
        <v>0</v>
      </c>
      <c r="J2630" s="142"/>
      <c r="K2630" s="138"/>
      <c r="L2630" s="7" t="str">
        <f t="shared" si="163"/>
        <v/>
      </c>
      <c r="M2630" s="7" t="str">
        <f t="shared" si="164"/>
        <v/>
      </c>
      <c r="N2630" s="7" t="str">
        <f>Cartilha_GLOBAL!N2630</f>
        <v/>
      </c>
      <c r="O2630" s="144"/>
      <c r="Q2630" s="151"/>
      <c r="R2630" s="152">
        <v>0</v>
      </c>
      <c r="T2630" s="153">
        <f>IF(Cartilha_GLOBAL!R2630=0,0,IF(Cartilha_GLOBAL!R2630&gt;0,"c","b"))</f>
        <v>0</v>
      </c>
    </row>
    <row r="2631" ht="33.75" hidden="1" spans="1:20">
      <c r="A2631" s="158">
        <f>Cartilha_GLOBAL!A2631</f>
        <v>92573</v>
      </c>
      <c r="B2631" s="100" t="str">
        <f>Cartilha_GLOBAL!B2631</f>
        <v>SINAPI</v>
      </c>
      <c r="C2631" s="104" t="str">
        <f>Cartilha_GLOBAL!C2631</f>
        <v>TRAMA DE AÇO COMPOSTA POR RIPAS PARA TELHADOS DE MAIS DE 2 ÁGUAS PARA TELHA DE ENCAIXE DE CERÂMICA OU DE CONCRETO, INCLUSO TRANSPORTE VERTICAL, INCLUSO TRANSPORTE VERTICAL. AF_07/2019</v>
      </c>
      <c r="D2631" s="94" t="str">
        <f>Cartilha_GLOBAL!D2631</f>
        <v>M2</v>
      </c>
      <c r="E2631" s="105">
        <f>Cartilha_GLOBAL!$E2631</f>
        <v>56.13</v>
      </c>
      <c r="F2631" s="182">
        <f>Cartilha_GLOBAL!$F2631</f>
        <v>68.89</v>
      </c>
      <c r="G2631" s="108"/>
      <c r="H2631" s="107">
        <f t="shared" si="161"/>
        <v>0</v>
      </c>
      <c r="I2631" s="143">
        <f t="shared" si="162"/>
        <v>0</v>
      </c>
      <c r="J2631" s="142"/>
      <c r="K2631" s="138"/>
      <c r="L2631" s="7" t="str">
        <f t="shared" si="163"/>
        <v/>
      </c>
      <c r="M2631" s="7" t="str">
        <f t="shared" si="164"/>
        <v/>
      </c>
      <c r="N2631" s="7" t="str">
        <f>Cartilha_GLOBAL!N2631</f>
        <v/>
      </c>
      <c r="O2631" s="144"/>
      <c r="Q2631" s="151"/>
      <c r="R2631" s="152">
        <v>0</v>
      </c>
      <c r="T2631" s="153">
        <f>IF(Cartilha_GLOBAL!R2631=0,0,IF(Cartilha_GLOBAL!R2631&gt;0,"c","b"))</f>
        <v>0</v>
      </c>
    </row>
    <row r="2632" ht="22.5" hidden="1" spans="1:20">
      <c r="A2632" s="158">
        <f>Cartilha_GLOBAL!A2632</f>
        <v>92574</v>
      </c>
      <c r="B2632" s="100" t="str">
        <f>Cartilha_GLOBAL!B2632</f>
        <v>SINAPI</v>
      </c>
      <c r="C2632" s="104" t="str">
        <f>Cartilha_GLOBAL!C2632</f>
        <v>TRAMA DE AÇO COMPOSTA POR RIPAS, CAIBROS E TERÇAS PARA TELHADOS DE ATÉ 2 ÁGUAS PARA TELHA CERÂMICA CAPA-CANAL, INCLUSO TRANSPORTE VERTICAL. AF_07/2019</v>
      </c>
      <c r="D2632" s="94" t="str">
        <f>Cartilha_GLOBAL!D2632</f>
        <v>M2</v>
      </c>
      <c r="E2632" s="105">
        <f>Cartilha_GLOBAL!$E2632</f>
        <v>150.94</v>
      </c>
      <c r="F2632" s="182">
        <f>Cartilha_GLOBAL!$F2632</f>
        <v>185.26</v>
      </c>
      <c r="G2632" s="108"/>
      <c r="H2632" s="107">
        <f t="shared" si="161"/>
        <v>0</v>
      </c>
      <c r="I2632" s="143">
        <f t="shared" si="162"/>
        <v>0</v>
      </c>
      <c r="J2632" s="142"/>
      <c r="K2632" s="138"/>
      <c r="L2632" s="7" t="str">
        <f t="shared" si="163"/>
        <v/>
      </c>
      <c r="M2632" s="7" t="str">
        <f t="shared" si="164"/>
        <v/>
      </c>
      <c r="N2632" s="7" t="str">
        <f>Cartilha_GLOBAL!N2632</f>
        <v/>
      </c>
      <c r="O2632" s="144"/>
      <c r="Q2632" s="151"/>
      <c r="R2632" s="152">
        <v>0</v>
      </c>
      <c r="T2632" s="153">
        <f>IF(Cartilha_GLOBAL!R2632=0,0,IF(Cartilha_GLOBAL!R2632&gt;0,"c","b"))</f>
        <v>0</v>
      </c>
    </row>
    <row r="2633" ht="22.5" hidden="1" spans="1:20">
      <c r="A2633" s="158">
        <f>Cartilha_GLOBAL!A2633</f>
        <v>92575</v>
      </c>
      <c r="B2633" s="100" t="str">
        <f>Cartilha_GLOBAL!B2633</f>
        <v>SINAPI</v>
      </c>
      <c r="C2633" s="104" t="str">
        <f>Cartilha_GLOBAL!C2633</f>
        <v>TRAMA DE AÇO COMPOSTA POR RIPAS E CAIBROS PARA TELHADOS DE ATÉ 2 ÁGUAS PARA TELHA CERÂMICA CAPA-CANAL, INCLUSO TRANSPORTE VERTICAL. AF_07/2019</v>
      </c>
      <c r="D2633" s="94" t="str">
        <f>Cartilha_GLOBAL!D2633</f>
        <v>M2</v>
      </c>
      <c r="E2633" s="105">
        <f>Cartilha_GLOBAL!$E2633</f>
        <v>75.28</v>
      </c>
      <c r="F2633" s="182">
        <f>Cartilha_GLOBAL!$F2633</f>
        <v>92.4</v>
      </c>
      <c r="G2633" s="108"/>
      <c r="H2633" s="107">
        <f t="shared" si="161"/>
        <v>0</v>
      </c>
      <c r="I2633" s="143">
        <f t="shared" si="162"/>
        <v>0</v>
      </c>
      <c r="J2633" s="142"/>
      <c r="K2633" s="138"/>
      <c r="L2633" s="7" t="str">
        <f t="shared" si="163"/>
        <v/>
      </c>
      <c r="M2633" s="7" t="str">
        <f t="shared" si="164"/>
        <v/>
      </c>
      <c r="N2633" s="7" t="str">
        <f>Cartilha_GLOBAL!N2633</f>
        <v/>
      </c>
      <c r="O2633" s="144"/>
      <c r="Q2633" s="151"/>
      <c r="R2633" s="152">
        <v>0</v>
      </c>
      <c r="T2633" s="153">
        <f>IF(Cartilha_GLOBAL!R2633=0,0,IF(Cartilha_GLOBAL!R2633&gt;0,"c","b"))</f>
        <v>0</v>
      </c>
    </row>
    <row r="2634" ht="22.5" hidden="1" spans="1:20">
      <c r="A2634" s="158">
        <f>Cartilha_GLOBAL!A2634</f>
        <v>92576</v>
      </c>
      <c r="B2634" s="100" t="str">
        <f>Cartilha_GLOBAL!B2634</f>
        <v>SINAPI</v>
      </c>
      <c r="C2634" s="104" t="str">
        <f>Cartilha_GLOBAL!C2634</f>
        <v>TRAMA DE AÇO COMPOSTA POR RIPAS PARA TELHADOS DE ATÉ 2 ÁGUAS PARA TELHA CERÂMICA CAPA-CANAL, INCLUSO TRANSPORTE VERTICAL. AF_07/2019</v>
      </c>
      <c r="D2634" s="94" t="str">
        <f>Cartilha_GLOBAL!D2634</f>
        <v>M2</v>
      </c>
      <c r="E2634" s="105">
        <f>Cartilha_GLOBAL!$E2634</f>
        <v>40.82</v>
      </c>
      <c r="F2634" s="182">
        <f>Cartilha_GLOBAL!$F2634</f>
        <v>50.1</v>
      </c>
      <c r="G2634" s="108"/>
      <c r="H2634" s="107">
        <f t="shared" si="161"/>
        <v>0</v>
      </c>
      <c r="I2634" s="143">
        <f t="shared" si="162"/>
        <v>0</v>
      </c>
      <c r="J2634" s="142"/>
      <c r="K2634" s="138"/>
      <c r="L2634" s="7" t="str">
        <f t="shared" si="163"/>
        <v/>
      </c>
      <c r="M2634" s="7" t="str">
        <f t="shared" si="164"/>
        <v/>
      </c>
      <c r="N2634" s="7" t="str">
        <f>Cartilha_GLOBAL!N2634</f>
        <v/>
      </c>
      <c r="O2634" s="144"/>
      <c r="Q2634" s="151"/>
      <c r="R2634" s="152">
        <v>0</v>
      </c>
      <c r="T2634" s="153">
        <f>IF(Cartilha_GLOBAL!R2634=0,0,IF(Cartilha_GLOBAL!R2634&gt;0,"c","b"))</f>
        <v>0</v>
      </c>
    </row>
    <row r="2635" ht="22.5" hidden="1" spans="1:20">
      <c r="A2635" s="158">
        <f>Cartilha_GLOBAL!A2635</f>
        <v>92577</v>
      </c>
      <c r="B2635" s="100" t="str">
        <f>Cartilha_GLOBAL!B2635</f>
        <v>SINAPI</v>
      </c>
      <c r="C2635" s="104" t="str">
        <f>Cartilha_GLOBAL!C2635</f>
        <v>TRAMA DE AÇO COMPOSTA POR RIPAS, CAIBROS E TERÇAS PARA TELHADOS DE MAIS DE 2 ÁGUAS PARA TELHA CERÂMICA CAPA-CANAL, INCLUSO TRANSPORTE VERTICAL. AF_07/2019</v>
      </c>
      <c r="D2635" s="94" t="str">
        <f>Cartilha_GLOBAL!D2635</f>
        <v>M2</v>
      </c>
      <c r="E2635" s="105">
        <f>Cartilha_GLOBAL!$E2635</f>
        <v>161.67</v>
      </c>
      <c r="F2635" s="182">
        <f>Cartilha_GLOBAL!$F2635</f>
        <v>198.43</v>
      </c>
      <c r="G2635" s="108"/>
      <c r="H2635" s="107">
        <f t="shared" si="161"/>
        <v>0</v>
      </c>
      <c r="I2635" s="143">
        <f t="shared" si="162"/>
        <v>0</v>
      </c>
      <c r="J2635" s="142"/>
      <c r="K2635" s="138"/>
      <c r="L2635" s="7" t="str">
        <f t="shared" si="163"/>
        <v/>
      </c>
      <c r="M2635" s="7" t="str">
        <f t="shared" si="164"/>
        <v/>
      </c>
      <c r="N2635" s="7" t="str">
        <f>Cartilha_GLOBAL!N2635</f>
        <v/>
      </c>
      <c r="O2635" s="144"/>
      <c r="Q2635" s="151"/>
      <c r="R2635" s="152">
        <v>0</v>
      </c>
      <c r="T2635" s="153">
        <f>IF(Cartilha_GLOBAL!R2635=0,0,IF(Cartilha_GLOBAL!R2635&gt;0,"c","b"))</f>
        <v>0</v>
      </c>
    </row>
    <row r="2636" ht="22.5" hidden="1" spans="1:20">
      <c r="A2636" s="158">
        <f>Cartilha_GLOBAL!A2636</f>
        <v>92578</v>
      </c>
      <c r="B2636" s="100" t="str">
        <f>Cartilha_GLOBAL!B2636</f>
        <v>SINAPI</v>
      </c>
      <c r="C2636" s="104" t="str">
        <f>Cartilha_GLOBAL!C2636</f>
        <v>TRAMA DE AÇO COMPOSTA POR RIPAS E CAIBROS PARA TELHADOS DE MAIS DE 2 ÁGUAS PARA TELHA CERÂMICA CAPA-CANAL, INCLUSO TRANSPORTE VERTICAL. AF_07/2019</v>
      </c>
      <c r="D2636" s="94" t="str">
        <f>Cartilha_GLOBAL!D2636</f>
        <v>M2</v>
      </c>
      <c r="E2636" s="105">
        <f>Cartilha_GLOBAL!$E2636</f>
        <v>81.28</v>
      </c>
      <c r="F2636" s="182">
        <f>Cartilha_GLOBAL!$F2636</f>
        <v>99.76</v>
      </c>
      <c r="G2636" s="108"/>
      <c r="H2636" s="107">
        <f t="shared" si="161"/>
        <v>0</v>
      </c>
      <c r="I2636" s="143">
        <f t="shared" si="162"/>
        <v>0</v>
      </c>
      <c r="J2636" s="142"/>
      <c r="K2636" s="138"/>
      <c r="L2636" s="7" t="str">
        <f t="shared" si="163"/>
        <v/>
      </c>
      <c r="M2636" s="7" t="str">
        <f t="shared" si="164"/>
        <v/>
      </c>
      <c r="N2636" s="7" t="str">
        <f>Cartilha_GLOBAL!N2636</f>
        <v/>
      </c>
      <c r="O2636" s="144"/>
      <c r="Q2636" s="151"/>
      <c r="R2636" s="152">
        <v>0</v>
      </c>
      <c r="T2636" s="153">
        <f>IF(Cartilha_GLOBAL!R2636=0,0,IF(Cartilha_GLOBAL!R2636&gt;0,"c","b"))</f>
        <v>0</v>
      </c>
    </row>
    <row r="2637" ht="22.5" hidden="1" spans="1:20">
      <c r="A2637" s="158">
        <f>Cartilha_GLOBAL!A2637</f>
        <v>92579</v>
      </c>
      <c r="B2637" s="100" t="str">
        <f>Cartilha_GLOBAL!B2637</f>
        <v>SINAPI</v>
      </c>
      <c r="C2637" s="104" t="str">
        <f>Cartilha_GLOBAL!C2637</f>
        <v>TRAMA DE AÇO COMPOSTA POR RIPAS PARA TELHADOS DE MAIS DE 2 ÁGUAS PARA TELHA CERÂMICA CAPA-CANAL, INCLUSO TRANSPORTE VERTICAL. AF_07/2019</v>
      </c>
      <c r="D2637" s="94" t="str">
        <f>Cartilha_GLOBAL!D2637</f>
        <v>M2</v>
      </c>
      <c r="E2637" s="105">
        <f>Cartilha_GLOBAL!$E2637</f>
        <v>44.31</v>
      </c>
      <c r="F2637" s="182">
        <f>Cartilha_GLOBAL!$F2637</f>
        <v>54.39</v>
      </c>
      <c r="G2637" s="108"/>
      <c r="H2637" s="107">
        <f t="shared" si="161"/>
        <v>0</v>
      </c>
      <c r="I2637" s="143">
        <f t="shared" si="162"/>
        <v>0</v>
      </c>
      <c r="J2637" s="142"/>
      <c r="K2637" s="138"/>
      <c r="L2637" s="7" t="str">
        <f t="shared" si="163"/>
        <v/>
      </c>
      <c r="M2637" s="7" t="str">
        <f t="shared" si="164"/>
        <v/>
      </c>
      <c r="N2637" s="7" t="str">
        <f>Cartilha_GLOBAL!N2637</f>
        <v/>
      </c>
      <c r="O2637" s="144"/>
      <c r="Q2637" s="151"/>
      <c r="R2637" s="152">
        <v>0</v>
      </c>
      <c r="T2637" s="153">
        <f>IF(Cartilha_GLOBAL!R2637=0,0,IF(Cartilha_GLOBAL!R2637&gt;0,"c","b"))</f>
        <v>0</v>
      </c>
    </row>
    <row r="2638" ht="22.5" hidden="1" spans="1:20">
      <c r="A2638" s="158">
        <f>Cartilha_GLOBAL!A2638</f>
        <v>92580</v>
      </c>
      <c r="B2638" s="100" t="str">
        <f>Cartilha_GLOBAL!B2638</f>
        <v>SINAPI</v>
      </c>
      <c r="C2638" s="104" t="str">
        <f>Cartilha_GLOBAL!C2638</f>
        <v>TRAMA DE AÇO COMPOSTA POR TERÇAS PARA TELHADOS DE ATÉ 2 ÁGUAS PARA TELHA ONDULADA DE FIBROCIMENTO, METÁLICA, PLÁSTICA OU TERMOACÚSTICA, INCLUSO TRANSPORTE VERTICAL. AF_07/2019</v>
      </c>
      <c r="D2638" s="94" t="str">
        <f>Cartilha_GLOBAL!D2638</f>
        <v>M2</v>
      </c>
      <c r="E2638" s="105">
        <f>Cartilha_GLOBAL!$E2638</f>
        <v>55.67</v>
      </c>
      <c r="F2638" s="182">
        <f>Cartilha_GLOBAL!$F2638</f>
        <v>68.33</v>
      </c>
      <c r="G2638" s="108"/>
      <c r="H2638" s="107">
        <f t="shared" si="161"/>
        <v>0</v>
      </c>
      <c r="I2638" s="143">
        <f t="shared" si="162"/>
        <v>0</v>
      </c>
      <c r="J2638" s="142"/>
      <c r="K2638" s="138"/>
      <c r="L2638" s="7" t="str">
        <f t="shared" si="163"/>
        <v/>
      </c>
      <c r="M2638" s="7" t="str">
        <f t="shared" si="164"/>
        <v/>
      </c>
      <c r="N2638" s="7" t="str">
        <f>Cartilha_GLOBAL!N2638</f>
        <v/>
      </c>
      <c r="O2638" s="144"/>
      <c r="Q2638" s="151"/>
      <c r="R2638" s="152">
        <v>0</v>
      </c>
      <c r="T2638" s="153">
        <f>IF(Cartilha_GLOBAL!R2638=0,0,IF(Cartilha_GLOBAL!R2638&gt;0,"c","b"))</f>
        <v>0</v>
      </c>
    </row>
    <row r="2639" ht="22.5" hidden="1" spans="1:20">
      <c r="A2639" s="158">
        <f>Cartilha_GLOBAL!A2639</f>
        <v>92581</v>
      </c>
      <c r="B2639" s="100" t="str">
        <f>Cartilha_GLOBAL!B2639</f>
        <v>SINAPI</v>
      </c>
      <c r="C2639" s="104" t="str">
        <f>Cartilha_GLOBAL!C2639</f>
        <v>TRAMA DE AÇO COMPOSTA POR TERÇAS PARA TELHADOS DE ATÉ 2 ÁGUAS PARA TELHA ESTRUTURAL DE FIBROCIMENTO, INCLUSO TRANSPORTE VERTICAL. AF_07/2019</v>
      </c>
      <c r="D2639" s="94" t="str">
        <f>Cartilha_GLOBAL!D2639</f>
        <v>M2</v>
      </c>
      <c r="E2639" s="105">
        <f>Cartilha_GLOBAL!$E2639</f>
        <v>57.97</v>
      </c>
      <c r="F2639" s="182">
        <f>Cartilha_GLOBAL!$F2639</f>
        <v>71.15</v>
      </c>
      <c r="G2639" s="108"/>
      <c r="H2639" s="107">
        <f t="shared" si="161"/>
        <v>0</v>
      </c>
      <c r="I2639" s="143">
        <f t="shared" si="162"/>
        <v>0</v>
      </c>
      <c r="J2639" s="142"/>
      <c r="K2639" s="138"/>
      <c r="L2639" s="7" t="str">
        <f t="shared" si="163"/>
        <v/>
      </c>
      <c r="M2639" s="7" t="str">
        <f t="shared" si="164"/>
        <v/>
      </c>
      <c r="N2639" s="7" t="str">
        <f>Cartilha_GLOBAL!N2639</f>
        <v/>
      </c>
      <c r="O2639" s="144"/>
      <c r="Q2639" s="151"/>
      <c r="R2639" s="152">
        <v>0</v>
      </c>
      <c r="T2639" s="153">
        <f>IF(Cartilha_GLOBAL!R2639=0,0,IF(Cartilha_GLOBAL!R2639&gt;0,"c","b"))</f>
        <v>0</v>
      </c>
    </row>
    <row r="2640" ht="12.75" hidden="1" spans="1:20">
      <c r="A2640" s="154" t="str">
        <f>Cartilha_GLOBAL!A2640</f>
        <v>6.11</v>
      </c>
      <c r="B2640" s="100">
        <f>Cartilha_GLOBAL!B2640</f>
        <v>0</v>
      </c>
      <c r="C2640" s="161" t="str">
        <f>Cartilha_GLOBAL!C2640</f>
        <v>CALHAS</v>
      </c>
      <c r="D2640" s="94">
        <f>Cartilha_GLOBAL!D2640</f>
        <v>0</v>
      </c>
      <c r="E2640" s="220">
        <f>Cartilha_GLOBAL!$E2640</f>
        <v>0</v>
      </c>
      <c r="F2640" s="200">
        <f>Cartilha_GLOBAL!$F2640</f>
        <v>0</v>
      </c>
      <c r="G2640" s="209"/>
      <c r="H2640" s="187">
        <f t="shared" si="161"/>
        <v>0</v>
      </c>
      <c r="I2640" s="188">
        <f t="shared" si="162"/>
        <v>0</v>
      </c>
      <c r="J2640" s="142"/>
      <c r="K2640" s="138" t="str">
        <f>IF(OR(SUM(I2641:I2644)&gt;0,SUM(I2641:I2644)&gt;0),"xx","")</f>
        <v/>
      </c>
      <c r="L2640" s="7" t="str">
        <f t="shared" si="163"/>
        <v/>
      </c>
      <c r="M2640" s="7" t="str">
        <f t="shared" si="164"/>
        <v/>
      </c>
      <c r="N2640" s="7" t="str">
        <f>Cartilha_GLOBAL!N2640</f>
        <v/>
      </c>
      <c r="O2640" s="144"/>
      <c r="Q2640" s="151"/>
      <c r="R2640" s="152">
        <v>0</v>
      </c>
      <c r="T2640" s="153">
        <f>IF(Cartilha_GLOBAL!R2640=0,0,IF(Cartilha_GLOBAL!R2640&gt;0,"c","b"))</f>
        <v>0</v>
      </c>
    </row>
    <row r="2641" ht="22.5" hidden="1" spans="1:20">
      <c r="A2641" s="158">
        <f>Cartilha_GLOBAL!A2641</f>
        <v>94227</v>
      </c>
      <c r="B2641" s="100" t="str">
        <f>Cartilha_GLOBAL!B2641</f>
        <v>SINAPI</v>
      </c>
      <c r="C2641" s="104" t="str">
        <f>Cartilha_GLOBAL!C2641</f>
        <v>CALHA EM CHAPA DE AÇO GALVANIZADO NÚMERO 24, DESENVOLVIMENTO DE 33 CM, INCLUSO TRANSPORTE VERTICAL. AF_07/2019</v>
      </c>
      <c r="D2641" s="94" t="str">
        <f>Cartilha_GLOBAL!D2641</f>
        <v>M</v>
      </c>
      <c r="E2641" s="105">
        <f>Cartilha_GLOBAL!$E2641</f>
        <v>79.58</v>
      </c>
      <c r="F2641" s="182">
        <f>Cartilha_GLOBAL!$F2641</f>
        <v>97.68</v>
      </c>
      <c r="G2641" s="108"/>
      <c r="H2641" s="107">
        <f t="shared" si="161"/>
        <v>0</v>
      </c>
      <c r="I2641" s="143">
        <f t="shared" si="162"/>
        <v>0</v>
      </c>
      <c r="J2641" s="142"/>
      <c r="K2641" s="138"/>
      <c r="L2641" s="7" t="str">
        <f t="shared" si="163"/>
        <v/>
      </c>
      <c r="M2641" s="7" t="str">
        <f t="shared" si="164"/>
        <v/>
      </c>
      <c r="N2641" s="7" t="str">
        <f>Cartilha_GLOBAL!N2641</f>
        <v/>
      </c>
      <c r="O2641" s="144"/>
      <c r="Q2641" s="151"/>
      <c r="R2641" s="152">
        <v>0</v>
      </c>
      <c r="T2641" s="153">
        <f>IF(Cartilha_GLOBAL!R2641=0,0,IF(Cartilha_GLOBAL!R2641&gt;0,"c","b"))</f>
        <v>0</v>
      </c>
    </row>
    <row r="2642" ht="22.5" hidden="1" spans="1:20">
      <c r="A2642" s="158">
        <f>Cartilha_GLOBAL!A2642</f>
        <v>94228</v>
      </c>
      <c r="B2642" s="100" t="str">
        <f>Cartilha_GLOBAL!B2642</f>
        <v>SINAPI</v>
      </c>
      <c r="C2642" s="104" t="str">
        <f>Cartilha_GLOBAL!C2642</f>
        <v>CALHA EM CHAPA DE AÇO GALVANIZADO NÚMERO 24, DESENVOLVIMENTO DE 50 CM, INCLUSO TRANSPORTE VERTICAL. AF_07/2019</v>
      </c>
      <c r="D2642" s="94" t="str">
        <f>Cartilha_GLOBAL!D2642</f>
        <v>M</v>
      </c>
      <c r="E2642" s="105">
        <f>Cartilha_GLOBAL!$E2642</f>
        <v>107.22</v>
      </c>
      <c r="F2642" s="182">
        <f>Cartilha_GLOBAL!$F2642</f>
        <v>131.6</v>
      </c>
      <c r="G2642" s="108"/>
      <c r="H2642" s="107">
        <f t="shared" si="161"/>
        <v>0</v>
      </c>
      <c r="I2642" s="143">
        <f t="shared" si="162"/>
        <v>0</v>
      </c>
      <c r="J2642" s="142"/>
      <c r="K2642" s="138"/>
      <c r="L2642" s="7" t="str">
        <f t="shared" si="163"/>
        <v/>
      </c>
      <c r="M2642" s="7" t="str">
        <f t="shared" si="164"/>
        <v/>
      </c>
      <c r="N2642" s="7" t="str">
        <f>Cartilha_GLOBAL!N2642</f>
        <v/>
      </c>
      <c r="O2642" s="144"/>
      <c r="Q2642" s="151"/>
      <c r="R2642" s="152">
        <v>0</v>
      </c>
      <c r="T2642" s="153">
        <f>IF(Cartilha_GLOBAL!R2642=0,0,IF(Cartilha_GLOBAL!R2642&gt;0,"c","b"))</f>
        <v>0</v>
      </c>
    </row>
    <row r="2643" ht="22.5" hidden="1" spans="1:20">
      <c r="A2643" s="158">
        <f>Cartilha_GLOBAL!A2643</f>
        <v>94229</v>
      </c>
      <c r="B2643" s="100" t="str">
        <f>Cartilha_GLOBAL!B2643</f>
        <v>SINAPI</v>
      </c>
      <c r="C2643" s="104" t="str">
        <f>Cartilha_GLOBAL!C2643</f>
        <v>CALHA EM CHAPA DE AÇO GALVANIZADO NÚMERO 24, DESENVOLVIMENTO DE 100 CM, INCLUSO TRANSPORTE VERTICAL. AF_07/2019</v>
      </c>
      <c r="D2643" s="94" t="str">
        <f>Cartilha_GLOBAL!D2643</f>
        <v>M</v>
      </c>
      <c r="E2643" s="105">
        <f>Cartilha_GLOBAL!$E2643</f>
        <v>207.23</v>
      </c>
      <c r="F2643" s="182">
        <f>Cartilha_GLOBAL!$F2643</f>
        <v>254.35</v>
      </c>
      <c r="G2643" s="108"/>
      <c r="H2643" s="107">
        <f t="shared" si="161"/>
        <v>0</v>
      </c>
      <c r="I2643" s="143">
        <f t="shared" si="162"/>
        <v>0</v>
      </c>
      <c r="J2643" s="142"/>
      <c r="K2643" s="138"/>
      <c r="L2643" s="7" t="str">
        <f t="shared" si="163"/>
        <v/>
      </c>
      <c r="M2643" s="7" t="str">
        <f t="shared" si="164"/>
        <v/>
      </c>
      <c r="N2643" s="7" t="str">
        <f>Cartilha_GLOBAL!N2643</f>
        <v/>
      </c>
      <c r="O2643" s="144"/>
      <c r="Q2643" s="151"/>
      <c r="R2643" s="152">
        <v>0</v>
      </c>
      <c r="T2643" s="153">
        <f>IF(Cartilha_GLOBAL!R2643=0,0,IF(Cartilha_GLOBAL!R2643&gt;0,"c","b"))</f>
        <v>0</v>
      </c>
    </row>
    <row r="2644" ht="33.75" hidden="1" spans="1:20">
      <c r="A2644" s="158">
        <f>Cartilha_GLOBAL!A2644</f>
        <v>100434</v>
      </c>
      <c r="B2644" s="100" t="str">
        <f>Cartilha_GLOBAL!B2644</f>
        <v>SINAPI</v>
      </c>
      <c r="C2644" s="104" t="str">
        <f>Cartilha_GLOBAL!C2644</f>
        <v>CALHA DE BEIRAL, SEMICIRCULAR DE PVC, DIAMETRO 125 MM, INCLUINDO CABECEIRAS, EMENDAS, BOCAIS, SUPORTES E VEDAÇÕES, EXCLUINDO CONDUTORES, INCLUSO TRANSPORTE VERTICAL. AF_07/2019</v>
      </c>
      <c r="D2644" s="94" t="str">
        <f>Cartilha_GLOBAL!D2644</f>
        <v>M</v>
      </c>
      <c r="E2644" s="105">
        <f>Cartilha_GLOBAL!$E2644</f>
        <v>166.12</v>
      </c>
      <c r="F2644" s="182">
        <f>Cartilha_GLOBAL!$F2644</f>
        <v>203.9</v>
      </c>
      <c r="G2644" s="108"/>
      <c r="H2644" s="107">
        <f t="shared" si="161"/>
        <v>0</v>
      </c>
      <c r="I2644" s="143">
        <f t="shared" si="162"/>
        <v>0</v>
      </c>
      <c r="J2644" s="142"/>
      <c r="K2644" s="138"/>
      <c r="L2644" s="7" t="str">
        <f t="shared" si="163"/>
        <v/>
      </c>
      <c r="M2644" s="7" t="str">
        <f t="shared" si="164"/>
        <v/>
      </c>
      <c r="N2644" s="7" t="str">
        <f>Cartilha_GLOBAL!N2644</f>
        <v/>
      </c>
      <c r="O2644" s="144"/>
      <c r="Q2644" s="151"/>
      <c r="R2644" s="152">
        <v>0</v>
      </c>
      <c r="T2644" s="153">
        <f>IF(Cartilha_GLOBAL!R2644=0,0,IF(Cartilha_GLOBAL!R2644&gt;0,"c","b"))</f>
        <v>0</v>
      </c>
    </row>
    <row r="2645" ht="12.75" hidden="1" spans="1:20">
      <c r="A2645" s="154" t="str">
        <f>Cartilha_GLOBAL!A2645</f>
        <v>6.12</v>
      </c>
      <c r="B2645" s="100">
        <f>Cartilha_GLOBAL!B2645</f>
        <v>0</v>
      </c>
      <c r="C2645" s="161" t="str">
        <f>Cartilha_GLOBAL!C2645</f>
        <v>CONDUTORES</v>
      </c>
      <c r="D2645" s="94">
        <f>Cartilha_GLOBAL!D2645</f>
        <v>0</v>
      </c>
      <c r="E2645" s="220">
        <f>Cartilha_GLOBAL!$E2645</f>
        <v>0</v>
      </c>
      <c r="F2645" s="200">
        <f>Cartilha_GLOBAL!$F2645</f>
        <v>0</v>
      </c>
      <c r="G2645" s="209"/>
      <c r="H2645" s="187">
        <f t="shared" si="161"/>
        <v>0</v>
      </c>
      <c r="I2645" s="188">
        <f t="shared" si="162"/>
        <v>0</v>
      </c>
      <c r="J2645" s="142"/>
      <c r="K2645" s="138" t="str">
        <f>IF(OR(SUM(I2645:I2645)&gt;0,SUM(I2645:I2645)&gt;0),"xx","")</f>
        <v/>
      </c>
      <c r="L2645" s="7" t="str">
        <f t="shared" si="163"/>
        <v/>
      </c>
      <c r="M2645" s="7" t="str">
        <f t="shared" si="164"/>
        <v/>
      </c>
      <c r="N2645" s="7" t="str">
        <f>Cartilha_GLOBAL!N2645</f>
        <v/>
      </c>
      <c r="O2645" s="144"/>
      <c r="Q2645" s="151"/>
      <c r="R2645" s="152">
        <v>0</v>
      </c>
      <c r="T2645" s="153">
        <f>IF(Cartilha_GLOBAL!R2645=0,0,IF(Cartilha_GLOBAL!R2645&gt;0,"c","b"))</f>
        <v>0</v>
      </c>
    </row>
    <row r="2646" ht="12.75" hidden="1" spans="1:20">
      <c r="A2646" s="154" t="str">
        <f>Cartilha_GLOBAL!A2646</f>
        <v>6.13</v>
      </c>
      <c r="B2646" s="100">
        <f>Cartilha_GLOBAL!B2646</f>
        <v>0</v>
      </c>
      <c r="C2646" s="161" t="str">
        <f>Cartilha_GLOBAL!C2646</f>
        <v>RUFOS</v>
      </c>
      <c r="D2646" s="94">
        <f>Cartilha_GLOBAL!D2646</f>
        <v>0</v>
      </c>
      <c r="E2646" s="220">
        <f>Cartilha_GLOBAL!$E2646</f>
        <v>0</v>
      </c>
      <c r="F2646" s="200">
        <f>Cartilha_GLOBAL!$F2646</f>
        <v>0</v>
      </c>
      <c r="G2646" s="209"/>
      <c r="H2646" s="187">
        <f t="shared" si="161"/>
        <v>0</v>
      </c>
      <c r="I2646" s="188">
        <f t="shared" si="162"/>
        <v>0</v>
      </c>
      <c r="J2646" s="142"/>
      <c r="K2646" s="138" t="str">
        <f>IF(OR(SUM(I2647:I2649)&gt;0,SUM(I2647:I2649)&gt;0),"xx","")</f>
        <v/>
      </c>
      <c r="L2646" s="7" t="str">
        <f t="shared" si="163"/>
        <v/>
      </c>
      <c r="M2646" s="7" t="str">
        <f t="shared" si="164"/>
        <v/>
      </c>
      <c r="N2646" s="7" t="str">
        <f>Cartilha_GLOBAL!N2646</f>
        <v/>
      </c>
      <c r="O2646" s="144"/>
      <c r="Q2646" s="151"/>
      <c r="R2646" s="152">
        <v>0</v>
      </c>
      <c r="T2646" s="153">
        <f>IF(Cartilha_GLOBAL!R2646=0,0,IF(Cartilha_GLOBAL!R2646&gt;0,"c","b"))</f>
        <v>0</v>
      </c>
    </row>
    <row r="2647" ht="22.5" hidden="1" spans="1:20">
      <c r="A2647" s="158">
        <f>Cartilha_GLOBAL!A2647</f>
        <v>94231</v>
      </c>
      <c r="B2647" s="100" t="str">
        <f>Cartilha_GLOBAL!B2647</f>
        <v>SINAPI</v>
      </c>
      <c r="C2647" s="104" t="str">
        <f>Cartilha_GLOBAL!C2647</f>
        <v>RUFO EM CHAPA DE AÇO GALVANIZADO NÚMERO 24, CORTE DE 25 CM, INCLUSO TRANSPORTE VERTICAL. AF_07/2019</v>
      </c>
      <c r="D2647" s="94" t="str">
        <f>Cartilha_GLOBAL!D2647</f>
        <v>M</v>
      </c>
      <c r="E2647" s="105">
        <f>Cartilha_GLOBAL!$E2647</f>
        <v>62.87</v>
      </c>
      <c r="F2647" s="182">
        <f>Cartilha_GLOBAL!$F2647</f>
        <v>77.17</v>
      </c>
      <c r="G2647" s="108"/>
      <c r="H2647" s="107">
        <f t="shared" si="161"/>
        <v>0</v>
      </c>
      <c r="I2647" s="143">
        <f t="shared" si="162"/>
        <v>0</v>
      </c>
      <c r="J2647" s="142"/>
      <c r="K2647" s="138"/>
      <c r="L2647" s="7" t="str">
        <f t="shared" si="163"/>
        <v/>
      </c>
      <c r="M2647" s="7" t="str">
        <f t="shared" si="164"/>
        <v/>
      </c>
      <c r="N2647" s="7" t="str">
        <f>Cartilha_GLOBAL!N2647</f>
        <v/>
      </c>
      <c r="O2647" s="144"/>
      <c r="Q2647" s="151"/>
      <c r="R2647" s="152">
        <v>0</v>
      </c>
      <c r="T2647" s="153">
        <f>IF(Cartilha_GLOBAL!R2647=0,0,IF(Cartilha_GLOBAL!R2647&gt;0,"c","b"))</f>
        <v>0</v>
      </c>
    </row>
    <row r="2648" ht="22.5" hidden="1" spans="1:20">
      <c r="A2648" s="158">
        <f>Cartilha_GLOBAL!A2648</f>
        <v>100435</v>
      </c>
      <c r="B2648" s="100" t="str">
        <f>Cartilha_GLOBAL!B2648</f>
        <v>SINAPI</v>
      </c>
      <c r="C2648" s="104" t="str">
        <f>Cartilha_GLOBAL!C2648</f>
        <v>RUFO EM FIBROCIMENTO PARA TELHA ONDULADA E = 6 MM, ABA DE 26 CM, INCLUSO TRANSPORTE VERTICAL, EXCETO CONTRARRUFO. AF_07/2019</v>
      </c>
      <c r="D2648" s="94" t="str">
        <f>Cartilha_GLOBAL!D2648</f>
        <v>M</v>
      </c>
      <c r="E2648" s="105">
        <f>Cartilha_GLOBAL!$E2648</f>
        <v>64.07</v>
      </c>
      <c r="F2648" s="182">
        <f>Cartilha_GLOBAL!$F2648</f>
        <v>78.64</v>
      </c>
      <c r="G2648" s="108"/>
      <c r="H2648" s="107">
        <f t="shared" si="161"/>
        <v>0</v>
      </c>
      <c r="I2648" s="143">
        <f t="shared" si="162"/>
        <v>0</v>
      </c>
      <c r="J2648" s="142"/>
      <c r="K2648" s="138"/>
      <c r="L2648" s="7" t="str">
        <f t="shared" si="163"/>
        <v/>
      </c>
      <c r="M2648" s="7" t="str">
        <f t="shared" si="164"/>
        <v/>
      </c>
      <c r="N2648" s="7" t="str">
        <f>Cartilha_GLOBAL!N2648</f>
        <v/>
      </c>
      <c r="O2648" s="144"/>
      <c r="Q2648" s="151"/>
      <c r="R2648" s="152">
        <v>0</v>
      </c>
      <c r="T2648" s="153">
        <f>IF(Cartilha_GLOBAL!R2648=0,0,IF(Cartilha_GLOBAL!R2648&gt;0,"c","b"))</f>
        <v>0</v>
      </c>
    </row>
    <row r="2649" ht="22.5" hidden="1" spans="1:20">
      <c r="A2649" s="158">
        <f>Cartilha_GLOBAL!A2649</f>
        <v>100327</v>
      </c>
      <c r="B2649" s="100" t="str">
        <f>Cartilha_GLOBAL!B2649</f>
        <v>SINAPI</v>
      </c>
      <c r="C2649" s="104" t="str">
        <f>Cartilha_GLOBAL!C2649</f>
        <v>RUFO EXTERNO/INTERNO EM CHAPA DE AÇO GALVANIZADO NÚMERO 26, CORTE DE 33 CM, INCLUSO IÇAMENTO. AF_07/2019</v>
      </c>
      <c r="D2649" s="94" t="str">
        <f>Cartilha_GLOBAL!D2649</f>
        <v>M</v>
      </c>
      <c r="E2649" s="105">
        <f>Cartilha_GLOBAL!$E2649</f>
        <v>70.43</v>
      </c>
      <c r="F2649" s="182">
        <f>Cartilha_GLOBAL!$F2649</f>
        <v>86.45</v>
      </c>
      <c r="G2649" s="108"/>
      <c r="H2649" s="107">
        <f t="shared" si="161"/>
        <v>0</v>
      </c>
      <c r="I2649" s="143">
        <f t="shared" si="162"/>
        <v>0</v>
      </c>
      <c r="J2649" s="142"/>
      <c r="K2649" s="138"/>
      <c r="L2649" s="7" t="str">
        <f t="shared" si="163"/>
        <v/>
      </c>
      <c r="M2649" s="7" t="str">
        <f t="shared" si="164"/>
        <v/>
      </c>
      <c r="N2649" s="7" t="str">
        <f>Cartilha_GLOBAL!N2649</f>
        <v/>
      </c>
      <c r="O2649" s="144"/>
      <c r="Q2649" s="151"/>
      <c r="R2649" s="152">
        <v>0</v>
      </c>
      <c r="T2649" s="153">
        <f>IF(Cartilha_GLOBAL!R2649=0,0,IF(Cartilha_GLOBAL!R2649&gt;0,"c","b"))</f>
        <v>0</v>
      </c>
    </row>
    <row r="2650" ht="12.75" hidden="1" spans="1:20">
      <c r="A2650" s="158" t="str">
        <f>Cartilha_GLOBAL!A2650</f>
        <v>x</v>
      </c>
      <c r="B2650" s="100">
        <f>Cartilha_GLOBAL!B2650</f>
        <v>0</v>
      </c>
      <c r="C2650" s="161" t="str">
        <f>Cartilha_GLOBAL!C2650</f>
        <v>SERVIÇOS EXTRAS - COBERTURA</v>
      </c>
      <c r="D2650" s="94">
        <f>Cartilha_GLOBAL!D2650</f>
        <v>0</v>
      </c>
      <c r="E2650" s="224">
        <f>Cartilha_GLOBAL!$E2650</f>
        <v>0</v>
      </c>
      <c r="F2650" s="200">
        <f>Cartilha_GLOBAL!$F2650</f>
        <v>0</v>
      </c>
      <c r="G2650" s="209"/>
      <c r="H2650" s="187">
        <f t="shared" si="161"/>
        <v>0</v>
      </c>
      <c r="I2650" s="188">
        <f t="shared" si="162"/>
        <v>0</v>
      </c>
      <c r="J2650" s="142"/>
      <c r="K2650" s="138" t="str">
        <f>IF(OR(SUM(I2651:I2680)&gt;0,SUM(I2651:I2680)&gt;0),"xx","")</f>
        <v/>
      </c>
      <c r="L2650" s="7" t="str">
        <f t="shared" si="163"/>
        <v/>
      </c>
      <c r="M2650" s="7" t="str">
        <f t="shared" si="164"/>
        <v/>
      </c>
      <c r="N2650" s="7" t="str">
        <f>Cartilha_GLOBAL!N2650</f>
        <v/>
      </c>
      <c r="O2650" s="144"/>
      <c r="Q2650" s="151"/>
      <c r="R2650" s="152">
        <v>0</v>
      </c>
      <c r="T2650" s="153">
        <f>IF(Cartilha_GLOBAL!R2650=0,0,IF(Cartilha_GLOBAL!R2650&gt;0,"c","b"))</f>
        <v>0</v>
      </c>
    </row>
    <row r="2651" ht="12.75" hidden="1" spans="1:20">
      <c r="A2651" s="163">
        <f>Cartilha_GLOBAL!A2651</f>
        <v>0</v>
      </c>
      <c r="B2651" s="223">
        <f>Cartilha_GLOBAL!B2651</f>
        <v>0</v>
      </c>
      <c r="C2651" s="165">
        <f>Cartilha_GLOBAL!C2651</f>
        <v>0</v>
      </c>
      <c r="D2651" s="166">
        <f>Cartilha_GLOBAL!D2651</f>
        <v>0</v>
      </c>
      <c r="E2651" s="167">
        <f>Cartilha_GLOBAL!$E2651</f>
        <v>0</v>
      </c>
      <c r="F2651" s="168">
        <f>Cartilha_GLOBAL!$F2651</f>
        <v>0</v>
      </c>
      <c r="G2651" s="108"/>
      <c r="H2651" s="107">
        <f t="shared" si="161"/>
        <v>0</v>
      </c>
      <c r="I2651" s="184">
        <f t="shared" si="162"/>
        <v>0</v>
      </c>
      <c r="J2651" s="142"/>
      <c r="K2651" s="183"/>
      <c r="L2651" s="7" t="str">
        <f t="shared" si="163"/>
        <v/>
      </c>
      <c r="M2651" s="7" t="str">
        <f t="shared" si="164"/>
        <v/>
      </c>
      <c r="N2651" s="7" t="str">
        <f>Cartilha_GLOBAL!N2651</f>
        <v/>
      </c>
      <c r="O2651" s="144"/>
      <c r="Q2651" s="151"/>
      <c r="R2651" s="152">
        <v>0</v>
      </c>
      <c r="T2651" s="153">
        <f>IF(Cartilha_GLOBAL!R2651=0,0,IF(Cartilha_GLOBAL!R2651&gt;0,"c","b"))</f>
        <v>0</v>
      </c>
    </row>
    <row r="2652" ht="12.75" hidden="1" spans="1:20">
      <c r="A2652" s="163">
        <f>Cartilha_GLOBAL!A2652</f>
        <v>0</v>
      </c>
      <c r="B2652" s="223">
        <f>Cartilha_GLOBAL!B2652</f>
        <v>0</v>
      </c>
      <c r="C2652" s="165">
        <f>Cartilha_GLOBAL!C2652</f>
        <v>0</v>
      </c>
      <c r="D2652" s="166">
        <f>Cartilha_GLOBAL!D2652</f>
        <v>0</v>
      </c>
      <c r="E2652" s="167">
        <f>Cartilha_GLOBAL!$E2652</f>
        <v>0</v>
      </c>
      <c r="F2652" s="168">
        <f>Cartilha_GLOBAL!$F2652</f>
        <v>0</v>
      </c>
      <c r="G2652" s="108"/>
      <c r="H2652" s="107">
        <f t="shared" si="161"/>
        <v>0</v>
      </c>
      <c r="I2652" s="184">
        <f t="shared" si="162"/>
        <v>0</v>
      </c>
      <c r="J2652" s="142"/>
      <c r="K2652" s="183"/>
      <c r="L2652" s="7" t="str">
        <f t="shared" si="163"/>
        <v/>
      </c>
      <c r="M2652" s="7" t="str">
        <f t="shared" si="164"/>
        <v/>
      </c>
      <c r="N2652" s="7" t="str">
        <f>Cartilha_GLOBAL!N2652</f>
        <v/>
      </c>
      <c r="O2652" s="144"/>
      <c r="Q2652" s="151"/>
      <c r="R2652" s="152">
        <v>0</v>
      </c>
      <c r="T2652" s="153">
        <f>IF(Cartilha_GLOBAL!R2652=0,0,IF(Cartilha_GLOBAL!R2652&gt;0,"c","b"))</f>
        <v>0</v>
      </c>
    </row>
    <row r="2653" ht="12.75" hidden="1" spans="1:20">
      <c r="A2653" s="163">
        <f>Cartilha_GLOBAL!A2653</f>
        <v>0</v>
      </c>
      <c r="B2653" s="223">
        <f>Cartilha_GLOBAL!B2653</f>
        <v>0</v>
      </c>
      <c r="C2653" s="165">
        <f>Cartilha_GLOBAL!C2653</f>
        <v>0</v>
      </c>
      <c r="D2653" s="166">
        <f>Cartilha_GLOBAL!D2653</f>
        <v>0</v>
      </c>
      <c r="E2653" s="167">
        <f>Cartilha_GLOBAL!$E2653</f>
        <v>0</v>
      </c>
      <c r="F2653" s="168">
        <f>Cartilha_GLOBAL!$F2653</f>
        <v>0</v>
      </c>
      <c r="G2653" s="108"/>
      <c r="H2653" s="107">
        <f t="shared" si="161"/>
        <v>0</v>
      </c>
      <c r="I2653" s="184">
        <f t="shared" si="162"/>
        <v>0</v>
      </c>
      <c r="J2653" s="142"/>
      <c r="K2653" s="183"/>
      <c r="L2653" s="7" t="str">
        <f t="shared" si="163"/>
        <v/>
      </c>
      <c r="M2653" s="7" t="str">
        <f t="shared" si="164"/>
        <v/>
      </c>
      <c r="N2653" s="7" t="str">
        <f>Cartilha_GLOBAL!N2653</f>
        <v/>
      </c>
      <c r="O2653" s="144"/>
      <c r="Q2653" s="151"/>
      <c r="R2653" s="152">
        <v>0</v>
      </c>
      <c r="T2653" s="153">
        <f>IF(Cartilha_GLOBAL!R2653=0,0,IF(Cartilha_GLOBAL!R2653&gt;0,"c","b"))</f>
        <v>0</v>
      </c>
    </row>
    <row r="2654" ht="12.75" hidden="1" spans="1:20">
      <c r="A2654" s="163">
        <f>Cartilha_GLOBAL!A2654</f>
        <v>0</v>
      </c>
      <c r="B2654" s="223">
        <f>Cartilha_GLOBAL!B2654</f>
        <v>0</v>
      </c>
      <c r="C2654" s="165">
        <f>Cartilha_GLOBAL!C2654</f>
        <v>0</v>
      </c>
      <c r="D2654" s="166">
        <f>Cartilha_GLOBAL!D2654</f>
        <v>0</v>
      </c>
      <c r="E2654" s="167">
        <f>Cartilha_GLOBAL!$E2654</f>
        <v>0</v>
      </c>
      <c r="F2654" s="168">
        <f>Cartilha_GLOBAL!$F2654</f>
        <v>0</v>
      </c>
      <c r="G2654" s="108"/>
      <c r="H2654" s="107">
        <f t="shared" si="161"/>
        <v>0</v>
      </c>
      <c r="I2654" s="184">
        <f t="shared" si="162"/>
        <v>0</v>
      </c>
      <c r="J2654" s="142"/>
      <c r="K2654" s="183"/>
      <c r="L2654" s="7" t="str">
        <f t="shared" si="163"/>
        <v/>
      </c>
      <c r="M2654" s="7" t="str">
        <f t="shared" si="164"/>
        <v/>
      </c>
      <c r="N2654" s="7" t="str">
        <f>Cartilha_GLOBAL!N2654</f>
        <v/>
      </c>
      <c r="O2654" s="144"/>
      <c r="Q2654" s="151"/>
      <c r="R2654" s="152">
        <v>0</v>
      </c>
      <c r="T2654" s="153">
        <f>IF(Cartilha_GLOBAL!R2654=0,0,IF(Cartilha_GLOBAL!R2654&gt;0,"c","b"))</f>
        <v>0</v>
      </c>
    </row>
    <row r="2655" ht="12.75" hidden="1" spans="1:20">
      <c r="A2655" s="163">
        <f>Cartilha_GLOBAL!A2655</f>
        <v>0</v>
      </c>
      <c r="B2655" s="223">
        <f>Cartilha_GLOBAL!B2655</f>
        <v>0</v>
      </c>
      <c r="C2655" s="165">
        <f>Cartilha_GLOBAL!C2655</f>
        <v>0</v>
      </c>
      <c r="D2655" s="166">
        <f>Cartilha_GLOBAL!D2655</f>
        <v>0</v>
      </c>
      <c r="E2655" s="167">
        <f>Cartilha_GLOBAL!$E2655</f>
        <v>0</v>
      </c>
      <c r="F2655" s="168">
        <f>Cartilha_GLOBAL!$F2655</f>
        <v>0</v>
      </c>
      <c r="G2655" s="108"/>
      <c r="H2655" s="107">
        <f t="shared" si="161"/>
        <v>0</v>
      </c>
      <c r="I2655" s="184">
        <f t="shared" si="162"/>
        <v>0</v>
      </c>
      <c r="J2655" s="142"/>
      <c r="K2655" s="183"/>
      <c r="L2655" s="7" t="str">
        <f t="shared" si="163"/>
        <v/>
      </c>
      <c r="M2655" s="7" t="str">
        <f t="shared" si="164"/>
        <v/>
      </c>
      <c r="N2655" s="7" t="str">
        <f>Cartilha_GLOBAL!N2655</f>
        <v/>
      </c>
      <c r="O2655" s="144"/>
      <c r="Q2655" s="151"/>
      <c r="R2655" s="152">
        <v>0</v>
      </c>
      <c r="T2655" s="153">
        <f>IF(Cartilha_GLOBAL!R2655=0,0,IF(Cartilha_GLOBAL!R2655&gt;0,"c","b"))</f>
        <v>0</v>
      </c>
    </row>
    <row r="2656" ht="12.75" hidden="1" spans="1:20">
      <c r="A2656" s="163">
        <f>Cartilha_GLOBAL!A2656</f>
        <v>0</v>
      </c>
      <c r="B2656" s="223">
        <f>Cartilha_GLOBAL!B2656</f>
        <v>0</v>
      </c>
      <c r="C2656" s="165">
        <f>Cartilha_GLOBAL!C2656</f>
        <v>0</v>
      </c>
      <c r="D2656" s="166">
        <f>Cartilha_GLOBAL!D2656</f>
        <v>0</v>
      </c>
      <c r="E2656" s="167">
        <f>Cartilha_GLOBAL!$E2656</f>
        <v>0</v>
      </c>
      <c r="F2656" s="168">
        <f>Cartilha_GLOBAL!$F2656</f>
        <v>0</v>
      </c>
      <c r="G2656" s="108"/>
      <c r="H2656" s="107">
        <f t="shared" si="161"/>
        <v>0</v>
      </c>
      <c r="I2656" s="184">
        <f t="shared" si="162"/>
        <v>0</v>
      </c>
      <c r="J2656" s="142"/>
      <c r="K2656" s="183"/>
      <c r="L2656" s="7" t="str">
        <f t="shared" si="163"/>
        <v/>
      </c>
      <c r="M2656" s="7" t="str">
        <f t="shared" si="164"/>
        <v/>
      </c>
      <c r="N2656" s="7" t="str">
        <f>Cartilha_GLOBAL!N2656</f>
        <v/>
      </c>
      <c r="O2656" s="144"/>
      <c r="Q2656" s="151"/>
      <c r="R2656" s="152">
        <v>0</v>
      </c>
      <c r="T2656" s="153">
        <f>IF(Cartilha_GLOBAL!R2656=0,0,IF(Cartilha_GLOBAL!R2656&gt;0,"c","b"))</f>
        <v>0</v>
      </c>
    </row>
    <row r="2657" ht="12.75" hidden="1" spans="1:20">
      <c r="A2657" s="163">
        <f>Cartilha_GLOBAL!A2657</f>
        <v>0</v>
      </c>
      <c r="B2657" s="223">
        <f>Cartilha_GLOBAL!B2657</f>
        <v>0</v>
      </c>
      <c r="C2657" s="165">
        <f>Cartilha_GLOBAL!C2657</f>
        <v>0</v>
      </c>
      <c r="D2657" s="166">
        <f>Cartilha_GLOBAL!D2657</f>
        <v>0</v>
      </c>
      <c r="E2657" s="167">
        <f>Cartilha_GLOBAL!$E2657</f>
        <v>0</v>
      </c>
      <c r="F2657" s="168">
        <f>Cartilha_GLOBAL!$F2657</f>
        <v>0</v>
      </c>
      <c r="G2657" s="108"/>
      <c r="H2657" s="107">
        <f t="shared" si="161"/>
        <v>0</v>
      </c>
      <c r="I2657" s="184">
        <f t="shared" si="162"/>
        <v>0</v>
      </c>
      <c r="J2657" s="142"/>
      <c r="K2657" s="183"/>
      <c r="L2657" s="7" t="str">
        <f t="shared" si="163"/>
        <v/>
      </c>
      <c r="M2657" s="7" t="str">
        <f t="shared" si="164"/>
        <v/>
      </c>
      <c r="N2657" s="7" t="str">
        <f>Cartilha_GLOBAL!N2657</f>
        <v/>
      </c>
      <c r="O2657" s="144"/>
      <c r="Q2657" s="151"/>
      <c r="R2657" s="152">
        <v>0</v>
      </c>
      <c r="T2657" s="153">
        <f>IF(Cartilha_GLOBAL!R2657=0,0,IF(Cartilha_GLOBAL!R2657&gt;0,"c","b"))</f>
        <v>0</v>
      </c>
    </row>
    <row r="2658" ht="12.75" hidden="1" spans="1:20">
      <c r="A2658" s="163">
        <f>Cartilha_GLOBAL!A2658</f>
        <v>0</v>
      </c>
      <c r="B2658" s="223">
        <f>Cartilha_GLOBAL!B2658</f>
        <v>0</v>
      </c>
      <c r="C2658" s="165">
        <f>Cartilha_GLOBAL!C2658</f>
        <v>0</v>
      </c>
      <c r="D2658" s="166">
        <f>Cartilha_GLOBAL!D2658</f>
        <v>0</v>
      </c>
      <c r="E2658" s="167">
        <f>Cartilha_GLOBAL!$E2658</f>
        <v>0</v>
      </c>
      <c r="F2658" s="168">
        <f>Cartilha_GLOBAL!$F2658</f>
        <v>0</v>
      </c>
      <c r="G2658" s="108"/>
      <c r="H2658" s="107">
        <f t="shared" si="161"/>
        <v>0</v>
      </c>
      <c r="I2658" s="184">
        <f t="shared" si="162"/>
        <v>0</v>
      </c>
      <c r="J2658" s="142"/>
      <c r="K2658" s="183"/>
      <c r="L2658" s="7" t="str">
        <f t="shared" si="163"/>
        <v/>
      </c>
      <c r="M2658" s="7" t="str">
        <f t="shared" si="164"/>
        <v/>
      </c>
      <c r="N2658" s="7" t="str">
        <f>Cartilha_GLOBAL!N2658</f>
        <v/>
      </c>
      <c r="O2658" s="144"/>
      <c r="Q2658" s="151"/>
      <c r="R2658" s="152">
        <v>0</v>
      </c>
      <c r="T2658" s="153">
        <f>IF(Cartilha_GLOBAL!R2658=0,0,IF(Cartilha_GLOBAL!R2658&gt;0,"c","b"))</f>
        <v>0</v>
      </c>
    </row>
    <row r="2659" ht="12.75" hidden="1" spans="1:20">
      <c r="A2659" s="163">
        <f>Cartilha_GLOBAL!A2659</f>
        <v>0</v>
      </c>
      <c r="B2659" s="223">
        <f>Cartilha_GLOBAL!B2659</f>
        <v>0</v>
      </c>
      <c r="C2659" s="165">
        <f>Cartilha_GLOBAL!C2659</f>
        <v>0</v>
      </c>
      <c r="D2659" s="166">
        <f>Cartilha_GLOBAL!D2659</f>
        <v>0</v>
      </c>
      <c r="E2659" s="167">
        <f>Cartilha_GLOBAL!$E2659</f>
        <v>0</v>
      </c>
      <c r="F2659" s="168">
        <f>Cartilha_GLOBAL!$F2659</f>
        <v>0</v>
      </c>
      <c r="G2659" s="108"/>
      <c r="H2659" s="107">
        <f t="shared" si="161"/>
        <v>0</v>
      </c>
      <c r="I2659" s="184">
        <f t="shared" si="162"/>
        <v>0</v>
      </c>
      <c r="J2659" s="142"/>
      <c r="K2659" s="183"/>
      <c r="L2659" s="7" t="str">
        <f t="shared" si="163"/>
        <v/>
      </c>
      <c r="M2659" s="7" t="str">
        <f t="shared" si="164"/>
        <v/>
      </c>
      <c r="N2659" s="7" t="str">
        <f>Cartilha_GLOBAL!N2659</f>
        <v/>
      </c>
      <c r="O2659" s="144"/>
      <c r="Q2659" s="151"/>
      <c r="R2659" s="152">
        <v>0</v>
      </c>
      <c r="T2659" s="153">
        <f>IF(Cartilha_GLOBAL!R2659=0,0,IF(Cartilha_GLOBAL!R2659&gt;0,"c","b"))</f>
        <v>0</v>
      </c>
    </row>
    <row r="2660" ht="12.75" hidden="1" spans="1:20">
      <c r="A2660" s="163">
        <f>Cartilha_GLOBAL!A2660</f>
        <v>0</v>
      </c>
      <c r="B2660" s="223">
        <f>Cartilha_GLOBAL!B2660</f>
        <v>0</v>
      </c>
      <c r="C2660" s="165">
        <f>Cartilha_GLOBAL!C2660</f>
        <v>0</v>
      </c>
      <c r="D2660" s="166">
        <f>Cartilha_GLOBAL!D2660</f>
        <v>0</v>
      </c>
      <c r="E2660" s="167">
        <f>Cartilha_GLOBAL!$E2660</f>
        <v>0</v>
      </c>
      <c r="F2660" s="168">
        <f>Cartilha_GLOBAL!$F2660</f>
        <v>0</v>
      </c>
      <c r="G2660" s="108"/>
      <c r="H2660" s="107">
        <f t="shared" si="161"/>
        <v>0</v>
      </c>
      <c r="I2660" s="184">
        <f t="shared" si="162"/>
        <v>0</v>
      </c>
      <c r="J2660" s="142"/>
      <c r="K2660" s="183"/>
      <c r="L2660" s="7" t="str">
        <f t="shared" si="163"/>
        <v/>
      </c>
      <c r="M2660" s="7" t="str">
        <f t="shared" si="164"/>
        <v/>
      </c>
      <c r="N2660" s="7" t="str">
        <f>Cartilha_GLOBAL!N2660</f>
        <v/>
      </c>
      <c r="O2660" s="144"/>
      <c r="Q2660" s="151"/>
      <c r="R2660" s="152">
        <v>0</v>
      </c>
      <c r="T2660" s="153">
        <f>IF(Cartilha_GLOBAL!R2660=0,0,IF(Cartilha_GLOBAL!R2660&gt;0,"c","b"))</f>
        <v>0</v>
      </c>
    </row>
    <row r="2661" ht="12.75" hidden="1" spans="1:20">
      <c r="A2661" s="163">
        <f>Cartilha_GLOBAL!A2661</f>
        <v>0</v>
      </c>
      <c r="B2661" s="223">
        <f>Cartilha_GLOBAL!B2661</f>
        <v>0</v>
      </c>
      <c r="C2661" s="165">
        <f>Cartilha_GLOBAL!C2661</f>
        <v>0</v>
      </c>
      <c r="D2661" s="166">
        <f>Cartilha_GLOBAL!D2661</f>
        <v>0</v>
      </c>
      <c r="E2661" s="167">
        <f>Cartilha_GLOBAL!$E2661</f>
        <v>0</v>
      </c>
      <c r="F2661" s="168">
        <f>Cartilha_GLOBAL!$F2661</f>
        <v>0</v>
      </c>
      <c r="G2661" s="108"/>
      <c r="H2661" s="107">
        <f t="shared" si="161"/>
        <v>0</v>
      </c>
      <c r="I2661" s="184">
        <f t="shared" si="162"/>
        <v>0</v>
      </c>
      <c r="J2661" s="142"/>
      <c r="K2661" s="183"/>
      <c r="L2661" s="7" t="str">
        <f t="shared" si="163"/>
        <v/>
      </c>
      <c r="M2661" s="7" t="str">
        <f t="shared" si="164"/>
        <v/>
      </c>
      <c r="N2661" s="7" t="str">
        <f>Cartilha_GLOBAL!N2661</f>
        <v/>
      </c>
      <c r="O2661" s="144"/>
      <c r="Q2661" s="151"/>
      <c r="R2661" s="152">
        <v>0</v>
      </c>
      <c r="T2661" s="153">
        <f>IF(Cartilha_GLOBAL!R2661=0,0,IF(Cartilha_GLOBAL!R2661&gt;0,"c","b"))</f>
        <v>0</v>
      </c>
    </row>
    <row r="2662" ht="12.75" hidden="1" spans="1:20">
      <c r="A2662" s="163">
        <f>Cartilha_GLOBAL!A2662</f>
        <v>0</v>
      </c>
      <c r="B2662" s="223">
        <f>Cartilha_GLOBAL!B2662</f>
        <v>0</v>
      </c>
      <c r="C2662" s="165">
        <f>Cartilha_GLOBAL!C2662</f>
        <v>0</v>
      </c>
      <c r="D2662" s="166">
        <f>Cartilha_GLOBAL!D2662</f>
        <v>0</v>
      </c>
      <c r="E2662" s="167">
        <f>Cartilha_GLOBAL!$E2662</f>
        <v>0</v>
      </c>
      <c r="F2662" s="168">
        <f>Cartilha_GLOBAL!$F2662</f>
        <v>0</v>
      </c>
      <c r="G2662" s="108"/>
      <c r="H2662" s="107">
        <f t="shared" si="161"/>
        <v>0</v>
      </c>
      <c r="I2662" s="184">
        <f t="shared" si="162"/>
        <v>0</v>
      </c>
      <c r="J2662" s="142"/>
      <c r="K2662" s="183"/>
      <c r="L2662" s="7" t="str">
        <f t="shared" si="163"/>
        <v/>
      </c>
      <c r="M2662" s="7" t="str">
        <f t="shared" si="164"/>
        <v/>
      </c>
      <c r="N2662" s="7" t="str">
        <f>Cartilha_GLOBAL!N2662</f>
        <v/>
      </c>
      <c r="O2662" s="144"/>
      <c r="Q2662" s="151"/>
      <c r="R2662" s="152">
        <v>0</v>
      </c>
      <c r="T2662" s="153">
        <f>IF(Cartilha_GLOBAL!R2662=0,0,IF(Cartilha_GLOBAL!R2662&gt;0,"c","b"))</f>
        <v>0</v>
      </c>
    </row>
    <row r="2663" ht="12.75" hidden="1" spans="1:20">
      <c r="A2663" s="163">
        <f>Cartilha_GLOBAL!A2663</f>
        <v>0</v>
      </c>
      <c r="B2663" s="223">
        <f>Cartilha_GLOBAL!B2663</f>
        <v>0</v>
      </c>
      <c r="C2663" s="165">
        <f>Cartilha_GLOBAL!C2663</f>
        <v>0</v>
      </c>
      <c r="D2663" s="166">
        <f>Cartilha_GLOBAL!D2663</f>
        <v>0</v>
      </c>
      <c r="E2663" s="167">
        <f>Cartilha_GLOBAL!$E2663</f>
        <v>0</v>
      </c>
      <c r="F2663" s="168">
        <f>Cartilha_GLOBAL!$F2663</f>
        <v>0</v>
      </c>
      <c r="G2663" s="108"/>
      <c r="H2663" s="107">
        <f t="shared" si="161"/>
        <v>0</v>
      </c>
      <c r="I2663" s="184">
        <f t="shared" si="162"/>
        <v>0</v>
      </c>
      <c r="J2663" s="142"/>
      <c r="K2663" s="183"/>
      <c r="L2663" s="7" t="str">
        <f t="shared" si="163"/>
        <v/>
      </c>
      <c r="M2663" s="7" t="str">
        <f t="shared" si="164"/>
        <v/>
      </c>
      <c r="N2663" s="7" t="str">
        <f>Cartilha_GLOBAL!N2663</f>
        <v/>
      </c>
      <c r="O2663" s="144"/>
      <c r="Q2663" s="151"/>
      <c r="R2663" s="152">
        <v>0</v>
      </c>
      <c r="T2663" s="153">
        <f>IF(Cartilha_GLOBAL!R2663=0,0,IF(Cartilha_GLOBAL!R2663&gt;0,"c","b"))</f>
        <v>0</v>
      </c>
    </row>
    <row r="2664" ht="12.75" hidden="1" spans="1:20">
      <c r="A2664" s="163">
        <f>Cartilha_GLOBAL!A2664</f>
        <v>0</v>
      </c>
      <c r="B2664" s="223">
        <f>Cartilha_GLOBAL!B2664</f>
        <v>0</v>
      </c>
      <c r="C2664" s="165">
        <f>Cartilha_GLOBAL!C2664</f>
        <v>0</v>
      </c>
      <c r="D2664" s="166">
        <f>Cartilha_GLOBAL!D2664</f>
        <v>0</v>
      </c>
      <c r="E2664" s="167">
        <f>Cartilha_GLOBAL!$E2664</f>
        <v>0</v>
      </c>
      <c r="F2664" s="168">
        <f>Cartilha_GLOBAL!$F2664</f>
        <v>0</v>
      </c>
      <c r="G2664" s="108"/>
      <c r="H2664" s="107">
        <f t="shared" si="161"/>
        <v>0</v>
      </c>
      <c r="I2664" s="184">
        <f t="shared" si="162"/>
        <v>0</v>
      </c>
      <c r="J2664" s="142"/>
      <c r="K2664" s="183"/>
      <c r="L2664" s="7" t="str">
        <f t="shared" si="163"/>
        <v/>
      </c>
      <c r="M2664" s="7" t="str">
        <f t="shared" si="164"/>
        <v/>
      </c>
      <c r="N2664" s="7" t="str">
        <f>Cartilha_GLOBAL!N2664</f>
        <v/>
      </c>
      <c r="O2664" s="144"/>
      <c r="Q2664" s="151"/>
      <c r="R2664" s="152">
        <v>0</v>
      </c>
      <c r="T2664" s="153">
        <f>IF(Cartilha_GLOBAL!R2664=0,0,IF(Cartilha_GLOBAL!R2664&gt;0,"c","b"))</f>
        <v>0</v>
      </c>
    </row>
    <row r="2665" ht="12.75" hidden="1" spans="1:20">
      <c r="A2665" s="163">
        <f>Cartilha_GLOBAL!A2665</f>
        <v>0</v>
      </c>
      <c r="B2665" s="223">
        <f>Cartilha_GLOBAL!B2665</f>
        <v>0</v>
      </c>
      <c r="C2665" s="165">
        <f>Cartilha_GLOBAL!C2665</f>
        <v>0</v>
      </c>
      <c r="D2665" s="166">
        <f>Cartilha_GLOBAL!D2665</f>
        <v>0</v>
      </c>
      <c r="E2665" s="167">
        <f>Cartilha_GLOBAL!$E2665</f>
        <v>0</v>
      </c>
      <c r="F2665" s="168">
        <f>Cartilha_GLOBAL!$F2665</f>
        <v>0</v>
      </c>
      <c r="G2665" s="108"/>
      <c r="H2665" s="107">
        <f t="shared" si="161"/>
        <v>0</v>
      </c>
      <c r="I2665" s="184">
        <f t="shared" si="162"/>
        <v>0</v>
      </c>
      <c r="J2665" s="142"/>
      <c r="K2665" s="183"/>
      <c r="L2665" s="7" t="str">
        <f t="shared" si="163"/>
        <v/>
      </c>
      <c r="M2665" s="7" t="str">
        <f t="shared" si="164"/>
        <v/>
      </c>
      <c r="N2665" s="7" t="str">
        <f>Cartilha_GLOBAL!N2665</f>
        <v/>
      </c>
      <c r="O2665" s="144"/>
      <c r="Q2665" s="151"/>
      <c r="R2665" s="152">
        <v>0</v>
      </c>
      <c r="T2665" s="153">
        <f>IF(Cartilha_GLOBAL!R2665=0,0,IF(Cartilha_GLOBAL!R2665&gt;0,"c","b"))</f>
        <v>0</v>
      </c>
    </row>
    <row r="2666" ht="12.75" hidden="1" spans="1:20">
      <c r="A2666" s="163">
        <f>Cartilha_GLOBAL!A2666</f>
        <v>0</v>
      </c>
      <c r="B2666" s="223">
        <f>Cartilha_GLOBAL!B2666</f>
        <v>0</v>
      </c>
      <c r="C2666" s="165">
        <f>Cartilha_GLOBAL!C2666</f>
        <v>0</v>
      </c>
      <c r="D2666" s="166">
        <f>Cartilha_GLOBAL!D2666</f>
        <v>0</v>
      </c>
      <c r="E2666" s="167">
        <f>Cartilha_GLOBAL!$E2666</f>
        <v>0</v>
      </c>
      <c r="F2666" s="168">
        <f>Cartilha_GLOBAL!$F2666</f>
        <v>0</v>
      </c>
      <c r="G2666" s="108"/>
      <c r="H2666" s="107">
        <f t="shared" si="161"/>
        <v>0</v>
      </c>
      <c r="I2666" s="184">
        <f t="shared" si="162"/>
        <v>0</v>
      </c>
      <c r="J2666" s="142"/>
      <c r="K2666" s="183"/>
      <c r="L2666" s="7" t="str">
        <f t="shared" si="163"/>
        <v/>
      </c>
      <c r="M2666" s="7" t="str">
        <f t="shared" si="164"/>
        <v/>
      </c>
      <c r="N2666" s="7" t="str">
        <f>Cartilha_GLOBAL!N2666</f>
        <v/>
      </c>
      <c r="O2666" s="144"/>
      <c r="Q2666" s="151"/>
      <c r="R2666" s="152">
        <v>0</v>
      </c>
      <c r="T2666" s="153">
        <f>IF(Cartilha_GLOBAL!R2666=0,0,IF(Cartilha_GLOBAL!R2666&gt;0,"c","b"))</f>
        <v>0</v>
      </c>
    </row>
    <row r="2667" ht="12.75" hidden="1" spans="1:20">
      <c r="A2667" s="163">
        <f>Cartilha_GLOBAL!A2667</f>
        <v>0</v>
      </c>
      <c r="B2667" s="223">
        <f>Cartilha_GLOBAL!B2667</f>
        <v>0</v>
      </c>
      <c r="C2667" s="165">
        <f>Cartilha_GLOBAL!C2667</f>
        <v>0</v>
      </c>
      <c r="D2667" s="166">
        <f>Cartilha_GLOBAL!D2667</f>
        <v>0</v>
      </c>
      <c r="E2667" s="167">
        <f>Cartilha_GLOBAL!$E2667</f>
        <v>0</v>
      </c>
      <c r="F2667" s="168">
        <f>Cartilha_GLOBAL!$F2667</f>
        <v>0</v>
      </c>
      <c r="G2667" s="108"/>
      <c r="H2667" s="107">
        <f t="shared" si="161"/>
        <v>0</v>
      </c>
      <c r="I2667" s="184">
        <f t="shared" si="162"/>
        <v>0</v>
      </c>
      <c r="J2667" s="142"/>
      <c r="K2667" s="183"/>
      <c r="L2667" s="7" t="str">
        <f t="shared" si="163"/>
        <v/>
      </c>
      <c r="M2667" s="7" t="str">
        <f t="shared" si="164"/>
        <v/>
      </c>
      <c r="N2667" s="7" t="str">
        <f>Cartilha_GLOBAL!N2667</f>
        <v/>
      </c>
      <c r="O2667" s="144"/>
      <c r="Q2667" s="151"/>
      <c r="R2667" s="152">
        <v>0</v>
      </c>
      <c r="T2667" s="153">
        <f>IF(Cartilha_GLOBAL!R2667=0,0,IF(Cartilha_GLOBAL!R2667&gt;0,"c","b"))</f>
        <v>0</v>
      </c>
    </row>
    <row r="2668" ht="12.75" hidden="1" spans="1:20">
      <c r="A2668" s="163">
        <f>Cartilha_GLOBAL!A2668</f>
        <v>0</v>
      </c>
      <c r="B2668" s="223">
        <f>Cartilha_GLOBAL!B2668</f>
        <v>0</v>
      </c>
      <c r="C2668" s="165">
        <f>Cartilha_GLOBAL!C2668</f>
        <v>0</v>
      </c>
      <c r="D2668" s="166">
        <f>Cartilha_GLOBAL!D2668</f>
        <v>0</v>
      </c>
      <c r="E2668" s="167">
        <f>Cartilha_GLOBAL!$E2668</f>
        <v>0</v>
      </c>
      <c r="F2668" s="168">
        <f>Cartilha_GLOBAL!$F2668</f>
        <v>0</v>
      </c>
      <c r="G2668" s="108"/>
      <c r="H2668" s="107">
        <f t="shared" si="161"/>
        <v>0</v>
      </c>
      <c r="I2668" s="184">
        <f t="shared" si="162"/>
        <v>0</v>
      </c>
      <c r="J2668" s="142"/>
      <c r="K2668" s="183"/>
      <c r="L2668" s="7" t="str">
        <f t="shared" si="163"/>
        <v/>
      </c>
      <c r="M2668" s="7" t="str">
        <f t="shared" si="164"/>
        <v/>
      </c>
      <c r="N2668" s="7" t="str">
        <f>Cartilha_GLOBAL!N2668</f>
        <v/>
      </c>
      <c r="O2668" s="144"/>
      <c r="Q2668" s="151"/>
      <c r="R2668" s="152">
        <v>0</v>
      </c>
      <c r="T2668" s="153">
        <f>IF(Cartilha_GLOBAL!R2668=0,0,IF(Cartilha_GLOBAL!R2668&gt;0,"c","b"))</f>
        <v>0</v>
      </c>
    </row>
    <row r="2669" ht="12.75" hidden="1" spans="1:20">
      <c r="A2669" s="163">
        <f>Cartilha_GLOBAL!A2669</f>
        <v>0</v>
      </c>
      <c r="B2669" s="223">
        <f>Cartilha_GLOBAL!B2669</f>
        <v>0</v>
      </c>
      <c r="C2669" s="165">
        <f>Cartilha_GLOBAL!C2669</f>
        <v>0</v>
      </c>
      <c r="D2669" s="166">
        <f>Cartilha_GLOBAL!D2669</f>
        <v>0</v>
      </c>
      <c r="E2669" s="167">
        <f>Cartilha_GLOBAL!$E2669</f>
        <v>0</v>
      </c>
      <c r="F2669" s="168">
        <f>Cartilha_GLOBAL!$F2669</f>
        <v>0</v>
      </c>
      <c r="G2669" s="108"/>
      <c r="H2669" s="107">
        <f t="shared" si="161"/>
        <v>0</v>
      </c>
      <c r="I2669" s="184">
        <f t="shared" si="162"/>
        <v>0</v>
      </c>
      <c r="J2669" s="142"/>
      <c r="K2669" s="183"/>
      <c r="L2669" s="7" t="str">
        <f t="shared" si="163"/>
        <v/>
      </c>
      <c r="M2669" s="7" t="str">
        <f t="shared" si="164"/>
        <v/>
      </c>
      <c r="N2669" s="7" t="str">
        <f>Cartilha_GLOBAL!N2669</f>
        <v/>
      </c>
      <c r="O2669" s="144"/>
      <c r="Q2669" s="151"/>
      <c r="R2669" s="152">
        <v>0</v>
      </c>
      <c r="T2669" s="153">
        <f>IF(Cartilha_GLOBAL!R2669=0,0,IF(Cartilha_GLOBAL!R2669&gt;0,"c","b"))</f>
        <v>0</v>
      </c>
    </row>
    <row r="2670" ht="12.75" hidden="1" spans="1:20">
      <c r="A2670" s="163">
        <f>Cartilha_GLOBAL!A2670</f>
        <v>0</v>
      </c>
      <c r="B2670" s="223">
        <f>Cartilha_GLOBAL!B2670</f>
        <v>0</v>
      </c>
      <c r="C2670" s="165">
        <f>Cartilha_GLOBAL!C2670</f>
        <v>0</v>
      </c>
      <c r="D2670" s="166">
        <f>Cartilha_GLOBAL!D2670</f>
        <v>0</v>
      </c>
      <c r="E2670" s="167">
        <f>Cartilha_GLOBAL!$E2670</f>
        <v>0</v>
      </c>
      <c r="F2670" s="168">
        <f>Cartilha_GLOBAL!$F2670</f>
        <v>0</v>
      </c>
      <c r="G2670" s="108"/>
      <c r="H2670" s="107">
        <f t="shared" ref="H2670:H2733" si="165">IF(G2670=0,0,F2670)</f>
        <v>0</v>
      </c>
      <c r="I2670" s="184">
        <f t="shared" ref="I2670:I2733" si="166">IF(ISBLANK(G2670),0,IF(R2670=0,ROUND(G2670*H2670,2),IF(R2670="b",ROUNDDOWN(G2670*H2670,2),ROUNDUP(G2670*H2670,2))))</f>
        <v>0</v>
      </c>
      <c r="J2670" s="142"/>
      <c r="K2670" s="183"/>
      <c r="L2670" s="7" t="str">
        <f t="shared" ref="L2670:L2733" si="167">IF(K2670="X","x",IF(K2670="xx","x",IF(I2670&gt;0,"x","")))</f>
        <v/>
      </c>
      <c r="M2670" s="7" t="str">
        <f t="shared" ref="M2670:M2733" si="168">IF(K2670="X","x",IF(K2670="xx","x",IF(I2670&gt;0,"x","")))</f>
        <v/>
      </c>
      <c r="N2670" s="7" t="str">
        <f>Cartilha_GLOBAL!N2670</f>
        <v/>
      </c>
      <c r="O2670" s="144"/>
      <c r="Q2670" s="151"/>
      <c r="R2670" s="152">
        <v>0</v>
      </c>
      <c r="T2670" s="153">
        <f>IF(Cartilha_GLOBAL!R2670=0,0,IF(Cartilha_GLOBAL!R2670&gt;0,"c","b"))</f>
        <v>0</v>
      </c>
    </row>
    <row r="2671" ht="12.75" hidden="1" spans="1:20">
      <c r="A2671" s="163">
        <f>Cartilha_GLOBAL!A2671</f>
        <v>0</v>
      </c>
      <c r="B2671" s="223">
        <f>Cartilha_GLOBAL!B2671</f>
        <v>0</v>
      </c>
      <c r="C2671" s="165">
        <f>Cartilha_GLOBAL!C2671</f>
        <v>0</v>
      </c>
      <c r="D2671" s="166">
        <f>Cartilha_GLOBAL!D2671</f>
        <v>0</v>
      </c>
      <c r="E2671" s="167">
        <f>Cartilha_GLOBAL!$E2671</f>
        <v>0</v>
      </c>
      <c r="F2671" s="168">
        <f>Cartilha_GLOBAL!$F2671</f>
        <v>0</v>
      </c>
      <c r="G2671" s="108"/>
      <c r="H2671" s="107">
        <f t="shared" si="165"/>
        <v>0</v>
      </c>
      <c r="I2671" s="184">
        <f t="shared" si="166"/>
        <v>0</v>
      </c>
      <c r="J2671" s="142"/>
      <c r="K2671" s="183"/>
      <c r="L2671" s="7" t="str">
        <f t="shared" si="167"/>
        <v/>
      </c>
      <c r="M2671" s="7" t="str">
        <f t="shared" si="168"/>
        <v/>
      </c>
      <c r="N2671" s="7" t="str">
        <f>Cartilha_GLOBAL!N2671</f>
        <v/>
      </c>
      <c r="O2671" s="144"/>
      <c r="Q2671" s="151"/>
      <c r="R2671" s="152">
        <v>0</v>
      </c>
      <c r="T2671" s="153">
        <f>IF(Cartilha_GLOBAL!R2671=0,0,IF(Cartilha_GLOBAL!R2671&gt;0,"c","b"))</f>
        <v>0</v>
      </c>
    </row>
    <row r="2672" ht="12.75" hidden="1" spans="1:20">
      <c r="A2672" s="163">
        <f>Cartilha_GLOBAL!A2672</f>
        <v>0</v>
      </c>
      <c r="B2672" s="223">
        <f>Cartilha_GLOBAL!B2672</f>
        <v>0</v>
      </c>
      <c r="C2672" s="165">
        <f>Cartilha_GLOBAL!C2672</f>
        <v>0</v>
      </c>
      <c r="D2672" s="166">
        <f>Cartilha_GLOBAL!D2672</f>
        <v>0</v>
      </c>
      <c r="E2672" s="167">
        <f>Cartilha_GLOBAL!$E2672</f>
        <v>0</v>
      </c>
      <c r="F2672" s="168">
        <f>Cartilha_GLOBAL!$F2672</f>
        <v>0</v>
      </c>
      <c r="G2672" s="108"/>
      <c r="H2672" s="107">
        <f t="shared" si="165"/>
        <v>0</v>
      </c>
      <c r="I2672" s="184">
        <f t="shared" si="166"/>
        <v>0</v>
      </c>
      <c r="J2672" s="142"/>
      <c r="K2672" s="183"/>
      <c r="L2672" s="7" t="str">
        <f t="shared" si="167"/>
        <v/>
      </c>
      <c r="M2672" s="7" t="str">
        <f t="shared" si="168"/>
        <v/>
      </c>
      <c r="N2672" s="7" t="str">
        <f>Cartilha_GLOBAL!N2672</f>
        <v/>
      </c>
      <c r="O2672" s="144"/>
      <c r="Q2672" s="151"/>
      <c r="R2672" s="152">
        <v>0</v>
      </c>
      <c r="T2672" s="153">
        <f>IF(Cartilha_GLOBAL!R2672=0,0,IF(Cartilha_GLOBAL!R2672&gt;0,"c","b"))</f>
        <v>0</v>
      </c>
    </row>
    <row r="2673" ht="12.75" hidden="1" spans="1:20">
      <c r="A2673" s="163">
        <f>Cartilha_GLOBAL!A2673</f>
        <v>0</v>
      </c>
      <c r="B2673" s="223">
        <f>Cartilha_GLOBAL!B2673</f>
        <v>0</v>
      </c>
      <c r="C2673" s="165">
        <f>Cartilha_GLOBAL!C2673</f>
        <v>0</v>
      </c>
      <c r="D2673" s="166">
        <f>Cartilha_GLOBAL!D2673</f>
        <v>0</v>
      </c>
      <c r="E2673" s="167">
        <f>Cartilha_GLOBAL!$E2673</f>
        <v>0</v>
      </c>
      <c r="F2673" s="168">
        <f>Cartilha_GLOBAL!$F2673</f>
        <v>0</v>
      </c>
      <c r="G2673" s="108"/>
      <c r="H2673" s="107">
        <f t="shared" si="165"/>
        <v>0</v>
      </c>
      <c r="I2673" s="184">
        <f t="shared" si="166"/>
        <v>0</v>
      </c>
      <c r="J2673" s="142"/>
      <c r="K2673" s="183"/>
      <c r="L2673" s="7" t="str">
        <f t="shared" si="167"/>
        <v/>
      </c>
      <c r="M2673" s="7" t="str">
        <f t="shared" si="168"/>
        <v/>
      </c>
      <c r="N2673" s="7" t="str">
        <f>Cartilha_GLOBAL!N2673</f>
        <v/>
      </c>
      <c r="O2673" s="144"/>
      <c r="Q2673" s="151"/>
      <c r="R2673" s="152">
        <v>0</v>
      </c>
      <c r="T2673" s="153">
        <f>IF(Cartilha_GLOBAL!R2673=0,0,IF(Cartilha_GLOBAL!R2673&gt;0,"c","b"))</f>
        <v>0</v>
      </c>
    </row>
    <row r="2674" ht="12.75" hidden="1" spans="1:20">
      <c r="A2674" s="163">
        <f>Cartilha_GLOBAL!A2674</f>
        <v>0</v>
      </c>
      <c r="B2674" s="223">
        <f>Cartilha_GLOBAL!B2674</f>
        <v>0</v>
      </c>
      <c r="C2674" s="165">
        <f>Cartilha_GLOBAL!C2674</f>
        <v>0</v>
      </c>
      <c r="D2674" s="166">
        <f>Cartilha_GLOBAL!D2674</f>
        <v>0</v>
      </c>
      <c r="E2674" s="167">
        <f>Cartilha_GLOBAL!$E2674</f>
        <v>0</v>
      </c>
      <c r="F2674" s="168">
        <f>Cartilha_GLOBAL!$F2674</f>
        <v>0</v>
      </c>
      <c r="G2674" s="108"/>
      <c r="H2674" s="107">
        <f t="shared" si="165"/>
        <v>0</v>
      </c>
      <c r="I2674" s="184">
        <f t="shared" si="166"/>
        <v>0</v>
      </c>
      <c r="J2674" s="142"/>
      <c r="K2674" s="183"/>
      <c r="L2674" s="7" t="str">
        <f t="shared" si="167"/>
        <v/>
      </c>
      <c r="M2674" s="7" t="str">
        <f t="shared" si="168"/>
        <v/>
      </c>
      <c r="N2674" s="7" t="str">
        <f>Cartilha_GLOBAL!N2674</f>
        <v/>
      </c>
      <c r="O2674" s="144"/>
      <c r="Q2674" s="151"/>
      <c r="R2674" s="152">
        <v>0</v>
      </c>
      <c r="T2674" s="153">
        <f>IF(Cartilha_GLOBAL!R2674=0,0,IF(Cartilha_GLOBAL!R2674&gt;0,"c","b"))</f>
        <v>0</v>
      </c>
    </row>
    <row r="2675" ht="12.75" hidden="1" spans="1:20">
      <c r="A2675" s="163">
        <f>Cartilha_GLOBAL!A2675</f>
        <v>0</v>
      </c>
      <c r="B2675" s="223">
        <f>Cartilha_GLOBAL!B2675</f>
        <v>0</v>
      </c>
      <c r="C2675" s="165">
        <f>Cartilha_GLOBAL!C2675</f>
        <v>0</v>
      </c>
      <c r="D2675" s="166">
        <f>Cartilha_GLOBAL!D2675</f>
        <v>0</v>
      </c>
      <c r="E2675" s="167">
        <f>Cartilha_GLOBAL!$E2675</f>
        <v>0</v>
      </c>
      <c r="F2675" s="168">
        <f>Cartilha_GLOBAL!$F2675</f>
        <v>0</v>
      </c>
      <c r="G2675" s="108"/>
      <c r="H2675" s="107">
        <f t="shared" si="165"/>
        <v>0</v>
      </c>
      <c r="I2675" s="184">
        <f t="shared" si="166"/>
        <v>0</v>
      </c>
      <c r="J2675" s="142"/>
      <c r="K2675" s="183"/>
      <c r="L2675" s="7" t="str">
        <f t="shared" si="167"/>
        <v/>
      </c>
      <c r="M2675" s="7" t="str">
        <f t="shared" si="168"/>
        <v/>
      </c>
      <c r="N2675" s="7" t="str">
        <f>Cartilha_GLOBAL!N2675</f>
        <v/>
      </c>
      <c r="O2675" s="144"/>
      <c r="Q2675" s="151"/>
      <c r="R2675" s="152">
        <v>0</v>
      </c>
      <c r="T2675" s="153">
        <f>IF(Cartilha_GLOBAL!R2675=0,0,IF(Cartilha_GLOBAL!R2675&gt;0,"c","b"))</f>
        <v>0</v>
      </c>
    </row>
    <row r="2676" ht="12.75" hidden="1" spans="1:20">
      <c r="A2676" s="163">
        <f>Cartilha_GLOBAL!A2676</f>
        <v>0</v>
      </c>
      <c r="B2676" s="223">
        <f>Cartilha_GLOBAL!B2676</f>
        <v>0</v>
      </c>
      <c r="C2676" s="165">
        <f>Cartilha_GLOBAL!C2676</f>
        <v>0</v>
      </c>
      <c r="D2676" s="166">
        <f>Cartilha_GLOBAL!D2676</f>
        <v>0</v>
      </c>
      <c r="E2676" s="167">
        <f>Cartilha_GLOBAL!$E2676</f>
        <v>0</v>
      </c>
      <c r="F2676" s="168">
        <f>Cartilha_GLOBAL!$F2676</f>
        <v>0</v>
      </c>
      <c r="G2676" s="108"/>
      <c r="H2676" s="107">
        <f t="shared" si="165"/>
        <v>0</v>
      </c>
      <c r="I2676" s="184">
        <f t="shared" si="166"/>
        <v>0</v>
      </c>
      <c r="J2676" s="142"/>
      <c r="K2676" s="183"/>
      <c r="L2676" s="7" t="str">
        <f t="shared" si="167"/>
        <v/>
      </c>
      <c r="M2676" s="7" t="str">
        <f t="shared" si="168"/>
        <v/>
      </c>
      <c r="N2676" s="7" t="str">
        <f>Cartilha_GLOBAL!N2676</f>
        <v/>
      </c>
      <c r="O2676" s="144"/>
      <c r="Q2676" s="151"/>
      <c r="R2676" s="152">
        <v>0</v>
      </c>
      <c r="T2676" s="153">
        <f>IF(Cartilha_GLOBAL!R2676=0,0,IF(Cartilha_GLOBAL!R2676&gt;0,"c","b"))</f>
        <v>0</v>
      </c>
    </row>
    <row r="2677" ht="12.75" hidden="1" spans="1:20">
      <c r="A2677" s="163">
        <f>Cartilha_GLOBAL!A2677</f>
        <v>0</v>
      </c>
      <c r="B2677" s="223">
        <f>Cartilha_GLOBAL!B2677</f>
        <v>0</v>
      </c>
      <c r="C2677" s="165">
        <f>Cartilha_GLOBAL!C2677</f>
        <v>0</v>
      </c>
      <c r="D2677" s="166">
        <f>Cartilha_GLOBAL!D2677</f>
        <v>0</v>
      </c>
      <c r="E2677" s="167">
        <f>Cartilha_GLOBAL!$E2677</f>
        <v>0</v>
      </c>
      <c r="F2677" s="168">
        <f>Cartilha_GLOBAL!$F2677</f>
        <v>0</v>
      </c>
      <c r="G2677" s="108"/>
      <c r="H2677" s="107">
        <f t="shared" si="165"/>
        <v>0</v>
      </c>
      <c r="I2677" s="184">
        <f t="shared" si="166"/>
        <v>0</v>
      </c>
      <c r="J2677" s="142"/>
      <c r="K2677" s="183"/>
      <c r="L2677" s="7" t="str">
        <f t="shared" si="167"/>
        <v/>
      </c>
      <c r="M2677" s="7" t="str">
        <f t="shared" si="168"/>
        <v/>
      </c>
      <c r="N2677" s="7" t="str">
        <f>Cartilha_GLOBAL!N2677</f>
        <v/>
      </c>
      <c r="O2677" s="144"/>
      <c r="Q2677" s="151"/>
      <c r="R2677" s="152">
        <v>0</v>
      </c>
      <c r="T2677" s="153">
        <f>IF(Cartilha_GLOBAL!R2677=0,0,IF(Cartilha_GLOBAL!R2677&gt;0,"c","b"))</f>
        <v>0</v>
      </c>
    </row>
    <row r="2678" ht="12.75" hidden="1" spans="1:20">
      <c r="A2678" s="163">
        <f>Cartilha_GLOBAL!A2678</f>
        <v>0</v>
      </c>
      <c r="B2678" s="223">
        <f>Cartilha_GLOBAL!B2678</f>
        <v>0</v>
      </c>
      <c r="C2678" s="165">
        <f>Cartilha_GLOBAL!C2678</f>
        <v>0</v>
      </c>
      <c r="D2678" s="166">
        <f>Cartilha_GLOBAL!D2678</f>
        <v>0</v>
      </c>
      <c r="E2678" s="167">
        <f>Cartilha_GLOBAL!$E2678</f>
        <v>0</v>
      </c>
      <c r="F2678" s="168">
        <f>Cartilha_GLOBAL!$F2678</f>
        <v>0</v>
      </c>
      <c r="G2678" s="108"/>
      <c r="H2678" s="107">
        <f t="shared" si="165"/>
        <v>0</v>
      </c>
      <c r="I2678" s="184">
        <f t="shared" si="166"/>
        <v>0</v>
      </c>
      <c r="J2678" s="142"/>
      <c r="K2678" s="183"/>
      <c r="L2678" s="7" t="str">
        <f t="shared" si="167"/>
        <v/>
      </c>
      <c r="M2678" s="7" t="str">
        <f t="shared" si="168"/>
        <v/>
      </c>
      <c r="N2678" s="7" t="str">
        <f>Cartilha_GLOBAL!N2678</f>
        <v/>
      </c>
      <c r="O2678" s="144"/>
      <c r="Q2678" s="151"/>
      <c r="R2678" s="152">
        <v>0</v>
      </c>
      <c r="T2678" s="153">
        <f>IF(Cartilha_GLOBAL!R2678=0,0,IF(Cartilha_GLOBAL!R2678&gt;0,"c","b"))</f>
        <v>0</v>
      </c>
    </row>
    <row r="2679" ht="12.75" hidden="1" spans="1:20">
      <c r="A2679" s="163">
        <f>Cartilha_GLOBAL!A2679</f>
        <v>0</v>
      </c>
      <c r="B2679" s="223">
        <f>Cartilha_GLOBAL!B2679</f>
        <v>0</v>
      </c>
      <c r="C2679" s="165">
        <f>Cartilha_GLOBAL!C2679</f>
        <v>0</v>
      </c>
      <c r="D2679" s="166">
        <f>Cartilha_GLOBAL!D2679</f>
        <v>0</v>
      </c>
      <c r="E2679" s="167">
        <f>Cartilha_GLOBAL!$E2679</f>
        <v>0</v>
      </c>
      <c r="F2679" s="168">
        <f>Cartilha_GLOBAL!$F2679</f>
        <v>0</v>
      </c>
      <c r="G2679" s="108"/>
      <c r="H2679" s="107">
        <f t="shared" si="165"/>
        <v>0</v>
      </c>
      <c r="I2679" s="184">
        <f t="shared" si="166"/>
        <v>0</v>
      </c>
      <c r="J2679" s="142"/>
      <c r="K2679" s="183"/>
      <c r="L2679" s="7" t="str">
        <f t="shared" si="167"/>
        <v/>
      </c>
      <c r="M2679" s="7" t="str">
        <f t="shared" si="168"/>
        <v/>
      </c>
      <c r="N2679" s="7" t="str">
        <f>Cartilha_GLOBAL!N2679</f>
        <v/>
      </c>
      <c r="O2679" s="144"/>
      <c r="Q2679" s="151"/>
      <c r="R2679" s="152">
        <v>0</v>
      </c>
      <c r="T2679" s="153">
        <f>IF(Cartilha_GLOBAL!R2679=0,0,IF(Cartilha_GLOBAL!R2679&gt;0,"c","b"))</f>
        <v>0</v>
      </c>
    </row>
    <row r="2680" ht="13.5" hidden="1" spans="1:20">
      <c r="A2680" s="163">
        <f>Cartilha_GLOBAL!A2680</f>
        <v>0</v>
      </c>
      <c r="B2680" s="223">
        <f>Cartilha_GLOBAL!B2680</f>
        <v>0</v>
      </c>
      <c r="C2680" s="165">
        <f>Cartilha_GLOBAL!C2680</f>
        <v>0</v>
      </c>
      <c r="D2680" s="166">
        <f>Cartilha_GLOBAL!D2680</f>
        <v>0</v>
      </c>
      <c r="E2680" s="167">
        <f>Cartilha_GLOBAL!$E2680</f>
        <v>0</v>
      </c>
      <c r="F2680" s="168">
        <f>Cartilha_GLOBAL!$F2680</f>
        <v>0</v>
      </c>
      <c r="G2680" s="108"/>
      <c r="H2680" s="107">
        <f t="shared" si="165"/>
        <v>0</v>
      </c>
      <c r="I2680" s="184">
        <f t="shared" si="166"/>
        <v>0</v>
      </c>
      <c r="J2680" s="142"/>
      <c r="K2680" s="183"/>
      <c r="L2680" s="7" t="str">
        <f t="shared" si="167"/>
        <v/>
      </c>
      <c r="M2680" s="7" t="str">
        <f t="shared" si="168"/>
        <v/>
      </c>
      <c r="N2680" s="7" t="str">
        <f>Cartilha_GLOBAL!N2680</f>
        <v/>
      </c>
      <c r="O2680" s="144"/>
      <c r="Q2680" s="151"/>
      <c r="R2680" s="152">
        <v>0</v>
      </c>
      <c r="T2680" s="153">
        <f>IF(Cartilha_GLOBAL!R2680=0,0,IF(Cartilha_GLOBAL!R2680&gt;0,"c","b"))</f>
        <v>0</v>
      </c>
    </row>
    <row r="2681" ht="13.5" spans="1:20">
      <c r="A2681" s="84" t="str">
        <f>Cartilha_GLOBAL!A2681</f>
        <v>7</v>
      </c>
      <c r="B2681" s="85">
        <f>Cartilha_GLOBAL!B2681</f>
        <v>0</v>
      </c>
      <c r="C2681" s="86" t="str">
        <f>Cartilha_GLOBAL!C2681</f>
        <v>ESQUADRIAS, ACESSORIOS, VIDROS E ESPELHOS</v>
      </c>
      <c r="D2681" s="87">
        <f>Cartilha_GLOBAL!D2681</f>
        <v>0</v>
      </c>
      <c r="E2681" s="175">
        <f>Cartilha_GLOBAL!$E2681</f>
        <v>0</v>
      </c>
      <c r="F2681" s="176">
        <f>Cartilha_GLOBAL!$F2681</f>
        <v>0</v>
      </c>
      <c r="G2681" s="90"/>
      <c r="H2681" s="90">
        <f t="shared" si="165"/>
        <v>0</v>
      </c>
      <c r="I2681" s="136">
        <f t="shared" si="166"/>
        <v>0</v>
      </c>
      <c r="J2681" s="137">
        <f>SUM(I2684:I2965)</f>
        <v>1502.05</v>
      </c>
      <c r="K2681" s="138" t="str">
        <f>IF(OR(I2681&gt;0,J2681&gt;0),"X","")</f>
        <v>X</v>
      </c>
      <c r="L2681" s="7" t="str">
        <f t="shared" si="167"/>
        <v>x</v>
      </c>
      <c r="M2681" s="7" t="str">
        <f t="shared" si="168"/>
        <v>x</v>
      </c>
      <c r="N2681" s="7" t="str">
        <f>Cartilha_GLOBAL!N2681</f>
        <v>x</v>
      </c>
      <c r="O2681" s="144"/>
      <c r="Q2681" s="151"/>
      <c r="R2681" s="152">
        <v>0</v>
      </c>
      <c r="T2681" s="153">
        <f>IF(Cartilha_GLOBAL!R2681=0,0,IF(Cartilha_GLOBAL!R2681&gt;0,"c","b"))</f>
        <v>0</v>
      </c>
    </row>
    <row r="2682" ht="12.75" spans="1:20">
      <c r="A2682" s="154" t="str">
        <f>Cartilha_GLOBAL!A2682</f>
        <v>7.1</v>
      </c>
      <c r="B2682" s="100">
        <f>Cartilha_GLOBAL!B2682</f>
        <v>0</v>
      </c>
      <c r="C2682" s="161" t="str">
        <f>Cartilha_GLOBAL!C2682</f>
        <v>ESQUADRIAS E ACESSORIOS</v>
      </c>
      <c r="D2682" s="156">
        <f>Cartilha_GLOBAL!D2682</f>
        <v>0</v>
      </c>
      <c r="E2682" s="199">
        <f>Cartilha_GLOBAL!$E2682</f>
        <v>0</v>
      </c>
      <c r="F2682" s="200">
        <f>Cartilha_GLOBAL!$F2682</f>
        <v>0</v>
      </c>
      <c r="G2682" s="209"/>
      <c r="H2682" s="187">
        <f t="shared" si="165"/>
        <v>0</v>
      </c>
      <c r="I2682" s="188">
        <f t="shared" si="166"/>
        <v>0</v>
      </c>
      <c r="J2682" s="142"/>
      <c r="K2682" s="138" t="str">
        <f>IF(OR(SUM(I2684:I2888)&gt;0,SUM(I2684:I2888)&gt;0),"xx","")</f>
        <v>xx</v>
      </c>
      <c r="L2682" s="7" t="str">
        <f t="shared" si="167"/>
        <v>x</v>
      </c>
      <c r="M2682" s="7" t="str">
        <f t="shared" si="168"/>
        <v>x</v>
      </c>
      <c r="N2682" s="7" t="str">
        <f>Cartilha_GLOBAL!N2682</f>
        <v>x</v>
      </c>
      <c r="O2682" s="144"/>
      <c r="Q2682" s="151"/>
      <c r="R2682" s="152">
        <v>0</v>
      </c>
      <c r="T2682" s="153">
        <f>IF(Cartilha_GLOBAL!R2682=0,0,IF(Cartilha_GLOBAL!R2682&gt;0,"c","b"))</f>
        <v>0</v>
      </c>
    </row>
    <row r="2683" ht="12.75" hidden="1" spans="1:20">
      <c r="A2683" s="225" t="str">
        <f>Cartilha_GLOBAL!A2683</f>
        <v>7.1.1</v>
      </c>
      <c r="B2683" s="100">
        <f>Cartilha_GLOBAL!B2683</f>
        <v>0</v>
      </c>
      <c r="C2683" s="161" t="str">
        <f>Cartilha_GLOBAL!C2683</f>
        <v>MANUTENCAO / REPAROS - ESQUADRIAS E ACESSORIOS</v>
      </c>
      <c r="D2683" s="178">
        <f>Cartilha_GLOBAL!D2683</f>
        <v>0</v>
      </c>
      <c r="E2683" s="202">
        <f>Cartilha_GLOBAL!$E2683</f>
        <v>0</v>
      </c>
      <c r="F2683" s="203">
        <f>Cartilha_GLOBAL!$F2683</f>
        <v>0</v>
      </c>
      <c r="G2683" s="204"/>
      <c r="H2683" s="204">
        <f t="shared" si="165"/>
        <v>0</v>
      </c>
      <c r="I2683" s="206">
        <f t="shared" si="166"/>
        <v>0</v>
      </c>
      <c r="J2683" s="142"/>
      <c r="K2683" s="138" t="str">
        <f>IF(OR(SUM(I2684:I2687)&gt;0,SUM(I2684:I2687)&gt;0),"xx","")</f>
        <v/>
      </c>
      <c r="L2683" s="7" t="str">
        <f t="shared" si="167"/>
        <v/>
      </c>
      <c r="M2683" s="7" t="str">
        <f t="shared" si="168"/>
        <v/>
      </c>
      <c r="N2683" s="7" t="str">
        <f>Cartilha_GLOBAL!N2683</f>
        <v/>
      </c>
      <c r="O2683" s="144"/>
      <c r="Q2683" s="151"/>
      <c r="R2683" s="152">
        <v>0</v>
      </c>
      <c r="T2683" s="153">
        <f>IF(Cartilha_GLOBAL!R2683=0,0,IF(Cartilha_GLOBAL!R2683&gt;0,"c","b"))</f>
        <v>0</v>
      </c>
    </row>
    <row r="2684" ht="12.75" hidden="1" spans="1:20">
      <c r="A2684" s="158">
        <f>Cartilha_GLOBAL!A2684</f>
        <v>100705</v>
      </c>
      <c r="B2684" s="100" t="str">
        <f>Cartilha_GLOBAL!B2684</f>
        <v>SINAPI</v>
      </c>
      <c r="C2684" s="104" t="str">
        <f>Cartilha_GLOBAL!C2684</f>
        <v>TARJETA TIPO LIVRE/OCUPADO PARA PORTA DE BANHEIRO. AF_12/2019</v>
      </c>
      <c r="D2684" s="94" t="str">
        <f>Cartilha_GLOBAL!D2684</f>
        <v>UN</v>
      </c>
      <c r="E2684" s="105">
        <f>Cartilha_GLOBAL!$E2684</f>
        <v>85.39</v>
      </c>
      <c r="F2684" s="182">
        <f>Cartilha_GLOBAL!$F2684</f>
        <v>104.81</v>
      </c>
      <c r="G2684" s="108"/>
      <c r="H2684" s="107">
        <f t="shared" si="165"/>
        <v>0</v>
      </c>
      <c r="I2684" s="143">
        <f t="shared" si="166"/>
        <v>0</v>
      </c>
      <c r="J2684" s="142"/>
      <c r="K2684" s="183"/>
      <c r="L2684" s="7" t="str">
        <f t="shared" si="167"/>
        <v/>
      </c>
      <c r="M2684" s="7" t="str">
        <f t="shared" si="168"/>
        <v/>
      </c>
      <c r="N2684" s="7" t="str">
        <f>Cartilha_GLOBAL!N2684</f>
        <v/>
      </c>
      <c r="O2684" s="144"/>
      <c r="Q2684" s="151"/>
      <c r="R2684" s="152">
        <v>0</v>
      </c>
      <c r="T2684" s="153">
        <f>IF(Cartilha_GLOBAL!R2684=0,0,IF(Cartilha_GLOBAL!R2684&gt;0,"c","b"))</f>
        <v>0</v>
      </c>
    </row>
    <row r="2685" ht="22.5" hidden="1" spans="1:20">
      <c r="A2685" s="158">
        <f>Cartilha_GLOBAL!A2685</f>
        <v>97039</v>
      </c>
      <c r="B2685" s="100" t="str">
        <f>Cartilha_GLOBAL!B2685</f>
        <v>SINAPI</v>
      </c>
      <c r="C2685" s="104" t="str">
        <f>Cartilha_GLOBAL!C2685</f>
        <v>FECHAMENTO REMOVÍVEL DE VÃO DE PORTAS, EM MADEIRA (VÃO DO ELEVADOR)  1 MONTAGEM EM OBRA. AF_11/2017</v>
      </c>
      <c r="D2685" s="94" t="str">
        <f>Cartilha_GLOBAL!D2685</f>
        <v>M2</v>
      </c>
      <c r="E2685" s="105">
        <f>Cartilha_GLOBAL!$E2685</f>
        <v>48.41</v>
      </c>
      <c r="F2685" s="182">
        <f>Cartilha_GLOBAL!$F2685</f>
        <v>59.42</v>
      </c>
      <c r="G2685" s="108"/>
      <c r="H2685" s="107">
        <f t="shared" si="165"/>
        <v>0</v>
      </c>
      <c r="I2685" s="143">
        <f t="shared" si="166"/>
        <v>0</v>
      </c>
      <c r="J2685" s="142"/>
      <c r="K2685" s="138"/>
      <c r="L2685" s="7" t="str">
        <f t="shared" si="167"/>
        <v/>
      </c>
      <c r="M2685" s="7" t="str">
        <f t="shared" si="168"/>
        <v/>
      </c>
      <c r="N2685" s="7" t="str">
        <f>Cartilha_GLOBAL!N2685</f>
        <v/>
      </c>
      <c r="O2685" s="144"/>
      <c r="Q2685" s="151"/>
      <c r="R2685" s="152">
        <v>0</v>
      </c>
      <c r="T2685" s="153">
        <f>IF(Cartilha_GLOBAL!R2685=0,0,IF(Cartilha_GLOBAL!R2685&gt;0,"c","b"))</f>
        <v>0</v>
      </c>
    </row>
    <row r="2686" ht="22.5" hidden="1" spans="1:20">
      <c r="A2686" s="158">
        <f>Cartilha_GLOBAL!A2686</f>
        <v>97040</v>
      </c>
      <c r="B2686" s="100" t="str">
        <f>Cartilha_GLOBAL!B2686</f>
        <v>SINAPI</v>
      </c>
      <c r="C2686" s="104" t="str">
        <f>Cartilha_GLOBAL!C2686</f>
        <v>FECHAMENTO REMOVÍVEL DE ABERTURA DE CAIXILHO, EM MADEIRA  4 MONTAGENS EM OBRA. AF_11/2017</v>
      </c>
      <c r="D2686" s="94" t="str">
        <f>Cartilha_GLOBAL!D2686</f>
        <v>M2</v>
      </c>
      <c r="E2686" s="105">
        <f>Cartilha_GLOBAL!$E2686</f>
        <v>17.97</v>
      </c>
      <c r="F2686" s="182">
        <f>Cartilha_GLOBAL!$F2686</f>
        <v>22.06</v>
      </c>
      <c r="G2686" s="108"/>
      <c r="H2686" s="107">
        <f t="shared" si="165"/>
        <v>0</v>
      </c>
      <c r="I2686" s="143">
        <f t="shared" si="166"/>
        <v>0</v>
      </c>
      <c r="J2686" s="142"/>
      <c r="K2686" s="138"/>
      <c r="L2686" s="7" t="str">
        <f t="shared" si="167"/>
        <v/>
      </c>
      <c r="M2686" s="7" t="str">
        <f t="shared" si="168"/>
        <v/>
      </c>
      <c r="N2686" s="7" t="str">
        <f>Cartilha_GLOBAL!N2686</f>
        <v/>
      </c>
      <c r="O2686" s="144"/>
      <c r="Q2686" s="151"/>
      <c r="R2686" s="152">
        <v>0</v>
      </c>
      <c r="T2686" s="153">
        <f>IF(Cartilha_GLOBAL!R2686=0,0,IF(Cartilha_GLOBAL!R2686&gt;0,"c","b"))</f>
        <v>0</v>
      </c>
    </row>
    <row r="2687" ht="12.75" hidden="1" spans="1:20">
      <c r="A2687" s="158">
        <f>Cartilha_GLOBAL!A2687</f>
        <v>97041</v>
      </c>
      <c r="B2687" s="100" t="str">
        <f>Cartilha_GLOBAL!B2687</f>
        <v>SINAPI</v>
      </c>
      <c r="C2687" s="104" t="str">
        <f>Cartilha_GLOBAL!C2687</f>
        <v>FECHAMENTO REMOVÍVEL DE ABERTURA NO PISO, EM MADEIRA  1 MONTAGEM EM OBRA. AF_11/2017</v>
      </c>
      <c r="D2687" s="94" t="str">
        <f>Cartilha_GLOBAL!D2687</f>
        <v>M2</v>
      </c>
      <c r="E2687" s="105">
        <f>Cartilha_GLOBAL!$E2687</f>
        <v>337.35</v>
      </c>
      <c r="F2687" s="182">
        <f>Cartilha_GLOBAL!$F2687</f>
        <v>414.06</v>
      </c>
      <c r="G2687" s="108"/>
      <c r="H2687" s="107">
        <f t="shared" si="165"/>
        <v>0</v>
      </c>
      <c r="I2687" s="143">
        <f t="shared" si="166"/>
        <v>0</v>
      </c>
      <c r="J2687" s="142"/>
      <c r="K2687" s="138"/>
      <c r="L2687" s="7" t="str">
        <f t="shared" si="167"/>
        <v/>
      </c>
      <c r="M2687" s="7" t="str">
        <f t="shared" si="168"/>
        <v/>
      </c>
      <c r="N2687" s="7" t="str">
        <f>Cartilha_GLOBAL!N2687</f>
        <v/>
      </c>
      <c r="O2687" s="144"/>
      <c r="Q2687" s="151"/>
      <c r="R2687" s="152">
        <v>0</v>
      </c>
      <c r="T2687" s="153">
        <f>IF(Cartilha_GLOBAL!R2687=0,0,IF(Cartilha_GLOBAL!R2687&gt;0,"c","b"))</f>
        <v>0</v>
      </c>
    </row>
    <row r="2688" ht="12.75" hidden="1" spans="1:20">
      <c r="A2688" s="154" t="str">
        <f>Cartilha_GLOBAL!A2688</f>
        <v>7.1.2</v>
      </c>
      <c r="B2688" s="100">
        <f>Cartilha_GLOBAL!B2688</f>
        <v>0</v>
      </c>
      <c r="C2688" s="161" t="str">
        <f>Cartilha_GLOBAL!C2688</f>
        <v>PUXADORES</v>
      </c>
      <c r="D2688" s="156">
        <f>Cartilha_GLOBAL!D2688</f>
        <v>0</v>
      </c>
      <c r="E2688" s="199">
        <f>Cartilha_GLOBAL!$E2688</f>
        <v>0</v>
      </c>
      <c r="F2688" s="200">
        <f>Cartilha_GLOBAL!$F2688</f>
        <v>0</v>
      </c>
      <c r="G2688" s="209"/>
      <c r="H2688" s="187">
        <f t="shared" si="165"/>
        <v>0</v>
      </c>
      <c r="I2688" s="188">
        <f t="shared" si="166"/>
        <v>0</v>
      </c>
      <c r="J2688" s="142"/>
      <c r="K2688" s="138" t="str">
        <f>IF(OR(SUM(I2688)&gt;0,SUM(I2688)&gt;0),"xx","")</f>
        <v/>
      </c>
      <c r="L2688" s="7" t="str">
        <f t="shared" si="167"/>
        <v/>
      </c>
      <c r="M2688" s="7" t="str">
        <f t="shared" si="168"/>
        <v/>
      </c>
      <c r="N2688" s="7" t="str">
        <f>Cartilha_GLOBAL!N2688</f>
        <v/>
      </c>
      <c r="O2688" s="144"/>
      <c r="Q2688" s="151"/>
      <c r="R2688" s="152">
        <v>0</v>
      </c>
      <c r="T2688" s="153">
        <f>IF(Cartilha_GLOBAL!R2688=0,0,IF(Cartilha_GLOBAL!R2688&gt;0,"c","b"))</f>
        <v>0</v>
      </c>
    </row>
    <row r="2689" ht="12.75" hidden="1" spans="1:20">
      <c r="A2689" s="154" t="str">
        <f>Cartilha_GLOBAL!A2689</f>
        <v>7.1.3</v>
      </c>
      <c r="B2689" s="100">
        <f>Cartilha_GLOBAL!B2689</f>
        <v>0</v>
      </c>
      <c r="C2689" s="161" t="str">
        <f>Cartilha_GLOBAL!C2689</f>
        <v>PORTAS EM MADEIRA</v>
      </c>
      <c r="D2689" s="156">
        <f>Cartilha_GLOBAL!D2689</f>
        <v>0</v>
      </c>
      <c r="E2689" s="199">
        <f>Cartilha_GLOBAL!$E2689</f>
        <v>0</v>
      </c>
      <c r="F2689" s="200">
        <f>Cartilha_GLOBAL!$F2689</f>
        <v>0</v>
      </c>
      <c r="G2689" s="209"/>
      <c r="H2689" s="187">
        <f t="shared" si="165"/>
        <v>0</v>
      </c>
      <c r="I2689" s="188">
        <f t="shared" si="166"/>
        <v>0</v>
      </c>
      <c r="J2689" s="142"/>
      <c r="K2689" s="138" t="str">
        <f>IF(OR(SUM(I2691:I2797)&gt;0,SUM(I2691:I2797)&gt;0),"xx","")</f>
        <v/>
      </c>
      <c r="L2689" s="7" t="str">
        <f t="shared" si="167"/>
        <v/>
      </c>
      <c r="M2689" s="7" t="str">
        <f t="shared" si="168"/>
        <v/>
      </c>
      <c r="N2689" s="7" t="str">
        <f>Cartilha_GLOBAL!N2689</f>
        <v/>
      </c>
      <c r="O2689" s="144"/>
      <c r="Q2689" s="151"/>
      <c r="R2689" s="152">
        <v>0</v>
      </c>
      <c r="T2689" s="153">
        <f>IF(Cartilha_GLOBAL!R2689=0,0,IF(Cartilha_GLOBAL!R2689&gt;0,"c","b"))</f>
        <v>0</v>
      </c>
    </row>
    <row r="2690" ht="12.75" hidden="1" spans="1:20">
      <c r="A2690" s="99" t="str">
        <f>Cartilha_GLOBAL!A2690</f>
        <v>7.1.3.1</v>
      </c>
      <c r="B2690" s="100">
        <f>Cartilha_GLOBAL!B2690</f>
        <v>0</v>
      </c>
      <c r="C2690" s="161" t="str">
        <f>Cartilha_GLOBAL!C2690</f>
        <v>ALMOFADADAS</v>
      </c>
      <c r="D2690" s="156">
        <f>Cartilha_GLOBAL!D2690</f>
        <v>0</v>
      </c>
      <c r="E2690" s="199">
        <f>Cartilha_GLOBAL!$E2690</f>
        <v>0</v>
      </c>
      <c r="F2690" s="200">
        <f>Cartilha_GLOBAL!$F2690</f>
        <v>0</v>
      </c>
      <c r="G2690" s="209"/>
      <c r="H2690" s="187">
        <f t="shared" si="165"/>
        <v>0</v>
      </c>
      <c r="I2690" s="188">
        <f t="shared" si="166"/>
        <v>0</v>
      </c>
      <c r="J2690" s="142"/>
      <c r="K2690" s="138" t="str">
        <f>IF(OR(SUM(I2691:I2703)&gt;0,SUM(I2691:I2703)&gt;0),"xx","")</f>
        <v/>
      </c>
      <c r="L2690" s="7" t="str">
        <f t="shared" si="167"/>
        <v/>
      </c>
      <c r="M2690" s="7" t="str">
        <f t="shared" si="168"/>
        <v/>
      </c>
      <c r="N2690" s="7" t="str">
        <f>Cartilha_GLOBAL!N2690</f>
        <v/>
      </c>
      <c r="O2690" s="144"/>
      <c r="Q2690" s="151"/>
      <c r="R2690" s="152">
        <v>0</v>
      </c>
      <c r="T2690" s="153">
        <f>IF(Cartilha_GLOBAL!R2690=0,0,IF(Cartilha_GLOBAL!R2690&gt;0,"c","b"))</f>
        <v>0</v>
      </c>
    </row>
    <row r="2691" ht="22.5" hidden="1" spans="1:20">
      <c r="A2691" s="158">
        <f>Cartilha_GLOBAL!A2691</f>
        <v>91295</v>
      </c>
      <c r="B2691" s="100" t="str">
        <f>Cartilha_GLOBAL!B2691</f>
        <v>SINAPI</v>
      </c>
      <c r="C2691" s="104" t="str">
        <f>Cartilha_GLOBAL!C2691</f>
        <v>PORTA DE MADEIRA FRISADA, SEMI-OCA (LEVE OU MÉDIA), 60X210CM, ESPESSURA DE 3CM, INCLUSO DOBRADIÇAS - FORNECIMENTO E INSTALAÇÃO. AF_12/2019</v>
      </c>
      <c r="D2691" s="94" t="str">
        <f>Cartilha_GLOBAL!D2691</f>
        <v>UN</v>
      </c>
      <c r="E2691" s="105">
        <f>Cartilha_GLOBAL!$E2691</f>
        <v>346.94</v>
      </c>
      <c r="F2691" s="182">
        <f>Cartilha_GLOBAL!$F2691</f>
        <v>425.83</v>
      </c>
      <c r="G2691" s="108"/>
      <c r="H2691" s="107">
        <f t="shared" si="165"/>
        <v>0</v>
      </c>
      <c r="I2691" s="143">
        <f t="shared" si="166"/>
        <v>0</v>
      </c>
      <c r="J2691" s="142"/>
      <c r="K2691" s="138"/>
      <c r="L2691" s="7" t="str">
        <f t="shared" si="167"/>
        <v/>
      </c>
      <c r="M2691" s="7" t="str">
        <f t="shared" si="168"/>
        <v/>
      </c>
      <c r="N2691" s="7" t="str">
        <f>Cartilha_GLOBAL!N2691</f>
        <v/>
      </c>
      <c r="O2691" s="144"/>
      <c r="Q2691" s="151"/>
      <c r="R2691" s="152">
        <v>0</v>
      </c>
      <c r="T2691" s="153">
        <f>IF(Cartilha_GLOBAL!R2691=0,0,IF(Cartilha_GLOBAL!R2691&gt;0,"c","b"))</f>
        <v>0</v>
      </c>
    </row>
    <row r="2692" ht="22.5" hidden="1" spans="1:20">
      <c r="A2692" s="158">
        <f>Cartilha_GLOBAL!A2692</f>
        <v>91296</v>
      </c>
      <c r="B2692" s="100" t="str">
        <f>Cartilha_GLOBAL!B2692</f>
        <v>SINAPI</v>
      </c>
      <c r="C2692" s="104" t="str">
        <f>Cartilha_GLOBAL!C2692</f>
        <v>PORTA DE MADEIRA FRISADA, SEMI-OCA (LEVE OU MÉDIA), 70X210CM, ESPESSURA DE 3CM, INCLUSO DOBRADIÇAS - FORNECIMENTO E INSTALAÇÃO. AF_12/2019</v>
      </c>
      <c r="D2692" s="94" t="str">
        <f>Cartilha_GLOBAL!D2692</f>
        <v>UN</v>
      </c>
      <c r="E2692" s="105">
        <f>Cartilha_GLOBAL!$E2692</f>
        <v>371.54</v>
      </c>
      <c r="F2692" s="182">
        <f>Cartilha_GLOBAL!$F2692</f>
        <v>456.03</v>
      </c>
      <c r="G2692" s="108"/>
      <c r="H2692" s="107">
        <f t="shared" si="165"/>
        <v>0</v>
      </c>
      <c r="I2692" s="143">
        <f t="shared" si="166"/>
        <v>0</v>
      </c>
      <c r="J2692" s="142"/>
      <c r="K2692" s="138"/>
      <c r="L2692" s="7" t="str">
        <f t="shared" si="167"/>
        <v/>
      </c>
      <c r="M2692" s="7" t="str">
        <f t="shared" si="168"/>
        <v/>
      </c>
      <c r="N2692" s="7" t="str">
        <f>Cartilha_GLOBAL!N2692</f>
        <v/>
      </c>
      <c r="O2692" s="144"/>
      <c r="Q2692" s="151"/>
      <c r="R2692" s="152">
        <v>0</v>
      </c>
      <c r="T2692" s="153">
        <f>IF(Cartilha_GLOBAL!R2692=0,0,IF(Cartilha_GLOBAL!R2692&gt;0,"c","b"))</f>
        <v>0</v>
      </c>
    </row>
    <row r="2693" ht="22.5" hidden="1" spans="1:20">
      <c r="A2693" s="158">
        <f>Cartilha_GLOBAL!A2693</f>
        <v>91297</v>
      </c>
      <c r="B2693" s="100" t="str">
        <f>Cartilha_GLOBAL!B2693</f>
        <v>SINAPI</v>
      </c>
      <c r="C2693" s="104" t="str">
        <f>Cartilha_GLOBAL!C2693</f>
        <v>PORTA DE MADEIRA FRISADA, SEMI-OCA (LEVE OU MÉDIA), 80X210CM, ESPESSURA DE 3,5CM, INCLUSO DOBRADIÇAS - FORNECIMENTO E INSTALAÇÃO. AF_12/2019</v>
      </c>
      <c r="D2693" s="94" t="str">
        <f>Cartilha_GLOBAL!D2693</f>
        <v>UN</v>
      </c>
      <c r="E2693" s="105">
        <f>Cartilha_GLOBAL!$E2693</f>
        <v>407.78</v>
      </c>
      <c r="F2693" s="182">
        <f>Cartilha_GLOBAL!$F2693</f>
        <v>500.51</v>
      </c>
      <c r="G2693" s="108"/>
      <c r="H2693" s="107">
        <f t="shared" si="165"/>
        <v>0</v>
      </c>
      <c r="I2693" s="143">
        <f t="shared" si="166"/>
        <v>0</v>
      </c>
      <c r="J2693" s="142"/>
      <c r="K2693" s="138"/>
      <c r="L2693" s="7" t="str">
        <f t="shared" si="167"/>
        <v/>
      </c>
      <c r="M2693" s="7" t="str">
        <f t="shared" si="168"/>
        <v/>
      </c>
      <c r="N2693" s="7" t="str">
        <f>Cartilha_GLOBAL!N2693</f>
        <v/>
      </c>
      <c r="O2693" s="144"/>
      <c r="Q2693" s="151"/>
      <c r="R2693" s="152">
        <v>0</v>
      </c>
      <c r="T2693" s="153">
        <f>IF(Cartilha_GLOBAL!R2693=0,0,IF(Cartilha_GLOBAL!R2693&gt;0,"c","b"))</f>
        <v>0</v>
      </c>
    </row>
    <row r="2694" ht="33.75" hidden="1" spans="1:20">
      <c r="A2694" s="158">
        <f>Cartilha_GLOBAL!A2694</f>
        <v>91324</v>
      </c>
      <c r="B2694" s="100" t="str">
        <f>Cartilha_GLOBAL!B2694</f>
        <v>SINAPI</v>
      </c>
      <c r="C2694" s="104" t="str">
        <f>Cartilha_GLOBAL!C2694</f>
        <v>KIT DE PORTA DE MADEIRA PARA VERNIZ, SEMI-OCA (LEVE OU MÉDIA), PADRÃO POPULAR, 60X210CM, ESPESSURA DE 3,5CM, ITENS INCLUSOS: DOBRADIÇAS, MONTAGEM E INSTALAÇÃO DO BATENTE, SEM FECHADURA - FORNECIMENTO E INSTALAÇÃO. AF_12/2019</v>
      </c>
      <c r="D2694" s="94" t="str">
        <f>Cartilha_GLOBAL!D2694</f>
        <v>UN</v>
      </c>
      <c r="E2694" s="105">
        <f>Cartilha_GLOBAL!$E2694</f>
        <v>780.12</v>
      </c>
      <c r="F2694" s="182">
        <f>Cartilha_GLOBAL!$F2694</f>
        <v>957.52</v>
      </c>
      <c r="G2694" s="108"/>
      <c r="H2694" s="107">
        <f t="shared" si="165"/>
        <v>0</v>
      </c>
      <c r="I2694" s="143">
        <f t="shared" si="166"/>
        <v>0</v>
      </c>
      <c r="J2694" s="142"/>
      <c r="K2694" s="183"/>
      <c r="L2694" s="7" t="str">
        <f t="shared" si="167"/>
        <v/>
      </c>
      <c r="M2694" s="7" t="str">
        <f t="shared" si="168"/>
        <v/>
      </c>
      <c r="N2694" s="7" t="str">
        <f>Cartilha_GLOBAL!N2694</f>
        <v/>
      </c>
      <c r="O2694" s="144"/>
      <c r="Q2694" s="151"/>
      <c r="R2694" s="152">
        <v>0</v>
      </c>
      <c r="T2694" s="153">
        <f>IF(Cartilha_GLOBAL!R2694=0,0,IF(Cartilha_GLOBAL!R2694&gt;0,"c","b"))</f>
        <v>0</v>
      </c>
    </row>
    <row r="2695" ht="33.75" hidden="1" spans="1:20">
      <c r="A2695" s="158">
        <f>Cartilha_GLOBAL!A2695</f>
        <v>91325</v>
      </c>
      <c r="B2695" s="100" t="str">
        <f>Cartilha_GLOBAL!B2695</f>
        <v>SINAPI</v>
      </c>
      <c r="C2695" s="104" t="str">
        <f>Cartilha_GLOBAL!C2695</f>
        <v>KIT DE PORTA DE MADEIRA PARA VERNIZ, SEMI-OCA (LEVE OU MÉDIA), PADRÃO POPULAR, 70X210CM, ESPESSURA DE 3,5CM, ITENS INCLUSOS: DOBRADIÇAS, MONTAGEM E INSTALAÇÃO DO BATENTE, SEM FECHADURA - FORNECIMENTO E INSTALAÇÃO. AF_12/2019</v>
      </c>
      <c r="D2695" s="94" t="str">
        <f>Cartilha_GLOBAL!D2695</f>
        <v>UN</v>
      </c>
      <c r="E2695" s="105">
        <f>Cartilha_GLOBAL!$E2695</f>
        <v>789.8</v>
      </c>
      <c r="F2695" s="182">
        <f>Cartilha_GLOBAL!$F2695</f>
        <v>969.4</v>
      </c>
      <c r="G2695" s="108"/>
      <c r="H2695" s="107">
        <f t="shared" si="165"/>
        <v>0</v>
      </c>
      <c r="I2695" s="143">
        <f t="shared" si="166"/>
        <v>0</v>
      </c>
      <c r="J2695" s="142"/>
      <c r="K2695" s="183"/>
      <c r="L2695" s="7" t="str">
        <f t="shared" si="167"/>
        <v/>
      </c>
      <c r="M2695" s="7" t="str">
        <f t="shared" si="168"/>
        <v/>
      </c>
      <c r="N2695" s="7" t="str">
        <f>Cartilha_GLOBAL!N2695</f>
        <v/>
      </c>
      <c r="O2695" s="144"/>
      <c r="Q2695" s="151"/>
      <c r="R2695" s="152">
        <v>0</v>
      </c>
      <c r="T2695" s="153">
        <f>IF(Cartilha_GLOBAL!R2695=0,0,IF(Cartilha_GLOBAL!R2695&gt;0,"c","b"))</f>
        <v>0</v>
      </c>
    </row>
    <row r="2696" ht="33.75" hidden="1" spans="1:20">
      <c r="A2696" s="158">
        <f>Cartilha_GLOBAL!A2696</f>
        <v>91326</v>
      </c>
      <c r="B2696" s="100" t="str">
        <f>Cartilha_GLOBAL!B2696</f>
        <v>SINAPI</v>
      </c>
      <c r="C2696" s="104" t="str">
        <f>Cartilha_GLOBAL!C2696</f>
        <v>KIT DE PORTA DE MADEIRA PARA VERNIZ, SEMI-OCA (LEVE OU MÉDIA), PADRÃO POPULAR, 80X210CM, ESPESSURA DE 3,5CM, ITENS INCLUSOS: DOBRADIÇAS, MONTAGEM E INSTALAÇÃO DO BATENTE, SEM FECHADURA - FORNECIMENTO E INSTALAÇÃO. AF_12/2019</v>
      </c>
      <c r="D2696" s="94" t="str">
        <f>Cartilha_GLOBAL!D2696</f>
        <v>UN</v>
      </c>
      <c r="E2696" s="105">
        <f>Cartilha_GLOBAL!$E2696</f>
        <v>847.47</v>
      </c>
      <c r="F2696" s="182">
        <f>Cartilha_GLOBAL!$F2696</f>
        <v>1040.18</v>
      </c>
      <c r="G2696" s="108"/>
      <c r="H2696" s="107">
        <f t="shared" si="165"/>
        <v>0</v>
      </c>
      <c r="I2696" s="143">
        <f t="shared" si="166"/>
        <v>0</v>
      </c>
      <c r="J2696" s="142"/>
      <c r="K2696" s="183"/>
      <c r="L2696" s="7" t="str">
        <f t="shared" si="167"/>
        <v/>
      </c>
      <c r="M2696" s="7" t="str">
        <f t="shared" si="168"/>
        <v/>
      </c>
      <c r="N2696" s="7" t="str">
        <f>Cartilha_GLOBAL!N2696</f>
        <v/>
      </c>
      <c r="O2696" s="144"/>
      <c r="Q2696" s="151"/>
      <c r="R2696" s="152">
        <v>0</v>
      </c>
      <c r="T2696" s="153">
        <f>IF(Cartilha_GLOBAL!R2696=0,0,IF(Cartilha_GLOBAL!R2696&gt;0,"c","b"))</f>
        <v>0</v>
      </c>
    </row>
    <row r="2697" ht="33.75" hidden="1" spans="1:20">
      <c r="A2697" s="158">
        <f>Cartilha_GLOBAL!A2697</f>
        <v>91327</v>
      </c>
      <c r="B2697" s="100" t="str">
        <f>Cartilha_GLOBAL!B2697</f>
        <v>SINAPI</v>
      </c>
      <c r="C2697" s="104" t="str">
        <f>Cartilha_GLOBAL!C2697</f>
        <v>KIT DE PORTA DE MADEIRA PARA VERNIZ, SEMI-OCA (LEVE OU MÉDIA), PADRÃO POPULAR, 90X210CM, ESPESSURA DE 3,5CM, ITENS INCLUSOS: DOBRADIÇAS, MONTAGEM E INSTALAÇÃO DO BATENTE, SEM FECHADURA - FORNECIMENTO E INSTALAÇÃO. AF_12/2019</v>
      </c>
      <c r="D2697" s="94" t="str">
        <f>Cartilha_GLOBAL!D2697</f>
        <v>UN</v>
      </c>
      <c r="E2697" s="105">
        <f>Cartilha_GLOBAL!$E2697</f>
        <v>892.4</v>
      </c>
      <c r="F2697" s="182">
        <f>Cartilha_GLOBAL!$F2697</f>
        <v>1095.33</v>
      </c>
      <c r="G2697" s="108"/>
      <c r="H2697" s="107">
        <f t="shared" si="165"/>
        <v>0</v>
      </c>
      <c r="I2697" s="143">
        <f t="shared" si="166"/>
        <v>0</v>
      </c>
      <c r="J2697" s="142"/>
      <c r="K2697" s="183"/>
      <c r="L2697" s="7" t="str">
        <f t="shared" si="167"/>
        <v/>
      </c>
      <c r="M2697" s="7" t="str">
        <f t="shared" si="168"/>
        <v/>
      </c>
      <c r="N2697" s="7" t="str">
        <f>Cartilha_GLOBAL!N2697</f>
        <v/>
      </c>
      <c r="O2697" s="144"/>
      <c r="Q2697" s="151"/>
      <c r="R2697" s="152">
        <v>0</v>
      </c>
      <c r="T2697" s="153">
        <f>IF(Cartilha_GLOBAL!R2697=0,0,IF(Cartilha_GLOBAL!R2697&gt;0,"c","b"))</f>
        <v>0</v>
      </c>
    </row>
    <row r="2698" ht="33.75" hidden="1" spans="1:20">
      <c r="A2698" s="158">
        <f>Cartilha_GLOBAL!A2698</f>
        <v>91329</v>
      </c>
      <c r="B2698" s="100" t="str">
        <f>Cartilha_GLOBAL!B2698</f>
        <v>SINAPI</v>
      </c>
      <c r="C2698" s="104" t="str">
        <f>Cartilha_GLOBAL!C2698</f>
        <v>KIT DE PORTA DE MADEIRA FRISADA, SEMI-OCA (LEVE OU MÉDIA), PADRÃO POPULAR, 60X210CM, ESPESSURA DE 3CM, ITENS INCLUSOS: DOBRADIÇAS, MONTAGEM E INSTALAÇÃO DO BATENTE, SEM FECHADURA - FORNECIMENTO E INSTALAÇÃO. AF_12/2019</v>
      </c>
      <c r="D2698" s="94" t="str">
        <f>Cartilha_GLOBAL!D2698</f>
        <v>UN</v>
      </c>
      <c r="E2698" s="105">
        <f>Cartilha_GLOBAL!$E2698</f>
        <v>789.38</v>
      </c>
      <c r="F2698" s="182">
        <f>Cartilha_GLOBAL!$F2698</f>
        <v>968.89</v>
      </c>
      <c r="G2698" s="108"/>
      <c r="H2698" s="107">
        <f t="shared" si="165"/>
        <v>0</v>
      </c>
      <c r="I2698" s="143">
        <f t="shared" si="166"/>
        <v>0</v>
      </c>
      <c r="J2698" s="142"/>
      <c r="K2698" s="183"/>
      <c r="L2698" s="7" t="str">
        <f t="shared" si="167"/>
        <v/>
      </c>
      <c r="M2698" s="7" t="str">
        <f t="shared" si="168"/>
        <v/>
      </c>
      <c r="N2698" s="7" t="str">
        <f>Cartilha_GLOBAL!N2698</f>
        <v/>
      </c>
      <c r="O2698" s="144"/>
      <c r="Q2698" s="151"/>
      <c r="R2698" s="152">
        <v>0</v>
      </c>
      <c r="T2698" s="153">
        <f>IF(Cartilha_GLOBAL!R2698=0,0,IF(Cartilha_GLOBAL!R2698&gt;0,"c","b"))</f>
        <v>0</v>
      </c>
    </row>
    <row r="2699" ht="33.75" hidden="1" spans="1:20">
      <c r="A2699" s="158">
        <f>Cartilha_GLOBAL!A2699</f>
        <v>91330</v>
      </c>
      <c r="B2699" s="100" t="str">
        <f>Cartilha_GLOBAL!B2699</f>
        <v>SINAPI</v>
      </c>
      <c r="C2699" s="104" t="str">
        <f>Cartilha_GLOBAL!C2699</f>
        <v>KIT DE PORTA DE MADEIRA FRISADA, SEMI-OCA (LEVE OU MÉDIA), PADRÃO MÉDIO, 70X210CM, ESPESSURA DE 3CM, ITENS INCLUSOS: DOBRADIÇAS, MONTAGEM E INSTALAÇÃO DO BATENTE, SEM FECHADURA - FORNECIMENTO E INSTALAÇÃO. AF_12/2019</v>
      </c>
      <c r="D2699" s="94" t="str">
        <f>Cartilha_GLOBAL!D2699</f>
        <v>UN</v>
      </c>
      <c r="E2699" s="105">
        <f>Cartilha_GLOBAL!$E2699</f>
        <v>934.56</v>
      </c>
      <c r="F2699" s="182">
        <f>Cartilha_GLOBAL!$F2699</f>
        <v>1147.08</v>
      </c>
      <c r="G2699" s="108"/>
      <c r="H2699" s="107">
        <f t="shared" si="165"/>
        <v>0</v>
      </c>
      <c r="I2699" s="143">
        <f t="shared" si="166"/>
        <v>0</v>
      </c>
      <c r="J2699" s="142"/>
      <c r="K2699" s="183"/>
      <c r="L2699" s="7" t="str">
        <f t="shared" si="167"/>
        <v/>
      </c>
      <c r="M2699" s="7" t="str">
        <f t="shared" si="168"/>
        <v/>
      </c>
      <c r="N2699" s="7" t="str">
        <f>Cartilha_GLOBAL!N2699</f>
        <v/>
      </c>
      <c r="O2699" s="144"/>
      <c r="Q2699" s="151"/>
      <c r="R2699" s="152">
        <v>0</v>
      </c>
      <c r="T2699" s="153">
        <f>IF(Cartilha_GLOBAL!R2699=0,0,IF(Cartilha_GLOBAL!R2699&gt;0,"c","b"))</f>
        <v>0</v>
      </c>
    </row>
    <row r="2700" ht="33.75" hidden="1" spans="1:20">
      <c r="A2700" s="158">
        <f>Cartilha_GLOBAL!A2700</f>
        <v>91331</v>
      </c>
      <c r="B2700" s="100" t="str">
        <f>Cartilha_GLOBAL!B2700</f>
        <v>SINAPI</v>
      </c>
      <c r="C2700" s="104" t="str">
        <f>Cartilha_GLOBAL!C2700</f>
        <v>KIT DE PORTA DE MADEIRA FRISADA, SEMI-OCA (LEVE OU MÉDIA), PADRÃO POPULAR, 70X210CM, ESPESSURA DE 3CM, ITENS INCLUSOS: DOBRADIÇAS, MONTAGEM E INSTALAÇÃO DO BATENTE, SEM FECHADURA - FORNECIMENTO E INSTALAÇÃO. AF_12/2019</v>
      </c>
      <c r="D2700" s="94" t="str">
        <f>Cartilha_GLOBAL!D2700</f>
        <v>UN</v>
      </c>
      <c r="E2700" s="105">
        <f>Cartilha_GLOBAL!$E2700</f>
        <v>815.69</v>
      </c>
      <c r="F2700" s="182">
        <f>Cartilha_GLOBAL!$F2700</f>
        <v>1001.18</v>
      </c>
      <c r="G2700" s="108"/>
      <c r="H2700" s="107">
        <f t="shared" si="165"/>
        <v>0</v>
      </c>
      <c r="I2700" s="143">
        <f t="shared" si="166"/>
        <v>0</v>
      </c>
      <c r="J2700" s="142"/>
      <c r="K2700" s="183"/>
      <c r="L2700" s="7" t="str">
        <f t="shared" si="167"/>
        <v/>
      </c>
      <c r="M2700" s="7" t="str">
        <f t="shared" si="168"/>
        <v/>
      </c>
      <c r="N2700" s="7" t="str">
        <f>Cartilha_GLOBAL!N2700</f>
        <v/>
      </c>
      <c r="O2700" s="144"/>
      <c r="Q2700" s="151"/>
      <c r="R2700" s="152">
        <v>0</v>
      </c>
      <c r="T2700" s="153">
        <f>IF(Cartilha_GLOBAL!R2700=0,0,IF(Cartilha_GLOBAL!R2700&gt;0,"c","b"))</f>
        <v>0</v>
      </c>
    </row>
    <row r="2701" ht="33.75" hidden="1" spans="1:20">
      <c r="A2701" s="158">
        <f>Cartilha_GLOBAL!A2701</f>
        <v>91332</v>
      </c>
      <c r="B2701" s="100" t="str">
        <f>Cartilha_GLOBAL!B2701</f>
        <v>SINAPI</v>
      </c>
      <c r="C2701" s="104" t="str">
        <f>Cartilha_GLOBAL!C2701</f>
        <v>KIT DE PORTA DE MADEIRA FRISADA, SEMI-OCA (LEVE OU MÉDIA), PADRÃO MÉDIO, 80X210CM, ESPESSURA DE 3,5CM, ITENS INCLUSOS: DOBRADIÇAS, MONTAGEM E INSTALAÇÃO DO BATENTE, SEM FECHADURA - FORNECIMENTO E INSTALAÇÃO. AF_12/2019</v>
      </c>
      <c r="D2701" s="94" t="str">
        <f>Cartilha_GLOBAL!D2701</f>
        <v>UN</v>
      </c>
      <c r="E2701" s="105">
        <f>Cartilha_GLOBAL!$E2701</f>
        <v>973.26</v>
      </c>
      <c r="F2701" s="182">
        <f>Cartilha_GLOBAL!$F2701</f>
        <v>1194.58</v>
      </c>
      <c r="G2701" s="108"/>
      <c r="H2701" s="107">
        <f t="shared" si="165"/>
        <v>0</v>
      </c>
      <c r="I2701" s="143">
        <f t="shared" si="166"/>
        <v>0</v>
      </c>
      <c r="J2701" s="142"/>
      <c r="K2701" s="183"/>
      <c r="L2701" s="7" t="str">
        <f t="shared" si="167"/>
        <v/>
      </c>
      <c r="M2701" s="7" t="str">
        <f t="shared" si="168"/>
        <v/>
      </c>
      <c r="N2701" s="7" t="str">
        <f>Cartilha_GLOBAL!N2701</f>
        <v/>
      </c>
      <c r="O2701" s="144"/>
      <c r="Q2701" s="151"/>
      <c r="R2701" s="152">
        <v>0</v>
      </c>
      <c r="T2701" s="153">
        <f>IF(Cartilha_GLOBAL!R2701=0,0,IF(Cartilha_GLOBAL!R2701&gt;0,"c","b"))</f>
        <v>0</v>
      </c>
    </row>
    <row r="2702" ht="33.75" hidden="1" spans="1:20">
      <c r="A2702" s="158">
        <f>Cartilha_GLOBAL!A2702</f>
        <v>91333</v>
      </c>
      <c r="B2702" s="100" t="str">
        <f>Cartilha_GLOBAL!B2702</f>
        <v>SINAPI</v>
      </c>
      <c r="C2702" s="104" t="str">
        <f>Cartilha_GLOBAL!C2702</f>
        <v>KIT DE PORTA DE MADEIRA FRISADA, SEMI-OCA (LEVE OU MÉDIA), PADRÃO POPULAR, 80X210CM, ESPESSURA DE 3,5CM, ITENS INCLUSOS: DOBRADIÇAS, MONTAGEM E INSTALAÇÃO DO BATENTE, SEM FECHADURA - FORNECIMENTO E INSTALAÇÃO. AF_12/2019</v>
      </c>
      <c r="D2702" s="94" t="str">
        <f>Cartilha_GLOBAL!D2702</f>
        <v>UN</v>
      </c>
      <c r="E2702" s="105">
        <f>Cartilha_GLOBAL!$E2702</f>
        <v>853.65</v>
      </c>
      <c r="F2702" s="182">
        <f>Cartilha_GLOBAL!$F2702</f>
        <v>1047.77</v>
      </c>
      <c r="G2702" s="108"/>
      <c r="H2702" s="107">
        <f t="shared" si="165"/>
        <v>0</v>
      </c>
      <c r="I2702" s="143">
        <f t="shared" si="166"/>
        <v>0</v>
      </c>
      <c r="J2702" s="142"/>
      <c r="K2702" s="183"/>
      <c r="L2702" s="7" t="str">
        <f t="shared" si="167"/>
        <v/>
      </c>
      <c r="M2702" s="7" t="str">
        <f t="shared" si="168"/>
        <v/>
      </c>
      <c r="N2702" s="7" t="str">
        <f>Cartilha_GLOBAL!N2702</f>
        <v/>
      </c>
      <c r="O2702" s="144"/>
      <c r="Q2702" s="151"/>
      <c r="R2702" s="152">
        <v>0</v>
      </c>
      <c r="T2702" s="153">
        <f>IF(Cartilha_GLOBAL!R2702=0,0,IF(Cartilha_GLOBAL!R2702&gt;0,"c","b"))</f>
        <v>0</v>
      </c>
    </row>
    <row r="2703" ht="33.75" hidden="1" spans="1:20">
      <c r="A2703" s="158">
        <f>Cartilha_GLOBAL!A2703</f>
        <v>91328</v>
      </c>
      <c r="B2703" s="100" t="str">
        <f>Cartilha_GLOBAL!B2703</f>
        <v>SINAPI</v>
      </c>
      <c r="C2703" s="104" t="str">
        <f>Cartilha_GLOBAL!C2703</f>
        <v>KIT DE PORTA DE MADEIRA FRISADA, SEMI-OCA (LEVE OU MÉDIA), PADRÃO MÉDIO 60X210CM, ESPESSURA DE 3CM, ITENS INCLUSOS: DOBRADIÇAS, MONTAGEM E INSTALAÇÃO DO BATENTE, SEM FECHADURA - FORNECIMENTO E INSTALAÇÃO. AF_12/2019</v>
      </c>
      <c r="D2703" s="94" t="str">
        <f>Cartilha_GLOBAL!D2703</f>
        <v>UN</v>
      </c>
      <c r="E2703" s="105">
        <f>Cartilha_GLOBAL!$E2703</f>
        <v>907.5</v>
      </c>
      <c r="F2703" s="182">
        <f>Cartilha_GLOBAL!$F2703</f>
        <v>1113.87</v>
      </c>
      <c r="G2703" s="108"/>
      <c r="H2703" s="107">
        <f t="shared" si="165"/>
        <v>0</v>
      </c>
      <c r="I2703" s="143">
        <f t="shared" si="166"/>
        <v>0</v>
      </c>
      <c r="J2703" s="142"/>
      <c r="K2703" s="183"/>
      <c r="L2703" s="7" t="str">
        <f t="shared" si="167"/>
        <v/>
      </c>
      <c r="M2703" s="7" t="str">
        <f t="shared" si="168"/>
        <v/>
      </c>
      <c r="N2703" s="7" t="str">
        <f>Cartilha_GLOBAL!N2703</f>
        <v/>
      </c>
      <c r="O2703" s="144"/>
      <c r="Q2703" s="151"/>
      <c r="R2703" s="152">
        <v>0</v>
      </c>
      <c r="T2703" s="153">
        <f>IF(Cartilha_GLOBAL!R2703=0,0,IF(Cartilha_GLOBAL!R2703&gt;0,"c","b"))</f>
        <v>0</v>
      </c>
    </row>
    <row r="2704" ht="12.75" hidden="1" spans="1:20">
      <c r="A2704" s="99" t="str">
        <f>Cartilha_GLOBAL!A2704</f>
        <v>7.1.3.2</v>
      </c>
      <c r="B2704" s="100">
        <f>Cartilha_GLOBAL!B2704</f>
        <v>0</v>
      </c>
      <c r="C2704" s="161" t="str">
        <f>Cartilha_GLOBAL!C2704</f>
        <v>COMPENSADAS PARA PINTURA</v>
      </c>
      <c r="D2704" s="156">
        <f>Cartilha_GLOBAL!D2704</f>
        <v>0</v>
      </c>
      <c r="E2704" s="199">
        <f>Cartilha_GLOBAL!$E2704</f>
        <v>0</v>
      </c>
      <c r="F2704" s="200">
        <f>Cartilha_GLOBAL!$F2704</f>
        <v>0</v>
      </c>
      <c r="G2704" s="209"/>
      <c r="H2704" s="187">
        <f t="shared" si="165"/>
        <v>0</v>
      </c>
      <c r="I2704" s="188">
        <f t="shared" si="166"/>
        <v>0</v>
      </c>
      <c r="J2704" s="142"/>
      <c r="K2704" s="138" t="str">
        <f>IF(OR(SUM(I2705:I2712)&gt;0,SUM(I2705:I2712)&gt;0),"xx","")</f>
        <v/>
      </c>
      <c r="L2704" s="7" t="str">
        <f t="shared" si="167"/>
        <v/>
      </c>
      <c r="M2704" s="7" t="str">
        <f t="shared" si="168"/>
        <v/>
      </c>
      <c r="N2704" s="7" t="str">
        <f>Cartilha_GLOBAL!N2704</f>
        <v/>
      </c>
      <c r="O2704" s="144"/>
      <c r="Q2704" s="151"/>
      <c r="R2704" s="152">
        <v>0</v>
      </c>
      <c r="T2704" s="153">
        <f>IF(Cartilha_GLOBAL!R2704=0,0,IF(Cartilha_GLOBAL!R2704&gt;0,"c","b"))</f>
        <v>0</v>
      </c>
    </row>
    <row r="2705" ht="22.5" hidden="1" spans="1:20">
      <c r="A2705" s="158">
        <f>Cartilha_GLOBAL!A2705</f>
        <v>91009</v>
      </c>
      <c r="B2705" s="100" t="str">
        <f>Cartilha_GLOBAL!B2705</f>
        <v>SINAPI</v>
      </c>
      <c r="C2705" s="104" t="str">
        <f>Cartilha_GLOBAL!C2705</f>
        <v>PORTA DE MADEIRA PARA VERNIZ, SEMI-OCA (LEVE OU MÉDIA), 60X210CM, ESPESSURA DE 3,5CM, INCLUSO DOBRADIÇAS - FORNECIMENTO E INSTALAÇÃO. AF_12/2019</v>
      </c>
      <c r="D2705" s="94" t="str">
        <f>Cartilha_GLOBAL!D2705</f>
        <v>UN</v>
      </c>
      <c r="E2705" s="105">
        <f>Cartilha_GLOBAL!$E2705</f>
        <v>337.68</v>
      </c>
      <c r="F2705" s="182">
        <f>Cartilha_GLOBAL!$F2705</f>
        <v>414.47</v>
      </c>
      <c r="G2705" s="108"/>
      <c r="H2705" s="107">
        <f t="shared" si="165"/>
        <v>0</v>
      </c>
      <c r="I2705" s="143">
        <f t="shared" si="166"/>
        <v>0</v>
      </c>
      <c r="J2705" s="142"/>
      <c r="K2705" s="183"/>
      <c r="L2705" s="7" t="str">
        <f t="shared" si="167"/>
        <v/>
      </c>
      <c r="M2705" s="7" t="str">
        <f t="shared" si="168"/>
        <v/>
      </c>
      <c r="N2705" s="7" t="str">
        <f>Cartilha_GLOBAL!N2705</f>
        <v/>
      </c>
      <c r="O2705" s="144"/>
      <c r="Q2705" s="151"/>
      <c r="R2705" s="152">
        <v>0</v>
      </c>
      <c r="T2705" s="153">
        <f>IF(Cartilha_GLOBAL!R2705=0,0,IF(Cartilha_GLOBAL!R2705&gt;0,"c","b"))</f>
        <v>0</v>
      </c>
    </row>
    <row r="2706" ht="22.5" hidden="1" spans="1:20">
      <c r="A2706" s="158">
        <f>Cartilha_GLOBAL!A2706</f>
        <v>91010</v>
      </c>
      <c r="B2706" s="100" t="str">
        <f>Cartilha_GLOBAL!B2706</f>
        <v>SINAPI</v>
      </c>
      <c r="C2706" s="104" t="str">
        <f>Cartilha_GLOBAL!C2706</f>
        <v>PORTA DE MADEIRA PARA VERNIZ, SEMI-OCA (LEVE OU MÉDIA), 70X210CM, ESPESSURA DE 3,5CM, INCLUSO DOBRADIÇAS - FORNECIMENTO E INSTALAÇÃO. AF_12/2019</v>
      </c>
      <c r="D2706" s="94" t="str">
        <f>Cartilha_GLOBAL!D2706</f>
        <v>UN</v>
      </c>
      <c r="E2706" s="105">
        <f>Cartilha_GLOBAL!$E2706</f>
        <v>345.65</v>
      </c>
      <c r="F2706" s="182">
        <f>Cartilha_GLOBAL!$F2706</f>
        <v>424.25</v>
      </c>
      <c r="G2706" s="108"/>
      <c r="H2706" s="107">
        <f t="shared" si="165"/>
        <v>0</v>
      </c>
      <c r="I2706" s="143">
        <f t="shared" si="166"/>
        <v>0</v>
      </c>
      <c r="J2706" s="142"/>
      <c r="K2706" s="183"/>
      <c r="L2706" s="7" t="str">
        <f t="shared" si="167"/>
        <v/>
      </c>
      <c r="M2706" s="7" t="str">
        <f t="shared" si="168"/>
        <v/>
      </c>
      <c r="N2706" s="7" t="str">
        <f>Cartilha_GLOBAL!N2706</f>
        <v/>
      </c>
      <c r="O2706" s="144"/>
      <c r="Q2706" s="151"/>
      <c r="R2706" s="152">
        <v>0</v>
      </c>
      <c r="T2706" s="153">
        <f>IF(Cartilha_GLOBAL!R2706=0,0,IF(Cartilha_GLOBAL!R2706&gt;0,"c","b"))</f>
        <v>0</v>
      </c>
    </row>
    <row r="2707" ht="22.5" hidden="1" spans="1:20">
      <c r="A2707" s="158">
        <f>Cartilha_GLOBAL!A2707</f>
        <v>91011</v>
      </c>
      <c r="B2707" s="100" t="str">
        <f>Cartilha_GLOBAL!B2707</f>
        <v>SINAPI</v>
      </c>
      <c r="C2707" s="104" t="str">
        <f>Cartilha_GLOBAL!C2707</f>
        <v>PORTA DE MADEIRA PARA VERNIZ, SEMI-OCA (LEVE OU MÉDIA), 80X210CM, ESPESSURA DE 3,5CM, INCLUSO DOBRADIÇAS - FORNECIMENTO E INSTALAÇÃO. AF_12/2019</v>
      </c>
      <c r="D2707" s="94" t="str">
        <f>Cartilha_GLOBAL!D2707</f>
        <v>UN</v>
      </c>
      <c r="E2707" s="105">
        <f>Cartilha_GLOBAL!$E2707</f>
        <v>401.6</v>
      </c>
      <c r="F2707" s="182">
        <f>Cartilha_GLOBAL!$F2707</f>
        <v>492.92</v>
      </c>
      <c r="G2707" s="108"/>
      <c r="H2707" s="107">
        <f t="shared" si="165"/>
        <v>0</v>
      </c>
      <c r="I2707" s="143">
        <f t="shared" si="166"/>
        <v>0</v>
      </c>
      <c r="J2707" s="142"/>
      <c r="K2707" s="183"/>
      <c r="L2707" s="7" t="str">
        <f t="shared" si="167"/>
        <v/>
      </c>
      <c r="M2707" s="7" t="str">
        <f t="shared" si="168"/>
        <v/>
      </c>
      <c r="N2707" s="7" t="str">
        <f>Cartilha_GLOBAL!N2707</f>
        <v/>
      </c>
      <c r="O2707" s="144"/>
      <c r="Q2707" s="151"/>
      <c r="R2707" s="152">
        <v>0</v>
      </c>
      <c r="T2707" s="153">
        <f>IF(Cartilha_GLOBAL!R2707=0,0,IF(Cartilha_GLOBAL!R2707&gt;0,"c","b"))</f>
        <v>0</v>
      </c>
    </row>
    <row r="2708" ht="22.5" hidden="1" spans="1:20">
      <c r="A2708" s="158">
        <f>Cartilha_GLOBAL!A2708</f>
        <v>91012</v>
      </c>
      <c r="B2708" s="100" t="str">
        <f>Cartilha_GLOBAL!B2708</f>
        <v>SINAPI</v>
      </c>
      <c r="C2708" s="104" t="str">
        <f>Cartilha_GLOBAL!C2708</f>
        <v>PORTA DE MADEIRA PARA VERNIZ, SEMI-OCA (LEVE OU MÉDIA), 90X210CM, ESPESSURA DE 3,5CM, INCLUSO DOBRADIÇAS - FORNECIMENTO E INSTALAÇÃO. AF_12/2019</v>
      </c>
      <c r="D2708" s="94" t="str">
        <f>Cartilha_GLOBAL!D2708</f>
        <v>UN</v>
      </c>
      <c r="E2708" s="105">
        <f>Cartilha_GLOBAL!$E2708</f>
        <v>444.82</v>
      </c>
      <c r="F2708" s="182">
        <f>Cartilha_GLOBAL!$F2708</f>
        <v>545.97</v>
      </c>
      <c r="G2708" s="108"/>
      <c r="H2708" s="107">
        <f t="shared" si="165"/>
        <v>0</v>
      </c>
      <c r="I2708" s="143">
        <f t="shared" si="166"/>
        <v>0</v>
      </c>
      <c r="J2708" s="142"/>
      <c r="K2708" s="183"/>
      <c r="L2708" s="7" t="str">
        <f t="shared" si="167"/>
        <v/>
      </c>
      <c r="M2708" s="7" t="str">
        <f t="shared" si="168"/>
        <v/>
      </c>
      <c r="N2708" s="7" t="str">
        <f>Cartilha_GLOBAL!N2708</f>
        <v/>
      </c>
      <c r="O2708" s="144"/>
      <c r="Q2708" s="151"/>
      <c r="R2708" s="152">
        <v>0</v>
      </c>
      <c r="T2708" s="153">
        <f>IF(Cartilha_GLOBAL!R2708=0,0,IF(Cartilha_GLOBAL!R2708&gt;0,"c","b"))</f>
        <v>0</v>
      </c>
    </row>
    <row r="2709" ht="33.75" hidden="1" spans="1:20">
      <c r="A2709" s="158">
        <f>Cartilha_GLOBAL!A2709</f>
        <v>91013</v>
      </c>
      <c r="B2709" s="100" t="str">
        <f>Cartilha_GLOBAL!B2709</f>
        <v>SINAPI</v>
      </c>
      <c r="C2709" s="104" t="str">
        <f>Cartilha_GLOBAL!C2709</f>
        <v>KIT DE PORTA DE MADEIRA PARA VERNIZ, SEMI-OCA (LEVE OU MÉDIA), PADRÃO MÉDIO, 60X210CM, ESPESSURA DE 3,5CM, ITENS INCLUSOS: DOBRADIÇAS, MONTAGEM E INSTALAÇÃO DO BATENTE, SEM FECHADURA - FORNECIMENTO E INSTALAÇÃO. AF_12/2019</v>
      </c>
      <c r="D2709" s="94" t="str">
        <f>Cartilha_GLOBAL!D2709</f>
        <v>UN</v>
      </c>
      <c r="E2709" s="105">
        <f>Cartilha_GLOBAL!$E2709</f>
        <v>898.24</v>
      </c>
      <c r="F2709" s="182">
        <f>Cartilha_GLOBAL!$F2709</f>
        <v>1102.5</v>
      </c>
      <c r="G2709" s="108"/>
      <c r="H2709" s="107">
        <f t="shared" si="165"/>
        <v>0</v>
      </c>
      <c r="I2709" s="143">
        <f t="shared" si="166"/>
        <v>0</v>
      </c>
      <c r="J2709" s="142"/>
      <c r="K2709" s="183"/>
      <c r="L2709" s="7" t="str">
        <f t="shared" si="167"/>
        <v/>
      </c>
      <c r="M2709" s="7" t="str">
        <f t="shared" si="168"/>
        <v/>
      </c>
      <c r="N2709" s="7" t="str">
        <f>Cartilha_GLOBAL!N2709</f>
        <v/>
      </c>
      <c r="O2709" s="144"/>
      <c r="Q2709" s="151"/>
      <c r="R2709" s="152">
        <v>0</v>
      </c>
      <c r="T2709" s="153">
        <f>IF(Cartilha_GLOBAL!R2709=0,0,IF(Cartilha_GLOBAL!R2709&gt;0,"c","b"))</f>
        <v>0</v>
      </c>
    </row>
    <row r="2710" ht="33.75" hidden="1" spans="1:20">
      <c r="A2710" s="158">
        <f>Cartilha_GLOBAL!A2710</f>
        <v>91014</v>
      </c>
      <c r="B2710" s="100" t="str">
        <f>Cartilha_GLOBAL!B2710</f>
        <v>SINAPI</v>
      </c>
      <c r="C2710" s="104" t="str">
        <f>Cartilha_GLOBAL!C2710</f>
        <v>KIT DE PORTA DE MADEIRA PARA VERNIZ, SEMI-OCA (LEVE OU MÉDIA), PADRÃO MÉDIO, 70X210CM, ESPESSURA DE 3,5CM, ITENS INCLUSOS: DOBRADIÇAS, MONTAGEM E INSTALAÇÃO DO BATENTE, SEM FECHADURA - FORNECIMENTO E INSTALAÇÃO. AF_12/2019</v>
      </c>
      <c r="D2710" s="94" t="str">
        <f>Cartilha_GLOBAL!D2710</f>
        <v>UN</v>
      </c>
      <c r="E2710" s="105">
        <f>Cartilha_GLOBAL!$E2710</f>
        <v>908.67</v>
      </c>
      <c r="F2710" s="182">
        <f>Cartilha_GLOBAL!$F2710</f>
        <v>1115.3</v>
      </c>
      <c r="G2710" s="108"/>
      <c r="H2710" s="107">
        <f t="shared" si="165"/>
        <v>0</v>
      </c>
      <c r="I2710" s="143">
        <f t="shared" si="166"/>
        <v>0</v>
      </c>
      <c r="J2710" s="142"/>
      <c r="K2710" s="183"/>
      <c r="L2710" s="7" t="str">
        <f t="shared" si="167"/>
        <v/>
      </c>
      <c r="M2710" s="7" t="str">
        <f t="shared" si="168"/>
        <v/>
      </c>
      <c r="N2710" s="7" t="str">
        <f>Cartilha_GLOBAL!N2710</f>
        <v/>
      </c>
      <c r="O2710" s="144"/>
      <c r="Q2710" s="151"/>
      <c r="R2710" s="152">
        <v>0</v>
      </c>
      <c r="T2710" s="153">
        <f>IF(Cartilha_GLOBAL!R2710=0,0,IF(Cartilha_GLOBAL!R2710&gt;0,"c","b"))</f>
        <v>0</v>
      </c>
    </row>
    <row r="2711" ht="33.75" hidden="1" spans="1:20">
      <c r="A2711" s="158">
        <f>Cartilha_GLOBAL!A2711</f>
        <v>91015</v>
      </c>
      <c r="B2711" s="100" t="str">
        <f>Cartilha_GLOBAL!B2711</f>
        <v>SINAPI</v>
      </c>
      <c r="C2711" s="104" t="str">
        <f>Cartilha_GLOBAL!C2711</f>
        <v>KIT DE PORTA DE MADEIRA PARA VERNIZ, SEMI-OCA (LEVE OU MÉDIA), PADRÃO MÉDIO, 80X210CM, ESPESSURA DE 3,5CM, ITENS INCLUSOS: DOBRADIÇAS, MONTAGEM E INSTALAÇÃO DO BATENTE, SEM FECHADURA - FORNECIMENTO E INSTALAÇÃO. AF_12/2019</v>
      </c>
      <c r="D2711" s="94" t="str">
        <f>Cartilha_GLOBAL!D2711</f>
        <v>UN</v>
      </c>
      <c r="E2711" s="105">
        <f>Cartilha_GLOBAL!$E2711</f>
        <v>967.08</v>
      </c>
      <c r="F2711" s="182">
        <f>Cartilha_GLOBAL!$F2711</f>
        <v>1186.99</v>
      </c>
      <c r="G2711" s="108"/>
      <c r="H2711" s="107">
        <f t="shared" si="165"/>
        <v>0</v>
      </c>
      <c r="I2711" s="143">
        <f t="shared" si="166"/>
        <v>0</v>
      </c>
      <c r="J2711" s="142"/>
      <c r="K2711" s="183"/>
      <c r="L2711" s="7" t="str">
        <f t="shared" si="167"/>
        <v/>
      </c>
      <c r="M2711" s="7" t="str">
        <f t="shared" si="168"/>
        <v/>
      </c>
      <c r="N2711" s="7" t="str">
        <f>Cartilha_GLOBAL!N2711</f>
        <v/>
      </c>
      <c r="O2711" s="144"/>
      <c r="Q2711" s="151"/>
      <c r="R2711" s="152">
        <v>0</v>
      </c>
      <c r="T2711" s="153">
        <f>IF(Cartilha_GLOBAL!R2711=0,0,IF(Cartilha_GLOBAL!R2711&gt;0,"c","b"))</f>
        <v>0</v>
      </c>
    </row>
    <row r="2712" ht="33.75" hidden="1" spans="1:20">
      <c r="A2712" s="158">
        <f>Cartilha_GLOBAL!A2712</f>
        <v>91016</v>
      </c>
      <c r="B2712" s="100" t="str">
        <f>Cartilha_GLOBAL!B2712</f>
        <v>SINAPI</v>
      </c>
      <c r="C2712" s="104" t="str">
        <f>Cartilha_GLOBAL!C2712</f>
        <v>KIT DE PORTA DE MADEIRA PARA VERNIZ, SEMI-OCA (LEVE OU MÉDIA), PADRÃO MÉDIO, 90X210CM, ESPESSURA DE 3,5CM, ITENS INCLUSOS: DOBRADIÇAS, MONTAGEM E INSTALAÇÃO DO BATENTE, SEM FECHADURA - FORNECIMENTO E INSTALAÇÃO. AF_12/2019</v>
      </c>
      <c r="D2712" s="94" t="str">
        <f>Cartilha_GLOBAL!D2712</f>
        <v>UN</v>
      </c>
      <c r="E2712" s="105">
        <f>Cartilha_GLOBAL!$E2712</f>
        <v>1012.75</v>
      </c>
      <c r="F2712" s="182">
        <f>Cartilha_GLOBAL!$F2712</f>
        <v>1243.05</v>
      </c>
      <c r="G2712" s="108"/>
      <c r="H2712" s="107">
        <f t="shared" si="165"/>
        <v>0</v>
      </c>
      <c r="I2712" s="143">
        <f t="shared" si="166"/>
        <v>0</v>
      </c>
      <c r="J2712" s="142"/>
      <c r="K2712" s="183"/>
      <c r="L2712" s="7" t="str">
        <f t="shared" si="167"/>
        <v/>
      </c>
      <c r="M2712" s="7" t="str">
        <f t="shared" si="168"/>
        <v/>
      </c>
      <c r="N2712" s="7" t="str">
        <f>Cartilha_GLOBAL!N2712</f>
        <v/>
      </c>
      <c r="O2712" s="144"/>
      <c r="Q2712" s="151"/>
      <c r="R2712" s="152">
        <v>0</v>
      </c>
      <c r="T2712" s="153">
        <f>IF(Cartilha_GLOBAL!R2712=0,0,IF(Cartilha_GLOBAL!R2712&gt;0,"c","b"))</f>
        <v>0</v>
      </c>
    </row>
    <row r="2713" ht="12.75" hidden="1" spans="1:20">
      <c r="A2713" s="99" t="str">
        <f>Cartilha_GLOBAL!A2713</f>
        <v>7.1.3.3</v>
      </c>
      <c r="B2713" s="100">
        <f>Cartilha_GLOBAL!B2713</f>
        <v>0</v>
      </c>
      <c r="C2713" s="161" t="str">
        <f>Cartilha_GLOBAL!C2713</f>
        <v>COMPENSADAS PARA PINTURA</v>
      </c>
      <c r="D2713" s="156">
        <f>Cartilha_GLOBAL!D2713</f>
        <v>0</v>
      </c>
      <c r="E2713" s="199">
        <f>Cartilha_GLOBAL!$E2713</f>
        <v>0</v>
      </c>
      <c r="F2713" s="200">
        <f>Cartilha_GLOBAL!$F2713</f>
        <v>0</v>
      </c>
      <c r="G2713" s="209"/>
      <c r="H2713" s="187">
        <f t="shared" si="165"/>
        <v>0</v>
      </c>
      <c r="I2713" s="188">
        <f t="shared" si="166"/>
        <v>0</v>
      </c>
      <c r="J2713" s="142"/>
      <c r="K2713" s="138" t="str">
        <f>IF(OR(SUM(I2714:I2734)&gt;0,SUM(I2714:I2734)&gt;0),"xx","")</f>
        <v/>
      </c>
      <c r="L2713" s="7" t="str">
        <f t="shared" si="167"/>
        <v/>
      </c>
      <c r="M2713" s="7" t="str">
        <f t="shared" si="168"/>
        <v/>
      </c>
      <c r="N2713" s="7" t="str">
        <f>Cartilha_GLOBAL!N2713</f>
        <v/>
      </c>
      <c r="O2713" s="144"/>
      <c r="Q2713" s="151"/>
      <c r="R2713" s="152">
        <v>0</v>
      </c>
      <c r="T2713" s="153">
        <f>IF(Cartilha_GLOBAL!R2713=0,0,IF(Cartilha_GLOBAL!R2713&gt;0,"c","b"))</f>
        <v>0</v>
      </c>
    </row>
    <row r="2714" ht="22.5" hidden="1" spans="1:20">
      <c r="A2714" s="158">
        <f>Cartilha_GLOBAL!A2714</f>
        <v>90820</v>
      </c>
      <c r="B2714" s="100" t="str">
        <f>Cartilha_GLOBAL!B2714</f>
        <v>SINAPI</v>
      </c>
      <c r="C2714" s="104" t="str">
        <f>Cartilha_GLOBAL!C2714</f>
        <v>PORTA DE MADEIRA PARA PINTURA, SEMI-OCA (LEVE OU MÉDIA), 60X210CM, ESPESSURA DE 3,5CM, INCLUSO DOBRADIÇAS - FORNECIMENTO E INSTALAÇÃO. AF_12/2019</v>
      </c>
      <c r="D2714" s="94" t="str">
        <f>Cartilha_GLOBAL!D2714</f>
        <v>UN</v>
      </c>
      <c r="E2714" s="105">
        <f>Cartilha_GLOBAL!$E2714</f>
        <v>326.97</v>
      </c>
      <c r="F2714" s="182">
        <f>Cartilha_GLOBAL!$F2714</f>
        <v>401.32</v>
      </c>
      <c r="G2714" s="108"/>
      <c r="H2714" s="107">
        <f t="shared" si="165"/>
        <v>0</v>
      </c>
      <c r="I2714" s="143">
        <f t="shared" si="166"/>
        <v>0</v>
      </c>
      <c r="J2714" s="142"/>
      <c r="K2714" s="183"/>
      <c r="L2714" s="7" t="str">
        <f t="shared" si="167"/>
        <v/>
      </c>
      <c r="M2714" s="7" t="str">
        <f t="shared" si="168"/>
        <v/>
      </c>
      <c r="N2714" s="7" t="str">
        <f>Cartilha_GLOBAL!N2714</f>
        <v/>
      </c>
      <c r="O2714" s="144"/>
      <c r="Q2714" s="151"/>
      <c r="R2714" s="152">
        <v>0</v>
      </c>
      <c r="T2714" s="153">
        <f>IF(Cartilha_GLOBAL!R2714=0,0,IF(Cartilha_GLOBAL!R2714&gt;0,"c","b"))</f>
        <v>0</v>
      </c>
    </row>
    <row r="2715" ht="22.5" hidden="1" spans="1:20">
      <c r="A2715" s="158">
        <f>Cartilha_GLOBAL!A2715</f>
        <v>90821</v>
      </c>
      <c r="B2715" s="100" t="str">
        <f>Cartilha_GLOBAL!B2715</f>
        <v>SINAPI</v>
      </c>
      <c r="C2715" s="104" t="str">
        <f>Cartilha_GLOBAL!C2715</f>
        <v>PORTA DE MADEIRA PARA PINTURA, SEMI-OCA (LEVE OU MÉDIA), 70X210CM, ESPESSURA DE 3,5CM, INCLUSO DOBRADIÇAS - FORNECIMENTO E INSTALAÇÃO. AF_12/2019</v>
      </c>
      <c r="D2715" s="94" t="str">
        <f>Cartilha_GLOBAL!D2715</f>
        <v>UN</v>
      </c>
      <c r="E2715" s="105">
        <f>Cartilha_GLOBAL!$E2715</f>
        <v>334.44</v>
      </c>
      <c r="F2715" s="182">
        <f>Cartilha_GLOBAL!$F2715</f>
        <v>410.49</v>
      </c>
      <c r="G2715" s="108"/>
      <c r="H2715" s="107">
        <f t="shared" si="165"/>
        <v>0</v>
      </c>
      <c r="I2715" s="143">
        <f t="shared" si="166"/>
        <v>0</v>
      </c>
      <c r="J2715" s="142"/>
      <c r="K2715" s="183"/>
      <c r="L2715" s="7" t="str">
        <f t="shared" si="167"/>
        <v/>
      </c>
      <c r="M2715" s="7" t="str">
        <f t="shared" si="168"/>
        <v/>
      </c>
      <c r="N2715" s="7" t="str">
        <f>Cartilha_GLOBAL!N2715</f>
        <v/>
      </c>
      <c r="O2715" s="144"/>
      <c r="Q2715" s="151"/>
      <c r="R2715" s="152">
        <v>0</v>
      </c>
      <c r="T2715" s="153">
        <f>IF(Cartilha_GLOBAL!R2715=0,0,IF(Cartilha_GLOBAL!R2715&gt;0,"c","b"))</f>
        <v>0</v>
      </c>
    </row>
    <row r="2716" ht="22.5" hidden="1" spans="1:20">
      <c r="A2716" s="158">
        <f>Cartilha_GLOBAL!A2716</f>
        <v>90822</v>
      </c>
      <c r="B2716" s="100" t="str">
        <f>Cartilha_GLOBAL!B2716</f>
        <v>SINAPI</v>
      </c>
      <c r="C2716" s="104" t="str">
        <f>Cartilha_GLOBAL!C2716</f>
        <v>PORTA DE MADEIRA PARA PINTURA, SEMI-OCA (LEVE OU MÉDIA), 80X210CM, ESPESSURA DE 3,5CM, INCLUSO DOBRADIÇAS - FORNECIMENTO E INSTALAÇÃO. AF_12/2019</v>
      </c>
      <c r="D2716" s="94" t="str">
        <f>Cartilha_GLOBAL!D2716</f>
        <v>UN</v>
      </c>
      <c r="E2716" s="105">
        <f>Cartilha_GLOBAL!$E2716</f>
        <v>358.16</v>
      </c>
      <c r="F2716" s="182">
        <f>Cartilha_GLOBAL!$F2716</f>
        <v>439.61</v>
      </c>
      <c r="G2716" s="108"/>
      <c r="H2716" s="107">
        <f t="shared" si="165"/>
        <v>0</v>
      </c>
      <c r="I2716" s="143">
        <f t="shared" si="166"/>
        <v>0</v>
      </c>
      <c r="J2716" s="142"/>
      <c r="K2716" s="183"/>
      <c r="L2716" s="7" t="str">
        <f t="shared" si="167"/>
        <v/>
      </c>
      <c r="M2716" s="7" t="str">
        <f t="shared" si="168"/>
        <v/>
      </c>
      <c r="N2716" s="7" t="str">
        <f>Cartilha_GLOBAL!N2716</f>
        <v/>
      </c>
      <c r="O2716" s="144"/>
      <c r="Q2716" s="151"/>
      <c r="R2716" s="152">
        <v>0</v>
      </c>
      <c r="T2716" s="153">
        <f>IF(Cartilha_GLOBAL!R2716=0,0,IF(Cartilha_GLOBAL!R2716&gt;0,"c","b"))</f>
        <v>0</v>
      </c>
    </row>
    <row r="2717" ht="22.5" hidden="1" spans="1:20">
      <c r="A2717" s="158">
        <f>Cartilha_GLOBAL!A2717</f>
        <v>90823</v>
      </c>
      <c r="B2717" s="100" t="str">
        <f>Cartilha_GLOBAL!B2717</f>
        <v>SINAPI</v>
      </c>
      <c r="C2717" s="104" t="str">
        <f>Cartilha_GLOBAL!C2717</f>
        <v>PORTA DE MADEIRA PARA PINTURA, SEMI-OCA (LEVE OU MÉDIA), 90X210CM, ESPESSURA DE 3,5CM, INCLUSO DOBRADIÇAS - FORNECIMENTO E INSTALAÇÃO. AF_12/2019</v>
      </c>
      <c r="D2717" s="94" t="str">
        <f>Cartilha_GLOBAL!D2717</f>
        <v>UN</v>
      </c>
      <c r="E2717" s="105">
        <f>Cartilha_GLOBAL!$E2717</f>
        <v>435.33</v>
      </c>
      <c r="F2717" s="182">
        <f>Cartilha_GLOBAL!$F2717</f>
        <v>534.32</v>
      </c>
      <c r="G2717" s="108"/>
      <c r="H2717" s="107">
        <f t="shared" si="165"/>
        <v>0</v>
      </c>
      <c r="I2717" s="143">
        <f t="shared" si="166"/>
        <v>0</v>
      </c>
      <c r="J2717" s="142"/>
      <c r="K2717" s="183"/>
      <c r="L2717" s="7" t="str">
        <f t="shared" si="167"/>
        <v/>
      </c>
      <c r="M2717" s="7" t="str">
        <f t="shared" si="168"/>
        <v/>
      </c>
      <c r="N2717" s="7" t="str">
        <f>Cartilha_GLOBAL!N2717</f>
        <v/>
      </c>
      <c r="O2717" s="144"/>
      <c r="Q2717" s="151"/>
      <c r="R2717" s="152">
        <v>0</v>
      </c>
      <c r="T2717" s="153">
        <f>IF(Cartilha_GLOBAL!R2717=0,0,IF(Cartilha_GLOBAL!R2717&gt;0,"c","b"))</f>
        <v>0</v>
      </c>
    </row>
    <row r="2718" ht="33.75" hidden="1" spans="1:20">
      <c r="A2718" s="158">
        <f>Cartilha_GLOBAL!A2718</f>
        <v>90841</v>
      </c>
      <c r="B2718" s="100" t="str">
        <f>Cartilha_GLOBAL!B2718</f>
        <v>SINAPI</v>
      </c>
      <c r="C2718" s="104" t="str">
        <f>Cartilha_GLOBAL!C2718</f>
        <v>KIT DE PORTA DE MADEIRA PARA PINTURA, SEMI-OCA (LEVE OU MÉDIA), PADRÃO MÉDIO, 60X210CM, ESPESSURA DE 3,5CM, ITENS INCLUSOS: DOBRADIÇAS, MONTAGEM E INSTALAÇÃO DO BATENTE, FECHADURA COM EXECUÇÃO DO FURO - FORNECIMENTO E INSTALAÇÃO. AF_12/2019</v>
      </c>
      <c r="D2718" s="94" t="str">
        <f>Cartilha_GLOBAL!D2718</f>
        <v>UN</v>
      </c>
      <c r="E2718" s="105">
        <f>Cartilha_GLOBAL!$E2718</f>
        <v>1056.84</v>
      </c>
      <c r="F2718" s="182">
        <f>Cartilha_GLOBAL!$F2718</f>
        <v>1297.17</v>
      </c>
      <c r="G2718" s="108"/>
      <c r="H2718" s="107">
        <f t="shared" si="165"/>
        <v>0</v>
      </c>
      <c r="I2718" s="143">
        <f t="shared" si="166"/>
        <v>0</v>
      </c>
      <c r="J2718" s="142"/>
      <c r="K2718" s="183"/>
      <c r="L2718" s="7" t="str">
        <f t="shared" si="167"/>
        <v/>
      </c>
      <c r="M2718" s="7" t="str">
        <f t="shared" si="168"/>
        <v/>
      </c>
      <c r="N2718" s="7" t="str">
        <f>Cartilha_GLOBAL!N2718</f>
        <v/>
      </c>
      <c r="O2718" s="144"/>
      <c r="Q2718" s="151"/>
      <c r="R2718" s="152">
        <v>0</v>
      </c>
      <c r="T2718" s="153">
        <f>IF(Cartilha_GLOBAL!R2718=0,0,IF(Cartilha_GLOBAL!R2718&gt;0,"c","b"))</f>
        <v>0</v>
      </c>
    </row>
    <row r="2719" ht="33.75" hidden="1" spans="1:20">
      <c r="A2719" s="158">
        <f>Cartilha_GLOBAL!A2719</f>
        <v>90842</v>
      </c>
      <c r="B2719" s="100" t="str">
        <f>Cartilha_GLOBAL!B2719</f>
        <v>SINAPI</v>
      </c>
      <c r="C2719" s="104" t="str">
        <f>Cartilha_GLOBAL!C2719</f>
        <v>KIT DE PORTA DE MADEIRA PARA PINTURA, SEMI-OCA (LEVE OU MÉDIA), PADRÃO MÉDIO, 70X210CM, ESPESSURA DE 3,5CM, ITENS INCLUSOS: DOBRADIÇAS, MONTAGEM E INSTALAÇÃO DO BATENTE, FECHADURA COM EXECUÇÃO DO FURO - FORNECIMENTO E INSTALAÇÃO. AF_12/2019</v>
      </c>
      <c r="D2719" s="94" t="str">
        <f>Cartilha_GLOBAL!D2719</f>
        <v>UN</v>
      </c>
      <c r="E2719" s="105">
        <f>Cartilha_GLOBAL!$E2719</f>
        <v>1066.77</v>
      </c>
      <c r="F2719" s="182">
        <f>Cartilha_GLOBAL!$F2719</f>
        <v>1309.35</v>
      </c>
      <c r="G2719" s="108"/>
      <c r="H2719" s="107">
        <f t="shared" si="165"/>
        <v>0</v>
      </c>
      <c r="I2719" s="143">
        <f t="shared" si="166"/>
        <v>0</v>
      </c>
      <c r="J2719" s="142"/>
      <c r="K2719" s="183"/>
      <c r="L2719" s="7" t="str">
        <f t="shared" si="167"/>
        <v/>
      </c>
      <c r="M2719" s="7" t="str">
        <f t="shared" si="168"/>
        <v/>
      </c>
      <c r="N2719" s="7" t="str">
        <f>Cartilha_GLOBAL!N2719</f>
        <v/>
      </c>
      <c r="O2719" s="144"/>
      <c r="Q2719" s="151"/>
      <c r="R2719" s="152">
        <v>0</v>
      </c>
      <c r="T2719" s="153">
        <f>IF(Cartilha_GLOBAL!R2719=0,0,IF(Cartilha_GLOBAL!R2719&gt;0,"c","b"))</f>
        <v>0</v>
      </c>
    </row>
    <row r="2720" ht="33.75" hidden="1" spans="1:20">
      <c r="A2720" s="158">
        <f>Cartilha_GLOBAL!A2720</f>
        <v>90843</v>
      </c>
      <c r="B2720" s="100" t="str">
        <f>Cartilha_GLOBAL!B2720</f>
        <v>SINAPI</v>
      </c>
      <c r="C2720" s="104" t="str">
        <f>Cartilha_GLOBAL!C2720</f>
        <v>KIT DE PORTA DE MADEIRA PARA PINTURA, SEMI-OCA (LEVE OU MÉDIA), PADRÃO MÉDIO, 80X210CM, ESPESSURA DE 3,5CM, ITENS INCLUSOS: DOBRADIÇAS, MONTAGEM E INSTALAÇÃO DO BATENTE, FECHADURA COM EXECUÇÃO DO FURO - FORNECIMENTO E INSTALAÇÃO. AF_12/2019</v>
      </c>
      <c r="D2720" s="94" t="str">
        <f>Cartilha_GLOBAL!D2720</f>
        <v>UN</v>
      </c>
      <c r="E2720" s="105">
        <f>Cartilha_GLOBAL!$E2720</f>
        <v>1117.22</v>
      </c>
      <c r="F2720" s="182">
        <f>Cartilha_GLOBAL!$F2720</f>
        <v>1371.28</v>
      </c>
      <c r="G2720" s="108"/>
      <c r="H2720" s="107">
        <f t="shared" si="165"/>
        <v>0</v>
      </c>
      <c r="I2720" s="143">
        <f t="shared" si="166"/>
        <v>0</v>
      </c>
      <c r="J2720" s="142"/>
      <c r="K2720" s="183"/>
      <c r="L2720" s="7" t="str">
        <f t="shared" si="167"/>
        <v/>
      </c>
      <c r="M2720" s="7" t="str">
        <f t="shared" si="168"/>
        <v/>
      </c>
      <c r="N2720" s="7" t="str">
        <f>Cartilha_GLOBAL!N2720</f>
        <v/>
      </c>
      <c r="O2720" s="144"/>
      <c r="Q2720" s="151"/>
      <c r="R2720" s="152">
        <v>0</v>
      </c>
      <c r="T2720" s="153">
        <f>IF(Cartilha_GLOBAL!R2720=0,0,IF(Cartilha_GLOBAL!R2720&gt;0,"c","b"))</f>
        <v>0</v>
      </c>
    </row>
    <row r="2721" ht="33.75" hidden="1" spans="1:20">
      <c r="A2721" s="158">
        <f>Cartilha_GLOBAL!A2721</f>
        <v>90844</v>
      </c>
      <c r="B2721" s="100" t="str">
        <f>Cartilha_GLOBAL!B2721</f>
        <v>SINAPI</v>
      </c>
      <c r="C2721" s="104" t="str">
        <f>Cartilha_GLOBAL!C2721</f>
        <v>KIT DE PORTA DE MADEIRA PARA PINTURA, SEMI-OCA (LEVE OU MÉDIA), PADRÃO MÉDIO, 90X210CM, ESPESSURA DE 3,5CM, ITENS INCLUSOS: DOBRADIÇAS, MONTAGEM E INSTALAÇÃO DO BATENTE, FECHADURA COM EXECUÇÃO DO FURO - FORNECIMENTO E INSTALAÇÃO. AF_12/2019</v>
      </c>
      <c r="D2721" s="94" t="str">
        <f>Cartilha_GLOBAL!D2721</f>
        <v>UN</v>
      </c>
      <c r="E2721" s="105">
        <f>Cartilha_GLOBAL!$E2721</f>
        <v>1196.84</v>
      </c>
      <c r="F2721" s="182">
        <f>Cartilha_GLOBAL!$F2721</f>
        <v>1469</v>
      </c>
      <c r="G2721" s="108"/>
      <c r="H2721" s="107">
        <f t="shared" si="165"/>
        <v>0</v>
      </c>
      <c r="I2721" s="143">
        <f t="shared" si="166"/>
        <v>0</v>
      </c>
      <c r="J2721" s="142"/>
      <c r="K2721" s="183"/>
      <c r="L2721" s="7" t="str">
        <f t="shared" si="167"/>
        <v/>
      </c>
      <c r="M2721" s="7" t="str">
        <f t="shared" si="168"/>
        <v/>
      </c>
      <c r="N2721" s="7" t="str">
        <f>Cartilha_GLOBAL!N2721</f>
        <v/>
      </c>
      <c r="O2721" s="144"/>
      <c r="Q2721" s="151"/>
      <c r="R2721" s="152">
        <v>0</v>
      </c>
      <c r="T2721" s="153">
        <f>IF(Cartilha_GLOBAL!R2721=0,0,IF(Cartilha_GLOBAL!R2721&gt;0,"c","b"))</f>
        <v>0</v>
      </c>
    </row>
    <row r="2722" ht="33.75" hidden="1" spans="1:20">
      <c r="A2722" s="158">
        <f>Cartilha_GLOBAL!A2722</f>
        <v>90847</v>
      </c>
      <c r="B2722" s="100" t="str">
        <f>Cartilha_GLOBAL!B2722</f>
        <v>SINAPI</v>
      </c>
      <c r="C2722" s="104" t="str">
        <f>Cartilha_GLOBAL!C2722</f>
        <v>KIT DE PORTA DE MADEIRA PARA PINTURA, SEMI-OCA (LEVE OU MÉDIA), PADRÃO MÉDIO, 60X210CM, ESPESSURA DE 3,5CM, ITENS INCLUSOS: DOBRADIÇAS, MONTAGEM E INSTALAÇÃO DO BATENTE, SEM FECHADURA - FORNECIMENTO E INSTALAÇÃO. AF_12/2019</v>
      </c>
      <c r="D2722" s="94" t="str">
        <f>Cartilha_GLOBAL!D2722</f>
        <v>UN</v>
      </c>
      <c r="E2722" s="105">
        <f>Cartilha_GLOBAL!$E2722</f>
        <v>887.53</v>
      </c>
      <c r="F2722" s="182">
        <f>Cartilha_GLOBAL!$F2722</f>
        <v>1089.35</v>
      </c>
      <c r="G2722" s="108"/>
      <c r="H2722" s="107">
        <f t="shared" si="165"/>
        <v>0</v>
      </c>
      <c r="I2722" s="143">
        <f t="shared" si="166"/>
        <v>0</v>
      </c>
      <c r="J2722" s="142"/>
      <c r="K2722" s="183"/>
      <c r="L2722" s="7" t="str">
        <f t="shared" si="167"/>
        <v/>
      </c>
      <c r="M2722" s="7" t="str">
        <f t="shared" si="168"/>
        <v/>
      </c>
      <c r="N2722" s="7" t="str">
        <f>Cartilha_GLOBAL!N2722</f>
        <v/>
      </c>
      <c r="O2722" s="144"/>
      <c r="Q2722" s="151"/>
      <c r="R2722" s="152">
        <v>0</v>
      </c>
      <c r="T2722" s="153">
        <f>IF(Cartilha_GLOBAL!R2722=0,0,IF(Cartilha_GLOBAL!R2722&gt;0,"c","b"))</f>
        <v>0</v>
      </c>
    </row>
    <row r="2723" ht="33.75" hidden="1" spans="1:20">
      <c r="A2723" s="158">
        <f>Cartilha_GLOBAL!A2723</f>
        <v>90848</v>
      </c>
      <c r="B2723" s="100" t="str">
        <f>Cartilha_GLOBAL!B2723</f>
        <v>SINAPI</v>
      </c>
      <c r="C2723" s="104" t="str">
        <f>Cartilha_GLOBAL!C2723</f>
        <v>KIT DE PORTA DE MADEIRA PARA PINTURA, SEMI-OCA (LEVE OU MÉDIA), PADRÃO MÉDIO, 70X210CM, ESPESSURA DE 3,5CM, ITENS INCLUSOS: DOBRADIÇAS, MONTAGEM E INSTALAÇÃO DO BATENTE, SEM FECHADURA - FORNECIMENTO E INSTALAÇÃO. AF_12/2019</v>
      </c>
      <c r="D2723" s="94" t="str">
        <f>Cartilha_GLOBAL!D2723</f>
        <v>UN</v>
      </c>
      <c r="E2723" s="105">
        <f>Cartilha_GLOBAL!$E2723</f>
        <v>897.46</v>
      </c>
      <c r="F2723" s="182">
        <f>Cartilha_GLOBAL!$F2723</f>
        <v>1101.54</v>
      </c>
      <c r="G2723" s="108"/>
      <c r="H2723" s="107">
        <f t="shared" si="165"/>
        <v>0</v>
      </c>
      <c r="I2723" s="143">
        <f t="shared" si="166"/>
        <v>0</v>
      </c>
      <c r="J2723" s="142"/>
      <c r="K2723" s="183"/>
      <c r="L2723" s="7" t="str">
        <f t="shared" si="167"/>
        <v/>
      </c>
      <c r="M2723" s="7" t="str">
        <f t="shared" si="168"/>
        <v/>
      </c>
      <c r="N2723" s="7" t="str">
        <f>Cartilha_GLOBAL!N2723</f>
        <v/>
      </c>
      <c r="O2723" s="144"/>
      <c r="Q2723" s="151"/>
      <c r="R2723" s="152">
        <v>0</v>
      </c>
      <c r="T2723" s="153">
        <f>IF(Cartilha_GLOBAL!R2723=0,0,IF(Cartilha_GLOBAL!R2723&gt;0,"c","b"))</f>
        <v>0</v>
      </c>
    </row>
    <row r="2724" ht="33.75" hidden="1" spans="1:20">
      <c r="A2724" s="158">
        <f>Cartilha_GLOBAL!A2724</f>
        <v>90849</v>
      </c>
      <c r="B2724" s="100" t="str">
        <f>Cartilha_GLOBAL!B2724</f>
        <v>SINAPI</v>
      </c>
      <c r="C2724" s="104" t="str">
        <f>Cartilha_GLOBAL!C2724</f>
        <v>KIT DE PORTA DE MADEIRA PARA PINTURA, SEMI-OCA (LEVE OU MÉDIA), PADRÃO MÉDIO, 80X210CM, ESPESSURA DE 3,5CM, ITENS INCLUSOS: DOBRADIÇAS, MONTAGEM E INSTALAÇÃO DO BATENTE, SEM FECHADURA - FORNECIMENTO E INSTALAÇÃO. AF_12/2019</v>
      </c>
      <c r="D2724" s="94" t="str">
        <f>Cartilha_GLOBAL!D2724</f>
        <v>UN</v>
      </c>
      <c r="E2724" s="105">
        <f>Cartilha_GLOBAL!$E2724</f>
        <v>923.64</v>
      </c>
      <c r="F2724" s="182">
        <f>Cartilha_GLOBAL!$F2724</f>
        <v>1133.68</v>
      </c>
      <c r="G2724" s="108"/>
      <c r="H2724" s="107">
        <f t="shared" si="165"/>
        <v>0</v>
      </c>
      <c r="I2724" s="143">
        <f t="shared" si="166"/>
        <v>0</v>
      </c>
      <c r="J2724" s="142"/>
      <c r="K2724" s="183"/>
      <c r="L2724" s="7" t="str">
        <f t="shared" si="167"/>
        <v/>
      </c>
      <c r="M2724" s="7" t="str">
        <f t="shared" si="168"/>
        <v/>
      </c>
      <c r="N2724" s="7" t="str">
        <f>Cartilha_GLOBAL!N2724</f>
        <v/>
      </c>
      <c r="O2724" s="144"/>
      <c r="Q2724" s="151"/>
      <c r="R2724" s="152">
        <v>0</v>
      </c>
      <c r="T2724" s="153">
        <f>IF(Cartilha_GLOBAL!R2724=0,0,IF(Cartilha_GLOBAL!R2724&gt;0,"c","b"))</f>
        <v>0</v>
      </c>
    </row>
    <row r="2725" ht="33.75" hidden="1" spans="1:20">
      <c r="A2725" s="158">
        <f>Cartilha_GLOBAL!A2725</f>
        <v>90850</v>
      </c>
      <c r="B2725" s="100" t="str">
        <f>Cartilha_GLOBAL!B2725</f>
        <v>SINAPI</v>
      </c>
      <c r="C2725" s="104" t="str">
        <f>Cartilha_GLOBAL!C2725</f>
        <v>KIT DE PORTA DE MADEIRA PARA PINTURA, SEMI-OCA (LEVE OU MÉDIA), PADRÃO MÉDIO, 90X210CM, ESPESSURA DE 3,5CM, ITENS INCLUSOS: DOBRADIÇAS, MONTAGEM E INSTALAÇÃO DO BATENTE, SEM FECHADURA - FORNECIMENTO E INSTALAÇÃO. AF_12/2019</v>
      </c>
      <c r="D2725" s="94" t="str">
        <f>Cartilha_GLOBAL!D2725</f>
        <v>UN</v>
      </c>
      <c r="E2725" s="105">
        <f>Cartilha_GLOBAL!$E2725</f>
        <v>1003.26</v>
      </c>
      <c r="F2725" s="182">
        <f>Cartilha_GLOBAL!$F2725</f>
        <v>1231.4</v>
      </c>
      <c r="G2725" s="108"/>
      <c r="H2725" s="107">
        <f t="shared" si="165"/>
        <v>0</v>
      </c>
      <c r="I2725" s="143">
        <f t="shared" si="166"/>
        <v>0</v>
      </c>
      <c r="J2725" s="142"/>
      <c r="K2725" s="183"/>
      <c r="L2725" s="7" t="str">
        <f t="shared" si="167"/>
        <v/>
      </c>
      <c r="M2725" s="7" t="str">
        <f t="shared" si="168"/>
        <v/>
      </c>
      <c r="N2725" s="7" t="str">
        <f>Cartilha_GLOBAL!N2725</f>
        <v/>
      </c>
      <c r="O2725" s="144"/>
      <c r="Q2725" s="151"/>
      <c r="R2725" s="152">
        <v>0</v>
      </c>
      <c r="T2725" s="153">
        <f>IF(Cartilha_GLOBAL!R2725=0,0,IF(Cartilha_GLOBAL!R2725&gt;0,"c","b"))</f>
        <v>0</v>
      </c>
    </row>
    <row r="2726" ht="33.75" hidden="1" spans="1:20">
      <c r="A2726" s="158">
        <f>Cartilha_GLOBAL!A2726</f>
        <v>90852</v>
      </c>
      <c r="B2726" s="100" t="str">
        <f>Cartilha_GLOBAL!B2726</f>
        <v>SINAPI</v>
      </c>
      <c r="C2726" s="104" t="str">
        <f>Cartilha_GLOBAL!C2726</f>
        <v>KIT DE PORTA DE MADEIRA PARA PINTURA, SEMI-OCA (PESADA OU SUPERPESADA), PADRÃO MÉDIO, 90X210CM, ESPESSURA DE 3,5CM, ITENS INCLUSOS: DOBRADIÇAS, MONTAGEM E INSTALAÇÃO DO BATENTE, SEM FECHADURA - FORNECIMENTO E INSTALAÇÃO. AF_12/2019</v>
      </c>
      <c r="D2726" s="94" t="str">
        <f>Cartilha_GLOBAL!D2726</f>
        <v>UN</v>
      </c>
      <c r="E2726" s="105">
        <f>Cartilha_GLOBAL!$E2726</f>
        <v>1250.84</v>
      </c>
      <c r="F2726" s="182">
        <f>Cartilha_GLOBAL!$F2726</f>
        <v>1535.28</v>
      </c>
      <c r="G2726" s="108"/>
      <c r="H2726" s="107">
        <f t="shared" si="165"/>
        <v>0</v>
      </c>
      <c r="I2726" s="143">
        <f t="shared" si="166"/>
        <v>0</v>
      </c>
      <c r="J2726" s="142"/>
      <c r="K2726" s="183"/>
      <c r="L2726" s="7" t="str">
        <f t="shared" si="167"/>
        <v/>
      </c>
      <c r="M2726" s="7" t="str">
        <f t="shared" si="168"/>
        <v/>
      </c>
      <c r="N2726" s="7" t="str">
        <f>Cartilha_GLOBAL!N2726</f>
        <v/>
      </c>
      <c r="O2726" s="144"/>
      <c r="Q2726" s="151"/>
      <c r="R2726" s="152">
        <v>0</v>
      </c>
      <c r="T2726" s="153">
        <f>IF(Cartilha_GLOBAL!R2726=0,0,IF(Cartilha_GLOBAL!R2726&gt;0,"c","b"))</f>
        <v>0</v>
      </c>
    </row>
    <row r="2727" ht="33.75" hidden="1" spans="1:20">
      <c r="A2727" s="158">
        <f>Cartilha_GLOBAL!A2727</f>
        <v>91312</v>
      </c>
      <c r="B2727" s="100" t="str">
        <f>Cartilha_GLOBAL!B2727</f>
        <v>SINAPI</v>
      </c>
      <c r="C2727" s="104" t="str">
        <f>Cartilha_GLOBAL!C2727</f>
        <v>KIT DE PORTA DE MADEIRA PARA PINTURA, SEMI-OCA (LEVE OU MÉDIA), PADRÃO POPULAR, 60X210CM, ESPESSURA DE 3,5CM, ITENS INCLUSOS: DOBRADIÇAS, MONTAGEM E INSTALAÇÃO DO BATENTE, FECHADURA COM EXECUÇÃO DO FURO - FORNECIMENTO E INSTALAÇÃO. AF_12/2019</v>
      </c>
      <c r="D2727" s="94" t="str">
        <f>Cartilha_GLOBAL!D2727</f>
        <v>UN</v>
      </c>
      <c r="E2727" s="105">
        <f>Cartilha_GLOBAL!$E2727</f>
        <v>887.63</v>
      </c>
      <c r="F2727" s="182">
        <f>Cartilha_GLOBAL!$F2727</f>
        <v>1089.48</v>
      </c>
      <c r="G2727" s="108"/>
      <c r="H2727" s="107">
        <f t="shared" si="165"/>
        <v>0</v>
      </c>
      <c r="I2727" s="143">
        <f t="shared" si="166"/>
        <v>0</v>
      </c>
      <c r="J2727" s="142"/>
      <c r="K2727" s="183"/>
      <c r="L2727" s="7" t="str">
        <f t="shared" si="167"/>
        <v/>
      </c>
      <c r="M2727" s="7" t="str">
        <f t="shared" si="168"/>
        <v/>
      </c>
      <c r="N2727" s="7" t="str">
        <f>Cartilha_GLOBAL!N2727</f>
        <v/>
      </c>
      <c r="O2727" s="144"/>
      <c r="Q2727" s="151"/>
      <c r="R2727" s="152">
        <v>0</v>
      </c>
      <c r="T2727" s="153">
        <f>IF(Cartilha_GLOBAL!R2727=0,0,IF(Cartilha_GLOBAL!R2727&gt;0,"c","b"))</f>
        <v>0</v>
      </c>
    </row>
    <row r="2728" ht="33.75" hidden="1" spans="1:20">
      <c r="A2728" s="158">
        <f>Cartilha_GLOBAL!A2728</f>
        <v>91313</v>
      </c>
      <c r="B2728" s="100" t="str">
        <f>Cartilha_GLOBAL!B2728</f>
        <v>SINAPI</v>
      </c>
      <c r="C2728" s="104" t="str">
        <f>Cartilha_GLOBAL!C2728</f>
        <v>KIT DE PORTA DE MADEIRA PARA PINTURA, SEMI-OCA (LEVE OU MÉDIA), PADRÃO POPULAR, 70X210CM, ESPESSURA DE 3,5CM, ITENS INCLUSOS: DOBRADIÇAS, MONTAGEM E INSTALAÇÃO DO BATENTE, FECHADURA COM EXECUÇÃO DO FURO - FORNECIMENTO E INSTALAÇÃO. AF_12/2019</v>
      </c>
      <c r="D2728" s="94" t="str">
        <f>Cartilha_GLOBAL!D2728</f>
        <v>UN</v>
      </c>
      <c r="E2728" s="105">
        <f>Cartilha_GLOBAL!$E2728</f>
        <v>879.57</v>
      </c>
      <c r="F2728" s="182">
        <f>Cartilha_GLOBAL!$F2728</f>
        <v>1079.58</v>
      </c>
      <c r="G2728" s="108"/>
      <c r="H2728" s="107">
        <f t="shared" si="165"/>
        <v>0</v>
      </c>
      <c r="I2728" s="143">
        <f t="shared" si="166"/>
        <v>0</v>
      </c>
      <c r="J2728" s="142"/>
      <c r="K2728" s="183"/>
      <c r="L2728" s="7" t="str">
        <f t="shared" si="167"/>
        <v/>
      </c>
      <c r="M2728" s="7" t="str">
        <f t="shared" si="168"/>
        <v/>
      </c>
      <c r="N2728" s="7" t="str">
        <f>Cartilha_GLOBAL!N2728</f>
        <v/>
      </c>
      <c r="O2728" s="144"/>
      <c r="Q2728" s="151"/>
      <c r="R2728" s="152">
        <v>0</v>
      </c>
      <c r="T2728" s="153">
        <f>IF(Cartilha_GLOBAL!R2728=0,0,IF(Cartilha_GLOBAL!R2728&gt;0,"c","b"))</f>
        <v>0</v>
      </c>
    </row>
    <row r="2729" ht="33.75" hidden="1" spans="1:20">
      <c r="A2729" s="158">
        <f>Cartilha_GLOBAL!A2729</f>
        <v>91314</v>
      </c>
      <c r="B2729" s="100" t="str">
        <f>Cartilha_GLOBAL!B2729</f>
        <v>SINAPI</v>
      </c>
      <c r="C2729" s="104" t="str">
        <f>Cartilha_GLOBAL!C2729</f>
        <v>KIT DE PORTA DE MADEIRA PARA PINTURA, SEMI-OCA (LEVE OU MÉDIA), PADRÃO POPULAR, 80X210CM, ESPESSURA DE 3,5CM, ITENS INCLUSOS: DOBRADIÇAS, MONTAGEM E INSTALAÇÃO DO BATENTE, FECHADURA COM EXECUÇÃO DO FURO - FORNECIMENTO E INSTALAÇÃO. AF_12/2019</v>
      </c>
      <c r="D2729" s="94" t="str">
        <f>Cartilha_GLOBAL!D2729</f>
        <v>UN</v>
      </c>
      <c r="E2729" s="105">
        <f>Cartilha_GLOBAL!$E2729</f>
        <v>923.35</v>
      </c>
      <c r="F2729" s="182">
        <f>Cartilha_GLOBAL!$F2729</f>
        <v>1133.32</v>
      </c>
      <c r="G2729" s="108"/>
      <c r="H2729" s="107">
        <f t="shared" si="165"/>
        <v>0</v>
      </c>
      <c r="I2729" s="143">
        <f t="shared" si="166"/>
        <v>0</v>
      </c>
      <c r="J2729" s="142"/>
      <c r="K2729" s="183"/>
      <c r="L2729" s="7" t="str">
        <f t="shared" si="167"/>
        <v/>
      </c>
      <c r="M2729" s="7" t="str">
        <f t="shared" si="168"/>
        <v/>
      </c>
      <c r="N2729" s="7" t="str">
        <f>Cartilha_GLOBAL!N2729</f>
        <v/>
      </c>
      <c r="O2729" s="144"/>
      <c r="Q2729" s="151"/>
      <c r="R2729" s="152">
        <v>0</v>
      </c>
      <c r="T2729" s="153">
        <f>IF(Cartilha_GLOBAL!R2729=0,0,IF(Cartilha_GLOBAL!R2729&gt;0,"c","b"))</f>
        <v>0</v>
      </c>
    </row>
    <row r="2730" ht="33.75" hidden="1" spans="1:20">
      <c r="A2730" s="158">
        <f>Cartilha_GLOBAL!A2730</f>
        <v>91315</v>
      </c>
      <c r="B2730" s="100" t="str">
        <f>Cartilha_GLOBAL!B2730</f>
        <v>SINAPI</v>
      </c>
      <c r="C2730" s="104" t="str">
        <f>Cartilha_GLOBAL!C2730</f>
        <v>KIT DE PORTA DE MADEIRA PARA PINTURA, SEMI-OCA (LEVE OU MÉDIA), PADRÃO POPULAR, 90X210CM, ESPESSURA DE 3,5CM, ITENS INCLUSOS: DOBRADIÇAS, MONTAGEM E INSTALAÇÃO DO BATENTE, FECHADURA COM EXECUÇÃO DO FURO - FORNECIMENTO E INSTALAÇÃO. AF_12/2019</v>
      </c>
      <c r="D2730" s="94" t="str">
        <f>Cartilha_GLOBAL!D2730</f>
        <v>UN</v>
      </c>
      <c r="E2730" s="105">
        <f>Cartilha_GLOBAL!$E2730</f>
        <v>1002.23</v>
      </c>
      <c r="F2730" s="182">
        <f>Cartilha_GLOBAL!$F2730</f>
        <v>1230.14</v>
      </c>
      <c r="G2730" s="108"/>
      <c r="H2730" s="107">
        <f t="shared" si="165"/>
        <v>0</v>
      </c>
      <c r="I2730" s="143">
        <f t="shared" si="166"/>
        <v>0</v>
      </c>
      <c r="J2730" s="142"/>
      <c r="K2730" s="183"/>
      <c r="L2730" s="7" t="str">
        <f t="shared" si="167"/>
        <v/>
      </c>
      <c r="M2730" s="7" t="str">
        <f t="shared" si="168"/>
        <v/>
      </c>
      <c r="N2730" s="7" t="str">
        <f>Cartilha_GLOBAL!N2730</f>
        <v/>
      </c>
      <c r="O2730" s="144"/>
      <c r="Q2730" s="151"/>
      <c r="R2730" s="152">
        <v>0</v>
      </c>
      <c r="T2730" s="153">
        <f>IF(Cartilha_GLOBAL!R2730=0,0,IF(Cartilha_GLOBAL!R2730&gt;0,"c","b"))</f>
        <v>0</v>
      </c>
    </row>
    <row r="2731" ht="33.75" hidden="1" spans="1:20">
      <c r="A2731" s="158">
        <f>Cartilha_GLOBAL!A2731</f>
        <v>91318</v>
      </c>
      <c r="B2731" s="100" t="str">
        <f>Cartilha_GLOBAL!B2731</f>
        <v>SINAPI</v>
      </c>
      <c r="C2731" s="104" t="str">
        <f>Cartilha_GLOBAL!C2731</f>
        <v>KIT DE PORTA DE MADEIRA PARA PINTURA, SEMI-OCA (LEVE OU MÉDIA), PADRÃO POPULAR, 60X210CM, ESPESSURA DE 3,5CM, ITENS INCLUSOS: DOBRADIÇAS, MONTAGEM E INSTALAÇÃO DO BATENTE, SEM FECHADURA - FORNECIMENTO E INSTALAÇÃO. AF_12/2019</v>
      </c>
      <c r="D2731" s="94" t="str">
        <f>Cartilha_GLOBAL!D2731</f>
        <v>UN</v>
      </c>
      <c r="E2731" s="105">
        <f>Cartilha_GLOBAL!$E2731</f>
        <v>769.41</v>
      </c>
      <c r="F2731" s="182">
        <f>Cartilha_GLOBAL!$F2731</f>
        <v>944.37</v>
      </c>
      <c r="G2731" s="108"/>
      <c r="H2731" s="107">
        <f t="shared" si="165"/>
        <v>0</v>
      </c>
      <c r="I2731" s="143">
        <f t="shared" si="166"/>
        <v>0</v>
      </c>
      <c r="J2731" s="142"/>
      <c r="K2731" s="183"/>
      <c r="L2731" s="7" t="str">
        <f t="shared" si="167"/>
        <v/>
      </c>
      <c r="M2731" s="7" t="str">
        <f t="shared" si="168"/>
        <v/>
      </c>
      <c r="N2731" s="7" t="str">
        <f>Cartilha_GLOBAL!N2731</f>
        <v/>
      </c>
      <c r="O2731" s="144"/>
      <c r="Q2731" s="151"/>
      <c r="R2731" s="152">
        <v>0</v>
      </c>
      <c r="T2731" s="153">
        <f>IF(Cartilha_GLOBAL!R2731=0,0,IF(Cartilha_GLOBAL!R2731&gt;0,"c","b"))</f>
        <v>0</v>
      </c>
    </row>
    <row r="2732" ht="33.75" hidden="1" spans="1:20">
      <c r="A2732" s="158">
        <f>Cartilha_GLOBAL!A2732</f>
        <v>91319</v>
      </c>
      <c r="B2732" s="100" t="str">
        <f>Cartilha_GLOBAL!B2732</f>
        <v>SINAPI</v>
      </c>
      <c r="C2732" s="104" t="str">
        <f>Cartilha_GLOBAL!C2732</f>
        <v>KIT DE PORTA DE MADEIRA PARA PINTURA, SEMI-OCA (LEVE OU MÉDIA), PADRÃO POPULAR, 70X210CM, ESPESSURA DE 3,5CM, ITENS INCLUSOS: DOBRADIÇAS, MONTAGEM E INSTALAÇÃO DO BATENTE, SEM FECHADURA - FORNECIMENTO E INSTALAÇÃO. AF_12/2019</v>
      </c>
      <c r="D2732" s="94" t="str">
        <f>Cartilha_GLOBAL!D2732</f>
        <v>UN</v>
      </c>
      <c r="E2732" s="105">
        <f>Cartilha_GLOBAL!$E2732</f>
        <v>778.59</v>
      </c>
      <c r="F2732" s="182">
        <f>Cartilha_GLOBAL!$F2732</f>
        <v>955.64</v>
      </c>
      <c r="G2732" s="108"/>
      <c r="H2732" s="107">
        <f t="shared" si="165"/>
        <v>0</v>
      </c>
      <c r="I2732" s="143">
        <f t="shared" si="166"/>
        <v>0</v>
      </c>
      <c r="J2732" s="142"/>
      <c r="K2732" s="183"/>
      <c r="L2732" s="7" t="str">
        <f t="shared" si="167"/>
        <v/>
      </c>
      <c r="M2732" s="7" t="str">
        <f t="shared" si="168"/>
        <v/>
      </c>
      <c r="N2732" s="7" t="str">
        <f>Cartilha_GLOBAL!N2732</f>
        <v/>
      </c>
      <c r="O2732" s="144"/>
      <c r="Q2732" s="151"/>
      <c r="R2732" s="152">
        <v>0</v>
      </c>
      <c r="T2732" s="153">
        <f>IF(Cartilha_GLOBAL!R2732=0,0,IF(Cartilha_GLOBAL!R2732&gt;0,"c","b"))</f>
        <v>0</v>
      </c>
    </row>
    <row r="2733" ht="33.75" hidden="1" spans="1:20">
      <c r="A2733" s="158">
        <f>Cartilha_GLOBAL!A2733</f>
        <v>91320</v>
      </c>
      <c r="B2733" s="100" t="str">
        <f>Cartilha_GLOBAL!B2733</f>
        <v>SINAPI</v>
      </c>
      <c r="C2733" s="104" t="str">
        <f>Cartilha_GLOBAL!C2733</f>
        <v>KIT DE PORTA DE MADEIRA PARA PINTURA, SEMI-OCA (LEVE OU MÉDIA), PADRÃO POPULAR, 80X210CM, ESPESSURA DE 3,5CM, ITENS INCLUSOS: DOBRADIÇAS, MONTAGEM E INSTALAÇÃO DO BATENTE, SEM FECHADURA - FORNECIMENTO E INSTALAÇÃO. AF_12/2019</v>
      </c>
      <c r="D2733" s="94" t="str">
        <f>Cartilha_GLOBAL!D2733</f>
        <v>UN</v>
      </c>
      <c r="E2733" s="105">
        <f>Cartilha_GLOBAL!$E2733</f>
        <v>804.03</v>
      </c>
      <c r="F2733" s="182">
        <f>Cartilha_GLOBAL!$F2733</f>
        <v>986.87</v>
      </c>
      <c r="G2733" s="108"/>
      <c r="H2733" s="107">
        <f t="shared" si="165"/>
        <v>0</v>
      </c>
      <c r="I2733" s="143">
        <f t="shared" si="166"/>
        <v>0</v>
      </c>
      <c r="J2733" s="142"/>
      <c r="K2733" s="183"/>
      <c r="L2733" s="7" t="str">
        <f t="shared" si="167"/>
        <v/>
      </c>
      <c r="M2733" s="7" t="str">
        <f t="shared" si="168"/>
        <v/>
      </c>
      <c r="N2733" s="7" t="str">
        <f>Cartilha_GLOBAL!N2733</f>
        <v/>
      </c>
      <c r="O2733" s="144"/>
      <c r="Q2733" s="151"/>
      <c r="R2733" s="152">
        <v>0</v>
      </c>
      <c r="T2733" s="153">
        <f>IF(Cartilha_GLOBAL!R2733=0,0,IF(Cartilha_GLOBAL!R2733&gt;0,"c","b"))</f>
        <v>0</v>
      </c>
    </row>
    <row r="2734" ht="33.75" hidden="1" spans="1:20">
      <c r="A2734" s="158">
        <f>Cartilha_GLOBAL!A2734</f>
        <v>91321</v>
      </c>
      <c r="B2734" s="100" t="str">
        <f>Cartilha_GLOBAL!B2734</f>
        <v>SINAPI</v>
      </c>
      <c r="C2734" s="104" t="str">
        <f>Cartilha_GLOBAL!C2734</f>
        <v>KIT DE PORTA DE MADEIRA PARA PINTURA, SEMI-OCA (LEVE OU MÉDIA), PADRÃO POPULAR, 90X210CM, ESPESSURA DE 3,5CM, ITENS INCLUSOS: DOBRADIÇAS, MONTAGEM E INSTALAÇÃO DO BATENTE, SEM FECHADURA - FORNECIMENTO E INSTALAÇÃO. AF_12/2019</v>
      </c>
      <c r="D2734" s="94" t="str">
        <f>Cartilha_GLOBAL!D2734</f>
        <v>UN</v>
      </c>
      <c r="E2734" s="105">
        <f>Cartilha_GLOBAL!$E2734</f>
        <v>882.91</v>
      </c>
      <c r="F2734" s="182">
        <f>Cartilha_GLOBAL!$F2734</f>
        <v>1083.68</v>
      </c>
      <c r="G2734" s="108"/>
      <c r="H2734" s="107">
        <f t="shared" ref="H2734:H2797" si="169">IF(G2734=0,0,F2734)</f>
        <v>0</v>
      </c>
      <c r="I2734" s="143">
        <f t="shared" ref="I2734:I2797" si="170">IF(ISBLANK(G2734),0,IF(R2734=0,ROUND(G2734*H2734,2),IF(R2734="b",ROUNDDOWN(G2734*H2734,2),ROUNDUP(G2734*H2734,2))))</f>
        <v>0</v>
      </c>
      <c r="J2734" s="142"/>
      <c r="K2734" s="183"/>
      <c r="L2734" s="7" t="str">
        <f t="shared" ref="L2734:L2797" si="171">IF(K2734="X","x",IF(K2734="xx","x",IF(I2734&gt;0,"x","")))</f>
        <v/>
      </c>
      <c r="M2734" s="7" t="str">
        <f t="shared" ref="M2734:M2797" si="172">IF(K2734="X","x",IF(K2734="xx","x",IF(I2734&gt;0,"x","")))</f>
        <v/>
      </c>
      <c r="N2734" s="7" t="str">
        <f>Cartilha_GLOBAL!N2734</f>
        <v/>
      </c>
      <c r="O2734" s="144"/>
      <c r="Q2734" s="151"/>
      <c r="R2734" s="152">
        <v>0</v>
      </c>
      <c r="T2734" s="153">
        <f>IF(Cartilha_GLOBAL!R2734=0,0,IF(Cartilha_GLOBAL!R2734&gt;0,"c","b"))</f>
        <v>0</v>
      </c>
    </row>
    <row r="2735" ht="12.75" hidden="1" spans="1:20">
      <c r="A2735" s="99" t="str">
        <f>Cartilha_GLOBAL!A2735</f>
        <v>7.1.3.4</v>
      </c>
      <c r="B2735" s="100">
        <f>Cartilha_GLOBAL!B2735</f>
        <v>0</v>
      </c>
      <c r="C2735" s="161" t="str">
        <f>Cartilha_GLOBAL!C2735</f>
        <v>MEXICANAS</v>
      </c>
      <c r="D2735" s="156">
        <f>Cartilha_GLOBAL!D2735</f>
        <v>0</v>
      </c>
      <c r="E2735" s="199">
        <f>Cartilha_GLOBAL!$E2735</f>
        <v>0</v>
      </c>
      <c r="F2735" s="200">
        <f>Cartilha_GLOBAL!$F2735</f>
        <v>0</v>
      </c>
      <c r="G2735" s="209"/>
      <c r="H2735" s="187">
        <f t="shared" si="169"/>
        <v>0</v>
      </c>
      <c r="I2735" s="188">
        <f t="shared" si="170"/>
        <v>0</v>
      </c>
      <c r="J2735" s="142"/>
      <c r="K2735" s="138" t="str">
        <f>IF(OR(SUM(I2736:I2738)&gt;0,SUM(I2736:I2738)&gt;0),"xx","")</f>
        <v/>
      </c>
      <c r="L2735" s="7" t="str">
        <f t="shared" si="171"/>
        <v/>
      </c>
      <c r="M2735" s="7" t="str">
        <f t="shared" si="172"/>
        <v/>
      </c>
      <c r="N2735" s="7" t="str">
        <f>Cartilha_GLOBAL!N2735</f>
        <v/>
      </c>
      <c r="O2735" s="144"/>
      <c r="Q2735" s="151"/>
      <c r="R2735" s="152">
        <v>0</v>
      </c>
      <c r="T2735" s="153">
        <f>IF(Cartilha_GLOBAL!R2735=0,0,IF(Cartilha_GLOBAL!R2735&gt;0,"c","b"))</f>
        <v>0</v>
      </c>
    </row>
    <row r="2736" ht="22.5" hidden="1" spans="1:20">
      <c r="A2736" s="158">
        <f>Cartilha_GLOBAL!A2736</f>
        <v>91299</v>
      </c>
      <c r="B2736" s="100" t="str">
        <f>Cartilha_GLOBAL!B2736</f>
        <v>SINAPI</v>
      </c>
      <c r="C2736" s="104" t="str">
        <f>Cartilha_GLOBAL!C2736</f>
        <v>PORTA DE MADEIRA, TIPO MEXICANA, MACIÇA (PESADA OU SUPERPESADA), 80X210CM, ESPESSURA DE 3,5CM, INCLUSO DOBRADIÇAS - FORNECIMENTO E INSTALAÇÃO. AF_12/2019</v>
      </c>
      <c r="D2736" s="94" t="str">
        <f>Cartilha_GLOBAL!D2736</f>
        <v>UN</v>
      </c>
      <c r="E2736" s="105">
        <f>Cartilha_GLOBAL!$E2736</f>
        <v>1455.15</v>
      </c>
      <c r="F2736" s="182">
        <f>Cartilha_GLOBAL!$F2736</f>
        <v>1786.05</v>
      </c>
      <c r="G2736" s="108"/>
      <c r="H2736" s="107">
        <f t="shared" si="169"/>
        <v>0</v>
      </c>
      <c r="I2736" s="143">
        <f t="shared" si="170"/>
        <v>0</v>
      </c>
      <c r="J2736" s="142"/>
      <c r="K2736" s="183"/>
      <c r="L2736" s="7" t="str">
        <f t="shared" si="171"/>
        <v/>
      </c>
      <c r="M2736" s="7" t="str">
        <f t="shared" si="172"/>
        <v/>
      </c>
      <c r="N2736" s="7" t="str">
        <f>Cartilha_GLOBAL!N2736</f>
        <v/>
      </c>
      <c r="O2736" s="144"/>
      <c r="Q2736" s="151"/>
      <c r="R2736" s="152">
        <v>0</v>
      </c>
      <c r="T2736" s="153">
        <f>IF(Cartilha_GLOBAL!R2736=0,0,IF(Cartilha_GLOBAL!R2736&gt;0,"c","b"))</f>
        <v>0</v>
      </c>
    </row>
    <row r="2737" ht="33.75" hidden="1" spans="1:20">
      <c r="A2737" s="158">
        <f>Cartilha_GLOBAL!A2737</f>
        <v>91336</v>
      </c>
      <c r="B2737" s="100" t="str">
        <f>Cartilha_GLOBAL!B2737</f>
        <v>SINAPI</v>
      </c>
      <c r="C2737" s="104" t="str">
        <f>Cartilha_GLOBAL!C2737</f>
        <v>KIT DE PORTA DE MADEIRA TIPO MEXICANA, MACIÇA (PESADA OU SUPERPESADA), PADRÃO MÉDIO, 80X210CM, ESPESSURA DE 3CM, ITENS INCLUSOS: DOBRADIÇAS, MONTAGEM E INSTALAÇÃO DO BATENTE, SEM FECHADURA - FORNECIMENTO E INSTALAÇÃO. AF_12/2019</v>
      </c>
      <c r="D2737" s="94" t="str">
        <f>Cartilha_GLOBAL!D2737</f>
        <v>UN</v>
      </c>
      <c r="E2737" s="105">
        <f>Cartilha_GLOBAL!$E2737</f>
        <v>2020.63</v>
      </c>
      <c r="F2737" s="182">
        <f>Cartilha_GLOBAL!$F2737</f>
        <v>2480.12</v>
      </c>
      <c r="G2737" s="108"/>
      <c r="H2737" s="107">
        <f t="shared" si="169"/>
        <v>0</v>
      </c>
      <c r="I2737" s="143">
        <f t="shared" si="170"/>
        <v>0</v>
      </c>
      <c r="J2737" s="142"/>
      <c r="K2737" s="183"/>
      <c r="L2737" s="7" t="str">
        <f t="shared" si="171"/>
        <v/>
      </c>
      <c r="M2737" s="7" t="str">
        <f t="shared" si="172"/>
        <v/>
      </c>
      <c r="N2737" s="7" t="str">
        <f>Cartilha_GLOBAL!N2737</f>
        <v/>
      </c>
      <c r="O2737" s="144"/>
      <c r="Q2737" s="151"/>
      <c r="R2737" s="152">
        <v>0</v>
      </c>
      <c r="T2737" s="153">
        <f>IF(Cartilha_GLOBAL!R2737=0,0,IF(Cartilha_GLOBAL!R2737&gt;0,"c","b"))</f>
        <v>0</v>
      </c>
    </row>
    <row r="2738" ht="33.75" hidden="1" spans="1:20">
      <c r="A2738" s="158">
        <f>Cartilha_GLOBAL!A2738</f>
        <v>91337</v>
      </c>
      <c r="B2738" s="100" t="str">
        <f>Cartilha_GLOBAL!B2738</f>
        <v>SINAPI</v>
      </c>
      <c r="C2738" s="104" t="str">
        <f>Cartilha_GLOBAL!C2738</f>
        <v>KIT DE PORTA DE MADEIRA TIPO MEXICANA, MACIÇA (PESADA OU SUPERPESADA), PADRÃO POPULAR, 80X210CM, ESPESSURA DE 3CM, ITENS INCLUSOS: DOBRADIÇAS, MONTAGEM E INSTALAÇÃO DO BATENTE, SEM FECHADURA - FORNECIMENTO E INSTALAÇÃO. AF_12/2019</v>
      </c>
      <c r="D2738" s="94" t="str">
        <f>Cartilha_GLOBAL!D2738</f>
        <v>UN</v>
      </c>
      <c r="E2738" s="105">
        <f>Cartilha_GLOBAL!$E2738</f>
        <v>1901.02</v>
      </c>
      <c r="F2738" s="182">
        <f>Cartilha_GLOBAL!$F2738</f>
        <v>2333.31</v>
      </c>
      <c r="G2738" s="108"/>
      <c r="H2738" s="107">
        <f t="shared" si="169"/>
        <v>0</v>
      </c>
      <c r="I2738" s="143">
        <f t="shared" si="170"/>
        <v>0</v>
      </c>
      <c r="J2738" s="142"/>
      <c r="K2738" s="183"/>
      <c r="L2738" s="7" t="str">
        <f t="shared" si="171"/>
        <v/>
      </c>
      <c r="M2738" s="7" t="str">
        <f t="shared" si="172"/>
        <v/>
      </c>
      <c r="N2738" s="7" t="str">
        <f>Cartilha_GLOBAL!N2738</f>
        <v/>
      </c>
      <c r="O2738" s="144"/>
      <c r="Q2738" s="151"/>
      <c r="R2738" s="152">
        <v>0</v>
      </c>
      <c r="T2738" s="153">
        <f>IF(Cartilha_GLOBAL!R2738=0,0,IF(Cartilha_GLOBAL!R2738&gt;0,"c","b"))</f>
        <v>0</v>
      </c>
    </row>
    <row r="2739" ht="12.75" hidden="1" spans="1:20">
      <c r="A2739" s="99" t="str">
        <f>Cartilha_GLOBAL!A2739</f>
        <v>7.1.3.5</v>
      </c>
      <c r="B2739" s="100">
        <f>Cartilha_GLOBAL!B2739</f>
        <v>0</v>
      </c>
      <c r="C2739" s="161" t="str">
        <f>Cartilha_GLOBAL!C2739</f>
        <v>PORTA PRONTA</v>
      </c>
      <c r="D2739" s="156">
        <f>Cartilha_GLOBAL!D2739</f>
        <v>0</v>
      </c>
      <c r="E2739" s="199">
        <f>Cartilha_GLOBAL!$E2739</f>
        <v>0</v>
      </c>
      <c r="F2739" s="200">
        <f>Cartilha_GLOBAL!$F2739</f>
        <v>0</v>
      </c>
      <c r="G2739" s="209"/>
      <c r="H2739" s="187">
        <f t="shared" si="169"/>
        <v>0</v>
      </c>
      <c r="I2739" s="188">
        <f t="shared" si="170"/>
        <v>0</v>
      </c>
      <c r="J2739" s="142"/>
      <c r="K2739" s="138" t="str">
        <f>IF(OR(SUM(I2740:I2744)&gt;0,SUM(I2740:I2744)&gt;0),"xx","")</f>
        <v/>
      </c>
      <c r="L2739" s="7" t="str">
        <f t="shared" si="171"/>
        <v/>
      </c>
      <c r="M2739" s="7" t="str">
        <f t="shared" si="172"/>
        <v/>
      </c>
      <c r="N2739" s="7" t="str">
        <f>Cartilha_GLOBAL!N2739</f>
        <v/>
      </c>
      <c r="O2739" s="144"/>
      <c r="Q2739" s="151"/>
      <c r="R2739" s="152">
        <v>0</v>
      </c>
      <c r="T2739" s="153">
        <f>IF(Cartilha_GLOBAL!R2739=0,0,IF(Cartilha_GLOBAL!R2739&gt;0,"c","b"))</f>
        <v>0</v>
      </c>
    </row>
    <row r="2740" ht="33.75" hidden="1" spans="1:20">
      <c r="A2740" s="158">
        <f>Cartilha_GLOBAL!A2740</f>
        <v>90788</v>
      </c>
      <c r="B2740" s="100" t="str">
        <f>Cartilha_GLOBAL!B2740</f>
        <v>SINAPI</v>
      </c>
      <c r="C2740" s="104" t="str">
        <f>Cartilha_GLOBAL!C2740</f>
        <v>KIT DE PORTA-PRONTA DE MADEIRA EM ACABAMENTO MELAMÍNICO BRANCO, FOLHA LEVE OU MÉDIA, 60X210CM, EXCLUSIVE FECHADURA, FIXAÇÃO COM PREENCHIMENTO PARCIAL DE ESPUMA EXPANSIVA - FORNECIMENTO E INSTALAÇÃO. AF_12/2019</v>
      </c>
      <c r="D2740" s="94" t="str">
        <f>Cartilha_GLOBAL!D2740</f>
        <v>UN</v>
      </c>
      <c r="E2740" s="105">
        <f>Cartilha_GLOBAL!$E2740</f>
        <v>790.32</v>
      </c>
      <c r="F2740" s="182">
        <f>Cartilha_GLOBAL!$F2740</f>
        <v>970.04</v>
      </c>
      <c r="G2740" s="108"/>
      <c r="H2740" s="107">
        <f t="shared" si="169"/>
        <v>0</v>
      </c>
      <c r="I2740" s="143">
        <f t="shared" si="170"/>
        <v>0</v>
      </c>
      <c r="J2740" s="142"/>
      <c r="K2740" s="183"/>
      <c r="L2740" s="7" t="str">
        <f t="shared" si="171"/>
        <v/>
      </c>
      <c r="M2740" s="7" t="str">
        <f t="shared" si="172"/>
        <v/>
      </c>
      <c r="N2740" s="7" t="str">
        <f>Cartilha_GLOBAL!N2740</f>
        <v/>
      </c>
      <c r="O2740" s="144"/>
      <c r="Q2740" s="151"/>
      <c r="R2740" s="152">
        <v>0</v>
      </c>
      <c r="T2740" s="153">
        <f>IF(Cartilha_GLOBAL!R2740=0,0,IF(Cartilha_GLOBAL!R2740&gt;0,"c","b"))</f>
        <v>0</v>
      </c>
    </row>
    <row r="2741" ht="33.75" hidden="1" spans="1:20">
      <c r="A2741" s="158">
        <f>Cartilha_GLOBAL!A2741</f>
        <v>90789</v>
      </c>
      <c r="B2741" s="100" t="str">
        <f>Cartilha_GLOBAL!B2741</f>
        <v>SINAPI</v>
      </c>
      <c r="C2741" s="104" t="str">
        <f>Cartilha_GLOBAL!C2741</f>
        <v>KIT DE PORTA-PRONTA DE MADEIRA EM ACABAMENTO MELAMÍNICO BRANCO, FOLHA LEVE OU MÉDIA, 70X210CM, EXCLUSIVE FECHADURA, FIXAÇÃO COM PREENCHIMENTO PARCIAL DE ESPUMA EXPANSIVA - FORNECIMENTO E INSTALAÇÃO. AF_12/2019</v>
      </c>
      <c r="D2741" s="94" t="str">
        <f>Cartilha_GLOBAL!D2741</f>
        <v>UN</v>
      </c>
      <c r="E2741" s="105">
        <f>Cartilha_GLOBAL!$E2741</f>
        <v>792.41</v>
      </c>
      <c r="F2741" s="182">
        <f>Cartilha_GLOBAL!$F2741</f>
        <v>972.6</v>
      </c>
      <c r="G2741" s="108"/>
      <c r="H2741" s="107">
        <f t="shared" si="169"/>
        <v>0</v>
      </c>
      <c r="I2741" s="143">
        <f t="shared" si="170"/>
        <v>0</v>
      </c>
      <c r="J2741" s="142"/>
      <c r="K2741" s="183"/>
      <c r="L2741" s="7" t="str">
        <f t="shared" si="171"/>
        <v/>
      </c>
      <c r="M2741" s="7" t="str">
        <f t="shared" si="172"/>
        <v/>
      </c>
      <c r="N2741" s="7" t="str">
        <f>Cartilha_GLOBAL!N2741</f>
        <v/>
      </c>
      <c r="O2741" s="144"/>
      <c r="Q2741" s="151"/>
      <c r="R2741" s="152">
        <v>0</v>
      </c>
      <c r="T2741" s="153">
        <f>IF(Cartilha_GLOBAL!R2741=0,0,IF(Cartilha_GLOBAL!R2741&gt;0,"c","b"))</f>
        <v>0</v>
      </c>
    </row>
    <row r="2742" ht="33.75" hidden="1" spans="1:20">
      <c r="A2742" s="158">
        <f>Cartilha_GLOBAL!A2742</f>
        <v>90790</v>
      </c>
      <c r="B2742" s="100" t="str">
        <f>Cartilha_GLOBAL!B2742</f>
        <v>SINAPI</v>
      </c>
      <c r="C2742" s="104" t="str">
        <f>Cartilha_GLOBAL!C2742</f>
        <v>KIT DE PORTA-PRONTA DE MADEIRA EM ACABAMENTO MELAMÍNICO BRANCO, FOLHA LEVE OU MÉDIA, 80X210CM, EXCLUSIVE FECHADURA, FIXAÇÃO COM PREENCHIMENTO PARCIAL DE ESPUMA EXPANSIVA - FORNECIMENTO E INSTALAÇÃO. AF_12/2019</v>
      </c>
      <c r="D2742" s="94" t="str">
        <f>Cartilha_GLOBAL!D2742</f>
        <v>UN</v>
      </c>
      <c r="E2742" s="105">
        <f>Cartilha_GLOBAL!$E2742</f>
        <v>817.59</v>
      </c>
      <c r="F2742" s="182">
        <f>Cartilha_GLOBAL!$F2742</f>
        <v>1003.51</v>
      </c>
      <c r="G2742" s="108"/>
      <c r="H2742" s="107">
        <f t="shared" si="169"/>
        <v>0</v>
      </c>
      <c r="I2742" s="143">
        <f t="shared" si="170"/>
        <v>0</v>
      </c>
      <c r="J2742" s="142"/>
      <c r="K2742" s="183"/>
      <c r="L2742" s="7" t="str">
        <f t="shared" si="171"/>
        <v/>
      </c>
      <c r="M2742" s="7" t="str">
        <f t="shared" si="172"/>
        <v/>
      </c>
      <c r="N2742" s="7" t="str">
        <f>Cartilha_GLOBAL!N2742</f>
        <v/>
      </c>
      <c r="O2742" s="144"/>
      <c r="Q2742" s="151"/>
      <c r="R2742" s="152">
        <v>0</v>
      </c>
      <c r="T2742" s="153">
        <f>IF(Cartilha_GLOBAL!R2742=0,0,IF(Cartilha_GLOBAL!R2742&gt;0,"c","b"))</f>
        <v>0</v>
      </c>
    </row>
    <row r="2743" ht="33.75" hidden="1" spans="1:20">
      <c r="A2743" s="158">
        <f>Cartilha_GLOBAL!A2743</f>
        <v>90791</v>
      </c>
      <c r="B2743" s="100" t="str">
        <f>Cartilha_GLOBAL!B2743</f>
        <v>SINAPI</v>
      </c>
      <c r="C2743" s="104" t="str">
        <f>Cartilha_GLOBAL!C2743</f>
        <v>KIT DE PORTA-PRONTA DE MADEIRA EM ACABAMENTO MELAMÍNICO BRANCO, FOLHA PESADA OU SUPERPESADA, 80X210CM, FIXAÇÃO COM PREENCHIMENTO PARCIAL DE ESPUMA EXPANSIVA - FORNECIMENTO E INSTALAÇÃO. AF_12/2019</v>
      </c>
      <c r="D2743" s="94" t="str">
        <f>Cartilha_GLOBAL!D2743</f>
        <v>UN</v>
      </c>
      <c r="E2743" s="105">
        <f>Cartilha_GLOBAL!$E2743</f>
        <v>959.16</v>
      </c>
      <c r="F2743" s="182">
        <f>Cartilha_GLOBAL!$F2743</f>
        <v>1177.27</v>
      </c>
      <c r="G2743" s="108"/>
      <c r="H2743" s="107">
        <f t="shared" si="169"/>
        <v>0</v>
      </c>
      <c r="I2743" s="143">
        <f t="shared" si="170"/>
        <v>0</v>
      </c>
      <c r="J2743" s="142"/>
      <c r="K2743" s="183"/>
      <c r="L2743" s="7" t="str">
        <f t="shared" si="171"/>
        <v/>
      </c>
      <c r="M2743" s="7" t="str">
        <f t="shared" si="172"/>
        <v/>
      </c>
      <c r="N2743" s="7" t="str">
        <f>Cartilha_GLOBAL!N2743</f>
        <v/>
      </c>
      <c r="O2743" s="144"/>
      <c r="Q2743" s="151"/>
      <c r="R2743" s="152">
        <v>0</v>
      </c>
      <c r="T2743" s="153">
        <f>IF(Cartilha_GLOBAL!R2743=0,0,IF(Cartilha_GLOBAL!R2743&gt;0,"c","b"))</f>
        <v>0</v>
      </c>
    </row>
    <row r="2744" ht="33.75" hidden="1" spans="1:20">
      <c r="A2744" s="158">
        <f>Cartilha_GLOBAL!A2744</f>
        <v>90793</v>
      </c>
      <c r="B2744" s="100" t="str">
        <f>Cartilha_GLOBAL!B2744</f>
        <v>SINAPI</v>
      </c>
      <c r="C2744" s="104" t="str">
        <f>Cartilha_GLOBAL!C2744</f>
        <v>KIT DE PORTA-PRONTA DE MADEIRA EM ACABAMENTO MELAMÍNICO BRANCO, FOLHA PESADA OU SUPERPESADA, 90X210CM, FIXAÇÃO COM PREENCHIMENTO TOTAL DE ESPUMA EXPANSIVA - FORNECIMENTO E INSTALAÇÃO. AF_12/2019</v>
      </c>
      <c r="D2744" s="94" t="str">
        <f>Cartilha_GLOBAL!D2744</f>
        <v>UN</v>
      </c>
      <c r="E2744" s="105">
        <f>Cartilha_GLOBAL!$E2744</f>
        <v>1015.66</v>
      </c>
      <c r="F2744" s="182">
        <f>Cartilha_GLOBAL!$F2744</f>
        <v>1246.62</v>
      </c>
      <c r="G2744" s="108"/>
      <c r="H2744" s="107">
        <f t="shared" si="169"/>
        <v>0</v>
      </c>
      <c r="I2744" s="143">
        <f t="shared" si="170"/>
        <v>0</v>
      </c>
      <c r="J2744" s="142"/>
      <c r="K2744" s="183"/>
      <c r="L2744" s="7" t="str">
        <f t="shared" si="171"/>
        <v/>
      </c>
      <c r="M2744" s="7" t="str">
        <f t="shared" si="172"/>
        <v/>
      </c>
      <c r="N2744" s="7" t="str">
        <f>Cartilha_GLOBAL!N2744</f>
        <v/>
      </c>
      <c r="O2744" s="144"/>
      <c r="Q2744" s="151"/>
      <c r="R2744" s="152">
        <v>0</v>
      </c>
      <c r="T2744" s="153">
        <f>IF(Cartilha_GLOBAL!R2744=0,0,IF(Cartilha_GLOBAL!R2744&gt;0,"c","b"))</f>
        <v>0</v>
      </c>
    </row>
    <row r="2745" ht="12.75" hidden="1" spans="1:20">
      <c r="A2745" s="99" t="str">
        <f>Cartilha_GLOBAL!A2745</f>
        <v>7.1.3.5</v>
      </c>
      <c r="B2745" s="100">
        <f>Cartilha_GLOBAL!B2745</f>
        <v>0</v>
      </c>
      <c r="C2745" s="161" t="str">
        <f>Cartilha_GLOBAL!C2745</f>
        <v>CHAPA DE FIBRA DE EUCALIPTO PARA PINTURA</v>
      </c>
      <c r="D2745" s="156">
        <f>Cartilha_GLOBAL!D2745</f>
        <v>0</v>
      </c>
      <c r="E2745" s="199">
        <f>Cartilha_GLOBAL!$E2745</f>
        <v>0</v>
      </c>
      <c r="F2745" s="200">
        <f>Cartilha_GLOBAL!$F2745</f>
        <v>0</v>
      </c>
      <c r="G2745" s="209"/>
      <c r="H2745" s="187">
        <f t="shared" si="169"/>
        <v>0</v>
      </c>
      <c r="I2745" s="188">
        <f t="shared" si="170"/>
        <v>0</v>
      </c>
      <c r="J2745" s="142"/>
      <c r="K2745" s="138" t="str">
        <f>IF(OR(SUM(I2745)&gt;0,SUM(I2745)&gt;0),"xx","")</f>
        <v/>
      </c>
      <c r="L2745" s="7" t="str">
        <f t="shared" si="171"/>
        <v/>
      </c>
      <c r="M2745" s="7" t="str">
        <f t="shared" si="172"/>
        <v/>
      </c>
      <c r="N2745" s="7" t="str">
        <f>Cartilha_GLOBAL!N2745</f>
        <v/>
      </c>
      <c r="O2745" s="144"/>
      <c r="Q2745" s="151"/>
      <c r="R2745" s="152">
        <v>0</v>
      </c>
      <c r="T2745" s="153">
        <f>IF(Cartilha_GLOBAL!R2745=0,0,IF(Cartilha_GLOBAL!R2745&gt;0,"c","b"))</f>
        <v>0</v>
      </c>
    </row>
    <row r="2746" ht="12.75" hidden="1" spans="1:20">
      <c r="A2746" s="99" t="str">
        <f>Cartilha_GLOBAL!A2746</f>
        <v>7.1.3.6</v>
      </c>
      <c r="B2746" s="100">
        <f>Cartilha_GLOBAL!B2746</f>
        <v>0</v>
      </c>
      <c r="C2746" s="161" t="str">
        <f>Cartilha_GLOBAL!C2746</f>
        <v>MACICAS REGIONAIS</v>
      </c>
      <c r="D2746" s="156">
        <f>Cartilha_GLOBAL!D2746</f>
        <v>0</v>
      </c>
      <c r="E2746" s="199">
        <f>Cartilha_GLOBAL!$E2746</f>
        <v>0</v>
      </c>
      <c r="F2746" s="200">
        <f>Cartilha_GLOBAL!$F2746</f>
        <v>0</v>
      </c>
      <c r="G2746" s="209"/>
      <c r="H2746" s="187">
        <f t="shared" si="169"/>
        <v>0</v>
      </c>
      <c r="I2746" s="188">
        <f t="shared" si="170"/>
        <v>0</v>
      </c>
      <c r="J2746" s="142"/>
      <c r="K2746" s="138" t="str">
        <f>IF(OR(SUM(I2746)&gt;0,SUM(I2746)&gt;0),"xx","")</f>
        <v/>
      </c>
      <c r="L2746" s="7" t="str">
        <f t="shared" si="171"/>
        <v/>
      </c>
      <c r="M2746" s="7" t="str">
        <f t="shared" si="172"/>
        <v/>
      </c>
      <c r="N2746" s="7" t="str">
        <f>Cartilha_GLOBAL!N2746</f>
        <v/>
      </c>
      <c r="O2746" s="144"/>
      <c r="Q2746" s="151"/>
      <c r="R2746" s="152">
        <v>0</v>
      </c>
      <c r="T2746" s="153">
        <f>IF(Cartilha_GLOBAL!R2746=0,0,IF(Cartilha_GLOBAL!R2746&gt;0,"c","b"))</f>
        <v>0</v>
      </c>
    </row>
    <row r="2747" ht="12.75" hidden="1" spans="1:20">
      <c r="A2747" s="99" t="str">
        <f>Cartilha_GLOBAL!A2747</f>
        <v>7.1.3.7</v>
      </c>
      <c r="B2747" s="100">
        <f>Cartilha_GLOBAL!B2747</f>
        <v>0</v>
      </c>
      <c r="C2747" s="161" t="str">
        <f>Cartilha_GLOBAL!C2747</f>
        <v>MACICAS PARA VIDRO</v>
      </c>
      <c r="D2747" s="156">
        <f>Cartilha_GLOBAL!D2747</f>
        <v>0</v>
      </c>
      <c r="E2747" s="199">
        <f>Cartilha_GLOBAL!$E2747</f>
        <v>0</v>
      </c>
      <c r="F2747" s="200">
        <f>Cartilha_GLOBAL!$F2747</f>
        <v>0</v>
      </c>
      <c r="G2747" s="209"/>
      <c r="H2747" s="187">
        <f t="shared" si="169"/>
        <v>0</v>
      </c>
      <c r="I2747" s="188">
        <f t="shared" si="170"/>
        <v>0</v>
      </c>
      <c r="J2747" s="142"/>
      <c r="K2747" s="138" t="str">
        <f>IF(OR(SUM(I2747)&gt;0,SUM(I2747)&gt;0),"xx","")</f>
        <v/>
      </c>
      <c r="L2747" s="7" t="str">
        <f t="shared" si="171"/>
        <v/>
      </c>
      <c r="M2747" s="7" t="str">
        <f t="shared" si="172"/>
        <v/>
      </c>
      <c r="N2747" s="7" t="str">
        <f>Cartilha_GLOBAL!N2747</f>
        <v/>
      </c>
      <c r="O2747" s="144"/>
      <c r="Q2747" s="151"/>
      <c r="R2747" s="152">
        <v>0</v>
      </c>
      <c r="T2747" s="153">
        <f>IF(Cartilha_GLOBAL!R2747=0,0,IF(Cartilha_GLOBAL!R2747&gt;0,"c","b"))</f>
        <v>0</v>
      </c>
    </row>
    <row r="2748" ht="12.75" hidden="1" spans="1:20">
      <c r="A2748" s="99" t="str">
        <f>Cartilha_GLOBAL!A2748</f>
        <v>7.1.3.8</v>
      </c>
      <c r="B2748" s="100">
        <f>Cartilha_GLOBAL!B2748</f>
        <v>0</v>
      </c>
      <c r="C2748" s="201" t="str">
        <f>Cartilha_GLOBAL!C2748</f>
        <v>VENEZIANAS </v>
      </c>
      <c r="D2748" s="94">
        <f>Cartilha_GLOBAL!D2748</f>
        <v>0</v>
      </c>
      <c r="E2748" s="199">
        <f>Cartilha_GLOBAL!$E2748</f>
        <v>0</v>
      </c>
      <c r="F2748" s="200">
        <f>Cartilha_GLOBAL!$F2748</f>
        <v>0</v>
      </c>
      <c r="G2748" s="209"/>
      <c r="H2748" s="187">
        <f t="shared" si="169"/>
        <v>0</v>
      </c>
      <c r="I2748" s="188">
        <f t="shared" si="170"/>
        <v>0</v>
      </c>
      <c r="J2748" s="142"/>
      <c r="K2748" s="138" t="str">
        <f>IF(OR(SUM(I2749:I2795)&gt;0,SUM(I2749:I2795)&gt;0),"xx","")</f>
        <v/>
      </c>
      <c r="L2748" s="7" t="str">
        <f t="shared" si="171"/>
        <v/>
      </c>
      <c r="M2748" s="7" t="str">
        <f t="shared" si="172"/>
        <v/>
      </c>
      <c r="N2748" s="7" t="str">
        <f>Cartilha_GLOBAL!N2748</f>
        <v/>
      </c>
      <c r="O2748" s="144"/>
      <c r="Q2748" s="151"/>
      <c r="R2748" s="152">
        <v>0</v>
      </c>
      <c r="T2748" s="153">
        <f>IF(Cartilha_GLOBAL!R2748=0,0,IF(Cartilha_GLOBAL!R2748&gt;0,"c","b"))</f>
        <v>0</v>
      </c>
    </row>
    <row r="2749" ht="22.5" hidden="1" spans="1:20">
      <c r="A2749" s="158">
        <f>Cartilha_GLOBAL!A2749</f>
        <v>91298</v>
      </c>
      <c r="B2749" s="100" t="str">
        <f>Cartilha_GLOBAL!B2749</f>
        <v>SINAPI</v>
      </c>
      <c r="C2749" s="104" t="str">
        <f>Cartilha_GLOBAL!C2749</f>
        <v>PORTA DE MADEIRA TIPO VENEZIANA, 80X210CM, ESPESSURA DE 3CM, INCLUSO DOBRADIÇAS - FORNECIMENTO E INSTALAÇÃO. AF_12/2019</v>
      </c>
      <c r="D2749" s="94" t="str">
        <f>Cartilha_GLOBAL!D2749</f>
        <v>UN</v>
      </c>
      <c r="E2749" s="105">
        <f>Cartilha_GLOBAL!$E2749</f>
        <v>1037.63</v>
      </c>
      <c r="F2749" s="182">
        <f>Cartilha_GLOBAL!$F2749</f>
        <v>1273.59</v>
      </c>
      <c r="G2749" s="108"/>
      <c r="H2749" s="107">
        <f t="shared" si="169"/>
        <v>0</v>
      </c>
      <c r="I2749" s="143">
        <f t="shared" si="170"/>
        <v>0</v>
      </c>
      <c r="J2749" s="142"/>
      <c r="K2749" s="183"/>
      <c r="L2749" s="7" t="str">
        <f t="shared" si="171"/>
        <v/>
      </c>
      <c r="M2749" s="7" t="str">
        <f t="shared" si="172"/>
        <v/>
      </c>
      <c r="N2749" s="7" t="str">
        <f>Cartilha_GLOBAL!N2749</f>
        <v/>
      </c>
      <c r="O2749" s="144"/>
      <c r="Q2749" s="151"/>
      <c r="R2749" s="152">
        <v>0</v>
      </c>
      <c r="T2749" s="153">
        <f>IF(Cartilha_GLOBAL!R2749=0,0,IF(Cartilha_GLOBAL!R2749&gt;0,"c","b"))</f>
        <v>0</v>
      </c>
    </row>
    <row r="2750" ht="33.75" hidden="1" spans="1:20">
      <c r="A2750" s="158">
        <f>Cartilha_GLOBAL!A2750</f>
        <v>91334</v>
      </c>
      <c r="B2750" s="100" t="str">
        <f>Cartilha_GLOBAL!B2750</f>
        <v>SINAPI</v>
      </c>
      <c r="C2750" s="104" t="str">
        <f>Cartilha_GLOBAL!C2750</f>
        <v>KIT DE PORTA DE MADEIRA TIPO VENEZIANA, PADRÃO MÉDIO, 80X210CM, ESPESSURA DE 3CM, ITENS INCLUSOS: DOBRADIÇAS, MONTAGEM E INSTALAÇÃO DO BATENTE, SEM FECHADURA - FORNECIMENTO E INSTALAÇÃO. AF_12/2019</v>
      </c>
      <c r="D2750" s="94" t="str">
        <f>Cartilha_GLOBAL!D2750</f>
        <v>UN</v>
      </c>
      <c r="E2750" s="105">
        <f>Cartilha_GLOBAL!$E2750</f>
        <v>1603.11</v>
      </c>
      <c r="F2750" s="182">
        <f>Cartilha_GLOBAL!$F2750</f>
        <v>1967.66</v>
      </c>
      <c r="G2750" s="108"/>
      <c r="H2750" s="107">
        <f t="shared" si="169"/>
        <v>0</v>
      </c>
      <c r="I2750" s="143">
        <f t="shared" si="170"/>
        <v>0</v>
      </c>
      <c r="J2750" s="142"/>
      <c r="K2750" s="138"/>
      <c r="L2750" s="7" t="str">
        <f t="shared" si="171"/>
        <v/>
      </c>
      <c r="M2750" s="7" t="str">
        <f t="shared" si="172"/>
        <v/>
      </c>
      <c r="N2750" s="7" t="str">
        <f>Cartilha_GLOBAL!N2750</f>
        <v/>
      </c>
      <c r="O2750" s="144"/>
      <c r="Q2750" s="151"/>
      <c r="R2750" s="152">
        <v>0</v>
      </c>
      <c r="T2750" s="153">
        <f>IF(Cartilha_GLOBAL!R2750=0,0,IF(Cartilha_GLOBAL!R2750&gt;0,"c","b"))</f>
        <v>0</v>
      </c>
    </row>
    <row r="2751" ht="33.75" hidden="1" spans="1:20">
      <c r="A2751" s="158">
        <f>Cartilha_GLOBAL!A2751</f>
        <v>91335</v>
      </c>
      <c r="B2751" s="100" t="str">
        <f>Cartilha_GLOBAL!B2751</f>
        <v>SINAPI</v>
      </c>
      <c r="C2751" s="104" t="str">
        <f>Cartilha_GLOBAL!C2751</f>
        <v>KIT DE PORTA DE MADEIRA TIPO VENEZIANA, PADRÃO POPULAR, 80X210CM, ESPESSURA DE 3CM, ITENS INCLUSOS: DOBRADIÇAS, MONTAGEM E INSTALAÇÃO DO BATENTE, SEM FECHADURA - FORNECIMENTO E INSTALAÇÃO. AF_12/2019</v>
      </c>
      <c r="D2751" s="94" t="str">
        <f>Cartilha_GLOBAL!D2751</f>
        <v>UN</v>
      </c>
      <c r="E2751" s="105">
        <f>Cartilha_GLOBAL!$E2751</f>
        <v>1483.5</v>
      </c>
      <c r="F2751" s="182">
        <f>Cartilha_GLOBAL!$F2751</f>
        <v>1820.85</v>
      </c>
      <c r="G2751" s="108"/>
      <c r="H2751" s="107">
        <f t="shared" si="169"/>
        <v>0</v>
      </c>
      <c r="I2751" s="143">
        <f t="shared" si="170"/>
        <v>0</v>
      </c>
      <c r="J2751" s="142"/>
      <c r="K2751" s="183"/>
      <c r="L2751" s="7" t="str">
        <f t="shared" si="171"/>
        <v/>
      </c>
      <c r="M2751" s="7" t="str">
        <f t="shared" si="172"/>
        <v/>
      </c>
      <c r="N2751" s="7" t="str">
        <f>Cartilha_GLOBAL!N2751</f>
        <v/>
      </c>
      <c r="O2751" s="144"/>
      <c r="Q2751" s="151"/>
      <c r="R2751" s="152">
        <v>0</v>
      </c>
      <c r="T2751" s="153">
        <f>IF(Cartilha_GLOBAL!R2751=0,0,IF(Cartilha_GLOBAL!R2751&gt;0,"c","b"))</f>
        <v>0</v>
      </c>
    </row>
    <row r="2752" ht="33.75" hidden="1" spans="1:20">
      <c r="A2752" s="158">
        <f>Cartilha_GLOBAL!A2752</f>
        <v>90794</v>
      </c>
      <c r="B2752" s="100" t="str">
        <f>Cartilha_GLOBAL!B2752</f>
        <v>SINAPI</v>
      </c>
      <c r="C2752" s="104" t="str">
        <f>Cartilha_GLOBAL!C2752</f>
        <v>KIT DE PORTA-PRONTA DE MADEIRA EM ACABAMENTO MELAMÍNICO BRANCO, FOLHA LEVE OU MÉDIA, E BATENTE METÁLICO, 60X210CM, FIXAÇÃO COM ARGAMASSA - FORNECIMENTO E INSTALAÇÃO. AF_12/2019</v>
      </c>
      <c r="D2752" s="94" t="str">
        <f>Cartilha_GLOBAL!D2752</f>
        <v>UN</v>
      </c>
      <c r="E2752" s="105">
        <f>Cartilha_GLOBAL!$E2752</f>
        <v>696.77</v>
      </c>
      <c r="F2752" s="182">
        <f>Cartilha_GLOBAL!$F2752</f>
        <v>855.22</v>
      </c>
      <c r="G2752" s="108"/>
      <c r="H2752" s="107">
        <f t="shared" si="169"/>
        <v>0</v>
      </c>
      <c r="I2752" s="143">
        <f t="shared" si="170"/>
        <v>0</v>
      </c>
      <c r="J2752" s="142"/>
      <c r="K2752" s="183"/>
      <c r="L2752" s="7" t="str">
        <f t="shared" si="171"/>
        <v/>
      </c>
      <c r="M2752" s="7" t="str">
        <f t="shared" si="172"/>
        <v/>
      </c>
      <c r="N2752" s="7" t="str">
        <f>Cartilha_GLOBAL!N2752</f>
        <v/>
      </c>
      <c r="O2752" s="144"/>
      <c r="Q2752" s="151"/>
      <c r="R2752" s="152">
        <v>0</v>
      </c>
      <c r="T2752" s="153">
        <f>IF(Cartilha_GLOBAL!R2752=0,0,IF(Cartilha_GLOBAL!R2752&gt;0,"c","b"))</f>
        <v>0</v>
      </c>
    </row>
    <row r="2753" ht="33.75" hidden="1" spans="1:20">
      <c r="A2753" s="158">
        <f>Cartilha_GLOBAL!A2753</f>
        <v>90795</v>
      </c>
      <c r="B2753" s="100" t="str">
        <f>Cartilha_GLOBAL!B2753</f>
        <v>SINAPI</v>
      </c>
      <c r="C2753" s="104" t="str">
        <f>Cartilha_GLOBAL!C2753</f>
        <v>KIT DE PORTA-PRONTA DE MADEIRA EM ACABAMENTO MELAMÍNICO BRANCO, FOLHA LEVE OU MÉDIA, E BATENTE METÁLICO, 70X210CM, FIXAÇÃO COM ARGAMASSA - FORNECIMENTO E INSTALAÇÃO. AF_12/2019</v>
      </c>
      <c r="D2753" s="94" t="str">
        <f>Cartilha_GLOBAL!D2753</f>
        <v>UN</v>
      </c>
      <c r="E2753" s="105">
        <f>Cartilha_GLOBAL!$E2753</f>
        <v>705.59</v>
      </c>
      <c r="F2753" s="182">
        <f>Cartilha_GLOBAL!$F2753</f>
        <v>866.04</v>
      </c>
      <c r="G2753" s="108"/>
      <c r="H2753" s="107">
        <f t="shared" si="169"/>
        <v>0</v>
      </c>
      <c r="I2753" s="143">
        <f t="shared" si="170"/>
        <v>0</v>
      </c>
      <c r="J2753" s="142"/>
      <c r="K2753" s="183"/>
      <c r="L2753" s="7" t="str">
        <f t="shared" si="171"/>
        <v/>
      </c>
      <c r="M2753" s="7" t="str">
        <f t="shared" si="172"/>
        <v/>
      </c>
      <c r="N2753" s="7" t="str">
        <f>Cartilha_GLOBAL!N2753</f>
        <v/>
      </c>
      <c r="O2753" s="144"/>
      <c r="Q2753" s="151"/>
      <c r="R2753" s="152">
        <v>0</v>
      </c>
      <c r="T2753" s="153">
        <f>IF(Cartilha_GLOBAL!R2753=0,0,IF(Cartilha_GLOBAL!R2753&gt;0,"c","b"))</f>
        <v>0</v>
      </c>
    </row>
    <row r="2754" ht="33.75" hidden="1" spans="1:20">
      <c r="A2754" s="158">
        <f>Cartilha_GLOBAL!A2754</f>
        <v>90796</v>
      </c>
      <c r="B2754" s="100" t="str">
        <f>Cartilha_GLOBAL!B2754</f>
        <v>SINAPI</v>
      </c>
      <c r="C2754" s="104" t="str">
        <f>Cartilha_GLOBAL!C2754</f>
        <v>KIT DE PORTA-PRONTA DE MADEIRA EM ACABAMENTO MELAMÍNICO BRANCO, FOLHA LEVE OU MÉDIA, E BATENTE METÁLICO, 80X210CM, FIXAÇÃO COM ARGAMASSA - FORNECIMENTO E INSTALAÇÃO. AF_12/2019</v>
      </c>
      <c r="D2754" s="94" t="str">
        <f>Cartilha_GLOBAL!D2754</f>
        <v>UN</v>
      </c>
      <c r="E2754" s="105">
        <f>Cartilha_GLOBAL!$E2754</f>
        <v>714.4</v>
      </c>
      <c r="F2754" s="182">
        <f>Cartilha_GLOBAL!$F2754</f>
        <v>876.85</v>
      </c>
      <c r="G2754" s="108"/>
      <c r="H2754" s="107">
        <f t="shared" si="169"/>
        <v>0</v>
      </c>
      <c r="I2754" s="143">
        <f t="shared" si="170"/>
        <v>0</v>
      </c>
      <c r="J2754" s="142"/>
      <c r="K2754" s="183"/>
      <c r="L2754" s="7" t="str">
        <f t="shared" si="171"/>
        <v/>
      </c>
      <c r="M2754" s="7" t="str">
        <f t="shared" si="172"/>
        <v/>
      </c>
      <c r="N2754" s="7" t="str">
        <f>Cartilha_GLOBAL!N2754</f>
        <v/>
      </c>
      <c r="O2754" s="144"/>
      <c r="Q2754" s="151"/>
      <c r="R2754" s="152">
        <v>0</v>
      </c>
      <c r="T2754" s="153">
        <f>IF(Cartilha_GLOBAL!R2754=0,0,IF(Cartilha_GLOBAL!R2754&gt;0,"c","b"))</f>
        <v>0</v>
      </c>
    </row>
    <row r="2755" ht="33.75" hidden="1" spans="1:20">
      <c r="A2755" s="158">
        <f>Cartilha_GLOBAL!A2755</f>
        <v>90797</v>
      </c>
      <c r="B2755" s="100" t="str">
        <f>Cartilha_GLOBAL!B2755</f>
        <v>SINAPI</v>
      </c>
      <c r="C2755" s="104" t="str">
        <f>Cartilha_GLOBAL!C2755</f>
        <v>KIT DE PORTA-PRONTA DE MADEIRA EM ACABAMENTO MELAMÍNICO BRANCO, FOLHA LEVE OU MÉDIA, E BATENTE METÁLICO, 90X210CM, FIXAÇÃO COM ARGAMASSA - FORNECIMENTO E INSTALAÇÃO. AF_12/2019</v>
      </c>
      <c r="D2755" s="94" t="str">
        <f>Cartilha_GLOBAL!D2755</f>
        <v>UN</v>
      </c>
      <c r="E2755" s="105">
        <f>Cartilha_GLOBAL!$E2755</f>
        <v>723.23</v>
      </c>
      <c r="F2755" s="182">
        <f>Cartilha_GLOBAL!$F2755</f>
        <v>887.69</v>
      </c>
      <c r="G2755" s="108"/>
      <c r="H2755" s="107">
        <f t="shared" si="169"/>
        <v>0</v>
      </c>
      <c r="I2755" s="143">
        <f t="shared" si="170"/>
        <v>0</v>
      </c>
      <c r="J2755" s="142"/>
      <c r="K2755" s="183"/>
      <c r="L2755" s="7" t="str">
        <f t="shared" si="171"/>
        <v/>
      </c>
      <c r="M2755" s="7" t="str">
        <f t="shared" si="172"/>
        <v/>
      </c>
      <c r="N2755" s="7" t="str">
        <f>Cartilha_GLOBAL!N2755</f>
        <v/>
      </c>
      <c r="O2755" s="144"/>
      <c r="Q2755" s="151"/>
      <c r="R2755" s="152">
        <v>0</v>
      </c>
      <c r="T2755" s="153">
        <f>IF(Cartilha_GLOBAL!R2755=0,0,IF(Cartilha_GLOBAL!R2755&gt;0,"c","b"))</f>
        <v>0</v>
      </c>
    </row>
    <row r="2756" ht="33.75" hidden="1" spans="1:20">
      <c r="A2756" s="158">
        <f>Cartilha_GLOBAL!A2756</f>
        <v>90798</v>
      </c>
      <c r="B2756" s="100" t="str">
        <f>Cartilha_GLOBAL!B2756</f>
        <v>SINAPI</v>
      </c>
      <c r="C2756" s="104" t="str">
        <f>Cartilha_GLOBAL!C2756</f>
        <v>KIT DE PORTA-PRONTA DE MADEIRA EM ACABAMENTO MELAMÍNICO BRANCO, FOLHA PESADA OU SUPERPESADA, E BATENTE METÁLICO, 80X210CM, FIXAÇÃO COM ARGAMASSA - FORNECIMENTO E INSTALAÇÃO. AF_12/2019</v>
      </c>
      <c r="D2756" s="94" t="str">
        <f>Cartilha_GLOBAL!D2756</f>
        <v>UN</v>
      </c>
      <c r="E2756" s="105">
        <f>Cartilha_GLOBAL!$E2756</f>
        <v>1038.47</v>
      </c>
      <c r="F2756" s="182">
        <f>Cartilha_GLOBAL!$F2756</f>
        <v>1274.62</v>
      </c>
      <c r="G2756" s="108"/>
      <c r="H2756" s="107">
        <f t="shared" si="169"/>
        <v>0</v>
      </c>
      <c r="I2756" s="143">
        <f t="shared" si="170"/>
        <v>0</v>
      </c>
      <c r="J2756" s="142"/>
      <c r="K2756" s="183"/>
      <c r="L2756" s="7" t="str">
        <f t="shared" si="171"/>
        <v/>
      </c>
      <c r="M2756" s="7" t="str">
        <f t="shared" si="172"/>
        <v/>
      </c>
      <c r="N2756" s="7" t="str">
        <f>Cartilha_GLOBAL!N2756</f>
        <v/>
      </c>
      <c r="O2756" s="144"/>
      <c r="Q2756" s="151"/>
      <c r="R2756" s="152">
        <v>0</v>
      </c>
      <c r="T2756" s="153">
        <f>IF(Cartilha_GLOBAL!R2756=0,0,IF(Cartilha_GLOBAL!R2756&gt;0,"c","b"))</f>
        <v>0</v>
      </c>
    </row>
    <row r="2757" ht="33.75" hidden="1" spans="1:20">
      <c r="A2757" s="158">
        <f>Cartilha_GLOBAL!A2757</f>
        <v>90799</v>
      </c>
      <c r="B2757" s="100" t="str">
        <f>Cartilha_GLOBAL!B2757</f>
        <v>SINAPI</v>
      </c>
      <c r="C2757" s="104" t="str">
        <f>Cartilha_GLOBAL!C2757</f>
        <v>KIT DE PORTA-PRONTA DE MADEIRA EM ACABAMENTO MELAMÍNICO BRANCO, FOLHA PESADA OU SUPERPESADA, E BATENTE METÁLICO, 90X210CM, FIXAÇÃO COM ARGAMASSA - FORNECIMENTO E INSTALAÇÃO. AF_12/2019</v>
      </c>
      <c r="D2757" s="94" t="str">
        <f>Cartilha_GLOBAL!D2757</f>
        <v>UN</v>
      </c>
      <c r="E2757" s="105">
        <f>Cartilha_GLOBAL!$E2757</f>
        <v>1073.15</v>
      </c>
      <c r="F2757" s="182">
        <f>Cartilha_GLOBAL!$F2757</f>
        <v>1317.18</v>
      </c>
      <c r="G2757" s="108"/>
      <c r="H2757" s="107">
        <f t="shared" si="169"/>
        <v>0</v>
      </c>
      <c r="I2757" s="143">
        <f t="shared" si="170"/>
        <v>0</v>
      </c>
      <c r="J2757" s="142"/>
      <c r="K2757" s="183"/>
      <c r="L2757" s="7" t="str">
        <f t="shared" si="171"/>
        <v/>
      </c>
      <c r="M2757" s="7" t="str">
        <f t="shared" si="172"/>
        <v/>
      </c>
      <c r="N2757" s="7" t="str">
        <f>Cartilha_GLOBAL!N2757</f>
        <v/>
      </c>
      <c r="O2757" s="144"/>
      <c r="Q2757" s="151"/>
      <c r="R2757" s="152">
        <v>0</v>
      </c>
      <c r="T2757" s="153">
        <f>IF(Cartilha_GLOBAL!R2757=0,0,IF(Cartilha_GLOBAL!R2757&gt;0,"c","b"))</f>
        <v>0</v>
      </c>
    </row>
    <row r="2758" ht="22.5" hidden="1" spans="1:20">
      <c r="A2758" s="158">
        <f>Cartilha_GLOBAL!A2758</f>
        <v>90824</v>
      </c>
      <c r="B2758" s="100" t="str">
        <f>Cartilha_GLOBAL!B2758</f>
        <v>SINAPI</v>
      </c>
      <c r="C2758" s="104" t="str">
        <f>Cartilha_GLOBAL!C2758</f>
        <v>PORTA DE MADEIRA PARA PINTURA, SEMI-OCA (PESADA OU SUPERPESADA), 80X210CM, ESPESSURA DE 3,5CM, INCLUSO DOBRADIÇAS - FORNECIMENTO E INSTALAÇÃO. AF_12/2019</v>
      </c>
      <c r="D2758" s="94" t="str">
        <f>Cartilha_GLOBAL!D2758</f>
        <v>UN</v>
      </c>
      <c r="E2758" s="105">
        <f>Cartilha_GLOBAL!$E2758</f>
        <v>614.94</v>
      </c>
      <c r="F2758" s="182">
        <f>Cartilha_GLOBAL!$F2758</f>
        <v>754.78</v>
      </c>
      <c r="G2758" s="108"/>
      <c r="H2758" s="107">
        <f t="shared" si="169"/>
        <v>0</v>
      </c>
      <c r="I2758" s="143">
        <f t="shared" si="170"/>
        <v>0</v>
      </c>
      <c r="J2758" s="142"/>
      <c r="K2758" s="183"/>
      <c r="L2758" s="7" t="str">
        <f t="shared" si="171"/>
        <v/>
      </c>
      <c r="M2758" s="7" t="str">
        <f t="shared" si="172"/>
        <v/>
      </c>
      <c r="N2758" s="7" t="str">
        <f>Cartilha_GLOBAL!N2758</f>
        <v/>
      </c>
      <c r="O2758" s="144"/>
      <c r="Q2758" s="151"/>
      <c r="R2758" s="152">
        <v>0</v>
      </c>
      <c r="T2758" s="153">
        <f>IF(Cartilha_GLOBAL!R2758=0,0,IF(Cartilha_GLOBAL!R2758&gt;0,"c","b"))</f>
        <v>0</v>
      </c>
    </row>
    <row r="2759" ht="22.5" hidden="1" spans="1:20">
      <c r="A2759" s="158">
        <f>Cartilha_GLOBAL!A2759</f>
        <v>90825</v>
      </c>
      <c r="B2759" s="100" t="str">
        <f>Cartilha_GLOBAL!B2759</f>
        <v>SINAPI</v>
      </c>
      <c r="C2759" s="104" t="str">
        <f>Cartilha_GLOBAL!C2759</f>
        <v>PORTA DE MADEIRA, MACIÇA (PESADA OU SUPERPESADA), 90X210CM, ESPESSURA DE 3,5CM, INCLUSO DOBRADIÇAS - FORNECIMENTO E INSTALAÇÃO. AF_12/2019</v>
      </c>
      <c r="D2759" s="94" t="str">
        <f>Cartilha_GLOBAL!D2759</f>
        <v>UN</v>
      </c>
      <c r="E2759" s="105">
        <f>Cartilha_GLOBAL!$E2759</f>
        <v>682.91</v>
      </c>
      <c r="F2759" s="182">
        <f>Cartilha_GLOBAL!$F2759</f>
        <v>838.2</v>
      </c>
      <c r="G2759" s="108"/>
      <c r="H2759" s="107">
        <f t="shared" si="169"/>
        <v>0</v>
      </c>
      <c r="I2759" s="143">
        <f t="shared" si="170"/>
        <v>0</v>
      </c>
      <c r="J2759" s="142"/>
      <c r="K2759" s="183"/>
      <c r="L2759" s="7" t="str">
        <f t="shared" si="171"/>
        <v/>
      </c>
      <c r="M2759" s="7" t="str">
        <f t="shared" si="172"/>
        <v/>
      </c>
      <c r="N2759" s="7" t="str">
        <f>Cartilha_GLOBAL!N2759</f>
        <v/>
      </c>
      <c r="O2759" s="144"/>
      <c r="Q2759" s="151"/>
      <c r="R2759" s="152">
        <v>0</v>
      </c>
      <c r="T2759" s="153">
        <f>IF(Cartilha_GLOBAL!R2759=0,0,IF(Cartilha_GLOBAL!R2759&gt;0,"c","b"))</f>
        <v>0</v>
      </c>
    </row>
    <row r="2760" ht="22.5" hidden="1" spans="1:20">
      <c r="A2760" s="158">
        <f>Cartilha_GLOBAL!A2760</f>
        <v>100659</v>
      </c>
      <c r="B2760" s="100" t="str">
        <f>Cartilha_GLOBAL!B2760</f>
        <v>SINAPI</v>
      </c>
      <c r="C2760" s="104" t="str">
        <f>Cartilha_GLOBAL!C2760</f>
        <v>ALIZAR DE 5X1,5CM PARA PORTA FIXADO COM PREGOS, PADRÃO MÉDIO - FORNECIMENTO E INSTALAÇÃO. AF_12/2019</v>
      </c>
      <c r="D2760" s="94" t="str">
        <f>Cartilha_GLOBAL!D2760</f>
        <v>M</v>
      </c>
      <c r="E2760" s="105">
        <f>Cartilha_GLOBAL!$E2760</f>
        <v>12.28</v>
      </c>
      <c r="F2760" s="182">
        <f>Cartilha_GLOBAL!$F2760</f>
        <v>15.07</v>
      </c>
      <c r="G2760" s="108"/>
      <c r="H2760" s="107">
        <f t="shared" si="169"/>
        <v>0</v>
      </c>
      <c r="I2760" s="143">
        <f t="shared" si="170"/>
        <v>0</v>
      </c>
      <c r="J2760" s="142"/>
      <c r="K2760" s="183"/>
      <c r="L2760" s="7" t="str">
        <f t="shared" si="171"/>
        <v/>
      </c>
      <c r="M2760" s="7" t="str">
        <f t="shared" si="172"/>
        <v/>
      </c>
      <c r="N2760" s="7" t="str">
        <f>Cartilha_GLOBAL!N2760</f>
        <v/>
      </c>
      <c r="O2760" s="144"/>
      <c r="Q2760" s="151"/>
      <c r="R2760" s="152">
        <v>0</v>
      </c>
      <c r="T2760" s="153">
        <f>IF(Cartilha_GLOBAL!R2760=0,0,IF(Cartilha_GLOBAL!R2760&gt;0,"c","b"))</f>
        <v>0</v>
      </c>
    </row>
    <row r="2761" ht="22.5" hidden="1" spans="1:20">
      <c r="A2761" s="158">
        <f>Cartilha_GLOBAL!A2761</f>
        <v>100660</v>
      </c>
      <c r="B2761" s="100" t="str">
        <f>Cartilha_GLOBAL!B2761</f>
        <v>SINAPI</v>
      </c>
      <c r="C2761" s="104" t="str">
        <f>Cartilha_GLOBAL!C2761</f>
        <v>ALIZAR DE 5X1,5CM PARA PORTA FIXADO COM PREGOS, PADRÃO POPULAR - FORNECIMENTO E INSTALAÇÃO. AF_12/2019</v>
      </c>
      <c r="D2761" s="94" t="str">
        <f>Cartilha_GLOBAL!D2761</f>
        <v>M</v>
      </c>
      <c r="E2761" s="105">
        <f>Cartilha_GLOBAL!$E2761</f>
        <v>8.57</v>
      </c>
      <c r="F2761" s="182">
        <f>Cartilha_GLOBAL!$F2761</f>
        <v>10.52</v>
      </c>
      <c r="G2761" s="108"/>
      <c r="H2761" s="107">
        <f t="shared" si="169"/>
        <v>0</v>
      </c>
      <c r="I2761" s="143">
        <f t="shared" si="170"/>
        <v>0</v>
      </c>
      <c r="J2761" s="142"/>
      <c r="K2761" s="183"/>
      <c r="L2761" s="7" t="str">
        <f t="shared" si="171"/>
        <v/>
      </c>
      <c r="M2761" s="7" t="str">
        <f t="shared" si="172"/>
        <v/>
      </c>
      <c r="N2761" s="7" t="str">
        <f>Cartilha_GLOBAL!N2761</f>
        <v/>
      </c>
      <c r="O2761" s="144"/>
      <c r="Q2761" s="151"/>
      <c r="R2761" s="152">
        <v>0</v>
      </c>
      <c r="T2761" s="153">
        <f>IF(Cartilha_GLOBAL!R2761=0,0,IF(Cartilha_GLOBAL!R2761&gt;0,"c","b"))</f>
        <v>0</v>
      </c>
    </row>
    <row r="2762" ht="33.75" hidden="1" spans="1:20">
      <c r="A2762" s="158">
        <f>Cartilha_GLOBAL!A2762</f>
        <v>100675</v>
      </c>
      <c r="B2762" s="100" t="str">
        <f>Cartilha_GLOBAL!B2762</f>
        <v>SINAPI</v>
      </c>
      <c r="C2762" s="104" t="str">
        <f>Cartilha_GLOBAL!C2762</f>
        <v>KIT DE PORTA-PRONTA DE MADEIRA EM ACABAMENTO MELAMÍNICO BRANCO, FOLHA LEVE OU MÉDIA, 90X210, EXCLUSIVE FECHADURA, FIXAÇÃO COM PREENCHIMENTO TOTAL DE ESPUMA EXPANSIVA - FORNECIMENTO E INSTALAÇÃO. AF_12/2019</v>
      </c>
      <c r="D2762" s="94" t="str">
        <f>Cartilha_GLOBAL!D2762</f>
        <v>UN</v>
      </c>
      <c r="E2762" s="105">
        <f>Cartilha_GLOBAL!$E2762</f>
        <v>903.78</v>
      </c>
      <c r="F2762" s="182">
        <f>Cartilha_GLOBAL!$F2762</f>
        <v>1109.3</v>
      </c>
      <c r="G2762" s="108"/>
      <c r="H2762" s="107">
        <f t="shared" si="169"/>
        <v>0</v>
      </c>
      <c r="I2762" s="143">
        <f t="shared" si="170"/>
        <v>0</v>
      </c>
      <c r="J2762" s="142"/>
      <c r="K2762" s="183"/>
      <c r="L2762" s="7" t="str">
        <f t="shared" si="171"/>
        <v/>
      </c>
      <c r="M2762" s="7" t="str">
        <f t="shared" si="172"/>
        <v/>
      </c>
      <c r="N2762" s="7" t="str">
        <f>Cartilha_GLOBAL!N2762</f>
        <v/>
      </c>
      <c r="O2762" s="144"/>
      <c r="Q2762" s="151"/>
      <c r="R2762" s="152">
        <v>0</v>
      </c>
      <c r="T2762" s="153">
        <f>IF(Cartilha_GLOBAL!R2762=0,0,IF(Cartilha_GLOBAL!R2762&gt;0,"c","b"))</f>
        <v>0</v>
      </c>
    </row>
    <row r="2763" ht="12.75" hidden="1" spans="1:20">
      <c r="A2763" s="158">
        <f>Cartilha_GLOBAL!A2763</f>
        <v>100676</v>
      </c>
      <c r="B2763" s="100" t="str">
        <f>Cartilha_GLOBAL!B2763</f>
        <v>SINAPI</v>
      </c>
      <c r="C2763" s="104" t="str">
        <f>Cartilha_GLOBAL!C2763</f>
        <v>BATENTE PARA PORTA COM BANDEIRA, FIXAÇÃO COM PARAFUSO E BUCHA. AF_12/2019</v>
      </c>
      <c r="D2763" s="94" t="str">
        <f>Cartilha_GLOBAL!D2763</f>
        <v>UN</v>
      </c>
      <c r="E2763" s="105">
        <f>Cartilha_GLOBAL!$E2763</f>
        <v>214.72</v>
      </c>
      <c r="F2763" s="182">
        <f>Cartilha_GLOBAL!$F2763</f>
        <v>263.55</v>
      </c>
      <c r="G2763" s="108"/>
      <c r="H2763" s="107">
        <f t="shared" si="169"/>
        <v>0</v>
      </c>
      <c r="I2763" s="143">
        <f t="shared" si="170"/>
        <v>0</v>
      </c>
      <c r="J2763" s="142"/>
      <c r="K2763" s="183"/>
      <c r="L2763" s="7" t="str">
        <f t="shared" si="171"/>
        <v/>
      </c>
      <c r="M2763" s="7" t="str">
        <f t="shared" si="172"/>
        <v/>
      </c>
      <c r="N2763" s="7" t="str">
        <f>Cartilha_GLOBAL!N2763</f>
        <v/>
      </c>
      <c r="O2763" s="144"/>
      <c r="Q2763" s="151"/>
      <c r="R2763" s="152">
        <v>0</v>
      </c>
      <c r="T2763" s="153">
        <f>IF(Cartilha_GLOBAL!R2763=0,0,IF(Cartilha_GLOBAL!R2763&gt;0,"c","b"))</f>
        <v>0</v>
      </c>
    </row>
    <row r="2764" ht="33.75" hidden="1" spans="1:20">
      <c r="A2764" s="158">
        <f>Cartilha_GLOBAL!A2764</f>
        <v>100678</v>
      </c>
      <c r="B2764" s="100" t="str">
        <f>Cartilha_GLOBAL!B2764</f>
        <v>SINAPI</v>
      </c>
      <c r="C2764" s="104" t="str">
        <f>Cartilha_GLOBAL!C2764</f>
        <v>KIT DE PORTA DE MADEIRA PARA VERNIZ, SEMI-OCA (LEVE OU MÉDIA), PADRÃO MÉDIO, 60X210CM, ESPESSURA DE 3,5CM, ITENS INCLUSOS: DOBRADIÇAS, MONTAGEM E INSTALAÇÃO DE BATENTE, FECHADURA COM EXECUÇÃO DO FURO - FORNECIMENTO E INSTALAÇÃO. AF_12/2019</v>
      </c>
      <c r="D2764" s="94" t="str">
        <f>Cartilha_GLOBAL!D2764</f>
        <v>UN</v>
      </c>
      <c r="E2764" s="105">
        <f>Cartilha_GLOBAL!$E2764</f>
        <v>1067.55</v>
      </c>
      <c r="F2764" s="182">
        <f>Cartilha_GLOBAL!$F2764</f>
        <v>1310.31</v>
      </c>
      <c r="G2764" s="108"/>
      <c r="H2764" s="107">
        <f t="shared" si="169"/>
        <v>0</v>
      </c>
      <c r="I2764" s="143">
        <f t="shared" si="170"/>
        <v>0</v>
      </c>
      <c r="J2764" s="142"/>
      <c r="K2764" s="183"/>
      <c r="L2764" s="7" t="str">
        <f t="shared" si="171"/>
        <v/>
      </c>
      <c r="M2764" s="7" t="str">
        <f t="shared" si="172"/>
        <v/>
      </c>
      <c r="N2764" s="7" t="str">
        <f>Cartilha_GLOBAL!N2764</f>
        <v/>
      </c>
      <c r="O2764" s="144"/>
      <c r="Q2764" s="151"/>
      <c r="R2764" s="152">
        <v>0</v>
      </c>
      <c r="T2764" s="153">
        <f>IF(Cartilha_GLOBAL!R2764=0,0,IF(Cartilha_GLOBAL!R2764&gt;0,"c","b"))</f>
        <v>0</v>
      </c>
    </row>
    <row r="2765" ht="33.75" hidden="1" spans="1:20">
      <c r="A2765" s="158">
        <f>Cartilha_GLOBAL!A2765</f>
        <v>100679</v>
      </c>
      <c r="B2765" s="100" t="str">
        <f>Cartilha_GLOBAL!B2765</f>
        <v>SINAPI</v>
      </c>
      <c r="C2765" s="104" t="str">
        <f>Cartilha_GLOBAL!C2765</f>
        <v>KIT DE PORTA DE MADEIRA PARA VERNIZ, SEMI-OCA (LEVE OU MÉDIA), PADRÃO POPULAR, 60X210CM, ESPESSURA DE 3,5CM, ITENS INCLUSOS: DOBRADIÇAS, MONTAGEM E INSTALAÇÃO DE BATENTE, FECHADURA COM EXECUÇÃO DO FURO - FORNECIMENTO E INSTALAÇÃO. AF_12/2019</v>
      </c>
      <c r="D2765" s="94" t="str">
        <f>Cartilha_GLOBAL!D2765</f>
        <v>UN</v>
      </c>
      <c r="E2765" s="105">
        <f>Cartilha_GLOBAL!$E2765</f>
        <v>898.34</v>
      </c>
      <c r="F2765" s="182">
        <f>Cartilha_GLOBAL!$F2765</f>
        <v>1102.62</v>
      </c>
      <c r="G2765" s="108"/>
      <c r="H2765" s="107">
        <f t="shared" si="169"/>
        <v>0</v>
      </c>
      <c r="I2765" s="143">
        <f t="shared" si="170"/>
        <v>0</v>
      </c>
      <c r="J2765" s="142"/>
      <c r="K2765" s="183"/>
      <c r="L2765" s="7" t="str">
        <f t="shared" si="171"/>
        <v/>
      </c>
      <c r="M2765" s="7" t="str">
        <f t="shared" si="172"/>
        <v/>
      </c>
      <c r="N2765" s="7" t="str">
        <f>Cartilha_GLOBAL!N2765</f>
        <v/>
      </c>
      <c r="O2765" s="144"/>
      <c r="Q2765" s="151"/>
      <c r="R2765" s="152">
        <v>0</v>
      </c>
      <c r="T2765" s="153">
        <f>IF(Cartilha_GLOBAL!R2765=0,0,IF(Cartilha_GLOBAL!R2765&gt;0,"c","b"))</f>
        <v>0</v>
      </c>
    </row>
    <row r="2766" ht="33.75" hidden="1" spans="1:20">
      <c r="A2766" s="158">
        <f>Cartilha_GLOBAL!A2766</f>
        <v>100680</v>
      </c>
      <c r="B2766" s="100" t="str">
        <f>Cartilha_GLOBAL!B2766</f>
        <v>SINAPI</v>
      </c>
      <c r="C2766" s="104" t="str">
        <f>Cartilha_GLOBAL!C2766</f>
        <v>KIT DE PORTA DE MADEIRA PARA VERNIZ, SEMI-OCA (LEVE OU MÉDIA), PADRÃO MÉDIO, 70X210CM, ESPESSURA DE 3,5CM, ITENS INCLUSOS: DOBRADIÇAS, MONTAGEM E INSTALAÇÃO DE BATENTE, FECHADURA COM EXECUÇÃO DO FURO - FORNECIMENTO E INSTALAÇÃO. AF_12/2019</v>
      </c>
      <c r="D2766" s="94" t="str">
        <f>Cartilha_GLOBAL!D2766</f>
        <v>UN</v>
      </c>
      <c r="E2766" s="105">
        <f>Cartilha_GLOBAL!$E2766</f>
        <v>1077.98</v>
      </c>
      <c r="F2766" s="182">
        <f>Cartilha_GLOBAL!$F2766</f>
        <v>1323.11</v>
      </c>
      <c r="G2766" s="108"/>
      <c r="H2766" s="107">
        <f t="shared" si="169"/>
        <v>0</v>
      </c>
      <c r="I2766" s="143">
        <f t="shared" si="170"/>
        <v>0</v>
      </c>
      <c r="J2766" s="142"/>
      <c r="K2766" s="183"/>
      <c r="L2766" s="7" t="str">
        <f t="shared" si="171"/>
        <v/>
      </c>
      <c r="M2766" s="7" t="str">
        <f t="shared" si="172"/>
        <v/>
      </c>
      <c r="N2766" s="7" t="str">
        <f>Cartilha_GLOBAL!N2766</f>
        <v/>
      </c>
      <c r="O2766" s="144"/>
      <c r="Q2766" s="151"/>
      <c r="R2766" s="152">
        <v>0</v>
      </c>
      <c r="T2766" s="153">
        <f>IF(Cartilha_GLOBAL!R2766=0,0,IF(Cartilha_GLOBAL!R2766&gt;0,"c","b"))</f>
        <v>0</v>
      </c>
    </row>
    <row r="2767" ht="33.75" hidden="1" spans="1:20">
      <c r="A2767" s="158">
        <f>Cartilha_GLOBAL!A2767</f>
        <v>100681</v>
      </c>
      <c r="B2767" s="100" t="str">
        <f>Cartilha_GLOBAL!B2767</f>
        <v>SINAPI</v>
      </c>
      <c r="C2767" s="104" t="str">
        <f>Cartilha_GLOBAL!C2767</f>
        <v>KIT DE PORTA DE MADEIRA FRISADA, SEMI-OCA (LEVE OU MÉDIA), PADRÃO MÉDIO, 70X210CM, ESPESSURA DE 3CM, ITENS INCLUSOS: DOBRADIÇAS, MONTAGEM E INSTALAÇÃO DE BATENTE, FECHADURA COM EXECUÇÃO DO FURO - FORNECIMENTO E INSTALAÇÃO. AF_12/2019</v>
      </c>
      <c r="D2767" s="94" t="str">
        <f>Cartilha_GLOBAL!D2767</f>
        <v>UN</v>
      </c>
      <c r="E2767" s="105">
        <f>Cartilha_GLOBAL!$E2767</f>
        <v>1103.87</v>
      </c>
      <c r="F2767" s="182">
        <f>Cartilha_GLOBAL!$F2767</f>
        <v>1354.89</v>
      </c>
      <c r="G2767" s="108"/>
      <c r="H2767" s="107">
        <f t="shared" si="169"/>
        <v>0</v>
      </c>
      <c r="I2767" s="143">
        <f t="shared" si="170"/>
        <v>0</v>
      </c>
      <c r="J2767" s="142"/>
      <c r="K2767" s="183"/>
      <c r="L2767" s="7" t="str">
        <f t="shared" si="171"/>
        <v/>
      </c>
      <c r="M2767" s="7" t="str">
        <f t="shared" si="172"/>
        <v/>
      </c>
      <c r="N2767" s="7" t="str">
        <f>Cartilha_GLOBAL!N2767</f>
        <v/>
      </c>
      <c r="O2767" s="144"/>
      <c r="Q2767" s="151"/>
      <c r="R2767" s="152">
        <v>0</v>
      </c>
      <c r="T2767" s="153">
        <f>IF(Cartilha_GLOBAL!R2767=0,0,IF(Cartilha_GLOBAL!R2767&gt;0,"c","b"))</f>
        <v>0</v>
      </c>
    </row>
    <row r="2768" ht="33.75" hidden="1" spans="1:20">
      <c r="A2768" s="158">
        <f>Cartilha_GLOBAL!A2768</f>
        <v>100682</v>
      </c>
      <c r="B2768" s="100" t="str">
        <f>Cartilha_GLOBAL!B2768</f>
        <v>SINAPI</v>
      </c>
      <c r="C2768" s="104" t="str">
        <f>Cartilha_GLOBAL!C2768</f>
        <v>KIT DE PORTA DE MADEIRA FRISADA, SEMI-OCA (LEVE OU MÉDIA), PADRÃO POPULAR, 70X210CM, ESPESSURA DE 3CM, ITENS INCLUSOS: DOBRADIÇAS, MONTAGEM E INSTALAÇÃO DE BATENTE, FECHADURA COM EXECUÇÃO DO FURO - FORNECIMENTO E INSTALAÇÃO. AF_12/2019</v>
      </c>
      <c r="D2768" s="94" t="str">
        <f>Cartilha_GLOBAL!D2768</f>
        <v>UN</v>
      </c>
      <c r="E2768" s="105">
        <f>Cartilha_GLOBAL!$E2768</f>
        <v>916.67</v>
      </c>
      <c r="F2768" s="182">
        <f>Cartilha_GLOBAL!$F2768</f>
        <v>1125.12</v>
      </c>
      <c r="G2768" s="108"/>
      <c r="H2768" s="107">
        <f t="shared" si="169"/>
        <v>0</v>
      </c>
      <c r="I2768" s="143">
        <f t="shared" si="170"/>
        <v>0</v>
      </c>
      <c r="J2768" s="142"/>
      <c r="K2768" s="183"/>
      <c r="L2768" s="7" t="str">
        <f t="shared" si="171"/>
        <v/>
      </c>
      <c r="M2768" s="7" t="str">
        <f t="shared" si="172"/>
        <v/>
      </c>
      <c r="N2768" s="7" t="str">
        <f>Cartilha_GLOBAL!N2768</f>
        <v/>
      </c>
      <c r="O2768" s="144"/>
      <c r="Q2768" s="151"/>
      <c r="R2768" s="152">
        <v>0</v>
      </c>
      <c r="T2768" s="153">
        <f>IF(Cartilha_GLOBAL!R2768=0,0,IF(Cartilha_GLOBAL!R2768&gt;0,"c","b"))</f>
        <v>0</v>
      </c>
    </row>
    <row r="2769" ht="33.75" hidden="1" spans="1:20">
      <c r="A2769" s="158">
        <f>Cartilha_GLOBAL!A2769</f>
        <v>100683</v>
      </c>
      <c r="B2769" s="100" t="str">
        <f>Cartilha_GLOBAL!B2769</f>
        <v>SINAPI</v>
      </c>
      <c r="C2769" s="104" t="str">
        <f>Cartilha_GLOBAL!C2769</f>
        <v>KIT DE PORTA DE MADEIRA PARA VERNIZ, SEMI-OCA (LEVE OU MÉDIA), PADRÃO MÉDIO, 80X210CM, ESPESSURA DE 3,5CM, ITENS INCLUSOS: DOBRADIÇAS, MONTAGEM E INSTALAÇÃO DE BATENTE, FECHADURA COM EXECUÇÃO DO FURO - FORNECIMENTO E INSTALAÇÃO. AF_12/2019</v>
      </c>
      <c r="D2769" s="94" t="str">
        <f>Cartilha_GLOBAL!D2769</f>
        <v>UN</v>
      </c>
      <c r="E2769" s="105">
        <f>Cartilha_GLOBAL!$E2769</f>
        <v>1160.66</v>
      </c>
      <c r="F2769" s="182">
        <f>Cartilha_GLOBAL!$F2769</f>
        <v>1424.59</v>
      </c>
      <c r="G2769" s="108"/>
      <c r="H2769" s="107">
        <f t="shared" si="169"/>
        <v>0</v>
      </c>
      <c r="I2769" s="143">
        <f t="shared" si="170"/>
        <v>0</v>
      </c>
      <c r="J2769" s="142"/>
      <c r="K2769" s="183"/>
      <c r="L2769" s="7" t="str">
        <f t="shared" si="171"/>
        <v/>
      </c>
      <c r="M2769" s="7" t="str">
        <f t="shared" si="172"/>
        <v/>
      </c>
      <c r="N2769" s="7" t="str">
        <f>Cartilha_GLOBAL!N2769</f>
        <v/>
      </c>
      <c r="O2769" s="144"/>
      <c r="Q2769" s="151"/>
      <c r="R2769" s="152">
        <v>0</v>
      </c>
      <c r="T2769" s="153">
        <f>IF(Cartilha_GLOBAL!R2769=0,0,IF(Cartilha_GLOBAL!R2769&gt;0,"c","b"))</f>
        <v>0</v>
      </c>
    </row>
    <row r="2770" ht="33.75" hidden="1" spans="1:20">
      <c r="A2770" s="158">
        <f>Cartilha_GLOBAL!A2770</f>
        <v>100684</v>
      </c>
      <c r="B2770" s="100" t="str">
        <f>Cartilha_GLOBAL!B2770</f>
        <v>SINAPI</v>
      </c>
      <c r="C2770" s="104" t="str">
        <f>Cartilha_GLOBAL!C2770</f>
        <v>KIT DE PORTA DE MADEIRA PARA VERNIZ, SEMI-OCA (LEVE OU MÉDIA), PADRÃO POPULAR, 80X210CM, ESPESSURA DE 3,5CM, ITENS INCLUSOS: DOBRADIÇAS, MONTAGEM E INSTALAÇÃO DE BATENTE, FECHADURA COM EXECUÇÃO DO FURO - FORNECIMENTO E INSTALAÇÃO. AF_12/2019</v>
      </c>
      <c r="D2770" s="94" t="str">
        <f>Cartilha_GLOBAL!D2770</f>
        <v>UN</v>
      </c>
      <c r="E2770" s="105">
        <f>Cartilha_GLOBAL!$E2770</f>
        <v>966.79</v>
      </c>
      <c r="F2770" s="182">
        <f>Cartilha_GLOBAL!$F2770</f>
        <v>1186.64</v>
      </c>
      <c r="G2770" s="108"/>
      <c r="H2770" s="107">
        <f t="shared" si="169"/>
        <v>0</v>
      </c>
      <c r="I2770" s="143">
        <f t="shared" si="170"/>
        <v>0</v>
      </c>
      <c r="J2770" s="142"/>
      <c r="K2770" s="183"/>
      <c r="L2770" s="7" t="str">
        <f t="shared" si="171"/>
        <v/>
      </c>
      <c r="M2770" s="7" t="str">
        <f t="shared" si="172"/>
        <v/>
      </c>
      <c r="N2770" s="7" t="str">
        <f>Cartilha_GLOBAL!N2770</f>
        <v/>
      </c>
      <c r="O2770" s="144"/>
      <c r="Q2770" s="151"/>
      <c r="R2770" s="152">
        <v>0</v>
      </c>
      <c r="T2770" s="153">
        <f>IF(Cartilha_GLOBAL!R2770=0,0,IF(Cartilha_GLOBAL!R2770&gt;0,"c","b"))</f>
        <v>0</v>
      </c>
    </row>
    <row r="2771" ht="33.75" hidden="1" spans="1:20">
      <c r="A2771" s="158">
        <f>Cartilha_GLOBAL!A2771</f>
        <v>100685</v>
      </c>
      <c r="B2771" s="100" t="str">
        <f>Cartilha_GLOBAL!B2771</f>
        <v>SINAPI</v>
      </c>
      <c r="C2771" s="104" t="str">
        <f>Cartilha_GLOBAL!C2771</f>
        <v>KIT DE PORTA DE MADEIRA PARA VERNIZ, SEMI-OCA (LEVE OU MÉDIA), PADRÃO MÉDIO, 90X210CM, ESPESSURA DE 3,5CM, ITENS INCLUSOS: DOBRADIÇAS, MONTAGEM E INSTALAÇÃO DE BATENTE, FECHADURA COM EXECUÇÃO DO FURO - FORNECIMENTO E INSTALAÇÃO. AF_12/2019</v>
      </c>
      <c r="D2771" s="94" t="str">
        <f>Cartilha_GLOBAL!D2771</f>
        <v>UN</v>
      </c>
      <c r="E2771" s="105">
        <f>Cartilha_GLOBAL!$E2771</f>
        <v>1206.33</v>
      </c>
      <c r="F2771" s="182">
        <f>Cartilha_GLOBAL!$F2771</f>
        <v>1480.65</v>
      </c>
      <c r="G2771" s="108"/>
      <c r="H2771" s="107">
        <f t="shared" si="169"/>
        <v>0</v>
      </c>
      <c r="I2771" s="143">
        <f t="shared" si="170"/>
        <v>0</v>
      </c>
      <c r="J2771" s="142"/>
      <c r="K2771" s="183"/>
      <c r="L2771" s="7" t="str">
        <f t="shared" si="171"/>
        <v/>
      </c>
      <c r="M2771" s="7" t="str">
        <f t="shared" si="172"/>
        <v/>
      </c>
      <c r="N2771" s="7" t="str">
        <f>Cartilha_GLOBAL!N2771</f>
        <v/>
      </c>
      <c r="O2771" s="144"/>
      <c r="Q2771" s="151"/>
      <c r="R2771" s="152">
        <v>0</v>
      </c>
      <c r="T2771" s="153">
        <f>IF(Cartilha_GLOBAL!R2771=0,0,IF(Cartilha_GLOBAL!R2771&gt;0,"c","b"))</f>
        <v>0</v>
      </c>
    </row>
    <row r="2772" ht="33.75" hidden="1" spans="1:20">
      <c r="A2772" s="158">
        <f>Cartilha_GLOBAL!A2772</f>
        <v>100686</v>
      </c>
      <c r="B2772" s="100" t="str">
        <f>Cartilha_GLOBAL!B2772</f>
        <v>SINAPI</v>
      </c>
      <c r="C2772" s="104" t="str">
        <f>Cartilha_GLOBAL!C2772</f>
        <v>KIT DE PORTA DE MADEIRA PARA VERNIZ, SEMI-OCA (LEVE OU MÉDIA), PADRÃO POPULAR, 90X210CM, ESPESSURA DE 3CM, ITENS INCLUSOS: DOBRADIÇAS, MONTAGEM E INSTALAÇÃO DE BATENTE, FECHADURA COM EXECUÇÃO DO FURO - FORNECIMENTO E INSTALAÇÃO. AF_12/2019</v>
      </c>
      <c r="D2772" s="94" t="str">
        <f>Cartilha_GLOBAL!D2772</f>
        <v>UN</v>
      </c>
      <c r="E2772" s="105">
        <f>Cartilha_GLOBAL!$E2772</f>
        <v>1011.72</v>
      </c>
      <c r="F2772" s="182">
        <f>Cartilha_GLOBAL!$F2772</f>
        <v>1241.79</v>
      </c>
      <c r="G2772" s="108"/>
      <c r="H2772" s="107">
        <f t="shared" si="169"/>
        <v>0</v>
      </c>
      <c r="I2772" s="143">
        <f t="shared" si="170"/>
        <v>0</v>
      </c>
      <c r="J2772" s="142"/>
      <c r="K2772" s="183"/>
      <c r="L2772" s="7" t="str">
        <f t="shared" si="171"/>
        <v/>
      </c>
      <c r="M2772" s="7" t="str">
        <f t="shared" si="172"/>
        <v/>
      </c>
      <c r="N2772" s="7" t="str">
        <f>Cartilha_GLOBAL!N2772</f>
        <v/>
      </c>
      <c r="O2772" s="144"/>
      <c r="Q2772" s="151"/>
      <c r="R2772" s="152">
        <v>0</v>
      </c>
      <c r="T2772" s="153">
        <f>IF(Cartilha_GLOBAL!R2772=0,0,IF(Cartilha_GLOBAL!R2772&gt;0,"c","b"))</f>
        <v>0</v>
      </c>
    </row>
    <row r="2773" ht="33.75" hidden="1" spans="1:20">
      <c r="A2773" s="158">
        <f>Cartilha_GLOBAL!A2773</f>
        <v>100687</v>
      </c>
      <c r="B2773" s="100" t="str">
        <f>Cartilha_GLOBAL!B2773</f>
        <v>SINAPI</v>
      </c>
      <c r="C2773" s="104" t="str">
        <f>Cartilha_GLOBAL!C2773</f>
        <v>KIT DE PORTA DE MADEIRA FRISADA, SEMI-OCA (LEVE OU MÉDIA), PADRÃO MÉDIO, 60X210CM, ESPESSURA DE 3,5CM, ITENS INCLUSOS: DOBRADIÇAS, MONTAGEM E INSTALAÇÃO DE BATENTE, FECHADURA COM EXECUÇÃO DO FURO - FORNECIMENTO E INSTALAÇÃO. AF_12/2019</v>
      </c>
      <c r="D2773" s="94" t="str">
        <f>Cartilha_GLOBAL!D2773</f>
        <v>UN</v>
      </c>
      <c r="E2773" s="105">
        <f>Cartilha_GLOBAL!$E2773</f>
        <v>1076.81</v>
      </c>
      <c r="F2773" s="182">
        <f>Cartilha_GLOBAL!$F2773</f>
        <v>1321.68</v>
      </c>
      <c r="G2773" s="108"/>
      <c r="H2773" s="107">
        <f t="shared" si="169"/>
        <v>0</v>
      </c>
      <c r="I2773" s="143">
        <f t="shared" si="170"/>
        <v>0</v>
      </c>
      <c r="J2773" s="142"/>
      <c r="K2773" s="183"/>
      <c r="L2773" s="7" t="str">
        <f t="shared" si="171"/>
        <v/>
      </c>
      <c r="M2773" s="7" t="str">
        <f t="shared" si="172"/>
        <v/>
      </c>
      <c r="N2773" s="7" t="str">
        <f>Cartilha_GLOBAL!N2773</f>
        <v/>
      </c>
      <c r="O2773" s="144"/>
      <c r="Q2773" s="151"/>
      <c r="R2773" s="152">
        <v>0</v>
      </c>
      <c r="T2773" s="153">
        <f>IF(Cartilha_GLOBAL!R2773=0,0,IF(Cartilha_GLOBAL!R2773&gt;0,"c","b"))</f>
        <v>0</v>
      </c>
    </row>
    <row r="2774" ht="33.75" hidden="1" spans="1:20">
      <c r="A2774" s="158">
        <f>Cartilha_GLOBAL!A2774</f>
        <v>100688</v>
      </c>
      <c r="B2774" s="100" t="str">
        <f>Cartilha_GLOBAL!B2774</f>
        <v>SINAPI</v>
      </c>
      <c r="C2774" s="104" t="str">
        <f>Cartilha_GLOBAL!C2774</f>
        <v>KIT DE PORTA DE MADEIRA FRISADA, SEMI-OCA (LEVE OU MÉDIA), PADRÃO POPULAR, 60X210CM, ESPESSURA DE 3CM, ITENS INCLUSOS: DOBRADIÇAS, MONTAGEM E INSTALAÇÃO DE BATENTE, FECHADURA COM EXECUÇÃO DO FURO - FORNECIMENTO E INSTALAÇÃO. AF_12/2019</v>
      </c>
      <c r="D2774" s="94" t="str">
        <f>Cartilha_GLOBAL!D2774</f>
        <v>UN</v>
      </c>
      <c r="E2774" s="105">
        <f>Cartilha_GLOBAL!$E2774</f>
        <v>907.6</v>
      </c>
      <c r="F2774" s="182">
        <f>Cartilha_GLOBAL!$F2774</f>
        <v>1113.99</v>
      </c>
      <c r="G2774" s="108"/>
      <c r="H2774" s="107">
        <f t="shared" si="169"/>
        <v>0</v>
      </c>
      <c r="I2774" s="143">
        <f t="shared" si="170"/>
        <v>0</v>
      </c>
      <c r="J2774" s="142"/>
      <c r="K2774" s="183"/>
      <c r="L2774" s="7" t="str">
        <f t="shared" si="171"/>
        <v/>
      </c>
      <c r="M2774" s="7" t="str">
        <f t="shared" si="172"/>
        <v/>
      </c>
      <c r="N2774" s="7" t="str">
        <f>Cartilha_GLOBAL!N2774</f>
        <v/>
      </c>
      <c r="O2774" s="144"/>
      <c r="Q2774" s="151"/>
      <c r="R2774" s="152">
        <v>0</v>
      </c>
      <c r="T2774" s="153">
        <f>IF(Cartilha_GLOBAL!R2774=0,0,IF(Cartilha_GLOBAL!R2774&gt;0,"c","b"))</f>
        <v>0</v>
      </c>
    </row>
    <row r="2775" ht="33.75" hidden="1" spans="1:20">
      <c r="A2775" s="158">
        <f>Cartilha_GLOBAL!A2775</f>
        <v>100689</v>
      </c>
      <c r="B2775" s="100" t="str">
        <f>Cartilha_GLOBAL!B2775</f>
        <v>SINAPI</v>
      </c>
      <c r="C2775" s="104" t="str">
        <f>Cartilha_GLOBAL!C2775</f>
        <v>KIT DE PORTA DE MADEIRA FRISADA, SEMI-OCA (LEVE OU MÉDIA), PADRÃO MÉDIO, 80X210CM, ESPESSURA DE 3,5CM, ITENS INCLUSOS: DOBRADIÇAS, MONTAGEM E INSTALAÇÃO DE BATENTE, FECHADURA COM EXECUÇÃO DO FURO - FORNECIMENTO E INSTALAÇÃO. AF_12/2019</v>
      </c>
      <c r="D2775" s="94" t="str">
        <f>Cartilha_GLOBAL!D2775</f>
        <v>UN</v>
      </c>
      <c r="E2775" s="105">
        <f>Cartilha_GLOBAL!$E2775</f>
        <v>1166.84</v>
      </c>
      <c r="F2775" s="182">
        <f>Cartilha_GLOBAL!$F2775</f>
        <v>1432.18</v>
      </c>
      <c r="G2775" s="108"/>
      <c r="H2775" s="107">
        <f t="shared" si="169"/>
        <v>0</v>
      </c>
      <c r="I2775" s="143">
        <f t="shared" si="170"/>
        <v>0</v>
      </c>
      <c r="J2775" s="142"/>
      <c r="K2775" s="183"/>
      <c r="L2775" s="7" t="str">
        <f t="shared" si="171"/>
        <v/>
      </c>
      <c r="M2775" s="7" t="str">
        <f t="shared" si="172"/>
        <v/>
      </c>
      <c r="N2775" s="7" t="str">
        <f>Cartilha_GLOBAL!N2775</f>
        <v/>
      </c>
      <c r="O2775" s="144"/>
      <c r="Q2775" s="151"/>
      <c r="R2775" s="152">
        <v>0</v>
      </c>
      <c r="T2775" s="153">
        <f>IF(Cartilha_GLOBAL!R2775=0,0,IF(Cartilha_GLOBAL!R2775&gt;0,"c","b"))</f>
        <v>0</v>
      </c>
    </row>
    <row r="2776" ht="33.75" hidden="1" spans="1:20">
      <c r="A2776" s="158">
        <f>Cartilha_GLOBAL!A2776</f>
        <v>100690</v>
      </c>
      <c r="B2776" s="100" t="str">
        <f>Cartilha_GLOBAL!B2776</f>
        <v>SINAPI</v>
      </c>
      <c r="C2776" s="104" t="str">
        <f>Cartilha_GLOBAL!C2776</f>
        <v>KIT DE PORTA DE MADEIRA FRISADA, SEMI-OCA (LEVE OU MÉDIA), PADRÃO POPULAR, 80X210CM, ESPESSURA DE 3,5CM, ITENS INCLUSOS: DOBRADIÇAS, MONTAGEM E INSTALAÇÃO DE BATENTE, FECHADURA COM EXECUÇÃO DO FURO - FORNECIMENTO E INSTALAÇÃO. AF_12/2019</v>
      </c>
      <c r="D2776" s="94" t="str">
        <f>Cartilha_GLOBAL!D2776</f>
        <v>UN</v>
      </c>
      <c r="E2776" s="105">
        <f>Cartilha_GLOBAL!$E2776</f>
        <v>972.97</v>
      </c>
      <c r="F2776" s="182">
        <f>Cartilha_GLOBAL!$F2776</f>
        <v>1194.22</v>
      </c>
      <c r="G2776" s="108"/>
      <c r="H2776" s="107">
        <f t="shared" si="169"/>
        <v>0</v>
      </c>
      <c r="I2776" s="143">
        <f t="shared" si="170"/>
        <v>0</v>
      </c>
      <c r="J2776" s="142"/>
      <c r="K2776" s="183"/>
      <c r="L2776" s="7" t="str">
        <f t="shared" si="171"/>
        <v/>
      </c>
      <c r="M2776" s="7" t="str">
        <f t="shared" si="172"/>
        <v/>
      </c>
      <c r="N2776" s="7" t="str">
        <f>Cartilha_GLOBAL!N2776</f>
        <v/>
      </c>
      <c r="O2776" s="144"/>
      <c r="Q2776" s="151"/>
      <c r="R2776" s="152">
        <v>0</v>
      </c>
      <c r="T2776" s="153">
        <f>IF(Cartilha_GLOBAL!R2776=0,0,IF(Cartilha_GLOBAL!R2776&gt;0,"c","b"))</f>
        <v>0</v>
      </c>
    </row>
    <row r="2777" ht="33.75" hidden="1" spans="1:20">
      <c r="A2777" s="158">
        <f>Cartilha_GLOBAL!A2777</f>
        <v>100691</v>
      </c>
      <c r="B2777" s="100" t="str">
        <f>Cartilha_GLOBAL!B2777</f>
        <v>SINAPI</v>
      </c>
      <c r="C2777" s="104" t="str">
        <f>Cartilha_GLOBAL!C2777</f>
        <v>KIT DE PORTA DE MADEIRA TIPO VENEZIANA, 80X210CM (ESPESSURA DE 3CM), PADRÃO MÉDIO, ITENS INCLUSOS: DOBRADIÇAS, MONTAGEM E INSTALAÇÃO DE BATENTE, FECHADURA COM EXECUÇÃO DO FURO - FORNECIMENTO E INSTALAÇÃO. AF_12/2019</v>
      </c>
      <c r="D2777" s="94" t="str">
        <f>Cartilha_GLOBAL!D2777</f>
        <v>UN</v>
      </c>
      <c r="E2777" s="105">
        <f>Cartilha_GLOBAL!$E2777</f>
        <v>1796.69</v>
      </c>
      <c r="F2777" s="182">
        <f>Cartilha_GLOBAL!$F2777</f>
        <v>2205.26</v>
      </c>
      <c r="G2777" s="108"/>
      <c r="H2777" s="107">
        <f t="shared" si="169"/>
        <v>0</v>
      </c>
      <c r="I2777" s="143">
        <f t="shared" si="170"/>
        <v>0</v>
      </c>
      <c r="J2777" s="142"/>
      <c r="K2777" s="183"/>
      <c r="L2777" s="7" t="str">
        <f t="shared" si="171"/>
        <v/>
      </c>
      <c r="M2777" s="7" t="str">
        <f t="shared" si="172"/>
        <v/>
      </c>
      <c r="N2777" s="7" t="str">
        <f>Cartilha_GLOBAL!N2777</f>
        <v/>
      </c>
      <c r="O2777" s="144"/>
      <c r="Q2777" s="151"/>
      <c r="R2777" s="152">
        <v>0</v>
      </c>
      <c r="T2777" s="153">
        <f>IF(Cartilha_GLOBAL!R2777=0,0,IF(Cartilha_GLOBAL!R2777&gt;0,"c","b"))</f>
        <v>0</v>
      </c>
    </row>
    <row r="2778" ht="33.75" hidden="1" spans="1:20">
      <c r="A2778" s="158">
        <f>Cartilha_GLOBAL!A2778</f>
        <v>100692</v>
      </c>
      <c r="B2778" s="100" t="str">
        <f>Cartilha_GLOBAL!B2778</f>
        <v>SINAPI</v>
      </c>
      <c r="C2778" s="104" t="str">
        <f>Cartilha_GLOBAL!C2778</f>
        <v>KIT DE PORTA DE MADEIRA TIPO VENEZIANA, 80X210CM (ESPESSURA DE 3CM), PADRÃO POPULAR, ITENS INCLUSOS: DOBRADIÇAS, MONTAGEM E INSTALAÇÃO DE BATENTE, FECHADURA COM EXECUÇÃO DO FURO - FORNECIMENTO E INSTALAÇÃO. AF_12/2019</v>
      </c>
      <c r="D2778" s="94" t="str">
        <f>Cartilha_GLOBAL!D2778</f>
        <v>UN</v>
      </c>
      <c r="E2778" s="105">
        <f>Cartilha_GLOBAL!$E2778</f>
        <v>1602.82</v>
      </c>
      <c r="F2778" s="182">
        <f>Cartilha_GLOBAL!$F2778</f>
        <v>1967.3</v>
      </c>
      <c r="G2778" s="108"/>
      <c r="H2778" s="107">
        <f t="shared" si="169"/>
        <v>0</v>
      </c>
      <c r="I2778" s="143">
        <f t="shared" si="170"/>
        <v>0</v>
      </c>
      <c r="J2778" s="142"/>
      <c r="K2778" s="183"/>
      <c r="L2778" s="7" t="str">
        <f t="shared" si="171"/>
        <v/>
      </c>
      <c r="M2778" s="7" t="str">
        <f t="shared" si="172"/>
        <v/>
      </c>
      <c r="N2778" s="7" t="str">
        <f>Cartilha_GLOBAL!N2778</f>
        <v/>
      </c>
      <c r="O2778" s="144"/>
      <c r="Q2778" s="151"/>
      <c r="R2778" s="152">
        <v>0</v>
      </c>
      <c r="T2778" s="153">
        <f>IF(Cartilha_GLOBAL!R2778=0,0,IF(Cartilha_GLOBAL!R2778&gt;0,"c","b"))</f>
        <v>0</v>
      </c>
    </row>
    <row r="2779" ht="33.75" hidden="1" spans="1:20">
      <c r="A2779" s="158">
        <f>Cartilha_GLOBAL!A2779</f>
        <v>100693</v>
      </c>
      <c r="B2779" s="100" t="str">
        <f>Cartilha_GLOBAL!B2779</f>
        <v>SINAPI</v>
      </c>
      <c r="C2779" s="104" t="str">
        <f>Cartilha_GLOBAL!C2779</f>
        <v>KIT DE PORTA DE MADEIRA TIPO MEXICANA, MACIÇA (PESADA OU SUPERPESADA), PADRÃO MÉDIO, 80X210CM, ESPESSURA DE 3,5CM, ITENS INCLUSOS: DOBRADIÇAS, MONTAGEM E INSTALAÇÃO DE BATENTE, FECHADURA COM EXECUÇÃO DO FURO - FORNECIMENTO E INSTALAÇÃO. AF_12/2019</v>
      </c>
      <c r="D2779" s="94" t="str">
        <f>Cartilha_GLOBAL!D2779</f>
        <v>UN</v>
      </c>
      <c r="E2779" s="105">
        <f>Cartilha_GLOBAL!$E2779</f>
        <v>2214.21</v>
      </c>
      <c r="F2779" s="182">
        <f>Cartilha_GLOBAL!$F2779</f>
        <v>2717.72</v>
      </c>
      <c r="G2779" s="108"/>
      <c r="H2779" s="107">
        <f t="shared" si="169"/>
        <v>0</v>
      </c>
      <c r="I2779" s="143">
        <f t="shared" si="170"/>
        <v>0</v>
      </c>
      <c r="J2779" s="142"/>
      <c r="K2779" s="183"/>
      <c r="L2779" s="7" t="str">
        <f t="shared" si="171"/>
        <v/>
      </c>
      <c r="M2779" s="7" t="str">
        <f t="shared" si="172"/>
        <v/>
      </c>
      <c r="N2779" s="7" t="str">
        <f>Cartilha_GLOBAL!N2779</f>
        <v/>
      </c>
      <c r="O2779" s="144"/>
      <c r="Q2779" s="151"/>
      <c r="R2779" s="152">
        <v>0</v>
      </c>
      <c r="T2779" s="153">
        <f>IF(Cartilha_GLOBAL!R2779=0,0,IF(Cartilha_GLOBAL!R2779&gt;0,"c","b"))</f>
        <v>0</v>
      </c>
    </row>
    <row r="2780" ht="33.75" hidden="1" spans="1:20">
      <c r="A2780" s="158">
        <f>Cartilha_GLOBAL!A2780</f>
        <v>100694</v>
      </c>
      <c r="B2780" s="100" t="str">
        <f>Cartilha_GLOBAL!B2780</f>
        <v>SINAPI</v>
      </c>
      <c r="C2780" s="104" t="str">
        <f>Cartilha_GLOBAL!C2780</f>
        <v>KIT DE PORTA DE MADEIRA TIPO MEXICANA, MACIÇA (PESADA OU SUPERPESADA), PADRÃO POPULAR, 80X210CM, ESPESSURA DE 3,5CM, ITENS INCLUSOS: DOBRADIÇAS, MONTAGEM E INSTALAÇÃO DE BATENTE, FECHADURA COM EXECUÇÃO DO FURO - FORNECIMENTO E INSTALAÇÃO. AF_12/2019</v>
      </c>
      <c r="D2780" s="94" t="str">
        <f>Cartilha_GLOBAL!D2780</f>
        <v>UN</v>
      </c>
      <c r="E2780" s="105">
        <f>Cartilha_GLOBAL!$E2780</f>
        <v>2020.34</v>
      </c>
      <c r="F2780" s="182">
        <f>Cartilha_GLOBAL!$F2780</f>
        <v>2479.77</v>
      </c>
      <c r="G2780" s="108"/>
      <c r="H2780" s="107">
        <f t="shared" si="169"/>
        <v>0</v>
      </c>
      <c r="I2780" s="143">
        <f t="shared" si="170"/>
        <v>0</v>
      </c>
      <c r="J2780" s="142"/>
      <c r="K2780" s="183"/>
      <c r="L2780" s="7" t="str">
        <f t="shared" si="171"/>
        <v/>
      </c>
      <c r="M2780" s="7" t="str">
        <f t="shared" si="172"/>
        <v/>
      </c>
      <c r="N2780" s="7" t="str">
        <f>Cartilha_GLOBAL!N2780</f>
        <v/>
      </c>
      <c r="O2780" s="144"/>
      <c r="Q2780" s="151"/>
      <c r="R2780" s="152">
        <v>0</v>
      </c>
      <c r="T2780" s="153">
        <f>IF(Cartilha_GLOBAL!R2780=0,0,IF(Cartilha_GLOBAL!R2780&gt;0,"c","b"))</f>
        <v>0</v>
      </c>
    </row>
    <row r="2781" ht="22.5" hidden="1" spans="1:20">
      <c r="A2781" s="158">
        <f>Cartilha_GLOBAL!A2781</f>
        <v>100695</v>
      </c>
      <c r="B2781" s="100" t="str">
        <f>Cartilha_GLOBAL!B2781</f>
        <v>SINAPI</v>
      </c>
      <c r="C2781" s="104" t="str">
        <f>Cartilha_GLOBAL!C2781</f>
        <v>RECOLOCAÇÃO DE FOLHAS DE PORTA DE MADEIRA LEVE OU MÉDIA DE 60CM DE LARGURA, CONSIDERANDO REAPROVEITAMENTO DO MATERIAL. AF_12/2019</v>
      </c>
      <c r="D2781" s="94" t="str">
        <f>Cartilha_GLOBAL!D2781</f>
        <v>UN</v>
      </c>
      <c r="E2781" s="105">
        <f>Cartilha_GLOBAL!$E2781</f>
        <v>70.29</v>
      </c>
      <c r="F2781" s="182">
        <f>Cartilha_GLOBAL!$F2781</f>
        <v>86.27</v>
      </c>
      <c r="G2781" s="108"/>
      <c r="H2781" s="107">
        <f t="shared" si="169"/>
        <v>0</v>
      </c>
      <c r="I2781" s="143">
        <f t="shared" si="170"/>
        <v>0</v>
      </c>
      <c r="J2781" s="142"/>
      <c r="K2781" s="183"/>
      <c r="L2781" s="7" t="str">
        <f t="shared" si="171"/>
        <v/>
      </c>
      <c r="M2781" s="7" t="str">
        <f t="shared" si="172"/>
        <v/>
      </c>
      <c r="N2781" s="7" t="str">
        <f>Cartilha_GLOBAL!N2781</f>
        <v/>
      </c>
      <c r="O2781" s="144"/>
      <c r="Q2781" s="151"/>
      <c r="R2781" s="152">
        <v>0</v>
      </c>
      <c r="T2781" s="153">
        <f>IF(Cartilha_GLOBAL!R2781=0,0,IF(Cartilha_GLOBAL!R2781&gt;0,"c","b"))</f>
        <v>0</v>
      </c>
    </row>
    <row r="2782" ht="22.5" hidden="1" spans="1:20">
      <c r="A2782" s="158">
        <f>Cartilha_GLOBAL!A2782</f>
        <v>100696</v>
      </c>
      <c r="B2782" s="100" t="str">
        <f>Cartilha_GLOBAL!B2782</f>
        <v>SINAPI</v>
      </c>
      <c r="C2782" s="104" t="str">
        <f>Cartilha_GLOBAL!C2782</f>
        <v>RECOLOCAÇÃO DE FOLHAS DE PORTA DE MADEIRA LEVE OU MÉDIA DE 70CM DE LARGURA, CONSIDERANDO REAPROVEITAMENTO DO MATERIAL. AF_12/2019</v>
      </c>
      <c r="D2782" s="94" t="str">
        <f>Cartilha_GLOBAL!D2782</f>
        <v>UN</v>
      </c>
      <c r="E2782" s="105">
        <f>Cartilha_GLOBAL!$E2782</f>
        <v>78.26</v>
      </c>
      <c r="F2782" s="182">
        <f>Cartilha_GLOBAL!$F2782</f>
        <v>96.06</v>
      </c>
      <c r="G2782" s="108"/>
      <c r="H2782" s="107">
        <f t="shared" si="169"/>
        <v>0</v>
      </c>
      <c r="I2782" s="143">
        <f t="shared" si="170"/>
        <v>0</v>
      </c>
      <c r="J2782" s="142"/>
      <c r="K2782" s="183"/>
      <c r="L2782" s="7" t="str">
        <f t="shared" si="171"/>
        <v/>
      </c>
      <c r="M2782" s="7" t="str">
        <f t="shared" si="172"/>
        <v/>
      </c>
      <c r="N2782" s="7" t="str">
        <f>Cartilha_GLOBAL!N2782</f>
        <v/>
      </c>
      <c r="O2782" s="144"/>
      <c r="Q2782" s="151"/>
      <c r="R2782" s="152">
        <v>0</v>
      </c>
      <c r="T2782" s="153">
        <f>IF(Cartilha_GLOBAL!R2782=0,0,IF(Cartilha_GLOBAL!R2782&gt;0,"c","b"))</f>
        <v>0</v>
      </c>
    </row>
    <row r="2783" ht="22.5" hidden="1" spans="1:20">
      <c r="A2783" s="158">
        <f>Cartilha_GLOBAL!A2783</f>
        <v>100697</v>
      </c>
      <c r="B2783" s="100" t="str">
        <f>Cartilha_GLOBAL!B2783</f>
        <v>SINAPI</v>
      </c>
      <c r="C2783" s="104" t="str">
        <f>Cartilha_GLOBAL!C2783</f>
        <v>RECOLOCAÇÃO DE FOLHAS DE PORTA DE MADEIRA LEVE OU MÉDIA DE 80CM DE LARGURA, CONSIDERANDO REAPROVEITAMENTO DO MATERIAL. AF_12/2019</v>
      </c>
      <c r="D2783" s="94" t="str">
        <f>Cartilha_GLOBAL!D2783</f>
        <v>UN</v>
      </c>
      <c r="E2783" s="105">
        <f>Cartilha_GLOBAL!$E2783</f>
        <v>86.26</v>
      </c>
      <c r="F2783" s="182">
        <f>Cartilha_GLOBAL!$F2783</f>
        <v>105.88</v>
      </c>
      <c r="G2783" s="108"/>
      <c r="H2783" s="107">
        <f t="shared" si="169"/>
        <v>0</v>
      </c>
      <c r="I2783" s="143">
        <f t="shared" si="170"/>
        <v>0</v>
      </c>
      <c r="J2783" s="142"/>
      <c r="K2783" s="183"/>
      <c r="L2783" s="7" t="str">
        <f t="shared" si="171"/>
        <v/>
      </c>
      <c r="M2783" s="7" t="str">
        <f t="shared" si="172"/>
        <v/>
      </c>
      <c r="N2783" s="7" t="str">
        <f>Cartilha_GLOBAL!N2783</f>
        <v/>
      </c>
      <c r="O2783" s="144"/>
      <c r="Q2783" s="151"/>
      <c r="R2783" s="152">
        <v>0</v>
      </c>
      <c r="T2783" s="153">
        <f>IF(Cartilha_GLOBAL!R2783=0,0,IF(Cartilha_GLOBAL!R2783&gt;0,"c","b"))</f>
        <v>0</v>
      </c>
    </row>
    <row r="2784" ht="22.5" hidden="1" spans="1:20">
      <c r="A2784" s="158">
        <f>Cartilha_GLOBAL!A2784</f>
        <v>100698</v>
      </c>
      <c r="B2784" s="100" t="str">
        <f>Cartilha_GLOBAL!B2784</f>
        <v>SINAPI</v>
      </c>
      <c r="C2784" s="104" t="str">
        <f>Cartilha_GLOBAL!C2784</f>
        <v>RECOLOCAÇÃO DE FOLHAS DE PORTA DE MADEIRA LEVE OU MÉDIA DE 90CM DE LARGURA, CONSIDERANDO REAPROVEITAMENTO DO MATERIAL. AF_12/2019</v>
      </c>
      <c r="D2784" s="94" t="str">
        <f>Cartilha_GLOBAL!D2784</f>
        <v>UN</v>
      </c>
      <c r="E2784" s="105">
        <f>Cartilha_GLOBAL!$E2784</f>
        <v>94.25</v>
      </c>
      <c r="F2784" s="182">
        <f>Cartilha_GLOBAL!$F2784</f>
        <v>115.68</v>
      </c>
      <c r="G2784" s="108"/>
      <c r="H2784" s="107">
        <f t="shared" si="169"/>
        <v>0</v>
      </c>
      <c r="I2784" s="143">
        <f t="shared" si="170"/>
        <v>0</v>
      </c>
      <c r="J2784" s="142"/>
      <c r="K2784" s="183"/>
      <c r="L2784" s="7" t="str">
        <f t="shared" si="171"/>
        <v/>
      </c>
      <c r="M2784" s="7" t="str">
        <f t="shared" si="172"/>
        <v/>
      </c>
      <c r="N2784" s="7" t="str">
        <f>Cartilha_GLOBAL!N2784</f>
        <v/>
      </c>
      <c r="O2784" s="144"/>
      <c r="Q2784" s="151"/>
      <c r="R2784" s="152">
        <v>0</v>
      </c>
      <c r="T2784" s="153">
        <f>IF(Cartilha_GLOBAL!R2784=0,0,IF(Cartilha_GLOBAL!R2784&gt;0,"c","b"))</f>
        <v>0</v>
      </c>
    </row>
    <row r="2785" ht="22.5" hidden="1" spans="1:20">
      <c r="A2785" s="158">
        <f>Cartilha_GLOBAL!A2785</f>
        <v>100699</v>
      </c>
      <c r="B2785" s="100" t="str">
        <f>Cartilha_GLOBAL!B2785</f>
        <v>SINAPI</v>
      </c>
      <c r="C2785" s="104" t="str">
        <f>Cartilha_GLOBAL!C2785</f>
        <v>RECOLOCAÇÃO DE FOLHAS DE PORTA DE MADEIRA PESADA OU SUPERPESADA DE 80CM DE LARGURA, CONSIDERANDO REAPROVEITAMENTO DO MATERIAL. AF_12/2019</v>
      </c>
      <c r="D2785" s="94" t="str">
        <f>Cartilha_GLOBAL!D2785</f>
        <v>UN</v>
      </c>
      <c r="E2785" s="105">
        <f>Cartilha_GLOBAL!$E2785</f>
        <v>112.22</v>
      </c>
      <c r="F2785" s="182">
        <f>Cartilha_GLOBAL!$F2785</f>
        <v>137.74</v>
      </c>
      <c r="G2785" s="108"/>
      <c r="H2785" s="107">
        <f t="shared" si="169"/>
        <v>0</v>
      </c>
      <c r="I2785" s="143">
        <f t="shared" si="170"/>
        <v>0</v>
      </c>
      <c r="J2785" s="142"/>
      <c r="K2785" s="183"/>
      <c r="L2785" s="7" t="str">
        <f t="shared" si="171"/>
        <v/>
      </c>
      <c r="M2785" s="7" t="str">
        <f t="shared" si="172"/>
        <v/>
      </c>
      <c r="N2785" s="7" t="str">
        <f>Cartilha_GLOBAL!N2785</f>
        <v/>
      </c>
      <c r="O2785" s="144"/>
      <c r="Q2785" s="151"/>
      <c r="R2785" s="152">
        <v>0</v>
      </c>
      <c r="T2785" s="153">
        <f>IF(Cartilha_GLOBAL!R2785=0,0,IF(Cartilha_GLOBAL!R2785&gt;0,"c","b"))</f>
        <v>0</v>
      </c>
    </row>
    <row r="2786" ht="22.5" hidden="1" spans="1:20">
      <c r="A2786" s="158">
        <f>Cartilha_GLOBAL!A2786</f>
        <v>100700</v>
      </c>
      <c r="B2786" s="100" t="str">
        <f>Cartilha_GLOBAL!B2786</f>
        <v>SINAPI</v>
      </c>
      <c r="C2786" s="104" t="str">
        <f>Cartilha_GLOBAL!C2786</f>
        <v>PORTA DE MADEIRA COMPENSADA LISA PARA PINTURA, 120X210X3,5CM, 2 FOLHAS, INCLUSO ADUELA 2A, ALIZAR 2A E DOBRADIÇAS. AF_12/2019</v>
      </c>
      <c r="D2786" s="94" t="str">
        <f>Cartilha_GLOBAL!D2786</f>
        <v>UN</v>
      </c>
      <c r="E2786" s="105">
        <f>Cartilha_GLOBAL!$E2786</f>
        <v>863.75</v>
      </c>
      <c r="F2786" s="182">
        <f>Cartilha_GLOBAL!$F2786</f>
        <v>1060.17</v>
      </c>
      <c r="G2786" s="108"/>
      <c r="H2786" s="107">
        <f t="shared" si="169"/>
        <v>0</v>
      </c>
      <c r="I2786" s="143">
        <f t="shared" si="170"/>
        <v>0</v>
      </c>
      <c r="J2786" s="142"/>
      <c r="K2786" s="183"/>
      <c r="L2786" s="7" t="str">
        <f t="shared" si="171"/>
        <v/>
      </c>
      <c r="M2786" s="7" t="str">
        <f t="shared" si="172"/>
        <v/>
      </c>
      <c r="N2786" s="7" t="str">
        <f>Cartilha_GLOBAL!N2786</f>
        <v/>
      </c>
      <c r="O2786" s="144"/>
      <c r="Q2786" s="151"/>
      <c r="R2786" s="152">
        <v>0</v>
      </c>
      <c r="T2786" s="153">
        <f>IF(Cartilha_GLOBAL!R2786=0,0,IF(Cartilha_GLOBAL!R2786&gt;0,"c","b"))</f>
        <v>0</v>
      </c>
    </row>
    <row r="2787" ht="33.75" hidden="1" spans="1:20">
      <c r="A2787" s="158">
        <f>Cartilha_GLOBAL!A2787</f>
        <v>100712</v>
      </c>
      <c r="B2787" s="100" t="str">
        <f>Cartilha_GLOBAL!B2787</f>
        <v>SINAPI</v>
      </c>
      <c r="C2787" s="104" t="str">
        <f>Cartilha_GLOBAL!C2787</f>
        <v>KIT DE PORTA DE MADEIRA PARA VERNIZ, SEMI-OCA (LEVE OU MÉDIA), PADRÃO POPULAR, 70X210CM, ESPESSURA DE 3,5CM, ITENS INCLUSOS: DOBRADIÇAS, MONTAGEM E INSTALAÇÃO DE BATENTE, FECHADURA COM EXECUÇÃO DO FURO - FORNECIMENTO E INSTALAÇÃO. AF_12/2019</v>
      </c>
      <c r="D2787" s="94" t="str">
        <f>Cartilha_GLOBAL!D2787</f>
        <v>UN</v>
      </c>
      <c r="E2787" s="105">
        <f>Cartilha_GLOBAL!$E2787</f>
        <v>890.78</v>
      </c>
      <c r="F2787" s="182">
        <f>Cartilha_GLOBAL!$F2787</f>
        <v>1093.34</v>
      </c>
      <c r="G2787" s="108"/>
      <c r="H2787" s="107">
        <f t="shared" si="169"/>
        <v>0</v>
      </c>
      <c r="I2787" s="143">
        <f t="shared" si="170"/>
        <v>0</v>
      </c>
      <c r="J2787" s="142"/>
      <c r="K2787" s="183"/>
      <c r="L2787" s="7" t="str">
        <f t="shared" si="171"/>
        <v/>
      </c>
      <c r="M2787" s="7" t="str">
        <f t="shared" si="172"/>
        <v/>
      </c>
      <c r="N2787" s="7" t="str">
        <f>Cartilha_GLOBAL!N2787</f>
        <v/>
      </c>
      <c r="O2787" s="144"/>
      <c r="Q2787" s="151"/>
      <c r="R2787" s="152">
        <v>0</v>
      </c>
      <c r="T2787" s="153">
        <f>IF(Cartilha_GLOBAL!R2787=0,0,IF(Cartilha_GLOBAL!R2787&gt;0,"c","b"))</f>
        <v>0</v>
      </c>
    </row>
    <row r="2788" ht="33.75" hidden="1" spans="1:20">
      <c r="A2788" s="158">
        <f>Cartilha_GLOBAL!A2788</f>
        <v>90845</v>
      </c>
      <c r="B2788" s="100" t="str">
        <f>Cartilha_GLOBAL!B2788</f>
        <v>SINAPI</v>
      </c>
      <c r="C2788" s="104" t="str">
        <f>Cartilha_GLOBAL!C2788</f>
        <v>KIT DE PORTA DE MADEIRA PARA PINTURA, SEMI-OCA (PESADA OU SUPERPESADA), PADRÃO MÉDIO, 80X210CM, ESPESSURA DE 3,5CM, ITENS INCLUSOS: DOBRADIÇAS, MONTAGEM E INSTALAÇÃO DO BATENTE, FECHADURA COM EXECUÇÃO DO FURO - FORNECIMENTO E INSTALAÇÃO. AF_12/2019</v>
      </c>
      <c r="D2788" s="94" t="str">
        <f>Cartilha_GLOBAL!D2788</f>
        <v>UN</v>
      </c>
      <c r="E2788" s="105">
        <f>Cartilha_GLOBAL!$E2788</f>
        <v>1374</v>
      </c>
      <c r="F2788" s="182">
        <f>Cartilha_GLOBAL!$F2788</f>
        <v>1686.45</v>
      </c>
      <c r="G2788" s="108"/>
      <c r="H2788" s="107">
        <f t="shared" si="169"/>
        <v>0</v>
      </c>
      <c r="I2788" s="143">
        <f t="shared" si="170"/>
        <v>0</v>
      </c>
      <c r="J2788" s="142"/>
      <c r="K2788" s="183"/>
      <c r="L2788" s="7" t="str">
        <f t="shared" si="171"/>
        <v/>
      </c>
      <c r="M2788" s="7" t="str">
        <f t="shared" si="172"/>
        <v/>
      </c>
      <c r="N2788" s="7" t="str">
        <f>Cartilha_GLOBAL!N2788</f>
        <v/>
      </c>
      <c r="O2788" s="144"/>
      <c r="Q2788" s="151"/>
      <c r="R2788" s="152">
        <v>0</v>
      </c>
      <c r="T2788" s="153">
        <f>IF(Cartilha_GLOBAL!R2788=0,0,IF(Cartilha_GLOBAL!R2788&gt;0,"c","b"))</f>
        <v>0</v>
      </c>
    </row>
    <row r="2789" ht="33.75" hidden="1" spans="1:20">
      <c r="A2789" s="158">
        <f>Cartilha_GLOBAL!A2789</f>
        <v>90846</v>
      </c>
      <c r="B2789" s="100" t="str">
        <f>Cartilha_GLOBAL!B2789</f>
        <v>SINAPI</v>
      </c>
      <c r="C2789" s="104" t="str">
        <f>Cartilha_GLOBAL!C2789</f>
        <v>KIT DE PORTA DE MADEIRA PARA PINTURA, SEMI-OCA (PESADA OU SUPERPESADA), PADRÃO MÉDIO, 90X210CM, ESPESSURA DE 3,5CM, ITENS INCLUSOS: DOBRADIÇAS, MONTAGEM E INSTALAÇÃO DO BATENTE, FECHADURA COM EXECUÇÃO DO FURO - FORNECIMENTO E INSTALAÇÃO. AF_12/2019</v>
      </c>
      <c r="D2789" s="94" t="str">
        <f>Cartilha_GLOBAL!D2789</f>
        <v>UN</v>
      </c>
      <c r="E2789" s="105">
        <f>Cartilha_GLOBAL!$E2789</f>
        <v>1444.42</v>
      </c>
      <c r="F2789" s="182">
        <f>Cartilha_GLOBAL!$F2789</f>
        <v>1772.88</v>
      </c>
      <c r="G2789" s="108"/>
      <c r="H2789" s="107">
        <f t="shared" si="169"/>
        <v>0</v>
      </c>
      <c r="I2789" s="143">
        <f t="shared" si="170"/>
        <v>0</v>
      </c>
      <c r="J2789" s="142"/>
      <c r="K2789" s="183"/>
      <c r="L2789" s="7" t="str">
        <f t="shared" si="171"/>
        <v/>
      </c>
      <c r="M2789" s="7" t="str">
        <f t="shared" si="172"/>
        <v/>
      </c>
      <c r="N2789" s="7" t="str">
        <f>Cartilha_GLOBAL!N2789</f>
        <v/>
      </c>
      <c r="O2789" s="144"/>
      <c r="Q2789" s="151"/>
      <c r="R2789" s="152">
        <v>0</v>
      </c>
      <c r="T2789" s="153">
        <f>IF(Cartilha_GLOBAL!R2789=0,0,IF(Cartilha_GLOBAL!R2789&gt;0,"c","b"))</f>
        <v>0</v>
      </c>
    </row>
    <row r="2790" ht="33.75" hidden="1" spans="1:20">
      <c r="A2790" s="158">
        <f>Cartilha_GLOBAL!A2790</f>
        <v>90851</v>
      </c>
      <c r="B2790" s="100" t="str">
        <f>Cartilha_GLOBAL!B2790</f>
        <v>SINAPI</v>
      </c>
      <c r="C2790" s="104" t="str">
        <f>Cartilha_GLOBAL!C2790</f>
        <v>KIT DE PORTA DE MADEIRA PARA PINTURA, SEMI-OCA (PESADA OU SUPERPESADA), PADRÃO MÉDIO, 80X210CM, ESPESSURA DE 3,5CM, ITENS INCLUSOS: DOBRADIÇAS, MONTAGEM E INSTALAÇÃO DO BATENTE, SEM FECHADURA - FORNECIMENTO E INSTALAÇÃO. AF_12/2019</v>
      </c>
      <c r="D2790" s="94" t="str">
        <f>Cartilha_GLOBAL!D2790</f>
        <v>UN</v>
      </c>
      <c r="E2790" s="105">
        <f>Cartilha_GLOBAL!$E2790</f>
        <v>1180.42</v>
      </c>
      <c r="F2790" s="182">
        <f>Cartilha_GLOBAL!$F2790</f>
        <v>1448.85</v>
      </c>
      <c r="G2790" s="108"/>
      <c r="H2790" s="107">
        <f t="shared" si="169"/>
        <v>0</v>
      </c>
      <c r="I2790" s="143">
        <f t="shared" si="170"/>
        <v>0</v>
      </c>
      <c r="J2790" s="142"/>
      <c r="K2790" s="183"/>
      <c r="L2790" s="7" t="str">
        <f t="shared" si="171"/>
        <v/>
      </c>
      <c r="M2790" s="7" t="str">
        <f t="shared" si="172"/>
        <v/>
      </c>
      <c r="N2790" s="7" t="str">
        <f>Cartilha_GLOBAL!N2790</f>
        <v/>
      </c>
      <c r="O2790" s="144"/>
      <c r="Q2790" s="151"/>
      <c r="R2790" s="152">
        <v>0</v>
      </c>
      <c r="T2790" s="153">
        <f>IF(Cartilha_GLOBAL!R2790=0,0,IF(Cartilha_GLOBAL!R2790&gt;0,"c","b"))</f>
        <v>0</v>
      </c>
    </row>
    <row r="2791" ht="33.75" hidden="1" spans="1:20">
      <c r="A2791" s="158">
        <f>Cartilha_GLOBAL!A2791</f>
        <v>90845</v>
      </c>
      <c r="B2791" s="100" t="str">
        <f>Cartilha_GLOBAL!B2791</f>
        <v>SINAPI</v>
      </c>
      <c r="C2791" s="104" t="str">
        <f>Cartilha_GLOBAL!C2791</f>
        <v>KIT DE PORTA DE MADEIRA PARA PINTURA, SEMI-OCA (PESADA OU SUPERPESADA), PADRÃO MÉDIO, 80X210CM, ESPESSURA DE 3,5CM, ITENS INCLUSOS: DOBRADIÇAS, MONTAGEM E INSTALAÇÃO DO BATENTE, FECHADURA COM EXECUÇÃO DO FURO - FORNECIMENTO E INSTALAÇÃO. AF_12/2019</v>
      </c>
      <c r="D2791" s="94" t="str">
        <f>Cartilha_GLOBAL!D2791</f>
        <v>UN</v>
      </c>
      <c r="E2791" s="105">
        <f>Cartilha_GLOBAL!$E2791</f>
        <v>1374</v>
      </c>
      <c r="F2791" s="182">
        <f>Cartilha_GLOBAL!$F2791</f>
        <v>1686.45</v>
      </c>
      <c r="G2791" s="108"/>
      <c r="H2791" s="107">
        <f t="shared" si="169"/>
        <v>0</v>
      </c>
      <c r="I2791" s="143">
        <f t="shared" si="170"/>
        <v>0</v>
      </c>
      <c r="J2791" s="142"/>
      <c r="K2791" s="183"/>
      <c r="L2791" s="7" t="str">
        <f t="shared" si="171"/>
        <v/>
      </c>
      <c r="M2791" s="7" t="str">
        <f t="shared" si="172"/>
        <v/>
      </c>
      <c r="N2791" s="7" t="str">
        <f>Cartilha_GLOBAL!N2791</f>
        <v/>
      </c>
      <c r="O2791" s="144"/>
      <c r="Q2791" s="151"/>
      <c r="R2791" s="152">
        <v>0</v>
      </c>
      <c r="T2791" s="153">
        <f>IF(Cartilha_GLOBAL!R2791=0,0,IF(Cartilha_GLOBAL!R2791&gt;0,"c","b"))</f>
        <v>0</v>
      </c>
    </row>
    <row r="2792" ht="33.75" hidden="1" spans="1:20">
      <c r="A2792" s="158">
        <f>Cartilha_GLOBAL!A2792</f>
        <v>91316</v>
      </c>
      <c r="B2792" s="100" t="str">
        <f>Cartilha_GLOBAL!B2792</f>
        <v>SINAPI</v>
      </c>
      <c r="C2792" s="104" t="str">
        <f>Cartilha_GLOBAL!C2792</f>
        <v>KIT DE PORTA DE MADEIRA PARA PINTURA, SEMI-OCA (PESADA OU SUPERPESADA), PADRÃO POPULAR, 80X210CM, ESPESSURA DE 3,5CM, ITENS INCLUSOS: DOBRADIÇAS, MONTAGEM E INSTALAÇÃO DO BATENTE, FECHADURA COM EXECUÇÃO DO FURO - FORNECIMENTO E INSTALAÇÃO. AF_12/2019</v>
      </c>
      <c r="D2792" s="94" t="str">
        <f>Cartilha_GLOBAL!D2792</f>
        <v>UN</v>
      </c>
      <c r="E2792" s="105">
        <f>Cartilha_GLOBAL!$E2792</f>
        <v>1180.13</v>
      </c>
      <c r="F2792" s="182">
        <f>Cartilha_GLOBAL!$F2792</f>
        <v>1448.49</v>
      </c>
      <c r="G2792" s="108"/>
      <c r="H2792" s="107">
        <f t="shared" si="169"/>
        <v>0</v>
      </c>
      <c r="I2792" s="143">
        <f t="shared" si="170"/>
        <v>0</v>
      </c>
      <c r="J2792" s="142"/>
      <c r="K2792" s="183"/>
      <c r="L2792" s="7" t="str">
        <f t="shared" si="171"/>
        <v/>
      </c>
      <c r="M2792" s="7" t="str">
        <f t="shared" si="172"/>
        <v/>
      </c>
      <c r="N2792" s="7" t="str">
        <f>Cartilha_GLOBAL!N2792</f>
        <v/>
      </c>
      <c r="O2792" s="144"/>
      <c r="Q2792" s="151"/>
      <c r="R2792" s="152">
        <v>0</v>
      </c>
      <c r="T2792" s="153">
        <f>IF(Cartilha_GLOBAL!R2792=0,0,IF(Cartilha_GLOBAL!R2792&gt;0,"c","b"))</f>
        <v>0</v>
      </c>
    </row>
    <row r="2793" ht="33.75" hidden="1" spans="1:20">
      <c r="A2793" s="158">
        <f>Cartilha_GLOBAL!A2793</f>
        <v>91317</v>
      </c>
      <c r="B2793" s="100" t="str">
        <f>Cartilha_GLOBAL!B2793</f>
        <v>SINAPI</v>
      </c>
      <c r="C2793" s="104" t="str">
        <f>Cartilha_GLOBAL!C2793</f>
        <v>KIT DE PORTA DE MADEIRA PARA PINTURA, SEMI-OCA (PESADA OU SUPERPESADA), PADRÃO POPULAR, 90X210CM, ESPESSURA DE 3,5CM, ITENS INCLUSOS: DOBRADIÇAS, MONTAGEM E INSTALAÇÃO DO BATENTE, FECHADURA COM EXECUÇÃO DO FURO - FORNECIMENTO E INSTALAÇÃO. AF_12/2019</v>
      </c>
      <c r="D2793" s="94" t="str">
        <f>Cartilha_GLOBAL!D2793</f>
        <v>UN</v>
      </c>
      <c r="E2793" s="105">
        <f>Cartilha_GLOBAL!$E2793</f>
        <v>1249.81</v>
      </c>
      <c r="F2793" s="182">
        <f>Cartilha_GLOBAL!$F2793</f>
        <v>1534.02</v>
      </c>
      <c r="G2793" s="108"/>
      <c r="H2793" s="107">
        <f t="shared" si="169"/>
        <v>0</v>
      </c>
      <c r="I2793" s="143">
        <f t="shared" si="170"/>
        <v>0</v>
      </c>
      <c r="J2793" s="142"/>
      <c r="K2793" s="183"/>
      <c r="L2793" s="7" t="str">
        <f t="shared" si="171"/>
        <v/>
      </c>
      <c r="M2793" s="7" t="str">
        <f t="shared" si="172"/>
        <v/>
      </c>
      <c r="N2793" s="7" t="str">
        <f>Cartilha_GLOBAL!N2793</f>
        <v/>
      </c>
      <c r="O2793" s="144"/>
      <c r="Q2793" s="151"/>
      <c r="R2793" s="152">
        <v>0</v>
      </c>
      <c r="T2793" s="153">
        <f>IF(Cartilha_GLOBAL!R2793=0,0,IF(Cartilha_GLOBAL!R2793&gt;0,"c","b"))</f>
        <v>0</v>
      </c>
    </row>
    <row r="2794" ht="33.75" hidden="1" spans="1:20">
      <c r="A2794" s="158">
        <f>Cartilha_GLOBAL!A2794</f>
        <v>91322</v>
      </c>
      <c r="B2794" s="100" t="str">
        <f>Cartilha_GLOBAL!B2794</f>
        <v>SINAPI</v>
      </c>
      <c r="C2794" s="104" t="str">
        <f>Cartilha_GLOBAL!C2794</f>
        <v>KIT DE PORTA DE MADEIRA PARA PINTURA, SEMI-OCA (PESADA OU SUPERPESADA), PADRÃO POPULAR, 80X210CM, ESPESSURA DE 3,5CM, ITENS INCLUSOS: DOBRADIÇAS, MONTAGEM E INSTALAÇÃO DO BATENTE, SEM FECHADURA - FORNECIMENTO E INSTALAÇÃO. AF_12/2019</v>
      </c>
      <c r="D2794" s="94" t="str">
        <f>Cartilha_GLOBAL!D2794</f>
        <v>UN</v>
      </c>
      <c r="E2794" s="105">
        <f>Cartilha_GLOBAL!$E2794</f>
        <v>1060.81</v>
      </c>
      <c r="F2794" s="182">
        <f>Cartilha_GLOBAL!$F2794</f>
        <v>1302.04</v>
      </c>
      <c r="G2794" s="108"/>
      <c r="H2794" s="107">
        <f t="shared" si="169"/>
        <v>0</v>
      </c>
      <c r="I2794" s="143">
        <f t="shared" si="170"/>
        <v>0</v>
      </c>
      <c r="J2794" s="142"/>
      <c r="K2794" s="183"/>
      <c r="L2794" s="7" t="str">
        <f t="shared" si="171"/>
        <v/>
      </c>
      <c r="M2794" s="7" t="str">
        <f t="shared" si="172"/>
        <v/>
      </c>
      <c r="N2794" s="7" t="str">
        <f>Cartilha_GLOBAL!N2794</f>
        <v/>
      </c>
      <c r="O2794" s="144"/>
      <c r="Q2794" s="151"/>
      <c r="R2794" s="152">
        <v>0</v>
      </c>
      <c r="T2794" s="153">
        <f>IF(Cartilha_GLOBAL!R2794=0,0,IF(Cartilha_GLOBAL!R2794&gt;0,"c","b"))</f>
        <v>0</v>
      </c>
    </row>
    <row r="2795" ht="33.75" hidden="1" spans="1:20">
      <c r="A2795" s="158">
        <f>Cartilha_GLOBAL!A2795</f>
        <v>91323</v>
      </c>
      <c r="B2795" s="100" t="str">
        <f>Cartilha_GLOBAL!B2795</f>
        <v>SINAPI</v>
      </c>
      <c r="C2795" s="104" t="str">
        <f>Cartilha_GLOBAL!C2795</f>
        <v>KIT DE PORTA DE MADEIRA PARA PINTURA, SEMI-OCA (PESADA OU SUPERPESADA), PADRÃO POPULAR, 90X210CM, ESPESSURA DE 3,5CM, ITENS INCLUSOS: DOBRADIÇAS, MONTAGEM E INSTALAÇÃO DO BATENTE, SEM FECHADURA - FORNECIMENTO E INSTALAÇÃO. AF_12/2019</v>
      </c>
      <c r="D2795" s="94" t="str">
        <f>Cartilha_GLOBAL!D2795</f>
        <v>UN</v>
      </c>
      <c r="E2795" s="105">
        <f>Cartilha_GLOBAL!$E2795</f>
        <v>1130.49</v>
      </c>
      <c r="F2795" s="182">
        <f>Cartilha_GLOBAL!$F2795</f>
        <v>1387.56</v>
      </c>
      <c r="G2795" s="108"/>
      <c r="H2795" s="107">
        <f t="shared" si="169"/>
        <v>0</v>
      </c>
      <c r="I2795" s="143">
        <f t="shared" si="170"/>
        <v>0</v>
      </c>
      <c r="J2795" s="142"/>
      <c r="K2795" s="183"/>
      <c r="L2795" s="7" t="str">
        <f t="shared" si="171"/>
        <v/>
      </c>
      <c r="M2795" s="7" t="str">
        <f t="shared" si="172"/>
        <v/>
      </c>
      <c r="N2795" s="7" t="str">
        <f>Cartilha_GLOBAL!N2795</f>
        <v/>
      </c>
      <c r="O2795" s="144"/>
      <c r="Q2795" s="151"/>
      <c r="R2795" s="152">
        <v>0</v>
      </c>
      <c r="T2795" s="153">
        <f>IF(Cartilha_GLOBAL!R2795=0,0,IF(Cartilha_GLOBAL!R2795&gt;0,"c","b"))</f>
        <v>0</v>
      </c>
    </row>
    <row r="2796" ht="12.75" hidden="1" spans="1:20">
      <c r="A2796" s="154" t="str">
        <f>Cartilha_GLOBAL!A2796</f>
        <v>7.1.3.9</v>
      </c>
      <c r="B2796" s="100">
        <f>Cartilha_GLOBAL!B2796</f>
        <v>0</v>
      </c>
      <c r="C2796" s="161" t="str">
        <f>Cartilha_GLOBAL!C2796</f>
        <v>VENEZIANAS PARA VIDRO</v>
      </c>
      <c r="D2796" s="156">
        <f>Cartilha_GLOBAL!D2796</f>
        <v>0</v>
      </c>
      <c r="E2796" s="199">
        <f>Cartilha_GLOBAL!$E2796</f>
        <v>0</v>
      </c>
      <c r="F2796" s="200">
        <f>Cartilha_GLOBAL!$F2796</f>
        <v>0</v>
      </c>
      <c r="G2796" s="209"/>
      <c r="H2796" s="187">
        <f t="shared" si="169"/>
        <v>0</v>
      </c>
      <c r="I2796" s="188">
        <f t="shared" si="170"/>
        <v>0</v>
      </c>
      <c r="J2796" s="142"/>
      <c r="K2796" s="138" t="str">
        <f>IF(OR(SUM(I2796)&gt;0,SUM(I2796)&gt;0),"xx","")</f>
        <v/>
      </c>
      <c r="L2796" s="7" t="str">
        <f t="shared" si="171"/>
        <v/>
      </c>
      <c r="M2796" s="7" t="str">
        <f t="shared" si="172"/>
        <v/>
      </c>
      <c r="N2796" s="7" t="str">
        <f>Cartilha_GLOBAL!N2796</f>
        <v/>
      </c>
      <c r="O2796" s="144"/>
      <c r="Q2796" s="151"/>
      <c r="R2796" s="152">
        <v>0</v>
      </c>
      <c r="T2796" s="153">
        <f>IF(Cartilha_GLOBAL!R2796=0,0,IF(Cartilha_GLOBAL!R2796&gt;0,"c","b"))</f>
        <v>0</v>
      </c>
    </row>
    <row r="2797" ht="12.75" hidden="1" spans="1:20">
      <c r="A2797" s="154" t="str">
        <f>Cartilha_GLOBAL!A2797</f>
        <v>7.1.3.10</v>
      </c>
      <c r="B2797" s="100">
        <f>Cartilha_GLOBAL!B2797</f>
        <v>0</v>
      </c>
      <c r="C2797" s="161" t="str">
        <f>Cartilha_GLOBAL!C2797</f>
        <v>PARA BANHEIRO</v>
      </c>
      <c r="D2797" s="156">
        <f>Cartilha_GLOBAL!D2797</f>
        <v>0</v>
      </c>
      <c r="E2797" s="199">
        <f>Cartilha_GLOBAL!$E2797</f>
        <v>0</v>
      </c>
      <c r="F2797" s="200">
        <f>Cartilha_GLOBAL!$F2797</f>
        <v>0</v>
      </c>
      <c r="G2797" s="209"/>
      <c r="H2797" s="187">
        <f t="shared" si="169"/>
        <v>0</v>
      </c>
      <c r="I2797" s="188">
        <f t="shared" si="170"/>
        <v>0</v>
      </c>
      <c r="J2797" s="142"/>
      <c r="K2797" s="138" t="str">
        <f>IF(OR(SUM(I2797)&gt;0,SUM(I2797)&gt;0),"xx","")</f>
        <v/>
      </c>
      <c r="L2797" s="7" t="str">
        <f t="shared" si="171"/>
        <v/>
      </c>
      <c r="M2797" s="7" t="str">
        <f t="shared" si="172"/>
        <v/>
      </c>
      <c r="N2797" s="7" t="str">
        <f>Cartilha_GLOBAL!N2797</f>
        <v/>
      </c>
      <c r="O2797" s="144"/>
      <c r="Q2797" s="151"/>
      <c r="R2797" s="152">
        <v>0</v>
      </c>
      <c r="T2797" s="153">
        <f>IF(Cartilha_GLOBAL!R2797=0,0,IF(Cartilha_GLOBAL!R2797&gt;0,"c","b"))</f>
        <v>0</v>
      </c>
    </row>
    <row r="2798" ht="12.75" hidden="1" spans="1:20">
      <c r="A2798" s="154" t="str">
        <f>Cartilha_GLOBAL!A2798</f>
        <v>7.1.4</v>
      </c>
      <c r="B2798" s="100">
        <f>Cartilha_GLOBAL!B2798</f>
        <v>0</v>
      </c>
      <c r="C2798" s="161" t="str">
        <f>Cartilha_GLOBAL!C2798</f>
        <v>JANELAS EM MADEIRA</v>
      </c>
      <c r="D2798" s="156">
        <f>Cartilha_GLOBAL!D2798</f>
        <v>0</v>
      </c>
      <c r="E2798" s="199">
        <f>Cartilha_GLOBAL!$E2798</f>
        <v>0</v>
      </c>
      <c r="F2798" s="200">
        <f>Cartilha_GLOBAL!$F2798</f>
        <v>0</v>
      </c>
      <c r="G2798" s="209"/>
      <c r="H2798" s="187">
        <f t="shared" ref="H2798:H2861" si="173">IF(G2798=0,0,F2798)</f>
        <v>0</v>
      </c>
      <c r="I2798" s="188">
        <f t="shared" ref="I2798:I2861" si="174">IF(ISBLANK(G2798),0,IF(R2798=0,ROUND(G2798*H2798,2),IF(R2798="b",ROUNDDOWN(G2798*H2798,2),ROUNDUP(G2798*H2798,2))))</f>
        <v>0</v>
      </c>
      <c r="J2798" s="142"/>
      <c r="K2798" s="138" t="str">
        <f>IF(OR(SUM(I2799:I2806)&gt;0,SUM(I2799:I2806)&gt;0),"xx","")</f>
        <v/>
      </c>
      <c r="L2798" s="7" t="str">
        <f t="shared" ref="L2798:L2861" si="175">IF(K2798="X","x",IF(K2798="xx","x",IF(I2798&gt;0,"x","")))</f>
        <v/>
      </c>
      <c r="M2798" s="7" t="str">
        <f t="shared" ref="M2798:M2861" si="176">IF(K2798="X","x",IF(K2798="xx","x",IF(I2798&gt;0,"x","")))</f>
        <v/>
      </c>
      <c r="N2798" s="7" t="str">
        <f>Cartilha_GLOBAL!N2798</f>
        <v/>
      </c>
      <c r="O2798" s="144"/>
      <c r="Q2798" s="151"/>
      <c r="R2798" s="152">
        <v>0</v>
      </c>
      <c r="T2798" s="153">
        <f>IF(Cartilha_GLOBAL!R2798=0,0,IF(Cartilha_GLOBAL!R2798&gt;0,"c","b"))</f>
        <v>0</v>
      </c>
    </row>
    <row r="2799" ht="33.75" hidden="1" spans="1:20">
      <c r="A2799" s="158">
        <f>Cartilha_GLOBAL!A2799</f>
        <v>100665</v>
      </c>
      <c r="B2799" s="100" t="str">
        <f>Cartilha_GLOBAL!B2799</f>
        <v>SINAPI</v>
      </c>
      <c r="C2799" s="104" t="str">
        <f>Cartilha_GLOBAL!C2799</f>
        <v>JANELA DE MADEIRA - CEDRINHO/ANGELIM OU EQUIVALENTE DA REGIÃO - DE ABRIR COM 4 FOLHAS (2 VENEZIANAS E 2 GUILHOTINAS PARA VIDRO), COM BATENTE, ALIZAR E FERRAGENS. EXCLUSIVE VIDROS, ACABAMENTO E CONTRAMARCO. FORNECIMENTO E INSTALAÇÃO. AF_12/2019</v>
      </c>
      <c r="D2799" s="94" t="str">
        <f>Cartilha_GLOBAL!D2799</f>
        <v>M2</v>
      </c>
      <c r="E2799" s="105">
        <f>Cartilha_GLOBAL!$E2799</f>
        <v>679.21</v>
      </c>
      <c r="F2799" s="182">
        <f>Cartilha_GLOBAL!$F2799</f>
        <v>833.66</v>
      </c>
      <c r="G2799" s="108"/>
      <c r="H2799" s="107">
        <f t="shared" si="173"/>
        <v>0</v>
      </c>
      <c r="I2799" s="143">
        <f t="shared" si="174"/>
        <v>0</v>
      </c>
      <c r="J2799" s="142"/>
      <c r="K2799" s="183"/>
      <c r="L2799" s="7" t="str">
        <f t="shared" si="175"/>
        <v/>
      </c>
      <c r="M2799" s="7" t="str">
        <f t="shared" si="176"/>
        <v/>
      </c>
      <c r="N2799" s="7" t="str">
        <f>Cartilha_GLOBAL!N2799</f>
        <v/>
      </c>
      <c r="O2799" s="144"/>
      <c r="Q2799" s="151"/>
      <c r="R2799" s="152">
        <v>0</v>
      </c>
      <c r="T2799" s="153">
        <f>IF(Cartilha_GLOBAL!R2799=0,0,IF(Cartilha_GLOBAL!R2799&gt;0,"c","b"))</f>
        <v>0</v>
      </c>
    </row>
    <row r="2800" ht="33.75" hidden="1" spans="1:20">
      <c r="A2800" s="158">
        <f>Cartilha_GLOBAL!A2800</f>
        <v>100666</v>
      </c>
      <c r="B2800" s="100" t="str">
        <f>Cartilha_GLOBAL!B2800</f>
        <v>SINAPI</v>
      </c>
      <c r="C2800" s="104" t="str">
        <f>Cartilha_GLOBAL!C2800</f>
        <v>JANELA DE MADEIRA (PINUS/EUCALIPTO OU EQUIV.) DE ABRIR COM 4 FOLHAS (2 VENEZIANAS E 2 GUILHOTINAS PARA VIDRO), COM BATENTE, ALIZAR E FERRAGENS. EXCLUSIVE VIDROS, ACABAMENTO E CONTRAMARCO. FORNECIMENTO E INSTALAÇÃO. AF_12/2019</v>
      </c>
      <c r="D2800" s="94" t="str">
        <f>Cartilha_GLOBAL!D2800</f>
        <v>M2</v>
      </c>
      <c r="E2800" s="105">
        <f>Cartilha_GLOBAL!$E2800</f>
        <v>549.99</v>
      </c>
      <c r="F2800" s="182">
        <f>Cartilha_GLOBAL!$F2800</f>
        <v>675.06</v>
      </c>
      <c r="G2800" s="108"/>
      <c r="H2800" s="107">
        <f t="shared" si="173"/>
        <v>0</v>
      </c>
      <c r="I2800" s="143">
        <f t="shared" si="174"/>
        <v>0</v>
      </c>
      <c r="J2800" s="142"/>
      <c r="K2800" s="183"/>
      <c r="L2800" s="7" t="str">
        <f t="shared" si="175"/>
        <v/>
      </c>
      <c r="M2800" s="7" t="str">
        <f t="shared" si="176"/>
        <v/>
      </c>
      <c r="N2800" s="7" t="str">
        <f>Cartilha_GLOBAL!N2800</f>
        <v/>
      </c>
      <c r="O2800" s="144"/>
      <c r="Q2800" s="151"/>
      <c r="R2800" s="152">
        <v>0</v>
      </c>
      <c r="T2800" s="153">
        <f>IF(Cartilha_GLOBAL!R2800=0,0,IF(Cartilha_GLOBAL!R2800&gt;0,"c","b"))</f>
        <v>0</v>
      </c>
    </row>
    <row r="2801" ht="33.75" hidden="1" spans="1:20">
      <c r="A2801" s="158">
        <f>Cartilha_GLOBAL!A2801</f>
        <v>100667</v>
      </c>
      <c r="B2801" s="100" t="str">
        <f>Cartilha_GLOBAL!B2801</f>
        <v>SINAPI</v>
      </c>
      <c r="C2801" s="104" t="str">
        <f>Cartilha_GLOBAL!C2801</f>
        <v>JANELA DE MADEIRA (IMBUIA/CEDRO OU EQUIV.) DE ABRIR COM 4 FOLHAS (2 VENEZIANAS E 2 GUILHOTINAS PARA VIDRO), COM BATENTE, ALIZAR E FERRAGENS. EXCLUSIVE VIDROS, ACABAMENTO E CONTRAMARCO. FORNECIMENTO E INSTALAÇÃO. AF_12/2019</v>
      </c>
      <c r="D2801" s="94" t="str">
        <f>Cartilha_GLOBAL!D2801</f>
        <v>M2</v>
      </c>
      <c r="E2801" s="105">
        <f>Cartilha_GLOBAL!$E2801</f>
        <v>861.88</v>
      </c>
      <c r="F2801" s="182">
        <f>Cartilha_GLOBAL!$F2801</f>
        <v>1057.87</v>
      </c>
      <c r="G2801" s="108"/>
      <c r="H2801" s="107">
        <f t="shared" si="173"/>
        <v>0</v>
      </c>
      <c r="I2801" s="143">
        <f t="shared" si="174"/>
        <v>0</v>
      </c>
      <c r="J2801" s="142"/>
      <c r="K2801" s="183"/>
      <c r="L2801" s="7" t="str">
        <f t="shared" si="175"/>
        <v/>
      </c>
      <c r="M2801" s="7" t="str">
        <f t="shared" si="176"/>
        <v/>
      </c>
      <c r="N2801" s="7" t="str">
        <f>Cartilha_GLOBAL!N2801</f>
        <v/>
      </c>
      <c r="O2801" s="144"/>
      <c r="Q2801" s="151"/>
      <c r="R2801" s="152">
        <v>0</v>
      </c>
      <c r="T2801" s="153">
        <f>IF(Cartilha_GLOBAL!R2801=0,0,IF(Cartilha_GLOBAL!R2801&gt;0,"c","b"))</f>
        <v>0</v>
      </c>
    </row>
    <row r="2802" ht="33.75" hidden="1" spans="1:20">
      <c r="A2802" s="158">
        <f>Cartilha_GLOBAL!A2802</f>
        <v>100668</v>
      </c>
      <c r="B2802" s="100" t="str">
        <f>Cartilha_GLOBAL!B2802</f>
        <v>SINAPI</v>
      </c>
      <c r="C2802" s="104" t="str">
        <f>Cartilha_GLOBAL!C2802</f>
        <v>JANELA DE MADEIRA (CEDRINHO/ANGELIM OU EQUIV.) TIPO MAXIM-AR, PARA VIDRO, COM BATENTE, ALIZAR E FERRAGENS. EXCLUSIVE VIDRO, ACABAMENTO E CONTRAMARCO. FORNECIMENTO E INSTALAÇÃO. AF_12/2019</v>
      </c>
      <c r="D2802" s="94" t="str">
        <f>Cartilha_GLOBAL!D2802</f>
        <v>M2</v>
      </c>
      <c r="E2802" s="105">
        <f>Cartilha_GLOBAL!$E2802</f>
        <v>1121.57</v>
      </c>
      <c r="F2802" s="182">
        <f>Cartilha_GLOBAL!$F2802</f>
        <v>1376.62</v>
      </c>
      <c r="G2802" s="108"/>
      <c r="H2802" s="107">
        <f t="shared" si="173"/>
        <v>0</v>
      </c>
      <c r="I2802" s="143">
        <f t="shared" si="174"/>
        <v>0</v>
      </c>
      <c r="J2802" s="142"/>
      <c r="K2802" s="183"/>
      <c r="L2802" s="7" t="str">
        <f t="shared" si="175"/>
        <v/>
      </c>
      <c r="M2802" s="7" t="str">
        <f t="shared" si="176"/>
        <v/>
      </c>
      <c r="N2802" s="7" t="str">
        <f>Cartilha_GLOBAL!N2802</f>
        <v/>
      </c>
      <c r="O2802" s="144"/>
      <c r="Q2802" s="151"/>
      <c r="R2802" s="152">
        <v>0</v>
      </c>
      <c r="T2802" s="153">
        <f>IF(Cartilha_GLOBAL!R2802=0,0,IF(Cartilha_GLOBAL!R2802&gt;0,"c","b"))</f>
        <v>0</v>
      </c>
    </row>
    <row r="2803" ht="33.75" hidden="1" spans="1:20">
      <c r="A2803" s="158">
        <f>Cartilha_GLOBAL!A2803</f>
        <v>100669</v>
      </c>
      <c r="B2803" s="100" t="str">
        <f>Cartilha_GLOBAL!B2803</f>
        <v>SINAPI</v>
      </c>
      <c r="C2803" s="104" t="str">
        <f>Cartilha_GLOBAL!C2803</f>
        <v>JANELA DE MADEIRA (PINUS/EUCALIPTO OU EQUIV.) TIPO BASCULANTE COM 2 FOLHAS PARA VIDRO, COM BATENTE, ALIZAR E FERRAGENS. EXCLUSIVE VIDROS, ACABAMENTO E CONTRAMARCO. FORNECIMENTO E INSTALAÇÃO. AF_12/2019</v>
      </c>
      <c r="D2803" s="94" t="str">
        <f>Cartilha_GLOBAL!D2803</f>
        <v>M2</v>
      </c>
      <c r="E2803" s="105">
        <f>Cartilha_GLOBAL!$E2803</f>
        <v>648.35</v>
      </c>
      <c r="F2803" s="182">
        <f>Cartilha_GLOBAL!$F2803</f>
        <v>795.78</v>
      </c>
      <c r="G2803" s="108"/>
      <c r="H2803" s="107">
        <f t="shared" si="173"/>
        <v>0</v>
      </c>
      <c r="I2803" s="143">
        <f t="shared" si="174"/>
        <v>0</v>
      </c>
      <c r="J2803" s="142"/>
      <c r="K2803" s="183"/>
      <c r="L2803" s="7" t="str">
        <f t="shared" si="175"/>
        <v/>
      </c>
      <c r="M2803" s="7" t="str">
        <f t="shared" si="176"/>
        <v/>
      </c>
      <c r="N2803" s="7" t="str">
        <f>Cartilha_GLOBAL!N2803</f>
        <v/>
      </c>
      <c r="O2803" s="144"/>
      <c r="Q2803" s="151"/>
      <c r="R2803" s="152">
        <v>0</v>
      </c>
      <c r="T2803" s="153">
        <f>IF(Cartilha_GLOBAL!R2803=0,0,IF(Cartilha_GLOBAL!R2803&gt;0,"c","b"))</f>
        <v>0</v>
      </c>
    </row>
    <row r="2804" ht="33.75" hidden="1" spans="1:20">
      <c r="A2804" s="158">
        <f>Cartilha_GLOBAL!A2804</f>
        <v>100670</v>
      </c>
      <c r="B2804" s="100" t="str">
        <f>Cartilha_GLOBAL!B2804</f>
        <v>SINAPI</v>
      </c>
      <c r="C2804" s="104" t="str">
        <f>Cartilha_GLOBAL!C2804</f>
        <v>JANELA DE MADEIRA (CEDRINHO/ANGELIM OU EQUIV.) DE CORRER COM 6 FOLHAS (2 VENEZ. FIXAS, 2 VENEZ. DE CORRER E 2 DE CORRER PARA VIDRO), COM BATENTE, ALIZAR E FERRAGENS. EXCLUSIVE VIDROS, ACABAMENTO E CONTRAMARCO. FORNECIMENTO E INSTALAÇÃO. AF_12/2019</v>
      </c>
      <c r="D2804" s="94" t="str">
        <f>Cartilha_GLOBAL!D2804</f>
        <v>M2</v>
      </c>
      <c r="E2804" s="105">
        <f>Cartilha_GLOBAL!$E2804</f>
        <v>836.81</v>
      </c>
      <c r="F2804" s="182">
        <f>Cartilha_GLOBAL!$F2804</f>
        <v>1027.1</v>
      </c>
      <c r="G2804" s="108"/>
      <c r="H2804" s="107">
        <f t="shared" si="173"/>
        <v>0</v>
      </c>
      <c r="I2804" s="143">
        <f t="shared" si="174"/>
        <v>0</v>
      </c>
      <c r="J2804" s="142"/>
      <c r="K2804" s="183"/>
      <c r="L2804" s="7" t="str">
        <f t="shared" si="175"/>
        <v/>
      </c>
      <c r="M2804" s="7" t="str">
        <f t="shared" si="176"/>
        <v/>
      </c>
      <c r="N2804" s="7" t="str">
        <f>Cartilha_GLOBAL!N2804</f>
        <v/>
      </c>
      <c r="O2804" s="144"/>
      <c r="Q2804" s="151"/>
      <c r="R2804" s="152">
        <v>0</v>
      </c>
      <c r="T2804" s="153">
        <f>IF(Cartilha_GLOBAL!R2804=0,0,IF(Cartilha_GLOBAL!R2804&gt;0,"c","b"))</f>
        <v>0</v>
      </c>
    </row>
    <row r="2805" ht="33.75" hidden="1" spans="1:20">
      <c r="A2805" s="158">
        <f>Cartilha_GLOBAL!A2805</f>
        <v>100671</v>
      </c>
      <c r="B2805" s="100" t="str">
        <f>Cartilha_GLOBAL!B2805</f>
        <v>SINAPI</v>
      </c>
      <c r="C2805" s="104" t="str">
        <f>Cartilha_GLOBAL!C2805</f>
        <v>JANELA DE MADEIRA (IMBUIA/CEDRO OU EQUIV) DE CORRER COM 6 FOLHAS (2 VENEZIANAS FIXAS, 2 VENEZIANAS DE CORRER E 2 DE CORRER PARA VIDRO), COM BATENTE, ALIZAR E FERRAGENS. EXCLUSIVE VIDROS, ACABAMENTO E CONTRAMARCO. FORNECIMENTO E INSTALAÇÃO. AF_12/2019</v>
      </c>
      <c r="D2805" s="94" t="str">
        <f>Cartilha_GLOBAL!D2805</f>
        <v>M2</v>
      </c>
      <c r="E2805" s="105">
        <f>Cartilha_GLOBAL!$E2805</f>
        <v>1022.65</v>
      </c>
      <c r="F2805" s="182">
        <f>Cartilha_GLOBAL!$F2805</f>
        <v>1255.2</v>
      </c>
      <c r="G2805" s="108"/>
      <c r="H2805" s="107">
        <f t="shared" si="173"/>
        <v>0</v>
      </c>
      <c r="I2805" s="143">
        <f t="shared" si="174"/>
        <v>0</v>
      </c>
      <c r="J2805" s="142"/>
      <c r="K2805" s="183"/>
      <c r="L2805" s="7" t="str">
        <f t="shared" si="175"/>
        <v/>
      </c>
      <c r="M2805" s="7" t="str">
        <f t="shared" si="176"/>
        <v/>
      </c>
      <c r="N2805" s="7" t="str">
        <f>Cartilha_GLOBAL!N2805</f>
        <v/>
      </c>
      <c r="O2805" s="144"/>
      <c r="Q2805" s="151"/>
      <c r="R2805" s="152">
        <v>0</v>
      </c>
      <c r="T2805" s="153">
        <f>IF(Cartilha_GLOBAL!R2805=0,0,IF(Cartilha_GLOBAL!R2805&gt;0,"c","b"))</f>
        <v>0</v>
      </c>
    </row>
    <row r="2806" ht="33.75" hidden="1" spans="1:20">
      <c r="A2806" s="158">
        <f>Cartilha_GLOBAL!A2806</f>
        <v>100672</v>
      </c>
      <c r="B2806" s="100" t="str">
        <f>Cartilha_GLOBAL!B2806</f>
        <v>SINAPI</v>
      </c>
      <c r="C2806" s="104" t="str">
        <f>Cartilha_GLOBAL!C2806</f>
        <v>JANELA DE MADEIRA (PINUS/EUCALIPTO OU EQUIV.) DE CORRER COM 6 FOLHAS (2 VENEZ. FIXAS, 2 VENEZ. DE CORRER E 2 DE CORRER PARA VIDRO), COM BATENTE, ALIZAR E FERRAGENS. EXCLUSIVE VIDROS, ACABAMENTO E CONTRAMARCO. FORNECIMENTO EINSTALAÇÃO. AF_12/2019</v>
      </c>
      <c r="D2806" s="94" t="str">
        <f>Cartilha_GLOBAL!D2806</f>
        <v>M2</v>
      </c>
      <c r="E2806" s="105">
        <f>Cartilha_GLOBAL!$E2806</f>
        <v>683.87</v>
      </c>
      <c r="F2806" s="182">
        <f>Cartilha_GLOBAL!$F2806</f>
        <v>839.38</v>
      </c>
      <c r="G2806" s="108"/>
      <c r="H2806" s="107">
        <f t="shared" si="173"/>
        <v>0</v>
      </c>
      <c r="I2806" s="143">
        <f t="shared" si="174"/>
        <v>0</v>
      </c>
      <c r="J2806" s="142"/>
      <c r="K2806" s="183"/>
      <c r="L2806" s="7" t="str">
        <f t="shared" si="175"/>
        <v/>
      </c>
      <c r="M2806" s="7" t="str">
        <f t="shared" si="176"/>
        <v/>
      </c>
      <c r="N2806" s="7" t="str">
        <f>Cartilha_GLOBAL!N2806</f>
        <v/>
      </c>
      <c r="O2806" s="144"/>
      <c r="Q2806" s="151"/>
      <c r="R2806" s="152">
        <v>0</v>
      </c>
      <c r="T2806" s="153">
        <f>IF(Cartilha_GLOBAL!R2806=0,0,IF(Cartilha_GLOBAL!R2806&gt;0,"c","b"))</f>
        <v>0</v>
      </c>
    </row>
    <row r="2807" ht="12.75" hidden="1" spans="1:20">
      <c r="A2807" s="154" t="str">
        <f>Cartilha_GLOBAL!A2807</f>
        <v>7.1.5</v>
      </c>
      <c r="B2807" s="100">
        <f>Cartilha_GLOBAL!B2807</f>
        <v>0</v>
      </c>
      <c r="C2807" s="161" t="str">
        <f>Cartilha_GLOBAL!C2807</f>
        <v>COMPLEMENTOS E OUTROS EM MADEIRA</v>
      </c>
      <c r="D2807" s="156">
        <f>Cartilha_GLOBAL!D2807</f>
        <v>0</v>
      </c>
      <c r="E2807" s="199">
        <f>Cartilha_GLOBAL!$E2807</f>
        <v>0</v>
      </c>
      <c r="F2807" s="200">
        <f>Cartilha_GLOBAL!$F2807</f>
        <v>0</v>
      </c>
      <c r="G2807" s="209"/>
      <c r="H2807" s="187">
        <f t="shared" si="173"/>
        <v>0</v>
      </c>
      <c r="I2807" s="188">
        <f t="shared" si="174"/>
        <v>0</v>
      </c>
      <c r="J2807" s="142"/>
      <c r="K2807" s="138" t="str">
        <f>IF(OR(SUM(I2808:I2811)&gt;0,SUM(I2808:I2811)&gt;0),"xx","")</f>
        <v/>
      </c>
      <c r="L2807" s="7" t="str">
        <f t="shared" si="175"/>
        <v/>
      </c>
      <c r="M2807" s="7" t="str">
        <f t="shared" si="176"/>
        <v/>
      </c>
      <c r="N2807" s="7" t="str">
        <f>Cartilha_GLOBAL!N2807</f>
        <v/>
      </c>
      <c r="O2807" s="144"/>
      <c r="Q2807" s="151"/>
      <c r="R2807" s="152">
        <v>0</v>
      </c>
      <c r="T2807" s="153">
        <f>IF(Cartilha_GLOBAL!R2807=0,0,IF(Cartilha_GLOBAL!R2807&gt;0,"c","b"))</f>
        <v>0</v>
      </c>
    </row>
    <row r="2808" ht="12.75" hidden="1" spans="1:20">
      <c r="A2808" s="158">
        <f>Cartilha_GLOBAL!A2808</f>
        <v>91287</v>
      </c>
      <c r="B2808" s="100" t="str">
        <f>Cartilha_GLOBAL!B2808</f>
        <v>SINAPI</v>
      </c>
      <c r="C2808" s="104" t="str">
        <f>Cartilha_GLOBAL!C2808</f>
        <v>BATENTE PARA PORTA DE MADEIRA, PADRÃO POPULAR - FORNECIMENTO E MONTAGEM. AF_12/2019</v>
      </c>
      <c r="D2808" s="94" t="str">
        <f>Cartilha_GLOBAL!D2808</f>
        <v>UN</v>
      </c>
      <c r="E2808" s="105">
        <f>Cartilha_GLOBAL!$E2808</f>
        <v>254.65</v>
      </c>
      <c r="F2808" s="182">
        <f>Cartilha_GLOBAL!$F2808</f>
        <v>312.56</v>
      </c>
      <c r="G2808" s="108"/>
      <c r="H2808" s="107">
        <f t="shared" si="173"/>
        <v>0</v>
      </c>
      <c r="I2808" s="143">
        <f t="shared" si="174"/>
        <v>0</v>
      </c>
      <c r="J2808" s="142"/>
      <c r="K2808" s="183"/>
      <c r="L2808" s="7" t="str">
        <f t="shared" si="175"/>
        <v/>
      </c>
      <c r="M2808" s="7" t="str">
        <f t="shared" si="176"/>
        <v/>
      </c>
      <c r="N2808" s="7" t="str">
        <f>Cartilha_GLOBAL!N2808</f>
        <v/>
      </c>
      <c r="O2808" s="144"/>
      <c r="Q2808" s="151"/>
      <c r="R2808" s="152">
        <v>0</v>
      </c>
      <c r="T2808" s="153">
        <f>IF(Cartilha_GLOBAL!R2808=0,0,IF(Cartilha_GLOBAL!R2808&gt;0,"c","b"))</f>
        <v>0</v>
      </c>
    </row>
    <row r="2809" ht="22.5" hidden="1" spans="1:20">
      <c r="A2809" s="158">
        <f>Cartilha_GLOBAL!A2809</f>
        <v>91292</v>
      </c>
      <c r="B2809" s="100" t="str">
        <f>Cartilha_GLOBAL!B2809</f>
        <v>SINAPI</v>
      </c>
      <c r="C2809" s="104" t="str">
        <f>Cartilha_GLOBAL!C2809</f>
        <v>BATENTE PARA PORTA DE MADEIRA, FIXAÇÃO COM ARGAMASSA, PADRÃO POPULAR. FORNECIMENTO E INSTALAÇÃO. AF_12/2019</v>
      </c>
      <c r="D2809" s="94" t="str">
        <f>Cartilha_GLOBAL!D2809</f>
        <v>UN</v>
      </c>
      <c r="E2809" s="105">
        <f>Cartilha_GLOBAL!$E2809</f>
        <v>360.17</v>
      </c>
      <c r="F2809" s="182">
        <f>Cartilha_GLOBAL!$F2809</f>
        <v>442.07</v>
      </c>
      <c r="G2809" s="108"/>
      <c r="H2809" s="107">
        <f t="shared" si="173"/>
        <v>0</v>
      </c>
      <c r="I2809" s="143">
        <f t="shared" si="174"/>
        <v>0</v>
      </c>
      <c r="J2809" s="142"/>
      <c r="K2809" s="183"/>
      <c r="L2809" s="7" t="str">
        <f t="shared" si="175"/>
        <v/>
      </c>
      <c r="M2809" s="7" t="str">
        <f t="shared" si="176"/>
        <v/>
      </c>
      <c r="N2809" s="7" t="str">
        <f>Cartilha_GLOBAL!N2809</f>
        <v/>
      </c>
      <c r="O2809" s="144"/>
      <c r="Q2809" s="151"/>
      <c r="R2809" s="152">
        <v>0</v>
      </c>
      <c r="T2809" s="153">
        <f>IF(Cartilha_GLOBAL!R2809=0,0,IF(Cartilha_GLOBAL!R2809&gt;0,"c","b"))</f>
        <v>0</v>
      </c>
    </row>
    <row r="2810" ht="12.75" hidden="1" spans="1:20">
      <c r="A2810" s="158">
        <f>Cartilha_GLOBAL!A2810</f>
        <v>90801</v>
      </c>
      <c r="B2810" s="100" t="str">
        <f>Cartilha_GLOBAL!B2810</f>
        <v>SINAPI</v>
      </c>
      <c r="C2810" s="104" t="str">
        <f>Cartilha_GLOBAL!C2810</f>
        <v>BATENTE PARA PORTA DE MADEIRA, PADRÃO MÉDIO - FORNECIMENTO E MONTAGEM. AF_12/2019</v>
      </c>
      <c r="D2810" s="94" t="str">
        <f>Cartilha_GLOBAL!D2810</f>
        <v>UN</v>
      </c>
      <c r="E2810" s="105">
        <f>Cartilha_GLOBAL!$E2810</f>
        <v>337.16</v>
      </c>
      <c r="F2810" s="182">
        <f>Cartilha_GLOBAL!$F2810</f>
        <v>413.83</v>
      </c>
      <c r="G2810" s="108"/>
      <c r="H2810" s="107">
        <f t="shared" si="173"/>
        <v>0</v>
      </c>
      <c r="I2810" s="143">
        <f t="shared" si="174"/>
        <v>0</v>
      </c>
      <c r="J2810" s="142"/>
      <c r="K2810" s="183"/>
      <c r="L2810" s="7" t="str">
        <f t="shared" si="175"/>
        <v/>
      </c>
      <c r="M2810" s="7" t="str">
        <f t="shared" si="176"/>
        <v/>
      </c>
      <c r="N2810" s="7" t="str">
        <f>Cartilha_GLOBAL!N2810</f>
        <v/>
      </c>
      <c r="O2810" s="144"/>
      <c r="Q2810" s="151"/>
      <c r="R2810" s="152">
        <v>0</v>
      </c>
      <c r="T2810" s="153">
        <f>IF(Cartilha_GLOBAL!R2810=0,0,IF(Cartilha_GLOBAL!R2810&gt;0,"c","b"))</f>
        <v>0</v>
      </c>
    </row>
    <row r="2811" ht="22.5" hidden="1" spans="1:20">
      <c r="A2811" s="158">
        <f>Cartilha_GLOBAL!A2811</f>
        <v>90806</v>
      </c>
      <c r="B2811" s="100" t="str">
        <f>Cartilha_GLOBAL!B2811</f>
        <v>SINAPI</v>
      </c>
      <c r="C2811" s="104" t="str">
        <f>Cartilha_GLOBAL!C2811</f>
        <v>BATENTE PARA PORTA DE MADEIRA, FIXAÇÃO COM ARGAMASSA, PADRÃO MÉDIO - FORNECIMENTO E INSTALAÇÃO. AF_12/2019</v>
      </c>
      <c r="D2811" s="94" t="str">
        <f>Cartilha_GLOBAL!D2811</f>
        <v>UN</v>
      </c>
      <c r="E2811" s="105">
        <f>Cartilha_GLOBAL!$E2811</f>
        <v>442.68</v>
      </c>
      <c r="F2811" s="182">
        <f>Cartilha_GLOBAL!$F2811</f>
        <v>543.35</v>
      </c>
      <c r="G2811" s="108"/>
      <c r="H2811" s="107">
        <f t="shared" si="173"/>
        <v>0</v>
      </c>
      <c r="I2811" s="143">
        <f t="shared" si="174"/>
        <v>0</v>
      </c>
      <c r="J2811" s="142"/>
      <c r="K2811" s="183"/>
      <c r="L2811" s="7" t="str">
        <f t="shared" si="175"/>
        <v/>
      </c>
      <c r="M2811" s="7" t="str">
        <f t="shared" si="176"/>
        <v/>
      </c>
      <c r="N2811" s="7" t="str">
        <f>Cartilha_GLOBAL!N2811</f>
        <v/>
      </c>
      <c r="O2811" s="144"/>
      <c r="Q2811" s="151"/>
      <c r="R2811" s="152">
        <v>0</v>
      </c>
      <c r="T2811" s="153">
        <f>IF(Cartilha_GLOBAL!R2811=0,0,IF(Cartilha_GLOBAL!R2811&gt;0,"c","b"))</f>
        <v>0</v>
      </c>
    </row>
    <row r="2812" ht="12.75" hidden="1" spans="1:20">
      <c r="A2812" s="154" t="str">
        <f>Cartilha_GLOBAL!A2812</f>
        <v>7.1.6</v>
      </c>
      <c r="B2812" s="100">
        <f>Cartilha_GLOBAL!B2812</f>
        <v>0</v>
      </c>
      <c r="C2812" s="161" t="str">
        <f>Cartilha_GLOBAL!C2812</f>
        <v>PORTAS EM ALUMINIO</v>
      </c>
      <c r="D2812" s="156">
        <f>Cartilha_GLOBAL!D2812</f>
        <v>0</v>
      </c>
      <c r="E2812" s="199">
        <f>Cartilha_GLOBAL!$E2812</f>
        <v>0</v>
      </c>
      <c r="F2812" s="200">
        <f>Cartilha_GLOBAL!$F2812</f>
        <v>0</v>
      </c>
      <c r="G2812" s="209"/>
      <c r="H2812" s="187">
        <f t="shared" si="173"/>
        <v>0</v>
      </c>
      <c r="I2812" s="188">
        <f t="shared" si="174"/>
        <v>0</v>
      </c>
      <c r="J2812" s="142"/>
      <c r="K2812" s="138" t="str">
        <f>IF(OR(SUM(I2813:I2816)&gt;0,SUM(I2813:I2816)&gt;0),"xx","")</f>
        <v/>
      </c>
      <c r="L2812" s="7" t="str">
        <f t="shared" si="175"/>
        <v/>
      </c>
      <c r="M2812" s="7" t="str">
        <f t="shared" si="176"/>
        <v/>
      </c>
      <c r="N2812" s="7" t="str">
        <f>Cartilha_GLOBAL!N2812</f>
        <v/>
      </c>
      <c r="O2812" s="144"/>
      <c r="Q2812" s="151"/>
      <c r="R2812" s="152">
        <v>0</v>
      </c>
      <c r="T2812" s="153">
        <f>IF(Cartilha_GLOBAL!R2812=0,0,IF(Cartilha_GLOBAL!R2812&gt;0,"c","b"))</f>
        <v>0</v>
      </c>
    </row>
    <row r="2813" ht="22.5" hidden="1" spans="1:20">
      <c r="A2813" s="158">
        <f>Cartilha_GLOBAL!A2813</f>
        <v>100702</v>
      </c>
      <c r="B2813" s="100" t="str">
        <f>Cartilha_GLOBAL!B2813</f>
        <v>SINAPI</v>
      </c>
      <c r="C2813" s="104" t="str">
        <f>Cartilha_GLOBAL!C2813</f>
        <v>PORTA DE CORRER DE ALUMÍNIO, COM DUAS FOLHAS PARA VIDRO, INCLUSO VIDRO LISO INCOLOR, FECHADURA E PUXADOR, SEM ALIZAR. AF_12/2019</v>
      </c>
      <c r="D2813" s="94" t="str">
        <f>Cartilha_GLOBAL!D2813</f>
        <v>M2</v>
      </c>
      <c r="E2813" s="105">
        <f>Cartilha_GLOBAL!$E2813</f>
        <v>820.23</v>
      </c>
      <c r="F2813" s="182">
        <f>Cartilha_GLOBAL!$F2813</f>
        <v>1006.75</v>
      </c>
      <c r="G2813" s="108"/>
      <c r="H2813" s="107">
        <f t="shared" si="173"/>
        <v>0</v>
      </c>
      <c r="I2813" s="143">
        <f t="shared" si="174"/>
        <v>0</v>
      </c>
      <c r="J2813" s="142"/>
      <c r="K2813" s="183"/>
      <c r="L2813" s="7" t="str">
        <f t="shared" si="175"/>
        <v/>
      </c>
      <c r="M2813" s="7" t="str">
        <f t="shared" si="176"/>
        <v/>
      </c>
      <c r="N2813" s="7" t="str">
        <f>Cartilha_GLOBAL!N2813</f>
        <v/>
      </c>
      <c r="O2813" s="144"/>
      <c r="Q2813" s="151"/>
      <c r="R2813" s="152">
        <v>0</v>
      </c>
      <c r="T2813" s="153">
        <f>IF(Cartilha_GLOBAL!R2813=0,0,IF(Cartilha_GLOBAL!R2813&gt;0,"c","b"))</f>
        <v>0</v>
      </c>
    </row>
    <row r="2814" ht="22.5" hidden="1" spans="1:20">
      <c r="A2814" s="158">
        <f>Cartilha_GLOBAL!A2814</f>
        <v>94805</v>
      </c>
      <c r="B2814" s="100" t="str">
        <f>Cartilha_GLOBAL!B2814</f>
        <v>SINAPI</v>
      </c>
      <c r="C2814" s="104" t="str">
        <f>Cartilha_GLOBAL!C2814</f>
        <v>PORTA DE ALUMÍNIO DE ABRIR PARA VIDRO SEM GUARNIÇÃO, 87X210CM, FIXAÇÃO COM PARAFUSOS, INCLUSIVE VIDROS - FORNECIMENTO E INSTALAÇÃO. AF_12/2019</v>
      </c>
      <c r="D2814" s="94" t="str">
        <f>Cartilha_GLOBAL!D2814</f>
        <v>UN</v>
      </c>
      <c r="E2814" s="105">
        <f>Cartilha_GLOBAL!$E2814</f>
        <v>1411.22</v>
      </c>
      <c r="F2814" s="182">
        <f>Cartilha_GLOBAL!$F2814</f>
        <v>1732.13</v>
      </c>
      <c r="G2814" s="108"/>
      <c r="H2814" s="107">
        <f t="shared" si="173"/>
        <v>0</v>
      </c>
      <c r="I2814" s="143">
        <f t="shared" si="174"/>
        <v>0</v>
      </c>
      <c r="J2814" s="142"/>
      <c r="K2814" s="183"/>
      <c r="L2814" s="7" t="str">
        <f t="shared" si="175"/>
        <v/>
      </c>
      <c r="M2814" s="7" t="str">
        <f t="shared" si="176"/>
        <v/>
      </c>
      <c r="N2814" s="7" t="str">
        <f>Cartilha_GLOBAL!N2814</f>
        <v/>
      </c>
      <c r="O2814" s="144"/>
      <c r="Q2814" s="151"/>
      <c r="R2814" s="152">
        <v>0</v>
      </c>
      <c r="T2814" s="153">
        <f>IF(Cartilha_GLOBAL!R2814=0,0,IF(Cartilha_GLOBAL!R2814&gt;0,"c","b"))</f>
        <v>0</v>
      </c>
    </row>
    <row r="2815" ht="22.5" hidden="1" spans="1:20">
      <c r="A2815" s="158">
        <f>Cartilha_GLOBAL!A2815</f>
        <v>91338</v>
      </c>
      <c r="B2815" s="100" t="str">
        <f>Cartilha_GLOBAL!B2815</f>
        <v>SINAPI</v>
      </c>
      <c r="C2815" s="104" t="str">
        <f>Cartilha_GLOBAL!C2815</f>
        <v>PORTA DE ALUMÍNIO DE ABRIR COM LAMBRI, COM GUARNIÇÃO, FIXAÇÃO COM PARAFUSOS - FORNECIMENTO E INSTALAÇÃO. AF_12/2019</v>
      </c>
      <c r="D2815" s="94" t="str">
        <f>Cartilha_GLOBAL!D2815</f>
        <v>M2</v>
      </c>
      <c r="E2815" s="105">
        <f>Cartilha_GLOBAL!$E2815</f>
        <v>1479.34</v>
      </c>
      <c r="F2815" s="182">
        <f>Cartilha_GLOBAL!$F2815</f>
        <v>1815.74</v>
      </c>
      <c r="G2815" s="108"/>
      <c r="H2815" s="107">
        <f t="shared" si="173"/>
        <v>0</v>
      </c>
      <c r="I2815" s="143">
        <f t="shared" si="174"/>
        <v>0</v>
      </c>
      <c r="J2815" s="142"/>
      <c r="K2815" s="183"/>
      <c r="L2815" s="7" t="str">
        <f t="shared" si="175"/>
        <v/>
      </c>
      <c r="M2815" s="7" t="str">
        <f t="shared" si="176"/>
        <v/>
      </c>
      <c r="N2815" s="7" t="str">
        <f>Cartilha_GLOBAL!N2815</f>
        <v/>
      </c>
      <c r="O2815" s="144"/>
      <c r="Q2815" s="151"/>
      <c r="R2815" s="152">
        <v>0</v>
      </c>
      <c r="T2815" s="153">
        <f>IF(Cartilha_GLOBAL!R2815=0,0,IF(Cartilha_GLOBAL!R2815&gt;0,"c","b"))</f>
        <v>0</v>
      </c>
    </row>
    <row r="2816" ht="22.5" hidden="1" spans="1:20">
      <c r="A2816" s="158">
        <f>Cartilha_GLOBAL!A2816</f>
        <v>91341</v>
      </c>
      <c r="B2816" s="100" t="str">
        <f>Cartilha_GLOBAL!B2816</f>
        <v>SINAPI</v>
      </c>
      <c r="C2816" s="104" t="str">
        <f>Cartilha_GLOBAL!C2816</f>
        <v>PORTA EM ALUMÍNIO DE ABRIR TIPO VENEZIANA COM GUARNIÇÃO, FIXAÇÃO COM PARAFUSOS - FORNECIMENTO E INSTALAÇÃO. AF_12/2019</v>
      </c>
      <c r="D2816" s="94" t="str">
        <f>Cartilha_GLOBAL!D2816</f>
        <v>M2</v>
      </c>
      <c r="E2816" s="105">
        <f>Cartilha_GLOBAL!$E2816</f>
        <v>1151.36</v>
      </c>
      <c r="F2816" s="182">
        <f>Cartilha_GLOBAL!$F2816</f>
        <v>1413.18</v>
      </c>
      <c r="G2816" s="108"/>
      <c r="H2816" s="107">
        <f t="shared" si="173"/>
        <v>0</v>
      </c>
      <c r="I2816" s="143">
        <f t="shared" si="174"/>
        <v>0</v>
      </c>
      <c r="J2816" s="142"/>
      <c r="K2816" s="183"/>
      <c r="L2816" s="7" t="str">
        <f t="shared" si="175"/>
        <v/>
      </c>
      <c r="M2816" s="7" t="str">
        <f t="shared" si="176"/>
        <v/>
      </c>
      <c r="N2816" s="7" t="str">
        <f>Cartilha_GLOBAL!N2816</f>
        <v/>
      </c>
      <c r="O2816" s="144"/>
      <c r="Q2816" s="151"/>
      <c r="R2816" s="152">
        <v>0</v>
      </c>
      <c r="T2816" s="153">
        <f>IF(Cartilha_GLOBAL!R2816=0,0,IF(Cartilha_GLOBAL!R2816&gt;0,"c","b"))</f>
        <v>0</v>
      </c>
    </row>
    <row r="2817" ht="12.75" hidden="1" spans="1:20">
      <c r="A2817" s="154" t="str">
        <f>Cartilha_GLOBAL!A2817</f>
        <v>7.1.7</v>
      </c>
      <c r="B2817" s="100">
        <f>Cartilha_GLOBAL!B2817</f>
        <v>0</v>
      </c>
      <c r="C2817" s="201" t="str">
        <f>Cartilha_GLOBAL!C2817</f>
        <v>PORTAS EM FERRO/ACO</v>
      </c>
      <c r="D2817" s="94">
        <f>Cartilha_GLOBAL!D2817</f>
        <v>0</v>
      </c>
      <c r="E2817" s="199">
        <f>Cartilha_GLOBAL!$E2817</f>
        <v>0</v>
      </c>
      <c r="F2817" s="200">
        <f>Cartilha_GLOBAL!$F2817</f>
        <v>0</v>
      </c>
      <c r="G2817" s="209"/>
      <c r="H2817" s="187">
        <f t="shared" si="173"/>
        <v>0</v>
      </c>
      <c r="I2817" s="188">
        <f t="shared" si="174"/>
        <v>0</v>
      </c>
      <c r="J2817" s="142"/>
      <c r="K2817" s="138" t="str">
        <f>IF(OR(SUM(I2819:I2829)&gt;0,SUM(I2819:I2829)&gt;0),"xx","")</f>
        <v/>
      </c>
      <c r="L2817" s="7" t="str">
        <f t="shared" si="175"/>
        <v/>
      </c>
      <c r="M2817" s="7" t="str">
        <f t="shared" si="176"/>
        <v/>
      </c>
      <c r="N2817" s="7" t="str">
        <f>Cartilha_GLOBAL!N2817</f>
        <v/>
      </c>
      <c r="O2817" s="144"/>
      <c r="Q2817" s="151"/>
      <c r="R2817" s="152">
        <v>0</v>
      </c>
      <c r="T2817" s="153">
        <f>IF(Cartilha_GLOBAL!R2817=0,0,IF(Cartilha_GLOBAL!R2817&gt;0,"c","b"))</f>
        <v>0</v>
      </c>
    </row>
    <row r="2818" ht="12.75" hidden="1" spans="1:20">
      <c r="A2818" s="154" t="str">
        <f>Cartilha_GLOBAL!A2818</f>
        <v>7.1.7.1</v>
      </c>
      <c r="B2818" s="100">
        <f>Cartilha_GLOBAL!B2818</f>
        <v>0</v>
      </c>
      <c r="C2818" s="161" t="str">
        <f>Cartilha_GLOBAL!C2818</f>
        <v>DE ABRIR</v>
      </c>
      <c r="D2818" s="156">
        <f>Cartilha_GLOBAL!D2818</f>
        <v>0</v>
      </c>
      <c r="E2818" s="199">
        <f>Cartilha_GLOBAL!$E2818</f>
        <v>0</v>
      </c>
      <c r="F2818" s="200">
        <f>Cartilha_GLOBAL!$F2818</f>
        <v>0</v>
      </c>
      <c r="G2818" s="209"/>
      <c r="H2818" s="187">
        <f t="shared" si="173"/>
        <v>0</v>
      </c>
      <c r="I2818" s="188">
        <f t="shared" si="174"/>
        <v>0</v>
      </c>
      <c r="J2818" s="142"/>
      <c r="K2818" s="138" t="str">
        <f>IF(OR(SUM(I2819:I2820)&gt;0,SUM(I2819:I2820)&gt;0),"xx","")</f>
        <v/>
      </c>
      <c r="L2818" s="7" t="str">
        <f t="shared" si="175"/>
        <v/>
      </c>
      <c r="M2818" s="7" t="str">
        <f t="shared" si="176"/>
        <v/>
      </c>
      <c r="N2818" s="7" t="str">
        <f>Cartilha_GLOBAL!N2818</f>
        <v/>
      </c>
      <c r="O2818" s="144"/>
      <c r="Q2818" s="151"/>
      <c r="R2818" s="152">
        <v>0</v>
      </c>
      <c r="T2818" s="153">
        <f>IF(Cartilha_GLOBAL!R2818=0,0,IF(Cartilha_GLOBAL!R2818&gt;0,"c","b"))</f>
        <v>0</v>
      </c>
    </row>
    <row r="2819" ht="12.75" hidden="1" spans="1:20">
      <c r="A2819" s="158">
        <f>Cartilha_GLOBAL!A2819</f>
        <v>100701</v>
      </c>
      <c r="B2819" s="100" t="str">
        <f>Cartilha_GLOBAL!B2819</f>
        <v>SINAPI</v>
      </c>
      <c r="C2819" s="104" t="str">
        <f>Cartilha_GLOBAL!C2819</f>
        <v>PORTA DE FERRO, DE ABRIR, TIPO GRADE COM CHAPA, COM GUARNIÇÕES. AF_12/2019</v>
      </c>
      <c r="D2819" s="94" t="str">
        <f>Cartilha_GLOBAL!D2819</f>
        <v>M2</v>
      </c>
      <c r="E2819" s="105">
        <f>Cartilha_GLOBAL!$E2819</f>
        <v>1492.6</v>
      </c>
      <c r="F2819" s="182">
        <f>Cartilha_GLOBAL!$F2819</f>
        <v>1832.02</v>
      </c>
      <c r="G2819" s="108"/>
      <c r="H2819" s="107">
        <f t="shared" si="173"/>
        <v>0</v>
      </c>
      <c r="I2819" s="143">
        <f t="shared" si="174"/>
        <v>0</v>
      </c>
      <c r="J2819" s="142"/>
      <c r="K2819" s="183"/>
      <c r="L2819" s="7" t="str">
        <f t="shared" si="175"/>
        <v/>
      </c>
      <c r="M2819" s="7" t="str">
        <f t="shared" si="176"/>
        <v/>
      </c>
      <c r="N2819" s="7" t="str">
        <f>Cartilha_GLOBAL!N2819</f>
        <v/>
      </c>
      <c r="O2819" s="144"/>
      <c r="Q2819" s="151"/>
      <c r="R2819" s="152">
        <v>0</v>
      </c>
      <c r="T2819" s="153">
        <f>IF(Cartilha_GLOBAL!R2819=0,0,IF(Cartilha_GLOBAL!R2819&gt;0,"c","b"))</f>
        <v>0</v>
      </c>
    </row>
    <row r="2820" ht="22.5" hidden="1" spans="1:20">
      <c r="A2820" s="158">
        <f>Cartilha_GLOBAL!A2820</f>
        <v>94806</v>
      </c>
      <c r="B2820" s="100" t="str">
        <f>Cartilha_GLOBAL!B2820</f>
        <v>SINAPI</v>
      </c>
      <c r="C2820" s="104" t="str">
        <f>Cartilha_GLOBAL!C2820</f>
        <v>PORTA EM AÇO DE ABRIR PARA VIDRO SEM GUARNIÇÃO, 87X210CM, FIXAÇÃO COM PARAFUSOS, EXCLUSIVE VIDROS - FORNECIMENTO E INSTALAÇÃO. AF_12/2019</v>
      </c>
      <c r="D2820" s="94" t="str">
        <f>Cartilha_GLOBAL!D2820</f>
        <v>UN</v>
      </c>
      <c r="E2820" s="105">
        <f>Cartilha_GLOBAL!$E2820</f>
        <v>1662.07</v>
      </c>
      <c r="F2820" s="182">
        <f>Cartilha_GLOBAL!$F2820</f>
        <v>2040.02</v>
      </c>
      <c r="G2820" s="108"/>
      <c r="H2820" s="107">
        <f t="shared" si="173"/>
        <v>0</v>
      </c>
      <c r="I2820" s="143">
        <f t="shared" si="174"/>
        <v>0</v>
      </c>
      <c r="J2820" s="142"/>
      <c r="K2820" s="183"/>
      <c r="L2820" s="7" t="str">
        <f t="shared" si="175"/>
        <v/>
      </c>
      <c r="M2820" s="7" t="str">
        <f t="shared" si="176"/>
        <v/>
      </c>
      <c r="N2820" s="7" t="str">
        <f>Cartilha_GLOBAL!N2820</f>
        <v/>
      </c>
      <c r="O2820" s="144"/>
      <c r="Q2820" s="151"/>
      <c r="R2820" s="152">
        <v>0</v>
      </c>
      <c r="T2820" s="153">
        <f>IF(Cartilha_GLOBAL!R2820=0,0,IF(Cartilha_GLOBAL!R2820&gt;0,"c","b"))</f>
        <v>0</v>
      </c>
    </row>
    <row r="2821" ht="12.75" hidden="1" spans="1:20">
      <c r="A2821" s="154" t="str">
        <f>Cartilha_GLOBAL!A2821</f>
        <v>7.1.7.2</v>
      </c>
      <c r="B2821" s="100">
        <f>Cartilha_GLOBAL!B2821</f>
        <v>0</v>
      </c>
      <c r="C2821" s="201" t="str">
        <f>Cartilha_GLOBAL!C2821</f>
        <v>TIPO GRADE</v>
      </c>
      <c r="D2821" s="94">
        <f>Cartilha_GLOBAL!D2821</f>
        <v>0</v>
      </c>
      <c r="E2821" s="199">
        <f>Cartilha_GLOBAL!$E2821</f>
        <v>0</v>
      </c>
      <c r="F2821" s="200">
        <f>Cartilha_GLOBAL!$F2821</f>
        <v>0</v>
      </c>
      <c r="G2821" s="209"/>
      <c r="H2821" s="187">
        <f t="shared" si="173"/>
        <v>0</v>
      </c>
      <c r="I2821" s="188">
        <f t="shared" si="174"/>
        <v>0</v>
      </c>
      <c r="J2821" s="142"/>
      <c r="K2821" s="138" t="str">
        <f>IF(OR(SUM(I2821)&gt;0,SUM(I2821)&gt;0),"xx","")</f>
        <v/>
      </c>
      <c r="L2821" s="7" t="str">
        <f t="shared" si="175"/>
        <v/>
      </c>
      <c r="M2821" s="7" t="str">
        <f t="shared" si="176"/>
        <v/>
      </c>
      <c r="N2821" s="7" t="str">
        <f>Cartilha_GLOBAL!N2821</f>
        <v/>
      </c>
      <c r="O2821" s="144"/>
      <c r="Q2821" s="151"/>
      <c r="R2821" s="152">
        <v>0</v>
      </c>
      <c r="T2821" s="153">
        <f>IF(Cartilha_GLOBAL!R2821=0,0,IF(Cartilha_GLOBAL!R2821&gt;0,"c","b"))</f>
        <v>0</v>
      </c>
    </row>
    <row r="2822" ht="12.75" hidden="1" spans="1:20">
      <c r="A2822" s="154" t="str">
        <f>Cartilha_GLOBAL!A2822</f>
        <v>7.1.7.3</v>
      </c>
      <c r="B2822" s="100">
        <f>Cartilha_GLOBAL!B2822</f>
        <v>0</v>
      </c>
      <c r="C2822" s="161" t="str">
        <f>Cartilha_GLOBAL!C2822</f>
        <v>TIPO CHAPA</v>
      </c>
      <c r="D2822" s="156">
        <f>Cartilha_GLOBAL!D2822</f>
        <v>0</v>
      </c>
      <c r="E2822" s="199">
        <f>Cartilha_GLOBAL!$E2822</f>
        <v>0</v>
      </c>
      <c r="F2822" s="200">
        <f>Cartilha_GLOBAL!$F2822</f>
        <v>0</v>
      </c>
      <c r="G2822" s="209"/>
      <c r="H2822" s="187">
        <f t="shared" si="173"/>
        <v>0</v>
      </c>
      <c r="I2822" s="188">
        <f t="shared" si="174"/>
        <v>0</v>
      </c>
      <c r="J2822" s="142"/>
      <c r="K2822" s="138" t="str">
        <f>IF(OR(SUM(I2822)&gt;0,SUM(I2822)&gt;0),"xx","")</f>
        <v/>
      </c>
      <c r="L2822" s="7" t="str">
        <f t="shared" si="175"/>
        <v/>
      </c>
      <c r="M2822" s="7" t="str">
        <f t="shared" si="176"/>
        <v/>
      </c>
      <c r="N2822" s="7" t="str">
        <f>Cartilha_GLOBAL!N2822</f>
        <v/>
      </c>
      <c r="O2822" s="144"/>
      <c r="Q2822" s="151"/>
      <c r="R2822" s="152">
        <v>0</v>
      </c>
      <c r="T2822" s="153">
        <f>IF(Cartilha_GLOBAL!R2822=0,0,IF(Cartilha_GLOBAL!R2822&gt;0,"c","b"))</f>
        <v>0</v>
      </c>
    </row>
    <row r="2823" ht="12.75" hidden="1" spans="1:20">
      <c r="A2823" s="154" t="str">
        <f>Cartilha_GLOBAL!A2823</f>
        <v>7.1.7.4</v>
      </c>
      <c r="B2823" s="100">
        <f>Cartilha_GLOBAL!B2823</f>
        <v>0</v>
      </c>
      <c r="C2823" s="161" t="str">
        <f>Cartilha_GLOBAL!C2823</f>
        <v>TIPO QUADICULADA</v>
      </c>
      <c r="D2823" s="156">
        <f>Cartilha_GLOBAL!D2823</f>
        <v>0</v>
      </c>
      <c r="E2823" s="199">
        <f>Cartilha_GLOBAL!$E2823</f>
        <v>0</v>
      </c>
      <c r="F2823" s="200">
        <f>Cartilha_GLOBAL!$F2823</f>
        <v>0</v>
      </c>
      <c r="G2823" s="209"/>
      <c r="H2823" s="187">
        <f t="shared" si="173"/>
        <v>0</v>
      </c>
      <c r="I2823" s="188">
        <f t="shared" si="174"/>
        <v>0</v>
      </c>
      <c r="J2823" s="142"/>
      <c r="K2823" s="138" t="str">
        <f>IF(OR(SUM(I2823)&gt;0,SUM(I2823)&gt;0),"xx","")</f>
        <v/>
      </c>
      <c r="L2823" s="7" t="str">
        <f t="shared" si="175"/>
        <v/>
      </c>
      <c r="M2823" s="7" t="str">
        <f t="shared" si="176"/>
        <v/>
      </c>
      <c r="N2823" s="7" t="str">
        <f>Cartilha_GLOBAL!N2823</f>
        <v/>
      </c>
      <c r="O2823" s="144"/>
      <c r="Q2823" s="151"/>
      <c r="R2823" s="152">
        <v>0</v>
      </c>
      <c r="T2823" s="153">
        <f>IF(Cartilha_GLOBAL!R2823=0,0,IF(Cartilha_GLOBAL!R2823&gt;0,"c","b"))</f>
        <v>0</v>
      </c>
    </row>
    <row r="2824" ht="12.75" hidden="1" spans="1:20">
      <c r="A2824" s="154" t="str">
        <f>Cartilha_GLOBAL!A2824</f>
        <v>7.1.7.5</v>
      </c>
      <c r="B2824" s="100">
        <f>Cartilha_GLOBAL!B2824</f>
        <v>0</v>
      </c>
      <c r="C2824" s="161" t="str">
        <f>Cartilha_GLOBAL!C2824</f>
        <v>TIPO VENEZIANA</v>
      </c>
      <c r="D2824" s="156">
        <f>Cartilha_GLOBAL!D2824</f>
        <v>0</v>
      </c>
      <c r="E2824" s="199">
        <f>Cartilha_GLOBAL!$E2824</f>
        <v>0</v>
      </c>
      <c r="F2824" s="200">
        <f>Cartilha_GLOBAL!$F2824</f>
        <v>0</v>
      </c>
      <c r="G2824" s="209"/>
      <c r="H2824" s="187">
        <f t="shared" si="173"/>
        <v>0</v>
      </c>
      <c r="I2824" s="188">
        <f t="shared" si="174"/>
        <v>0</v>
      </c>
      <c r="J2824" s="142"/>
      <c r="K2824" s="138" t="str">
        <f>IF(OR(SUM(I2825:I2825)&gt;0,SUM(I2825:I2825)&gt;0),"xx","")</f>
        <v/>
      </c>
      <c r="L2824" s="7" t="str">
        <f t="shared" si="175"/>
        <v/>
      </c>
      <c r="M2824" s="7" t="str">
        <f t="shared" si="176"/>
        <v/>
      </c>
      <c r="N2824" s="7" t="str">
        <f>Cartilha_GLOBAL!N2824</f>
        <v/>
      </c>
      <c r="O2824" s="144"/>
      <c r="Q2824" s="151"/>
      <c r="R2824" s="152">
        <v>0</v>
      </c>
      <c r="T2824" s="153">
        <f>IF(Cartilha_GLOBAL!R2824=0,0,IF(Cartilha_GLOBAL!R2824&gt;0,"c","b"))</f>
        <v>0</v>
      </c>
    </row>
    <row r="2825" ht="22.5" hidden="1" spans="1:20">
      <c r="A2825" s="158">
        <f>Cartilha_GLOBAL!A2825</f>
        <v>94807</v>
      </c>
      <c r="B2825" s="100" t="str">
        <f>Cartilha_GLOBAL!B2825</f>
        <v>SINAPI</v>
      </c>
      <c r="C2825" s="104" t="str">
        <f>Cartilha_GLOBAL!C2825</f>
        <v>PORTA EM AÇO DE ABRIR TIPO VENEZIANA SEM GUARNIÇÃO, 87X210CM, FIXAÇÃO COM PARAFUSOS - FORNECIMENTO E INSTALAÇÃO. AF_12/2019</v>
      </c>
      <c r="D2825" s="94" t="str">
        <f>Cartilha_GLOBAL!D2825</f>
        <v>UN</v>
      </c>
      <c r="E2825" s="105">
        <f>Cartilha_GLOBAL!$E2825</f>
        <v>1501.86</v>
      </c>
      <c r="F2825" s="182">
        <f>Cartilha_GLOBAL!$F2825</f>
        <v>1843.38</v>
      </c>
      <c r="G2825" s="108"/>
      <c r="H2825" s="107">
        <f t="shared" si="173"/>
        <v>0</v>
      </c>
      <c r="I2825" s="143">
        <f t="shared" si="174"/>
        <v>0</v>
      </c>
      <c r="J2825" s="142"/>
      <c r="K2825" s="183"/>
      <c r="L2825" s="7" t="str">
        <f t="shared" si="175"/>
        <v/>
      </c>
      <c r="M2825" s="7" t="str">
        <f t="shared" si="176"/>
        <v/>
      </c>
      <c r="N2825" s="7" t="str">
        <f>Cartilha_GLOBAL!N2825</f>
        <v/>
      </c>
      <c r="O2825" s="144"/>
      <c r="Q2825" s="151"/>
      <c r="R2825" s="152">
        <v>0</v>
      </c>
      <c r="T2825" s="153">
        <f>IF(Cartilha_GLOBAL!R2825=0,0,IF(Cartilha_GLOBAL!R2825&gt;0,"c","b"))</f>
        <v>0</v>
      </c>
    </row>
    <row r="2826" ht="12.75" hidden="1" spans="1:20">
      <c r="A2826" s="154" t="str">
        <f>Cartilha_GLOBAL!A2826</f>
        <v>7.1.7.6</v>
      </c>
      <c r="B2826" s="100">
        <f>Cartilha_GLOBAL!B2826</f>
        <v>0</v>
      </c>
      <c r="C2826" s="161" t="str">
        <f>Cartilha_GLOBAL!C2826</f>
        <v>DE ENROLAR</v>
      </c>
      <c r="D2826" s="156">
        <f>Cartilha_GLOBAL!D2826</f>
        <v>0</v>
      </c>
      <c r="E2826" s="199">
        <f>Cartilha_GLOBAL!$E2826</f>
        <v>0</v>
      </c>
      <c r="F2826" s="200">
        <f>Cartilha_GLOBAL!$F2826</f>
        <v>0</v>
      </c>
      <c r="G2826" s="209"/>
      <c r="H2826" s="187">
        <f t="shared" si="173"/>
        <v>0</v>
      </c>
      <c r="I2826" s="188">
        <f t="shared" si="174"/>
        <v>0</v>
      </c>
      <c r="J2826" s="142"/>
      <c r="K2826" s="138" t="str">
        <f>IF(OR(SUM(I2826)&gt;0,SUM(I2826)&gt;0),"xx","")</f>
        <v/>
      </c>
      <c r="L2826" s="7" t="str">
        <f t="shared" si="175"/>
        <v/>
      </c>
      <c r="M2826" s="7" t="str">
        <f t="shared" si="176"/>
        <v/>
      </c>
      <c r="N2826" s="7" t="str">
        <f>Cartilha_GLOBAL!N2826</f>
        <v/>
      </c>
      <c r="O2826" s="144"/>
      <c r="Q2826" s="151"/>
      <c r="R2826" s="152">
        <v>0</v>
      </c>
      <c r="T2826" s="153">
        <f>IF(Cartilha_GLOBAL!R2826=0,0,IF(Cartilha_GLOBAL!R2826&gt;0,"c","b"))</f>
        <v>0</v>
      </c>
    </row>
    <row r="2827" ht="12.75" hidden="1" spans="1:20">
      <c r="A2827" s="154" t="str">
        <f>Cartilha_GLOBAL!A2827</f>
        <v>7.1.7.7</v>
      </c>
      <c r="B2827" s="100">
        <f>Cartilha_GLOBAL!B2827</f>
        <v>0</v>
      </c>
      <c r="C2827" s="161" t="str">
        <f>Cartilha_GLOBAL!C2827</f>
        <v>PANTOGRÁFICA</v>
      </c>
      <c r="D2827" s="156">
        <f>Cartilha_GLOBAL!D2827</f>
        <v>0</v>
      </c>
      <c r="E2827" s="199">
        <f>Cartilha_GLOBAL!$E2827</f>
        <v>0</v>
      </c>
      <c r="F2827" s="200">
        <f>Cartilha_GLOBAL!$F2827</f>
        <v>0</v>
      </c>
      <c r="G2827" s="209"/>
      <c r="H2827" s="187">
        <f t="shared" si="173"/>
        <v>0</v>
      </c>
      <c r="I2827" s="188">
        <f t="shared" si="174"/>
        <v>0</v>
      </c>
      <c r="J2827" s="142"/>
      <c r="K2827" s="138" t="str">
        <f>IF(OR(SUM(I2827)&gt;0,SUM(I2827)&gt;0),"xx","")</f>
        <v/>
      </c>
      <c r="L2827" s="7" t="str">
        <f t="shared" si="175"/>
        <v/>
      </c>
      <c r="M2827" s="7" t="str">
        <f t="shared" si="176"/>
        <v/>
      </c>
      <c r="N2827" s="7" t="str">
        <f>Cartilha_GLOBAL!N2827</f>
        <v/>
      </c>
      <c r="O2827" s="144"/>
      <c r="Q2827" s="151"/>
      <c r="R2827" s="152">
        <v>0</v>
      </c>
      <c r="T2827" s="153">
        <f>IF(Cartilha_GLOBAL!R2827=0,0,IF(Cartilha_GLOBAL!R2827&gt;0,"c","b"))</f>
        <v>0</v>
      </c>
    </row>
    <row r="2828" ht="12.75" hidden="1" spans="1:20">
      <c r="A2828" s="154" t="str">
        <f>Cartilha_GLOBAL!A2828</f>
        <v>7.1.7.8</v>
      </c>
      <c r="B2828" s="100">
        <f>Cartilha_GLOBAL!B2828</f>
        <v>0</v>
      </c>
      <c r="C2828" s="161" t="str">
        <f>Cartilha_GLOBAL!C2828</f>
        <v>CORTA-FOGO</v>
      </c>
      <c r="D2828" s="156">
        <f>Cartilha_GLOBAL!D2828</f>
        <v>0</v>
      </c>
      <c r="E2828" s="199">
        <f>Cartilha_GLOBAL!$E2828</f>
        <v>0</v>
      </c>
      <c r="F2828" s="200">
        <f>Cartilha_GLOBAL!$F2828</f>
        <v>0</v>
      </c>
      <c r="G2828" s="209"/>
      <c r="H2828" s="187">
        <f t="shared" si="173"/>
        <v>0</v>
      </c>
      <c r="I2828" s="188">
        <f t="shared" si="174"/>
        <v>0</v>
      </c>
      <c r="J2828" s="142"/>
      <c r="K2828" s="138" t="str">
        <f>IF(OR(SUM(I2829)&gt;0,SUM(I2829)&gt;0),"xx","")</f>
        <v/>
      </c>
      <c r="L2828" s="7" t="str">
        <f t="shared" si="175"/>
        <v/>
      </c>
      <c r="M2828" s="7" t="str">
        <f t="shared" si="176"/>
        <v/>
      </c>
      <c r="N2828" s="7" t="str">
        <f>Cartilha_GLOBAL!N2828</f>
        <v/>
      </c>
      <c r="O2828" s="144"/>
      <c r="Q2828" s="151"/>
      <c r="R2828" s="152">
        <v>0</v>
      </c>
      <c r="T2828" s="153">
        <f>IF(Cartilha_GLOBAL!R2828=0,0,IF(Cartilha_GLOBAL!R2828&gt;0,"c","b"))</f>
        <v>0</v>
      </c>
    </row>
    <row r="2829" ht="12.75" hidden="1" spans="1:20">
      <c r="A2829" s="158">
        <f>Cartilha_GLOBAL!A2829</f>
        <v>90838</v>
      </c>
      <c r="B2829" s="100" t="str">
        <f>Cartilha_GLOBAL!B2829</f>
        <v>SINAPI</v>
      </c>
      <c r="C2829" s="104" t="str">
        <f>Cartilha_GLOBAL!C2829</f>
        <v>PORTA CORTA-FOGO 90X210X4CM - FORNECIMENTO E INSTALAÇÃO. AF_12/2019</v>
      </c>
      <c r="D2829" s="94" t="str">
        <f>Cartilha_GLOBAL!D2829</f>
        <v>UN</v>
      </c>
      <c r="E2829" s="105">
        <f>Cartilha_GLOBAL!$E2829</f>
        <v>3640.84</v>
      </c>
      <c r="F2829" s="182">
        <f>Cartilha_GLOBAL!$F2829</f>
        <v>4468.77</v>
      </c>
      <c r="G2829" s="108"/>
      <c r="H2829" s="107">
        <f t="shared" si="173"/>
        <v>0</v>
      </c>
      <c r="I2829" s="143">
        <f t="shared" si="174"/>
        <v>0</v>
      </c>
      <c r="J2829" s="142"/>
      <c r="K2829" s="183"/>
      <c r="L2829" s="7" t="str">
        <f t="shared" si="175"/>
        <v/>
      </c>
      <c r="M2829" s="7" t="str">
        <f t="shared" si="176"/>
        <v/>
      </c>
      <c r="N2829" s="7" t="str">
        <f>Cartilha_GLOBAL!N2829</f>
        <v/>
      </c>
      <c r="O2829" s="144"/>
      <c r="Q2829" s="151"/>
      <c r="R2829" s="152">
        <v>0</v>
      </c>
      <c r="T2829" s="153">
        <f>IF(Cartilha_GLOBAL!R2829=0,0,IF(Cartilha_GLOBAL!R2829&gt;0,"c","b"))</f>
        <v>0</v>
      </c>
    </row>
    <row r="2830" ht="12.75" hidden="1" spans="1:20">
      <c r="A2830" s="154" t="str">
        <f>Cartilha_GLOBAL!A2830</f>
        <v>7.1.8</v>
      </c>
      <c r="B2830" s="100">
        <f>Cartilha_GLOBAL!B2830</f>
        <v>0</v>
      </c>
      <c r="C2830" s="161" t="str">
        <f>Cartilha_GLOBAL!C2830</f>
        <v>PORTÕES</v>
      </c>
      <c r="D2830" s="156">
        <f>Cartilha_GLOBAL!D2830</f>
        <v>0</v>
      </c>
      <c r="E2830" s="199">
        <f>Cartilha_GLOBAL!$E2830</f>
        <v>0</v>
      </c>
      <c r="F2830" s="200">
        <f>Cartilha_GLOBAL!$F2830</f>
        <v>0</v>
      </c>
      <c r="G2830" s="209"/>
      <c r="H2830" s="187">
        <f t="shared" si="173"/>
        <v>0</v>
      </c>
      <c r="I2830" s="188">
        <f t="shared" si="174"/>
        <v>0</v>
      </c>
      <c r="J2830" s="142"/>
      <c r="K2830" s="138" t="str">
        <f>IF(OR(SUM(I2830)&gt;0,SUM(I2830)&gt;0),"xx","")</f>
        <v/>
      </c>
      <c r="L2830" s="7" t="str">
        <f t="shared" si="175"/>
        <v/>
      </c>
      <c r="M2830" s="7" t="str">
        <f t="shared" si="176"/>
        <v/>
      </c>
      <c r="N2830" s="7" t="str">
        <f>Cartilha_GLOBAL!N2830</f>
        <v/>
      </c>
      <c r="O2830" s="144"/>
      <c r="Q2830" s="151"/>
      <c r="R2830" s="152">
        <v>0</v>
      </c>
      <c r="T2830" s="153">
        <f>IF(Cartilha_GLOBAL!R2830=0,0,IF(Cartilha_GLOBAL!R2830&gt;0,"c","b"))</f>
        <v>0</v>
      </c>
    </row>
    <row r="2831" ht="12.75" hidden="1" spans="1:20">
      <c r="A2831" s="154" t="str">
        <f>Cartilha_GLOBAL!A2831</f>
        <v>7.1.9</v>
      </c>
      <c r="B2831" s="100">
        <f>Cartilha_GLOBAL!B2831</f>
        <v>0</v>
      </c>
      <c r="C2831" s="161" t="str">
        <f>Cartilha_GLOBAL!C2831</f>
        <v>JANELAS EM FERRO/ACO</v>
      </c>
      <c r="D2831" s="156">
        <f>Cartilha_GLOBAL!D2831</f>
        <v>0</v>
      </c>
      <c r="E2831" s="199">
        <f>Cartilha_GLOBAL!$E2831</f>
        <v>0</v>
      </c>
      <c r="F2831" s="200">
        <f>Cartilha_GLOBAL!$F2831</f>
        <v>0</v>
      </c>
      <c r="G2831" s="209"/>
      <c r="H2831" s="187">
        <f t="shared" si="173"/>
        <v>0</v>
      </c>
      <c r="I2831" s="188">
        <f t="shared" si="174"/>
        <v>0</v>
      </c>
      <c r="J2831" s="142"/>
      <c r="K2831" s="138" t="str">
        <f>IF(OR(SUM(I2833:I2836)&gt;0,SUM(I2833:I2836)&gt;0),"xx","")</f>
        <v/>
      </c>
      <c r="L2831" s="7" t="str">
        <f t="shared" si="175"/>
        <v/>
      </c>
      <c r="M2831" s="7" t="str">
        <f t="shared" si="176"/>
        <v/>
      </c>
      <c r="N2831" s="7" t="str">
        <f>Cartilha_GLOBAL!N2831</f>
        <v/>
      </c>
      <c r="O2831" s="144"/>
      <c r="Q2831" s="151"/>
      <c r="R2831" s="152">
        <v>0</v>
      </c>
      <c r="T2831" s="153">
        <f>IF(Cartilha_GLOBAL!R2831=0,0,IF(Cartilha_GLOBAL!R2831&gt;0,"c","b"))</f>
        <v>0</v>
      </c>
    </row>
    <row r="2832" ht="12.75" hidden="1" spans="1:20">
      <c r="A2832" s="154" t="str">
        <f>Cartilha_GLOBAL!A2832</f>
        <v>7.1.9.1</v>
      </c>
      <c r="B2832" s="100">
        <f>Cartilha_GLOBAL!B2832</f>
        <v>0</v>
      </c>
      <c r="C2832" s="161" t="str">
        <f>Cartilha_GLOBAL!C2832</f>
        <v>BASCULANTES</v>
      </c>
      <c r="D2832" s="156">
        <f>Cartilha_GLOBAL!D2832</f>
        <v>0</v>
      </c>
      <c r="E2832" s="199">
        <f>Cartilha_GLOBAL!$E2832</f>
        <v>0</v>
      </c>
      <c r="F2832" s="200">
        <f>Cartilha_GLOBAL!$F2832</f>
        <v>0</v>
      </c>
      <c r="G2832" s="209"/>
      <c r="H2832" s="187">
        <f t="shared" si="173"/>
        <v>0</v>
      </c>
      <c r="I2832" s="188">
        <f t="shared" si="174"/>
        <v>0</v>
      </c>
      <c r="J2832" s="142"/>
      <c r="K2832" s="138" t="str">
        <f>IF(OR(SUM(I2833:I2833)&gt;0,SUM(I2833:I2833)&gt;0),"xx","")</f>
        <v/>
      </c>
      <c r="L2832" s="7" t="str">
        <f t="shared" si="175"/>
        <v/>
      </c>
      <c r="M2832" s="7" t="str">
        <f t="shared" si="176"/>
        <v/>
      </c>
      <c r="N2832" s="7" t="str">
        <f>Cartilha_GLOBAL!N2832</f>
        <v/>
      </c>
      <c r="O2832" s="144"/>
      <c r="Q2832" s="151"/>
      <c r="R2832" s="152">
        <v>0</v>
      </c>
      <c r="T2832" s="153">
        <f>IF(Cartilha_GLOBAL!R2832=0,0,IF(Cartilha_GLOBAL!R2832&gt;0,"c","b"))</f>
        <v>0</v>
      </c>
    </row>
    <row r="2833" ht="33.75" hidden="1" spans="1:20">
      <c r="A2833" s="158">
        <f>Cartilha_GLOBAL!A2833</f>
        <v>94559</v>
      </c>
      <c r="B2833" s="100" t="str">
        <f>Cartilha_GLOBAL!B2833</f>
        <v>SINAPI</v>
      </c>
      <c r="C2833" s="104" t="str">
        <f>Cartilha_GLOBAL!C2833</f>
        <v>JANELA DE AÇO TIPO BASCULANTE PARA VIDROS, COM BATENTE, FERRAGENS E PINTURA ANTICORROSIVA. EXCLUSIVE VIDROS, ACABAMENTO, ALIZAR E CONTRAMARCO. FORNECIMENTO E INSTALAÇÃO. AF_12/2019</v>
      </c>
      <c r="D2833" s="94" t="str">
        <f>Cartilha_GLOBAL!D2833</f>
        <v>M2</v>
      </c>
      <c r="E2833" s="105">
        <f>Cartilha_GLOBAL!$E2833</f>
        <v>855.97</v>
      </c>
      <c r="F2833" s="182">
        <f>Cartilha_GLOBAL!$F2833</f>
        <v>1050.62</v>
      </c>
      <c r="G2833" s="108"/>
      <c r="H2833" s="107">
        <f t="shared" si="173"/>
        <v>0</v>
      </c>
      <c r="I2833" s="143">
        <f t="shared" si="174"/>
        <v>0</v>
      </c>
      <c r="J2833" s="142"/>
      <c r="K2833" s="183"/>
      <c r="L2833" s="7" t="str">
        <f t="shared" si="175"/>
        <v/>
      </c>
      <c r="M2833" s="7" t="str">
        <f t="shared" si="176"/>
        <v/>
      </c>
      <c r="N2833" s="7" t="str">
        <f>Cartilha_GLOBAL!N2833</f>
        <v/>
      </c>
      <c r="O2833" s="144"/>
      <c r="Q2833" s="151"/>
      <c r="R2833" s="152">
        <v>0</v>
      </c>
      <c r="T2833" s="153">
        <f>IF(Cartilha_GLOBAL!R2833=0,0,IF(Cartilha_GLOBAL!R2833&gt;0,"c","b"))</f>
        <v>0</v>
      </c>
    </row>
    <row r="2834" ht="12.75" hidden="1" spans="1:20">
      <c r="A2834" s="154" t="str">
        <f>Cartilha_GLOBAL!A2834</f>
        <v>7.1.9.2</v>
      </c>
      <c r="B2834" s="100">
        <f>Cartilha_GLOBAL!B2834</f>
        <v>0</v>
      </c>
      <c r="C2834" s="161" t="str">
        <f>Cartilha_GLOBAL!C2834</f>
        <v>DE CORRER</v>
      </c>
      <c r="D2834" s="156">
        <f>Cartilha_GLOBAL!D2834</f>
        <v>0</v>
      </c>
      <c r="E2834" s="199">
        <f>Cartilha_GLOBAL!$E2834</f>
        <v>0</v>
      </c>
      <c r="F2834" s="200">
        <f>Cartilha_GLOBAL!$F2834</f>
        <v>0</v>
      </c>
      <c r="G2834" s="209"/>
      <c r="H2834" s="187">
        <f t="shared" si="173"/>
        <v>0</v>
      </c>
      <c r="I2834" s="188">
        <f t="shared" si="174"/>
        <v>0</v>
      </c>
      <c r="J2834" s="142"/>
      <c r="K2834" s="138" t="str">
        <f>IF(OR(SUM(I2835:I2835)&gt;0,SUM(I2835:I2835)&gt;0),"xx","")</f>
        <v/>
      </c>
      <c r="L2834" s="7" t="str">
        <f t="shared" si="175"/>
        <v/>
      </c>
      <c r="M2834" s="7" t="str">
        <f t="shared" si="176"/>
        <v/>
      </c>
      <c r="N2834" s="7" t="str">
        <f>Cartilha_GLOBAL!N2834</f>
        <v/>
      </c>
      <c r="O2834" s="144"/>
      <c r="Q2834" s="151"/>
      <c r="R2834" s="152">
        <v>0</v>
      </c>
      <c r="T2834" s="153">
        <f>IF(Cartilha_GLOBAL!R2834=0,0,IF(Cartilha_GLOBAL!R2834&gt;0,"c","b"))</f>
        <v>0</v>
      </c>
    </row>
    <row r="2835" ht="33.75" hidden="1" spans="1:20">
      <c r="A2835" s="158">
        <f>Cartilha_GLOBAL!A2835</f>
        <v>94562</v>
      </c>
      <c r="B2835" s="100" t="str">
        <f>Cartilha_GLOBAL!B2835</f>
        <v>SINAPI</v>
      </c>
      <c r="C2835" s="104" t="str">
        <f>Cartilha_GLOBAL!C2835</f>
        <v>JANELA DE AÇO DE CORRER COM 4 FOLHAS PARA VIDRO, COM BATENTE, FERRAGENS E PINTURA ANTICORROSIVA. EXCLUSIVE VIDROS, ALIZAR E CONTRAMARCO. FORNECIMENTO E INSTALAÇÃO. AF_12/2019</v>
      </c>
      <c r="D2835" s="94" t="str">
        <f>Cartilha_GLOBAL!D2835</f>
        <v>M2</v>
      </c>
      <c r="E2835" s="105">
        <f>Cartilha_GLOBAL!$E2835</f>
        <v>802.61</v>
      </c>
      <c r="F2835" s="182">
        <f>Cartilha_GLOBAL!$F2835</f>
        <v>985.12</v>
      </c>
      <c r="G2835" s="108"/>
      <c r="H2835" s="107">
        <f t="shared" si="173"/>
        <v>0</v>
      </c>
      <c r="I2835" s="143">
        <f t="shared" si="174"/>
        <v>0</v>
      </c>
      <c r="J2835" s="142"/>
      <c r="K2835" s="183"/>
      <c r="L2835" s="7" t="str">
        <f t="shared" si="175"/>
        <v/>
      </c>
      <c r="M2835" s="7" t="str">
        <f t="shared" si="176"/>
        <v/>
      </c>
      <c r="N2835" s="7" t="str">
        <f>Cartilha_GLOBAL!N2835</f>
        <v/>
      </c>
      <c r="O2835" s="144"/>
      <c r="Q2835" s="151"/>
      <c r="R2835" s="152">
        <v>0</v>
      </c>
      <c r="T2835" s="153">
        <f>IF(Cartilha_GLOBAL!R2835=0,0,IF(Cartilha_GLOBAL!R2835&gt;0,"c","b"))</f>
        <v>0</v>
      </c>
    </row>
    <row r="2836" ht="12.75" hidden="1" spans="1:20">
      <c r="A2836" s="154" t="str">
        <f>Cartilha_GLOBAL!A2836</f>
        <v>7.1.9.3</v>
      </c>
      <c r="B2836" s="100">
        <f>Cartilha_GLOBAL!B2836</f>
        <v>0</v>
      </c>
      <c r="C2836" s="161" t="str">
        <f>Cartilha_GLOBAL!C2836</f>
        <v>MAXIM AR</v>
      </c>
      <c r="D2836" s="156">
        <f>Cartilha_GLOBAL!D2836</f>
        <v>0</v>
      </c>
      <c r="E2836" s="199">
        <f>Cartilha_GLOBAL!$E2836</f>
        <v>0</v>
      </c>
      <c r="F2836" s="200">
        <f>Cartilha_GLOBAL!$F2836</f>
        <v>0</v>
      </c>
      <c r="G2836" s="209"/>
      <c r="H2836" s="187">
        <f t="shared" si="173"/>
        <v>0</v>
      </c>
      <c r="I2836" s="188">
        <f t="shared" si="174"/>
        <v>0</v>
      </c>
      <c r="J2836" s="142"/>
      <c r="K2836" s="138" t="str">
        <f>IF(OR(SUM(I2836)&gt;0,SUM(I2836)&gt;0),"xx","")</f>
        <v/>
      </c>
      <c r="L2836" s="7" t="str">
        <f t="shared" si="175"/>
        <v/>
      </c>
      <c r="M2836" s="7" t="str">
        <f t="shared" si="176"/>
        <v/>
      </c>
      <c r="N2836" s="7" t="str">
        <f>Cartilha_GLOBAL!N2836</f>
        <v/>
      </c>
      <c r="O2836" s="144"/>
      <c r="Q2836" s="151"/>
      <c r="R2836" s="152">
        <v>0</v>
      </c>
      <c r="T2836" s="153">
        <f>IF(Cartilha_GLOBAL!R2836=0,0,IF(Cartilha_GLOBAL!R2836&gt;0,"c","b"))</f>
        <v>0</v>
      </c>
    </row>
    <row r="2837" ht="12.75" spans="1:20">
      <c r="A2837" s="154" t="str">
        <f>Cartilha_GLOBAL!A2837</f>
        <v>7.1.10</v>
      </c>
      <c r="B2837" s="100">
        <f>Cartilha_GLOBAL!B2837</f>
        <v>0</v>
      </c>
      <c r="C2837" s="161" t="str">
        <f>Cartilha_GLOBAL!C2837</f>
        <v>COMPLEMENTOS E OUTROS EM FERRO/ACO</v>
      </c>
      <c r="D2837" s="156">
        <f>Cartilha_GLOBAL!D2837</f>
        <v>0</v>
      </c>
      <c r="E2837" s="199">
        <f>Cartilha_GLOBAL!$E2837</f>
        <v>0</v>
      </c>
      <c r="F2837" s="200">
        <f>Cartilha_GLOBAL!$F2837</f>
        <v>0</v>
      </c>
      <c r="G2837" s="209"/>
      <c r="H2837" s="187">
        <f t="shared" si="173"/>
        <v>0</v>
      </c>
      <c r="I2837" s="188">
        <f t="shared" si="174"/>
        <v>0</v>
      </c>
      <c r="J2837" s="142"/>
      <c r="K2837" s="138" t="str">
        <f>IF(OR(SUM(I2838:I2846)&gt;0,SUM(I2838:I2846)&gt;0),"xx","")</f>
        <v>xx</v>
      </c>
      <c r="L2837" s="7" t="str">
        <f t="shared" si="175"/>
        <v>x</v>
      </c>
      <c r="M2837" s="7" t="str">
        <f t="shared" si="176"/>
        <v>x</v>
      </c>
      <c r="N2837" s="7" t="str">
        <f>Cartilha_GLOBAL!N2837</f>
        <v>x</v>
      </c>
      <c r="O2837" s="144"/>
      <c r="Q2837" s="151"/>
      <c r="R2837" s="152">
        <v>0</v>
      </c>
      <c r="T2837" s="153">
        <f>IF(Cartilha_GLOBAL!R2837=0,0,IF(Cartilha_GLOBAL!R2837&gt;0,"c","b"))</f>
        <v>0</v>
      </c>
    </row>
    <row r="2838" ht="12.75" hidden="1" spans="1:20">
      <c r="A2838" s="158">
        <f>Cartilha_GLOBAL!A2838</f>
        <v>94587</v>
      </c>
      <c r="B2838" s="100" t="str">
        <f>Cartilha_GLOBAL!B2838</f>
        <v>SINAPI</v>
      </c>
      <c r="C2838" s="104" t="str">
        <f>Cartilha_GLOBAL!C2838</f>
        <v>CONTRAMARCO DE AÇO, FIXAÇÃO COM ARGAMASSA - FORNECIMENTO E INSTALAÇÃO. AF_12/2019</v>
      </c>
      <c r="D2838" s="94" t="str">
        <f>Cartilha_GLOBAL!D2838</f>
        <v>M</v>
      </c>
      <c r="E2838" s="105">
        <f>Cartilha_GLOBAL!$E2838</f>
        <v>74.98</v>
      </c>
      <c r="F2838" s="182">
        <f>Cartilha_GLOBAL!$F2838</f>
        <v>92.03</v>
      </c>
      <c r="G2838" s="108"/>
      <c r="H2838" s="107">
        <f t="shared" si="173"/>
        <v>0</v>
      </c>
      <c r="I2838" s="143">
        <f t="shared" si="174"/>
        <v>0</v>
      </c>
      <c r="J2838" s="142"/>
      <c r="K2838" s="183"/>
      <c r="L2838" s="7" t="str">
        <f t="shared" si="175"/>
        <v/>
      </c>
      <c r="M2838" s="7" t="str">
        <f t="shared" si="176"/>
        <v/>
      </c>
      <c r="N2838" s="7" t="str">
        <f>Cartilha_GLOBAL!N2838</f>
        <v/>
      </c>
      <c r="O2838" s="144"/>
      <c r="Q2838" s="151"/>
      <c r="R2838" s="152">
        <v>0</v>
      </c>
      <c r="T2838" s="153">
        <f>IF(Cartilha_GLOBAL!R2838=0,0,IF(Cartilha_GLOBAL!R2838&gt;0,"c","b"))</f>
        <v>0</v>
      </c>
    </row>
    <row r="2839" ht="12.75" hidden="1" spans="1:20">
      <c r="A2839" s="158">
        <f>Cartilha_GLOBAL!A2839</f>
        <v>94588</v>
      </c>
      <c r="B2839" s="100" t="str">
        <f>Cartilha_GLOBAL!B2839</f>
        <v>SINAPI</v>
      </c>
      <c r="C2839" s="104" t="str">
        <f>Cartilha_GLOBAL!C2839</f>
        <v>CONTRAMARCO DE AÇO, FIXAÇÃO COM PARAFUSO - FORNECIMENTO E INSTALAÇÃO. AF_12/2019</v>
      </c>
      <c r="D2839" s="94" t="str">
        <f>Cartilha_GLOBAL!D2839</f>
        <v>M</v>
      </c>
      <c r="E2839" s="105">
        <f>Cartilha_GLOBAL!$E2839</f>
        <v>65.03</v>
      </c>
      <c r="F2839" s="182">
        <f>Cartilha_GLOBAL!$F2839</f>
        <v>79.82</v>
      </c>
      <c r="G2839" s="108"/>
      <c r="H2839" s="107">
        <f t="shared" si="173"/>
        <v>0</v>
      </c>
      <c r="I2839" s="143">
        <f t="shared" si="174"/>
        <v>0</v>
      </c>
      <c r="J2839" s="142"/>
      <c r="K2839" s="183"/>
      <c r="L2839" s="7" t="str">
        <f t="shared" si="175"/>
        <v/>
      </c>
      <c r="M2839" s="7" t="str">
        <f t="shared" si="176"/>
        <v/>
      </c>
      <c r="N2839" s="7" t="str">
        <f>Cartilha_GLOBAL!N2839</f>
        <v/>
      </c>
      <c r="O2839" s="144"/>
      <c r="Q2839" s="151"/>
      <c r="R2839" s="152">
        <v>0</v>
      </c>
      <c r="T2839" s="153">
        <f>IF(Cartilha_GLOBAL!R2839=0,0,IF(Cartilha_GLOBAL!R2839&gt;0,"c","b"))</f>
        <v>0</v>
      </c>
    </row>
    <row r="2840" ht="33.75" hidden="1" spans="1:20">
      <c r="A2840" s="158">
        <f>Cartilha_GLOBAL!A2840</f>
        <v>99837</v>
      </c>
      <c r="B2840" s="100" t="str">
        <f>Cartilha_GLOBAL!B2840</f>
        <v>SINAPI</v>
      </c>
      <c r="C2840" s="104" t="str">
        <f>Cartilha_GLOBAL!C2840</f>
        <v>GUARDA-CORPO DE AÇO GALVANIZADO DE 1,10M, MONTANTES TUBULARES DE 1.1/4 ESPAÇADOS DE 1,20M, TRAVESSA SUPERIOR DE 1.1/2, GRADIL FORMADO POR TUBOS HORIZONTAIS DE 1 E VERTICAIS DE 3/4, FIXADO COM CHUMBADOR MECÂNICO. AF_04/2019_PS</v>
      </c>
      <c r="D2840" s="94" t="str">
        <f>Cartilha_GLOBAL!D2840</f>
        <v>M</v>
      </c>
      <c r="E2840" s="105">
        <f>Cartilha_GLOBAL!$E2840</f>
        <v>658.51</v>
      </c>
      <c r="F2840" s="182">
        <f>Cartilha_GLOBAL!$F2840</f>
        <v>808.26</v>
      </c>
      <c r="G2840" s="108"/>
      <c r="H2840" s="107">
        <f t="shared" si="173"/>
        <v>0</v>
      </c>
      <c r="I2840" s="143">
        <f t="shared" si="174"/>
        <v>0</v>
      </c>
      <c r="J2840" s="142"/>
      <c r="K2840" s="183"/>
      <c r="L2840" s="7" t="str">
        <f t="shared" si="175"/>
        <v/>
      </c>
      <c r="M2840" s="7" t="str">
        <f t="shared" si="176"/>
        <v/>
      </c>
      <c r="N2840" s="7" t="str">
        <f>Cartilha_GLOBAL!N2840</f>
        <v/>
      </c>
      <c r="O2840" s="144"/>
      <c r="Q2840" s="151"/>
      <c r="R2840" s="152">
        <v>0</v>
      </c>
      <c r="T2840" s="153">
        <f>IF(Cartilha_GLOBAL!R2840=0,0,IF(Cartilha_GLOBAL!R2840&gt;0,"c","b"))</f>
        <v>0</v>
      </c>
    </row>
    <row r="2841" ht="33.75" hidden="1" spans="1:20">
      <c r="A2841" s="158">
        <f>Cartilha_GLOBAL!A2841</f>
        <v>99839</v>
      </c>
      <c r="B2841" s="100" t="str">
        <f>Cartilha_GLOBAL!B2841</f>
        <v>SINAPI</v>
      </c>
      <c r="C2841" s="104" t="str">
        <f>Cartilha_GLOBAL!C2841</f>
        <v>GUARDA-CORPO DE AÇO GALVANIZADO DE 1,10M DE ALTURA, MONTANTES TUBULARES DE 1.1/2  ESPAÇADOS DE 1,20M, TRAVESSA SUPERIOR DE 2 , GRADIL FORMADO POR BARRAS CHATAS EM FERRO DE 32X4,8MM, FIXADO COM CHUMBADOR MECÂNICO. AF_04/2019_PS</v>
      </c>
      <c r="D2841" s="94" t="str">
        <f>Cartilha_GLOBAL!D2841</f>
        <v>M</v>
      </c>
      <c r="E2841" s="105">
        <f>Cartilha_GLOBAL!$E2841</f>
        <v>548.13</v>
      </c>
      <c r="F2841" s="182">
        <f>Cartilha_GLOBAL!$F2841</f>
        <v>672.77</v>
      </c>
      <c r="G2841" s="108"/>
      <c r="H2841" s="107">
        <f t="shared" si="173"/>
        <v>0</v>
      </c>
      <c r="I2841" s="143">
        <f t="shared" si="174"/>
        <v>0</v>
      </c>
      <c r="J2841" s="142"/>
      <c r="K2841" s="183"/>
      <c r="L2841" s="7" t="str">
        <f t="shared" si="175"/>
        <v/>
      </c>
      <c r="M2841" s="7" t="str">
        <f t="shared" si="176"/>
        <v/>
      </c>
      <c r="N2841" s="7" t="str">
        <f>Cartilha_GLOBAL!N2841</f>
        <v/>
      </c>
      <c r="O2841" s="144"/>
      <c r="Q2841" s="151"/>
      <c r="R2841" s="152">
        <v>0</v>
      </c>
      <c r="T2841" s="153">
        <f>IF(Cartilha_GLOBAL!R2841=0,0,IF(Cartilha_GLOBAL!R2841&gt;0,"c","b"))</f>
        <v>0</v>
      </c>
    </row>
    <row r="2842" ht="22.5" hidden="1" spans="1:20">
      <c r="A2842" s="158">
        <f>Cartilha_GLOBAL!A2842</f>
        <v>99841</v>
      </c>
      <c r="B2842" s="100" t="str">
        <f>Cartilha_GLOBAL!B2842</f>
        <v>SINAPI</v>
      </c>
      <c r="C2842" s="104" t="str">
        <f>Cartilha_GLOBAL!C2842</f>
        <v>GUARDA-CORPO PANORÂMICO COM PERFIS DE ALUMÍNIO E VIDRO LAMINADO 8 MM, FIXADO COM CHUMBADOR MECÂNICO. AF_04/2019_PS</v>
      </c>
      <c r="D2842" s="94" t="str">
        <f>Cartilha_GLOBAL!D2842</f>
        <v>M</v>
      </c>
      <c r="E2842" s="105">
        <f>Cartilha_GLOBAL!$E2842</f>
        <v>1129.81</v>
      </c>
      <c r="F2842" s="182">
        <f>Cartilha_GLOBAL!$F2842</f>
        <v>1386.73</v>
      </c>
      <c r="G2842" s="108"/>
      <c r="H2842" s="107">
        <f t="shared" si="173"/>
        <v>0</v>
      </c>
      <c r="I2842" s="143">
        <f t="shared" si="174"/>
        <v>0</v>
      </c>
      <c r="J2842" s="142"/>
      <c r="K2842" s="183"/>
      <c r="L2842" s="7" t="str">
        <f t="shared" si="175"/>
        <v/>
      </c>
      <c r="M2842" s="7" t="str">
        <f t="shared" si="176"/>
        <v/>
      </c>
      <c r="N2842" s="7" t="str">
        <f>Cartilha_GLOBAL!N2842</f>
        <v/>
      </c>
      <c r="O2842" s="144"/>
      <c r="Q2842" s="151"/>
      <c r="R2842" s="152">
        <v>0</v>
      </c>
      <c r="T2842" s="153">
        <f>IF(Cartilha_GLOBAL!R2842=0,0,IF(Cartilha_GLOBAL!R2842&gt;0,"c","b"))</f>
        <v>0</v>
      </c>
    </row>
    <row r="2843" ht="22.5" hidden="1" spans="1:20">
      <c r="A2843" s="158">
        <f>Cartilha_GLOBAL!A2843</f>
        <v>99861</v>
      </c>
      <c r="B2843" s="100" t="str">
        <f>Cartilha_GLOBAL!B2843</f>
        <v>SINAPI</v>
      </c>
      <c r="C2843" s="104" t="str">
        <f>Cartilha_GLOBAL!C2843</f>
        <v>GRADIL EM FERRO FIXADO EM VÃOS DE JANELAS, FORMADO POR BARRAS CHATAS DE 25X4,8 MM. AF_04/2019</v>
      </c>
      <c r="D2843" s="94" t="str">
        <f>Cartilha_GLOBAL!D2843</f>
        <v>M2</v>
      </c>
      <c r="E2843" s="105">
        <f>Cartilha_GLOBAL!$E2843</f>
        <v>690.72</v>
      </c>
      <c r="F2843" s="182">
        <f>Cartilha_GLOBAL!$F2843</f>
        <v>847.79</v>
      </c>
      <c r="G2843" s="108"/>
      <c r="H2843" s="107">
        <f t="shared" si="173"/>
        <v>0</v>
      </c>
      <c r="I2843" s="143">
        <f t="shared" si="174"/>
        <v>0</v>
      </c>
      <c r="J2843" s="142"/>
      <c r="K2843" s="183"/>
      <c r="L2843" s="7" t="str">
        <f t="shared" si="175"/>
        <v/>
      </c>
      <c r="M2843" s="7" t="str">
        <f t="shared" si="176"/>
        <v/>
      </c>
      <c r="N2843" s="7" t="str">
        <f>Cartilha_GLOBAL!N2843</f>
        <v/>
      </c>
      <c r="O2843" s="144"/>
      <c r="Q2843" s="151"/>
      <c r="R2843" s="152">
        <v>0</v>
      </c>
      <c r="T2843" s="153">
        <f>IF(Cartilha_GLOBAL!R2843=0,0,IF(Cartilha_GLOBAL!R2843&gt;0,"c","b"))</f>
        <v>0</v>
      </c>
    </row>
    <row r="2844" ht="13.5" spans="1:20">
      <c r="A2844" s="158">
        <f>Cartilha_GLOBAL!A2844</f>
        <v>99855</v>
      </c>
      <c r="B2844" s="100" t="str">
        <f>Cartilha_GLOBAL!B2844</f>
        <v>SINAPI</v>
      </c>
      <c r="C2844" s="104" t="str">
        <f>Cartilha_GLOBAL!C2844</f>
        <v>CORRIMÃO SIMPLES, DIÂMETRO EXTERNO = 1 1/2, EM AÇO GALVANIZADO. AF_04/2019_PS</v>
      </c>
      <c r="D2844" s="94" t="str">
        <f>Cartilha_GLOBAL!D2844</f>
        <v>M</v>
      </c>
      <c r="E2844" s="105">
        <f>Cartilha_GLOBAL!$E2844</f>
        <v>118.81</v>
      </c>
      <c r="F2844" s="182">
        <f>Cartilha_GLOBAL!$F2844</f>
        <v>145.83</v>
      </c>
      <c r="G2844" s="108">
        <v>10.3</v>
      </c>
      <c r="H2844" s="107">
        <f t="shared" si="173"/>
        <v>145.83</v>
      </c>
      <c r="I2844" s="143">
        <f t="shared" si="174"/>
        <v>1502.05</v>
      </c>
      <c r="J2844" s="142"/>
      <c r="K2844" s="183"/>
      <c r="L2844" s="7" t="str">
        <f t="shared" si="175"/>
        <v>x</v>
      </c>
      <c r="M2844" s="7" t="str">
        <f t="shared" si="176"/>
        <v>x</v>
      </c>
      <c r="N2844" s="7" t="str">
        <f>Cartilha_GLOBAL!N2844</f>
        <v>x</v>
      </c>
      <c r="O2844" s="144"/>
      <c r="Q2844" s="151"/>
      <c r="R2844" s="152">
        <v>0</v>
      </c>
      <c r="T2844" s="153">
        <f>IF(Cartilha_GLOBAL!R2844=0,0,IF(Cartilha_GLOBAL!R2844&gt;0,"c","b"))</f>
        <v>0</v>
      </c>
    </row>
    <row r="2845" ht="12.75" hidden="1" spans="1:20">
      <c r="A2845" s="158">
        <f>Cartilha_GLOBAL!A2845</f>
        <v>99857</v>
      </c>
      <c r="B2845" s="100" t="str">
        <f>Cartilha_GLOBAL!B2845</f>
        <v>SINAPI</v>
      </c>
      <c r="C2845" s="104" t="str">
        <f>Cartilha_GLOBAL!C2845</f>
        <v>CORRIMÃO SIMPLES, DIÂMETRO EXTERNO = 1 1/2, EM ALUMÍNIO. AF_04/2019_PS</v>
      </c>
      <c r="D2845" s="94" t="str">
        <f>Cartilha_GLOBAL!D2845</f>
        <v>M</v>
      </c>
      <c r="E2845" s="105">
        <f>Cartilha_GLOBAL!$E2845</f>
        <v>102.06</v>
      </c>
      <c r="F2845" s="182">
        <f>Cartilha_GLOBAL!$F2845</f>
        <v>125.27</v>
      </c>
      <c r="G2845" s="108"/>
      <c r="H2845" s="107">
        <f t="shared" si="173"/>
        <v>0</v>
      </c>
      <c r="I2845" s="143">
        <f t="shared" si="174"/>
        <v>0</v>
      </c>
      <c r="J2845" s="142"/>
      <c r="K2845" s="183"/>
      <c r="L2845" s="7" t="str">
        <f t="shared" si="175"/>
        <v/>
      </c>
      <c r="M2845" s="7" t="str">
        <f t="shared" si="176"/>
        <v/>
      </c>
      <c r="N2845" s="7" t="str">
        <f>Cartilha_GLOBAL!N2845</f>
        <v/>
      </c>
      <c r="O2845" s="144"/>
      <c r="Q2845" s="151"/>
      <c r="R2845" s="152">
        <v>0</v>
      </c>
      <c r="T2845" s="153">
        <f>IF(Cartilha_GLOBAL!R2845=0,0,IF(Cartilha_GLOBAL!R2845&gt;0,"c","b"))</f>
        <v>0</v>
      </c>
    </row>
    <row r="2846" ht="12.75" hidden="1" spans="1:20">
      <c r="A2846" s="158">
        <f>Cartilha_GLOBAL!A2846</f>
        <v>95541</v>
      </c>
      <c r="B2846" s="100" t="str">
        <f>Cartilha_GLOBAL!B2846</f>
        <v>SINAPI</v>
      </c>
      <c r="C2846" s="104" t="str">
        <f>Cartilha_GLOBAL!C2846</f>
        <v>FIXAÇÃO UTILIZANDO PARAFUSO E BUCHA DE NYLON, SOMENTE MÃO DE OBRA. AF_10/2016</v>
      </c>
      <c r="D2846" s="94" t="str">
        <f>Cartilha_GLOBAL!D2846</f>
        <v>UN</v>
      </c>
      <c r="E2846" s="105">
        <f>Cartilha_GLOBAL!$E2846</f>
        <v>5.74</v>
      </c>
      <c r="F2846" s="182">
        <f>Cartilha_GLOBAL!$F2846</f>
        <v>7.05</v>
      </c>
      <c r="G2846" s="108"/>
      <c r="H2846" s="107">
        <f t="shared" si="173"/>
        <v>0</v>
      </c>
      <c r="I2846" s="143">
        <f t="shared" si="174"/>
        <v>0</v>
      </c>
      <c r="J2846" s="142"/>
      <c r="K2846" s="183"/>
      <c r="L2846" s="7" t="str">
        <f t="shared" si="175"/>
        <v/>
      </c>
      <c r="M2846" s="7" t="str">
        <f t="shared" si="176"/>
        <v/>
      </c>
      <c r="N2846" s="7" t="str">
        <f>Cartilha_GLOBAL!N2846</f>
        <v/>
      </c>
      <c r="O2846" s="144"/>
      <c r="Q2846" s="151"/>
      <c r="R2846" s="152">
        <v>0</v>
      </c>
      <c r="T2846" s="153">
        <f>IF(Cartilha_GLOBAL!R2846=0,0,IF(Cartilha_GLOBAL!R2846&gt;0,"c","b"))</f>
        <v>0</v>
      </c>
    </row>
    <row r="2847" ht="12.75" hidden="1" spans="1:20">
      <c r="A2847" s="154" t="str">
        <f>Cartilha_GLOBAL!A2847</f>
        <v>7.1.11</v>
      </c>
      <c r="B2847" s="100">
        <f>Cartilha_GLOBAL!B2847</f>
        <v>0</v>
      </c>
      <c r="C2847" s="161" t="str">
        <f>Cartilha_GLOBAL!C2847</f>
        <v>JANELAS EM ALUMINIO</v>
      </c>
      <c r="D2847" s="156">
        <f>Cartilha_GLOBAL!D2847</f>
        <v>0</v>
      </c>
      <c r="E2847" s="199">
        <f>Cartilha_GLOBAL!$E2847</f>
        <v>0</v>
      </c>
      <c r="F2847" s="200">
        <f>Cartilha_GLOBAL!$F2847</f>
        <v>0</v>
      </c>
      <c r="G2847" s="209"/>
      <c r="H2847" s="187">
        <f t="shared" si="173"/>
        <v>0</v>
      </c>
      <c r="I2847" s="188">
        <f t="shared" si="174"/>
        <v>0</v>
      </c>
      <c r="J2847" s="142"/>
      <c r="K2847" s="138" t="str">
        <f>IF(OR(SUM(I2848:I2853)&gt;0,SUM(I2848:I2853)&gt;0),"xx","")</f>
        <v/>
      </c>
      <c r="L2847" s="7" t="str">
        <f t="shared" si="175"/>
        <v/>
      </c>
      <c r="M2847" s="7" t="str">
        <f t="shared" si="176"/>
        <v/>
      </c>
      <c r="N2847" s="7" t="str">
        <f>Cartilha_GLOBAL!N2847</f>
        <v/>
      </c>
      <c r="O2847" s="144"/>
      <c r="Q2847" s="151"/>
      <c r="R2847" s="152">
        <v>0</v>
      </c>
      <c r="T2847" s="153">
        <f>IF(Cartilha_GLOBAL!R2847=0,0,IF(Cartilha_GLOBAL!R2847&gt;0,"c","b"))</f>
        <v>0</v>
      </c>
    </row>
    <row r="2848" ht="22.5" hidden="1" spans="1:20">
      <c r="A2848" s="158">
        <f>Cartilha_GLOBAL!A2848</f>
        <v>100674</v>
      </c>
      <c r="B2848" s="100" t="str">
        <f>Cartilha_GLOBAL!B2848</f>
        <v>SINAPI</v>
      </c>
      <c r="C2848" s="104" t="str">
        <f>Cartilha_GLOBAL!C2848</f>
        <v>JANELA FIXA DE ALUMÍNIO PARA VIDRO, COM VIDRO, BATENTE E FERRAGENS. EXCLUSIVE ACABAMENTO, ALIZAR E CONTRAMARCO. FORNECIMENTO E INSTALAÇÃO. AF_12/2019</v>
      </c>
      <c r="D2848" s="94" t="str">
        <f>Cartilha_GLOBAL!D2848</f>
        <v>M2</v>
      </c>
      <c r="E2848" s="105">
        <f>Cartilha_GLOBAL!$E2848</f>
        <v>1350.07</v>
      </c>
      <c r="F2848" s="182">
        <f>Cartilha_GLOBAL!$F2848</f>
        <v>1657.08</v>
      </c>
      <c r="G2848" s="108"/>
      <c r="H2848" s="107">
        <f t="shared" si="173"/>
        <v>0</v>
      </c>
      <c r="I2848" s="143">
        <f t="shared" si="174"/>
        <v>0</v>
      </c>
      <c r="J2848" s="142"/>
      <c r="K2848" s="183"/>
      <c r="L2848" s="7" t="str">
        <f t="shared" si="175"/>
        <v/>
      </c>
      <c r="M2848" s="7" t="str">
        <f t="shared" si="176"/>
        <v/>
      </c>
      <c r="N2848" s="7" t="str">
        <f>Cartilha_GLOBAL!N2848</f>
        <v/>
      </c>
      <c r="O2848" s="144"/>
      <c r="Q2848" s="151"/>
      <c r="R2848" s="152">
        <v>0</v>
      </c>
      <c r="T2848" s="153">
        <f>IF(Cartilha_GLOBAL!R2848=0,0,IF(Cartilha_GLOBAL!R2848&gt;0,"c","b"))</f>
        <v>0</v>
      </c>
    </row>
    <row r="2849" ht="22.5" hidden="1" spans="1:20">
      <c r="A2849" s="158">
        <f>Cartilha_GLOBAL!A2849</f>
        <v>94569</v>
      </c>
      <c r="B2849" s="100" t="str">
        <f>Cartilha_GLOBAL!B2849</f>
        <v>SINAPI</v>
      </c>
      <c r="C2849" s="104" t="str">
        <f>Cartilha_GLOBAL!C2849</f>
        <v>JANELA DE ALUMÍNIO TIPO MAXIM-AR, COM VIDROS, BATENTE E FERRAGENS. EXCLUSIVE ALIZAR, ACABAMENTO E CONTRAMARCO. FORNECIMENTO E INSTALAÇÃO. AF_12/2019</v>
      </c>
      <c r="D2849" s="94" t="str">
        <f>Cartilha_GLOBAL!D2849</f>
        <v>M2</v>
      </c>
      <c r="E2849" s="105">
        <f>Cartilha_GLOBAL!$E2849</f>
        <v>1206.69</v>
      </c>
      <c r="F2849" s="182">
        <f>Cartilha_GLOBAL!$F2849</f>
        <v>1481.09</v>
      </c>
      <c r="G2849" s="108"/>
      <c r="H2849" s="107">
        <f t="shared" si="173"/>
        <v>0</v>
      </c>
      <c r="I2849" s="143">
        <f t="shared" si="174"/>
        <v>0</v>
      </c>
      <c r="J2849" s="142"/>
      <c r="K2849" s="183"/>
      <c r="L2849" s="7" t="str">
        <f t="shared" si="175"/>
        <v/>
      </c>
      <c r="M2849" s="7" t="str">
        <f t="shared" si="176"/>
        <v/>
      </c>
      <c r="N2849" s="7" t="str">
        <f>Cartilha_GLOBAL!N2849</f>
        <v/>
      </c>
      <c r="O2849" s="144"/>
      <c r="Q2849" s="151"/>
      <c r="R2849" s="152">
        <v>0</v>
      </c>
      <c r="T2849" s="153">
        <f>IF(Cartilha_GLOBAL!R2849=0,0,IF(Cartilha_GLOBAL!R2849&gt;0,"c","b"))</f>
        <v>0</v>
      </c>
    </row>
    <row r="2850" ht="33.75" hidden="1" spans="1:20">
      <c r="A2850" s="158">
        <f>Cartilha_GLOBAL!A2850</f>
        <v>94570</v>
      </c>
      <c r="B2850" s="100" t="str">
        <f>Cartilha_GLOBAL!B2850</f>
        <v>SINAPI</v>
      </c>
      <c r="C2850" s="104" t="str">
        <f>Cartilha_GLOBAL!C2850</f>
        <v>JANELA DE ALUMÍNIO DE CORRER COM 2 FOLHAS PARA VIDROS, COM VIDROS, BATENTE, ACABAMENTO COM ACETATO OU BRILHANTE E FERRAGENS. EXCLUSIVE ALIZAR E CONTRAMARCO. FORNECIMENTO E INSTALAÇÃO. AF_12/2019</v>
      </c>
      <c r="D2850" s="94" t="str">
        <f>Cartilha_GLOBAL!D2850</f>
        <v>M2</v>
      </c>
      <c r="E2850" s="105">
        <f>Cartilha_GLOBAL!$E2850</f>
        <v>635.12</v>
      </c>
      <c r="F2850" s="182">
        <f>Cartilha_GLOBAL!$F2850</f>
        <v>779.55</v>
      </c>
      <c r="G2850" s="108"/>
      <c r="H2850" s="107">
        <f t="shared" si="173"/>
        <v>0</v>
      </c>
      <c r="I2850" s="143">
        <f t="shared" si="174"/>
        <v>0</v>
      </c>
      <c r="J2850" s="142"/>
      <c r="K2850" s="183"/>
      <c r="L2850" s="7" t="str">
        <f t="shared" si="175"/>
        <v/>
      </c>
      <c r="M2850" s="7" t="str">
        <f t="shared" si="176"/>
        <v/>
      </c>
      <c r="N2850" s="7" t="str">
        <f>Cartilha_GLOBAL!N2850</f>
        <v/>
      </c>
      <c r="O2850" s="144"/>
      <c r="Q2850" s="151"/>
      <c r="R2850" s="152">
        <v>0</v>
      </c>
      <c r="T2850" s="153">
        <f>IF(Cartilha_GLOBAL!R2850=0,0,IF(Cartilha_GLOBAL!R2850&gt;0,"c","b"))</f>
        <v>0</v>
      </c>
    </row>
    <row r="2851" ht="33.75" hidden="1" spans="1:20">
      <c r="A2851" s="158">
        <f>Cartilha_GLOBAL!A2851</f>
        <v>94572</v>
      </c>
      <c r="B2851" s="100" t="str">
        <f>Cartilha_GLOBAL!B2851</f>
        <v>SINAPI</v>
      </c>
      <c r="C2851" s="104" t="str">
        <f>Cartilha_GLOBAL!C2851</f>
        <v>JANELA DE ALUMÍNIO DE CORRER COM 3 FOLHAS (2 VENEZIANAS E 1 PARA VIDRO), COM VIDROS, BATENTE E FERRAGENS. EXCLUSIVE ACABAMENTO, ALIZAR E CONTRAMARCO. FORNECIMENTO E INSTALAÇÃO. AF_12/2019</v>
      </c>
      <c r="D2851" s="94" t="str">
        <f>Cartilha_GLOBAL!D2851</f>
        <v>M2</v>
      </c>
      <c r="E2851" s="105">
        <f>Cartilha_GLOBAL!$E2851</f>
        <v>912.29</v>
      </c>
      <c r="F2851" s="182">
        <f>Cartilha_GLOBAL!$F2851</f>
        <v>1119.74</v>
      </c>
      <c r="G2851" s="108"/>
      <c r="H2851" s="107">
        <f t="shared" si="173"/>
        <v>0</v>
      </c>
      <c r="I2851" s="143">
        <f t="shared" si="174"/>
        <v>0</v>
      </c>
      <c r="J2851" s="142"/>
      <c r="K2851" s="183"/>
      <c r="L2851" s="7" t="str">
        <f t="shared" si="175"/>
        <v/>
      </c>
      <c r="M2851" s="7" t="str">
        <f t="shared" si="176"/>
        <v/>
      </c>
      <c r="N2851" s="7" t="str">
        <f>Cartilha_GLOBAL!N2851</f>
        <v/>
      </c>
      <c r="O2851" s="144"/>
      <c r="Q2851" s="151"/>
      <c r="R2851" s="152">
        <v>0</v>
      </c>
      <c r="T2851" s="153">
        <f>IF(Cartilha_GLOBAL!R2851=0,0,IF(Cartilha_GLOBAL!R2851&gt;0,"c","b"))</f>
        <v>0</v>
      </c>
    </row>
    <row r="2852" ht="33.75" hidden="1" spans="1:20">
      <c r="A2852" s="158">
        <f>Cartilha_GLOBAL!A2852</f>
        <v>94573</v>
      </c>
      <c r="B2852" s="100" t="str">
        <f>Cartilha_GLOBAL!B2852</f>
        <v>SINAPI</v>
      </c>
      <c r="C2852" s="104" t="str">
        <f>Cartilha_GLOBAL!C2852</f>
        <v>JANELA DE ALUMÍNIO DE CORRER COM 4 FOLHAS PARA VIDROS, COM VIDROS, BATENTE, ACABAMENTO COM ACETATO OU BRILHANTE E FERRAGENS. EXCLUSIVE ALIZAR E CONTRAMARCO. FORNECIMENTO E INSTALAÇÃO. AF_12/2019</v>
      </c>
      <c r="D2852" s="94" t="str">
        <f>Cartilha_GLOBAL!D2852</f>
        <v>M2</v>
      </c>
      <c r="E2852" s="105">
        <f>Cartilha_GLOBAL!$E2852</f>
        <v>731.06</v>
      </c>
      <c r="F2852" s="182">
        <f>Cartilha_GLOBAL!$F2852</f>
        <v>897.3</v>
      </c>
      <c r="G2852" s="108"/>
      <c r="H2852" s="107">
        <f t="shared" si="173"/>
        <v>0</v>
      </c>
      <c r="I2852" s="143">
        <f t="shared" si="174"/>
        <v>0</v>
      </c>
      <c r="J2852" s="142"/>
      <c r="K2852" s="183"/>
      <c r="L2852" s="7" t="str">
        <f t="shared" si="175"/>
        <v/>
      </c>
      <c r="M2852" s="7" t="str">
        <f t="shared" si="176"/>
        <v/>
      </c>
      <c r="N2852" s="7" t="str">
        <f>Cartilha_GLOBAL!N2852</f>
        <v/>
      </c>
      <c r="O2852" s="144"/>
      <c r="Q2852" s="151"/>
      <c r="R2852" s="152">
        <v>0</v>
      </c>
      <c r="T2852" s="153">
        <f>IF(Cartilha_GLOBAL!R2852=0,0,IF(Cartilha_GLOBAL!R2852&gt;0,"c","b"))</f>
        <v>0</v>
      </c>
    </row>
    <row r="2853" ht="33.75" hidden="1" spans="1:20">
      <c r="A2853" s="158">
        <f>Cartilha_GLOBAL!A2853</f>
        <v>94580</v>
      </c>
      <c r="B2853" s="100" t="str">
        <f>Cartilha_GLOBAL!B2853</f>
        <v>SINAPI</v>
      </c>
      <c r="C2853" s="104" t="str">
        <f>Cartilha_GLOBAL!C2853</f>
        <v>JANELA DE ALUMÍNIO DE CORRER COM 6 FOLHAS (2 VENEZIANAS FIXAS, 2 VENEZIANAS DE CORRER E 2 PARA VIDRO), COM VIDROS, BATENTE, ACABAMENTO COM ACETATO OU BRILHANTE E FERRAGENS. EXCLUSIVE ALIZAR E CONTRAMARCO. FORNECIMENTO E INSTALAÇÃO. AF_12/2019</v>
      </c>
      <c r="D2853" s="94" t="str">
        <f>Cartilha_GLOBAL!D2853</f>
        <v>M2</v>
      </c>
      <c r="E2853" s="105">
        <f>Cartilha_GLOBAL!$E2853</f>
        <v>1012.87</v>
      </c>
      <c r="F2853" s="182">
        <f>Cartilha_GLOBAL!$F2853</f>
        <v>1243.2</v>
      </c>
      <c r="G2853" s="108"/>
      <c r="H2853" s="107">
        <f t="shared" si="173"/>
        <v>0</v>
      </c>
      <c r="I2853" s="143">
        <f t="shared" si="174"/>
        <v>0</v>
      </c>
      <c r="J2853" s="142"/>
      <c r="K2853" s="183"/>
      <c r="L2853" s="7" t="str">
        <f t="shared" si="175"/>
        <v/>
      </c>
      <c r="M2853" s="7" t="str">
        <f t="shared" si="176"/>
        <v/>
      </c>
      <c r="N2853" s="7" t="str">
        <f>Cartilha_GLOBAL!N2853</f>
        <v/>
      </c>
      <c r="O2853" s="144"/>
      <c r="Q2853" s="151"/>
      <c r="R2853" s="152">
        <v>0</v>
      </c>
      <c r="T2853" s="153">
        <f>IF(Cartilha_GLOBAL!R2853=0,0,IF(Cartilha_GLOBAL!R2853&gt;0,"c","b"))</f>
        <v>0</v>
      </c>
    </row>
    <row r="2854" ht="12.75" hidden="1" spans="1:20">
      <c r="A2854" s="154" t="str">
        <f>Cartilha_GLOBAL!A2854</f>
        <v>7.1.12</v>
      </c>
      <c r="B2854" s="100">
        <f>Cartilha_GLOBAL!B2854</f>
        <v>0</v>
      </c>
      <c r="C2854" s="161" t="str">
        <f>Cartilha_GLOBAL!C2854</f>
        <v>COMPLEMENTOS E OUTROS EM ALUMINIO</v>
      </c>
      <c r="D2854" s="156">
        <f>Cartilha_GLOBAL!D2854</f>
        <v>0</v>
      </c>
      <c r="E2854" s="199">
        <f>Cartilha_GLOBAL!$E2854</f>
        <v>0</v>
      </c>
      <c r="F2854" s="200">
        <f>Cartilha_GLOBAL!$F2854</f>
        <v>0</v>
      </c>
      <c r="G2854" s="209"/>
      <c r="H2854" s="187">
        <f t="shared" si="173"/>
        <v>0</v>
      </c>
      <c r="I2854" s="188">
        <f t="shared" si="174"/>
        <v>0</v>
      </c>
      <c r="J2854" s="142"/>
      <c r="K2854" s="138" t="str">
        <f>IF(OR(SUM(I2855:I2857)&gt;0,SUM(I2855:I2857)&gt;0),"xx","")</f>
        <v/>
      </c>
      <c r="L2854" s="7" t="str">
        <f t="shared" si="175"/>
        <v/>
      </c>
      <c r="M2854" s="7" t="str">
        <f t="shared" si="176"/>
        <v/>
      </c>
      <c r="N2854" s="7" t="str">
        <f>Cartilha_GLOBAL!N2854</f>
        <v/>
      </c>
      <c r="O2854" s="144"/>
      <c r="Q2854" s="151"/>
      <c r="R2854" s="152">
        <v>0</v>
      </c>
      <c r="T2854" s="153">
        <f>IF(Cartilha_GLOBAL!R2854=0,0,IF(Cartilha_GLOBAL!R2854&gt;0,"c","b"))</f>
        <v>0</v>
      </c>
    </row>
    <row r="2855" ht="12.75" hidden="1" spans="1:20">
      <c r="A2855" s="158">
        <f>Cartilha_GLOBAL!A2855</f>
        <v>99862</v>
      </c>
      <c r="B2855" s="100" t="str">
        <f>Cartilha_GLOBAL!B2855</f>
        <v>SINAPI</v>
      </c>
      <c r="C2855" s="104" t="str">
        <f>Cartilha_GLOBAL!C2855</f>
        <v>GRADIL EM ALUMÍNIO FIXADO EM VÃOS DE JANELAS, FORMADO POR TUBOS DE 3/4". AF_04/2019</v>
      </c>
      <c r="D2855" s="94" t="str">
        <f>Cartilha_GLOBAL!D2855</f>
        <v>M2</v>
      </c>
      <c r="E2855" s="105">
        <f>Cartilha_GLOBAL!$E2855</f>
        <v>684.4</v>
      </c>
      <c r="F2855" s="182">
        <f>Cartilha_GLOBAL!$F2855</f>
        <v>840.03</v>
      </c>
      <c r="G2855" s="108"/>
      <c r="H2855" s="107">
        <f t="shared" si="173"/>
        <v>0</v>
      </c>
      <c r="I2855" s="143">
        <f t="shared" si="174"/>
        <v>0</v>
      </c>
      <c r="J2855" s="142"/>
      <c r="K2855" s="183"/>
      <c r="L2855" s="7" t="str">
        <f t="shared" si="175"/>
        <v/>
      </c>
      <c r="M2855" s="7" t="str">
        <f t="shared" si="176"/>
        <v/>
      </c>
      <c r="N2855" s="7" t="str">
        <f>Cartilha_GLOBAL!N2855</f>
        <v/>
      </c>
      <c r="O2855" s="144"/>
      <c r="Q2855" s="151"/>
      <c r="R2855" s="152">
        <v>0</v>
      </c>
      <c r="T2855" s="153">
        <f>IF(Cartilha_GLOBAL!R2855=0,0,IF(Cartilha_GLOBAL!R2855&gt;0,"c","b"))</f>
        <v>0</v>
      </c>
    </row>
    <row r="2856" ht="12.75" hidden="1" spans="1:20">
      <c r="A2856" s="158">
        <f>Cartilha_GLOBAL!A2856</f>
        <v>94589</v>
      </c>
      <c r="B2856" s="100" t="str">
        <f>Cartilha_GLOBAL!B2856</f>
        <v>SINAPI</v>
      </c>
      <c r="C2856" s="104" t="str">
        <f>Cartilha_GLOBAL!C2856</f>
        <v>CONTRAMARCO DE ALUMÍNIO, FIXAÇÃO COM ARGAMASSA - FORNECIMENTO E INSTALAÇÃO. AF_12/2019</v>
      </c>
      <c r="D2856" s="94" t="str">
        <f>Cartilha_GLOBAL!D2856</f>
        <v>M</v>
      </c>
      <c r="E2856" s="105">
        <f>Cartilha_GLOBAL!$E2856</f>
        <v>30.67</v>
      </c>
      <c r="F2856" s="182">
        <f>Cartilha_GLOBAL!$F2856</f>
        <v>37.64</v>
      </c>
      <c r="G2856" s="108"/>
      <c r="H2856" s="107">
        <f t="shared" si="173"/>
        <v>0</v>
      </c>
      <c r="I2856" s="143">
        <f t="shared" si="174"/>
        <v>0</v>
      </c>
      <c r="J2856" s="142"/>
      <c r="K2856" s="183"/>
      <c r="L2856" s="7" t="str">
        <f t="shared" si="175"/>
        <v/>
      </c>
      <c r="M2856" s="7" t="str">
        <f t="shared" si="176"/>
        <v/>
      </c>
      <c r="N2856" s="7" t="str">
        <f>Cartilha_GLOBAL!N2856</f>
        <v/>
      </c>
      <c r="O2856" s="144"/>
      <c r="Q2856" s="151"/>
      <c r="R2856" s="152">
        <v>0</v>
      </c>
      <c r="T2856" s="153">
        <f>IF(Cartilha_GLOBAL!R2856=0,0,IF(Cartilha_GLOBAL!R2856&gt;0,"c","b"))</f>
        <v>0</v>
      </c>
    </row>
    <row r="2857" ht="12.75" hidden="1" spans="1:20">
      <c r="A2857" s="158">
        <f>Cartilha_GLOBAL!A2857</f>
        <v>94590</v>
      </c>
      <c r="B2857" s="100" t="str">
        <f>Cartilha_GLOBAL!B2857</f>
        <v>SINAPI</v>
      </c>
      <c r="C2857" s="104" t="str">
        <f>Cartilha_GLOBAL!C2857</f>
        <v>CONTRAMARCO DE ALUMÍNIO, FIXAÇÃO COM PARAFUSO - FORNECIMENTO E INSTALAÇÃO. AF_12/2019</v>
      </c>
      <c r="D2857" s="94" t="str">
        <f>Cartilha_GLOBAL!D2857</f>
        <v>M</v>
      </c>
      <c r="E2857" s="105">
        <f>Cartilha_GLOBAL!$E2857</f>
        <v>25.97</v>
      </c>
      <c r="F2857" s="182">
        <f>Cartilha_GLOBAL!$F2857</f>
        <v>31.88</v>
      </c>
      <c r="G2857" s="108"/>
      <c r="H2857" s="107">
        <f t="shared" si="173"/>
        <v>0</v>
      </c>
      <c r="I2857" s="143">
        <f t="shared" si="174"/>
        <v>0</v>
      </c>
      <c r="J2857" s="142"/>
      <c r="K2857" s="183"/>
      <c r="L2857" s="7" t="str">
        <f t="shared" si="175"/>
        <v/>
      </c>
      <c r="M2857" s="7" t="str">
        <f t="shared" si="176"/>
        <v/>
      </c>
      <c r="N2857" s="7" t="str">
        <f>Cartilha_GLOBAL!N2857</f>
        <v/>
      </c>
      <c r="O2857" s="144"/>
      <c r="Q2857" s="151"/>
      <c r="R2857" s="152">
        <v>0</v>
      </c>
      <c r="T2857" s="153">
        <f>IF(Cartilha_GLOBAL!R2857=0,0,IF(Cartilha_GLOBAL!R2857&gt;0,"c","b"))</f>
        <v>0</v>
      </c>
    </row>
    <row r="2858" ht="12.75" hidden="1" spans="1:20">
      <c r="A2858" s="154" t="str">
        <f>Cartilha_GLOBAL!A2858</f>
        <v>7.1.13</v>
      </c>
      <c r="B2858" s="100">
        <f>Cartilha_GLOBAL!B2858</f>
        <v>0</v>
      </c>
      <c r="C2858" s="161" t="str">
        <f>Cartilha_GLOBAL!C2858</f>
        <v>FERRAGENS PARA ESQUADRIAS</v>
      </c>
      <c r="D2858" s="156">
        <f>Cartilha_GLOBAL!D2858</f>
        <v>0</v>
      </c>
      <c r="E2858" s="199">
        <f>Cartilha_GLOBAL!$E2858</f>
        <v>0</v>
      </c>
      <c r="F2858" s="200">
        <f>Cartilha_GLOBAL!$F2858</f>
        <v>0</v>
      </c>
      <c r="G2858" s="209"/>
      <c r="H2858" s="187">
        <f t="shared" si="173"/>
        <v>0</v>
      </c>
      <c r="I2858" s="188">
        <f t="shared" si="174"/>
        <v>0</v>
      </c>
      <c r="J2858" s="142"/>
      <c r="K2858" s="138" t="str">
        <f>IF(OR(SUM(I2859:I2874)&gt;0,SUM(I2859:I2874)&gt;0),"xx","")</f>
        <v/>
      </c>
      <c r="L2858" s="7" t="str">
        <f t="shared" si="175"/>
        <v/>
      </c>
      <c r="M2858" s="7" t="str">
        <f t="shared" si="176"/>
        <v/>
      </c>
      <c r="N2858" s="7" t="str">
        <f>Cartilha_GLOBAL!N2858</f>
        <v/>
      </c>
      <c r="O2858" s="144"/>
      <c r="Q2858" s="151"/>
      <c r="R2858" s="152">
        <v>0</v>
      </c>
      <c r="T2858" s="153">
        <f>IF(Cartilha_GLOBAL!R2858=0,0,IF(Cartilha_GLOBAL!R2858&gt;0,"c","b"))</f>
        <v>0</v>
      </c>
    </row>
    <row r="2859" ht="12.75" hidden="1" spans="1:20">
      <c r="A2859" s="158">
        <f>Cartilha_GLOBAL!A2859</f>
        <v>100703</v>
      </c>
      <c r="B2859" s="100" t="str">
        <f>Cartilha_GLOBAL!B2859</f>
        <v>SINAPI</v>
      </c>
      <c r="C2859" s="104" t="str">
        <f>Cartilha_GLOBAL!C2859</f>
        <v>PUXADOR CENTRAL PARA ESQUADRIA DE MADEIRA. AF_12/2019</v>
      </c>
      <c r="D2859" s="94" t="str">
        <f>Cartilha_GLOBAL!D2859</f>
        <v>UN</v>
      </c>
      <c r="E2859" s="105">
        <f>Cartilha_GLOBAL!$E2859</f>
        <v>34.65</v>
      </c>
      <c r="F2859" s="182">
        <f>Cartilha_GLOBAL!$F2859</f>
        <v>42.53</v>
      </c>
      <c r="G2859" s="108"/>
      <c r="H2859" s="107">
        <f t="shared" si="173"/>
        <v>0</v>
      </c>
      <c r="I2859" s="143">
        <f t="shared" si="174"/>
        <v>0</v>
      </c>
      <c r="J2859" s="142"/>
      <c r="K2859" s="183"/>
      <c r="L2859" s="7" t="str">
        <f t="shared" si="175"/>
        <v/>
      </c>
      <c r="M2859" s="7" t="str">
        <f t="shared" si="176"/>
        <v/>
      </c>
      <c r="N2859" s="7" t="str">
        <f>Cartilha_GLOBAL!N2859</f>
        <v/>
      </c>
      <c r="O2859" s="144"/>
      <c r="Q2859" s="151"/>
      <c r="R2859" s="152">
        <v>0</v>
      </c>
      <c r="T2859" s="153">
        <f>IF(Cartilha_GLOBAL!R2859=0,0,IF(Cartilha_GLOBAL!R2859&gt;0,"c","b"))</f>
        <v>0</v>
      </c>
    </row>
    <row r="2860" ht="22.5" hidden="1" spans="1:20">
      <c r="A2860" s="158">
        <f>Cartilha_GLOBAL!A2860</f>
        <v>100704</v>
      </c>
      <c r="B2860" s="100" t="str">
        <f>Cartilha_GLOBAL!B2860</f>
        <v>SINAPI</v>
      </c>
      <c r="C2860" s="104" t="str">
        <f>Cartilha_GLOBAL!C2860</f>
        <v>PORTA CADEADO ZINCADO OXIDADO PRETO COM CADEADO DE AÇO INOX, LARGURA DE *50* MM. AF_12/2019</v>
      </c>
      <c r="D2860" s="94" t="str">
        <f>Cartilha_GLOBAL!D2860</f>
        <v>UN</v>
      </c>
      <c r="E2860" s="105">
        <f>Cartilha_GLOBAL!$E2860</f>
        <v>72.22</v>
      </c>
      <c r="F2860" s="182">
        <f>Cartilha_GLOBAL!$F2860</f>
        <v>88.64</v>
      </c>
      <c r="G2860" s="108"/>
      <c r="H2860" s="107">
        <f t="shared" si="173"/>
        <v>0</v>
      </c>
      <c r="I2860" s="143">
        <f t="shared" si="174"/>
        <v>0</v>
      </c>
      <c r="J2860" s="142"/>
      <c r="K2860" s="183"/>
      <c r="L2860" s="7" t="str">
        <f t="shared" si="175"/>
        <v/>
      </c>
      <c r="M2860" s="7" t="str">
        <f t="shared" si="176"/>
        <v/>
      </c>
      <c r="N2860" s="7" t="str">
        <f>Cartilha_GLOBAL!N2860</f>
        <v/>
      </c>
      <c r="O2860" s="144"/>
      <c r="Q2860" s="151"/>
      <c r="R2860" s="152">
        <v>0</v>
      </c>
      <c r="T2860" s="153">
        <f>IF(Cartilha_GLOBAL!R2860=0,0,IF(Cartilha_GLOBAL!R2860&gt;0,"c","b"))</f>
        <v>0</v>
      </c>
    </row>
    <row r="2861" ht="12.75" hidden="1" spans="1:20">
      <c r="A2861" s="158">
        <f>Cartilha_GLOBAL!A2861</f>
        <v>102188</v>
      </c>
      <c r="B2861" s="100" t="str">
        <f>Cartilha_GLOBAL!B2861</f>
        <v>SINAPI</v>
      </c>
      <c r="C2861" s="104" t="str">
        <f>Cartilha_GLOBAL!C2861</f>
        <v>MOLA HIDRAULICA DE PISO PARA PORTA DE VIDRO TEMPERADO. AF_01/2021</v>
      </c>
      <c r="D2861" s="94" t="str">
        <f>Cartilha_GLOBAL!D2861</f>
        <v>UN</v>
      </c>
      <c r="E2861" s="105">
        <f>Cartilha_GLOBAL!$E2861</f>
        <v>1046.64</v>
      </c>
      <c r="F2861" s="182">
        <f>Cartilha_GLOBAL!$F2861</f>
        <v>1284.65</v>
      </c>
      <c r="G2861" s="108"/>
      <c r="H2861" s="107">
        <f t="shared" si="173"/>
        <v>0</v>
      </c>
      <c r="I2861" s="143">
        <f t="shared" si="174"/>
        <v>0</v>
      </c>
      <c r="J2861" s="142"/>
      <c r="K2861" s="183"/>
      <c r="L2861" s="7" t="str">
        <f t="shared" si="175"/>
        <v/>
      </c>
      <c r="M2861" s="7" t="str">
        <f t="shared" si="176"/>
        <v/>
      </c>
      <c r="N2861" s="7" t="str">
        <f>Cartilha_GLOBAL!N2861</f>
        <v/>
      </c>
      <c r="O2861" s="144"/>
      <c r="Q2861" s="151"/>
      <c r="R2861" s="152">
        <v>0</v>
      </c>
      <c r="T2861" s="153">
        <f>IF(Cartilha_GLOBAL!R2861=0,0,IF(Cartilha_GLOBAL!R2861&gt;0,"c","b"))</f>
        <v>0</v>
      </c>
    </row>
    <row r="2862" ht="33.75" hidden="1" spans="1:20">
      <c r="A2862" s="158">
        <f>Cartilha_GLOBAL!A2862</f>
        <v>102189</v>
      </c>
      <c r="B2862" s="100" t="str">
        <f>Cartilha_GLOBAL!B2862</f>
        <v>SINAPI</v>
      </c>
      <c r="C2862" s="104" t="str">
        <f>Cartilha_GLOBAL!C2862</f>
        <v>JOGO DE FERRAGENS CROMADAS PARA PORTA DE VIDRO TEMPERADO, UMA FOLHA COMPOSTO DE DOBRADICAS SUPERIOR E INFERIOR, TRINCO, FECHADURA, CONTRA FECHADURA COM CAPUCHINHO SEM MOLA E PUXADOR. AF_01/2021</v>
      </c>
      <c r="D2862" s="94" t="str">
        <f>Cartilha_GLOBAL!D2862</f>
        <v>UN</v>
      </c>
      <c r="E2862" s="105">
        <f>Cartilha_GLOBAL!$E2862</f>
        <v>290.31</v>
      </c>
      <c r="F2862" s="182">
        <f>Cartilha_GLOBAL!$F2862</f>
        <v>356.33</v>
      </c>
      <c r="G2862" s="108"/>
      <c r="H2862" s="107">
        <f t="shared" ref="H2862:H2925" si="177">IF(G2862=0,0,F2862)</f>
        <v>0</v>
      </c>
      <c r="I2862" s="143">
        <f t="shared" ref="I2862:I2925" si="178">IF(ISBLANK(G2862),0,IF(R2862=0,ROUND(G2862*H2862,2),IF(R2862="b",ROUNDDOWN(G2862*H2862,2),ROUNDUP(G2862*H2862,2))))</f>
        <v>0</v>
      </c>
      <c r="J2862" s="142"/>
      <c r="K2862" s="183"/>
      <c r="L2862" s="7" t="str">
        <f t="shared" ref="L2862:L2925" si="179">IF(K2862="X","x",IF(K2862="xx","x",IF(I2862&gt;0,"x","")))</f>
        <v/>
      </c>
      <c r="M2862" s="7" t="str">
        <f t="shared" ref="M2862:M2925" si="180">IF(K2862="X","x",IF(K2862="xx","x",IF(I2862&gt;0,"x","")))</f>
        <v/>
      </c>
      <c r="N2862" s="7" t="str">
        <f>Cartilha_GLOBAL!N2862</f>
        <v/>
      </c>
      <c r="O2862" s="144"/>
      <c r="Q2862" s="151"/>
      <c r="R2862" s="152">
        <v>0</v>
      </c>
      <c r="T2862" s="153">
        <f>IF(Cartilha_GLOBAL!R2862=0,0,IF(Cartilha_GLOBAL!R2862&gt;0,"c","b"))</f>
        <v>0</v>
      </c>
    </row>
    <row r="2863" ht="22.5" hidden="1" spans="1:20">
      <c r="A2863" s="158">
        <f>Cartilha_GLOBAL!A2863</f>
        <v>100704</v>
      </c>
      <c r="B2863" s="100" t="str">
        <f>Cartilha_GLOBAL!B2863</f>
        <v>SINAPI</v>
      </c>
      <c r="C2863" s="104" t="str">
        <f>Cartilha_GLOBAL!C2863</f>
        <v>PORTA CADEADO ZINCADO OXIDADO PRETO COM CADEADO DE AÇO INOX, LARGURA DE *50* MM. AF_12/2019</v>
      </c>
      <c r="D2863" s="94" t="str">
        <f>Cartilha_GLOBAL!D2863</f>
        <v>UN</v>
      </c>
      <c r="E2863" s="105">
        <f>Cartilha_GLOBAL!$E2863</f>
        <v>72.22</v>
      </c>
      <c r="F2863" s="182">
        <f>Cartilha_GLOBAL!$F2863</f>
        <v>88.64</v>
      </c>
      <c r="G2863" s="108"/>
      <c r="H2863" s="107">
        <f t="shared" si="177"/>
        <v>0</v>
      </c>
      <c r="I2863" s="143">
        <f t="shared" si="178"/>
        <v>0</v>
      </c>
      <c r="J2863" s="142"/>
      <c r="K2863" s="183"/>
      <c r="L2863" s="7" t="str">
        <f t="shared" si="179"/>
        <v/>
      </c>
      <c r="M2863" s="7" t="str">
        <f t="shared" si="180"/>
        <v/>
      </c>
      <c r="N2863" s="7" t="str">
        <f>Cartilha_GLOBAL!N2863</f>
        <v/>
      </c>
      <c r="O2863" s="144"/>
      <c r="Q2863" s="151"/>
      <c r="R2863" s="152">
        <v>0</v>
      </c>
      <c r="T2863" s="153">
        <f>IF(Cartilha_GLOBAL!R2863=0,0,IF(Cartilha_GLOBAL!R2863&gt;0,"c","b"))</f>
        <v>0</v>
      </c>
    </row>
    <row r="2864" ht="12.75" hidden="1" spans="1:20">
      <c r="A2864" s="158">
        <f>Cartilha_GLOBAL!A2864</f>
        <v>100706</v>
      </c>
      <c r="B2864" s="100" t="str">
        <f>Cartilha_GLOBAL!B2864</f>
        <v>SINAPI</v>
      </c>
      <c r="C2864" s="104" t="str">
        <f>Cartilha_GLOBAL!C2864</f>
        <v>CREMONA EM LATÃO CROMADO OU POLIDO, COMPLETA. AF_12/2019</v>
      </c>
      <c r="D2864" s="94" t="str">
        <f>Cartilha_GLOBAL!D2864</f>
        <v>UN</v>
      </c>
      <c r="E2864" s="105">
        <f>Cartilha_GLOBAL!$E2864</f>
        <v>78.88</v>
      </c>
      <c r="F2864" s="182">
        <f>Cartilha_GLOBAL!$F2864</f>
        <v>96.82</v>
      </c>
      <c r="G2864" s="108"/>
      <c r="H2864" s="107">
        <f t="shared" si="177"/>
        <v>0</v>
      </c>
      <c r="I2864" s="143">
        <f t="shared" si="178"/>
        <v>0</v>
      </c>
      <c r="J2864" s="142"/>
      <c r="K2864" s="183"/>
      <c r="L2864" s="7" t="str">
        <f t="shared" si="179"/>
        <v/>
      </c>
      <c r="M2864" s="7" t="str">
        <f t="shared" si="180"/>
        <v/>
      </c>
      <c r="N2864" s="7" t="str">
        <f>Cartilha_GLOBAL!N2864</f>
        <v/>
      </c>
      <c r="O2864" s="144"/>
      <c r="Q2864" s="151"/>
      <c r="R2864" s="152">
        <v>0</v>
      </c>
      <c r="T2864" s="153">
        <f>IF(Cartilha_GLOBAL!R2864=0,0,IF(Cartilha_GLOBAL!R2864&gt;0,"c","b"))</f>
        <v>0</v>
      </c>
    </row>
    <row r="2865" ht="12.75" hidden="1" spans="1:20">
      <c r="A2865" s="158">
        <f>Cartilha_GLOBAL!A2865</f>
        <v>100707</v>
      </c>
      <c r="B2865" s="100" t="str">
        <f>Cartilha_GLOBAL!B2865</f>
        <v>SINAPI</v>
      </c>
      <c r="C2865" s="104" t="str">
        <f>Cartilha_GLOBAL!C2865</f>
        <v>FECHO DE EMBUTIR TIPO UNHA 22CM. AF_12/2019</v>
      </c>
      <c r="D2865" s="94" t="str">
        <f>Cartilha_GLOBAL!D2865</f>
        <v>UN</v>
      </c>
      <c r="E2865" s="105">
        <f>Cartilha_GLOBAL!$E2865</f>
        <v>152.8</v>
      </c>
      <c r="F2865" s="182">
        <f>Cartilha_GLOBAL!$F2865</f>
        <v>187.55</v>
      </c>
      <c r="G2865" s="108"/>
      <c r="H2865" s="107">
        <f t="shared" si="177"/>
        <v>0</v>
      </c>
      <c r="I2865" s="143">
        <f t="shared" si="178"/>
        <v>0</v>
      </c>
      <c r="J2865" s="142"/>
      <c r="K2865" s="183"/>
      <c r="L2865" s="7" t="str">
        <f t="shared" si="179"/>
        <v/>
      </c>
      <c r="M2865" s="7" t="str">
        <f t="shared" si="180"/>
        <v/>
      </c>
      <c r="N2865" s="7" t="str">
        <f>Cartilha_GLOBAL!N2865</f>
        <v/>
      </c>
      <c r="O2865" s="144"/>
      <c r="Q2865" s="151"/>
      <c r="R2865" s="152">
        <v>0</v>
      </c>
      <c r="T2865" s="153">
        <f>IF(Cartilha_GLOBAL!R2865=0,0,IF(Cartilha_GLOBAL!R2865&gt;0,"c","b"))</f>
        <v>0</v>
      </c>
    </row>
    <row r="2866" ht="12.75" hidden="1" spans="1:20">
      <c r="A2866" s="158">
        <f>Cartilha_GLOBAL!A2866</f>
        <v>100708</v>
      </c>
      <c r="B2866" s="100" t="str">
        <f>Cartilha_GLOBAL!B2866</f>
        <v>SINAPI</v>
      </c>
      <c r="C2866" s="104" t="str">
        <f>Cartilha_GLOBAL!C2866</f>
        <v>FECHO DE EMBUTIR TIPO UNHA 40CM. AF_12/2019</v>
      </c>
      <c r="D2866" s="94" t="str">
        <f>Cartilha_GLOBAL!D2866</f>
        <v>UN</v>
      </c>
      <c r="E2866" s="105">
        <f>Cartilha_GLOBAL!$E2866</f>
        <v>190.15</v>
      </c>
      <c r="F2866" s="182">
        <f>Cartilha_GLOBAL!$F2866</f>
        <v>233.39</v>
      </c>
      <c r="G2866" s="108"/>
      <c r="H2866" s="107">
        <f t="shared" si="177"/>
        <v>0</v>
      </c>
      <c r="I2866" s="143">
        <f t="shared" si="178"/>
        <v>0</v>
      </c>
      <c r="J2866" s="142"/>
      <c r="K2866" s="183"/>
      <c r="L2866" s="7" t="str">
        <f t="shared" si="179"/>
        <v/>
      </c>
      <c r="M2866" s="7" t="str">
        <f t="shared" si="180"/>
        <v/>
      </c>
      <c r="N2866" s="7" t="str">
        <f>Cartilha_GLOBAL!N2866</f>
        <v/>
      </c>
      <c r="O2866" s="144"/>
      <c r="Q2866" s="151"/>
      <c r="R2866" s="152">
        <v>0</v>
      </c>
      <c r="T2866" s="153">
        <f>IF(Cartilha_GLOBAL!R2866=0,0,IF(Cartilha_GLOBAL!R2866&gt;0,"c","b"))</f>
        <v>0</v>
      </c>
    </row>
    <row r="2867" ht="22.5" hidden="1" spans="1:20">
      <c r="A2867" s="158">
        <f>Cartilha_GLOBAL!A2867</f>
        <v>100709</v>
      </c>
      <c r="B2867" s="100" t="str">
        <f>Cartilha_GLOBAL!B2867</f>
        <v>SINAPI</v>
      </c>
      <c r="C2867" s="104" t="str">
        <f>Cartilha_GLOBAL!C2867</f>
        <v>DOBRADIÇA EM AÇO/FERRO, 3" X 21/2", E=1,9 A 2MM, SEN ANEL, CROMADO OU ZINCADO, TAMPA BOLA, COM PARAFUSOS. AF_12/2019</v>
      </c>
      <c r="D2867" s="94" t="str">
        <f>Cartilha_GLOBAL!D2867</f>
        <v>UN</v>
      </c>
      <c r="E2867" s="105">
        <f>Cartilha_GLOBAL!$E2867</f>
        <v>53.89</v>
      </c>
      <c r="F2867" s="182">
        <f>Cartilha_GLOBAL!$F2867</f>
        <v>66.14</v>
      </c>
      <c r="G2867" s="108"/>
      <c r="H2867" s="107">
        <f t="shared" si="177"/>
        <v>0</v>
      </c>
      <c r="I2867" s="143">
        <f t="shared" si="178"/>
        <v>0</v>
      </c>
      <c r="J2867" s="142"/>
      <c r="K2867" s="183"/>
      <c r="L2867" s="7" t="str">
        <f t="shared" si="179"/>
        <v/>
      </c>
      <c r="M2867" s="7" t="str">
        <f t="shared" si="180"/>
        <v/>
      </c>
      <c r="N2867" s="7" t="str">
        <f>Cartilha_GLOBAL!N2867</f>
        <v/>
      </c>
      <c r="O2867" s="144"/>
      <c r="Q2867" s="151"/>
      <c r="R2867" s="152">
        <v>0</v>
      </c>
      <c r="T2867" s="153">
        <f>IF(Cartilha_GLOBAL!R2867=0,0,IF(Cartilha_GLOBAL!R2867&gt;0,"c","b"))</f>
        <v>0</v>
      </c>
    </row>
    <row r="2868" ht="12.75" hidden="1" spans="1:20">
      <c r="A2868" s="158">
        <f>Cartilha_GLOBAL!A2868</f>
        <v>100710</v>
      </c>
      <c r="B2868" s="100" t="str">
        <f>Cartilha_GLOBAL!B2868</f>
        <v>SINAPI</v>
      </c>
      <c r="C2868" s="104" t="str">
        <f>Cartilha_GLOBAL!C2868</f>
        <v>DOBRADIÇA TIPO VAI E VEM EM LATÃO POLIDO 3". AF_12/2019</v>
      </c>
      <c r="D2868" s="94" t="str">
        <f>Cartilha_GLOBAL!D2868</f>
        <v>UN</v>
      </c>
      <c r="E2868" s="105">
        <f>Cartilha_GLOBAL!$E2868</f>
        <v>128.17</v>
      </c>
      <c r="F2868" s="182">
        <f>Cartilha_GLOBAL!$F2868</f>
        <v>157.32</v>
      </c>
      <c r="G2868" s="108"/>
      <c r="H2868" s="107">
        <f t="shared" si="177"/>
        <v>0</v>
      </c>
      <c r="I2868" s="143">
        <f t="shared" si="178"/>
        <v>0</v>
      </c>
      <c r="J2868" s="142"/>
      <c r="K2868" s="183"/>
      <c r="L2868" s="7" t="str">
        <f t="shared" si="179"/>
        <v/>
      </c>
      <c r="M2868" s="7" t="str">
        <f t="shared" si="180"/>
        <v/>
      </c>
      <c r="N2868" s="7" t="str">
        <f>Cartilha_GLOBAL!N2868</f>
        <v/>
      </c>
      <c r="O2868" s="144"/>
      <c r="Q2868" s="151"/>
      <c r="R2868" s="152">
        <v>0</v>
      </c>
      <c r="T2868" s="153">
        <f>IF(Cartilha_GLOBAL!R2868=0,0,IF(Cartilha_GLOBAL!R2868&gt;0,"c","b"))</f>
        <v>0</v>
      </c>
    </row>
    <row r="2869" ht="22.5" hidden="1" spans="1:20">
      <c r="A2869" s="158">
        <f>Cartilha_GLOBAL!A2869</f>
        <v>91304</v>
      </c>
      <c r="B2869" s="100" t="str">
        <f>Cartilha_GLOBAL!B2869</f>
        <v>SINAPI</v>
      </c>
      <c r="C2869" s="104" t="str">
        <f>Cartilha_GLOBAL!C2869</f>
        <v>FECHADURA DE EMBUTIR COM CILINDRO, EXTERNA, COMPLETA, ACABAMENTO PADRÃO POPULAR, INCLUSO EXECUÇÃO DE FURO - FORNECIMENTO E INSTALAÇÃO. AF_12/2019</v>
      </c>
      <c r="D2869" s="94" t="str">
        <f>Cartilha_GLOBAL!D2869</f>
        <v>UN</v>
      </c>
      <c r="E2869" s="105">
        <f>Cartilha_GLOBAL!$E2869</f>
        <v>119.32</v>
      </c>
      <c r="F2869" s="182">
        <f>Cartilha_GLOBAL!$F2869</f>
        <v>146.45</v>
      </c>
      <c r="G2869" s="108"/>
      <c r="H2869" s="107">
        <f t="shared" si="177"/>
        <v>0</v>
      </c>
      <c r="I2869" s="143">
        <f t="shared" si="178"/>
        <v>0</v>
      </c>
      <c r="J2869" s="142"/>
      <c r="K2869" s="183"/>
      <c r="L2869" s="7" t="str">
        <f t="shared" si="179"/>
        <v/>
      </c>
      <c r="M2869" s="7" t="str">
        <f t="shared" si="180"/>
        <v/>
      </c>
      <c r="N2869" s="7" t="str">
        <f>Cartilha_GLOBAL!N2869</f>
        <v/>
      </c>
      <c r="O2869" s="144"/>
      <c r="Q2869" s="151"/>
      <c r="R2869" s="152">
        <v>0</v>
      </c>
      <c r="T2869" s="153">
        <f>IF(Cartilha_GLOBAL!R2869=0,0,IF(Cartilha_GLOBAL!R2869&gt;0,"c","b"))</f>
        <v>0</v>
      </c>
    </row>
    <row r="2870" ht="22.5" hidden="1" spans="1:20">
      <c r="A2870" s="158">
        <f>Cartilha_GLOBAL!A2870</f>
        <v>91305</v>
      </c>
      <c r="B2870" s="100" t="str">
        <f>Cartilha_GLOBAL!B2870</f>
        <v>SINAPI</v>
      </c>
      <c r="C2870" s="104" t="str">
        <f>Cartilha_GLOBAL!C2870</f>
        <v>FECHADURA DE EMBUTIR PARA PORTA DE BANHEIRO, COMPLETA, ACABAMENTO PADRÃO POPULAR, INCLUSO EXECUÇÃO DE FURO - FORNECIMENTO E INSTALAÇÃO. AF_12/2019</v>
      </c>
      <c r="D2870" s="94" t="str">
        <f>Cartilha_GLOBAL!D2870</f>
        <v>UN</v>
      </c>
      <c r="E2870" s="105">
        <f>Cartilha_GLOBAL!$E2870</f>
        <v>118.22</v>
      </c>
      <c r="F2870" s="182">
        <f>Cartilha_GLOBAL!$F2870</f>
        <v>145.1</v>
      </c>
      <c r="G2870" s="108"/>
      <c r="H2870" s="107">
        <f t="shared" si="177"/>
        <v>0</v>
      </c>
      <c r="I2870" s="143">
        <f t="shared" si="178"/>
        <v>0</v>
      </c>
      <c r="J2870" s="142"/>
      <c r="K2870" s="183"/>
      <c r="L2870" s="7" t="str">
        <f t="shared" si="179"/>
        <v/>
      </c>
      <c r="M2870" s="7" t="str">
        <f t="shared" si="180"/>
        <v/>
      </c>
      <c r="N2870" s="7" t="str">
        <f>Cartilha_GLOBAL!N2870</f>
        <v/>
      </c>
      <c r="O2870" s="144"/>
      <c r="Q2870" s="151"/>
      <c r="R2870" s="152">
        <v>0</v>
      </c>
      <c r="T2870" s="153">
        <f>IF(Cartilha_GLOBAL!R2870=0,0,IF(Cartilha_GLOBAL!R2870&gt;0,"c","b"))</f>
        <v>0</v>
      </c>
    </row>
    <row r="2871" ht="22.5" hidden="1" spans="1:20">
      <c r="A2871" s="158">
        <f>Cartilha_GLOBAL!A2871</f>
        <v>91306</v>
      </c>
      <c r="B2871" s="100" t="str">
        <f>Cartilha_GLOBAL!B2871</f>
        <v>SINAPI</v>
      </c>
      <c r="C2871" s="104" t="str">
        <f>Cartilha_GLOBAL!C2871</f>
        <v>FECHADURA DE EMBUTIR PARA PORTAS INTERNAS, COMPLETA, ACABAMENTO PADRÃO MÉDIO, COM EXECUÇÃO DE FURO - FORNECIMENTO E INSTALAÇÃO. AF_12/2019</v>
      </c>
      <c r="D2871" s="94" t="str">
        <f>Cartilha_GLOBAL!D2871</f>
        <v>UN</v>
      </c>
      <c r="E2871" s="105">
        <f>Cartilha_GLOBAL!$E2871</f>
        <v>169.31</v>
      </c>
      <c r="F2871" s="182">
        <f>Cartilha_GLOBAL!$F2871</f>
        <v>207.81</v>
      </c>
      <c r="G2871" s="108"/>
      <c r="H2871" s="107">
        <f t="shared" si="177"/>
        <v>0</v>
      </c>
      <c r="I2871" s="143">
        <f t="shared" si="178"/>
        <v>0</v>
      </c>
      <c r="J2871" s="142"/>
      <c r="K2871" s="183"/>
      <c r="L2871" s="7" t="str">
        <f t="shared" si="179"/>
        <v/>
      </c>
      <c r="M2871" s="7" t="str">
        <f t="shared" si="180"/>
        <v/>
      </c>
      <c r="N2871" s="7" t="str">
        <f>Cartilha_GLOBAL!N2871</f>
        <v/>
      </c>
      <c r="O2871" s="144"/>
      <c r="Q2871" s="151"/>
      <c r="R2871" s="152">
        <v>0</v>
      </c>
      <c r="T2871" s="153">
        <f>IF(Cartilha_GLOBAL!R2871=0,0,IF(Cartilha_GLOBAL!R2871&gt;0,"c","b"))</f>
        <v>0</v>
      </c>
    </row>
    <row r="2872" ht="22.5" hidden="1" spans="1:20">
      <c r="A2872" s="158">
        <f>Cartilha_GLOBAL!A2872</f>
        <v>91307</v>
      </c>
      <c r="B2872" s="100" t="str">
        <f>Cartilha_GLOBAL!B2872</f>
        <v>SINAPI</v>
      </c>
      <c r="C2872" s="104" t="str">
        <f>Cartilha_GLOBAL!C2872</f>
        <v>FECHADURA DE EMBUTIR PARA PORTAS INTERNAS, COMPLETA, ACABAMENTO PADRÃO POPULAR, COM EXECUÇÃO DE FURO - FORNECIMENTO E INSTALAÇÃO. AF_12/2019</v>
      </c>
      <c r="D2872" s="94" t="str">
        <f>Cartilha_GLOBAL!D2872</f>
        <v>UN</v>
      </c>
      <c r="E2872" s="105">
        <f>Cartilha_GLOBAL!$E2872</f>
        <v>100.98</v>
      </c>
      <c r="F2872" s="182">
        <f>Cartilha_GLOBAL!$F2872</f>
        <v>123.94</v>
      </c>
      <c r="G2872" s="108"/>
      <c r="H2872" s="107">
        <f t="shared" si="177"/>
        <v>0</v>
      </c>
      <c r="I2872" s="143">
        <f t="shared" si="178"/>
        <v>0</v>
      </c>
      <c r="J2872" s="142"/>
      <c r="K2872" s="183"/>
      <c r="L2872" s="7" t="str">
        <f t="shared" si="179"/>
        <v/>
      </c>
      <c r="M2872" s="7" t="str">
        <f t="shared" si="180"/>
        <v/>
      </c>
      <c r="N2872" s="7" t="str">
        <f>Cartilha_GLOBAL!N2872</f>
        <v/>
      </c>
      <c r="O2872" s="144"/>
      <c r="Q2872" s="151"/>
      <c r="R2872" s="152">
        <v>0</v>
      </c>
      <c r="T2872" s="153">
        <f>IF(Cartilha_GLOBAL!R2872=0,0,IF(Cartilha_GLOBAL!R2872&gt;0,"c","b"))</f>
        <v>0</v>
      </c>
    </row>
    <row r="2873" ht="22.5" hidden="1" spans="1:20">
      <c r="A2873" s="158">
        <f>Cartilha_GLOBAL!A2873</f>
        <v>90830</v>
      </c>
      <c r="B2873" s="100" t="str">
        <f>Cartilha_GLOBAL!B2873</f>
        <v>SINAPI</v>
      </c>
      <c r="C2873" s="104" t="str">
        <f>Cartilha_GLOBAL!C2873</f>
        <v>FECHADURA DE EMBUTIR COM CILINDRO, EXTERNA, COMPLETA, ACABAMENTO PADRÃO MÉDIO, INCLUSO EXECUÇÃO DE FURO - FORNECIMENTO E INSTALAÇÃO. AF_12/2019</v>
      </c>
      <c r="D2873" s="94" t="str">
        <f>Cartilha_GLOBAL!D2873</f>
        <v>UN</v>
      </c>
      <c r="E2873" s="105">
        <f>Cartilha_GLOBAL!$E2873</f>
        <v>193.58</v>
      </c>
      <c r="F2873" s="182">
        <f>Cartilha_GLOBAL!$F2873</f>
        <v>237.6</v>
      </c>
      <c r="G2873" s="108"/>
      <c r="H2873" s="107">
        <f t="shared" si="177"/>
        <v>0</v>
      </c>
      <c r="I2873" s="143">
        <f t="shared" si="178"/>
        <v>0</v>
      </c>
      <c r="J2873" s="142"/>
      <c r="K2873" s="183"/>
      <c r="L2873" s="7" t="str">
        <f t="shared" si="179"/>
        <v/>
      </c>
      <c r="M2873" s="7" t="str">
        <f t="shared" si="180"/>
        <v/>
      </c>
      <c r="N2873" s="7" t="str">
        <f>Cartilha_GLOBAL!N2873</f>
        <v/>
      </c>
      <c r="O2873" s="144"/>
      <c r="Q2873" s="151"/>
      <c r="R2873" s="152">
        <v>0</v>
      </c>
      <c r="T2873" s="153">
        <f>IF(Cartilha_GLOBAL!R2873=0,0,IF(Cartilha_GLOBAL!R2873&gt;0,"c","b"))</f>
        <v>0</v>
      </c>
    </row>
    <row r="2874" ht="22.5" hidden="1" spans="1:20">
      <c r="A2874" s="158">
        <f>Cartilha_GLOBAL!A2874</f>
        <v>90831</v>
      </c>
      <c r="B2874" s="100" t="str">
        <f>Cartilha_GLOBAL!B2874</f>
        <v>SINAPI</v>
      </c>
      <c r="C2874" s="104" t="str">
        <f>Cartilha_GLOBAL!C2874</f>
        <v>FECHADURA DE EMBUTIR PARA PORTA DE BANHEIRO, COMPLETA, ACABAMENTO PADRÃO MÉDIO, INCLUSO EXECUÇÃO DE FURO - FORNECIMENTO E INSTALAÇÃO. AF_12/2019</v>
      </c>
      <c r="D2874" s="94" t="str">
        <f>Cartilha_GLOBAL!D2874</f>
        <v>UN</v>
      </c>
      <c r="E2874" s="105">
        <f>Cartilha_GLOBAL!$E2874</f>
        <v>169.31</v>
      </c>
      <c r="F2874" s="182">
        <f>Cartilha_GLOBAL!$F2874</f>
        <v>207.81</v>
      </c>
      <c r="G2874" s="108"/>
      <c r="H2874" s="107">
        <f t="shared" si="177"/>
        <v>0</v>
      </c>
      <c r="I2874" s="143">
        <f t="shared" si="178"/>
        <v>0</v>
      </c>
      <c r="J2874" s="142"/>
      <c r="K2874" s="183"/>
      <c r="L2874" s="7" t="str">
        <f t="shared" si="179"/>
        <v/>
      </c>
      <c r="M2874" s="7" t="str">
        <f t="shared" si="180"/>
        <v/>
      </c>
      <c r="N2874" s="7" t="str">
        <f>Cartilha_GLOBAL!N2874</f>
        <v/>
      </c>
      <c r="O2874" s="144"/>
      <c r="Q2874" s="151"/>
      <c r="R2874" s="152">
        <v>0</v>
      </c>
      <c r="T2874" s="153">
        <f>IF(Cartilha_GLOBAL!R2874=0,0,IF(Cartilha_GLOBAL!R2874&gt;0,"c","b"))</f>
        <v>0</v>
      </c>
    </row>
    <row r="2875" ht="12.75" hidden="1" spans="1:20">
      <c r="A2875" s="154" t="str">
        <f>Cartilha_GLOBAL!A2875</f>
        <v>7.1.14</v>
      </c>
      <c r="B2875" s="100">
        <f>Cartilha_GLOBAL!B2875</f>
        <v>0</v>
      </c>
      <c r="C2875" s="161" t="str">
        <f>Cartilha_GLOBAL!C2875</f>
        <v>COMPLEMENTOS E OUTROS EM MADEIRA</v>
      </c>
      <c r="D2875" s="156">
        <f>Cartilha_GLOBAL!D2875</f>
        <v>0</v>
      </c>
      <c r="E2875" s="199">
        <f>Cartilha_GLOBAL!$E2875</f>
        <v>0</v>
      </c>
      <c r="F2875" s="200">
        <f>Cartilha_GLOBAL!$F2875</f>
        <v>0</v>
      </c>
      <c r="G2875" s="209"/>
      <c r="H2875" s="187">
        <f t="shared" si="177"/>
        <v>0</v>
      </c>
      <c r="I2875" s="188">
        <f t="shared" si="178"/>
        <v>0</v>
      </c>
      <c r="J2875" s="142"/>
      <c r="K2875" s="138" t="str">
        <f>IF(OR(SUM(I2876:I2888)&gt;0,SUM(I2876:I2888)&gt;0),"xx","")</f>
        <v/>
      </c>
      <c r="L2875" s="7" t="str">
        <f t="shared" si="179"/>
        <v/>
      </c>
      <c r="M2875" s="7" t="str">
        <f t="shared" si="180"/>
        <v/>
      </c>
      <c r="N2875" s="7" t="str">
        <f>Cartilha_GLOBAL!N2875</f>
        <v/>
      </c>
      <c r="O2875" s="144"/>
      <c r="Q2875" s="151"/>
      <c r="R2875" s="152">
        <v>0</v>
      </c>
      <c r="T2875" s="153">
        <f>IF(Cartilha_GLOBAL!R2875=0,0,IF(Cartilha_GLOBAL!R2875&gt;0,"c","b"))</f>
        <v>0</v>
      </c>
    </row>
    <row r="2876" ht="22.5" hidden="1" spans="1:20">
      <c r="A2876" s="158">
        <f>Cartilha_GLOBAL!A2876</f>
        <v>97010</v>
      </c>
      <c r="B2876" s="100" t="str">
        <f>Cartilha_GLOBAL!B2876</f>
        <v>SINAPI</v>
      </c>
      <c r="C2876" s="104" t="str">
        <f>Cartilha_GLOBAL!C2876</f>
        <v>GUARDA-CORPO FIXADO EM FÔRMA DE MADEIRA COM TRAVESSÕES EM MADEIRA PREGADA E FECHAMENTO EM TELA DE POLIPROPILENO PARA EDIFICAÇÕES COM ATÉ 2 PAVIMENTOS. AF_11/2017</v>
      </c>
      <c r="D2876" s="94" t="str">
        <f>Cartilha_GLOBAL!D2876</f>
        <v>M</v>
      </c>
      <c r="E2876" s="105">
        <f>Cartilha_GLOBAL!$E2876</f>
        <v>84.28</v>
      </c>
      <c r="F2876" s="182">
        <f>Cartilha_GLOBAL!$F2876</f>
        <v>103.45</v>
      </c>
      <c r="G2876" s="108"/>
      <c r="H2876" s="107">
        <f t="shared" si="177"/>
        <v>0</v>
      </c>
      <c r="I2876" s="143">
        <f t="shared" si="178"/>
        <v>0</v>
      </c>
      <c r="J2876" s="142"/>
      <c r="K2876" s="183"/>
      <c r="L2876" s="7" t="str">
        <f t="shared" si="179"/>
        <v/>
      </c>
      <c r="M2876" s="7" t="str">
        <f t="shared" si="180"/>
        <v/>
      </c>
      <c r="N2876" s="7" t="str">
        <f>Cartilha_GLOBAL!N2876</f>
        <v/>
      </c>
      <c r="O2876" s="144"/>
      <c r="Q2876" s="151"/>
      <c r="R2876" s="152">
        <v>0</v>
      </c>
      <c r="T2876" s="153">
        <f>IF(Cartilha_GLOBAL!R2876=0,0,IF(Cartilha_GLOBAL!R2876&gt;0,"c","b"))</f>
        <v>0</v>
      </c>
    </row>
    <row r="2877" ht="22.5" hidden="1" spans="1:20">
      <c r="A2877" s="158">
        <f>Cartilha_GLOBAL!A2877</f>
        <v>97011</v>
      </c>
      <c r="B2877" s="100" t="str">
        <f>Cartilha_GLOBAL!B2877</f>
        <v>SINAPI</v>
      </c>
      <c r="C2877" s="104" t="str">
        <f>Cartilha_GLOBAL!C2877</f>
        <v>GUARDA-CORPO FIXADO EM FÔRMA DE MADEIRA COM TRAVESSÕES EM MADEIRA PREGADA E FECHAMENTO EM TELA DE POLIPROPILENO PARA EDIFICAÇÕES COM  3 PAVIMENTOS. AF_11/2017</v>
      </c>
      <c r="D2877" s="94" t="str">
        <f>Cartilha_GLOBAL!D2877</f>
        <v>M</v>
      </c>
      <c r="E2877" s="105">
        <f>Cartilha_GLOBAL!$E2877</f>
        <v>64.2</v>
      </c>
      <c r="F2877" s="182">
        <f>Cartilha_GLOBAL!$F2877</f>
        <v>78.8</v>
      </c>
      <c r="G2877" s="108"/>
      <c r="H2877" s="107">
        <f t="shared" si="177"/>
        <v>0</v>
      </c>
      <c r="I2877" s="143">
        <f t="shared" si="178"/>
        <v>0</v>
      </c>
      <c r="J2877" s="142"/>
      <c r="K2877" s="183"/>
      <c r="L2877" s="7" t="str">
        <f t="shared" si="179"/>
        <v/>
      </c>
      <c r="M2877" s="7" t="str">
        <f t="shared" si="180"/>
        <v/>
      </c>
      <c r="N2877" s="7" t="str">
        <f>Cartilha_GLOBAL!N2877</f>
        <v/>
      </c>
      <c r="O2877" s="144"/>
      <c r="Q2877" s="151"/>
      <c r="R2877" s="152">
        <v>0</v>
      </c>
      <c r="T2877" s="153">
        <f>IF(Cartilha_GLOBAL!R2877=0,0,IF(Cartilha_GLOBAL!R2877&gt;0,"c","b"))</f>
        <v>0</v>
      </c>
    </row>
    <row r="2878" ht="33.75" hidden="1" spans="1:20">
      <c r="A2878" s="158">
        <f>Cartilha_GLOBAL!A2878</f>
        <v>97012</v>
      </c>
      <c r="B2878" s="100" t="str">
        <f>Cartilha_GLOBAL!B2878</f>
        <v>SINAPI</v>
      </c>
      <c r="C2878" s="104" t="str">
        <f>Cartilha_GLOBAL!C2878</f>
        <v>GUARDA-CORPO FIXADO EM FÔRMA DE MADEIRA COM TRAVESSÕES EM MADEIRA PREGADA E FECHAMENTO EM TELA DE POLIPROPILENO PARA EDIFICAÇÕES COM ALTURA IGUAL OU SUPERIOR A 4 PAVIMENTOS. AF_11/2017</v>
      </c>
      <c r="D2878" s="94" t="str">
        <f>Cartilha_GLOBAL!D2878</f>
        <v>M</v>
      </c>
      <c r="E2878" s="105">
        <f>Cartilha_GLOBAL!$E2878</f>
        <v>54.16</v>
      </c>
      <c r="F2878" s="182">
        <f>Cartilha_GLOBAL!$F2878</f>
        <v>66.48</v>
      </c>
      <c r="G2878" s="108"/>
      <c r="H2878" s="107">
        <f t="shared" si="177"/>
        <v>0</v>
      </c>
      <c r="I2878" s="143">
        <f t="shared" si="178"/>
        <v>0</v>
      </c>
      <c r="J2878" s="142"/>
      <c r="K2878" s="183"/>
      <c r="L2878" s="7" t="str">
        <f t="shared" si="179"/>
        <v/>
      </c>
      <c r="M2878" s="7" t="str">
        <f t="shared" si="180"/>
        <v/>
      </c>
      <c r="N2878" s="7" t="str">
        <f>Cartilha_GLOBAL!N2878</f>
        <v/>
      </c>
      <c r="O2878" s="144"/>
      <c r="Q2878" s="151"/>
      <c r="R2878" s="152">
        <v>0</v>
      </c>
      <c r="T2878" s="153">
        <f>IF(Cartilha_GLOBAL!R2878=0,0,IF(Cartilha_GLOBAL!R2878&gt;0,"c","b"))</f>
        <v>0</v>
      </c>
    </row>
    <row r="2879" ht="22.5" hidden="1" spans="1:20">
      <c r="A2879" s="158">
        <f>Cartilha_GLOBAL!A2879</f>
        <v>97013</v>
      </c>
      <c r="B2879" s="100" t="str">
        <f>Cartilha_GLOBAL!B2879</f>
        <v>SINAPI</v>
      </c>
      <c r="C2879" s="104" t="str">
        <f>Cartilha_GLOBAL!C2879</f>
        <v>GUARDA-CORPO FIXADO EM FÔRMA DE MADEIRA COM TRAVESSÕES EM MADEIRA PREGADA E FECHAMENTO EM PAINEL COMPENSADO PARA EDIFICAÇÕES COM ATÉ 2 PAVIMENTOS. AF_11/2017</v>
      </c>
      <c r="D2879" s="94" t="str">
        <f>Cartilha_GLOBAL!D2879</f>
        <v>M</v>
      </c>
      <c r="E2879" s="105">
        <f>Cartilha_GLOBAL!$E2879</f>
        <v>108.79</v>
      </c>
      <c r="F2879" s="182">
        <f>Cartilha_GLOBAL!$F2879</f>
        <v>133.53</v>
      </c>
      <c r="G2879" s="108"/>
      <c r="H2879" s="107">
        <f t="shared" si="177"/>
        <v>0</v>
      </c>
      <c r="I2879" s="143">
        <f t="shared" si="178"/>
        <v>0</v>
      </c>
      <c r="J2879" s="142"/>
      <c r="K2879" s="183"/>
      <c r="L2879" s="7" t="str">
        <f t="shared" si="179"/>
        <v/>
      </c>
      <c r="M2879" s="7" t="str">
        <f t="shared" si="180"/>
        <v/>
      </c>
      <c r="N2879" s="7" t="str">
        <f>Cartilha_GLOBAL!N2879</f>
        <v/>
      </c>
      <c r="O2879" s="144"/>
      <c r="Q2879" s="151"/>
      <c r="R2879" s="152">
        <v>0</v>
      </c>
      <c r="T2879" s="153">
        <f>IF(Cartilha_GLOBAL!R2879=0,0,IF(Cartilha_GLOBAL!R2879&gt;0,"c","b"))</f>
        <v>0</v>
      </c>
    </row>
    <row r="2880" ht="22.5" hidden="1" spans="1:20">
      <c r="A2880" s="158">
        <f>Cartilha_GLOBAL!A2880</f>
        <v>97014</v>
      </c>
      <c r="B2880" s="100" t="str">
        <f>Cartilha_GLOBAL!B2880</f>
        <v>SINAPI</v>
      </c>
      <c r="C2880" s="104" t="str">
        <f>Cartilha_GLOBAL!C2880</f>
        <v>GUARDA-CORPO FIXADO EM FÔRMA DE MADEIRA COM TRAVESSÕES EM MADEIRA PREGADA E FECHAMENTO EM PAINEL COMPENSADO PARA EDIFICAÇÕES COM 3 PAVIMENTOS. AF_11/2017</v>
      </c>
      <c r="D2880" s="94" t="str">
        <f>Cartilha_GLOBAL!D2880</f>
        <v>M</v>
      </c>
      <c r="E2880" s="105">
        <f>Cartilha_GLOBAL!$E2880</f>
        <v>80.88</v>
      </c>
      <c r="F2880" s="182">
        <f>Cartilha_GLOBAL!$F2880</f>
        <v>99.27</v>
      </c>
      <c r="G2880" s="108"/>
      <c r="H2880" s="107">
        <f t="shared" si="177"/>
        <v>0</v>
      </c>
      <c r="I2880" s="143">
        <f t="shared" si="178"/>
        <v>0</v>
      </c>
      <c r="J2880" s="142"/>
      <c r="K2880" s="183"/>
      <c r="L2880" s="7" t="str">
        <f t="shared" si="179"/>
        <v/>
      </c>
      <c r="M2880" s="7" t="str">
        <f t="shared" si="180"/>
        <v/>
      </c>
      <c r="N2880" s="7" t="str">
        <f>Cartilha_GLOBAL!N2880</f>
        <v/>
      </c>
      <c r="O2880" s="144"/>
      <c r="Q2880" s="151"/>
      <c r="R2880" s="152">
        <v>0</v>
      </c>
      <c r="T2880" s="153">
        <f>IF(Cartilha_GLOBAL!R2880=0,0,IF(Cartilha_GLOBAL!R2880&gt;0,"c","b"))</f>
        <v>0</v>
      </c>
    </row>
    <row r="2881" ht="33.75" hidden="1" spans="1:20">
      <c r="A2881" s="158">
        <f>Cartilha_GLOBAL!A2881</f>
        <v>97015</v>
      </c>
      <c r="B2881" s="100" t="str">
        <f>Cartilha_GLOBAL!B2881</f>
        <v>SINAPI</v>
      </c>
      <c r="C2881" s="104" t="str">
        <f>Cartilha_GLOBAL!C2881</f>
        <v>GUARDA-CORPO FIXADO EM FÔRMA DE MADEIRA COM TRAVESSÕES EM MADEIRA PREGADA E FECHAMENTO EM PAINEL COMPENSADO PARA EDIFICAÇÕES COM ALTURA IGUAL OU SUPERIOR A 4 PAVIMENTOS. AF_11/2017</v>
      </c>
      <c r="D2881" s="94" t="str">
        <f>Cartilha_GLOBAL!D2881</f>
        <v>M</v>
      </c>
      <c r="E2881" s="105">
        <f>Cartilha_GLOBAL!$E2881</f>
        <v>66.77</v>
      </c>
      <c r="F2881" s="182">
        <f>Cartilha_GLOBAL!$F2881</f>
        <v>81.95</v>
      </c>
      <c r="G2881" s="108"/>
      <c r="H2881" s="107">
        <f t="shared" si="177"/>
        <v>0</v>
      </c>
      <c r="I2881" s="143">
        <f t="shared" si="178"/>
        <v>0</v>
      </c>
      <c r="J2881" s="142"/>
      <c r="K2881" s="183"/>
      <c r="L2881" s="7" t="str">
        <f t="shared" si="179"/>
        <v/>
      </c>
      <c r="M2881" s="7" t="str">
        <f t="shared" si="180"/>
        <v/>
      </c>
      <c r="N2881" s="7" t="str">
        <f>Cartilha_GLOBAL!N2881</f>
        <v/>
      </c>
      <c r="O2881" s="144"/>
      <c r="Q2881" s="151"/>
      <c r="R2881" s="152">
        <v>0</v>
      </c>
      <c r="T2881" s="153">
        <f>IF(Cartilha_GLOBAL!R2881=0,0,IF(Cartilha_GLOBAL!R2881&gt;0,"c","b"))</f>
        <v>0</v>
      </c>
    </row>
    <row r="2882" ht="22.5" hidden="1" spans="1:20">
      <c r="A2882" s="158">
        <f>Cartilha_GLOBAL!A2882</f>
        <v>97016</v>
      </c>
      <c r="B2882" s="100" t="str">
        <f>Cartilha_GLOBAL!B2882</f>
        <v>SINAPI</v>
      </c>
      <c r="C2882" s="104" t="str">
        <f>Cartilha_GLOBAL!C2882</f>
        <v>GUARDA-CORPO FIXADO EM FÔRMA DE MADEIRA COM TRAVESSÕES EM MADEIRA PREGADA PRÉ-MONTADA E ENCAIXE NA FÔRMA. PARA EDIFICAÇÕES COM ATÉ 2 PAVIMENTOS. AF_11/2017</v>
      </c>
      <c r="D2882" s="94" t="str">
        <f>Cartilha_GLOBAL!D2882</f>
        <v>M</v>
      </c>
      <c r="E2882" s="105">
        <f>Cartilha_GLOBAL!$E2882</f>
        <v>75.11</v>
      </c>
      <c r="F2882" s="182">
        <f>Cartilha_GLOBAL!$F2882</f>
        <v>92.19</v>
      </c>
      <c r="G2882" s="108"/>
      <c r="H2882" s="107">
        <f t="shared" si="177"/>
        <v>0</v>
      </c>
      <c r="I2882" s="143">
        <f t="shared" si="178"/>
        <v>0</v>
      </c>
      <c r="J2882" s="142"/>
      <c r="K2882" s="183"/>
      <c r="L2882" s="7" t="str">
        <f t="shared" si="179"/>
        <v/>
      </c>
      <c r="M2882" s="7" t="str">
        <f t="shared" si="180"/>
        <v/>
      </c>
      <c r="N2882" s="7" t="str">
        <f>Cartilha_GLOBAL!N2882</f>
        <v/>
      </c>
      <c r="O2882" s="144"/>
      <c r="Q2882" s="151"/>
      <c r="R2882" s="152">
        <v>0</v>
      </c>
      <c r="T2882" s="153">
        <f>IF(Cartilha_GLOBAL!R2882=0,0,IF(Cartilha_GLOBAL!R2882&gt;0,"c","b"))</f>
        <v>0</v>
      </c>
    </row>
    <row r="2883" ht="22.5" hidden="1" spans="1:20">
      <c r="A2883" s="158">
        <f>Cartilha_GLOBAL!A2883</f>
        <v>97017</v>
      </c>
      <c r="B2883" s="100" t="str">
        <f>Cartilha_GLOBAL!B2883</f>
        <v>SINAPI</v>
      </c>
      <c r="C2883" s="104" t="str">
        <f>Cartilha_GLOBAL!C2883</f>
        <v>GUARDA-CORPO FIXADO EM FÔRMA DE MADEIRA COM TRAVESSÕES EM MADEIRA PREGADA PRÉ-MONTADA E ENCAIXE NA FÔRMA PARA EDIFICAÇÕES COM 3 PAVIMENTOS. AF_11/2017</v>
      </c>
      <c r="D2883" s="94" t="str">
        <f>Cartilha_GLOBAL!D2883</f>
        <v>M</v>
      </c>
      <c r="E2883" s="105">
        <f>Cartilha_GLOBAL!$E2883</f>
        <v>55.97</v>
      </c>
      <c r="F2883" s="182">
        <f>Cartilha_GLOBAL!$F2883</f>
        <v>68.7</v>
      </c>
      <c r="G2883" s="108"/>
      <c r="H2883" s="107">
        <f t="shared" si="177"/>
        <v>0</v>
      </c>
      <c r="I2883" s="143">
        <f t="shared" si="178"/>
        <v>0</v>
      </c>
      <c r="J2883" s="142"/>
      <c r="K2883" s="183"/>
      <c r="L2883" s="7" t="str">
        <f t="shared" si="179"/>
        <v/>
      </c>
      <c r="M2883" s="7" t="str">
        <f t="shared" si="180"/>
        <v/>
      </c>
      <c r="N2883" s="7" t="str">
        <f>Cartilha_GLOBAL!N2883</f>
        <v/>
      </c>
      <c r="O2883" s="144"/>
      <c r="Q2883" s="151"/>
      <c r="R2883" s="152">
        <v>0</v>
      </c>
      <c r="T2883" s="153">
        <f>IF(Cartilha_GLOBAL!R2883=0,0,IF(Cartilha_GLOBAL!R2883&gt;0,"c","b"))</f>
        <v>0</v>
      </c>
    </row>
    <row r="2884" ht="33.75" hidden="1" spans="1:20">
      <c r="A2884" s="158">
        <f>Cartilha_GLOBAL!A2884</f>
        <v>97018</v>
      </c>
      <c r="B2884" s="100" t="str">
        <f>Cartilha_GLOBAL!B2884</f>
        <v>SINAPI</v>
      </c>
      <c r="C2884" s="104" t="str">
        <f>Cartilha_GLOBAL!C2884</f>
        <v>GUARDA-CORPO FIXADO EM FÔRMA DE MADEIRA COM TRAVESSÕES EM MADEIRA PREGADA PRÉ-MONTADA E ENCAIXE NA FÔRMA. PARA EDIFICAÇÕES COM ALTURA IGUAL OU SUPERIOR A 4 PAVIMENTOS. AF_11/2017</v>
      </c>
      <c r="D2884" s="94" t="str">
        <f>Cartilha_GLOBAL!D2884</f>
        <v>M</v>
      </c>
      <c r="E2884" s="105">
        <f>Cartilha_GLOBAL!$E2884</f>
        <v>46.05</v>
      </c>
      <c r="F2884" s="182">
        <f>Cartilha_GLOBAL!$F2884</f>
        <v>56.52</v>
      </c>
      <c r="G2884" s="108"/>
      <c r="H2884" s="107">
        <f t="shared" si="177"/>
        <v>0</v>
      </c>
      <c r="I2884" s="143">
        <f t="shared" si="178"/>
        <v>0</v>
      </c>
      <c r="J2884" s="142"/>
      <c r="K2884" s="183"/>
      <c r="L2884" s="7" t="str">
        <f t="shared" si="179"/>
        <v/>
      </c>
      <c r="M2884" s="7" t="str">
        <f t="shared" si="180"/>
        <v/>
      </c>
      <c r="N2884" s="7" t="str">
        <f>Cartilha_GLOBAL!N2884</f>
        <v/>
      </c>
      <c r="O2884" s="144"/>
      <c r="Q2884" s="151"/>
      <c r="R2884" s="152">
        <v>0</v>
      </c>
      <c r="T2884" s="153">
        <f>IF(Cartilha_GLOBAL!R2884=0,0,IF(Cartilha_GLOBAL!R2884&gt;0,"c","b"))</f>
        <v>0</v>
      </c>
    </row>
    <row r="2885" ht="45" hidden="1" spans="1:20">
      <c r="A2885" s="158">
        <f>Cartilha_GLOBAL!A2885</f>
        <v>97031</v>
      </c>
      <c r="B2885" s="100" t="str">
        <f>Cartilha_GLOBAL!B2885</f>
        <v>SINAPI</v>
      </c>
      <c r="C2885" s="104" t="str">
        <f>Cartilha_GLOBAL!C2885</f>
        <v>GUARDA-CORPO EM LAJE PÓS-DESFÔRMA, PARA ESTRUTURAS EM CONCRETO, COM ESCORAS DE MADEIRA ESTRONCADAS NA ESTRUTURA, TRAVESSÕES DE MADEIRA PREGADOS E FECHAMENTO EM TELA DE POLIPROPILENO PARA EDIFICAÇÕES COM ALTURA ATÉ 4 PAVIMENTOS (1 MONTAGEM POR OBRA). AF_11/2017</v>
      </c>
      <c r="D2885" s="94" t="str">
        <f>Cartilha_GLOBAL!D2885</f>
        <v>M</v>
      </c>
      <c r="E2885" s="105">
        <f>Cartilha_GLOBAL!$E2885</f>
        <v>111.21</v>
      </c>
      <c r="F2885" s="182">
        <f>Cartilha_GLOBAL!$F2885</f>
        <v>136.5</v>
      </c>
      <c r="G2885" s="108"/>
      <c r="H2885" s="107">
        <f t="shared" si="177"/>
        <v>0</v>
      </c>
      <c r="I2885" s="143">
        <f t="shared" si="178"/>
        <v>0</v>
      </c>
      <c r="J2885" s="142"/>
      <c r="K2885" s="183"/>
      <c r="L2885" s="7" t="str">
        <f t="shared" si="179"/>
        <v/>
      </c>
      <c r="M2885" s="7" t="str">
        <f t="shared" si="180"/>
        <v/>
      </c>
      <c r="N2885" s="7" t="str">
        <f>Cartilha_GLOBAL!N2885</f>
        <v/>
      </c>
      <c r="O2885" s="144"/>
      <c r="Q2885" s="151"/>
      <c r="R2885" s="152">
        <v>0</v>
      </c>
      <c r="T2885" s="153">
        <f>IF(Cartilha_GLOBAL!R2885=0,0,IF(Cartilha_GLOBAL!R2885&gt;0,"c","b"))</f>
        <v>0</v>
      </c>
    </row>
    <row r="2886" ht="33.75" hidden="1" spans="1:20">
      <c r="A2886" s="158">
        <f>Cartilha_GLOBAL!A2886</f>
        <v>97032</v>
      </c>
      <c r="B2886" s="100" t="str">
        <f>Cartilha_GLOBAL!B2886</f>
        <v>SINAPI</v>
      </c>
      <c r="C2886" s="104" t="str">
        <f>Cartilha_GLOBAL!C2886</f>
        <v>GUARDA-CORPO EM LAJE PÓS-DESFÔRMA, PARA ESTRUTURAS EM CONCRETO, COM ESCORAS DE MADEIRA ESTRONCADAS NA ESTRUTURA, TRAVESSÕES DE MADEIRA PREGADOS E FECHAMENTO EM TELA DE POLIPROPILENO PARA EDIFICAÇÕES ACIMA DE 4 PAV. (2 MONTAGENS POR OBRA). AF_11/2017</v>
      </c>
      <c r="D2886" s="94" t="str">
        <f>Cartilha_GLOBAL!D2886</f>
        <v>M</v>
      </c>
      <c r="E2886" s="105">
        <f>Cartilha_GLOBAL!$E2886</f>
        <v>68.35</v>
      </c>
      <c r="F2886" s="182">
        <f>Cartilha_GLOBAL!$F2886</f>
        <v>83.89</v>
      </c>
      <c r="G2886" s="108"/>
      <c r="H2886" s="107">
        <f t="shared" si="177"/>
        <v>0</v>
      </c>
      <c r="I2886" s="143">
        <f t="shared" si="178"/>
        <v>0</v>
      </c>
      <c r="J2886" s="142"/>
      <c r="K2886" s="183"/>
      <c r="L2886" s="7" t="str">
        <f t="shared" si="179"/>
        <v/>
      </c>
      <c r="M2886" s="7" t="str">
        <f t="shared" si="180"/>
        <v/>
      </c>
      <c r="N2886" s="7" t="str">
        <f>Cartilha_GLOBAL!N2886</f>
        <v/>
      </c>
      <c r="O2886" s="144"/>
      <c r="Q2886" s="151"/>
      <c r="R2886" s="152">
        <v>0</v>
      </c>
      <c r="T2886" s="153">
        <f>IF(Cartilha_GLOBAL!R2886=0,0,IF(Cartilha_GLOBAL!R2886&gt;0,"c","b"))</f>
        <v>0</v>
      </c>
    </row>
    <row r="2887" ht="45" hidden="1" spans="1:20">
      <c r="A2887" s="158">
        <f>Cartilha_GLOBAL!A2887</f>
        <v>97033</v>
      </c>
      <c r="B2887" s="100" t="str">
        <f>Cartilha_GLOBAL!B2887</f>
        <v>SINAPI</v>
      </c>
      <c r="C2887" s="104" t="str">
        <f>Cartilha_GLOBAL!C2887</f>
        <v>GUARDA-CORPO EM LAJE PÓS-DESFORMA, PARA ESTRUTURAS EM CONCRETO, COM ESCORAS METÁLICAS ESTRONCADAS NA ESTRUTURA, TRAVESSÕES DE MADEIRA E FECHAMENTO EM TELA DE POLIPROPILENO PARA EDIFICAÇÕES COM ALTURA ATÉ 4 PAVIMENTOS (1 MONTAGEM POR OBRA). AF_11/2017</v>
      </c>
      <c r="D2887" s="94" t="str">
        <f>Cartilha_GLOBAL!D2887</f>
        <v>M</v>
      </c>
      <c r="E2887" s="105">
        <f>Cartilha_GLOBAL!$E2887</f>
        <v>119.02</v>
      </c>
      <c r="F2887" s="182">
        <f>Cartilha_GLOBAL!$F2887</f>
        <v>146.09</v>
      </c>
      <c r="G2887" s="108"/>
      <c r="H2887" s="107">
        <f t="shared" si="177"/>
        <v>0</v>
      </c>
      <c r="I2887" s="143">
        <f t="shared" si="178"/>
        <v>0</v>
      </c>
      <c r="J2887" s="142"/>
      <c r="K2887" s="183"/>
      <c r="L2887" s="7" t="str">
        <f t="shared" si="179"/>
        <v/>
      </c>
      <c r="M2887" s="7" t="str">
        <f t="shared" si="180"/>
        <v/>
      </c>
      <c r="N2887" s="7" t="str">
        <f>Cartilha_GLOBAL!N2887</f>
        <v/>
      </c>
      <c r="O2887" s="144"/>
      <c r="Q2887" s="151"/>
      <c r="R2887" s="152">
        <v>0</v>
      </c>
      <c r="T2887" s="153">
        <f>IF(Cartilha_GLOBAL!R2887=0,0,IF(Cartilha_GLOBAL!R2887&gt;0,"c","b"))</f>
        <v>0</v>
      </c>
    </row>
    <row r="2888" ht="33.75" hidden="1" spans="1:20">
      <c r="A2888" s="158">
        <f>Cartilha_GLOBAL!A2888</f>
        <v>97034</v>
      </c>
      <c r="B2888" s="100" t="str">
        <f>Cartilha_GLOBAL!B2888</f>
        <v>SINAPI</v>
      </c>
      <c r="C2888" s="104" t="str">
        <f>Cartilha_GLOBAL!C2888</f>
        <v>GUARDA-CORPO EM LAJE PÓS-DESFORMA, PARA ESTRUTURAS EM CONCRETO, COM ESCORAS METÁLICAS ESTRONCADAS NA ESTRUTURA, TRAVESSÕES DE MADEIRA E FECHAMENTO EM TELA DE POLIPROPILENO PARA EDIFICAÇÕES ACIMA DE 4 PAVIMENTOS (2 MONTAGENS POR OBRA). AF_11/2017</v>
      </c>
      <c r="D2888" s="94" t="str">
        <f>Cartilha_GLOBAL!D2888</f>
        <v>M</v>
      </c>
      <c r="E2888" s="105">
        <f>Cartilha_GLOBAL!$E2888</f>
        <v>71.08</v>
      </c>
      <c r="F2888" s="182">
        <f>Cartilha_GLOBAL!$F2888</f>
        <v>87.24</v>
      </c>
      <c r="G2888" s="108"/>
      <c r="H2888" s="107">
        <f t="shared" si="177"/>
        <v>0</v>
      </c>
      <c r="I2888" s="143">
        <f t="shared" si="178"/>
        <v>0</v>
      </c>
      <c r="J2888" s="142"/>
      <c r="K2888" s="183"/>
      <c r="L2888" s="7" t="str">
        <f t="shared" si="179"/>
        <v/>
      </c>
      <c r="M2888" s="7" t="str">
        <f t="shared" si="180"/>
        <v/>
      </c>
      <c r="N2888" s="7" t="str">
        <f>Cartilha_GLOBAL!N2888</f>
        <v/>
      </c>
      <c r="O2888" s="144"/>
      <c r="Q2888" s="151"/>
      <c r="R2888" s="152">
        <v>0</v>
      </c>
      <c r="T2888" s="153">
        <f>IF(Cartilha_GLOBAL!R2888=0,0,IF(Cartilha_GLOBAL!R2888&gt;0,"c","b"))</f>
        <v>0</v>
      </c>
    </row>
    <row r="2889" ht="12.75" hidden="1" spans="1:20">
      <c r="A2889" s="154" t="str">
        <f>Cartilha_GLOBAL!A2889</f>
        <v>7.2</v>
      </c>
      <c r="B2889" s="100">
        <f>Cartilha_GLOBAL!B2889</f>
        <v>0</v>
      </c>
      <c r="C2889" s="161" t="str">
        <f>Cartilha_GLOBAL!C2889</f>
        <v>VIDROS E ESPELHOS</v>
      </c>
      <c r="D2889" s="156">
        <f>Cartilha_GLOBAL!D2889</f>
        <v>0</v>
      </c>
      <c r="E2889" s="199">
        <f>Cartilha_GLOBAL!$E2889</f>
        <v>0</v>
      </c>
      <c r="F2889" s="200">
        <f>Cartilha_GLOBAL!$F2889</f>
        <v>0</v>
      </c>
      <c r="G2889" s="209"/>
      <c r="H2889" s="187">
        <f t="shared" si="177"/>
        <v>0</v>
      </c>
      <c r="I2889" s="188">
        <f t="shared" si="178"/>
        <v>0</v>
      </c>
      <c r="J2889" s="142"/>
      <c r="K2889" s="138" t="str">
        <f>IF(OR(SUM(I2891:I2928)&gt;0,SUM(I2891:I2928)&gt;0),"xx","")</f>
        <v/>
      </c>
      <c r="L2889" s="7" t="str">
        <f t="shared" si="179"/>
        <v/>
      </c>
      <c r="M2889" s="7" t="str">
        <f t="shared" si="180"/>
        <v/>
      </c>
      <c r="N2889" s="7" t="str">
        <f>Cartilha_GLOBAL!N2889</f>
        <v/>
      </c>
      <c r="O2889" s="144"/>
      <c r="Q2889" s="151"/>
      <c r="R2889" s="152">
        <v>0</v>
      </c>
      <c r="T2889" s="153">
        <f>IF(Cartilha_GLOBAL!R2889=0,0,IF(Cartilha_GLOBAL!R2889&gt;0,"c","b"))</f>
        <v>0</v>
      </c>
    </row>
    <row r="2890" ht="12.75" hidden="1" spans="1:20">
      <c r="A2890" s="154" t="str">
        <f>Cartilha_GLOBAL!A2890</f>
        <v>7.2.1</v>
      </c>
      <c r="B2890" s="100">
        <f>Cartilha_GLOBAL!B2890</f>
        <v>0</v>
      </c>
      <c r="C2890" s="161" t="str">
        <f>Cartilha_GLOBAL!C2890</f>
        <v>MANUTENCAO / REPAROS - VIDROS E ESPELHOS</v>
      </c>
      <c r="D2890" s="94">
        <f>Cartilha_GLOBAL!D2890</f>
        <v>0</v>
      </c>
      <c r="E2890" s="199">
        <f>Cartilha_GLOBAL!$E2890</f>
        <v>0</v>
      </c>
      <c r="F2890" s="200">
        <f>Cartilha_GLOBAL!$F2890</f>
        <v>0</v>
      </c>
      <c r="G2890" s="209"/>
      <c r="H2890" s="187">
        <f t="shared" si="177"/>
        <v>0</v>
      </c>
      <c r="I2890" s="188">
        <f t="shared" si="178"/>
        <v>0</v>
      </c>
      <c r="J2890" s="142"/>
      <c r="K2890" s="138" t="str">
        <f>IF(OR(SUM(I2890)&gt;0,SUM(I2890)&gt;0),"xx","")</f>
        <v/>
      </c>
      <c r="L2890" s="7" t="str">
        <f t="shared" si="179"/>
        <v/>
      </c>
      <c r="M2890" s="7" t="str">
        <f t="shared" si="180"/>
        <v/>
      </c>
      <c r="N2890" s="7" t="str">
        <f>Cartilha_GLOBAL!N2890</f>
        <v/>
      </c>
      <c r="O2890" s="144"/>
      <c r="Q2890" s="151"/>
      <c r="R2890" s="152">
        <v>0</v>
      </c>
      <c r="T2890" s="153">
        <f>IF(Cartilha_GLOBAL!R2890=0,0,IF(Cartilha_GLOBAL!R2890&gt;0,"c","b"))</f>
        <v>0</v>
      </c>
    </row>
    <row r="2891" ht="12.75" hidden="1" spans="1:20">
      <c r="A2891" s="154" t="str">
        <f>Cartilha_GLOBAL!A2891</f>
        <v>7.2.2</v>
      </c>
      <c r="B2891" s="100">
        <f>Cartilha_GLOBAL!B2891</f>
        <v>0</v>
      </c>
      <c r="C2891" s="161" t="str">
        <f>Cartilha_GLOBAL!C2891</f>
        <v>VIDROS</v>
      </c>
      <c r="D2891" s="94">
        <f>Cartilha_GLOBAL!D2891</f>
        <v>0</v>
      </c>
      <c r="E2891" s="105">
        <f>Cartilha_GLOBAL!$E2891</f>
        <v>0</v>
      </c>
      <c r="F2891" s="182">
        <f>Cartilha_GLOBAL!$F2891</f>
        <v>0</v>
      </c>
      <c r="G2891" s="209"/>
      <c r="H2891" s="187">
        <f t="shared" si="177"/>
        <v>0</v>
      </c>
      <c r="I2891" s="188">
        <f t="shared" si="178"/>
        <v>0</v>
      </c>
      <c r="J2891" s="142"/>
      <c r="K2891" s="138" t="str">
        <f>IF(OR(SUM(I2892:I2926)&gt;0,SUM(I2892:I2926)&gt;0),"xx","")</f>
        <v/>
      </c>
      <c r="L2891" s="7" t="str">
        <f t="shared" si="179"/>
        <v/>
      </c>
      <c r="M2891" s="7" t="str">
        <f t="shared" si="180"/>
        <v/>
      </c>
      <c r="N2891" s="7" t="str">
        <f>Cartilha_GLOBAL!N2891</f>
        <v/>
      </c>
      <c r="O2891" s="144"/>
      <c r="Q2891" s="151"/>
      <c r="R2891" s="152">
        <v>0</v>
      </c>
      <c r="T2891" s="153">
        <f>IF(Cartilha_GLOBAL!R2891=0,0,IF(Cartilha_GLOBAL!R2891&gt;0,"c","b"))</f>
        <v>0</v>
      </c>
    </row>
    <row r="2892" ht="22.5" hidden="1" spans="1:20">
      <c r="A2892" s="158">
        <f>Cartilha_GLOBAL!A2892</f>
        <v>102151</v>
      </c>
      <c r="B2892" s="100" t="str">
        <f>Cartilha_GLOBAL!B2892</f>
        <v>SINAPI</v>
      </c>
      <c r="C2892" s="104" t="str">
        <f>Cartilha_GLOBAL!C2892</f>
        <v>INSTALAÇÃO DE VIDRO LISO INCOLOR, E = 3 MM, EM ESQUADRIA DE MADEIRA, FIXADO COM BAGUETE. AF_01/2021</v>
      </c>
      <c r="D2892" s="94" t="str">
        <f>Cartilha_GLOBAL!D2892</f>
        <v>M2</v>
      </c>
      <c r="E2892" s="105">
        <f>Cartilha_GLOBAL!$E2892</f>
        <v>172.67</v>
      </c>
      <c r="F2892" s="182">
        <f>Cartilha_GLOBAL!$F2892</f>
        <v>211.94</v>
      </c>
      <c r="G2892" s="108"/>
      <c r="H2892" s="107">
        <f t="shared" si="177"/>
        <v>0</v>
      </c>
      <c r="I2892" s="143">
        <f t="shared" si="178"/>
        <v>0</v>
      </c>
      <c r="J2892" s="142"/>
      <c r="K2892" s="183"/>
      <c r="L2892" s="7" t="str">
        <f t="shared" si="179"/>
        <v/>
      </c>
      <c r="M2892" s="7" t="str">
        <f t="shared" si="180"/>
        <v/>
      </c>
      <c r="N2892" s="7" t="str">
        <f>Cartilha_GLOBAL!N2892</f>
        <v/>
      </c>
      <c r="O2892" s="144"/>
      <c r="Q2892" s="151"/>
      <c r="R2892" s="152">
        <v>0</v>
      </c>
      <c r="T2892" s="153">
        <f>IF(Cartilha_GLOBAL!R2892=0,0,IF(Cartilha_GLOBAL!R2892&gt;0,"c","b"))</f>
        <v>0</v>
      </c>
    </row>
    <row r="2893" ht="12.75" hidden="1" spans="1:20">
      <c r="A2893" s="158">
        <f>Cartilha_GLOBAL!A2893</f>
        <v>102152</v>
      </c>
      <c r="B2893" s="100" t="str">
        <f>Cartilha_GLOBAL!B2893</f>
        <v>SINAPI</v>
      </c>
      <c r="C2893" s="104" t="str">
        <f>Cartilha_GLOBAL!C2893</f>
        <v>INSTALAÇÃO DE VIDRO LISO, E = 4 MM, EM ESQUADRIA DE MADEIRA, FIXADO COM BAGUETE. AF_01/2021</v>
      </c>
      <c r="D2893" s="94" t="str">
        <f>Cartilha_GLOBAL!D2893</f>
        <v>M2</v>
      </c>
      <c r="E2893" s="105">
        <f>Cartilha_GLOBAL!$E2893</f>
        <v>190.17</v>
      </c>
      <c r="F2893" s="182">
        <f>Cartilha_GLOBAL!$F2893</f>
        <v>233.41</v>
      </c>
      <c r="G2893" s="108"/>
      <c r="H2893" s="107">
        <f t="shared" si="177"/>
        <v>0</v>
      </c>
      <c r="I2893" s="143">
        <f t="shared" si="178"/>
        <v>0</v>
      </c>
      <c r="J2893" s="142"/>
      <c r="K2893" s="183"/>
      <c r="L2893" s="7" t="str">
        <f t="shared" si="179"/>
        <v/>
      </c>
      <c r="M2893" s="7" t="str">
        <f t="shared" si="180"/>
        <v/>
      </c>
      <c r="N2893" s="7" t="str">
        <f>Cartilha_GLOBAL!N2893</f>
        <v/>
      </c>
      <c r="O2893" s="144"/>
      <c r="Q2893" s="151"/>
      <c r="R2893" s="152">
        <v>0</v>
      </c>
      <c r="T2893" s="153">
        <f>IF(Cartilha_GLOBAL!R2893=0,0,IF(Cartilha_GLOBAL!R2893&gt;0,"c","b"))</f>
        <v>0</v>
      </c>
    </row>
    <row r="2894" ht="22.5" hidden="1" spans="1:20">
      <c r="A2894" s="158">
        <f>Cartilha_GLOBAL!A2894</f>
        <v>102153</v>
      </c>
      <c r="B2894" s="100" t="str">
        <f>Cartilha_GLOBAL!B2894</f>
        <v>SINAPI</v>
      </c>
      <c r="C2894" s="104" t="str">
        <f>Cartilha_GLOBAL!C2894</f>
        <v>INSTALAÇÃO DE VIDRO LISO FUME, E = 4 MM, EM ESQUADRIA DE MADEIRA, FIXADO COM BAGUETE. AF_01/2021</v>
      </c>
      <c r="D2894" s="94" t="str">
        <f>Cartilha_GLOBAL!D2894</f>
        <v>M2</v>
      </c>
      <c r="E2894" s="105">
        <f>Cartilha_GLOBAL!$E2894</f>
        <v>236.83</v>
      </c>
      <c r="F2894" s="182">
        <f>Cartilha_GLOBAL!$F2894</f>
        <v>290.69</v>
      </c>
      <c r="G2894" s="108"/>
      <c r="H2894" s="107">
        <f t="shared" si="177"/>
        <v>0</v>
      </c>
      <c r="I2894" s="143">
        <f t="shared" si="178"/>
        <v>0</v>
      </c>
      <c r="J2894" s="142"/>
      <c r="K2894" s="183"/>
      <c r="L2894" s="7" t="str">
        <f t="shared" si="179"/>
        <v/>
      </c>
      <c r="M2894" s="7" t="str">
        <f t="shared" si="180"/>
        <v/>
      </c>
      <c r="N2894" s="7" t="str">
        <f>Cartilha_GLOBAL!N2894</f>
        <v/>
      </c>
      <c r="O2894" s="144"/>
      <c r="Q2894" s="151"/>
      <c r="R2894" s="152">
        <v>0</v>
      </c>
      <c r="T2894" s="153">
        <f>IF(Cartilha_GLOBAL!R2894=0,0,IF(Cartilha_GLOBAL!R2894&gt;0,"c","b"))</f>
        <v>0</v>
      </c>
    </row>
    <row r="2895" ht="22.5" hidden="1" spans="1:20">
      <c r="A2895" s="158">
        <f>Cartilha_GLOBAL!A2895</f>
        <v>102154</v>
      </c>
      <c r="B2895" s="100" t="str">
        <f>Cartilha_GLOBAL!B2895</f>
        <v>SINAPI</v>
      </c>
      <c r="C2895" s="104" t="str">
        <f>Cartilha_GLOBAL!C2895</f>
        <v>INSTALAÇÃO DE VIDRO LISO INCOLOR, E = 5 MM, EM ESQUADRIA DE MADEIRA, FIXADO COM BAGUETE. AF_01/2021</v>
      </c>
      <c r="D2895" s="94" t="str">
        <f>Cartilha_GLOBAL!D2895</f>
        <v>M2</v>
      </c>
      <c r="E2895" s="105">
        <f>Cartilha_GLOBAL!$E2895</f>
        <v>203.64</v>
      </c>
      <c r="F2895" s="182">
        <f>Cartilha_GLOBAL!$F2895</f>
        <v>249.95</v>
      </c>
      <c r="G2895" s="108"/>
      <c r="H2895" s="107">
        <f t="shared" si="177"/>
        <v>0</v>
      </c>
      <c r="I2895" s="143">
        <f t="shared" si="178"/>
        <v>0</v>
      </c>
      <c r="J2895" s="142"/>
      <c r="K2895" s="183"/>
      <c r="L2895" s="7" t="str">
        <f t="shared" si="179"/>
        <v/>
      </c>
      <c r="M2895" s="7" t="str">
        <f t="shared" si="180"/>
        <v/>
      </c>
      <c r="N2895" s="7" t="str">
        <f>Cartilha_GLOBAL!N2895</f>
        <v/>
      </c>
      <c r="O2895" s="144"/>
      <c r="Q2895" s="151"/>
      <c r="R2895" s="152">
        <v>0</v>
      </c>
      <c r="T2895" s="153">
        <f>IF(Cartilha_GLOBAL!R2895=0,0,IF(Cartilha_GLOBAL!R2895&gt;0,"c","b"))</f>
        <v>0</v>
      </c>
    </row>
    <row r="2896" ht="22.5" hidden="1" spans="1:20">
      <c r="A2896" s="158">
        <f>Cartilha_GLOBAL!A2896</f>
        <v>102155</v>
      </c>
      <c r="B2896" s="100" t="str">
        <f>Cartilha_GLOBAL!B2896</f>
        <v>SINAPI</v>
      </c>
      <c r="C2896" s="104" t="str">
        <f>Cartilha_GLOBAL!C2896</f>
        <v>INSTALAÇÃO DE VIDRO LISO FUME, E = 5 MM, EM ESQUADRIA DE MADEIRA, FIXADO COM BAGUETE. AF_01/2021</v>
      </c>
      <c r="D2896" s="94" t="str">
        <f>Cartilha_GLOBAL!D2896</f>
        <v>M2</v>
      </c>
      <c r="E2896" s="105">
        <f>Cartilha_GLOBAL!$E2896</f>
        <v>241.81</v>
      </c>
      <c r="F2896" s="182">
        <f>Cartilha_GLOBAL!$F2896</f>
        <v>296.8</v>
      </c>
      <c r="G2896" s="108"/>
      <c r="H2896" s="107">
        <f t="shared" si="177"/>
        <v>0</v>
      </c>
      <c r="I2896" s="143">
        <f t="shared" si="178"/>
        <v>0</v>
      </c>
      <c r="J2896" s="142"/>
      <c r="K2896" s="183"/>
      <c r="L2896" s="7" t="str">
        <f t="shared" si="179"/>
        <v/>
      </c>
      <c r="M2896" s="7" t="str">
        <f t="shared" si="180"/>
        <v/>
      </c>
      <c r="N2896" s="7" t="str">
        <f>Cartilha_GLOBAL!N2896</f>
        <v/>
      </c>
      <c r="O2896" s="144"/>
      <c r="Q2896" s="151"/>
      <c r="R2896" s="152">
        <v>0</v>
      </c>
      <c r="T2896" s="153">
        <f>IF(Cartilha_GLOBAL!R2896=0,0,IF(Cartilha_GLOBAL!R2896&gt;0,"c","b"))</f>
        <v>0</v>
      </c>
    </row>
    <row r="2897" ht="22.5" hidden="1" spans="1:20">
      <c r="A2897" s="158">
        <f>Cartilha_GLOBAL!A2897</f>
        <v>102156</v>
      </c>
      <c r="B2897" s="100" t="str">
        <f>Cartilha_GLOBAL!B2897</f>
        <v>SINAPI</v>
      </c>
      <c r="C2897" s="104" t="str">
        <f>Cartilha_GLOBAL!C2897</f>
        <v>INSTALAÇÃO DE VIDRO LISO INCOLOR, E = 6 MM, EM ESQUADRIA DE MADEIRA, FIXADO COM BAGUETE. AF_01/2021</v>
      </c>
      <c r="D2897" s="94" t="str">
        <f>Cartilha_GLOBAL!D2897</f>
        <v>M2</v>
      </c>
      <c r="E2897" s="105">
        <f>Cartilha_GLOBAL!$E2897</f>
        <v>229.22</v>
      </c>
      <c r="F2897" s="182">
        <f>Cartilha_GLOBAL!$F2897</f>
        <v>281.34</v>
      </c>
      <c r="G2897" s="108"/>
      <c r="H2897" s="107">
        <f t="shared" si="177"/>
        <v>0</v>
      </c>
      <c r="I2897" s="143">
        <f t="shared" si="178"/>
        <v>0</v>
      </c>
      <c r="J2897" s="142"/>
      <c r="K2897" s="183"/>
      <c r="L2897" s="7" t="str">
        <f t="shared" si="179"/>
        <v/>
      </c>
      <c r="M2897" s="7" t="str">
        <f t="shared" si="180"/>
        <v/>
      </c>
      <c r="N2897" s="7" t="str">
        <f>Cartilha_GLOBAL!N2897</f>
        <v/>
      </c>
      <c r="O2897" s="144"/>
      <c r="Q2897" s="151"/>
      <c r="R2897" s="152">
        <v>0</v>
      </c>
      <c r="T2897" s="153">
        <f>IF(Cartilha_GLOBAL!R2897=0,0,IF(Cartilha_GLOBAL!R2897&gt;0,"c","b"))</f>
        <v>0</v>
      </c>
    </row>
    <row r="2898" ht="22.5" hidden="1" spans="1:20">
      <c r="A2898" s="158">
        <f>Cartilha_GLOBAL!A2898</f>
        <v>102157</v>
      </c>
      <c r="B2898" s="100" t="str">
        <f>Cartilha_GLOBAL!B2898</f>
        <v>SINAPI</v>
      </c>
      <c r="C2898" s="104" t="str">
        <f>Cartilha_GLOBAL!C2898</f>
        <v>INSTALAÇÃO DE VIDRO LISO FUME, E = 6 MM, EM ESQUADRIA DE MADEIRA, FIXADO COM BAGUETE. AF_01/2021</v>
      </c>
      <c r="D2898" s="94" t="str">
        <f>Cartilha_GLOBAL!D2898</f>
        <v>M2</v>
      </c>
      <c r="E2898" s="105">
        <f>Cartilha_GLOBAL!$E2898</f>
        <v>310.89</v>
      </c>
      <c r="F2898" s="182">
        <f>Cartilha_GLOBAL!$F2898</f>
        <v>381.59</v>
      </c>
      <c r="G2898" s="108"/>
      <c r="H2898" s="107">
        <f t="shared" si="177"/>
        <v>0</v>
      </c>
      <c r="I2898" s="143">
        <f t="shared" si="178"/>
        <v>0</v>
      </c>
      <c r="J2898" s="142"/>
      <c r="K2898" s="183"/>
      <c r="L2898" s="7" t="str">
        <f t="shared" si="179"/>
        <v/>
      </c>
      <c r="M2898" s="7" t="str">
        <f t="shared" si="180"/>
        <v/>
      </c>
      <c r="N2898" s="7" t="str">
        <f>Cartilha_GLOBAL!N2898</f>
        <v/>
      </c>
      <c r="O2898" s="144"/>
      <c r="Q2898" s="151"/>
      <c r="R2898" s="152">
        <v>0</v>
      </c>
      <c r="T2898" s="153">
        <f>IF(Cartilha_GLOBAL!R2898=0,0,IF(Cartilha_GLOBAL!R2898&gt;0,"c","b"))</f>
        <v>0</v>
      </c>
    </row>
    <row r="2899" ht="22.5" hidden="1" spans="1:20">
      <c r="A2899" s="158">
        <f>Cartilha_GLOBAL!A2899</f>
        <v>102158</v>
      </c>
      <c r="B2899" s="100" t="str">
        <f>Cartilha_GLOBAL!B2899</f>
        <v>SINAPI</v>
      </c>
      <c r="C2899" s="104" t="str">
        <f>Cartilha_GLOBAL!C2899</f>
        <v>INSTALAÇÃO DE VIDRO LISO INCOLOR, E = 8 MM, EM ESQUADRIA DE MADEIRA, FIXADO COM BAGUETE. AF_01/2021</v>
      </c>
      <c r="D2899" s="94" t="str">
        <f>Cartilha_GLOBAL!D2899</f>
        <v>M2</v>
      </c>
      <c r="E2899" s="105">
        <f>Cartilha_GLOBAL!$E2899</f>
        <v>312.26</v>
      </c>
      <c r="F2899" s="182">
        <f>Cartilha_GLOBAL!$F2899</f>
        <v>383.27</v>
      </c>
      <c r="G2899" s="108"/>
      <c r="H2899" s="107">
        <f t="shared" si="177"/>
        <v>0</v>
      </c>
      <c r="I2899" s="143">
        <f t="shared" si="178"/>
        <v>0</v>
      </c>
      <c r="J2899" s="142"/>
      <c r="K2899" s="183"/>
      <c r="L2899" s="7" t="str">
        <f t="shared" si="179"/>
        <v/>
      </c>
      <c r="M2899" s="7" t="str">
        <f t="shared" si="180"/>
        <v/>
      </c>
      <c r="N2899" s="7" t="str">
        <f>Cartilha_GLOBAL!N2899</f>
        <v/>
      </c>
      <c r="O2899" s="144"/>
      <c r="Q2899" s="151"/>
      <c r="R2899" s="152">
        <v>0</v>
      </c>
      <c r="T2899" s="153">
        <f>IF(Cartilha_GLOBAL!R2899=0,0,IF(Cartilha_GLOBAL!R2899&gt;0,"c","b"))</f>
        <v>0</v>
      </c>
    </row>
    <row r="2900" ht="22.5" hidden="1" spans="1:20">
      <c r="A2900" s="158">
        <f>Cartilha_GLOBAL!A2900</f>
        <v>102159</v>
      </c>
      <c r="B2900" s="100" t="str">
        <f>Cartilha_GLOBAL!B2900</f>
        <v>SINAPI</v>
      </c>
      <c r="C2900" s="104" t="str">
        <f>Cartilha_GLOBAL!C2900</f>
        <v>INSTALAÇÃO DE VIDRO LISO INCOLOR, E = 10 MM, EM ESQUADRIA DE MADEIRA, FIXADO COM BAGUETE. AF_01/2021</v>
      </c>
      <c r="D2900" s="94" t="str">
        <f>Cartilha_GLOBAL!D2900</f>
        <v>M2</v>
      </c>
      <c r="E2900" s="105">
        <f>Cartilha_GLOBAL!$E2900</f>
        <v>370.09</v>
      </c>
      <c r="F2900" s="182">
        <f>Cartilha_GLOBAL!$F2900</f>
        <v>454.25</v>
      </c>
      <c r="G2900" s="108"/>
      <c r="H2900" s="107">
        <f t="shared" si="177"/>
        <v>0</v>
      </c>
      <c r="I2900" s="143">
        <f t="shared" si="178"/>
        <v>0</v>
      </c>
      <c r="J2900" s="142"/>
      <c r="K2900" s="183"/>
      <c r="L2900" s="7" t="str">
        <f t="shared" si="179"/>
        <v/>
      </c>
      <c r="M2900" s="7" t="str">
        <f t="shared" si="180"/>
        <v/>
      </c>
      <c r="N2900" s="7" t="str">
        <f>Cartilha_GLOBAL!N2900</f>
        <v/>
      </c>
      <c r="O2900" s="144"/>
      <c r="Q2900" s="151"/>
      <c r="R2900" s="152">
        <v>0</v>
      </c>
      <c r="T2900" s="153">
        <f>IF(Cartilha_GLOBAL!R2900=0,0,IF(Cartilha_GLOBAL!R2900&gt;0,"c","b"))</f>
        <v>0</v>
      </c>
    </row>
    <row r="2901" ht="22.5" hidden="1" spans="1:20">
      <c r="A2901" s="158">
        <f>Cartilha_GLOBAL!A2901</f>
        <v>102160</v>
      </c>
      <c r="B2901" s="100" t="str">
        <f>Cartilha_GLOBAL!B2901</f>
        <v>SINAPI</v>
      </c>
      <c r="C2901" s="104" t="str">
        <f>Cartilha_GLOBAL!C2901</f>
        <v>INSTALAÇÃO DE VIDRO IMPRESSO, E = 4 MM, EM ESQUADRIA DE MADEIRA, FIXADO COM BAGUETE. AF_01/2021</v>
      </c>
      <c r="D2901" s="94" t="str">
        <f>Cartilha_GLOBAL!D2901</f>
        <v>M2</v>
      </c>
      <c r="E2901" s="105">
        <f>Cartilha_GLOBAL!$E2901</f>
        <v>166.83</v>
      </c>
      <c r="F2901" s="182">
        <f>Cartilha_GLOBAL!$F2901</f>
        <v>204.77</v>
      </c>
      <c r="G2901" s="108"/>
      <c r="H2901" s="107">
        <f t="shared" si="177"/>
        <v>0</v>
      </c>
      <c r="I2901" s="143">
        <f t="shared" si="178"/>
        <v>0</v>
      </c>
      <c r="J2901" s="142"/>
      <c r="K2901" s="183"/>
      <c r="L2901" s="7" t="str">
        <f t="shared" si="179"/>
        <v/>
      </c>
      <c r="M2901" s="7" t="str">
        <f t="shared" si="180"/>
        <v/>
      </c>
      <c r="N2901" s="7" t="str">
        <f>Cartilha_GLOBAL!N2901</f>
        <v/>
      </c>
      <c r="O2901" s="144"/>
      <c r="Q2901" s="151"/>
      <c r="R2901" s="152">
        <v>0</v>
      </c>
      <c r="T2901" s="153">
        <f>IF(Cartilha_GLOBAL!R2901=0,0,IF(Cartilha_GLOBAL!R2901&gt;0,"c","b"))</f>
        <v>0</v>
      </c>
    </row>
    <row r="2902" ht="22.5" hidden="1" spans="1:20">
      <c r="A2902" s="158">
        <f>Cartilha_GLOBAL!A2902</f>
        <v>102161</v>
      </c>
      <c r="B2902" s="100" t="str">
        <f>Cartilha_GLOBAL!B2902</f>
        <v>SINAPI</v>
      </c>
      <c r="C2902" s="104" t="str">
        <f>Cartilha_GLOBAL!C2902</f>
        <v>INSTALAÇÃO DE VIDRO LISO INCOLOR, E = 3 MM, EM ESQUADRIA DE ALUMÍNIO OU PVC, FIXADO COM BAGUETE. AF_01/2021_PS</v>
      </c>
      <c r="D2902" s="94" t="str">
        <f>Cartilha_GLOBAL!D2902</f>
        <v>M2</v>
      </c>
      <c r="E2902" s="105">
        <f>Cartilha_GLOBAL!$E2902</f>
        <v>364.63</v>
      </c>
      <c r="F2902" s="182">
        <f>Cartilha_GLOBAL!$F2902</f>
        <v>447.55</v>
      </c>
      <c r="G2902" s="108"/>
      <c r="H2902" s="107">
        <f t="shared" si="177"/>
        <v>0</v>
      </c>
      <c r="I2902" s="143">
        <f t="shared" si="178"/>
        <v>0</v>
      </c>
      <c r="J2902" s="142"/>
      <c r="K2902" s="183"/>
      <c r="L2902" s="7" t="str">
        <f t="shared" si="179"/>
        <v/>
      </c>
      <c r="M2902" s="7" t="str">
        <f t="shared" si="180"/>
        <v/>
      </c>
      <c r="N2902" s="7" t="str">
        <f>Cartilha_GLOBAL!N2902</f>
        <v/>
      </c>
      <c r="O2902" s="144"/>
      <c r="Q2902" s="151"/>
      <c r="R2902" s="152">
        <v>0</v>
      </c>
      <c r="T2902" s="153">
        <f>IF(Cartilha_GLOBAL!R2902=0,0,IF(Cartilha_GLOBAL!R2902&gt;0,"c","b"))</f>
        <v>0</v>
      </c>
    </row>
    <row r="2903" ht="22.5" hidden="1" spans="1:20">
      <c r="A2903" s="158">
        <f>Cartilha_GLOBAL!A2903</f>
        <v>102162</v>
      </c>
      <c r="B2903" s="100" t="str">
        <f>Cartilha_GLOBAL!B2903</f>
        <v>SINAPI</v>
      </c>
      <c r="C2903" s="104" t="str">
        <f>Cartilha_GLOBAL!C2903</f>
        <v>INSTALAÇÃO DE VIDRO LISO INCOLOR, E = 4 MM, EM ESQUADRIA DE ALUMÍNIO OU PVC, FIXADO COM BAGUETE. AF_01/2021_PS</v>
      </c>
      <c r="D2903" s="94" t="str">
        <f>Cartilha_GLOBAL!D2903</f>
        <v>M2</v>
      </c>
      <c r="E2903" s="105">
        <f>Cartilha_GLOBAL!$E2903</f>
        <v>382.13</v>
      </c>
      <c r="F2903" s="182">
        <f>Cartilha_GLOBAL!$F2903</f>
        <v>469.03</v>
      </c>
      <c r="G2903" s="108"/>
      <c r="H2903" s="107">
        <f t="shared" si="177"/>
        <v>0</v>
      </c>
      <c r="I2903" s="143">
        <f t="shared" si="178"/>
        <v>0</v>
      </c>
      <c r="J2903" s="142"/>
      <c r="K2903" s="183"/>
      <c r="L2903" s="7" t="str">
        <f t="shared" si="179"/>
        <v/>
      </c>
      <c r="M2903" s="7" t="str">
        <f t="shared" si="180"/>
        <v/>
      </c>
      <c r="N2903" s="7" t="str">
        <f>Cartilha_GLOBAL!N2903</f>
        <v/>
      </c>
      <c r="O2903" s="144"/>
      <c r="Q2903" s="151"/>
      <c r="R2903" s="152">
        <v>0</v>
      </c>
      <c r="T2903" s="153">
        <f>IF(Cartilha_GLOBAL!R2903=0,0,IF(Cartilha_GLOBAL!R2903&gt;0,"c","b"))</f>
        <v>0</v>
      </c>
    </row>
    <row r="2904" ht="22.5" hidden="1" spans="1:20">
      <c r="A2904" s="158">
        <f>Cartilha_GLOBAL!A2904</f>
        <v>102163</v>
      </c>
      <c r="B2904" s="100" t="str">
        <f>Cartilha_GLOBAL!B2904</f>
        <v>SINAPI</v>
      </c>
      <c r="C2904" s="104" t="str">
        <f>Cartilha_GLOBAL!C2904</f>
        <v>INSTALAÇÃO DE VIDRO LISO FUME, E = 4 MM, EM ESQUADRIA DE ALUMÍNIO OU PVC, FIXADO COM BAGUETE. AF_01/2021_PS</v>
      </c>
      <c r="D2904" s="94" t="str">
        <f>Cartilha_GLOBAL!D2904</f>
        <v>M2</v>
      </c>
      <c r="E2904" s="105">
        <f>Cartilha_GLOBAL!$E2904</f>
        <v>428.79</v>
      </c>
      <c r="F2904" s="182">
        <f>Cartilha_GLOBAL!$F2904</f>
        <v>526.3</v>
      </c>
      <c r="G2904" s="108"/>
      <c r="H2904" s="107">
        <f t="shared" si="177"/>
        <v>0</v>
      </c>
      <c r="I2904" s="143">
        <f t="shared" si="178"/>
        <v>0</v>
      </c>
      <c r="J2904" s="142"/>
      <c r="K2904" s="183"/>
      <c r="L2904" s="7" t="str">
        <f t="shared" si="179"/>
        <v/>
      </c>
      <c r="M2904" s="7" t="str">
        <f t="shared" si="180"/>
        <v/>
      </c>
      <c r="N2904" s="7" t="str">
        <f>Cartilha_GLOBAL!N2904</f>
        <v/>
      </c>
      <c r="O2904" s="144"/>
      <c r="Q2904" s="151"/>
      <c r="R2904" s="152">
        <v>0</v>
      </c>
      <c r="T2904" s="153">
        <f>IF(Cartilha_GLOBAL!R2904=0,0,IF(Cartilha_GLOBAL!R2904&gt;0,"c","b"))</f>
        <v>0</v>
      </c>
    </row>
    <row r="2905" ht="22.5" hidden="1" spans="1:20">
      <c r="A2905" s="158">
        <f>Cartilha_GLOBAL!A2905</f>
        <v>102164</v>
      </c>
      <c r="B2905" s="100" t="str">
        <f>Cartilha_GLOBAL!B2905</f>
        <v>SINAPI</v>
      </c>
      <c r="C2905" s="104" t="str">
        <f>Cartilha_GLOBAL!C2905</f>
        <v>INSTALAÇÃO DE VIDRO LISO INCOLOR, E = 5 MM, EM ESQUADRIA DE ALUMÍNIO OU PVC, FIXADO COM BAGUETE. AF_01/2021_PS</v>
      </c>
      <c r="D2905" s="94" t="str">
        <f>Cartilha_GLOBAL!D2905</f>
        <v>M2</v>
      </c>
      <c r="E2905" s="105">
        <f>Cartilha_GLOBAL!$E2905</f>
        <v>360.32</v>
      </c>
      <c r="F2905" s="182">
        <f>Cartilha_GLOBAL!$F2905</f>
        <v>442.26</v>
      </c>
      <c r="G2905" s="108"/>
      <c r="H2905" s="107">
        <f t="shared" si="177"/>
        <v>0</v>
      </c>
      <c r="I2905" s="143">
        <f t="shared" si="178"/>
        <v>0</v>
      </c>
      <c r="J2905" s="142"/>
      <c r="K2905" s="183"/>
      <c r="L2905" s="7" t="str">
        <f t="shared" si="179"/>
        <v/>
      </c>
      <c r="M2905" s="7" t="str">
        <f t="shared" si="180"/>
        <v/>
      </c>
      <c r="N2905" s="7" t="str">
        <f>Cartilha_GLOBAL!N2905</f>
        <v/>
      </c>
      <c r="O2905" s="144"/>
      <c r="Q2905" s="151"/>
      <c r="R2905" s="152">
        <v>0</v>
      </c>
      <c r="T2905" s="153">
        <f>IF(Cartilha_GLOBAL!R2905=0,0,IF(Cartilha_GLOBAL!R2905&gt;0,"c","b"))</f>
        <v>0</v>
      </c>
    </row>
    <row r="2906" ht="22.5" hidden="1" spans="1:20">
      <c r="A2906" s="158">
        <f>Cartilha_GLOBAL!A2906</f>
        <v>102165</v>
      </c>
      <c r="B2906" s="100" t="str">
        <f>Cartilha_GLOBAL!B2906</f>
        <v>SINAPI</v>
      </c>
      <c r="C2906" s="104" t="str">
        <f>Cartilha_GLOBAL!C2906</f>
        <v>INSTALAÇÃO DE VIDRO LISO FUME, E = 5 MM, EM ESQUADRIA DE ALUMÍNIO OU PVC, FIXADO COM BAGUETE. AF_01/2021_PS</v>
      </c>
      <c r="D2906" s="94" t="str">
        <f>Cartilha_GLOBAL!D2906</f>
        <v>M2</v>
      </c>
      <c r="E2906" s="105">
        <f>Cartilha_GLOBAL!$E2906</f>
        <v>398.49</v>
      </c>
      <c r="F2906" s="182">
        <f>Cartilha_GLOBAL!$F2906</f>
        <v>489.11</v>
      </c>
      <c r="G2906" s="108"/>
      <c r="H2906" s="107">
        <f t="shared" si="177"/>
        <v>0</v>
      </c>
      <c r="I2906" s="143">
        <f t="shared" si="178"/>
        <v>0</v>
      </c>
      <c r="J2906" s="142"/>
      <c r="K2906" s="183"/>
      <c r="L2906" s="7" t="str">
        <f t="shared" si="179"/>
        <v/>
      </c>
      <c r="M2906" s="7" t="str">
        <f t="shared" si="180"/>
        <v/>
      </c>
      <c r="N2906" s="7" t="str">
        <f>Cartilha_GLOBAL!N2906</f>
        <v/>
      </c>
      <c r="O2906" s="144"/>
      <c r="Q2906" s="151"/>
      <c r="R2906" s="152">
        <v>0</v>
      </c>
      <c r="T2906" s="153">
        <f>IF(Cartilha_GLOBAL!R2906=0,0,IF(Cartilha_GLOBAL!R2906&gt;0,"c","b"))</f>
        <v>0</v>
      </c>
    </row>
    <row r="2907" ht="22.5" hidden="1" spans="1:20">
      <c r="A2907" s="158">
        <f>Cartilha_GLOBAL!A2907</f>
        <v>102166</v>
      </c>
      <c r="B2907" s="100" t="str">
        <f>Cartilha_GLOBAL!B2907</f>
        <v>SINAPI</v>
      </c>
      <c r="C2907" s="104" t="str">
        <f>Cartilha_GLOBAL!C2907</f>
        <v>INSTALAÇÃO DE VIDRO LISO INCOLOR, E = 6 MM, EM ESQUADRIA DE ALUMÍNIO OU PVC, FIXADO COM BAGUETE. AF_01/2021_PS</v>
      </c>
      <c r="D2907" s="94" t="str">
        <f>Cartilha_GLOBAL!D2907</f>
        <v>M2</v>
      </c>
      <c r="E2907" s="105">
        <f>Cartilha_GLOBAL!$E2907</f>
        <v>350.55</v>
      </c>
      <c r="F2907" s="182">
        <f>Cartilha_GLOBAL!$F2907</f>
        <v>430.27</v>
      </c>
      <c r="G2907" s="108"/>
      <c r="H2907" s="107">
        <f t="shared" si="177"/>
        <v>0</v>
      </c>
      <c r="I2907" s="143">
        <f t="shared" si="178"/>
        <v>0</v>
      </c>
      <c r="J2907" s="142"/>
      <c r="K2907" s="183"/>
      <c r="L2907" s="7" t="str">
        <f t="shared" si="179"/>
        <v/>
      </c>
      <c r="M2907" s="7" t="str">
        <f t="shared" si="180"/>
        <v/>
      </c>
      <c r="N2907" s="7" t="str">
        <f>Cartilha_GLOBAL!N2907</f>
        <v/>
      </c>
      <c r="O2907" s="144"/>
      <c r="Q2907" s="151"/>
      <c r="R2907" s="152">
        <v>0</v>
      </c>
      <c r="T2907" s="153">
        <f>IF(Cartilha_GLOBAL!R2907=0,0,IF(Cartilha_GLOBAL!R2907&gt;0,"c","b"))</f>
        <v>0</v>
      </c>
    </row>
    <row r="2908" ht="22.5" hidden="1" spans="1:20">
      <c r="A2908" s="158">
        <f>Cartilha_GLOBAL!A2908</f>
        <v>102167</v>
      </c>
      <c r="B2908" s="100" t="str">
        <f>Cartilha_GLOBAL!B2908</f>
        <v>SINAPI</v>
      </c>
      <c r="C2908" s="104" t="str">
        <f>Cartilha_GLOBAL!C2908</f>
        <v>INSTALAÇÃO DE VIDRO LISO FUME, E = 6 MM, EM ESQUADRIA DE ALUMÍNIO OU PVC, FIXADO COM BAGUETE. AF_01/2021_PS</v>
      </c>
      <c r="D2908" s="94" t="str">
        <f>Cartilha_GLOBAL!D2908</f>
        <v>M2</v>
      </c>
      <c r="E2908" s="105">
        <f>Cartilha_GLOBAL!$E2908</f>
        <v>432.22</v>
      </c>
      <c r="F2908" s="182">
        <f>Cartilha_GLOBAL!$F2908</f>
        <v>530.51</v>
      </c>
      <c r="G2908" s="108"/>
      <c r="H2908" s="107">
        <f t="shared" si="177"/>
        <v>0</v>
      </c>
      <c r="I2908" s="143">
        <f t="shared" si="178"/>
        <v>0</v>
      </c>
      <c r="J2908" s="142"/>
      <c r="K2908" s="183"/>
      <c r="L2908" s="7" t="str">
        <f t="shared" si="179"/>
        <v/>
      </c>
      <c r="M2908" s="7" t="str">
        <f t="shared" si="180"/>
        <v/>
      </c>
      <c r="N2908" s="7" t="str">
        <f>Cartilha_GLOBAL!N2908</f>
        <v/>
      </c>
      <c r="O2908" s="144"/>
      <c r="Q2908" s="151"/>
      <c r="R2908" s="152">
        <v>0</v>
      </c>
      <c r="T2908" s="153">
        <f>IF(Cartilha_GLOBAL!R2908=0,0,IF(Cartilha_GLOBAL!R2908&gt;0,"c","b"))</f>
        <v>0</v>
      </c>
    </row>
    <row r="2909" ht="22.5" hidden="1" spans="1:20">
      <c r="A2909" s="158">
        <f>Cartilha_GLOBAL!A2909</f>
        <v>102168</v>
      </c>
      <c r="B2909" s="100" t="str">
        <f>Cartilha_GLOBAL!B2909</f>
        <v>SINAPI</v>
      </c>
      <c r="C2909" s="104" t="str">
        <f>Cartilha_GLOBAL!C2909</f>
        <v>INSTALAÇÃO DE VIDRO LISO INCOLOR, E = 8 MM, EM ESQUADRIA DE ALUMÍNIO OU PVC, FIXADO COM BAGUETE. AF_01/2021_PS</v>
      </c>
      <c r="D2909" s="94" t="str">
        <f>Cartilha_GLOBAL!D2909</f>
        <v>M2</v>
      </c>
      <c r="E2909" s="105">
        <f>Cartilha_GLOBAL!$E2909</f>
        <v>402.2</v>
      </c>
      <c r="F2909" s="182">
        <f>Cartilha_GLOBAL!$F2909</f>
        <v>493.66</v>
      </c>
      <c r="G2909" s="108"/>
      <c r="H2909" s="107">
        <f t="shared" si="177"/>
        <v>0</v>
      </c>
      <c r="I2909" s="143">
        <f t="shared" si="178"/>
        <v>0</v>
      </c>
      <c r="J2909" s="142"/>
      <c r="K2909" s="183"/>
      <c r="L2909" s="7" t="str">
        <f t="shared" si="179"/>
        <v/>
      </c>
      <c r="M2909" s="7" t="str">
        <f t="shared" si="180"/>
        <v/>
      </c>
      <c r="N2909" s="7" t="str">
        <f>Cartilha_GLOBAL!N2909</f>
        <v/>
      </c>
      <c r="O2909" s="144"/>
      <c r="Q2909" s="151"/>
      <c r="R2909" s="152">
        <v>0</v>
      </c>
      <c r="T2909" s="153">
        <f>IF(Cartilha_GLOBAL!R2909=0,0,IF(Cartilha_GLOBAL!R2909&gt;0,"c","b"))</f>
        <v>0</v>
      </c>
    </row>
    <row r="2910" ht="22.5" hidden="1" spans="1:20">
      <c r="A2910" s="158">
        <f>Cartilha_GLOBAL!A2910</f>
        <v>102169</v>
      </c>
      <c r="B2910" s="100" t="str">
        <f>Cartilha_GLOBAL!B2910</f>
        <v>SINAPI</v>
      </c>
      <c r="C2910" s="104" t="str">
        <f>Cartilha_GLOBAL!C2910</f>
        <v>INSTALAÇÃO DE VIDRO LISO INCOLOR, E = 10 MM, EM ESQUADRIA DE ALUMÍNIO OU PVC, FIXADO COM BAGUETE. AF_01/2021_PS</v>
      </c>
      <c r="D2910" s="94" t="str">
        <f>Cartilha_GLOBAL!D2910</f>
        <v>M2</v>
      </c>
      <c r="E2910" s="105">
        <f>Cartilha_GLOBAL!$E2910</f>
        <v>448.41</v>
      </c>
      <c r="F2910" s="182">
        <f>Cartilha_GLOBAL!$F2910</f>
        <v>550.38</v>
      </c>
      <c r="G2910" s="108"/>
      <c r="H2910" s="107">
        <f t="shared" si="177"/>
        <v>0</v>
      </c>
      <c r="I2910" s="143">
        <f t="shared" si="178"/>
        <v>0</v>
      </c>
      <c r="J2910" s="142"/>
      <c r="K2910" s="183"/>
      <c r="L2910" s="7" t="str">
        <f t="shared" si="179"/>
        <v/>
      </c>
      <c r="M2910" s="7" t="str">
        <f t="shared" si="180"/>
        <v/>
      </c>
      <c r="N2910" s="7" t="str">
        <f>Cartilha_GLOBAL!N2910</f>
        <v/>
      </c>
      <c r="O2910" s="144"/>
      <c r="Q2910" s="151"/>
      <c r="R2910" s="152">
        <v>0</v>
      </c>
      <c r="T2910" s="153">
        <f>IF(Cartilha_GLOBAL!R2910=0,0,IF(Cartilha_GLOBAL!R2910&gt;0,"c","b"))</f>
        <v>0</v>
      </c>
    </row>
    <row r="2911" ht="22.5" hidden="1" spans="1:20">
      <c r="A2911" s="158">
        <f>Cartilha_GLOBAL!A2911</f>
        <v>102170</v>
      </c>
      <c r="B2911" s="100" t="str">
        <f>Cartilha_GLOBAL!B2911</f>
        <v>SINAPI</v>
      </c>
      <c r="C2911" s="104" t="str">
        <f>Cartilha_GLOBAL!C2911</f>
        <v>INSTALAÇÃO DE VIDRO IMPRESSO, E = 4 MM, EM ESQUADRIA DE ALUMÍNIO OU PVC, FIXADO COM BAGUETE. AF_01/2021_PS</v>
      </c>
      <c r="D2911" s="94" t="str">
        <f>Cartilha_GLOBAL!D2911</f>
        <v>M2</v>
      </c>
      <c r="E2911" s="105">
        <f>Cartilha_GLOBAL!$E2911</f>
        <v>358.79</v>
      </c>
      <c r="F2911" s="182">
        <f>Cartilha_GLOBAL!$F2911</f>
        <v>440.38</v>
      </c>
      <c r="G2911" s="108"/>
      <c r="H2911" s="107">
        <f t="shared" si="177"/>
        <v>0</v>
      </c>
      <c r="I2911" s="143">
        <f t="shared" si="178"/>
        <v>0</v>
      </c>
      <c r="J2911" s="142"/>
      <c r="K2911" s="183"/>
      <c r="L2911" s="7" t="str">
        <f t="shared" si="179"/>
        <v/>
      </c>
      <c r="M2911" s="7" t="str">
        <f t="shared" si="180"/>
        <v/>
      </c>
      <c r="N2911" s="7" t="str">
        <f>Cartilha_GLOBAL!N2911</f>
        <v/>
      </c>
      <c r="O2911" s="144"/>
      <c r="Q2911" s="151"/>
      <c r="R2911" s="152">
        <v>0</v>
      </c>
      <c r="T2911" s="153">
        <f>IF(Cartilha_GLOBAL!R2911=0,0,IF(Cartilha_GLOBAL!R2911&gt;0,"c","b"))</f>
        <v>0</v>
      </c>
    </row>
    <row r="2912" ht="22.5" hidden="1" spans="1:20">
      <c r="A2912" s="158">
        <f>Cartilha_GLOBAL!A2912</f>
        <v>102171</v>
      </c>
      <c r="B2912" s="100" t="str">
        <f>Cartilha_GLOBAL!B2912</f>
        <v>SINAPI</v>
      </c>
      <c r="C2912" s="104" t="str">
        <f>Cartilha_GLOBAL!C2912</f>
        <v>INSTALAÇÃO DE VIDRO ARAMADO, E = 6 MM, EM ESQUADRIA DE ALUMÍNIO OU PVC, FIXADO COM BAGUETE. AF_01/2021_PS</v>
      </c>
      <c r="D2912" s="94" t="str">
        <f>Cartilha_GLOBAL!D2912</f>
        <v>M2</v>
      </c>
      <c r="E2912" s="105">
        <f>Cartilha_GLOBAL!$E2912</f>
        <v>546.99</v>
      </c>
      <c r="F2912" s="182">
        <f>Cartilha_GLOBAL!$F2912</f>
        <v>671.38</v>
      </c>
      <c r="G2912" s="108"/>
      <c r="H2912" s="107">
        <f t="shared" si="177"/>
        <v>0</v>
      </c>
      <c r="I2912" s="143">
        <f t="shared" si="178"/>
        <v>0</v>
      </c>
      <c r="J2912" s="142"/>
      <c r="K2912" s="183"/>
      <c r="L2912" s="7" t="str">
        <f t="shared" si="179"/>
        <v/>
      </c>
      <c r="M2912" s="7" t="str">
        <f t="shared" si="180"/>
        <v/>
      </c>
      <c r="N2912" s="7" t="str">
        <f>Cartilha_GLOBAL!N2912</f>
        <v/>
      </c>
      <c r="O2912" s="144"/>
      <c r="Q2912" s="151"/>
      <c r="R2912" s="152">
        <v>0</v>
      </c>
      <c r="T2912" s="153">
        <f>IF(Cartilha_GLOBAL!R2912=0,0,IF(Cartilha_GLOBAL!R2912&gt;0,"c","b"))</f>
        <v>0</v>
      </c>
    </row>
    <row r="2913" ht="22.5" hidden="1" spans="1:20">
      <c r="A2913" s="158">
        <f>Cartilha_GLOBAL!A2913</f>
        <v>102172</v>
      </c>
      <c r="B2913" s="100" t="str">
        <f>Cartilha_GLOBAL!B2913</f>
        <v>SINAPI</v>
      </c>
      <c r="C2913" s="104" t="str">
        <f>Cartilha_GLOBAL!C2913</f>
        <v>INSTALAÇÃO DE VIDRO ARAMADO, E = 7 MM, EM ESQUADRIA DE ALUMÍNIO OU PVC, FIXADO COM BAGUETE. AF_01/2021_PS</v>
      </c>
      <c r="D2913" s="94" t="str">
        <f>Cartilha_GLOBAL!D2913</f>
        <v>M2</v>
      </c>
      <c r="E2913" s="105">
        <f>Cartilha_GLOBAL!$E2913</f>
        <v>513.88</v>
      </c>
      <c r="F2913" s="182">
        <f>Cartilha_GLOBAL!$F2913</f>
        <v>630.74</v>
      </c>
      <c r="G2913" s="108"/>
      <c r="H2913" s="107">
        <f t="shared" si="177"/>
        <v>0</v>
      </c>
      <c r="I2913" s="143">
        <f t="shared" si="178"/>
        <v>0</v>
      </c>
      <c r="J2913" s="142"/>
      <c r="K2913" s="183"/>
      <c r="L2913" s="7" t="str">
        <f t="shared" si="179"/>
        <v/>
      </c>
      <c r="M2913" s="7" t="str">
        <f t="shared" si="180"/>
        <v/>
      </c>
      <c r="N2913" s="7" t="str">
        <f>Cartilha_GLOBAL!N2913</f>
        <v/>
      </c>
      <c r="O2913" s="144"/>
      <c r="Q2913" s="151"/>
      <c r="R2913" s="152">
        <v>0</v>
      </c>
      <c r="T2913" s="153">
        <f>IF(Cartilha_GLOBAL!R2913=0,0,IF(Cartilha_GLOBAL!R2913&gt;0,"c","b"))</f>
        <v>0</v>
      </c>
    </row>
    <row r="2914" ht="12.75" hidden="1" spans="1:20">
      <c r="A2914" s="158">
        <f>Cartilha_GLOBAL!A2914</f>
        <v>102176</v>
      </c>
      <c r="B2914" s="100" t="str">
        <f>Cartilha_GLOBAL!B2914</f>
        <v>SINAPI</v>
      </c>
      <c r="C2914" s="104" t="str">
        <f>Cartilha_GLOBAL!C2914</f>
        <v>INSTALAÇÃO DE VIDRO LAMINADO, E = 8 MM (4+4), ENCAIXADO EM PERFIL U. AF_01/2021_PS</v>
      </c>
      <c r="D2914" s="94" t="str">
        <f>Cartilha_GLOBAL!D2914</f>
        <v>M2</v>
      </c>
      <c r="E2914" s="105">
        <f>Cartilha_GLOBAL!$E2914</f>
        <v>902.52</v>
      </c>
      <c r="F2914" s="182">
        <f>Cartilha_GLOBAL!$F2914</f>
        <v>1107.75</v>
      </c>
      <c r="G2914" s="108"/>
      <c r="H2914" s="107">
        <f t="shared" si="177"/>
        <v>0</v>
      </c>
      <c r="I2914" s="143">
        <f t="shared" si="178"/>
        <v>0</v>
      </c>
      <c r="J2914" s="142"/>
      <c r="K2914" s="183"/>
      <c r="L2914" s="7" t="str">
        <f t="shared" si="179"/>
        <v/>
      </c>
      <c r="M2914" s="7" t="str">
        <f t="shared" si="180"/>
        <v/>
      </c>
      <c r="N2914" s="7" t="str">
        <f>Cartilha_GLOBAL!N2914</f>
        <v/>
      </c>
      <c r="O2914" s="144"/>
      <c r="Q2914" s="151"/>
      <c r="R2914" s="152">
        <v>0</v>
      </c>
      <c r="T2914" s="153">
        <f>IF(Cartilha_GLOBAL!R2914=0,0,IF(Cartilha_GLOBAL!R2914&gt;0,"c","b"))</f>
        <v>0</v>
      </c>
    </row>
    <row r="2915" ht="12.75" hidden="1" spans="1:20">
      <c r="A2915" s="158">
        <f>Cartilha_GLOBAL!A2915</f>
        <v>102177</v>
      </c>
      <c r="B2915" s="100" t="str">
        <f>Cartilha_GLOBAL!B2915</f>
        <v>SINAPI</v>
      </c>
      <c r="C2915" s="104" t="str">
        <f>Cartilha_GLOBAL!C2915</f>
        <v>INSTALAÇÃO DE VIDRO LAMINADO, E = 12 MM (4+4+4), ENCAIXADO EM PERFIL U. AF_01/2021_PS</v>
      </c>
      <c r="D2915" s="94" t="str">
        <f>Cartilha_GLOBAL!D2915</f>
        <v>M2</v>
      </c>
      <c r="E2915" s="105">
        <f>Cartilha_GLOBAL!$E2915</f>
        <v>1722.61</v>
      </c>
      <c r="F2915" s="182">
        <f>Cartilha_GLOBAL!$F2915</f>
        <v>2114.33</v>
      </c>
      <c r="G2915" s="108"/>
      <c r="H2915" s="107">
        <f t="shared" si="177"/>
        <v>0</v>
      </c>
      <c r="I2915" s="143">
        <f t="shared" si="178"/>
        <v>0</v>
      </c>
      <c r="J2915" s="142"/>
      <c r="K2915" s="183"/>
      <c r="L2915" s="7" t="str">
        <f t="shared" si="179"/>
        <v/>
      </c>
      <c r="M2915" s="7" t="str">
        <f t="shared" si="180"/>
        <v/>
      </c>
      <c r="N2915" s="7" t="str">
        <f>Cartilha_GLOBAL!N2915</f>
        <v/>
      </c>
      <c r="O2915" s="144"/>
      <c r="Q2915" s="151"/>
      <c r="R2915" s="152">
        <v>0</v>
      </c>
      <c r="T2915" s="153">
        <f>IF(Cartilha_GLOBAL!R2915=0,0,IF(Cartilha_GLOBAL!R2915&gt;0,"c","b"))</f>
        <v>0</v>
      </c>
    </row>
    <row r="2916" ht="12.75" hidden="1" spans="1:20">
      <c r="A2916" s="158">
        <f>Cartilha_GLOBAL!A2916</f>
        <v>102178</v>
      </c>
      <c r="B2916" s="100" t="str">
        <f>Cartilha_GLOBAL!B2916</f>
        <v>SINAPI</v>
      </c>
      <c r="C2916" s="104" t="str">
        <f>Cartilha_GLOBAL!C2916</f>
        <v>INSTALAÇÃO DE VIDRO LAMINADO, E = 15 MM (5+5+5), ENCAIXADO EM PERFIL U. AF_01/2021_PS</v>
      </c>
      <c r="D2916" s="94" t="str">
        <f>Cartilha_GLOBAL!D2916</f>
        <v>M2</v>
      </c>
      <c r="E2916" s="105">
        <f>Cartilha_GLOBAL!$E2916</f>
        <v>1959.03</v>
      </c>
      <c r="F2916" s="182">
        <f>Cartilha_GLOBAL!$F2916</f>
        <v>2404.51</v>
      </c>
      <c r="G2916" s="108"/>
      <c r="H2916" s="107">
        <f t="shared" si="177"/>
        <v>0</v>
      </c>
      <c r="I2916" s="143">
        <f t="shared" si="178"/>
        <v>0</v>
      </c>
      <c r="J2916" s="142"/>
      <c r="K2916" s="183"/>
      <c r="L2916" s="7" t="str">
        <f t="shared" si="179"/>
        <v/>
      </c>
      <c r="M2916" s="7" t="str">
        <f t="shared" si="180"/>
        <v/>
      </c>
      <c r="N2916" s="7" t="str">
        <f>Cartilha_GLOBAL!N2916</f>
        <v/>
      </c>
      <c r="O2916" s="144"/>
      <c r="Q2916" s="151"/>
      <c r="R2916" s="152">
        <v>0</v>
      </c>
      <c r="T2916" s="153">
        <f>IF(Cartilha_GLOBAL!R2916=0,0,IF(Cartilha_GLOBAL!R2916&gt;0,"c","b"))</f>
        <v>0</v>
      </c>
    </row>
    <row r="2917" ht="12.75" hidden="1" spans="1:20">
      <c r="A2917" s="158">
        <f>Cartilha_GLOBAL!A2917</f>
        <v>102179</v>
      </c>
      <c r="B2917" s="100" t="str">
        <f>Cartilha_GLOBAL!B2917</f>
        <v>SINAPI</v>
      </c>
      <c r="C2917" s="104" t="str">
        <f>Cartilha_GLOBAL!C2917</f>
        <v>INSTALAÇÃO DE VIDRO TEMPERADO, E = 6 MM, ENCAIXADO EM PERFIL U. AF_01/2021_PS</v>
      </c>
      <c r="D2917" s="94" t="str">
        <f>Cartilha_GLOBAL!D2917</f>
        <v>M2</v>
      </c>
      <c r="E2917" s="105">
        <f>Cartilha_GLOBAL!$E2917</f>
        <v>408.55</v>
      </c>
      <c r="F2917" s="182">
        <f>Cartilha_GLOBAL!$F2917</f>
        <v>501.45</v>
      </c>
      <c r="G2917" s="108"/>
      <c r="H2917" s="107">
        <f t="shared" si="177"/>
        <v>0</v>
      </c>
      <c r="I2917" s="143">
        <f t="shared" si="178"/>
        <v>0</v>
      </c>
      <c r="J2917" s="142"/>
      <c r="K2917" s="183"/>
      <c r="L2917" s="7" t="str">
        <f t="shared" si="179"/>
        <v/>
      </c>
      <c r="M2917" s="7" t="str">
        <f t="shared" si="180"/>
        <v/>
      </c>
      <c r="N2917" s="7" t="str">
        <f>Cartilha_GLOBAL!N2917</f>
        <v/>
      </c>
      <c r="O2917" s="144"/>
      <c r="Q2917" s="151"/>
      <c r="R2917" s="152">
        <v>0</v>
      </c>
      <c r="T2917" s="153">
        <f>IF(Cartilha_GLOBAL!R2917=0,0,IF(Cartilha_GLOBAL!R2917&gt;0,"c","b"))</f>
        <v>0</v>
      </c>
    </row>
    <row r="2918" ht="12.75" hidden="1" spans="1:20">
      <c r="A2918" s="158">
        <f>Cartilha_GLOBAL!A2918</f>
        <v>102180</v>
      </c>
      <c r="B2918" s="100" t="str">
        <f>Cartilha_GLOBAL!B2918</f>
        <v>SINAPI</v>
      </c>
      <c r="C2918" s="104" t="str">
        <f>Cartilha_GLOBAL!C2918</f>
        <v>INSTALAÇÃO DE VIDRO TEMPERADO, E = 8 MM, ENCAIXADO EM PERFIL U. AF_01/2021_PS</v>
      </c>
      <c r="D2918" s="94" t="str">
        <f>Cartilha_GLOBAL!D2918</f>
        <v>M2</v>
      </c>
      <c r="E2918" s="105">
        <f>Cartilha_GLOBAL!$E2918</f>
        <v>474.62</v>
      </c>
      <c r="F2918" s="182">
        <f>Cartilha_GLOBAL!$F2918</f>
        <v>582.55</v>
      </c>
      <c r="G2918" s="108"/>
      <c r="H2918" s="107">
        <f t="shared" si="177"/>
        <v>0</v>
      </c>
      <c r="I2918" s="143">
        <f t="shared" si="178"/>
        <v>0</v>
      </c>
      <c r="J2918" s="142"/>
      <c r="K2918" s="183"/>
      <c r="L2918" s="7" t="str">
        <f t="shared" si="179"/>
        <v/>
      </c>
      <c r="M2918" s="7" t="str">
        <f t="shared" si="180"/>
        <v/>
      </c>
      <c r="N2918" s="7" t="str">
        <f>Cartilha_GLOBAL!N2918</f>
        <v/>
      </c>
      <c r="O2918" s="144"/>
      <c r="Q2918" s="151"/>
      <c r="R2918" s="152">
        <v>0</v>
      </c>
      <c r="T2918" s="153">
        <f>IF(Cartilha_GLOBAL!R2918=0,0,IF(Cartilha_GLOBAL!R2918&gt;0,"c","b"))</f>
        <v>0</v>
      </c>
    </row>
    <row r="2919" ht="12.75" hidden="1" spans="1:20">
      <c r="A2919" s="158">
        <f>Cartilha_GLOBAL!A2919</f>
        <v>102181</v>
      </c>
      <c r="B2919" s="100" t="str">
        <f>Cartilha_GLOBAL!B2919</f>
        <v>SINAPI</v>
      </c>
      <c r="C2919" s="104" t="str">
        <f>Cartilha_GLOBAL!C2919</f>
        <v>INSTALAÇÃO DE VIDRO TEMPERADO, E = 10 MM, ENCAIXADO EM PERFIL U. AF_01/2021_PS</v>
      </c>
      <c r="D2919" s="94" t="str">
        <f>Cartilha_GLOBAL!D2919</f>
        <v>M2</v>
      </c>
      <c r="E2919" s="105">
        <f>Cartilha_GLOBAL!$E2919</f>
        <v>563.3</v>
      </c>
      <c r="F2919" s="182">
        <f>Cartilha_GLOBAL!$F2919</f>
        <v>691.39</v>
      </c>
      <c r="G2919" s="108"/>
      <c r="H2919" s="107">
        <f t="shared" si="177"/>
        <v>0</v>
      </c>
      <c r="I2919" s="143">
        <f t="shared" si="178"/>
        <v>0</v>
      </c>
      <c r="J2919" s="142"/>
      <c r="K2919" s="183"/>
      <c r="L2919" s="7" t="str">
        <f t="shared" si="179"/>
        <v/>
      </c>
      <c r="M2919" s="7" t="str">
        <f t="shared" si="180"/>
        <v/>
      </c>
      <c r="N2919" s="7" t="str">
        <f>Cartilha_GLOBAL!N2919</f>
        <v/>
      </c>
      <c r="O2919" s="144"/>
      <c r="Q2919" s="151"/>
      <c r="R2919" s="152">
        <v>0</v>
      </c>
      <c r="T2919" s="153">
        <f>IF(Cartilha_GLOBAL!R2919=0,0,IF(Cartilha_GLOBAL!R2919&gt;0,"c","b"))</f>
        <v>0</v>
      </c>
    </row>
    <row r="2920" ht="22.5" hidden="1" spans="1:20">
      <c r="A2920" s="158">
        <f>Cartilha_GLOBAL!A2920</f>
        <v>102182</v>
      </c>
      <c r="B2920" s="100" t="str">
        <f>Cartilha_GLOBAL!B2920</f>
        <v>SINAPI</v>
      </c>
      <c r="C2920" s="104" t="str">
        <f>Cartilha_GLOBAL!C2920</f>
        <v>PORTA PIVOTANTE DE VIDRO TEMPERADO, 90X210 CM, ESPESSURA 10 MM, INCLUSIVE ACESSÓRIOS. AF_01/2021</v>
      </c>
      <c r="D2920" s="94" t="str">
        <f>Cartilha_GLOBAL!D2920</f>
        <v>UN</v>
      </c>
      <c r="E2920" s="105">
        <f>Cartilha_GLOBAL!$E2920</f>
        <v>1172.97</v>
      </c>
      <c r="F2920" s="182">
        <f>Cartilha_GLOBAL!$F2920</f>
        <v>1439.7</v>
      </c>
      <c r="G2920" s="108"/>
      <c r="H2920" s="107">
        <f t="shared" si="177"/>
        <v>0</v>
      </c>
      <c r="I2920" s="143">
        <f t="shared" si="178"/>
        <v>0</v>
      </c>
      <c r="J2920" s="142"/>
      <c r="K2920" s="183"/>
      <c r="L2920" s="7" t="str">
        <f t="shared" si="179"/>
        <v/>
      </c>
      <c r="M2920" s="7" t="str">
        <f t="shared" si="180"/>
        <v/>
      </c>
      <c r="N2920" s="7" t="str">
        <f>Cartilha_GLOBAL!N2920</f>
        <v/>
      </c>
      <c r="O2920" s="144"/>
      <c r="Q2920" s="151"/>
      <c r="R2920" s="152">
        <v>0</v>
      </c>
      <c r="T2920" s="153">
        <f>IF(Cartilha_GLOBAL!R2920=0,0,IF(Cartilha_GLOBAL!R2920&gt;0,"c","b"))</f>
        <v>0</v>
      </c>
    </row>
    <row r="2921" ht="22.5" hidden="1" spans="1:20">
      <c r="A2921" s="158">
        <f>Cartilha_GLOBAL!A2921</f>
        <v>102183</v>
      </c>
      <c r="B2921" s="100" t="str">
        <f>Cartilha_GLOBAL!B2921</f>
        <v>SINAPI</v>
      </c>
      <c r="C2921" s="104" t="str">
        <f>Cartilha_GLOBAL!C2921</f>
        <v>PORTA PIVOTANTE DE VIDRO TEMPERADO, 2 FOLHAS DE 90X210 CM, ESPESSURA DE 10MM, INCLUSIVE ACESSÓRIOS. AF_01/2021</v>
      </c>
      <c r="D2921" s="94" t="str">
        <f>Cartilha_GLOBAL!D2921</f>
        <v>UN</v>
      </c>
      <c r="E2921" s="105">
        <f>Cartilha_GLOBAL!$E2921</f>
        <v>2360.84</v>
      </c>
      <c r="F2921" s="182">
        <f>Cartilha_GLOBAL!$F2921</f>
        <v>2897.7</v>
      </c>
      <c r="G2921" s="108"/>
      <c r="H2921" s="107">
        <f t="shared" si="177"/>
        <v>0</v>
      </c>
      <c r="I2921" s="143">
        <f t="shared" si="178"/>
        <v>0</v>
      </c>
      <c r="J2921" s="142"/>
      <c r="K2921" s="183"/>
      <c r="L2921" s="7" t="str">
        <f t="shared" si="179"/>
        <v/>
      </c>
      <c r="M2921" s="7" t="str">
        <f t="shared" si="180"/>
        <v/>
      </c>
      <c r="N2921" s="7" t="str">
        <f>Cartilha_GLOBAL!N2921</f>
        <v/>
      </c>
      <c r="O2921" s="144"/>
      <c r="Q2921" s="151"/>
      <c r="R2921" s="152">
        <v>0</v>
      </c>
      <c r="T2921" s="153">
        <f>IF(Cartilha_GLOBAL!R2921=0,0,IF(Cartilha_GLOBAL!R2921&gt;0,"c","b"))</f>
        <v>0</v>
      </c>
    </row>
    <row r="2922" ht="22.5" hidden="1" spans="1:20">
      <c r="A2922" s="158">
        <f>Cartilha_GLOBAL!A2922</f>
        <v>102184</v>
      </c>
      <c r="B2922" s="100" t="str">
        <f>Cartilha_GLOBAL!B2922</f>
        <v>SINAPI</v>
      </c>
      <c r="C2922" s="104" t="str">
        <f>Cartilha_GLOBAL!C2922</f>
        <v>PORTA DE ABRIR COM MOLA HIDRÁULICA, EM VIDRO TEMPERADO, 90X210 CM, ESPESSURA 10 MM, INCLUSIVE ACESSÓRIOS. AF_01/2021</v>
      </c>
      <c r="D2922" s="94" t="str">
        <f>Cartilha_GLOBAL!D2922</f>
        <v>UN</v>
      </c>
      <c r="E2922" s="105">
        <f>Cartilha_GLOBAL!$E2922</f>
        <v>2191.89</v>
      </c>
      <c r="F2922" s="182">
        <f>Cartilha_GLOBAL!$F2922</f>
        <v>2690.33</v>
      </c>
      <c r="G2922" s="108"/>
      <c r="H2922" s="107">
        <f t="shared" si="177"/>
        <v>0</v>
      </c>
      <c r="I2922" s="143">
        <f t="shared" si="178"/>
        <v>0</v>
      </c>
      <c r="J2922" s="142"/>
      <c r="K2922" s="183"/>
      <c r="L2922" s="7" t="str">
        <f t="shared" si="179"/>
        <v/>
      </c>
      <c r="M2922" s="7" t="str">
        <f t="shared" si="180"/>
        <v/>
      </c>
      <c r="N2922" s="7" t="str">
        <f>Cartilha_GLOBAL!N2922</f>
        <v/>
      </c>
      <c r="O2922" s="144"/>
      <c r="Q2922" s="151"/>
      <c r="R2922" s="152">
        <v>0</v>
      </c>
      <c r="T2922" s="153">
        <f>IF(Cartilha_GLOBAL!R2922=0,0,IF(Cartilha_GLOBAL!R2922&gt;0,"c","b"))</f>
        <v>0</v>
      </c>
    </row>
    <row r="2923" ht="22.5" hidden="1" spans="1:20">
      <c r="A2923" s="158">
        <f>Cartilha_GLOBAL!A2923</f>
        <v>102185</v>
      </c>
      <c r="B2923" s="100" t="str">
        <f>Cartilha_GLOBAL!B2923</f>
        <v>SINAPI</v>
      </c>
      <c r="C2923" s="104" t="str">
        <f>Cartilha_GLOBAL!C2923</f>
        <v>PORTA DE ABRIR COM MOLA HIDRÁULICA, EM VIDRO TEMPERADO, 2 FOLHAS DE 90X210 CM, ESPESSURA DD 10MM, INCLUSIVE ACESSÓRIOS. AF_01/2021</v>
      </c>
      <c r="D2923" s="94" t="str">
        <f>Cartilha_GLOBAL!D2923</f>
        <v>UN</v>
      </c>
      <c r="E2923" s="105">
        <f>Cartilha_GLOBAL!$E2923</f>
        <v>4398.28</v>
      </c>
      <c r="F2923" s="182">
        <f>Cartilha_GLOBAL!$F2923</f>
        <v>5398.45</v>
      </c>
      <c r="G2923" s="108"/>
      <c r="H2923" s="107">
        <f t="shared" si="177"/>
        <v>0</v>
      </c>
      <c r="I2923" s="143">
        <f t="shared" si="178"/>
        <v>0</v>
      </c>
      <c r="J2923" s="142"/>
      <c r="K2923" s="183"/>
      <c r="L2923" s="7" t="str">
        <f t="shared" si="179"/>
        <v/>
      </c>
      <c r="M2923" s="7" t="str">
        <f t="shared" si="180"/>
        <v/>
      </c>
      <c r="N2923" s="7" t="str">
        <f>Cartilha_GLOBAL!N2923</f>
        <v/>
      </c>
      <c r="O2923" s="144"/>
      <c r="Q2923" s="151"/>
      <c r="R2923" s="152">
        <v>0</v>
      </c>
      <c r="T2923" s="153">
        <f>IF(Cartilha_GLOBAL!R2923=0,0,IF(Cartilha_GLOBAL!R2923&gt;0,"c","b"))</f>
        <v>0</v>
      </c>
    </row>
    <row r="2924" ht="12.75" hidden="1" spans="1:20">
      <c r="A2924" s="158">
        <f>Cartilha_GLOBAL!A2924</f>
        <v>102190</v>
      </c>
      <c r="B2924" s="100" t="str">
        <f>Cartilha_GLOBAL!B2924</f>
        <v>SINAPI</v>
      </c>
      <c r="C2924" s="104" t="str">
        <f>Cartilha_GLOBAL!C2924</f>
        <v>REMOÇÃO DE VIDRO LISO COMUM DE ESQUADRIA COM BAGUETE DE MADEIRA. AF_01/2021</v>
      </c>
      <c r="D2924" s="94" t="str">
        <f>Cartilha_GLOBAL!D2924</f>
        <v>M2</v>
      </c>
      <c r="E2924" s="105">
        <f>Cartilha_GLOBAL!$E2924</f>
        <v>22.91</v>
      </c>
      <c r="F2924" s="182">
        <f>Cartilha_GLOBAL!$F2924</f>
        <v>28.12</v>
      </c>
      <c r="G2924" s="108"/>
      <c r="H2924" s="107">
        <f t="shared" si="177"/>
        <v>0</v>
      </c>
      <c r="I2924" s="143">
        <f t="shared" si="178"/>
        <v>0</v>
      </c>
      <c r="J2924" s="142"/>
      <c r="K2924" s="183"/>
      <c r="L2924" s="7" t="str">
        <f t="shared" si="179"/>
        <v/>
      </c>
      <c r="M2924" s="7" t="str">
        <f t="shared" si="180"/>
        <v/>
      </c>
      <c r="N2924" s="7" t="str">
        <f>Cartilha_GLOBAL!N2924</f>
        <v/>
      </c>
      <c r="O2924" s="144"/>
      <c r="Q2924" s="151"/>
      <c r="R2924" s="152">
        <v>0</v>
      </c>
      <c r="T2924" s="153">
        <f>IF(Cartilha_GLOBAL!R2924=0,0,IF(Cartilha_GLOBAL!R2924&gt;0,"c","b"))</f>
        <v>0</v>
      </c>
    </row>
    <row r="2925" ht="12.75" hidden="1" spans="1:20">
      <c r="A2925" s="158">
        <f>Cartilha_GLOBAL!A2925</f>
        <v>102191</v>
      </c>
      <c r="B2925" s="100" t="str">
        <f>Cartilha_GLOBAL!B2925</f>
        <v>SINAPI</v>
      </c>
      <c r="C2925" s="104" t="str">
        <f>Cartilha_GLOBAL!C2925</f>
        <v>REMOÇÃO DE VIDRO LISO COMUM DE ESQUADRIA COM BAGUETE DE ALUMÍNIO OU PVC. AF_01/2021</v>
      </c>
      <c r="D2925" s="94" t="str">
        <f>Cartilha_GLOBAL!D2925</f>
        <v>M2</v>
      </c>
      <c r="E2925" s="105">
        <f>Cartilha_GLOBAL!$E2925</f>
        <v>27.83</v>
      </c>
      <c r="F2925" s="182">
        <f>Cartilha_GLOBAL!$F2925</f>
        <v>34.16</v>
      </c>
      <c r="G2925" s="108"/>
      <c r="H2925" s="107">
        <f t="shared" si="177"/>
        <v>0</v>
      </c>
      <c r="I2925" s="143">
        <f t="shared" si="178"/>
        <v>0</v>
      </c>
      <c r="J2925" s="142"/>
      <c r="K2925" s="183"/>
      <c r="L2925" s="7" t="str">
        <f t="shared" si="179"/>
        <v/>
      </c>
      <c r="M2925" s="7" t="str">
        <f t="shared" si="180"/>
        <v/>
      </c>
      <c r="N2925" s="7" t="str">
        <f>Cartilha_GLOBAL!N2925</f>
        <v/>
      </c>
      <c r="O2925" s="144"/>
      <c r="Q2925" s="151"/>
      <c r="R2925" s="152">
        <v>0</v>
      </c>
      <c r="T2925" s="153">
        <f>IF(Cartilha_GLOBAL!R2925=0,0,IF(Cartilha_GLOBAL!R2925&gt;0,"c","b"))</f>
        <v>0</v>
      </c>
    </row>
    <row r="2926" ht="12.75" hidden="1" spans="1:20">
      <c r="A2926" s="158">
        <f>Cartilha_GLOBAL!A2926</f>
        <v>102192</v>
      </c>
      <c r="B2926" s="100" t="str">
        <f>Cartilha_GLOBAL!B2926</f>
        <v>SINAPI</v>
      </c>
      <c r="C2926" s="104" t="str">
        <f>Cartilha_GLOBAL!C2926</f>
        <v>REMOÇÃO DE VIDRO TEMPERADO FIXADO EM PERFIL U. AF_01/2021</v>
      </c>
      <c r="D2926" s="94" t="str">
        <f>Cartilha_GLOBAL!D2926</f>
        <v>M2</v>
      </c>
      <c r="E2926" s="105">
        <f>Cartilha_GLOBAL!$E2926</f>
        <v>19.88</v>
      </c>
      <c r="F2926" s="182">
        <f>Cartilha_GLOBAL!$F2926</f>
        <v>24.4</v>
      </c>
      <c r="G2926" s="108"/>
      <c r="H2926" s="107">
        <f t="shared" ref="H2926:H2989" si="181">IF(G2926=0,0,F2926)</f>
        <v>0</v>
      </c>
      <c r="I2926" s="143">
        <f t="shared" ref="I2926:I2989" si="182">IF(ISBLANK(G2926),0,IF(R2926=0,ROUND(G2926*H2926,2),IF(R2926="b",ROUNDDOWN(G2926*H2926,2),ROUNDUP(G2926*H2926,2))))</f>
        <v>0</v>
      </c>
      <c r="J2926" s="142"/>
      <c r="K2926" s="183"/>
      <c r="L2926" s="7" t="str">
        <f t="shared" ref="L2926:L2989" si="183">IF(K2926="X","x",IF(K2926="xx","x",IF(I2926&gt;0,"x","")))</f>
        <v/>
      </c>
      <c r="M2926" s="7" t="str">
        <f t="shared" ref="M2926:M2989" si="184">IF(K2926="X","x",IF(K2926="xx","x",IF(I2926&gt;0,"x","")))</f>
        <v/>
      </c>
      <c r="N2926" s="7" t="str">
        <f>Cartilha_GLOBAL!N2926</f>
        <v/>
      </c>
      <c r="O2926" s="144"/>
      <c r="Q2926" s="151"/>
      <c r="R2926" s="152">
        <v>0</v>
      </c>
      <c r="T2926" s="153">
        <f>IF(Cartilha_GLOBAL!R2926=0,0,IF(Cartilha_GLOBAL!R2926&gt;0,"c","b"))</f>
        <v>0</v>
      </c>
    </row>
    <row r="2927" ht="12.75" hidden="1" spans="1:20">
      <c r="A2927" s="154" t="str">
        <f>Cartilha_GLOBAL!A2927</f>
        <v>7.2.3</v>
      </c>
      <c r="B2927" s="100">
        <f>Cartilha_GLOBAL!B2927</f>
        <v>0</v>
      </c>
      <c r="C2927" s="161" t="str">
        <f>Cartilha_GLOBAL!C2927</f>
        <v>ESQUADRIAS</v>
      </c>
      <c r="D2927" s="94">
        <f>Cartilha_GLOBAL!D2927</f>
        <v>0</v>
      </c>
      <c r="E2927" s="199">
        <f>Cartilha_GLOBAL!$E2927</f>
        <v>0</v>
      </c>
      <c r="F2927" s="200">
        <f>Cartilha_GLOBAL!$F2927</f>
        <v>0</v>
      </c>
      <c r="G2927" s="209"/>
      <c r="H2927" s="187">
        <f t="shared" si="181"/>
        <v>0</v>
      </c>
      <c r="I2927" s="188">
        <f t="shared" si="182"/>
        <v>0</v>
      </c>
      <c r="J2927" s="142"/>
      <c r="K2927" s="138" t="str">
        <f>IF(OR(SUM(I2927)&gt;0,SUM(I2927)&gt;0),"xx","")</f>
        <v/>
      </c>
      <c r="L2927" s="7" t="str">
        <f t="shared" si="183"/>
        <v/>
      </c>
      <c r="M2927" s="7" t="str">
        <f t="shared" si="184"/>
        <v/>
      </c>
      <c r="N2927" s="7" t="str">
        <f>Cartilha_GLOBAL!N2927</f>
        <v/>
      </c>
      <c r="O2927" s="144"/>
      <c r="Q2927" s="151"/>
      <c r="R2927" s="152">
        <v>0</v>
      </c>
      <c r="T2927" s="153">
        <f>IF(Cartilha_GLOBAL!R2927=0,0,IF(Cartilha_GLOBAL!R2927&gt;0,"c","b"))</f>
        <v>0</v>
      </c>
    </row>
    <row r="2928" ht="12.75" hidden="1" spans="1:20">
      <c r="A2928" s="154" t="str">
        <f>Cartilha_GLOBAL!A2928</f>
        <v>7.2.4</v>
      </c>
      <c r="B2928" s="100">
        <f>Cartilha_GLOBAL!B2928</f>
        <v>0</v>
      </c>
      <c r="C2928" s="161" t="str">
        <f>Cartilha_GLOBAL!C2928</f>
        <v>ESPELHOS</v>
      </c>
      <c r="D2928" s="94">
        <f>Cartilha_GLOBAL!D2928</f>
        <v>0</v>
      </c>
      <c r="E2928" s="199">
        <f>Cartilha_GLOBAL!$E2928</f>
        <v>0</v>
      </c>
      <c r="F2928" s="200">
        <f>Cartilha_GLOBAL!$F2928</f>
        <v>0</v>
      </c>
      <c r="G2928" s="209"/>
      <c r="H2928" s="187">
        <f t="shared" si="181"/>
        <v>0</v>
      </c>
      <c r="I2928" s="188">
        <f t="shared" si="182"/>
        <v>0</v>
      </c>
      <c r="J2928" s="142"/>
      <c r="K2928" s="138" t="str">
        <f>IF(OR(SUM(I2928)&gt;0,SUM(I2928)&gt;0),"xx","")</f>
        <v/>
      </c>
      <c r="L2928" s="7" t="str">
        <f t="shared" si="183"/>
        <v/>
      </c>
      <c r="M2928" s="7" t="str">
        <f t="shared" si="184"/>
        <v/>
      </c>
      <c r="N2928" s="7" t="str">
        <f>Cartilha_GLOBAL!N2928</f>
        <v/>
      </c>
      <c r="O2928" s="144"/>
      <c r="Q2928" s="151"/>
      <c r="R2928" s="152">
        <v>0</v>
      </c>
      <c r="T2928" s="153">
        <f>IF(Cartilha_GLOBAL!R2928=0,0,IF(Cartilha_GLOBAL!R2928&gt;0,"c","b"))</f>
        <v>0</v>
      </c>
    </row>
    <row r="2929" ht="12.75" hidden="1" spans="1:20">
      <c r="A2929" s="158" t="str">
        <f>Cartilha_GLOBAL!A2929</f>
        <v>x</v>
      </c>
      <c r="B2929" s="100">
        <f>Cartilha_GLOBAL!B2929</f>
        <v>0</v>
      </c>
      <c r="C2929" s="161" t="str">
        <f>Cartilha_GLOBAL!C2929</f>
        <v>SERVIÇOS EXTRAS - ESQUADRIAS, ACESSORIOS, VIDROS E ESPELHOS</v>
      </c>
      <c r="D2929" s="94">
        <f>Cartilha_GLOBAL!D2929</f>
        <v>0</v>
      </c>
      <c r="E2929" s="224">
        <f>Cartilha_GLOBAL!$E2929</f>
        <v>0</v>
      </c>
      <c r="F2929" s="168">
        <f>Cartilha_GLOBAL!$F2929</f>
        <v>0</v>
      </c>
      <c r="G2929" s="209"/>
      <c r="H2929" s="187">
        <f t="shared" si="181"/>
        <v>0</v>
      </c>
      <c r="I2929" s="188">
        <f t="shared" si="182"/>
        <v>0</v>
      </c>
      <c r="J2929" s="142"/>
      <c r="K2929" s="138" t="str">
        <f>IF(OR(SUM(I2930:I2965)&gt;0,SUM(I2930:I2965)&gt;0),"xx","")</f>
        <v/>
      </c>
      <c r="L2929" s="7" t="str">
        <f t="shared" si="183"/>
        <v/>
      </c>
      <c r="M2929" s="7" t="str">
        <f t="shared" si="184"/>
        <v/>
      </c>
      <c r="N2929" s="7" t="str">
        <f>Cartilha_GLOBAL!N2929</f>
        <v/>
      </c>
      <c r="O2929" s="144"/>
      <c r="Q2929" s="151"/>
      <c r="R2929" s="152">
        <v>0</v>
      </c>
      <c r="T2929" s="153">
        <f>IF(Cartilha_GLOBAL!R2929=0,0,IF(Cartilha_GLOBAL!R2929&gt;0,"c","b"))</f>
        <v>0</v>
      </c>
    </row>
    <row r="2930" ht="12.75" hidden="1" spans="1:20">
      <c r="A2930" s="163" t="str">
        <f>Cartilha_GLOBAL!A2930</f>
        <v>COTAÇÃO 32</v>
      </c>
      <c r="B2930" s="223" t="str">
        <f>Cartilha_GLOBAL!B2930</f>
        <v>COTAÇÃO</v>
      </c>
      <c r="C2930" s="165" t="str">
        <f>Cartilha_GLOBAL!C2930</f>
        <v>PORTÃO DE GIRO EM TLA DE ALAMBRADO 7X7 COM FIO 12</v>
      </c>
      <c r="D2930" s="166" t="str">
        <f>Cartilha_GLOBAL!D2930</f>
        <v>UN</v>
      </c>
      <c r="E2930" s="167">
        <f>Cartilha_GLOBAL!$E2930</f>
        <v>1668.75</v>
      </c>
      <c r="F2930" s="168">
        <f>Cartilha_GLOBAL!$F2930</f>
        <v>2048.22</v>
      </c>
      <c r="G2930" s="108"/>
      <c r="H2930" s="107">
        <f t="shared" si="181"/>
        <v>0</v>
      </c>
      <c r="I2930" s="184">
        <f t="shared" si="182"/>
        <v>0</v>
      </c>
      <c r="J2930" s="142"/>
      <c r="K2930" s="183"/>
      <c r="L2930" s="7" t="str">
        <f t="shared" si="183"/>
        <v/>
      </c>
      <c r="M2930" s="7" t="str">
        <f t="shared" si="184"/>
        <v/>
      </c>
      <c r="N2930" s="7" t="str">
        <f>Cartilha_GLOBAL!N2930</f>
        <v/>
      </c>
      <c r="O2930" s="144"/>
      <c r="Q2930" s="151"/>
      <c r="R2930" s="152">
        <v>0</v>
      </c>
      <c r="T2930" s="153">
        <f>IF(Cartilha_GLOBAL!R2930=0,0,IF(Cartilha_GLOBAL!R2930&gt;0,"c","b"))</f>
        <v>0</v>
      </c>
    </row>
    <row r="2931" ht="12.75" hidden="1" spans="1:20">
      <c r="A2931" s="163">
        <f>Cartilha_GLOBAL!A2931</f>
        <v>0</v>
      </c>
      <c r="B2931" s="223">
        <f>Cartilha_GLOBAL!B2931</f>
        <v>0</v>
      </c>
      <c r="C2931" s="165">
        <f>Cartilha_GLOBAL!C2931</f>
        <v>0</v>
      </c>
      <c r="D2931" s="166">
        <f>Cartilha_GLOBAL!D2931</f>
        <v>0</v>
      </c>
      <c r="E2931" s="167">
        <f>Cartilha_GLOBAL!$E2931</f>
        <v>0</v>
      </c>
      <c r="F2931" s="168">
        <f>Cartilha_GLOBAL!$F2931</f>
        <v>0</v>
      </c>
      <c r="G2931" s="108"/>
      <c r="H2931" s="107">
        <f t="shared" si="181"/>
        <v>0</v>
      </c>
      <c r="I2931" s="184">
        <f t="shared" si="182"/>
        <v>0</v>
      </c>
      <c r="J2931" s="142"/>
      <c r="K2931" s="183"/>
      <c r="L2931" s="7" t="str">
        <f t="shared" si="183"/>
        <v/>
      </c>
      <c r="M2931" s="7" t="str">
        <f t="shared" si="184"/>
        <v/>
      </c>
      <c r="N2931" s="7" t="str">
        <f>Cartilha_GLOBAL!N2931</f>
        <v/>
      </c>
      <c r="O2931" s="144"/>
      <c r="Q2931" s="151"/>
      <c r="R2931" s="152">
        <v>0</v>
      </c>
      <c r="T2931" s="153">
        <f>IF(Cartilha_GLOBAL!R2931=0,0,IF(Cartilha_GLOBAL!R2931&gt;0,"c","b"))</f>
        <v>0</v>
      </c>
    </row>
    <row r="2932" ht="12.75" hidden="1" spans="1:20">
      <c r="A2932" s="163">
        <f>Cartilha_GLOBAL!A2932</f>
        <v>0</v>
      </c>
      <c r="B2932" s="223">
        <f>Cartilha_GLOBAL!B2932</f>
        <v>0</v>
      </c>
      <c r="C2932" s="165">
        <f>Cartilha_GLOBAL!C2932</f>
        <v>0</v>
      </c>
      <c r="D2932" s="166">
        <f>Cartilha_GLOBAL!D2932</f>
        <v>0</v>
      </c>
      <c r="E2932" s="167">
        <f>Cartilha_GLOBAL!$E2932</f>
        <v>0</v>
      </c>
      <c r="F2932" s="168">
        <f>Cartilha_GLOBAL!$F2932</f>
        <v>0</v>
      </c>
      <c r="G2932" s="108"/>
      <c r="H2932" s="107">
        <f t="shared" si="181"/>
        <v>0</v>
      </c>
      <c r="I2932" s="184">
        <f t="shared" si="182"/>
        <v>0</v>
      </c>
      <c r="J2932" s="142"/>
      <c r="K2932" s="183"/>
      <c r="L2932" s="7" t="str">
        <f t="shared" si="183"/>
        <v/>
      </c>
      <c r="M2932" s="7" t="str">
        <f t="shared" si="184"/>
        <v/>
      </c>
      <c r="N2932" s="7" t="str">
        <f>Cartilha_GLOBAL!N2932</f>
        <v/>
      </c>
      <c r="O2932" s="144"/>
      <c r="Q2932" s="151"/>
      <c r="R2932" s="152">
        <v>0</v>
      </c>
      <c r="T2932" s="153">
        <f>IF(Cartilha_GLOBAL!R2932=0,0,IF(Cartilha_GLOBAL!R2932&gt;0,"c","b"))</f>
        <v>0</v>
      </c>
    </row>
    <row r="2933" ht="12.75" hidden="1" spans="1:20">
      <c r="A2933" s="163">
        <f>Cartilha_GLOBAL!A2933</f>
        <v>0</v>
      </c>
      <c r="B2933" s="223">
        <f>Cartilha_GLOBAL!B2933</f>
        <v>0</v>
      </c>
      <c r="C2933" s="165">
        <f>Cartilha_GLOBAL!C2933</f>
        <v>0</v>
      </c>
      <c r="D2933" s="166">
        <f>Cartilha_GLOBAL!D2933</f>
        <v>0</v>
      </c>
      <c r="E2933" s="167">
        <f>Cartilha_GLOBAL!$E2933</f>
        <v>0</v>
      </c>
      <c r="F2933" s="168">
        <f>Cartilha_GLOBAL!$F2933</f>
        <v>0</v>
      </c>
      <c r="G2933" s="108"/>
      <c r="H2933" s="107">
        <f t="shared" si="181"/>
        <v>0</v>
      </c>
      <c r="I2933" s="184">
        <f t="shared" si="182"/>
        <v>0</v>
      </c>
      <c r="J2933" s="142"/>
      <c r="K2933" s="183"/>
      <c r="L2933" s="7" t="str">
        <f t="shared" si="183"/>
        <v/>
      </c>
      <c r="M2933" s="7" t="str">
        <f t="shared" si="184"/>
        <v/>
      </c>
      <c r="N2933" s="7" t="str">
        <f>Cartilha_GLOBAL!N2933</f>
        <v/>
      </c>
      <c r="O2933" s="144"/>
      <c r="Q2933" s="151"/>
      <c r="R2933" s="152">
        <v>0</v>
      </c>
      <c r="T2933" s="153">
        <f>IF(Cartilha_GLOBAL!R2933=0,0,IF(Cartilha_GLOBAL!R2933&gt;0,"c","b"))</f>
        <v>0</v>
      </c>
    </row>
    <row r="2934" ht="12.75" hidden="1" spans="1:20">
      <c r="A2934" s="163">
        <f>Cartilha_GLOBAL!A2934</f>
        <v>0</v>
      </c>
      <c r="B2934" s="223">
        <f>Cartilha_GLOBAL!B2934</f>
        <v>0</v>
      </c>
      <c r="C2934" s="165">
        <f>Cartilha_GLOBAL!C2934</f>
        <v>0</v>
      </c>
      <c r="D2934" s="166">
        <f>Cartilha_GLOBAL!D2934</f>
        <v>0</v>
      </c>
      <c r="E2934" s="167">
        <f>Cartilha_GLOBAL!$E2934</f>
        <v>0</v>
      </c>
      <c r="F2934" s="168">
        <f>Cartilha_GLOBAL!$F2934</f>
        <v>0</v>
      </c>
      <c r="G2934" s="108"/>
      <c r="H2934" s="107">
        <f t="shared" si="181"/>
        <v>0</v>
      </c>
      <c r="I2934" s="184">
        <f t="shared" si="182"/>
        <v>0</v>
      </c>
      <c r="J2934" s="142"/>
      <c r="K2934" s="183"/>
      <c r="L2934" s="7" t="str">
        <f t="shared" si="183"/>
        <v/>
      </c>
      <c r="M2934" s="7" t="str">
        <f t="shared" si="184"/>
        <v/>
      </c>
      <c r="N2934" s="7" t="str">
        <f>Cartilha_GLOBAL!N2934</f>
        <v/>
      </c>
      <c r="O2934" s="144"/>
      <c r="Q2934" s="151"/>
      <c r="R2934" s="152">
        <v>0</v>
      </c>
      <c r="T2934" s="153">
        <f>IF(Cartilha_GLOBAL!R2934=0,0,IF(Cartilha_GLOBAL!R2934&gt;0,"c","b"))</f>
        <v>0</v>
      </c>
    </row>
    <row r="2935" ht="12.75" hidden="1" spans="1:20">
      <c r="A2935" s="163">
        <f>Cartilha_GLOBAL!A2935</f>
        <v>0</v>
      </c>
      <c r="B2935" s="223">
        <f>Cartilha_GLOBAL!B2935</f>
        <v>0</v>
      </c>
      <c r="C2935" s="165">
        <f>Cartilha_GLOBAL!C2935</f>
        <v>0</v>
      </c>
      <c r="D2935" s="166">
        <f>Cartilha_GLOBAL!D2935</f>
        <v>0</v>
      </c>
      <c r="E2935" s="167">
        <f>Cartilha_GLOBAL!$E2935</f>
        <v>0</v>
      </c>
      <c r="F2935" s="168">
        <f>Cartilha_GLOBAL!$F2935</f>
        <v>0</v>
      </c>
      <c r="G2935" s="108"/>
      <c r="H2935" s="107">
        <f t="shared" si="181"/>
        <v>0</v>
      </c>
      <c r="I2935" s="184">
        <f t="shared" si="182"/>
        <v>0</v>
      </c>
      <c r="J2935" s="142"/>
      <c r="K2935" s="183"/>
      <c r="L2935" s="7" t="str">
        <f t="shared" si="183"/>
        <v/>
      </c>
      <c r="M2935" s="7" t="str">
        <f t="shared" si="184"/>
        <v/>
      </c>
      <c r="N2935" s="7" t="str">
        <f>Cartilha_GLOBAL!N2935</f>
        <v/>
      </c>
      <c r="O2935" s="144"/>
      <c r="Q2935" s="151"/>
      <c r="R2935" s="152">
        <v>0</v>
      </c>
      <c r="T2935" s="153">
        <f>IF(Cartilha_GLOBAL!R2935=0,0,IF(Cartilha_GLOBAL!R2935&gt;0,"c","b"))</f>
        <v>0</v>
      </c>
    </row>
    <row r="2936" ht="12.75" hidden="1" spans="1:20">
      <c r="A2936" s="163">
        <f>Cartilha_GLOBAL!A2936</f>
        <v>0</v>
      </c>
      <c r="B2936" s="223">
        <f>Cartilha_GLOBAL!B2936</f>
        <v>0</v>
      </c>
      <c r="C2936" s="165">
        <f>Cartilha_GLOBAL!C2936</f>
        <v>0</v>
      </c>
      <c r="D2936" s="166">
        <f>Cartilha_GLOBAL!D2936</f>
        <v>0</v>
      </c>
      <c r="E2936" s="167">
        <f>Cartilha_GLOBAL!$E2936</f>
        <v>0</v>
      </c>
      <c r="F2936" s="168">
        <f>Cartilha_GLOBAL!$F2936</f>
        <v>0</v>
      </c>
      <c r="G2936" s="108"/>
      <c r="H2936" s="107">
        <f t="shared" si="181"/>
        <v>0</v>
      </c>
      <c r="I2936" s="184">
        <f t="shared" si="182"/>
        <v>0</v>
      </c>
      <c r="J2936" s="142"/>
      <c r="K2936" s="183"/>
      <c r="L2936" s="7" t="str">
        <f t="shared" si="183"/>
        <v/>
      </c>
      <c r="M2936" s="7" t="str">
        <f t="shared" si="184"/>
        <v/>
      </c>
      <c r="N2936" s="7" t="str">
        <f>Cartilha_GLOBAL!N2936</f>
        <v/>
      </c>
      <c r="O2936" s="144"/>
      <c r="Q2936" s="151"/>
      <c r="R2936" s="152">
        <v>0</v>
      </c>
      <c r="T2936" s="153">
        <f>IF(Cartilha_GLOBAL!R2936=0,0,IF(Cartilha_GLOBAL!R2936&gt;0,"c","b"))</f>
        <v>0</v>
      </c>
    </row>
    <row r="2937" ht="12.75" hidden="1" spans="1:20">
      <c r="A2937" s="163">
        <f>Cartilha_GLOBAL!A2937</f>
        <v>0</v>
      </c>
      <c r="B2937" s="223">
        <f>Cartilha_GLOBAL!B2937</f>
        <v>0</v>
      </c>
      <c r="C2937" s="165">
        <f>Cartilha_GLOBAL!C2937</f>
        <v>0</v>
      </c>
      <c r="D2937" s="166">
        <f>Cartilha_GLOBAL!D2937</f>
        <v>0</v>
      </c>
      <c r="E2937" s="167">
        <f>Cartilha_GLOBAL!$E2937</f>
        <v>0</v>
      </c>
      <c r="F2937" s="168">
        <f>Cartilha_GLOBAL!$F2937</f>
        <v>0</v>
      </c>
      <c r="G2937" s="108"/>
      <c r="H2937" s="107">
        <f t="shared" si="181"/>
        <v>0</v>
      </c>
      <c r="I2937" s="184">
        <f t="shared" si="182"/>
        <v>0</v>
      </c>
      <c r="J2937" s="142"/>
      <c r="K2937" s="183"/>
      <c r="L2937" s="7" t="str">
        <f t="shared" si="183"/>
        <v/>
      </c>
      <c r="M2937" s="7" t="str">
        <f t="shared" si="184"/>
        <v/>
      </c>
      <c r="N2937" s="7" t="str">
        <f>Cartilha_GLOBAL!N2937</f>
        <v/>
      </c>
      <c r="O2937" s="144"/>
      <c r="Q2937" s="151"/>
      <c r="R2937" s="152">
        <v>0</v>
      </c>
      <c r="T2937" s="153">
        <f>IF(Cartilha_GLOBAL!R2937=0,0,IF(Cartilha_GLOBAL!R2937&gt;0,"c","b"))</f>
        <v>0</v>
      </c>
    </row>
    <row r="2938" ht="12.75" hidden="1" spans="1:20">
      <c r="A2938" s="163">
        <f>Cartilha_GLOBAL!A2938</f>
        <v>0</v>
      </c>
      <c r="B2938" s="223">
        <f>Cartilha_GLOBAL!B2938</f>
        <v>0</v>
      </c>
      <c r="C2938" s="165">
        <f>Cartilha_GLOBAL!C2938</f>
        <v>0</v>
      </c>
      <c r="D2938" s="166">
        <f>Cartilha_GLOBAL!D2938</f>
        <v>0</v>
      </c>
      <c r="E2938" s="167">
        <f>Cartilha_GLOBAL!$E2938</f>
        <v>0</v>
      </c>
      <c r="F2938" s="168">
        <f>Cartilha_GLOBAL!$F2938</f>
        <v>0</v>
      </c>
      <c r="G2938" s="108"/>
      <c r="H2938" s="107">
        <f t="shared" si="181"/>
        <v>0</v>
      </c>
      <c r="I2938" s="184">
        <f t="shared" si="182"/>
        <v>0</v>
      </c>
      <c r="J2938" s="142"/>
      <c r="K2938" s="183"/>
      <c r="L2938" s="7" t="str">
        <f t="shared" si="183"/>
        <v/>
      </c>
      <c r="M2938" s="7" t="str">
        <f t="shared" si="184"/>
        <v/>
      </c>
      <c r="N2938" s="7" t="str">
        <f>Cartilha_GLOBAL!N2938</f>
        <v/>
      </c>
      <c r="O2938" s="144"/>
      <c r="Q2938" s="151"/>
      <c r="R2938" s="152">
        <v>0</v>
      </c>
      <c r="T2938" s="153">
        <f>IF(Cartilha_GLOBAL!R2938=0,0,IF(Cartilha_GLOBAL!R2938&gt;0,"c","b"))</f>
        <v>0</v>
      </c>
    </row>
    <row r="2939" ht="12.75" hidden="1" spans="1:20">
      <c r="A2939" s="163">
        <f>Cartilha_GLOBAL!A2939</f>
        <v>0</v>
      </c>
      <c r="B2939" s="223">
        <f>Cartilha_GLOBAL!B2939</f>
        <v>0</v>
      </c>
      <c r="C2939" s="165">
        <f>Cartilha_GLOBAL!C2939</f>
        <v>0</v>
      </c>
      <c r="D2939" s="166">
        <f>Cartilha_GLOBAL!D2939</f>
        <v>0</v>
      </c>
      <c r="E2939" s="167">
        <f>Cartilha_GLOBAL!$E2939</f>
        <v>0</v>
      </c>
      <c r="F2939" s="168">
        <f>Cartilha_GLOBAL!$F2939</f>
        <v>0</v>
      </c>
      <c r="G2939" s="108"/>
      <c r="H2939" s="107">
        <f t="shared" si="181"/>
        <v>0</v>
      </c>
      <c r="I2939" s="184">
        <f t="shared" si="182"/>
        <v>0</v>
      </c>
      <c r="J2939" s="142"/>
      <c r="K2939" s="183"/>
      <c r="L2939" s="7" t="str">
        <f t="shared" si="183"/>
        <v/>
      </c>
      <c r="M2939" s="7" t="str">
        <f t="shared" si="184"/>
        <v/>
      </c>
      <c r="N2939" s="7" t="str">
        <f>Cartilha_GLOBAL!N2939</f>
        <v/>
      </c>
      <c r="O2939" s="144"/>
      <c r="Q2939" s="151"/>
      <c r="R2939" s="152">
        <v>0</v>
      </c>
      <c r="T2939" s="153">
        <f>IF(Cartilha_GLOBAL!R2939=0,0,IF(Cartilha_GLOBAL!R2939&gt;0,"c","b"))</f>
        <v>0</v>
      </c>
    </row>
    <row r="2940" ht="12.75" hidden="1" spans="1:20">
      <c r="A2940" s="163">
        <f>Cartilha_GLOBAL!A2940</f>
        <v>0</v>
      </c>
      <c r="B2940" s="223">
        <f>Cartilha_GLOBAL!B2940</f>
        <v>0</v>
      </c>
      <c r="C2940" s="165">
        <f>Cartilha_GLOBAL!C2940</f>
        <v>0</v>
      </c>
      <c r="D2940" s="166">
        <f>Cartilha_GLOBAL!D2940</f>
        <v>0</v>
      </c>
      <c r="E2940" s="167">
        <f>Cartilha_GLOBAL!$E2940</f>
        <v>0</v>
      </c>
      <c r="F2940" s="168">
        <f>Cartilha_GLOBAL!$F2940</f>
        <v>0</v>
      </c>
      <c r="G2940" s="108"/>
      <c r="H2940" s="107">
        <f t="shared" si="181"/>
        <v>0</v>
      </c>
      <c r="I2940" s="184">
        <f t="shared" si="182"/>
        <v>0</v>
      </c>
      <c r="J2940" s="142"/>
      <c r="K2940" s="183"/>
      <c r="L2940" s="7" t="str">
        <f t="shared" si="183"/>
        <v/>
      </c>
      <c r="M2940" s="7" t="str">
        <f t="shared" si="184"/>
        <v/>
      </c>
      <c r="N2940" s="7" t="str">
        <f>Cartilha_GLOBAL!N2940</f>
        <v/>
      </c>
      <c r="O2940" s="144"/>
      <c r="Q2940" s="151"/>
      <c r="R2940" s="152">
        <v>0</v>
      </c>
      <c r="T2940" s="153">
        <f>IF(Cartilha_GLOBAL!R2940=0,0,IF(Cartilha_GLOBAL!R2940&gt;0,"c","b"))</f>
        <v>0</v>
      </c>
    </row>
    <row r="2941" ht="12.75" hidden="1" spans="1:20">
      <c r="A2941" s="163">
        <f>Cartilha_GLOBAL!A2941</f>
        <v>0</v>
      </c>
      <c r="B2941" s="223">
        <f>Cartilha_GLOBAL!B2941</f>
        <v>0</v>
      </c>
      <c r="C2941" s="165">
        <f>Cartilha_GLOBAL!C2941</f>
        <v>0</v>
      </c>
      <c r="D2941" s="166">
        <f>Cartilha_GLOBAL!D2941</f>
        <v>0</v>
      </c>
      <c r="E2941" s="167">
        <f>Cartilha_GLOBAL!$E2941</f>
        <v>0</v>
      </c>
      <c r="F2941" s="168">
        <f>Cartilha_GLOBAL!$F2941</f>
        <v>0</v>
      </c>
      <c r="G2941" s="108"/>
      <c r="H2941" s="107">
        <f t="shared" si="181"/>
        <v>0</v>
      </c>
      <c r="I2941" s="184">
        <f t="shared" si="182"/>
        <v>0</v>
      </c>
      <c r="J2941" s="142"/>
      <c r="K2941" s="183"/>
      <c r="L2941" s="7" t="str">
        <f t="shared" si="183"/>
        <v/>
      </c>
      <c r="M2941" s="7" t="str">
        <f t="shared" si="184"/>
        <v/>
      </c>
      <c r="N2941" s="7" t="str">
        <f>Cartilha_GLOBAL!N2941</f>
        <v/>
      </c>
      <c r="O2941" s="144"/>
      <c r="Q2941" s="151"/>
      <c r="R2941" s="152">
        <v>0</v>
      </c>
      <c r="T2941" s="153">
        <f>IF(Cartilha_GLOBAL!R2941=0,0,IF(Cartilha_GLOBAL!R2941&gt;0,"c","b"))</f>
        <v>0</v>
      </c>
    </row>
    <row r="2942" ht="12.75" hidden="1" spans="1:20">
      <c r="A2942" s="163">
        <f>Cartilha_GLOBAL!A2942</f>
        <v>0</v>
      </c>
      <c r="B2942" s="223">
        <f>Cartilha_GLOBAL!B2942</f>
        <v>0</v>
      </c>
      <c r="C2942" s="165">
        <f>Cartilha_GLOBAL!C2942</f>
        <v>0</v>
      </c>
      <c r="D2942" s="166">
        <f>Cartilha_GLOBAL!D2942</f>
        <v>0</v>
      </c>
      <c r="E2942" s="167">
        <f>Cartilha_GLOBAL!$E2942</f>
        <v>0</v>
      </c>
      <c r="F2942" s="168">
        <f>Cartilha_GLOBAL!$F2942</f>
        <v>0</v>
      </c>
      <c r="G2942" s="108"/>
      <c r="H2942" s="107">
        <f t="shared" si="181"/>
        <v>0</v>
      </c>
      <c r="I2942" s="184">
        <f t="shared" si="182"/>
        <v>0</v>
      </c>
      <c r="J2942" s="142"/>
      <c r="K2942" s="183"/>
      <c r="L2942" s="7" t="str">
        <f t="shared" si="183"/>
        <v/>
      </c>
      <c r="M2942" s="7" t="str">
        <f t="shared" si="184"/>
        <v/>
      </c>
      <c r="N2942" s="7" t="str">
        <f>Cartilha_GLOBAL!N2942</f>
        <v/>
      </c>
      <c r="O2942" s="144"/>
      <c r="Q2942" s="151"/>
      <c r="R2942" s="152">
        <v>0</v>
      </c>
      <c r="T2942" s="153">
        <f>IF(Cartilha_GLOBAL!R2942=0,0,IF(Cartilha_GLOBAL!R2942&gt;0,"c","b"))</f>
        <v>0</v>
      </c>
    </row>
    <row r="2943" ht="12.75" hidden="1" spans="1:20">
      <c r="A2943" s="163">
        <f>Cartilha_GLOBAL!A2943</f>
        <v>0</v>
      </c>
      <c r="B2943" s="223">
        <f>Cartilha_GLOBAL!B2943</f>
        <v>0</v>
      </c>
      <c r="C2943" s="165">
        <f>Cartilha_GLOBAL!C2943</f>
        <v>0</v>
      </c>
      <c r="D2943" s="166">
        <f>Cartilha_GLOBAL!D2943</f>
        <v>0</v>
      </c>
      <c r="E2943" s="167">
        <f>Cartilha_GLOBAL!$E2943</f>
        <v>0</v>
      </c>
      <c r="F2943" s="168">
        <f>Cartilha_GLOBAL!$F2943</f>
        <v>0</v>
      </c>
      <c r="G2943" s="108"/>
      <c r="H2943" s="107">
        <f t="shared" si="181"/>
        <v>0</v>
      </c>
      <c r="I2943" s="184">
        <f t="shared" si="182"/>
        <v>0</v>
      </c>
      <c r="J2943" s="142"/>
      <c r="K2943" s="183"/>
      <c r="L2943" s="7" t="str">
        <f t="shared" si="183"/>
        <v/>
      </c>
      <c r="M2943" s="7" t="str">
        <f t="shared" si="184"/>
        <v/>
      </c>
      <c r="N2943" s="7" t="str">
        <f>Cartilha_GLOBAL!N2943</f>
        <v/>
      </c>
      <c r="O2943" s="144"/>
      <c r="Q2943" s="151"/>
      <c r="R2943" s="152">
        <v>0</v>
      </c>
      <c r="T2943" s="153">
        <f>IF(Cartilha_GLOBAL!R2943=0,0,IF(Cartilha_GLOBAL!R2943&gt;0,"c","b"))</f>
        <v>0</v>
      </c>
    </row>
    <row r="2944" ht="12.75" hidden="1" spans="1:20">
      <c r="A2944" s="163">
        <f>Cartilha_GLOBAL!A2944</f>
        <v>0</v>
      </c>
      <c r="B2944" s="223">
        <f>Cartilha_GLOBAL!B2944</f>
        <v>0</v>
      </c>
      <c r="C2944" s="165">
        <f>Cartilha_GLOBAL!C2944</f>
        <v>0</v>
      </c>
      <c r="D2944" s="166">
        <f>Cartilha_GLOBAL!D2944</f>
        <v>0</v>
      </c>
      <c r="E2944" s="167">
        <f>Cartilha_GLOBAL!$E2944</f>
        <v>0</v>
      </c>
      <c r="F2944" s="168">
        <f>Cartilha_GLOBAL!$F2944</f>
        <v>0</v>
      </c>
      <c r="G2944" s="108"/>
      <c r="H2944" s="107">
        <f t="shared" si="181"/>
        <v>0</v>
      </c>
      <c r="I2944" s="184">
        <f t="shared" si="182"/>
        <v>0</v>
      </c>
      <c r="J2944" s="142"/>
      <c r="K2944" s="183"/>
      <c r="L2944" s="7" t="str">
        <f t="shared" si="183"/>
        <v/>
      </c>
      <c r="M2944" s="7" t="str">
        <f t="shared" si="184"/>
        <v/>
      </c>
      <c r="N2944" s="7" t="str">
        <f>Cartilha_GLOBAL!N2944</f>
        <v/>
      </c>
      <c r="O2944" s="144"/>
      <c r="Q2944" s="151"/>
      <c r="R2944" s="152">
        <v>0</v>
      </c>
      <c r="T2944" s="153">
        <f>IF(Cartilha_GLOBAL!R2944=0,0,IF(Cartilha_GLOBAL!R2944&gt;0,"c","b"))</f>
        <v>0</v>
      </c>
    </row>
    <row r="2945" ht="12.75" hidden="1" spans="1:20">
      <c r="A2945" s="163">
        <f>Cartilha_GLOBAL!A2945</f>
        <v>0</v>
      </c>
      <c r="B2945" s="223">
        <f>Cartilha_GLOBAL!B2945</f>
        <v>0</v>
      </c>
      <c r="C2945" s="165">
        <f>Cartilha_GLOBAL!C2945</f>
        <v>0</v>
      </c>
      <c r="D2945" s="166">
        <f>Cartilha_GLOBAL!D2945</f>
        <v>0</v>
      </c>
      <c r="E2945" s="167">
        <f>Cartilha_GLOBAL!$E2945</f>
        <v>0</v>
      </c>
      <c r="F2945" s="168">
        <f>Cartilha_GLOBAL!$F2945</f>
        <v>0</v>
      </c>
      <c r="G2945" s="108"/>
      <c r="H2945" s="107">
        <f t="shared" si="181"/>
        <v>0</v>
      </c>
      <c r="I2945" s="184">
        <f t="shared" si="182"/>
        <v>0</v>
      </c>
      <c r="J2945" s="142"/>
      <c r="K2945" s="183"/>
      <c r="L2945" s="7" t="str">
        <f t="shared" si="183"/>
        <v/>
      </c>
      <c r="M2945" s="7" t="str">
        <f t="shared" si="184"/>
        <v/>
      </c>
      <c r="N2945" s="7" t="str">
        <f>Cartilha_GLOBAL!N2945</f>
        <v/>
      </c>
      <c r="O2945" s="144"/>
      <c r="Q2945" s="151"/>
      <c r="R2945" s="152">
        <v>0</v>
      </c>
      <c r="T2945" s="153">
        <f>IF(Cartilha_GLOBAL!R2945=0,0,IF(Cartilha_GLOBAL!R2945&gt;0,"c","b"))</f>
        <v>0</v>
      </c>
    </row>
    <row r="2946" ht="12.75" hidden="1" spans="1:20">
      <c r="A2946" s="163">
        <f>Cartilha_GLOBAL!A2946</f>
        <v>0</v>
      </c>
      <c r="B2946" s="223">
        <f>Cartilha_GLOBAL!B2946</f>
        <v>0</v>
      </c>
      <c r="C2946" s="165">
        <f>Cartilha_GLOBAL!C2946</f>
        <v>0</v>
      </c>
      <c r="D2946" s="166">
        <f>Cartilha_GLOBAL!D2946</f>
        <v>0</v>
      </c>
      <c r="E2946" s="167">
        <f>Cartilha_GLOBAL!$E2946</f>
        <v>0</v>
      </c>
      <c r="F2946" s="168">
        <f>Cartilha_GLOBAL!$F2946</f>
        <v>0</v>
      </c>
      <c r="G2946" s="108"/>
      <c r="H2946" s="107">
        <f t="shared" si="181"/>
        <v>0</v>
      </c>
      <c r="I2946" s="184">
        <f t="shared" si="182"/>
        <v>0</v>
      </c>
      <c r="J2946" s="142"/>
      <c r="K2946" s="183"/>
      <c r="L2946" s="7" t="str">
        <f t="shared" si="183"/>
        <v/>
      </c>
      <c r="M2946" s="7" t="str">
        <f t="shared" si="184"/>
        <v/>
      </c>
      <c r="N2946" s="7" t="str">
        <f>Cartilha_GLOBAL!N2946</f>
        <v/>
      </c>
      <c r="O2946" s="144"/>
      <c r="Q2946" s="151"/>
      <c r="R2946" s="152">
        <v>0</v>
      </c>
      <c r="T2946" s="153">
        <f>IF(Cartilha_GLOBAL!R2946=0,0,IF(Cartilha_GLOBAL!R2946&gt;0,"c","b"))</f>
        <v>0</v>
      </c>
    </row>
    <row r="2947" ht="12.75" hidden="1" spans="1:20">
      <c r="A2947" s="163">
        <f>Cartilha_GLOBAL!A2947</f>
        <v>0</v>
      </c>
      <c r="B2947" s="223">
        <f>Cartilha_GLOBAL!B2947</f>
        <v>0</v>
      </c>
      <c r="C2947" s="165">
        <f>Cartilha_GLOBAL!C2947</f>
        <v>0</v>
      </c>
      <c r="D2947" s="166">
        <f>Cartilha_GLOBAL!D2947</f>
        <v>0</v>
      </c>
      <c r="E2947" s="167">
        <f>Cartilha_GLOBAL!$E2947</f>
        <v>0</v>
      </c>
      <c r="F2947" s="168">
        <f>Cartilha_GLOBAL!$F2947</f>
        <v>0</v>
      </c>
      <c r="G2947" s="108"/>
      <c r="H2947" s="107">
        <f t="shared" si="181"/>
        <v>0</v>
      </c>
      <c r="I2947" s="184">
        <f t="shared" si="182"/>
        <v>0</v>
      </c>
      <c r="J2947" s="142"/>
      <c r="K2947" s="183"/>
      <c r="L2947" s="7" t="str">
        <f t="shared" si="183"/>
        <v/>
      </c>
      <c r="M2947" s="7" t="str">
        <f t="shared" si="184"/>
        <v/>
      </c>
      <c r="N2947" s="7" t="str">
        <f>Cartilha_GLOBAL!N2947</f>
        <v/>
      </c>
      <c r="O2947" s="144"/>
      <c r="Q2947" s="151"/>
      <c r="R2947" s="152">
        <v>0</v>
      </c>
      <c r="T2947" s="153">
        <f>IF(Cartilha_GLOBAL!R2947=0,0,IF(Cartilha_GLOBAL!R2947&gt;0,"c","b"))</f>
        <v>0</v>
      </c>
    </row>
    <row r="2948" ht="12.75" hidden="1" spans="1:20">
      <c r="A2948" s="163">
        <f>Cartilha_GLOBAL!A2948</f>
        <v>0</v>
      </c>
      <c r="B2948" s="223">
        <f>Cartilha_GLOBAL!B2948</f>
        <v>0</v>
      </c>
      <c r="C2948" s="165">
        <f>Cartilha_GLOBAL!C2948</f>
        <v>0</v>
      </c>
      <c r="D2948" s="166">
        <f>Cartilha_GLOBAL!D2948</f>
        <v>0</v>
      </c>
      <c r="E2948" s="167">
        <f>Cartilha_GLOBAL!$E2948</f>
        <v>0</v>
      </c>
      <c r="F2948" s="168">
        <f>Cartilha_GLOBAL!$F2948</f>
        <v>0</v>
      </c>
      <c r="G2948" s="108"/>
      <c r="H2948" s="107">
        <f t="shared" si="181"/>
        <v>0</v>
      </c>
      <c r="I2948" s="184">
        <f t="shared" si="182"/>
        <v>0</v>
      </c>
      <c r="J2948" s="142"/>
      <c r="K2948" s="183"/>
      <c r="L2948" s="7" t="str">
        <f t="shared" si="183"/>
        <v/>
      </c>
      <c r="M2948" s="7" t="str">
        <f t="shared" si="184"/>
        <v/>
      </c>
      <c r="N2948" s="7" t="str">
        <f>Cartilha_GLOBAL!N2948</f>
        <v/>
      </c>
      <c r="O2948" s="144"/>
      <c r="Q2948" s="151"/>
      <c r="R2948" s="152">
        <v>0</v>
      </c>
      <c r="T2948" s="153">
        <f>IF(Cartilha_GLOBAL!R2948=0,0,IF(Cartilha_GLOBAL!R2948&gt;0,"c","b"))</f>
        <v>0</v>
      </c>
    </row>
    <row r="2949" ht="12.75" hidden="1" spans="1:20">
      <c r="A2949" s="163">
        <f>Cartilha_GLOBAL!A2949</f>
        <v>0</v>
      </c>
      <c r="B2949" s="223">
        <f>Cartilha_GLOBAL!B2949</f>
        <v>0</v>
      </c>
      <c r="C2949" s="165">
        <f>Cartilha_GLOBAL!C2949</f>
        <v>0</v>
      </c>
      <c r="D2949" s="166">
        <f>Cartilha_GLOBAL!D2949</f>
        <v>0</v>
      </c>
      <c r="E2949" s="167">
        <f>Cartilha_GLOBAL!$E2949</f>
        <v>0</v>
      </c>
      <c r="F2949" s="168">
        <f>Cartilha_GLOBAL!$F2949</f>
        <v>0</v>
      </c>
      <c r="G2949" s="108"/>
      <c r="H2949" s="107">
        <f t="shared" si="181"/>
        <v>0</v>
      </c>
      <c r="I2949" s="184">
        <f t="shared" si="182"/>
        <v>0</v>
      </c>
      <c r="J2949" s="142"/>
      <c r="K2949" s="183"/>
      <c r="L2949" s="7" t="str">
        <f t="shared" si="183"/>
        <v/>
      </c>
      <c r="M2949" s="7" t="str">
        <f t="shared" si="184"/>
        <v/>
      </c>
      <c r="N2949" s="7" t="str">
        <f>Cartilha_GLOBAL!N2949</f>
        <v/>
      </c>
      <c r="O2949" s="144"/>
      <c r="Q2949" s="151"/>
      <c r="R2949" s="152">
        <v>0</v>
      </c>
      <c r="T2949" s="153">
        <f>IF(Cartilha_GLOBAL!R2949=0,0,IF(Cartilha_GLOBAL!R2949&gt;0,"c","b"))</f>
        <v>0</v>
      </c>
    </row>
    <row r="2950" ht="12.75" hidden="1" spans="1:20">
      <c r="A2950" s="163">
        <f>Cartilha_GLOBAL!A2950</f>
        <v>0</v>
      </c>
      <c r="B2950" s="223">
        <f>Cartilha_GLOBAL!B2950</f>
        <v>0</v>
      </c>
      <c r="C2950" s="165">
        <f>Cartilha_GLOBAL!C2950</f>
        <v>0</v>
      </c>
      <c r="D2950" s="166">
        <f>Cartilha_GLOBAL!D2950</f>
        <v>0</v>
      </c>
      <c r="E2950" s="167">
        <f>Cartilha_GLOBAL!$E2950</f>
        <v>0</v>
      </c>
      <c r="F2950" s="168">
        <f>Cartilha_GLOBAL!$F2950</f>
        <v>0</v>
      </c>
      <c r="G2950" s="108"/>
      <c r="H2950" s="107">
        <f t="shared" si="181"/>
        <v>0</v>
      </c>
      <c r="I2950" s="184">
        <f t="shared" si="182"/>
        <v>0</v>
      </c>
      <c r="J2950" s="142"/>
      <c r="K2950" s="183"/>
      <c r="L2950" s="7" t="str">
        <f t="shared" si="183"/>
        <v/>
      </c>
      <c r="M2950" s="7" t="str">
        <f t="shared" si="184"/>
        <v/>
      </c>
      <c r="N2950" s="7" t="str">
        <f>Cartilha_GLOBAL!N2950</f>
        <v/>
      </c>
      <c r="O2950" s="144"/>
      <c r="Q2950" s="151"/>
      <c r="R2950" s="152">
        <v>0</v>
      </c>
      <c r="T2950" s="153">
        <f>IF(Cartilha_GLOBAL!R2950=0,0,IF(Cartilha_GLOBAL!R2950&gt;0,"c","b"))</f>
        <v>0</v>
      </c>
    </row>
    <row r="2951" ht="12.75" hidden="1" spans="1:20">
      <c r="A2951" s="163">
        <f>Cartilha_GLOBAL!A2951</f>
        <v>0</v>
      </c>
      <c r="B2951" s="223">
        <f>Cartilha_GLOBAL!B2951</f>
        <v>0</v>
      </c>
      <c r="C2951" s="165">
        <f>Cartilha_GLOBAL!C2951</f>
        <v>0</v>
      </c>
      <c r="D2951" s="166">
        <f>Cartilha_GLOBAL!D2951</f>
        <v>0</v>
      </c>
      <c r="E2951" s="167">
        <f>Cartilha_GLOBAL!$E2951</f>
        <v>0</v>
      </c>
      <c r="F2951" s="168">
        <f>Cartilha_GLOBAL!$F2951</f>
        <v>0</v>
      </c>
      <c r="G2951" s="108"/>
      <c r="H2951" s="107">
        <f t="shared" si="181"/>
        <v>0</v>
      </c>
      <c r="I2951" s="184">
        <f t="shared" si="182"/>
        <v>0</v>
      </c>
      <c r="J2951" s="142"/>
      <c r="K2951" s="183"/>
      <c r="L2951" s="7" t="str">
        <f t="shared" si="183"/>
        <v/>
      </c>
      <c r="M2951" s="7" t="str">
        <f t="shared" si="184"/>
        <v/>
      </c>
      <c r="N2951" s="7" t="str">
        <f>Cartilha_GLOBAL!N2951</f>
        <v/>
      </c>
      <c r="O2951" s="144"/>
      <c r="Q2951" s="151"/>
      <c r="R2951" s="152">
        <v>0</v>
      </c>
      <c r="T2951" s="153">
        <f>IF(Cartilha_GLOBAL!R2951=0,0,IF(Cartilha_GLOBAL!R2951&gt;0,"c","b"))</f>
        <v>0</v>
      </c>
    </row>
    <row r="2952" ht="12.75" hidden="1" spans="1:20">
      <c r="A2952" s="163">
        <f>Cartilha_GLOBAL!A2952</f>
        <v>0</v>
      </c>
      <c r="B2952" s="223">
        <f>Cartilha_GLOBAL!B2952</f>
        <v>0</v>
      </c>
      <c r="C2952" s="165">
        <f>Cartilha_GLOBAL!C2952</f>
        <v>0</v>
      </c>
      <c r="D2952" s="166">
        <f>Cartilha_GLOBAL!D2952</f>
        <v>0</v>
      </c>
      <c r="E2952" s="167">
        <f>Cartilha_GLOBAL!$E2952</f>
        <v>0</v>
      </c>
      <c r="F2952" s="168">
        <f>Cartilha_GLOBAL!$F2952</f>
        <v>0</v>
      </c>
      <c r="G2952" s="108"/>
      <c r="H2952" s="107">
        <f t="shared" si="181"/>
        <v>0</v>
      </c>
      <c r="I2952" s="184">
        <f t="shared" si="182"/>
        <v>0</v>
      </c>
      <c r="J2952" s="142"/>
      <c r="K2952" s="183"/>
      <c r="L2952" s="7" t="str">
        <f t="shared" si="183"/>
        <v/>
      </c>
      <c r="M2952" s="7" t="str">
        <f t="shared" si="184"/>
        <v/>
      </c>
      <c r="N2952" s="7" t="str">
        <f>Cartilha_GLOBAL!N2952</f>
        <v/>
      </c>
      <c r="O2952" s="144"/>
      <c r="Q2952" s="151"/>
      <c r="R2952" s="152">
        <v>0</v>
      </c>
      <c r="T2952" s="153">
        <f>IF(Cartilha_GLOBAL!R2952=0,0,IF(Cartilha_GLOBAL!R2952&gt;0,"c","b"))</f>
        <v>0</v>
      </c>
    </row>
    <row r="2953" ht="12.75" hidden="1" spans="1:20">
      <c r="A2953" s="163">
        <f>Cartilha_GLOBAL!A2953</f>
        <v>0</v>
      </c>
      <c r="B2953" s="223">
        <f>Cartilha_GLOBAL!B2953</f>
        <v>0</v>
      </c>
      <c r="C2953" s="165">
        <f>Cartilha_GLOBAL!C2953</f>
        <v>0</v>
      </c>
      <c r="D2953" s="166">
        <f>Cartilha_GLOBAL!D2953</f>
        <v>0</v>
      </c>
      <c r="E2953" s="167">
        <f>Cartilha_GLOBAL!$E2953</f>
        <v>0</v>
      </c>
      <c r="F2953" s="168">
        <f>Cartilha_GLOBAL!$F2953</f>
        <v>0</v>
      </c>
      <c r="G2953" s="108"/>
      <c r="H2953" s="107">
        <f t="shared" si="181"/>
        <v>0</v>
      </c>
      <c r="I2953" s="184">
        <f t="shared" si="182"/>
        <v>0</v>
      </c>
      <c r="J2953" s="142"/>
      <c r="K2953" s="183"/>
      <c r="L2953" s="7" t="str">
        <f t="shared" si="183"/>
        <v/>
      </c>
      <c r="M2953" s="7" t="str">
        <f t="shared" si="184"/>
        <v/>
      </c>
      <c r="N2953" s="7" t="str">
        <f>Cartilha_GLOBAL!N2953</f>
        <v/>
      </c>
      <c r="O2953" s="144"/>
      <c r="Q2953" s="151"/>
      <c r="R2953" s="152">
        <v>0</v>
      </c>
      <c r="T2953" s="153">
        <f>IF(Cartilha_GLOBAL!R2953=0,0,IF(Cartilha_GLOBAL!R2953&gt;0,"c","b"))</f>
        <v>0</v>
      </c>
    </row>
    <row r="2954" ht="12.75" hidden="1" spans="1:20">
      <c r="A2954" s="163">
        <f>Cartilha_GLOBAL!A2954</f>
        <v>0</v>
      </c>
      <c r="B2954" s="223">
        <f>Cartilha_GLOBAL!B2954</f>
        <v>0</v>
      </c>
      <c r="C2954" s="165">
        <f>Cartilha_GLOBAL!C2954</f>
        <v>0</v>
      </c>
      <c r="D2954" s="166">
        <f>Cartilha_GLOBAL!D2954</f>
        <v>0</v>
      </c>
      <c r="E2954" s="167">
        <f>Cartilha_GLOBAL!$E2954</f>
        <v>0</v>
      </c>
      <c r="F2954" s="168">
        <f>Cartilha_GLOBAL!$F2954</f>
        <v>0</v>
      </c>
      <c r="G2954" s="108"/>
      <c r="H2954" s="107">
        <f t="shared" si="181"/>
        <v>0</v>
      </c>
      <c r="I2954" s="184">
        <f t="shared" si="182"/>
        <v>0</v>
      </c>
      <c r="J2954" s="142"/>
      <c r="K2954" s="183"/>
      <c r="L2954" s="7" t="str">
        <f t="shared" si="183"/>
        <v/>
      </c>
      <c r="M2954" s="7" t="str">
        <f t="shared" si="184"/>
        <v/>
      </c>
      <c r="N2954" s="7" t="str">
        <f>Cartilha_GLOBAL!N2954</f>
        <v/>
      </c>
      <c r="O2954" s="144"/>
      <c r="Q2954" s="151"/>
      <c r="R2954" s="152">
        <v>0</v>
      </c>
      <c r="T2954" s="153">
        <f>IF(Cartilha_GLOBAL!R2954=0,0,IF(Cartilha_GLOBAL!R2954&gt;0,"c","b"))</f>
        <v>0</v>
      </c>
    </row>
    <row r="2955" ht="12.75" hidden="1" spans="1:20">
      <c r="A2955" s="163">
        <f>Cartilha_GLOBAL!A2955</f>
        <v>0</v>
      </c>
      <c r="B2955" s="223">
        <f>Cartilha_GLOBAL!B2955</f>
        <v>0</v>
      </c>
      <c r="C2955" s="165">
        <f>Cartilha_GLOBAL!C2955</f>
        <v>0</v>
      </c>
      <c r="D2955" s="166">
        <f>Cartilha_GLOBAL!D2955</f>
        <v>0</v>
      </c>
      <c r="E2955" s="167">
        <f>Cartilha_GLOBAL!$E2955</f>
        <v>0</v>
      </c>
      <c r="F2955" s="168">
        <f>Cartilha_GLOBAL!$F2955</f>
        <v>0</v>
      </c>
      <c r="G2955" s="108"/>
      <c r="H2955" s="107">
        <f t="shared" si="181"/>
        <v>0</v>
      </c>
      <c r="I2955" s="184">
        <f t="shared" si="182"/>
        <v>0</v>
      </c>
      <c r="J2955" s="142"/>
      <c r="K2955" s="183"/>
      <c r="L2955" s="7" t="str">
        <f t="shared" si="183"/>
        <v/>
      </c>
      <c r="M2955" s="7" t="str">
        <f t="shared" si="184"/>
        <v/>
      </c>
      <c r="N2955" s="7" t="str">
        <f>Cartilha_GLOBAL!N2955</f>
        <v/>
      </c>
      <c r="O2955" s="144"/>
      <c r="Q2955" s="151"/>
      <c r="R2955" s="152">
        <v>0</v>
      </c>
      <c r="T2955" s="153">
        <f>IF(Cartilha_GLOBAL!R2955=0,0,IF(Cartilha_GLOBAL!R2955&gt;0,"c","b"))</f>
        <v>0</v>
      </c>
    </row>
    <row r="2956" ht="12.75" hidden="1" spans="1:20">
      <c r="A2956" s="163">
        <f>Cartilha_GLOBAL!A2956</f>
        <v>0</v>
      </c>
      <c r="B2956" s="223">
        <f>Cartilha_GLOBAL!B2956</f>
        <v>0</v>
      </c>
      <c r="C2956" s="165">
        <f>Cartilha_GLOBAL!C2956</f>
        <v>0</v>
      </c>
      <c r="D2956" s="166">
        <f>Cartilha_GLOBAL!D2956</f>
        <v>0</v>
      </c>
      <c r="E2956" s="167">
        <f>Cartilha_GLOBAL!$E2956</f>
        <v>0</v>
      </c>
      <c r="F2956" s="168">
        <f>Cartilha_GLOBAL!$F2956</f>
        <v>0</v>
      </c>
      <c r="G2956" s="108"/>
      <c r="H2956" s="107">
        <f t="shared" si="181"/>
        <v>0</v>
      </c>
      <c r="I2956" s="184">
        <f t="shared" si="182"/>
        <v>0</v>
      </c>
      <c r="J2956" s="142"/>
      <c r="K2956" s="183"/>
      <c r="L2956" s="7" t="str">
        <f t="shared" si="183"/>
        <v/>
      </c>
      <c r="M2956" s="7" t="str">
        <f t="shared" si="184"/>
        <v/>
      </c>
      <c r="N2956" s="7" t="str">
        <f>Cartilha_GLOBAL!N2956</f>
        <v/>
      </c>
      <c r="O2956" s="144"/>
      <c r="Q2956" s="151"/>
      <c r="R2956" s="152">
        <v>0</v>
      </c>
      <c r="T2956" s="153">
        <f>IF(Cartilha_GLOBAL!R2956=0,0,IF(Cartilha_GLOBAL!R2956&gt;0,"c","b"))</f>
        <v>0</v>
      </c>
    </row>
    <row r="2957" ht="12.75" hidden="1" spans="1:20">
      <c r="A2957" s="163">
        <f>Cartilha_GLOBAL!A2957</f>
        <v>0</v>
      </c>
      <c r="B2957" s="223">
        <f>Cartilha_GLOBAL!B2957</f>
        <v>0</v>
      </c>
      <c r="C2957" s="165">
        <f>Cartilha_GLOBAL!C2957</f>
        <v>0</v>
      </c>
      <c r="D2957" s="166">
        <f>Cartilha_GLOBAL!D2957</f>
        <v>0</v>
      </c>
      <c r="E2957" s="167">
        <f>Cartilha_GLOBAL!$E2957</f>
        <v>0</v>
      </c>
      <c r="F2957" s="168">
        <f>Cartilha_GLOBAL!$F2957</f>
        <v>0</v>
      </c>
      <c r="G2957" s="108"/>
      <c r="H2957" s="107">
        <f t="shared" si="181"/>
        <v>0</v>
      </c>
      <c r="I2957" s="184">
        <f t="shared" si="182"/>
        <v>0</v>
      </c>
      <c r="J2957" s="142"/>
      <c r="K2957" s="183"/>
      <c r="L2957" s="7" t="str">
        <f t="shared" si="183"/>
        <v/>
      </c>
      <c r="M2957" s="7" t="str">
        <f t="shared" si="184"/>
        <v/>
      </c>
      <c r="N2957" s="7" t="str">
        <f>Cartilha_GLOBAL!N2957</f>
        <v/>
      </c>
      <c r="O2957" s="144"/>
      <c r="Q2957" s="151"/>
      <c r="R2957" s="152">
        <v>0</v>
      </c>
      <c r="T2957" s="153">
        <f>IF(Cartilha_GLOBAL!R2957=0,0,IF(Cartilha_GLOBAL!R2957&gt;0,"c","b"))</f>
        <v>0</v>
      </c>
    </row>
    <row r="2958" ht="12.75" hidden="1" spans="1:20">
      <c r="A2958" s="163">
        <f>Cartilha_GLOBAL!A2958</f>
        <v>0</v>
      </c>
      <c r="B2958" s="223">
        <f>Cartilha_GLOBAL!B2958</f>
        <v>0</v>
      </c>
      <c r="C2958" s="165">
        <f>Cartilha_GLOBAL!C2958</f>
        <v>0</v>
      </c>
      <c r="D2958" s="166">
        <f>Cartilha_GLOBAL!D2958</f>
        <v>0</v>
      </c>
      <c r="E2958" s="167">
        <f>Cartilha_GLOBAL!$E2958</f>
        <v>0</v>
      </c>
      <c r="F2958" s="168">
        <f>Cartilha_GLOBAL!$F2958</f>
        <v>0</v>
      </c>
      <c r="G2958" s="108"/>
      <c r="H2958" s="107">
        <f t="shared" si="181"/>
        <v>0</v>
      </c>
      <c r="I2958" s="184">
        <f t="shared" si="182"/>
        <v>0</v>
      </c>
      <c r="J2958" s="142"/>
      <c r="K2958" s="183"/>
      <c r="L2958" s="7" t="str">
        <f t="shared" si="183"/>
        <v/>
      </c>
      <c r="M2958" s="7" t="str">
        <f t="shared" si="184"/>
        <v/>
      </c>
      <c r="N2958" s="7" t="str">
        <f>Cartilha_GLOBAL!N2958</f>
        <v/>
      </c>
      <c r="O2958" s="144"/>
      <c r="Q2958" s="151"/>
      <c r="R2958" s="152">
        <v>0</v>
      </c>
      <c r="T2958" s="153">
        <f>IF(Cartilha_GLOBAL!R2958=0,0,IF(Cartilha_GLOBAL!R2958&gt;0,"c","b"))</f>
        <v>0</v>
      </c>
    </row>
    <row r="2959" ht="12.75" hidden="1" spans="1:20">
      <c r="A2959" s="163">
        <f>Cartilha_GLOBAL!A2959</f>
        <v>0</v>
      </c>
      <c r="B2959" s="223">
        <f>Cartilha_GLOBAL!B2959</f>
        <v>0</v>
      </c>
      <c r="C2959" s="165">
        <f>Cartilha_GLOBAL!C2959</f>
        <v>0</v>
      </c>
      <c r="D2959" s="166">
        <f>Cartilha_GLOBAL!D2959</f>
        <v>0</v>
      </c>
      <c r="E2959" s="167">
        <f>Cartilha_GLOBAL!$E2959</f>
        <v>0</v>
      </c>
      <c r="F2959" s="168">
        <f>Cartilha_GLOBAL!$F2959</f>
        <v>0</v>
      </c>
      <c r="G2959" s="108"/>
      <c r="H2959" s="107">
        <f t="shared" si="181"/>
        <v>0</v>
      </c>
      <c r="I2959" s="184">
        <f t="shared" si="182"/>
        <v>0</v>
      </c>
      <c r="J2959" s="142"/>
      <c r="K2959" s="183"/>
      <c r="L2959" s="7" t="str">
        <f t="shared" si="183"/>
        <v/>
      </c>
      <c r="M2959" s="7" t="str">
        <f t="shared" si="184"/>
        <v/>
      </c>
      <c r="N2959" s="7" t="str">
        <f>Cartilha_GLOBAL!N2959</f>
        <v/>
      </c>
      <c r="O2959" s="144"/>
      <c r="Q2959" s="151"/>
      <c r="R2959" s="152">
        <v>0</v>
      </c>
      <c r="T2959" s="153">
        <f>IF(Cartilha_GLOBAL!R2959=0,0,IF(Cartilha_GLOBAL!R2959&gt;0,"c","b"))</f>
        <v>0</v>
      </c>
    </row>
    <row r="2960" ht="12.75" hidden="1" spans="1:20">
      <c r="A2960" s="163">
        <f>Cartilha_GLOBAL!A2960</f>
        <v>0</v>
      </c>
      <c r="B2960" s="223">
        <f>Cartilha_GLOBAL!B2960</f>
        <v>0</v>
      </c>
      <c r="C2960" s="165">
        <f>Cartilha_GLOBAL!C2960</f>
        <v>0</v>
      </c>
      <c r="D2960" s="166">
        <f>Cartilha_GLOBAL!D2960</f>
        <v>0</v>
      </c>
      <c r="E2960" s="167">
        <f>Cartilha_GLOBAL!$E2960</f>
        <v>0</v>
      </c>
      <c r="F2960" s="168">
        <f>Cartilha_GLOBAL!$F2960</f>
        <v>0</v>
      </c>
      <c r="G2960" s="108"/>
      <c r="H2960" s="107">
        <f t="shared" si="181"/>
        <v>0</v>
      </c>
      <c r="I2960" s="184">
        <f t="shared" si="182"/>
        <v>0</v>
      </c>
      <c r="J2960" s="142"/>
      <c r="K2960" s="183"/>
      <c r="L2960" s="7" t="str">
        <f t="shared" si="183"/>
        <v/>
      </c>
      <c r="M2960" s="7" t="str">
        <f t="shared" si="184"/>
        <v/>
      </c>
      <c r="N2960" s="7" t="str">
        <f>Cartilha_GLOBAL!N2960</f>
        <v/>
      </c>
      <c r="O2960" s="144"/>
      <c r="Q2960" s="151"/>
      <c r="R2960" s="152">
        <v>0</v>
      </c>
      <c r="T2960" s="153">
        <f>IF(Cartilha_GLOBAL!R2960=0,0,IF(Cartilha_GLOBAL!R2960&gt;0,"c","b"))</f>
        <v>0</v>
      </c>
    </row>
    <row r="2961" ht="12.75" hidden="1" spans="1:20">
      <c r="A2961" s="163">
        <f>Cartilha_GLOBAL!A2961</f>
        <v>0</v>
      </c>
      <c r="B2961" s="223">
        <f>Cartilha_GLOBAL!B2961</f>
        <v>0</v>
      </c>
      <c r="C2961" s="165">
        <f>Cartilha_GLOBAL!C2961</f>
        <v>0</v>
      </c>
      <c r="D2961" s="166">
        <f>Cartilha_GLOBAL!D2961</f>
        <v>0</v>
      </c>
      <c r="E2961" s="167">
        <f>Cartilha_GLOBAL!$E2961</f>
        <v>0</v>
      </c>
      <c r="F2961" s="168">
        <f>Cartilha_GLOBAL!$F2961</f>
        <v>0</v>
      </c>
      <c r="G2961" s="108"/>
      <c r="H2961" s="107">
        <f t="shared" si="181"/>
        <v>0</v>
      </c>
      <c r="I2961" s="184">
        <f t="shared" si="182"/>
        <v>0</v>
      </c>
      <c r="J2961" s="142"/>
      <c r="K2961" s="183"/>
      <c r="L2961" s="7" t="str">
        <f t="shared" si="183"/>
        <v/>
      </c>
      <c r="M2961" s="7" t="str">
        <f t="shared" si="184"/>
        <v/>
      </c>
      <c r="N2961" s="7" t="str">
        <f>Cartilha_GLOBAL!N2961</f>
        <v/>
      </c>
      <c r="O2961" s="144"/>
      <c r="Q2961" s="151"/>
      <c r="R2961" s="152">
        <v>0</v>
      </c>
      <c r="T2961" s="153">
        <f>IF(Cartilha_GLOBAL!R2961=0,0,IF(Cartilha_GLOBAL!R2961&gt;0,"c","b"))</f>
        <v>0</v>
      </c>
    </row>
    <row r="2962" ht="12.75" hidden="1" spans="1:20">
      <c r="A2962" s="163">
        <f>Cartilha_GLOBAL!A2962</f>
        <v>0</v>
      </c>
      <c r="B2962" s="223">
        <f>Cartilha_GLOBAL!B2962</f>
        <v>0</v>
      </c>
      <c r="C2962" s="165">
        <f>Cartilha_GLOBAL!C2962</f>
        <v>0</v>
      </c>
      <c r="D2962" s="166">
        <f>Cartilha_GLOBAL!D2962</f>
        <v>0</v>
      </c>
      <c r="E2962" s="167">
        <f>Cartilha_GLOBAL!$E2962</f>
        <v>0</v>
      </c>
      <c r="F2962" s="168">
        <f>Cartilha_GLOBAL!$F2962</f>
        <v>0</v>
      </c>
      <c r="G2962" s="108"/>
      <c r="H2962" s="107">
        <f t="shared" si="181"/>
        <v>0</v>
      </c>
      <c r="I2962" s="184">
        <f t="shared" si="182"/>
        <v>0</v>
      </c>
      <c r="J2962" s="142"/>
      <c r="K2962" s="183"/>
      <c r="L2962" s="7" t="str">
        <f t="shared" si="183"/>
        <v/>
      </c>
      <c r="M2962" s="7" t="str">
        <f t="shared" si="184"/>
        <v/>
      </c>
      <c r="N2962" s="7" t="str">
        <f>Cartilha_GLOBAL!N2962</f>
        <v/>
      </c>
      <c r="O2962" s="144"/>
      <c r="Q2962" s="151"/>
      <c r="R2962" s="152">
        <v>0</v>
      </c>
      <c r="T2962" s="153">
        <f>IF(Cartilha_GLOBAL!R2962=0,0,IF(Cartilha_GLOBAL!R2962&gt;0,"c","b"))</f>
        <v>0</v>
      </c>
    </row>
    <row r="2963" ht="12.75" hidden="1" spans="1:20">
      <c r="A2963" s="163">
        <f>Cartilha_GLOBAL!A2963</f>
        <v>0</v>
      </c>
      <c r="B2963" s="223">
        <f>Cartilha_GLOBAL!B2963</f>
        <v>0</v>
      </c>
      <c r="C2963" s="165">
        <f>Cartilha_GLOBAL!C2963</f>
        <v>0</v>
      </c>
      <c r="D2963" s="166">
        <f>Cartilha_GLOBAL!D2963</f>
        <v>0</v>
      </c>
      <c r="E2963" s="167">
        <f>Cartilha_GLOBAL!$E2963</f>
        <v>0</v>
      </c>
      <c r="F2963" s="168">
        <f>Cartilha_GLOBAL!$F2963</f>
        <v>0</v>
      </c>
      <c r="G2963" s="108"/>
      <c r="H2963" s="107">
        <f t="shared" si="181"/>
        <v>0</v>
      </c>
      <c r="I2963" s="184">
        <f t="shared" si="182"/>
        <v>0</v>
      </c>
      <c r="J2963" s="142"/>
      <c r="K2963" s="183"/>
      <c r="L2963" s="7" t="str">
        <f t="shared" si="183"/>
        <v/>
      </c>
      <c r="M2963" s="7" t="str">
        <f t="shared" si="184"/>
        <v/>
      </c>
      <c r="N2963" s="7" t="str">
        <f>Cartilha_GLOBAL!N2963</f>
        <v/>
      </c>
      <c r="O2963" s="144"/>
      <c r="Q2963" s="151"/>
      <c r="R2963" s="152">
        <v>0</v>
      </c>
      <c r="T2963" s="153">
        <f>IF(Cartilha_GLOBAL!R2963=0,0,IF(Cartilha_GLOBAL!R2963&gt;0,"c","b"))</f>
        <v>0</v>
      </c>
    </row>
    <row r="2964" ht="12.75" hidden="1" spans="1:20">
      <c r="A2964" s="163">
        <f>Cartilha_GLOBAL!A2964</f>
        <v>0</v>
      </c>
      <c r="B2964" s="223">
        <f>Cartilha_GLOBAL!B2964</f>
        <v>0</v>
      </c>
      <c r="C2964" s="165">
        <f>Cartilha_GLOBAL!C2964</f>
        <v>0</v>
      </c>
      <c r="D2964" s="166">
        <f>Cartilha_GLOBAL!D2964</f>
        <v>0</v>
      </c>
      <c r="E2964" s="167">
        <f>Cartilha_GLOBAL!$E2964</f>
        <v>0</v>
      </c>
      <c r="F2964" s="168">
        <f>Cartilha_GLOBAL!$F2964</f>
        <v>0</v>
      </c>
      <c r="G2964" s="108"/>
      <c r="H2964" s="107">
        <f t="shared" si="181"/>
        <v>0</v>
      </c>
      <c r="I2964" s="184">
        <f t="shared" si="182"/>
        <v>0</v>
      </c>
      <c r="J2964" s="142"/>
      <c r="K2964" s="183"/>
      <c r="L2964" s="7" t="str">
        <f t="shared" si="183"/>
        <v/>
      </c>
      <c r="M2964" s="7" t="str">
        <f t="shared" si="184"/>
        <v/>
      </c>
      <c r="N2964" s="7" t="str">
        <f>Cartilha_GLOBAL!N2964</f>
        <v/>
      </c>
      <c r="O2964" s="144"/>
      <c r="Q2964" s="151"/>
      <c r="R2964" s="152">
        <v>0</v>
      </c>
      <c r="T2964" s="153">
        <f>IF(Cartilha_GLOBAL!R2964=0,0,IF(Cartilha_GLOBAL!R2964&gt;0,"c","b"))</f>
        <v>0</v>
      </c>
    </row>
    <row r="2965" ht="13.5" hidden="1" spans="1:20">
      <c r="A2965" s="163">
        <f>Cartilha_GLOBAL!A2965</f>
        <v>0</v>
      </c>
      <c r="B2965" s="223">
        <f>Cartilha_GLOBAL!B2965</f>
        <v>0</v>
      </c>
      <c r="C2965" s="165">
        <f>Cartilha_GLOBAL!C2965</f>
        <v>0</v>
      </c>
      <c r="D2965" s="166">
        <f>Cartilha_GLOBAL!D2965</f>
        <v>0</v>
      </c>
      <c r="E2965" s="167">
        <f>Cartilha_GLOBAL!$E2965</f>
        <v>0</v>
      </c>
      <c r="F2965" s="168">
        <f>Cartilha_GLOBAL!$F2965</f>
        <v>0</v>
      </c>
      <c r="G2965" s="108"/>
      <c r="H2965" s="107">
        <f t="shared" si="181"/>
        <v>0</v>
      </c>
      <c r="I2965" s="184">
        <f t="shared" si="182"/>
        <v>0</v>
      </c>
      <c r="J2965" s="142"/>
      <c r="K2965" s="183"/>
      <c r="L2965" s="7" t="str">
        <f t="shared" si="183"/>
        <v/>
      </c>
      <c r="M2965" s="7" t="str">
        <f t="shared" si="184"/>
        <v/>
      </c>
      <c r="N2965" s="7" t="str">
        <f>Cartilha_GLOBAL!N2965</f>
        <v/>
      </c>
      <c r="O2965" s="144"/>
      <c r="Q2965" s="151"/>
      <c r="R2965" s="152">
        <v>0</v>
      </c>
      <c r="T2965" s="153">
        <f>IF(Cartilha_GLOBAL!R2965=0,0,IF(Cartilha_GLOBAL!R2965&gt;0,"c","b"))</f>
        <v>0</v>
      </c>
    </row>
    <row r="2966" ht="13.5" spans="1:20">
      <c r="A2966" s="84" t="str">
        <f>Cartilha_GLOBAL!A2966</f>
        <v>8</v>
      </c>
      <c r="B2966" s="85">
        <f>Cartilha_GLOBAL!B2966</f>
        <v>0</v>
      </c>
      <c r="C2966" s="86" t="str">
        <f>Cartilha_GLOBAL!C2966</f>
        <v>INSTAL. ELETRICAS, TELEFONIA, SISTEMAS DE PROTEÇÃO E VENTILAÇÃO</v>
      </c>
      <c r="D2966" s="87">
        <f>Cartilha_GLOBAL!D2966</f>
        <v>0</v>
      </c>
      <c r="E2966" s="175">
        <f>Cartilha_GLOBAL!$E2966</f>
        <v>0</v>
      </c>
      <c r="F2966" s="176">
        <f>Cartilha_GLOBAL!$F2966</f>
        <v>0</v>
      </c>
      <c r="G2966" s="90"/>
      <c r="H2966" s="90">
        <f t="shared" si="181"/>
        <v>0</v>
      </c>
      <c r="I2966" s="136">
        <f t="shared" si="182"/>
        <v>0</v>
      </c>
      <c r="J2966" s="137">
        <f>SUM(I2968:I3799)</f>
        <v>66814.44</v>
      </c>
      <c r="K2966" s="145" t="str">
        <f>IF(OR(I2966&gt;0,J2966&gt;0),"X","")</f>
        <v>X</v>
      </c>
      <c r="L2966" s="7" t="str">
        <f t="shared" si="183"/>
        <v>x</v>
      </c>
      <c r="M2966" s="7" t="str">
        <f t="shared" si="184"/>
        <v>x</v>
      </c>
      <c r="N2966" s="7" t="str">
        <f>Cartilha_GLOBAL!N2966</f>
        <v>x</v>
      </c>
      <c r="O2966" s="144"/>
      <c r="Q2966" s="151"/>
      <c r="R2966" s="152">
        <v>0</v>
      </c>
      <c r="T2966" s="153">
        <f>IF(Cartilha_GLOBAL!R2966=0,0,IF(Cartilha_GLOBAL!R2966&gt;0,"c","b"))</f>
        <v>0</v>
      </c>
    </row>
    <row r="2967" ht="12.75" hidden="1" spans="1:20">
      <c r="A2967" s="211" t="str">
        <f>Cartilha_GLOBAL!A2967</f>
        <v>8.1</v>
      </c>
      <c r="B2967" s="100">
        <f>Cartilha_GLOBAL!B2967</f>
        <v>0</v>
      </c>
      <c r="C2967" s="212" t="str">
        <f>Cartilha_GLOBAL!C2967</f>
        <v>ELETRIFICACAO E ILUMINACAO PUBLICA</v>
      </c>
      <c r="D2967" s="226">
        <f>Cartilha_GLOBAL!D2967</f>
        <v>0</v>
      </c>
      <c r="E2967" s="227">
        <f>Cartilha_GLOBAL!$E2967</f>
        <v>0</v>
      </c>
      <c r="F2967" s="215">
        <f>Cartilha_GLOBAL!$F2967</f>
        <v>0</v>
      </c>
      <c r="G2967" s="216"/>
      <c r="H2967" s="217">
        <f t="shared" si="181"/>
        <v>0</v>
      </c>
      <c r="I2967" s="221">
        <f t="shared" si="182"/>
        <v>0</v>
      </c>
      <c r="J2967" s="142"/>
      <c r="K2967" s="145" t="str">
        <f>IF(OR(SUM(I2968:I3034)&gt;0,SUM(I2968:I3034)&gt;0),"xx","")</f>
        <v/>
      </c>
      <c r="L2967" s="7" t="str">
        <f t="shared" si="183"/>
        <v/>
      </c>
      <c r="M2967" s="7" t="str">
        <f t="shared" si="184"/>
        <v/>
      </c>
      <c r="N2967" s="7" t="str">
        <f>Cartilha_GLOBAL!N2967</f>
        <v/>
      </c>
      <c r="O2967" s="144"/>
      <c r="Q2967" s="151"/>
      <c r="R2967" s="152">
        <v>0</v>
      </c>
      <c r="T2967" s="153">
        <f>IF(Cartilha_GLOBAL!R2967=0,0,IF(Cartilha_GLOBAL!R2967&gt;0,"c","b"))</f>
        <v>0</v>
      </c>
    </row>
    <row r="2968" ht="12.75" hidden="1" spans="1:20">
      <c r="A2968" s="225" t="str">
        <f>Cartilha_GLOBAL!A2968</f>
        <v>8.1.1</v>
      </c>
      <c r="B2968" s="100">
        <f>Cartilha_GLOBAL!B2968</f>
        <v>0</v>
      </c>
      <c r="C2968" s="201" t="str">
        <f>Cartilha_GLOBAL!C2968</f>
        <v>CONECTORES/LACO DE ROLDANA E ALCA</v>
      </c>
      <c r="D2968" s="101">
        <f>Cartilha_GLOBAL!D2968</f>
        <v>0</v>
      </c>
      <c r="E2968" s="202">
        <f>Cartilha_GLOBAL!$E2968</f>
        <v>0</v>
      </c>
      <c r="F2968" s="203">
        <f>Cartilha_GLOBAL!$F2968</f>
        <v>0</v>
      </c>
      <c r="G2968" s="204"/>
      <c r="H2968" s="204">
        <f t="shared" si="181"/>
        <v>0</v>
      </c>
      <c r="I2968" s="206">
        <f t="shared" si="182"/>
        <v>0</v>
      </c>
      <c r="J2968" s="142"/>
      <c r="K2968" s="145" t="str">
        <f>IF(OR(SUM(I2968)&gt;0,SUM(I2968:I2968)&gt;0),"xx","")</f>
        <v/>
      </c>
      <c r="L2968" s="7" t="str">
        <f t="shared" si="183"/>
        <v/>
      </c>
      <c r="M2968" s="7" t="str">
        <f t="shared" si="184"/>
        <v/>
      </c>
      <c r="N2968" s="7" t="str">
        <f>Cartilha_GLOBAL!N2968</f>
        <v/>
      </c>
      <c r="O2968" s="144"/>
      <c r="Q2968" s="151"/>
      <c r="R2968" s="152">
        <v>0</v>
      </c>
      <c r="T2968" s="153">
        <f>IF(Cartilha_GLOBAL!R2968=0,0,IF(Cartilha_GLOBAL!R2968&gt;0,"c","b"))</f>
        <v>0</v>
      </c>
    </row>
    <row r="2969" ht="12.75" hidden="1" spans="1:20">
      <c r="A2969" s="154" t="str">
        <f>Cartilha_GLOBAL!A2969</f>
        <v>8.1.2</v>
      </c>
      <c r="B2969" s="100">
        <f>Cartilha_GLOBAL!B2969</f>
        <v>0</v>
      </c>
      <c r="C2969" s="161" t="str">
        <f>Cartilha_GLOBAL!C2969</f>
        <v>ARMACAO SECUNDARIA-b</v>
      </c>
      <c r="D2969" s="94">
        <f>Cartilha_GLOBAL!D2969</f>
        <v>0</v>
      </c>
      <c r="E2969" s="199">
        <f>Cartilha_GLOBAL!$E2969</f>
        <v>0</v>
      </c>
      <c r="F2969" s="200">
        <f>Cartilha_GLOBAL!$F2969</f>
        <v>0</v>
      </c>
      <c r="G2969" s="209"/>
      <c r="H2969" s="187">
        <f t="shared" si="181"/>
        <v>0</v>
      </c>
      <c r="I2969" s="188">
        <f t="shared" si="182"/>
        <v>0</v>
      </c>
      <c r="J2969" s="142"/>
      <c r="K2969" s="145" t="str">
        <f>IF(OR(SUM(I2969)&gt;0,SUM(I2969:I2969)&gt;0),"xx","")</f>
        <v/>
      </c>
      <c r="L2969" s="7" t="str">
        <f t="shared" si="183"/>
        <v/>
      </c>
      <c r="M2969" s="7" t="str">
        <f t="shared" si="184"/>
        <v/>
      </c>
      <c r="N2969" s="7" t="str">
        <f>Cartilha_GLOBAL!N2969</f>
        <v/>
      </c>
      <c r="O2969" s="144"/>
      <c r="Q2969" s="151"/>
      <c r="R2969" s="152">
        <v>0</v>
      </c>
      <c r="T2969" s="153">
        <f>IF(Cartilha_GLOBAL!R2969=0,0,IF(Cartilha_GLOBAL!R2969&gt;0,"c","b"))</f>
        <v>0</v>
      </c>
    </row>
    <row r="2970" ht="12.75" hidden="1" spans="1:20">
      <c r="A2970" s="154" t="str">
        <f>Cartilha_GLOBAL!A2970</f>
        <v>8.1.3</v>
      </c>
      <c r="B2970" s="100">
        <f>Cartilha_GLOBAL!B2970</f>
        <v>0</v>
      </c>
      <c r="C2970" s="161" t="str">
        <f>Cartilha_GLOBAL!C2970</f>
        <v>SUPORTE E CHUMBADOR PARA POSTE</v>
      </c>
      <c r="D2970" s="94">
        <f>Cartilha_GLOBAL!D2970</f>
        <v>0</v>
      </c>
      <c r="E2970" s="199">
        <f>Cartilha_GLOBAL!$E2970</f>
        <v>0</v>
      </c>
      <c r="F2970" s="200">
        <f>Cartilha_GLOBAL!$F2970</f>
        <v>0</v>
      </c>
      <c r="G2970" s="209"/>
      <c r="H2970" s="187">
        <f t="shared" si="181"/>
        <v>0</v>
      </c>
      <c r="I2970" s="188">
        <f t="shared" si="182"/>
        <v>0</v>
      </c>
      <c r="J2970" s="142"/>
      <c r="K2970" s="145" t="str">
        <f>IF(OR(SUM(I2970)&gt;0,SUM(I2970:I2970)&gt;0),"xx","")</f>
        <v/>
      </c>
      <c r="L2970" s="7" t="str">
        <f t="shared" si="183"/>
        <v/>
      </c>
      <c r="M2970" s="7" t="str">
        <f t="shared" si="184"/>
        <v/>
      </c>
      <c r="N2970" s="7" t="str">
        <f>Cartilha_GLOBAL!N2970</f>
        <v/>
      </c>
      <c r="O2970" s="144"/>
      <c r="Q2970" s="151"/>
      <c r="R2970" s="152">
        <v>0</v>
      </c>
      <c r="T2970" s="153">
        <f>IF(Cartilha_GLOBAL!R2970=0,0,IF(Cartilha_GLOBAL!R2970&gt;0,"c","b"))</f>
        <v>0</v>
      </c>
    </row>
    <row r="2971" ht="12.75" hidden="1" spans="1:20">
      <c r="A2971" s="154" t="str">
        <f>Cartilha_GLOBAL!A2971</f>
        <v>8.1.4</v>
      </c>
      <c r="B2971" s="100">
        <f>Cartilha_GLOBAL!B2971</f>
        <v>0</v>
      </c>
      <c r="C2971" s="161" t="str">
        <f>Cartilha_GLOBAL!C2971</f>
        <v>TRANSFORMADORES DE DISTRIBUICAO</v>
      </c>
      <c r="D2971" s="94">
        <f>Cartilha_GLOBAL!D2971</f>
        <v>0</v>
      </c>
      <c r="E2971" s="199">
        <f>Cartilha_GLOBAL!$E2971</f>
        <v>0</v>
      </c>
      <c r="F2971" s="200">
        <f>Cartilha_GLOBAL!$F2971</f>
        <v>0</v>
      </c>
      <c r="G2971" s="209"/>
      <c r="H2971" s="187">
        <f t="shared" si="181"/>
        <v>0</v>
      </c>
      <c r="I2971" s="188">
        <f t="shared" si="182"/>
        <v>0</v>
      </c>
      <c r="J2971" s="142"/>
      <c r="K2971" s="145" t="str">
        <f>IF(OR(SUM(I2972:I2983)&gt;0,SUM(I2972:I2983)&gt;0),"xx","")</f>
        <v/>
      </c>
      <c r="L2971" s="7" t="str">
        <f t="shared" si="183"/>
        <v/>
      </c>
      <c r="M2971" s="7" t="str">
        <f t="shared" si="184"/>
        <v/>
      </c>
      <c r="N2971" s="7" t="str">
        <f>Cartilha_GLOBAL!N2971</f>
        <v/>
      </c>
      <c r="O2971" s="144"/>
      <c r="Q2971" s="151"/>
      <c r="R2971" s="152">
        <v>0</v>
      </c>
      <c r="T2971" s="153">
        <f>IF(Cartilha_GLOBAL!R2971=0,0,IF(Cartilha_GLOBAL!R2971&gt;0,"c","b"))</f>
        <v>0</v>
      </c>
    </row>
    <row r="2972" ht="22.5" hidden="1" spans="1:20">
      <c r="A2972" s="158">
        <f>Cartilha_GLOBAL!A2972</f>
        <v>103654</v>
      </c>
      <c r="B2972" s="100" t="str">
        <f>Cartilha_GLOBAL!B2972</f>
        <v>SINAPI</v>
      </c>
      <c r="C2972" s="104" t="str">
        <f>Cartilha_GLOBAL!C2972</f>
        <v>TRANSFORMADOR DE DISTRIBUIÇÃO, 500KVA, TRIFÁSICO, 60 HZ, CLASSE 15 KV, IMERSO EM ÓLEO MINERAL, INSTALAÇÃO EM SOLO (NÃO INCLUSO ABRIGO) - FORNECIMENTO E INSTALAÇÃO. AF_02/2022</v>
      </c>
      <c r="D2972" s="94" t="str">
        <f>Cartilha_GLOBAL!D2972</f>
        <v>UN</v>
      </c>
      <c r="E2972" s="105">
        <f>Cartilha_GLOBAL!$E2972</f>
        <v>57122.38</v>
      </c>
      <c r="F2972" s="182">
        <f>Cartilha_GLOBAL!$F2972</f>
        <v>70112.01</v>
      </c>
      <c r="G2972" s="108"/>
      <c r="H2972" s="107">
        <f t="shared" si="181"/>
        <v>0</v>
      </c>
      <c r="I2972" s="143">
        <f t="shared" si="182"/>
        <v>0</v>
      </c>
      <c r="J2972" s="142"/>
      <c r="K2972" s="145"/>
      <c r="L2972" s="7" t="str">
        <f t="shared" si="183"/>
        <v/>
      </c>
      <c r="M2972" s="7" t="str">
        <f t="shared" si="184"/>
        <v/>
      </c>
      <c r="N2972" s="7" t="str">
        <f>Cartilha_GLOBAL!N2972</f>
        <v/>
      </c>
      <c r="O2972" s="144"/>
      <c r="Q2972" s="151"/>
      <c r="R2972" s="152">
        <v>0</v>
      </c>
      <c r="T2972" s="153">
        <f>IF(Cartilha_GLOBAL!R2972=0,0,IF(Cartilha_GLOBAL!R2972&gt;0,"c","b"))</f>
        <v>0</v>
      </c>
    </row>
    <row r="2973" ht="22.5" hidden="1" spans="1:20">
      <c r="A2973" s="158">
        <f>Cartilha_GLOBAL!A2973</f>
        <v>103655</v>
      </c>
      <c r="B2973" s="100" t="str">
        <f>Cartilha_GLOBAL!B2973</f>
        <v>SINAPI</v>
      </c>
      <c r="C2973" s="104" t="str">
        <f>Cartilha_GLOBAL!C2973</f>
        <v>TRANSFORMADOR DE DISTRIBUIÇÃO, 750 KVA, TRIFÁSICO, 60 HZ, CLASSE 15 KV, IMERSO EM ÓLEO MINERAL, INSTALAÇÃO EM SOLO (NÃO INCLUSO ABRIGO) - FORNECIMENTO E INSTALAÇÃO. AF_02/2022</v>
      </c>
      <c r="D2973" s="94" t="str">
        <f>Cartilha_GLOBAL!D2973</f>
        <v>UN</v>
      </c>
      <c r="E2973" s="105">
        <f>Cartilha_GLOBAL!$E2973</f>
        <v>78223.04</v>
      </c>
      <c r="F2973" s="182">
        <f>Cartilha_GLOBAL!$F2973</f>
        <v>96010.96</v>
      </c>
      <c r="G2973" s="108"/>
      <c r="H2973" s="107">
        <f t="shared" si="181"/>
        <v>0</v>
      </c>
      <c r="I2973" s="143">
        <f t="shared" si="182"/>
        <v>0</v>
      </c>
      <c r="J2973" s="142"/>
      <c r="K2973" s="145"/>
      <c r="L2973" s="7" t="str">
        <f t="shared" si="183"/>
        <v/>
      </c>
      <c r="M2973" s="7" t="str">
        <f t="shared" si="184"/>
        <v/>
      </c>
      <c r="N2973" s="7" t="str">
        <f>Cartilha_GLOBAL!N2973</f>
        <v/>
      </c>
      <c r="O2973" s="144"/>
      <c r="Q2973" s="151"/>
      <c r="R2973" s="152">
        <v>0</v>
      </c>
      <c r="T2973" s="153">
        <f>IF(Cartilha_GLOBAL!R2973=0,0,IF(Cartilha_GLOBAL!R2973&gt;0,"c","b"))</f>
        <v>0</v>
      </c>
    </row>
    <row r="2974" ht="22.5" hidden="1" spans="1:20">
      <c r="A2974" s="158">
        <f>Cartilha_GLOBAL!A2974</f>
        <v>103656</v>
      </c>
      <c r="B2974" s="100" t="str">
        <f>Cartilha_GLOBAL!B2974</f>
        <v>SINAPI</v>
      </c>
      <c r="C2974" s="104" t="str">
        <f>Cartilha_GLOBAL!C2974</f>
        <v>TRANSFORMADOR DE DISTRIBUIÇÃO, 1000 KVA, TRIFÁSICO, 60 HZ, CLASSE 15 KV, IMERSO EM ÓLEO MINERAL, INSTALAÇÃO EM SOLO (NÃO INCLUSO ABRIGO) - FORNECIMENTO E INSTALAÇÃO. AF_02/2022</v>
      </c>
      <c r="D2974" s="94" t="str">
        <f>Cartilha_GLOBAL!D2974</f>
        <v>UN</v>
      </c>
      <c r="E2974" s="105">
        <f>Cartilha_GLOBAL!$E2974</f>
        <v>109326.24</v>
      </c>
      <c r="F2974" s="182">
        <f>Cartilha_GLOBAL!$F2974</f>
        <v>134187.03</v>
      </c>
      <c r="G2974" s="108"/>
      <c r="H2974" s="107">
        <f t="shared" si="181"/>
        <v>0</v>
      </c>
      <c r="I2974" s="143">
        <f t="shared" si="182"/>
        <v>0</v>
      </c>
      <c r="J2974" s="142"/>
      <c r="K2974" s="145"/>
      <c r="L2974" s="7" t="str">
        <f t="shared" si="183"/>
        <v/>
      </c>
      <c r="M2974" s="7" t="str">
        <f t="shared" si="184"/>
        <v/>
      </c>
      <c r="N2974" s="7" t="str">
        <f>Cartilha_GLOBAL!N2974</f>
        <v/>
      </c>
      <c r="O2974" s="144"/>
      <c r="Q2974" s="151"/>
      <c r="R2974" s="152">
        <v>0</v>
      </c>
      <c r="T2974" s="153">
        <f>IF(Cartilha_GLOBAL!R2974=0,0,IF(Cartilha_GLOBAL!R2974&gt;0,"c","b"))</f>
        <v>0</v>
      </c>
    </row>
    <row r="2975" ht="22.5" hidden="1" spans="1:20">
      <c r="A2975" s="158">
        <f>Cartilha_GLOBAL!A2975</f>
        <v>102102</v>
      </c>
      <c r="B2975" s="100" t="str">
        <f>Cartilha_GLOBAL!B2975</f>
        <v>SINAPI</v>
      </c>
      <c r="C2975" s="104" t="str">
        <f>Cartilha_GLOBAL!C2975</f>
        <v>TRANSFORMADOR DE DISTRIBUIÇÃO, 30 KVA, TRIFÁSICO, 60 HZ, CLASSE 15 KV, IMERSO EM ÓLEO MINERAL, INSTALAÇÃO EM POSTE (NÃO INCLUSO SUPORTE) - FORNECIMENTO E INSTALAÇÃO. AF_12/2020</v>
      </c>
      <c r="D2975" s="94" t="str">
        <f>Cartilha_GLOBAL!D2975</f>
        <v>UN</v>
      </c>
      <c r="E2975" s="105">
        <f>Cartilha_GLOBAL!$E2975</f>
        <v>9956</v>
      </c>
      <c r="F2975" s="182">
        <f>Cartilha_GLOBAL!$F2975</f>
        <v>12219.99</v>
      </c>
      <c r="G2975" s="108"/>
      <c r="H2975" s="107">
        <f t="shared" si="181"/>
        <v>0</v>
      </c>
      <c r="I2975" s="143">
        <f t="shared" si="182"/>
        <v>0</v>
      </c>
      <c r="J2975" s="142"/>
      <c r="K2975" s="145"/>
      <c r="L2975" s="7" t="str">
        <f t="shared" si="183"/>
        <v/>
      </c>
      <c r="M2975" s="7" t="str">
        <f t="shared" si="184"/>
        <v/>
      </c>
      <c r="N2975" s="7" t="str">
        <f>Cartilha_GLOBAL!N2975</f>
        <v/>
      </c>
      <c r="O2975" s="144"/>
      <c r="Q2975" s="151"/>
      <c r="R2975" s="152">
        <v>0</v>
      </c>
      <c r="T2975" s="153">
        <f>IF(Cartilha_GLOBAL!R2975=0,0,IF(Cartilha_GLOBAL!R2975&gt;0,"c","b"))</f>
        <v>0</v>
      </c>
    </row>
    <row r="2976" ht="22.5" hidden="1" spans="1:20">
      <c r="A2976" s="158">
        <f>Cartilha_GLOBAL!A2976</f>
        <v>102103</v>
      </c>
      <c r="B2976" s="100" t="str">
        <f>Cartilha_GLOBAL!B2976</f>
        <v>SINAPI</v>
      </c>
      <c r="C2976" s="104" t="str">
        <f>Cartilha_GLOBAL!C2976</f>
        <v>TRANSFORMADOR DE DISTRIBUIÇÃO, 45 KVA, TRIFÁSICO, 60 HZ, CLASSE 15 KV, IMERSO EM ÓLEO MINERAL, INSTALAÇÃO EM POSTE (NÃO INCLUSO SUPORTE) - FORNECIMENTO E INSTALAÇÃO. AF_12/2020</v>
      </c>
      <c r="D2976" s="94" t="str">
        <f>Cartilha_GLOBAL!D2976</f>
        <v>UN</v>
      </c>
      <c r="E2976" s="105">
        <f>Cartilha_GLOBAL!$E2976</f>
        <v>11068.77</v>
      </c>
      <c r="F2976" s="182">
        <f>Cartilha_GLOBAL!$F2976</f>
        <v>13585.81</v>
      </c>
      <c r="G2976" s="108"/>
      <c r="H2976" s="107">
        <f t="shared" si="181"/>
        <v>0</v>
      </c>
      <c r="I2976" s="143">
        <f t="shared" si="182"/>
        <v>0</v>
      </c>
      <c r="J2976" s="142"/>
      <c r="K2976" s="145"/>
      <c r="L2976" s="7" t="str">
        <f t="shared" si="183"/>
        <v/>
      </c>
      <c r="M2976" s="7" t="str">
        <f t="shared" si="184"/>
        <v/>
      </c>
      <c r="N2976" s="7" t="str">
        <f>Cartilha_GLOBAL!N2976</f>
        <v/>
      </c>
      <c r="O2976" s="144"/>
      <c r="Q2976" s="151"/>
      <c r="R2976" s="152">
        <v>0</v>
      </c>
      <c r="T2976" s="153">
        <f>IF(Cartilha_GLOBAL!R2976=0,0,IF(Cartilha_GLOBAL!R2976&gt;0,"c","b"))</f>
        <v>0</v>
      </c>
    </row>
    <row r="2977" ht="22.5" hidden="1" spans="1:20">
      <c r="A2977" s="158">
        <f>Cartilha_GLOBAL!A2977</f>
        <v>102104</v>
      </c>
      <c r="B2977" s="100" t="str">
        <f>Cartilha_GLOBAL!B2977</f>
        <v>SINAPI</v>
      </c>
      <c r="C2977" s="104" t="str">
        <f>Cartilha_GLOBAL!C2977</f>
        <v>TRANSFORMADOR DE DISTRIBUIÇÃO, 75 KVA, TRIFÁSICO, 60 HZ, CLASSE 15 KV, IMERSO EM ÓLEO MINERAL, INSTALAÇÃO EM POSTE (NÃO INCLUSO SUPORTE) - FORNECIMENTO E INSTALAÇÃO. AF_12/2020</v>
      </c>
      <c r="D2977" s="94" t="str">
        <f>Cartilha_GLOBAL!D2977</f>
        <v>UN</v>
      </c>
      <c r="E2977" s="105">
        <f>Cartilha_GLOBAL!$E2977</f>
        <v>14168.89</v>
      </c>
      <c r="F2977" s="182">
        <f>Cartilha_GLOBAL!$F2977</f>
        <v>17390.9</v>
      </c>
      <c r="G2977" s="108"/>
      <c r="H2977" s="107">
        <f t="shared" si="181"/>
        <v>0</v>
      </c>
      <c r="I2977" s="143">
        <f t="shared" si="182"/>
        <v>0</v>
      </c>
      <c r="J2977" s="142"/>
      <c r="K2977" s="145"/>
      <c r="L2977" s="7" t="str">
        <f t="shared" si="183"/>
        <v/>
      </c>
      <c r="M2977" s="7" t="str">
        <f t="shared" si="184"/>
        <v/>
      </c>
      <c r="N2977" s="7" t="str">
        <f>Cartilha_GLOBAL!N2977</f>
        <v/>
      </c>
      <c r="O2977" s="144"/>
      <c r="Q2977" s="151"/>
      <c r="R2977" s="152">
        <v>0</v>
      </c>
      <c r="T2977" s="153">
        <f>IF(Cartilha_GLOBAL!R2977=0,0,IF(Cartilha_GLOBAL!R2977&gt;0,"c","b"))</f>
        <v>0</v>
      </c>
    </row>
    <row r="2978" ht="22.5" hidden="1" spans="1:20">
      <c r="A2978" s="158">
        <f>Cartilha_GLOBAL!A2978</f>
        <v>102105</v>
      </c>
      <c r="B2978" s="100" t="str">
        <f>Cartilha_GLOBAL!B2978</f>
        <v>SINAPI</v>
      </c>
      <c r="C2978" s="104" t="str">
        <f>Cartilha_GLOBAL!C2978</f>
        <v>TRANSFORMADOR DE DISTRIBUIÇÃO, 112,5 KVA, TRIFÁSICO, 60 HZ, CLASSE 15 KV, IMERSO EM ÓLEO MINERAL, INSTALAÇÃO EM POSTE (NÃO INCLUSO SUPORTE) - FORNECIMENTO E INSTALAÇÃO. AF_12/2020</v>
      </c>
      <c r="D2978" s="94" t="str">
        <f>Cartilha_GLOBAL!D2978</f>
        <v>UN</v>
      </c>
      <c r="E2978" s="105">
        <f>Cartilha_GLOBAL!$E2978</f>
        <v>17389.88</v>
      </c>
      <c r="F2978" s="182">
        <f>Cartilha_GLOBAL!$F2978</f>
        <v>21344.34</v>
      </c>
      <c r="G2978" s="108"/>
      <c r="H2978" s="107">
        <f t="shared" si="181"/>
        <v>0</v>
      </c>
      <c r="I2978" s="143">
        <f t="shared" si="182"/>
        <v>0</v>
      </c>
      <c r="J2978" s="142"/>
      <c r="K2978" s="145"/>
      <c r="L2978" s="7" t="str">
        <f t="shared" si="183"/>
        <v/>
      </c>
      <c r="M2978" s="7" t="str">
        <f t="shared" si="184"/>
        <v/>
      </c>
      <c r="N2978" s="7" t="str">
        <f>Cartilha_GLOBAL!N2978</f>
        <v/>
      </c>
      <c r="O2978" s="144"/>
      <c r="Q2978" s="151"/>
      <c r="R2978" s="152">
        <v>0</v>
      </c>
      <c r="T2978" s="153">
        <f>IF(Cartilha_GLOBAL!R2978=0,0,IF(Cartilha_GLOBAL!R2978&gt;0,"c","b"))</f>
        <v>0</v>
      </c>
    </row>
    <row r="2979" ht="22.5" hidden="1" spans="1:20">
      <c r="A2979" s="158">
        <f>Cartilha_GLOBAL!A2979</f>
        <v>102106</v>
      </c>
      <c r="B2979" s="100" t="str">
        <f>Cartilha_GLOBAL!B2979</f>
        <v>SINAPI</v>
      </c>
      <c r="C2979" s="104" t="str">
        <f>Cartilha_GLOBAL!C2979</f>
        <v>TRANSFORMADOR DE DISTRIBUIÇÃO, 150 KVA, TRIFÁSICO, 60 HZ, CLASSE 15 KV, IMERSO EM ÓLEO MINERAL, INSTALAÇÃO EM POSTE (NÃO INCLUSO SUPORTE) - FORNECIMENTO E INSTALAÇÃO. AF_12/2020</v>
      </c>
      <c r="D2979" s="94" t="str">
        <f>Cartilha_GLOBAL!D2979</f>
        <v>UN</v>
      </c>
      <c r="E2979" s="105">
        <f>Cartilha_GLOBAL!$E2979</f>
        <v>21783.06</v>
      </c>
      <c r="F2979" s="182">
        <f>Cartilha_GLOBAL!$F2979</f>
        <v>26736.53</v>
      </c>
      <c r="G2979" s="108"/>
      <c r="H2979" s="107">
        <f t="shared" si="181"/>
        <v>0</v>
      </c>
      <c r="I2979" s="143">
        <f t="shared" si="182"/>
        <v>0</v>
      </c>
      <c r="J2979" s="142"/>
      <c r="K2979" s="228"/>
      <c r="L2979" s="7" t="str">
        <f t="shared" si="183"/>
        <v/>
      </c>
      <c r="M2979" s="7" t="str">
        <f t="shared" si="184"/>
        <v/>
      </c>
      <c r="N2979" s="7" t="str">
        <f>Cartilha_GLOBAL!N2979</f>
        <v/>
      </c>
      <c r="O2979" s="144"/>
      <c r="Q2979" s="151"/>
      <c r="R2979" s="152">
        <v>0</v>
      </c>
      <c r="T2979" s="153">
        <f>IF(Cartilha_GLOBAL!R2979=0,0,IF(Cartilha_GLOBAL!R2979&gt;0,"c","b"))</f>
        <v>0</v>
      </c>
    </row>
    <row r="2980" ht="22.5" hidden="1" spans="1:20">
      <c r="A2980" s="158">
        <f>Cartilha_GLOBAL!A2980</f>
        <v>102107</v>
      </c>
      <c r="B2980" s="100" t="str">
        <f>Cartilha_GLOBAL!B2980</f>
        <v>SINAPI</v>
      </c>
      <c r="C2980" s="104" t="str">
        <f>Cartilha_GLOBAL!C2980</f>
        <v>TRANSFORMADOR DE DISTRIBUIÇÃO, 225 KVA, TRIFÁSICO, 60 HZ, CLASSE 15 KV, IMERSO EM ÓLEO MINERAL, INSTALAÇÃO EM POSTE (NÃO INCLUSO SUPORTE) - FORNECIMENTO E INSTALAÇÃO. AF_12/2020</v>
      </c>
      <c r="D2980" s="94" t="str">
        <f>Cartilha_GLOBAL!D2980</f>
        <v>UN</v>
      </c>
      <c r="E2980" s="105">
        <f>Cartilha_GLOBAL!$E2980</f>
        <v>30352.89</v>
      </c>
      <c r="F2980" s="182">
        <f>Cartilha_GLOBAL!$F2980</f>
        <v>37255.14</v>
      </c>
      <c r="G2980" s="108"/>
      <c r="H2980" s="107">
        <f t="shared" si="181"/>
        <v>0</v>
      </c>
      <c r="I2980" s="143">
        <f t="shared" si="182"/>
        <v>0</v>
      </c>
      <c r="J2980" s="142"/>
      <c r="K2980" s="228"/>
      <c r="L2980" s="7" t="str">
        <f t="shared" si="183"/>
        <v/>
      </c>
      <c r="M2980" s="7" t="str">
        <f t="shared" si="184"/>
        <v/>
      </c>
      <c r="N2980" s="7" t="str">
        <f>Cartilha_GLOBAL!N2980</f>
        <v/>
      </c>
      <c r="O2980" s="144"/>
      <c r="Q2980" s="151"/>
      <c r="R2980" s="152">
        <v>0</v>
      </c>
      <c r="T2980" s="153">
        <f>IF(Cartilha_GLOBAL!R2980=0,0,IF(Cartilha_GLOBAL!R2980&gt;0,"c","b"))</f>
        <v>0</v>
      </c>
    </row>
    <row r="2981" ht="22.5" hidden="1" spans="1:20">
      <c r="A2981" s="158">
        <f>Cartilha_GLOBAL!A2981</f>
        <v>102108</v>
      </c>
      <c r="B2981" s="100" t="str">
        <f>Cartilha_GLOBAL!B2981</f>
        <v>SINAPI</v>
      </c>
      <c r="C2981" s="104" t="str">
        <f>Cartilha_GLOBAL!C2981</f>
        <v>TRANSFORMADOR DE DISTRIBUIÇÃO, 300 KVA, TRIFÁSICO, 60 HZ, CLASSE 15 KV, IMERSO EM ÓLEO MINERAL, INSTALAÇÃO EM POSTE (NÃO INCLUSO SUPORTE) - FORNECIMENTO E INSTALAÇÃO. AF_12/2020</v>
      </c>
      <c r="D2981" s="94" t="str">
        <f>Cartilha_GLOBAL!D2981</f>
        <v>UN</v>
      </c>
      <c r="E2981" s="105">
        <f>Cartilha_GLOBAL!$E2981</f>
        <v>35328.54</v>
      </c>
      <c r="F2981" s="182">
        <f>Cartilha_GLOBAL!$F2981</f>
        <v>43362.25</v>
      </c>
      <c r="G2981" s="108"/>
      <c r="H2981" s="107">
        <f t="shared" si="181"/>
        <v>0</v>
      </c>
      <c r="I2981" s="143">
        <f t="shared" si="182"/>
        <v>0</v>
      </c>
      <c r="J2981" s="142"/>
      <c r="K2981" s="228"/>
      <c r="L2981" s="7" t="str">
        <f t="shared" si="183"/>
        <v/>
      </c>
      <c r="M2981" s="7" t="str">
        <f t="shared" si="184"/>
        <v/>
      </c>
      <c r="N2981" s="7" t="str">
        <f>Cartilha_GLOBAL!N2981</f>
        <v/>
      </c>
      <c r="O2981" s="144"/>
      <c r="Q2981" s="151"/>
      <c r="R2981" s="152">
        <v>0</v>
      </c>
      <c r="T2981" s="153">
        <f>IF(Cartilha_GLOBAL!R2981=0,0,IF(Cartilha_GLOBAL!R2981&gt;0,"c","b"))</f>
        <v>0</v>
      </c>
    </row>
    <row r="2982" ht="22.5" hidden="1" spans="1:20">
      <c r="A2982" s="158">
        <f>Cartilha_GLOBAL!A2982</f>
        <v>102109</v>
      </c>
      <c r="B2982" s="100" t="str">
        <f>Cartilha_GLOBAL!B2982</f>
        <v>SINAPI</v>
      </c>
      <c r="C2982" s="104" t="str">
        <f>Cartilha_GLOBAL!C2982</f>
        <v>SUPORTE PARA TRANSFORMADOR EM POSTE DE CONCRETO CIRCULAR - FORNECIMENTO E INSTALAÇÃO. AF_12/2020</v>
      </c>
      <c r="D2982" s="94" t="str">
        <f>Cartilha_GLOBAL!D2982</f>
        <v>UN</v>
      </c>
      <c r="E2982" s="105">
        <f>Cartilha_GLOBAL!$E2982</f>
        <v>45.94</v>
      </c>
      <c r="F2982" s="182">
        <f>Cartilha_GLOBAL!$F2982</f>
        <v>56.39</v>
      </c>
      <c r="G2982" s="108"/>
      <c r="H2982" s="107">
        <f t="shared" si="181"/>
        <v>0</v>
      </c>
      <c r="I2982" s="143">
        <f t="shared" si="182"/>
        <v>0</v>
      </c>
      <c r="J2982" s="142"/>
      <c r="K2982" s="228"/>
      <c r="L2982" s="7" t="str">
        <f t="shared" si="183"/>
        <v/>
      </c>
      <c r="M2982" s="7" t="str">
        <f t="shared" si="184"/>
        <v/>
      </c>
      <c r="N2982" s="7" t="str">
        <f>Cartilha_GLOBAL!N2982</f>
        <v/>
      </c>
      <c r="O2982" s="144"/>
      <c r="Q2982" s="151"/>
      <c r="R2982" s="152">
        <v>0</v>
      </c>
      <c r="T2982" s="153">
        <f>IF(Cartilha_GLOBAL!R2982=0,0,IF(Cartilha_GLOBAL!R2982&gt;0,"c","b"))</f>
        <v>0</v>
      </c>
    </row>
    <row r="2983" ht="22.5" hidden="1" spans="1:20">
      <c r="A2983" s="158">
        <f>Cartilha_GLOBAL!A2983</f>
        <v>102110</v>
      </c>
      <c r="B2983" s="100" t="str">
        <f>Cartilha_GLOBAL!B2983</f>
        <v>SINAPI</v>
      </c>
      <c r="C2983" s="104" t="str">
        <f>Cartilha_GLOBAL!C2983</f>
        <v>SUPORTE PARA TRANSFORMADOR EM POSTE DE CONCRETO DUPLO T - FORNECIMENTO E INSTALAÇÃO. AF_12/2020</v>
      </c>
      <c r="D2983" s="94" t="str">
        <f>Cartilha_GLOBAL!D2983</f>
        <v>UN</v>
      </c>
      <c r="E2983" s="105">
        <f>Cartilha_GLOBAL!$E2983</f>
        <v>110.92</v>
      </c>
      <c r="F2983" s="182">
        <f>Cartilha_GLOBAL!$F2983</f>
        <v>136.14</v>
      </c>
      <c r="G2983" s="108"/>
      <c r="H2983" s="107">
        <f t="shared" si="181"/>
        <v>0</v>
      </c>
      <c r="I2983" s="143">
        <f t="shared" si="182"/>
        <v>0</v>
      </c>
      <c r="J2983" s="142"/>
      <c r="K2983" s="228"/>
      <c r="L2983" s="7" t="str">
        <f t="shared" si="183"/>
        <v/>
      </c>
      <c r="M2983" s="7" t="str">
        <f t="shared" si="184"/>
        <v/>
      </c>
      <c r="N2983" s="7" t="str">
        <f>Cartilha_GLOBAL!N2983</f>
        <v/>
      </c>
      <c r="O2983" s="144"/>
      <c r="Q2983" s="151"/>
      <c r="R2983" s="152">
        <v>0</v>
      </c>
      <c r="T2983" s="153">
        <f>IF(Cartilha_GLOBAL!R2983=0,0,IF(Cartilha_GLOBAL!R2983&gt;0,"c","b"))</f>
        <v>0</v>
      </c>
    </row>
    <row r="2984" ht="12.75" hidden="1" spans="1:20">
      <c r="A2984" s="154" t="str">
        <f>Cartilha_GLOBAL!A2984</f>
        <v>8.1.5</v>
      </c>
      <c r="B2984" s="100">
        <f>Cartilha_GLOBAL!B2984</f>
        <v>0</v>
      </c>
      <c r="C2984" s="161" t="str">
        <f>Cartilha_GLOBAL!C2984</f>
        <v>DIVERSOS P/ DISTRIBUICAO DE ENERGIA</v>
      </c>
      <c r="D2984" s="94">
        <f>Cartilha_GLOBAL!D2984</f>
        <v>0</v>
      </c>
      <c r="E2984" s="199">
        <f>Cartilha_GLOBAL!$E2984</f>
        <v>0</v>
      </c>
      <c r="F2984" s="200">
        <f>Cartilha_GLOBAL!$F2984</f>
        <v>0</v>
      </c>
      <c r="G2984" s="209"/>
      <c r="H2984" s="187">
        <f t="shared" si="181"/>
        <v>0</v>
      </c>
      <c r="I2984" s="188">
        <f t="shared" si="182"/>
        <v>0</v>
      </c>
      <c r="J2984" s="142"/>
      <c r="K2984" s="145" t="str">
        <f>IF(OR(SUM(I2984)&gt;0,SUM(I2984:I2984)&gt;0),"xx","")</f>
        <v/>
      </c>
      <c r="L2984" s="7" t="str">
        <f t="shared" si="183"/>
        <v/>
      </c>
      <c r="M2984" s="7" t="str">
        <f t="shared" si="184"/>
        <v/>
      </c>
      <c r="N2984" s="7" t="str">
        <f>Cartilha_GLOBAL!N2984</f>
        <v/>
      </c>
      <c r="O2984" s="144"/>
      <c r="Q2984" s="151"/>
      <c r="R2984" s="152">
        <v>0</v>
      </c>
      <c r="T2984" s="153">
        <f>IF(Cartilha_GLOBAL!R2984=0,0,IF(Cartilha_GLOBAL!R2984&gt;0,"c","b"))</f>
        <v>0</v>
      </c>
    </row>
    <row r="2985" ht="12.75" hidden="1" spans="1:20">
      <c r="A2985" s="154" t="str">
        <f>Cartilha_GLOBAL!A2985</f>
        <v>8.1.6</v>
      </c>
      <c r="B2985" s="100">
        <f>Cartilha_GLOBAL!B2985</f>
        <v>0</v>
      </c>
      <c r="C2985" s="161" t="str">
        <f>Cartilha_GLOBAL!C2985</f>
        <v>CHAVES EM GERAL, FUSIVEIS E CONECTORES</v>
      </c>
      <c r="D2985" s="94">
        <f>Cartilha_GLOBAL!D2985</f>
        <v>0</v>
      </c>
      <c r="E2985" s="199">
        <f>Cartilha_GLOBAL!$E2985</f>
        <v>0</v>
      </c>
      <c r="F2985" s="200">
        <f>Cartilha_GLOBAL!$F2985</f>
        <v>0</v>
      </c>
      <c r="G2985" s="209"/>
      <c r="H2985" s="187">
        <f t="shared" si="181"/>
        <v>0</v>
      </c>
      <c r="I2985" s="188">
        <f t="shared" si="182"/>
        <v>0</v>
      </c>
      <c r="J2985" s="142"/>
      <c r="K2985" s="145" t="str">
        <f>IF(OR(SUM(I2985)&gt;0,SUM(I2985:I2985)&gt;0),"xx","")</f>
        <v/>
      </c>
      <c r="L2985" s="7" t="str">
        <f t="shared" si="183"/>
        <v/>
      </c>
      <c r="M2985" s="7" t="str">
        <f t="shared" si="184"/>
        <v/>
      </c>
      <c r="N2985" s="7" t="str">
        <f>Cartilha_GLOBAL!N2985</f>
        <v/>
      </c>
      <c r="O2985" s="144"/>
      <c r="Q2985" s="151"/>
      <c r="R2985" s="152">
        <v>0</v>
      </c>
      <c r="T2985" s="153">
        <f>IF(Cartilha_GLOBAL!R2985=0,0,IF(Cartilha_GLOBAL!R2985&gt;0,"c","b"))</f>
        <v>0</v>
      </c>
    </row>
    <row r="2986" ht="12.75" hidden="1" spans="1:20">
      <c r="A2986" s="154" t="str">
        <f>Cartilha_GLOBAL!A2986</f>
        <v>8.1.7</v>
      </c>
      <c r="B2986" s="100">
        <f>Cartilha_GLOBAL!B2986</f>
        <v>0</v>
      </c>
      <c r="C2986" s="161" t="str">
        <f>Cartilha_GLOBAL!C2986</f>
        <v>POSTES</v>
      </c>
      <c r="D2986" s="94">
        <f>Cartilha_GLOBAL!D2986</f>
        <v>0</v>
      </c>
      <c r="E2986" s="199">
        <f>Cartilha_GLOBAL!$E2986</f>
        <v>0</v>
      </c>
      <c r="F2986" s="200">
        <f>Cartilha_GLOBAL!$F2986</f>
        <v>0</v>
      </c>
      <c r="G2986" s="209"/>
      <c r="H2986" s="187">
        <f t="shared" si="181"/>
        <v>0</v>
      </c>
      <c r="I2986" s="188">
        <f t="shared" si="182"/>
        <v>0</v>
      </c>
      <c r="J2986" s="142"/>
      <c r="K2986" s="145" t="str">
        <f>IF(OR(SUM(I2987:I3032)&gt;0,SUM(I2987:I3032)&gt;0),"xx","")</f>
        <v/>
      </c>
      <c r="L2986" s="7" t="str">
        <f t="shared" si="183"/>
        <v/>
      </c>
      <c r="M2986" s="7" t="str">
        <f t="shared" si="184"/>
        <v/>
      </c>
      <c r="N2986" s="7" t="str">
        <f>Cartilha_GLOBAL!N2986</f>
        <v/>
      </c>
      <c r="O2986" s="144"/>
      <c r="Q2986" s="151"/>
      <c r="R2986" s="152">
        <v>0</v>
      </c>
      <c r="T2986" s="153">
        <f>IF(Cartilha_GLOBAL!R2986=0,0,IF(Cartilha_GLOBAL!R2986&gt;0,"c","b"))</f>
        <v>0</v>
      </c>
    </row>
    <row r="2987" ht="22.5" hidden="1" spans="1:20">
      <c r="A2987" s="158">
        <f>Cartilha_GLOBAL!A2987</f>
        <v>100619</v>
      </c>
      <c r="B2987" s="100" t="str">
        <f>Cartilha_GLOBAL!B2987</f>
        <v>SINAPI</v>
      </c>
      <c r="C2987" s="104" t="str">
        <f>Cartilha_GLOBAL!C2987</f>
        <v>POSTE DECORATIVO PARA JARDIM EM AÇO TUBULAR, H = *2,5* M, SEM LUMINÁRIA - FORNECIMENTO E INSTALAÇÃO. AF_11/2019</v>
      </c>
      <c r="D2987" s="94" t="str">
        <f>Cartilha_GLOBAL!D2987</f>
        <v>UN</v>
      </c>
      <c r="E2987" s="105">
        <f>Cartilha_GLOBAL!$E2987</f>
        <v>601.52</v>
      </c>
      <c r="F2987" s="182">
        <f>Cartilha_GLOBAL!$F2987</f>
        <v>738.31</v>
      </c>
      <c r="G2987" s="108"/>
      <c r="H2987" s="107">
        <f t="shared" si="181"/>
        <v>0</v>
      </c>
      <c r="I2987" s="143">
        <f t="shared" si="182"/>
        <v>0</v>
      </c>
      <c r="J2987" s="142"/>
      <c r="K2987" s="228"/>
      <c r="L2987" s="7" t="str">
        <f t="shared" si="183"/>
        <v/>
      </c>
      <c r="M2987" s="7" t="str">
        <f t="shared" si="184"/>
        <v/>
      </c>
      <c r="N2987" s="7" t="str">
        <f>Cartilha_GLOBAL!N2987</f>
        <v/>
      </c>
      <c r="O2987" s="144"/>
      <c r="Q2987" s="151"/>
      <c r="R2987" s="152">
        <v>0</v>
      </c>
      <c r="T2987" s="153">
        <f>IF(Cartilha_GLOBAL!R2987=0,0,IF(Cartilha_GLOBAL!R2987&gt;0,"c","b"))</f>
        <v>0</v>
      </c>
    </row>
    <row r="2988" ht="22.5" hidden="1" spans="1:20">
      <c r="A2988" s="158">
        <f>Cartilha_GLOBAL!A2988</f>
        <v>100620</v>
      </c>
      <c r="B2988" s="100" t="str">
        <f>Cartilha_GLOBAL!B2988</f>
        <v>SINAPI</v>
      </c>
      <c r="C2988" s="104" t="str">
        <f>Cartilha_GLOBAL!C2988</f>
        <v>POSTE DE AÇO CONICO CONTÍNUO CURVO SIMPLES, FLANGEADO, H=9M, INCLUSIVE LUMINÁRIA, SEM LÂMPADA - FORNECIMENTO E INSTALACAO. AF_11/2019</v>
      </c>
      <c r="D2988" s="94" t="str">
        <f>Cartilha_GLOBAL!D2988</f>
        <v>UN</v>
      </c>
      <c r="E2988" s="105">
        <f>Cartilha_GLOBAL!$E2988</f>
        <v>3497.06</v>
      </c>
      <c r="F2988" s="182">
        <f>Cartilha_GLOBAL!$F2988</f>
        <v>4292.29</v>
      </c>
      <c r="G2988" s="108"/>
      <c r="H2988" s="107">
        <f t="shared" si="181"/>
        <v>0</v>
      </c>
      <c r="I2988" s="143">
        <f t="shared" si="182"/>
        <v>0</v>
      </c>
      <c r="J2988" s="142"/>
      <c r="K2988" s="228"/>
      <c r="L2988" s="7" t="str">
        <f t="shared" si="183"/>
        <v/>
      </c>
      <c r="M2988" s="7" t="str">
        <f t="shared" si="184"/>
        <v/>
      </c>
      <c r="N2988" s="7" t="str">
        <f>Cartilha_GLOBAL!N2988</f>
        <v/>
      </c>
      <c r="O2988" s="144"/>
      <c r="Q2988" s="151"/>
      <c r="R2988" s="152">
        <v>0</v>
      </c>
      <c r="T2988" s="153">
        <f>IF(Cartilha_GLOBAL!R2988=0,0,IF(Cartilha_GLOBAL!R2988&gt;0,"c","b"))</f>
        <v>0</v>
      </c>
    </row>
    <row r="2989" ht="22.5" hidden="1" spans="1:20">
      <c r="A2989" s="158">
        <f>Cartilha_GLOBAL!A2989</f>
        <v>100621</v>
      </c>
      <c r="B2989" s="100" t="str">
        <f>Cartilha_GLOBAL!B2989</f>
        <v>SINAPI</v>
      </c>
      <c r="C2989" s="104" t="str">
        <f>Cartilha_GLOBAL!C2989</f>
        <v>POSTE DE AÇO CONICO CONTÍNUO CURVO DUPLO, FLANGEADO, H=9M, INCLUSIVE LUMINÁRIAS, SEM LÂMPADAS - FORNECIMENTO E INSTALACAO. AF_11/2019</v>
      </c>
      <c r="D2989" s="94" t="str">
        <f>Cartilha_GLOBAL!D2989</f>
        <v>UN</v>
      </c>
      <c r="E2989" s="105">
        <f>Cartilha_GLOBAL!$E2989</f>
        <v>3985.57</v>
      </c>
      <c r="F2989" s="182">
        <f>Cartilha_GLOBAL!$F2989</f>
        <v>4891.89</v>
      </c>
      <c r="G2989" s="108"/>
      <c r="H2989" s="107">
        <f t="shared" si="181"/>
        <v>0</v>
      </c>
      <c r="I2989" s="143">
        <f t="shared" si="182"/>
        <v>0</v>
      </c>
      <c r="J2989" s="142"/>
      <c r="K2989" s="228"/>
      <c r="L2989" s="7" t="str">
        <f t="shared" si="183"/>
        <v/>
      </c>
      <c r="M2989" s="7" t="str">
        <f t="shared" si="184"/>
        <v/>
      </c>
      <c r="N2989" s="7" t="str">
        <f>Cartilha_GLOBAL!N2989</f>
        <v/>
      </c>
      <c r="O2989" s="144"/>
      <c r="Q2989" s="151"/>
      <c r="R2989" s="152">
        <v>0</v>
      </c>
      <c r="T2989" s="153">
        <f>IF(Cartilha_GLOBAL!R2989=0,0,IF(Cartilha_GLOBAL!R2989&gt;0,"c","b"))</f>
        <v>0</v>
      </c>
    </row>
    <row r="2990" ht="22.5" hidden="1" spans="1:20">
      <c r="A2990" s="158">
        <f>Cartilha_GLOBAL!A2990</f>
        <v>100622</v>
      </c>
      <c r="B2990" s="100" t="str">
        <f>Cartilha_GLOBAL!B2990</f>
        <v>SINAPI</v>
      </c>
      <c r="C2990" s="104" t="str">
        <f>Cartilha_GLOBAL!C2990</f>
        <v>POSTE DE AÇO CONICO CONTÍNUO CURVO SIMPLES, ENGASTADO, H=9M, INCLUSIVE LUMINÁRIA, SEM LÂMPADA - FORNECIMENTO E INSTALACAO. AF_11/2019</v>
      </c>
      <c r="D2990" s="94" t="str">
        <f>Cartilha_GLOBAL!D2990</f>
        <v>UN</v>
      </c>
      <c r="E2990" s="105">
        <f>Cartilha_GLOBAL!$E2990</f>
        <v>2579.43</v>
      </c>
      <c r="F2990" s="182">
        <f>Cartilha_GLOBAL!$F2990</f>
        <v>3165.99</v>
      </c>
      <c r="G2990" s="108"/>
      <c r="H2990" s="107">
        <f t="shared" ref="H2990:H3053" si="185">IF(G2990=0,0,F2990)</f>
        <v>0</v>
      </c>
      <c r="I2990" s="143">
        <f t="shared" ref="I2990:I3053" si="186">IF(ISBLANK(G2990),0,IF(R2990=0,ROUND(G2990*H2990,2),IF(R2990="b",ROUNDDOWN(G2990*H2990,2),ROUNDUP(G2990*H2990,2))))</f>
        <v>0</v>
      </c>
      <c r="J2990" s="142"/>
      <c r="K2990" s="228"/>
      <c r="L2990" s="7" t="str">
        <f t="shared" ref="L2990:L3053" si="187">IF(K2990="X","x",IF(K2990="xx","x",IF(I2990&gt;0,"x","")))</f>
        <v/>
      </c>
      <c r="M2990" s="7" t="str">
        <f t="shared" ref="M2990:M3053" si="188">IF(K2990="X","x",IF(K2990="xx","x",IF(I2990&gt;0,"x","")))</f>
        <v/>
      </c>
      <c r="N2990" s="7" t="str">
        <f>Cartilha_GLOBAL!N2990</f>
        <v/>
      </c>
      <c r="O2990" s="144"/>
      <c r="Q2990" s="151"/>
      <c r="R2990" s="152">
        <v>0</v>
      </c>
      <c r="T2990" s="153">
        <f>IF(Cartilha_GLOBAL!R2990=0,0,IF(Cartilha_GLOBAL!R2990&gt;0,"c","b"))</f>
        <v>0</v>
      </c>
    </row>
    <row r="2991" ht="22.5" hidden="1" spans="1:20">
      <c r="A2991" s="158">
        <f>Cartilha_GLOBAL!A2991</f>
        <v>100623</v>
      </c>
      <c r="B2991" s="100" t="str">
        <f>Cartilha_GLOBAL!B2991</f>
        <v>SINAPI</v>
      </c>
      <c r="C2991" s="104" t="str">
        <f>Cartilha_GLOBAL!C2991</f>
        <v>POSTE DE AÇO CONICO CONTÍNUO CURVO DUPLO, ENGASTADO, H=9M, INCLUSIVE LUMINÁRIAS, SEM LÂMPADAS - FORNECIMENTO E INSTALACAO. AF_11/2019</v>
      </c>
      <c r="D2991" s="94" t="str">
        <f>Cartilha_GLOBAL!D2991</f>
        <v>UN</v>
      </c>
      <c r="E2991" s="105">
        <f>Cartilha_GLOBAL!$E2991</f>
        <v>2785.78</v>
      </c>
      <c r="F2991" s="182">
        <f>Cartilha_GLOBAL!$F2991</f>
        <v>3419.27</v>
      </c>
      <c r="G2991" s="108"/>
      <c r="H2991" s="107">
        <f t="shared" si="185"/>
        <v>0</v>
      </c>
      <c r="I2991" s="143">
        <f t="shared" si="186"/>
        <v>0</v>
      </c>
      <c r="J2991" s="142"/>
      <c r="K2991" s="228"/>
      <c r="L2991" s="7" t="str">
        <f t="shared" si="187"/>
        <v/>
      </c>
      <c r="M2991" s="7" t="str">
        <f t="shared" si="188"/>
        <v/>
      </c>
      <c r="N2991" s="7" t="str">
        <f>Cartilha_GLOBAL!N2991</f>
        <v/>
      </c>
      <c r="O2991" s="144"/>
      <c r="Q2991" s="151"/>
      <c r="R2991" s="152">
        <v>0</v>
      </c>
      <c r="T2991" s="153">
        <f>IF(Cartilha_GLOBAL!R2991=0,0,IF(Cartilha_GLOBAL!R2991&gt;0,"c","b"))</f>
        <v>0</v>
      </c>
    </row>
    <row r="2992" ht="33.75" hidden="1" spans="1:20">
      <c r="A2992" s="158">
        <f>Cartilha_GLOBAL!A2992</f>
        <v>100578</v>
      </c>
      <c r="B2992" s="100" t="str">
        <f>Cartilha_GLOBAL!B2992</f>
        <v>SINAPI</v>
      </c>
      <c r="C2992" s="104" t="str">
        <f>Cartilha_GLOBAL!C2992</f>
        <v>ASSENTAMENTO DE POSTE DE CONCRETO COM COMPRIMENTO NOMINAL DE 9 M, CARGA NOMINAL MENOR OU IGUAL A 1000 DAN, ENGASTAMENTO SIMPLES COM 1,5 M DE SOLO (NÃO INCLUI FORNECIMENTO). AF_11/2019</v>
      </c>
      <c r="D2992" s="94" t="str">
        <f>Cartilha_GLOBAL!D2992</f>
        <v>UN</v>
      </c>
      <c r="E2992" s="105">
        <f>Cartilha_GLOBAL!$E2992</f>
        <v>509.26</v>
      </c>
      <c r="F2992" s="182">
        <f>Cartilha_GLOBAL!$F2992</f>
        <v>625.07</v>
      </c>
      <c r="G2992" s="108"/>
      <c r="H2992" s="107">
        <f t="shared" si="185"/>
        <v>0</v>
      </c>
      <c r="I2992" s="143">
        <f t="shared" si="186"/>
        <v>0</v>
      </c>
      <c r="J2992" s="142"/>
      <c r="K2992" s="228"/>
      <c r="L2992" s="7" t="str">
        <f t="shared" si="187"/>
        <v/>
      </c>
      <c r="M2992" s="7" t="str">
        <f t="shared" si="188"/>
        <v/>
      </c>
      <c r="N2992" s="7" t="str">
        <f>Cartilha_GLOBAL!N2992</f>
        <v/>
      </c>
      <c r="O2992" s="144"/>
      <c r="Q2992" s="151"/>
      <c r="R2992" s="152">
        <v>0</v>
      </c>
      <c r="T2992" s="153">
        <f>IF(Cartilha_GLOBAL!R2992=0,0,IF(Cartilha_GLOBAL!R2992&gt;0,"c","b"))</f>
        <v>0</v>
      </c>
    </row>
    <row r="2993" ht="33.75" hidden="1" spans="1:20">
      <c r="A2993" s="158">
        <f>Cartilha_GLOBAL!A2993</f>
        <v>100579</v>
      </c>
      <c r="B2993" s="100" t="str">
        <f>Cartilha_GLOBAL!B2993</f>
        <v>SINAPI</v>
      </c>
      <c r="C2993" s="104" t="str">
        <f>Cartilha_GLOBAL!C2993</f>
        <v>ASSENTAMENTO DE POSTE DE CONCRETO COM COMPRIMENTO NOMINAL DE 10 M, CARGA NOMINAL MENOR OU IGUAL A 1000 DAN, ENGASTAMENTO SIMPLES COM 1,6 M DE SOLO (NÃO INCLUI FORNECIMENTO). AF_11/2019</v>
      </c>
      <c r="D2993" s="94" t="str">
        <f>Cartilha_GLOBAL!D2993</f>
        <v>UN</v>
      </c>
      <c r="E2993" s="105">
        <f>Cartilha_GLOBAL!$E2993</f>
        <v>558</v>
      </c>
      <c r="F2993" s="182">
        <f>Cartilha_GLOBAL!$F2993</f>
        <v>684.89</v>
      </c>
      <c r="G2993" s="108"/>
      <c r="H2993" s="107">
        <f t="shared" si="185"/>
        <v>0</v>
      </c>
      <c r="I2993" s="143">
        <f t="shared" si="186"/>
        <v>0</v>
      </c>
      <c r="J2993" s="142"/>
      <c r="K2993" s="228"/>
      <c r="L2993" s="7" t="str">
        <f t="shared" si="187"/>
        <v/>
      </c>
      <c r="M2993" s="7" t="str">
        <f t="shared" si="188"/>
        <v/>
      </c>
      <c r="N2993" s="7" t="str">
        <f>Cartilha_GLOBAL!N2993</f>
        <v/>
      </c>
      <c r="O2993" s="144"/>
      <c r="Q2993" s="151"/>
      <c r="R2993" s="152">
        <v>0</v>
      </c>
      <c r="T2993" s="153">
        <f>IF(Cartilha_GLOBAL!R2993=0,0,IF(Cartilha_GLOBAL!R2993&gt;0,"c","b"))</f>
        <v>0</v>
      </c>
    </row>
    <row r="2994" ht="22.5" hidden="1" spans="1:20">
      <c r="A2994" s="158">
        <f>Cartilha_GLOBAL!A2994</f>
        <v>100580</v>
      </c>
      <c r="B2994" s="100" t="str">
        <f>Cartilha_GLOBAL!B2994</f>
        <v>SINAPI</v>
      </c>
      <c r="C2994" s="104" t="str">
        <f>Cartilha_GLOBAL!C2994</f>
        <v>ASSENTAMENTO DE POSTE DE CONCRETO COM COMPRIMENTO NOMINAL DE 10 M, CARGA NOMINAL MAIOR QUE 1000 DAN, ENGASTAMENTO SIMPLES COM 1,6 M DE SOLO (NÃO INCLUI FORNECIMENTO). AF_11/2019</v>
      </c>
      <c r="D2994" s="94" t="str">
        <f>Cartilha_GLOBAL!D2994</f>
        <v>UN</v>
      </c>
      <c r="E2994" s="105">
        <f>Cartilha_GLOBAL!$E2994</f>
        <v>615.13</v>
      </c>
      <c r="F2994" s="182">
        <f>Cartilha_GLOBAL!$F2994</f>
        <v>755.01</v>
      </c>
      <c r="G2994" s="108"/>
      <c r="H2994" s="107">
        <f t="shared" si="185"/>
        <v>0</v>
      </c>
      <c r="I2994" s="143">
        <f t="shared" si="186"/>
        <v>0</v>
      </c>
      <c r="J2994" s="142"/>
      <c r="K2994" s="228"/>
      <c r="L2994" s="7" t="str">
        <f t="shared" si="187"/>
        <v/>
      </c>
      <c r="M2994" s="7" t="str">
        <f t="shared" si="188"/>
        <v/>
      </c>
      <c r="N2994" s="7" t="str">
        <f>Cartilha_GLOBAL!N2994</f>
        <v/>
      </c>
      <c r="O2994" s="144"/>
      <c r="Q2994" s="151"/>
      <c r="R2994" s="152">
        <v>0</v>
      </c>
      <c r="T2994" s="153">
        <f>IF(Cartilha_GLOBAL!R2994=0,0,IF(Cartilha_GLOBAL!R2994&gt;0,"c","b"))</f>
        <v>0</v>
      </c>
    </row>
    <row r="2995" ht="33.75" hidden="1" spans="1:20">
      <c r="A2995" s="158">
        <f>Cartilha_GLOBAL!A2995</f>
        <v>100581</v>
      </c>
      <c r="B2995" s="100" t="str">
        <f>Cartilha_GLOBAL!B2995</f>
        <v>SINAPI</v>
      </c>
      <c r="C2995" s="104" t="str">
        <f>Cartilha_GLOBAL!C2995</f>
        <v>ASSENTAMENTO DE POSTE DE CONCRETO COM COMPRIMENTO NOMINAL DE 10,5 M, CARGA NOMINAL MENOR OU IGUAL A 1000 DAN, ENGASTAMENTO SIMPLES COM 1,65 M DE SOLO (NÃO INCLUI FORNECIMENTO). AF_11/2019</v>
      </c>
      <c r="D2995" s="94" t="str">
        <f>Cartilha_GLOBAL!D2995</f>
        <v>UN</v>
      </c>
      <c r="E2995" s="105">
        <f>Cartilha_GLOBAL!$E2995</f>
        <v>582.14</v>
      </c>
      <c r="F2995" s="182">
        <f>Cartilha_GLOBAL!$F2995</f>
        <v>714.52</v>
      </c>
      <c r="G2995" s="108"/>
      <c r="H2995" s="107">
        <f t="shared" si="185"/>
        <v>0</v>
      </c>
      <c r="I2995" s="143">
        <f t="shared" si="186"/>
        <v>0</v>
      </c>
      <c r="J2995" s="142"/>
      <c r="K2995" s="228"/>
      <c r="L2995" s="7" t="str">
        <f t="shared" si="187"/>
        <v/>
      </c>
      <c r="M2995" s="7" t="str">
        <f t="shared" si="188"/>
        <v/>
      </c>
      <c r="N2995" s="7" t="str">
        <f>Cartilha_GLOBAL!N2995</f>
        <v/>
      </c>
      <c r="O2995" s="144"/>
      <c r="Q2995" s="151"/>
      <c r="R2995" s="152">
        <v>0</v>
      </c>
      <c r="T2995" s="153">
        <f>IF(Cartilha_GLOBAL!R2995=0,0,IF(Cartilha_GLOBAL!R2995&gt;0,"c","b"))</f>
        <v>0</v>
      </c>
    </row>
    <row r="2996" ht="33.75" hidden="1" spans="1:20">
      <c r="A2996" s="158">
        <f>Cartilha_GLOBAL!A2996</f>
        <v>100582</v>
      </c>
      <c r="B2996" s="100" t="str">
        <f>Cartilha_GLOBAL!B2996</f>
        <v>SINAPI</v>
      </c>
      <c r="C2996" s="104" t="str">
        <f>Cartilha_GLOBAL!C2996</f>
        <v>ASSENTAMENTO DE POSTE DE CONCRETO COM COMPRIMENTO NOMINAL DE 10,5 M, CARGA NOMINAL MAIOR QUE 1000 DAN, ENGASTAMENTO SIMPLES COM 1,65 M DE SOLO (NÃO INCLUI FORNECIMENTO). AF_11/2019</v>
      </c>
      <c r="D2996" s="94" t="str">
        <f>Cartilha_GLOBAL!D2996</f>
        <v>UN</v>
      </c>
      <c r="E2996" s="105">
        <f>Cartilha_GLOBAL!$E2996</f>
        <v>685.15</v>
      </c>
      <c r="F2996" s="182">
        <f>Cartilha_GLOBAL!$F2996</f>
        <v>840.95</v>
      </c>
      <c r="G2996" s="108"/>
      <c r="H2996" s="107">
        <f t="shared" si="185"/>
        <v>0</v>
      </c>
      <c r="I2996" s="143">
        <f t="shared" si="186"/>
        <v>0</v>
      </c>
      <c r="J2996" s="142"/>
      <c r="K2996" s="228"/>
      <c r="L2996" s="7" t="str">
        <f t="shared" si="187"/>
        <v/>
      </c>
      <c r="M2996" s="7" t="str">
        <f t="shared" si="188"/>
        <v/>
      </c>
      <c r="N2996" s="7" t="str">
        <f>Cartilha_GLOBAL!N2996</f>
        <v/>
      </c>
      <c r="O2996" s="144"/>
      <c r="Q2996" s="151"/>
      <c r="R2996" s="152">
        <v>0</v>
      </c>
      <c r="T2996" s="153">
        <f>IF(Cartilha_GLOBAL!R2996=0,0,IF(Cartilha_GLOBAL!R2996&gt;0,"c","b"))</f>
        <v>0</v>
      </c>
    </row>
    <row r="2997" ht="33.75" hidden="1" spans="1:20">
      <c r="A2997" s="158">
        <f>Cartilha_GLOBAL!A2997</f>
        <v>100583</v>
      </c>
      <c r="B2997" s="100" t="str">
        <f>Cartilha_GLOBAL!B2997</f>
        <v>SINAPI</v>
      </c>
      <c r="C2997" s="104" t="str">
        <f>Cartilha_GLOBAL!C2997</f>
        <v>ASSENTAMENTO DE POSTE DE CONCRETO COM COMPRIMENTO NOMINAL DE 11 M, CARGA NOMINAL MENOR OU IGUAL A 1000 DAN, ENGASTAMENTO SIMPLES COM 1,7 M DE SOLO (NÃO INCLUI FORNECIMENTO). AF_11/2019</v>
      </c>
      <c r="D2997" s="94" t="str">
        <f>Cartilha_GLOBAL!D2997</f>
        <v>UN</v>
      </c>
      <c r="E2997" s="105">
        <f>Cartilha_GLOBAL!$E2997</f>
        <v>608.13</v>
      </c>
      <c r="F2997" s="182">
        <f>Cartilha_GLOBAL!$F2997</f>
        <v>746.42</v>
      </c>
      <c r="G2997" s="108"/>
      <c r="H2997" s="107">
        <f t="shared" si="185"/>
        <v>0</v>
      </c>
      <c r="I2997" s="143">
        <f t="shared" si="186"/>
        <v>0</v>
      </c>
      <c r="J2997" s="142"/>
      <c r="K2997" s="228"/>
      <c r="L2997" s="7" t="str">
        <f t="shared" si="187"/>
        <v/>
      </c>
      <c r="M2997" s="7" t="str">
        <f t="shared" si="188"/>
        <v/>
      </c>
      <c r="N2997" s="7" t="str">
        <f>Cartilha_GLOBAL!N2997</f>
        <v/>
      </c>
      <c r="O2997" s="144"/>
      <c r="Q2997" s="151"/>
      <c r="R2997" s="152">
        <v>0</v>
      </c>
      <c r="T2997" s="153">
        <f>IF(Cartilha_GLOBAL!R2997=0,0,IF(Cartilha_GLOBAL!R2997&gt;0,"c","b"))</f>
        <v>0</v>
      </c>
    </row>
    <row r="2998" ht="22.5" hidden="1" spans="1:20">
      <c r="A2998" s="158">
        <f>Cartilha_GLOBAL!A2998</f>
        <v>100584</v>
      </c>
      <c r="B2998" s="100" t="str">
        <f>Cartilha_GLOBAL!B2998</f>
        <v>SINAPI</v>
      </c>
      <c r="C2998" s="104" t="str">
        <f>Cartilha_GLOBAL!C2998</f>
        <v>ASSENTAMENTO DE POSTE DE CONCRETO COM COMPRIMENTO NOMINAL DE 11 M, CARGA NOMINAL MAIOR QUE 1000 DAN, ENGASTAMENTO SIMPLES COM 1,7 M DE SOLO (NÃO INCLUI FORNECIMENTO). AF_11/2019</v>
      </c>
      <c r="D2998" s="94" t="str">
        <f>Cartilha_GLOBAL!D2998</f>
        <v>UN</v>
      </c>
      <c r="E2998" s="105">
        <f>Cartilha_GLOBAL!$E2998</f>
        <v>670.05</v>
      </c>
      <c r="F2998" s="182">
        <f>Cartilha_GLOBAL!$F2998</f>
        <v>822.42</v>
      </c>
      <c r="G2998" s="108"/>
      <c r="H2998" s="107">
        <f t="shared" si="185"/>
        <v>0</v>
      </c>
      <c r="I2998" s="143">
        <f t="shared" si="186"/>
        <v>0</v>
      </c>
      <c r="J2998" s="142"/>
      <c r="K2998" s="228"/>
      <c r="L2998" s="7" t="str">
        <f t="shared" si="187"/>
        <v/>
      </c>
      <c r="M2998" s="7" t="str">
        <f t="shared" si="188"/>
        <v/>
      </c>
      <c r="N2998" s="7" t="str">
        <f>Cartilha_GLOBAL!N2998</f>
        <v/>
      </c>
      <c r="O2998" s="144"/>
      <c r="Q2998" s="151"/>
      <c r="R2998" s="152">
        <v>0</v>
      </c>
      <c r="T2998" s="153">
        <f>IF(Cartilha_GLOBAL!R2998=0,0,IF(Cartilha_GLOBAL!R2998&gt;0,"c","b"))</f>
        <v>0</v>
      </c>
    </row>
    <row r="2999" ht="33.75" hidden="1" spans="1:20">
      <c r="A2999" s="158">
        <f>Cartilha_GLOBAL!A2999</f>
        <v>100585</v>
      </c>
      <c r="B2999" s="100" t="str">
        <f>Cartilha_GLOBAL!B2999</f>
        <v>SINAPI</v>
      </c>
      <c r="C2999" s="104" t="str">
        <f>Cartilha_GLOBAL!C2999</f>
        <v>ASSENTAMENTO DE POSTE DE CONCRETO COM COMPRIMENTO NOMINAL DE 12 M, CARGA NOMINAL MENOR OU IGUAL A 1000 DAN, ENGASTAMENTO SIMPLES COM 1,8 M DE SOLO (NÃO INCLUI FORNECIMENTO). AF_11/2019</v>
      </c>
      <c r="D2999" s="94" t="str">
        <f>Cartilha_GLOBAL!D2999</f>
        <v>UN</v>
      </c>
      <c r="E2999" s="105">
        <f>Cartilha_GLOBAL!$E2999</f>
        <v>658.54</v>
      </c>
      <c r="F2999" s="182">
        <f>Cartilha_GLOBAL!$F2999</f>
        <v>808.29</v>
      </c>
      <c r="G2999" s="108"/>
      <c r="H2999" s="107">
        <f t="shared" si="185"/>
        <v>0</v>
      </c>
      <c r="I2999" s="143">
        <f t="shared" si="186"/>
        <v>0</v>
      </c>
      <c r="J2999" s="142"/>
      <c r="K2999" s="228"/>
      <c r="L2999" s="7" t="str">
        <f t="shared" si="187"/>
        <v/>
      </c>
      <c r="M2999" s="7" t="str">
        <f t="shared" si="188"/>
        <v/>
      </c>
      <c r="N2999" s="7" t="str">
        <f>Cartilha_GLOBAL!N2999</f>
        <v/>
      </c>
      <c r="O2999" s="144"/>
      <c r="Q2999" s="151"/>
      <c r="R2999" s="152">
        <v>0</v>
      </c>
      <c r="T2999" s="153">
        <f>IF(Cartilha_GLOBAL!R2999=0,0,IF(Cartilha_GLOBAL!R2999&gt;0,"c","b"))</f>
        <v>0</v>
      </c>
    </row>
    <row r="3000" ht="22.5" hidden="1" spans="1:20">
      <c r="A3000" s="158">
        <f>Cartilha_GLOBAL!A3000</f>
        <v>100586</v>
      </c>
      <c r="B3000" s="100" t="str">
        <f>Cartilha_GLOBAL!B3000</f>
        <v>SINAPI</v>
      </c>
      <c r="C3000" s="104" t="str">
        <f>Cartilha_GLOBAL!C3000</f>
        <v>ASSENTAMENTO DE POSTE DE CONCRETO COM COMPRIMENTO NOMINAL DE 12 M, CARGA NOMINAL MAIOR QUE 1000 DAN, ENGASTAMENTO SIMPLES COM 1,8 M DE SOLO (NÃO INCLUI FORNECIMENTO). AF_11/2019</v>
      </c>
      <c r="D3000" s="94" t="str">
        <f>Cartilha_GLOBAL!D3000</f>
        <v>UN</v>
      </c>
      <c r="E3000" s="105">
        <f>Cartilha_GLOBAL!$E3000</f>
        <v>757.16</v>
      </c>
      <c r="F3000" s="182">
        <f>Cartilha_GLOBAL!$F3000</f>
        <v>929.34</v>
      </c>
      <c r="G3000" s="108"/>
      <c r="H3000" s="107">
        <f t="shared" si="185"/>
        <v>0</v>
      </c>
      <c r="I3000" s="143">
        <f t="shared" si="186"/>
        <v>0</v>
      </c>
      <c r="J3000" s="142"/>
      <c r="K3000" s="228"/>
      <c r="L3000" s="7" t="str">
        <f t="shared" si="187"/>
        <v/>
      </c>
      <c r="M3000" s="7" t="str">
        <f t="shared" si="188"/>
        <v/>
      </c>
      <c r="N3000" s="7" t="str">
        <f>Cartilha_GLOBAL!N3000</f>
        <v/>
      </c>
      <c r="O3000" s="144"/>
      <c r="Q3000" s="151"/>
      <c r="R3000" s="152">
        <v>0</v>
      </c>
      <c r="T3000" s="153">
        <f>IF(Cartilha_GLOBAL!R3000=0,0,IF(Cartilha_GLOBAL!R3000&gt;0,"c","b"))</f>
        <v>0</v>
      </c>
    </row>
    <row r="3001" ht="33.75" hidden="1" spans="1:20">
      <c r="A3001" s="158">
        <f>Cartilha_GLOBAL!A3001</f>
        <v>100587</v>
      </c>
      <c r="B3001" s="100" t="str">
        <f>Cartilha_GLOBAL!B3001</f>
        <v>SINAPI</v>
      </c>
      <c r="C3001" s="104" t="str">
        <f>Cartilha_GLOBAL!C3001</f>
        <v>ASSENTAMENTO DE POSTE DE CONCRETO COM COMPRIMENTO NOMINAL DE 13 M, CARGA NOMINAL MENOR OU IGUAL A 1000 DAN, ENGASTAMENTO SIMPLES COM 1,9 M DE SOLO (NÃO INCLUI FORNECIMENTO). AF_11/2019</v>
      </c>
      <c r="D3001" s="94" t="str">
        <f>Cartilha_GLOBAL!D3001</f>
        <v>UN</v>
      </c>
      <c r="E3001" s="105">
        <f>Cartilha_GLOBAL!$E3001</f>
        <v>710.91</v>
      </c>
      <c r="F3001" s="182">
        <f>Cartilha_GLOBAL!$F3001</f>
        <v>872.57</v>
      </c>
      <c r="G3001" s="108"/>
      <c r="H3001" s="107">
        <f t="shared" si="185"/>
        <v>0</v>
      </c>
      <c r="I3001" s="143">
        <f t="shared" si="186"/>
        <v>0</v>
      </c>
      <c r="J3001" s="142"/>
      <c r="K3001" s="228"/>
      <c r="L3001" s="7" t="str">
        <f t="shared" si="187"/>
        <v/>
      </c>
      <c r="M3001" s="7" t="str">
        <f t="shared" si="188"/>
        <v/>
      </c>
      <c r="N3001" s="7" t="str">
        <f>Cartilha_GLOBAL!N3001</f>
        <v/>
      </c>
      <c r="O3001" s="144"/>
      <c r="Q3001" s="151"/>
      <c r="R3001" s="152">
        <v>0</v>
      </c>
      <c r="T3001" s="153">
        <f>IF(Cartilha_GLOBAL!R3001=0,0,IF(Cartilha_GLOBAL!R3001&gt;0,"c","b"))</f>
        <v>0</v>
      </c>
    </row>
    <row r="3002" ht="22.5" hidden="1" spans="1:20">
      <c r="A3002" s="158">
        <f>Cartilha_GLOBAL!A3002</f>
        <v>100588</v>
      </c>
      <c r="B3002" s="100" t="str">
        <f>Cartilha_GLOBAL!B3002</f>
        <v>SINAPI</v>
      </c>
      <c r="C3002" s="104" t="str">
        <f>Cartilha_GLOBAL!C3002</f>
        <v>ASSENTAMENTO DE POSTE DE CONCRETO COM COMPRIMENTO NOMINAL DE 13 M, CARGA NOMINAL MAIOR QUE 1000 DAN, ENGASTAMENTO SIMPLES COM 1,9 M DE SOLO (NÃO INCLUI FORNECIMENTO). AF_11/2019</v>
      </c>
      <c r="D3002" s="94" t="str">
        <f>Cartilha_GLOBAL!D3002</f>
        <v>UN</v>
      </c>
      <c r="E3002" s="105">
        <f>Cartilha_GLOBAL!$E3002</f>
        <v>787.57</v>
      </c>
      <c r="F3002" s="182">
        <f>Cartilha_GLOBAL!$F3002</f>
        <v>966.66</v>
      </c>
      <c r="G3002" s="108"/>
      <c r="H3002" s="107">
        <f t="shared" si="185"/>
        <v>0</v>
      </c>
      <c r="I3002" s="143">
        <f t="shared" si="186"/>
        <v>0</v>
      </c>
      <c r="J3002" s="142"/>
      <c r="K3002" s="228"/>
      <c r="L3002" s="7" t="str">
        <f t="shared" si="187"/>
        <v/>
      </c>
      <c r="M3002" s="7" t="str">
        <f t="shared" si="188"/>
        <v/>
      </c>
      <c r="N3002" s="7" t="str">
        <f>Cartilha_GLOBAL!N3002</f>
        <v/>
      </c>
      <c r="O3002" s="144"/>
      <c r="Q3002" s="151"/>
      <c r="R3002" s="152">
        <v>0</v>
      </c>
      <c r="T3002" s="153">
        <f>IF(Cartilha_GLOBAL!R3002=0,0,IF(Cartilha_GLOBAL!R3002&gt;0,"c","b"))</f>
        <v>0</v>
      </c>
    </row>
    <row r="3003" ht="33.75" hidden="1" spans="1:20">
      <c r="A3003" s="158">
        <f>Cartilha_GLOBAL!A3003</f>
        <v>100589</v>
      </c>
      <c r="B3003" s="100" t="str">
        <f>Cartilha_GLOBAL!B3003</f>
        <v>SINAPI</v>
      </c>
      <c r="C3003" s="104" t="str">
        <f>Cartilha_GLOBAL!C3003</f>
        <v>ASSENTAMENTO DE POSTE DE CONCRETO COM COMPRIMENTO NOMINAL DE 13,5 M, CARGA NOMINAL MENOR OU IGUAL A 1000 DAN, ENGASTAMENTO SIMPLES COM 1,95 M DE SOLO (NÃO INCLUI FORNECIMENTO). AF_11/2019</v>
      </c>
      <c r="D3003" s="94" t="str">
        <f>Cartilha_GLOBAL!D3003</f>
        <v>UN</v>
      </c>
      <c r="E3003" s="105">
        <f>Cartilha_GLOBAL!$E3003</f>
        <v>790.38</v>
      </c>
      <c r="F3003" s="182">
        <f>Cartilha_GLOBAL!$F3003</f>
        <v>970.11</v>
      </c>
      <c r="G3003" s="108"/>
      <c r="H3003" s="107">
        <f t="shared" si="185"/>
        <v>0</v>
      </c>
      <c r="I3003" s="143">
        <f t="shared" si="186"/>
        <v>0</v>
      </c>
      <c r="J3003" s="142"/>
      <c r="K3003" s="228"/>
      <c r="L3003" s="7" t="str">
        <f t="shared" si="187"/>
        <v/>
      </c>
      <c r="M3003" s="7" t="str">
        <f t="shared" si="188"/>
        <v/>
      </c>
      <c r="N3003" s="7" t="str">
        <f>Cartilha_GLOBAL!N3003</f>
        <v/>
      </c>
      <c r="O3003" s="144"/>
      <c r="Q3003" s="151"/>
      <c r="R3003" s="152">
        <v>0</v>
      </c>
      <c r="T3003" s="153">
        <f>IF(Cartilha_GLOBAL!R3003=0,0,IF(Cartilha_GLOBAL!R3003&gt;0,"c","b"))</f>
        <v>0</v>
      </c>
    </row>
    <row r="3004" ht="33.75" hidden="1" spans="1:20">
      <c r="A3004" s="158">
        <f>Cartilha_GLOBAL!A3004</f>
        <v>100590</v>
      </c>
      <c r="B3004" s="100" t="str">
        <f>Cartilha_GLOBAL!B3004</f>
        <v>SINAPI</v>
      </c>
      <c r="C3004" s="104" t="str">
        <f>Cartilha_GLOBAL!C3004</f>
        <v>ASSENTAMENTO DE POSTE DE CONCRETO COM COMPRIMENTO NOMINAL DE 13,5 M, CARGA NOMINAL MAIOR QUE 1000 DAN, ENGASTAMENTO SIMPLES COM 1,95 M DE SOLO (NÃO INCLUI FORNECIMENTO). AF_11/2019</v>
      </c>
      <c r="D3004" s="94" t="str">
        <f>Cartilha_GLOBAL!D3004</f>
        <v>UN</v>
      </c>
      <c r="E3004" s="105">
        <f>Cartilha_GLOBAL!$E3004</f>
        <v>866.24</v>
      </c>
      <c r="F3004" s="182">
        <f>Cartilha_GLOBAL!$F3004</f>
        <v>1063.22</v>
      </c>
      <c r="G3004" s="108"/>
      <c r="H3004" s="107">
        <f t="shared" si="185"/>
        <v>0</v>
      </c>
      <c r="I3004" s="143">
        <f t="shared" si="186"/>
        <v>0</v>
      </c>
      <c r="J3004" s="142"/>
      <c r="K3004" s="228"/>
      <c r="L3004" s="7" t="str">
        <f t="shared" si="187"/>
        <v/>
      </c>
      <c r="M3004" s="7" t="str">
        <f t="shared" si="188"/>
        <v/>
      </c>
      <c r="N3004" s="7" t="str">
        <f>Cartilha_GLOBAL!N3004</f>
        <v/>
      </c>
      <c r="O3004" s="144"/>
      <c r="Q3004" s="151"/>
      <c r="R3004" s="152">
        <v>0</v>
      </c>
      <c r="T3004" s="153">
        <f>IF(Cartilha_GLOBAL!R3004=0,0,IF(Cartilha_GLOBAL!R3004&gt;0,"c","b"))</f>
        <v>0</v>
      </c>
    </row>
    <row r="3005" ht="33.75" hidden="1" spans="1:20">
      <c r="A3005" s="158">
        <f>Cartilha_GLOBAL!A3005</f>
        <v>100591</v>
      </c>
      <c r="B3005" s="100" t="str">
        <f>Cartilha_GLOBAL!B3005</f>
        <v>SINAPI</v>
      </c>
      <c r="C3005" s="104" t="str">
        <f>Cartilha_GLOBAL!C3005</f>
        <v>ASSENTAMENTO DE POSTE DE CONCRETO COM COMPRIMENTO NOMINAL DE 14 M, CARGA NOMINAL MENOR OU IGUAL A 1000 DAN, ENGASTAMENTO SIMPLES COM 2 M DE SOLO (NÃO INCLUI FORNECIMENTO). AF_11/2019</v>
      </c>
      <c r="D3005" s="94" t="str">
        <f>Cartilha_GLOBAL!D3005</f>
        <v>UN</v>
      </c>
      <c r="E3005" s="105">
        <f>Cartilha_GLOBAL!$E3005</f>
        <v>783.32</v>
      </c>
      <c r="F3005" s="182">
        <f>Cartilha_GLOBAL!$F3005</f>
        <v>961.45</v>
      </c>
      <c r="G3005" s="108"/>
      <c r="H3005" s="107">
        <f t="shared" si="185"/>
        <v>0</v>
      </c>
      <c r="I3005" s="143">
        <f t="shared" si="186"/>
        <v>0</v>
      </c>
      <c r="J3005" s="142"/>
      <c r="K3005" s="228"/>
      <c r="L3005" s="7" t="str">
        <f t="shared" si="187"/>
        <v/>
      </c>
      <c r="M3005" s="7" t="str">
        <f t="shared" si="188"/>
        <v/>
      </c>
      <c r="N3005" s="7" t="str">
        <f>Cartilha_GLOBAL!N3005</f>
        <v/>
      </c>
      <c r="O3005" s="144"/>
      <c r="Q3005" s="151"/>
      <c r="R3005" s="152">
        <v>0</v>
      </c>
      <c r="T3005" s="153">
        <f>IF(Cartilha_GLOBAL!R3005=0,0,IF(Cartilha_GLOBAL!R3005&gt;0,"c","b"))</f>
        <v>0</v>
      </c>
    </row>
    <row r="3006" ht="22.5" hidden="1" spans="1:20">
      <c r="A3006" s="158">
        <f>Cartilha_GLOBAL!A3006</f>
        <v>100592</v>
      </c>
      <c r="B3006" s="100" t="str">
        <f>Cartilha_GLOBAL!B3006</f>
        <v>SINAPI</v>
      </c>
      <c r="C3006" s="104" t="str">
        <f>Cartilha_GLOBAL!C3006</f>
        <v>ASSENTAMENTO DE POSTE DE CONCRETO COM COMPRIMENTO NOMINAL DE 14 M, CARGA NOMINAL MAIOR QUE 1000 DAN, ENGASTAMENTO SIMPLES COM 2 M DE SOLO (NÃO INCLUI FORNECIMENTO). AF_11/2019</v>
      </c>
      <c r="D3006" s="94" t="str">
        <f>Cartilha_GLOBAL!D3006</f>
        <v>UN</v>
      </c>
      <c r="E3006" s="105">
        <f>Cartilha_GLOBAL!$E3006</f>
        <v>846.16</v>
      </c>
      <c r="F3006" s="182">
        <f>Cartilha_GLOBAL!$F3006</f>
        <v>1038.58</v>
      </c>
      <c r="G3006" s="108"/>
      <c r="H3006" s="107">
        <f t="shared" si="185"/>
        <v>0</v>
      </c>
      <c r="I3006" s="143">
        <f t="shared" si="186"/>
        <v>0</v>
      </c>
      <c r="J3006" s="142"/>
      <c r="K3006" s="228"/>
      <c r="L3006" s="7" t="str">
        <f t="shared" si="187"/>
        <v/>
      </c>
      <c r="M3006" s="7" t="str">
        <f t="shared" si="188"/>
        <v/>
      </c>
      <c r="N3006" s="7" t="str">
        <f>Cartilha_GLOBAL!N3006</f>
        <v/>
      </c>
      <c r="O3006" s="144"/>
      <c r="Q3006" s="151"/>
      <c r="R3006" s="152">
        <v>0</v>
      </c>
      <c r="T3006" s="153">
        <f>IF(Cartilha_GLOBAL!R3006=0,0,IF(Cartilha_GLOBAL!R3006&gt;0,"c","b"))</f>
        <v>0</v>
      </c>
    </row>
    <row r="3007" ht="33.75" hidden="1" spans="1:20">
      <c r="A3007" s="158">
        <f>Cartilha_GLOBAL!A3007</f>
        <v>100593</v>
      </c>
      <c r="B3007" s="100" t="str">
        <f>Cartilha_GLOBAL!B3007</f>
        <v>SINAPI</v>
      </c>
      <c r="C3007" s="104" t="str">
        <f>Cartilha_GLOBAL!C3007</f>
        <v>ASSENTAMENTO DE POSTE DE CONCRETO COM COMPRIMENTO NOMINAL DE 15 M, CARGA NOMINAL MENOR OU IGUAL A 1000 DAN, ENGASTAMENTO SIMPLES COM 2,1 M DE SOLO (NÃO INCLUI FORNECIMENTO). AF_11/2019</v>
      </c>
      <c r="D3007" s="94" t="str">
        <f>Cartilha_GLOBAL!D3007</f>
        <v>UN</v>
      </c>
      <c r="E3007" s="105">
        <f>Cartilha_GLOBAL!$E3007</f>
        <v>839.13</v>
      </c>
      <c r="F3007" s="182">
        <f>Cartilha_GLOBAL!$F3007</f>
        <v>1029.95</v>
      </c>
      <c r="G3007" s="108"/>
      <c r="H3007" s="107">
        <f t="shared" si="185"/>
        <v>0</v>
      </c>
      <c r="I3007" s="143">
        <f t="shared" si="186"/>
        <v>0</v>
      </c>
      <c r="J3007" s="142"/>
      <c r="K3007" s="228"/>
      <c r="L3007" s="7" t="str">
        <f t="shared" si="187"/>
        <v/>
      </c>
      <c r="M3007" s="7" t="str">
        <f t="shared" si="188"/>
        <v/>
      </c>
      <c r="N3007" s="7" t="str">
        <f>Cartilha_GLOBAL!N3007</f>
        <v/>
      </c>
      <c r="O3007" s="144"/>
      <c r="Q3007" s="151"/>
      <c r="R3007" s="152">
        <v>0</v>
      </c>
      <c r="T3007" s="153">
        <f>IF(Cartilha_GLOBAL!R3007=0,0,IF(Cartilha_GLOBAL!R3007&gt;0,"c","b"))</f>
        <v>0</v>
      </c>
    </row>
    <row r="3008" ht="22.5" hidden="1" spans="1:20">
      <c r="A3008" s="158">
        <f>Cartilha_GLOBAL!A3008</f>
        <v>100594</v>
      </c>
      <c r="B3008" s="100" t="str">
        <f>Cartilha_GLOBAL!B3008</f>
        <v>SINAPI</v>
      </c>
      <c r="C3008" s="104" t="str">
        <f>Cartilha_GLOBAL!C3008</f>
        <v>ASSENTAMENTO DE POSTE DE CONCRETO COM COMPRIMENTO NOMINAL DE 15 M, CARGA NOMINAL MAIOR QUE 1000 DAN, ENGASTAMENTO SIMPLES COM 2,1 M DE SOLO (NÃO INCLUI FORNECIMENTO). AF_11/2019</v>
      </c>
      <c r="D3008" s="94" t="str">
        <f>Cartilha_GLOBAL!D3008</f>
        <v>UN</v>
      </c>
      <c r="E3008" s="105">
        <f>Cartilha_GLOBAL!$E3008</f>
        <v>945.58</v>
      </c>
      <c r="F3008" s="182">
        <f>Cartilha_GLOBAL!$F3008</f>
        <v>1160.6</v>
      </c>
      <c r="G3008" s="108"/>
      <c r="H3008" s="107">
        <f t="shared" si="185"/>
        <v>0</v>
      </c>
      <c r="I3008" s="143">
        <f t="shared" si="186"/>
        <v>0</v>
      </c>
      <c r="J3008" s="142"/>
      <c r="K3008" s="228"/>
      <c r="L3008" s="7" t="str">
        <f t="shared" si="187"/>
        <v/>
      </c>
      <c r="M3008" s="7" t="str">
        <f t="shared" si="188"/>
        <v/>
      </c>
      <c r="N3008" s="7" t="str">
        <f>Cartilha_GLOBAL!N3008</f>
        <v/>
      </c>
      <c r="O3008" s="144"/>
      <c r="Q3008" s="151"/>
      <c r="R3008" s="152">
        <v>0</v>
      </c>
      <c r="T3008" s="153">
        <f>IF(Cartilha_GLOBAL!R3008=0,0,IF(Cartilha_GLOBAL!R3008&gt;0,"c","b"))</f>
        <v>0</v>
      </c>
    </row>
    <row r="3009" ht="33.75" hidden="1" spans="1:20">
      <c r="A3009" s="158">
        <f>Cartilha_GLOBAL!A3009</f>
        <v>100595</v>
      </c>
      <c r="B3009" s="100" t="str">
        <f>Cartilha_GLOBAL!B3009</f>
        <v>SINAPI</v>
      </c>
      <c r="C3009" s="104" t="str">
        <f>Cartilha_GLOBAL!C3009</f>
        <v>ASSENTAMENTO DE POSTE DE CONCRETO COM COMPRIMENTO NOMINAL DE 18 M, CARGA NOMINAL MENOR OU IGUAL A 1000 DAN, ENGASTAMENTO SIMPLES COM 2,4 M DE SOLO (NÃO INCLUI FORNECIMENTO). AF_11/2019</v>
      </c>
      <c r="D3009" s="94" t="str">
        <f>Cartilha_GLOBAL!D3009</f>
        <v>UN</v>
      </c>
      <c r="E3009" s="105">
        <f>Cartilha_GLOBAL!$E3009</f>
        <v>1006.57</v>
      </c>
      <c r="F3009" s="182">
        <f>Cartilha_GLOBAL!$F3009</f>
        <v>1235.46</v>
      </c>
      <c r="G3009" s="108"/>
      <c r="H3009" s="107">
        <f t="shared" si="185"/>
        <v>0</v>
      </c>
      <c r="I3009" s="143">
        <f t="shared" si="186"/>
        <v>0</v>
      </c>
      <c r="J3009" s="142"/>
      <c r="K3009" s="228"/>
      <c r="L3009" s="7" t="str">
        <f t="shared" si="187"/>
        <v/>
      </c>
      <c r="M3009" s="7" t="str">
        <f t="shared" si="188"/>
        <v/>
      </c>
      <c r="N3009" s="7" t="str">
        <f>Cartilha_GLOBAL!N3009</f>
        <v/>
      </c>
      <c r="O3009" s="144"/>
      <c r="Q3009" s="151"/>
      <c r="R3009" s="152">
        <v>0</v>
      </c>
      <c r="T3009" s="153">
        <f>IF(Cartilha_GLOBAL!R3009=0,0,IF(Cartilha_GLOBAL!R3009&gt;0,"c","b"))</f>
        <v>0</v>
      </c>
    </row>
    <row r="3010" ht="22.5" hidden="1" spans="1:20">
      <c r="A3010" s="158">
        <f>Cartilha_GLOBAL!A3010</f>
        <v>100596</v>
      </c>
      <c r="B3010" s="100" t="str">
        <f>Cartilha_GLOBAL!B3010</f>
        <v>SINAPI</v>
      </c>
      <c r="C3010" s="104" t="str">
        <f>Cartilha_GLOBAL!C3010</f>
        <v>ASSENTAMENTO DE POSTE DE CONCRETO COM COMPRIMENTO NOMINAL DE 18 M, CARGA NOMINAL MAIOR QUE 1000 DAN, ENGASTAMENTO SIMPLES COM 2,4 M DE SOLO (NÃO INCLUI FORNECIMENTO). AF_11/2019</v>
      </c>
      <c r="D3010" s="94" t="str">
        <f>Cartilha_GLOBAL!D3010</f>
        <v>UN</v>
      </c>
      <c r="E3010" s="105">
        <f>Cartilha_GLOBAL!$E3010</f>
        <v>1150.12</v>
      </c>
      <c r="F3010" s="182">
        <f>Cartilha_GLOBAL!$F3010</f>
        <v>1411.66</v>
      </c>
      <c r="G3010" s="108"/>
      <c r="H3010" s="107">
        <f t="shared" si="185"/>
        <v>0</v>
      </c>
      <c r="I3010" s="143">
        <f t="shared" si="186"/>
        <v>0</v>
      </c>
      <c r="J3010" s="142"/>
      <c r="K3010" s="228"/>
      <c r="L3010" s="7" t="str">
        <f t="shared" si="187"/>
        <v/>
      </c>
      <c r="M3010" s="7" t="str">
        <f t="shared" si="188"/>
        <v/>
      </c>
      <c r="N3010" s="7" t="str">
        <f>Cartilha_GLOBAL!N3010</f>
        <v/>
      </c>
      <c r="O3010" s="144"/>
      <c r="Q3010" s="151"/>
      <c r="R3010" s="152">
        <v>0</v>
      </c>
      <c r="T3010" s="153">
        <f>IF(Cartilha_GLOBAL!R3010=0,0,IF(Cartilha_GLOBAL!R3010&gt;0,"c","b"))</f>
        <v>0</v>
      </c>
    </row>
    <row r="3011" ht="33.75" hidden="1" spans="1:20">
      <c r="A3011" s="158">
        <f>Cartilha_GLOBAL!A3011</f>
        <v>100597</v>
      </c>
      <c r="B3011" s="100" t="str">
        <f>Cartilha_GLOBAL!B3011</f>
        <v>SINAPI</v>
      </c>
      <c r="C3011" s="104" t="str">
        <f>Cartilha_GLOBAL!C3011</f>
        <v>ASSENTAMENTO DE POSTE DE CONCRETO COM COMPRIMENTO NOMINAL DE 20 M, CARGA NOMINAL MENOR OU IGUAL A 1000 DAN, ENGASTAMENTO SIMPLES COM 2,6 M DE SOLO (NÃO INCLUI FORNECIMENTO). AF_11/2019</v>
      </c>
      <c r="D3011" s="94" t="str">
        <f>Cartilha_GLOBAL!D3011</f>
        <v>UN</v>
      </c>
      <c r="E3011" s="105">
        <f>Cartilha_GLOBAL!$E3011</f>
        <v>1167.05</v>
      </c>
      <c r="F3011" s="182">
        <f>Cartilha_GLOBAL!$F3011</f>
        <v>1432.44</v>
      </c>
      <c r="G3011" s="108"/>
      <c r="H3011" s="107">
        <f t="shared" si="185"/>
        <v>0</v>
      </c>
      <c r="I3011" s="143">
        <f t="shared" si="186"/>
        <v>0</v>
      </c>
      <c r="J3011" s="142"/>
      <c r="K3011" s="228"/>
      <c r="L3011" s="7" t="str">
        <f t="shared" si="187"/>
        <v/>
      </c>
      <c r="M3011" s="7" t="str">
        <f t="shared" si="188"/>
        <v/>
      </c>
      <c r="N3011" s="7" t="str">
        <f>Cartilha_GLOBAL!N3011</f>
        <v/>
      </c>
      <c r="O3011" s="144"/>
      <c r="Q3011" s="151"/>
      <c r="R3011" s="152">
        <v>0</v>
      </c>
      <c r="T3011" s="153">
        <f>IF(Cartilha_GLOBAL!R3011=0,0,IF(Cartilha_GLOBAL!R3011&gt;0,"c","b"))</f>
        <v>0</v>
      </c>
    </row>
    <row r="3012" ht="22.5" hidden="1" spans="1:20">
      <c r="A3012" s="158">
        <f>Cartilha_GLOBAL!A3012</f>
        <v>100598</v>
      </c>
      <c r="B3012" s="100" t="str">
        <f>Cartilha_GLOBAL!B3012</f>
        <v>SINAPI</v>
      </c>
      <c r="C3012" s="104" t="str">
        <f>Cartilha_GLOBAL!C3012</f>
        <v>ASSENTAMENTO DE POSTE DE CONCRETO COM COMPRIMENTO NOMINAL DE 20 M, CARGA NOMINAL MAIOR QUE 1000, ENGASTAMENTO SIMPLES COM 2,6 M DE SOLO (NÃO INCLUI FORNECIMENTO). AF_11/2019</v>
      </c>
      <c r="D3012" s="94" t="str">
        <f>Cartilha_GLOBAL!D3012</f>
        <v>UN</v>
      </c>
      <c r="E3012" s="105">
        <f>Cartilha_GLOBAL!$E3012</f>
        <v>1285.39</v>
      </c>
      <c r="F3012" s="182">
        <f>Cartilha_GLOBAL!$F3012</f>
        <v>1577.69</v>
      </c>
      <c r="G3012" s="108"/>
      <c r="H3012" s="107">
        <f t="shared" si="185"/>
        <v>0</v>
      </c>
      <c r="I3012" s="143">
        <f t="shared" si="186"/>
        <v>0</v>
      </c>
      <c r="J3012" s="142"/>
      <c r="K3012" s="228"/>
      <c r="L3012" s="7" t="str">
        <f t="shared" si="187"/>
        <v/>
      </c>
      <c r="M3012" s="7" t="str">
        <f t="shared" si="188"/>
        <v/>
      </c>
      <c r="N3012" s="7" t="str">
        <f>Cartilha_GLOBAL!N3012</f>
        <v/>
      </c>
      <c r="O3012" s="144"/>
      <c r="Q3012" s="151"/>
      <c r="R3012" s="152">
        <v>0</v>
      </c>
      <c r="T3012" s="153">
        <f>IF(Cartilha_GLOBAL!R3012=0,0,IF(Cartilha_GLOBAL!R3012&gt;0,"c","b"))</f>
        <v>0</v>
      </c>
    </row>
    <row r="3013" ht="33.75" hidden="1" spans="1:20">
      <c r="A3013" s="158">
        <f>Cartilha_GLOBAL!A3013</f>
        <v>100599</v>
      </c>
      <c r="B3013" s="100" t="str">
        <f>Cartilha_GLOBAL!B3013</f>
        <v>SINAPI</v>
      </c>
      <c r="C3013" s="104" t="str">
        <f>Cartilha_GLOBAL!C3013</f>
        <v>ASSENTAMENTO DE POSTE DE CONCRETO COM COMPRIMENTO NOMINAL DE 9 M, CARGA NOMINAL DE 150 DAN, ENGASTAMENTO BASE CONCRETADA COM 1 M DE CONCRETO E 0,5 M DE SOLO (NÃO INCLUI FORNECIMENTO). AF_11/2019</v>
      </c>
      <c r="D3013" s="94" t="str">
        <f>Cartilha_GLOBAL!D3013</f>
        <v>UN</v>
      </c>
      <c r="E3013" s="105">
        <f>Cartilha_GLOBAL!$E3013</f>
        <v>516.86</v>
      </c>
      <c r="F3013" s="182">
        <f>Cartilha_GLOBAL!$F3013</f>
        <v>634.39</v>
      </c>
      <c r="G3013" s="108"/>
      <c r="H3013" s="107">
        <f t="shared" si="185"/>
        <v>0</v>
      </c>
      <c r="I3013" s="143">
        <f t="shared" si="186"/>
        <v>0</v>
      </c>
      <c r="J3013" s="142"/>
      <c r="K3013" s="228"/>
      <c r="L3013" s="7" t="str">
        <f t="shared" si="187"/>
        <v/>
      </c>
      <c r="M3013" s="7" t="str">
        <f t="shared" si="188"/>
        <v/>
      </c>
      <c r="N3013" s="7" t="str">
        <f>Cartilha_GLOBAL!N3013</f>
        <v/>
      </c>
      <c r="O3013" s="144"/>
      <c r="Q3013" s="151"/>
      <c r="R3013" s="152">
        <v>0</v>
      </c>
      <c r="T3013" s="153">
        <f>IF(Cartilha_GLOBAL!R3013=0,0,IF(Cartilha_GLOBAL!R3013&gt;0,"c","b"))</f>
        <v>0</v>
      </c>
    </row>
    <row r="3014" ht="33.75" hidden="1" spans="1:20">
      <c r="A3014" s="158">
        <f>Cartilha_GLOBAL!A3014</f>
        <v>100600</v>
      </c>
      <c r="B3014" s="100" t="str">
        <f>Cartilha_GLOBAL!B3014</f>
        <v>SINAPI</v>
      </c>
      <c r="C3014" s="104" t="str">
        <f>Cartilha_GLOBAL!C3014</f>
        <v>ASSENTAMENTO DE POSTE DE CONCRETO COM COMPRIMENTO NOMINAL DE 9 M, CARGA NOMINAL DE 300 DAN, ENGASTAMENTO BASE CONCRETADA COM 1 M DE CONCRETO E 0,5 M DE SOLO (NÃO INCLUI FORNECIMENTO). AF_11/2019</v>
      </c>
      <c r="D3014" s="94" t="str">
        <f>Cartilha_GLOBAL!D3014</f>
        <v>UN</v>
      </c>
      <c r="E3014" s="105">
        <f>Cartilha_GLOBAL!$E3014</f>
        <v>613.13</v>
      </c>
      <c r="F3014" s="182">
        <f>Cartilha_GLOBAL!$F3014</f>
        <v>752.56</v>
      </c>
      <c r="G3014" s="108"/>
      <c r="H3014" s="107">
        <f t="shared" si="185"/>
        <v>0</v>
      </c>
      <c r="I3014" s="143">
        <f t="shared" si="186"/>
        <v>0</v>
      </c>
      <c r="J3014" s="142"/>
      <c r="K3014" s="228"/>
      <c r="L3014" s="7" t="str">
        <f t="shared" si="187"/>
        <v/>
      </c>
      <c r="M3014" s="7" t="str">
        <f t="shared" si="188"/>
        <v/>
      </c>
      <c r="N3014" s="7" t="str">
        <f>Cartilha_GLOBAL!N3014</f>
        <v/>
      </c>
      <c r="O3014" s="144"/>
      <c r="Q3014" s="151"/>
      <c r="R3014" s="152">
        <v>0</v>
      </c>
      <c r="T3014" s="153">
        <f>IF(Cartilha_GLOBAL!R3014=0,0,IF(Cartilha_GLOBAL!R3014&gt;0,"c","b"))</f>
        <v>0</v>
      </c>
    </row>
    <row r="3015" ht="33.75" hidden="1" spans="1:20">
      <c r="A3015" s="158">
        <f>Cartilha_GLOBAL!A3015</f>
        <v>100601</v>
      </c>
      <c r="B3015" s="100" t="str">
        <f>Cartilha_GLOBAL!B3015</f>
        <v>SINAPI</v>
      </c>
      <c r="C3015" s="104" t="str">
        <f>Cartilha_GLOBAL!C3015</f>
        <v>ASSENTAMENTO DE POSTE DE CONCRETO COM COMPRIMENTO NOMINAL DE 9 M, CARGA NOMINAL DE 400 DAN, ENGASTAMENTO BASE CONCRETADA COM 1 M DE CONCRETO E 0,5 M DE SOLO (NÃO INCLUI FORNECIMENTO). AF_11/2019</v>
      </c>
      <c r="D3015" s="94" t="str">
        <f>Cartilha_GLOBAL!D3015</f>
        <v>UN</v>
      </c>
      <c r="E3015" s="105">
        <f>Cartilha_GLOBAL!$E3015</f>
        <v>772.56</v>
      </c>
      <c r="F3015" s="182">
        <f>Cartilha_GLOBAL!$F3015</f>
        <v>948.24</v>
      </c>
      <c r="G3015" s="108"/>
      <c r="H3015" s="107">
        <f t="shared" si="185"/>
        <v>0</v>
      </c>
      <c r="I3015" s="143">
        <f t="shared" si="186"/>
        <v>0</v>
      </c>
      <c r="J3015" s="142"/>
      <c r="K3015" s="228"/>
      <c r="L3015" s="7" t="str">
        <f t="shared" si="187"/>
        <v/>
      </c>
      <c r="M3015" s="7" t="str">
        <f t="shared" si="188"/>
        <v/>
      </c>
      <c r="N3015" s="7" t="str">
        <f>Cartilha_GLOBAL!N3015</f>
        <v/>
      </c>
      <c r="O3015" s="144"/>
      <c r="Q3015" s="151"/>
      <c r="R3015" s="152">
        <v>0</v>
      </c>
      <c r="T3015" s="153">
        <f>IF(Cartilha_GLOBAL!R3015=0,0,IF(Cartilha_GLOBAL!R3015&gt;0,"c","b"))</f>
        <v>0</v>
      </c>
    </row>
    <row r="3016" ht="33.75" hidden="1" spans="1:20">
      <c r="A3016" s="158">
        <f>Cartilha_GLOBAL!A3016</f>
        <v>100602</v>
      </c>
      <c r="B3016" s="100" t="str">
        <f>Cartilha_GLOBAL!B3016</f>
        <v>SINAPI</v>
      </c>
      <c r="C3016" s="104" t="str">
        <f>Cartilha_GLOBAL!C3016</f>
        <v>ASSENTAMENTO DE POSTE DE CONCRETO COM COMPRIMENTO NOMINAL DE 9 M, CARGA NOMINAL DE 600 DAN, ENGASTAMENTO BASE CONCRETADA COM 1 M DE CONCRETO E 0,5 M DE SOLO (NÃO INCLUI FORNECIMENTO). AF_11/2019</v>
      </c>
      <c r="D3016" s="94" t="str">
        <f>Cartilha_GLOBAL!D3016</f>
        <v>UN</v>
      </c>
      <c r="E3016" s="105">
        <f>Cartilha_GLOBAL!$E3016</f>
        <v>971.46</v>
      </c>
      <c r="F3016" s="182">
        <f>Cartilha_GLOBAL!$F3016</f>
        <v>1192.37</v>
      </c>
      <c r="G3016" s="108"/>
      <c r="H3016" s="107">
        <f t="shared" si="185"/>
        <v>0</v>
      </c>
      <c r="I3016" s="143">
        <f t="shared" si="186"/>
        <v>0</v>
      </c>
      <c r="J3016" s="142"/>
      <c r="K3016" s="228"/>
      <c r="L3016" s="7" t="str">
        <f t="shared" si="187"/>
        <v/>
      </c>
      <c r="M3016" s="7" t="str">
        <f t="shared" si="188"/>
        <v/>
      </c>
      <c r="N3016" s="7" t="str">
        <f>Cartilha_GLOBAL!N3016</f>
        <v/>
      </c>
      <c r="O3016" s="144"/>
      <c r="Q3016" s="151"/>
      <c r="R3016" s="152">
        <v>0</v>
      </c>
      <c r="T3016" s="153">
        <f>IF(Cartilha_GLOBAL!R3016=0,0,IF(Cartilha_GLOBAL!R3016&gt;0,"c","b"))</f>
        <v>0</v>
      </c>
    </row>
    <row r="3017" ht="33.75" hidden="1" spans="1:20">
      <c r="A3017" s="158">
        <f>Cartilha_GLOBAL!A3017</f>
        <v>100603</v>
      </c>
      <c r="B3017" s="100" t="str">
        <f>Cartilha_GLOBAL!B3017</f>
        <v>SINAPI</v>
      </c>
      <c r="C3017" s="104" t="str">
        <f>Cartilha_GLOBAL!C3017</f>
        <v>ASSENTAMENTO DE POSTE DE CONCRETO COM COMPRIMENTO NOMINAL DE 9 M, CARGA NOMINAL DE 1000 DAN, ENGASTAMENTO BASE CONCRETADA COM 1 M DE CONCRETO E 0,5 M DE SOLO (NÃO INCLUI FORNECIMENTO). AF_11/2019</v>
      </c>
      <c r="D3017" s="94" t="str">
        <f>Cartilha_GLOBAL!D3017</f>
        <v>UN</v>
      </c>
      <c r="E3017" s="105">
        <f>Cartilha_GLOBAL!$E3017</f>
        <v>1484.28</v>
      </c>
      <c r="F3017" s="182">
        <f>Cartilha_GLOBAL!$F3017</f>
        <v>1821.81</v>
      </c>
      <c r="G3017" s="108"/>
      <c r="H3017" s="107">
        <f t="shared" si="185"/>
        <v>0</v>
      </c>
      <c r="I3017" s="143">
        <f t="shared" si="186"/>
        <v>0</v>
      </c>
      <c r="J3017" s="142"/>
      <c r="K3017" s="228"/>
      <c r="L3017" s="7" t="str">
        <f t="shared" si="187"/>
        <v/>
      </c>
      <c r="M3017" s="7" t="str">
        <f t="shared" si="188"/>
        <v/>
      </c>
      <c r="N3017" s="7" t="str">
        <f>Cartilha_GLOBAL!N3017</f>
        <v/>
      </c>
      <c r="O3017" s="144"/>
      <c r="Q3017" s="151"/>
      <c r="R3017" s="152">
        <v>0</v>
      </c>
      <c r="T3017" s="153">
        <f>IF(Cartilha_GLOBAL!R3017=0,0,IF(Cartilha_GLOBAL!R3017&gt;0,"c","b"))</f>
        <v>0</v>
      </c>
    </row>
    <row r="3018" ht="33.75" hidden="1" spans="1:20">
      <c r="A3018" s="158">
        <f>Cartilha_GLOBAL!A3018</f>
        <v>100604</v>
      </c>
      <c r="B3018" s="100" t="str">
        <f>Cartilha_GLOBAL!B3018</f>
        <v>SINAPI</v>
      </c>
      <c r="C3018" s="104" t="str">
        <f>Cartilha_GLOBAL!C3018</f>
        <v>ASSENTAMENTO DE POSTE DE CONCRETO COM COMPRIMENTO NOMINAL DE 10 M, CARGA NOMINAL DE 300 DAN, ENGASTAMENTO BASE CONCRETADA COM 1 M DE CONCRETO E 0,6 M DE SOLO (NÃO INCLUI FORNECIMENTO). AF_11/2019</v>
      </c>
      <c r="D3018" s="94" t="str">
        <f>Cartilha_GLOBAL!D3018</f>
        <v>UN</v>
      </c>
      <c r="E3018" s="105">
        <f>Cartilha_GLOBAL!$E3018</f>
        <v>652.23</v>
      </c>
      <c r="F3018" s="182">
        <f>Cartilha_GLOBAL!$F3018</f>
        <v>800.55</v>
      </c>
      <c r="G3018" s="108"/>
      <c r="H3018" s="107">
        <f t="shared" si="185"/>
        <v>0</v>
      </c>
      <c r="I3018" s="143">
        <f t="shared" si="186"/>
        <v>0</v>
      </c>
      <c r="J3018" s="142"/>
      <c r="K3018" s="228"/>
      <c r="L3018" s="7" t="str">
        <f t="shared" si="187"/>
        <v/>
      </c>
      <c r="M3018" s="7" t="str">
        <f t="shared" si="188"/>
        <v/>
      </c>
      <c r="N3018" s="7" t="str">
        <f>Cartilha_GLOBAL!N3018</f>
        <v/>
      </c>
      <c r="O3018" s="144"/>
      <c r="Q3018" s="151"/>
      <c r="R3018" s="152">
        <v>0</v>
      </c>
      <c r="T3018" s="153">
        <f>IF(Cartilha_GLOBAL!R3018=0,0,IF(Cartilha_GLOBAL!R3018&gt;0,"c","b"))</f>
        <v>0</v>
      </c>
    </row>
    <row r="3019" ht="33.75" hidden="1" spans="1:20">
      <c r="A3019" s="158">
        <f>Cartilha_GLOBAL!A3019</f>
        <v>100605</v>
      </c>
      <c r="B3019" s="100" t="str">
        <f>Cartilha_GLOBAL!B3019</f>
        <v>SINAPI</v>
      </c>
      <c r="C3019" s="104" t="str">
        <f>Cartilha_GLOBAL!C3019</f>
        <v>ASSENTAMENTO DE POSTE DE CONCRETO COM COMPRIMENTO NOMINAL DE 10 M, CARGA NOMINAL DE 600 DAN, ENGASTAMENTO BASE CONCRETADA COM 1 M DE CONCRETO E 0,6 M DE SOLO (NÃO INCLUI FORNECIMENTO). AF_11/2019</v>
      </c>
      <c r="D3019" s="94" t="str">
        <f>Cartilha_GLOBAL!D3019</f>
        <v>UN</v>
      </c>
      <c r="E3019" s="105">
        <f>Cartilha_GLOBAL!$E3019</f>
        <v>1021.11</v>
      </c>
      <c r="F3019" s="182">
        <f>Cartilha_GLOBAL!$F3019</f>
        <v>1253.31</v>
      </c>
      <c r="G3019" s="108"/>
      <c r="H3019" s="107">
        <f t="shared" si="185"/>
        <v>0</v>
      </c>
      <c r="I3019" s="143">
        <f t="shared" si="186"/>
        <v>0</v>
      </c>
      <c r="J3019" s="142"/>
      <c r="K3019" s="228"/>
      <c r="L3019" s="7" t="str">
        <f t="shared" si="187"/>
        <v/>
      </c>
      <c r="M3019" s="7" t="str">
        <f t="shared" si="188"/>
        <v/>
      </c>
      <c r="N3019" s="7" t="str">
        <f>Cartilha_GLOBAL!N3019</f>
        <v/>
      </c>
      <c r="O3019" s="144"/>
      <c r="Q3019" s="151"/>
      <c r="R3019" s="152">
        <v>0</v>
      </c>
      <c r="T3019" s="153">
        <f>IF(Cartilha_GLOBAL!R3019=0,0,IF(Cartilha_GLOBAL!R3019&gt;0,"c","b"))</f>
        <v>0</v>
      </c>
    </row>
    <row r="3020" ht="33.75" hidden="1" spans="1:20">
      <c r="A3020" s="158">
        <f>Cartilha_GLOBAL!A3020</f>
        <v>100606</v>
      </c>
      <c r="B3020" s="100" t="str">
        <f>Cartilha_GLOBAL!B3020</f>
        <v>SINAPI</v>
      </c>
      <c r="C3020" s="104" t="str">
        <f>Cartilha_GLOBAL!C3020</f>
        <v>ASSENTAMENTO DE POSTE DE CONCRETO COM COMPRIMENTO NOMINAL DE 10 M, CARGA NOMINAL DE 1000 DAN, ENGASTAMENTO BASE CONCRETADA COM 1 M DE CONCRETO E 0,6 M DE SOLO (NÃO INCLUI FORNECIMENTO). AF_11/2019</v>
      </c>
      <c r="D3020" s="94" t="str">
        <f>Cartilha_GLOBAL!D3020</f>
        <v>UN</v>
      </c>
      <c r="E3020" s="105">
        <f>Cartilha_GLOBAL!$E3020</f>
        <v>1547.64</v>
      </c>
      <c r="F3020" s="182">
        <f>Cartilha_GLOBAL!$F3020</f>
        <v>1899.57</v>
      </c>
      <c r="G3020" s="108"/>
      <c r="H3020" s="107">
        <f t="shared" si="185"/>
        <v>0</v>
      </c>
      <c r="I3020" s="143">
        <f t="shared" si="186"/>
        <v>0</v>
      </c>
      <c r="J3020" s="142"/>
      <c r="K3020" s="228"/>
      <c r="L3020" s="7" t="str">
        <f t="shared" si="187"/>
        <v/>
      </c>
      <c r="M3020" s="7" t="str">
        <f t="shared" si="188"/>
        <v/>
      </c>
      <c r="N3020" s="7" t="str">
        <f>Cartilha_GLOBAL!N3020</f>
        <v/>
      </c>
      <c r="O3020" s="144"/>
      <c r="Q3020" s="151"/>
      <c r="R3020" s="152">
        <v>0</v>
      </c>
      <c r="T3020" s="153">
        <f>IF(Cartilha_GLOBAL!R3020=0,0,IF(Cartilha_GLOBAL!R3020&gt;0,"c","b"))</f>
        <v>0</v>
      </c>
    </row>
    <row r="3021" ht="33.75" hidden="1" spans="1:20">
      <c r="A3021" s="158">
        <f>Cartilha_GLOBAL!A3021</f>
        <v>100607</v>
      </c>
      <c r="B3021" s="100" t="str">
        <f>Cartilha_GLOBAL!B3021</f>
        <v>SINAPI</v>
      </c>
      <c r="C3021" s="104" t="str">
        <f>Cartilha_GLOBAL!C3021</f>
        <v>ASSENTAMENTO DE POSTE DE CONCRETO COM COMPRIMENTO NOMINAL DE 10,5 M, CARGA NOMINAL DE 300 DAN, ENGASTAMENTO BASE CONCRETADA COM 1 M DE CONCRETO E 0,65 M DE SOLO (NÃO INCLUI FORNECIMENTO). AF_11/2019</v>
      </c>
      <c r="D3021" s="94" t="str">
        <f>Cartilha_GLOBAL!D3021</f>
        <v>UN</v>
      </c>
      <c r="E3021" s="105">
        <f>Cartilha_GLOBAL!$E3021</f>
        <v>670.9</v>
      </c>
      <c r="F3021" s="182">
        <f>Cartilha_GLOBAL!$F3021</f>
        <v>823.46</v>
      </c>
      <c r="G3021" s="108"/>
      <c r="H3021" s="107">
        <f t="shared" si="185"/>
        <v>0</v>
      </c>
      <c r="I3021" s="143">
        <f t="shared" si="186"/>
        <v>0</v>
      </c>
      <c r="J3021" s="142"/>
      <c r="K3021" s="228"/>
      <c r="L3021" s="7" t="str">
        <f t="shared" si="187"/>
        <v/>
      </c>
      <c r="M3021" s="7" t="str">
        <f t="shared" si="188"/>
        <v/>
      </c>
      <c r="N3021" s="7" t="str">
        <f>Cartilha_GLOBAL!N3021</f>
        <v/>
      </c>
      <c r="O3021" s="144"/>
      <c r="Q3021" s="151"/>
      <c r="R3021" s="152">
        <v>0</v>
      </c>
      <c r="T3021" s="153">
        <f>IF(Cartilha_GLOBAL!R3021=0,0,IF(Cartilha_GLOBAL!R3021&gt;0,"c","b"))</f>
        <v>0</v>
      </c>
    </row>
    <row r="3022" ht="33.75" hidden="1" spans="1:20">
      <c r="A3022" s="158">
        <f>Cartilha_GLOBAL!A3022</f>
        <v>100608</v>
      </c>
      <c r="B3022" s="100" t="str">
        <f>Cartilha_GLOBAL!B3022</f>
        <v>SINAPI</v>
      </c>
      <c r="C3022" s="104" t="str">
        <f>Cartilha_GLOBAL!C3022</f>
        <v>ASSENTAMENTO DE POSTE DE CONCRETO COM COMPRIMENTO NOMINAL DE 10,5 M, CARGA NOMINAL DE 600 DAN, ENGASTAMENTO BASE CONCRETADA COM 1 M DE CONCRETO E 0,65 M DE SOLO (NÃO INCLUI FORNECIMENTO). AF_11/2019</v>
      </c>
      <c r="D3022" s="94" t="str">
        <f>Cartilha_GLOBAL!D3022</f>
        <v>UN</v>
      </c>
      <c r="E3022" s="105">
        <f>Cartilha_GLOBAL!$E3022</f>
        <v>1045.59</v>
      </c>
      <c r="F3022" s="182">
        <f>Cartilha_GLOBAL!$F3022</f>
        <v>1283.36</v>
      </c>
      <c r="G3022" s="108"/>
      <c r="H3022" s="107">
        <f t="shared" si="185"/>
        <v>0</v>
      </c>
      <c r="I3022" s="143">
        <f t="shared" si="186"/>
        <v>0</v>
      </c>
      <c r="J3022" s="142"/>
      <c r="K3022" s="228"/>
      <c r="L3022" s="7" t="str">
        <f t="shared" si="187"/>
        <v/>
      </c>
      <c r="M3022" s="7" t="str">
        <f t="shared" si="188"/>
        <v/>
      </c>
      <c r="N3022" s="7" t="str">
        <f>Cartilha_GLOBAL!N3022</f>
        <v/>
      </c>
      <c r="O3022" s="144"/>
      <c r="Q3022" s="151"/>
      <c r="R3022" s="152">
        <v>0</v>
      </c>
      <c r="T3022" s="153">
        <f>IF(Cartilha_GLOBAL!R3022=0,0,IF(Cartilha_GLOBAL!R3022&gt;0,"c","b"))</f>
        <v>0</v>
      </c>
    </row>
    <row r="3023" ht="33.75" hidden="1" spans="1:20">
      <c r="A3023" s="158">
        <f>Cartilha_GLOBAL!A3023</f>
        <v>100609</v>
      </c>
      <c r="B3023" s="100" t="str">
        <f>Cartilha_GLOBAL!B3023</f>
        <v>SINAPI</v>
      </c>
      <c r="C3023" s="104" t="str">
        <f>Cartilha_GLOBAL!C3023</f>
        <v>ASSENTAMENTO DE POSTE DE CONCRETO COM COMPRIMENTO NOMINAL DE 10,5 M, CARGA NOMINAL DE 1000 DAN, ENGASTAMENTO BASE CONCRETADA COM 1 M DE CONCRETO E 0,65 M DE SOLO (NÃO INCLUI FORNECIMENTO). AF_11/2019</v>
      </c>
      <c r="D3023" s="94" t="str">
        <f>Cartilha_GLOBAL!D3023</f>
        <v>UN</v>
      </c>
      <c r="E3023" s="105">
        <f>Cartilha_GLOBAL!$E3023</f>
        <v>1581.56</v>
      </c>
      <c r="F3023" s="182">
        <f>Cartilha_GLOBAL!$F3023</f>
        <v>1941.21</v>
      </c>
      <c r="G3023" s="108"/>
      <c r="H3023" s="107">
        <f t="shared" si="185"/>
        <v>0</v>
      </c>
      <c r="I3023" s="143">
        <f t="shared" si="186"/>
        <v>0</v>
      </c>
      <c r="J3023" s="142"/>
      <c r="K3023" s="228"/>
      <c r="L3023" s="7" t="str">
        <f t="shared" si="187"/>
        <v/>
      </c>
      <c r="M3023" s="7" t="str">
        <f t="shared" si="188"/>
        <v/>
      </c>
      <c r="N3023" s="7" t="str">
        <f>Cartilha_GLOBAL!N3023</f>
        <v/>
      </c>
      <c r="O3023" s="144"/>
      <c r="Q3023" s="151"/>
      <c r="R3023" s="152">
        <v>0</v>
      </c>
      <c r="T3023" s="153">
        <f>IF(Cartilha_GLOBAL!R3023=0,0,IF(Cartilha_GLOBAL!R3023&gt;0,"c","b"))</f>
        <v>0</v>
      </c>
    </row>
    <row r="3024" ht="33.75" hidden="1" spans="1:20">
      <c r="A3024" s="158">
        <f>Cartilha_GLOBAL!A3024</f>
        <v>100610</v>
      </c>
      <c r="B3024" s="100" t="str">
        <f>Cartilha_GLOBAL!B3024</f>
        <v>SINAPI</v>
      </c>
      <c r="C3024" s="104" t="str">
        <f>Cartilha_GLOBAL!C3024</f>
        <v>ASSENTAMENTO DE POSTE DE CONCRETO COM COMPRIMENTO NOMINAL DE 11 M, CARGA NOMINAL DE 300 DAN, ENGASTAMENTO BASE CONCRETADA COM 1 M DE CONCRETO E 0,7 M DE SOLO (NÃO INCLUI FORNECIMENTO). AF_11/2019</v>
      </c>
      <c r="D3024" s="94" t="str">
        <f>Cartilha_GLOBAL!D3024</f>
        <v>UN</v>
      </c>
      <c r="E3024" s="105">
        <f>Cartilha_GLOBAL!$E3024</f>
        <v>689.49</v>
      </c>
      <c r="F3024" s="182">
        <f>Cartilha_GLOBAL!$F3024</f>
        <v>846.28</v>
      </c>
      <c r="G3024" s="108"/>
      <c r="H3024" s="107">
        <f t="shared" si="185"/>
        <v>0</v>
      </c>
      <c r="I3024" s="143">
        <f t="shared" si="186"/>
        <v>0</v>
      </c>
      <c r="J3024" s="142"/>
      <c r="K3024" s="228"/>
      <c r="L3024" s="7" t="str">
        <f t="shared" si="187"/>
        <v/>
      </c>
      <c r="M3024" s="7" t="str">
        <f t="shared" si="188"/>
        <v/>
      </c>
      <c r="N3024" s="7" t="str">
        <f>Cartilha_GLOBAL!N3024</f>
        <v/>
      </c>
      <c r="O3024" s="144"/>
      <c r="Q3024" s="151"/>
      <c r="R3024" s="152">
        <v>0</v>
      </c>
      <c r="T3024" s="153">
        <f>IF(Cartilha_GLOBAL!R3024=0,0,IF(Cartilha_GLOBAL!R3024&gt;0,"c","b"))</f>
        <v>0</v>
      </c>
    </row>
    <row r="3025" ht="33.75" hidden="1" spans="1:20">
      <c r="A3025" s="158">
        <f>Cartilha_GLOBAL!A3025</f>
        <v>100611</v>
      </c>
      <c r="B3025" s="100" t="str">
        <f>Cartilha_GLOBAL!B3025</f>
        <v>SINAPI</v>
      </c>
      <c r="C3025" s="104" t="str">
        <f>Cartilha_GLOBAL!C3025</f>
        <v>ASSENTAMENTO DE POSTE DE CONCRETO COM COMPRIMENTO NOMINAL DE 11 M, CARGA NOMINAL DE 400 DAN, ENGASTAMENTO BASE CONCRETADA COM 1 M DE CONCRETO E 0,7 M DE SOLO (NÃO INCLUI FORNECIMENTO). AF_11/2019</v>
      </c>
      <c r="D3025" s="94" t="str">
        <f>Cartilha_GLOBAL!D3025</f>
        <v>UN</v>
      </c>
      <c r="E3025" s="105">
        <f>Cartilha_GLOBAL!$E3025</f>
        <v>858.26</v>
      </c>
      <c r="F3025" s="182">
        <f>Cartilha_GLOBAL!$F3025</f>
        <v>1053.43</v>
      </c>
      <c r="G3025" s="108"/>
      <c r="H3025" s="107">
        <f t="shared" si="185"/>
        <v>0</v>
      </c>
      <c r="I3025" s="143">
        <f t="shared" si="186"/>
        <v>0</v>
      </c>
      <c r="J3025" s="142"/>
      <c r="K3025" s="145"/>
      <c r="L3025" s="7"/>
      <c r="M3025" s="7"/>
      <c r="N3025" s="7">
        <f>Cartilha_GLOBAL!N3025</f>
        <v>0</v>
      </c>
      <c r="O3025" s="144"/>
      <c r="Q3025" s="151"/>
      <c r="R3025" s="152">
        <v>0</v>
      </c>
      <c r="T3025" s="153">
        <f>IF(Cartilha_GLOBAL!R3025=0,0,IF(Cartilha_GLOBAL!R3025&gt;0,"c","b"))</f>
        <v>0</v>
      </c>
    </row>
    <row r="3026" ht="33.75" hidden="1" spans="1:20">
      <c r="A3026" s="158">
        <f>Cartilha_GLOBAL!A3026</f>
        <v>100612</v>
      </c>
      <c r="B3026" s="100" t="str">
        <f>Cartilha_GLOBAL!B3026</f>
        <v>SINAPI</v>
      </c>
      <c r="C3026" s="104" t="str">
        <f>Cartilha_GLOBAL!C3026</f>
        <v>ASSENTAMENTO DE POSTE DE CONCRETO COM COMPRIMENTO NOMINAL DE 11 M, CARGA NOMINAL DE 600 DAN, ENGASTAMENTO BASE CONCRETADA COM 1 M DE CONCRETO E 0,7 M DE SOLO (NÃO INCLUI FORNECIMENTO). AF_11/2019</v>
      </c>
      <c r="D3026" s="94" t="str">
        <f>Cartilha_GLOBAL!D3026</f>
        <v>UN</v>
      </c>
      <c r="E3026" s="105">
        <f>Cartilha_GLOBAL!$E3026</f>
        <v>1069.66</v>
      </c>
      <c r="F3026" s="182">
        <f>Cartilha_GLOBAL!$F3026</f>
        <v>1312.9</v>
      </c>
      <c r="G3026" s="108"/>
      <c r="H3026" s="107">
        <f t="shared" si="185"/>
        <v>0</v>
      </c>
      <c r="I3026" s="143">
        <f t="shared" si="186"/>
        <v>0</v>
      </c>
      <c r="J3026" s="142"/>
      <c r="K3026" s="145"/>
      <c r="L3026" s="7" t="str">
        <f t="shared" si="187"/>
        <v/>
      </c>
      <c r="M3026" s="7" t="str">
        <f t="shared" si="188"/>
        <v/>
      </c>
      <c r="N3026" s="7" t="str">
        <f>Cartilha_GLOBAL!N3026</f>
        <v/>
      </c>
      <c r="O3026" s="144"/>
      <c r="Q3026" s="151"/>
      <c r="R3026" s="152">
        <v>0</v>
      </c>
      <c r="T3026" s="153">
        <f>IF(Cartilha_GLOBAL!R3026=0,0,IF(Cartilha_GLOBAL!R3026&gt;0,"c","b"))</f>
        <v>0</v>
      </c>
    </row>
    <row r="3027" ht="33.75" hidden="1" spans="1:20">
      <c r="A3027" s="158">
        <f>Cartilha_GLOBAL!A3027</f>
        <v>100613</v>
      </c>
      <c r="B3027" s="100" t="str">
        <f>Cartilha_GLOBAL!B3027</f>
        <v>SINAPI</v>
      </c>
      <c r="C3027" s="104" t="str">
        <f>Cartilha_GLOBAL!C3027</f>
        <v>ASSENTAMENTO DE POSTE DE CONCRETO COM COMPRIMENTO NOMINAL DE 11 M, CARGA NOMINAL DE 1000 DAN, ENGASTAMENTO BASE CONCRETADA COM 1 M DE CONCRETO E 0,7 M DE SOLO (NÃO INCLUI FORNECIMENTO). AF_11/2019</v>
      </c>
      <c r="D3027" s="94" t="str">
        <f>Cartilha_GLOBAL!D3027</f>
        <v>UN</v>
      </c>
      <c r="E3027" s="105">
        <f>Cartilha_GLOBAL!$E3027</f>
        <v>1614.79</v>
      </c>
      <c r="F3027" s="182">
        <f>Cartilha_GLOBAL!$F3027</f>
        <v>1981.99</v>
      </c>
      <c r="G3027" s="108"/>
      <c r="H3027" s="107">
        <f t="shared" si="185"/>
        <v>0</v>
      </c>
      <c r="I3027" s="143">
        <f t="shared" si="186"/>
        <v>0</v>
      </c>
      <c r="J3027" s="142"/>
      <c r="K3027" s="228"/>
      <c r="L3027" s="7" t="str">
        <f t="shared" si="187"/>
        <v/>
      </c>
      <c r="M3027" s="7" t="str">
        <f t="shared" si="188"/>
        <v/>
      </c>
      <c r="N3027" s="7" t="str">
        <f>Cartilha_GLOBAL!N3027</f>
        <v/>
      </c>
      <c r="O3027" s="144"/>
      <c r="Q3027" s="151"/>
      <c r="R3027" s="152">
        <v>0</v>
      </c>
      <c r="T3027" s="153">
        <f>IF(Cartilha_GLOBAL!R3027=0,0,IF(Cartilha_GLOBAL!R3027&gt;0,"c","b"))</f>
        <v>0</v>
      </c>
    </row>
    <row r="3028" ht="33.75" hidden="1" spans="1:20">
      <c r="A3028" s="158">
        <f>Cartilha_GLOBAL!A3028</f>
        <v>100614</v>
      </c>
      <c r="B3028" s="100" t="str">
        <f>Cartilha_GLOBAL!B3028</f>
        <v>SINAPI</v>
      </c>
      <c r="C3028" s="104" t="str">
        <f>Cartilha_GLOBAL!C3028</f>
        <v>ASSENTAMENTO DE POSTE DE CONCRETO COM COMPRIMENTO NOMINAL DE 12 M, CARGA NOMINAL DE 400 DAN, ENGASTAMENTO BASE CONCRETADA COM 1 M DE CONCRETO E 0,8 M DE SOLO (NÃO INCLUI FORNECIMENTO). AF_11/2019</v>
      </c>
      <c r="D3028" s="94" t="str">
        <f>Cartilha_GLOBAL!D3028</f>
        <v>UN</v>
      </c>
      <c r="E3028" s="105">
        <f>Cartilha_GLOBAL!$E3028</f>
        <v>900.34</v>
      </c>
      <c r="F3028" s="182">
        <f>Cartilha_GLOBAL!$F3028</f>
        <v>1105.08</v>
      </c>
      <c r="G3028" s="108"/>
      <c r="H3028" s="107">
        <f t="shared" si="185"/>
        <v>0</v>
      </c>
      <c r="I3028" s="143">
        <f t="shared" si="186"/>
        <v>0</v>
      </c>
      <c r="J3028" s="142"/>
      <c r="K3028" s="228"/>
      <c r="L3028" s="7" t="str">
        <f t="shared" si="187"/>
        <v/>
      </c>
      <c r="M3028" s="7" t="str">
        <f t="shared" si="188"/>
        <v/>
      </c>
      <c r="N3028" s="7" t="str">
        <f>Cartilha_GLOBAL!N3028</f>
        <v/>
      </c>
      <c r="O3028" s="144"/>
      <c r="Q3028" s="151"/>
      <c r="R3028" s="152">
        <v>0</v>
      </c>
      <c r="T3028" s="153">
        <f>IF(Cartilha_GLOBAL!R3028=0,0,IF(Cartilha_GLOBAL!R3028&gt;0,"c","b"))</f>
        <v>0</v>
      </c>
    </row>
    <row r="3029" ht="33.75" hidden="1" spans="1:20">
      <c r="A3029" s="158">
        <f>Cartilha_GLOBAL!A3029</f>
        <v>100615</v>
      </c>
      <c r="B3029" s="100" t="str">
        <f>Cartilha_GLOBAL!B3029</f>
        <v>SINAPI</v>
      </c>
      <c r="C3029" s="104" t="str">
        <f>Cartilha_GLOBAL!C3029</f>
        <v>ASSENTAMENTO DE POSTE DE CONCRETO COM COMPRIMENTO NOMINAL DE 12 M, CARGA NOMINAL DE 600 DAN, ENGASTAMENTO BASE CONCRETADA COM 1 M DE CONCRETO E 0,8 M DE SOLO (NÃO INCLUI FORNECIMENTO). AF_11/2019</v>
      </c>
      <c r="D3029" s="94" t="str">
        <f>Cartilha_GLOBAL!D3029</f>
        <v>UN</v>
      </c>
      <c r="E3029" s="105">
        <f>Cartilha_GLOBAL!$E3029</f>
        <v>1117.47</v>
      </c>
      <c r="F3029" s="182">
        <f>Cartilha_GLOBAL!$F3029</f>
        <v>1371.58</v>
      </c>
      <c r="G3029" s="108"/>
      <c r="H3029" s="107">
        <f t="shared" si="185"/>
        <v>0</v>
      </c>
      <c r="I3029" s="143">
        <f t="shared" si="186"/>
        <v>0</v>
      </c>
      <c r="J3029" s="142"/>
      <c r="K3029" s="228"/>
      <c r="L3029" s="7" t="str">
        <f t="shared" si="187"/>
        <v/>
      </c>
      <c r="M3029" s="7" t="str">
        <f t="shared" si="188"/>
        <v/>
      </c>
      <c r="N3029" s="7" t="str">
        <f>Cartilha_GLOBAL!N3029</f>
        <v/>
      </c>
      <c r="O3029" s="144"/>
      <c r="Q3029" s="151"/>
      <c r="R3029" s="152">
        <v>0</v>
      </c>
      <c r="T3029" s="153">
        <f>IF(Cartilha_GLOBAL!R3029=0,0,IF(Cartilha_GLOBAL!R3029&gt;0,"c","b"))</f>
        <v>0</v>
      </c>
    </row>
    <row r="3030" ht="33.75" hidden="1" spans="1:20">
      <c r="A3030" s="158">
        <f>Cartilha_GLOBAL!A3030</f>
        <v>100616</v>
      </c>
      <c r="B3030" s="100" t="str">
        <f>Cartilha_GLOBAL!B3030</f>
        <v>SINAPI</v>
      </c>
      <c r="C3030" s="104" t="str">
        <f>Cartilha_GLOBAL!C3030</f>
        <v>ASSENTAMENTO DE POSTE DE CONCRETO COM COMPRIMENTO NOMINAL DE 12 M, CARGA NOMINAL DE 1000 DAN, ENGASTAMENTO BASE CONCRETADA COM 1 M DE CONCRETO E 0,8 M DE SOLO (NÃO INCLUI FORNECIMENTO). AF_11/2019</v>
      </c>
      <c r="D3030" s="94" t="str">
        <f>Cartilha_GLOBAL!D3030</f>
        <v>UN</v>
      </c>
      <c r="E3030" s="105">
        <f>Cartilha_GLOBAL!$E3030</f>
        <v>1684.75</v>
      </c>
      <c r="F3030" s="182">
        <f>Cartilha_GLOBAL!$F3030</f>
        <v>2067.86</v>
      </c>
      <c r="G3030" s="108"/>
      <c r="H3030" s="107">
        <f t="shared" si="185"/>
        <v>0</v>
      </c>
      <c r="I3030" s="143">
        <f t="shared" si="186"/>
        <v>0</v>
      </c>
      <c r="J3030" s="142"/>
      <c r="K3030" s="228"/>
      <c r="L3030" s="7" t="str">
        <f t="shared" si="187"/>
        <v/>
      </c>
      <c r="M3030" s="7" t="str">
        <f t="shared" si="188"/>
        <v/>
      </c>
      <c r="N3030" s="7" t="str">
        <f>Cartilha_GLOBAL!N3030</f>
        <v/>
      </c>
      <c r="O3030" s="144"/>
      <c r="Q3030" s="151"/>
      <c r="R3030" s="152">
        <v>0</v>
      </c>
      <c r="T3030" s="153">
        <f>IF(Cartilha_GLOBAL!R3030=0,0,IF(Cartilha_GLOBAL!R3030&gt;0,"c","b"))</f>
        <v>0</v>
      </c>
    </row>
    <row r="3031" ht="33.75" hidden="1" spans="1:20">
      <c r="A3031" s="158">
        <f>Cartilha_GLOBAL!A3031</f>
        <v>100617</v>
      </c>
      <c r="B3031" s="100" t="str">
        <f>Cartilha_GLOBAL!B3031</f>
        <v>SINAPI</v>
      </c>
      <c r="C3031" s="104" t="str">
        <f>Cartilha_GLOBAL!C3031</f>
        <v>ASSENTAMENTO DE POSTE DE CONCRETO COM COMPRIMENTO NOMINAL DE 13 M, CARGA NOMINAL DE 600 DAN, ENGASTAMENTO BASE CONCRETADA COM 1 M DE CONCRETO E 0,9 M DE SOLO (NÃO INCLUI FORNECIMENTO). AF_11/2019</v>
      </c>
      <c r="D3031" s="94" t="str">
        <f>Cartilha_GLOBAL!D3031</f>
        <v>UN</v>
      </c>
      <c r="E3031" s="105">
        <f>Cartilha_GLOBAL!$E3031</f>
        <v>1165.17</v>
      </c>
      <c r="F3031" s="182">
        <f>Cartilha_GLOBAL!$F3031</f>
        <v>1430.13</v>
      </c>
      <c r="G3031" s="108"/>
      <c r="H3031" s="107">
        <f t="shared" si="185"/>
        <v>0</v>
      </c>
      <c r="I3031" s="143">
        <f t="shared" si="186"/>
        <v>0</v>
      </c>
      <c r="J3031" s="142"/>
      <c r="K3031" s="228"/>
      <c r="L3031" s="7" t="str">
        <f t="shared" si="187"/>
        <v/>
      </c>
      <c r="M3031" s="7" t="str">
        <f t="shared" si="188"/>
        <v/>
      </c>
      <c r="N3031" s="7" t="str">
        <f>Cartilha_GLOBAL!N3031</f>
        <v/>
      </c>
      <c r="O3031" s="144"/>
      <c r="Q3031" s="151"/>
      <c r="R3031" s="152">
        <v>0</v>
      </c>
      <c r="T3031" s="153">
        <f>IF(Cartilha_GLOBAL!R3031=0,0,IF(Cartilha_GLOBAL!R3031&gt;0,"c","b"))</f>
        <v>0</v>
      </c>
    </row>
    <row r="3032" ht="33.75" hidden="1" spans="1:20">
      <c r="A3032" s="158">
        <f>Cartilha_GLOBAL!A3032</f>
        <v>100618</v>
      </c>
      <c r="B3032" s="100" t="str">
        <f>Cartilha_GLOBAL!B3032</f>
        <v>SINAPI</v>
      </c>
      <c r="C3032" s="104" t="str">
        <f>Cartilha_GLOBAL!C3032</f>
        <v>ASSENTAMENTO DE POSTE DE CONCRETO COM COMPRIMENTO NOMINAL DE 13 M, CARGA NOMINAL DE 1000 DAN, ENGASTAMENTO BASE CONCRETADA COM 1 M DE CONCRETO E 0,9 M DE SOLO - SOMENTE INSTALAÇÃO, SEM FORNECIMENTO. AF_11/2019</v>
      </c>
      <c r="D3032" s="94" t="str">
        <f>Cartilha_GLOBAL!D3032</f>
        <v>UN</v>
      </c>
      <c r="E3032" s="105">
        <f>Cartilha_GLOBAL!$E3032</f>
        <v>1758.03</v>
      </c>
      <c r="F3032" s="182">
        <f>Cartilha_GLOBAL!$F3032</f>
        <v>2157.81</v>
      </c>
      <c r="G3032" s="108"/>
      <c r="H3032" s="107">
        <f t="shared" si="185"/>
        <v>0</v>
      </c>
      <c r="I3032" s="143">
        <f t="shared" si="186"/>
        <v>0</v>
      </c>
      <c r="J3032" s="142"/>
      <c r="K3032" s="145"/>
      <c r="L3032" s="7" t="str">
        <f t="shared" si="187"/>
        <v/>
      </c>
      <c r="M3032" s="7" t="str">
        <f t="shared" si="188"/>
        <v/>
      </c>
      <c r="N3032" s="7" t="str">
        <f>Cartilha_GLOBAL!N3032</f>
        <v/>
      </c>
      <c r="O3032" s="144"/>
      <c r="Q3032" s="151"/>
      <c r="R3032" s="152">
        <v>0</v>
      </c>
      <c r="T3032" s="153">
        <f>IF(Cartilha_GLOBAL!R3032=0,0,IF(Cartilha_GLOBAL!R3032&gt;0,"c","b"))</f>
        <v>0</v>
      </c>
    </row>
    <row r="3033" ht="12.75" hidden="1" spans="1:20">
      <c r="A3033" s="154" t="str">
        <f>Cartilha_GLOBAL!A3033</f>
        <v>8.1.8</v>
      </c>
      <c r="B3033" s="100">
        <f>Cartilha_GLOBAL!B3033</f>
        <v>0</v>
      </c>
      <c r="C3033" s="161" t="str">
        <f>Cartilha_GLOBAL!C3033</f>
        <v>BRACOS E FIXACÃO</v>
      </c>
      <c r="D3033" s="94">
        <f>Cartilha_GLOBAL!D3033</f>
        <v>0</v>
      </c>
      <c r="E3033" s="199">
        <f>Cartilha_GLOBAL!$E3033</f>
        <v>0</v>
      </c>
      <c r="F3033" s="200">
        <f>Cartilha_GLOBAL!$F3033</f>
        <v>0</v>
      </c>
      <c r="G3033" s="209"/>
      <c r="H3033" s="187">
        <f t="shared" si="185"/>
        <v>0</v>
      </c>
      <c r="I3033" s="188">
        <f t="shared" si="186"/>
        <v>0</v>
      </c>
      <c r="J3033" s="142"/>
      <c r="K3033" s="145" t="str">
        <f>IF(OR(SUM(I3033)&gt;0,SUM(I3033:I3033)&gt;0),"xx","")</f>
        <v/>
      </c>
      <c r="L3033" s="7" t="str">
        <f t="shared" si="187"/>
        <v/>
      </c>
      <c r="M3033" s="7" t="str">
        <f t="shared" si="188"/>
        <v/>
      </c>
      <c r="N3033" s="7" t="str">
        <f>Cartilha_GLOBAL!N3033</f>
        <v/>
      </c>
      <c r="O3033" s="144"/>
      <c r="Q3033" s="151"/>
      <c r="R3033" s="152">
        <v>0</v>
      </c>
      <c r="T3033" s="153">
        <f>IF(Cartilha_GLOBAL!R3033=0,0,IF(Cartilha_GLOBAL!R3033&gt;0,"c","b"))</f>
        <v>0</v>
      </c>
    </row>
    <row r="3034" ht="12.75" hidden="1" spans="1:20">
      <c r="A3034" s="154" t="str">
        <f>Cartilha_GLOBAL!A3034</f>
        <v>8.1.9</v>
      </c>
      <c r="B3034" s="100">
        <f>Cartilha_GLOBAL!B3034</f>
        <v>0</v>
      </c>
      <c r="C3034" s="161" t="str">
        <f>Cartilha_GLOBAL!C3034</f>
        <v>ILUMINACAO</v>
      </c>
      <c r="D3034" s="94">
        <f>Cartilha_GLOBAL!D3034</f>
        <v>0</v>
      </c>
      <c r="E3034" s="199">
        <f>Cartilha_GLOBAL!$E3034</f>
        <v>0</v>
      </c>
      <c r="F3034" s="200">
        <f>Cartilha_GLOBAL!$F3034</f>
        <v>0</v>
      </c>
      <c r="G3034" s="209"/>
      <c r="H3034" s="187">
        <f t="shared" si="185"/>
        <v>0</v>
      </c>
      <c r="I3034" s="188">
        <f t="shared" si="186"/>
        <v>0</v>
      </c>
      <c r="J3034" s="142"/>
      <c r="K3034" s="145" t="str">
        <f>IF(OR(SUM(I3034)&gt;0,SUM(I3034:I3034)&gt;0),"xx","")</f>
        <v/>
      </c>
      <c r="L3034" s="7" t="str">
        <f t="shared" si="187"/>
        <v/>
      </c>
      <c r="M3034" s="7" t="str">
        <f t="shared" si="188"/>
        <v/>
      </c>
      <c r="N3034" s="7" t="str">
        <f>Cartilha_GLOBAL!N3034</f>
        <v/>
      </c>
      <c r="O3034" s="144"/>
      <c r="Q3034" s="151"/>
      <c r="R3034" s="152">
        <v>0</v>
      </c>
      <c r="T3034" s="153">
        <f>IF(Cartilha_GLOBAL!R3034=0,0,IF(Cartilha_GLOBAL!R3034&gt;0,"c","b"))</f>
        <v>0</v>
      </c>
    </row>
    <row r="3035" ht="12.75" spans="1:20">
      <c r="A3035" s="154" t="str">
        <f>Cartilha_GLOBAL!A3035</f>
        <v>8.2</v>
      </c>
      <c r="B3035" s="100">
        <f>Cartilha_GLOBAL!B3035</f>
        <v>0</v>
      </c>
      <c r="C3035" s="161" t="str">
        <f>Cartilha_GLOBAL!C3035</f>
        <v>INSTALAÇÕES ELÉTICAS</v>
      </c>
      <c r="D3035" s="94">
        <f>Cartilha_GLOBAL!D3035</f>
        <v>0</v>
      </c>
      <c r="E3035" s="199">
        <f>Cartilha_GLOBAL!$E3035</f>
        <v>0</v>
      </c>
      <c r="F3035" s="200">
        <f>Cartilha_GLOBAL!$F3035</f>
        <v>0</v>
      </c>
      <c r="G3035" s="209"/>
      <c r="H3035" s="187">
        <f t="shared" si="185"/>
        <v>0</v>
      </c>
      <c r="I3035" s="188">
        <f t="shared" si="186"/>
        <v>0</v>
      </c>
      <c r="J3035" s="142"/>
      <c r="K3035" s="145" t="str">
        <f>IF(OR(SUM(I3037:I3725)&gt;0,SUM(I3037:I3725)&gt;0),"xx","")</f>
        <v>xx</v>
      </c>
      <c r="L3035" s="7" t="str">
        <f t="shared" si="187"/>
        <v>x</v>
      </c>
      <c r="M3035" s="7" t="str">
        <f t="shared" si="188"/>
        <v>x</v>
      </c>
      <c r="N3035" s="7" t="str">
        <f>Cartilha_GLOBAL!N3035</f>
        <v>x</v>
      </c>
      <c r="O3035" s="144"/>
      <c r="Q3035" s="151"/>
      <c r="R3035" s="152">
        <v>0</v>
      </c>
      <c r="T3035" s="153">
        <f>IF(Cartilha_GLOBAL!R3035=0,0,IF(Cartilha_GLOBAL!R3035&gt;0,"c","b"))</f>
        <v>0</v>
      </c>
    </row>
    <row r="3036" ht="12.75" hidden="1" spans="1:20">
      <c r="A3036" s="225" t="str">
        <f>Cartilha_GLOBAL!A3036</f>
        <v>8.2.1</v>
      </c>
      <c r="B3036" s="100">
        <f>Cartilha_GLOBAL!B3036</f>
        <v>0</v>
      </c>
      <c r="C3036" s="201" t="str">
        <f>Cartilha_GLOBAL!C3036</f>
        <v>MANUTENCAO / REPAROS - INSTALACOES ELETRICAS</v>
      </c>
      <c r="D3036" s="101">
        <f>Cartilha_GLOBAL!D3036</f>
        <v>0</v>
      </c>
      <c r="E3036" s="202">
        <f>Cartilha_GLOBAL!$E3036</f>
        <v>0</v>
      </c>
      <c r="F3036" s="203">
        <f>Cartilha_GLOBAL!$F3036</f>
        <v>0</v>
      </c>
      <c r="G3036" s="204"/>
      <c r="H3036" s="204">
        <f t="shared" si="185"/>
        <v>0</v>
      </c>
      <c r="I3036" s="206">
        <f t="shared" si="186"/>
        <v>0</v>
      </c>
      <c r="J3036" s="142"/>
      <c r="K3036" s="145" t="str">
        <f>IF(OR(SUM(I3037:I3041)&gt;0,SUM(I3037:I3041)&gt;0),"xx","")</f>
        <v/>
      </c>
      <c r="L3036" s="7" t="str">
        <f t="shared" si="187"/>
        <v/>
      </c>
      <c r="M3036" s="7" t="str">
        <f t="shared" si="188"/>
        <v/>
      </c>
      <c r="N3036" s="7" t="str">
        <f>Cartilha_GLOBAL!N3036</f>
        <v/>
      </c>
      <c r="O3036" s="144"/>
      <c r="Q3036" s="151"/>
      <c r="R3036" s="152">
        <v>0</v>
      </c>
      <c r="T3036" s="153">
        <f>IF(Cartilha_GLOBAL!R3036=0,0,IF(Cartilha_GLOBAL!R3036&gt;0,"c","b"))</f>
        <v>0</v>
      </c>
    </row>
    <row r="3037" ht="22.5" hidden="1" spans="1:20">
      <c r="A3037" s="158">
        <f>Cartilha_GLOBAL!A3037</f>
        <v>97660</v>
      </c>
      <c r="B3037" s="100" t="str">
        <f>Cartilha_GLOBAL!B3037</f>
        <v>SINAPI</v>
      </c>
      <c r="C3037" s="104" t="str">
        <f>Cartilha_GLOBAL!C3037</f>
        <v>REMOÇÃO DE INTERRUPTORES/TOMADAS ELÉTRICAS, DE FORMA MANUAL, SEM REAPROVEITAMENTO. AF_12/2017</v>
      </c>
      <c r="D3037" s="94" t="str">
        <f>Cartilha_GLOBAL!D3037</f>
        <v>UN</v>
      </c>
      <c r="E3037" s="105">
        <f>Cartilha_GLOBAL!$E3037</f>
        <v>0.77</v>
      </c>
      <c r="F3037" s="182">
        <f>Cartilha_GLOBAL!$F3037</f>
        <v>0.95</v>
      </c>
      <c r="G3037" s="108"/>
      <c r="H3037" s="107">
        <f t="shared" si="185"/>
        <v>0</v>
      </c>
      <c r="I3037" s="143">
        <f t="shared" si="186"/>
        <v>0</v>
      </c>
      <c r="J3037" s="142"/>
      <c r="K3037" s="228"/>
      <c r="L3037" s="7" t="str">
        <f t="shared" si="187"/>
        <v/>
      </c>
      <c r="M3037" s="7" t="str">
        <f t="shared" si="188"/>
        <v/>
      </c>
      <c r="N3037" s="7" t="str">
        <f>Cartilha_GLOBAL!N3037</f>
        <v/>
      </c>
      <c r="O3037" s="144"/>
      <c r="Q3037" s="151"/>
      <c r="R3037" s="152">
        <v>0</v>
      </c>
      <c r="T3037" s="153">
        <f>IF(Cartilha_GLOBAL!R3037=0,0,IF(Cartilha_GLOBAL!R3037&gt;0,"c","b"))</f>
        <v>0</v>
      </c>
    </row>
    <row r="3038" ht="12.75" hidden="1" spans="1:20">
      <c r="A3038" s="158">
        <f>Cartilha_GLOBAL!A3038</f>
        <v>90447</v>
      </c>
      <c r="B3038" s="100" t="str">
        <f>Cartilha_GLOBAL!B3038</f>
        <v>SINAPI</v>
      </c>
      <c r="C3038" s="104" t="str">
        <f>Cartilha_GLOBAL!C3038</f>
        <v>RASGO EM ALVENARIA PARA ELETRODUTOS COM DIAMETROS MENORES OU IGUAIS A 40 MM. AF_05/2015</v>
      </c>
      <c r="D3038" s="94" t="str">
        <f>Cartilha_GLOBAL!D3038</f>
        <v>M</v>
      </c>
      <c r="E3038" s="105">
        <f>Cartilha_GLOBAL!$E3038</f>
        <v>8.03</v>
      </c>
      <c r="F3038" s="182">
        <f>Cartilha_GLOBAL!$F3038</f>
        <v>9.86</v>
      </c>
      <c r="G3038" s="108"/>
      <c r="H3038" s="107">
        <f t="shared" si="185"/>
        <v>0</v>
      </c>
      <c r="I3038" s="143">
        <f t="shared" si="186"/>
        <v>0</v>
      </c>
      <c r="J3038" s="142"/>
      <c r="K3038" s="228"/>
      <c r="L3038" s="7" t="str">
        <f t="shared" si="187"/>
        <v/>
      </c>
      <c r="M3038" s="7" t="str">
        <f t="shared" si="188"/>
        <v/>
      </c>
      <c r="N3038" s="7" t="str">
        <f>Cartilha_GLOBAL!N3038</f>
        <v/>
      </c>
      <c r="O3038" s="144"/>
      <c r="Q3038" s="151"/>
      <c r="R3038" s="152">
        <v>0</v>
      </c>
      <c r="T3038" s="153">
        <f>IF(Cartilha_GLOBAL!R3038=0,0,IF(Cartilha_GLOBAL!R3038&gt;0,"c","b"))</f>
        <v>0</v>
      </c>
    </row>
    <row r="3039" ht="12.75" hidden="1" spans="1:20">
      <c r="A3039" s="158">
        <f>Cartilha_GLOBAL!A3039</f>
        <v>90456</v>
      </c>
      <c r="B3039" s="100" t="str">
        <f>Cartilha_GLOBAL!B3039</f>
        <v>SINAPI</v>
      </c>
      <c r="C3039" s="104" t="str">
        <f>Cartilha_GLOBAL!C3039</f>
        <v>QUEBRA EM ALVENARIA PARA INSTALAÇÃO DE CAIXA DE TOMADA (4X4 OU 4X2). AF_05/2015</v>
      </c>
      <c r="D3039" s="94" t="str">
        <f>Cartilha_GLOBAL!D3039</f>
        <v>UN</v>
      </c>
      <c r="E3039" s="105">
        <f>Cartilha_GLOBAL!$E3039</f>
        <v>5.16</v>
      </c>
      <c r="F3039" s="182">
        <f>Cartilha_GLOBAL!$F3039</f>
        <v>6.33</v>
      </c>
      <c r="G3039" s="108"/>
      <c r="H3039" s="107">
        <f t="shared" si="185"/>
        <v>0</v>
      </c>
      <c r="I3039" s="143">
        <f t="shared" si="186"/>
        <v>0</v>
      </c>
      <c r="J3039" s="142"/>
      <c r="K3039" s="228"/>
      <c r="L3039" s="7" t="str">
        <f t="shared" si="187"/>
        <v/>
      </c>
      <c r="M3039" s="7" t="str">
        <f t="shared" si="188"/>
        <v/>
      </c>
      <c r="N3039" s="7" t="str">
        <f>Cartilha_GLOBAL!N3039</f>
        <v/>
      </c>
      <c r="O3039" s="144"/>
      <c r="Q3039" s="151"/>
      <c r="R3039" s="152">
        <v>0</v>
      </c>
      <c r="T3039" s="153">
        <f>IF(Cartilha_GLOBAL!R3039=0,0,IF(Cartilha_GLOBAL!R3039&gt;0,"c","b"))</f>
        <v>0</v>
      </c>
    </row>
    <row r="3040" ht="22.5" hidden="1" spans="1:20">
      <c r="A3040" s="158">
        <f>Cartilha_GLOBAL!A3040</f>
        <v>90457</v>
      </c>
      <c r="B3040" s="100" t="str">
        <f>Cartilha_GLOBAL!B3040</f>
        <v>SINAPI</v>
      </c>
      <c r="C3040" s="104" t="str">
        <f>Cartilha_GLOBAL!C3040</f>
        <v>QUEBRA EM ALVENARIA PARA INSTALAÇÃO DE QUADRO DISTRIBUIÇÃO PEQUENO (19X25 CM). AF_05/2015</v>
      </c>
      <c r="D3040" s="94" t="str">
        <f>Cartilha_GLOBAL!D3040</f>
        <v>UN</v>
      </c>
      <c r="E3040" s="105">
        <f>Cartilha_GLOBAL!$E3040</f>
        <v>11.77</v>
      </c>
      <c r="F3040" s="182">
        <f>Cartilha_GLOBAL!$F3040</f>
        <v>14.45</v>
      </c>
      <c r="G3040" s="108"/>
      <c r="H3040" s="107">
        <f t="shared" si="185"/>
        <v>0</v>
      </c>
      <c r="I3040" s="143">
        <f t="shared" si="186"/>
        <v>0</v>
      </c>
      <c r="J3040" s="142"/>
      <c r="K3040" s="228"/>
      <c r="L3040" s="7" t="str">
        <f t="shared" si="187"/>
        <v/>
      </c>
      <c r="M3040" s="7" t="str">
        <f t="shared" si="188"/>
        <v/>
      </c>
      <c r="N3040" s="7" t="str">
        <f>Cartilha_GLOBAL!N3040</f>
        <v/>
      </c>
      <c r="O3040" s="144"/>
      <c r="Q3040" s="151"/>
      <c r="R3040" s="152">
        <v>0</v>
      </c>
      <c r="T3040" s="153">
        <f>IF(Cartilha_GLOBAL!R3040=0,0,IF(Cartilha_GLOBAL!R3040&gt;0,"c","b"))</f>
        <v>0</v>
      </c>
    </row>
    <row r="3041" ht="12.75" hidden="1" spans="1:20">
      <c r="A3041" s="158">
        <f>Cartilha_GLOBAL!A3041</f>
        <v>90458</v>
      </c>
      <c r="B3041" s="100" t="str">
        <f>Cartilha_GLOBAL!B3041</f>
        <v>SINAPI</v>
      </c>
      <c r="C3041" s="104" t="str">
        <f>Cartilha_GLOBAL!C3041</f>
        <v>QUEBRA EM ALVENARIA PARA INSTALAÇÃO DE QUADRO DISTRIBUIÇÃO GRANDE (76X40 CM). AF_05/2015</v>
      </c>
      <c r="D3041" s="94" t="str">
        <f>Cartilha_GLOBAL!D3041</f>
        <v>UN</v>
      </c>
      <c r="E3041" s="105">
        <f>Cartilha_GLOBAL!$E3041</f>
        <v>33.41</v>
      </c>
      <c r="F3041" s="182">
        <f>Cartilha_GLOBAL!$F3041</f>
        <v>41.01</v>
      </c>
      <c r="G3041" s="108"/>
      <c r="H3041" s="107">
        <f t="shared" si="185"/>
        <v>0</v>
      </c>
      <c r="I3041" s="143">
        <f t="shared" si="186"/>
        <v>0</v>
      </c>
      <c r="J3041" s="142"/>
      <c r="K3041" s="228"/>
      <c r="L3041" s="7" t="str">
        <f t="shared" si="187"/>
        <v/>
      </c>
      <c r="M3041" s="7" t="str">
        <f t="shared" si="188"/>
        <v/>
      </c>
      <c r="N3041" s="7" t="str">
        <f>Cartilha_GLOBAL!N3041</f>
        <v/>
      </c>
      <c r="O3041" s="144"/>
      <c r="Q3041" s="151"/>
      <c r="R3041" s="152">
        <v>0</v>
      </c>
      <c r="T3041" s="153">
        <f>IF(Cartilha_GLOBAL!R3041=0,0,IF(Cartilha_GLOBAL!R3041&gt;0,"c","b"))</f>
        <v>0</v>
      </c>
    </row>
    <row r="3042" ht="12.75" hidden="1" spans="1:20">
      <c r="A3042" s="154" t="str">
        <f>Cartilha_GLOBAL!A3042</f>
        <v>8.2.2</v>
      </c>
      <c r="B3042" s="100">
        <f>Cartilha_GLOBAL!B3042</f>
        <v>0</v>
      </c>
      <c r="C3042" s="161" t="str">
        <f>Cartilha_GLOBAL!C3042</f>
        <v>ENTRADA DE ENERGIA</v>
      </c>
      <c r="D3042" s="94">
        <f>Cartilha_GLOBAL!D3042</f>
        <v>0</v>
      </c>
      <c r="E3042" s="105">
        <f>Cartilha_GLOBAL!$E3042</f>
        <v>0</v>
      </c>
      <c r="F3042" s="182">
        <f>Cartilha_GLOBAL!$F3042</f>
        <v>0</v>
      </c>
      <c r="G3042" s="209"/>
      <c r="H3042" s="187">
        <f t="shared" si="185"/>
        <v>0</v>
      </c>
      <c r="I3042" s="190">
        <f t="shared" si="186"/>
        <v>0</v>
      </c>
      <c r="J3042" s="191"/>
      <c r="K3042" s="145" t="str">
        <f>IF(OR(SUM(I3043:I3097)&gt;0,SUM(I3043:I3097)&gt;0),"xx","")</f>
        <v/>
      </c>
      <c r="L3042" s="7" t="str">
        <f t="shared" si="187"/>
        <v/>
      </c>
      <c r="M3042" s="7" t="str">
        <f t="shared" si="188"/>
        <v/>
      </c>
      <c r="N3042" s="7" t="str">
        <f>Cartilha_GLOBAL!N3042</f>
        <v/>
      </c>
      <c r="O3042" s="144"/>
      <c r="Q3042" s="151"/>
      <c r="R3042" s="152">
        <v>0</v>
      </c>
      <c r="T3042" s="153">
        <f>IF(Cartilha_GLOBAL!R3042=0,0,IF(Cartilha_GLOBAL!R3042&gt;0,"c","b"))</f>
        <v>0</v>
      </c>
    </row>
    <row r="3043" ht="22.5" hidden="1" spans="1:20">
      <c r="A3043" s="158">
        <f>Cartilha_GLOBAL!A3043</f>
        <v>101938</v>
      </c>
      <c r="B3043" s="100" t="str">
        <f>Cartilha_GLOBAL!B3043</f>
        <v>SINAPI</v>
      </c>
      <c r="C3043" s="104" t="str">
        <f>Cartilha_GLOBAL!C3043</f>
        <v>CAIXA DE PROTEÇÃO PARA MEDIDOR MONOFÁSICO DE EMBUTIR - FORNECIMENTO E INSTALAÇÃO. AF_10/2020</v>
      </c>
      <c r="D3043" s="94" t="str">
        <f>Cartilha_GLOBAL!D3043</f>
        <v>UN</v>
      </c>
      <c r="E3043" s="105">
        <f>Cartilha_GLOBAL!$E3043</f>
        <v>127.45</v>
      </c>
      <c r="F3043" s="182">
        <f>Cartilha_GLOBAL!$F3043</f>
        <v>156.43</v>
      </c>
      <c r="G3043" s="229"/>
      <c r="H3043" s="209">
        <f t="shared" si="185"/>
        <v>0</v>
      </c>
      <c r="I3043" s="188">
        <f t="shared" si="186"/>
        <v>0</v>
      </c>
      <c r="J3043" s="142"/>
      <c r="K3043" s="228"/>
      <c r="L3043" s="7" t="str">
        <f t="shared" si="187"/>
        <v/>
      </c>
      <c r="M3043" s="7" t="str">
        <f t="shared" si="188"/>
        <v/>
      </c>
      <c r="N3043" s="7" t="str">
        <f>Cartilha_GLOBAL!N3043</f>
        <v/>
      </c>
      <c r="O3043" s="144"/>
      <c r="Q3043" s="151"/>
      <c r="R3043" s="152">
        <v>0</v>
      </c>
      <c r="T3043" s="153">
        <f>IF(Cartilha_GLOBAL!R3043=0,0,IF(Cartilha_GLOBAL!R3043&gt;0,"c","b"))</f>
        <v>0</v>
      </c>
    </row>
    <row r="3044" ht="22.5" hidden="1" spans="1:20">
      <c r="A3044" s="158">
        <f>Cartilha_GLOBAL!A3044</f>
        <v>101489</v>
      </c>
      <c r="B3044" s="100" t="str">
        <f>Cartilha_GLOBAL!B3044</f>
        <v>SINAPI</v>
      </c>
      <c r="C3044" s="104" t="str">
        <f>Cartilha_GLOBAL!C3044</f>
        <v>ENTRADA DE ENERGIA ELÉTRICA, AÉREA, MONOFÁSICA, COM CAIXA DE SOBREPOR, CABO DE 10 MM2 E DISJUNTOR DIN 50A (NÃO INCLUSO O POSTE DE CONCRETO). AF_07/2020_PS</v>
      </c>
      <c r="D3044" s="94" t="str">
        <f>Cartilha_GLOBAL!D3044</f>
        <v>UN</v>
      </c>
      <c r="E3044" s="105">
        <f>Cartilha_GLOBAL!$E3044</f>
        <v>1507.06</v>
      </c>
      <c r="F3044" s="182">
        <f>Cartilha_GLOBAL!$F3044</f>
        <v>1849.77</v>
      </c>
      <c r="G3044" s="229"/>
      <c r="H3044" s="209">
        <f t="shared" si="185"/>
        <v>0</v>
      </c>
      <c r="I3044" s="188">
        <f t="shared" si="186"/>
        <v>0</v>
      </c>
      <c r="J3044" s="142"/>
      <c r="K3044" s="228"/>
      <c r="L3044" s="7" t="str">
        <f t="shared" si="187"/>
        <v/>
      </c>
      <c r="M3044" s="7" t="str">
        <f t="shared" si="188"/>
        <v/>
      </c>
      <c r="N3044" s="7" t="str">
        <f>Cartilha_GLOBAL!N3044</f>
        <v/>
      </c>
      <c r="O3044" s="144"/>
      <c r="Q3044" s="151"/>
      <c r="R3044" s="152">
        <v>0</v>
      </c>
      <c r="T3044" s="153">
        <f>IF(Cartilha_GLOBAL!R3044=0,0,IF(Cartilha_GLOBAL!R3044&gt;0,"c","b"))</f>
        <v>0</v>
      </c>
    </row>
    <row r="3045" ht="22.5" hidden="1" spans="1:20">
      <c r="A3045" s="158">
        <f>Cartilha_GLOBAL!A3045</f>
        <v>101490</v>
      </c>
      <c r="B3045" s="100" t="str">
        <f>Cartilha_GLOBAL!B3045</f>
        <v>SINAPI</v>
      </c>
      <c r="C3045" s="104" t="str">
        <f>Cartilha_GLOBAL!C3045</f>
        <v>ENTRADA DE ENERGIA ELÉTRICA, AÉREA, MONOFÁSICA, COM CAIXA DE SOBREPOR, CABO DE 16 MM2 E DISJUNTOR DIN 50A (NÃO INCLUSO O POSTE DE CONCRETO). AF_07/2020_PS</v>
      </c>
      <c r="D3045" s="94" t="str">
        <f>Cartilha_GLOBAL!D3045</f>
        <v>UN</v>
      </c>
      <c r="E3045" s="105">
        <f>Cartilha_GLOBAL!$E3045</f>
        <v>1605.18</v>
      </c>
      <c r="F3045" s="182">
        <f>Cartilha_GLOBAL!$F3045</f>
        <v>1970.2</v>
      </c>
      <c r="G3045" s="229"/>
      <c r="H3045" s="209">
        <f t="shared" si="185"/>
        <v>0</v>
      </c>
      <c r="I3045" s="188">
        <f t="shared" si="186"/>
        <v>0</v>
      </c>
      <c r="J3045" s="142"/>
      <c r="K3045" s="228"/>
      <c r="L3045" s="7" t="str">
        <f t="shared" si="187"/>
        <v/>
      </c>
      <c r="M3045" s="7" t="str">
        <f t="shared" si="188"/>
        <v/>
      </c>
      <c r="N3045" s="7" t="str">
        <f>Cartilha_GLOBAL!N3045</f>
        <v/>
      </c>
      <c r="O3045" s="144"/>
      <c r="Q3045" s="151"/>
      <c r="R3045" s="152">
        <v>0</v>
      </c>
      <c r="T3045" s="153">
        <f>IF(Cartilha_GLOBAL!R3045=0,0,IF(Cartilha_GLOBAL!R3045&gt;0,"c","b"))</f>
        <v>0</v>
      </c>
    </row>
    <row r="3046" ht="22.5" hidden="1" spans="1:20">
      <c r="A3046" s="158">
        <f>Cartilha_GLOBAL!A3046</f>
        <v>101491</v>
      </c>
      <c r="B3046" s="100" t="str">
        <f>Cartilha_GLOBAL!B3046</f>
        <v>SINAPI</v>
      </c>
      <c r="C3046" s="104" t="str">
        <f>Cartilha_GLOBAL!C3046</f>
        <v>ENTRADA DE ENERGIA ELÉTRICA, AÉREA, MONOFÁSICA, COM CAIXA DE SOBREPOR, CABO DE 25 MM2 E DISJUNTOR DIN 50A (NÃO INCLUSO O POSTE DE CONCRETO). AF_07/2020_PS</v>
      </c>
      <c r="D3046" s="94" t="str">
        <f>Cartilha_GLOBAL!D3046</f>
        <v>UN</v>
      </c>
      <c r="E3046" s="105">
        <f>Cartilha_GLOBAL!$E3046</f>
        <v>1632.79</v>
      </c>
      <c r="F3046" s="182">
        <f>Cartilha_GLOBAL!$F3046</f>
        <v>2004.09</v>
      </c>
      <c r="G3046" s="229"/>
      <c r="H3046" s="209">
        <f t="shared" si="185"/>
        <v>0</v>
      </c>
      <c r="I3046" s="188">
        <f t="shared" si="186"/>
        <v>0</v>
      </c>
      <c r="J3046" s="142"/>
      <c r="K3046" s="228"/>
      <c r="L3046" s="7" t="str">
        <f t="shared" si="187"/>
        <v/>
      </c>
      <c r="M3046" s="7" t="str">
        <f t="shared" si="188"/>
        <v/>
      </c>
      <c r="N3046" s="7" t="str">
        <f>Cartilha_GLOBAL!N3046</f>
        <v/>
      </c>
      <c r="O3046" s="144"/>
      <c r="Q3046" s="151"/>
      <c r="R3046" s="152">
        <v>0</v>
      </c>
      <c r="T3046" s="153">
        <f>IF(Cartilha_GLOBAL!R3046=0,0,IF(Cartilha_GLOBAL!R3046&gt;0,"c","b"))</f>
        <v>0</v>
      </c>
    </row>
    <row r="3047" ht="22.5" hidden="1" spans="1:20">
      <c r="A3047" s="158">
        <f>Cartilha_GLOBAL!A3047</f>
        <v>101492</v>
      </c>
      <c r="B3047" s="100" t="str">
        <f>Cartilha_GLOBAL!B3047</f>
        <v>SINAPI</v>
      </c>
      <c r="C3047" s="104" t="str">
        <f>Cartilha_GLOBAL!C3047</f>
        <v>ENTRADA DE ENERGIA ELÉTRICA, AÉREA, MONOFÁSICA, COM CAIXA DE SOBREPOR, CABO DE 35 MM2 E DISJUNTOR DIN 50A (NÃO INCLUSO O POSTE DE CONCRETO). AF_07/2020_PS</v>
      </c>
      <c r="D3047" s="94" t="str">
        <f>Cartilha_GLOBAL!D3047</f>
        <v>UN</v>
      </c>
      <c r="E3047" s="105">
        <f>Cartilha_GLOBAL!$E3047</f>
        <v>1787.27</v>
      </c>
      <c r="F3047" s="182">
        <f>Cartilha_GLOBAL!$F3047</f>
        <v>2193.7</v>
      </c>
      <c r="G3047" s="229"/>
      <c r="H3047" s="209">
        <f t="shared" si="185"/>
        <v>0</v>
      </c>
      <c r="I3047" s="188">
        <f t="shared" si="186"/>
        <v>0</v>
      </c>
      <c r="J3047" s="142"/>
      <c r="K3047" s="228"/>
      <c r="L3047" s="7" t="str">
        <f t="shared" si="187"/>
        <v/>
      </c>
      <c r="M3047" s="7" t="str">
        <f t="shared" si="188"/>
        <v/>
      </c>
      <c r="N3047" s="7" t="str">
        <f>Cartilha_GLOBAL!N3047</f>
        <v/>
      </c>
      <c r="O3047" s="144"/>
      <c r="Q3047" s="151"/>
      <c r="R3047" s="152">
        <v>0</v>
      </c>
      <c r="T3047" s="153">
        <f>IF(Cartilha_GLOBAL!R3047=0,0,IF(Cartilha_GLOBAL!R3047&gt;0,"c","b"))</f>
        <v>0</v>
      </c>
    </row>
    <row r="3048" ht="22.5" hidden="1" spans="1:20">
      <c r="A3048" s="158">
        <f>Cartilha_GLOBAL!A3048</f>
        <v>101493</v>
      </c>
      <c r="B3048" s="100" t="str">
        <f>Cartilha_GLOBAL!B3048</f>
        <v>SINAPI</v>
      </c>
      <c r="C3048" s="104" t="str">
        <f>Cartilha_GLOBAL!C3048</f>
        <v>ENTRADA DE ENERGIA ELÉTRICA, AÉREA, MONOFÁSICA, COM CAIXA DE EMBUTIR, CABO DE 10 MM2 E DISJUNTOR DIN 50A (NÃO INCLUSO O POSTE DE CONCRETO). AF_07/2020_PS</v>
      </c>
      <c r="D3048" s="94" t="str">
        <f>Cartilha_GLOBAL!D3048</f>
        <v>UN</v>
      </c>
      <c r="E3048" s="105">
        <f>Cartilha_GLOBAL!$E3048</f>
        <v>1487.05</v>
      </c>
      <c r="F3048" s="182">
        <f>Cartilha_GLOBAL!$F3048</f>
        <v>1825.21</v>
      </c>
      <c r="G3048" s="229"/>
      <c r="H3048" s="209">
        <f t="shared" si="185"/>
        <v>0</v>
      </c>
      <c r="I3048" s="188">
        <f t="shared" si="186"/>
        <v>0</v>
      </c>
      <c r="J3048" s="142"/>
      <c r="K3048" s="228"/>
      <c r="L3048" s="7" t="str">
        <f t="shared" si="187"/>
        <v/>
      </c>
      <c r="M3048" s="7" t="str">
        <f t="shared" si="188"/>
        <v/>
      </c>
      <c r="N3048" s="7" t="str">
        <f>Cartilha_GLOBAL!N3048</f>
        <v/>
      </c>
      <c r="O3048" s="144"/>
      <c r="Q3048" s="151"/>
      <c r="R3048" s="152">
        <v>0</v>
      </c>
      <c r="T3048" s="153">
        <f>IF(Cartilha_GLOBAL!R3048=0,0,IF(Cartilha_GLOBAL!R3048&gt;0,"c","b"))</f>
        <v>0</v>
      </c>
    </row>
    <row r="3049" ht="22.5" hidden="1" spans="1:20">
      <c r="A3049" s="158">
        <f>Cartilha_GLOBAL!A3049</f>
        <v>101494</v>
      </c>
      <c r="B3049" s="100" t="str">
        <f>Cartilha_GLOBAL!B3049</f>
        <v>SINAPI</v>
      </c>
      <c r="C3049" s="104" t="str">
        <f>Cartilha_GLOBAL!C3049</f>
        <v>ENTRADA DE ENERGIA ELÉTRICA, AÉREA, MONOFÁSICA, COM CAIXA DE EMBUTIR, CABO DE 16 MM2 E DISJUNTOR DIN 50A (NÃO INCLUSO O POSTE DE CONCRETO). AF_07/2020_PS</v>
      </c>
      <c r="D3049" s="94" t="str">
        <f>Cartilha_GLOBAL!D3049</f>
        <v>UN</v>
      </c>
      <c r="E3049" s="105">
        <f>Cartilha_GLOBAL!$E3049</f>
        <v>1585.17</v>
      </c>
      <c r="F3049" s="182">
        <f>Cartilha_GLOBAL!$F3049</f>
        <v>1945.64</v>
      </c>
      <c r="G3049" s="229"/>
      <c r="H3049" s="209">
        <f t="shared" si="185"/>
        <v>0</v>
      </c>
      <c r="I3049" s="188">
        <f t="shared" si="186"/>
        <v>0</v>
      </c>
      <c r="J3049" s="142"/>
      <c r="K3049" s="228"/>
      <c r="L3049" s="7" t="str">
        <f t="shared" si="187"/>
        <v/>
      </c>
      <c r="M3049" s="7" t="str">
        <f t="shared" si="188"/>
        <v/>
      </c>
      <c r="N3049" s="7" t="str">
        <f>Cartilha_GLOBAL!N3049</f>
        <v/>
      </c>
      <c r="O3049" s="144"/>
      <c r="Q3049" s="151"/>
      <c r="R3049" s="152">
        <v>0</v>
      </c>
      <c r="T3049" s="153">
        <f>IF(Cartilha_GLOBAL!R3049=0,0,IF(Cartilha_GLOBAL!R3049&gt;0,"c","b"))</f>
        <v>0</v>
      </c>
    </row>
    <row r="3050" ht="22.5" hidden="1" spans="1:20">
      <c r="A3050" s="158">
        <f>Cartilha_GLOBAL!A3050</f>
        <v>101495</v>
      </c>
      <c r="B3050" s="100" t="str">
        <f>Cartilha_GLOBAL!B3050</f>
        <v>SINAPI</v>
      </c>
      <c r="C3050" s="104" t="str">
        <f>Cartilha_GLOBAL!C3050</f>
        <v>ENTRADA DE ENERGIA ELÉTRICA, AÉREA, MONOFÁSICA, COM CAIXA DE EMBUTIR, CABO DE 25 MM2 E DISJUNTOR DIN 50A (NÃO INCLUSO O POSTE DE CONCRETO). AF_07/2020_PS</v>
      </c>
      <c r="D3050" s="94" t="str">
        <f>Cartilha_GLOBAL!D3050</f>
        <v>UN</v>
      </c>
      <c r="E3050" s="105">
        <f>Cartilha_GLOBAL!$E3050</f>
        <v>1612.78</v>
      </c>
      <c r="F3050" s="182">
        <f>Cartilha_GLOBAL!$F3050</f>
        <v>1979.53</v>
      </c>
      <c r="G3050" s="229"/>
      <c r="H3050" s="209">
        <f t="shared" si="185"/>
        <v>0</v>
      </c>
      <c r="I3050" s="188">
        <f t="shared" si="186"/>
        <v>0</v>
      </c>
      <c r="J3050" s="142"/>
      <c r="K3050" s="228"/>
      <c r="L3050" s="7" t="str">
        <f t="shared" si="187"/>
        <v/>
      </c>
      <c r="M3050" s="7" t="str">
        <f t="shared" si="188"/>
        <v/>
      </c>
      <c r="N3050" s="7" t="str">
        <f>Cartilha_GLOBAL!N3050</f>
        <v/>
      </c>
      <c r="O3050" s="144"/>
      <c r="Q3050" s="151"/>
      <c r="R3050" s="152">
        <v>0</v>
      </c>
      <c r="T3050" s="153">
        <f>IF(Cartilha_GLOBAL!R3050=0,0,IF(Cartilha_GLOBAL!R3050&gt;0,"c","b"))</f>
        <v>0</v>
      </c>
    </row>
    <row r="3051" ht="22.5" hidden="1" spans="1:20">
      <c r="A3051" s="158">
        <f>Cartilha_GLOBAL!A3051</f>
        <v>101496</v>
      </c>
      <c r="B3051" s="100" t="str">
        <f>Cartilha_GLOBAL!B3051</f>
        <v>SINAPI</v>
      </c>
      <c r="C3051" s="104" t="str">
        <f>Cartilha_GLOBAL!C3051</f>
        <v>ENTRADA DE ENERGIA ELÉTRICA, AÉREA, MONOFÁSICA, COM CAIXA DE EMBUTIR, CABO DE 35 MM2 E DISJUNTOR DIN 50A (NÃO INCLUSO O POSTE DE CONCRETO). AF_07/2020_PS</v>
      </c>
      <c r="D3051" s="94" t="str">
        <f>Cartilha_GLOBAL!D3051</f>
        <v>UN</v>
      </c>
      <c r="E3051" s="105">
        <f>Cartilha_GLOBAL!$E3051</f>
        <v>1767.26</v>
      </c>
      <c r="F3051" s="182">
        <f>Cartilha_GLOBAL!$F3051</f>
        <v>2169.13</v>
      </c>
      <c r="G3051" s="229"/>
      <c r="H3051" s="209">
        <f t="shared" si="185"/>
        <v>0</v>
      </c>
      <c r="I3051" s="188">
        <f t="shared" si="186"/>
        <v>0</v>
      </c>
      <c r="J3051" s="142"/>
      <c r="K3051" s="228"/>
      <c r="L3051" s="7" t="str">
        <f t="shared" si="187"/>
        <v/>
      </c>
      <c r="M3051" s="7" t="str">
        <f t="shared" si="188"/>
        <v/>
      </c>
      <c r="N3051" s="7" t="str">
        <f>Cartilha_GLOBAL!N3051</f>
        <v/>
      </c>
      <c r="O3051" s="144"/>
      <c r="Q3051" s="151"/>
      <c r="R3051" s="152">
        <v>0</v>
      </c>
      <c r="T3051" s="153">
        <f>IF(Cartilha_GLOBAL!R3051=0,0,IF(Cartilha_GLOBAL!R3051&gt;0,"c","b"))</f>
        <v>0</v>
      </c>
    </row>
    <row r="3052" ht="22.5" hidden="1" spans="1:20">
      <c r="A3052" s="158">
        <f>Cartilha_GLOBAL!A3052</f>
        <v>101497</v>
      </c>
      <c r="B3052" s="100" t="str">
        <f>Cartilha_GLOBAL!B3052</f>
        <v>SINAPI</v>
      </c>
      <c r="C3052" s="104" t="str">
        <f>Cartilha_GLOBAL!C3052</f>
        <v>ENTRADA DE ENERGIA ELÉTRICA, AÉREA, BIFÁSICA, COM CAIXA DE SOBREPOR, CABO DE 10 MM2 E DISJUNTOR DIN 50A (NÃO INCLUSO O POSTE DE CONCRETO). AF_07/2020_PS</v>
      </c>
      <c r="D3052" s="94" t="str">
        <f>Cartilha_GLOBAL!D3052</f>
        <v>UN</v>
      </c>
      <c r="E3052" s="105">
        <f>Cartilha_GLOBAL!$E3052</f>
        <v>1782.8</v>
      </c>
      <c r="F3052" s="182">
        <f>Cartilha_GLOBAL!$F3052</f>
        <v>2188.21</v>
      </c>
      <c r="G3052" s="229"/>
      <c r="H3052" s="209">
        <f t="shared" si="185"/>
        <v>0</v>
      </c>
      <c r="I3052" s="188">
        <f t="shared" si="186"/>
        <v>0</v>
      </c>
      <c r="J3052" s="142"/>
      <c r="K3052" s="228"/>
      <c r="L3052" s="7" t="str">
        <f t="shared" si="187"/>
        <v/>
      </c>
      <c r="M3052" s="7" t="str">
        <f t="shared" si="188"/>
        <v/>
      </c>
      <c r="N3052" s="7" t="str">
        <f>Cartilha_GLOBAL!N3052</f>
        <v/>
      </c>
      <c r="O3052" s="144"/>
      <c r="Q3052" s="151"/>
      <c r="R3052" s="152">
        <v>0</v>
      </c>
      <c r="T3052" s="153">
        <f>IF(Cartilha_GLOBAL!R3052=0,0,IF(Cartilha_GLOBAL!R3052&gt;0,"c","b"))</f>
        <v>0</v>
      </c>
    </row>
    <row r="3053" ht="22.5" hidden="1" spans="1:20">
      <c r="A3053" s="158">
        <f>Cartilha_GLOBAL!A3053</f>
        <v>101498</v>
      </c>
      <c r="B3053" s="100" t="str">
        <f>Cartilha_GLOBAL!B3053</f>
        <v>SINAPI</v>
      </c>
      <c r="C3053" s="104" t="str">
        <f>Cartilha_GLOBAL!C3053</f>
        <v>ENTRADA DE ENERGIA ELÉTRICA, AÉREA, BIFÁSICA, COM CAIXA DE SOBREPOR, CABO DE 16 MM2 E DISJUNTOR DIN 50A (NÃO INCLUSO O POSTE DE CONCRETO). AF_07/2020_PS</v>
      </c>
      <c r="D3053" s="94" t="str">
        <f>Cartilha_GLOBAL!D3053</f>
        <v>UN</v>
      </c>
      <c r="E3053" s="105">
        <f>Cartilha_GLOBAL!$E3053</f>
        <v>1931.32</v>
      </c>
      <c r="F3053" s="182">
        <f>Cartilha_GLOBAL!$F3053</f>
        <v>2370.5</v>
      </c>
      <c r="G3053" s="229"/>
      <c r="H3053" s="209">
        <f t="shared" si="185"/>
        <v>0</v>
      </c>
      <c r="I3053" s="188">
        <f t="shared" si="186"/>
        <v>0</v>
      </c>
      <c r="J3053" s="142"/>
      <c r="K3053" s="228"/>
      <c r="L3053" s="7" t="str">
        <f t="shared" si="187"/>
        <v/>
      </c>
      <c r="M3053" s="7" t="str">
        <f t="shared" si="188"/>
        <v/>
      </c>
      <c r="N3053" s="7" t="str">
        <f>Cartilha_GLOBAL!N3053</f>
        <v/>
      </c>
      <c r="O3053" s="144"/>
      <c r="Q3053" s="151"/>
      <c r="R3053" s="152">
        <v>0</v>
      </c>
      <c r="T3053" s="153">
        <f>IF(Cartilha_GLOBAL!R3053=0,0,IF(Cartilha_GLOBAL!R3053&gt;0,"c","b"))</f>
        <v>0</v>
      </c>
    </row>
    <row r="3054" ht="22.5" hidden="1" spans="1:20">
      <c r="A3054" s="158">
        <f>Cartilha_GLOBAL!A3054</f>
        <v>101499</v>
      </c>
      <c r="B3054" s="100" t="str">
        <f>Cartilha_GLOBAL!B3054</f>
        <v>SINAPI</v>
      </c>
      <c r="C3054" s="104" t="str">
        <f>Cartilha_GLOBAL!C3054</f>
        <v>ENTRADA DE ENERGIA ELÉTRICA, AÉREA, BIFÁSICA, COM CAIXA DE SOBREPOR, CABO DE 25 MM2 E DISJUNTOR DIN 50A (NÃO INCLUSO O POSTE DE CONCRETO). AF_07/2020_PS</v>
      </c>
      <c r="D3054" s="94" t="str">
        <f>Cartilha_GLOBAL!D3054</f>
        <v>UN</v>
      </c>
      <c r="E3054" s="105">
        <f>Cartilha_GLOBAL!$E3054</f>
        <v>1973.11</v>
      </c>
      <c r="F3054" s="182">
        <f>Cartilha_GLOBAL!$F3054</f>
        <v>2421.8</v>
      </c>
      <c r="G3054" s="229"/>
      <c r="H3054" s="209">
        <f t="shared" ref="H3054:H3117" si="189">IF(G3054=0,0,F3054)</f>
        <v>0</v>
      </c>
      <c r="I3054" s="188">
        <f t="shared" ref="I3054:I3117" si="190">IF(ISBLANK(G3054),0,IF(R3054=0,ROUND(G3054*H3054,2),IF(R3054="b",ROUNDDOWN(G3054*H3054,2),ROUNDUP(G3054*H3054,2))))</f>
        <v>0</v>
      </c>
      <c r="J3054" s="142"/>
      <c r="K3054" s="228"/>
      <c r="L3054" s="7" t="str">
        <f t="shared" ref="L3054:L3117" si="191">IF(K3054="X","x",IF(K3054="xx","x",IF(I3054&gt;0,"x","")))</f>
        <v/>
      </c>
      <c r="M3054" s="7" t="str">
        <f t="shared" ref="M3054:M3117" si="192">IF(K3054="X","x",IF(K3054="xx","x",IF(I3054&gt;0,"x","")))</f>
        <v/>
      </c>
      <c r="N3054" s="7" t="str">
        <f>Cartilha_GLOBAL!N3054</f>
        <v/>
      </c>
      <c r="O3054" s="144"/>
      <c r="Q3054" s="151"/>
      <c r="R3054" s="152">
        <v>0</v>
      </c>
      <c r="T3054" s="153">
        <f>IF(Cartilha_GLOBAL!R3054=0,0,IF(Cartilha_GLOBAL!R3054&gt;0,"c","b"))</f>
        <v>0</v>
      </c>
    </row>
    <row r="3055" ht="22.5" hidden="1" spans="1:20">
      <c r="A3055" s="158">
        <f>Cartilha_GLOBAL!A3055</f>
        <v>101500</v>
      </c>
      <c r="B3055" s="100" t="str">
        <f>Cartilha_GLOBAL!B3055</f>
        <v>SINAPI</v>
      </c>
      <c r="C3055" s="104" t="str">
        <f>Cartilha_GLOBAL!C3055</f>
        <v>ENTRADA DE ENERGIA ELÉTRICA, AÉREA, BIFÁSICA, COM CAIXA DE SOBREPOR, CABO DE 35 MM2 E DISJUNTOR DIN 50A (NÃO INCLUSO O POSTE DE CONCRETO). AF_07/2020_PS</v>
      </c>
      <c r="D3055" s="94" t="str">
        <f>Cartilha_GLOBAL!D3055</f>
        <v>UN</v>
      </c>
      <c r="E3055" s="105">
        <f>Cartilha_GLOBAL!$E3055</f>
        <v>2185.78</v>
      </c>
      <c r="F3055" s="182">
        <f>Cartilha_GLOBAL!$F3055</f>
        <v>2682.83</v>
      </c>
      <c r="G3055" s="229"/>
      <c r="H3055" s="209">
        <f t="shared" si="189"/>
        <v>0</v>
      </c>
      <c r="I3055" s="188">
        <f t="shared" si="190"/>
        <v>0</v>
      </c>
      <c r="J3055" s="142"/>
      <c r="K3055" s="228"/>
      <c r="L3055" s="7" t="str">
        <f t="shared" si="191"/>
        <v/>
      </c>
      <c r="M3055" s="7" t="str">
        <f t="shared" si="192"/>
        <v/>
      </c>
      <c r="N3055" s="7" t="str">
        <f>Cartilha_GLOBAL!N3055</f>
        <v/>
      </c>
      <c r="O3055" s="144"/>
      <c r="Q3055" s="151"/>
      <c r="R3055" s="152">
        <v>0</v>
      </c>
      <c r="T3055" s="153">
        <f>IF(Cartilha_GLOBAL!R3055=0,0,IF(Cartilha_GLOBAL!R3055&gt;0,"c","b"))</f>
        <v>0</v>
      </c>
    </row>
    <row r="3056" ht="22.5" hidden="1" spans="1:20">
      <c r="A3056" s="158">
        <f>Cartilha_GLOBAL!A3056</f>
        <v>101501</v>
      </c>
      <c r="B3056" s="100" t="str">
        <f>Cartilha_GLOBAL!B3056</f>
        <v>SINAPI</v>
      </c>
      <c r="C3056" s="104" t="str">
        <f>Cartilha_GLOBAL!C3056</f>
        <v>ENTRADA DE ENERGIA ELÉTRICA, AÉREA, BIFÁSICA, COM CAIXA DE EMBUTIR, CABO DE 10 MM2 E DISJUNTOR DIN 50A (NÃO INCLUSO O POSTE DE CONCRETO). AF_07/2020_PS</v>
      </c>
      <c r="D3056" s="94" t="str">
        <f>Cartilha_GLOBAL!D3056</f>
        <v>UN</v>
      </c>
      <c r="E3056" s="105">
        <f>Cartilha_GLOBAL!$E3056</f>
        <v>1770.67</v>
      </c>
      <c r="F3056" s="182">
        <f>Cartilha_GLOBAL!$F3056</f>
        <v>2173.32</v>
      </c>
      <c r="G3056" s="229"/>
      <c r="H3056" s="209">
        <f t="shared" si="189"/>
        <v>0</v>
      </c>
      <c r="I3056" s="188">
        <f t="shared" si="190"/>
        <v>0</v>
      </c>
      <c r="J3056" s="142"/>
      <c r="K3056" s="228"/>
      <c r="L3056" s="7" t="str">
        <f t="shared" si="191"/>
        <v/>
      </c>
      <c r="M3056" s="7" t="str">
        <f t="shared" si="192"/>
        <v/>
      </c>
      <c r="N3056" s="7" t="str">
        <f>Cartilha_GLOBAL!N3056</f>
        <v/>
      </c>
      <c r="O3056" s="144"/>
      <c r="Q3056" s="151"/>
      <c r="R3056" s="152">
        <v>0</v>
      </c>
      <c r="T3056" s="153">
        <f>IF(Cartilha_GLOBAL!R3056=0,0,IF(Cartilha_GLOBAL!R3056&gt;0,"c","b"))</f>
        <v>0</v>
      </c>
    </row>
    <row r="3057" ht="22.5" hidden="1" spans="1:20">
      <c r="A3057" s="158">
        <f>Cartilha_GLOBAL!A3057</f>
        <v>101502</v>
      </c>
      <c r="B3057" s="100" t="str">
        <f>Cartilha_GLOBAL!B3057</f>
        <v>SINAPI</v>
      </c>
      <c r="C3057" s="104" t="str">
        <f>Cartilha_GLOBAL!C3057</f>
        <v>ENTRADA DE ENERGIA ELÉTRICA, AÉREA, BIFÁSICA, COM CAIXA DE EMBUTIR, CABO DE 16 MM2 E DISJUNTOR DIN 50A (NÃO INCLUSO O POSTE DE CONCRETO). AF_07/2020_PS</v>
      </c>
      <c r="D3057" s="94" t="str">
        <f>Cartilha_GLOBAL!D3057</f>
        <v>UN</v>
      </c>
      <c r="E3057" s="105">
        <f>Cartilha_GLOBAL!$E3057</f>
        <v>1919.19</v>
      </c>
      <c r="F3057" s="182">
        <f>Cartilha_GLOBAL!$F3057</f>
        <v>2355.61</v>
      </c>
      <c r="G3057" s="229"/>
      <c r="H3057" s="209">
        <f t="shared" si="189"/>
        <v>0</v>
      </c>
      <c r="I3057" s="188">
        <f t="shared" si="190"/>
        <v>0</v>
      </c>
      <c r="J3057" s="142"/>
      <c r="K3057" s="228"/>
      <c r="L3057" s="7" t="str">
        <f t="shared" si="191"/>
        <v/>
      </c>
      <c r="M3057" s="7" t="str">
        <f t="shared" si="192"/>
        <v/>
      </c>
      <c r="N3057" s="7" t="str">
        <f>Cartilha_GLOBAL!N3057</f>
        <v/>
      </c>
      <c r="O3057" s="144"/>
      <c r="Q3057" s="151"/>
      <c r="R3057" s="152">
        <v>0</v>
      </c>
      <c r="T3057" s="153">
        <f>IF(Cartilha_GLOBAL!R3057=0,0,IF(Cartilha_GLOBAL!R3057&gt;0,"c","b"))</f>
        <v>0</v>
      </c>
    </row>
    <row r="3058" ht="22.5" hidden="1" spans="1:20">
      <c r="A3058" s="158">
        <f>Cartilha_GLOBAL!A3058</f>
        <v>101503</v>
      </c>
      <c r="B3058" s="100" t="str">
        <f>Cartilha_GLOBAL!B3058</f>
        <v>SINAPI</v>
      </c>
      <c r="C3058" s="104" t="str">
        <f>Cartilha_GLOBAL!C3058</f>
        <v>ENTRADA DE ENERGIA ELÉTRICA, AÉREA, BIFÁSICA, COM CAIXA DE EMBUTIR, CABO DE 25 MM2 E DISJUNTOR DIN 50A (NÃO INCLUSO O POSTE DE CONCRETO). AF_07/2020_PS</v>
      </c>
      <c r="D3058" s="94" t="str">
        <f>Cartilha_GLOBAL!D3058</f>
        <v>UN</v>
      </c>
      <c r="E3058" s="105">
        <f>Cartilha_GLOBAL!$E3058</f>
        <v>1960.98</v>
      </c>
      <c r="F3058" s="182">
        <f>Cartilha_GLOBAL!$F3058</f>
        <v>2406.91</v>
      </c>
      <c r="G3058" s="229"/>
      <c r="H3058" s="209">
        <f t="shared" si="189"/>
        <v>0</v>
      </c>
      <c r="I3058" s="188">
        <f t="shared" si="190"/>
        <v>0</v>
      </c>
      <c r="J3058" s="142"/>
      <c r="K3058" s="228"/>
      <c r="L3058" s="7" t="str">
        <f t="shared" si="191"/>
        <v/>
      </c>
      <c r="M3058" s="7" t="str">
        <f t="shared" si="192"/>
        <v/>
      </c>
      <c r="N3058" s="7" t="str">
        <f>Cartilha_GLOBAL!N3058</f>
        <v/>
      </c>
      <c r="O3058" s="144"/>
      <c r="Q3058" s="151"/>
      <c r="R3058" s="152">
        <v>0</v>
      </c>
      <c r="T3058" s="153">
        <f>IF(Cartilha_GLOBAL!R3058=0,0,IF(Cartilha_GLOBAL!R3058&gt;0,"c","b"))</f>
        <v>0</v>
      </c>
    </row>
    <row r="3059" ht="22.5" hidden="1" spans="1:20">
      <c r="A3059" s="158">
        <f>Cartilha_GLOBAL!A3059</f>
        <v>101504</v>
      </c>
      <c r="B3059" s="100" t="str">
        <f>Cartilha_GLOBAL!B3059</f>
        <v>SINAPI</v>
      </c>
      <c r="C3059" s="104" t="str">
        <f>Cartilha_GLOBAL!C3059</f>
        <v>ENTRADA DE ENERGIA ELÉTRICA, AÉREA, BIFÁSICA, COM CAIXA DE EMBUTIR, CABO DE 35 MM2 E DISJUNTOR DIN 50A (NÃO INCLUSO O POSTE DE CONCRETO). AF_07/2020_PS</v>
      </c>
      <c r="D3059" s="94" t="str">
        <f>Cartilha_GLOBAL!D3059</f>
        <v>UN</v>
      </c>
      <c r="E3059" s="105">
        <f>Cartilha_GLOBAL!$E3059</f>
        <v>2173.65</v>
      </c>
      <c r="F3059" s="182">
        <f>Cartilha_GLOBAL!$F3059</f>
        <v>2667.94</v>
      </c>
      <c r="G3059" s="229"/>
      <c r="H3059" s="209">
        <f t="shared" si="189"/>
        <v>0</v>
      </c>
      <c r="I3059" s="188">
        <f t="shared" si="190"/>
        <v>0</v>
      </c>
      <c r="J3059" s="142"/>
      <c r="K3059" s="228"/>
      <c r="L3059" s="7" t="str">
        <f t="shared" si="191"/>
        <v/>
      </c>
      <c r="M3059" s="7" t="str">
        <f t="shared" si="192"/>
        <v/>
      </c>
      <c r="N3059" s="7" t="str">
        <f>Cartilha_GLOBAL!N3059</f>
        <v/>
      </c>
      <c r="O3059" s="144"/>
      <c r="Q3059" s="151"/>
      <c r="R3059" s="152">
        <v>0</v>
      </c>
      <c r="T3059" s="153">
        <f>IF(Cartilha_GLOBAL!R3059=0,0,IF(Cartilha_GLOBAL!R3059&gt;0,"c","b"))</f>
        <v>0</v>
      </c>
    </row>
    <row r="3060" ht="22.5" hidden="1" spans="1:20">
      <c r="A3060" s="158">
        <f>Cartilha_GLOBAL!A3060</f>
        <v>101505</v>
      </c>
      <c r="B3060" s="100" t="str">
        <f>Cartilha_GLOBAL!B3060</f>
        <v>SINAPI</v>
      </c>
      <c r="C3060" s="104" t="str">
        <f>Cartilha_GLOBAL!C3060</f>
        <v>ENTRADA DE ENERGIA ELÉTRICA, AÉREA, TRIFÁSICA, COM CAIXA DE SOBREPOR, CABO DE 10 MM2 E DISJUNTOR DIN 50A (NÃO INCLUSO O POSTE DE CONCRETO). AF_07/2020_PS</v>
      </c>
      <c r="D3060" s="94" t="str">
        <f>Cartilha_GLOBAL!D3060</f>
        <v>UN</v>
      </c>
      <c r="E3060" s="105">
        <f>Cartilha_GLOBAL!$E3060</f>
        <v>1896.69</v>
      </c>
      <c r="F3060" s="182">
        <f>Cartilha_GLOBAL!$F3060</f>
        <v>2328</v>
      </c>
      <c r="G3060" s="229"/>
      <c r="H3060" s="209">
        <f t="shared" si="189"/>
        <v>0</v>
      </c>
      <c r="I3060" s="188">
        <f t="shared" si="190"/>
        <v>0</v>
      </c>
      <c r="J3060" s="142"/>
      <c r="K3060" s="228"/>
      <c r="L3060" s="7" t="str">
        <f t="shared" si="191"/>
        <v/>
      </c>
      <c r="M3060" s="7" t="str">
        <f t="shared" si="192"/>
        <v/>
      </c>
      <c r="N3060" s="7" t="str">
        <f>Cartilha_GLOBAL!N3060</f>
        <v/>
      </c>
      <c r="O3060" s="144"/>
      <c r="Q3060" s="151"/>
      <c r="R3060" s="152">
        <v>0</v>
      </c>
      <c r="T3060" s="153">
        <f>IF(Cartilha_GLOBAL!R3060=0,0,IF(Cartilha_GLOBAL!R3060&gt;0,"c","b"))</f>
        <v>0</v>
      </c>
    </row>
    <row r="3061" ht="22.5" hidden="1" spans="1:20">
      <c r="A3061" s="158">
        <f>Cartilha_GLOBAL!A3061</f>
        <v>101506</v>
      </c>
      <c r="B3061" s="100" t="str">
        <f>Cartilha_GLOBAL!B3061</f>
        <v>SINAPI</v>
      </c>
      <c r="C3061" s="104" t="str">
        <f>Cartilha_GLOBAL!C3061</f>
        <v>ENTRADA DE ENERGIA ELÉTRICA, AÉREA, TRIFÁSICA, COM CAIXA DE SOBREPOR, CABO DE 16 MM2 E DISJUNTOR DIN 50A (NÃO INCLUSO O POSTE DE CONCRETO). AF_07/2020_PS</v>
      </c>
      <c r="D3061" s="94" t="str">
        <f>Cartilha_GLOBAL!D3061</f>
        <v>UN</v>
      </c>
      <c r="E3061" s="105">
        <f>Cartilha_GLOBAL!$E3061</f>
        <v>2094.72</v>
      </c>
      <c r="F3061" s="182">
        <f>Cartilha_GLOBAL!$F3061</f>
        <v>2571.06</v>
      </c>
      <c r="G3061" s="229"/>
      <c r="H3061" s="209">
        <f t="shared" si="189"/>
        <v>0</v>
      </c>
      <c r="I3061" s="188">
        <f t="shared" si="190"/>
        <v>0</v>
      </c>
      <c r="J3061" s="142"/>
      <c r="K3061" s="228"/>
      <c r="L3061" s="7" t="str">
        <f t="shared" si="191"/>
        <v/>
      </c>
      <c r="M3061" s="7" t="str">
        <f t="shared" si="192"/>
        <v/>
      </c>
      <c r="N3061" s="7" t="str">
        <f>Cartilha_GLOBAL!N3061</f>
        <v/>
      </c>
      <c r="O3061" s="144"/>
      <c r="Q3061" s="151"/>
      <c r="R3061" s="152">
        <v>0</v>
      </c>
      <c r="T3061" s="153">
        <f>IF(Cartilha_GLOBAL!R3061=0,0,IF(Cartilha_GLOBAL!R3061&gt;0,"c","b"))</f>
        <v>0</v>
      </c>
    </row>
    <row r="3062" ht="22.5" hidden="1" spans="1:20">
      <c r="A3062" s="158">
        <f>Cartilha_GLOBAL!A3062</f>
        <v>101507</v>
      </c>
      <c r="B3062" s="100" t="str">
        <f>Cartilha_GLOBAL!B3062</f>
        <v>SINAPI</v>
      </c>
      <c r="C3062" s="104" t="str">
        <f>Cartilha_GLOBAL!C3062</f>
        <v>ENTRADA DE ENERGIA ELÉTRICA, AÉREA, TRIFÁSICA, COM CAIXA DE SOBREPOR, CABO DE 25 MM2 E DISJUNTOR DIN 50A (NÃO INCLUSO O POSTE DE CONCRETO). AF_07/2020_PS</v>
      </c>
      <c r="D3062" s="94" t="str">
        <f>Cartilha_GLOBAL!D3062</f>
        <v>UN</v>
      </c>
      <c r="E3062" s="105">
        <f>Cartilha_GLOBAL!$E3062</f>
        <v>2150.44</v>
      </c>
      <c r="F3062" s="182">
        <f>Cartilha_GLOBAL!$F3062</f>
        <v>2639.45</v>
      </c>
      <c r="G3062" s="229"/>
      <c r="H3062" s="209">
        <f t="shared" si="189"/>
        <v>0</v>
      </c>
      <c r="I3062" s="188">
        <f t="shared" si="190"/>
        <v>0</v>
      </c>
      <c r="J3062" s="142"/>
      <c r="K3062" s="228"/>
      <c r="L3062" s="7" t="str">
        <f t="shared" si="191"/>
        <v/>
      </c>
      <c r="M3062" s="7" t="str">
        <f t="shared" si="192"/>
        <v/>
      </c>
      <c r="N3062" s="7" t="str">
        <f>Cartilha_GLOBAL!N3062</f>
        <v/>
      </c>
      <c r="O3062" s="144"/>
      <c r="Q3062" s="151"/>
      <c r="R3062" s="152">
        <v>0</v>
      </c>
      <c r="T3062" s="153">
        <f>IF(Cartilha_GLOBAL!R3062=0,0,IF(Cartilha_GLOBAL!R3062&gt;0,"c","b"))</f>
        <v>0</v>
      </c>
    </row>
    <row r="3063" ht="22.5" hidden="1" spans="1:20">
      <c r="A3063" s="158">
        <f>Cartilha_GLOBAL!A3063</f>
        <v>101508</v>
      </c>
      <c r="B3063" s="100" t="str">
        <f>Cartilha_GLOBAL!B3063</f>
        <v>SINAPI</v>
      </c>
      <c r="C3063" s="104" t="str">
        <f>Cartilha_GLOBAL!C3063</f>
        <v>ENTRADA DE ENERGIA ELÉTRICA, AÉREA, TRIFÁSICA, COM CAIXA DE SOBREPOR, CABO DE 35 MM2 E DISJUNTOR DIN 50A (NÃO INCLUSO O POSTE DE CONCRETO). AF_07/2020_PS</v>
      </c>
      <c r="D3063" s="94" t="str">
        <f>Cartilha_GLOBAL!D3063</f>
        <v>UN</v>
      </c>
      <c r="E3063" s="105">
        <f>Cartilha_GLOBAL!$E3063</f>
        <v>2420.28</v>
      </c>
      <c r="F3063" s="182">
        <f>Cartilha_GLOBAL!$F3063</f>
        <v>2970.65</v>
      </c>
      <c r="G3063" s="229"/>
      <c r="H3063" s="209">
        <f t="shared" si="189"/>
        <v>0</v>
      </c>
      <c r="I3063" s="188">
        <f t="shared" si="190"/>
        <v>0</v>
      </c>
      <c r="J3063" s="142"/>
      <c r="K3063" s="228"/>
      <c r="L3063" s="7" t="str">
        <f t="shared" si="191"/>
        <v/>
      </c>
      <c r="M3063" s="7" t="str">
        <f t="shared" si="192"/>
        <v/>
      </c>
      <c r="N3063" s="7" t="str">
        <f>Cartilha_GLOBAL!N3063</f>
        <v/>
      </c>
      <c r="O3063" s="144"/>
      <c r="Q3063" s="151"/>
      <c r="R3063" s="152">
        <v>0</v>
      </c>
      <c r="T3063" s="153">
        <f>IF(Cartilha_GLOBAL!R3063=0,0,IF(Cartilha_GLOBAL!R3063&gt;0,"c","b"))</f>
        <v>0</v>
      </c>
    </row>
    <row r="3064" ht="22.5" hidden="1" spans="1:20">
      <c r="A3064" s="158">
        <f>Cartilha_GLOBAL!A3064</f>
        <v>101509</v>
      </c>
      <c r="B3064" s="100" t="str">
        <f>Cartilha_GLOBAL!B3064</f>
        <v>SINAPI</v>
      </c>
      <c r="C3064" s="104" t="str">
        <f>Cartilha_GLOBAL!C3064</f>
        <v>ENTRADA DE ENERGIA ELÉTRICA, AÉREA, TRIFÁSICA, COM CAIXA DE EMBUTIR, CABO DE 10 MM2 E DISJUNTOR DIN 50A (NÃO INCLUSO O POSTE DE CONCRETO). AF_07/2020_PS</v>
      </c>
      <c r="D3064" s="94" t="str">
        <f>Cartilha_GLOBAL!D3064</f>
        <v>UN</v>
      </c>
      <c r="E3064" s="105">
        <f>Cartilha_GLOBAL!$E3064</f>
        <v>2020.87</v>
      </c>
      <c r="F3064" s="182">
        <f>Cartilha_GLOBAL!$F3064</f>
        <v>2480.42</v>
      </c>
      <c r="G3064" s="229"/>
      <c r="H3064" s="209">
        <f t="shared" si="189"/>
        <v>0</v>
      </c>
      <c r="I3064" s="188">
        <f t="shared" si="190"/>
        <v>0</v>
      </c>
      <c r="J3064" s="142"/>
      <c r="K3064" s="228"/>
      <c r="L3064" s="7" t="str">
        <f t="shared" si="191"/>
        <v/>
      </c>
      <c r="M3064" s="7" t="str">
        <f t="shared" si="192"/>
        <v/>
      </c>
      <c r="N3064" s="7" t="str">
        <f>Cartilha_GLOBAL!N3064</f>
        <v/>
      </c>
      <c r="O3064" s="144"/>
      <c r="Q3064" s="151"/>
      <c r="R3064" s="152">
        <v>0</v>
      </c>
      <c r="T3064" s="153">
        <f>IF(Cartilha_GLOBAL!R3064=0,0,IF(Cartilha_GLOBAL!R3064&gt;0,"c","b"))</f>
        <v>0</v>
      </c>
    </row>
    <row r="3065" ht="22.5" hidden="1" spans="1:20">
      <c r="A3065" s="158">
        <f>Cartilha_GLOBAL!A3065</f>
        <v>101510</v>
      </c>
      <c r="B3065" s="100" t="str">
        <f>Cartilha_GLOBAL!B3065</f>
        <v>SINAPI</v>
      </c>
      <c r="C3065" s="104" t="str">
        <f>Cartilha_GLOBAL!C3065</f>
        <v>ENTRADA DE ENERGIA ELÉTRICA, AÉREA, TRIFÁSICA, COM CAIXA DE EMBUTIR, CABO DE 16 MM2 E DISJUNTOR DIN 50A (NÃO INCLUSO O POSTE DE CONCRETO). AF_07/2020_PS</v>
      </c>
      <c r="D3065" s="94" t="str">
        <f>Cartilha_GLOBAL!D3065</f>
        <v>UN</v>
      </c>
      <c r="E3065" s="105">
        <f>Cartilha_GLOBAL!$E3065</f>
        <v>2218.9</v>
      </c>
      <c r="F3065" s="182">
        <f>Cartilha_GLOBAL!$F3065</f>
        <v>2723.48</v>
      </c>
      <c r="G3065" s="229"/>
      <c r="H3065" s="209">
        <f t="shared" si="189"/>
        <v>0</v>
      </c>
      <c r="I3065" s="188">
        <f t="shared" si="190"/>
        <v>0</v>
      </c>
      <c r="J3065" s="142"/>
      <c r="K3065" s="228"/>
      <c r="L3065" s="7" t="str">
        <f t="shared" si="191"/>
        <v/>
      </c>
      <c r="M3065" s="7" t="str">
        <f t="shared" si="192"/>
        <v/>
      </c>
      <c r="N3065" s="7" t="str">
        <f>Cartilha_GLOBAL!N3065</f>
        <v/>
      </c>
      <c r="O3065" s="144"/>
      <c r="Q3065" s="151"/>
      <c r="R3065" s="152">
        <v>0</v>
      </c>
      <c r="T3065" s="153">
        <f>IF(Cartilha_GLOBAL!R3065=0,0,IF(Cartilha_GLOBAL!R3065&gt;0,"c","b"))</f>
        <v>0</v>
      </c>
    </row>
    <row r="3066" ht="22.5" hidden="1" spans="1:20">
      <c r="A3066" s="158">
        <f>Cartilha_GLOBAL!A3066</f>
        <v>101511</v>
      </c>
      <c r="B3066" s="100" t="str">
        <f>Cartilha_GLOBAL!B3066</f>
        <v>SINAPI</v>
      </c>
      <c r="C3066" s="104" t="str">
        <f>Cartilha_GLOBAL!C3066</f>
        <v>ENTRADA DE ENERGIA ELÉTRICA, AÉREA, TRIFÁSICA, COM CAIXA DE EMBUTIR, CABO DE 25 MM2 E DISJUNTOR DIN 50A (NÃO INCLUSO O POSTE DE CONCRETO). AF_07/2020_PS</v>
      </c>
      <c r="D3066" s="94" t="str">
        <f>Cartilha_GLOBAL!D3066</f>
        <v>UN</v>
      </c>
      <c r="E3066" s="105">
        <f>Cartilha_GLOBAL!$E3066</f>
        <v>2274.62</v>
      </c>
      <c r="F3066" s="182">
        <f>Cartilha_GLOBAL!$F3066</f>
        <v>2791.87</v>
      </c>
      <c r="G3066" s="229"/>
      <c r="H3066" s="209">
        <f t="shared" si="189"/>
        <v>0</v>
      </c>
      <c r="I3066" s="188">
        <f t="shared" si="190"/>
        <v>0</v>
      </c>
      <c r="J3066" s="142"/>
      <c r="K3066" s="228"/>
      <c r="L3066" s="7" t="str">
        <f t="shared" si="191"/>
        <v/>
      </c>
      <c r="M3066" s="7" t="str">
        <f t="shared" si="192"/>
        <v/>
      </c>
      <c r="N3066" s="7" t="str">
        <f>Cartilha_GLOBAL!N3066</f>
        <v/>
      </c>
      <c r="O3066" s="144"/>
      <c r="Q3066" s="151"/>
      <c r="R3066" s="152">
        <v>0</v>
      </c>
      <c r="T3066" s="153">
        <f>IF(Cartilha_GLOBAL!R3066=0,0,IF(Cartilha_GLOBAL!R3066&gt;0,"c","b"))</f>
        <v>0</v>
      </c>
    </row>
    <row r="3067" ht="22.5" hidden="1" spans="1:20">
      <c r="A3067" s="158">
        <f>Cartilha_GLOBAL!A3067</f>
        <v>101512</v>
      </c>
      <c r="B3067" s="100" t="str">
        <f>Cartilha_GLOBAL!B3067</f>
        <v>SINAPI</v>
      </c>
      <c r="C3067" s="104" t="str">
        <f>Cartilha_GLOBAL!C3067</f>
        <v>ENTRADA DE ENERGIA ELÉTRICA, AÉREA, TRIFÁSICA, COM CAIXA DE EMBUTIR, CABO DE 35 MM2 E DISJUNTOR DIN 50A (NÃO INCLUSO O POSTE DE CONCRETO). AF_07/2020_PS</v>
      </c>
      <c r="D3067" s="94" t="str">
        <f>Cartilha_GLOBAL!D3067</f>
        <v>UN</v>
      </c>
      <c r="E3067" s="105">
        <f>Cartilha_GLOBAL!$E3067</f>
        <v>2544.46</v>
      </c>
      <c r="F3067" s="182">
        <f>Cartilha_GLOBAL!$F3067</f>
        <v>3123.07</v>
      </c>
      <c r="G3067" s="229"/>
      <c r="H3067" s="209">
        <f t="shared" si="189"/>
        <v>0</v>
      </c>
      <c r="I3067" s="188">
        <f t="shared" si="190"/>
        <v>0</v>
      </c>
      <c r="J3067" s="142"/>
      <c r="K3067" s="228"/>
      <c r="L3067" s="7" t="str">
        <f t="shared" si="191"/>
        <v/>
      </c>
      <c r="M3067" s="7" t="str">
        <f t="shared" si="192"/>
        <v/>
      </c>
      <c r="N3067" s="7" t="str">
        <f>Cartilha_GLOBAL!N3067</f>
        <v/>
      </c>
      <c r="O3067" s="144"/>
      <c r="Q3067" s="151"/>
      <c r="R3067" s="152">
        <v>0</v>
      </c>
      <c r="T3067" s="153">
        <f>IF(Cartilha_GLOBAL!R3067=0,0,IF(Cartilha_GLOBAL!R3067&gt;0,"c","b"))</f>
        <v>0</v>
      </c>
    </row>
    <row r="3068" ht="22.5" hidden="1" spans="1:20">
      <c r="A3068" s="158">
        <f>Cartilha_GLOBAL!A3068</f>
        <v>101513</v>
      </c>
      <c r="B3068" s="100" t="str">
        <f>Cartilha_GLOBAL!B3068</f>
        <v>SINAPI</v>
      </c>
      <c r="C3068" s="104" t="str">
        <f>Cartilha_GLOBAL!C3068</f>
        <v>ENTRADA DE ENERGIA ELÉTRICA, SUBTERRÂNEA, MONOFÁSICA, COM CAIXA DE SOBREPOR, CABO DE 10 MM2 E DISJUNTOR DIN 50A (NÃO INCLUSA MURETA DE ALVENARIA). AF_07/2020_PS</v>
      </c>
      <c r="D3068" s="94" t="str">
        <f>Cartilha_GLOBAL!D3068</f>
        <v>UN</v>
      </c>
      <c r="E3068" s="105">
        <f>Cartilha_GLOBAL!$E3068</f>
        <v>840</v>
      </c>
      <c r="F3068" s="182">
        <f>Cartilha_GLOBAL!$F3068</f>
        <v>1031.02</v>
      </c>
      <c r="G3068" s="229"/>
      <c r="H3068" s="209">
        <f t="shared" si="189"/>
        <v>0</v>
      </c>
      <c r="I3068" s="188">
        <f t="shared" si="190"/>
        <v>0</v>
      </c>
      <c r="J3068" s="142"/>
      <c r="K3068" s="228"/>
      <c r="L3068" s="7" t="str">
        <f t="shared" si="191"/>
        <v/>
      </c>
      <c r="M3068" s="7" t="str">
        <f t="shared" si="192"/>
        <v/>
      </c>
      <c r="N3068" s="7" t="str">
        <f>Cartilha_GLOBAL!N3068</f>
        <v/>
      </c>
      <c r="O3068" s="144"/>
      <c r="Q3068" s="151"/>
      <c r="R3068" s="152">
        <v>0</v>
      </c>
      <c r="T3068" s="153">
        <f>IF(Cartilha_GLOBAL!R3068=0,0,IF(Cartilha_GLOBAL!R3068&gt;0,"c","b"))</f>
        <v>0</v>
      </c>
    </row>
    <row r="3069" ht="22.5" hidden="1" spans="1:20">
      <c r="A3069" s="158">
        <f>Cartilha_GLOBAL!A3069</f>
        <v>101514</v>
      </c>
      <c r="B3069" s="100" t="str">
        <f>Cartilha_GLOBAL!B3069</f>
        <v>SINAPI</v>
      </c>
      <c r="C3069" s="104" t="str">
        <f>Cartilha_GLOBAL!C3069</f>
        <v>ENTRADA DE ENERGIA ELÉTRICA, SUBTERRÂNEA, MONOFÁSICA, COM CAIXA DE SOBREPOR, CABO DE 16 MM2 E DISJUNTOR DIN 50A (NÃO INCLUSA MURETA DE ALVENARIA). AF_07/2020_PS</v>
      </c>
      <c r="D3069" s="94" t="str">
        <f>Cartilha_GLOBAL!D3069</f>
        <v>UN</v>
      </c>
      <c r="E3069" s="105">
        <f>Cartilha_GLOBAL!$E3069</f>
        <v>957.75</v>
      </c>
      <c r="F3069" s="182">
        <f>Cartilha_GLOBAL!$F3069</f>
        <v>1175.54</v>
      </c>
      <c r="G3069" s="229"/>
      <c r="H3069" s="209">
        <f t="shared" si="189"/>
        <v>0</v>
      </c>
      <c r="I3069" s="188">
        <f t="shared" si="190"/>
        <v>0</v>
      </c>
      <c r="J3069" s="142"/>
      <c r="K3069" s="228"/>
      <c r="L3069" s="7" t="str">
        <f t="shared" si="191"/>
        <v/>
      </c>
      <c r="M3069" s="7" t="str">
        <f t="shared" si="192"/>
        <v/>
      </c>
      <c r="N3069" s="7" t="str">
        <f>Cartilha_GLOBAL!N3069</f>
        <v/>
      </c>
      <c r="O3069" s="144"/>
      <c r="Q3069" s="151"/>
      <c r="R3069" s="152">
        <v>0</v>
      </c>
      <c r="T3069" s="153">
        <f>IF(Cartilha_GLOBAL!R3069=0,0,IF(Cartilha_GLOBAL!R3069&gt;0,"c","b"))</f>
        <v>0</v>
      </c>
    </row>
    <row r="3070" ht="22.5" hidden="1" spans="1:20">
      <c r="A3070" s="158">
        <f>Cartilha_GLOBAL!A3070</f>
        <v>101515</v>
      </c>
      <c r="B3070" s="100" t="str">
        <f>Cartilha_GLOBAL!B3070</f>
        <v>SINAPI</v>
      </c>
      <c r="C3070" s="104" t="str">
        <f>Cartilha_GLOBAL!C3070</f>
        <v>ENTRADA DE ENERGIA ELÉTRICA, SUBTERRÂNEA, MONOFÁSICA, COM CAIXA DE SOBREPOR, CABO DE 25 MM2 E DISJUNTOR DIN 50A (NÃO INCLUSA MURETA DE ALVENARIA). AF_07/2020_PS</v>
      </c>
      <c r="D3070" s="94" t="str">
        <f>Cartilha_GLOBAL!D3070</f>
        <v>UN</v>
      </c>
      <c r="E3070" s="105">
        <f>Cartilha_GLOBAL!$E3070</f>
        <v>990.88</v>
      </c>
      <c r="F3070" s="182">
        <f>Cartilha_GLOBAL!$F3070</f>
        <v>1216.21</v>
      </c>
      <c r="G3070" s="229"/>
      <c r="H3070" s="209">
        <f t="shared" si="189"/>
        <v>0</v>
      </c>
      <c r="I3070" s="188">
        <f t="shared" si="190"/>
        <v>0</v>
      </c>
      <c r="J3070" s="142"/>
      <c r="K3070" s="228"/>
      <c r="L3070" s="7" t="str">
        <f t="shared" si="191"/>
        <v/>
      </c>
      <c r="M3070" s="7" t="str">
        <f t="shared" si="192"/>
        <v/>
      </c>
      <c r="N3070" s="7" t="str">
        <f>Cartilha_GLOBAL!N3070</f>
        <v/>
      </c>
      <c r="O3070" s="144"/>
      <c r="Q3070" s="151"/>
      <c r="R3070" s="152">
        <v>0</v>
      </c>
      <c r="T3070" s="153">
        <f>IF(Cartilha_GLOBAL!R3070=0,0,IF(Cartilha_GLOBAL!R3070&gt;0,"c","b"))</f>
        <v>0</v>
      </c>
    </row>
    <row r="3071" ht="22.5" hidden="1" spans="1:20">
      <c r="A3071" s="158">
        <f>Cartilha_GLOBAL!A3071</f>
        <v>101516</v>
      </c>
      <c r="B3071" s="100" t="str">
        <f>Cartilha_GLOBAL!B3071</f>
        <v>SINAPI</v>
      </c>
      <c r="C3071" s="104" t="str">
        <f>Cartilha_GLOBAL!C3071</f>
        <v>ENTRADA DE ENERGIA ELÉTRICA, SUBTERRÂNEA, MONOFÁSICA, COM CAIXA DE SOBREPOR, CABO DE 35 MM2 E DISJUNTOR DIN 50A (NÃO INCLUSA MURETA DE ALVENARIA). AF_07/2020_PS</v>
      </c>
      <c r="D3071" s="94" t="str">
        <f>Cartilha_GLOBAL!D3071</f>
        <v>UN</v>
      </c>
      <c r="E3071" s="105">
        <f>Cartilha_GLOBAL!$E3071</f>
        <v>1126.84</v>
      </c>
      <c r="F3071" s="182">
        <f>Cartilha_GLOBAL!$F3071</f>
        <v>1383.08</v>
      </c>
      <c r="G3071" s="229"/>
      <c r="H3071" s="209">
        <f t="shared" si="189"/>
        <v>0</v>
      </c>
      <c r="I3071" s="188">
        <f t="shared" si="190"/>
        <v>0</v>
      </c>
      <c r="J3071" s="142"/>
      <c r="K3071" s="228"/>
      <c r="L3071" s="7" t="str">
        <f t="shared" si="191"/>
        <v/>
      </c>
      <c r="M3071" s="7" t="str">
        <f t="shared" si="192"/>
        <v/>
      </c>
      <c r="N3071" s="7" t="str">
        <f>Cartilha_GLOBAL!N3071</f>
        <v/>
      </c>
      <c r="O3071" s="144"/>
      <c r="Q3071" s="151"/>
      <c r="R3071" s="152">
        <v>0</v>
      </c>
      <c r="T3071" s="153">
        <f>IF(Cartilha_GLOBAL!R3071=0,0,IF(Cartilha_GLOBAL!R3071&gt;0,"c","b"))</f>
        <v>0</v>
      </c>
    </row>
    <row r="3072" ht="22.5" hidden="1" spans="1:20">
      <c r="A3072" s="158">
        <f>Cartilha_GLOBAL!A3072</f>
        <v>101517</v>
      </c>
      <c r="B3072" s="100" t="str">
        <f>Cartilha_GLOBAL!B3072</f>
        <v>SINAPI</v>
      </c>
      <c r="C3072" s="104" t="str">
        <f>Cartilha_GLOBAL!C3072</f>
        <v>ENTRADA DE ENERGIA ELÉTRICA, SUBTERRÂNEA, MONOFÁSICA, COM CAIXA DE EMBUTIR, CABO DE 10 MM2 E DISJUNTOR DIN 50A (NÃO INCLUSA MURETA DE ALVENARIA). AF_07/2020_PS</v>
      </c>
      <c r="D3072" s="94" t="str">
        <f>Cartilha_GLOBAL!D3072</f>
        <v>UN</v>
      </c>
      <c r="E3072" s="105">
        <f>Cartilha_GLOBAL!$E3072</f>
        <v>819.99</v>
      </c>
      <c r="F3072" s="182">
        <f>Cartilha_GLOBAL!$F3072</f>
        <v>1006.46</v>
      </c>
      <c r="G3072" s="229"/>
      <c r="H3072" s="209">
        <f t="shared" si="189"/>
        <v>0</v>
      </c>
      <c r="I3072" s="188">
        <f t="shared" si="190"/>
        <v>0</v>
      </c>
      <c r="J3072" s="142"/>
      <c r="K3072" s="228"/>
      <c r="L3072" s="7" t="str">
        <f t="shared" si="191"/>
        <v/>
      </c>
      <c r="M3072" s="7" t="str">
        <f t="shared" si="192"/>
        <v/>
      </c>
      <c r="N3072" s="7" t="str">
        <f>Cartilha_GLOBAL!N3072</f>
        <v/>
      </c>
      <c r="O3072" s="144"/>
      <c r="Q3072" s="151"/>
      <c r="R3072" s="152">
        <v>0</v>
      </c>
      <c r="T3072" s="153">
        <f>IF(Cartilha_GLOBAL!R3072=0,0,IF(Cartilha_GLOBAL!R3072&gt;0,"c","b"))</f>
        <v>0</v>
      </c>
    </row>
    <row r="3073" ht="22.5" hidden="1" spans="1:20">
      <c r="A3073" s="158">
        <f>Cartilha_GLOBAL!A3073</f>
        <v>101518</v>
      </c>
      <c r="B3073" s="100" t="str">
        <f>Cartilha_GLOBAL!B3073</f>
        <v>SINAPI</v>
      </c>
      <c r="C3073" s="104" t="str">
        <f>Cartilha_GLOBAL!C3073</f>
        <v>ENTRADA DE ENERGIA ELÉTRICA, SUBTERRÂNEA, MONOFÁSICA, COM CAIXA DE EMBUTIR, CABO DE 16 MM2 E DISJUNTOR DIN 50A (NÃO INCLUSA MURETA DE ALVENARIA). AF_07/2020_PS</v>
      </c>
      <c r="D3073" s="94" t="str">
        <f>Cartilha_GLOBAL!D3073</f>
        <v>UN</v>
      </c>
      <c r="E3073" s="105">
        <f>Cartilha_GLOBAL!$E3073</f>
        <v>937.74</v>
      </c>
      <c r="F3073" s="182">
        <f>Cartilha_GLOBAL!$F3073</f>
        <v>1150.98</v>
      </c>
      <c r="G3073" s="229"/>
      <c r="H3073" s="209">
        <f t="shared" si="189"/>
        <v>0</v>
      </c>
      <c r="I3073" s="188">
        <f t="shared" si="190"/>
        <v>0</v>
      </c>
      <c r="J3073" s="142"/>
      <c r="K3073" s="228"/>
      <c r="L3073" s="7" t="str">
        <f t="shared" si="191"/>
        <v/>
      </c>
      <c r="M3073" s="7" t="str">
        <f t="shared" si="192"/>
        <v/>
      </c>
      <c r="N3073" s="7" t="str">
        <f>Cartilha_GLOBAL!N3073</f>
        <v/>
      </c>
      <c r="O3073" s="144"/>
      <c r="Q3073" s="151"/>
      <c r="R3073" s="152">
        <v>0</v>
      </c>
      <c r="T3073" s="153">
        <f>IF(Cartilha_GLOBAL!R3073=0,0,IF(Cartilha_GLOBAL!R3073&gt;0,"c","b"))</f>
        <v>0</v>
      </c>
    </row>
    <row r="3074" ht="22.5" hidden="1" spans="1:20">
      <c r="A3074" s="158">
        <f>Cartilha_GLOBAL!A3074</f>
        <v>101519</v>
      </c>
      <c r="B3074" s="100" t="str">
        <f>Cartilha_GLOBAL!B3074</f>
        <v>SINAPI</v>
      </c>
      <c r="C3074" s="104" t="str">
        <f>Cartilha_GLOBAL!C3074</f>
        <v>ENTRADA DE ENERGIA ELÉTRICA, SUBTERRÂNEA, MONOFÁSICA, COM CAIXA DE EMBUTIR, CABO DE 25 MM2 E DISJUNTOR DIN 50A (NÃO INCLUSA MURETA DE ALVENARIA). AF_07/2020_PS</v>
      </c>
      <c r="D3074" s="94" t="str">
        <f>Cartilha_GLOBAL!D3074</f>
        <v>UN</v>
      </c>
      <c r="E3074" s="105">
        <f>Cartilha_GLOBAL!$E3074</f>
        <v>970.87</v>
      </c>
      <c r="F3074" s="182">
        <f>Cartilha_GLOBAL!$F3074</f>
        <v>1191.65</v>
      </c>
      <c r="G3074" s="229"/>
      <c r="H3074" s="209">
        <f t="shared" si="189"/>
        <v>0</v>
      </c>
      <c r="I3074" s="188">
        <f t="shared" si="190"/>
        <v>0</v>
      </c>
      <c r="J3074" s="142"/>
      <c r="K3074" s="228"/>
      <c r="L3074" s="7" t="str">
        <f t="shared" si="191"/>
        <v/>
      </c>
      <c r="M3074" s="7" t="str">
        <f t="shared" si="192"/>
        <v/>
      </c>
      <c r="N3074" s="7" t="str">
        <f>Cartilha_GLOBAL!N3074</f>
        <v/>
      </c>
      <c r="O3074" s="144"/>
      <c r="Q3074" s="151"/>
      <c r="R3074" s="152">
        <v>0</v>
      </c>
      <c r="T3074" s="153">
        <f>IF(Cartilha_GLOBAL!R3074=0,0,IF(Cartilha_GLOBAL!R3074&gt;0,"c","b"))</f>
        <v>0</v>
      </c>
    </row>
    <row r="3075" ht="22.5" hidden="1" spans="1:20">
      <c r="A3075" s="158">
        <f>Cartilha_GLOBAL!A3075</f>
        <v>101520</v>
      </c>
      <c r="B3075" s="100" t="str">
        <f>Cartilha_GLOBAL!B3075</f>
        <v>SINAPI</v>
      </c>
      <c r="C3075" s="104" t="str">
        <f>Cartilha_GLOBAL!C3075</f>
        <v>ENTRADA DE ENERGIA ELÉTRICA, SUBTERRÂNEA, MONOFÁSICA, COM CAIXA DE EMBUTIR, CABO DE 35 MM2 E DISJUNTOR DIN 50A (NÃO INCLUSA MURETA DE ALVENARIA). AF_07/2020_PS</v>
      </c>
      <c r="D3075" s="94" t="str">
        <f>Cartilha_GLOBAL!D3075</f>
        <v>UN</v>
      </c>
      <c r="E3075" s="105">
        <f>Cartilha_GLOBAL!$E3075</f>
        <v>1106.83</v>
      </c>
      <c r="F3075" s="182">
        <f>Cartilha_GLOBAL!$F3075</f>
        <v>1358.52</v>
      </c>
      <c r="G3075" s="229"/>
      <c r="H3075" s="209">
        <f t="shared" si="189"/>
        <v>0</v>
      </c>
      <c r="I3075" s="188">
        <f t="shared" si="190"/>
        <v>0</v>
      </c>
      <c r="J3075" s="142"/>
      <c r="K3075" s="228"/>
      <c r="L3075" s="7" t="str">
        <f t="shared" si="191"/>
        <v/>
      </c>
      <c r="M3075" s="7" t="str">
        <f t="shared" si="192"/>
        <v/>
      </c>
      <c r="N3075" s="7" t="str">
        <f>Cartilha_GLOBAL!N3075</f>
        <v/>
      </c>
      <c r="O3075" s="144"/>
      <c r="Q3075" s="151"/>
      <c r="R3075" s="152">
        <v>0</v>
      </c>
      <c r="T3075" s="153">
        <f>IF(Cartilha_GLOBAL!R3075=0,0,IF(Cartilha_GLOBAL!R3075&gt;0,"c","b"))</f>
        <v>0</v>
      </c>
    </row>
    <row r="3076" ht="22.5" hidden="1" spans="1:20">
      <c r="A3076" s="158">
        <f>Cartilha_GLOBAL!A3076</f>
        <v>101521</v>
      </c>
      <c r="B3076" s="100" t="str">
        <f>Cartilha_GLOBAL!B3076</f>
        <v>SINAPI</v>
      </c>
      <c r="C3076" s="104" t="str">
        <f>Cartilha_GLOBAL!C3076</f>
        <v>ENTRADA DE ENERGIA ELÉTRICA, SUBTERRÂNEA, BIFÁSICA, COM CAIXA DE SOBREPOR, CABO DE 10 MM2 E DISJUNTOR DIN 50A (NÃO INCLUSA MURETA DE ALVENARIA). AF_07/2020_PS</v>
      </c>
      <c r="D3076" s="94" t="str">
        <f>Cartilha_GLOBAL!D3076</f>
        <v>UN</v>
      </c>
      <c r="E3076" s="105">
        <f>Cartilha_GLOBAL!$E3076</f>
        <v>1130.83</v>
      </c>
      <c r="F3076" s="182">
        <f>Cartilha_GLOBAL!$F3076</f>
        <v>1387.98</v>
      </c>
      <c r="G3076" s="229"/>
      <c r="H3076" s="209">
        <f t="shared" si="189"/>
        <v>0</v>
      </c>
      <c r="I3076" s="188">
        <f t="shared" si="190"/>
        <v>0</v>
      </c>
      <c r="J3076" s="142"/>
      <c r="K3076" s="228"/>
      <c r="L3076" s="7" t="str">
        <f t="shared" si="191"/>
        <v/>
      </c>
      <c r="M3076" s="7" t="str">
        <f t="shared" si="192"/>
        <v/>
      </c>
      <c r="N3076" s="7" t="str">
        <f>Cartilha_GLOBAL!N3076</f>
        <v/>
      </c>
      <c r="O3076" s="144"/>
      <c r="Q3076" s="151"/>
      <c r="R3076" s="152">
        <v>0</v>
      </c>
      <c r="T3076" s="153">
        <f>IF(Cartilha_GLOBAL!R3076=0,0,IF(Cartilha_GLOBAL!R3076&gt;0,"c","b"))</f>
        <v>0</v>
      </c>
    </row>
    <row r="3077" ht="22.5" hidden="1" spans="1:20">
      <c r="A3077" s="158">
        <f>Cartilha_GLOBAL!A3077</f>
        <v>101522</v>
      </c>
      <c r="B3077" s="100" t="str">
        <f>Cartilha_GLOBAL!B3077</f>
        <v>SINAPI</v>
      </c>
      <c r="C3077" s="104" t="str">
        <f>Cartilha_GLOBAL!C3077</f>
        <v>ENTRADA DE ENERGIA ELÉTRICA, SUBTERRÂNEA, BIFÁSICA, COM CAIXA DE SOBREPOR, CABO DE 16 MM2 E DISJUNTOR DIN 50A (NÃO INCLUSA MURETA DE ALVENARIA). AF_07/2020_PS</v>
      </c>
      <c r="D3077" s="94" t="str">
        <f>Cartilha_GLOBAL!D3077</f>
        <v>UN</v>
      </c>
      <c r="E3077" s="105">
        <f>Cartilha_GLOBAL!$E3077</f>
        <v>1307.45</v>
      </c>
      <c r="F3077" s="182">
        <f>Cartilha_GLOBAL!$F3077</f>
        <v>1604.76</v>
      </c>
      <c r="G3077" s="229"/>
      <c r="H3077" s="209">
        <f t="shared" si="189"/>
        <v>0</v>
      </c>
      <c r="I3077" s="188">
        <f t="shared" si="190"/>
        <v>0</v>
      </c>
      <c r="J3077" s="142"/>
      <c r="K3077" s="228"/>
      <c r="L3077" s="7" t="str">
        <f t="shared" si="191"/>
        <v/>
      </c>
      <c r="M3077" s="7" t="str">
        <f t="shared" si="192"/>
        <v/>
      </c>
      <c r="N3077" s="7" t="str">
        <f>Cartilha_GLOBAL!N3077</f>
        <v/>
      </c>
      <c r="O3077" s="144"/>
      <c r="Q3077" s="151"/>
      <c r="R3077" s="152">
        <v>0</v>
      </c>
      <c r="T3077" s="153">
        <f>IF(Cartilha_GLOBAL!R3077=0,0,IF(Cartilha_GLOBAL!R3077&gt;0,"c","b"))</f>
        <v>0</v>
      </c>
    </row>
    <row r="3078" ht="22.5" hidden="1" spans="1:20">
      <c r="A3078" s="158">
        <f>Cartilha_GLOBAL!A3078</f>
        <v>101523</v>
      </c>
      <c r="B3078" s="100" t="str">
        <f>Cartilha_GLOBAL!B3078</f>
        <v>SINAPI</v>
      </c>
      <c r="C3078" s="104" t="str">
        <f>Cartilha_GLOBAL!C3078</f>
        <v>ENTRADA DE ENERGIA ELÉTRICA, SUBTERRÂNEA, BIFÁSICA, COM CAIXA DE SOBREPOR, CABO DE 25 MM2 E DISJUNTOR DIN 50A (NÃO INCLUSA MURETA DE ALVENARIA). AF_07/2020_PS</v>
      </c>
      <c r="D3078" s="94" t="str">
        <f>Cartilha_GLOBAL!D3078</f>
        <v>UN</v>
      </c>
      <c r="E3078" s="105">
        <f>Cartilha_GLOBAL!$E3078</f>
        <v>1357.14</v>
      </c>
      <c r="F3078" s="182">
        <f>Cartilha_GLOBAL!$F3078</f>
        <v>1665.75</v>
      </c>
      <c r="G3078" s="229"/>
      <c r="H3078" s="209">
        <f t="shared" si="189"/>
        <v>0</v>
      </c>
      <c r="I3078" s="188">
        <f t="shared" si="190"/>
        <v>0</v>
      </c>
      <c r="J3078" s="142"/>
      <c r="K3078" s="228"/>
      <c r="L3078" s="7" t="str">
        <f t="shared" si="191"/>
        <v/>
      </c>
      <c r="M3078" s="7" t="str">
        <f t="shared" si="192"/>
        <v/>
      </c>
      <c r="N3078" s="7" t="str">
        <f>Cartilha_GLOBAL!N3078</f>
        <v/>
      </c>
      <c r="O3078" s="144"/>
      <c r="Q3078" s="151"/>
      <c r="R3078" s="152">
        <v>0</v>
      </c>
      <c r="T3078" s="153">
        <f>IF(Cartilha_GLOBAL!R3078=0,0,IF(Cartilha_GLOBAL!R3078&gt;0,"c","b"))</f>
        <v>0</v>
      </c>
    </row>
    <row r="3079" ht="22.5" hidden="1" spans="1:20">
      <c r="A3079" s="158">
        <f>Cartilha_GLOBAL!A3079</f>
        <v>101524</v>
      </c>
      <c r="B3079" s="100" t="str">
        <f>Cartilha_GLOBAL!B3079</f>
        <v>SINAPI</v>
      </c>
      <c r="C3079" s="104" t="str">
        <f>Cartilha_GLOBAL!C3079</f>
        <v>ENTRADA DE ENERGIA ELÉTRICA, SUBTERRÂNEA, BIFÁSICA, COM CAIXA DE SOBREPOR, CABO DE 35 MM2 E DISJUNTOR DIN 50A (NÃO INCLUSA MURETA DE ALVENARIA). AF_07/2020_PS</v>
      </c>
      <c r="D3079" s="94" t="str">
        <f>Cartilha_GLOBAL!D3079</f>
        <v>UN</v>
      </c>
      <c r="E3079" s="105">
        <f>Cartilha_GLOBAL!$E3079</f>
        <v>1561.08</v>
      </c>
      <c r="F3079" s="182">
        <f>Cartilha_GLOBAL!$F3079</f>
        <v>1916.07</v>
      </c>
      <c r="G3079" s="229"/>
      <c r="H3079" s="209">
        <f t="shared" si="189"/>
        <v>0</v>
      </c>
      <c r="I3079" s="188">
        <f t="shared" si="190"/>
        <v>0</v>
      </c>
      <c r="J3079" s="142"/>
      <c r="K3079" s="228"/>
      <c r="L3079" s="7" t="str">
        <f t="shared" si="191"/>
        <v/>
      </c>
      <c r="M3079" s="7" t="str">
        <f t="shared" si="192"/>
        <v/>
      </c>
      <c r="N3079" s="7" t="str">
        <f>Cartilha_GLOBAL!N3079</f>
        <v/>
      </c>
      <c r="O3079" s="144"/>
      <c r="Q3079" s="151"/>
      <c r="R3079" s="152">
        <v>0</v>
      </c>
      <c r="T3079" s="153">
        <f>IF(Cartilha_GLOBAL!R3079=0,0,IF(Cartilha_GLOBAL!R3079&gt;0,"c","b"))</f>
        <v>0</v>
      </c>
    </row>
    <row r="3080" ht="22.5" hidden="1" spans="1:20">
      <c r="A3080" s="158">
        <f>Cartilha_GLOBAL!A3080</f>
        <v>101525</v>
      </c>
      <c r="B3080" s="100" t="str">
        <f>Cartilha_GLOBAL!B3080</f>
        <v>SINAPI</v>
      </c>
      <c r="C3080" s="104" t="str">
        <f>Cartilha_GLOBAL!C3080</f>
        <v>ENTRADA DE ENERGIA ELÉTRICA, SUBTERRÂNEA, BIFÁSICA, COM CAIXA DE EMBUTIR, CABO DE 10 MM2 E DISJUNTOR DIN 50A (NÃO INCLUSA MURETA DE ALVENARIA). AF_07/2020_PS</v>
      </c>
      <c r="D3080" s="94" t="str">
        <f>Cartilha_GLOBAL!D3080</f>
        <v>UN</v>
      </c>
      <c r="E3080" s="105">
        <f>Cartilha_GLOBAL!$E3080</f>
        <v>1118.71</v>
      </c>
      <c r="F3080" s="182">
        <f>Cartilha_GLOBAL!$F3080</f>
        <v>1373.1</v>
      </c>
      <c r="G3080" s="229"/>
      <c r="H3080" s="209">
        <f t="shared" si="189"/>
        <v>0</v>
      </c>
      <c r="I3080" s="188">
        <f t="shared" si="190"/>
        <v>0</v>
      </c>
      <c r="J3080" s="142"/>
      <c r="K3080" s="228"/>
      <c r="L3080" s="7" t="str">
        <f t="shared" si="191"/>
        <v/>
      </c>
      <c r="M3080" s="7" t="str">
        <f t="shared" si="192"/>
        <v/>
      </c>
      <c r="N3080" s="7" t="str">
        <f>Cartilha_GLOBAL!N3080</f>
        <v/>
      </c>
      <c r="O3080" s="144"/>
      <c r="Q3080" s="151"/>
      <c r="R3080" s="152">
        <v>0</v>
      </c>
      <c r="T3080" s="153">
        <f>IF(Cartilha_GLOBAL!R3080=0,0,IF(Cartilha_GLOBAL!R3080&gt;0,"c","b"))</f>
        <v>0</v>
      </c>
    </row>
    <row r="3081" ht="22.5" hidden="1" spans="1:20">
      <c r="A3081" s="158">
        <f>Cartilha_GLOBAL!A3081</f>
        <v>101526</v>
      </c>
      <c r="B3081" s="100" t="str">
        <f>Cartilha_GLOBAL!B3081</f>
        <v>SINAPI</v>
      </c>
      <c r="C3081" s="104" t="str">
        <f>Cartilha_GLOBAL!C3081</f>
        <v>ENTRADA DE ENERGIA ELÉTRICA, SUBTERRÂNEA, BIFÁSICA, COM CAIXA DE EMBUTIR, CABO DE 16 MM2 E DISJUNTOR DIN 50A (NÃO INCLUSA MURETA DE ALVENARIA). AF_07/2020_PS</v>
      </c>
      <c r="D3081" s="94" t="str">
        <f>Cartilha_GLOBAL!D3081</f>
        <v>UN</v>
      </c>
      <c r="E3081" s="105">
        <f>Cartilha_GLOBAL!$E3081</f>
        <v>1295.33</v>
      </c>
      <c r="F3081" s="182">
        <f>Cartilha_GLOBAL!$F3081</f>
        <v>1589.89</v>
      </c>
      <c r="G3081" s="229"/>
      <c r="H3081" s="209">
        <f t="shared" si="189"/>
        <v>0</v>
      </c>
      <c r="I3081" s="188">
        <f t="shared" si="190"/>
        <v>0</v>
      </c>
      <c r="J3081" s="142"/>
      <c r="K3081" s="228"/>
      <c r="L3081" s="7" t="str">
        <f t="shared" si="191"/>
        <v/>
      </c>
      <c r="M3081" s="7" t="str">
        <f t="shared" si="192"/>
        <v/>
      </c>
      <c r="N3081" s="7" t="str">
        <f>Cartilha_GLOBAL!N3081</f>
        <v/>
      </c>
      <c r="O3081" s="144"/>
      <c r="Q3081" s="151"/>
      <c r="R3081" s="152">
        <v>0</v>
      </c>
      <c r="T3081" s="153">
        <f>IF(Cartilha_GLOBAL!R3081=0,0,IF(Cartilha_GLOBAL!R3081&gt;0,"c","b"))</f>
        <v>0</v>
      </c>
    </row>
    <row r="3082" ht="22.5" hidden="1" spans="1:20">
      <c r="A3082" s="158">
        <f>Cartilha_GLOBAL!A3082</f>
        <v>101527</v>
      </c>
      <c r="B3082" s="100" t="str">
        <f>Cartilha_GLOBAL!B3082</f>
        <v>SINAPI</v>
      </c>
      <c r="C3082" s="104" t="str">
        <f>Cartilha_GLOBAL!C3082</f>
        <v>ENTRADA DE ENERGIA ELÉTRICA, SUBTERRÂNEA, BIFÁSICA, COM CAIXA DE EMBUTIR, CABO DE 25 MM2 E DISJUNTOR DIN 50A (NÃO INCLUSA MURETA DE ALVENARIA). AF_07/2020_PS</v>
      </c>
      <c r="D3082" s="94" t="str">
        <f>Cartilha_GLOBAL!D3082</f>
        <v>UN</v>
      </c>
      <c r="E3082" s="105">
        <f>Cartilha_GLOBAL!$E3082</f>
        <v>1345.02</v>
      </c>
      <c r="F3082" s="182">
        <f>Cartilha_GLOBAL!$F3082</f>
        <v>1650.88</v>
      </c>
      <c r="G3082" s="229"/>
      <c r="H3082" s="209">
        <f t="shared" si="189"/>
        <v>0</v>
      </c>
      <c r="I3082" s="188">
        <f t="shared" si="190"/>
        <v>0</v>
      </c>
      <c r="J3082" s="142"/>
      <c r="K3082" s="228"/>
      <c r="L3082" s="7" t="str">
        <f t="shared" si="191"/>
        <v/>
      </c>
      <c r="M3082" s="7" t="str">
        <f t="shared" si="192"/>
        <v/>
      </c>
      <c r="N3082" s="7" t="str">
        <f>Cartilha_GLOBAL!N3082</f>
        <v/>
      </c>
      <c r="O3082" s="144"/>
      <c r="Q3082" s="151"/>
      <c r="R3082" s="152">
        <v>0</v>
      </c>
      <c r="T3082" s="153">
        <f>IF(Cartilha_GLOBAL!R3082=0,0,IF(Cartilha_GLOBAL!R3082&gt;0,"c","b"))</f>
        <v>0</v>
      </c>
    </row>
    <row r="3083" ht="22.5" hidden="1" spans="1:20">
      <c r="A3083" s="158">
        <f>Cartilha_GLOBAL!A3083</f>
        <v>101528</v>
      </c>
      <c r="B3083" s="100" t="str">
        <f>Cartilha_GLOBAL!B3083</f>
        <v>SINAPI</v>
      </c>
      <c r="C3083" s="104" t="str">
        <f>Cartilha_GLOBAL!C3083</f>
        <v>ENTRADA DE ENERGIA ELÉTRICA, SUBTERRÂNEA, BIFÁSICA, COM CAIXA DE EMBUTIR, CABO DE 35 MM2 E DISJUNTOR DIN 50A (NÃO INCLUSA MURETA DE ALVENARIA). AF_07/2020_PS</v>
      </c>
      <c r="D3083" s="94" t="str">
        <f>Cartilha_GLOBAL!D3083</f>
        <v>UN</v>
      </c>
      <c r="E3083" s="105">
        <f>Cartilha_GLOBAL!$E3083</f>
        <v>1548.96</v>
      </c>
      <c r="F3083" s="182">
        <f>Cartilha_GLOBAL!$F3083</f>
        <v>1901.19</v>
      </c>
      <c r="G3083" s="229"/>
      <c r="H3083" s="209">
        <f t="shared" si="189"/>
        <v>0</v>
      </c>
      <c r="I3083" s="188">
        <f t="shared" si="190"/>
        <v>0</v>
      </c>
      <c r="J3083" s="142"/>
      <c r="K3083" s="228"/>
      <c r="L3083" s="7" t="str">
        <f t="shared" si="191"/>
        <v/>
      </c>
      <c r="M3083" s="7" t="str">
        <f t="shared" si="192"/>
        <v/>
      </c>
      <c r="N3083" s="7" t="str">
        <f>Cartilha_GLOBAL!N3083</f>
        <v/>
      </c>
      <c r="O3083" s="144"/>
      <c r="Q3083" s="151"/>
      <c r="R3083" s="152">
        <v>0</v>
      </c>
      <c r="T3083" s="153">
        <f>IF(Cartilha_GLOBAL!R3083=0,0,IF(Cartilha_GLOBAL!R3083&gt;0,"c","b"))</f>
        <v>0</v>
      </c>
    </row>
    <row r="3084" ht="22.5" hidden="1" spans="1:20">
      <c r="A3084" s="158">
        <f>Cartilha_GLOBAL!A3084</f>
        <v>101529</v>
      </c>
      <c r="B3084" s="100" t="str">
        <f>Cartilha_GLOBAL!B3084</f>
        <v>SINAPI</v>
      </c>
      <c r="C3084" s="104" t="str">
        <f>Cartilha_GLOBAL!C3084</f>
        <v>ENTRADA DE ENERGIA ELÉTRICA, SUBTERRÂNEA, TRIFÁSICA, COM CAIXA DE SOBREPOR, CABO DE 10 MM2 E DISJUNTOR DIN 50A (NÃO INCLUSA MURETA DE ALVENARIA). AF_07/2020_PS</v>
      </c>
      <c r="D3084" s="94" t="str">
        <f>Cartilha_GLOBAL!D3084</f>
        <v>UN</v>
      </c>
      <c r="E3084" s="105">
        <f>Cartilha_GLOBAL!$E3084</f>
        <v>1261.4</v>
      </c>
      <c r="F3084" s="182">
        <f>Cartilha_GLOBAL!$F3084</f>
        <v>1548.24</v>
      </c>
      <c r="G3084" s="229"/>
      <c r="H3084" s="209">
        <f t="shared" si="189"/>
        <v>0</v>
      </c>
      <c r="I3084" s="188">
        <f t="shared" si="190"/>
        <v>0</v>
      </c>
      <c r="J3084" s="142"/>
      <c r="K3084" s="228"/>
      <c r="L3084" s="7" t="str">
        <f t="shared" si="191"/>
        <v/>
      </c>
      <c r="M3084" s="7" t="str">
        <f t="shared" si="192"/>
        <v/>
      </c>
      <c r="N3084" s="7" t="str">
        <f>Cartilha_GLOBAL!N3084</f>
        <v/>
      </c>
      <c r="O3084" s="144"/>
      <c r="Q3084" s="151"/>
      <c r="R3084" s="152">
        <v>0</v>
      </c>
      <c r="T3084" s="153">
        <f>IF(Cartilha_GLOBAL!R3084=0,0,IF(Cartilha_GLOBAL!R3084&gt;0,"c","b"))</f>
        <v>0</v>
      </c>
    </row>
    <row r="3085" ht="22.5" hidden="1" spans="1:20">
      <c r="A3085" s="158">
        <f>Cartilha_GLOBAL!A3085</f>
        <v>101530</v>
      </c>
      <c r="B3085" s="100" t="str">
        <f>Cartilha_GLOBAL!B3085</f>
        <v>SINAPI</v>
      </c>
      <c r="C3085" s="104" t="str">
        <f>Cartilha_GLOBAL!C3085</f>
        <v>ENTRADA DE ENERGIA ELÉTRICA, SUBTERRÂNEA, TRIFÁSICA, COM CAIXA DE SOBREPOR, CABO DE 16 MM2 E DISJUNTOR DIN 50A (NÃO INCLUSA MURETA DE ALVENARIA). AF_07/2020_PS</v>
      </c>
      <c r="D3085" s="94" t="str">
        <f>Cartilha_GLOBAL!D3085</f>
        <v>UN</v>
      </c>
      <c r="E3085" s="105">
        <f>Cartilha_GLOBAL!$E3085</f>
        <v>1496.89</v>
      </c>
      <c r="F3085" s="182">
        <f>Cartilha_GLOBAL!$F3085</f>
        <v>1837.28</v>
      </c>
      <c r="G3085" s="229"/>
      <c r="H3085" s="209">
        <f t="shared" si="189"/>
        <v>0</v>
      </c>
      <c r="I3085" s="188">
        <f t="shared" si="190"/>
        <v>0</v>
      </c>
      <c r="J3085" s="142"/>
      <c r="K3085" s="228"/>
      <c r="L3085" s="7" t="str">
        <f t="shared" si="191"/>
        <v/>
      </c>
      <c r="M3085" s="7" t="str">
        <f t="shared" si="192"/>
        <v/>
      </c>
      <c r="N3085" s="7" t="str">
        <f>Cartilha_GLOBAL!N3085</f>
        <v/>
      </c>
      <c r="O3085" s="144"/>
      <c r="Q3085" s="151"/>
      <c r="R3085" s="152">
        <v>0</v>
      </c>
      <c r="T3085" s="153">
        <f>IF(Cartilha_GLOBAL!R3085=0,0,IF(Cartilha_GLOBAL!R3085&gt;0,"c","b"))</f>
        <v>0</v>
      </c>
    </row>
    <row r="3086" ht="22.5" hidden="1" spans="1:20">
      <c r="A3086" s="158">
        <f>Cartilha_GLOBAL!A3086</f>
        <v>101531</v>
      </c>
      <c r="B3086" s="100" t="str">
        <f>Cartilha_GLOBAL!B3086</f>
        <v>SINAPI</v>
      </c>
      <c r="C3086" s="104" t="str">
        <f>Cartilha_GLOBAL!C3086</f>
        <v>ENTRADA DE ENERGIA ELÉTRICA, SUBTERRÂNEA, TRIFÁSICA, COM CAIXA DE SOBREPOR, CABO DE 25 MM2 E DISJUNTOR DIN 50A (NÃO INCLUSA MURETA DE ALVENARIA). AF_07/2020_PS</v>
      </c>
      <c r="D3086" s="94" t="str">
        <f>Cartilha_GLOBAL!D3086</f>
        <v>UN</v>
      </c>
      <c r="E3086" s="105">
        <f>Cartilha_GLOBAL!$E3086</f>
        <v>1563.15</v>
      </c>
      <c r="F3086" s="182">
        <f>Cartilha_GLOBAL!$F3086</f>
        <v>1918.61</v>
      </c>
      <c r="G3086" s="229"/>
      <c r="H3086" s="209">
        <f t="shared" si="189"/>
        <v>0</v>
      </c>
      <c r="I3086" s="188">
        <f t="shared" si="190"/>
        <v>0</v>
      </c>
      <c r="J3086" s="142"/>
      <c r="K3086" s="228"/>
      <c r="L3086" s="7" t="str">
        <f t="shared" si="191"/>
        <v/>
      </c>
      <c r="M3086" s="7" t="str">
        <f t="shared" si="192"/>
        <v/>
      </c>
      <c r="N3086" s="7" t="str">
        <f>Cartilha_GLOBAL!N3086</f>
        <v/>
      </c>
      <c r="O3086" s="144"/>
      <c r="Q3086" s="151"/>
      <c r="R3086" s="152">
        <v>0</v>
      </c>
      <c r="T3086" s="153">
        <f>IF(Cartilha_GLOBAL!R3086=0,0,IF(Cartilha_GLOBAL!R3086&gt;0,"c","b"))</f>
        <v>0</v>
      </c>
    </row>
    <row r="3087" ht="22.5" hidden="1" spans="1:20">
      <c r="A3087" s="158">
        <f>Cartilha_GLOBAL!A3087</f>
        <v>101532</v>
      </c>
      <c r="B3087" s="100" t="str">
        <f>Cartilha_GLOBAL!B3087</f>
        <v>SINAPI</v>
      </c>
      <c r="C3087" s="104" t="str">
        <f>Cartilha_GLOBAL!C3087</f>
        <v>ENTRADA DE ENERGIA ELÉTRICA, SUBTERRÂNEA, TRIFÁSICA, COM CAIXA DE SOBREPOR, CABO DE 35 MM2 E DISJUNTOR DIN 50A (NÃO INCLUSA MURETA DE ALVENARIA). AF_07/2020_PS</v>
      </c>
      <c r="D3087" s="94" t="str">
        <f>Cartilha_GLOBAL!D3087</f>
        <v>UN</v>
      </c>
      <c r="E3087" s="105">
        <f>Cartilha_GLOBAL!$E3087</f>
        <v>1835.07</v>
      </c>
      <c r="F3087" s="182">
        <f>Cartilha_GLOBAL!$F3087</f>
        <v>2252.36</v>
      </c>
      <c r="G3087" s="229"/>
      <c r="H3087" s="209">
        <f t="shared" si="189"/>
        <v>0</v>
      </c>
      <c r="I3087" s="188">
        <f t="shared" si="190"/>
        <v>0</v>
      </c>
      <c r="J3087" s="142"/>
      <c r="K3087" s="228"/>
      <c r="L3087" s="7" t="str">
        <f t="shared" si="191"/>
        <v/>
      </c>
      <c r="M3087" s="7" t="str">
        <f t="shared" si="192"/>
        <v/>
      </c>
      <c r="N3087" s="7" t="str">
        <f>Cartilha_GLOBAL!N3087</f>
        <v/>
      </c>
      <c r="O3087" s="144"/>
      <c r="Q3087" s="151"/>
      <c r="R3087" s="152">
        <v>0</v>
      </c>
      <c r="T3087" s="153">
        <f>IF(Cartilha_GLOBAL!R3087=0,0,IF(Cartilha_GLOBAL!R3087&gt;0,"c","b"))</f>
        <v>0</v>
      </c>
    </row>
    <row r="3088" ht="22.5" hidden="1" spans="1:20">
      <c r="A3088" s="158">
        <f>Cartilha_GLOBAL!A3088</f>
        <v>101533</v>
      </c>
      <c r="B3088" s="100" t="str">
        <f>Cartilha_GLOBAL!B3088</f>
        <v>SINAPI</v>
      </c>
      <c r="C3088" s="104" t="str">
        <f>Cartilha_GLOBAL!C3088</f>
        <v>ENTRADA DE ENERGIA ELÉTRICA, SUBTERRÂNEA, TRIFÁSICA, COM CAIXA DE EMBUTIR, CABO DE 10 MM2 E DISJUNTOR DIN 50A (NÃO INCLUSA MURETA DE ALVENARIA). AF_07/2020_PS</v>
      </c>
      <c r="D3088" s="94" t="str">
        <f>Cartilha_GLOBAL!D3088</f>
        <v>UN</v>
      </c>
      <c r="E3088" s="105">
        <f>Cartilha_GLOBAL!$E3088</f>
        <v>1385.59</v>
      </c>
      <c r="F3088" s="182">
        <f>Cartilha_GLOBAL!$F3088</f>
        <v>1700.67</v>
      </c>
      <c r="G3088" s="229"/>
      <c r="H3088" s="209">
        <f t="shared" si="189"/>
        <v>0</v>
      </c>
      <c r="I3088" s="188">
        <f t="shared" si="190"/>
        <v>0</v>
      </c>
      <c r="J3088" s="142"/>
      <c r="K3088" s="145"/>
      <c r="L3088" s="7"/>
      <c r="M3088" s="7"/>
      <c r="N3088" s="7">
        <f>Cartilha_GLOBAL!N3088</f>
        <v>0</v>
      </c>
      <c r="O3088" s="144"/>
      <c r="Q3088" s="151"/>
      <c r="R3088" s="152">
        <v>0</v>
      </c>
      <c r="T3088" s="153">
        <f>IF(Cartilha_GLOBAL!R3088=0,0,IF(Cartilha_GLOBAL!R3088&gt;0,"c","b"))</f>
        <v>0</v>
      </c>
    </row>
    <row r="3089" ht="22.5" hidden="1" spans="1:20">
      <c r="A3089" s="158">
        <f>Cartilha_GLOBAL!A3089</f>
        <v>101534</v>
      </c>
      <c r="B3089" s="100" t="str">
        <f>Cartilha_GLOBAL!B3089</f>
        <v>SINAPI</v>
      </c>
      <c r="C3089" s="104" t="str">
        <f>Cartilha_GLOBAL!C3089</f>
        <v>ENTRADA DE ENERGIA ELÉTRICA, SUBTERRÂNEA, TRIFÁSICA, COM CAIXA DE EMBUTIR, CABO DE 16 MM2 E DISJUNTOR DIN 50A (NÃO INCLUSA MURETA DE ALVENARIA). AF_07/2020_PS</v>
      </c>
      <c r="D3089" s="94" t="str">
        <f>Cartilha_GLOBAL!D3089</f>
        <v>UN</v>
      </c>
      <c r="E3089" s="105">
        <f>Cartilha_GLOBAL!$E3089</f>
        <v>1621.08</v>
      </c>
      <c r="F3089" s="182">
        <f>Cartilha_GLOBAL!$F3089</f>
        <v>1989.71</v>
      </c>
      <c r="G3089" s="229"/>
      <c r="H3089" s="209">
        <f t="shared" si="189"/>
        <v>0</v>
      </c>
      <c r="I3089" s="188">
        <f t="shared" si="190"/>
        <v>0</v>
      </c>
      <c r="J3089" s="142"/>
      <c r="K3089" s="145"/>
      <c r="L3089" s="7"/>
      <c r="M3089" s="7"/>
      <c r="N3089" s="7">
        <f>Cartilha_GLOBAL!N3089</f>
        <v>0</v>
      </c>
      <c r="O3089" s="144"/>
      <c r="Q3089" s="151"/>
      <c r="R3089" s="152">
        <v>0</v>
      </c>
      <c r="T3089" s="153">
        <f>IF(Cartilha_GLOBAL!R3089=0,0,IF(Cartilha_GLOBAL!R3089&gt;0,"c","b"))</f>
        <v>0</v>
      </c>
    </row>
    <row r="3090" ht="22.5" hidden="1" spans="1:20">
      <c r="A3090" s="158">
        <f>Cartilha_GLOBAL!A3090</f>
        <v>101535</v>
      </c>
      <c r="B3090" s="100" t="str">
        <f>Cartilha_GLOBAL!B3090</f>
        <v>SINAPI</v>
      </c>
      <c r="C3090" s="104" t="str">
        <f>Cartilha_GLOBAL!C3090</f>
        <v>ENTRADA DE ENERGIA ELÉTRICA, SUBTERRÂNEA, TRIFÁSICA, COM CAIXA DE EMBUTIR, CABO DE 25 MM2 E DISJUNTOR DIN 50A (NÃO INCLUSA MURETA DE ALVENARIA). AF_07/2020_PS</v>
      </c>
      <c r="D3090" s="94" t="str">
        <f>Cartilha_GLOBAL!D3090</f>
        <v>UN</v>
      </c>
      <c r="E3090" s="105">
        <f>Cartilha_GLOBAL!$E3090</f>
        <v>1687.34</v>
      </c>
      <c r="F3090" s="182">
        <f>Cartilha_GLOBAL!$F3090</f>
        <v>2071.04</v>
      </c>
      <c r="G3090" s="229"/>
      <c r="H3090" s="209">
        <f t="shared" si="189"/>
        <v>0</v>
      </c>
      <c r="I3090" s="188">
        <f t="shared" si="190"/>
        <v>0</v>
      </c>
      <c r="J3090" s="142"/>
      <c r="K3090" s="145"/>
      <c r="L3090" s="7" t="str">
        <f t="shared" si="191"/>
        <v/>
      </c>
      <c r="M3090" s="7" t="str">
        <f t="shared" si="192"/>
        <v/>
      </c>
      <c r="N3090" s="7" t="str">
        <f>Cartilha_GLOBAL!N3090</f>
        <v/>
      </c>
      <c r="O3090" s="144"/>
      <c r="Q3090" s="151"/>
      <c r="R3090" s="152">
        <v>0</v>
      </c>
      <c r="T3090" s="153">
        <f>IF(Cartilha_GLOBAL!R3090=0,0,IF(Cartilha_GLOBAL!R3090&gt;0,"c","b"))</f>
        <v>0</v>
      </c>
    </row>
    <row r="3091" ht="22.5" hidden="1" spans="1:20">
      <c r="A3091" s="158">
        <f>Cartilha_GLOBAL!A3091</f>
        <v>101536</v>
      </c>
      <c r="B3091" s="100" t="str">
        <f>Cartilha_GLOBAL!B3091</f>
        <v>SINAPI</v>
      </c>
      <c r="C3091" s="104" t="str">
        <f>Cartilha_GLOBAL!C3091</f>
        <v>ENTRADA DE ENERGIA ELÉTRICA, SUBTERRÂNEA, TRIFÁSICA, COM CAIXA DE EMBUTIR, CABO DE 35 MM2 E DISJUNTOR DIN 50A (NÃO INCLUSA MURETA DE ALVENARIA). AF_07/2020_PS</v>
      </c>
      <c r="D3091" s="94" t="str">
        <f>Cartilha_GLOBAL!D3091</f>
        <v>UN</v>
      </c>
      <c r="E3091" s="105">
        <f>Cartilha_GLOBAL!$E3091</f>
        <v>1959.26</v>
      </c>
      <c r="F3091" s="182">
        <f>Cartilha_GLOBAL!$F3091</f>
        <v>2404.8</v>
      </c>
      <c r="G3091" s="229"/>
      <c r="H3091" s="209">
        <f t="shared" si="189"/>
        <v>0</v>
      </c>
      <c r="I3091" s="188">
        <f t="shared" si="190"/>
        <v>0</v>
      </c>
      <c r="J3091" s="142"/>
      <c r="K3091" s="145"/>
      <c r="L3091" s="7" t="str">
        <f t="shared" si="191"/>
        <v/>
      </c>
      <c r="M3091" s="7" t="str">
        <f t="shared" si="192"/>
        <v/>
      </c>
      <c r="N3091" s="7" t="str">
        <f>Cartilha_GLOBAL!N3091</f>
        <v/>
      </c>
      <c r="O3091" s="144"/>
      <c r="Q3091" s="151"/>
      <c r="R3091" s="152">
        <v>0</v>
      </c>
      <c r="T3091" s="153">
        <f>IF(Cartilha_GLOBAL!R3091=0,0,IF(Cartilha_GLOBAL!R3091&gt;0,"c","b"))</f>
        <v>0</v>
      </c>
    </row>
    <row r="3092" ht="22.5" hidden="1" spans="1:27">
      <c r="A3092" s="158" t="str">
        <f>Cartilha_GLOBAL!A3092</f>
        <v>16.105.000030.SER</v>
      </c>
      <c r="B3092" s="189" t="s">
        <v>1231</v>
      </c>
      <c r="C3092" s="104" t="str">
        <f>Cartilha_GLOBAL!C3092</f>
        <v>ENTRADA DE ENERGIA ELÉTRICA, SUBTERRÂNEA, TRIFÁSICA, COM CAIXA DE EMBUTIR, CABO DE 16 MM2 E DISJUNTOR DIN 50A (NÃO INCLUSA MURETA DE ALVENARIA). AF_07/2020</v>
      </c>
      <c r="D3092" s="94" t="str">
        <f>Cartilha_GLOBAL!D3092</f>
        <v>UN</v>
      </c>
      <c r="E3092" s="105">
        <f>Cartilha_GLOBAL!$E3092</f>
        <v>1885.87</v>
      </c>
      <c r="F3092" s="182">
        <f>Cartilha_GLOBAL!$F3092</f>
        <v>2314.72</v>
      </c>
      <c r="G3092" s="229"/>
      <c r="H3092" s="209">
        <f t="shared" si="189"/>
        <v>0</v>
      </c>
      <c r="I3092" s="188">
        <f t="shared" si="190"/>
        <v>0</v>
      </c>
      <c r="J3092" s="142"/>
      <c r="K3092" s="228"/>
      <c r="L3092" s="7" t="str">
        <f t="shared" si="191"/>
        <v/>
      </c>
      <c r="M3092" s="7" t="str">
        <f t="shared" si="192"/>
        <v/>
      </c>
      <c r="N3092" s="7" t="str">
        <f>Cartilha_GLOBAL!N3092</f>
        <v/>
      </c>
      <c r="O3092" s="144"/>
      <c r="Q3092" s="151"/>
      <c r="R3092" s="152">
        <v>0</v>
      </c>
      <c r="T3092" s="153">
        <f>IF(Cartilha_GLOBAL!R3092=0,0,IF(Cartilha_GLOBAL!R3092&gt;0,"c","b"))</f>
        <v>0</v>
      </c>
      <c r="AA3092" s="5">
        <v>1885.87</v>
      </c>
    </row>
    <row r="3093" ht="22.5" hidden="1" spans="1:27">
      <c r="A3093" s="158" t="str">
        <f>Cartilha_GLOBAL!A3093</f>
        <v>16.105.000031.SER</v>
      </c>
      <c r="B3093" s="189" t="s">
        <v>1231</v>
      </c>
      <c r="C3093" s="104" t="str">
        <f>Cartilha_GLOBAL!C3093</f>
        <v>ENTRADA DE ENERGIA ELÉTRICA, SUBTERRÂNEA, TRIFÁSICA, COM CAIXA DE EMBUTIR, CABO DE 25 MM2 E DISJUNTOR DIN 50A (NÃO INCLUSA MURETA DE ALVENARIA). AF_07/2020</v>
      </c>
      <c r="D3093" s="94" t="str">
        <f>Cartilha_GLOBAL!D3093</f>
        <v>UN</v>
      </c>
      <c r="E3093" s="105">
        <f>Cartilha_GLOBAL!$E3093</f>
        <v>2069.96</v>
      </c>
      <c r="F3093" s="182">
        <f>Cartilha_GLOBAL!$F3093</f>
        <v>2540.67</v>
      </c>
      <c r="G3093" s="229"/>
      <c r="H3093" s="209">
        <f t="shared" si="189"/>
        <v>0</v>
      </c>
      <c r="I3093" s="188">
        <f t="shared" si="190"/>
        <v>0</v>
      </c>
      <c r="J3093" s="142"/>
      <c r="K3093" s="228"/>
      <c r="L3093" s="7" t="str">
        <f t="shared" si="191"/>
        <v/>
      </c>
      <c r="M3093" s="7" t="str">
        <f t="shared" si="192"/>
        <v/>
      </c>
      <c r="N3093" s="7" t="str">
        <f>Cartilha_GLOBAL!N3093</f>
        <v/>
      </c>
      <c r="O3093" s="144"/>
      <c r="Q3093" s="151"/>
      <c r="R3093" s="152">
        <v>0</v>
      </c>
      <c r="T3093" s="153">
        <f>IF(Cartilha_GLOBAL!R3093=0,0,IF(Cartilha_GLOBAL!R3093&gt;0,"c","b"))</f>
        <v>0</v>
      </c>
      <c r="AA3093" s="5">
        <v>2069.96</v>
      </c>
    </row>
    <row r="3094" ht="22.5" hidden="1" spans="1:27">
      <c r="A3094" s="158" t="str">
        <f>Cartilha_GLOBAL!A3094</f>
        <v>16.105.000032.SER</v>
      </c>
      <c r="B3094" s="189" t="s">
        <v>1231</v>
      </c>
      <c r="C3094" s="104" t="str">
        <f>Cartilha_GLOBAL!C3094</f>
        <v>ENTRADA DE ENERGIA ELÉTRICA, SUBTERRÂNEA, TRIFÁSICA, COM CAIXA DE EMBUTIR, CABO DE 35 MM2 E DISJUNTOR DIN 50A (NÃO INCLUSA MURETA DE ALVENARIA). AF_07/2020</v>
      </c>
      <c r="D3094" s="94" t="str">
        <f>Cartilha_GLOBAL!D3094</f>
        <v>UN</v>
      </c>
      <c r="E3094" s="105">
        <f>Cartilha_GLOBAL!$E3094</f>
        <v>2505.64</v>
      </c>
      <c r="F3094" s="182">
        <f>Cartilha_GLOBAL!$F3094</f>
        <v>3075.42</v>
      </c>
      <c r="G3094" s="229"/>
      <c r="H3094" s="209">
        <f t="shared" si="189"/>
        <v>0</v>
      </c>
      <c r="I3094" s="188">
        <f t="shared" si="190"/>
        <v>0</v>
      </c>
      <c r="J3094" s="142"/>
      <c r="K3094" s="228"/>
      <c r="L3094" s="7" t="str">
        <f t="shared" si="191"/>
        <v/>
      </c>
      <c r="M3094" s="7" t="str">
        <f t="shared" si="192"/>
        <v/>
      </c>
      <c r="N3094" s="7" t="str">
        <f>Cartilha_GLOBAL!N3094</f>
        <v/>
      </c>
      <c r="O3094" s="144"/>
      <c r="Q3094" s="151"/>
      <c r="R3094" s="152">
        <v>0</v>
      </c>
      <c r="T3094" s="153">
        <f>IF(Cartilha_GLOBAL!R3094=0,0,IF(Cartilha_GLOBAL!R3094&gt;0,"c","b"))</f>
        <v>0</v>
      </c>
      <c r="AA3094" s="5">
        <v>2505.64</v>
      </c>
    </row>
    <row r="3095" ht="12.75" hidden="1" spans="1:27">
      <c r="A3095" s="158" t="str">
        <f>Cartilha_GLOBAL!A3095</f>
        <v>16.105.000033.SER</v>
      </c>
      <c r="B3095" s="189" t="s">
        <v>1231</v>
      </c>
      <c r="C3095" s="104" t="str">
        <f>Cartilha_GLOBAL!C3095</f>
        <v>Entrada de energia em poste próprio da edificação com potência instalada de 15 a 20 KW</v>
      </c>
      <c r="D3095" s="94" t="str">
        <f>Cartilha_GLOBAL!D3095</f>
        <v>UN</v>
      </c>
      <c r="E3095" s="105">
        <f>Cartilha_GLOBAL!$E3095</f>
        <v>2829.71</v>
      </c>
      <c r="F3095" s="182">
        <f>Cartilha_GLOBAL!$F3095</f>
        <v>3473.19</v>
      </c>
      <c r="G3095" s="229"/>
      <c r="H3095" s="209">
        <f t="shared" si="189"/>
        <v>0</v>
      </c>
      <c r="I3095" s="188">
        <f t="shared" si="190"/>
        <v>0</v>
      </c>
      <c r="J3095" s="142"/>
      <c r="K3095" s="228"/>
      <c r="L3095" s="7" t="str">
        <f t="shared" si="191"/>
        <v/>
      </c>
      <c r="M3095" s="7" t="str">
        <f t="shared" si="192"/>
        <v/>
      </c>
      <c r="N3095" s="7" t="str">
        <f>Cartilha_GLOBAL!N3095</f>
        <v/>
      </c>
      <c r="O3095" s="144"/>
      <c r="Q3095" s="151"/>
      <c r="R3095" s="152">
        <v>0</v>
      </c>
      <c r="T3095" s="153">
        <f>IF(Cartilha_GLOBAL!R3095=0,0,IF(Cartilha_GLOBAL!R3095&gt;0,"c","b"))</f>
        <v>0</v>
      </c>
      <c r="AA3095" s="5">
        <v>2829.71</v>
      </c>
    </row>
    <row r="3096" ht="12.75" hidden="1" spans="1:27">
      <c r="A3096" s="158" t="str">
        <f>Cartilha_GLOBAL!A3096</f>
        <v>16.105.000034.SER</v>
      </c>
      <c r="B3096" s="189" t="s">
        <v>1231</v>
      </c>
      <c r="C3096" s="104" t="str">
        <f>Cartilha_GLOBAL!C3096</f>
        <v>Entrada de energia em poste próprio da edificação com potência instalada de 20 a 25 KW</v>
      </c>
      <c r="D3096" s="94" t="str">
        <f>Cartilha_GLOBAL!D3096</f>
        <v>UN</v>
      </c>
      <c r="E3096" s="105">
        <f>Cartilha_GLOBAL!$E3096</f>
        <v>4324.09</v>
      </c>
      <c r="F3096" s="182">
        <f>Cartilha_GLOBAL!$F3096</f>
        <v>5307.39</v>
      </c>
      <c r="G3096" s="229"/>
      <c r="H3096" s="209">
        <f t="shared" si="189"/>
        <v>0</v>
      </c>
      <c r="I3096" s="188">
        <f t="shared" si="190"/>
        <v>0</v>
      </c>
      <c r="J3096" s="142"/>
      <c r="K3096" s="228"/>
      <c r="L3096" s="7" t="str">
        <f t="shared" si="191"/>
        <v/>
      </c>
      <c r="M3096" s="7" t="str">
        <f t="shared" si="192"/>
        <v/>
      </c>
      <c r="N3096" s="7" t="str">
        <f>Cartilha_GLOBAL!N3096</f>
        <v/>
      </c>
      <c r="O3096" s="144"/>
      <c r="Q3096" s="151"/>
      <c r="R3096" s="152">
        <v>0</v>
      </c>
      <c r="T3096" s="153">
        <f>IF(Cartilha_GLOBAL!R3096=0,0,IF(Cartilha_GLOBAL!R3096&gt;0,"c","b"))</f>
        <v>0</v>
      </c>
      <c r="AA3096" s="5">
        <v>4324.09</v>
      </c>
    </row>
    <row r="3097" ht="12.75" hidden="1" spans="1:27">
      <c r="A3097" s="158" t="str">
        <f>Cartilha_GLOBAL!A3097</f>
        <v>16.105.000035.SER</v>
      </c>
      <c r="B3097" s="189" t="s">
        <v>1231</v>
      </c>
      <c r="C3097" s="104" t="str">
        <f>Cartilha_GLOBAL!C3097</f>
        <v>Entrada de energia em poste próprio da edificação com potência instalada de 25 a 30 KW</v>
      </c>
      <c r="D3097" s="94" t="str">
        <f>Cartilha_GLOBAL!D3097</f>
        <v>UN</v>
      </c>
      <c r="E3097" s="105">
        <f>Cartilha_GLOBAL!$E3097</f>
        <v>5277.61</v>
      </c>
      <c r="F3097" s="182">
        <f>Cartilha_GLOBAL!$F3097</f>
        <v>6477.74</v>
      </c>
      <c r="G3097" s="229"/>
      <c r="H3097" s="209">
        <f t="shared" si="189"/>
        <v>0</v>
      </c>
      <c r="I3097" s="188">
        <f t="shared" si="190"/>
        <v>0</v>
      </c>
      <c r="J3097" s="142"/>
      <c r="K3097" s="228"/>
      <c r="L3097" s="7" t="str">
        <f t="shared" si="191"/>
        <v/>
      </c>
      <c r="M3097" s="7" t="str">
        <f t="shared" si="192"/>
        <v/>
      </c>
      <c r="N3097" s="7" t="str">
        <f>Cartilha_GLOBAL!N3097</f>
        <v/>
      </c>
      <c r="O3097" s="144"/>
      <c r="Q3097" s="151"/>
      <c r="R3097" s="152">
        <v>0</v>
      </c>
      <c r="T3097" s="153">
        <f>IF(Cartilha_GLOBAL!R3097=0,0,IF(Cartilha_GLOBAL!R3097&gt;0,"c","b"))</f>
        <v>0</v>
      </c>
      <c r="AA3097" s="5">
        <v>5277.61</v>
      </c>
    </row>
    <row r="3098" ht="12.75" spans="1:20">
      <c r="A3098" s="154" t="str">
        <f>Cartilha_GLOBAL!A3098</f>
        <v>8.2.3</v>
      </c>
      <c r="B3098" s="100">
        <f>Cartilha_GLOBAL!B3098</f>
        <v>0</v>
      </c>
      <c r="C3098" s="161" t="str">
        <f>Cartilha_GLOBAL!C3098</f>
        <v>ELETRODUTOS E CONEXÕES</v>
      </c>
      <c r="D3098" s="94">
        <f>Cartilha_GLOBAL!D3098</f>
        <v>0</v>
      </c>
      <c r="E3098" s="105">
        <f>Cartilha_GLOBAL!$E3098</f>
        <v>0</v>
      </c>
      <c r="F3098" s="182">
        <f>Cartilha_GLOBAL!$F3098</f>
        <v>0</v>
      </c>
      <c r="G3098" s="209"/>
      <c r="H3098" s="187">
        <f t="shared" si="189"/>
        <v>0</v>
      </c>
      <c r="I3098" s="190">
        <f t="shared" si="190"/>
        <v>0</v>
      </c>
      <c r="J3098" s="142"/>
      <c r="K3098" s="145" t="str">
        <f>IF(OR(SUM(D3100:D3228)&gt;0,SUM(I3100:I3228)&gt;0),"xx","")</f>
        <v>xx</v>
      </c>
      <c r="L3098" s="7" t="str">
        <f t="shared" si="191"/>
        <v>x</v>
      </c>
      <c r="M3098" s="7" t="str">
        <f t="shared" si="192"/>
        <v>x</v>
      </c>
      <c r="N3098" s="7" t="str">
        <f>Cartilha_GLOBAL!N3098</f>
        <v>x</v>
      </c>
      <c r="O3098" s="144"/>
      <c r="Q3098" s="151"/>
      <c r="R3098" s="152">
        <v>0</v>
      </c>
      <c r="T3098" s="153">
        <f>IF(Cartilha_GLOBAL!R3098=0,0,IF(Cartilha_GLOBAL!R3098&gt;0,"c","b"))</f>
        <v>0</v>
      </c>
    </row>
    <row r="3099" ht="12.75" spans="1:20">
      <c r="A3099" s="154" t="str">
        <f>Cartilha_GLOBAL!A3099</f>
        <v>8.2.3.1</v>
      </c>
      <c r="B3099" s="100">
        <f>Cartilha_GLOBAL!B3099</f>
        <v>0</v>
      </c>
      <c r="C3099" s="161" t="str">
        <f>Cartilha_GLOBAL!C3099</f>
        <v>ELETRODUTOS PVC FLEXIVEIS</v>
      </c>
      <c r="D3099" s="94">
        <f>Cartilha_GLOBAL!D3099</f>
        <v>0</v>
      </c>
      <c r="E3099" s="105">
        <f>Cartilha_GLOBAL!$E3099</f>
        <v>0</v>
      </c>
      <c r="F3099" s="182">
        <f>Cartilha_GLOBAL!$F3099</f>
        <v>0</v>
      </c>
      <c r="G3099" s="209"/>
      <c r="H3099" s="187">
        <f t="shared" si="189"/>
        <v>0</v>
      </c>
      <c r="I3099" s="190">
        <f t="shared" si="190"/>
        <v>0</v>
      </c>
      <c r="J3099" s="191"/>
      <c r="K3099" s="138" t="str">
        <f>IF(OR(SUM(I3100:I3167)&gt;0,SUM(I3100:I3167)&gt;0),"xx","")</f>
        <v>xx</v>
      </c>
      <c r="L3099" s="7" t="str">
        <f t="shared" si="191"/>
        <v>x</v>
      </c>
      <c r="M3099" s="7" t="str">
        <f t="shared" si="192"/>
        <v>x</v>
      </c>
      <c r="N3099" s="7" t="str">
        <f>Cartilha_GLOBAL!N3099</f>
        <v>x</v>
      </c>
      <c r="O3099" s="144"/>
      <c r="Q3099" s="151"/>
      <c r="R3099" s="152">
        <v>0</v>
      </c>
      <c r="T3099" s="153">
        <f>IF(Cartilha_GLOBAL!R3099=0,0,IF(Cartilha_GLOBAL!R3099&gt;0,"c","b"))</f>
        <v>0</v>
      </c>
    </row>
    <row r="3100" ht="12.75" hidden="1" spans="1:20">
      <c r="A3100" s="158">
        <f>Cartilha_GLOBAL!A3100</f>
        <v>96984</v>
      </c>
      <c r="B3100" s="100" t="str">
        <f>Cartilha_GLOBAL!B3100</f>
        <v>SINAPI</v>
      </c>
      <c r="C3100" s="104" t="str">
        <f>Cartilha_GLOBAL!C3100</f>
        <v>ELETRODUTO PVC 40MM (1 ¼ ) PARA SPDA - FORNECIMENTO E INSTALAÇÃO. AF_12/2017</v>
      </c>
      <c r="D3100" s="94" t="str">
        <f>Cartilha_GLOBAL!D3100</f>
        <v>UN</v>
      </c>
      <c r="E3100" s="105">
        <f>Cartilha_GLOBAL!$E3100</f>
        <v>77.59</v>
      </c>
      <c r="F3100" s="182">
        <f>Cartilha_GLOBAL!$F3100</f>
        <v>95.23</v>
      </c>
      <c r="G3100" s="229"/>
      <c r="H3100" s="107">
        <f t="shared" si="189"/>
        <v>0</v>
      </c>
      <c r="I3100" s="188">
        <f t="shared" si="190"/>
        <v>0</v>
      </c>
      <c r="J3100" s="142"/>
      <c r="K3100" s="228"/>
      <c r="L3100" s="7" t="str">
        <f t="shared" si="191"/>
        <v/>
      </c>
      <c r="M3100" s="7" t="str">
        <f t="shared" si="192"/>
        <v/>
      </c>
      <c r="N3100" s="7" t="str">
        <f>Cartilha_GLOBAL!N3100</f>
        <v/>
      </c>
      <c r="O3100" s="144"/>
      <c r="Q3100" s="151"/>
      <c r="R3100" s="152">
        <v>0</v>
      </c>
      <c r="T3100" s="153">
        <f>IF(Cartilha_GLOBAL!R3100=0,0,IF(Cartilha_GLOBAL!R3100&gt;0,"c","b"))</f>
        <v>0</v>
      </c>
    </row>
    <row r="3101" ht="22.5" hidden="1" spans="1:20">
      <c r="A3101" s="158">
        <f>Cartilha_GLOBAL!A3101</f>
        <v>91831</v>
      </c>
      <c r="B3101" s="100" t="str">
        <f>Cartilha_GLOBAL!B3101</f>
        <v>SINAPI</v>
      </c>
      <c r="C3101" s="104" t="str">
        <f>Cartilha_GLOBAL!C3101</f>
        <v>ELETRODUTO FLEXÍVEL CORRUGADO, PVC, DN 20 MM (1/2"), PARA CIRCUITOS TERMINAIS, INSTALADO EM FORRO - FORNECIMENTO E INSTALAÇÃO. AF_12/2015</v>
      </c>
      <c r="D3101" s="94" t="str">
        <f>Cartilha_GLOBAL!D3101</f>
        <v>M</v>
      </c>
      <c r="E3101" s="105">
        <f>Cartilha_GLOBAL!$E3101</f>
        <v>10.69</v>
      </c>
      <c r="F3101" s="182">
        <f>Cartilha_GLOBAL!$F3101</f>
        <v>13.12</v>
      </c>
      <c r="G3101" s="229"/>
      <c r="H3101" s="107">
        <f t="shared" si="189"/>
        <v>0</v>
      </c>
      <c r="I3101" s="188">
        <f t="shared" si="190"/>
        <v>0</v>
      </c>
      <c r="J3101" s="142"/>
      <c r="K3101" s="228"/>
      <c r="L3101" s="7" t="str">
        <f t="shared" si="191"/>
        <v/>
      </c>
      <c r="M3101" s="7" t="str">
        <f t="shared" si="192"/>
        <v/>
      </c>
      <c r="N3101" s="7" t="str">
        <f>Cartilha_GLOBAL!N3101</f>
        <v/>
      </c>
      <c r="O3101" s="144"/>
      <c r="Q3101" s="151"/>
      <c r="R3101" s="152">
        <v>0</v>
      </c>
      <c r="T3101" s="153">
        <f>IF(Cartilha_GLOBAL!R3101=0,0,IF(Cartilha_GLOBAL!R3101&gt;0,"c","b"))</f>
        <v>0</v>
      </c>
    </row>
    <row r="3102" ht="22.5" hidden="1" spans="1:20">
      <c r="A3102" s="158">
        <f>Cartilha_GLOBAL!A3102</f>
        <v>91834</v>
      </c>
      <c r="B3102" s="100" t="str">
        <f>Cartilha_GLOBAL!B3102</f>
        <v>SINAPI</v>
      </c>
      <c r="C3102" s="104" t="str">
        <f>Cartilha_GLOBAL!C3102</f>
        <v>ELETRODUTO FLEXÍVEL CORRUGADO, PVC, DN 25 MM (3/4"), PARA CIRCUITOS TERMINAIS, INSTALADO EM FORRO - FORNECIMENTO E INSTALAÇÃO. AF_12/2015</v>
      </c>
      <c r="D3102" s="94" t="str">
        <f>Cartilha_GLOBAL!D3102</f>
        <v>M</v>
      </c>
      <c r="E3102" s="105">
        <f>Cartilha_GLOBAL!$E3102</f>
        <v>11.9</v>
      </c>
      <c r="F3102" s="182">
        <f>Cartilha_GLOBAL!$F3102</f>
        <v>14.61</v>
      </c>
      <c r="G3102" s="229"/>
      <c r="H3102" s="107">
        <f t="shared" si="189"/>
        <v>0</v>
      </c>
      <c r="I3102" s="188">
        <f t="shared" si="190"/>
        <v>0</v>
      </c>
      <c r="J3102" s="142"/>
      <c r="K3102" s="228"/>
      <c r="L3102" s="7" t="str">
        <f t="shared" si="191"/>
        <v/>
      </c>
      <c r="M3102" s="7" t="str">
        <f t="shared" si="192"/>
        <v/>
      </c>
      <c r="N3102" s="7" t="str">
        <f>Cartilha_GLOBAL!N3102</f>
        <v/>
      </c>
      <c r="O3102" s="144"/>
      <c r="Q3102" s="151"/>
      <c r="R3102" s="152">
        <v>0</v>
      </c>
      <c r="T3102" s="153">
        <f>IF(Cartilha_GLOBAL!R3102=0,0,IF(Cartilha_GLOBAL!R3102&gt;0,"c","b"))</f>
        <v>0</v>
      </c>
    </row>
    <row r="3103" ht="22.5" spans="1:20">
      <c r="A3103" s="158">
        <f>Cartilha_GLOBAL!A3103</f>
        <v>91836</v>
      </c>
      <c r="B3103" s="100" t="str">
        <f>Cartilha_GLOBAL!B3103</f>
        <v>SINAPI</v>
      </c>
      <c r="C3103" s="104" t="str">
        <f>Cartilha_GLOBAL!C3103</f>
        <v>ELETRODUTO FLEXÍVEL CORRUGADO, PVC, DN 32 MM (1"), PARA CIRCUITOS TERMINAIS, INSTALADO EM FORRO - FORNECIMENTO E INSTALAÇÃO. AF_12/2015</v>
      </c>
      <c r="D3103" s="94" t="str">
        <f>Cartilha_GLOBAL!D3103</f>
        <v>M</v>
      </c>
      <c r="E3103" s="105">
        <f>Cartilha_GLOBAL!$E3103</f>
        <v>15.96</v>
      </c>
      <c r="F3103" s="182">
        <f>Cartilha_GLOBAL!$F3103</f>
        <v>19.59</v>
      </c>
      <c r="G3103" s="229">
        <v>335</v>
      </c>
      <c r="H3103" s="107">
        <f t="shared" si="189"/>
        <v>19.59</v>
      </c>
      <c r="I3103" s="188">
        <f t="shared" si="190"/>
        <v>6562.65</v>
      </c>
      <c r="J3103" s="142"/>
      <c r="K3103" s="228"/>
      <c r="L3103" s="7" t="str">
        <f t="shared" si="191"/>
        <v>x</v>
      </c>
      <c r="M3103" s="7" t="str">
        <f t="shared" si="192"/>
        <v>x</v>
      </c>
      <c r="N3103" s="7" t="str">
        <f>Cartilha_GLOBAL!N3103</f>
        <v>x</v>
      </c>
      <c r="O3103" s="144"/>
      <c r="Q3103" s="151"/>
      <c r="R3103" s="152">
        <v>0</v>
      </c>
      <c r="T3103" s="153">
        <f>IF(Cartilha_GLOBAL!R3103=0,0,IF(Cartilha_GLOBAL!R3103&gt;0,"c","b"))</f>
        <v>0</v>
      </c>
    </row>
    <row r="3104" ht="22.5" hidden="1" spans="1:20">
      <c r="A3104" s="158">
        <f>Cartilha_GLOBAL!A3104</f>
        <v>91842</v>
      </c>
      <c r="B3104" s="100" t="str">
        <f>Cartilha_GLOBAL!B3104</f>
        <v>SINAPI</v>
      </c>
      <c r="C3104" s="104" t="str">
        <f>Cartilha_GLOBAL!C3104</f>
        <v>ELETRODUTO FLEXÍVEL CORRUGADO, PVC, DN 20 MM (1/2"), PARA CIRCUITOS TERMINAIS, INSTALADO EM LAJE - FORNECIMENTO E INSTALAÇÃO. AF_12/2015</v>
      </c>
      <c r="D3104" s="94" t="str">
        <f>Cartilha_GLOBAL!D3104</f>
        <v>M</v>
      </c>
      <c r="E3104" s="105">
        <f>Cartilha_GLOBAL!$E3104</f>
        <v>8.05</v>
      </c>
      <c r="F3104" s="182">
        <f>Cartilha_GLOBAL!$F3104</f>
        <v>9.88</v>
      </c>
      <c r="G3104" s="229"/>
      <c r="H3104" s="107">
        <f t="shared" si="189"/>
        <v>0</v>
      </c>
      <c r="I3104" s="188">
        <f t="shared" si="190"/>
        <v>0</v>
      </c>
      <c r="J3104" s="142"/>
      <c r="K3104" s="228"/>
      <c r="L3104" s="7" t="str">
        <f t="shared" si="191"/>
        <v/>
      </c>
      <c r="M3104" s="7" t="str">
        <f t="shared" si="192"/>
        <v/>
      </c>
      <c r="N3104" s="7" t="str">
        <f>Cartilha_GLOBAL!N3104</f>
        <v/>
      </c>
      <c r="O3104" s="144"/>
      <c r="Q3104" s="151"/>
      <c r="R3104" s="152">
        <v>0</v>
      </c>
      <c r="T3104" s="153">
        <f>IF(Cartilha_GLOBAL!R3104=0,0,IF(Cartilha_GLOBAL!R3104&gt;0,"c","b"))</f>
        <v>0</v>
      </c>
    </row>
    <row r="3105" ht="22.5" hidden="1" spans="1:20">
      <c r="A3105" s="158">
        <f>Cartilha_GLOBAL!A3105</f>
        <v>91844</v>
      </c>
      <c r="B3105" s="100" t="str">
        <f>Cartilha_GLOBAL!B3105</f>
        <v>SINAPI</v>
      </c>
      <c r="C3105" s="104" t="str">
        <f>Cartilha_GLOBAL!C3105</f>
        <v>ELETRODUTO FLEXÍVEL CORRUGADO, PVC, DN 25 MM (3/4"), PARA CIRCUITOS TERMINAIS, INSTALADO EM LAJE - FORNECIMENTO E INSTALAÇÃO. AF_12/2015</v>
      </c>
      <c r="D3105" s="94" t="str">
        <f>Cartilha_GLOBAL!D3105</f>
        <v>M</v>
      </c>
      <c r="E3105" s="105">
        <f>Cartilha_GLOBAL!$E3105</f>
        <v>9.26</v>
      </c>
      <c r="F3105" s="182">
        <f>Cartilha_GLOBAL!$F3105</f>
        <v>11.37</v>
      </c>
      <c r="G3105" s="229"/>
      <c r="H3105" s="107">
        <f t="shared" si="189"/>
        <v>0</v>
      </c>
      <c r="I3105" s="188">
        <f t="shared" si="190"/>
        <v>0</v>
      </c>
      <c r="J3105" s="142"/>
      <c r="K3105" s="228"/>
      <c r="L3105" s="7" t="str">
        <f t="shared" si="191"/>
        <v/>
      </c>
      <c r="M3105" s="7" t="str">
        <f t="shared" si="192"/>
        <v/>
      </c>
      <c r="N3105" s="7" t="str">
        <f>Cartilha_GLOBAL!N3105</f>
        <v/>
      </c>
      <c r="O3105" s="144"/>
      <c r="Q3105" s="151"/>
      <c r="R3105" s="152">
        <v>0</v>
      </c>
      <c r="T3105" s="153">
        <f>IF(Cartilha_GLOBAL!R3105=0,0,IF(Cartilha_GLOBAL!R3105&gt;0,"c","b"))</f>
        <v>0</v>
      </c>
    </row>
    <row r="3106" ht="22.5" hidden="1" spans="1:20">
      <c r="A3106" s="158">
        <f>Cartilha_GLOBAL!A3106</f>
        <v>91846</v>
      </c>
      <c r="B3106" s="100" t="str">
        <f>Cartilha_GLOBAL!B3106</f>
        <v>SINAPI</v>
      </c>
      <c r="C3106" s="104" t="str">
        <f>Cartilha_GLOBAL!C3106</f>
        <v>ELETRODUTO FLEXÍVEL CORRUGADO, PVC, DN 32 MM (1"), PARA CIRCUITOS TERMINAIS, INSTALADO EM LAJE - FORNECIMENTO E INSTALAÇÃO. AF_12/2015</v>
      </c>
      <c r="D3106" s="94" t="str">
        <f>Cartilha_GLOBAL!D3106</f>
        <v>M</v>
      </c>
      <c r="E3106" s="105">
        <f>Cartilha_GLOBAL!$E3106</f>
        <v>13.33</v>
      </c>
      <c r="F3106" s="182">
        <f>Cartilha_GLOBAL!$F3106</f>
        <v>16.36</v>
      </c>
      <c r="G3106" s="229"/>
      <c r="H3106" s="107">
        <f t="shared" si="189"/>
        <v>0</v>
      </c>
      <c r="I3106" s="188">
        <f t="shared" si="190"/>
        <v>0</v>
      </c>
      <c r="J3106" s="142"/>
      <c r="K3106" s="228"/>
      <c r="L3106" s="7" t="str">
        <f t="shared" si="191"/>
        <v/>
      </c>
      <c r="M3106" s="7" t="str">
        <f t="shared" si="192"/>
        <v/>
      </c>
      <c r="N3106" s="7" t="str">
        <f>Cartilha_GLOBAL!N3106</f>
        <v/>
      </c>
      <c r="O3106" s="144"/>
      <c r="Q3106" s="151"/>
      <c r="R3106" s="152">
        <v>0</v>
      </c>
      <c r="T3106" s="153">
        <f>IF(Cartilha_GLOBAL!R3106=0,0,IF(Cartilha_GLOBAL!R3106&gt;0,"c","b"))</f>
        <v>0</v>
      </c>
    </row>
    <row r="3107" ht="22.5" hidden="1" spans="1:20">
      <c r="A3107" s="158">
        <f>Cartilha_GLOBAL!A3107</f>
        <v>91852</v>
      </c>
      <c r="B3107" s="100" t="str">
        <f>Cartilha_GLOBAL!B3107</f>
        <v>SINAPI</v>
      </c>
      <c r="C3107" s="104" t="str">
        <f>Cartilha_GLOBAL!C3107</f>
        <v>ELETRODUTO FLEXÍVEL CORRUGADO, PVC, DN 20 MM (1/2"), PARA CIRCUITOS TERMINAIS, INSTALADO EM PAREDE - FORNECIMENTO E INSTALAÇÃO. AF_12/2015</v>
      </c>
      <c r="D3107" s="94" t="str">
        <f>Cartilha_GLOBAL!D3107</f>
        <v>M</v>
      </c>
      <c r="E3107" s="105">
        <f>Cartilha_GLOBAL!$E3107</f>
        <v>11.16</v>
      </c>
      <c r="F3107" s="182">
        <f>Cartilha_GLOBAL!$F3107</f>
        <v>13.7</v>
      </c>
      <c r="G3107" s="229"/>
      <c r="H3107" s="107">
        <f t="shared" si="189"/>
        <v>0</v>
      </c>
      <c r="I3107" s="188">
        <f t="shared" si="190"/>
        <v>0</v>
      </c>
      <c r="J3107" s="142"/>
      <c r="K3107" s="228"/>
      <c r="L3107" s="7" t="str">
        <f t="shared" si="191"/>
        <v/>
      </c>
      <c r="M3107" s="7" t="str">
        <f t="shared" si="192"/>
        <v/>
      </c>
      <c r="N3107" s="7" t="str">
        <f>Cartilha_GLOBAL!N3107</f>
        <v/>
      </c>
      <c r="O3107" s="144"/>
      <c r="Q3107" s="151"/>
      <c r="R3107" s="152">
        <v>0</v>
      </c>
      <c r="T3107" s="153">
        <f>IF(Cartilha_GLOBAL!R3107=0,0,IF(Cartilha_GLOBAL!R3107&gt;0,"c","b"))</f>
        <v>0</v>
      </c>
    </row>
    <row r="3108" ht="22.5" hidden="1" spans="1:20">
      <c r="A3108" s="158">
        <f>Cartilha_GLOBAL!A3108</f>
        <v>91854</v>
      </c>
      <c r="B3108" s="100" t="str">
        <f>Cartilha_GLOBAL!B3108</f>
        <v>SINAPI</v>
      </c>
      <c r="C3108" s="104" t="str">
        <f>Cartilha_GLOBAL!C3108</f>
        <v>ELETRODUTO FLEXÍVEL CORRUGADO, PVC, DN 25 MM (3/4"), PARA CIRCUITOS TERMINAIS, INSTALADO EM PAREDE - FORNECIMENTO E INSTALAÇÃO. AF_12/2015</v>
      </c>
      <c r="D3108" s="94" t="str">
        <f>Cartilha_GLOBAL!D3108</f>
        <v>M</v>
      </c>
      <c r="E3108" s="105">
        <f>Cartilha_GLOBAL!$E3108</f>
        <v>12.34</v>
      </c>
      <c r="F3108" s="182">
        <f>Cartilha_GLOBAL!$F3108</f>
        <v>15.15</v>
      </c>
      <c r="G3108" s="229"/>
      <c r="H3108" s="107">
        <f t="shared" si="189"/>
        <v>0</v>
      </c>
      <c r="I3108" s="188">
        <f t="shared" si="190"/>
        <v>0</v>
      </c>
      <c r="J3108" s="142"/>
      <c r="K3108" s="228"/>
      <c r="L3108" s="7" t="str">
        <f t="shared" si="191"/>
        <v/>
      </c>
      <c r="M3108" s="7" t="str">
        <f t="shared" si="192"/>
        <v/>
      </c>
      <c r="N3108" s="7" t="str">
        <f>Cartilha_GLOBAL!N3108</f>
        <v/>
      </c>
      <c r="O3108" s="144"/>
      <c r="Q3108" s="151"/>
      <c r="R3108" s="152">
        <v>0</v>
      </c>
      <c r="T3108" s="153">
        <f>IF(Cartilha_GLOBAL!R3108=0,0,IF(Cartilha_GLOBAL!R3108&gt;0,"c","b"))</f>
        <v>0</v>
      </c>
    </row>
    <row r="3109" ht="22.5" hidden="1" spans="1:20">
      <c r="A3109" s="158">
        <f>Cartilha_GLOBAL!A3109</f>
        <v>91856</v>
      </c>
      <c r="B3109" s="100" t="str">
        <f>Cartilha_GLOBAL!B3109</f>
        <v>SINAPI</v>
      </c>
      <c r="C3109" s="104" t="str">
        <f>Cartilha_GLOBAL!C3109</f>
        <v>ELETRODUTO FLEXÍVEL CORRUGADO, PVC, DN 32 MM (1"), PARA CIRCUITOS TERMINAIS, INSTALADO EM PAREDE - FORNECIMENTO E INSTALAÇÃO. AF_12/2015</v>
      </c>
      <c r="D3109" s="94" t="str">
        <f>Cartilha_GLOBAL!D3109</f>
        <v>M</v>
      </c>
      <c r="E3109" s="105">
        <f>Cartilha_GLOBAL!$E3109</f>
        <v>16.18</v>
      </c>
      <c r="F3109" s="182">
        <f>Cartilha_GLOBAL!$F3109</f>
        <v>19.86</v>
      </c>
      <c r="G3109" s="229"/>
      <c r="H3109" s="107">
        <f t="shared" si="189"/>
        <v>0</v>
      </c>
      <c r="I3109" s="188">
        <f t="shared" si="190"/>
        <v>0</v>
      </c>
      <c r="J3109" s="142"/>
      <c r="K3109" s="228"/>
      <c r="L3109" s="7" t="str">
        <f t="shared" si="191"/>
        <v/>
      </c>
      <c r="M3109" s="7" t="str">
        <f t="shared" si="192"/>
        <v/>
      </c>
      <c r="N3109" s="7" t="str">
        <f>Cartilha_GLOBAL!N3109</f>
        <v/>
      </c>
      <c r="O3109" s="144"/>
      <c r="Q3109" s="151"/>
      <c r="R3109" s="152">
        <v>0</v>
      </c>
      <c r="T3109" s="153">
        <f>IF(Cartilha_GLOBAL!R3109=0,0,IF(Cartilha_GLOBAL!R3109&gt;0,"c","b"))</f>
        <v>0</v>
      </c>
    </row>
    <row r="3110" ht="22.5" hidden="1" spans="1:20">
      <c r="A3110" s="158">
        <f>Cartilha_GLOBAL!A3110</f>
        <v>91833</v>
      </c>
      <c r="B3110" s="100" t="str">
        <f>Cartilha_GLOBAL!B3110</f>
        <v>SINAPI</v>
      </c>
      <c r="C3110" s="104" t="str">
        <f>Cartilha_GLOBAL!C3110</f>
        <v>ELETRODUTO FLEXÍVEL CORRUGADO REFORÇADO, PVC, DN 20 MM (1/2"), PARA CIRCUITOS TERMINAIS, INSTALADO EM FORRO - FORNECIMENTO E INSTALAÇÃO. AF_12/2015</v>
      </c>
      <c r="D3110" s="94" t="str">
        <f>Cartilha_GLOBAL!D3110</f>
        <v>M</v>
      </c>
      <c r="E3110" s="105">
        <f>Cartilha_GLOBAL!$E3110</f>
        <v>11.52</v>
      </c>
      <c r="F3110" s="182">
        <f>Cartilha_GLOBAL!$F3110</f>
        <v>14.14</v>
      </c>
      <c r="G3110" s="229"/>
      <c r="H3110" s="107">
        <f t="shared" si="189"/>
        <v>0</v>
      </c>
      <c r="I3110" s="188">
        <f t="shared" si="190"/>
        <v>0</v>
      </c>
      <c r="J3110" s="142"/>
      <c r="K3110" s="228"/>
      <c r="L3110" s="7" t="str">
        <f t="shared" si="191"/>
        <v/>
      </c>
      <c r="M3110" s="7" t="str">
        <f t="shared" si="192"/>
        <v/>
      </c>
      <c r="N3110" s="7" t="str">
        <f>Cartilha_GLOBAL!N3110</f>
        <v/>
      </c>
      <c r="O3110" s="144"/>
      <c r="Q3110" s="151"/>
      <c r="R3110" s="152">
        <v>0</v>
      </c>
      <c r="T3110" s="153">
        <f>IF(Cartilha_GLOBAL!R3110=0,0,IF(Cartilha_GLOBAL!R3110&gt;0,"c","b"))</f>
        <v>0</v>
      </c>
    </row>
    <row r="3111" ht="22.5" hidden="1" spans="1:20">
      <c r="A3111" s="158">
        <f>Cartilha_GLOBAL!A3111</f>
        <v>91835</v>
      </c>
      <c r="B3111" s="100" t="str">
        <f>Cartilha_GLOBAL!B3111</f>
        <v>SINAPI</v>
      </c>
      <c r="C3111" s="104" t="str">
        <f>Cartilha_GLOBAL!C3111</f>
        <v>ELETRODUTO FLEXÍVEL CORRUGADO REFORÇADO, PVC, DN 25 MM (3/4"), PARA CIRCUITOS TERMINAIS, INSTALADO EM FORRO - FORNECIMENTO E INSTALAÇÃO. AF_12/2015</v>
      </c>
      <c r="D3111" s="94" t="str">
        <f>Cartilha_GLOBAL!D3111</f>
        <v>M</v>
      </c>
      <c r="E3111" s="105">
        <f>Cartilha_GLOBAL!$E3111</f>
        <v>14.01</v>
      </c>
      <c r="F3111" s="182">
        <f>Cartilha_GLOBAL!$F3111</f>
        <v>17.2</v>
      </c>
      <c r="G3111" s="229"/>
      <c r="H3111" s="107">
        <f t="shared" si="189"/>
        <v>0</v>
      </c>
      <c r="I3111" s="188">
        <f t="shared" si="190"/>
        <v>0</v>
      </c>
      <c r="J3111" s="142"/>
      <c r="K3111" s="228"/>
      <c r="L3111" s="7" t="str">
        <f t="shared" si="191"/>
        <v/>
      </c>
      <c r="M3111" s="7" t="str">
        <f t="shared" si="192"/>
        <v/>
      </c>
      <c r="N3111" s="7" t="str">
        <f>Cartilha_GLOBAL!N3111</f>
        <v/>
      </c>
      <c r="O3111" s="144"/>
      <c r="Q3111" s="151"/>
      <c r="R3111" s="152">
        <v>0</v>
      </c>
      <c r="T3111" s="153">
        <f>IF(Cartilha_GLOBAL!R3111=0,0,IF(Cartilha_GLOBAL!R3111&gt;0,"c","b"))</f>
        <v>0</v>
      </c>
    </row>
    <row r="3112" ht="22.5" hidden="1" spans="1:20">
      <c r="A3112" s="158">
        <f>Cartilha_GLOBAL!A3112</f>
        <v>91837</v>
      </c>
      <c r="B3112" s="100" t="str">
        <f>Cartilha_GLOBAL!B3112</f>
        <v>SINAPI</v>
      </c>
      <c r="C3112" s="104" t="str">
        <f>Cartilha_GLOBAL!C3112</f>
        <v>ELETRODUTO FLEXÍVEL CORRUGADO REFORÇADO, PVC, DN 32 MM (1"), PARA CIRCUITOS TERMINAIS, INSTALADO EM FORRO - FORNECIMENTO E INSTALAÇÃO. AF_12/2015</v>
      </c>
      <c r="D3112" s="94" t="str">
        <f>Cartilha_GLOBAL!D3112</f>
        <v>M</v>
      </c>
      <c r="E3112" s="105">
        <f>Cartilha_GLOBAL!$E3112</f>
        <v>20.87</v>
      </c>
      <c r="F3112" s="182">
        <f>Cartilha_GLOBAL!$F3112</f>
        <v>25.62</v>
      </c>
      <c r="G3112" s="229"/>
      <c r="H3112" s="107">
        <f t="shared" si="189"/>
        <v>0</v>
      </c>
      <c r="I3112" s="188">
        <f t="shared" si="190"/>
        <v>0</v>
      </c>
      <c r="J3112" s="142"/>
      <c r="K3112" s="228"/>
      <c r="L3112" s="7" t="str">
        <f t="shared" si="191"/>
        <v/>
      </c>
      <c r="M3112" s="7" t="str">
        <f t="shared" si="192"/>
        <v/>
      </c>
      <c r="N3112" s="7" t="str">
        <f>Cartilha_GLOBAL!N3112</f>
        <v/>
      </c>
      <c r="O3112" s="144"/>
      <c r="Q3112" s="151"/>
      <c r="R3112" s="152">
        <v>0</v>
      </c>
      <c r="T3112" s="153">
        <f>IF(Cartilha_GLOBAL!R3112=0,0,IF(Cartilha_GLOBAL!R3112&gt;0,"c","b"))</f>
        <v>0</v>
      </c>
    </row>
    <row r="3113" ht="22.5" hidden="1" spans="1:20">
      <c r="A3113" s="158">
        <f>Cartilha_GLOBAL!A3113</f>
        <v>91843</v>
      </c>
      <c r="B3113" s="100" t="str">
        <f>Cartilha_GLOBAL!B3113</f>
        <v>SINAPI</v>
      </c>
      <c r="C3113" s="104" t="str">
        <f>Cartilha_GLOBAL!C3113</f>
        <v>ELETRODUTO FLEXÍVEL CORRUGADO REFORÇADO, PVC, DN 20 MM (1/2"), PARA CIRCUITOS TERMINAIS, INSTALADO EM LAJE - FORNECIMENTO E INSTALAÇÃO. AF_12/2015</v>
      </c>
      <c r="D3113" s="94" t="str">
        <f>Cartilha_GLOBAL!D3113</f>
        <v>M</v>
      </c>
      <c r="E3113" s="105">
        <f>Cartilha_GLOBAL!$E3113</f>
        <v>8.88</v>
      </c>
      <c r="F3113" s="182">
        <f>Cartilha_GLOBAL!$F3113</f>
        <v>10.9</v>
      </c>
      <c r="G3113" s="229"/>
      <c r="H3113" s="107">
        <f t="shared" si="189"/>
        <v>0</v>
      </c>
      <c r="I3113" s="188">
        <f t="shared" si="190"/>
        <v>0</v>
      </c>
      <c r="J3113" s="142"/>
      <c r="K3113" s="228"/>
      <c r="L3113" s="7" t="str">
        <f t="shared" si="191"/>
        <v/>
      </c>
      <c r="M3113" s="7" t="str">
        <f t="shared" si="192"/>
        <v/>
      </c>
      <c r="N3113" s="7" t="str">
        <f>Cartilha_GLOBAL!N3113</f>
        <v/>
      </c>
      <c r="O3113" s="144"/>
      <c r="Q3113" s="151"/>
      <c r="R3113" s="152">
        <v>0</v>
      </c>
      <c r="T3113" s="153">
        <f>IF(Cartilha_GLOBAL!R3113=0,0,IF(Cartilha_GLOBAL!R3113&gt;0,"c","b"))</f>
        <v>0</v>
      </c>
    </row>
    <row r="3114" ht="22.5" hidden="1" spans="1:20">
      <c r="A3114" s="158">
        <f>Cartilha_GLOBAL!A3114</f>
        <v>91845</v>
      </c>
      <c r="B3114" s="100" t="str">
        <f>Cartilha_GLOBAL!B3114</f>
        <v>SINAPI</v>
      </c>
      <c r="C3114" s="104" t="str">
        <f>Cartilha_GLOBAL!C3114</f>
        <v>ELETRODUTO FLEXÍVEL CORRUGADO REFORÇADO, PVC, DN 25 MM (3/4"), PARA CIRCUITOS TERMINAIS, INSTALADO EM LAJE - FORNECIMENTO E INSTALAÇÃO. AF_12/2015</v>
      </c>
      <c r="D3114" s="94" t="str">
        <f>Cartilha_GLOBAL!D3114</f>
        <v>M</v>
      </c>
      <c r="E3114" s="105">
        <f>Cartilha_GLOBAL!$E3114</f>
        <v>11.37</v>
      </c>
      <c r="F3114" s="182">
        <f>Cartilha_GLOBAL!$F3114</f>
        <v>13.96</v>
      </c>
      <c r="G3114" s="229"/>
      <c r="H3114" s="107">
        <f t="shared" si="189"/>
        <v>0</v>
      </c>
      <c r="I3114" s="188">
        <f t="shared" si="190"/>
        <v>0</v>
      </c>
      <c r="J3114" s="142"/>
      <c r="K3114" s="228"/>
      <c r="L3114" s="7" t="str">
        <f t="shared" si="191"/>
        <v/>
      </c>
      <c r="M3114" s="7" t="str">
        <f t="shared" si="192"/>
        <v/>
      </c>
      <c r="N3114" s="7" t="str">
        <f>Cartilha_GLOBAL!N3114</f>
        <v/>
      </c>
      <c r="O3114" s="144"/>
      <c r="Q3114" s="151"/>
      <c r="R3114" s="152">
        <v>0</v>
      </c>
      <c r="T3114" s="153">
        <f>IF(Cartilha_GLOBAL!R3114=0,0,IF(Cartilha_GLOBAL!R3114&gt;0,"c","b"))</f>
        <v>0</v>
      </c>
    </row>
    <row r="3115" ht="22.5" hidden="1" spans="1:20">
      <c r="A3115" s="158">
        <f>Cartilha_GLOBAL!A3115</f>
        <v>91847</v>
      </c>
      <c r="B3115" s="100" t="str">
        <f>Cartilha_GLOBAL!B3115</f>
        <v>SINAPI</v>
      </c>
      <c r="C3115" s="104" t="str">
        <f>Cartilha_GLOBAL!C3115</f>
        <v>ELETRODUTO FLEXÍVEL CORRUGADO REFORÇADO, PVC, DN 32 MM (1"), PARA CIRCUITOS TERMINAIS, INSTALADO EM LAJE - FORNECIMENTO E INSTALAÇÃO. AF_12/2015</v>
      </c>
      <c r="D3115" s="94" t="str">
        <f>Cartilha_GLOBAL!D3115</f>
        <v>M</v>
      </c>
      <c r="E3115" s="105">
        <f>Cartilha_GLOBAL!$E3115</f>
        <v>18.24</v>
      </c>
      <c r="F3115" s="182">
        <f>Cartilha_GLOBAL!$F3115</f>
        <v>22.39</v>
      </c>
      <c r="G3115" s="229"/>
      <c r="H3115" s="107">
        <f t="shared" si="189"/>
        <v>0</v>
      </c>
      <c r="I3115" s="188">
        <f t="shared" si="190"/>
        <v>0</v>
      </c>
      <c r="J3115" s="142"/>
      <c r="K3115" s="228"/>
      <c r="L3115" s="7" t="str">
        <f t="shared" si="191"/>
        <v/>
      </c>
      <c r="M3115" s="7" t="str">
        <f t="shared" si="192"/>
        <v/>
      </c>
      <c r="N3115" s="7" t="str">
        <f>Cartilha_GLOBAL!N3115</f>
        <v/>
      </c>
      <c r="O3115" s="144"/>
      <c r="Q3115" s="151"/>
      <c r="R3115" s="152">
        <v>0</v>
      </c>
      <c r="T3115" s="153">
        <f>IF(Cartilha_GLOBAL!R3115=0,0,IF(Cartilha_GLOBAL!R3115&gt;0,"c","b"))</f>
        <v>0</v>
      </c>
    </row>
    <row r="3116" ht="22.5" hidden="1" spans="1:20">
      <c r="A3116" s="158">
        <f>Cartilha_GLOBAL!A3116</f>
        <v>91853</v>
      </c>
      <c r="B3116" s="100" t="str">
        <f>Cartilha_GLOBAL!B3116</f>
        <v>SINAPI</v>
      </c>
      <c r="C3116" s="104" t="str">
        <f>Cartilha_GLOBAL!C3116</f>
        <v>ELETRODUTO FLEXÍVEL CORRUGADO REFORÇADO, PVC, DN 20 MM (1/2"), PARA CIRCUITOS TERMINAIS, INSTALADO EM PAREDE - FORNECIMENTO E INSTALAÇÃO. AF_12/2015</v>
      </c>
      <c r="D3116" s="94" t="str">
        <f>Cartilha_GLOBAL!D3116</f>
        <v>M</v>
      </c>
      <c r="E3116" s="105">
        <f>Cartilha_GLOBAL!$E3116</f>
        <v>11.93</v>
      </c>
      <c r="F3116" s="182">
        <f>Cartilha_GLOBAL!$F3116</f>
        <v>14.64</v>
      </c>
      <c r="G3116" s="229"/>
      <c r="H3116" s="107">
        <f t="shared" si="189"/>
        <v>0</v>
      </c>
      <c r="I3116" s="188">
        <f t="shared" si="190"/>
        <v>0</v>
      </c>
      <c r="J3116" s="142"/>
      <c r="K3116" s="228"/>
      <c r="L3116" s="7" t="str">
        <f t="shared" si="191"/>
        <v/>
      </c>
      <c r="M3116" s="7" t="str">
        <f t="shared" si="192"/>
        <v/>
      </c>
      <c r="N3116" s="7" t="str">
        <f>Cartilha_GLOBAL!N3116</f>
        <v/>
      </c>
      <c r="O3116" s="144"/>
      <c r="Q3116" s="151"/>
      <c r="R3116" s="152">
        <v>0</v>
      </c>
      <c r="T3116" s="153">
        <f>IF(Cartilha_GLOBAL!R3116=0,0,IF(Cartilha_GLOBAL!R3116&gt;0,"c","b"))</f>
        <v>0</v>
      </c>
    </row>
    <row r="3117" ht="22.5" hidden="1" spans="1:20">
      <c r="A3117" s="158">
        <f>Cartilha_GLOBAL!A3117</f>
        <v>91855</v>
      </c>
      <c r="B3117" s="100" t="str">
        <f>Cartilha_GLOBAL!B3117</f>
        <v>SINAPI</v>
      </c>
      <c r="C3117" s="104" t="str">
        <f>Cartilha_GLOBAL!C3117</f>
        <v>ELETRODUTO FLEXÍVEL CORRUGADO REFORÇADO, PVC, DN 25 MM (3/4"), PARA CIRCUITOS TERMINAIS, INSTALADO EM PAREDE - FORNECIMENTO E INSTALAÇÃO. AF_12/2015</v>
      </c>
      <c r="D3117" s="94" t="str">
        <f>Cartilha_GLOBAL!D3117</f>
        <v>M</v>
      </c>
      <c r="E3117" s="105">
        <f>Cartilha_GLOBAL!$E3117</f>
        <v>14.29</v>
      </c>
      <c r="F3117" s="182">
        <f>Cartilha_GLOBAL!$F3117</f>
        <v>17.54</v>
      </c>
      <c r="G3117" s="229"/>
      <c r="H3117" s="107">
        <f t="shared" si="189"/>
        <v>0</v>
      </c>
      <c r="I3117" s="188">
        <f t="shared" si="190"/>
        <v>0</v>
      </c>
      <c r="J3117" s="142"/>
      <c r="K3117" s="228"/>
      <c r="L3117" s="7" t="str">
        <f t="shared" si="191"/>
        <v/>
      </c>
      <c r="M3117" s="7" t="str">
        <f t="shared" si="192"/>
        <v/>
      </c>
      <c r="N3117" s="7" t="str">
        <f>Cartilha_GLOBAL!N3117</f>
        <v/>
      </c>
      <c r="O3117" s="144"/>
      <c r="Q3117" s="151"/>
      <c r="R3117" s="152">
        <v>0</v>
      </c>
      <c r="T3117" s="153">
        <f>IF(Cartilha_GLOBAL!R3117=0,0,IF(Cartilha_GLOBAL!R3117&gt;0,"c","b"))</f>
        <v>0</v>
      </c>
    </row>
    <row r="3118" ht="22.5" hidden="1" spans="1:20">
      <c r="A3118" s="158">
        <f>Cartilha_GLOBAL!A3118</f>
        <v>91857</v>
      </c>
      <c r="B3118" s="100" t="str">
        <f>Cartilha_GLOBAL!B3118</f>
        <v>SINAPI</v>
      </c>
      <c r="C3118" s="104" t="str">
        <f>Cartilha_GLOBAL!C3118</f>
        <v>ELETRODUTO FLEXÍVEL CORRUGADO REFORÇADO, PVC, DN 32 MM (1"), PARA CIRCUITOS TERMINAIS, INSTALADO EM PAREDE - FORNECIMENTO E INSTALAÇÃO. AF_12/2015</v>
      </c>
      <c r="D3118" s="94" t="str">
        <f>Cartilha_GLOBAL!D3118</f>
        <v>M</v>
      </c>
      <c r="E3118" s="105">
        <f>Cartilha_GLOBAL!$E3118</f>
        <v>20.72</v>
      </c>
      <c r="F3118" s="182">
        <f>Cartilha_GLOBAL!$F3118</f>
        <v>25.43</v>
      </c>
      <c r="G3118" s="229"/>
      <c r="H3118" s="107">
        <f t="shared" ref="H3118:H3181" si="193">IF(G3118=0,0,F3118)</f>
        <v>0</v>
      </c>
      <c r="I3118" s="188">
        <f t="shared" ref="I3118:I3181" si="194">IF(ISBLANK(G3118),0,IF(R3118=0,ROUND(G3118*H3118,2),IF(R3118="b",ROUNDDOWN(G3118*H3118,2),ROUNDUP(G3118*H3118,2))))</f>
        <v>0</v>
      </c>
      <c r="J3118" s="142"/>
      <c r="K3118" s="228"/>
      <c r="L3118" s="7" t="str">
        <f t="shared" ref="L3118:L3181" si="195">IF(K3118="X","x",IF(K3118="xx","x",IF(I3118&gt;0,"x","")))</f>
        <v/>
      </c>
      <c r="M3118" s="7" t="str">
        <f t="shared" ref="M3118:M3181" si="196">IF(K3118="X","x",IF(K3118="xx","x",IF(I3118&gt;0,"x","")))</f>
        <v/>
      </c>
      <c r="N3118" s="7" t="str">
        <f>Cartilha_GLOBAL!N3118</f>
        <v/>
      </c>
      <c r="O3118" s="144"/>
      <c r="Q3118" s="151"/>
      <c r="R3118" s="152">
        <v>0</v>
      </c>
      <c r="T3118" s="153">
        <f>IF(Cartilha_GLOBAL!R3118=0,0,IF(Cartilha_GLOBAL!R3118&gt;0,"c","b"))</f>
        <v>0</v>
      </c>
    </row>
    <row r="3119" ht="22.5" hidden="1" spans="1:20">
      <c r="A3119" s="158">
        <f>Cartilha_GLOBAL!A3119</f>
        <v>91874</v>
      </c>
      <c r="B3119" s="100" t="str">
        <f>Cartilha_GLOBAL!B3119</f>
        <v>SINAPI</v>
      </c>
      <c r="C3119" s="104" t="str">
        <f>Cartilha_GLOBAL!C3119</f>
        <v>LUVA PARA ELETRODUTO, PVC, ROSCÁVEL, DN 20 MM (1/2"), PARA CIRCUITOS TERMINAIS, INSTALADA EM FORRO - FORNECIMENTO E INSTALAÇÃO. AF_12/2015</v>
      </c>
      <c r="D3119" s="94" t="str">
        <f>Cartilha_GLOBAL!D3119</f>
        <v>UN</v>
      </c>
      <c r="E3119" s="105">
        <f>Cartilha_GLOBAL!$E3119</f>
        <v>6.07</v>
      </c>
      <c r="F3119" s="182">
        <f>Cartilha_GLOBAL!$F3119</f>
        <v>7.45</v>
      </c>
      <c r="G3119" s="229"/>
      <c r="H3119" s="107">
        <f t="shared" si="193"/>
        <v>0</v>
      </c>
      <c r="I3119" s="188">
        <f t="shared" si="194"/>
        <v>0</v>
      </c>
      <c r="J3119" s="142"/>
      <c r="K3119" s="228"/>
      <c r="L3119" s="7" t="str">
        <f t="shared" si="195"/>
        <v/>
      </c>
      <c r="M3119" s="7" t="str">
        <f t="shared" si="196"/>
        <v/>
      </c>
      <c r="N3119" s="7" t="str">
        <f>Cartilha_GLOBAL!N3119</f>
        <v/>
      </c>
      <c r="O3119" s="144"/>
      <c r="Q3119" s="151"/>
      <c r="R3119" s="152">
        <v>0</v>
      </c>
      <c r="T3119" s="153">
        <f>IF(Cartilha_GLOBAL!R3119=0,0,IF(Cartilha_GLOBAL!R3119&gt;0,"c","b"))</f>
        <v>0</v>
      </c>
    </row>
    <row r="3120" ht="22.5" hidden="1" spans="1:20">
      <c r="A3120" s="158">
        <f>Cartilha_GLOBAL!A3120</f>
        <v>91875</v>
      </c>
      <c r="B3120" s="100" t="str">
        <f>Cartilha_GLOBAL!B3120</f>
        <v>SINAPI</v>
      </c>
      <c r="C3120" s="104" t="str">
        <f>Cartilha_GLOBAL!C3120</f>
        <v>LUVA PARA ELETRODUTO, PVC, ROSCÁVEL, DN 25 MM (3/4"), PARA CIRCUITOS TERMINAIS, INSTALADA EM FORRO - FORNECIMENTO E INSTALAÇÃO. AF_12/2015</v>
      </c>
      <c r="D3120" s="94" t="str">
        <f>Cartilha_GLOBAL!D3120</f>
        <v>UN</v>
      </c>
      <c r="E3120" s="105">
        <f>Cartilha_GLOBAL!$E3120</f>
        <v>8.04</v>
      </c>
      <c r="F3120" s="182">
        <f>Cartilha_GLOBAL!$F3120</f>
        <v>9.87</v>
      </c>
      <c r="G3120" s="229"/>
      <c r="H3120" s="107">
        <f t="shared" si="193"/>
        <v>0</v>
      </c>
      <c r="I3120" s="188">
        <f t="shared" si="194"/>
        <v>0</v>
      </c>
      <c r="J3120" s="142"/>
      <c r="K3120" s="228"/>
      <c r="L3120" s="7" t="str">
        <f t="shared" si="195"/>
        <v/>
      </c>
      <c r="M3120" s="7" t="str">
        <f t="shared" si="196"/>
        <v/>
      </c>
      <c r="N3120" s="7" t="str">
        <f>Cartilha_GLOBAL!N3120</f>
        <v/>
      </c>
      <c r="O3120" s="144"/>
      <c r="Q3120" s="151"/>
      <c r="R3120" s="152">
        <v>0</v>
      </c>
      <c r="T3120" s="153">
        <f>IF(Cartilha_GLOBAL!R3120=0,0,IF(Cartilha_GLOBAL!R3120&gt;0,"c","b"))</f>
        <v>0</v>
      </c>
    </row>
    <row r="3121" ht="22.5" hidden="1" spans="1:20">
      <c r="A3121" s="158">
        <f>Cartilha_GLOBAL!A3121</f>
        <v>91876</v>
      </c>
      <c r="B3121" s="100" t="str">
        <f>Cartilha_GLOBAL!B3121</f>
        <v>SINAPI</v>
      </c>
      <c r="C3121" s="104" t="str">
        <f>Cartilha_GLOBAL!C3121</f>
        <v>LUVA PARA ELETRODUTO, PVC, ROSCÁVEL, DN 32 MM (1"), PARA CIRCUITOS TERMINAIS, INSTALADA EM FORRO - FORNECIMENTO E INSTALAÇÃO. AF_12/2015</v>
      </c>
      <c r="D3121" s="94" t="str">
        <f>Cartilha_GLOBAL!D3121</f>
        <v>UN</v>
      </c>
      <c r="E3121" s="105">
        <f>Cartilha_GLOBAL!$E3121</f>
        <v>10.61</v>
      </c>
      <c r="F3121" s="182">
        <f>Cartilha_GLOBAL!$F3121</f>
        <v>13.02</v>
      </c>
      <c r="G3121" s="229"/>
      <c r="H3121" s="107">
        <f t="shared" si="193"/>
        <v>0</v>
      </c>
      <c r="I3121" s="188">
        <f t="shared" si="194"/>
        <v>0</v>
      </c>
      <c r="J3121" s="142"/>
      <c r="K3121" s="228"/>
      <c r="L3121" s="7" t="str">
        <f t="shared" si="195"/>
        <v/>
      </c>
      <c r="M3121" s="7" t="str">
        <f t="shared" si="196"/>
        <v/>
      </c>
      <c r="N3121" s="7" t="str">
        <f>Cartilha_GLOBAL!N3121</f>
        <v/>
      </c>
      <c r="O3121" s="144"/>
      <c r="Q3121" s="151"/>
      <c r="R3121" s="152">
        <v>0</v>
      </c>
      <c r="T3121" s="153">
        <f>IF(Cartilha_GLOBAL!R3121=0,0,IF(Cartilha_GLOBAL!R3121&gt;0,"c","b"))</f>
        <v>0</v>
      </c>
    </row>
    <row r="3122" ht="22.5" hidden="1" spans="1:20">
      <c r="A3122" s="158">
        <f>Cartilha_GLOBAL!A3122</f>
        <v>91877</v>
      </c>
      <c r="B3122" s="100" t="str">
        <f>Cartilha_GLOBAL!B3122</f>
        <v>SINAPI</v>
      </c>
      <c r="C3122" s="104" t="str">
        <f>Cartilha_GLOBAL!C3122</f>
        <v>LUVA PARA ELETRODUTO, PVC, ROSCÁVEL, DN 40 MM (1 1/4"), PARA CIRCUITOS TERMINAIS, INSTALADA EM FORRO - FORNECIMENTO E INSTALAÇÃO. AF_12/2015</v>
      </c>
      <c r="D3122" s="94" t="str">
        <f>Cartilha_GLOBAL!D3122</f>
        <v>UN</v>
      </c>
      <c r="E3122" s="105">
        <f>Cartilha_GLOBAL!$E3122</f>
        <v>14.08</v>
      </c>
      <c r="F3122" s="182">
        <f>Cartilha_GLOBAL!$F3122</f>
        <v>17.28</v>
      </c>
      <c r="G3122" s="229"/>
      <c r="H3122" s="107">
        <f t="shared" si="193"/>
        <v>0</v>
      </c>
      <c r="I3122" s="188">
        <f t="shared" si="194"/>
        <v>0</v>
      </c>
      <c r="J3122" s="142"/>
      <c r="K3122" s="228"/>
      <c r="L3122" s="7" t="str">
        <f t="shared" si="195"/>
        <v/>
      </c>
      <c r="M3122" s="7" t="str">
        <f t="shared" si="196"/>
        <v/>
      </c>
      <c r="N3122" s="7" t="str">
        <f>Cartilha_GLOBAL!N3122</f>
        <v/>
      </c>
      <c r="O3122" s="144"/>
      <c r="Q3122" s="151"/>
      <c r="R3122" s="152">
        <v>0</v>
      </c>
      <c r="T3122" s="153">
        <f>IF(Cartilha_GLOBAL!R3122=0,0,IF(Cartilha_GLOBAL!R3122&gt;0,"c","b"))</f>
        <v>0</v>
      </c>
    </row>
    <row r="3123" ht="22.5" hidden="1" spans="1:20">
      <c r="A3123" s="158">
        <f>Cartilha_GLOBAL!A3123</f>
        <v>91878</v>
      </c>
      <c r="B3123" s="100" t="str">
        <f>Cartilha_GLOBAL!B3123</f>
        <v>SINAPI</v>
      </c>
      <c r="C3123" s="104" t="str">
        <f>Cartilha_GLOBAL!C3123</f>
        <v>LUVA PARA ELETRODUTO, PVC, ROSCÁVEL, DN 20 MM (1/2"), PARA CIRCUITOS TERMINAIS, INSTALADA EM LAJE - FORNECIMENTO E INSTALAÇÃO. AF_12/2015</v>
      </c>
      <c r="D3123" s="94" t="str">
        <f>Cartilha_GLOBAL!D3123</f>
        <v>UN</v>
      </c>
      <c r="E3123" s="105">
        <f>Cartilha_GLOBAL!$E3123</f>
        <v>7.82</v>
      </c>
      <c r="F3123" s="182">
        <f>Cartilha_GLOBAL!$F3123</f>
        <v>9.6</v>
      </c>
      <c r="G3123" s="229"/>
      <c r="H3123" s="107">
        <f t="shared" si="193"/>
        <v>0</v>
      </c>
      <c r="I3123" s="188">
        <f t="shared" si="194"/>
        <v>0</v>
      </c>
      <c r="J3123" s="142"/>
      <c r="K3123" s="228"/>
      <c r="L3123" s="7" t="str">
        <f t="shared" si="195"/>
        <v/>
      </c>
      <c r="M3123" s="7" t="str">
        <f t="shared" si="196"/>
        <v/>
      </c>
      <c r="N3123" s="7" t="str">
        <f>Cartilha_GLOBAL!N3123</f>
        <v/>
      </c>
      <c r="O3123" s="144"/>
      <c r="Q3123" s="151"/>
      <c r="R3123" s="152">
        <v>0</v>
      </c>
      <c r="T3123" s="153">
        <f>IF(Cartilha_GLOBAL!R3123=0,0,IF(Cartilha_GLOBAL!R3123&gt;0,"c","b"))</f>
        <v>0</v>
      </c>
    </row>
    <row r="3124" ht="22.5" hidden="1" spans="1:20">
      <c r="A3124" s="158">
        <f>Cartilha_GLOBAL!A3124</f>
        <v>91879</v>
      </c>
      <c r="B3124" s="100" t="str">
        <f>Cartilha_GLOBAL!B3124</f>
        <v>SINAPI</v>
      </c>
      <c r="C3124" s="104" t="str">
        <f>Cartilha_GLOBAL!C3124</f>
        <v>LUVA PARA ELETRODUTO, PVC, ROSCÁVEL, DN 25 MM (3/4"), PARA CIRCUITOS TERMINAIS, INSTALADA EM LAJE - FORNECIMENTO E INSTALAÇÃO. AF_12/2015</v>
      </c>
      <c r="D3124" s="94" t="str">
        <f>Cartilha_GLOBAL!D3124</f>
        <v>UN</v>
      </c>
      <c r="E3124" s="105">
        <f>Cartilha_GLOBAL!$E3124</f>
        <v>9.72</v>
      </c>
      <c r="F3124" s="182">
        <f>Cartilha_GLOBAL!$F3124</f>
        <v>11.93</v>
      </c>
      <c r="G3124" s="229"/>
      <c r="H3124" s="107">
        <f t="shared" si="193"/>
        <v>0</v>
      </c>
      <c r="I3124" s="188">
        <f t="shared" si="194"/>
        <v>0</v>
      </c>
      <c r="J3124" s="142"/>
      <c r="K3124" s="228"/>
      <c r="L3124" s="7" t="str">
        <f t="shared" si="195"/>
        <v/>
      </c>
      <c r="M3124" s="7" t="str">
        <f t="shared" si="196"/>
        <v/>
      </c>
      <c r="N3124" s="7" t="str">
        <f>Cartilha_GLOBAL!N3124</f>
        <v/>
      </c>
      <c r="O3124" s="144"/>
      <c r="Q3124" s="151"/>
      <c r="R3124" s="152">
        <v>0</v>
      </c>
      <c r="T3124" s="153">
        <f>IF(Cartilha_GLOBAL!R3124=0,0,IF(Cartilha_GLOBAL!R3124&gt;0,"c","b"))</f>
        <v>0</v>
      </c>
    </row>
    <row r="3125" ht="22.5" hidden="1" spans="1:20">
      <c r="A3125" s="158">
        <f>Cartilha_GLOBAL!A3125</f>
        <v>91880</v>
      </c>
      <c r="B3125" s="100" t="str">
        <f>Cartilha_GLOBAL!B3125</f>
        <v>SINAPI</v>
      </c>
      <c r="C3125" s="104" t="str">
        <f>Cartilha_GLOBAL!C3125</f>
        <v>LUVA PARA ELETRODUTO, PVC, ROSCÁVEL, DN 32 MM (1"), PARA CIRCUITOS TERMINAIS, INSTALADA EM LAJE - FORNECIMENTO E INSTALAÇÃO. AF_12/2015</v>
      </c>
      <c r="D3125" s="94" t="str">
        <f>Cartilha_GLOBAL!D3125</f>
        <v>UN</v>
      </c>
      <c r="E3125" s="105">
        <f>Cartilha_GLOBAL!$E3125</f>
        <v>12.34</v>
      </c>
      <c r="F3125" s="182">
        <f>Cartilha_GLOBAL!$F3125</f>
        <v>15.15</v>
      </c>
      <c r="G3125" s="229"/>
      <c r="H3125" s="107">
        <f t="shared" si="193"/>
        <v>0</v>
      </c>
      <c r="I3125" s="188">
        <f t="shared" si="194"/>
        <v>0</v>
      </c>
      <c r="J3125" s="142"/>
      <c r="K3125" s="228"/>
      <c r="L3125" s="7" t="str">
        <f t="shared" si="195"/>
        <v/>
      </c>
      <c r="M3125" s="7" t="str">
        <f t="shared" si="196"/>
        <v/>
      </c>
      <c r="N3125" s="7" t="str">
        <f>Cartilha_GLOBAL!N3125</f>
        <v/>
      </c>
      <c r="O3125" s="144"/>
      <c r="Q3125" s="151"/>
      <c r="R3125" s="152">
        <v>0</v>
      </c>
      <c r="T3125" s="153">
        <f>IF(Cartilha_GLOBAL!R3125=0,0,IF(Cartilha_GLOBAL!R3125&gt;0,"c","b"))</f>
        <v>0</v>
      </c>
    </row>
    <row r="3126" ht="22.5" hidden="1" spans="1:20">
      <c r="A3126" s="158">
        <f>Cartilha_GLOBAL!A3126</f>
        <v>91881</v>
      </c>
      <c r="B3126" s="100" t="str">
        <f>Cartilha_GLOBAL!B3126</f>
        <v>SINAPI</v>
      </c>
      <c r="C3126" s="104" t="str">
        <f>Cartilha_GLOBAL!C3126</f>
        <v>LUVA PARA ELETRODUTO, PVC, ROSCÁVEL, DN 40 MM (1 1/4"), PARA CIRCUITOS TERMINAIS, INSTALADA EM LAJE - FORNECIMENTO E INSTALAÇÃO. AF_12/2015</v>
      </c>
      <c r="D3126" s="94" t="str">
        <f>Cartilha_GLOBAL!D3126</f>
        <v>UN</v>
      </c>
      <c r="E3126" s="105">
        <f>Cartilha_GLOBAL!$E3126</f>
        <v>15.82</v>
      </c>
      <c r="F3126" s="182">
        <f>Cartilha_GLOBAL!$F3126</f>
        <v>19.42</v>
      </c>
      <c r="G3126" s="229"/>
      <c r="H3126" s="107">
        <f t="shared" si="193"/>
        <v>0</v>
      </c>
      <c r="I3126" s="188">
        <f t="shared" si="194"/>
        <v>0</v>
      </c>
      <c r="J3126" s="142"/>
      <c r="K3126" s="228"/>
      <c r="L3126" s="7" t="str">
        <f t="shared" si="195"/>
        <v/>
      </c>
      <c r="M3126" s="7" t="str">
        <f t="shared" si="196"/>
        <v/>
      </c>
      <c r="N3126" s="7" t="str">
        <f>Cartilha_GLOBAL!N3126</f>
        <v/>
      </c>
      <c r="O3126" s="144"/>
      <c r="Q3126" s="151"/>
      <c r="R3126" s="152">
        <v>0</v>
      </c>
      <c r="T3126" s="153">
        <f>IF(Cartilha_GLOBAL!R3126=0,0,IF(Cartilha_GLOBAL!R3126&gt;0,"c","b"))</f>
        <v>0</v>
      </c>
    </row>
    <row r="3127" ht="22.5" hidden="1" spans="1:20">
      <c r="A3127" s="158">
        <f>Cartilha_GLOBAL!A3127</f>
        <v>91882</v>
      </c>
      <c r="B3127" s="100" t="str">
        <f>Cartilha_GLOBAL!B3127</f>
        <v>SINAPI</v>
      </c>
      <c r="C3127" s="104" t="str">
        <f>Cartilha_GLOBAL!C3127</f>
        <v>LUVA PARA ELETRODUTO, PVC, ROSCÁVEL, DN 20 MM (1/2"), PARA CIRCUITOS TERMINAIS, INSTALADA EM PAREDE - FORNECIMENTO E INSTALAÇÃO. AF_12/2015</v>
      </c>
      <c r="D3127" s="94" t="str">
        <f>Cartilha_GLOBAL!D3127</f>
        <v>UN</v>
      </c>
      <c r="E3127" s="105">
        <f>Cartilha_GLOBAL!$E3127</f>
        <v>9.67</v>
      </c>
      <c r="F3127" s="182">
        <f>Cartilha_GLOBAL!$F3127</f>
        <v>11.87</v>
      </c>
      <c r="G3127" s="229"/>
      <c r="H3127" s="107">
        <f t="shared" si="193"/>
        <v>0</v>
      </c>
      <c r="I3127" s="188">
        <f t="shared" si="194"/>
        <v>0</v>
      </c>
      <c r="J3127" s="142"/>
      <c r="K3127" s="228"/>
      <c r="L3127" s="7" t="str">
        <f t="shared" si="195"/>
        <v/>
      </c>
      <c r="M3127" s="7" t="str">
        <f t="shared" si="196"/>
        <v/>
      </c>
      <c r="N3127" s="7" t="str">
        <f>Cartilha_GLOBAL!N3127</f>
        <v/>
      </c>
      <c r="O3127" s="144"/>
      <c r="Q3127" s="151"/>
      <c r="R3127" s="152">
        <v>0</v>
      </c>
      <c r="T3127" s="153">
        <f>IF(Cartilha_GLOBAL!R3127=0,0,IF(Cartilha_GLOBAL!R3127&gt;0,"c","b"))</f>
        <v>0</v>
      </c>
    </row>
    <row r="3128" ht="22.5" hidden="1" spans="1:20">
      <c r="A3128" s="158">
        <f>Cartilha_GLOBAL!A3128</f>
        <v>91884</v>
      </c>
      <c r="B3128" s="100" t="str">
        <f>Cartilha_GLOBAL!B3128</f>
        <v>SINAPI</v>
      </c>
      <c r="C3128" s="104" t="str">
        <f>Cartilha_GLOBAL!C3128</f>
        <v>LUVA PARA ELETRODUTO, PVC, ROSCÁVEL, DN 25 MM (3/4"), PARA CIRCUITOS TERMINAIS, INSTALADA EM PAREDE - FORNECIMENTO E INSTALAÇÃO. AF_12/2015</v>
      </c>
      <c r="D3128" s="94" t="str">
        <f>Cartilha_GLOBAL!D3128</f>
        <v>UN</v>
      </c>
      <c r="E3128" s="105">
        <f>Cartilha_GLOBAL!$E3128</f>
        <v>11.16</v>
      </c>
      <c r="F3128" s="182">
        <f>Cartilha_GLOBAL!$F3128</f>
        <v>13.7</v>
      </c>
      <c r="G3128" s="229"/>
      <c r="H3128" s="107">
        <f t="shared" si="193"/>
        <v>0</v>
      </c>
      <c r="I3128" s="188">
        <f t="shared" si="194"/>
        <v>0</v>
      </c>
      <c r="J3128" s="142"/>
      <c r="K3128" s="228"/>
      <c r="L3128" s="7" t="str">
        <f t="shared" si="195"/>
        <v/>
      </c>
      <c r="M3128" s="7" t="str">
        <f t="shared" si="196"/>
        <v/>
      </c>
      <c r="N3128" s="7" t="str">
        <f>Cartilha_GLOBAL!N3128</f>
        <v/>
      </c>
      <c r="O3128" s="144"/>
      <c r="Q3128" s="151"/>
      <c r="R3128" s="152">
        <v>0</v>
      </c>
      <c r="T3128" s="153">
        <f>IF(Cartilha_GLOBAL!R3128=0,0,IF(Cartilha_GLOBAL!R3128&gt;0,"c","b"))</f>
        <v>0</v>
      </c>
    </row>
    <row r="3129" ht="22.5" hidden="1" spans="1:20">
      <c r="A3129" s="158">
        <f>Cartilha_GLOBAL!A3129</f>
        <v>91885</v>
      </c>
      <c r="B3129" s="100" t="str">
        <f>Cartilha_GLOBAL!B3129</f>
        <v>SINAPI</v>
      </c>
      <c r="C3129" s="104" t="str">
        <f>Cartilha_GLOBAL!C3129</f>
        <v>LUVA PARA ELETRODUTO, PVC, ROSCÁVEL, DN 32 MM (1"), PARA CIRCUITOS TERMINAIS, INSTALADA EM PAREDE - FORNECIMENTO E INSTALAÇÃO. AF_12/2015</v>
      </c>
      <c r="D3129" s="94" t="str">
        <f>Cartilha_GLOBAL!D3129</f>
        <v>UN</v>
      </c>
      <c r="E3129" s="105">
        <f>Cartilha_GLOBAL!$E3129</f>
        <v>13.18</v>
      </c>
      <c r="F3129" s="182">
        <f>Cartilha_GLOBAL!$F3129</f>
        <v>16.18</v>
      </c>
      <c r="G3129" s="229"/>
      <c r="H3129" s="107">
        <f t="shared" si="193"/>
        <v>0</v>
      </c>
      <c r="I3129" s="188">
        <f t="shared" si="194"/>
        <v>0</v>
      </c>
      <c r="J3129" s="142"/>
      <c r="K3129" s="228"/>
      <c r="L3129" s="7" t="str">
        <f t="shared" si="195"/>
        <v/>
      </c>
      <c r="M3129" s="7" t="str">
        <f t="shared" si="196"/>
        <v/>
      </c>
      <c r="N3129" s="7" t="str">
        <f>Cartilha_GLOBAL!N3129</f>
        <v/>
      </c>
      <c r="O3129" s="144"/>
      <c r="Q3129" s="151"/>
      <c r="R3129" s="152">
        <v>0</v>
      </c>
      <c r="T3129" s="153">
        <f>IF(Cartilha_GLOBAL!R3129=0,0,IF(Cartilha_GLOBAL!R3129&gt;0,"c","b"))</f>
        <v>0</v>
      </c>
    </row>
    <row r="3130" ht="22.5" hidden="1" spans="1:20">
      <c r="A3130" s="158">
        <f>Cartilha_GLOBAL!A3130</f>
        <v>91886</v>
      </c>
      <c r="B3130" s="100" t="str">
        <f>Cartilha_GLOBAL!B3130</f>
        <v>SINAPI</v>
      </c>
      <c r="C3130" s="104" t="str">
        <f>Cartilha_GLOBAL!C3130</f>
        <v>LUVA PARA ELETRODUTO, PVC, ROSCÁVEL, DN 40 MM (1 1/4"), PARA CIRCUITOS TERMINAIS, INSTALADA EM PAREDE - FORNECIMENTO E INSTALAÇÃO. AF_12/2015</v>
      </c>
      <c r="D3130" s="94" t="str">
        <f>Cartilha_GLOBAL!D3130</f>
        <v>UN</v>
      </c>
      <c r="E3130" s="105">
        <f>Cartilha_GLOBAL!$E3130</f>
        <v>16</v>
      </c>
      <c r="F3130" s="182">
        <f>Cartilha_GLOBAL!$F3130</f>
        <v>19.64</v>
      </c>
      <c r="G3130" s="229"/>
      <c r="H3130" s="107">
        <f t="shared" si="193"/>
        <v>0</v>
      </c>
      <c r="I3130" s="188">
        <f t="shared" si="194"/>
        <v>0</v>
      </c>
      <c r="J3130" s="142"/>
      <c r="K3130" s="228"/>
      <c r="L3130" s="7" t="str">
        <f t="shared" si="195"/>
        <v/>
      </c>
      <c r="M3130" s="7" t="str">
        <f t="shared" si="196"/>
        <v/>
      </c>
      <c r="N3130" s="7" t="str">
        <f>Cartilha_GLOBAL!N3130</f>
        <v/>
      </c>
      <c r="O3130" s="144"/>
      <c r="Q3130" s="151"/>
      <c r="R3130" s="152">
        <v>0</v>
      </c>
      <c r="T3130" s="153">
        <f>IF(Cartilha_GLOBAL!R3130=0,0,IF(Cartilha_GLOBAL!R3130&gt;0,"c","b"))</f>
        <v>0</v>
      </c>
    </row>
    <row r="3131" ht="22.5" hidden="1" spans="1:20">
      <c r="A3131" s="158">
        <f>Cartilha_GLOBAL!A3131</f>
        <v>91887</v>
      </c>
      <c r="B3131" s="100" t="str">
        <f>Cartilha_GLOBAL!B3131</f>
        <v>SINAPI</v>
      </c>
      <c r="C3131" s="104" t="str">
        <f>Cartilha_GLOBAL!C3131</f>
        <v>CURVA 90 GRAUS PARA ELETRODUTO, PVC, ROSCÁVEL, DN 20 MM (1/2"), PARA CIRCUITOS TERMINAIS, INSTALADA EM FORRO - FORNECIMENTO E INSTALAÇÃO. AF_12/2015</v>
      </c>
      <c r="D3131" s="94" t="str">
        <f>Cartilha_GLOBAL!D3131</f>
        <v>UN</v>
      </c>
      <c r="E3131" s="105">
        <f>Cartilha_GLOBAL!$E3131</f>
        <v>11.2</v>
      </c>
      <c r="F3131" s="182">
        <f>Cartilha_GLOBAL!$F3131</f>
        <v>13.75</v>
      </c>
      <c r="G3131" s="229"/>
      <c r="H3131" s="107">
        <f t="shared" si="193"/>
        <v>0</v>
      </c>
      <c r="I3131" s="188">
        <f t="shared" si="194"/>
        <v>0</v>
      </c>
      <c r="J3131" s="142"/>
      <c r="K3131" s="228"/>
      <c r="L3131" s="7" t="str">
        <f t="shared" si="195"/>
        <v/>
      </c>
      <c r="M3131" s="7" t="str">
        <f t="shared" si="196"/>
        <v/>
      </c>
      <c r="N3131" s="7" t="str">
        <f>Cartilha_GLOBAL!N3131</f>
        <v/>
      </c>
      <c r="O3131" s="144"/>
      <c r="Q3131" s="151"/>
      <c r="R3131" s="152">
        <v>0</v>
      </c>
      <c r="T3131" s="153">
        <f>IF(Cartilha_GLOBAL!R3131=0,0,IF(Cartilha_GLOBAL!R3131&gt;0,"c","b"))</f>
        <v>0</v>
      </c>
    </row>
    <row r="3132" ht="22.5" hidden="1" spans="1:20">
      <c r="A3132" s="158">
        <f>Cartilha_GLOBAL!A3132</f>
        <v>91889</v>
      </c>
      <c r="B3132" s="100" t="str">
        <f>Cartilha_GLOBAL!B3132</f>
        <v>SINAPI</v>
      </c>
      <c r="C3132" s="104" t="str">
        <f>Cartilha_GLOBAL!C3132</f>
        <v>CURVA 180 GRAUS PARA ELETRODUTO, PVC, ROSCÁVEL, DN 20 MM (1/2"), PARA CIRCUITOS TERMINAIS, INSTALADA EM FORRO - FORNECIMENTO E INSTALAÇÃO. AF_12/2015</v>
      </c>
      <c r="D3132" s="94" t="str">
        <f>Cartilha_GLOBAL!D3132</f>
        <v>UN</v>
      </c>
      <c r="E3132" s="105">
        <f>Cartilha_GLOBAL!$E3132</f>
        <v>10.8</v>
      </c>
      <c r="F3132" s="182">
        <f>Cartilha_GLOBAL!$F3132</f>
        <v>13.26</v>
      </c>
      <c r="G3132" s="229"/>
      <c r="H3132" s="107">
        <f t="shared" si="193"/>
        <v>0</v>
      </c>
      <c r="I3132" s="188">
        <f t="shared" si="194"/>
        <v>0</v>
      </c>
      <c r="J3132" s="142"/>
      <c r="K3132" s="228"/>
      <c r="L3132" s="7" t="str">
        <f t="shared" si="195"/>
        <v/>
      </c>
      <c r="M3132" s="7" t="str">
        <f t="shared" si="196"/>
        <v/>
      </c>
      <c r="N3132" s="7" t="str">
        <f>Cartilha_GLOBAL!N3132</f>
        <v/>
      </c>
      <c r="O3132" s="144"/>
      <c r="Q3132" s="151"/>
      <c r="R3132" s="152">
        <v>0</v>
      </c>
      <c r="T3132" s="153">
        <f>IF(Cartilha_GLOBAL!R3132=0,0,IF(Cartilha_GLOBAL!R3132&gt;0,"c","b"))</f>
        <v>0</v>
      </c>
    </row>
    <row r="3133" ht="22.5" hidden="1" spans="1:20">
      <c r="A3133" s="158">
        <f>Cartilha_GLOBAL!A3133</f>
        <v>91890</v>
      </c>
      <c r="B3133" s="100" t="str">
        <f>Cartilha_GLOBAL!B3133</f>
        <v>SINAPI</v>
      </c>
      <c r="C3133" s="104" t="str">
        <f>Cartilha_GLOBAL!C3133</f>
        <v>CURVA 90 GRAUS PARA ELETRODUTO, PVC, ROSCÁVEL, DN 25 MM (3/4"), PARA CIRCUITOS TERMINAIS, INSTALADA EM FORRO - FORNECIMENTO E INSTALAÇÃO. AF_12/2015</v>
      </c>
      <c r="D3133" s="94" t="str">
        <f>Cartilha_GLOBAL!D3133</f>
        <v>UN</v>
      </c>
      <c r="E3133" s="105">
        <f>Cartilha_GLOBAL!$E3133</f>
        <v>13.35</v>
      </c>
      <c r="F3133" s="182">
        <f>Cartilha_GLOBAL!$F3133</f>
        <v>16.39</v>
      </c>
      <c r="G3133" s="229"/>
      <c r="H3133" s="107">
        <f t="shared" si="193"/>
        <v>0</v>
      </c>
      <c r="I3133" s="188">
        <f t="shared" si="194"/>
        <v>0</v>
      </c>
      <c r="J3133" s="142"/>
      <c r="K3133" s="228"/>
      <c r="L3133" s="7" t="str">
        <f t="shared" si="195"/>
        <v/>
      </c>
      <c r="M3133" s="7" t="str">
        <f t="shared" si="196"/>
        <v/>
      </c>
      <c r="N3133" s="7" t="str">
        <f>Cartilha_GLOBAL!N3133</f>
        <v/>
      </c>
      <c r="O3133" s="144"/>
      <c r="Q3133" s="151"/>
      <c r="R3133" s="152">
        <v>0</v>
      </c>
      <c r="T3133" s="153">
        <f>IF(Cartilha_GLOBAL!R3133=0,0,IF(Cartilha_GLOBAL!R3133&gt;0,"c","b"))</f>
        <v>0</v>
      </c>
    </row>
    <row r="3134" ht="22.5" hidden="1" spans="1:20">
      <c r="A3134" s="158">
        <f>Cartilha_GLOBAL!A3134</f>
        <v>91892</v>
      </c>
      <c r="B3134" s="100" t="str">
        <f>Cartilha_GLOBAL!B3134</f>
        <v>SINAPI</v>
      </c>
      <c r="C3134" s="104" t="str">
        <f>Cartilha_GLOBAL!C3134</f>
        <v>CURVA 180 GRAUS PARA ELETRODUTO, PVC, ROSCÁVEL, DN 25 MM (3/4"), PARA CIRCUITOS TERMINAIS, INSTALADA EM FORRO - FORNECIMENTO E INSTALAÇÃO. AF_12/2015</v>
      </c>
      <c r="D3134" s="94" t="str">
        <f>Cartilha_GLOBAL!D3134</f>
        <v>UN</v>
      </c>
      <c r="E3134" s="105">
        <f>Cartilha_GLOBAL!$E3134</f>
        <v>16.04</v>
      </c>
      <c r="F3134" s="182">
        <f>Cartilha_GLOBAL!$F3134</f>
        <v>19.69</v>
      </c>
      <c r="G3134" s="229"/>
      <c r="H3134" s="107">
        <f t="shared" si="193"/>
        <v>0</v>
      </c>
      <c r="I3134" s="188">
        <f t="shared" si="194"/>
        <v>0</v>
      </c>
      <c r="J3134" s="142"/>
      <c r="K3134" s="228"/>
      <c r="L3134" s="7" t="str">
        <f t="shared" si="195"/>
        <v/>
      </c>
      <c r="M3134" s="7" t="str">
        <f t="shared" si="196"/>
        <v/>
      </c>
      <c r="N3134" s="7" t="str">
        <f>Cartilha_GLOBAL!N3134</f>
        <v/>
      </c>
      <c r="O3134" s="144"/>
      <c r="Q3134" s="151"/>
      <c r="R3134" s="152">
        <v>0</v>
      </c>
      <c r="T3134" s="153">
        <f>IF(Cartilha_GLOBAL!R3134=0,0,IF(Cartilha_GLOBAL!R3134&gt;0,"c","b"))</f>
        <v>0</v>
      </c>
    </row>
    <row r="3135" ht="22.5" hidden="1" spans="1:20">
      <c r="A3135" s="158">
        <f>Cartilha_GLOBAL!A3135</f>
        <v>91893</v>
      </c>
      <c r="B3135" s="100" t="str">
        <f>Cartilha_GLOBAL!B3135</f>
        <v>SINAPI</v>
      </c>
      <c r="C3135" s="104" t="str">
        <f>Cartilha_GLOBAL!C3135</f>
        <v>CURVA 90 GRAUS PARA ELETRODUTO, PVC, ROSCÁVEL, DN 32 MM (1"), PARA CIRCUITOS TERMINAIS, INSTALADA EM FORRO - FORNECIMENTO E INSTALAÇÃO. AF_12/2015</v>
      </c>
      <c r="D3135" s="94" t="str">
        <f>Cartilha_GLOBAL!D3135</f>
        <v>UN</v>
      </c>
      <c r="E3135" s="105">
        <f>Cartilha_GLOBAL!$E3135</f>
        <v>18.22</v>
      </c>
      <c r="F3135" s="182">
        <f>Cartilha_GLOBAL!$F3135</f>
        <v>22.36</v>
      </c>
      <c r="G3135" s="229"/>
      <c r="H3135" s="107">
        <f t="shared" si="193"/>
        <v>0</v>
      </c>
      <c r="I3135" s="188">
        <f t="shared" si="194"/>
        <v>0</v>
      </c>
      <c r="J3135" s="142"/>
      <c r="K3135" s="228"/>
      <c r="L3135" s="7" t="str">
        <f t="shared" si="195"/>
        <v/>
      </c>
      <c r="M3135" s="7" t="str">
        <f t="shared" si="196"/>
        <v/>
      </c>
      <c r="N3135" s="7" t="str">
        <f>Cartilha_GLOBAL!N3135</f>
        <v/>
      </c>
      <c r="O3135" s="144"/>
      <c r="Q3135" s="151"/>
      <c r="R3135" s="152">
        <v>0</v>
      </c>
      <c r="T3135" s="153">
        <f>IF(Cartilha_GLOBAL!R3135=0,0,IF(Cartilha_GLOBAL!R3135&gt;0,"c","b"))</f>
        <v>0</v>
      </c>
    </row>
    <row r="3136" ht="22.5" hidden="1" spans="1:20">
      <c r="A3136" s="158">
        <f>Cartilha_GLOBAL!A3136</f>
        <v>91896</v>
      </c>
      <c r="B3136" s="100" t="str">
        <f>Cartilha_GLOBAL!B3136</f>
        <v>SINAPI</v>
      </c>
      <c r="C3136" s="104" t="str">
        <f>Cartilha_GLOBAL!C3136</f>
        <v>CURVA 90 GRAUS PARA ELETRODUTO, PVC, ROSCÁVEL, DN 40 MM (1 1/4"), PARA CIRCUITOS TERMINAIS, INSTALADA EM FORRO - FORNECIMENTO E INSTALAÇÃO. AF_12/2015</v>
      </c>
      <c r="D3136" s="94" t="str">
        <f>Cartilha_GLOBAL!D3136</f>
        <v>UN</v>
      </c>
      <c r="E3136" s="105">
        <f>Cartilha_GLOBAL!$E3136</f>
        <v>22.26</v>
      </c>
      <c r="F3136" s="182">
        <f>Cartilha_GLOBAL!$F3136</f>
        <v>27.32</v>
      </c>
      <c r="G3136" s="229"/>
      <c r="H3136" s="107">
        <f t="shared" si="193"/>
        <v>0</v>
      </c>
      <c r="I3136" s="188">
        <f t="shared" si="194"/>
        <v>0</v>
      </c>
      <c r="J3136" s="142"/>
      <c r="K3136" s="228"/>
      <c r="L3136" s="7" t="str">
        <f t="shared" si="195"/>
        <v/>
      </c>
      <c r="M3136" s="7" t="str">
        <f t="shared" si="196"/>
        <v/>
      </c>
      <c r="N3136" s="7" t="str">
        <f>Cartilha_GLOBAL!N3136</f>
        <v/>
      </c>
      <c r="O3136" s="144"/>
      <c r="Q3136" s="151"/>
      <c r="R3136" s="152">
        <v>0</v>
      </c>
      <c r="T3136" s="153">
        <f>IF(Cartilha_GLOBAL!R3136=0,0,IF(Cartilha_GLOBAL!R3136&gt;0,"c","b"))</f>
        <v>0</v>
      </c>
    </row>
    <row r="3137" ht="22.5" hidden="1" spans="1:20">
      <c r="A3137" s="158">
        <f>Cartilha_GLOBAL!A3137</f>
        <v>91898</v>
      </c>
      <c r="B3137" s="100" t="str">
        <f>Cartilha_GLOBAL!B3137</f>
        <v>SINAPI</v>
      </c>
      <c r="C3137" s="104" t="str">
        <f>Cartilha_GLOBAL!C3137</f>
        <v>CURVA 180 GRAUS PARA ELETRODUTO, PVC, ROSCÁVEL, DN 40 MM (1 1/4"), PARA CIRCUITOS TERMINAIS, INSTALADA EM FORRO - FORNECIMENTO E INSTALAÇÃO. AF_12/2015</v>
      </c>
      <c r="D3137" s="94" t="str">
        <f>Cartilha_GLOBAL!D3137</f>
        <v>UN</v>
      </c>
      <c r="E3137" s="105">
        <f>Cartilha_GLOBAL!$E3137</f>
        <v>25.18</v>
      </c>
      <c r="F3137" s="182">
        <f>Cartilha_GLOBAL!$F3137</f>
        <v>30.91</v>
      </c>
      <c r="G3137" s="229"/>
      <c r="H3137" s="107">
        <f t="shared" si="193"/>
        <v>0</v>
      </c>
      <c r="I3137" s="188">
        <f t="shared" si="194"/>
        <v>0</v>
      </c>
      <c r="J3137" s="142"/>
      <c r="K3137" s="228"/>
      <c r="L3137" s="7" t="str">
        <f t="shared" si="195"/>
        <v/>
      </c>
      <c r="M3137" s="7" t="str">
        <f t="shared" si="196"/>
        <v/>
      </c>
      <c r="N3137" s="7" t="str">
        <f>Cartilha_GLOBAL!N3137</f>
        <v/>
      </c>
      <c r="O3137" s="144"/>
      <c r="Q3137" s="151"/>
      <c r="R3137" s="152">
        <v>0</v>
      </c>
      <c r="T3137" s="153">
        <f>IF(Cartilha_GLOBAL!R3137=0,0,IF(Cartilha_GLOBAL!R3137&gt;0,"c","b"))</f>
        <v>0</v>
      </c>
    </row>
    <row r="3138" ht="22.5" hidden="1" spans="1:20">
      <c r="A3138" s="158">
        <f>Cartilha_GLOBAL!A3138</f>
        <v>91899</v>
      </c>
      <c r="B3138" s="100" t="str">
        <f>Cartilha_GLOBAL!B3138</f>
        <v>SINAPI</v>
      </c>
      <c r="C3138" s="104" t="str">
        <f>Cartilha_GLOBAL!C3138</f>
        <v>CURVA 90 GRAUS PARA ELETRODUTO, PVC, ROSCÁVEL, DN 20 MM (1/2"), PARA CIRCUITOS TERMINAIS, INSTALADA EM LAJE - FORNECIMENTO E INSTALAÇÃO. AF_12/2015</v>
      </c>
      <c r="D3138" s="94" t="str">
        <f>Cartilha_GLOBAL!D3138</f>
        <v>UN</v>
      </c>
      <c r="E3138" s="105">
        <f>Cartilha_GLOBAL!$E3138</f>
        <v>13.72</v>
      </c>
      <c r="F3138" s="182">
        <f>Cartilha_GLOBAL!$F3138</f>
        <v>16.84</v>
      </c>
      <c r="G3138" s="229"/>
      <c r="H3138" s="107">
        <f t="shared" si="193"/>
        <v>0</v>
      </c>
      <c r="I3138" s="188">
        <f t="shared" si="194"/>
        <v>0</v>
      </c>
      <c r="J3138" s="142"/>
      <c r="K3138" s="228"/>
      <c r="L3138" s="7" t="str">
        <f t="shared" si="195"/>
        <v/>
      </c>
      <c r="M3138" s="7" t="str">
        <f t="shared" si="196"/>
        <v/>
      </c>
      <c r="N3138" s="7" t="str">
        <f>Cartilha_GLOBAL!N3138</f>
        <v/>
      </c>
      <c r="O3138" s="144"/>
      <c r="Q3138" s="151"/>
      <c r="R3138" s="152">
        <v>0</v>
      </c>
      <c r="T3138" s="153">
        <f>IF(Cartilha_GLOBAL!R3138=0,0,IF(Cartilha_GLOBAL!R3138&gt;0,"c","b"))</f>
        <v>0</v>
      </c>
    </row>
    <row r="3139" ht="22.5" hidden="1" spans="1:20">
      <c r="A3139" s="158">
        <f>Cartilha_GLOBAL!A3139</f>
        <v>91901</v>
      </c>
      <c r="B3139" s="100" t="str">
        <f>Cartilha_GLOBAL!B3139</f>
        <v>SINAPI</v>
      </c>
      <c r="C3139" s="104" t="str">
        <f>Cartilha_GLOBAL!C3139</f>
        <v>CURVA 180 GRAUS PARA ELETRODUTO, PVC, ROSCÁVEL, DN 20 MM (1/2"), PARA CIRCUITOS TERMINAIS, INSTALADA EM LAJE - FORNECIMENTO E INSTALAÇÃO. AF_12/2015</v>
      </c>
      <c r="D3139" s="94" t="str">
        <f>Cartilha_GLOBAL!D3139</f>
        <v>UN</v>
      </c>
      <c r="E3139" s="105">
        <f>Cartilha_GLOBAL!$E3139</f>
        <v>13.32</v>
      </c>
      <c r="F3139" s="182">
        <f>Cartilha_GLOBAL!$F3139</f>
        <v>16.35</v>
      </c>
      <c r="G3139" s="229"/>
      <c r="H3139" s="107">
        <f t="shared" si="193"/>
        <v>0</v>
      </c>
      <c r="I3139" s="188">
        <f t="shared" si="194"/>
        <v>0</v>
      </c>
      <c r="J3139" s="142"/>
      <c r="K3139" s="228"/>
      <c r="L3139" s="7" t="str">
        <f t="shared" si="195"/>
        <v/>
      </c>
      <c r="M3139" s="7" t="str">
        <f t="shared" si="196"/>
        <v/>
      </c>
      <c r="N3139" s="7" t="str">
        <f>Cartilha_GLOBAL!N3139</f>
        <v/>
      </c>
      <c r="O3139" s="144"/>
      <c r="Q3139" s="151"/>
      <c r="R3139" s="152">
        <v>0</v>
      </c>
      <c r="T3139" s="153">
        <f>IF(Cartilha_GLOBAL!R3139=0,0,IF(Cartilha_GLOBAL!R3139&gt;0,"c","b"))</f>
        <v>0</v>
      </c>
    </row>
    <row r="3140" ht="22.5" hidden="1" spans="1:20">
      <c r="A3140" s="158">
        <f>Cartilha_GLOBAL!A3140</f>
        <v>91902</v>
      </c>
      <c r="B3140" s="100" t="str">
        <f>Cartilha_GLOBAL!B3140</f>
        <v>SINAPI</v>
      </c>
      <c r="C3140" s="104" t="str">
        <f>Cartilha_GLOBAL!C3140</f>
        <v>CURVA 90 GRAUS PARA ELETRODUTO, PVC, ROSCÁVEL, DN 25 MM (3/4"), PARA CIRCUITOS TERMINAIS, INSTALADA EM LAJE - FORNECIMENTO E INSTALAÇÃO. AF_12/2015</v>
      </c>
      <c r="D3140" s="94" t="str">
        <f>Cartilha_GLOBAL!D3140</f>
        <v>UN</v>
      </c>
      <c r="E3140" s="105">
        <f>Cartilha_GLOBAL!$E3140</f>
        <v>15.87</v>
      </c>
      <c r="F3140" s="182">
        <f>Cartilha_GLOBAL!$F3140</f>
        <v>19.48</v>
      </c>
      <c r="G3140" s="229"/>
      <c r="H3140" s="107">
        <f t="shared" si="193"/>
        <v>0</v>
      </c>
      <c r="I3140" s="188">
        <f t="shared" si="194"/>
        <v>0</v>
      </c>
      <c r="J3140" s="142"/>
      <c r="K3140" s="228"/>
      <c r="L3140" s="7" t="str">
        <f t="shared" si="195"/>
        <v/>
      </c>
      <c r="M3140" s="7" t="str">
        <f t="shared" si="196"/>
        <v/>
      </c>
      <c r="N3140" s="7" t="str">
        <f>Cartilha_GLOBAL!N3140</f>
        <v/>
      </c>
      <c r="O3140" s="144"/>
      <c r="Q3140" s="151"/>
      <c r="R3140" s="152">
        <v>0</v>
      </c>
      <c r="T3140" s="153">
        <f>IF(Cartilha_GLOBAL!R3140=0,0,IF(Cartilha_GLOBAL!R3140&gt;0,"c","b"))</f>
        <v>0</v>
      </c>
    </row>
    <row r="3141" ht="22.5" hidden="1" spans="1:20">
      <c r="A3141" s="158">
        <f>Cartilha_GLOBAL!A3141</f>
        <v>91895</v>
      </c>
      <c r="B3141" s="100" t="str">
        <f>Cartilha_GLOBAL!B3141</f>
        <v>SINAPI</v>
      </c>
      <c r="C3141" s="104" t="str">
        <f>Cartilha_GLOBAL!C3141</f>
        <v>CURVA 180 GRAUS PARA ELETRODUTO, PVC, ROSCÁVEL, DN 32 MM (1"), PARA CIRCUITOS TERMINAIS, INSTALADA EM FORRO - FORNECIMENTO E INSTALAÇÃO. AF_12/2015</v>
      </c>
      <c r="D3141" s="94" t="str">
        <f>Cartilha_GLOBAL!D3141</f>
        <v>UN</v>
      </c>
      <c r="E3141" s="105">
        <f>Cartilha_GLOBAL!$E3141</f>
        <v>20.96</v>
      </c>
      <c r="F3141" s="182">
        <f>Cartilha_GLOBAL!$F3141</f>
        <v>25.73</v>
      </c>
      <c r="G3141" s="229"/>
      <c r="H3141" s="107">
        <f t="shared" si="193"/>
        <v>0</v>
      </c>
      <c r="I3141" s="188">
        <f t="shared" si="194"/>
        <v>0</v>
      </c>
      <c r="J3141" s="142"/>
      <c r="K3141" s="228"/>
      <c r="L3141" s="7" t="str">
        <f t="shared" si="195"/>
        <v/>
      </c>
      <c r="M3141" s="7" t="str">
        <f t="shared" si="196"/>
        <v/>
      </c>
      <c r="N3141" s="7" t="str">
        <f>Cartilha_GLOBAL!N3141</f>
        <v/>
      </c>
      <c r="O3141" s="144"/>
      <c r="Q3141" s="151"/>
      <c r="R3141" s="152">
        <v>0</v>
      </c>
      <c r="T3141" s="153">
        <f>IF(Cartilha_GLOBAL!R3141=0,0,IF(Cartilha_GLOBAL!R3141&gt;0,"c","b"))</f>
        <v>0</v>
      </c>
    </row>
    <row r="3142" ht="22.5" hidden="1" spans="1:20">
      <c r="A3142" s="158">
        <f>Cartilha_GLOBAL!A3142</f>
        <v>91907</v>
      </c>
      <c r="B3142" s="100" t="str">
        <f>Cartilha_GLOBAL!B3142</f>
        <v>SINAPI</v>
      </c>
      <c r="C3142" s="104" t="str">
        <f>Cartilha_GLOBAL!C3142</f>
        <v>CURVA 180 GRAUS PARA ELETRODUTO, PVC, ROSCÁVEL, DN 32 MM (1), PARA CIRCUITOS TERMINAIS, INSTALADA EM LAJE - FORNECIMENTO E INSTALAÇÃO. AF_12/2015</v>
      </c>
      <c r="D3142" s="94" t="str">
        <f>Cartilha_GLOBAL!D3142</f>
        <v>UN</v>
      </c>
      <c r="E3142" s="105">
        <f>Cartilha_GLOBAL!$E3142</f>
        <v>23.49</v>
      </c>
      <c r="F3142" s="182">
        <f>Cartilha_GLOBAL!$F3142</f>
        <v>28.83</v>
      </c>
      <c r="G3142" s="229"/>
      <c r="H3142" s="107">
        <f t="shared" si="193"/>
        <v>0</v>
      </c>
      <c r="I3142" s="188">
        <f t="shared" si="194"/>
        <v>0</v>
      </c>
      <c r="J3142" s="142"/>
      <c r="K3142" s="228"/>
      <c r="L3142" s="7" t="str">
        <f t="shared" si="195"/>
        <v/>
      </c>
      <c r="M3142" s="7" t="str">
        <f t="shared" si="196"/>
        <v/>
      </c>
      <c r="N3142" s="7" t="str">
        <f>Cartilha_GLOBAL!N3142</f>
        <v/>
      </c>
      <c r="O3142" s="144"/>
      <c r="Q3142" s="151"/>
      <c r="R3142" s="152">
        <v>0</v>
      </c>
      <c r="T3142" s="153">
        <f>IF(Cartilha_GLOBAL!R3142=0,0,IF(Cartilha_GLOBAL!R3142&gt;0,"c","b"))</f>
        <v>0</v>
      </c>
    </row>
    <row r="3143" ht="22.5" hidden="1" spans="1:20">
      <c r="A3143" s="158">
        <f>Cartilha_GLOBAL!A3143</f>
        <v>91919</v>
      </c>
      <c r="B3143" s="100" t="str">
        <f>Cartilha_GLOBAL!B3143</f>
        <v>SINAPI</v>
      </c>
      <c r="C3143" s="104" t="str">
        <f>Cartilha_GLOBAL!C3143</f>
        <v>CURVA 180 GRAUS PARA ELETRODUTO, PVC, ROSCÁVEL, DN 32 MM (1), PARA CIRCUITOS TERMINAIS, INSTALADA EM PAREDE - FORNECIMENTO E INSTALAÇÃO. AF_12/2015</v>
      </c>
      <c r="D3143" s="94" t="str">
        <f>Cartilha_GLOBAL!D3143</f>
        <v>UN</v>
      </c>
      <c r="E3143" s="105">
        <f>Cartilha_GLOBAL!$E3143</f>
        <v>24.8</v>
      </c>
      <c r="F3143" s="182">
        <f>Cartilha_GLOBAL!$F3143</f>
        <v>30.44</v>
      </c>
      <c r="G3143" s="229"/>
      <c r="H3143" s="107">
        <f t="shared" si="193"/>
        <v>0</v>
      </c>
      <c r="I3143" s="188">
        <f t="shared" si="194"/>
        <v>0</v>
      </c>
      <c r="J3143" s="142"/>
      <c r="K3143" s="228"/>
      <c r="L3143" s="7" t="str">
        <f t="shared" si="195"/>
        <v/>
      </c>
      <c r="M3143" s="7" t="str">
        <f t="shared" si="196"/>
        <v/>
      </c>
      <c r="N3143" s="7" t="str">
        <f>Cartilha_GLOBAL!N3143</f>
        <v/>
      </c>
      <c r="O3143" s="144"/>
      <c r="Q3143" s="151"/>
      <c r="R3143" s="152">
        <v>0</v>
      </c>
      <c r="T3143" s="153">
        <f>IF(Cartilha_GLOBAL!R3143=0,0,IF(Cartilha_GLOBAL!R3143&gt;0,"c","b"))</f>
        <v>0</v>
      </c>
    </row>
    <row r="3144" ht="22.5" hidden="1" spans="1:20">
      <c r="A3144" s="158">
        <f>Cartilha_GLOBAL!A3144</f>
        <v>91904</v>
      </c>
      <c r="B3144" s="100" t="str">
        <f>Cartilha_GLOBAL!B3144</f>
        <v>SINAPI</v>
      </c>
      <c r="C3144" s="104" t="str">
        <f>Cartilha_GLOBAL!C3144</f>
        <v>CURVA 180 GRAUS PARA ELETRODUTO, PVC, ROSCÁVEL, DN 25 MM (3/4"), PARA CIRCUITOS TERMINAIS, INSTALADA EM LAJE - FORNECIMENTO E INSTALAÇÃO. AF_12/2015</v>
      </c>
      <c r="D3144" s="94" t="str">
        <f>Cartilha_GLOBAL!D3144</f>
        <v>UN</v>
      </c>
      <c r="E3144" s="105">
        <f>Cartilha_GLOBAL!$E3144</f>
        <v>18.56</v>
      </c>
      <c r="F3144" s="182">
        <f>Cartilha_GLOBAL!$F3144</f>
        <v>22.78</v>
      </c>
      <c r="G3144" s="229"/>
      <c r="H3144" s="107">
        <f t="shared" si="193"/>
        <v>0</v>
      </c>
      <c r="I3144" s="188">
        <f t="shared" si="194"/>
        <v>0</v>
      </c>
      <c r="J3144" s="142"/>
      <c r="K3144" s="228"/>
      <c r="L3144" s="7" t="str">
        <f t="shared" si="195"/>
        <v/>
      </c>
      <c r="M3144" s="7" t="str">
        <f t="shared" si="196"/>
        <v/>
      </c>
      <c r="N3144" s="7" t="str">
        <f>Cartilha_GLOBAL!N3144</f>
        <v/>
      </c>
      <c r="O3144" s="144"/>
      <c r="Q3144" s="151"/>
      <c r="R3144" s="152">
        <v>0</v>
      </c>
      <c r="T3144" s="153">
        <f>IF(Cartilha_GLOBAL!R3144=0,0,IF(Cartilha_GLOBAL!R3144&gt;0,"c","b"))</f>
        <v>0</v>
      </c>
    </row>
    <row r="3145" ht="22.5" hidden="1" spans="1:20">
      <c r="A3145" s="158">
        <f>Cartilha_GLOBAL!A3145</f>
        <v>91905</v>
      </c>
      <c r="B3145" s="100" t="str">
        <f>Cartilha_GLOBAL!B3145</f>
        <v>SINAPI</v>
      </c>
      <c r="C3145" s="104" t="str">
        <f>Cartilha_GLOBAL!C3145</f>
        <v>CURVA 90 GRAUS PARA ELETRODUTO, PVC, ROSCÁVEL, DN 32 MM (1"), PARA CIRCUITOS TERMINAIS, INSTALADA EM LAJE - FORNECIMENTO E INSTALAÇÃO. AF_12/2015</v>
      </c>
      <c r="D3145" s="94" t="str">
        <f>Cartilha_GLOBAL!D3145</f>
        <v>UN</v>
      </c>
      <c r="E3145" s="105">
        <f>Cartilha_GLOBAL!$E3145</f>
        <v>20.75</v>
      </c>
      <c r="F3145" s="182">
        <f>Cartilha_GLOBAL!$F3145</f>
        <v>25.47</v>
      </c>
      <c r="G3145" s="229"/>
      <c r="H3145" s="107">
        <f t="shared" si="193"/>
        <v>0</v>
      </c>
      <c r="I3145" s="188">
        <f t="shared" si="194"/>
        <v>0</v>
      </c>
      <c r="J3145" s="142"/>
      <c r="K3145" s="228"/>
      <c r="L3145" s="7" t="str">
        <f t="shared" si="195"/>
        <v/>
      </c>
      <c r="M3145" s="7" t="str">
        <f t="shared" si="196"/>
        <v/>
      </c>
      <c r="N3145" s="7" t="str">
        <f>Cartilha_GLOBAL!N3145</f>
        <v/>
      </c>
      <c r="O3145" s="144"/>
      <c r="Q3145" s="151"/>
      <c r="R3145" s="152">
        <v>0</v>
      </c>
      <c r="T3145" s="153">
        <f>IF(Cartilha_GLOBAL!R3145=0,0,IF(Cartilha_GLOBAL!R3145&gt;0,"c","b"))</f>
        <v>0</v>
      </c>
    </row>
    <row r="3146" ht="22.5" hidden="1" spans="1:20">
      <c r="A3146" s="158">
        <f>Cartilha_GLOBAL!A3146</f>
        <v>91908</v>
      </c>
      <c r="B3146" s="100" t="str">
        <f>Cartilha_GLOBAL!B3146</f>
        <v>SINAPI</v>
      </c>
      <c r="C3146" s="104" t="str">
        <f>Cartilha_GLOBAL!C3146</f>
        <v>CURVA 90 GRAUS PARA ELETRODUTO, PVC, ROSCÁVEL, DN 40 MM (1 1/4"), PARA CIRCUITOS TERMINAIS, INSTALADA EM LAJE - FORNECIMENTO E INSTALAÇÃO. AF_12/2015</v>
      </c>
      <c r="D3146" s="94" t="str">
        <f>Cartilha_GLOBAL!D3146</f>
        <v>UN</v>
      </c>
      <c r="E3146" s="105">
        <f>Cartilha_GLOBAL!$E3146</f>
        <v>24.84</v>
      </c>
      <c r="F3146" s="182">
        <f>Cartilha_GLOBAL!$F3146</f>
        <v>30.49</v>
      </c>
      <c r="G3146" s="229"/>
      <c r="H3146" s="107">
        <f t="shared" si="193"/>
        <v>0</v>
      </c>
      <c r="I3146" s="188">
        <f t="shared" si="194"/>
        <v>0</v>
      </c>
      <c r="J3146" s="142"/>
      <c r="K3146" s="228"/>
      <c r="L3146" s="7" t="str">
        <f t="shared" si="195"/>
        <v/>
      </c>
      <c r="M3146" s="7" t="str">
        <f t="shared" si="196"/>
        <v/>
      </c>
      <c r="N3146" s="7" t="str">
        <f>Cartilha_GLOBAL!N3146</f>
        <v/>
      </c>
      <c r="O3146" s="144"/>
      <c r="Q3146" s="151"/>
      <c r="R3146" s="152">
        <v>0</v>
      </c>
      <c r="T3146" s="153">
        <f>IF(Cartilha_GLOBAL!R3146=0,0,IF(Cartilha_GLOBAL!R3146&gt;0,"c","b"))</f>
        <v>0</v>
      </c>
    </row>
    <row r="3147" ht="22.5" hidden="1" spans="1:20">
      <c r="A3147" s="158">
        <f>Cartilha_GLOBAL!A3147</f>
        <v>91910</v>
      </c>
      <c r="B3147" s="100" t="str">
        <f>Cartilha_GLOBAL!B3147</f>
        <v>SINAPI</v>
      </c>
      <c r="C3147" s="104" t="str">
        <f>Cartilha_GLOBAL!C3147</f>
        <v>CURVA 180 GRAUS PARA ELETRODUTO, PVC, ROSCÁVEL, DN 40 MM (1 1/4"), PARA CIRCUITOS TERMINAIS, INSTALADA EM LAJE - FORNECIMENTO E INSTALAÇÃO. AF_12/2015</v>
      </c>
      <c r="D3147" s="94" t="str">
        <f>Cartilha_GLOBAL!D3147</f>
        <v>UN</v>
      </c>
      <c r="E3147" s="105">
        <f>Cartilha_GLOBAL!$E3147</f>
        <v>27.76</v>
      </c>
      <c r="F3147" s="182">
        <f>Cartilha_GLOBAL!$F3147</f>
        <v>34.07</v>
      </c>
      <c r="G3147" s="229"/>
      <c r="H3147" s="107">
        <f t="shared" si="193"/>
        <v>0</v>
      </c>
      <c r="I3147" s="188">
        <f t="shared" si="194"/>
        <v>0</v>
      </c>
      <c r="J3147" s="142"/>
      <c r="K3147" s="228"/>
      <c r="L3147" s="7" t="str">
        <f t="shared" si="195"/>
        <v/>
      </c>
      <c r="M3147" s="7" t="str">
        <f t="shared" si="196"/>
        <v/>
      </c>
      <c r="N3147" s="7" t="str">
        <f>Cartilha_GLOBAL!N3147</f>
        <v/>
      </c>
      <c r="O3147" s="144"/>
      <c r="Q3147" s="151"/>
      <c r="R3147" s="152">
        <v>0</v>
      </c>
      <c r="T3147" s="153">
        <f>IF(Cartilha_GLOBAL!R3147=0,0,IF(Cartilha_GLOBAL!R3147&gt;0,"c","b"))</f>
        <v>0</v>
      </c>
    </row>
    <row r="3148" ht="22.5" hidden="1" spans="1:20">
      <c r="A3148" s="158">
        <f>Cartilha_GLOBAL!A3148</f>
        <v>91911</v>
      </c>
      <c r="B3148" s="100" t="str">
        <f>Cartilha_GLOBAL!B3148</f>
        <v>SINAPI</v>
      </c>
      <c r="C3148" s="104" t="str">
        <f>Cartilha_GLOBAL!C3148</f>
        <v>CURVA 90 GRAUS PARA ELETRODUTO, PVC, ROSCÁVEL, DN 20 MM (1/2"), PARA CIRCUITOS TERMINAIS, INSTALADA EM PAREDE - FORNECIMENTO E INSTALAÇÃO. AF_12/2015</v>
      </c>
      <c r="D3148" s="94" t="str">
        <f>Cartilha_GLOBAL!D3148</f>
        <v>UN</v>
      </c>
      <c r="E3148" s="105">
        <f>Cartilha_GLOBAL!$E3148</f>
        <v>16.6</v>
      </c>
      <c r="F3148" s="182">
        <f>Cartilha_GLOBAL!$F3148</f>
        <v>20.37</v>
      </c>
      <c r="G3148" s="229"/>
      <c r="H3148" s="107">
        <f t="shared" si="193"/>
        <v>0</v>
      </c>
      <c r="I3148" s="188">
        <f t="shared" si="194"/>
        <v>0</v>
      </c>
      <c r="J3148" s="142"/>
      <c r="K3148" s="228"/>
      <c r="L3148" s="7" t="str">
        <f t="shared" si="195"/>
        <v/>
      </c>
      <c r="M3148" s="7" t="str">
        <f t="shared" si="196"/>
        <v/>
      </c>
      <c r="N3148" s="7" t="str">
        <f>Cartilha_GLOBAL!N3148</f>
        <v/>
      </c>
      <c r="O3148" s="144"/>
      <c r="Q3148" s="151"/>
      <c r="R3148" s="152">
        <v>0</v>
      </c>
      <c r="T3148" s="153">
        <f>IF(Cartilha_GLOBAL!R3148=0,0,IF(Cartilha_GLOBAL!R3148&gt;0,"c","b"))</f>
        <v>0</v>
      </c>
    </row>
    <row r="3149" ht="22.5" hidden="1" spans="1:20">
      <c r="A3149" s="158">
        <f>Cartilha_GLOBAL!A3149</f>
        <v>91913</v>
      </c>
      <c r="B3149" s="100" t="str">
        <f>Cartilha_GLOBAL!B3149</f>
        <v>SINAPI</v>
      </c>
      <c r="C3149" s="104" t="str">
        <f>Cartilha_GLOBAL!C3149</f>
        <v>CURVA 180 GRAUS PARA ELETRODUTO, PVC, ROSCÁVEL, DN 20 MM (1/2"), PARA CIRCUITOS TERMINAIS, INSTALADA EM PAREDE - FORNECIMENTO E INSTALAÇÃO. AF_12/2015</v>
      </c>
      <c r="D3149" s="94" t="str">
        <f>Cartilha_GLOBAL!D3149</f>
        <v>UN</v>
      </c>
      <c r="E3149" s="105">
        <f>Cartilha_GLOBAL!$E3149</f>
        <v>16.2</v>
      </c>
      <c r="F3149" s="182">
        <f>Cartilha_GLOBAL!$F3149</f>
        <v>19.88</v>
      </c>
      <c r="G3149" s="229"/>
      <c r="H3149" s="107">
        <f t="shared" si="193"/>
        <v>0</v>
      </c>
      <c r="I3149" s="188">
        <f t="shared" si="194"/>
        <v>0</v>
      </c>
      <c r="J3149" s="142"/>
      <c r="K3149" s="228"/>
      <c r="L3149" s="7" t="str">
        <f t="shared" si="195"/>
        <v/>
      </c>
      <c r="M3149" s="7" t="str">
        <f t="shared" si="196"/>
        <v/>
      </c>
      <c r="N3149" s="7" t="str">
        <f>Cartilha_GLOBAL!N3149</f>
        <v/>
      </c>
      <c r="O3149" s="144"/>
      <c r="Q3149" s="151"/>
      <c r="R3149" s="152">
        <v>0</v>
      </c>
      <c r="T3149" s="153">
        <f>IF(Cartilha_GLOBAL!R3149=0,0,IF(Cartilha_GLOBAL!R3149&gt;0,"c","b"))</f>
        <v>0</v>
      </c>
    </row>
    <row r="3150" ht="22.5" hidden="1" spans="1:20">
      <c r="A3150" s="158">
        <f>Cartilha_GLOBAL!A3150</f>
        <v>91914</v>
      </c>
      <c r="B3150" s="100" t="str">
        <f>Cartilha_GLOBAL!B3150</f>
        <v>SINAPI</v>
      </c>
      <c r="C3150" s="104" t="str">
        <f>Cartilha_GLOBAL!C3150</f>
        <v>CURVA 90 GRAUS PARA ELETRODUTO, PVC, ROSCÁVEL, DN 25 MM (3/4"), PARA CIRCUITOS TERMINAIS, INSTALADA EM PAREDE - FORNECIMENTO E INSTALAÇÃO. AF_12/2015</v>
      </c>
      <c r="D3150" s="94" t="str">
        <f>Cartilha_GLOBAL!D3150</f>
        <v>UN</v>
      </c>
      <c r="E3150" s="105">
        <f>Cartilha_GLOBAL!$E3150</f>
        <v>18.09</v>
      </c>
      <c r="F3150" s="182">
        <f>Cartilha_GLOBAL!$F3150</f>
        <v>22.2</v>
      </c>
      <c r="G3150" s="229"/>
      <c r="H3150" s="107">
        <f t="shared" si="193"/>
        <v>0</v>
      </c>
      <c r="I3150" s="188">
        <f t="shared" si="194"/>
        <v>0</v>
      </c>
      <c r="J3150" s="142"/>
      <c r="K3150" s="228"/>
      <c r="L3150" s="7" t="str">
        <f t="shared" si="195"/>
        <v/>
      </c>
      <c r="M3150" s="7" t="str">
        <f t="shared" si="196"/>
        <v/>
      </c>
      <c r="N3150" s="7" t="str">
        <f>Cartilha_GLOBAL!N3150</f>
        <v/>
      </c>
      <c r="O3150" s="144"/>
      <c r="Q3150" s="151"/>
      <c r="R3150" s="152">
        <v>0</v>
      </c>
      <c r="T3150" s="153">
        <f>IF(Cartilha_GLOBAL!R3150=0,0,IF(Cartilha_GLOBAL!R3150&gt;0,"c","b"))</f>
        <v>0</v>
      </c>
    </row>
    <row r="3151" ht="22.5" hidden="1" spans="1:20">
      <c r="A3151" s="158">
        <f>Cartilha_GLOBAL!A3151</f>
        <v>91916</v>
      </c>
      <c r="B3151" s="100" t="str">
        <f>Cartilha_GLOBAL!B3151</f>
        <v>SINAPI</v>
      </c>
      <c r="C3151" s="104" t="str">
        <f>Cartilha_GLOBAL!C3151</f>
        <v>CURVA 180 GRAUS PARA ELETRODUTO, PVC, ROSCÁVEL, DN 25 MM (3/4"), PARA CIRCUITOS TERMINAIS, INSTALADA EM PAREDE - FORNECIMENTO E INSTALAÇÃO. AF_12/2015</v>
      </c>
      <c r="D3151" s="94" t="str">
        <f>Cartilha_GLOBAL!D3151</f>
        <v>UN</v>
      </c>
      <c r="E3151" s="105">
        <f>Cartilha_GLOBAL!$E3151</f>
        <v>20.78</v>
      </c>
      <c r="F3151" s="182">
        <f>Cartilha_GLOBAL!$F3151</f>
        <v>25.51</v>
      </c>
      <c r="G3151" s="229"/>
      <c r="H3151" s="107">
        <f t="shared" si="193"/>
        <v>0</v>
      </c>
      <c r="I3151" s="188">
        <f t="shared" si="194"/>
        <v>0</v>
      </c>
      <c r="J3151" s="142"/>
      <c r="K3151" s="228"/>
      <c r="L3151" s="7" t="str">
        <f t="shared" si="195"/>
        <v/>
      </c>
      <c r="M3151" s="7" t="str">
        <f t="shared" si="196"/>
        <v/>
      </c>
      <c r="N3151" s="7" t="str">
        <f>Cartilha_GLOBAL!N3151</f>
        <v/>
      </c>
      <c r="O3151" s="144"/>
      <c r="Q3151" s="151"/>
      <c r="R3151" s="152">
        <v>0</v>
      </c>
      <c r="T3151" s="153">
        <f>IF(Cartilha_GLOBAL!R3151=0,0,IF(Cartilha_GLOBAL!R3151&gt;0,"c","b"))</f>
        <v>0</v>
      </c>
    </row>
    <row r="3152" ht="22.5" hidden="1" spans="1:20">
      <c r="A3152" s="158">
        <f>Cartilha_GLOBAL!A3152</f>
        <v>91917</v>
      </c>
      <c r="B3152" s="100" t="str">
        <f>Cartilha_GLOBAL!B3152</f>
        <v>SINAPI</v>
      </c>
      <c r="C3152" s="104" t="str">
        <f>Cartilha_GLOBAL!C3152</f>
        <v>CURVA 90 GRAUS PARA ELETRODUTO, PVC, ROSCÁVEL, DN 32 MM (1"), PARA CIRCUITOS TERMINAIS, INSTALADA EM PAREDE - FORNECIMENTO E INSTALAÇÃO. AF_12/2015</v>
      </c>
      <c r="D3152" s="94" t="str">
        <f>Cartilha_GLOBAL!D3152</f>
        <v>UN</v>
      </c>
      <c r="E3152" s="105">
        <f>Cartilha_GLOBAL!$E3152</f>
        <v>22.06</v>
      </c>
      <c r="F3152" s="182">
        <f>Cartilha_GLOBAL!$F3152</f>
        <v>27.08</v>
      </c>
      <c r="G3152" s="229"/>
      <c r="H3152" s="107">
        <f t="shared" si="193"/>
        <v>0</v>
      </c>
      <c r="I3152" s="188">
        <f t="shared" si="194"/>
        <v>0</v>
      </c>
      <c r="J3152" s="142"/>
      <c r="K3152" s="228"/>
      <c r="L3152" s="7" t="str">
        <f t="shared" si="195"/>
        <v/>
      </c>
      <c r="M3152" s="7" t="str">
        <f t="shared" si="196"/>
        <v/>
      </c>
      <c r="N3152" s="7" t="str">
        <f>Cartilha_GLOBAL!N3152</f>
        <v/>
      </c>
      <c r="O3152" s="144"/>
      <c r="Q3152" s="151"/>
      <c r="R3152" s="152">
        <v>0</v>
      </c>
      <c r="T3152" s="153">
        <f>IF(Cartilha_GLOBAL!R3152=0,0,IF(Cartilha_GLOBAL!R3152&gt;0,"c","b"))</f>
        <v>0</v>
      </c>
    </row>
    <row r="3153" ht="22.5" hidden="1" spans="1:20">
      <c r="A3153" s="158">
        <f>Cartilha_GLOBAL!A3153</f>
        <v>91920</v>
      </c>
      <c r="B3153" s="100" t="str">
        <f>Cartilha_GLOBAL!B3153</f>
        <v>SINAPI</v>
      </c>
      <c r="C3153" s="104" t="str">
        <f>Cartilha_GLOBAL!C3153</f>
        <v>CURVA 90 GRAUS PARA ELETRODUTO, PVC, ROSCÁVEL, DN 40 MM (1 1/4"), PARA CIRCUITOS TERMINAIS, INSTALADA EM PAREDE - FORNECIMENTO E INSTALAÇÃO. AF_12/2015</v>
      </c>
      <c r="D3153" s="94" t="str">
        <f>Cartilha_GLOBAL!D3153</f>
        <v>UN</v>
      </c>
      <c r="E3153" s="105">
        <f>Cartilha_GLOBAL!$E3153</f>
        <v>25.15</v>
      </c>
      <c r="F3153" s="182">
        <f>Cartilha_GLOBAL!$F3153</f>
        <v>30.87</v>
      </c>
      <c r="G3153" s="229"/>
      <c r="H3153" s="107">
        <f t="shared" si="193"/>
        <v>0</v>
      </c>
      <c r="I3153" s="188">
        <f t="shared" si="194"/>
        <v>0</v>
      </c>
      <c r="J3153" s="142"/>
      <c r="K3153" s="228"/>
      <c r="L3153" s="7" t="str">
        <f t="shared" si="195"/>
        <v/>
      </c>
      <c r="M3153" s="7" t="str">
        <f t="shared" si="196"/>
        <v/>
      </c>
      <c r="N3153" s="7" t="str">
        <f>Cartilha_GLOBAL!N3153</f>
        <v/>
      </c>
      <c r="O3153" s="144"/>
      <c r="Q3153" s="151"/>
      <c r="R3153" s="152">
        <v>0</v>
      </c>
      <c r="T3153" s="153">
        <f>IF(Cartilha_GLOBAL!R3153=0,0,IF(Cartilha_GLOBAL!R3153&gt;0,"c","b"))</f>
        <v>0</v>
      </c>
    </row>
    <row r="3154" ht="22.5" hidden="1" spans="1:20">
      <c r="A3154" s="158">
        <f>Cartilha_GLOBAL!A3154</f>
        <v>91922</v>
      </c>
      <c r="B3154" s="100" t="str">
        <f>Cartilha_GLOBAL!B3154</f>
        <v>SINAPI</v>
      </c>
      <c r="C3154" s="104" t="str">
        <f>Cartilha_GLOBAL!C3154</f>
        <v>CURVA 180 GRAUS PARA ELETRODUTO, PVC, ROSCÁVEL, DN 40 MM (1 1/4"), PARA CIRCUITOS TERMINAIS, INSTALADA EM PAREDE - FORNECIMENTO E INSTALAÇÃO. AF_12/2015</v>
      </c>
      <c r="D3154" s="94" t="str">
        <f>Cartilha_GLOBAL!D3154</f>
        <v>UN</v>
      </c>
      <c r="E3154" s="105">
        <f>Cartilha_GLOBAL!$E3154</f>
        <v>28.07</v>
      </c>
      <c r="F3154" s="182">
        <f>Cartilha_GLOBAL!$F3154</f>
        <v>34.45</v>
      </c>
      <c r="G3154" s="229"/>
      <c r="H3154" s="107">
        <f t="shared" si="193"/>
        <v>0</v>
      </c>
      <c r="I3154" s="188">
        <f t="shared" si="194"/>
        <v>0</v>
      </c>
      <c r="J3154" s="142"/>
      <c r="K3154" s="228"/>
      <c r="L3154" s="7" t="str">
        <f t="shared" si="195"/>
        <v/>
      </c>
      <c r="M3154" s="7" t="str">
        <f t="shared" si="196"/>
        <v/>
      </c>
      <c r="N3154" s="7" t="str">
        <f>Cartilha_GLOBAL!N3154</f>
        <v/>
      </c>
      <c r="O3154" s="144"/>
      <c r="Q3154" s="151"/>
      <c r="R3154" s="152">
        <v>0</v>
      </c>
      <c r="T3154" s="153">
        <f>IF(Cartilha_GLOBAL!R3154=0,0,IF(Cartilha_GLOBAL!R3154&gt;0,"c","b"))</f>
        <v>0</v>
      </c>
    </row>
    <row r="3155" ht="22.5" hidden="1" spans="1:20">
      <c r="A3155" s="158">
        <f>Cartilha_GLOBAL!A3155</f>
        <v>93013</v>
      </c>
      <c r="B3155" s="100" t="str">
        <f>Cartilha_GLOBAL!B3155</f>
        <v>SINAPI</v>
      </c>
      <c r="C3155" s="104" t="str">
        <f>Cartilha_GLOBAL!C3155</f>
        <v>LUVA PARA ELETRODUTO, PVC, ROSCÁVEL, DN 50 MM (1 1/2"), PARA REDE ENTERRADA DE DISTRIBUIÇÃO DE ENERGIA ELÉTRICA - FORNECIMENTO E INSTALAÇÃO. AF_12/2021</v>
      </c>
      <c r="D3155" s="94" t="str">
        <f>Cartilha_GLOBAL!D3155</f>
        <v>UN</v>
      </c>
      <c r="E3155" s="105">
        <f>Cartilha_GLOBAL!$E3155</f>
        <v>18.31</v>
      </c>
      <c r="F3155" s="182">
        <f>Cartilha_GLOBAL!$F3155</f>
        <v>22.47</v>
      </c>
      <c r="G3155" s="229"/>
      <c r="H3155" s="107">
        <f t="shared" si="193"/>
        <v>0</v>
      </c>
      <c r="I3155" s="188">
        <f t="shared" si="194"/>
        <v>0</v>
      </c>
      <c r="J3155" s="142"/>
      <c r="K3155" s="228"/>
      <c r="L3155" s="7" t="str">
        <f t="shared" si="195"/>
        <v/>
      </c>
      <c r="M3155" s="7" t="str">
        <f t="shared" si="196"/>
        <v/>
      </c>
      <c r="N3155" s="7" t="str">
        <f>Cartilha_GLOBAL!N3155</f>
        <v/>
      </c>
      <c r="O3155" s="144"/>
      <c r="Q3155" s="151"/>
      <c r="R3155" s="152">
        <v>0</v>
      </c>
      <c r="T3155" s="153">
        <f>IF(Cartilha_GLOBAL!R3155=0,0,IF(Cartilha_GLOBAL!R3155&gt;0,"c","b"))</f>
        <v>0</v>
      </c>
    </row>
    <row r="3156" ht="22.5" hidden="1" spans="1:20">
      <c r="A3156" s="158">
        <f>Cartilha_GLOBAL!A3156</f>
        <v>93014</v>
      </c>
      <c r="B3156" s="100" t="str">
        <f>Cartilha_GLOBAL!B3156</f>
        <v>SINAPI</v>
      </c>
      <c r="C3156" s="104" t="str">
        <f>Cartilha_GLOBAL!C3156</f>
        <v>LUVA PARA ELETRODUTO, PVC, ROSCÁVEL, DN 60 MM (2"), PARA REDE ENTERRADA DE DISTRIBUIÇÃO DE ENERGIA ELÉTRICA - FORNECIMENTO E INSTALAÇÃO. AF_12/2021</v>
      </c>
      <c r="D3156" s="94" t="str">
        <f>Cartilha_GLOBAL!D3156</f>
        <v>UN</v>
      </c>
      <c r="E3156" s="105">
        <f>Cartilha_GLOBAL!$E3156</f>
        <v>22.49</v>
      </c>
      <c r="F3156" s="182">
        <f>Cartilha_GLOBAL!$F3156</f>
        <v>27.6</v>
      </c>
      <c r="G3156" s="229"/>
      <c r="H3156" s="107">
        <f t="shared" si="193"/>
        <v>0</v>
      </c>
      <c r="I3156" s="188">
        <f t="shared" si="194"/>
        <v>0</v>
      </c>
      <c r="J3156" s="142"/>
      <c r="K3156" s="228"/>
      <c r="L3156" s="7" t="str">
        <f t="shared" si="195"/>
        <v/>
      </c>
      <c r="M3156" s="7" t="str">
        <f t="shared" si="196"/>
        <v/>
      </c>
      <c r="N3156" s="7" t="str">
        <f>Cartilha_GLOBAL!N3156</f>
        <v/>
      </c>
      <c r="O3156" s="144"/>
      <c r="Q3156" s="151"/>
      <c r="R3156" s="152">
        <v>0</v>
      </c>
      <c r="T3156" s="153">
        <f>IF(Cartilha_GLOBAL!R3156=0,0,IF(Cartilha_GLOBAL!R3156&gt;0,"c","b"))</f>
        <v>0</v>
      </c>
    </row>
    <row r="3157" ht="22.5" hidden="1" spans="1:20">
      <c r="A3157" s="158">
        <f>Cartilha_GLOBAL!A3157</f>
        <v>93015</v>
      </c>
      <c r="B3157" s="100" t="str">
        <f>Cartilha_GLOBAL!B3157</f>
        <v>SINAPI</v>
      </c>
      <c r="C3157" s="104" t="str">
        <f>Cartilha_GLOBAL!C3157</f>
        <v>LUVA PARA ELETRODUTO, PVC, ROSCÁVEL, DN 75 MM (2 1/2"), PARA REDE ENTERRADA DE DISTRIBUIÇÃO DE ENERGIA ELÉTRICA - FORNECIMENTO E INSTALAÇÃO. AF_12/2021</v>
      </c>
      <c r="D3157" s="94" t="str">
        <f>Cartilha_GLOBAL!D3157</f>
        <v>UN</v>
      </c>
      <c r="E3157" s="105">
        <f>Cartilha_GLOBAL!$E3157</f>
        <v>34.13</v>
      </c>
      <c r="F3157" s="182">
        <f>Cartilha_GLOBAL!$F3157</f>
        <v>41.89</v>
      </c>
      <c r="G3157" s="229"/>
      <c r="H3157" s="107">
        <f t="shared" si="193"/>
        <v>0</v>
      </c>
      <c r="I3157" s="188">
        <f t="shared" si="194"/>
        <v>0</v>
      </c>
      <c r="J3157" s="142"/>
      <c r="K3157" s="228"/>
      <c r="L3157" s="7" t="str">
        <f t="shared" si="195"/>
        <v/>
      </c>
      <c r="M3157" s="7" t="str">
        <f t="shared" si="196"/>
        <v/>
      </c>
      <c r="N3157" s="7" t="str">
        <f>Cartilha_GLOBAL!N3157</f>
        <v/>
      </c>
      <c r="O3157" s="144"/>
      <c r="Q3157" s="151"/>
      <c r="R3157" s="152">
        <v>0</v>
      </c>
      <c r="T3157" s="153">
        <f>IF(Cartilha_GLOBAL!R3157=0,0,IF(Cartilha_GLOBAL!R3157&gt;0,"c","b"))</f>
        <v>0</v>
      </c>
    </row>
    <row r="3158" ht="22.5" hidden="1" spans="1:20">
      <c r="A3158" s="158">
        <f>Cartilha_GLOBAL!A3158</f>
        <v>93016</v>
      </c>
      <c r="B3158" s="100" t="str">
        <f>Cartilha_GLOBAL!B3158</f>
        <v>SINAPI</v>
      </c>
      <c r="C3158" s="104" t="str">
        <f>Cartilha_GLOBAL!C3158</f>
        <v>LUVA PARA ELETRODUTO, PVC, ROSCÁVEL, DN 85 MM (3"), PARA REDE ENTERRADA DE DISTRIBUIÇÃO DE ENERGIA ELÉTRICA - FORNECIMENTO E INSTALAÇÃO. AF_12/2021</v>
      </c>
      <c r="D3158" s="94" t="str">
        <f>Cartilha_GLOBAL!D3158</f>
        <v>UN</v>
      </c>
      <c r="E3158" s="105">
        <f>Cartilha_GLOBAL!$E3158</f>
        <v>41.5</v>
      </c>
      <c r="F3158" s="182">
        <f>Cartilha_GLOBAL!$F3158</f>
        <v>50.94</v>
      </c>
      <c r="G3158" s="229"/>
      <c r="H3158" s="107">
        <f t="shared" si="193"/>
        <v>0</v>
      </c>
      <c r="I3158" s="188">
        <f t="shared" si="194"/>
        <v>0</v>
      </c>
      <c r="J3158" s="142"/>
      <c r="K3158" s="145"/>
      <c r="L3158" s="7" t="str">
        <f t="shared" si="195"/>
        <v/>
      </c>
      <c r="M3158" s="7" t="str">
        <f t="shared" si="196"/>
        <v/>
      </c>
      <c r="N3158" s="7" t="str">
        <f>Cartilha_GLOBAL!N3158</f>
        <v/>
      </c>
      <c r="O3158" s="144"/>
      <c r="Q3158" s="151"/>
      <c r="R3158" s="152">
        <v>0</v>
      </c>
      <c r="T3158" s="153">
        <f>IF(Cartilha_GLOBAL!R3158=0,0,IF(Cartilha_GLOBAL!R3158&gt;0,"c","b"))</f>
        <v>0</v>
      </c>
    </row>
    <row r="3159" ht="22.5" hidden="1" spans="1:20">
      <c r="A3159" s="158">
        <f>Cartilha_GLOBAL!A3159</f>
        <v>93017</v>
      </c>
      <c r="B3159" s="100" t="str">
        <f>Cartilha_GLOBAL!B3159</f>
        <v>SINAPI</v>
      </c>
      <c r="C3159" s="104" t="str">
        <f>Cartilha_GLOBAL!C3159</f>
        <v>LUVA PARA ELETRODUTO, PVC, ROSCÁVEL, DN 110 MM (4"), PARA REDE ENTERRADA DE DISTRIBUIÇÃO DE ENERGIA ELÉTRICA - FORNECIMENTO E INSTALAÇÃO. AF_12/2021</v>
      </c>
      <c r="D3159" s="94" t="str">
        <f>Cartilha_GLOBAL!D3159</f>
        <v>UN</v>
      </c>
      <c r="E3159" s="105">
        <f>Cartilha_GLOBAL!$E3159</f>
        <v>62.43</v>
      </c>
      <c r="F3159" s="182">
        <f>Cartilha_GLOBAL!$F3159</f>
        <v>76.63</v>
      </c>
      <c r="G3159" s="229"/>
      <c r="H3159" s="107">
        <f t="shared" si="193"/>
        <v>0</v>
      </c>
      <c r="I3159" s="188">
        <f t="shared" si="194"/>
        <v>0</v>
      </c>
      <c r="J3159" s="142"/>
      <c r="K3159" s="228"/>
      <c r="L3159" s="7" t="str">
        <f t="shared" si="195"/>
        <v/>
      </c>
      <c r="M3159" s="7" t="str">
        <f t="shared" si="196"/>
        <v/>
      </c>
      <c r="N3159" s="7" t="str">
        <f>Cartilha_GLOBAL!N3159</f>
        <v/>
      </c>
      <c r="O3159" s="144"/>
      <c r="Q3159" s="151"/>
      <c r="R3159" s="152">
        <v>0</v>
      </c>
      <c r="T3159" s="153">
        <f>IF(Cartilha_GLOBAL!R3159=0,0,IF(Cartilha_GLOBAL!R3159&gt;0,"c","b"))</f>
        <v>0</v>
      </c>
    </row>
    <row r="3160" ht="22.5" hidden="1" spans="1:20">
      <c r="A3160" s="158">
        <f>Cartilha_GLOBAL!A3160</f>
        <v>93018</v>
      </c>
      <c r="B3160" s="100" t="str">
        <f>Cartilha_GLOBAL!B3160</f>
        <v>SINAPI</v>
      </c>
      <c r="C3160" s="104" t="str">
        <f>Cartilha_GLOBAL!C3160</f>
        <v>CURVA 90 GRAUS PARA ELETRODUTO, PVC, ROSCÁVEL, DN 50 MM (1 1/2"), PARA REDE ENTERRADA DE DISTRIBUIÇÃO DE ENERGIA ELÉTRICA - FORNECIMENTO E INSTALAÇÃO. AF_12/2021</v>
      </c>
      <c r="D3160" s="94" t="str">
        <f>Cartilha_GLOBAL!D3160</f>
        <v>UN</v>
      </c>
      <c r="E3160" s="105">
        <f>Cartilha_GLOBAL!$E3160</f>
        <v>27.96</v>
      </c>
      <c r="F3160" s="182">
        <f>Cartilha_GLOBAL!$F3160</f>
        <v>34.32</v>
      </c>
      <c r="G3160" s="229"/>
      <c r="H3160" s="107">
        <f t="shared" si="193"/>
        <v>0</v>
      </c>
      <c r="I3160" s="188">
        <f t="shared" si="194"/>
        <v>0</v>
      </c>
      <c r="J3160" s="142"/>
      <c r="K3160" s="228"/>
      <c r="L3160" s="7" t="str">
        <f t="shared" si="195"/>
        <v/>
      </c>
      <c r="M3160" s="7" t="str">
        <f t="shared" si="196"/>
        <v/>
      </c>
      <c r="N3160" s="7" t="str">
        <f>Cartilha_GLOBAL!N3160</f>
        <v/>
      </c>
      <c r="O3160" s="144"/>
      <c r="Q3160" s="151"/>
      <c r="R3160" s="152">
        <v>0</v>
      </c>
      <c r="T3160" s="153">
        <f>IF(Cartilha_GLOBAL!R3160=0,0,IF(Cartilha_GLOBAL!R3160&gt;0,"c","b"))</f>
        <v>0</v>
      </c>
    </row>
    <row r="3161" ht="22.5" hidden="1" spans="1:20">
      <c r="A3161" s="158">
        <f>Cartilha_GLOBAL!A3161</f>
        <v>93020</v>
      </c>
      <c r="B3161" s="100" t="str">
        <f>Cartilha_GLOBAL!B3161</f>
        <v>SINAPI</v>
      </c>
      <c r="C3161" s="104" t="str">
        <f>Cartilha_GLOBAL!C3161</f>
        <v>CURVA 90 GRAUS PARA ELETRODUTO, PVC, ROSCÁVEL, DN 60 MM (2"), PARA REDE ENTERRADA DE DISTRIBUIÇÃO DE ENERGIA ELÉTRICA - FORNECIMENTO E INSTALAÇÃO. AF_12/2021</v>
      </c>
      <c r="D3161" s="94" t="str">
        <f>Cartilha_GLOBAL!D3161</f>
        <v>UN</v>
      </c>
      <c r="E3161" s="105">
        <f>Cartilha_GLOBAL!$E3161</f>
        <v>35.84</v>
      </c>
      <c r="F3161" s="182">
        <f>Cartilha_GLOBAL!$F3161</f>
        <v>43.99</v>
      </c>
      <c r="G3161" s="229"/>
      <c r="H3161" s="107">
        <f t="shared" si="193"/>
        <v>0</v>
      </c>
      <c r="I3161" s="188">
        <f t="shared" si="194"/>
        <v>0</v>
      </c>
      <c r="J3161" s="142"/>
      <c r="K3161" s="228"/>
      <c r="L3161" s="7" t="str">
        <f t="shared" si="195"/>
        <v/>
      </c>
      <c r="M3161" s="7" t="str">
        <f t="shared" si="196"/>
        <v/>
      </c>
      <c r="N3161" s="7" t="str">
        <f>Cartilha_GLOBAL!N3161</f>
        <v/>
      </c>
      <c r="O3161" s="144"/>
      <c r="Q3161" s="151"/>
      <c r="R3161" s="152">
        <v>0</v>
      </c>
      <c r="T3161" s="153">
        <f>IF(Cartilha_GLOBAL!R3161=0,0,IF(Cartilha_GLOBAL!R3161&gt;0,"c","b"))</f>
        <v>0</v>
      </c>
    </row>
    <row r="3162" ht="22.5" hidden="1" spans="1:20">
      <c r="A3162" s="158">
        <f>Cartilha_GLOBAL!A3162</f>
        <v>93022</v>
      </c>
      <c r="B3162" s="100" t="str">
        <f>Cartilha_GLOBAL!B3162</f>
        <v>SINAPI</v>
      </c>
      <c r="C3162" s="104" t="str">
        <f>Cartilha_GLOBAL!C3162</f>
        <v>CURVA 90 GRAUS PARA ELETRODUTO, PVC, ROSCÁVEL, DN 75 MM (2 1/2"), PARA REDE ENTERRADA DE DISTRIBUIÇÃO DE ENERGIA ELÉTRICA - FORNECIMENTO E INSTALAÇÃO. AF_12/2021</v>
      </c>
      <c r="D3162" s="94" t="str">
        <f>Cartilha_GLOBAL!D3162</f>
        <v>UN</v>
      </c>
      <c r="E3162" s="105">
        <f>Cartilha_GLOBAL!$E3162</f>
        <v>60</v>
      </c>
      <c r="F3162" s="182">
        <f>Cartilha_GLOBAL!$F3162</f>
        <v>73.64</v>
      </c>
      <c r="G3162" s="229"/>
      <c r="H3162" s="107">
        <f t="shared" si="193"/>
        <v>0</v>
      </c>
      <c r="I3162" s="188">
        <f t="shared" si="194"/>
        <v>0</v>
      </c>
      <c r="J3162" s="142"/>
      <c r="K3162" s="228"/>
      <c r="L3162" s="7" t="str">
        <f t="shared" si="195"/>
        <v/>
      </c>
      <c r="M3162" s="7" t="str">
        <f t="shared" si="196"/>
        <v/>
      </c>
      <c r="N3162" s="7" t="str">
        <f>Cartilha_GLOBAL!N3162</f>
        <v/>
      </c>
      <c r="O3162" s="144"/>
      <c r="Q3162" s="151"/>
      <c r="R3162" s="152">
        <v>0</v>
      </c>
      <c r="T3162" s="153">
        <f>IF(Cartilha_GLOBAL!R3162=0,0,IF(Cartilha_GLOBAL!R3162&gt;0,"c","b"))</f>
        <v>0</v>
      </c>
    </row>
    <row r="3163" ht="22.5" hidden="1" spans="1:20">
      <c r="A3163" s="158">
        <f>Cartilha_GLOBAL!A3163</f>
        <v>93024</v>
      </c>
      <c r="B3163" s="100" t="str">
        <f>Cartilha_GLOBAL!B3163</f>
        <v>SINAPI</v>
      </c>
      <c r="C3163" s="104" t="str">
        <f>Cartilha_GLOBAL!C3163</f>
        <v>CURVA 90 GRAUS PARA ELETRODUTO, PVC, ROSCÁVEL, DN 85 MM (3"), PARA REDE ENTERRADA DE DISTRIBUIÇÃO DE ENERGIA ELÉTRICA - FORNECIMENTO E INSTALAÇÃO. AF_12/2021</v>
      </c>
      <c r="D3163" s="94" t="str">
        <f>Cartilha_GLOBAL!D3163</f>
        <v>UN</v>
      </c>
      <c r="E3163" s="105">
        <f>Cartilha_GLOBAL!$E3163</f>
        <v>63.08</v>
      </c>
      <c r="F3163" s="182">
        <f>Cartilha_GLOBAL!$F3163</f>
        <v>77.42</v>
      </c>
      <c r="G3163" s="229"/>
      <c r="H3163" s="107">
        <f t="shared" si="193"/>
        <v>0</v>
      </c>
      <c r="I3163" s="188">
        <f t="shared" si="194"/>
        <v>0</v>
      </c>
      <c r="J3163" s="142"/>
      <c r="K3163" s="228"/>
      <c r="L3163" s="7" t="str">
        <f t="shared" si="195"/>
        <v/>
      </c>
      <c r="M3163" s="7" t="str">
        <f t="shared" si="196"/>
        <v/>
      </c>
      <c r="N3163" s="7" t="str">
        <f>Cartilha_GLOBAL!N3163</f>
        <v/>
      </c>
      <c r="O3163" s="144"/>
      <c r="Q3163" s="151"/>
      <c r="R3163" s="152">
        <v>0</v>
      </c>
      <c r="T3163" s="153">
        <f>IF(Cartilha_GLOBAL!R3163=0,0,IF(Cartilha_GLOBAL!R3163&gt;0,"c","b"))</f>
        <v>0</v>
      </c>
    </row>
    <row r="3164" ht="22.5" hidden="1" spans="1:20">
      <c r="A3164" s="158">
        <f>Cartilha_GLOBAL!A3164</f>
        <v>93026</v>
      </c>
      <c r="B3164" s="100" t="str">
        <f>Cartilha_GLOBAL!B3164</f>
        <v>SINAPI</v>
      </c>
      <c r="C3164" s="104" t="str">
        <f>Cartilha_GLOBAL!C3164</f>
        <v>CURVA 90 GRAUS PARA ELETRODUTO, PVC, ROSCÁVEL, DN 110 MM (4"), PARA REDE ENTERRADA DE DISTRIBUIÇÃO DE ENERGIA ELÉTRICA - FORNECIMENTO E INSTALAÇÃO. AF_12/2021</v>
      </c>
      <c r="D3164" s="94" t="str">
        <f>Cartilha_GLOBAL!D3164</f>
        <v>UN</v>
      </c>
      <c r="E3164" s="105">
        <f>Cartilha_GLOBAL!$E3164</f>
        <v>103.23</v>
      </c>
      <c r="F3164" s="182">
        <f>Cartilha_GLOBAL!$F3164</f>
        <v>126.7</v>
      </c>
      <c r="G3164" s="229"/>
      <c r="H3164" s="107">
        <f t="shared" si="193"/>
        <v>0</v>
      </c>
      <c r="I3164" s="188">
        <f t="shared" si="194"/>
        <v>0</v>
      </c>
      <c r="J3164" s="142"/>
      <c r="K3164" s="228"/>
      <c r="L3164" s="7" t="str">
        <f t="shared" si="195"/>
        <v/>
      </c>
      <c r="M3164" s="7" t="str">
        <f t="shared" si="196"/>
        <v/>
      </c>
      <c r="N3164" s="7" t="str">
        <f>Cartilha_GLOBAL!N3164</f>
        <v/>
      </c>
      <c r="O3164" s="144"/>
      <c r="Q3164" s="151"/>
      <c r="R3164" s="152">
        <v>0</v>
      </c>
      <c r="T3164" s="153">
        <f>IF(Cartilha_GLOBAL!R3164=0,0,IF(Cartilha_GLOBAL!R3164&gt;0,"c","b"))</f>
        <v>0</v>
      </c>
    </row>
    <row r="3165" ht="22.5" hidden="1" spans="1:20">
      <c r="A3165" s="158">
        <f>Cartilha_GLOBAL!A3165</f>
        <v>97559</v>
      </c>
      <c r="B3165" s="100" t="str">
        <f>Cartilha_GLOBAL!B3165</f>
        <v>SINAPI</v>
      </c>
      <c r="C3165" s="104" t="str">
        <f>Cartilha_GLOBAL!C3165</f>
        <v>CURVA 135 GRAUS PARA ELETRODUTO, PVC, ROSCÁVEL, DN 25 MM (3/4), PARA CIRCUITOS TERMINAIS, INSTALADA EM FORRO - FORNECIMENTO E INSTALAÇÃO. AF_12/2015</v>
      </c>
      <c r="D3165" s="94" t="str">
        <f>Cartilha_GLOBAL!D3165</f>
        <v>UN</v>
      </c>
      <c r="E3165" s="105">
        <f>Cartilha_GLOBAL!$E3165</f>
        <v>13.05</v>
      </c>
      <c r="F3165" s="182">
        <f>Cartilha_GLOBAL!$F3165</f>
        <v>16.02</v>
      </c>
      <c r="G3165" s="229"/>
      <c r="H3165" s="107">
        <f t="shared" si="193"/>
        <v>0</v>
      </c>
      <c r="I3165" s="188">
        <f t="shared" si="194"/>
        <v>0</v>
      </c>
      <c r="J3165" s="142"/>
      <c r="K3165" s="228"/>
      <c r="L3165" s="7" t="str">
        <f t="shared" si="195"/>
        <v/>
      </c>
      <c r="M3165" s="7" t="str">
        <f t="shared" si="196"/>
        <v/>
      </c>
      <c r="N3165" s="7" t="str">
        <f>Cartilha_GLOBAL!N3165</f>
        <v/>
      </c>
      <c r="O3165" s="144"/>
      <c r="Q3165" s="151"/>
      <c r="R3165" s="152">
        <v>0</v>
      </c>
      <c r="T3165" s="153">
        <f>IF(Cartilha_GLOBAL!R3165=0,0,IF(Cartilha_GLOBAL!R3165&gt;0,"c","b"))</f>
        <v>0</v>
      </c>
    </row>
    <row r="3166" ht="22.5" hidden="1" spans="1:20">
      <c r="A3166" s="158">
        <f>Cartilha_GLOBAL!A3166</f>
        <v>97562</v>
      </c>
      <c r="B3166" s="100" t="str">
        <f>Cartilha_GLOBAL!B3166</f>
        <v>SINAPI</v>
      </c>
      <c r="C3166" s="104" t="str">
        <f>Cartilha_GLOBAL!C3166</f>
        <v>CURVA 135 GRAUS PARA ELETRODUTO, PVC, ROSCÁVEL, DN 25 MM (3/4), PARA CIRCUITOS TERMINAIS, INSTALADA EM LAJE - FORNECIMENTO E INSTALAÇÃO. AF_12/2015</v>
      </c>
      <c r="D3166" s="94" t="str">
        <f>Cartilha_GLOBAL!D3166</f>
        <v>UN</v>
      </c>
      <c r="E3166" s="105">
        <f>Cartilha_GLOBAL!$E3166</f>
        <v>15.57</v>
      </c>
      <c r="F3166" s="182">
        <f>Cartilha_GLOBAL!$F3166</f>
        <v>19.11</v>
      </c>
      <c r="G3166" s="229"/>
      <c r="H3166" s="107">
        <f t="shared" si="193"/>
        <v>0</v>
      </c>
      <c r="I3166" s="188">
        <f t="shared" si="194"/>
        <v>0</v>
      </c>
      <c r="J3166" s="142"/>
      <c r="K3166" s="228"/>
      <c r="L3166" s="7" t="str">
        <f t="shared" si="195"/>
        <v/>
      </c>
      <c r="M3166" s="7" t="str">
        <f t="shared" si="196"/>
        <v/>
      </c>
      <c r="N3166" s="7" t="str">
        <f>Cartilha_GLOBAL!N3166</f>
        <v/>
      </c>
      <c r="O3166" s="144"/>
      <c r="Q3166" s="151"/>
      <c r="R3166" s="152">
        <v>0</v>
      </c>
      <c r="T3166" s="153">
        <f>IF(Cartilha_GLOBAL!R3166=0,0,IF(Cartilha_GLOBAL!R3166&gt;0,"c","b"))</f>
        <v>0</v>
      </c>
    </row>
    <row r="3167" ht="22.5" hidden="1" spans="1:20">
      <c r="A3167" s="158">
        <f>Cartilha_GLOBAL!A3167</f>
        <v>97564</v>
      </c>
      <c r="B3167" s="100" t="str">
        <f>Cartilha_GLOBAL!B3167</f>
        <v>SINAPI</v>
      </c>
      <c r="C3167" s="104" t="str">
        <f>Cartilha_GLOBAL!C3167</f>
        <v>CURVA 135 GRAUS PARA ELETRODUTO, PVC, ROSCÁVEL, DN 25 MM (3/4), PARA CIRCUITOS TERMINAIS, INSTALADA EM PAREDE - FORNECIMENTO E INSTALAÇÃO. AF_12/2015</v>
      </c>
      <c r="D3167" s="94" t="str">
        <f>Cartilha_GLOBAL!D3167</f>
        <v>UN</v>
      </c>
      <c r="E3167" s="105">
        <f>Cartilha_GLOBAL!$E3167</f>
        <v>17.79</v>
      </c>
      <c r="F3167" s="182">
        <f>Cartilha_GLOBAL!$F3167</f>
        <v>21.84</v>
      </c>
      <c r="G3167" s="229"/>
      <c r="H3167" s="107">
        <f t="shared" si="193"/>
        <v>0</v>
      </c>
      <c r="I3167" s="188">
        <f t="shared" si="194"/>
        <v>0</v>
      </c>
      <c r="J3167" s="142"/>
      <c r="K3167" s="228"/>
      <c r="L3167" s="7" t="str">
        <f t="shared" si="195"/>
        <v/>
      </c>
      <c r="M3167" s="7" t="str">
        <f t="shared" si="196"/>
        <v/>
      </c>
      <c r="N3167" s="7" t="str">
        <f>Cartilha_GLOBAL!N3167</f>
        <v/>
      </c>
      <c r="O3167" s="144"/>
      <c r="Q3167" s="151"/>
      <c r="R3167" s="152">
        <v>0</v>
      </c>
      <c r="T3167" s="153">
        <f>IF(Cartilha_GLOBAL!R3167=0,0,IF(Cartilha_GLOBAL!R3167&gt;0,"c","b"))</f>
        <v>0</v>
      </c>
    </row>
    <row r="3168" ht="12.75" spans="1:20">
      <c r="A3168" s="154" t="str">
        <f>Cartilha_GLOBAL!A3168</f>
        <v>8.2.3.2</v>
      </c>
      <c r="B3168" s="100">
        <f>Cartilha_GLOBAL!B3168</f>
        <v>0</v>
      </c>
      <c r="C3168" s="161" t="str">
        <f>Cartilha_GLOBAL!C3168</f>
        <v>ELETRODUTOS PVC RIGIDOS</v>
      </c>
      <c r="D3168" s="94">
        <f>Cartilha_GLOBAL!D3168</f>
        <v>0</v>
      </c>
      <c r="E3168" s="105">
        <f>Cartilha_GLOBAL!$E3168</f>
        <v>0</v>
      </c>
      <c r="F3168" s="182">
        <f>Cartilha_GLOBAL!$F3168</f>
        <v>0</v>
      </c>
      <c r="G3168" s="209"/>
      <c r="H3168" s="187">
        <f t="shared" si="193"/>
        <v>0</v>
      </c>
      <c r="I3168" s="190">
        <f t="shared" si="194"/>
        <v>0</v>
      </c>
      <c r="J3168" s="191"/>
      <c r="K3168" s="145" t="str">
        <f>IF(OR(SUM(I3169:I3197)&gt;0,SUM(I3169:I3197)&gt;0),"xx","")</f>
        <v>xx</v>
      </c>
      <c r="L3168" s="7" t="str">
        <f t="shared" si="195"/>
        <v>x</v>
      </c>
      <c r="M3168" s="7" t="str">
        <f t="shared" si="196"/>
        <v>x</v>
      </c>
      <c r="N3168" s="7" t="str">
        <f>Cartilha_GLOBAL!N3168</f>
        <v>x</v>
      </c>
      <c r="O3168" s="144"/>
      <c r="Q3168" s="151"/>
      <c r="R3168" s="152">
        <v>0</v>
      </c>
      <c r="T3168" s="153">
        <f>IF(Cartilha_GLOBAL!R3168=0,0,IF(Cartilha_GLOBAL!R3168&gt;0,"c","b"))</f>
        <v>0</v>
      </c>
    </row>
    <row r="3169" ht="22.5" hidden="1" spans="1:20">
      <c r="A3169" s="158">
        <f>Cartilha_GLOBAL!A3169</f>
        <v>91862</v>
      </c>
      <c r="B3169" s="100" t="str">
        <f>Cartilha_GLOBAL!B3169</f>
        <v>SINAPI</v>
      </c>
      <c r="C3169" s="104" t="str">
        <f>Cartilha_GLOBAL!C3169</f>
        <v>ELETRODUTO RÍGIDO ROSCÁVEL, PVC, DN 20 MM (1/2"), PARA CIRCUITOS TERMINAIS, INSTALADO EM FORRO - FORNECIMENTO E INSTALAÇÃO. AF_12/2015</v>
      </c>
      <c r="D3169" s="94" t="str">
        <f>Cartilha_GLOBAL!D3169</f>
        <v>M</v>
      </c>
      <c r="E3169" s="105">
        <f>Cartilha_GLOBAL!$E3169</f>
        <v>13.26</v>
      </c>
      <c r="F3169" s="182">
        <f>Cartilha_GLOBAL!$F3169</f>
        <v>16.28</v>
      </c>
      <c r="G3169" s="229"/>
      <c r="H3169" s="107">
        <f t="shared" si="193"/>
        <v>0</v>
      </c>
      <c r="I3169" s="188">
        <f t="shared" si="194"/>
        <v>0</v>
      </c>
      <c r="J3169" s="142"/>
      <c r="K3169" s="228"/>
      <c r="L3169" s="7" t="str">
        <f t="shared" si="195"/>
        <v/>
      </c>
      <c r="M3169" s="7" t="str">
        <f t="shared" si="196"/>
        <v/>
      </c>
      <c r="N3169" s="7" t="str">
        <f>Cartilha_GLOBAL!N3169</f>
        <v/>
      </c>
      <c r="O3169" s="144"/>
      <c r="Q3169" s="151"/>
      <c r="R3169" s="152">
        <v>0</v>
      </c>
      <c r="T3169" s="153">
        <f>IF(Cartilha_GLOBAL!R3169=0,0,IF(Cartilha_GLOBAL!R3169&gt;0,"c","b"))</f>
        <v>0</v>
      </c>
    </row>
    <row r="3170" ht="22.5" hidden="1" spans="1:20">
      <c r="A3170" s="158">
        <f>Cartilha_GLOBAL!A3170</f>
        <v>91863</v>
      </c>
      <c r="B3170" s="100" t="str">
        <f>Cartilha_GLOBAL!B3170</f>
        <v>SINAPI</v>
      </c>
      <c r="C3170" s="104" t="str">
        <f>Cartilha_GLOBAL!C3170</f>
        <v>ELETRODUTO RÍGIDO ROSCÁVEL, PVC, DN 25 MM (3/4"), PARA CIRCUITOS TERMINAIS, INSTALADO EM FORRO - FORNECIMENTO E INSTALAÇÃO. AF_12/2015</v>
      </c>
      <c r="D3170" s="94" t="str">
        <f>Cartilha_GLOBAL!D3170</f>
        <v>M</v>
      </c>
      <c r="E3170" s="105">
        <f>Cartilha_GLOBAL!$E3170</f>
        <v>15.67</v>
      </c>
      <c r="F3170" s="182">
        <f>Cartilha_GLOBAL!$F3170</f>
        <v>19.23</v>
      </c>
      <c r="G3170" s="229"/>
      <c r="H3170" s="107">
        <f t="shared" si="193"/>
        <v>0</v>
      </c>
      <c r="I3170" s="188">
        <f t="shared" si="194"/>
        <v>0</v>
      </c>
      <c r="J3170" s="142"/>
      <c r="K3170" s="228"/>
      <c r="L3170" s="7" t="str">
        <f t="shared" si="195"/>
        <v/>
      </c>
      <c r="M3170" s="7" t="str">
        <f t="shared" si="196"/>
        <v/>
      </c>
      <c r="N3170" s="7" t="str">
        <f>Cartilha_GLOBAL!N3170</f>
        <v/>
      </c>
      <c r="O3170" s="144"/>
      <c r="Q3170" s="151"/>
      <c r="R3170" s="152">
        <v>0</v>
      </c>
      <c r="T3170" s="153">
        <f>IF(Cartilha_GLOBAL!R3170=0,0,IF(Cartilha_GLOBAL!R3170&gt;0,"c","b"))</f>
        <v>0</v>
      </c>
    </row>
    <row r="3171" ht="22.5" hidden="1" spans="1:20">
      <c r="A3171" s="158">
        <f>Cartilha_GLOBAL!A3171</f>
        <v>91864</v>
      </c>
      <c r="B3171" s="100" t="str">
        <f>Cartilha_GLOBAL!B3171</f>
        <v>SINAPI</v>
      </c>
      <c r="C3171" s="104" t="str">
        <f>Cartilha_GLOBAL!C3171</f>
        <v>ELETRODUTO RÍGIDO ROSCÁVEL, PVC, DN 32 MM (1"), PARA CIRCUITOS TERMINAIS, INSTALADO EM FORRO - FORNECIMENTO E INSTALAÇÃO. AF_12/2015</v>
      </c>
      <c r="D3171" s="94" t="str">
        <f>Cartilha_GLOBAL!D3171</f>
        <v>M</v>
      </c>
      <c r="E3171" s="105">
        <f>Cartilha_GLOBAL!$E3171</f>
        <v>21.09</v>
      </c>
      <c r="F3171" s="182">
        <f>Cartilha_GLOBAL!$F3171</f>
        <v>25.89</v>
      </c>
      <c r="G3171" s="229"/>
      <c r="H3171" s="107">
        <f t="shared" si="193"/>
        <v>0</v>
      </c>
      <c r="I3171" s="188">
        <f t="shared" si="194"/>
        <v>0</v>
      </c>
      <c r="J3171" s="142"/>
      <c r="K3171" s="228"/>
      <c r="L3171" s="7" t="str">
        <f t="shared" si="195"/>
        <v/>
      </c>
      <c r="M3171" s="7" t="str">
        <f t="shared" si="196"/>
        <v/>
      </c>
      <c r="N3171" s="7" t="str">
        <f>Cartilha_GLOBAL!N3171</f>
        <v/>
      </c>
      <c r="O3171" s="144"/>
      <c r="Q3171" s="151"/>
      <c r="R3171" s="152">
        <v>0</v>
      </c>
      <c r="T3171" s="153">
        <f>IF(Cartilha_GLOBAL!R3171=0,0,IF(Cartilha_GLOBAL!R3171&gt;0,"c","b"))</f>
        <v>0</v>
      </c>
    </row>
    <row r="3172" ht="22.5" hidden="1" spans="1:20">
      <c r="A3172" s="158">
        <f>Cartilha_GLOBAL!A3172</f>
        <v>91865</v>
      </c>
      <c r="B3172" s="100" t="str">
        <f>Cartilha_GLOBAL!B3172</f>
        <v>SINAPI</v>
      </c>
      <c r="C3172" s="104" t="str">
        <f>Cartilha_GLOBAL!C3172</f>
        <v>ELETRODUTO RÍGIDO ROSCÁVEL, PVC, DN 40 MM (1 1/4"), PARA CIRCUITOS TERMINAIS, INSTALADO EM FORRO - FORNECIMENTO E INSTALAÇÃO. AF_12/2015</v>
      </c>
      <c r="D3172" s="94" t="str">
        <f>Cartilha_GLOBAL!D3172</f>
        <v>M</v>
      </c>
      <c r="E3172" s="105">
        <f>Cartilha_GLOBAL!$E3172</f>
        <v>26.43</v>
      </c>
      <c r="F3172" s="182">
        <f>Cartilha_GLOBAL!$F3172</f>
        <v>32.44</v>
      </c>
      <c r="G3172" s="229"/>
      <c r="H3172" s="107">
        <f t="shared" si="193"/>
        <v>0</v>
      </c>
      <c r="I3172" s="188">
        <f t="shared" si="194"/>
        <v>0</v>
      </c>
      <c r="J3172" s="142"/>
      <c r="K3172" s="228"/>
      <c r="L3172" s="7" t="str">
        <f t="shared" si="195"/>
        <v/>
      </c>
      <c r="M3172" s="7" t="str">
        <f t="shared" si="196"/>
        <v/>
      </c>
      <c r="N3172" s="7" t="str">
        <f>Cartilha_GLOBAL!N3172</f>
        <v/>
      </c>
      <c r="O3172" s="144"/>
      <c r="Q3172" s="151"/>
      <c r="R3172" s="152">
        <v>0</v>
      </c>
      <c r="T3172" s="153">
        <f>IF(Cartilha_GLOBAL!R3172=0,0,IF(Cartilha_GLOBAL!R3172&gt;0,"c","b"))</f>
        <v>0</v>
      </c>
    </row>
    <row r="3173" ht="22.5" hidden="1" spans="1:20">
      <c r="A3173" s="158">
        <f>Cartilha_GLOBAL!A3173</f>
        <v>91866</v>
      </c>
      <c r="B3173" s="100" t="str">
        <f>Cartilha_GLOBAL!B3173</f>
        <v>SINAPI</v>
      </c>
      <c r="C3173" s="104" t="str">
        <f>Cartilha_GLOBAL!C3173</f>
        <v>ELETRODUTO RÍGIDO ROSCÁVEL, PVC, DN 20 MM (1/2"), PARA CIRCUITOS TERMINAIS, INSTALADO EM LAJE - FORNECIMENTO E INSTALAÇÃO. AF_12/2015</v>
      </c>
      <c r="D3173" s="94" t="str">
        <f>Cartilha_GLOBAL!D3173</f>
        <v>M</v>
      </c>
      <c r="E3173" s="105">
        <f>Cartilha_GLOBAL!$E3173</f>
        <v>10.81</v>
      </c>
      <c r="F3173" s="182">
        <f>Cartilha_GLOBAL!$F3173</f>
        <v>13.27</v>
      </c>
      <c r="G3173" s="229"/>
      <c r="H3173" s="107">
        <f t="shared" si="193"/>
        <v>0</v>
      </c>
      <c r="I3173" s="188">
        <f t="shared" si="194"/>
        <v>0</v>
      </c>
      <c r="J3173" s="142"/>
      <c r="K3173" s="228"/>
      <c r="L3173" s="7" t="str">
        <f t="shared" si="195"/>
        <v/>
      </c>
      <c r="M3173" s="7" t="str">
        <f t="shared" si="196"/>
        <v/>
      </c>
      <c r="N3173" s="7" t="str">
        <f>Cartilha_GLOBAL!N3173</f>
        <v/>
      </c>
      <c r="O3173" s="144"/>
      <c r="Q3173" s="151"/>
      <c r="R3173" s="152">
        <v>0</v>
      </c>
      <c r="T3173" s="153">
        <f>IF(Cartilha_GLOBAL!R3173=0,0,IF(Cartilha_GLOBAL!R3173&gt;0,"c","b"))</f>
        <v>0</v>
      </c>
    </row>
    <row r="3174" ht="22.5" hidden="1" spans="1:20">
      <c r="A3174" s="158">
        <f>Cartilha_GLOBAL!A3174</f>
        <v>91867</v>
      </c>
      <c r="B3174" s="100" t="str">
        <f>Cartilha_GLOBAL!B3174</f>
        <v>SINAPI</v>
      </c>
      <c r="C3174" s="104" t="str">
        <f>Cartilha_GLOBAL!C3174</f>
        <v>ELETRODUTO RÍGIDO ROSCÁVEL, PVC, DN 25 MM (3/4"), PARA CIRCUITOS TERMINAIS, INSTALADO EM LAJE - FORNECIMENTO E INSTALAÇÃO. AF_12/2015</v>
      </c>
      <c r="D3174" s="94" t="str">
        <f>Cartilha_GLOBAL!D3174</f>
        <v>M</v>
      </c>
      <c r="E3174" s="105">
        <f>Cartilha_GLOBAL!$E3174</f>
        <v>13.22</v>
      </c>
      <c r="F3174" s="182">
        <f>Cartilha_GLOBAL!$F3174</f>
        <v>16.23</v>
      </c>
      <c r="G3174" s="229"/>
      <c r="H3174" s="107">
        <f t="shared" si="193"/>
        <v>0</v>
      </c>
      <c r="I3174" s="188">
        <f t="shared" si="194"/>
        <v>0</v>
      </c>
      <c r="J3174" s="142"/>
      <c r="K3174" s="228"/>
      <c r="L3174" s="7" t="str">
        <f t="shared" si="195"/>
        <v/>
      </c>
      <c r="M3174" s="7" t="str">
        <f t="shared" si="196"/>
        <v/>
      </c>
      <c r="N3174" s="7" t="str">
        <f>Cartilha_GLOBAL!N3174</f>
        <v/>
      </c>
      <c r="O3174" s="144"/>
      <c r="Q3174" s="151"/>
      <c r="R3174" s="152">
        <v>0</v>
      </c>
      <c r="T3174" s="153">
        <f>IF(Cartilha_GLOBAL!R3174=0,0,IF(Cartilha_GLOBAL!R3174&gt;0,"c","b"))</f>
        <v>0</v>
      </c>
    </row>
    <row r="3175" ht="22.5" hidden="1" spans="1:20">
      <c r="A3175" s="158">
        <f>Cartilha_GLOBAL!A3175</f>
        <v>91868</v>
      </c>
      <c r="B3175" s="100" t="str">
        <f>Cartilha_GLOBAL!B3175</f>
        <v>SINAPI</v>
      </c>
      <c r="C3175" s="104" t="str">
        <f>Cartilha_GLOBAL!C3175</f>
        <v>ELETRODUTO RÍGIDO ROSCÁVEL, PVC, DN 32 MM (1"), PARA CIRCUITOS TERMINAIS, INSTALADO EM LAJE - FORNECIMENTO E INSTALAÇÃO. AF_12/2015</v>
      </c>
      <c r="D3175" s="94" t="str">
        <f>Cartilha_GLOBAL!D3175</f>
        <v>M</v>
      </c>
      <c r="E3175" s="105">
        <f>Cartilha_GLOBAL!$E3175</f>
        <v>18.64</v>
      </c>
      <c r="F3175" s="182">
        <f>Cartilha_GLOBAL!$F3175</f>
        <v>22.88</v>
      </c>
      <c r="G3175" s="229"/>
      <c r="H3175" s="107">
        <f t="shared" si="193"/>
        <v>0</v>
      </c>
      <c r="I3175" s="188">
        <f t="shared" si="194"/>
        <v>0</v>
      </c>
      <c r="J3175" s="142"/>
      <c r="K3175" s="228"/>
      <c r="L3175" s="7" t="str">
        <f t="shared" si="195"/>
        <v/>
      </c>
      <c r="M3175" s="7" t="str">
        <f t="shared" si="196"/>
        <v/>
      </c>
      <c r="N3175" s="7" t="str">
        <f>Cartilha_GLOBAL!N3175</f>
        <v/>
      </c>
      <c r="O3175" s="144"/>
      <c r="Q3175" s="151"/>
      <c r="R3175" s="152">
        <v>0</v>
      </c>
      <c r="T3175" s="153">
        <f>IF(Cartilha_GLOBAL!R3175=0,0,IF(Cartilha_GLOBAL!R3175&gt;0,"c","b"))</f>
        <v>0</v>
      </c>
    </row>
    <row r="3176" ht="22.5" hidden="1" spans="1:20">
      <c r="A3176" s="158">
        <f>Cartilha_GLOBAL!A3176</f>
        <v>91869</v>
      </c>
      <c r="B3176" s="100" t="str">
        <f>Cartilha_GLOBAL!B3176</f>
        <v>SINAPI</v>
      </c>
      <c r="C3176" s="104" t="str">
        <f>Cartilha_GLOBAL!C3176</f>
        <v>ELETRODUTO RÍGIDO ROSCÁVEL, PVC, DN 40 MM (1 1/4"), PARA CIRCUITOS TERMINAIS, INSTALADO EM LAJE - FORNECIMENTO E INSTALAÇÃO. AF_12/2015</v>
      </c>
      <c r="D3176" s="94" t="str">
        <f>Cartilha_GLOBAL!D3176</f>
        <v>M</v>
      </c>
      <c r="E3176" s="105">
        <f>Cartilha_GLOBAL!$E3176</f>
        <v>23.99</v>
      </c>
      <c r="F3176" s="182">
        <f>Cartilha_GLOBAL!$F3176</f>
        <v>29.45</v>
      </c>
      <c r="G3176" s="229"/>
      <c r="H3176" s="107">
        <f t="shared" si="193"/>
        <v>0</v>
      </c>
      <c r="I3176" s="188">
        <f t="shared" si="194"/>
        <v>0</v>
      </c>
      <c r="J3176" s="142"/>
      <c r="K3176" s="228"/>
      <c r="L3176" s="7" t="str">
        <f t="shared" si="195"/>
        <v/>
      </c>
      <c r="M3176" s="7" t="str">
        <f t="shared" si="196"/>
        <v/>
      </c>
      <c r="N3176" s="7" t="str">
        <f>Cartilha_GLOBAL!N3176</f>
        <v/>
      </c>
      <c r="O3176" s="144"/>
      <c r="Q3176" s="151"/>
      <c r="R3176" s="152">
        <v>0</v>
      </c>
      <c r="T3176" s="153">
        <f>IF(Cartilha_GLOBAL!R3176=0,0,IF(Cartilha_GLOBAL!R3176&gt;0,"c","b"))</f>
        <v>0</v>
      </c>
    </row>
    <row r="3177" ht="22.5" hidden="1" spans="1:20">
      <c r="A3177" s="158">
        <f>Cartilha_GLOBAL!A3177</f>
        <v>91870</v>
      </c>
      <c r="B3177" s="100" t="str">
        <f>Cartilha_GLOBAL!B3177</f>
        <v>SINAPI</v>
      </c>
      <c r="C3177" s="104" t="str">
        <f>Cartilha_GLOBAL!C3177</f>
        <v>ELETRODUTO RÍGIDO ROSCÁVEL, PVC, DN 20 MM (1/2"), PARA CIRCUITOS TERMINAIS, INSTALADO EM PAREDE - FORNECIMENTO E INSTALAÇÃO. AF_12/2015</v>
      </c>
      <c r="D3177" s="94" t="str">
        <f>Cartilha_GLOBAL!D3177</f>
        <v>M</v>
      </c>
      <c r="E3177" s="105">
        <f>Cartilha_GLOBAL!$E3177</f>
        <v>14.78</v>
      </c>
      <c r="F3177" s="182">
        <f>Cartilha_GLOBAL!$F3177</f>
        <v>18.14</v>
      </c>
      <c r="G3177" s="229"/>
      <c r="H3177" s="107">
        <f t="shared" si="193"/>
        <v>0</v>
      </c>
      <c r="I3177" s="188">
        <f t="shared" si="194"/>
        <v>0</v>
      </c>
      <c r="J3177" s="142"/>
      <c r="K3177" s="228"/>
      <c r="L3177" s="7" t="str">
        <f t="shared" si="195"/>
        <v/>
      </c>
      <c r="M3177" s="7" t="str">
        <f t="shared" si="196"/>
        <v/>
      </c>
      <c r="N3177" s="7" t="str">
        <f>Cartilha_GLOBAL!N3177</f>
        <v/>
      </c>
      <c r="O3177" s="144"/>
      <c r="Q3177" s="151"/>
      <c r="R3177" s="152">
        <v>0</v>
      </c>
      <c r="T3177" s="153">
        <f>IF(Cartilha_GLOBAL!R3177=0,0,IF(Cartilha_GLOBAL!R3177&gt;0,"c","b"))</f>
        <v>0</v>
      </c>
    </row>
    <row r="3178" ht="22.5" spans="1:20">
      <c r="A3178" s="158">
        <f>Cartilha_GLOBAL!A3178</f>
        <v>91871</v>
      </c>
      <c r="B3178" s="100" t="str">
        <f>Cartilha_GLOBAL!B3178</f>
        <v>SINAPI</v>
      </c>
      <c r="C3178" s="104" t="str">
        <f>Cartilha_GLOBAL!C3178</f>
        <v>ELETRODUTO RÍGIDO ROSCÁVEL, PVC, DN 25 MM (3/4"), PARA CIRCUITOS TERMINAIS, INSTALADO EM PAREDE - FORNECIMENTO E INSTALAÇÃO. AF_12/2015</v>
      </c>
      <c r="D3178" s="94" t="str">
        <f>Cartilha_GLOBAL!D3178</f>
        <v>M</v>
      </c>
      <c r="E3178" s="105">
        <f>Cartilha_GLOBAL!$E3178</f>
        <v>17.26</v>
      </c>
      <c r="F3178" s="182">
        <f>Cartilha_GLOBAL!$F3178</f>
        <v>21.18</v>
      </c>
      <c r="G3178" s="229">
        <v>6</v>
      </c>
      <c r="H3178" s="107">
        <f t="shared" si="193"/>
        <v>21.18</v>
      </c>
      <c r="I3178" s="188">
        <f t="shared" si="194"/>
        <v>127.08</v>
      </c>
      <c r="J3178" s="142"/>
      <c r="K3178" s="228"/>
      <c r="L3178" s="7" t="str">
        <f t="shared" si="195"/>
        <v>x</v>
      </c>
      <c r="M3178" s="7" t="str">
        <f t="shared" si="196"/>
        <v>x</v>
      </c>
      <c r="N3178" s="7" t="str">
        <f>Cartilha_GLOBAL!N3178</f>
        <v>x</v>
      </c>
      <c r="O3178" s="144"/>
      <c r="Q3178" s="151"/>
      <c r="R3178" s="152">
        <v>0</v>
      </c>
      <c r="T3178" s="153">
        <f>IF(Cartilha_GLOBAL!R3178=0,0,IF(Cartilha_GLOBAL!R3178&gt;0,"c","b"))</f>
        <v>0</v>
      </c>
    </row>
    <row r="3179" ht="22.5" hidden="1" spans="1:20">
      <c r="A3179" s="158">
        <f>Cartilha_GLOBAL!A3179</f>
        <v>91872</v>
      </c>
      <c r="B3179" s="100" t="str">
        <f>Cartilha_GLOBAL!B3179</f>
        <v>SINAPI</v>
      </c>
      <c r="C3179" s="104" t="str">
        <f>Cartilha_GLOBAL!C3179</f>
        <v>ELETRODUTO RÍGIDO ROSCÁVEL, PVC, DN 32 MM (1"), PARA CIRCUITOS TERMINAIS, INSTALADO EM PAREDE - FORNECIMENTO E INSTALAÇÃO. AF_12/2015</v>
      </c>
      <c r="D3179" s="94" t="str">
        <f>Cartilha_GLOBAL!D3179</f>
        <v>M</v>
      </c>
      <c r="E3179" s="105">
        <f>Cartilha_GLOBAL!$E3179</f>
        <v>22.67</v>
      </c>
      <c r="F3179" s="182">
        <f>Cartilha_GLOBAL!$F3179</f>
        <v>27.83</v>
      </c>
      <c r="G3179" s="229"/>
      <c r="H3179" s="107">
        <f t="shared" si="193"/>
        <v>0</v>
      </c>
      <c r="I3179" s="188">
        <f t="shared" si="194"/>
        <v>0</v>
      </c>
      <c r="J3179" s="142"/>
      <c r="K3179" s="228"/>
      <c r="L3179" s="7" t="str">
        <f t="shared" si="195"/>
        <v/>
      </c>
      <c r="M3179" s="7" t="str">
        <f t="shared" si="196"/>
        <v/>
      </c>
      <c r="N3179" s="7" t="str">
        <f>Cartilha_GLOBAL!N3179</f>
        <v/>
      </c>
      <c r="O3179" s="144"/>
      <c r="Q3179" s="151"/>
      <c r="R3179" s="152">
        <v>0</v>
      </c>
      <c r="T3179" s="153">
        <f>IF(Cartilha_GLOBAL!R3179=0,0,IF(Cartilha_GLOBAL!R3179&gt;0,"c","b"))</f>
        <v>0</v>
      </c>
    </row>
    <row r="3180" ht="22.5" hidden="1" spans="1:20">
      <c r="A3180" s="158">
        <f>Cartilha_GLOBAL!A3180</f>
        <v>91873</v>
      </c>
      <c r="B3180" s="100" t="str">
        <f>Cartilha_GLOBAL!B3180</f>
        <v>SINAPI</v>
      </c>
      <c r="C3180" s="104" t="str">
        <f>Cartilha_GLOBAL!C3180</f>
        <v>ELETRODUTO RÍGIDO ROSCÁVEL, PVC, DN 40 MM (1 1/4"), PARA CIRCUITOS TERMINAIS, INSTALADO EM PAREDE - FORNECIMENTO E INSTALAÇÃO. AF_12/2015</v>
      </c>
      <c r="D3180" s="94" t="str">
        <f>Cartilha_GLOBAL!D3180</f>
        <v>M</v>
      </c>
      <c r="E3180" s="105">
        <f>Cartilha_GLOBAL!$E3180</f>
        <v>27.96</v>
      </c>
      <c r="F3180" s="182">
        <f>Cartilha_GLOBAL!$F3180</f>
        <v>34.32</v>
      </c>
      <c r="G3180" s="229"/>
      <c r="H3180" s="107">
        <f t="shared" si="193"/>
        <v>0</v>
      </c>
      <c r="I3180" s="188">
        <f t="shared" si="194"/>
        <v>0</v>
      </c>
      <c r="J3180" s="142"/>
      <c r="K3180" s="228"/>
      <c r="L3180" s="7" t="str">
        <f t="shared" si="195"/>
        <v/>
      </c>
      <c r="M3180" s="7" t="str">
        <f t="shared" si="196"/>
        <v/>
      </c>
      <c r="N3180" s="7" t="str">
        <f>Cartilha_GLOBAL!N3180</f>
        <v/>
      </c>
      <c r="O3180" s="144"/>
      <c r="Q3180" s="151"/>
      <c r="R3180" s="152">
        <v>0</v>
      </c>
      <c r="T3180" s="153">
        <f>IF(Cartilha_GLOBAL!R3180=0,0,IF(Cartilha_GLOBAL!R3180&gt;0,"c","b"))</f>
        <v>0</v>
      </c>
    </row>
    <row r="3181" ht="22.5" spans="1:20">
      <c r="A3181" s="158">
        <f>Cartilha_GLOBAL!A3181</f>
        <v>93008</v>
      </c>
      <c r="B3181" s="100" t="str">
        <f>Cartilha_GLOBAL!B3181</f>
        <v>SINAPI</v>
      </c>
      <c r="C3181" s="104" t="str">
        <f>Cartilha_GLOBAL!C3181</f>
        <v>ELETRODUTO RÍGIDO ROSCÁVEL, PVC, DN 50 MM (1 1/2"), PARA REDE ENTERRADA DE DISTRIBUIÇÃO DE ENERGIA ELÉTRICA - FORNECIMENTO E INSTALAÇÃO. AF_12/2021</v>
      </c>
      <c r="D3181" s="94" t="str">
        <f>Cartilha_GLOBAL!D3181</f>
        <v>M</v>
      </c>
      <c r="E3181" s="105">
        <f>Cartilha_GLOBAL!$E3181</f>
        <v>24.19</v>
      </c>
      <c r="F3181" s="182">
        <f>Cartilha_GLOBAL!$F3181</f>
        <v>29.69</v>
      </c>
      <c r="G3181" s="229">
        <v>6</v>
      </c>
      <c r="H3181" s="107">
        <f t="shared" si="193"/>
        <v>29.69</v>
      </c>
      <c r="I3181" s="188">
        <f t="shared" si="194"/>
        <v>178.14</v>
      </c>
      <c r="J3181" s="142"/>
      <c r="K3181" s="228"/>
      <c r="L3181" s="7" t="str">
        <f t="shared" si="195"/>
        <v>x</v>
      </c>
      <c r="M3181" s="7" t="str">
        <f t="shared" si="196"/>
        <v>x</v>
      </c>
      <c r="N3181" s="7" t="str">
        <f>Cartilha_GLOBAL!N3181</f>
        <v>x</v>
      </c>
      <c r="O3181" s="144"/>
      <c r="Q3181" s="151"/>
      <c r="R3181" s="152">
        <v>0</v>
      </c>
      <c r="T3181" s="153">
        <f>IF(Cartilha_GLOBAL!R3181=0,0,IF(Cartilha_GLOBAL!R3181&gt;0,"c","b"))</f>
        <v>0</v>
      </c>
    </row>
    <row r="3182" ht="22.5" hidden="1" spans="1:20">
      <c r="A3182" s="158">
        <f>Cartilha_GLOBAL!A3182</f>
        <v>93009</v>
      </c>
      <c r="B3182" s="100" t="str">
        <f>Cartilha_GLOBAL!B3182</f>
        <v>SINAPI</v>
      </c>
      <c r="C3182" s="104" t="str">
        <f>Cartilha_GLOBAL!C3182</f>
        <v>ELETRODUTO RÍGIDO ROSCÁVEL, PVC, DN 60 MM (2"), PARA REDE ENTERRADA DE DISTRIBUIÇÃO DE ENERGIA ELÉTRICA - FORNECIMENTO E INSTALAÇÃO. AF_12/2021</v>
      </c>
      <c r="D3182" s="94" t="str">
        <f>Cartilha_GLOBAL!D3182</f>
        <v>M</v>
      </c>
      <c r="E3182" s="105">
        <f>Cartilha_GLOBAL!$E3182</f>
        <v>36.3</v>
      </c>
      <c r="F3182" s="182">
        <f>Cartilha_GLOBAL!$F3182</f>
        <v>44.55</v>
      </c>
      <c r="G3182" s="229"/>
      <c r="H3182" s="107">
        <f t="shared" ref="H3182:H3245" si="197">IF(G3182=0,0,F3182)</f>
        <v>0</v>
      </c>
      <c r="I3182" s="188">
        <f t="shared" ref="I3182:I3245" si="198">IF(ISBLANK(G3182),0,IF(R3182=0,ROUND(G3182*H3182,2),IF(R3182="b",ROUNDDOWN(G3182*H3182,2),ROUNDUP(G3182*H3182,2))))</f>
        <v>0</v>
      </c>
      <c r="J3182" s="142"/>
      <c r="K3182" s="228"/>
      <c r="L3182" s="7" t="str">
        <f t="shared" ref="L3182:L3245" si="199">IF(K3182="X","x",IF(K3182="xx","x",IF(I3182&gt;0,"x","")))</f>
        <v/>
      </c>
      <c r="M3182" s="7" t="str">
        <f t="shared" ref="M3182:M3245" si="200">IF(K3182="X","x",IF(K3182="xx","x",IF(I3182&gt;0,"x","")))</f>
        <v/>
      </c>
      <c r="N3182" s="7" t="str">
        <f>Cartilha_GLOBAL!N3182</f>
        <v/>
      </c>
      <c r="O3182" s="144"/>
      <c r="Q3182" s="151"/>
      <c r="R3182" s="152">
        <v>0</v>
      </c>
      <c r="T3182" s="153">
        <f>IF(Cartilha_GLOBAL!R3182=0,0,IF(Cartilha_GLOBAL!R3182&gt;0,"c","b"))</f>
        <v>0</v>
      </c>
    </row>
    <row r="3183" ht="22.5" hidden="1" spans="1:20">
      <c r="A3183" s="158">
        <f>Cartilha_GLOBAL!A3183</f>
        <v>93010</v>
      </c>
      <c r="B3183" s="100" t="str">
        <f>Cartilha_GLOBAL!B3183</f>
        <v>SINAPI</v>
      </c>
      <c r="C3183" s="104" t="str">
        <f>Cartilha_GLOBAL!C3183</f>
        <v>ELETRODUTO RÍGIDO ROSCÁVEL, PVC, DN 75 MM (2 1/2"), PARA REDE ENTERRADA DE DISTRIBUIÇÃO DE ENERGIA ELÉTRICA - FORNECIMENTO E INSTALAÇÃO. AF_12/2021</v>
      </c>
      <c r="D3183" s="94" t="str">
        <f>Cartilha_GLOBAL!D3183</f>
        <v>M</v>
      </c>
      <c r="E3183" s="105">
        <f>Cartilha_GLOBAL!$E3183</f>
        <v>50.91</v>
      </c>
      <c r="F3183" s="182">
        <f>Cartilha_GLOBAL!$F3183</f>
        <v>62.49</v>
      </c>
      <c r="G3183" s="229"/>
      <c r="H3183" s="107">
        <f t="shared" si="197"/>
        <v>0</v>
      </c>
      <c r="I3183" s="188">
        <f t="shared" si="198"/>
        <v>0</v>
      </c>
      <c r="J3183" s="142"/>
      <c r="K3183" s="228"/>
      <c r="L3183" s="7" t="str">
        <f t="shared" si="199"/>
        <v/>
      </c>
      <c r="M3183" s="7" t="str">
        <f t="shared" si="200"/>
        <v/>
      </c>
      <c r="N3183" s="7" t="str">
        <f>Cartilha_GLOBAL!N3183</f>
        <v/>
      </c>
      <c r="O3183" s="144"/>
      <c r="Q3183" s="151"/>
      <c r="R3183" s="152">
        <v>0</v>
      </c>
      <c r="T3183" s="153">
        <f>IF(Cartilha_GLOBAL!R3183=0,0,IF(Cartilha_GLOBAL!R3183&gt;0,"c","b"))</f>
        <v>0</v>
      </c>
    </row>
    <row r="3184" ht="22.5" hidden="1" spans="1:20">
      <c r="A3184" s="158">
        <f>Cartilha_GLOBAL!A3184</f>
        <v>93011</v>
      </c>
      <c r="B3184" s="100" t="str">
        <f>Cartilha_GLOBAL!B3184</f>
        <v>SINAPI</v>
      </c>
      <c r="C3184" s="104" t="str">
        <f>Cartilha_GLOBAL!C3184</f>
        <v>ELETRODUTO RÍGIDO ROSCÁVEL, PVC, DN 85 MM (3"), PARA REDE ENTERRADA DE DISTRIBUIÇÃO DE ENERGIA ELÉTRICA - FORNECIMENTO E INSTALAÇÃO. AF_12/2021</v>
      </c>
      <c r="D3184" s="94" t="str">
        <f>Cartilha_GLOBAL!D3184</f>
        <v>M</v>
      </c>
      <c r="E3184" s="105">
        <f>Cartilha_GLOBAL!$E3184</f>
        <v>62.51</v>
      </c>
      <c r="F3184" s="182">
        <f>Cartilha_GLOBAL!$F3184</f>
        <v>76.72</v>
      </c>
      <c r="G3184" s="229"/>
      <c r="H3184" s="107">
        <f t="shared" si="197"/>
        <v>0</v>
      </c>
      <c r="I3184" s="188">
        <f t="shared" si="198"/>
        <v>0</v>
      </c>
      <c r="J3184" s="142"/>
      <c r="K3184" s="228"/>
      <c r="L3184" s="7" t="str">
        <f t="shared" si="199"/>
        <v/>
      </c>
      <c r="M3184" s="7" t="str">
        <f t="shared" si="200"/>
        <v/>
      </c>
      <c r="N3184" s="7" t="str">
        <f>Cartilha_GLOBAL!N3184</f>
        <v/>
      </c>
      <c r="O3184" s="144"/>
      <c r="Q3184" s="151"/>
      <c r="R3184" s="152">
        <v>0</v>
      </c>
      <c r="T3184" s="153">
        <f>IF(Cartilha_GLOBAL!R3184=0,0,IF(Cartilha_GLOBAL!R3184&gt;0,"c","b"))</f>
        <v>0</v>
      </c>
    </row>
    <row r="3185" ht="22.5" hidden="1" spans="1:20">
      <c r="A3185" s="158">
        <f>Cartilha_GLOBAL!A3185</f>
        <v>93012</v>
      </c>
      <c r="B3185" s="100" t="str">
        <f>Cartilha_GLOBAL!B3185</f>
        <v>SINAPI</v>
      </c>
      <c r="C3185" s="104" t="str">
        <f>Cartilha_GLOBAL!C3185</f>
        <v>ELETRODUTO RÍGIDO ROSCÁVEL, PVC, DN 110 MM (4"), PARA REDE ENTERRADA DE DISTRIBUIÇÃO DE ENERGIA ELÉTRICA - FORNECIMENTO E INSTALAÇÃO. AF_12/2021</v>
      </c>
      <c r="D3185" s="94" t="str">
        <f>Cartilha_GLOBAL!D3185</f>
        <v>M</v>
      </c>
      <c r="E3185" s="105">
        <f>Cartilha_GLOBAL!$E3185</f>
        <v>95.11</v>
      </c>
      <c r="F3185" s="182">
        <f>Cartilha_GLOBAL!$F3185</f>
        <v>116.74</v>
      </c>
      <c r="G3185" s="229"/>
      <c r="H3185" s="107">
        <f t="shared" si="197"/>
        <v>0</v>
      </c>
      <c r="I3185" s="188">
        <f t="shared" si="198"/>
        <v>0</v>
      </c>
      <c r="J3185" s="142"/>
      <c r="K3185" s="228"/>
      <c r="L3185" s="7" t="str">
        <f t="shared" si="199"/>
        <v/>
      </c>
      <c r="M3185" s="7" t="str">
        <f t="shared" si="200"/>
        <v/>
      </c>
      <c r="N3185" s="7" t="str">
        <f>Cartilha_GLOBAL!N3185</f>
        <v/>
      </c>
      <c r="O3185" s="144"/>
      <c r="Q3185" s="151"/>
      <c r="R3185" s="152">
        <v>0</v>
      </c>
      <c r="T3185" s="153">
        <f>IF(Cartilha_GLOBAL!R3185=0,0,IF(Cartilha_GLOBAL!R3185&gt;0,"c","b"))</f>
        <v>0</v>
      </c>
    </row>
    <row r="3186" ht="22.5" hidden="1" spans="1:20">
      <c r="A3186" s="158">
        <f>Cartilha_GLOBAL!A3186</f>
        <v>95726</v>
      </c>
      <c r="B3186" s="100" t="str">
        <f>Cartilha_GLOBAL!B3186</f>
        <v>SINAPI</v>
      </c>
      <c r="C3186" s="104" t="str">
        <f>Cartilha_GLOBAL!C3186</f>
        <v>ELETRODUTO RÍGIDO SOLDÁVEL, PVC, DN 20 MM (½''), APARENTE - FORNECIMENTO E INSTALAÇÃO. AF_10/2022</v>
      </c>
      <c r="D3186" s="94" t="str">
        <f>Cartilha_GLOBAL!D3186</f>
        <v>M</v>
      </c>
      <c r="E3186" s="105">
        <f>Cartilha_GLOBAL!$E3186</f>
        <v>10.94</v>
      </c>
      <c r="F3186" s="182">
        <f>Cartilha_GLOBAL!$F3186</f>
        <v>13.43</v>
      </c>
      <c r="G3186" s="229"/>
      <c r="H3186" s="107">
        <f t="shared" si="197"/>
        <v>0</v>
      </c>
      <c r="I3186" s="188">
        <f t="shared" si="198"/>
        <v>0</v>
      </c>
      <c r="J3186" s="142"/>
      <c r="K3186" s="228"/>
      <c r="L3186" s="7" t="str">
        <f t="shared" si="199"/>
        <v/>
      </c>
      <c r="M3186" s="7" t="str">
        <f t="shared" si="200"/>
        <v/>
      </c>
      <c r="N3186" s="7" t="str">
        <f>Cartilha_GLOBAL!N3186</f>
        <v/>
      </c>
      <c r="O3186" s="144"/>
      <c r="Q3186" s="151"/>
      <c r="R3186" s="152">
        <v>0</v>
      </c>
      <c r="T3186" s="153">
        <f>IF(Cartilha_GLOBAL!R3186=0,0,IF(Cartilha_GLOBAL!R3186&gt;0,"c","b"))</f>
        <v>0</v>
      </c>
    </row>
    <row r="3187" ht="22.5" hidden="1" spans="1:20">
      <c r="A3187" s="158">
        <f>Cartilha_GLOBAL!A3187</f>
        <v>95727</v>
      </c>
      <c r="B3187" s="100" t="str">
        <f>Cartilha_GLOBAL!B3187</f>
        <v>SINAPI</v>
      </c>
      <c r="C3187" s="104" t="str">
        <f>Cartilha_GLOBAL!C3187</f>
        <v>ELETRODUTO RÍGIDO SOLDÁVEL, PVC, DN 25 MM (3/4''), APARENTE - FORNECIMENTO E INSTALAÇÃO. AF_10/2022</v>
      </c>
      <c r="D3187" s="94" t="str">
        <f>Cartilha_GLOBAL!D3187</f>
        <v>M</v>
      </c>
      <c r="E3187" s="105">
        <f>Cartilha_GLOBAL!$E3187</f>
        <v>15.28</v>
      </c>
      <c r="F3187" s="182">
        <f>Cartilha_GLOBAL!$F3187</f>
        <v>18.75</v>
      </c>
      <c r="G3187" s="229"/>
      <c r="H3187" s="107">
        <f t="shared" si="197"/>
        <v>0</v>
      </c>
      <c r="I3187" s="188">
        <f t="shared" si="198"/>
        <v>0</v>
      </c>
      <c r="J3187" s="142"/>
      <c r="K3187" s="228"/>
      <c r="L3187" s="7" t="str">
        <f t="shared" si="199"/>
        <v/>
      </c>
      <c r="M3187" s="7" t="str">
        <f t="shared" si="200"/>
        <v/>
      </c>
      <c r="N3187" s="7" t="str">
        <f>Cartilha_GLOBAL!N3187</f>
        <v/>
      </c>
      <c r="O3187" s="144"/>
      <c r="Q3187" s="151"/>
      <c r="R3187" s="152">
        <v>0</v>
      </c>
      <c r="T3187" s="153">
        <f>IF(Cartilha_GLOBAL!R3187=0,0,IF(Cartilha_GLOBAL!R3187&gt;0,"c","b"))</f>
        <v>0</v>
      </c>
    </row>
    <row r="3188" ht="22.5" hidden="1" spans="1:20">
      <c r="A3188" s="158">
        <f>Cartilha_GLOBAL!A3188</f>
        <v>95728</v>
      </c>
      <c r="B3188" s="100" t="str">
        <f>Cartilha_GLOBAL!B3188</f>
        <v>SINAPI</v>
      </c>
      <c r="C3188" s="104" t="str">
        <f>Cartilha_GLOBAL!C3188</f>
        <v>ELETRODUTO RÍGIDO SOLDÁVEL, PVC, DN 32 MM (1''), APARENTE - FORNECIMENTO E INSTALAÇÃO. AF_10/2022</v>
      </c>
      <c r="D3188" s="94" t="str">
        <f>Cartilha_GLOBAL!D3188</f>
        <v>M</v>
      </c>
      <c r="E3188" s="105">
        <f>Cartilha_GLOBAL!$E3188</f>
        <v>22.47</v>
      </c>
      <c r="F3188" s="182">
        <f>Cartilha_GLOBAL!$F3188</f>
        <v>27.58</v>
      </c>
      <c r="G3188" s="229"/>
      <c r="H3188" s="107">
        <f t="shared" si="197"/>
        <v>0</v>
      </c>
      <c r="I3188" s="188">
        <f t="shared" si="198"/>
        <v>0</v>
      </c>
      <c r="J3188" s="142"/>
      <c r="K3188" s="228"/>
      <c r="L3188" s="7" t="str">
        <f t="shared" si="199"/>
        <v/>
      </c>
      <c r="M3188" s="7" t="str">
        <f t="shared" si="200"/>
        <v/>
      </c>
      <c r="N3188" s="7" t="str">
        <f>Cartilha_GLOBAL!N3188</f>
        <v/>
      </c>
      <c r="O3188" s="144"/>
      <c r="Q3188" s="151"/>
      <c r="R3188" s="152">
        <v>0</v>
      </c>
      <c r="T3188" s="153">
        <f>IF(Cartilha_GLOBAL!R3188=0,0,IF(Cartilha_GLOBAL!R3188&gt;0,"c","b"))</f>
        <v>0</v>
      </c>
    </row>
    <row r="3189" ht="22.5" hidden="1" spans="1:20">
      <c r="A3189" s="158">
        <f>Cartilha_GLOBAL!A3189</f>
        <v>95729</v>
      </c>
      <c r="B3189" s="100" t="str">
        <f>Cartilha_GLOBAL!B3189</f>
        <v>SINAPI</v>
      </c>
      <c r="C3189" s="104" t="str">
        <f>Cartilha_GLOBAL!C3189</f>
        <v>ELETRODUTO RÍGIDO SOLDÁVEL, PVC, DN 20 MM (½), APARENTE, INSTALADO EM PAREDE - FORNECIMENTO E INSTALAÇÃO. AF_11/2016_P</v>
      </c>
      <c r="D3189" s="94" t="str">
        <f>Cartilha_GLOBAL!D3189</f>
        <v>M</v>
      </c>
      <c r="E3189" s="105">
        <f>Cartilha_GLOBAL!$E3189</f>
        <v>10.13</v>
      </c>
      <c r="F3189" s="182">
        <f>Cartilha_GLOBAL!$F3189</f>
        <v>12.43</v>
      </c>
      <c r="G3189" s="229"/>
      <c r="H3189" s="107">
        <f t="shared" si="197"/>
        <v>0</v>
      </c>
      <c r="I3189" s="188">
        <f t="shared" si="198"/>
        <v>0</v>
      </c>
      <c r="J3189" s="142"/>
      <c r="K3189" s="228"/>
      <c r="L3189" s="7" t="str">
        <f t="shared" si="199"/>
        <v/>
      </c>
      <c r="M3189" s="7" t="str">
        <f t="shared" si="200"/>
        <v/>
      </c>
      <c r="N3189" s="7" t="str">
        <f>Cartilha_GLOBAL!N3189</f>
        <v/>
      </c>
      <c r="O3189" s="144"/>
      <c r="Q3189" s="151"/>
      <c r="R3189" s="152">
        <v>0</v>
      </c>
      <c r="T3189" s="153">
        <f>IF(Cartilha_GLOBAL!R3189=0,0,IF(Cartilha_GLOBAL!R3189&gt;0,"c","b"))</f>
        <v>0</v>
      </c>
    </row>
    <row r="3190" ht="22.5" hidden="1" spans="1:20">
      <c r="A3190" s="158">
        <f>Cartilha_GLOBAL!A3190</f>
        <v>95730</v>
      </c>
      <c r="B3190" s="100" t="str">
        <f>Cartilha_GLOBAL!B3190</f>
        <v>SINAPI</v>
      </c>
      <c r="C3190" s="104" t="str">
        <f>Cartilha_GLOBAL!C3190</f>
        <v>ELETRODUTO RÍGIDO SOLDÁVEL, PVC, DN 25 MM (3/4), APARENTE, INSTALADO EM PAREDE - FORNECIMENTO E INSTALAÇÃO. AF_11/2016_P</v>
      </c>
      <c r="D3190" s="94" t="str">
        <f>Cartilha_GLOBAL!D3190</f>
        <v>M</v>
      </c>
      <c r="E3190" s="105">
        <f>Cartilha_GLOBAL!$E3190</f>
        <v>11.31</v>
      </c>
      <c r="F3190" s="182">
        <f>Cartilha_GLOBAL!$F3190</f>
        <v>13.88</v>
      </c>
      <c r="G3190" s="229"/>
      <c r="H3190" s="107">
        <f t="shared" si="197"/>
        <v>0</v>
      </c>
      <c r="I3190" s="188">
        <f t="shared" si="198"/>
        <v>0</v>
      </c>
      <c r="J3190" s="142"/>
      <c r="K3190" s="228"/>
      <c r="L3190" s="7" t="str">
        <f t="shared" si="199"/>
        <v/>
      </c>
      <c r="M3190" s="7" t="str">
        <f t="shared" si="200"/>
        <v/>
      </c>
      <c r="N3190" s="7" t="str">
        <f>Cartilha_GLOBAL!N3190</f>
        <v/>
      </c>
      <c r="O3190" s="144"/>
      <c r="Q3190" s="151"/>
      <c r="R3190" s="152">
        <v>0</v>
      </c>
      <c r="T3190" s="153">
        <f>IF(Cartilha_GLOBAL!R3190=0,0,IF(Cartilha_GLOBAL!R3190&gt;0,"c","b"))</f>
        <v>0</v>
      </c>
    </row>
    <row r="3191" ht="22.5" hidden="1" spans="1:20">
      <c r="A3191" s="158">
        <f>Cartilha_GLOBAL!A3191</f>
        <v>95731</v>
      </c>
      <c r="B3191" s="100" t="str">
        <f>Cartilha_GLOBAL!B3191</f>
        <v>SINAPI</v>
      </c>
      <c r="C3191" s="104" t="str">
        <f>Cartilha_GLOBAL!C3191</f>
        <v>ELETRODUTO RÍGIDO SOLDÁVEL, PVC, DN 32 MM (1), APARENTE, INSTALADO EM PAREDE - FORNECIMENTO E INSTALAÇÃO. AF_11/2016_P</v>
      </c>
      <c r="D3191" s="94" t="str">
        <f>Cartilha_GLOBAL!D3191</f>
        <v>M</v>
      </c>
      <c r="E3191" s="105">
        <f>Cartilha_GLOBAL!$E3191</f>
        <v>13.96</v>
      </c>
      <c r="F3191" s="182">
        <f>Cartilha_GLOBAL!$F3191</f>
        <v>17.13</v>
      </c>
      <c r="G3191" s="229"/>
      <c r="H3191" s="107">
        <f t="shared" si="197"/>
        <v>0</v>
      </c>
      <c r="I3191" s="188">
        <f t="shared" si="198"/>
        <v>0</v>
      </c>
      <c r="J3191" s="142"/>
      <c r="K3191" s="228"/>
      <c r="L3191" s="7" t="str">
        <f t="shared" si="199"/>
        <v/>
      </c>
      <c r="M3191" s="7" t="str">
        <f t="shared" si="200"/>
        <v/>
      </c>
      <c r="N3191" s="7" t="str">
        <f>Cartilha_GLOBAL!N3191</f>
        <v/>
      </c>
      <c r="O3191" s="144"/>
      <c r="Q3191" s="151"/>
      <c r="R3191" s="152">
        <v>0</v>
      </c>
      <c r="T3191" s="153">
        <f>IF(Cartilha_GLOBAL!R3191=0,0,IF(Cartilha_GLOBAL!R3191&gt;0,"c","b"))</f>
        <v>0</v>
      </c>
    </row>
    <row r="3192" ht="22.5" hidden="1" spans="1:20">
      <c r="A3192" s="158">
        <f>Cartilha_GLOBAL!A3192</f>
        <v>95733</v>
      </c>
      <c r="B3192" s="100" t="str">
        <f>Cartilha_GLOBAL!B3192</f>
        <v>SINAPI</v>
      </c>
      <c r="C3192" s="104" t="str">
        <f>Cartilha_GLOBAL!C3192</f>
        <v>LUVA PARA ELETRODUTO, PVC, SOLDÁVEL, DN 25 MM (3/4), APARENTE, INSTALADA EM TETO - FORNECIMENTO E INSTALAÇÃO. AF_11/2016_P</v>
      </c>
      <c r="D3192" s="94" t="str">
        <f>Cartilha_GLOBAL!D3192</f>
        <v>UN</v>
      </c>
      <c r="E3192" s="105">
        <f>Cartilha_GLOBAL!$E3192</f>
        <v>6.78</v>
      </c>
      <c r="F3192" s="182">
        <f>Cartilha_GLOBAL!$F3192</f>
        <v>8.32</v>
      </c>
      <c r="G3192" s="229"/>
      <c r="H3192" s="107">
        <f t="shared" si="197"/>
        <v>0</v>
      </c>
      <c r="I3192" s="188">
        <f t="shared" si="198"/>
        <v>0</v>
      </c>
      <c r="J3192" s="142"/>
      <c r="K3192" s="228"/>
      <c r="L3192" s="7" t="str">
        <f t="shared" si="199"/>
        <v/>
      </c>
      <c r="M3192" s="7" t="str">
        <f t="shared" si="200"/>
        <v/>
      </c>
      <c r="N3192" s="7" t="str">
        <f>Cartilha_GLOBAL!N3192</f>
        <v/>
      </c>
      <c r="O3192" s="144"/>
      <c r="Q3192" s="151"/>
      <c r="R3192" s="152">
        <v>0</v>
      </c>
      <c r="T3192" s="153">
        <f>IF(Cartilha_GLOBAL!R3192=0,0,IF(Cartilha_GLOBAL!R3192&gt;0,"c","b"))</f>
        <v>0</v>
      </c>
    </row>
    <row r="3193" ht="22.5" hidden="1" spans="1:20">
      <c r="A3193" s="158">
        <f>Cartilha_GLOBAL!A3193</f>
        <v>95734</v>
      </c>
      <c r="B3193" s="100" t="str">
        <f>Cartilha_GLOBAL!B3193</f>
        <v>SINAPI</v>
      </c>
      <c r="C3193" s="104" t="str">
        <f>Cartilha_GLOBAL!C3193</f>
        <v>LUVA PARA ELETRODUTO, PVC, SOLDÁVEL, DN 32 MM (1), APARENTE, INSTALADA EM TETO - FORNECIMENTO E INSTALAÇÃO. AF_11/2016_P</v>
      </c>
      <c r="D3193" s="94" t="str">
        <f>Cartilha_GLOBAL!D3193</f>
        <v>UN</v>
      </c>
      <c r="E3193" s="105">
        <f>Cartilha_GLOBAL!$E3193</f>
        <v>9.03</v>
      </c>
      <c r="F3193" s="182">
        <f>Cartilha_GLOBAL!$F3193</f>
        <v>11.08</v>
      </c>
      <c r="G3193" s="229"/>
      <c r="H3193" s="107">
        <f t="shared" si="197"/>
        <v>0</v>
      </c>
      <c r="I3193" s="188">
        <f t="shared" si="198"/>
        <v>0</v>
      </c>
      <c r="J3193" s="142"/>
      <c r="K3193" s="228"/>
      <c r="L3193" s="7" t="str">
        <f t="shared" si="199"/>
        <v/>
      </c>
      <c r="M3193" s="7" t="str">
        <f t="shared" si="200"/>
        <v/>
      </c>
      <c r="N3193" s="7" t="str">
        <f>Cartilha_GLOBAL!N3193</f>
        <v/>
      </c>
      <c r="O3193" s="144"/>
      <c r="Q3193" s="151"/>
      <c r="R3193" s="152">
        <v>0</v>
      </c>
      <c r="T3193" s="153">
        <f>IF(Cartilha_GLOBAL!R3193=0,0,IF(Cartilha_GLOBAL!R3193&gt;0,"c","b"))</f>
        <v>0</v>
      </c>
    </row>
    <row r="3194" ht="22.5" hidden="1" spans="1:20">
      <c r="A3194" s="158">
        <f>Cartilha_GLOBAL!A3194</f>
        <v>95735</v>
      </c>
      <c r="B3194" s="100" t="str">
        <f>Cartilha_GLOBAL!B3194</f>
        <v>SINAPI</v>
      </c>
      <c r="C3194" s="104" t="str">
        <f>Cartilha_GLOBAL!C3194</f>
        <v>LUVA PARA ELETRODUTO, PVC, SOLDÁVEL, DN 20 MM (1/2), APARENTE, INSTALADA EM PAREDE - FORNECIMENTO E INSTALAÇÃO. AF_11/2016_P</v>
      </c>
      <c r="D3194" s="94" t="str">
        <f>Cartilha_GLOBAL!D3194</f>
        <v>UN</v>
      </c>
      <c r="E3194" s="105">
        <f>Cartilha_GLOBAL!$E3194</f>
        <v>7.48</v>
      </c>
      <c r="F3194" s="182">
        <f>Cartilha_GLOBAL!$F3194</f>
        <v>9.18</v>
      </c>
      <c r="G3194" s="229"/>
      <c r="H3194" s="107">
        <f t="shared" si="197"/>
        <v>0</v>
      </c>
      <c r="I3194" s="188">
        <f t="shared" si="198"/>
        <v>0</v>
      </c>
      <c r="J3194" s="142"/>
      <c r="K3194" s="228"/>
      <c r="L3194" s="7" t="str">
        <f t="shared" si="199"/>
        <v/>
      </c>
      <c r="M3194" s="7" t="str">
        <f t="shared" si="200"/>
        <v/>
      </c>
      <c r="N3194" s="7" t="str">
        <f>Cartilha_GLOBAL!N3194</f>
        <v/>
      </c>
      <c r="O3194" s="144"/>
      <c r="Q3194" s="151"/>
      <c r="R3194" s="152">
        <v>0</v>
      </c>
      <c r="T3194" s="153">
        <f>IF(Cartilha_GLOBAL!R3194=0,0,IF(Cartilha_GLOBAL!R3194&gt;0,"c","b"))</f>
        <v>0</v>
      </c>
    </row>
    <row r="3195" ht="22.5" hidden="1" spans="1:20">
      <c r="A3195" s="158">
        <f>Cartilha_GLOBAL!A3195</f>
        <v>95736</v>
      </c>
      <c r="B3195" s="100" t="str">
        <f>Cartilha_GLOBAL!B3195</f>
        <v>SINAPI</v>
      </c>
      <c r="C3195" s="104" t="str">
        <f>Cartilha_GLOBAL!C3195</f>
        <v>LUVA PARA ELETRODUTO, PVC, SOLDÁVEL, DN 25 MM (3/4), APARENTE, INSTALADA EM PAREDE - FORNECIMENTO E INSTALAÇÃO. AF_11/2016_P</v>
      </c>
      <c r="D3195" s="94" t="str">
        <f>Cartilha_GLOBAL!D3195</f>
        <v>UN</v>
      </c>
      <c r="E3195" s="105">
        <f>Cartilha_GLOBAL!$E3195</f>
        <v>8.85</v>
      </c>
      <c r="F3195" s="182">
        <f>Cartilha_GLOBAL!$F3195</f>
        <v>10.86</v>
      </c>
      <c r="G3195" s="229"/>
      <c r="H3195" s="107">
        <f t="shared" si="197"/>
        <v>0</v>
      </c>
      <c r="I3195" s="188">
        <f t="shared" si="198"/>
        <v>0</v>
      </c>
      <c r="J3195" s="142"/>
      <c r="K3195" s="228"/>
      <c r="L3195" s="7" t="str">
        <f t="shared" si="199"/>
        <v/>
      </c>
      <c r="M3195" s="7" t="str">
        <f t="shared" si="200"/>
        <v/>
      </c>
      <c r="N3195" s="7" t="str">
        <f>Cartilha_GLOBAL!N3195</f>
        <v/>
      </c>
      <c r="O3195" s="144"/>
      <c r="Q3195" s="151"/>
      <c r="R3195" s="152">
        <v>0</v>
      </c>
      <c r="T3195" s="153">
        <f>IF(Cartilha_GLOBAL!R3195=0,0,IF(Cartilha_GLOBAL!R3195&gt;0,"c","b"))</f>
        <v>0</v>
      </c>
    </row>
    <row r="3196" ht="22.5" hidden="1" spans="1:20">
      <c r="A3196" s="158">
        <f>Cartilha_GLOBAL!A3196</f>
        <v>95738</v>
      </c>
      <c r="B3196" s="100" t="str">
        <f>Cartilha_GLOBAL!B3196</f>
        <v>SINAPI</v>
      </c>
      <c r="C3196" s="104" t="str">
        <f>Cartilha_GLOBAL!C3196</f>
        <v>LUVA PARA ELETRODUTO, PVC, SOLDÁVEL, DN 32 MM (1), APARENTE, INSTALADA EM PAREDE - FORNECIMENTO E INSTALAÇÃO. AF_11/2016_P</v>
      </c>
      <c r="D3196" s="94" t="str">
        <f>Cartilha_GLOBAL!D3196</f>
        <v>UN</v>
      </c>
      <c r="E3196" s="105">
        <f>Cartilha_GLOBAL!$E3196</f>
        <v>10.71</v>
      </c>
      <c r="F3196" s="182">
        <f>Cartilha_GLOBAL!$F3196</f>
        <v>13.15</v>
      </c>
      <c r="G3196" s="229"/>
      <c r="H3196" s="107">
        <f t="shared" si="197"/>
        <v>0</v>
      </c>
      <c r="I3196" s="188">
        <f t="shared" si="198"/>
        <v>0</v>
      </c>
      <c r="J3196" s="142"/>
      <c r="K3196" s="228"/>
      <c r="L3196" s="7" t="str">
        <f t="shared" si="199"/>
        <v/>
      </c>
      <c r="M3196" s="7" t="str">
        <f t="shared" si="200"/>
        <v/>
      </c>
      <c r="N3196" s="7" t="str">
        <f>Cartilha_GLOBAL!N3196</f>
        <v/>
      </c>
      <c r="O3196" s="144"/>
      <c r="Q3196" s="151"/>
      <c r="R3196" s="152">
        <v>0</v>
      </c>
      <c r="T3196" s="153">
        <f>IF(Cartilha_GLOBAL!R3196=0,0,IF(Cartilha_GLOBAL!R3196&gt;0,"c","b"))</f>
        <v>0</v>
      </c>
    </row>
    <row r="3197" ht="22.5" hidden="1" spans="1:20">
      <c r="A3197" s="158">
        <f>Cartilha_GLOBAL!A3197</f>
        <v>95732</v>
      </c>
      <c r="B3197" s="100" t="str">
        <f>Cartilha_GLOBAL!B3197</f>
        <v>SINAPI</v>
      </c>
      <c r="C3197" s="104" t="str">
        <f>Cartilha_GLOBAL!C3197</f>
        <v>LUVA PARA ELETRODUTO, PVC, SOLDÁVEL, DN 20 MM (1/2), APARENTE, INSTALADA EM TETO - FORNECIMENTO E INSTALAÇÃO. AF_11/2016_P</v>
      </c>
      <c r="D3197" s="94" t="str">
        <f>Cartilha_GLOBAL!D3197</f>
        <v>UN</v>
      </c>
      <c r="E3197" s="105">
        <f>Cartilha_GLOBAL!$E3197</f>
        <v>5.14</v>
      </c>
      <c r="F3197" s="182">
        <f>Cartilha_GLOBAL!$F3197</f>
        <v>6.31</v>
      </c>
      <c r="G3197" s="229"/>
      <c r="H3197" s="107">
        <f t="shared" si="197"/>
        <v>0</v>
      </c>
      <c r="I3197" s="188">
        <f t="shared" si="198"/>
        <v>0</v>
      </c>
      <c r="J3197" s="142"/>
      <c r="K3197" s="228"/>
      <c r="L3197" s="7" t="str">
        <f t="shared" si="199"/>
        <v/>
      </c>
      <c r="M3197" s="7" t="str">
        <f t="shared" si="200"/>
        <v/>
      </c>
      <c r="N3197" s="7" t="str">
        <f>Cartilha_GLOBAL!N3197</f>
        <v/>
      </c>
      <c r="O3197" s="144"/>
      <c r="Q3197" s="151"/>
      <c r="R3197" s="152">
        <v>0</v>
      </c>
      <c r="T3197" s="153">
        <f>IF(Cartilha_GLOBAL!R3197=0,0,IF(Cartilha_GLOBAL!R3197&gt;0,"c","b"))</f>
        <v>0</v>
      </c>
    </row>
    <row r="3198" ht="12.75" hidden="1" spans="1:20">
      <c r="A3198" s="154" t="str">
        <f>Cartilha_GLOBAL!A3198</f>
        <v>8.2.3.3</v>
      </c>
      <c r="B3198" s="100">
        <f>Cartilha_GLOBAL!B3198</f>
        <v>0</v>
      </c>
      <c r="C3198" s="161" t="str">
        <f>Cartilha_GLOBAL!C3198</f>
        <v>ELETRODUTOS ACO GALVANIZADO</v>
      </c>
      <c r="D3198" s="94">
        <f>Cartilha_GLOBAL!D3198</f>
        <v>0</v>
      </c>
      <c r="E3198" s="105">
        <f>Cartilha_GLOBAL!$E3198</f>
        <v>0</v>
      </c>
      <c r="F3198" s="182">
        <f>Cartilha_GLOBAL!$F3198</f>
        <v>0</v>
      </c>
      <c r="G3198" s="209"/>
      <c r="H3198" s="187">
        <f t="shared" si="197"/>
        <v>0</v>
      </c>
      <c r="I3198" s="190">
        <f t="shared" si="198"/>
        <v>0</v>
      </c>
      <c r="J3198" s="191"/>
      <c r="K3198" s="145" t="str">
        <f>IF(OR(SUM(I3199:I3214)&gt;0,SUM(I3199:I3214)&gt;0),"xx","")</f>
        <v/>
      </c>
      <c r="L3198" s="7" t="str">
        <f t="shared" si="199"/>
        <v/>
      </c>
      <c r="M3198" s="7" t="str">
        <f t="shared" si="200"/>
        <v/>
      </c>
      <c r="N3198" s="7" t="str">
        <f>Cartilha_GLOBAL!N3198</f>
        <v/>
      </c>
      <c r="O3198" s="144"/>
      <c r="Q3198" s="151"/>
      <c r="R3198" s="152">
        <v>0</v>
      </c>
      <c r="T3198" s="153">
        <f>IF(Cartilha_GLOBAL!R3198=0,0,IF(Cartilha_GLOBAL!R3198&gt;0,"c","b"))</f>
        <v>0</v>
      </c>
    </row>
    <row r="3199" ht="22.5" hidden="1" spans="1:20">
      <c r="A3199" s="158">
        <f>Cartilha_GLOBAL!A3199</f>
        <v>95745</v>
      </c>
      <c r="B3199" s="100" t="str">
        <f>Cartilha_GLOBAL!B3199</f>
        <v>SINAPI</v>
      </c>
      <c r="C3199" s="104" t="str">
        <f>Cartilha_GLOBAL!C3199</f>
        <v>ELETRODUTO DE AÇO GALVANIZADO, CLASSE LEVE, DN 20 MM (3/4), APARENTE, INSTALADO EM TETO - FORNECIMENTO E INSTALAÇÃO. AF_11/2016_P</v>
      </c>
      <c r="D3199" s="94" t="str">
        <f>Cartilha_GLOBAL!D3199</f>
        <v>M</v>
      </c>
      <c r="E3199" s="105">
        <f>Cartilha_GLOBAL!$E3199</f>
        <v>23.89</v>
      </c>
      <c r="F3199" s="182">
        <f>Cartilha_GLOBAL!$F3199</f>
        <v>29.32</v>
      </c>
      <c r="G3199" s="229"/>
      <c r="H3199" s="209">
        <f t="shared" si="197"/>
        <v>0</v>
      </c>
      <c r="I3199" s="188">
        <f t="shared" si="198"/>
        <v>0</v>
      </c>
      <c r="J3199" s="142"/>
      <c r="K3199" s="228"/>
      <c r="L3199" s="7" t="str">
        <f t="shared" si="199"/>
        <v/>
      </c>
      <c r="M3199" s="7" t="str">
        <f t="shared" si="200"/>
        <v/>
      </c>
      <c r="N3199" s="7" t="str">
        <f>Cartilha_GLOBAL!N3199</f>
        <v/>
      </c>
      <c r="O3199" s="144"/>
      <c r="Q3199" s="151"/>
      <c r="R3199" s="152">
        <v>0</v>
      </c>
      <c r="T3199" s="153">
        <f>IF(Cartilha_GLOBAL!R3199=0,0,IF(Cartilha_GLOBAL!R3199&gt;0,"c","b"))</f>
        <v>0</v>
      </c>
    </row>
    <row r="3200" ht="22.5" hidden="1" spans="1:20">
      <c r="A3200" s="158">
        <f>Cartilha_GLOBAL!A3200</f>
        <v>95746</v>
      </c>
      <c r="B3200" s="100" t="str">
        <f>Cartilha_GLOBAL!B3200</f>
        <v>SINAPI</v>
      </c>
      <c r="C3200" s="104" t="str">
        <f>Cartilha_GLOBAL!C3200</f>
        <v>ELETRODUTO DE AÇO GALVANIZADO, CLASSE LEVE, DN 25 MM (1), APARENTE, INSTALADO EM TETO - FORNECIMENTO E INSTALAÇÃO. AF_11/2016_P</v>
      </c>
      <c r="D3200" s="94" t="str">
        <f>Cartilha_GLOBAL!D3200</f>
        <v>M</v>
      </c>
      <c r="E3200" s="105">
        <f>Cartilha_GLOBAL!$E3200</f>
        <v>29.71</v>
      </c>
      <c r="F3200" s="182">
        <f>Cartilha_GLOBAL!$F3200</f>
        <v>36.47</v>
      </c>
      <c r="G3200" s="229"/>
      <c r="H3200" s="209">
        <f t="shared" si="197"/>
        <v>0</v>
      </c>
      <c r="I3200" s="188">
        <f t="shared" si="198"/>
        <v>0</v>
      </c>
      <c r="J3200" s="142"/>
      <c r="K3200" s="228"/>
      <c r="L3200" s="7" t="str">
        <f t="shared" si="199"/>
        <v/>
      </c>
      <c r="M3200" s="7" t="str">
        <f t="shared" si="200"/>
        <v/>
      </c>
      <c r="N3200" s="7" t="str">
        <f>Cartilha_GLOBAL!N3200</f>
        <v/>
      </c>
      <c r="O3200" s="144"/>
      <c r="Q3200" s="151"/>
      <c r="R3200" s="152">
        <v>0</v>
      </c>
      <c r="T3200" s="153">
        <f>IF(Cartilha_GLOBAL!R3200=0,0,IF(Cartilha_GLOBAL!R3200&gt;0,"c","b"))</f>
        <v>0</v>
      </c>
    </row>
    <row r="3201" ht="22.5" hidden="1" spans="1:20">
      <c r="A3201" s="158">
        <f>Cartilha_GLOBAL!A3201</f>
        <v>95747</v>
      </c>
      <c r="B3201" s="100" t="str">
        <f>Cartilha_GLOBAL!B3201</f>
        <v>SINAPI</v>
      </c>
      <c r="C3201" s="104" t="str">
        <f>Cartilha_GLOBAL!C3201</f>
        <v>ELETRODUTO DE AÇO GALVANIZADO, CLASSE SEMI PESADO, DN 32 MM (1 1/4), APARENTE, INSTALADO EM TETO - FORNECIMENTO E INSTALAÇÃO. AF_11/2016_P</v>
      </c>
      <c r="D3201" s="94" t="str">
        <f>Cartilha_GLOBAL!D3201</f>
        <v>M</v>
      </c>
      <c r="E3201" s="105">
        <f>Cartilha_GLOBAL!$E3201</f>
        <v>49.07</v>
      </c>
      <c r="F3201" s="182">
        <f>Cartilha_GLOBAL!$F3201</f>
        <v>60.23</v>
      </c>
      <c r="G3201" s="229"/>
      <c r="H3201" s="209">
        <f t="shared" si="197"/>
        <v>0</v>
      </c>
      <c r="I3201" s="188">
        <f t="shared" si="198"/>
        <v>0</v>
      </c>
      <c r="J3201" s="142"/>
      <c r="K3201" s="228"/>
      <c r="L3201" s="7" t="str">
        <f t="shared" si="199"/>
        <v/>
      </c>
      <c r="M3201" s="7" t="str">
        <f t="shared" si="200"/>
        <v/>
      </c>
      <c r="N3201" s="7" t="str">
        <f>Cartilha_GLOBAL!N3201</f>
        <v/>
      </c>
      <c r="O3201" s="144"/>
      <c r="Q3201" s="151"/>
      <c r="R3201" s="152">
        <v>0</v>
      </c>
      <c r="T3201" s="153">
        <f>IF(Cartilha_GLOBAL!R3201=0,0,IF(Cartilha_GLOBAL!R3201&gt;0,"c","b"))</f>
        <v>0</v>
      </c>
    </row>
    <row r="3202" ht="22.5" hidden="1" spans="1:20">
      <c r="A3202" s="158">
        <f>Cartilha_GLOBAL!A3202</f>
        <v>95748</v>
      </c>
      <c r="B3202" s="100" t="str">
        <f>Cartilha_GLOBAL!B3202</f>
        <v>SINAPI</v>
      </c>
      <c r="C3202" s="104" t="str">
        <f>Cartilha_GLOBAL!C3202</f>
        <v>ELETRODUTO DE AÇO GALVANIZADO, CLASSE SEMI PESADO, DN 40 MM (1 1/2 ), APARENTE, INSTALADO EM TETO - FORNECIMENTO E INSTALAÇÃO. AF_11/2016_P</v>
      </c>
      <c r="D3202" s="94" t="str">
        <f>Cartilha_GLOBAL!D3202</f>
        <v>M</v>
      </c>
      <c r="E3202" s="105">
        <f>Cartilha_GLOBAL!$E3202</f>
        <v>53.05</v>
      </c>
      <c r="F3202" s="182">
        <f>Cartilha_GLOBAL!$F3202</f>
        <v>65.11</v>
      </c>
      <c r="G3202" s="229"/>
      <c r="H3202" s="209">
        <f t="shared" si="197"/>
        <v>0</v>
      </c>
      <c r="I3202" s="188">
        <f t="shared" si="198"/>
        <v>0</v>
      </c>
      <c r="J3202" s="142"/>
      <c r="K3202" s="228"/>
      <c r="L3202" s="7" t="str">
        <f t="shared" si="199"/>
        <v/>
      </c>
      <c r="M3202" s="7" t="str">
        <f t="shared" si="200"/>
        <v/>
      </c>
      <c r="N3202" s="7" t="str">
        <f>Cartilha_GLOBAL!N3202</f>
        <v/>
      </c>
      <c r="O3202" s="144"/>
      <c r="Q3202" s="151"/>
      <c r="R3202" s="152">
        <v>0</v>
      </c>
      <c r="T3202" s="153">
        <f>IF(Cartilha_GLOBAL!R3202=0,0,IF(Cartilha_GLOBAL!R3202&gt;0,"c","b"))</f>
        <v>0</v>
      </c>
    </row>
    <row r="3203" ht="22.5" hidden="1" spans="1:20">
      <c r="A3203" s="158">
        <f>Cartilha_GLOBAL!A3203</f>
        <v>95749</v>
      </c>
      <c r="B3203" s="100" t="str">
        <f>Cartilha_GLOBAL!B3203</f>
        <v>SINAPI</v>
      </c>
      <c r="C3203" s="104" t="str">
        <f>Cartilha_GLOBAL!C3203</f>
        <v>ELETRODUTO DE AÇO GALVANIZADO, CLASSE LEVE, DN 20 MM (3/4), APARENTE, INSTALADO EM PAREDE - FORNECIMENTO E INSTALAÇÃO. AF_11/2016_P</v>
      </c>
      <c r="D3203" s="94" t="str">
        <f>Cartilha_GLOBAL!D3203</f>
        <v>M</v>
      </c>
      <c r="E3203" s="105">
        <f>Cartilha_GLOBAL!$E3203</f>
        <v>31.18</v>
      </c>
      <c r="F3203" s="182">
        <f>Cartilha_GLOBAL!$F3203</f>
        <v>38.27</v>
      </c>
      <c r="G3203" s="229"/>
      <c r="H3203" s="209">
        <f t="shared" si="197"/>
        <v>0</v>
      </c>
      <c r="I3203" s="188">
        <f t="shared" si="198"/>
        <v>0</v>
      </c>
      <c r="J3203" s="142"/>
      <c r="K3203" s="228"/>
      <c r="L3203" s="7" t="str">
        <f t="shared" si="199"/>
        <v/>
      </c>
      <c r="M3203" s="7" t="str">
        <f t="shared" si="200"/>
        <v/>
      </c>
      <c r="N3203" s="7" t="str">
        <f>Cartilha_GLOBAL!N3203</f>
        <v/>
      </c>
      <c r="O3203" s="144"/>
      <c r="Q3203" s="151"/>
      <c r="R3203" s="152">
        <v>0</v>
      </c>
      <c r="T3203" s="153">
        <f>IF(Cartilha_GLOBAL!R3203=0,0,IF(Cartilha_GLOBAL!R3203&gt;0,"c","b"))</f>
        <v>0</v>
      </c>
    </row>
    <row r="3204" ht="22.5" hidden="1" spans="1:20">
      <c r="A3204" s="158">
        <f>Cartilha_GLOBAL!A3204</f>
        <v>95750</v>
      </c>
      <c r="B3204" s="100" t="str">
        <f>Cartilha_GLOBAL!B3204</f>
        <v>SINAPI</v>
      </c>
      <c r="C3204" s="104" t="str">
        <f>Cartilha_GLOBAL!C3204</f>
        <v>ELETRODUTO DE AÇO GALVANIZADO, CLASSE LEVE, DN 25 MM (1), APARENTE, INSTALADO EM PAREDE - FORNECIMENTO E INSTALAÇÃO. AF_11/2016_P</v>
      </c>
      <c r="D3204" s="94" t="str">
        <f>Cartilha_GLOBAL!D3204</f>
        <v>M</v>
      </c>
      <c r="E3204" s="105">
        <f>Cartilha_GLOBAL!$E3204</f>
        <v>36.84</v>
      </c>
      <c r="F3204" s="182">
        <f>Cartilha_GLOBAL!$F3204</f>
        <v>45.22</v>
      </c>
      <c r="G3204" s="229"/>
      <c r="H3204" s="209">
        <f t="shared" si="197"/>
        <v>0</v>
      </c>
      <c r="I3204" s="188">
        <f t="shared" si="198"/>
        <v>0</v>
      </c>
      <c r="J3204" s="142"/>
      <c r="K3204" s="228"/>
      <c r="L3204" s="7" t="str">
        <f t="shared" si="199"/>
        <v/>
      </c>
      <c r="M3204" s="7" t="str">
        <f t="shared" si="200"/>
        <v/>
      </c>
      <c r="N3204" s="7" t="str">
        <f>Cartilha_GLOBAL!N3204</f>
        <v/>
      </c>
      <c r="O3204" s="144"/>
      <c r="Q3204" s="151"/>
      <c r="R3204" s="152">
        <v>0</v>
      </c>
      <c r="T3204" s="153">
        <f>IF(Cartilha_GLOBAL!R3204=0,0,IF(Cartilha_GLOBAL!R3204&gt;0,"c","b"))</f>
        <v>0</v>
      </c>
    </row>
    <row r="3205" ht="22.5" hidden="1" spans="1:20">
      <c r="A3205" s="158">
        <f>Cartilha_GLOBAL!A3205</f>
        <v>95751</v>
      </c>
      <c r="B3205" s="100" t="str">
        <f>Cartilha_GLOBAL!B3205</f>
        <v>SINAPI</v>
      </c>
      <c r="C3205" s="104" t="str">
        <f>Cartilha_GLOBAL!C3205</f>
        <v>ELETRODUTO DE AÇO GALVANIZADO, CLASSE SEMI PESADO, DN 32 MM (1 1/4), APARENTE, INSTALADO EM PAREDE - FORNECIMENTO E INSTALAÇÃO. AF_11/2016_P</v>
      </c>
      <c r="D3205" s="94" t="str">
        <f>Cartilha_GLOBAL!D3205</f>
        <v>M</v>
      </c>
      <c r="E3205" s="105">
        <f>Cartilha_GLOBAL!$E3205</f>
        <v>55.99</v>
      </c>
      <c r="F3205" s="182">
        <f>Cartilha_GLOBAL!$F3205</f>
        <v>68.72</v>
      </c>
      <c r="G3205" s="229"/>
      <c r="H3205" s="209">
        <f t="shared" si="197"/>
        <v>0</v>
      </c>
      <c r="I3205" s="188">
        <f t="shared" si="198"/>
        <v>0</v>
      </c>
      <c r="J3205" s="142"/>
      <c r="K3205" s="228"/>
      <c r="L3205" s="7" t="str">
        <f t="shared" si="199"/>
        <v/>
      </c>
      <c r="M3205" s="7" t="str">
        <f t="shared" si="200"/>
        <v/>
      </c>
      <c r="N3205" s="7" t="str">
        <f>Cartilha_GLOBAL!N3205</f>
        <v/>
      </c>
      <c r="O3205" s="144"/>
      <c r="Q3205" s="151"/>
      <c r="R3205" s="152">
        <v>0</v>
      </c>
      <c r="T3205" s="153">
        <f>IF(Cartilha_GLOBAL!R3205=0,0,IF(Cartilha_GLOBAL!R3205&gt;0,"c","b"))</f>
        <v>0</v>
      </c>
    </row>
    <row r="3206" ht="22.5" hidden="1" spans="1:20">
      <c r="A3206" s="158">
        <f>Cartilha_GLOBAL!A3206</f>
        <v>95752</v>
      </c>
      <c r="B3206" s="100" t="str">
        <f>Cartilha_GLOBAL!B3206</f>
        <v>SINAPI</v>
      </c>
      <c r="C3206" s="104" t="str">
        <f>Cartilha_GLOBAL!C3206</f>
        <v>ELETRODUTO DE AÇO GALVANIZADO, CLASSE SEMI PESADO, DN 40 MM (1 1/2  ), APARENTE, INSTALADO EM PAREDE - FORNECIMENTO E INSTALAÇÃO. AF_11/2016_P</v>
      </c>
      <c r="D3206" s="94" t="str">
        <f>Cartilha_GLOBAL!D3206</f>
        <v>M</v>
      </c>
      <c r="E3206" s="105">
        <f>Cartilha_GLOBAL!$E3206</f>
        <v>59.7</v>
      </c>
      <c r="F3206" s="182">
        <f>Cartilha_GLOBAL!$F3206</f>
        <v>73.28</v>
      </c>
      <c r="G3206" s="229"/>
      <c r="H3206" s="209">
        <f t="shared" si="197"/>
        <v>0</v>
      </c>
      <c r="I3206" s="188">
        <f t="shared" si="198"/>
        <v>0</v>
      </c>
      <c r="J3206" s="142"/>
      <c r="K3206" s="228"/>
      <c r="L3206" s="7" t="str">
        <f t="shared" si="199"/>
        <v/>
      </c>
      <c r="M3206" s="7" t="str">
        <f t="shared" si="200"/>
        <v/>
      </c>
      <c r="N3206" s="7" t="str">
        <f>Cartilha_GLOBAL!N3206</f>
        <v/>
      </c>
      <c r="O3206" s="144"/>
      <c r="Q3206" s="151"/>
      <c r="R3206" s="152">
        <v>0</v>
      </c>
      <c r="T3206" s="153">
        <f>IF(Cartilha_GLOBAL!R3206=0,0,IF(Cartilha_GLOBAL!R3206&gt;0,"c","b"))</f>
        <v>0</v>
      </c>
    </row>
    <row r="3207" ht="22.5" hidden="1" spans="1:20">
      <c r="A3207" s="158">
        <f>Cartilha_GLOBAL!A3207</f>
        <v>95753</v>
      </c>
      <c r="B3207" s="100" t="str">
        <f>Cartilha_GLOBAL!B3207</f>
        <v>SINAPI</v>
      </c>
      <c r="C3207" s="104" t="str">
        <f>Cartilha_GLOBAL!C3207</f>
        <v>LUVA DE EMENDA PARA ELETRODUTO, AÇO GALVANIZADO, DN 20 MM (3/4  ), APARENTE, INSTALADA EM TETO - FORNECIMENTO E INSTALAÇÃO. AF_11/2016_P</v>
      </c>
      <c r="D3207" s="94" t="str">
        <f>Cartilha_GLOBAL!D3207</f>
        <v>UN</v>
      </c>
      <c r="E3207" s="105">
        <f>Cartilha_GLOBAL!$E3207</f>
        <v>7.96</v>
      </c>
      <c r="F3207" s="182">
        <f>Cartilha_GLOBAL!$F3207</f>
        <v>9.77</v>
      </c>
      <c r="G3207" s="229"/>
      <c r="H3207" s="209">
        <f t="shared" si="197"/>
        <v>0</v>
      </c>
      <c r="I3207" s="188">
        <f t="shared" si="198"/>
        <v>0</v>
      </c>
      <c r="J3207" s="142"/>
      <c r="K3207" s="228"/>
      <c r="L3207" s="7" t="str">
        <f t="shared" si="199"/>
        <v/>
      </c>
      <c r="M3207" s="7" t="str">
        <f t="shared" si="200"/>
        <v/>
      </c>
      <c r="N3207" s="7" t="str">
        <f>Cartilha_GLOBAL!N3207</f>
        <v/>
      </c>
      <c r="O3207" s="144"/>
      <c r="Q3207" s="151"/>
      <c r="R3207" s="152">
        <v>0</v>
      </c>
      <c r="T3207" s="153">
        <f>IF(Cartilha_GLOBAL!R3207=0,0,IF(Cartilha_GLOBAL!R3207&gt;0,"c","b"))</f>
        <v>0</v>
      </c>
    </row>
    <row r="3208" ht="22.5" hidden="1" spans="1:20">
      <c r="A3208" s="158">
        <f>Cartilha_GLOBAL!A3208</f>
        <v>95754</v>
      </c>
      <c r="B3208" s="100" t="str">
        <f>Cartilha_GLOBAL!B3208</f>
        <v>SINAPI</v>
      </c>
      <c r="C3208" s="104" t="str">
        <f>Cartilha_GLOBAL!C3208</f>
        <v>LUVA DE EMENDA PARA ELETRODUTO, AÇO GALVANIZADO, DN 25 MM (1''), APARENTE, INSTALADA EM TETO - FORNECIMENTO E INSTALAÇÃO. AF_11/2016_P</v>
      </c>
      <c r="D3208" s="94" t="str">
        <f>Cartilha_GLOBAL!D3208</f>
        <v>UN</v>
      </c>
      <c r="E3208" s="105">
        <f>Cartilha_GLOBAL!$E3208</f>
        <v>9.91</v>
      </c>
      <c r="F3208" s="182">
        <f>Cartilha_GLOBAL!$F3208</f>
        <v>12.16</v>
      </c>
      <c r="G3208" s="229"/>
      <c r="H3208" s="209">
        <f t="shared" si="197"/>
        <v>0</v>
      </c>
      <c r="I3208" s="188">
        <f t="shared" si="198"/>
        <v>0</v>
      </c>
      <c r="J3208" s="142"/>
      <c r="K3208" s="228"/>
      <c r="L3208" s="7" t="str">
        <f t="shared" si="199"/>
        <v/>
      </c>
      <c r="M3208" s="7" t="str">
        <f t="shared" si="200"/>
        <v/>
      </c>
      <c r="N3208" s="7" t="str">
        <f>Cartilha_GLOBAL!N3208</f>
        <v/>
      </c>
      <c r="O3208" s="144"/>
      <c r="Q3208" s="151"/>
      <c r="R3208" s="152">
        <v>0</v>
      </c>
      <c r="T3208" s="153">
        <f>IF(Cartilha_GLOBAL!R3208=0,0,IF(Cartilha_GLOBAL!R3208&gt;0,"c","b"))</f>
        <v>0</v>
      </c>
    </row>
    <row r="3209" ht="22.5" hidden="1" spans="1:20">
      <c r="A3209" s="158">
        <f>Cartilha_GLOBAL!A3209</f>
        <v>95755</v>
      </c>
      <c r="B3209" s="100" t="str">
        <f>Cartilha_GLOBAL!B3209</f>
        <v>SINAPI</v>
      </c>
      <c r="C3209" s="104" t="str">
        <f>Cartilha_GLOBAL!C3209</f>
        <v>LUVA DE EMENDA PARA ELETRODUTO, AÇO GALVANIZADO, DN 32 MM (1 1/4''), APARENTE, INSTALADA EM TETO - FORNECIMENTO E INSTALAÇÃO. AF_11/2016_P</v>
      </c>
      <c r="D3209" s="94" t="str">
        <f>Cartilha_GLOBAL!D3209</f>
        <v>UN</v>
      </c>
      <c r="E3209" s="105">
        <f>Cartilha_GLOBAL!$E3209</f>
        <v>14.25</v>
      </c>
      <c r="F3209" s="182">
        <f>Cartilha_GLOBAL!$F3209</f>
        <v>17.49</v>
      </c>
      <c r="G3209" s="229"/>
      <c r="H3209" s="209">
        <f t="shared" si="197"/>
        <v>0</v>
      </c>
      <c r="I3209" s="188">
        <f t="shared" si="198"/>
        <v>0</v>
      </c>
      <c r="J3209" s="142"/>
      <c r="K3209" s="228"/>
      <c r="L3209" s="7" t="str">
        <f t="shared" si="199"/>
        <v/>
      </c>
      <c r="M3209" s="7" t="str">
        <f t="shared" si="200"/>
        <v/>
      </c>
      <c r="N3209" s="7" t="str">
        <f>Cartilha_GLOBAL!N3209</f>
        <v/>
      </c>
      <c r="O3209" s="144"/>
      <c r="Q3209" s="151"/>
      <c r="R3209" s="152">
        <v>0</v>
      </c>
      <c r="T3209" s="153">
        <f>IF(Cartilha_GLOBAL!R3209=0,0,IF(Cartilha_GLOBAL!R3209&gt;0,"c","b"))</f>
        <v>0</v>
      </c>
    </row>
    <row r="3210" ht="22.5" hidden="1" spans="1:20">
      <c r="A3210" s="158">
        <f>Cartilha_GLOBAL!A3210</f>
        <v>95756</v>
      </c>
      <c r="B3210" s="100" t="str">
        <f>Cartilha_GLOBAL!B3210</f>
        <v>SINAPI</v>
      </c>
      <c r="C3210" s="104" t="str">
        <f>Cartilha_GLOBAL!C3210</f>
        <v>LUVA DE EMENDA PARA ELETRODUTO, AÇO GALVANIZADO, DN 40 MM (1 1/2''), APARENTE, INSTALADA EM TETO - FORNECIMENTO E INSTALAÇÃO. AF_11/2016_P</v>
      </c>
      <c r="D3210" s="94" t="str">
        <f>Cartilha_GLOBAL!D3210</f>
        <v>UN</v>
      </c>
      <c r="E3210" s="105">
        <f>Cartilha_GLOBAL!$E3210</f>
        <v>18.99</v>
      </c>
      <c r="F3210" s="182">
        <f>Cartilha_GLOBAL!$F3210</f>
        <v>23.31</v>
      </c>
      <c r="G3210" s="229"/>
      <c r="H3210" s="209">
        <f t="shared" si="197"/>
        <v>0</v>
      </c>
      <c r="I3210" s="188">
        <f t="shared" si="198"/>
        <v>0</v>
      </c>
      <c r="J3210" s="142"/>
      <c r="K3210" s="228"/>
      <c r="L3210" s="7" t="str">
        <f t="shared" si="199"/>
        <v/>
      </c>
      <c r="M3210" s="7" t="str">
        <f t="shared" si="200"/>
        <v/>
      </c>
      <c r="N3210" s="7" t="str">
        <f>Cartilha_GLOBAL!N3210</f>
        <v/>
      </c>
      <c r="O3210" s="144"/>
      <c r="Q3210" s="151"/>
      <c r="R3210" s="152">
        <v>0</v>
      </c>
      <c r="T3210" s="153">
        <f>IF(Cartilha_GLOBAL!R3210=0,0,IF(Cartilha_GLOBAL!R3210&gt;0,"c","b"))</f>
        <v>0</v>
      </c>
    </row>
    <row r="3211" ht="22.5" hidden="1" spans="1:20">
      <c r="A3211" s="158">
        <f>Cartilha_GLOBAL!A3211</f>
        <v>95757</v>
      </c>
      <c r="B3211" s="100" t="str">
        <f>Cartilha_GLOBAL!B3211</f>
        <v>SINAPI</v>
      </c>
      <c r="C3211" s="104" t="str">
        <f>Cartilha_GLOBAL!C3211</f>
        <v>LUVA DE EMENDA PARA ELETRODUTO, AÇO GALVANIZADO, DN 20 MM (3/4''), APARENTE, INSTALADA EM PAREDE - FORNECIMENTO E INSTALAÇÃO. AF_11/2016_P</v>
      </c>
      <c r="D3211" s="94" t="str">
        <f>Cartilha_GLOBAL!D3211</f>
        <v>UN</v>
      </c>
      <c r="E3211" s="105">
        <f>Cartilha_GLOBAL!$E3211</f>
        <v>12.01</v>
      </c>
      <c r="F3211" s="182">
        <f>Cartilha_GLOBAL!$F3211</f>
        <v>14.74</v>
      </c>
      <c r="G3211" s="229"/>
      <c r="H3211" s="209">
        <f t="shared" si="197"/>
        <v>0</v>
      </c>
      <c r="I3211" s="188">
        <f t="shared" si="198"/>
        <v>0</v>
      </c>
      <c r="J3211" s="142"/>
      <c r="K3211" s="228"/>
      <c r="L3211" s="7" t="str">
        <f t="shared" si="199"/>
        <v/>
      </c>
      <c r="M3211" s="7" t="str">
        <f t="shared" si="200"/>
        <v/>
      </c>
      <c r="N3211" s="7" t="str">
        <f>Cartilha_GLOBAL!N3211</f>
        <v/>
      </c>
      <c r="O3211" s="144"/>
      <c r="Q3211" s="151"/>
      <c r="R3211" s="152">
        <v>0</v>
      </c>
      <c r="T3211" s="153">
        <f>IF(Cartilha_GLOBAL!R3211=0,0,IF(Cartilha_GLOBAL!R3211&gt;0,"c","b"))</f>
        <v>0</v>
      </c>
    </row>
    <row r="3212" ht="22.5" hidden="1" spans="1:20">
      <c r="A3212" s="158">
        <f>Cartilha_GLOBAL!A3212</f>
        <v>95758</v>
      </c>
      <c r="B3212" s="100" t="str">
        <f>Cartilha_GLOBAL!B3212</f>
        <v>SINAPI</v>
      </c>
      <c r="C3212" s="104" t="str">
        <f>Cartilha_GLOBAL!C3212</f>
        <v>LUVA DE EMENDA PARA ELETRODUTO, AÇO GALVANIZADO, DN 25 MM (1''), APARENTE, INSTALADA EM PAREDE - FORNECIMENTO E INSTALAÇÃO. AF_11/2016_P</v>
      </c>
      <c r="D3212" s="94" t="str">
        <f>Cartilha_GLOBAL!D3212</f>
        <v>UN</v>
      </c>
      <c r="E3212" s="105">
        <f>Cartilha_GLOBAL!$E3212</f>
        <v>13.5</v>
      </c>
      <c r="F3212" s="182">
        <f>Cartilha_GLOBAL!$F3212</f>
        <v>16.57</v>
      </c>
      <c r="G3212" s="229"/>
      <c r="H3212" s="209">
        <f t="shared" si="197"/>
        <v>0</v>
      </c>
      <c r="I3212" s="188">
        <f t="shared" si="198"/>
        <v>0</v>
      </c>
      <c r="J3212" s="142"/>
      <c r="K3212" s="228"/>
      <c r="L3212" s="7" t="str">
        <f t="shared" si="199"/>
        <v/>
      </c>
      <c r="M3212" s="7" t="str">
        <f t="shared" si="200"/>
        <v/>
      </c>
      <c r="N3212" s="7" t="str">
        <f>Cartilha_GLOBAL!N3212</f>
        <v/>
      </c>
      <c r="O3212" s="144"/>
      <c r="Q3212" s="151"/>
      <c r="R3212" s="152">
        <v>0</v>
      </c>
      <c r="T3212" s="153">
        <f>IF(Cartilha_GLOBAL!R3212=0,0,IF(Cartilha_GLOBAL!R3212&gt;0,"c","b"))</f>
        <v>0</v>
      </c>
    </row>
    <row r="3213" ht="22.5" hidden="1" spans="1:20">
      <c r="A3213" s="158">
        <f>Cartilha_GLOBAL!A3213</f>
        <v>95759</v>
      </c>
      <c r="B3213" s="100" t="str">
        <f>Cartilha_GLOBAL!B3213</f>
        <v>SINAPI</v>
      </c>
      <c r="C3213" s="104" t="str">
        <f>Cartilha_GLOBAL!C3213</f>
        <v>LUVA DE EMENDA PARA ELETRODUTO, AÇO GALVANIZADO, DN 32 MM (1 1/4''), APARENTE, INSTALADA EM PAREDE - FORNECIMENTO E INSTALAÇÃO. AF_11/2016_P</v>
      </c>
      <c r="D3213" s="94" t="str">
        <f>Cartilha_GLOBAL!D3213</f>
        <v>UN</v>
      </c>
      <c r="E3213" s="105">
        <f>Cartilha_GLOBAL!$E3213</f>
        <v>17.16</v>
      </c>
      <c r="F3213" s="182">
        <f>Cartilha_GLOBAL!$F3213</f>
        <v>21.06</v>
      </c>
      <c r="G3213" s="229"/>
      <c r="H3213" s="209">
        <f t="shared" si="197"/>
        <v>0</v>
      </c>
      <c r="I3213" s="188">
        <f t="shared" si="198"/>
        <v>0</v>
      </c>
      <c r="J3213" s="142"/>
      <c r="K3213" s="228"/>
      <c r="L3213" s="7" t="str">
        <f t="shared" si="199"/>
        <v/>
      </c>
      <c r="M3213" s="7" t="str">
        <f t="shared" si="200"/>
        <v/>
      </c>
      <c r="N3213" s="7" t="str">
        <f>Cartilha_GLOBAL!N3213</f>
        <v/>
      </c>
      <c r="O3213" s="144"/>
      <c r="Q3213" s="151"/>
      <c r="R3213" s="152">
        <v>0</v>
      </c>
      <c r="T3213" s="153">
        <f>IF(Cartilha_GLOBAL!R3213=0,0,IF(Cartilha_GLOBAL!R3213&gt;0,"c","b"))</f>
        <v>0</v>
      </c>
    </row>
    <row r="3214" ht="22.5" hidden="1" spans="1:20">
      <c r="A3214" s="158">
        <f>Cartilha_GLOBAL!A3214</f>
        <v>95760</v>
      </c>
      <c r="B3214" s="100" t="str">
        <f>Cartilha_GLOBAL!B3214</f>
        <v>SINAPI</v>
      </c>
      <c r="C3214" s="104" t="str">
        <f>Cartilha_GLOBAL!C3214</f>
        <v>LUVA DE EMENDA PARA ELETRODUTO, AÇO GALVANIZADO, DN 40 MM (1 1/2''), APARENTE, INSTALADA EM PAREDE - FORNECIMENTO E INSTALAÇÃO. AF_11/2016_P</v>
      </c>
      <c r="D3214" s="94" t="str">
        <f>Cartilha_GLOBAL!D3214</f>
        <v>UN</v>
      </c>
      <c r="E3214" s="105">
        <f>Cartilha_GLOBAL!$E3214</f>
        <v>21.11</v>
      </c>
      <c r="F3214" s="182">
        <f>Cartilha_GLOBAL!$F3214</f>
        <v>25.91</v>
      </c>
      <c r="G3214" s="229"/>
      <c r="H3214" s="209">
        <f t="shared" si="197"/>
        <v>0</v>
      </c>
      <c r="I3214" s="188">
        <f t="shared" si="198"/>
        <v>0</v>
      </c>
      <c r="J3214" s="142"/>
      <c r="K3214" s="228"/>
      <c r="L3214" s="7" t="str">
        <f t="shared" si="199"/>
        <v/>
      </c>
      <c r="M3214" s="7" t="str">
        <f t="shared" si="200"/>
        <v/>
      </c>
      <c r="N3214" s="7" t="str">
        <f>Cartilha_GLOBAL!N3214</f>
        <v/>
      </c>
      <c r="O3214" s="144"/>
      <c r="Q3214" s="151"/>
      <c r="R3214" s="152">
        <v>0</v>
      </c>
      <c r="T3214" s="153">
        <f>IF(Cartilha_GLOBAL!R3214=0,0,IF(Cartilha_GLOBAL!R3214&gt;0,"c","b"))</f>
        <v>0</v>
      </c>
    </row>
    <row r="3215" ht="12.75" hidden="1" spans="1:20">
      <c r="A3215" s="154" t="str">
        <f>Cartilha_GLOBAL!A3215</f>
        <v>8.2.3.4</v>
      </c>
      <c r="B3215" s="100">
        <f>Cartilha_GLOBAL!B3215</f>
        <v>0</v>
      </c>
      <c r="C3215" s="161" t="str">
        <f>Cartilha_GLOBAL!C3215</f>
        <v>ELETRODUTOS METALICOS FLEXIVEIS</v>
      </c>
      <c r="D3215" s="94">
        <f>Cartilha_GLOBAL!D3215</f>
        <v>0</v>
      </c>
      <c r="E3215" s="105">
        <f>Cartilha_GLOBAL!$E3215</f>
        <v>0</v>
      </c>
      <c r="F3215" s="182">
        <f>Cartilha_GLOBAL!$F3215</f>
        <v>0</v>
      </c>
      <c r="G3215" s="209"/>
      <c r="H3215" s="187">
        <f t="shared" si="197"/>
        <v>0</v>
      </c>
      <c r="I3215" s="190">
        <f t="shared" si="198"/>
        <v>0</v>
      </c>
      <c r="J3215" s="191"/>
      <c r="K3215" s="145" t="str">
        <f>IF(OR(SUM(I3216:I3228)&gt;0,SUM(I3216:I3228)&gt;0),"xx","")</f>
        <v/>
      </c>
      <c r="L3215" s="7" t="str">
        <f t="shared" si="199"/>
        <v/>
      </c>
      <c r="M3215" s="7" t="str">
        <f t="shared" si="200"/>
        <v/>
      </c>
      <c r="N3215" s="7" t="str">
        <f>Cartilha_GLOBAL!N3215</f>
        <v/>
      </c>
      <c r="O3215" s="144"/>
      <c r="Q3215" s="151"/>
      <c r="R3215" s="152">
        <v>0</v>
      </c>
      <c r="T3215" s="153">
        <f>IF(Cartilha_GLOBAL!R3215=0,0,IF(Cartilha_GLOBAL!R3215&gt;0,"c","b"))</f>
        <v>0</v>
      </c>
    </row>
    <row r="3216" ht="22.5" hidden="1" spans="1:20">
      <c r="A3216" s="158">
        <f>Cartilha_GLOBAL!A3216</f>
        <v>91839</v>
      </c>
      <c r="B3216" s="100" t="str">
        <f>Cartilha_GLOBAL!B3216</f>
        <v>SINAPI</v>
      </c>
      <c r="C3216" s="104" t="str">
        <f>Cartilha_GLOBAL!C3216</f>
        <v>ELETRODUTO FLEXÍVEL LISO, PEAD, DN 32 MM (1"), PARA CIRCUITOS TERMINAIS, INSTALADO EM FORRO - FORNECIMENTO E INSTALAÇÃO. AF_12/2015</v>
      </c>
      <c r="D3216" s="94" t="str">
        <f>Cartilha_GLOBAL!D3216</f>
        <v>M</v>
      </c>
      <c r="E3216" s="105">
        <f>Cartilha_GLOBAL!$E3216</f>
        <v>12.12</v>
      </c>
      <c r="F3216" s="182">
        <f>Cartilha_GLOBAL!$F3216</f>
        <v>14.88</v>
      </c>
      <c r="G3216" s="108"/>
      <c r="H3216" s="107">
        <f t="shared" si="197"/>
        <v>0</v>
      </c>
      <c r="I3216" s="143">
        <f t="shared" si="198"/>
        <v>0</v>
      </c>
      <c r="J3216" s="142"/>
      <c r="K3216" s="228"/>
      <c r="L3216" s="7" t="str">
        <f t="shared" si="199"/>
        <v/>
      </c>
      <c r="M3216" s="7" t="str">
        <f t="shared" si="200"/>
        <v/>
      </c>
      <c r="N3216" s="7" t="str">
        <f>Cartilha_GLOBAL!N3216</f>
        <v/>
      </c>
      <c r="O3216" s="144"/>
      <c r="Q3216" s="151"/>
      <c r="R3216" s="152">
        <v>0</v>
      </c>
      <c r="T3216" s="153">
        <f>IF(Cartilha_GLOBAL!R3216=0,0,IF(Cartilha_GLOBAL!R3216&gt;0,"c","b"))</f>
        <v>0</v>
      </c>
    </row>
    <row r="3217" ht="22.5" hidden="1" spans="1:20">
      <c r="A3217" s="158">
        <f>Cartilha_GLOBAL!A3217</f>
        <v>91840</v>
      </c>
      <c r="B3217" s="100" t="str">
        <f>Cartilha_GLOBAL!B3217</f>
        <v>SINAPI</v>
      </c>
      <c r="C3217" s="104" t="str">
        <f>Cartilha_GLOBAL!C3217</f>
        <v>ELETRODUTO FLEXÍVEL CORRUGADO, PEAD, DN 40 MM (1 1/4"), PARA CIRCUITOS TERMINAIS, INSTALADO EM FORRO - FORNECIMENTO E INSTALAÇÃO. AF_12/2015</v>
      </c>
      <c r="D3217" s="94" t="str">
        <f>Cartilha_GLOBAL!D3217</f>
        <v>M</v>
      </c>
      <c r="E3217" s="105">
        <f>Cartilha_GLOBAL!$E3217</f>
        <v>15.07</v>
      </c>
      <c r="F3217" s="182">
        <f>Cartilha_GLOBAL!$F3217</f>
        <v>18.5</v>
      </c>
      <c r="G3217" s="108"/>
      <c r="H3217" s="107">
        <f t="shared" si="197"/>
        <v>0</v>
      </c>
      <c r="I3217" s="143">
        <f t="shared" si="198"/>
        <v>0</v>
      </c>
      <c r="J3217" s="142"/>
      <c r="K3217" s="228"/>
      <c r="L3217" s="7" t="str">
        <f t="shared" si="199"/>
        <v/>
      </c>
      <c r="M3217" s="7" t="str">
        <f t="shared" si="200"/>
        <v/>
      </c>
      <c r="N3217" s="7" t="str">
        <f>Cartilha_GLOBAL!N3217</f>
        <v/>
      </c>
      <c r="O3217" s="144"/>
      <c r="Q3217" s="151"/>
      <c r="R3217" s="152">
        <v>0</v>
      </c>
      <c r="T3217" s="153">
        <f>IF(Cartilha_GLOBAL!R3217=0,0,IF(Cartilha_GLOBAL!R3217&gt;0,"c","b"))</f>
        <v>0</v>
      </c>
    </row>
    <row r="3218" ht="22.5" hidden="1" spans="1:20">
      <c r="A3218" s="158">
        <f>Cartilha_GLOBAL!A3218</f>
        <v>91841</v>
      </c>
      <c r="B3218" s="100" t="str">
        <f>Cartilha_GLOBAL!B3218</f>
        <v>SINAPI</v>
      </c>
      <c r="C3218" s="104" t="str">
        <f>Cartilha_GLOBAL!C3218</f>
        <v>ELETRODUTO FLEXÍVEL LISO, PEAD, DN 40 MM (1 1/4"), PARA CIRCUITOS TERMINAIS, INSTALADO EM FORRO - FORNECIMENTO E INSTALAÇÃO. AF_12/2015</v>
      </c>
      <c r="D3218" s="94" t="str">
        <f>Cartilha_GLOBAL!D3218</f>
        <v>M</v>
      </c>
      <c r="E3218" s="105">
        <f>Cartilha_GLOBAL!$E3218</f>
        <v>14.37</v>
      </c>
      <c r="F3218" s="182">
        <f>Cartilha_GLOBAL!$F3218</f>
        <v>17.64</v>
      </c>
      <c r="G3218" s="108"/>
      <c r="H3218" s="107">
        <f t="shared" si="197"/>
        <v>0</v>
      </c>
      <c r="I3218" s="143">
        <f t="shared" si="198"/>
        <v>0</v>
      </c>
      <c r="J3218" s="142"/>
      <c r="K3218" s="228"/>
      <c r="L3218" s="7" t="str">
        <f t="shared" si="199"/>
        <v/>
      </c>
      <c r="M3218" s="7" t="str">
        <f t="shared" si="200"/>
        <v/>
      </c>
      <c r="N3218" s="7" t="str">
        <f>Cartilha_GLOBAL!N3218</f>
        <v/>
      </c>
      <c r="O3218" s="144"/>
      <c r="Q3218" s="151"/>
      <c r="R3218" s="152">
        <v>0</v>
      </c>
      <c r="T3218" s="153">
        <f>IF(Cartilha_GLOBAL!R3218=0,0,IF(Cartilha_GLOBAL!R3218&gt;0,"c","b"))</f>
        <v>0</v>
      </c>
    </row>
    <row r="3219" ht="22.5" hidden="1" spans="1:20">
      <c r="A3219" s="158">
        <f>Cartilha_GLOBAL!A3219</f>
        <v>91849</v>
      </c>
      <c r="B3219" s="100" t="str">
        <f>Cartilha_GLOBAL!B3219</f>
        <v>SINAPI</v>
      </c>
      <c r="C3219" s="104" t="str">
        <f>Cartilha_GLOBAL!C3219</f>
        <v>ELETRODUTO FLEXÍVEL LISO, PEAD, DN 32 MM (1"), PARA CIRCUITOS TERMINAIS, INSTALADO EM LAJE - FORNECIMENTO E INSTALAÇÃO. AF_12/2015</v>
      </c>
      <c r="D3219" s="94" t="str">
        <f>Cartilha_GLOBAL!D3219</f>
        <v>M</v>
      </c>
      <c r="E3219" s="105">
        <f>Cartilha_GLOBAL!$E3219</f>
        <v>9.49</v>
      </c>
      <c r="F3219" s="182">
        <f>Cartilha_GLOBAL!$F3219</f>
        <v>11.65</v>
      </c>
      <c r="G3219" s="108"/>
      <c r="H3219" s="107">
        <f t="shared" si="197"/>
        <v>0</v>
      </c>
      <c r="I3219" s="143">
        <f t="shared" si="198"/>
        <v>0</v>
      </c>
      <c r="J3219" s="142"/>
      <c r="K3219" s="228"/>
      <c r="L3219" s="7" t="str">
        <f t="shared" si="199"/>
        <v/>
      </c>
      <c r="M3219" s="7" t="str">
        <f t="shared" si="200"/>
        <v/>
      </c>
      <c r="N3219" s="7" t="str">
        <f>Cartilha_GLOBAL!N3219</f>
        <v/>
      </c>
      <c r="O3219" s="144"/>
      <c r="Q3219" s="151"/>
      <c r="R3219" s="152">
        <v>0</v>
      </c>
      <c r="T3219" s="153">
        <f>IF(Cartilha_GLOBAL!R3219=0,0,IF(Cartilha_GLOBAL!R3219&gt;0,"c","b"))</f>
        <v>0</v>
      </c>
    </row>
    <row r="3220" ht="22.5" hidden="1" spans="1:20">
      <c r="A3220" s="158">
        <f>Cartilha_GLOBAL!A3220</f>
        <v>91850</v>
      </c>
      <c r="B3220" s="100" t="str">
        <f>Cartilha_GLOBAL!B3220</f>
        <v>SINAPI</v>
      </c>
      <c r="C3220" s="104" t="str">
        <f>Cartilha_GLOBAL!C3220</f>
        <v>ELETRODUTO FLEXÍVEL CORRUGADO, PEAD, DN 40 MM (1 1/4"), PARA CIRCUITOS TERMINAIS, INSTALADO EM LAJE - FORNECIMENTO E INSTALAÇÃO. AF_12/2015</v>
      </c>
      <c r="D3220" s="94" t="str">
        <f>Cartilha_GLOBAL!D3220</f>
        <v>M</v>
      </c>
      <c r="E3220" s="105">
        <f>Cartilha_GLOBAL!$E3220</f>
        <v>12.51</v>
      </c>
      <c r="F3220" s="182">
        <f>Cartilha_GLOBAL!$F3220</f>
        <v>15.35</v>
      </c>
      <c r="G3220" s="108"/>
      <c r="H3220" s="107">
        <f t="shared" si="197"/>
        <v>0</v>
      </c>
      <c r="I3220" s="143">
        <f t="shared" si="198"/>
        <v>0</v>
      </c>
      <c r="J3220" s="142"/>
      <c r="K3220" s="228"/>
      <c r="L3220" s="7" t="str">
        <f t="shared" si="199"/>
        <v/>
      </c>
      <c r="M3220" s="7" t="str">
        <f t="shared" si="200"/>
        <v/>
      </c>
      <c r="N3220" s="7" t="str">
        <f>Cartilha_GLOBAL!N3220</f>
        <v/>
      </c>
      <c r="O3220" s="144"/>
      <c r="Q3220" s="151"/>
      <c r="R3220" s="152">
        <v>0</v>
      </c>
      <c r="T3220" s="153">
        <f>IF(Cartilha_GLOBAL!R3220=0,0,IF(Cartilha_GLOBAL!R3220&gt;0,"c","b"))</f>
        <v>0</v>
      </c>
    </row>
    <row r="3221" ht="22.5" hidden="1" spans="1:20">
      <c r="A3221" s="158">
        <f>Cartilha_GLOBAL!A3221</f>
        <v>91851</v>
      </c>
      <c r="B3221" s="100" t="str">
        <f>Cartilha_GLOBAL!B3221</f>
        <v>SINAPI</v>
      </c>
      <c r="C3221" s="104" t="str">
        <f>Cartilha_GLOBAL!C3221</f>
        <v>ELETRODUTO FLEXÍVEL LISO, PEAD, DN 40 MM (1 1/4"), PARA CIRCUITOS TERMINAIS, INSTALADO EM LAJE - FORNECIMENTO E INSTALAÇÃO. AF_12/2015</v>
      </c>
      <c r="D3221" s="94" t="str">
        <f>Cartilha_GLOBAL!D3221</f>
        <v>M</v>
      </c>
      <c r="E3221" s="105">
        <f>Cartilha_GLOBAL!$E3221</f>
        <v>11.81</v>
      </c>
      <c r="F3221" s="182">
        <f>Cartilha_GLOBAL!$F3221</f>
        <v>14.5</v>
      </c>
      <c r="G3221" s="108"/>
      <c r="H3221" s="107">
        <f t="shared" si="197"/>
        <v>0</v>
      </c>
      <c r="I3221" s="143">
        <f t="shared" si="198"/>
        <v>0</v>
      </c>
      <c r="J3221" s="142"/>
      <c r="K3221" s="228"/>
      <c r="L3221" s="7" t="str">
        <f t="shared" si="199"/>
        <v/>
      </c>
      <c r="M3221" s="7" t="str">
        <f t="shared" si="200"/>
        <v/>
      </c>
      <c r="N3221" s="7" t="str">
        <f>Cartilha_GLOBAL!N3221</f>
        <v/>
      </c>
      <c r="O3221" s="144"/>
      <c r="Q3221" s="151"/>
      <c r="R3221" s="152">
        <v>0</v>
      </c>
      <c r="T3221" s="153">
        <f>IF(Cartilha_GLOBAL!R3221=0,0,IF(Cartilha_GLOBAL!R3221&gt;0,"c","b"))</f>
        <v>0</v>
      </c>
    </row>
    <row r="3222" ht="22.5" hidden="1" spans="1:20">
      <c r="A3222" s="158">
        <f>Cartilha_GLOBAL!A3222</f>
        <v>91859</v>
      </c>
      <c r="B3222" s="100" t="str">
        <f>Cartilha_GLOBAL!B3222</f>
        <v>SINAPI</v>
      </c>
      <c r="C3222" s="104" t="str">
        <f>Cartilha_GLOBAL!C3222</f>
        <v>ELETRODUTO FLEXÍVEL LISO, PEAD, DN 32 MM (1"), PARA CIRCUITOS TERMINAIS, INSTALADO EM PAREDE - FORNECIMENTO E INSTALAÇÃO. AF_12/2015</v>
      </c>
      <c r="D3222" s="94" t="str">
        <f>Cartilha_GLOBAL!D3222</f>
        <v>M</v>
      </c>
      <c r="E3222" s="105">
        <f>Cartilha_GLOBAL!$E3222</f>
        <v>12.63</v>
      </c>
      <c r="F3222" s="182">
        <f>Cartilha_GLOBAL!$F3222</f>
        <v>15.5</v>
      </c>
      <c r="G3222" s="108"/>
      <c r="H3222" s="107">
        <f t="shared" si="197"/>
        <v>0</v>
      </c>
      <c r="I3222" s="143">
        <f t="shared" si="198"/>
        <v>0</v>
      </c>
      <c r="J3222" s="142"/>
      <c r="K3222" s="228"/>
      <c r="L3222" s="7" t="str">
        <f t="shared" si="199"/>
        <v/>
      </c>
      <c r="M3222" s="7" t="str">
        <f t="shared" si="200"/>
        <v/>
      </c>
      <c r="N3222" s="7" t="str">
        <f>Cartilha_GLOBAL!N3222</f>
        <v/>
      </c>
      <c r="O3222" s="144"/>
      <c r="Q3222" s="151"/>
      <c r="R3222" s="152">
        <v>0</v>
      </c>
      <c r="T3222" s="153">
        <f>IF(Cartilha_GLOBAL!R3222=0,0,IF(Cartilha_GLOBAL!R3222&gt;0,"c","b"))</f>
        <v>0</v>
      </c>
    </row>
    <row r="3223" ht="22.5" hidden="1" spans="1:20">
      <c r="A3223" s="158">
        <f>Cartilha_GLOBAL!A3223</f>
        <v>91860</v>
      </c>
      <c r="B3223" s="100" t="str">
        <f>Cartilha_GLOBAL!B3223</f>
        <v>SINAPI</v>
      </c>
      <c r="C3223" s="104" t="str">
        <f>Cartilha_GLOBAL!C3223</f>
        <v>ELETRODUTO FLEXÍVEL CORRUGADO, PEAD, DN 40 MM (1 1/4"), PARA CIRCUITOS TERMINAIS, INSTALADO EM PAREDE - FORNECIMENTO E INSTALAÇÃO. AF_12/2015</v>
      </c>
      <c r="D3223" s="94" t="str">
        <f>Cartilha_GLOBAL!D3223</f>
        <v>M</v>
      </c>
      <c r="E3223" s="105">
        <f>Cartilha_GLOBAL!$E3223</f>
        <v>15.53</v>
      </c>
      <c r="F3223" s="182">
        <f>Cartilha_GLOBAL!$F3223</f>
        <v>19.06</v>
      </c>
      <c r="G3223" s="108"/>
      <c r="H3223" s="107">
        <f t="shared" si="197"/>
        <v>0</v>
      </c>
      <c r="I3223" s="143">
        <f t="shared" si="198"/>
        <v>0</v>
      </c>
      <c r="J3223" s="142"/>
      <c r="K3223" s="228"/>
      <c r="L3223" s="7" t="str">
        <f t="shared" si="199"/>
        <v/>
      </c>
      <c r="M3223" s="7" t="str">
        <f t="shared" si="200"/>
        <v/>
      </c>
      <c r="N3223" s="7" t="str">
        <f>Cartilha_GLOBAL!N3223</f>
        <v/>
      </c>
      <c r="O3223" s="144"/>
      <c r="Q3223" s="151"/>
      <c r="R3223" s="152">
        <v>0</v>
      </c>
      <c r="T3223" s="153">
        <f>IF(Cartilha_GLOBAL!R3223=0,0,IF(Cartilha_GLOBAL!R3223&gt;0,"c","b"))</f>
        <v>0</v>
      </c>
    </row>
    <row r="3224" ht="22.5" hidden="1" spans="1:20">
      <c r="A3224" s="158">
        <f>Cartilha_GLOBAL!A3224</f>
        <v>91861</v>
      </c>
      <c r="B3224" s="100" t="str">
        <f>Cartilha_GLOBAL!B3224</f>
        <v>SINAPI</v>
      </c>
      <c r="C3224" s="104" t="str">
        <f>Cartilha_GLOBAL!C3224</f>
        <v>ELETRODUTO FLEXÍVEL LISO, PEAD, DN 40 MM (1 1/4"), PARA CIRCUITOS TERMINAIS, INSTALADO EM PAREDE - FORNECIMENTO E INSTALAÇÃO. AF_12/2015</v>
      </c>
      <c r="D3224" s="94" t="str">
        <f>Cartilha_GLOBAL!D3224</f>
        <v>M</v>
      </c>
      <c r="E3224" s="105">
        <f>Cartilha_GLOBAL!$E3224</f>
        <v>14.88</v>
      </c>
      <c r="F3224" s="182">
        <f>Cartilha_GLOBAL!$F3224</f>
        <v>18.26</v>
      </c>
      <c r="G3224" s="108"/>
      <c r="H3224" s="107">
        <f t="shared" si="197"/>
        <v>0</v>
      </c>
      <c r="I3224" s="143">
        <f t="shared" si="198"/>
        <v>0</v>
      </c>
      <c r="J3224" s="142"/>
      <c r="K3224" s="228"/>
      <c r="L3224" s="7" t="str">
        <f t="shared" si="199"/>
        <v/>
      </c>
      <c r="M3224" s="7" t="str">
        <f t="shared" si="200"/>
        <v/>
      </c>
      <c r="N3224" s="7" t="str">
        <f>Cartilha_GLOBAL!N3224</f>
        <v/>
      </c>
      <c r="O3224" s="144"/>
      <c r="Q3224" s="151"/>
      <c r="R3224" s="152">
        <v>0</v>
      </c>
      <c r="T3224" s="153">
        <f>IF(Cartilha_GLOBAL!R3224=0,0,IF(Cartilha_GLOBAL!R3224&gt;0,"c","b"))</f>
        <v>0</v>
      </c>
    </row>
    <row r="3225" ht="22.5" hidden="1" spans="1:20">
      <c r="A3225" s="158">
        <f>Cartilha_GLOBAL!A3225</f>
        <v>97667</v>
      </c>
      <c r="B3225" s="100" t="str">
        <f>Cartilha_GLOBAL!B3225</f>
        <v>SINAPI</v>
      </c>
      <c r="C3225" s="104" t="str">
        <f>Cartilha_GLOBAL!C3225</f>
        <v>ELETRODUTO FLEXÍVEL CORRUGADO, PEAD, DN 50 (1 1/2"), PARA REDE ENTERRADA DE DISTRIBUIÇÃO DE ENERGIA ELÉTRICA - FORNECIMENTO E INSTALAÇÃO. AF_12/2021</v>
      </c>
      <c r="D3225" s="94" t="str">
        <f>Cartilha_GLOBAL!D3225</f>
        <v>M</v>
      </c>
      <c r="E3225" s="105">
        <f>Cartilha_GLOBAL!$E3225</f>
        <v>9.3</v>
      </c>
      <c r="F3225" s="182">
        <f>Cartilha_GLOBAL!$F3225</f>
        <v>11.41</v>
      </c>
      <c r="G3225" s="108"/>
      <c r="H3225" s="107">
        <f t="shared" si="197"/>
        <v>0</v>
      </c>
      <c r="I3225" s="143">
        <f t="shared" si="198"/>
        <v>0</v>
      </c>
      <c r="J3225" s="142"/>
      <c r="K3225" s="228"/>
      <c r="L3225" s="7" t="str">
        <f t="shared" si="199"/>
        <v/>
      </c>
      <c r="M3225" s="7" t="str">
        <f t="shared" si="200"/>
        <v/>
      </c>
      <c r="N3225" s="7" t="str">
        <f>Cartilha_GLOBAL!N3225</f>
        <v/>
      </c>
      <c r="O3225" s="144"/>
      <c r="Q3225" s="151"/>
      <c r="R3225" s="152">
        <v>0</v>
      </c>
      <c r="T3225" s="153">
        <f>IF(Cartilha_GLOBAL!R3225=0,0,IF(Cartilha_GLOBAL!R3225&gt;0,"c","b"))</f>
        <v>0</v>
      </c>
    </row>
    <row r="3226" ht="22.5" hidden="1" spans="1:20">
      <c r="A3226" s="158">
        <f>Cartilha_GLOBAL!A3226</f>
        <v>97668</v>
      </c>
      <c r="B3226" s="100" t="str">
        <f>Cartilha_GLOBAL!B3226</f>
        <v>SINAPI</v>
      </c>
      <c r="C3226" s="104" t="str">
        <f>Cartilha_GLOBAL!C3226</f>
        <v>ELETRODUTO FLEXÍVEL CORRUGADO, PEAD, DN 63 (2"), PARA REDE ENTERRADA DE DISTRIBUIÇÃO DE ENERGIA ELÉTRICA - FORNECIMENTO E INSTALAÇÃO. AF_12/2021</v>
      </c>
      <c r="D3226" s="94" t="str">
        <f>Cartilha_GLOBAL!D3226</f>
        <v>M</v>
      </c>
      <c r="E3226" s="105">
        <f>Cartilha_GLOBAL!$E3226</f>
        <v>13.25</v>
      </c>
      <c r="F3226" s="182">
        <f>Cartilha_GLOBAL!$F3226</f>
        <v>16.26</v>
      </c>
      <c r="G3226" s="108"/>
      <c r="H3226" s="107">
        <f t="shared" si="197"/>
        <v>0</v>
      </c>
      <c r="I3226" s="143">
        <f t="shared" si="198"/>
        <v>0</v>
      </c>
      <c r="J3226" s="142"/>
      <c r="K3226" s="228"/>
      <c r="L3226" s="7" t="str">
        <f t="shared" si="199"/>
        <v/>
      </c>
      <c r="M3226" s="7" t="str">
        <f t="shared" si="200"/>
        <v/>
      </c>
      <c r="N3226" s="7" t="str">
        <f>Cartilha_GLOBAL!N3226</f>
        <v/>
      </c>
      <c r="O3226" s="144"/>
      <c r="Q3226" s="151"/>
      <c r="R3226" s="152">
        <v>0</v>
      </c>
      <c r="T3226" s="153">
        <f>IF(Cartilha_GLOBAL!R3226=0,0,IF(Cartilha_GLOBAL!R3226&gt;0,"c","b"))</f>
        <v>0</v>
      </c>
    </row>
    <row r="3227" ht="22.5" hidden="1" spans="1:20">
      <c r="A3227" s="158">
        <f>Cartilha_GLOBAL!A3227</f>
        <v>97669</v>
      </c>
      <c r="B3227" s="100" t="str">
        <f>Cartilha_GLOBAL!B3227</f>
        <v>SINAPI</v>
      </c>
      <c r="C3227" s="104" t="str">
        <f>Cartilha_GLOBAL!C3227</f>
        <v>ELETRODUTO FLEXÍVEL CORRUGADO, PEAD, DN 90 (3"), PARA REDE ENTERRADA DE DISTRIBUIÇÃO DE ENERGIA ELÉTRICA - FORNECIMENTO E INSTALAÇÃO. AF_12/2021</v>
      </c>
      <c r="D3227" s="94" t="str">
        <f>Cartilha_GLOBAL!D3227</f>
        <v>M</v>
      </c>
      <c r="E3227" s="105">
        <f>Cartilha_GLOBAL!$E3227</f>
        <v>19.67</v>
      </c>
      <c r="F3227" s="182">
        <f>Cartilha_GLOBAL!$F3227</f>
        <v>24.14</v>
      </c>
      <c r="G3227" s="108"/>
      <c r="H3227" s="107">
        <f t="shared" si="197"/>
        <v>0</v>
      </c>
      <c r="I3227" s="143">
        <f t="shared" si="198"/>
        <v>0</v>
      </c>
      <c r="J3227" s="142"/>
      <c r="K3227" s="228"/>
      <c r="L3227" s="7" t="str">
        <f t="shared" si="199"/>
        <v/>
      </c>
      <c r="M3227" s="7" t="str">
        <f t="shared" si="200"/>
        <v/>
      </c>
      <c r="N3227" s="7" t="str">
        <f>Cartilha_GLOBAL!N3227</f>
        <v/>
      </c>
      <c r="O3227" s="144"/>
      <c r="Q3227" s="151"/>
      <c r="R3227" s="152">
        <v>0</v>
      </c>
      <c r="T3227" s="153">
        <f>IF(Cartilha_GLOBAL!R3227=0,0,IF(Cartilha_GLOBAL!R3227&gt;0,"c","b"))</f>
        <v>0</v>
      </c>
    </row>
    <row r="3228" ht="22.5" hidden="1" spans="1:20">
      <c r="A3228" s="158">
        <f>Cartilha_GLOBAL!A3228</f>
        <v>97670</v>
      </c>
      <c r="B3228" s="100" t="str">
        <f>Cartilha_GLOBAL!B3228</f>
        <v>SINAPI</v>
      </c>
      <c r="C3228" s="104" t="str">
        <f>Cartilha_GLOBAL!C3228</f>
        <v>ELETRODUTO FLEXÍVEL CORRUGADO, PEAD, DN 100 (4"), PARA REDE ENTERRADA DE DISTRIBUIÇÃO DE ENERGIA ELÉTRICA - FORNECIMENTO E INSTALAÇÃO. AF_12/2021</v>
      </c>
      <c r="D3228" s="94" t="str">
        <f>Cartilha_GLOBAL!D3228</f>
        <v>M</v>
      </c>
      <c r="E3228" s="105">
        <f>Cartilha_GLOBAL!$E3228</f>
        <v>25.13</v>
      </c>
      <c r="F3228" s="182">
        <f>Cartilha_GLOBAL!$F3228</f>
        <v>30.84</v>
      </c>
      <c r="G3228" s="108"/>
      <c r="H3228" s="107">
        <f t="shared" si="197"/>
        <v>0</v>
      </c>
      <c r="I3228" s="143">
        <f t="shared" si="198"/>
        <v>0</v>
      </c>
      <c r="J3228" s="142"/>
      <c r="K3228" s="228"/>
      <c r="L3228" s="7" t="str">
        <f t="shared" si="199"/>
        <v/>
      </c>
      <c r="M3228" s="7" t="str">
        <f t="shared" si="200"/>
        <v/>
      </c>
      <c r="N3228" s="7" t="str">
        <f>Cartilha_GLOBAL!N3228</f>
        <v/>
      </c>
      <c r="O3228" s="144"/>
      <c r="Q3228" s="151"/>
      <c r="R3228" s="152">
        <v>0</v>
      </c>
      <c r="T3228" s="153">
        <f>IF(Cartilha_GLOBAL!R3228=0,0,IF(Cartilha_GLOBAL!R3228&gt;0,"c","b"))</f>
        <v>0</v>
      </c>
    </row>
    <row r="3229" ht="12.75" hidden="1" spans="1:20">
      <c r="A3229" s="154" t="str">
        <f>Cartilha_GLOBAL!A3229</f>
        <v>8.2.4</v>
      </c>
      <c r="B3229" s="100">
        <f>Cartilha_GLOBAL!B3229</f>
        <v>0</v>
      </c>
      <c r="C3229" s="161" t="str">
        <f>Cartilha_GLOBAL!C3229</f>
        <v>TERMINAIS E CONECTORES</v>
      </c>
      <c r="D3229" s="94">
        <f>Cartilha_GLOBAL!D3229</f>
        <v>0</v>
      </c>
      <c r="E3229" s="105">
        <f>Cartilha_GLOBAL!$E3229</f>
        <v>0</v>
      </c>
      <c r="F3229" s="182">
        <f>Cartilha_GLOBAL!$F3229</f>
        <v>0</v>
      </c>
      <c r="G3229" s="187"/>
      <c r="H3229" s="187">
        <f t="shared" si="197"/>
        <v>0</v>
      </c>
      <c r="I3229" s="188">
        <f t="shared" si="198"/>
        <v>0</v>
      </c>
      <c r="J3229" s="142"/>
      <c r="K3229" s="145" t="str">
        <f>IF(OR(SUM(I3229)&gt;0,SUM(I3229:I3229)&gt;0),"xx","")</f>
        <v/>
      </c>
      <c r="L3229" s="7" t="str">
        <f t="shared" si="199"/>
        <v/>
      </c>
      <c r="M3229" s="7" t="str">
        <f t="shared" si="200"/>
        <v/>
      </c>
      <c r="N3229" s="7" t="str">
        <f>Cartilha_GLOBAL!N3229</f>
        <v/>
      </c>
      <c r="O3229" s="144"/>
      <c r="Q3229" s="151"/>
      <c r="R3229" s="152">
        <v>0</v>
      </c>
      <c r="T3229" s="153">
        <f>IF(Cartilha_GLOBAL!R3229=0,0,IF(Cartilha_GLOBAL!R3229&gt;0,"c","b"))</f>
        <v>0</v>
      </c>
    </row>
    <row r="3230" ht="12.75" spans="1:20">
      <c r="A3230" s="154" t="str">
        <f>Cartilha_GLOBAL!A3230</f>
        <v>8.2.5</v>
      </c>
      <c r="B3230" s="100">
        <f>Cartilha_GLOBAL!B3230</f>
        <v>0</v>
      </c>
      <c r="C3230" s="161" t="str">
        <f>Cartilha_GLOBAL!C3230</f>
        <v>CABOS</v>
      </c>
      <c r="D3230" s="94">
        <f>Cartilha_GLOBAL!D3230</f>
        <v>0</v>
      </c>
      <c r="E3230" s="105">
        <f>Cartilha_GLOBAL!$E3230</f>
        <v>0</v>
      </c>
      <c r="F3230" s="182">
        <f>Cartilha_GLOBAL!$F3230</f>
        <v>0</v>
      </c>
      <c r="G3230" s="187"/>
      <c r="H3230" s="187">
        <f t="shared" si="197"/>
        <v>0</v>
      </c>
      <c r="I3230" s="188">
        <f t="shared" si="198"/>
        <v>0</v>
      </c>
      <c r="J3230" s="142"/>
      <c r="K3230" s="145" t="str">
        <f>IF(OR(SUM(I3231:I3272)&gt;0,SUM(I3231:I3272)&gt;0),"xx","")</f>
        <v>xx</v>
      </c>
      <c r="L3230" s="7" t="str">
        <f t="shared" si="199"/>
        <v>x</v>
      </c>
      <c r="M3230" s="7" t="str">
        <f t="shared" si="200"/>
        <v>x</v>
      </c>
      <c r="N3230" s="7" t="str">
        <f>Cartilha_GLOBAL!N3230</f>
        <v>x</v>
      </c>
      <c r="O3230" s="144"/>
      <c r="Q3230" s="151"/>
      <c r="R3230" s="152">
        <v>0</v>
      </c>
      <c r="T3230" s="153">
        <f>IF(Cartilha_GLOBAL!R3230=0,0,IF(Cartilha_GLOBAL!R3230&gt;0,"c","b"))</f>
        <v>0</v>
      </c>
    </row>
    <row r="3231" ht="12.75" spans="1:20">
      <c r="A3231" s="154" t="str">
        <f>Cartilha_GLOBAL!A3231</f>
        <v>8.2.5.1</v>
      </c>
      <c r="B3231" s="100">
        <f>Cartilha_GLOBAL!B3231</f>
        <v>0</v>
      </c>
      <c r="C3231" s="161" t="str">
        <f>Cartilha_GLOBAL!C3231</f>
        <v>ISOLAMENTO 450/750V</v>
      </c>
      <c r="D3231" s="94">
        <f>Cartilha_GLOBAL!D3231</f>
        <v>0</v>
      </c>
      <c r="E3231" s="105">
        <f>Cartilha_GLOBAL!$E3231</f>
        <v>0</v>
      </c>
      <c r="F3231" s="182">
        <f>Cartilha_GLOBAL!$F3231</f>
        <v>0</v>
      </c>
      <c r="G3231" s="187"/>
      <c r="H3231" s="187">
        <f t="shared" si="197"/>
        <v>0</v>
      </c>
      <c r="I3231" s="188">
        <f t="shared" si="198"/>
        <v>0</v>
      </c>
      <c r="J3231" s="142"/>
      <c r="K3231" s="145" t="str">
        <f>IF(OR(SUM(I3232:I3239)&gt;0,SUM(I3232:I3239)&gt;0),"xx","")</f>
        <v>xx</v>
      </c>
      <c r="L3231" s="7" t="str">
        <f t="shared" si="199"/>
        <v>x</v>
      </c>
      <c r="M3231" s="7" t="str">
        <f t="shared" si="200"/>
        <v>x</v>
      </c>
      <c r="N3231" s="7" t="str">
        <f>Cartilha_GLOBAL!N3231</f>
        <v>x</v>
      </c>
      <c r="O3231" s="144"/>
      <c r="Q3231" s="151"/>
      <c r="R3231" s="152">
        <v>0</v>
      </c>
      <c r="T3231" s="153">
        <f>IF(Cartilha_GLOBAL!R3231=0,0,IF(Cartilha_GLOBAL!R3231&gt;0,"c","b"))</f>
        <v>0</v>
      </c>
    </row>
    <row r="3232" ht="22.5" hidden="1" spans="1:20">
      <c r="A3232" s="158">
        <f>Cartilha_GLOBAL!A3232</f>
        <v>91924</v>
      </c>
      <c r="B3232" s="100" t="str">
        <f>Cartilha_GLOBAL!B3232</f>
        <v>SINAPI</v>
      </c>
      <c r="C3232" s="104" t="str">
        <f>Cartilha_GLOBAL!C3232</f>
        <v>CABO DE COBRE FLEXÍVEL ISOLADO, 1,5 MM², ANTI-CHAMA 450/750 V, PARA CIRCUITOS TERMINAIS - FORNECIMENTO E INSTALAÇÃO. AF_12/2015</v>
      </c>
      <c r="D3232" s="94" t="str">
        <f>Cartilha_GLOBAL!D3232</f>
        <v>M</v>
      </c>
      <c r="E3232" s="105">
        <f>Cartilha_GLOBAL!$E3232</f>
        <v>3.11</v>
      </c>
      <c r="F3232" s="182">
        <f>Cartilha_GLOBAL!$F3232</f>
        <v>3.82</v>
      </c>
      <c r="G3232" s="108"/>
      <c r="H3232" s="107">
        <f t="shared" si="197"/>
        <v>0</v>
      </c>
      <c r="I3232" s="143">
        <f t="shared" si="198"/>
        <v>0</v>
      </c>
      <c r="J3232" s="142"/>
      <c r="K3232" s="228"/>
      <c r="L3232" s="7" t="str">
        <f t="shared" si="199"/>
        <v/>
      </c>
      <c r="M3232" s="7" t="str">
        <f t="shared" si="200"/>
        <v/>
      </c>
      <c r="N3232" s="7" t="str">
        <f>Cartilha_GLOBAL!N3232</f>
        <v/>
      </c>
      <c r="O3232" s="144"/>
      <c r="Q3232" s="151"/>
      <c r="R3232" s="152">
        <v>0</v>
      </c>
      <c r="T3232" s="153">
        <f>IF(Cartilha_GLOBAL!R3232=0,0,IF(Cartilha_GLOBAL!R3232&gt;0,"c","b"))</f>
        <v>0</v>
      </c>
    </row>
    <row r="3233" ht="22.5" hidden="1" spans="1:20">
      <c r="A3233" s="158">
        <f>Cartilha_GLOBAL!A3233</f>
        <v>91926</v>
      </c>
      <c r="B3233" s="100" t="str">
        <f>Cartilha_GLOBAL!B3233</f>
        <v>SINAPI</v>
      </c>
      <c r="C3233" s="104" t="str">
        <f>Cartilha_GLOBAL!C3233</f>
        <v>CABO DE COBRE FLEXÍVEL ISOLADO, 2,5 MM², ANTI-CHAMA 450/750 V, PARA CIRCUITOS TERMINAIS - FORNECIMENTO E INSTALAÇÃO. AF_12/2015</v>
      </c>
      <c r="D3233" s="94" t="str">
        <f>Cartilha_GLOBAL!D3233</f>
        <v>M</v>
      </c>
      <c r="E3233" s="105">
        <f>Cartilha_GLOBAL!$E3233</f>
        <v>4.42</v>
      </c>
      <c r="F3233" s="182">
        <f>Cartilha_GLOBAL!$F3233</f>
        <v>5.43</v>
      </c>
      <c r="G3233" s="108"/>
      <c r="H3233" s="107">
        <f t="shared" si="197"/>
        <v>0</v>
      </c>
      <c r="I3233" s="143">
        <f t="shared" si="198"/>
        <v>0</v>
      </c>
      <c r="J3233" s="142"/>
      <c r="K3233" s="228"/>
      <c r="L3233" s="7" t="str">
        <f t="shared" si="199"/>
        <v/>
      </c>
      <c r="M3233" s="7" t="str">
        <f t="shared" si="200"/>
        <v/>
      </c>
      <c r="N3233" s="7" t="str">
        <f>Cartilha_GLOBAL!N3233</f>
        <v/>
      </c>
      <c r="O3233" s="144"/>
      <c r="Q3233" s="151"/>
      <c r="R3233" s="152">
        <v>0</v>
      </c>
      <c r="T3233" s="153">
        <f>IF(Cartilha_GLOBAL!R3233=0,0,IF(Cartilha_GLOBAL!R3233&gt;0,"c","b"))</f>
        <v>0</v>
      </c>
    </row>
    <row r="3234" ht="22.5" spans="1:20">
      <c r="A3234" s="158">
        <f>Cartilha_GLOBAL!A3234</f>
        <v>91928</v>
      </c>
      <c r="B3234" s="100" t="str">
        <f>Cartilha_GLOBAL!B3234</f>
        <v>SINAPI</v>
      </c>
      <c r="C3234" s="104" t="str">
        <f>Cartilha_GLOBAL!C3234</f>
        <v>CABO DE COBRE FLEXÍVEL ISOLADO, 4 MM², ANTI-CHAMA 450/750 V, PARA CIRCUITOS TERMINAIS - FORNECIMENTO E INSTALAÇÃO. AF_12/2015</v>
      </c>
      <c r="D3234" s="94" t="str">
        <f>Cartilha_GLOBAL!D3234</f>
        <v>M</v>
      </c>
      <c r="E3234" s="105">
        <f>Cartilha_GLOBAL!$E3234</f>
        <v>6.72</v>
      </c>
      <c r="F3234" s="182">
        <f>Cartilha_GLOBAL!$F3234</f>
        <v>8.25</v>
      </c>
      <c r="G3234" s="108">
        <v>1005</v>
      </c>
      <c r="H3234" s="107">
        <f t="shared" si="197"/>
        <v>8.25</v>
      </c>
      <c r="I3234" s="143">
        <f t="shared" si="198"/>
        <v>8291.25</v>
      </c>
      <c r="J3234" s="142"/>
      <c r="K3234" s="228"/>
      <c r="L3234" s="7" t="str">
        <f t="shared" si="199"/>
        <v>x</v>
      </c>
      <c r="M3234" s="7" t="str">
        <f t="shared" si="200"/>
        <v>x</v>
      </c>
      <c r="N3234" s="7" t="str">
        <f>Cartilha_GLOBAL!N3234</f>
        <v>x</v>
      </c>
      <c r="O3234" s="144"/>
      <c r="Q3234" s="151"/>
      <c r="R3234" s="152">
        <v>0</v>
      </c>
      <c r="T3234" s="153">
        <f>IF(Cartilha_GLOBAL!R3234=0,0,IF(Cartilha_GLOBAL!R3234&gt;0,"c","b"))</f>
        <v>0</v>
      </c>
    </row>
    <row r="3235" ht="22.5" hidden="1" spans="1:20">
      <c r="A3235" s="158">
        <f>Cartilha_GLOBAL!A3235</f>
        <v>91930</v>
      </c>
      <c r="B3235" s="100" t="str">
        <f>Cartilha_GLOBAL!B3235</f>
        <v>SINAPI</v>
      </c>
      <c r="C3235" s="104" t="str">
        <f>Cartilha_GLOBAL!C3235</f>
        <v>CABO DE COBRE FLEXÍVEL ISOLADO, 6 MM², ANTI-CHAMA 450/750 V, PARA CIRCUITOS TERMINAIS - FORNECIMENTO E INSTALAÇÃO. AF_12/2015</v>
      </c>
      <c r="D3235" s="94" t="str">
        <f>Cartilha_GLOBAL!D3235</f>
        <v>M</v>
      </c>
      <c r="E3235" s="105">
        <f>Cartilha_GLOBAL!$E3235</f>
        <v>9.31</v>
      </c>
      <c r="F3235" s="182">
        <f>Cartilha_GLOBAL!$F3235</f>
        <v>11.43</v>
      </c>
      <c r="G3235" s="108"/>
      <c r="H3235" s="107">
        <f t="shared" si="197"/>
        <v>0</v>
      </c>
      <c r="I3235" s="143">
        <f t="shared" si="198"/>
        <v>0</v>
      </c>
      <c r="J3235" s="142"/>
      <c r="K3235" s="228"/>
      <c r="L3235" s="7" t="str">
        <f t="shared" si="199"/>
        <v/>
      </c>
      <c r="M3235" s="7" t="str">
        <f t="shared" si="200"/>
        <v/>
      </c>
      <c r="N3235" s="7" t="str">
        <f>Cartilha_GLOBAL!N3235</f>
        <v/>
      </c>
      <c r="O3235" s="144"/>
      <c r="Q3235" s="151"/>
      <c r="R3235" s="152">
        <v>0</v>
      </c>
      <c r="T3235" s="153">
        <f>IF(Cartilha_GLOBAL!R3235=0,0,IF(Cartilha_GLOBAL!R3235&gt;0,"c","b"))</f>
        <v>0</v>
      </c>
    </row>
    <row r="3236" ht="22.5" hidden="1" spans="1:20">
      <c r="A3236" s="158">
        <f>Cartilha_GLOBAL!A3236</f>
        <v>91932</v>
      </c>
      <c r="B3236" s="100" t="str">
        <f>Cartilha_GLOBAL!B3236</f>
        <v>SINAPI</v>
      </c>
      <c r="C3236" s="104" t="str">
        <f>Cartilha_GLOBAL!C3236</f>
        <v>CABO DE COBRE FLEXÍVEL ISOLADO, 10 MM², ANTI-CHAMA 450/750 V, PARA CIRCUITOS TERMINAIS - FORNECIMENTO E INSTALAÇÃO. AF_12/2015</v>
      </c>
      <c r="D3236" s="94" t="str">
        <f>Cartilha_GLOBAL!D3236</f>
        <v>M</v>
      </c>
      <c r="E3236" s="105">
        <f>Cartilha_GLOBAL!$E3236</f>
        <v>16.42</v>
      </c>
      <c r="F3236" s="182">
        <f>Cartilha_GLOBAL!$F3236</f>
        <v>20.15</v>
      </c>
      <c r="G3236" s="108"/>
      <c r="H3236" s="107">
        <f t="shared" si="197"/>
        <v>0</v>
      </c>
      <c r="I3236" s="143">
        <f t="shared" si="198"/>
        <v>0</v>
      </c>
      <c r="J3236" s="142"/>
      <c r="K3236" s="228"/>
      <c r="L3236" s="7" t="str">
        <f t="shared" si="199"/>
        <v/>
      </c>
      <c r="M3236" s="7" t="str">
        <f t="shared" si="200"/>
        <v/>
      </c>
      <c r="N3236" s="7" t="str">
        <f>Cartilha_GLOBAL!N3236</f>
        <v/>
      </c>
      <c r="O3236" s="144"/>
      <c r="Q3236" s="151"/>
      <c r="R3236" s="152">
        <v>0</v>
      </c>
      <c r="T3236" s="153">
        <f>IF(Cartilha_GLOBAL!R3236=0,0,IF(Cartilha_GLOBAL!R3236&gt;0,"c","b"))</f>
        <v>0</v>
      </c>
    </row>
    <row r="3237" ht="22.5" hidden="1" spans="1:20">
      <c r="A3237" s="158">
        <f>Cartilha_GLOBAL!A3237</f>
        <v>91934</v>
      </c>
      <c r="B3237" s="100" t="str">
        <f>Cartilha_GLOBAL!B3237</f>
        <v>SINAPI</v>
      </c>
      <c r="C3237" s="104" t="str">
        <f>Cartilha_GLOBAL!C3237</f>
        <v>CABO DE COBRE FLEXÍVEL ISOLADO, 16 MM², ANTI-CHAMA 450/750 V, PARA CIRCUITOS TERMINAIS - FORNECIMENTO E INSTALAÇÃO. AF_12/2015</v>
      </c>
      <c r="D3237" s="94" t="str">
        <f>Cartilha_GLOBAL!D3237</f>
        <v>M</v>
      </c>
      <c r="E3237" s="105">
        <f>Cartilha_GLOBAL!$E3237</f>
        <v>23.75</v>
      </c>
      <c r="F3237" s="182">
        <f>Cartilha_GLOBAL!$F3237</f>
        <v>29.15</v>
      </c>
      <c r="G3237" s="108"/>
      <c r="H3237" s="107">
        <f t="shared" si="197"/>
        <v>0</v>
      </c>
      <c r="I3237" s="143">
        <f t="shared" si="198"/>
        <v>0</v>
      </c>
      <c r="J3237" s="142"/>
      <c r="K3237" s="228"/>
      <c r="L3237" s="7" t="str">
        <f t="shared" si="199"/>
        <v/>
      </c>
      <c r="M3237" s="7" t="str">
        <f t="shared" si="200"/>
        <v/>
      </c>
      <c r="N3237" s="7" t="str">
        <f>Cartilha_GLOBAL!N3237</f>
        <v/>
      </c>
      <c r="O3237" s="144"/>
      <c r="Q3237" s="151"/>
      <c r="R3237" s="152">
        <v>0</v>
      </c>
      <c r="T3237" s="153">
        <f>IF(Cartilha_GLOBAL!R3237=0,0,IF(Cartilha_GLOBAL!R3237&gt;0,"c","b"))</f>
        <v>0</v>
      </c>
    </row>
    <row r="3238" ht="22.5" hidden="1" spans="1:20">
      <c r="A3238" s="158">
        <f>Cartilha_GLOBAL!A3238</f>
        <v>92979</v>
      </c>
      <c r="B3238" s="100" t="str">
        <f>Cartilha_GLOBAL!B3238</f>
        <v>SINAPI</v>
      </c>
      <c r="C3238" s="104" t="str">
        <f>Cartilha_GLOBAL!C3238</f>
        <v>CABO DE COBRE FLEXÍVEL ISOLADO, 10 MM², ANTI-CHAMA 450/750 V, PARA DISTRIBUIÇÃO - FORNECIMENTO E INSTALAÇÃO. AF_12/2015</v>
      </c>
      <c r="D3238" s="94" t="str">
        <f>Cartilha_GLOBAL!D3238</f>
        <v>M</v>
      </c>
      <c r="E3238" s="105">
        <f>Cartilha_GLOBAL!$E3238</f>
        <v>10.73</v>
      </c>
      <c r="F3238" s="182">
        <f>Cartilha_GLOBAL!$F3238</f>
        <v>13.17</v>
      </c>
      <c r="G3238" s="108"/>
      <c r="H3238" s="107">
        <f t="shared" si="197"/>
        <v>0</v>
      </c>
      <c r="I3238" s="143">
        <f t="shared" si="198"/>
        <v>0</v>
      </c>
      <c r="J3238" s="142"/>
      <c r="K3238" s="228"/>
      <c r="L3238" s="7" t="str">
        <f t="shared" si="199"/>
        <v/>
      </c>
      <c r="M3238" s="7" t="str">
        <f t="shared" si="200"/>
        <v/>
      </c>
      <c r="N3238" s="7" t="str">
        <f>Cartilha_GLOBAL!N3238</f>
        <v/>
      </c>
      <c r="O3238" s="144"/>
      <c r="Q3238" s="151"/>
      <c r="R3238" s="152">
        <v>0</v>
      </c>
      <c r="T3238" s="153">
        <f>IF(Cartilha_GLOBAL!R3238=0,0,IF(Cartilha_GLOBAL!R3238&gt;0,"c","b"))</f>
        <v>0</v>
      </c>
    </row>
    <row r="3239" ht="22.5" hidden="1" spans="1:20">
      <c r="A3239" s="158">
        <f>Cartilha_GLOBAL!A3239</f>
        <v>92981</v>
      </c>
      <c r="B3239" s="100" t="str">
        <f>Cartilha_GLOBAL!B3239</f>
        <v>SINAPI</v>
      </c>
      <c r="C3239" s="104" t="str">
        <f>Cartilha_GLOBAL!C3239</f>
        <v>CABO DE COBRE FLEXÍVEL ISOLADO, 16 MM², ANTI-CHAMA 450/750 V, PARA DISTRIBUIÇÃO - FORNECIMENTO E INSTALAÇÃO. AF_12/2015</v>
      </c>
      <c r="D3239" s="94" t="str">
        <f>Cartilha_GLOBAL!D3239</f>
        <v>M</v>
      </c>
      <c r="E3239" s="105">
        <f>Cartilha_GLOBAL!$E3239</f>
        <v>15.33</v>
      </c>
      <c r="F3239" s="182">
        <f>Cartilha_GLOBAL!$F3239</f>
        <v>18.82</v>
      </c>
      <c r="G3239" s="108"/>
      <c r="H3239" s="107">
        <f t="shared" si="197"/>
        <v>0</v>
      </c>
      <c r="I3239" s="143">
        <f t="shared" si="198"/>
        <v>0</v>
      </c>
      <c r="J3239" s="142"/>
      <c r="K3239" s="145"/>
      <c r="L3239" s="7" t="str">
        <f t="shared" si="199"/>
        <v/>
      </c>
      <c r="M3239" s="7" t="str">
        <f t="shared" si="200"/>
        <v/>
      </c>
      <c r="N3239" s="7" t="str">
        <f>Cartilha_GLOBAL!N3239</f>
        <v/>
      </c>
      <c r="O3239" s="144"/>
      <c r="Q3239" s="151"/>
      <c r="R3239" s="152">
        <v>0</v>
      </c>
      <c r="T3239" s="153">
        <f>IF(Cartilha_GLOBAL!R3239=0,0,IF(Cartilha_GLOBAL!R3239&gt;0,"c","b"))</f>
        <v>0</v>
      </c>
    </row>
    <row r="3240" ht="12.75" spans="1:20">
      <c r="A3240" s="154" t="str">
        <f>Cartilha_GLOBAL!A3240</f>
        <v>8.2.5.2</v>
      </c>
      <c r="B3240" s="100">
        <f>Cartilha_GLOBAL!B3240</f>
        <v>0</v>
      </c>
      <c r="C3240" s="161" t="str">
        <f>Cartilha_GLOBAL!C3240</f>
        <v>ISOLAMENTO 0,6/1KV</v>
      </c>
      <c r="D3240" s="94">
        <f>Cartilha_GLOBAL!D3240</f>
        <v>0</v>
      </c>
      <c r="E3240" s="105">
        <f>Cartilha_GLOBAL!$E3240</f>
        <v>0</v>
      </c>
      <c r="F3240" s="182">
        <f>Cartilha_GLOBAL!$F3240</f>
        <v>0</v>
      </c>
      <c r="G3240" s="187"/>
      <c r="H3240" s="187">
        <f t="shared" si="197"/>
        <v>0</v>
      </c>
      <c r="I3240" s="188">
        <f t="shared" si="198"/>
        <v>0</v>
      </c>
      <c r="J3240" s="142"/>
      <c r="K3240" s="145" t="str">
        <f>IF(OR(SUM(I3241:I3272)&gt;0,SUM(I3241:I3272)&gt;0),"xx","")</f>
        <v>xx</v>
      </c>
      <c r="L3240" s="7" t="str">
        <f t="shared" si="199"/>
        <v>x</v>
      </c>
      <c r="M3240" s="7" t="str">
        <f t="shared" si="200"/>
        <v>x</v>
      </c>
      <c r="N3240" s="7" t="str">
        <f>Cartilha_GLOBAL!N3240</f>
        <v>x</v>
      </c>
      <c r="O3240" s="144"/>
      <c r="Q3240" s="151"/>
      <c r="R3240" s="152">
        <v>0</v>
      </c>
      <c r="T3240" s="153">
        <f>IF(Cartilha_GLOBAL!R3240=0,0,IF(Cartilha_GLOBAL!R3240&gt;0,"c","b"))</f>
        <v>0</v>
      </c>
    </row>
    <row r="3241" ht="22.5" hidden="1" spans="1:20">
      <c r="A3241" s="158">
        <f>Cartilha_GLOBAL!A3241</f>
        <v>91925</v>
      </c>
      <c r="B3241" s="100" t="str">
        <f>Cartilha_GLOBAL!B3241</f>
        <v>SINAPI</v>
      </c>
      <c r="C3241" s="104" t="str">
        <f>Cartilha_GLOBAL!C3241</f>
        <v>CABO DE COBRE FLEXÍVEL ISOLADO, 1,5 MM², ANTI-CHAMA 0,6/1,0 KV, PARA CIRCUITOS TERMINAIS - FORNECIMENTO E INSTALAÇÃO. AF_12/2015</v>
      </c>
      <c r="D3241" s="94" t="str">
        <f>Cartilha_GLOBAL!D3241</f>
        <v>M</v>
      </c>
      <c r="E3241" s="105">
        <f>Cartilha_GLOBAL!$E3241</f>
        <v>3.68</v>
      </c>
      <c r="F3241" s="182">
        <f>Cartilha_GLOBAL!$F3241</f>
        <v>4.52</v>
      </c>
      <c r="G3241" s="108"/>
      <c r="H3241" s="107">
        <f t="shared" si="197"/>
        <v>0</v>
      </c>
      <c r="I3241" s="143">
        <f t="shared" si="198"/>
        <v>0</v>
      </c>
      <c r="J3241" s="142"/>
      <c r="K3241" s="228"/>
      <c r="L3241" s="7" t="str">
        <f t="shared" si="199"/>
        <v/>
      </c>
      <c r="M3241" s="7" t="str">
        <f t="shared" si="200"/>
        <v/>
      </c>
      <c r="N3241" s="7" t="str">
        <f>Cartilha_GLOBAL!N3241</f>
        <v/>
      </c>
      <c r="O3241" s="144"/>
      <c r="Q3241" s="151"/>
      <c r="R3241" s="152">
        <v>0</v>
      </c>
      <c r="T3241" s="153">
        <f>IF(Cartilha_GLOBAL!R3241=0,0,IF(Cartilha_GLOBAL!R3241&gt;0,"c","b"))</f>
        <v>0</v>
      </c>
    </row>
    <row r="3242" ht="22.5" spans="1:20">
      <c r="A3242" s="158">
        <f>Cartilha_GLOBAL!A3242</f>
        <v>91927</v>
      </c>
      <c r="B3242" s="100" t="str">
        <f>Cartilha_GLOBAL!B3242</f>
        <v>SINAPI</v>
      </c>
      <c r="C3242" s="104" t="str">
        <f>Cartilha_GLOBAL!C3242</f>
        <v>CABO DE COBRE FLEXÍVEL ISOLADO, 2,5 MM², ANTI-CHAMA 0,6/1,0 KV, PARA CIRCUITOS TERMINAIS - FORNECIMENTO E INSTALAÇÃO. AF_12/2015</v>
      </c>
      <c r="D3242" s="94" t="str">
        <f>Cartilha_GLOBAL!D3242</f>
        <v>M</v>
      </c>
      <c r="E3242" s="105">
        <f>Cartilha_GLOBAL!$E3242</f>
        <v>4.91</v>
      </c>
      <c r="F3242" s="182">
        <f>Cartilha_GLOBAL!$F3242</f>
        <v>6.03</v>
      </c>
      <c r="G3242" s="108">
        <v>8</v>
      </c>
      <c r="H3242" s="107">
        <f t="shared" si="197"/>
        <v>6.03</v>
      </c>
      <c r="I3242" s="143">
        <f t="shared" si="198"/>
        <v>48.24</v>
      </c>
      <c r="J3242" s="142"/>
      <c r="K3242" s="228"/>
      <c r="L3242" s="7" t="str">
        <f t="shared" si="199"/>
        <v>x</v>
      </c>
      <c r="M3242" s="7" t="str">
        <f t="shared" si="200"/>
        <v>x</v>
      </c>
      <c r="N3242" s="7" t="str">
        <f>Cartilha_GLOBAL!N3242</f>
        <v>x</v>
      </c>
      <c r="O3242" s="144"/>
      <c r="Q3242" s="151"/>
      <c r="R3242" s="152">
        <v>0</v>
      </c>
      <c r="T3242" s="153">
        <f>IF(Cartilha_GLOBAL!R3242=0,0,IF(Cartilha_GLOBAL!R3242&gt;0,"c","b"))</f>
        <v>0</v>
      </c>
    </row>
    <row r="3243" ht="22.5" hidden="1" spans="1:20">
      <c r="A3243" s="158">
        <f>Cartilha_GLOBAL!A3243</f>
        <v>91929</v>
      </c>
      <c r="B3243" s="100" t="str">
        <f>Cartilha_GLOBAL!B3243</f>
        <v>SINAPI</v>
      </c>
      <c r="C3243" s="104" t="str">
        <f>Cartilha_GLOBAL!C3243</f>
        <v>CABO DE COBRE FLEXÍVEL ISOLADO, 4 MM², ANTI-CHAMA 0,6/1,0 KV, PARA CIRCUITOS TERMINAIS - FORNECIMENTO E INSTALAÇÃO. AF_12/2015</v>
      </c>
      <c r="D3243" s="94" t="str">
        <f>Cartilha_GLOBAL!D3243</f>
        <v>M</v>
      </c>
      <c r="E3243" s="105">
        <f>Cartilha_GLOBAL!$E3243</f>
        <v>7.14</v>
      </c>
      <c r="F3243" s="182">
        <f>Cartilha_GLOBAL!$F3243</f>
        <v>8.76</v>
      </c>
      <c r="G3243" s="108"/>
      <c r="H3243" s="107">
        <f t="shared" si="197"/>
        <v>0</v>
      </c>
      <c r="I3243" s="143">
        <f t="shared" si="198"/>
        <v>0</v>
      </c>
      <c r="J3243" s="142"/>
      <c r="K3243" s="228"/>
      <c r="L3243" s="7" t="str">
        <f t="shared" si="199"/>
        <v/>
      </c>
      <c r="M3243" s="7" t="str">
        <f t="shared" si="200"/>
        <v/>
      </c>
      <c r="N3243" s="7" t="str">
        <f>Cartilha_GLOBAL!N3243</f>
        <v/>
      </c>
      <c r="O3243" s="144"/>
      <c r="Q3243" s="151"/>
      <c r="R3243" s="152">
        <v>0</v>
      </c>
      <c r="T3243" s="153">
        <f>IF(Cartilha_GLOBAL!R3243=0,0,IF(Cartilha_GLOBAL!R3243&gt;0,"c","b"))</f>
        <v>0</v>
      </c>
    </row>
    <row r="3244" ht="22.5" hidden="1" spans="1:20">
      <c r="A3244" s="158">
        <f>Cartilha_GLOBAL!A3244</f>
        <v>91931</v>
      </c>
      <c r="B3244" s="100" t="str">
        <f>Cartilha_GLOBAL!B3244</f>
        <v>SINAPI</v>
      </c>
      <c r="C3244" s="104" t="str">
        <f>Cartilha_GLOBAL!C3244</f>
        <v>CABO DE COBRE FLEXÍVEL ISOLADO, 6 MM², ANTI-CHAMA 0,6/1,0 KV, PARA CIRCUITOS TERMINAIS - FORNECIMENTO E INSTALAÇÃO. AF_12/2015</v>
      </c>
      <c r="D3244" s="94" t="str">
        <f>Cartilha_GLOBAL!D3244</f>
        <v>M</v>
      </c>
      <c r="E3244" s="105">
        <f>Cartilha_GLOBAL!$E3244</f>
        <v>10</v>
      </c>
      <c r="F3244" s="182">
        <f>Cartilha_GLOBAL!$F3244</f>
        <v>12.27</v>
      </c>
      <c r="G3244" s="108"/>
      <c r="H3244" s="107">
        <f t="shared" si="197"/>
        <v>0</v>
      </c>
      <c r="I3244" s="143">
        <f t="shared" si="198"/>
        <v>0</v>
      </c>
      <c r="J3244" s="142"/>
      <c r="K3244" s="228"/>
      <c r="L3244" s="7" t="str">
        <f t="shared" si="199"/>
        <v/>
      </c>
      <c r="M3244" s="7" t="str">
        <f t="shared" si="200"/>
        <v/>
      </c>
      <c r="N3244" s="7" t="str">
        <f>Cartilha_GLOBAL!N3244</f>
        <v/>
      </c>
      <c r="O3244" s="144"/>
      <c r="Q3244" s="151"/>
      <c r="R3244" s="152">
        <v>0</v>
      </c>
      <c r="T3244" s="153">
        <f>IF(Cartilha_GLOBAL!R3244=0,0,IF(Cartilha_GLOBAL!R3244&gt;0,"c","b"))</f>
        <v>0</v>
      </c>
    </row>
    <row r="3245" ht="22.5" hidden="1" spans="1:20">
      <c r="A3245" s="158">
        <f>Cartilha_GLOBAL!A3245</f>
        <v>91933</v>
      </c>
      <c r="B3245" s="100" t="str">
        <f>Cartilha_GLOBAL!B3245</f>
        <v>SINAPI</v>
      </c>
      <c r="C3245" s="104" t="str">
        <f>Cartilha_GLOBAL!C3245</f>
        <v>CABO DE COBRE FLEXÍVEL ISOLADO, 10 MM², ANTI-CHAMA 0,6/1,0 KV, PARA CIRCUITOS TERMINAIS - FORNECIMENTO E INSTALAÇÃO. AF_12/2015</v>
      </c>
      <c r="D3245" s="94" t="str">
        <f>Cartilha_GLOBAL!D3245</f>
        <v>M</v>
      </c>
      <c r="E3245" s="105">
        <f>Cartilha_GLOBAL!$E3245</f>
        <v>15.88</v>
      </c>
      <c r="F3245" s="182">
        <f>Cartilha_GLOBAL!$F3245</f>
        <v>19.49</v>
      </c>
      <c r="G3245" s="108"/>
      <c r="H3245" s="107">
        <f t="shared" si="197"/>
        <v>0</v>
      </c>
      <c r="I3245" s="143">
        <f t="shared" si="198"/>
        <v>0</v>
      </c>
      <c r="J3245" s="142"/>
      <c r="K3245" s="228"/>
      <c r="L3245" s="7" t="str">
        <f t="shared" si="199"/>
        <v/>
      </c>
      <c r="M3245" s="7" t="str">
        <f t="shared" si="200"/>
        <v/>
      </c>
      <c r="N3245" s="7" t="str">
        <f>Cartilha_GLOBAL!N3245</f>
        <v/>
      </c>
      <c r="O3245" s="144"/>
      <c r="Q3245" s="151"/>
      <c r="R3245" s="152">
        <v>0</v>
      </c>
      <c r="T3245" s="153">
        <f>IF(Cartilha_GLOBAL!R3245=0,0,IF(Cartilha_GLOBAL!R3245&gt;0,"c","b"))</f>
        <v>0</v>
      </c>
    </row>
    <row r="3246" ht="22.5" hidden="1" spans="1:20">
      <c r="A3246" s="158">
        <f>Cartilha_GLOBAL!A3246</f>
        <v>91935</v>
      </c>
      <c r="B3246" s="100" t="str">
        <f>Cartilha_GLOBAL!B3246</f>
        <v>SINAPI</v>
      </c>
      <c r="C3246" s="104" t="str">
        <f>Cartilha_GLOBAL!C3246</f>
        <v>CABO DE COBRE FLEXÍVEL ISOLADO, 16 MM², ANTI-CHAMA 0,6/1,0 KV, PARA CIRCUITOS TERMINAIS - FORNECIMENTO E INSTALAÇÃO. AF_12/2015</v>
      </c>
      <c r="D3246" s="94" t="str">
        <f>Cartilha_GLOBAL!D3246</f>
        <v>M</v>
      </c>
      <c r="E3246" s="105">
        <f>Cartilha_GLOBAL!$E3246</f>
        <v>24.8</v>
      </c>
      <c r="F3246" s="182">
        <f>Cartilha_GLOBAL!$F3246</f>
        <v>30.44</v>
      </c>
      <c r="G3246" s="108"/>
      <c r="H3246" s="107">
        <f t="shared" ref="H3246:H3309" si="201">IF(G3246=0,0,F3246)</f>
        <v>0</v>
      </c>
      <c r="I3246" s="143">
        <f t="shared" ref="I3246:I3309" si="202">IF(ISBLANK(G3246),0,IF(R3246=0,ROUND(G3246*H3246,2),IF(R3246="b",ROUNDDOWN(G3246*H3246,2),ROUNDUP(G3246*H3246,2))))</f>
        <v>0</v>
      </c>
      <c r="J3246" s="142"/>
      <c r="K3246" s="228"/>
      <c r="L3246" s="7" t="str">
        <f t="shared" ref="L3246:L3309" si="203">IF(K3246="X","x",IF(K3246="xx","x",IF(I3246&gt;0,"x","")))</f>
        <v/>
      </c>
      <c r="M3246" s="7" t="str">
        <f t="shared" ref="M3246:M3309" si="204">IF(K3246="X","x",IF(K3246="xx","x",IF(I3246&gt;0,"x","")))</f>
        <v/>
      </c>
      <c r="N3246" s="7" t="str">
        <f>Cartilha_GLOBAL!N3246</f>
        <v/>
      </c>
      <c r="O3246" s="144"/>
      <c r="Q3246" s="151"/>
      <c r="R3246" s="152">
        <v>0</v>
      </c>
      <c r="T3246" s="153">
        <f>IF(Cartilha_GLOBAL!R3246=0,0,IF(Cartilha_GLOBAL!R3246&gt;0,"c","b"))</f>
        <v>0</v>
      </c>
    </row>
    <row r="3247" ht="22.5" spans="1:20">
      <c r="A3247" s="158">
        <f>Cartilha_GLOBAL!A3247</f>
        <v>92980</v>
      </c>
      <c r="B3247" s="100" t="str">
        <f>Cartilha_GLOBAL!B3247</f>
        <v>SINAPI</v>
      </c>
      <c r="C3247" s="104" t="str">
        <f>Cartilha_GLOBAL!C3247</f>
        <v>CABO DE COBRE FLEXÍVEL ISOLADO, 10 MM², ANTI-CHAMA 0,6/1,0 KV, PARA DISTRIBUIÇÃO - FORNECIMENTO E INSTALAÇÃO. AF_12/2015</v>
      </c>
      <c r="D3247" s="94" t="str">
        <f>Cartilha_GLOBAL!D3247</f>
        <v>M</v>
      </c>
      <c r="E3247" s="105">
        <f>Cartilha_GLOBAL!$E3247</f>
        <v>10.26</v>
      </c>
      <c r="F3247" s="182">
        <f>Cartilha_GLOBAL!$F3247</f>
        <v>12.59</v>
      </c>
      <c r="G3247" s="108">
        <v>50</v>
      </c>
      <c r="H3247" s="107">
        <f t="shared" si="201"/>
        <v>12.59</v>
      </c>
      <c r="I3247" s="143">
        <f t="shared" si="202"/>
        <v>629.5</v>
      </c>
      <c r="J3247" s="142"/>
      <c r="K3247" s="228"/>
      <c r="L3247" s="7" t="str">
        <f t="shared" si="203"/>
        <v>x</v>
      </c>
      <c r="M3247" s="7" t="str">
        <f t="shared" si="204"/>
        <v>x</v>
      </c>
      <c r="N3247" s="7" t="str">
        <f>Cartilha_GLOBAL!N3247</f>
        <v>x</v>
      </c>
      <c r="O3247" s="144"/>
      <c r="Q3247" s="151"/>
      <c r="R3247" s="152">
        <v>0</v>
      </c>
      <c r="T3247" s="153">
        <f>IF(Cartilha_GLOBAL!R3247=0,0,IF(Cartilha_GLOBAL!R3247&gt;0,"c","b"))</f>
        <v>0</v>
      </c>
    </row>
    <row r="3248" ht="22.5" hidden="1" spans="1:20">
      <c r="A3248" s="158">
        <f>Cartilha_GLOBAL!A3248</f>
        <v>92982</v>
      </c>
      <c r="B3248" s="100" t="str">
        <f>Cartilha_GLOBAL!B3248</f>
        <v>SINAPI</v>
      </c>
      <c r="C3248" s="104" t="str">
        <f>Cartilha_GLOBAL!C3248</f>
        <v>CABO DE COBRE FLEXÍVEL ISOLADO, 16 MM², ANTI-CHAMA 0,6/1,0 KV, PARA DISTRIBUIÇÃO - FORNECIMENTO E INSTALAÇÃO. AF_12/2015</v>
      </c>
      <c r="D3248" s="94" t="str">
        <f>Cartilha_GLOBAL!D3248</f>
        <v>M</v>
      </c>
      <c r="E3248" s="105">
        <f>Cartilha_GLOBAL!$E3248</f>
        <v>16.23</v>
      </c>
      <c r="F3248" s="182">
        <f>Cartilha_GLOBAL!$F3248</f>
        <v>19.92</v>
      </c>
      <c r="G3248" s="108"/>
      <c r="H3248" s="107">
        <f t="shared" si="201"/>
        <v>0</v>
      </c>
      <c r="I3248" s="143">
        <f t="shared" si="202"/>
        <v>0</v>
      </c>
      <c r="J3248" s="142"/>
      <c r="K3248" s="228"/>
      <c r="L3248" s="7" t="str">
        <f t="shared" si="203"/>
        <v/>
      </c>
      <c r="M3248" s="7" t="str">
        <f t="shared" si="204"/>
        <v/>
      </c>
      <c r="N3248" s="7" t="str">
        <f>Cartilha_GLOBAL!N3248</f>
        <v/>
      </c>
      <c r="O3248" s="144"/>
      <c r="Q3248" s="151"/>
      <c r="R3248" s="152">
        <v>0</v>
      </c>
      <c r="T3248" s="153">
        <f>IF(Cartilha_GLOBAL!R3248=0,0,IF(Cartilha_GLOBAL!R3248&gt;0,"c","b"))</f>
        <v>0</v>
      </c>
    </row>
    <row r="3249" ht="22.5" hidden="1" spans="1:20">
      <c r="A3249" s="158">
        <f>Cartilha_GLOBAL!A3249</f>
        <v>92984</v>
      </c>
      <c r="B3249" s="100" t="str">
        <f>Cartilha_GLOBAL!B3249</f>
        <v>SINAPI</v>
      </c>
      <c r="C3249" s="104" t="str">
        <f>Cartilha_GLOBAL!C3249</f>
        <v>CABO DE COBRE FLEXÍVEL ISOLADO, 25 MM², ANTI-CHAMA 0,6/1,0 KV, PARA REDE ENTERRADA DE DISTRIBUIÇÃO DE ENERGIA ELÉTRICA - FORNECIMENTO E INSTALAÇÃO. AF_12/2021</v>
      </c>
      <c r="D3249" s="94" t="str">
        <f>Cartilha_GLOBAL!D3249</f>
        <v>M</v>
      </c>
      <c r="E3249" s="105">
        <f>Cartilha_GLOBAL!$E3249</f>
        <v>27.31</v>
      </c>
      <c r="F3249" s="182">
        <f>Cartilha_GLOBAL!$F3249</f>
        <v>33.52</v>
      </c>
      <c r="G3249" s="108"/>
      <c r="H3249" s="107">
        <f t="shared" si="201"/>
        <v>0</v>
      </c>
      <c r="I3249" s="143">
        <f t="shared" si="202"/>
        <v>0</v>
      </c>
      <c r="J3249" s="142"/>
      <c r="K3249" s="228"/>
      <c r="L3249" s="7" t="str">
        <f t="shared" si="203"/>
        <v/>
      </c>
      <c r="M3249" s="7" t="str">
        <f t="shared" si="204"/>
        <v/>
      </c>
      <c r="N3249" s="7" t="str">
        <f>Cartilha_GLOBAL!N3249</f>
        <v/>
      </c>
      <c r="O3249" s="144"/>
      <c r="Q3249" s="151"/>
      <c r="R3249" s="152">
        <v>0</v>
      </c>
      <c r="T3249" s="153">
        <f>IF(Cartilha_GLOBAL!R3249=0,0,IF(Cartilha_GLOBAL!R3249&gt;0,"c","b"))</f>
        <v>0</v>
      </c>
    </row>
    <row r="3250" ht="22.5" hidden="1" spans="1:20">
      <c r="A3250" s="158">
        <f>Cartilha_GLOBAL!A3250</f>
        <v>92986</v>
      </c>
      <c r="B3250" s="100" t="str">
        <f>Cartilha_GLOBAL!B3250</f>
        <v>SINAPI</v>
      </c>
      <c r="C3250" s="104" t="str">
        <f>Cartilha_GLOBAL!C3250</f>
        <v>CABO DE COBRE FLEXÍVEL ISOLADO, 35 MM², ANTI-CHAMA 0,6/1,0 KV, PARA REDE ENTERRADA DE DISTRIBUIÇÃO DE ENERGIA ELÉTRICA - FORNECIMENTO E INSTALAÇÃO. AF_12/2021</v>
      </c>
      <c r="D3250" s="94" t="str">
        <f>Cartilha_GLOBAL!D3250</f>
        <v>M</v>
      </c>
      <c r="E3250" s="105">
        <f>Cartilha_GLOBAL!$E3250</f>
        <v>37.61</v>
      </c>
      <c r="F3250" s="182">
        <f>Cartilha_GLOBAL!$F3250</f>
        <v>46.16</v>
      </c>
      <c r="G3250" s="108"/>
      <c r="H3250" s="107">
        <f t="shared" si="201"/>
        <v>0</v>
      </c>
      <c r="I3250" s="143">
        <f t="shared" si="202"/>
        <v>0</v>
      </c>
      <c r="J3250" s="142"/>
      <c r="K3250" s="228"/>
      <c r="L3250" s="7" t="str">
        <f t="shared" si="203"/>
        <v/>
      </c>
      <c r="M3250" s="7" t="str">
        <f t="shared" si="204"/>
        <v/>
      </c>
      <c r="N3250" s="7" t="str">
        <f>Cartilha_GLOBAL!N3250</f>
        <v/>
      </c>
      <c r="O3250" s="144"/>
      <c r="Q3250" s="151"/>
      <c r="R3250" s="152">
        <v>0</v>
      </c>
      <c r="T3250" s="153">
        <f>IF(Cartilha_GLOBAL!R3250=0,0,IF(Cartilha_GLOBAL!R3250&gt;0,"c","b"))</f>
        <v>0</v>
      </c>
    </row>
    <row r="3251" ht="22.5" hidden="1" spans="1:20">
      <c r="A3251" s="158">
        <f>Cartilha_GLOBAL!A3251</f>
        <v>92988</v>
      </c>
      <c r="B3251" s="100" t="str">
        <f>Cartilha_GLOBAL!B3251</f>
        <v>SINAPI</v>
      </c>
      <c r="C3251" s="104" t="str">
        <f>Cartilha_GLOBAL!C3251</f>
        <v>CABO DE COBRE FLEXÍVEL ISOLADO, 50 MM², ANTI-CHAMA 0,6/1,0 KV, PARA REDE ENTERRADA DE DISTRIBUIÇÃO DE ENERGIA ELÉTRICA - FORNECIMENTO E INSTALAÇÃO. AF_12/2021</v>
      </c>
      <c r="D3251" s="94" t="str">
        <f>Cartilha_GLOBAL!D3251</f>
        <v>M</v>
      </c>
      <c r="E3251" s="105">
        <f>Cartilha_GLOBAL!$E3251</f>
        <v>54.4</v>
      </c>
      <c r="F3251" s="182">
        <f>Cartilha_GLOBAL!$F3251</f>
        <v>66.77</v>
      </c>
      <c r="G3251" s="108"/>
      <c r="H3251" s="107">
        <f t="shared" si="201"/>
        <v>0</v>
      </c>
      <c r="I3251" s="143">
        <f t="shared" si="202"/>
        <v>0</v>
      </c>
      <c r="J3251" s="142"/>
      <c r="K3251" s="228"/>
      <c r="L3251" s="7" t="str">
        <f t="shared" si="203"/>
        <v/>
      </c>
      <c r="M3251" s="7" t="str">
        <f t="shared" si="204"/>
        <v/>
      </c>
      <c r="N3251" s="7" t="str">
        <f>Cartilha_GLOBAL!N3251</f>
        <v/>
      </c>
      <c r="O3251" s="144"/>
      <c r="Q3251" s="151"/>
      <c r="R3251" s="152">
        <v>0</v>
      </c>
      <c r="T3251" s="153">
        <f>IF(Cartilha_GLOBAL!R3251=0,0,IF(Cartilha_GLOBAL!R3251&gt;0,"c","b"))</f>
        <v>0</v>
      </c>
    </row>
    <row r="3252" ht="22.5" hidden="1" spans="1:20">
      <c r="A3252" s="158">
        <f>Cartilha_GLOBAL!A3252</f>
        <v>92990</v>
      </c>
      <c r="B3252" s="100" t="str">
        <f>Cartilha_GLOBAL!B3252</f>
        <v>SINAPI</v>
      </c>
      <c r="C3252" s="104" t="str">
        <f>Cartilha_GLOBAL!C3252</f>
        <v>CABO DE COBRE FLEXÍVEL ISOLADO, 70 MM², ANTI-CHAMA 0,6/1,0 KV, PARA REDE ENTERRADA DE DISTRIBUIÇÃO DE ENERGIA ELÉTRICA - FORNECIMENTO E INSTALAÇÃO. AF_12/2021</v>
      </c>
      <c r="D3252" s="94" t="str">
        <f>Cartilha_GLOBAL!D3252</f>
        <v>M</v>
      </c>
      <c r="E3252" s="105">
        <f>Cartilha_GLOBAL!$E3252</f>
        <v>75.17</v>
      </c>
      <c r="F3252" s="182">
        <f>Cartilha_GLOBAL!$F3252</f>
        <v>92.26</v>
      </c>
      <c r="G3252" s="108"/>
      <c r="H3252" s="107">
        <f t="shared" si="201"/>
        <v>0</v>
      </c>
      <c r="I3252" s="143">
        <f t="shared" si="202"/>
        <v>0</v>
      </c>
      <c r="J3252" s="142"/>
      <c r="K3252" s="228"/>
      <c r="L3252" s="7" t="str">
        <f t="shared" si="203"/>
        <v/>
      </c>
      <c r="M3252" s="7" t="str">
        <f t="shared" si="204"/>
        <v/>
      </c>
      <c r="N3252" s="7" t="str">
        <f>Cartilha_GLOBAL!N3252</f>
        <v/>
      </c>
      <c r="O3252" s="144"/>
      <c r="Q3252" s="151"/>
      <c r="R3252" s="152">
        <v>0</v>
      </c>
      <c r="T3252" s="153">
        <f>IF(Cartilha_GLOBAL!R3252=0,0,IF(Cartilha_GLOBAL!R3252&gt;0,"c","b"))</f>
        <v>0</v>
      </c>
    </row>
    <row r="3253" ht="22.5" hidden="1" spans="1:20">
      <c r="A3253" s="158">
        <f>Cartilha_GLOBAL!A3253</f>
        <v>92992</v>
      </c>
      <c r="B3253" s="100" t="str">
        <f>Cartilha_GLOBAL!B3253</f>
        <v>SINAPI</v>
      </c>
      <c r="C3253" s="104" t="str">
        <f>Cartilha_GLOBAL!C3253</f>
        <v>CABO DE COBRE FLEXÍVEL ISOLADO, 95 MM², ANTI-CHAMA 0,6/1,0 KV, PARA REDE ENTERRADA DE DISTRIBUIÇÃO DE ENERGIA ELÉTRICA - FORNECIMENTO E INSTALAÇÃO. AF_12/2021</v>
      </c>
      <c r="D3253" s="94" t="str">
        <f>Cartilha_GLOBAL!D3253</f>
        <v>M</v>
      </c>
      <c r="E3253" s="105">
        <f>Cartilha_GLOBAL!$E3253</f>
        <v>97.11</v>
      </c>
      <c r="F3253" s="182">
        <f>Cartilha_GLOBAL!$F3253</f>
        <v>119.19</v>
      </c>
      <c r="G3253" s="108"/>
      <c r="H3253" s="107">
        <f t="shared" si="201"/>
        <v>0</v>
      </c>
      <c r="I3253" s="143">
        <f t="shared" si="202"/>
        <v>0</v>
      </c>
      <c r="J3253" s="142"/>
      <c r="K3253" s="228"/>
      <c r="L3253" s="7" t="str">
        <f t="shared" si="203"/>
        <v/>
      </c>
      <c r="M3253" s="7" t="str">
        <f t="shared" si="204"/>
        <v/>
      </c>
      <c r="N3253" s="7" t="str">
        <f>Cartilha_GLOBAL!N3253</f>
        <v/>
      </c>
      <c r="O3253" s="144"/>
      <c r="Q3253" s="151"/>
      <c r="R3253" s="152">
        <v>0</v>
      </c>
      <c r="T3253" s="153">
        <f>IF(Cartilha_GLOBAL!R3253=0,0,IF(Cartilha_GLOBAL!R3253&gt;0,"c","b"))</f>
        <v>0</v>
      </c>
    </row>
    <row r="3254" ht="22.5" hidden="1" spans="1:20">
      <c r="A3254" s="158">
        <f>Cartilha_GLOBAL!A3254</f>
        <v>92994</v>
      </c>
      <c r="B3254" s="100" t="str">
        <f>Cartilha_GLOBAL!B3254</f>
        <v>SINAPI</v>
      </c>
      <c r="C3254" s="104" t="str">
        <f>Cartilha_GLOBAL!C3254</f>
        <v>CABO DE COBRE FLEXÍVEL ISOLADO, 120 MM², ANTI-CHAMA 0,6/1,0 KV, PARA REDE ENTERRADA DE DISTRIBUIÇÃO DE ENERGIA ELÉTRICA - FORNECIMENTO E INSTALAÇÃO. AF_12/2021</v>
      </c>
      <c r="D3254" s="94" t="str">
        <f>Cartilha_GLOBAL!D3254</f>
        <v>M</v>
      </c>
      <c r="E3254" s="105">
        <f>Cartilha_GLOBAL!$E3254</f>
        <v>126.04</v>
      </c>
      <c r="F3254" s="182">
        <f>Cartilha_GLOBAL!$F3254</f>
        <v>154.7</v>
      </c>
      <c r="G3254" s="108"/>
      <c r="H3254" s="107">
        <f t="shared" si="201"/>
        <v>0</v>
      </c>
      <c r="I3254" s="143">
        <f t="shared" si="202"/>
        <v>0</v>
      </c>
      <c r="J3254" s="142"/>
      <c r="K3254" s="228"/>
      <c r="L3254" s="7" t="str">
        <f t="shared" si="203"/>
        <v/>
      </c>
      <c r="M3254" s="7" t="str">
        <f t="shared" si="204"/>
        <v/>
      </c>
      <c r="N3254" s="7" t="str">
        <f>Cartilha_GLOBAL!N3254</f>
        <v/>
      </c>
      <c r="O3254" s="144"/>
      <c r="Q3254" s="151"/>
      <c r="R3254" s="152">
        <v>0</v>
      </c>
      <c r="T3254" s="153">
        <f>IF(Cartilha_GLOBAL!R3254=0,0,IF(Cartilha_GLOBAL!R3254&gt;0,"c","b"))</f>
        <v>0</v>
      </c>
    </row>
    <row r="3255" ht="22.5" hidden="1" spans="1:20">
      <c r="A3255" s="158">
        <f>Cartilha_GLOBAL!A3255</f>
        <v>92996</v>
      </c>
      <c r="B3255" s="100" t="str">
        <f>Cartilha_GLOBAL!B3255</f>
        <v>SINAPI</v>
      </c>
      <c r="C3255" s="104" t="str">
        <f>Cartilha_GLOBAL!C3255</f>
        <v>CABO DE COBRE FLEXÍVEL ISOLADO, 150 MM², ANTI-CHAMA 0,6/1,0 KV, PARA REDE ENTERRADA DE DISTRIBUIÇÃO DE ENERGIA ELÉTRICA - FORNECIMENTO E INSTALAÇÃO. AF_12/2021</v>
      </c>
      <c r="D3255" s="94" t="str">
        <f>Cartilha_GLOBAL!D3255</f>
        <v>M</v>
      </c>
      <c r="E3255" s="105">
        <f>Cartilha_GLOBAL!$E3255</f>
        <v>152.46</v>
      </c>
      <c r="F3255" s="182">
        <f>Cartilha_GLOBAL!$F3255</f>
        <v>187.13</v>
      </c>
      <c r="G3255" s="108"/>
      <c r="H3255" s="107">
        <f t="shared" si="201"/>
        <v>0</v>
      </c>
      <c r="I3255" s="143">
        <f t="shared" si="202"/>
        <v>0</v>
      </c>
      <c r="J3255" s="142"/>
      <c r="K3255" s="228"/>
      <c r="L3255" s="7" t="str">
        <f t="shared" si="203"/>
        <v/>
      </c>
      <c r="M3255" s="7" t="str">
        <f t="shared" si="204"/>
        <v/>
      </c>
      <c r="N3255" s="7" t="str">
        <f>Cartilha_GLOBAL!N3255</f>
        <v/>
      </c>
      <c r="O3255" s="144"/>
      <c r="Q3255" s="151"/>
      <c r="R3255" s="152">
        <v>0</v>
      </c>
      <c r="T3255" s="153">
        <f>IF(Cartilha_GLOBAL!R3255=0,0,IF(Cartilha_GLOBAL!R3255&gt;0,"c","b"))</f>
        <v>0</v>
      </c>
    </row>
    <row r="3256" ht="22.5" hidden="1" spans="1:20">
      <c r="A3256" s="158">
        <f>Cartilha_GLOBAL!A3256</f>
        <v>92998</v>
      </c>
      <c r="B3256" s="100" t="str">
        <f>Cartilha_GLOBAL!B3256</f>
        <v>SINAPI</v>
      </c>
      <c r="C3256" s="104" t="str">
        <f>Cartilha_GLOBAL!C3256</f>
        <v>CABO DE COBRE FLEXÍVEL ISOLADO, 185 MM², ANTI-CHAMA 0,6/1,0 KV, PARA REDE ENTERRADA DE DISTRIBUIÇÃO DE ENERGIA ELÉTRICA - FORNECIMENTO E INSTALAÇÃO. AF_12/2021</v>
      </c>
      <c r="D3256" s="94" t="str">
        <f>Cartilha_GLOBAL!D3256</f>
        <v>M</v>
      </c>
      <c r="E3256" s="105">
        <f>Cartilha_GLOBAL!$E3256</f>
        <v>186.74</v>
      </c>
      <c r="F3256" s="182">
        <f>Cartilha_GLOBAL!$F3256</f>
        <v>229.2</v>
      </c>
      <c r="G3256" s="108"/>
      <c r="H3256" s="107">
        <f t="shared" si="201"/>
        <v>0</v>
      </c>
      <c r="I3256" s="143">
        <f t="shared" si="202"/>
        <v>0</v>
      </c>
      <c r="J3256" s="142"/>
      <c r="K3256" s="228"/>
      <c r="L3256" s="7" t="str">
        <f t="shared" si="203"/>
        <v/>
      </c>
      <c r="M3256" s="7" t="str">
        <f t="shared" si="204"/>
        <v/>
      </c>
      <c r="N3256" s="7" t="str">
        <f>Cartilha_GLOBAL!N3256</f>
        <v/>
      </c>
      <c r="O3256" s="144"/>
      <c r="Q3256" s="151"/>
      <c r="R3256" s="152">
        <v>0</v>
      </c>
      <c r="T3256" s="153">
        <f>IF(Cartilha_GLOBAL!R3256=0,0,IF(Cartilha_GLOBAL!R3256&gt;0,"c","b"))</f>
        <v>0</v>
      </c>
    </row>
    <row r="3257" ht="22.5" hidden="1" spans="1:20">
      <c r="A3257" s="158">
        <f>Cartilha_GLOBAL!A3257</f>
        <v>93000</v>
      </c>
      <c r="B3257" s="100" t="str">
        <f>Cartilha_GLOBAL!B3257</f>
        <v>SINAPI</v>
      </c>
      <c r="C3257" s="104" t="str">
        <f>Cartilha_GLOBAL!C3257</f>
        <v>CABO DE COBRE FLEXÍVEL ISOLADO, 240 MM², ANTI-CHAMA 0,6/1,0 KV, PARA REDE ENTERRADA DE DISTRIBUIÇÃO DE ENERGIA ELÉTRICA - FORNECIMENTO E INSTALAÇÃO. AF_12/2021</v>
      </c>
      <c r="D3257" s="94" t="str">
        <f>Cartilha_GLOBAL!D3257</f>
        <v>M</v>
      </c>
      <c r="E3257" s="105">
        <f>Cartilha_GLOBAL!$E3257</f>
        <v>247.07</v>
      </c>
      <c r="F3257" s="182">
        <f>Cartilha_GLOBAL!$F3257</f>
        <v>303.25</v>
      </c>
      <c r="G3257" s="108"/>
      <c r="H3257" s="107">
        <f t="shared" si="201"/>
        <v>0</v>
      </c>
      <c r="I3257" s="143">
        <f t="shared" si="202"/>
        <v>0</v>
      </c>
      <c r="J3257" s="142"/>
      <c r="K3257" s="228"/>
      <c r="L3257" s="7" t="str">
        <f t="shared" si="203"/>
        <v/>
      </c>
      <c r="M3257" s="7" t="str">
        <f t="shared" si="204"/>
        <v/>
      </c>
      <c r="N3257" s="7" t="str">
        <f>Cartilha_GLOBAL!N3257</f>
        <v/>
      </c>
      <c r="O3257" s="144"/>
      <c r="Q3257" s="151"/>
      <c r="R3257" s="152">
        <v>0</v>
      </c>
      <c r="T3257" s="153">
        <f>IF(Cartilha_GLOBAL!R3257=0,0,IF(Cartilha_GLOBAL!R3257&gt;0,"c","b"))</f>
        <v>0</v>
      </c>
    </row>
    <row r="3258" ht="22.5" hidden="1" spans="1:20">
      <c r="A3258" s="158">
        <f>Cartilha_GLOBAL!A3258</f>
        <v>93002</v>
      </c>
      <c r="B3258" s="100" t="str">
        <f>Cartilha_GLOBAL!B3258</f>
        <v>SINAPI</v>
      </c>
      <c r="C3258" s="104" t="str">
        <f>Cartilha_GLOBAL!C3258</f>
        <v>CABO DE COBRE FLEXÍVEL ISOLADO, 300 MM², ANTI-CHAMA 0,6/1,0 KV, PARA REDE ENTERRADA DE DISTRIBUIÇÃO DE ENERGIA ELÉTRICA - FORNECIMENTO E INSTALAÇÃO. AF_12/2021</v>
      </c>
      <c r="D3258" s="94" t="str">
        <f>Cartilha_GLOBAL!D3258</f>
        <v>M</v>
      </c>
      <c r="E3258" s="105">
        <f>Cartilha_GLOBAL!$E3258</f>
        <v>319.27</v>
      </c>
      <c r="F3258" s="182">
        <f>Cartilha_GLOBAL!$F3258</f>
        <v>391.87</v>
      </c>
      <c r="G3258" s="108"/>
      <c r="H3258" s="107">
        <f t="shared" si="201"/>
        <v>0</v>
      </c>
      <c r="I3258" s="143">
        <f t="shared" si="202"/>
        <v>0</v>
      </c>
      <c r="J3258" s="142"/>
      <c r="K3258" s="228"/>
      <c r="L3258" s="7" t="str">
        <f t="shared" si="203"/>
        <v/>
      </c>
      <c r="M3258" s="7" t="str">
        <f t="shared" si="204"/>
        <v/>
      </c>
      <c r="N3258" s="7" t="str">
        <f>Cartilha_GLOBAL!N3258</f>
        <v/>
      </c>
      <c r="O3258" s="144"/>
      <c r="Q3258" s="151"/>
      <c r="R3258" s="152">
        <v>0</v>
      </c>
      <c r="T3258" s="153">
        <f>IF(Cartilha_GLOBAL!R3258=0,0,IF(Cartilha_GLOBAL!R3258&gt;0,"c","b"))</f>
        <v>0</v>
      </c>
    </row>
    <row r="3259" ht="22.5" hidden="1" spans="1:20">
      <c r="A3259" s="158">
        <f>Cartilha_GLOBAL!A3259</f>
        <v>101884</v>
      </c>
      <c r="B3259" s="100" t="str">
        <f>Cartilha_GLOBAL!B3259</f>
        <v>SINAPI</v>
      </c>
      <c r="C3259" s="104" t="str">
        <f>Cartilha_GLOBAL!C3259</f>
        <v>CABO DE COBRE ISOLADO, 10 MM², ANTI-CHAMA 450/750 V, INSTALADO EM ELETROCALHA OU PERFILADO - FORNECIMENTO E INSTALAÇÃO. AF_10/2020</v>
      </c>
      <c r="D3259" s="94" t="str">
        <f>Cartilha_GLOBAL!D3259</f>
        <v>M</v>
      </c>
      <c r="E3259" s="105">
        <f>Cartilha_GLOBAL!$E3259</f>
        <v>10.42</v>
      </c>
      <c r="F3259" s="182">
        <f>Cartilha_GLOBAL!$F3259</f>
        <v>12.79</v>
      </c>
      <c r="G3259" s="108"/>
      <c r="H3259" s="107">
        <f t="shared" si="201"/>
        <v>0</v>
      </c>
      <c r="I3259" s="143">
        <f t="shared" si="202"/>
        <v>0</v>
      </c>
      <c r="J3259" s="142"/>
      <c r="K3259" s="228"/>
      <c r="L3259" s="7" t="str">
        <f t="shared" si="203"/>
        <v/>
      </c>
      <c r="M3259" s="7" t="str">
        <f t="shared" si="204"/>
        <v/>
      </c>
      <c r="N3259" s="7" t="str">
        <f>Cartilha_GLOBAL!N3259</f>
        <v/>
      </c>
      <c r="O3259" s="144"/>
      <c r="Q3259" s="151"/>
      <c r="R3259" s="152">
        <v>0</v>
      </c>
      <c r="T3259" s="153">
        <f>IF(Cartilha_GLOBAL!R3259=0,0,IF(Cartilha_GLOBAL!R3259&gt;0,"c","b"))</f>
        <v>0</v>
      </c>
    </row>
    <row r="3260" ht="22.5" hidden="1" spans="1:20">
      <c r="A3260" s="158">
        <f>Cartilha_GLOBAL!A3260</f>
        <v>101885</v>
      </c>
      <c r="B3260" s="100" t="str">
        <f>Cartilha_GLOBAL!B3260</f>
        <v>SINAPI</v>
      </c>
      <c r="C3260" s="104" t="str">
        <f>Cartilha_GLOBAL!C3260</f>
        <v>CABO DE COBRE ISOLADO, 10 MM², ANTI-CHAMA 0,6/1 KV, INSTALADO EM ELETROCALHA OU PERFILADO - FORNECIMENTO E INSTALAÇÃO. AF_10/2020</v>
      </c>
      <c r="D3260" s="94" t="str">
        <f>Cartilha_GLOBAL!D3260</f>
        <v>M</v>
      </c>
      <c r="E3260" s="105">
        <f>Cartilha_GLOBAL!$E3260</f>
        <v>9.95</v>
      </c>
      <c r="F3260" s="182">
        <f>Cartilha_GLOBAL!$F3260</f>
        <v>12.21</v>
      </c>
      <c r="G3260" s="108"/>
      <c r="H3260" s="107">
        <f t="shared" si="201"/>
        <v>0</v>
      </c>
      <c r="I3260" s="143">
        <f t="shared" si="202"/>
        <v>0</v>
      </c>
      <c r="J3260" s="142"/>
      <c r="K3260" s="228"/>
      <c r="L3260" s="7" t="str">
        <f t="shared" si="203"/>
        <v/>
      </c>
      <c r="M3260" s="7" t="str">
        <f t="shared" si="204"/>
        <v/>
      </c>
      <c r="N3260" s="7" t="str">
        <f>Cartilha_GLOBAL!N3260</f>
        <v/>
      </c>
      <c r="O3260" s="144"/>
      <c r="Q3260" s="151"/>
      <c r="R3260" s="152">
        <v>0</v>
      </c>
      <c r="T3260" s="153">
        <f>IF(Cartilha_GLOBAL!R3260=0,0,IF(Cartilha_GLOBAL!R3260&gt;0,"c","b"))</f>
        <v>0</v>
      </c>
    </row>
    <row r="3261" ht="22.5" hidden="1" spans="1:20">
      <c r="A3261" s="158">
        <f>Cartilha_GLOBAL!A3261</f>
        <v>101886</v>
      </c>
      <c r="B3261" s="100" t="str">
        <f>Cartilha_GLOBAL!B3261</f>
        <v>SINAPI</v>
      </c>
      <c r="C3261" s="104" t="str">
        <f>Cartilha_GLOBAL!C3261</f>
        <v>CABO DE COBRE ISOLADO, 16 MM², ANTI-CHAMA 450/750 V, INSTALADO EM ELETROCALHA OU PERFILADO - FORNECIMENTO E INSTALAÇÃO. AF_10/2020</v>
      </c>
      <c r="D3261" s="94" t="str">
        <f>Cartilha_GLOBAL!D3261</f>
        <v>M</v>
      </c>
      <c r="E3261" s="105">
        <f>Cartilha_GLOBAL!$E3261</f>
        <v>14.98</v>
      </c>
      <c r="F3261" s="182">
        <f>Cartilha_GLOBAL!$F3261</f>
        <v>18.39</v>
      </c>
      <c r="G3261" s="108"/>
      <c r="H3261" s="107">
        <f t="shared" si="201"/>
        <v>0</v>
      </c>
      <c r="I3261" s="143">
        <f t="shared" si="202"/>
        <v>0</v>
      </c>
      <c r="J3261" s="142"/>
      <c r="K3261" s="228"/>
      <c r="L3261" s="7" t="str">
        <f t="shared" si="203"/>
        <v/>
      </c>
      <c r="M3261" s="7" t="str">
        <f t="shared" si="204"/>
        <v/>
      </c>
      <c r="N3261" s="7" t="str">
        <f>Cartilha_GLOBAL!N3261</f>
        <v/>
      </c>
      <c r="O3261" s="144"/>
      <c r="Q3261" s="151"/>
      <c r="R3261" s="152">
        <v>0</v>
      </c>
      <c r="T3261" s="153">
        <f>IF(Cartilha_GLOBAL!R3261=0,0,IF(Cartilha_GLOBAL!R3261&gt;0,"c","b"))</f>
        <v>0</v>
      </c>
    </row>
    <row r="3262" ht="22.5" hidden="1" spans="1:20">
      <c r="A3262" s="158">
        <f>Cartilha_GLOBAL!A3262</f>
        <v>101887</v>
      </c>
      <c r="B3262" s="100" t="str">
        <f>Cartilha_GLOBAL!B3262</f>
        <v>SINAPI</v>
      </c>
      <c r="C3262" s="104" t="str">
        <f>Cartilha_GLOBAL!C3262</f>
        <v>CABO DE COBRE ISOLADO, 16 MM², ANTI-CHAMA 0,6/1 KV, INSTALADO EM ELETROCALHA OU PERFILADO - FORNECIMENTO E INSTALAÇÃO. AF_10/2020</v>
      </c>
      <c r="D3262" s="94" t="str">
        <f>Cartilha_GLOBAL!D3262</f>
        <v>M</v>
      </c>
      <c r="E3262" s="105">
        <f>Cartilha_GLOBAL!$E3262</f>
        <v>15.88</v>
      </c>
      <c r="F3262" s="182">
        <f>Cartilha_GLOBAL!$F3262</f>
        <v>19.49</v>
      </c>
      <c r="G3262" s="108"/>
      <c r="H3262" s="107">
        <f t="shared" si="201"/>
        <v>0</v>
      </c>
      <c r="I3262" s="143">
        <f t="shared" si="202"/>
        <v>0</v>
      </c>
      <c r="J3262" s="142"/>
      <c r="K3262" s="228"/>
      <c r="L3262" s="7" t="str">
        <f t="shared" si="203"/>
        <v/>
      </c>
      <c r="M3262" s="7" t="str">
        <f t="shared" si="204"/>
        <v/>
      </c>
      <c r="N3262" s="7" t="str">
        <f>Cartilha_GLOBAL!N3262</f>
        <v/>
      </c>
      <c r="O3262" s="144"/>
      <c r="Q3262" s="151"/>
      <c r="R3262" s="152">
        <v>0</v>
      </c>
      <c r="T3262" s="153">
        <f>IF(Cartilha_GLOBAL!R3262=0,0,IF(Cartilha_GLOBAL!R3262&gt;0,"c","b"))</f>
        <v>0</v>
      </c>
    </row>
    <row r="3263" ht="22.5" hidden="1" spans="1:20">
      <c r="A3263" s="158">
        <f>Cartilha_GLOBAL!A3263</f>
        <v>101888</v>
      </c>
      <c r="B3263" s="100" t="str">
        <f>Cartilha_GLOBAL!B3263</f>
        <v>SINAPI</v>
      </c>
      <c r="C3263" s="104" t="str">
        <f>Cartilha_GLOBAL!C3263</f>
        <v>CABO DE COBRE ISOLADO, 25 MM², ANTI-CHAMA 450/750 V, INSTALADO EM ELETROCALHA OU PERFILADO - FORNECIMENTO E INSTALAÇÃO. AF_10/2020</v>
      </c>
      <c r="D3263" s="94" t="str">
        <f>Cartilha_GLOBAL!D3263</f>
        <v>M</v>
      </c>
      <c r="E3263" s="105">
        <f>Cartilha_GLOBAL!$E3263</f>
        <v>23.48</v>
      </c>
      <c r="F3263" s="182">
        <f>Cartilha_GLOBAL!$F3263</f>
        <v>28.82</v>
      </c>
      <c r="G3263" s="108"/>
      <c r="H3263" s="107">
        <f t="shared" si="201"/>
        <v>0</v>
      </c>
      <c r="I3263" s="143">
        <f t="shared" si="202"/>
        <v>0</v>
      </c>
      <c r="J3263" s="142"/>
      <c r="K3263" s="228"/>
      <c r="L3263" s="7" t="str">
        <f t="shared" si="203"/>
        <v/>
      </c>
      <c r="M3263" s="7" t="str">
        <f t="shared" si="204"/>
        <v/>
      </c>
      <c r="N3263" s="7" t="str">
        <f>Cartilha_GLOBAL!N3263</f>
        <v/>
      </c>
      <c r="O3263" s="144"/>
      <c r="Q3263" s="151"/>
      <c r="R3263" s="152">
        <v>0</v>
      </c>
      <c r="T3263" s="153">
        <f>IF(Cartilha_GLOBAL!R3263=0,0,IF(Cartilha_GLOBAL!R3263&gt;0,"c","b"))</f>
        <v>0</v>
      </c>
    </row>
    <row r="3264" ht="22.5" hidden="1" spans="1:20">
      <c r="A3264" s="158">
        <f>Cartilha_GLOBAL!A3264</f>
        <v>101889</v>
      </c>
      <c r="B3264" s="100" t="str">
        <f>Cartilha_GLOBAL!B3264</f>
        <v>SINAPI</v>
      </c>
      <c r="C3264" s="104" t="str">
        <f>Cartilha_GLOBAL!C3264</f>
        <v>CABO DE COBRE ISOLADO, 25 MM², ANTI-CHAMA 0,6/1 KV, INSTALADO EM ELETROCALHA OU PERFILADO - FORNECIMENTO E INSTALAÇÃO. AF_10/2020</v>
      </c>
      <c r="D3264" s="94" t="str">
        <f>Cartilha_GLOBAL!D3264</f>
        <v>M</v>
      </c>
      <c r="E3264" s="105">
        <f>Cartilha_GLOBAL!$E3264</f>
        <v>24.66</v>
      </c>
      <c r="F3264" s="182">
        <f>Cartilha_GLOBAL!$F3264</f>
        <v>30.27</v>
      </c>
      <c r="G3264" s="108"/>
      <c r="H3264" s="107">
        <f t="shared" si="201"/>
        <v>0</v>
      </c>
      <c r="I3264" s="143">
        <f t="shared" si="202"/>
        <v>0</v>
      </c>
      <c r="J3264" s="142"/>
      <c r="K3264" s="228"/>
      <c r="L3264" s="7" t="str">
        <f t="shared" si="203"/>
        <v/>
      </c>
      <c r="M3264" s="7" t="str">
        <f t="shared" si="204"/>
        <v/>
      </c>
      <c r="N3264" s="7" t="str">
        <f>Cartilha_GLOBAL!N3264</f>
        <v/>
      </c>
      <c r="O3264" s="144"/>
      <c r="Q3264" s="151"/>
      <c r="R3264" s="152">
        <v>0</v>
      </c>
      <c r="T3264" s="153">
        <f>IF(Cartilha_GLOBAL!R3264=0,0,IF(Cartilha_GLOBAL!R3264&gt;0,"c","b"))</f>
        <v>0</v>
      </c>
    </row>
    <row r="3265" ht="22.5" hidden="1" spans="1:20">
      <c r="A3265" s="158">
        <f>Cartilha_GLOBAL!A3265</f>
        <v>101560</v>
      </c>
      <c r="B3265" s="100" t="str">
        <f>Cartilha_GLOBAL!B3265</f>
        <v>SINAPI</v>
      </c>
      <c r="C3265" s="104" t="str">
        <f>Cartilha_GLOBAL!C3265</f>
        <v>CABO DE COBRE FLEXÍVEL ISOLADO, 10 MM², 0,6/1,0 KV, PARA REDE AÉREA DE DISTRIBUIÇÃO DE ENERGIA ELÉTRICA DE BAIXA TENSÃO - FORNECIMENTO E INSTALAÇÃO. AF_07/2020</v>
      </c>
      <c r="D3265" s="94" t="str">
        <f>Cartilha_GLOBAL!D3265</f>
        <v>M</v>
      </c>
      <c r="E3265" s="105">
        <f>Cartilha_GLOBAL!$E3265</f>
        <v>9.89</v>
      </c>
      <c r="F3265" s="182">
        <f>Cartilha_GLOBAL!$F3265</f>
        <v>12.14</v>
      </c>
      <c r="G3265" s="108"/>
      <c r="H3265" s="107">
        <f t="shared" si="201"/>
        <v>0</v>
      </c>
      <c r="I3265" s="143">
        <f t="shared" si="202"/>
        <v>0</v>
      </c>
      <c r="J3265" s="142"/>
      <c r="K3265" s="228"/>
      <c r="L3265" s="7" t="str">
        <f t="shared" si="203"/>
        <v/>
      </c>
      <c r="M3265" s="7" t="str">
        <f t="shared" si="204"/>
        <v/>
      </c>
      <c r="N3265" s="7" t="str">
        <f>Cartilha_GLOBAL!N3265</f>
        <v/>
      </c>
      <c r="O3265" s="144"/>
      <c r="Q3265" s="151"/>
      <c r="R3265" s="152">
        <v>0</v>
      </c>
      <c r="T3265" s="153">
        <f>IF(Cartilha_GLOBAL!R3265=0,0,IF(Cartilha_GLOBAL!R3265&gt;0,"c","b"))</f>
        <v>0</v>
      </c>
    </row>
    <row r="3266" ht="22.5" hidden="1" spans="1:20">
      <c r="A3266" s="158">
        <f>Cartilha_GLOBAL!A3266</f>
        <v>101561</v>
      </c>
      <c r="B3266" s="100" t="str">
        <f>Cartilha_GLOBAL!B3266</f>
        <v>SINAPI</v>
      </c>
      <c r="C3266" s="104" t="str">
        <f>Cartilha_GLOBAL!C3266</f>
        <v>CABO DE COBRE FLEXÍVEL ISOLADO, 16 MM², 0,6/1,0 KV, PARA REDE AÉREA DE DISTRIBUIÇÃO DE ENERGIA ELÉTRICA DE BAIXA TENSÃO - FORNECIMENTO E INSTALAÇÃO. AF_07/2020</v>
      </c>
      <c r="D3266" s="94" t="str">
        <f>Cartilha_GLOBAL!D3266</f>
        <v>M</v>
      </c>
      <c r="E3266" s="105">
        <f>Cartilha_GLOBAL!$E3266</f>
        <v>15.7</v>
      </c>
      <c r="F3266" s="182">
        <f>Cartilha_GLOBAL!$F3266</f>
        <v>19.27</v>
      </c>
      <c r="G3266" s="108"/>
      <c r="H3266" s="107">
        <f t="shared" si="201"/>
        <v>0</v>
      </c>
      <c r="I3266" s="143">
        <f t="shared" si="202"/>
        <v>0</v>
      </c>
      <c r="J3266" s="142"/>
      <c r="K3266" s="228"/>
      <c r="L3266" s="7" t="str">
        <f t="shared" si="203"/>
        <v/>
      </c>
      <c r="M3266" s="7" t="str">
        <f t="shared" si="204"/>
        <v/>
      </c>
      <c r="N3266" s="7" t="str">
        <f>Cartilha_GLOBAL!N3266</f>
        <v/>
      </c>
      <c r="O3266" s="144"/>
      <c r="Q3266" s="151"/>
      <c r="R3266" s="152">
        <v>0</v>
      </c>
      <c r="T3266" s="153">
        <f>IF(Cartilha_GLOBAL!R3266=0,0,IF(Cartilha_GLOBAL!R3266&gt;0,"c","b"))</f>
        <v>0</v>
      </c>
    </row>
    <row r="3267" ht="22.5" hidden="1" spans="1:20">
      <c r="A3267" s="158">
        <f>Cartilha_GLOBAL!A3267</f>
        <v>101562</v>
      </c>
      <c r="B3267" s="100" t="str">
        <f>Cartilha_GLOBAL!B3267</f>
        <v>SINAPI</v>
      </c>
      <c r="C3267" s="104" t="str">
        <f>Cartilha_GLOBAL!C3267</f>
        <v>CABO DE COBRE FLEXÍVEL ISOLADO, 25 MM², 0,6/1,0 KV, PARA REDE AÉREA DE DISTRIBUIÇÃO DE ENERGIA ELÉTRICA DE BAIXA TENSÃO - FORNECIMENTO E INSTALAÇÃO. AF_07/2020</v>
      </c>
      <c r="D3267" s="94" t="str">
        <f>Cartilha_GLOBAL!D3267</f>
        <v>M</v>
      </c>
      <c r="E3267" s="105">
        <f>Cartilha_GLOBAL!$E3267</f>
        <v>24.3</v>
      </c>
      <c r="F3267" s="182">
        <f>Cartilha_GLOBAL!$F3267</f>
        <v>29.83</v>
      </c>
      <c r="G3267" s="108"/>
      <c r="H3267" s="107">
        <f t="shared" si="201"/>
        <v>0</v>
      </c>
      <c r="I3267" s="143">
        <f t="shared" si="202"/>
        <v>0</v>
      </c>
      <c r="J3267" s="142"/>
      <c r="K3267" s="228"/>
      <c r="L3267" s="7" t="str">
        <f t="shared" si="203"/>
        <v/>
      </c>
      <c r="M3267" s="7" t="str">
        <f t="shared" si="204"/>
        <v/>
      </c>
      <c r="N3267" s="7" t="str">
        <f>Cartilha_GLOBAL!N3267</f>
        <v/>
      </c>
      <c r="O3267" s="144"/>
      <c r="Q3267" s="151"/>
      <c r="R3267" s="152">
        <v>0</v>
      </c>
      <c r="T3267" s="153">
        <f>IF(Cartilha_GLOBAL!R3267=0,0,IF(Cartilha_GLOBAL!R3267&gt;0,"c","b"))</f>
        <v>0</v>
      </c>
    </row>
    <row r="3268" ht="22.5" hidden="1" spans="1:20">
      <c r="A3268" s="158">
        <f>Cartilha_GLOBAL!A3268</f>
        <v>101563</v>
      </c>
      <c r="B3268" s="100" t="str">
        <f>Cartilha_GLOBAL!B3268</f>
        <v>SINAPI</v>
      </c>
      <c r="C3268" s="104" t="str">
        <f>Cartilha_GLOBAL!C3268</f>
        <v>CABO DE COBRE FLEXÍVEL ISOLADO, 35 MM², 0,6/1,0 KV, PARA REDE AÉREA DE DISTRIBUIÇÃO DE ENERGIA ELÉTRICA DE BAIXA TENSÃO - FORNECIMENTO E INSTALAÇÃO. AF_07/2020</v>
      </c>
      <c r="D3268" s="94" t="str">
        <f>Cartilha_GLOBAL!D3268</f>
        <v>M</v>
      </c>
      <c r="E3268" s="105">
        <f>Cartilha_GLOBAL!$E3268</f>
        <v>34.3</v>
      </c>
      <c r="F3268" s="182">
        <f>Cartilha_GLOBAL!$F3268</f>
        <v>42.1</v>
      </c>
      <c r="G3268" s="108"/>
      <c r="H3268" s="107">
        <f t="shared" si="201"/>
        <v>0</v>
      </c>
      <c r="I3268" s="143">
        <f t="shared" si="202"/>
        <v>0</v>
      </c>
      <c r="J3268" s="142"/>
      <c r="K3268" s="228"/>
      <c r="L3268" s="7" t="str">
        <f t="shared" si="203"/>
        <v/>
      </c>
      <c r="M3268" s="7" t="str">
        <f t="shared" si="204"/>
        <v/>
      </c>
      <c r="N3268" s="7" t="str">
        <f>Cartilha_GLOBAL!N3268</f>
        <v/>
      </c>
      <c r="O3268" s="144"/>
      <c r="Q3268" s="151"/>
      <c r="R3268" s="152">
        <v>0</v>
      </c>
      <c r="T3268" s="153">
        <f>IF(Cartilha_GLOBAL!R3268=0,0,IF(Cartilha_GLOBAL!R3268&gt;0,"c","b"))</f>
        <v>0</v>
      </c>
    </row>
    <row r="3269" ht="22.5" hidden="1" spans="1:20">
      <c r="A3269" s="158">
        <f>Cartilha_GLOBAL!A3269</f>
        <v>101564</v>
      </c>
      <c r="B3269" s="100" t="str">
        <f>Cartilha_GLOBAL!B3269</f>
        <v>SINAPI</v>
      </c>
      <c r="C3269" s="104" t="str">
        <f>Cartilha_GLOBAL!C3269</f>
        <v>CABO DE COBRE FLEXÍVEL ISOLADO, 50 MM², 0,6/1,0 KV, PARA REDE AÉREA DE DISTRIBUIÇÃO DE ENERGIA ELÉTRICA DE BAIXA TENSÃO - FORNECIMENTO E INSTALAÇÃO. AF_07/2020</v>
      </c>
      <c r="D3269" s="94" t="str">
        <f>Cartilha_GLOBAL!D3269</f>
        <v>M</v>
      </c>
      <c r="E3269" s="105">
        <f>Cartilha_GLOBAL!$E3269</f>
        <v>50.7</v>
      </c>
      <c r="F3269" s="182">
        <f>Cartilha_GLOBAL!$F3269</f>
        <v>62.23</v>
      </c>
      <c r="G3269" s="108"/>
      <c r="H3269" s="107">
        <f t="shared" si="201"/>
        <v>0</v>
      </c>
      <c r="I3269" s="143">
        <f t="shared" si="202"/>
        <v>0</v>
      </c>
      <c r="J3269" s="142"/>
      <c r="K3269" s="228"/>
      <c r="L3269" s="7" t="str">
        <f t="shared" si="203"/>
        <v/>
      </c>
      <c r="M3269" s="7" t="str">
        <f t="shared" si="204"/>
        <v/>
      </c>
      <c r="N3269" s="7" t="str">
        <f>Cartilha_GLOBAL!N3269</f>
        <v/>
      </c>
      <c r="O3269" s="144"/>
      <c r="Q3269" s="151"/>
      <c r="R3269" s="152">
        <v>0</v>
      </c>
      <c r="T3269" s="153">
        <f>IF(Cartilha_GLOBAL!R3269=0,0,IF(Cartilha_GLOBAL!R3269&gt;0,"c","b"))</f>
        <v>0</v>
      </c>
    </row>
    <row r="3270" ht="22.5" hidden="1" spans="1:20">
      <c r="A3270" s="158">
        <f>Cartilha_GLOBAL!A3270</f>
        <v>101565</v>
      </c>
      <c r="B3270" s="100" t="str">
        <f>Cartilha_GLOBAL!B3270</f>
        <v>SINAPI</v>
      </c>
      <c r="C3270" s="104" t="str">
        <f>Cartilha_GLOBAL!C3270</f>
        <v>CABO DE COBRE FLEXÍVEL ISOLADO, 70 MM², 0,6/1,0 KV, PARA REDE AÉREA DE DISTRIBUIÇÃO DE ENERGIA ELÉTRICA DE BAIXA TENSÃO - FORNECIMENTO E INSTALAÇÃO. AF_07/2020</v>
      </c>
      <c r="D3270" s="94" t="str">
        <f>Cartilha_GLOBAL!D3270</f>
        <v>M</v>
      </c>
      <c r="E3270" s="105">
        <f>Cartilha_GLOBAL!$E3270</f>
        <v>70.89</v>
      </c>
      <c r="F3270" s="182">
        <f>Cartilha_GLOBAL!$F3270</f>
        <v>87.01</v>
      </c>
      <c r="G3270" s="108"/>
      <c r="H3270" s="107">
        <f t="shared" si="201"/>
        <v>0</v>
      </c>
      <c r="I3270" s="143">
        <f t="shared" si="202"/>
        <v>0</v>
      </c>
      <c r="J3270" s="142"/>
      <c r="K3270" s="228"/>
      <c r="L3270" s="7" t="str">
        <f t="shared" si="203"/>
        <v/>
      </c>
      <c r="M3270" s="7" t="str">
        <f t="shared" si="204"/>
        <v/>
      </c>
      <c r="N3270" s="7" t="str">
        <f>Cartilha_GLOBAL!N3270</f>
        <v/>
      </c>
      <c r="O3270" s="144"/>
      <c r="Q3270" s="151"/>
      <c r="R3270" s="152">
        <v>0</v>
      </c>
      <c r="T3270" s="153">
        <f>IF(Cartilha_GLOBAL!R3270=0,0,IF(Cartilha_GLOBAL!R3270&gt;0,"c","b"))</f>
        <v>0</v>
      </c>
    </row>
    <row r="3271" ht="22.5" hidden="1" spans="1:20">
      <c r="A3271" s="158">
        <f>Cartilha_GLOBAL!A3271</f>
        <v>101567</v>
      </c>
      <c r="B3271" s="100" t="str">
        <f>Cartilha_GLOBAL!B3271</f>
        <v>SINAPI</v>
      </c>
      <c r="C3271" s="104" t="str">
        <f>Cartilha_GLOBAL!C3271</f>
        <v>CABO DE COBRE FLEXÍVEL ISOLADO, 95 MM², 0,6/1,0 KV, PARA REDE AÉREA DE DISTRIBUIÇÃO DE ENERGIA ELÉTRICA DE BAIXA TENSÃO - FORNECIMENTO E INSTALAÇÃO. AF_07/2020</v>
      </c>
      <c r="D3271" s="94" t="str">
        <f>Cartilha_GLOBAL!D3271</f>
        <v>M</v>
      </c>
      <c r="E3271" s="105">
        <f>Cartilha_GLOBAL!$E3271</f>
        <v>92.02</v>
      </c>
      <c r="F3271" s="182">
        <f>Cartilha_GLOBAL!$F3271</f>
        <v>112.95</v>
      </c>
      <c r="G3271" s="108"/>
      <c r="H3271" s="107">
        <f t="shared" si="201"/>
        <v>0</v>
      </c>
      <c r="I3271" s="143">
        <f t="shared" si="202"/>
        <v>0</v>
      </c>
      <c r="J3271" s="142"/>
      <c r="K3271" s="228"/>
      <c r="L3271" s="7" t="str">
        <f t="shared" si="203"/>
        <v/>
      </c>
      <c r="M3271" s="7" t="str">
        <f t="shared" si="204"/>
        <v/>
      </c>
      <c r="N3271" s="7" t="str">
        <f>Cartilha_GLOBAL!N3271</f>
        <v/>
      </c>
      <c r="O3271" s="144"/>
      <c r="Q3271" s="151"/>
      <c r="R3271" s="152">
        <v>0</v>
      </c>
      <c r="T3271" s="153">
        <f>IF(Cartilha_GLOBAL!R3271=0,0,IF(Cartilha_GLOBAL!R3271&gt;0,"c","b"))</f>
        <v>0</v>
      </c>
    </row>
    <row r="3272" ht="22.5" hidden="1" spans="1:20">
      <c r="A3272" s="158">
        <f>Cartilha_GLOBAL!A3272</f>
        <v>101568</v>
      </c>
      <c r="B3272" s="100" t="str">
        <f>Cartilha_GLOBAL!B3272</f>
        <v>SINAPI</v>
      </c>
      <c r="C3272" s="104" t="str">
        <f>Cartilha_GLOBAL!C3272</f>
        <v>CABO DE COBRE FLEXÍVEL ISOLADO, 120 MM², 0,6/1,0 KV, PARA REDE AÉREA DE DISTRIBUIÇÃO DE ENERGIA ELÉTRICA DE BAIXA TENSÃO - FORNECIMENTO E INSTALAÇÃO. AF_07/2020</v>
      </c>
      <c r="D3272" s="94" t="str">
        <f>Cartilha_GLOBAL!D3272</f>
        <v>M</v>
      </c>
      <c r="E3272" s="105">
        <f>Cartilha_GLOBAL!$E3272</f>
        <v>120.3</v>
      </c>
      <c r="F3272" s="182">
        <f>Cartilha_GLOBAL!$F3272</f>
        <v>147.66</v>
      </c>
      <c r="G3272" s="108"/>
      <c r="H3272" s="107">
        <f t="shared" si="201"/>
        <v>0</v>
      </c>
      <c r="I3272" s="143">
        <f t="shared" si="202"/>
        <v>0</v>
      </c>
      <c r="J3272" s="142"/>
      <c r="K3272" s="145"/>
      <c r="L3272" s="7" t="str">
        <f t="shared" si="203"/>
        <v/>
      </c>
      <c r="M3272" s="7" t="str">
        <f t="shared" si="204"/>
        <v/>
      </c>
      <c r="N3272" s="7" t="str">
        <f>Cartilha_GLOBAL!N3272</f>
        <v/>
      </c>
      <c r="O3272" s="144"/>
      <c r="Q3272" s="151"/>
      <c r="R3272" s="152">
        <v>0</v>
      </c>
      <c r="T3272" s="153">
        <f>IF(Cartilha_GLOBAL!R3272=0,0,IF(Cartilha_GLOBAL!R3272&gt;0,"c","b"))</f>
        <v>0</v>
      </c>
    </row>
    <row r="3273" ht="12.75" hidden="1" spans="1:20">
      <c r="A3273" s="154" t="str">
        <f>Cartilha_GLOBAL!A3273</f>
        <v>8.2.6</v>
      </c>
      <c r="B3273" s="100">
        <f>Cartilha_GLOBAL!B3273</f>
        <v>0</v>
      </c>
      <c r="C3273" s="161" t="str">
        <f>Cartilha_GLOBAL!C3273</f>
        <v>CONDULETES</v>
      </c>
      <c r="D3273" s="94">
        <f>Cartilha_GLOBAL!D3273</f>
        <v>0</v>
      </c>
      <c r="E3273" s="105">
        <f>Cartilha_GLOBAL!$E3273</f>
        <v>0</v>
      </c>
      <c r="F3273" s="182">
        <f>Cartilha_GLOBAL!$F3273</f>
        <v>0</v>
      </c>
      <c r="G3273" s="187"/>
      <c r="H3273" s="187">
        <f t="shared" si="201"/>
        <v>0</v>
      </c>
      <c r="I3273" s="188">
        <f t="shared" si="202"/>
        <v>0</v>
      </c>
      <c r="J3273" s="142"/>
      <c r="K3273" s="145" t="str">
        <f>IF(OR(SUM(I3274:I3306)&gt;0,SUM(I3274:I3306)&gt;0),"xx","")</f>
        <v/>
      </c>
      <c r="L3273" s="7" t="str">
        <f t="shared" si="203"/>
        <v/>
      </c>
      <c r="M3273" s="7" t="str">
        <f t="shared" si="204"/>
        <v/>
      </c>
      <c r="N3273" s="7" t="str">
        <f>Cartilha_GLOBAL!N3273</f>
        <v/>
      </c>
      <c r="O3273" s="144"/>
      <c r="Q3273" s="151"/>
      <c r="R3273" s="152">
        <v>0</v>
      </c>
      <c r="T3273" s="153">
        <f>IF(Cartilha_GLOBAL!R3273=0,0,IF(Cartilha_GLOBAL!R3273&gt;0,"c","b"))</f>
        <v>0</v>
      </c>
    </row>
    <row r="3274" ht="12.75" hidden="1" spans="1:20">
      <c r="A3274" s="154" t="str">
        <f>Cartilha_GLOBAL!A3274</f>
        <v>8.2.6.1</v>
      </c>
      <c r="B3274" s="100">
        <f>Cartilha_GLOBAL!B3274</f>
        <v>0</v>
      </c>
      <c r="C3274" s="161" t="str">
        <f>Cartilha_GLOBAL!C3274</f>
        <v>LIGA DE ALUMINIO</v>
      </c>
      <c r="D3274" s="94">
        <f>Cartilha_GLOBAL!D3274</f>
        <v>0</v>
      </c>
      <c r="E3274" s="105">
        <f>Cartilha_GLOBAL!$E3274</f>
        <v>0</v>
      </c>
      <c r="F3274" s="182">
        <f>Cartilha_GLOBAL!$F3274</f>
        <v>0</v>
      </c>
      <c r="G3274" s="187"/>
      <c r="H3274" s="187">
        <f t="shared" si="201"/>
        <v>0</v>
      </c>
      <c r="I3274" s="188">
        <f t="shared" si="202"/>
        <v>0</v>
      </c>
      <c r="J3274" s="142"/>
      <c r="K3274" s="145" t="str">
        <f>IF(OR(SUM(I3275:I3290)&gt;0,SUM(I3275:I3290)&gt;0),"xx","")</f>
        <v/>
      </c>
      <c r="L3274" s="7" t="str">
        <f t="shared" si="203"/>
        <v/>
      </c>
      <c r="M3274" s="7" t="str">
        <f t="shared" si="204"/>
        <v/>
      </c>
      <c r="N3274" s="7" t="str">
        <f>Cartilha_GLOBAL!N3274</f>
        <v/>
      </c>
      <c r="O3274" s="144"/>
      <c r="Q3274" s="151"/>
      <c r="R3274" s="152">
        <v>0</v>
      </c>
      <c r="T3274" s="153">
        <f>IF(Cartilha_GLOBAL!R3274=0,0,IF(Cartilha_GLOBAL!R3274&gt;0,"c","b"))</f>
        <v>0</v>
      </c>
    </row>
    <row r="3275" ht="22.5" hidden="1" spans="1:20">
      <c r="A3275" s="158">
        <f>Cartilha_GLOBAL!A3275</f>
        <v>95777</v>
      </c>
      <c r="B3275" s="100" t="str">
        <f>Cartilha_GLOBAL!B3275</f>
        <v>SINAPI</v>
      </c>
      <c r="C3275" s="104" t="str">
        <f>Cartilha_GLOBAL!C3275</f>
        <v>CONDULETE DE ALUMÍNIO, TIPO B, PARA ELETRODUTO DE AÇO GALVANIZADO DN 20 MM (3/4''), APARENTE - FORNECIMENTO E INSTALAÇÃO. AF_10/2022</v>
      </c>
      <c r="D3275" s="94" t="str">
        <f>Cartilha_GLOBAL!D3275</f>
        <v>UN</v>
      </c>
      <c r="E3275" s="105">
        <f>Cartilha_GLOBAL!$E3275</f>
        <v>28.73</v>
      </c>
      <c r="F3275" s="182">
        <f>Cartilha_GLOBAL!$F3275</f>
        <v>35.26</v>
      </c>
      <c r="G3275" s="108"/>
      <c r="H3275" s="107">
        <f t="shared" si="201"/>
        <v>0</v>
      </c>
      <c r="I3275" s="143">
        <f t="shared" si="202"/>
        <v>0</v>
      </c>
      <c r="J3275" s="142"/>
      <c r="K3275" s="228"/>
      <c r="L3275" s="7" t="str">
        <f t="shared" si="203"/>
        <v/>
      </c>
      <c r="M3275" s="7" t="str">
        <f t="shared" si="204"/>
        <v/>
      </c>
      <c r="N3275" s="7" t="str">
        <f>Cartilha_GLOBAL!N3275</f>
        <v/>
      </c>
      <c r="O3275" s="144"/>
      <c r="Q3275" s="151"/>
      <c r="R3275" s="152">
        <v>0</v>
      </c>
      <c r="T3275" s="153">
        <f>IF(Cartilha_GLOBAL!R3275=0,0,IF(Cartilha_GLOBAL!R3275&gt;0,"c","b"))</f>
        <v>0</v>
      </c>
    </row>
    <row r="3276" ht="22.5" hidden="1" spans="1:20">
      <c r="A3276" s="158">
        <f>Cartilha_GLOBAL!A3276</f>
        <v>95778</v>
      </c>
      <c r="B3276" s="100" t="str">
        <f>Cartilha_GLOBAL!B3276</f>
        <v>SINAPI</v>
      </c>
      <c r="C3276" s="104" t="str">
        <f>Cartilha_GLOBAL!C3276</f>
        <v>CONDULETE DE ALUMÍNIO, TIPO C, PARA ELETRODUTO DE AÇO GALVANIZADO DN 20 MM (3/4''), APARENTE - FORNECIMENTO E INSTALAÇÃO. AF_10/2022</v>
      </c>
      <c r="D3276" s="94" t="str">
        <f>Cartilha_GLOBAL!D3276</f>
        <v>UN</v>
      </c>
      <c r="E3276" s="105">
        <f>Cartilha_GLOBAL!$E3276</f>
        <v>32.13</v>
      </c>
      <c r="F3276" s="182">
        <f>Cartilha_GLOBAL!$F3276</f>
        <v>39.44</v>
      </c>
      <c r="G3276" s="108"/>
      <c r="H3276" s="107">
        <f t="shared" si="201"/>
        <v>0</v>
      </c>
      <c r="I3276" s="143">
        <f t="shared" si="202"/>
        <v>0</v>
      </c>
      <c r="J3276" s="142"/>
      <c r="K3276" s="228"/>
      <c r="L3276" s="7" t="str">
        <f t="shared" si="203"/>
        <v/>
      </c>
      <c r="M3276" s="7" t="str">
        <f t="shared" si="204"/>
        <v/>
      </c>
      <c r="N3276" s="7" t="str">
        <f>Cartilha_GLOBAL!N3276</f>
        <v/>
      </c>
      <c r="O3276" s="144"/>
      <c r="Q3276" s="151"/>
      <c r="R3276" s="152">
        <v>0</v>
      </c>
      <c r="T3276" s="153">
        <f>IF(Cartilha_GLOBAL!R3276=0,0,IF(Cartilha_GLOBAL!R3276&gt;0,"c","b"))</f>
        <v>0</v>
      </c>
    </row>
    <row r="3277" ht="22.5" hidden="1" spans="1:20">
      <c r="A3277" s="158">
        <f>Cartilha_GLOBAL!A3277</f>
        <v>95779</v>
      </c>
      <c r="B3277" s="100" t="str">
        <f>Cartilha_GLOBAL!B3277</f>
        <v>SINAPI</v>
      </c>
      <c r="C3277" s="104" t="str">
        <f>Cartilha_GLOBAL!C3277</f>
        <v>CONDULETE DE ALUMÍNIO, TIPO E, PARA ELETRODUTO DE AÇO GALVANIZADO DN 20 MM (3/4''), APARENTE - FORNECIMENTO E INSTALAÇÃO. AF_10/2022</v>
      </c>
      <c r="D3277" s="94" t="str">
        <f>Cartilha_GLOBAL!D3277</f>
        <v>UN</v>
      </c>
      <c r="E3277" s="105">
        <f>Cartilha_GLOBAL!$E3277</f>
        <v>26.72</v>
      </c>
      <c r="F3277" s="182">
        <f>Cartilha_GLOBAL!$F3277</f>
        <v>32.8</v>
      </c>
      <c r="G3277" s="108"/>
      <c r="H3277" s="107">
        <f t="shared" si="201"/>
        <v>0</v>
      </c>
      <c r="I3277" s="143">
        <f t="shared" si="202"/>
        <v>0</v>
      </c>
      <c r="J3277" s="142"/>
      <c r="K3277" s="228"/>
      <c r="L3277" s="7" t="str">
        <f t="shared" si="203"/>
        <v/>
      </c>
      <c r="M3277" s="7" t="str">
        <f t="shared" si="204"/>
        <v/>
      </c>
      <c r="N3277" s="7" t="str">
        <f>Cartilha_GLOBAL!N3277</f>
        <v/>
      </c>
      <c r="O3277" s="144"/>
      <c r="Q3277" s="151"/>
      <c r="R3277" s="152">
        <v>0</v>
      </c>
      <c r="T3277" s="153">
        <f>IF(Cartilha_GLOBAL!R3277=0,0,IF(Cartilha_GLOBAL!R3277&gt;0,"c","b"))</f>
        <v>0</v>
      </c>
    </row>
    <row r="3278" ht="22.5" hidden="1" spans="1:20">
      <c r="A3278" s="158">
        <f>Cartilha_GLOBAL!A3278</f>
        <v>95780</v>
      </c>
      <c r="B3278" s="100" t="str">
        <f>Cartilha_GLOBAL!B3278</f>
        <v>SINAPI</v>
      </c>
      <c r="C3278" s="104" t="str">
        <f>Cartilha_GLOBAL!C3278</f>
        <v>CONDULETE DE ALUMÍNIO, TIPO B, PARA ELETRODUTO DE AÇO GALVANIZADO DN 25 MM (1''), APARENTE - FORNECIMENTO E INSTALAÇÃO. AF_10/2022</v>
      </c>
      <c r="D3278" s="94" t="str">
        <f>Cartilha_GLOBAL!D3278</f>
        <v>UN</v>
      </c>
      <c r="E3278" s="105">
        <f>Cartilha_GLOBAL!$E3278</f>
        <v>34.22</v>
      </c>
      <c r="F3278" s="182">
        <f>Cartilha_GLOBAL!$F3278</f>
        <v>42</v>
      </c>
      <c r="G3278" s="108"/>
      <c r="H3278" s="107">
        <f t="shared" si="201"/>
        <v>0</v>
      </c>
      <c r="I3278" s="143">
        <f t="shared" si="202"/>
        <v>0</v>
      </c>
      <c r="J3278" s="142"/>
      <c r="K3278" s="228"/>
      <c r="L3278" s="7" t="str">
        <f t="shared" si="203"/>
        <v/>
      </c>
      <c r="M3278" s="7" t="str">
        <f t="shared" si="204"/>
        <v/>
      </c>
      <c r="N3278" s="7" t="str">
        <f>Cartilha_GLOBAL!N3278</f>
        <v/>
      </c>
      <c r="O3278" s="144"/>
      <c r="Q3278" s="151"/>
      <c r="R3278" s="152">
        <v>0</v>
      </c>
      <c r="T3278" s="153">
        <f>IF(Cartilha_GLOBAL!R3278=0,0,IF(Cartilha_GLOBAL!R3278&gt;0,"c","b"))</f>
        <v>0</v>
      </c>
    </row>
    <row r="3279" ht="22.5" hidden="1" spans="1:20">
      <c r="A3279" s="158">
        <f>Cartilha_GLOBAL!A3279</f>
        <v>95781</v>
      </c>
      <c r="B3279" s="100" t="str">
        <f>Cartilha_GLOBAL!B3279</f>
        <v>SINAPI</v>
      </c>
      <c r="C3279" s="104" t="str">
        <f>Cartilha_GLOBAL!C3279</f>
        <v>CONDULETE DE ALUMÍNIO, TIPO C, PARA ELETRODUTO DE AÇO GALVANIZADO DN 25 MM (1''), APARENTE - FORNECIMENTO E INSTALAÇÃO. AF_10/2022</v>
      </c>
      <c r="D3279" s="94" t="str">
        <f>Cartilha_GLOBAL!D3279</f>
        <v>UN</v>
      </c>
      <c r="E3279" s="105">
        <f>Cartilha_GLOBAL!$E3279</f>
        <v>38.9</v>
      </c>
      <c r="F3279" s="182">
        <f>Cartilha_GLOBAL!$F3279</f>
        <v>47.75</v>
      </c>
      <c r="G3279" s="108"/>
      <c r="H3279" s="107">
        <f t="shared" si="201"/>
        <v>0</v>
      </c>
      <c r="I3279" s="143">
        <f t="shared" si="202"/>
        <v>0</v>
      </c>
      <c r="J3279" s="142"/>
      <c r="K3279" s="228"/>
      <c r="L3279" s="7" t="str">
        <f t="shared" si="203"/>
        <v/>
      </c>
      <c r="M3279" s="7" t="str">
        <f t="shared" si="204"/>
        <v/>
      </c>
      <c r="N3279" s="7" t="str">
        <f>Cartilha_GLOBAL!N3279</f>
        <v/>
      </c>
      <c r="O3279" s="144"/>
      <c r="Q3279" s="151"/>
      <c r="R3279" s="152">
        <v>0</v>
      </c>
      <c r="T3279" s="153">
        <f>IF(Cartilha_GLOBAL!R3279=0,0,IF(Cartilha_GLOBAL!R3279&gt;0,"c","b"))</f>
        <v>0</v>
      </c>
    </row>
    <row r="3280" ht="22.5" hidden="1" spans="1:20">
      <c r="A3280" s="158">
        <f>Cartilha_GLOBAL!A3280</f>
        <v>95782</v>
      </c>
      <c r="B3280" s="100" t="str">
        <f>Cartilha_GLOBAL!B3280</f>
        <v>SINAPI</v>
      </c>
      <c r="C3280" s="104" t="str">
        <f>Cartilha_GLOBAL!C3280</f>
        <v>CONDULETE DE ALUMÍNIO, TIPO E, ELETRODUTO DE AÇO GALVANIZADO DN 25 MM (1''), APARENTE - FORNECIMENTO E INSTALAÇÃO. AF_10/2022</v>
      </c>
      <c r="D3280" s="94" t="str">
        <f>Cartilha_GLOBAL!D3280</f>
        <v>UN</v>
      </c>
      <c r="E3280" s="105">
        <f>Cartilha_GLOBAL!$E3280</f>
        <v>36.52</v>
      </c>
      <c r="F3280" s="182">
        <f>Cartilha_GLOBAL!$F3280</f>
        <v>44.82</v>
      </c>
      <c r="G3280" s="108"/>
      <c r="H3280" s="107">
        <f t="shared" si="201"/>
        <v>0</v>
      </c>
      <c r="I3280" s="143">
        <f t="shared" si="202"/>
        <v>0</v>
      </c>
      <c r="J3280" s="142"/>
      <c r="K3280" s="228"/>
      <c r="L3280" s="7" t="str">
        <f t="shared" si="203"/>
        <v/>
      </c>
      <c r="M3280" s="7" t="str">
        <f t="shared" si="204"/>
        <v/>
      </c>
      <c r="N3280" s="7" t="str">
        <f>Cartilha_GLOBAL!N3280</f>
        <v/>
      </c>
      <c r="O3280" s="144"/>
      <c r="Q3280" s="151"/>
      <c r="R3280" s="152">
        <v>0</v>
      </c>
      <c r="T3280" s="153">
        <f>IF(Cartilha_GLOBAL!R3280=0,0,IF(Cartilha_GLOBAL!R3280&gt;0,"c","b"))</f>
        <v>0</v>
      </c>
    </row>
    <row r="3281" ht="22.5" hidden="1" spans="1:20">
      <c r="A3281" s="158">
        <f>Cartilha_GLOBAL!A3281</f>
        <v>95785</v>
      </c>
      <c r="B3281" s="100" t="str">
        <f>Cartilha_GLOBAL!B3281</f>
        <v>SINAPI</v>
      </c>
      <c r="C3281" s="104" t="str">
        <f>Cartilha_GLOBAL!C3281</f>
        <v>CONDULETE DE ALUMÍNIO, TIPO E, PARA ELETRODUTO DE AÇO GALVANIZADO DN 32 MM (1 1/4''), APARENTE - FORNECIMENTO E INSTALAÇÃO. AF_10/2022</v>
      </c>
      <c r="D3281" s="94" t="str">
        <f>Cartilha_GLOBAL!D3281</f>
        <v>UN</v>
      </c>
      <c r="E3281" s="105">
        <f>Cartilha_GLOBAL!$E3281</f>
        <v>43.24</v>
      </c>
      <c r="F3281" s="182">
        <f>Cartilha_GLOBAL!$F3281</f>
        <v>53.07</v>
      </c>
      <c r="G3281" s="108"/>
      <c r="H3281" s="107">
        <f t="shared" si="201"/>
        <v>0</v>
      </c>
      <c r="I3281" s="143">
        <f t="shared" si="202"/>
        <v>0</v>
      </c>
      <c r="J3281" s="142"/>
      <c r="K3281" s="228"/>
      <c r="L3281" s="7" t="str">
        <f t="shared" si="203"/>
        <v/>
      </c>
      <c r="M3281" s="7" t="str">
        <f t="shared" si="204"/>
        <v/>
      </c>
      <c r="N3281" s="7" t="str">
        <f>Cartilha_GLOBAL!N3281</f>
        <v/>
      </c>
      <c r="O3281" s="144"/>
      <c r="Q3281" s="151"/>
      <c r="R3281" s="152">
        <v>0</v>
      </c>
      <c r="T3281" s="153">
        <f>IF(Cartilha_GLOBAL!R3281=0,0,IF(Cartilha_GLOBAL!R3281&gt;0,"c","b"))</f>
        <v>0</v>
      </c>
    </row>
    <row r="3282" ht="22.5" hidden="1" spans="1:20">
      <c r="A3282" s="158">
        <f>Cartilha_GLOBAL!A3282</f>
        <v>95787</v>
      </c>
      <c r="B3282" s="100" t="str">
        <f>Cartilha_GLOBAL!B3282</f>
        <v>SINAPI</v>
      </c>
      <c r="C3282" s="104" t="str">
        <f>Cartilha_GLOBAL!C3282</f>
        <v>CONDULETE DE ALUMÍNIO, TIPO LR, PARA ELETRODUTO DE AÇO GALVANIZADO DN 20 MM (3/4''), APARENTE - FORNECIMENTO E INSTALAÇÃO. AF_10/2022</v>
      </c>
      <c r="D3282" s="94" t="str">
        <f>Cartilha_GLOBAL!D3282</f>
        <v>UN</v>
      </c>
      <c r="E3282" s="105">
        <f>Cartilha_GLOBAL!$E3282</f>
        <v>32.24</v>
      </c>
      <c r="F3282" s="182">
        <f>Cartilha_GLOBAL!$F3282</f>
        <v>39.57</v>
      </c>
      <c r="G3282" s="108"/>
      <c r="H3282" s="107">
        <f t="shared" si="201"/>
        <v>0</v>
      </c>
      <c r="I3282" s="143">
        <f t="shared" si="202"/>
        <v>0</v>
      </c>
      <c r="J3282" s="142"/>
      <c r="K3282" s="228"/>
      <c r="L3282" s="7" t="str">
        <f t="shared" si="203"/>
        <v/>
      </c>
      <c r="M3282" s="7" t="str">
        <f t="shared" si="204"/>
        <v/>
      </c>
      <c r="N3282" s="7" t="str">
        <f>Cartilha_GLOBAL!N3282</f>
        <v/>
      </c>
      <c r="O3282" s="144"/>
      <c r="Q3282" s="151"/>
      <c r="R3282" s="152">
        <v>0</v>
      </c>
      <c r="T3282" s="153">
        <f>IF(Cartilha_GLOBAL!R3282=0,0,IF(Cartilha_GLOBAL!R3282&gt;0,"c","b"))</f>
        <v>0</v>
      </c>
    </row>
    <row r="3283" ht="22.5" hidden="1" spans="1:20">
      <c r="A3283" s="158">
        <f>Cartilha_GLOBAL!A3283</f>
        <v>95789</v>
      </c>
      <c r="B3283" s="100" t="str">
        <f>Cartilha_GLOBAL!B3283</f>
        <v>SINAPI</v>
      </c>
      <c r="C3283" s="104" t="str">
        <f>Cartilha_GLOBAL!C3283</f>
        <v>CONDULETE DE ALUMÍNIO, TIPO LR, PARA ELETRODUTO DE AÇO GALVANIZADO DN 25 MM (1''), APARENTE - FORNECIMENTO E INSTALAÇÃO. AF_10/2022</v>
      </c>
      <c r="D3283" s="94" t="str">
        <f>Cartilha_GLOBAL!D3283</f>
        <v>UN</v>
      </c>
      <c r="E3283" s="105">
        <f>Cartilha_GLOBAL!$E3283</f>
        <v>43.94</v>
      </c>
      <c r="F3283" s="182">
        <f>Cartilha_GLOBAL!$F3283</f>
        <v>53.93</v>
      </c>
      <c r="G3283" s="108"/>
      <c r="H3283" s="107">
        <f t="shared" si="201"/>
        <v>0</v>
      </c>
      <c r="I3283" s="143">
        <f t="shared" si="202"/>
        <v>0</v>
      </c>
      <c r="J3283" s="142"/>
      <c r="K3283" s="228"/>
      <c r="L3283" s="7" t="str">
        <f t="shared" si="203"/>
        <v/>
      </c>
      <c r="M3283" s="7" t="str">
        <f t="shared" si="204"/>
        <v/>
      </c>
      <c r="N3283" s="7" t="str">
        <f>Cartilha_GLOBAL!N3283</f>
        <v/>
      </c>
      <c r="O3283" s="144"/>
      <c r="Q3283" s="151"/>
      <c r="R3283" s="152">
        <v>0</v>
      </c>
      <c r="T3283" s="153">
        <f>IF(Cartilha_GLOBAL!R3283=0,0,IF(Cartilha_GLOBAL!R3283&gt;0,"c","b"))</f>
        <v>0</v>
      </c>
    </row>
    <row r="3284" ht="22.5" hidden="1" spans="1:20">
      <c r="A3284" s="158">
        <f>Cartilha_GLOBAL!A3284</f>
        <v>95791</v>
      </c>
      <c r="B3284" s="100" t="str">
        <f>Cartilha_GLOBAL!B3284</f>
        <v>SINAPI</v>
      </c>
      <c r="C3284" s="104" t="str">
        <f>Cartilha_GLOBAL!C3284</f>
        <v>CONDULETE DE ALUMÍNIO, TIPO LR, PARA ELETRODUTO DE AÇO GALVANIZADO DN 32 MM (1 1/4''), APARENTE - FORNECIMENTO E INSTALAÇÃO. AF_10/2022</v>
      </c>
      <c r="D3284" s="94" t="str">
        <f>Cartilha_GLOBAL!D3284</f>
        <v>UN</v>
      </c>
      <c r="E3284" s="105">
        <f>Cartilha_GLOBAL!$E3284</f>
        <v>61.1</v>
      </c>
      <c r="F3284" s="182">
        <f>Cartilha_GLOBAL!$F3284</f>
        <v>74.99</v>
      </c>
      <c r="G3284" s="108"/>
      <c r="H3284" s="107">
        <f t="shared" si="201"/>
        <v>0</v>
      </c>
      <c r="I3284" s="143">
        <f t="shared" si="202"/>
        <v>0</v>
      </c>
      <c r="J3284" s="142"/>
      <c r="K3284" s="228"/>
      <c r="L3284" s="7" t="str">
        <f t="shared" si="203"/>
        <v/>
      </c>
      <c r="M3284" s="7" t="str">
        <f t="shared" si="204"/>
        <v/>
      </c>
      <c r="N3284" s="7" t="str">
        <f>Cartilha_GLOBAL!N3284</f>
        <v/>
      </c>
      <c r="O3284" s="144"/>
      <c r="Q3284" s="151"/>
      <c r="R3284" s="152">
        <v>0</v>
      </c>
      <c r="T3284" s="153">
        <f>IF(Cartilha_GLOBAL!R3284=0,0,IF(Cartilha_GLOBAL!R3284&gt;0,"c","b"))</f>
        <v>0</v>
      </c>
    </row>
    <row r="3285" ht="22.5" hidden="1" spans="1:20">
      <c r="A3285" s="158">
        <f>Cartilha_GLOBAL!A3285</f>
        <v>95795</v>
      </c>
      <c r="B3285" s="100" t="str">
        <f>Cartilha_GLOBAL!B3285</f>
        <v>SINAPI</v>
      </c>
      <c r="C3285" s="104" t="str">
        <f>Cartilha_GLOBAL!C3285</f>
        <v>CONDULETE DE ALUMÍNIO, TIPO T, PARA ELETRODUTO DE AÇO GALVANIZADO DN 20 MM (3/4''), APARENTE - FORNECIMENTO E INSTALAÇÃO. AF_10/2022</v>
      </c>
      <c r="D3285" s="94" t="str">
        <f>Cartilha_GLOBAL!D3285</f>
        <v>UN</v>
      </c>
      <c r="E3285" s="105">
        <f>Cartilha_GLOBAL!$E3285</f>
        <v>36.74</v>
      </c>
      <c r="F3285" s="182">
        <f>Cartilha_GLOBAL!$F3285</f>
        <v>45.09</v>
      </c>
      <c r="G3285" s="108"/>
      <c r="H3285" s="107">
        <f t="shared" si="201"/>
        <v>0</v>
      </c>
      <c r="I3285" s="143">
        <f t="shared" si="202"/>
        <v>0</v>
      </c>
      <c r="J3285" s="142"/>
      <c r="K3285" s="228"/>
      <c r="L3285" s="7" t="str">
        <f t="shared" si="203"/>
        <v/>
      </c>
      <c r="M3285" s="7" t="str">
        <f t="shared" si="204"/>
        <v/>
      </c>
      <c r="N3285" s="7" t="str">
        <f>Cartilha_GLOBAL!N3285</f>
        <v/>
      </c>
      <c r="O3285" s="144"/>
      <c r="Q3285" s="151"/>
      <c r="R3285" s="152">
        <v>0</v>
      </c>
      <c r="T3285" s="153">
        <f>IF(Cartilha_GLOBAL!R3285=0,0,IF(Cartilha_GLOBAL!R3285&gt;0,"c","b"))</f>
        <v>0</v>
      </c>
    </row>
    <row r="3286" ht="22.5" hidden="1" spans="1:20">
      <c r="A3286" s="158">
        <f>Cartilha_GLOBAL!A3286</f>
        <v>95796</v>
      </c>
      <c r="B3286" s="100" t="str">
        <f>Cartilha_GLOBAL!B3286</f>
        <v>SINAPI</v>
      </c>
      <c r="C3286" s="104" t="str">
        <f>Cartilha_GLOBAL!C3286</f>
        <v>CONDULETE DE ALUMÍNIO, TIPO T, PARA ELETRODUTO DE AÇO GALVANIZADO DN 25 MM (1''), APARENTE - FORNECIMENTO E INSTALAÇÃO. AF_10/2022</v>
      </c>
      <c r="D3286" s="94" t="str">
        <f>Cartilha_GLOBAL!D3286</f>
        <v>UN</v>
      </c>
      <c r="E3286" s="105">
        <f>Cartilha_GLOBAL!$E3286</f>
        <v>51.6</v>
      </c>
      <c r="F3286" s="182">
        <f>Cartilha_GLOBAL!$F3286</f>
        <v>63.33</v>
      </c>
      <c r="G3286" s="108"/>
      <c r="H3286" s="107">
        <f t="shared" si="201"/>
        <v>0</v>
      </c>
      <c r="I3286" s="143">
        <f t="shared" si="202"/>
        <v>0</v>
      </c>
      <c r="J3286" s="142"/>
      <c r="K3286" s="228"/>
      <c r="L3286" s="7" t="str">
        <f t="shared" si="203"/>
        <v/>
      </c>
      <c r="M3286" s="7" t="str">
        <f t="shared" si="204"/>
        <v/>
      </c>
      <c r="N3286" s="7" t="str">
        <f>Cartilha_GLOBAL!N3286</f>
        <v/>
      </c>
      <c r="O3286" s="144"/>
      <c r="Q3286" s="151"/>
      <c r="R3286" s="152">
        <v>0</v>
      </c>
      <c r="T3286" s="153">
        <f>IF(Cartilha_GLOBAL!R3286=0,0,IF(Cartilha_GLOBAL!R3286&gt;0,"c","b"))</f>
        <v>0</v>
      </c>
    </row>
    <row r="3287" ht="22.5" hidden="1" spans="1:20">
      <c r="A3287" s="158">
        <f>Cartilha_GLOBAL!A3287</f>
        <v>95797</v>
      </c>
      <c r="B3287" s="100" t="str">
        <f>Cartilha_GLOBAL!B3287</f>
        <v>SINAPI</v>
      </c>
      <c r="C3287" s="104" t="str">
        <f>Cartilha_GLOBAL!C3287</f>
        <v>CONDULETE DE ALUMÍNIO, TIPO T, PARA ELETRODUTO DE AÇO GALVANIZADO DN 32 MM (1 1/4''), APARENTE - FORNECIMENTO E INSTALAÇÃO. AF_10/2022</v>
      </c>
      <c r="D3287" s="94" t="str">
        <f>Cartilha_GLOBAL!D3287</f>
        <v>UN</v>
      </c>
      <c r="E3287" s="105">
        <f>Cartilha_GLOBAL!$E3287</f>
        <v>71.37</v>
      </c>
      <c r="F3287" s="182">
        <f>Cartilha_GLOBAL!$F3287</f>
        <v>87.6</v>
      </c>
      <c r="G3287" s="108"/>
      <c r="H3287" s="107">
        <f t="shared" si="201"/>
        <v>0</v>
      </c>
      <c r="I3287" s="143">
        <f t="shared" si="202"/>
        <v>0</v>
      </c>
      <c r="J3287" s="142"/>
      <c r="K3287" s="228"/>
      <c r="L3287" s="7" t="str">
        <f t="shared" si="203"/>
        <v/>
      </c>
      <c r="M3287" s="7" t="str">
        <f t="shared" si="204"/>
        <v/>
      </c>
      <c r="N3287" s="7" t="str">
        <f>Cartilha_GLOBAL!N3287</f>
        <v/>
      </c>
      <c r="O3287" s="144"/>
      <c r="Q3287" s="151"/>
      <c r="R3287" s="152">
        <v>0</v>
      </c>
      <c r="T3287" s="153">
        <f>IF(Cartilha_GLOBAL!R3287=0,0,IF(Cartilha_GLOBAL!R3287&gt;0,"c","b"))</f>
        <v>0</v>
      </c>
    </row>
    <row r="3288" ht="22.5" hidden="1" spans="1:20">
      <c r="A3288" s="158">
        <f>Cartilha_GLOBAL!A3288</f>
        <v>95801</v>
      </c>
      <c r="B3288" s="100" t="str">
        <f>Cartilha_GLOBAL!B3288</f>
        <v>SINAPI</v>
      </c>
      <c r="C3288" s="104" t="str">
        <f>Cartilha_GLOBAL!C3288</f>
        <v>CONDULETE DE ALUMÍNIO, TIPO X, PARA ELETRODUTO DE AÇO GALVANIZADO DN 20 MM (3/4''), APARENTE - FORNECIMENTO E INSTALAÇÃO. AF_10/2022</v>
      </c>
      <c r="D3288" s="94" t="str">
        <f>Cartilha_GLOBAL!D3288</f>
        <v>UN</v>
      </c>
      <c r="E3288" s="105">
        <f>Cartilha_GLOBAL!$E3288</f>
        <v>43.96</v>
      </c>
      <c r="F3288" s="182">
        <f>Cartilha_GLOBAL!$F3288</f>
        <v>53.96</v>
      </c>
      <c r="G3288" s="108"/>
      <c r="H3288" s="107">
        <f t="shared" si="201"/>
        <v>0</v>
      </c>
      <c r="I3288" s="143">
        <f t="shared" si="202"/>
        <v>0</v>
      </c>
      <c r="J3288" s="142"/>
      <c r="K3288" s="228"/>
      <c r="L3288" s="7" t="str">
        <f t="shared" si="203"/>
        <v/>
      </c>
      <c r="M3288" s="7" t="str">
        <f t="shared" si="204"/>
        <v/>
      </c>
      <c r="N3288" s="7" t="str">
        <f>Cartilha_GLOBAL!N3288</f>
        <v/>
      </c>
      <c r="O3288" s="144"/>
      <c r="Q3288" s="151"/>
      <c r="R3288" s="152">
        <v>0</v>
      </c>
      <c r="T3288" s="153">
        <f>IF(Cartilha_GLOBAL!R3288=0,0,IF(Cartilha_GLOBAL!R3288&gt;0,"c","b"))</f>
        <v>0</v>
      </c>
    </row>
    <row r="3289" ht="22.5" hidden="1" spans="1:20">
      <c r="A3289" s="158">
        <f>Cartilha_GLOBAL!A3289</f>
        <v>95802</v>
      </c>
      <c r="B3289" s="100" t="str">
        <f>Cartilha_GLOBAL!B3289</f>
        <v>SINAPI</v>
      </c>
      <c r="C3289" s="104" t="str">
        <f>Cartilha_GLOBAL!C3289</f>
        <v>CONDULETE DE ALUMÍNIO, TIPO X, PARA ELETRODUTO DE AÇO GALVANIZADO DN 25 MM (1''), APARENTE - FORNECIMENTO E INSTALAÇÃO. AF_10/2022</v>
      </c>
      <c r="D3289" s="94" t="str">
        <f>Cartilha_GLOBAL!D3289</f>
        <v>UN</v>
      </c>
      <c r="E3289" s="105">
        <f>Cartilha_GLOBAL!$E3289</f>
        <v>54.65</v>
      </c>
      <c r="F3289" s="182">
        <f>Cartilha_GLOBAL!$F3289</f>
        <v>67.08</v>
      </c>
      <c r="G3289" s="108"/>
      <c r="H3289" s="107">
        <f t="shared" si="201"/>
        <v>0</v>
      </c>
      <c r="I3289" s="143">
        <f t="shared" si="202"/>
        <v>0</v>
      </c>
      <c r="J3289" s="142"/>
      <c r="K3289" s="228"/>
      <c r="L3289" s="7" t="str">
        <f t="shared" si="203"/>
        <v/>
      </c>
      <c r="M3289" s="7" t="str">
        <f t="shared" si="204"/>
        <v/>
      </c>
      <c r="N3289" s="7" t="str">
        <f>Cartilha_GLOBAL!N3289</f>
        <v/>
      </c>
      <c r="O3289" s="144"/>
      <c r="Q3289" s="151"/>
      <c r="R3289" s="152">
        <v>0</v>
      </c>
      <c r="T3289" s="153">
        <f>IF(Cartilha_GLOBAL!R3289=0,0,IF(Cartilha_GLOBAL!R3289&gt;0,"c","b"))</f>
        <v>0</v>
      </c>
    </row>
    <row r="3290" ht="22.5" hidden="1" spans="1:20">
      <c r="A3290" s="158">
        <f>Cartilha_GLOBAL!A3290</f>
        <v>95803</v>
      </c>
      <c r="B3290" s="100" t="str">
        <f>Cartilha_GLOBAL!B3290</f>
        <v>SINAPI</v>
      </c>
      <c r="C3290" s="104" t="str">
        <f>Cartilha_GLOBAL!C3290</f>
        <v>CONDULETE DE ALUMÍNIO, TIPO X, PARA ELETRODUTO DE AÇO GALVANIZADO DN 32 MM (1 1/4''), APARENTE - FORNECIMENTO E INSTALAÇÃO. AF_10/2022</v>
      </c>
      <c r="D3290" s="94" t="str">
        <f>Cartilha_GLOBAL!D3290</f>
        <v>UN</v>
      </c>
      <c r="E3290" s="105">
        <f>Cartilha_GLOBAL!$E3290</f>
        <v>79.51</v>
      </c>
      <c r="F3290" s="182">
        <f>Cartilha_GLOBAL!$F3290</f>
        <v>97.59</v>
      </c>
      <c r="G3290" s="108"/>
      <c r="H3290" s="107">
        <f t="shared" si="201"/>
        <v>0</v>
      </c>
      <c r="I3290" s="143">
        <f t="shared" si="202"/>
        <v>0</v>
      </c>
      <c r="J3290" s="142"/>
      <c r="K3290" s="145"/>
      <c r="L3290" s="7" t="str">
        <f t="shared" si="203"/>
        <v/>
      </c>
      <c r="M3290" s="7" t="str">
        <f t="shared" si="204"/>
        <v/>
      </c>
      <c r="N3290" s="7" t="str">
        <f>Cartilha_GLOBAL!N3290</f>
        <v/>
      </c>
      <c r="O3290" s="144"/>
      <c r="Q3290" s="151"/>
      <c r="R3290" s="152">
        <v>0</v>
      </c>
      <c r="T3290" s="153">
        <f>IF(Cartilha_GLOBAL!R3290=0,0,IF(Cartilha_GLOBAL!R3290&gt;0,"c","b"))</f>
        <v>0</v>
      </c>
    </row>
    <row r="3291" ht="12.75" hidden="1" spans="1:20">
      <c r="A3291" s="154" t="str">
        <f>Cartilha_GLOBAL!A3291</f>
        <v>8.2.6.2</v>
      </c>
      <c r="B3291" s="100">
        <f>Cartilha_GLOBAL!B3291</f>
        <v>0</v>
      </c>
      <c r="C3291" s="161" t="str">
        <f>Cartilha_GLOBAL!C3291</f>
        <v>PVC</v>
      </c>
      <c r="D3291" s="94">
        <f>Cartilha_GLOBAL!D3291</f>
        <v>0</v>
      </c>
      <c r="E3291" s="105">
        <f>Cartilha_GLOBAL!$E3291</f>
        <v>0</v>
      </c>
      <c r="F3291" s="182">
        <f>Cartilha_GLOBAL!$F3291</f>
        <v>0</v>
      </c>
      <c r="G3291" s="187"/>
      <c r="H3291" s="187">
        <f t="shared" si="201"/>
        <v>0</v>
      </c>
      <c r="I3291" s="188">
        <f t="shared" si="202"/>
        <v>0</v>
      </c>
      <c r="J3291" s="142"/>
      <c r="K3291" s="145" t="str">
        <f>IF(OR(SUM(I3292:I3306)&gt;0,SUM(I3292:I3306)&gt;0),"xx","")</f>
        <v/>
      </c>
      <c r="L3291" s="7" t="str">
        <f t="shared" si="203"/>
        <v/>
      </c>
      <c r="M3291" s="7" t="str">
        <f t="shared" si="204"/>
        <v/>
      </c>
      <c r="N3291" s="7" t="str">
        <f>Cartilha_GLOBAL!N3291</f>
        <v/>
      </c>
      <c r="O3291" s="144"/>
      <c r="Q3291" s="151"/>
      <c r="R3291" s="152">
        <v>0</v>
      </c>
      <c r="T3291" s="153">
        <f>IF(Cartilha_GLOBAL!R3291=0,0,IF(Cartilha_GLOBAL!R3291&gt;0,"c","b"))</f>
        <v>0</v>
      </c>
    </row>
    <row r="3292" ht="22.5" hidden="1" spans="1:20">
      <c r="A3292" s="158">
        <f>Cartilha_GLOBAL!A3292</f>
        <v>95804</v>
      </c>
      <c r="B3292" s="100" t="str">
        <f>Cartilha_GLOBAL!B3292</f>
        <v>SINAPI</v>
      </c>
      <c r="C3292" s="104" t="str">
        <f>Cartilha_GLOBAL!C3292</f>
        <v>CONDULETE DE PVC, TIPO B, PARA ELETRODUTO DE PVC SOLDÁVEL DN 20 MM (1/2''), APARENTE - FORNECIMENTO E INSTALAÇÃO. AF_10/2022</v>
      </c>
      <c r="D3292" s="94" t="str">
        <f>Cartilha_GLOBAL!D3292</f>
        <v>UN</v>
      </c>
      <c r="E3292" s="105">
        <f>Cartilha_GLOBAL!$E3292</f>
        <v>27.21</v>
      </c>
      <c r="F3292" s="182">
        <f>Cartilha_GLOBAL!$F3292</f>
        <v>33.4</v>
      </c>
      <c r="G3292" s="108"/>
      <c r="H3292" s="107">
        <f t="shared" si="201"/>
        <v>0</v>
      </c>
      <c r="I3292" s="143">
        <f t="shared" si="202"/>
        <v>0</v>
      </c>
      <c r="J3292" s="142"/>
      <c r="K3292" s="228"/>
      <c r="L3292" s="7" t="str">
        <f t="shared" si="203"/>
        <v/>
      </c>
      <c r="M3292" s="7" t="str">
        <f t="shared" si="204"/>
        <v/>
      </c>
      <c r="N3292" s="7" t="str">
        <f>Cartilha_GLOBAL!N3292</f>
        <v/>
      </c>
      <c r="O3292" s="144"/>
      <c r="Q3292" s="151"/>
      <c r="R3292" s="152">
        <v>0</v>
      </c>
      <c r="T3292" s="153">
        <f>IF(Cartilha_GLOBAL!R3292=0,0,IF(Cartilha_GLOBAL!R3292&gt;0,"c","b"))</f>
        <v>0</v>
      </c>
    </row>
    <row r="3293" ht="22.5" hidden="1" spans="1:20">
      <c r="A3293" s="158">
        <f>Cartilha_GLOBAL!A3293</f>
        <v>95805</v>
      </c>
      <c r="B3293" s="100" t="str">
        <f>Cartilha_GLOBAL!B3293</f>
        <v>SINAPI</v>
      </c>
      <c r="C3293" s="104" t="str">
        <f>Cartilha_GLOBAL!C3293</f>
        <v>CONDULETE DE PVC, TIPO B, PARA ELETRODUTO DE PVC SOLDÁVEL DN 25 MM (3/4''), APARENTE - FORNECIMENTO E INSTALAÇÃO. AF_10/2022</v>
      </c>
      <c r="D3293" s="94" t="str">
        <f>Cartilha_GLOBAL!D3293</f>
        <v>UN</v>
      </c>
      <c r="E3293" s="105">
        <f>Cartilha_GLOBAL!$E3293</f>
        <v>28.7</v>
      </c>
      <c r="F3293" s="182">
        <f>Cartilha_GLOBAL!$F3293</f>
        <v>35.23</v>
      </c>
      <c r="G3293" s="108"/>
      <c r="H3293" s="107">
        <f t="shared" si="201"/>
        <v>0</v>
      </c>
      <c r="I3293" s="143">
        <f t="shared" si="202"/>
        <v>0</v>
      </c>
      <c r="J3293" s="142"/>
      <c r="K3293" s="228"/>
      <c r="L3293" s="7" t="str">
        <f t="shared" si="203"/>
        <v/>
      </c>
      <c r="M3293" s="7" t="str">
        <f t="shared" si="204"/>
        <v/>
      </c>
      <c r="N3293" s="7" t="str">
        <f>Cartilha_GLOBAL!N3293</f>
        <v/>
      </c>
      <c r="O3293" s="144"/>
      <c r="Q3293" s="151"/>
      <c r="R3293" s="152">
        <v>0</v>
      </c>
      <c r="T3293" s="153">
        <f>IF(Cartilha_GLOBAL!R3293=0,0,IF(Cartilha_GLOBAL!R3293&gt;0,"c","b"))</f>
        <v>0</v>
      </c>
    </row>
    <row r="3294" ht="22.5" hidden="1" spans="1:20">
      <c r="A3294" s="158">
        <f>Cartilha_GLOBAL!A3294</f>
        <v>95806</v>
      </c>
      <c r="B3294" s="100" t="str">
        <f>Cartilha_GLOBAL!B3294</f>
        <v>SINAPI</v>
      </c>
      <c r="C3294" s="104" t="str">
        <f>Cartilha_GLOBAL!C3294</f>
        <v>CONDULETE DE PVC, TIPO B, PARA ELETRODUTO DE PVC SOLDÁVEL DN 32 MM (1''), APARENTE - FORNECIMENTO E INSTALAÇÃO. AF_10/2022</v>
      </c>
      <c r="D3294" s="94" t="str">
        <f>Cartilha_GLOBAL!D3294</f>
        <v>UN</v>
      </c>
      <c r="E3294" s="105">
        <f>Cartilha_GLOBAL!$E3294</f>
        <v>31.42</v>
      </c>
      <c r="F3294" s="182">
        <f>Cartilha_GLOBAL!$F3294</f>
        <v>38.56</v>
      </c>
      <c r="G3294" s="108"/>
      <c r="H3294" s="107">
        <f t="shared" si="201"/>
        <v>0</v>
      </c>
      <c r="I3294" s="143">
        <f t="shared" si="202"/>
        <v>0</v>
      </c>
      <c r="J3294" s="142"/>
      <c r="K3294" s="228"/>
      <c r="L3294" s="7" t="str">
        <f t="shared" si="203"/>
        <v/>
      </c>
      <c r="M3294" s="7" t="str">
        <f t="shared" si="204"/>
        <v/>
      </c>
      <c r="N3294" s="7" t="str">
        <f>Cartilha_GLOBAL!N3294</f>
        <v/>
      </c>
      <c r="O3294" s="144"/>
      <c r="Q3294" s="151"/>
      <c r="R3294" s="152">
        <v>0</v>
      </c>
      <c r="T3294" s="153">
        <f>IF(Cartilha_GLOBAL!R3294=0,0,IF(Cartilha_GLOBAL!R3294&gt;0,"c","b"))</f>
        <v>0</v>
      </c>
    </row>
    <row r="3295" ht="22.5" hidden="1" spans="1:20">
      <c r="A3295" s="158">
        <f>Cartilha_GLOBAL!A3295</f>
        <v>95807</v>
      </c>
      <c r="B3295" s="100" t="str">
        <f>Cartilha_GLOBAL!B3295</f>
        <v>SINAPI</v>
      </c>
      <c r="C3295" s="104" t="str">
        <f>Cartilha_GLOBAL!C3295</f>
        <v>CONDULETE DE PVC, TIPO LL, PARA ELETRODUTO DE PVC SOLDÁVEL DN 20 MM (1/2''), APARENTE - FORNECIMENTO E INSTALAÇÃO. AF_10/2022</v>
      </c>
      <c r="D3295" s="94" t="str">
        <f>Cartilha_GLOBAL!D3295</f>
        <v>UN</v>
      </c>
      <c r="E3295" s="105">
        <f>Cartilha_GLOBAL!$E3295</f>
        <v>31.89</v>
      </c>
      <c r="F3295" s="182">
        <f>Cartilha_GLOBAL!$F3295</f>
        <v>39.14</v>
      </c>
      <c r="G3295" s="108"/>
      <c r="H3295" s="107">
        <f t="shared" si="201"/>
        <v>0</v>
      </c>
      <c r="I3295" s="143">
        <f t="shared" si="202"/>
        <v>0</v>
      </c>
      <c r="J3295" s="142"/>
      <c r="K3295" s="228"/>
      <c r="L3295" s="7" t="str">
        <f t="shared" si="203"/>
        <v/>
      </c>
      <c r="M3295" s="7" t="str">
        <f t="shared" si="204"/>
        <v/>
      </c>
      <c r="N3295" s="7" t="str">
        <f>Cartilha_GLOBAL!N3295</f>
        <v/>
      </c>
      <c r="O3295" s="144"/>
      <c r="Q3295" s="151"/>
      <c r="R3295" s="152">
        <v>0</v>
      </c>
      <c r="T3295" s="153">
        <f>IF(Cartilha_GLOBAL!R3295=0,0,IF(Cartilha_GLOBAL!R3295&gt;0,"c","b"))</f>
        <v>0</v>
      </c>
    </row>
    <row r="3296" ht="22.5" hidden="1" spans="1:20">
      <c r="A3296" s="158">
        <f>Cartilha_GLOBAL!A3296</f>
        <v>95808</v>
      </c>
      <c r="B3296" s="100" t="str">
        <f>Cartilha_GLOBAL!B3296</f>
        <v>SINAPI</v>
      </c>
      <c r="C3296" s="104" t="str">
        <f>Cartilha_GLOBAL!C3296</f>
        <v>CONDULETE DE PVC, TIPO LL, PARA ELETRODUTO DE PVC SOLDÁVEL DN 25 MM (3/4''), APARENTE - FORNECIMENTO E INSTALAÇÃO. AF_10/2022</v>
      </c>
      <c r="D3296" s="94" t="str">
        <f>Cartilha_GLOBAL!D3296</f>
        <v>UN</v>
      </c>
      <c r="E3296" s="105">
        <f>Cartilha_GLOBAL!$E3296</f>
        <v>36.37</v>
      </c>
      <c r="F3296" s="182">
        <f>Cartilha_GLOBAL!$F3296</f>
        <v>44.64</v>
      </c>
      <c r="G3296" s="108"/>
      <c r="H3296" s="107">
        <f t="shared" si="201"/>
        <v>0</v>
      </c>
      <c r="I3296" s="143">
        <f t="shared" si="202"/>
        <v>0</v>
      </c>
      <c r="J3296" s="142"/>
      <c r="K3296" s="228"/>
      <c r="L3296" s="7" t="str">
        <f t="shared" si="203"/>
        <v/>
      </c>
      <c r="M3296" s="7" t="str">
        <f t="shared" si="204"/>
        <v/>
      </c>
      <c r="N3296" s="7" t="str">
        <f>Cartilha_GLOBAL!N3296</f>
        <v/>
      </c>
      <c r="O3296" s="144"/>
      <c r="Q3296" s="151"/>
      <c r="R3296" s="152">
        <v>0</v>
      </c>
      <c r="T3296" s="153">
        <f>IF(Cartilha_GLOBAL!R3296=0,0,IF(Cartilha_GLOBAL!R3296&gt;0,"c","b"))</f>
        <v>0</v>
      </c>
    </row>
    <row r="3297" ht="22.5" hidden="1" spans="1:20">
      <c r="A3297" s="158">
        <f>Cartilha_GLOBAL!A3297</f>
        <v>95809</v>
      </c>
      <c r="B3297" s="100" t="str">
        <f>Cartilha_GLOBAL!B3297</f>
        <v>SINAPI</v>
      </c>
      <c r="C3297" s="104" t="str">
        <f>Cartilha_GLOBAL!C3297</f>
        <v>CONDULETE DE PVC, TIPO LL, PARA ELETRODUTO DE PVC SOLDÁVEL DN 32 MM (1''), APARENTE - FORNECIMENTO E INSTALAÇÃO. AF_10/2022</v>
      </c>
      <c r="D3297" s="94" t="str">
        <f>Cartilha_GLOBAL!D3297</f>
        <v>UN</v>
      </c>
      <c r="E3297" s="105">
        <f>Cartilha_GLOBAL!$E3297</f>
        <v>45.11</v>
      </c>
      <c r="F3297" s="182">
        <f>Cartilha_GLOBAL!$F3297</f>
        <v>55.37</v>
      </c>
      <c r="G3297" s="108"/>
      <c r="H3297" s="107">
        <f t="shared" si="201"/>
        <v>0</v>
      </c>
      <c r="I3297" s="143">
        <f t="shared" si="202"/>
        <v>0</v>
      </c>
      <c r="J3297" s="142"/>
      <c r="K3297" s="228"/>
      <c r="L3297" s="7" t="str">
        <f t="shared" si="203"/>
        <v/>
      </c>
      <c r="M3297" s="7" t="str">
        <f t="shared" si="204"/>
        <v/>
      </c>
      <c r="N3297" s="7" t="str">
        <f>Cartilha_GLOBAL!N3297</f>
        <v/>
      </c>
      <c r="O3297" s="144"/>
      <c r="Q3297" s="151"/>
      <c r="R3297" s="152">
        <v>0</v>
      </c>
      <c r="T3297" s="153">
        <f>IF(Cartilha_GLOBAL!R3297=0,0,IF(Cartilha_GLOBAL!R3297&gt;0,"c","b"))</f>
        <v>0</v>
      </c>
    </row>
    <row r="3298" ht="22.5" hidden="1" spans="1:20">
      <c r="A3298" s="158">
        <f>Cartilha_GLOBAL!A3298</f>
        <v>95810</v>
      </c>
      <c r="B3298" s="100" t="str">
        <f>Cartilha_GLOBAL!B3298</f>
        <v>SINAPI</v>
      </c>
      <c r="C3298" s="104" t="str">
        <f>Cartilha_GLOBAL!C3298</f>
        <v>CONDULETE DE PVC, TIPO LB, PARA ELETRODUTO DE PVC SOLDÁVEL DN 20 MM (1/2''), APARENTE - FORNECIMENTO E INSTALAÇÃO. AF_10/2022</v>
      </c>
      <c r="D3298" s="94" t="str">
        <f>Cartilha_GLOBAL!D3298</f>
        <v>UN</v>
      </c>
      <c r="E3298" s="105">
        <f>Cartilha_GLOBAL!$E3298</f>
        <v>19.94</v>
      </c>
      <c r="F3298" s="182">
        <f>Cartilha_GLOBAL!$F3298</f>
        <v>24.47</v>
      </c>
      <c r="G3298" s="108"/>
      <c r="H3298" s="107">
        <f t="shared" si="201"/>
        <v>0</v>
      </c>
      <c r="I3298" s="143">
        <f t="shared" si="202"/>
        <v>0</v>
      </c>
      <c r="J3298" s="142"/>
      <c r="K3298" s="228"/>
      <c r="L3298" s="7" t="str">
        <f t="shared" si="203"/>
        <v/>
      </c>
      <c r="M3298" s="7" t="str">
        <f t="shared" si="204"/>
        <v/>
      </c>
      <c r="N3298" s="7" t="str">
        <f>Cartilha_GLOBAL!N3298</f>
        <v/>
      </c>
      <c r="O3298" s="144"/>
      <c r="Q3298" s="151"/>
      <c r="R3298" s="152">
        <v>0</v>
      </c>
      <c r="T3298" s="153">
        <f>IF(Cartilha_GLOBAL!R3298=0,0,IF(Cartilha_GLOBAL!R3298&gt;0,"c","b"))</f>
        <v>0</v>
      </c>
    </row>
    <row r="3299" ht="22.5" hidden="1" spans="1:20">
      <c r="A3299" s="158">
        <f>Cartilha_GLOBAL!A3299</f>
        <v>95811</v>
      </c>
      <c r="B3299" s="100" t="str">
        <f>Cartilha_GLOBAL!B3299</f>
        <v>SINAPI</v>
      </c>
      <c r="C3299" s="104" t="str">
        <f>Cartilha_GLOBAL!C3299</f>
        <v>CONDULETE DE PVC, TIPO LB, PARA ELETRODUTO DE PVC SOLDÁVEL DN 25 MM (3/4''), APARENTE - FORNECIMENTO E INSTALAÇÃO. AF_10/2022</v>
      </c>
      <c r="D3299" s="94" t="str">
        <f>Cartilha_GLOBAL!D3299</f>
        <v>UN</v>
      </c>
      <c r="E3299" s="105">
        <f>Cartilha_GLOBAL!$E3299</f>
        <v>24.43</v>
      </c>
      <c r="F3299" s="182">
        <f>Cartilha_GLOBAL!$F3299</f>
        <v>29.99</v>
      </c>
      <c r="G3299" s="108"/>
      <c r="H3299" s="107">
        <f t="shared" si="201"/>
        <v>0</v>
      </c>
      <c r="I3299" s="143">
        <f t="shared" si="202"/>
        <v>0</v>
      </c>
      <c r="J3299" s="142"/>
      <c r="K3299" s="228"/>
      <c r="L3299" s="7" t="str">
        <f t="shared" si="203"/>
        <v/>
      </c>
      <c r="M3299" s="7" t="str">
        <f t="shared" si="204"/>
        <v/>
      </c>
      <c r="N3299" s="7" t="str">
        <f>Cartilha_GLOBAL!N3299</f>
        <v/>
      </c>
      <c r="O3299" s="144"/>
      <c r="Q3299" s="151"/>
      <c r="R3299" s="152">
        <v>0</v>
      </c>
      <c r="T3299" s="153">
        <f>IF(Cartilha_GLOBAL!R3299=0,0,IF(Cartilha_GLOBAL!R3299&gt;0,"c","b"))</f>
        <v>0</v>
      </c>
    </row>
    <row r="3300" ht="22.5" hidden="1" spans="1:20">
      <c r="A3300" s="158">
        <f>Cartilha_GLOBAL!A3300</f>
        <v>95812</v>
      </c>
      <c r="B3300" s="100" t="str">
        <f>Cartilha_GLOBAL!B3300</f>
        <v>SINAPI</v>
      </c>
      <c r="C3300" s="104" t="str">
        <f>Cartilha_GLOBAL!C3300</f>
        <v>CONDULETE DE PVC, TIPO LB, PARA ELETRODUTO DE PVC SOLDÁVEL DN 32 MM (1''), APARENTE - FORNECIMENTO E INSTALAÇÃO. AF_10/2022</v>
      </c>
      <c r="D3300" s="94" t="str">
        <f>Cartilha_GLOBAL!D3300</f>
        <v>UN</v>
      </c>
      <c r="E3300" s="105">
        <f>Cartilha_GLOBAL!$E3300</f>
        <v>33.16</v>
      </c>
      <c r="F3300" s="182">
        <f>Cartilha_GLOBAL!$F3300</f>
        <v>40.7</v>
      </c>
      <c r="G3300" s="108"/>
      <c r="H3300" s="107">
        <f t="shared" si="201"/>
        <v>0</v>
      </c>
      <c r="I3300" s="143">
        <f t="shared" si="202"/>
        <v>0</v>
      </c>
      <c r="J3300" s="142"/>
      <c r="K3300" s="228"/>
      <c r="L3300" s="7" t="str">
        <f t="shared" si="203"/>
        <v/>
      </c>
      <c r="M3300" s="7" t="str">
        <f t="shared" si="204"/>
        <v/>
      </c>
      <c r="N3300" s="7" t="str">
        <f>Cartilha_GLOBAL!N3300</f>
        <v/>
      </c>
      <c r="O3300" s="144"/>
      <c r="Q3300" s="151"/>
      <c r="R3300" s="152">
        <v>0</v>
      </c>
      <c r="T3300" s="153">
        <f>IF(Cartilha_GLOBAL!R3300=0,0,IF(Cartilha_GLOBAL!R3300&gt;0,"c","b"))</f>
        <v>0</v>
      </c>
    </row>
    <row r="3301" ht="22.5" hidden="1" spans="1:20">
      <c r="A3301" s="158">
        <f>Cartilha_GLOBAL!A3301</f>
        <v>95813</v>
      </c>
      <c r="B3301" s="100" t="str">
        <f>Cartilha_GLOBAL!B3301</f>
        <v>SINAPI</v>
      </c>
      <c r="C3301" s="104" t="str">
        <f>Cartilha_GLOBAL!C3301</f>
        <v>CONDULETE DE PVC, TIPO TB, PARA ELETRODUTO DE PVC SOLDÁVEL DN 20 MM (1/2''), APARENTE - FORNECIMENTO E INSTALAÇÃO. AF_10/2022</v>
      </c>
      <c r="D3301" s="94" t="str">
        <f>Cartilha_GLOBAL!D3301</f>
        <v>UN</v>
      </c>
      <c r="E3301" s="105">
        <f>Cartilha_GLOBAL!$E3301</f>
        <v>23.14</v>
      </c>
      <c r="F3301" s="182">
        <f>Cartilha_GLOBAL!$F3301</f>
        <v>28.4</v>
      </c>
      <c r="G3301" s="108"/>
      <c r="H3301" s="107">
        <f t="shared" si="201"/>
        <v>0</v>
      </c>
      <c r="I3301" s="143">
        <f t="shared" si="202"/>
        <v>0</v>
      </c>
      <c r="J3301" s="142"/>
      <c r="K3301" s="228"/>
      <c r="L3301" s="7" t="str">
        <f t="shared" si="203"/>
        <v/>
      </c>
      <c r="M3301" s="7" t="str">
        <f t="shared" si="204"/>
        <v/>
      </c>
      <c r="N3301" s="7" t="str">
        <f>Cartilha_GLOBAL!N3301</f>
        <v/>
      </c>
      <c r="O3301" s="144"/>
      <c r="Q3301" s="151"/>
      <c r="R3301" s="152">
        <v>0</v>
      </c>
      <c r="T3301" s="153">
        <f>IF(Cartilha_GLOBAL!R3301=0,0,IF(Cartilha_GLOBAL!R3301&gt;0,"c","b"))</f>
        <v>0</v>
      </c>
    </row>
    <row r="3302" ht="22.5" hidden="1" spans="1:20">
      <c r="A3302" s="158">
        <f>Cartilha_GLOBAL!A3302</f>
        <v>95814</v>
      </c>
      <c r="B3302" s="100" t="str">
        <f>Cartilha_GLOBAL!B3302</f>
        <v>SINAPI</v>
      </c>
      <c r="C3302" s="104" t="str">
        <f>Cartilha_GLOBAL!C3302</f>
        <v>CONDULETE DE PVC, TIPO TB, PARA ELETRODUTO DE PVC SOLDÁVEL DN 25 MM (3/4''), APARENTE - FORNECIMENTO E INSTALAÇÃO. AF_10/2022</v>
      </c>
      <c r="D3302" s="94" t="str">
        <f>Cartilha_GLOBAL!D3302</f>
        <v>UN</v>
      </c>
      <c r="E3302" s="105">
        <f>Cartilha_GLOBAL!$E3302</f>
        <v>29.12</v>
      </c>
      <c r="F3302" s="182">
        <f>Cartilha_GLOBAL!$F3302</f>
        <v>35.74</v>
      </c>
      <c r="G3302" s="108"/>
      <c r="H3302" s="107">
        <f t="shared" si="201"/>
        <v>0</v>
      </c>
      <c r="I3302" s="143">
        <f t="shared" si="202"/>
        <v>0</v>
      </c>
      <c r="J3302" s="142"/>
      <c r="K3302" s="228"/>
      <c r="L3302" s="7" t="str">
        <f t="shared" si="203"/>
        <v/>
      </c>
      <c r="M3302" s="7" t="str">
        <f t="shared" si="204"/>
        <v/>
      </c>
      <c r="N3302" s="7" t="str">
        <f>Cartilha_GLOBAL!N3302</f>
        <v/>
      </c>
      <c r="O3302" s="144"/>
      <c r="Q3302" s="151"/>
      <c r="R3302" s="152">
        <v>0</v>
      </c>
      <c r="T3302" s="153">
        <f>IF(Cartilha_GLOBAL!R3302=0,0,IF(Cartilha_GLOBAL!R3302&gt;0,"c","b"))</f>
        <v>0</v>
      </c>
    </row>
    <row r="3303" ht="22.5" hidden="1" spans="1:20">
      <c r="A3303" s="158">
        <f>Cartilha_GLOBAL!A3303</f>
        <v>95815</v>
      </c>
      <c r="B3303" s="100" t="str">
        <f>Cartilha_GLOBAL!B3303</f>
        <v>SINAPI</v>
      </c>
      <c r="C3303" s="104" t="str">
        <f>Cartilha_GLOBAL!C3303</f>
        <v>CONDULETE DE PVC, TIPO TB, PARA ELETRODUTO DE PVC SOLDÁVEL DN 32 MM (1''), APARENTE - FORNECIMENTO E INSTALAÇÃO. AF_10/2022</v>
      </c>
      <c r="D3303" s="94" t="str">
        <f>Cartilha_GLOBAL!D3303</f>
        <v>UN</v>
      </c>
      <c r="E3303" s="105">
        <f>Cartilha_GLOBAL!$E3303</f>
        <v>42.77</v>
      </c>
      <c r="F3303" s="182">
        <f>Cartilha_GLOBAL!$F3303</f>
        <v>52.5</v>
      </c>
      <c r="G3303" s="108"/>
      <c r="H3303" s="107">
        <f t="shared" si="201"/>
        <v>0</v>
      </c>
      <c r="I3303" s="143">
        <f t="shared" si="202"/>
        <v>0</v>
      </c>
      <c r="J3303" s="142"/>
      <c r="K3303" s="228"/>
      <c r="L3303" s="7" t="str">
        <f t="shared" si="203"/>
        <v/>
      </c>
      <c r="M3303" s="7" t="str">
        <f t="shared" si="204"/>
        <v/>
      </c>
      <c r="N3303" s="7" t="str">
        <f>Cartilha_GLOBAL!N3303</f>
        <v/>
      </c>
      <c r="O3303" s="144"/>
      <c r="Q3303" s="151"/>
      <c r="R3303" s="152">
        <v>0</v>
      </c>
      <c r="T3303" s="153">
        <f>IF(Cartilha_GLOBAL!R3303=0,0,IF(Cartilha_GLOBAL!R3303&gt;0,"c","b"))</f>
        <v>0</v>
      </c>
    </row>
    <row r="3304" ht="22.5" hidden="1" spans="1:20">
      <c r="A3304" s="158">
        <f>Cartilha_GLOBAL!A3304</f>
        <v>95816</v>
      </c>
      <c r="B3304" s="100" t="str">
        <f>Cartilha_GLOBAL!B3304</f>
        <v>SINAPI</v>
      </c>
      <c r="C3304" s="104" t="str">
        <f>Cartilha_GLOBAL!C3304</f>
        <v>CONDULETE DE PVC, TIPO X, PARA ELETRODUTO DE PVC SOLDÁVEL DN 20 MM (1/2''), APARENTE - FORNECIMENTO E INSTALAÇÃO. AF_10/2022</v>
      </c>
      <c r="D3304" s="94" t="str">
        <f>Cartilha_GLOBAL!D3304</f>
        <v>UN</v>
      </c>
      <c r="E3304" s="105">
        <f>Cartilha_GLOBAL!$E3304</f>
        <v>38.6</v>
      </c>
      <c r="F3304" s="182">
        <f>Cartilha_GLOBAL!$F3304</f>
        <v>47.38</v>
      </c>
      <c r="G3304" s="108"/>
      <c r="H3304" s="107">
        <f t="shared" si="201"/>
        <v>0</v>
      </c>
      <c r="I3304" s="143">
        <f t="shared" si="202"/>
        <v>0</v>
      </c>
      <c r="J3304" s="142"/>
      <c r="K3304" s="228"/>
      <c r="L3304" s="7" t="str">
        <f t="shared" si="203"/>
        <v/>
      </c>
      <c r="M3304" s="7" t="str">
        <f t="shared" si="204"/>
        <v/>
      </c>
      <c r="N3304" s="7" t="str">
        <f>Cartilha_GLOBAL!N3304</f>
        <v/>
      </c>
      <c r="O3304" s="144"/>
      <c r="Q3304" s="151"/>
      <c r="R3304" s="152">
        <v>0</v>
      </c>
      <c r="T3304" s="153">
        <f>IF(Cartilha_GLOBAL!R3304=0,0,IF(Cartilha_GLOBAL!R3304&gt;0,"c","b"))</f>
        <v>0</v>
      </c>
    </row>
    <row r="3305" ht="22.5" hidden="1" spans="1:20">
      <c r="A3305" s="158">
        <f>Cartilha_GLOBAL!A3305</f>
        <v>95817</v>
      </c>
      <c r="B3305" s="100" t="str">
        <f>Cartilha_GLOBAL!B3305</f>
        <v>SINAPI</v>
      </c>
      <c r="C3305" s="104" t="str">
        <f>Cartilha_GLOBAL!C3305</f>
        <v>CONDULETE DE PVC, TIPO X, PARA ELETRODUTO DE PVC SOLDÁVEL DN 25 MM (3/4), APARENTE - FORNECIMENTO E INSTALAÇÃO. AF_10/2022</v>
      </c>
      <c r="D3305" s="94" t="str">
        <f>Cartilha_GLOBAL!D3305</f>
        <v>UN</v>
      </c>
      <c r="E3305" s="105">
        <f>Cartilha_GLOBAL!$E3305</f>
        <v>45.47</v>
      </c>
      <c r="F3305" s="182">
        <f>Cartilha_GLOBAL!$F3305</f>
        <v>55.81</v>
      </c>
      <c r="G3305" s="108"/>
      <c r="H3305" s="107">
        <f t="shared" si="201"/>
        <v>0</v>
      </c>
      <c r="I3305" s="143">
        <f t="shared" si="202"/>
        <v>0</v>
      </c>
      <c r="J3305" s="142"/>
      <c r="K3305" s="228"/>
      <c r="L3305" s="7" t="str">
        <f t="shared" si="203"/>
        <v/>
      </c>
      <c r="M3305" s="7" t="str">
        <f t="shared" si="204"/>
        <v/>
      </c>
      <c r="N3305" s="7" t="str">
        <f>Cartilha_GLOBAL!N3305</f>
        <v/>
      </c>
      <c r="O3305" s="144"/>
      <c r="Q3305" s="151"/>
      <c r="R3305" s="152">
        <v>0</v>
      </c>
      <c r="T3305" s="153">
        <f>IF(Cartilha_GLOBAL!R3305=0,0,IF(Cartilha_GLOBAL!R3305&gt;0,"c","b"))</f>
        <v>0</v>
      </c>
    </row>
    <row r="3306" ht="22.5" hidden="1" spans="1:20">
      <c r="A3306" s="158">
        <f>Cartilha_GLOBAL!A3306</f>
        <v>95818</v>
      </c>
      <c r="B3306" s="100" t="str">
        <f>Cartilha_GLOBAL!B3306</f>
        <v>SINAPI</v>
      </c>
      <c r="C3306" s="104" t="str">
        <f>Cartilha_GLOBAL!C3306</f>
        <v>CONDULETE DE PVC, TIPO X, PARA ELETRODUTO DE PVC SOLDÁVEL DN 32 MM (1''), APARENTE - FORNECIMENTO E INSTALAÇÃO. AF_10/2022</v>
      </c>
      <c r="D3306" s="94" t="str">
        <f>Cartilha_GLOBAL!D3306</f>
        <v>UN</v>
      </c>
      <c r="E3306" s="105">
        <f>Cartilha_GLOBAL!$E3306</f>
        <v>63.06</v>
      </c>
      <c r="F3306" s="182">
        <f>Cartilha_GLOBAL!$F3306</f>
        <v>77.4</v>
      </c>
      <c r="G3306" s="108"/>
      <c r="H3306" s="107">
        <f t="shared" si="201"/>
        <v>0</v>
      </c>
      <c r="I3306" s="143">
        <f t="shared" si="202"/>
        <v>0</v>
      </c>
      <c r="J3306" s="142"/>
      <c r="K3306" s="145"/>
      <c r="L3306" s="7" t="str">
        <f t="shared" si="203"/>
        <v/>
      </c>
      <c r="M3306" s="7" t="str">
        <f t="shared" si="204"/>
        <v/>
      </c>
      <c r="N3306" s="7" t="str">
        <f>Cartilha_GLOBAL!N3306</f>
        <v/>
      </c>
      <c r="O3306" s="144"/>
      <c r="Q3306" s="151"/>
      <c r="R3306" s="152">
        <v>0</v>
      </c>
      <c r="T3306" s="153">
        <f>IF(Cartilha_GLOBAL!R3306=0,0,IF(Cartilha_GLOBAL!R3306&gt;0,"c","b"))</f>
        <v>0</v>
      </c>
    </row>
    <row r="3307" ht="12.75" hidden="1" spans="1:20">
      <c r="A3307" s="154" t="str">
        <f>Cartilha_GLOBAL!A3307</f>
        <v>8.2.7</v>
      </c>
      <c r="B3307" s="100">
        <f>Cartilha_GLOBAL!B3307</f>
        <v>0</v>
      </c>
      <c r="C3307" s="161" t="str">
        <f>Cartilha_GLOBAL!C3307</f>
        <v>ELETROCALHAS E CANALETAS EM ALUMÍNIO</v>
      </c>
      <c r="D3307" s="94">
        <f>Cartilha_GLOBAL!D3307</f>
        <v>0</v>
      </c>
      <c r="E3307" s="105">
        <f>Cartilha_GLOBAL!$E3307</f>
        <v>0</v>
      </c>
      <c r="F3307" s="182">
        <f>Cartilha_GLOBAL!$F3307</f>
        <v>0</v>
      </c>
      <c r="G3307" s="187"/>
      <c r="H3307" s="187">
        <f t="shared" si="201"/>
        <v>0</v>
      </c>
      <c r="I3307" s="188">
        <f t="shared" si="202"/>
        <v>0</v>
      </c>
      <c r="J3307" s="142"/>
      <c r="K3307" s="145" t="str">
        <f>IF(OR(SUM(I3307:I3307)&gt;0,SUM(I3307:I3307)&gt;0),"xx","")</f>
        <v/>
      </c>
      <c r="L3307" s="7" t="str">
        <f t="shared" si="203"/>
        <v/>
      </c>
      <c r="M3307" s="7" t="str">
        <f t="shared" si="204"/>
        <v/>
      </c>
      <c r="N3307" s="7" t="str">
        <f>Cartilha_GLOBAL!N3307</f>
        <v/>
      </c>
      <c r="O3307" s="144"/>
      <c r="Q3307" s="151"/>
      <c r="R3307" s="152">
        <v>0</v>
      </c>
      <c r="T3307" s="153">
        <f>IF(Cartilha_GLOBAL!R3307=0,0,IF(Cartilha_GLOBAL!R3307&gt;0,"c","b"))</f>
        <v>0</v>
      </c>
    </row>
    <row r="3308" ht="12.75" spans="1:20">
      <c r="A3308" s="154" t="str">
        <f>Cartilha_GLOBAL!A3308</f>
        <v>8.2.8</v>
      </c>
      <c r="B3308" s="100">
        <f>Cartilha_GLOBAL!B3308</f>
        <v>0</v>
      </c>
      <c r="C3308" s="161" t="str">
        <f>Cartilha_GLOBAL!C3308</f>
        <v>CAIXAS</v>
      </c>
      <c r="D3308" s="94">
        <f>Cartilha_GLOBAL!D3308</f>
        <v>0</v>
      </c>
      <c r="E3308" s="105">
        <f>Cartilha_GLOBAL!$E3308</f>
        <v>0</v>
      </c>
      <c r="F3308" s="182">
        <f>Cartilha_GLOBAL!$F3308</f>
        <v>0</v>
      </c>
      <c r="G3308" s="187"/>
      <c r="H3308" s="187">
        <f t="shared" si="201"/>
        <v>0</v>
      </c>
      <c r="I3308" s="188">
        <f t="shared" si="202"/>
        <v>0</v>
      </c>
      <c r="J3308" s="142"/>
      <c r="K3308" s="145" t="str">
        <f>IF(OR(SUM(I3308:I3349)&gt;0,SUM(I3308:I3349)&gt;0),"xx","")</f>
        <v>xx</v>
      </c>
      <c r="L3308" s="7" t="str">
        <f t="shared" si="203"/>
        <v>x</v>
      </c>
      <c r="M3308" s="7" t="str">
        <f t="shared" si="204"/>
        <v>x</v>
      </c>
      <c r="N3308" s="7" t="str">
        <f>Cartilha_GLOBAL!N3308</f>
        <v>x</v>
      </c>
      <c r="O3308" s="144"/>
      <c r="Q3308" s="151"/>
      <c r="R3308" s="152">
        <v>0</v>
      </c>
      <c r="T3308" s="153">
        <f>IF(Cartilha_GLOBAL!R3308=0,0,IF(Cartilha_GLOBAL!R3308&gt;0,"c","b"))</f>
        <v>0</v>
      </c>
    </row>
    <row r="3309" ht="12.75" hidden="1" spans="1:20">
      <c r="A3309" s="158">
        <f>Cartilha_GLOBAL!A3309</f>
        <v>91936</v>
      </c>
      <c r="B3309" s="100" t="str">
        <f>Cartilha_GLOBAL!B3309</f>
        <v>SINAPI</v>
      </c>
      <c r="C3309" s="104" t="str">
        <f>Cartilha_GLOBAL!C3309</f>
        <v>CAIXA OCTOGONAL 4" X 4", PVC, INSTALADA EM LAJE - FORNECIMENTO E INSTALAÇÃO. AF_12/2015</v>
      </c>
      <c r="D3309" s="94" t="str">
        <f>Cartilha_GLOBAL!D3309</f>
        <v>UN</v>
      </c>
      <c r="E3309" s="105">
        <f>Cartilha_GLOBAL!$E3309</f>
        <v>16.95</v>
      </c>
      <c r="F3309" s="182">
        <f>Cartilha_GLOBAL!$F3309</f>
        <v>20.8</v>
      </c>
      <c r="G3309" s="108"/>
      <c r="H3309" s="107">
        <f t="shared" si="201"/>
        <v>0</v>
      </c>
      <c r="I3309" s="143">
        <f t="shared" si="202"/>
        <v>0</v>
      </c>
      <c r="J3309" s="142"/>
      <c r="K3309" s="228"/>
      <c r="L3309" s="7" t="str">
        <f t="shared" si="203"/>
        <v/>
      </c>
      <c r="M3309" s="7" t="str">
        <f t="shared" si="204"/>
        <v/>
      </c>
      <c r="N3309" s="7" t="str">
        <f>Cartilha_GLOBAL!N3309</f>
        <v/>
      </c>
      <c r="O3309" s="144"/>
      <c r="Q3309" s="151"/>
      <c r="R3309" s="152">
        <v>0</v>
      </c>
      <c r="T3309" s="153">
        <f>IF(Cartilha_GLOBAL!R3309=0,0,IF(Cartilha_GLOBAL!R3309&gt;0,"c","b"))</f>
        <v>0</v>
      </c>
    </row>
    <row r="3310" ht="12.75" hidden="1" spans="1:20">
      <c r="A3310" s="158">
        <f>Cartilha_GLOBAL!A3310</f>
        <v>91937</v>
      </c>
      <c r="B3310" s="100" t="str">
        <f>Cartilha_GLOBAL!B3310</f>
        <v>SINAPI</v>
      </c>
      <c r="C3310" s="104" t="str">
        <f>Cartilha_GLOBAL!C3310</f>
        <v>CAIXA OCTOGONAL 3" X 3", PVC, INSTALADA EM LAJE - FORNECIMENTO E INSTALAÇÃO. AF_12/2015</v>
      </c>
      <c r="D3310" s="94" t="str">
        <f>Cartilha_GLOBAL!D3310</f>
        <v>UN</v>
      </c>
      <c r="E3310" s="105">
        <f>Cartilha_GLOBAL!$E3310</f>
        <v>14.37</v>
      </c>
      <c r="F3310" s="182">
        <f>Cartilha_GLOBAL!$F3310</f>
        <v>17.64</v>
      </c>
      <c r="G3310" s="108"/>
      <c r="H3310" s="107">
        <f t="shared" ref="H3310:H3373" si="205">IF(G3310=0,0,F3310)</f>
        <v>0</v>
      </c>
      <c r="I3310" s="143">
        <f t="shared" ref="I3310:I3373" si="206">IF(ISBLANK(G3310),0,IF(R3310=0,ROUND(G3310*H3310,2),IF(R3310="b",ROUNDDOWN(G3310*H3310,2),ROUNDUP(G3310*H3310,2))))</f>
        <v>0</v>
      </c>
      <c r="J3310" s="142"/>
      <c r="K3310" s="228"/>
      <c r="L3310" s="7" t="str">
        <f t="shared" ref="L3310:L3373" si="207">IF(K3310="X","x",IF(K3310="xx","x",IF(I3310&gt;0,"x","")))</f>
        <v/>
      </c>
      <c r="M3310" s="7" t="str">
        <f t="shared" ref="M3310:M3373" si="208">IF(K3310="X","x",IF(K3310="xx","x",IF(I3310&gt;0,"x","")))</f>
        <v/>
      </c>
      <c r="N3310" s="7" t="str">
        <f>Cartilha_GLOBAL!N3310</f>
        <v/>
      </c>
      <c r="O3310" s="144"/>
      <c r="Q3310" s="151"/>
      <c r="R3310" s="152">
        <v>0</v>
      </c>
      <c r="T3310" s="153">
        <f>IF(Cartilha_GLOBAL!R3310=0,0,IF(Cartilha_GLOBAL!R3310&gt;0,"c","b"))</f>
        <v>0</v>
      </c>
    </row>
    <row r="3311" ht="22.5" hidden="1" spans="1:20">
      <c r="A3311" s="158">
        <f>Cartilha_GLOBAL!A3311</f>
        <v>91939</v>
      </c>
      <c r="B3311" s="100" t="str">
        <f>Cartilha_GLOBAL!B3311</f>
        <v>SINAPI</v>
      </c>
      <c r="C3311" s="104" t="str">
        <f>Cartilha_GLOBAL!C3311</f>
        <v>CAIXA RETANGULAR 4" X 2" ALTA (2,00 M DO PISO), PVC, INSTALADA EM PAREDE - FORNECIMENTO E INSTALAÇÃO. AF_12/2015</v>
      </c>
      <c r="D3311" s="94" t="str">
        <f>Cartilha_GLOBAL!D3311</f>
        <v>UN</v>
      </c>
      <c r="E3311" s="105">
        <f>Cartilha_GLOBAL!$E3311</f>
        <v>34.94</v>
      </c>
      <c r="F3311" s="182">
        <f>Cartilha_GLOBAL!$F3311</f>
        <v>42.89</v>
      </c>
      <c r="G3311" s="108"/>
      <c r="H3311" s="107">
        <f t="shared" si="205"/>
        <v>0</v>
      </c>
      <c r="I3311" s="143">
        <f t="shared" si="206"/>
        <v>0</v>
      </c>
      <c r="J3311" s="142"/>
      <c r="K3311" s="228"/>
      <c r="L3311" s="7" t="str">
        <f t="shared" si="207"/>
        <v/>
      </c>
      <c r="M3311" s="7" t="str">
        <f t="shared" si="208"/>
        <v/>
      </c>
      <c r="N3311" s="7" t="str">
        <f>Cartilha_GLOBAL!N3311</f>
        <v/>
      </c>
      <c r="O3311" s="144"/>
      <c r="Q3311" s="151"/>
      <c r="R3311" s="152">
        <v>0</v>
      </c>
      <c r="T3311" s="153">
        <f>IF(Cartilha_GLOBAL!R3311=0,0,IF(Cartilha_GLOBAL!R3311&gt;0,"c","b"))</f>
        <v>0</v>
      </c>
    </row>
    <row r="3312" ht="22.5" hidden="1" spans="1:20">
      <c r="A3312" s="158">
        <f>Cartilha_GLOBAL!A3312</f>
        <v>91940</v>
      </c>
      <c r="B3312" s="100" t="str">
        <f>Cartilha_GLOBAL!B3312</f>
        <v>SINAPI</v>
      </c>
      <c r="C3312" s="104" t="str">
        <f>Cartilha_GLOBAL!C3312</f>
        <v>CAIXA RETANGULAR 4" X 2" MÉDIA (1,30 M DO PISO), PVC, INSTALADA EM PAREDE - FORNECIMENTO E INSTALAÇÃO. AF_12/2015</v>
      </c>
      <c r="D3312" s="94" t="str">
        <f>Cartilha_GLOBAL!D3312</f>
        <v>UN</v>
      </c>
      <c r="E3312" s="105">
        <f>Cartilha_GLOBAL!$E3312</f>
        <v>18.61</v>
      </c>
      <c r="F3312" s="182">
        <f>Cartilha_GLOBAL!$F3312</f>
        <v>22.84</v>
      </c>
      <c r="G3312" s="108"/>
      <c r="H3312" s="107">
        <f t="shared" si="205"/>
        <v>0</v>
      </c>
      <c r="I3312" s="143">
        <f t="shared" si="206"/>
        <v>0</v>
      </c>
      <c r="J3312" s="142"/>
      <c r="K3312" s="228"/>
      <c r="L3312" s="7" t="str">
        <f t="shared" si="207"/>
        <v/>
      </c>
      <c r="M3312" s="7" t="str">
        <f t="shared" si="208"/>
        <v/>
      </c>
      <c r="N3312" s="7" t="str">
        <f>Cartilha_GLOBAL!N3312</f>
        <v/>
      </c>
      <c r="O3312" s="144"/>
      <c r="Q3312" s="151"/>
      <c r="R3312" s="152">
        <v>0</v>
      </c>
      <c r="T3312" s="153">
        <f>IF(Cartilha_GLOBAL!R3312=0,0,IF(Cartilha_GLOBAL!R3312&gt;0,"c","b"))</f>
        <v>0</v>
      </c>
    </row>
    <row r="3313" ht="22.5" hidden="1" spans="1:20">
      <c r="A3313" s="158">
        <f>Cartilha_GLOBAL!A3313</f>
        <v>91941</v>
      </c>
      <c r="B3313" s="100" t="str">
        <f>Cartilha_GLOBAL!B3313</f>
        <v>SINAPI</v>
      </c>
      <c r="C3313" s="104" t="str">
        <f>Cartilha_GLOBAL!C3313</f>
        <v>CAIXA RETANGULAR 4" X 2" BAIXA (0,30 M DO PISO), PVC, INSTALADA EM PAREDE - FORNECIMENTO E INSTALAÇÃO. AF_12/2015</v>
      </c>
      <c r="D3313" s="94" t="str">
        <f>Cartilha_GLOBAL!D3313</f>
        <v>UN</v>
      </c>
      <c r="E3313" s="105">
        <f>Cartilha_GLOBAL!$E3313</f>
        <v>12.49</v>
      </c>
      <c r="F3313" s="182">
        <f>Cartilha_GLOBAL!$F3313</f>
        <v>15.33</v>
      </c>
      <c r="G3313" s="108"/>
      <c r="H3313" s="107">
        <f t="shared" si="205"/>
        <v>0</v>
      </c>
      <c r="I3313" s="143">
        <f t="shared" si="206"/>
        <v>0</v>
      </c>
      <c r="J3313" s="142"/>
      <c r="K3313" s="228"/>
      <c r="L3313" s="7" t="str">
        <f t="shared" si="207"/>
        <v/>
      </c>
      <c r="M3313" s="7" t="str">
        <f t="shared" si="208"/>
        <v/>
      </c>
      <c r="N3313" s="7" t="str">
        <f>Cartilha_GLOBAL!N3313</f>
        <v/>
      </c>
      <c r="O3313" s="144"/>
      <c r="Q3313" s="151"/>
      <c r="R3313" s="152">
        <v>0</v>
      </c>
      <c r="T3313" s="153">
        <f>IF(Cartilha_GLOBAL!R3313=0,0,IF(Cartilha_GLOBAL!R3313&gt;0,"c","b"))</f>
        <v>0</v>
      </c>
    </row>
    <row r="3314" ht="22.5" hidden="1" spans="1:20">
      <c r="A3314" s="158">
        <f>Cartilha_GLOBAL!A3314</f>
        <v>91942</v>
      </c>
      <c r="B3314" s="100" t="str">
        <f>Cartilha_GLOBAL!B3314</f>
        <v>SINAPI</v>
      </c>
      <c r="C3314" s="104" t="str">
        <f>Cartilha_GLOBAL!C3314</f>
        <v>CAIXA RETANGULAR 4" X 4" ALTA (2,00 M DO PISO), PVC, INSTALADA EM PAREDE - FORNECIMENTO E INSTALAÇÃO. AF_12/2015</v>
      </c>
      <c r="D3314" s="94" t="str">
        <f>Cartilha_GLOBAL!D3314</f>
        <v>UN</v>
      </c>
      <c r="E3314" s="105">
        <f>Cartilha_GLOBAL!$E3314</f>
        <v>42.95</v>
      </c>
      <c r="F3314" s="182">
        <f>Cartilha_GLOBAL!$F3314</f>
        <v>52.72</v>
      </c>
      <c r="G3314" s="108"/>
      <c r="H3314" s="107">
        <f t="shared" si="205"/>
        <v>0</v>
      </c>
      <c r="I3314" s="143">
        <f t="shared" si="206"/>
        <v>0</v>
      </c>
      <c r="J3314" s="142"/>
      <c r="K3314" s="228"/>
      <c r="L3314" s="7" t="str">
        <f t="shared" si="207"/>
        <v/>
      </c>
      <c r="M3314" s="7" t="str">
        <f t="shared" si="208"/>
        <v/>
      </c>
      <c r="N3314" s="7" t="str">
        <f>Cartilha_GLOBAL!N3314</f>
        <v/>
      </c>
      <c r="O3314" s="144"/>
      <c r="Q3314" s="151"/>
      <c r="R3314" s="152">
        <v>0</v>
      </c>
      <c r="T3314" s="153">
        <f>IF(Cartilha_GLOBAL!R3314=0,0,IF(Cartilha_GLOBAL!R3314&gt;0,"c","b"))</f>
        <v>0</v>
      </c>
    </row>
    <row r="3315" ht="22.5" hidden="1" spans="1:20">
      <c r="A3315" s="158">
        <f>Cartilha_GLOBAL!A3315</f>
        <v>91943</v>
      </c>
      <c r="B3315" s="100" t="str">
        <f>Cartilha_GLOBAL!B3315</f>
        <v>SINAPI</v>
      </c>
      <c r="C3315" s="104" t="str">
        <f>Cartilha_GLOBAL!C3315</f>
        <v>CAIXA RETANGULAR 4" X 4" MÉDIA (1,30 M DO PISO), PVC, INSTALADA EM PAREDE - FORNECIMENTO E INSTALAÇÃO. AF_12/2015</v>
      </c>
      <c r="D3315" s="94" t="str">
        <f>Cartilha_GLOBAL!D3315</f>
        <v>UN</v>
      </c>
      <c r="E3315" s="105">
        <f>Cartilha_GLOBAL!$E3315</f>
        <v>24.17</v>
      </c>
      <c r="F3315" s="182">
        <f>Cartilha_GLOBAL!$F3315</f>
        <v>29.67</v>
      </c>
      <c r="G3315" s="108"/>
      <c r="H3315" s="107">
        <f t="shared" si="205"/>
        <v>0</v>
      </c>
      <c r="I3315" s="143">
        <f t="shared" si="206"/>
        <v>0</v>
      </c>
      <c r="J3315" s="142"/>
      <c r="K3315" s="228"/>
      <c r="L3315" s="7" t="str">
        <f t="shared" si="207"/>
        <v/>
      </c>
      <c r="M3315" s="7" t="str">
        <f t="shared" si="208"/>
        <v/>
      </c>
      <c r="N3315" s="7" t="str">
        <f>Cartilha_GLOBAL!N3315</f>
        <v/>
      </c>
      <c r="O3315" s="144"/>
      <c r="Q3315" s="151"/>
      <c r="R3315" s="152">
        <v>0</v>
      </c>
      <c r="T3315" s="153">
        <f>IF(Cartilha_GLOBAL!R3315=0,0,IF(Cartilha_GLOBAL!R3315&gt;0,"c","b"))</f>
        <v>0</v>
      </c>
    </row>
    <row r="3316" ht="22.5" hidden="1" spans="1:20">
      <c r="A3316" s="158">
        <f>Cartilha_GLOBAL!A3316</f>
        <v>91944</v>
      </c>
      <c r="B3316" s="100" t="str">
        <f>Cartilha_GLOBAL!B3316</f>
        <v>SINAPI</v>
      </c>
      <c r="C3316" s="104" t="str">
        <f>Cartilha_GLOBAL!C3316</f>
        <v>CAIXA RETANGULAR 4" X 4" BAIXA (0,30 M DO PISO), PVC, INSTALADA EM PAREDE - FORNECIMENTO E INSTALAÇÃO. AF_12/2015</v>
      </c>
      <c r="D3316" s="94" t="str">
        <f>Cartilha_GLOBAL!D3316</f>
        <v>UN</v>
      </c>
      <c r="E3316" s="105">
        <f>Cartilha_GLOBAL!$E3316</f>
        <v>17.15</v>
      </c>
      <c r="F3316" s="182">
        <f>Cartilha_GLOBAL!$F3316</f>
        <v>21.05</v>
      </c>
      <c r="G3316" s="108"/>
      <c r="H3316" s="107">
        <f t="shared" si="205"/>
        <v>0</v>
      </c>
      <c r="I3316" s="143">
        <f t="shared" si="206"/>
        <v>0</v>
      </c>
      <c r="J3316" s="142"/>
      <c r="K3316" s="228"/>
      <c r="L3316" s="7" t="str">
        <f t="shared" si="207"/>
        <v/>
      </c>
      <c r="M3316" s="7" t="str">
        <f t="shared" si="208"/>
        <v/>
      </c>
      <c r="N3316" s="7" t="str">
        <f>Cartilha_GLOBAL!N3316</f>
        <v/>
      </c>
      <c r="O3316" s="144"/>
      <c r="Q3316" s="151"/>
      <c r="R3316" s="152">
        <v>0</v>
      </c>
      <c r="T3316" s="153">
        <f>IF(Cartilha_GLOBAL!R3316=0,0,IF(Cartilha_GLOBAL!R3316&gt;0,"c","b"))</f>
        <v>0</v>
      </c>
    </row>
    <row r="3317" ht="22.5" hidden="1" spans="1:20">
      <c r="A3317" s="158">
        <f>Cartilha_GLOBAL!A3317</f>
        <v>92865</v>
      </c>
      <c r="B3317" s="100" t="str">
        <f>Cartilha_GLOBAL!B3317</f>
        <v>SINAPI</v>
      </c>
      <c r="C3317" s="104" t="str">
        <f>Cartilha_GLOBAL!C3317</f>
        <v>CAIXA OCTOGONAL 4" X 4", METÁLICA, INSTALADA EM LAJE - FORNECIMENTO E INSTALAÇÃO. AF_12/2015</v>
      </c>
      <c r="D3317" s="94" t="str">
        <f>Cartilha_GLOBAL!D3317</f>
        <v>UN</v>
      </c>
      <c r="E3317" s="105">
        <f>Cartilha_GLOBAL!$E3317</f>
        <v>13.15</v>
      </c>
      <c r="F3317" s="182">
        <f>Cartilha_GLOBAL!$F3317</f>
        <v>16.14</v>
      </c>
      <c r="G3317" s="108"/>
      <c r="H3317" s="107">
        <f t="shared" si="205"/>
        <v>0</v>
      </c>
      <c r="I3317" s="143">
        <f t="shared" si="206"/>
        <v>0</v>
      </c>
      <c r="J3317" s="142"/>
      <c r="K3317" s="228"/>
      <c r="L3317" s="7" t="str">
        <f t="shared" si="207"/>
        <v/>
      </c>
      <c r="M3317" s="7" t="str">
        <f t="shared" si="208"/>
        <v/>
      </c>
      <c r="N3317" s="7" t="str">
        <f>Cartilha_GLOBAL!N3317</f>
        <v/>
      </c>
      <c r="O3317" s="144"/>
      <c r="Q3317" s="151"/>
      <c r="R3317" s="152">
        <v>0</v>
      </c>
      <c r="T3317" s="153">
        <f>IF(Cartilha_GLOBAL!R3317=0,0,IF(Cartilha_GLOBAL!R3317&gt;0,"c","b"))</f>
        <v>0</v>
      </c>
    </row>
    <row r="3318" ht="12.75" hidden="1" spans="1:20">
      <c r="A3318" s="158">
        <f>Cartilha_GLOBAL!A3318</f>
        <v>92866</v>
      </c>
      <c r="B3318" s="100" t="str">
        <f>Cartilha_GLOBAL!B3318</f>
        <v>SINAPI</v>
      </c>
      <c r="C3318" s="104" t="str">
        <f>Cartilha_GLOBAL!C3318</f>
        <v>CAIXA SEXTAVADA 3" X 3", METÁLICA, INSTALADA EM LAJE - FORNECIMENTO E INSTALAÇÃO. AF_12/2015</v>
      </c>
      <c r="D3318" s="94" t="str">
        <f>Cartilha_GLOBAL!D3318</f>
        <v>UN</v>
      </c>
      <c r="E3318" s="105">
        <f>Cartilha_GLOBAL!$E3318</f>
        <v>10.67</v>
      </c>
      <c r="F3318" s="182">
        <f>Cartilha_GLOBAL!$F3318</f>
        <v>13.1</v>
      </c>
      <c r="G3318" s="108"/>
      <c r="H3318" s="107">
        <f t="shared" si="205"/>
        <v>0</v>
      </c>
      <c r="I3318" s="143">
        <f t="shared" si="206"/>
        <v>0</v>
      </c>
      <c r="J3318" s="142"/>
      <c r="K3318" s="228"/>
      <c r="L3318" s="7" t="str">
        <f t="shared" si="207"/>
        <v/>
      </c>
      <c r="M3318" s="7" t="str">
        <f t="shared" si="208"/>
        <v/>
      </c>
      <c r="N3318" s="7" t="str">
        <f>Cartilha_GLOBAL!N3318</f>
        <v/>
      </c>
      <c r="O3318" s="144"/>
      <c r="Q3318" s="151"/>
      <c r="R3318" s="152">
        <v>0</v>
      </c>
      <c r="T3318" s="153">
        <f>IF(Cartilha_GLOBAL!R3318=0,0,IF(Cartilha_GLOBAL!R3318&gt;0,"c","b"))</f>
        <v>0</v>
      </c>
    </row>
    <row r="3319" ht="22.5" hidden="1" spans="1:20">
      <c r="A3319" s="158">
        <f>Cartilha_GLOBAL!A3319</f>
        <v>92867</v>
      </c>
      <c r="B3319" s="100" t="str">
        <f>Cartilha_GLOBAL!B3319</f>
        <v>SINAPI</v>
      </c>
      <c r="C3319" s="104" t="str">
        <f>Cartilha_GLOBAL!C3319</f>
        <v>CAIXA RETANGULAR 4" X 2" ALTA (2,00 M DO PISO), METÁLICA, INSTALADA EM PAREDE - FORNECIMENTO E INSTALAÇÃO. AF_12/2015</v>
      </c>
      <c r="D3319" s="94" t="str">
        <f>Cartilha_GLOBAL!D3319</f>
        <v>UN</v>
      </c>
      <c r="E3319" s="105">
        <f>Cartilha_GLOBAL!$E3319</f>
        <v>33.87</v>
      </c>
      <c r="F3319" s="182">
        <f>Cartilha_GLOBAL!$F3319</f>
        <v>41.57</v>
      </c>
      <c r="G3319" s="108"/>
      <c r="H3319" s="107">
        <f t="shared" si="205"/>
        <v>0</v>
      </c>
      <c r="I3319" s="143">
        <f t="shared" si="206"/>
        <v>0</v>
      </c>
      <c r="J3319" s="142"/>
      <c r="K3319" s="228"/>
      <c r="L3319" s="7" t="str">
        <f t="shared" si="207"/>
        <v/>
      </c>
      <c r="M3319" s="7" t="str">
        <f t="shared" si="208"/>
        <v/>
      </c>
      <c r="N3319" s="7" t="str">
        <f>Cartilha_GLOBAL!N3319</f>
        <v/>
      </c>
      <c r="O3319" s="144"/>
      <c r="Q3319" s="151"/>
      <c r="R3319" s="152">
        <v>0</v>
      </c>
      <c r="T3319" s="153">
        <f>IF(Cartilha_GLOBAL!R3319=0,0,IF(Cartilha_GLOBAL!R3319&gt;0,"c","b"))</f>
        <v>0</v>
      </c>
    </row>
    <row r="3320" ht="22.5" hidden="1" spans="1:20">
      <c r="A3320" s="158">
        <f>Cartilha_GLOBAL!A3320</f>
        <v>92868</v>
      </c>
      <c r="B3320" s="100" t="str">
        <f>Cartilha_GLOBAL!B3320</f>
        <v>SINAPI</v>
      </c>
      <c r="C3320" s="104" t="str">
        <f>Cartilha_GLOBAL!C3320</f>
        <v>CAIXA RETANGULAR 4" X 2" MÉDIA (1,30 M DO PISO), METÁLICA, INSTALADA EM PAREDE - FORNECIMENTO E INSTALAÇÃO. AF_12/2015</v>
      </c>
      <c r="D3320" s="94" t="str">
        <f>Cartilha_GLOBAL!D3320</f>
        <v>UN</v>
      </c>
      <c r="E3320" s="105">
        <f>Cartilha_GLOBAL!$E3320</f>
        <v>17.54</v>
      </c>
      <c r="F3320" s="182">
        <f>Cartilha_GLOBAL!$F3320</f>
        <v>21.53</v>
      </c>
      <c r="G3320" s="108"/>
      <c r="H3320" s="107">
        <f t="shared" si="205"/>
        <v>0</v>
      </c>
      <c r="I3320" s="143">
        <f t="shared" si="206"/>
        <v>0</v>
      </c>
      <c r="J3320" s="142"/>
      <c r="K3320" s="228"/>
      <c r="L3320" s="7" t="str">
        <f t="shared" si="207"/>
        <v/>
      </c>
      <c r="M3320" s="7" t="str">
        <f t="shared" si="208"/>
        <v/>
      </c>
      <c r="N3320" s="7" t="str">
        <f>Cartilha_GLOBAL!N3320</f>
        <v/>
      </c>
      <c r="O3320" s="144"/>
      <c r="Q3320" s="151"/>
      <c r="R3320" s="152">
        <v>0</v>
      </c>
      <c r="T3320" s="153">
        <f>IF(Cartilha_GLOBAL!R3320=0,0,IF(Cartilha_GLOBAL!R3320&gt;0,"c","b"))</f>
        <v>0</v>
      </c>
    </row>
    <row r="3321" ht="22.5" hidden="1" spans="1:20">
      <c r="A3321" s="158">
        <f>Cartilha_GLOBAL!A3321</f>
        <v>92869</v>
      </c>
      <c r="B3321" s="100" t="str">
        <f>Cartilha_GLOBAL!B3321</f>
        <v>SINAPI</v>
      </c>
      <c r="C3321" s="104" t="str">
        <f>Cartilha_GLOBAL!C3321</f>
        <v>CAIXA RETANGULAR 4" X 2" BAIXA (0,30 M DO PISO), METÁLICA, INSTALADA EM PAREDE - FORNECIMENTO E INSTALAÇÃO. AF_12/2015</v>
      </c>
      <c r="D3321" s="94" t="str">
        <f>Cartilha_GLOBAL!D3321</f>
        <v>UN</v>
      </c>
      <c r="E3321" s="105">
        <f>Cartilha_GLOBAL!$E3321</f>
        <v>11.42</v>
      </c>
      <c r="F3321" s="182">
        <f>Cartilha_GLOBAL!$F3321</f>
        <v>14.02</v>
      </c>
      <c r="G3321" s="108"/>
      <c r="H3321" s="107">
        <f t="shared" si="205"/>
        <v>0</v>
      </c>
      <c r="I3321" s="143">
        <f t="shared" si="206"/>
        <v>0</v>
      </c>
      <c r="J3321" s="142"/>
      <c r="K3321" s="228"/>
      <c r="L3321" s="7" t="str">
        <f t="shared" si="207"/>
        <v/>
      </c>
      <c r="M3321" s="7" t="str">
        <f t="shared" si="208"/>
        <v/>
      </c>
      <c r="N3321" s="7" t="str">
        <f>Cartilha_GLOBAL!N3321</f>
        <v/>
      </c>
      <c r="O3321" s="144"/>
      <c r="Q3321" s="151"/>
      <c r="R3321" s="152">
        <v>0</v>
      </c>
      <c r="T3321" s="153">
        <f>IF(Cartilha_GLOBAL!R3321=0,0,IF(Cartilha_GLOBAL!R3321&gt;0,"c","b"))</f>
        <v>0</v>
      </c>
    </row>
    <row r="3322" ht="22.5" hidden="1" spans="1:20">
      <c r="A3322" s="158">
        <f>Cartilha_GLOBAL!A3322</f>
        <v>92870</v>
      </c>
      <c r="B3322" s="100" t="str">
        <f>Cartilha_GLOBAL!B3322</f>
        <v>SINAPI</v>
      </c>
      <c r="C3322" s="104" t="str">
        <f>Cartilha_GLOBAL!C3322</f>
        <v>CAIXA RETANGULAR 4" X 4" ALTA (2,00 M DO PISO), METÁLICA, INSTALADA EM PAREDE - FORNECIMENTO E INSTALAÇÃO. AF_12/2015</v>
      </c>
      <c r="D3322" s="94" t="str">
        <f>Cartilha_GLOBAL!D3322</f>
        <v>UN</v>
      </c>
      <c r="E3322" s="105">
        <f>Cartilha_GLOBAL!$E3322</f>
        <v>41.08</v>
      </c>
      <c r="F3322" s="182">
        <f>Cartilha_GLOBAL!$F3322</f>
        <v>50.42</v>
      </c>
      <c r="G3322" s="108"/>
      <c r="H3322" s="107">
        <f t="shared" si="205"/>
        <v>0</v>
      </c>
      <c r="I3322" s="143">
        <f t="shared" si="206"/>
        <v>0</v>
      </c>
      <c r="J3322" s="142"/>
      <c r="K3322" s="228"/>
      <c r="L3322" s="7" t="str">
        <f t="shared" si="207"/>
        <v/>
      </c>
      <c r="M3322" s="7" t="str">
        <f t="shared" si="208"/>
        <v/>
      </c>
      <c r="N3322" s="7" t="str">
        <f>Cartilha_GLOBAL!N3322</f>
        <v/>
      </c>
      <c r="O3322" s="144"/>
      <c r="Q3322" s="151"/>
      <c r="R3322" s="152">
        <v>0</v>
      </c>
      <c r="T3322" s="153">
        <f>IF(Cartilha_GLOBAL!R3322=0,0,IF(Cartilha_GLOBAL!R3322&gt;0,"c","b"))</f>
        <v>0</v>
      </c>
    </row>
    <row r="3323" ht="22.5" hidden="1" spans="1:20">
      <c r="A3323" s="158">
        <f>Cartilha_GLOBAL!A3323</f>
        <v>92871</v>
      </c>
      <c r="B3323" s="100" t="str">
        <f>Cartilha_GLOBAL!B3323</f>
        <v>SINAPI</v>
      </c>
      <c r="C3323" s="104" t="str">
        <f>Cartilha_GLOBAL!C3323</f>
        <v>CAIXA RETANGULAR 4" X 4" MÉDIA (1,30 M DO PISO), METÁLICA, INSTALADA EM PAREDE - FORNECIMENTO E INSTALAÇÃO. AF_12/2015</v>
      </c>
      <c r="D3323" s="94" t="str">
        <f>Cartilha_GLOBAL!D3323</f>
        <v>UN</v>
      </c>
      <c r="E3323" s="105">
        <f>Cartilha_GLOBAL!$E3323</f>
        <v>22.3</v>
      </c>
      <c r="F3323" s="182">
        <f>Cartilha_GLOBAL!$F3323</f>
        <v>27.37</v>
      </c>
      <c r="G3323" s="108"/>
      <c r="H3323" s="107">
        <f t="shared" si="205"/>
        <v>0</v>
      </c>
      <c r="I3323" s="143">
        <f t="shared" si="206"/>
        <v>0</v>
      </c>
      <c r="J3323" s="142"/>
      <c r="K3323" s="228"/>
      <c r="L3323" s="7" t="str">
        <f t="shared" si="207"/>
        <v/>
      </c>
      <c r="M3323" s="7" t="str">
        <f t="shared" si="208"/>
        <v/>
      </c>
      <c r="N3323" s="7" t="str">
        <f>Cartilha_GLOBAL!N3323</f>
        <v/>
      </c>
      <c r="O3323" s="144"/>
      <c r="Q3323" s="151"/>
      <c r="R3323" s="152">
        <v>0</v>
      </c>
      <c r="T3323" s="153">
        <f>IF(Cartilha_GLOBAL!R3323=0,0,IF(Cartilha_GLOBAL!R3323&gt;0,"c","b"))</f>
        <v>0</v>
      </c>
    </row>
    <row r="3324" ht="22.5" hidden="1" spans="1:20">
      <c r="A3324" s="158">
        <f>Cartilha_GLOBAL!A3324</f>
        <v>92872</v>
      </c>
      <c r="B3324" s="100" t="str">
        <f>Cartilha_GLOBAL!B3324</f>
        <v>SINAPI</v>
      </c>
      <c r="C3324" s="104" t="str">
        <f>Cartilha_GLOBAL!C3324</f>
        <v>CAIXA RETANGULAR 4" X 4" BAIXA (0,30 M DO PISO), METÁLICA, INSTALADA EM PAREDE - FORNECIMENTO E INSTALAÇÃO. AF_12/2015</v>
      </c>
      <c r="D3324" s="94" t="str">
        <f>Cartilha_GLOBAL!D3324</f>
        <v>UN</v>
      </c>
      <c r="E3324" s="105">
        <f>Cartilha_GLOBAL!$E3324</f>
        <v>15.28</v>
      </c>
      <c r="F3324" s="182">
        <f>Cartilha_GLOBAL!$F3324</f>
        <v>18.75</v>
      </c>
      <c r="G3324" s="108"/>
      <c r="H3324" s="107">
        <f t="shared" si="205"/>
        <v>0</v>
      </c>
      <c r="I3324" s="143">
        <f t="shared" si="206"/>
        <v>0</v>
      </c>
      <c r="J3324" s="142"/>
      <c r="K3324" s="228"/>
      <c r="L3324" s="7" t="str">
        <f t="shared" si="207"/>
        <v/>
      </c>
      <c r="M3324" s="7" t="str">
        <f t="shared" si="208"/>
        <v/>
      </c>
      <c r="N3324" s="7" t="str">
        <f>Cartilha_GLOBAL!N3324</f>
        <v/>
      </c>
      <c r="O3324" s="144"/>
      <c r="Q3324" s="151"/>
      <c r="R3324" s="152">
        <v>0</v>
      </c>
      <c r="T3324" s="153">
        <f>IF(Cartilha_GLOBAL!R3324=0,0,IF(Cartilha_GLOBAL!R3324&gt;0,"c","b"))</f>
        <v>0</v>
      </c>
    </row>
    <row r="3325" ht="22.5" hidden="1" spans="1:20">
      <c r="A3325" s="158">
        <f>Cartilha_GLOBAL!A3325</f>
        <v>97886</v>
      </c>
      <c r="B3325" s="100" t="str">
        <f>Cartilha_GLOBAL!B3325</f>
        <v>SINAPI</v>
      </c>
      <c r="C3325" s="104" t="str">
        <f>Cartilha_GLOBAL!C3325</f>
        <v>CAIXA ENTERRADA ELÉTRICA RETANGULAR, EM ALVENARIA COM TIJOLOS CERÂMICOS MACIÇOS, FUNDO COM BRITA, DIMENSÕES INTERNAS: 0,3X0,3X0,3 M. AF_12/2020</v>
      </c>
      <c r="D3325" s="94" t="str">
        <f>Cartilha_GLOBAL!D3325</f>
        <v>UN</v>
      </c>
      <c r="E3325" s="105">
        <f>Cartilha_GLOBAL!$E3325</f>
        <v>177.3</v>
      </c>
      <c r="F3325" s="182">
        <f>Cartilha_GLOBAL!$F3325</f>
        <v>217.62</v>
      </c>
      <c r="G3325" s="108"/>
      <c r="H3325" s="107">
        <f t="shared" si="205"/>
        <v>0</v>
      </c>
      <c r="I3325" s="143">
        <f t="shared" si="206"/>
        <v>0</v>
      </c>
      <c r="J3325" s="142"/>
      <c r="K3325" s="228"/>
      <c r="L3325" s="7" t="str">
        <f t="shared" si="207"/>
        <v/>
      </c>
      <c r="M3325" s="7" t="str">
        <f t="shared" si="208"/>
        <v/>
      </c>
      <c r="N3325" s="7" t="str">
        <f>Cartilha_GLOBAL!N3325</f>
        <v/>
      </c>
      <c r="O3325" s="144"/>
      <c r="Q3325" s="151"/>
      <c r="R3325" s="152">
        <v>0</v>
      </c>
      <c r="T3325" s="153">
        <f>IF(Cartilha_GLOBAL!R3325=0,0,IF(Cartilha_GLOBAL!R3325&gt;0,"c","b"))</f>
        <v>0</v>
      </c>
    </row>
    <row r="3326" ht="22.5" hidden="1" spans="1:20">
      <c r="A3326" s="158">
        <f>Cartilha_GLOBAL!A3326</f>
        <v>97887</v>
      </c>
      <c r="B3326" s="100" t="str">
        <f>Cartilha_GLOBAL!B3326</f>
        <v>SINAPI</v>
      </c>
      <c r="C3326" s="104" t="str">
        <f>Cartilha_GLOBAL!C3326</f>
        <v>CAIXA ENTERRADA ELÉTRICA RETANGULAR, EM ALVENARIA COM TIJOLOS CERÂMICOS MACIÇOS, FUNDO COM BRITA, DIMENSÕES INTERNAS: 0,4X0,4X0,4 M. AF_12/2020</v>
      </c>
      <c r="D3326" s="94" t="str">
        <f>Cartilha_GLOBAL!D3326</f>
        <v>UN</v>
      </c>
      <c r="E3326" s="105">
        <f>Cartilha_GLOBAL!$E3326</f>
        <v>279.78</v>
      </c>
      <c r="F3326" s="182">
        <f>Cartilha_GLOBAL!$F3326</f>
        <v>343.4</v>
      </c>
      <c r="G3326" s="108"/>
      <c r="H3326" s="107">
        <f t="shared" si="205"/>
        <v>0</v>
      </c>
      <c r="I3326" s="143">
        <f t="shared" si="206"/>
        <v>0</v>
      </c>
      <c r="J3326" s="142"/>
      <c r="K3326" s="228"/>
      <c r="L3326" s="7" t="str">
        <f t="shared" si="207"/>
        <v/>
      </c>
      <c r="M3326" s="7" t="str">
        <f t="shared" si="208"/>
        <v/>
      </c>
      <c r="N3326" s="7" t="str">
        <f>Cartilha_GLOBAL!N3326</f>
        <v/>
      </c>
      <c r="O3326" s="144"/>
      <c r="Q3326" s="151"/>
      <c r="R3326" s="152">
        <v>0</v>
      </c>
      <c r="T3326" s="153">
        <f>IF(Cartilha_GLOBAL!R3326=0,0,IF(Cartilha_GLOBAL!R3326&gt;0,"c","b"))</f>
        <v>0</v>
      </c>
    </row>
    <row r="3327" ht="22.5" hidden="1" spans="1:20">
      <c r="A3327" s="158">
        <f>Cartilha_GLOBAL!A3327</f>
        <v>97888</v>
      </c>
      <c r="B3327" s="100" t="str">
        <f>Cartilha_GLOBAL!B3327</f>
        <v>SINAPI</v>
      </c>
      <c r="C3327" s="104" t="str">
        <f>Cartilha_GLOBAL!C3327</f>
        <v>CAIXA ENTERRADA ELÉTRICA RETANGULAR, EM ALVENARIA COM TIJOLOS CERÂMICOS MACIÇOS, FUNDO COM BRITA, DIMENSÕES INTERNAS: 0,6X0,6X0,6 M. AF_12/2020</v>
      </c>
      <c r="D3327" s="94" t="str">
        <f>Cartilha_GLOBAL!D3327</f>
        <v>UN</v>
      </c>
      <c r="E3327" s="105">
        <f>Cartilha_GLOBAL!$E3327</f>
        <v>539.29</v>
      </c>
      <c r="F3327" s="182">
        <f>Cartilha_GLOBAL!$F3327</f>
        <v>661.92</v>
      </c>
      <c r="G3327" s="108"/>
      <c r="H3327" s="107">
        <f t="shared" si="205"/>
        <v>0</v>
      </c>
      <c r="I3327" s="143">
        <f t="shared" si="206"/>
        <v>0</v>
      </c>
      <c r="J3327" s="142"/>
      <c r="K3327" s="228"/>
      <c r="L3327" s="7" t="str">
        <f t="shared" si="207"/>
        <v/>
      </c>
      <c r="M3327" s="7" t="str">
        <f t="shared" si="208"/>
        <v/>
      </c>
      <c r="N3327" s="7" t="str">
        <f>Cartilha_GLOBAL!N3327</f>
        <v/>
      </c>
      <c r="O3327" s="144"/>
      <c r="Q3327" s="151"/>
      <c r="R3327" s="152">
        <v>0</v>
      </c>
      <c r="T3327" s="153">
        <f>IF(Cartilha_GLOBAL!R3327=0,0,IF(Cartilha_GLOBAL!R3327&gt;0,"c","b"))</f>
        <v>0</v>
      </c>
    </row>
    <row r="3328" ht="22.5" hidden="1" spans="1:20">
      <c r="A3328" s="158">
        <f>Cartilha_GLOBAL!A3328</f>
        <v>97889</v>
      </c>
      <c r="B3328" s="100" t="str">
        <f>Cartilha_GLOBAL!B3328</f>
        <v>SINAPI</v>
      </c>
      <c r="C3328" s="104" t="str">
        <f>Cartilha_GLOBAL!C3328</f>
        <v>CAIXA ENTERRADA ELÉTRICA RETANGULAR, EM ALVENARIA COM TIJOLOS CERÂMICOS MACIÇOS, FUNDO COM BRITA, DIMENSÕES INTERNAS: 0,8X0,8X0,6 M. AF_12/2020</v>
      </c>
      <c r="D3328" s="94" t="str">
        <f>Cartilha_GLOBAL!D3328</f>
        <v>UN</v>
      </c>
      <c r="E3328" s="105">
        <f>Cartilha_GLOBAL!$E3328</f>
        <v>730.16</v>
      </c>
      <c r="F3328" s="182">
        <f>Cartilha_GLOBAL!$F3328</f>
        <v>896.2</v>
      </c>
      <c r="G3328" s="108"/>
      <c r="H3328" s="107">
        <f t="shared" si="205"/>
        <v>0</v>
      </c>
      <c r="I3328" s="143">
        <f t="shared" si="206"/>
        <v>0</v>
      </c>
      <c r="J3328" s="142"/>
      <c r="K3328" s="228"/>
      <c r="L3328" s="7" t="str">
        <f t="shared" si="207"/>
        <v/>
      </c>
      <c r="M3328" s="7" t="str">
        <f t="shared" si="208"/>
        <v/>
      </c>
      <c r="N3328" s="7" t="str">
        <f>Cartilha_GLOBAL!N3328</f>
        <v/>
      </c>
      <c r="O3328" s="144"/>
      <c r="Q3328" s="151"/>
      <c r="R3328" s="152">
        <v>0</v>
      </c>
      <c r="T3328" s="153">
        <f>IF(Cartilha_GLOBAL!R3328=0,0,IF(Cartilha_GLOBAL!R3328&gt;0,"c","b"))</f>
        <v>0</v>
      </c>
    </row>
    <row r="3329" ht="22.5" hidden="1" spans="1:20">
      <c r="A3329" s="158">
        <f>Cartilha_GLOBAL!A3329</f>
        <v>97890</v>
      </c>
      <c r="B3329" s="100" t="str">
        <f>Cartilha_GLOBAL!B3329</f>
        <v>SINAPI</v>
      </c>
      <c r="C3329" s="104" t="str">
        <f>Cartilha_GLOBAL!C3329</f>
        <v>CAIXA ENTERRADA ELÉTRICA RETANGULAR, EM ALVENARIA COM TIJOLOS CERÂMICOS MACIÇOS, FUNDO COM BRITA, DIMENSÕES INTERNAS: 1X1X0,6 M. AF_12/2020</v>
      </c>
      <c r="D3329" s="94" t="str">
        <f>Cartilha_GLOBAL!D3329</f>
        <v>UN</v>
      </c>
      <c r="E3329" s="105">
        <f>Cartilha_GLOBAL!$E3329</f>
        <v>822.62</v>
      </c>
      <c r="F3329" s="182">
        <f>Cartilha_GLOBAL!$F3329</f>
        <v>1009.68</v>
      </c>
      <c r="G3329" s="108"/>
      <c r="H3329" s="107">
        <f t="shared" si="205"/>
        <v>0</v>
      </c>
      <c r="I3329" s="143">
        <f t="shared" si="206"/>
        <v>0</v>
      </c>
      <c r="J3329" s="142"/>
      <c r="K3329" s="228"/>
      <c r="L3329" s="7" t="str">
        <f t="shared" si="207"/>
        <v/>
      </c>
      <c r="M3329" s="7" t="str">
        <f t="shared" si="208"/>
        <v/>
      </c>
      <c r="N3329" s="7" t="str">
        <f>Cartilha_GLOBAL!N3329</f>
        <v/>
      </c>
      <c r="O3329" s="144"/>
      <c r="Q3329" s="151"/>
      <c r="R3329" s="152">
        <v>0</v>
      </c>
      <c r="T3329" s="153">
        <f>IF(Cartilha_GLOBAL!R3329=0,0,IF(Cartilha_GLOBAL!R3329&gt;0,"c","b"))</f>
        <v>0</v>
      </c>
    </row>
    <row r="3330" ht="22.5" hidden="1" spans="1:20">
      <c r="A3330" s="158">
        <f>Cartilha_GLOBAL!A3330</f>
        <v>97933</v>
      </c>
      <c r="B3330" s="100" t="str">
        <f>Cartilha_GLOBAL!B3330</f>
        <v>SINAPI</v>
      </c>
      <c r="C3330" s="104" t="str">
        <f>Cartilha_GLOBAL!C3330</f>
        <v>CAIXA COM GRELHA SIMPLES RETANGULAR, EM CONCRETO PRÉ-MOLDADO, DIMENSÕES INTERNAS: 0,6X1,0X1,0 M. AF_12/2020</v>
      </c>
      <c r="D3330" s="94" t="str">
        <f>Cartilha_GLOBAL!D3330</f>
        <v>UN</v>
      </c>
      <c r="E3330" s="105">
        <f>Cartilha_GLOBAL!$E3330</f>
        <v>779.23</v>
      </c>
      <c r="F3330" s="182">
        <f>Cartilha_GLOBAL!$F3330</f>
        <v>956.43</v>
      </c>
      <c r="G3330" s="108"/>
      <c r="H3330" s="107">
        <f t="shared" si="205"/>
        <v>0</v>
      </c>
      <c r="I3330" s="143">
        <f t="shared" si="206"/>
        <v>0</v>
      </c>
      <c r="J3330" s="142"/>
      <c r="K3330" s="228"/>
      <c r="L3330" s="7" t="str">
        <f t="shared" si="207"/>
        <v/>
      </c>
      <c r="M3330" s="7" t="str">
        <f t="shared" si="208"/>
        <v/>
      </c>
      <c r="N3330" s="7" t="str">
        <f>Cartilha_GLOBAL!N3330</f>
        <v/>
      </c>
      <c r="O3330" s="144"/>
      <c r="Q3330" s="151"/>
      <c r="R3330" s="152">
        <v>0</v>
      </c>
      <c r="T3330" s="153">
        <f>IF(Cartilha_GLOBAL!R3330=0,0,IF(Cartilha_GLOBAL!R3330&gt;0,"c","b"))</f>
        <v>0</v>
      </c>
    </row>
    <row r="3331" ht="22.5" hidden="1" spans="1:20">
      <c r="A3331" s="158">
        <f>Cartilha_GLOBAL!A3331</f>
        <v>97947</v>
      </c>
      <c r="B3331" s="100" t="str">
        <f>Cartilha_GLOBAL!B3331</f>
        <v>SINAPI</v>
      </c>
      <c r="C3331" s="104" t="str">
        <f>Cartilha_GLOBAL!C3331</f>
        <v>CAIXA COM GRELHA SIMPLES RETANGULAR, EM ALVENARIA COM TIJOLOS CERÂMICOS MACIÇOS, DIMENSÕES INTERNAS: 0,5X1X1 M. AF_12/2020</v>
      </c>
      <c r="D3331" s="94" t="str">
        <f>Cartilha_GLOBAL!D3331</f>
        <v>UN</v>
      </c>
      <c r="E3331" s="105">
        <f>Cartilha_GLOBAL!$E3331</f>
        <v>1737.19</v>
      </c>
      <c r="F3331" s="182">
        <f>Cartilha_GLOBAL!$F3331</f>
        <v>2132.23</v>
      </c>
      <c r="G3331" s="108"/>
      <c r="H3331" s="107">
        <f t="shared" si="205"/>
        <v>0</v>
      </c>
      <c r="I3331" s="143">
        <f t="shared" si="206"/>
        <v>0</v>
      </c>
      <c r="J3331" s="142"/>
      <c r="K3331" s="228"/>
      <c r="L3331" s="7" t="str">
        <f t="shared" si="207"/>
        <v/>
      </c>
      <c r="M3331" s="7" t="str">
        <f t="shared" si="208"/>
        <v/>
      </c>
      <c r="N3331" s="7" t="str">
        <f>Cartilha_GLOBAL!N3331</f>
        <v/>
      </c>
      <c r="O3331" s="144"/>
      <c r="Q3331" s="151"/>
      <c r="R3331" s="152">
        <v>0</v>
      </c>
      <c r="T3331" s="153">
        <f>IF(Cartilha_GLOBAL!R3331=0,0,IF(Cartilha_GLOBAL!R3331&gt;0,"c","b"))</f>
        <v>0</v>
      </c>
    </row>
    <row r="3332" ht="22.5" hidden="1" spans="1:20">
      <c r="A3332" s="158">
        <f>Cartilha_GLOBAL!A3332</f>
        <v>97948</v>
      </c>
      <c r="B3332" s="100" t="str">
        <f>Cartilha_GLOBAL!B3332</f>
        <v>SINAPI</v>
      </c>
      <c r="C3332" s="104" t="str">
        <f>Cartilha_GLOBAL!C3332</f>
        <v>CAIXA COM GRELHA DUPLA RETANGULAR, EM ALVENARIA COM TIJOLOS CERÂMICOS MACIÇOS, DIMENSÕES INTERNAS: 0,5X2,2X1 M. AF_12/2020</v>
      </c>
      <c r="D3332" s="94" t="str">
        <f>Cartilha_GLOBAL!D3332</f>
        <v>UN</v>
      </c>
      <c r="E3332" s="105">
        <f>Cartilha_GLOBAL!$E3332</f>
        <v>3167.41</v>
      </c>
      <c r="F3332" s="182">
        <f>Cartilha_GLOBAL!$F3332</f>
        <v>3887.68</v>
      </c>
      <c r="G3332" s="108"/>
      <c r="H3332" s="107">
        <f t="shared" si="205"/>
        <v>0</v>
      </c>
      <c r="I3332" s="143">
        <f t="shared" si="206"/>
        <v>0</v>
      </c>
      <c r="J3332" s="142"/>
      <c r="K3332" s="228"/>
      <c r="L3332" s="7" t="str">
        <f t="shared" si="207"/>
        <v/>
      </c>
      <c r="M3332" s="7" t="str">
        <f t="shared" si="208"/>
        <v/>
      </c>
      <c r="N3332" s="7" t="str">
        <f>Cartilha_GLOBAL!N3332</f>
        <v/>
      </c>
      <c r="O3332" s="144"/>
      <c r="Q3332" s="151"/>
      <c r="R3332" s="152">
        <v>0</v>
      </c>
      <c r="T3332" s="153">
        <f>IF(Cartilha_GLOBAL!R3332=0,0,IF(Cartilha_GLOBAL!R3332&gt;0,"c","b"))</f>
        <v>0</v>
      </c>
    </row>
    <row r="3333" ht="22.5" hidden="1" spans="1:20">
      <c r="A3333" s="158">
        <f>Cartilha_GLOBAL!A3333</f>
        <v>97953</v>
      </c>
      <c r="B3333" s="100" t="str">
        <f>Cartilha_GLOBAL!B3333</f>
        <v>SINAPI</v>
      </c>
      <c r="C3333" s="104" t="str">
        <f>Cartilha_GLOBAL!C3333</f>
        <v>CAIXA COM GRELHA SIMPLES RETANGULAR, EM ALVENARIA COM BLOCOS DE CONCRETO, DIMENSÕES INTERNAS: 0,5X1X1 M. AF_12/2020</v>
      </c>
      <c r="D3333" s="94" t="str">
        <f>Cartilha_GLOBAL!D3333</f>
        <v>UN</v>
      </c>
      <c r="E3333" s="105">
        <f>Cartilha_GLOBAL!$E3333</f>
        <v>1225.21</v>
      </c>
      <c r="F3333" s="182">
        <f>Cartilha_GLOBAL!$F3333</f>
        <v>1503.82</v>
      </c>
      <c r="G3333" s="108"/>
      <c r="H3333" s="107">
        <f t="shared" si="205"/>
        <v>0</v>
      </c>
      <c r="I3333" s="143">
        <f t="shared" si="206"/>
        <v>0</v>
      </c>
      <c r="J3333" s="142"/>
      <c r="K3333" s="228"/>
      <c r="L3333" s="7" t="str">
        <f t="shared" si="207"/>
        <v/>
      </c>
      <c r="M3333" s="7" t="str">
        <f t="shared" si="208"/>
        <v/>
      </c>
      <c r="N3333" s="7" t="str">
        <f>Cartilha_GLOBAL!N3333</f>
        <v/>
      </c>
      <c r="O3333" s="144"/>
      <c r="Q3333" s="151"/>
      <c r="R3333" s="152">
        <v>0</v>
      </c>
      <c r="T3333" s="153">
        <f>IF(Cartilha_GLOBAL!R3333=0,0,IF(Cartilha_GLOBAL!R3333&gt;0,"c","b"))</f>
        <v>0</v>
      </c>
    </row>
    <row r="3334" ht="22.5" hidden="1" spans="1:20">
      <c r="A3334" s="158">
        <f>Cartilha_GLOBAL!A3334</f>
        <v>97955</v>
      </c>
      <c r="B3334" s="100" t="str">
        <f>Cartilha_GLOBAL!B3334</f>
        <v>SINAPI</v>
      </c>
      <c r="C3334" s="104" t="str">
        <f>Cartilha_GLOBAL!C3334</f>
        <v>CAIXA COM GRELHA DUPLA RETANGULAR, EM ALVENARIA COM BLOCOS DE CONCRETO, DIMENSÕES INTERNAS: 0,5X2,2X1 M. AF_12/2020</v>
      </c>
      <c r="D3334" s="94" t="str">
        <f>Cartilha_GLOBAL!D3334</f>
        <v>UN</v>
      </c>
      <c r="E3334" s="105">
        <f>Cartilha_GLOBAL!$E3334</f>
        <v>2655.52</v>
      </c>
      <c r="F3334" s="182">
        <f>Cartilha_GLOBAL!$F3334</f>
        <v>3259.39</v>
      </c>
      <c r="G3334" s="108"/>
      <c r="H3334" s="107">
        <f t="shared" si="205"/>
        <v>0</v>
      </c>
      <c r="I3334" s="143">
        <f t="shared" si="206"/>
        <v>0</v>
      </c>
      <c r="J3334" s="142"/>
      <c r="K3334" s="228"/>
      <c r="L3334" s="7" t="str">
        <f t="shared" si="207"/>
        <v/>
      </c>
      <c r="M3334" s="7" t="str">
        <f t="shared" si="208"/>
        <v/>
      </c>
      <c r="N3334" s="7" t="str">
        <f>Cartilha_GLOBAL!N3334</f>
        <v/>
      </c>
      <c r="O3334" s="144"/>
      <c r="Q3334" s="151"/>
      <c r="R3334" s="152">
        <v>0</v>
      </c>
      <c r="T3334" s="153">
        <f>IF(Cartilha_GLOBAL!R3334=0,0,IF(Cartilha_GLOBAL!R3334&gt;0,"c","b"))</f>
        <v>0</v>
      </c>
    </row>
    <row r="3335" ht="22.5" hidden="1" spans="1:20">
      <c r="A3335" s="158">
        <f>Cartilha_GLOBAL!A3335</f>
        <v>97891</v>
      </c>
      <c r="B3335" s="100" t="str">
        <f>Cartilha_GLOBAL!B3335</f>
        <v>SINAPI</v>
      </c>
      <c r="C3335" s="104" t="str">
        <f>Cartilha_GLOBAL!C3335</f>
        <v>CAIXA ENTERRADA ELÉTRICA RETANGULAR, EM ALVENARIA COM BLOCOS DE CONCRETO, FUNDO COM BRITA, DIMENSÕES INTERNAS: 0,4X0,4X0,4 M. AF_12/2020</v>
      </c>
      <c r="D3335" s="94" t="str">
        <f>Cartilha_GLOBAL!D3335</f>
        <v>UN</v>
      </c>
      <c r="E3335" s="105">
        <f>Cartilha_GLOBAL!$E3335</f>
        <v>208.61</v>
      </c>
      <c r="F3335" s="182">
        <f>Cartilha_GLOBAL!$F3335</f>
        <v>256.05</v>
      </c>
      <c r="G3335" s="108"/>
      <c r="H3335" s="107">
        <f t="shared" si="205"/>
        <v>0</v>
      </c>
      <c r="I3335" s="143">
        <f t="shared" si="206"/>
        <v>0</v>
      </c>
      <c r="J3335" s="142"/>
      <c r="K3335" s="228"/>
      <c r="L3335" s="7" t="str">
        <f t="shared" si="207"/>
        <v/>
      </c>
      <c r="M3335" s="7" t="str">
        <f t="shared" si="208"/>
        <v/>
      </c>
      <c r="N3335" s="7" t="str">
        <f>Cartilha_GLOBAL!N3335</f>
        <v/>
      </c>
      <c r="O3335" s="144"/>
      <c r="Q3335" s="151"/>
      <c r="R3335" s="152">
        <v>0</v>
      </c>
      <c r="T3335" s="153">
        <f>IF(Cartilha_GLOBAL!R3335=0,0,IF(Cartilha_GLOBAL!R3335&gt;0,"c","b"))</f>
        <v>0</v>
      </c>
    </row>
    <row r="3336" ht="22.5" hidden="1" spans="1:20">
      <c r="A3336" s="158">
        <f>Cartilha_GLOBAL!A3336</f>
        <v>97892</v>
      </c>
      <c r="B3336" s="100" t="str">
        <f>Cartilha_GLOBAL!B3336</f>
        <v>SINAPI</v>
      </c>
      <c r="C3336" s="104" t="str">
        <f>Cartilha_GLOBAL!C3336</f>
        <v>CAIXA ENTERRADA ELÉTRICA RETANGULAR, EM ALVENARIA COM BLOCOS DE CONCRETO, FUNDO COM BRITA, DIMENSÕES INTERNAS: 0,6X0,6X0,6 M. AF_12/2020</v>
      </c>
      <c r="D3336" s="94" t="str">
        <f>Cartilha_GLOBAL!D3336</f>
        <v>UN</v>
      </c>
      <c r="E3336" s="105">
        <f>Cartilha_GLOBAL!$E3336</f>
        <v>388.86</v>
      </c>
      <c r="F3336" s="182">
        <f>Cartilha_GLOBAL!$F3336</f>
        <v>477.29</v>
      </c>
      <c r="G3336" s="108"/>
      <c r="H3336" s="107">
        <f t="shared" si="205"/>
        <v>0</v>
      </c>
      <c r="I3336" s="143">
        <f t="shared" si="206"/>
        <v>0</v>
      </c>
      <c r="J3336" s="142"/>
      <c r="K3336" s="228"/>
      <c r="L3336" s="7" t="str">
        <f t="shared" si="207"/>
        <v/>
      </c>
      <c r="M3336" s="7" t="str">
        <f t="shared" si="208"/>
        <v/>
      </c>
      <c r="N3336" s="7" t="str">
        <f>Cartilha_GLOBAL!N3336</f>
        <v/>
      </c>
      <c r="O3336" s="144"/>
      <c r="Q3336" s="151"/>
      <c r="R3336" s="152">
        <v>0</v>
      </c>
      <c r="T3336" s="153">
        <f>IF(Cartilha_GLOBAL!R3336=0,0,IF(Cartilha_GLOBAL!R3336&gt;0,"c","b"))</f>
        <v>0</v>
      </c>
    </row>
    <row r="3337" ht="22.5" hidden="1" spans="1:20">
      <c r="A3337" s="158">
        <f>Cartilha_GLOBAL!A3337</f>
        <v>97893</v>
      </c>
      <c r="B3337" s="100" t="str">
        <f>Cartilha_GLOBAL!B3337</f>
        <v>SINAPI</v>
      </c>
      <c r="C3337" s="104" t="str">
        <f>Cartilha_GLOBAL!C3337</f>
        <v>CAIXA ENTERRADA ELÉTRICA RETANGULAR, EM ALVENARIA COM BLOCOS DE CONCRETO, FUNDO COM BRITA, DIMENSÕES INTERNAS: 0,8X0,8X0,6 M. AF_12/2020</v>
      </c>
      <c r="D3337" s="94" t="str">
        <f>Cartilha_GLOBAL!D3337</f>
        <v>UN</v>
      </c>
      <c r="E3337" s="105">
        <f>Cartilha_GLOBAL!$E3337</f>
        <v>538.29</v>
      </c>
      <c r="F3337" s="182">
        <f>Cartilha_GLOBAL!$F3337</f>
        <v>660.7</v>
      </c>
      <c r="G3337" s="108"/>
      <c r="H3337" s="107">
        <f t="shared" si="205"/>
        <v>0</v>
      </c>
      <c r="I3337" s="143">
        <f t="shared" si="206"/>
        <v>0</v>
      </c>
      <c r="J3337" s="142"/>
      <c r="K3337" s="228"/>
      <c r="L3337" s="7" t="str">
        <f t="shared" si="207"/>
        <v/>
      </c>
      <c r="M3337" s="7" t="str">
        <f t="shared" si="208"/>
        <v/>
      </c>
      <c r="N3337" s="7" t="str">
        <f>Cartilha_GLOBAL!N3337</f>
        <v/>
      </c>
      <c r="O3337" s="144"/>
      <c r="Q3337" s="151"/>
      <c r="R3337" s="152">
        <v>0</v>
      </c>
      <c r="T3337" s="153">
        <f>IF(Cartilha_GLOBAL!R3337=0,0,IF(Cartilha_GLOBAL!R3337&gt;0,"c","b"))</f>
        <v>0</v>
      </c>
    </row>
    <row r="3338" ht="22.5" hidden="1" spans="1:20">
      <c r="A3338" s="158">
        <f>Cartilha_GLOBAL!A3338</f>
        <v>97894</v>
      </c>
      <c r="B3338" s="100" t="str">
        <f>Cartilha_GLOBAL!B3338</f>
        <v>SINAPI</v>
      </c>
      <c r="C3338" s="104" t="str">
        <f>Cartilha_GLOBAL!C3338</f>
        <v>CAIXA ENTERRADA ELÉTRICA RETANGULAR, EM ALVENARIA COM BLOCOS DE CONCRETO, FUNDO COM BRITA, DIMENSÕES INTERNAS: 1X1X0,6 M. AF_12/2020</v>
      </c>
      <c r="D3338" s="94" t="str">
        <f>Cartilha_GLOBAL!D3338</f>
        <v>UN</v>
      </c>
      <c r="E3338" s="105">
        <f>Cartilha_GLOBAL!$E3338</f>
        <v>590.13</v>
      </c>
      <c r="F3338" s="182">
        <f>Cartilha_GLOBAL!$F3338</f>
        <v>724.33</v>
      </c>
      <c r="G3338" s="108"/>
      <c r="H3338" s="107">
        <f t="shared" si="205"/>
        <v>0</v>
      </c>
      <c r="I3338" s="143">
        <f t="shared" si="206"/>
        <v>0</v>
      </c>
      <c r="J3338" s="142"/>
      <c r="K3338" s="228"/>
      <c r="L3338" s="7" t="str">
        <f t="shared" si="207"/>
        <v/>
      </c>
      <c r="M3338" s="7" t="str">
        <f t="shared" si="208"/>
        <v/>
      </c>
      <c r="N3338" s="7" t="str">
        <f>Cartilha_GLOBAL!N3338</f>
        <v/>
      </c>
      <c r="O3338" s="144"/>
      <c r="Q3338" s="151"/>
      <c r="R3338" s="152">
        <v>0</v>
      </c>
      <c r="T3338" s="153">
        <f>IF(Cartilha_GLOBAL!R3338=0,0,IF(Cartilha_GLOBAL!R3338&gt;0,"c","b"))</f>
        <v>0</v>
      </c>
    </row>
    <row r="3339" ht="22.5" spans="1:20">
      <c r="A3339" s="158">
        <f>Cartilha_GLOBAL!A3339</f>
        <v>97881</v>
      </c>
      <c r="B3339" s="100" t="str">
        <f>Cartilha_GLOBAL!B3339</f>
        <v>SINAPI</v>
      </c>
      <c r="C3339" s="104" t="str">
        <f>Cartilha_GLOBAL!C3339</f>
        <v>CAIXA ENTERRADA ELÉTRICA RETANGULAR, EM CONCRETO PRÉ-MOLDADO, FUNDO COM BRITA, DIMENSÕES INTERNAS: 0,3X0,3X0,3 M. AF_12/2020</v>
      </c>
      <c r="D3339" s="94" t="str">
        <f>Cartilha_GLOBAL!D3339</f>
        <v>UN</v>
      </c>
      <c r="E3339" s="105">
        <f>Cartilha_GLOBAL!$E3339</f>
        <v>108.09</v>
      </c>
      <c r="F3339" s="182">
        <f>Cartilha_GLOBAL!$F3339</f>
        <v>132.67</v>
      </c>
      <c r="G3339" s="108">
        <v>1</v>
      </c>
      <c r="H3339" s="107">
        <f t="shared" si="205"/>
        <v>132.67</v>
      </c>
      <c r="I3339" s="143">
        <f t="shared" si="206"/>
        <v>132.67</v>
      </c>
      <c r="J3339" s="142"/>
      <c r="K3339" s="228"/>
      <c r="L3339" s="7" t="str">
        <f t="shared" si="207"/>
        <v>x</v>
      </c>
      <c r="M3339" s="7" t="str">
        <f t="shared" si="208"/>
        <v>x</v>
      </c>
      <c r="N3339" s="7" t="str">
        <f>Cartilha_GLOBAL!N3339</f>
        <v>x</v>
      </c>
      <c r="O3339" s="144"/>
      <c r="Q3339" s="151"/>
      <c r="R3339" s="152">
        <v>0</v>
      </c>
      <c r="T3339" s="153">
        <f>IF(Cartilha_GLOBAL!R3339=0,0,IF(Cartilha_GLOBAL!R3339&gt;0,"c","b"))</f>
        <v>0</v>
      </c>
    </row>
    <row r="3340" ht="22.5" hidden="1" spans="1:20">
      <c r="A3340" s="158">
        <f>Cartilha_GLOBAL!A3340</f>
        <v>97882</v>
      </c>
      <c r="B3340" s="100" t="str">
        <f>Cartilha_GLOBAL!B3340</f>
        <v>SINAPI</v>
      </c>
      <c r="C3340" s="104" t="str">
        <f>Cartilha_GLOBAL!C3340</f>
        <v>CAIXA ENTERRADA ELÉTRICA RETANGULAR, EM CONCRETO PRÉ-MOLDADO, FUNDO COM BRITA, DIMENSÕES INTERNAS: 0,4X0,4X0,4 M. AF_12/2020</v>
      </c>
      <c r="D3340" s="94" t="str">
        <f>Cartilha_GLOBAL!D3340</f>
        <v>UN</v>
      </c>
      <c r="E3340" s="105">
        <f>Cartilha_GLOBAL!$E3340</f>
        <v>168.28</v>
      </c>
      <c r="F3340" s="182">
        <f>Cartilha_GLOBAL!$F3340</f>
        <v>206.55</v>
      </c>
      <c r="G3340" s="108"/>
      <c r="H3340" s="107">
        <f t="shared" si="205"/>
        <v>0</v>
      </c>
      <c r="I3340" s="143">
        <f t="shared" si="206"/>
        <v>0</v>
      </c>
      <c r="J3340" s="142"/>
      <c r="K3340" s="228"/>
      <c r="L3340" s="7" t="str">
        <f t="shared" si="207"/>
        <v/>
      </c>
      <c r="M3340" s="7" t="str">
        <f t="shared" si="208"/>
        <v/>
      </c>
      <c r="N3340" s="7" t="str">
        <f>Cartilha_GLOBAL!N3340</f>
        <v/>
      </c>
      <c r="O3340" s="144"/>
      <c r="Q3340" s="151"/>
      <c r="R3340" s="152">
        <v>0</v>
      </c>
      <c r="T3340" s="153">
        <f>IF(Cartilha_GLOBAL!R3340=0,0,IF(Cartilha_GLOBAL!R3340&gt;0,"c","b"))</f>
        <v>0</v>
      </c>
    </row>
    <row r="3341" ht="22.5" hidden="1" spans="1:20">
      <c r="A3341" s="158">
        <f>Cartilha_GLOBAL!A3341</f>
        <v>97883</v>
      </c>
      <c r="B3341" s="100" t="str">
        <f>Cartilha_GLOBAL!B3341</f>
        <v>SINAPI</v>
      </c>
      <c r="C3341" s="104" t="str">
        <f>Cartilha_GLOBAL!C3341</f>
        <v>CAIXA ENTERRADA ELÉTRICA RETANGULAR, EM CONCRETO PRÉ-MOLDADO, FUNDO COM BRITA, DIMENSÕES INTERNAS: 0,6X0,6X0,5 M. AF_12/2020</v>
      </c>
      <c r="D3341" s="94" t="str">
        <f>Cartilha_GLOBAL!D3341</f>
        <v>UN</v>
      </c>
      <c r="E3341" s="105">
        <f>Cartilha_GLOBAL!$E3341</f>
        <v>324.05</v>
      </c>
      <c r="F3341" s="182">
        <f>Cartilha_GLOBAL!$F3341</f>
        <v>397.74</v>
      </c>
      <c r="G3341" s="108"/>
      <c r="H3341" s="107">
        <f t="shared" si="205"/>
        <v>0</v>
      </c>
      <c r="I3341" s="143">
        <f t="shared" si="206"/>
        <v>0</v>
      </c>
      <c r="J3341" s="142"/>
      <c r="K3341" s="228"/>
      <c r="L3341" s="7" t="str">
        <f t="shared" si="207"/>
        <v/>
      </c>
      <c r="M3341" s="7" t="str">
        <f t="shared" si="208"/>
        <v/>
      </c>
      <c r="N3341" s="7" t="str">
        <f>Cartilha_GLOBAL!N3341</f>
        <v/>
      </c>
      <c r="O3341" s="144"/>
      <c r="Q3341" s="151"/>
      <c r="R3341" s="152">
        <v>0</v>
      </c>
      <c r="T3341" s="153">
        <f>IF(Cartilha_GLOBAL!R3341=0,0,IF(Cartilha_GLOBAL!R3341&gt;0,"c","b"))</f>
        <v>0</v>
      </c>
    </row>
    <row r="3342" ht="22.5" hidden="1" spans="1:20">
      <c r="A3342" s="158">
        <f>Cartilha_GLOBAL!A3342</f>
        <v>97884</v>
      </c>
      <c r="B3342" s="100" t="str">
        <f>Cartilha_GLOBAL!B3342</f>
        <v>SINAPI</v>
      </c>
      <c r="C3342" s="104" t="str">
        <f>Cartilha_GLOBAL!C3342</f>
        <v>CAIXA ENTERRADA ELÉTRICA RETANGULAR, EM CONCRETO PRÉ-MOLDADO, FUNDO COM BRITA, DIMENSÕES INTERNAS: 0,8X0,8X0,5 M. AF_12/2020</v>
      </c>
      <c r="D3342" s="94" t="str">
        <f>Cartilha_GLOBAL!D3342</f>
        <v>UN</v>
      </c>
      <c r="E3342" s="105">
        <f>Cartilha_GLOBAL!$E3342</f>
        <v>625.81</v>
      </c>
      <c r="F3342" s="182">
        <f>Cartilha_GLOBAL!$F3342</f>
        <v>768.12</v>
      </c>
      <c r="G3342" s="108"/>
      <c r="H3342" s="107">
        <f t="shared" si="205"/>
        <v>0</v>
      </c>
      <c r="I3342" s="143">
        <f t="shared" si="206"/>
        <v>0</v>
      </c>
      <c r="J3342" s="142"/>
      <c r="K3342" s="228"/>
      <c r="L3342" s="7" t="str">
        <f t="shared" si="207"/>
        <v/>
      </c>
      <c r="M3342" s="7" t="str">
        <f t="shared" si="208"/>
        <v/>
      </c>
      <c r="N3342" s="7" t="str">
        <f>Cartilha_GLOBAL!N3342</f>
        <v/>
      </c>
      <c r="O3342" s="144"/>
      <c r="Q3342" s="151"/>
      <c r="R3342" s="152">
        <v>0</v>
      </c>
      <c r="T3342" s="153">
        <f>IF(Cartilha_GLOBAL!R3342=0,0,IF(Cartilha_GLOBAL!R3342&gt;0,"c","b"))</f>
        <v>0</v>
      </c>
    </row>
    <row r="3343" ht="22.5" hidden="1" spans="1:20">
      <c r="A3343" s="158">
        <f>Cartilha_GLOBAL!A3343</f>
        <v>97885</v>
      </c>
      <c r="B3343" s="100" t="str">
        <f>Cartilha_GLOBAL!B3343</f>
        <v>SINAPI</v>
      </c>
      <c r="C3343" s="104" t="str">
        <f>Cartilha_GLOBAL!C3343</f>
        <v>CAIXA ENTERRADA ELÉTRICA RETANGULAR, EM CONCRETO PRÉ-MOLDADO, FUNDO COM BRITA, DIMENSÕES INTERNAS: 1X1X0,5 M. AF_12/2020</v>
      </c>
      <c r="D3343" s="94" t="str">
        <f>Cartilha_GLOBAL!D3343</f>
        <v>UN</v>
      </c>
      <c r="E3343" s="105">
        <f>Cartilha_GLOBAL!$E3343</f>
        <v>954.37</v>
      </c>
      <c r="F3343" s="182">
        <f>Cartilha_GLOBAL!$F3343</f>
        <v>1171.39</v>
      </c>
      <c r="G3343" s="108"/>
      <c r="H3343" s="107">
        <f t="shared" si="205"/>
        <v>0</v>
      </c>
      <c r="I3343" s="143">
        <f t="shared" si="206"/>
        <v>0</v>
      </c>
      <c r="J3343" s="142"/>
      <c r="K3343" s="228"/>
      <c r="L3343" s="7" t="str">
        <f t="shared" si="207"/>
        <v/>
      </c>
      <c r="M3343" s="7" t="str">
        <f t="shared" si="208"/>
        <v/>
      </c>
      <c r="N3343" s="7" t="str">
        <f>Cartilha_GLOBAL!N3343</f>
        <v/>
      </c>
      <c r="O3343" s="144"/>
      <c r="Q3343" s="151"/>
      <c r="R3343" s="152">
        <v>0</v>
      </c>
      <c r="T3343" s="153">
        <f>IF(Cartilha_GLOBAL!R3343=0,0,IF(Cartilha_GLOBAL!R3343&gt;0,"c","b"))</f>
        <v>0</v>
      </c>
    </row>
    <row r="3344" ht="22.5" hidden="1" spans="1:20">
      <c r="A3344" s="158">
        <f>Cartilha_GLOBAL!A3344</f>
        <v>91945</v>
      </c>
      <c r="B3344" s="100" t="str">
        <f>Cartilha_GLOBAL!B3344</f>
        <v>SINAPI</v>
      </c>
      <c r="C3344" s="104" t="str">
        <f>Cartilha_GLOBAL!C3344</f>
        <v>SUPORTE PARAFUSADO COM PLACA DE ENCAIXE 4" X 2" ALTO (2,00 M DO PISO) PARA PONTO ELÉTRICO - FORNECIMENTO E INSTALAÇÃO. AF_12/2015</v>
      </c>
      <c r="D3344" s="94" t="str">
        <f>Cartilha_GLOBAL!D3344</f>
        <v>UN</v>
      </c>
      <c r="E3344" s="105">
        <f>Cartilha_GLOBAL!$E3344</f>
        <v>11.14</v>
      </c>
      <c r="F3344" s="182">
        <f>Cartilha_GLOBAL!$F3344</f>
        <v>13.67</v>
      </c>
      <c r="G3344" s="108"/>
      <c r="H3344" s="107">
        <f t="shared" si="205"/>
        <v>0</v>
      </c>
      <c r="I3344" s="143">
        <f t="shared" si="206"/>
        <v>0</v>
      </c>
      <c r="J3344" s="142"/>
      <c r="K3344" s="228"/>
      <c r="L3344" s="7" t="str">
        <f t="shared" si="207"/>
        <v/>
      </c>
      <c r="M3344" s="7" t="str">
        <f t="shared" si="208"/>
        <v/>
      </c>
      <c r="N3344" s="7" t="str">
        <f>Cartilha_GLOBAL!N3344</f>
        <v/>
      </c>
      <c r="O3344" s="144"/>
      <c r="Q3344" s="151"/>
      <c r="R3344" s="152">
        <v>0</v>
      </c>
      <c r="T3344" s="153">
        <f>IF(Cartilha_GLOBAL!R3344=0,0,IF(Cartilha_GLOBAL!R3344&gt;0,"c","b"))</f>
        <v>0</v>
      </c>
    </row>
    <row r="3345" ht="22.5" hidden="1" spans="1:20">
      <c r="A3345" s="158">
        <f>Cartilha_GLOBAL!A3345</f>
        <v>91946</v>
      </c>
      <c r="B3345" s="100" t="str">
        <f>Cartilha_GLOBAL!B3345</f>
        <v>SINAPI</v>
      </c>
      <c r="C3345" s="104" t="str">
        <f>Cartilha_GLOBAL!C3345</f>
        <v>SUPORTE PARAFUSADO COM PLACA DE ENCAIXE 4" X 2" MÉDIO (1,30 M DO PISO) PARA PONTO ELÉTRICO - FORNECIMENTO E INSTALAÇÃO. AF_12/2015</v>
      </c>
      <c r="D3345" s="94" t="str">
        <f>Cartilha_GLOBAL!D3345</f>
        <v>UN</v>
      </c>
      <c r="E3345" s="105">
        <f>Cartilha_GLOBAL!$E3345</f>
        <v>9.23</v>
      </c>
      <c r="F3345" s="182">
        <f>Cartilha_GLOBAL!$F3345</f>
        <v>11.33</v>
      </c>
      <c r="G3345" s="108"/>
      <c r="H3345" s="107">
        <f t="shared" si="205"/>
        <v>0</v>
      </c>
      <c r="I3345" s="143">
        <f t="shared" si="206"/>
        <v>0</v>
      </c>
      <c r="J3345" s="142"/>
      <c r="K3345" s="228"/>
      <c r="L3345" s="7" t="str">
        <f t="shared" si="207"/>
        <v/>
      </c>
      <c r="M3345" s="7" t="str">
        <f t="shared" si="208"/>
        <v/>
      </c>
      <c r="N3345" s="7" t="str">
        <f>Cartilha_GLOBAL!N3345</f>
        <v/>
      </c>
      <c r="O3345" s="144"/>
      <c r="Q3345" s="151"/>
      <c r="R3345" s="152">
        <v>0</v>
      </c>
      <c r="T3345" s="153">
        <f>IF(Cartilha_GLOBAL!R3345=0,0,IF(Cartilha_GLOBAL!R3345&gt;0,"c","b"))</f>
        <v>0</v>
      </c>
    </row>
    <row r="3346" ht="22.5" hidden="1" spans="1:20">
      <c r="A3346" s="158">
        <f>Cartilha_GLOBAL!A3346</f>
        <v>91947</v>
      </c>
      <c r="B3346" s="100" t="str">
        <f>Cartilha_GLOBAL!B3346</f>
        <v>SINAPI</v>
      </c>
      <c r="C3346" s="104" t="str">
        <f>Cartilha_GLOBAL!C3346</f>
        <v>SUPORTE PARAFUSADO COM PLACA DE ENCAIXE 4" X 2" BAIXO (0,30 M DO PISO) PARA PONTO ELÉTRICO - FORNECIMENTO E INSTALAÇÃO. AF_12/2015</v>
      </c>
      <c r="D3346" s="94" t="str">
        <f>Cartilha_GLOBAL!D3346</f>
        <v>UN</v>
      </c>
      <c r="E3346" s="105">
        <f>Cartilha_GLOBAL!$E3346</f>
        <v>8.04</v>
      </c>
      <c r="F3346" s="182">
        <f>Cartilha_GLOBAL!$F3346</f>
        <v>9.87</v>
      </c>
      <c r="G3346" s="108"/>
      <c r="H3346" s="107">
        <f t="shared" si="205"/>
        <v>0</v>
      </c>
      <c r="I3346" s="143">
        <f t="shared" si="206"/>
        <v>0</v>
      </c>
      <c r="J3346" s="142"/>
      <c r="K3346" s="228"/>
      <c r="L3346" s="7" t="str">
        <f t="shared" si="207"/>
        <v/>
      </c>
      <c r="M3346" s="7" t="str">
        <f t="shared" si="208"/>
        <v/>
      </c>
      <c r="N3346" s="7" t="str">
        <f>Cartilha_GLOBAL!N3346</f>
        <v/>
      </c>
      <c r="O3346" s="144"/>
      <c r="Q3346" s="151"/>
      <c r="R3346" s="152">
        <v>0</v>
      </c>
      <c r="T3346" s="153">
        <f>IF(Cartilha_GLOBAL!R3346=0,0,IF(Cartilha_GLOBAL!R3346&gt;0,"c","b"))</f>
        <v>0</v>
      </c>
    </row>
    <row r="3347" ht="22.5" hidden="1" spans="1:20">
      <c r="A3347" s="158">
        <f>Cartilha_GLOBAL!A3347</f>
        <v>91949</v>
      </c>
      <c r="B3347" s="100" t="str">
        <f>Cartilha_GLOBAL!B3347</f>
        <v>SINAPI</v>
      </c>
      <c r="C3347" s="104" t="str">
        <f>Cartilha_GLOBAL!C3347</f>
        <v>SUPORTE PARAFUSADO COM PLACA DE ENCAIXE 4" X 4" ALTO (2,00 M DO PISO) PARA PONTO ELÉTRICO - FORNECIMENTO E INSTALAÇÃO. AF_12/2015</v>
      </c>
      <c r="D3347" s="94" t="str">
        <f>Cartilha_GLOBAL!D3347</f>
        <v>UN</v>
      </c>
      <c r="E3347" s="105">
        <f>Cartilha_GLOBAL!$E3347</f>
        <v>16.88</v>
      </c>
      <c r="F3347" s="182">
        <f>Cartilha_GLOBAL!$F3347</f>
        <v>20.72</v>
      </c>
      <c r="G3347" s="108"/>
      <c r="H3347" s="107">
        <f t="shared" si="205"/>
        <v>0</v>
      </c>
      <c r="I3347" s="143">
        <f t="shared" si="206"/>
        <v>0</v>
      </c>
      <c r="J3347" s="142"/>
      <c r="K3347" s="228"/>
      <c r="L3347" s="7" t="str">
        <f t="shared" si="207"/>
        <v/>
      </c>
      <c r="M3347" s="7" t="str">
        <f t="shared" si="208"/>
        <v/>
      </c>
      <c r="N3347" s="7" t="str">
        <f>Cartilha_GLOBAL!N3347</f>
        <v/>
      </c>
      <c r="O3347" s="144"/>
      <c r="Q3347" s="151"/>
      <c r="R3347" s="152">
        <v>0</v>
      </c>
      <c r="T3347" s="153">
        <f>IF(Cartilha_GLOBAL!R3347=0,0,IF(Cartilha_GLOBAL!R3347&gt;0,"c","b"))</f>
        <v>0</v>
      </c>
    </row>
    <row r="3348" ht="22.5" hidden="1" spans="1:20">
      <c r="A3348" s="158">
        <f>Cartilha_GLOBAL!A3348</f>
        <v>91950</v>
      </c>
      <c r="B3348" s="100" t="str">
        <f>Cartilha_GLOBAL!B3348</f>
        <v>SINAPI</v>
      </c>
      <c r="C3348" s="104" t="str">
        <f>Cartilha_GLOBAL!C3348</f>
        <v>SUPORTE PARAFUSADO COM PLACA DE ENCAIXE 4" X 4" MÉDIO (1,30 M DO PISO) PARA PONTO ELÉTRICO - FORNECIMENTO E INSTALAÇÃO. AF_12/2015</v>
      </c>
      <c r="D3348" s="94" t="str">
        <f>Cartilha_GLOBAL!D3348</f>
        <v>UN</v>
      </c>
      <c r="E3348" s="105">
        <f>Cartilha_GLOBAL!$E3348</f>
        <v>14.58</v>
      </c>
      <c r="F3348" s="182">
        <f>Cartilha_GLOBAL!$F3348</f>
        <v>17.9</v>
      </c>
      <c r="G3348" s="108"/>
      <c r="H3348" s="107">
        <f t="shared" si="205"/>
        <v>0</v>
      </c>
      <c r="I3348" s="143">
        <f t="shared" si="206"/>
        <v>0</v>
      </c>
      <c r="J3348" s="142"/>
      <c r="K3348" s="145"/>
      <c r="L3348" s="7" t="str">
        <f t="shared" si="207"/>
        <v/>
      </c>
      <c r="M3348" s="7" t="str">
        <f t="shared" si="208"/>
        <v/>
      </c>
      <c r="N3348" s="7" t="str">
        <f>Cartilha_GLOBAL!N3348</f>
        <v/>
      </c>
      <c r="O3348" s="144"/>
      <c r="Q3348" s="151"/>
      <c r="R3348" s="152">
        <v>0</v>
      </c>
      <c r="T3348" s="153">
        <f>IF(Cartilha_GLOBAL!R3348=0,0,IF(Cartilha_GLOBAL!R3348&gt;0,"c","b"))</f>
        <v>0</v>
      </c>
    </row>
    <row r="3349" ht="22.5" hidden="1" spans="1:20">
      <c r="A3349" s="158">
        <f>Cartilha_GLOBAL!A3349</f>
        <v>91951</v>
      </c>
      <c r="B3349" s="100" t="str">
        <f>Cartilha_GLOBAL!B3349</f>
        <v>SINAPI</v>
      </c>
      <c r="C3349" s="104" t="str">
        <f>Cartilha_GLOBAL!C3349</f>
        <v>SUPORTE PARAFUSADO COM PLACA DE ENCAIXE 4" X 4" BAIXO (0,30 M DO PISO) PARA PONTO ELÉTRICO - FORNECIMENTO E INSTALAÇÃO. AF_12/2015</v>
      </c>
      <c r="D3349" s="94" t="str">
        <f>Cartilha_GLOBAL!D3349</f>
        <v>UN</v>
      </c>
      <c r="E3349" s="105">
        <f>Cartilha_GLOBAL!$E3349</f>
        <v>13.19</v>
      </c>
      <c r="F3349" s="182">
        <f>Cartilha_GLOBAL!$F3349</f>
        <v>16.19</v>
      </c>
      <c r="G3349" s="108"/>
      <c r="H3349" s="107">
        <f t="shared" si="205"/>
        <v>0</v>
      </c>
      <c r="I3349" s="143">
        <f t="shared" si="206"/>
        <v>0</v>
      </c>
      <c r="J3349" s="142"/>
      <c r="K3349" s="228"/>
      <c r="L3349" s="7" t="str">
        <f t="shared" si="207"/>
        <v/>
      </c>
      <c r="M3349" s="7" t="str">
        <f t="shared" si="208"/>
        <v/>
      </c>
      <c r="N3349" s="7" t="str">
        <f>Cartilha_GLOBAL!N3349</f>
        <v/>
      </c>
      <c r="O3349" s="144"/>
      <c r="Q3349" s="151"/>
      <c r="R3349" s="152">
        <v>0</v>
      </c>
      <c r="T3349" s="153">
        <f>IF(Cartilha_GLOBAL!R3349=0,0,IF(Cartilha_GLOBAL!R3349&gt;0,"c","b"))</f>
        <v>0</v>
      </c>
    </row>
    <row r="3350" ht="12.75" hidden="1" spans="1:20">
      <c r="A3350" s="154" t="str">
        <f>Cartilha_GLOBAL!A3350</f>
        <v>8.2.9</v>
      </c>
      <c r="B3350" s="100">
        <f>Cartilha_GLOBAL!B3350</f>
        <v>0</v>
      </c>
      <c r="C3350" s="161" t="str">
        <f>Cartilha_GLOBAL!C3350</f>
        <v>QUADROS DE ENERGIA</v>
      </c>
      <c r="D3350" s="94">
        <f>Cartilha_GLOBAL!D3350</f>
        <v>0</v>
      </c>
      <c r="E3350" s="105">
        <f>Cartilha_GLOBAL!$E3350</f>
        <v>0</v>
      </c>
      <c r="F3350" s="182">
        <f>Cartilha_GLOBAL!$F3350</f>
        <v>0</v>
      </c>
      <c r="G3350" s="187"/>
      <c r="H3350" s="187">
        <f t="shared" si="205"/>
        <v>0</v>
      </c>
      <c r="I3350" s="188">
        <f t="shared" si="206"/>
        <v>0</v>
      </c>
      <c r="J3350" s="142"/>
      <c r="K3350" s="145" t="str">
        <f>IF(OR(SUM(I3351:I3364)&gt;0,SUM(I3351:I3364)&gt;0),"xx","")</f>
        <v/>
      </c>
      <c r="L3350" s="7" t="str">
        <f t="shared" si="207"/>
        <v/>
      </c>
      <c r="M3350" s="7" t="str">
        <f t="shared" si="208"/>
        <v/>
      </c>
      <c r="N3350" s="7" t="str">
        <f>Cartilha_GLOBAL!N3350</f>
        <v/>
      </c>
      <c r="O3350" s="144"/>
      <c r="Q3350" s="151"/>
      <c r="R3350" s="152">
        <v>0</v>
      </c>
      <c r="T3350" s="153">
        <f>IF(Cartilha_GLOBAL!R3350=0,0,IF(Cartilha_GLOBAL!R3350&gt;0,"c","b"))</f>
        <v>0</v>
      </c>
    </row>
    <row r="3351" ht="22.5" hidden="1" spans="1:20">
      <c r="A3351" s="158">
        <f>Cartilha_GLOBAL!A3351</f>
        <v>101946</v>
      </c>
      <c r="B3351" s="100" t="str">
        <f>Cartilha_GLOBAL!B3351</f>
        <v>SINAPI</v>
      </c>
      <c r="C3351" s="104" t="str">
        <f>Cartilha_GLOBAL!C3351</f>
        <v>QUADRO DE MEDIÇÃO GERAL DE ENERGIA PARA 1 MEDIDOR DE SOBREPOR - FORNECIMENTO E INSTALAÇÃO. AF_10/2020</v>
      </c>
      <c r="D3351" s="94" t="str">
        <f>Cartilha_GLOBAL!D3351</f>
        <v>UN</v>
      </c>
      <c r="E3351" s="105">
        <f>Cartilha_GLOBAL!$E3351</f>
        <v>191.01</v>
      </c>
      <c r="F3351" s="182">
        <f>Cartilha_GLOBAL!$F3351</f>
        <v>234.45</v>
      </c>
      <c r="G3351" s="108"/>
      <c r="H3351" s="107">
        <f t="shared" si="205"/>
        <v>0</v>
      </c>
      <c r="I3351" s="143">
        <f t="shared" si="206"/>
        <v>0</v>
      </c>
      <c r="J3351" s="142"/>
      <c r="K3351" s="228"/>
      <c r="L3351" s="7" t="str">
        <f t="shared" si="207"/>
        <v/>
      </c>
      <c r="M3351" s="7" t="str">
        <f t="shared" si="208"/>
        <v/>
      </c>
      <c r="N3351" s="7" t="str">
        <f>Cartilha_GLOBAL!N3351</f>
        <v/>
      </c>
      <c r="O3351" s="144"/>
      <c r="Q3351" s="151"/>
      <c r="R3351" s="152">
        <v>0</v>
      </c>
      <c r="T3351" s="153">
        <f>IF(Cartilha_GLOBAL!R3351=0,0,IF(Cartilha_GLOBAL!R3351&gt;0,"c","b"))</f>
        <v>0</v>
      </c>
    </row>
    <row r="3352" ht="22.5" hidden="1" spans="1:20">
      <c r="A3352" s="158">
        <f>Cartilha_GLOBAL!A3352</f>
        <v>97362</v>
      </c>
      <c r="B3352" s="100" t="str">
        <f>Cartilha_GLOBAL!B3352</f>
        <v>SINAPI</v>
      </c>
      <c r="C3352" s="104" t="str">
        <f>Cartilha_GLOBAL!C3352</f>
        <v>QUADRO DE MEDIÇÃO GERAL DE ENERGIA PARA BARRAMENTO BLINDADO COM 4 MEDIDORES - FORNECIMENTO E INSTALAÇÃO. AF_10/2020</v>
      </c>
      <c r="D3352" s="94" t="str">
        <f>Cartilha_GLOBAL!D3352</f>
        <v>UN</v>
      </c>
      <c r="E3352" s="105">
        <f>Cartilha_GLOBAL!$E3352</f>
        <v>2474.29</v>
      </c>
      <c r="F3352" s="182">
        <f>Cartilha_GLOBAL!$F3352</f>
        <v>3036.94</v>
      </c>
      <c r="G3352" s="108"/>
      <c r="H3352" s="107">
        <f t="shared" si="205"/>
        <v>0</v>
      </c>
      <c r="I3352" s="143">
        <f t="shared" si="206"/>
        <v>0</v>
      </c>
      <c r="J3352" s="142"/>
      <c r="K3352" s="228"/>
      <c r="L3352" s="7" t="str">
        <f t="shared" si="207"/>
        <v/>
      </c>
      <c r="M3352" s="7" t="str">
        <f t="shared" si="208"/>
        <v/>
      </c>
      <c r="N3352" s="7" t="str">
        <f>Cartilha_GLOBAL!N3352</f>
        <v/>
      </c>
      <c r="O3352" s="144"/>
      <c r="Q3352" s="151"/>
      <c r="R3352" s="152">
        <v>0</v>
      </c>
      <c r="T3352" s="153">
        <f>IF(Cartilha_GLOBAL!R3352=0,0,IF(Cartilha_GLOBAL!R3352&gt;0,"c","b"))</f>
        <v>0</v>
      </c>
    </row>
    <row r="3353" ht="22.5" hidden="1" spans="1:20">
      <c r="A3353" s="158">
        <f>Cartilha_GLOBAL!A3353</f>
        <v>97359</v>
      </c>
      <c r="B3353" s="100" t="str">
        <f>Cartilha_GLOBAL!B3353</f>
        <v>SINAPI</v>
      </c>
      <c r="C3353" s="104" t="str">
        <f>Cartilha_GLOBAL!C3353</f>
        <v>QUADRO DE MEDIÇÃO GERAL DE ENERGIA COM 8 MEDIDORES - FORNECIMENTO E INSTALAÇÃO. AF_10/2020</v>
      </c>
      <c r="D3353" s="94" t="str">
        <f>Cartilha_GLOBAL!D3353</f>
        <v>UN</v>
      </c>
      <c r="E3353" s="105">
        <f>Cartilha_GLOBAL!$E3353</f>
        <v>4248.38</v>
      </c>
      <c r="F3353" s="182">
        <f>Cartilha_GLOBAL!$F3353</f>
        <v>5214.46</v>
      </c>
      <c r="G3353" s="108"/>
      <c r="H3353" s="107">
        <f t="shared" si="205"/>
        <v>0</v>
      </c>
      <c r="I3353" s="143">
        <f t="shared" si="206"/>
        <v>0</v>
      </c>
      <c r="J3353" s="142"/>
      <c r="K3353" s="228"/>
      <c r="L3353" s="7" t="str">
        <f t="shared" si="207"/>
        <v/>
      </c>
      <c r="M3353" s="7" t="str">
        <f t="shared" si="208"/>
        <v/>
      </c>
      <c r="N3353" s="7" t="str">
        <f>Cartilha_GLOBAL!N3353</f>
        <v/>
      </c>
      <c r="O3353" s="144"/>
      <c r="Q3353" s="151"/>
      <c r="R3353" s="152">
        <v>0</v>
      </c>
      <c r="T3353" s="153">
        <f>IF(Cartilha_GLOBAL!R3353=0,0,IF(Cartilha_GLOBAL!R3353&gt;0,"c","b"))</f>
        <v>0</v>
      </c>
    </row>
    <row r="3354" ht="22.5" hidden="1" spans="1:20">
      <c r="A3354" s="158">
        <f>Cartilha_GLOBAL!A3354</f>
        <v>97360</v>
      </c>
      <c r="B3354" s="100" t="str">
        <f>Cartilha_GLOBAL!B3354</f>
        <v>SINAPI</v>
      </c>
      <c r="C3354" s="104" t="str">
        <f>Cartilha_GLOBAL!C3354</f>
        <v>QUADRO DE MEDIÇÃO GERAL DE ENERGIA COM 12 MEDIDORES - FORNECIMENTO E INSTALAÇÃO. AF_10/2020</v>
      </c>
      <c r="D3354" s="94" t="str">
        <f>Cartilha_GLOBAL!D3354</f>
        <v>UN</v>
      </c>
      <c r="E3354" s="105">
        <f>Cartilha_GLOBAL!$E3354</f>
        <v>8185.52</v>
      </c>
      <c r="F3354" s="182">
        <f>Cartilha_GLOBAL!$F3354</f>
        <v>10046.91</v>
      </c>
      <c r="G3354" s="108"/>
      <c r="H3354" s="107">
        <f t="shared" si="205"/>
        <v>0</v>
      </c>
      <c r="I3354" s="143">
        <f t="shared" si="206"/>
        <v>0</v>
      </c>
      <c r="J3354" s="142"/>
      <c r="K3354" s="228"/>
      <c r="L3354" s="7" t="str">
        <f t="shared" si="207"/>
        <v/>
      </c>
      <c r="M3354" s="7" t="str">
        <f t="shared" si="208"/>
        <v/>
      </c>
      <c r="N3354" s="7" t="str">
        <f>Cartilha_GLOBAL!N3354</f>
        <v/>
      </c>
      <c r="O3354" s="144"/>
      <c r="Q3354" s="151"/>
      <c r="R3354" s="152">
        <v>0</v>
      </c>
      <c r="T3354" s="153">
        <f>IF(Cartilha_GLOBAL!R3354=0,0,IF(Cartilha_GLOBAL!R3354&gt;0,"c","b"))</f>
        <v>0</v>
      </c>
    </row>
    <row r="3355" ht="22.5" hidden="1" spans="1:20">
      <c r="A3355" s="158">
        <f>Cartilha_GLOBAL!A3355</f>
        <v>97361</v>
      </c>
      <c r="B3355" s="100" t="str">
        <f>Cartilha_GLOBAL!B3355</f>
        <v>SINAPI</v>
      </c>
      <c r="C3355" s="104" t="str">
        <f>Cartilha_GLOBAL!C3355</f>
        <v>QUADRO DE MEDIÇÃO GERAL DE ENERGIA COM 16 MEDIDORES - FORNECIMENTO E INSTALAÇÃO. AF_10/2020</v>
      </c>
      <c r="D3355" s="94" t="str">
        <f>Cartilha_GLOBAL!D3355</f>
        <v>UN</v>
      </c>
      <c r="E3355" s="105">
        <f>Cartilha_GLOBAL!$E3355</f>
        <v>10914.04</v>
      </c>
      <c r="F3355" s="182">
        <f>Cartilha_GLOBAL!$F3355</f>
        <v>13395.89</v>
      </c>
      <c r="G3355" s="108"/>
      <c r="H3355" s="107">
        <f t="shared" si="205"/>
        <v>0</v>
      </c>
      <c r="I3355" s="143">
        <f t="shared" si="206"/>
        <v>0</v>
      </c>
      <c r="J3355" s="142"/>
      <c r="K3355" s="228"/>
      <c r="L3355" s="7" t="str">
        <f t="shared" si="207"/>
        <v/>
      </c>
      <c r="M3355" s="7" t="str">
        <f t="shared" si="208"/>
        <v/>
      </c>
      <c r="N3355" s="7" t="str">
        <f>Cartilha_GLOBAL!N3355</f>
        <v/>
      </c>
      <c r="O3355" s="144"/>
      <c r="Q3355" s="151"/>
      <c r="R3355" s="152">
        <v>0</v>
      </c>
      <c r="T3355" s="153">
        <f>IF(Cartilha_GLOBAL!R3355=0,0,IF(Cartilha_GLOBAL!R3355&gt;0,"c","b"))</f>
        <v>0</v>
      </c>
    </row>
    <row r="3356" ht="22.5" hidden="1" spans="1:20">
      <c r="A3356" s="158">
        <f>Cartilha_GLOBAL!A3356</f>
        <v>101875</v>
      </c>
      <c r="B3356" s="100" t="str">
        <f>Cartilha_GLOBAL!B3356</f>
        <v>SINAPI</v>
      </c>
      <c r="C3356" s="104" t="str">
        <f>Cartilha_GLOBAL!C3356</f>
        <v>QUADRO DE DISTRIBUIÇÃO DE ENERGIA EM CHAPA DE AÇO GALVANIZADO, DE EMBUTIR, COM BARRAMENTO TRIFÁSICO, PARA 12 DISJUNTORES DIN 100A - FORNECIMENTO E INSTALAÇÃO. AF_10/2020</v>
      </c>
      <c r="D3356" s="94" t="str">
        <f>Cartilha_GLOBAL!D3356</f>
        <v>UN</v>
      </c>
      <c r="E3356" s="105">
        <f>Cartilha_GLOBAL!$E3356</f>
        <v>527.43</v>
      </c>
      <c r="F3356" s="182">
        <f>Cartilha_GLOBAL!$F3356</f>
        <v>647.37</v>
      </c>
      <c r="G3356" s="108"/>
      <c r="H3356" s="107">
        <f t="shared" si="205"/>
        <v>0</v>
      </c>
      <c r="I3356" s="143">
        <f t="shared" si="206"/>
        <v>0</v>
      </c>
      <c r="J3356" s="142"/>
      <c r="K3356" s="228"/>
      <c r="L3356" s="7" t="str">
        <f t="shared" si="207"/>
        <v/>
      </c>
      <c r="M3356" s="7" t="str">
        <f t="shared" si="208"/>
        <v/>
      </c>
      <c r="N3356" s="7" t="str">
        <f>Cartilha_GLOBAL!N3356</f>
        <v/>
      </c>
      <c r="O3356" s="144"/>
      <c r="Q3356" s="151"/>
      <c r="R3356" s="152">
        <v>0</v>
      </c>
      <c r="T3356" s="153">
        <f>IF(Cartilha_GLOBAL!R3356=0,0,IF(Cartilha_GLOBAL!R3356&gt;0,"c","b"))</f>
        <v>0</v>
      </c>
    </row>
    <row r="3357" ht="22.5" hidden="1" spans="1:20">
      <c r="A3357" s="158">
        <f>Cartilha_GLOBAL!A3357</f>
        <v>101876</v>
      </c>
      <c r="B3357" s="100" t="str">
        <f>Cartilha_GLOBAL!B3357</f>
        <v>SINAPI</v>
      </c>
      <c r="C3357" s="104" t="str">
        <f>Cartilha_GLOBAL!C3357</f>
        <v>QUADRO DE DISTRIBUIÇÃO DE ENERGIA EM PVC, DE EMBUTIR, SEM BARRAMENTO, PARA 6 DISJUNTORES - FORNECIMENTO E INSTALAÇÃO. AF_10/2020</v>
      </c>
      <c r="D3357" s="94" t="str">
        <f>Cartilha_GLOBAL!D3357</f>
        <v>UN</v>
      </c>
      <c r="E3357" s="105">
        <f>Cartilha_GLOBAL!$E3357</f>
        <v>95.28</v>
      </c>
      <c r="F3357" s="182">
        <f>Cartilha_GLOBAL!$F3357</f>
        <v>116.95</v>
      </c>
      <c r="G3357" s="108"/>
      <c r="H3357" s="107">
        <f t="shared" si="205"/>
        <v>0</v>
      </c>
      <c r="I3357" s="143">
        <f t="shared" si="206"/>
        <v>0</v>
      </c>
      <c r="J3357" s="142"/>
      <c r="K3357" s="228"/>
      <c r="L3357" s="7" t="str">
        <f t="shared" si="207"/>
        <v/>
      </c>
      <c r="M3357" s="7" t="str">
        <f t="shared" si="208"/>
        <v/>
      </c>
      <c r="N3357" s="7" t="str">
        <f>Cartilha_GLOBAL!N3357</f>
        <v/>
      </c>
      <c r="O3357" s="144"/>
      <c r="Q3357" s="151"/>
      <c r="R3357" s="152">
        <v>0</v>
      </c>
      <c r="T3357" s="153">
        <f>IF(Cartilha_GLOBAL!R3357=0,0,IF(Cartilha_GLOBAL!R3357&gt;0,"c","b"))</f>
        <v>0</v>
      </c>
    </row>
    <row r="3358" ht="22.5" hidden="1" spans="1:20">
      <c r="A3358" s="158">
        <f>Cartilha_GLOBAL!A3358</f>
        <v>101877</v>
      </c>
      <c r="B3358" s="100" t="str">
        <f>Cartilha_GLOBAL!B3358</f>
        <v>SINAPI</v>
      </c>
      <c r="C3358" s="104" t="str">
        <f>Cartilha_GLOBAL!C3358</f>
        <v>QUADRO DE DISTRIBUIÇÃO DE ENERGIA EM PVC, DE EMBUTIR, SEM BARRAMENTO, PARA 3 DISJUNTORES - FORNECIMENTO E INSTALAÇÃO. AF_10/2020</v>
      </c>
      <c r="D3358" s="94" t="str">
        <f>Cartilha_GLOBAL!D3358</f>
        <v>UN</v>
      </c>
      <c r="E3358" s="105">
        <f>Cartilha_GLOBAL!$E3358</f>
        <v>65.82</v>
      </c>
      <c r="F3358" s="182">
        <f>Cartilha_GLOBAL!$F3358</f>
        <v>80.79</v>
      </c>
      <c r="G3358" s="108"/>
      <c r="H3358" s="107">
        <f t="shared" si="205"/>
        <v>0</v>
      </c>
      <c r="I3358" s="143">
        <f t="shared" si="206"/>
        <v>0</v>
      </c>
      <c r="J3358" s="142"/>
      <c r="K3358" s="228"/>
      <c r="L3358" s="7" t="str">
        <f t="shared" si="207"/>
        <v/>
      </c>
      <c r="M3358" s="7" t="str">
        <f t="shared" si="208"/>
        <v/>
      </c>
      <c r="N3358" s="7" t="str">
        <f>Cartilha_GLOBAL!N3358</f>
        <v/>
      </c>
      <c r="O3358" s="144"/>
      <c r="Q3358" s="151"/>
      <c r="R3358" s="152">
        <v>0</v>
      </c>
      <c r="T3358" s="153">
        <f>IF(Cartilha_GLOBAL!R3358=0,0,IF(Cartilha_GLOBAL!R3358&gt;0,"c","b"))</f>
        <v>0</v>
      </c>
    </row>
    <row r="3359" ht="22.5" hidden="1" spans="1:20">
      <c r="A3359" s="158">
        <f>Cartilha_GLOBAL!A3359</f>
        <v>101878</v>
      </c>
      <c r="B3359" s="100" t="str">
        <f>Cartilha_GLOBAL!B3359</f>
        <v>SINAPI</v>
      </c>
      <c r="C3359" s="104" t="str">
        <f>Cartilha_GLOBAL!C3359</f>
        <v>QUADRO DE DISTRIBUIÇÃO DE ENERGIA EM CHAPA DE AÇO GALVANIZADO, DE SOBREPOR, COM BARRAMENTO TRIFÁSICO, PARA 18 DISJUNTORES DIN 100A - FORNECIMENTO E INSTALAÇÃO. AF_10/2020</v>
      </c>
      <c r="D3359" s="94" t="str">
        <f>Cartilha_GLOBAL!D3359</f>
        <v>UN</v>
      </c>
      <c r="E3359" s="105">
        <f>Cartilha_GLOBAL!$E3359</f>
        <v>728.23</v>
      </c>
      <c r="F3359" s="182">
        <f>Cartilha_GLOBAL!$F3359</f>
        <v>893.83</v>
      </c>
      <c r="G3359" s="108"/>
      <c r="H3359" s="107">
        <f t="shared" si="205"/>
        <v>0</v>
      </c>
      <c r="I3359" s="143">
        <f t="shared" si="206"/>
        <v>0</v>
      </c>
      <c r="J3359" s="142"/>
      <c r="K3359" s="228"/>
      <c r="L3359" s="7" t="str">
        <f t="shared" si="207"/>
        <v/>
      </c>
      <c r="M3359" s="7" t="str">
        <f t="shared" si="208"/>
        <v/>
      </c>
      <c r="N3359" s="7" t="str">
        <f>Cartilha_GLOBAL!N3359</f>
        <v/>
      </c>
      <c r="O3359" s="144"/>
      <c r="Q3359" s="151"/>
      <c r="R3359" s="152">
        <v>0</v>
      </c>
      <c r="T3359" s="153">
        <f>IF(Cartilha_GLOBAL!R3359=0,0,IF(Cartilha_GLOBAL!R3359&gt;0,"c","b"))</f>
        <v>0</v>
      </c>
    </row>
    <row r="3360" ht="22.5" hidden="1" spans="1:20">
      <c r="A3360" s="158">
        <f>Cartilha_GLOBAL!A3360</f>
        <v>101879</v>
      </c>
      <c r="B3360" s="100" t="str">
        <f>Cartilha_GLOBAL!B3360</f>
        <v>SINAPI</v>
      </c>
      <c r="C3360" s="104" t="str">
        <f>Cartilha_GLOBAL!C3360</f>
        <v>QUADRO DE DISTRIBUIÇÃO DE ENERGIA EM CHAPA DE AÇO GALVANIZADO, DE EMBUTIR, COM BARRAMENTO TRIFÁSICO, PARA 24 DISJUNTORES DIN 100A - FORNECIMENTO E INSTALAÇÃO. AF_10/2020</v>
      </c>
      <c r="D3360" s="94" t="str">
        <f>Cartilha_GLOBAL!D3360</f>
        <v>UN</v>
      </c>
      <c r="E3360" s="105">
        <f>Cartilha_GLOBAL!$E3360</f>
        <v>764.5</v>
      </c>
      <c r="F3360" s="182">
        <f>Cartilha_GLOBAL!$F3360</f>
        <v>938.35</v>
      </c>
      <c r="G3360" s="108"/>
      <c r="H3360" s="107">
        <f t="shared" si="205"/>
        <v>0</v>
      </c>
      <c r="I3360" s="143">
        <f t="shared" si="206"/>
        <v>0</v>
      </c>
      <c r="J3360" s="142"/>
      <c r="K3360" s="228"/>
      <c r="L3360" s="7" t="str">
        <f t="shared" si="207"/>
        <v/>
      </c>
      <c r="M3360" s="7" t="str">
        <f t="shared" si="208"/>
        <v/>
      </c>
      <c r="N3360" s="7" t="str">
        <f>Cartilha_GLOBAL!N3360</f>
        <v/>
      </c>
      <c r="O3360" s="144"/>
      <c r="Q3360" s="151"/>
      <c r="R3360" s="152">
        <v>0</v>
      </c>
      <c r="T3360" s="153">
        <f>IF(Cartilha_GLOBAL!R3360=0,0,IF(Cartilha_GLOBAL!R3360&gt;0,"c","b"))</f>
        <v>0</v>
      </c>
    </row>
    <row r="3361" ht="22.5" hidden="1" spans="1:20">
      <c r="A3361" s="158">
        <f>Cartilha_GLOBAL!A3361</f>
        <v>101880</v>
      </c>
      <c r="B3361" s="100" t="str">
        <f>Cartilha_GLOBAL!B3361</f>
        <v>SINAPI</v>
      </c>
      <c r="C3361" s="104" t="str">
        <f>Cartilha_GLOBAL!C3361</f>
        <v>QUADRO DE DISTRIBUIÇÃO DE ENERGIA EM CHAPA DE AÇO GALVANIZADO, DE EMBUTIR, COM BARRAMENTO TRIFÁSICO, PARA 30 DISJUNTORES DIN 150A - FORNECIMENTO E INSTALAÇÃO. AF_10/2020</v>
      </c>
      <c r="D3361" s="94" t="str">
        <f>Cartilha_GLOBAL!D3361</f>
        <v>UN</v>
      </c>
      <c r="E3361" s="105">
        <f>Cartilha_GLOBAL!$E3361</f>
        <v>879.71</v>
      </c>
      <c r="F3361" s="182">
        <f>Cartilha_GLOBAL!$F3361</f>
        <v>1079.76</v>
      </c>
      <c r="G3361" s="108"/>
      <c r="H3361" s="107">
        <f t="shared" si="205"/>
        <v>0</v>
      </c>
      <c r="I3361" s="143">
        <f t="shared" si="206"/>
        <v>0</v>
      </c>
      <c r="J3361" s="142"/>
      <c r="K3361" s="228"/>
      <c r="L3361" s="7" t="str">
        <f t="shared" si="207"/>
        <v/>
      </c>
      <c r="M3361" s="7" t="str">
        <f t="shared" si="208"/>
        <v/>
      </c>
      <c r="N3361" s="7" t="str">
        <f>Cartilha_GLOBAL!N3361</f>
        <v/>
      </c>
      <c r="O3361" s="144"/>
      <c r="Q3361" s="151"/>
      <c r="R3361" s="152">
        <v>0</v>
      </c>
      <c r="T3361" s="153">
        <f>IF(Cartilha_GLOBAL!R3361=0,0,IF(Cartilha_GLOBAL!R3361&gt;0,"c","b"))</f>
        <v>0</v>
      </c>
    </row>
    <row r="3362" ht="22.5" hidden="1" spans="1:20">
      <c r="A3362" s="158">
        <f>Cartilha_GLOBAL!A3362</f>
        <v>101881</v>
      </c>
      <c r="B3362" s="100" t="str">
        <f>Cartilha_GLOBAL!B3362</f>
        <v>SINAPI</v>
      </c>
      <c r="C3362" s="104" t="str">
        <f>Cartilha_GLOBAL!C3362</f>
        <v>QUADRO DE DISTRIBUIÇÃO DE ENERGIA EM CHAPA DE AÇO GALVANIZADO, DE EMBUTIR, COM BARRAMENTO TRIFÁSICO, PARA 40 DISJUNTORES DIN 100A - FORNECIMENTO E INSTALAÇÃO. AF_10/2020</v>
      </c>
      <c r="D3362" s="94" t="str">
        <f>Cartilha_GLOBAL!D3362</f>
        <v>UN</v>
      </c>
      <c r="E3362" s="105">
        <f>Cartilha_GLOBAL!$E3362</f>
        <v>1267.34</v>
      </c>
      <c r="F3362" s="182">
        <f>Cartilha_GLOBAL!$F3362</f>
        <v>1555.53</v>
      </c>
      <c r="G3362" s="108"/>
      <c r="H3362" s="107">
        <f t="shared" si="205"/>
        <v>0</v>
      </c>
      <c r="I3362" s="143">
        <f t="shared" si="206"/>
        <v>0</v>
      </c>
      <c r="J3362" s="142"/>
      <c r="K3362" s="228"/>
      <c r="L3362" s="7" t="str">
        <f t="shared" si="207"/>
        <v/>
      </c>
      <c r="M3362" s="7" t="str">
        <f t="shared" si="208"/>
        <v/>
      </c>
      <c r="N3362" s="7" t="str">
        <f>Cartilha_GLOBAL!N3362</f>
        <v/>
      </c>
      <c r="O3362" s="144"/>
      <c r="Q3362" s="151"/>
      <c r="R3362" s="152">
        <v>0</v>
      </c>
      <c r="T3362" s="153">
        <f>IF(Cartilha_GLOBAL!R3362=0,0,IF(Cartilha_GLOBAL!R3362&gt;0,"c","b"))</f>
        <v>0</v>
      </c>
    </row>
    <row r="3363" ht="22.5" hidden="1" spans="1:20">
      <c r="A3363" s="158">
        <f>Cartilha_GLOBAL!A3363</f>
        <v>101882</v>
      </c>
      <c r="B3363" s="100" t="str">
        <f>Cartilha_GLOBAL!B3363</f>
        <v>SINAPI</v>
      </c>
      <c r="C3363" s="104" t="str">
        <f>Cartilha_GLOBAL!C3363</f>
        <v>QUADRO DE DISTRIBUIÇÃO DE ENERGIA EM CHAPA DE AÇO GALVANIZADO, DE EMBUTIR, COM BARRAMENTO TRIFÁSICO, PARA 30 DISJUNTORES DIN 225A - FORNECIMENTO E INSTALAÇÃO. AF_10/2020</v>
      </c>
      <c r="D3363" s="94" t="str">
        <f>Cartilha_GLOBAL!D3363</f>
        <v>UN</v>
      </c>
      <c r="E3363" s="105">
        <f>Cartilha_GLOBAL!$E3363</f>
        <v>1801.44</v>
      </c>
      <c r="F3363" s="182">
        <f>Cartilha_GLOBAL!$F3363</f>
        <v>2211.09</v>
      </c>
      <c r="G3363" s="108"/>
      <c r="H3363" s="107">
        <f t="shared" si="205"/>
        <v>0</v>
      </c>
      <c r="I3363" s="143">
        <f t="shared" si="206"/>
        <v>0</v>
      </c>
      <c r="J3363" s="142"/>
      <c r="K3363" s="145"/>
      <c r="L3363" s="7" t="str">
        <f t="shared" si="207"/>
        <v/>
      </c>
      <c r="M3363" s="7" t="str">
        <f t="shared" si="208"/>
        <v/>
      </c>
      <c r="N3363" s="7" t="str">
        <f>Cartilha_GLOBAL!N3363</f>
        <v/>
      </c>
      <c r="O3363" s="144"/>
      <c r="Q3363" s="151"/>
      <c r="R3363" s="152">
        <v>0</v>
      </c>
      <c r="T3363" s="153">
        <f>IF(Cartilha_GLOBAL!R3363=0,0,IF(Cartilha_GLOBAL!R3363&gt;0,"c","b"))</f>
        <v>0</v>
      </c>
    </row>
    <row r="3364" ht="22.5" hidden="1" spans="1:20">
      <c r="A3364" s="158">
        <f>Cartilha_GLOBAL!A3364</f>
        <v>101883</v>
      </c>
      <c r="B3364" s="100" t="str">
        <f>Cartilha_GLOBAL!B3364</f>
        <v>SINAPI</v>
      </c>
      <c r="C3364" s="104" t="str">
        <f>Cartilha_GLOBAL!C3364</f>
        <v>QUADRO DE DISTRIBUIÇÃO DE ENERGIA EM CHAPA DE AÇO GALVANIZADO, DE EMBUTIR, COM BARRAMENTO TRIFÁSICO, PARA 18 DISJUNTORES DIN 100A - FORNECIMENTO E INSTALAÇÃO. AF_10/2020</v>
      </c>
      <c r="D3364" s="94" t="str">
        <f>Cartilha_GLOBAL!D3364</f>
        <v>UN</v>
      </c>
      <c r="E3364" s="105">
        <f>Cartilha_GLOBAL!$E3364</f>
        <v>728.76</v>
      </c>
      <c r="F3364" s="182">
        <f>Cartilha_GLOBAL!$F3364</f>
        <v>894.48</v>
      </c>
      <c r="G3364" s="108"/>
      <c r="H3364" s="107">
        <f t="shared" si="205"/>
        <v>0</v>
      </c>
      <c r="I3364" s="143">
        <f t="shared" si="206"/>
        <v>0</v>
      </c>
      <c r="J3364" s="142"/>
      <c r="K3364" s="228"/>
      <c r="L3364" s="7" t="str">
        <f t="shared" si="207"/>
        <v/>
      </c>
      <c r="M3364" s="7" t="str">
        <f t="shared" si="208"/>
        <v/>
      </c>
      <c r="N3364" s="7" t="str">
        <f>Cartilha_GLOBAL!N3364</f>
        <v/>
      </c>
      <c r="O3364" s="144"/>
      <c r="Q3364" s="151"/>
      <c r="R3364" s="152">
        <v>0</v>
      </c>
      <c r="T3364" s="153">
        <f>IF(Cartilha_GLOBAL!R3364=0,0,IF(Cartilha_GLOBAL!R3364&gt;0,"c","b"))</f>
        <v>0</v>
      </c>
    </row>
    <row r="3365" ht="12.75" hidden="1" spans="1:20">
      <c r="A3365" s="154" t="str">
        <f>Cartilha_GLOBAL!A3365</f>
        <v>8.2.10</v>
      </c>
      <c r="B3365" s="100">
        <f>Cartilha_GLOBAL!B3365</f>
        <v>0</v>
      </c>
      <c r="C3365" s="161" t="str">
        <f>Cartilha_GLOBAL!C3365</f>
        <v>CONTATORES</v>
      </c>
      <c r="D3365" s="94">
        <f>Cartilha_GLOBAL!D3365</f>
        <v>0</v>
      </c>
      <c r="E3365" s="105">
        <f>Cartilha_GLOBAL!$E3365</f>
        <v>0</v>
      </c>
      <c r="F3365" s="182">
        <f>Cartilha_GLOBAL!$F3365</f>
        <v>0</v>
      </c>
      <c r="G3365" s="187"/>
      <c r="H3365" s="187">
        <f t="shared" si="205"/>
        <v>0</v>
      </c>
      <c r="I3365" s="188">
        <f t="shared" si="206"/>
        <v>0</v>
      </c>
      <c r="J3365" s="142"/>
      <c r="K3365" s="145" t="str">
        <f>IF(OR(SUM(I3366:I3369)&gt;0,SUM(I3366:I3369)&gt;0),"xx","")</f>
        <v/>
      </c>
      <c r="L3365" s="7" t="str">
        <f t="shared" si="207"/>
        <v/>
      </c>
      <c r="M3365" s="7" t="str">
        <f t="shared" si="208"/>
        <v/>
      </c>
      <c r="N3365" s="7" t="str">
        <f>Cartilha_GLOBAL!N3365</f>
        <v/>
      </c>
      <c r="O3365" s="144"/>
      <c r="Q3365" s="151"/>
      <c r="R3365" s="152">
        <v>0</v>
      </c>
      <c r="T3365" s="153">
        <f>IF(Cartilha_GLOBAL!R3365=0,0,IF(Cartilha_GLOBAL!R3365&gt;0,"c","b"))</f>
        <v>0</v>
      </c>
    </row>
    <row r="3366" ht="12.75" hidden="1" spans="1:20">
      <c r="A3366" s="158">
        <f>Cartilha_GLOBAL!A3366</f>
        <v>101901</v>
      </c>
      <c r="B3366" s="100" t="str">
        <f>Cartilha_GLOBAL!B3366</f>
        <v>SINAPI</v>
      </c>
      <c r="C3366" s="104" t="str">
        <f>Cartilha_GLOBAL!C3366</f>
        <v>CONTATOR TRIPOLAR I NOMINAL 12A - FORNECIMENTO E INSTALAÇÃO. AF_10/2020</v>
      </c>
      <c r="D3366" s="94" t="str">
        <f>Cartilha_GLOBAL!D3366</f>
        <v>UN</v>
      </c>
      <c r="E3366" s="105">
        <f>Cartilha_GLOBAL!$E3366</f>
        <v>109.64</v>
      </c>
      <c r="F3366" s="182">
        <f>Cartilha_GLOBAL!$F3366</f>
        <v>134.57</v>
      </c>
      <c r="G3366" s="108"/>
      <c r="H3366" s="107">
        <f t="shared" si="205"/>
        <v>0</v>
      </c>
      <c r="I3366" s="143">
        <f t="shared" si="206"/>
        <v>0</v>
      </c>
      <c r="J3366" s="142"/>
      <c r="K3366" s="228"/>
      <c r="L3366" s="7" t="str">
        <f t="shared" si="207"/>
        <v/>
      </c>
      <c r="M3366" s="7" t="str">
        <f t="shared" si="208"/>
        <v/>
      </c>
      <c r="N3366" s="7" t="str">
        <f>Cartilha_GLOBAL!N3366</f>
        <v/>
      </c>
      <c r="O3366" s="144"/>
      <c r="Q3366" s="151"/>
      <c r="R3366" s="152">
        <v>0</v>
      </c>
      <c r="T3366" s="153">
        <f>IF(Cartilha_GLOBAL!R3366=0,0,IF(Cartilha_GLOBAL!R3366&gt;0,"c","b"))</f>
        <v>0</v>
      </c>
    </row>
    <row r="3367" ht="12.75" hidden="1" spans="1:20">
      <c r="A3367" s="158">
        <f>Cartilha_GLOBAL!A3367</f>
        <v>101902</v>
      </c>
      <c r="B3367" s="100" t="str">
        <f>Cartilha_GLOBAL!B3367</f>
        <v>SINAPI</v>
      </c>
      <c r="C3367" s="104" t="str">
        <f>Cartilha_GLOBAL!C3367</f>
        <v>CONTATOR TRIPOLAR I NOMINAL 22A - FORNECIMENTO E INSTALAÇÃO. AF_10/2020</v>
      </c>
      <c r="D3367" s="94" t="str">
        <f>Cartilha_GLOBAL!D3367</f>
        <v>UN</v>
      </c>
      <c r="E3367" s="105">
        <f>Cartilha_GLOBAL!$E3367</f>
        <v>136.05</v>
      </c>
      <c r="F3367" s="182">
        <f>Cartilha_GLOBAL!$F3367</f>
        <v>166.99</v>
      </c>
      <c r="G3367" s="108"/>
      <c r="H3367" s="107">
        <f t="shared" si="205"/>
        <v>0</v>
      </c>
      <c r="I3367" s="143">
        <f t="shared" si="206"/>
        <v>0</v>
      </c>
      <c r="J3367" s="142"/>
      <c r="K3367" s="228"/>
      <c r="L3367" s="7" t="str">
        <f t="shared" si="207"/>
        <v/>
      </c>
      <c r="M3367" s="7" t="str">
        <f t="shared" si="208"/>
        <v/>
      </c>
      <c r="N3367" s="7" t="str">
        <f>Cartilha_GLOBAL!N3367</f>
        <v/>
      </c>
      <c r="O3367" s="144"/>
      <c r="Q3367" s="151"/>
      <c r="R3367" s="152">
        <v>0</v>
      </c>
      <c r="T3367" s="153">
        <f>IF(Cartilha_GLOBAL!R3367=0,0,IF(Cartilha_GLOBAL!R3367&gt;0,"c","b"))</f>
        <v>0</v>
      </c>
    </row>
    <row r="3368" ht="12.75" hidden="1" spans="1:20">
      <c r="A3368" s="158">
        <f>Cartilha_GLOBAL!A3368</f>
        <v>101903</v>
      </c>
      <c r="B3368" s="100" t="str">
        <f>Cartilha_GLOBAL!B3368</f>
        <v>SINAPI</v>
      </c>
      <c r="C3368" s="104" t="str">
        <f>Cartilha_GLOBAL!C3368</f>
        <v>CONTATOR TRIPOLAR I NOMINAL 38A - FORNECIMENTO E INSTALAÇÃO. AF_10/2020</v>
      </c>
      <c r="D3368" s="94" t="str">
        <f>Cartilha_GLOBAL!D3368</f>
        <v>UN</v>
      </c>
      <c r="E3368" s="105">
        <f>Cartilha_GLOBAL!$E3368</f>
        <v>283.02</v>
      </c>
      <c r="F3368" s="182">
        <f>Cartilha_GLOBAL!$F3368</f>
        <v>347.38</v>
      </c>
      <c r="G3368" s="108"/>
      <c r="H3368" s="107">
        <f t="shared" si="205"/>
        <v>0</v>
      </c>
      <c r="I3368" s="143">
        <f t="shared" si="206"/>
        <v>0</v>
      </c>
      <c r="J3368" s="142"/>
      <c r="K3368" s="145"/>
      <c r="L3368" s="7" t="str">
        <f t="shared" si="207"/>
        <v/>
      </c>
      <c r="M3368" s="7" t="str">
        <f t="shared" si="208"/>
        <v/>
      </c>
      <c r="N3368" s="7" t="str">
        <f>Cartilha_GLOBAL!N3368</f>
        <v/>
      </c>
      <c r="O3368" s="144"/>
      <c r="Q3368" s="151"/>
      <c r="R3368" s="152">
        <v>0</v>
      </c>
      <c r="T3368" s="153">
        <f>IF(Cartilha_GLOBAL!R3368=0,0,IF(Cartilha_GLOBAL!R3368&gt;0,"c","b"))</f>
        <v>0</v>
      </c>
    </row>
    <row r="3369" ht="12.75" hidden="1" spans="1:20">
      <c r="A3369" s="158">
        <f>Cartilha_GLOBAL!A3369</f>
        <v>101904</v>
      </c>
      <c r="B3369" s="100" t="str">
        <f>Cartilha_GLOBAL!B3369</f>
        <v>SINAPI</v>
      </c>
      <c r="C3369" s="104" t="str">
        <f>Cartilha_GLOBAL!C3369</f>
        <v>CONTATOR TRIPOLAR I NOMIMAL 95A - FORNECIMENTO E INSTALAÇÃO. AF_10/2020</v>
      </c>
      <c r="D3369" s="94" t="str">
        <f>Cartilha_GLOBAL!D3369</f>
        <v>UN</v>
      </c>
      <c r="E3369" s="105">
        <f>Cartilha_GLOBAL!$E3369</f>
        <v>1021.61</v>
      </c>
      <c r="F3369" s="182">
        <f>Cartilha_GLOBAL!$F3369</f>
        <v>1253.92</v>
      </c>
      <c r="G3369" s="108"/>
      <c r="H3369" s="107">
        <f t="shared" si="205"/>
        <v>0</v>
      </c>
      <c r="I3369" s="143">
        <f t="shared" si="206"/>
        <v>0</v>
      </c>
      <c r="J3369" s="142"/>
      <c r="K3369" s="145"/>
      <c r="L3369" s="7" t="str">
        <f t="shared" si="207"/>
        <v/>
      </c>
      <c r="M3369" s="7" t="str">
        <f t="shared" si="208"/>
        <v/>
      </c>
      <c r="N3369" s="7" t="str">
        <f>Cartilha_GLOBAL!N3369</f>
        <v/>
      </c>
      <c r="O3369" s="144"/>
      <c r="Q3369" s="151"/>
      <c r="R3369" s="152">
        <v>0</v>
      </c>
      <c r="T3369" s="153">
        <f>IF(Cartilha_GLOBAL!R3369=0,0,IF(Cartilha_GLOBAL!R3369&gt;0,"c","b"))</f>
        <v>0</v>
      </c>
    </row>
    <row r="3370" ht="12.75" spans="1:20">
      <c r="A3370" s="154" t="str">
        <f>Cartilha_GLOBAL!A3370</f>
        <v>8.2.11</v>
      </c>
      <c r="B3370" s="100">
        <f>Cartilha_GLOBAL!B3370</f>
        <v>0</v>
      </c>
      <c r="C3370" s="161" t="str">
        <f>Cartilha_GLOBAL!C3370</f>
        <v>DISJUNTORES</v>
      </c>
      <c r="D3370" s="94">
        <f>Cartilha_GLOBAL!D3370</f>
        <v>0</v>
      </c>
      <c r="E3370" s="105">
        <f>Cartilha_GLOBAL!$E3370</f>
        <v>0</v>
      </c>
      <c r="F3370" s="182">
        <f>Cartilha_GLOBAL!$F3370</f>
        <v>0</v>
      </c>
      <c r="G3370" s="187"/>
      <c r="H3370" s="187">
        <f t="shared" si="205"/>
        <v>0</v>
      </c>
      <c r="I3370" s="188">
        <f t="shared" si="206"/>
        <v>0</v>
      </c>
      <c r="J3370" s="142"/>
      <c r="K3370" s="145" t="str">
        <f>IF(OR(SUM(I3372:I3409)&gt;0,SUM(I3372:I3409)&gt;0),"xx","")</f>
        <v>xx</v>
      </c>
      <c r="L3370" s="7" t="str">
        <f t="shared" si="207"/>
        <v>x</v>
      </c>
      <c r="M3370" s="7" t="str">
        <f t="shared" si="208"/>
        <v>x</v>
      </c>
      <c r="N3370" s="7" t="str">
        <f>Cartilha_GLOBAL!N3370</f>
        <v>x</v>
      </c>
      <c r="O3370" s="144"/>
      <c r="Q3370" s="151"/>
      <c r="R3370" s="152">
        <v>0</v>
      </c>
      <c r="T3370" s="153">
        <f>IF(Cartilha_GLOBAL!R3370=0,0,IF(Cartilha_GLOBAL!R3370&gt;0,"c","b"))</f>
        <v>0</v>
      </c>
    </row>
    <row r="3371" ht="12.75" spans="1:20">
      <c r="A3371" s="154" t="str">
        <f>Cartilha_GLOBAL!A3371</f>
        <v>8.2.11.1</v>
      </c>
      <c r="B3371" s="100">
        <f>Cartilha_GLOBAL!B3371</f>
        <v>0</v>
      </c>
      <c r="C3371" s="161" t="str">
        <f>Cartilha_GLOBAL!C3371</f>
        <v>MONOPOLARES</v>
      </c>
      <c r="D3371" s="94">
        <f>Cartilha_GLOBAL!D3371</f>
        <v>0</v>
      </c>
      <c r="E3371" s="105">
        <f>Cartilha_GLOBAL!$E3371</f>
        <v>0</v>
      </c>
      <c r="F3371" s="182">
        <f>Cartilha_GLOBAL!$F3371</f>
        <v>0</v>
      </c>
      <c r="G3371" s="187"/>
      <c r="H3371" s="187">
        <f t="shared" si="205"/>
        <v>0</v>
      </c>
      <c r="I3371" s="188">
        <f t="shared" si="206"/>
        <v>0</v>
      </c>
      <c r="J3371" s="142"/>
      <c r="K3371" s="145" t="str">
        <f>IF(OR(SUM(I3372:I3380)&gt;0,SUM(I3372:I3380)&gt;0),"xx","")</f>
        <v>xx</v>
      </c>
      <c r="L3371" s="7" t="str">
        <f t="shared" si="207"/>
        <v>x</v>
      </c>
      <c r="M3371" s="7" t="str">
        <f t="shared" si="208"/>
        <v>x</v>
      </c>
      <c r="N3371" s="7" t="str">
        <f>Cartilha_GLOBAL!N3371</f>
        <v>x</v>
      </c>
      <c r="O3371" s="144"/>
      <c r="Q3371" s="151"/>
      <c r="R3371" s="152">
        <v>0</v>
      </c>
      <c r="T3371" s="153">
        <f>IF(Cartilha_GLOBAL!R3371=0,0,IF(Cartilha_GLOBAL!R3371&gt;0,"c","b"))</f>
        <v>0</v>
      </c>
    </row>
    <row r="3372" ht="22.5" hidden="1" spans="1:20">
      <c r="A3372" s="158">
        <f>Cartilha_GLOBAL!A3372</f>
        <v>93653</v>
      </c>
      <c r="B3372" s="100" t="str">
        <f>Cartilha_GLOBAL!B3372</f>
        <v>SINAPI</v>
      </c>
      <c r="C3372" s="104" t="str">
        <f>Cartilha_GLOBAL!C3372</f>
        <v>DISJUNTOR MONOPOLAR TIPO DIN, CORRENTE NOMINAL DE 10A - FORNECIMENTO E INSTALAÇÃO. AF_10/2020</v>
      </c>
      <c r="D3372" s="94" t="str">
        <f>Cartilha_GLOBAL!D3372</f>
        <v>UN</v>
      </c>
      <c r="E3372" s="105">
        <f>Cartilha_GLOBAL!$E3372</f>
        <v>12.16</v>
      </c>
      <c r="F3372" s="182">
        <f>Cartilha_GLOBAL!$F3372</f>
        <v>14.93</v>
      </c>
      <c r="G3372" s="108"/>
      <c r="H3372" s="107">
        <f t="shared" si="205"/>
        <v>0</v>
      </c>
      <c r="I3372" s="143">
        <f t="shared" si="206"/>
        <v>0</v>
      </c>
      <c r="J3372" s="142"/>
      <c r="K3372" s="228"/>
      <c r="L3372" s="7" t="str">
        <f t="shared" si="207"/>
        <v/>
      </c>
      <c r="M3372" s="7" t="str">
        <f t="shared" si="208"/>
        <v/>
      </c>
      <c r="N3372" s="7" t="str">
        <f>Cartilha_GLOBAL!N3372</f>
        <v/>
      </c>
      <c r="O3372" s="144"/>
      <c r="Q3372" s="151"/>
      <c r="R3372" s="152">
        <v>0</v>
      </c>
      <c r="T3372" s="153">
        <f>IF(Cartilha_GLOBAL!R3372=0,0,IF(Cartilha_GLOBAL!R3372&gt;0,"c","b"))</f>
        <v>0</v>
      </c>
    </row>
    <row r="3373" ht="22.5" hidden="1" spans="1:20">
      <c r="A3373" s="158">
        <f>Cartilha_GLOBAL!A3373</f>
        <v>93654</v>
      </c>
      <c r="B3373" s="100" t="str">
        <f>Cartilha_GLOBAL!B3373</f>
        <v>SINAPI</v>
      </c>
      <c r="C3373" s="104" t="str">
        <f>Cartilha_GLOBAL!C3373</f>
        <v>DISJUNTOR MONOPOLAR TIPO DIN, CORRENTE NOMINAL DE 16A - FORNECIMENTO E INSTALAÇÃO. AF_10/2020</v>
      </c>
      <c r="D3373" s="94" t="str">
        <f>Cartilha_GLOBAL!D3373</f>
        <v>UN</v>
      </c>
      <c r="E3373" s="105">
        <f>Cartilha_GLOBAL!$E3373</f>
        <v>12.9</v>
      </c>
      <c r="F3373" s="182">
        <f>Cartilha_GLOBAL!$F3373</f>
        <v>15.83</v>
      </c>
      <c r="G3373" s="108"/>
      <c r="H3373" s="107">
        <f t="shared" si="205"/>
        <v>0</v>
      </c>
      <c r="I3373" s="143">
        <f t="shared" si="206"/>
        <v>0</v>
      </c>
      <c r="J3373" s="142"/>
      <c r="K3373" s="228"/>
      <c r="L3373" s="7" t="str">
        <f t="shared" si="207"/>
        <v/>
      </c>
      <c r="M3373" s="7" t="str">
        <f t="shared" si="208"/>
        <v/>
      </c>
      <c r="N3373" s="7" t="str">
        <f>Cartilha_GLOBAL!N3373</f>
        <v/>
      </c>
      <c r="O3373" s="144"/>
      <c r="Q3373" s="151"/>
      <c r="R3373" s="152">
        <v>0</v>
      </c>
      <c r="T3373" s="153">
        <f>IF(Cartilha_GLOBAL!R3373=0,0,IF(Cartilha_GLOBAL!R3373&gt;0,"c","b"))</f>
        <v>0</v>
      </c>
    </row>
    <row r="3374" ht="22.5" spans="1:20">
      <c r="A3374" s="158">
        <f>Cartilha_GLOBAL!A3374</f>
        <v>93655</v>
      </c>
      <c r="B3374" s="100" t="str">
        <f>Cartilha_GLOBAL!B3374</f>
        <v>SINAPI</v>
      </c>
      <c r="C3374" s="104" t="str">
        <f>Cartilha_GLOBAL!C3374</f>
        <v>DISJUNTOR MONOPOLAR TIPO DIN, CORRENTE NOMINAL DE 20A - FORNECIMENTO E INSTALAÇÃO. AF_10/2020</v>
      </c>
      <c r="D3374" s="94" t="str">
        <f>Cartilha_GLOBAL!D3374</f>
        <v>UN</v>
      </c>
      <c r="E3374" s="105">
        <f>Cartilha_GLOBAL!$E3374</f>
        <v>14.29</v>
      </c>
      <c r="F3374" s="182">
        <f>Cartilha_GLOBAL!$F3374</f>
        <v>17.54</v>
      </c>
      <c r="G3374" s="108">
        <v>1</v>
      </c>
      <c r="H3374" s="107">
        <f t="shared" ref="H3374:H3437" si="209">IF(G3374=0,0,F3374)</f>
        <v>17.54</v>
      </c>
      <c r="I3374" s="143">
        <f t="shared" ref="I3374:I3437" si="210">IF(ISBLANK(G3374),0,IF(R3374=0,ROUND(G3374*H3374,2),IF(R3374="b",ROUNDDOWN(G3374*H3374,2),ROUNDUP(G3374*H3374,2))))</f>
        <v>17.54</v>
      </c>
      <c r="J3374" s="142"/>
      <c r="K3374" s="228"/>
      <c r="L3374" s="7" t="str">
        <f t="shared" ref="L3374:L3437" si="211">IF(K3374="X","x",IF(K3374="xx","x",IF(I3374&gt;0,"x","")))</f>
        <v>x</v>
      </c>
      <c r="M3374" s="7" t="str">
        <f t="shared" ref="M3374:M3437" si="212">IF(K3374="X","x",IF(K3374="xx","x",IF(I3374&gt;0,"x","")))</f>
        <v>x</v>
      </c>
      <c r="N3374" s="7" t="str">
        <f>Cartilha_GLOBAL!N3374</f>
        <v>x</v>
      </c>
      <c r="O3374" s="144"/>
      <c r="Q3374" s="151"/>
      <c r="R3374" s="152">
        <v>0</v>
      </c>
      <c r="T3374" s="153">
        <f>IF(Cartilha_GLOBAL!R3374=0,0,IF(Cartilha_GLOBAL!R3374&gt;0,"c","b"))</f>
        <v>0</v>
      </c>
    </row>
    <row r="3375" ht="22.5" hidden="1" spans="1:20">
      <c r="A3375" s="158">
        <f>Cartilha_GLOBAL!A3375</f>
        <v>93656</v>
      </c>
      <c r="B3375" s="100" t="str">
        <f>Cartilha_GLOBAL!B3375</f>
        <v>SINAPI</v>
      </c>
      <c r="C3375" s="104" t="str">
        <f>Cartilha_GLOBAL!C3375</f>
        <v>DISJUNTOR MONOPOLAR TIPO DIN, CORRENTE NOMINAL DE 25A - FORNECIMENTO E INSTALAÇÃO. AF_10/2020</v>
      </c>
      <c r="D3375" s="94" t="str">
        <f>Cartilha_GLOBAL!D3375</f>
        <v>UN</v>
      </c>
      <c r="E3375" s="105">
        <f>Cartilha_GLOBAL!$E3375</f>
        <v>14.29</v>
      </c>
      <c r="F3375" s="182">
        <f>Cartilha_GLOBAL!$F3375</f>
        <v>17.54</v>
      </c>
      <c r="G3375" s="108"/>
      <c r="H3375" s="107">
        <f t="shared" si="209"/>
        <v>0</v>
      </c>
      <c r="I3375" s="143">
        <f t="shared" si="210"/>
        <v>0</v>
      </c>
      <c r="J3375" s="142"/>
      <c r="K3375" s="228"/>
      <c r="L3375" s="7" t="str">
        <f t="shared" si="211"/>
        <v/>
      </c>
      <c r="M3375" s="7" t="str">
        <f t="shared" si="212"/>
        <v/>
      </c>
      <c r="N3375" s="7" t="str">
        <f>Cartilha_GLOBAL!N3375</f>
        <v/>
      </c>
      <c r="O3375" s="144"/>
      <c r="Q3375" s="151"/>
      <c r="R3375" s="152">
        <v>0</v>
      </c>
      <c r="T3375" s="153">
        <f>IF(Cartilha_GLOBAL!R3375=0,0,IF(Cartilha_GLOBAL!R3375&gt;0,"c","b"))</f>
        <v>0</v>
      </c>
    </row>
    <row r="3376" ht="22.5" hidden="1" spans="1:20">
      <c r="A3376" s="158">
        <f>Cartilha_GLOBAL!A3376</f>
        <v>93657</v>
      </c>
      <c r="B3376" s="100" t="str">
        <f>Cartilha_GLOBAL!B3376</f>
        <v>SINAPI</v>
      </c>
      <c r="C3376" s="104" t="str">
        <f>Cartilha_GLOBAL!C3376</f>
        <v>DISJUNTOR MONOPOLAR TIPO DIN, CORRENTE NOMINAL DE 32A - FORNECIMENTO E INSTALAÇÃO. AF_10/2020</v>
      </c>
      <c r="D3376" s="94" t="str">
        <f>Cartilha_GLOBAL!D3376</f>
        <v>UN</v>
      </c>
      <c r="E3376" s="105">
        <f>Cartilha_GLOBAL!$E3376</f>
        <v>15.99</v>
      </c>
      <c r="F3376" s="182">
        <f>Cartilha_GLOBAL!$F3376</f>
        <v>19.63</v>
      </c>
      <c r="G3376" s="108"/>
      <c r="H3376" s="107">
        <f t="shared" si="209"/>
        <v>0</v>
      </c>
      <c r="I3376" s="143">
        <f t="shared" si="210"/>
        <v>0</v>
      </c>
      <c r="J3376" s="142"/>
      <c r="K3376" s="228"/>
      <c r="L3376" s="7" t="str">
        <f t="shared" si="211"/>
        <v/>
      </c>
      <c r="M3376" s="7" t="str">
        <f t="shared" si="212"/>
        <v/>
      </c>
      <c r="N3376" s="7" t="str">
        <f>Cartilha_GLOBAL!N3376</f>
        <v/>
      </c>
      <c r="O3376" s="144"/>
      <c r="Q3376" s="151"/>
      <c r="R3376" s="152">
        <v>0</v>
      </c>
      <c r="T3376" s="153">
        <f>IF(Cartilha_GLOBAL!R3376=0,0,IF(Cartilha_GLOBAL!R3376&gt;0,"c","b"))</f>
        <v>0</v>
      </c>
    </row>
    <row r="3377" ht="22.5" hidden="1" spans="1:20">
      <c r="A3377" s="158">
        <f>Cartilha_GLOBAL!A3377</f>
        <v>93658</v>
      </c>
      <c r="B3377" s="100" t="str">
        <f>Cartilha_GLOBAL!B3377</f>
        <v>SINAPI</v>
      </c>
      <c r="C3377" s="104" t="str">
        <f>Cartilha_GLOBAL!C3377</f>
        <v>DISJUNTOR MONOPOLAR TIPO DIN, CORRENTE NOMINAL DE 40A - FORNECIMENTO E INSTALAÇÃO. AF_10/2020</v>
      </c>
      <c r="D3377" s="94" t="str">
        <f>Cartilha_GLOBAL!D3377</f>
        <v>UN</v>
      </c>
      <c r="E3377" s="105">
        <f>Cartilha_GLOBAL!$E3377</f>
        <v>23.17</v>
      </c>
      <c r="F3377" s="182">
        <f>Cartilha_GLOBAL!$F3377</f>
        <v>28.44</v>
      </c>
      <c r="G3377" s="108"/>
      <c r="H3377" s="107">
        <f t="shared" si="209"/>
        <v>0</v>
      </c>
      <c r="I3377" s="143">
        <f t="shared" si="210"/>
        <v>0</v>
      </c>
      <c r="J3377" s="142"/>
      <c r="K3377" s="228"/>
      <c r="L3377" s="7" t="str">
        <f t="shared" si="211"/>
        <v/>
      </c>
      <c r="M3377" s="7" t="str">
        <f t="shared" si="212"/>
        <v/>
      </c>
      <c r="N3377" s="7" t="str">
        <f>Cartilha_GLOBAL!N3377</f>
        <v/>
      </c>
      <c r="O3377" s="144"/>
      <c r="Q3377" s="151"/>
      <c r="R3377" s="152">
        <v>0</v>
      </c>
      <c r="T3377" s="153">
        <f>IF(Cartilha_GLOBAL!R3377=0,0,IF(Cartilha_GLOBAL!R3377&gt;0,"c","b"))</f>
        <v>0</v>
      </c>
    </row>
    <row r="3378" ht="22.5" hidden="1" spans="1:20">
      <c r="A3378" s="158">
        <f>Cartilha_GLOBAL!A3378</f>
        <v>93659</v>
      </c>
      <c r="B3378" s="100" t="str">
        <f>Cartilha_GLOBAL!B3378</f>
        <v>SINAPI</v>
      </c>
      <c r="C3378" s="104" t="str">
        <f>Cartilha_GLOBAL!C3378</f>
        <v>DISJUNTOR MONOPOLAR TIPO DIN, CORRENTE NOMINAL DE 50A - FORNECIMENTO E INSTALAÇÃO. AF_10/2020</v>
      </c>
      <c r="D3378" s="94" t="str">
        <f>Cartilha_GLOBAL!D3378</f>
        <v>UN</v>
      </c>
      <c r="E3378" s="105">
        <f>Cartilha_GLOBAL!$E3378</f>
        <v>26.68</v>
      </c>
      <c r="F3378" s="182">
        <f>Cartilha_GLOBAL!$F3378</f>
        <v>32.75</v>
      </c>
      <c r="G3378" s="108"/>
      <c r="H3378" s="107">
        <f t="shared" si="209"/>
        <v>0</v>
      </c>
      <c r="I3378" s="143">
        <f t="shared" si="210"/>
        <v>0</v>
      </c>
      <c r="J3378" s="142"/>
      <c r="K3378" s="228"/>
      <c r="L3378" s="7" t="str">
        <f t="shared" si="211"/>
        <v/>
      </c>
      <c r="M3378" s="7" t="str">
        <f t="shared" si="212"/>
        <v/>
      </c>
      <c r="N3378" s="7" t="str">
        <f>Cartilha_GLOBAL!N3378</f>
        <v/>
      </c>
      <c r="O3378" s="144"/>
      <c r="Q3378" s="151"/>
      <c r="R3378" s="152">
        <v>0</v>
      </c>
      <c r="T3378" s="153">
        <f>IF(Cartilha_GLOBAL!R3378=0,0,IF(Cartilha_GLOBAL!R3378&gt;0,"c","b"))</f>
        <v>0</v>
      </c>
    </row>
    <row r="3379" ht="22.5" hidden="1" spans="1:20">
      <c r="A3379" s="158">
        <f>Cartilha_GLOBAL!A3379</f>
        <v>101890</v>
      </c>
      <c r="B3379" s="100" t="str">
        <f>Cartilha_GLOBAL!B3379</f>
        <v>SINAPI</v>
      </c>
      <c r="C3379" s="104" t="str">
        <f>Cartilha_GLOBAL!C3379</f>
        <v>DISJUNTOR MONOPOLAR TIPO NEMA, CORRENTE NOMINAL DE 10 ATÉ 30A - FORNECIMENTO E INSTALAÇÃO. AF_10/2020</v>
      </c>
      <c r="D3379" s="94" t="str">
        <f>Cartilha_GLOBAL!D3379</f>
        <v>UN</v>
      </c>
      <c r="E3379" s="105">
        <f>Cartilha_GLOBAL!$E3379</f>
        <v>17</v>
      </c>
      <c r="F3379" s="182">
        <f>Cartilha_GLOBAL!$F3379</f>
        <v>20.87</v>
      </c>
      <c r="G3379" s="108"/>
      <c r="H3379" s="107">
        <f t="shared" si="209"/>
        <v>0</v>
      </c>
      <c r="I3379" s="143">
        <f t="shared" si="210"/>
        <v>0</v>
      </c>
      <c r="J3379" s="142"/>
      <c r="K3379" s="145"/>
      <c r="L3379" s="7" t="str">
        <f t="shared" si="211"/>
        <v/>
      </c>
      <c r="M3379" s="7" t="str">
        <f t="shared" si="212"/>
        <v/>
      </c>
      <c r="N3379" s="7" t="str">
        <f>Cartilha_GLOBAL!N3379</f>
        <v/>
      </c>
      <c r="O3379" s="144"/>
      <c r="Q3379" s="151"/>
      <c r="R3379" s="152">
        <v>0</v>
      </c>
      <c r="T3379" s="153">
        <f>IF(Cartilha_GLOBAL!R3379=0,0,IF(Cartilha_GLOBAL!R3379&gt;0,"c","b"))</f>
        <v>0</v>
      </c>
    </row>
    <row r="3380" ht="22.5" hidden="1" spans="1:20">
      <c r="A3380" s="158">
        <f>Cartilha_GLOBAL!A3380</f>
        <v>101891</v>
      </c>
      <c r="B3380" s="100" t="str">
        <f>Cartilha_GLOBAL!B3380</f>
        <v>SINAPI</v>
      </c>
      <c r="C3380" s="104" t="str">
        <f>Cartilha_GLOBAL!C3380</f>
        <v>DISJUNTOR MONOPOLAR TIPO NEMA, CORRENTE NOMINAL DE 35 ATÉ 50A - FORNECIMENTO E INSTALAÇÃO. AF_10/2020</v>
      </c>
      <c r="D3380" s="94" t="str">
        <f>Cartilha_GLOBAL!D3380</f>
        <v>UN</v>
      </c>
      <c r="E3380" s="105">
        <f>Cartilha_GLOBAL!$E3380</f>
        <v>29.51</v>
      </c>
      <c r="F3380" s="182">
        <f>Cartilha_GLOBAL!$F3380</f>
        <v>36.22</v>
      </c>
      <c r="G3380" s="108"/>
      <c r="H3380" s="107">
        <f t="shared" si="209"/>
        <v>0</v>
      </c>
      <c r="I3380" s="143">
        <f t="shared" si="210"/>
        <v>0</v>
      </c>
      <c r="J3380" s="142"/>
      <c r="K3380" s="228"/>
      <c r="L3380" s="7" t="str">
        <f t="shared" si="211"/>
        <v/>
      </c>
      <c r="M3380" s="7" t="str">
        <f t="shared" si="212"/>
        <v/>
      </c>
      <c r="N3380" s="7" t="str">
        <f>Cartilha_GLOBAL!N3380</f>
        <v/>
      </c>
      <c r="O3380" s="144"/>
      <c r="Q3380" s="151"/>
      <c r="R3380" s="152">
        <v>0</v>
      </c>
      <c r="T3380" s="153">
        <f>IF(Cartilha_GLOBAL!R3380=0,0,IF(Cartilha_GLOBAL!R3380&gt;0,"c","b"))</f>
        <v>0</v>
      </c>
    </row>
    <row r="3381" ht="12.75" spans="1:20">
      <c r="A3381" s="154" t="str">
        <f>Cartilha_GLOBAL!A3381</f>
        <v>8.2.11.2</v>
      </c>
      <c r="B3381" s="100">
        <f>Cartilha_GLOBAL!B3381</f>
        <v>0</v>
      </c>
      <c r="C3381" s="161" t="str">
        <f>Cartilha_GLOBAL!C3381</f>
        <v>BIPOLARES</v>
      </c>
      <c r="D3381" s="94">
        <f>Cartilha_GLOBAL!D3381</f>
        <v>0</v>
      </c>
      <c r="E3381" s="105">
        <f>Cartilha_GLOBAL!$E3381</f>
        <v>0</v>
      </c>
      <c r="F3381" s="182">
        <f>Cartilha_GLOBAL!$F3381</f>
        <v>0</v>
      </c>
      <c r="G3381" s="187"/>
      <c r="H3381" s="187">
        <f t="shared" si="209"/>
        <v>0</v>
      </c>
      <c r="I3381" s="188">
        <f t="shared" si="210"/>
        <v>0</v>
      </c>
      <c r="J3381" s="142"/>
      <c r="K3381" s="145" t="str">
        <f>IF(OR(SUM(I3382:I3389)&gt;0,SUM(I3382:I3389)&gt;0),"xx","")</f>
        <v>xx</v>
      </c>
      <c r="L3381" s="7" t="str">
        <f t="shared" si="211"/>
        <v>x</v>
      </c>
      <c r="M3381" s="7" t="str">
        <f t="shared" si="212"/>
        <v>x</v>
      </c>
      <c r="N3381" s="7" t="str">
        <f>Cartilha_GLOBAL!N3381</f>
        <v>x</v>
      </c>
      <c r="O3381" s="144"/>
      <c r="Q3381" s="151"/>
      <c r="R3381" s="152">
        <v>0</v>
      </c>
      <c r="T3381" s="153">
        <f>IF(Cartilha_GLOBAL!R3381=0,0,IF(Cartilha_GLOBAL!R3381&gt;0,"c","b"))</f>
        <v>0</v>
      </c>
    </row>
    <row r="3382" ht="12.75" hidden="1" spans="1:20">
      <c r="A3382" s="158">
        <f>Cartilha_GLOBAL!A3382</f>
        <v>93660</v>
      </c>
      <c r="B3382" s="100" t="str">
        <f>Cartilha_GLOBAL!B3382</f>
        <v>SINAPI</v>
      </c>
      <c r="C3382" s="104" t="str">
        <f>Cartilha_GLOBAL!C3382</f>
        <v>DISJUNTOR BIPOLAR TIPO DIN, CORRENTE NOMINAL DE 10A - FORNECIMENTO E INSTALAÇÃO. AF_10/2020</v>
      </c>
      <c r="D3382" s="94" t="str">
        <f>Cartilha_GLOBAL!D3382</f>
        <v>UN</v>
      </c>
      <c r="E3382" s="105">
        <f>Cartilha_GLOBAL!$E3382</f>
        <v>58.62</v>
      </c>
      <c r="F3382" s="182">
        <f>Cartilha_GLOBAL!$F3382</f>
        <v>71.95</v>
      </c>
      <c r="G3382" s="108"/>
      <c r="H3382" s="107">
        <f t="shared" si="209"/>
        <v>0</v>
      </c>
      <c r="I3382" s="143">
        <f t="shared" si="210"/>
        <v>0</v>
      </c>
      <c r="J3382" s="142"/>
      <c r="K3382" s="228"/>
      <c r="L3382" s="7" t="str">
        <f t="shared" si="211"/>
        <v/>
      </c>
      <c r="M3382" s="7" t="str">
        <f t="shared" si="212"/>
        <v/>
      </c>
      <c r="N3382" s="7" t="str">
        <f>Cartilha_GLOBAL!N3382</f>
        <v/>
      </c>
      <c r="O3382" s="144"/>
      <c r="Q3382" s="151"/>
      <c r="R3382" s="152">
        <v>0</v>
      </c>
      <c r="T3382" s="153">
        <f>IF(Cartilha_GLOBAL!R3382=0,0,IF(Cartilha_GLOBAL!R3382&gt;0,"c","b"))</f>
        <v>0</v>
      </c>
    </row>
    <row r="3383" ht="12.75" hidden="1" spans="1:20">
      <c r="A3383" s="158">
        <f>Cartilha_GLOBAL!A3383</f>
        <v>93661</v>
      </c>
      <c r="B3383" s="100" t="str">
        <f>Cartilha_GLOBAL!B3383</f>
        <v>SINAPI</v>
      </c>
      <c r="C3383" s="104" t="str">
        <f>Cartilha_GLOBAL!C3383</f>
        <v>DISJUNTOR BIPOLAR TIPO DIN, CORRENTE NOMINAL DE 16A - FORNECIMENTO E INSTALAÇÃO. AF_10/2020</v>
      </c>
      <c r="D3383" s="94" t="str">
        <f>Cartilha_GLOBAL!D3383</f>
        <v>UN</v>
      </c>
      <c r="E3383" s="105">
        <f>Cartilha_GLOBAL!$E3383</f>
        <v>60.11</v>
      </c>
      <c r="F3383" s="182">
        <f>Cartilha_GLOBAL!$F3383</f>
        <v>73.78</v>
      </c>
      <c r="G3383" s="108"/>
      <c r="H3383" s="107">
        <f t="shared" si="209"/>
        <v>0</v>
      </c>
      <c r="I3383" s="143">
        <f t="shared" si="210"/>
        <v>0</v>
      </c>
      <c r="J3383" s="142"/>
      <c r="K3383" s="228"/>
      <c r="L3383" s="7" t="str">
        <f t="shared" si="211"/>
        <v/>
      </c>
      <c r="M3383" s="7" t="str">
        <f t="shared" si="212"/>
        <v/>
      </c>
      <c r="N3383" s="7" t="str">
        <f>Cartilha_GLOBAL!N3383</f>
        <v/>
      </c>
      <c r="O3383" s="144"/>
      <c r="Q3383" s="151"/>
      <c r="R3383" s="152">
        <v>0</v>
      </c>
      <c r="T3383" s="153">
        <f>IF(Cartilha_GLOBAL!R3383=0,0,IF(Cartilha_GLOBAL!R3383&gt;0,"c","b"))</f>
        <v>0</v>
      </c>
    </row>
    <row r="3384" ht="12.75" spans="1:20">
      <c r="A3384" s="158">
        <f>Cartilha_GLOBAL!A3384</f>
        <v>93662</v>
      </c>
      <c r="B3384" s="100" t="str">
        <f>Cartilha_GLOBAL!B3384</f>
        <v>SINAPI</v>
      </c>
      <c r="C3384" s="104" t="str">
        <f>Cartilha_GLOBAL!C3384</f>
        <v>DISJUNTOR BIPOLAR TIPO DIN, CORRENTE NOMINAL DE 20A - FORNECIMENTO E INSTALAÇÃO. AF_10/2020</v>
      </c>
      <c r="D3384" s="94" t="str">
        <f>Cartilha_GLOBAL!D3384</f>
        <v>UN</v>
      </c>
      <c r="E3384" s="105">
        <f>Cartilha_GLOBAL!$E3384</f>
        <v>62.87</v>
      </c>
      <c r="F3384" s="182">
        <f>Cartilha_GLOBAL!$F3384</f>
        <v>77.17</v>
      </c>
      <c r="G3384" s="108">
        <v>1</v>
      </c>
      <c r="H3384" s="107">
        <f t="shared" si="209"/>
        <v>77.17</v>
      </c>
      <c r="I3384" s="143">
        <f t="shared" si="210"/>
        <v>77.17</v>
      </c>
      <c r="J3384" s="142"/>
      <c r="K3384" s="228"/>
      <c r="L3384" s="7" t="str">
        <f t="shared" si="211"/>
        <v>x</v>
      </c>
      <c r="M3384" s="7" t="str">
        <f t="shared" si="212"/>
        <v>x</v>
      </c>
      <c r="N3384" s="7" t="str">
        <f>Cartilha_GLOBAL!N3384</f>
        <v>x</v>
      </c>
      <c r="O3384" s="144"/>
      <c r="Q3384" s="151"/>
      <c r="R3384" s="152">
        <v>0</v>
      </c>
      <c r="T3384" s="153">
        <f>IF(Cartilha_GLOBAL!R3384=0,0,IF(Cartilha_GLOBAL!R3384&gt;0,"c","b"))</f>
        <v>0</v>
      </c>
    </row>
    <row r="3385" ht="12.75" spans="1:20">
      <c r="A3385" s="158">
        <f>Cartilha_GLOBAL!A3385</f>
        <v>93663</v>
      </c>
      <c r="B3385" s="100" t="str">
        <f>Cartilha_GLOBAL!B3385</f>
        <v>SINAPI</v>
      </c>
      <c r="C3385" s="104" t="str">
        <f>Cartilha_GLOBAL!C3385</f>
        <v>DISJUNTOR BIPOLAR TIPO DIN, CORRENTE NOMINAL DE 25A - FORNECIMENTO E INSTALAÇÃO. AF_10/2020</v>
      </c>
      <c r="D3385" s="94" t="str">
        <f>Cartilha_GLOBAL!D3385</f>
        <v>UN</v>
      </c>
      <c r="E3385" s="105">
        <f>Cartilha_GLOBAL!$E3385</f>
        <v>62.87</v>
      </c>
      <c r="F3385" s="182">
        <f>Cartilha_GLOBAL!$F3385</f>
        <v>77.17</v>
      </c>
      <c r="G3385" s="108">
        <v>1</v>
      </c>
      <c r="H3385" s="107">
        <f t="shared" si="209"/>
        <v>77.17</v>
      </c>
      <c r="I3385" s="143">
        <f t="shared" si="210"/>
        <v>77.17</v>
      </c>
      <c r="J3385" s="142"/>
      <c r="K3385" s="228"/>
      <c r="L3385" s="7" t="str">
        <f t="shared" si="211"/>
        <v>x</v>
      </c>
      <c r="M3385" s="7" t="str">
        <f t="shared" si="212"/>
        <v>x</v>
      </c>
      <c r="N3385" s="7" t="str">
        <f>Cartilha_GLOBAL!N3385</f>
        <v>x</v>
      </c>
      <c r="O3385" s="144"/>
      <c r="Q3385" s="151"/>
      <c r="R3385" s="152">
        <v>0</v>
      </c>
      <c r="T3385" s="153">
        <f>IF(Cartilha_GLOBAL!R3385=0,0,IF(Cartilha_GLOBAL!R3385&gt;0,"c","b"))</f>
        <v>0</v>
      </c>
    </row>
    <row r="3386" ht="12.75" hidden="1" spans="1:20">
      <c r="A3386" s="158">
        <f>Cartilha_GLOBAL!A3386</f>
        <v>93664</v>
      </c>
      <c r="B3386" s="100" t="str">
        <f>Cartilha_GLOBAL!B3386</f>
        <v>SINAPI</v>
      </c>
      <c r="C3386" s="104" t="str">
        <f>Cartilha_GLOBAL!C3386</f>
        <v>DISJUNTOR BIPOLAR TIPO DIN, CORRENTE NOMINAL DE 32A - FORNECIMENTO E INSTALAÇÃO. AF_10/2020</v>
      </c>
      <c r="D3386" s="94" t="str">
        <f>Cartilha_GLOBAL!D3386</f>
        <v>UN</v>
      </c>
      <c r="E3386" s="105">
        <f>Cartilha_GLOBAL!$E3386</f>
        <v>66.28</v>
      </c>
      <c r="F3386" s="182">
        <f>Cartilha_GLOBAL!$F3386</f>
        <v>81.35</v>
      </c>
      <c r="G3386" s="108"/>
      <c r="H3386" s="107">
        <f t="shared" si="209"/>
        <v>0</v>
      </c>
      <c r="I3386" s="143">
        <f t="shared" si="210"/>
        <v>0</v>
      </c>
      <c r="J3386" s="142"/>
      <c r="K3386" s="228"/>
      <c r="L3386" s="7" t="str">
        <f t="shared" si="211"/>
        <v/>
      </c>
      <c r="M3386" s="7" t="str">
        <f t="shared" si="212"/>
        <v/>
      </c>
      <c r="N3386" s="7" t="str">
        <f>Cartilha_GLOBAL!N3386</f>
        <v/>
      </c>
      <c r="O3386" s="144"/>
      <c r="Q3386" s="151"/>
      <c r="R3386" s="152">
        <v>0</v>
      </c>
      <c r="T3386" s="153">
        <f>IF(Cartilha_GLOBAL!R3386=0,0,IF(Cartilha_GLOBAL!R3386&gt;0,"c","b"))</f>
        <v>0</v>
      </c>
    </row>
    <row r="3387" ht="12.75" hidden="1" spans="1:20">
      <c r="A3387" s="158">
        <f>Cartilha_GLOBAL!A3387</f>
        <v>93665</v>
      </c>
      <c r="B3387" s="100" t="str">
        <f>Cartilha_GLOBAL!B3387</f>
        <v>SINAPI</v>
      </c>
      <c r="C3387" s="104" t="str">
        <f>Cartilha_GLOBAL!C3387</f>
        <v>DISJUNTOR BIPOLAR TIPO DIN, CORRENTE NOMINAL DE 40A - FORNECIMENTO E INSTALAÇÃO. AF_10/2020</v>
      </c>
      <c r="D3387" s="94" t="str">
        <f>Cartilha_GLOBAL!D3387</f>
        <v>UN</v>
      </c>
      <c r="E3387" s="105">
        <f>Cartilha_GLOBAL!$E3387</f>
        <v>70.98</v>
      </c>
      <c r="F3387" s="182">
        <f>Cartilha_GLOBAL!$F3387</f>
        <v>87.12</v>
      </c>
      <c r="G3387" s="108"/>
      <c r="H3387" s="107">
        <f t="shared" si="209"/>
        <v>0</v>
      </c>
      <c r="I3387" s="143">
        <f t="shared" si="210"/>
        <v>0</v>
      </c>
      <c r="J3387" s="142"/>
      <c r="K3387" s="228"/>
      <c r="L3387" s="7" t="str">
        <f t="shared" si="211"/>
        <v/>
      </c>
      <c r="M3387" s="7" t="str">
        <f t="shared" si="212"/>
        <v/>
      </c>
      <c r="N3387" s="7" t="str">
        <f>Cartilha_GLOBAL!N3387</f>
        <v/>
      </c>
      <c r="O3387" s="144"/>
      <c r="Q3387" s="151"/>
      <c r="R3387" s="152">
        <v>0</v>
      </c>
      <c r="T3387" s="153">
        <f>IF(Cartilha_GLOBAL!R3387=0,0,IF(Cartilha_GLOBAL!R3387&gt;0,"c","b"))</f>
        <v>0</v>
      </c>
    </row>
    <row r="3388" ht="12.75" spans="1:20">
      <c r="A3388" s="158">
        <f>Cartilha_GLOBAL!A3388</f>
        <v>93666</v>
      </c>
      <c r="B3388" s="100" t="str">
        <f>Cartilha_GLOBAL!B3388</f>
        <v>SINAPI</v>
      </c>
      <c r="C3388" s="104" t="str">
        <f>Cartilha_GLOBAL!C3388</f>
        <v>DISJUNTOR BIPOLAR TIPO DIN, CORRENTE NOMINAL DE 50A - FORNECIMENTO E INSTALAÇÃO. AF_10/2020</v>
      </c>
      <c r="D3388" s="94" t="str">
        <f>Cartilha_GLOBAL!D3388</f>
        <v>UN</v>
      </c>
      <c r="E3388" s="105">
        <f>Cartilha_GLOBAL!$E3388</f>
        <v>77.99</v>
      </c>
      <c r="F3388" s="182">
        <f>Cartilha_GLOBAL!$F3388</f>
        <v>95.72</v>
      </c>
      <c r="G3388" s="108">
        <v>1</v>
      </c>
      <c r="H3388" s="107">
        <f t="shared" si="209"/>
        <v>95.72</v>
      </c>
      <c r="I3388" s="143">
        <f t="shared" si="210"/>
        <v>95.72</v>
      </c>
      <c r="J3388" s="142"/>
      <c r="K3388" s="145"/>
      <c r="L3388" s="7" t="str">
        <f t="shared" si="211"/>
        <v>x</v>
      </c>
      <c r="M3388" s="7" t="str">
        <f t="shared" si="212"/>
        <v>x</v>
      </c>
      <c r="N3388" s="7" t="str">
        <f>Cartilha_GLOBAL!N3388</f>
        <v>x</v>
      </c>
      <c r="O3388" s="144"/>
      <c r="Q3388" s="151"/>
      <c r="R3388" s="152">
        <v>0</v>
      </c>
      <c r="T3388" s="153">
        <f>IF(Cartilha_GLOBAL!R3388=0,0,IF(Cartilha_GLOBAL!R3388&gt;0,"c","b"))</f>
        <v>0</v>
      </c>
    </row>
    <row r="3389" ht="22.5" hidden="1" spans="1:20">
      <c r="A3389" s="158">
        <f>Cartilha_GLOBAL!A3389</f>
        <v>101892</v>
      </c>
      <c r="B3389" s="100" t="str">
        <f>Cartilha_GLOBAL!B3389</f>
        <v>SINAPI</v>
      </c>
      <c r="C3389" s="104" t="str">
        <f>Cartilha_GLOBAL!C3389</f>
        <v>DISJUNTOR BIPOLAR TIPO NEMA, CORRENTE NOMINAL DE 10 ATÉ 50A - FORNECIMENTO E INSTALAÇÃO. AF_10/2020</v>
      </c>
      <c r="D3389" s="94" t="str">
        <f>Cartilha_GLOBAL!D3389</f>
        <v>UN</v>
      </c>
      <c r="E3389" s="105">
        <f>Cartilha_GLOBAL!$E3389</f>
        <v>74.24</v>
      </c>
      <c r="F3389" s="182">
        <f>Cartilha_GLOBAL!$F3389</f>
        <v>91.12</v>
      </c>
      <c r="G3389" s="108"/>
      <c r="H3389" s="107">
        <f t="shared" si="209"/>
        <v>0</v>
      </c>
      <c r="I3389" s="143">
        <f t="shared" si="210"/>
        <v>0</v>
      </c>
      <c r="J3389" s="142"/>
      <c r="K3389" s="228"/>
      <c r="L3389" s="7" t="str">
        <f t="shared" si="211"/>
        <v/>
      </c>
      <c r="M3389" s="7" t="str">
        <f t="shared" si="212"/>
        <v/>
      </c>
      <c r="N3389" s="7" t="str">
        <f>Cartilha_GLOBAL!N3389</f>
        <v/>
      </c>
      <c r="O3389" s="144"/>
      <c r="Q3389" s="151"/>
      <c r="R3389" s="152">
        <v>0</v>
      </c>
      <c r="T3389" s="153">
        <f>IF(Cartilha_GLOBAL!R3389=0,0,IF(Cartilha_GLOBAL!R3389&gt;0,"c","b"))</f>
        <v>0</v>
      </c>
    </row>
    <row r="3390" ht="12.75" hidden="1" spans="1:20">
      <c r="A3390" s="154" t="str">
        <f>Cartilha_GLOBAL!A3390</f>
        <v>8.2.11.3</v>
      </c>
      <c r="B3390" s="100">
        <f>Cartilha_GLOBAL!B3390</f>
        <v>0</v>
      </c>
      <c r="C3390" s="161" t="str">
        <f>Cartilha_GLOBAL!C3390</f>
        <v>TRIPOLARES</v>
      </c>
      <c r="D3390" s="94">
        <f>Cartilha_GLOBAL!D3390</f>
        <v>0</v>
      </c>
      <c r="E3390" s="105">
        <f>Cartilha_GLOBAL!$E3390</f>
        <v>0</v>
      </c>
      <c r="F3390" s="182">
        <f>Cartilha_GLOBAL!$F3390</f>
        <v>0</v>
      </c>
      <c r="G3390" s="187"/>
      <c r="H3390" s="187">
        <f t="shared" si="209"/>
        <v>0</v>
      </c>
      <c r="I3390" s="188">
        <f t="shared" si="210"/>
        <v>0</v>
      </c>
      <c r="J3390" s="142"/>
      <c r="K3390" s="145" t="str">
        <f>IF(OR(SUM(I3391:I3399)&gt;0,SUM(I3391:I3399)&gt;0),"xx","")</f>
        <v/>
      </c>
      <c r="L3390" s="7" t="str">
        <f t="shared" si="211"/>
        <v/>
      </c>
      <c r="M3390" s="7" t="str">
        <f t="shared" si="212"/>
        <v/>
      </c>
      <c r="N3390" s="7" t="str">
        <f>Cartilha_GLOBAL!N3390</f>
        <v/>
      </c>
      <c r="O3390" s="144"/>
      <c r="Q3390" s="151"/>
      <c r="R3390" s="152">
        <v>0</v>
      </c>
      <c r="T3390" s="153">
        <f>IF(Cartilha_GLOBAL!R3390=0,0,IF(Cartilha_GLOBAL!R3390&gt;0,"c","b"))</f>
        <v>0</v>
      </c>
    </row>
    <row r="3391" ht="12.75" hidden="1" spans="1:20">
      <c r="A3391" s="158">
        <f>Cartilha_GLOBAL!A3391</f>
        <v>93667</v>
      </c>
      <c r="B3391" s="100" t="str">
        <f>Cartilha_GLOBAL!B3391</f>
        <v>SINAPI</v>
      </c>
      <c r="C3391" s="104" t="str">
        <f>Cartilha_GLOBAL!C3391</f>
        <v>DISJUNTOR TRIPOLAR TIPO DIN, CORRENTE NOMINAL DE 10A - FORNECIMENTO E INSTALAÇÃO. AF_10/2020</v>
      </c>
      <c r="D3391" s="94" t="str">
        <f>Cartilha_GLOBAL!D3391</f>
        <v>UN</v>
      </c>
      <c r="E3391" s="105">
        <f>Cartilha_GLOBAL!$E3391</f>
        <v>73.46</v>
      </c>
      <c r="F3391" s="182">
        <f>Cartilha_GLOBAL!$F3391</f>
        <v>90.16</v>
      </c>
      <c r="G3391" s="108"/>
      <c r="H3391" s="107">
        <f t="shared" si="209"/>
        <v>0</v>
      </c>
      <c r="I3391" s="143">
        <f t="shared" si="210"/>
        <v>0</v>
      </c>
      <c r="J3391" s="142"/>
      <c r="K3391" s="228"/>
      <c r="L3391" s="7" t="str">
        <f t="shared" si="211"/>
        <v/>
      </c>
      <c r="M3391" s="7" t="str">
        <f t="shared" si="212"/>
        <v/>
      </c>
      <c r="N3391" s="7" t="str">
        <f>Cartilha_GLOBAL!N3391</f>
        <v/>
      </c>
      <c r="O3391" s="144"/>
      <c r="Q3391" s="151"/>
      <c r="R3391" s="152">
        <v>0</v>
      </c>
      <c r="T3391" s="153">
        <f>IF(Cartilha_GLOBAL!R3391=0,0,IF(Cartilha_GLOBAL!R3391&gt;0,"c","b"))</f>
        <v>0</v>
      </c>
    </row>
    <row r="3392" ht="12.75" hidden="1" spans="1:20">
      <c r="A3392" s="158">
        <f>Cartilha_GLOBAL!A3392</f>
        <v>93668</v>
      </c>
      <c r="B3392" s="100" t="str">
        <f>Cartilha_GLOBAL!B3392</f>
        <v>SINAPI</v>
      </c>
      <c r="C3392" s="104" t="str">
        <f>Cartilha_GLOBAL!C3392</f>
        <v>DISJUNTOR TRIPOLAR TIPO DIN, CORRENTE NOMINAL DE 16A - FORNECIMENTO E INSTALAÇÃO. AF_10/2020</v>
      </c>
      <c r="D3392" s="94" t="str">
        <f>Cartilha_GLOBAL!D3392</f>
        <v>UN</v>
      </c>
      <c r="E3392" s="105">
        <f>Cartilha_GLOBAL!$E3392</f>
        <v>75.7</v>
      </c>
      <c r="F3392" s="182">
        <f>Cartilha_GLOBAL!$F3392</f>
        <v>92.91</v>
      </c>
      <c r="G3392" s="108"/>
      <c r="H3392" s="107">
        <f t="shared" si="209"/>
        <v>0</v>
      </c>
      <c r="I3392" s="143">
        <f t="shared" si="210"/>
        <v>0</v>
      </c>
      <c r="J3392" s="142"/>
      <c r="K3392" s="228"/>
      <c r="L3392" s="7" t="str">
        <f t="shared" si="211"/>
        <v/>
      </c>
      <c r="M3392" s="7" t="str">
        <f t="shared" si="212"/>
        <v/>
      </c>
      <c r="N3392" s="7" t="str">
        <f>Cartilha_GLOBAL!N3392</f>
        <v/>
      </c>
      <c r="O3392" s="144"/>
      <c r="Q3392" s="151"/>
      <c r="R3392" s="152">
        <v>0</v>
      </c>
      <c r="T3392" s="153">
        <f>IF(Cartilha_GLOBAL!R3392=0,0,IF(Cartilha_GLOBAL!R3392&gt;0,"c","b"))</f>
        <v>0</v>
      </c>
    </row>
    <row r="3393" ht="12.75" hidden="1" spans="1:20">
      <c r="A3393" s="158">
        <f>Cartilha_GLOBAL!A3393</f>
        <v>93669</v>
      </c>
      <c r="B3393" s="100" t="str">
        <f>Cartilha_GLOBAL!B3393</f>
        <v>SINAPI</v>
      </c>
      <c r="C3393" s="104" t="str">
        <f>Cartilha_GLOBAL!C3393</f>
        <v>DISJUNTOR TRIPOLAR TIPO DIN, CORRENTE NOMINAL DE 20A - FORNECIMENTO E INSTALAÇÃO. AF_10/2020</v>
      </c>
      <c r="D3393" s="94" t="str">
        <f>Cartilha_GLOBAL!D3393</f>
        <v>UN</v>
      </c>
      <c r="E3393" s="105">
        <f>Cartilha_GLOBAL!$E3393</f>
        <v>79.84</v>
      </c>
      <c r="F3393" s="182">
        <f>Cartilha_GLOBAL!$F3393</f>
        <v>98</v>
      </c>
      <c r="G3393" s="108"/>
      <c r="H3393" s="107">
        <f t="shared" si="209"/>
        <v>0</v>
      </c>
      <c r="I3393" s="143">
        <f t="shared" si="210"/>
        <v>0</v>
      </c>
      <c r="J3393" s="142"/>
      <c r="K3393" s="228"/>
      <c r="L3393" s="7" t="str">
        <f t="shared" si="211"/>
        <v/>
      </c>
      <c r="M3393" s="7" t="str">
        <f t="shared" si="212"/>
        <v/>
      </c>
      <c r="N3393" s="7" t="str">
        <f>Cartilha_GLOBAL!N3393</f>
        <v/>
      </c>
      <c r="O3393" s="144"/>
      <c r="Q3393" s="151"/>
      <c r="R3393" s="152">
        <v>0</v>
      </c>
      <c r="T3393" s="153">
        <f>IF(Cartilha_GLOBAL!R3393=0,0,IF(Cartilha_GLOBAL!R3393&gt;0,"c","b"))</f>
        <v>0</v>
      </c>
    </row>
    <row r="3394" ht="12.75" hidden="1" spans="1:20">
      <c r="A3394" s="158">
        <f>Cartilha_GLOBAL!A3394</f>
        <v>93670</v>
      </c>
      <c r="B3394" s="100" t="str">
        <f>Cartilha_GLOBAL!B3394</f>
        <v>SINAPI</v>
      </c>
      <c r="C3394" s="104" t="str">
        <f>Cartilha_GLOBAL!C3394</f>
        <v>DISJUNTOR TRIPOLAR TIPO DIN, CORRENTE NOMINAL DE 25A - FORNECIMENTO E INSTALAÇÃO. AF_10/2020</v>
      </c>
      <c r="D3394" s="94" t="str">
        <f>Cartilha_GLOBAL!D3394</f>
        <v>UN</v>
      </c>
      <c r="E3394" s="105">
        <f>Cartilha_GLOBAL!$E3394</f>
        <v>79.84</v>
      </c>
      <c r="F3394" s="182">
        <f>Cartilha_GLOBAL!$F3394</f>
        <v>98</v>
      </c>
      <c r="G3394" s="108"/>
      <c r="H3394" s="107">
        <f t="shared" si="209"/>
        <v>0</v>
      </c>
      <c r="I3394" s="143">
        <f t="shared" si="210"/>
        <v>0</v>
      </c>
      <c r="J3394" s="142"/>
      <c r="K3394" s="228"/>
      <c r="L3394" s="7" t="str">
        <f t="shared" si="211"/>
        <v/>
      </c>
      <c r="M3394" s="7" t="str">
        <f t="shared" si="212"/>
        <v/>
      </c>
      <c r="N3394" s="7" t="str">
        <f>Cartilha_GLOBAL!N3394</f>
        <v/>
      </c>
      <c r="O3394" s="144"/>
      <c r="Q3394" s="151"/>
      <c r="R3394" s="152">
        <v>0</v>
      </c>
      <c r="T3394" s="153">
        <f>IF(Cartilha_GLOBAL!R3394=0,0,IF(Cartilha_GLOBAL!R3394&gt;0,"c","b"))</f>
        <v>0</v>
      </c>
    </row>
    <row r="3395" ht="12.75" hidden="1" spans="1:20">
      <c r="A3395" s="158">
        <f>Cartilha_GLOBAL!A3395</f>
        <v>93671</v>
      </c>
      <c r="B3395" s="100" t="str">
        <f>Cartilha_GLOBAL!B3395</f>
        <v>SINAPI</v>
      </c>
      <c r="C3395" s="104" t="str">
        <f>Cartilha_GLOBAL!C3395</f>
        <v>DISJUNTOR TRIPOLAR TIPO DIN, CORRENTE NOMINAL DE 32A - FORNECIMENTO E INSTALAÇÃO. AF_10/2020</v>
      </c>
      <c r="D3395" s="94" t="str">
        <f>Cartilha_GLOBAL!D3395</f>
        <v>UN</v>
      </c>
      <c r="E3395" s="105">
        <f>Cartilha_GLOBAL!$E3395</f>
        <v>84.94</v>
      </c>
      <c r="F3395" s="182">
        <f>Cartilha_GLOBAL!$F3395</f>
        <v>104.26</v>
      </c>
      <c r="G3395" s="108"/>
      <c r="H3395" s="107">
        <f t="shared" si="209"/>
        <v>0</v>
      </c>
      <c r="I3395" s="143">
        <f t="shared" si="210"/>
        <v>0</v>
      </c>
      <c r="J3395" s="142"/>
      <c r="K3395" s="228"/>
      <c r="L3395" s="7" t="str">
        <f t="shared" si="211"/>
        <v/>
      </c>
      <c r="M3395" s="7" t="str">
        <f t="shared" si="212"/>
        <v/>
      </c>
      <c r="N3395" s="7" t="str">
        <f>Cartilha_GLOBAL!N3395</f>
        <v/>
      </c>
      <c r="O3395" s="144"/>
      <c r="Q3395" s="151"/>
      <c r="R3395" s="152">
        <v>0</v>
      </c>
      <c r="T3395" s="153">
        <f>IF(Cartilha_GLOBAL!R3395=0,0,IF(Cartilha_GLOBAL!R3395&gt;0,"c","b"))</f>
        <v>0</v>
      </c>
    </row>
    <row r="3396" ht="12.75" hidden="1" spans="1:20">
      <c r="A3396" s="158">
        <f>Cartilha_GLOBAL!A3396</f>
        <v>93672</v>
      </c>
      <c r="B3396" s="100" t="str">
        <f>Cartilha_GLOBAL!B3396</f>
        <v>SINAPI</v>
      </c>
      <c r="C3396" s="104" t="str">
        <f>Cartilha_GLOBAL!C3396</f>
        <v>DISJUNTOR TRIPOLAR TIPO DIN, CORRENTE NOMINAL DE 40A - FORNECIMENTO E INSTALAÇÃO. AF_10/2020</v>
      </c>
      <c r="D3396" s="94" t="str">
        <f>Cartilha_GLOBAL!D3396</f>
        <v>UN</v>
      </c>
      <c r="E3396" s="105">
        <f>Cartilha_GLOBAL!$E3396</f>
        <v>93.21</v>
      </c>
      <c r="F3396" s="182">
        <f>Cartilha_GLOBAL!$F3396</f>
        <v>114.41</v>
      </c>
      <c r="G3396" s="108"/>
      <c r="H3396" s="107">
        <f t="shared" si="209"/>
        <v>0</v>
      </c>
      <c r="I3396" s="143">
        <f t="shared" si="210"/>
        <v>0</v>
      </c>
      <c r="J3396" s="142"/>
      <c r="K3396" s="228"/>
      <c r="L3396" s="7" t="str">
        <f t="shared" si="211"/>
        <v/>
      </c>
      <c r="M3396" s="7" t="str">
        <f t="shared" si="212"/>
        <v/>
      </c>
      <c r="N3396" s="7" t="str">
        <f>Cartilha_GLOBAL!N3396</f>
        <v/>
      </c>
      <c r="O3396" s="144"/>
      <c r="Q3396" s="151"/>
      <c r="R3396" s="152">
        <v>0</v>
      </c>
      <c r="T3396" s="153">
        <f>IF(Cartilha_GLOBAL!R3396=0,0,IF(Cartilha_GLOBAL!R3396&gt;0,"c","b"))</f>
        <v>0</v>
      </c>
    </row>
    <row r="3397" ht="12.75" hidden="1" spans="1:20">
      <c r="A3397" s="158">
        <f>Cartilha_GLOBAL!A3397</f>
        <v>93673</v>
      </c>
      <c r="B3397" s="100" t="str">
        <f>Cartilha_GLOBAL!B3397</f>
        <v>SINAPI</v>
      </c>
      <c r="C3397" s="104" t="str">
        <f>Cartilha_GLOBAL!C3397</f>
        <v>DISJUNTOR TRIPOLAR TIPO DIN, CORRENTE NOMINAL DE 50A - FORNECIMENTO E INSTALAÇÃO. AF_10/2020</v>
      </c>
      <c r="D3397" s="94" t="str">
        <f>Cartilha_GLOBAL!D3397</f>
        <v>UN</v>
      </c>
      <c r="E3397" s="105">
        <f>Cartilha_GLOBAL!$E3397</f>
        <v>103.75</v>
      </c>
      <c r="F3397" s="182">
        <f>Cartilha_GLOBAL!$F3397</f>
        <v>127.34</v>
      </c>
      <c r="G3397" s="108"/>
      <c r="H3397" s="107">
        <f t="shared" si="209"/>
        <v>0</v>
      </c>
      <c r="I3397" s="143">
        <f t="shared" si="210"/>
        <v>0</v>
      </c>
      <c r="J3397" s="142"/>
      <c r="K3397" s="228"/>
      <c r="L3397" s="7" t="str">
        <f t="shared" si="211"/>
        <v/>
      </c>
      <c r="M3397" s="7" t="str">
        <f t="shared" si="212"/>
        <v/>
      </c>
      <c r="N3397" s="7" t="str">
        <f>Cartilha_GLOBAL!N3397</f>
        <v/>
      </c>
      <c r="O3397" s="144"/>
      <c r="Q3397" s="151"/>
      <c r="R3397" s="152">
        <v>0</v>
      </c>
      <c r="T3397" s="153">
        <f>IF(Cartilha_GLOBAL!R3397=0,0,IF(Cartilha_GLOBAL!R3397&gt;0,"c","b"))</f>
        <v>0</v>
      </c>
    </row>
    <row r="3398" ht="22.5" hidden="1" spans="1:20">
      <c r="A3398" s="158">
        <f>Cartilha_GLOBAL!A3398</f>
        <v>101893</v>
      </c>
      <c r="B3398" s="100" t="str">
        <f>Cartilha_GLOBAL!B3398</f>
        <v>SINAPI</v>
      </c>
      <c r="C3398" s="104" t="str">
        <f>Cartilha_GLOBAL!C3398</f>
        <v>DISJUNTOR TRIPOLAR TIPO NEMA, CORRENTE NOMINAL DE 10 ATÉ 50A - FORNECIMENTO E INSTALAÇÃO. AF_10/2020</v>
      </c>
      <c r="D3398" s="94" t="str">
        <f>Cartilha_GLOBAL!D3398</f>
        <v>UN</v>
      </c>
      <c r="E3398" s="105">
        <f>Cartilha_GLOBAL!$E3398</f>
        <v>95.19</v>
      </c>
      <c r="F3398" s="182">
        <f>Cartilha_GLOBAL!$F3398</f>
        <v>116.84</v>
      </c>
      <c r="G3398" s="108"/>
      <c r="H3398" s="107">
        <f t="shared" si="209"/>
        <v>0</v>
      </c>
      <c r="I3398" s="143">
        <f t="shared" si="210"/>
        <v>0</v>
      </c>
      <c r="J3398" s="142"/>
      <c r="K3398" s="145"/>
      <c r="L3398" s="7" t="str">
        <f t="shared" si="211"/>
        <v/>
      </c>
      <c r="M3398" s="7" t="str">
        <f t="shared" si="212"/>
        <v/>
      </c>
      <c r="N3398" s="7" t="str">
        <f>Cartilha_GLOBAL!N3398</f>
        <v/>
      </c>
      <c r="O3398" s="144"/>
      <c r="Q3398" s="151"/>
      <c r="R3398" s="152">
        <v>0</v>
      </c>
      <c r="T3398" s="153">
        <f>IF(Cartilha_GLOBAL!R3398=0,0,IF(Cartilha_GLOBAL!R3398&gt;0,"c","b"))</f>
        <v>0</v>
      </c>
    </row>
    <row r="3399" ht="22.5" hidden="1" spans="1:20">
      <c r="A3399" s="158">
        <f>Cartilha_GLOBAL!A3399</f>
        <v>101894</v>
      </c>
      <c r="B3399" s="100" t="str">
        <f>Cartilha_GLOBAL!B3399</f>
        <v>SINAPI</v>
      </c>
      <c r="C3399" s="104" t="str">
        <f>Cartilha_GLOBAL!C3399</f>
        <v>DISJUNTOR TRIPOLAR TIPO NEMA, CORRENTE NOMINAL DE 60 ATÉ 100A - FORNECIMENTO E INSTALAÇÃO. AF_10/2020</v>
      </c>
      <c r="D3399" s="94" t="str">
        <f>Cartilha_GLOBAL!D3399</f>
        <v>UN</v>
      </c>
      <c r="E3399" s="105">
        <f>Cartilha_GLOBAL!$E3399</f>
        <v>166.69</v>
      </c>
      <c r="F3399" s="182">
        <f>Cartilha_GLOBAL!$F3399</f>
        <v>204.6</v>
      </c>
      <c r="G3399" s="108"/>
      <c r="H3399" s="107">
        <f t="shared" si="209"/>
        <v>0</v>
      </c>
      <c r="I3399" s="143">
        <f t="shared" si="210"/>
        <v>0</v>
      </c>
      <c r="J3399" s="142"/>
      <c r="K3399" s="228"/>
      <c r="L3399" s="7" t="str">
        <f t="shared" si="211"/>
        <v/>
      </c>
      <c r="M3399" s="7" t="str">
        <f t="shared" si="212"/>
        <v/>
      </c>
      <c r="N3399" s="7" t="str">
        <f>Cartilha_GLOBAL!N3399</f>
        <v/>
      </c>
      <c r="O3399" s="144"/>
      <c r="Q3399" s="151"/>
      <c r="R3399" s="152">
        <v>0</v>
      </c>
      <c r="T3399" s="153">
        <f>IF(Cartilha_GLOBAL!R3399=0,0,IF(Cartilha_GLOBAL!R3399&gt;0,"c","b"))</f>
        <v>0</v>
      </c>
    </row>
    <row r="3400" ht="12.75" hidden="1" spans="1:20">
      <c r="A3400" s="154" t="str">
        <f>Cartilha_GLOBAL!A3400</f>
        <v>8.2.11.4</v>
      </c>
      <c r="B3400" s="100">
        <f>Cartilha_GLOBAL!B3400</f>
        <v>0</v>
      </c>
      <c r="C3400" s="161" t="str">
        <f>Cartilha_GLOBAL!C3400</f>
        <v>OUTROS TIPOS DE DISJUNTOR</v>
      </c>
      <c r="D3400" s="94">
        <f>Cartilha_GLOBAL!D3400</f>
        <v>0</v>
      </c>
      <c r="E3400" s="105">
        <f>Cartilha_GLOBAL!$E3400</f>
        <v>0</v>
      </c>
      <c r="F3400" s="182">
        <f>Cartilha_GLOBAL!$F3400</f>
        <v>0</v>
      </c>
      <c r="G3400" s="187"/>
      <c r="H3400" s="187">
        <f t="shared" si="209"/>
        <v>0</v>
      </c>
      <c r="I3400" s="188">
        <f t="shared" si="210"/>
        <v>0</v>
      </c>
      <c r="J3400" s="142"/>
      <c r="K3400" s="145" t="str">
        <f>IF(OR(SUM(I3401:I3409)&gt;0,SUM(I3401:I3409)&gt;0),"xx","")</f>
        <v/>
      </c>
      <c r="L3400" s="7" t="str">
        <f t="shared" si="211"/>
        <v/>
      </c>
      <c r="M3400" s="7" t="str">
        <f t="shared" si="212"/>
        <v/>
      </c>
      <c r="N3400" s="7" t="str">
        <f>Cartilha_GLOBAL!N3400</f>
        <v/>
      </c>
      <c r="O3400" s="144"/>
      <c r="Q3400" s="151"/>
      <c r="R3400" s="152">
        <v>0</v>
      </c>
      <c r="T3400" s="153">
        <f>IF(Cartilha_GLOBAL!R3400=0,0,IF(Cartilha_GLOBAL!R3400&gt;0,"c","b"))</f>
        <v>0</v>
      </c>
    </row>
    <row r="3401" ht="22.5" hidden="1" spans="1:20">
      <c r="A3401" s="158">
        <f>Cartilha_GLOBAL!A3401</f>
        <v>101663</v>
      </c>
      <c r="B3401" s="100" t="str">
        <f>Cartilha_GLOBAL!B3401</f>
        <v>SINAPI</v>
      </c>
      <c r="C3401" s="104" t="str">
        <f>Cartilha_GLOBAL!C3401</f>
        <v>ABRAÇADEIRA DE FIXAÇÃO DE BRAÇOS DE LUMINÁRIAS DE 2" - FORNECIMENTO E INSTALAÇÃO. AF_08/2020</v>
      </c>
      <c r="D3401" s="94" t="str">
        <f>Cartilha_GLOBAL!D3401</f>
        <v>UN</v>
      </c>
      <c r="E3401" s="105">
        <f>Cartilha_GLOBAL!$E3401</f>
        <v>29.2</v>
      </c>
      <c r="F3401" s="182">
        <f>Cartilha_GLOBAL!$F3401</f>
        <v>35.84</v>
      </c>
      <c r="G3401" s="108"/>
      <c r="H3401" s="107">
        <f t="shared" si="209"/>
        <v>0</v>
      </c>
      <c r="I3401" s="143">
        <f t="shared" si="210"/>
        <v>0</v>
      </c>
      <c r="J3401" s="142"/>
      <c r="K3401" s="228"/>
      <c r="L3401" s="7" t="str">
        <f t="shared" si="211"/>
        <v/>
      </c>
      <c r="M3401" s="7" t="str">
        <f t="shared" si="212"/>
        <v/>
      </c>
      <c r="N3401" s="7" t="str">
        <f>Cartilha_GLOBAL!N3401</f>
        <v/>
      </c>
      <c r="O3401" s="144"/>
      <c r="Q3401" s="151"/>
      <c r="R3401" s="152">
        <v>0</v>
      </c>
      <c r="T3401" s="153">
        <f>IF(Cartilha_GLOBAL!R3401=0,0,IF(Cartilha_GLOBAL!R3401&gt;0,"c","b"))</f>
        <v>0</v>
      </c>
    </row>
    <row r="3402" ht="22.5" hidden="1" spans="1:20">
      <c r="A3402" s="158">
        <f>Cartilha_GLOBAL!A3402</f>
        <v>101664</v>
      </c>
      <c r="B3402" s="100" t="str">
        <f>Cartilha_GLOBAL!B3402</f>
        <v>SINAPI</v>
      </c>
      <c r="C3402" s="104" t="str">
        <f>Cartilha_GLOBAL!C3402</f>
        <v>ABRAÇADEIRA DE FIXAÇÃO DE BRAÇOS DE LUMINÁRIAS DE 3" - FORNECIMENTO E INSTALAÇÃO. AF_08/2020</v>
      </c>
      <c r="D3402" s="94" t="str">
        <f>Cartilha_GLOBAL!D3402</f>
        <v>UN</v>
      </c>
      <c r="E3402" s="105">
        <f>Cartilha_GLOBAL!$E3402</f>
        <v>30.24</v>
      </c>
      <c r="F3402" s="182">
        <f>Cartilha_GLOBAL!$F3402</f>
        <v>37.12</v>
      </c>
      <c r="G3402" s="108"/>
      <c r="H3402" s="107">
        <f t="shared" si="209"/>
        <v>0</v>
      </c>
      <c r="I3402" s="143">
        <f t="shared" si="210"/>
        <v>0</v>
      </c>
      <c r="J3402" s="142"/>
      <c r="K3402" s="228"/>
      <c r="L3402" s="7" t="str">
        <f t="shared" si="211"/>
        <v/>
      </c>
      <c r="M3402" s="7" t="str">
        <f t="shared" si="212"/>
        <v/>
      </c>
      <c r="N3402" s="7" t="str">
        <f>Cartilha_GLOBAL!N3402</f>
        <v/>
      </c>
      <c r="O3402" s="144"/>
      <c r="Q3402" s="151"/>
      <c r="R3402" s="152">
        <v>0</v>
      </c>
      <c r="T3402" s="153">
        <f>IF(Cartilha_GLOBAL!R3402=0,0,IF(Cartilha_GLOBAL!R3402&gt;0,"c","b"))</f>
        <v>0</v>
      </c>
    </row>
    <row r="3403" ht="22.5" hidden="1" spans="1:20">
      <c r="A3403" s="158">
        <f>Cartilha_GLOBAL!A3403</f>
        <v>101665</v>
      </c>
      <c r="B3403" s="100" t="str">
        <f>Cartilha_GLOBAL!B3403</f>
        <v>SINAPI</v>
      </c>
      <c r="C3403" s="104" t="str">
        <f>Cartilha_GLOBAL!C3403</f>
        <v>ABRAÇADEIRA DE FIXAÇÃO DE BRAÇOS DE LUMINÁRIAS DE 4" - FORNECIMENTO E INSTALAÇÃO. AF_08/2020</v>
      </c>
      <c r="D3403" s="94" t="str">
        <f>Cartilha_GLOBAL!D3403</f>
        <v>UN</v>
      </c>
      <c r="E3403" s="105">
        <f>Cartilha_GLOBAL!$E3403</f>
        <v>34.73</v>
      </c>
      <c r="F3403" s="182">
        <f>Cartilha_GLOBAL!$F3403</f>
        <v>42.63</v>
      </c>
      <c r="G3403" s="108"/>
      <c r="H3403" s="107">
        <f t="shared" si="209"/>
        <v>0</v>
      </c>
      <c r="I3403" s="143">
        <f t="shared" si="210"/>
        <v>0</v>
      </c>
      <c r="J3403" s="142"/>
      <c r="K3403" s="228"/>
      <c r="L3403" s="7" t="str">
        <f t="shared" si="211"/>
        <v/>
      </c>
      <c r="M3403" s="7" t="str">
        <f t="shared" si="212"/>
        <v/>
      </c>
      <c r="N3403" s="7" t="str">
        <f>Cartilha_GLOBAL!N3403</f>
        <v/>
      </c>
      <c r="O3403" s="144"/>
      <c r="Q3403" s="151"/>
      <c r="R3403" s="152">
        <v>0</v>
      </c>
      <c r="T3403" s="153">
        <f>IF(Cartilha_GLOBAL!R3403=0,0,IF(Cartilha_GLOBAL!R3403&gt;0,"c","b"))</f>
        <v>0</v>
      </c>
    </row>
    <row r="3404" ht="22.5" hidden="1" spans="1:20">
      <c r="A3404" s="158">
        <f>Cartilha_GLOBAL!A3404</f>
        <v>101895</v>
      </c>
      <c r="B3404" s="100" t="str">
        <f>Cartilha_GLOBAL!B3404</f>
        <v>SINAPI</v>
      </c>
      <c r="C3404" s="104" t="str">
        <f>Cartilha_GLOBAL!C3404</f>
        <v>DISJUNTOR TERMOMAGNÉTICO TRIPOLAR , CORRENTE NOMINAL DE 125A - FORNECIMENTO E INSTALAÇÃO. AF_10/2020</v>
      </c>
      <c r="D3404" s="94" t="str">
        <f>Cartilha_GLOBAL!D3404</f>
        <v>UN</v>
      </c>
      <c r="E3404" s="105">
        <f>Cartilha_GLOBAL!$E3404</f>
        <v>445.37</v>
      </c>
      <c r="F3404" s="182">
        <f>Cartilha_GLOBAL!$F3404</f>
        <v>546.65</v>
      </c>
      <c r="G3404" s="108"/>
      <c r="H3404" s="107">
        <f t="shared" si="209"/>
        <v>0</v>
      </c>
      <c r="I3404" s="143">
        <f t="shared" si="210"/>
        <v>0</v>
      </c>
      <c r="J3404" s="142"/>
      <c r="K3404" s="228"/>
      <c r="L3404" s="7" t="str">
        <f t="shared" si="211"/>
        <v/>
      </c>
      <c r="M3404" s="7" t="str">
        <f t="shared" si="212"/>
        <v/>
      </c>
      <c r="N3404" s="7" t="str">
        <f>Cartilha_GLOBAL!N3404</f>
        <v/>
      </c>
      <c r="O3404" s="144"/>
      <c r="Q3404" s="151"/>
      <c r="R3404" s="152">
        <v>0</v>
      </c>
      <c r="T3404" s="153">
        <f>IF(Cartilha_GLOBAL!R3404=0,0,IF(Cartilha_GLOBAL!R3404&gt;0,"c","b"))</f>
        <v>0</v>
      </c>
    </row>
    <row r="3405" ht="22.5" hidden="1" spans="1:20">
      <c r="A3405" s="158">
        <f>Cartilha_GLOBAL!A3405</f>
        <v>101896</v>
      </c>
      <c r="B3405" s="100" t="str">
        <f>Cartilha_GLOBAL!B3405</f>
        <v>SINAPI</v>
      </c>
      <c r="C3405" s="104" t="str">
        <f>Cartilha_GLOBAL!C3405</f>
        <v>DISJUNTOR TERMOMAGNÉTICO TRIPOLAR , CORRENTE NOMINAL DE 200A - FORNECIMENTO E INSTALAÇÃO. AF_10/2020</v>
      </c>
      <c r="D3405" s="94" t="str">
        <f>Cartilha_GLOBAL!D3405</f>
        <v>UN</v>
      </c>
      <c r="E3405" s="105">
        <f>Cartilha_GLOBAL!$E3405</f>
        <v>661.28</v>
      </c>
      <c r="F3405" s="182">
        <f>Cartilha_GLOBAL!$F3405</f>
        <v>811.66</v>
      </c>
      <c r="G3405" s="108"/>
      <c r="H3405" s="107">
        <f t="shared" si="209"/>
        <v>0</v>
      </c>
      <c r="I3405" s="143">
        <f t="shared" si="210"/>
        <v>0</v>
      </c>
      <c r="J3405" s="142"/>
      <c r="K3405" s="228"/>
      <c r="L3405" s="7" t="str">
        <f t="shared" si="211"/>
        <v/>
      </c>
      <c r="M3405" s="7" t="str">
        <f t="shared" si="212"/>
        <v/>
      </c>
      <c r="N3405" s="7" t="str">
        <f>Cartilha_GLOBAL!N3405</f>
        <v/>
      </c>
      <c r="O3405" s="144"/>
      <c r="Q3405" s="151"/>
      <c r="R3405" s="152">
        <v>0</v>
      </c>
      <c r="T3405" s="153">
        <f>IF(Cartilha_GLOBAL!R3405=0,0,IF(Cartilha_GLOBAL!R3405&gt;0,"c","b"))</f>
        <v>0</v>
      </c>
    </row>
    <row r="3406" ht="22.5" hidden="1" spans="1:20">
      <c r="A3406" s="158">
        <f>Cartilha_GLOBAL!A3406</f>
        <v>101897</v>
      </c>
      <c r="B3406" s="100" t="str">
        <f>Cartilha_GLOBAL!B3406</f>
        <v>SINAPI</v>
      </c>
      <c r="C3406" s="104" t="str">
        <f>Cartilha_GLOBAL!C3406</f>
        <v>DISJUNTOR TERMOMAGNÉTICO TRIPOLAR , CORRENTE NOMINAL DE 250A - FORNECIMENTO E INSTALAÇÃO. AF_10/2020</v>
      </c>
      <c r="D3406" s="94" t="str">
        <f>Cartilha_GLOBAL!D3406</f>
        <v>UN</v>
      </c>
      <c r="E3406" s="105">
        <f>Cartilha_GLOBAL!$E3406</f>
        <v>1048.09</v>
      </c>
      <c r="F3406" s="182">
        <f>Cartilha_GLOBAL!$F3406</f>
        <v>1286.43</v>
      </c>
      <c r="G3406" s="108"/>
      <c r="H3406" s="107">
        <f t="shared" si="209"/>
        <v>0</v>
      </c>
      <c r="I3406" s="143">
        <f t="shared" si="210"/>
        <v>0</v>
      </c>
      <c r="J3406" s="142"/>
      <c r="K3406" s="228"/>
      <c r="L3406" s="7" t="str">
        <f t="shared" si="211"/>
        <v/>
      </c>
      <c r="M3406" s="7" t="str">
        <f t="shared" si="212"/>
        <v/>
      </c>
      <c r="N3406" s="7" t="str">
        <f>Cartilha_GLOBAL!N3406</f>
        <v/>
      </c>
      <c r="O3406" s="144"/>
      <c r="Q3406" s="151"/>
      <c r="R3406" s="152">
        <v>0</v>
      </c>
      <c r="T3406" s="153">
        <f>IF(Cartilha_GLOBAL!R3406=0,0,IF(Cartilha_GLOBAL!R3406&gt;0,"c","b"))</f>
        <v>0</v>
      </c>
    </row>
    <row r="3407" ht="22.5" hidden="1" spans="1:20">
      <c r="A3407" s="158">
        <f>Cartilha_GLOBAL!A3407</f>
        <v>101898</v>
      </c>
      <c r="B3407" s="100" t="str">
        <f>Cartilha_GLOBAL!B3407</f>
        <v>SINAPI</v>
      </c>
      <c r="C3407" s="104" t="str">
        <f>Cartilha_GLOBAL!C3407</f>
        <v>DISJUNTOR TERMOMAGNÉTICO TRIPOLAR , CORRENTE NOMINAL DE 400A - FORNECIMENTO E INSTALAÇÃO. AF_10/2020</v>
      </c>
      <c r="D3407" s="94" t="str">
        <f>Cartilha_GLOBAL!D3407</f>
        <v>UN</v>
      </c>
      <c r="E3407" s="105">
        <f>Cartilha_GLOBAL!$E3407</f>
        <v>1398.72</v>
      </c>
      <c r="F3407" s="182">
        <f>Cartilha_GLOBAL!$F3407</f>
        <v>1716.79</v>
      </c>
      <c r="G3407" s="108"/>
      <c r="H3407" s="107">
        <f t="shared" si="209"/>
        <v>0</v>
      </c>
      <c r="I3407" s="143">
        <f t="shared" si="210"/>
        <v>0</v>
      </c>
      <c r="J3407" s="142"/>
      <c r="K3407" s="228"/>
      <c r="L3407" s="7" t="str">
        <f t="shared" si="211"/>
        <v/>
      </c>
      <c r="M3407" s="7" t="str">
        <f t="shared" si="212"/>
        <v/>
      </c>
      <c r="N3407" s="7" t="str">
        <f>Cartilha_GLOBAL!N3407</f>
        <v/>
      </c>
      <c r="O3407" s="144"/>
      <c r="Q3407" s="151"/>
      <c r="R3407" s="152">
        <v>0</v>
      </c>
      <c r="T3407" s="153">
        <f>IF(Cartilha_GLOBAL!R3407=0,0,IF(Cartilha_GLOBAL!R3407&gt;0,"c","b"))</f>
        <v>0</v>
      </c>
    </row>
    <row r="3408" ht="22.5" hidden="1" spans="1:20">
      <c r="A3408" s="158">
        <f>Cartilha_GLOBAL!A3408</f>
        <v>101899</v>
      </c>
      <c r="B3408" s="100" t="str">
        <f>Cartilha_GLOBAL!B3408</f>
        <v>SINAPI</v>
      </c>
      <c r="C3408" s="104" t="str">
        <f>Cartilha_GLOBAL!C3408</f>
        <v>DISJUNTOR TERMOMAGNÉTICO TRIPOLAR , CORRENTE NOMINAL DE 600A - FORNECIMENTO E INSTALAÇÃO. AF_10/2020</v>
      </c>
      <c r="D3408" s="94" t="str">
        <f>Cartilha_GLOBAL!D3408</f>
        <v>UN</v>
      </c>
      <c r="E3408" s="105">
        <f>Cartilha_GLOBAL!$E3408</f>
        <v>2232.74</v>
      </c>
      <c r="F3408" s="182">
        <f>Cartilha_GLOBAL!$F3408</f>
        <v>2740.47</v>
      </c>
      <c r="G3408" s="108"/>
      <c r="H3408" s="107">
        <f t="shared" si="209"/>
        <v>0</v>
      </c>
      <c r="I3408" s="143">
        <f t="shared" si="210"/>
        <v>0</v>
      </c>
      <c r="J3408" s="142"/>
      <c r="K3408" s="145"/>
      <c r="L3408" s="7" t="str">
        <f t="shared" si="211"/>
        <v/>
      </c>
      <c r="M3408" s="7" t="str">
        <f t="shared" si="212"/>
        <v/>
      </c>
      <c r="N3408" s="7" t="str">
        <f>Cartilha_GLOBAL!N3408</f>
        <v/>
      </c>
      <c r="O3408" s="144"/>
      <c r="Q3408" s="151"/>
      <c r="R3408" s="152">
        <v>0</v>
      </c>
      <c r="T3408" s="153">
        <f>IF(Cartilha_GLOBAL!R3408=0,0,IF(Cartilha_GLOBAL!R3408&gt;0,"c","b"))</f>
        <v>0</v>
      </c>
    </row>
    <row r="3409" ht="12.75" hidden="1" spans="1:20">
      <c r="A3409" s="158">
        <f>Cartilha_GLOBAL!A3409</f>
        <v>101900</v>
      </c>
      <c r="B3409" s="100" t="str">
        <f>Cartilha_GLOBAL!B3409</f>
        <v>SINAPI</v>
      </c>
      <c r="C3409" s="104" t="str">
        <f>Cartilha_GLOBAL!C3409</f>
        <v>DISJUNTOR BAIXA TENSÃO TRIPOLAR A SECO  800A/600V - FORNECIMENTO E INSTALAÇÃO. AF_10/2020</v>
      </c>
      <c r="D3409" s="94" t="str">
        <f>Cartilha_GLOBAL!D3409</f>
        <v>UN</v>
      </c>
      <c r="E3409" s="105">
        <f>Cartilha_GLOBAL!$E3409</f>
        <v>4648.41</v>
      </c>
      <c r="F3409" s="182">
        <f>Cartilha_GLOBAL!$F3409</f>
        <v>5705.46</v>
      </c>
      <c r="G3409" s="108"/>
      <c r="H3409" s="107">
        <f t="shared" si="209"/>
        <v>0</v>
      </c>
      <c r="I3409" s="143">
        <f t="shared" si="210"/>
        <v>0</v>
      </c>
      <c r="J3409" s="142"/>
      <c r="K3409" s="145"/>
      <c r="L3409" s="7" t="str">
        <f t="shared" si="211"/>
        <v/>
      </c>
      <c r="M3409" s="7" t="str">
        <f t="shared" si="212"/>
        <v/>
      </c>
      <c r="N3409" s="7" t="str">
        <f>Cartilha_GLOBAL!N3409</f>
        <v/>
      </c>
      <c r="O3409" s="144"/>
      <c r="Q3409" s="151"/>
      <c r="R3409" s="152">
        <v>0</v>
      </c>
      <c r="T3409" s="153">
        <f>IF(Cartilha_GLOBAL!R3409=0,0,IF(Cartilha_GLOBAL!R3409&gt;0,"c","b"))</f>
        <v>0</v>
      </c>
    </row>
    <row r="3410" ht="12.75" hidden="1" spans="1:20">
      <c r="A3410" s="154" t="str">
        <f>Cartilha_GLOBAL!A3410</f>
        <v>8.2.12</v>
      </c>
      <c r="B3410" s="100">
        <f>Cartilha_GLOBAL!B3410</f>
        <v>0</v>
      </c>
      <c r="C3410" s="161" t="str">
        <f>Cartilha_GLOBAL!C3410</f>
        <v>INTERRUPTORES</v>
      </c>
      <c r="D3410" s="94">
        <f>Cartilha_GLOBAL!D3410</f>
        <v>0</v>
      </c>
      <c r="E3410" s="105">
        <f>Cartilha_GLOBAL!$E3410</f>
        <v>0</v>
      </c>
      <c r="F3410" s="182">
        <f>Cartilha_GLOBAL!$F3410</f>
        <v>0</v>
      </c>
      <c r="G3410" s="187"/>
      <c r="H3410" s="187">
        <f t="shared" si="209"/>
        <v>0</v>
      </c>
      <c r="I3410" s="188">
        <f t="shared" si="210"/>
        <v>0</v>
      </c>
      <c r="J3410" s="142"/>
      <c r="K3410" s="145" t="str">
        <f>IF(OR(SUM(I3412:I3472)&gt;0,SUM(I3412:I3472)&gt;0),"xx","")</f>
        <v/>
      </c>
      <c r="L3410" s="7" t="str">
        <f t="shared" si="211"/>
        <v/>
      </c>
      <c r="M3410" s="7" t="str">
        <f t="shared" si="212"/>
        <v/>
      </c>
      <c r="N3410" s="7" t="str">
        <f>Cartilha_GLOBAL!N3410</f>
        <v/>
      </c>
      <c r="O3410" s="144"/>
      <c r="Q3410" s="151"/>
      <c r="R3410" s="152">
        <v>0</v>
      </c>
      <c r="T3410" s="153">
        <f>IF(Cartilha_GLOBAL!R3410=0,0,IF(Cartilha_GLOBAL!R3410&gt;0,"c","b"))</f>
        <v>0</v>
      </c>
    </row>
    <row r="3411" ht="12.75" hidden="1" spans="1:20">
      <c r="A3411" s="154" t="str">
        <f>Cartilha_GLOBAL!A3411</f>
        <v>8.2.12.1</v>
      </c>
      <c r="B3411" s="100">
        <f>Cartilha_GLOBAL!B3411</f>
        <v>0</v>
      </c>
      <c r="C3411" s="161" t="str">
        <f>Cartilha_GLOBAL!C3411</f>
        <v>SIMPLES</v>
      </c>
      <c r="D3411" s="94">
        <f>Cartilha_GLOBAL!D3411</f>
        <v>0</v>
      </c>
      <c r="E3411" s="105">
        <f>Cartilha_GLOBAL!$E3411</f>
        <v>0</v>
      </c>
      <c r="F3411" s="182">
        <f>Cartilha_GLOBAL!$F3411</f>
        <v>0</v>
      </c>
      <c r="G3411" s="187"/>
      <c r="H3411" s="187">
        <f t="shared" si="209"/>
        <v>0</v>
      </c>
      <c r="I3411" s="188">
        <f t="shared" si="210"/>
        <v>0</v>
      </c>
      <c r="J3411" s="142"/>
      <c r="K3411" s="145" t="str">
        <f>IF(OR(SUM(I3412:I3439)&gt;0,SUM(I3412:I3439)&gt;0),"xx","")</f>
        <v/>
      </c>
      <c r="L3411" s="7" t="str">
        <f t="shared" si="211"/>
        <v/>
      </c>
      <c r="M3411" s="7" t="str">
        <f t="shared" si="212"/>
        <v/>
      </c>
      <c r="N3411" s="7" t="str">
        <f>Cartilha_GLOBAL!N3411</f>
        <v/>
      </c>
      <c r="O3411" s="144"/>
      <c r="Q3411" s="151"/>
      <c r="R3411" s="152">
        <v>0</v>
      </c>
      <c r="T3411" s="153">
        <f>IF(Cartilha_GLOBAL!R3411=0,0,IF(Cartilha_GLOBAL!R3411&gt;0,"c","b"))</f>
        <v>0</v>
      </c>
    </row>
    <row r="3412" ht="22.5" hidden="1" spans="1:20">
      <c r="A3412" s="158">
        <f>Cartilha_GLOBAL!A3412</f>
        <v>91952</v>
      </c>
      <c r="B3412" s="100" t="str">
        <f>Cartilha_GLOBAL!B3412</f>
        <v>SINAPI</v>
      </c>
      <c r="C3412" s="104" t="str">
        <f>Cartilha_GLOBAL!C3412</f>
        <v>INTERRUPTOR SIMPLES (1 MÓDULO), 10A/250V, SEM SUPORTE E SEM PLACA - FORNECIMENTO E INSTALAÇÃO. AF_12/2015</v>
      </c>
      <c r="D3412" s="94" t="str">
        <f>Cartilha_GLOBAL!D3412</f>
        <v>UN</v>
      </c>
      <c r="E3412" s="105">
        <f>Cartilha_GLOBAL!$E3412</f>
        <v>21.5</v>
      </c>
      <c r="F3412" s="182">
        <f>Cartilha_GLOBAL!$F3412</f>
        <v>26.39</v>
      </c>
      <c r="G3412" s="108"/>
      <c r="H3412" s="107">
        <f t="shared" si="209"/>
        <v>0</v>
      </c>
      <c r="I3412" s="143">
        <f t="shared" si="210"/>
        <v>0</v>
      </c>
      <c r="J3412" s="142"/>
      <c r="K3412" s="228"/>
      <c r="L3412" s="7" t="str">
        <f t="shared" si="211"/>
        <v/>
      </c>
      <c r="M3412" s="7" t="str">
        <f t="shared" si="212"/>
        <v/>
      </c>
      <c r="N3412" s="7" t="str">
        <f>Cartilha_GLOBAL!N3412</f>
        <v/>
      </c>
      <c r="O3412" s="144"/>
      <c r="Q3412" s="151"/>
      <c r="R3412" s="152">
        <v>0</v>
      </c>
      <c r="T3412" s="153">
        <f>IF(Cartilha_GLOBAL!R3412=0,0,IF(Cartilha_GLOBAL!R3412&gt;0,"c","b"))</f>
        <v>0</v>
      </c>
    </row>
    <row r="3413" ht="22.5" hidden="1" spans="1:20">
      <c r="A3413" s="158">
        <f>Cartilha_GLOBAL!A3413</f>
        <v>91953</v>
      </c>
      <c r="B3413" s="100" t="str">
        <f>Cartilha_GLOBAL!B3413</f>
        <v>SINAPI</v>
      </c>
      <c r="C3413" s="104" t="str">
        <f>Cartilha_GLOBAL!C3413</f>
        <v>INTERRUPTOR SIMPLES (1 MÓDULO), 10A/250V, INCLUINDO SUPORTE E PLACA - FORNECIMENTO E INSTALAÇÃO. AF_12/2015</v>
      </c>
      <c r="D3413" s="94" t="str">
        <f>Cartilha_GLOBAL!D3413</f>
        <v>UN</v>
      </c>
      <c r="E3413" s="105">
        <f>Cartilha_GLOBAL!$E3413</f>
        <v>30.73</v>
      </c>
      <c r="F3413" s="182">
        <f>Cartilha_GLOBAL!$F3413</f>
        <v>37.72</v>
      </c>
      <c r="G3413" s="108"/>
      <c r="H3413" s="107">
        <f t="shared" si="209"/>
        <v>0</v>
      </c>
      <c r="I3413" s="143">
        <f t="shared" si="210"/>
        <v>0</v>
      </c>
      <c r="J3413" s="142"/>
      <c r="K3413" s="228"/>
      <c r="L3413" s="7" t="str">
        <f t="shared" si="211"/>
        <v/>
      </c>
      <c r="M3413" s="7" t="str">
        <f t="shared" si="212"/>
        <v/>
      </c>
      <c r="N3413" s="7" t="str">
        <f>Cartilha_GLOBAL!N3413</f>
        <v/>
      </c>
      <c r="O3413" s="144"/>
      <c r="Q3413" s="151"/>
      <c r="R3413" s="152">
        <v>0</v>
      </c>
      <c r="T3413" s="153">
        <f>IF(Cartilha_GLOBAL!R3413=0,0,IF(Cartilha_GLOBAL!R3413&gt;0,"c","b"))</f>
        <v>0</v>
      </c>
    </row>
    <row r="3414" ht="22.5" hidden="1" spans="1:20">
      <c r="A3414" s="158">
        <f>Cartilha_GLOBAL!A3414</f>
        <v>91956</v>
      </c>
      <c r="B3414" s="100" t="str">
        <f>Cartilha_GLOBAL!B3414</f>
        <v>SINAPI</v>
      </c>
      <c r="C3414" s="104" t="str">
        <f>Cartilha_GLOBAL!C3414</f>
        <v>INTERRUPTOR SIMPLES (1 MÓDULO) COM INTERRUPTOR PARALELO (1 MÓDULO), 10A/250V, SEM SUPORTE E SEM PLACA - FORNECIMENTO E INSTALAÇÃO. AF_12/2015</v>
      </c>
      <c r="D3414" s="94" t="str">
        <f>Cartilha_GLOBAL!D3414</f>
        <v>UN</v>
      </c>
      <c r="E3414" s="105">
        <f>Cartilha_GLOBAL!$E3414</f>
        <v>46.76</v>
      </c>
      <c r="F3414" s="182">
        <f>Cartilha_GLOBAL!$F3414</f>
        <v>57.39</v>
      </c>
      <c r="G3414" s="108"/>
      <c r="H3414" s="107">
        <f t="shared" si="209"/>
        <v>0</v>
      </c>
      <c r="I3414" s="143">
        <f t="shared" si="210"/>
        <v>0</v>
      </c>
      <c r="J3414" s="142"/>
      <c r="K3414" s="228"/>
      <c r="L3414" s="7" t="str">
        <f t="shared" si="211"/>
        <v/>
      </c>
      <c r="M3414" s="7" t="str">
        <f t="shared" si="212"/>
        <v/>
      </c>
      <c r="N3414" s="7" t="str">
        <f>Cartilha_GLOBAL!N3414</f>
        <v/>
      </c>
      <c r="O3414" s="144"/>
      <c r="Q3414" s="151"/>
      <c r="R3414" s="152">
        <v>0</v>
      </c>
      <c r="T3414" s="153">
        <f>IF(Cartilha_GLOBAL!R3414=0,0,IF(Cartilha_GLOBAL!R3414&gt;0,"c","b"))</f>
        <v>0</v>
      </c>
    </row>
    <row r="3415" ht="22.5" hidden="1" spans="1:20">
      <c r="A3415" s="158">
        <f>Cartilha_GLOBAL!A3415</f>
        <v>91957</v>
      </c>
      <c r="B3415" s="100" t="str">
        <f>Cartilha_GLOBAL!B3415</f>
        <v>SINAPI</v>
      </c>
      <c r="C3415" s="104" t="str">
        <f>Cartilha_GLOBAL!C3415</f>
        <v>INTERRUPTOR SIMPLES (1 MÓDULO) COM INTERRUPTOR PARALELO (1 MÓDULO), 10A/250V, INCLUINDO SUPORTE E PLACA - FORNECIMENTO E INSTALAÇÃO. AF_12/2015</v>
      </c>
      <c r="D3415" s="94" t="str">
        <f>Cartilha_GLOBAL!D3415</f>
        <v>UN</v>
      </c>
      <c r="E3415" s="105">
        <f>Cartilha_GLOBAL!$E3415</f>
        <v>55.99</v>
      </c>
      <c r="F3415" s="182">
        <f>Cartilha_GLOBAL!$F3415</f>
        <v>68.72</v>
      </c>
      <c r="G3415" s="108"/>
      <c r="H3415" s="107">
        <f t="shared" si="209"/>
        <v>0</v>
      </c>
      <c r="I3415" s="143">
        <f t="shared" si="210"/>
        <v>0</v>
      </c>
      <c r="J3415" s="142"/>
      <c r="K3415" s="228"/>
      <c r="L3415" s="7" t="str">
        <f t="shared" si="211"/>
        <v/>
      </c>
      <c r="M3415" s="7" t="str">
        <f t="shared" si="212"/>
        <v/>
      </c>
      <c r="N3415" s="7" t="str">
        <f>Cartilha_GLOBAL!N3415</f>
        <v/>
      </c>
      <c r="O3415" s="144"/>
      <c r="Q3415" s="151"/>
      <c r="R3415" s="152">
        <v>0</v>
      </c>
      <c r="T3415" s="153">
        <f>IF(Cartilha_GLOBAL!R3415=0,0,IF(Cartilha_GLOBAL!R3415&gt;0,"c","b"))</f>
        <v>0</v>
      </c>
    </row>
    <row r="3416" ht="22.5" hidden="1" spans="1:20">
      <c r="A3416" s="158">
        <f>Cartilha_GLOBAL!A3416</f>
        <v>91958</v>
      </c>
      <c r="B3416" s="100" t="str">
        <f>Cartilha_GLOBAL!B3416</f>
        <v>SINAPI</v>
      </c>
      <c r="C3416" s="104" t="str">
        <f>Cartilha_GLOBAL!C3416</f>
        <v>INTERRUPTOR SIMPLES (2 MÓDULOS), 10A/250V, SEM SUPORTE E SEM PLACA - FORNECIMENTO E INSTALAÇÃO. AF_12/2015</v>
      </c>
      <c r="D3416" s="94" t="str">
        <f>Cartilha_GLOBAL!D3416</f>
        <v>UN</v>
      </c>
      <c r="E3416" s="105">
        <f>Cartilha_GLOBAL!$E3416</f>
        <v>39.42</v>
      </c>
      <c r="F3416" s="182">
        <f>Cartilha_GLOBAL!$F3416</f>
        <v>48.38</v>
      </c>
      <c r="G3416" s="108"/>
      <c r="H3416" s="107">
        <f t="shared" si="209"/>
        <v>0</v>
      </c>
      <c r="I3416" s="143">
        <f t="shared" si="210"/>
        <v>0</v>
      </c>
      <c r="J3416" s="142"/>
      <c r="K3416" s="228"/>
      <c r="L3416" s="7" t="str">
        <f t="shared" si="211"/>
        <v/>
      </c>
      <c r="M3416" s="7" t="str">
        <f t="shared" si="212"/>
        <v/>
      </c>
      <c r="N3416" s="7" t="str">
        <f>Cartilha_GLOBAL!N3416</f>
        <v/>
      </c>
      <c r="O3416" s="144"/>
      <c r="Q3416" s="151"/>
      <c r="R3416" s="152">
        <v>0</v>
      </c>
      <c r="T3416" s="153">
        <f>IF(Cartilha_GLOBAL!R3416=0,0,IF(Cartilha_GLOBAL!R3416&gt;0,"c","b"))</f>
        <v>0</v>
      </c>
    </row>
    <row r="3417" ht="22.5" hidden="1" spans="1:20">
      <c r="A3417" s="158">
        <f>Cartilha_GLOBAL!A3417</f>
        <v>91959</v>
      </c>
      <c r="B3417" s="100" t="str">
        <f>Cartilha_GLOBAL!B3417</f>
        <v>SINAPI</v>
      </c>
      <c r="C3417" s="104" t="str">
        <f>Cartilha_GLOBAL!C3417</f>
        <v>INTERRUPTOR SIMPLES (2 MÓDULOS), 10A/250V, INCLUINDO SUPORTE E PLACA - FORNECIMENTO E INSTALAÇÃO. AF_12/2015</v>
      </c>
      <c r="D3417" s="94" t="str">
        <f>Cartilha_GLOBAL!D3417</f>
        <v>UN</v>
      </c>
      <c r="E3417" s="105">
        <f>Cartilha_GLOBAL!$E3417</f>
        <v>48.65</v>
      </c>
      <c r="F3417" s="182">
        <f>Cartilha_GLOBAL!$F3417</f>
        <v>59.71</v>
      </c>
      <c r="G3417" s="108"/>
      <c r="H3417" s="107">
        <f t="shared" si="209"/>
        <v>0</v>
      </c>
      <c r="I3417" s="143">
        <f t="shared" si="210"/>
        <v>0</v>
      </c>
      <c r="J3417" s="142"/>
      <c r="K3417" s="228"/>
      <c r="L3417" s="7" t="str">
        <f t="shared" si="211"/>
        <v/>
      </c>
      <c r="M3417" s="7" t="str">
        <f t="shared" si="212"/>
        <v/>
      </c>
      <c r="N3417" s="7" t="str">
        <f>Cartilha_GLOBAL!N3417</f>
        <v/>
      </c>
      <c r="O3417" s="144"/>
      <c r="Q3417" s="151"/>
      <c r="R3417" s="152">
        <v>0</v>
      </c>
      <c r="T3417" s="153">
        <f>IF(Cartilha_GLOBAL!R3417=0,0,IF(Cartilha_GLOBAL!R3417&gt;0,"c","b"))</f>
        <v>0</v>
      </c>
    </row>
    <row r="3418" ht="22.5" hidden="1" spans="1:20">
      <c r="A3418" s="158">
        <f>Cartilha_GLOBAL!A3418</f>
        <v>91962</v>
      </c>
      <c r="B3418" s="100" t="str">
        <f>Cartilha_GLOBAL!B3418</f>
        <v>SINAPI</v>
      </c>
      <c r="C3418" s="104" t="str">
        <f>Cartilha_GLOBAL!C3418</f>
        <v>INTERRUPTOR SIMPLES (1 MÓDULO) COM INTERRUPTOR PARALELO (2 MÓDULOS), 10A/250V, SEM SUPORTE E SEM PLACA - FORNECIMENTO E INSTALAÇÃO. AF_12/2015</v>
      </c>
      <c r="D3418" s="94" t="str">
        <f>Cartilha_GLOBAL!D3418</f>
        <v>UN</v>
      </c>
      <c r="E3418" s="105">
        <f>Cartilha_GLOBAL!$E3418</f>
        <v>72.07</v>
      </c>
      <c r="F3418" s="182">
        <f>Cartilha_GLOBAL!$F3418</f>
        <v>88.46</v>
      </c>
      <c r="G3418" s="108"/>
      <c r="H3418" s="107">
        <f t="shared" si="209"/>
        <v>0</v>
      </c>
      <c r="I3418" s="143">
        <f t="shared" si="210"/>
        <v>0</v>
      </c>
      <c r="J3418" s="142"/>
      <c r="K3418" s="228"/>
      <c r="L3418" s="7" t="str">
        <f t="shared" si="211"/>
        <v/>
      </c>
      <c r="M3418" s="7" t="str">
        <f t="shared" si="212"/>
        <v/>
      </c>
      <c r="N3418" s="7" t="str">
        <f>Cartilha_GLOBAL!N3418</f>
        <v/>
      </c>
      <c r="O3418" s="144"/>
      <c r="Q3418" s="151"/>
      <c r="R3418" s="152">
        <v>0</v>
      </c>
      <c r="T3418" s="153">
        <f>IF(Cartilha_GLOBAL!R3418=0,0,IF(Cartilha_GLOBAL!R3418&gt;0,"c","b"))</f>
        <v>0</v>
      </c>
    </row>
    <row r="3419" ht="22.5" hidden="1" spans="1:20">
      <c r="A3419" s="158">
        <f>Cartilha_GLOBAL!A3419</f>
        <v>91963</v>
      </c>
      <c r="B3419" s="100" t="str">
        <f>Cartilha_GLOBAL!B3419</f>
        <v>SINAPI</v>
      </c>
      <c r="C3419" s="104" t="str">
        <f>Cartilha_GLOBAL!C3419</f>
        <v>INTERRUPTOR SIMPLES (1 MÓDULO) COM INTERRUPTOR PARALELO (2 MÓDULOS), 10A/250V, INCLUINDO SUPORTE E PLACA - FORNECIMENTO E INSTALAÇÃO. AF_12/2015</v>
      </c>
      <c r="D3419" s="94" t="str">
        <f>Cartilha_GLOBAL!D3419</f>
        <v>UN</v>
      </c>
      <c r="E3419" s="105">
        <f>Cartilha_GLOBAL!$E3419</f>
        <v>81.3</v>
      </c>
      <c r="F3419" s="182">
        <f>Cartilha_GLOBAL!$F3419</f>
        <v>99.79</v>
      </c>
      <c r="G3419" s="108"/>
      <c r="H3419" s="107">
        <f t="shared" si="209"/>
        <v>0</v>
      </c>
      <c r="I3419" s="143">
        <f t="shared" si="210"/>
        <v>0</v>
      </c>
      <c r="J3419" s="142"/>
      <c r="K3419" s="228"/>
      <c r="L3419" s="7" t="str">
        <f t="shared" si="211"/>
        <v/>
      </c>
      <c r="M3419" s="7" t="str">
        <f t="shared" si="212"/>
        <v/>
      </c>
      <c r="N3419" s="7" t="str">
        <f>Cartilha_GLOBAL!N3419</f>
        <v/>
      </c>
      <c r="O3419" s="144"/>
      <c r="Q3419" s="151"/>
      <c r="R3419" s="152">
        <v>0</v>
      </c>
      <c r="T3419" s="153">
        <f>IF(Cartilha_GLOBAL!R3419=0,0,IF(Cartilha_GLOBAL!R3419&gt;0,"c","b"))</f>
        <v>0</v>
      </c>
    </row>
    <row r="3420" ht="22.5" hidden="1" spans="1:20">
      <c r="A3420" s="158">
        <f>Cartilha_GLOBAL!A3420</f>
        <v>91964</v>
      </c>
      <c r="B3420" s="100" t="str">
        <f>Cartilha_GLOBAL!B3420</f>
        <v>SINAPI</v>
      </c>
      <c r="C3420" s="104" t="str">
        <f>Cartilha_GLOBAL!C3420</f>
        <v>INTERRUPTOR SIMPLES (2 MÓDULOS) COM INTERRUPTOR PARALELO (1 MÓDULO), 10A/250V, SEM SUPORTE E SEM PLACA - FORNECIMENTO E INSTALAÇÃO. AF_12/2015</v>
      </c>
      <c r="D3420" s="94" t="str">
        <f>Cartilha_GLOBAL!D3420</f>
        <v>UN</v>
      </c>
      <c r="E3420" s="105">
        <f>Cartilha_GLOBAL!$E3420</f>
        <v>64.66</v>
      </c>
      <c r="F3420" s="182">
        <f>Cartilha_GLOBAL!$F3420</f>
        <v>79.36</v>
      </c>
      <c r="G3420" s="108"/>
      <c r="H3420" s="107">
        <f t="shared" si="209"/>
        <v>0</v>
      </c>
      <c r="I3420" s="143">
        <f t="shared" si="210"/>
        <v>0</v>
      </c>
      <c r="J3420" s="142"/>
      <c r="K3420" s="228"/>
      <c r="L3420" s="7" t="str">
        <f t="shared" si="211"/>
        <v/>
      </c>
      <c r="M3420" s="7" t="str">
        <f t="shared" si="212"/>
        <v/>
      </c>
      <c r="N3420" s="7" t="str">
        <f>Cartilha_GLOBAL!N3420</f>
        <v/>
      </c>
      <c r="O3420" s="144"/>
      <c r="Q3420" s="151"/>
      <c r="R3420" s="152">
        <v>0</v>
      </c>
      <c r="T3420" s="153">
        <f>IF(Cartilha_GLOBAL!R3420=0,0,IF(Cartilha_GLOBAL!R3420&gt;0,"c","b"))</f>
        <v>0</v>
      </c>
    </row>
    <row r="3421" ht="22.5" hidden="1" spans="1:20">
      <c r="A3421" s="158">
        <f>Cartilha_GLOBAL!A3421</f>
        <v>91965</v>
      </c>
      <c r="B3421" s="100" t="str">
        <f>Cartilha_GLOBAL!B3421</f>
        <v>SINAPI</v>
      </c>
      <c r="C3421" s="104" t="str">
        <f>Cartilha_GLOBAL!C3421</f>
        <v>INTERRUPTOR SIMPLES (2 MÓDULOS) COM INTERRUPTOR PARALELO (1 MÓDULO), 10A/250V, INCLUINDO SUPORTE E PLACA - FORNECIMENTO E INSTALAÇÃO. AF_12/2015</v>
      </c>
      <c r="D3421" s="94" t="str">
        <f>Cartilha_GLOBAL!D3421</f>
        <v>UN</v>
      </c>
      <c r="E3421" s="105">
        <f>Cartilha_GLOBAL!$E3421</f>
        <v>73.89</v>
      </c>
      <c r="F3421" s="182">
        <f>Cartilha_GLOBAL!$F3421</f>
        <v>90.69</v>
      </c>
      <c r="G3421" s="108"/>
      <c r="H3421" s="107">
        <f t="shared" si="209"/>
        <v>0</v>
      </c>
      <c r="I3421" s="143">
        <f t="shared" si="210"/>
        <v>0</v>
      </c>
      <c r="J3421" s="142"/>
      <c r="K3421" s="228"/>
      <c r="L3421" s="7" t="str">
        <f t="shared" si="211"/>
        <v/>
      </c>
      <c r="M3421" s="7" t="str">
        <f t="shared" si="212"/>
        <v/>
      </c>
      <c r="N3421" s="7" t="str">
        <f>Cartilha_GLOBAL!N3421</f>
        <v/>
      </c>
      <c r="O3421" s="144"/>
      <c r="Q3421" s="151"/>
      <c r="R3421" s="152">
        <v>0</v>
      </c>
      <c r="T3421" s="153">
        <f>IF(Cartilha_GLOBAL!R3421=0,0,IF(Cartilha_GLOBAL!R3421&gt;0,"c","b"))</f>
        <v>0</v>
      </c>
    </row>
    <row r="3422" ht="22.5" hidden="1" spans="1:20">
      <c r="A3422" s="158">
        <f>Cartilha_GLOBAL!A3422</f>
        <v>91966</v>
      </c>
      <c r="B3422" s="100" t="str">
        <f>Cartilha_GLOBAL!B3422</f>
        <v>SINAPI</v>
      </c>
      <c r="C3422" s="104" t="str">
        <f>Cartilha_GLOBAL!C3422</f>
        <v>INTERRUPTOR SIMPLES (3 MÓDULOS), 10A/250V, SEM SUPORTE E SEM PLACA - FORNECIMENTO E INSTALAÇÃO. AF_12/2015</v>
      </c>
      <c r="D3422" s="94" t="str">
        <f>Cartilha_GLOBAL!D3422</f>
        <v>UN</v>
      </c>
      <c r="E3422" s="105">
        <f>Cartilha_GLOBAL!$E3422</f>
        <v>57.32</v>
      </c>
      <c r="F3422" s="182">
        <f>Cartilha_GLOBAL!$F3422</f>
        <v>70.35</v>
      </c>
      <c r="G3422" s="108"/>
      <c r="H3422" s="107">
        <f t="shared" si="209"/>
        <v>0</v>
      </c>
      <c r="I3422" s="143">
        <f t="shared" si="210"/>
        <v>0</v>
      </c>
      <c r="J3422" s="142"/>
      <c r="K3422" s="228"/>
      <c r="L3422" s="7" t="str">
        <f t="shared" si="211"/>
        <v/>
      </c>
      <c r="M3422" s="7" t="str">
        <f t="shared" si="212"/>
        <v/>
      </c>
      <c r="N3422" s="7" t="str">
        <f>Cartilha_GLOBAL!N3422</f>
        <v/>
      </c>
      <c r="O3422" s="144"/>
      <c r="Q3422" s="151"/>
      <c r="R3422" s="152">
        <v>0</v>
      </c>
      <c r="T3422" s="153">
        <f>IF(Cartilha_GLOBAL!R3422=0,0,IF(Cartilha_GLOBAL!R3422&gt;0,"c","b"))</f>
        <v>0</v>
      </c>
    </row>
    <row r="3423" ht="22.5" hidden="1" spans="1:20">
      <c r="A3423" s="158">
        <f>Cartilha_GLOBAL!A3423</f>
        <v>91967</v>
      </c>
      <c r="B3423" s="100" t="str">
        <f>Cartilha_GLOBAL!B3423</f>
        <v>SINAPI</v>
      </c>
      <c r="C3423" s="104" t="str">
        <f>Cartilha_GLOBAL!C3423</f>
        <v>INTERRUPTOR SIMPLES (3 MÓDULOS), 10A/250V, INCLUINDO SUPORTE E PLACA - FORNECIMENTO E INSTALAÇÃO. AF_12/2015</v>
      </c>
      <c r="D3423" s="94" t="str">
        <f>Cartilha_GLOBAL!D3423</f>
        <v>UN</v>
      </c>
      <c r="E3423" s="105">
        <f>Cartilha_GLOBAL!$E3423</f>
        <v>66.55</v>
      </c>
      <c r="F3423" s="182">
        <f>Cartilha_GLOBAL!$F3423</f>
        <v>81.68</v>
      </c>
      <c r="G3423" s="108"/>
      <c r="H3423" s="107">
        <f t="shared" si="209"/>
        <v>0</v>
      </c>
      <c r="I3423" s="143">
        <f t="shared" si="210"/>
        <v>0</v>
      </c>
      <c r="J3423" s="142"/>
      <c r="K3423" s="228"/>
      <c r="L3423" s="7" t="str">
        <f t="shared" si="211"/>
        <v/>
      </c>
      <c r="M3423" s="7" t="str">
        <f t="shared" si="212"/>
        <v/>
      </c>
      <c r="N3423" s="7" t="str">
        <f>Cartilha_GLOBAL!N3423</f>
        <v/>
      </c>
      <c r="O3423" s="144"/>
      <c r="Q3423" s="151"/>
      <c r="R3423" s="152">
        <v>0</v>
      </c>
      <c r="T3423" s="153">
        <f>IF(Cartilha_GLOBAL!R3423=0,0,IF(Cartilha_GLOBAL!R3423&gt;0,"c","b"))</f>
        <v>0</v>
      </c>
    </row>
    <row r="3424" ht="22.5" hidden="1" spans="1:20">
      <c r="A3424" s="158">
        <f>Cartilha_GLOBAL!A3424</f>
        <v>91970</v>
      </c>
      <c r="B3424" s="100" t="str">
        <f>Cartilha_GLOBAL!B3424</f>
        <v>SINAPI</v>
      </c>
      <c r="C3424" s="104" t="str">
        <f>Cartilha_GLOBAL!C3424</f>
        <v>INTERRUPTOR SIMPLES (3 MÓDULOS) COM INTERRUPTOR PARALELO (1 MÓDULO), 10A/250V, SEM SUPORTE E SEM PLACA - FORNECIMENTO E INSTALAÇÃO. AF_12/2015</v>
      </c>
      <c r="D3424" s="94" t="str">
        <f>Cartilha_GLOBAL!D3424</f>
        <v>UN</v>
      </c>
      <c r="E3424" s="105">
        <f>Cartilha_GLOBAL!$E3424</f>
        <v>83</v>
      </c>
      <c r="F3424" s="182">
        <f>Cartilha_GLOBAL!$F3424</f>
        <v>101.87</v>
      </c>
      <c r="G3424" s="108"/>
      <c r="H3424" s="107">
        <f t="shared" si="209"/>
        <v>0</v>
      </c>
      <c r="I3424" s="143">
        <f t="shared" si="210"/>
        <v>0</v>
      </c>
      <c r="J3424" s="142"/>
      <c r="K3424" s="228"/>
      <c r="L3424" s="7" t="str">
        <f t="shared" si="211"/>
        <v/>
      </c>
      <c r="M3424" s="7" t="str">
        <f t="shared" si="212"/>
        <v/>
      </c>
      <c r="N3424" s="7" t="str">
        <f>Cartilha_GLOBAL!N3424</f>
        <v/>
      </c>
      <c r="O3424" s="144"/>
      <c r="Q3424" s="151"/>
      <c r="R3424" s="152">
        <v>0</v>
      </c>
      <c r="T3424" s="153">
        <f>IF(Cartilha_GLOBAL!R3424=0,0,IF(Cartilha_GLOBAL!R3424&gt;0,"c","b"))</f>
        <v>0</v>
      </c>
    </row>
    <row r="3425" ht="22.5" hidden="1" spans="1:20">
      <c r="A3425" s="158">
        <f>Cartilha_GLOBAL!A3425</f>
        <v>91971</v>
      </c>
      <c r="B3425" s="100" t="str">
        <f>Cartilha_GLOBAL!B3425</f>
        <v>SINAPI</v>
      </c>
      <c r="C3425" s="104" t="str">
        <f>Cartilha_GLOBAL!C3425</f>
        <v>INTERRUPTOR SIMPLES (3 MÓDULOS) COM INTERRUPTOR PARALELO (1 MÓDULO), 10A/250V, INCLUINDO SUPORTE E PLACA - FORNECIMENTO E INSTALAÇÃO. AF_12/2015</v>
      </c>
      <c r="D3425" s="94" t="str">
        <f>Cartilha_GLOBAL!D3425</f>
        <v>UN</v>
      </c>
      <c r="E3425" s="105">
        <f>Cartilha_GLOBAL!$E3425</f>
        <v>97.58</v>
      </c>
      <c r="F3425" s="182">
        <f>Cartilha_GLOBAL!$F3425</f>
        <v>119.77</v>
      </c>
      <c r="G3425" s="108"/>
      <c r="H3425" s="107">
        <f t="shared" si="209"/>
        <v>0</v>
      </c>
      <c r="I3425" s="143">
        <f t="shared" si="210"/>
        <v>0</v>
      </c>
      <c r="J3425" s="142"/>
      <c r="K3425" s="228"/>
      <c r="L3425" s="7" t="str">
        <f t="shared" si="211"/>
        <v/>
      </c>
      <c r="M3425" s="7" t="str">
        <f t="shared" si="212"/>
        <v/>
      </c>
      <c r="N3425" s="7" t="str">
        <f>Cartilha_GLOBAL!N3425</f>
        <v/>
      </c>
      <c r="O3425" s="144"/>
      <c r="Q3425" s="151"/>
      <c r="R3425" s="152">
        <v>0</v>
      </c>
      <c r="T3425" s="153">
        <f>IF(Cartilha_GLOBAL!R3425=0,0,IF(Cartilha_GLOBAL!R3425&gt;0,"c","b"))</f>
        <v>0</v>
      </c>
    </row>
    <row r="3426" ht="22.5" hidden="1" spans="1:20">
      <c r="A3426" s="158">
        <f>Cartilha_GLOBAL!A3426</f>
        <v>91972</v>
      </c>
      <c r="B3426" s="100" t="str">
        <f>Cartilha_GLOBAL!B3426</f>
        <v>SINAPI</v>
      </c>
      <c r="C3426" s="104" t="str">
        <f>Cartilha_GLOBAL!C3426</f>
        <v>INTERRUPTOR SIMPLES (2 MÓDULOS) COM INTERRUPTOR PARALELO (2 MÓDULOS), 10A/250V, SEM SUPORTE E SEM PLACA - FORNECIMENTO E INSTALAÇÃO. AF_12/2015</v>
      </c>
      <c r="D3426" s="94" t="str">
        <f>Cartilha_GLOBAL!D3426</f>
        <v>UN</v>
      </c>
      <c r="E3426" s="105">
        <f>Cartilha_GLOBAL!$E3426</f>
        <v>90.4</v>
      </c>
      <c r="F3426" s="182">
        <f>Cartilha_GLOBAL!$F3426</f>
        <v>110.96</v>
      </c>
      <c r="G3426" s="108"/>
      <c r="H3426" s="107">
        <f t="shared" si="209"/>
        <v>0</v>
      </c>
      <c r="I3426" s="143">
        <f t="shared" si="210"/>
        <v>0</v>
      </c>
      <c r="J3426" s="142"/>
      <c r="K3426" s="228"/>
      <c r="L3426" s="7" t="str">
        <f t="shared" si="211"/>
        <v/>
      </c>
      <c r="M3426" s="7" t="str">
        <f t="shared" si="212"/>
        <v/>
      </c>
      <c r="N3426" s="7" t="str">
        <f>Cartilha_GLOBAL!N3426</f>
        <v/>
      </c>
      <c r="O3426" s="144"/>
      <c r="Q3426" s="151"/>
      <c r="R3426" s="152">
        <v>0</v>
      </c>
      <c r="T3426" s="153">
        <f>IF(Cartilha_GLOBAL!R3426=0,0,IF(Cartilha_GLOBAL!R3426&gt;0,"c","b"))</f>
        <v>0</v>
      </c>
    </row>
    <row r="3427" ht="22.5" hidden="1" spans="1:20">
      <c r="A3427" s="158">
        <f>Cartilha_GLOBAL!A3427</f>
        <v>91973</v>
      </c>
      <c r="B3427" s="100" t="str">
        <f>Cartilha_GLOBAL!B3427</f>
        <v>SINAPI</v>
      </c>
      <c r="C3427" s="104" t="str">
        <f>Cartilha_GLOBAL!C3427</f>
        <v>INTERRUPTOR SIMPLES (2 MÓDULOS) COM INTERRUPTOR PARALELO (2 MÓDULOS), 10A/250V, INCLUINDO SUPORTE E PLACA - FORNECIMENTO E INSTALAÇÃO. AF_12/2015</v>
      </c>
      <c r="D3427" s="94" t="str">
        <f>Cartilha_GLOBAL!D3427</f>
        <v>UN</v>
      </c>
      <c r="E3427" s="105">
        <f>Cartilha_GLOBAL!$E3427</f>
        <v>104.98</v>
      </c>
      <c r="F3427" s="182">
        <f>Cartilha_GLOBAL!$F3427</f>
        <v>128.85</v>
      </c>
      <c r="G3427" s="108"/>
      <c r="H3427" s="107">
        <f t="shared" si="209"/>
        <v>0</v>
      </c>
      <c r="I3427" s="143">
        <f t="shared" si="210"/>
        <v>0</v>
      </c>
      <c r="J3427" s="142"/>
      <c r="K3427" s="228"/>
      <c r="L3427" s="7" t="str">
        <f t="shared" si="211"/>
        <v/>
      </c>
      <c r="M3427" s="7" t="str">
        <f t="shared" si="212"/>
        <v/>
      </c>
      <c r="N3427" s="7" t="str">
        <f>Cartilha_GLOBAL!N3427</f>
        <v/>
      </c>
      <c r="O3427" s="144"/>
      <c r="Q3427" s="151"/>
      <c r="R3427" s="152">
        <v>0</v>
      </c>
      <c r="T3427" s="153">
        <f>IF(Cartilha_GLOBAL!R3427=0,0,IF(Cartilha_GLOBAL!R3427&gt;0,"c","b"))</f>
        <v>0</v>
      </c>
    </row>
    <row r="3428" ht="22.5" hidden="1" spans="1:20">
      <c r="A3428" s="158">
        <f>Cartilha_GLOBAL!A3428</f>
        <v>91974</v>
      </c>
      <c r="B3428" s="100" t="str">
        <f>Cartilha_GLOBAL!B3428</f>
        <v>SINAPI</v>
      </c>
      <c r="C3428" s="104" t="str">
        <f>Cartilha_GLOBAL!C3428</f>
        <v>INTERRUPTOR SIMPLES (4 MÓDULOS), 10A/250V, SEM SUPORTE E SEM PLACA - FORNECIMENTO E INSTALAÇÃO. AF_12/2015</v>
      </c>
      <c r="D3428" s="94" t="str">
        <f>Cartilha_GLOBAL!D3428</f>
        <v>UN</v>
      </c>
      <c r="E3428" s="105">
        <f>Cartilha_GLOBAL!$E3428</f>
        <v>75.6</v>
      </c>
      <c r="F3428" s="182">
        <f>Cartilha_GLOBAL!$F3428</f>
        <v>92.79</v>
      </c>
      <c r="G3428" s="108"/>
      <c r="H3428" s="107">
        <f t="shared" si="209"/>
        <v>0</v>
      </c>
      <c r="I3428" s="143">
        <f t="shared" si="210"/>
        <v>0</v>
      </c>
      <c r="J3428" s="142"/>
      <c r="K3428" s="228"/>
      <c r="L3428" s="7" t="str">
        <f t="shared" si="211"/>
        <v/>
      </c>
      <c r="M3428" s="7" t="str">
        <f t="shared" si="212"/>
        <v/>
      </c>
      <c r="N3428" s="7" t="str">
        <f>Cartilha_GLOBAL!N3428</f>
        <v/>
      </c>
      <c r="O3428" s="144"/>
      <c r="Q3428" s="151"/>
      <c r="R3428" s="152">
        <v>0</v>
      </c>
      <c r="T3428" s="153">
        <f>IF(Cartilha_GLOBAL!R3428=0,0,IF(Cartilha_GLOBAL!R3428&gt;0,"c","b"))</f>
        <v>0</v>
      </c>
    </row>
    <row r="3429" ht="22.5" hidden="1" spans="1:20">
      <c r="A3429" s="158">
        <f>Cartilha_GLOBAL!A3429</f>
        <v>91975</v>
      </c>
      <c r="B3429" s="100" t="str">
        <f>Cartilha_GLOBAL!B3429</f>
        <v>SINAPI</v>
      </c>
      <c r="C3429" s="104" t="str">
        <f>Cartilha_GLOBAL!C3429</f>
        <v>INTERRUPTOR SIMPLES (4 MÓDULOS), 10A/250V, INCLUINDO SUPORTE E PLACA - FORNECIMENTO E INSTALAÇÃO. AF_12/2015</v>
      </c>
      <c r="D3429" s="94" t="str">
        <f>Cartilha_GLOBAL!D3429</f>
        <v>UN</v>
      </c>
      <c r="E3429" s="105">
        <f>Cartilha_GLOBAL!$E3429</f>
        <v>90.18</v>
      </c>
      <c r="F3429" s="182">
        <f>Cartilha_GLOBAL!$F3429</f>
        <v>110.69</v>
      </c>
      <c r="G3429" s="108"/>
      <c r="H3429" s="107">
        <f t="shared" si="209"/>
        <v>0</v>
      </c>
      <c r="I3429" s="143">
        <f t="shared" si="210"/>
        <v>0</v>
      </c>
      <c r="J3429" s="142"/>
      <c r="K3429" s="228"/>
      <c r="L3429" s="7" t="str">
        <f t="shared" si="211"/>
        <v/>
      </c>
      <c r="M3429" s="7" t="str">
        <f t="shared" si="212"/>
        <v/>
      </c>
      <c r="N3429" s="7" t="str">
        <f>Cartilha_GLOBAL!N3429</f>
        <v/>
      </c>
      <c r="O3429" s="144"/>
      <c r="Q3429" s="151"/>
      <c r="R3429" s="152">
        <v>0</v>
      </c>
      <c r="T3429" s="153">
        <f>IF(Cartilha_GLOBAL!R3429=0,0,IF(Cartilha_GLOBAL!R3429&gt;0,"c","b"))</f>
        <v>0</v>
      </c>
    </row>
    <row r="3430" ht="22.5" hidden="1" spans="1:20">
      <c r="A3430" s="158">
        <f>Cartilha_GLOBAL!A3430</f>
        <v>91976</v>
      </c>
      <c r="B3430" s="100" t="str">
        <f>Cartilha_GLOBAL!B3430</f>
        <v>SINAPI</v>
      </c>
      <c r="C3430" s="104" t="str">
        <f>Cartilha_GLOBAL!C3430</f>
        <v>INTERRUPTOR SIMPLES (6 MÓDULOS), 10A/250V, SEM SUPORTE E SEM PLACA - FORNECIMENTO E INSTALAÇÃO. AF_12/2015</v>
      </c>
      <c r="D3430" s="94" t="str">
        <f>Cartilha_GLOBAL!D3430</f>
        <v>UN</v>
      </c>
      <c r="E3430" s="105">
        <f>Cartilha_GLOBAL!$E3430</f>
        <v>111.54</v>
      </c>
      <c r="F3430" s="182">
        <f>Cartilha_GLOBAL!$F3430</f>
        <v>136.9</v>
      </c>
      <c r="G3430" s="108"/>
      <c r="H3430" s="107">
        <f t="shared" si="209"/>
        <v>0</v>
      </c>
      <c r="I3430" s="143">
        <f t="shared" si="210"/>
        <v>0</v>
      </c>
      <c r="J3430" s="142"/>
      <c r="K3430" s="228"/>
      <c r="L3430" s="7" t="str">
        <f t="shared" si="211"/>
        <v/>
      </c>
      <c r="M3430" s="7" t="str">
        <f t="shared" si="212"/>
        <v/>
      </c>
      <c r="N3430" s="7" t="str">
        <f>Cartilha_GLOBAL!N3430</f>
        <v/>
      </c>
      <c r="O3430" s="144"/>
      <c r="Q3430" s="151"/>
      <c r="R3430" s="152">
        <v>0</v>
      </c>
      <c r="T3430" s="153">
        <f>IF(Cartilha_GLOBAL!R3430=0,0,IF(Cartilha_GLOBAL!R3430&gt;0,"c","b"))</f>
        <v>0</v>
      </c>
    </row>
    <row r="3431" ht="22.5" hidden="1" spans="1:20">
      <c r="A3431" s="158">
        <f>Cartilha_GLOBAL!A3431</f>
        <v>91977</v>
      </c>
      <c r="B3431" s="100" t="str">
        <f>Cartilha_GLOBAL!B3431</f>
        <v>SINAPI</v>
      </c>
      <c r="C3431" s="104" t="str">
        <f>Cartilha_GLOBAL!C3431</f>
        <v>INTERRUPTOR SIMPLES (6 MÓDULOS), 10A/250V, INCLUINDO SUPORTE E PLACA - FORNECIMENTO E INSTALAÇÃO. AF_12/2015</v>
      </c>
      <c r="D3431" s="94" t="str">
        <f>Cartilha_GLOBAL!D3431</f>
        <v>UN</v>
      </c>
      <c r="E3431" s="105">
        <f>Cartilha_GLOBAL!$E3431</f>
        <v>126.12</v>
      </c>
      <c r="F3431" s="182">
        <f>Cartilha_GLOBAL!$F3431</f>
        <v>154.8</v>
      </c>
      <c r="G3431" s="108"/>
      <c r="H3431" s="107">
        <f t="shared" si="209"/>
        <v>0</v>
      </c>
      <c r="I3431" s="143">
        <f t="shared" si="210"/>
        <v>0</v>
      </c>
      <c r="J3431" s="142"/>
      <c r="K3431" s="228"/>
      <c r="L3431" s="7" t="str">
        <f t="shared" si="211"/>
        <v/>
      </c>
      <c r="M3431" s="7" t="str">
        <f t="shared" si="212"/>
        <v/>
      </c>
      <c r="N3431" s="7" t="str">
        <f>Cartilha_GLOBAL!N3431</f>
        <v/>
      </c>
      <c r="O3431" s="144"/>
      <c r="Q3431" s="151"/>
      <c r="R3431" s="152">
        <v>0</v>
      </c>
      <c r="T3431" s="153">
        <f>IF(Cartilha_GLOBAL!R3431=0,0,IF(Cartilha_GLOBAL!R3431&gt;0,"c","b"))</f>
        <v>0</v>
      </c>
    </row>
    <row r="3432" ht="22.5" hidden="1" spans="1:20">
      <c r="A3432" s="158">
        <f>Cartilha_GLOBAL!A3432</f>
        <v>92022</v>
      </c>
      <c r="B3432" s="100" t="str">
        <f>Cartilha_GLOBAL!B3432</f>
        <v>SINAPI</v>
      </c>
      <c r="C3432" s="104" t="str">
        <f>Cartilha_GLOBAL!C3432</f>
        <v>INTERRUPTOR SIMPLES (1 MÓDULO) COM 1 TOMADA DE EMBUTIR 2P+T 10 A,  SEM SUPORTE E SEM PLACA - FORNECIMENTO E INSTALAÇÃO. AF_12/2015</v>
      </c>
      <c r="D3432" s="94" t="str">
        <f>Cartilha_GLOBAL!D3432</f>
        <v>UN</v>
      </c>
      <c r="E3432" s="105">
        <f>Cartilha_GLOBAL!$E3432</f>
        <v>45.44</v>
      </c>
      <c r="F3432" s="182">
        <f>Cartilha_GLOBAL!$F3432</f>
        <v>55.77</v>
      </c>
      <c r="G3432" s="108"/>
      <c r="H3432" s="107">
        <f t="shared" si="209"/>
        <v>0</v>
      </c>
      <c r="I3432" s="143">
        <f t="shared" si="210"/>
        <v>0</v>
      </c>
      <c r="J3432" s="142"/>
      <c r="K3432" s="228"/>
      <c r="L3432" s="7" t="str">
        <f t="shared" si="211"/>
        <v/>
      </c>
      <c r="M3432" s="7" t="str">
        <f t="shared" si="212"/>
        <v/>
      </c>
      <c r="N3432" s="7" t="str">
        <f>Cartilha_GLOBAL!N3432</f>
        <v/>
      </c>
      <c r="O3432" s="144"/>
      <c r="Q3432" s="151"/>
      <c r="R3432" s="152">
        <v>0</v>
      </c>
      <c r="T3432" s="153">
        <f>IF(Cartilha_GLOBAL!R3432=0,0,IF(Cartilha_GLOBAL!R3432&gt;0,"c","b"))</f>
        <v>0</v>
      </c>
    </row>
    <row r="3433" ht="22.5" hidden="1" spans="1:20">
      <c r="A3433" s="158">
        <f>Cartilha_GLOBAL!A3433</f>
        <v>92023</v>
      </c>
      <c r="B3433" s="100" t="str">
        <f>Cartilha_GLOBAL!B3433</f>
        <v>SINAPI</v>
      </c>
      <c r="C3433" s="104" t="str">
        <f>Cartilha_GLOBAL!C3433</f>
        <v>INTERRUPTOR SIMPLES (1 MÓDULO) COM 1 TOMADA DE EMBUTIR 2P+T 10 A,  INCLUINDO SUPORTE E PLACA - FORNECIMENTO E INSTALAÇÃO. AF_12/2015</v>
      </c>
      <c r="D3433" s="94" t="str">
        <f>Cartilha_GLOBAL!D3433</f>
        <v>UN</v>
      </c>
      <c r="E3433" s="105">
        <f>Cartilha_GLOBAL!$E3433</f>
        <v>54.67</v>
      </c>
      <c r="F3433" s="182">
        <f>Cartilha_GLOBAL!$F3433</f>
        <v>67.1</v>
      </c>
      <c r="G3433" s="108"/>
      <c r="H3433" s="107">
        <f t="shared" si="209"/>
        <v>0</v>
      </c>
      <c r="I3433" s="143">
        <f t="shared" si="210"/>
        <v>0</v>
      </c>
      <c r="J3433" s="142"/>
      <c r="K3433" s="228"/>
      <c r="L3433" s="7" t="str">
        <f t="shared" si="211"/>
        <v/>
      </c>
      <c r="M3433" s="7" t="str">
        <f t="shared" si="212"/>
        <v/>
      </c>
      <c r="N3433" s="7" t="str">
        <f>Cartilha_GLOBAL!N3433</f>
        <v/>
      </c>
      <c r="O3433" s="144"/>
      <c r="Q3433" s="151"/>
      <c r="R3433" s="152">
        <v>0</v>
      </c>
      <c r="T3433" s="153">
        <f>IF(Cartilha_GLOBAL!R3433=0,0,IF(Cartilha_GLOBAL!R3433&gt;0,"c","b"))</f>
        <v>0</v>
      </c>
    </row>
    <row r="3434" ht="22.5" hidden="1" spans="1:20">
      <c r="A3434" s="158">
        <f>Cartilha_GLOBAL!A3434</f>
        <v>92024</v>
      </c>
      <c r="B3434" s="100" t="str">
        <f>Cartilha_GLOBAL!B3434</f>
        <v>SINAPI</v>
      </c>
      <c r="C3434" s="104" t="str">
        <f>Cartilha_GLOBAL!C3434</f>
        <v>INTERRUPTOR SIMPLES (1 MÓDULO) COM 2 TOMADAS DE EMBUTIR 2P+T 10 A,  SEM SUPORTE E SEM PLACA - FORNECIMENTO E INSTALAÇÃO. AF_12/2015</v>
      </c>
      <c r="D3434" s="94" t="str">
        <f>Cartilha_GLOBAL!D3434</f>
        <v>UN</v>
      </c>
      <c r="E3434" s="105">
        <f>Cartilha_GLOBAL!$E3434</f>
        <v>69.43</v>
      </c>
      <c r="F3434" s="182">
        <f>Cartilha_GLOBAL!$F3434</f>
        <v>85.22</v>
      </c>
      <c r="G3434" s="108"/>
      <c r="H3434" s="107">
        <f t="shared" si="209"/>
        <v>0</v>
      </c>
      <c r="I3434" s="143">
        <f t="shared" si="210"/>
        <v>0</v>
      </c>
      <c r="J3434" s="142"/>
      <c r="K3434" s="228"/>
      <c r="L3434" s="7" t="str">
        <f t="shared" si="211"/>
        <v/>
      </c>
      <c r="M3434" s="7" t="str">
        <f t="shared" si="212"/>
        <v/>
      </c>
      <c r="N3434" s="7" t="str">
        <f>Cartilha_GLOBAL!N3434</f>
        <v/>
      </c>
      <c r="O3434" s="144"/>
      <c r="Q3434" s="151"/>
      <c r="R3434" s="152">
        <v>0</v>
      </c>
      <c r="T3434" s="153">
        <f>IF(Cartilha_GLOBAL!R3434=0,0,IF(Cartilha_GLOBAL!R3434&gt;0,"c","b"))</f>
        <v>0</v>
      </c>
    </row>
    <row r="3435" ht="22.5" hidden="1" spans="1:20">
      <c r="A3435" s="158">
        <f>Cartilha_GLOBAL!A3435</f>
        <v>92025</v>
      </c>
      <c r="B3435" s="100" t="str">
        <f>Cartilha_GLOBAL!B3435</f>
        <v>SINAPI</v>
      </c>
      <c r="C3435" s="104" t="str">
        <f>Cartilha_GLOBAL!C3435</f>
        <v>INTERRUPTOR SIMPLES (1 MÓDULO) COM 2 TOMADAS DE EMBUTIR 2P+T 10 A,  INCLUINDO SUPORTE E PLACA - FORNECIMENTO E INSTALAÇÃO. AF_12/2015</v>
      </c>
      <c r="D3435" s="94" t="str">
        <f>Cartilha_GLOBAL!D3435</f>
        <v>UN</v>
      </c>
      <c r="E3435" s="105">
        <f>Cartilha_GLOBAL!$E3435</f>
        <v>78.66</v>
      </c>
      <c r="F3435" s="182">
        <f>Cartilha_GLOBAL!$F3435</f>
        <v>96.55</v>
      </c>
      <c r="G3435" s="108"/>
      <c r="H3435" s="107">
        <f t="shared" si="209"/>
        <v>0</v>
      </c>
      <c r="I3435" s="143">
        <f t="shared" si="210"/>
        <v>0</v>
      </c>
      <c r="J3435" s="142"/>
      <c r="K3435" s="228"/>
      <c r="L3435" s="7" t="str">
        <f t="shared" si="211"/>
        <v/>
      </c>
      <c r="M3435" s="7" t="str">
        <f t="shared" si="212"/>
        <v/>
      </c>
      <c r="N3435" s="7" t="str">
        <f>Cartilha_GLOBAL!N3435</f>
        <v/>
      </c>
      <c r="O3435" s="144"/>
      <c r="Q3435" s="151"/>
      <c r="R3435" s="152">
        <v>0</v>
      </c>
      <c r="T3435" s="153">
        <f>IF(Cartilha_GLOBAL!R3435=0,0,IF(Cartilha_GLOBAL!R3435&gt;0,"c","b"))</f>
        <v>0</v>
      </c>
    </row>
    <row r="3436" ht="22.5" hidden="1" spans="1:20">
      <c r="A3436" s="158">
        <f>Cartilha_GLOBAL!A3436</f>
        <v>92026</v>
      </c>
      <c r="B3436" s="100" t="str">
        <f>Cartilha_GLOBAL!B3436</f>
        <v>SINAPI</v>
      </c>
      <c r="C3436" s="104" t="str">
        <f>Cartilha_GLOBAL!C3436</f>
        <v>INTERRUPTOR SIMPLES (2 MÓDULOS) COM 1 TOMADA DE EMBUTIR 2P+T 10 A,  SEM SUPORTE E SEM PLACA - FORNECIMENTO E INSTALAÇÃO. AF_12/2015</v>
      </c>
      <c r="D3436" s="94" t="str">
        <f>Cartilha_GLOBAL!D3436</f>
        <v>UN</v>
      </c>
      <c r="E3436" s="105">
        <f>Cartilha_GLOBAL!$E3436</f>
        <v>63.34</v>
      </c>
      <c r="F3436" s="182">
        <f>Cartilha_GLOBAL!$F3436</f>
        <v>77.74</v>
      </c>
      <c r="G3436" s="108"/>
      <c r="H3436" s="107">
        <f t="shared" si="209"/>
        <v>0</v>
      </c>
      <c r="I3436" s="143">
        <f t="shared" si="210"/>
        <v>0</v>
      </c>
      <c r="J3436" s="142"/>
      <c r="K3436" s="228"/>
      <c r="L3436" s="7" t="str">
        <f t="shared" si="211"/>
        <v/>
      </c>
      <c r="M3436" s="7" t="str">
        <f t="shared" si="212"/>
        <v/>
      </c>
      <c r="N3436" s="7" t="str">
        <f>Cartilha_GLOBAL!N3436</f>
        <v/>
      </c>
      <c r="O3436" s="144"/>
      <c r="Q3436" s="151"/>
      <c r="R3436" s="152">
        <v>0</v>
      </c>
      <c r="T3436" s="153">
        <f>IF(Cartilha_GLOBAL!R3436=0,0,IF(Cartilha_GLOBAL!R3436&gt;0,"c","b"))</f>
        <v>0</v>
      </c>
    </row>
    <row r="3437" ht="22.5" hidden="1" spans="1:20">
      <c r="A3437" s="158">
        <f>Cartilha_GLOBAL!A3437</f>
        <v>92027</v>
      </c>
      <c r="B3437" s="100" t="str">
        <f>Cartilha_GLOBAL!B3437</f>
        <v>SINAPI</v>
      </c>
      <c r="C3437" s="104" t="str">
        <f>Cartilha_GLOBAL!C3437</f>
        <v>INTERRUPTOR SIMPLES (2 MÓDULOS) COM 1 TOMADA DE EMBUTIR 2P+T 10 A,  INCLUINDO SUPORTE E PLACA - FORNECIMENTO E INSTALAÇÃO. AF_12/2015</v>
      </c>
      <c r="D3437" s="94" t="str">
        <f>Cartilha_GLOBAL!D3437</f>
        <v>UN</v>
      </c>
      <c r="E3437" s="105">
        <f>Cartilha_GLOBAL!$E3437</f>
        <v>72.57</v>
      </c>
      <c r="F3437" s="182">
        <f>Cartilha_GLOBAL!$F3437</f>
        <v>89.07</v>
      </c>
      <c r="G3437" s="108"/>
      <c r="H3437" s="107">
        <f t="shared" si="209"/>
        <v>0</v>
      </c>
      <c r="I3437" s="143">
        <f t="shared" si="210"/>
        <v>0</v>
      </c>
      <c r="J3437" s="142"/>
      <c r="K3437" s="228"/>
      <c r="L3437" s="7" t="str">
        <f t="shared" si="211"/>
        <v/>
      </c>
      <c r="M3437" s="7" t="str">
        <f t="shared" si="212"/>
        <v/>
      </c>
      <c r="N3437" s="7" t="str">
        <f>Cartilha_GLOBAL!N3437</f>
        <v/>
      </c>
      <c r="O3437" s="144"/>
      <c r="Q3437" s="151"/>
      <c r="R3437" s="152">
        <v>0</v>
      </c>
      <c r="T3437" s="153">
        <f>IF(Cartilha_GLOBAL!R3437=0,0,IF(Cartilha_GLOBAL!R3437&gt;0,"c","b"))</f>
        <v>0</v>
      </c>
    </row>
    <row r="3438" ht="22.5" hidden="1" spans="1:20">
      <c r="A3438" s="158">
        <f>Cartilha_GLOBAL!A3438</f>
        <v>92034</v>
      </c>
      <c r="B3438" s="100" t="str">
        <f>Cartilha_GLOBAL!B3438</f>
        <v>SINAPI</v>
      </c>
      <c r="C3438" s="104" t="str">
        <f>Cartilha_GLOBAL!C3438</f>
        <v>INTERRUPTOR SIMPLES (1 MÓDULO), INTERRUPTOR PARALELO (1 MÓDULO) E 1 TOMADA DE EMBUTIR 2P+T 10 A,  SEM SUPORTE E SEM PLACA - FORNECIMENTO E INSTALAÇÃO. AF_12/2015</v>
      </c>
      <c r="D3438" s="94" t="str">
        <f>Cartilha_GLOBAL!D3438</f>
        <v>UN</v>
      </c>
      <c r="E3438" s="105">
        <f>Cartilha_GLOBAL!$E3438</f>
        <v>70.75</v>
      </c>
      <c r="F3438" s="182">
        <f>Cartilha_GLOBAL!$F3438</f>
        <v>86.84</v>
      </c>
      <c r="G3438" s="108"/>
      <c r="H3438" s="107">
        <f t="shared" ref="H3438:H3501" si="213">IF(G3438=0,0,F3438)</f>
        <v>0</v>
      </c>
      <c r="I3438" s="143">
        <f t="shared" ref="I3438:I3501" si="214">IF(ISBLANK(G3438),0,IF(R3438=0,ROUND(G3438*H3438,2),IF(R3438="b",ROUNDDOWN(G3438*H3438,2),ROUNDUP(G3438*H3438,2))))</f>
        <v>0</v>
      </c>
      <c r="J3438" s="142"/>
      <c r="K3438" s="145"/>
      <c r="L3438" s="7" t="str">
        <f t="shared" ref="L3438:L3501" si="215">IF(K3438="X","x",IF(K3438="xx","x",IF(I3438&gt;0,"x","")))</f>
        <v/>
      </c>
      <c r="M3438" s="7" t="str">
        <f t="shared" ref="M3438:M3501" si="216">IF(K3438="X","x",IF(K3438="xx","x",IF(I3438&gt;0,"x","")))</f>
        <v/>
      </c>
      <c r="N3438" s="7" t="str">
        <f>Cartilha_GLOBAL!N3438</f>
        <v/>
      </c>
      <c r="O3438" s="144"/>
      <c r="Q3438" s="151"/>
      <c r="R3438" s="152">
        <v>0</v>
      </c>
      <c r="T3438" s="153">
        <f>IF(Cartilha_GLOBAL!R3438=0,0,IF(Cartilha_GLOBAL!R3438&gt;0,"c","b"))</f>
        <v>0</v>
      </c>
    </row>
    <row r="3439" ht="22.5" hidden="1" spans="1:20">
      <c r="A3439" s="158">
        <f>Cartilha_GLOBAL!A3439</f>
        <v>92035</v>
      </c>
      <c r="B3439" s="100" t="str">
        <f>Cartilha_GLOBAL!B3439</f>
        <v>SINAPI</v>
      </c>
      <c r="C3439" s="104" t="str">
        <f>Cartilha_GLOBAL!C3439</f>
        <v>INTERRUPTOR SIMPLES (1 MÓDULO), INTERRUPTOR PARALELO (1 MÓDULO) E 1 TOMADA DE EMBUTIR 2P+T 10 A,  INCLUINDO SUPORTE E PLACA - FORNECIMENTO E INSTALAÇÃO. AF_12/2015</v>
      </c>
      <c r="D3439" s="94" t="str">
        <f>Cartilha_GLOBAL!D3439</f>
        <v>UN</v>
      </c>
      <c r="E3439" s="105">
        <f>Cartilha_GLOBAL!$E3439</f>
        <v>79.98</v>
      </c>
      <c r="F3439" s="182">
        <f>Cartilha_GLOBAL!$F3439</f>
        <v>98.17</v>
      </c>
      <c r="G3439" s="108"/>
      <c r="H3439" s="107">
        <f t="shared" si="213"/>
        <v>0</v>
      </c>
      <c r="I3439" s="143">
        <f t="shared" si="214"/>
        <v>0</v>
      </c>
      <c r="J3439" s="142"/>
      <c r="K3439" s="228"/>
      <c r="L3439" s="7" t="str">
        <f t="shared" si="215"/>
        <v/>
      </c>
      <c r="M3439" s="7" t="str">
        <f t="shared" si="216"/>
        <v/>
      </c>
      <c r="N3439" s="7" t="str">
        <f>Cartilha_GLOBAL!N3439</f>
        <v/>
      </c>
      <c r="O3439" s="144"/>
      <c r="Q3439" s="151"/>
      <c r="R3439" s="152">
        <v>0</v>
      </c>
      <c r="T3439" s="153">
        <f>IF(Cartilha_GLOBAL!R3439=0,0,IF(Cartilha_GLOBAL!R3439&gt;0,"c","b"))</f>
        <v>0</v>
      </c>
    </row>
    <row r="3440" ht="12.75" hidden="1" spans="1:20">
      <c r="A3440" s="154" t="str">
        <f>Cartilha_GLOBAL!A3440</f>
        <v>8.2.12.2</v>
      </c>
      <c r="B3440" s="100">
        <f>Cartilha_GLOBAL!B3440</f>
        <v>0</v>
      </c>
      <c r="C3440" s="161" t="str">
        <f>Cartilha_GLOBAL!C3440</f>
        <v>PARALELOS</v>
      </c>
      <c r="D3440" s="94">
        <f>Cartilha_GLOBAL!D3440</f>
        <v>0</v>
      </c>
      <c r="E3440" s="105">
        <f>Cartilha_GLOBAL!$E3440</f>
        <v>0</v>
      </c>
      <c r="F3440" s="182">
        <f>Cartilha_GLOBAL!$F3440</f>
        <v>0</v>
      </c>
      <c r="G3440" s="187"/>
      <c r="H3440" s="187">
        <f t="shared" si="213"/>
        <v>0</v>
      </c>
      <c r="I3440" s="188">
        <f t="shared" si="214"/>
        <v>0</v>
      </c>
      <c r="J3440" s="142"/>
      <c r="K3440" s="145" t="str">
        <f>IF(OR(SUM(I3441:I3452)&gt;0,SUM(I3441:I3452)&gt;0),"xx","")</f>
        <v/>
      </c>
      <c r="L3440" s="7" t="str">
        <f t="shared" si="215"/>
        <v/>
      </c>
      <c r="M3440" s="7" t="str">
        <f t="shared" si="216"/>
        <v/>
      </c>
      <c r="N3440" s="7" t="str">
        <f>Cartilha_GLOBAL!N3440</f>
        <v/>
      </c>
      <c r="O3440" s="144"/>
      <c r="Q3440" s="151"/>
      <c r="R3440" s="152">
        <v>0</v>
      </c>
      <c r="T3440" s="153">
        <f>IF(Cartilha_GLOBAL!R3440=0,0,IF(Cartilha_GLOBAL!R3440&gt;0,"c","b"))</f>
        <v>0</v>
      </c>
    </row>
    <row r="3441" ht="22.5" hidden="1" spans="1:20">
      <c r="A3441" s="158">
        <f>Cartilha_GLOBAL!A3441</f>
        <v>91954</v>
      </c>
      <c r="B3441" s="100" t="str">
        <f>Cartilha_GLOBAL!B3441</f>
        <v>SINAPI</v>
      </c>
      <c r="C3441" s="104" t="str">
        <f>Cartilha_GLOBAL!C3441</f>
        <v>INTERRUPTOR PARALELO (1 MÓDULO), 10A/250V, SEM SUPORTE E SEM PLACA - FORNECIMENTO E INSTALAÇÃO. AF_12/2015</v>
      </c>
      <c r="D3441" s="94" t="str">
        <f>Cartilha_GLOBAL!D3441</f>
        <v>UN</v>
      </c>
      <c r="E3441" s="105">
        <f>Cartilha_GLOBAL!$E3441</f>
        <v>28.9</v>
      </c>
      <c r="F3441" s="182">
        <f>Cartilha_GLOBAL!$F3441</f>
        <v>35.47</v>
      </c>
      <c r="G3441" s="108"/>
      <c r="H3441" s="107">
        <f t="shared" si="213"/>
        <v>0</v>
      </c>
      <c r="I3441" s="143">
        <f t="shared" si="214"/>
        <v>0</v>
      </c>
      <c r="J3441" s="142"/>
      <c r="K3441" s="228"/>
      <c r="L3441" s="7" t="str">
        <f t="shared" si="215"/>
        <v/>
      </c>
      <c r="M3441" s="7" t="str">
        <f t="shared" si="216"/>
        <v/>
      </c>
      <c r="N3441" s="7" t="str">
        <f>Cartilha_GLOBAL!N3441</f>
        <v/>
      </c>
      <c r="O3441" s="144"/>
      <c r="Q3441" s="151"/>
      <c r="R3441" s="152">
        <v>0</v>
      </c>
      <c r="T3441" s="153">
        <f>IF(Cartilha_GLOBAL!R3441=0,0,IF(Cartilha_GLOBAL!R3441&gt;0,"c","b"))</f>
        <v>0</v>
      </c>
    </row>
    <row r="3442" ht="22.5" hidden="1" spans="1:20">
      <c r="A3442" s="158">
        <f>Cartilha_GLOBAL!A3442</f>
        <v>91955</v>
      </c>
      <c r="B3442" s="100" t="str">
        <f>Cartilha_GLOBAL!B3442</f>
        <v>SINAPI</v>
      </c>
      <c r="C3442" s="104" t="str">
        <f>Cartilha_GLOBAL!C3442</f>
        <v>INTERRUPTOR PARALELO (1 MÓDULO), 10A/250V, INCLUINDO SUPORTE E PLACA - FORNECIMENTO E INSTALAÇÃO. AF_12/2015</v>
      </c>
      <c r="D3442" s="94" t="str">
        <f>Cartilha_GLOBAL!D3442</f>
        <v>UN</v>
      </c>
      <c r="E3442" s="105">
        <f>Cartilha_GLOBAL!$E3442</f>
        <v>38.13</v>
      </c>
      <c r="F3442" s="182">
        <f>Cartilha_GLOBAL!$F3442</f>
        <v>46.8</v>
      </c>
      <c r="G3442" s="108"/>
      <c r="H3442" s="107">
        <f t="shared" si="213"/>
        <v>0</v>
      </c>
      <c r="I3442" s="143">
        <f t="shared" si="214"/>
        <v>0</v>
      </c>
      <c r="J3442" s="142"/>
      <c r="K3442" s="228"/>
      <c r="L3442" s="7" t="str">
        <f t="shared" si="215"/>
        <v/>
      </c>
      <c r="M3442" s="7" t="str">
        <f t="shared" si="216"/>
        <v/>
      </c>
      <c r="N3442" s="7" t="str">
        <f>Cartilha_GLOBAL!N3442</f>
        <v/>
      </c>
      <c r="O3442" s="144"/>
      <c r="Q3442" s="151"/>
      <c r="R3442" s="152">
        <v>0</v>
      </c>
      <c r="T3442" s="153">
        <f>IF(Cartilha_GLOBAL!R3442=0,0,IF(Cartilha_GLOBAL!R3442&gt;0,"c","b"))</f>
        <v>0</v>
      </c>
    </row>
    <row r="3443" ht="22.5" hidden="1" spans="1:20">
      <c r="A3443" s="158">
        <f>Cartilha_GLOBAL!A3443</f>
        <v>91960</v>
      </c>
      <c r="B3443" s="100" t="str">
        <f>Cartilha_GLOBAL!B3443</f>
        <v>SINAPI</v>
      </c>
      <c r="C3443" s="104" t="str">
        <f>Cartilha_GLOBAL!C3443</f>
        <v>INTERRUPTOR PARALELO (2 MÓDULOS), 10A/250V, SEM SUPORTE E SEM PLACA - FORNECIMENTO E INSTALAÇÃO. AF_12/2015</v>
      </c>
      <c r="D3443" s="94" t="str">
        <f>Cartilha_GLOBAL!D3443</f>
        <v>UN</v>
      </c>
      <c r="E3443" s="105">
        <f>Cartilha_GLOBAL!$E3443</f>
        <v>54.15</v>
      </c>
      <c r="F3443" s="182">
        <f>Cartilha_GLOBAL!$F3443</f>
        <v>66.46</v>
      </c>
      <c r="G3443" s="108"/>
      <c r="H3443" s="107">
        <f t="shared" si="213"/>
        <v>0</v>
      </c>
      <c r="I3443" s="143">
        <f t="shared" si="214"/>
        <v>0</v>
      </c>
      <c r="J3443" s="142"/>
      <c r="K3443" s="228"/>
      <c r="L3443" s="7" t="str">
        <f t="shared" si="215"/>
        <v/>
      </c>
      <c r="M3443" s="7" t="str">
        <f t="shared" si="216"/>
        <v/>
      </c>
      <c r="N3443" s="7" t="str">
        <f>Cartilha_GLOBAL!N3443</f>
        <v/>
      </c>
      <c r="O3443" s="144"/>
      <c r="Q3443" s="151"/>
      <c r="R3443" s="152">
        <v>0</v>
      </c>
      <c r="T3443" s="153">
        <f>IF(Cartilha_GLOBAL!R3443=0,0,IF(Cartilha_GLOBAL!R3443&gt;0,"c","b"))</f>
        <v>0</v>
      </c>
    </row>
    <row r="3444" ht="22.5" hidden="1" spans="1:20">
      <c r="A3444" s="158">
        <f>Cartilha_GLOBAL!A3444</f>
        <v>91961</v>
      </c>
      <c r="B3444" s="100" t="str">
        <f>Cartilha_GLOBAL!B3444</f>
        <v>SINAPI</v>
      </c>
      <c r="C3444" s="104" t="str">
        <f>Cartilha_GLOBAL!C3444</f>
        <v>INTERRUPTOR PARALELO (2 MÓDULOS), 10A/250V, INCLUINDO SUPORTE E PLACA - FORNECIMENTO E INSTALAÇÃO. AF_12/2015</v>
      </c>
      <c r="D3444" s="94" t="str">
        <f>Cartilha_GLOBAL!D3444</f>
        <v>UN</v>
      </c>
      <c r="E3444" s="105">
        <f>Cartilha_GLOBAL!$E3444</f>
        <v>63.38</v>
      </c>
      <c r="F3444" s="182">
        <f>Cartilha_GLOBAL!$F3444</f>
        <v>77.79</v>
      </c>
      <c r="G3444" s="108"/>
      <c r="H3444" s="107">
        <f t="shared" si="213"/>
        <v>0</v>
      </c>
      <c r="I3444" s="143">
        <f t="shared" si="214"/>
        <v>0</v>
      </c>
      <c r="J3444" s="142"/>
      <c r="K3444" s="228"/>
      <c r="L3444" s="7" t="str">
        <f t="shared" si="215"/>
        <v/>
      </c>
      <c r="M3444" s="7" t="str">
        <f t="shared" si="216"/>
        <v/>
      </c>
      <c r="N3444" s="7" t="str">
        <f>Cartilha_GLOBAL!N3444</f>
        <v/>
      </c>
      <c r="O3444" s="144"/>
      <c r="Q3444" s="151"/>
      <c r="R3444" s="152">
        <v>0</v>
      </c>
      <c r="T3444" s="153">
        <f>IF(Cartilha_GLOBAL!R3444=0,0,IF(Cartilha_GLOBAL!R3444&gt;0,"c","b"))</f>
        <v>0</v>
      </c>
    </row>
    <row r="3445" ht="22.5" hidden="1" spans="1:20">
      <c r="A3445" s="158">
        <f>Cartilha_GLOBAL!A3445</f>
        <v>91968</v>
      </c>
      <c r="B3445" s="100" t="str">
        <f>Cartilha_GLOBAL!B3445</f>
        <v>SINAPI</v>
      </c>
      <c r="C3445" s="104" t="str">
        <f>Cartilha_GLOBAL!C3445</f>
        <v>INTERRUPTOR PARALELO (3 MÓDULOS), 10A/250V, SEM SUPORTE E SEM PLACA - FORNECIMENTO E INSTALAÇÃO. AF_12/2015</v>
      </c>
      <c r="D3445" s="94" t="str">
        <f>Cartilha_GLOBAL!D3445</f>
        <v>UN</v>
      </c>
      <c r="E3445" s="105">
        <f>Cartilha_GLOBAL!$E3445</f>
        <v>79.41</v>
      </c>
      <c r="F3445" s="182">
        <f>Cartilha_GLOBAL!$F3445</f>
        <v>97.47</v>
      </c>
      <c r="G3445" s="108"/>
      <c r="H3445" s="107">
        <f t="shared" si="213"/>
        <v>0</v>
      </c>
      <c r="I3445" s="143">
        <f t="shared" si="214"/>
        <v>0</v>
      </c>
      <c r="J3445" s="142"/>
      <c r="K3445" s="228"/>
      <c r="L3445" s="7" t="str">
        <f t="shared" si="215"/>
        <v/>
      </c>
      <c r="M3445" s="7" t="str">
        <f t="shared" si="216"/>
        <v/>
      </c>
      <c r="N3445" s="7" t="str">
        <f>Cartilha_GLOBAL!N3445</f>
        <v/>
      </c>
      <c r="O3445" s="144"/>
      <c r="Q3445" s="151"/>
      <c r="R3445" s="152">
        <v>0</v>
      </c>
      <c r="T3445" s="153">
        <f>IF(Cartilha_GLOBAL!R3445=0,0,IF(Cartilha_GLOBAL!R3445&gt;0,"c","b"))</f>
        <v>0</v>
      </c>
    </row>
    <row r="3446" ht="22.5" hidden="1" spans="1:20">
      <c r="A3446" s="158">
        <f>Cartilha_GLOBAL!A3446</f>
        <v>91969</v>
      </c>
      <c r="B3446" s="100" t="str">
        <f>Cartilha_GLOBAL!B3446</f>
        <v>SINAPI</v>
      </c>
      <c r="C3446" s="104" t="str">
        <f>Cartilha_GLOBAL!C3446</f>
        <v>INTERRUPTOR PARALELO (3 MÓDULOS), 10A/250V, INCLUINDO SUPORTE E PLACA - FORNECIMENTO E INSTALAÇÃO. AF_12/2015</v>
      </c>
      <c r="D3446" s="94" t="str">
        <f>Cartilha_GLOBAL!D3446</f>
        <v>UN</v>
      </c>
      <c r="E3446" s="105">
        <f>Cartilha_GLOBAL!$E3446</f>
        <v>88.64</v>
      </c>
      <c r="F3446" s="182">
        <f>Cartilha_GLOBAL!$F3446</f>
        <v>108.8</v>
      </c>
      <c r="G3446" s="108"/>
      <c r="H3446" s="107">
        <f t="shared" si="213"/>
        <v>0</v>
      </c>
      <c r="I3446" s="143">
        <f t="shared" si="214"/>
        <v>0</v>
      </c>
      <c r="J3446" s="142"/>
      <c r="K3446" s="228"/>
      <c r="L3446" s="7" t="str">
        <f t="shared" si="215"/>
        <v/>
      </c>
      <c r="M3446" s="7" t="str">
        <f t="shared" si="216"/>
        <v/>
      </c>
      <c r="N3446" s="7" t="str">
        <f>Cartilha_GLOBAL!N3446</f>
        <v/>
      </c>
      <c r="O3446" s="144"/>
      <c r="Q3446" s="151"/>
      <c r="R3446" s="152">
        <v>0</v>
      </c>
      <c r="T3446" s="153">
        <f>IF(Cartilha_GLOBAL!R3446=0,0,IF(Cartilha_GLOBAL!R3446&gt;0,"c","b"))</f>
        <v>0</v>
      </c>
    </row>
    <row r="3447" ht="22.5" hidden="1" spans="1:20">
      <c r="A3447" s="158">
        <f>Cartilha_GLOBAL!A3447</f>
        <v>92028</v>
      </c>
      <c r="B3447" s="100" t="str">
        <f>Cartilha_GLOBAL!B3447</f>
        <v>SINAPI</v>
      </c>
      <c r="C3447" s="104" t="str">
        <f>Cartilha_GLOBAL!C3447</f>
        <v>INTERRUPTOR PARALELO (1 MÓDULO) COM 1 TOMADA DE EMBUTIR 2P+T 10 A,  SEM SUPORTE E SEM PLACA - FORNECIMENTO E INSTALAÇÃO. AF_12/2015</v>
      </c>
      <c r="D3447" s="94" t="str">
        <f>Cartilha_GLOBAL!D3447</f>
        <v>UN</v>
      </c>
      <c r="E3447" s="105">
        <f>Cartilha_GLOBAL!$E3447</f>
        <v>52.83</v>
      </c>
      <c r="F3447" s="182">
        <f>Cartilha_GLOBAL!$F3447</f>
        <v>64.84</v>
      </c>
      <c r="G3447" s="108"/>
      <c r="H3447" s="107">
        <f t="shared" si="213"/>
        <v>0</v>
      </c>
      <c r="I3447" s="143">
        <f t="shared" si="214"/>
        <v>0</v>
      </c>
      <c r="J3447" s="142"/>
      <c r="K3447" s="228"/>
      <c r="L3447" s="7" t="str">
        <f t="shared" si="215"/>
        <v/>
      </c>
      <c r="M3447" s="7" t="str">
        <f t="shared" si="216"/>
        <v/>
      </c>
      <c r="N3447" s="7" t="str">
        <f>Cartilha_GLOBAL!N3447</f>
        <v/>
      </c>
      <c r="O3447" s="144"/>
      <c r="Q3447" s="151"/>
      <c r="R3447" s="152">
        <v>0</v>
      </c>
      <c r="T3447" s="153">
        <f>IF(Cartilha_GLOBAL!R3447=0,0,IF(Cartilha_GLOBAL!R3447&gt;0,"c","b"))</f>
        <v>0</v>
      </c>
    </row>
    <row r="3448" ht="22.5" hidden="1" spans="1:20">
      <c r="A3448" s="158">
        <f>Cartilha_GLOBAL!A3448</f>
        <v>92029</v>
      </c>
      <c r="B3448" s="100" t="str">
        <f>Cartilha_GLOBAL!B3448</f>
        <v>SINAPI</v>
      </c>
      <c r="C3448" s="104" t="str">
        <f>Cartilha_GLOBAL!C3448</f>
        <v>INTERRUPTOR PARALELO (1 MÓDULO) COM 1 TOMADA DE EMBUTIR 2P+T 10 A,  INCLUINDO SUPORTE E PLACA - FORNECIMENTO E INSTALAÇÃO. AF_12/2015</v>
      </c>
      <c r="D3448" s="94" t="str">
        <f>Cartilha_GLOBAL!D3448</f>
        <v>UN</v>
      </c>
      <c r="E3448" s="105">
        <f>Cartilha_GLOBAL!$E3448</f>
        <v>62.06</v>
      </c>
      <c r="F3448" s="182">
        <f>Cartilha_GLOBAL!$F3448</f>
        <v>76.17</v>
      </c>
      <c r="G3448" s="108"/>
      <c r="H3448" s="107">
        <f t="shared" si="213"/>
        <v>0</v>
      </c>
      <c r="I3448" s="143">
        <f t="shared" si="214"/>
        <v>0</v>
      </c>
      <c r="J3448" s="142"/>
      <c r="K3448" s="228"/>
      <c r="L3448" s="7" t="str">
        <f t="shared" si="215"/>
        <v/>
      </c>
      <c r="M3448" s="7" t="str">
        <f t="shared" si="216"/>
        <v/>
      </c>
      <c r="N3448" s="7" t="str">
        <f>Cartilha_GLOBAL!N3448</f>
        <v/>
      </c>
      <c r="O3448" s="144"/>
      <c r="Q3448" s="151"/>
      <c r="R3448" s="152">
        <v>0</v>
      </c>
      <c r="T3448" s="153">
        <f>IF(Cartilha_GLOBAL!R3448=0,0,IF(Cartilha_GLOBAL!R3448&gt;0,"c","b"))</f>
        <v>0</v>
      </c>
    </row>
    <row r="3449" ht="22.5" hidden="1" spans="1:20">
      <c r="A3449" s="158">
        <f>Cartilha_GLOBAL!A3449</f>
        <v>92030</v>
      </c>
      <c r="B3449" s="100" t="str">
        <f>Cartilha_GLOBAL!B3449</f>
        <v>SINAPI</v>
      </c>
      <c r="C3449" s="104" t="str">
        <f>Cartilha_GLOBAL!C3449</f>
        <v>INTERRUPTOR PARALELO (1 MÓDULO) COM 2 TOMADAS DE EMBUTIR 2P+T 10 A,  SEM SUPORTE E SEM PLACA - FORNECIMENTO E INSTALAÇÃO. AF_12/2015</v>
      </c>
      <c r="D3449" s="94" t="str">
        <f>Cartilha_GLOBAL!D3449</f>
        <v>UN</v>
      </c>
      <c r="E3449" s="105">
        <f>Cartilha_GLOBAL!$E3449</f>
        <v>76.77</v>
      </c>
      <c r="F3449" s="182">
        <f>Cartilha_GLOBAL!$F3449</f>
        <v>94.23</v>
      </c>
      <c r="G3449" s="108"/>
      <c r="H3449" s="107">
        <f t="shared" si="213"/>
        <v>0</v>
      </c>
      <c r="I3449" s="143">
        <f t="shared" si="214"/>
        <v>0</v>
      </c>
      <c r="J3449" s="142"/>
      <c r="K3449" s="228"/>
      <c r="L3449" s="7" t="str">
        <f t="shared" si="215"/>
        <v/>
      </c>
      <c r="M3449" s="7" t="str">
        <f t="shared" si="216"/>
        <v/>
      </c>
      <c r="N3449" s="7" t="str">
        <f>Cartilha_GLOBAL!N3449</f>
        <v/>
      </c>
      <c r="O3449" s="144"/>
      <c r="Q3449" s="151"/>
      <c r="R3449" s="152">
        <v>0</v>
      </c>
      <c r="T3449" s="153">
        <f>IF(Cartilha_GLOBAL!R3449=0,0,IF(Cartilha_GLOBAL!R3449&gt;0,"c","b"))</f>
        <v>0</v>
      </c>
    </row>
    <row r="3450" ht="22.5" hidden="1" spans="1:20">
      <c r="A3450" s="158">
        <f>Cartilha_GLOBAL!A3450</f>
        <v>92031</v>
      </c>
      <c r="B3450" s="100" t="str">
        <f>Cartilha_GLOBAL!B3450</f>
        <v>SINAPI</v>
      </c>
      <c r="C3450" s="104" t="str">
        <f>Cartilha_GLOBAL!C3450</f>
        <v>INTERRUPTOR PARALELO (1 MÓDULO) COM 2 TOMADAS DE EMBUTIR 2P+T 10 A,  INCLUINDO SUPORTE E PLACA - FORNECIMENTO E INSTALAÇÃO. AF_12/2015</v>
      </c>
      <c r="D3450" s="94" t="str">
        <f>Cartilha_GLOBAL!D3450</f>
        <v>UN</v>
      </c>
      <c r="E3450" s="105">
        <f>Cartilha_GLOBAL!$E3450</f>
        <v>86</v>
      </c>
      <c r="F3450" s="182">
        <f>Cartilha_GLOBAL!$F3450</f>
        <v>105.56</v>
      </c>
      <c r="G3450" s="108"/>
      <c r="H3450" s="107">
        <f t="shared" si="213"/>
        <v>0</v>
      </c>
      <c r="I3450" s="143">
        <f t="shared" si="214"/>
        <v>0</v>
      </c>
      <c r="J3450" s="142"/>
      <c r="K3450" s="228"/>
      <c r="L3450" s="7" t="str">
        <f t="shared" si="215"/>
        <v/>
      </c>
      <c r="M3450" s="7" t="str">
        <f t="shared" si="216"/>
        <v/>
      </c>
      <c r="N3450" s="7" t="str">
        <f>Cartilha_GLOBAL!N3450</f>
        <v/>
      </c>
      <c r="O3450" s="144"/>
      <c r="Q3450" s="151"/>
      <c r="R3450" s="152">
        <v>0</v>
      </c>
      <c r="T3450" s="153">
        <f>IF(Cartilha_GLOBAL!R3450=0,0,IF(Cartilha_GLOBAL!R3450&gt;0,"c","b"))</f>
        <v>0</v>
      </c>
    </row>
    <row r="3451" ht="22.5" hidden="1" spans="1:20">
      <c r="A3451" s="158">
        <f>Cartilha_GLOBAL!A3451</f>
        <v>92032</v>
      </c>
      <c r="B3451" s="100" t="str">
        <f>Cartilha_GLOBAL!B3451</f>
        <v>SINAPI</v>
      </c>
      <c r="C3451" s="104" t="str">
        <f>Cartilha_GLOBAL!C3451</f>
        <v>INTERRUPTOR PARALELO (2 MÓDULOS) COM 1 TOMADA DE EMBUTIR 2P+T 10 A,  SEM SUPORTE E SEM PLACA - FORNECIMENTO E INSTALAÇÃO. AF_12/2015</v>
      </c>
      <c r="D3451" s="94" t="str">
        <f>Cartilha_GLOBAL!D3451</f>
        <v>UN</v>
      </c>
      <c r="E3451" s="105">
        <f>Cartilha_GLOBAL!$E3451</f>
        <v>78.09</v>
      </c>
      <c r="F3451" s="182">
        <f>Cartilha_GLOBAL!$F3451</f>
        <v>95.85</v>
      </c>
      <c r="G3451" s="108"/>
      <c r="H3451" s="107">
        <f t="shared" si="213"/>
        <v>0</v>
      </c>
      <c r="I3451" s="143">
        <f t="shared" si="214"/>
        <v>0</v>
      </c>
      <c r="J3451" s="142"/>
      <c r="K3451" s="145"/>
      <c r="L3451" s="7" t="str">
        <f t="shared" si="215"/>
        <v/>
      </c>
      <c r="M3451" s="7" t="str">
        <f t="shared" si="216"/>
        <v/>
      </c>
      <c r="N3451" s="7" t="str">
        <f>Cartilha_GLOBAL!N3451</f>
        <v/>
      </c>
      <c r="O3451" s="144"/>
      <c r="Q3451" s="151"/>
      <c r="R3451" s="152">
        <v>0</v>
      </c>
      <c r="T3451" s="153">
        <f>IF(Cartilha_GLOBAL!R3451=0,0,IF(Cartilha_GLOBAL!R3451&gt;0,"c","b"))</f>
        <v>0</v>
      </c>
    </row>
    <row r="3452" ht="22.5" hidden="1" spans="1:20">
      <c r="A3452" s="158">
        <f>Cartilha_GLOBAL!A3452</f>
        <v>92033</v>
      </c>
      <c r="B3452" s="100" t="str">
        <f>Cartilha_GLOBAL!B3452</f>
        <v>SINAPI</v>
      </c>
      <c r="C3452" s="104" t="str">
        <f>Cartilha_GLOBAL!C3452</f>
        <v>INTERRUPTOR PARALELO (2 MÓDULOS) COM 1 TOMADA DE EMBUTIR 2P+T 10 A,  INCLUINDO SUPORTE E PLACA - FORNECIMENTO E INSTALAÇÃO. AF_12/2015</v>
      </c>
      <c r="D3452" s="94" t="str">
        <f>Cartilha_GLOBAL!D3452</f>
        <v>UN</v>
      </c>
      <c r="E3452" s="105">
        <f>Cartilha_GLOBAL!$E3452</f>
        <v>87.32</v>
      </c>
      <c r="F3452" s="182">
        <f>Cartilha_GLOBAL!$F3452</f>
        <v>107.18</v>
      </c>
      <c r="G3452" s="108"/>
      <c r="H3452" s="107">
        <f t="shared" si="213"/>
        <v>0</v>
      </c>
      <c r="I3452" s="143">
        <f t="shared" si="214"/>
        <v>0</v>
      </c>
      <c r="J3452" s="142"/>
      <c r="K3452" s="228"/>
      <c r="L3452" s="7" t="str">
        <f t="shared" si="215"/>
        <v/>
      </c>
      <c r="M3452" s="7" t="str">
        <f t="shared" si="216"/>
        <v/>
      </c>
      <c r="N3452" s="7" t="str">
        <f>Cartilha_GLOBAL!N3452</f>
        <v/>
      </c>
      <c r="O3452" s="144"/>
      <c r="Q3452" s="151"/>
      <c r="R3452" s="152">
        <v>0</v>
      </c>
      <c r="T3452" s="153">
        <f>IF(Cartilha_GLOBAL!R3452=0,0,IF(Cartilha_GLOBAL!R3452&gt;0,"c","b"))</f>
        <v>0</v>
      </c>
    </row>
    <row r="3453" ht="12.75" hidden="1" spans="1:20">
      <c r="A3453" s="154" t="str">
        <f>Cartilha_GLOBAL!A3453</f>
        <v>8.2.12.3</v>
      </c>
      <c r="B3453" s="100">
        <f>Cartilha_GLOBAL!B3453</f>
        <v>0</v>
      </c>
      <c r="C3453" s="161" t="str">
        <f>Cartilha_GLOBAL!C3453</f>
        <v>INTERMEDIARIO</v>
      </c>
      <c r="D3453" s="94">
        <f>Cartilha_GLOBAL!D3453</f>
        <v>0</v>
      </c>
      <c r="E3453" s="105">
        <f>Cartilha_GLOBAL!$E3453</f>
        <v>0</v>
      </c>
      <c r="F3453" s="182">
        <f>Cartilha_GLOBAL!$F3453</f>
        <v>0</v>
      </c>
      <c r="G3453" s="187"/>
      <c r="H3453" s="187">
        <f t="shared" si="213"/>
        <v>0</v>
      </c>
      <c r="I3453" s="188">
        <f t="shared" si="214"/>
        <v>0</v>
      </c>
      <c r="J3453" s="142"/>
      <c r="K3453" s="145" t="str">
        <f>IF(OR(SUM(I3454:I3455)&gt;0,SUM(I3454:I3455)&gt;0),"xx","")</f>
        <v/>
      </c>
      <c r="L3453" s="7" t="str">
        <f t="shared" si="215"/>
        <v/>
      </c>
      <c r="M3453" s="7" t="str">
        <f t="shared" si="216"/>
        <v/>
      </c>
      <c r="N3453" s="7" t="str">
        <f>Cartilha_GLOBAL!N3453</f>
        <v/>
      </c>
      <c r="O3453" s="144"/>
      <c r="Q3453" s="151"/>
      <c r="R3453" s="152">
        <v>0</v>
      </c>
      <c r="T3453" s="153">
        <f>IF(Cartilha_GLOBAL!R3453=0,0,IF(Cartilha_GLOBAL!R3453&gt;0,"c","b"))</f>
        <v>0</v>
      </c>
    </row>
    <row r="3454" ht="22.5" hidden="1" spans="1:20">
      <c r="A3454" s="158">
        <f>Cartilha_GLOBAL!A3454</f>
        <v>91978</v>
      </c>
      <c r="B3454" s="100" t="str">
        <f>Cartilha_GLOBAL!B3454</f>
        <v>SINAPI</v>
      </c>
      <c r="C3454" s="104" t="str">
        <f>Cartilha_GLOBAL!C3454</f>
        <v>INTERRUPTOR INTERMEDIÁRIO (1 MÓDULO), 10A/250V, SEM SUPORTE E SEM PLACA - FORNECIMENTO E INSTALAÇÃO. AF_09/2017</v>
      </c>
      <c r="D3454" s="94" t="str">
        <f>Cartilha_GLOBAL!D3454</f>
        <v>UN</v>
      </c>
      <c r="E3454" s="105">
        <f>Cartilha_GLOBAL!$E3454</f>
        <v>45.56</v>
      </c>
      <c r="F3454" s="182">
        <f>Cartilha_GLOBAL!$F3454</f>
        <v>55.92</v>
      </c>
      <c r="G3454" s="108"/>
      <c r="H3454" s="107">
        <f t="shared" si="213"/>
        <v>0</v>
      </c>
      <c r="I3454" s="143">
        <f t="shared" si="214"/>
        <v>0</v>
      </c>
      <c r="J3454" s="142"/>
      <c r="K3454" s="145"/>
      <c r="L3454" s="7" t="str">
        <f t="shared" si="215"/>
        <v/>
      </c>
      <c r="M3454" s="7" t="str">
        <f t="shared" si="216"/>
        <v/>
      </c>
      <c r="N3454" s="7" t="str">
        <f>Cartilha_GLOBAL!N3454</f>
        <v/>
      </c>
      <c r="O3454" s="144"/>
      <c r="Q3454" s="151"/>
      <c r="R3454" s="152">
        <v>0</v>
      </c>
      <c r="T3454" s="153">
        <f>IF(Cartilha_GLOBAL!R3454=0,0,IF(Cartilha_GLOBAL!R3454&gt;0,"c","b"))</f>
        <v>0</v>
      </c>
    </row>
    <row r="3455" ht="22.5" hidden="1" spans="1:20">
      <c r="A3455" s="158">
        <f>Cartilha_GLOBAL!A3455</f>
        <v>91979</v>
      </c>
      <c r="B3455" s="100" t="str">
        <f>Cartilha_GLOBAL!B3455</f>
        <v>SINAPI</v>
      </c>
      <c r="C3455" s="104" t="str">
        <f>Cartilha_GLOBAL!C3455</f>
        <v>INTERRUPTOR INTERMEDIÁRIO (1 MÓDULO), 10A/250V, INCLUINDO SUPORTE E PLACA - FORNECIMENTO E INSTALAÇÃO. AF_09/2017</v>
      </c>
      <c r="D3455" s="94" t="str">
        <f>Cartilha_GLOBAL!D3455</f>
        <v>UN</v>
      </c>
      <c r="E3455" s="105">
        <f>Cartilha_GLOBAL!$E3455</f>
        <v>54.79</v>
      </c>
      <c r="F3455" s="182">
        <f>Cartilha_GLOBAL!$F3455</f>
        <v>67.25</v>
      </c>
      <c r="G3455" s="108"/>
      <c r="H3455" s="107">
        <f t="shared" si="213"/>
        <v>0</v>
      </c>
      <c r="I3455" s="143">
        <f t="shared" si="214"/>
        <v>0</v>
      </c>
      <c r="J3455" s="142"/>
      <c r="K3455" s="228"/>
      <c r="L3455" s="7" t="str">
        <f t="shared" si="215"/>
        <v/>
      </c>
      <c r="M3455" s="7" t="str">
        <f t="shared" si="216"/>
        <v/>
      </c>
      <c r="N3455" s="7" t="str">
        <f>Cartilha_GLOBAL!N3455</f>
        <v/>
      </c>
      <c r="O3455" s="144"/>
      <c r="Q3455" s="151"/>
      <c r="R3455" s="152">
        <v>0</v>
      </c>
      <c r="T3455" s="153">
        <f>IF(Cartilha_GLOBAL!R3455=0,0,IF(Cartilha_GLOBAL!R3455&gt;0,"c","b"))</f>
        <v>0</v>
      </c>
    </row>
    <row r="3456" ht="12.75" hidden="1" spans="1:20">
      <c r="A3456" s="154" t="str">
        <f>Cartilha_GLOBAL!A3456</f>
        <v>8.2.12.4</v>
      </c>
      <c r="B3456" s="100">
        <f>Cartilha_GLOBAL!B3456</f>
        <v>0</v>
      </c>
      <c r="C3456" s="161" t="str">
        <f>Cartilha_GLOBAL!C3456</f>
        <v>BIPOLAR</v>
      </c>
      <c r="D3456" s="94">
        <f>Cartilha_GLOBAL!D3456</f>
        <v>0</v>
      </c>
      <c r="E3456" s="105">
        <f>Cartilha_GLOBAL!$E3456</f>
        <v>0</v>
      </c>
      <c r="F3456" s="182">
        <f>Cartilha_GLOBAL!$F3456</f>
        <v>0</v>
      </c>
      <c r="G3456" s="187"/>
      <c r="H3456" s="187">
        <f t="shared" si="213"/>
        <v>0</v>
      </c>
      <c r="I3456" s="188">
        <f t="shared" si="214"/>
        <v>0</v>
      </c>
      <c r="J3456" s="142"/>
      <c r="K3456" s="145" t="str">
        <f>IF(OR(SUM(I3457:I3458)&gt;0,SUM(I3457:I3458)&gt;0),"xx","")</f>
        <v/>
      </c>
      <c r="L3456" s="7" t="str">
        <f t="shared" si="215"/>
        <v/>
      </c>
      <c r="M3456" s="7" t="str">
        <f t="shared" si="216"/>
        <v/>
      </c>
      <c r="N3456" s="7" t="str">
        <f>Cartilha_GLOBAL!N3456</f>
        <v/>
      </c>
      <c r="O3456" s="144"/>
      <c r="Q3456" s="151"/>
      <c r="R3456" s="152">
        <v>0</v>
      </c>
      <c r="T3456" s="153">
        <f>IF(Cartilha_GLOBAL!R3456=0,0,IF(Cartilha_GLOBAL!R3456&gt;0,"c","b"))</f>
        <v>0</v>
      </c>
    </row>
    <row r="3457" ht="22.5" hidden="1" spans="1:20">
      <c r="A3457" s="158">
        <f>Cartilha_GLOBAL!A3457</f>
        <v>91980</v>
      </c>
      <c r="B3457" s="100" t="str">
        <f>Cartilha_GLOBAL!B3457</f>
        <v>SINAPI</v>
      </c>
      <c r="C3457" s="104" t="str">
        <f>Cartilha_GLOBAL!C3457</f>
        <v>INTERRUPTOR BIPOLAR (1 MÓDULO), 10A/250V, SEM SUPORTE E SEM PLACA - FORNECIMENTO E INSTALAÇÃO. AF_09/2017</v>
      </c>
      <c r="D3457" s="94" t="str">
        <f>Cartilha_GLOBAL!D3457</f>
        <v>UN</v>
      </c>
      <c r="E3457" s="105">
        <f>Cartilha_GLOBAL!$E3457</f>
        <v>44.15</v>
      </c>
      <c r="F3457" s="182">
        <f>Cartilha_GLOBAL!$F3457</f>
        <v>54.19</v>
      </c>
      <c r="G3457" s="108"/>
      <c r="H3457" s="107">
        <f t="shared" si="213"/>
        <v>0</v>
      </c>
      <c r="I3457" s="143">
        <f t="shared" si="214"/>
        <v>0</v>
      </c>
      <c r="J3457" s="142"/>
      <c r="K3457" s="228"/>
      <c r="L3457" s="7" t="str">
        <f t="shared" si="215"/>
        <v/>
      </c>
      <c r="M3457" s="7" t="str">
        <f t="shared" si="216"/>
        <v/>
      </c>
      <c r="N3457" s="7" t="str">
        <f>Cartilha_GLOBAL!N3457</f>
        <v/>
      </c>
      <c r="O3457" s="144"/>
      <c r="Q3457" s="151"/>
      <c r="R3457" s="152">
        <v>0</v>
      </c>
      <c r="T3457" s="153">
        <f>IF(Cartilha_GLOBAL!R3457=0,0,IF(Cartilha_GLOBAL!R3457&gt;0,"c","b"))</f>
        <v>0</v>
      </c>
    </row>
    <row r="3458" ht="22.5" hidden="1" spans="1:20">
      <c r="A3458" s="158">
        <f>Cartilha_GLOBAL!A3458</f>
        <v>91981</v>
      </c>
      <c r="B3458" s="100" t="str">
        <f>Cartilha_GLOBAL!B3458</f>
        <v>SINAPI</v>
      </c>
      <c r="C3458" s="104" t="str">
        <f>Cartilha_GLOBAL!C3458</f>
        <v>INTERRUPTOR BIPOLAR (1 MÓDULO), 10A/250V, INCLUINDO SUPORTE E PLACA - FORNECIMENTO E INSTALAÇÃO. AF_09/2017</v>
      </c>
      <c r="D3458" s="94" t="str">
        <f>Cartilha_GLOBAL!D3458</f>
        <v>UN</v>
      </c>
      <c r="E3458" s="105">
        <f>Cartilha_GLOBAL!$E3458</f>
        <v>53.38</v>
      </c>
      <c r="F3458" s="182">
        <f>Cartilha_GLOBAL!$F3458</f>
        <v>65.52</v>
      </c>
      <c r="G3458" s="108"/>
      <c r="H3458" s="107">
        <f t="shared" si="213"/>
        <v>0</v>
      </c>
      <c r="I3458" s="143">
        <f t="shared" si="214"/>
        <v>0</v>
      </c>
      <c r="J3458" s="142"/>
      <c r="K3458" s="228"/>
      <c r="L3458" s="7" t="str">
        <f t="shared" si="215"/>
        <v/>
      </c>
      <c r="M3458" s="7" t="str">
        <f t="shared" si="216"/>
        <v/>
      </c>
      <c r="N3458" s="7" t="str">
        <f>Cartilha_GLOBAL!N3458</f>
        <v/>
      </c>
      <c r="O3458" s="144"/>
      <c r="Q3458" s="151"/>
      <c r="R3458" s="152">
        <v>0</v>
      </c>
      <c r="T3458" s="153">
        <f>IF(Cartilha_GLOBAL!R3458=0,0,IF(Cartilha_GLOBAL!R3458&gt;0,"c","b"))</f>
        <v>0</v>
      </c>
    </row>
    <row r="3459" ht="12.75" hidden="1" spans="1:20">
      <c r="A3459" s="154" t="str">
        <f>Cartilha_GLOBAL!A3459</f>
        <v>8.2.12.5</v>
      </c>
      <c r="B3459" s="100">
        <f>Cartilha_GLOBAL!B3459</f>
        <v>0</v>
      </c>
      <c r="C3459" s="161" t="str">
        <f>Cartilha_GLOBAL!C3459</f>
        <v>CONJUGADOS</v>
      </c>
      <c r="D3459" s="94">
        <f>Cartilha_GLOBAL!D3459</f>
        <v>0</v>
      </c>
      <c r="E3459" s="105">
        <f>Cartilha_GLOBAL!$E3459</f>
        <v>0</v>
      </c>
      <c r="F3459" s="182">
        <f>Cartilha_GLOBAL!$F3459</f>
        <v>0</v>
      </c>
      <c r="G3459" s="187"/>
      <c r="H3459" s="187">
        <f t="shared" si="213"/>
        <v>0</v>
      </c>
      <c r="I3459" s="188">
        <f t="shared" si="214"/>
        <v>0</v>
      </c>
      <c r="J3459" s="142"/>
      <c r="K3459" s="145" t="str">
        <f>IF(OR(SUM(I3460:I3460)&gt;0,SUM(I3460:I3460)&gt;0),"xx","")</f>
        <v/>
      </c>
      <c r="L3459" s="7" t="str">
        <f t="shared" si="215"/>
        <v/>
      </c>
      <c r="M3459" s="7" t="str">
        <f t="shared" si="216"/>
        <v/>
      </c>
      <c r="N3459" s="7" t="str">
        <f>Cartilha_GLOBAL!N3459</f>
        <v/>
      </c>
      <c r="O3459" s="144"/>
      <c r="Q3459" s="151"/>
      <c r="R3459" s="152">
        <v>0</v>
      </c>
      <c r="T3459" s="153">
        <f>IF(Cartilha_GLOBAL!R3459=0,0,IF(Cartilha_GLOBAL!R3459&gt;0,"c","b"))</f>
        <v>0</v>
      </c>
    </row>
    <row r="3460" ht="12.75" hidden="1" spans="1:20">
      <c r="A3460" s="154" t="str">
        <f>Cartilha_GLOBAL!A3460</f>
        <v>8.2.12.6</v>
      </c>
      <c r="B3460" s="100">
        <f>Cartilha_GLOBAL!B3460</f>
        <v>0</v>
      </c>
      <c r="C3460" s="161" t="str">
        <f>Cartilha_GLOBAL!C3460</f>
        <v>OUTROS TIPOS DE INTERRUPTOR</v>
      </c>
      <c r="D3460" s="94">
        <f>Cartilha_GLOBAL!D3460</f>
        <v>0</v>
      </c>
      <c r="E3460" s="105">
        <f>Cartilha_GLOBAL!$E3460</f>
        <v>0</v>
      </c>
      <c r="F3460" s="182">
        <f>Cartilha_GLOBAL!$F3460</f>
        <v>0</v>
      </c>
      <c r="G3460" s="187"/>
      <c r="H3460" s="187">
        <f t="shared" si="213"/>
        <v>0</v>
      </c>
      <c r="I3460" s="188">
        <f t="shared" si="214"/>
        <v>0</v>
      </c>
      <c r="J3460" s="142"/>
      <c r="K3460" s="145" t="str">
        <f>IF(OR(SUM(I3461:I3472)&gt;0,SUM(I3461:I3472)&gt;0),"xx","")</f>
        <v/>
      </c>
      <c r="L3460" s="7" t="str">
        <f t="shared" si="215"/>
        <v/>
      </c>
      <c r="M3460" s="7" t="str">
        <f t="shared" si="216"/>
        <v/>
      </c>
      <c r="N3460" s="7" t="str">
        <f>Cartilha_GLOBAL!N3460</f>
        <v/>
      </c>
      <c r="O3460" s="144"/>
      <c r="Q3460" s="151"/>
      <c r="R3460" s="152">
        <v>0</v>
      </c>
      <c r="T3460" s="153">
        <f>IF(Cartilha_GLOBAL!R3460=0,0,IF(Cartilha_GLOBAL!R3460&gt;0,"c","b"))</f>
        <v>0</v>
      </c>
    </row>
    <row r="3461" ht="22.5" hidden="1" spans="1:20">
      <c r="A3461" s="158">
        <f>Cartilha_GLOBAL!A3461</f>
        <v>91978</v>
      </c>
      <c r="B3461" s="100" t="str">
        <f>Cartilha_GLOBAL!B3461</f>
        <v>SINAPI</v>
      </c>
      <c r="C3461" s="104" t="str">
        <f>Cartilha_GLOBAL!C3461</f>
        <v>INTERRUPTOR INTERMEDIÁRIO (1 MÓDULO), 10A/250V, SEM SUPORTE E SEM PLACA - FORNECIMENTO E INSTALAÇÃO. AF_09/2017</v>
      </c>
      <c r="D3461" s="94" t="str">
        <f>Cartilha_GLOBAL!D3461</f>
        <v>UN</v>
      </c>
      <c r="E3461" s="105">
        <f>Cartilha_GLOBAL!$E3461</f>
        <v>45.56</v>
      </c>
      <c r="F3461" s="182">
        <f>Cartilha_GLOBAL!$F3461</f>
        <v>55.92</v>
      </c>
      <c r="G3461" s="108"/>
      <c r="H3461" s="107">
        <f t="shared" si="213"/>
        <v>0</v>
      </c>
      <c r="I3461" s="143">
        <f t="shared" si="214"/>
        <v>0</v>
      </c>
      <c r="J3461" s="142"/>
      <c r="K3461" s="228"/>
      <c r="L3461" s="7" t="str">
        <f t="shared" si="215"/>
        <v/>
      </c>
      <c r="M3461" s="7" t="str">
        <f t="shared" si="216"/>
        <v/>
      </c>
      <c r="N3461" s="7" t="str">
        <f>Cartilha_GLOBAL!N3461</f>
        <v/>
      </c>
      <c r="O3461" s="144"/>
      <c r="Q3461" s="151"/>
      <c r="R3461" s="152">
        <v>0</v>
      </c>
      <c r="T3461" s="153">
        <f>IF(Cartilha_GLOBAL!R3461=0,0,IF(Cartilha_GLOBAL!R3461&gt;0,"c","b"))</f>
        <v>0</v>
      </c>
    </row>
    <row r="3462" ht="22.5" hidden="1" spans="1:20">
      <c r="A3462" s="158">
        <f>Cartilha_GLOBAL!A3462</f>
        <v>91979</v>
      </c>
      <c r="B3462" s="100" t="str">
        <f>Cartilha_GLOBAL!B3462</f>
        <v>SINAPI</v>
      </c>
      <c r="C3462" s="104" t="str">
        <f>Cartilha_GLOBAL!C3462</f>
        <v>INTERRUPTOR INTERMEDIÁRIO (1 MÓDULO), 10A/250V, INCLUINDO SUPORTE E PLACA - FORNECIMENTO E INSTALAÇÃO. AF_09/2017</v>
      </c>
      <c r="D3462" s="94" t="str">
        <f>Cartilha_GLOBAL!D3462</f>
        <v>UN</v>
      </c>
      <c r="E3462" s="105">
        <f>Cartilha_GLOBAL!$E3462</f>
        <v>54.79</v>
      </c>
      <c r="F3462" s="182">
        <f>Cartilha_GLOBAL!$F3462</f>
        <v>67.25</v>
      </c>
      <c r="G3462" s="108"/>
      <c r="H3462" s="107">
        <f t="shared" si="213"/>
        <v>0</v>
      </c>
      <c r="I3462" s="143">
        <f t="shared" si="214"/>
        <v>0</v>
      </c>
      <c r="J3462" s="142"/>
      <c r="K3462" s="228"/>
      <c r="L3462" s="7" t="str">
        <f t="shared" si="215"/>
        <v/>
      </c>
      <c r="M3462" s="7" t="str">
        <f t="shared" si="216"/>
        <v/>
      </c>
      <c r="N3462" s="7" t="str">
        <f>Cartilha_GLOBAL!N3462</f>
        <v/>
      </c>
      <c r="O3462" s="144"/>
      <c r="Q3462" s="151"/>
      <c r="R3462" s="152">
        <v>0</v>
      </c>
      <c r="T3462" s="153">
        <f>IF(Cartilha_GLOBAL!R3462=0,0,IF(Cartilha_GLOBAL!R3462&gt;0,"c","b"))</f>
        <v>0</v>
      </c>
    </row>
    <row r="3463" ht="22.5" hidden="1" spans="1:20">
      <c r="A3463" s="158">
        <f>Cartilha_GLOBAL!A3463</f>
        <v>91980</v>
      </c>
      <c r="B3463" s="100" t="str">
        <f>Cartilha_GLOBAL!B3463</f>
        <v>SINAPI</v>
      </c>
      <c r="C3463" s="104" t="str">
        <f>Cartilha_GLOBAL!C3463</f>
        <v>INTERRUPTOR BIPOLAR (1 MÓDULO), 10A/250V, SEM SUPORTE E SEM PLACA - FORNECIMENTO E INSTALAÇÃO. AF_09/2017</v>
      </c>
      <c r="D3463" s="94" t="str">
        <f>Cartilha_GLOBAL!D3463</f>
        <v>UN</v>
      </c>
      <c r="E3463" s="105">
        <f>Cartilha_GLOBAL!$E3463</f>
        <v>44.15</v>
      </c>
      <c r="F3463" s="182">
        <f>Cartilha_GLOBAL!$F3463</f>
        <v>54.19</v>
      </c>
      <c r="G3463" s="108"/>
      <c r="H3463" s="107">
        <f t="shared" si="213"/>
        <v>0</v>
      </c>
      <c r="I3463" s="143">
        <f t="shared" si="214"/>
        <v>0</v>
      </c>
      <c r="J3463" s="142"/>
      <c r="K3463" s="228"/>
      <c r="L3463" s="7" t="str">
        <f t="shared" si="215"/>
        <v/>
      </c>
      <c r="M3463" s="7" t="str">
        <f t="shared" si="216"/>
        <v/>
      </c>
      <c r="N3463" s="7" t="str">
        <f>Cartilha_GLOBAL!N3463</f>
        <v/>
      </c>
      <c r="O3463" s="144"/>
      <c r="Q3463" s="151"/>
      <c r="R3463" s="152">
        <v>0</v>
      </c>
      <c r="T3463" s="153">
        <f>IF(Cartilha_GLOBAL!R3463=0,0,IF(Cartilha_GLOBAL!R3463&gt;0,"c","b"))</f>
        <v>0</v>
      </c>
    </row>
    <row r="3464" ht="22.5" hidden="1" spans="1:20">
      <c r="A3464" s="158">
        <f>Cartilha_GLOBAL!A3464</f>
        <v>91981</v>
      </c>
      <c r="B3464" s="100" t="str">
        <f>Cartilha_GLOBAL!B3464</f>
        <v>SINAPI</v>
      </c>
      <c r="C3464" s="104" t="str">
        <f>Cartilha_GLOBAL!C3464</f>
        <v>INTERRUPTOR BIPOLAR (1 MÓDULO), 10A/250V, INCLUINDO SUPORTE E PLACA - FORNECIMENTO E INSTALAÇÃO. AF_09/2017</v>
      </c>
      <c r="D3464" s="94" t="str">
        <f>Cartilha_GLOBAL!D3464</f>
        <v>UN</v>
      </c>
      <c r="E3464" s="105">
        <f>Cartilha_GLOBAL!$E3464</f>
        <v>53.38</v>
      </c>
      <c r="F3464" s="182">
        <f>Cartilha_GLOBAL!$F3464</f>
        <v>65.52</v>
      </c>
      <c r="G3464" s="108"/>
      <c r="H3464" s="107">
        <f t="shared" si="213"/>
        <v>0</v>
      </c>
      <c r="I3464" s="143">
        <f t="shared" si="214"/>
        <v>0</v>
      </c>
      <c r="J3464" s="142"/>
      <c r="K3464" s="228"/>
      <c r="L3464" s="7" t="str">
        <f t="shared" si="215"/>
        <v/>
      </c>
      <c r="M3464" s="7" t="str">
        <f t="shared" si="216"/>
        <v/>
      </c>
      <c r="N3464" s="7" t="str">
        <f>Cartilha_GLOBAL!N3464</f>
        <v/>
      </c>
      <c r="O3464" s="144"/>
      <c r="Q3464" s="151"/>
      <c r="R3464" s="152">
        <v>0</v>
      </c>
      <c r="T3464" s="153">
        <f>IF(Cartilha_GLOBAL!R3464=0,0,IF(Cartilha_GLOBAL!R3464&gt;0,"c","b"))</f>
        <v>0</v>
      </c>
    </row>
    <row r="3465" ht="22.5" hidden="1" spans="1:20">
      <c r="A3465" s="158">
        <f>Cartilha_GLOBAL!A3465</f>
        <v>91982</v>
      </c>
      <c r="B3465" s="100" t="str">
        <f>Cartilha_GLOBAL!B3465</f>
        <v>SINAPI</v>
      </c>
      <c r="C3465" s="104" t="str">
        <f>Cartilha_GLOBAL!C3465</f>
        <v>DIMMER ROTATIVO (1 MÓDULO), 220V/600W, SEM SUPORTE E SEM PLACA - FORNECIMENTO E INSTALAÇÃO. AF_09/2017</v>
      </c>
      <c r="D3465" s="94" t="str">
        <f>Cartilha_GLOBAL!D3465</f>
        <v>UN</v>
      </c>
      <c r="E3465" s="105">
        <f>Cartilha_GLOBAL!$E3465</f>
        <v>102.63</v>
      </c>
      <c r="F3465" s="182">
        <f>Cartilha_GLOBAL!$F3465</f>
        <v>125.97</v>
      </c>
      <c r="G3465" s="108"/>
      <c r="H3465" s="107">
        <f t="shared" si="213"/>
        <v>0</v>
      </c>
      <c r="I3465" s="143">
        <f t="shared" si="214"/>
        <v>0</v>
      </c>
      <c r="J3465" s="142"/>
      <c r="K3465" s="228"/>
      <c r="L3465" s="7" t="str">
        <f t="shared" si="215"/>
        <v/>
      </c>
      <c r="M3465" s="7" t="str">
        <f t="shared" si="216"/>
        <v/>
      </c>
      <c r="N3465" s="7" t="str">
        <f>Cartilha_GLOBAL!N3465</f>
        <v/>
      </c>
      <c r="O3465" s="144"/>
      <c r="Q3465" s="151"/>
      <c r="R3465" s="152">
        <v>0</v>
      </c>
      <c r="T3465" s="153">
        <f>IF(Cartilha_GLOBAL!R3465=0,0,IF(Cartilha_GLOBAL!R3465&gt;0,"c","b"))</f>
        <v>0</v>
      </c>
    </row>
    <row r="3466" ht="22.5" hidden="1" spans="1:20">
      <c r="A3466" s="158">
        <f>Cartilha_GLOBAL!A3466</f>
        <v>91983</v>
      </c>
      <c r="B3466" s="100" t="str">
        <f>Cartilha_GLOBAL!B3466</f>
        <v>SINAPI</v>
      </c>
      <c r="C3466" s="104" t="str">
        <f>Cartilha_GLOBAL!C3466</f>
        <v>DIMMER ROTATIVO (1 MÓDULO), 220V/600W, INCLUINDO SUPORTE E PLACA - FORNECIMENTO E INSTALAÇÃO. AF_09/2017</v>
      </c>
      <c r="D3466" s="94" t="str">
        <f>Cartilha_GLOBAL!D3466</f>
        <v>UN</v>
      </c>
      <c r="E3466" s="105">
        <f>Cartilha_GLOBAL!$E3466</f>
        <v>111.86</v>
      </c>
      <c r="F3466" s="182">
        <f>Cartilha_GLOBAL!$F3466</f>
        <v>137.3</v>
      </c>
      <c r="G3466" s="108"/>
      <c r="H3466" s="107">
        <f t="shared" si="213"/>
        <v>0</v>
      </c>
      <c r="I3466" s="143">
        <f t="shared" si="214"/>
        <v>0</v>
      </c>
      <c r="J3466" s="142"/>
      <c r="K3466" s="228"/>
      <c r="L3466" s="7" t="str">
        <f t="shared" si="215"/>
        <v/>
      </c>
      <c r="M3466" s="7" t="str">
        <f t="shared" si="216"/>
        <v/>
      </c>
      <c r="N3466" s="7" t="str">
        <f>Cartilha_GLOBAL!N3466</f>
        <v/>
      </c>
      <c r="O3466" s="144"/>
      <c r="Q3466" s="151"/>
      <c r="R3466" s="152">
        <v>0</v>
      </c>
      <c r="T3466" s="153">
        <f>IF(Cartilha_GLOBAL!R3466=0,0,IF(Cartilha_GLOBAL!R3466&gt;0,"c","b"))</f>
        <v>0</v>
      </c>
    </row>
    <row r="3467" ht="22.5" hidden="1" spans="1:20">
      <c r="A3467" s="158">
        <f>Cartilha_GLOBAL!A3467</f>
        <v>91984</v>
      </c>
      <c r="B3467" s="100" t="str">
        <f>Cartilha_GLOBAL!B3467</f>
        <v>SINAPI</v>
      </c>
      <c r="C3467" s="104" t="str">
        <f>Cartilha_GLOBAL!C3467</f>
        <v>INTERRUPTOR PULSADOR CAMPAINHA (1 MÓDULO), 10A/250V, SEM SUPORTE E SEM PLACA - FORNECIMENTO E INSTALAÇÃO. AF_09/2017</v>
      </c>
      <c r="D3467" s="94" t="str">
        <f>Cartilha_GLOBAL!D3467</f>
        <v>UN</v>
      </c>
      <c r="E3467" s="105">
        <f>Cartilha_GLOBAL!$E3467</f>
        <v>20.2</v>
      </c>
      <c r="F3467" s="182">
        <f>Cartilha_GLOBAL!$F3467</f>
        <v>24.79</v>
      </c>
      <c r="G3467" s="108"/>
      <c r="H3467" s="107">
        <f t="shared" si="213"/>
        <v>0</v>
      </c>
      <c r="I3467" s="143">
        <f t="shared" si="214"/>
        <v>0</v>
      </c>
      <c r="J3467" s="142"/>
      <c r="K3467" s="228"/>
      <c r="L3467" s="7" t="str">
        <f t="shared" si="215"/>
        <v/>
      </c>
      <c r="M3467" s="7" t="str">
        <f t="shared" si="216"/>
        <v/>
      </c>
      <c r="N3467" s="7" t="str">
        <f>Cartilha_GLOBAL!N3467</f>
        <v/>
      </c>
      <c r="O3467" s="144"/>
      <c r="Q3467" s="151"/>
      <c r="R3467" s="152">
        <v>0</v>
      </c>
      <c r="T3467" s="153">
        <f>IF(Cartilha_GLOBAL!R3467=0,0,IF(Cartilha_GLOBAL!R3467&gt;0,"c","b"))</f>
        <v>0</v>
      </c>
    </row>
    <row r="3468" ht="22.5" hidden="1" spans="1:20">
      <c r="A3468" s="158">
        <f>Cartilha_GLOBAL!A3468</f>
        <v>91985</v>
      </c>
      <c r="B3468" s="100" t="str">
        <f>Cartilha_GLOBAL!B3468</f>
        <v>SINAPI</v>
      </c>
      <c r="C3468" s="104" t="str">
        <f>Cartilha_GLOBAL!C3468</f>
        <v>INTERRUPTOR PULSADOR CAMPAINHA (1 MÓDULO), 10A/250V, INCLUINDO SUPORTE E PLACA - FORNECIMENTO E INSTALAÇÃO. AF_09/2017</v>
      </c>
      <c r="D3468" s="94" t="str">
        <f>Cartilha_GLOBAL!D3468</f>
        <v>UN</v>
      </c>
      <c r="E3468" s="105">
        <f>Cartilha_GLOBAL!$E3468</f>
        <v>29.43</v>
      </c>
      <c r="F3468" s="182">
        <f>Cartilha_GLOBAL!$F3468</f>
        <v>36.12</v>
      </c>
      <c r="G3468" s="108"/>
      <c r="H3468" s="107">
        <f t="shared" si="213"/>
        <v>0</v>
      </c>
      <c r="I3468" s="143">
        <f t="shared" si="214"/>
        <v>0</v>
      </c>
      <c r="J3468" s="142"/>
      <c r="K3468" s="228"/>
      <c r="L3468" s="7" t="str">
        <f t="shared" si="215"/>
        <v/>
      </c>
      <c r="M3468" s="7" t="str">
        <f t="shared" si="216"/>
        <v/>
      </c>
      <c r="N3468" s="7" t="str">
        <f>Cartilha_GLOBAL!N3468</f>
        <v/>
      </c>
      <c r="O3468" s="144"/>
      <c r="Q3468" s="151"/>
      <c r="R3468" s="152">
        <v>0</v>
      </c>
      <c r="T3468" s="153">
        <f>IF(Cartilha_GLOBAL!R3468=0,0,IF(Cartilha_GLOBAL!R3468&gt;0,"c","b"))</f>
        <v>0</v>
      </c>
    </row>
    <row r="3469" ht="22.5" hidden="1" spans="1:20">
      <c r="A3469" s="158">
        <f>Cartilha_GLOBAL!A3469</f>
        <v>91986</v>
      </c>
      <c r="B3469" s="100" t="str">
        <f>Cartilha_GLOBAL!B3469</f>
        <v>SINAPI</v>
      </c>
      <c r="C3469" s="104" t="str">
        <f>Cartilha_GLOBAL!C3469</f>
        <v>CAMPAINHA CIGARRA (1 MÓDULO), 10A/250V, SEM SUPORTE E SEM PLACA - FORNECIMENTO E INSTALAÇÃO. AF_09/2017</v>
      </c>
      <c r="D3469" s="94" t="str">
        <f>Cartilha_GLOBAL!D3469</f>
        <v>UN</v>
      </c>
      <c r="E3469" s="105">
        <f>Cartilha_GLOBAL!$E3469</f>
        <v>42.51</v>
      </c>
      <c r="F3469" s="182">
        <f>Cartilha_GLOBAL!$F3469</f>
        <v>52.18</v>
      </c>
      <c r="G3469" s="108"/>
      <c r="H3469" s="107">
        <f t="shared" si="213"/>
        <v>0</v>
      </c>
      <c r="I3469" s="143">
        <f t="shared" si="214"/>
        <v>0</v>
      </c>
      <c r="J3469" s="142"/>
      <c r="K3469" s="228"/>
      <c r="L3469" s="7" t="str">
        <f t="shared" si="215"/>
        <v/>
      </c>
      <c r="M3469" s="7" t="str">
        <f t="shared" si="216"/>
        <v/>
      </c>
      <c r="N3469" s="7" t="str">
        <f>Cartilha_GLOBAL!N3469</f>
        <v/>
      </c>
      <c r="O3469" s="144"/>
      <c r="Q3469" s="151"/>
      <c r="R3469" s="152">
        <v>0</v>
      </c>
      <c r="T3469" s="153">
        <f>IF(Cartilha_GLOBAL!R3469=0,0,IF(Cartilha_GLOBAL!R3469&gt;0,"c","b"))</f>
        <v>0</v>
      </c>
    </row>
    <row r="3470" ht="22.5" hidden="1" spans="1:20">
      <c r="A3470" s="158">
        <f>Cartilha_GLOBAL!A3470</f>
        <v>91987</v>
      </c>
      <c r="B3470" s="100" t="str">
        <f>Cartilha_GLOBAL!B3470</f>
        <v>SINAPI</v>
      </c>
      <c r="C3470" s="104" t="str">
        <f>Cartilha_GLOBAL!C3470</f>
        <v>CAMPAINHA CIGARRA (1 MÓDULO), 10A/250V, INCLUINDO SUPORTE E PLACA - FORNECIMENTO E INSTALAÇÃO. AF_09/2017</v>
      </c>
      <c r="D3470" s="94" t="str">
        <f>Cartilha_GLOBAL!D3470</f>
        <v>UN</v>
      </c>
      <c r="E3470" s="105">
        <f>Cartilha_GLOBAL!$E3470</f>
        <v>51.74</v>
      </c>
      <c r="F3470" s="182">
        <f>Cartilha_GLOBAL!$F3470</f>
        <v>63.51</v>
      </c>
      <c r="G3470" s="108"/>
      <c r="H3470" s="107">
        <f t="shared" si="213"/>
        <v>0</v>
      </c>
      <c r="I3470" s="143">
        <f t="shared" si="214"/>
        <v>0</v>
      </c>
      <c r="J3470" s="142"/>
      <c r="K3470" s="145"/>
      <c r="L3470" s="7" t="str">
        <f t="shared" si="215"/>
        <v/>
      </c>
      <c r="M3470" s="7" t="str">
        <f t="shared" si="216"/>
        <v/>
      </c>
      <c r="N3470" s="7" t="str">
        <f>Cartilha_GLOBAL!N3470</f>
        <v/>
      </c>
      <c r="O3470" s="144"/>
      <c r="Q3470" s="151"/>
      <c r="R3470" s="152">
        <v>0</v>
      </c>
      <c r="T3470" s="153">
        <f>IF(Cartilha_GLOBAL!R3470=0,0,IF(Cartilha_GLOBAL!R3470&gt;0,"c","b"))</f>
        <v>0</v>
      </c>
    </row>
    <row r="3471" ht="22.5" hidden="1" spans="1:20">
      <c r="A3471" s="158">
        <f>Cartilha_GLOBAL!A3471</f>
        <v>91988</v>
      </c>
      <c r="B3471" s="100" t="str">
        <f>Cartilha_GLOBAL!B3471</f>
        <v>SINAPI</v>
      </c>
      <c r="C3471" s="104" t="str">
        <f>Cartilha_GLOBAL!C3471</f>
        <v>INTERRUPTOR PULSADOR MINUTERIA (1 MÓDULO), 10A/250V, SEM SUPORTE E SEM PLACA - FORNECIMENTO E INSTALAÇÃO. AF_09/2017</v>
      </c>
      <c r="D3471" s="94" t="str">
        <f>Cartilha_GLOBAL!D3471</f>
        <v>UN</v>
      </c>
      <c r="E3471" s="105">
        <f>Cartilha_GLOBAL!$E3471</f>
        <v>24.92</v>
      </c>
      <c r="F3471" s="182">
        <f>Cartilha_GLOBAL!$F3471</f>
        <v>30.59</v>
      </c>
      <c r="G3471" s="108"/>
      <c r="H3471" s="107">
        <f t="shared" si="213"/>
        <v>0</v>
      </c>
      <c r="I3471" s="143">
        <f t="shared" si="214"/>
        <v>0</v>
      </c>
      <c r="J3471" s="142"/>
      <c r="K3471" s="228"/>
      <c r="L3471" s="7" t="str">
        <f t="shared" si="215"/>
        <v/>
      </c>
      <c r="M3471" s="7" t="str">
        <f t="shared" si="216"/>
        <v/>
      </c>
      <c r="N3471" s="7" t="str">
        <f>Cartilha_GLOBAL!N3471</f>
        <v/>
      </c>
      <c r="O3471" s="144"/>
      <c r="Q3471" s="151"/>
      <c r="R3471" s="152">
        <v>0</v>
      </c>
      <c r="T3471" s="153">
        <f>IF(Cartilha_GLOBAL!R3471=0,0,IF(Cartilha_GLOBAL!R3471&gt;0,"c","b"))</f>
        <v>0</v>
      </c>
    </row>
    <row r="3472" ht="22.5" hidden="1" spans="1:20">
      <c r="A3472" s="158">
        <f>Cartilha_GLOBAL!A3472</f>
        <v>91989</v>
      </c>
      <c r="B3472" s="100" t="str">
        <f>Cartilha_GLOBAL!B3472</f>
        <v>SINAPI</v>
      </c>
      <c r="C3472" s="104" t="str">
        <f>Cartilha_GLOBAL!C3472</f>
        <v>INTERRUPTOR PULSADOR MINUTERIA (1 MÓDULO), 10A/250V, INCLUINDO SUPORTE E PLACA - FORNECIMENTO E INSTALAÇÃO. AF_09/2017</v>
      </c>
      <c r="D3472" s="94" t="str">
        <f>Cartilha_GLOBAL!D3472</f>
        <v>UN</v>
      </c>
      <c r="E3472" s="105">
        <f>Cartilha_GLOBAL!$E3472</f>
        <v>34.15</v>
      </c>
      <c r="F3472" s="182">
        <f>Cartilha_GLOBAL!$F3472</f>
        <v>41.92</v>
      </c>
      <c r="G3472" s="108"/>
      <c r="H3472" s="107">
        <f t="shared" si="213"/>
        <v>0</v>
      </c>
      <c r="I3472" s="143">
        <f t="shared" si="214"/>
        <v>0</v>
      </c>
      <c r="J3472" s="142"/>
      <c r="K3472" s="228"/>
      <c r="L3472" s="7" t="str">
        <f t="shared" si="215"/>
        <v/>
      </c>
      <c r="M3472" s="7" t="str">
        <f t="shared" si="216"/>
        <v/>
      </c>
      <c r="N3472" s="7" t="str">
        <f>Cartilha_GLOBAL!N3472</f>
        <v/>
      </c>
      <c r="O3472" s="144"/>
      <c r="Q3472" s="151"/>
      <c r="R3472" s="152">
        <v>0</v>
      </c>
      <c r="T3472" s="153">
        <f>IF(Cartilha_GLOBAL!R3472=0,0,IF(Cartilha_GLOBAL!R3472&gt;0,"c","b"))</f>
        <v>0</v>
      </c>
    </row>
    <row r="3473" ht="12.75" spans="1:20">
      <c r="A3473" s="154" t="str">
        <f>Cartilha_GLOBAL!A3473</f>
        <v>8.2.13</v>
      </c>
      <c r="B3473" s="100">
        <f>Cartilha_GLOBAL!B3473</f>
        <v>0</v>
      </c>
      <c r="C3473" s="161" t="str">
        <f>Cartilha_GLOBAL!C3473</f>
        <v>TOMADAS</v>
      </c>
      <c r="D3473" s="94">
        <f>Cartilha_GLOBAL!D3473</f>
        <v>0</v>
      </c>
      <c r="E3473" s="105">
        <f>Cartilha_GLOBAL!$E3473</f>
        <v>0</v>
      </c>
      <c r="F3473" s="182">
        <f>Cartilha_GLOBAL!$F3473</f>
        <v>0</v>
      </c>
      <c r="G3473" s="187"/>
      <c r="H3473" s="187">
        <f t="shared" si="213"/>
        <v>0</v>
      </c>
      <c r="I3473" s="188">
        <f t="shared" si="214"/>
        <v>0</v>
      </c>
      <c r="J3473" s="142"/>
      <c r="K3473" s="145" t="str">
        <f>IF(OR(SUM(I3474:I3505)&gt;0,SUM(I3474:I3505)&gt;0),"xx","")</f>
        <v>xx</v>
      </c>
      <c r="L3473" s="7" t="str">
        <f t="shared" si="215"/>
        <v>x</v>
      </c>
      <c r="M3473" s="7" t="str">
        <f t="shared" si="216"/>
        <v>x</v>
      </c>
      <c r="N3473" s="7" t="str">
        <f>Cartilha_GLOBAL!N3473</f>
        <v>x</v>
      </c>
      <c r="O3473" s="144"/>
      <c r="Q3473" s="151"/>
      <c r="R3473" s="152">
        <v>0</v>
      </c>
      <c r="T3473" s="153">
        <f>IF(Cartilha_GLOBAL!R3473=0,0,IF(Cartilha_GLOBAL!R3473&gt;0,"c","b"))</f>
        <v>0</v>
      </c>
    </row>
    <row r="3474" ht="22.5" hidden="1" spans="1:20">
      <c r="A3474" s="158">
        <f>Cartilha_GLOBAL!A3474</f>
        <v>91990</v>
      </c>
      <c r="B3474" s="100" t="str">
        <f>Cartilha_GLOBAL!B3474</f>
        <v>SINAPI</v>
      </c>
      <c r="C3474" s="104" t="str">
        <f>Cartilha_GLOBAL!C3474</f>
        <v>TOMADA ALTA DE EMBUTIR (1 MÓDULO), 2P+T 10 A, SEM SUPORTE E SEM PLACA - FORNECIMENTO E INSTALAÇÃO. AF_12/2015</v>
      </c>
      <c r="D3474" s="94" t="str">
        <f>Cartilha_GLOBAL!D3474</f>
        <v>UN</v>
      </c>
      <c r="E3474" s="105">
        <f>Cartilha_GLOBAL!$E3474</f>
        <v>38.87</v>
      </c>
      <c r="F3474" s="182">
        <f>Cartilha_GLOBAL!$F3474</f>
        <v>47.71</v>
      </c>
      <c r="G3474" s="108"/>
      <c r="H3474" s="107">
        <f t="shared" si="213"/>
        <v>0</v>
      </c>
      <c r="I3474" s="143">
        <f t="shared" si="214"/>
        <v>0</v>
      </c>
      <c r="J3474" s="142"/>
      <c r="K3474" s="228"/>
      <c r="L3474" s="7" t="str">
        <f t="shared" si="215"/>
        <v/>
      </c>
      <c r="M3474" s="7" t="str">
        <f t="shared" si="216"/>
        <v/>
      </c>
      <c r="N3474" s="7" t="str">
        <f>Cartilha_GLOBAL!N3474</f>
        <v/>
      </c>
      <c r="O3474" s="144"/>
      <c r="Q3474" s="151"/>
      <c r="R3474" s="152">
        <v>0</v>
      </c>
      <c r="T3474" s="153">
        <f>IF(Cartilha_GLOBAL!R3474=0,0,IF(Cartilha_GLOBAL!R3474&gt;0,"c","b"))</f>
        <v>0</v>
      </c>
    </row>
    <row r="3475" ht="22.5" hidden="1" spans="1:20">
      <c r="A3475" s="158">
        <f>Cartilha_GLOBAL!A3475</f>
        <v>91991</v>
      </c>
      <c r="B3475" s="100" t="str">
        <f>Cartilha_GLOBAL!B3475</f>
        <v>SINAPI</v>
      </c>
      <c r="C3475" s="104" t="str">
        <f>Cartilha_GLOBAL!C3475</f>
        <v>TOMADA ALTA DE EMBUTIR (1 MÓDULO), 2P+T 20 A, SEM SUPORTE E SEM PLACA - FORNECIMENTO E INSTALAÇÃO. AF_12/2015</v>
      </c>
      <c r="D3475" s="94" t="str">
        <f>Cartilha_GLOBAL!D3475</f>
        <v>UN</v>
      </c>
      <c r="E3475" s="105">
        <f>Cartilha_GLOBAL!$E3475</f>
        <v>41.42</v>
      </c>
      <c r="F3475" s="182">
        <f>Cartilha_GLOBAL!$F3475</f>
        <v>50.84</v>
      </c>
      <c r="G3475" s="108"/>
      <c r="H3475" s="107">
        <f t="shared" si="213"/>
        <v>0</v>
      </c>
      <c r="I3475" s="143">
        <f t="shared" si="214"/>
        <v>0</v>
      </c>
      <c r="J3475" s="142"/>
      <c r="K3475" s="228"/>
      <c r="L3475" s="7" t="str">
        <f t="shared" si="215"/>
        <v/>
      </c>
      <c r="M3475" s="7" t="str">
        <f t="shared" si="216"/>
        <v/>
      </c>
      <c r="N3475" s="7" t="str">
        <f>Cartilha_GLOBAL!N3475</f>
        <v/>
      </c>
      <c r="O3475" s="144"/>
      <c r="Q3475" s="151"/>
      <c r="R3475" s="152">
        <v>0</v>
      </c>
      <c r="T3475" s="153">
        <f>IF(Cartilha_GLOBAL!R3475=0,0,IF(Cartilha_GLOBAL!R3475&gt;0,"c","b"))</f>
        <v>0</v>
      </c>
    </row>
    <row r="3476" ht="22.5" hidden="1" spans="1:20">
      <c r="A3476" s="158">
        <f>Cartilha_GLOBAL!A3476</f>
        <v>91992</v>
      </c>
      <c r="B3476" s="100" t="str">
        <f>Cartilha_GLOBAL!B3476</f>
        <v>SINAPI</v>
      </c>
      <c r="C3476" s="104" t="str">
        <f>Cartilha_GLOBAL!C3476</f>
        <v>TOMADA ALTA DE EMBUTIR (1 MÓDULO), 2P+T 10 A, INCLUINDO SUPORTE E PLACA - FORNECIMENTO E INSTALAÇÃO. AF_12/2015</v>
      </c>
      <c r="D3476" s="94" t="str">
        <f>Cartilha_GLOBAL!D3476</f>
        <v>UN</v>
      </c>
      <c r="E3476" s="105">
        <f>Cartilha_GLOBAL!$E3476</f>
        <v>48.1</v>
      </c>
      <c r="F3476" s="182">
        <f>Cartilha_GLOBAL!$F3476</f>
        <v>59.04</v>
      </c>
      <c r="G3476" s="108"/>
      <c r="H3476" s="107">
        <f t="shared" si="213"/>
        <v>0</v>
      </c>
      <c r="I3476" s="143">
        <f t="shared" si="214"/>
        <v>0</v>
      </c>
      <c r="J3476" s="142"/>
      <c r="K3476" s="228"/>
      <c r="L3476" s="7" t="str">
        <f t="shared" si="215"/>
        <v/>
      </c>
      <c r="M3476" s="7" t="str">
        <f t="shared" si="216"/>
        <v/>
      </c>
      <c r="N3476" s="7" t="str">
        <f>Cartilha_GLOBAL!N3476</f>
        <v/>
      </c>
      <c r="O3476" s="144"/>
      <c r="Q3476" s="151"/>
      <c r="R3476" s="152">
        <v>0</v>
      </c>
      <c r="T3476" s="153">
        <f>IF(Cartilha_GLOBAL!R3476=0,0,IF(Cartilha_GLOBAL!R3476&gt;0,"c","b"))</f>
        <v>0</v>
      </c>
    </row>
    <row r="3477" ht="22.5" hidden="1" spans="1:20">
      <c r="A3477" s="158">
        <f>Cartilha_GLOBAL!A3477</f>
        <v>91993</v>
      </c>
      <c r="B3477" s="100" t="str">
        <f>Cartilha_GLOBAL!B3477</f>
        <v>SINAPI</v>
      </c>
      <c r="C3477" s="104" t="str">
        <f>Cartilha_GLOBAL!C3477</f>
        <v>TOMADA ALTA DE EMBUTIR (1 MÓDULO), 2P+T 20 A, INCLUINDO SUPORTE E PLACA - FORNECIMENTO E INSTALAÇÃO. AF_12/2015</v>
      </c>
      <c r="D3477" s="94" t="str">
        <f>Cartilha_GLOBAL!D3477</f>
        <v>UN</v>
      </c>
      <c r="E3477" s="105">
        <f>Cartilha_GLOBAL!$E3477</f>
        <v>50.65</v>
      </c>
      <c r="F3477" s="182">
        <f>Cartilha_GLOBAL!$F3477</f>
        <v>62.17</v>
      </c>
      <c r="G3477" s="108"/>
      <c r="H3477" s="107">
        <f t="shared" si="213"/>
        <v>0</v>
      </c>
      <c r="I3477" s="143">
        <f t="shared" si="214"/>
        <v>0</v>
      </c>
      <c r="J3477" s="142"/>
      <c r="K3477" s="228"/>
      <c r="L3477" s="7" t="str">
        <f t="shared" si="215"/>
        <v/>
      </c>
      <c r="M3477" s="7" t="str">
        <f t="shared" si="216"/>
        <v/>
      </c>
      <c r="N3477" s="7" t="str">
        <f>Cartilha_GLOBAL!N3477</f>
        <v/>
      </c>
      <c r="O3477" s="144"/>
      <c r="Q3477" s="151"/>
      <c r="R3477" s="152">
        <v>0</v>
      </c>
      <c r="T3477" s="153">
        <f>IF(Cartilha_GLOBAL!R3477=0,0,IF(Cartilha_GLOBAL!R3477&gt;0,"c","b"))</f>
        <v>0</v>
      </c>
    </row>
    <row r="3478" ht="22.5" hidden="1" spans="1:20">
      <c r="A3478" s="158">
        <f>Cartilha_GLOBAL!A3478</f>
        <v>91994</v>
      </c>
      <c r="B3478" s="100" t="str">
        <f>Cartilha_GLOBAL!B3478</f>
        <v>SINAPI</v>
      </c>
      <c r="C3478" s="104" t="str">
        <f>Cartilha_GLOBAL!C3478</f>
        <v>TOMADA MÉDIA DE EMBUTIR (1 MÓDULO), 2P+T 10 A, SEM SUPORTE E SEM PLACA - FORNECIMENTO E INSTALAÇÃO. AF_12/2015</v>
      </c>
      <c r="D3478" s="94" t="str">
        <f>Cartilha_GLOBAL!D3478</f>
        <v>UN</v>
      </c>
      <c r="E3478" s="105">
        <f>Cartilha_GLOBAL!$E3478</f>
        <v>27.58</v>
      </c>
      <c r="F3478" s="182">
        <f>Cartilha_GLOBAL!$F3478</f>
        <v>33.85</v>
      </c>
      <c r="G3478" s="108"/>
      <c r="H3478" s="107">
        <f t="shared" si="213"/>
        <v>0</v>
      </c>
      <c r="I3478" s="143">
        <f t="shared" si="214"/>
        <v>0</v>
      </c>
      <c r="J3478" s="142"/>
      <c r="K3478" s="228"/>
      <c r="L3478" s="7" t="str">
        <f t="shared" si="215"/>
        <v/>
      </c>
      <c r="M3478" s="7" t="str">
        <f t="shared" si="216"/>
        <v/>
      </c>
      <c r="N3478" s="7" t="str">
        <f>Cartilha_GLOBAL!N3478</f>
        <v/>
      </c>
      <c r="O3478" s="144"/>
      <c r="Q3478" s="151"/>
      <c r="R3478" s="152">
        <v>0</v>
      </c>
      <c r="T3478" s="153">
        <f>IF(Cartilha_GLOBAL!R3478=0,0,IF(Cartilha_GLOBAL!R3478&gt;0,"c","b"))</f>
        <v>0</v>
      </c>
    </row>
    <row r="3479" ht="22.5" hidden="1" spans="1:20">
      <c r="A3479" s="158">
        <f>Cartilha_GLOBAL!A3479</f>
        <v>91995</v>
      </c>
      <c r="B3479" s="100" t="str">
        <f>Cartilha_GLOBAL!B3479</f>
        <v>SINAPI</v>
      </c>
      <c r="C3479" s="104" t="str">
        <f>Cartilha_GLOBAL!C3479</f>
        <v>TOMADA MÉDIA DE EMBUTIR (1 MÓDULO), 2P+T 20 A, SEM SUPORTE E SEM PLACA - FORNECIMENTO E INSTALAÇÃO. AF_12/2015</v>
      </c>
      <c r="D3479" s="94" t="str">
        <f>Cartilha_GLOBAL!D3479</f>
        <v>UN</v>
      </c>
      <c r="E3479" s="105">
        <f>Cartilha_GLOBAL!$E3479</f>
        <v>30.13</v>
      </c>
      <c r="F3479" s="182">
        <f>Cartilha_GLOBAL!$F3479</f>
        <v>36.98</v>
      </c>
      <c r="G3479" s="108"/>
      <c r="H3479" s="107">
        <f t="shared" si="213"/>
        <v>0</v>
      </c>
      <c r="I3479" s="143">
        <f t="shared" si="214"/>
        <v>0</v>
      </c>
      <c r="J3479" s="142"/>
      <c r="K3479" s="228"/>
      <c r="L3479" s="7" t="str">
        <f t="shared" si="215"/>
        <v/>
      </c>
      <c r="M3479" s="7" t="str">
        <f t="shared" si="216"/>
        <v/>
      </c>
      <c r="N3479" s="7" t="str">
        <f>Cartilha_GLOBAL!N3479</f>
        <v/>
      </c>
      <c r="O3479" s="144"/>
      <c r="Q3479" s="151"/>
      <c r="R3479" s="152">
        <v>0</v>
      </c>
      <c r="T3479" s="153">
        <f>IF(Cartilha_GLOBAL!R3479=0,0,IF(Cartilha_GLOBAL!R3479&gt;0,"c","b"))</f>
        <v>0</v>
      </c>
    </row>
    <row r="3480" ht="22.5" hidden="1" spans="1:20">
      <c r="A3480" s="158">
        <f>Cartilha_GLOBAL!A3480</f>
        <v>91996</v>
      </c>
      <c r="B3480" s="100" t="str">
        <f>Cartilha_GLOBAL!B3480</f>
        <v>SINAPI</v>
      </c>
      <c r="C3480" s="104" t="str">
        <f>Cartilha_GLOBAL!C3480</f>
        <v>TOMADA MÉDIA DE EMBUTIR (1 MÓDULO), 2P+T 10 A, INCLUINDO SUPORTE E PLACA - FORNECIMENTO E INSTALAÇÃO. AF_12/2015</v>
      </c>
      <c r="D3480" s="94" t="str">
        <f>Cartilha_GLOBAL!D3480</f>
        <v>UN</v>
      </c>
      <c r="E3480" s="105">
        <f>Cartilha_GLOBAL!$E3480</f>
        <v>36.81</v>
      </c>
      <c r="F3480" s="182">
        <f>Cartilha_GLOBAL!$F3480</f>
        <v>45.18</v>
      </c>
      <c r="G3480" s="108"/>
      <c r="H3480" s="107">
        <f t="shared" si="213"/>
        <v>0</v>
      </c>
      <c r="I3480" s="143">
        <f t="shared" si="214"/>
        <v>0</v>
      </c>
      <c r="J3480" s="142"/>
      <c r="K3480" s="228"/>
      <c r="L3480" s="7" t="str">
        <f t="shared" si="215"/>
        <v/>
      </c>
      <c r="M3480" s="7" t="str">
        <f t="shared" si="216"/>
        <v/>
      </c>
      <c r="N3480" s="7" t="str">
        <f>Cartilha_GLOBAL!N3480</f>
        <v/>
      </c>
      <c r="O3480" s="144"/>
      <c r="Q3480" s="151"/>
      <c r="R3480" s="152">
        <v>0</v>
      </c>
      <c r="T3480" s="153">
        <f>IF(Cartilha_GLOBAL!R3480=0,0,IF(Cartilha_GLOBAL!R3480&gt;0,"c","b"))</f>
        <v>0</v>
      </c>
    </row>
    <row r="3481" ht="22.5" hidden="1" spans="1:20">
      <c r="A3481" s="158">
        <f>Cartilha_GLOBAL!A3481</f>
        <v>91997</v>
      </c>
      <c r="B3481" s="100" t="str">
        <f>Cartilha_GLOBAL!B3481</f>
        <v>SINAPI</v>
      </c>
      <c r="C3481" s="104" t="str">
        <f>Cartilha_GLOBAL!C3481</f>
        <v>TOMADA MÉDIA DE EMBUTIR (1 MÓDULO), 2P+T 20 A, INCLUINDO SUPORTE E PLACA - FORNECIMENTO E INSTALAÇÃO. AF_12/2015</v>
      </c>
      <c r="D3481" s="94" t="str">
        <f>Cartilha_GLOBAL!D3481</f>
        <v>UN</v>
      </c>
      <c r="E3481" s="105">
        <f>Cartilha_GLOBAL!$E3481</f>
        <v>39.36</v>
      </c>
      <c r="F3481" s="182">
        <f>Cartilha_GLOBAL!$F3481</f>
        <v>48.31</v>
      </c>
      <c r="G3481" s="108"/>
      <c r="H3481" s="107">
        <f t="shared" si="213"/>
        <v>0</v>
      </c>
      <c r="I3481" s="143">
        <f t="shared" si="214"/>
        <v>0</v>
      </c>
      <c r="J3481" s="142"/>
      <c r="K3481" s="228"/>
      <c r="L3481" s="7" t="str">
        <f t="shared" si="215"/>
        <v/>
      </c>
      <c r="M3481" s="7" t="str">
        <f t="shared" si="216"/>
        <v/>
      </c>
      <c r="N3481" s="7" t="str">
        <f>Cartilha_GLOBAL!N3481</f>
        <v/>
      </c>
      <c r="O3481" s="144"/>
      <c r="Q3481" s="151"/>
      <c r="R3481" s="152">
        <v>0</v>
      </c>
      <c r="T3481" s="153">
        <f>IF(Cartilha_GLOBAL!R3481=0,0,IF(Cartilha_GLOBAL!R3481&gt;0,"c","b"))</f>
        <v>0</v>
      </c>
    </row>
    <row r="3482" ht="22.5" hidden="1" spans="1:20">
      <c r="A3482" s="158">
        <f>Cartilha_GLOBAL!A3482</f>
        <v>91998</v>
      </c>
      <c r="B3482" s="100" t="str">
        <f>Cartilha_GLOBAL!B3482</f>
        <v>SINAPI</v>
      </c>
      <c r="C3482" s="104" t="str">
        <f>Cartilha_GLOBAL!C3482</f>
        <v>TOMADA BAIXA DE EMBUTIR (1 MÓDULO), 2P+T 10 A, SEM SUPORTE E SEM PLACA - FORNECIMENTO E INSTALAÇÃO. AF_12/2015</v>
      </c>
      <c r="D3482" s="94" t="str">
        <f>Cartilha_GLOBAL!D3482</f>
        <v>UN</v>
      </c>
      <c r="E3482" s="105">
        <f>Cartilha_GLOBAL!$E3482</f>
        <v>23.2</v>
      </c>
      <c r="F3482" s="182">
        <f>Cartilha_GLOBAL!$F3482</f>
        <v>28.48</v>
      </c>
      <c r="G3482" s="108"/>
      <c r="H3482" s="107">
        <f t="shared" si="213"/>
        <v>0</v>
      </c>
      <c r="I3482" s="143">
        <f t="shared" si="214"/>
        <v>0</v>
      </c>
      <c r="J3482" s="142"/>
      <c r="K3482" s="228"/>
      <c r="L3482" s="7" t="str">
        <f t="shared" si="215"/>
        <v/>
      </c>
      <c r="M3482" s="7" t="str">
        <f t="shared" si="216"/>
        <v/>
      </c>
      <c r="N3482" s="7" t="str">
        <f>Cartilha_GLOBAL!N3482</f>
        <v/>
      </c>
      <c r="O3482" s="144"/>
      <c r="Q3482" s="151"/>
      <c r="R3482" s="152">
        <v>0</v>
      </c>
      <c r="T3482" s="153">
        <f>IF(Cartilha_GLOBAL!R3482=0,0,IF(Cartilha_GLOBAL!R3482&gt;0,"c","b"))</f>
        <v>0</v>
      </c>
    </row>
    <row r="3483" ht="22.5" hidden="1" spans="1:20">
      <c r="A3483" s="158">
        <f>Cartilha_GLOBAL!A3483</f>
        <v>91999</v>
      </c>
      <c r="B3483" s="100" t="str">
        <f>Cartilha_GLOBAL!B3483</f>
        <v>SINAPI</v>
      </c>
      <c r="C3483" s="104" t="str">
        <f>Cartilha_GLOBAL!C3483</f>
        <v>TOMADA BAIXA DE EMBUTIR (1 MÓDULO), 2P+T 20 A, SEM SUPORTE E SEM PLACA - FORNECIMENTO E INSTALAÇÃO. AF_12/2015</v>
      </c>
      <c r="D3483" s="94" t="str">
        <f>Cartilha_GLOBAL!D3483</f>
        <v>UN</v>
      </c>
      <c r="E3483" s="105">
        <f>Cartilha_GLOBAL!$E3483</f>
        <v>25.75</v>
      </c>
      <c r="F3483" s="182">
        <f>Cartilha_GLOBAL!$F3483</f>
        <v>31.61</v>
      </c>
      <c r="G3483" s="108"/>
      <c r="H3483" s="107">
        <f t="shared" si="213"/>
        <v>0</v>
      </c>
      <c r="I3483" s="143">
        <f t="shared" si="214"/>
        <v>0</v>
      </c>
      <c r="J3483" s="142"/>
      <c r="K3483" s="228"/>
      <c r="L3483" s="7" t="str">
        <f t="shared" si="215"/>
        <v/>
      </c>
      <c r="M3483" s="7" t="str">
        <f t="shared" si="216"/>
        <v/>
      </c>
      <c r="N3483" s="7" t="str">
        <f>Cartilha_GLOBAL!N3483</f>
        <v/>
      </c>
      <c r="O3483" s="144"/>
      <c r="Q3483" s="151"/>
      <c r="R3483" s="152">
        <v>0</v>
      </c>
      <c r="T3483" s="153">
        <f>IF(Cartilha_GLOBAL!R3483=0,0,IF(Cartilha_GLOBAL!R3483&gt;0,"c","b"))</f>
        <v>0</v>
      </c>
    </row>
    <row r="3484" ht="22.5" hidden="1" spans="1:20">
      <c r="A3484" s="158">
        <f>Cartilha_GLOBAL!A3484</f>
        <v>92000</v>
      </c>
      <c r="B3484" s="100" t="str">
        <f>Cartilha_GLOBAL!B3484</f>
        <v>SINAPI</v>
      </c>
      <c r="C3484" s="104" t="str">
        <f>Cartilha_GLOBAL!C3484</f>
        <v>TOMADA BAIXA DE EMBUTIR (1 MÓDULO), 2P+T 10 A, INCLUINDO SUPORTE E PLACA - FORNECIMENTO E INSTALAÇÃO. AF_12/2015</v>
      </c>
      <c r="D3484" s="94" t="str">
        <f>Cartilha_GLOBAL!D3484</f>
        <v>UN</v>
      </c>
      <c r="E3484" s="105">
        <f>Cartilha_GLOBAL!$E3484</f>
        <v>32.43</v>
      </c>
      <c r="F3484" s="182">
        <f>Cartilha_GLOBAL!$F3484</f>
        <v>39.8</v>
      </c>
      <c r="G3484" s="108"/>
      <c r="H3484" s="107">
        <f t="shared" si="213"/>
        <v>0</v>
      </c>
      <c r="I3484" s="143">
        <f t="shared" si="214"/>
        <v>0</v>
      </c>
      <c r="J3484" s="142"/>
      <c r="K3484" s="228"/>
      <c r="L3484" s="7" t="str">
        <f t="shared" si="215"/>
        <v/>
      </c>
      <c r="M3484" s="7" t="str">
        <f t="shared" si="216"/>
        <v/>
      </c>
      <c r="N3484" s="7" t="str">
        <f>Cartilha_GLOBAL!N3484</f>
        <v/>
      </c>
      <c r="O3484" s="144"/>
      <c r="Q3484" s="151"/>
      <c r="R3484" s="152">
        <v>0</v>
      </c>
      <c r="T3484" s="153">
        <f>IF(Cartilha_GLOBAL!R3484=0,0,IF(Cartilha_GLOBAL!R3484&gt;0,"c","b"))</f>
        <v>0</v>
      </c>
    </row>
    <row r="3485" ht="22.5" hidden="1" spans="1:20">
      <c r="A3485" s="158">
        <f>Cartilha_GLOBAL!A3485</f>
        <v>92001</v>
      </c>
      <c r="B3485" s="100" t="str">
        <f>Cartilha_GLOBAL!B3485</f>
        <v>SINAPI</v>
      </c>
      <c r="C3485" s="104" t="str">
        <f>Cartilha_GLOBAL!C3485</f>
        <v>TOMADA BAIXA DE EMBUTIR (1 MÓDULO), 2P+T 20 A, INCLUINDO SUPORTE E PLACA - FORNECIMENTO E INSTALAÇÃO. AF_12/2015</v>
      </c>
      <c r="D3485" s="94" t="str">
        <f>Cartilha_GLOBAL!D3485</f>
        <v>UN</v>
      </c>
      <c r="E3485" s="105">
        <f>Cartilha_GLOBAL!$E3485</f>
        <v>34.98</v>
      </c>
      <c r="F3485" s="182">
        <f>Cartilha_GLOBAL!$F3485</f>
        <v>42.93</v>
      </c>
      <c r="G3485" s="108"/>
      <c r="H3485" s="107">
        <f t="shared" si="213"/>
        <v>0</v>
      </c>
      <c r="I3485" s="143">
        <f t="shared" si="214"/>
        <v>0</v>
      </c>
      <c r="J3485" s="142"/>
      <c r="K3485" s="228"/>
      <c r="L3485" s="7" t="str">
        <f t="shared" si="215"/>
        <v/>
      </c>
      <c r="M3485" s="7" t="str">
        <f t="shared" si="216"/>
        <v/>
      </c>
      <c r="N3485" s="7" t="str">
        <f>Cartilha_GLOBAL!N3485</f>
        <v/>
      </c>
      <c r="O3485" s="144"/>
      <c r="Q3485" s="151"/>
      <c r="R3485" s="152">
        <v>0</v>
      </c>
      <c r="T3485" s="153">
        <f>IF(Cartilha_GLOBAL!R3485=0,0,IF(Cartilha_GLOBAL!R3485&gt;0,"c","b"))</f>
        <v>0</v>
      </c>
    </row>
    <row r="3486" ht="22.5" hidden="1" spans="1:20">
      <c r="A3486" s="158">
        <f>Cartilha_GLOBAL!A3486</f>
        <v>92002</v>
      </c>
      <c r="B3486" s="100" t="str">
        <f>Cartilha_GLOBAL!B3486</f>
        <v>SINAPI</v>
      </c>
      <c r="C3486" s="104" t="str">
        <f>Cartilha_GLOBAL!C3486</f>
        <v>TOMADA MÉDIA DE EMBUTIR (2 MÓDULOS), 2P+T 10 A, SEM SUPORTE E SEM PLACA - FORNECIMENTO E INSTALAÇÃO. AF_12/2015</v>
      </c>
      <c r="D3486" s="94" t="str">
        <f>Cartilha_GLOBAL!D3486</f>
        <v>UN</v>
      </c>
      <c r="E3486" s="105">
        <f>Cartilha_GLOBAL!$E3486</f>
        <v>51.51</v>
      </c>
      <c r="F3486" s="182">
        <f>Cartilha_GLOBAL!$F3486</f>
        <v>63.22</v>
      </c>
      <c r="G3486" s="108"/>
      <c r="H3486" s="107">
        <f t="shared" si="213"/>
        <v>0</v>
      </c>
      <c r="I3486" s="143">
        <f t="shared" si="214"/>
        <v>0</v>
      </c>
      <c r="J3486" s="142"/>
      <c r="K3486" s="228"/>
      <c r="L3486" s="7" t="str">
        <f t="shared" si="215"/>
        <v/>
      </c>
      <c r="M3486" s="7" t="str">
        <f t="shared" si="216"/>
        <v/>
      </c>
      <c r="N3486" s="7" t="str">
        <f>Cartilha_GLOBAL!N3486</f>
        <v/>
      </c>
      <c r="O3486" s="144"/>
      <c r="Q3486" s="151"/>
      <c r="R3486" s="152">
        <v>0</v>
      </c>
      <c r="T3486" s="153">
        <f>IF(Cartilha_GLOBAL!R3486=0,0,IF(Cartilha_GLOBAL!R3486&gt;0,"c","b"))</f>
        <v>0</v>
      </c>
    </row>
    <row r="3487" ht="22.5" hidden="1" spans="1:20">
      <c r="A3487" s="158">
        <f>Cartilha_GLOBAL!A3487</f>
        <v>92003</v>
      </c>
      <c r="B3487" s="100" t="str">
        <f>Cartilha_GLOBAL!B3487</f>
        <v>SINAPI</v>
      </c>
      <c r="C3487" s="104" t="str">
        <f>Cartilha_GLOBAL!C3487</f>
        <v>TOMADA MÉDIA DE EMBUTIR (2 MÓDULOS), 2P+T 20 A, SEM SUPORTE E SEM PLACA - FORNECIMENTO E INSTALAÇÃO. AF_12/2015</v>
      </c>
      <c r="D3487" s="94" t="str">
        <f>Cartilha_GLOBAL!D3487</f>
        <v>UN</v>
      </c>
      <c r="E3487" s="105">
        <f>Cartilha_GLOBAL!$E3487</f>
        <v>56.61</v>
      </c>
      <c r="F3487" s="182">
        <f>Cartilha_GLOBAL!$F3487</f>
        <v>69.48</v>
      </c>
      <c r="G3487" s="108"/>
      <c r="H3487" s="107">
        <f t="shared" si="213"/>
        <v>0</v>
      </c>
      <c r="I3487" s="143">
        <f t="shared" si="214"/>
        <v>0</v>
      </c>
      <c r="J3487" s="142"/>
      <c r="K3487" s="228"/>
      <c r="L3487" s="7" t="str">
        <f t="shared" si="215"/>
        <v/>
      </c>
      <c r="M3487" s="7" t="str">
        <f t="shared" si="216"/>
        <v/>
      </c>
      <c r="N3487" s="7" t="str">
        <f>Cartilha_GLOBAL!N3487</f>
        <v/>
      </c>
      <c r="O3487" s="144"/>
      <c r="Q3487" s="151"/>
      <c r="R3487" s="152">
        <v>0</v>
      </c>
      <c r="T3487" s="153">
        <f>IF(Cartilha_GLOBAL!R3487=0,0,IF(Cartilha_GLOBAL!R3487&gt;0,"c","b"))</f>
        <v>0</v>
      </c>
    </row>
    <row r="3488" ht="22.5" spans="1:20">
      <c r="A3488" s="158">
        <f>Cartilha_GLOBAL!A3488</f>
        <v>92004</v>
      </c>
      <c r="B3488" s="100" t="str">
        <f>Cartilha_GLOBAL!B3488</f>
        <v>SINAPI</v>
      </c>
      <c r="C3488" s="104" t="str">
        <f>Cartilha_GLOBAL!C3488</f>
        <v>TOMADA MÉDIA DE EMBUTIR (2 MÓDULOS), 2P+T 10 A, INCLUINDO SUPORTE E PLACA - FORNECIMENTO E INSTALAÇÃO. AF_12/2015</v>
      </c>
      <c r="D3488" s="94" t="str">
        <f>Cartilha_GLOBAL!D3488</f>
        <v>UN</v>
      </c>
      <c r="E3488" s="105">
        <f>Cartilha_GLOBAL!$E3488</f>
        <v>60.74</v>
      </c>
      <c r="F3488" s="182">
        <f>Cartilha_GLOBAL!$F3488</f>
        <v>74.55</v>
      </c>
      <c r="G3488" s="108">
        <v>2</v>
      </c>
      <c r="H3488" s="107">
        <f t="shared" si="213"/>
        <v>74.55</v>
      </c>
      <c r="I3488" s="143">
        <f t="shared" si="214"/>
        <v>149.1</v>
      </c>
      <c r="J3488" s="142"/>
      <c r="K3488" s="228"/>
      <c r="L3488" s="7" t="str">
        <f t="shared" si="215"/>
        <v>x</v>
      </c>
      <c r="M3488" s="7" t="str">
        <f t="shared" si="216"/>
        <v>x</v>
      </c>
      <c r="N3488" s="7" t="str">
        <f>Cartilha_GLOBAL!N3488</f>
        <v>x</v>
      </c>
      <c r="O3488" s="144"/>
      <c r="Q3488" s="151"/>
      <c r="R3488" s="152">
        <v>0</v>
      </c>
      <c r="T3488" s="153">
        <f>IF(Cartilha_GLOBAL!R3488=0,0,IF(Cartilha_GLOBAL!R3488&gt;0,"c","b"))</f>
        <v>0</v>
      </c>
    </row>
    <row r="3489" ht="22.5" hidden="1" spans="1:20">
      <c r="A3489" s="158">
        <f>Cartilha_GLOBAL!A3489</f>
        <v>92005</v>
      </c>
      <c r="B3489" s="100" t="str">
        <f>Cartilha_GLOBAL!B3489</f>
        <v>SINAPI</v>
      </c>
      <c r="C3489" s="104" t="str">
        <f>Cartilha_GLOBAL!C3489</f>
        <v>TOMADA MÉDIA DE EMBUTIR (2 MÓDULOS), 2P+T 20 A, INCLUINDO SUPORTE E PLACA - FORNECIMENTO E INSTALAÇÃO. AF_12/2015</v>
      </c>
      <c r="D3489" s="94" t="str">
        <f>Cartilha_GLOBAL!D3489</f>
        <v>UN</v>
      </c>
      <c r="E3489" s="105">
        <f>Cartilha_GLOBAL!$E3489</f>
        <v>65.84</v>
      </c>
      <c r="F3489" s="182">
        <f>Cartilha_GLOBAL!$F3489</f>
        <v>80.81</v>
      </c>
      <c r="G3489" s="108"/>
      <c r="H3489" s="107">
        <f t="shared" si="213"/>
        <v>0</v>
      </c>
      <c r="I3489" s="143">
        <f t="shared" si="214"/>
        <v>0</v>
      </c>
      <c r="J3489" s="142"/>
      <c r="K3489" s="228"/>
      <c r="L3489" s="7" t="str">
        <f t="shared" si="215"/>
        <v/>
      </c>
      <c r="M3489" s="7" t="str">
        <f t="shared" si="216"/>
        <v/>
      </c>
      <c r="N3489" s="7" t="str">
        <f>Cartilha_GLOBAL!N3489</f>
        <v/>
      </c>
      <c r="O3489" s="144"/>
      <c r="Q3489" s="151"/>
      <c r="R3489" s="152">
        <v>0</v>
      </c>
      <c r="T3489" s="153">
        <f>IF(Cartilha_GLOBAL!R3489=0,0,IF(Cartilha_GLOBAL!R3489&gt;0,"c","b"))</f>
        <v>0</v>
      </c>
    </row>
    <row r="3490" ht="22.5" hidden="1" spans="1:20">
      <c r="A3490" s="158">
        <f>Cartilha_GLOBAL!A3490</f>
        <v>92006</v>
      </c>
      <c r="B3490" s="100" t="str">
        <f>Cartilha_GLOBAL!B3490</f>
        <v>SINAPI</v>
      </c>
      <c r="C3490" s="104" t="str">
        <f>Cartilha_GLOBAL!C3490</f>
        <v>TOMADA BAIXA DE EMBUTIR (2 MÓDULOS), 2P+T 10 A, SEM SUPORTE E SEM PLACA - FORNECIMENTO E INSTALAÇÃO. AF_12/2015</v>
      </c>
      <c r="D3490" s="94" t="str">
        <f>Cartilha_GLOBAL!D3490</f>
        <v>UN</v>
      </c>
      <c r="E3490" s="105">
        <f>Cartilha_GLOBAL!$E3490</f>
        <v>42.75</v>
      </c>
      <c r="F3490" s="182">
        <f>Cartilha_GLOBAL!$F3490</f>
        <v>52.47</v>
      </c>
      <c r="G3490" s="108"/>
      <c r="H3490" s="107">
        <f t="shared" si="213"/>
        <v>0</v>
      </c>
      <c r="I3490" s="143">
        <f t="shared" si="214"/>
        <v>0</v>
      </c>
      <c r="J3490" s="142"/>
      <c r="K3490" s="228"/>
      <c r="L3490" s="7" t="str">
        <f t="shared" si="215"/>
        <v/>
      </c>
      <c r="M3490" s="7" t="str">
        <f t="shared" si="216"/>
        <v/>
      </c>
      <c r="N3490" s="7" t="str">
        <f>Cartilha_GLOBAL!N3490</f>
        <v/>
      </c>
      <c r="O3490" s="144"/>
      <c r="Q3490" s="151"/>
      <c r="R3490" s="152">
        <v>0</v>
      </c>
      <c r="T3490" s="153">
        <f>IF(Cartilha_GLOBAL!R3490=0,0,IF(Cartilha_GLOBAL!R3490&gt;0,"c","b"))</f>
        <v>0</v>
      </c>
    </row>
    <row r="3491" ht="22.5" hidden="1" spans="1:20">
      <c r="A3491" s="158">
        <f>Cartilha_GLOBAL!A3491</f>
        <v>92007</v>
      </c>
      <c r="B3491" s="100" t="str">
        <f>Cartilha_GLOBAL!B3491</f>
        <v>SINAPI</v>
      </c>
      <c r="C3491" s="104" t="str">
        <f>Cartilha_GLOBAL!C3491</f>
        <v>TOMADA BAIXA DE EMBUTIR (2 MÓDULOS), 2P+T 20 A, SEM SUPORTE E SEM PLACA - FORNECIMENTO E INSTALAÇÃO. AF_12/2015</v>
      </c>
      <c r="D3491" s="94" t="str">
        <f>Cartilha_GLOBAL!D3491</f>
        <v>UN</v>
      </c>
      <c r="E3491" s="105">
        <f>Cartilha_GLOBAL!$E3491</f>
        <v>47.85</v>
      </c>
      <c r="F3491" s="182">
        <f>Cartilha_GLOBAL!$F3491</f>
        <v>58.73</v>
      </c>
      <c r="G3491" s="108"/>
      <c r="H3491" s="107">
        <f t="shared" si="213"/>
        <v>0</v>
      </c>
      <c r="I3491" s="143">
        <f t="shared" si="214"/>
        <v>0</v>
      </c>
      <c r="J3491" s="142"/>
      <c r="K3491" s="228"/>
      <c r="L3491" s="7" t="str">
        <f t="shared" si="215"/>
        <v/>
      </c>
      <c r="M3491" s="7" t="str">
        <f t="shared" si="216"/>
        <v/>
      </c>
      <c r="N3491" s="7" t="str">
        <f>Cartilha_GLOBAL!N3491</f>
        <v/>
      </c>
      <c r="O3491" s="144"/>
      <c r="Q3491" s="151"/>
      <c r="R3491" s="152">
        <v>0</v>
      </c>
      <c r="T3491" s="153">
        <f>IF(Cartilha_GLOBAL!R3491=0,0,IF(Cartilha_GLOBAL!R3491&gt;0,"c","b"))</f>
        <v>0</v>
      </c>
    </row>
    <row r="3492" ht="22.5" hidden="1" spans="1:20">
      <c r="A3492" s="158">
        <f>Cartilha_GLOBAL!A3492</f>
        <v>92008</v>
      </c>
      <c r="B3492" s="100" t="str">
        <f>Cartilha_GLOBAL!B3492</f>
        <v>SINAPI</v>
      </c>
      <c r="C3492" s="104" t="str">
        <f>Cartilha_GLOBAL!C3492</f>
        <v>TOMADA BAIXA DE EMBUTIR (2 MÓDULOS), 2P+T 10 A, INCLUINDO SUPORTE E PLACA - FORNECIMENTO E INSTALAÇÃO. AF_12/2015</v>
      </c>
      <c r="D3492" s="94" t="str">
        <f>Cartilha_GLOBAL!D3492</f>
        <v>UN</v>
      </c>
      <c r="E3492" s="105">
        <f>Cartilha_GLOBAL!$E3492</f>
        <v>51.98</v>
      </c>
      <c r="F3492" s="182">
        <f>Cartilha_GLOBAL!$F3492</f>
        <v>63.8</v>
      </c>
      <c r="G3492" s="108"/>
      <c r="H3492" s="107">
        <f t="shared" si="213"/>
        <v>0</v>
      </c>
      <c r="I3492" s="143">
        <f t="shared" si="214"/>
        <v>0</v>
      </c>
      <c r="J3492" s="142"/>
      <c r="K3492" s="228"/>
      <c r="L3492" s="7" t="str">
        <f t="shared" si="215"/>
        <v/>
      </c>
      <c r="M3492" s="7" t="str">
        <f t="shared" si="216"/>
        <v/>
      </c>
      <c r="N3492" s="7" t="str">
        <f>Cartilha_GLOBAL!N3492</f>
        <v/>
      </c>
      <c r="O3492" s="144"/>
      <c r="Q3492" s="151"/>
      <c r="R3492" s="152">
        <v>0</v>
      </c>
      <c r="T3492" s="153">
        <f>IF(Cartilha_GLOBAL!R3492=0,0,IF(Cartilha_GLOBAL!R3492&gt;0,"c","b"))</f>
        <v>0</v>
      </c>
    </row>
    <row r="3493" ht="22.5" hidden="1" spans="1:20">
      <c r="A3493" s="158">
        <f>Cartilha_GLOBAL!A3493</f>
        <v>92009</v>
      </c>
      <c r="B3493" s="100" t="str">
        <f>Cartilha_GLOBAL!B3493</f>
        <v>SINAPI</v>
      </c>
      <c r="C3493" s="104" t="str">
        <f>Cartilha_GLOBAL!C3493</f>
        <v>TOMADA BAIXA DE EMBUTIR (2 MÓDULOS), 2P+T 20 A, INCLUINDO SUPORTE E PLACA - FORNECIMENTO E INSTALAÇÃO. AF_12/2015</v>
      </c>
      <c r="D3493" s="94" t="str">
        <f>Cartilha_GLOBAL!D3493</f>
        <v>UN</v>
      </c>
      <c r="E3493" s="105">
        <f>Cartilha_GLOBAL!$E3493</f>
        <v>57.08</v>
      </c>
      <c r="F3493" s="182">
        <f>Cartilha_GLOBAL!$F3493</f>
        <v>70.06</v>
      </c>
      <c r="G3493" s="108"/>
      <c r="H3493" s="107">
        <f t="shared" si="213"/>
        <v>0</v>
      </c>
      <c r="I3493" s="143">
        <f t="shared" si="214"/>
        <v>0</v>
      </c>
      <c r="J3493" s="142"/>
      <c r="K3493" s="228"/>
      <c r="L3493" s="7" t="str">
        <f t="shared" si="215"/>
        <v/>
      </c>
      <c r="M3493" s="7" t="str">
        <f t="shared" si="216"/>
        <v/>
      </c>
      <c r="N3493" s="7" t="str">
        <f>Cartilha_GLOBAL!N3493</f>
        <v/>
      </c>
      <c r="O3493" s="144"/>
      <c r="Q3493" s="151"/>
      <c r="R3493" s="152">
        <v>0</v>
      </c>
      <c r="T3493" s="153">
        <f>IF(Cartilha_GLOBAL!R3493=0,0,IF(Cartilha_GLOBAL!R3493&gt;0,"c","b"))</f>
        <v>0</v>
      </c>
    </row>
    <row r="3494" ht="22.5" hidden="1" spans="1:20">
      <c r="A3494" s="158">
        <f>Cartilha_GLOBAL!A3494</f>
        <v>92010</v>
      </c>
      <c r="B3494" s="100" t="str">
        <f>Cartilha_GLOBAL!B3494</f>
        <v>SINAPI</v>
      </c>
      <c r="C3494" s="104" t="str">
        <f>Cartilha_GLOBAL!C3494</f>
        <v>TOMADA MÉDIA DE EMBUTIR (3 MÓDULOS), 2P+T 10 A, SEM SUPORTE E SEM PLACA - FORNECIMENTO E INSTALAÇÃO. AF_12/2015</v>
      </c>
      <c r="D3494" s="94" t="str">
        <f>Cartilha_GLOBAL!D3494</f>
        <v>UN</v>
      </c>
      <c r="E3494" s="105">
        <f>Cartilha_GLOBAL!$E3494</f>
        <v>75.45</v>
      </c>
      <c r="F3494" s="182">
        <f>Cartilha_GLOBAL!$F3494</f>
        <v>92.61</v>
      </c>
      <c r="G3494" s="108"/>
      <c r="H3494" s="107">
        <f t="shared" si="213"/>
        <v>0</v>
      </c>
      <c r="I3494" s="143">
        <f t="shared" si="214"/>
        <v>0</v>
      </c>
      <c r="J3494" s="142"/>
      <c r="K3494" s="228"/>
      <c r="L3494" s="7" t="str">
        <f t="shared" si="215"/>
        <v/>
      </c>
      <c r="M3494" s="7" t="str">
        <f t="shared" si="216"/>
        <v/>
      </c>
      <c r="N3494" s="7" t="str">
        <f>Cartilha_GLOBAL!N3494</f>
        <v/>
      </c>
      <c r="O3494" s="144"/>
      <c r="Q3494" s="151"/>
      <c r="R3494" s="152">
        <v>0</v>
      </c>
      <c r="T3494" s="153">
        <f>IF(Cartilha_GLOBAL!R3494=0,0,IF(Cartilha_GLOBAL!R3494&gt;0,"c","b"))</f>
        <v>0</v>
      </c>
    </row>
    <row r="3495" ht="22.5" hidden="1" spans="1:20">
      <c r="A3495" s="158">
        <f>Cartilha_GLOBAL!A3495</f>
        <v>92011</v>
      </c>
      <c r="B3495" s="100" t="str">
        <f>Cartilha_GLOBAL!B3495</f>
        <v>SINAPI</v>
      </c>
      <c r="C3495" s="104" t="str">
        <f>Cartilha_GLOBAL!C3495</f>
        <v>TOMADA MÉDIA DE EMBUTIR (3 MÓDULOS), 2P+T 20 A, SEM SUPORTE E SEM PLACA - FORNECIMENTO E INSTALAÇÃO. AF_12/2015</v>
      </c>
      <c r="D3495" s="94" t="str">
        <f>Cartilha_GLOBAL!D3495</f>
        <v>UN</v>
      </c>
      <c r="E3495" s="105">
        <f>Cartilha_GLOBAL!$E3495</f>
        <v>83.1</v>
      </c>
      <c r="F3495" s="182">
        <f>Cartilha_GLOBAL!$F3495</f>
        <v>102</v>
      </c>
      <c r="G3495" s="108"/>
      <c r="H3495" s="107">
        <f t="shared" si="213"/>
        <v>0</v>
      </c>
      <c r="I3495" s="143">
        <f t="shared" si="214"/>
        <v>0</v>
      </c>
      <c r="J3495" s="142"/>
      <c r="K3495" s="228"/>
      <c r="L3495" s="7" t="str">
        <f t="shared" si="215"/>
        <v/>
      </c>
      <c r="M3495" s="7" t="str">
        <f t="shared" si="216"/>
        <v/>
      </c>
      <c r="N3495" s="7" t="str">
        <f>Cartilha_GLOBAL!N3495</f>
        <v/>
      </c>
      <c r="O3495" s="144"/>
      <c r="Q3495" s="151"/>
      <c r="R3495" s="152">
        <v>0</v>
      </c>
      <c r="T3495" s="153">
        <f>IF(Cartilha_GLOBAL!R3495=0,0,IF(Cartilha_GLOBAL!R3495&gt;0,"c","b"))</f>
        <v>0</v>
      </c>
    </row>
    <row r="3496" ht="22.5" hidden="1" spans="1:20">
      <c r="A3496" s="158">
        <f>Cartilha_GLOBAL!A3496</f>
        <v>92012</v>
      </c>
      <c r="B3496" s="100" t="str">
        <f>Cartilha_GLOBAL!B3496</f>
        <v>SINAPI</v>
      </c>
      <c r="C3496" s="104" t="str">
        <f>Cartilha_GLOBAL!C3496</f>
        <v>TOMADA MÉDIA DE EMBUTIR (3 MÓDULOS), 2P+T 10 A, INCLUINDO SUPORTE E PLACA - FORNECIMENTO E INSTALAÇÃO. AF_12/2015</v>
      </c>
      <c r="D3496" s="94" t="str">
        <f>Cartilha_GLOBAL!D3496</f>
        <v>UN</v>
      </c>
      <c r="E3496" s="105">
        <f>Cartilha_GLOBAL!$E3496</f>
        <v>84.68</v>
      </c>
      <c r="F3496" s="182">
        <f>Cartilha_GLOBAL!$F3496</f>
        <v>103.94</v>
      </c>
      <c r="G3496" s="108"/>
      <c r="H3496" s="107">
        <f t="shared" si="213"/>
        <v>0</v>
      </c>
      <c r="I3496" s="143">
        <f t="shared" si="214"/>
        <v>0</v>
      </c>
      <c r="J3496" s="142"/>
      <c r="K3496" s="228"/>
      <c r="L3496" s="7" t="str">
        <f t="shared" si="215"/>
        <v/>
      </c>
      <c r="M3496" s="7" t="str">
        <f t="shared" si="216"/>
        <v/>
      </c>
      <c r="N3496" s="7" t="str">
        <f>Cartilha_GLOBAL!N3496</f>
        <v/>
      </c>
      <c r="O3496" s="144"/>
      <c r="Q3496" s="151"/>
      <c r="R3496" s="152">
        <v>0</v>
      </c>
      <c r="T3496" s="153">
        <f>IF(Cartilha_GLOBAL!R3496=0,0,IF(Cartilha_GLOBAL!R3496&gt;0,"c","b"))</f>
        <v>0</v>
      </c>
    </row>
    <row r="3497" ht="22.5" hidden="1" spans="1:20">
      <c r="A3497" s="158">
        <f>Cartilha_GLOBAL!A3497</f>
        <v>92013</v>
      </c>
      <c r="B3497" s="100" t="str">
        <f>Cartilha_GLOBAL!B3497</f>
        <v>SINAPI</v>
      </c>
      <c r="C3497" s="104" t="str">
        <f>Cartilha_GLOBAL!C3497</f>
        <v>TOMADA MÉDIA DE EMBUTIR (3 MÓDULOS), 2P+T 20 A, INCLUINDO SUPORTE E PLACA - FORNECIMENTO E INSTALAÇÃO. AF_12/2015</v>
      </c>
      <c r="D3497" s="94" t="str">
        <f>Cartilha_GLOBAL!D3497</f>
        <v>UN</v>
      </c>
      <c r="E3497" s="105">
        <f>Cartilha_GLOBAL!$E3497</f>
        <v>92.33</v>
      </c>
      <c r="F3497" s="182">
        <f>Cartilha_GLOBAL!$F3497</f>
        <v>113.33</v>
      </c>
      <c r="G3497" s="108"/>
      <c r="H3497" s="107">
        <f t="shared" si="213"/>
        <v>0</v>
      </c>
      <c r="I3497" s="143">
        <f t="shared" si="214"/>
        <v>0</v>
      </c>
      <c r="J3497" s="142"/>
      <c r="K3497" s="228"/>
      <c r="L3497" s="7" t="str">
        <f t="shared" si="215"/>
        <v/>
      </c>
      <c r="M3497" s="7" t="str">
        <f t="shared" si="216"/>
        <v/>
      </c>
      <c r="N3497" s="7" t="str">
        <f>Cartilha_GLOBAL!N3497</f>
        <v/>
      </c>
      <c r="O3497" s="144"/>
      <c r="Q3497" s="151"/>
      <c r="R3497" s="152">
        <v>0</v>
      </c>
      <c r="T3497" s="153">
        <f>IF(Cartilha_GLOBAL!R3497=0,0,IF(Cartilha_GLOBAL!R3497&gt;0,"c","b"))</f>
        <v>0</v>
      </c>
    </row>
    <row r="3498" ht="22.5" hidden="1" spans="1:20">
      <c r="A3498" s="158">
        <f>Cartilha_GLOBAL!A3498</f>
        <v>92014</v>
      </c>
      <c r="B3498" s="100" t="str">
        <f>Cartilha_GLOBAL!B3498</f>
        <v>SINAPI</v>
      </c>
      <c r="C3498" s="104" t="str">
        <f>Cartilha_GLOBAL!C3498</f>
        <v>TOMADA BAIXA DE EMBUTIR (3 MÓDULOS), 2P+T 10 A, SEM SUPORTE E SEM PLACA - FORNECIMENTO E INSTALAÇÃO. AF_12/2015</v>
      </c>
      <c r="D3498" s="94" t="str">
        <f>Cartilha_GLOBAL!D3498</f>
        <v>UN</v>
      </c>
      <c r="E3498" s="105">
        <f>Cartilha_GLOBAL!$E3498</f>
        <v>62.3</v>
      </c>
      <c r="F3498" s="182">
        <f>Cartilha_GLOBAL!$F3498</f>
        <v>76.47</v>
      </c>
      <c r="G3498" s="108"/>
      <c r="H3498" s="107">
        <f t="shared" si="213"/>
        <v>0</v>
      </c>
      <c r="I3498" s="143">
        <f t="shared" si="214"/>
        <v>0</v>
      </c>
      <c r="J3498" s="142"/>
      <c r="K3498" s="228"/>
      <c r="L3498" s="7" t="str">
        <f t="shared" si="215"/>
        <v/>
      </c>
      <c r="M3498" s="7" t="str">
        <f t="shared" si="216"/>
        <v/>
      </c>
      <c r="N3498" s="7" t="str">
        <f>Cartilha_GLOBAL!N3498</f>
        <v/>
      </c>
      <c r="O3498" s="144"/>
      <c r="Q3498" s="151"/>
      <c r="R3498" s="152">
        <v>0</v>
      </c>
      <c r="T3498" s="153">
        <f>IF(Cartilha_GLOBAL!R3498=0,0,IF(Cartilha_GLOBAL!R3498&gt;0,"c","b"))</f>
        <v>0</v>
      </c>
    </row>
    <row r="3499" ht="22.5" hidden="1" spans="1:20">
      <c r="A3499" s="158">
        <f>Cartilha_GLOBAL!A3499</f>
        <v>92015</v>
      </c>
      <c r="B3499" s="100" t="str">
        <f>Cartilha_GLOBAL!B3499</f>
        <v>SINAPI</v>
      </c>
      <c r="C3499" s="104" t="str">
        <f>Cartilha_GLOBAL!C3499</f>
        <v>TOMADA BAIXA DE EMBUTIR (3 MÓDULOS), 2P+T 20 A, SEM SUPORTE E SEM PLACA - FORNECIMENTO E INSTALAÇÃO. AF_12/2015</v>
      </c>
      <c r="D3499" s="94" t="str">
        <f>Cartilha_GLOBAL!D3499</f>
        <v>UN</v>
      </c>
      <c r="E3499" s="105">
        <f>Cartilha_GLOBAL!$E3499</f>
        <v>69.95</v>
      </c>
      <c r="F3499" s="182">
        <f>Cartilha_GLOBAL!$F3499</f>
        <v>85.86</v>
      </c>
      <c r="G3499" s="108"/>
      <c r="H3499" s="107">
        <f t="shared" si="213"/>
        <v>0</v>
      </c>
      <c r="I3499" s="143">
        <f t="shared" si="214"/>
        <v>0</v>
      </c>
      <c r="J3499" s="142"/>
      <c r="K3499" s="228"/>
      <c r="L3499" s="7" t="str">
        <f t="shared" si="215"/>
        <v/>
      </c>
      <c r="M3499" s="7" t="str">
        <f t="shared" si="216"/>
        <v/>
      </c>
      <c r="N3499" s="7" t="str">
        <f>Cartilha_GLOBAL!N3499</f>
        <v/>
      </c>
      <c r="O3499" s="144"/>
      <c r="Q3499" s="151"/>
      <c r="R3499" s="152">
        <v>0</v>
      </c>
      <c r="T3499" s="153">
        <f>IF(Cartilha_GLOBAL!R3499=0,0,IF(Cartilha_GLOBAL!R3499&gt;0,"c","b"))</f>
        <v>0</v>
      </c>
    </row>
    <row r="3500" ht="22.5" hidden="1" spans="1:20">
      <c r="A3500" s="158">
        <f>Cartilha_GLOBAL!A3500</f>
        <v>92016</v>
      </c>
      <c r="B3500" s="100" t="str">
        <f>Cartilha_GLOBAL!B3500</f>
        <v>SINAPI</v>
      </c>
      <c r="C3500" s="104" t="str">
        <f>Cartilha_GLOBAL!C3500</f>
        <v>TOMADA BAIXA DE EMBUTIR (3 MÓDULOS), 2P+T 10 A, INCLUINDO SUPORTE E PLACA - FORNECIMENTO E INSTALAÇÃO. AF_12/2015</v>
      </c>
      <c r="D3500" s="94" t="str">
        <f>Cartilha_GLOBAL!D3500</f>
        <v>UN</v>
      </c>
      <c r="E3500" s="105">
        <f>Cartilha_GLOBAL!$E3500</f>
        <v>71.53</v>
      </c>
      <c r="F3500" s="182">
        <f>Cartilha_GLOBAL!$F3500</f>
        <v>87.8</v>
      </c>
      <c r="G3500" s="108"/>
      <c r="H3500" s="107">
        <f t="shared" si="213"/>
        <v>0</v>
      </c>
      <c r="I3500" s="143">
        <f t="shared" si="214"/>
        <v>0</v>
      </c>
      <c r="J3500" s="142"/>
      <c r="K3500" s="228"/>
      <c r="L3500" s="7" t="str">
        <f t="shared" si="215"/>
        <v/>
      </c>
      <c r="M3500" s="7" t="str">
        <f t="shared" si="216"/>
        <v/>
      </c>
      <c r="N3500" s="7" t="str">
        <f>Cartilha_GLOBAL!N3500</f>
        <v/>
      </c>
      <c r="O3500" s="144"/>
      <c r="Q3500" s="151"/>
      <c r="R3500" s="152">
        <v>0</v>
      </c>
      <c r="T3500" s="153">
        <f>IF(Cartilha_GLOBAL!R3500=0,0,IF(Cartilha_GLOBAL!R3500&gt;0,"c","b"))</f>
        <v>0</v>
      </c>
    </row>
    <row r="3501" ht="22.5" hidden="1" spans="1:20">
      <c r="A3501" s="158">
        <f>Cartilha_GLOBAL!A3501</f>
        <v>92017</v>
      </c>
      <c r="B3501" s="100" t="str">
        <f>Cartilha_GLOBAL!B3501</f>
        <v>SINAPI</v>
      </c>
      <c r="C3501" s="104" t="str">
        <f>Cartilha_GLOBAL!C3501</f>
        <v>TOMADA BAIXA DE EMBUTIR (3 MÓDULOS), 2P+T 20 A, INCLUINDO SUPORTE E PLACA - FORNECIMENTO E INSTALAÇÃO. AF_12/2015</v>
      </c>
      <c r="D3501" s="94" t="str">
        <f>Cartilha_GLOBAL!D3501</f>
        <v>UN</v>
      </c>
      <c r="E3501" s="105">
        <f>Cartilha_GLOBAL!$E3501</f>
        <v>79.18</v>
      </c>
      <c r="F3501" s="182">
        <f>Cartilha_GLOBAL!$F3501</f>
        <v>97.19</v>
      </c>
      <c r="G3501" s="108"/>
      <c r="H3501" s="107">
        <f t="shared" si="213"/>
        <v>0</v>
      </c>
      <c r="I3501" s="143">
        <f t="shared" si="214"/>
        <v>0</v>
      </c>
      <c r="J3501" s="142"/>
      <c r="K3501" s="228"/>
      <c r="L3501" s="7" t="str">
        <f t="shared" si="215"/>
        <v/>
      </c>
      <c r="M3501" s="7" t="str">
        <f t="shared" si="216"/>
        <v/>
      </c>
      <c r="N3501" s="7" t="str">
        <f>Cartilha_GLOBAL!N3501</f>
        <v/>
      </c>
      <c r="O3501" s="144"/>
      <c r="Q3501" s="151"/>
      <c r="R3501" s="152">
        <v>0</v>
      </c>
      <c r="T3501" s="153">
        <f>IF(Cartilha_GLOBAL!R3501=0,0,IF(Cartilha_GLOBAL!R3501&gt;0,"c","b"))</f>
        <v>0</v>
      </c>
    </row>
    <row r="3502" ht="22.5" hidden="1" spans="1:20">
      <c r="A3502" s="158">
        <f>Cartilha_GLOBAL!A3502</f>
        <v>92018</v>
      </c>
      <c r="B3502" s="100" t="str">
        <f>Cartilha_GLOBAL!B3502</f>
        <v>SINAPI</v>
      </c>
      <c r="C3502" s="104" t="str">
        <f>Cartilha_GLOBAL!C3502</f>
        <v>TOMADA BAIXA DE EMBUTIR (4 MÓDULOS), 2P+T 10 A, SEM SUPORTE E SEM PLACA - FORNECIMENTO E INSTALAÇÃO. AF_12/2015</v>
      </c>
      <c r="D3502" s="94" t="str">
        <f>Cartilha_GLOBAL!D3502</f>
        <v>UN</v>
      </c>
      <c r="E3502" s="105">
        <f>Cartilha_GLOBAL!$E3502</f>
        <v>82.46</v>
      </c>
      <c r="F3502" s="182">
        <f>Cartilha_GLOBAL!$F3502</f>
        <v>101.21</v>
      </c>
      <c r="G3502" s="108"/>
      <c r="H3502" s="107">
        <f t="shared" ref="H3502:H3565" si="217">IF(G3502=0,0,F3502)</f>
        <v>0</v>
      </c>
      <c r="I3502" s="143">
        <f t="shared" ref="I3502:I3565" si="218">IF(ISBLANK(G3502),0,IF(R3502=0,ROUND(G3502*H3502,2),IF(R3502="b",ROUNDDOWN(G3502*H3502,2),ROUNDUP(G3502*H3502,2))))</f>
        <v>0</v>
      </c>
      <c r="J3502" s="142"/>
      <c r="K3502" s="228"/>
      <c r="L3502" s="7" t="str">
        <f t="shared" ref="L3502:L3565" si="219">IF(K3502="X","x",IF(K3502="xx","x",IF(I3502&gt;0,"x","")))</f>
        <v/>
      </c>
      <c r="M3502" s="7" t="str">
        <f t="shared" ref="M3502:M3565" si="220">IF(K3502="X","x",IF(K3502="xx","x",IF(I3502&gt;0,"x","")))</f>
        <v/>
      </c>
      <c r="N3502" s="7" t="str">
        <f>Cartilha_GLOBAL!N3502</f>
        <v/>
      </c>
      <c r="O3502" s="144"/>
      <c r="Q3502" s="151"/>
      <c r="R3502" s="152">
        <v>0</v>
      </c>
      <c r="T3502" s="153">
        <f>IF(Cartilha_GLOBAL!R3502=0,0,IF(Cartilha_GLOBAL!R3502&gt;0,"c","b"))</f>
        <v>0</v>
      </c>
    </row>
    <row r="3503" ht="22.5" hidden="1" spans="1:20">
      <c r="A3503" s="158">
        <f>Cartilha_GLOBAL!A3503</f>
        <v>92019</v>
      </c>
      <c r="B3503" s="100" t="str">
        <f>Cartilha_GLOBAL!B3503</f>
        <v>SINAPI</v>
      </c>
      <c r="C3503" s="104" t="str">
        <f>Cartilha_GLOBAL!C3503</f>
        <v>TOMADA BAIXA DE EMBUTIR (4 MÓDULOS), 2P+T 10 A, INCLUINDO SUPORTE E PLACA - FORNECIMENTO E INSTALAÇÃO. AF_12/2015</v>
      </c>
      <c r="D3503" s="94" t="str">
        <f>Cartilha_GLOBAL!D3503</f>
        <v>UN</v>
      </c>
      <c r="E3503" s="105">
        <f>Cartilha_GLOBAL!$E3503</f>
        <v>97.04</v>
      </c>
      <c r="F3503" s="182">
        <f>Cartilha_GLOBAL!$F3503</f>
        <v>119.11</v>
      </c>
      <c r="G3503" s="108"/>
      <c r="H3503" s="107">
        <f t="shared" si="217"/>
        <v>0</v>
      </c>
      <c r="I3503" s="143">
        <f t="shared" si="218"/>
        <v>0</v>
      </c>
      <c r="J3503" s="142"/>
      <c r="K3503" s="145"/>
      <c r="L3503" s="7" t="str">
        <f t="shared" si="219"/>
        <v/>
      </c>
      <c r="M3503" s="7" t="str">
        <f t="shared" si="220"/>
        <v/>
      </c>
      <c r="N3503" s="7" t="str">
        <f>Cartilha_GLOBAL!N3503</f>
        <v/>
      </c>
      <c r="O3503" s="144"/>
      <c r="Q3503" s="151"/>
      <c r="R3503" s="152">
        <v>0</v>
      </c>
      <c r="T3503" s="153">
        <f>IF(Cartilha_GLOBAL!R3503=0,0,IF(Cartilha_GLOBAL!R3503&gt;0,"c","b"))</f>
        <v>0</v>
      </c>
    </row>
    <row r="3504" ht="22.5" hidden="1" spans="1:20">
      <c r="A3504" s="158">
        <f>Cartilha_GLOBAL!A3504</f>
        <v>92020</v>
      </c>
      <c r="B3504" s="100" t="str">
        <f>Cartilha_GLOBAL!B3504</f>
        <v>SINAPI</v>
      </c>
      <c r="C3504" s="104" t="str">
        <f>Cartilha_GLOBAL!C3504</f>
        <v>TOMADA BAIXA DE EMBUTIR (6 MÓDULOS), 2P+T 10 A, SEM SUPORTE E SEM PLACA - FORNECIMENTO E INSTALAÇÃO. AF_12/2015</v>
      </c>
      <c r="D3504" s="94" t="str">
        <f>Cartilha_GLOBAL!D3504</f>
        <v>UN</v>
      </c>
      <c r="E3504" s="105">
        <f>Cartilha_GLOBAL!$E3504</f>
        <v>121.86</v>
      </c>
      <c r="F3504" s="182">
        <f>Cartilha_GLOBAL!$F3504</f>
        <v>149.57</v>
      </c>
      <c r="G3504" s="108"/>
      <c r="H3504" s="107">
        <f t="shared" si="217"/>
        <v>0</v>
      </c>
      <c r="I3504" s="143">
        <f t="shared" si="218"/>
        <v>0</v>
      </c>
      <c r="J3504" s="142"/>
      <c r="K3504" s="228"/>
      <c r="L3504" s="7" t="str">
        <f t="shared" si="219"/>
        <v/>
      </c>
      <c r="M3504" s="7" t="str">
        <f t="shared" si="220"/>
        <v/>
      </c>
      <c r="N3504" s="7" t="str">
        <f>Cartilha_GLOBAL!N3504</f>
        <v/>
      </c>
      <c r="O3504" s="144"/>
      <c r="Q3504" s="151"/>
      <c r="R3504" s="152">
        <v>0</v>
      </c>
      <c r="T3504" s="153">
        <f>IF(Cartilha_GLOBAL!R3504=0,0,IF(Cartilha_GLOBAL!R3504&gt;0,"c","b"))</f>
        <v>0</v>
      </c>
    </row>
    <row r="3505" ht="22.5" hidden="1" spans="1:20">
      <c r="A3505" s="158">
        <f>Cartilha_GLOBAL!A3505</f>
        <v>92021</v>
      </c>
      <c r="B3505" s="100" t="str">
        <f>Cartilha_GLOBAL!B3505</f>
        <v>SINAPI</v>
      </c>
      <c r="C3505" s="104" t="str">
        <f>Cartilha_GLOBAL!C3505</f>
        <v>TOMADA BAIXA DE EMBUTIR (6 MÓDULOS), 2P+T 10 A, INCLUINDO SUPORTE E PLACA - FORNECIMENTO E INSTALAÇÃO. AF_12/2015</v>
      </c>
      <c r="D3505" s="94" t="str">
        <f>Cartilha_GLOBAL!D3505</f>
        <v>UN</v>
      </c>
      <c r="E3505" s="105">
        <f>Cartilha_GLOBAL!$E3505</f>
        <v>136.44</v>
      </c>
      <c r="F3505" s="182">
        <f>Cartilha_GLOBAL!$F3505</f>
        <v>167.47</v>
      </c>
      <c r="G3505" s="108"/>
      <c r="H3505" s="107">
        <f t="shared" si="217"/>
        <v>0</v>
      </c>
      <c r="I3505" s="143">
        <f t="shared" si="218"/>
        <v>0</v>
      </c>
      <c r="J3505" s="142"/>
      <c r="K3505" s="228"/>
      <c r="L3505" s="7" t="str">
        <f t="shared" si="219"/>
        <v/>
      </c>
      <c r="M3505" s="7" t="str">
        <f t="shared" si="220"/>
        <v/>
      </c>
      <c r="N3505" s="7" t="str">
        <f>Cartilha_GLOBAL!N3505</f>
        <v/>
      </c>
      <c r="O3505" s="144"/>
      <c r="Q3505" s="151"/>
      <c r="R3505" s="152">
        <v>0</v>
      </c>
      <c r="T3505" s="153">
        <f>IF(Cartilha_GLOBAL!R3505=0,0,IF(Cartilha_GLOBAL!R3505&gt;0,"c","b"))</f>
        <v>0</v>
      </c>
    </row>
    <row r="3506" ht="12.75" hidden="1" spans="1:20">
      <c r="A3506" s="154" t="str">
        <f>Cartilha_GLOBAL!A3506</f>
        <v>8.2.14</v>
      </c>
      <c r="B3506" s="100">
        <f>Cartilha_GLOBAL!B3506</f>
        <v>0</v>
      </c>
      <c r="C3506" s="161" t="str">
        <f>Cartilha_GLOBAL!C3506</f>
        <v>PONTO DE TOMADAS</v>
      </c>
      <c r="D3506" s="94">
        <f>Cartilha_GLOBAL!D3506</f>
        <v>0</v>
      </c>
      <c r="E3506" s="105">
        <f>Cartilha_GLOBAL!$E3506</f>
        <v>0</v>
      </c>
      <c r="F3506" s="182">
        <f>Cartilha_GLOBAL!$F3506</f>
        <v>0</v>
      </c>
      <c r="G3506" s="187"/>
      <c r="H3506" s="187">
        <f t="shared" si="217"/>
        <v>0</v>
      </c>
      <c r="I3506" s="188">
        <f t="shared" si="218"/>
        <v>0</v>
      </c>
      <c r="J3506" s="142"/>
      <c r="K3506" s="145" t="str">
        <f>IF(OR(SUM(I3507:I3513)&gt;0,SUM(I3507:I3513)&gt;0),"xx","")</f>
        <v/>
      </c>
      <c r="L3506" s="7" t="str">
        <f t="shared" si="219"/>
        <v/>
      </c>
      <c r="M3506" s="7" t="str">
        <f t="shared" si="220"/>
        <v/>
      </c>
      <c r="N3506" s="7" t="str">
        <f>Cartilha_GLOBAL!N3506</f>
        <v/>
      </c>
      <c r="O3506" s="144"/>
      <c r="Q3506" s="151"/>
      <c r="R3506" s="152">
        <v>0</v>
      </c>
      <c r="T3506" s="153">
        <f>IF(Cartilha_GLOBAL!R3506=0,0,IF(Cartilha_GLOBAL!R3506&gt;0,"c","b"))</f>
        <v>0</v>
      </c>
    </row>
    <row r="3507" ht="22.5" hidden="1" spans="1:20">
      <c r="A3507" s="158">
        <f>Cartilha_GLOBAL!A3507</f>
        <v>93141</v>
      </c>
      <c r="B3507" s="100" t="str">
        <f>Cartilha_GLOBAL!B3507</f>
        <v>SINAPI</v>
      </c>
      <c r="C3507" s="104" t="str">
        <f>Cartilha_GLOBAL!C3507</f>
        <v>PONTO DE TOMADA RESIDENCIAL INCLUINDO TOMADA 10A/250V, CAIXA ELÉTRICA, ELETRODUTO, CABO, RASGO, QUEBRA E CHUMBAMENTO. AF_01/2016</v>
      </c>
      <c r="D3507" s="94" t="str">
        <f>Cartilha_GLOBAL!D3507</f>
        <v>UN</v>
      </c>
      <c r="E3507" s="105">
        <f>Cartilha_GLOBAL!$E3507</f>
        <v>200.2</v>
      </c>
      <c r="F3507" s="182">
        <f>Cartilha_GLOBAL!$F3507</f>
        <v>245.73</v>
      </c>
      <c r="G3507" s="108"/>
      <c r="H3507" s="107">
        <f t="shared" si="217"/>
        <v>0</v>
      </c>
      <c r="I3507" s="143">
        <f t="shared" si="218"/>
        <v>0</v>
      </c>
      <c r="J3507" s="142"/>
      <c r="K3507" s="228"/>
      <c r="L3507" s="7" t="str">
        <f t="shared" si="219"/>
        <v/>
      </c>
      <c r="M3507" s="7" t="str">
        <f t="shared" si="220"/>
        <v/>
      </c>
      <c r="N3507" s="7" t="str">
        <f>Cartilha_GLOBAL!N3507</f>
        <v/>
      </c>
      <c r="O3507" s="144"/>
      <c r="Q3507" s="151"/>
      <c r="R3507" s="152">
        <v>0</v>
      </c>
      <c r="T3507" s="153">
        <f>IF(Cartilha_GLOBAL!R3507=0,0,IF(Cartilha_GLOBAL!R3507&gt;0,"c","b"))</f>
        <v>0</v>
      </c>
    </row>
    <row r="3508" ht="22.5" hidden="1" spans="1:20">
      <c r="A3508" s="158">
        <f>Cartilha_GLOBAL!A3508</f>
        <v>93142</v>
      </c>
      <c r="B3508" s="100" t="str">
        <f>Cartilha_GLOBAL!B3508</f>
        <v>SINAPI</v>
      </c>
      <c r="C3508" s="104" t="str">
        <f>Cartilha_GLOBAL!C3508</f>
        <v>PONTO DE TOMADA RESIDENCIAL INCLUINDO TOMADA (2 MÓDULOS) 10A/250V, CAIXA ELÉTRICA, ELETRODUTO, CABO, RASGO, QUEBRA E CHUMBAMENTO. AF_01/2016</v>
      </c>
      <c r="D3508" s="94" t="str">
        <f>Cartilha_GLOBAL!D3508</f>
        <v>UN</v>
      </c>
      <c r="E3508" s="105">
        <f>Cartilha_GLOBAL!$E3508</f>
        <v>224.18</v>
      </c>
      <c r="F3508" s="182">
        <f>Cartilha_GLOBAL!$F3508</f>
        <v>275.16</v>
      </c>
      <c r="G3508" s="108"/>
      <c r="H3508" s="107">
        <f t="shared" si="217"/>
        <v>0</v>
      </c>
      <c r="I3508" s="143">
        <f t="shared" si="218"/>
        <v>0</v>
      </c>
      <c r="J3508" s="142"/>
      <c r="K3508" s="228"/>
      <c r="L3508" s="7" t="str">
        <f t="shared" si="219"/>
        <v/>
      </c>
      <c r="M3508" s="7" t="str">
        <f t="shared" si="220"/>
        <v/>
      </c>
      <c r="N3508" s="7" t="str">
        <f>Cartilha_GLOBAL!N3508</f>
        <v/>
      </c>
      <c r="O3508" s="144"/>
      <c r="Q3508" s="151"/>
      <c r="R3508" s="152">
        <v>0</v>
      </c>
      <c r="T3508" s="153">
        <f>IF(Cartilha_GLOBAL!R3508=0,0,IF(Cartilha_GLOBAL!R3508&gt;0,"c","b"))</f>
        <v>0</v>
      </c>
    </row>
    <row r="3509" ht="22.5" hidden="1" spans="1:20">
      <c r="A3509" s="158">
        <f>Cartilha_GLOBAL!A3509</f>
        <v>93143</v>
      </c>
      <c r="B3509" s="100" t="str">
        <f>Cartilha_GLOBAL!B3509</f>
        <v>SINAPI</v>
      </c>
      <c r="C3509" s="104" t="str">
        <f>Cartilha_GLOBAL!C3509</f>
        <v>PONTO DE TOMADA RESIDENCIAL INCLUINDO TOMADA 20A/250V, CAIXA ELÉTRICA, ELETRODUTO, CABO, RASGO, QUEBRA E CHUMBAMENTO. AF_01/2016</v>
      </c>
      <c r="D3509" s="94" t="str">
        <f>Cartilha_GLOBAL!D3509</f>
        <v>UN</v>
      </c>
      <c r="E3509" s="105">
        <f>Cartilha_GLOBAL!$E3509</f>
        <v>203.26</v>
      </c>
      <c r="F3509" s="182">
        <f>Cartilha_GLOBAL!$F3509</f>
        <v>249.48</v>
      </c>
      <c r="G3509" s="108"/>
      <c r="H3509" s="107">
        <f t="shared" si="217"/>
        <v>0</v>
      </c>
      <c r="I3509" s="143">
        <f t="shared" si="218"/>
        <v>0</v>
      </c>
      <c r="J3509" s="142"/>
      <c r="K3509" s="228"/>
      <c r="L3509" s="7" t="str">
        <f t="shared" si="219"/>
        <v/>
      </c>
      <c r="M3509" s="7" t="str">
        <f t="shared" si="220"/>
        <v/>
      </c>
      <c r="N3509" s="7" t="str">
        <f>Cartilha_GLOBAL!N3509</f>
        <v/>
      </c>
      <c r="O3509" s="144"/>
      <c r="Q3509" s="151"/>
      <c r="R3509" s="152">
        <v>0</v>
      </c>
      <c r="T3509" s="153">
        <f>IF(Cartilha_GLOBAL!R3509=0,0,IF(Cartilha_GLOBAL!R3509&gt;0,"c","b"))</f>
        <v>0</v>
      </c>
    </row>
    <row r="3510" ht="22.5" hidden="1" spans="1:20">
      <c r="A3510" s="158">
        <f>Cartilha_GLOBAL!A3510</f>
        <v>93144</v>
      </c>
      <c r="B3510" s="100" t="str">
        <f>Cartilha_GLOBAL!B3510</f>
        <v>SINAPI</v>
      </c>
      <c r="C3510" s="104" t="str">
        <f>Cartilha_GLOBAL!C3510</f>
        <v>PONTO DE UTILIZAÇÃO DE EQUIPAMENTOS ELÉTRICOS, RESIDENCIAL, INCLUINDO SUPORTE E PLACA, CAIXA ELÉTRICA, ELETRODUTO, CABO, RASGO, QUEBRA E CHUMBAMENTO. AF_01/2016</v>
      </c>
      <c r="D3510" s="94" t="str">
        <f>Cartilha_GLOBAL!D3510</f>
        <v>UN</v>
      </c>
      <c r="E3510" s="105">
        <f>Cartilha_GLOBAL!$E3510</f>
        <v>258.51</v>
      </c>
      <c r="F3510" s="182">
        <f>Cartilha_GLOBAL!$F3510</f>
        <v>317.3</v>
      </c>
      <c r="G3510" s="108"/>
      <c r="H3510" s="107">
        <f t="shared" si="217"/>
        <v>0</v>
      </c>
      <c r="I3510" s="143">
        <f t="shared" si="218"/>
        <v>0</v>
      </c>
      <c r="J3510" s="142"/>
      <c r="K3510" s="228"/>
      <c r="L3510" s="7" t="str">
        <f t="shared" si="219"/>
        <v/>
      </c>
      <c r="M3510" s="7" t="str">
        <f t="shared" si="220"/>
        <v/>
      </c>
      <c r="N3510" s="7" t="str">
        <f>Cartilha_GLOBAL!N3510</f>
        <v/>
      </c>
      <c r="O3510" s="144"/>
      <c r="Q3510" s="151"/>
      <c r="R3510" s="152">
        <v>0</v>
      </c>
      <c r="T3510" s="153">
        <f>IF(Cartilha_GLOBAL!R3510=0,0,IF(Cartilha_GLOBAL!R3510&gt;0,"c","b"))</f>
        <v>0</v>
      </c>
    </row>
    <row r="3511" ht="33.75" hidden="1" spans="1:20">
      <c r="A3511" s="158">
        <f>Cartilha_GLOBAL!A3511</f>
        <v>93145</v>
      </c>
      <c r="B3511" s="100" t="str">
        <f>Cartilha_GLOBAL!B3511</f>
        <v>SINAPI</v>
      </c>
      <c r="C3511" s="104" t="str">
        <f>Cartilha_GLOBAL!C3511</f>
        <v>PONTO DE ILUMINAÇÃO E TOMADA, RESIDENCIAL, INCLUINDO INTERRUPTOR SIMPLES E TOMADA 10A/250V, CAIXA ELÉTRICA, ELETRODUTO, CABO, RASGO, QUEBRA E CHUMBAMENTO (EXCLUINDO LUMINÁRIA E LÂMPADA). AF_01/2016</v>
      </c>
      <c r="D3511" s="94" t="str">
        <f>Cartilha_GLOBAL!D3511</f>
        <v>UN</v>
      </c>
      <c r="E3511" s="105">
        <f>Cartilha_GLOBAL!$E3511</f>
        <v>243.22</v>
      </c>
      <c r="F3511" s="182">
        <f>Cartilha_GLOBAL!$F3511</f>
        <v>298.53</v>
      </c>
      <c r="G3511" s="108"/>
      <c r="H3511" s="107">
        <f t="shared" si="217"/>
        <v>0</v>
      </c>
      <c r="I3511" s="143">
        <f t="shared" si="218"/>
        <v>0</v>
      </c>
      <c r="J3511" s="142"/>
      <c r="K3511" s="145"/>
      <c r="L3511" s="7" t="str">
        <f t="shared" si="219"/>
        <v/>
      </c>
      <c r="M3511" s="7" t="str">
        <f t="shared" si="220"/>
        <v/>
      </c>
      <c r="N3511" s="7" t="str">
        <f>Cartilha_GLOBAL!N3511</f>
        <v/>
      </c>
      <c r="O3511" s="144"/>
      <c r="Q3511" s="151"/>
      <c r="R3511" s="152">
        <v>0</v>
      </c>
      <c r="T3511" s="153">
        <f>IF(Cartilha_GLOBAL!R3511=0,0,IF(Cartilha_GLOBAL!R3511&gt;0,"c","b"))</f>
        <v>0</v>
      </c>
    </row>
    <row r="3512" ht="33.75" hidden="1" spans="1:20">
      <c r="A3512" s="158">
        <f>Cartilha_GLOBAL!A3512</f>
        <v>93146</v>
      </c>
      <c r="B3512" s="100" t="str">
        <f>Cartilha_GLOBAL!B3512</f>
        <v>SINAPI</v>
      </c>
      <c r="C3512" s="104" t="str">
        <f>Cartilha_GLOBAL!C3512</f>
        <v>PONTO DE ILUMINAÇÃO E TOMADA, RESIDENCIAL, INCLUINDO INTERRUPTOR PARALELO E TOMADA 10A/250V, CAIXA ELÉTRICA, ELETRODUTO, CABO, RASGO, QUEBRA E CHUMBAMENTO (EXCLUINDO LUMINÁRIA E LÂMPADA). AF_01/2016</v>
      </c>
      <c r="D3512" s="94" t="str">
        <f>Cartilha_GLOBAL!D3512</f>
        <v>UN</v>
      </c>
      <c r="E3512" s="105">
        <f>Cartilha_GLOBAL!$E3512</f>
        <v>262.87</v>
      </c>
      <c r="F3512" s="182">
        <f>Cartilha_GLOBAL!$F3512</f>
        <v>322.65</v>
      </c>
      <c r="G3512" s="108"/>
      <c r="H3512" s="107">
        <f t="shared" si="217"/>
        <v>0</v>
      </c>
      <c r="I3512" s="143">
        <f t="shared" si="218"/>
        <v>0</v>
      </c>
      <c r="J3512" s="142"/>
      <c r="K3512" s="228"/>
      <c r="L3512" s="7" t="str">
        <f t="shared" si="219"/>
        <v/>
      </c>
      <c r="M3512" s="7" t="str">
        <f t="shared" si="220"/>
        <v/>
      </c>
      <c r="N3512" s="7" t="str">
        <f>Cartilha_GLOBAL!N3512</f>
        <v/>
      </c>
      <c r="O3512" s="144"/>
      <c r="Q3512" s="151"/>
      <c r="R3512" s="152">
        <v>0</v>
      </c>
      <c r="T3512" s="153">
        <f>IF(Cartilha_GLOBAL!R3512=0,0,IF(Cartilha_GLOBAL!R3512&gt;0,"c","b"))</f>
        <v>0</v>
      </c>
    </row>
    <row r="3513" ht="33.75" hidden="1" spans="1:20">
      <c r="A3513" s="158">
        <f>Cartilha_GLOBAL!A3513</f>
        <v>93147</v>
      </c>
      <c r="B3513" s="100" t="str">
        <f>Cartilha_GLOBAL!B3513</f>
        <v>SINAPI</v>
      </c>
      <c r="C3513" s="104" t="str">
        <f>Cartilha_GLOBAL!C3513</f>
        <v>PONTO DE ILUMINAÇÃO E TOMADA, RESIDENCIAL, INCLUINDO INTERRUPTOR SIMPLES, INTERRUPTOR PARALELO E TOMADA 10A/250V, CAIXA ELÉTRICA, ELETRODUTO, CABO, RASGO, QUEBRA E CHUMBAMENTO (EXCLUINDO LUMINÁRIA E LÂMPADA). AF_01/2016</v>
      </c>
      <c r="D3513" s="94" t="str">
        <f>Cartilha_GLOBAL!D3513</f>
        <v>UN</v>
      </c>
      <c r="E3513" s="105">
        <f>Cartilha_GLOBAL!$E3513</f>
        <v>299.76</v>
      </c>
      <c r="F3513" s="182">
        <f>Cartilha_GLOBAL!$F3513</f>
        <v>367.93</v>
      </c>
      <c r="G3513" s="108"/>
      <c r="H3513" s="107">
        <f t="shared" si="217"/>
        <v>0</v>
      </c>
      <c r="I3513" s="143">
        <f t="shared" si="218"/>
        <v>0</v>
      </c>
      <c r="J3513" s="142"/>
      <c r="K3513" s="228"/>
      <c r="L3513" s="7" t="str">
        <f t="shared" si="219"/>
        <v/>
      </c>
      <c r="M3513" s="7" t="str">
        <f t="shared" si="220"/>
        <v/>
      </c>
      <c r="N3513" s="7" t="str">
        <f>Cartilha_GLOBAL!N3513</f>
        <v/>
      </c>
      <c r="O3513" s="144"/>
      <c r="Q3513" s="151"/>
      <c r="R3513" s="152">
        <v>0</v>
      </c>
      <c r="T3513" s="153">
        <f>IF(Cartilha_GLOBAL!R3513=0,0,IF(Cartilha_GLOBAL!R3513&gt;0,"c","b"))</f>
        <v>0</v>
      </c>
    </row>
    <row r="3514" ht="12.75" hidden="1" spans="1:20">
      <c r="A3514" s="154" t="str">
        <f>Cartilha_GLOBAL!A3514</f>
        <v>8.2.15</v>
      </c>
      <c r="B3514" s="100">
        <f>Cartilha_GLOBAL!B3514</f>
        <v>0</v>
      </c>
      <c r="C3514" s="161" t="str">
        <f>Cartilha_GLOBAL!C3514</f>
        <v>PONTO DE ILUMINAÇÃO</v>
      </c>
      <c r="D3514" s="94">
        <f>Cartilha_GLOBAL!D3514</f>
        <v>0</v>
      </c>
      <c r="E3514" s="105">
        <f>Cartilha_GLOBAL!$E3514</f>
        <v>0</v>
      </c>
      <c r="F3514" s="182">
        <f>Cartilha_GLOBAL!$F3514</f>
        <v>0</v>
      </c>
      <c r="G3514" s="187"/>
      <c r="H3514" s="187">
        <f t="shared" si="217"/>
        <v>0</v>
      </c>
      <c r="I3514" s="188">
        <f t="shared" si="218"/>
        <v>0</v>
      </c>
      <c r="J3514" s="142"/>
      <c r="K3514" s="145" t="str">
        <f>IF(OR(SUM(I3515:I3519)&gt;0,SUM(I3515:I3519)&gt;0),"xx","")</f>
        <v/>
      </c>
      <c r="L3514" s="7" t="str">
        <f t="shared" si="219"/>
        <v/>
      </c>
      <c r="M3514" s="7" t="str">
        <f t="shared" si="220"/>
        <v/>
      </c>
      <c r="N3514" s="7" t="str">
        <f>Cartilha_GLOBAL!N3514</f>
        <v/>
      </c>
      <c r="O3514" s="144"/>
      <c r="Q3514" s="151"/>
      <c r="R3514" s="152">
        <v>0</v>
      </c>
      <c r="T3514" s="153">
        <f>IF(Cartilha_GLOBAL!R3514=0,0,IF(Cartilha_GLOBAL!R3514&gt;0,"c","b"))</f>
        <v>0</v>
      </c>
    </row>
    <row r="3515" ht="22.5" hidden="1" spans="1:20">
      <c r="A3515" s="158">
        <f>Cartilha_GLOBAL!A3515</f>
        <v>93128</v>
      </c>
      <c r="B3515" s="100" t="str">
        <f>Cartilha_GLOBAL!B3515</f>
        <v>SINAPI</v>
      </c>
      <c r="C3515" s="104" t="str">
        <f>Cartilha_GLOBAL!C3515</f>
        <v>PONTO DE ILUMINAÇÃO RESIDENCIAL INCLUINDO INTERRUPTOR SIMPLES, CAIXA ELÉTRICA, ELETRODUTO, CABO, RASGO, QUEBRA E CHUMBAMENTO (EXCLUINDO LUMINÁRIA E LÂMPADA). AF_01/2016</v>
      </c>
      <c r="D3515" s="94" t="str">
        <f>Cartilha_GLOBAL!D3515</f>
        <v>UN</v>
      </c>
      <c r="E3515" s="105">
        <f>Cartilha_GLOBAL!$E3515</f>
        <v>165.8</v>
      </c>
      <c r="F3515" s="182">
        <f>Cartilha_GLOBAL!$F3515</f>
        <v>203.5</v>
      </c>
      <c r="G3515" s="108"/>
      <c r="H3515" s="107">
        <f t="shared" si="217"/>
        <v>0</v>
      </c>
      <c r="I3515" s="143">
        <f t="shared" si="218"/>
        <v>0</v>
      </c>
      <c r="J3515" s="142"/>
      <c r="K3515" s="228"/>
      <c r="L3515" s="7" t="str">
        <f t="shared" si="219"/>
        <v/>
      </c>
      <c r="M3515" s="7" t="str">
        <f t="shared" si="220"/>
        <v/>
      </c>
      <c r="N3515" s="7" t="str">
        <f>Cartilha_GLOBAL!N3515</f>
        <v/>
      </c>
      <c r="O3515" s="144"/>
      <c r="Q3515" s="151"/>
      <c r="R3515" s="152">
        <v>0</v>
      </c>
      <c r="T3515" s="153">
        <f>IF(Cartilha_GLOBAL!R3515=0,0,IF(Cartilha_GLOBAL!R3515&gt;0,"c","b"))</f>
        <v>0</v>
      </c>
    </row>
    <row r="3516" ht="33.75" hidden="1" spans="1:20">
      <c r="A3516" s="158">
        <f>Cartilha_GLOBAL!A3516</f>
        <v>93137</v>
      </c>
      <c r="B3516" s="100" t="str">
        <f>Cartilha_GLOBAL!B3516</f>
        <v>SINAPI</v>
      </c>
      <c r="C3516" s="104" t="str">
        <f>Cartilha_GLOBAL!C3516</f>
        <v>PONTO DE ILUMINAÇÃO RESIDENCIAL INCLUINDO INTERRUPTOR SIMPLES (2 MÓDULOS), CAIXA ELÉTRICA, ELETRODUTO, CABO, RASGO, QUEBRA E CHUMBAMENTO (EXCLUINDO LUMINÁRIA E LÂMPADA). AF_01/2016</v>
      </c>
      <c r="D3516" s="94" t="str">
        <f>Cartilha_GLOBAL!D3516</f>
        <v>UN</v>
      </c>
      <c r="E3516" s="105">
        <f>Cartilha_GLOBAL!$E3516</f>
        <v>196.5</v>
      </c>
      <c r="F3516" s="182">
        <f>Cartilha_GLOBAL!$F3516</f>
        <v>241.18</v>
      </c>
      <c r="G3516" s="108"/>
      <c r="H3516" s="107">
        <f t="shared" si="217"/>
        <v>0</v>
      </c>
      <c r="I3516" s="143">
        <f t="shared" si="218"/>
        <v>0</v>
      </c>
      <c r="J3516" s="142"/>
      <c r="K3516" s="228"/>
      <c r="L3516" s="7" t="str">
        <f t="shared" si="219"/>
        <v/>
      </c>
      <c r="M3516" s="7" t="str">
        <f t="shared" si="220"/>
        <v/>
      </c>
      <c r="N3516" s="7" t="str">
        <f>Cartilha_GLOBAL!N3516</f>
        <v/>
      </c>
      <c r="O3516" s="144"/>
      <c r="Q3516" s="151"/>
      <c r="R3516" s="152">
        <v>0</v>
      </c>
      <c r="T3516" s="153">
        <f>IF(Cartilha_GLOBAL!R3516=0,0,IF(Cartilha_GLOBAL!R3516&gt;0,"c","b"))</f>
        <v>0</v>
      </c>
    </row>
    <row r="3517" ht="33.75" hidden="1" spans="1:20">
      <c r="A3517" s="158">
        <f>Cartilha_GLOBAL!A3517</f>
        <v>93138</v>
      </c>
      <c r="B3517" s="100" t="str">
        <f>Cartilha_GLOBAL!B3517</f>
        <v>SINAPI</v>
      </c>
      <c r="C3517" s="104" t="str">
        <f>Cartilha_GLOBAL!C3517</f>
        <v>PONTO DE ILUMINAÇÃO RESIDENCIAL INCLUINDO INTERRUPTOR PARALELO, CAIXA ELÉTRICA, ELETRODUTO, CABO, RASGO, QUEBRA E CHUMBAMENTO (EXCLUINDO LUMINÁRIA E LÂMPADA). AF_01/2016</v>
      </c>
      <c r="D3517" s="94" t="str">
        <f>Cartilha_GLOBAL!D3517</f>
        <v>UN</v>
      </c>
      <c r="E3517" s="105">
        <f>Cartilha_GLOBAL!$E3517</f>
        <v>185.46</v>
      </c>
      <c r="F3517" s="182">
        <f>Cartilha_GLOBAL!$F3517</f>
        <v>227.63</v>
      </c>
      <c r="G3517" s="108"/>
      <c r="H3517" s="107">
        <f t="shared" si="217"/>
        <v>0</v>
      </c>
      <c r="I3517" s="143">
        <f t="shared" si="218"/>
        <v>0</v>
      </c>
      <c r="J3517" s="142"/>
      <c r="K3517" s="228"/>
      <c r="L3517" s="7" t="str">
        <f t="shared" si="219"/>
        <v/>
      </c>
      <c r="M3517" s="7" t="str">
        <f t="shared" si="220"/>
        <v/>
      </c>
      <c r="N3517" s="7" t="str">
        <f>Cartilha_GLOBAL!N3517</f>
        <v/>
      </c>
      <c r="O3517" s="144"/>
      <c r="Q3517" s="151"/>
      <c r="R3517" s="152">
        <v>0</v>
      </c>
      <c r="T3517" s="153">
        <f>IF(Cartilha_GLOBAL!R3517=0,0,IF(Cartilha_GLOBAL!R3517&gt;0,"c","b"))</f>
        <v>0</v>
      </c>
    </row>
    <row r="3518" ht="33.75" hidden="1" spans="1:20">
      <c r="A3518" s="158">
        <f>Cartilha_GLOBAL!A3518</f>
        <v>93139</v>
      </c>
      <c r="B3518" s="100" t="str">
        <f>Cartilha_GLOBAL!B3518</f>
        <v>SINAPI</v>
      </c>
      <c r="C3518" s="104" t="str">
        <f>Cartilha_GLOBAL!C3518</f>
        <v>PONTO DE ILUMINAÇÃO RESIDENCIAL INCLUINDO INTERRUPTOR PARALELO (2 MÓDULOS), CAIXA ELÉTRICA, ELETRODUTO, CABO, RASGO, QUEBRA E CHUMBAMENTO (EXCLUINDO LUMINÁRIA E LÂMPADA). AF_01/2016</v>
      </c>
      <c r="D3518" s="94" t="str">
        <f>Cartilha_GLOBAL!D3518</f>
        <v>UN</v>
      </c>
      <c r="E3518" s="105">
        <f>Cartilha_GLOBAL!$E3518</f>
        <v>235.76</v>
      </c>
      <c r="F3518" s="182">
        <f>Cartilha_GLOBAL!$F3518</f>
        <v>289.37</v>
      </c>
      <c r="G3518" s="108"/>
      <c r="H3518" s="107">
        <f t="shared" si="217"/>
        <v>0</v>
      </c>
      <c r="I3518" s="143">
        <f t="shared" si="218"/>
        <v>0</v>
      </c>
      <c r="J3518" s="142"/>
      <c r="K3518" s="228"/>
      <c r="L3518" s="7" t="str">
        <f t="shared" si="219"/>
        <v/>
      </c>
      <c r="M3518" s="7" t="str">
        <f t="shared" si="220"/>
        <v/>
      </c>
      <c r="N3518" s="7" t="str">
        <f>Cartilha_GLOBAL!N3518</f>
        <v/>
      </c>
      <c r="O3518" s="144"/>
      <c r="Q3518" s="151"/>
      <c r="R3518" s="152">
        <v>0</v>
      </c>
      <c r="T3518" s="153">
        <f>IF(Cartilha_GLOBAL!R3518=0,0,IF(Cartilha_GLOBAL!R3518&gt;0,"c","b"))</f>
        <v>0</v>
      </c>
    </row>
    <row r="3519" ht="33.75" hidden="1" spans="1:20">
      <c r="A3519" s="158">
        <f>Cartilha_GLOBAL!A3519</f>
        <v>93140</v>
      </c>
      <c r="B3519" s="100" t="str">
        <f>Cartilha_GLOBAL!B3519</f>
        <v>SINAPI</v>
      </c>
      <c r="C3519" s="104" t="str">
        <f>Cartilha_GLOBAL!C3519</f>
        <v>PONTO DE ILUMINAÇÃO RESIDENCIAL INCLUINDO INTERRUPTOR SIMPLES CONJUGADO COM PARALELO, CAIXA ELÉTRICA, ELETRODUTO, CABO, RASGO, QUEBRA E CHUMBAMENTO (EXCLUINDO LUMINÁRIA E LÂMPADA). AF_01/2016</v>
      </c>
      <c r="D3519" s="94" t="str">
        <f>Cartilha_GLOBAL!D3519</f>
        <v>UN</v>
      </c>
      <c r="E3519" s="105">
        <f>Cartilha_GLOBAL!$E3519</f>
        <v>222.29</v>
      </c>
      <c r="F3519" s="182">
        <f>Cartilha_GLOBAL!$F3519</f>
        <v>272.84</v>
      </c>
      <c r="G3519" s="108"/>
      <c r="H3519" s="107">
        <f t="shared" si="217"/>
        <v>0</v>
      </c>
      <c r="I3519" s="143">
        <f t="shared" si="218"/>
        <v>0</v>
      </c>
      <c r="J3519" s="142"/>
      <c r="K3519" s="228"/>
      <c r="L3519" s="7" t="str">
        <f t="shared" si="219"/>
        <v/>
      </c>
      <c r="M3519" s="7" t="str">
        <f t="shared" si="220"/>
        <v/>
      </c>
      <c r="N3519" s="7" t="str">
        <f>Cartilha_GLOBAL!N3519</f>
        <v/>
      </c>
      <c r="O3519" s="144"/>
      <c r="Q3519" s="151"/>
      <c r="R3519" s="152">
        <v>0</v>
      </c>
      <c r="T3519" s="153">
        <f>IF(Cartilha_GLOBAL!R3519=0,0,IF(Cartilha_GLOBAL!R3519&gt;0,"c","b"))</f>
        <v>0</v>
      </c>
    </row>
    <row r="3520" ht="12.75" hidden="1" spans="1:20">
      <c r="A3520" s="154" t="str">
        <f>Cartilha_GLOBAL!A3520</f>
        <v>8.2.16</v>
      </c>
      <c r="B3520" s="100">
        <f>Cartilha_GLOBAL!B3520</f>
        <v>0</v>
      </c>
      <c r="C3520" s="161" t="str">
        <f>Cartilha_GLOBAL!C3520</f>
        <v>CAMPAINHAS E SENSORES</v>
      </c>
      <c r="D3520" s="94">
        <f>Cartilha_GLOBAL!D3520</f>
        <v>0</v>
      </c>
      <c r="E3520" s="105">
        <f>Cartilha_GLOBAL!$E3520</f>
        <v>0</v>
      </c>
      <c r="F3520" s="182">
        <f>Cartilha_GLOBAL!$F3520</f>
        <v>0</v>
      </c>
      <c r="G3520" s="187"/>
      <c r="H3520" s="187">
        <f t="shared" si="217"/>
        <v>0</v>
      </c>
      <c r="I3520" s="188">
        <f t="shared" si="218"/>
        <v>0</v>
      </c>
      <c r="J3520" s="142"/>
      <c r="K3520" s="145" t="str">
        <f>IF(OR(SUM(I3521:I3524)&gt;0,SUM(I3521:I3524)&gt;0),"xx","")</f>
        <v/>
      </c>
      <c r="L3520" s="7" t="str">
        <f t="shared" si="219"/>
        <v/>
      </c>
      <c r="M3520" s="7" t="str">
        <f t="shared" si="220"/>
        <v/>
      </c>
      <c r="N3520" s="7" t="str">
        <f>Cartilha_GLOBAL!N3520</f>
        <v/>
      </c>
      <c r="O3520" s="144"/>
      <c r="Q3520" s="151"/>
      <c r="R3520" s="152">
        <v>0</v>
      </c>
      <c r="T3520" s="153">
        <f>IF(Cartilha_GLOBAL!R3520=0,0,IF(Cartilha_GLOBAL!R3520&gt;0,"c","b"))</f>
        <v>0</v>
      </c>
    </row>
    <row r="3521" ht="22.5" hidden="1" spans="1:20">
      <c r="A3521" s="158">
        <f>Cartilha_GLOBAL!A3521</f>
        <v>97595</v>
      </c>
      <c r="B3521" s="100" t="str">
        <f>Cartilha_GLOBAL!B3521</f>
        <v>SINAPI</v>
      </c>
      <c r="C3521" s="104" t="str">
        <f>Cartilha_GLOBAL!C3521</f>
        <v>SENSOR DE PRESENÇA COM FOTOCÉLULA, FIXAÇÃO EM PAREDE - FORNECIMENTO E INSTALAÇÃO. AF_02/2020</v>
      </c>
      <c r="D3521" s="94" t="str">
        <f>Cartilha_GLOBAL!D3521</f>
        <v>UN</v>
      </c>
      <c r="E3521" s="105">
        <f>Cartilha_GLOBAL!$E3521</f>
        <v>118.06</v>
      </c>
      <c r="F3521" s="182">
        <f>Cartilha_GLOBAL!$F3521</f>
        <v>144.91</v>
      </c>
      <c r="G3521" s="108"/>
      <c r="H3521" s="107">
        <f t="shared" si="217"/>
        <v>0</v>
      </c>
      <c r="I3521" s="143">
        <f t="shared" si="218"/>
        <v>0</v>
      </c>
      <c r="J3521" s="142"/>
      <c r="K3521" s="228"/>
      <c r="L3521" s="7" t="str">
        <f t="shared" si="219"/>
        <v/>
      </c>
      <c r="M3521" s="7" t="str">
        <f t="shared" si="220"/>
        <v/>
      </c>
      <c r="N3521" s="7" t="str">
        <f>Cartilha_GLOBAL!N3521</f>
        <v/>
      </c>
      <c r="O3521" s="144"/>
      <c r="Q3521" s="151"/>
      <c r="R3521" s="152">
        <v>0</v>
      </c>
      <c r="T3521" s="153">
        <f>IF(Cartilha_GLOBAL!R3521=0,0,IF(Cartilha_GLOBAL!R3521&gt;0,"c","b"))</f>
        <v>0</v>
      </c>
    </row>
    <row r="3522" ht="22.5" hidden="1" spans="1:20">
      <c r="A3522" s="158">
        <f>Cartilha_GLOBAL!A3522</f>
        <v>97596</v>
      </c>
      <c r="B3522" s="100" t="str">
        <f>Cartilha_GLOBAL!B3522</f>
        <v>SINAPI</v>
      </c>
      <c r="C3522" s="104" t="str">
        <f>Cartilha_GLOBAL!C3522</f>
        <v>SENSOR DE PRESENÇA SEM FOTOCÉLULA, FIXAÇÃO EM PAREDE - FORNECIMENTO E INSTALAÇÃO. AF_02/2020</v>
      </c>
      <c r="D3522" s="94" t="str">
        <f>Cartilha_GLOBAL!D3522</f>
        <v>UN</v>
      </c>
      <c r="E3522" s="105">
        <f>Cartilha_GLOBAL!$E3522</f>
        <v>82.53</v>
      </c>
      <c r="F3522" s="182">
        <f>Cartilha_GLOBAL!$F3522</f>
        <v>101.3</v>
      </c>
      <c r="G3522" s="108"/>
      <c r="H3522" s="107">
        <f t="shared" si="217"/>
        <v>0</v>
      </c>
      <c r="I3522" s="143">
        <f t="shared" si="218"/>
        <v>0</v>
      </c>
      <c r="J3522" s="142"/>
      <c r="K3522" s="145"/>
      <c r="L3522" s="7" t="str">
        <f t="shared" si="219"/>
        <v/>
      </c>
      <c r="M3522" s="7" t="str">
        <f t="shared" si="220"/>
        <v/>
      </c>
      <c r="N3522" s="7" t="str">
        <f>Cartilha_GLOBAL!N3522</f>
        <v/>
      </c>
      <c r="O3522" s="144"/>
      <c r="Q3522" s="151"/>
      <c r="R3522" s="152">
        <v>0</v>
      </c>
      <c r="T3522" s="153">
        <f>IF(Cartilha_GLOBAL!R3522=0,0,IF(Cartilha_GLOBAL!R3522&gt;0,"c","b"))</f>
        <v>0</v>
      </c>
    </row>
    <row r="3523" ht="22.5" hidden="1" spans="1:20">
      <c r="A3523" s="158">
        <f>Cartilha_GLOBAL!A3523</f>
        <v>97597</v>
      </c>
      <c r="B3523" s="100" t="str">
        <f>Cartilha_GLOBAL!B3523</f>
        <v>SINAPI</v>
      </c>
      <c r="C3523" s="104" t="str">
        <f>Cartilha_GLOBAL!C3523</f>
        <v>SENSOR DE PRESENÇA COM FOTOCÉLULA, FIXAÇÃO EM TETO - FORNECIMENTO E INSTALAÇÃO. AF_02/2020</v>
      </c>
      <c r="D3523" s="94" t="str">
        <f>Cartilha_GLOBAL!D3523</f>
        <v>UN</v>
      </c>
      <c r="E3523" s="105">
        <f>Cartilha_GLOBAL!$E3523</f>
        <v>81.42</v>
      </c>
      <c r="F3523" s="182">
        <f>Cartilha_GLOBAL!$F3523</f>
        <v>99.93</v>
      </c>
      <c r="G3523" s="108"/>
      <c r="H3523" s="107">
        <f t="shared" si="217"/>
        <v>0</v>
      </c>
      <c r="I3523" s="143">
        <f t="shared" si="218"/>
        <v>0</v>
      </c>
      <c r="J3523" s="142"/>
      <c r="K3523" s="145"/>
      <c r="L3523" s="7" t="str">
        <f t="shared" si="219"/>
        <v/>
      </c>
      <c r="M3523" s="7" t="str">
        <f t="shared" si="220"/>
        <v/>
      </c>
      <c r="N3523" s="7" t="str">
        <f>Cartilha_GLOBAL!N3523</f>
        <v/>
      </c>
      <c r="O3523" s="144"/>
      <c r="Q3523" s="151"/>
      <c r="R3523" s="152">
        <v>0</v>
      </c>
      <c r="T3523" s="153">
        <f>IF(Cartilha_GLOBAL!R3523=0,0,IF(Cartilha_GLOBAL!R3523&gt;0,"c","b"))</f>
        <v>0</v>
      </c>
    </row>
    <row r="3524" ht="22.5" hidden="1" spans="1:20">
      <c r="A3524" s="158">
        <f>Cartilha_GLOBAL!A3524</f>
        <v>97598</v>
      </c>
      <c r="B3524" s="100" t="str">
        <f>Cartilha_GLOBAL!B3524</f>
        <v>SINAPI</v>
      </c>
      <c r="C3524" s="104" t="str">
        <f>Cartilha_GLOBAL!C3524</f>
        <v>SENSOR DE PRESENÇA SEM FOTOCÉLULA, FIXAÇÃO EM TETO - FORNECIMENTO E INSTALAÇÃO. AF_02/2020</v>
      </c>
      <c r="D3524" s="94" t="str">
        <f>Cartilha_GLOBAL!D3524</f>
        <v>UN</v>
      </c>
      <c r="E3524" s="105">
        <f>Cartilha_GLOBAL!$E3524</f>
        <v>76.88</v>
      </c>
      <c r="F3524" s="182">
        <f>Cartilha_GLOBAL!$F3524</f>
        <v>94.36</v>
      </c>
      <c r="G3524" s="108"/>
      <c r="H3524" s="107">
        <f t="shared" si="217"/>
        <v>0</v>
      </c>
      <c r="I3524" s="143">
        <f t="shared" si="218"/>
        <v>0</v>
      </c>
      <c r="J3524" s="142"/>
      <c r="K3524" s="228"/>
      <c r="L3524" s="7" t="str">
        <f t="shared" si="219"/>
        <v/>
      </c>
      <c r="M3524" s="7" t="str">
        <f t="shared" si="220"/>
        <v/>
      </c>
      <c r="N3524" s="7" t="str">
        <f>Cartilha_GLOBAL!N3524</f>
        <v/>
      </c>
      <c r="O3524" s="144"/>
      <c r="Q3524" s="151"/>
      <c r="R3524" s="152">
        <v>0</v>
      </c>
      <c r="T3524" s="153">
        <f>IF(Cartilha_GLOBAL!R3524=0,0,IF(Cartilha_GLOBAL!R3524&gt;0,"c","b"))</f>
        <v>0</v>
      </c>
    </row>
    <row r="3525" ht="12.75" hidden="1" spans="1:20">
      <c r="A3525" s="154" t="str">
        <f>Cartilha_GLOBAL!A3525</f>
        <v>8.2.17</v>
      </c>
      <c r="B3525" s="100">
        <f>Cartilha_GLOBAL!B3525</f>
        <v>0</v>
      </c>
      <c r="C3525" s="161" t="str">
        <f>Cartilha_GLOBAL!C3525</f>
        <v>ESPELHOS-b</v>
      </c>
      <c r="D3525" s="94">
        <f>Cartilha_GLOBAL!D3525</f>
        <v>0</v>
      </c>
      <c r="E3525" s="105">
        <f>Cartilha_GLOBAL!$E3525</f>
        <v>0</v>
      </c>
      <c r="F3525" s="182">
        <f>Cartilha_GLOBAL!$F3525</f>
        <v>0</v>
      </c>
      <c r="G3525" s="187"/>
      <c r="H3525" s="187">
        <f t="shared" si="217"/>
        <v>0</v>
      </c>
      <c r="I3525" s="188">
        <f t="shared" si="218"/>
        <v>0</v>
      </c>
      <c r="J3525" s="142"/>
      <c r="K3525" s="145" t="str">
        <f>IF(OR(SUM(I3526:I3526)&gt;0,SUM(I3526:I3526)&gt;0),"xx","")</f>
        <v/>
      </c>
      <c r="L3525" s="7" t="str">
        <f t="shared" si="219"/>
        <v/>
      </c>
      <c r="M3525" s="7" t="str">
        <f t="shared" si="220"/>
        <v/>
      </c>
      <c r="N3525" s="7" t="str">
        <f>Cartilha_GLOBAL!N3525</f>
        <v/>
      </c>
      <c r="O3525" s="144"/>
      <c r="Q3525" s="151"/>
      <c r="R3525" s="152">
        <v>0</v>
      </c>
      <c r="T3525" s="153">
        <f>IF(Cartilha_GLOBAL!R3525=0,0,IF(Cartilha_GLOBAL!R3525&gt;0,"c","b"))</f>
        <v>0</v>
      </c>
    </row>
    <row r="3526" ht="12.75" hidden="1" spans="1:20">
      <c r="A3526" s="154" t="str">
        <f>Cartilha_GLOBAL!A3526</f>
        <v>8.2.18</v>
      </c>
      <c r="B3526" s="100">
        <f>Cartilha_GLOBAL!B3526</f>
        <v>0</v>
      </c>
      <c r="C3526" s="161" t="str">
        <f>Cartilha_GLOBAL!C3526</f>
        <v>LUMINARIAS</v>
      </c>
      <c r="D3526" s="94">
        <f>Cartilha_GLOBAL!D3526</f>
        <v>0</v>
      </c>
      <c r="E3526" s="105">
        <f>Cartilha_GLOBAL!$E3526</f>
        <v>0</v>
      </c>
      <c r="F3526" s="182">
        <f>Cartilha_GLOBAL!$F3526</f>
        <v>0</v>
      </c>
      <c r="G3526" s="187"/>
      <c r="H3526" s="187">
        <f t="shared" si="217"/>
        <v>0</v>
      </c>
      <c r="I3526" s="188">
        <f t="shared" si="218"/>
        <v>0</v>
      </c>
      <c r="J3526" s="142"/>
      <c r="K3526" s="145" t="str">
        <f>IF(OR(SUM(I3527:I3541)&gt;0,SUM(I3527:I3541)&gt;0),"xx","")</f>
        <v/>
      </c>
      <c r="L3526" s="7" t="str">
        <f t="shared" si="219"/>
        <v/>
      </c>
      <c r="M3526" s="7" t="str">
        <f t="shared" si="220"/>
        <v/>
      </c>
      <c r="N3526" s="7" t="str">
        <f>Cartilha_GLOBAL!N3526</f>
        <v/>
      </c>
      <c r="O3526" s="144"/>
      <c r="Q3526" s="151"/>
      <c r="R3526" s="152">
        <v>0</v>
      </c>
      <c r="T3526" s="153">
        <f>IF(Cartilha_GLOBAL!R3526=0,0,IF(Cartilha_GLOBAL!R3526&gt;0,"c","b"))</f>
        <v>0</v>
      </c>
    </row>
    <row r="3527" ht="22.5" hidden="1" spans="1:20">
      <c r="A3527" s="158">
        <f>Cartilha_GLOBAL!A3527</f>
        <v>97599</v>
      </c>
      <c r="B3527" s="100" t="str">
        <f>Cartilha_GLOBAL!B3527</f>
        <v>SINAPI</v>
      </c>
      <c r="C3527" s="104" t="str">
        <f>Cartilha_GLOBAL!C3527</f>
        <v>LUMINÁRIA DE EMERGÊNCIA, COM 30 LÂMPADAS LED DE 2 W, SEM REATOR - FORNECIMENTO E INSTALAÇÃO. AF_02/2020</v>
      </c>
      <c r="D3527" s="94" t="str">
        <f>Cartilha_GLOBAL!D3527</f>
        <v>UN</v>
      </c>
      <c r="E3527" s="105">
        <f>Cartilha_GLOBAL!$E3527</f>
        <v>28.78</v>
      </c>
      <c r="F3527" s="182">
        <f>Cartilha_GLOBAL!$F3527</f>
        <v>35.32</v>
      </c>
      <c r="G3527" s="108"/>
      <c r="H3527" s="107">
        <f t="shared" si="217"/>
        <v>0</v>
      </c>
      <c r="I3527" s="143">
        <f t="shared" si="218"/>
        <v>0</v>
      </c>
      <c r="J3527" s="142"/>
      <c r="K3527" s="228"/>
      <c r="L3527" s="7" t="str">
        <f t="shared" si="219"/>
        <v/>
      </c>
      <c r="M3527" s="7" t="str">
        <f t="shared" si="220"/>
        <v/>
      </c>
      <c r="N3527" s="7" t="str">
        <f>Cartilha_GLOBAL!N3527</f>
        <v/>
      </c>
      <c r="O3527" s="144"/>
      <c r="Q3527" s="151"/>
      <c r="R3527" s="152">
        <v>0</v>
      </c>
      <c r="T3527" s="153">
        <f>IF(Cartilha_GLOBAL!R3527=0,0,IF(Cartilha_GLOBAL!R3527&gt;0,"c","b"))</f>
        <v>0</v>
      </c>
    </row>
    <row r="3528" ht="22.5" hidden="1" spans="1:20">
      <c r="A3528" s="158">
        <f>Cartilha_GLOBAL!A3528</f>
        <v>97583</v>
      </c>
      <c r="B3528" s="100" t="str">
        <f>Cartilha_GLOBAL!B3528</f>
        <v>SINAPI</v>
      </c>
      <c r="C3528" s="104" t="str">
        <f>Cartilha_GLOBAL!C3528</f>
        <v>LUMINÁRIA TIPO CALHA, DE SOBREPOR, COM 1 LÂMPADA TUBULAR FLUORESCENTE DE 18 W, COM REATOR DE PARTIDA RÁPIDA - FORNECIMENTO E INSTALAÇÃO. AF_02/2020</v>
      </c>
      <c r="D3528" s="94" t="str">
        <f>Cartilha_GLOBAL!D3528</f>
        <v>UN</v>
      </c>
      <c r="E3528" s="105">
        <f>Cartilha_GLOBAL!$E3528</f>
        <v>99.02</v>
      </c>
      <c r="F3528" s="182">
        <f>Cartilha_GLOBAL!$F3528</f>
        <v>121.54</v>
      </c>
      <c r="G3528" s="108"/>
      <c r="H3528" s="107">
        <f t="shared" si="217"/>
        <v>0</v>
      </c>
      <c r="I3528" s="143">
        <f t="shared" si="218"/>
        <v>0</v>
      </c>
      <c r="J3528" s="142"/>
      <c r="K3528" s="228"/>
      <c r="L3528" s="7" t="str">
        <f t="shared" si="219"/>
        <v/>
      </c>
      <c r="M3528" s="7" t="str">
        <f t="shared" si="220"/>
        <v/>
      </c>
      <c r="N3528" s="7" t="str">
        <f>Cartilha_GLOBAL!N3528</f>
        <v/>
      </c>
      <c r="O3528" s="144"/>
      <c r="Q3528" s="151"/>
      <c r="R3528" s="152">
        <v>0</v>
      </c>
      <c r="T3528" s="153">
        <f>IF(Cartilha_GLOBAL!R3528=0,0,IF(Cartilha_GLOBAL!R3528&gt;0,"c","b"))</f>
        <v>0</v>
      </c>
    </row>
    <row r="3529" s="2" customFormat="1" ht="22.5" hidden="1" spans="1:20">
      <c r="A3529" s="158">
        <f>Cartilha_GLOBAL!A3529</f>
        <v>101662</v>
      </c>
      <c r="B3529" s="100" t="str">
        <f>Cartilha_GLOBAL!B3529</f>
        <v>SINAPI</v>
      </c>
      <c r="C3529" s="104" t="str">
        <f>Cartilha_GLOBAL!C3529</f>
        <v>LUMINÁRIA FECHADA PARA ILUMINAÇÃO PÚBLICA, COM REATOR DE PARTIDA RÁPIDA, COM LÂMPADA VAPOR DE MERCÚRIO 250 W - FORNECIMENTO E INSTALAÇÃO. AF_08/2020</v>
      </c>
      <c r="D3529" s="94" t="str">
        <f>Cartilha_GLOBAL!D3529</f>
        <v>UN</v>
      </c>
      <c r="E3529" s="105">
        <f>Cartilha_GLOBAL!$E3529</f>
        <v>794.92</v>
      </c>
      <c r="F3529" s="182">
        <f>Cartilha_GLOBAL!$F3529</f>
        <v>975.68</v>
      </c>
      <c r="G3529" s="108"/>
      <c r="H3529" s="107">
        <f t="shared" si="217"/>
        <v>0</v>
      </c>
      <c r="I3529" s="143">
        <f t="shared" si="218"/>
        <v>0</v>
      </c>
      <c r="J3529" s="142"/>
      <c r="K3529" s="228"/>
      <c r="L3529" s="7" t="str">
        <f t="shared" si="219"/>
        <v/>
      </c>
      <c r="M3529" s="7" t="str">
        <f t="shared" si="220"/>
        <v/>
      </c>
      <c r="N3529" s="7" t="str">
        <f>Cartilha_GLOBAL!N3529</f>
        <v/>
      </c>
      <c r="O3529" s="144"/>
      <c r="P3529" s="6"/>
      <c r="Q3529" s="151"/>
      <c r="R3529" s="152">
        <v>0</v>
      </c>
      <c r="T3529" s="153">
        <f>IF(Cartilha_GLOBAL!R3529=0,0,IF(Cartilha_GLOBAL!R3529&gt;0,"c","b"))</f>
        <v>0</v>
      </c>
    </row>
    <row r="3530" s="2" customFormat="1" ht="22.5" hidden="1" spans="1:20">
      <c r="A3530" s="158">
        <f>Cartilha_GLOBAL!A3530</f>
        <v>101652</v>
      </c>
      <c r="B3530" s="100" t="str">
        <f>Cartilha_GLOBAL!B3530</f>
        <v>SINAPI</v>
      </c>
      <c r="C3530" s="104" t="str">
        <f>Cartilha_GLOBAL!C3530</f>
        <v>LUMINÁRIA FECHADA, PARA ILUMINAÇÃO PÚBLICA, PARA LÂMPADA DE VAPOR - FORNECIMENTO E INSTALAÇÃO (EXCLUSIVE LÂMPADA E REATOR). AF_08/2020</v>
      </c>
      <c r="D3530" s="94" t="str">
        <f>Cartilha_GLOBAL!D3530</f>
        <v>UN</v>
      </c>
      <c r="E3530" s="105">
        <f>Cartilha_GLOBAL!$E3530</f>
        <v>576.32</v>
      </c>
      <c r="F3530" s="182">
        <f>Cartilha_GLOBAL!$F3530</f>
        <v>707.38</v>
      </c>
      <c r="G3530" s="108"/>
      <c r="H3530" s="107">
        <f t="shared" si="217"/>
        <v>0</v>
      </c>
      <c r="I3530" s="143">
        <f t="shared" si="218"/>
        <v>0</v>
      </c>
      <c r="J3530" s="142"/>
      <c r="K3530" s="228"/>
      <c r="L3530" s="7" t="str">
        <f t="shared" si="219"/>
        <v/>
      </c>
      <c r="M3530" s="7" t="str">
        <f t="shared" si="220"/>
        <v/>
      </c>
      <c r="N3530" s="7" t="str">
        <f>Cartilha_GLOBAL!N3530</f>
        <v/>
      </c>
      <c r="O3530" s="144"/>
      <c r="P3530" s="6"/>
      <c r="Q3530" s="151"/>
      <c r="R3530" s="152">
        <v>0</v>
      </c>
      <c r="T3530" s="153">
        <f>IF(Cartilha_GLOBAL!R3530=0,0,IF(Cartilha_GLOBAL!R3530&gt;0,"c","b"))</f>
        <v>0</v>
      </c>
    </row>
    <row r="3531" s="2" customFormat="1" ht="33.75" hidden="1" spans="1:20">
      <c r="A3531" s="158">
        <f>Cartilha_GLOBAL!A3531</f>
        <v>101653</v>
      </c>
      <c r="B3531" s="100" t="str">
        <f>Cartilha_GLOBAL!B3531</f>
        <v>SINAPI</v>
      </c>
      <c r="C3531" s="104" t="str">
        <f>Cartilha_GLOBAL!C3531</f>
        <v>LUMINÁRIA ABERTA PARA ILUMINAÇÃO PÚBLICA, PARA LÂMPADA VAPOR DE MERCÚRIO ATÉ 400 W E MISTA ATÉ 500 W, COM BRAÇO EM TUBO DE AÇO GALV 1", COMPRIMENTO DE 1,50 M, PARA POSTE DE CONCRETO - FORNECIMENTO E INSTALAÇÃO (EXCLUSIVE LÂMPADA E REATOR). AF_08/2020</v>
      </c>
      <c r="D3531" s="94" t="str">
        <f>Cartilha_GLOBAL!D3531</f>
        <v>UN</v>
      </c>
      <c r="E3531" s="105">
        <f>Cartilha_GLOBAL!$E3531</f>
        <v>311.74</v>
      </c>
      <c r="F3531" s="182">
        <f>Cartilha_GLOBAL!$F3531</f>
        <v>382.63</v>
      </c>
      <c r="G3531" s="108"/>
      <c r="H3531" s="107">
        <f t="shared" si="217"/>
        <v>0</v>
      </c>
      <c r="I3531" s="143">
        <f t="shared" si="218"/>
        <v>0</v>
      </c>
      <c r="J3531" s="142"/>
      <c r="K3531" s="228"/>
      <c r="L3531" s="7" t="str">
        <f t="shared" si="219"/>
        <v/>
      </c>
      <c r="M3531" s="7" t="str">
        <f t="shared" si="220"/>
        <v/>
      </c>
      <c r="N3531" s="7" t="str">
        <f>Cartilha_GLOBAL!N3531</f>
        <v/>
      </c>
      <c r="O3531" s="144"/>
      <c r="P3531" s="6"/>
      <c r="Q3531" s="151"/>
      <c r="R3531" s="152">
        <v>0</v>
      </c>
      <c r="T3531" s="153">
        <f>IF(Cartilha_GLOBAL!R3531=0,0,IF(Cartilha_GLOBAL!R3531&gt;0,"c","b"))</f>
        <v>0</v>
      </c>
    </row>
    <row r="3532" s="2" customFormat="1" ht="22.5" hidden="1" spans="1:20">
      <c r="A3532" s="158">
        <f>Cartilha_GLOBAL!A3532</f>
        <v>97584</v>
      </c>
      <c r="B3532" s="100" t="str">
        <f>Cartilha_GLOBAL!B3532</f>
        <v>SINAPI</v>
      </c>
      <c r="C3532" s="104" t="str">
        <f>Cartilha_GLOBAL!C3532</f>
        <v>LUMINÁRIA TIPO CALHA, DE SOBREPOR, COM 1 LÂMPADA TUBULAR FLUORESCENTE DE 36 W, COM REATOR DE PARTIDA RÁPIDA - FORNECIMENTO E INSTALAÇÃO. AF_02/2020</v>
      </c>
      <c r="D3532" s="94" t="str">
        <f>Cartilha_GLOBAL!D3532</f>
        <v>UN</v>
      </c>
      <c r="E3532" s="105">
        <f>Cartilha_GLOBAL!$E3532</f>
        <v>138.43</v>
      </c>
      <c r="F3532" s="182">
        <f>Cartilha_GLOBAL!$F3532</f>
        <v>169.91</v>
      </c>
      <c r="G3532" s="108"/>
      <c r="H3532" s="107">
        <f t="shared" si="217"/>
        <v>0</v>
      </c>
      <c r="I3532" s="143">
        <f t="shared" si="218"/>
        <v>0</v>
      </c>
      <c r="J3532" s="142"/>
      <c r="K3532" s="228"/>
      <c r="L3532" s="7" t="str">
        <f t="shared" si="219"/>
        <v/>
      </c>
      <c r="M3532" s="7" t="str">
        <f t="shared" si="220"/>
        <v/>
      </c>
      <c r="N3532" s="7" t="str">
        <f>Cartilha_GLOBAL!N3532</f>
        <v/>
      </c>
      <c r="O3532" s="144"/>
      <c r="P3532" s="6"/>
      <c r="Q3532" s="151"/>
      <c r="R3532" s="152">
        <v>0</v>
      </c>
      <c r="T3532" s="153">
        <f>IF(Cartilha_GLOBAL!R3532=0,0,IF(Cartilha_GLOBAL!R3532&gt;0,"c","b"))</f>
        <v>0</v>
      </c>
    </row>
    <row r="3533" s="2" customFormat="1" ht="22.5" hidden="1" spans="1:20">
      <c r="A3533" s="158">
        <f>Cartilha_GLOBAL!A3533</f>
        <v>97585</v>
      </c>
      <c r="B3533" s="100" t="str">
        <f>Cartilha_GLOBAL!B3533</f>
        <v>SINAPI</v>
      </c>
      <c r="C3533" s="104" t="str">
        <f>Cartilha_GLOBAL!C3533</f>
        <v>LUMINÁRIA TIPO CALHA, DE SOBREPOR, COM 2 LÂMPADAS TUBULARES FLUORESCENTES DE 18 W, COM REATOR DE PARTIDA RÁPIDA - FORNECIMENTO E INSTALAÇÃO. AF_02/2020</v>
      </c>
      <c r="D3533" s="94" t="str">
        <f>Cartilha_GLOBAL!D3533</f>
        <v>UN</v>
      </c>
      <c r="E3533" s="105">
        <f>Cartilha_GLOBAL!$E3533</f>
        <v>133.2</v>
      </c>
      <c r="F3533" s="182">
        <f>Cartilha_GLOBAL!$F3533</f>
        <v>163.49</v>
      </c>
      <c r="G3533" s="108"/>
      <c r="H3533" s="107">
        <f t="shared" si="217"/>
        <v>0</v>
      </c>
      <c r="I3533" s="143">
        <f t="shared" si="218"/>
        <v>0</v>
      </c>
      <c r="J3533" s="142"/>
      <c r="K3533" s="228"/>
      <c r="L3533" s="7" t="str">
        <f t="shared" si="219"/>
        <v/>
      </c>
      <c r="M3533" s="7" t="str">
        <f t="shared" si="220"/>
        <v/>
      </c>
      <c r="N3533" s="7" t="str">
        <f>Cartilha_GLOBAL!N3533</f>
        <v/>
      </c>
      <c r="O3533" s="144"/>
      <c r="P3533" s="6"/>
      <c r="Q3533" s="151"/>
      <c r="R3533" s="152">
        <v>0</v>
      </c>
      <c r="T3533" s="153">
        <f>IF(Cartilha_GLOBAL!R3533=0,0,IF(Cartilha_GLOBAL!R3533&gt;0,"c","b"))</f>
        <v>0</v>
      </c>
    </row>
    <row r="3534" s="2" customFormat="1" ht="22.5" hidden="1" spans="1:20">
      <c r="A3534" s="158">
        <f>Cartilha_GLOBAL!A3534</f>
        <v>97586</v>
      </c>
      <c r="B3534" s="100" t="str">
        <f>Cartilha_GLOBAL!B3534</f>
        <v>SINAPI</v>
      </c>
      <c r="C3534" s="104" t="str">
        <f>Cartilha_GLOBAL!C3534</f>
        <v>LUMINÁRIA TIPO CALHA, DE SOBREPOR, COM 2 LÂMPADAS TUBULARES FLUORESCENTES DE 36 W, COM REATOR DE PARTIDA RÁPIDA - FORNECIMENTO E INSTALAÇÃO. AF_02/2020</v>
      </c>
      <c r="D3534" s="94" t="str">
        <f>Cartilha_GLOBAL!D3534</f>
        <v>UN</v>
      </c>
      <c r="E3534" s="105">
        <f>Cartilha_GLOBAL!$E3534</f>
        <v>180.8</v>
      </c>
      <c r="F3534" s="182">
        <f>Cartilha_GLOBAL!$F3534</f>
        <v>221.91</v>
      </c>
      <c r="G3534" s="108"/>
      <c r="H3534" s="107">
        <f t="shared" si="217"/>
        <v>0</v>
      </c>
      <c r="I3534" s="143">
        <f t="shared" si="218"/>
        <v>0</v>
      </c>
      <c r="J3534" s="142"/>
      <c r="K3534" s="228"/>
      <c r="L3534" s="7" t="str">
        <f t="shared" si="219"/>
        <v/>
      </c>
      <c r="M3534" s="7" t="str">
        <f t="shared" si="220"/>
        <v/>
      </c>
      <c r="N3534" s="7" t="str">
        <f>Cartilha_GLOBAL!N3534</f>
        <v/>
      </c>
      <c r="O3534" s="144"/>
      <c r="P3534" s="6"/>
      <c r="Q3534" s="151"/>
      <c r="R3534" s="152">
        <v>0</v>
      </c>
      <c r="T3534" s="153">
        <f>IF(Cartilha_GLOBAL!R3534=0,0,IF(Cartilha_GLOBAL!R3534&gt;0,"c","b"))</f>
        <v>0</v>
      </c>
    </row>
    <row r="3535" s="2" customFormat="1" ht="22.5" hidden="1" spans="1:20">
      <c r="A3535" s="158">
        <f>Cartilha_GLOBAL!A3535</f>
        <v>97587</v>
      </c>
      <c r="B3535" s="100" t="str">
        <f>Cartilha_GLOBAL!B3535</f>
        <v>SINAPI</v>
      </c>
      <c r="C3535" s="104" t="str">
        <f>Cartilha_GLOBAL!C3535</f>
        <v>LUMINÁRIA TIPO CALHA, DE EMBUTIR, COM 2 LÂMPADAS FLUORESCENTES DE 14 W, COM REATOR DE PARTIDA RÁPIDA - FORNECIMENTO E INSTALAÇÃO. AF_02/2020</v>
      </c>
      <c r="D3535" s="94" t="str">
        <f>Cartilha_GLOBAL!D3535</f>
        <v>UN</v>
      </c>
      <c r="E3535" s="105">
        <f>Cartilha_GLOBAL!$E3535</f>
        <v>329.67</v>
      </c>
      <c r="F3535" s="182">
        <f>Cartilha_GLOBAL!$F3535</f>
        <v>404.64</v>
      </c>
      <c r="G3535" s="108"/>
      <c r="H3535" s="107">
        <f t="shared" si="217"/>
        <v>0</v>
      </c>
      <c r="I3535" s="143">
        <f t="shared" si="218"/>
        <v>0</v>
      </c>
      <c r="J3535" s="142"/>
      <c r="K3535" s="228"/>
      <c r="L3535" s="7" t="str">
        <f t="shared" si="219"/>
        <v/>
      </c>
      <c r="M3535" s="7" t="str">
        <f t="shared" si="220"/>
        <v/>
      </c>
      <c r="N3535" s="7" t="str">
        <f>Cartilha_GLOBAL!N3535</f>
        <v/>
      </c>
      <c r="O3535" s="144"/>
      <c r="P3535" s="6"/>
      <c r="Q3535" s="151"/>
      <c r="R3535" s="152">
        <v>0</v>
      </c>
      <c r="T3535" s="153">
        <f>IF(Cartilha_GLOBAL!R3535=0,0,IF(Cartilha_GLOBAL!R3535&gt;0,"c","b"))</f>
        <v>0</v>
      </c>
    </row>
    <row r="3536" s="2" customFormat="1" ht="22.5" hidden="1" spans="1:20">
      <c r="A3536" s="158">
        <f>Cartilha_GLOBAL!A3536</f>
        <v>97589</v>
      </c>
      <c r="B3536" s="100" t="str">
        <f>Cartilha_GLOBAL!B3536</f>
        <v>SINAPI</v>
      </c>
      <c r="C3536" s="104" t="str">
        <f>Cartilha_GLOBAL!C3536</f>
        <v>LUMINÁRIA TIPO PLAFON EM PLÁSTICO, DE SOBREPOR, COM 1 LÂMPADA FLUORESCENTE DE 15 W, SEM REATOR - FORNECIMENTO E INSTALAÇÃO. AF_02/2020</v>
      </c>
      <c r="D3536" s="94" t="str">
        <f>Cartilha_GLOBAL!D3536</f>
        <v>UN</v>
      </c>
      <c r="E3536" s="105">
        <f>Cartilha_GLOBAL!$E3536</f>
        <v>47.54</v>
      </c>
      <c r="F3536" s="182">
        <f>Cartilha_GLOBAL!$F3536</f>
        <v>58.35</v>
      </c>
      <c r="G3536" s="108"/>
      <c r="H3536" s="107">
        <f t="shared" si="217"/>
        <v>0</v>
      </c>
      <c r="I3536" s="143">
        <f t="shared" si="218"/>
        <v>0</v>
      </c>
      <c r="J3536" s="142"/>
      <c r="K3536" s="228"/>
      <c r="L3536" s="7" t="str">
        <f t="shared" si="219"/>
        <v/>
      </c>
      <c r="M3536" s="7" t="str">
        <f t="shared" si="220"/>
        <v/>
      </c>
      <c r="N3536" s="7" t="str">
        <f>Cartilha_GLOBAL!N3536</f>
        <v/>
      </c>
      <c r="O3536" s="144"/>
      <c r="P3536" s="6"/>
      <c r="Q3536" s="151"/>
      <c r="R3536" s="152">
        <v>0</v>
      </c>
      <c r="T3536" s="153">
        <f>IF(Cartilha_GLOBAL!R3536=0,0,IF(Cartilha_GLOBAL!R3536&gt;0,"c","b"))</f>
        <v>0</v>
      </c>
    </row>
    <row r="3537" s="2" customFormat="1" ht="22.5" hidden="1" spans="1:20">
      <c r="A3537" s="158">
        <f>Cartilha_GLOBAL!A3537</f>
        <v>97590</v>
      </c>
      <c r="B3537" s="100" t="str">
        <f>Cartilha_GLOBAL!B3537</f>
        <v>SINAPI</v>
      </c>
      <c r="C3537" s="104" t="str">
        <f>Cartilha_GLOBAL!C3537</f>
        <v>LUMINÁRIA TIPO PLAFON REDONDO COM VIDRO FOSCO, DE SOBREPOR, COM 1 LÂMPADA FLUORESCENTE DE 15 W, SEM REATOR - FORNECIMENTO E INSTALAÇÃO. AF_02/2020</v>
      </c>
      <c r="D3537" s="94" t="str">
        <f>Cartilha_GLOBAL!D3537</f>
        <v>UN</v>
      </c>
      <c r="E3537" s="105">
        <f>Cartilha_GLOBAL!$E3537</f>
        <v>113.3</v>
      </c>
      <c r="F3537" s="182">
        <f>Cartilha_GLOBAL!$F3537</f>
        <v>139.06</v>
      </c>
      <c r="G3537" s="108"/>
      <c r="H3537" s="107">
        <f t="shared" si="217"/>
        <v>0</v>
      </c>
      <c r="I3537" s="143">
        <f t="shared" si="218"/>
        <v>0</v>
      </c>
      <c r="J3537" s="142"/>
      <c r="K3537" s="228"/>
      <c r="L3537" s="7" t="str">
        <f t="shared" si="219"/>
        <v/>
      </c>
      <c r="M3537" s="7" t="str">
        <f t="shared" si="220"/>
        <v/>
      </c>
      <c r="N3537" s="7" t="str">
        <f>Cartilha_GLOBAL!N3537</f>
        <v/>
      </c>
      <c r="O3537" s="144"/>
      <c r="P3537" s="6"/>
      <c r="Q3537" s="151"/>
      <c r="R3537" s="152">
        <v>0</v>
      </c>
      <c r="T3537" s="153">
        <f>IF(Cartilha_GLOBAL!R3537=0,0,IF(Cartilha_GLOBAL!R3537&gt;0,"c","b"))</f>
        <v>0</v>
      </c>
    </row>
    <row r="3538" s="2" customFormat="1" ht="22.5" hidden="1" spans="1:20">
      <c r="A3538" s="158">
        <f>Cartilha_GLOBAL!A3538</f>
        <v>97591</v>
      </c>
      <c r="B3538" s="100" t="str">
        <f>Cartilha_GLOBAL!B3538</f>
        <v>SINAPI</v>
      </c>
      <c r="C3538" s="104" t="str">
        <f>Cartilha_GLOBAL!C3538</f>
        <v>LUMINÁRIA TIPO PLAFON REDONDO COM VIDRO FOSCO, DE SOBREPOR, COM 2 LÂMPADAS FLUORESCENTES DE 15 W, SEM REATOR - FORNECIMENTO E INSTALAÇÃO. AF_02/2020</v>
      </c>
      <c r="D3538" s="94" t="str">
        <f>Cartilha_GLOBAL!D3538</f>
        <v>UN</v>
      </c>
      <c r="E3538" s="105">
        <f>Cartilha_GLOBAL!$E3538</f>
        <v>147.92</v>
      </c>
      <c r="F3538" s="182">
        <f>Cartilha_GLOBAL!$F3538</f>
        <v>181.56</v>
      </c>
      <c r="G3538" s="108"/>
      <c r="H3538" s="107">
        <f t="shared" si="217"/>
        <v>0</v>
      </c>
      <c r="I3538" s="143">
        <f t="shared" si="218"/>
        <v>0</v>
      </c>
      <c r="J3538" s="142"/>
      <c r="K3538" s="145"/>
      <c r="L3538" s="7" t="str">
        <f t="shared" si="219"/>
        <v/>
      </c>
      <c r="M3538" s="7" t="str">
        <f t="shared" si="220"/>
        <v/>
      </c>
      <c r="N3538" s="7" t="str">
        <f>Cartilha_GLOBAL!N3538</f>
        <v/>
      </c>
      <c r="O3538" s="144"/>
      <c r="P3538" s="6"/>
      <c r="Q3538" s="151"/>
      <c r="R3538" s="152">
        <v>0</v>
      </c>
      <c r="T3538" s="153">
        <f>IF(Cartilha_GLOBAL!R3538=0,0,IF(Cartilha_GLOBAL!R3538&gt;0,"c","b"))</f>
        <v>0</v>
      </c>
    </row>
    <row r="3539" s="2" customFormat="1" ht="22.5" hidden="1" spans="1:20">
      <c r="A3539" s="158">
        <f>Cartilha_GLOBAL!A3539</f>
        <v>103782</v>
      </c>
      <c r="B3539" s="100" t="str">
        <f>Cartilha_GLOBAL!B3539</f>
        <v>SINAPI</v>
      </c>
      <c r="C3539" s="104" t="str">
        <f>Cartilha_GLOBAL!C3539</f>
        <v>LUMINÁRIA TIPO PLAFON REDONDO COM VIDRO FOSCO, DE SOBREPOR, COM 2 LÂMPADAS FLUORESCENTES DE 15 W, SEM REATOR - FORNECIMENTO E INSTALAÇÃO. AF_02/2020</v>
      </c>
      <c r="D3539" s="94" t="str">
        <f>Cartilha_GLOBAL!D3539</f>
        <v>UN</v>
      </c>
      <c r="E3539" s="105">
        <f>Cartilha_GLOBAL!$E3539</f>
        <v>41.27</v>
      </c>
      <c r="F3539" s="182">
        <f>Cartilha_GLOBAL!$F3539</f>
        <v>50.65</v>
      </c>
      <c r="G3539" s="108"/>
      <c r="H3539" s="107">
        <f t="shared" si="217"/>
        <v>0</v>
      </c>
      <c r="I3539" s="143">
        <f t="shared" si="218"/>
        <v>0</v>
      </c>
      <c r="J3539" s="142"/>
      <c r="K3539" s="228"/>
      <c r="L3539" s="7" t="str">
        <f t="shared" si="219"/>
        <v/>
      </c>
      <c r="M3539" s="7" t="str">
        <f t="shared" si="220"/>
        <v/>
      </c>
      <c r="N3539" s="7" t="str">
        <f>Cartilha_GLOBAL!N3539</f>
        <v/>
      </c>
      <c r="O3539" s="144"/>
      <c r="P3539" s="6"/>
      <c r="Q3539" s="151"/>
      <c r="R3539" s="152">
        <v>0</v>
      </c>
      <c r="T3539" s="153">
        <f>IF(Cartilha_GLOBAL!R3539=0,0,IF(Cartilha_GLOBAL!R3539&gt;0,"c","b"))</f>
        <v>0</v>
      </c>
    </row>
    <row r="3540" s="2" customFormat="1" ht="22.5" hidden="1" spans="1:20">
      <c r="A3540" s="158">
        <f>Cartilha_GLOBAL!A3540</f>
        <v>97593</v>
      </c>
      <c r="B3540" s="100" t="str">
        <f>Cartilha_GLOBAL!B3540</f>
        <v>SINAPI</v>
      </c>
      <c r="C3540" s="104" t="str">
        <f>Cartilha_GLOBAL!C3540</f>
        <v>LUMINÁRIA TIPO SPOT, DE SOBREPOR, COM 1 LÂMPADA FLUORESCENTE DE 15 W, SEM REATOR - FORNECIMENTO E INSTALAÇÃO. AF_02/2020</v>
      </c>
      <c r="D3540" s="94" t="str">
        <f>Cartilha_GLOBAL!D3540</f>
        <v>UN</v>
      </c>
      <c r="E3540" s="105">
        <f>Cartilha_GLOBAL!$E3540</f>
        <v>163.67</v>
      </c>
      <c r="F3540" s="182">
        <f>Cartilha_GLOBAL!$F3540</f>
        <v>200.89</v>
      </c>
      <c r="G3540" s="108"/>
      <c r="H3540" s="107">
        <f t="shared" si="217"/>
        <v>0</v>
      </c>
      <c r="I3540" s="143">
        <f t="shared" si="218"/>
        <v>0</v>
      </c>
      <c r="J3540" s="142"/>
      <c r="K3540" s="228"/>
      <c r="L3540" s="7" t="str">
        <f t="shared" si="219"/>
        <v/>
      </c>
      <c r="M3540" s="7" t="str">
        <f t="shared" si="220"/>
        <v/>
      </c>
      <c r="N3540" s="7" t="str">
        <f>Cartilha_GLOBAL!N3540</f>
        <v/>
      </c>
      <c r="O3540" s="144"/>
      <c r="P3540" s="6"/>
      <c r="Q3540" s="151"/>
      <c r="R3540" s="152">
        <v>0</v>
      </c>
      <c r="T3540" s="153">
        <f>IF(Cartilha_GLOBAL!R3540=0,0,IF(Cartilha_GLOBAL!R3540&gt;0,"c","b"))</f>
        <v>0</v>
      </c>
    </row>
    <row r="3541" s="2" customFormat="1" ht="22.5" hidden="1" spans="1:20">
      <c r="A3541" s="158">
        <f>Cartilha_GLOBAL!A3541</f>
        <v>97594</v>
      </c>
      <c r="B3541" s="100" t="str">
        <f>Cartilha_GLOBAL!B3541</f>
        <v>SINAPI</v>
      </c>
      <c r="C3541" s="104" t="str">
        <f>Cartilha_GLOBAL!C3541</f>
        <v>LUMINÁRIA TIPO SPOT, DE SOBREPOR, COM 2 LÂMPADAS FLUORESCENTES DE 15 W, SEM REATOR - FORNECIMENTO E INSTALAÇÃO. AF_02/2020</v>
      </c>
      <c r="D3541" s="94" t="str">
        <f>Cartilha_GLOBAL!D3541</f>
        <v>UN</v>
      </c>
      <c r="E3541" s="105">
        <f>Cartilha_GLOBAL!$E3541</f>
        <v>148.53</v>
      </c>
      <c r="F3541" s="182">
        <f>Cartilha_GLOBAL!$F3541</f>
        <v>182.31</v>
      </c>
      <c r="G3541" s="108"/>
      <c r="H3541" s="107">
        <f t="shared" si="217"/>
        <v>0</v>
      </c>
      <c r="I3541" s="143">
        <f t="shared" si="218"/>
        <v>0</v>
      </c>
      <c r="J3541" s="142"/>
      <c r="K3541" s="228"/>
      <c r="L3541" s="7" t="str">
        <f t="shared" si="219"/>
        <v/>
      </c>
      <c r="M3541" s="7" t="str">
        <f t="shared" si="220"/>
        <v/>
      </c>
      <c r="N3541" s="7" t="str">
        <f>Cartilha_GLOBAL!N3541</f>
        <v/>
      </c>
      <c r="O3541" s="144"/>
      <c r="P3541" s="6"/>
      <c r="Q3541" s="151"/>
      <c r="R3541" s="152">
        <v>0</v>
      </c>
      <c r="T3541" s="153">
        <f>IF(Cartilha_GLOBAL!R3541=0,0,IF(Cartilha_GLOBAL!R3541&gt;0,"c","b"))</f>
        <v>0</v>
      </c>
    </row>
    <row r="3542" s="2" customFormat="1" ht="12.75" hidden="1" spans="1:20">
      <c r="A3542" s="154" t="str">
        <f>Cartilha_GLOBAL!A3542</f>
        <v>8.2.19</v>
      </c>
      <c r="B3542" s="100">
        <f>Cartilha_GLOBAL!B3542</f>
        <v>0</v>
      </c>
      <c r="C3542" s="161" t="str">
        <f>Cartilha_GLOBAL!C3542</f>
        <v>REFLETORES / PROJETORES</v>
      </c>
      <c r="D3542" s="94">
        <f>Cartilha_GLOBAL!D3542</f>
        <v>0</v>
      </c>
      <c r="E3542" s="105">
        <f>Cartilha_GLOBAL!$E3542</f>
        <v>0</v>
      </c>
      <c r="F3542" s="182">
        <f>Cartilha_GLOBAL!$F3542</f>
        <v>0</v>
      </c>
      <c r="G3542" s="187"/>
      <c r="H3542" s="187">
        <f t="shared" si="217"/>
        <v>0</v>
      </c>
      <c r="I3542" s="188">
        <f t="shared" si="218"/>
        <v>0</v>
      </c>
      <c r="J3542" s="142"/>
      <c r="K3542" s="145" t="str">
        <f>IF(OR(SUM(I3543:I3545)&gt;0,SUM(I3543:I3545)&gt;0),"xx","")</f>
        <v/>
      </c>
      <c r="L3542" s="7" t="str">
        <f t="shared" si="219"/>
        <v/>
      </c>
      <c r="M3542" s="7" t="str">
        <f t="shared" si="220"/>
        <v/>
      </c>
      <c r="N3542" s="7" t="str">
        <f>Cartilha_GLOBAL!N3542</f>
        <v/>
      </c>
      <c r="O3542" s="144"/>
      <c r="P3542" s="6"/>
      <c r="Q3542" s="151"/>
      <c r="R3542" s="152">
        <v>0</v>
      </c>
      <c r="T3542" s="153">
        <f>IF(Cartilha_GLOBAL!R3542=0,0,IF(Cartilha_GLOBAL!R3542&gt;0,"c","b"))</f>
        <v>0</v>
      </c>
    </row>
    <row r="3543" s="2" customFormat="1" ht="22.5" hidden="1" spans="1:20">
      <c r="A3543" s="158">
        <f>Cartilha_GLOBAL!A3543</f>
        <v>101666</v>
      </c>
      <c r="B3543" s="100" t="str">
        <f>Cartilha_GLOBAL!B3543</f>
        <v>SINAPI</v>
      </c>
      <c r="C3543" s="104" t="str">
        <f>Cartilha_GLOBAL!C3543</f>
        <v>REFLETOR RETANGULAR FECHADO, COM LÂMPADA VAPOR METÁLICO 400 W - FORNECIMENTO E INSTALAÇÃO. AF_08/2020</v>
      </c>
      <c r="D3543" s="94" t="str">
        <f>Cartilha_GLOBAL!D3543</f>
        <v>UN</v>
      </c>
      <c r="E3543" s="105">
        <f>Cartilha_GLOBAL!$E3543</f>
        <v>450.92</v>
      </c>
      <c r="F3543" s="182">
        <f>Cartilha_GLOBAL!$F3543</f>
        <v>553.46</v>
      </c>
      <c r="G3543" s="108"/>
      <c r="H3543" s="107">
        <f t="shared" si="217"/>
        <v>0</v>
      </c>
      <c r="I3543" s="143">
        <f t="shared" si="218"/>
        <v>0</v>
      </c>
      <c r="J3543" s="142"/>
      <c r="K3543" s="145"/>
      <c r="L3543" s="7" t="str">
        <f t="shared" si="219"/>
        <v/>
      </c>
      <c r="M3543" s="7" t="str">
        <f t="shared" si="220"/>
        <v/>
      </c>
      <c r="N3543" s="7" t="str">
        <f>Cartilha_GLOBAL!N3543</f>
        <v/>
      </c>
      <c r="O3543" s="144"/>
      <c r="P3543" s="6"/>
      <c r="Q3543" s="151"/>
      <c r="R3543" s="152">
        <v>0</v>
      </c>
      <c r="T3543" s="153">
        <f>IF(Cartilha_GLOBAL!R3543=0,0,IF(Cartilha_GLOBAL!R3543&gt;0,"c","b"))</f>
        <v>0</v>
      </c>
    </row>
    <row r="3544" s="2" customFormat="1" ht="22.5" hidden="1" spans="1:20">
      <c r="A3544" s="158">
        <f>Cartilha_GLOBAL!A3544</f>
        <v>97600</v>
      </c>
      <c r="B3544" s="100" t="str">
        <f>Cartilha_GLOBAL!B3544</f>
        <v>SINAPI</v>
      </c>
      <c r="C3544" s="104" t="str">
        <f>Cartilha_GLOBAL!C3544</f>
        <v>REFLETOR EM ALUMÍNIO, DE SUPORTE E ALÇA, COM 1 LÂMPADA VAPOR DE MERCÚRIO DE 125 W, COM REATOR ALTO FATOR DE POTÊNCIA - FORNECIMENTO E INSTALAÇÃO. AF_02/2020</v>
      </c>
      <c r="D3544" s="94" t="str">
        <f>Cartilha_GLOBAL!D3544</f>
        <v>UN</v>
      </c>
      <c r="E3544" s="105">
        <f>Cartilha_GLOBAL!$E3544</f>
        <v>360.17</v>
      </c>
      <c r="F3544" s="182">
        <f>Cartilha_GLOBAL!$F3544</f>
        <v>442.07</v>
      </c>
      <c r="G3544" s="108"/>
      <c r="H3544" s="107">
        <f t="shared" si="217"/>
        <v>0</v>
      </c>
      <c r="I3544" s="143">
        <f t="shared" si="218"/>
        <v>0</v>
      </c>
      <c r="J3544" s="142"/>
      <c r="K3544" s="228"/>
      <c r="L3544" s="7" t="str">
        <f t="shared" si="219"/>
        <v/>
      </c>
      <c r="M3544" s="7" t="str">
        <f t="shared" si="220"/>
        <v/>
      </c>
      <c r="N3544" s="7" t="str">
        <f>Cartilha_GLOBAL!N3544</f>
        <v/>
      </c>
      <c r="O3544" s="144"/>
      <c r="P3544" s="6"/>
      <c r="Q3544" s="151"/>
      <c r="R3544" s="152">
        <v>0</v>
      </c>
      <c r="T3544" s="153">
        <f>IF(Cartilha_GLOBAL!R3544=0,0,IF(Cartilha_GLOBAL!R3544&gt;0,"c","b"))</f>
        <v>0</v>
      </c>
    </row>
    <row r="3545" s="2" customFormat="1" ht="22.5" hidden="1" spans="1:20">
      <c r="A3545" s="158">
        <f>Cartilha_GLOBAL!A3545</f>
        <v>97601</v>
      </c>
      <c r="B3545" s="100" t="str">
        <f>Cartilha_GLOBAL!B3545</f>
        <v>SINAPI</v>
      </c>
      <c r="C3545" s="104" t="str">
        <f>Cartilha_GLOBAL!C3545</f>
        <v>REFLETOR EM ALUMÍNIO, DE SUPORTE E ALÇA, COM LÂMPADA VAPOR DE MERCÚRIO DE 250 W, COM REATOR ALTO FATOR DE POTÊNCIA - FORNECIMENTO E INSTALAÇÃO. AF_02/2020</v>
      </c>
      <c r="D3545" s="94" t="str">
        <f>Cartilha_GLOBAL!D3545</f>
        <v>UN</v>
      </c>
      <c r="E3545" s="105">
        <f>Cartilha_GLOBAL!$E3545</f>
        <v>380.4</v>
      </c>
      <c r="F3545" s="182">
        <f>Cartilha_GLOBAL!$F3545</f>
        <v>466.9</v>
      </c>
      <c r="G3545" s="108"/>
      <c r="H3545" s="107">
        <f t="shared" si="217"/>
        <v>0</v>
      </c>
      <c r="I3545" s="143">
        <f t="shared" si="218"/>
        <v>0</v>
      </c>
      <c r="J3545" s="142"/>
      <c r="K3545" s="228"/>
      <c r="L3545" s="7" t="str">
        <f t="shared" si="219"/>
        <v/>
      </c>
      <c r="M3545" s="7" t="str">
        <f t="shared" si="220"/>
        <v/>
      </c>
      <c r="N3545" s="7" t="str">
        <f>Cartilha_GLOBAL!N3545</f>
        <v/>
      </c>
      <c r="O3545" s="144"/>
      <c r="P3545" s="6"/>
      <c r="Q3545" s="151"/>
      <c r="R3545" s="152">
        <v>0</v>
      </c>
      <c r="T3545" s="153">
        <f>IF(Cartilha_GLOBAL!R3545=0,0,IF(Cartilha_GLOBAL!R3545&gt;0,"c","b"))</f>
        <v>0</v>
      </c>
    </row>
    <row r="3546" s="2" customFormat="1" ht="12.75" hidden="1" spans="1:20">
      <c r="A3546" s="154" t="str">
        <f>Cartilha_GLOBAL!A3546</f>
        <v>8.2.20</v>
      </c>
      <c r="B3546" s="100">
        <f>Cartilha_GLOBAL!B3546</f>
        <v>0</v>
      </c>
      <c r="C3546" s="161" t="str">
        <f>Cartilha_GLOBAL!C3546</f>
        <v>LAMPADAS</v>
      </c>
      <c r="D3546" s="94">
        <f>Cartilha_GLOBAL!D3546</f>
        <v>0</v>
      </c>
      <c r="E3546" s="105">
        <f>Cartilha_GLOBAL!$E3546</f>
        <v>0</v>
      </c>
      <c r="F3546" s="182">
        <f>Cartilha_GLOBAL!$F3546</f>
        <v>0</v>
      </c>
      <c r="G3546" s="187"/>
      <c r="H3546" s="187">
        <f t="shared" si="217"/>
        <v>0</v>
      </c>
      <c r="I3546" s="188">
        <f t="shared" si="218"/>
        <v>0</v>
      </c>
      <c r="J3546" s="142"/>
      <c r="K3546" s="145" t="str">
        <f>IF(OR(SUM(I3547:I3590)&gt;0,SUM(I3547:I3590)&gt;0),"xx","")</f>
        <v/>
      </c>
      <c r="L3546" s="7" t="str">
        <f t="shared" si="219"/>
        <v/>
      </c>
      <c r="M3546" s="7" t="str">
        <f t="shared" si="220"/>
        <v/>
      </c>
      <c r="N3546" s="7" t="str">
        <f>Cartilha_GLOBAL!N3546</f>
        <v/>
      </c>
      <c r="O3546" s="144"/>
      <c r="P3546" s="6"/>
      <c r="Q3546" s="151"/>
      <c r="R3546" s="152">
        <v>0</v>
      </c>
      <c r="T3546" s="153">
        <f>IF(Cartilha_GLOBAL!R3546=0,0,IF(Cartilha_GLOBAL!R3546&gt;0,"c","b"))</f>
        <v>0</v>
      </c>
    </row>
    <row r="3547" s="2" customFormat="1" ht="12.75" hidden="1" spans="1:20">
      <c r="A3547" s="154" t="str">
        <f>Cartilha_GLOBAL!A3547</f>
        <v>8.2.20.2</v>
      </c>
      <c r="B3547" s="100">
        <f>Cartilha_GLOBAL!B3547</f>
        <v>0</v>
      </c>
      <c r="C3547" s="161" t="str">
        <f>Cartilha_GLOBAL!C3547</f>
        <v>FLUORESCENTES</v>
      </c>
      <c r="D3547" s="94">
        <f>Cartilha_GLOBAL!D3547</f>
        <v>0</v>
      </c>
      <c r="E3547" s="105">
        <f>Cartilha_GLOBAL!$E3547</f>
        <v>0</v>
      </c>
      <c r="F3547" s="182">
        <f>Cartilha_GLOBAL!$F3547</f>
        <v>0</v>
      </c>
      <c r="G3547" s="187"/>
      <c r="H3547" s="187">
        <f t="shared" si="217"/>
        <v>0</v>
      </c>
      <c r="I3547" s="188">
        <f t="shared" si="218"/>
        <v>0</v>
      </c>
      <c r="J3547" s="142"/>
      <c r="K3547" s="145" t="str">
        <f>IF(OR(SUM(I3548:I3553)&gt;0,SUM(I3548:I3553)&gt;0),"xx","")</f>
        <v/>
      </c>
      <c r="L3547" s="7" t="str">
        <f t="shared" si="219"/>
        <v/>
      </c>
      <c r="M3547" s="7" t="str">
        <f t="shared" si="220"/>
        <v/>
      </c>
      <c r="N3547" s="7" t="str">
        <f>Cartilha_GLOBAL!N3547</f>
        <v/>
      </c>
      <c r="O3547" s="144"/>
      <c r="P3547" s="6"/>
      <c r="Q3547" s="151"/>
      <c r="R3547" s="152">
        <v>0</v>
      </c>
      <c r="T3547" s="153">
        <f>IF(Cartilha_GLOBAL!R3547=0,0,IF(Cartilha_GLOBAL!R3547&gt;0,"c","b"))</f>
        <v>0</v>
      </c>
    </row>
    <row r="3548" s="2" customFormat="1" ht="12.75" hidden="1" spans="1:20">
      <c r="A3548" s="158">
        <f>Cartilha_GLOBAL!A3548</f>
        <v>97611</v>
      </c>
      <c r="B3548" s="100" t="str">
        <f>Cartilha_GLOBAL!B3548</f>
        <v>SINAPI</v>
      </c>
      <c r="C3548" s="104" t="str">
        <f>Cartilha_GLOBAL!C3548</f>
        <v>LÂMPADA COMPACTA FLUORESCENTE DE 15 W, BASE E27 - FORNECIMENTO E INSTALAÇÃO. AF_02/2020</v>
      </c>
      <c r="D3548" s="94" t="str">
        <f>Cartilha_GLOBAL!D3548</f>
        <v>UN</v>
      </c>
      <c r="E3548" s="105">
        <f>Cartilha_GLOBAL!$E3548</f>
        <v>27.22</v>
      </c>
      <c r="F3548" s="182">
        <f>Cartilha_GLOBAL!$F3548</f>
        <v>33.41</v>
      </c>
      <c r="G3548" s="108"/>
      <c r="H3548" s="107">
        <f t="shared" si="217"/>
        <v>0</v>
      </c>
      <c r="I3548" s="143">
        <f t="shared" si="218"/>
        <v>0</v>
      </c>
      <c r="J3548" s="142"/>
      <c r="K3548" s="228"/>
      <c r="L3548" s="7" t="str">
        <f t="shared" si="219"/>
        <v/>
      </c>
      <c r="M3548" s="7" t="str">
        <f t="shared" si="220"/>
        <v/>
      </c>
      <c r="N3548" s="7" t="str">
        <f>Cartilha_GLOBAL!N3548</f>
        <v/>
      </c>
      <c r="O3548" s="144"/>
      <c r="P3548" s="6"/>
      <c r="Q3548" s="151"/>
      <c r="R3548" s="152">
        <v>0</v>
      </c>
      <c r="T3548" s="153">
        <f>IF(Cartilha_GLOBAL!R3548=0,0,IF(Cartilha_GLOBAL!R3548&gt;0,"c","b"))</f>
        <v>0</v>
      </c>
    </row>
    <row r="3549" s="2" customFormat="1" ht="12.75" hidden="1" spans="1:20">
      <c r="A3549" s="158">
        <f>Cartilha_GLOBAL!A3549</f>
        <v>97612</v>
      </c>
      <c r="B3549" s="100" t="str">
        <f>Cartilha_GLOBAL!B3549</f>
        <v>SINAPI</v>
      </c>
      <c r="C3549" s="104" t="str">
        <f>Cartilha_GLOBAL!C3549</f>
        <v>LÂMPADA COMPACTA FLUORESCENTE DE 20 W, BASE E27 - FORNECIMENTO E INSTALAÇÃO. AF_02/2020</v>
      </c>
      <c r="D3549" s="94" t="str">
        <f>Cartilha_GLOBAL!D3549</f>
        <v>UN</v>
      </c>
      <c r="E3549" s="105">
        <f>Cartilha_GLOBAL!$E3549</f>
        <v>29.48</v>
      </c>
      <c r="F3549" s="182">
        <f>Cartilha_GLOBAL!$F3549</f>
        <v>36.18</v>
      </c>
      <c r="G3549" s="108"/>
      <c r="H3549" s="107">
        <f t="shared" si="217"/>
        <v>0</v>
      </c>
      <c r="I3549" s="143">
        <f t="shared" si="218"/>
        <v>0</v>
      </c>
      <c r="J3549" s="142"/>
      <c r="K3549" s="228"/>
      <c r="L3549" s="7" t="str">
        <f t="shared" si="219"/>
        <v/>
      </c>
      <c r="M3549" s="7" t="str">
        <f t="shared" si="220"/>
        <v/>
      </c>
      <c r="N3549" s="7" t="str">
        <f>Cartilha_GLOBAL!N3549</f>
        <v/>
      </c>
      <c r="O3549" s="144"/>
      <c r="P3549" s="6"/>
      <c r="Q3549" s="151"/>
      <c r="R3549" s="152">
        <v>0</v>
      </c>
      <c r="T3549" s="153">
        <f>IF(Cartilha_GLOBAL!R3549=0,0,IF(Cartilha_GLOBAL!R3549&gt;0,"c","b"))</f>
        <v>0</v>
      </c>
    </row>
    <row r="3550" s="2" customFormat="1" ht="22.5" hidden="1" spans="1:20">
      <c r="A3550" s="158">
        <f>Cartilha_GLOBAL!A3550</f>
        <v>97615</v>
      </c>
      <c r="B3550" s="100" t="str">
        <f>Cartilha_GLOBAL!B3550</f>
        <v>SINAPI</v>
      </c>
      <c r="C3550" s="104" t="str">
        <f>Cartilha_GLOBAL!C3550</f>
        <v>LÂMPADA TUBULAR FLUORESCENTE T8 DE 16/18 W, BASE G13 - FORNECIMENTO E INSTALAÇÃO. AF_02/2020_PS</v>
      </c>
      <c r="D3550" s="94" t="str">
        <f>Cartilha_GLOBAL!D3550</f>
        <v>UN</v>
      </c>
      <c r="E3550" s="105">
        <f>Cartilha_GLOBAL!$E3550</f>
        <v>62.31</v>
      </c>
      <c r="F3550" s="182">
        <f>Cartilha_GLOBAL!$F3550</f>
        <v>76.48</v>
      </c>
      <c r="G3550" s="108"/>
      <c r="H3550" s="107">
        <f t="shared" si="217"/>
        <v>0</v>
      </c>
      <c r="I3550" s="143">
        <f t="shared" si="218"/>
        <v>0</v>
      </c>
      <c r="J3550" s="142"/>
      <c r="K3550" s="145"/>
      <c r="L3550" s="7" t="str">
        <f t="shared" si="219"/>
        <v/>
      </c>
      <c r="M3550" s="7" t="str">
        <f t="shared" si="220"/>
        <v/>
      </c>
      <c r="N3550" s="7" t="str">
        <f>Cartilha_GLOBAL!N3550</f>
        <v/>
      </c>
      <c r="O3550" s="144"/>
      <c r="P3550" s="6"/>
      <c r="Q3550" s="151"/>
      <c r="R3550" s="152">
        <v>0</v>
      </c>
      <c r="T3550" s="153">
        <f>IF(Cartilha_GLOBAL!R3550=0,0,IF(Cartilha_GLOBAL!R3550&gt;0,"c","b"))</f>
        <v>0</v>
      </c>
    </row>
    <row r="3551" s="2" customFormat="1" ht="22.5" hidden="1" spans="1:20">
      <c r="A3551" s="158">
        <f>Cartilha_GLOBAL!A3551</f>
        <v>97616</v>
      </c>
      <c r="B3551" s="100" t="str">
        <f>Cartilha_GLOBAL!B3551</f>
        <v>SINAPI</v>
      </c>
      <c r="C3551" s="104" t="str">
        <f>Cartilha_GLOBAL!C3551</f>
        <v>LÂMPADA TUBULAR FLUORESCENTE T8 DE 32/36 W, BASE G13 - FORNECIMENTO E INSTALAÇÃO. AF_02/2020_PS</v>
      </c>
      <c r="D3551" s="94" t="str">
        <f>Cartilha_GLOBAL!D3551</f>
        <v>UN</v>
      </c>
      <c r="E3551" s="105">
        <f>Cartilha_GLOBAL!$E3551</f>
        <v>71.38</v>
      </c>
      <c r="F3551" s="182">
        <f>Cartilha_GLOBAL!$F3551</f>
        <v>87.61</v>
      </c>
      <c r="G3551" s="108"/>
      <c r="H3551" s="107">
        <f t="shared" si="217"/>
        <v>0</v>
      </c>
      <c r="I3551" s="143">
        <f t="shared" si="218"/>
        <v>0</v>
      </c>
      <c r="J3551" s="142"/>
      <c r="K3551" s="228"/>
      <c r="L3551" s="7" t="str">
        <f t="shared" si="219"/>
        <v/>
      </c>
      <c r="M3551" s="7" t="str">
        <f t="shared" si="220"/>
        <v/>
      </c>
      <c r="N3551" s="7" t="str">
        <f>Cartilha_GLOBAL!N3551</f>
        <v/>
      </c>
      <c r="O3551" s="144"/>
      <c r="P3551" s="6"/>
      <c r="Q3551" s="151"/>
      <c r="R3551" s="152">
        <v>0</v>
      </c>
      <c r="T3551" s="153">
        <f>IF(Cartilha_GLOBAL!R3551=0,0,IF(Cartilha_GLOBAL!R3551&gt;0,"c","b"))</f>
        <v>0</v>
      </c>
    </row>
    <row r="3552" ht="22.5" hidden="1" spans="1:20">
      <c r="A3552" s="158">
        <f>Cartilha_GLOBAL!A3552</f>
        <v>97617</v>
      </c>
      <c r="B3552" s="100" t="str">
        <f>Cartilha_GLOBAL!B3552</f>
        <v>SINAPI</v>
      </c>
      <c r="C3552" s="104" t="str">
        <f>Cartilha_GLOBAL!C3552</f>
        <v>LÂMPADA TUBULAR FLUORESCENTE T10 DE 20/40 W, BASE G13 - FORNECIMENTO E INSTALAÇÃO. AF_02/2020_PS</v>
      </c>
      <c r="D3552" s="94" t="str">
        <f>Cartilha_GLOBAL!D3552</f>
        <v>UN</v>
      </c>
      <c r="E3552" s="105">
        <f>Cartilha_GLOBAL!$E3552</f>
        <v>71.03</v>
      </c>
      <c r="F3552" s="182">
        <f>Cartilha_GLOBAL!$F3552</f>
        <v>87.18</v>
      </c>
      <c r="G3552" s="108"/>
      <c r="H3552" s="107">
        <f t="shared" si="217"/>
        <v>0</v>
      </c>
      <c r="I3552" s="143">
        <f t="shared" si="218"/>
        <v>0</v>
      </c>
      <c r="J3552" s="142"/>
      <c r="K3552" s="228"/>
      <c r="L3552" s="7" t="str">
        <f t="shared" si="219"/>
        <v/>
      </c>
      <c r="M3552" s="7" t="str">
        <f t="shared" si="220"/>
        <v/>
      </c>
      <c r="N3552" s="7" t="str">
        <f>Cartilha_GLOBAL!N3552</f>
        <v/>
      </c>
      <c r="O3552" s="144"/>
      <c r="Q3552" s="151"/>
      <c r="R3552" s="152">
        <v>0</v>
      </c>
      <c r="T3552" s="153">
        <f>IF(Cartilha_GLOBAL!R3552=0,0,IF(Cartilha_GLOBAL!R3552&gt;0,"c","b"))</f>
        <v>0</v>
      </c>
    </row>
    <row r="3553" ht="22.5" hidden="1" spans="1:20">
      <c r="A3553" s="158">
        <f>Cartilha_GLOBAL!A3553</f>
        <v>97618</v>
      </c>
      <c r="B3553" s="100" t="str">
        <f>Cartilha_GLOBAL!B3553</f>
        <v>SINAPI</v>
      </c>
      <c r="C3553" s="104" t="str">
        <f>Cartilha_GLOBAL!C3553</f>
        <v>LÂMPADA TUBULAR FLUORESCENTE T5 DE 14 W, BASE G13 - FORNECIMENTO E INSTALAÇÃO. AF_02/2020_PS</v>
      </c>
      <c r="D3553" s="94" t="str">
        <f>Cartilha_GLOBAL!D3553</f>
        <v>UN</v>
      </c>
      <c r="E3553" s="105">
        <f>Cartilha_GLOBAL!$E3553</f>
        <v>65.49</v>
      </c>
      <c r="F3553" s="182">
        <f>Cartilha_GLOBAL!$F3553</f>
        <v>80.38</v>
      </c>
      <c r="G3553" s="108"/>
      <c r="H3553" s="107">
        <f t="shared" si="217"/>
        <v>0</v>
      </c>
      <c r="I3553" s="143">
        <f t="shared" si="218"/>
        <v>0</v>
      </c>
      <c r="J3553" s="142"/>
      <c r="K3553" s="228"/>
      <c r="L3553" s="7" t="str">
        <f t="shared" si="219"/>
        <v/>
      </c>
      <c r="M3553" s="7" t="str">
        <f t="shared" si="220"/>
        <v/>
      </c>
      <c r="N3553" s="7" t="str">
        <f>Cartilha_GLOBAL!N3553</f>
        <v/>
      </c>
      <c r="O3553" s="144"/>
      <c r="Q3553" s="151"/>
      <c r="R3553" s="152">
        <v>0</v>
      </c>
      <c r="T3553" s="153">
        <f>IF(Cartilha_GLOBAL!R3553=0,0,IF(Cartilha_GLOBAL!R3553&gt;0,"c","b"))</f>
        <v>0</v>
      </c>
    </row>
    <row r="3554" s="2" customFormat="1" ht="12.75" hidden="1" spans="1:20">
      <c r="A3554" s="154" t="str">
        <f>Cartilha_GLOBAL!A3554</f>
        <v>8.2.20.3</v>
      </c>
      <c r="B3554" s="100">
        <f>Cartilha_GLOBAL!B3554</f>
        <v>0</v>
      </c>
      <c r="C3554" s="161" t="str">
        <f>Cartilha_GLOBAL!C3554</f>
        <v>VAPOR METALICO</v>
      </c>
      <c r="D3554" s="94">
        <f>Cartilha_GLOBAL!D3554</f>
        <v>0</v>
      </c>
      <c r="E3554" s="105">
        <f>Cartilha_GLOBAL!$E3554</f>
        <v>0</v>
      </c>
      <c r="F3554" s="182">
        <f>Cartilha_GLOBAL!$F3554</f>
        <v>0</v>
      </c>
      <c r="G3554" s="187"/>
      <c r="H3554" s="187">
        <f t="shared" si="217"/>
        <v>0</v>
      </c>
      <c r="I3554" s="188">
        <f t="shared" si="218"/>
        <v>0</v>
      </c>
      <c r="J3554" s="142"/>
      <c r="K3554" s="145" t="str">
        <f>IF(OR(SUM(I3555:I3564)&gt;0,SUM(I3555:I3564)&gt;0),"xx","")</f>
        <v/>
      </c>
      <c r="L3554" s="7" t="str">
        <f t="shared" si="219"/>
        <v/>
      </c>
      <c r="M3554" s="7" t="str">
        <f t="shared" si="220"/>
        <v/>
      </c>
      <c r="N3554" s="7" t="str">
        <f>Cartilha_GLOBAL!N3554</f>
        <v/>
      </c>
      <c r="O3554" s="144"/>
      <c r="P3554" s="6"/>
      <c r="Q3554" s="151"/>
      <c r="R3554" s="152">
        <v>0</v>
      </c>
      <c r="T3554" s="153">
        <f>IF(Cartilha_GLOBAL!R3554=0,0,IF(Cartilha_GLOBAL!R3554&gt;0,"c","b"))</f>
        <v>0</v>
      </c>
    </row>
    <row r="3555" s="2" customFormat="1" ht="22.5" hidden="1" spans="1:20">
      <c r="A3555" s="158">
        <f>Cartilha_GLOBAL!A3555</f>
        <v>97613</v>
      </c>
      <c r="B3555" s="100" t="str">
        <f>Cartilha_GLOBAL!B3555</f>
        <v>SINAPI</v>
      </c>
      <c r="C3555" s="104" t="str">
        <f>Cartilha_GLOBAL!C3555</f>
        <v>LÂMPADA COMPACTA DE VAPOR MERCURIO 125 W, BASE E27 - FORNECIMENTO E INSTALAÇÃO. AF_02/2020</v>
      </c>
      <c r="D3555" s="94" t="str">
        <f>Cartilha_GLOBAL!D3555</f>
        <v>UN</v>
      </c>
      <c r="E3555" s="105">
        <f>Cartilha_GLOBAL!$E3555</f>
        <v>37.01</v>
      </c>
      <c r="F3555" s="182">
        <f>Cartilha_GLOBAL!$F3555</f>
        <v>45.43</v>
      </c>
      <c r="G3555" s="108"/>
      <c r="H3555" s="107">
        <f t="shared" si="217"/>
        <v>0</v>
      </c>
      <c r="I3555" s="143">
        <f t="shared" si="218"/>
        <v>0</v>
      </c>
      <c r="J3555" s="142"/>
      <c r="K3555" s="228"/>
      <c r="L3555" s="7" t="str">
        <f t="shared" si="219"/>
        <v/>
      </c>
      <c r="M3555" s="7" t="str">
        <f t="shared" si="220"/>
        <v/>
      </c>
      <c r="N3555" s="7" t="str">
        <f>Cartilha_GLOBAL!N3555</f>
        <v/>
      </c>
      <c r="O3555" s="144"/>
      <c r="P3555" s="6"/>
      <c r="Q3555" s="151"/>
      <c r="R3555" s="152">
        <v>0</v>
      </c>
      <c r="T3555" s="153">
        <f>IF(Cartilha_GLOBAL!R3555=0,0,IF(Cartilha_GLOBAL!R3555&gt;0,"c","b"))</f>
        <v>0</v>
      </c>
    </row>
    <row r="3556" s="2" customFormat="1" ht="22.5" hidden="1" spans="1:20">
      <c r="A3556" s="158">
        <f>Cartilha_GLOBAL!A3556</f>
        <v>97614</v>
      </c>
      <c r="B3556" s="100" t="str">
        <f>Cartilha_GLOBAL!B3556</f>
        <v>SINAPI</v>
      </c>
      <c r="C3556" s="104" t="str">
        <f>Cartilha_GLOBAL!C3556</f>
        <v>LÂMPADA COMPACTA DE VAPOR METÁLICO OVOIDE 150 W, BASE E27 - FORNECIMENTO E INSTALAÇÃO. AF_02/2020</v>
      </c>
      <c r="D3556" s="94" t="str">
        <f>Cartilha_GLOBAL!D3556</f>
        <v>UN</v>
      </c>
      <c r="E3556" s="105">
        <f>Cartilha_GLOBAL!$E3556</f>
        <v>64.17</v>
      </c>
      <c r="F3556" s="182">
        <f>Cartilha_GLOBAL!$F3556</f>
        <v>78.76</v>
      </c>
      <c r="G3556" s="108"/>
      <c r="H3556" s="107">
        <f t="shared" si="217"/>
        <v>0</v>
      </c>
      <c r="I3556" s="143">
        <f t="shared" si="218"/>
        <v>0</v>
      </c>
      <c r="J3556" s="142"/>
      <c r="K3556" s="228"/>
      <c r="L3556" s="7" t="str">
        <f t="shared" si="219"/>
        <v/>
      </c>
      <c r="M3556" s="7" t="str">
        <f t="shared" si="220"/>
        <v/>
      </c>
      <c r="N3556" s="7" t="str">
        <f>Cartilha_GLOBAL!N3556</f>
        <v/>
      </c>
      <c r="O3556" s="144"/>
      <c r="P3556" s="6"/>
      <c r="Q3556" s="151"/>
      <c r="R3556" s="152">
        <v>0</v>
      </c>
      <c r="T3556" s="153">
        <f>IF(Cartilha_GLOBAL!R3556=0,0,IF(Cartilha_GLOBAL!R3556&gt;0,"c","b"))</f>
        <v>0</v>
      </c>
    </row>
    <row r="3557" s="2" customFormat="1" ht="12.75" hidden="1" spans="1:20">
      <c r="A3557" s="158">
        <f>Cartilha_GLOBAL!A3557</f>
        <v>101648</v>
      </c>
      <c r="B3557" s="100" t="str">
        <f>Cartilha_GLOBAL!B3557</f>
        <v>SINAPI</v>
      </c>
      <c r="C3557" s="104" t="str">
        <f>Cartilha_GLOBAL!C3557</f>
        <v>LÂMPADA VAPOR DE SÓDIO 150 W - FORNECIMENTO E INSTALAÇÃO. AF_08/2020</v>
      </c>
      <c r="D3557" s="94" t="str">
        <f>Cartilha_GLOBAL!D3557</f>
        <v>UN</v>
      </c>
      <c r="E3557" s="105">
        <f>Cartilha_GLOBAL!$E3557</f>
        <v>57.65</v>
      </c>
      <c r="F3557" s="182">
        <f>Cartilha_GLOBAL!$F3557</f>
        <v>70.76</v>
      </c>
      <c r="G3557" s="108"/>
      <c r="H3557" s="107">
        <f t="shared" si="217"/>
        <v>0</v>
      </c>
      <c r="I3557" s="143">
        <f t="shared" si="218"/>
        <v>0</v>
      </c>
      <c r="J3557" s="142"/>
      <c r="K3557" s="228"/>
      <c r="L3557" s="7" t="str">
        <f t="shared" si="219"/>
        <v/>
      </c>
      <c r="M3557" s="7" t="str">
        <f t="shared" si="220"/>
        <v/>
      </c>
      <c r="N3557" s="7" t="str">
        <f>Cartilha_GLOBAL!N3557</f>
        <v/>
      </c>
      <c r="O3557" s="144"/>
      <c r="P3557" s="6"/>
      <c r="Q3557" s="151"/>
      <c r="R3557" s="152">
        <v>0</v>
      </c>
      <c r="T3557" s="153">
        <f>IF(Cartilha_GLOBAL!R3557=0,0,IF(Cartilha_GLOBAL!R3557&gt;0,"c","b"))</f>
        <v>0</v>
      </c>
    </row>
    <row r="3558" s="2" customFormat="1" ht="12.75" hidden="1" spans="1:20">
      <c r="A3558" s="158">
        <f>Cartilha_GLOBAL!A3558</f>
        <v>101649</v>
      </c>
      <c r="B3558" s="100" t="str">
        <f>Cartilha_GLOBAL!B3558</f>
        <v>SINAPI</v>
      </c>
      <c r="C3558" s="104" t="str">
        <f>Cartilha_GLOBAL!C3558</f>
        <v>LÂMPADA VAPOR DE SÓDIO 250 W - FORNECIMENTO E INSTALAÇÃO. AF_08/2020</v>
      </c>
      <c r="D3558" s="94" t="str">
        <f>Cartilha_GLOBAL!D3558</f>
        <v>UN</v>
      </c>
      <c r="E3558" s="105">
        <f>Cartilha_GLOBAL!$E3558</f>
        <v>66.41</v>
      </c>
      <c r="F3558" s="182">
        <f>Cartilha_GLOBAL!$F3558</f>
        <v>81.51</v>
      </c>
      <c r="G3558" s="108"/>
      <c r="H3558" s="107">
        <f t="shared" si="217"/>
        <v>0</v>
      </c>
      <c r="I3558" s="143">
        <f t="shared" si="218"/>
        <v>0</v>
      </c>
      <c r="J3558" s="142"/>
      <c r="K3558" s="228"/>
      <c r="L3558" s="7" t="str">
        <f t="shared" si="219"/>
        <v/>
      </c>
      <c r="M3558" s="7" t="str">
        <f t="shared" si="220"/>
        <v/>
      </c>
      <c r="N3558" s="7" t="str">
        <f>Cartilha_GLOBAL!N3558</f>
        <v/>
      </c>
      <c r="O3558" s="144"/>
      <c r="P3558" s="6"/>
      <c r="Q3558" s="151"/>
      <c r="R3558" s="152">
        <v>0</v>
      </c>
      <c r="T3558" s="153">
        <f>IF(Cartilha_GLOBAL!R3558=0,0,IF(Cartilha_GLOBAL!R3558&gt;0,"c","b"))</f>
        <v>0</v>
      </c>
    </row>
    <row r="3559" s="2" customFormat="1" ht="12.75" hidden="1" spans="1:20">
      <c r="A3559" s="158">
        <f>Cartilha_GLOBAL!A3559</f>
        <v>101650</v>
      </c>
      <c r="B3559" s="100" t="str">
        <f>Cartilha_GLOBAL!B3559</f>
        <v>SINAPI</v>
      </c>
      <c r="C3559" s="104" t="str">
        <f>Cartilha_GLOBAL!C3559</f>
        <v>LÂMPADA VAPOR DE SÓDIO 400 W - FORNECIMENTO E INSTALAÇÃO. AF_08/2020</v>
      </c>
      <c r="D3559" s="94" t="str">
        <f>Cartilha_GLOBAL!D3559</f>
        <v>UN</v>
      </c>
      <c r="E3559" s="105">
        <f>Cartilha_GLOBAL!$E3559</f>
        <v>77.16</v>
      </c>
      <c r="F3559" s="182">
        <f>Cartilha_GLOBAL!$F3559</f>
        <v>94.71</v>
      </c>
      <c r="G3559" s="108"/>
      <c r="H3559" s="107">
        <f t="shared" si="217"/>
        <v>0</v>
      </c>
      <c r="I3559" s="143">
        <f t="shared" si="218"/>
        <v>0</v>
      </c>
      <c r="J3559" s="142"/>
      <c r="K3559" s="228"/>
      <c r="L3559" s="7" t="str">
        <f t="shared" si="219"/>
        <v/>
      </c>
      <c r="M3559" s="7" t="str">
        <f t="shared" si="220"/>
        <v/>
      </c>
      <c r="N3559" s="7" t="str">
        <f>Cartilha_GLOBAL!N3559</f>
        <v/>
      </c>
      <c r="O3559" s="144"/>
      <c r="P3559" s="6"/>
      <c r="Q3559" s="151"/>
      <c r="R3559" s="152">
        <v>0</v>
      </c>
      <c r="T3559" s="153">
        <f>IF(Cartilha_GLOBAL!R3559=0,0,IF(Cartilha_GLOBAL!R3559&gt;0,"c","b"))</f>
        <v>0</v>
      </c>
    </row>
    <row r="3560" s="2" customFormat="1" ht="12.75" hidden="1" spans="1:20">
      <c r="A3560" s="158">
        <f>Cartilha_GLOBAL!A3560</f>
        <v>101640</v>
      </c>
      <c r="B3560" s="100" t="str">
        <f>Cartilha_GLOBAL!B3560</f>
        <v>SINAPI</v>
      </c>
      <c r="C3560" s="104" t="str">
        <f>Cartilha_GLOBAL!C3560</f>
        <v>LÂMPADA VAPOR METÁLICO 400 W - FORNECIMENTO E INSTALAÇÃO. AF_08/2020</v>
      </c>
      <c r="D3560" s="94" t="str">
        <f>Cartilha_GLOBAL!D3560</f>
        <v>UN</v>
      </c>
      <c r="E3560" s="105">
        <f>Cartilha_GLOBAL!$E3560</f>
        <v>105.4</v>
      </c>
      <c r="F3560" s="182">
        <f>Cartilha_GLOBAL!$F3560</f>
        <v>129.37</v>
      </c>
      <c r="G3560" s="108"/>
      <c r="H3560" s="107">
        <f t="shared" si="217"/>
        <v>0</v>
      </c>
      <c r="I3560" s="143">
        <f t="shared" si="218"/>
        <v>0</v>
      </c>
      <c r="J3560" s="142"/>
      <c r="K3560" s="228"/>
      <c r="L3560" s="7" t="str">
        <f t="shared" si="219"/>
        <v/>
      </c>
      <c r="M3560" s="7" t="str">
        <f t="shared" si="220"/>
        <v/>
      </c>
      <c r="N3560" s="7" t="str">
        <f>Cartilha_GLOBAL!N3560</f>
        <v/>
      </c>
      <c r="O3560" s="144"/>
      <c r="P3560" s="6"/>
      <c r="Q3560" s="151"/>
      <c r="R3560" s="152">
        <v>0</v>
      </c>
      <c r="T3560" s="153">
        <f>IF(Cartilha_GLOBAL!R3560=0,0,IF(Cartilha_GLOBAL!R3560&gt;0,"c","b"))</f>
        <v>0</v>
      </c>
    </row>
    <row r="3561" s="2" customFormat="1" ht="12.75" hidden="1" spans="1:20">
      <c r="A3561" s="158">
        <f>Cartilha_GLOBAL!A3561</f>
        <v>101641</v>
      </c>
      <c r="B3561" s="100" t="str">
        <f>Cartilha_GLOBAL!B3561</f>
        <v>SINAPI</v>
      </c>
      <c r="C3561" s="104" t="str">
        <f>Cartilha_GLOBAL!C3561</f>
        <v>LÂMPADA VAPOR METÁLICO 150 W - FORNECIMENTO E INSTALAÇÃO. AF_08/2020</v>
      </c>
      <c r="D3561" s="94" t="str">
        <f>Cartilha_GLOBAL!D3561</f>
        <v>UN</v>
      </c>
      <c r="E3561" s="105">
        <f>Cartilha_GLOBAL!$E3561</f>
        <v>54.66</v>
      </c>
      <c r="F3561" s="182">
        <f>Cartilha_GLOBAL!$F3561</f>
        <v>67.09</v>
      </c>
      <c r="G3561" s="108"/>
      <c r="H3561" s="107">
        <f t="shared" si="217"/>
        <v>0</v>
      </c>
      <c r="I3561" s="143">
        <f t="shared" si="218"/>
        <v>0</v>
      </c>
      <c r="J3561" s="142"/>
      <c r="K3561" s="145"/>
      <c r="L3561" s="7" t="str">
        <f t="shared" si="219"/>
        <v/>
      </c>
      <c r="M3561" s="7" t="str">
        <f t="shared" si="220"/>
        <v/>
      </c>
      <c r="N3561" s="7" t="str">
        <f>Cartilha_GLOBAL!N3561</f>
        <v/>
      </c>
      <c r="O3561" s="144"/>
      <c r="P3561" s="6"/>
      <c r="Q3561" s="151"/>
      <c r="R3561" s="152">
        <v>0</v>
      </c>
      <c r="T3561" s="153">
        <f>IF(Cartilha_GLOBAL!R3561=0,0,IF(Cartilha_GLOBAL!R3561&gt;0,"c","b"))</f>
        <v>0</v>
      </c>
    </row>
    <row r="3562" ht="12.75" hidden="1" spans="1:20">
      <c r="A3562" s="158">
        <f>Cartilha_GLOBAL!A3562</f>
        <v>101642</v>
      </c>
      <c r="B3562" s="100" t="str">
        <f>Cartilha_GLOBAL!B3562</f>
        <v>SINAPI</v>
      </c>
      <c r="C3562" s="104" t="str">
        <f>Cartilha_GLOBAL!C3562</f>
        <v>LÂMPADA VAPOR DE MERCÚRIO 125 W - FORNECIMENTO E INSTALAÇÃO. AF_08/2020</v>
      </c>
      <c r="D3562" s="94" t="str">
        <f>Cartilha_GLOBAL!D3562</f>
        <v>UN</v>
      </c>
      <c r="E3562" s="105">
        <f>Cartilha_GLOBAL!$E3562</f>
        <v>27.5</v>
      </c>
      <c r="F3562" s="182">
        <f>Cartilha_GLOBAL!$F3562</f>
        <v>33.75</v>
      </c>
      <c r="G3562" s="108"/>
      <c r="H3562" s="107">
        <f t="shared" si="217"/>
        <v>0</v>
      </c>
      <c r="I3562" s="143">
        <f t="shared" si="218"/>
        <v>0</v>
      </c>
      <c r="J3562" s="142"/>
      <c r="K3562" s="228"/>
      <c r="L3562" s="7" t="str">
        <f t="shared" si="219"/>
        <v/>
      </c>
      <c r="M3562" s="7" t="str">
        <f t="shared" si="220"/>
        <v/>
      </c>
      <c r="N3562" s="7" t="str">
        <f>Cartilha_GLOBAL!N3562</f>
        <v/>
      </c>
      <c r="O3562" s="144"/>
      <c r="Q3562" s="151"/>
      <c r="R3562" s="152">
        <v>0</v>
      </c>
      <c r="T3562" s="153">
        <f>IF(Cartilha_GLOBAL!R3562=0,0,IF(Cartilha_GLOBAL!R3562&gt;0,"c","b"))</f>
        <v>0</v>
      </c>
    </row>
    <row r="3563" ht="12.75" hidden="1" spans="1:20">
      <c r="A3563" s="158">
        <f>Cartilha_GLOBAL!A3563</f>
        <v>101643</v>
      </c>
      <c r="B3563" s="100" t="str">
        <f>Cartilha_GLOBAL!B3563</f>
        <v>SINAPI</v>
      </c>
      <c r="C3563" s="104" t="str">
        <f>Cartilha_GLOBAL!C3563</f>
        <v>LÂMPADA VAPOR DE MERCÚRIO 250 W - FORNECIMENTO E INSTALAÇÃO. AF_08/2020</v>
      </c>
      <c r="D3563" s="94" t="str">
        <f>Cartilha_GLOBAL!D3563</f>
        <v>UN</v>
      </c>
      <c r="E3563" s="105">
        <f>Cartilha_GLOBAL!$E3563</f>
        <v>47.73</v>
      </c>
      <c r="F3563" s="182">
        <f>Cartilha_GLOBAL!$F3563</f>
        <v>58.58</v>
      </c>
      <c r="G3563" s="108"/>
      <c r="H3563" s="107">
        <f t="shared" si="217"/>
        <v>0</v>
      </c>
      <c r="I3563" s="143">
        <f t="shared" si="218"/>
        <v>0</v>
      </c>
      <c r="J3563" s="142"/>
      <c r="K3563" s="228"/>
      <c r="L3563" s="7" t="str">
        <f t="shared" si="219"/>
        <v/>
      </c>
      <c r="M3563" s="7" t="str">
        <f t="shared" si="220"/>
        <v/>
      </c>
      <c r="N3563" s="7" t="str">
        <f>Cartilha_GLOBAL!N3563</f>
        <v/>
      </c>
      <c r="O3563" s="144"/>
      <c r="Q3563" s="151"/>
      <c r="R3563" s="152">
        <v>0</v>
      </c>
      <c r="T3563" s="153">
        <f>IF(Cartilha_GLOBAL!R3563=0,0,IF(Cartilha_GLOBAL!R3563&gt;0,"c","b"))</f>
        <v>0</v>
      </c>
    </row>
    <row r="3564" ht="12.75" hidden="1" spans="1:20">
      <c r="A3564" s="158">
        <f>Cartilha_GLOBAL!A3564</f>
        <v>101644</v>
      </c>
      <c r="B3564" s="100" t="str">
        <f>Cartilha_GLOBAL!B3564</f>
        <v>SINAPI</v>
      </c>
      <c r="C3564" s="104" t="str">
        <f>Cartilha_GLOBAL!C3564</f>
        <v>LÂMPADA VAPOR DE MERCÚRIO 400 W - FORNECIMENTO E INSTALAÇÃO. AF_08/2020</v>
      </c>
      <c r="D3564" s="94" t="str">
        <f>Cartilha_GLOBAL!D3564</f>
        <v>UN</v>
      </c>
      <c r="E3564" s="105">
        <f>Cartilha_GLOBAL!$E3564</f>
        <v>64.54</v>
      </c>
      <c r="F3564" s="182">
        <f>Cartilha_GLOBAL!$F3564</f>
        <v>79.22</v>
      </c>
      <c r="G3564" s="108"/>
      <c r="H3564" s="107">
        <f t="shared" si="217"/>
        <v>0</v>
      </c>
      <c r="I3564" s="143">
        <f t="shared" si="218"/>
        <v>0</v>
      </c>
      <c r="J3564" s="142"/>
      <c r="K3564" s="228"/>
      <c r="L3564" s="7" t="str">
        <f t="shared" si="219"/>
        <v/>
      </c>
      <c r="M3564" s="7" t="str">
        <f t="shared" si="220"/>
        <v/>
      </c>
      <c r="N3564" s="7" t="str">
        <f>Cartilha_GLOBAL!N3564</f>
        <v/>
      </c>
      <c r="O3564" s="144"/>
      <c r="Q3564" s="151"/>
      <c r="R3564" s="152">
        <v>0</v>
      </c>
      <c r="T3564" s="153">
        <f>IF(Cartilha_GLOBAL!R3564=0,0,IF(Cartilha_GLOBAL!R3564&gt;0,"c","b"))</f>
        <v>0</v>
      </c>
    </row>
    <row r="3565" ht="12.75" hidden="1" spans="1:20">
      <c r="A3565" s="154" t="str">
        <f>Cartilha_GLOBAL!A3565</f>
        <v>8.2.20.4</v>
      </c>
      <c r="B3565" s="100">
        <f>Cartilha_GLOBAL!B3565</f>
        <v>0</v>
      </c>
      <c r="C3565" s="161" t="str">
        <f>Cartilha_GLOBAL!C3565</f>
        <v>MISTAS</v>
      </c>
      <c r="D3565" s="94">
        <f>Cartilha_GLOBAL!D3565</f>
        <v>0</v>
      </c>
      <c r="E3565" s="105">
        <f>Cartilha_GLOBAL!$E3565</f>
        <v>0</v>
      </c>
      <c r="F3565" s="182">
        <f>Cartilha_GLOBAL!$F3565</f>
        <v>0</v>
      </c>
      <c r="G3565" s="187"/>
      <c r="H3565" s="187">
        <f t="shared" si="217"/>
        <v>0</v>
      </c>
      <c r="I3565" s="188">
        <f t="shared" si="218"/>
        <v>0</v>
      </c>
      <c r="J3565" s="142"/>
      <c r="K3565" s="145" t="str">
        <f>IF(OR(SUM(I3566:I3568)&gt;0,SUM(I3566:I3568)&gt;0),"xx","")</f>
        <v/>
      </c>
      <c r="L3565" s="7" t="str">
        <f t="shared" si="219"/>
        <v/>
      </c>
      <c r="M3565" s="7" t="str">
        <f t="shared" si="220"/>
        <v/>
      </c>
      <c r="N3565" s="7" t="str">
        <f>Cartilha_GLOBAL!N3565</f>
        <v/>
      </c>
      <c r="O3565" s="144"/>
      <c r="Q3565" s="151"/>
      <c r="R3565" s="152">
        <v>0</v>
      </c>
      <c r="T3565" s="153">
        <f>IF(Cartilha_GLOBAL!R3565=0,0,IF(Cartilha_GLOBAL!R3565&gt;0,"c","b"))</f>
        <v>0</v>
      </c>
    </row>
    <row r="3566" ht="12.75" hidden="1" spans="1:20">
      <c r="A3566" s="158">
        <f>Cartilha_GLOBAL!A3566</f>
        <v>101645</v>
      </c>
      <c r="B3566" s="100" t="str">
        <f>Cartilha_GLOBAL!B3566</f>
        <v>SINAPI</v>
      </c>
      <c r="C3566" s="104" t="str">
        <f>Cartilha_GLOBAL!C3566</f>
        <v>LÂMPADA MISTA 160 W - FORNECIMENTO E INSTALAÇÃO. AF_08/2020</v>
      </c>
      <c r="D3566" s="94" t="str">
        <f>Cartilha_GLOBAL!D3566</f>
        <v>UN</v>
      </c>
      <c r="E3566" s="105">
        <f>Cartilha_GLOBAL!$E3566</f>
        <v>30.63</v>
      </c>
      <c r="F3566" s="182">
        <f>Cartilha_GLOBAL!$F3566</f>
        <v>37.6</v>
      </c>
      <c r="G3566" s="108"/>
      <c r="H3566" s="107">
        <f t="shared" ref="H3566:H3629" si="221">IF(G3566=0,0,F3566)</f>
        <v>0</v>
      </c>
      <c r="I3566" s="143">
        <f t="shared" ref="I3566:I3629" si="222">IF(ISBLANK(G3566),0,IF(R3566=0,ROUND(G3566*H3566,2),IF(R3566="b",ROUNDDOWN(G3566*H3566,2),ROUNDUP(G3566*H3566,2))))</f>
        <v>0</v>
      </c>
      <c r="J3566" s="142"/>
      <c r="K3566" s="228"/>
      <c r="L3566" s="7" t="str">
        <f t="shared" ref="L3566:L3629" si="223">IF(K3566="X","x",IF(K3566="xx","x",IF(I3566&gt;0,"x","")))</f>
        <v/>
      </c>
      <c r="M3566" s="7" t="str">
        <f t="shared" ref="M3566:M3629" si="224">IF(K3566="X","x",IF(K3566="xx","x",IF(I3566&gt;0,"x","")))</f>
        <v/>
      </c>
      <c r="N3566" s="7" t="str">
        <f>Cartilha_GLOBAL!N3566</f>
        <v/>
      </c>
      <c r="O3566" s="144"/>
      <c r="Q3566" s="151"/>
      <c r="R3566" s="152">
        <v>0</v>
      </c>
      <c r="T3566" s="153">
        <f>IF(Cartilha_GLOBAL!R3566=0,0,IF(Cartilha_GLOBAL!R3566&gt;0,"c","b"))</f>
        <v>0</v>
      </c>
    </row>
    <row r="3567" ht="12.75" hidden="1" spans="1:20">
      <c r="A3567" s="158">
        <f>Cartilha_GLOBAL!A3567</f>
        <v>101646</v>
      </c>
      <c r="B3567" s="100" t="str">
        <f>Cartilha_GLOBAL!B3567</f>
        <v>SINAPI</v>
      </c>
      <c r="C3567" s="104" t="str">
        <f>Cartilha_GLOBAL!C3567</f>
        <v>LÂMPADA MISTA 250 W - FORNECIMENTO E INSTALAÇÃO. AF_08/2020</v>
      </c>
      <c r="D3567" s="94" t="str">
        <f>Cartilha_GLOBAL!D3567</f>
        <v>UN</v>
      </c>
      <c r="E3567" s="105">
        <f>Cartilha_GLOBAL!$E3567</f>
        <v>40.63</v>
      </c>
      <c r="F3567" s="182">
        <f>Cartilha_GLOBAL!$F3567</f>
        <v>49.87</v>
      </c>
      <c r="G3567" s="108"/>
      <c r="H3567" s="107">
        <f t="shared" si="221"/>
        <v>0</v>
      </c>
      <c r="I3567" s="143">
        <f t="shared" si="222"/>
        <v>0</v>
      </c>
      <c r="J3567" s="142"/>
      <c r="K3567" s="228"/>
      <c r="L3567" s="7" t="str">
        <f t="shared" si="223"/>
        <v/>
      </c>
      <c r="M3567" s="7" t="str">
        <f t="shared" si="224"/>
        <v/>
      </c>
      <c r="N3567" s="7" t="str">
        <f>Cartilha_GLOBAL!N3567</f>
        <v/>
      </c>
      <c r="O3567" s="144"/>
      <c r="Q3567" s="151"/>
      <c r="R3567" s="152">
        <v>0</v>
      </c>
      <c r="T3567" s="153">
        <f>IF(Cartilha_GLOBAL!R3567=0,0,IF(Cartilha_GLOBAL!R3567&gt;0,"c","b"))</f>
        <v>0</v>
      </c>
    </row>
    <row r="3568" ht="12.75" hidden="1" spans="1:20">
      <c r="A3568" s="158">
        <f>Cartilha_GLOBAL!A3568</f>
        <v>101647</v>
      </c>
      <c r="B3568" s="100" t="str">
        <f>Cartilha_GLOBAL!B3568</f>
        <v>SINAPI</v>
      </c>
      <c r="C3568" s="104" t="str">
        <f>Cartilha_GLOBAL!C3568</f>
        <v>LÂMPADA MISTA 500 W - FORNECIMENTO E INSTALAÇÃO. AF_08/2020</v>
      </c>
      <c r="D3568" s="94" t="str">
        <f>Cartilha_GLOBAL!D3568</f>
        <v>UN</v>
      </c>
      <c r="E3568" s="105">
        <f>Cartilha_GLOBAL!$E3568</f>
        <v>74.49</v>
      </c>
      <c r="F3568" s="182">
        <f>Cartilha_GLOBAL!$F3568</f>
        <v>91.43</v>
      </c>
      <c r="G3568" s="108"/>
      <c r="H3568" s="107">
        <f t="shared" si="221"/>
        <v>0</v>
      </c>
      <c r="I3568" s="143">
        <f t="shared" si="222"/>
        <v>0</v>
      </c>
      <c r="J3568" s="142"/>
      <c r="K3568" s="228"/>
      <c r="L3568" s="7" t="str">
        <f t="shared" si="223"/>
        <v/>
      </c>
      <c r="M3568" s="7" t="str">
        <f t="shared" si="224"/>
        <v/>
      </c>
      <c r="N3568" s="7" t="str">
        <f>Cartilha_GLOBAL!N3568</f>
        <v/>
      </c>
      <c r="O3568" s="144"/>
      <c r="Q3568" s="151"/>
      <c r="R3568" s="152">
        <v>0</v>
      </c>
      <c r="T3568" s="153">
        <f>IF(Cartilha_GLOBAL!R3568=0,0,IF(Cartilha_GLOBAL!R3568&gt;0,"c","b"))</f>
        <v>0</v>
      </c>
    </row>
    <row r="3569" ht="12.75" hidden="1" spans="1:20">
      <c r="A3569" s="154" t="str">
        <f>Cartilha_GLOBAL!A3569</f>
        <v>8.2.20.5</v>
      </c>
      <c r="B3569" s="100">
        <f>Cartilha_GLOBAL!B3569</f>
        <v>0</v>
      </c>
      <c r="C3569" s="161" t="str">
        <f>Cartilha_GLOBAL!C3569</f>
        <v>LUMINÁRIAS DE LED</v>
      </c>
      <c r="D3569" s="94">
        <f>Cartilha_GLOBAL!D3569</f>
        <v>0</v>
      </c>
      <c r="E3569" s="105">
        <f>Cartilha_GLOBAL!$E3569</f>
        <v>0</v>
      </c>
      <c r="F3569" s="182">
        <f>Cartilha_GLOBAL!$F3569</f>
        <v>0</v>
      </c>
      <c r="G3569" s="230"/>
      <c r="H3569" s="187">
        <f t="shared" si="221"/>
        <v>0</v>
      </c>
      <c r="I3569" s="188">
        <f t="shared" si="222"/>
        <v>0</v>
      </c>
      <c r="J3569" s="142"/>
      <c r="K3569" s="145" t="str">
        <f>IF(OR(SUM(I3570:I3590)&gt;0,SUM(I3570:I3590)&gt;0),"xx","")</f>
        <v/>
      </c>
      <c r="L3569" s="7" t="str">
        <f t="shared" si="223"/>
        <v/>
      </c>
      <c r="M3569" s="7" t="str">
        <f t="shared" si="224"/>
        <v/>
      </c>
      <c r="N3569" s="7" t="str">
        <f>Cartilha_GLOBAL!N3569</f>
        <v/>
      </c>
      <c r="O3569" s="144"/>
      <c r="Q3569" s="151"/>
      <c r="R3569" s="152">
        <v>0</v>
      </c>
      <c r="T3569" s="153">
        <f>IF(Cartilha_GLOBAL!R3569=0,0,IF(Cartilha_GLOBAL!R3569&gt;0,"c","b"))</f>
        <v>0</v>
      </c>
    </row>
    <row r="3570" ht="22.5" hidden="1" spans="1:20">
      <c r="A3570" s="158">
        <f>Cartilha_GLOBAL!A3570</f>
        <v>102085</v>
      </c>
      <c r="B3570" s="100" t="str">
        <f>Cartilha_GLOBAL!B3570</f>
        <v>SINAPI</v>
      </c>
      <c r="C3570" s="104" t="str">
        <f>Cartilha_GLOBAL!C3570</f>
        <v>LUMINÁRIA ESTANQUE COM PROTEÇÃO CONTRA ÁGUA, POEIRA OU IMPACTOS - FORNECIMENTO E INSTALAÇÃO. AF_08/2020</v>
      </c>
      <c r="D3570" s="94" t="str">
        <f>Cartilha_GLOBAL!D3570</f>
        <v>UN</v>
      </c>
      <c r="E3570" s="105">
        <f>Cartilha_GLOBAL!$E3570</f>
        <v>228.92</v>
      </c>
      <c r="F3570" s="182">
        <f>Cartilha_GLOBAL!$F3570</f>
        <v>280.98</v>
      </c>
      <c r="G3570" s="108"/>
      <c r="H3570" s="107">
        <f t="shared" si="221"/>
        <v>0</v>
      </c>
      <c r="I3570" s="143">
        <f t="shared" si="222"/>
        <v>0</v>
      </c>
      <c r="J3570" s="142"/>
      <c r="K3570" s="228"/>
      <c r="L3570" s="7" t="str">
        <f t="shared" si="223"/>
        <v/>
      </c>
      <c r="M3570" s="7" t="str">
        <f t="shared" si="224"/>
        <v/>
      </c>
      <c r="N3570" s="7" t="str">
        <f>Cartilha_GLOBAL!N3570</f>
        <v/>
      </c>
      <c r="O3570" s="144"/>
      <c r="Q3570" s="151"/>
      <c r="R3570" s="152">
        <v>0</v>
      </c>
      <c r="T3570" s="153">
        <f>IF(Cartilha_GLOBAL!R3570=0,0,IF(Cartilha_GLOBAL!R3570&gt;0,"c","b"))</f>
        <v>0</v>
      </c>
    </row>
    <row r="3571" ht="22.5" hidden="1" spans="1:20">
      <c r="A3571" s="158">
        <f>Cartilha_GLOBAL!A3571</f>
        <v>97605</v>
      </c>
      <c r="B3571" s="100" t="str">
        <f>Cartilha_GLOBAL!B3571</f>
        <v>SINAPI</v>
      </c>
      <c r="C3571" s="104" t="str">
        <f>Cartilha_GLOBAL!C3571</f>
        <v>LUMINÁRIA ARANDELA TIPO MEIA LUA, DE SOBREPOR, COM 1 LÂMPADA LED DE 6 W, SEM REATOR - FORNECIMENTO E INSTALAÇÃO. AF_02/2020</v>
      </c>
      <c r="D3571" s="94" t="str">
        <f>Cartilha_GLOBAL!D3571</f>
        <v>UN</v>
      </c>
      <c r="E3571" s="105">
        <f>Cartilha_GLOBAL!$E3571</f>
        <v>105.71</v>
      </c>
      <c r="F3571" s="182">
        <f>Cartilha_GLOBAL!$F3571</f>
        <v>129.75</v>
      </c>
      <c r="G3571" s="108"/>
      <c r="H3571" s="107">
        <f t="shared" si="221"/>
        <v>0</v>
      </c>
      <c r="I3571" s="143">
        <f t="shared" si="222"/>
        <v>0</v>
      </c>
      <c r="J3571" s="142"/>
      <c r="K3571" s="228"/>
      <c r="L3571" s="7" t="str">
        <f t="shared" si="223"/>
        <v/>
      </c>
      <c r="M3571" s="7" t="str">
        <f t="shared" si="224"/>
        <v/>
      </c>
      <c r="N3571" s="7" t="str">
        <f>Cartilha_GLOBAL!N3571</f>
        <v/>
      </c>
      <c r="O3571" s="144"/>
      <c r="Q3571" s="151"/>
      <c r="R3571" s="152">
        <v>0</v>
      </c>
      <c r="T3571" s="153">
        <f>IF(Cartilha_GLOBAL!R3571=0,0,IF(Cartilha_GLOBAL!R3571&gt;0,"c","b"))</f>
        <v>0</v>
      </c>
    </row>
    <row r="3572" ht="22.5" hidden="1" spans="1:20">
      <c r="A3572" s="158">
        <f>Cartilha_GLOBAL!A3572</f>
        <v>101654</v>
      </c>
      <c r="B3572" s="100" t="str">
        <f>Cartilha_GLOBAL!B3572</f>
        <v>SINAPI</v>
      </c>
      <c r="C3572" s="104" t="str">
        <f>Cartilha_GLOBAL!C3572</f>
        <v>LUMINÁRIA DE LED PARA ILUMINAÇÃO PÚBLICA, DE 33 W ATÉ 50 W - FORNECIMENTO E INSTALAÇÃO. AF_08/2020</v>
      </c>
      <c r="D3572" s="94" t="str">
        <f>Cartilha_GLOBAL!D3572</f>
        <v>UN</v>
      </c>
      <c r="E3572" s="105">
        <f>Cartilha_GLOBAL!$E3572</f>
        <v>292.29</v>
      </c>
      <c r="F3572" s="182">
        <f>Cartilha_GLOBAL!$F3572</f>
        <v>358.76</v>
      </c>
      <c r="G3572" s="108"/>
      <c r="H3572" s="107">
        <f t="shared" si="221"/>
        <v>0</v>
      </c>
      <c r="I3572" s="143">
        <f t="shared" si="222"/>
        <v>0</v>
      </c>
      <c r="J3572" s="142"/>
      <c r="K3572" s="228"/>
      <c r="L3572" s="7" t="str">
        <f t="shared" si="223"/>
        <v/>
      </c>
      <c r="M3572" s="7" t="str">
        <f t="shared" si="224"/>
        <v/>
      </c>
      <c r="N3572" s="7" t="str">
        <f>Cartilha_GLOBAL!N3572</f>
        <v/>
      </c>
      <c r="O3572" s="144"/>
      <c r="Q3572" s="151"/>
      <c r="R3572" s="152">
        <v>0</v>
      </c>
      <c r="T3572" s="153">
        <f>IF(Cartilha_GLOBAL!R3572=0,0,IF(Cartilha_GLOBAL!R3572&gt;0,"c","b"))</f>
        <v>0</v>
      </c>
    </row>
    <row r="3573" ht="22.5" hidden="1" spans="1:20">
      <c r="A3573" s="158">
        <f>Cartilha_GLOBAL!A3573</f>
        <v>101655</v>
      </c>
      <c r="B3573" s="100" t="str">
        <f>Cartilha_GLOBAL!B3573</f>
        <v>SINAPI</v>
      </c>
      <c r="C3573" s="104" t="str">
        <f>Cartilha_GLOBAL!C3573</f>
        <v>LUMINÁRIA DE LED PARA ILUMINAÇÃO PÚBLICA, DE 51 W ATÉ 67 W - FORNECIMENTO E INSTALAÇÃO. AF_08/2020</v>
      </c>
      <c r="D3573" s="94" t="str">
        <f>Cartilha_GLOBAL!D3573</f>
        <v>UN</v>
      </c>
      <c r="E3573" s="105">
        <f>Cartilha_GLOBAL!$E3573</f>
        <v>473.09</v>
      </c>
      <c r="F3573" s="182">
        <f>Cartilha_GLOBAL!$F3573</f>
        <v>580.67</v>
      </c>
      <c r="G3573" s="108"/>
      <c r="H3573" s="107">
        <f t="shared" si="221"/>
        <v>0</v>
      </c>
      <c r="I3573" s="143">
        <f t="shared" si="222"/>
        <v>0</v>
      </c>
      <c r="J3573" s="142"/>
      <c r="K3573" s="228"/>
      <c r="L3573" s="7" t="str">
        <f t="shared" si="223"/>
        <v/>
      </c>
      <c r="M3573" s="7" t="str">
        <f t="shared" si="224"/>
        <v/>
      </c>
      <c r="N3573" s="7" t="str">
        <f>Cartilha_GLOBAL!N3573</f>
        <v/>
      </c>
      <c r="O3573" s="144"/>
      <c r="Q3573" s="151"/>
      <c r="R3573" s="152">
        <v>0</v>
      </c>
      <c r="T3573" s="153">
        <f>IF(Cartilha_GLOBAL!R3573=0,0,IF(Cartilha_GLOBAL!R3573&gt;0,"c","b"))</f>
        <v>0</v>
      </c>
    </row>
    <row r="3574" ht="22.5" hidden="1" spans="1:20">
      <c r="A3574" s="158">
        <f>Cartilha_GLOBAL!A3574</f>
        <v>101656</v>
      </c>
      <c r="B3574" s="100" t="str">
        <f>Cartilha_GLOBAL!B3574</f>
        <v>SINAPI</v>
      </c>
      <c r="C3574" s="104" t="str">
        <f>Cartilha_GLOBAL!C3574</f>
        <v>LUMINÁRIA DE LED PARA ILUMINAÇÃO PÚBLICA, DE 68 W ATÉ 97 W - FORNECIMENTO E INSTALAÇÃO. AF_08/2020</v>
      </c>
      <c r="D3574" s="94" t="str">
        <f>Cartilha_GLOBAL!D3574</f>
        <v>UN</v>
      </c>
      <c r="E3574" s="105">
        <f>Cartilha_GLOBAL!$E3574</f>
        <v>515.31</v>
      </c>
      <c r="F3574" s="182">
        <f>Cartilha_GLOBAL!$F3574</f>
        <v>632.49</v>
      </c>
      <c r="G3574" s="108"/>
      <c r="H3574" s="107">
        <f t="shared" si="221"/>
        <v>0</v>
      </c>
      <c r="I3574" s="143">
        <f t="shared" si="222"/>
        <v>0</v>
      </c>
      <c r="J3574" s="142"/>
      <c r="K3574" s="228"/>
      <c r="L3574" s="7" t="str">
        <f t="shared" si="223"/>
        <v/>
      </c>
      <c r="M3574" s="7" t="str">
        <f t="shared" si="224"/>
        <v/>
      </c>
      <c r="N3574" s="7" t="str">
        <f>Cartilha_GLOBAL!N3574</f>
        <v/>
      </c>
      <c r="O3574" s="144"/>
      <c r="Q3574" s="151"/>
      <c r="R3574" s="152">
        <v>0</v>
      </c>
      <c r="T3574" s="153">
        <f>IF(Cartilha_GLOBAL!R3574=0,0,IF(Cartilha_GLOBAL!R3574&gt;0,"c","b"))</f>
        <v>0</v>
      </c>
    </row>
    <row r="3575" ht="22.5" hidden="1" spans="1:20">
      <c r="A3575" s="158">
        <f>Cartilha_GLOBAL!A3575</f>
        <v>101657</v>
      </c>
      <c r="B3575" s="100" t="str">
        <f>Cartilha_GLOBAL!B3575</f>
        <v>SINAPI</v>
      </c>
      <c r="C3575" s="104" t="str">
        <f>Cartilha_GLOBAL!C3575</f>
        <v>LUMINÁRIA DE LED PARA ILUMINAÇÃO PÚBLICA, DE 98 W ATÉ 137 W - FORNECIMENTO E INSTALAÇÃO. AF_08/2020</v>
      </c>
      <c r="D3575" s="94" t="str">
        <f>Cartilha_GLOBAL!D3575</f>
        <v>UN</v>
      </c>
      <c r="E3575" s="105">
        <f>Cartilha_GLOBAL!$E3575</f>
        <v>605.23</v>
      </c>
      <c r="F3575" s="182">
        <f>Cartilha_GLOBAL!$F3575</f>
        <v>742.86</v>
      </c>
      <c r="G3575" s="108"/>
      <c r="H3575" s="107">
        <f t="shared" si="221"/>
        <v>0</v>
      </c>
      <c r="I3575" s="143">
        <f t="shared" si="222"/>
        <v>0</v>
      </c>
      <c r="J3575" s="142"/>
      <c r="K3575" s="228"/>
      <c r="L3575" s="7" t="str">
        <f t="shared" si="223"/>
        <v/>
      </c>
      <c r="M3575" s="7" t="str">
        <f t="shared" si="224"/>
        <v/>
      </c>
      <c r="N3575" s="7" t="str">
        <f>Cartilha_GLOBAL!N3575</f>
        <v/>
      </c>
      <c r="O3575" s="144"/>
      <c r="Q3575" s="151"/>
      <c r="R3575" s="152">
        <v>0</v>
      </c>
      <c r="T3575" s="153">
        <f>IF(Cartilha_GLOBAL!R3575=0,0,IF(Cartilha_GLOBAL!R3575&gt;0,"c","b"))</f>
        <v>0</v>
      </c>
    </row>
    <row r="3576" ht="22.5" hidden="1" spans="1:20">
      <c r="A3576" s="158">
        <f>Cartilha_GLOBAL!A3576</f>
        <v>101658</v>
      </c>
      <c r="B3576" s="100" t="str">
        <f>Cartilha_GLOBAL!B3576</f>
        <v>SINAPI</v>
      </c>
      <c r="C3576" s="104" t="str">
        <f>Cartilha_GLOBAL!C3576</f>
        <v>LUMINÁRIA DE LED PARA ILUMINAÇÃO PÚBLICA, DE 138 W ATÉ 180 W - FORNECIMENTO E INSTALAÇÃO. AF_08/2020</v>
      </c>
      <c r="D3576" s="94" t="str">
        <f>Cartilha_GLOBAL!D3576</f>
        <v>UN</v>
      </c>
      <c r="E3576" s="105">
        <f>Cartilha_GLOBAL!$E3576</f>
        <v>790.12</v>
      </c>
      <c r="F3576" s="182">
        <f>Cartilha_GLOBAL!$F3576</f>
        <v>969.79</v>
      </c>
      <c r="G3576" s="108"/>
      <c r="H3576" s="107">
        <f t="shared" si="221"/>
        <v>0</v>
      </c>
      <c r="I3576" s="143">
        <f t="shared" si="222"/>
        <v>0</v>
      </c>
      <c r="J3576" s="142"/>
      <c r="K3576" s="228"/>
      <c r="L3576" s="7" t="str">
        <f t="shared" si="223"/>
        <v/>
      </c>
      <c r="M3576" s="7" t="str">
        <f t="shared" si="224"/>
        <v/>
      </c>
      <c r="N3576" s="7" t="str">
        <f>Cartilha_GLOBAL!N3576</f>
        <v/>
      </c>
      <c r="O3576" s="144"/>
      <c r="Q3576" s="151"/>
      <c r="R3576" s="152">
        <v>0</v>
      </c>
      <c r="T3576" s="153">
        <f>IF(Cartilha_GLOBAL!R3576=0,0,IF(Cartilha_GLOBAL!R3576&gt;0,"c","b"))</f>
        <v>0</v>
      </c>
    </row>
    <row r="3577" ht="22.5" hidden="1" spans="1:20">
      <c r="A3577" s="158">
        <f>Cartilha_GLOBAL!A3577</f>
        <v>101659</v>
      </c>
      <c r="B3577" s="100" t="str">
        <f>Cartilha_GLOBAL!B3577</f>
        <v>SINAPI</v>
      </c>
      <c r="C3577" s="104" t="str">
        <f>Cartilha_GLOBAL!C3577</f>
        <v>LUMINÁRIA DE LED PARA ILUMINAÇÃO PÚBLICA, DE 181 W ATÉ 239 W - FORNECIMENTO E INSTALAÇÃO. AF_08/2020</v>
      </c>
      <c r="D3577" s="94" t="str">
        <f>Cartilha_GLOBAL!D3577</f>
        <v>UN</v>
      </c>
      <c r="E3577" s="105">
        <f>Cartilha_GLOBAL!$E3577</f>
        <v>905.12</v>
      </c>
      <c r="F3577" s="182">
        <f>Cartilha_GLOBAL!$F3577</f>
        <v>1110.94</v>
      </c>
      <c r="G3577" s="108"/>
      <c r="H3577" s="107">
        <f t="shared" si="221"/>
        <v>0</v>
      </c>
      <c r="I3577" s="143">
        <f t="shared" si="222"/>
        <v>0</v>
      </c>
      <c r="J3577" s="142"/>
      <c r="K3577" s="228"/>
      <c r="L3577" s="7" t="str">
        <f t="shared" si="223"/>
        <v/>
      </c>
      <c r="M3577" s="7" t="str">
        <f t="shared" si="224"/>
        <v/>
      </c>
      <c r="N3577" s="7" t="str">
        <f>Cartilha_GLOBAL!N3577</f>
        <v/>
      </c>
      <c r="O3577" s="144"/>
      <c r="Q3577" s="151"/>
      <c r="R3577" s="152">
        <v>0</v>
      </c>
      <c r="T3577" s="153">
        <f>IF(Cartilha_GLOBAL!R3577=0,0,IF(Cartilha_GLOBAL!R3577&gt;0,"c","b"))</f>
        <v>0</v>
      </c>
    </row>
    <row r="3578" ht="22.5" hidden="1" spans="1:20">
      <c r="A3578" s="158">
        <f>Cartilha_GLOBAL!A3578</f>
        <v>101660</v>
      </c>
      <c r="B3578" s="100" t="str">
        <f>Cartilha_GLOBAL!B3578</f>
        <v>SINAPI</v>
      </c>
      <c r="C3578" s="104" t="str">
        <f>Cartilha_GLOBAL!C3578</f>
        <v>LUMINÁRIA DE LED PARA ILUMINAÇÃO PÚBLICA, DE 240 W ATÉ 350 W - FORNECIMENTO E INSTALAÇÃO. AF_08/2020</v>
      </c>
      <c r="D3578" s="94" t="str">
        <f>Cartilha_GLOBAL!D3578</f>
        <v>UN</v>
      </c>
      <c r="E3578" s="105">
        <f>Cartilha_GLOBAL!$E3578</f>
        <v>1447.98</v>
      </c>
      <c r="F3578" s="182">
        <f>Cartilha_GLOBAL!$F3578</f>
        <v>1777.25</v>
      </c>
      <c r="G3578" s="108"/>
      <c r="H3578" s="107">
        <f t="shared" si="221"/>
        <v>0</v>
      </c>
      <c r="I3578" s="143">
        <f t="shared" si="222"/>
        <v>0</v>
      </c>
      <c r="J3578" s="142"/>
      <c r="K3578" s="228"/>
      <c r="L3578" s="7" t="str">
        <f t="shared" si="223"/>
        <v/>
      </c>
      <c r="M3578" s="7" t="str">
        <f t="shared" si="224"/>
        <v/>
      </c>
      <c r="N3578" s="7" t="str">
        <f>Cartilha_GLOBAL!N3578</f>
        <v/>
      </c>
      <c r="O3578" s="144"/>
      <c r="Q3578" s="151"/>
      <c r="R3578" s="152">
        <v>0</v>
      </c>
      <c r="T3578" s="153">
        <f>IF(Cartilha_GLOBAL!R3578=0,0,IF(Cartilha_GLOBAL!R3578&gt;0,"c","b"))</f>
        <v>0</v>
      </c>
    </row>
    <row r="3579" ht="22.5" hidden="1" spans="1:20">
      <c r="A3579" s="158">
        <f>Cartilha_GLOBAL!A3579</f>
        <v>97606</v>
      </c>
      <c r="B3579" s="100" t="str">
        <f>Cartilha_GLOBAL!B3579</f>
        <v>SINAPI</v>
      </c>
      <c r="C3579" s="104" t="str">
        <f>Cartilha_GLOBAL!C3579</f>
        <v>LUMINÁRIA ARANDELA TIPO MEIA LUA, DE SOBREPOR, COM 1 LÂMPADA FLUORESCENTE DE 15 W, SEM REATOR - FORNECIMENTO E INSTALAÇÃO. AF_02/2020</v>
      </c>
      <c r="D3579" s="94" t="str">
        <f>Cartilha_GLOBAL!D3579</f>
        <v>UN</v>
      </c>
      <c r="E3579" s="105">
        <f>Cartilha_GLOBAL!$E3579</f>
        <v>114.57</v>
      </c>
      <c r="F3579" s="182">
        <f>Cartilha_GLOBAL!$F3579</f>
        <v>140.62</v>
      </c>
      <c r="G3579" s="108"/>
      <c r="H3579" s="107">
        <f t="shared" si="221"/>
        <v>0</v>
      </c>
      <c r="I3579" s="143">
        <f t="shared" si="222"/>
        <v>0</v>
      </c>
      <c r="J3579" s="142"/>
      <c r="K3579" s="228"/>
      <c r="L3579" s="7" t="str">
        <f t="shared" si="223"/>
        <v/>
      </c>
      <c r="M3579" s="7" t="str">
        <f t="shared" si="224"/>
        <v/>
      </c>
      <c r="N3579" s="7" t="str">
        <f>Cartilha_GLOBAL!N3579</f>
        <v/>
      </c>
      <c r="O3579" s="144"/>
      <c r="Q3579" s="151"/>
      <c r="R3579" s="152">
        <v>0</v>
      </c>
      <c r="T3579" s="153">
        <f>IF(Cartilha_GLOBAL!R3579=0,0,IF(Cartilha_GLOBAL!R3579&gt;0,"c","b"))</f>
        <v>0</v>
      </c>
    </row>
    <row r="3580" ht="22.5" hidden="1" spans="1:20">
      <c r="A3580" s="158">
        <f>Cartilha_GLOBAL!A3580</f>
        <v>97607</v>
      </c>
      <c r="B3580" s="100" t="str">
        <f>Cartilha_GLOBAL!B3580</f>
        <v>SINAPI</v>
      </c>
      <c r="C3580" s="104" t="str">
        <f>Cartilha_GLOBAL!C3580</f>
        <v>LUMINÁRIA ARANDELA TIPO TARTARUGA, DE SOBREPOR, COM 1 LÂMPADA LED DE 6 W, SEM REATOR - FORNECIMENTO E INSTALAÇÃO. AF_02/2020</v>
      </c>
      <c r="D3580" s="94" t="str">
        <f>Cartilha_GLOBAL!D3580</f>
        <v>UN</v>
      </c>
      <c r="E3580" s="105">
        <f>Cartilha_GLOBAL!$E3580</f>
        <v>127.64</v>
      </c>
      <c r="F3580" s="182">
        <f>Cartilha_GLOBAL!$F3580</f>
        <v>156.67</v>
      </c>
      <c r="G3580" s="108"/>
      <c r="H3580" s="107">
        <f t="shared" si="221"/>
        <v>0</v>
      </c>
      <c r="I3580" s="143">
        <f t="shared" si="222"/>
        <v>0</v>
      </c>
      <c r="J3580" s="142"/>
      <c r="K3580" s="228"/>
      <c r="L3580" s="7" t="str">
        <f t="shared" si="223"/>
        <v/>
      </c>
      <c r="M3580" s="7" t="str">
        <f t="shared" si="224"/>
        <v/>
      </c>
      <c r="N3580" s="7" t="str">
        <f>Cartilha_GLOBAL!N3580</f>
        <v/>
      </c>
      <c r="O3580" s="144"/>
      <c r="Q3580" s="151"/>
      <c r="R3580" s="152">
        <v>0</v>
      </c>
      <c r="T3580" s="153">
        <f>IF(Cartilha_GLOBAL!R3580=0,0,IF(Cartilha_GLOBAL!R3580&gt;0,"c","b"))</f>
        <v>0</v>
      </c>
    </row>
    <row r="3581" ht="22.5" hidden="1" spans="1:20">
      <c r="A3581" s="158">
        <f>Cartilha_GLOBAL!A3581</f>
        <v>97608</v>
      </c>
      <c r="B3581" s="100" t="str">
        <f>Cartilha_GLOBAL!B3581</f>
        <v>SINAPI</v>
      </c>
      <c r="C3581" s="104" t="str">
        <f>Cartilha_GLOBAL!C3581</f>
        <v>LUMINÁRIA ARANDELA TIPO TARTARUGA, COM GRADE, DE SOBREPOR, COM 1 LÂMPADA FLUORESCENTE DE 15 W, SEM REATOR - FORNECIMENTO E INSTALAÇÃO. AF_02/2020</v>
      </c>
      <c r="D3581" s="94" t="str">
        <f>Cartilha_GLOBAL!D3581</f>
        <v>UN</v>
      </c>
      <c r="E3581" s="105">
        <f>Cartilha_GLOBAL!$E3581</f>
        <v>136.5</v>
      </c>
      <c r="F3581" s="182">
        <f>Cartilha_GLOBAL!$F3581</f>
        <v>167.54</v>
      </c>
      <c r="G3581" s="108"/>
      <c r="H3581" s="107">
        <f t="shared" si="221"/>
        <v>0</v>
      </c>
      <c r="I3581" s="143">
        <f t="shared" si="222"/>
        <v>0</v>
      </c>
      <c r="J3581" s="142"/>
      <c r="K3581" s="228"/>
      <c r="L3581" s="7" t="str">
        <f t="shared" si="223"/>
        <v/>
      </c>
      <c r="M3581" s="7" t="str">
        <f t="shared" si="224"/>
        <v/>
      </c>
      <c r="N3581" s="7" t="str">
        <f>Cartilha_GLOBAL!N3581</f>
        <v/>
      </c>
      <c r="O3581" s="144"/>
      <c r="Q3581" s="151"/>
      <c r="R3581" s="152">
        <v>0</v>
      </c>
      <c r="T3581" s="153">
        <f>IF(Cartilha_GLOBAL!R3581=0,0,IF(Cartilha_GLOBAL!R3581&gt;0,"c","b"))</f>
        <v>0</v>
      </c>
    </row>
    <row r="3582" ht="12.75" hidden="1" spans="1:20">
      <c r="A3582" s="158">
        <f>Cartilha_GLOBAL!A3582</f>
        <v>100902</v>
      </c>
      <c r="B3582" s="100" t="str">
        <f>Cartilha_GLOBAL!B3582</f>
        <v>SINAPI</v>
      </c>
      <c r="C3582" s="104" t="str">
        <f>Cartilha_GLOBAL!C3582</f>
        <v>LÂMPADA TUBULAR LED DE 9/10 W, BASE G13 - FORNECIMENTO E INSTALAÇÃO. AF_02/2020_PS</v>
      </c>
      <c r="D3582" s="94" t="str">
        <f>Cartilha_GLOBAL!D3582</f>
        <v>UN</v>
      </c>
      <c r="E3582" s="105">
        <f>Cartilha_GLOBAL!$E3582</f>
        <v>29.72</v>
      </c>
      <c r="F3582" s="182">
        <f>Cartilha_GLOBAL!$F3582</f>
        <v>36.48</v>
      </c>
      <c r="G3582" s="108"/>
      <c r="H3582" s="107">
        <f t="shared" si="221"/>
        <v>0</v>
      </c>
      <c r="I3582" s="143">
        <f t="shared" si="222"/>
        <v>0</v>
      </c>
      <c r="J3582" s="142"/>
      <c r="K3582" s="228"/>
      <c r="L3582" s="7" t="str">
        <f t="shared" si="223"/>
        <v/>
      </c>
      <c r="M3582" s="7" t="str">
        <f t="shared" si="224"/>
        <v/>
      </c>
      <c r="N3582" s="7" t="str">
        <f>Cartilha_GLOBAL!N3582</f>
        <v/>
      </c>
      <c r="O3582" s="144"/>
      <c r="Q3582" s="151"/>
      <c r="R3582" s="152">
        <v>0</v>
      </c>
      <c r="T3582" s="153">
        <f>IF(Cartilha_GLOBAL!R3582=0,0,IF(Cartilha_GLOBAL!R3582&gt;0,"c","b"))</f>
        <v>0</v>
      </c>
    </row>
    <row r="3583" ht="12.75" hidden="1" spans="1:20">
      <c r="A3583" s="158">
        <f>Cartilha_GLOBAL!A3583</f>
        <v>100903</v>
      </c>
      <c r="B3583" s="100" t="str">
        <f>Cartilha_GLOBAL!B3583</f>
        <v>SINAPI</v>
      </c>
      <c r="C3583" s="104" t="str">
        <f>Cartilha_GLOBAL!C3583</f>
        <v>LÂMPADA TUBULAR LED DE 18/20 W, BASE G13 - FORNECIMENTO E INSTALAÇÃO. AF_02/2020_PS</v>
      </c>
      <c r="D3583" s="94" t="str">
        <f>Cartilha_GLOBAL!D3583</f>
        <v>UN</v>
      </c>
      <c r="E3583" s="105">
        <f>Cartilha_GLOBAL!$E3583</f>
        <v>34.54</v>
      </c>
      <c r="F3583" s="182">
        <f>Cartilha_GLOBAL!$F3583</f>
        <v>42.39</v>
      </c>
      <c r="G3583" s="108"/>
      <c r="H3583" s="107">
        <f t="shared" si="221"/>
        <v>0</v>
      </c>
      <c r="I3583" s="143">
        <f t="shared" si="222"/>
        <v>0</v>
      </c>
      <c r="J3583" s="142"/>
      <c r="K3583" s="228"/>
      <c r="L3583" s="7" t="str">
        <f t="shared" si="223"/>
        <v/>
      </c>
      <c r="M3583" s="7" t="str">
        <f t="shared" si="224"/>
        <v/>
      </c>
      <c r="N3583" s="7" t="str">
        <f>Cartilha_GLOBAL!N3583</f>
        <v/>
      </c>
      <c r="O3583" s="144"/>
      <c r="Q3583" s="151"/>
      <c r="R3583" s="152">
        <v>0</v>
      </c>
      <c r="T3583" s="153">
        <f>IF(Cartilha_GLOBAL!R3583=0,0,IF(Cartilha_GLOBAL!R3583&gt;0,"c","b"))</f>
        <v>0</v>
      </c>
    </row>
    <row r="3584" ht="22.5" hidden="1" spans="1:20">
      <c r="A3584" s="158">
        <f>Cartilha_GLOBAL!A3584</f>
        <v>100904</v>
      </c>
      <c r="B3584" s="100" t="str">
        <f>Cartilha_GLOBAL!B3584</f>
        <v>SINAPI</v>
      </c>
      <c r="C3584" s="104" t="str">
        <f>Cartilha_GLOBAL!C3584</f>
        <v>LUMINÁRIA TIPO CALHA, DE SOBREPOR, COM 1 LÂMPADA TUBULAR FLUORESCENTE DE 20 W, COM REATOR DE PARTIDA CONVENCIONAL - FORNECIMENTO E INSTALAÇÃO. AF_02/2020</v>
      </c>
      <c r="D3584" s="94" t="str">
        <f>Cartilha_GLOBAL!D3584</f>
        <v>UN</v>
      </c>
      <c r="E3584" s="105">
        <f>Cartilha_GLOBAL!$E3584</f>
        <v>99.02</v>
      </c>
      <c r="F3584" s="182">
        <f>Cartilha_GLOBAL!$F3584</f>
        <v>121.54</v>
      </c>
      <c r="G3584" s="108"/>
      <c r="H3584" s="107">
        <f t="shared" si="221"/>
        <v>0</v>
      </c>
      <c r="I3584" s="143">
        <f t="shared" si="222"/>
        <v>0</v>
      </c>
      <c r="J3584" s="142"/>
      <c r="K3584" s="228"/>
      <c r="L3584" s="7" t="str">
        <f t="shared" si="223"/>
        <v/>
      </c>
      <c r="M3584" s="7" t="str">
        <f t="shared" si="224"/>
        <v/>
      </c>
      <c r="N3584" s="7" t="str">
        <f>Cartilha_GLOBAL!N3584</f>
        <v/>
      </c>
      <c r="O3584" s="144"/>
      <c r="Q3584" s="151"/>
      <c r="R3584" s="152">
        <v>0</v>
      </c>
      <c r="T3584" s="153">
        <f>IF(Cartilha_GLOBAL!R3584=0,0,IF(Cartilha_GLOBAL!R3584&gt;0,"c","b"))</f>
        <v>0</v>
      </c>
    </row>
    <row r="3585" ht="22.5" hidden="1" spans="1:20">
      <c r="A3585" s="158">
        <f>Cartilha_GLOBAL!A3585</f>
        <v>100905</v>
      </c>
      <c r="B3585" s="100" t="str">
        <f>Cartilha_GLOBAL!B3585</f>
        <v>SINAPI</v>
      </c>
      <c r="C3585" s="104" t="str">
        <f>Cartilha_GLOBAL!C3585</f>
        <v>LUMINÁRIA DUPLA TIPO CALHA, DE SOBREPOR, COM 4 LÂMPADAS TUBULARES FLUORESCENTES DE 18 W,COM REATORES DE PARTIDA RÁPIDA - FORNECIMENTO E INSTALAÇÃO. AF_02/2020</v>
      </c>
      <c r="D3585" s="94" t="str">
        <f>Cartilha_GLOBAL!D3585</f>
        <v>UN</v>
      </c>
      <c r="E3585" s="105">
        <f>Cartilha_GLOBAL!$E3585</f>
        <v>266.4</v>
      </c>
      <c r="F3585" s="182">
        <f>Cartilha_GLOBAL!$F3585</f>
        <v>326.98</v>
      </c>
      <c r="G3585" s="108"/>
      <c r="H3585" s="107">
        <f t="shared" si="221"/>
        <v>0</v>
      </c>
      <c r="I3585" s="143">
        <f t="shared" si="222"/>
        <v>0</v>
      </c>
      <c r="J3585" s="142"/>
      <c r="K3585" s="228"/>
      <c r="L3585" s="7" t="str">
        <f t="shared" si="223"/>
        <v/>
      </c>
      <c r="M3585" s="7" t="str">
        <f t="shared" si="224"/>
        <v/>
      </c>
      <c r="N3585" s="7" t="str">
        <f>Cartilha_GLOBAL!N3585</f>
        <v/>
      </c>
      <c r="O3585" s="144"/>
      <c r="Q3585" s="151"/>
      <c r="R3585" s="152">
        <v>0</v>
      </c>
      <c r="T3585" s="153">
        <f>IF(Cartilha_GLOBAL!R3585=0,0,IF(Cartilha_GLOBAL!R3585&gt;0,"c","b"))</f>
        <v>0</v>
      </c>
    </row>
    <row r="3586" ht="22.5" hidden="1" spans="1:20">
      <c r="A3586" s="158">
        <f>Cartilha_GLOBAL!A3586</f>
        <v>100906</v>
      </c>
      <c r="B3586" s="100" t="str">
        <f>Cartilha_GLOBAL!B3586</f>
        <v>SINAPI</v>
      </c>
      <c r="C3586" s="104" t="str">
        <f>Cartilha_GLOBAL!C3586</f>
        <v>LUMINÁRIA DUPLA TIPO CALHA, DE SOBREPOR, COM 4 LÂMPADAS TUBULARES FLUORESCENTES DE 36 W, COM REATORES DE PARTIDA RÁPIDA -FORNECIMENTO E INSTALAÇÃO. AF_02/2020</v>
      </c>
      <c r="D3586" s="94" t="str">
        <f>Cartilha_GLOBAL!D3586</f>
        <v>UN</v>
      </c>
      <c r="E3586" s="105">
        <f>Cartilha_GLOBAL!$E3586</f>
        <v>361.6</v>
      </c>
      <c r="F3586" s="182">
        <f>Cartilha_GLOBAL!$F3586</f>
        <v>443.83</v>
      </c>
      <c r="G3586" s="108"/>
      <c r="H3586" s="107">
        <f t="shared" si="221"/>
        <v>0</v>
      </c>
      <c r="I3586" s="143">
        <f t="shared" si="222"/>
        <v>0</v>
      </c>
      <c r="J3586" s="142"/>
      <c r="K3586" s="228"/>
      <c r="L3586" s="7" t="str">
        <f t="shared" si="223"/>
        <v/>
      </c>
      <c r="M3586" s="7" t="str">
        <f t="shared" si="224"/>
        <v/>
      </c>
      <c r="N3586" s="7" t="str">
        <f>Cartilha_GLOBAL!N3586</f>
        <v/>
      </c>
      <c r="O3586" s="144"/>
      <c r="Q3586" s="151"/>
      <c r="R3586" s="152">
        <v>0</v>
      </c>
      <c r="T3586" s="153">
        <f>IF(Cartilha_GLOBAL!R3586=0,0,IF(Cartilha_GLOBAL!R3586&gt;0,"c","b"))</f>
        <v>0</v>
      </c>
    </row>
    <row r="3587" ht="22.5" hidden="1" spans="1:20">
      <c r="A3587" s="158">
        <f>Cartilha_GLOBAL!A3587</f>
        <v>100919</v>
      </c>
      <c r="B3587" s="100" t="str">
        <f>Cartilha_GLOBAL!B3587</f>
        <v>SINAPI</v>
      </c>
      <c r="C3587" s="104" t="str">
        <f>Cartilha_GLOBAL!C3587</f>
        <v>LÂMPADA FLUORESCENTE ESPIRAL BRANCA 45 W, BASE E27 - FORNECIMENTO E INSTALAÇÃO. AF_02/2020</v>
      </c>
      <c r="D3587" s="94" t="str">
        <f>Cartilha_GLOBAL!D3587</f>
        <v>UN</v>
      </c>
      <c r="E3587" s="105">
        <f>Cartilha_GLOBAL!$E3587</f>
        <v>73.05</v>
      </c>
      <c r="F3587" s="182">
        <f>Cartilha_GLOBAL!$F3587</f>
        <v>89.66</v>
      </c>
      <c r="G3587" s="108"/>
      <c r="H3587" s="107">
        <f t="shared" si="221"/>
        <v>0</v>
      </c>
      <c r="I3587" s="143">
        <f t="shared" si="222"/>
        <v>0</v>
      </c>
      <c r="J3587" s="142"/>
      <c r="K3587" s="145"/>
      <c r="L3587" s="7" t="str">
        <f t="shared" si="223"/>
        <v/>
      </c>
      <c r="M3587" s="7" t="str">
        <f t="shared" si="224"/>
        <v/>
      </c>
      <c r="N3587" s="7" t="str">
        <f>Cartilha_GLOBAL!N3587</f>
        <v/>
      </c>
      <c r="O3587" s="144"/>
      <c r="Q3587" s="151"/>
      <c r="R3587" s="152">
        <v>0</v>
      </c>
      <c r="T3587" s="153">
        <f>IF(Cartilha_GLOBAL!R3587=0,0,IF(Cartilha_GLOBAL!R3587&gt;0,"c","b"))</f>
        <v>0</v>
      </c>
    </row>
    <row r="3588" ht="22.5" hidden="1" spans="1:20">
      <c r="A3588" s="158">
        <f>Cartilha_GLOBAL!A3588</f>
        <v>100920</v>
      </c>
      <c r="B3588" s="100" t="str">
        <f>Cartilha_GLOBAL!B3588</f>
        <v>SINAPI</v>
      </c>
      <c r="C3588" s="104" t="str">
        <f>Cartilha_GLOBAL!C3588</f>
        <v>LÂMPADA FLUORESCENTE ESPIRAL BRANCA 65 W, BASE E27 - FORNECIMENTO E INSTALAÇÃO. AF_02/2020</v>
      </c>
      <c r="D3588" s="94" t="str">
        <f>Cartilha_GLOBAL!D3588</f>
        <v>UN</v>
      </c>
      <c r="E3588" s="105">
        <f>Cartilha_GLOBAL!$E3588</f>
        <v>123.15</v>
      </c>
      <c r="F3588" s="182">
        <f>Cartilha_GLOBAL!$F3588</f>
        <v>151.15</v>
      </c>
      <c r="G3588" s="108"/>
      <c r="H3588" s="107">
        <f t="shared" si="221"/>
        <v>0</v>
      </c>
      <c r="I3588" s="143">
        <f t="shared" si="222"/>
        <v>0</v>
      </c>
      <c r="J3588" s="142"/>
      <c r="K3588" s="233"/>
      <c r="L3588" s="7" t="str">
        <f t="shared" si="223"/>
        <v/>
      </c>
      <c r="M3588" s="7" t="str">
        <f t="shared" si="224"/>
        <v/>
      </c>
      <c r="N3588" s="7" t="str">
        <f>Cartilha_GLOBAL!N3588</f>
        <v/>
      </c>
      <c r="O3588" s="144"/>
      <c r="Q3588" s="151"/>
      <c r="R3588" s="152">
        <v>0</v>
      </c>
      <c r="T3588" s="153">
        <f>IF(Cartilha_GLOBAL!R3588=0,0,IF(Cartilha_GLOBAL!R3588&gt;0,"c","b"))</f>
        <v>0</v>
      </c>
    </row>
    <row r="3589" ht="12.75" hidden="1" spans="1:20">
      <c r="A3589" s="158">
        <f>Cartilha_GLOBAL!A3589</f>
        <v>97609</v>
      </c>
      <c r="B3589" s="100" t="str">
        <f>Cartilha_GLOBAL!B3589</f>
        <v>SINAPI</v>
      </c>
      <c r="C3589" s="104" t="str">
        <f>Cartilha_GLOBAL!C3589</f>
        <v>LÂMPADA COMPACTA DE LED 6 W, BASE E27 - FORNECIMENTO E INSTALAÇÃO. AF_02/2020</v>
      </c>
      <c r="D3589" s="94" t="str">
        <f>Cartilha_GLOBAL!D3589</f>
        <v>UN</v>
      </c>
      <c r="E3589" s="105">
        <f>Cartilha_GLOBAL!$E3589</f>
        <v>18.36</v>
      </c>
      <c r="F3589" s="182">
        <f>Cartilha_GLOBAL!$F3589</f>
        <v>22.54</v>
      </c>
      <c r="G3589" s="108"/>
      <c r="H3589" s="107">
        <f t="shared" si="221"/>
        <v>0</v>
      </c>
      <c r="I3589" s="143">
        <f t="shared" si="222"/>
        <v>0</v>
      </c>
      <c r="J3589" s="142"/>
      <c r="K3589" s="233"/>
      <c r="L3589" s="7" t="str">
        <f t="shared" si="223"/>
        <v/>
      </c>
      <c r="M3589" s="7" t="str">
        <f t="shared" si="224"/>
        <v/>
      </c>
      <c r="N3589" s="7" t="str">
        <f>Cartilha_GLOBAL!N3589</f>
        <v/>
      </c>
      <c r="O3589" s="144"/>
      <c r="Q3589" s="151"/>
      <c r="R3589" s="152">
        <v>0</v>
      </c>
      <c r="T3589" s="153">
        <f>IF(Cartilha_GLOBAL!R3589=0,0,IF(Cartilha_GLOBAL!R3589&gt;0,"c","b"))</f>
        <v>0</v>
      </c>
    </row>
    <row r="3590" ht="12.75" hidden="1" spans="1:20">
      <c r="A3590" s="158">
        <f>Cartilha_GLOBAL!A3590</f>
        <v>97610</v>
      </c>
      <c r="B3590" s="100" t="str">
        <f>Cartilha_GLOBAL!B3590</f>
        <v>SINAPI</v>
      </c>
      <c r="C3590" s="104" t="str">
        <f>Cartilha_GLOBAL!C3590</f>
        <v>LÂMPADA COMPACTA DE LED 10 W, BASE E27 - FORNECIMENTO E INSTALAÇÃO. AF_02/2020</v>
      </c>
      <c r="D3590" s="94" t="str">
        <f>Cartilha_GLOBAL!D3590</f>
        <v>UN</v>
      </c>
      <c r="E3590" s="105">
        <f>Cartilha_GLOBAL!$E3590</f>
        <v>19.45</v>
      </c>
      <c r="F3590" s="182">
        <f>Cartilha_GLOBAL!$F3590</f>
        <v>23.87</v>
      </c>
      <c r="G3590" s="108"/>
      <c r="H3590" s="107">
        <f t="shared" si="221"/>
        <v>0</v>
      </c>
      <c r="I3590" s="143">
        <f t="shared" si="222"/>
        <v>0</v>
      </c>
      <c r="J3590" s="142"/>
      <c r="K3590" s="233"/>
      <c r="L3590" s="7" t="str">
        <f t="shared" si="223"/>
        <v/>
      </c>
      <c r="M3590" s="7" t="str">
        <f t="shared" si="224"/>
        <v/>
      </c>
      <c r="N3590" s="7" t="str">
        <f>Cartilha_GLOBAL!N3590</f>
        <v/>
      </c>
      <c r="O3590" s="144"/>
      <c r="Q3590" s="151"/>
      <c r="R3590" s="152">
        <v>0</v>
      </c>
      <c r="T3590" s="153">
        <f>IF(Cartilha_GLOBAL!R3590=0,0,IF(Cartilha_GLOBAL!R3590&gt;0,"c","b"))</f>
        <v>0</v>
      </c>
    </row>
    <row r="3591" ht="12.75" spans="1:20">
      <c r="A3591" s="154" t="str">
        <f>Cartilha_GLOBAL!A3591</f>
        <v>8.2.21</v>
      </c>
      <c r="B3591" s="100">
        <f>Cartilha_GLOBAL!B3591</f>
        <v>0</v>
      </c>
      <c r="C3591" s="161" t="str">
        <f>Cartilha_GLOBAL!C3591</f>
        <v>REATORES E OUTROS</v>
      </c>
      <c r="D3591" s="94">
        <f>Cartilha_GLOBAL!D3591</f>
        <v>0</v>
      </c>
      <c r="E3591" s="105">
        <f>Cartilha_GLOBAL!$E3591</f>
        <v>0</v>
      </c>
      <c r="F3591" s="182">
        <f>Cartilha_GLOBAL!$F3591</f>
        <v>0</v>
      </c>
      <c r="G3591" s="187"/>
      <c r="H3591" s="187">
        <f t="shared" si="221"/>
        <v>0</v>
      </c>
      <c r="I3591" s="188">
        <f t="shared" si="222"/>
        <v>0</v>
      </c>
      <c r="J3591" s="142"/>
      <c r="K3591" s="145" t="str">
        <f>IF(OR(SUM(I3592:I3624)&gt;0,SUM(I3592:I3624)&gt;0),"xx","")</f>
        <v>xx</v>
      </c>
      <c r="L3591" s="7" t="str">
        <f t="shared" si="223"/>
        <v>x</v>
      </c>
      <c r="M3591" s="7" t="str">
        <f t="shared" si="224"/>
        <v>x</v>
      </c>
      <c r="N3591" s="7" t="str">
        <f>Cartilha_GLOBAL!N3591</f>
        <v>x</v>
      </c>
      <c r="O3591" s="144"/>
      <c r="Q3591" s="151"/>
      <c r="R3591" s="152">
        <v>0</v>
      </c>
      <c r="T3591" s="153">
        <f>IF(Cartilha_GLOBAL!R3591=0,0,IF(Cartilha_GLOBAL!R3591&gt;0,"c","b"))</f>
        <v>0</v>
      </c>
    </row>
    <row r="3592" ht="22.5" hidden="1" spans="1:20">
      <c r="A3592" s="158">
        <f>Cartilha_GLOBAL!A3592</f>
        <v>101537</v>
      </c>
      <c r="B3592" s="100" t="str">
        <f>Cartilha_GLOBAL!B3592</f>
        <v>SINAPI</v>
      </c>
      <c r="C3592" s="104" t="str">
        <f>Cartilha_GLOBAL!C3592</f>
        <v>APARELHO SINALIZADOR DE SAÍDA DE GARAGEM, COM CÉLULA FOTOELÉTRICA - FORNECIMENTO E INSTALAÇÃO. AF_07/2020</v>
      </c>
      <c r="D3592" s="94" t="str">
        <f>Cartilha_GLOBAL!D3592</f>
        <v>UN</v>
      </c>
      <c r="E3592" s="105">
        <f>Cartilha_GLOBAL!$E3592</f>
        <v>139.64</v>
      </c>
      <c r="F3592" s="182">
        <f>Cartilha_GLOBAL!$F3592</f>
        <v>171.39</v>
      </c>
      <c r="G3592" s="108"/>
      <c r="H3592" s="107">
        <f t="shared" si="221"/>
        <v>0</v>
      </c>
      <c r="I3592" s="143">
        <f t="shared" si="222"/>
        <v>0</v>
      </c>
      <c r="J3592" s="234"/>
      <c r="K3592" s="233"/>
      <c r="L3592" s="7" t="str">
        <f t="shared" si="223"/>
        <v/>
      </c>
      <c r="M3592" s="7" t="str">
        <f t="shared" si="224"/>
        <v/>
      </c>
      <c r="N3592" s="7" t="str">
        <f>Cartilha_GLOBAL!N3592</f>
        <v/>
      </c>
      <c r="O3592" s="144"/>
      <c r="Q3592" s="151"/>
      <c r="R3592" s="152">
        <v>0</v>
      </c>
      <c r="T3592" s="153">
        <f>IF(Cartilha_GLOBAL!R3592=0,0,IF(Cartilha_GLOBAL!R3592&gt;0,"c","b"))</f>
        <v>0</v>
      </c>
    </row>
    <row r="3593" ht="12.75" hidden="1" spans="1:20">
      <c r="A3593" s="158">
        <f>Cartilha_GLOBAL!A3593</f>
        <v>97054</v>
      </c>
      <c r="B3593" s="100" t="str">
        <f>Cartilha_GLOBAL!B3593</f>
        <v>SINAPI</v>
      </c>
      <c r="C3593" s="104" t="str">
        <f>Cartilha_GLOBAL!C3593</f>
        <v>INSTALAÇÃO DE SINALIZADOR NOTURNO LED. AF_11/2017</v>
      </c>
      <c r="D3593" s="94" t="str">
        <f>Cartilha_GLOBAL!D3593</f>
        <v>UN</v>
      </c>
      <c r="E3593" s="105">
        <f>Cartilha_GLOBAL!$E3593</f>
        <v>28.63</v>
      </c>
      <c r="F3593" s="182">
        <f>Cartilha_GLOBAL!$F3593</f>
        <v>35.14</v>
      </c>
      <c r="G3593" s="108"/>
      <c r="H3593" s="107">
        <f t="shared" si="221"/>
        <v>0</v>
      </c>
      <c r="I3593" s="143">
        <f t="shared" si="222"/>
        <v>0</v>
      </c>
      <c r="J3593" s="234"/>
      <c r="K3593" s="233"/>
      <c r="L3593" s="7" t="str">
        <f t="shared" si="223"/>
        <v/>
      </c>
      <c r="M3593" s="7" t="str">
        <f t="shared" si="224"/>
        <v/>
      </c>
      <c r="N3593" s="7" t="str">
        <f>Cartilha_GLOBAL!N3593</f>
        <v/>
      </c>
      <c r="O3593" s="144"/>
      <c r="Q3593" s="151"/>
      <c r="R3593" s="152">
        <v>0</v>
      </c>
      <c r="T3593" s="153">
        <f>IF(Cartilha_GLOBAL!R3593=0,0,IF(Cartilha_GLOBAL!R3593&gt;0,"c","b"))</f>
        <v>0</v>
      </c>
    </row>
    <row r="3594" ht="12.75" hidden="1" spans="1:20">
      <c r="A3594" s="158">
        <f>Cartilha_GLOBAL!A3594</f>
        <v>101538</v>
      </c>
      <c r="B3594" s="100" t="str">
        <f>Cartilha_GLOBAL!B3594</f>
        <v>SINAPI</v>
      </c>
      <c r="C3594" s="104" t="str">
        <f>Cartilha_GLOBAL!C3594</f>
        <v>ARMAÇÃO SECUNDÁRIA, COM 1 ESTRIBO E 1 ISOLADOR - FORNECIMENTO E INSTALAÇÃO. AF_07/2020</v>
      </c>
      <c r="D3594" s="94" t="str">
        <f>Cartilha_GLOBAL!D3594</f>
        <v>UN</v>
      </c>
      <c r="E3594" s="105">
        <f>Cartilha_GLOBAL!$E3594</f>
        <v>33.37</v>
      </c>
      <c r="F3594" s="182">
        <f>Cartilha_GLOBAL!$F3594</f>
        <v>40.96</v>
      </c>
      <c r="G3594" s="108"/>
      <c r="H3594" s="107">
        <f t="shared" si="221"/>
        <v>0</v>
      </c>
      <c r="I3594" s="143">
        <f t="shared" si="222"/>
        <v>0</v>
      </c>
      <c r="J3594" s="234"/>
      <c r="K3594" s="233"/>
      <c r="L3594" s="7" t="str">
        <f t="shared" si="223"/>
        <v/>
      </c>
      <c r="M3594" s="7" t="str">
        <f t="shared" si="224"/>
        <v/>
      </c>
      <c r="N3594" s="7" t="str">
        <f>Cartilha_GLOBAL!N3594</f>
        <v/>
      </c>
      <c r="O3594" s="144"/>
      <c r="Q3594" s="151"/>
      <c r="R3594" s="152">
        <v>0</v>
      </c>
      <c r="T3594" s="153">
        <f>IF(Cartilha_GLOBAL!R3594=0,0,IF(Cartilha_GLOBAL!R3594&gt;0,"c","b"))</f>
        <v>0</v>
      </c>
    </row>
    <row r="3595" ht="12.75" hidden="1" spans="1:20">
      <c r="A3595" s="158">
        <f>Cartilha_GLOBAL!A3595</f>
        <v>101539</v>
      </c>
      <c r="B3595" s="100" t="str">
        <f>Cartilha_GLOBAL!B3595</f>
        <v>SINAPI</v>
      </c>
      <c r="C3595" s="104" t="str">
        <f>Cartilha_GLOBAL!C3595</f>
        <v>ARMAÇÃO SECUNDÁRIA, COM 2 ESTRIBOS E 2 ISOLADORES - FORNECIMENTO E INSTALAÇÃO. AF_07/2020</v>
      </c>
      <c r="D3595" s="94" t="str">
        <f>Cartilha_GLOBAL!D3595</f>
        <v>UN</v>
      </c>
      <c r="E3595" s="105">
        <f>Cartilha_GLOBAL!$E3595</f>
        <v>58.76</v>
      </c>
      <c r="F3595" s="182">
        <f>Cartilha_GLOBAL!$F3595</f>
        <v>72.12</v>
      </c>
      <c r="G3595" s="108"/>
      <c r="H3595" s="107">
        <f t="shared" si="221"/>
        <v>0</v>
      </c>
      <c r="I3595" s="143">
        <f t="shared" si="222"/>
        <v>0</v>
      </c>
      <c r="J3595" s="234"/>
      <c r="K3595" s="233"/>
      <c r="L3595" s="7" t="str">
        <f t="shared" si="223"/>
        <v/>
      </c>
      <c r="M3595" s="7" t="str">
        <f t="shared" si="224"/>
        <v/>
      </c>
      <c r="N3595" s="7" t="str">
        <f>Cartilha_GLOBAL!N3595</f>
        <v/>
      </c>
      <c r="O3595" s="144"/>
      <c r="Q3595" s="151"/>
      <c r="R3595" s="152">
        <v>0</v>
      </c>
      <c r="T3595" s="153">
        <f>IF(Cartilha_GLOBAL!R3595=0,0,IF(Cartilha_GLOBAL!R3595&gt;0,"c","b"))</f>
        <v>0</v>
      </c>
    </row>
    <row r="3596" ht="12.75" hidden="1" spans="1:20">
      <c r="A3596" s="158">
        <f>Cartilha_GLOBAL!A3596</f>
        <v>101540</v>
      </c>
      <c r="B3596" s="100" t="str">
        <f>Cartilha_GLOBAL!B3596</f>
        <v>SINAPI</v>
      </c>
      <c r="C3596" s="104" t="str">
        <f>Cartilha_GLOBAL!C3596</f>
        <v>ARMAÇÃO SECUNDÁRIA, COM 3 ESTRIBOS E 3 ISOLADORES - FORNECIMENTO E INSTALAÇÃO. AF_07/2020</v>
      </c>
      <c r="D3596" s="94" t="str">
        <f>Cartilha_GLOBAL!D3596</f>
        <v>UN</v>
      </c>
      <c r="E3596" s="105">
        <f>Cartilha_GLOBAL!$E3596</f>
        <v>95.26</v>
      </c>
      <c r="F3596" s="182">
        <f>Cartilha_GLOBAL!$F3596</f>
        <v>116.92</v>
      </c>
      <c r="G3596" s="108"/>
      <c r="H3596" s="107">
        <f t="shared" si="221"/>
        <v>0</v>
      </c>
      <c r="I3596" s="143">
        <f t="shared" si="222"/>
        <v>0</v>
      </c>
      <c r="J3596" s="234"/>
      <c r="K3596" s="233"/>
      <c r="L3596" s="7" t="str">
        <f t="shared" si="223"/>
        <v/>
      </c>
      <c r="M3596" s="7" t="str">
        <f t="shared" si="224"/>
        <v/>
      </c>
      <c r="N3596" s="7" t="str">
        <f>Cartilha_GLOBAL!N3596</f>
        <v/>
      </c>
      <c r="O3596" s="144"/>
      <c r="Q3596" s="151"/>
      <c r="R3596" s="152">
        <v>0</v>
      </c>
      <c r="T3596" s="153">
        <f>IF(Cartilha_GLOBAL!R3596=0,0,IF(Cartilha_GLOBAL!R3596&gt;0,"c","b"))</f>
        <v>0</v>
      </c>
    </row>
    <row r="3597" ht="12.75" hidden="1" spans="1:20">
      <c r="A3597" s="158">
        <f>Cartilha_GLOBAL!A3597</f>
        <v>101541</v>
      </c>
      <c r="B3597" s="100" t="str">
        <f>Cartilha_GLOBAL!B3597</f>
        <v>SINAPI</v>
      </c>
      <c r="C3597" s="104" t="str">
        <f>Cartilha_GLOBAL!C3597</f>
        <v>ARMAÇÃO SECUNDÁRIA, COM 4 ESTRIBOS E 4 ISOLADORES - FORNECIMENTO E INSTALAÇÃO. AF_07/2020</v>
      </c>
      <c r="D3597" s="94" t="str">
        <f>Cartilha_GLOBAL!D3597</f>
        <v>UN</v>
      </c>
      <c r="E3597" s="105">
        <f>Cartilha_GLOBAL!$E3597</f>
        <v>125.15</v>
      </c>
      <c r="F3597" s="182">
        <f>Cartilha_GLOBAL!$F3597</f>
        <v>153.61</v>
      </c>
      <c r="G3597" s="108"/>
      <c r="H3597" s="107">
        <f t="shared" si="221"/>
        <v>0</v>
      </c>
      <c r="I3597" s="143">
        <f t="shared" si="222"/>
        <v>0</v>
      </c>
      <c r="J3597" s="234"/>
      <c r="K3597" s="233"/>
      <c r="L3597" s="7" t="str">
        <f t="shared" si="223"/>
        <v/>
      </c>
      <c r="M3597" s="7" t="str">
        <f t="shared" si="224"/>
        <v/>
      </c>
      <c r="N3597" s="7" t="str">
        <f>Cartilha_GLOBAL!N3597</f>
        <v/>
      </c>
      <c r="O3597" s="144"/>
      <c r="Q3597" s="151"/>
      <c r="R3597" s="152">
        <v>0</v>
      </c>
      <c r="T3597" s="153">
        <f>IF(Cartilha_GLOBAL!R3597=0,0,IF(Cartilha_GLOBAL!R3597&gt;0,"c","b"))</f>
        <v>0</v>
      </c>
    </row>
    <row r="3598" ht="12.75" hidden="1" spans="1:20">
      <c r="A3598" s="158">
        <f>Cartilha_GLOBAL!A3598</f>
        <v>101542</v>
      </c>
      <c r="B3598" s="100" t="str">
        <f>Cartilha_GLOBAL!B3598</f>
        <v>SINAPI</v>
      </c>
      <c r="C3598" s="104" t="str">
        <f>Cartilha_GLOBAL!C3598</f>
        <v>ARMAÇÃO SECUNDÁRIA, COM 1 ESTRIBO, SEM ISOLADOR - FORNECIMENTO E INSTALAÇÃO. AF_07/2020</v>
      </c>
      <c r="D3598" s="94" t="str">
        <f>Cartilha_GLOBAL!D3598</f>
        <v>UN</v>
      </c>
      <c r="E3598" s="105">
        <f>Cartilha_GLOBAL!$E3598</f>
        <v>26.46</v>
      </c>
      <c r="F3598" s="182">
        <f>Cartilha_GLOBAL!$F3598</f>
        <v>32.48</v>
      </c>
      <c r="G3598" s="108"/>
      <c r="H3598" s="107">
        <f t="shared" si="221"/>
        <v>0</v>
      </c>
      <c r="I3598" s="143">
        <f t="shared" si="222"/>
        <v>0</v>
      </c>
      <c r="J3598" s="234"/>
      <c r="K3598" s="233"/>
      <c r="L3598" s="7" t="str">
        <f t="shared" si="223"/>
        <v/>
      </c>
      <c r="M3598" s="7" t="str">
        <f t="shared" si="224"/>
        <v/>
      </c>
      <c r="N3598" s="7" t="str">
        <f>Cartilha_GLOBAL!N3598</f>
        <v/>
      </c>
      <c r="O3598" s="144"/>
      <c r="Q3598" s="151"/>
      <c r="R3598" s="152">
        <v>0</v>
      </c>
      <c r="T3598" s="153">
        <f>IF(Cartilha_GLOBAL!R3598=0,0,IF(Cartilha_GLOBAL!R3598&gt;0,"c","b"))</f>
        <v>0</v>
      </c>
    </row>
    <row r="3599" ht="12.75" hidden="1" spans="1:20">
      <c r="A3599" s="158">
        <f>Cartilha_GLOBAL!A3599</f>
        <v>101543</v>
      </c>
      <c r="B3599" s="100" t="str">
        <f>Cartilha_GLOBAL!B3599</f>
        <v>SINAPI</v>
      </c>
      <c r="C3599" s="104" t="str">
        <f>Cartilha_GLOBAL!C3599</f>
        <v>ARMAÇÃO SECUNDÁRIA, COM 2 ESTRIBOS, SEM ISOLADOR - FORNECIMENTO E INSTALAÇÃO. AF_07/2020</v>
      </c>
      <c r="D3599" s="94" t="str">
        <f>Cartilha_GLOBAL!D3599</f>
        <v>UN</v>
      </c>
      <c r="E3599" s="105">
        <f>Cartilha_GLOBAL!$E3599</f>
        <v>49.08</v>
      </c>
      <c r="F3599" s="182">
        <f>Cartilha_GLOBAL!$F3599</f>
        <v>60.24</v>
      </c>
      <c r="G3599" s="108"/>
      <c r="H3599" s="107">
        <f t="shared" si="221"/>
        <v>0</v>
      </c>
      <c r="I3599" s="143">
        <f t="shared" si="222"/>
        <v>0</v>
      </c>
      <c r="J3599" s="234"/>
      <c r="K3599" s="233"/>
      <c r="L3599" s="7" t="str">
        <f t="shared" si="223"/>
        <v/>
      </c>
      <c r="M3599" s="7" t="str">
        <f t="shared" si="224"/>
        <v/>
      </c>
      <c r="N3599" s="7" t="str">
        <f>Cartilha_GLOBAL!N3599</f>
        <v/>
      </c>
      <c r="O3599" s="144"/>
      <c r="Q3599" s="151"/>
      <c r="R3599" s="152">
        <v>0</v>
      </c>
      <c r="T3599" s="153">
        <f>IF(Cartilha_GLOBAL!R3599=0,0,IF(Cartilha_GLOBAL!R3599&gt;0,"c","b"))</f>
        <v>0</v>
      </c>
    </row>
    <row r="3600" ht="12.75" hidden="1" spans="1:20">
      <c r="A3600" s="158">
        <f>Cartilha_GLOBAL!A3600</f>
        <v>101544</v>
      </c>
      <c r="B3600" s="100" t="str">
        <f>Cartilha_GLOBAL!B3600</f>
        <v>SINAPI</v>
      </c>
      <c r="C3600" s="104" t="str">
        <f>Cartilha_GLOBAL!C3600</f>
        <v>ARMAÇÃO SECUNDÁRIA, COM 3 ESTRIBOS, SEM ISOLADOR - FORNECIMENTO E INSTALAÇÃO. AF_07/2020</v>
      </c>
      <c r="D3600" s="94" t="str">
        <f>Cartilha_GLOBAL!D3600</f>
        <v>UN</v>
      </c>
      <c r="E3600" s="105">
        <f>Cartilha_GLOBAL!$E3600</f>
        <v>76.71</v>
      </c>
      <c r="F3600" s="182">
        <f>Cartilha_GLOBAL!$F3600</f>
        <v>94.15</v>
      </c>
      <c r="G3600" s="108"/>
      <c r="H3600" s="107">
        <f t="shared" si="221"/>
        <v>0</v>
      </c>
      <c r="I3600" s="143">
        <f t="shared" si="222"/>
        <v>0</v>
      </c>
      <c r="J3600" s="234"/>
      <c r="K3600" s="233"/>
      <c r="L3600" s="7" t="str">
        <f t="shared" si="223"/>
        <v/>
      </c>
      <c r="M3600" s="7" t="str">
        <f t="shared" si="224"/>
        <v/>
      </c>
      <c r="N3600" s="7" t="str">
        <f>Cartilha_GLOBAL!N3600</f>
        <v/>
      </c>
      <c r="O3600" s="144"/>
      <c r="Q3600" s="151"/>
      <c r="R3600" s="152">
        <v>0</v>
      </c>
      <c r="T3600" s="153">
        <f>IF(Cartilha_GLOBAL!R3600=0,0,IF(Cartilha_GLOBAL!R3600&gt;0,"c","b"))</f>
        <v>0</v>
      </c>
    </row>
    <row r="3601" ht="12.75" hidden="1" spans="1:20">
      <c r="A3601" s="158">
        <f>Cartilha_GLOBAL!A3601</f>
        <v>101545</v>
      </c>
      <c r="B3601" s="100" t="str">
        <f>Cartilha_GLOBAL!B3601</f>
        <v>SINAPI</v>
      </c>
      <c r="C3601" s="104" t="str">
        <f>Cartilha_GLOBAL!C3601</f>
        <v>ARMAÇÃO SECUNDÁRIA, COM 4 ESTRIBOS, SEM ISOLADOR - FORNECIMENTO E INSTALAÇÃO. AF_07/2020</v>
      </c>
      <c r="D3601" s="94" t="str">
        <f>Cartilha_GLOBAL!D3601</f>
        <v>UN</v>
      </c>
      <c r="E3601" s="105">
        <f>Cartilha_GLOBAL!$E3601</f>
        <v>108.1</v>
      </c>
      <c r="F3601" s="182">
        <f>Cartilha_GLOBAL!$F3601</f>
        <v>132.68</v>
      </c>
      <c r="G3601" s="108"/>
      <c r="H3601" s="107">
        <f t="shared" si="221"/>
        <v>0</v>
      </c>
      <c r="I3601" s="143">
        <f t="shared" si="222"/>
        <v>0</v>
      </c>
      <c r="J3601" s="234"/>
      <c r="K3601" s="233"/>
      <c r="L3601" s="7" t="str">
        <f t="shared" si="223"/>
        <v/>
      </c>
      <c r="M3601" s="7" t="str">
        <f t="shared" si="224"/>
        <v/>
      </c>
      <c r="N3601" s="7" t="str">
        <f>Cartilha_GLOBAL!N3601</f>
        <v/>
      </c>
      <c r="O3601" s="144"/>
      <c r="Q3601" s="151"/>
      <c r="R3601" s="152">
        <v>0</v>
      </c>
      <c r="T3601" s="153">
        <f>IF(Cartilha_GLOBAL!R3601=0,0,IF(Cartilha_GLOBAL!R3601&gt;0,"c","b"))</f>
        <v>0</v>
      </c>
    </row>
    <row r="3602" ht="12.75" hidden="1" spans="1:20">
      <c r="A3602" s="158">
        <f>Cartilha_GLOBAL!A3602</f>
        <v>101546</v>
      </c>
      <c r="B3602" s="100" t="str">
        <f>Cartilha_GLOBAL!B3602</f>
        <v>SINAPI</v>
      </c>
      <c r="C3602" s="104" t="str">
        <f>Cartilha_GLOBAL!C3602</f>
        <v>ISOLADOR, TIPO PINO, PARA TENSÃO 15 KV - FORNECIMENTO E INSTALAÇÃO. AF_07/2020</v>
      </c>
      <c r="D3602" s="94" t="str">
        <f>Cartilha_GLOBAL!D3602</f>
        <v>UN</v>
      </c>
      <c r="E3602" s="105">
        <f>Cartilha_GLOBAL!$E3602</f>
        <v>28.34</v>
      </c>
      <c r="F3602" s="182">
        <f>Cartilha_GLOBAL!$F3602</f>
        <v>34.78</v>
      </c>
      <c r="G3602" s="108"/>
      <c r="H3602" s="107">
        <f t="shared" si="221"/>
        <v>0</v>
      </c>
      <c r="I3602" s="143">
        <f t="shared" si="222"/>
        <v>0</v>
      </c>
      <c r="J3602" s="234"/>
      <c r="K3602" s="233"/>
      <c r="L3602" s="7" t="str">
        <f t="shared" si="223"/>
        <v/>
      </c>
      <c r="M3602" s="7" t="str">
        <f t="shared" si="224"/>
        <v/>
      </c>
      <c r="N3602" s="7" t="str">
        <f>Cartilha_GLOBAL!N3602</f>
        <v/>
      </c>
      <c r="O3602" s="144"/>
      <c r="Q3602" s="151"/>
      <c r="R3602" s="152">
        <v>0</v>
      </c>
      <c r="T3602" s="153">
        <f>IF(Cartilha_GLOBAL!R3602=0,0,IF(Cartilha_GLOBAL!R3602&gt;0,"c","b"))</f>
        <v>0</v>
      </c>
    </row>
    <row r="3603" ht="12.75" hidden="1" spans="1:20">
      <c r="A3603" s="158">
        <f>Cartilha_GLOBAL!A3603</f>
        <v>101547</v>
      </c>
      <c r="B3603" s="100" t="str">
        <f>Cartilha_GLOBAL!B3603</f>
        <v>SINAPI</v>
      </c>
      <c r="C3603" s="104" t="str">
        <f>Cartilha_GLOBAL!C3603</f>
        <v>ISOLADOR, TIPO DISCO, PARA TENSÃO 15 KV - FORNECIMENTO E INSTALAÇÃO. AF_07/2020</v>
      </c>
      <c r="D3603" s="94" t="str">
        <f>Cartilha_GLOBAL!D3603</f>
        <v>UN</v>
      </c>
      <c r="E3603" s="105">
        <f>Cartilha_GLOBAL!$E3603</f>
        <v>87.57</v>
      </c>
      <c r="F3603" s="182">
        <f>Cartilha_GLOBAL!$F3603</f>
        <v>107.48</v>
      </c>
      <c r="G3603" s="108"/>
      <c r="H3603" s="107">
        <f t="shared" si="221"/>
        <v>0</v>
      </c>
      <c r="I3603" s="143">
        <f t="shared" si="222"/>
        <v>0</v>
      </c>
      <c r="J3603" s="234"/>
      <c r="K3603" s="233"/>
      <c r="L3603" s="7" t="str">
        <f t="shared" si="223"/>
        <v/>
      </c>
      <c r="M3603" s="7" t="str">
        <f t="shared" si="224"/>
        <v/>
      </c>
      <c r="N3603" s="7" t="str">
        <f>Cartilha_GLOBAL!N3603</f>
        <v/>
      </c>
      <c r="O3603" s="144"/>
      <c r="Q3603" s="151"/>
      <c r="R3603" s="152">
        <v>0</v>
      </c>
      <c r="T3603" s="153">
        <f>IF(Cartilha_GLOBAL!R3603=0,0,IF(Cartilha_GLOBAL!R3603&gt;0,"c","b"))</f>
        <v>0</v>
      </c>
    </row>
    <row r="3604" ht="12.75" hidden="1" spans="1:20">
      <c r="A3604" s="158">
        <f>Cartilha_GLOBAL!A3604</f>
        <v>101548</v>
      </c>
      <c r="B3604" s="100" t="str">
        <f>Cartilha_GLOBAL!B3604</f>
        <v>SINAPI</v>
      </c>
      <c r="C3604" s="104" t="str">
        <f>Cartilha_GLOBAL!C3604</f>
        <v>ISOLADOR, TIPO ROLDANA, PARA BAIXA TENSÃO - FORNECIMENTO E INSTALAÇÃO. AF_07/2020</v>
      </c>
      <c r="D3604" s="94" t="str">
        <f>Cartilha_GLOBAL!D3604</f>
        <v>UN</v>
      </c>
      <c r="E3604" s="105">
        <f>Cartilha_GLOBAL!$E3604</f>
        <v>7.45</v>
      </c>
      <c r="F3604" s="182">
        <f>Cartilha_GLOBAL!$F3604</f>
        <v>9.14</v>
      </c>
      <c r="G3604" s="108"/>
      <c r="H3604" s="107">
        <f t="shared" si="221"/>
        <v>0</v>
      </c>
      <c r="I3604" s="143">
        <f t="shared" si="222"/>
        <v>0</v>
      </c>
      <c r="J3604" s="234"/>
      <c r="K3604" s="233"/>
      <c r="L3604" s="7" t="str">
        <f t="shared" si="223"/>
        <v/>
      </c>
      <c r="M3604" s="7" t="str">
        <f t="shared" si="224"/>
        <v/>
      </c>
      <c r="N3604" s="7" t="str">
        <f>Cartilha_GLOBAL!N3604</f>
        <v/>
      </c>
      <c r="O3604" s="144"/>
      <c r="Q3604" s="151"/>
      <c r="R3604" s="152">
        <v>0</v>
      </c>
      <c r="T3604" s="153">
        <f>IF(Cartilha_GLOBAL!R3604=0,0,IF(Cartilha_GLOBAL!R3604&gt;0,"c","b"))</f>
        <v>0</v>
      </c>
    </row>
    <row r="3605" ht="22.5" hidden="1" spans="1:20">
      <c r="A3605" s="158">
        <f>Cartilha_GLOBAL!A3605</f>
        <v>101549</v>
      </c>
      <c r="B3605" s="100" t="str">
        <f>Cartilha_GLOBAL!B3605</f>
        <v>SINAPI</v>
      </c>
      <c r="C3605" s="104" t="str">
        <f>Cartilha_GLOBAL!C3605</f>
        <v>GRAMPO PARALELO METÁLICO, PARA REDES AÉREAS DE DISTRIBUIÇÃO DE ENERGIA ELÉTRICA DE BAIXA TENSÃO - FORNECIMENTO E INSTALAÇÃO. AF_07/2020</v>
      </c>
      <c r="D3605" s="94" t="str">
        <f>Cartilha_GLOBAL!D3605</f>
        <v>UN</v>
      </c>
      <c r="E3605" s="105">
        <f>Cartilha_GLOBAL!$E3605</f>
        <v>22.14</v>
      </c>
      <c r="F3605" s="182">
        <f>Cartilha_GLOBAL!$F3605</f>
        <v>27.17</v>
      </c>
      <c r="G3605" s="108"/>
      <c r="H3605" s="107">
        <f t="shared" si="221"/>
        <v>0</v>
      </c>
      <c r="I3605" s="143">
        <f t="shared" si="222"/>
        <v>0</v>
      </c>
      <c r="J3605" s="234"/>
      <c r="K3605" s="233"/>
      <c r="L3605" s="7" t="str">
        <f t="shared" si="223"/>
        <v/>
      </c>
      <c r="M3605" s="7" t="str">
        <f t="shared" si="224"/>
        <v/>
      </c>
      <c r="N3605" s="7" t="str">
        <f>Cartilha_GLOBAL!N3605</f>
        <v/>
      </c>
      <c r="O3605" s="144"/>
      <c r="Q3605" s="151"/>
      <c r="R3605" s="152">
        <v>0</v>
      </c>
      <c r="T3605" s="153">
        <f>IF(Cartilha_GLOBAL!R3605=0,0,IF(Cartilha_GLOBAL!R3605&gt;0,"c","b"))</f>
        <v>0</v>
      </c>
    </row>
    <row r="3606" ht="22.5" hidden="1" spans="1:20">
      <c r="A3606" s="158">
        <f>Cartilha_GLOBAL!A3606</f>
        <v>101553</v>
      </c>
      <c r="B3606" s="100" t="str">
        <f>Cartilha_GLOBAL!B3606</f>
        <v>SINAPI</v>
      </c>
      <c r="C3606" s="104" t="str">
        <f>Cartilha_GLOBAL!C3606</f>
        <v>ALÇA PREFORMADA DE DISTRIBUIÇÃO, EM  AÇO GALVANIZADO, AWG 1 - FORNECIMENTO E INSTALAÇÃO. AF_07/2020</v>
      </c>
      <c r="D3606" s="94" t="str">
        <f>Cartilha_GLOBAL!D3606</f>
        <v>UN</v>
      </c>
      <c r="E3606" s="105">
        <f>Cartilha_GLOBAL!$E3606</f>
        <v>11.35</v>
      </c>
      <c r="F3606" s="182">
        <f>Cartilha_GLOBAL!$F3606</f>
        <v>13.93</v>
      </c>
      <c r="G3606" s="108"/>
      <c r="H3606" s="107">
        <f t="shared" si="221"/>
        <v>0</v>
      </c>
      <c r="I3606" s="143">
        <f t="shared" si="222"/>
        <v>0</v>
      </c>
      <c r="J3606" s="234"/>
      <c r="K3606" s="233"/>
      <c r="L3606" s="7" t="str">
        <f t="shared" si="223"/>
        <v/>
      </c>
      <c r="M3606" s="7" t="str">
        <f t="shared" si="224"/>
        <v/>
      </c>
      <c r="N3606" s="7" t="str">
        <f>Cartilha_GLOBAL!N3606</f>
        <v/>
      </c>
      <c r="O3606" s="144"/>
      <c r="Q3606" s="151"/>
      <c r="R3606" s="152">
        <v>0</v>
      </c>
      <c r="T3606" s="153">
        <f>IF(Cartilha_GLOBAL!R3606=0,0,IF(Cartilha_GLOBAL!R3606&gt;0,"c","b"))</f>
        <v>0</v>
      </c>
    </row>
    <row r="3607" ht="22.5" hidden="1" spans="1:20">
      <c r="A3607" s="158">
        <f>Cartilha_GLOBAL!A3607</f>
        <v>101554</v>
      </c>
      <c r="B3607" s="100" t="str">
        <f>Cartilha_GLOBAL!B3607</f>
        <v>SINAPI</v>
      </c>
      <c r="C3607" s="104" t="str">
        <f>Cartilha_GLOBAL!C3607</f>
        <v>ALÇA PREFORMADA DE DISTRIBUIÇÃO, EM  AÇO GALVANIZADO, AWG 2 - FORNECIMENTO E INSTALAÇÃO. AF_07/2020</v>
      </c>
      <c r="D3607" s="94" t="str">
        <f>Cartilha_GLOBAL!D3607</f>
        <v>UN</v>
      </c>
      <c r="E3607" s="105">
        <f>Cartilha_GLOBAL!$E3607</f>
        <v>9.09</v>
      </c>
      <c r="F3607" s="182">
        <f>Cartilha_GLOBAL!$F3607</f>
        <v>11.16</v>
      </c>
      <c r="G3607" s="108"/>
      <c r="H3607" s="107">
        <f t="shared" si="221"/>
        <v>0</v>
      </c>
      <c r="I3607" s="143">
        <f t="shared" si="222"/>
        <v>0</v>
      </c>
      <c r="J3607" s="234"/>
      <c r="K3607" s="233"/>
      <c r="L3607" s="7" t="str">
        <f t="shared" si="223"/>
        <v/>
      </c>
      <c r="M3607" s="7" t="str">
        <f t="shared" si="224"/>
        <v/>
      </c>
      <c r="N3607" s="7" t="str">
        <f>Cartilha_GLOBAL!N3607</f>
        <v/>
      </c>
      <c r="O3607" s="144"/>
      <c r="Q3607" s="151"/>
      <c r="R3607" s="152">
        <v>0</v>
      </c>
      <c r="T3607" s="153">
        <f>IF(Cartilha_GLOBAL!R3607=0,0,IF(Cartilha_GLOBAL!R3607&gt;0,"c","b"))</f>
        <v>0</v>
      </c>
    </row>
    <row r="3608" ht="22.5" hidden="1" spans="1:20">
      <c r="A3608" s="158">
        <f>Cartilha_GLOBAL!A3608</f>
        <v>101555</v>
      </c>
      <c r="B3608" s="100" t="str">
        <f>Cartilha_GLOBAL!B3608</f>
        <v>SINAPI</v>
      </c>
      <c r="C3608" s="104" t="str">
        <f>Cartilha_GLOBAL!C3608</f>
        <v>ALÇA PREFORMADA DE DISTRIBUIÇÃO, EM  AÇO GALVANIZADO, AWG 4 - FORNECIMENTO E INSTALAÇÃO. AF_07/2020</v>
      </c>
      <c r="D3608" s="94" t="str">
        <f>Cartilha_GLOBAL!D3608</f>
        <v>UN</v>
      </c>
      <c r="E3608" s="105">
        <f>Cartilha_GLOBAL!$E3608</f>
        <v>7.02</v>
      </c>
      <c r="F3608" s="182">
        <f>Cartilha_GLOBAL!$F3608</f>
        <v>8.62</v>
      </c>
      <c r="G3608" s="108"/>
      <c r="H3608" s="107">
        <f t="shared" si="221"/>
        <v>0</v>
      </c>
      <c r="I3608" s="143">
        <f t="shared" si="222"/>
        <v>0</v>
      </c>
      <c r="J3608" s="234"/>
      <c r="K3608" s="233"/>
      <c r="L3608" s="7" t="str">
        <f t="shared" si="223"/>
        <v/>
      </c>
      <c r="M3608" s="7" t="str">
        <f t="shared" si="224"/>
        <v/>
      </c>
      <c r="N3608" s="7" t="str">
        <f>Cartilha_GLOBAL!N3608</f>
        <v/>
      </c>
      <c r="O3608" s="144"/>
      <c r="Q3608" s="151"/>
      <c r="R3608" s="152">
        <v>0</v>
      </c>
      <c r="T3608" s="153">
        <f>IF(Cartilha_GLOBAL!R3608=0,0,IF(Cartilha_GLOBAL!R3608&gt;0,"c","b"))</f>
        <v>0</v>
      </c>
    </row>
    <row r="3609" ht="22.5" hidden="1" spans="1:20">
      <c r="A3609" s="158">
        <f>Cartilha_GLOBAL!A3609</f>
        <v>101556</v>
      </c>
      <c r="B3609" s="100" t="str">
        <f>Cartilha_GLOBAL!B3609</f>
        <v>SINAPI</v>
      </c>
      <c r="C3609" s="104" t="str">
        <f>Cartilha_GLOBAL!C3609</f>
        <v>ALÇA PREFORMADA DE DISTRIBUIÇÃO, EM  AÇO GALVANIZADO, AWG 6 - FORNECIMENTO E INSTALAÇÃO. AF_07/2020</v>
      </c>
      <c r="D3609" s="94" t="str">
        <f>Cartilha_GLOBAL!D3609</f>
        <v>UN</v>
      </c>
      <c r="E3609" s="105">
        <f>Cartilha_GLOBAL!$E3609</f>
        <v>6.69</v>
      </c>
      <c r="F3609" s="182">
        <f>Cartilha_GLOBAL!$F3609</f>
        <v>8.21</v>
      </c>
      <c r="G3609" s="108"/>
      <c r="H3609" s="107">
        <f t="shared" si="221"/>
        <v>0</v>
      </c>
      <c r="I3609" s="143">
        <f t="shared" si="222"/>
        <v>0</v>
      </c>
      <c r="J3609" s="234"/>
      <c r="K3609" s="233"/>
      <c r="L3609" s="7" t="str">
        <f t="shared" si="223"/>
        <v/>
      </c>
      <c r="M3609" s="7" t="str">
        <f t="shared" si="224"/>
        <v/>
      </c>
      <c r="N3609" s="7" t="str">
        <f>Cartilha_GLOBAL!N3609</f>
        <v/>
      </c>
      <c r="O3609" s="144"/>
      <c r="Q3609" s="151"/>
      <c r="R3609" s="152">
        <v>0</v>
      </c>
      <c r="T3609" s="153">
        <f>IF(Cartilha_GLOBAL!R3609=0,0,IF(Cartilha_GLOBAL!R3609&gt;0,"c","b"))</f>
        <v>0</v>
      </c>
    </row>
    <row r="3610" ht="22.5" hidden="1" spans="1:20">
      <c r="A3610" s="158">
        <f>Cartilha_GLOBAL!A3610</f>
        <v>101626</v>
      </c>
      <c r="B3610" s="100" t="str">
        <f>Cartilha_GLOBAL!B3610</f>
        <v>SINAPI</v>
      </c>
      <c r="C3610" s="104" t="str">
        <f>Cartilha_GLOBAL!C3610</f>
        <v>REATOR PARA LÂMPADA VAPOR DE MERCÚRIO 400 W, USO EXTERNO - FORNECIMENTO E INSTALAÇÃO. AF_08/2020</v>
      </c>
      <c r="D3610" s="94" t="str">
        <f>Cartilha_GLOBAL!D3610</f>
        <v>UN</v>
      </c>
      <c r="E3610" s="105">
        <f>Cartilha_GLOBAL!$E3610</f>
        <v>195.03</v>
      </c>
      <c r="F3610" s="182">
        <f>Cartilha_GLOBAL!$F3610</f>
        <v>239.38</v>
      </c>
      <c r="G3610" s="108"/>
      <c r="H3610" s="107">
        <f t="shared" si="221"/>
        <v>0</v>
      </c>
      <c r="I3610" s="143">
        <f t="shared" si="222"/>
        <v>0</v>
      </c>
      <c r="J3610" s="234"/>
      <c r="K3610" s="233"/>
      <c r="L3610" s="7" t="str">
        <f t="shared" si="223"/>
        <v/>
      </c>
      <c r="M3610" s="7" t="str">
        <f t="shared" si="224"/>
        <v/>
      </c>
      <c r="N3610" s="7" t="str">
        <f>Cartilha_GLOBAL!N3610</f>
        <v/>
      </c>
      <c r="O3610" s="144"/>
      <c r="Q3610" s="151"/>
      <c r="R3610" s="152">
        <v>0</v>
      </c>
      <c r="T3610" s="153">
        <f>IF(Cartilha_GLOBAL!R3610=0,0,IF(Cartilha_GLOBAL!R3610&gt;0,"c","b"))</f>
        <v>0</v>
      </c>
    </row>
    <row r="3611" ht="22.5" hidden="1" spans="1:20">
      <c r="A3611" s="158">
        <f>Cartilha_GLOBAL!A3611</f>
        <v>101627</v>
      </c>
      <c r="B3611" s="100" t="str">
        <f>Cartilha_GLOBAL!B3611</f>
        <v>SINAPI</v>
      </c>
      <c r="C3611" s="104" t="str">
        <f>Cartilha_GLOBAL!C3611</f>
        <v>REATOR PARA LÂMPADA VAPOR DE SÓDIO 250 W, USO EXTERNO - FORNECIMENTO E INSTALAÇÃO. AF_08/2020</v>
      </c>
      <c r="D3611" s="94" t="str">
        <f>Cartilha_GLOBAL!D3611</f>
        <v>UN</v>
      </c>
      <c r="E3611" s="105">
        <f>Cartilha_GLOBAL!$E3611</f>
        <v>302.79</v>
      </c>
      <c r="F3611" s="182">
        <f>Cartilha_GLOBAL!$F3611</f>
        <v>371.64</v>
      </c>
      <c r="G3611" s="108"/>
      <c r="H3611" s="107">
        <f t="shared" si="221"/>
        <v>0</v>
      </c>
      <c r="I3611" s="143">
        <f t="shared" si="222"/>
        <v>0</v>
      </c>
      <c r="J3611" s="234"/>
      <c r="K3611" s="228"/>
      <c r="L3611" s="7" t="str">
        <f t="shared" si="223"/>
        <v/>
      </c>
      <c r="M3611" s="7" t="str">
        <f t="shared" si="224"/>
        <v/>
      </c>
      <c r="N3611" s="7" t="str">
        <f>Cartilha_GLOBAL!N3611</f>
        <v/>
      </c>
      <c r="O3611" s="144"/>
      <c r="Q3611" s="151"/>
      <c r="R3611" s="152">
        <v>0</v>
      </c>
      <c r="T3611" s="153">
        <f>IF(Cartilha_GLOBAL!R3611=0,0,IF(Cartilha_GLOBAL!R3611&gt;0,"c","b"))</f>
        <v>0</v>
      </c>
    </row>
    <row r="3612" ht="22.5" hidden="1" spans="1:20">
      <c r="A3612" s="158">
        <f>Cartilha_GLOBAL!A3612</f>
        <v>101628</v>
      </c>
      <c r="B3612" s="100" t="str">
        <f>Cartilha_GLOBAL!B3612</f>
        <v>SINAPI</v>
      </c>
      <c r="C3612" s="104" t="str">
        <f>Cartilha_GLOBAL!C3612</f>
        <v>REATOR PARA LÂMPADA VAPOR DE MERCÚRIO 125 W, USO EXTERNO - FORNECIMENTO E INSTALAÇÃO. AF_08/2020</v>
      </c>
      <c r="D3612" s="94" t="str">
        <f>Cartilha_GLOBAL!D3612</f>
        <v>UN</v>
      </c>
      <c r="E3612" s="105">
        <f>Cartilha_GLOBAL!$E3612</f>
        <v>145.18</v>
      </c>
      <c r="F3612" s="182">
        <f>Cartilha_GLOBAL!$F3612</f>
        <v>178.19</v>
      </c>
      <c r="G3612" s="108"/>
      <c r="H3612" s="107">
        <f t="shared" si="221"/>
        <v>0</v>
      </c>
      <c r="I3612" s="143">
        <f t="shared" si="222"/>
        <v>0</v>
      </c>
      <c r="J3612" s="234"/>
      <c r="K3612" s="228"/>
      <c r="L3612" s="7" t="str">
        <f t="shared" si="223"/>
        <v/>
      </c>
      <c r="M3612" s="7" t="str">
        <f t="shared" si="224"/>
        <v/>
      </c>
      <c r="N3612" s="7" t="str">
        <f>Cartilha_GLOBAL!N3612</f>
        <v/>
      </c>
      <c r="O3612" s="144"/>
      <c r="Q3612" s="151"/>
      <c r="R3612" s="152">
        <v>0</v>
      </c>
      <c r="T3612" s="153">
        <f>IF(Cartilha_GLOBAL!R3612=0,0,IF(Cartilha_GLOBAL!R3612&gt;0,"c","b"))</f>
        <v>0</v>
      </c>
    </row>
    <row r="3613" ht="22.5" hidden="1" spans="1:20">
      <c r="A3613" s="158">
        <f>Cartilha_GLOBAL!A3613</f>
        <v>101629</v>
      </c>
      <c r="B3613" s="100" t="str">
        <f>Cartilha_GLOBAL!B3613</f>
        <v>SINAPI</v>
      </c>
      <c r="C3613" s="104" t="str">
        <f>Cartilha_GLOBAL!C3613</f>
        <v>REATOR PARA LÂMPADA VAPOR DE MERCÚRIO 250 W, USO EXTERNO - FORNECIMENTO E INSTALAÇÃO. AF_08/2020</v>
      </c>
      <c r="D3613" s="94" t="str">
        <f>Cartilha_GLOBAL!D3613</f>
        <v>UN</v>
      </c>
      <c r="E3613" s="105">
        <f>Cartilha_GLOBAL!$E3613</f>
        <v>170.85</v>
      </c>
      <c r="F3613" s="182">
        <f>Cartilha_GLOBAL!$F3613</f>
        <v>209.7</v>
      </c>
      <c r="G3613" s="108"/>
      <c r="H3613" s="107">
        <f t="shared" si="221"/>
        <v>0</v>
      </c>
      <c r="I3613" s="143">
        <f t="shared" si="222"/>
        <v>0</v>
      </c>
      <c r="J3613" s="234"/>
      <c r="K3613" s="233"/>
      <c r="L3613" s="7" t="str">
        <f t="shared" si="223"/>
        <v/>
      </c>
      <c r="M3613" s="7" t="str">
        <f t="shared" si="224"/>
        <v/>
      </c>
      <c r="N3613" s="7" t="str">
        <f>Cartilha_GLOBAL!N3613</f>
        <v/>
      </c>
      <c r="O3613" s="144"/>
      <c r="Q3613" s="151"/>
      <c r="R3613" s="152">
        <v>0</v>
      </c>
      <c r="T3613" s="153">
        <f>IF(Cartilha_GLOBAL!R3613=0,0,IF(Cartilha_GLOBAL!R3613&gt;0,"c","b"))</f>
        <v>0</v>
      </c>
    </row>
    <row r="3614" ht="22.5" hidden="1" spans="1:20">
      <c r="A3614" s="158">
        <f>Cartilha_GLOBAL!A3614</f>
        <v>100921</v>
      </c>
      <c r="B3614" s="100" t="str">
        <f>Cartilha_GLOBAL!B3614</f>
        <v>SINAPI</v>
      </c>
      <c r="C3614" s="104" t="str">
        <f>Cartilha_GLOBAL!C3614</f>
        <v>REATOR DE PARTIDA RÁPIDA PARA LÂMPADA FLUORESCENTE 2X40W - FORNECIMENTO E INSTALAÇÃO. AF_02/2020</v>
      </c>
      <c r="D3614" s="94" t="str">
        <f>Cartilha_GLOBAL!D3614</f>
        <v>UN</v>
      </c>
      <c r="E3614" s="105">
        <f>Cartilha_GLOBAL!$E3614</f>
        <v>76.74</v>
      </c>
      <c r="F3614" s="182">
        <f>Cartilha_GLOBAL!$F3614</f>
        <v>94.19</v>
      </c>
      <c r="G3614" s="108"/>
      <c r="H3614" s="107">
        <f t="shared" si="221"/>
        <v>0</v>
      </c>
      <c r="I3614" s="143">
        <f t="shared" si="222"/>
        <v>0</v>
      </c>
      <c r="J3614" s="234"/>
      <c r="K3614" s="233"/>
      <c r="L3614" s="7" t="str">
        <f t="shared" si="223"/>
        <v/>
      </c>
      <c r="M3614" s="7" t="str">
        <f t="shared" si="224"/>
        <v/>
      </c>
      <c r="N3614" s="7" t="str">
        <f>Cartilha_GLOBAL!N3614</f>
        <v/>
      </c>
      <c r="O3614" s="144"/>
      <c r="Q3614" s="151"/>
      <c r="R3614" s="152">
        <v>0</v>
      </c>
      <c r="T3614" s="153">
        <f>IF(Cartilha_GLOBAL!R3614=0,0,IF(Cartilha_GLOBAL!R3614&gt;0,"c","b"))</f>
        <v>0</v>
      </c>
    </row>
    <row r="3615" ht="22.5" hidden="1" spans="1:20">
      <c r="A3615" s="158">
        <f>Cartilha_GLOBAL!A3615</f>
        <v>100922</v>
      </c>
      <c r="B3615" s="100" t="str">
        <f>Cartilha_GLOBAL!B3615</f>
        <v>SINAPI</v>
      </c>
      <c r="C3615" s="104" t="str">
        <f>Cartilha_GLOBAL!C3615</f>
        <v>REATOR DE PARTIDA RÁPIDA PARA LÂMPADA FLUORESCENTE 1X20W - FORNECIMENTO E INSTALAÇÃO. AF_02/2020</v>
      </c>
      <c r="D3615" s="94" t="str">
        <f>Cartilha_GLOBAL!D3615</f>
        <v>UN</v>
      </c>
      <c r="E3615" s="105">
        <f>Cartilha_GLOBAL!$E3615</f>
        <v>55.07</v>
      </c>
      <c r="F3615" s="182">
        <f>Cartilha_GLOBAL!$F3615</f>
        <v>67.59</v>
      </c>
      <c r="G3615" s="108"/>
      <c r="H3615" s="107">
        <f t="shared" si="221"/>
        <v>0</v>
      </c>
      <c r="I3615" s="143">
        <f t="shared" si="222"/>
        <v>0</v>
      </c>
      <c r="J3615" s="142"/>
      <c r="K3615" s="233"/>
      <c r="L3615" s="7" t="str">
        <f t="shared" si="223"/>
        <v/>
      </c>
      <c r="M3615" s="7" t="str">
        <f t="shared" si="224"/>
        <v/>
      </c>
      <c r="N3615" s="7" t="str">
        <f>Cartilha_GLOBAL!N3615</f>
        <v/>
      </c>
      <c r="O3615" s="144"/>
      <c r="Q3615" s="151"/>
      <c r="R3615" s="152">
        <v>0</v>
      </c>
      <c r="T3615" s="153">
        <f>IF(Cartilha_GLOBAL!R3615=0,0,IF(Cartilha_GLOBAL!R3615&gt;0,"c","b"))</f>
        <v>0</v>
      </c>
    </row>
    <row r="3616" ht="22.5" hidden="1" spans="1:20">
      <c r="A3616" s="158">
        <f>Cartilha_GLOBAL!A3616</f>
        <v>100923</v>
      </c>
      <c r="B3616" s="100" t="str">
        <f>Cartilha_GLOBAL!B3616</f>
        <v>SINAPI</v>
      </c>
      <c r="C3616" s="104" t="str">
        <f>Cartilha_GLOBAL!C3616</f>
        <v>REATOR DE PARTIDA RÁPIDA PARA LÂMPADA FLUORESCENTE 1X40W - FORNECIMENTO E INSTALAÇÃO. AF_02/2020</v>
      </c>
      <c r="D3616" s="94" t="str">
        <f>Cartilha_GLOBAL!D3616</f>
        <v>UN</v>
      </c>
      <c r="E3616" s="105">
        <f>Cartilha_GLOBAL!$E3616</f>
        <v>63.57</v>
      </c>
      <c r="F3616" s="182">
        <f>Cartilha_GLOBAL!$F3616</f>
        <v>78.03</v>
      </c>
      <c r="G3616" s="108"/>
      <c r="H3616" s="107">
        <f t="shared" si="221"/>
        <v>0</v>
      </c>
      <c r="I3616" s="143">
        <f t="shared" si="222"/>
        <v>0</v>
      </c>
      <c r="J3616" s="142"/>
      <c r="K3616" s="233"/>
      <c r="L3616" s="7" t="str">
        <f t="shared" si="223"/>
        <v/>
      </c>
      <c r="M3616" s="7" t="str">
        <f t="shared" si="224"/>
        <v/>
      </c>
      <c r="N3616" s="7" t="str">
        <f>Cartilha_GLOBAL!N3616</f>
        <v/>
      </c>
      <c r="O3616" s="144"/>
      <c r="Q3616" s="151"/>
      <c r="R3616" s="152">
        <v>0</v>
      </c>
      <c r="T3616" s="153">
        <f>IF(Cartilha_GLOBAL!R3616=0,0,IF(Cartilha_GLOBAL!R3616&gt;0,"c","b"))</f>
        <v>0</v>
      </c>
    </row>
    <row r="3617" ht="22.5" hidden="1" spans="1:20">
      <c r="A3617" s="158">
        <f>Cartilha_GLOBAL!A3617</f>
        <v>101661</v>
      </c>
      <c r="B3617" s="100" t="str">
        <f>Cartilha_GLOBAL!B3617</f>
        <v>SINAPI</v>
      </c>
      <c r="C3617" s="104" t="str">
        <f>Cartilha_GLOBAL!C3617</f>
        <v>SUBSTITUIÇÃO DE LUMINÁRIA DE VAPOR DE MERCÚRIO/VAPOR DE SÓDIO POR LUMINÁRIA DE LED PARA ILUMINAÇÃO PÚBLICA (NÃO INCLUI FORNECIMENTO). AF_08/2020</v>
      </c>
      <c r="D3617" s="94" t="str">
        <f>Cartilha_GLOBAL!D3617</f>
        <v>UN</v>
      </c>
      <c r="E3617" s="105">
        <f>Cartilha_GLOBAL!$E3617</f>
        <v>126.97</v>
      </c>
      <c r="F3617" s="182">
        <f>Cartilha_GLOBAL!$F3617</f>
        <v>155.84</v>
      </c>
      <c r="G3617" s="108"/>
      <c r="H3617" s="107">
        <f t="shared" si="221"/>
        <v>0</v>
      </c>
      <c r="I3617" s="143">
        <f t="shared" si="222"/>
        <v>0</v>
      </c>
      <c r="J3617" s="234"/>
      <c r="K3617" s="228"/>
      <c r="L3617" s="7" t="str">
        <f t="shared" si="223"/>
        <v/>
      </c>
      <c r="M3617" s="7" t="str">
        <f t="shared" si="224"/>
        <v/>
      </c>
      <c r="N3617" s="7" t="str">
        <f>Cartilha_GLOBAL!N3617</f>
        <v/>
      </c>
      <c r="O3617" s="144"/>
      <c r="Q3617" s="151"/>
      <c r="R3617" s="152">
        <v>0</v>
      </c>
      <c r="T3617" s="153">
        <f>IF(Cartilha_GLOBAL!R3617=0,0,IF(Cartilha_GLOBAL!R3617&gt;0,"c","b"))</f>
        <v>0</v>
      </c>
    </row>
    <row r="3618" ht="12.75" hidden="1" spans="1:20">
      <c r="A3618" s="158">
        <f>Cartilha_GLOBAL!A3618</f>
        <v>101651</v>
      </c>
      <c r="B3618" s="100" t="str">
        <f>Cartilha_GLOBAL!B3618</f>
        <v>SINAPI</v>
      </c>
      <c r="C3618" s="104" t="str">
        <f>Cartilha_GLOBAL!C3618</f>
        <v>SUBSTITUIÇÃO DE LÂMPADA PARA ILUMINAÇÃO PÚBLICA (NÃO INCLUI FORNECIMENTO). AF_08/2020</v>
      </c>
      <c r="D3618" s="94" t="str">
        <f>Cartilha_GLOBAL!D3618</f>
        <v>UN</v>
      </c>
      <c r="E3618" s="105">
        <f>Cartilha_GLOBAL!$E3618</f>
        <v>67.55</v>
      </c>
      <c r="F3618" s="182">
        <f>Cartilha_GLOBAL!$F3618</f>
        <v>82.91</v>
      </c>
      <c r="G3618" s="108"/>
      <c r="H3618" s="107">
        <f t="shared" si="221"/>
        <v>0</v>
      </c>
      <c r="I3618" s="143">
        <f t="shared" si="222"/>
        <v>0</v>
      </c>
      <c r="J3618" s="234"/>
      <c r="K3618" s="233"/>
      <c r="L3618" s="7" t="str">
        <f t="shared" si="223"/>
        <v/>
      </c>
      <c r="M3618" s="7" t="str">
        <f t="shared" si="224"/>
        <v/>
      </c>
      <c r="N3618" s="7" t="str">
        <f>Cartilha_GLOBAL!N3618</f>
        <v/>
      </c>
      <c r="O3618" s="144"/>
      <c r="Q3618" s="151"/>
      <c r="R3618" s="152">
        <v>0</v>
      </c>
      <c r="T3618" s="153">
        <f>IF(Cartilha_GLOBAL!R3618=0,0,IF(Cartilha_GLOBAL!R3618&gt;0,"c","b"))</f>
        <v>0</v>
      </c>
    </row>
    <row r="3619" ht="12.75" hidden="1" spans="1:20">
      <c r="A3619" s="158">
        <f>Cartilha_GLOBAL!A3619</f>
        <v>101630</v>
      </c>
      <c r="B3619" s="100" t="str">
        <f>Cartilha_GLOBAL!B3619</f>
        <v>SINAPI</v>
      </c>
      <c r="C3619" s="104" t="str">
        <f>Cartilha_GLOBAL!C3619</f>
        <v>SUBSTITUIÇÃO DE REATOR PARA ILUMINAÇÃO PÚBLICA (NÃO INCLUI FORNECIMENTO). AF_08/2020</v>
      </c>
      <c r="D3619" s="94" t="str">
        <f>Cartilha_GLOBAL!D3619</f>
        <v>UN</v>
      </c>
      <c r="E3619" s="105">
        <f>Cartilha_GLOBAL!$E3619</f>
        <v>80.7</v>
      </c>
      <c r="F3619" s="182">
        <f>Cartilha_GLOBAL!$F3619</f>
        <v>99.05</v>
      </c>
      <c r="G3619" s="108"/>
      <c r="H3619" s="107">
        <f t="shared" si="221"/>
        <v>0</v>
      </c>
      <c r="I3619" s="143">
        <f t="shared" si="222"/>
        <v>0</v>
      </c>
      <c r="J3619" s="234"/>
      <c r="K3619" s="233"/>
      <c r="L3619" s="7" t="str">
        <f t="shared" si="223"/>
        <v/>
      </c>
      <c r="M3619" s="7" t="str">
        <f t="shared" si="224"/>
        <v/>
      </c>
      <c r="N3619" s="7" t="str">
        <f>Cartilha_GLOBAL!N3619</f>
        <v/>
      </c>
      <c r="O3619" s="144"/>
      <c r="Q3619" s="151"/>
      <c r="R3619" s="152">
        <v>0</v>
      </c>
      <c r="T3619" s="153">
        <f>IF(Cartilha_GLOBAL!R3619=0,0,IF(Cartilha_GLOBAL!R3619&gt;0,"c","b"))</f>
        <v>0</v>
      </c>
    </row>
    <row r="3620" ht="22.5" hidden="1" spans="1:20">
      <c r="A3620" s="158">
        <f>Cartilha_GLOBAL!A3620</f>
        <v>101631</v>
      </c>
      <c r="B3620" s="100" t="str">
        <f>Cartilha_GLOBAL!B3620</f>
        <v>SINAPI</v>
      </c>
      <c r="C3620" s="104" t="str">
        <f>Cartilha_GLOBAL!C3620</f>
        <v>IGNITOR PARA PARTIDA LÂMPADA VAPOR SÓDIO / VAPOR METÁLICO ATÉ 400 W - FORNECIMENTO E INSTALAÇÃO. AF_08/2020</v>
      </c>
      <c r="D3620" s="94" t="str">
        <f>Cartilha_GLOBAL!D3620</f>
        <v>UN</v>
      </c>
      <c r="E3620" s="105">
        <f>Cartilha_GLOBAL!$E3620</f>
        <v>39.08</v>
      </c>
      <c r="F3620" s="182">
        <f>Cartilha_GLOBAL!$F3620</f>
        <v>47.97</v>
      </c>
      <c r="G3620" s="108"/>
      <c r="H3620" s="107">
        <f t="shared" si="221"/>
        <v>0</v>
      </c>
      <c r="I3620" s="143">
        <f t="shared" si="222"/>
        <v>0</v>
      </c>
      <c r="J3620" s="234"/>
      <c r="K3620" s="233"/>
      <c r="L3620" s="7" t="str">
        <f t="shared" si="223"/>
        <v/>
      </c>
      <c r="M3620" s="7" t="str">
        <f t="shared" si="224"/>
        <v/>
      </c>
      <c r="N3620" s="7" t="str">
        <f>Cartilha_GLOBAL!N3620</f>
        <v/>
      </c>
      <c r="O3620" s="144"/>
      <c r="Q3620" s="151"/>
      <c r="R3620" s="152">
        <v>0</v>
      </c>
      <c r="T3620" s="153">
        <f>IF(Cartilha_GLOBAL!R3620=0,0,IF(Cartilha_GLOBAL!R3620&gt;0,"c","b"))</f>
        <v>0</v>
      </c>
    </row>
    <row r="3621" ht="22.5" spans="1:20">
      <c r="A3621" s="158">
        <f>Cartilha_GLOBAL!A3621</f>
        <v>101632</v>
      </c>
      <c r="B3621" s="100" t="str">
        <f>Cartilha_GLOBAL!B3621</f>
        <v>SINAPI</v>
      </c>
      <c r="C3621" s="104" t="str">
        <f>Cartilha_GLOBAL!C3621</f>
        <v>RELÉ FOTOELÉTRICO PARA COMANDO DE ILUMINAÇÃO EXTERNA 1000 W - FORNECIMENTO E INSTALAÇÃO. AF_08/2020</v>
      </c>
      <c r="D3621" s="94" t="str">
        <f>Cartilha_GLOBAL!D3621</f>
        <v>UN</v>
      </c>
      <c r="E3621" s="105">
        <f>Cartilha_GLOBAL!$E3621</f>
        <v>43.27</v>
      </c>
      <c r="F3621" s="182">
        <f>Cartilha_GLOBAL!$F3621</f>
        <v>53.11</v>
      </c>
      <c r="G3621" s="108">
        <v>1</v>
      </c>
      <c r="H3621" s="107">
        <f t="shared" si="221"/>
        <v>53.11</v>
      </c>
      <c r="I3621" s="143">
        <f t="shared" si="222"/>
        <v>53.11</v>
      </c>
      <c r="J3621" s="234"/>
      <c r="K3621" s="145"/>
      <c r="L3621" s="7" t="str">
        <f t="shared" si="223"/>
        <v>x</v>
      </c>
      <c r="M3621" s="7" t="str">
        <f t="shared" si="224"/>
        <v>x</v>
      </c>
      <c r="N3621" s="7" t="str">
        <f>Cartilha_GLOBAL!N3621</f>
        <v>x</v>
      </c>
      <c r="O3621" s="144"/>
      <c r="Q3621" s="151"/>
      <c r="R3621" s="152">
        <v>0</v>
      </c>
      <c r="T3621" s="153">
        <f>IF(Cartilha_GLOBAL!R3621=0,0,IF(Cartilha_GLOBAL!R3621&gt;0,"c","b"))</f>
        <v>0</v>
      </c>
    </row>
    <row r="3622" ht="22.5" hidden="1" spans="1:20">
      <c r="A3622" s="158">
        <f>Cartilha_GLOBAL!A3622</f>
        <v>101633</v>
      </c>
      <c r="B3622" s="100" t="str">
        <f>Cartilha_GLOBAL!B3622</f>
        <v>SINAPI</v>
      </c>
      <c r="C3622" s="104" t="str">
        <f>Cartilha_GLOBAL!C3622</f>
        <v>SUBSTITUIÇÃO DE RELÉ FOTOELÉTRICO PARA COMANDO DE ILUMINAÇÃO EXTERNA 1000 W - FORNECIMENTO E INSTALAÇÃO. AF_08/2020</v>
      </c>
      <c r="D3622" s="94" t="str">
        <f>Cartilha_GLOBAL!D3622</f>
        <v>UN</v>
      </c>
      <c r="E3622" s="105">
        <f>Cartilha_GLOBAL!$E3622</f>
        <v>108.32</v>
      </c>
      <c r="F3622" s="182">
        <f>Cartilha_GLOBAL!$F3622</f>
        <v>132.95</v>
      </c>
      <c r="G3622" s="108"/>
      <c r="H3622" s="107">
        <f t="shared" si="221"/>
        <v>0</v>
      </c>
      <c r="I3622" s="143">
        <f t="shared" si="222"/>
        <v>0</v>
      </c>
      <c r="J3622" s="234"/>
      <c r="K3622" s="145"/>
      <c r="L3622" s="7" t="str">
        <f t="shared" si="223"/>
        <v/>
      </c>
      <c r="M3622" s="7" t="str">
        <f t="shared" si="224"/>
        <v/>
      </c>
      <c r="N3622" s="7" t="str">
        <f>Cartilha_GLOBAL!N3622</f>
        <v/>
      </c>
      <c r="O3622" s="144"/>
      <c r="Q3622" s="151"/>
      <c r="R3622" s="152">
        <v>0</v>
      </c>
      <c r="T3622" s="153">
        <f>IF(Cartilha_GLOBAL!R3622=0,0,IF(Cartilha_GLOBAL!R3622&gt;0,"c","b"))</f>
        <v>0</v>
      </c>
    </row>
    <row r="3623" ht="22.5" hidden="1" spans="1:20">
      <c r="A3623" s="158">
        <f>Cartilha_GLOBAL!A3623</f>
        <v>101636</v>
      </c>
      <c r="B3623" s="100" t="str">
        <f>Cartilha_GLOBAL!B3623</f>
        <v>SINAPI</v>
      </c>
      <c r="C3623" s="104" t="str">
        <f>Cartilha_GLOBAL!C3623</f>
        <v>BRAÇO PARA ILUMINAÇÃO PÚBLICA, EM TUBO DE AÇO GALVANIZADO, COMPRIMENTO DE 1,50 M, PARA FIXAÇÃO EM POSTE DE CONCRETO - FORNECIMENTO E INSTALAÇÃO. AF_08/2020</v>
      </c>
      <c r="D3623" s="94" t="str">
        <f>Cartilha_GLOBAL!D3623</f>
        <v>UN</v>
      </c>
      <c r="E3623" s="105">
        <f>Cartilha_GLOBAL!$E3623</f>
        <v>163.68</v>
      </c>
      <c r="F3623" s="182">
        <f>Cartilha_GLOBAL!$F3623</f>
        <v>200.9</v>
      </c>
      <c r="G3623" s="108"/>
      <c r="H3623" s="107">
        <f t="shared" si="221"/>
        <v>0</v>
      </c>
      <c r="I3623" s="143">
        <f t="shared" si="222"/>
        <v>0</v>
      </c>
      <c r="J3623" s="234"/>
      <c r="K3623" s="228"/>
      <c r="L3623" s="7" t="str">
        <f t="shared" si="223"/>
        <v/>
      </c>
      <c r="M3623" s="7" t="str">
        <f t="shared" si="224"/>
        <v/>
      </c>
      <c r="N3623" s="7" t="str">
        <f>Cartilha_GLOBAL!N3623</f>
        <v/>
      </c>
      <c r="O3623" s="144"/>
      <c r="Q3623" s="151"/>
      <c r="R3623" s="152">
        <v>0</v>
      </c>
      <c r="T3623" s="153">
        <f>IF(Cartilha_GLOBAL!R3623=0,0,IF(Cartilha_GLOBAL!R3623&gt;0,"c","b"))</f>
        <v>0</v>
      </c>
    </row>
    <row r="3624" ht="22.5" hidden="1" spans="1:20">
      <c r="A3624" s="158">
        <f>Cartilha_GLOBAL!A3624</f>
        <v>101637</v>
      </c>
      <c r="B3624" s="100" t="str">
        <f>Cartilha_GLOBAL!B3624</f>
        <v>SINAPI</v>
      </c>
      <c r="C3624" s="104" t="str">
        <f>Cartilha_GLOBAL!C3624</f>
        <v>BRAÇO PARA ILUMINAÇÃO PÚBLICA, EM TUBO DE AÇO GALVANIZADO, COMPRIMENTO DE 1,50 M, PARA FIXAÇÃO EM POSTE METÁLICO - FORNECIMENTO E INSTALAÇÃO. AF_08/2020</v>
      </c>
      <c r="D3624" s="94" t="str">
        <f>Cartilha_GLOBAL!D3624</f>
        <v>UN</v>
      </c>
      <c r="E3624" s="105">
        <f>Cartilha_GLOBAL!$E3624</f>
        <v>158.52</v>
      </c>
      <c r="F3624" s="182">
        <f>Cartilha_GLOBAL!$F3624</f>
        <v>194.57</v>
      </c>
      <c r="G3624" s="108"/>
      <c r="H3624" s="107">
        <f t="shared" si="221"/>
        <v>0</v>
      </c>
      <c r="I3624" s="143">
        <f t="shared" si="222"/>
        <v>0</v>
      </c>
      <c r="J3624" s="234"/>
      <c r="K3624" s="228"/>
      <c r="L3624" s="7" t="str">
        <f t="shared" si="223"/>
        <v/>
      </c>
      <c r="M3624" s="7" t="str">
        <f t="shared" si="224"/>
        <v/>
      </c>
      <c r="N3624" s="7" t="str">
        <f>Cartilha_GLOBAL!N3624</f>
        <v/>
      </c>
      <c r="O3624" s="144"/>
      <c r="Q3624" s="151"/>
      <c r="R3624" s="152">
        <v>0</v>
      </c>
      <c r="T3624" s="153">
        <f>IF(Cartilha_GLOBAL!R3624=0,0,IF(Cartilha_GLOBAL!R3624&gt;0,"c","b"))</f>
        <v>0</v>
      </c>
    </row>
    <row r="3625" ht="12.75" hidden="1" spans="1:20">
      <c r="A3625" s="154" t="str">
        <f>Cartilha_GLOBAL!A3625</f>
        <v>8.2.22</v>
      </c>
      <c r="B3625" s="100">
        <f>Cartilha_GLOBAL!B3625</f>
        <v>0</v>
      </c>
      <c r="C3625" s="161" t="str">
        <f>Cartilha_GLOBAL!C3625</f>
        <v>APARELHOS ELETRICOS</v>
      </c>
      <c r="D3625" s="94">
        <f>Cartilha_GLOBAL!D3625</f>
        <v>0</v>
      </c>
      <c r="E3625" s="105">
        <f>Cartilha_GLOBAL!$E3625</f>
        <v>0</v>
      </c>
      <c r="F3625" s="182">
        <f>Cartilha_GLOBAL!$F3625</f>
        <v>0</v>
      </c>
      <c r="G3625" s="187"/>
      <c r="H3625" s="187">
        <f t="shared" si="221"/>
        <v>0</v>
      </c>
      <c r="I3625" s="188">
        <f t="shared" si="222"/>
        <v>0</v>
      </c>
      <c r="J3625" s="142"/>
      <c r="K3625" s="145" t="str">
        <f>IF(OR(SUM(I3625:I3625)&gt;0,SUM(I3625:I3625)&gt;0),"xx","")</f>
        <v/>
      </c>
      <c r="L3625" s="7" t="str">
        <f t="shared" si="223"/>
        <v/>
      </c>
      <c r="M3625" s="7" t="str">
        <f t="shared" si="224"/>
        <v/>
      </c>
      <c r="N3625" s="7" t="str">
        <f>Cartilha_GLOBAL!N3625</f>
        <v/>
      </c>
      <c r="O3625" s="144"/>
      <c r="Q3625" s="151"/>
      <c r="R3625" s="152">
        <v>0</v>
      </c>
      <c r="T3625" s="153">
        <f>IF(Cartilha_GLOBAL!R3625=0,0,IF(Cartilha_GLOBAL!R3625&gt;0,"c","b"))</f>
        <v>0</v>
      </c>
    </row>
    <row r="3626" ht="12.75" hidden="1" spans="1:20">
      <c r="A3626" s="154" t="str">
        <f>Cartilha_GLOBAL!A3626</f>
        <v>8.3</v>
      </c>
      <c r="B3626" s="100">
        <f>Cartilha_GLOBAL!B3626</f>
        <v>0</v>
      </c>
      <c r="C3626" s="161" t="str">
        <f>Cartilha_GLOBAL!C3626</f>
        <v>SISTEMA DE PROTECAO CONTRA DESCARGAS ATMOSFERICAS - SPDA</v>
      </c>
      <c r="D3626" s="94">
        <f>Cartilha_GLOBAL!D3626</f>
        <v>0</v>
      </c>
      <c r="E3626" s="105">
        <f>Cartilha_GLOBAL!$E3626</f>
        <v>0</v>
      </c>
      <c r="F3626" s="182">
        <f>Cartilha_GLOBAL!$F3626</f>
        <v>0</v>
      </c>
      <c r="G3626" s="187"/>
      <c r="H3626" s="187">
        <f t="shared" si="221"/>
        <v>0</v>
      </c>
      <c r="I3626" s="188">
        <f t="shared" si="222"/>
        <v>0</v>
      </c>
      <c r="J3626" s="142"/>
      <c r="K3626" s="145" t="str">
        <f>IF(OR(SUM(I3628:I3645)&gt;0,SUM(I3628:I3645)&gt;0),"xx","")</f>
        <v/>
      </c>
      <c r="L3626" s="7" t="str">
        <f t="shared" si="223"/>
        <v/>
      </c>
      <c r="M3626" s="7" t="str">
        <f t="shared" si="224"/>
        <v/>
      </c>
      <c r="N3626" s="7" t="str">
        <f>Cartilha_GLOBAL!N3626</f>
        <v/>
      </c>
      <c r="O3626" s="144"/>
      <c r="Q3626" s="151"/>
      <c r="R3626" s="152">
        <v>0</v>
      </c>
      <c r="T3626" s="153">
        <f>IF(Cartilha_GLOBAL!R3626=0,0,IF(Cartilha_GLOBAL!R3626&gt;0,"c","b"))</f>
        <v>0</v>
      </c>
    </row>
    <row r="3627" ht="12.75" hidden="1" spans="1:20">
      <c r="A3627" s="225" t="str">
        <f>Cartilha_GLOBAL!A3627</f>
        <v>8.3.1</v>
      </c>
      <c r="B3627" s="100">
        <f>Cartilha_GLOBAL!B3627</f>
        <v>0</v>
      </c>
      <c r="C3627" s="201" t="str">
        <f>Cartilha_GLOBAL!C3627</f>
        <v>MANUTENCAO / REPAROS - SPDA</v>
      </c>
      <c r="D3627" s="231">
        <f>Cartilha_GLOBAL!D3627</f>
        <v>0</v>
      </c>
      <c r="E3627" s="202">
        <f>Cartilha_GLOBAL!$E3627</f>
        <v>0</v>
      </c>
      <c r="F3627" s="232">
        <f>Cartilha_GLOBAL!$F3627</f>
        <v>0</v>
      </c>
      <c r="G3627" s="204"/>
      <c r="H3627" s="204">
        <f t="shared" si="221"/>
        <v>0</v>
      </c>
      <c r="I3627" s="206">
        <f t="shared" si="222"/>
        <v>0</v>
      </c>
      <c r="J3627" s="142"/>
      <c r="K3627" s="145" t="str">
        <f>IF(OR(SUM(I3627:I3627)&gt;0,SUM(I3627:I3627)&gt;0),"xx","")</f>
        <v/>
      </c>
      <c r="L3627" s="7" t="str">
        <f t="shared" si="223"/>
        <v/>
      </c>
      <c r="M3627" s="7" t="str">
        <f t="shared" si="224"/>
        <v/>
      </c>
      <c r="N3627" s="7" t="str">
        <f>Cartilha_GLOBAL!N3627</f>
        <v/>
      </c>
      <c r="O3627" s="144"/>
      <c r="Q3627" s="151"/>
      <c r="R3627" s="152">
        <v>0</v>
      </c>
      <c r="T3627" s="153">
        <f>IF(Cartilha_GLOBAL!R3627=0,0,IF(Cartilha_GLOBAL!R3627&gt;0,"c","b"))</f>
        <v>0</v>
      </c>
    </row>
    <row r="3628" ht="12.75" hidden="1" spans="1:20">
      <c r="A3628" s="154" t="str">
        <f>Cartilha_GLOBAL!A3628</f>
        <v>8.3.2</v>
      </c>
      <c r="B3628" s="100">
        <f>Cartilha_GLOBAL!B3628</f>
        <v>0</v>
      </c>
      <c r="C3628" s="161" t="str">
        <f>Cartilha_GLOBAL!C3628</f>
        <v>HASTE DE ATERRAMENTO</v>
      </c>
      <c r="D3628" s="94">
        <f>Cartilha_GLOBAL!D3628</f>
        <v>0</v>
      </c>
      <c r="E3628" s="199">
        <f>Cartilha_GLOBAL!$E3628</f>
        <v>0</v>
      </c>
      <c r="F3628" s="200">
        <f>Cartilha_GLOBAL!$F3628</f>
        <v>0</v>
      </c>
      <c r="G3628" s="209"/>
      <c r="H3628" s="187">
        <f t="shared" si="221"/>
        <v>0</v>
      </c>
      <c r="I3628" s="188">
        <f t="shared" si="222"/>
        <v>0</v>
      </c>
      <c r="J3628" s="142"/>
      <c r="K3628" s="145" t="str">
        <f>IF(OR(SUM(I3629:I3630)&gt;0,SUM(I3629:I3630)&gt;0),"xx","")</f>
        <v/>
      </c>
      <c r="L3628" s="7" t="str">
        <f t="shared" si="223"/>
        <v/>
      </c>
      <c r="M3628" s="7" t="str">
        <f t="shared" si="224"/>
        <v/>
      </c>
      <c r="N3628" s="7" t="str">
        <f>Cartilha_GLOBAL!N3628</f>
        <v/>
      </c>
      <c r="O3628" s="144"/>
      <c r="Q3628" s="151"/>
      <c r="R3628" s="152">
        <v>0</v>
      </c>
      <c r="T3628" s="153">
        <f>IF(Cartilha_GLOBAL!R3628=0,0,IF(Cartilha_GLOBAL!R3628&gt;0,"c","b"))</f>
        <v>0</v>
      </c>
    </row>
    <row r="3629" ht="12.75" hidden="1" spans="1:20">
      <c r="A3629" s="158">
        <f>Cartilha_GLOBAL!A3629</f>
        <v>96985</v>
      </c>
      <c r="B3629" s="100" t="str">
        <f>Cartilha_GLOBAL!B3629</f>
        <v>SINAPI</v>
      </c>
      <c r="C3629" s="104" t="str">
        <f>Cartilha_GLOBAL!C3629</f>
        <v>HASTE DE ATERRAMENTO 5/8  PARA SPDA - FORNECIMENTO E INSTALAÇÃO. AF_12/2017</v>
      </c>
      <c r="D3629" s="94" t="str">
        <f>Cartilha_GLOBAL!D3629</f>
        <v>UN</v>
      </c>
      <c r="E3629" s="105">
        <f>Cartilha_GLOBAL!$E3629</f>
        <v>91.92</v>
      </c>
      <c r="F3629" s="182">
        <f>Cartilha_GLOBAL!$F3629</f>
        <v>112.82</v>
      </c>
      <c r="G3629" s="108"/>
      <c r="H3629" s="107">
        <f t="shared" si="221"/>
        <v>0</v>
      </c>
      <c r="I3629" s="143">
        <f t="shared" si="222"/>
        <v>0</v>
      </c>
      <c r="J3629" s="142"/>
      <c r="K3629" s="228"/>
      <c r="L3629" s="7" t="str">
        <f t="shared" si="223"/>
        <v/>
      </c>
      <c r="M3629" s="7" t="str">
        <f t="shared" si="224"/>
        <v/>
      </c>
      <c r="N3629" s="7" t="str">
        <f>Cartilha_GLOBAL!N3629</f>
        <v/>
      </c>
      <c r="O3629" s="144"/>
      <c r="Q3629" s="151"/>
      <c r="R3629" s="152">
        <v>0</v>
      </c>
      <c r="T3629" s="153">
        <f>IF(Cartilha_GLOBAL!R3629=0,0,IF(Cartilha_GLOBAL!R3629&gt;0,"c","b"))</f>
        <v>0</v>
      </c>
    </row>
    <row r="3630" ht="12.75" hidden="1" spans="1:20">
      <c r="A3630" s="158">
        <f>Cartilha_GLOBAL!A3630</f>
        <v>96986</v>
      </c>
      <c r="B3630" s="100" t="str">
        <f>Cartilha_GLOBAL!B3630</f>
        <v>SINAPI</v>
      </c>
      <c r="C3630" s="104" t="str">
        <f>Cartilha_GLOBAL!C3630</f>
        <v>HASTE DE ATERRAMENTO 3/4  PARA SPDA - FORNECIMENTO E INSTALAÇÃO. AF_12/2017</v>
      </c>
      <c r="D3630" s="94" t="str">
        <f>Cartilha_GLOBAL!D3630</f>
        <v>UN</v>
      </c>
      <c r="E3630" s="105">
        <f>Cartilha_GLOBAL!$E3630</f>
        <v>137.3</v>
      </c>
      <c r="F3630" s="182">
        <f>Cartilha_GLOBAL!$F3630</f>
        <v>168.52</v>
      </c>
      <c r="G3630" s="108"/>
      <c r="H3630" s="107">
        <f t="shared" ref="H3630:H3693" si="225">IF(G3630=0,0,F3630)</f>
        <v>0</v>
      </c>
      <c r="I3630" s="143">
        <f t="shared" ref="I3630:I3693" si="226">IF(ISBLANK(G3630),0,IF(R3630=0,ROUND(G3630*H3630,2),IF(R3630="b",ROUNDDOWN(G3630*H3630,2),ROUNDUP(G3630*H3630,2))))</f>
        <v>0</v>
      </c>
      <c r="J3630" s="142"/>
      <c r="K3630" s="145"/>
      <c r="L3630" s="7" t="str">
        <f t="shared" ref="L3630:L3693" si="227">IF(K3630="X","x",IF(K3630="xx","x",IF(I3630&gt;0,"x","")))</f>
        <v/>
      </c>
      <c r="M3630" s="7" t="str">
        <f t="shared" ref="M3630:M3693" si="228">IF(K3630="X","x",IF(K3630="xx","x",IF(I3630&gt;0,"x","")))</f>
        <v/>
      </c>
      <c r="N3630" s="7" t="str">
        <f>Cartilha_GLOBAL!N3630</f>
        <v/>
      </c>
      <c r="O3630" s="144"/>
      <c r="Q3630" s="151"/>
      <c r="R3630" s="152">
        <v>0</v>
      </c>
      <c r="T3630" s="153">
        <f>IF(Cartilha_GLOBAL!R3630=0,0,IF(Cartilha_GLOBAL!R3630&gt;0,"c","b"))</f>
        <v>0</v>
      </c>
    </row>
    <row r="3631" ht="12.75" hidden="1" spans="1:20">
      <c r="A3631" s="154" t="str">
        <f>Cartilha_GLOBAL!A3631</f>
        <v>8.3.3</v>
      </c>
      <c r="B3631" s="100">
        <f>Cartilha_GLOBAL!B3631</f>
        <v>0</v>
      </c>
      <c r="C3631" s="161" t="str">
        <f>Cartilha_GLOBAL!C3631</f>
        <v>PARA RAIOS / TERMINAL AEREO / MASTRO</v>
      </c>
      <c r="D3631" s="94">
        <f>Cartilha_GLOBAL!D3631</f>
        <v>0</v>
      </c>
      <c r="E3631" s="199">
        <f>Cartilha_GLOBAL!$E3631</f>
        <v>0</v>
      </c>
      <c r="F3631" s="200">
        <f>Cartilha_GLOBAL!$F3631</f>
        <v>0</v>
      </c>
      <c r="G3631" s="209"/>
      <c r="H3631" s="187">
        <f t="shared" si="225"/>
        <v>0</v>
      </c>
      <c r="I3631" s="188">
        <f t="shared" si="226"/>
        <v>0</v>
      </c>
      <c r="J3631" s="142"/>
      <c r="K3631" s="145" t="str">
        <f>IF(OR(SUM(I3632:I3633)&gt;0,SUM(I3632:I3633)&gt;0),"xx","")</f>
        <v/>
      </c>
      <c r="L3631" s="7" t="str">
        <f t="shared" si="227"/>
        <v/>
      </c>
      <c r="M3631" s="7" t="str">
        <f t="shared" si="228"/>
        <v/>
      </c>
      <c r="N3631" s="7" t="str">
        <f>Cartilha_GLOBAL!N3631</f>
        <v/>
      </c>
      <c r="O3631" s="144"/>
      <c r="Q3631" s="151"/>
      <c r="R3631" s="152">
        <v>0</v>
      </c>
      <c r="T3631" s="153">
        <f>IF(Cartilha_GLOBAL!R3631=0,0,IF(Cartilha_GLOBAL!R3631&gt;0,"c","b"))</f>
        <v>0</v>
      </c>
    </row>
    <row r="3632" ht="12.75" hidden="1" spans="1:20">
      <c r="A3632" s="158">
        <f>Cartilha_GLOBAL!A3632</f>
        <v>96987</v>
      </c>
      <c r="B3632" s="100" t="str">
        <f>Cartilha_GLOBAL!B3632</f>
        <v>SINAPI</v>
      </c>
      <c r="C3632" s="104" t="str">
        <f>Cartilha_GLOBAL!C3632</f>
        <v>BASE METÁLICA PARA MASTRO 1 ½  PARA SPDA - FORNECIMENTO E INSTALAÇÃO. AF_12/2017</v>
      </c>
      <c r="D3632" s="94" t="str">
        <f>Cartilha_GLOBAL!D3632</f>
        <v>UN</v>
      </c>
      <c r="E3632" s="105">
        <f>Cartilha_GLOBAL!$E3632</f>
        <v>118</v>
      </c>
      <c r="F3632" s="182">
        <f>Cartilha_GLOBAL!$F3632</f>
        <v>144.83</v>
      </c>
      <c r="G3632" s="108"/>
      <c r="H3632" s="107">
        <f t="shared" si="225"/>
        <v>0</v>
      </c>
      <c r="I3632" s="143">
        <f t="shared" si="226"/>
        <v>0</v>
      </c>
      <c r="J3632" s="142"/>
      <c r="K3632" s="228"/>
      <c r="L3632" s="7" t="str">
        <f t="shared" si="227"/>
        <v/>
      </c>
      <c r="M3632" s="7" t="str">
        <f t="shared" si="228"/>
        <v/>
      </c>
      <c r="N3632" s="7" t="str">
        <f>Cartilha_GLOBAL!N3632</f>
        <v/>
      </c>
      <c r="O3632" s="144"/>
      <c r="Q3632" s="151"/>
      <c r="R3632" s="152">
        <v>0</v>
      </c>
      <c r="T3632" s="153">
        <f>IF(Cartilha_GLOBAL!R3632=0,0,IF(Cartilha_GLOBAL!R3632&gt;0,"c","b"))</f>
        <v>0</v>
      </c>
    </row>
    <row r="3633" ht="12.75" hidden="1" spans="1:20">
      <c r="A3633" s="158">
        <f>Cartilha_GLOBAL!A3633</f>
        <v>96988</v>
      </c>
      <c r="B3633" s="100" t="str">
        <f>Cartilha_GLOBAL!B3633</f>
        <v>SINAPI</v>
      </c>
      <c r="C3633" s="104" t="str">
        <f>Cartilha_GLOBAL!C3633</f>
        <v>MASTRO 1 ½  PARA SPDA - FORNECIMENTO E INSTALAÇÃO. AF_12/2017</v>
      </c>
      <c r="D3633" s="94" t="str">
        <f>Cartilha_GLOBAL!D3633</f>
        <v>UN</v>
      </c>
      <c r="E3633" s="105">
        <f>Cartilha_GLOBAL!$E3633</f>
        <v>157.33</v>
      </c>
      <c r="F3633" s="182">
        <f>Cartilha_GLOBAL!$F3633</f>
        <v>193.11</v>
      </c>
      <c r="G3633" s="108"/>
      <c r="H3633" s="107">
        <f t="shared" si="225"/>
        <v>0</v>
      </c>
      <c r="I3633" s="143">
        <f t="shared" si="226"/>
        <v>0</v>
      </c>
      <c r="J3633" s="142"/>
      <c r="K3633" s="228"/>
      <c r="L3633" s="7" t="str">
        <f t="shared" si="227"/>
        <v/>
      </c>
      <c r="M3633" s="7" t="str">
        <f t="shared" si="228"/>
        <v/>
      </c>
      <c r="N3633" s="7" t="str">
        <f>Cartilha_GLOBAL!N3633</f>
        <v/>
      </c>
      <c r="O3633" s="144"/>
      <c r="Q3633" s="151"/>
      <c r="R3633" s="152">
        <v>0</v>
      </c>
      <c r="T3633" s="153">
        <f>IF(Cartilha_GLOBAL!R3633=0,0,IF(Cartilha_GLOBAL!R3633&gt;0,"c","b"))</f>
        <v>0</v>
      </c>
    </row>
    <row r="3634" ht="12.75" hidden="1" spans="1:20">
      <c r="A3634" s="154" t="str">
        <f>Cartilha_GLOBAL!A3634</f>
        <v>8.3.4</v>
      </c>
      <c r="B3634" s="100">
        <f>Cartilha_GLOBAL!B3634</f>
        <v>0</v>
      </c>
      <c r="C3634" s="161" t="str">
        <f>Cartilha_GLOBAL!C3634</f>
        <v>CORDOALHA</v>
      </c>
      <c r="D3634" s="94">
        <f>Cartilha_GLOBAL!D3634</f>
        <v>0</v>
      </c>
      <c r="E3634" s="199">
        <f>Cartilha_GLOBAL!$E3634</f>
        <v>0</v>
      </c>
      <c r="F3634" s="200">
        <f>Cartilha_GLOBAL!$F3634</f>
        <v>0</v>
      </c>
      <c r="G3634" s="209"/>
      <c r="H3634" s="187">
        <f t="shared" si="225"/>
        <v>0</v>
      </c>
      <c r="I3634" s="188">
        <f t="shared" si="226"/>
        <v>0</v>
      </c>
      <c r="J3634" s="142"/>
      <c r="K3634" s="145" t="str">
        <f>IF(OR(SUM(I3635:I3645)&gt;0,SUM(I3635:I3645)&gt;0),"xx","")</f>
        <v/>
      </c>
      <c r="L3634" s="7" t="str">
        <f t="shared" si="227"/>
        <v/>
      </c>
      <c r="M3634" s="7" t="str">
        <f t="shared" si="228"/>
        <v/>
      </c>
      <c r="N3634" s="7" t="str">
        <f>Cartilha_GLOBAL!N3634</f>
        <v/>
      </c>
      <c r="O3634" s="144"/>
      <c r="Q3634" s="151"/>
      <c r="R3634" s="152">
        <v>0</v>
      </c>
      <c r="T3634" s="153">
        <f>IF(Cartilha_GLOBAL!R3634=0,0,IF(Cartilha_GLOBAL!R3634&gt;0,"c","b"))</f>
        <v>0</v>
      </c>
    </row>
    <row r="3635" ht="22.5" hidden="1" spans="1:20">
      <c r="A3635" s="158">
        <f>Cartilha_GLOBAL!A3635</f>
        <v>96971</v>
      </c>
      <c r="B3635" s="100" t="str">
        <f>Cartilha_GLOBAL!B3635</f>
        <v>SINAPI</v>
      </c>
      <c r="C3635" s="104" t="str">
        <f>Cartilha_GLOBAL!C3635</f>
        <v>CORDOALHA DE COBRE NU 16 MM², NÃO ENTERRADA, COM ISOLADOR - FORNECIMENTO E INSTALAÇÃO. AF_12/2017</v>
      </c>
      <c r="D3635" s="94" t="str">
        <f>Cartilha_GLOBAL!D3635</f>
        <v>M</v>
      </c>
      <c r="E3635" s="105">
        <f>Cartilha_GLOBAL!$E3635</f>
        <v>37.03</v>
      </c>
      <c r="F3635" s="182">
        <f>Cartilha_GLOBAL!$F3635</f>
        <v>45.45</v>
      </c>
      <c r="G3635" s="108"/>
      <c r="H3635" s="107">
        <f t="shared" si="225"/>
        <v>0</v>
      </c>
      <c r="I3635" s="143">
        <f t="shared" si="226"/>
        <v>0</v>
      </c>
      <c r="J3635" s="142"/>
      <c r="K3635" s="228"/>
      <c r="L3635" s="7" t="str">
        <f t="shared" si="227"/>
        <v/>
      </c>
      <c r="M3635" s="7" t="str">
        <f t="shared" si="228"/>
        <v/>
      </c>
      <c r="N3635" s="7" t="str">
        <f>Cartilha_GLOBAL!N3635</f>
        <v/>
      </c>
      <c r="O3635" s="144"/>
      <c r="Q3635" s="151"/>
      <c r="R3635" s="152">
        <v>0</v>
      </c>
      <c r="T3635" s="153">
        <f>IF(Cartilha_GLOBAL!R3635=0,0,IF(Cartilha_GLOBAL!R3635&gt;0,"c","b"))</f>
        <v>0</v>
      </c>
    </row>
    <row r="3636" ht="22.5" hidden="1" spans="1:20">
      <c r="A3636" s="158">
        <f>Cartilha_GLOBAL!A3636</f>
        <v>96972</v>
      </c>
      <c r="B3636" s="100" t="str">
        <f>Cartilha_GLOBAL!B3636</f>
        <v>SINAPI</v>
      </c>
      <c r="C3636" s="104" t="str">
        <f>Cartilha_GLOBAL!C3636</f>
        <v>CORDOALHA DE COBRE NU 25 MM², NÃO ENTERRADA, COM ISOLADOR - FORNECIMENTO E INSTALAÇÃO. AF_12/2017</v>
      </c>
      <c r="D3636" s="94" t="str">
        <f>Cartilha_GLOBAL!D3636</f>
        <v>M</v>
      </c>
      <c r="E3636" s="105">
        <f>Cartilha_GLOBAL!$E3636</f>
        <v>50.05</v>
      </c>
      <c r="F3636" s="182">
        <f>Cartilha_GLOBAL!$F3636</f>
        <v>61.43</v>
      </c>
      <c r="G3636" s="108"/>
      <c r="H3636" s="107">
        <f t="shared" si="225"/>
        <v>0</v>
      </c>
      <c r="I3636" s="143">
        <f t="shared" si="226"/>
        <v>0</v>
      </c>
      <c r="J3636" s="142"/>
      <c r="K3636" s="228"/>
      <c r="L3636" s="7" t="str">
        <f t="shared" si="227"/>
        <v/>
      </c>
      <c r="M3636" s="7" t="str">
        <f t="shared" si="228"/>
        <v/>
      </c>
      <c r="N3636" s="7" t="str">
        <f>Cartilha_GLOBAL!N3636</f>
        <v/>
      </c>
      <c r="O3636" s="144"/>
      <c r="Q3636" s="151"/>
      <c r="R3636" s="152">
        <v>0</v>
      </c>
      <c r="T3636" s="153">
        <f>IF(Cartilha_GLOBAL!R3636=0,0,IF(Cartilha_GLOBAL!R3636&gt;0,"c","b"))</f>
        <v>0</v>
      </c>
    </row>
    <row r="3637" ht="22.5" hidden="1" spans="1:20">
      <c r="A3637" s="158">
        <f>Cartilha_GLOBAL!A3637</f>
        <v>96973</v>
      </c>
      <c r="B3637" s="100" t="str">
        <f>Cartilha_GLOBAL!B3637</f>
        <v>SINAPI</v>
      </c>
      <c r="C3637" s="104" t="str">
        <f>Cartilha_GLOBAL!C3637</f>
        <v>CORDOALHA DE COBRE NU 35 MM², NÃO ENTERRADA, COM ISOLADOR - FORNECIMENTO E INSTALAÇÃO. AF_12/2017</v>
      </c>
      <c r="D3637" s="94" t="str">
        <f>Cartilha_GLOBAL!D3637</f>
        <v>M</v>
      </c>
      <c r="E3637" s="105">
        <f>Cartilha_GLOBAL!$E3637</f>
        <v>66.23</v>
      </c>
      <c r="F3637" s="182">
        <f>Cartilha_GLOBAL!$F3637</f>
        <v>81.29</v>
      </c>
      <c r="G3637" s="108"/>
      <c r="H3637" s="107">
        <f t="shared" si="225"/>
        <v>0</v>
      </c>
      <c r="I3637" s="143">
        <f t="shared" si="226"/>
        <v>0</v>
      </c>
      <c r="J3637" s="142"/>
      <c r="K3637" s="228"/>
      <c r="L3637" s="7" t="str">
        <f t="shared" si="227"/>
        <v/>
      </c>
      <c r="M3637" s="7" t="str">
        <f t="shared" si="228"/>
        <v/>
      </c>
      <c r="N3637" s="7" t="str">
        <f>Cartilha_GLOBAL!N3637</f>
        <v/>
      </c>
      <c r="O3637" s="144"/>
      <c r="Q3637" s="151"/>
      <c r="R3637" s="152">
        <v>0</v>
      </c>
      <c r="T3637" s="153">
        <f>IF(Cartilha_GLOBAL!R3637=0,0,IF(Cartilha_GLOBAL!R3637&gt;0,"c","b"))</f>
        <v>0</v>
      </c>
    </row>
    <row r="3638" ht="22.5" hidden="1" spans="1:20">
      <c r="A3638" s="158">
        <f>Cartilha_GLOBAL!A3638</f>
        <v>96974</v>
      </c>
      <c r="B3638" s="100" t="str">
        <f>Cartilha_GLOBAL!B3638</f>
        <v>SINAPI</v>
      </c>
      <c r="C3638" s="104" t="str">
        <f>Cartilha_GLOBAL!C3638</f>
        <v>CORDOALHA DE COBRE NU 50 MM², NÃO ENTERRADA, COM ISOLADOR - FORNECIMENTO E INSTALAÇÃO. AF_12/2017</v>
      </c>
      <c r="D3638" s="94" t="str">
        <f>Cartilha_GLOBAL!D3638</f>
        <v>M</v>
      </c>
      <c r="E3638" s="105">
        <f>Cartilha_GLOBAL!$E3638</f>
        <v>86.55</v>
      </c>
      <c r="F3638" s="182">
        <f>Cartilha_GLOBAL!$F3638</f>
        <v>106.23</v>
      </c>
      <c r="G3638" s="108"/>
      <c r="H3638" s="107">
        <f t="shared" si="225"/>
        <v>0</v>
      </c>
      <c r="I3638" s="143">
        <f t="shared" si="226"/>
        <v>0</v>
      </c>
      <c r="J3638" s="142"/>
      <c r="K3638" s="228"/>
      <c r="L3638" s="7" t="str">
        <f t="shared" si="227"/>
        <v/>
      </c>
      <c r="M3638" s="7" t="str">
        <f t="shared" si="228"/>
        <v/>
      </c>
      <c r="N3638" s="7" t="str">
        <f>Cartilha_GLOBAL!N3638</f>
        <v/>
      </c>
      <c r="O3638" s="144"/>
      <c r="Q3638" s="151"/>
      <c r="R3638" s="152">
        <v>0</v>
      </c>
      <c r="T3638" s="153">
        <f>IF(Cartilha_GLOBAL!R3638=0,0,IF(Cartilha_GLOBAL!R3638&gt;0,"c","b"))</f>
        <v>0</v>
      </c>
    </row>
    <row r="3639" ht="22.5" hidden="1" spans="1:20">
      <c r="A3639" s="158">
        <f>Cartilha_GLOBAL!A3639</f>
        <v>96975</v>
      </c>
      <c r="B3639" s="100" t="str">
        <f>Cartilha_GLOBAL!B3639</f>
        <v>SINAPI</v>
      </c>
      <c r="C3639" s="104" t="str">
        <f>Cartilha_GLOBAL!C3639</f>
        <v>CORDOALHA DE COBRE NU 70 MM², NÃO ENTERRADA, COM ISOLADOR - FORNECIMENTO E INSTALAÇÃO. AF_12/2017</v>
      </c>
      <c r="D3639" s="94" t="str">
        <f>Cartilha_GLOBAL!D3639</f>
        <v>M</v>
      </c>
      <c r="E3639" s="105">
        <f>Cartilha_GLOBAL!$E3639</f>
        <v>107.85</v>
      </c>
      <c r="F3639" s="182">
        <f>Cartilha_GLOBAL!$F3639</f>
        <v>132.38</v>
      </c>
      <c r="G3639" s="108"/>
      <c r="H3639" s="107">
        <f t="shared" si="225"/>
        <v>0</v>
      </c>
      <c r="I3639" s="143">
        <f t="shared" si="226"/>
        <v>0</v>
      </c>
      <c r="J3639" s="142"/>
      <c r="K3639" s="228"/>
      <c r="L3639" s="7" t="str">
        <f t="shared" si="227"/>
        <v/>
      </c>
      <c r="M3639" s="7" t="str">
        <f t="shared" si="228"/>
        <v/>
      </c>
      <c r="N3639" s="7" t="str">
        <f>Cartilha_GLOBAL!N3639</f>
        <v/>
      </c>
      <c r="O3639" s="144"/>
      <c r="Q3639" s="151"/>
      <c r="R3639" s="152">
        <v>0</v>
      </c>
      <c r="T3639" s="153">
        <f>IF(Cartilha_GLOBAL!R3639=0,0,IF(Cartilha_GLOBAL!R3639&gt;0,"c","b"))</f>
        <v>0</v>
      </c>
    </row>
    <row r="3640" ht="22.5" hidden="1" spans="1:20">
      <c r="A3640" s="158">
        <f>Cartilha_GLOBAL!A3640</f>
        <v>96976</v>
      </c>
      <c r="B3640" s="100" t="str">
        <f>Cartilha_GLOBAL!B3640</f>
        <v>SINAPI</v>
      </c>
      <c r="C3640" s="104" t="str">
        <f>Cartilha_GLOBAL!C3640</f>
        <v>CORDOALHA DE COBRE NU 95 MM², NÃO ENTERRADA, COM ISOLADOR - FORNECIMENTO E INSTALAÇÃO. AF_12/2017</v>
      </c>
      <c r="D3640" s="94" t="str">
        <f>Cartilha_GLOBAL!D3640</f>
        <v>M</v>
      </c>
      <c r="E3640" s="105">
        <f>Cartilha_GLOBAL!$E3640</f>
        <v>142.65</v>
      </c>
      <c r="F3640" s="182">
        <f>Cartilha_GLOBAL!$F3640</f>
        <v>175.09</v>
      </c>
      <c r="G3640" s="108"/>
      <c r="H3640" s="107">
        <f t="shared" si="225"/>
        <v>0</v>
      </c>
      <c r="I3640" s="143">
        <f t="shared" si="226"/>
        <v>0</v>
      </c>
      <c r="J3640" s="142"/>
      <c r="K3640" s="145"/>
      <c r="L3640" s="7" t="str">
        <f t="shared" si="227"/>
        <v/>
      </c>
      <c r="M3640" s="7" t="str">
        <f t="shared" si="228"/>
        <v/>
      </c>
      <c r="N3640" s="7" t="str">
        <f>Cartilha_GLOBAL!N3640</f>
        <v/>
      </c>
      <c r="O3640" s="144"/>
      <c r="Q3640" s="151"/>
      <c r="R3640" s="152">
        <v>0</v>
      </c>
      <c r="T3640" s="153">
        <f>IF(Cartilha_GLOBAL!R3640=0,0,IF(Cartilha_GLOBAL!R3640&gt;0,"c","b"))</f>
        <v>0</v>
      </c>
    </row>
    <row r="3641" ht="22.5" hidden="1" spans="1:20">
      <c r="A3641" s="158">
        <f>Cartilha_GLOBAL!A3641</f>
        <v>96977</v>
      </c>
      <c r="B3641" s="100" t="str">
        <f>Cartilha_GLOBAL!B3641</f>
        <v>SINAPI</v>
      </c>
      <c r="C3641" s="104" t="str">
        <f>Cartilha_GLOBAL!C3641</f>
        <v>CORDOALHA DE COBRE NU 50 MM², ENTERRADA, SEM ISOLADOR - FORNECIMENTO E INSTALAÇÃO. AF_12/2017</v>
      </c>
      <c r="D3641" s="94" t="str">
        <f>Cartilha_GLOBAL!D3641</f>
        <v>M</v>
      </c>
      <c r="E3641" s="105">
        <f>Cartilha_GLOBAL!$E3641</f>
        <v>58.29</v>
      </c>
      <c r="F3641" s="182">
        <f>Cartilha_GLOBAL!$F3641</f>
        <v>71.55</v>
      </c>
      <c r="G3641" s="108"/>
      <c r="H3641" s="107">
        <f t="shared" si="225"/>
        <v>0</v>
      </c>
      <c r="I3641" s="143">
        <f t="shared" si="226"/>
        <v>0</v>
      </c>
      <c r="J3641" s="142"/>
      <c r="K3641" s="145"/>
      <c r="L3641" s="7" t="str">
        <f t="shared" si="227"/>
        <v/>
      </c>
      <c r="M3641" s="7" t="str">
        <f t="shared" si="228"/>
        <v/>
      </c>
      <c r="N3641" s="7" t="str">
        <f>Cartilha_GLOBAL!N3641</f>
        <v/>
      </c>
      <c r="O3641" s="144"/>
      <c r="Q3641" s="151"/>
      <c r="R3641" s="152">
        <v>0</v>
      </c>
      <c r="T3641" s="153">
        <f>IF(Cartilha_GLOBAL!R3641=0,0,IF(Cartilha_GLOBAL!R3641&gt;0,"c","b"))</f>
        <v>0</v>
      </c>
    </row>
    <row r="3642" ht="22.5" hidden="1" spans="1:20">
      <c r="A3642" s="158">
        <f>Cartilha_GLOBAL!A3642</f>
        <v>96978</v>
      </c>
      <c r="B3642" s="100" t="str">
        <f>Cartilha_GLOBAL!B3642</f>
        <v>SINAPI</v>
      </c>
      <c r="C3642" s="104" t="str">
        <f>Cartilha_GLOBAL!C3642</f>
        <v>CORDOALHA DE COBRE NU 70 MM², ENTERRADA, SEM ISOLADOR - FORNECIMENTO E INSTALAÇÃO. AF_12/2017</v>
      </c>
      <c r="D3642" s="94" t="str">
        <f>Cartilha_GLOBAL!D3642</f>
        <v>M</v>
      </c>
      <c r="E3642" s="105">
        <f>Cartilha_GLOBAL!$E3642</f>
        <v>76.77</v>
      </c>
      <c r="F3642" s="182">
        <f>Cartilha_GLOBAL!$F3642</f>
        <v>94.23</v>
      </c>
      <c r="G3642" s="108"/>
      <c r="H3642" s="107">
        <f t="shared" si="225"/>
        <v>0</v>
      </c>
      <c r="I3642" s="143">
        <f t="shared" si="226"/>
        <v>0</v>
      </c>
      <c r="J3642" s="142"/>
      <c r="K3642" s="228"/>
      <c r="L3642" s="7" t="str">
        <f t="shared" si="227"/>
        <v/>
      </c>
      <c r="M3642" s="7" t="str">
        <f t="shared" si="228"/>
        <v/>
      </c>
      <c r="N3642" s="7" t="str">
        <f>Cartilha_GLOBAL!N3642</f>
        <v/>
      </c>
      <c r="O3642" s="144"/>
      <c r="Q3642" s="151"/>
      <c r="R3642" s="152">
        <v>0</v>
      </c>
      <c r="T3642" s="153">
        <f>IF(Cartilha_GLOBAL!R3642=0,0,IF(Cartilha_GLOBAL!R3642&gt;0,"c","b"))</f>
        <v>0</v>
      </c>
    </row>
    <row r="3643" ht="22.5" hidden="1" spans="1:20">
      <c r="A3643" s="158">
        <f>Cartilha_GLOBAL!A3643</f>
        <v>96979</v>
      </c>
      <c r="B3643" s="100" t="str">
        <f>Cartilha_GLOBAL!B3643</f>
        <v>SINAPI</v>
      </c>
      <c r="C3643" s="104" t="str">
        <f>Cartilha_GLOBAL!C3643</f>
        <v>CORDOALHA DE COBRE NU 95 MM², ENTERRADA, SEM ISOLADOR - FORNECIMENTO E INSTALAÇÃO. AF_12/2017</v>
      </c>
      <c r="D3643" s="94" t="str">
        <f>Cartilha_GLOBAL!D3643</f>
        <v>M</v>
      </c>
      <c r="E3643" s="105">
        <f>Cartilha_GLOBAL!$E3643</f>
        <v>109.74</v>
      </c>
      <c r="F3643" s="182">
        <f>Cartilha_GLOBAL!$F3643</f>
        <v>134.69</v>
      </c>
      <c r="G3643" s="108"/>
      <c r="H3643" s="107">
        <f t="shared" si="225"/>
        <v>0</v>
      </c>
      <c r="I3643" s="143">
        <f t="shared" si="226"/>
        <v>0</v>
      </c>
      <c r="J3643" s="142"/>
      <c r="K3643" s="228"/>
      <c r="L3643" s="7" t="str">
        <f t="shared" si="227"/>
        <v/>
      </c>
      <c r="M3643" s="7" t="str">
        <f t="shared" si="228"/>
        <v/>
      </c>
      <c r="N3643" s="7" t="str">
        <f>Cartilha_GLOBAL!N3643</f>
        <v/>
      </c>
      <c r="O3643" s="144"/>
      <c r="Q3643" s="151"/>
      <c r="R3643" s="152">
        <v>0</v>
      </c>
      <c r="T3643" s="153">
        <f>IF(Cartilha_GLOBAL!R3643=0,0,IF(Cartilha_GLOBAL!R3643&gt;0,"c","b"))</f>
        <v>0</v>
      </c>
    </row>
    <row r="3644" ht="12.75" hidden="1" spans="1:20">
      <c r="A3644" s="158">
        <f>Cartilha_GLOBAL!A3644</f>
        <v>96989</v>
      </c>
      <c r="B3644" s="100" t="str">
        <f>Cartilha_GLOBAL!B3644</f>
        <v>SINAPI</v>
      </c>
      <c r="C3644" s="104" t="str">
        <f>Cartilha_GLOBAL!C3644</f>
        <v>CAPTOR TIPO FRANKLIN PARA SPDA - FORNECIMENTO E INSTALAÇÃO. AF_12/2017</v>
      </c>
      <c r="D3644" s="94" t="str">
        <f>Cartilha_GLOBAL!D3644</f>
        <v>UN</v>
      </c>
      <c r="E3644" s="105">
        <f>Cartilha_GLOBAL!$E3644</f>
        <v>131.58</v>
      </c>
      <c r="F3644" s="182">
        <f>Cartilha_GLOBAL!$F3644</f>
        <v>161.5</v>
      </c>
      <c r="G3644" s="108"/>
      <c r="H3644" s="107">
        <f t="shared" si="225"/>
        <v>0</v>
      </c>
      <c r="I3644" s="143">
        <f t="shared" si="226"/>
        <v>0</v>
      </c>
      <c r="J3644" s="142"/>
      <c r="K3644" s="228"/>
      <c r="L3644" s="7" t="str">
        <f t="shared" si="227"/>
        <v/>
      </c>
      <c r="M3644" s="7" t="str">
        <f t="shared" si="228"/>
        <v/>
      </c>
      <c r="N3644" s="7" t="str">
        <f>Cartilha_GLOBAL!N3644</f>
        <v/>
      </c>
      <c r="O3644" s="144"/>
      <c r="Q3644" s="151"/>
      <c r="R3644" s="152">
        <v>0</v>
      </c>
      <c r="T3644" s="153">
        <f>IF(Cartilha_GLOBAL!R3644=0,0,IF(Cartilha_GLOBAL!R3644&gt;0,"c","b"))</f>
        <v>0</v>
      </c>
    </row>
    <row r="3645" ht="12.75" hidden="1" spans="1:20">
      <c r="A3645" s="158">
        <f>Cartilha_GLOBAL!A3645</f>
        <v>98463</v>
      </c>
      <c r="B3645" s="100" t="str">
        <f>Cartilha_GLOBAL!B3645</f>
        <v>SINAPI</v>
      </c>
      <c r="C3645" s="104" t="str">
        <f>Cartilha_GLOBAL!C3645</f>
        <v>SUPORTE ISOLADOR PARA CORDOALHA DE COBRE - FORNECIMENTO E INSTALAÇÃO. AF_12/2017</v>
      </c>
      <c r="D3645" s="94" t="str">
        <f>Cartilha_GLOBAL!D3645</f>
        <v>UN</v>
      </c>
      <c r="E3645" s="105">
        <f>Cartilha_GLOBAL!$E3645</f>
        <v>26.69</v>
      </c>
      <c r="F3645" s="182">
        <f>Cartilha_GLOBAL!$F3645</f>
        <v>32.76</v>
      </c>
      <c r="G3645" s="108"/>
      <c r="H3645" s="107">
        <f t="shared" si="225"/>
        <v>0</v>
      </c>
      <c r="I3645" s="143">
        <f t="shared" si="226"/>
        <v>0</v>
      </c>
      <c r="J3645" s="142"/>
      <c r="K3645" s="228"/>
      <c r="L3645" s="7" t="str">
        <f t="shared" si="227"/>
        <v/>
      </c>
      <c r="M3645" s="7" t="str">
        <f t="shared" si="228"/>
        <v/>
      </c>
      <c r="N3645" s="7" t="str">
        <f>Cartilha_GLOBAL!N3645</f>
        <v/>
      </c>
      <c r="O3645" s="144"/>
      <c r="Q3645" s="151"/>
      <c r="R3645" s="152">
        <v>0</v>
      </c>
      <c r="T3645" s="153">
        <f>IF(Cartilha_GLOBAL!R3645=0,0,IF(Cartilha_GLOBAL!R3645&gt;0,"c","b"))</f>
        <v>0</v>
      </c>
    </row>
    <row r="3646" ht="12.75" hidden="1" spans="1:20">
      <c r="A3646" s="154" t="str">
        <f>Cartilha_GLOBAL!A3646</f>
        <v>8.4</v>
      </c>
      <c r="B3646" s="100">
        <f>Cartilha_GLOBAL!B3646</f>
        <v>0</v>
      </c>
      <c r="C3646" s="161" t="str">
        <f>Cartilha_GLOBAL!C3646</f>
        <v>INSTALACOES DE TELEFONIA E LOGICA</v>
      </c>
      <c r="D3646" s="94">
        <f>Cartilha_GLOBAL!D3646</f>
        <v>0</v>
      </c>
      <c r="E3646" s="199">
        <f>Cartilha_GLOBAL!$E3646</f>
        <v>0</v>
      </c>
      <c r="F3646" s="200">
        <f>Cartilha_GLOBAL!$F3646</f>
        <v>0</v>
      </c>
      <c r="G3646" s="209"/>
      <c r="H3646" s="187">
        <f t="shared" si="225"/>
        <v>0</v>
      </c>
      <c r="I3646" s="188">
        <f t="shared" si="226"/>
        <v>0</v>
      </c>
      <c r="J3646" s="142"/>
      <c r="K3646" s="145" t="str">
        <f>IF(OR(SUM(I3647:I3706)&gt;0,SUM(I3647:I3706)&gt;0),"xx","")</f>
        <v/>
      </c>
      <c r="L3646" s="7" t="str">
        <f t="shared" si="227"/>
        <v/>
      </c>
      <c r="M3646" s="7" t="str">
        <f t="shared" si="228"/>
        <v/>
      </c>
      <c r="N3646" s="7" t="str">
        <f>Cartilha_GLOBAL!N3646</f>
        <v/>
      </c>
      <c r="O3646" s="144"/>
      <c r="Q3646" s="151"/>
      <c r="R3646" s="152">
        <v>0</v>
      </c>
      <c r="T3646" s="153">
        <f>IF(Cartilha_GLOBAL!R3646=0,0,IF(Cartilha_GLOBAL!R3646&gt;0,"c","b"))</f>
        <v>0</v>
      </c>
    </row>
    <row r="3647" ht="12.75" hidden="1" spans="1:20">
      <c r="A3647" s="154" t="str">
        <f>Cartilha_GLOBAL!A3647</f>
        <v>8.4.1</v>
      </c>
      <c r="B3647" s="100">
        <f>Cartilha_GLOBAL!B3647</f>
        <v>0</v>
      </c>
      <c r="C3647" s="161" t="str">
        <f>Cartilha_GLOBAL!C3647</f>
        <v>MANUTENCAO / REPAROS - INSTALACOES DE TELEFONIA E LOGICA</v>
      </c>
      <c r="D3647" s="94">
        <f>Cartilha_GLOBAL!D3647</f>
        <v>0</v>
      </c>
      <c r="E3647" s="199">
        <f>Cartilha_GLOBAL!$E3647</f>
        <v>0</v>
      </c>
      <c r="F3647" s="200">
        <f>Cartilha_GLOBAL!$F3647</f>
        <v>0</v>
      </c>
      <c r="G3647" s="209"/>
      <c r="H3647" s="187">
        <f t="shared" si="225"/>
        <v>0</v>
      </c>
      <c r="I3647" s="188">
        <f t="shared" si="226"/>
        <v>0</v>
      </c>
      <c r="J3647" s="142"/>
      <c r="K3647" s="145" t="str">
        <f>IF(OR(SUM(I3647:I3647)&gt;0,SUM(I3647:I3647)&gt;0),"xx","")</f>
        <v/>
      </c>
      <c r="L3647" s="7" t="str">
        <f t="shared" si="227"/>
        <v/>
      </c>
      <c r="M3647" s="7" t="str">
        <f t="shared" si="228"/>
        <v/>
      </c>
      <c r="N3647" s="7" t="str">
        <f>Cartilha_GLOBAL!N3647</f>
        <v/>
      </c>
      <c r="O3647" s="144"/>
      <c r="Q3647" s="151"/>
      <c r="R3647" s="152">
        <v>0</v>
      </c>
      <c r="T3647" s="153">
        <f>IF(Cartilha_GLOBAL!R3647=0,0,IF(Cartilha_GLOBAL!R3647&gt;0,"c","b"))</f>
        <v>0</v>
      </c>
    </row>
    <row r="3648" ht="12.75" hidden="1" spans="1:20">
      <c r="A3648" s="154" t="str">
        <f>Cartilha_GLOBAL!A3648</f>
        <v>8.4.2</v>
      </c>
      <c r="B3648" s="100">
        <f>Cartilha_GLOBAL!B3648</f>
        <v>0</v>
      </c>
      <c r="C3648" s="161" t="str">
        <f>Cartilha_GLOBAL!C3648</f>
        <v>QUADRO DE DISTRIBUICAO PARA TELEFONIA</v>
      </c>
      <c r="D3648" s="94">
        <f>Cartilha_GLOBAL!D3648</f>
        <v>0</v>
      </c>
      <c r="E3648" s="105">
        <f>Cartilha_GLOBAL!$E3648</f>
        <v>0</v>
      </c>
      <c r="F3648" s="182">
        <f>Cartilha_GLOBAL!$F3648</f>
        <v>0</v>
      </c>
      <c r="G3648" s="209"/>
      <c r="H3648" s="187">
        <f t="shared" si="225"/>
        <v>0</v>
      </c>
      <c r="I3648" s="190">
        <f t="shared" si="226"/>
        <v>0</v>
      </c>
      <c r="J3648" s="191"/>
      <c r="K3648" s="145" t="str">
        <f>IF(OR(SUM(I3649:I3652)&gt;0,SUM(I3649:I3652)&gt;0),"xx","")</f>
        <v/>
      </c>
      <c r="L3648" s="7" t="str">
        <f t="shared" si="227"/>
        <v/>
      </c>
      <c r="M3648" s="7" t="str">
        <f t="shared" si="228"/>
        <v/>
      </c>
      <c r="N3648" s="7" t="str">
        <f>Cartilha_GLOBAL!N3648</f>
        <v/>
      </c>
      <c r="O3648" s="144"/>
      <c r="Q3648" s="151"/>
      <c r="R3648" s="152">
        <v>0</v>
      </c>
      <c r="T3648" s="153">
        <f>IF(Cartilha_GLOBAL!R3648=0,0,IF(Cartilha_GLOBAL!R3648&gt;0,"c","b"))</f>
        <v>0</v>
      </c>
    </row>
    <row r="3649" ht="22.5" hidden="1" spans="1:20">
      <c r="A3649" s="158">
        <f>Cartilha_GLOBAL!A3649</f>
        <v>100560</v>
      </c>
      <c r="B3649" s="100" t="str">
        <f>Cartilha_GLOBAL!B3649</f>
        <v>SINAPI</v>
      </c>
      <c r="C3649" s="104" t="str">
        <f>Cartilha_GLOBAL!C3649</f>
        <v>QUADRO DE DISTRIBUIÇÃO PARA TELEFONE N.2, 20X20X12CM EM CHAPA METALICA, DE EMBUTIR, SEM ACESSORIOS, PADRÃO TELEBRAS, FORNECIMENTO E INSTALAÇÃO. AF_11/2019</v>
      </c>
      <c r="D3649" s="94" t="str">
        <f>Cartilha_GLOBAL!D3649</f>
        <v>UN</v>
      </c>
      <c r="E3649" s="105">
        <f>Cartilha_GLOBAL!$E3649</f>
        <v>139.51</v>
      </c>
      <c r="F3649" s="182">
        <f>Cartilha_GLOBAL!$F3649</f>
        <v>171.23</v>
      </c>
      <c r="G3649" s="229"/>
      <c r="H3649" s="107">
        <f t="shared" si="225"/>
        <v>0</v>
      </c>
      <c r="I3649" s="143">
        <f t="shared" si="226"/>
        <v>0</v>
      </c>
      <c r="J3649" s="142"/>
      <c r="K3649" s="145"/>
      <c r="L3649" s="7" t="str">
        <f t="shared" si="227"/>
        <v/>
      </c>
      <c r="M3649" s="7" t="str">
        <f t="shared" si="228"/>
        <v/>
      </c>
      <c r="N3649" s="7" t="str">
        <f>Cartilha_GLOBAL!N3649</f>
        <v/>
      </c>
      <c r="O3649" s="144"/>
      <c r="Q3649" s="151"/>
      <c r="R3649" s="152">
        <v>0</v>
      </c>
      <c r="T3649" s="153">
        <f>IF(Cartilha_GLOBAL!R3649=0,0,IF(Cartilha_GLOBAL!R3649&gt;0,"c","b"))</f>
        <v>0</v>
      </c>
    </row>
    <row r="3650" ht="22.5" hidden="1" spans="1:20">
      <c r="A3650" s="158">
        <f>Cartilha_GLOBAL!A3650</f>
        <v>100561</v>
      </c>
      <c r="B3650" s="100" t="str">
        <f>Cartilha_GLOBAL!B3650</f>
        <v>SINAPI</v>
      </c>
      <c r="C3650" s="104" t="str">
        <f>Cartilha_GLOBAL!C3650</f>
        <v>QUADRO DE DISTRIBUICAO PARA TELEFONE N.3, 40X40X12CM EM CHAPA METALICA, DE EMBUTIR, SEM ACESSORIOS, PADRAO TELEBRAS, FORNECIMENTO E INSTALAÇÃO. AF_11/2019</v>
      </c>
      <c r="D3650" s="94" t="str">
        <f>Cartilha_GLOBAL!D3650</f>
        <v>UN</v>
      </c>
      <c r="E3650" s="105">
        <f>Cartilha_GLOBAL!$E3650</f>
        <v>252.88</v>
      </c>
      <c r="F3650" s="182">
        <f>Cartilha_GLOBAL!$F3650</f>
        <v>310.38</v>
      </c>
      <c r="G3650" s="229"/>
      <c r="H3650" s="107">
        <f t="shared" si="225"/>
        <v>0</v>
      </c>
      <c r="I3650" s="143">
        <f t="shared" si="226"/>
        <v>0</v>
      </c>
      <c r="J3650" s="142"/>
      <c r="K3650" s="228"/>
      <c r="L3650" s="7" t="str">
        <f t="shared" si="227"/>
        <v/>
      </c>
      <c r="M3650" s="7" t="str">
        <f t="shared" si="228"/>
        <v/>
      </c>
      <c r="N3650" s="7" t="str">
        <f>Cartilha_GLOBAL!N3650</f>
        <v/>
      </c>
      <c r="O3650" s="144"/>
      <c r="Q3650" s="151"/>
      <c r="R3650" s="152">
        <v>0</v>
      </c>
      <c r="T3650" s="153">
        <f>IF(Cartilha_GLOBAL!R3650=0,0,IF(Cartilha_GLOBAL!R3650&gt;0,"c","b"))</f>
        <v>0</v>
      </c>
    </row>
    <row r="3651" ht="22.5" hidden="1" spans="1:20">
      <c r="A3651" s="158">
        <f>Cartilha_GLOBAL!A3651</f>
        <v>100562</v>
      </c>
      <c r="B3651" s="100" t="str">
        <f>Cartilha_GLOBAL!B3651</f>
        <v>SINAPI</v>
      </c>
      <c r="C3651" s="104" t="str">
        <f>Cartilha_GLOBAL!C3651</f>
        <v>QUADRO DE DISTRIBUICAO PARA TELEFONE N.4, 60X60X12CM EM CHAPA METALICA, DE EMBUTIR, SEM ACESSORIOS, PADRAO TELEBRAS, FORNECIMENTO E INSTALAÇÃO. AF_11/2019</v>
      </c>
      <c r="D3651" s="94" t="str">
        <f>Cartilha_GLOBAL!D3651</f>
        <v>UN</v>
      </c>
      <c r="E3651" s="105">
        <f>Cartilha_GLOBAL!$E3651</f>
        <v>389.51</v>
      </c>
      <c r="F3651" s="182">
        <f>Cartilha_GLOBAL!$F3651</f>
        <v>478.08</v>
      </c>
      <c r="G3651" s="229"/>
      <c r="H3651" s="107">
        <f t="shared" si="225"/>
        <v>0</v>
      </c>
      <c r="I3651" s="143">
        <f t="shared" si="226"/>
        <v>0</v>
      </c>
      <c r="J3651" s="142"/>
      <c r="K3651" s="228"/>
      <c r="L3651" s="7" t="str">
        <f t="shared" si="227"/>
        <v/>
      </c>
      <c r="M3651" s="7" t="str">
        <f t="shared" si="228"/>
        <v/>
      </c>
      <c r="N3651" s="7" t="str">
        <f>Cartilha_GLOBAL!N3651</f>
        <v/>
      </c>
      <c r="O3651" s="144"/>
      <c r="Q3651" s="151"/>
      <c r="R3651" s="152">
        <v>0</v>
      </c>
      <c r="T3651" s="153">
        <f>IF(Cartilha_GLOBAL!R3651=0,0,IF(Cartilha_GLOBAL!R3651&gt;0,"c","b"))</f>
        <v>0</v>
      </c>
    </row>
    <row r="3652" ht="22.5" hidden="1" spans="1:20">
      <c r="A3652" s="158">
        <f>Cartilha_GLOBAL!A3652</f>
        <v>100563</v>
      </c>
      <c r="B3652" s="100" t="str">
        <f>Cartilha_GLOBAL!B3652</f>
        <v>SINAPI</v>
      </c>
      <c r="C3652" s="104" t="str">
        <f>Cartilha_GLOBAL!C3652</f>
        <v>QUADRO DE DISTRIBUIÇÃO PARA TELEFONE N.5, 80X80X12CM EM CHAPA METALICA, SEM ACESSORIOS, PADRAO TELEBRAS, FORNECIMENTO E INSTALAÇÃO. AF_11/2019</v>
      </c>
      <c r="D3652" s="94" t="str">
        <f>Cartilha_GLOBAL!D3652</f>
        <v>UN</v>
      </c>
      <c r="E3652" s="105">
        <f>Cartilha_GLOBAL!$E3652</f>
        <v>559.6</v>
      </c>
      <c r="F3652" s="182">
        <f>Cartilha_GLOBAL!$F3652</f>
        <v>686.85</v>
      </c>
      <c r="G3652" s="229"/>
      <c r="H3652" s="107">
        <f t="shared" si="225"/>
        <v>0</v>
      </c>
      <c r="I3652" s="143">
        <f t="shared" si="226"/>
        <v>0</v>
      </c>
      <c r="J3652" s="142"/>
      <c r="K3652" s="228"/>
      <c r="L3652" s="7" t="str">
        <f t="shared" si="227"/>
        <v/>
      </c>
      <c r="M3652" s="7" t="str">
        <f t="shared" si="228"/>
        <v/>
      </c>
      <c r="N3652" s="7" t="str">
        <f>Cartilha_GLOBAL!N3652</f>
        <v/>
      </c>
      <c r="O3652" s="144"/>
      <c r="Q3652" s="151"/>
      <c r="R3652" s="152">
        <v>0</v>
      </c>
      <c r="T3652" s="153">
        <f>IF(Cartilha_GLOBAL!R3652=0,0,IF(Cartilha_GLOBAL!R3652&gt;0,"c","b"))</f>
        <v>0</v>
      </c>
    </row>
    <row r="3653" ht="12.75" hidden="1" spans="1:20">
      <c r="A3653" s="154" t="str">
        <f>Cartilha_GLOBAL!A3653</f>
        <v>8.4.3</v>
      </c>
      <c r="B3653" s="100">
        <f>Cartilha_GLOBAL!B3653</f>
        <v>0</v>
      </c>
      <c r="C3653" s="161" t="str">
        <f>Cartilha_GLOBAL!C3653</f>
        <v>CAIXAS PARA TELEFONIA</v>
      </c>
      <c r="D3653" s="94">
        <f>Cartilha_GLOBAL!D3653</f>
        <v>0</v>
      </c>
      <c r="E3653" s="105">
        <f>Cartilha_GLOBAL!$E3653</f>
        <v>0</v>
      </c>
      <c r="F3653" s="182">
        <f>Cartilha_GLOBAL!$F3653</f>
        <v>0</v>
      </c>
      <c r="G3653" s="209"/>
      <c r="H3653" s="187">
        <f t="shared" si="225"/>
        <v>0</v>
      </c>
      <c r="I3653" s="188">
        <f t="shared" si="226"/>
        <v>0</v>
      </c>
      <c r="J3653" s="142"/>
      <c r="K3653" s="145" t="str">
        <f>IF(OR(SUM(I3654:I3658)&gt;0,SUM(I3654:I3658)&gt;0),"xx","")</f>
        <v/>
      </c>
      <c r="L3653" s="7" t="str">
        <f t="shared" si="227"/>
        <v/>
      </c>
      <c r="M3653" s="7" t="str">
        <f t="shared" si="228"/>
        <v/>
      </c>
      <c r="N3653" s="7" t="str">
        <f>Cartilha_GLOBAL!N3653</f>
        <v/>
      </c>
      <c r="O3653" s="144"/>
      <c r="Q3653" s="151"/>
      <c r="R3653" s="152">
        <v>0</v>
      </c>
      <c r="T3653" s="153">
        <f>IF(Cartilha_GLOBAL!R3653=0,0,IF(Cartilha_GLOBAL!R3653&gt;0,"c","b"))</f>
        <v>0</v>
      </c>
    </row>
    <row r="3654" ht="22.5" hidden="1" spans="1:20">
      <c r="A3654" s="158">
        <f>Cartilha_GLOBAL!A3654</f>
        <v>100556</v>
      </c>
      <c r="B3654" s="100" t="str">
        <f>Cartilha_GLOBAL!B3654</f>
        <v>SINAPI</v>
      </c>
      <c r="C3654" s="104" t="str">
        <f>Cartilha_GLOBAL!C3654</f>
        <v>CAIXA DE PASSAGEM PARA TELEFONE 15X15X10CM (SOBREPOR), FORNECIMENTO E INSTALACAO. AF_11/2019</v>
      </c>
      <c r="D3654" s="94" t="str">
        <f>Cartilha_GLOBAL!D3654</f>
        <v>UN</v>
      </c>
      <c r="E3654" s="105">
        <f>Cartilha_GLOBAL!$E3654</f>
        <v>51.63</v>
      </c>
      <c r="F3654" s="182">
        <f>Cartilha_GLOBAL!$F3654</f>
        <v>63.37</v>
      </c>
      <c r="G3654" s="229"/>
      <c r="H3654" s="107">
        <f t="shared" si="225"/>
        <v>0</v>
      </c>
      <c r="I3654" s="143">
        <f t="shared" si="226"/>
        <v>0</v>
      </c>
      <c r="J3654" s="142"/>
      <c r="K3654" s="228"/>
      <c r="L3654" s="7" t="str">
        <f t="shared" si="227"/>
        <v/>
      </c>
      <c r="M3654" s="7" t="str">
        <f t="shared" si="228"/>
        <v/>
      </c>
      <c r="N3654" s="7" t="str">
        <f>Cartilha_GLOBAL!N3654</f>
        <v/>
      </c>
      <c r="O3654" s="144"/>
      <c r="Q3654" s="151"/>
      <c r="R3654" s="152">
        <v>0</v>
      </c>
      <c r="T3654" s="153">
        <f>IF(Cartilha_GLOBAL!R3654=0,0,IF(Cartilha_GLOBAL!R3654&gt;0,"c","b"))</f>
        <v>0</v>
      </c>
    </row>
    <row r="3655" ht="22.5" hidden="1" spans="1:20">
      <c r="A3655" s="158">
        <f>Cartilha_GLOBAL!A3655</f>
        <v>100557</v>
      </c>
      <c r="B3655" s="100" t="str">
        <f>Cartilha_GLOBAL!B3655</f>
        <v>SINAPI</v>
      </c>
      <c r="C3655" s="104" t="str">
        <f>Cartilha_GLOBAL!C3655</f>
        <v>CAIXA DE PASSAGEM PARA TELEFONE 80X80X15CM (SOBREPOR) FORNECIMENTO E INSTALACAO. AF_11/2019</v>
      </c>
      <c r="D3655" s="94" t="str">
        <f>Cartilha_GLOBAL!D3655</f>
        <v>UN</v>
      </c>
      <c r="E3655" s="105">
        <f>Cartilha_GLOBAL!$E3655</f>
        <v>638.93</v>
      </c>
      <c r="F3655" s="182">
        <f>Cartilha_GLOBAL!$F3655</f>
        <v>784.22</v>
      </c>
      <c r="G3655" s="229"/>
      <c r="H3655" s="107">
        <f t="shared" si="225"/>
        <v>0</v>
      </c>
      <c r="I3655" s="143">
        <f t="shared" si="226"/>
        <v>0</v>
      </c>
      <c r="J3655" s="142"/>
      <c r="K3655" s="228"/>
      <c r="L3655" s="7" t="str">
        <f t="shared" si="227"/>
        <v/>
      </c>
      <c r="M3655" s="7" t="str">
        <f t="shared" si="228"/>
        <v/>
      </c>
      <c r="N3655" s="7" t="str">
        <f>Cartilha_GLOBAL!N3655</f>
        <v/>
      </c>
      <c r="O3655" s="144"/>
      <c r="Q3655" s="151"/>
      <c r="R3655" s="152">
        <v>0</v>
      </c>
      <c r="T3655" s="153">
        <f>IF(Cartilha_GLOBAL!R3655=0,0,IF(Cartilha_GLOBAL!R3655&gt;0,"c","b"))</f>
        <v>0</v>
      </c>
    </row>
    <row r="3656" ht="22.5" hidden="1" spans="1:20">
      <c r="A3656" s="158">
        <f>Cartilha_GLOBAL!A3656</f>
        <v>101795</v>
      </c>
      <c r="B3656" s="100" t="str">
        <f>Cartilha_GLOBAL!B3656</f>
        <v>SINAPI</v>
      </c>
      <c r="C3656" s="104" t="str">
        <f>Cartilha_GLOBAL!C3656</f>
        <v>CAIXA ENTERRADA PARA INSTALAÇÕES TELEFÔNICAS TIPO R1, EM ALVENARIA COM BLOCOS DE CONCRETO, DIMENSÕES INTERNAS: 0,35X0,60X0,60 M, EXCLUINDO TAMPÃO. AF_12/2020</v>
      </c>
      <c r="D3656" s="94" t="str">
        <f>Cartilha_GLOBAL!D3656</f>
        <v>UN</v>
      </c>
      <c r="E3656" s="105">
        <f>Cartilha_GLOBAL!$E3656</f>
        <v>579.43</v>
      </c>
      <c r="F3656" s="182">
        <f>Cartilha_GLOBAL!$F3656</f>
        <v>711.19</v>
      </c>
      <c r="G3656" s="229"/>
      <c r="H3656" s="107">
        <f t="shared" si="225"/>
        <v>0</v>
      </c>
      <c r="I3656" s="143">
        <f t="shared" si="226"/>
        <v>0</v>
      </c>
      <c r="J3656" s="142"/>
      <c r="K3656" s="228"/>
      <c r="L3656" s="7" t="str">
        <f t="shared" si="227"/>
        <v/>
      </c>
      <c r="M3656" s="7" t="str">
        <f t="shared" si="228"/>
        <v/>
      </c>
      <c r="N3656" s="7" t="str">
        <f>Cartilha_GLOBAL!N3656</f>
        <v/>
      </c>
      <c r="O3656" s="144"/>
      <c r="Q3656" s="151"/>
      <c r="R3656" s="152">
        <v>0</v>
      </c>
      <c r="T3656" s="153">
        <f>IF(Cartilha_GLOBAL!R3656=0,0,IF(Cartilha_GLOBAL!R3656&gt;0,"c","b"))</f>
        <v>0</v>
      </c>
    </row>
    <row r="3657" ht="22.5" hidden="1" spans="1:20">
      <c r="A3657" s="158">
        <f>Cartilha_GLOBAL!A3657</f>
        <v>101798</v>
      </c>
      <c r="B3657" s="100" t="str">
        <f>Cartilha_GLOBAL!B3657</f>
        <v>SINAPI</v>
      </c>
      <c r="C3657" s="104" t="str">
        <f>Cartilha_GLOBAL!C3657</f>
        <v>TAMPA PARA CAIXA TIPO R1, EM FERRO FUNDIDO, DIMENSÕES INTERNAS: 0,40 X 0,60 M - FORNECIMENTO E INSTALAÇÃO. AF_12/2020</v>
      </c>
      <c r="D3657" s="94" t="str">
        <f>Cartilha_GLOBAL!D3657</f>
        <v>UN</v>
      </c>
      <c r="E3657" s="105">
        <f>Cartilha_GLOBAL!$E3657</f>
        <v>400.28</v>
      </c>
      <c r="F3657" s="182">
        <f>Cartilha_GLOBAL!$F3657</f>
        <v>491.3</v>
      </c>
      <c r="G3657" s="229"/>
      <c r="H3657" s="107">
        <f t="shared" si="225"/>
        <v>0</v>
      </c>
      <c r="I3657" s="143">
        <f t="shared" si="226"/>
        <v>0</v>
      </c>
      <c r="J3657" s="142"/>
      <c r="K3657" s="228"/>
      <c r="L3657" s="7" t="str">
        <f t="shared" si="227"/>
        <v/>
      </c>
      <c r="M3657" s="7" t="str">
        <f t="shared" si="228"/>
        <v/>
      </c>
      <c r="N3657" s="7" t="str">
        <f>Cartilha_GLOBAL!N3657</f>
        <v/>
      </c>
      <c r="O3657" s="144"/>
      <c r="Q3657" s="151"/>
      <c r="R3657" s="152">
        <v>0</v>
      </c>
      <c r="T3657" s="153">
        <f>IF(Cartilha_GLOBAL!R3657=0,0,IF(Cartilha_GLOBAL!R3657&gt;0,"c","b"))</f>
        <v>0</v>
      </c>
    </row>
    <row r="3658" ht="22.5" hidden="1" spans="1:20">
      <c r="A3658" s="158">
        <f>Cartilha_GLOBAL!A3658</f>
        <v>101799</v>
      </c>
      <c r="B3658" s="100" t="str">
        <f>Cartilha_GLOBAL!B3658</f>
        <v>SINAPI</v>
      </c>
      <c r="C3658" s="104" t="str">
        <f>Cartilha_GLOBAL!C3658</f>
        <v>TAMPA PARA CAIXA TIPO R2 E R3, EM FERRO FUNDIDO, DIMENSÕES INTERNAS: 0,55 X 1,10 M - FORNECIMENTO E INSTALAÇÃO. AF_12/2020</v>
      </c>
      <c r="D3658" s="94" t="str">
        <f>Cartilha_GLOBAL!D3658</f>
        <v>UN</v>
      </c>
      <c r="E3658" s="105">
        <f>Cartilha_GLOBAL!$E3658</f>
        <v>966.83</v>
      </c>
      <c r="F3658" s="182">
        <f>Cartilha_GLOBAL!$F3658</f>
        <v>1186.69</v>
      </c>
      <c r="G3658" s="229"/>
      <c r="H3658" s="107">
        <f t="shared" si="225"/>
        <v>0</v>
      </c>
      <c r="I3658" s="143">
        <f t="shared" si="226"/>
        <v>0</v>
      </c>
      <c r="J3658" s="142"/>
      <c r="K3658" s="228"/>
      <c r="L3658" s="7" t="str">
        <f t="shared" si="227"/>
        <v/>
      </c>
      <c r="M3658" s="7" t="str">
        <f t="shared" si="228"/>
        <v/>
      </c>
      <c r="N3658" s="7" t="str">
        <f>Cartilha_GLOBAL!N3658</f>
        <v/>
      </c>
      <c r="O3658" s="144"/>
      <c r="Q3658" s="151"/>
      <c r="R3658" s="152">
        <v>0</v>
      </c>
      <c r="T3658" s="153">
        <f>IF(Cartilha_GLOBAL!R3658=0,0,IF(Cartilha_GLOBAL!R3658&gt;0,"c","b"))</f>
        <v>0</v>
      </c>
    </row>
    <row r="3659" ht="12.75" hidden="1" spans="1:20">
      <c r="A3659" s="154" t="str">
        <f>Cartilha_GLOBAL!A3659</f>
        <v>8.4.4</v>
      </c>
      <c r="B3659" s="100">
        <f>Cartilha_GLOBAL!B3659</f>
        <v>0</v>
      </c>
      <c r="C3659" s="161" t="str">
        <f>Cartilha_GLOBAL!C3659</f>
        <v>FIOS E CABOS TELEFÔNICOS</v>
      </c>
      <c r="D3659" s="94">
        <f>Cartilha_GLOBAL!D3659</f>
        <v>0</v>
      </c>
      <c r="E3659" s="105">
        <f>Cartilha_GLOBAL!$E3659</f>
        <v>0</v>
      </c>
      <c r="F3659" s="182">
        <f>Cartilha_GLOBAL!$F3659</f>
        <v>0</v>
      </c>
      <c r="G3659" s="209"/>
      <c r="H3659" s="187">
        <f t="shared" si="225"/>
        <v>0</v>
      </c>
      <c r="I3659" s="188">
        <f t="shared" si="226"/>
        <v>0</v>
      </c>
      <c r="J3659" s="142"/>
      <c r="K3659" s="145" t="str">
        <f>IF(OR(SUM(I3660:I3705)&gt;0,SUM(I3660:I3705)&gt;0),"xx","")</f>
        <v/>
      </c>
      <c r="L3659" s="7" t="str">
        <f t="shared" si="227"/>
        <v/>
      </c>
      <c r="M3659" s="7" t="str">
        <f t="shared" si="228"/>
        <v/>
      </c>
      <c r="N3659" s="7" t="str">
        <f>Cartilha_GLOBAL!N3659</f>
        <v/>
      </c>
      <c r="O3659" s="144"/>
      <c r="Q3659" s="151"/>
      <c r="R3659" s="152">
        <v>0</v>
      </c>
      <c r="T3659" s="153">
        <f>IF(Cartilha_GLOBAL!R3659=0,0,IF(Cartilha_GLOBAL!R3659&gt;0,"c","b"))</f>
        <v>0</v>
      </c>
    </row>
    <row r="3660" ht="22.5" hidden="1" spans="1:20">
      <c r="A3660" s="158">
        <f>Cartilha_GLOBAL!A3660</f>
        <v>98294</v>
      </c>
      <c r="B3660" s="100" t="str">
        <f>Cartilha_GLOBAL!B3660</f>
        <v>SINAPI</v>
      </c>
      <c r="C3660" s="104" t="str">
        <f>Cartilha_GLOBAL!C3660</f>
        <v>CABO ELETRÔNICO CATEGORIA 5E, INSTALADO EM EDIFICAÇÃO RESIDENCIAL - FORNECIMENTO E INSTALAÇÃO. AF_11/2019</v>
      </c>
      <c r="D3660" s="94" t="str">
        <f>Cartilha_GLOBAL!D3660</f>
        <v>M</v>
      </c>
      <c r="E3660" s="105">
        <f>Cartilha_GLOBAL!$E3660</f>
        <v>8.24</v>
      </c>
      <c r="F3660" s="182">
        <f>Cartilha_GLOBAL!$F3660</f>
        <v>10.11</v>
      </c>
      <c r="G3660" s="229"/>
      <c r="H3660" s="107">
        <f t="shared" si="225"/>
        <v>0</v>
      </c>
      <c r="I3660" s="143">
        <f t="shared" si="226"/>
        <v>0</v>
      </c>
      <c r="J3660" s="142"/>
      <c r="K3660" s="145"/>
      <c r="L3660" s="7" t="str">
        <f t="shared" si="227"/>
        <v/>
      </c>
      <c r="M3660" s="7" t="str">
        <f t="shared" si="228"/>
        <v/>
      </c>
      <c r="N3660" s="7" t="str">
        <f>Cartilha_GLOBAL!N3660</f>
        <v/>
      </c>
      <c r="O3660" s="144"/>
      <c r="Q3660" s="151"/>
      <c r="R3660" s="152">
        <v>0</v>
      </c>
      <c r="T3660" s="153">
        <f>IF(Cartilha_GLOBAL!R3660=0,0,IF(Cartilha_GLOBAL!R3660&gt;0,"c","b"))</f>
        <v>0</v>
      </c>
    </row>
    <row r="3661" ht="22.5" hidden="1" spans="1:20">
      <c r="A3661" s="158">
        <f>Cartilha_GLOBAL!A3661</f>
        <v>98295</v>
      </c>
      <c r="B3661" s="100" t="str">
        <f>Cartilha_GLOBAL!B3661</f>
        <v>SINAPI</v>
      </c>
      <c r="C3661" s="104" t="str">
        <f>Cartilha_GLOBAL!C3661</f>
        <v>CABO ELETRÔNICO CATEGORIA 5E, INSTALADO EM EDIFICAÇÃO INSTITUCIONAL - FORNECIMENTO E INSTALAÇÃO. AF_11/2019</v>
      </c>
      <c r="D3661" s="94" t="str">
        <f>Cartilha_GLOBAL!D3661</f>
        <v>M</v>
      </c>
      <c r="E3661" s="105">
        <f>Cartilha_GLOBAL!$E3661</f>
        <v>7.4</v>
      </c>
      <c r="F3661" s="182">
        <f>Cartilha_GLOBAL!$F3661</f>
        <v>9.08</v>
      </c>
      <c r="G3661" s="229"/>
      <c r="H3661" s="107">
        <f t="shared" si="225"/>
        <v>0</v>
      </c>
      <c r="I3661" s="143">
        <f t="shared" si="226"/>
        <v>0</v>
      </c>
      <c r="J3661" s="142"/>
      <c r="K3661" s="228"/>
      <c r="L3661" s="7" t="str">
        <f t="shared" si="227"/>
        <v/>
      </c>
      <c r="M3661" s="7" t="str">
        <f t="shared" si="228"/>
        <v/>
      </c>
      <c r="N3661" s="7" t="str">
        <f>Cartilha_GLOBAL!N3661</f>
        <v/>
      </c>
      <c r="O3661" s="144"/>
      <c r="Q3661" s="151"/>
      <c r="R3661" s="152">
        <v>0</v>
      </c>
      <c r="T3661" s="153">
        <f>IF(Cartilha_GLOBAL!R3661=0,0,IF(Cartilha_GLOBAL!R3661&gt;0,"c","b"))</f>
        <v>0</v>
      </c>
    </row>
    <row r="3662" ht="22.5" hidden="1" spans="1:20">
      <c r="A3662" s="158">
        <f>Cartilha_GLOBAL!A3662</f>
        <v>98296</v>
      </c>
      <c r="B3662" s="100" t="str">
        <f>Cartilha_GLOBAL!B3662</f>
        <v>SINAPI</v>
      </c>
      <c r="C3662" s="104" t="str">
        <f>Cartilha_GLOBAL!C3662</f>
        <v>CABO ELETRÔNICO CATEGORIA 6, INSTALADO EM EDIFICAÇÃO RESIDENCIAL - FORNECIMENTO E INSTALAÇÃO. AF_11/2019</v>
      </c>
      <c r="D3662" s="94" t="str">
        <f>Cartilha_GLOBAL!D3662</f>
        <v>M</v>
      </c>
      <c r="E3662" s="105">
        <f>Cartilha_GLOBAL!$E3662</f>
        <v>12.01</v>
      </c>
      <c r="F3662" s="182">
        <f>Cartilha_GLOBAL!$F3662</f>
        <v>14.74</v>
      </c>
      <c r="G3662" s="229"/>
      <c r="H3662" s="107">
        <f t="shared" si="225"/>
        <v>0</v>
      </c>
      <c r="I3662" s="143">
        <f t="shared" si="226"/>
        <v>0</v>
      </c>
      <c r="J3662" s="142"/>
      <c r="K3662" s="228"/>
      <c r="L3662" s="7" t="str">
        <f t="shared" si="227"/>
        <v/>
      </c>
      <c r="M3662" s="7" t="str">
        <f t="shared" si="228"/>
        <v/>
      </c>
      <c r="N3662" s="7" t="str">
        <f>Cartilha_GLOBAL!N3662</f>
        <v/>
      </c>
      <c r="O3662" s="144"/>
      <c r="Q3662" s="151"/>
      <c r="R3662" s="152">
        <v>0</v>
      </c>
      <c r="T3662" s="153">
        <f>IF(Cartilha_GLOBAL!R3662=0,0,IF(Cartilha_GLOBAL!R3662&gt;0,"c","b"))</f>
        <v>0</v>
      </c>
    </row>
    <row r="3663" ht="22.5" hidden="1" spans="1:20">
      <c r="A3663" s="158">
        <f>Cartilha_GLOBAL!A3663</f>
        <v>98297</v>
      </c>
      <c r="B3663" s="100" t="str">
        <f>Cartilha_GLOBAL!B3663</f>
        <v>SINAPI</v>
      </c>
      <c r="C3663" s="104" t="str">
        <f>Cartilha_GLOBAL!C3663</f>
        <v>CABO ELETRÔNICO CATEGORIA 6, INSTALADO EM EDIFICAÇÃO INSTITUCIONAL - FORNECIMENTO E INSTALAÇÃO. AF_11/2019</v>
      </c>
      <c r="D3663" s="94" t="str">
        <f>Cartilha_GLOBAL!D3663</f>
        <v>M</v>
      </c>
      <c r="E3663" s="105">
        <f>Cartilha_GLOBAL!$E3663</f>
        <v>10.67</v>
      </c>
      <c r="F3663" s="182">
        <f>Cartilha_GLOBAL!$F3663</f>
        <v>13.1</v>
      </c>
      <c r="G3663" s="229"/>
      <c r="H3663" s="107">
        <f t="shared" si="225"/>
        <v>0</v>
      </c>
      <c r="I3663" s="143">
        <f t="shared" si="226"/>
        <v>0</v>
      </c>
      <c r="J3663" s="142"/>
      <c r="K3663" s="228"/>
      <c r="L3663" s="7" t="str">
        <f t="shared" si="227"/>
        <v/>
      </c>
      <c r="M3663" s="7" t="str">
        <f t="shared" si="228"/>
        <v/>
      </c>
      <c r="N3663" s="7" t="str">
        <f>Cartilha_GLOBAL!N3663</f>
        <v/>
      </c>
      <c r="O3663" s="144"/>
      <c r="Q3663" s="151"/>
      <c r="R3663" s="152">
        <v>0</v>
      </c>
      <c r="T3663" s="153">
        <f>IF(Cartilha_GLOBAL!R3663=0,0,IF(Cartilha_GLOBAL!R3663&gt;0,"c","b"))</f>
        <v>0</v>
      </c>
    </row>
    <row r="3664" ht="12.75" hidden="1" spans="1:20">
      <c r="A3664" s="158">
        <f>Cartilha_GLOBAL!A3664</f>
        <v>98301</v>
      </c>
      <c r="B3664" s="100" t="str">
        <f>Cartilha_GLOBAL!B3664</f>
        <v>SINAPI</v>
      </c>
      <c r="C3664" s="104" t="str">
        <f>Cartilha_GLOBAL!C3664</f>
        <v>PATCH PANEL 24 PORTAS, CATEGORIA 5E - FORNECIMENTO E INSTALAÇÃO. AF_11/2019</v>
      </c>
      <c r="D3664" s="94" t="str">
        <f>Cartilha_GLOBAL!D3664</f>
        <v>UN</v>
      </c>
      <c r="E3664" s="105">
        <f>Cartilha_GLOBAL!$E3664</f>
        <v>792.1</v>
      </c>
      <c r="F3664" s="182">
        <f>Cartilha_GLOBAL!$F3664</f>
        <v>972.22</v>
      </c>
      <c r="G3664" s="229"/>
      <c r="H3664" s="107">
        <f t="shared" si="225"/>
        <v>0</v>
      </c>
      <c r="I3664" s="143">
        <f t="shared" si="226"/>
        <v>0</v>
      </c>
      <c r="J3664" s="142"/>
      <c r="K3664" s="228"/>
      <c r="L3664" s="7" t="str">
        <f t="shared" si="227"/>
        <v/>
      </c>
      <c r="M3664" s="7" t="str">
        <f t="shared" si="228"/>
        <v/>
      </c>
      <c r="N3664" s="7" t="str">
        <f>Cartilha_GLOBAL!N3664</f>
        <v/>
      </c>
      <c r="O3664" s="144"/>
      <c r="Q3664" s="151"/>
      <c r="R3664" s="152">
        <v>0</v>
      </c>
      <c r="T3664" s="153">
        <f>IF(Cartilha_GLOBAL!R3664=0,0,IF(Cartilha_GLOBAL!R3664&gt;0,"c","b"))</f>
        <v>0</v>
      </c>
    </row>
    <row r="3665" ht="12.75" hidden="1" spans="1:20">
      <c r="A3665" s="158">
        <f>Cartilha_GLOBAL!A3665</f>
        <v>98302</v>
      </c>
      <c r="B3665" s="100" t="str">
        <f>Cartilha_GLOBAL!B3665</f>
        <v>SINAPI</v>
      </c>
      <c r="C3665" s="104" t="str">
        <f>Cartilha_GLOBAL!C3665</f>
        <v>PATCH PANEL 24 PORTAS, CATEGORIA 6 - FORNECIMENTO E INSTALAÇÃO. AF_11/2019</v>
      </c>
      <c r="D3665" s="94" t="str">
        <f>Cartilha_GLOBAL!D3665</f>
        <v>UN</v>
      </c>
      <c r="E3665" s="105">
        <f>Cartilha_GLOBAL!$E3665</f>
        <v>1496.89</v>
      </c>
      <c r="F3665" s="182">
        <f>Cartilha_GLOBAL!$F3665</f>
        <v>1837.28</v>
      </c>
      <c r="G3665" s="229"/>
      <c r="H3665" s="107">
        <f t="shared" si="225"/>
        <v>0</v>
      </c>
      <c r="I3665" s="143">
        <f t="shared" si="226"/>
        <v>0</v>
      </c>
      <c r="J3665" s="142"/>
      <c r="K3665" s="228"/>
      <c r="L3665" s="7" t="str">
        <f t="shared" si="227"/>
        <v/>
      </c>
      <c r="M3665" s="7" t="str">
        <f t="shared" si="228"/>
        <v/>
      </c>
      <c r="N3665" s="7" t="str">
        <f>Cartilha_GLOBAL!N3665</f>
        <v/>
      </c>
      <c r="O3665" s="144"/>
      <c r="Q3665" s="151"/>
      <c r="R3665" s="152">
        <v>0</v>
      </c>
      <c r="T3665" s="153">
        <f>IF(Cartilha_GLOBAL!R3665=0,0,IF(Cartilha_GLOBAL!R3665&gt;0,"c","b"))</f>
        <v>0</v>
      </c>
    </row>
    <row r="3666" ht="12.75" hidden="1" spans="1:20">
      <c r="A3666" s="158">
        <f>Cartilha_GLOBAL!A3666</f>
        <v>98304</v>
      </c>
      <c r="B3666" s="100" t="str">
        <f>Cartilha_GLOBAL!B3666</f>
        <v>SINAPI</v>
      </c>
      <c r="C3666" s="104" t="str">
        <f>Cartilha_GLOBAL!C3666</f>
        <v>PATCH PANEL 48 PORTAS, CATEGORIA 6 - FORNECIMENTO E INSTALAÇÃO. AF_11/2019</v>
      </c>
      <c r="D3666" s="94" t="str">
        <f>Cartilha_GLOBAL!D3666</f>
        <v>UN</v>
      </c>
      <c r="E3666" s="105">
        <f>Cartilha_GLOBAL!$E3666</f>
        <v>4703.87</v>
      </c>
      <c r="F3666" s="182">
        <f>Cartilha_GLOBAL!$F3666</f>
        <v>5773.53</v>
      </c>
      <c r="G3666" s="229"/>
      <c r="H3666" s="107">
        <f t="shared" si="225"/>
        <v>0</v>
      </c>
      <c r="I3666" s="143">
        <f t="shared" si="226"/>
        <v>0</v>
      </c>
      <c r="J3666" s="142"/>
      <c r="K3666" s="228"/>
      <c r="L3666" s="7" t="str">
        <f t="shared" si="227"/>
        <v/>
      </c>
      <c r="M3666" s="7" t="str">
        <f t="shared" si="228"/>
        <v/>
      </c>
      <c r="N3666" s="7" t="str">
        <f>Cartilha_GLOBAL!N3666</f>
        <v/>
      </c>
      <c r="O3666" s="144"/>
      <c r="Q3666" s="151"/>
      <c r="R3666" s="152">
        <v>0</v>
      </c>
      <c r="T3666" s="153">
        <f>IF(Cartilha_GLOBAL!R3666=0,0,IF(Cartilha_GLOBAL!R3666&gt;0,"c","b"))</f>
        <v>0</v>
      </c>
    </row>
    <row r="3667" ht="12.75" hidden="1" spans="1:20">
      <c r="A3667" s="158">
        <f>Cartilha_GLOBAL!A3667</f>
        <v>98307</v>
      </c>
      <c r="B3667" s="100" t="str">
        <f>Cartilha_GLOBAL!B3667</f>
        <v>SINAPI</v>
      </c>
      <c r="C3667" s="104" t="str">
        <f>Cartilha_GLOBAL!C3667</f>
        <v>TOMADA DE REDE RJ45 - FORNECIMENTO E INSTALAÇÃO. AF_11/2019</v>
      </c>
      <c r="D3667" s="94" t="str">
        <f>Cartilha_GLOBAL!D3667</f>
        <v>UN</v>
      </c>
      <c r="E3667" s="105">
        <f>Cartilha_GLOBAL!$E3667</f>
        <v>54.02</v>
      </c>
      <c r="F3667" s="182">
        <f>Cartilha_GLOBAL!$F3667</f>
        <v>66.3</v>
      </c>
      <c r="G3667" s="229"/>
      <c r="H3667" s="107">
        <f t="shared" si="225"/>
        <v>0</v>
      </c>
      <c r="I3667" s="143">
        <f t="shared" si="226"/>
        <v>0</v>
      </c>
      <c r="J3667" s="142"/>
      <c r="K3667" s="228"/>
      <c r="L3667" s="7" t="str">
        <f t="shared" si="227"/>
        <v/>
      </c>
      <c r="M3667" s="7" t="str">
        <f t="shared" si="228"/>
        <v/>
      </c>
      <c r="N3667" s="7" t="str">
        <f>Cartilha_GLOBAL!N3667</f>
        <v/>
      </c>
      <c r="O3667" s="144"/>
      <c r="Q3667" s="151"/>
      <c r="R3667" s="152">
        <v>0</v>
      </c>
      <c r="T3667" s="153">
        <f>IF(Cartilha_GLOBAL!R3667=0,0,IF(Cartilha_GLOBAL!R3667&gt;0,"c","b"))</f>
        <v>0</v>
      </c>
    </row>
    <row r="3668" ht="12.75" hidden="1" spans="1:20">
      <c r="A3668" s="158">
        <f>Cartilha_GLOBAL!A3668</f>
        <v>98308</v>
      </c>
      <c r="B3668" s="100" t="str">
        <f>Cartilha_GLOBAL!B3668</f>
        <v>SINAPI</v>
      </c>
      <c r="C3668" s="104" t="str">
        <f>Cartilha_GLOBAL!C3668</f>
        <v>TOMADA PARA TELEFONE RJ11 - FORNECIMENTO E INSTALAÇÃO. AF_11/2019</v>
      </c>
      <c r="D3668" s="94" t="str">
        <f>Cartilha_GLOBAL!D3668</f>
        <v>UN</v>
      </c>
      <c r="E3668" s="105">
        <f>Cartilha_GLOBAL!$E3668</f>
        <v>35.97</v>
      </c>
      <c r="F3668" s="182">
        <f>Cartilha_GLOBAL!$F3668</f>
        <v>44.15</v>
      </c>
      <c r="G3668" s="229"/>
      <c r="H3668" s="107">
        <f t="shared" si="225"/>
        <v>0</v>
      </c>
      <c r="I3668" s="143">
        <f t="shared" si="226"/>
        <v>0</v>
      </c>
      <c r="J3668" s="142"/>
      <c r="K3668" s="228"/>
      <c r="L3668" s="7" t="str">
        <f t="shared" si="227"/>
        <v/>
      </c>
      <c r="M3668" s="7" t="str">
        <f t="shared" si="228"/>
        <v/>
      </c>
      <c r="N3668" s="7" t="str">
        <f>Cartilha_GLOBAL!N3668</f>
        <v/>
      </c>
      <c r="O3668" s="144"/>
      <c r="Q3668" s="151"/>
      <c r="R3668" s="152">
        <v>0</v>
      </c>
      <c r="T3668" s="153">
        <f>IF(Cartilha_GLOBAL!R3668=0,0,IF(Cartilha_GLOBAL!R3668&gt;0,"c","b"))</f>
        <v>0</v>
      </c>
    </row>
    <row r="3669" ht="12.75" hidden="1" spans="1:20">
      <c r="A3669" s="158">
        <f>Cartilha_GLOBAL!A3669</f>
        <v>98593</v>
      </c>
      <c r="B3669" s="100" t="str">
        <f>Cartilha_GLOBAL!B3669</f>
        <v>SINAPI</v>
      </c>
      <c r="C3669" s="104" t="str">
        <f>Cartilha_GLOBAL!C3669</f>
        <v>PATCH PANEL 48 PORTAS, CATEGORIA 5E - FORNECIMENTO E INSTALAÇÃO. AF_11/2019</v>
      </c>
      <c r="D3669" s="94" t="str">
        <f>Cartilha_GLOBAL!D3669</f>
        <v>UN</v>
      </c>
      <c r="E3669" s="105">
        <f>Cartilha_GLOBAL!$E3669</f>
        <v>3266.78</v>
      </c>
      <c r="F3669" s="182">
        <f>Cartilha_GLOBAL!$F3669</f>
        <v>4009.65</v>
      </c>
      <c r="G3669" s="229"/>
      <c r="H3669" s="107">
        <f t="shared" si="225"/>
        <v>0</v>
      </c>
      <c r="I3669" s="143">
        <f t="shared" si="226"/>
        <v>0</v>
      </c>
      <c r="J3669" s="142"/>
      <c r="K3669" s="228"/>
      <c r="L3669" s="7" t="str">
        <f t="shared" si="227"/>
        <v/>
      </c>
      <c r="M3669" s="7" t="str">
        <f t="shared" si="228"/>
        <v/>
      </c>
      <c r="N3669" s="7" t="str">
        <f>Cartilha_GLOBAL!N3669</f>
        <v/>
      </c>
      <c r="O3669" s="144"/>
      <c r="Q3669" s="151"/>
      <c r="R3669" s="152">
        <v>0</v>
      </c>
      <c r="T3669" s="153">
        <f>IF(Cartilha_GLOBAL!R3669=0,0,IF(Cartilha_GLOBAL!R3669&gt;0,"c","b"))</f>
        <v>0</v>
      </c>
    </row>
    <row r="3670" ht="22.5" hidden="1" spans="1:20">
      <c r="A3670" s="158">
        <f>Cartilha_GLOBAL!A3670</f>
        <v>98400</v>
      </c>
      <c r="B3670" s="100" t="str">
        <f>Cartilha_GLOBAL!B3670</f>
        <v>SINAPI</v>
      </c>
      <c r="C3670" s="104" t="str">
        <f>Cartilha_GLOBAL!C3670</f>
        <v>CABO TELEFÔNICO CTP-APL-50 10 PARES INSTALADO EM ENTRADA DE EDIFICAÇÃO - FORNECIMENTO E INSTALAÇÃO. AF_11/2019</v>
      </c>
      <c r="D3670" s="94" t="str">
        <f>Cartilha_GLOBAL!D3670</f>
        <v>M</v>
      </c>
      <c r="E3670" s="105">
        <f>Cartilha_GLOBAL!$E3670</f>
        <v>16.71</v>
      </c>
      <c r="F3670" s="182">
        <f>Cartilha_GLOBAL!$F3670</f>
        <v>20.51</v>
      </c>
      <c r="G3670" s="229"/>
      <c r="H3670" s="107">
        <f t="shared" si="225"/>
        <v>0</v>
      </c>
      <c r="I3670" s="143">
        <f t="shared" si="226"/>
        <v>0</v>
      </c>
      <c r="J3670" s="142"/>
      <c r="K3670" s="228"/>
      <c r="L3670" s="7" t="str">
        <f t="shared" si="227"/>
        <v/>
      </c>
      <c r="M3670" s="7" t="str">
        <f t="shared" si="228"/>
        <v/>
      </c>
      <c r="N3670" s="7" t="str">
        <f>Cartilha_GLOBAL!N3670</f>
        <v/>
      </c>
      <c r="O3670" s="144"/>
      <c r="Q3670" s="151"/>
      <c r="R3670" s="152">
        <v>0</v>
      </c>
      <c r="T3670" s="153">
        <f>IF(Cartilha_GLOBAL!R3670=0,0,IF(Cartilha_GLOBAL!R3670&gt;0,"c","b"))</f>
        <v>0</v>
      </c>
    </row>
    <row r="3671" ht="22.5" hidden="1" spans="1:20">
      <c r="A3671" s="158">
        <f>Cartilha_GLOBAL!A3671</f>
        <v>98401</v>
      </c>
      <c r="B3671" s="100" t="str">
        <f>Cartilha_GLOBAL!B3671</f>
        <v>SINAPI</v>
      </c>
      <c r="C3671" s="104" t="str">
        <f>Cartilha_GLOBAL!C3671</f>
        <v>CABO TELEFÔNICO CTP-APL-50 20 PARES INSTALADO EM ENTRADA DE EDIFICAÇÃO - FORNECIMENTO E INSTALAÇÃO. AF_11/2019</v>
      </c>
      <c r="D3671" s="94" t="str">
        <f>Cartilha_GLOBAL!D3671</f>
        <v>M</v>
      </c>
      <c r="E3671" s="105">
        <f>Cartilha_GLOBAL!$E3671</f>
        <v>25.99</v>
      </c>
      <c r="F3671" s="182">
        <f>Cartilha_GLOBAL!$F3671</f>
        <v>31.9</v>
      </c>
      <c r="G3671" s="229"/>
      <c r="H3671" s="107">
        <f t="shared" si="225"/>
        <v>0</v>
      </c>
      <c r="I3671" s="143">
        <f t="shared" si="226"/>
        <v>0</v>
      </c>
      <c r="J3671" s="142"/>
      <c r="K3671" s="228"/>
      <c r="L3671" s="7" t="str">
        <f t="shared" si="227"/>
        <v/>
      </c>
      <c r="M3671" s="7" t="str">
        <f t="shared" si="228"/>
        <v/>
      </c>
      <c r="N3671" s="7" t="str">
        <f>Cartilha_GLOBAL!N3671</f>
        <v/>
      </c>
      <c r="O3671" s="144"/>
      <c r="Q3671" s="151"/>
      <c r="R3671" s="152">
        <v>0</v>
      </c>
      <c r="T3671" s="153">
        <f>IF(Cartilha_GLOBAL!R3671=0,0,IF(Cartilha_GLOBAL!R3671&gt;0,"c","b"))</f>
        <v>0</v>
      </c>
    </row>
    <row r="3672" ht="22.5" hidden="1" spans="1:20">
      <c r="A3672" s="158">
        <f>Cartilha_GLOBAL!A3672</f>
        <v>98402</v>
      </c>
      <c r="B3672" s="100" t="str">
        <f>Cartilha_GLOBAL!B3672</f>
        <v>SINAPI</v>
      </c>
      <c r="C3672" s="104" t="str">
        <f>Cartilha_GLOBAL!C3672</f>
        <v>CABO TELEFÔNICO CTP-APL-50 30 PARES INSTALADO EM ENTRADA DE EDIFICAÇÃO - FORNECIMENTO E INSTALAÇÃO. AF_11/2019</v>
      </c>
      <c r="D3672" s="94" t="str">
        <f>Cartilha_GLOBAL!D3672</f>
        <v>M</v>
      </c>
      <c r="E3672" s="105">
        <f>Cartilha_GLOBAL!$E3672</f>
        <v>30.27</v>
      </c>
      <c r="F3672" s="182">
        <f>Cartilha_GLOBAL!$F3672</f>
        <v>37.15</v>
      </c>
      <c r="G3672" s="229"/>
      <c r="H3672" s="107">
        <f t="shared" si="225"/>
        <v>0</v>
      </c>
      <c r="I3672" s="143">
        <f t="shared" si="226"/>
        <v>0</v>
      </c>
      <c r="J3672" s="142"/>
      <c r="K3672" s="228"/>
      <c r="L3672" s="7" t="str">
        <f t="shared" si="227"/>
        <v/>
      </c>
      <c r="M3672" s="7" t="str">
        <f t="shared" si="228"/>
        <v/>
      </c>
      <c r="N3672" s="7" t="str">
        <f>Cartilha_GLOBAL!N3672</f>
        <v/>
      </c>
      <c r="O3672" s="144"/>
      <c r="Q3672" s="151"/>
      <c r="R3672" s="152">
        <v>0</v>
      </c>
      <c r="T3672" s="153">
        <f>IF(Cartilha_GLOBAL!R3672=0,0,IF(Cartilha_GLOBAL!R3672&gt;0,"c","b"))</f>
        <v>0</v>
      </c>
    </row>
    <row r="3673" ht="22.5" hidden="1" spans="1:20">
      <c r="A3673" s="158">
        <f>Cartilha_GLOBAL!A3673</f>
        <v>98267</v>
      </c>
      <c r="B3673" s="100" t="str">
        <f>Cartilha_GLOBAL!B3673</f>
        <v>SINAPI</v>
      </c>
      <c r="C3673" s="104" t="str">
        <f>Cartilha_GLOBAL!C3673</f>
        <v>CABO TELEFÔNICO CI-50 10 PARES INSTALADO EM ENTRADA DE EDIFICAÇÃO - FORNECIMENTO E INSTALAÇÃO. AF_11/2019</v>
      </c>
      <c r="D3673" s="94" t="str">
        <f>Cartilha_GLOBAL!D3673</f>
        <v>M</v>
      </c>
      <c r="E3673" s="105">
        <f>Cartilha_GLOBAL!$E3673</f>
        <v>13.69</v>
      </c>
      <c r="F3673" s="182">
        <f>Cartilha_GLOBAL!$F3673</f>
        <v>16.8</v>
      </c>
      <c r="G3673" s="229"/>
      <c r="H3673" s="107">
        <f t="shared" si="225"/>
        <v>0</v>
      </c>
      <c r="I3673" s="143">
        <f t="shared" si="226"/>
        <v>0</v>
      </c>
      <c r="J3673" s="142"/>
      <c r="K3673" s="228"/>
      <c r="L3673" s="7" t="str">
        <f t="shared" si="227"/>
        <v/>
      </c>
      <c r="M3673" s="7" t="str">
        <f t="shared" si="228"/>
        <v/>
      </c>
      <c r="N3673" s="7" t="str">
        <f>Cartilha_GLOBAL!N3673</f>
        <v/>
      </c>
      <c r="O3673" s="144"/>
      <c r="Q3673" s="151"/>
      <c r="R3673" s="152">
        <v>0</v>
      </c>
      <c r="T3673" s="153">
        <f>IF(Cartilha_GLOBAL!R3673=0,0,IF(Cartilha_GLOBAL!R3673&gt;0,"c","b"))</f>
        <v>0</v>
      </c>
    </row>
    <row r="3674" ht="22.5" hidden="1" spans="1:20">
      <c r="A3674" s="158">
        <f>Cartilha_GLOBAL!A3674</f>
        <v>98268</v>
      </c>
      <c r="B3674" s="100" t="str">
        <f>Cartilha_GLOBAL!B3674</f>
        <v>SINAPI</v>
      </c>
      <c r="C3674" s="104" t="str">
        <f>Cartilha_GLOBAL!C3674</f>
        <v>CABO TELEFÔNICO CI-50 20 PARES INSTALADO EM ENTRADA DE EDIFICAÇÃO - FORNECIMENTO E INSTALAÇÃO. AF_11/2019</v>
      </c>
      <c r="D3674" s="94" t="str">
        <f>Cartilha_GLOBAL!D3674</f>
        <v>M</v>
      </c>
      <c r="E3674" s="105">
        <f>Cartilha_GLOBAL!$E3674</f>
        <v>21.8</v>
      </c>
      <c r="F3674" s="182">
        <f>Cartilha_GLOBAL!$F3674</f>
        <v>26.76</v>
      </c>
      <c r="G3674" s="229"/>
      <c r="H3674" s="107">
        <f t="shared" si="225"/>
        <v>0</v>
      </c>
      <c r="I3674" s="143">
        <f t="shared" si="226"/>
        <v>0</v>
      </c>
      <c r="J3674" s="142"/>
      <c r="K3674" s="228"/>
      <c r="L3674" s="7" t="str">
        <f t="shared" si="227"/>
        <v/>
      </c>
      <c r="M3674" s="7" t="str">
        <f t="shared" si="228"/>
        <v/>
      </c>
      <c r="N3674" s="7" t="str">
        <f>Cartilha_GLOBAL!N3674</f>
        <v/>
      </c>
      <c r="O3674" s="144"/>
      <c r="Q3674" s="151"/>
      <c r="R3674" s="152">
        <v>0</v>
      </c>
      <c r="T3674" s="153">
        <f>IF(Cartilha_GLOBAL!R3674=0,0,IF(Cartilha_GLOBAL!R3674&gt;0,"c","b"))</f>
        <v>0</v>
      </c>
    </row>
    <row r="3675" ht="22.5" hidden="1" spans="1:20">
      <c r="A3675" s="158">
        <f>Cartilha_GLOBAL!A3675</f>
        <v>98269</v>
      </c>
      <c r="B3675" s="100" t="str">
        <f>Cartilha_GLOBAL!B3675</f>
        <v>SINAPI</v>
      </c>
      <c r="C3675" s="104" t="str">
        <f>Cartilha_GLOBAL!C3675</f>
        <v>CABO TELEFÔNICO CI-50 30 PARES INSTALADO EM ENTRADA DE EDIFICAÇÃO - FORNECIMENTO E INSTALAÇÃO. AF_11/2019</v>
      </c>
      <c r="D3675" s="94" t="str">
        <f>Cartilha_GLOBAL!D3675</f>
        <v>M</v>
      </c>
      <c r="E3675" s="105">
        <f>Cartilha_GLOBAL!$E3675</f>
        <v>29.62</v>
      </c>
      <c r="F3675" s="182">
        <f>Cartilha_GLOBAL!$F3675</f>
        <v>36.36</v>
      </c>
      <c r="G3675" s="229"/>
      <c r="H3675" s="107">
        <f t="shared" si="225"/>
        <v>0</v>
      </c>
      <c r="I3675" s="143">
        <f t="shared" si="226"/>
        <v>0</v>
      </c>
      <c r="J3675" s="142"/>
      <c r="K3675" s="228"/>
      <c r="L3675" s="7" t="str">
        <f t="shared" si="227"/>
        <v/>
      </c>
      <c r="M3675" s="7" t="str">
        <f t="shared" si="228"/>
        <v/>
      </c>
      <c r="N3675" s="7" t="str">
        <f>Cartilha_GLOBAL!N3675</f>
        <v/>
      </c>
      <c r="O3675" s="144"/>
      <c r="Q3675" s="151"/>
      <c r="R3675" s="152">
        <v>0</v>
      </c>
      <c r="T3675" s="153">
        <f>IF(Cartilha_GLOBAL!R3675=0,0,IF(Cartilha_GLOBAL!R3675&gt;0,"c","b"))</f>
        <v>0</v>
      </c>
    </row>
    <row r="3676" ht="22.5" hidden="1" spans="1:20">
      <c r="A3676" s="158">
        <f>Cartilha_GLOBAL!A3676</f>
        <v>98270</v>
      </c>
      <c r="B3676" s="100" t="str">
        <f>Cartilha_GLOBAL!B3676</f>
        <v>SINAPI</v>
      </c>
      <c r="C3676" s="104" t="str">
        <f>Cartilha_GLOBAL!C3676</f>
        <v>CABO TELEFÔNICO CI-50 50 PARES INSTALADO EM ENTRADA DE EDIFICAÇÃO - FORNECIMENTO E INSTALAÇÃO. AF_11/2019</v>
      </c>
      <c r="D3676" s="94" t="str">
        <f>Cartilha_GLOBAL!D3676</f>
        <v>M</v>
      </c>
      <c r="E3676" s="105">
        <f>Cartilha_GLOBAL!$E3676</f>
        <v>44.42</v>
      </c>
      <c r="F3676" s="182">
        <f>Cartilha_GLOBAL!$F3676</f>
        <v>54.52</v>
      </c>
      <c r="G3676" s="229"/>
      <c r="H3676" s="107">
        <f t="shared" si="225"/>
        <v>0</v>
      </c>
      <c r="I3676" s="143">
        <f t="shared" si="226"/>
        <v>0</v>
      </c>
      <c r="J3676" s="142"/>
      <c r="K3676" s="228"/>
      <c r="L3676" s="7" t="str">
        <f t="shared" si="227"/>
        <v/>
      </c>
      <c r="M3676" s="7" t="str">
        <f t="shared" si="228"/>
        <v/>
      </c>
      <c r="N3676" s="7" t="str">
        <f>Cartilha_GLOBAL!N3676</f>
        <v/>
      </c>
      <c r="O3676" s="144"/>
      <c r="Q3676" s="151"/>
      <c r="R3676" s="152">
        <v>0</v>
      </c>
      <c r="T3676" s="153">
        <f>IF(Cartilha_GLOBAL!R3676=0,0,IF(Cartilha_GLOBAL!R3676&gt;0,"c","b"))</f>
        <v>0</v>
      </c>
    </row>
    <row r="3677" ht="22.5" hidden="1" spans="1:20">
      <c r="A3677" s="158">
        <f>Cartilha_GLOBAL!A3677</f>
        <v>98271</v>
      </c>
      <c r="B3677" s="100" t="str">
        <f>Cartilha_GLOBAL!B3677</f>
        <v>SINAPI</v>
      </c>
      <c r="C3677" s="104" t="str">
        <f>Cartilha_GLOBAL!C3677</f>
        <v>CABO TELEFÔNICO CI-50 75 PARES INSTALADO EM ENTRADA DE EDIFICAÇÃO - FORNECIMENTO E INSTALAÇÃO. AF_11/2019</v>
      </c>
      <c r="D3677" s="94" t="str">
        <f>Cartilha_GLOBAL!D3677</f>
        <v>M</v>
      </c>
      <c r="E3677" s="105">
        <f>Cartilha_GLOBAL!$E3677</f>
        <v>62.23</v>
      </c>
      <c r="F3677" s="182">
        <f>Cartilha_GLOBAL!$F3677</f>
        <v>76.38</v>
      </c>
      <c r="G3677" s="229"/>
      <c r="H3677" s="107">
        <f t="shared" si="225"/>
        <v>0</v>
      </c>
      <c r="I3677" s="143">
        <f t="shared" si="226"/>
        <v>0</v>
      </c>
      <c r="J3677" s="142"/>
      <c r="K3677" s="228"/>
      <c r="L3677" s="7" t="str">
        <f t="shared" si="227"/>
        <v/>
      </c>
      <c r="M3677" s="7" t="str">
        <f t="shared" si="228"/>
        <v/>
      </c>
      <c r="N3677" s="7" t="str">
        <f>Cartilha_GLOBAL!N3677</f>
        <v/>
      </c>
      <c r="O3677" s="144"/>
      <c r="Q3677" s="151"/>
      <c r="R3677" s="152">
        <v>0</v>
      </c>
      <c r="T3677" s="153">
        <f>IF(Cartilha_GLOBAL!R3677=0,0,IF(Cartilha_GLOBAL!R3677&gt;0,"c","b"))</f>
        <v>0</v>
      </c>
    </row>
    <row r="3678" ht="22.5" hidden="1" spans="1:20">
      <c r="A3678" s="158">
        <f>Cartilha_GLOBAL!A3678</f>
        <v>98272</v>
      </c>
      <c r="B3678" s="100" t="str">
        <f>Cartilha_GLOBAL!B3678</f>
        <v>SINAPI</v>
      </c>
      <c r="C3678" s="104" t="str">
        <f>Cartilha_GLOBAL!C3678</f>
        <v>CABO TELEFÔNICO CI-50 200 PARES INSTALADO EM ENTRADA DE EDIFICAÇÃO - FORNECIMENTO E INSTALAÇÃO. AF_11/2019</v>
      </c>
      <c r="D3678" s="94" t="str">
        <f>Cartilha_GLOBAL!D3678</f>
        <v>M</v>
      </c>
      <c r="E3678" s="105">
        <f>Cartilha_GLOBAL!$E3678</f>
        <v>142.05</v>
      </c>
      <c r="F3678" s="182">
        <f>Cartilha_GLOBAL!$F3678</f>
        <v>174.35</v>
      </c>
      <c r="G3678" s="229"/>
      <c r="H3678" s="107">
        <f t="shared" si="225"/>
        <v>0</v>
      </c>
      <c r="I3678" s="143">
        <f t="shared" si="226"/>
        <v>0</v>
      </c>
      <c r="J3678" s="142"/>
      <c r="K3678" s="145"/>
      <c r="L3678" s="7" t="str">
        <f t="shared" si="227"/>
        <v/>
      </c>
      <c r="M3678" s="7" t="str">
        <f t="shared" si="228"/>
        <v/>
      </c>
      <c r="N3678" s="7" t="str">
        <f>Cartilha_GLOBAL!N3678</f>
        <v/>
      </c>
      <c r="O3678" s="144"/>
      <c r="Q3678" s="151"/>
      <c r="R3678" s="152">
        <v>0</v>
      </c>
      <c r="T3678" s="153">
        <f>IF(Cartilha_GLOBAL!R3678=0,0,IF(Cartilha_GLOBAL!R3678&gt;0,"c","b"))</f>
        <v>0</v>
      </c>
    </row>
    <row r="3679" ht="22.5" hidden="1" spans="1:20">
      <c r="A3679" s="158">
        <f>Cartilha_GLOBAL!A3679</f>
        <v>98276</v>
      </c>
      <c r="B3679" s="100" t="str">
        <f>Cartilha_GLOBAL!B3679</f>
        <v>SINAPI</v>
      </c>
      <c r="C3679" s="104" t="str">
        <f>Cartilha_GLOBAL!C3679</f>
        <v>CABO TELEFÔNICO CI-50 10 PARES INSTALADO EM PRUMADA - FORNECIMENTO E INSTALAÇÃO. AF_11/2019</v>
      </c>
      <c r="D3679" s="94" t="str">
        <f>Cartilha_GLOBAL!D3679</f>
        <v>M</v>
      </c>
      <c r="E3679" s="105">
        <f>Cartilha_GLOBAL!$E3679</f>
        <v>10.08</v>
      </c>
      <c r="F3679" s="182">
        <f>Cartilha_GLOBAL!$F3679</f>
        <v>12.37</v>
      </c>
      <c r="G3679" s="229"/>
      <c r="H3679" s="107">
        <f t="shared" si="225"/>
        <v>0</v>
      </c>
      <c r="I3679" s="143">
        <f t="shared" si="226"/>
        <v>0</v>
      </c>
      <c r="J3679" s="142"/>
      <c r="K3679" s="228"/>
      <c r="L3679" s="7" t="str">
        <f t="shared" si="227"/>
        <v/>
      </c>
      <c r="M3679" s="7" t="str">
        <f t="shared" si="228"/>
        <v/>
      </c>
      <c r="N3679" s="7" t="str">
        <f>Cartilha_GLOBAL!N3679</f>
        <v/>
      </c>
      <c r="O3679" s="144"/>
      <c r="Q3679" s="151"/>
      <c r="R3679" s="152">
        <v>0</v>
      </c>
      <c r="T3679" s="153">
        <f>IF(Cartilha_GLOBAL!R3679=0,0,IF(Cartilha_GLOBAL!R3679&gt;0,"c","b"))</f>
        <v>0</v>
      </c>
    </row>
    <row r="3680" ht="22.5" hidden="1" spans="1:20">
      <c r="A3680" s="158">
        <f>Cartilha_GLOBAL!A3680</f>
        <v>98277</v>
      </c>
      <c r="B3680" s="100" t="str">
        <f>Cartilha_GLOBAL!B3680</f>
        <v>SINAPI</v>
      </c>
      <c r="C3680" s="104" t="str">
        <f>Cartilha_GLOBAL!C3680</f>
        <v>CABO TELEFÔNICO CI-50 20 PARES INSTALADO EM PRUMADA - FORNECIMENTO E INSTALAÇÃO. AF_11/2019</v>
      </c>
      <c r="D3680" s="94" t="str">
        <f>Cartilha_GLOBAL!D3680</f>
        <v>M</v>
      </c>
      <c r="E3680" s="105">
        <f>Cartilha_GLOBAL!$E3680</f>
        <v>18.18</v>
      </c>
      <c r="F3680" s="182">
        <f>Cartilha_GLOBAL!$F3680</f>
        <v>22.31</v>
      </c>
      <c r="G3680" s="229"/>
      <c r="H3680" s="107">
        <f t="shared" si="225"/>
        <v>0</v>
      </c>
      <c r="I3680" s="143">
        <f t="shared" si="226"/>
        <v>0</v>
      </c>
      <c r="J3680" s="142"/>
      <c r="K3680" s="228"/>
      <c r="L3680" s="7" t="str">
        <f t="shared" si="227"/>
        <v/>
      </c>
      <c r="M3680" s="7" t="str">
        <f t="shared" si="228"/>
        <v/>
      </c>
      <c r="N3680" s="7" t="str">
        <f>Cartilha_GLOBAL!N3680</f>
        <v/>
      </c>
      <c r="O3680" s="144"/>
      <c r="Q3680" s="151"/>
      <c r="R3680" s="152">
        <v>0</v>
      </c>
      <c r="T3680" s="153">
        <f>IF(Cartilha_GLOBAL!R3680=0,0,IF(Cartilha_GLOBAL!R3680&gt;0,"c","b"))</f>
        <v>0</v>
      </c>
    </row>
    <row r="3681" ht="22.5" hidden="1" spans="1:20">
      <c r="A3681" s="158">
        <f>Cartilha_GLOBAL!A3681</f>
        <v>98278</v>
      </c>
      <c r="B3681" s="100" t="str">
        <f>Cartilha_GLOBAL!B3681</f>
        <v>SINAPI</v>
      </c>
      <c r="C3681" s="104" t="str">
        <f>Cartilha_GLOBAL!C3681</f>
        <v>CABO TELEFÔNICO CI-50 30 PARES INSTALADO EM PRUMADA - FORNECIMENTO E INSTALAÇÃO. AF_11/2019</v>
      </c>
      <c r="D3681" s="94" t="str">
        <f>Cartilha_GLOBAL!D3681</f>
        <v>M</v>
      </c>
      <c r="E3681" s="105">
        <f>Cartilha_GLOBAL!$E3681</f>
        <v>26.01</v>
      </c>
      <c r="F3681" s="182">
        <f>Cartilha_GLOBAL!$F3681</f>
        <v>31.92</v>
      </c>
      <c r="G3681" s="229"/>
      <c r="H3681" s="107">
        <f t="shared" si="225"/>
        <v>0</v>
      </c>
      <c r="I3681" s="143">
        <f t="shared" si="226"/>
        <v>0</v>
      </c>
      <c r="J3681" s="142"/>
      <c r="K3681" s="228"/>
      <c r="L3681" s="7" t="str">
        <f t="shared" si="227"/>
        <v/>
      </c>
      <c r="M3681" s="7" t="str">
        <f t="shared" si="228"/>
        <v/>
      </c>
      <c r="N3681" s="7" t="str">
        <f>Cartilha_GLOBAL!N3681</f>
        <v/>
      </c>
      <c r="O3681" s="144"/>
      <c r="Q3681" s="151"/>
      <c r="R3681" s="152">
        <v>0</v>
      </c>
      <c r="T3681" s="153">
        <f>IF(Cartilha_GLOBAL!R3681=0,0,IF(Cartilha_GLOBAL!R3681&gt;0,"c","b"))</f>
        <v>0</v>
      </c>
    </row>
    <row r="3682" ht="22.5" hidden="1" spans="1:20">
      <c r="A3682" s="158">
        <f>Cartilha_GLOBAL!A3682</f>
        <v>98279</v>
      </c>
      <c r="B3682" s="100" t="str">
        <f>Cartilha_GLOBAL!B3682</f>
        <v>SINAPI</v>
      </c>
      <c r="C3682" s="104" t="str">
        <f>Cartilha_GLOBAL!C3682</f>
        <v>CABO TELEFÔNICO CI-50 50 PARES INSTALADO EM PRUMADA - FORNECIMENTO E INSTALAÇÃO. AF_11/2019</v>
      </c>
      <c r="D3682" s="94" t="str">
        <f>Cartilha_GLOBAL!D3682</f>
        <v>M</v>
      </c>
      <c r="E3682" s="105">
        <f>Cartilha_GLOBAL!$E3682</f>
        <v>40.8</v>
      </c>
      <c r="F3682" s="182">
        <f>Cartilha_GLOBAL!$F3682</f>
        <v>50.08</v>
      </c>
      <c r="G3682" s="229"/>
      <c r="H3682" s="107">
        <f t="shared" si="225"/>
        <v>0</v>
      </c>
      <c r="I3682" s="143">
        <f t="shared" si="226"/>
        <v>0</v>
      </c>
      <c r="J3682" s="142"/>
      <c r="K3682" s="228"/>
      <c r="L3682" s="7" t="str">
        <f t="shared" si="227"/>
        <v/>
      </c>
      <c r="M3682" s="7" t="str">
        <f t="shared" si="228"/>
        <v/>
      </c>
      <c r="N3682" s="7" t="str">
        <f>Cartilha_GLOBAL!N3682</f>
        <v/>
      </c>
      <c r="O3682" s="144"/>
      <c r="Q3682" s="151"/>
      <c r="R3682" s="152">
        <v>0</v>
      </c>
      <c r="T3682" s="153">
        <f>IF(Cartilha_GLOBAL!R3682=0,0,IF(Cartilha_GLOBAL!R3682&gt;0,"c","b"))</f>
        <v>0</v>
      </c>
    </row>
    <row r="3683" ht="22.5" hidden="1" spans="1:20">
      <c r="A3683" s="158">
        <f>Cartilha_GLOBAL!A3683</f>
        <v>98286</v>
      </c>
      <c r="B3683" s="100" t="str">
        <f>Cartilha_GLOBAL!B3683</f>
        <v>SINAPI</v>
      </c>
      <c r="C3683" s="104" t="str">
        <f>Cartilha_GLOBAL!C3683</f>
        <v>CABO TELEFÔNICO CI-50 10 PARES INSTALADO EM DISTRIBUIÇÃO DE EDIFICAÇÃO RESIDENCIAL - FORNECIMENTO E INSTALAÇÃO. AF_11/2019</v>
      </c>
      <c r="D3683" s="94" t="str">
        <f>Cartilha_GLOBAL!D3683</f>
        <v>M</v>
      </c>
      <c r="E3683" s="105">
        <f>Cartilha_GLOBAL!$E3683</f>
        <v>18.35</v>
      </c>
      <c r="F3683" s="182">
        <f>Cartilha_GLOBAL!$F3683</f>
        <v>22.52</v>
      </c>
      <c r="G3683" s="229"/>
      <c r="H3683" s="107">
        <f t="shared" si="225"/>
        <v>0</v>
      </c>
      <c r="I3683" s="143">
        <f t="shared" si="226"/>
        <v>0</v>
      </c>
      <c r="J3683" s="142"/>
      <c r="K3683" s="228"/>
      <c r="L3683" s="7" t="str">
        <f t="shared" si="227"/>
        <v/>
      </c>
      <c r="M3683" s="7" t="str">
        <f t="shared" si="228"/>
        <v/>
      </c>
      <c r="N3683" s="7" t="str">
        <f>Cartilha_GLOBAL!N3683</f>
        <v/>
      </c>
      <c r="O3683" s="144"/>
      <c r="Q3683" s="151"/>
      <c r="R3683" s="152">
        <v>0</v>
      </c>
      <c r="T3683" s="153">
        <f>IF(Cartilha_GLOBAL!R3683=0,0,IF(Cartilha_GLOBAL!R3683&gt;0,"c","b"))</f>
        <v>0</v>
      </c>
    </row>
    <row r="3684" ht="22.5" hidden="1" spans="1:20">
      <c r="A3684" s="158">
        <f>Cartilha_GLOBAL!A3684</f>
        <v>98293</v>
      </c>
      <c r="B3684" s="100" t="str">
        <f>Cartilha_GLOBAL!B3684</f>
        <v>SINAPI</v>
      </c>
      <c r="C3684" s="104" t="str">
        <f>Cartilha_GLOBAL!C3684</f>
        <v>CABO TELEFÔNICO CI-50 10 PARES INSTALADO EM DISTRIBUIÇÃO DE EDIFICAÇÃO INSTITUCIONAL - FORNECIMENTO E INSTALAÇÃO. AF_11/2019</v>
      </c>
      <c r="D3684" s="94" t="str">
        <f>Cartilha_GLOBAL!D3684</f>
        <v>M</v>
      </c>
      <c r="E3684" s="105">
        <f>Cartilha_GLOBAL!$E3684</f>
        <v>10.9</v>
      </c>
      <c r="F3684" s="182">
        <f>Cartilha_GLOBAL!$F3684</f>
        <v>13.38</v>
      </c>
      <c r="G3684" s="229"/>
      <c r="H3684" s="107">
        <f t="shared" si="225"/>
        <v>0</v>
      </c>
      <c r="I3684" s="143">
        <f t="shared" si="226"/>
        <v>0</v>
      </c>
      <c r="J3684" s="142"/>
      <c r="K3684" s="145"/>
      <c r="L3684" s="7" t="str">
        <f t="shared" si="227"/>
        <v/>
      </c>
      <c r="M3684" s="7" t="str">
        <f t="shared" si="228"/>
        <v/>
      </c>
      <c r="N3684" s="7" t="str">
        <f>Cartilha_GLOBAL!N3684</f>
        <v/>
      </c>
      <c r="O3684" s="144"/>
      <c r="Q3684" s="151"/>
      <c r="R3684" s="152">
        <v>0</v>
      </c>
      <c r="T3684" s="153">
        <f>IF(Cartilha_GLOBAL!R3684=0,0,IF(Cartilha_GLOBAL!R3684&gt;0,"c","b"))</f>
        <v>0</v>
      </c>
    </row>
    <row r="3685" ht="22.5" hidden="1" spans="1:20">
      <c r="A3685" s="158">
        <f>Cartilha_GLOBAL!A3685</f>
        <v>98261</v>
      </c>
      <c r="B3685" s="100" t="str">
        <f>Cartilha_GLOBAL!B3685</f>
        <v>SINAPI</v>
      </c>
      <c r="C3685" s="104" t="str">
        <f>Cartilha_GLOBAL!C3685</f>
        <v>CABO TELEFÔNICO CCI-50 1 PAR, INSTALADO EM ENTRADA DE EDIFICAÇÃO - FORNECIMENTO E INSTALAÇÃO. AF_11/2019</v>
      </c>
      <c r="D3685" s="94" t="str">
        <f>Cartilha_GLOBAL!D3685</f>
        <v>M</v>
      </c>
      <c r="E3685" s="105">
        <f>Cartilha_GLOBAL!$E3685</f>
        <v>4.59</v>
      </c>
      <c r="F3685" s="182">
        <f>Cartilha_GLOBAL!$F3685</f>
        <v>5.63</v>
      </c>
      <c r="G3685" s="229"/>
      <c r="H3685" s="107">
        <f t="shared" si="225"/>
        <v>0</v>
      </c>
      <c r="I3685" s="143">
        <f t="shared" si="226"/>
        <v>0</v>
      </c>
      <c r="J3685" s="142"/>
      <c r="K3685" s="228"/>
      <c r="L3685" s="7" t="str">
        <f t="shared" si="227"/>
        <v/>
      </c>
      <c r="M3685" s="7" t="str">
        <f t="shared" si="228"/>
        <v/>
      </c>
      <c r="N3685" s="7" t="str">
        <f>Cartilha_GLOBAL!N3685</f>
        <v/>
      </c>
      <c r="O3685" s="144"/>
      <c r="Q3685" s="151"/>
      <c r="R3685" s="152">
        <v>0</v>
      </c>
      <c r="T3685" s="153">
        <f>IF(Cartilha_GLOBAL!R3685=0,0,IF(Cartilha_GLOBAL!R3685&gt;0,"c","b"))</f>
        <v>0</v>
      </c>
    </row>
    <row r="3686" ht="22.5" hidden="1" spans="1:20">
      <c r="A3686" s="158">
        <f>Cartilha_GLOBAL!A3686</f>
        <v>98262</v>
      </c>
      <c r="B3686" s="100" t="str">
        <f>Cartilha_GLOBAL!B3686</f>
        <v>SINAPI</v>
      </c>
      <c r="C3686" s="104" t="str">
        <f>Cartilha_GLOBAL!C3686</f>
        <v>CABO TELEFÔNICO CCI-50 2 PARES, SEM BLINDAGEM, INSTALADO EM ENTRADA DE EDIFICAÇÃO - FORNECIMENTO E INSTALAÇÃO. AF_11/2019</v>
      </c>
      <c r="D3686" s="94" t="str">
        <f>Cartilha_GLOBAL!D3686</f>
        <v>M</v>
      </c>
      <c r="E3686" s="105">
        <f>Cartilha_GLOBAL!$E3686</f>
        <v>5.63</v>
      </c>
      <c r="F3686" s="182">
        <f>Cartilha_GLOBAL!$F3686</f>
        <v>6.91</v>
      </c>
      <c r="G3686" s="229"/>
      <c r="H3686" s="107">
        <f t="shared" si="225"/>
        <v>0</v>
      </c>
      <c r="I3686" s="143">
        <f t="shared" si="226"/>
        <v>0</v>
      </c>
      <c r="J3686" s="142"/>
      <c r="K3686" s="228"/>
      <c r="L3686" s="7" t="str">
        <f t="shared" si="227"/>
        <v/>
      </c>
      <c r="M3686" s="7" t="str">
        <f t="shared" si="228"/>
        <v/>
      </c>
      <c r="N3686" s="7" t="str">
        <f>Cartilha_GLOBAL!N3686</f>
        <v/>
      </c>
      <c r="O3686" s="144"/>
      <c r="Q3686" s="151"/>
      <c r="R3686" s="152">
        <v>0</v>
      </c>
      <c r="T3686" s="153">
        <f>IF(Cartilha_GLOBAL!R3686=0,0,IF(Cartilha_GLOBAL!R3686&gt;0,"c","b"))</f>
        <v>0</v>
      </c>
    </row>
    <row r="3687" ht="22.5" hidden="1" spans="1:20">
      <c r="A3687" s="158">
        <f>Cartilha_GLOBAL!A3687</f>
        <v>98263</v>
      </c>
      <c r="B3687" s="100" t="str">
        <f>Cartilha_GLOBAL!B3687</f>
        <v>SINAPI</v>
      </c>
      <c r="C3687" s="104" t="str">
        <f>Cartilha_GLOBAL!C3687</f>
        <v>CABO TELEFÔNICO CCI-50 3 PARES, SEM BLINDAGEM, INSTALADO EM ENTRADA DE EDIFICAÇÃO - FORNECIMENTO E INSTALAÇÃO. AF_11/2019</v>
      </c>
      <c r="D3687" s="94" t="str">
        <f>Cartilha_GLOBAL!D3687</f>
        <v>M</v>
      </c>
      <c r="E3687" s="105">
        <f>Cartilha_GLOBAL!$E3687</f>
        <v>5.89</v>
      </c>
      <c r="F3687" s="182">
        <f>Cartilha_GLOBAL!$F3687</f>
        <v>7.23</v>
      </c>
      <c r="G3687" s="229"/>
      <c r="H3687" s="107">
        <f t="shared" si="225"/>
        <v>0</v>
      </c>
      <c r="I3687" s="143">
        <f t="shared" si="226"/>
        <v>0</v>
      </c>
      <c r="J3687" s="142"/>
      <c r="K3687" s="228"/>
      <c r="L3687" s="7" t="str">
        <f t="shared" si="227"/>
        <v/>
      </c>
      <c r="M3687" s="7" t="str">
        <f t="shared" si="228"/>
        <v/>
      </c>
      <c r="N3687" s="7" t="str">
        <f>Cartilha_GLOBAL!N3687</f>
        <v/>
      </c>
      <c r="O3687" s="144"/>
      <c r="Q3687" s="151"/>
      <c r="R3687" s="152">
        <v>0</v>
      </c>
      <c r="T3687" s="153">
        <f>IF(Cartilha_GLOBAL!R3687=0,0,IF(Cartilha_GLOBAL!R3687&gt;0,"c","b"))</f>
        <v>0</v>
      </c>
    </row>
    <row r="3688" ht="22.5" hidden="1" spans="1:20">
      <c r="A3688" s="158">
        <f>Cartilha_GLOBAL!A3688</f>
        <v>98264</v>
      </c>
      <c r="B3688" s="100" t="str">
        <f>Cartilha_GLOBAL!B3688</f>
        <v>SINAPI</v>
      </c>
      <c r="C3688" s="104" t="str">
        <f>Cartilha_GLOBAL!C3688</f>
        <v>CABO TELEFÔNICO CCI-50 4 PARES, SEM BLINDAGEM, INSTALADO EM ENTRADA DE EDIFICAÇÃO - FORNECIMENTO E INSTALAÇÃO. AF_11/2019</v>
      </c>
      <c r="D3688" s="94" t="str">
        <f>Cartilha_GLOBAL!D3688</f>
        <v>M</v>
      </c>
      <c r="E3688" s="105">
        <f>Cartilha_GLOBAL!$E3688</f>
        <v>6.99</v>
      </c>
      <c r="F3688" s="182">
        <f>Cartilha_GLOBAL!$F3688</f>
        <v>8.58</v>
      </c>
      <c r="G3688" s="229"/>
      <c r="H3688" s="107">
        <f t="shared" si="225"/>
        <v>0</v>
      </c>
      <c r="I3688" s="143">
        <f t="shared" si="226"/>
        <v>0</v>
      </c>
      <c r="J3688" s="142"/>
      <c r="K3688" s="228"/>
      <c r="L3688" s="7" t="str">
        <f t="shared" si="227"/>
        <v/>
      </c>
      <c r="M3688" s="7" t="str">
        <f t="shared" si="228"/>
        <v/>
      </c>
      <c r="N3688" s="7" t="str">
        <f>Cartilha_GLOBAL!N3688</f>
        <v/>
      </c>
      <c r="O3688" s="144"/>
      <c r="Q3688" s="151"/>
      <c r="R3688" s="152">
        <v>0</v>
      </c>
      <c r="T3688" s="153">
        <f>IF(Cartilha_GLOBAL!R3688=0,0,IF(Cartilha_GLOBAL!R3688&gt;0,"c","b"))</f>
        <v>0</v>
      </c>
    </row>
    <row r="3689" ht="22.5" hidden="1" spans="1:20">
      <c r="A3689" s="158">
        <f>Cartilha_GLOBAL!A3689</f>
        <v>98265</v>
      </c>
      <c r="B3689" s="100" t="str">
        <f>Cartilha_GLOBAL!B3689</f>
        <v>SINAPI</v>
      </c>
      <c r="C3689" s="104" t="str">
        <f>Cartilha_GLOBAL!C3689</f>
        <v>CABO TELEFÔNICO CCI-50 5 PARES, SEM BLINDAGEM, INSTALADO EM ENTRADA DE EDIFICAÇÃO - FORNECIMENTO E INSTALAÇÃO. AF_11/2019</v>
      </c>
      <c r="D3689" s="94" t="str">
        <f>Cartilha_GLOBAL!D3689</f>
        <v>M</v>
      </c>
      <c r="E3689" s="105">
        <f>Cartilha_GLOBAL!$E3689</f>
        <v>7.72</v>
      </c>
      <c r="F3689" s="182">
        <f>Cartilha_GLOBAL!$F3689</f>
        <v>9.48</v>
      </c>
      <c r="G3689" s="229"/>
      <c r="H3689" s="107">
        <f t="shared" si="225"/>
        <v>0</v>
      </c>
      <c r="I3689" s="143">
        <f t="shared" si="226"/>
        <v>0</v>
      </c>
      <c r="J3689" s="142"/>
      <c r="K3689" s="228"/>
      <c r="L3689" s="7" t="str">
        <f t="shared" si="227"/>
        <v/>
      </c>
      <c r="M3689" s="7" t="str">
        <f t="shared" si="228"/>
        <v/>
      </c>
      <c r="N3689" s="7" t="str">
        <f>Cartilha_GLOBAL!N3689</f>
        <v/>
      </c>
      <c r="O3689" s="144"/>
      <c r="Q3689" s="151"/>
      <c r="R3689" s="152">
        <v>0</v>
      </c>
      <c r="T3689" s="153">
        <f>IF(Cartilha_GLOBAL!R3689=0,0,IF(Cartilha_GLOBAL!R3689&gt;0,"c","b"))</f>
        <v>0</v>
      </c>
    </row>
    <row r="3690" ht="22.5" hidden="1" spans="1:20">
      <c r="A3690" s="158">
        <f>Cartilha_GLOBAL!A3690</f>
        <v>98266</v>
      </c>
      <c r="B3690" s="100" t="str">
        <f>Cartilha_GLOBAL!B3690</f>
        <v>SINAPI</v>
      </c>
      <c r="C3690" s="104" t="str">
        <f>Cartilha_GLOBAL!C3690</f>
        <v>CABO TELEFÔNICO CCI-50 6 PARES, SEM BLINDAGEM, INSTALADO EM ENTRADA DE EDIFICAÇÃO - FORNECIMENTO E INSTALAÇÃO. AF_11/2019</v>
      </c>
      <c r="D3690" s="94" t="str">
        <f>Cartilha_GLOBAL!D3690</f>
        <v>M</v>
      </c>
      <c r="E3690" s="105">
        <f>Cartilha_GLOBAL!$E3690</f>
        <v>8.73</v>
      </c>
      <c r="F3690" s="182">
        <f>Cartilha_GLOBAL!$F3690</f>
        <v>10.72</v>
      </c>
      <c r="G3690" s="229"/>
      <c r="H3690" s="107">
        <f t="shared" si="225"/>
        <v>0</v>
      </c>
      <c r="I3690" s="143">
        <f t="shared" si="226"/>
        <v>0</v>
      </c>
      <c r="J3690" s="142"/>
      <c r="K3690" s="145"/>
      <c r="L3690" s="7" t="str">
        <f t="shared" si="227"/>
        <v/>
      </c>
      <c r="M3690" s="7" t="str">
        <f t="shared" si="228"/>
        <v/>
      </c>
      <c r="N3690" s="7" t="str">
        <f>Cartilha_GLOBAL!N3690</f>
        <v/>
      </c>
      <c r="O3690" s="144"/>
      <c r="Q3690" s="151"/>
      <c r="R3690" s="152">
        <v>0</v>
      </c>
      <c r="T3690" s="153">
        <f>IF(Cartilha_GLOBAL!R3690=0,0,IF(Cartilha_GLOBAL!R3690&gt;0,"c","b"))</f>
        <v>0</v>
      </c>
    </row>
    <row r="3691" ht="22.5" hidden="1" spans="1:20">
      <c r="A3691" s="158">
        <f>Cartilha_GLOBAL!A3691</f>
        <v>98273</v>
      </c>
      <c r="B3691" s="100" t="str">
        <f>Cartilha_GLOBAL!B3691</f>
        <v>SINAPI</v>
      </c>
      <c r="C3691" s="104" t="str">
        <f>Cartilha_GLOBAL!C3691</f>
        <v>CABO TELEFÔNICO CCI-50 4 PARES, SEM BLINDAGEM, INSTALADO EM PRUMADA - FORNECIMENTO E INSTALAÇÃO. AF_11/2019</v>
      </c>
      <c r="D3691" s="94" t="str">
        <f>Cartilha_GLOBAL!D3691</f>
        <v>M</v>
      </c>
      <c r="E3691" s="105">
        <f>Cartilha_GLOBAL!$E3691</f>
        <v>3.37</v>
      </c>
      <c r="F3691" s="182">
        <f>Cartilha_GLOBAL!$F3691</f>
        <v>4.14</v>
      </c>
      <c r="G3691" s="229"/>
      <c r="H3691" s="107">
        <f t="shared" si="225"/>
        <v>0</v>
      </c>
      <c r="I3691" s="143">
        <f t="shared" si="226"/>
        <v>0</v>
      </c>
      <c r="J3691" s="142"/>
      <c r="K3691" s="228"/>
      <c r="L3691" s="7" t="str">
        <f t="shared" si="227"/>
        <v/>
      </c>
      <c r="M3691" s="7" t="str">
        <f t="shared" si="228"/>
        <v/>
      </c>
      <c r="N3691" s="7" t="str">
        <f>Cartilha_GLOBAL!N3691</f>
        <v/>
      </c>
      <c r="O3691" s="144"/>
      <c r="Q3691" s="151"/>
      <c r="R3691" s="152">
        <v>0</v>
      </c>
      <c r="T3691" s="153">
        <f>IF(Cartilha_GLOBAL!R3691=0,0,IF(Cartilha_GLOBAL!R3691&gt;0,"c","b"))</f>
        <v>0</v>
      </c>
    </row>
    <row r="3692" ht="22.5" hidden="1" spans="1:20">
      <c r="A3692" s="158">
        <f>Cartilha_GLOBAL!A3692</f>
        <v>98274</v>
      </c>
      <c r="B3692" s="100" t="str">
        <f>Cartilha_GLOBAL!B3692</f>
        <v>SINAPI</v>
      </c>
      <c r="C3692" s="104" t="str">
        <f>Cartilha_GLOBAL!C3692</f>
        <v>CABO TELEFÔNICO CCI-50 5 PARES, SEM BLINDAGEM, INSTALADO EM PRUMADA - FORNECIMENTO E INSTALAÇÃO. AF_11/2019</v>
      </c>
      <c r="D3692" s="94" t="str">
        <f>Cartilha_GLOBAL!D3692</f>
        <v>M</v>
      </c>
      <c r="E3692" s="105">
        <f>Cartilha_GLOBAL!$E3692</f>
        <v>4.1</v>
      </c>
      <c r="F3692" s="182">
        <f>Cartilha_GLOBAL!$F3692</f>
        <v>5.03</v>
      </c>
      <c r="G3692" s="229"/>
      <c r="H3692" s="107">
        <f t="shared" si="225"/>
        <v>0</v>
      </c>
      <c r="I3692" s="143">
        <f t="shared" si="226"/>
        <v>0</v>
      </c>
      <c r="J3692" s="142"/>
      <c r="K3692" s="228"/>
      <c r="L3692" s="7" t="str">
        <f t="shared" si="227"/>
        <v/>
      </c>
      <c r="M3692" s="7" t="str">
        <f t="shared" si="228"/>
        <v/>
      </c>
      <c r="N3692" s="7" t="str">
        <f>Cartilha_GLOBAL!N3692</f>
        <v/>
      </c>
      <c r="O3692" s="144"/>
      <c r="Q3692" s="151"/>
      <c r="R3692" s="152">
        <v>0</v>
      </c>
      <c r="T3692" s="153">
        <f>IF(Cartilha_GLOBAL!R3692=0,0,IF(Cartilha_GLOBAL!R3692&gt;0,"c","b"))</f>
        <v>0</v>
      </c>
    </row>
    <row r="3693" ht="22.5" hidden="1" spans="1:20">
      <c r="A3693" s="158">
        <f>Cartilha_GLOBAL!A3693</f>
        <v>98275</v>
      </c>
      <c r="B3693" s="100" t="str">
        <f>Cartilha_GLOBAL!B3693</f>
        <v>SINAPI</v>
      </c>
      <c r="C3693" s="104" t="str">
        <f>Cartilha_GLOBAL!C3693</f>
        <v>CABO TELEFÔNICO CCI-50 6 PARES, SEM BLINDAGEM, INSTALADO EM PRUMADA - FORNECIMENTO E INSTALAÇÃO. AF_11/2019</v>
      </c>
      <c r="D3693" s="94" t="str">
        <f>Cartilha_GLOBAL!D3693</f>
        <v>M</v>
      </c>
      <c r="E3693" s="105">
        <f>Cartilha_GLOBAL!$E3693</f>
        <v>5.11</v>
      </c>
      <c r="F3693" s="182">
        <f>Cartilha_GLOBAL!$F3693</f>
        <v>6.27</v>
      </c>
      <c r="G3693" s="229"/>
      <c r="H3693" s="107">
        <f t="shared" si="225"/>
        <v>0</v>
      </c>
      <c r="I3693" s="143">
        <f t="shared" si="226"/>
        <v>0</v>
      </c>
      <c r="J3693" s="142"/>
      <c r="K3693" s="228"/>
      <c r="L3693" s="7" t="str">
        <f t="shared" si="227"/>
        <v/>
      </c>
      <c r="M3693" s="7" t="str">
        <f t="shared" si="228"/>
        <v/>
      </c>
      <c r="N3693" s="7" t="str">
        <f>Cartilha_GLOBAL!N3693</f>
        <v/>
      </c>
      <c r="O3693" s="144"/>
      <c r="Q3693" s="151"/>
      <c r="R3693" s="152">
        <v>0</v>
      </c>
      <c r="T3693" s="153">
        <f>IF(Cartilha_GLOBAL!R3693=0,0,IF(Cartilha_GLOBAL!R3693&gt;0,"c","b"))</f>
        <v>0</v>
      </c>
    </row>
    <row r="3694" ht="22.5" hidden="1" spans="1:20">
      <c r="A3694" s="158">
        <f>Cartilha_GLOBAL!A3694</f>
        <v>98280</v>
      </c>
      <c r="B3694" s="100" t="str">
        <f>Cartilha_GLOBAL!B3694</f>
        <v>SINAPI</v>
      </c>
      <c r="C3694" s="104" t="str">
        <f>Cartilha_GLOBAL!C3694</f>
        <v>CABO TELEFÔNICO CCI-50 1 PAR, SEM BLINDAGEM, INSTALADO EM DISTRIBUIÇÃO DE EDIFICAÇÃO RESIDENCIAL - FORNECIMENTO E INSTALAÇÃO. AF_11/2019</v>
      </c>
      <c r="D3694" s="94" t="str">
        <f>Cartilha_GLOBAL!D3694</f>
        <v>M</v>
      </c>
      <c r="E3694" s="105">
        <f>Cartilha_GLOBAL!$E3694</f>
        <v>9.25</v>
      </c>
      <c r="F3694" s="182">
        <f>Cartilha_GLOBAL!$F3694</f>
        <v>11.35</v>
      </c>
      <c r="G3694" s="229"/>
      <c r="H3694" s="107">
        <f t="shared" ref="H3694:H3757" si="229">IF(G3694=0,0,F3694)</f>
        <v>0</v>
      </c>
      <c r="I3694" s="143">
        <f t="shared" ref="I3694:I3757" si="230">IF(ISBLANK(G3694),0,IF(R3694=0,ROUND(G3694*H3694,2),IF(R3694="b",ROUNDDOWN(G3694*H3694,2),ROUNDUP(G3694*H3694,2))))</f>
        <v>0</v>
      </c>
      <c r="J3694" s="142"/>
      <c r="K3694" s="228"/>
      <c r="L3694" s="7" t="str">
        <f t="shared" ref="L3694:L3757" si="231">IF(K3694="X","x",IF(K3694="xx","x",IF(I3694&gt;0,"x","")))</f>
        <v/>
      </c>
      <c r="M3694" s="7" t="str">
        <f t="shared" ref="M3694:M3757" si="232">IF(K3694="X","x",IF(K3694="xx","x",IF(I3694&gt;0,"x","")))</f>
        <v/>
      </c>
      <c r="N3694" s="7" t="str">
        <f>Cartilha_GLOBAL!N3694</f>
        <v/>
      </c>
      <c r="O3694" s="144"/>
      <c r="Q3694" s="151"/>
      <c r="R3694" s="152">
        <v>0</v>
      </c>
      <c r="T3694" s="153">
        <f>IF(Cartilha_GLOBAL!R3694=0,0,IF(Cartilha_GLOBAL!R3694&gt;0,"c","b"))</f>
        <v>0</v>
      </c>
    </row>
    <row r="3695" ht="22.5" hidden="1" spans="1:20">
      <c r="A3695" s="158">
        <f>Cartilha_GLOBAL!A3695</f>
        <v>98281</v>
      </c>
      <c r="B3695" s="100" t="str">
        <f>Cartilha_GLOBAL!B3695</f>
        <v>SINAPI</v>
      </c>
      <c r="C3695" s="104" t="str">
        <f>Cartilha_GLOBAL!C3695</f>
        <v>CABO TELEFÔNICO CCI-50 2 PARES, SEM BLINDAGEM, INSTALADO EM DISTRIBUIÇÃO DE EDIFICAÇÃO RESIDENCIAL - FORNECIMENTO E INSTALAÇÃO. AF_11/2019</v>
      </c>
      <c r="D3695" s="94" t="str">
        <f>Cartilha_GLOBAL!D3695</f>
        <v>M</v>
      </c>
      <c r="E3695" s="105">
        <f>Cartilha_GLOBAL!$E3695</f>
        <v>10.28</v>
      </c>
      <c r="F3695" s="182">
        <f>Cartilha_GLOBAL!$F3695</f>
        <v>12.62</v>
      </c>
      <c r="G3695" s="229"/>
      <c r="H3695" s="107">
        <f t="shared" si="229"/>
        <v>0</v>
      </c>
      <c r="I3695" s="143">
        <f t="shared" si="230"/>
        <v>0</v>
      </c>
      <c r="J3695" s="142"/>
      <c r="K3695" s="228"/>
      <c r="L3695" s="7" t="str">
        <f t="shared" si="231"/>
        <v/>
      </c>
      <c r="M3695" s="7" t="str">
        <f t="shared" si="232"/>
        <v/>
      </c>
      <c r="N3695" s="7" t="str">
        <f>Cartilha_GLOBAL!N3695</f>
        <v/>
      </c>
      <c r="O3695" s="144"/>
      <c r="Q3695" s="151"/>
      <c r="R3695" s="152">
        <v>0</v>
      </c>
      <c r="T3695" s="153">
        <f>IF(Cartilha_GLOBAL!R3695=0,0,IF(Cartilha_GLOBAL!R3695&gt;0,"c","b"))</f>
        <v>0</v>
      </c>
    </row>
    <row r="3696" ht="22.5" hidden="1" spans="1:20">
      <c r="A3696" s="158">
        <f>Cartilha_GLOBAL!A3696</f>
        <v>98282</v>
      </c>
      <c r="B3696" s="100" t="str">
        <f>Cartilha_GLOBAL!B3696</f>
        <v>SINAPI</v>
      </c>
      <c r="C3696" s="104" t="str">
        <f>Cartilha_GLOBAL!C3696</f>
        <v>CABO TELEFÔNICO CCI-50 3 PARES, SEM BLINDAGEM, INSTALADO EM DISTRIBUIÇÃO DE EDIFICAÇÃO RESIDENCIAL - FORNECIMENTO E INSTALAÇÃO. AF_11/2019</v>
      </c>
      <c r="D3696" s="94" t="str">
        <f>Cartilha_GLOBAL!D3696</f>
        <v>M</v>
      </c>
      <c r="E3696" s="105">
        <f>Cartilha_GLOBAL!$E3696</f>
        <v>10.53</v>
      </c>
      <c r="F3696" s="182">
        <f>Cartilha_GLOBAL!$F3696</f>
        <v>12.92</v>
      </c>
      <c r="G3696" s="229"/>
      <c r="H3696" s="107">
        <f t="shared" si="229"/>
        <v>0</v>
      </c>
      <c r="I3696" s="143">
        <f t="shared" si="230"/>
        <v>0</v>
      </c>
      <c r="J3696" s="142"/>
      <c r="K3696" s="145"/>
      <c r="L3696" s="7" t="str">
        <f t="shared" si="231"/>
        <v/>
      </c>
      <c r="M3696" s="7" t="str">
        <f t="shared" si="232"/>
        <v/>
      </c>
      <c r="N3696" s="7" t="str">
        <f>Cartilha_GLOBAL!N3696</f>
        <v/>
      </c>
      <c r="O3696" s="144"/>
      <c r="Q3696" s="151"/>
      <c r="R3696" s="152">
        <v>0</v>
      </c>
      <c r="T3696" s="153">
        <f>IF(Cartilha_GLOBAL!R3696=0,0,IF(Cartilha_GLOBAL!R3696&gt;0,"c","b"))</f>
        <v>0</v>
      </c>
    </row>
    <row r="3697" ht="22.5" hidden="1" spans="1:20">
      <c r="A3697" s="158">
        <f>Cartilha_GLOBAL!A3697</f>
        <v>98283</v>
      </c>
      <c r="B3697" s="100" t="str">
        <f>Cartilha_GLOBAL!B3697</f>
        <v>SINAPI</v>
      </c>
      <c r="C3697" s="104" t="str">
        <f>Cartilha_GLOBAL!C3697</f>
        <v>CABO TELEFÔNICO CCI-50 4 PARES, SEM BLINDAGEM, INSTALADO EM DISTRIBUIÇÃO DE EDIFICAÇÃO RESIDENCIAL - FORNECIMENTO E INSTALAÇÃO. AF_11/2019</v>
      </c>
      <c r="D3697" s="94" t="str">
        <f>Cartilha_GLOBAL!D3697</f>
        <v>M</v>
      </c>
      <c r="E3697" s="105">
        <f>Cartilha_GLOBAL!$E3697</f>
        <v>11.64</v>
      </c>
      <c r="F3697" s="182">
        <f>Cartilha_GLOBAL!$F3697</f>
        <v>14.29</v>
      </c>
      <c r="G3697" s="229"/>
      <c r="H3697" s="107">
        <f t="shared" si="229"/>
        <v>0</v>
      </c>
      <c r="I3697" s="143">
        <f t="shared" si="230"/>
        <v>0</v>
      </c>
      <c r="J3697" s="142"/>
      <c r="K3697" s="145"/>
      <c r="L3697" s="7" t="str">
        <f t="shared" si="231"/>
        <v/>
      </c>
      <c r="M3697" s="7" t="str">
        <f t="shared" si="232"/>
        <v/>
      </c>
      <c r="N3697" s="7" t="str">
        <f>Cartilha_GLOBAL!N3697</f>
        <v/>
      </c>
      <c r="O3697" s="144"/>
      <c r="Q3697" s="151"/>
      <c r="R3697" s="152">
        <v>0</v>
      </c>
      <c r="T3697" s="153">
        <f>IF(Cartilha_GLOBAL!R3697=0,0,IF(Cartilha_GLOBAL!R3697&gt;0,"c","b"))</f>
        <v>0</v>
      </c>
    </row>
    <row r="3698" ht="22.5" hidden="1" spans="1:20">
      <c r="A3698" s="158">
        <f>Cartilha_GLOBAL!A3698</f>
        <v>98284</v>
      </c>
      <c r="B3698" s="100" t="str">
        <f>Cartilha_GLOBAL!B3698</f>
        <v>SINAPI</v>
      </c>
      <c r="C3698" s="104" t="str">
        <f>Cartilha_GLOBAL!C3698</f>
        <v>CABO TELEFÔNICO CCI-50 5 PARES, SEM BLINDAGEM, INSTALADO EM DISTRIBUIÇÃO DE EDIFICAÇÃO RESIDENCIAL - FORNECIMENTO E INSTALAÇÃO. AF_11/2019</v>
      </c>
      <c r="D3698" s="94" t="str">
        <f>Cartilha_GLOBAL!D3698</f>
        <v>M</v>
      </c>
      <c r="E3698" s="105">
        <f>Cartilha_GLOBAL!$E3698</f>
        <v>12.36</v>
      </c>
      <c r="F3698" s="182">
        <f>Cartilha_GLOBAL!$F3698</f>
        <v>15.17</v>
      </c>
      <c r="G3698" s="229"/>
      <c r="H3698" s="107">
        <f t="shared" si="229"/>
        <v>0</v>
      </c>
      <c r="I3698" s="143">
        <f t="shared" si="230"/>
        <v>0</v>
      </c>
      <c r="J3698" s="142"/>
      <c r="K3698" s="145"/>
      <c r="L3698" s="7" t="str">
        <f t="shared" si="231"/>
        <v/>
      </c>
      <c r="M3698" s="7" t="str">
        <f t="shared" si="232"/>
        <v/>
      </c>
      <c r="N3698" s="7" t="str">
        <f>Cartilha_GLOBAL!N3698</f>
        <v/>
      </c>
      <c r="O3698" s="144"/>
      <c r="Q3698" s="151"/>
      <c r="R3698" s="152">
        <v>0</v>
      </c>
      <c r="T3698" s="153">
        <f>IF(Cartilha_GLOBAL!R3698=0,0,IF(Cartilha_GLOBAL!R3698&gt;0,"c","b"))</f>
        <v>0</v>
      </c>
    </row>
    <row r="3699" ht="22.5" hidden="1" spans="1:20">
      <c r="A3699" s="158">
        <f>Cartilha_GLOBAL!A3699</f>
        <v>98285</v>
      </c>
      <c r="B3699" s="100" t="str">
        <f>Cartilha_GLOBAL!B3699</f>
        <v>SINAPI</v>
      </c>
      <c r="C3699" s="104" t="str">
        <f>Cartilha_GLOBAL!C3699</f>
        <v>CABO TELEFÔNICO CCI-50 6 PARES, SEM BLINDAGEM, INSTALADO EM DISTRIBUIÇÃO DE EDIFICAÇÃO RESIDENCIAL - FORNECIMENTO E INSTALAÇÃO. AF_11/2019</v>
      </c>
      <c r="D3699" s="94" t="str">
        <f>Cartilha_GLOBAL!D3699</f>
        <v>M</v>
      </c>
      <c r="E3699" s="105">
        <f>Cartilha_GLOBAL!$E3699</f>
        <v>13.38</v>
      </c>
      <c r="F3699" s="182">
        <f>Cartilha_GLOBAL!$F3699</f>
        <v>16.42</v>
      </c>
      <c r="G3699" s="229"/>
      <c r="H3699" s="107">
        <f t="shared" si="229"/>
        <v>0</v>
      </c>
      <c r="I3699" s="143">
        <f t="shared" si="230"/>
        <v>0</v>
      </c>
      <c r="J3699" s="142"/>
      <c r="K3699" s="145"/>
      <c r="L3699" s="7" t="str">
        <f t="shared" si="231"/>
        <v/>
      </c>
      <c r="M3699" s="7" t="str">
        <f t="shared" si="232"/>
        <v/>
      </c>
      <c r="N3699" s="7" t="str">
        <f>Cartilha_GLOBAL!N3699</f>
        <v/>
      </c>
      <c r="O3699" s="144"/>
      <c r="Q3699" s="151"/>
      <c r="R3699" s="152">
        <v>0</v>
      </c>
      <c r="T3699" s="153">
        <f>IF(Cartilha_GLOBAL!R3699=0,0,IF(Cartilha_GLOBAL!R3699&gt;0,"c","b"))</f>
        <v>0</v>
      </c>
    </row>
    <row r="3700" ht="22.5" hidden="1" spans="1:20">
      <c r="A3700" s="158">
        <f>Cartilha_GLOBAL!A3700</f>
        <v>98287</v>
      </c>
      <c r="B3700" s="100" t="str">
        <f>Cartilha_GLOBAL!B3700</f>
        <v>SINAPI</v>
      </c>
      <c r="C3700" s="104" t="str">
        <f>Cartilha_GLOBAL!C3700</f>
        <v>CABO TELEFÔNICO CCI-50 1 PAR, SEM BLINDAGEM, INSTALADO EM DISTRIBUIÇÃO DE EDIFICAÇÃO INSTITUCIONAL - FORNECIMENTO E INSTALAÇÃO. AF_11/2019</v>
      </c>
      <c r="D3700" s="94" t="str">
        <f>Cartilha_GLOBAL!D3700</f>
        <v>M</v>
      </c>
      <c r="E3700" s="105">
        <f>Cartilha_GLOBAL!$E3700</f>
        <v>1.81</v>
      </c>
      <c r="F3700" s="182">
        <f>Cartilha_GLOBAL!$F3700</f>
        <v>2.22</v>
      </c>
      <c r="G3700" s="229"/>
      <c r="H3700" s="107">
        <f t="shared" si="229"/>
        <v>0</v>
      </c>
      <c r="I3700" s="143">
        <f t="shared" si="230"/>
        <v>0</v>
      </c>
      <c r="J3700" s="142"/>
      <c r="K3700" s="145"/>
      <c r="L3700" s="7" t="str">
        <f t="shared" si="231"/>
        <v/>
      </c>
      <c r="M3700" s="7" t="str">
        <f t="shared" si="232"/>
        <v/>
      </c>
      <c r="N3700" s="7" t="str">
        <f>Cartilha_GLOBAL!N3700</f>
        <v/>
      </c>
      <c r="O3700" s="144"/>
      <c r="Q3700" s="151"/>
      <c r="R3700" s="152">
        <v>0</v>
      </c>
      <c r="T3700" s="153">
        <f>IF(Cartilha_GLOBAL!R3700=0,0,IF(Cartilha_GLOBAL!R3700&gt;0,"c","b"))</f>
        <v>0</v>
      </c>
    </row>
    <row r="3701" ht="22.5" hidden="1" spans="1:20">
      <c r="A3701" s="158">
        <f>Cartilha_GLOBAL!A3701</f>
        <v>98288</v>
      </c>
      <c r="B3701" s="100" t="str">
        <f>Cartilha_GLOBAL!B3701</f>
        <v>SINAPI</v>
      </c>
      <c r="C3701" s="104" t="str">
        <f>Cartilha_GLOBAL!C3701</f>
        <v>CABO TELEFÔNICO CCI-50 2 PARES, SEM BLINDAGEM, INSTALADO EM DISTRIBUIÇÃO DE EDIFICAÇÃO INSTITUCIONAL - FORNECIMENTO E INSTALAÇÃO. AF_11/2019</v>
      </c>
      <c r="D3701" s="94" t="str">
        <f>Cartilha_GLOBAL!D3701</f>
        <v>M</v>
      </c>
      <c r="E3701" s="105">
        <f>Cartilha_GLOBAL!$E3701</f>
        <v>2.83</v>
      </c>
      <c r="F3701" s="182">
        <f>Cartilha_GLOBAL!$F3701</f>
        <v>3.47</v>
      </c>
      <c r="G3701" s="229"/>
      <c r="H3701" s="107">
        <f t="shared" si="229"/>
        <v>0</v>
      </c>
      <c r="I3701" s="143">
        <f t="shared" si="230"/>
        <v>0</v>
      </c>
      <c r="J3701" s="142"/>
      <c r="K3701" s="145"/>
      <c r="L3701" s="7" t="str">
        <f t="shared" si="231"/>
        <v/>
      </c>
      <c r="M3701" s="7" t="str">
        <f t="shared" si="232"/>
        <v/>
      </c>
      <c r="N3701" s="7" t="str">
        <f>Cartilha_GLOBAL!N3701</f>
        <v/>
      </c>
      <c r="O3701" s="144"/>
      <c r="Q3701" s="151"/>
      <c r="R3701" s="152">
        <v>0</v>
      </c>
      <c r="T3701" s="153">
        <f>IF(Cartilha_GLOBAL!R3701=0,0,IF(Cartilha_GLOBAL!R3701&gt;0,"c","b"))</f>
        <v>0</v>
      </c>
    </row>
    <row r="3702" ht="22.5" hidden="1" spans="1:20">
      <c r="A3702" s="158">
        <f>Cartilha_GLOBAL!A3702</f>
        <v>98289</v>
      </c>
      <c r="B3702" s="100" t="str">
        <f>Cartilha_GLOBAL!B3702</f>
        <v>SINAPI</v>
      </c>
      <c r="C3702" s="104" t="str">
        <f>Cartilha_GLOBAL!C3702</f>
        <v>CABO TELEFÔNICO CCI-50 3 PARES, SEM BLINDAGEM, INSTALADO EM DISTRIBUIÇÃO DE EDIFICAÇÃO INSTITUCIONAL - FORNECIMENTO E INSTALAÇÃO. AF_11/2019</v>
      </c>
      <c r="D3702" s="94" t="str">
        <f>Cartilha_GLOBAL!D3702</f>
        <v>M</v>
      </c>
      <c r="E3702" s="105">
        <f>Cartilha_GLOBAL!$E3702</f>
        <v>3.1</v>
      </c>
      <c r="F3702" s="182">
        <f>Cartilha_GLOBAL!$F3702</f>
        <v>3.8</v>
      </c>
      <c r="G3702" s="229"/>
      <c r="H3702" s="107">
        <f t="shared" si="229"/>
        <v>0</v>
      </c>
      <c r="I3702" s="143">
        <f t="shared" si="230"/>
        <v>0</v>
      </c>
      <c r="J3702" s="142"/>
      <c r="K3702" s="145"/>
      <c r="L3702" s="7" t="str">
        <f t="shared" si="231"/>
        <v/>
      </c>
      <c r="M3702" s="7" t="str">
        <f t="shared" si="232"/>
        <v/>
      </c>
      <c r="N3702" s="7" t="str">
        <f>Cartilha_GLOBAL!N3702</f>
        <v/>
      </c>
      <c r="O3702" s="144"/>
      <c r="Q3702" s="151"/>
      <c r="R3702" s="152">
        <v>0</v>
      </c>
      <c r="T3702" s="153">
        <f>IF(Cartilha_GLOBAL!R3702=0,0,IF(Cartilha_GLOBAL!R3702&gt;0,"c","b"))</f>
        <v>0</v>
      </c>
    </row>
    <row r="3703" ht="22.5" hidden="1" spans="1:20">
      <c r="A3703" s="158">
        <f>Cartilha_GLOBAL!A3703</f>
        <v>98290</v>
      </c>
      <c r="B3703" s="100" t="str">
        <f>Cartilha_GLOBAL!B3703</f>
        <v>SINAPI</v>
      </c>
      <c r="C3703" s="104" t="str">
        <f>Cartilha_GLOBAL!C3703</f>
        <v>CABO TELEFÔNICO CCI-50 4 PARES, SEM BLINDAGEM, INSTALADO EM DISTRIBUIÇÃO DE EDIFICAÇÃO INSTITUCIONAL - FORNECIMENTO E INSTALAÇÃO. AF_11/2019</v>
      </c>
      <c r="D3703" s="94" t="str">
        <f>Cartilha_GLOBAL!D3703</f>
        <v>M</v>
      </c>
      <c r="E3703" s="105">
        <f>Cartilha_GLOBAL!$E3703</f>
        <v>4.19</v>
      </c>
      <c r="F3703" s="182">
        <f>Cartilha_GLOBAL!$F3703</f>
        <v>5.14</v>
      </c>
      <c r="G3703" s="229"/>
      <c r="H3703" s="107">
        <f t="shared" si="229"/>
        <v>0</v>
      </c>
      <c r="I3703" s="143">
        <f t="shared" si="230"/>
        <v>0</v>
      </c>
      <c r="J3703" s="142"/>
      <c r="K3703" s="145"/>
      <c r="L3703" s="7" t="str">
        <f t="shared" si="231"/>
        <v/>
      </c>
      <c r="M3703" s="7" t="str">
        <f t="shared" si="232"/>
        <v/>
      </c>
      <c r="N3703" s="7" t="str">
        <f>Cartilha_GLOBAL!N3703</f>
        <v/>
      </c>
      <c r="O3703" s="144"/>
      <c r="Q3703" s="151"/>
      <c r="R3703" s="152">
        <v>0</v>
      </c>
      <c r="T3703" s="153">
        <f>IF(Cartilha_GLOBAL!R3703=0,0,IF(Cartilha_GLOBAL!R3703&gt;0,"c","b"))</f>
        <v>0</v>
      </c>
    </row>
    <row r="3704" ht="22.5" hidden="1" spans="1:20">
      <c r="A3704" s="158">
        <f>Cartilha_GLOBAL!A3704</f>
        <v>98291</v>
      </c>
      <c r="B3704" s="100" t="str">
        <f>Cartilha_GLOBAL!B3704</f>
        <v>SINAPI</v>
      </c>
      <c r="C3704" s="104" t="str">
        <f>Cartilha_GLOBAL!C3704</f>
        <v>CABO TELEFÔNICO CCI-50 5 PARES, SEM BLINDAGEM, INSTALADO EM DISTRIBUIÇÃO DE EDIFICAÇÃO INSTITUCIONAL - FORNECIMENTO E INSTALAÇÃO. AF_11/2019</v>
      </c>
      <c r="D3704" s="94" t="str">
        <f>Cartilha_GLOBAL!D3704</f>
        <v>M</v>
      </c>
      <c r="E3704" s="105">
        <f>Cartilha_GLOBAL!$E3704</f>
        <v>4.93</v>
      </c>
      <c r="F3704" s="182">
        <f>Cartilha_GLOBAL!$F3704</f>
        <v>6.05</v>
      </c>
      <c r="G3704" s="229"/>
      <c r="H3704" s="107">
        <f t="shared" si="229"/>
        <v>0</v>
      </c>
      <c r="I3704" s="143">
        <f t="shared" si="230"/>
        <v>0</v>
      </c>
      <c r="J3704" s="142"/>
      <c r="K3704" s="145"/>
      <c r="L3704" s="7" t="str">
        <f t="shared" si="231"/>
        <v/>
      </c>
      <c r="M3704" s="7" t="str">
        <f t="shared" si="232"/>
        <v/>
      </c>
      <c r="N3704" s="7" t="str">
        <f>Cartilha_GLOBAL!N3704</f>
        <v/>
      </c>
      <c r="O3704" s="144"/>
      <c r="Q3704" s="151"/>
      <c r="R3704" s="152">
        <v>0</v>
      </c>
      <c r="T3704" s="153">
        <f>IF(Cartilha_GLOBAL!R3704=0,0,IF(Cartilha_GLOBAL!R3704&gt;0,"c","b"))</f>
        <v>0</v>
      </c>
    </row>
    <row r="3705" ht="22.5" hidden="1" spans="1:20">
      <c r="A3705" s="158">
        <f>Cartilha_GLOBAL!A3705</f>
        <v>98292</v>
      </c>
      <c r="B3705" s="100" t="str">
        <f>Cartilha_GLOBAL!B3705</f>
        <v>SINAPI</v>
      </c>
      <c r="C3705" s="104" t="str">
        <f>Cartilha_GLOBAL!C3705</f>
        <v>CABO TELEFÔNICO CCI-50 6 PARES, SEM BLINDAGEM, INSTALADO EM DISTRIBUIÇÃO DE EDIFICAÇÃO INSTITUCIONAL - FORNECIMENTO E INSTALAÇÃO. AF_11/2019</v>
      </c>
      <c r="D3705" s="94" t="str">
        <f>Cartilha_GLOBAL!D3705</f>
        <v>M</v>
      </c>
      <c r="E3705" s="105">
        <f>Cartilha_GLOBAL!$E3705</f>
        <v>5.94</v>
      </c>
      <c r="F3705" s="182">
        <f>Cartilha_GLOBAL!$F3705</f>
        <v>7.29</v>
      </c>
      <c r="G3705" s="229"/>
      <c r="H3705" s="107">
        <f t="shared" si="229"/>
        <v>0</v>
      </c>
      <c r="I3705" s="143">
        <f t="shared" si="230"/>
        <v>0</v>
      </c>
      <c r="J3705" s="142"/>
      <c r="K3705" s="145"/>
      <c r="L3705" s="7" t="str">
        <f t="shared" si="231"/>
        <v/>
      </c>
      <c r="M3705" s="7" t="str">
        <f t="shared" si="232"/>
        <v/>
      </c>
      <c r="N3705" s="7" t="str">
        <f>Cartilha_GLOBAL!N3705</f>
        <v/>
      </c>
      <c r="O3705" s="144"/>
      <c r="Q3705" s="151"/>
      <c r="R3705" s="152">
        <v>0</v>
      </c>
      <c r="T3705" s="153">
        <f>IF(Cartilha_GLOBAL!R3705=0,0,IF(Cartilha_GLOBAL!R3705&gt;0,"c","b"))</f>
        <v>0</v>
      </c>
    </row>
    <row r="3706" ht="12.75" hidden="1" spans="1:20">
      <c r="A3706" s="154" t="str">
        <f>Cartilha_GLOBAL!A3706</f>
        <v>8.4.5</v>
      </c>
      <c r="B3706" s="100">
        <f>Cartilha_GLOBAL!B3706</f>
        <v>0</v>
      </c>
      <c r="C3706" s="161" t="str">
        <f>Cartilha_GLOBAL!C3706</f>
        <v>TOMADA PARA TELEFONE</v>
      </c>
      <c r="D3706" s="94">
        <f>Cartilha_GLOBAL!D3706</f>
        <v>0</v>
      </c>
      <c r="E3706" s="105">
        <f>Cartilha_GLOBAL!$E3706</f>
        <v>0</v>
      </c>
      <c r="F3706" s="182">
        <f>Cartilha_GLOBAL!$F3706</f>
        <v>0</v>
      </c>
      <c r="G3706" s="209"/>
      <c r="H3706" s="187">
        <f t="shared" si="229"/>
        <v>0</v>
      </c>
      <c r="I3706" s="188">
        <f t="shared" si="230"/>
        <v>0</v>
      </c>
      <c r="J3706" s="142"/>
      <c r="K3706" s="145" t="str">
        <f>IF(OR(SUM(I3706:I3706)&gt;0,SUM(I3706:I3706)&gt;0),"xx","")</f>
        <v/>
      </c>
      <c r="L3706" s="7" t="str">
        <f t="shared" si="231"/>
        <v/>
      </c>
      <c r="M3706" s="7" t="str">
        <f t="shared" si="232"/>
        <v/>
      </c>
      <c r="N3706" s="7" t="str">
        <f>Cartilha_GLOBAL!N3706</f>
        <v/>
      </c>
      <c r="O3706" s="144"/>
      <c r="Q3706" s="151"/>
      <c r="R3706" s="152">
        <v>0</v>
      </c>
      <c r="T3706" s="153">
        <f>IF(Cartilha_GLOBAL!R3706=0,0,IF(Cartilha_GLOBAL!R3706&gt;0,"c","b"))</f>
        <v>0</v>
      </c>
    </row>
    <row r="3707" ht="12.75" hidden="1" spans="1:20">
      <c r="A3707" s="154" t="str">
        <f>Cartilha_GLOBAL!A3707</f>
        <v>8.5</v>
      </c>
      <c r="B3707" s="100">
        <f>Cartilha_GLOBAL!B3707</f>
        <v>0</v>
      </c>
      <c r="C3707" s="161" t="str">
        <f>Cartilha_GLOBAL!C3707</f>
        <v>INSTALACOES PARA SISTEMAS DE VENTILACÃO</v>
      </c>
      <c r="D3707" s="94">
        <f>Cartilha_GLOBAL!D3707</f>
        <v>0</v>
      </c>
      <c r="E3707" s="105">
        <f>Cartilha_GLOBAL!$E3707</f>
        <v>0</v>
      </c>
      <c r="F3707" s="182">
        <f>Cartilha_GLOBAL!$F3707</f>
        <v>0</v>
      </c>
      <c r="G3707" s="209"/>
      <c r="H3707" s="187">
        <f t="shared" si="229"/>
        <v>0</v>
      </c>
      <c r="I3707" s="188">
        <f t="shared" si="230"/>
        <v>0</v>
      </c>
      <c r="J3707" s="142"/>
      <c r="K3707" s="145" t="str">
        <f>IF(OR(SUM(I3708:I3758)&gt;0,SUM(I3708:I3758)&gt;0),"xx","")</f>
        <v/>
      </c>
      <c r="L3707" s="7" t="str">
        <f t="shared" si="231"/>
        <v/>
      </c>
      <c r="M3707" s="7" t="str">
        <f t="shared" si="232"/>
        <v/>
      </c>
      <c r="N3707" s="7" t="str">
        <f>Cartilha_GLOBAL!N3707</f>
        <v/>
      </c>
      <c r="O3707" s="144"/>
      <c r="Q3707" s="151"/>
      <c r="R3707" s="152">
        <v>0</v>
      </c>
      <c r="T3707" s="153">
        <f>IF(Cartilha_GLOBAL!R3707=0,0,IF(Cartilha_GLOBAL!R3707&gt;0,"c","b"))</f>
        <v>0</v>
      </c>
    </row>
    <row r="3708" ht="12.75" hidden="1" spans="1:20">
      <c r="A3708" s="154" t="str">
        <f>Cartilha_GLOBAL!A3708</f>
        <v>8.5.1</v>
      </c>
      <c r="B3708" s="100">
        <f>Cartilha_GLOBAL!B3708</f>
        <v>0</v>
      </c>
      <c r="C3708" s="161" t="str">
        <f>Cartilha_GLOBAL!C3708</f>
        <v>MANUTENCAO / REPAROS - INSTALACOES PARA SISTEMAS DE VENTILACÃO</v>
      </c>
      <c r="D3708" s="94">
        <f>Cartilha_GLOBAL!D3708</f>
        <v>0</v>
      </c>
      <c r="E3708" s="105">
        <f>Cartilha_GLOBAL!$E3708</f>
        <v>0</v>
      </c>
      <c r="F3708" s="182">
        <f>Cartilha_GLOBAL!$F3708</f>
        <v>0</v>
      </c>
      <c r="G3708" s="209"/>
      <c r="H3708" s="187">
        <f t="shared" si="229"/>
        <v>0</v>
      </c>
      <c r="I3708" s="188">
        <f t="shared" si="230"/>
        <v>0</v>
      </c>
      <c r="J3708" s="142"/>
      <c r="K3708" s="145" t="str">
        <f>IF(OR(SUM(I3708:I3708)&gt;0,SUM(I3708:I3708)&gt;0),"xx","")</f>
        <v/>
      </c>
      <c r="L3708" s="7" t="str">
        <f t="shared" si="231"/>
        <v/>
      </c>
      <c r="M3708" s="7" t="str">
        <f t="shared" si="232"/>
        <v/>
      </c>
      <c r="N3708" s="7" t="str">
        <f>Cartilha_GLOBAL!N3708</f>
        <v/>
      </c>
      <c r="O3708" s="144"/>
      <c r="Q3708" s="151"/>
      <c r="R3708" s="152">
        <v>0</v>
      </c>
      <c r="T3708" s="153">
        <f>IF(Cartilha_GLOBAL!R3708=0,0,IF(Cartilha_GLOBAL!R3708&gt;0,"c","b"))</f>
        <v>0</v>
      </c>
    </row>
    <row r="3709" ht="12.75" hidden="1" spans="1:20">
      <c r="A3709" s="154" t="str">
        <f>Cartilha_GLOBAL!A3709</f>
        <v>8.5.2</v>
      </c>
      <c r="B3709" s="100">
        <f>Cartilha_GLOBAL!B3709</f>
        <v>0</v>
      </c>
      <c r="C3709" s="161" t="str">
        <f>Cartilha_GLOBAL!C3709</f>
        <v>AR CONDICIONADO</v>
      </c>
      <c r="D3709" s="94">
        <f>Cartilha_GLOBAL!D3709</f>
        <v>0</v>
      </c>
      <c r="E3709" s="105">
        <f>Cartilha_GLOBAL!$E3709</f>
        <v>0</v>
      </c>
      <c r="F3709" s="182">
        <f>Cartilha_GLOBAL!$F3709</f>
        <v>0</v>
      </c>
      <c r="G3709" s="187"/>
      <c r="H3709" s="187">
        <f t="shared" si="229"/>
        <v>0</v>
      </c>
      <c r="I3709" s="188">
        <f t="shared" si="230"/>
        <v>0</v>
      </c>
      <c r="J3709" s="142"/>
      <c r="K3709" s="145" t="str">
        <f>IF(OR(SUM(I3710:I3758)&gt;0,SUM(I3710:I3758)&gt;0),"xx","")</f>
        <v/>
      </c>
      <c r="L3709" s="7" t="str">
        <f t="shared" si="231"/>
        <v/>
      </c>
      <c r="M3709" s="7" t="str">
        <f t="shared" si="232"/>
        <v/>
      </c>
      <c r="N3709" s="7" t="str">
        <f>Cartilha_GLOBAL!N3709</f>
        <v/>
      </c>
      <c r="O3709" s="144"/>
      <c r="Q3709" s="151"/>
      <c r="R3709" s="152">
        <v>0</v>
      </c>
      <c r="T3709" s="153">
        <f>IF(Cartilha_GLOBAL!R3709=0,0,IF(Cartilha_GLOBAL!R3709&gt;0,"c","b"))</f>
        <v>0</v>
      </c>
    </row>
    <row r="3710" ht="12.75" hidden="1" spans="1:20">
      <c r="A3710" s="158">
        <f>Cartilha_GLOBAL!A3710</f>
        <v>98397</v>
      </c>
      <c r="B3710" s="100" t="str">
        <f>Cartilha_GLOBAL!B3710</f>
        <v>SINAPI</v>
      </c>
      <c r="C3710" s="104" t="str">
        <f>Cartilha_GLOBAL!C3710</f>
        <v>PINTURA ANTICORROSIVA DE DUTO METÁLICO. AF_04/2018</v>
      </c>
      <c r="D3710" s="94" t="str">
        <f>Cartilha_GLOBAL!D3710</f>
        <v>M2</v>
      </c>
      <c r="E3710" s="105">
        <f>Cartilha_GLOBAL!$E3710</f>
        <v>13.82</v>
      </c>
      <c r="F3710" s="182">
        <f>Cartilha_GLOBAL!$F3710</f>
        <v>16.96</v>
      </c>
      <c r="G3710" s="108"/>
      <c r="H3710" s="107">
        <f t="shared" si="229"/>
        <v>0</v>
      </c>
      <c r="I3710" s="143">
        <f t="shared" si="230"/>
        <v>0</v>
      </c>
      <c r="J3710" s="142"/>
      <c r="K3710" s="228"/>
      <c r="L3710" s="7" t="str">
        <f t="shared" si="231"/>
        <v/>
      </c>
      <c r="M3710" s="7" t="str">
        <f t="shared" si="232"/>
        <v/>
      </c>
      <c r="N3710" s="7" t="str">
        <f>Cartilha_GLOBAL!N3710</f>
        <v/>
      </c>
      <c r="O3710" s="144"/>
      <c r="Q3710" s="151"/>
      <c r="R3710" s="152">
        <v>0</v>
      </c>
      <c r="T3710" s="153">
        <f>IF(Cartilha_GLOBAL!R3710=0,0,IF(Cartilha_GLOBAL!R3710&gt;0,"c","b"))</f>
        <v>0</v>
      </c>
    </row>
    <row r="3711" ht="22.5" hidden="1" spans="1:20">
      <c r="A3711" s="158">
        <f>Cartilha_GLOBAL!A3711</f>
        <v>103244</v>
      </c>
      <c r="B3711" s="100" t="str">
        <f>Cartilha_GLOBAL!B3711</f>
        <v>SINAPI</v>
      </c>
      <c r="C3711" s="104" t="str">
        <f>Cartilha_GLOBAL!C3711</f>
        <v>AR CONDICIONADO SPLIT INVERTER, HI-WALL (PAREDE), 9000 BTU/H, CICLO FRIO - FORNECIMENTO E INSTALAÇÃO. AF_11/2021_PE</v>
      </c>
      <c r="D3711" s="94" t="str">
        <f>Cartilha_GLOBAL!D3711</f>
        <v>UN</v>
      </c>
      <c r="E3711" s="105">
        <f>Cartilha_GLOBAL!$E3711</f>
        <v>2173.89</v>
      </c>
      <c r="F3711" s="182">
        <f>Cartilha_GLOBAL!$F3711</f>
        <v>2668.23</v>
      </c>
      <c r="G3711" s="108"/>
      <c r="H3711" s="107">
        <f t="shared" si="229"/>
        <v>0</v>
      </c>
      <c r="I3711" s="143">
        <f t="shared" si="230"/>
        <v>0</v>
      </c>
      <c r="J3711" s="142"/>
      <c r="K3711" s="228"/>
      <c r="L3711" s="7" t="str">
        <f t="shared" si="231"/>
        <v/>
      </c>
      <c r="M3711" s="7" t="str">
        <f t="shared" si="232"/>
        <v/>
      </c>
      <c r="N3711" s="7" t="str">
        <f>Cartilha_GLOBAL!N3711</f>
        <v/>
      </c>
      <c r="O3711" s="144"/>
      <c r="Q3711" s="151"/>
      <c r="R3711" s="152">
        <v>0</v>
      </c>
      <c r="T3711" s="153">
        <f>IF(Cartilha_GLOBAL!R3711=0,0,IF(Cartilha_GLOBAL!R3711&gt;0,"c","b"))</f>
        <v>0</v>
      </c>
    </row>
    <row r="3712" ht="22.5" hidden="1" spans="1:20">
      <c r="A3712" s="158">
        <f>Cartilha_GLOBAL!A3712</f>
        <v>103245</v>
      </c>
      <c r="B3712" s="100" t="str">
        <f>Cartilha_GLOBAL!B3712</f>
        <v>SINAPI</v>
      </c>
      <c r="C3712" s="104" t="str">
        <f>Cartilha_GLOBAL!C3712</f>
        <v>AR CONDICIONADO SPLIT ON/OFF, HI-WALL (PAREDE), 9000 BTUS/H, CICLO FRIO - FORNECIMENTO E INSTALAÇÃO. AF_11/2021_PE</v>
      </c>
      <c r="D3712" s="94" t="str">
        <f>Cartilha_GLOBAL!D3712</f>
        <v>UN</v>
      </c>
      <c r="E3712" s="105">
        <f>Cartilha_GLOBAL!$E3712</f>
        <v>1724.02</v>
      </c>
      <c r="F3712" s="182">
        <f>Cartilha_GLOBAL!$F3712</f>
        <v>2116.06</v>
      </c>
      <c r="G3712" s="108"/>
      <c r="H3712" s="107">
        <f t="shared" si="229"/>
        <v>0</v>
      </c>
      <c r="I3712" s="143">
        <f t="shared" si="230"/>
        <v>0</v>
      </c>
      <c r="J3712" s="142"/>
      <c r="K3712" s="228"/>
      <c r="L3712" s="7" t="str">
        <f t="shared" si="231"/>
        <v/>
      </c>
      <c r="M3712" s="7" t="str">
        <f t="shared" si="232"/>
        <v/>
      </c>
      <c r="N3712" s="7" t="str">
        <f>Cartilha_GLOBAL!N3712</f>
        <v/>
      </c>
      <c r="O3712" s="144"/>
      <c r="Q3712" s="151"/>
      <c r="R3712" s="152">
        <v>0</v>
      </c>
      <c r="T3712" s="153">
        <f>IF(Cartilha_GLOBAL!R3712=0,0,IF(Cartilha_GLOBAL!R3712&gt;0,"c","b"))</f>
        <v>0</v>
      </c>
    </row>
    <row r="3713" ht="22.5" hidden="1" spans="1:20">
      <c r="A3713" s="158">
        <f>Cartilha_GLOBAL!A3713</f>
        <v>103246</v>
      </c>
      <c r="B3713" s="100" t="str">
        <f>Cartilha_GLOBAL!B3713</f>
        <v>SINAPI</v>
      </c>
      <c r="C3713" s="104" t="str">
        <f>Cartilha_GLOBAL!C3713</f>
        <v>AR CONDICIONADO SPLIT ON/OFF, HI-WALL (PAREDE), 9000 BTUS/H, CICLO QUENTE/FRIO - FORNECIMENTO E INSTALAÇÃO. AF_11/2021_PE</v>
      </c>
      <c r="D3713" s="94" t="str">
        <f>Cartilha_GLOBAL!D3713</f>
        <v>UN</v>
      </c>
      <c r="E3713" s="105">
        <f>Cartilha_GLOBAL!$E3713</f>
        <v>1876.16</v>
      </c>
      <c r="F3713" s="182">
        <f>Cartilha_GLOBAL!$F3713</f>
        <v>2302.8</v>
      </c>
      <c r="G3713" s="108"/>
      <c r="H3713" s="107">
        <f t="shared" si="229"/>
        <v>0</v>
      </c>
      <c r="I3713" s="143">
        <f t="shared" si="230"/>
        <v>0</v>
      </c>
      <c r="J3713" s="142"/>
      <c r="K3713" s="228"/>
      <c r="L3713" s="7" t="str">
        <f t="shared" si="231"/>
        <v/>
      </c>
      <c r="M3713" s="7" t="str">
        <f t="shared" si="232"/>
        <v/>
      </c>
      <c r="N3713" s="7" t="str">
        <f>Cartilha_GLOBAL!N3713</f>
        <v/>
      </c>
      <c r="O3713" s="144"/>
      <c r="Q3713" s="151"/>
      <c r="R3713" s="152">
        <v>0</v>
      </c>
      <c r="T3713" s="153">
        <f>IF(Cartilha_GLOBAL!R3713=0,0,IF(Cartilha_GLOBAL!R3713&gt;0,"c","b"))</f>
        <v>0</v>
      </c>
    </row>
    <row r="3714" ht="22.5" hidden="1" spans="1:20">
      <c r="A3714" s="158">
        <f>Cartilha_GLOBAL!A3714</f>
        <v>103247</v>
      </c>
      <c r="B3714" s="100" t="str">
        <f>Cartilha_GLOBAL!B3714</f>
        <v>SINAPI</v>
      </c>
      <c r="C3714" s="104" t="str">
        <f>Cartilha_GLOBAL!C3714</f>
        <v>AR CONDICIONADO SPLIT INVERTER, HI-WALL (PAREDE), 12000 BTU/H, CICLO FRIO - FORNECIMENTO E INSTALAÇÃO. AF_11/2021_PE</v>
      </c>
      <c r="D3714" s="94" t="str">
        <f>Cartilha_GLOBAL!D3714</f>
        <v>UN</v>
      </c>
      <c r="E3714" s="105">
        <f>Cartilha_GLOBAL!$E3714</f>
        <v>2407.88</v>
      </c>
      <c r="F3714" s="182">
        <f>Cartilha_GLOBAL!$F3714</f>
        <v>2955.43</v>
      </c>
      <c r="G3714" s="108"/>
      <c r="H3714" s="107">
        <f t="shared" si="229"/>
        <v>0</v>
      </c>
      <c r="I3714" s="143">
        <f t="shared" si="230"/>
        <v>0</v>
      </c>
      <c r="J3714" s="142"/>
      <c r="K3714" s="228"/>
      <c r="L3714" s="7" t="str">
        <f t="shared" si="231"/>
        <v/>
      </c>
      <c r="M3714" s="7" t="str">
        <f t="shared" si="232"/>
        <v/>
      </c>
      <c r="N3714" s="7" t="str">
        <f>Cartilha_GLOBAL!N3714</f>
        <v/>
      </c>
      <c r="O3714" s="144"/>
      <c r="Q3714" s="151"/>
      <c r="R3714" s="152">
        <v>0</v>
      </c>
      <c r="T3714" s="153">
        <f>IF(Cartilha_GLOBAL!R3714=0,0,IF(Cartilha_GLOBAL!R3714&gt;0,"c","b"))</f>
        <v>0</v>
      </c>
    </row>
    <row r="3715" ht="22.5" hidden="1" spans="1:20">
      <c r="A3715" s="158">
        <f>Cartilha_GLOBAL!A3715</f>
        <v>103248</v>
      </c>
      <c r="B3715" s="100" t="str">
        <f>Cartilha_GLOBAL!B3715</f>
        <v>SINAPI</v>
      </c>
      <c r="C3715" s="104" t="str">
        <f>Cartilha_GLOBAL!C3715</f>
        <v>AR CONDICIONADO SPLIT ON/OFF, HI-WALL (PAREDE), 12000 BTUS/H, CICLO FRIO - FORNECIMENTO E INSTALAÇÃO. AF_11/2021_PE</v>
      </c>
      <c r="D3715" s="94" t="str">
        <f>Cartilha_GLOBAL!D3715</f>
        <v>UN</v>
      </c>
      <c r="E3715" s="105">
        <f>Cartilha_GLOBAL!$E3715</f>
        <v>1975.78</v>
      </c>
      <c r="F3715" s="182">
        <f>Cartilha_GLOBAL!$F3715</f>
        <v>2425.07</v>
      </c>
      <c r="G3715" s="108"/>
      <c r="H3715" s="107">
        <f t="shared" si="229"/>
        <v>0</v>
      </c>
      <c r="I3715" s="143">
        <f t="shared" si="230"/>
        <v>0</v>
      </c>
      <c r="J3715" s="142"/>
      <c r="K3715" s="228"/>
      <c r="L3715" s="7" t="str">
        <f t="shared" si="231"/>
        <v/>
      </c>
      <c r="M3715" s="7" t="str">
        <f t="shared" si="232"/>
        <v/>
      </c>
      <c r="N3715" s="7" t="str">
        <f>Cartilha_GLOBAL!N3715</f>
        <v/>
      </c>
      <c r="O3715" s="144"/>
      <c r="Q3715" s="151"/>
      <c r="R3715" s="152">
        <v>0</v>
      </c>
      <c r="T3715" s="153">
        <f>IF(Cartilha_GLOBAL!R3715=0,0,IF(Cartilha_GLOBAL!R3715&gt;0,"c","b"))</f>
        <v>0</v>
      </c>
    </row>
    <row r="3716" ht="22.5" hidden="1" spans="1:20">
      <c r="A3716" s="158">
        <f>Cartilha_GLOBAL!A3716</f>
        <v>103249</v>
      </c>
      <c r="B3716" s="100" t="str">
        <f>Cartilha_GLOBAL!B3716</f>
        <v>SINAPI</v>
      </c>
      <c r="C3716" s="104" t="str">
        <f>Cartilha_GLOBAL!C3716</f>
        <v>AR CONDICIONADO SPLIT ON/OFF, HI-WALL (PAREDE), 12000 BTUS/H, CICLO QUENTE/FRIO - FORNECIMENTO E INSTALAÇÃO. AF_11/2021_PE</v>
      </c>
      <c r="D3716" s="94" t="str">
        <f>Cartilha_GLOBAL!D3716</f>
        <v>UN</v>
      </c>
      <c r="E3716" s="105">
        <f>Cartilha_GLOBAL!$E3716</f>
        <v>2119.35</v>
      </c>
      <c r="F3716" s="182">
        <f>Cartilha_GLOBAL!$F3716</f>
        <v>2601.29</v>
      </c>
      <c r="G3716" s="108"/>
      <c r="H3716" s="107">
        <f t="shared" si="229"/>
        <v>0</v>
      </c>
      <c r="I3716" s="143">
        <f t="shared" si="230"/>
        <v>0</v>
      </c>
      <c r="J3716" s="142"/>
      <c r="K3716" s="228"/>
      <c r="L3716" s="7" t="str">
        <f t="shared" si="231"/>
        <v/>
      </c>
      <c r="M3716" s="7" t="str">
        <f t="shared" si="232"/>
        <v/>
      </c>
      <c r="N3716" s="7" t="str">
        <f>Cartilha_GLOBAL!N3716</f>
        <v/>
      </c>
      <c r="O3716" s="144"/>
      <c r="Q3716" s="151"/>
      <c r="R3716" s="152">
        <v>0</v>
      </c>
      <c r="T3716" s="153">
        <f>IF(Cartilha_GLOBAL!R3716=0,0,IF(Cartilha_GLOBAL!R3716&gt;0,"c","b"))</f>
        <v>0</v>
      </c>
    </row>
    <row r="3717" ht="22.5" hidden="1" spans="1:20">
      <c r="A3717" s="158">
        <f>Cartilha_GLOBAL!A3717</f>
        <v>103250</v>
      </c>
      <c r="B3717" s="100" t="str">
        <f>Cartilha_GLOBAL!B3717</f>
        <v>SINAPI</v>
      </c>
      <c r="C3717" s="104" t="str">
        <f>Cartilha_GLOBAL!C3717</f>
        <v>AR CONDICIONADO SPLIT INVERTER, HI-WALL (PAREDE), 18000 BTU/H, CICLO FRIO - FORNECIMENTO E INSTALAÇÃO. AF_11/2021_PE</v>
      </c>
      <c r="D3717" s="94" t="str">
        <f>Cartilha_GLOBAL!D3717</f>
        <v>UN</v>
      </c>
      <c r="E3717" s="105">
        <f>Cartilha_GLOBAL!$E3717</f>
        <v>3480.04</v>
      </c>
      <c r="F3717" s="182">
        <f>Cartilha_GLOBAL!$F3717</f>
        <v>4271.4</v>
      </c>
      <c r="G3717" s="108"/>
      <c r="H3717" s="107">
        <f t="shared" si="229"/>
        <v>0</v>
      </c>
      <c r="I3717" s="143">
        <f t="shared" si="230"/>
        <v>0</v>
      </c>
      <c r="J3717" s="142"/>
      <c r="K3717" s="228"/>
      <c r="L3717" s="7" t="str">
        <f t="shared" si="231"/>
        <v/>
      </c>
      <c r="M3717" s="7" t="str">
        <f t="shared" si="232"/>
        <v/>
      </c>
      <c r="N3717" s="7" t="str">
        <f>Cartilha_GLOBAL!N3717</f>
        <v/>
      </c>
      <c r="O3717" s="144"/>
      <c r="Q3717" s="151"/>
      <c r="R3717" s="152">
        <v>0</v>
      </c>
      <c r="T3717" s="153">
        <f>IF(Cartilha_GLOBAL!R3717=0,0,IF(Cartilha_GLOBAL!R3717&gt;0,"c","b"))</f>
        <v>0</v>
      </c>
    </row>
    <row r="3718" ht="22.5" hidden="1" spans="1:20">
      <c r="A3718" s="158">
        <f>Cartilha_GLOBAL!A3718</f>
        <v>103251</v>
      </c>
      <c r="B3718" s="100" t="str">
        <f>Cartilha_GLOBAL!B3718</f>
        <v>SINAPI</v>
      </c>
      <c r="C3718" s="104" t="str">
        <f>Cartilha_GLOBAL!C3718</f>
        <v>AR CONDICIONADO SPLIT ON/OFF, HI-WALL (PAREDE), 18000 BTUS/H, CICLO FRIO - FORNECIMENTO E INSTALAÇÃO. AF_11/2021_PE</v>
      </c>
      <c r="D3718" s="94" t="str">
        <f>Cartilha_GLOBAL!D3718</f>
        <v>UN</v>
      </c>
      <c r="E3718" s="105">
        <f>Cartilha_GLOBAL!$E3718</f>
        <v>2758.36</v>
      </c>
      <c r="F3718" s="182">
        <f>Cartilha_GLOBAL!$F3718</f>
        <v>3385.61</v>
      </c>
      <c r="G3718" s="108"/>
      <c r="H3718" s="107">
        <f t="shared" si="229"/>
        <v>0</v>
      </c>
      <c r="I3718" s="143">
        <f t="shared" si="230"/>
        <v>0</v>
      </c>
      <c r="J3718" s="142"/>
      <c r="K3718" s="228"/>
      <c r="L3718" s="7" t="str">
        <f t="shared" si="231"/>
        <v/>
      </c>
      <c r="M3718" s="7" t="str">
        <f t="shared" si="232"/>
        <v/>
      </c>
      <c r="N3718" s="7" t="str">
        <f>Cartilha_GLOBAL!N3718</f>
        <v/>
      </c>
      <c r="O3718" s="144"/>
      <c r="Q3718" s="151"/>
      <c r="R3718" s="152">
        <v>0</v>
      </c>
      <c r="T3718" s="153">
        <f>IF(Cartilha_GLOBAL!R3718=0,0,IF(Cartilha_GLOBAL!R3718&gt;0,"c","b"))</f>
        <v>0</v>
      </c>
    </row>
    <row r="3719" ht="22.5" hidden="1" spans="1:20">
      <c r="A3719" s="158">
        <f>Cartilha_GLOBAL!A3719</f>
        <v>103252</v>
      </c>
      <c r="B3719" s="100" t="str">
        <f>Cartilha_GLOBAL!B3719</f>
        <v>SINAPI</v>
      </c>
      <c r="C3719" s="104" t="str">
        <f>Cartilha_GLOBAL!C3719</f>
        <v>AR CONDICIONADO SPLIT ON/OFF, HI-WALL (PAREDE), 18000 BTUS/H, CICLO QUENTE/FRIO - FORNECIMENTO E INSTALAÇÃO. AF_11/2021_PE</v>
      </c>
      <c r="D3719" s="94" t="str">
        <f>Cartilha_GLOBAL!D3719</f>
        <v>UN</v>
      </c>
      <c r="E3719" s="105">
        <f>Cartilha_GLOBAL!$E3719</f>
        <v>3049.39</v>
      </c>
      <c r="F3719" s="182">
        <f>Cartilha_GLOBAL!$F3719</f>
        <v>3742.82</v>
      </c>
      <c r="G3719" s="108"/>
      <c r="H3719" s="107">
        <f t="shared" si="229"/>
        <v>0</v>
      </c>
      <c r="I3719" s="143">
        <f t="shared" si="230"/>
        <v>0</v>
      </c>
      <c r="J3719" s="142"/>
      <c r="K3719" s="228"/>
      <c r="L3719" s="7" t="str">
        <f t="shared" si="231"/>
        <v/>
      </c>
      <c r="M3719" s="7" t="str">
        <f t="shared" si="232"/>
        <v/>
      </c>
      <c r="N3719" s="7" t="str">
        <f>Cartilha_GLOBAL!N3719</f>
        <v/>
      </c>
      <c r="O3719" s="144"/>
      <c r="Q3719" s="151"/>
      <c r="R3719" s="152">
        <v>0</v>
      </c>
      <c r="T3719" s="153">
        <f>IF(Cartilha_GLOBAL!R3719=0,0,IF(Cartilha_GLOBAL!R3719&gt;0,"c","b"))</f>
        <v>0</v>
      </c>
    </row>
    <row r="3720" ht="22.5" hidden="1" spans="1:20">
      <c r="A3720" s="158">
        <f>Cartilha_GLOBAL!A3720</f>
        <v>103253</v>
      </c>
      <c r="B3720" s="100" t="str">
        <f>Cartilha_GLOBAL!B3720</f>
        <v>SINAPI</v>
      </c>
      <c r="C3720" s="104" t="str">
        <f>Cartilha_GLOBAL!C3720</f>
        <v>AR CONDICIONADO SPLIT INVERTER, HI-WALL (PAREDE), 24000 BTU/H, CICLO FRIO - FORNECIMENTO E INSTALAÇÃO. AF_11/2021_PE</v>
      </c>
      <c r="D3720" s="94" t="str">
        <f>Cartilha_GLOBAL!D3720</f>
        <v>UN</v>
      </c>
      <c r="E3720" s="105">
        <f>Cartilha_GLOBAL!$E3720</f>
        <v>4728.3</v>
      </c>
      <c r="F3720" s="182">
        <f>Cartilha_GLOBAL!$F3720</f>
        <v>5803.52</v>
      </c>
      <c r="G3720" s="108"/>
      <c r="H3720" s="107">
        <f t="shared" si="229"/>
        <v>0</v>
      </c>
      <c r="I3720" s="143">
        <f t="shared" si="230"/>
        <v>0</v>
      </c>
      <c r="J3720" s="142"/>
      <c r="K3720" s="228"/>
      <c r="L3720" s="7" t="str">
        <f t="shared" si="231"/>
        <v/>
      </c>
      <c r="M3720" s="7" t="str">
        <f t="shared" si="232"/>
        <v/>
      </c>
      <c r="N3720" s="7" t="str">
        <f>Cartilha_GLOBAL!N3720</f>
        <v/>
      </c>
      <c r="O3720" s="144"/>
      <c r="Q3720" s="151"/>
      <c r="R3720" s="152">
        <v>0</v>
      </c>
      <c r="T3720" s="153">
        <f>IF(Cartilha_GLOBAL!R3720=0,0,IF(Cartilha_GLOBAL!R3720&gt;0,"c","b"))</f>
        <v>0</v>
      </c>
    </row>
    <row r="3721" ht="22.5" hidden="1" spans="1:20">
      <c r="A3721" s="158">
        <f>Cartilha_GLOBAL!A3721</f>
        <v>103254</v>
      </c>
      <c r="B3721" s="100" t="str">
        <f>Cartilha_GLOBAL!B3721</f>
        <v>SINAPI</v>
      </c>
      <c r="C3721" s="104" t="str">
        <f>Cartilha_GLOBAL!C3721</f>
        <v>AR CONDICIONADO SPLIT ON/OFF, HI-WALL (PAREDE), 24000 BTUS/H, CICLO FRIO - FORNECIMENTO E INSTALAÇÃO. AF_11/2021_PE</v>
      </c>
      <c r="D3721" s="94" t="str">
        <f>Cartilha_GLOBAL!D3721</f>
        <v>UN</v>
      </c>
      <c r="E3721" s="105">
        <f>Cartilha_GLOBAL!$E3721</f>
        <v>3548.44</v>
      </c>
      <c r="F3721" s="182">
        <f>Cartilha_GLOBAL!$F3721</f>
        <v>4355.36</v>
      </c>
      <c r="G3721" s="108"/>
      <c r="H3721" s="107">
        <f t="shared" si="229"/>
        <v>0</v>
      </c>
      <c r="I3721" s="143">
        <f t="shared" si="230"/>
        <v>0</v>
      </c>
      <c r="J3721" s="142"/>
      <c r="K3721" s="228"/>
      <c r="L3721" s="7" t="str">
        <f t="shared" si="231"/>
        <v/>
      </c>
      <c r="M3721" s="7" t="str">
        <f t="shared" si="232"/>
        <v/>
      </c>
      <c r="N3721" s="7" t="str">
        <f>Cartilha_GLOBAL!N3721</f>
        <v/>
      </c>
      <c r="O3721" s="144"/>
      <c r="Q3721" s="151"/>
      <c r="R3721" s="152">
        <v>0</v>
      </c>
      <c r="T3721" s="153">
        <f>IF(Cartilha_GLOBAL!R3721=0,0,IF(Cartilha_GLOBAL!R3721&gt;0,"c","b"))</f>
        <v>0</v>
      </c>
    </row>
    <row r="3722" ht="22.5" hidden="1" spans="1:20">
      <c r="A3722" s="158">
        <f>Cartilha_GLOBAL!A3722</f>
        <v>103255</v>
      </c>
      <c r="B3722" s="100" t="str">
        <f>Cartilha_GLOBAL!B3722</f>
        <v>SINAPI</v>
      </c>
      <c r="C3722" s="104" t="str">
        <f>Cartilha_GLOBAL!C3722</f>
        <v>AR CONDICIONADO SPLIT ON/OFF, HI-WALL (PAREDE), 24000 BTUS/H, CICLO QUENTE/FRIO - FORNECIMENTO E INSTALAÇÃO. AF_11/2021_PE</v>
      </c>
      <c r="D3722" s="94" t="str">
        <f>Cartilha_GLOBAL!D3722</f>
        <v>UN</v>
      </c>
      <c r="E3722" s="105">
        <f>Cartilha_GLOBAL!$E3722</f>
        <v>3964.72</v>
      </c>
      <c r="F3722" s="182">
        <f>Cartilha_GLOBAL!$F3722</f>
        <v>4866.3</v>
      </c>
      <c r="G3722" s="108"/>
      <c r="H3722" s="107">
        <f t="shared" si="229"/>
        <v>0</v>
      </c>
      <c r="I3722" s="143">
        <f t="shared" si="230"/>
        <v>0</v>
      </c>
      <c r="J3722" s="142"/>
      <c r="K3722" s="228"/>
      <c r="L3722" s="7" t="str">
        <f t="shared" si="231"/>
        <v/>
      </c>
      <c r="M3722" s="7" t="str">
        <f t="shared" si="232"/>
        <v/>
      </c>
      <c r="N3722" s="7" t="str">
        <f>Cartilha_GLOBAL!N3722</f>
        <v/>
      </c>
      <c r="O3722" s="144"/>
      <c r="Q3722" s="151"/>
      <c r="R3722" s="152">
        <v>0</v>
      </c>
      <c r="T3722" s="153">
        <f>IF(Cartilha_GLOBAL!R3722=0,0,IF(Cartilha_GLOBAL!R3722&gt;0,"c","b"))</f>
        <v>0</v>
      </c>
    </row>
    <row r="3723" ht="22.5" hidden="1" spans="1:20">
      <c r="A3723" s="158">
        <f>Cartilha_GLOBAL!A3723</f>
        <v>103256</v>
      </c>
      <c r="B3723" s="100" t="str">
        <f>Cartilha_GLOBAL!B3723</f>
        <v>SINAPI</v>
      </c>
      <c r="C3723" s="104" t="str">
        <f>Cartilha_GLOBAL!C3723</f>
        <v>AR CONDICIONADO SPLIT INVERTER, PISO TETO, 18000 BTU/H, CICLO FRIO - FORNECIMENTO E INSTALAÇÃO. AF_11/2021_PE</v>
      </c>
      <c r="D3723" s="94" t="str">
        <f>Cartilha_GLOBAL!D3723</f>
        <v>UN</v>
      </c>
      <c r="E3723" s="105">
        <f>Cartilha_GLOBAL!$E3723</f>
        <v>8755.4</v>
      </c>
      <c r="F3723" s="182">
        <f>Cartilha_GLOBAL!$F3723</f>
        <v>10746.38</v>
      </c>
      <c r="G3723" s="108"/>
      <c r="H3723" s="107">
        <f t="shared" si="229"/>
        <v>0</v>
      </c>
      <c r="I3723" s="143">
        <f t="shared" si="230"/>
        <v>0</v>
      </c>
      <c r="J3723" s="142"/>
      <c r="K3723" s="228"/>
      <c r="L3723" s="7" t="str">
        <f t="shared" si="231"/>
        <v/>
      </c>
      <c r="M3723" s="7" t="str">
        <f t="shared" si="232"/>
        <v/>
      </c>
      <c r="N3723" s="7" t="str">
        <f>Cartilha_GLOBAL!N3723</f>
        <v/>
      </c>
      <c r="O3723" s="144"/>
      <c r="Q3723" s="151"/>
      <c r="R3723" s="152">
        <v>0</v>
      </c>
      <c r="T3723" s="153">
        <f>IF(Cartilha_GLOBAL!R3723=0,0,IF(Cartilha_GLOBAL!R3723&gt;0,"c","b"))</f>
        <v>0</v>
      </c>
    </row>
    <row r="3724" ht="22.5" hidden="1" spans="1:20">
      <c r="A3724" s="158">
        <f>Cartilha_GLOBAL!A3724</f>
        <v>103257</v>
      </c>
      <c r="B3724" s="100" t="str">
        <f>Cartilha_GLOBAL!B3724</f>
        <v>SINAPI</v>
      </c>
      <c r="C3724" s="104" t="str">
        <f>Cartilha_GLOBAL!C3724</f>
        <v>AR CONDICIONADO SPLIT ON/OFF, PISO TETO, 18.000 BTU/H, CICLO FRIO - FORNECIMENTO E INSTALAÇÃO. AF_11/2021_PE</v>
      </c>
      <c r="D3724" s="94" t="str">
        <f>Cartilha_GLOBAL!D3724</f>
        <v>UN</v>
      </c>
      <c r="E3724" s="105">
        <f>Cartilha_GLOBAL!$E3724</f>
        <v>5030.95</v>
      </c>
      <c r="F3724" s="182">
        <f>Cartilha_GLOBAL!$F3724</f>
        <v>6174.99</v>
      </c>
      <c r="G3724" s="108"/>
      <c r="H3724" s="107">
        <f t="shared" si="229"/>
        <v>0</v>
      </c>
      <c r="I3724" s="143">
        <f t="shared" si="230"/>
        <v>0</v>
      </c>
      <c r="J3724" s="142"/>
      <c r="K3724" s="228"/>
      <c r="L3724" s="7" t="str">
        <f t="shared" si="231"/>
        <v/>
      </c>
      <c r="M3724" s="7" t="str">
        <f t="shared" si="232"/>
        <v/>
      </c>
      <c r="N3724" s="7" t="str">
        <f>Cartilha_GLOBAL!N3724</f>
        <v/>
      </c>
      <c r="O3724" s="144"/>
      <c r="Q3724" s="151"/>
      <c r="R3724" s="152">
        <v>0</v>
      </c>
      <c r="T3724" s="153">
        <f>IF(Cartilha_GLOBAL!R3724=0,0,IF(Cartilha_GLOBAL!R3724&gt;0,"c","b"))</f>
        <v>0</v>
      </c>
    </row>
    <row r="3725" ht="22.5" hidden="1" spans="1:20">
      <c r="A3725" s="158">
        <f>Cartilha_GLOBAL!A3725</f>
        <v>103258</v>
      </c>
      <c r="B3725" s="100" t="str">
        <f>Cartilha_GLOBAL!B3725</f>
        <v>SINAPI</v>
      </c>
      <c r="C3725" s="104" t="str">
        <f>Cartilha_GLOBAL!C3725</f>
        <v>AR CONDICIONADO SPLIT INVERTER, PISO TETO, 24000 BTU/H, CICLO FRIO - FORNECIMENTO E INSTALAÇÃO. AF_11/2021_PE</v>
      </c>
      <c r="D3725" s="94" t="str">
        <f>Cartilha_GLOBAL!D3725</f>
        <v>UN</v>
      </c>
      <c r="E3725" s="105">
        <f>Cartilha_GLOBAL!$E3725</f>
        <v>9781.99</v>
      </c>
      <c r="F3725" s="182">
        <f>Cartilha_GLOBAL!$F3725</f>
        <v>12006.41</v>
      </c>
      <c r="G3725" s="108"/>
      <c r="H3725" s="107">
        <f t="shared" si="229"/>
        <v>0</v>
      </c>
      <c r="I3725" s="143">
        <f t="shared" si="230"/>
        <v>0</v>
      </c>
      <c r="J3725" s="142"/>
      <c r="K3725" s="228"/>
      <c r="L3725" s="7" t="str">
        <f t="shared" si="231"/>
        <v/>
      </c>
      <c r="M3725" s="7" t="str">
        <f t="shared" si="232"/>
        <v/>
      </c>
      <c r="N3725" s="7" t="str">
        <f>Cartilha_GLOBAL!N3725</f>
        <v/>
      </c>
      <c r="O3725" s="144"/>
      <c r="Q3725" s="151"/>
      <c r="R3725" s="152">
        <v>0</v>
      </c>
      <c r="T3725" s="153">
        <f>IF(Cartilha_GLOBAL!R3725=0,0,IF(Cartilha_GLOBAL!R3725&gt;0,"c","b"))</f>
        <v>0</v>
      </c>
    </row>
    <row r="3726" ht="22.5" hidden="1" spans="1:20">
      <c r="A3726" s="158">
        <f>Cartilha_GLOBAL!A3726</f>
        <v>103259</v>
      </c>
      <c r="B3726" s="100" t="str">
        <f>Cartilha_GLOBAL!B3726</f>
        <v>SINAPI</v>
      </c>
      <c r="C3726" s="104" t="str">
        <f>Cartilha_GLOBAL!C3726</f>
        <v>AR CONDICIONADO SPLIT ON/OFF, PISO TETO, 24.000 BTU/H, CICLO FRIO - FORNECIMENTO E INSTALAÇÃO. AF_11/2021_PE</v>
      </c>
      <c r="D3726" s="94" t="str">
        <f>Cartilha_GLOBAL!D3726</f>
        <v>UN</v>
      </c>
      <c r="E3726" s="105">
        <f>Cartilha_GLOBAL!$E3726</f>
        <v>5302.28</v>
      </c>
      <c r="F3726" s="182">
        <f>Cartilha_GLOBAL!$F3726</f>
        <v>6508.02</v>
      </c>
      <c r="G3726" s="108"/>
      <c r="H3726" s="107">
        <f t="shared" si="229"/>
        <v>0</v>
      </c>
      <c r="I3726" s="143">
        <f t="shared" si="230"/>
        <v>0</v>
      </c>
      <c r="J3726" s="142"/>
      <c r="K3726" s="228"/>
      <c r="L3726" s="7" t="str">
        <f t="shared" si="231"/>
        <v/>
      </c>
      <c r="M3726" s="7" t="str">
        <f t="shared" si="232"/>
        <v/>
      </c>
      <c r="N3726" s="7" t="str">
        <f>Cartilha_GLOBAL!N3726</f>
        <v/>
      </c>
      <c r="O3726" s="144"/>
      <c r="Q3726" s="151"/>
      <c r="R3726" s="152">
        <v>0</v>
      </c>
      <c r="T3726" s="153">
        <f>IF(Cartilha_GLOBAL!R3726=0,0,IF(Cartilha_GLOBAL!R3726&gt;0,"c","b"))</f>
        <v>0</v>
      </c>
    </row>
    <row r="3727" ht="22.5" hidden="1" spans="1:20">
      <c r="A3727" s="158">
        <f>Cartilha_GLOBAL!A3727</f>
        <v>103260</v>
      </c>
      <c r="B3727" s="100" t="str">
        <f>Cartilha_GLOBAL!B3727</f>
        <v>SINAPI</v>
      </c>
      <c r="C3727" s="104" t="str">
        <f>Cartilha_GLOBAL!C3727</f>
        <v>AR CONDICIONADO SPLIT INVERTER, PISO TETO, 24000 BTU/H, QUENTE/FRIO - FORNECIMENTO E INSTALAÇÃO. AF_11/2021_PE</v>
      </c>
      <c r="D3727" s="94" t="str">
        <f>Cartilha_GLOBAL!D3727</f>
        <v>UN</v>
      </c>
      <c r="E3727" s="105">
        <f>Cartilha_GLOBAL!$E3727</f>
        <v>5444.84</v>
      </c>
      <c r="F3727" s="182">
        <f>Cartilha_GLOBAL!$F3727</f>
        <v>6683</v>
      </c>
      <c r="G3727" s="108"/>
      <c r="H3727" s="107">
        <f t="shared" si="229"/>
        <v>0</v>
      </c>
      <c r="I3727" s="143">
        <f t="shared" si="230"/>
        <v>0</v>
      </c>
      <c r="J3727" s="142"/>
      <c r="K3727" s="228"/>
      <c r="L3727" s="7" t="str">
        <f t="shared" si="231"/>
        <v/>
      </c>
      <c r="M3727" s="7" t="str">
        <f t="shared" si="232"/>
        <v/>
      </c>
      <c r="N3727" s="7" t="str">
        <f>Cartilha_GLOBAL!N3727</f>
        <v/>
      </c>
      <c r="O3727" s="144"/>
      <c r="Q3727" s="151"/>
      <c r="R3727" s="152">
        <v>0</v>
      </c>
      <c r="T3727" s="153">
        <f>IF(Cartilha_GLOBAL!R3727=0,0,IF(Cartilha_GLOBAL!R3727&gt;0,"c","b"))</f>
        <v>0</v>
      </c>
    </row>
    <row r="3728" ht="22.5" hidden="1" spans="1:20">
      <c r="A3728" s="158">
        <f>Cartilha_GLOBAL!A3728</f>
        <v>103261</v>
      </c>
      <c r="B3728" s="100" t="str">
        <f>Cartilha_GLOBAL!B3728</f>
        <v>SINAPI</v>
      </c>
      <c r="C3728" s="104" t="str">
        <f>Cartilha_GLOBAL!C3728</f>
        <v>AR CONDICIONADO SPLIT INVERTER, PISO TETO, 36000 BTU/H, CICLO FRIO - FORNECIMENTO E INSTALAÇÃO. AF_11/2021_PE</v>
      </c>
      <c r="D3728" s="94" t="str">
        <f>Cartilha_GLOBAL!D3728</f>
        <v>UN</v>
      </c>
      <c r="E3728" s="105">
        <f>Cartilha_GLOBAL!$E3728</f>
        <v>11032.05</v>
      </c>
      <c r="F3728" s="182">
        <f>Cartilha_GLOBAL!$F3728</f>
        <v>13540.74</v>
      </c>
      <c r="G3728" s="108"/>
      <c r="H3728" s="107">
        <f t="shared" si="229"/>
        <v>0</v>
      </c>
      <c r="I3728" s="143">
        <f t="shared" si="230"/>
        <v>0</v>
      </c>
      <c r="J3728" s="142"/>
      <c r="K3728" s="228"/>
      <c r="L3728" s="7" t="str">
        <f t="shared" si="231"/>
        <v/>
      </c>
      <c r="M3728" s="7" t="str">
        <f t="shared" si="232"/>
        <v/>
      </c>
      <c r="N3728" s="7" t="str">
        <f>Cartilha_GLOBAL!N3728</f>
        <v/>
      </c>
      <c r="O3728" s="144"/>
      <c r="Q3728" s="151"/>
      <c r="R3728" s="152">
        <v>0</v>
      </c>
      <c r="T3728" s="153">
        <f>IF(Cartilha_GLOBAL!R3728=0,0,IF(Cartilha_GLOBAL!R3728&gt;0,"c","b"))</f>
        <v>0</v>
      </c>
    </row>
    <row r="3729" ht="22.5" hidden="1" spans="1:20">
      <c r="A3729" s="158">
        <f>Cartilha_GLOBAL!A3729</f>
        <v>103262</v>
      </c>
      <c r="B3729" s="100" t="str">
        <f>Cartilha_GLOBAL!B3729</f>
        <v>SINAPI</v>
      </c>
      <c r="C3729" s="104" t="str">
        <f>Cartilha_GLOBAL!C3729</f>
        <v>AR CONDICIONADO SPLIT ON/OFF, PISO TETO, 36.000 BTU/H, CICLO FRIO - FORNECIMENTO E INSTALAÇÃO. AF_11/2021_PE</v>
      </c>
      <c r="D3729" s="94" t="str">
        <f>Cartilha_GLOBAL!D3729</f>
        <v>UN</v>
      </c>
      <c r="E3729" s="105">
        <f>Cartilha_GLOBAL!$E3729</f>
        <v>6950.43</v>
      </c>
      <c r="F3729" s="182">
        <f>Cartilha_GLOBAL!$F3729</f>
        <v>8530.96</v>
      </c>
      <c r="G3729" s="108"/>
      <c r="H3729" s="107">
        <f t="shared" si="229"/>
        <v>0</v>
      </c>
      <c r="I3729" s="143">
        <f t="shared" si="230"/>
        <v>0</v>
      </c>
      <c r="J3729" s="142"/>
      <c r="K3729" s="228"/>
      <c r="L3729" s="7" t="str">
        <f t="shared" si="231"/>
        <v/>
      </c>
      <c r="M3729" s="7" t="str">
        <f t="shared" si="232"/>
        <v/>
      </c>
      <c r="N3729" s="7" t="str">
        <f>Cartilha_GLOBAL!N3729</f>
        <v/>
      </c>
      <c r="O3729" s="144"/>
      <c r="Q3729" s="151"/>
      <c r="R3729" s="152">
        <v>0</v>
      </c>
      <c r="T3729" s="153">
        <f>IF(Cartilha_GLOBAL!R3729=0,0,IF(Cartilha_GLOBAL!R3729&gt;0,"c","b"))</f>
        <v>0</v>
      </c>
    </row>
    <row r="3730" ht="22.5" hidden="1" spans="1:20">
      <c r="A3730" s="158">
        <f>Cartilha_GLOBAL!A3730</f>
        <v>103263</v>
      </c>
      <c r="B3730" s="100" t="str">
        <f>Cartilha_GLOBAL!B3730</f>
        <v>SINAPI</v>
      </c>
      <c r="C3730" s="104" t="str">
        <f>Cartilha_GLOBAL!C3730</f>
        <v>AR CONDICIONADO SPLIT INVERTER, PISO TETO, 48000 BTU/H, CICLO FRIO - FORNECIMENTO E INSTALAÇÃO. AF_11/2021_PE</v>
      </c>
      <c r="D3730" s="94" t="str">
        <f>Cartilha_GLOBAL!D3730</f>
        <v>UN</v>
      </c>
      <c r="E3730" s="105">
        <f>Cartilha_GLOBAL!$E3730</f>
        <v>15348.42</v>
      </c>
      <c r="F3730" s="182">
        <f>Cartilha_GLOBAL!$F3730</f>
        <v>18838.65</v>
      </c>
      <c r="G3730" s="108"/>
      <c r="H3730" s="107">
        <f t="shared" si="229"/>
        <v>0</v>
      </c>
      <c r="I3730" s="143">
        <f t="shared" si="230"/>
        <v>0</v>
      </c>
      <c r="J3730" s="142"/>
      <c r="K3730" s="228"/>
      <c r="L3730" s="7" t="str">
        <f t="shared" si="231"/>
        <v/>
      </c>
      <c r="M3730" s="7" t="str">
        <f t="shared" si="232"/>
        <v/>
      </c>
      <c r="N3730" s="7" t="str">
        <f>Cartilha_GLOBAL!N3730</f>
        <v/>
      </c>
      <c r="O3730" s="144"/>
      <c r="Q3730" s="151"/>
      <c r="R3730" s="152">
        <v>0</v>
      </c>
      <c r="T3730" s="153">
        <f>IF(Cartilha_GLOBAL!R3730=0,0,IF(Cartilha_GLOBAL!R3730&gt;0,"c","b"))</f>
        <v>0</v>
      </c>
    </row>
    <row r="3731" ht="22.5" hidden="1" spans="1:20">
      <c r="A3731" s="158">
        <f>Cartilha_GLOBAL!A3731</f>
        <v>103264</v>
      </c>
      <c r="B3731" s="100" t="str">
        <f>Cartilha_GLOBAL!B3731</f>
        <v>SINAPI</v>
      </c>
      <c r="C3731" s="104" t="str">
        <f>Cartilha_GLOBAL!C3731</f>
        <v>AR CONDICIONADO SPLIT ON/OFF, PISO TETO, 48.000 BTU/H, CICLO FRIO - FORNECIMENTO E INSTALAÇÃO. AF_11/2021_PE</v>
      </c>
      <c r="D3731" s="94" t="str">
        <f>Cartilha_GLOBAL!D3731</f>
        <v>UN</v>
      </c>
      <c r="E3731" s="105">
        <f>Cartilha_GLOBAL!$E3731</f>
        <v>8665.63</v>
      </c>
      <c r="F3731" s="182">
        <f>Cartilha_GLOBAL!$F3731</f>
        <v>10636.19</v>
      </c>
      <c r="G3731" s="108"/>
      <c r="H3731" s="107">
        <f t="shared" si="229"/>
        <v>0</v>
      </c>
      <c r="I3731" s="143">
        <f t="shared" si="230"/>
        <v>0</v>
      </c>
      <c r="J3731" s="142"/>
      <c r="K3731" s="228"/>
      <c r="L3731" s="7" t="str">
        <f t="shared" si="231"/>
        <v/>
      </c>
      <c r="M3731" s="7" t="str">
        <f t="shared" si="232"/>
        <v/>
      </c>
      <c r="N3731" s="7" t="str">
        <f>Cartilha_GLOBAL!N3731</f>
        <v/>
      </c>
      <c r="O3731" s="144"/>
      <c r="Q3731" s="151"/>
      <c r="R3731" s="152">
        <v>0</v>
      </c>
      <c r="T3731" s="153">
        <f>IF(Cartilha_GLOBAL!R3731=0,0,IF(Cartilha_GLOBAL!R3731&gt;0,"c","b"))</f>
        <v>0</v>
      </c>
    </row>
    <row r="3732" ht="22.5" hidden="1" spans="1:20">
      <c r="A3732" s="158">
        <f>Cartilha_GLOBAL!A3732</f>
        <v>103265</v>
      </c>
      <c r="B3732" s="100" t="str">
        <f>Cartilha_GLOBAL!B3732</f>
        <v>SINAPI</v>
      </c>
      <c r="C3732" s="104" t="str">
        <f>Cartilha_GLOBAL!C3732</f>
        <v>AR CONDICIONADO SPLIT INVERTER, PISO TETO, APRESENTANDO ENTRE 54000 E 58000 BTU/H, CICLO FRIO - FORNECIMENTO E INSTALAÇÃO. AF_11/2021_PE</v>
      </c>
      <c r="D3732" s="94" t="str">
        <f>Cartilha_GLOBAL!D3732</f>
        <v>UN</v>
      </c>
      <c r="E3732" s="105">
        <f>Cartilha_GLOBAL!$E3732</f>
        <v>18476.51</v>
      </c>
      <c r="F3732" s="182">
        <f>Cartilha_GLOBAL!$F3732</f>
        <v>22678.07</v>
      </c>
      <c r="G3732" s="108"/>
      <c r="H3732" s="107">
        <f t="shared" si="229"/>
        <v>0</v>
      </c>
      <c r="I3732" s="143">
        <f t="shared" si="230"/>
        <v>0</v>
      </c>
      <c r="J3732" s="142"/>
      <c r="K3732" s="228"/>
      <c r="L3732" s="7" t="str">
        <f t="shared" si="231"/>
        <v/>
      </c>
      <c r="M3732" s="7" t="str">
        <f t="shared" si="232"/>
        <v/>
      </c>
      <c r="N3732" s="7" t="str">
        <f>Cartilha_GLOBAL!N3732</f>
        <v/>
      </c>
      <c r="O3732" s="144"/>
      <c r="Q3732" s="151"/>
      <c r="R3732" s="152">
        <v>0</v>
      </c>
      <c r="T3732" s="153">
        <f>IF(Cartilha_GLOBAL!R3732=0,0,IF(Cartilha_GLOBAL!R3732&gt;0,"c","b"))</f>
        <v>0</v>
      </c>
    </row>
    <row r="3733" ht="22.5" hidden="1" spans="1:20">
      <c r="A3733" s="158">
        <f>Cartilha_GLOBAL!A3733</f>
        <v>103266</v>
      </c>
      <c r="B3733" s="100" t="str">
        <f>Cartilha_GLOBAL!B3733</f>
        <v>SINAPI</v>
      </c>
      <c r="C3733" s="104" t="str">
        <f>Cartilha_GLOBAL!C3733</f>
        <v>AR CONDICIONADO SPLIT ON/OFF, PISO TETO, 60.000 BTU/H, CICLO FRIO - FORNECIMENTO E INSTALAÇÃO. AF_11/2021_PE</v>
      </c>
      <c r="D3733" s="94" t="str">
        <f>Cartilha_GLOBAL!D3733</f>
        <v>UN</v>
      </c>
      <c r="E3733" s="105">
        <f>Cartilha_GLOBAL!$E3733</f>
        <v>9662.47</v>
      </c>
      <c r="F3733" s="182">
        <f>Cartilha_GLOBAL!$F3733</f>
        <v>11859.72</v>
      </c>
      <c r="G3733" s="108"/>
      <c r="H3733" s="107">
        <f t="shared" si="229"/>
        <v>0</v>
      </c>
      <c r="I3733" s="143">
        <f t="shared" si="230"/>
        <v>0</v>
      </c>
      <c r="J3733" s="142"/>
      <c r="K3733" s="228"/>
      <c r="L3733" s="7" t="str">
        <f t="shared" si="231"/>
        <v/>
      </c>
      <c r="M3733" s="7" t="str">
        <f t="shared" si="232"/>
        <v/>
      </c>
      <c r="N3733" s="7" t="str">
        <f>Cartilha_GLOBAL!N3733</f>
        <v/>
      </c>
      <c r="O3733" s="144"/>
      <c r="Q3733" s="151"/>
      <c r="R3733" s="152">
        <v>0</v>
      </c>
      <c r="T3733" s="153">
        <f>IF(Cartilha_GLOBAL!R3733=0,0,IF(Cartilha_GLOBAL!R3733&gt;0,"c","b"))</f>
        <v>0</v>
      </c>
    </row>
    <row r="3734" ht="22.5" hidden="1" spans="1:20">
      <c r="A3734" s="158">
        <f>Cartilha_GLOBAL!A3734</f>
        <v>103267</v>
      </c>
      <c r="B3734" s="100" t="str">
        <f>Cartilha_GLOBAL!B3734</f>
        <v>SINAPI</v>
      </c>
      <c r="C3734" s="104" t="str">
        <f>Cartilha_GLOBAL!C3734</f>
        <v>AR CONDICIONADO SPLIT ON/OFF, CASSETE (TETO), FRIO 4 VIAS 18000 BTU/H - FORNECIMENTO E INSTALAÇÃO. AF_11/2021_PE</v>
      </c>
      <c r="D3734" s="94" t="str">
        <f>Cartilha_GLOBAL!D3734</f>
        <v>UN</v>
      </c>
      <c r="E3734" s="105">
        <f>Cartilha_GLOBAL!$E3734</f>
        <v>5495.46</v>
      </c>
      <c r="F3734" s="182">
        <f>Cartilha_GLOBAL!$F3734</f>
        <v>6745.13</v>
      </c>
      <c r="G3734" s="108"/>
      <c r="H3734" s="107">
        <f t="shared" si="229"/>
        <v>0</v>
      </c>
      <c r="I3734" s="143">
        <f t="shared" si="230"/>
        <v>0</v>
      </c>
      <c r="J3734" s="142"/>
      <c r="K3734" s="228"/>
      <c r="L3734" s="7" t="str">
        <f t="shared" si="231"/>
        <v/>
      </c>
      <c r="M3734" s="7" t="str">
        <f t="shared" si="232"/>
        <v/>
      </c>
      <c r="N3734" s="7" t="str">
        <f>Cartilha_GLOBAL!N3734</f>
        <v/>
      </c>
      <c r="O3734" s="144"/>
      <c r="Q3734" s="151"/>
      <c r="R3734" s="152">
        <v>0</v>
      </c>
      <c r="T3734" s="153">
        <f>IF(Cartilha_GLOBAL!R3734=0,0,IF(Cartilha_GLOBAL!R3734&gt;0,"c","b"))</f>
        <v>0</v>
      </c>
    </row>
    <row r="3735" ht="22.5" hidden="1" spans="1:20">
      <c r="A3735" s="158">
        <f>Cartilha_GLOBAL!A3735</f>
        <v>103268</v>
      </c>
      <c r="B3735" s="100" t="str">
        <f>Cartilha_GLOBAL!B3735</f>
        <v>SINAPI</v>
      </c>
      <c r="C3735" s="104" t="str">
        <f>Cartilha_GLOBAL!C3735</f>
        <v>AR CONDICIONADO SPLIT ON/OFF, CASSETE (TETO), 18000 BTU/H, CICLO QUENTE/FRIO - FORNECIMENTO E INSTALAÇÃO. AF_11/2021_PE</v>
      </c>
      <c r="D3735" s="94" t="str">
        <f>Cartilha_GLOBAL!D3735</f>
        <v>UN</v>
      </c>
      <c r="E3735" s="105">
        <f>Cartilha_GLOBAL!$E3735</f>
        <v>6510.83</v>
      </c>
      <c r="F3735" s="182">
        <f>Cartilha_GLOBAL!$F3735</f>
        <v>7991.39</v>
      </c>
      <c r="G3735" s="108"/>
      <c r="H3735" s="107">
        <f t="shared" si="229"/>
        <v>0</v>
      </c>
      <c r="I3735" s="143">
        <f t="shared" si="230"/>
        <v>0</v>
      </c>
      <c r="J3735" s="142"/>
      <c r="K3735" s="228"/>
      <c r="L3735" s="7" t="str">
        <f t="shared" si="231"/>
        <v/>
      </c>
      <c r="M3735" s="7" t="str">
        <f t="shared" si="232"/>
        <v/>
      </c>
      <c r="N3735" s="7" t="str">
        <f>Cartilha_GLOBAL!N3735</f>
        <v/>
      </c>
      <c r="O3735" s="144"/>
      <c r="Q3735" s="151"/>
      <c r="R3735" s="152">
        <v>0</v>
      </c>
      <c r="T3735" s="153">
        <f>IF(Cartilha_GLOBAL!R3735=0,0,IF(Cartilha_GLOBAL!R3735&gt;0,"c","b"))</f>
        <v>0</v>
      </c>
    </row>
    <row r="3736" ht="22.5" hidden="1" spans="1:20">
      <c r="A3736" s="158">
        <f>Cartilha_GLOBAL!A3736</f>
        <v>103269</v>
      </c>
      <c r="B3736" s="100" t="str">
        <f>Cartilha_GLOBAL!B3736</f>
        <v>SINAPI</v>
      </c>
      <c r="C3736" s="104" t="str">
        <f>Cartilha_GLOBAL!C3736</f>
        <v>AR CONDICIONADO SPLIT ON/OFF, CASSETE (TETO), FRIO 4 VIAS 24000 BTU/H - FORNECIMENTO E INSTALAÇÃO. AF_11/2021_PE</v>
      </c>
      <c r="D3736" s="94" t="str">
        <f>Cartilha_GLOBAL!D3736</f>
        <v>UN</v>
      </c>
      <c r="E3736" s="105">
        <f>Cartilha_GLOBAL!$E3736</f>
        <v>6741.45</v>
      </c>
      <c r="F3736" s="182">
        <f>Cartilha_GLOBAL!$F3736</f>
        <v>8274.46</v>
      </c>
      <c r="G3736" s="108"/>
      <c r="H3736" s="107">
        <f t="shared" si="229"/>
        <v>0</v>
      </c>
      <c r="I3736" s="143">
        <f t="shared" si="230"/>
        <v>0</v>
      </c>
      <c r="J3736" s="142"/>
      <c r="K3736" s="228"/>
      <c r="L3736" s="7" t="str">
        <f t="shared" si="231"/>
        <v/>
      </c>
      <c r="M3736" s="7" t="str">
        <f t="shared" si="232"/>
        <v/>
      </c>
      <c r="N3736" s="7" t="str">
        <f>Cartilha_GLOBAL!N3736</f>
        <v/>
      </c>
      <c r="O3736" s="144"/>
      <c r="Q3736" s="151"/>
      <c r="R3736" s="152">
        <v>0</v>
      </c>
      <c r="T3736" s="153">
        <f>IF(Cartilha_GLOBAL!R3736=0,0,IF(Cartilha_GLOBAL!R3736&gt;0,"c","b"))</f>
        <v>0</v>
      </c>
    </row>
    <row r="3737" ht="22.5" hidden="1" spans="1:20">
      <c r="A3737" s="158">
        <f>Cartilha_GLOBAL!A3737</f>
        <v>103270</v>
      </c>
      <c r="B3737" s="100" t="str">
        <f>Cartilha_GLOBAL!B3737</f>
        <v>SINAPI</v>
      </c>
      <c r="C3737" s="104" t="str">
        <f>Cartilha_GLOBAL!C3737</f>
        <v>AR CONDICIONADO SPLIT ON/OFF, CASSETE (TETO), 24000 BTU/H, CICLO QUENTE/FRIO - FORNECIMENTO E INSTALAÇÃO. AF_11/2021_PE</v>
      </c>
      <c r="D3737" s="94" t="str">
        <f>Cartilha_GLOBAL!D3737</f>
        <v>UN</v>
      </c>
      <c r="E3737" s="105">
        <f>Cartilha_GLOBAL!$E3737</f>
        <v>6995.1</v>
      </c>
      <c r="F3737" s="182">
        <f>Cartilha_GLOBAL!$F3737</f>
        <v>8585.79</v>
      </c>
      <c r="G3737" s="108"/>
      <c r="H3737" s="107">
        <f t="shared" si="229"/>
        <v>0</v>
      </c>
      <c r="I3737" s="143">
        <f t="shared" si="230"/>
        <v>0</v>
      </c>
      <c r="J3737" s="142"/>
      <c r="K3737" s="228"/>
      <c r="L3737" s="7" t="str">
        <f t="shared" si="231"/>
        <v/>
      </c>
      <c r="M3737" s="7" t="str">
        <f t="shared" si="232"/>
        <v/>
      </c>
      <c r="N3737" s="7" t="str">
        <f>Cartilha_GLOBAL!N3737</f>
        <v/>
      </c>
      <c r="O3737" s="144"/>
      <c r="Q3737" s="151"/>
      <c r="R3737" s="152">
        <v>0</v>
      </c>
      <c r="T3737" s="153">
        <f>IF(Cartilha_GLOBAL!R3737=0,0,IF(Cartilha_GLOBAL!R3737&gt;0,"c","b"))</f>
        <v>0</v>
      </c>
    </row>
    <row r="3738" ht="22.5" hidden="1" spans="1:20">
      <c r="A3738" s="158">
        <f>Cartilha_GLOBAL!A3738</f>
        <v>103271</v>
      </c>
      <c r="B3738" s="100" t="str">
        <f>Cartilha_GLOBAL!B3738</f>
        <v>SINAPI</v>
      </c>
      <c r="C3738" s="104" t="str">
        <f>Cartilha_GLOBAL!C3738</f>
        <v>AR CONDICIONADO SPLIT ON/OFF, CASSETE (TETO), FRIO 4 VIAS 36000 BTU/H - FORNECIMENTO E INSTALAÇÃO. AF_11/2021_PE</v>
      </c>
      <c r="D3738" s="94" t="str">
        <f>Cartilha_GLOBAL!D3738</f>
        <v>UN</v>
      </c>
      <c r="E3738" s="105">
        <f>Cartilha_GLOBAL!$E3738</f>
        <v>9890.84</v>
      </c>
      <c r="F3738" s="182">
        <f>Cartilha_GLOBAL!$F3738</f>
        <v>12140.02</v>
      </c>
      <c r="G3738" s="108"/>
      <c r="H3738" s="107">
        <f t="shared" si="229"/>
        <v>0</v>
      </c>
      <c r="I3738" s="143">
        <f t="shared" si="230"/>
        <v>0</v>
      </c>
      <c r="J3738" s="142"/>
      <c r="K3738" s="145"/>
      <c r="L3738" s="7" t="str">
        <f t="shared" si="231"/>
        <v/>
      </c>
      <c r="M3738" s="7" t="str">
        <f t="shared" si="232"/>
        <v/>
      </c>
      <c r="N3738" s="7" t="str">
        <f>Cartilha_GLOBAL!N3738</f>
        <v/>
      </c>
      <c r="O3738" s="144"/>
      <c r="Q3738" s="151"/>
      <c r="R3738" s="152">
        <v>0</v>
      </c>
      <c r="T3738" s="153">
        <f>IF(Cartilha_GLOBAL!R3738=0,0,IF(Cartilha_GLOBAL!R3738&gt;0,"c","b"))</f>
        <v>0</v>
      </c>
    </row>
    <row r="3739" ht="22.5" hidden="1" spans="1:20">
      <c r="A3739" s="158">
        <f>Cartilha_GLOBAL!A3739</f>
        <v>103272</v>
      </c>
      <c r="B3739" s="100" t="str">
        <f>Cartilha_GLOBAL!B3739</f>
        <v>SINAPI</v>
      </c>
      <c r="C3739" s="104" t="str">
        <f>Cartilha_GLOBAL!C3739</f>
        <v>AR CONDICIONADO SPLIT ON/OFF, CASSETE (TETO), 36000 BTU/H, CICLO QUENTE/FRIO - FORNECIMENTO E INSTALAÇÃO. AF_11/2021_PE</v>
      </c>
      <c r="D3739" s="94" t="str">
        <f>Cartilha_GLOBAL!D3739</f>
        <v>UN</v>
      </c>
      <c r="E3739" s="105">
        <f>Cartilha_GLOBAL!$E3739</f>
        <v>10213.41</v>
      </c>
      <c r="F3739" s="182">
        <f>Cartilha_GLOBAL!$F3739</f>
        <v>12535.94</v>
      </c>
      <c r="G3739" s="108"/>
      <c r="H3739" s="107">
        <f t="shared" si="229"/>
        <v>0</v>
      </c>
      <c r="I3739" s="143">
        <f t="shared" si="230"/>
        <v>0</v>
      </c>
      <c r="J3739" s="142"/>
      <c r="K3739" s="145"/>
      <c r="L3739" s="7" t="str">
        <f t="shared" si="231"/>
        <v/>
      </c>
      <c r="M3739" s="7" t="str">
        <f t="shared" si="232"/>
        <v/>
      </c>
      <c r="N3739" s="7" t="str">
        <f>Cartilha_GLOBAL!N3739</f>
        <v/>
      </c>
      <c r="O3739" s="144"/>
      <c r="Q3739" s="151"/>
      <c r="R3739" s="152">
        <v>0</v>
      </c>
      <c r="T3739" s="153">
        <f>IF(Cartilha_GLOBAL!R3739=0,0,IF(Cartilha_GLOBAL!R3739&gt;0,"c","b"))</f>
        <v>0</v>
      </c>
    </row>
    <row r="3740" ht="22.5" hidden="1" spans="1:20">
      <c r="A3740" s="158">
        <f>Cartilha_GLOBAL!A3740</f>
        <v>103273</v>
      </c>
      <c r="B3740" s="100" t="str">
        <f>Cartilha_GLOBAL!B3740</f>
        <v>SINAPI</v>
      </c>
      <c r="C3740" s="104" t="str">
        <f>Cartilha_GLOBAL!C3740</f>
        <v>AR CONDICIONADO SPLIT ON/OFF, CASSETE (TETO), FRIO 4 VIAS 48000 BTU/H - FORNECIMENTO E INSTALAÇÃO. AF_11/2021_PE</v>
      </c>
      <c r="D3740" s="94" t="str">
        <f>Cartilha_GLOBAL!D3740</f>
        <v>UN</v>
      </c>
      <c r="E3740" s="105">
        <f>Cartilha_GLOBAL!$E3740</f>
        <v>10562.49</v>
      </c>
      <c r="F3740" s="182">
        <f>Cartilha_GLOBAL!$F3740</f>
        <v>12964.4</v>
      </c>
      <c r="G3740" s="108"/>
      <c r="H3740" s="107">
        <f t="shared" si="229"/>
        <v>0</v>
      </c>
      <c r="I3740" s="143">
        <f t="shared" si="230"/>
        <v>0</v>
      </c>
      <c r="J3740" s="142"/>
      <c r="K3740" s="145"/>
      <c r="L3740" s="7" t="str">
        <f t="shared" si="231"/>
        <v/>
      </c>
      <c r="M3740" s="7" t="str">
        <f t="shared" si="232"/>
        <v/>
      </c>
      <c r="N3740" s="7" t="str">
        <f>Cartilha_GLOBAL!N3740</f>
        <v/>
      </c>
      <c r="O3740" s="144"/>
      <c r="Q3740" s="151"/>
      <c r="R3740" s="152">
        <v>0</v>
      </c>
      <c r="T3740" s="153">
        <f>IF(Cartilha_GLOBAL!R3740=0,0,IF(Cartilha_GLOBAL!R3740&gt;0,"c","b"))</f>
        <v>0</v>
      </c>
    </row>
    <row r="3741" ht="22.5" hidden="1" spans="1:20">
      <c r="A3741" s="158">
        <f>Cartilha_GLOBAL!A3741</f>
        <v>103274</v>
      </c>
      <c r="B3741" s="100" t="str">
        <f>Cartilha_GLOBAL!B3741</f>
        <v>SINAPI</v>
      </c>
      <c r="C3741" s="104" t="str">
        <f>Cartilha_GLOBAL!C3741</f>
        <v>AR CONDICIONADO SPLIT ON/OFF, CASSETE (TETO), 48000 BTU/H, CICLO QUENTE/FRIO - FORNECIMENTO E INSTALAÇÃO. AF_11/2021_PE</v>
      </c>
      <c r="D3741" s="94" t="str">
        <f>Cartilha_GLOBAL!D3741</f>
        <v>UN</v>
      </c>
      <c r="E3741" s="105">
        <f>Cartilha_GLOBAL!$E3741</f>
        <v>12079.56</v>
      </c>
      <c r="F3741" s="182">
        <f>Cartilha_GLOBAL!$F3741</f>
        <v>14826.45</v>
      </c>
      <c r="G3741" s="108"/>
      <c r="H3741" s="107">
        <f t="shared" si="229"/>
        <v>0</v>
      </c>
      <c r="I3741" s="143">
        <f t="shared" si="230"/>
        <v>0</v>
      </c>
      <c r="J3741" s="142"/>
      <c r="K3741" s="228"/>
      <c r="L3741" s="7" t="str">
        <f t="shared" si="231"/>
        <v/>
      </c>
      <c r="M3741" s="7" t="str">
        <f t="shared" si="232"/>
        <v/>
      </c>
      <c r="N3741" s="7" t="str">
        <f>Cartilha_GLOBAL!N3741</f>
        <v/>
      </c>
      <c r="O3741" s="144"/>
      <c r="Q3741" s="151"/>
      <c r="R3741" s="152">
        <v>0</v>
      </c>
      <c r="T3741" s="153">
        <f>IF(Cartilha_GLOBAL!R3741=0,0,IF(Cartilha_GLOBAL!R3741&gt;0,"c","b"))</f>
        <v>0</v>
      </c>
    </row>
    <row r="3742" ht="22.5" hidden="1" spans="1:20">
      <c r="A3742" s="158">
        <f>Cartilha_GLOBAL!A3742</f>
        <v>103275</v>
      </c>
      <c r="B3742" s="100" t="str">
        <f>Cartilha_GLOBAL!B3742</f>
        <v>SINAPI</v>
      </c>
      <c r="C3742" s="104" t="str">
        <f>Cartilha_GLOBAL!C3742</f>
        <v>AR CONDICIONADO SPLIT ON/OFF, CASSETE (TETO), FRIO 4 VIAS 60000 BTU/H - FORNECIMENTO E INSTALAÇÃO. AF_11/2021_PE</v>
      </c>
      <c r="D3742" s="94" t="str">
        <f>Cartilha_GLOBAL!D3742</f>
        <v>UN</v>
      </c>
      <c r="E3742" s="105">
        <f>Cartilha_GLOBAL!$E3742</f>
        <v>12017.63</v>
      </c>
      <c r="F3742" s="182">
        <f>Cartilha_GLOBAL!$F3742</f>
        <v>14750.44</v>
      </c>
      <c r="G3742" s="108"/>
      <c r="H3742" s="107">
        <f t="shared" si="229"/>
        <v>0</v>
      </c>
      <c r="I3742" s="143">
        <f t="shared" si="230"/>
        <v>0</v>
      </c>
      <c r="J3742" s="142"/>
      <c r="K3742" s="228"/>
      <c r="L3742" s="7" t="str">
        <f t="shared" si="231"/>
        <v/>
      </c>
      <c r="M3742" s="7" t="str">
        <f t="shared" si="232"/>
        <v/>
      </c>
      <c r="N3742" s="7" t="str">
        <f>Cartilha_GLOBAL!N3742</f>
        <v/>
      </c>
      <c r="O3742" s="144"/>
      <c r="Q3742" s="151"/>
      <c r="R3742" s="152">
        <v>0</v>
      </c>
      <c r="T3742" s="153">
        <f>IF(Cartilha_GLOBAL!R3742=0,0,IF(Cartilha_GLOBAL!R3742&gt;0,"c","b"))</f>
        <v>0</v>
      </c>
    </row>
    <row r="3743" ht="22.5" hidden="1" spans="1:20">
      <c r="A3743" s="158">
        <f>Cartilha_GLOBAL!A3743</f>
        <v>103276</v>
      </c>
      <c r="B3743" s="100" t="str">
        <f>Cartilha_GLOBAL!B3743</f>
        <v>SINAPI</v>
      </c>
      <c r="C3743" s="104" t="str">
        <f>Cartilha_GLOBAL!C3743</f>
        <v>AR CONDICIONADO SPLIT ON/OFF, CASSETE (TETO), 60000 BTU/H, CICLO QUENTE/FRIO - FORNECIMENTO E INSTALAÇÃO. AF_11/2021_PE</v>
      </c>
      <c r="D3743" s="94" t="str">
        <f>Cartilha_GLOBAL!D3743</f>
        <v>UN</v>
      </c>
      <c r="E3743" s="105">
        <f>Cartilha_GLOBAL!$E3743</f>
        <v>12604.38</v>
      </c>
      <c r="F3743" s="182">
        <f>Cartilha_GLOBAL!$F3743</f>
        <v>15470.62</v>
      </c>
      <c r="G3743" s="108"/>
      <c r="H3743" s="107">
        <f t="shared" si="229"/>
        <v>0</v>
      </c>
      <c r="I3743" s="143">
        <f t="shared" si="230"/>
        <v>0</v>
      </c>
      <c r="J3743" s="142"/>
      <c r="K3743" s="228"/>
      <c r="L3743" s="7" t="str">
        <f t="shared" si="231"/>
        <v/>
      </c>
      <c r="M3743" s="7" t="str">
        <f t="shared" si="232"/>
        <v/>
      </c>
      <c r="N3743" s="7" t="str">
        <f>Cartilha_GLOBAL!N3743</f>
        <v/>
      </c>
      <c r="O3743" s="144"/>
      <c r="Q3743" s="151"/>
      <c r="R3743" s="152">
        <v>0</v>
      </c>
      <c r="T3743" s="153">
        <f>IF(Cartilha_GLOBAL!R3743=0,0,IF(Cartilha_GLOBAL!R3743&gt;0,"c","b"))</f>
        <v>0</v>
      </c>
    </row>
    <row r="3744" ht="12.75" hidden="1" spans="1:20">
      <c r="A3744" s="158">
        <f>Cartilha_GLOBAL!A3744</f>
        <v>103277</v>
      </c>
      <c r="B3744" s="100" t="str">
        <f>Cartilha_GLOBAL!B3744</f>
        <v>SINAPI</v>
      </c>
      <c r="C3744" s="104" t="str">
        <f>Cartilha_GLOBAL!C3744</f>
        <v>AR CONDICIONADO SPLITÃO 10 TR - FORNECIMENTO E INSTALAÇÃO. AF_11/2021_PE</v>
      </c>
      <c r="D3744" s="94" t="str">
        <f>Cartilha_GLOBAL!D3744</f>
        <v>UN</v>
      </c>
      <c r="E3744" s="105">
        <f>Cartilha_GLOBAL!$E3744</f>
        <v>23223.61</v>
      </c>
      <c r="F3744" s="182">
        <f>Cartilha_GLOBAL!$F3744</f>
        <v>28504.66</v>
      </c>
      <c r="G3744" s="108"/>
      <c r="H3744" s="107">
        <f t="shared" si="229"/>
        <v>0</v>
      </c>
      <c r="I3744" s="143">
        <f t="shared" si="230"/>
        <v>0</v>
      </c>
      <c r="J3744" s="142"/>
      <c r="K3744" s="228"/>
      <c r="L3744" s="7" t="str">
        <f t="shared" si="231"/>
        <v/>
      </c>
      <c r="M3744" s="7" t="str">
        <f t="shared" si="232"/>
        <v/>
      </c>
      <c r="N3744" s="7" t="str">
        <f>Cartilha_GLOBAL!N3744</f>
        <v/>
      </c>
      <c r="O3744" s="144"/>
      <c r="Q3744" s="151"/>
      <c r="R3744" s="152">
        <v>0</v>
      </c>
      <c r="T3744" s="153">
        <f>IF(Cartilha_GLOBAL!R3744=0,0,IF(Cartilha_GLOBAL!R3744&gt;0,"c","b"))</f>
        <v>0</v>
      </c>
    </row>
    <row r="3745" ht="12.75" hidden="1" spans="1:20">
      <c r="A3745" s="158">
        <f>Cartilha_GLOBAL!A3745</f>
        <v>103278</v>
      </c>
      <c r="B3745" s="100" t="str">
        <f>Cartilha_GLOBAL!B3745</f>
        <v>SINAPI</v>
      </c>
      <c r="C3745" s="104" t="str">
        <f>Cartilha_GLOBAL!C3745</f>
        <v>AR CONDICIONADO SPLITÃO 15 TR - FORNECIMENTO E INSTALAÇÃO. AF_11/2021_PE</v>
      </c>
      <c r="D3745" s="94" t="str">
        <f>Cartilha_GLOBAL!D3745</f>
        <v>UN</v>
      </c>
      <c r="E3745" s="105">
        <f>Cartilha_GLOBAL!$E3745</f>
        <v>29672.81</v>
      </c>
      <c r="F3745" s="182">
        <f>Cartilha_GLOBAL!$F3745</f>
        <v>36420.41</v>
      </c>
      <c r="G3745" s="108"/>
      <c r="H3745" s="107">
        <f t="shared" si="229"/>
        <v>0</v>
      </c>
      <c r="I3745" s="143">
        <f t="shared" si="230"/>
        <v>0</v>
      </c>
      <c r="J3745" s="142"/>
      <c r="K3745" s="228"/>
      <c r="L3745" s="7" t="str">
        <f t="shared" si="231"/>
        <v/>
      </c>
      <c r="M3745" s="7" t="str">
        <f t="shared" si="232"/>
        <v/>
      </c>
      <c r="N3745" s="7" t="str">
        <f>Cartilha_GLOBAL!N3745</f>
        <v/>
      </c>
      <c r="O3745" s="144"/>
      <c r="Q3745" s="151"/>
      <c r="R3745" s="152">
        <v>0</v>
      </c>
      <c r="T3745" s="153">
        <f>IF(Cartilha_GLOBAL!R3745=0,0,IF(Cartilha_GLOBAL!R3745&gt;0,"c","b"))</f>
        <v>0</v>
      </c>
    </row>
    <row r="3746" ht="22.5" hidden="1" spans="1:20">
      <c r="A3746" s="158">
        <f>Cartilha_GLOBAL!A3746</f>
        <v>103288</v>
      </c>
      <c r="B3746" s="100" t="str">
        <f>Cartilha_GLOBAL!B3746</f>
        <v>SINAPI</v>
      </c>
      <c r="C3746" s="104" t="str">
        <f>Cartilha_GLOBAL!C3746</f>
        <v>RASGO E CHUMBAMENTO EM ALVENARIA PARA TUBOS DE SPLIT PAREDE DE 9000 A 24000 BTUS/H. AF_11/2021</v>
      </c>
      <c r="D3746" s="94" t="str">
        <f>Cartilha_GLOBAL!D3746</f>
        <v>UN</v>
      </c>
      <c r="E3746" s="105">
        <f>Cartilha_GLOBAL!$E3746</f>
        <v>20.67</v>
      </c>
      <c r="F3746" s="182">
        <f>Cartilha_GLOBAL!$F3746</f>
        <v>25.37</v>
      </c>
      <c r="G3746" s="108"/>
      <c r="H3746" s="107">
        <f t="shared" si="229"/>
        <v>0</v>
      </c>
      <c r="I3746" s="143">
        <f t="shared" si="230"/>
        <v>0</v>
      </c>
      <c r="J3746" s="142"/>
      <c r="K3746" s="228"/>
      <c r="L3746" s="7" t="str">
        <f t="shared" si="231"/>
        <v/>
      </c>
      <c r="M3746" s="7" t="str">
        <f t="shared" si="232"/>
        <v/>
      </c>
      <c r="N3746" s="7" t="str">
        <f>Cartilha_GLOBAL!N3746</f>
        <v/>
      </c>
      <c r="O3746" s="144"/>
      <c r="Q3746" s="151"/>
      <c r="R3746" s="152">
        <v>0</v>
      </c>
      <c r="T3746" s="153">
        <f>IF(Cartilha_GLOBAL!R3746=0,0,IF(Cartilha_GLOBAL!R3746&gt;0,"c","b"))</f>
        <v>0</v>
      </c>
    </row>
    <row r="3747" ht="22.5" hidden="1" spans="1:20">
      <c r="A3747" s="158">
        <f>Cartilha_GLOBAL!A3747</f>
        <v>103289</v>
      </c>
      <c r="B3747" s="100" t="str">
        <f>Cartilha_GLOBAL!B3747</f>
        <v>SINAPI</v>
      </c>
      <c r="C3747" s="104" t="str">
        <f>Cartilha_GLOBAL!C3747</f>
        <v>TUBO EM COBRE FLEXÍVEL, DN 1/4", COM ISOLAMENTO, INSTALADO EM FORRO, PARA RAMAL DE ALIMENTAÇÃO DE AR CONDICIONADO, INCLUSO FIXADOR. AF_11/2021</v>
      </c>
      <c r="D3747" s="94" t="str">
        <f>Cartilha_GLOBAL!D3747</f>
        <v>M</v>
      </c>
      <c r="E3747" s="105">
        <f>Cartilha_GLOBAL!$E3747</f>
        <v>35.6</v>
      </c>
      <c r="F3747" s="182">
        <f>Cartilha_GLOBAL!$F3747</f>
        <v>43.7</v>
      </c>
      <c r="G3747" s="108"/>
      <c r="H3747" s="107">
        <f t="shared" si="229"/>
        <v>0</v>
      </c>
      <c r="I3747" s="143">
        <f t="shared" si="230"/>
        <v>0</v>
      </c>
      <c r="J3747" s="142"/>
      <c r="K3747" s="228"/>
      <c r="L3747" s="7" t="str">
        <f t="shared" si="231"/>
        <v/>
      </c>
      <c r="M3747" s="7" t="str">
        <f t="shared" si="232"/>
        <v/>
      </c>
      <c r="N3747" s="7" t="str">
        <f>Cartilha_GLOBAL!N3747</f>
        <v/>
      </c>
      <c r="O3747" s="144"/>
      <c r="Q3747" s="151"/>
      <c r="R3747" s="152">
        <v>0</v>
      </c>
      <c r="T3747" s="153">
        <f>IF(Cartilha_GLOBAL!R3747=0,0,IF(Cartilha_GLOBAL!R3747&gt;0,"c","b"))</f>
        <v>0</v>
      </c>
    </row>
    <row r="3748" ht="22.5" hidden="1" spans="1:20">
      <c r="A3748" s="158">
        <f>Cartilha_GLOBAL!A3748</f>
        <v>103290</v>
      </c>
      <c r="B3748" s="100" t="str">
        <f>Cartilha_GLOBAL!B3748</f>
        <v>SINAPI</v>
      </c>
      <c r="C3748" s="104" t="str">
        <f>Cartilha_GLOBAL!C3748</f>
        <v>TUBO EM COBRE FLEXÍVEL, DN 3/8", COM ISOLAMENTO, INSTALADO EM FORRO, PARA RAMAL DE ALIMENTAÇÃO DE AR CONDICIONADO, INCLUSO FIXADOR. AF_11/2021</v>
      </c>
      <c r="D3748" s="94" t="str">
        <f>Cartilha_GLOBAL!D3748</f>
        <v>M</v>
      </c>
      <c r="E3748" s="105">
        <f>Cartilha_GLOBAL!$E3748</f>
        <v>59.03</v>
      </c>
      <c r="F3748" s="182">
        <f>Cartilha_GLOBAL!$F3748</f>
        <v>72.45</v>
      </c>
      <c r="G3748" s="108"/>
      <c r="H3748" s="107">
        <f t="shared" si="229"/>
        <v>0</v>
      </c>
      <c r="I3748" s="143">
        <f t="shared" si="230"/>
        <v>0</v>
      </c>
      <c r="J3748" s="142"/>
      <c r="K3748" s="228"/>
      <c r="L3748" s="7" t="str">
        <f t="shared" si="231"/>
        <v/>
      </c>
      <c r="M3748" s="7" t="str">
        <f t="shared" si="232"/>
        <v/>
      </c>
      <c r="N3748" s="7" t="str">
        <f>Cartilha_GLOBAL!N3748</f>
        <v/>
      </c>
      <c r="O3748" s="144"/>
      <c r="Q3748" s="151"/>
      <c r="R3748" s="152">
        <v>0</v>
      </c>
      <c r="T3748" s="153">
        <f>IF(Cartilha_GLOBAL!R3748=0,0,IF(Cartilha_GLOBAL!R3748&gt;0,"c","b"))</f>
        <v>0</v>
      </c>
    </row>
    <row r="3749" ht="22.5" hidden="1" spans="1:20">
      <c r="A3749" s="158">
        <f>Cartilha_GLOBAL!A3749</f>
        <v>103291</v>
      </c>
      <c r="B3749" s="100" t="str">
        <f>Cartilha_GLOBAL!B3749</f>
        <v>SINAPI</v>
      </c>
      <c r="C3749" s="104" t="str">
        <f>Cartilha_GLOBAL!C3749</f>
        <v>TUBO EM COBRE FLEXÍVEL, DN 1/2", COM ISOLAMENTO, INSTALADO EM FORRO, PARA RAMAL DE ALIMENTAÇÃO DE AR CONDICIONADO, INCLUSO FIXADOR. AF_11/2021</v>
      </c>
      <c r="D3749" s="94" t="str">
        <f>Cartilha_GLOBAL!D3749</f>
        <v>M</v>
      </c>
      <c r="E3749" s="105">
        <f>Cartilha_GLOBAL!$E3749</f>
        <v>71.98</v>
      </c>
      <c r="F3749" s="182">
        <f>Cartilha_GLOBAL!$F3749</f>
        <v>88.35</v>
      </c>
      <c r="G3749" s="108"/>
      <c r="H3749" s="107">
        <f t="shared" si="229"/>
        <v>0</v>
      </c>
      <c r="I3749" s="143">
        <f t="shared" si="230"/>
        <v>0</v>
      </c>
      <c r="J3749" s="142"/>
      <c r="K3749" s="228"/>
      <c r="L3749" s="7" t="str">
        <f t="shared" si="231"/>
        <v/>
      </c>
      <c r="M3749" s="7" t="str">
        <f t="shared" si="232"/>
        <v/>
      </c>
      <c r="N3749" s="7" t="str">
        <f>Cartilha_GLOBAL!N3749</f>
        <v/>
      </c>
      <c r="O3749" s="144"/>
      <c r="Q3749" s="151"/>
      <c r="R3749" s="152">
        <v>0</v>
      </c>
      <c r="T3749" s="153">
        <f>IF(Cartilha_GLOBAL!R3749=0,0,IF(Cartilha_GLOBAL!R3749&gt;0,"c","b"))</f>
        <v>0</v>
      </c>
    </row>
    <row r="3750" ht="22.5" hidden="1" spans="1:20">
      <c r="A3750" s="158">
        <f>Cartilha_GLOBAL!A3750</f>
        <v>103292</v>
      </c>
      <c r="B3750" s="100" t="str">
        <f>Cartilha_GLOBAL!B3750</f>
        <v>SINAPI</v>
      </c>
      <c r="C3750" s="104" t="str">
        <f>Cartilha_GLOBAL!C3750</f>
        <v>TUBO EM COBRE FLEXÍVEL, DN 5/8", COM ISOLAMENTO, INSTALADO EM FORRO, PARA RAMAL DE ALIMENTAÇÃO DE AR CONDICIONADO, INCLUSO FIXADOR. AF_11/2021</v>
      </c>
      <c r="D3750" s="94" t="str">
        <f>Cartilha_GLOBAL!D3750</f>
        <v>M</v>
      </c>
      <c r="E3750" s="105">
        <f>Cartilha_GLOBAL!$E3750</f>
        <v>86.51</v>
      </c>
      <c r="F3750" s="182">
        <f>Cartilha_GLOBAL!$F3750</f>
        <v>106.18</v>
      </c>
      <c r="G3750" s="108"/>
      <c r="H3750" s="107">
        <f t="shared" si="229"/>
        <v>0</v>
      </c>
      <c r="I3750" s="143">
        <f t="shared" si="230"/>
        <v>0</v>
      </c>
      <c r="J3750" s="142"/>
      <c r="K3750" s="228"/>
      <c r="L3750" s="7" t="str">
        <f t="shared" si="231"/>
        <v/>
      </c>
      <c r="M3750" s="7" t="str">
        <f t="shared" si="232"/>
        <v/>
      </c>
      <c r="N3750" s="7" t="str">
        <f>Cartilha_GLOBAL!N3750</f>
        <v/>
      </c>
      <c r="O3750" s="144"/>
      <c r="Q3750" s="151"/>
      <c r="R3750" s="152">
        <v>0</v>
      </c>
      <c r="T3750" s="153">
        <f>IF(Cartilha_GLOBAL!R3750=0,0,IF(Cartilha_GLOBAL!R3750&gt;0,"c","b"))</f>
        <v>0</v>
      </c>
    </row>
    <row r="3751" ht="22.5" hidden="1" spans="1:20">
      <c r="A3751" s="158">
        <f>Cartilha_GLOBAL!A3751</f>
        <v>97327</v>
      </c>
      <c r="B3751" s="100" t="str">
        <f>Cartilha_GLOBAL!B3751</f>
        <v>SINAPI</v>
      </c>
      <c r="C3751" s="104" t="str">
        <f>Cartilha_GLOBAL!C3751</f>
        <v>TUBO EM COBRE FLEXÍVEL, DN 1/4, COM ISOLAMENTO, INSTALADO EM RAMAL DE ALIMENTAÇÃO DE AR CONDICIONADO COM CONDENSADORA INDIVIDUAL   FORNECIMENTO E INSTALAÇÃO. AF_12/2015</v>
      </c>
      <c r="D3751" s="94" t="str">
        <f>Cartilha_GLOBAL!D3751</f>
        <v>M</v>
      </c>
      <c r="E3751" s="105">
        <f>Cartilha_GLOBAL!$E3751</f>
        <v>30.58</v>
      </c>
      <c r="F3751" s="182">
        <f>Cartilha_GLOBAL!$F3751</f>
        <v>37.53</v>
      </c>
      <c r="G3751" s="108"/>
      <c r="H3751" s="107">
        <f t="shared" si="229"/>
        <v>0</v>
      </c>
      <c r="I3751" s="143">
        <f t="shared" si="230"/>
        <v>0</v>
      </c>
      <c r="J3751" s="142"/>
      <c r="K3751" s="228"/>
      <c r="L3751" s="7" t="str">
        <f t="shared" si="231"/>
        <v/>
      </c>
      <c r="M3751" s="7" t="str">
        <f t="shared" si="232"/>
        <v/>
      </c>
      <c r="N3751" s="7" t="str">
        <f>Cartilha_GLOBAL!N3751</f>
        <v/>
      </c>
      <c r="O3751" s="144"/>
      <c r="Q3751" s="151"/>
      <c r="R3751" s="152">
        <v>0</v>
      </c>
      <c r="T3751" s="153">
        <f>IF(Cartilha_GLOBAL!R3751=0,0,IF(Cartilha_GLOBAL!R3751&gt;0,"c","b"))</f>
        <v>0</v>
      </c>
    </row>
    <row r="3752" ht="22.5" hidden="1" spans="1:20">
      <c r="A3752" s="158">
        <f>Cartilha_GLOBAL!A3752</f>
        <v>97328</v>
      </c>
      <c r="B3752" s="100" t="str">
        <f>Cartilha_GLOBAL!B3752</f>
        <v>SINAPI</v>
      </c>
      <c r="C3752" s="104" t="str">
        <f>Cartilha_GLOBAL!C3752</f>
        <v>TUBO EM COBRE FLEXÍVEL, DN 3/8", COM ISOLAMENTO, INSTALADO EM RAMAL DE ALIMENTAÇÃO DE AR CONDICIONADO COM CONDENSADORA INDIVIDUAL  FORNECIMENTO E INSTALAÇÃO. AF_12/2015</v>
      </c>
      <c r="D3752" s="94" t="str">
        <f>Cartilha_GLOBAL!D3752</f>
        <v>M</v>
      </c>
      <c r="E3752" s="105">
        <f>Cartilha_GLOBAL!$E3752</f>
        <v>53.95</v>
      </c>
      <c r="F3752" s="182">
        <f>Cartilha_GLOBAL!$F3752</f>
        <v>66.22</v>
      </c>
      <c r="G3752" s="108"/>
      <c r="H3752" s="107">
        <f t="shared" si="229"/>
        <v>0</v>
      </c>
      <c r="I3752" s="143">
        <f t="shared" si="230"/>
        <v>0</v>
      </c>
      <c r="J3752" s="142"/>
      <c r="K3752" s="228"/>
      <c r="L3752" s="7" t="str">
        <f t="shared" si="231"/>
        <v/>
      </c>
      <c r="M3752" s="7" t="str">
        <f t="shared" si="232"/>
        <v/>
      </c>
      <c r="N3752" s="7" t="str">
        <f>Cartilha_GLOBAL!N3752</f>
        <v/>
      </c>
      <c r="O3752" s="144"/>
      <c r="Q3752" s="151"/>
      <c r="R3752" s="152">
        <v>0</v>
      </c>
      <c r="T3752" s="153">
        <f>IF(Cartilha_GLOBAL!R3752=0,0,IF(Cartilha_GLOBAL!R3752&gt;0,"c","b"))</f>
        <v>0</v>
      </c>
    </row>
    <row r="3753" ht="22.5" hidden="1" spans="1:20">
      <c r="A3753" s="158">
        <f>Cartilha_GLOBAL!A3753</f>
        <v>97329</v>
      </c>
      <c r="B3753" s="100" t="str">
        <f>Cartilha_GLOBAL!B3753</f>
        <v>SINAPI</v>
      </c>
      <c r="C3753" s="104" t="str">
        <f>Cartilha_GLOBAL!C3753</f>
        <v>TUBO EM COBRE FLEXÍVEL, DN 1/2", COM ISOLAMENTO, INSTALADO EM RAMAL DE ALIMENTAÇÃO DE AR CONDICIONADO COM CONDENSADORA INDIVIDUAL  FORNECIMENTO E INSTALAÇÃO. AF_12/2015</v>
      </c>
      <c r="D3753" s="94" t="str">
        <f>Cartilha_GLOBAL!D3753</f>
        <v>M</v>
      </c>
      <c r="E3753" s="105">
        <f>Cartilha_GLOBAL!$E3753</f>
        <v>66.78</v>
      </c>
      <c r="F3753" s="182">
        <f>Cartilha_GLOBAL!$F3753</f>
        <v>81.97</v>
      </c>
      <c r="G3753" s="108"/>
      <c r="H3753" s="107">
        <f t="shared" si="229"/>
        <v>0</v>
      </c>
      <c r="I3753" s="143">
        <f t="shared" si="230"/>
        <v>0</v>
      </c>
      <c r="J3753" s="142"/>
      <c r="K3753" s="228"/>
      <c r="L3753" s="7" t="str">
        <f t="shared" si="231"/>
        <v/>
      </c>
      <c r="M3753" s="7" t="str">
        <f t="shared" si="232"/>
        <v/>
      </c>
      <c r="N3753" s="7" t="str">
        <f>Cartilha_GLOBAL!N3753</f>
        <v/>
      </c>
      <c r="O3753" s="144"/>
      <c r="Q3753" s="151"/>
      <c r="R3753" s="152">
        <v>0</v>
      </c>
      <c r="T3753" s="153">
        <f>IF(Cartilha_GLOBAL!R3753=0,0,IF(Cartilha_GLOBAL!R3753&gt;0,"c","b"))</f>
        <v>0</v>
      </c>
    </row>
    <row r="3754" ht="22.5" hidden="1" spans="1:20">
      <c r="A3754" s="158">
        <f>Cartilha_GLOBAL!A3754</f>
        <v>97330</v>
      </c>
      <c r="B3754" s="100" t="str">
        <f>Cartilha_GLOBAL!B3754</f>
        <v>SINAPI</v>
      </c>
      <c r="C3754" s="104" t="str">
        <f>Cartilha_GLOBAL!C3754</f>
        <v>TUBO EM COBRE FLEXÍVEL, DN 5/8", COM ISOLAMENTO, INSTALADO EM RAMAL DE ALIMENTAÇÃO DE AR CONDICIONADO COM CONDENSADORA INDIVIDUAL  FORNECIMENTO E INSTALAÇÃO. AF_12/2015</v>
      </c>
      <c r="D3754" s="94" t="str">
        <f>Cartilha_GLOBAL!D3754</f>
        <v>M</v>
      </c>
      <c r="E3754" s="105">
        <f>Cartilha_GLOBAL!$E3754</f>
        <v>81.25</v>
      </c>
      <c r="F3754" s="182">
        <f>Cartilha_GLOBAL!$F3754</f>
        <v>99.73</v>
      </c>
      <c r="G3754" s="108"/>
      <c r="H3754" s="107">
        <f t="shared" si="229"/>
        <v>0</v>
      </c>
      <c r="I3754" s="143">
        <f t="shared" si="230"/>
        <v>0</v>
      </c>
      <c r="J3754" s="142"/>
      <c r="K3754" s="228"/>
      <c r="L3754" s="7" t="str">
        <f t="shared" si="231"/>
        <v/>
      </c>
      <c r="M3754" s="7" t="str">
        <f t="shared" si="232"/>
        <v/>
      </c>
      <c r="N3754" s="7" t="str">
        <f>Cartilha_GLOBAL!N3754</f>
        <v/>
      </c>
      <c r="O3754" s="144"/>
      <c r="Q3754" s="151"/>
      <c r="R3754" s="152">
        <v>0</v>
      </c>
      <c r="T3754" s="153">
        <f>IF(Cartilha_GLOBAL!R3754=0,0,IF(Cartilha_GLOBAL!R3754&gt;0,"c","b"))</f>
        <v>0</v>
      </c>
    </row>
    <row r="3755" ht="22.5" hidden="1" spans="1:20">
      <c r="A3755" s="158">
        <f>Cartilha_GLOBAL!A3755</f>
        <v>97331</v>
      </c>
      <c r="B3755" s="100" t="str">
        <f>Cartilha_GLOBAL!B3755</f>
        <v>SINAPI</v>
      </c>
      <c r="C3755" s="104" t="str">
        <f>Cartilha_GLOBAL!C3755</f>
        <v>TUBO EM COBRE FLEXÍVEL, DN 1/4", COM ISOLAMENTO, INSTALADO EM RAMAL DE ALIMENTAÇÃO DE AR CONDICIONADO COM CONDENSADORA CENTRAL  FORNECIMENTO E INSTALAÇÃO. AF_12/2015</v>
      </c>
      <c r="D3755" s="94" t="str">
        <f>Cartilha_GLOBAL!D3755</f>
        <v>M</v>
      </c>
      <c r="E3755" s="105">
        <f>Cartilha_GLOBAL!$E3755</f>
        <v>30.98</v>
      </c>
      <c r="F3755" s="182">
        <f>Cartilha_GLOBAL!$F3755</f>
        <v>38.02</v>
      </c>
      <c r="G3755" s="108"/>
      <c r="H3755" s="107">
        <f t="shared" si="229"/>
        <v>0</v>
      </c>
      <c r="I3755" s="143">
        <f t="shared" si="230"/>
        <v>0</v>
      </c>
      <c r="J3755" s="142"/>
      <c r="K3755" s="228"/>
      <c r="L3755" s="7" t="str">
        <f t="shared" si="231"/>
        <v/>
      </c>
      <c r="M3755" s="7" t="str">
        <f t="shared" si="232"/>
        <v/>
      </c>
      <c r="N3755" s="7" t="str">
        <f>Cartilha_GLOBAL!N3755</f>
        <v/>
      </c>
      <c r="O3755" s="144"/>
      <c r="Q3755" s="151"/>
      <c r="R3755" s="152">
        <v>0</v>
      </c>
      <c r="T3755" s="153">
        <f>IF(Cartilha_GLOBAL!R3755=0,0,IF(Cartilha_GLOBAL!R3755&gt;0,"c","b"))</f>
        <v>0</v>
      </c>
    </row>
    <row r="3756" ht="22.5" hidden="1" spans="1:20">
      <c r="A3756" s="158">
        <f>Cartilha_GLOBAL!A3756</f>
        <v>97332</v>
      </c>
      <c r="B3756" s="100" t="str">
        <f>Cartilha_GLOBAL!B3756</f>
        <v>SINAPI</v>
      </c>
      <c r="C3756" s="104" t="str">
        <f>Cartilha_GLOBAL!C3756</f>
        <v>TUBO EM COBRE FLEXÍVEL, DN 3/8", COM ISOLAMENTO, INSTALADO EM RAMAL DE ALIMENTAÇÃO DE AR CONDICIONADO COM CONDENSADORA CENTRAL  FORNECIMENTO E INSTALAÇÃO. AF_12/2015</v>
      </c>
      <c r="D3756" s="94" t="str">
        <f>Cartilha_GLOBAL!D3756</f>
        <v>M</v>
      </c>
      <c r="E3756" s="105">
        <f>Cartilha_GLOBAL!$E3756</f>
        <v>54.41</v>
      </c>
      <c r="F3756" s="182">
        <f>Cartilha_GLOBAL!$F3756</f>
        <v>66.78</v>
      </c>
      <c r="G3756" s="108"/>
      <c r="H3756" s="107">
        <f t="shared" si="229"/>
        <v>0</v>
      </c>
      <c r="I3756" s="143">
        <f t="shared" si="230"/>
        <v>0</v>
      </c>
      <c r="J3756" s="142"/>
      <c r="K3756" s="228"/>
      <c r="L3756" s="7" t="str">
        <f t="shared" si="231"/>
        <v/>
      </c>
      <c r="M3756" s="7" t="str">
        <f t="shared" si="232"/>
        <v/>
      </c>
      <c r="N3756" s="7" t="str">
        <f>Cartilha_GLOBAL!N3756</f>
        <v/>
      </c>
      <c r="O3756" s="144"/>
      <c r="Q3756" s="151"/>
      <c r="R3756" s="152">
        <v>0</v>
      </c>
      <c r="T3756" s="153">
        <f>IF(Cartilha_GLOBAL!R3756=0,0,IF(Cartilha_GLOBAL!R3756&gt;0,"c","b"))</f>
        <v>0</v>
      </c>
    </row>
    <row r="3757" ht="22.5" hidden="1" spans="1:20">
      <c r="A3757" s="158">
        <f>Cartilha_GLOBAL!A3757</f>
        <v>97333</v>
      </c>
      <c r="B3757" s="100" t="str">
        <f>Cartilha_GLOBAL!B3757</f>
        <v>SINAPI</v>
      </c>
      <c r="C3757" s="104" t="str">
        <f>Cartilha_GLOBAL!C3757</f>
        <v>TUBO EM COBRE FLEXÍVEL, DN 1/2", COM ISOLAMENTO, INSTALADO EM RAMAL DE ALIMENTAÇÃO DE AR CONDICIONADO COM CONDENSADORA CENTRAL  FORNECIMENTO E INSTALAÇÃO. AF_12/2015</v>
      </c>
      <c r="D3757" s="94" t="str">
        <f>Cartilha_GLOBAL!D3757</f>
        <v>M</v>
      </c>
      <c r="E3757" s="105">
        <f>Cartilha_GLOBAL!$E3757</f>
        <v>67.36</v>
      </c>
      <c r="F3757" s="182">
        <f>Cartilha_GLOBAL!$F3757</f>
        <v>82.68</v>
      </c>
      <c r="G3757" s="108"/>
      <c r="H3757" s="107">
        <f t="shared" si="229"/>
        <v>0</v>
      </c>
      <c r="I3757" s="143">
        <f t="shared" si="230"/>
        <v>0</v>
      </c>
      <c r="J3757" s="142"/>
      <c r="K3757" s="145"/>
      <c r="L3757" s="7" t="str">
        <f t="shared" si="231"/>
        <v/>
      </c>
      <c r="M3757" s="7" t="str">
        <f t="shared" si="232"/>
        <v/>
      </c>
      <c r="N3757" s="7" t="str">
        <f>Cartilha_GLOBAL!N3757</f>
        <v/>
      </c>
      <c r="O3757" s="144"/>
      <c r="Q3757" s="151"/>
      <c r="R3757" s="152">
        <v>0</v>
      </c>
      <c r="T3757" s="153">
        <f>IF(Cartilha_GLOBAL!R3757=0,0,IF(Cartilha_GLOBAL!R3757&gt;0,"c","b"))</f>
        <v>0</v>
      </c>
    </row>
    <row r="3758" ht="22.5" hidden="1" spans="1:20">
      <c r="A3758" s="158">
        <f>Cartilha_GLOBAL!A3758</f>
        <v>97334</v>
      </c>
      <c r="B3758" s="100" t="str">
        <f>Cartilha_GLOBAL!B3758</f>
        <v>SINAPI</v>
      </c>
      <c r="C3758" s="104" t="str">
        <f>Cartilha_GLOBAL!C3758</f>
        <v>TUBO EM COBRE FLEXÍVEL, DN 5/8, COM ISOLAMENTO, INSTALADO EM RAMAL DE ALIMENTAÇÃO DE AR CONDICIONADO COM CONDENSADORA CENTRAL   FORNECIMENTO E INSTALAÇÃO. AF_12/2015</v>
      </c>
      <c r="D3758" s="94" t="str">
        <f>Cartilha_GLOBAL!D3758</f>
        <v>M</v>
      </c>
      <c r="E3758" s="105">
        <f>Cartilha_GLOBAL!$E3758</f>
        <v>81.89</v>
      </c>
      <c r="F3758" s="182">
        <f>Cartilha_GLOBAL!$F3758</f>
        <v>100.51</v>
      </c>
      <c r="G3758" s="108"/>
      <c r="H3758" s="107">
        <f t="shared" ref="H3758:H3821" si="233">IF(G3758=0,0,F3758)</f>
        <v>0</v>
      </c>
      <c r="I3758" s="143">
        <f t="shared" ref="I3758:I3821" si="234">IF(ISBLANK(G3758),0,IF(R3758=0,ROUND(G3758*H3758,2),IF(R3758="b",ROUNDDOWN(G3758*H3758,2),ROUNDUP(G3758*H3758,2))))</f>
        <v>0</v>
      </c>
      <c r="J3758" s="142"/>
      <c r="K3758" s="228"/>
      <c r="L3758" s="7" t="str">
        <f t="shared" ref="L3758:L3821" si="235">IF(K3758="X","x",IF(K3758="xx","x",IF(I3758&gt;0,"x","")))</f>
        <v/>
      </c>
      <c r="M3758" s="7" t="str">
        <f t="shared" ref="M3758:M3821" si="236">IF(K3758="X","x",IF(K3758="xx","x",IF(I3758&gt;0,"x","")))</f>
        <v/>
      </c>
      <c r="N3758" s="7" t="str">
        <f>Cartilha_GLOBAL!N3758</f>
        <v/>
      </c>
      <c r="O3758" s="144"/>
      <c r="Q3758" s="151"/>
      <c r="R3758" s="152">
        <v>0</v>
      </c>
      <c r="T3758" s="153">
        <f>IF(Cartilha_GLOBAL!R3758=0,0,IF(Cartilha_GLOBAL!R3758&gt;0,"c","b"))</f>
        <v>0</v>
      </c>
    </row>
    <row r="3759" ht="12.75" spans="1:20">
      <c r="A3759" s="158" t="str">
        <f>Cartilha_GLOBAL!A3759</f>
        <v>x</v>
      </c>
      <c r="B3759" s="100">
        <f>Cartilha_GLOBAL!B3759</f>
        <v>0</v>
      </c>
      <c r="C3759" s="161" t="str">
        <f>Cartilha_GLOBAL!C3759</f>
        <v>SERVIÇOS EXTRAS - INSTALACOES ELETRICAS, TELEFONIA, SISTEMAS DE PROTEÇÃO E VENTILAÇÃO</v>
      </c>
      <c r="D3759" s="94">
        <f>Cartilha_GLOBAL!D3759</f>
        <v>0</v>
      </c>
      <c r="E3759" s="224">
        <f>Cartilha_GLOBAL!$E3759</f>
        <v>0</v>
      </c>
      <c r="F3759" s="182">
        <f>Cartilha_GLOBAL!$F3759</f>
        <v>0</v>
      </c>
      <c r="G3759" s="187"/>
      <c r="H3759" s="187">
        <f t="shared" si="233"/>
        <v>0</v>
      </c>
      <c r="I3759" s="188">
        <f t="shared" si="234"/>
        <v>0</v>
      </c>
      <c r="J3759" s="142"/>
      <c r="K3759" s="145" t="str">
        <f>IF(OR(SUM(I3760:I3799)&gt;0,SUM(I3760:I3799)&gt;0),"xx","")</f>
        <v>xx</v>
      </c>
      <c r="L3759" s="7" t="str">
        <f t="shared" si="235"/>
        <v>x</v>
      </c>
      <c r="M3759" s="7" t="str">
        <f t="shared" si="236"/>
        <v>x</v>
      </c>
      <c r="N3759" s="7" t="str">
        <f>Cartilha_GLOBAL!N3759</f>
        <v>x</v>
      </c>
      <c r="O3759" s="140" t="s">
        <v>230</v>
      </c>
      <c r="Q3759" s="151"/>
      <c r="R3759" s="152">
        <v>0</v>
      </c>
      <c r="T3759" s="153">
        <f>IF(Cartilha_GLOBAL!R3759=0,0,IF(Cartilha_GLOBAL!R3759&gt;0,"c","b"))</f>
        <v>0</v>
      </c>
    </row>
    <row r="3760" ht="56.25" hidden="1" spans="1:20">
      <c r="A3760" s="158" t="str">
        <f>Cartilha_GLOBAL!A3760</f>
        <v>Ref 101660a</v>
      </c>
      <c r="B3760" s="100" t="str">
        <f>Cartilha_GLOBAL!B3760</f>
        <v>SINAPI</v>
      </c>
      <c r="C3760" s="159" t="str">
        <f>Cartilha_GLOBAL!C3760</f>
        <v>FORNECIMENTO E INSTALAÇÃO DE LUMINÁRIA PARA ILUMINAÇÃO PÚBLICA EM LED QUE ATENDA AO MÍNIMO EXIGIDO PARA CLASSIFICAÇÃO DE VIA TIPO V1 - SUPER POSTE, COM CERTIFICAÇÃO DE CONFORMIDADE E REGISTRO NO INMETRO; POTÊNCIA MÁXIMA DE 220W; FLUXO LUMINOSO MÍNIMO DE 33.000 LÚMENS; GARANTIA TOTAL DE 5 ANOS E DEMAIS ESPECIFICAÇÕES TÉCNICAS DO TERMO DE REFERÊNCIA</v>
      </c>
      <c r="D3760" s="192" t="str">
        <f>Cartilha_GLOBAL!D3760</f>
        <v>UN</v>
      </c>
      <c r="E3760" s="105" t="str">
        <f>Cartilha_GLOBAL!$E3760</f>
        <v>1.495,48</v>
      </c>
      <c r="F3760" s="182">
        <f>Cartilha_GLOBAL!$F3760</f>
        <v>1835.55</v>
      </c>
      <c r="G3760" s="108"/>
      <c r="H3760" s="107">
        <f t="shared" si="233"/>
        <v>0</v>
      </c>
      <c r="I3760" s="184">
        <f t="shared" si="234"/>
        <v>0</v>
      </c>
      <c r="J3760" s="142"/>
      <c r="K3760" s="145"/>
      <c r="L3760" s="7" t="str">
        <f t="shared" si="235"/>
        <v/>
      </c>
      <c r="M3760" s="7" t="str">
        <f t="shared" si="236"/>
        <v/>
      </c>
      <c r="N3760" s="7" t="str">
        <f>Cartilha_GLOBAL!N3760</f>
        <v/>
      </c>
      <c r="O3760" s="140" t="s">
        <v>230</v>
      </c>
      <c r="Q3760" s="151"/>
      <c r="R3760" s="152">
        <v>0</v>
      </c>
      <c r="T3760" s="153">
        <f>IF(Cartilha_GLOBAL!R3760=0,0,IF(Cartilha_GLOBAL!R3760&gt;0,"c","b"))</f>
        <v>0</v>
      </c>
    </row>
    <row r="3761" ht="45" hidden="1" spans="1:20">
      <c r="A3761" s="158" t="str">
        <f>Cartilha_GLOBAL!A3761</f>
        <v>Ref 101660b</v>
      </c>
      <c r="B3761" s="100" t="str">
        <f>Cartilha_GLOBAL!B3761</f>
        <v>SINAPI</v>
      </c>
      <c r="C3761" s="104" t="str">
        <f>Cartilha_GLOBAL!C3761</f>
        <v>FORNECIMENTO E INSTALAÇÃO DE LUMINÁRIA PARA ILUMINAÇÃO PÚBLICA EM LED QUE ATENDA AO MÍNIMO EXIGIDO PARA CLASSIFICAÇÃO DE VIA TIPO V1, COM CERTIFICAÇÃO DE CONFORMIDADE E REGISTRO NO INMETRO; POTÊNCIA MÁXIMA DE 180W; FLUXO LUMINOSO MÍNIMO DE 27.000 LÚMENS; GARANTIA TOTAL DE 5 ANOS E DEMAIS ESPECIFICAÇÕES TÉCNICAS DO TERMO DE REFERÊNCIA</v>
      </c>
      <c r="D3761" s="94" t="str">
        <f>Cartilha_GLOBAL!D3761</f>
        <v>UN</v>
      </c>
      <c r="E3761" s="105" t="str">
        <f>Cartilha_GLOBAL!$E3761</f>
        <v>1.495,48</v>
      </c>
      <c r="F3761" s="182">
        <f>Cartilha_GLOBAL!$F3761</f>
        <v>1835.55</v>
      </c>
      <c r="G3761" s="108"/>
      <c r="H3761" s="107">
        <f t="shared" si="233"/>
        <v>0</v>
      </c>
      <c r="I3761" s="184">
        <f t="shared" si="234"/>
        <v>0</v>
      </c>
      <c r="J3761" s="142"/>
      <c r="K3761" s="145"/>
      <c r="L3761" s="7" t="str">
        <f t="shared" si="235"/>
        <v/>
      </c>
      <c r="M3761" s="7" t="str">
        <f t="shared" si="236"/>
        <v/>
      </c>
      <c r="N3761" s="7" t="str">
        <f>Cartilha_GLOBAL!N3761</f>
        <v/>
      </c>
      <c r="O3761" s="140" t="s">
        <v>230</v>
      </c>
      <c r="Q3761" s="151"/>
      <c r="R3761" s="152">
        <v>0</v>
      </c>
      <c r="T3761" s="153">
        <f>IF(Cartilha_GLOBAL!R3761=0,0,IF(Cartilha_GLOBAL!R3761&gt;0,"c","b"))</f>
        <v>0</v>
      </c>
    </row>
    <row r="3762" ht="56.25" hidden="1" spans="1:20">
      <c r="A3762" s="158" t="str">
        <f>Cartilha_GLOBAL!A3762</f>
        <v>Ref 101659</v>
      </c>
      <c r="B3762" s="100" t="str">
        <f>Cartilha_GLOBAL!B3762</f>
        <v>SINAPI</v>
      </c>
      <c r="C3762" s="159" t="str">
        <f>Cartilha_GLOBAL!C3762</f>
        <v>FORNECIMENTO E INSTALAÇÃO DE LUMINÁRIA PARA ILUMINAÇÃO PÚBLICA EM LED QUE ATENDA AO MÍNIMO EXIGIDO PARA CLASSIFICAÇÃO DE VIA TIPO V2 (NBR 5101/2018), COM CERTIFICAÇÃO DE CONFORMIDADE E REGISTRO NO INMETRO; POTÊNCIA MÁXIMA DE 120W; FLUXO LUMINOSO MÍNIMO DE 18.000 LÚMENS; GARANTIA TOTAL DE 5 ANOS E DEMAIS ESPECIFICAÇÕES TÉCNICAS DO TERMO DE REFERÊNCIA</v>
      </c>
      <c r="D3762" s="192" t="str">
        <f>Cartilha_GLOBAL!D3762</f>
        <v>UN</v>
      </c>
      <c r="E3762" s="105" t="str">
        <f>Cartilha_GLOBAL!$E3762</f>
        <v>934,31</v>
      </c>
      <c r="F3762" s="182">
        <f>Cartilha_GLOBAL!$F3762</f>
        <v>1146.77</v>
      </c>
      <c r="G3762" s="108"/>
      <c r="H3762" s="107">
        <f t="shared" si="233"/>
        <v>0</v>
      </c>
      <c r="I3762" s="184">
        <f t="shared" si="234"/>
        <v>0</v>
      </c>
      <c r="J3762" s="142"/>
      <c r="K3762" s="145"/>
      <c r="L3762" s="7" t="str">
        <f t="shared" si="235"/>
        <v/>
      </c>
      <c r="M3762" s="7" t="str">
        <f t="shared" si="236"/>
        <v/>
      </c>
      <c r="N3762" s="7" t="str">
        <f>Cartilha_GLOBAL!N3762</f>
        <v/>
      </c>
      <c r="O3762" s="140" t="s">
        <v>230</v>
      </c>
      <c r="Q3762" s="151"/>
      <c r="R3762" s="152">
        <v>0</v>
      </c>
      <c r="T3762" s="153">
        <f>IF(Cartilha_GLOBAL!R3762=0,0,IF(Cartilha_GLOBAL!R3762&gt;0,"c","b"))</f>
        <v>0</v>
      </c>
    </row>
    <row r="3763" ht="56.25" hidden="1" spans="1:20">
      <c r="A3763" s="158" t="str">
        <f>Cartilha_GLOBAL!A3763</f>
        <v>Ref 101658</v>
      </c>
      <c r="B3763" s="100" t="str">
        <f>Cartilha_GLOBAL!B3763</f>
        <v>SINAPI</v>
      </c>
      <c r="C3763" s="159" t="str">
        <f>Cartilha_GLOBAL!C3763</f>
        <v>FORNECIMENTO E INSTALAÇÃO DE LUMINÁRIA PARA ILUMINAÇÃO PÚBLICA EM LED QUE ATENDA AO MÍNIMO EXIGIDO PARA CLASSIFICAÇÃO DE VIA TIPO V3 (NBR 5101/2018), COM CERTIFICAÇÃO DE CONFORMIDADE E REGISTRO NO INMETRO; POTÊNCIA MÁXIMA DE 80W; FLUXO LUMINOSO MÍNIMO DE 12.000 LÚMENS; GARANTIA TOTAL DE 5 ANOS E DEMAIS ESPECIFICAÇÕES TÉCNICAS DO TERMO DE REFERÊNCIA</v>
      </c>
      <c r="D3763" s="192" t="str">
        <f>Cartilha_GLOBAL!D3763</f>
        <v>UN</v>
      </c>
      <c r="E3763" s="105" t="str">
        <f>Cartilha_GLOBAL!$E3763</f>
        <v>815,43</v>
      </c>
      <c r="F3763" s="182">
        <f>Cartilha_GLOBAL!$F3763</f>
        <v>1000.86</v>
      </c>
      <c r="G3763" s="108"/>
      <c r="H3763" s="107">
        <f t="shared" si="233"/>
        <v>0</v>
      </c>
      <c r="I3763" s="184">
        <f t="shared" si="234"/>
        <v>0</v>
      </c>
      <c r="J3763" s="142"/>
      <c r="K3763" s="145"/>
      <c r="L3763" s="7" t="str">
        <f t="shared" si="235"/>
        <v/>
      </c>
      <c r="M3763" s="7" t="str">
        <f t="shared" si="236"/>
        <v/>
      </c>
      <c r="N3763" s="7" t="str">
        <f>Cartilha_GLOBAL!N3763</f>
        <v/>
      </c>
      <c r="O3763" s="140" t="s">
        <v>230</v>
      </c>
      <c r="Q3763" s="151"/>
      <c r="R3763" s="152">
        <v>0</v>
      </c>
      <c r="T3763" s="153">
        <f>IF(Cartilha_GLOBAL!R3763=0,0,IF(Cartilha_GLOBAL!R3763&gt;0,"c","b"))</f>
        <v>0</v>
      </c>
    </row>
    <row r="3764" ht="45" hidden="1" spans="1:20">
      <c r="A3764" s="158" t="str">
        <f>Cartilha_GLOBAL!A3764</f>
        <v>Ref 101657</v>
      </c>
      <c r="B3764" s="100" t="str">
        <f>Cartilha_GLOBAL!B3764</f>
        <v>SINAPI</v>
      </c>
      <c r="C3764" s="159" t="str">
        <f>Cartilha_GLOBAL!C3764</f>
        <v>FORNECIMENTO E INSTALAÇÃO DE LUMINÁRIA PARA ILUMINAÇÃO PÚBLICA EM LED QUE ATENDA AO MÍNIMO EXIGIDO PARA CLASSIFICAÇÃO DE VIA TIPO V4 (NBR 5101/2018), COM CERTIFICAÇÃO DE CONFORMIDADE E REGISTRO NO INMETRO; POTÊNCIA MÁXIMA DE 50W; FLUXO LUMINOSO MÍNIMO DE 7.500 LÚMENS; GARANTIA TOTAL DE 5 ANOS E DEMAIS ESPECIFICAÇÕES TÉCNICAS DO TERMO DE REFERÊNCIA</v>
      </c>
      <c r="D3764" s="192" t="str">
        <f>Cartilha_GLOBAL!D3764</f>
        <v>UN</v>
      </c>
      <c r="E3764" s="105" t="str">
        <f>Cartilha_GLOBAL!$E3764</f>
        <v>624,30</v>
      </c>
      <c r="F3764" s="182">
        <f>Cartilha_GLOBAL!$F3764</f>
        <v>766.27</v>
      </c>
      <c r="G3764" s="108"/>
      <c r="H3764" s="107">
        <f t="shared" si="233"/>
        <v>0</v>
      </c>
      <c r="I3764" s="184">
        <f t="shared" si="234"/>
        <v>0</v>
      </c>
      <c r="J3764" s="142"/>
      <c r="K3764" s="228"/>
      <c r="L3764" s="7" t="str">
        <f t="shared" si="235"/>
        <v/>
      </c>
      <c r="M3764" s="7" t="str">
        <f t="shared" si="236"/>
        <v/>
      </c>
      <c r="N3764" s="7" t="str">
        <f>Cartilha_GLOBAL!N3764</f>
        <v/>
      </c>
      <c r="O3764" s="140" t="s">
        <v>230</v>
      </c>
      <c r="Q3764" s="151"/>
      <c r="R3764" s="152">
        <v>0</v>
      </c>
      <c r="T3764" s="153">
        <f>IF(Cartilha_GLOBAL!R3764=0,0,IF(Cartilha_GLOBAL!R3764&gt;0,"c","b"))</f>
        <v>0</v>
      </c>
    </row>
    <row r="3765" ht="67.5" hidden="1" spans="1:20">
      <c r="A3765" s="158" t="str">
        <f>Cartilha_GLOBAL!A3765</f>
        <v>Ref 101632</v>
      </c>
      <c r="B3765" s="100" t="str">
        <f>Cartilha_GLOBAL!B3765</f>
        <v>SINAPI</v>
      </c>
      <c r="C3765" s="159" t="str">
        <f>Cartilha_GLOBAL!C3765</f>
        <v>FORNECIMENTO E INSTALAÇÃO DE RELÉ FOTO CONTROLADOR ELETRÔNICO, LIGA DE NOITE (LN), FALHA DESLIGADO (FD / FAIL OFF), CONFORME ABNT NBR 5123, EM POLICARBONATO COM PROTEÇÃO UV, CAPACIDADE DE CARGA DE 1000W RESISTIVO, TENSÃO DE FUNCIONAMENTO DE 220V E 60HZ, PROTEÇÃO CONTRA SURTOS DE 5KA, ÍNDICE DE PROTEÇÃO IP 66, TOMADA PADRÃO NEMA COM 3 PINOS EM LATÃO ESTANHADO, FUNCIONAMENTO COM HISTERESE E RETARDO PARA EVITAR ACIONAMENTO POR PICOS DE LUMINOSIDADE TRANSITÓRIOS, COM GARANTIA TOTAL DE 5 ANOS</v>
      </c>
      <c r="D3765" s="192" t="str">
        <f>Cartilha_GLOBAL!D3765</f>
        <v>UN</v>
      </c>
      <c r="E3765" s="105" t="str">
        <f>Cartilha_GLOBAL!$E3765</f>
        <v>47,39</v>
      </c>
      <c r="F3765" s="182">
        <f>Cartilha_GLOBAL!$F3765</f>
        <v>58.17</v>
      </c>
      <c r="G3765" s="108"/>
      <c r="H3765" s="107">
        <f t="shared" si="233"/>
        <v>0</v>
      </c>
      <c r="I3765" s="184">
        <f t="shared" si="234"/>
        <v>0</v>
      </c>
      <c r="J3765" s="142"/>
      <c r="K3765" s="228"/>
      <c r="L3765" s="7" t="str">
        <f t="shared" si="235"/>
        <v/>
      </c>
      <c r="M3765" s="7" t="str">
        <f t="shared" si="236"/>
        <v/>
      </c>
      <c r="N3765" s="7" t="str">
        <f>Cartilha_GLOBAL!N3765</f>
        <v/>
      </c>
      <c r="O3765" s="140" t="s">
        <v>230</v>
      </c>
      <c r="Q3765" s="151"/>
      <c r="R3765" s="152">
        <v>0</v>
      </c>
      <c r="T3765" s="153">
        <f>IF(Cartilha_GLOBAL!R3765=0,0,IF(Cartilha_GLOBAL!R3765&gt;0,"c","b"))</f>
        <v>0</v>
      </c>
    </row>
    <row r="3766" ht="22.5" hidden="1" spans="1:20">
      <c r="A3766" s="158" t="str">
        <f>Cartilha_GLOBAL!A3766</f>
        <v>x</v>
      </c>
      <c r="B3766" s="100" t="str">
        <f>Cartilha_GLOBAL!B3766</f>
        <v>COTAÇÃO</v>
      </c>
      <c r="C3766" s="159" t="str">
        <f>Cartilha_GLOBAL!C3766</f>
        <v>FORNECIMENTO E INSTALAÇÃO DE CABO DE COBRE FLEXÍVEL TIPO HEPR, ISOLAMENTO DE 1 KV, 3 VIAS COM BITOLA 2,5MM²</v>
      </c>
      <c r="D3766" s="192" t="str">
        <f>Cartilha_GLOBAL!D3766</f>
        <v>M</v>
      </c>
      <c r="E3766" s="167">
        <f>Cartilha_GLOBAL!$E3766</f>
        <v>1</v>
      </c>
      <c r="F3766" s="182">
        <f>Cartilha_GLOBAL!$F3766</f>
        <v>1.23</v>
      </c>
      <c r="G3766" s="108"/>
      <c r="H3766" s="107">
        <f t="shared" si="233"/>
        <v>0</v>
      </c>
      <c r="I3766" s="184">
        <f t="shared" si="234"/>
        <v>0</v>
      </c>
      <c r="J3766" s="142"/>
      <c r="K3766" s="228"/>
      <c r="L3766" s="7" t="str">
        <f t="shared" si="235"/>
        <v/>
      </c>
      <c r="M3766" s="7" t="str">
        <f t="shared" si="236"/>
        <v/>
      </c>
      <c r="N3766" s="7" t="str">
        <f>Cartilha_GLOBAL!N3766</f>
        <v/>
      </c>
      <c r="O3766" s="235" t="s">
        <v>230</v>
      </c>
      <c r="Q3766" s="151"/>
      <c r="R3766" s="152">
        <v>0</v>
      </c>
      <c r="T3766" s="153">
        <f>IF(Cartilha_GLOBAL!R3766=0,0,IF(Cartilha_GLOBAL!R3766&gt;0,"c","b"))</f>
        <v>0</v>
      </c>
    </row>
    <row r="3767" ht="33.75" hidden="1" spans="1:20">
      <c r="A3767" s="158" t="str">
        <f>Cartilha_GLOBAL!A3767</f>
        <v>x</v>
      </c>
      <c r="B3767" s="100" t="str">
        <f>Cartilha_GLOBAL!B3767</f>
        <v>COTAÇÃO</v>
      </c>
      <c r="C3767" s="159" t="str">
        <f>Cartilha_GLOBAL!C3767</f>
        <v>FORNECIMENTO E INSTALAÇÃO DE BRAÇO DE ILUMINAÇÃO PÚBLICA, PADRÃO COPEL, MODELO BR2, CONTENDO TODOS OS COMPONENTES NECESSÁRIOS PARA SUA CORRETA FIXAÇÃO, TAIS COMO PARAFUSOS, PORCAS, CINTAS E ABRAÇADEIRAS, CONFORME TERMO DE REFERÊNCIA</v>
      </c>
      <c r="D3767" s="192" t="str">
        <f>Cartilha_GLOBAL!D3767</f>
        <v>UN</v>
      </c>
      <c r="E3767" s="167">
        <f>Cartilha_GLOBAL!$E3767</f>
        <v>1</v>
      </c>
      <c r="F3767" s="182">
        <f>Cartilha_GLOBAL!$F3767</f>
        <v>1.23</v>
      </c>
      <c r="G3767" s="108"/>
      <c r="H3767" s="107">
        <f t="shared" si="233"/>
        <v>0</v>
      </c>
      <c r="I3767" s="184">
        <f t="shared" si="234"/>
        <v>0</v>
      </c>
      <c r="J3767" s="142"/>
      <c r="K3767" s="228"/>
      <c r="L3767" s="7" t="str">
        <f t="shared" si="235"/>
        <v/>
      </c>
      <c r="M3767" s="7" t="str">
        <f t="shared" si="236"/>
        <v/>
      </c>
      <c r="N3767" s="7" t="str">
        <f>Cartilha_GLOBAL!N3767</f>
        <v/>
      </c>
      <c r="O3767" s="140" t="s">
        <v>230</v>
      </c>
      <c r="Q3767" s="151"/>
      <c r="R3767" s="152">
        <v>0</v>
      </c>
      <c r="T3767" s="153">
        <f>IF(Cartilha_GLOBAL!R3767=0,0,IF(Cartilha_GLOBAL!R3767&gt;0,"c","b"))</f>
        <v>0</v>
      </c>
    </row>
    <row r="3768" ht="33.75" hidden="1" spans="1:20">
      <c r="A3768" s="158" t="str">
        <f>Cartilha_GLOBAL!A3768</f>
        <v>x</v>
      </c>
      <c r="B3768" s="100" t="str">
        <f>Cartilha_GLOBAL!B3768</f>
        <v>COTAÇÃO</v>
      </c>
      <c r="C3768" s="159" t="str">
        <f>Cartilha_GLOBAL!C3768</f>
        <v>FORNECIMENTO E INSTALAÇÃO DE BRAÇO DE ILUMINAÇÃO PÚBLICA, PADRÃO COPEL, MODELO BR3, CONTENDO TODOS OS COMPONENTES NECESSÁRIOS PARA SUA CORRETA FIXAÇÃO, TAIS COMO PARAFUSOS, PORCAS, CINTAS E ABRAÇADEIRAS, CONFORME TERMO DE REFERÊNCIA</v>
      </c>
      <c r="D3768" s="192" t="str">
        <f>Cartilha_GLOBAL!D3768</f>
        <v>UN</v>
      </c>
      <c r="E3768" s="167">
        <f>Cartilha_GLOBAL!$E3768</f>
        <v>1</v>
      </c>
      <c r="F3768" s="182">
        <f>Cartilha_GLOBAL!$F3768</f>
        <v>1.23</v>
      </c>
      <c r="G3768" s="108"/>
      <c r="H3768" s="107">
        <f t="shared" si="233"/>
        <v>0</v>
      </c>
      <c r="I3768" s="184">
        <f t="shared" si="234"/>
        <v>0</v>
      </c>
      <c r="J3768" s="142"/>
      <c r="K3768" s="228"/>
      <c r="L3768" s="7" t="str">
        <f t="shared" si="235"/>
        <v/>
      </c>
      <c r="M3768" s="7" t="str">
        <f t="shared" si="236"/>
        <v/>
      </c>
      <c r="N3768" s="7" t="str">
        <f>Cartilha_GLOBAL!N3768</f>
        <v/>
      </c>
      <c r="O3768" s="140" t="s">
        <v>230</v>
      </c>
      <c r="Q3768" s="151"/>
      <c r="R3768" s="152">
        <v>0</v>
      </c>
      <c r="T3768" s="153">
        <f>IF(Cartilha_GLOBAL!R3768=0,0,IF(Cartilha_GLOBAL!R3768&gt;0,"c","b"))</f>
        <v>0</v>
      </c>
    </row>
    <row r="3769" ht="33.75" hidden="1" spans="1:20">
      <c r="A3769" s="158" t="str">
        <f>Cartilha_GLOBAL!A3769</f>
        <v>x</v>
      </c>
      <c r="B3769" s="100" t="str">
        <f>Cartilha_GLOBAL!B3769</f>
        <v>COTAÇÃO</v>
      </c>
      <c r="C3769" s="159" t="str">
        <f>Cartilha_GLOBAL!C3769</f>
        <v>FORNECIMENTO DE TESTE LM-79, EM LABORATÓRIO INDEPENDENTE E CREDENCIADO PELO INMETRO, PARA CERTIFICAÇÃO DE LUMINÁRIAS PÚBLICAS VIÁRIAS, PARA VERIFICAÇÃO DAS PRINCIPAIS CARACTERISTICAS ELÉTRICAS E FOTOMÉTRICAS DA LUMINÁRIA</v>
      </c>
      <c r="D3769" s="192" t="str">
        <f>Cartilha_GLOBAL!D3769</f>
        <v>UN</v>
      </c>
      <c r="E3769" s="167">
        <f>Cartilha_GLOBAL!$E3769</f>
        <v>1</v>
      </c>
      <c r="F3769" s="182">
        <f>Cartilha_GLOBAL!$F3769</f>
        <v>1.23</v>
      </c>
      <c r="G3769" s="108"/>
      <c r="H3769" s="107">
        <f t="shared" si="233"/>
        <v>0</v>
      </c>
      <c r="I3769" s="184">
        <f t="shared" si="234"/>
        <v>0</v>
      </c>
      <c r="J3769" s="142"/>
      <c r="K3769" s="228"/>
      <c r="L3769" s="7" t="str">
        <f t="shared" si="235"/>
        <v/>
      </c>
      <c r="M3769" s="7" t="str">
        <f t="shared" si="236"/>
        <v/>
      </c>
      <c r="N3769" s="7" t="str">
        <f>Cartilha_GLOBAL!N3769</f>
        <v/>
      </c>
      <c r="O3769" s="140" t="s">
        <v>230</v>
      </c>
      <c r="Q3769" s="151"/>
      <c r="R3769" s="152">
        <v>0</v>
      </c>
      <c r="T3769" s="153">
        <f>IF(Cartilha_GLOBAL!R3769=0,0,IF(Cartilha_GLOBAL!R3769&gt;0,"c","b"))</f>
        <v>0</v>
      </c>
    </row>
    <row r="3770" ht="56.25" hidden="1" spans="1:20">
      <c r="A3770" s="158" t="str">
        <f>Cartilha_GLOBAL!A3770</f>
        <v>x</v>
      </c>
      <c r="B3770" s="100" t="str">
        <f>Cartilha_GLOBAL!B3770</f>
        <v>COTAÇÃO</v>
      </c>
      <c r="C3770" s="159" t="str">
        <f>Cartilha_GLOBAL!C3770</f>
        <v>FORNECIMENTO DE TESTE DE GRAU DE PROTEÇÃO IP, CONFORME PORTARIA Nº 62 DO INMETRO, EM LABORATÓRIO INDEPENDENTE E CREDENCIADO PARA CERTIFICAÇÃO DE LUMINÁRIAS PÚBLICAS VIÁRIAS, PARA VERIFICAÇÃO DO GRAU DE VEDAÇÃO CONTRA ELEMENTOS EXTERNOS, COMO PARTÍCULAS SÓLIDAS, ÁGUA, INSETOS OU CORPOS ESTRANHOS QUE POSSAM DANIFICAR O CORRETO FUNCIONAMENTO DA LUMINÁRIA</v>
      </c>
      <c r="D3770" s="192" t="str">
        <f>Cartilha_GLOBAL!D3770</f>
        <v>UN</v>
      </c>
      <c r="E3770" s="167">
        <f>Cartilha_GLOBAL!$E3770</f>
        <v>1</v>
      </c>
      <c r="F3770" s="182">
        <f>Cartilha_GLOBAL!$F3770</f>
        <v>1.23</v>
      </c>
      <c r="G3770" s="108"/>
      <c r="H3770" s="107">
        <f t="shared" si="233"/>
        <v>0</v>
      </c>
      <c r="I3770" s="184">
        <f t="shared" si="234"/>
        <v>0</v>
      </c>
      <c r="J3770" s="142"/>
      <c r="K3770" s="228"/>
      <c r="L3770" s="7" t="str">
        <f t="shared" si="235"/>
        <v/>
      </c>
      <c r="M3770" s="7" t="str">
        <f t="shared" si="236"/>
        <v/>
      </c>
      <c r="N3770" s="7" t="str">
        <f>Cartilha_GLOBAL!N3770</f>
        <v/>
      </c>
      <c r="O3770" s="140" t="s">
        <v>230</v>
      </c>
      <c r="Q3770" s="151"/>
      <c r="R3770" s="152">
        <v>0</v>
      </c>
      <c r="T3770" s="153">
        <f>IF(Cartilha_GLOBAL!R3770=0,0,IF(Cartilha_GLOBAL!R3770&gt;0,"c","b"))</f>
        <v>0</v>
      </c>
    </row>
    <row r="3771" ht="56.25" hidden="1" spans="1:20">
      <c r="A3771" s="158" t="str">
        <f>Cartilha_GLOBAL!A3771</f>
        <v>x</v>
      </c>
      <c r="B3771" s="100" t="str">
        <f>Cartilha_GLOBAL!B3771</f>
        <v>COTAÇÃO</v>
      </c>
      <c r="C3771" s="159" t="str">
        <f>Cartilha_GLOBAL!C3771</f>
        <v>SERVIÇOS DE RETIRADA E TRANSPORTE DE CONJUNTO DE ILUMINAÇÃO PÚBLICA EXISTENTE, POR PONTO DE IP, INCLUINDO: LUMINÁRIA VIÁRIA COM LÂMPADA HID (LUMINÁRIA, LÂMPADA, REATOR, CAPACITOR, IGNITOR), BRAÇO INADEQUADO, CABOS ELÉTRICOS INUTILIZÁVEIS E CONEXÕES; FIXADOS EM POSTE DA CONCESSIONÁRIA DE ENERGIA ELÉTRICA (ALTURA ATÉ 10M); REALIZAÇÃO DOS PROCEDIMENTOS DE SEGURANÇA NORMATIZADOS E DEMAIS SERVIÇOS NECESSÁRIOS</v>
      </c>
      <c r="D3771" s="192" t="str">
        <f>Cartilha_GLOBAL!D3771</f>
        <v>UN</v>
      </c>
      <c r="E3771" s="167">
        <f>Cartilha_GLOBAL!$E3771</f>
        <v>1</v>
      </c>
      <c r="F3771" s="182">
        <f>Cartilha_GLOBAL!$F3771</f>
        <v>1.23</v>
      </c>
      <c r="G3771" s="108"/>
      <c r="H3771" s="107">
        <f t="shared" si="233"/>
        <v>0</v>
      </c>
      <c r="I3771" s="184">
        <f t="shared" si="234"/>
        <v>0</v>
      </c>
      <c r="J3771" s="142"/>
      <c r="K3771" s="145"/>
      <c r="L3771" s="7" t="str">
        <f t="shared" si="235"/>
        <v/>
      </c>
      <c r="M3771" s="7" t="str">
        <f t="shared" si="236"/>
        <v/>
      </c>
      <c r="N3771" s="7" t="str">
        <f>Cartilha_GLOBAL!N3771</f>
        <v/>
      </c>
      <c r="O3771" s="140" t="s">
        <v>230</v>
      </c>
      <c r="Q3771" s="151"/>
      <c r="R3771" s="152">
        <v>0</v>
      </c>
      <c r="T3771" s="153">
        <f>IF(Cartilha_GLOBAL!R3771=0,0,IF(Cartilha_GLOBAL!R3771&gt;0,"c","b"))</f>
        <v>0</v>
      </c>
    </row>
    <row r="3772" ht="45" hidden="1" spans="1:20">
      <c r="A3772" s="158" t="str">
        <f>Cartilha_GLOBAL!A3772</f>
        <v>x</v>
      </c>
      <c r="B3772" s="100" t="str">
        <f>Cartilha_GLOBAL!B3772</f>
        <v>COTAÇÃO</v>
      </c>
      <c r="C3772" s="104" t="str">
        <f>Cartilha_GLOBAL!C3772</f>
        <v>DESCARTE DE CONJUNTO DE ILUMINAÇÃO PÚBLICA EXISTENTE, POR PONTO DE IP, INCLUINDO: LUMINÁRIA VIÁRIA COM LÂMPADA HID (LUMINÁRIA, LÂMPADA, REATOR, CAPACITOR, IGNITOR), BRAÇO INADEQUADO, RELÉ, CABOS ELÉTRICOS INUTILIZÁVEIS E CONEXÕES; COM A EMISSÃO DE CERTIFICADO DE DESTINAÇÃO FINAL - CDF POR EMPRESA CREDENCIADA, CONFORME ESPECIFICADO NO TERMO DE REFERÊNCIA</v>
      </c>
      <c r="D3772" s="94" t="str">
        <f>Cartilha_GLOBAL!D3772</f>
        <v>UN</v>
      </c>
      <c r="E3772" s="167">
        <f>Cartilha_GLOBAL!$E3772</f>
        <v>1</v>
      </c>
      <c r="F3772" s="182">
        <f>Cartilha_GLOBAL!$F3772</f>
        <v>1.23</v>
      </c>
      <c r="G3772" s="108"/>
      <c r="H3772" s="107">
        <f t="shared" si="233"/>
        <v>0</v>
      </c>
      <c r="I3772" s="184">
        <f t="shared" si="234"/>
        <v>0</v>
      </c>
      <c r="J3772" s="142"/>
      <c r="K3772" s="228"/>
      <c r="L3772" s="7" t="str">
        <f t="shared" si="235"/>
        <v/>
      </c>
      <c r="M3772" s="7" t="str">
        <f t="shared" si="236"/>
        <v/>
      </c>
      <c r="N3772" s="7" t="str">
        <f>Cartilha_GLOBAL!N3772</f>
        <v/>
      </c>
      <c r="O3772" s="140" t="s">
        <v>230</v>
      </c>
      <c r="Q3772" s="151"/>
      <c r="R3772" s="152">
        <v>0</v>
      </c>
      <c r="T3772" s="153">
        <f>IF(Cartilha_GLOBAL!R3772=0,0,IF(Cartilha_GLOBAL!R3772&gt;0,"c","b"))</f>
        <v>0</v>
      </c>
    </row>
    <row r="3773" ht="22.5" spans="1:27">
      <c r="A3773" s="163" t="str">
        <f>Cartilha_GLOBAL!A3773</f>
        <v>16.105.000032.SER</v>
      </c>
      <c r="B3773" s="189" t="s">
        <v>1231</v>
      </c>
      <c r="C3773" s="165" t="str">
        <f>Cartilha_GLOBAL!C3773</f>
        <v>ENTRADA DE ENERGIA ELÉTRICA AÉREA BIFÁSICA 50A COM POSTE DE CONCRETO, INCLUSIVE CABEAMENTO, CAIXA DE PROTEÇÃO PARA MEDIDOR E ATERRAMENTO.</v>
      </c>
      <c r="D3773" s="166" t="str">
        <f>Cartilha_GLOBAL!D3773</f>
        <v>UN</v>
      </c>
      <c r="E3773" s="167">
        <f>Cartilha_GLOBAL!$E3773</f>
        <v>2505.64</v>
      </c>
      <c r="F3773" s="168">
        <f>Cartilha_GLOBAL!$F3773</f>
        <v>3075.42</v>
      </c>
      <c r="G3773" s="108">
        <v>1</v>
      </c>
      <c r="H3773" s="107">
        <f t="shared" si="233"/>
        <v>3075.42</v>
      </c>
      <c r="I3773" s="184">
        <f t="shared" si="234"/>
        <v>3075.42</v>
      </c>
      <c r="J3773" s="142"/>
      <c r="K3773" s="228"/>
      <c r="L3773" s="7" t="str">
        <f t="shared" si="235"/>
        <v>x</v>
      </c>
      <c r="M3773" s="7" t="str">
        <f t="shared" si="236"/>
        <v>x</v>
      </c>
      <c r="N3773" s="7" t="str">
        <f>Cartilha_GLOBAL!N3773</f>
        <v>x</v>
      </c>
      <c r="O3773" s="144"/>
      <c r="Q3773" s="151"/>
      <c r="R3773" s="152">
        <v>0</v>
      </c>
      <c r="T3773" s="153">
        <f>IF(Cartilha_GLOBAL!R3773=0,0,IF(Cartilha_GLOBAL!R3773&gt;0,"c","b"))</f>
        <v>0</v>
      </c>
      <c r="AA3773" s="5">
        <f>AA3094</f>
        <v>2505.64</v>
      </c>
    </row>
    <row r="3774" ht="33.75" hidden="1" spans="1:20">
      <c r="A3774" s="163" t="str">
        <f>Cartilha_GLOBAL!A3774</f>
        <v>COMPOSIÇÃO</v>
      </c>
      <c r="B3774" s="223" t="str">
        <f>Cartilha_GLOBAL!B3774</f>
        <v>03A</v>
      </c>
      <c r="C3774" s="165" t="str">
        <f>Cartilha_GLOBAL!C3774</f>
        <v>QD - QUADRO DE DISTRIBUIÇÃO de embutir, dimensões 40x30x20cm, em chapa de aço galvanizado com pintura e tratamento anti-corrosivo, com placa de montagem interna, tampa externa com dispositivo de fecho e cadeado, conforme NBR 5410 e detalhes no projeto.</v>
      </c>
      <c r="D3774" s="166" t="str">
        <f>Cartilha_GLOBAL!D3774</f>
        <v>UN</v>
      </c>
      <c r="E3774" s="167">
        <f>Cartilha_GLOBAL!$E3774</f>
        <v>580.3</v>
      </c>
      <c r="F3774" s="168">
        <f>Cartilha_GLOBAL!$F3774</f>
        <v>712.26</v>
      </c>
      <c r="G3774" s="108"/>
      <c r="H3774" s="107">
        <f t="shared" si="233"/>
        <v>0</v>
      </c>
      <c r="I3774" s="184">
        <f t="shared" si="234"/>
        <v>0</v>
      </c>
      <c r="J3774" s="142"/>
      <c r="K3774" s="228"/>
      <c r="L3774" s="7" t="str">
        <f t="shared" si="235"/>
        <v/>
      </c>
      <c r="M3774" s="7" t="str">
        <f t="shared" si="236"/>
        <v/>
      </c>
      <c r="N3774" s="7" t="str">
        <f>Cartilha_GLOBAL!N3774</f>
        <v/>
      </c>
      <c r="O3774" s="144"/>
      <c r="Q3774" s="151"/>
      <c r="R3774" s="152">
        <v>0</v>
      </c>
      <c r="T3774" s="153">
        <f>IF(Cartilha_GLOBAL!R3774=0,0,IF(Cartilha_GLOBAL!R3774&gt;0,"c","b"))</f>
        <v>0</v>
      </c>
    </row>
    <row r="3775" ht="12.75" hidden="1" spans="1:20">
      <c r="A3775" s="163" t="str">
        <f>Cartilha_GLOBAL!A3775</f>
        <v>COMPOSIÇÃO</v>
      </c>
      <c r="B3775" s="223">
        <f>Cartilha_GLOBAL!B3775</f>
        <v>0</v>
      </c>
      <c r="C3775" s="165" t="str">
        <f>Cartilha_GLOBAL!C3775</f>
        <v>MURETA DE ALVENARIA PARA FIXAÇÃO DO QD, CONFORME PROJETO </v>
      </c>
      <c r="D3775" s="166" t="str">
        <f>Cartilha_GLOBAL!D3775</f>
        <v>UN</v>
      </c>
      <c r="E3775" s="167">
        <f>Cartilha_GLOBAL!$E3775</f>
        <v>164.01</v>
      </c>
      <c r="F3775" s="168">
        <f>Cartilha_GLOBAL!$F3775</f>
        <v>201.31</v>
      </c>
      <c r="G3775" s="108"/>
      <c r="H3775" s="107">
        <f t="shared" si="233"/>
        <v>0</v>
      </c>
      <c r="I3775" s="184">
        <f t="shared" si="234"/>
        <v>0</v>
      </c>
      <c r="J3775" s="142"/>
      <c r="K3775" s="228"/>
      <c r="L3775" s="7" t="str">
        <f t="shared" si="235"/>
        <v/>
      </c>
      <c r="M3775" s="7" t="str">
        <f t="shared" si="236"/>
        <v/>
      </c>
      <c r="N3775" s="7" t="str">
        <f>Cartilha_GLOBAL!N3775</f>
        <v/>
      </c>
      <c r="O3775" s="144"/>
      <c r="Q3775" s="151"/>
      <c r="R3775" s="152">
        <v>0</v>
      </c>
      <c r="T3775" s="153">
        <f>IF(Cartilha_GLOBAL!R3775=0,0,IF(Cartilha_GLOBAL!R3775&gt;0,"c","b"))</f>
        <v>0</v>
      </c>
    </row>
    <row r="3776" ht="22.5" hidden="1" spans="1:20">
      <c r="A3776" s="163" t="str">
        <f>Cartilha_GLOBAL!A3776</f>
        <v>COMPOSIÇÃO</v>
      </c>
      <c r="B3776" s="223">
        <f>Cartilha_GLOBAL!B3776</f>
        <v>0</v>
      </c>
      <c r="C3776" s="165" t="str">
        <f>Cartilha_GLOBAL!C3776</f>
        <v>CONJUNTO PARA ATERRAMENTO - Solda exotérmica, forma para solda exotérmica, parafuso, porca sextavada e arruelas inox  </v>
      </c>
      <c r="D3776" s="166" t="str">
        <f>Cartilha_GLOBAL!D3776</f>
        <v>UN</v>
      </c>
      <c r="E3776" s="167">
        <f>Cartilha_GLOBAL!$E3776</f>
        <v>102.06</v>
      </c>
      <c r="F3776" s="168">
        <f>Cartilha_GLOBAL!$F3776</f>
        <v>125.27</v>
      </c>
      <c r="G3776" s="108"/>
      <c r="H3776" s="107">
        <f t="shared" si="233"/>
        <v>0</v>
      </c>
      <c r="I3776" s="184">
        <f t="shared" si="234"/>
        <v>0</v>
      </c>
      <c r="J3776" s="142"/>
      <c r="K3776" s="145"/>
      <c r="L3776" s="7" t="str">
        <f t="shared" si="235"/>
        <v/>
      </c>
      <c r="M3776" s="7" t="str">
        <f t="shared" si="236"/>
        <v/>
      </c>
      <c r="N3776" s="7" t="str">
        <f>Cartilha_GLOBAL!N3776</f>
        <v/>
      </c>
      <c r="O3776" s="144"/>
      <c r="Q3776" s="151"/>
      <c r="R3776" s="152">
        <v>0</v>
      </c>
      <c r="T3776" s="153">
        <f>IF(Cartilha_GLOBAL!R3776=0,0,IF(Cartilha_GLOBAL!R3776&gt;0,"c","b"))</f>
        <v>0</v>
      </c>
    </row>
    <row r="3777" ht="22.5" hidden="1" spans="1:20">
      <c r="A3777" s="163" t="str">
        <f>Cartilha_GLOBAL!A3777</f>
        <v>COMPOSIÇÃO</v>
      </c>
      <c r="B3777" s="223">
        <f>Cartilha_GLOBAL!B3777</f>
        <v>0</v>
      </c>
      <c r="C3777" s="165" t="str">
        <f>Cartilha_GLOBAL!C3777</f>
        <v>LUMINÁRIA TIPO PROJETOR COM REATOR E LÂMPADA DE LED - FORNECIMENTO E INSTALAÇÃO CONFORME PROJETO ELÉTRICO</v>
      </c>
      <c r="D3777" s="166" t="str">
        <f>Cartilha_GLOBAL!D3777</f>
        <v>UN</v>
      </c>
      <c r="E3777" s="167">
        <f>Cartilha_GLOBAL!$E3777</f>
        <v>502.38</v>
      </c>
      <c r="F3777" s="168">
        <f>Cartilha_GLOBAL!$F3777</f>
        <v>616.62</v>
      </c>
      <c r="G3777" s="108"/>
      <c r="H3777" s="107">
        <f t="shared" si="233"/>
        <v>0</v>
      </c>
      <c r="I3777" s="184">
        <f t="shared" si="234"/>
        <v>0</v>
      </c>
      <c r="J3777" s="142"/>
      <c r="K3777" s="228"/>
      <c r="L3777" s="7" t="str">
        <f t="shared" si="235"/>
        <v/>
      </c>
      <c r="M3777" s="7" t="str">
        <f t="shared" si="236"/>
        <v/>
      </c>
      <c r="N3777" s="7" t="str">
        <f>Cartilha_GLOBAL!N3777</f>
        <v/>
      </c>
      <c r="O3777" s="144"/>
      <c r="Q3777" s="151"/>
      <c r="R3777" s="152">
        <v>0</v>
      </c>
      <c r="T3777" s="153">
        <f>IF(Cartilha_GLOBAL!R3777=0,0,IF(Cartilha_GLOBAL!R3777&gt;0,"c","b"))</f>
        <v>0</v>
      </c>
    </row>
    <row r="3778" ht="22.5" hidden="1" spans="1:20">
      <c r="A3778" s="163" t="str">
        <f>Cartilha_GLOBAL!A3778</f>
        <v>COMPOSIÇÃO</v>
      </c>
      <c r="B3778" s="223">
        <f>Cartilha_GLOBAL!B3778</f>
        <v>0</v>
      </c>
      <c r="C3778" s="165" t="str">
        <f>Cartilha_GLOBAL!C3778</f>
        <v>POSTE METÁLICO COM ALTURA  DE 4M COM LUMINÁRIA 1 PÉTALA 100 W,CONFORME PROJETO E MEMORIAL DESCRITIVO.</v>
      </c>
      <c r="D3778" s="166" t="str">
        <f>Cartilha_GLOBAL!D3778</f>
        <v>UN</v>
      </c>
      <c r="E3778" s="167">
        <f>Cartilha_GLOBAL!$E3778</f>
        <v>1858.16</v>
      </c>
      <c r="F3778" s="168">
        <f>Cartilha_GLOBAL!$F3778</f>
        <v>2280.71</v>
      </c>
      <c r="G3778" s="108"/>
      <c r="H3778" s="107">
        <f t="shared" si="233"/>
        <v>0</v>
      </c>
      <c r="I3778" s="184">
        <f t="shared" si="234"/>
        <v>0</v>
      </c>
      <c r="J3778" s="142"/>
      <c r="K3778" s="228"/>
      <c r="L3778" s="7" t="str">
        <f t="shared" si="235"/>
        <v/>
      </c>
      <c r="M3778" s="7" t="str">
        <f t="shared" si="236"/>
        <v/>
      </c>
      <c r="N3778" s="7" t="str">
        <f>Cartilha_GLOBAL!N3778</f>
        <v/>
      </c>
      <c r="O3778" s="144"/>
      <c r="Q3778" s="151"/>
      <c r="R3778" s="152">
        <v>0</v>
      </c>
      <c r="T3778" s="153">
        <f>IF(Cartilha_GLOBAL!R3778=0,0,IF(Cartilha_GLOBAL!R3778&gt;0,"c","b"))</f>
        <v>0</v>
      </c>
    </row>
    <row r="3779" ht="22.5" hidden="1" spans="1:20">
      <c r="A3779" s="163">
        <f>Cartilha_GLOBAL!A3779</f>
        <v>93358</v>
      </c>
      <c r="B3779" s="223" t="str">
        <f>Cartilha_GLOBAL!B3779</f>
        <v>SINAPI</v>
      </c>
      <c r="C3779" s="165" t="str">
        <f>Cartilha_GLOBAL!C3779</f>
        <v>ESCAVAÇÃO MANUAL DE VALA COM PROFUNDIDADE MENOR OU IGUAL A 1,30 M. AF_02/2021 (Instalações Elétricas)</v>
      </c>
      <c r="D3779" s="166" t="str">
        <f>Cartilha_GLOBAL!D3779</f>
        <v>M3</v>
      </c>
      <c r="E3779" s="167">
        <f>Cartilha_GLOBAL!$E3779</f>
        <v>99.37</v>
      </c>
      <c r="F3779" s="168">
        <f>Cartilha_GLOBAL!$F3779</f>
        <v>121.97</v>
      </c>
      <c r="G3779" s="108"/>
      <c r="H3779" s="107">
        <f t="shared" si="233"/>
        <v>0</v>
      </c>
      <c r="I3779" s="184">
        <f t="shared" si="234"/>
        <v>0</v>
      </c>
      <c r="J3779" s="142"/>
      <c r="K3779" s="228"/>
      <c r="L3779" s="7" t="str">
        <f t="shared" si="235"/>
        <v/>
      </c>
      <c r="M3779" s="7" t="str">
        <f t="shared" si="236"/>
        <v/>
      </c>
      <c r="N3779" s="7" t="str">
        <f>Cartilha_GLOBAL!N3779</f>
        <v/>
      </c>
      <c r="O3779" s="144"/>
      <c r="Q3779" s="151"/>
      <c r="R3779" s="152">
        <v>0</v>
      </c>
      <c r="T3779" s="153">
        <f>IF(Cartilha_GLOBAL!R3779=0,0,IF(Cartilha_GLOBAL!R3779&gt;0,"c","b"))</f>
        <v>0</v>
      </c>
    </row>
    <row r="3780" ht="12.75" hidden="1" spans="1:20">
      <c r="A3780" s="163">
        <f>Cartilha_GLOBAL!A3780</f>
        <v>96995</v>
      </c>
      <c r="B3780" s="223" t="str">
        <f>Cartilha_GLOBAL!B3780</f>
        <v>SINAPI</v>
      </c>
      <c r="C3780" s="165" t="str">
        <f>Cartilha_GLOBAL!C3780</f>
        <v>REATERRO MANUAL APILOADO COM SOQUETE. AF_10/2017 (Instalações Elétricas)</v>
      </c>
      <c r="D3780" s="166" t="str">
        <f>Cartilha_GLOBAL!D3780</f>
        <v>M3</v>
      </c>
      <c r="E3780" s="167">
        <f>Cartilha_GLOBAL!$E3780</f>
        <v>60.25</v>
      </c>
      <c r="F3780" s="168">
        <f>Cartilha_GLOBAL!$F3780</f>
        <v>73.95</v>
      </c>
      <c r="G3780" s="108"/>
      <c r="H3780" s="107">
        <f t="shared" si="233"/>
        <v>0</v>
      </c>
      <c r="I3780" s="184">
        <f t="shared" si="234"/>
        <v>0</v>
      </c>
      <c r="J3780" s="142"/>
      <c r="K3780" s="228"/>
      <c r="L3780" s="7" t="str">
        <f t="shared" si="235"/>
        <v/>
      </c>
      <c r="M3780" s="7" t="str">
        <f t="shared" si="236"/>
        <v/>
      </c>
      <c r="N3780" s="7" t="str">
        <f>Cartilha_GLOBAL!N3780</f>
        <v/>
      </c>
      <c r="O3780" s="144"/>
      <c r="Q3780" s="151"/>
      <c r="R3780" s="152" t="s">
        <v>8415</v>
      </c>
      <c r="T3780" s="153">
        <f>IF(Cartilha_GLOBAL!R3780=0,0,IF(Cartilha_GLOBAL!R3780&gt;0,"c","b"))</f>
        <v>0</v>
      </c>
    </row>
    <row r="3781" ht="12.75" spans="1:20">
      <c r="A3781" s="163" t="str">
        <f>Cartilha_GLOBAL!A3781</f>
        <v>COMPOSIÇÃO 13</v>
      </c>
      <c r="B3781" s="223" t="str">
        <f>Cartilha_GLOBAL!B3781</f>
        <v>COMPOSIÇÃO</v>
      </c>
      <c r="C3781" s="165" t="str">
        <f>Cartilha_GLOBAL!C3781</f>
        <v>CONTATOR MODULAR BIPOLAR 32A - FORNECIMENTO E INSTALAÇÃO</v>
      </c>
      <c r="D3781" s="166" t="str">
        <f>Cartilha_GLOBAL!D3781</f>
        <v>UNID</v>
      </c>
      <c r="E3781" s="167">
        <f>Cartilha_GLOBAL!$E3781</f>
        <v>191.23</v>
      </c>
      <c r="F3781" s="168">
        <f>Cartilha_GLOBAL!$F3781</f>
        <v>234.72</v>
      </c>
      <c r="G3781" s="108">
        <v>1</v>
      </c>
      <c r="H3781" s="107">
        <f t="shared" si="233"/>
        <v>234.72</v>
      </c>
      <c r="I3781" s="184">
        <f t="shared" si="234"/>
        <v>234.72</v>
      </c>
      <c r="J3781" s="142"/>
      <c r="K3781" s="228"/>
      <c r="L3781" s="7" t="str">
        <f t="shared" si="235"/>
        <v>x</v>
      </c>
      <c r="M3781" s="7" t="str">
        <f t="shared" si="236"/>
        <v>x</v>
      </c>
      <c r="N3781" s="7" t="str">
        <f>Cartilha_GLOBAL!N3781</f>
        <v>x</v>
      </c>
      <c r="O3781" s="140" t="s">
        <v>230</v>
      </c>
      <c r="Q3781" s="151"/>
      <c r="R3781" s="152">
        <v>0</v>
      </c>
      <c r="T3781" s="153">
        <f>IF(Cartilha_GLOBAL!R3781=0,0,IF(Cartilha_GLOBAL!R3781&gt;0,"c","b"))</f>
        <v>0</v>
      </c>
    </row>
    <row r="3782" ht="22.5" spans="1:20">
      <c r="A3782" s="163" t="str">
        <f>Cartilha_GLOBAL!A3782</f>
        <v>COMPOSIÇÃO 14</v>
      </c>
      <c r="B3782" s="223" t="str">
        <f>Cartilha_GLOBAL!B3782</f>
        <v>COMPOSIÇÃO</v>
      </c>
      <c r="C3782" s="165" t="str">
        <f>Cartilha_GLOBAL!C3782</f>
        <v>POSTE CONICO CONTINUO EM ACO GALVANIZADO, RETO, FLANGEADO,  H = 3 M, DIAMETRO INFERIOR = *95* MM, COM LUMINÁRIA LED 80W IP-67</v>
      </c>
      <c r="D3782" s="166" t="str">
        <f>Cartilha_GLOBAL!D3782</f>
        <v>UNID</v>
      </c>
      <c r="E3782" s="167">
        <f>Cartilha_GLOBAL!$E3782</f>
        <v>1157.99</v>
      </c>
      <c r="F3782" s="168">
        <f>Cartilha_GLOBAL!$F3782</f>
        <v>1421.32</v>
      </c>
      <c r="G3782" s="108">
        <v>18</v>
      </c>
      <c r="H3782" s="107">
        <f t="shared" si="233"/>
        <v>1421.32</v>
      </c>
      <c r="I3782" s="184">
        <f t="shared" si="234"/>
        <v>25583.76</v>
      </c>
      <c r="J3782" s="142"/>
      <c r="K3782" s="228"/>
      <c r="L3782" s="7" t="str">
        <f t="shared" si="235"/>
        <v>x</v>
      </c>
      <c r="M3782" s="7" t="str">
        <f t="shared" si="236"/>
        <v>x</v>
      </c>
      <c r="N3782" s="7" t="str">
        <f>Cartilha_GLOBAL!N3782</f>
        <v>x</v>
      </c>
      <c r="O3782" s="140" t="s">
        <v>230</v>
      </c>
      <c r="Q3782" s="151"/>
      <c r="R3782" s="152">
        <v>0</v>
      </c>
      <c r="T3782" s="153">
        <f>IF(Cartilha_GLOBAL!R3782=0,0,IF(Cartilha_GLOBAL!R3782&gt;0,"c","b"))</f>
        <v>0</v>
      </c>
    </row>
    <row r="3783" ht="22.5" spans="1:20">
      <c r="A3783" s="163" t="str">
        <f>Cartilha_GLOBAL!A3783</f>
        <v>COMPOSIÇÃO 15</v>
      </c>
      <c r="B3783" s="223" t="str">
        <f>Cartilha_GLOBAL!B3783</f>
        <v>COMPOSIÇÃO</v>
      </c>
      <c r="C3783" s="165" t="str">
        <f>Cartilha_GLOBAL!C3783</f>
        <v>POSTE CONICO CONTINUO EM ACO GALVANIZADO, RETO, FLANGEADO,  H = 6 M, DIAMETRO INFERIOR = *125* MM, COM 3 PROJETORES LED 200W IP-67</v>
      </c>
      <c r="D3783" s="166" t="str">
        <f>Cartilha_GLOBAL!D3783</f>
        <v>UNID</v>
      </c>
      <c r="E3783" s="167">
        <f>Cartilha_GLOBAL!$E3783</f>
        <v>2435.98</v>
      </c>
      <c r="F3783" s="168">
        <f>Cartilha_GLOBAL!$F3783</f>
        <v>2989.92</v>
      </c>
      <c r="G3783" s="108">
        <v>6</v>
      </c>
      <c r="H3783" s="107">
        <f t="shared" si="233"/>
        <v>2989.92</v>
      </c>
      <c r="I3783" s="184">
        <f t="shared" si="234"/>
        <v>17939.52</v>
      </c>
      <c r="J3783" s="142"/>
      <c r="K3783" s="228"/>
      <c r="L3783" s="7" t="str">
        <f t="shared" si="235"/>
        <v>x</v>
      </c>
      <c r="M3783" s="7" t="str">
        <f t="shared" si="236"/>
        <v>x</v>
      </c>
      <c r="N3783" s="7" t="str">
        <f>Cartilha_GLOBAL!N3783</f>
        <v>x</v>
      </c>
      <c r="O3783" s="140" t="s">
        <v>230</v>
      </c>
      <c r="Q3783" s="151"/>
      <c r="R3783" s="152">
        <v>0</v>
      </c>
      <c r="T3783" s="153">
        <f>IF(Cartilha_GLOBAL!R3783=0,0,IF(Cartilha_GLOBAL!R3783&gt;0,"c","b"))</f>
        <v>0</v>
      </c>
    </row>
    <row r="3784" ht="23.25" spans="1:20">
      <c r="A3784" s="163" t="str">
        <f>Cartilha_GLOBAL!A3784</f>
        <v>COMPOSIÇÃO 19</v>
      </c>
      <c r="B3784" s="223" t="str">
        <f>Cartilha_GLOBAL!B3784</f>
        <v>COMPOSIÇÃO</v>
      </c>
      <c r="C3784" s="165" t="str">
        <f>Cartilha_GLOBAL!C3784</f>
        <v>CAIXA DE PASSAGEM METÁLICA DE SOBREPOR COM TAMPA PARAFUSADA, 20X20X10CM - FORNECIMENTO E INSTALAÇÃO</v>
      </c>
      <c r="D3784" s="166" t="str">
        <f>Cartilha_GLOBAL!D3784</f>
        <v>UNID</v>
      </c>
      <c r="E3784" s="167">
        <f>Cartilha_GLOBAL!$E3784</f>
        <v>120.23</v>
      </c>
      <c r="F3784" s="168">
        <f>Cartilha_GLOBAL!$F3784</f>
        <v>147.57</v>
      </c>
      <c r="G3784" s="108">
        <v>24</v>
      </c>
      <c r="H3784" s="107">
        <f t="shared" si="233"/>
        <v>147.57</v>
      </c>
      <c r="I3784" s="184">
        <f t="shared" si="234"/>
        <v>3541.68</v>
      </c>
      <c r="J3784" s="142"/>
      <c r="K3784" s="228"/>
      <c r="L3784" s="7" t="str">
        <f t="shared" si="235"/>
        <v>x</v>
      </c>
      <c r="M3784" s="7" t="str">
        <f t="shared" si="236"/>
        <v>x</v>
      </c>
      <c r="N3784" s="7" t="str">
        <f>Cartilha_GLOBAL!N3784</f>
        <v>x</v>
      </c>
      <c r="O3784" s="140" t="s">
        <v>230</v>
      </c>
      <c r="Q3784" s="151"/>
      <c r="R3784" s="152">
        <v>0</v>
      </c>
      <c r="T3784" s="153">
        <f>IF(Cartilha_GLOBAL!R3784=0,0,IF(Cartilha_GLOBAL!R3784&gt;0,"c","b"))</f>
        <v>0</v>
      </c>
    </row>
    <row r="3785" ht="22.5" hidden="1" spans="1:20">
      <c r="A3785" s="163" t="str">
        <f>Cartilha_GLOBAL!A3785</f>
        <v>COMPOSIÇÃO 22</v>
      </c>
      <c r="B3785" s="223" t="str">
        <f>Cartilha_GLOBAL!B3785</f>
        <v>COMPOSIÇÃO</v>
      </c>
      <c r="C3785" s="165" t="str">
        <f>Cartilha_GLOBAL!C3785</f>
        <v>POSTE EM AÇO GALVANIZADO, RETO, FLANGEADO, H=4,50M COM DUAS LUMINÁRIAS (H=3,50M E H=4,50M) LED 60W - FORNECIMENTO E INSTALAÇÃO</v>
      </c>
      <c r="D3785" s="166" t="str">
        <f>Cartilha_GLOBAL!D3785</f>
        <v>UNID</v>
      </c>
      <c r="E3785" s="167">
        <f>Cartilha_GLOBAL!$E3785</f>
        <v>1975.93</v>
      </c>
      <c r="F3785" s="168">
        <f>Cartilha_GLOBAL!$F3785</f>
        <v>2425.26</v>
      </c>
      <c r="G3785" s="108"/>
      <c r="H3785" s="107">
        <f t="shared" si="233"/>
        <v>0</v>
      </c>
      <c r="I3785" s="184">
        <f t="shared" si="234"/>
        <v>0</v>
      </c>
      <c r="J3785" s="142"/>
      <c r="K3785" s="228"/>
      <c r="L3785" s="7" t="str">
        <f t="shared" si="235"/>
        <v/>
      </c>
      <c r="M3785" s="7" t="str">
        <f t="shared" si="236"/>
        <v/>
      </c>
      <c r="N3785" s="7" t="str">
        <f>Cartilha_GLOBAL!N3785</f>
        <v/>
      </c>
      <c r="O3785" s="140" t="s">
        <v>230</v>
      </c>
      <c r="Q3785" s="151"/>
      <c r="R3785" s="152">
        <v>0</v>
      </c>
      <c r="T3785" s="153">
        <f>IF(Cartilha_GLOBAL!R3785=0,0,IF(Cartilha_GLOBAL!R3785&gt;0,"c","b"))</f>
        <v>0</v>
      </c>
    </row>
    <row r="3786" ht="22.5" hidden="1" spans="1:20">
      <c r="A3786" s="163" t="str">
        <f>Cartilha_GLOBAL!A3786</f>
        <v>COMPOSIÇÃO 23</v>
      </c>
      <c r="B3786" s="223" t="str">
        <f>Cartilha_GLOBAL!B3786</f>
        <v>COMPOSIÇÃO</v>
      </c>
      <c r="C3786" s="165" t="str">
        <f>Cartilha_GLOBAL!C3786</f>
        <v>MURETA DE MEDIÇÃO EM ALVENARIA, 170X75X40CM, COM PINGADEIRA - CONFORME PROJETO PRAÇA PARQUE DO SOM</v>
      </c>
      <c r="D3786" s="166" t="str">
        <f>Cartilha_GLOBAL!D3786</f>
        <v>UNID</v>
      </c>
      <c r="E3786" s="167">
        <f>Cartilha_GLOBAL!$E3786</f>
        <v>1292.4</v>
      </c>
      <c r="F3786" s="168">
        <f>Cartilha_GLOBAL!$F3786</f>
        <v>1586.29</v>
      </c>
      <c r="G3786" s="108"/>
      <c r="H3786" s="107">
        <f t="shared" si="233"/>
        <v>0</v>
      </c>
      <c r="I3786" s="184">
        <f t="shared" si="234"/>
        <v>0</v>
      </c>
      <c r="J3786" s="142"/>
      <c r="K3786" s="228"/>
      <c r="L3786" s="7" t="str">
        <f t="shared" si="235"/>
        <v/>
      </c>
      <c r="M3786" s="7" t="str">
        <f t="shared" si="236"/>
        <v/>
      </c>
      <c r="N3786" s="7" t="str">
        <f>Cartilha_GLOBAL!N3786</f>
        <v/>
      </c>
      <c r="O3786" s="140" t="s">
        <v>230</v>
      </c>
      <c r="Q3786" s="151"/>
      <c r="R3786" s="152">
        <v>0</v>
      </c>
      <c r="T3786" s="153">
        <f>IF(Cartilha_GLOBAL!R3786=0,0,IF(Cartilha_GLOBAL!R3786&gt;0,"c","b"))</f>
        <v>0</v>
      </c>
    </row>
    <row r="3787" ht="12.75" hidden="1" spans="1:20">
      <c r="A3787" s="163" t="str">
        <f>Cartilha_GLOBAL!A3787</f>
        <v>COMPOSIÇÃO 24</v>
      </c>
      <c r="B3787" s="223" t="str">
        <f>Cartilha_GLOBAL!B3787</f>
        <v>COMPOSIÇÃO</v>
      </c>
      <c r="C3787" s="165" t="str">
        <f>Cartilha_GLOBAL!C3787</f>
        <v>LUMINÁRIA LED DE BALIZAMENTO DE SOBREPOR 5W - FORNECIMENTO E INSTALAÇÃO</v>
      </c>
      <c r="D3787" s="166" t="str">
        <f>Cartilha_GLOBAL!D3787</f>
        <v>UNID</v>
      </c>
      <c r="E3787" s="167">
        <f>Cartilha_GLOBAL!$E3787</f>
        <v>48.41</v>
      </c>
      <c r="F3787" s="168">
        <f>Cartilha_GLOBAL!$F3787</f>
        <v>59.42</v>
      </c>
      <c r="G3787" s="108"/>
      <c r="H3787" s="107">
        <f t="shared" si="233"/>
        <v>0</v>
      </c>
      <c r="I3787" s="184">
        <f t="shared" si="234"/>
        <v>0</v>
      </c>
      <c r="J3787" s="142"/>
      <c r="K3787" s="228"/>
      <c r="L3787" s="7" t="str">
        <f t="shared" si="235"/>
        <v/>
      </c>
      <c r="M3787" s="7" t="str">
        <f t="shared" si="236"/>
        <v/>
      </c>
      <c r="N3787" s="7" t="str">
        <f>Cartilha_GLOBAL!N3787</f>
        <v/>
      </c>
      <c r="O3787" s="140" t="s">
        <v>230</v>
      </c>
      <c r="Q3787" s="151"/>
      <c r="R3787" s="152">
        <v>0</v>
      </c>
      <c r="T3787" s="153">
        <f>IF(Cartilha_GLOBAL!R3787=0,0,IF(Cartilha_GLOBAL!R3787&gt;0,"c","b"))</f>
        <v>0</v>
      </c>
    </row>
    <row r="3788" ht="22.5" hidden="1" spans="1:20">
      <c r="A3788" s="163" t="str">
        <f>Cartilha_GLOBAL!A3788</f>
        <v>COMPOSIÇÃO 29</v>
      </c>
      <c r="B3788" s="223" t="str">
        <f>Cartilha_GLOBAL!B3788</f>
        <v>COMPOSIÇÃO</v>
      </c>
      <c r="C3788" s="165" t="str">
        <f>Cartilha_GLOBAL!C3788</f>
        <v>POSTE CONICO CONTINUO EM ACO GALVANIZADO, RETO, FLANGEADO,  H = 4 M, DIAMETRO INFERIOR = *95* MM, COM LUMINÁRIA LED 80W IP-67</v>
      </c>
      <c r="D3788" s="166" t="str">
        <f>Cartilha_GLOBAL!D3788</f>
        <v>UNID</v>
      </c>
      <c r="E3788" s="167">
        <f>Cartilha_GLOBAL!$E3788</f>
        <v>1361.37</v>
      </c>
      <c r="F3788" s="168">
        <f>Cartilha_GLOBAL!$F3788</f>
        <v>1670.95</v>
      </c>
      <c r="G3788" s="108"/>
      <c r="H3788" s="107">
        <f t="shared" si="233"/>
        <v>0</v>
      </c>
      <c r="I3788" s="184">
        <f t="shared" si="234"/>
        <v>0</v>
      </c>
      <c r="J3788" s="142"/>
      <c r="K3788" s="228"/>
      <c r="L3788" s="7" t="str">
        <f t="shared" si="235"/>
        <v/>
      </c>
      <c r="M3788" s="7" t="str">
        <f t="shared" si="236"/>
        <v/>
      </c>
      <c r="N3788" s="7" t="str">
        <f>Cartilha_GLOBAL!N3788</f>
        <v/>
      </c>
      <c r="O3788" s="140" t="s">
        <v>230</v>
      </c>
      <c r="Q3788" s="151"/>
      <c r="R3788" s="152">
        <v>0</v>
      </c>
      <c r="T3788" s="153">
        <f>IF(Cartilha_GLOBAL!R3788=0,0,IF(Cartilha_GLOBAL!R3788&gt;0,"c","b"))</f>
        <v>0</v>
      </c>
    </row>
    <row r="3789" ht="22.5" hidden="1" spans="1:20">
      <c r="A3789" s="163" t="str">
        <f>Cartilha_GLOBAL!A3789</f>
        <v>COMPOSIÇÃO 30</v>
      </c>
      <c r="B3789" s="223" t="str">
        <f>Cartilha_GLOBAL!B3789</f>
        <v>COMPOSIÇÃO</v>
      </c>
      <c r="C3789" s="165" t="str">
        <f>Cartilha_GLOBAL!C3789</f>
        <v>POSTE CONICO CONTINUO EM ACO GALVANIZADO, RETO, FLANGEADO,  H = 6 M, DIAMETRO INFERIOR = *125* MM, COM PROJETORES LED 200W IP-67</v>
      </c>
      <c r="D3789" s="166" t="str">
        <f>Cartilha_GLOBAL!D3789</f>
        <v>UNID</v>
      </c>
      <c r="E3789" s="167">
        <f>Cartilha_GLOBAL!$E3789</f>
        <v>2208</v>
      </c>
      <c r="F3789" s="168">
        <f>Cartilha_GLOBAL!$F3789</f>
        <v>2710.1</v>
      </c>
      <c r="G3789" s="108"/>
      <c r="H3789" s="107">
        <f t="shared" si="233"/>
        <v>0</v>
      </c>
      <c r="I3789" s="184">
        <f t="shared" si="234"/>
        <v>0</v>
      </c>
      <c r="J3789" s="142"/>
      <c r="K3789" s="228"/>
      <c r="L3789" s="7" t="str">
        <f t="shared" si="235"/>
        <v/>
      </c>
      <c r="M3789" s="7" t="str">
        <f t="shared" si="236"/>
        <v/>
      </c>
      <c r="N3789" s="7" t="str">
        <f>Cartilha_GLOBAL!N3789</f>
        <v/>
      </c>
      <c r="O3789" s="140" t="s">
        <v>230</v>
      </c>
      <c r="Q3789" s="151"/>
      <c r="R3789" s="152">
        <v>0</v>
      </c>
      <c r="T3789" s="153">
        <f>IF(Cartilha_GLOBAL!R3789=0,0,IF(Cartilha_GLOBAL!R3789&gt;0,"c","b"))</f>
        <v>0</v>
      </c>
    </row>
    <row r="3790" ht="22.5" hidden="1" spans="1:20">
      <c r="A3790" s="163" t="str">
        <f>Cartilha_GLOBAL!A3790</f>
        <v>COMPOSIÇÃO 33</v>
      </c>
      <c r="B3790" s="223" t="str">
        <f>Cartilha_GLOBAL!B3790</f>
        <v>COMPOSIÇÃO</v>
      </c>
      <c r="C3790" s="165" t="str">
        <f>Cartilha_GLOBAL!C3790</f>
        <v>POSTE EM AÇO GALVANIZADO, RETO, ENGASTADO H=6,00M LIVRE COM TRÊS REFLETORES LED 200W, IP 66 - FORNECIMENTO E INSTALAÇÃO</v>
      </c>
      <c r="D3790" s="166" t="str">
        <f>Cartilha_GLOBAL!D3790</f>
        <v>UNID</v>
      </c>
      <c r="E3790" s="167">
        <f>Cartilha_GLOBAL!$E3790</f>
        <v>2407.8</v>
      </c>
      <c r="F3790" s="168">
        <f>Cartilha_GLOBAL!$F3790</f>
        <v>2955.33</v>
      </c>
      <c r="G3790" s="108"/>
      <c r="H3790" s="107">
        <f t="shared" si="233"/>
        <v>0</v>
      </c>
      <c r="I3790" s="184">
        <f t="shared" si="234"/>
        <v>0</v>
      </c>
      <c r="J3790" s="142"/>
      <c r="K3790" s="228"/>
      <c r="L3790" s="7" t="str">
        <f t="shared" si="235"/>
        <v/>
      </c>
      <c r="M3790" s="7" t="str">
        <f t="shared" si="236"/>
        <v/>
      </c>
      <c r="N3790" s="7" t="str">
        <f>Cartilha_GLOBAL!N3790</f>
        <v/>
      </c>
      <c r="O3790" s="140" t="s">
        <v>230</v>
      </c>
      <c r="Q3790" s="151"/>
      <c r="R3790" s="152">
        <v>0</v>
      </c>
      <c r="T3790" s="153">
        <f>IF(Cartilha_GLOBAL!R3790=0,0,IF(Cartilha_GLOBAL!R3790&gt;0,"c","b"))</f>
        <v>0</v>
      </c>
    </row>
    <row r="3791" ht="22.5" hidden="1" spans="1:20">
      <c r="A3791" s="163" t="str">
        <f>Cartilha_GLOBAL!A3791</f>
        <v>COMPOSIÇÃO 34</v>
      </c>
      <c r="B3791" s="223" t="str">
        <f>Cartilha_GLOBAL!B3791</f>
        <v>COMPOSIÇÃO</v>
      </c>
      <c r="C3791" s="165" t="str">
        <f>Cartilha_GLOBAL!C3791</f>
        <v>POSTE EM AÇO GALVANIZADO, RETO, ENGASTADO H=6,00M LIVRE COM CINCO REFLETORES LED 200W, IP 66 - FORNECIMENTO E INSTALAÇÃO</v>
      </c>
      <c r="D3791" s="166" t="str">
        <f>Cartilha_GLOBAL!D3791</f>
        <v>UNID</v>
      </c>
      <c r="E3791" s="167">
        <f>Cartilha_GLOBAL!$E3791</f>
        <v>2676.51</v>
      </c>
      <c r="F3791" s="168">
        <f>Cartilha_GLOBAL!$F3791</f>
        <v>3285.15</v>
      </c>
      <c r="G3791" s="108"/>
      <c r="H3791" s="107">
        <f t="shared" si="233"/>
        <v>0</v>
      </c>
      <c r="I3791" s="184">
        <f t="shared" si="234"/>
        <v>0</v>
      </c>
      <c r="J3791" s="142"/>
      <c r="K3791" s="228"/>
      <c r="L3791" s="7" t="str">
        <f t="shared" si="235"/>
        <v/>
      </c>
      <c r="M3791" s="7" t="str">
        <f t="shared" si="236"/>
        <v/>
      </c>
      <c r="N3791" s="7" t="str">
        <f>Cartilha_GLOBAL!N3791</f>
        <v/>
      </c>
      <c r="O3791" s="140" t="s">
        <v>230</v>
      </c>
      <c r="Q3791" s="151"/>
      <c r="R3791" s="152">
        <v>0</v>
      </c>
      <c r="T3791" s="153">
        <f>IF(Cartilha_GLOBAL!R3791=0,0,IF(Cartilha_GLOBAL!R3791&gt;0,"c","b"))</f>
        <v>0</v>
      </c>
    </row>
    <row r="3792" ht="12.75" hidden="1" spans="1:20">
      <c r="A3792" s="163" t="str">
        <f>Cartilha_GLOBAL!A3792</f>
        <v>COMPOSIÇÃO 32</v>
      </c>
      <c r="B3792" s="223" t="str">
        <f>Cartilha_GLOBAL!B3792</f>
        <v>COMPOSIÇÃO</v>
      </c>
      <c r="C3792" s="165" t="str">
        <f>Cartilha_GLOBAL!C3792</f>
        <v>CABO TRIPOLAR DE ALUMÍNIO 10MM - FORNECIMENTO E INSTALAÇÃO</v>
      </c>
      <c r="D3792" s="166" t="str">
        <f>Cartilha_GLOBAL!D3792</f>
        <v>M</v>
      </c>
      <c r="E3792" s="167">
        <f>Cartilha_GLOBAL!$E3792</f>
        <v>9.61</v>
      </c>
      <c r="F3792" s="168">
        <f>Cartilha_GLOBAL!$F3792</f>
        <v>11.8</v>
      </c>
      <c r="G3792" s="108"/>
      <c r="H3792" s="107">
        <f t="shared" si="233"/>
        <v>0</v>
      </c>
      <c r="I3792" s="184">
        <f t="shared" si="234"/>
        <v>0</v>
      </c>
      <c r="J3792" s="142"/>
      <c r="K3792" s="228"/>
      <c r="L3792" s="7" t="str">
        <f t="shared" si="235"/>
        <v/>
      </c>
      <c r="M3792" s="7" t="str">
        <f t="shared" si="236"/>
        <v/>
      </c>
      <c r="N3792" s="7" t="str">
        <f>Cartilha_GLOBAL!N3792</f>
        <v/>
      </c>
      <c r="O3792" s="140" t="s">
        <v>230</v>
      </c>
      <c r="Q3792" s="151"/>
      <c r="R3792" s="152">
        <v>0</v>
      </c>
      <c r="T3792" s="153">
        <f>IF(Cartilha_GLOBAL!R3792=0,0,IF(Cartilha_GLOBAL!R3792&gt;0,"c","b"))</f>
        <v>0</v>
      </c>
    </row>
    <row r="3793" ht="12.75" hidden="1" spans="1:20">
      <c r="A3793" s="163" t="str">
        <f>Cartilha_GLOBAL!A3793</f>
        <v>COMPOSIÇÃO 35</v>
      </c>
      <c r="B3793" s="223" t="str">
        <f>Cartilha_GLOBAL!B3793</f>
        <v>COMPOSIÇÃO</v>
      </c>
      <c r="C3793" s="165" t="str">
        <f>Cartilha_GLOBAL!C3793</f>
        <v>CONECTOR PERFURANTE 1,5-10MM - FORNECIMENTO E INSTALAÇÃO</v>
      </c>
      <c r="D3793" s="166" t="str">
        <f>Cartilha_GLOBAL!D3793</f>
        <v>UNID</v>
      </c>
      <c r="E3793" s="167">
        <f>Cartilha_GLOBAL!$E3793</f>
        <v>11.37</v>
      </c>
      <c r="F3793" s="168">
        <f>Cartilha_GLOBAL!$F3793</f>
        <v>13.96</v>
      </c>
      <c r="G3793" s="108"/>
      <c r="H3793" s="107">
        <f t="shared" si="233"/>
        <v>0</v>
      </c>
      <c r="I3793" s="184">
        <f t="shared" si="234"/>
        <v>0</v>
      </c>
      <c r="J3793" s="142"/>
      <c r="K3793" s="228"/>
      <c r="L3793" s="7" t="str">
        <f t="shared" si="235"/>
        <v/>
      </c>
      <c r="M3793" s="7" t="str">
        <f t="shared" si="236"/>
        <v/>
      </c>
      <c r="N3793" s="7" t="str">
        <f>Cartilha_GLOBAL!N3793</f>
        <v/>
      </c>
      <c r="O3793" s="140" t="s">
        <v>230</v>
      </c>
      <c r="Q3793" s="151"/>
      <c r="R3793" s="152">
        <v>0</v>
      </c>
      <c r="T3793" s="153">
        <f>IF(Cartilha_GLOBAL!R3793=0,0,IF(Cartilha_GLOBAL!R3793&gt;0,"c","b"))</f>
        <v>0</v>
      </c>
    </row>
    <row r="3794" ht="22.5" hidden="1" spans="1:20">
      <c r="A3794" s="163" t="str">
        <f>Cartilha_GLOBAL!A3794</f>
        <v>COMPOSIÇÃO 47</v>
      </c>
      <c r="B3794" s="223" t="str">
        <f>Cartilha_GLOBAL!B3794</f>
        <v>COMPOSIÇÃO</v>
      </c>
      <c r="C3794" s="165" t="str">
        <f>Cartilha_GLOBAL!C3794</f>
        <v>QUADRO DE PROTEÇÃO E COMANDO - METÁLICO, COM FLANGE, PINTADO ELETROSTATICAMENTE 50X40X35 CM - FORNECIMENTO E INSTALAÇÃO</v>
      </c>
      <c r="D3794" s="166" t="str">
        <f>Cartilha_GLOBAL!D3794</f>
        <v>UN</v>
      </c>
      <c r="E3794" s="167">
        <f>Cartilha_GLOBAL!$E3794</f>
        <v>331.07</v>
      </c>
      <c r="F3794" s="168">
        <f>Cartilha_GLOBAL!$F3794</f>
        <v>406.36</v>
      </c>
      <c r="G3794" s="108"/>
      <c r="H3794" s="107">
        <f t="shared" si="233"/>
        <v>0</v>
      </c>
      <c r="I3794" s="184">
        <f t="shared" si="234"/>
        <v>0</v>
      </c>
      <c r="J3794" s="142"/>
      <c r="K3794" s="228"/>
      <c r="L3794" s="7" t="str">
        <f t="shared" si="235"/>
        <v/>
      </c>
      <c r="M3794" s="7" t="str">
        <f t="shared" si="236"/>
        <v/>
      </c>
      <c r="N3794" s="7" t="str">
        <f>Cartilha_GLOBAL!N3794</f>
        <v/>
      </c>
      <c r="O3794" s="140" t="s">
        <v>230</v>
      </c>
      <c r="Q3794" s="151"/>
      <c r="R3794" s="152">
        <v>0</v>
      </c>
      <c r="T3794" s="153">
        <f>IF(Cartilha_GLOBAL!R3794=0,0,IF(Cartilha_GLOBAL!R3794&gt;0,"c","b"))</f>
        <v>0</v>
      </c>
    </row>
    <row r="3795" ht="12.75" hidden="1" spans="1:20">
      <c r="A3795" s="163" t="str">
        <f>Cartilha_GLOBAL!A3795</f>
        <v>COMPOSIÇÃO 41</v>
      </c>
      <c r="B3795" s="223" t="str">
        <f>Cartilha_GLOBAL!B3795</f>
        <v>COMPOSIÇÃO </v>
      </c>
      <c r="C3795" s="165" t="str">
        <f>Cartilha_GLOBAL!C3795</f>
        <v>CABO DE ALUMINIO SINGELO UNIPOLAR 10 MM² - ISOLADO XLPE - 0,6/1kV - FORNECIMENTO E INSTALAÇÃO </v>
      </c>
      <c r="D3795" s="166" t="str">
        <f>Cartilha_GLOBAL!D3795</f>
        <v>M</v>
      </c>
      <c r="E3795" s="167">
        <f>Cartilha_GLOBAL!$E3795</f>
        <v>6.95</v>
      </c>
      <c r="F3795" s="168">
        <f>Cartilha_GLOBAL!$F3795</f>
        <v>8.53</v>
      </c>
      <c r="G3795" s="108"/>
      <c r="H3795" s="107">
        <f t="shared" si="233"/>
        <v>0</v>
      </c>
      <c r="I3795" s="184">
        <f t="shared" si="234"/>
        <v>0</v>
      </c>
      <c r="J3795" s="142"/>
      <c r="K3795" s="228"/>
      <c r="L3795" s="7" t="str">
        <f t="shared" si="235"/>
        <v/>
      </c>
      <c r="M3795" s="7" t="str">
        <f t="shared" si="236"/>
        <v/>
      </c>
      <c r="N3795" s="7" t="str">
        <f>Cartilha_GLOBAL!N3795</f>
        <v/>
      </c>
      <c r="O3795" s="140" t="s">
        <v>230</v>
      </c>
      <c r="Q3795" s="151"/>
      <c r="R3795" s="152">
        <v>0</v>
      </c>
      <c r="T3795" s="153">
        <f>IF(Cartilha_GLOBAL!R3795=0,0,IF(Cartilha_GLOBAL!R3795&gt;0,"c","b"))</f>
        <v>0</v>
      </c>
    </row>
    <row r="3796" ht="12.75" hidden="1" spans="1:20">
      <c r="A3796" s="163" t="str">
        <f>Cartilha_GLOBAL!A3796</f>
        <v>COMPOSIÇÃO 42</v>
      </c>
      <c r="B3796" s="223" t="str">
        <f>Cartilha_GLOBAL!B3796</f>
        <v>COMPOSIÇÃO</v>
      </c>
      <c r="C3796" s="165" t="str">
        <f>Cartilha_GLOBAL!C3796</f>
        <v>CONTATOR MODULAR BIPOLAR 25 A - FORNECIMENTO E INSTALAÇÃO</v>
      </c>
      <c r="D3796" s="166" t="str">
        <f>Cartilha_GLOBAL!D3796</f>
        <v>UN</v>
      </c>
      <c r="E3796" s="167">
        <f>Cartilha_GLOBAL!$E3796</f>
        <v>92.01</v>
      </c>
      <c r="F3796" s="168">
        <f>Cartilha_GLOBAL!$F3796</f>
        <v>112.93</v>
      </c>
      <c r="G3796" s="108"/>
      <c r="H3796" s="107">
        <f t="shared" si="233"/>
        <v>0</v>
      </c>
      <c r="I3796" s="184">
        <f t="shared" si="234"/>
        <v>0</v>
      </c>
      <c r="J3796" s="142"/>
      <c r="K3796" s="228"/>
      <c r="L3796" s="7" t="str">
        <f t="shared" si="235"/>
        <v/>
      </c>
      <c r="M3796" s="7" t="str">
        <f t="shared" si="236"/>
        <v/>
      </c>
      <c r="N3796" s="7" t="str">
        <f>Cartilha_GLOBAL!N3796</f>
        <v/>
      </c>
      <c r="O3796" s="140" t="s">
        <v>230</v>
      </c>
      <c r="Q3796" s="151"/>
      <c r="R3796" s="152">
        <v>0</v>
      </c>
      <c r="T3796" s="153">
        <f>IF(Cartilha_GLOBAL!R3796=0,0,IF(Cartilha_GLOBAL!R3796&gt;0,"c","b"))</f>
        <v>0</v>
      </c>
    </row>
    <row r="3797" ht="22.5" hidden="1" spans="1:20">
      <c r="A3797" s="163" t="str">
        <f>Cartilha_GLOBAL!A3797</f>
        <v>COMPOSIÇÃO 46</v>
      </c>
      <c r="B3797" s="223" t="str">
        <f>Cartilha_GLOBAL!B3797</f>
        <v>COMPOSIÇÃO</v>
      </c>
      <c r="C3797" s="165" t="str">
        <f>Cartilha_GLOBAL!C3797</f>
        <v>POSTE CONICO CONTINUO EM ACO GALVANIZADO, RETO, FLANGEADO,  H = 4,5, DIAMETRO INFERIOR = *95* MM, COM LUMINÁRIA RUBI TOPO DE POSTE - SOQUETE E-27 PARA LAMPADA DE LED 20W </v>
      </c>
      <c r="D3797" s="166" t="str">
        <f>Cartilha_GLOBAL!D3797</f>
        <v>UNID</v>
      </c>
      <c r="E3797" s="167">
        <f>Cartilha_GLOBAL!$E3797</f>
        <v>1097.62</v>
      </c>
      <c r="F3797" s="168">
        <f>Cartilha_GLOBAL!$F3797</f>
        <v>1347.22</v>
      </c>
      <c r="G3797" s="108"/>
      <c r="H3797" s="107">
        <f t="shared" si="233"/>
        <v>0</v>
      </c>
      <c r="I3797" s="184">
        <f t="shared" si="234"/>
        <v>0</v>
      </c>
      <c r="J3797" s="142"/>
      <c r="K3797" s="228"/>
      <c r="L3797" s="7" t="str">
        <f t="shared" si="235"/>
        <v/>
      </c>
      <c r="M3797" s="7" t="str">
        <f t="shared" si="236"/>
        <v/>
      </c>
      <c r="N3797" s="7" t="str">
        <f>Cartilha_GLOBAL!N3797</f>
        <v/>
      </c>
      <c r="O3797" s="140" t="s">
        <v>230</v>
      </c>
      <c r="Q3797" s="151"/>
      <c r="R3797" s="152">
        <v>0</v>
      </c>
      <c r="T3797" s="153">
        <f>IF(Cartilha_GLOBAL!R3797=0,0,IF(Cartilha_GLOBAL!R3797&gt;0,"c","b"))</f>
        <v>0</v>
      </c>
    </row>
    <row r="3798" ht="12.75" hidden="1" spans="1:20">
      <c r="A3798" s="163">
        <f>Cartilha_GLOBAL!A3798</f>
        <v>0</v>
      </c>
      <c r="B3798" s="223">
        <f>Cartilha_GLOBAL!B3798</f>
        <v>0</v>
      </c>
      <c r="C3798" s="165">
        <f>Cartilha_GLOBAL!C3798</f>
        <v>0</v>
      </c>
      <c r="D3798" s="166">
        <f>Cartilha_GLOBAL!D3798</f>
        <v>0</v>
      </c>
      <c r="E3798" s="167">
        <f>Cartilha_GLOBAL!$E3798</f>
        <v>0</v>
      </c>
      <c r="F3798" s="168">
        <f>Cartilha_GLOBAL!$F3798</f>
        <v>0</v>
      </c>
      <c r="G3798" s="108"/>
      <c r="H3798" s="107">
        <f t="shared" si="233"/>
        <v>0</v>
      </c>
      <c r="I3798" s="184">
        <f t="shared" si="234"/>
        <v>0</v>
      </c>
      <c r="J3798" s="142"/>
      <c r="K3798" s="228"/>
      <c r="L3798" s="7" t="str">
        <f t="shared" si="235"/>
        <v/>
      </c>
      <c r="M3798" s="7" t="str">
        <f t="shared" si="236"/>
        <v/>
      </c>
      <c r="N3798" s="7" t="str">
        <f>Cartilha_GLOBAL!N3798</f>
        <v/>
      </c>
      <c r="O3798" s="140" t="s">
        <v>230</v>
      </c>
      <c r="Q3798" s="151"/>
      <c r="R3798" s="152">
        <v>0</v>
      </c>
      <c r="T3798" s="153">
        <f>IF(Cartilha_GLOBAL!R3798=0,0,IF(Cartilha_GLOBAL!R3798&gt;0,"c","b"))</f>
        <v>0</v>
      </c>
    </row>
    <row r="3799" ht="13.5" hidden="1" spans="1:20">
      <c r="A3799" s="163">
        <f>Cartilha_GLOBAL!A3799</f>
        <v>0</v>
      </c>
      <c r="B3799" s="223">
        <f>Cartilha_GLOBAL!B3799</f>
        <v>0</v>
      </c>
      <c r="C3799" s="165">
        <f>Cartilha_GLOBAL!C3799</f>
        <v>0</v>
      </c>
      <c r="D3799" s="166">
        <f>Cartilha_GLOBAL!D3799</f>
        <v>0</v>
      </c>
      <c r="E3799" s="167">
        <f>Cartilha_GLOBAL!$E3799</f>
        <v>0</v>
      </c>
      <c r="F3799" s="182">
        <f>Cartilha_GLOBAL!$F3799</f>
        <v>0</v>
      </c>
      <c r="G3799" s="108"/>
      <c r="H3799" s="107">
        <f t="shared" si="233"/>
        <v>0</v>
      </c>
      <c r="I3799" s="184">
        <f t="shared" si="234"/>
        <v>0</v>
      </c>
      <c r="J3799" s="142"/>
      <c r="K3799" s="228"/>
      <c r="L3799" s="7" t="str">
        <f t="shared" si="235"/>
        <v/>
      </c>
      <c r="M3799" s="7" t="str">
        <f t="shared" si="236"/>
        <v/>
      </c>
      <c r="N3799" s="7" t="str">
        <f>Cartilha_GLOBAL!N3799</f>
        <v/>
      </c>
      <c r="O3799" s="140" t="s">
        <v>230</v>
      </c>
      <c r="Q3799" s="151"/>
      <c r="R3799" s="152">
        <v>0</v>
      </c>
      <c r="T3799" s="153">
        <f>IF(Cartilha_GLOBAL!R3799=0,0,IF(Cartilha_GLOBAL!R3799&gt;0,"c","b"))</f>
        <v>0</v>
      </c>
    </row>
    <row r="3800" ht="13.5" spans="1:20">
      <c r="A3800" s="84">
        <f>Cartilha_GLOBAL!A3800</f>
        <v>9</v>
      </c>
      <c r="B3800" s="85">
        <f>Cartilha_GLOBAL!B3800</f>
        <v>0</v>
      </c>
      <c r="C3800" s="86" t="s">
        <v>44</v>
      </c>
      <c r="D3800" s="87">
        <f>Cartilha_GLOBAL!D3800</f>
        <v>0</v>
      </c>
      <c r="E3800" s="175">
        <f>Cartilha_GLOBAL!$E3800</f>
        <v>0</v>
      </c>
      <c r="F3800" s="176">
        <f>Cartilha_GLOBAL!$F3800</f>
        <v>0</v>
      </c>
      <c r="G3800" s="90"/>
      <c r="H3800" s="90">
        <f t="shared" si="233"/>
        <v>0</v>
      </c>
      <c r="I3800" s="136">
        <f t="shared" si="234"/>
        <v>0</v>
      </c>
      <c r="J3800" s="137">
        <f>SUM(I3802:I5999)</f>
        <v>22896.51</v>
      </c>
      <c r="K3800" s="145" t="str">
        <f>IF(J3800&gt;0,"X","")</f>
        <v>X</v>
      </c>
      <c r="L3800" s="7" t="str">
        <f t="shared" si="235"/>
        <v>x</v>
      </c>
      <c r="M3800" s="7" t="str">
        <f t="shared" si="236"/>
        <v>x</v>
      </c>
      <c r="N3800" s="7" t="str">
        <f>Cartilha_GLOBAL!N3800</f>
        <v>x</v>
      </c>
      <c r="O3800" s="144"/>
      <c r="Q3800" s="151"/>
      <c r="R3800" s="152">
        <v>0</v>
      </c>
      <c r="T3800" s="153">
        <f>IF(Cartilha_GLOBAL!R3800=0,0,IF(Cartilha_GLOBAL!R3800&gt;0,"c","b"))</f>
        <v>0</v>
      </c>
    </row>
    <row r="3801" ht="12.75" hidden="1" spans="1:20">
      <c r="A3801" s="154" t="str">
        <f>Cartilha_GLOBAL!A3801</f>
        <v>9.1</v>
      </c>
      <c r="B3801" s="100">
        <f>Cartilha_GLOBAL!B3801</f>
        <v>0</v>
      </c>
      <c r="C3801" s="161" t="str">
        <f>Cartilha_GLOBAL!C3801</f>
        <v>INSTALACOES PARA GAS - GLP</v>
      </c>
      <c r="D3801" s="94">
        <f>Cartilha_GLOBAL!D3801</f>
        <v>0</v>
      </c>
      <c r="E3801" s="105">
        <f>Cartilha_GLOBAL!$E3801</f>
        <v>0</v>
      </c>
      <c r="F3801" s="182">
        <f>Cartilha_GLOBAL!$F3801</f>
        <v>0</v>
      </c>
      <c r="G3801" s="187"/>
      <c r="H3801" s="187">
        <f t="shared" si="233"/>
        <v>0</v>
      </c>
      <c r="I3801" s="188">
        <f t="shared" si="234"/>
        <v>0</v>
      </c>
      <c r="J3801" s="142"/>
      <c r="K3801" s="145" t="str">
        <f>IF(SUM(I3802:I4033)&gt;0,"xx","")</f>
        <v/>
      </c>
      <c r="L3801" s="7" t="str">
        <f t="shared" si="235"/>
        <v/>
      </c>
      <c r="M3801" s="7" t="str">
        <f t="shared" si="236"/>
        <v/>
      </c>
      <c r="N3801" s="7" t="str">
        <f>Cartilha_GLOBAL!N3801</f>
        <v/>
      </c>
      <c r="O3801" s="144"/>
      <c r="Q3801" s="151"/>
      <c r="R3801" s="152">
        <v>0</v>
      </c>
      <c r="T3801" s="153">
        <f>IF(Cartilha_GLOBAL!R3801=0,0,IF(Cartilha_GLOBAL!R3801&gt;0,"c","b"))</f>
        <v>0</v>
      </c>
    </row>
    <row r="3802" ht="12.75" hidden="1" spans="1:20">
      <c r="A3802" s="154" t="str">
        <f>Cartilha_GLOBAL!A3802</f>
        <v>9.1.1</v>
      </c>
      <c r="B3802" s="100">
        <f>Cartilha_GLOBAL!B3802</f>
        <v>0</v>
      </c>
      <c r="C3802" s="161" t="str">
        <f>Cartilha_GLOBAL!C3802</f>
        <v>MANUTENCAO / REPAROS - GLP</v>
      </c>
      <c r="D3802" s="94">
        <f>Cartilha_GLOBAL!D3802</f>
        <v>0</v>
      </c>
      <c r="E3802" s="105">
        <f>Cartilha_GLOBAL!$E3802</f>
        <v>0</v>
      </c>
      <c r="F3802" s="182">
        <f>Cartilha_GLOBAL!$F3802</f>
        <v>0</v>
      </c>
      <c r="G3802" s="187"/>
      <c r="H3802" s="187">
        <f t="shared" si="233"/>
        <v>0</v>
      </c>
      <c r="I3802" s="188">
        <f t="shared" si="234"/>
        <v>0</v>
      </c>
      <c r="J3802" s="142"/>
      <c r="K3802" s="145" t="str">
        <f>IF(SUM(I3802:I3802)&gt;0,"xx","")</f>
        <v/>
      </c>
      <c r="L3802" s="7" t="str">
        <f t="shared" si="235"/>
        <v/>
      </c>
      <c r="M3802" s="7" t="str">
        <f t="shared" si="236"/>
        <v/>
      </c>
      <c r="N3802" s="7" t="str">
        <f>Cartilha_GLOBAL!N3802</f>
        <v/>
      </c>
      <c r="O3802" s="144"/>
      <c r="Q3802" s="151"/>
      <c r="R3802" s="152">
        <v>0</v>
      </c>
      <c r="T3802" s="153">
        <f>IF(Cartilha_GLOBAL!R3802=0,0,IF(Cartilha_GLOBAL!R3802&gt;0,"c","b"))</f>
        <v>0</v>
      </c>
    </row>
    <row r="3803" ht="12.75" hidden="1" spans="1:20">
      <c r="A3803" s="154" t="str">
        <f>Cartilha_GLOBAL!A3803</f>
        <v>9.1.2</v>
      </c>
      <c r="B3803" s="100">
        <f>Cartilha_GLOBAL!B3803</f>
        <v>0</v>
      </c>
      <c r="C3803" s="161" t="str">
        <f>Cartilha_GLOBAL!C3803</f>
        <v>INSTALACOES GAS CENTRAL</v>
      </c>
      <c r="D3803" s="94">
        <f>Cartilha_GLOBAL!D3803</f>
        <v>0</v>
      </c>
      <c r="E3803" s="105">
        <f>Cartilha_GLOBAL!$E3803</f>
        <v>0</v>
      </c>
      <c r="F3803" s="182">
        <f>Cartilha_GLOBAL!$F3803</f>
        <v>0</v>
      </c>
      <c r="G3803" s="187"/>
      <c r="H3803" s="187">
        <f t="shared" si="233"/>
        <v>0</v>
      </c>
      <c r="I3803" s="188">
        <f t="shared" si="234"/>
        <v>0</v>
      </c>
      <c r="J3803" s="142"/>
      <c r="K3803" s="145" t="str">
        <f>IF(SUM(I3803:I3803)&gt;0,"xx","")</f>
        <v/>
      </c>
      <c r="L3803" s="7" t="str">
        <f t="shared" si="235"/>
        <v/>
      </c>
      <c r="M3803" s="7" t="str">
        <f t="shared" si="236"/>
        <v/>
      </c>
      <c r="N3803" s="7" t="str">
        <f>Cartilha_GLOBAL!N3803</f>
        <v/>
      </c>
      <c r="O3803" s="144"/>
      <c r="Q3803" s="151"/>
      <c r="R3803" s="152">
        <v>0</v>
      </c>
      <c r="T3803" s="153">
        <f>IF(Cartilha_GLOBAL!R3803=0,0,IF(Cartilha_GLOBAL!R3803&gt;0,"c","b"))</f>
        <v>0</v>
      </c>
    </row>
    <row r="3804" ht="12.75" hidden="1" spans="1:20">
      <c r="A3804" s="154" t="str">
        <f>Cartilha_GLOBAL!A3804</f>
        <v>9.1.3</v>
      </c>
      <c r="B3804" s="100">
        <f>Cartilha_GLOBAL!B3804</f>
        <v>0</v>
      </c>
      <c r="C3804" s="161" t="str">
        <f>Cartilha_GLOBAL!C3804</f>
        <v>TUBOS DE ACO PRETO</v>
      </c>
      <c r="D3804" s="94">
        <f>Cartilha_GLOBAL!D3804</f>
        <v>0</v>
      </c>
      <c r="E3804" s="105">
        <f>Cartilha_GLOBAL!$E3804</f>
        <v>0</v>
      </c>
      <c r="F3804" s="182">
        <f>Cartilha_GLOBAL!$F3804</f>
        <v>0</v>
      </c>
      <c r="G3804" s="187"/>
      <c r="H3804" s="187">
        <f t="shared" si="233"/>
        <v>0</v>
      </c>
      <c r="I3804" s="190">
        <f t="shared" si="234"/>
        <v>0</v>
      </c>
      <c r="J3804" s="191"/>
      <c r="K3804" s="145" t="str">
        <f>IF(SUM(I3805:I3820)&gt;0,"xx","")</f>
        <v/>
      </c>
      <c r="L3804" s="7" t="str">
        <f t="shared" si="235"/>
        <v/>
      </c>
      <c r="M3804" s="7" t="str">
        <f t="shared" si="236"/>
        <v/>
      </c>
      <c r="N3804" s="7" t="str">
        <f>Cartilha_GLOBAL!N3804</f>
        <v/>
      </c>
      <c r="O3804" s="144"/>
      <c r="Q3804" s="151"/>
      <c r="R3804" s="152">
        <v>0</v>
      </c>
      <c r="T3804" s="153">
        <f>IF(Cartilha_GLOBAL!R3804=0,0,IF(Cartilha_GLOBAL!R3804&gt;0,"c","b"))</f>
        <v>0</v>
      </c>
    </row>
    <row r="3805" ht="12.75" hidden="1" spans="1:20">
      <c r="A3805" s="158">
        <f>Cartilha_GLOBAL!A3805</f>
        <v>98112</v>
      </c>
      <c r="B3805" s="100" t="str">
        <f>Cartilha_GLOBAL!B3805</f>
        <v>SINAPI</v>
      </c>
      <c r="C3805" s="104" t="str">
        <f>Cartilha_GLOBAL!C3805</f>
        <v>TIL (TUBO DE INSPEÇÃO E LIMPEZA) CONDOMINIAL PARA ESGOTO, EM PVC, DN 100 X 100 MM. AF_12/2020</v>
      </c>
      <c r="D3805" s="94" t="str">
        <f>Cartilha_GLOBAL!D3805</f>
        <v>UN</v>
      </c>
      <c r="E3805" s="105">
        <f>Cartilha_GLOBAL!$E3805</f>
        <v>99.84</v>
      </c>
      <c r="F3805" s="182">
        <f>Cartilha_GLOBAL!$F3805</f>
        <v>122.54</v>
      </c>
      <c r="G3805" s="108"/>
      <c r="H3805" s="107">
        <f t="shared" si="233"/>
        <v>0</v>
      </c>
      <c r="I3805" s="143">
        <f t="shared" si="234"/>
        <v>0</v>
      </c>
      <c r="J3805" s="142"/>
      <c r="K3805" s="228"/>
      <c r="L3805" s="7" t="str">
        <f t="shared" si="235"/>
        <v/>
      </c>
      <c r="M3805" s="7" t="str">
        <f t="shared" si="236"/>
        <v/>
      </c>
      <c r="N3805" s="7" t="str">
        <f>Cartilha_GLOBAL!N3805</f>
        <v/>
      </c>
      <c r="O3805" s="144"/>
      <c r="Q3805" s="151"/>
      <c r="R3805" s="152">
        <v>0</v>
      </c>
      <c r="T3805" s="153">
        <f>IF(Cartilha_GLOBAL!R3805=0,0,IF(Cartilha_GLOBAL!R3805&gt;0,"c","b"))</f>
        <v>0</v>
      </c>
    </row>
    <row r="3806" ht="22.5" hidden="1" spans="1:20">
      <c r="A3806" s="158">
        <f>Cartilha_GLOBAL!A3806</f>
        <v>92359</v>
      </c>
      <c r="B3806" s="100" t="str">
        <f>Cartilha_GLOBAL!B3806</f>
        <v>SINAPI</v>
      </c>
      <c r="C3806" s="104" t="str">
        <f>Cartilha_GLOBAL!C3806</f>
        <v>TUBO DE AÇO PRETO SEM COSTURA, CONEXÃO SOLDADA, DN 25 (1"), INSTALADO EM REDE DE ALIMENTAÇÃO PARA HIDRANTE - FORNECIMENTO E INSTALAÇÃO. AF_10/2020</v>
      </c>
      <c r="D3806" s="94" t="str">
        <f>Cartilha_GLOBAL!D3806</f>
        <v>M</v>
      </c>
      <c r="E3806" s="105">
        <f>Cartilha_GLOBAL!$E3806</f>
        <v>71.25</v>
      </c>
      <c r="F3806" s="182">
        <f>Cartilha_GLOBAL!$F3806</f>
        <v>87.45</v>
      </c>
      <c r="G3806" s="108"/>
      <c r="H3806" s="107">
        <f t="shared" si="233"/>
        <v>0</v>
      </c>
      <c r="I3806" s="143">
        <f t="shared" si="234"/>
        <v>0</v>
      </c>
      <c r="J3806" s="142"/>
      <c r="K3806" s="228"/>
      <c r="L3806" s="7" t="str">
        <f t="shared" si="235"/>
        <v/>
      </c>
      <c r="M3806" s="7" t="str">
        <f t="shared" si="236"/>
        <v/>
      </c>
      <c r="N3806" s="7" t="str">
        <f>Cartilha_GLOBAL!N3806</f>
        <v/>
      </c>
      <c r="O3806" s="144"/>
      <c r="Q3806" s="151"/>
      <c r="R3806" s="152">
        <v>0</v>
      </c>
      <c r="T3806" s="153">
        <f>IF(Cartilha_GLOBAL!R3806=0,0,IF(Cartilha_GLOBAL!R3806&gt;0,"c","b"))</f>
        <v>0</v>
      </c>
    </row>
    <row r="3807" ht="22.5" hidden="1" spans="1:20">
      <c r="A3807" s="158">
        <f>Cartilha_GLOBAL!A3807</f>
        <v>92360</v>
      </c>
      <c r="B3807" s="100" t="str">
        <f>Cartilha_GLOBAL!B3807</f>
        <v>SINAPI</v>
      </c>
      <c r="C3807" s="104" t="str">
        <f>Cartilha_GLOBAL!C3807</f>
        <v>TUBO DE AÇO PRETO SEM COSTURA, CONEXÃO SOLDADA, DN 32 (1 1/4"), INSTALADO EM REDE DE ALIMENTAÇÃO PARA HIDRANTE - FORNECIMENTO E INSTALAÇÃO. AF_10/2020</v>
      </c>
      <c r="D3807" s="94" t="str">
        <f>Cartilha_GLOBAL!D3807</f>
        <v>M</v>
      </c>
      <c r="E3807" s="105">
        <f>Cartilha_GLOBAL!$E3807</f>
        <v>95.2</v>
      </c>
      <c r="F3807" s="182">
        <f>Cartilha_GLOBAL!$F3807</f>
        <v>116.85</v>
      </c>
      <c r="G3807" s="108"/>
      <c r="H3807" s="107">
        <f t="shared" si="233"/>
        <v>0</v>
      </c>
      <c r="I3807" s="143">
        <f t="shared" si="234"/>
        <v>0</v>
      </c>
      <c r="J3807" s="142"/>
      <c r="K3807" s="228"/>
      <c r="L3807" s="7" t="str">
        <f t="shared" si="235"/>
        <v/>
      </c>
      <c r="M3807" s="7" t="str">
        <f t="shared" si="236"/>
        <v/>
      </c>
      <c r="N3807" s="7" t="str">
        <f>Cartilha_GLOBAL!N3807</f>
        <v/>
      </c>
      <c r="O3807" s="144"/>
      <c r="Q3807" s="151"/>
      <c r="R3807" s="152">
        <v>0</v>
      </c>
      <c r="T3807" s="153">
        <f>IF(Cartilha_GLOBAL!R3807=0,0,IF(Cartilha_GLOBAL!R3807&gt;0,"c","b"))</f>
        <v>0</v>
      </c>
    </row>
    <row r="3808" ht="22.5" hidden="1" spans="1:20">
      <c r="A3808" s="158">
        <f>Cartilha_GLOBAL!A3808</f>
        <v>92645</v>
      </c>
      <c r="B3808" s="100" t="str">
        <f>Cartilha_GLOBAL!B3808</f>
        <v>SINAPI</v>
      </c>
      <c r="C3808" s="104" t="str">
        <f>Cartilha_GLOBAL!C3808</f>
        <v>TUBO DE AÇO PRETO SEM COSTURA, CONEXÃO SOLDADA, DN 25 (1"), INSTALADO EM REDE DE ALIMENTAÇÃO PARA SPRINKLER - FORNECIMENTO E INSTALAÇÃO. AF_10/2020</v>
      </c>
      <c r="D3808" s="94" t="str">
        <f>Cartilha_GLOBAL!D3808</f>
        <v>M</v>
      </c>
      <c r="E3808" s="105">
        <f>Cartilha_GLOBAL!$E3808</f>
        <v>75.83</v>
      </c>
      <c r="F3808" s="182">
        <f>Cartilha_GLOBAL!$F3808</f>
        <v>93.07</v>
      </c>
      <c r="G3808" s="108"/>
      <c r="H3808" s="107">
        <f t="shared" si="233"/>
        <v>0</v>
      </c>
      <c r="I3808" s="143">
        <f t="shared" si="234"/>
        <v>0</v>
      </c>
      <c r="J3808" s="142"/>
      <c r="K3808" s="228"/>
      <c r="L3808" s="7" t="str">
        <f t="shared" si="235"/>
        <v/>
      </c>
      <c r="M3808" s="7" t="str">
        <f t="shared" si="236"/>
        <v/>
      </c>
      <c r="N3808" s="7" t="str">
        <f>Cartilha_GLOBAL!N3808</f>
        <v/>
      </c>
      <c r="O3808" s="144"/>
      <c r="Q3808" s="151"/>
      <c r="R3808" s="152">
        <v>0</v>
      </c>
      <c r="T3808" s="153">
        <f>IF(Cartilha_GLOBAL!R3808=0,0,IF(Cartilha_GLOBAL!R3808&gt;0,"c","b"))</f>
        <v>0</v>
      </c>
    </row>
    <row r="3809" ht="22.5" hidden="1" spans="1:20">
      <c r="A3809" s="158">
        <f>Cartilha_GLOBAL!A3809</f>
        <v>92646</v>
      </c>
      <c r="B3809" s="100" t="str">
        <f>Cartilha_GLOBAL!B3809</f>
        <v>SINAPI</v>
      </c>
      <c r="C3809" s="104" t="str">
        <f>Cartilha_GLOBAL!C3809</f>
        <v>TUBO DE AÇO PRETO SEM COSTURA, CONEXÃO SOLDADA, DN 32 (1 1/4"), INSTALADO EM REDE DE ALIMENTAÇÃO PARA SPRINKLER - FORNECIMENTO E INSTALAÇÃO. AF_10/2020</v>
      </c>
      <c r="D3809" s="94" t="str">
        <f>Cartilha_GLOBAL!D3809</f>
        <v>M</v>
      </c>
      <c r="E3809" s="105">
        <f>Cartilha_GLOBAL!$E3809</f>
        <v>99.78</v>
      </c>
      <c r="F3809" s="182">
        <f>Cartilha_GLOBAL!$F3809</f>
        <v>122.47</v>
      </c>
      <c r="G3809" s="108"/>
      <c r="H3809" s="107">
        <f t="shared" si="233"/>
        <v>0</v>
      </c>
      <c r="I3809" s="143">
        <f t="shared" si="234"/>
        <v>0</v>
      </c>
      <c r="J3809" s="142"/>
      <c r="K3809" s="228"/>
      <c r="L3809" s="7" t="str">
        <f t="shared" si="235"/>
        <v/>
      </c>
      <c r="M3809" s="7" t="str">
        <f t="shared" si="236"/>
        <v/>
      </c>
      <c r="N3809" s="7" t="str">
        <f>Cartilha_GLOBAL!N3809</f>
        <v/>
      </c>
      <c r="O3809" s="144"/>
      <c r="Q3809" s="151"/>
      <c r="R3809" s="152">
        <v>0</v>
      </c>
      <c r="T3809" s="153">
        <f>IF(Cartilha_GLOBAL!R3809=0,0,IF(Cartilha_GLOBAL!R3809&gt;0,"c","b"))</f>
        <v>0</v>
      </c>
    </row>
    <row r="3810" ht="22.5" hidden="1" spans="1:20">
      <c r="A3810" s="158">
        <f>Cartilha_GLOBAL!A3810</f>
        <v>92691</v>
      </c>
      <c r="B3810" s="100" t="str">
        <f>Cartilha_GLOBAL!B3810</f>
        <v>SINAPI</v>
      </c>
      <c r="C3810" s="104" t="str">
        <f>Cartilha_GLOBAL!C3810</f>
        <v>TUBO DE AÇO PRETO SEM COSTURA, CLASSE MÉDIA, CONEXÃO SOLDADA, DN 25 (1"), INSTALADO EM RAMAIS  E SUB-RAMAIS DE GÁS - FORNECIMENTO E INSTALAÇÃO. AF_10/2020</v>
      </c>
      <c r="D3810" s="94" t="str">
        <f>Cartilha_GLOBAL!D3810</f>
        <v>M</v>
      </c>
      <c r="E3810" s="105">
        <f>Cartilha_GLOBAL!$E3810</f>
        <v>101.67</v>
      </c>
      <c r="F3810" s="182">
        <f>Cartilha_GLOBAL!$F3810</f>
        <v>124.79</v>
      </c>
      <c r="G3810" s="108"/>
      <c r="H3810" s="107">
        <f t="shared" si="233"/>
        <v>0</v>
      </c>
      <c r="I3810" s="143">
        <f t="shared" si="234"/>
        <v>0</v>
      </c>
      <c r="J3810" s="142"/>
      <c r="K3810" s="228"/>
      <c r="L3810" s="7" t="str">
        <f t="shared" si="235"/>
        <v/>
      </c>
      <c r="M3810" s="7" t="str">
        <f t="shared" si="236"/>
        <v/>
      </c>
      <c r="N3810" s="7" t="str">
        <f>Cartilha_GLOBAL!N3810</f>
        <v/>
      </c>
      <c r="O3810" s="144"/>
      <c r="Q3810" s="151"/>
      <c r="R3810" s="152">
        <v>0</v>
      </c>
      <c r="T3810" s="153">
        <f>IF(Cartilha_GLOBAL!R3810=0,0,IF(Cartilha_GLOBAL!R3810&gt;0,"c","b"))</f>
        <v>0</v>
      </c>
    </row>
    <row r="3811" ht="22.5" hidden="1" spans="1:20">
      <c r="A3811" s="158">
        <f>Cartilha_GLOBAL!A3811</f>
        <v>101918</v>
      </c>
      <c r="B3811" s="100" t="str">
        <f>Cartilha_GLOBAL!B3811</f>
        <v>SINAPI</v>
      </c>
      <c r="C3811" s="104" t="str">
        <f>Cartilha_GLOBAL!C3811</f>
        <v>TUBO DE AÇO GALVANIZADO COM COSTURA, CLASSE MÉDIA, DN 100 (4"), CONEXÃO ROSQUEADA, INSTALADO EM PRUMADAS - FORNECIMENTO E INSTALAÇÃO. AF_10/2020</v>
      </c>
      <c r="D3811" s="94" t="str">
        <f>Cartilha_GLOBAL!D3811</f>
        <v>M</v>
      </c>
      <c r="E3811" s="105">
        <f>Cartilha_GLOBAL!$E3811</f>
        <v>230.42</v>
      </c>
      <c r="F3811" s="182">
        <f>Cartilha_GLOBAL!$F3811</f>
        <v>282.82</v>
      </c>
      <c r="G3811" s="108"/>
      <c r="H3811" s="107">
        <f t="shared" si="233"/>
        <v>0</v>
      </c>
      <c r="I3811" s="143">
        <f t="shared" si="234"/>
        <v>0</v>
      </c>
      <c r="J3811" s="142"/>
      <c r="K3811" s="228"/>
      <c r="L3811" s="7" t="str">
        <f t="shared" si="235"/>
        <v/>
      </c>
      <c r="M3811" s="7" t="str">
        <f t="shared" si="236"/>
        <v/>
      </c>
      <c r="N3811" s="7" t="str">
        <f>Cartilha_GLOBAL!N3811</f>
        <v/>
      </c>
      <c r="O3811" s="144"/>
      <c r="Q3811" s="151"/>
      <c r="R3811" s="152">
        <v>0</v>
      </c>
      <c r="T3811" s="153">
        <f>IF(Cartilha_GLOBAL!R3811=0,0,IF(Cartilha_GLOBAL!R3811&gt;0,"c","b"))</f>
        <v>0</v>
      </c>
    </row>
    <row r="3812" ht="22.5" hidden="1" spans="1:20">
      <c r="A3812" s="158">
        <f>Cartilha_GLOBAL!A3812</f>
        <v>92338</v>
      </c>
      <c r="B3812" s="100" t="str">
        <f>Cartilha_GLOBAL!B3812</f>
        <v>SINAPI</v>
      </c>
      <c r="C3812" s="104" t="str">
        <f>Cartilha_GLOBAL!C3812</f>
        <v>TUBO DE AÇO PRETO SEM COSTURA, CONEXÃO SOLDADA, DN 50 (2"), INSTALADO EM PRUMADAS - FORNECIMENTO E INSTALAÇÃO. AF_10/2020</v>
      </c>
      <c r="D3812" s="94" t="str">
        <f>Cartilha_GLOBAL!D3812</f>
        <v>M</v>
      </c>
      <c r="E3812" s="105">
        <f>Cartilha_GLOBAL!$E3812</f>
        <v>154.11</v>
      </c>
      <c r="F3812" s="182">
        <f>Cartilha_GLOBAL!$F3812</f>
        <v>189.15</v>
      </c>
      <c r="G3812" s="108"/>
      <c r="H3812" s="107">
        <f t="shared" si="233"/>
        <v>0</v>
      </c>
      <c r="I3812" s="143">
        <f t="shared" si="234"/>
        <v>0</v>
      </c>
      <c r="J3812" s="142"/>
      <c r="K3812" s="228"/>
      <c r="L3812" s="7" t="str">
        <f t="shared" si="235"/>
        <v/>
      </c>
      <c r="M3812" s="7" t="str">
        <f t="shared" si="236"/>
        <v/>
      </c>
      <c r="N3812" s="7" t="str">
        <f>Cartilha_GLOBAL!N3812</f>
        <v/>
      </c>
      <c r="O3812" s="144"/>
      <c r="Q3812" s="151"/>
      <c r="R3812" s="152">
        <v>0</v>
      </c>
      <c r="T3812" s="153">
        <f>IF(Cartilha_GLOBAL!R3812=0,0,IF(Cartilha_GLOBAL!R3812&gt;0,"c","b"))</f>
        <v>0</v>
      </c>
    </row>
    <row r="3813" ht="22.5" hidden="1" spans="1:20">
      <c r="A3813" s="158">
        <f>Cartilha_GLOBAL!A3813</f>
        <v>92339</v>
      </c>
      <c r="B3813" s="100" t="str">
        <f>Cartilha_GLOBAL!B3813</f>
        <v>SINAPI</v>
      </c>
      <c r="C3813" s="104" t="str">
        <f>Cartilha_GLOBAL!C3813</f>
        <v>TUBO DE AÇO PRETO SEM COSTURA, CONEXÃO SOLDADA, DN 65 (2 1/2"), INSTALADO EM PRUMADAS - FORNECIMENTO E INSTALAÇÃO. AF_10/2020</v>
      </c>
      <c r="D3813" s="94" t="str">
        <f>Cartilha_GLOBAL!D3813</f>
        <v>M</v>
      </c>
      <c r="E3813" s="105">
        <f>Cartilha_GLOBAL!$E3813</f>
        <v>231.98</v>
      </c>
      <c r="F3813" s="182">
        <f>Cartilha_GLOBAL!$F3813</f>
        <v>284.73</v>
      </c>
      <c r="G3813" s="108"/>
      <c r="H3813" s="107">
        <f t="shared" si="233"/>
        <v>0</v>
      </c>
      <c r="I3813" s="143">
        <f t="shared" si="234"/>
        <v>0</v>
      </c>
      <c r="J3813" s="142"/>
      <c r="K3813" s="228"/>
      <c r="L3813" s="7" t="str">
        <f t="shared" si="235"/>
        <v/>
      </c>
      <c r="M3813" s="7" t="str">
        <f t="shared" si="236"/>
        <v/>
      </c>
      <c r="N3813" s="7" t="str">
        <f>Cartilha_GLOBAL!N3813</f>
        <v/>
      </c>
      <c r="O3813" s="144"/>
      <c r="Q3813" s="151"/>
      <c r="R3813" s="152">
        <v>0</v>
      </c>
      <c r="T3813" s="153">
        <f>IF(Cartilha_GLOBAL!R3813=0,0,IF(Cartilha_GLOBAL!R3813&gt;0,"c","b"))</f>
        <v>0</v>
      </c>
    </row>
    <row r="3814" ht="22.5" hidden="1" spans="1:20">
      <c r="A3814" s="158">
        <f>Cartilha_GLOBAL!A3814</f>
        <v>92361</v>
      </c>
      <c r="B3814" s="100" t="str">
        <f>Cartilha_GLOBAL!B3814</f>
        <v>SINAPI</v>
      </c>
      <c r="C3814" s="104" t="str">
        <f>Cartilha_GLOBAL!C3814</f>
        <v>TUBO DE AÇO PRETO SEM COSTURA, CONEXÃO SOLDADA, DN 50 (2"), INSTALADO EM REDE DE ALIMENTAÇÃO PARA HIDRANTE - FORNECIMENTO E INSTALAÇÃO. AF_10/2020</v>
      </c>
      <c r="D3814" s="94" t="str">
        <f>Cartilha_GLOBAL!D3814</f>
        <v>M</v>
      </c>
      <c r="E3814" s="105">
        <f>Cartilha_GLOBAL!$E3814</f>
        <v>128.64</v>
      </c>
      <c r="F3814" s="182">
        <f>Cartilha_GLOBAL!$F3814</f>
        <v>157.89</v>
      </c>
      <c r="G3814" s="108"/>
      <c r="H3814" s="107">
        <f t="shared" si="233"/>
        <v>0</v>
      </c>
      <c r="I3814" s="143">
        <f t="shared" si="234"/>
        <v>0</v>
      </c>
      <c r="J3814" s="142"/>
      <c r="K3814" s="228"/>
      <c r="L3814" s="7" t="str">
        <f t="shared" si="235"/>
        <v/>
      </c>
      <c r="M3814" s="7" t="str">
        <f t="shared" si="236"/>
        <v/>
      </c>
      <c r="N3814" s="7" t="str">
        <f>Cartilha_GLOBAL!N3814</f>
        <v/>
      </c>
      <c r="O3814" s="144"/>
      <c r="Q3814" s="151"/>
      <c r="R3814" s="152">
        <v>0</v>
      </c>
      <c r="T3814" s="153">
        <f>IF(Cartilha_GLOBAL!R3814=0,0,IF(Cartilha_GLOBAL!R3814&gt;0,"c","b"))</f>
        <v>0</v>
      </c>
    </row>
    <row r="3815" ht="22.5" hidden="1" spans="1:20">
      <c r="A3815" s="158">
        <f>Cartilha_GLOBAL!A3815</f>
        <v>92362</v>
      </c>
      <c r="B3815" s="100" t="str">
        <f>Cartilha_GLOBAL!B3815</f>
        <v>SINAPI</v>
      </c>
      <c r="C3815" s="104" t="str">
        <f>Cartilha_GLOBAL!C3815</f>
        <v>TUBO DE AÇO PRETO SEM COSTURA, CONEXÃO SOLDADA, DN 65 (2 1/2"), INSTALADO EM REDE DE ALIMENTAÇÃO PARA HIDRANTE - FORNECIMENTO E INSTALAÇÃO. AF_10/2020</v>
      </c>
      <c r="D3815" s="94" t="str">
        <f>Cartilha_GLOBAL!D3815</f>
        <v>M</v>
      </c>
      <c r="E3815" s="105">
        <f>Cartilha_GLOBAL!$E3815</f>
        <v>205.5</v>
      </c>
      <c r="F3815" s="182">
        <f>Cartilha_GLOBAL!$F3815</f>
        <v>252.23</v>
      </c>
      <c r="G3815" s="108"/>
      <c r="H3815" s="107">
        <f t="shared" si="233"/>
        <v>0</v>
      </c>
      <c r="I3815" s="143">
        <f t="shared" si="234"/>
        <v>0</v>
      </c>
      <c r="J3815" s="142"/>
      <c r="K3815" s="228"/>
      <c r="L3815" s="7" t="str">
        <f t="shared" si="235"/>
        <v/>
      </c>
      <c r="M3815" s="7" t="str">
        <f t="shared" si="236"/>
        <v/>
      </c>
      <c r="N3815" s="7" t="str">
        <f>Cartilha_GLOBAL!N3815</f>
        <v/>
      </c>
      <c r="O3815" s="144"/>
      <c r="Q3815" s="151"/>
      <c r="R3815" s="152">
        <v>0</v>
      </c>
      <c r="T3815" s="153">
        <f>IF(Cartilha_GLOBAL!R3815=0,0,IF(Cartilha_GLOBAL!R3815&gt;0,"c","b"))</f>
        <v>0</v>
      </c>
    </row>
    <row r="3816" ht="22.5" hidden="1" spans="1:20">
      <c r="A3816" s="158">
        <f>Cartilha_GLOBAL!A3816</f>
        <v>92648</v>
      </c>
      <c r="B3816" s="100" t="str">
        <f>Cartilha_GLOBAL!B3816</f>
        <v>SINAPI</v>
      </c>
      <c r="C3816" s="104" t="str">
        <f>Cartilha_GLOBAL!C3816</f>
        <v>TUBO DE AÇO PRETO SEM COSTURA, CONEXÃO SOLDADA, DN 40 (1 1/2"), INSTALADO EM REDE DE ALIMENTAÇÃO PARA SPRINKLER - FORNECIMENTO E INSTALAÇÃO. AF_10/2020</v>
      </c>
      <c r="D3816" s="94" t="str">
        <f>Cartilha_GLOBAL!D3816</f>
        <v>M</v>
      </c>
      <c r="E3816" s="105">
        <f>Cartilha_GLOBAL!$E3816</f>
        <v>109.27</v>
      </c>
      <c r="F3816" s="182">
        <f>Cartilha_GLOBAL!$F3816</f>
        <v>134.12</v>
      </c>
      <c r="G3816" s="108"/>
      <c r="H3816" s="107">
        <f t="shared" si="233"/>
        <v>0</v>
      </c>
      <c r="I3816" s="143">
        <f t="shared" si="234"/>
        <v>0</v>
      </c>
      <c r="J3816" s="142"/>
      <c r="K3816" s="228"/>
      <c r="L3816" s="7" t="str">
        <f t="shared" si="235"/>
        <v/>
      </c>
      <c r="M3816" s="7" t="str">
        <f t="shared" si="236"/>
        <v/>
      </c>
      <c r="N3816" s="7" t="str">
        <f>Cartilha_GLOBAL!N3816</f>
        <v/>
      </c>
      <c r="O3816" s="144"/>
      <c r="Q3816" s="151"/>
      <c r="R3816" s="152">
        <v>0</v>
      </c>
      <c r="T3816" s="153">
        <f>IF(Cartilha_GLOBAL!R3816=0,0,IF(Cartilha_GLOBAL!R3816&gt;0,"c","b"))</f>
        <v>0</v>
      </c>
    </row>
    <row r="3817" ht="22.5" hidden="1" spans="1:20">
      <c r="A3817" s="158">
        <f>Cartilha_GLOBAL!A3817</f>
        <v>92649</v>
      </c>
      <c r="B3817" s="100" t="str">
        <f>Cartilha_GLOBAL!B3817</f>
        <v>SINAPI</v>
      </c>
      <c r="C3817" s="104" t="str">
        <f>Cartilha_GLOBAL!C3817</f>
        <v>TUBO DE AÇO PRETO SEM COSTURA, CONEXÃO SOLDADA, DN 50 (2"), INSTALADO EM REDE DE ALIMENTAÇÃO PARA SPRINKLER - FORNECIMENTO E INSTALAÇÃO. AF_10/2020</v>
      </c>
      <c r="D3817" s="94" t="str">
        <f>Cartilha_GLOBAL!D3817</f>
        <v>M</v>
      </c>
      <c r="E3817" s="105">
        <f>Cartilha_GLOBAL!$E3817</f>
        <v>133.22</v>
      </c>
      <c r="F3817" s="182">
        <f>Cartilha_GLOBAL!$F3817</f>
        <v>163.51</v>
      </c>
      <c r="G3817" s="108"/>
      <c r="H3817" s="107">
        <f t="shared" si="233"/>
        <v>0</v>
      </c>
      <c r="I3817" s="143">
        <f t="shared" si="234"/>
        <v>0</v>
      </c>
      <c r="J3817" s="142"/>
      <c r="K3817" s="228"/>
      <c r="L3817" s="7" t="str">
        <f t="shared" si="235"/>
        <v/>
      </c>
      <c r="M3817" s="7" t="str">
        <f t="shared" si="236"/>
        <v/>
      </c>
      <c r="N3817" s="7" t="str">
        <f>Cartilha_GLOBAL!N3817</f>
        <v/>
      </c>
      <c r="O3817" s="144"/>
      <c r="Q3817" s="151"/>
      <c r="R3817" s="152">
        <v>0</v>
      </c>
      <c r="T3817" s="153">
        <f>IF(Cartilha_GLOBAL!R3817=0,0,IF(Cartilha_GLOBAL!R3817&gt;0,"c","b"))</f>
        <v>0</v>
      </c>
    </row>
    <row r="3818" ht="22.5" hidden="1" spans="1:20">
      <c r="A3818" s="158">
        <f>Cartilha_GLOBAL!A3818</f>
        <v>92650</v>
      </c>
      <c r="B3818" s="100" t="str">
        <f>Cartilha_GLOBAL!B3818</f>
        <v>SINAPI</v>
      </c>
      <c r="C3818" s="104" t="str">
        <f>Cartilha_GLOBAL!C3818</f>
        <v>TUBO DE AÇO PRETO SEM COSTURA, CONEXÃO SOLDADA, DN 65 (2 1/2"), INSTALADO EM REDE DE ALIMENTAÇÃO PARA SPRINKLER - FORNECIMENTO E INSTALAÇÃO. AF_10/2020</v>
      </c>
      <c r="D3818" s="94" t="str">
        <f>Cartilha_GLOBAL!D3818</f>
        <v>M</v>
      </c>
      <c r="E3818" s="105">
        <f>Cartilha_GLOBAL!$E3818</f>
        <v>210.08</v>
      </c>
      <c r="F3818" s="182">
        <f>Cartilha_GLOBAL!$F3818</f>
        <v>257.85</v>
      </c>
      <c r="G3818" s="108"/>
      <c r="H3818" s="107">
        <f t="shared" si="233"/>
        <v>0</v>
      </c>
      <c r="I3818" s="143">
        <f t="shared" si="234"/>
        <v>0</v>
      </c>
      <c r="J3818" s="142"/>
      <c r="K3818" s="228"/>
      <c r="L3818" s="7" t="str">
        <f t="shared" si="235"/>
        <v/>
      </c>
      <c r="M3818" s="7" t="str">
        <f t="shared" si="236"/>
        <v/>
      </c>
      <c r="N3818" s="7" t="str">
        <f>Cartilha_GLOBAL!N3818</f>
        <v/>
      </c>
      <c r="O3818" s="144"/>
      <c r="Q3818" s="151"/>
      <c r="R3818" s="152">
        <v>0</v>
      </c>
      <c r="T3818" s="153">
        <f>IF(Cartilha_GLOBAL!R3818=0,0,IF(Cartilha_GLOBAL!R3818&gt;0,"c","b"))</f>
        <v>0</v>
      </c>
    </row>
    <row r="3819" ht="22.5" hidden="1" spans="1:20">
      <c r="A3819" s="158">
        <f>Cartilha_GLOBAL!A3819</f>
        <v>92689</v>
      </c>
      <c r="B3819" s="100" t="str">
        <f>Cartilha_GLOBAL!B3819</f>
        <v>SINAPI</v>
      </c>
      <c r="C3819" s="104" t="str">
        <f>Cartilha_GLOBAL!C3819</f>
        <v>TUBO DE AÇO PRETO SEM COSTURA, CLASSE MÉDIA, CONEXÃO SOLDADA, DN 15 (1/2"), INSTALADO EM RAMAIS E SUB-RAMAIS DE GÁS - FORNECIMENTO E INSTALAÇÃO. AF_10/2020</v>
      </c>
      <c r="D3819" s="94" t="str">
        <f>Cartilha_GLOBAL!D3819</f>
        <v>M</v>
      </c>
      <c r="E3819" s="105">
        <f>Cartilha_GLOBAL!$E3819</f>
        <v>53.86</v>
      </c>
      <c r="F3819" s="182">
        <f>Cartilha_GLOBAL!$F3819</f>
        <v>66.11</v>
      </c>
      <c r="G3819" s="108"/>
      <c r="H3819" s="107">
        <f t="shared" si="233"/>
        <v>0</v>
      </c>
      <c r="I3819" s="143">
        <f t="shared" si="234"/>
        <v>0</v>
      </c>
      <c r="J3819" s="142"/>
      <c r="K3819" s="228"/>
      <c r="L3819" s="7" t="str">
        <f t="shared" si="235"/>
        <v/>
      </c>
      <c r="M3819" s="7" t="str">
        <f t="shared" si="236"/>
        <v/>
      </c>
      <c r="N3819" s="7" t="str">
        <f>Cartilha_GLOBAL!N3819</f>
        <v/>
      </c>
      <c r="O3819" s="144"/>
      <c r="Q3819" s="151"/>
      <c r="R3819" s="152">
        <v>0</v>
      </c>
      <c r="T3819" s="153">
        <f>IF(Cartilha_GLOBAL!R3819=0,0,IF(Cartilha_GLOBAL!R3819&gt;0,"c","b"))</f>
        <v>0</v>
      </c>
    </row>
    <row r="3820" ht="22.5" hidden="1" spans="1:20">
      <c r="A3820" s="158">
        <f>Cartilha_GLOBAL!A3820</f>
        <v>92690</v>
      </c>
      <c r="B3820" s="100" t="str">
        <f>Cartilha_GLOBAL!B3820</f>
        <v>SINAPI</v>
      </c>
      <c r="C3820" s="104" t="str">
        <f>Cartilha_GLOBAL!C3820</f>
        <v>TUBO DE AÇO PRETO SEM COSTURA, CLASSE MÉDIA, CONEXÃO SOLDADA, DN 20 (3/4"), INSTALADO EM RAMAIS E SUB-RAMAIS DE GÁS - FORNECIMENTO E INSTALAÇÃO. AF_10/2020</v>
      </c>
      <c r="D3820" s="94" t="str">
        <f>Cartilha_GLOBAL!D3820</f>
        <v>M</v>
      </c>
      <c r="E3820" s="105">
        <f>Cartilha_GLOBAL!$E3820</f>
        <v>77.2</v>
      </c>
      <c r="F3820" s="182">
        <f>Cartilha_GLOBAL!$F3820</f>
        <v>94.76</v>
      </c>
      <c r="G3820" s="108"/>
      <c r="H3820" s="107">
        <f t="shared" si="233"/>
        <v>0</v>
      </c>
      <c r="I3820" s="143">
        <f t="shared" si="234"/>
        <v>0</v>
      </c>
      <c r="J3820" s="142"/>
      <c r="K3820" s="228"/>
      <c r="L3820" s="7" t="str">
        <f t="shared" si="235"/>
        <v/>
      </c>
      <c r="M3820" s="7" t="str">
        <f t="shared" si="236"/>
        <v/>
      </c>
      <c r="N3820" s="7" t="str">
        <f>Cartilha_GLOBAL!N3820</f>
        <v/>
      </c>
      <c r="O3820" s="144"/>
      <c r="Q3820" s="151"/>
      <c r="R3820" s="152">
        <v>0</v>
      </c>
      <c r="T3820" s="153">
        <f>IF(Cartilha_GLOBAL!R3820=0,0,IF(Cartilha_GLOBAL!R3820&gt;0,"c","b"))</f>
        <v>0</v>
      </c>
    </row>
    <row r="3821" ht="12.75" hidden="1" spans="1:20">
      <c r="A3821" s="154" t="str">
        <f>Cartilha_GLOBAL!A3821</f>
        <v>9.1.4</v>
      </c>
      <c r="B3821" s="100">
        <f>Cartilha_GLOBAL!B3821</f>
        <v>0</v>
      </c>
      <c r="C3821" s="161" t="str">
        <f>Cartilha_GLOBAL!C3821</f>
        <v>TUBOS DE COBRE</v>
      </c>
      <c r="D3821" s="94">
        <f>Cartilha_GLOBAL!D3821</f>
        <v>0</v>
      </c>
      <c r="E3821" s="105">
        <f>Cartilha_GLOBAL!$E3821</f>
        <v>0</v>
      </c>
      <c r="F3821" s="182">
        <f>Cartilha_GLOBAL!$F3821</f>
        <v>0</v>
      </c>
      <c r="G3821" s="187"/>
      <c r="H3821" s="187">
        <f t="shared" si="233"/>
        <v>0</v>
      </c>
      <c r="I3821" s="188">
        <f t="shared" si="234"/>
        <v>0</v>
      </c>
      <c r="J3821" s="142"/>
      <c r="K3821" s="145" t="str">
        <f>IF(SUM(I3822:I3863)&gt;0,"xx","")</f>
        <v/>
      </c>
      <c r="L3821" s="7" t="str">
        <f t="shared" si="235"/>
        <v/>
      </c>
      <c r="M3821" s="7" t="str">
        <f t="shared" si="236"/>
        <v/>
      </c>
      <c r="N3821" s="7" t="str">
        <f>Cartilha_GLOBAL!N3821</f>
        <v/>
      </c>
      <c r="O3821" s="144"/>
      <c r="Q3821" s="151"/>
      <c r="R3821" s="152">
        <v>0</v>
      </c>
      <c r="T3821" s="153">
        <f>IF(Cartilha_GLOBAL!R3821=0,0,IF(Cartilha_GLOBAL!R3821&gt;0,"c","b"))</f>
        <v>0</v>
      </c>
    </row>
    <row r="3822" ht="22.5" hidden="1" spans="1:20">
      <c r="A3822" s="158">
        <f>Cartilha_GLOBAL!A3822</f>
        <v>92275</v>
      </c>
      <c r="B3822" s="100" t="str">
        <f>Cartilha_GLOBAL!B3822</f>
        <v>SINAPI</v>
      </c>
      <c r="C3822" s="104" t="str">
        <f>Cartilha_GLOBAL!C3822</f>
        <v>TUBO EM COBRE RÍGIDO, DN 22 MM, CLASSE E, SEM ISOLAMENTO, INSTALADO EM PRUMADA DE HIDRÁULICA PREDIAL - FORNECIMENTO E INSTALAÇÃO. AF_04/2022</v>
      </c>
      <c r="D3822" s="94" t="str">
        <f>Cartilha_GLOBAL!D3822</f>
        <v>M</v>
      </c>
      <c r="E3822" s="105">
        <f>Cartilha_GLOBAL!$E3822</f>
        <v>54.87</v>
      </c>
      <c r="F3822" s="182">
        <f>Cartilha_GLOBAL!$F3822</f>
        <v>67.35</v>
      </c>
      <c r="G3822" s="108"/>
      <c r="H3822" s="107">
        <f t="shared" ref="H3822:H3885" si="237">IF(G3822=0,0,F3822)</f>
        <v>0</v>
      </c>
      <c r="I3822" s="143">
        <f t="shared" ref="I3822:I3885" si="238">IF(ISBLANK(G3822),0,IF(R3822=0,ROUND(G3822*H3822,2),IF(R3822="b",ROUNDDOWN(G3822*H3822,2),ROUNDUP(G3822*H3822,2))))</f>
        <v>0</v>
      </c>
      <c r="J3822" s="142"/>
      <c r="K3822" s="228"/>
      <c r="L3822" s="7" t="str">
        <f t="shared" ref="L3822:L3885" si="239">IF(K3822="X","x",IF(K3822="xx","x",IF(I3822&gt;0,"x","")))</f>
        <v/>
      </c>
      <c r="M3822" s="7" t="str">
        <f t="shared" ref="M3822:M3885" si="240">IF(K3822="X","x",IF(K3822="xx","x",IF(I3822&gt;0,"x","")))</f>
        <v/>
      </c>
      <c r="N3822" s="7" t="str">
        <f>Cartilha_GLOBAL!N3822</f>
        <v/>
      </c>
      <c r="O3822" s="144"/>
      <c r="Q3822" s="151"/>
      <c r="R3822" s="152">
        <v>0</v>
      </c>
      <c r="T3822" s="153">
        <f>IF(Cartilha_GLOBAL!R3822=0,0,IF(Cartilha_GLOBAL!R3822&gt;0,"c","b"))</f>
        <v>0</v>
      </c>
    </row>
    <row r="3823" ht="22.5" hidden="1" spans="1:20">
      <c r="A3823" s="158">
        <f>Cartilha_GLOBAL!A3823</f>
        <v>92276</v>
      </c>
      <c r="B3823" s="100" t="str">
        <f>Cartilha_GLOBAL!B3823</f>
        <v>SINAPI</v>
      </c>
      <c r="C3823" s="104" t="str">
        <f>Cartilha_GLOBAL!C3823</f>
        <v>TUBO EM COBRE RÍGIDO, DN 28 MM, CLASSE E, SEM ISOLAMENTO, INSTALADO EM PRUMADA DE HIDRÁULICA PREDIAL - FORNECIMENTO E INSTALAÇÃO. AF_04/2022</v>
      </c>
      <c r="D3823" s="94" t="str">
        <f>Cartilha_GLOBAL!D3823</f>
        <v>M</v>
      </c>
      <c r="E3823" s="105">
        <f>Cartilha_GLOBAL!$E3823</f>
        <v>69.7</v>
      </c>
      <c r="F3823" s="182">
        <f>Cartilha_GLOBAL!$F3823</f>
        <v>85.55</v>
      </c>
      <c r="G3823" s="108"/>
      <c r="H3823" s="107">
        <f t="shared" si="237"/>
        <v>0</v>
      </c>
      <c r="I3823" s="143">
        <f t="shared" si="238"/>
        <v>0</v>
      </c>
      <c r="J3823" s="142"/>
      <c r="K3823" s="228"/>
      <c r="L3823" s="7" t="str">
        <f t="shared" si="239"/>
        <v/>
      </c>
      <c r="M3823" s="7" t="str">
        <f t="shared" si="240"/>
        <v/>
      </c>
      <c r="N3823" s="7" t="str">
        <f>Cartilha_GLOBAL!N3823</f>
        <v/>
      </c>
      <c r="O3823" s="144"/>
      <c r="Q3823" s="151"/>
      <c r="R3823" s="152">
        <v>0</v>
      </c>
      <c r="T3823" s="153">
        <f>IF(Cartilha_GLOBAL!R3823=0,0,IF(Cartilha_GLOBAL!R3823&gt;0,"c","b"))</f>
        <v>0</v>
      </c>
    </row>
    <row r="3824" ht="22.5" hidden="1" spans="1:20">
      <c r="A3824" s="158">
        <f>Cartilha_GLOBAL!A3824</f>
        <v>92277</v>
      </c>
      <c r="B3824" s="100" t="str">
        <f>Cartilha_GLOBAL!B3824</f>
        <v>SINAPI</v>
      </c>
      <c r="C3824" s="104" t="str">
        <f>Cartilha_GLOBAL!C3824</f>
        <v>TUBO EM COBRE RÍGIDO, DN 35 MM, CLASSE E, SEM ISOLAMENTO, INSTALADO EM PRUMADA DE HIDRÁULICA PREDIAL - FORNECIMENTO E INSTALAÇÃO. AF_04/2022</v>
      </c>
      <c r="D3824" s="94" t="str">
        <f>Cartilha_GLOBAL!D3824</f>
        <v>M</v>
      </c>
      <c r="E3824" s="105">
        <f>Cartilha_GLOBAL!$E3824</f>
        <v>100.59</v>
      </c>
      <c r="F3824" s="182">
        <f>Cartilha_GLOBAL!$F3824</f>
        <v>123.46</v>
      </c>
      <c r="G3824" s="108"/>
      <c r="H3824" s="107">
        <f t="shared" si="237"/>
        <v>0</v>
      </c>
      <c r="I3824" s="143">
        <f t="shared" si="238"/>
        <v>0</v>
      </c>
      <c r="J3824" s="142"/>
      <c r="K3824" s="228"/>
      <c r="L3824" s="7" t="str">
        <f t="shared" si="239"/>
        <v/>
      </c>
      <c r="M3824" s="7" t="str">
        <f t="shared" si="240"/>
        <v/>
      </c>
      <c r="N3824" s="7" t="str">
        <f>Cartilha_GLOBAL!N3824</f>
        <v/>
      </c>
      <c r="O3824" s="144"/>
      <c r="Q3824" s="151"/>
      <c r="R3824" s="152">
        <v>0</v>
      </c>
      <c r="T3824" s="153">
        <f>IF(Cartilha_GLOBAL!R3824=0,0,IF(Cartilha_GLOBAL!R3824&gt;0,"c","b"))</f>
        <v>0</v>
      </c>
    </row>
    <row r="3825" ht="22.5" hidden="1" spans="1:20">
      <c r="A3825" s="158">
        <f>Cartilha_GLOBAL!A3825</f>
        <v>92278</v>
      </c>
      <c r="B3825" s="100" t="str">
        <f>Cartilha_GLOBAL!B3825</f>
        <v>SINAPI</v>
      </c>
      <c r="C3825" s="104" t="str">
        <f>Cartilha_GLOBAL!C3825</f>
        <v>TUBO EM COBRE RÍGIDO, DN 42 MM, CLASSE E, SEM ISOLAMENTO, INSTALADO EM PRUMADA DE HIDRÁULICA PREDIAL - FORNECIMENTO E INSTALAÇÃO. AF_04/2022</v>
      </c>
      <c r="D3825" s="94" t="str">
        <f>Cartilha_GLOBAL!D3825</f>
        <v>M</v>
      </c>
      <c r="E3825" s="105">
        <f>Cartilha_GLOBAL!$E3825</f>
        <v>135.25</v>
      </c>
      <c r="F3825" s="182">
        <f>Cartilha_GLOBAL!$F3825</f>
        <v>166.01</v>
      </c>
      <c r="G3825" s="108"/>
      <c r="H3825" s="107">
        <f t="shared" si="237"/>
        <v>0</v>
      </c>
      <c r="I3825" s="143">
        <f t="shared" si="238"/>
        <v>0</v>
      </c>
      <c r="J3825" s="142"/>
      <c r="K3825" s="228"/>
      <c r="L3825" s="7" t="str">
        <f t="shared" si="239"/>
        <v/>
      </c>
      <c r="M3825" s="7" t="str">
        <f t="shared" si="240"/>
        <v/>
      </c>
      <c r="N3825" s="7" t="str">
        <f>Cartilha_GLOBAL!N3825</f>
        <v/>
      </c>
      <c r="O3825" s="144"/>
      <c r="Q3825" s="151"/>
      <c r="R3825" s="152">
        <v>0</v>
      </c>
      <c r="T3825" s="153">
        <f>IF(Cartilha_GLOBAL!R3825=0,0,IF(Cartilha_GLOBAL!R3825&gt;0,"c","b"))</f>
        <v>0</v>
      </c>
    </row>
    <row r="3826" ht="22.5" hidden="1" spans="1:20">
      <c r="A3826" s="158">
        <f>Cartilha_GLOBAL!A3826</f>
        <v>92279</v>
      </c>
      <c r="B3826" s="100" t="str">
        <f>Cartilha_GLOBAL!B3826</f>
        <v>SINAPI</v>
      </c>
      <c r="C3826" s="104" t="str">
        <f>Cartilha_GLOBAL!C3826</f>
        <v>TUBO EM COBRE RÍGIDO, DN 54 MM, CLASSE E, SEM ISOLAMENTO, INSTALADO EM PRUMADA DE HIDRÁULICA PREDIAL - FORNECIMENTO E INSTALAÇÃO. AF_04/2022</v>
      </c>
      <c r="D3826" s="94" t="str">
        <f>Cartilha_GLOBAL!D3826</f>
        <v>M</v>
      </c>
      <c r="E3826" s="105">
        <f>Cartilha_GLOBAL!$E3826</f>
        <v>195.37</v>
      </c>
      <c r="F3826" s="182">
        <f>Cartilha_GLOBAL!$F3826</f>
        <v>239.8</v>
      </c>
      <c r="G3826" s="108"/>
      <c r="H3826" s="107">
        <f t="shared" si="237"/>
        <v>0</v>
      </c>
      <c r="I3826" s="143">
        <f t="shared" si="238"/>
        <v>0</v>
      </c>
      <c r="J3826" s="142"/>
      <c r="K3826" s="228"/>
      <c r="L3826" s="7" t="str">
        <f t="shared" si="239"/>
        <v/>
      </c>
      <c r="M3826" s="7" t="str">
        <f t="shared" si="240"/>
        <v/>
      </c>
      <c r="N3826" s="7" t="str">
        <f>Cartilha_GLOBAL!N3826</f>
        <v/>
      </c>
      <c r="O3826" s="144"/>
      <c r="Q3826" s="151"/>
      <c r="R3826" s="152">
        <v>0</v>
      </c>
      <c r="T3826" s="153">
        <f>IF(Cartilha_GLOBAL!R3826=0,0,IF(Cartilha_GLOBAL!R3826&gt;0,"c","b"))</f>
        <v>0</v>
      </c>
    </row>
    <row r="3827" ht="22.5" hidden="1" spans="1:20">
      <c r="A3827" s="158">
        <f>Cartilha_GLOBAL!A3827</f>
        <v>92280</v>
      </c>
      <c r="B3827" s="100" t="str">
        <f>Cartilha_GLOBAL!B3827</f>
        <v>SINAPI</v>
      </c>
      <c r="C3827" s="104" t="str">
        <f>Cartilha_GLOBAL!C3827</f>
        <v>TUBO EM COBRE RÍGIDO, DN 66 MM, CLASSE E, SEM ISOLAMENTO, INSTALADO EM PRUMADA DE HIDRÁULICA PREDIAL - FORNECIMENTO E INSTALAÇÃO. AF_04/2022</v>
      </c>
      <c r="D3827" s="94" t="str">
        <f>Cartilha_GLOBAL!D3827</f>
        <v>M</v>
      </c>
      <c r="E3827" s="105">
        <f>Cartilha_GLOBAL!$E3827</f>
        <v>274.09</v>
      </c>
      <c r="F3827" s="182">
        <f>Cartilha_GLOBAL!$F3827</f>
        <v>336.42</v>
      </c>
      <c r="G3827" s="108"/>
      <c r="H3827" s="107">
        <f t="shared" si="237"/>
        <v>0</v>
      </c>
      <c r="I3827" s="143">
        <f t="shared" si="238"/>
        <v>0</v>
      </c>
      <c r="J3827" s="142"/>
      <c r="K3827" s="228"/>
      <c r="L3827" s="7" t="str">
        <f t="shared" si="239"/>
        <v/>
      </c>
      <c r="M3827" s="7" t="str">
        <f t="shared" si="240"/>
        <v/>
      </c>
      <c r="N3827" s="7" t="str">
        <f>Cartilha_GLOBAL!N3827</f>
        <v/>
      </c>
      <c r="O3827" s="144"/>
      <c r="Q3827" s="151"/>
      <c r="R3827" s="152">
        <v>0</v>
      </c>
      <c r="T3827" s="153">
        <f>IF(Cartilha_GLOBAL!R3827=0,0,IF(Cartilha_GLOBAL!R3827&gt;0,"c","b"))</f>
        <v>0</v>
      </c>
    </row>
    <row r="3828" ht="22.5" hidden="1" spans="1:20">
      <c r="A3828" s="158">
        <f>Cartilha_GLOBAL!A3828</f>
        <v>92281</v>
      </c>
      <c r="B3828" s="100" t="str">
        <f>Cartilha_GLOBAL!B3828</f>
        <v>SINAPI</v>
      </c>
      <c r="C3828" s="104" t="str">
        <f>Cartilha_GLOBAL!C3828</f>
        <v>TUBO EM COBRE RÍGIDO, DN 22 MM, CLASSE E, COM ISOLAMENTO, INSTALADO EM PRUMADA DE HIDRÁULICA PREDIAL - FORNECIMENTO E INSTALAÇÃO. AF_04/2022</v>
      </c>
      <c r="D3828" s="94" t="str">
        <f>Cartilha_GLOBAL!D3828</f>
        <v>M</v>
      </c>
      <c r="E3828" s="105">
        <f>Cartilha_GLOBAL!$E3828</f>
        <v>170.96</v>
      </c>
      <c r="F3828" s="182">
        <f>Cartilha_GLOBAL!$F3828</f>
        <v>209.84</v>
      </c>
      <c r="G3828" s="108"/>
      <c r="H3828" s="107">
        <f t="shared" si="237"/>
        <v>0</v>
      </c>
      <c r="I3828" s="143">
        <f t="shared" si="238"/>
        <v>0</v>
      </c>
      <c r="J3828" s="142"/>
      <c r="K3828" s="228"/>
      <c r="L3828" s="7" t="str">
        <f t="shared" si="239"/>
        <v/>
      </c>
      <c r="M3828" s="7" t="str">
        <f t="shared" si="240"/>
        <v/>
      </c>
      <c r="N3828" s="7" t="str">
        <f>Cartilha_GLOBAL!N3828</f>
        <v/>
      </c>
      <c r="O3828" s="144"/>
      <c r="Q3828" s="151"/>
      <c r="R3828" s="152">
        <v>0</v>
      </c>
      <c r="T3828" s="153">
        <f>IF(Cartilha_GLOBAL!R3828=0,0,IF(Cartilha_GLOBAL!R3828&gt;0,"c","b"))</f>
        <v>0</v>
      </c>
    </row>
    <row r="3829" ht="22.5" hidden="1" spans="1:20">
      <c r="A3829" s="158">
        <f>Cartilha_GLOBAL!A3829</f>
        <v>92282</v>
      </c>
      <c r="B3829" s="100" t="str">
        <f>Cartilha_GLOBAL!B3829</f>
        <v>SINAPI</v>
      </c>
      <c r="C3829" s="104" t="str">
        <f>Cartilha_GLOBAL!C3829</f>
        <v>TUBO EM COBRE RÍGIDO, DN 28 MM, CLASSE E, COM ISOLAMENTO, INSTALADO EM PRUMADA DE HIDRÁULICA PREDIAL - FORNECIMENTO E INSTALAÇÃO. AF_04/2022</v>
      </c>
      <c r="D3829" s="94" t="str">
        <f>Cartilha_GLOBAL!D3829</f>
        <v>M</v>
      </c>
      <c r="E3829" s="105">
        <f>Cartilha_GLOBAL!$E3829</f>
        <v>190.55</v>
      </c>
      <c r="F3829" s="182">
        <f>Cartilha_GLOBAL!$F3829</f>
        <v>233.88</v>
      </c>
      <c r="G3829" s="108"/>
      <c r="H3829" s="107">
        <f t="shared" si="237"/>
        <v>0</v>
      </c>
      <c r="I3829" s="143">
        <f t="shared" si="238"/>
        <v>0</v>
      </c>
      <c r="J3829" s="142"/>
      <c r="K3829" s="228"/>
      <c r="L3829" s="7" t="str">
        <f t="shared" si="239"/>
        <v/>
      </c>
      <c r="M3829" s="7" t="str">
        <f t="shared" si="240"/>
        <v/>
      </c>
      <c r="N3829" s="7" t="str">
        <f>Cartilha_GLOBAL!N3829</f>
        <v/>
      </c>
      <c r="O3829" s="144"/>
      <c r="Q3829" s="151"/>
      <c r="R3829" s="152">
        <v>0</v>
      </c>
      <c r="T3829" s="153">
        <f>IF(Cartilha_GLOBAL!R3829=0,0,IF(Cartilha_GLOBAL!R3829&gt;0,"c","b"))</f>
        <v>0</v>
      </c>
    </row>
    <row r="3830" ht="22.5" hidden="1" spans="1:20">
      <c r="A3830" s="158">
        <f>Cartilha_GLOBAL!A3830</f>
        <v>92283</v>
      </c>
      <c r="B3830" s="100" t="str">
        <f>Cartilha_GLOBAL!B3830</f>
        <v>SINAPI</v>
      </c>
      <c r="C3830" s="104" t="str">
        <f>Cartilha_GLOBAL!C3830</f>
        <v>TUBO EM COBRE RÍGIDO, DN 35 MM, CLASSE E, COM ISOLAMENTO, INSTALADO EM PRUMADA DE HIDRÁULICA PREDIAL - FORNECIMENTO E INSTALAÇÃO. AF_04/2022</v>
      </c>
      <c r="D3830" s="94" t="str">
        <f>Cartilha_GLOBAL!D3830</f>
        <v>M</v>
      </c>
      <c r="E3830" s="105">
        <f>Cartilha_GLOBAL!$E3830</f>
        <v>253.39</v>
      </c>
      <c r="F3830" s="182">
        <f>Cartilha_GLOBAL!$F3830</f>
        <v>311.01</v>
      </c>
      <c r="G3830" s="108"/>
      <c r="H3830" s="107">
        <f t="shared" si="237"/>
        <v>0</v>
      </c>
      <c r="I3830" s="143">
        <f t="shared" si="238"/>
        <v>0</v>
      </c>
      <c r="J3830" s="142"/>
      <c r="K3830" s="228"/>
      <c r="L3830" s="7" t="str">
        <f t="shared" si="239"/>
        <v/>
      </c>
      <c r="M3830" s="7" t="str">
        <f t="shared" si="240"/>
        <v/>
      </c>
      <c r="N3830" s="7" t="str">
        <f>Cartilha_GLOBAL!N3830</f>
        <v/>
      </c>
      <c r="O3830" s="144"/>
      <c r="Q3830" s="151"/>
      <c r="R3830" s="152">
        <v>0</v>
      </c>
      <c r="T3830" s="153">
        <f>IF(Cartilha_GLOBAL!R3830=0,0,IF(Cartilha_GLOBAL!R3830&gt;0,"c","b"))</f>
        <v>0</v>
      </c>
    </row>
    <row r="3831" ht="22.5" hidden="1" spans="1:20">
      <c r="A3831" s="158">
        <f>Cartilha_GLOBAL!A3831</f>
        <v>92284</v>
      </c>
      <c r="B3831" s="100" t="str">
        <f>Cartilha_GLOBAL!B3831</f>
        <v>SINAPI</v>
      </c>
      <c r="C3831" s="104" t="str">
        <f>Cartilha_GLOBAL!C3831</f>
        <v>TUBO EM COBRE RÍGIDO, DN 42 MM, CLASSE E, COM ISOLAMENTO, INSTALADO EM PRUMADA DE HIDRÁULICA PREDIAL - FORNECIMENTO E INSTALAÇÃO. AF_04/2022</v>
      </c>
      <c r="D3831" s="94" t="str">
        <f>Cartilha_GLOBAL!D3831</f>
        <v>M</v>
      </c>
      <c r="E3831" s="105">
        <f>Cartilha_GLOBAL!$E3831</f>
        <v>309.47</v>
      </c>
      <c r="F3831" s="182">
        <f>Cartilha_GLOBAL!$F3831</f>
        <v>379.84</v>
      </c>
      <c r="G3831" s="108"/>
      <c r="H3831" s="107">
        <f t="shared" si="237"/>
        <v>0</v>
      </c>
      <c r="I3831" s="143">
        <f t="shared" si="238"/>
        <v>0</v>
      </c>
      <c r="J3831" s="142"/>
      <c r="K3831" s="228"/>
      <c r="L3831" s="7" t="str">
        <f t="shared" si="239"/>
        <v/>
      </c>
      <c r="M3831" s="7" t="str">
        <f t="shared" si="240"/>
        <v/>
      </c>
      <c r="N3831" s="7" t="str">
        <f>Cartilha_GLOBAL!N3831</f>
        <v/>
      </c>
      <c r="O3831" s="144"/>
      <c r="Q3831" s="151"/>
      <c r="R3831" s="152">
        <v>0</v>
      </c>
      <c r="T3831" s="153">
        <f>IF(Cartilha_GLOBAL!R3831=0,0,IF(Cartilha_GLOBAL!R3831&gt;0,"c","b"))</f>
        <v>0</v>
      </c>
    </row>
    <row r="3832" ht="22.5" hidden="1" spans="1:20">
      <c r="A3832" s="158">
        <f>Cartilha_GLOBAL!A3832</f>
        <v>92285</v>
      </c>
      <c r="B3832" s="100" t="str">
        <f>Cartilha_GLOBAL!B3832</f>
        <v>SINAPI</v>
      </c>
      <c r="C3832" s="104" t="str">
        <f>Cartilha_GLOBAL!C3832</f>
        <v>TUBO EM COBRE RÍGIDO, DN 54 MM, CLASSE E, COM ISOLAMENTO, INSTALADO EM PRUMADA DE HIDRÁULICA PREDIAL - FORNECIMENTO E INSTALAÇÃO. AF_04/2022</v>
      </c>
      <c r="D3832" s="94" t="str">
        <f>Cartilha_GLOBAL!D3832</f>
        <v>M</v>
      </c>
      <c r="E3832" s="105">
        <f>Cartilha_GLOBAL!$E3832</f>
        <v>403.62</v>
      </c>
      <c r="F3832" s="182">
        <f>Cartilha_GLOBAL!$F3832</f>
        <v>495.4</v>
      </c>
      <c r="G3832" s="108"/>
      <c r="H3832" s="107">
        <f t="shared" si="237"/>
        <v>0</v>
      </c>
      <c r="I3832" s="143">
        <f t="shared" si="238"/>
        <v>0</v>
      </c>
      <c r="J3832" s="142"/>
      <c r="K3832" s="228"/>
      <c r="L3832" s="7" t="str">
        <f t="shared" si="239"/>
        <v/>
      </c>
      <c r="M3832" s="7" t="str">
        <f t="shared" si="240"/>
        <v/>
      </c>
      <c r="N3832" s="7" t="str">
        <f>Cartilha_GLOBAL!N3832</f>
        <v/>
      </c>
      <c r="O3832" s="144"/>
      <c r="Q3832" s="151"/>
      <c r="R3832" s="152">
        <v>0</v>
      </c>
      <c r="T3832" s="153">
        <f>IF(Cartilha_GLOBAL!R3832=0,0,IF(Cartilha_GLOBAL!R3832&gt;0,"c","b"))</f>
        <v>0</v>
      </c>
    </row>
    <row r="3833" ht="22.5" hidden="1" spans="1:20">
      <c r="A3833" s="158">
        <f>Cartilha_GLOBAL!A3833</f>
        <v>92286</v>
      </c>
      <c r="B3833" s="100" t="str">
        <f>Cartilha_GLOBAL!B3833</f>
        <v>SINAPI</v>
      </c>
      <c r="C3833" s="104" t="str">
        <f>Cartilha_GLOBAL!C3833</f>
        <v>TUBO EM COBRE RÍGIDO, DN 66 MM, CLASSE E, COM ISOLAMENTO, INSTALADO EM PRUMADA DE HIDRÁULICA PREDIAL - FORNECIMENTO E INSTALAÇÃO. AF_04/2022</v>
      </c>
      <c r="D3833" s="94" t="str">
        <f>Cartilha_GLOBAL!D3833</f>
        <v>M</v>
      </c>
      <c r="E3833" s="105">
        <f>Cartilha_GLOBAL!$E3833</f>
        <v>485.27</v>
      </c>
      <c r="F3833" s="182">
        <f>Cartilha_GLOBAL!$F3833</f>
        <v>595.62</v>
      </c>
      <c r="G3833" s="108"/>
      <c r="H3833" s="107">
        <f t="shared" si="237"/>
        <v>0</v>
      </c>
      <c r="I3833" s="143">
        <f t="shared" si="238"/>
        <v>0</v>
      </c>
      <c r="J3833" s="142"/>
      <c r="K3833" s="228"/>
      <c r="L3833" s="7" t="str">
        <f t="shared" si="239"/>
        <v/>
      </c>
      <c r="M3833" s="7" t="str">
        <f t="shared" si="240"/>
        <v/>
      </c>
      <c r="N3833" s="7" t="str">
        <f>Cartilha_GLOBAL!N3833</f>
        <v/>
      </c>
      <c r="O3833" s="144"/>
      <c r="Q3833" s="151"/>
      <c r="R3833" s="152">
        <v>0</v>
      </c>
      <c r="T3833" s="153">
        <f>IF(Cartilha_GLOBAL!R3833=0,0,IF(Cartilha_GLOBAL!R3833&gt;0,"c","b"))</f>
        <v>0</v>
      </c>
    </row>
    <row r="3834" ht="22.5" hidden="1" spans="1:20">
      <c r="A3834" s="158">
        <f>Cartilha_GLOBAL!A3834</f>
        <v>92305</v>
      </c>
      <c r="B3834" s="100" t="str">
        <f>Cartilha_GLOBAL!B3834</f>
        <v>SINAPI</v>
      </c>
      <c r="C3834" s="104" t="str">
        <f>Cartilha_GLOBAL!C3834</f>
        <v>TUBO EM COBRE RÍGIDO, DN 15 MM, CLASSE E, SEM ISOLAMENTO, INSTALADO EM RAMAL DE DISTRIBUIÇÃO DE HIDRÁULICA PREDIAL - FORNECIMENTO E INSTALAÇÃO. AF_04/2022</v>
      </c>
      <c r="D3834" s="94" t="str">
        <f>Cartilha_GLOBAL!D3834</f>
        <v>M</v>
      </c>
      <c r="E3834" s="105">
        <f>Cartilha_GLOBAL!$E3834</f>
        <v>38.27</v>
      </c>
      <c r="F3834" s="182">
        <f>Cartilha_GLOBAL!$F3834</f>
        <v>46.97</v>
      </c>
      <c r="G3834" s="108"/>
      <c r="H3834" s="107">
        <f t="shared" si="237"/>
        <v>0</v>
      </c>
      <c r="I3834" s="143">
        <f t="shared" si="238"/>
        <v>0</v>
      </c>
      <c r="J3834" s="142"/>
      <c r="K3834" s="228"/>
      <c r="L3834" s="7" t="str">
        <f t="shared" si="239"/>
        <v/>
      </c>
      <c r="M3834" s="7" t="str">
        <f t="shared" si="240"/>
        <v/>
      </c>
      <c r="N3834" s="7" t="str">
        <f>Cartilha_GLOBAL!N3834</f>
        <v/>
      </c>
      <c r="O3834" s="144"/>
      <c r="Q3834" s="151"/>
      <c r="R3834" s="152">
        <v>0</v>
      </c>
      <c r="T3834" s="153">
        <f>IF(Cartilha_GLOBAL!R3834=0,0,IF(Cartilha_GLOBAL!R3834&gt;0,"c","b"))</f>
        <v>0</v>
      </c>
    </row>
    <row r="3835" ht="22.5" hidden="1" spans="1:20">
      <c r="A3835" s="158">
        <f>Cartilha_GLOBAL!A3835</f>
        <v>92306</v>
      </c>
      <c r="B3835" s="100" t="str">
        <f>Cartilha_GLOBAL!B3835</f>
        <v>SINAPI</v>
      </c>
      <c r="C3835" s="104" t="str">
        <f>Cartilha_GLOBAL!C3835</f>
        <v>TUBO EM COBRE RÍGIDO, DN 22 MM, CLASSE E, SEM ISOLAMENTO, INSTALADO EM RAMAL DE DISTRIBUIÇÃO DE HIDRÁULICA PREDIAL - FORNECIMENTO E INSTALAÇÃO. AF_04/2022</v>
      </c>
      <c r="D3835" s="94" t="str">
        <f>Cartilha_GLOBAL!D3835</f>
        <v>M</v>
      </c>
      <c r="E3835" s="105">
        <f>Cartilha_GLOBAL!$E3835</f>
        <v>61.39</v>
      </c>
      <c r="F3835" s="182">
        <f>Cartilha_GLOBAL!$F3835</f>
        <v>75.35</v>
      </c>
      <c r="G3835" s="108"/>
      <c r="H3835" s="107">
        <f t="shared" si="237"/>
        <v>0</v>
      </c>
      <c r="I3835" s="143">
        <f t="shared" si="238"/>
        <v>0</v>
      </c>
      <c r="J3835" s="142"/>
      <c r="K3835" s="228"/>
      <c r="L3835" s="7" t="str">
        <f t="shared" si="239"/>
        <v/>
      </c>
      <c r="M3835" s="7" t="str">
        <f t="shared" si="240"/>
        <v/>
      </c>
      <c r="N3835" s="7" t="str">
        <f>Cartilha_GLOBAL!N3835</f>
        <v/>
      </c>
      <c r="O3835" s="144"/>
      <c r="Q3835" s="151"/>
      <c r="R3835" s="152">
        <v>0</v>
      </c>
      <c r="T3835" s="153">
        <f>IF(Cartilha_GLOBAL!R3835=0,0,IF(Cartilha_GLOBAL!R3835&gt;0,"c","b"))</f>
        <v>0</v>
      </c>
    </row>
    <row r="3836" ht="22.5" hidden="1" spans="1:20">
      <c r="A3836" s="158">
        <f>Cartilha_GLOBAL!A3836</f>
        <v>92307</v>
      </c>
      <c r="B3836" s="100" t="str">
        <f>Cartilha_GLOBAL!B3836</f>
        <v>SINAPI</v>
      </c>
      <c r="C3836" s="104" t="str">
        <f>Cartilha_GLOBAL!C3836</f>
        <v>TUBO EM COBRE RÍGIDO, DN 28 MM, CLASSE E, SEM ISOLAMENTO, INSTALADO EM RAMAL DE DISTRIBUIÇÃO DE HIDRÁULICA PREDIAL - FORNECIMENTO E INSTALAÇÃO. AF_04/2022</v>
      </c>
      <c r="D3836" s="94" t="str">
        <f>Cartilha_GLOBAL!D3836</f>
        <v>M</v>
      </c>
      <c r="E3836" s="105">
        <f>Cartilha_GLOBAL!$E3836</f>
        <v>76.52</v>
      </c>
      <c r="F3836" s="182">
        <f>Cartilha_GLOBAL!$F3836</f>
        <v>93.92</v>
      </c>
      <c r="G3836" s="108"/>
      <c r="H3836" s="107">
        <f t="shared" si="237"/>
        <v>0</v>
      </c>
      <c r="I3836" s="143">
        <f t="shared" si="238"/>
        <v>0</v>
      </c>
      <c r="J3836" s="142"/>
      <c r="K3836" s="228"/>
      <c r="L3836" s="7" t="str">
        <f t="shared" si="239"/>
        <v/>
      </c>
      <c r="M3836" s="7" t="str">
        <f t="shared" si="240"/>
        <v/>
      </c>
      <c r="N3836" s="7" t="str">
        <f>Cartilha_GLOBAL!N3836</f>
        <v/>
      </c>
      <c r="O3836" s="144"/>
      <c r="Q3836" s="151"/>
      <c r="R3836" s="152">
        <v>0</v>
      </c>
      <c r="T3836" s="153">
        <f>IF(Cartilha_GLOBAL!R3836=0,0,IF(Cartilha_GLOBAL!R3836&gt;0,"c","b"))</f>
        <v>0</v>
      </c>
    </row>
    <row r="3837" ht="22.5" hidden="1" spans="1:20">
      <c r="A3837" s="158">
        <f>Cartilha_GLOBAL!A3837</f>
        <v>92308</v>
      </c>
      <c r="B3837" s="100" t="str">
        <f>Cartilha_GLOBAL!B3837</f>
        <v>SINAPI</v>
      </c>
      <c r="C3837" s="104" t="str">
        <f>Cartilha_GLOBAL!C3837</f>
        <v>TUBO EM COBRE RÍGIDO, DN 15 MM, CLASSE E, COM ISOLAMENTO, INSTALADO EM RAMAL DE DISTRIBUIÇÃO DE HIDRÁULICA PREDIAL - FORNECIMENTO E INSTALAÇÃO. AF_04/2022</v>
      </c>
      <c r="D3837" s="94" t="str">
        <f>Cartilha_GLOBAL!D3837</f>
        <v>M</v>
      </c>
      <c r="E3837" s="105">
        <f>Cartilha_GLOBAL!$E3837</f>
        <v>65.98</v>
      </c>
      <c r="F3837" s="182">
        <f>Cartilha_GLOBAL!$F3837</f>
        <v>80.98</v>
      </c>
      <c r="G3837" s="108"/>
      <c r="H3837" s="107">
        <f t="shared" si="237"/>
        <v>0</v>
      </c>
      <c r="I3837" s="143">
        <f t="shared" si="238"/>
        <v>0</v>
      </c>
      <c r="J3837" s="142"/>
      <c r="K3837" s="228"/>
      <c r="L3837" s="7" t="str">
        <f t="shared" si="239"/>
        <v/>
      </c>
      <c r="M3837" s="7" t="str">
        <f t="shared" si="240"/>
        <v/>
      </c>
      <c r="N3837" s="7" t="str">
        <f>Cartilha_GLOBAL!N3837</f>
        <v/>
      </c>
      <c r="O3837" s="144"/>
      <c r="Q3837" s="151"/>
      <c r="R3837" s="152">
        <v>0</v>
      </c>
      <c r="T3837" s="153">
        <f>IF(Cartilha_GLOBAL!R3837=0,0,IF(Cartilha_GLOBAL!R3837&gt;0,"c","b"))</f>
        <v>0</v>
      </c>
    </row>
    <row r="3838" ht="22.5" hidden="1" spans="1:20">
      <c r="A3838" s="158">
        <f>Cartilha_GLOBAL!A3838</f>
        <v>92309</v>
      </c>
      <c r="B3838" s="100" t="str">
        <f>Cartilha_GLOBAL!B3838</f>
        <v>SINAPI</v>
      </c>
      <c r="C3838" s="104" t="str">
        <f>Cartilha_GLOBAL!C3838</f>
        <v>TUBO EM COBRE RÍGIDO, DN 22 MM, CLASSE E, COM ISOLAMENTO, INSTALADO EM RAMAL DE DISTRIBUIÇÃO DE HIDRÁULICA PREDIAL - FORNECIMENTO E INSTALAÇÃO. AF_04/2022</v>
      </c>
      <c r="D3838" s="94" t="str">
        <f>Cartilha_GLOBAL!D3838</f>
        <v>M</v>
      </c>
      <c r="E3838" s="105">
        <f>Cartilha_GLOBAL!$E3838</f>
        <v>180.72</v>
      </c>
      <c r="F3838" s="182">
        <f>Cartilha_GLOBAL!$F3838</f>
        <v>221.82</v>
      </c>
      <c r="G3838" s="108"/>
      <c r="H3838" s="107">
        <f t="shared" si="237"/>
        <v>0</v>
      </c>
      <c r="I3838" s="143">
        <f t="shared" si="238"/>
        <v>0</v>
      </c>
      <c r="J3838" s="142"/>
      <c r="K3838" s="228"/>
      <c r="L3838" s="7" t="str">
        <f t="shared" si="239"/>
        <v/>
      </c>
      <c r="M3838" s="7" t="str">
        <f t="shared" si="240"/>
        <v/>
      </c>
      <c r="N3838" s="7" t="str">
        <f>Cartilha_GLOBAL!N3838</f>
        <v/>
      </c>
      <c r="O3838" s="144"/>
      <c r="Q3838" s="151"/>
      <c r="R3838" s="152">
        <v>0</v>
      </c>
      <c r="T3838" s="153">
        <f>IF(Cartilha_GLOBAL!R3838=0,0,IF(Cartilha_GLOBAL!R3838&gt;0,"c","b"))</f>
        <v>0</v>
      </c>
    </row>
    <row r="3839" ht="22.5" hidden="1" spans="1:20">
      <c r="A3839" s="158">
        <f>Cartilha_GLOBAL!A3839</f>
        <v>92310</v>
      </c>
      <c r="B3839" s="100" t="str">
        <f>Cartilha_GLOBAL!B3839</f>
        <v>SINAPI</v>
      </c>
      <c r="C3839" s="104" t="str">
        <f>Cartilha_GLOBAL!C3839</f>
        <v>TUBO EM COBRE RÍGIDO, DN 28 MM, CLASSE E, COM ISOLAMENTO, INSTALADO EM RAMAL DE DISTRIBUIÇÃO DE HIDRÁULICA PREDIAL - FORNECIMENTO E INSTALAÇÃO. AF_04/2022</v>
      </c>
      <c r="D3839" s="94" t="str">
        <f>Cartilha_GLOBAL!D3839</f>
        <v>M</v>
      </c>
      <c r="E3839" s="105">
        <f>Cartilha_GLOBAL!$E3839</f>
        <v>200.61</v>
      </c>
      <c r="F3839" s="182">
        <f>Cartilha_GLOBAL!$F3839</f>
        <v>246.23</v>
      </c>
      <c r="G3839" s="108"/>
      <c r="H3839" s="107">
        <f t="shared" si="237"/>
        <v>0</v>
      </c>
      <c r="I3839" s="143">
        <f t="shared" si="238"/>
        <v>0</v>
      </c>
      <c r="J3839" s="142"/>
      <c r="K3839" s="228"/>
      <c r="L3839" s="7" t="str">
        <f t="shared" si="239"/>
        <v/>
      </c>
      <c r="M3839" s="7" t="str">
        <f t="shared" si="240"/>
        <v/>
      </c>
      <c r="N3839" s="7" t="str">
        <f>Cartilha_GLOBAL!N3839</f>
        <v/>
      </c>
      <c r="O3839" s="144"/>
      <c r="Q3839" s="151"/>
      <c r="R3839" s="152">
        <v>0</v>
      </c>
      <c r="T3839" s="153">
        <f>IF(Cartilha_GLOBAL!R3839=0,0,IF(Cartilha_GLOBAL!R3839&gt;0,"c","b"))</f>
        <v>0</v>
      </c>
    </row>
    <row r="3840" ht="22.5" hidden="1" spans="1:20">
      <c r="A3840" s="158">
        <f>Cartilha_GLOBAL!A3840</f>
        <v>92320</v>
      </c>
      <c r="B3840" s="100" t="str">
        <f>Cartilha_GLOBAL!B3840</f>
        <v>SINAPI</v>
      </c>
      <c r="C3840" s="104" t="str">
        <f>Cartilha_GLOBAL!C3840</f>
        <v>TUBO EM COBRE RÍGIDO, DN 15 MM, CLASSE E, SEM ISOLAMENTO, INSTALADO EM RAMAL E SUB-RAMAL DE HIDRÁULICA PREDIAL - FORNECIMENTO E INSTALAÇÃO. AF_04/2022</v>
      </c>
      <c r="D3840" s="94" t="str">
        <f>Cartilha_GLOBAL!D3840</f>
        <v>M</v>
      </c>
      <c r="E3840" s="105">
        <f>Cartilha_GLOBAL!$E3840</f>
        <v>51.66</v>
      </c>
      <c r="F3840" s="182">
        <f>Cartilha_GLOBAL!$F3840</f>
        <v>63.41</v>
      </c>
      <c r="G3840" s="108"/>
      <c r="H3840" s="107">
        <f t="shared" si="237"/>
        <v>0</v>
      </c>
      <c r="I3840" s="143">
        <f t="shared" si="238"/>
        <v>0</v>
      </c>
      <c r="J3840" s="142"/>
      <c r="K3840" s="228"/>
      <c r="L3840" s="7" t="str">
        <f t="shared" si="239"/>
        <v/>
      </c>
      <c r="M3840" s="7" t="str">
        <f t="shared" si="240"/>
        <v/>
      </c>
      <c r="N3840" s="7" t="str">
        <f>Cartilha_GLOBAL!N3840</f>
        <v/>
      </c>
      <c r="O3840" s="144"/>
      <c r="Q3840" s="151"/>
      <c r="R3840" s="152">
        <v>0</v>
      </c>
      <c r="T3840" s="153">
        <f>IF(Cartilha_GLOBAL!R3840=0,0,IF(Cartilha_GLOBAL!R3840&gt;0,"c","b"))</f>
        <v>0</v>
      </c>
    </row>
    <row r="3841" ht="22.5" hidden="1" spans="1:20">
      <c r="A3841" s="158">
        <f>Cartilha_GLOBAL!A3841</f>
        <v>92321</v>
      </c>
      <c r="B3841" s="100" t="str">
        <f>Cartilha_GLOBAL!B3841</f>
        <v>SINAPI</v>
      </c>
      <c r="C3841" s="104" t="str">
        <f>Cartilha_GLOBAL!C3841</f>
        <v>TUBO EM COBRE RÍGIDO, DN 22 MM, CLASSE E, SEM ISOLAMENTO, INSTALADO EM RAMAL E SUB-RAMAL DE HIDRÁULICA PREDIAL - FORNECIMENTO E INSTALAÇÃO. AF_04/2022</v>
      </c>
      <c r="D3841" s="94" t="str">
        <f>Cartilha_GLOBAL!D3841</f>
        <v>M</v>
      </c>
      <c r="E3841" s="105">
        <f>Cartilha_GLOBAL!$E3841</f>
        <v>84.46</v>
      </c>
      <c r="F3841" s="182">
        <f>Cartilha_GLOBAL!$F3841</f>
        <v>103.67</v>
      </c>
      <c r="G3841" s="108"/>
      <c r="H3841" s="107">
        <f t="shared" si="237"/>
        <v>0</v>
      </c>
      <c r="I3841" s="143">
        <f t="shared" si="238"/>
        <v>0</v>
      </c>
      <c r="J3841" s="142"/>
      <c r="K3841" s="228"/>
      <c r="L3841" s="7" t="str">
        <f t="shared" si="239"/>
        <v/>
      </c>
      <c r="M3841" s="7" t="str">
        <f t="shared" si="240"/>
        <v/>
      </c>
      <c r="N3841" s="7" t="str">
        <f>Cartilha_GLOBAL!N3841</f>
        <v/>
      </c>
      <c r="O3841" s="144"/>
      <c r="Q3841" s="151"/>
      <c r="R3841" s="152">
        <v>0</v>
      </c>
      <c r="T3841" s="153">
        <f>IF(Cartilha_GLOBAL!R3841=0,0,IF(Cartilha_GLOBAL!R3841&gt;0,"c","b"))</f>
        <v>0</v>
      </c>
    </row>
    <row r="3842" ht="22.5" hidden="1" spans="1:20">
      <c r="A3842" s="158">
        <f>Cartilha_GLOBAL!A3842</f>
        <v>92322</v>
      </c>
      <c r="B3842" s="100" t="str">
        <f>Cartilha_GLOBAL!B3842</f>
        <v>SINAPI</v>
      </c>
      <c r="C3842" s="104" t="str">
        <f>Cartilha_GLOBAL!C3842</f>
        <v>TUBO EM COBRE RÍGIDO, DN 28 MM, CLASSE E, SEM ISOLAMENTO, INSTALADO EM RAMAL E SUB-RAMAL DE HIDRÁULICA PREDIAL - FORNECIMENTO E INSTALAÇÃO. AF_04/2022</v>
      </c>
      <c r="D3842" s="94" t="str">
        <f>Cartilha_GLOBAL!D3842</f>
        <v>M</v>
      </c>
      <c r="E3842" s="105">
        <f>Cartilha_GLOBAL!$E3842</f>
        <v>107.88</v>
      </c>
      <c r="F3842" s="182">
        <f>Cartilha_GLOBAL!$F3842</f>
        <v>132.41</v>
      </c>
      <c r="G3842" s="108"/>
      <c r="H3842" s="107">
        <f t="shared" si="237"/>
        <v>0</v>
      </c>
      <c r="I3842" s="143">
        <f t="shared" si="238"/>
        <v>0</v>
      </c>
      <c r="J3842" s="142"/>
      <c r="K3842" s="228"/>
      <c r="L3842" s="7" t="str">
        <f t="shared" si="239"/>
        <v/>
      </c>
      <c r="M3842" s="7" t="str">
        <f t="shared" si="240"/>
        <v/>
      </c>
      <c r="N3842" s="7" t="str">
        <f>Cartilha_GLOBAL!N3842</f>
        <v/>
      </c>
      <c r="O3842" s="144"/>
      <c r="Q3842" s="151"/>
      <c r="R3842" s="152">
        <v>0</v>
      </c>
      <c r="T3842" s="153">
        <f>IF(Cartilha_GLOBAL!R3842=0,0,IF(Cartilha_GLOBAL!R3842&gt;0,"c","b"))</f>
        <v>0</v>
      </c>
    </row>
    <row r="3843" ht="22.5" hidden="1" spans="1:20">
      <c r="A3843" s="158">
        <f>Cartilha_GLOBAL!A3843</f>
        <v>92323</v>
      </c>
      <c r="B3843" s="100" t="str">
        <f>Cartilha_GLOBAL!B3843</f>
        <v>SINAPI</v>
      </c>
      <c r="C3843" s="104" t="str">
        <f>Cartilha_GLOBAL!C3843</f>
        <v>TUBO EM COBRE RÍGIDO, DN 15 MM, CLASSE E, COM ISOLAMENTO, INSTALADO EM RAMAL E SUB-RAMAL DE HIDRÁULICA PREDIAL - FORNECIMENTO E INSTALAÇÃO. AF_04/2022</v>
      </c>
      <c r="D3843" s="94" t="str">
        <f>Cartilha_GLOBAL!D3843</f>
        <v>M</v>
      </c>
      <c r="E3843" s="105">
        <f>Cartilha_GLOBAL!$E3843</f>
        <v>76.16</v>
      </c>
      <c r="F3843" s="182">
        <f>Cartilha_GLOBAL!$F3843</f>
        <v>93.48</v>
      </c>
      <c r="G3843" s="108"/>
      <c r="H3843" s="107">
        <f t="shared" si="237"/>
        <v>0</v>
      </c>
      <c r="I3843" s="143">
        <f t="shared" si="238"/>
        <v>0</v>
      </c>
      <c r="J3843" s="142"/>
      <c r="K3843" s="228"/>
      <c r="L3843" s="7" t="str">
        <f t="shared" si="239"/>
        <v/>
      </c>
      <c r="M3843" s="7" t="str">
        <f t="shared" si="240"/>
        <v/>
      </c>
      <c r="N3843" s="7" t="str">
        <f>Cartilha_GLOBAL!N3843</f>
        <v/>
      </c>
      <c r="O3843" s="144"/>
      <c r="Q3843" s="151"/>
      <c r="R3843" s="152">
        <v>0</v>
      </c>
      <c r="T3843" s="153">
        <f>IF(Cartilha_GLOBAL!R3843=0,0,IF(Cartilha_GLOBAL!R3843&gt;0,"c","b"))</f>
        <v>0</v>
      </c>
    </row>
    <row r="3844" ht="22.5" hidden="1" spans="1:20">
      <c r="A3844" s="158">
        <f>Cartilha_GLOBAL!A3844</f>
        <v>92324</v>
      </c>
      <c r="B3844" s="100" t="str">
        <f>Cartilha_GLOBAL!B3844</f>
        <v>SINAPI</v>
      </c>
      <c r="C3844" s="104" t="str">
        <f>Cartilha_GLOBAL!C3844</f>
        <v>TUBO EM COBRE RÍGIDO, DN 22 MM, CLASSE E, COM ISOLAMENTO, INSTALADO EM RAMAL E SUB-RAMAL DE HIDRÁULICA PREDIAL - FORNECIMENTO E INSTALAÇÃO. AF_04/2022</v>
      </c>
      <c r="D3844" s="94" t="str">
        <f>Cartilha_GLOBAL!D3844</f>
        <v>M</v>
      </c>
      <c r="E3844" s="105">
        <f>Cartilha_GLOBAL!$E3844</f>
        <v>200.58</v>
      </c>
      <c r="F3844" s="182">
        <f>Cartilha_GLOBAL!$F3844</f>
        <v>246.19</v>
      </c>
      <c r="G3844" s="108"/>
      <c r="H3844" s="107">
        <f t="shared" si="237"/>
        <v>0</v>
      </c>
      <c r="I3844" s="143">
        <f t="shared" si="238"/>
        <v>0</v>
      </c>
      <c r="J3844" s="142"/>
      <c r="K3844" s="228"/>
      <c r="L3844" s="7" t="str">
        <f t="shared" si="239"/>
        <v/>
      </c>
      <c r="M3844" s="7" t="str">
        <f t="shared" si="240"/>
        <v/>
      </c>
      <c r="N3844" s="7" t="str">
        <f>Cartilha_GLOBAL!N3844</f>
        <v/>
      </c>
      <c r="O3844" s="144"/>
      <c r="Q3844" s="151"/>
      <c r="R3844" s="152">
        <v>0</v>
      </c>
      <c r="T3844" s="153">
        <f>IF(Cartilha_GLOBAL!R3844=0,0,IF(Cartilha_GLOBAL!R3844&gt;0,"c","b"))</f>
        <v>0</v>
      </c>
    </row>
    <row r="3845" ht="22.5" hidden="1" spans="1:20">
      <c r="A3845" s="158">
        <f>Cartilha_GLOBAL!A3845</f>
        <v>92325</v>
      </c>
      <c r="B3845" s="100" t="str">
        <f>Cartilha_GLOBAL!B3845</f>
        <v>SINAPI</v>
      </c>
      <c r="C3845" s="104" t="str">
        <f>Cartilha_GLOBAL!C3845</f>
        <v>TUBO EM COBRE RÍGIDO, DN 28 MM, CLASSE E, COM ISOLAMENTO, INSTALADO EM RAMAL E SUB-RAMAL DE HIDRÁULICA PREDIAL - FORNECIMENTO E INSTALAÇÃO. AF_04/2022</v>
      </c>
      <c r="D3845" s="94" t="str">
        <f>Cartilha_GLOBAL!D3845</f>
        <v>M</v>
      </c>
      <c r="E3845" s="105">
        <f>Cartilha_GLOBAL!$E3845</f>
        <v>228.77</v>
      </c>
      <c r="F3845" s="182">
        <f>Cartilha_GLOBAL!$F3845</f>
        <v>280.79</v>
      </c>
      <c r="G3845" s="108"/>
      <c r="H3845" s="107">
        <f t="shared" si="237"/>
        <v>0</v>
      </c>
      <c r="I3845" s="143">
        <f t="shared" si="238"/>
        <v>0</v>
      </c>
      <c r="J3845" s="142"/>
      <c r="K3845" s="228"/>
      <c r="L3845" s="7" t="str">
        <f t="shared" si="239"/>
        <v/>
      </c>
      <c r="M3845" s="7" t="str">
        <f t="shared" si="240"/>
        <v/>
      </c>
      <c r="N3845" s="7" t="str">
        <f>Cartilha_GLOBAL!N3845</f>
        <v/>
      </c>
      <c r="O3845" s="144"/>
      <c r="Q3845" s="151"/>
      <c r="R3845" s="152">
        <v>0</v>
      </c>
      <c r="T3845" s="153">
        <f>IF(Cartilha_GLOBAL!R3845=0,0,IF(Cartilha_GLOBAL!R3845&gt;0,"c","b"))</f>
        <v>0</v>
      </c>
    </row>
    <row r="3846" ht="22.5" hidden="1" spans="1:20">
      <c r="A3846" s="158">
        <f>Cartilha_GLOBAL!A3846</f>
        <v>97335</v>
      </c>
      <c r="B3846" s="100" t="str">
        <f>Cartilha_GLOBAL!B3846</f>
        <v>SINAPI</v>
      </c>
      <c r="C3846" s="104" t="str">
        <f>Cartilha_GLOBAL!C3846</f>
        <v>TUBO EM COBRE RÍGIDO, DN 22 MM, CLASSE A, SEM ISOLAMENTO, INSTALADO EM PRUMADA DE GÁS COMBUSTÍVEL - FORNECIMENTO E INSTALAÇÃO. AF_04/2022</v>
      </c>
      <c r="D3846" s="94" t="str">
        <f>Cartilha_GLOBAL!D3846</f>
        <v>M</v>
      </c>
      <c r="E3846" s="105">
        <f>Cartilha_GLOBAL!$E3846</f>
        <v>78.75</v>
      </c>
      <c r="F3846" s="182">
        <f>Cartilha_GLOBAL!$F3846</f>
        <v>96.66</v>
      </c>
      <c r="G3846" s="108"/>
      <c r="H3846" s="107">
        <f t="shared" si="237"/>
        <v>0</v>
      </c>
      <c r="I3846" s="143">
        <f t="shared" si="238"/>
        <v>0</v>
      </c>
      <c r="J3846" s="142"/>
      <c r="K3846" s="228"/>
      <c r="L3846" s="7" t="str">
        <f t="shared" si="239"/>
        <v/>
      </c>
      <c r="M3846" s="7" t="str">
        <f t="shared" si="240"/>
        <v/>
      </c>
      <c r="N3846" s="7" t="str">
        <f>Cartilha_GLOBAL!N3846</f>
        <v/>
      </c>
      <c r="O3846" s="144"/>
      <c r="Q3846" s="151"/>
      <c r="R3846" s="152">
        <v>0</v>
      </c>
      <c r="T3846" s="153">
        <f>IF(Cartilha_GLOBAL!R3846=0,0,IF(Cartilha_GLOBAL!R3846&gt;0,"c","b"))</f>
        <v>0</v>
      </c>
    </row>
    <row r="3847" ht="22.5" hidden="1" spans="1:20">
      <c r="A3847" s="158">
        <f>Cartilha_GLOBAL!A3847</f>
        <v>97336</v>
      </c>
      <c r="B3847" s="100" t="str">
        <f>Cartilha_GLOBAL!B3847</f>
        <v>SINAPI</v>
      </c>
      <c r="C3847" s="104" t="str">
        <f>Cartilha_GLOBAL!C3847</f>
        <v>TUBO EM COBRE RÍGIDO, DN 28 MM, CLASSE A, SEM ISOLAMENTO, INSTALADO EM PRUMADA DE GÁS COMBUSTÍVEL - FORNECIMENTO E INSTALAÇÃO. AF_04/2022</v>
      </c>
      <c r="D3847" s="94" t="str">
        <f>Cartilha_GLOBAL!D3847</f>
        <v>M</v>
      </c>
      <c r="E3847" s="105">
        <f>Cartilha_GLOBAL!$E3847</f>
        <v>100.24</v>
      </c>
      <c r="F3847" s="182">
        <f>Cartilha_GLOBAL!$F3847</f>
        <v>123.03</v>
      </c>
      <c r="G3847" s="108"/>
      <c r="H3847" s="107">
        <f t="shared" si="237"/>
        <v>0</v>
      </c>
      <c r="I3847" s="143">
        <f t="shared" si="238"/>
        <v>0</v>
      </c>
      <c r="J3847" s="142"/>
      <c r="K3847" s="228"/>
      <c r="L3847" s="7" t="str">
        <f t="shared" si="239"/>
        <v/>
      </c>
      <c r="M3847" s="7" t="str">
        <f t="shared" si="240"/>
        <v/>
      </c>
      <c r="N3847" s="7" t="str">
        <f>Cartilha_GLOBAL!N3847</f>
        <v/>
      </c>
      <c r="O3847" s="144"/>
      <c r="Q3847" s="151"/>
      <c r="R3847" s="152">
        <v>0</v>
      </c>
      <c r="T3847" s="153">
        <f>IF(Cartilha_GLOBAL!R3847=0,0,IF(Cartilha_GLOBAL!R3847&gt;0,"c","b"))</f>
        <v>0</v>
      </c>
    </row>
    <row r="3848" ht="22.5" hidden="1" spans="1:20">
      <c r="A3848" s="158">
        <f>Cartilha_GLOBAL!A3848</f>
        <v>97337</v>
      </c>
      <c r="B3848" s="100" t="str">
        <f>Cartilha_GLOBAL!B3848</f>
        <v>SINAPI</v>
      </c>
      <c r="C3848" s="104" t="str">
        <f>Cartilha_GLOBAL!C3848</f>
        <v>TUBO EM COBRE RÍGIDO, DN 35 MM, CLASSE A, SEM ISOLAMENTO, INSTALADO EM PRUMADA DE GÁS COMBUSTÍVEL - FORNECIMENTO E INSTALAÇÃO. AF_04/2022</v>
      </c>
      <c r="D3848" s="94" t="str">
        <f>Cartilha_GLOBAL!D3848</f>
        <v>M</v>
      </c>
      <c r="E3848" s="105">
        <f>Cartilha_GLOBAL!$E3848</f>
        <v>150.58</v>
      </c>
      <c r="F3848" s="182">
        <f>Cartilha_GLOBAL!$F3848</f>
        <v>184.82</v>
      </c>
      <c r="G3848" s="108"/>
      <c r="H3848" s="107">
        <f t="shared" si="237"/>
        <v>0</v>
      </c>
      <c r="I3848" s="143">
        <f t="shared" si="238"/>
        <v>0</v>
      </c>
      <c r="J3848" s="142"/>
      <c r="K3848" s="228"/>
      <c r="L3848" s="7" t="str">
        <f t="shared" si="239"/>
        <v/>
      </c>
      <c r="M3848" s="7" t="str">
        <f t="shared" si="240"/>
        <v/>
      </c>
      <c r="N3848" s="7" t="str">
        <f>Cartilha_GLOBAL!N3848</f>
        <v/>
      </c>
      <c r="O3848" s="144"/>
      <c r="Q3848" s="151"/>
      <c r="R3848" s="152">
        <v>0</v>
      </c>
      <c r="T3848" s="153">
        <f>IF(Cartilha_GLOBAL!R3848=0,0,IF(Cartilha_GLOBAL!R3848&gt;0,"c","b"))</f>
        <v>0</v>
      </c>
    </row>
    <row r="3849" ht="22.5" hidden="1" spans="1:20">
      <c r="A3849" s="158">
        <f>Cartilha_GLOBAL!A3849</f>
        <v>97338</v>
      </c>
      <c r="B3849" s="100" t="str">
        <f>Cartilha_GLOBAL!B3849</f>
        <v>SINAPI</v>
      </c>
      <c r="C3849" s="104" t="str">
        <f>Cartilha_GLOBAL!C3849</f>
        <v>TUBO EM COBRE RÍGIDO, DN 42 MM, CLASSE A, SEM ISOLAMENTO, INSTALADO EM PRUMADA DE GÁS COMBUSTÍVEL - FORNECIMENTO E INSTALAÇÃO. AF_04/2022</v>
      </c>
      <c r="D3849" s="94" t="str">
        <f>Cartilha_GLOBAL!D3849</f>
        <v>M</v>
      </c>
      <c r="E3849" s="105">
        <f>Cartilha_GLOBAL!$E3849</f>
        <v>181.19</v>
      </c>
      <c r="F3849" s="182">
        <f>Cartilha_GLOBAL!$F3849</f>
        <v>222.39</v>
      </c>
      <c r="G3849" s="108"/>
      <c r="H3849" s="107">
        <f t="shared" si="237"/>
        <v>0</v>
      </c>
      <c r="I3849" s="143">
        <f t="shared" si="238"/>
        <v>0</v>
      </c>
      <c r="J3849" s="142"/>
      <c r="K3849" s="228"/>
      <c r="L3849" s="7" t="str">
        <f t="shared" si="239"/>
        <v/>
      </c>
      <c r="M3849" s="7" t="str">
        <f t="shared" si="240"/>
        <v/>
      </c>
      <c r="N3849" s="7" t="str">
        <f>Cartilha_GLOBAL!N3849</f>
        <v/>
      </c>
      <c r="O3849" s="144"/>
      <c r="Q3849" s="151"/>
      <c r="R3849" s="152">
        <v>0</v>
      </c>
      <c r="T3849" s="153">
        <f>IF(Cartilha_GLOBAL!R3849=0,0,IF(Cartilha_GLOBAL!R3849&gt;0,"c","b"))</f>
        <v>0</v>
      </c>
    </row>
    <row r="3850" ht="22.5" hidden="1" spans="1:20">
      <c r="A3850" s="158">
        <f>Cartilha_GLOBAL!A3850</f>
        <v>97339</v>
      </c>
      <c r="B3850" s="100" t="str">
        <f>Cartilha_GLOBAL!B3850</f>
        <v>SINAPI</v>
      </c>
      <c r="C3850" s="104" t="str">
        <f>Cartilha_GLOBAL!C3850</f>
        <v>TUBO EM COBRE RÍGIDO, DN 54 MM, CLASSE A, SEM ISOLAMENTO, INSTALADO EM PRUMADA DE GÁS COMBUSTÍVEL - FORNECIMENTO E INSTALAÇÃO. AF_04/2022</v>
      </c>
      <c r="D3850" s="94" t="str">
        <f>Cartilha_GLOBAL!D3850</f>
        <v>M</v>
      </c>
      <c r="E3850" s="105">
        <f>Cartilha_GLOBAL!$E3850</f>
        <v>195.37</v>
      </c>
      <c r="F3850" s="182">
        <f>Cartilha_GLOBAL!$F3850</f>
        <v>239.8</v>
      </c>
      <c r="G3850" s="108"/>
      <c r="H3850" s="107">
        <f t="shared" si="237"/>
        <v>0</v>
      </c>
      <c r="I3850" s="143">
        <f t="shared" si="238"/>
        <v>0</v>
      </c>
      <c r="J3850" s="142"/>
      <c r="K3850" s="228"/>
      <c r="L3850" s="7" t="str">
        <f t="shared" si="239"/>
        <v/>
      </c>
      <c r="M3850" s="7" t="str">
        <f t="shared" si="240"/>
        <v/>
      </c>
      <c r="N3850" s="7" t="str">
        <f>Cartilha_GLOBAL!N3850</f>
        <v/>
      </c>
      <c r="O3850" s="144"/>
      <c r="Q3850" s="151"/>
      <c r="R3850" s="152">
        <v>0</v>
      </c>
      <c r="T3850" s="153">
        <f>IF(Cartilha_GLOBAL!R3850=0,0,IF(Cartilha_GLOBAL!R3850&gt;0,"c","b"))</f>
        <v>0</v>
      </c>
    </row>
    <row r="3851" ht="22.5" hidden="1" spans="1:20">
      <c r="A3851" s="158">
        <f>Cartilha_GLOBAL!A3851</f>
        <v>97340</v>
      </c>
      <c r="B3851" s="100" t="str">
        <f>Cartilha_GLOBAL!B3851</f>
        <v>SINAPI</v>
      </c>
      <c r="C3851" s="104" t="str">
        <f>Cartilha_GLOBAL!C3851</f>
        <v>TUBO EM COBRE RÍGIDO, DN 66 MM, CLASSE A, SEM ISOLAMENTO, INSTALADO EM PRUMADA DE GÁS COMBUSTÍVEL - FORNECIMENTO E INSTALAÇÃO. AF_04/2022</v>
      </c>
      <c r="D3851" s="94" t="str">
        <f>Cartilha_GLOBAL!D3851</f>
        <v>M</v>
      </c>
      <c r="E3851" s="105">
        <f>Cartilha_GLOBAL!$E3851</f>
        <v>196.85</v>
      </c>
      <c r="F3851" s="182">
        <f>Cartilha_GLOBAL!$F3851</f>
        <v>241.61</v>
      </c>
      <c r="G3851" s="108"/>
      <c r="H3851" s="107">
        <f t="shared" si="237"/>
        <v>0</v>
      </c>
      <c r="I3851" s="143">
        <f t="shared" si="238"/>
        <v>0</v>
      </c>
      <c r="J3851" s="142"/>
      <c r="K3851" s="228"/>
      <c r="L3851" s="7" t="str">
        <f t="shared" si="239"/>
        <v/>
      </c>
      <c r="M3851" s="7" t="str">
        <f t="shared" si="240"/>
        <v/>
      </c>
      <c r="N3851" s="7" t="str">
        <f>Cartilha_GLOBAL!N3851</f>
        <v/>
      </c>
      <c r="O3851" s="144"/>
      <c r="Q3851" s="151"/>
      <c r="R3851" s="152">
        <v>0</v>
      </c>
      <c r="T3851" s="153">
        <f>IF(Cartilha_GLOBAL!R3851=0,0,IF(Cartilha_GLOBAL!R3851&gt;0,"c","b"))</f>
        <v>0</v>
      </c>
    </row>
    <row r="3852" ht="22.5" hidden="1" spans="1:20">
      <c r="A3852" s="158">
        <f>Cartilha_GLOBAL!A3852</f>
        <v>97347</v>
      </c>
      <c r="B3852" s="100" t="str">
        <f>Cartilha_GLOBAL!B3852</f>
        <v>SINAPI</v>
      </c>
      <c r="C3852" s="104" t="str">
        <f>Cartilha_GLOBAL!C3852</f>
        <v>TUBO EM COBRE RÍGIDO, DN 22 MM, CLASSE I, SEM ISOLAMENTO, INSTALADO EM PRUMADA  FORNECIMENTO E INSTALAÇÃO. AF_12/2015</v>
      </c>
      <c r="D3852" s="94" t="str">
        <f>Cartilha_GLOBAL!D3852</f>
        <v>M</v>
      </c>
      <c r="E3852" s="105">
        <f>Cartilha_GLOBAL!$E3852</f>
        <v>94.82</v>
      </c>
      <c r="F3852" s="182">
        <f>Cartilha_GLOBAL!$F3852</f>
        <v>116.38</v>
      </c>
      <c r="G3852" s="108"/>
      <c r="H3852" s="107">
        <f t="shared" si="237"/>
        <v>0</v>
      </c>
      <c r="I3852" s="143">
        <f t="shared" si="238"/>
        <v>0</v>
      </c>
      <c r="J3852" s="142"/>
      <c r="K3852" s="228"/>
      <c r="L3852" s="7" t="str">
        <f t="shared" si="239"/>
        <v/>
      </c>
      <c r="M3852" s="7" t="str">
        <f t="shared" si="240"/>
        <v/>
      </c>
      <c r="N3852" s="7" t="str">
        <f>Cartilha_GLOBAL!N3852</f>
        <v/>
      </c>
      <c r="O3852" s="144"/>
      <c r="Q3852" s="151"/>
      <c r="R3852" s="152">
        <v>0</v>
      </c>
      <c r="T3852" s="153">
        <f>IF(Cartilha_GLOBAL!R3852=0,0,IF(Cartilha_GLOBAL!R3852&gt;0,"c","b"))</f>
        <v>0</v>
      </c>
    </row>
    <row r="3853" ht="22.5" hidden="1" spans="1:20">
      <c r="A3853" s="158">
        <f>Cartilha_GLOBAL!A3853</f>
        <v>97348</v>
      </c>
      <c r="B3853" s="100" t="str">
        <f>Cartilha_GLOBAL!B3853</f>
        <v>SINAPI</v>
      </c>
      <c r="C3853" s="104" t="str">
        <f>Cartilha_GLOBAL!C3853</f>
        <v>TUBO EM COBRE RÍGIDO, DN 28 MM, CLASSE I, SEM ISOLAMENTO, INSTALADO EM PRUMADA  FORNECIMENTO E INSTALAÇÃO. AF_12/2015</v>
      </c>
      <c r="D3853" s="94" t="str">
        <f>Cartilha_GLOBAL!D3853</f>
        <v>M</v>
      </c>
      <c r="E3853" s="105">
        <f>Cartilha_GLOBAL!$E3853</f>
        <v>130.85</v>
      </c>
      <c r="F3853" s="182">
        <f>Cartilha_GLOBAL!$F3853</f>
        <v>160.61</v>
      </c>
      <c r="G3853" s="108"/>
      <c r="H3853" s="107">
        <f t="shared" si="237"/>
        <v>0</v>
      </c>
      <c r="I3853" s="143">
        <f t="shared" si="238"/>
        <v>0</v>
      </c>
      <c r="J3853" s="142"/>
      <c r="K3853" s="228"/>
      <c r="L3853" s="7" t="str">
        <f t="shared" si="239"/>
        <v/>
      </c>
      <c r="M3853" s="7" t="str">
        <f t="shared" si="240"/>
        <v/>
      </c>
      <c r="N3853" s="7" t="str">
        <f>Cartilha_GLOBAL!N3853</f>
        <v/>
      </c>
      <c r="O3853" s="144"/>
      <c r="Q3853" s="151"/>
      <c r="R3853" s="152">
        <v>0</v>
      </c>
      <c r="T3853" s="153">
        <f>IF(Cartilha_GLOBAL!R3853=0,0,IF(Cartilha_GLOBAL!R3853&gt;0,"c","b"))</f>
        <v>0</v>
      </c>
    </row>
    <row r="3854" ht="22.5" hidden="1" spans="1:20">
      <c r="A3854" s="158">
        <f>Cartilha_GLOBAL!A3854</f>
        <v>97349</v>
      </c>
      <c r="B3854" s="100" t="str">
        <f>Cartilha_GLOBAL!B3854</f>
        <v>SINAPI</v>
      </c>
      <c r="C3854" s="104" t="str">
        <f>Cartilha_GLOBAL!C3854</f>
        <v>TUBO EM COBRE RÍGIDO, DN 35 MM, CLASSE I, SEM ISOLAMENTO, INSTALADO EM PRUMADA  FORNECIMENTO E INSTALAÇÃO. AF_12/2015</v>
      </c>
      <c r="D3854" s="94" t="str">
        <f>Cartilha_GLOBAL!D3854</f>
        <v>M</v>
      </c>
      <c r="E3854" s="105">
        <f>Cartilha_GLOBAL!$E3854</f>
        <v>188.39</v>
      </c>
      <c r="F3854" s="182">
        <f>Cartilha_GLOBAL!$F3854</f>
        <v>231.23</v>
      </c>
      <c r="G3854" s="108"/>
      <c r="H3854" s="107">
        <f t="shared" si="237"/>
        <v>0</v>
      </c>
      <c r="I3854" s="143">
        <f t="shared" si="238"/>
        <v>0</v>
      </c>
      <c r="J3854" s="142"/>
      <c r="K3854" s="228"/>
      <c r="L3854" s="7" t="str">
        <f t="shared" si="239"/>
        <v/>
      </c>
      <c r="M3854" s="7" t="str">
        <f t="shared" si="240"/>
        <v/>
      </c>
      <c r="N3854" s="7" t="str">
        <f>Cartilha_GLOBAL!N3854</f>
        <v/>
      </c>
      <c r="O3854" s="144"/>
      <c r="Q3854" s="151"/>
      <c r="R3854" s="152">
        <v>0</v>
      </c>
      <c r="T3854" s="153">
        <f>IF(Cartilha_GLOBAL!R3854=0,0,IF(Cartilha_GLOBAL!R3854&gt;0,"c","b"))</f>
        <v>0</v>
      </c>
    </row>
    <row r="3855" ht="22.5" hidden="1" spans="1:20">
      <c r="A3855" s="158">
        <f>Cartilha_GLOBAL!A3855</f>
        <v>97350</v>
      </c>
      <c r="B3855" s="100" t="str">
        <f>Cartilha_GLOBAL!B3855</f>
        <v>SINAPI</v>
      </c>
      <c r="C3855" s="104" t="str">
        <f>Cartilha_GLOBAL!C3855</f>
        <v>TUBO EM COBRE RÍGIDO, DN 42 MM, CLASSE I, SEM ISOLAMENTO, INSTALADO EM PRUMADA  FORNECIMENTO E INSTALAÇÃO. AF_12/2015</v>
      </c>
      <c r="D3855" s="94" t="str">
        <f>Cartilha_GLOBAL!D3855</f>
        <v>M</v>
      </c>
      <c r="E3855" s="105">
        <f>Cartilha_GLOBAL!$E3855</f>
        <v>228.68</v>
      </c>
      <c r="F3855" s="182">
        <f>Cartilha_GLOBAL!$F3855</f>
        <v>280.68</v>
      </c>
      <c r="G3855" s="108"/>
      <c r="H3855" s="107">
        <f t="shared" si="237"/>
        <v>0</v>
      </c>
      <c r="I3855" s="143">
        <f t="shared" si="238"/>
        <v>0</v>
      </c>
      <c r="J3855" s="142"/>
      <c r="K3855" s="228"/>
      <c r="L3855" s="7" t="str">
        <f t="shared" si="239"/>
        <v/>
      </c>
      <c r="M3855" s="7" t="str">
        <f t="shared" si="240"/>
        <v/>
      </c>
      <c r="N3855" s="7" t="str">
        <f>Cartilha_GLOBAL!N3855</f>
        <v/>
      </c>
      <c r="O3855" s="144"/>
      <c r="Q3855" s="151"/>
      <c r="R3855" s="152">
        <v>0</v>
      </c>
      <c r="T3855" s="153">
        <f>IF(Cartilha_GLOBAL!R3855=0,0,IF(Cartilha_GLOBAL!R3855&gt;0,"c","b"))</f>
        <v>0</v>
      </c>
    </row>
    <row r="3856" ht="22.5" hidden="1" spans="1:20">
      <c r="A3856" s="158">
        <f>Cartilha_GLOBAL!A3856</f>
        <v>97351</v>
      </c>
      <c r="B3856" s="100" t="str">
        <f>Cartilha_GLOBAL!B3856</f>
        <v>SINAPI</v>
      </c>
      <c r="C3856" s="104" t="str">
        <f>Cartilha_GLOBAL!C3856</f>
        <v>TUBO EM COBRE RÍGIDO, DN 54 MM, CLASSE I, SEM ISOLAMENTO, INSTALADO EM PRUMADA  FORNECIMENTO E INSTALAÇÃO. AF_12/2015</v>
      </c>
      <c r="D3856" s="94" t="str">
        <f>Cartilha_GLOBAL!D3856</f>
        <v>M</v>
      </c>
      <c r="E3856" s="105">
        <f>Cartilha_GLOBAL!$E3856</f>
        <v>316.04</v>
      </c>
      <c r="F3856" s="182">
        <f>Cartilha_GLOBAL!$F3856</f>
        <v>387.91</v>
      </c>
      <c r="G3856" s="108"/>
      <c r="H3856" s="107">
        <f t="shared" si="237"/>
        <v>0</v>
      </c>
      <c r="I3856" s="143">
        <f t="shared" si="238"/>
        <v>0</v>
      </c>
      <c r="J3856" s="142"/>
      <c r="K3856" s="228"/>
      <c r="L3856" s="7" t="str">
        <f t="shared" si="239"/>
        <v/>
      </c>
      <c r="M3856" s="7" t="str">
        <f t="shared" si="240"/>
        <v/>
      </c>
      <c r="N3856" s="7" t="str">
        <f>Cartilha_GLOBAL!N3856</f>
        <v/>
      </c>
      <c r="O3856" s="144"/>
      <c r="Q3856" s="151"/>
      <c r="R3856" s="152">
        <v>0</v>
      </c>
      <c r="T3856" s="153">
        <f>IF(Cartilha_GLOBAL!R3856=0,0,IF(Cartilha_GLOBAL!R3856&gt;0,"c","b"))</f>
        <v>0</v>
      </c>
    </row>
    <row r="3857" ht="22.5" hidden="1" spans="1:20">
      <c r="A3857" s="158">
        <f>Cartilha_GLOBAL!A3857</f>
        <v>97352</v>
      </c>
      <c r="B3857" s="100" t="str">
        <f>Cartilha_GLOBAL!B3857</f>
        <v>SINAPI</v>
      </c>
      <c r="C3857" s="104" t="str">
        <f>Cartilha_GLOBAL!C3857</f>
        <v>TUBO EM COBRE RÍGIDO, DN 66 MM, CLASSE I, SEM ISOLAMENTO, INSTALADO EM PRUMADA  FORNECIMENTO E INSTALAÇÃO. AF_12/2015</v>
      </c>
      <c r="D3857" s="94" t="str">
        <f>Cartilha_GLOBAL!D3857</f>
        <v>M</v>
      </c>
      <c r="E3857" s="105">
        <f>Cartilha_GLOBAL!$E3857</f>
        <v>409.42</v>
      </c>
      <c r="F3857" s="182">
        <f>Cartilha_GLOBAL!$F3857</f>
        <v>502.52</v>
      </c>
      <c r="G3857" s="108"/>
      <c r="H3857" s="107">
        <f t="shared" si="237"/>
        <v>0</v>
      </c>
      <c r="I3857" s="143">
        <f t="shared" si="238"/>
        <v>0</v>
      </c>
      <c r="J3857" s="142"/>
      <c r="K3857" s="228"/>
      <c r="L3857" s="7" t="str">
        <f t="shared" si="239"/>
        <v/>
      </c>
      <c r="M3857" s="7" t="str">
        <f t="shared" si="240"/>
        <v/>
      </c>
      <c r="N3857" s="7" t="str">
        <f>Cartilha_GLOBAL!N3857</f>
        <v/>
      </c>
      <c r="O3857" s="144"/>
      <c r="Q3857" s="151"/>
      <c r="R3857" s="152">
        <v>0</v>
      </c>
      <c r="T3857" s="153">
        <f>IF(Cartilha_GLOBAL!R3857=0,0,IF(Cartilha_GLOBAL!R3857&gt;0,"c","b"))</f>
        <v>0</v>
      </c>
    </row>
    <row r="3858" ht="22.5" hidden="1" spans="1:20">
      <c r="A3858" s="158">
        <f>Cartilha_GLOBAL!A3858</f>
        <v>97353</v>
      </c>
      <c r="B3858" s="100" t="str">
        <f>Cartilha_GLOBAL!B3858</f>
        <v>SINAPI</v>
      </c>
      <c r="C3858" s="104" t="str">
        <f>Cartilha_GLOBAL!C3858</f>
        <v>TUBO EM COBRE RÍGIDO, DN 15 MM, CLASSE I, SEM ISOLAMENTO, INSTALADO EM RAMAL DE DISTRIBUIÇÃO  FORNECIMENTO E INSTALAÇÃO. AF_12/2015</v>
      </c>
      <c r="D3858" s="94" t="str">
        <f>Cartilha_GLOBAL!D3858</f>
        <v>M</v>
      </c>
      <c r="E3858" s="105">
        <f>Cartilha_GLOBAL!$E3858</f>
        <v>63.73</v>
      </c>
      <c r="F3858" s="182">
        <f>Cartilha_GLOBAL!$F3858</f>
        <v>78.22</v>
      </c>
      <c r="G3858" s="108"/>
      <c r="H3858" s="107">
        <f t="shared" si="237"/>
        <v>0</v>
      </c>
      <c r="I3858" s="143">
        <f t="shared" si="238"/>
        <v>0</v>
      </c>
      <c r="J3858" s="142"/>
      <c r="K3858" s="228"/>
      <c r="L3858" s="7" t="str">
        <f t="shared" si="239"/>
        <v/>
      </c>
      <c r="M3858" s="7" t="str">
        <f t="shared" si="240"/>
        <v/>
      </c>
      <c r="N3858" s="7" t="str">
        <f>Cartilha_GLOBAL!N3858</f>
        <v/>
      </c>
      <c r="O3858" s="144"/>
      <c r="Q3858" s="151"/>
      <c r="R3858" s="152">
        <v>0</v>
      </c>
      <c r="T3858" s="153">
        <f>IF(Cartilha_GLOBAL!R3858=0,0,IF(Cartilha_GLOBAL!R3858&gt;0,"c","b"))</f>
        <v>0</v>
      </c>
    </row>
    <row r="3859" ht="22.5" hidden="1" spans="1:20">
      <c r="A3859" s="158">
        <f>Cartilha_GLOBAL!A3859</f>
        <v>97354</v>
      </c>
      <c r="B3859" s="100" t="str">
        <f>Cartilha_GLOBAL!B3859</f>
        <v>SINAPI</v>
      </c>
      <c r="C3859" s="104" t="str">
        <f>Cartilha_GLOBAL!C3859</f>
        <v>TUBO EM COBRE RÍGIDO, DN 22 MM, CLASSE I, SEM ISOLAMENTO, INSTALADO EM RAMAL DE DISTRIBUIÇÃO FORNECIMENTO E INSTALAÇÃO. AF_12/2015</v>
      </c>
      <c r="D3859" s="94" t="str">
        <f>Cartilha_GLOBAL!D3859</f>
        <v>M</v>
      </c>
      <c r="E3859" s="105">
        <f>Cartilha_GLOBAL!$E3859</f>
        <v>100.42</v>
      </c>
      <c r="F3859" s="182">
        <f>Cartilha_GLOBAL!$F3859</f>
        <v>123.26</v>
      </c>
      <c r="G3859" s="108"/>
      <c r="H3859" s="107">
        <f t="shared" si="237"/>
        <v>0</v>
      </c>
      <c r="I3859" s="143">
        <f t="shared" si="238"/>
        <v>0</v>
      </c>
      <c r="J3859" s="142"/>
      <c r="K3859" s="228"/>
      <c r="L3859" s="7" t="str">
        <f t="shared" si="239"/>
        <v/>
      </c>
      <c r="M3859" s="7" t="str">
        <f t="shared" si="240"/>
        <v/>
      </c>
      <c r="N3859" s="7" t="str">
        <f>Cartilha_GLOBAL!N3859</f>
        <v/>
      </c>
      <c r="O3859" s="144"/>
      <c r="Q3859" s="151"/>
      <c r="R3859" s="152">
        <v>0</v>
      </c>
      <c r="T3859" s="153">
        <f>IF(Cartilha_GLOBAL!R3859=0,0,IF(Cartilha_GLOBAL!R3859&gt;0,"c","b"))</f>
        <v>0</v>
      </c>
    </row>
    <row r="3860" ht="22.5" hidden="1" spans="1:20">
      <c r="A3860" s="158">
        <f>Cartilha_GLOBAL!A3860</f>
        <v>97355</v>
      </c>
      <c r="B3860" s="100" t="str">
        <f>Cartilha_GLOBAL!B3860</f>
        <v>SINAPI</v>
      </c>
      <c r="C3860" s="104" t="str">
        <f>Cartilha_GLOBAL!C3860</f>
        <v>TUBO EM COBRE RÍGIDO, DN 28 MM, CLASSE I, SEM ISOLAMENTO, INSTALADO EM RAMAL DE DISTRIBUIÇÃO FORNECIMENTO E INSTALAÇÃO. AF_12/2015</v>
      </c>
      <c r="D3860" s="94" t="str">
        <f>Cartilha_GLOBAL!D3860</f>
        <v>M</v>
      </c>
      <c r="E3860" s="105">
        <f>Cartilha_GLOBAL!$E3860</f>
        <v>136.86</v>
      </c>
      <c r="F3860" s="182">
        <f>Cartilha_GLOBAL!$F3860</f>
        <v>167.98</v>
      </c>
      <c r="G3860" s="108"/>
      <c r="H3860" s="107">
        <f t="shared" si="237"/>
        <v>0</v>
      </c>
      <c r="I3860" s="143">
        <f t="shared" si="238"/>
        <v>0</v>
      </c>
      <c r="J3860" s="142"/>
      <c r="K3860" s="228"/>
      <c r="L3860" s="7" t="str">
        <f t="shared" si="239"/>
        <v/>
      </c>
      <c r="M3860" s="7" t="str">
        <f t="shared" si="240"/>
        <v/>
      </c>
      <c r="N3860" s="7" t="str">
        <f>Cartilha_GLOBAL!N3860</f>
        <v/>
      </c>
      <c r="O3860" s="144"/>
      <c r="Q3860" s="151"/>
      <c r="R3860" s="152">
        <v>0</v>
      </c>
      <c r="T3860" s="153">
        <f>IF(Cartilha_GLOBAL!R3860=0,0,IF(Cartilha_GLOBAL!R3860&gt;0,"c","b"))</f>
        <v>0</v>
      </c>
    </row>
    <row r="3861" ht="22.5" hidden="1" spans="1:20">
      <c r="A3861" s="158">
        <f>Cartilha_GLOBAL!A3861</f>
        <v>97356</v>
      </c>
      <c r="B3861" s="100" t="str">
        <f>Cartilha_GLOBAL!B3861</f>
        <v>SINAPI</v>
      </c>
      <c r="C3861" s="104" t="str">
        <f>Cartilha_GLOBAL!C3861</f>
        <v>TUBO EM COBRE RÍGIDO, DN 15 MM, CLASSE I, SEM ISOLAMENTO, INSTALADO EM RAMAL E SUB-RAMAL  FORNECIMENTO E INSTALAÇÃO. AF_12/2015</v>
      </c>
      <c r="D3861" s="94" t="str">
        <f>Cartilha_GLOBAL!D3861</f>
        <v>M</v>
      </c>
      <c r="E3861" s="105">
        <f>Cartilha_GLOBAL!$E3861</f>
        <v>76.04</v>
      </c>
      <c r="F3861" s="182">
        <f>Cartilha_GLOBAL!$F3861</f>
        <v>93.33</v>
      </c>
      <c r="G3861" s="108"/>
      <c r="H3861" s="107">
        <f t="shared" si="237"/>
        <v>0</v>
      </c>
      <c r="I3861" s="143">
        <f t="shared" si="238"/>
        <v>0</v>
      </c>
      <c r="J3861" s="142"/>
      <c r="K3861" s="228"/>
      <c r="L3861" s="7" t="str">
        <f t="shared" si="239"/>
        <v/>
      </c>
      <c r="M3861" s="7" t="str">
        <f t="shared" si="240"/>
        <v/>
      </c>
      <c r="N3861" s="7" t="str">
        <f>Cartilha_GLOBAL!N3861</f>
        <v/>
      </c>
      <c r="O3861" s="144"/>
      <c r="Q3861" s="151"/>
      <c r="R3861" s="152">
        <v>0</v>
      </c>
      <c r="T3861" s="153">
        <f>IF(Cartilha_GLOBAL!R3861=0,0,IF(Cartilha_GLOBAL!R3861&gt;0,"c","b"))</f>
        <v>0</v>
      </c>
    </row>
    <row r="3862" ht="22.5" hidden="1" spans="1:20">
      <c r="A3862" s="158">
        <f>Cartilha_GLOBAL!A3862</f>
        <v>97357</v>
      </c>
      <c r="B3862" s="100" t="str">
        <f>Cartilha_GLOBAL!B3862</f>
        <v>SINAPI</v>
      </c>
      <c r="C3862" s="104" t="str">
        <f>Cartilha_GLOBAL!C3862</f>
        <v>TUBO EM COBRE RÍGIDO, DN 22 MM, CLASSE I, SEM ISOLAMENTO, INSTALADO EM RAMAL E SUB-RAMAL  FORNECIMENTO E INSTALAÇÃO. AF_12/2015</v>
      </c>
      <c r="D3862" s="94" t="str">
        <f>Cartilha_GLOBAL!D3862</f>
        <v>M</v>
      </c>
      <c r="E3862" s="105">
        <f>Cartilha_GLOBAL!$E3862</f>
        <v>121.58</v>
      </c>
      <c r="F3862" s="182">
        <f>Cartilha_GLOBAL!$F3862</f>
        <v>149.23</v>
      </c>
      <c r="G3862" s="108"/>
      <c r="H3862" s="107">
        <f t="shared" si="237"/>
        <v>0</v>
      </c>
      <c r="I3862" s="143">
        <f t="shared" si="238"/>
        <v>0</v>
      </c>
      <c r="J3862" s="142"/>
      <c r="K3862" s="228"/>
      <c r="L3862" s="7" t="str">
        <f t="shared" si="239"/>
        <v/>
      </c>
      <c r="M3862" s="7" t="str">
        <f t="shared" si="240"/>
        <v/>
      </c>
      <c r="N3862" s="7" t="str">
        <f>Cartilha_GLOBAL!N3862</f>
        <v/>
      </c>
      <c r="O3862" s="144"/>
      <c r="Q3862" s="151"/>
      <c r="R3862" s="152">
        <v>0</v>
      </c>
      <c r="T3862" s="153">
        <f>IF(Cartilha_GLOBAL!R3862=0,0,IF(Cartilha_GLOBAL!R3862&gt;0,"c","b"))</f>
        <v>0</v>
      </c>
    </row>
    <row r="3863" ht="22.5" hidden="1" spans="1:20">
      <c r="A3863" s="158">
        <f>Cartilha_GLOBAL!A3863</f>
        <v>97358</v>
      </c>
      <c r="B3863" s="100" t="str">
        <f>Cartilha_GLOBAL!B3863</f>
        <v>SINAPI</v>
      </c>
      <c r="C3863" s="104" t="str">
        <f>Cartilha_GLOBAL!C3863</f>
        <v>TUBO EM COBRE RÍGIDO, DN 28 MM, CLASSE I, SEM ISOLAMENTO, INSTALADO EM RAMAL E SUB-RAMAL  FORNECIMENTO E INSTALAÇÃO. AF_12/2015</v>
      </c>
      <c r="D3863" s="94" t="str">
        <f>Cartilha_GLOBAL!D3863</f>
        <v>M</v>
      </c>
      <c r="E3863" s="105">
        <f>Cartilha_GLOBAL!$E3863</f>
        <v>165.7</v>
      </c>
      <c r="F3863" s="182">
        <f>Cartilha_GLOBAL!$F3863</f>
        <v>203.38</v>
      </c>
      <c r="G3863" s="108"/>
      <c r="H3863" s="107">
        <f t="shared" si="237"/>
        <v>0</v>
      </c>
      <c r="I3863" s="143">
        <f t="shared" si="238"/>
        <v>0</v>
      </c>
      <c r="J3863" s="142"/>
      <c r="K3863" s="228"/>
      <c r="L3863" s="7" t="str">
        <f t="shared" si="239"/>
        <v/>
      </c>
      <c r="M3863" s="7" t="str">
        <f t="shared" si="240"/>
        <v/>
      </c>
      <c r="N3863" s="7" t="str">
        <f>Cartilha_GLOBAL!N3863</f>
        <v/>
      </c>
      <c r="O3863" s="144"/>
      <c r="Q3863" s="151"/>
      <c r="R3863" s="152">
        <v>0</v>
      </c>
      <c r="T3863" s="153">
        <f>IF(Cartilha_GLOBAL!R3863=0,0,IF(Cartilha_GLOBAL!R3863&gt;0,"c","b"))</f>
        <v>0</v>
      </c>
    </row>
    <row r="3864" ht="12.75" hidden="1" spans="1:20">
      <c r="A3864" s="154" t="str">
        <f>Cartilha_GLOBAL!A3864</f>
        <v>9.1.5</v>
      </c>
      <c r="B3864" s="100">
        <f>Cartilha_GLOBAL!B3864</f>
        <v>0</v>
      </c>
      <c r="C3864" s="161" t="str">
        <f>Cartilha_GLOBAL!C3864</f>
        <v>CONEXOES DE COBRE</v>
      </c>
      <c r="D3864" s="94">
        <f>Cartilha_GLOBAL!D3864</f>
        <v>0</v>
      </c>
      <c r="E3864" s="105">
        <f>Cartilha_GLOBAL!$E3864</f>
        <v>0</v>
      </c>
      <c r="F3864" s="182">
        <f>Cartilha_GLOBAL!$F3864</f>
        <v>0</v>
      </c>
      <c r="G3864" s="187"/>
      <c r="H3864" s="187">
        <f t="shared" si="237"/>
        <v>0</v>
      </c>
      <c r="I3864" s="188">
        <f t="shared" si="238"/>
        <v>0</v>
      </c>
      <c r="J3864" s="142"/>
      <c r="K3864" s="145" t="str">
        <f>IF(SUM(I3865:I4033)&gt;0,"xx","")</f>
        <v/>
      </c>
      <c r="L3864" s="7" t="str">
        <f t="shared" si="239"/>
        <v/>
      </c>
      <c r="M3864" s="7" t="str">
        <f t="shared" si="240"/>
        <v/>
      </c>
      <c r="N3864" s="7" t="str">
        <f>Cartilha_GLOBAL!N3864</f>
        <v/>
      </c>
      <c r="O3864" s="144"/>
      <c r="Q3864" s="151"/>
      <c r="R3864" s="152">
        <v>0</v>
      </c>
      <c r="T3864" s="153">
        <f>IF(Cartilha_GLOBAL!R3864=0,0,IF(Cartilha_GLOBAL!R3864&gt;0,"c","b"))</f>
        <v>0</v>
      </c>
    </row>
    <row r="3865" ht="22.5" hidden="1" spans="1:20">
      <c r="A3865" s="158">
        <f>Cartilha_GLOBAL!A3865</f>
        <v>92287</v>
      </c>
      <c r="B3865" s="100" t="str">
        <f>Cartilha_GLOBAL!B3865</f>
        <v>SINAPI</v>
      </c>
      <c r="C3865" s="104" t="str">
        <f>Cartilha_GLOBAL!C3865</f>
        <v>COTOVELO EM COBRE, DN 22 MM, 90 GRAUS, SEM ANEL DE SOLDA, INSTALADO EM PRUMADA DE HIDRÁULICA PREDIAL - FORNECIMENTO E INSTALAÇÃO. AF_04/2022</v>
      </c>
      <c r="D3865" s="94" t="str">
        <f>Cartilha_GLOBAL!D3865</f>
        <v>UN</v>
      </c>
      <c r="E3865" s="105">
        <f>Cartilha_GLOBAL!$E3865</f>
        <v>17.89</v>
      </c>
      <c r="F3865" s="182">
        <f>Cartilha_GLOBAL!$F3865</f>
        <v>21.96</v>
      </c>
      <c r="G3865" s="108"/>
      <c r="H3865" s="107">
        <f t="shared" si="237"/>
        <v>0</v>
      </c>
      <c r="I3865" s="143">
        <f t="shared" si="238"/>
        <v>0</v>
      </c>
      <c r="J3865" s="142"/>
      <c r="K3865" s="228"/>
      <c r="L3865" s="7" t="str">
        <f t="shared" si="239"/>
        <v/>
      </c>
      <c r="M3865" s="7" t="str">
        <f t="shared" si="240"/>
        <v/>
      </c>
      <c r="N3865" s="7" t="str">
        <f>Cartilha_GLOBAL!N3865</f>
        <v/>
      </c>
      <c r="O3865" s="144"/>
      <c r="Q3865" s="151"/>
      <c r="R3865" s="152">
        <v>0</v>
      </c>
      <c r="T3865" s="153">
        <f>IF(Cartilha_GLOBAL!R3865=0,0,IF(Cartilha_GLOBAL!R3865&gt;0,"c","b"))</f>
        <v>0</v>
      </c>
    </row>
    <row r="3866" ht="22.5" hidden="1" spans="1:20">
      <c r="A3866" s="158">
        <f>Cartilha_GLOBAL!A3866</f>
        <v>92288</v>
      </c>
      <c r="B3866" s="100" t="str">
        <f>Cartilha_GLOBAL!B3866</f>
        <v>SINAPI</v>
      </c>
      <c r="C3866" s="104" t="str">
        <f>Cartilha_GLOBAL!C3866</f>
        <v>COTOVELO EM COBRE, DN 28 MM, 90 GRAUS, SEM ANEL DE SOLDA, INSTALADO EM PRUMADA DE HIDRÁULICA PREDIAL - FORNECIMENTO E INSTALAÇÃO. AF_04/2022</v>
      </c>
      <c r="D3866" s="94" t="str">
        <f>Cartilha_GLOBAL!D3866</f>
        <v>UN</v>
      </c>
      <c r="E3866" s="105">
        <f>Cartilha_GLOBAL!$E3866</f>
        <v>27.98</v>
      </c>
      <c r="F3866" s="182">
        <f>Cartilha_GLOBAL!$F3866</f>
        <v>34.34</v>
      </c>
      <c r="G3866" s="108"/>
      <c r="H3866" s="107">
        <f t="shared" si="237"/>
        <v>0</v>
      </c>
      <c r="I3866" s="143">
        <f t="shared" si="238"/>
        <v>0</v>
      </c>
      <c r="J3866" s="142"/>
      <c r="K3866" s="228"/>
      <c r="L3866" s="7" t="str">
        <f t="shared" si="239"/>
        <v/>
      </c>
      <c r="M3866" s="7" t="str">
        <f t="shared" si="240"/>
        <v/>
      </c>
      <c r="N3866" s="7" t="str">
        <f>Cartilha_GLOBAL!N3866</f>
        <v/>
      </c>
      <c r="O3866" s="144"/>
      <c r="Q3866" s="151"/>
      <c r="R3866" s="152">
        <v>0</v>
      </c>
      <c r="T3866" s="153">
        <f>IF(Cartilha_GLOBAL!R3866=0,0,IF(Cartilha_GLOBAL!R3866&gt;0,"c","b"))</f>
        <v>0</v>
      </c>
    </row>
    <row r="3867" ht="22.5" hidden="1" spans="1:20">
      <c r="A3867" s="158">
        <f>Cartilha_GLOBAL!A3867</f>
        <v>92289</v>
      </c>
      <c r="B3867" s="100" t="str">
        <f>Cartilha_GLOBAL!B3867</f>
        <v>SINAPI</v>
      </c>
      <c r="C3867" s="104" t="str">
        <f>Cartilha_GLOBAL!C3867</f>
        <v>COTOVELO EM COBRE, DN 35 MM, 90 GRAUS, SEM ANEL DE SOLDA, INSTALADO EM PRUMADA DE HIDRÁULICA PREDIAL - FORNECIMENTO E INSTALAÇÃO. AF_04/2022</v>
      </c>
      <c r="D3867" s="94" t="str">
        <f>Cartilha_GLOBAL!D3867</f>
        <v>UN</v>
      </c>
      <c r="E3867" s="105">
        <f>Cartilha_GLOBAL!$E3867</f>
        <v>49.03</v>
      </c>
      <c r="F3867" s="182">
        <f>Cartilha_GLOBAL!$F3867</f>
        <v>60.18</v>
      </c>
      <c r="G3867" s="108"/>
      <c r="H3867" s="107">
        <f t="shared" si="237"/>
        <v>0</v>
      </c>
      <c r="I3867" s="143">
        <f t="shared" si="238"/>
        <v>0</v>
      </c>
      <c r="J3867" s="142"/>
      <c r="K3867" s="145"/>
      <c r="L3867" s="7" t="str">
        <f t="shared" si="239"/>
        <v/>
      </c>
      <c r="M3867" s="7" t="str">
        <f t="shared" si="240"/>
        <v/>
      </c>
      <c r="N3867" s="7" t="str">
        <f>Cartilha_GLOBAL!N3867</f>
        <v/>
      </c>
      <c r="O3867" s="144"/>
      <c r="Q3867" s="151"/>
      <c r="R3867" s="152">
        <v>0</v>
      </c>
      <c r="T3867" s="153">
        <f>IF(Cartilha_GLOBAL!R3867=0,0,IF(Cartilha_GLOBAL!R3867&gt;0,"c","b"))</f>
        <v>0</v>
      </c>
    </row>
    <row r="3868" ht="22.5" hidden="1" spans="1:20">
      <c r="A3868" s="158">
        <f>Cartilha_GLOBAL!A3868</f>
        <v>92290</v>
      </c>
      <c r="B3868" s="100" t="str">
        <f>Cartilha_GLOBAL!B3868</f>
        <v>SINAPI</v>
      </c>
      <c r="C3868" s="104" t="str">
        <f>Cartilha_GLOBAL!C3868</f>
        <v>COTOVELO EM COBRE, DN 42 MM, 90 GRAUS, SEM ANEL DE SOLDA, INSTALADO EM PRUMADA DE HIDRÁULICA PREDIAL - FORNECIMENTO E INSTALAÇÃO. AF_04/2022</v>
      </c>
      <c r="D3868" s="94" t="str">
        <f>Cartilha_GLOBAL!D3868</f>
        <v>UN</v>
      </c>
      <c r="E3868" s="105">
        <f>Cartilha_GLOBAL!$E3868</f>
        <v>73.88</v>
      </c>
      <c r="F3868" s="182">
        <f>Cartilha_GLOBAL!$F3868</f>
        <v>90.68</v>
      </c>
      <c r="G3868" s="108"/>
      <c r="H3868" s="107">
        <f t="shared" si="237"/>
        <v>0</v>
      </c>
      <c r="I3868" s="143">
        <f t="shared" si="238"/>
        <v>0</v>
      </c>
      <c r="J3868" s="142"/>
      <c r="K3868" s="228"/>
      <c r="L3868" s="7" t="str">
        <f t="shared" si="239"/>
        <v/>
      </c>
      <c r="M3868" s="7" t="str">
        <f t="shared" si="240"/>
        <v/>
      </c>
      <c r="N3868" s="7" t="str">
        <f>Cartilha_GLOBAL!N3868</f>
        <v/>
      </c>
      <c r="O3868" s="144"/>
      <c r="Q3868" s="151"/>
      <c r="R3868" s="152">
        <v>0</v>
      </c>
      <c r="T3868" s="153">
        <f>IF(Cartilha_GLOBAL!R3868=0,0,IF(Cartilha_GLOBAL!R3868&gt;0,"c","b"))</f>
        <v>0</v>
      </c>
    </row>
    <row r="3869" ht="22.5" hidden="1" spans="1:20">
      <c r="A3869" s="158">
        <f>Cartilha_GLOBAL!A3869</f>
        <v>92291</v>
      </c>
      <c r="B3869" s="100" t="str">
        <f>Cartilha_GLOBAL!B3869</f>
        <v>SINAPI</v>
      </c>
      <c r="C3869" s="104" t="str">
        <f>Cartilha_GLOBAL!C3869</f>
        <v>COTOVELO EM COBRE, DN 54 MM, 90 GRAUS, SEM ANEL DE SOLDA, INSTALADO EM PRUMADA DE HIDRÁULICA PREDIAL - FORNECIMENTO E INSTALAÇÃO. AF_04/2022</v>
      </c>
      <c r="D3869" s="94" t="str">
        <f>Cartilha_GLOBAL!D3869</f>
        <v>UN</v>
      </c>
      <c r="E3869" s="105">
        <f>Cartilha_GLOBAL!$E3869</f>
        <v>114.07</v>
      </c>
      <c r="F3869" s="182">
        <f>Cartilha_GLOBAL!$F3869</f>
        <v>140.01</v>
      </c>
      <c r="G3869" s="108"/>
      <c r="H3869" s="107">
        <f t="shared" si="237"/>
        <v>0</v>
      </c>
      <c r="I3869" s="143">
        <f t="shared" si="238"/>
        <v>0</v>
      </c>
      <c r="J3869" s="142"/>
      <c r="K3869" s="228"/>
      <c r="L3869" s="7" t="str">
        <f t="shared" si="239"/>
        <v/>
      </c>
      <c r="M3869" s="7" t="str">
        <f t="shared" si="240"/>
        <v/>
      </c>
      <c r="N3869" s="7" t="str">
        <f>Cartilha_GLOBAL!N3869</f>
        <v/>
      </c>
      <c r="O3869" s="144"/>
      <c r="Q3869" s="151"/>
      <c r="R3869" s="152">
        <v>0</v>
      </c>
      <c r="T3869" s="153">
        <f>IF(Cartilha_GLOBAL!R3869=0,0,IF(Cartilha_GLOBAL!R3869&gt;0,"c","b"))</f>
        <v>0</v>
      </c>
    </row>
    <row r="3870" ht="22.5" hidden="1" spans="1:20">
      <c r="A3870" s="158">
        <f>Cartilha_GLOBAL!A3870</f>
        <v>92292</v>
      </c>
      <c r="B3870" s="100" t="str">
        <f>Cartilha_GLOBAL!B3870</f>
        <v>SINAPI</v>
      </c>
      <c r="C3870" s="104" t="str">
        <f>Cartilha_GLOBAL!C3870</f>
        <v>COTOVELO EM COBRE, DN 66 MM, 90 GRAUS, SEM ANEL DE SOLDA, INSTALADO EM PRUMADA DE HIDRÁULICA PREDIAL - FORNECIMENTO E INSTALAÇÃO. AF_04/2022</v>
      </c>
      <c r="D3870" s="94" t="str">
        <f>Cartilha_GLOBAL!D3870</f>
        <v>UN</v>
      </c>
      <c r="E3870" s="105">
        <f>Cartilha_GLOBAL!$E3870</f>
        <v>349.43</v>
      </c>
      <c r="F3870" s="182">
        <f>Cartilha_GLOBAL!$F3870</f>
        <v>428.89</v>
      </c>
      <c r="G3870" s="108"/>
      <c r="H3870" s="107">
        <f t="shared" si="237"/>
        <v>0</v>
      </c>
      <c r="I3870" s="143">
        <f t="shared" si="238"/>
        <v>0</v>
      </c>
      <c r="J3870" s="142"/>
      <c r="K3870" s="228"/>
      <c r="L3870" s="7" t="str">
        <f t="shared" si="239"/>
        <v/>
      </c>
      <c r="M3870" s="7" t="str">
        <f t="shared" si="240"/>
        <v/>
      </c>
      <c r="N3870" s="7" t="str">
        <f>Cartilha_GLOBAL!N3870</f>
        <v/>
      </c>
      <c r="O3870" s="144"/>
      <c r="Q3870" s="151"/>
      <c r="R3870" s="152">
        <v>0</v>
      </c>
      <c r="T3870" s="153">
        <f>IF(Cartilha_GLOBAL!R3870=0,0,IF(Cartilha_GLOBAL!R3870&gt;0,"c","b"))</f>
        <v>0</v>
      </c>
    </row>
    <row r="3871" ht="22.5" hidden="1" spans="1:20">
      <c r="A3871" s="158">
        <f>Cartilha_GLOBAL!A3871</f>
        <v>92293</v>
      </c>
      <c r="B3871" s="100" t="str">
        <f>Cartilha_GLOBAL!B3871</f>
        <v>SINAPI</v>
      </c>
      <c r="C3871" s="104" t="str">
        <f>Cartilha_GLOBAL!C3871</f>
        <v>LUVA EM COBRE, DN 22 MM, SEM ANEL DE SOLDA, INSTALADO EM PRUMADA DE HIDRÁULICA PREDIAL - FORNECIMENTO E INSTALAÇÃO. AF_04/2022</v>
      </c>
      <c r="D3871" s="94" t="str">
        <f>Cartilha_GLOBAL!D3871</f>
        <v>UN</v>
      </c>
      <c r="E3871" s="105">
        <f>Cartilha_GLOBAL!$E3871</f>
        <v>10.24</v>
      </c>
      <c r="F3871" s="182">
        <f>Cartilha_GLOBAL!$F3871</f>
        <v>12.57</v>
      </c>
      <c r="G3871" s="108"/>
      <c r="H3871" s="107">
        <f t="shared" si="237"/>
        <v>0</v>
      </c>
      <c r="I3871" s="143">
        <f t="shared" si="238"/>
        <v>0</v>
      </c>
      <c r="J3871" s="142"/>
      <c r="K3871" s="228"/>
      <c r="L3871" s="7" t="str">
        <f t="shared" si="239"/>
        <v/>
      </c>
      <c r="M3871" s="7" t="str">
        <f t="shared" si="240"/>
        <v/>
      </c>
      <c r="N3871" s="7" t="str">
        <f>Cartilha_GLOBAL!N3871</f>
        <v/>
      </c>
      <c r="O3871" s="144"/>
      <c r="Q3871" s="151"/>
      <c r="R3871" s="152">
        <v>0</v>
      </c>
      <c r="T3871" s="153">
        <f>IF(Cartilha_GLOBAL!R3871=0,0,IF(Cartilha_GLOBAL!R3871&gt;0,"c","b"))</f>
        <v>0</v>
      </c>
    </row>
    <row r="3872" ht="22.5" hidden="1" spans="1:20">
      <c r="A3872" s="158">
        <f>Cartilha_GLOBAL!A3872</f>
        <v>92294</v>
      </c>
      <c r="B3872" s="100" t="str">
        <f>Cartilha_GLOBAL!B3872</f>
        <v>SINAPI</v>
      </c>
      <c r="C3872" s="104" t="str">
        <f>Cartilha_GLOBAL!C3872</f>
        <v>LUVA EM COBRE, DN 28 MM, SEM ANEL DE SOLDA, INSTALADO EM PRUMADA DE HIDRÁULICA PREDIAL - FORNECIMENTO E INSTALAÇÃO. AF_04/2022</v>
      </c>
      <c r="D3872" s="94" t="str">
        <f>Cartilha_GLOBAL!D3872</f>
        <v>UN</v>
      </c>
      <c r="E3872" s="105">
        <f>Cartilha_GLOBAL!$E3872</f>
        <v>17.11</v>
      </c>
      <c r="F3872" s="182">
        <f>Cartilha_GLOBAL!$F3872</f>
        <v>21</v>
      </c>
      <c r="G3872" s="108"/>
      <c r="H3872" s="107">
        <f t="shared" si="237"/>
        <v>0</v>
      </c>
      <c r="I3872" s="143">
        <f t="shared" si="238"/>
        <v>0</v>
      </c>
      <c r="J3872" s="142"/>
      <c r="K3872" s="228"/>
      <c r="L3872" s="7" t="str">
        <f t="shared" si="239"/>
        <v/>
      </c>
      <c r="M3872" s="7" t="str">
        <f t="shared" si="240"/>
        <v/>
      </c>
      <c r="N3872" s="7" t="str">
        <f>Cartilha_GLOBAL!N3872</f>
        <v/>
      </c>
      <c r="O3872" s="144"/>
      <c r="Q3872" s="151"/>
      <c r="R3872" s="152">
        <v>0</v>
      </c>
      <c r="T3872" s="153">
        <f>IF(Cartilha_GLOBAL!R3872=0,0,IF(Cartilha_GLOBAL!R3872&gt;0,"c","b"))</f>
        <v>0</v>
      </c>
    </row>
    <row r="3873" ht="22.5" hidden="1" spans="1:20">
      <c r="A3873" s="158">
        <f>Cartilha_GLOBAL!A3873</f>
        <v>92295</v>
      </c>
      <c r="B3873" s="100" t="str">
        <f>Cartilha_GLOBAL!B3873</f>
        <v>SINAPI</v>
      </c>
      <c r="C3873" s="104" t="str">
        <f>Cartilha_GLOBAL!C3873</f>
        <v>LUVA EM COBRE, DN 35 MM, SEM ANEL DE SOLDA, INSTALADO EM PRUMADA DE HIDRÁULICA PREDIAL - FORNECIMENTO E INSTALAÇÃO. AF_04/2022</v>
      </c>
      <c r="D3873" s="94" t="str">
        <f>Cartilha_GLOBAL!D3873</f>
        <v>UN</v>
      </c>
      <c r="E3873" s="105">
        <f>Cartilha_GLOBAL!$E3873</f>
        <v>31.82</v>
      </c>
      <c r="F3873" s="182">
        <f>Cartilha_GLOBAL!$F3873</f>
        <v>39.06</v>
      </c>
      <c r="G3873" s="108"/>
      <c r="H3873" s="107">
        <f t="shared" si="237"/>
        <v>0</v>
      </c>
      <c r="I3873" s="143">
        <f t="shared" si="238"/>
        <v>0</v>
      </c>
      <c r="J3873" s="142"/>
      <c r="K3873" s="228"/>
      <c r="L3873" s="7" t="str">
        <f t="shared" si="239"/>
        <v/>
      </c>
      <c r="M3873" s="7" t="str">
        <f t="shared" si="240"/>
        <v/>
      </c>
      <c r="N3873" s="7" t="str">
        <f>Cartilha_GLOBAL!N3873</f>
        <v/>
      </c>
      <c r="O3873" s="144"/>
      <c r="Q3873" s="151"/>
      <c r="R3873" s="152">
        <v>0</v>
      </c>
      <c r="T3873" s="153">
        <f>IF(Cartilha_GLOBAL!R3873=0,0,IF(Cartilha_GLOBAL!R3873&gt;0,"c","b"))</f>
        <v>0</v>
      </c>
    </row>
    <row r="3874" ht="22.5" hidden="1" spans="1:20">
      <c r="A3874" s="158">
        <f>Cartilha_GLOBAL!A3874</f>
        <v>92296</v>
      </c>
      <c r="B3874" s="100" t="str">
        <f>Cartilha_GLOBAL!B3874</f>
        <v>SINAPI</v>
      </c>
      <c r="C3874" s="104" t="str">
        <f>Cartilha_GLOBAL!C3874</f>
        <v>LUVA EM COBRE, DN 42 MM, SEM ANEL DE SOLDA, INSTALADO EM PRUMADA DE HIDRÁULICA PREDIAL - FORNECIMENTO E INSTALAÇÃO. AF_04/2022</v>
      </c>
      <c r="D3874" s="94" t="str">
        <f>Cartilha_GLOBAL!D3874</f>
        <v>UN</v>
      </c>
      <c r="E3874" s="105">
        <f>Cartilha_GLOBAL!$E3874</f>
        <v>42.06</v>
      </c>
      <c r="F3874" s="182">
        <f>Cartilha_GLOBAL!$F3874</f>
        <v>51.62</v>
      </c>
      <c r="G3874" s="108"/>
      <c r="H3874" s="107">
        <f t="shared" si="237"/>
        <v>0</v>
      </c>
      <c r="I3874" s="143">
        <f t="shared" si="238"/>
        <v>0</v>
      </c>
      <c r="J3874" s="142"/>
      <c r="K3874" s="228"/>
      <c r="L3874" s="7" t="str">
        <f t="shared" si="239"/>
        <v/>
      </c>
      <c r="M3874" s="7" t="str">
        <f t="shared" si="240"/>
        <v/>
      </c>
      <c r="N3874" s="7" t="str">
        <f>Cartilha_GLOBAL!N3874</f>
        <v/>
      </c>
      <c r="O3874" s="144"/>
      <c r="Q3874" s="151"/>
      <c r="R3874" s="152">
        <v>0</v>
      </c>
      <c r="T3874" s="153">
        <f>IF(Cartilha_GLOBAL!R3874=0,0,IF(Cartilha_GLOBAL!R3874&gt;0,"c","b"))</f>
        <v>0</v>
      </c>
    </row>
    <row r="3875" ht="22.5" hidden="1" spans="1:20">
      <c r="A3875" s="158">
        <f>Cartilha_GLOBAL!A3875</f>
        <v>92297</v>
      </c>
      <c r="B3875" s="100" t="str">
        <f>Cartilha_GLOBAL!B3875</f>
        <v>SINAPI</v>
      </c>
      <c r="C3875" s="104" t="str">
        <f>Cartilha_GLOBAL!C3875</f>
        <v>LUVA EM COBRE, DN 54 MM, SEM ANEL DE SOLDA, INSTALADO EM PRUMADA DE HIDRÁULICA PREDIAL - FORNECIMENTO E INSTALAÇÃO. AF_04/2022</v>
      </c>
      <c r="D3875" s="94" t="str">
        <f>Cartilha_GLOBAL!D3875</f>
        <v>UN</v>
      </c>
      <c r="E3875" s="105">
        <f>Cartilha_GLOBAL!$E3875</f>
        <v>64.99</v>
      </c>
      <c r="F3875" s="182">
        <f>Cartilha_GLOBAL!$F3875</f>
        <v>79.77</v>
      </c>
      <c r="G3875" s="108"/>
      <c r="H3875" s="107">
        <f t="shared" si="237"/>
        <v>0</v>
      </c>
      <c r="I3875" s="143">
        <f t="shared" si="238"/>
        <v>0</v>
      </c>
      <c r="J3875" s="142"/>
      <c r="K3875" s="228"/>
      <c r="L3875" s="7" t="str">
        <f t="shared" si="239"/>
        <v/>
      </c>
      <c r="M3875" s="7" t="str">
        <f t="shared" si="240"/>
        <v/>
      </c>
      <c r="N3875" s="7" t="str">
        <f>Cartilha_GLOBAL!N3875</f>
        <v/>
      </c>
      <c r="O3875" s="144"/>
      <c r="Q3875" s="151"/>
      <c r="R3875" s="152">
        <v>0</v>
      </c>
      <c r="T3875" s="153">
        <f>IF(Cartilha_GLOBAL!R3875=0,0,IF(Cartilha_GLOBAL!R3875&gt;0,"c","b"))</f>
        <v>0</v>
      </c>
    </row>
    <row r="3876" ht="22.5" hidden="1" spans="1:20">
      <c r="A3876" s="158">
        <f>Cartilha_GLOBAL!A3876</f>
        <v>92298</v>
      </c>
      <c r="B3876" s="100" t="str">
        <f>Cartilha_GLOBAL!B3876</f>
        <v>SINAPI</v>
      </c>
      <c r="C3876" s="104" t="str">
        <f>Cartilha_GLOBAL!C3876</f>
        <v>LUVA EM COBRE, DN 66 MM, SEM ANEL DE SOLDA, INSTALADO EM PRUMADA DE HIDRÁULICA PREDIAL - FORNECIMENTO E INSTALAÇÃO. AF_04/2022</v>
      </c>
      <c r="D3876" s="94" t="str">
        <f>Cartilha_GLOBAL!D3876</f>
        <v>UN</v>
      </c>
      <c r="E3876" s="105">
        <f>Cartilha_GLOBAL!$E3876</f>
        <v>180.4</v>
      </c>
      <c r="F3876" s="182">
        <f>Cartilha_GLOBAL!$F3876</f>
        <v>221.42</v>
      </c>
      <c r="G3876" s="108"/>
      <c r="H3876" s="107">
        <f t="shared" si="237"/>
        <v>0</v>
      </c>
      <c r="I3876" s="143">
        <f t="shared" si="238"/>
        <v>0</v>
      </c>
      <c r="J3876" s="142"/>
      <c r="K3876" s="228"/>
      <c r="L3876" s="7" t="str">
        <f t="shared" si="239"/>
        <v/>
      </c>
      <c r="M3876" s="7" t="str">
        <f t="shared" si="240"/>
        <v/>
      </c>
      <c r="N3876" s="7" t="str">
        <f>Cartilha_GLOBAL!N3876</f>
        <v/>
      </c>
      <c r="O3876" s="144"/>
      <c r="Q3876" s="151"/>
      <c r="R3876" s="152">
        <v>0</v>
      </c>
      <c r="T3876" s="153">
        <f>IF(Cartilha_GLOBAL!R3876=0,0,IF(Cartilha_GLOBAL!R3876&gt;0,"c","b"))</f>
        <v>0</v>
      </c>
    </row>
    <row r="3877" ht="22.5" hidden="1" spans="1:20">
      <c r="A3877" s="158">
        <f>Cartilha_GLOBAL!A3877</f>
        <v>92299</v>
      </c>
      <c r="B3877" s="100" t="str">
        <f>Cartilha_GLOBAL!B3877</f>
        <v>SINAPI</v>
      </c>
      <c r="C3877" s="104" t="str">
        <f>Cartilha_GLOBAL!C3877</f>
        <v>TE EM COBRE, DN 22 MM, SEM ANEL DE SOLDA, INSTALADO EM PRUMADA DE HIDRÁULICA PREDIAL - FORNECIMENTO E INSTALAÇÃO. AF_04/2022</v>
      </c>
      <c r="D3877" s="94" t="str">
        <f>Cartilha_GLOBAL!D3877</f>
        <v>UN</v>
      </c>
      <c r="E3877" s="105">
        <f>Cartilha_GLOBAL!$E3877</f>
        <v>23.56</v>
      </c>
      <c r="F3877" s="182">
        <f>Cartilha_GLOBAL!$F3877</f>
        <v>28.92</v>
      </c>
      <c r="G3877" s="108"/>
      <c r="H3877" s="107">
        <f t="shared" si="237"/>
        <v>0</v>
      </c>
      <c r="I3877" s="143">
        <f t="shared" si="238"/>
        <v>0</v>
      </c>
      <c r="J3877" s="142"/>
      <c r="K3877" s="228"/>
      <c r="L3877" s="7" t="str">
        <f t="shared" si="239"/>
        <v/>
      </c>
      <c r="M3877" s="7" t="str">
        <f t="shared" si="240"/>
        <v/>
      </c>
      <c r="N3877" s="7" t="str">
        <f>Cartilha_GLOBAL!N3877</f>
        <v/>
      </c>
      <c r="O3877" s="144"/>
      <c r="Q3877" s="151"/>
      <c r="R3877" s="152">
        <v>0</v>
      </c>
      <c r="T3877" s="153">
        <f>IF(Cartilha_GLOBAL!R3877=0,0,IF(Cartilha_GLOBAL!R3877&gt;0,"c","b"))</f>
        <v>0</v>
      </c>
    </row>
    <row r="3878" ht="22.5" hidden="1" spans="1:20">
      <c r="A3878" s="158">
        <f>Cartilha_GLOBAL!A3878</f>
        <v>92300</v>
      </c>
      <c r="B3878" s="100" t="str">
        <f>Cartilha_GLOBAL!B3878</f>
        <v>SINAPI</v>
      </c>
      <c r="C3878" s="104" t="str">
        <f>Cartilha_GLOBAL!C3878</f>
        <v>TE EM COBRE, DN 28 MM, SEM ANEL DE SOLDA, INSTALADO EM PRUMADA DE HIDRÁULICA PREDIAL - FORNECIMENTO E INSTALAÇÃO. AF_04/2022</v>
      </c>
      <c r="D3878" s="94" t="str">
        <f>Cartilha_GLOBAL!D3878</f>
        <v>UN</v>
      </c>
      <c r="E3878" s="105">
        <f>Cartilha_GLOBAL!$E3878</f>
        <v>35.63</v>
      </c>
      <c r="F3878" s="182">
        <f>Cartilha_GLOBAL!$F3878</f>
        <v>43.73</v>
      </c>
      <c r="G3878" s="108"/>
      <c r="H3878" s="107">
        <f t="shared" si="237"/>
        <v>0</v>
      </c>
      <c r="I3878" s="143">
        <f t="shared" si="238"/>
        <v>0</v>
      </c>
      <c r="J3878" s="142"/>
      <c r="K3878" s="145"/>
      <c r="L3878" s="7" t="str">
        <f t="shared" si="239"/>
        <v/>
      </c>
      <c r="M3878" s="7" t="str">
        <f t="shared" si="240"/>
        <v/>
      </c>
      <c r="N3878" s="7" t="str">
        <f>Cartilha_GLOBAL!N3878</f>
        <v/>
      </c>
      <c r="O3878" s="144"/>
      <c r="Q3878" s="151"/>
      <c r="R3878" s="152">
        <v>0</v>
      </c>
      <c r="T3878" s="153">
        <f>IF(Cartilha_GLOBAL!R3878=0,0,IF(Cartilha_GLOBAL!R3878&gt;0,"c","b"))</f>
        <v>0</v>
      </c>
    </row>
    <row r="3879" ht="22.5" hidden="1" spans="1:20">
      <c r="A3879" s="158">
        <f>Cartilha_GLOBAL!A3879</f>
        <v>92301</v>
      </c>
      <c r="B3879" s="100" t="str">
        <f>Cartilha_GLOBAL!B3879</f>
        <v>SINAPI</v>
      </c>
      <c r="C3879" s="104" t="str">
        <f>Cartilha_GLOBAL!C3879</f>
        <v>TE EM COBRE, DN 35 MM, SEM ANEL DE SOLDA, INSTALADO EM PRUMADA DE HIDRÁULICA PREDIAL - FORNECIMENTO E INSTALAÇÃO. AF_04/2022</v>
      </c>
      <c r="D3879" s="94" t="str">
        <f>Cartilha_GLOBAL!D3879</f>
        <v>UN</v>
      </c>
      <c r="E3879" s="105">
        <f>Cartilha_GLOBAL!$E3879</f>
        <v>69.52</v>
      </c>
      <c r="F3879" s="182">
        <f>Cartilha_GLOBAL!$F3879</f>
        <v>85.33</v>
      </c>
      <c r="G3879" s="108"/>
      <c r="H3879" s="107">
        <f t="shared" si="237"/>
        <v>0</v>
      </c>
      <c r="I3879" s="143">
        <f t="shared" si="238"/>
        <v>0</v>
      </c>
      <c r="J3879" s="142"/>
      <c r="K3879" s="145"/>
      <c r="L3879" s="7" t="str">
        <f t="shared" si="239"/>
        <v/>
      </c>
      <c r="M3879" s="7" t="str">
        <f t="shared" si="240"/>
        <v/>
      </c>
      <c r="N3879" s="7" t="str">
        <f>Cartilha_GLOBAL!N3879</f>
        <v/>
      </c>
      <c r="O3879" s="144"/>
      <c r="Q3879" s="151"/>
      <c r="R3879" s="152">
        <v>0</v>
      </c>
      <c r="T3879" s="153">
        <f>IF(Cartilha_GLOBAL!R3879=0,0,IF(Cartilha_GLOBAL!R3879&gt;0,"c","b"))</f>
        <v>0</v>
      </c>
    </row>
    <row r="3880" ht="22.5" hidden="1" spans="1:20">
      <c r="A3880" s="158">
        <f>Cartilha_GLOBAL!A3880</f>
        <v>92302</v>
      </c>
      <c r="B3880" s="100" t="str">
        <f>Cartilha_GLOBAL!B3880</f>
        <v>SINAPI</v>
      </c>
      <c r="C3880" s="104" t="str">
        <f>Cartilha_GLOBAL!C3880</f>
        <v>TE EM COBRE, DN 42 MM, SEM ANEL DE SOLDA, INSTALADO EM PRUMADA DE HIDRÁULICA PREDIAL - FORNECIMENTO E INSTALAÇÃO. AF_04/2022</v>
      </c>
      <c r="D3880" s="94" t="str">
        <f>Cartilha_GLOBAL!D3880</f>
        <v>UN</v>
      </c>
      <c r="E3880" s="105">
        <f>Cartilha_GLOBAL!$E3880</f>
        <v>91.66</v>
      </c>
      <c r="F3880" s="182">
        <f>Cartilha_GLOBAL!$F3880</f>
        <v>112.5</v>
      </c>
      <c r="G3880" s="108"/>
      <c r="H3880" s="107">
        <f t="shared" si="237"/>
        <v>0</v>
      </c>
      <c r="I3880" s="143">
        <f t="shared" si="238"/>
        <v>0</v>
      </c>
      <c r="J3880" s="142"/>
      <c r="K3880" s="228"/>
      <c r="L3880" s="7" t="str">
        <f t="shared" si="239"/>
        <v/>
      </c>
      <c r="M3880" s="7" t="str">
        <f t="shared" si="240"/>
        <v/>
      </c>
      <c r="N3880" s="7" t="str">
        <f>Cartilha_GLOBAL!N3880</f>
        <v/>
      </c>
      <c r="O3880" s="144"/>
      <c r="Q3880" s="151"/>
      <c r="R3880" s="152">
        <v>0</v>
      </c>
      <c r="T3880" s="153">
        <f>IF(Cartilha_GLOBAL!R3880=0,0,IF(Cartilha_GLOBAL!R3880&gt;0,"c","b"))</f>
        <v>0</v>
      </c>
    </row>
    <row r="3881" ht="22.5" hidden="1" spans="1:20">
      <c r="A3881" s="158">
        <f>Cartilha_GLOBAL!A3881</f>
        <v>92303</v>
      </c>
      <c r="B3881" s="100" t="str">
        <f>Cartilha_GLOBAL!B3881</f>
        <v>SINAPI</v>
      </c>
      <c r="C3881" s="104" t="str">
        <f>Cartilha_GLOBAL!C3881</f>
        <v>TE EM COBRE, DN 54 MM, SEM ANEL DE SOLDA, INSTALADO EM PRUMADA DE HIDRÁULICA PREDIAL - FORNECIMENTO E INSTALAÇÃO. AF_04/2022</v>
      </c>
      <c r="D3881" s="94" t="str">
        <f>Cartilha_GLOBAL!D3881</f>
        <v>UN</v>
      </c>
      <c r="E3881" s="105">
        <f>Cartilha_GLOBAL!$E3881</f>
        <v>167.07</v>
      </c>
      <c r="F3881" s="182">
        <f>Cartilha_GLOBAL!$F3881</f>
        <v>205.06</v>
      </c>
      <c r="G3881" s="108"/>
      <c r="H3881" s="107">
        <f t="shared" si="237"/>
        <v>0</v>
      </c>
      <c r="I3881" s="143">
        <f t="shared" si="238"/>
        <v>0</v>
      </c>
      <c r="J3881" s="142"/>
      <c r="K3881" s="145"/>
      <c r="L3881" s="7" t="str">
        <f t="shared" si="239"/>
        <v/>
      </c>
      <c r="M3881" s="7" t="str">
        <f t="shared" si="240"/>
        <v/>
      </c>
      <c r="N3881" s="7" t="str">
        <f>Cartilha_GLOBAL!N3881</f>
        <v/>
      </c>
      <c r="O3881" s="144"/>
      <c r="Q3881" s="151"/>
      <c r="R3881" s="152">
        <v>0</v>
      </c>
      <c r="T3881" s="153">
        <f>IF(Cartilha_GLOBAL!R3881=0,0,IF(Cartilha_GLOBAL!R3881&gt;0,"c","b"))</f>
        <v>0</v>
      </c>
    </row>
    <row r="3882" ht="22.5" hidden="1" spans="1:20">
      <c r="A3882" s="158">
        <f>Cartilha_GLOBAL!A3882</f>
        <v>92304</v>
      </c>
      <c r="B3882" s="100" t="str">
        <f>Cartilha_GLOBAL!B3882</f>
        <v>SINAPI</v>
      </c>
      <c r="C3882" s="104" t="str">
        <f>Cartilha_GLOBAL!C3882</f>
        <v>TE EM COBRE, DN 66 MM, SEM ANEL DE SOLDA, INSTALADO EM PRUMADA DE HIDRÁULICA PREDIAL - FORNECIMENTO E INSTALAÇÃO. AF_04/2022</v>
      </c>
      <c r="D3882" s="94" t="str">
        <f>Cartilha_GLOBAL!D3882</f>
        <v>UN</v>
      </c>
      <c r="E3882" s="105">
        <f>Cartilha_GLOBAL!$E3882</f>
        <v>429.91</v>
      </c>
      <c r="F3882" s="182">
        <f>Cartilha_GLOBAL!$F3882</f>
        <v>527.67</v>
      </c>
      <c r="G3882" s="108"/>
      <c r="H3882" s="107">
        <f t="shared" si="237"/>
        <v>0</v>
      </c>
      <c r="I3882" s="143">
        <f t="shared" si="238"/>
        <v>0</v>
      </c>
      <c r="J3882" s="142"/>
      <c r="K3882" s="228"/>
      <c r="L3882" s="7" t="str">
        <f t="shared" si="239"/>
        <v/>
      </c>
      <c r="M3882" s="7" t="str">
        <f t="shared" si="240"/>
        <v/>
      </c>
      <c r="N3882" s="7" t="str">
        <f>Cartilha_GLOBAL!N3882</f>
        <v/>
      </c>
      <c r="O3882" s="144"/>
      <c r="Q3882" s="151"/>
      <c r="R3882" s="152">
        <v>0</v>
      </c>
      <c r="T3882" s="153">
        <f>IF(Cartilha_GLOBAL!R3882=0,0,IF(Cartilha_GLOBAL!R3882&gt;0,"c","b"))</f>
        <v>0</v>
      </c>
    </row>
    <row r="3883" ht="22.5" hidden="1" spans="1:20">
      <c r="A3883" s="158">
        <f>Cartilha_GLOBAL!A3883</f>
        <v>92311</v>
      </c>
      <c r="B3883" s="100" t="str">
        <f>Cartilha_GLOBAL!B3883</f>
        <v>SINAPI</v>
      </c>
      <c r="C3883" s="104" t="str">
        <f>Cartilha_GLOBAL!C3883</f>
        <v>COTOVELO EM COBRE, DN 15 MM, 90 GRAUS, SEM ANEL DE SOLDA, INSTALADO EM RAMAL DE DISTRIBUIÇÃO   FORNECIMENTO E INSTALAÇÃO. AF_04/2022</v>
      </c>
      <c r="D3883" s="94" t="str">
        <f>Cartilha_GLOBAL!D3883</f>
        <v>UN</v>
      </c>
      <c r="E3883" s="105">
        <f>Cartilha_GLOBAL!$E3883</f>
        <v>13.97</v>
      </c>
      <c r="F3883" s="182">
        <f>Cartilha_GLOBAL!$F3883</f>
        <v>17.15</v>
      </c>
      <c r="G3883" s="108"/>
      <c r="H3883" s="107">
        <f t="shared" si="237"/>
        <v>0</v>
      </c>
      <c r="I3883" s="143">
        <f t="shared" si="238"/>
        <v>0</v>
      </c>
      <c r="J3883" s="142"/>
      <c r="K3883" s="145"/>
      <c r="L3883" s="7" t="str">
        <f t="shared" si="239"/>
        <v/>
      </c>
      <c r="M3883" s="7" t="str">
        <f t="shared" si="240"/>
        <v/>
      </c>
      <c r="N3883" s="7" t="str">
        <f>Cartilha_GLOBAL!N3883</f>
        <v/>
      </c>
      <c r="O3883" s="144"/>
      <c r="Q3883" s="151"/>
      <c r="R3883" s="152">
        <v>0</v>
      </c>
      <c r="T3883" s="153">
        <f>IF(Cartilha_GLOBAL!R3883=0,0,IF(Cartilha_GLOBAL!R3883&gt;0,"c","b"))</f>
        <v>0</v>
      </c>
    </row>
    <row r="3884" ht="22.5" hidden="1" spans="1:20">
      <c r="A3884" s="158">
        <f>Cartilha_GLOBAL!A3884</f>
        <v>92312</v>
      </c>
      <c r="B3884" s="100" t="str">
        <f>Cartilha_GLOBAL!B3884</f>
        <v>SINAPI</v>
      </c>
      <c r="C3884" s="104" t="str">
        <f>Cartilha_GLOBAL!C3884</f>
        <v>COTOVELO EM COBRE, DN 22 MM, 90 GRAUS, SEM ANEL DE SOLDA, INSTALADO EM RAMAL DE DISTRIBUIÇÃO DE HIDRÁULICA PREDIAL - FORNECIMENTO E INSTALAÇÃO. AF_04/2022</v>
      </c>
      <c r="D3884" s="94" t="str">
        <f>Cartilha_GLOBAL!D3884</f>
        <v>UN</v>
      </c>
      <c r="E3884" s="105">
        <f>Cartilha_GLOBAL!$E3884</f>
        <v>22.76</v>
      </c>
      <c r="F3884" s="182">
        <f>Cartilha_GLOBAL!$F3884</f>
        <v>27.94</v>
      </c>
      <c r="G3884" s="108"/>
      <c r="H3884" s="107">
        <f t="shared" si="237"/>
        <v>0</v>
      </c>
      <c r="I3884" s="143">
        <f t="shared" si="238"/>
        <v>0</v>
      </c>
      <c r="J3884" s="142"/>
      <c r="K3884" s="228"/>
      <c r="L3884" s="7" t="str">
        <f t="shared" si="239"/>
        <v/>
      </c>
      <c r="M3884" s="7" t="str">
        <f t="shared" si="240"/>
        <v/>
      </c>
      <c r="N3884" s="7" t="str">
        <f>Cartilha_GLOBAL!N3884</f>
        <v/>
      </c>
      <c r="O3884" s="144"/>
      <c r="Q3884" s="151"/>
      <c r="R3884" s="152">
        <v>0</v>
      </c>
      <c r="T3884" s="153">
        <f>IF(Cartilha_GLOBAL!R3884=0,0,IF(Cartilha_GLOBAL!R3884&gt;0,"c","b"))</f>
        <v>0</v>
      </c>
    </row>
    <row r="3885" ht="22.5" hidden="1" spans="1:20">
      <c r="A3885" s="158">
        <f>Cartilha_GLOBAL!A3885</f>
        <v>92313</v>
      </c>
      <c r="B3885" s="100" t="str">
        <f>Cartilha_GLOBAL!B3885</f>
        <v>SINAPI</v>
      </c>
      <c r="C3885" s="104" t="str">
        <f>Cartilha_GLOBAL!C3885</f>
        <v>COTOVELO EM COBRE, DN 28 MM, 90 GRAUS, SEM ANEL DE SOLDA, INSTALADO EM RAMAL DE DISTRIBUIÇÃO DE HIDRÁULICA PREDIAL - FORNECIMENTO E INSTALAÇÃO. AF_04/2022</v>
      </c>
      <c r="D3885" s="94" t="str">
        <f>Cartilha_GLOBAL!D3885</f>
        <v>UN</v>
      </c>
      <c r="E3885" s="105">
        <f>Cartilha_GLOBAL!$E3885</f>
        <v>32.47</v>
      </c>
      <c r="F3885" s="182">
        <f>Cartilha_GLOBAL!$F3885</f>
        <v>39.85</v>
      </c>
      <c r="G3885" s="108"/>
      <c r="H3885" s="107">
        <f t="shared" si="237"/>
        <v>0</v>
      </c>
      <c r="I3885" s="143">
        <f t="shared" si="238"/>
        <v>0</v>
      </c>
      <c r="J3885" s="142"/>
      <c r="K3885" s="228"/>
      <c r="L3885" s="7" t="str">
        <f t="shared" si="239"/>
        <v/>
      </c>
      <c r="M3885" s="7" t="str">
        <f t="shared" si="240"/>
        <v/>
      </c>
      <c r="N3885" s="7" t="str">
        <f>Cartilha_GLOBAL!N3885</f>
        <v/>
      </c>
      <c r="O3885" s="144"/>
      <c r="Q3885" s="151"/>
      <c r="R3885" s="152">
        <v>0</v>
      </c>
      <c r="T3885" s="153">
        <f>IF(Cartilha_GLOBAL!R3885=0,0,IF(Cartilha_GLOBAL!R3885&gt;0,"c","b"))</f>
        <v>0</v>
      </c>
    </row>
    <row r="3886" ht="22.5" hidden="1" spans="1:20">
      <c r="A3886" s="158">
        <f>Cartilha_GLOBAL!A3886</f>
        <v>92314</v>
      </c>
      <c r="B3886" s="100" t="str">
        <f>Cartilha_GLOBAL!B3886</f>
        <v>SINAPI</v>
      </c>
      <c r="C3886" s="104" t="str">
        <f>Cartilha_GLOBAL!C3886</f>
        <v>LUVA EM COBRE, DN 15 MM, SEM ANEL DE SOLDA, INSTALADO EM RAMAL DE DISTRIBUIÇÃO DE HIDRÁULICA PREDIAL - FORNECIMENTO E INSTALAÇÃO. AF_04/2022</v>
      </c>
      <c r="D3886" s="94" t="str">
        <f>Cartilha_GLOBAL!D3886</f>
        <v>UN</v>
      </c>
      <c r="E3886" s="105">
        <f>Cartilha_GLOBAL!$E3886</f>
        <v>9.43</v>
      </c>
      <c r="F3886" s="182">
        <f>Cartilha_GLOBAL!$F3886</f>
        <v>11.57</v>
      </c>
      <c r="G3886" s="108"/>
      <c r="H3886" s="107">
        <f t="shared" ref="H3886:H3949" si="241">IF(G3886=0,0,F3886)</f>
        <v>0</v>
      </c>
      <c r="I3886" s="143">
        <f t="shared" ref="I3886:I3949" si="242">IF(ISBLANK(G3886),0,IF(R3886=0,ROUND(G3886*H3886,2),IF(R3886="b",ROUNDDOWN(G3886*H3886,2),ROUNDUP(G3886*H3886,2))))</f>
        <v>0</v>
      </c>
      <c r="J3886" s="142"/>
      <c r="K3886" s="145"/>
      <c r="L3886" s="7" t="str">
        <f t="shared" ref="L3886:L3949" si="243">IF(K3886="X","x",IF(K3886="xx","x",IF(I3886&gt;0,"x","")))</f>
        <v/>
      </c>
      <c r="M3886" s="7" t="str">
        <f t="shared" ref="M3886:M3949" si="244">IF(K3886="X","x",IF(K3886="xx","x",IF(I3886&gt;0,"x","")))</f>
        <v/>
      </c>
      <c r="N3886" s="7" t="str">
        <f>Cartilha_GLOBAL!N3886</f>
        <v/>
      </c>
      <c r="O3886" s="144"/>
      <c r="Q3886" s="151"/>
      <c r="R3886" s="152">
        <v>0</v>
      </c>
      <c r="T3886" s="153">
        <f>IF(Cartilha_GLOBAL!R3886=0,0,IF(Cartilha_GLOBAL!R3886&gt;0,"c","b"))</f>
        <v>0</v>
      </c>
    </row>
    <row r="3887" ht="22.5" hidden="1" spans="1:20">
      <c r="A3887" s="158">
        <f>Cartilha_GLOBAL!A3887</f>
        <v>92315</v>
      </c>
      <c r="B3887" s="100" t="str">
        <f>Cartilha_GLOBAL!B3887</f>
        <v>SINAPI</v>
      </c>
      <c r="C3887" s="104" t="str">
        <f>Cartilha_GLOBAL!C3887</f>
        <v>LUVA EM COBRE, DN 22 MM, SEM ANEL DE SOLDA, INSTALADO EM RAMAL DE DISTRIBUIÇÃO DE HIDRÁULICA PREDIAL - FORNECIMENTO E INSTALAÇÃO. AF_04/2022</v>
      </c>
      <c r="D3887" s="94" t="str">
        <f>Cartilha_GLOBAL!D3887</f>
        <v>UN</v>
      </c>
      <c r="E3887" s="105">
        <f>Cartilha_GLOBAL!$E3887</f>
        <v>13.49</v>
      </c>
      <c r="F3887" s="182">
        <f>Cartilha_GLOBAL!$F3887</f>
        <v>16.56</v>
      </c>
      <c r="G3887" s="108"/>
      <c r="H3887" s="107">
        <f t="shared" si="241"/>
        <v>0</v>
      </c>
      <c r="I3887" s="143">
        <f t="shared" si="242"/>
        <v>0</v>
      </c>
      <c r="J3887" s="142"/>
      <c r="K3887" s="228"/>
      <c r="L3887" s="7" t="str">
        <f t="shared" si="243"/>
        <v/>
      </c>
      <c r="M3887" s="7" t="str">
        <f t="shared" si="244"/>
        <v/>
      </c>
      <c r="N3887" s="7" t="str">
        <f>Cartilha_GLOBAL!N3887</f>
        <v/>
      </c>
      <c r="O3887" s="144"/>
      <c r="Q3887" s="151"/>
      <c r="R3887" s="152">
        <v>0</v>
      </c>
      <c r="T3887" s="153">
        <f>IF(Cartilha_GLOBAL!R3887=0,0,IF(Cartilha_GLOBAL!R3887&gt;0,"c","b"))</f>
        <v>0</v>
      </c>
    </row>
    <row r="3888" ht="22.5" hidden="1" spans="1:20">
      <c r="A3888" s="158">
        <f>Cartilha_GLOBAL!A3888</f>
        <v>92316</v>
      </c>
      <c r="B3888" s="100" t="str">
        <f>Cartilha_GLOBAL!B3888</f>
        <v>SINAPI</v>
      </c>
      <c r="C3888" s="104" t="str">
        <f>Cartilha_GLOBAL!C3888</f>
        <v>LUVA EM COBRE, DN 28 MM, SEM ANEL DE SOLDA, INSTALADO EM RAMAL DE DISTRIBUIÇÃO DE HIDRÁULICA PREDIAL - FORNECIMENTO E INSTALAÇÃO. AF_04/2022</v>
      </c>
      <c r="D3888" s="94" t="str">
        <f>Cartilha_GLOBAL!D3888</f>
        <v>UN</v>
      </c>
      <c r="E3888" s="105">
        <f>Cartilha_GLOBAL!$E3888</f>
        <v>20.12</v>
      </c>
      <c r="F3888" s="182">
        <f>Cartilha_GLOBAL!$F3888</f>
        <v>24.7</v>
      </c>
      <c r="G3888" s="108"/>
      <c r="H3888" s="107">
        <f t="shared" si="241"/>
        <v>0</v>
      </c>
      <c r="I3888" s="143">
        <f t="shared" si="242"/>
        <v>0</v>
      </c>
      <c r="J3888" s="142"/>
      <c r="K3888" s="145"/>
      <c r="L3888" s="7" t="str">
        <f t="shared" si="243"/>
        <v/>
      </c>
      <c r="M3888" s="7" t="str">
        <f t="shared" si="244"/>
        <v/>
      </c>
      <c r="N3888" s="7" t="str">
        <f>Cartilha_GLOBAL!N3888</f>
        <v/>
      </c>
      <c r="O3888" s="144"/>
      <c r="Q3888" s="151"/>
      <c r="R3888" s="152">
        <v>0</v>
      </c>
      <c r="T3888" s="153">
        <f>IF(Cartilha_GLOBAL!R3888=0,0,IF(Cartilha_GLOBAL!R3888&gt;0,"c","b"))</f>
        <v>0</v>
      </c>
    </row>
    <row r="3889" ht="22.5" hidden="1" spans="1:20">
      <c r="A3889" s="158">
        <f>Cartilha_GLOBAL!A3889</f>
        <v>92317</v>
      </c>
      <c r="B3889" s="100" t="str">
        <f>Cartilha_GLOBAL!B3889</f>
        <v>SINAPI</v>
      </c>
      <c r="C3889" s="104" t="str">
        <f>Cartilha_GLOBAL!C3889</f>
        <v>TE EM COBRE, DN 15 MM, SEM ANEL DE SOLDA, INSTALADO EM RAMAL DE DISTRIBUIÇÃO DE HIDRÁULICA PREDIAL - FORNECIMENTO E INSTALAÇÃO. AF_04/2022</v>
      </c>
      <c r="D3889" s="94" t="str">
        <f>Cartilha_GLOBAL!D3889</f>
        <v>UN</v>
      </c>
      <c r="E3889" s="105">
        <f>Cartilha_GLOBAL!$E3889</f>
        <v>19.67</v>
      </c>
      <c r="F3889" s="182">
        <f>Cartilha_GLOBAL!$F3889</f>
        <v>24.14</v>
      </c>
      <c r="G3889" s="108"/>
      <c r="H3889" s="107">
        <f t="shared" si="241"/>
        <v>0</v>
      </c>
      <c r="I3889" s="143">
        <f t="shared" si="242"/>
        <v>0</v>
      </c>
      <c r="J3889" s="142"/>
      <c r="K3889" s="228"/>
      <c r="L3889" s="7" t="str">
        <f t="shared" si="243"/>
        <v/>
      </c>
      <c r="M3889" s="7" t="str">
        <f t="shared" si="244"/>
        <v/>
      </c>
      <c r="N3889" s="7" t="str">
        <f>Cartilha_GLOBAL!N3889</f>
        <v/>
      </c>
      <c r="O3889" s="144"/>
      <c r="Q3889" s="151"/>
      <c r="R3889" s="152">
        <v>0</v>
      </c>
      <c r="T3889" s="153">
        <f>IF(Cartilha_GLOBAL!R3889=0,0,IF(Cartilha_GLOBAL!R3889&gt;0,"c","b"))</f>
        <v>0</v>
      </c>
    </row>
    <row r="3890" ht="22.5" hidden="1" spans="1:20">
      <c r="A3890" s="158">
        <f>Cartilha_GLOBAL!A3890</f>
        <v>92318</v>
      </c>
      <c r="B3890" s="100" t="str">
        <f>Cartilha_GLOBAL!B3890</f>
        <v>SINAPI</v>
      </c>
      <c r="C3890" s="104" t="str">
        <f>Cartilha_GLOBAL!C3890</f>
        <v>TE EM COBRE, DN 22 MM, SEM ANEL DE SOLDA, INSTALADO EM RAMAL DE DISTRIBUIÇÃO DE HIDRÁULICA PREDIAL - FORNECIMENTO E INSTALAÇÃO. AF_04/2022</v>
      </c>
      <c r="D3890" s="94" t="str">
        <f>Cartilha_GLOBAL!D3890</f>
        <v>UN</v>
      </c>
      <c r="E3890" s="105">
        <f>Cartilha_GLOBAL!$E3890</f>
        <v>30.04</v>
      </c>
      <c r="F3890" s="182">
        <f>Cartilha_GLOBAL!$F3890</f>
        <v>36.87</v>
      </c>
      <c r="G3890" s="108"/>
      <c r="H3890" s="107">
        <f t="shared" si="241"/>
        <v>0</v>
      </c>
      <c r="I3890" s="143">
        <f t="shared" si="242"/>
        <v>0</v>
      </c>
      <c r="J3890" s="142"/>
      <c r="K3890" s="228"/>
      <c r="L3890" s="7" t="str">
        <f t="shared" si="243"/>
        <v/>
      </c>
      <c r="M3890" s="7" t="str">
        <f t="shared" si="244"/>
        <v/>
      </c>
      <c r="N3890" s="7" t="str">
        <f>Cartilha_GLOBAL!N3890</f>
        <v/>
      </c>
      <c r="O3890" s="144"/>
      <c r="Q3890" s="151"/>
      <c r="R3890" s="152">
        <v>0</v>
      </c>
      <c r="T3890" s="153">
        <f>IF(Cartilha_GLOBAL!R3890=0,0,IF(Cartilha_GLOBAL!R3890&gt;0,"c","b"))</f>
        <v>0</v>
      </c>
    </row>
    <row r="3891" ht="22.5" hidden="1" spans="1:20">
      <c r="A3891" s="158">
        <f>Cartilha_GLOBAL!A3891</f>
        <v>92319</v>
      </c>
      <c r="B3891" s="100" t="str">
        <f>Cartilha_GLOBAL!B3891</f>
        <v>SINAPI</v>
      </c>
      <c r="C3891" s="104" t="str">
        <f>Cartilha_GLOBAL!C3891</f>
        <v>TE EM COBRE, DN 28 MM, SEM ANEL DE SOLDA, INSTALADO EM RAMAL DE DISTRIBUIÇÃO DE HIDRÁULICA PREDIAL - FORNECIMENTO E INSTALAÇÃO. AF_04/2022</v>
      </c>
      <c r="D3891" s="94" t="str">
        <f>Cartilha_GLOBAL!D3891</f>
        <v>UN</v>
      </c>
      <c r="E3891" s="105">
        <f>Cartilha_GLOBAL!$E3891</f>
        <v>41.64</v>
      </c>
      <c r="F3891" s="182">
        <f>Cartilha_GLOBAL!$F3891</f>
        <v>51.11</v>
      </c>
      <c r="G3891" s="108"/>
      <c r="H3891" s="107">
        <f t="shared" si="241"/>
        <v>0</v>
      </c>
      <c r="I3891" s="143">
        <f t="shared" si="242"/>
        <v>0</v>
      </c>
      <c r="J3891" s="142"/>
      <c r="K3891" s="145"/>
      <c r="L3891" s="7" t="str">
        <f t="shared" si="243"/>
        <v/>
      </c>
      <c r="M3891" s="7" t="str">
        <f t="shared" si="244"/>
        <v/>
      </c>
      <c r="N3891" s="7" t="str">
        <f>Cartilha_GLOBAL!N3891</f>
        <v/>
      </c>
      <c r="O3891" s="144"/>
      <c r="Q3891" s="151"/>
      <c r="R3891" s="152">
        <v>0</v>
      </c>
      <c r="T3891" s="153">
        <f>IF(Cartilha_GLOBAL!R3891=0,0,IF(Cartilha_GLOBAL!R3891&gt;0,"c","b"))</f>
        <v>0</v>
      </c>
    </row>
    <row r="3892" ht="22.5" hidden="1" spans="1:20">
      <c r="A3892" s="158">
        <f>Cartilha_GLOBAL!A3892</f>
        <v>92326</v>
      </c>
      <c r="B3892" s="100" t="str">
        <f>Cartilha_GLOBAL!B3892</f>
        <v>SINAPI</v>
      </c>
      <c r="C3892" s="104" t="str">
        <f>Cartilha_GLOBAL!C3892</f>
        <v>COTOVELO EM COBRE, DN 15 MM, 90 GRAUS, SEM ANEL DE SOLDA, INSTALADO EM RAMAL E SUB-RAMAL DE HIDRÁULICA PREDIAL - FORNECIMENTO E INSTALAÇÃO. AF_04/2022</v>
      </c>
      <c r="D3892" s="94" t="str">
        <f>Cartilha_GLOBAL!D3892</f>
        <v>UN</v>
      </c>
      <c r="E3892" s="105">
        <f>Cartilha_GLOBAL!$E3892</f>
        <v>14.83</v>
      </c>
      <c r="F3892" s="182">
        <f>Cartilha_GLOBAL!$F3892</f>
        <v>18.2</v>
      </c>
      <c r="G3892" s="108"/>
      <c r="H3892" s="107">
        <f t="shared" si="241"/>
        <v>0</v>
      </c>
      <c r="I3892" s="143">
        <f t="shared" si="242"/>
        <v>0</v>
      </c>
      <c r="J3892" s="142"/>
      <c r="K3892" s="228"/>
      <c r="L3892" s="7" t="str">
        <f t="shared" si="243"/>
        <v/>
      </c>
      <c r="M3892" s="7" t="str">
        <f t="shared" si="244"/>
        <v/>
      </c>
      <c r="N3892" s="7" t="str">
        <f>Cartilha_GLOBAL!N3892</f>
        <v/>
      </c>
      <c r="O3892" s="144"/>
      <c r="Q3892" s="151"/>
      <c r="R3892" s="152">
        <v>0</v>
      </c>
      <c r="T3892" s="153">
        <f>IF(Cartilha_GLOBAL!R3892=0,0,IF(Cartilha_GLOBAL!R3892&gt;0,"c","b"))</f>
        <v>0</v>
      </c>
    </row>
    <row r="3893" ht="22.5" hidden="1" spans="1:20">
      <c r="A3893" s="158">
        <f>Cartilha_GLOBAL!A3893</f>
        <v>92327</v>
      </c>
      <c r="B3893" s="100" t="str">
        <f>Cartilha_GLOBAL!B3893</f>
        <v>SINAPI</v>
      </c>
      <c r="C3893" s="104" t="str">
        <f>Cartilha_GLOBAL!C3893</f>
        <v>COTOVELO EM COBRE, DN 22 MM, 90 GRAUS, SEM ANEL DE SOLDA, INSTALADO EM RAMAL E SUB-RAMAL DE HIDRÁULICA PREDIAL - FORNECIMENTO E INSTALAÇÃO. AF_04/2022</v>
      </c>
      <c r="D3893" s="94" t="str">
        <f>Cartilha_GLOBAL!D3893</f>
        <v>UN</v>
      </c>
      <c r="E3893" s="105">
        <f>Cartilha_GLOBAL!$E3893</f>
        <v>26.35</v>
      </c>
      <c r="F3893" s="182">
        <f>Cartilha_GLOBAL!$F3893</f>
        <v>32.34</v>
      </c>
      <c r="G3893" s="108"/>
      <c r="H3893" s="107">
        <f t="shared" si="241"/>
        <v>0</v>
      </c>
      <c r="I3893" s="143">
        <f t="shared" si="242"/>
        <v>0</v>
      </c>
      <c r="J3893" s="142"/>
      <c r="K3893" s="228"/>
      <c r="L3893" s="7" t="str">
        <f t="shared" si="243"/>
        <v/>
      </c>
      <c r="M3893" s="7" t="str">
        <f t="shared" si="244"/>
        <v/>
      </c>
      <c r="N3893" s="7" t="str">
        <f>Cartilha_GLOBAL!N3893</f>
        <v/>
      </c>
      <c r="O3893" s="144"/>
      <c r="Q3893" s="151"/>
      <c r="R3893" s="152">
        <v>0</v>
      </c>
      <c r="T3893" s="153">
        <f>IF(Cartilha_GLOBAL!R3893=0,0,IF(Cartilha_GLOBAL!R3893&gt;0,"c","b"))</f>
        <v>0</v>
      </c>
    </row>
    <row r="3894" ht="22.5" hidden="1" spans="1:20">
      <c r="A3894" s="158">
        <f>Cartilha_GLOBAL!A3894</f>
        <v>92328</v>
      </c>
      <c r="B3894" s="100" t="str">
        <f>Cartilha_GLOBAL!B3894</f>
        <v>SINAPI</v>
      </c>
      <c r="C3894" s="104" t="str">
        <f>Cartilha_GLOBAL!C3894</f>
        <v>COTOVELO EM COBRE, DN 28 MM, 90 GRAUS, SEM ANEL DE SOLDA, INSTALADO EM RAMAL E SUB-RAMAL DE HIDRÁULICA PREDIAL - FORNECIMENTO E INSTALAÇÃO. AF_04/2022</v>
      </c>
      <c r="D3894" s="94" t="str">
        <f>Cartilha_GLOBAL!D3894</f>
        <v>UN</v>
      </c>
      <c r="E3894" s="105">
        <f>Cartilha_GLOBAL!$E3894</f>
        <v>38.89</v>
      </c>
      <c r="F3894" s="182">
        <f>Cartilha_GLOBAL!$F3894</f>
        <v>47.73</v>
      </c>
      <c r="G3894" s="108"/>
      <c r="H3894" s="107">
        <f t="shared" si="241"/>
        <v>0</v>
      </c>
      <c r="I3894" s="143">
        <f t="shared" si="242"/>
        <v>0</v>
      </c>
      <c r="J3894" s="142"/>
      <c r="K3894" s="228"/>
      <c r="L3894" s="7" t="str">
        <f t="shared" si="243"/>
        <v/>
      </c>
      <c r="M3894" s="7" t="str">
        <f t="shared" si="244"/>
        <v/>
      </c>
      <c r="N3894" s="7" t="str">
        <f>Cartilha_GLOBAL!N3894</f>
        <v/>
      </c>
      <c r="O3894" s="144"/>
      <c r="Q3894" s="151"/>
      <c r="R3894" s="152">
        <v>0</v>
      </c>
      <c r="T3894" s="153">
        <f>IF(Cartilha_GLOBAL!R3894=0,0,IF(Cartilha_GLOBAL!R3894&gt;0,"c","b"))</f>
        <v>0</v>
      </c>
    </row>
    <row r="3895" ht="22.5" hidden="1" spans="1:20">
      <c r="A3895" s="158">
        <f>Cartilha_GLOBAL!A3895</f>
        <v>92329</v>
      </c>
      <c r="B3895" s="100" t="str">
        <f>Cartilha_GLOBAL!B3895</f>
        <v>SINAPI</v>
      </c>
      <c r="C3895" s="104" t="str">
        <f>Cartilha_GLOBAL!C3895</f>
        <v>LUVA EM COBRE, DN 15 MM, SEM ANEL DE SOLDA, INSTALADO EM RAMAL E SUB-RAMAL DE HIDRÁULICA PREDIAL - FORNECIMENTO E INSTALAÇÃO. AF_04/2022</v>
      </c>
      <c r="D3895" s="94" t="str">
        <f>Cartilha_GLOBAL!D3895</f>
        <v>UN</v>
      </c>
      <c r="E3895" s="105">
        <f>Cartilha_GLOBAL!$E3895</f>
        <v>9.64</v>
      </c>
      <c r="F3895" s="182">
        <f>Cartilha_GLOBAL!$F3895</f>
        <v>11.83</v>
      </c>
      <c r="G3895" s="108"/>
      <c r="H3895" s="107">
        <f t="shared" si="241"/>
        <v>0</v>
      </c>
      <c r="I3895" s="143">
        <f t="shared" si="242"/>
        <v>0</v>
      </c>
      <c r="J3895" s="142"/>
      <c r="K3895" s="228"/>
      <c r="L3895" s="7" t="str">
        <f t="shared" si="243"/>
        <v/>
      </c>
      <c r="M3895" s="7" t="str">
        <f t="shared" si="244"/>
        <v/>
      </c>
      <c r="N3895" s="7" t="str">
        <f>Cartilha_GLOBAL!N3895</f>
        <v/>
      </c>
      <c r="O3895" s="144"/>
      <c r="Q3895" s="151"/>
      <c r="R3895" s="152">
        <v>0</v>
      </c>
      <c r="T3895" s="153">
        <f>IF(Cartilha_GLOBAL!R3895=0,0,IF(Cartilha_GLOBAL!R3895&gt;0,"c","b"))</f>
        <v>0</v>
      </c>
    </row>
    <row r="3896" ht="22.5" hidden="1" spans="1:20">
      <c r="A3896" s="158">
        <f>Cartilha_GLOBAL!A3896</f>
        <v>92330</v>
      </c>
      <c r="B3896" s="100" t="str">
        <f>Cartilha_GLOBAL!B3896</f>
        <v>SINAPI</v>
      </c>
      <c r="C3896" s="104" t="str">
        <f>Cartilha_GLOBAL!C3896</f>
        <v>LUVA EM COBRE, DN 22 MM, SEM ANEL DE SOLDA, INSTALADO EM RAMAL E SUB-RAMAL DE HIDRÁULICA PREDIAL - FORNECIMENTO E INSTALAÇÃO. AF_04/2022</v>
      </c>
      <c r="D3896" s="94" t="str">
        <f>Cartilha_GLOBAL!D3896</f>
        <v>UN</v>
      </c>
      <c r="E3896" s="105">
        <f>Cartilha_GLOBAL!$E3896</f>
        <v>15.9</v>
      </c>
      <c r="F3896" s="182">
        <f>Cartilha_GLOBAL!$F3896</f>
        <v>19.52</v>
      </c>
      <c r="G3896" s="108"/>
      <c r="H3896" s="107">
        <f t="shared" si="241"/>
        <v>0</v>
      </c>
      <c r="I3896" s="143">
        <f t="shared" si="242"/>
        <v>0</v>
      </c>
      <c r="J3896" s="142"/>
      <c r="K3896" s="228"/>
      <c r="L3896" s="7" t="str">
        <f t="shared" si="243"/>
        <v/>
      </c>
      <c r="M3896" s="7" t="str">
        <f t="shared" si="244"/>
        <v/>
      </c>
      <c r="N3896" s="7" t="str">
        <f>Cartilha_GLOBAL!N3896</f>
        <v/>
      </c>
      <c r="O3896" s="144"/>
      <c r="Q3896" s="151"/>
      <c r="R3896" s="152">
        <v>0</v>
      </c>
      <c r="T3896" s="153">
        <f>IF(Cartilha_GLOBAL!R3896=0,0,IF(Cartilha_GLOBAL!R3896&gt;0,"c","b"))</f>
        <v>0</v>
      </c>
    </row>
    <row r="3897" ht="22.5" hidden="1" spans="1:20">
      <c r="A3897" s="158">
        <f>Cartilha_GLOBAL!A3897</f>
        <v>92331</v>
      </c>
      <c r="B3897" s="100" t="str">
        <f>Cartilha_GLOBAL!B3897</f>
        <v>SINAPI</v>
      </c>
      <c r="C3897" s="104" t="str">
        <f>Cartilha_GLOBAL!C3897</f>
        <v>LUVA EM COBRE, DN 28 MM, SEM ANEL DE SOLDA, INSTALADO EM RAMAL E SUB-RAMAL DE HIDRÁULICA PREDIAL - FORNECIMENTO E INSTALAÇÃO. AF_04/2022</v>
      </c>
      <c r="D3897" s="94" t="str">
        <f>Cartilha_GLOBAL!D3897</f>
        <v>UN</v>
      </c>
      <c r="E3897" s="105">
        <f>Cartilha_GLOBAL!$E3897</f>
        <v>24.42</v>
      </c>
      <c r="F3897" s="182">
        <f>Cartilha_GLOBAL!$F3897</f>
        <v>29.97</v>
      </c>
      <c r="G3897" s="108"/>
      <c r="H3897" s="107">
        <f t="shared" si="241"/>
        <v>0</v>
      </c>
      <c r="I3897" s="143">
        <f t="shared" si="242"/>
        <v>0</v>
      </c>
      <c r="J3897" s="142"/>
      <c r="K3897" s="228"/>
      <c r="L3897" s="7" t="str">
        <f t="shared" si="243"/>
        <v/>
      </c>
      <c r="M3897" s="7" t="str">
        <f t="shared" si="244"/>
        <v/>
      </c>
      <c r="N3897" s="7" t="str">
        <f>Cartilha_GLOBAL!N3897</f>
        <v/>
      </c>
      <c r="O3897" s="144"/>
      <c r="Q3897" s="151"/>
      <c r="R3897" s="152">
        <v>0</v>
      </c>
      <c r="T3897" s="153">
        <f>IF(Cartilha_GLOBAL!R3897=0,0,IF(Cartilha_GLOBAL!R3897&gt;0,"c","b"))</f>
        <v>0</v>
      </c>
    </row>
    <row r="3898" ht="22.5" hidden="1" spans="1:20">
      <c r="A3898" s="158">
        <f>Cartilha_GLOBAL!A3898</f>
        <v>92332</v>
      </c>
      <c r="B3898" s="100" t="str">
        <f>Cartilha_GLOBAL!B3898</f>
        <v>SINAPI</v>
      </c>
      <c r="C3898" s="104" t="str">
        <f>Cartilha_GLOBAL!C3898</f>
        <v>TE EM COBRE, DN 15 MM, SEM ANEL DE SOLDA, INSTALADO EM RAMAL E SUB-RAMAL DE HIDRÁULICA PREDIAL - FORNECIMENTO E INSTALAÇÃO. AF_04/2022</v>
      </c>
      <c r="D3898" s="94" t="str">
        <f>Cartilha_GLOBAL!D3898</f>
        <v>UN</v>
      </c>
      <c r="E3898" s="105">
        <f>Cartilha_GLOBAL!$E3898</f>
        <v>20.08</v>
      </c>
      <c r="F3898" s="182">
        <f>Cartilha_GLOBAL!$F3898</f>
        <v>24.65</v>
      </c>
      <c r="G3898" s="108"/>
      <c r="H3898" s="107">
        <f t="shared" si="241"/>
        <v>0</v>
      </c>
      <c r="I3898" s="143">
        <f t="shared" si="242"/>
        <v>0</v>
      </c>
      <c r="J3898" s="142"/>
      <c r="K3898" s="228"/>
      <c r="L3898" s="7" t="str">
        <f t="shared" si="243"/>
        <v/>
      </c>
      <c r="M3898" s="7" t="str">
        <f t="shared" si="244"/>
        <v/>
      </c>
      <c r="N3898" s="7" t="str">
        <f>Cartilha_GLOBAL!N3898</f>
        <v/>
      </c>
      <c r="O3898" s="144"/>
      <c r="Q3898" s="151"/>
      <c r="R3898" s="152">
        <v>0</v>
      </c>
      <c r="T3898" s="153">
        <f>IF(Cartilha_GLOBAL!R3898=0,0,IF(Cartilha_GLOBAL!R3898&gt;0,"c","b"))</f>
        <v>0</v>
      </c>
    </row>
    <row r="3899" ht="22.5" hidden="1" spans="1:20">
      <c r="A3899" s="158">
        <f>Cartilha_GLOBAL!A3899</f>
        <v>92333</v>
      </c>
      <c r="B3899" s="100" t="str">
        <f>Cartilha_GLOBAL!B3899</f>
        <v>SINAPI</v>
      </c>
      <c r="C3899" s="104" t="str">
        <f>Cartilha_GLOBAL!C3899</f>
        <v>TE EM COBRE, DN 22 MM, SEM ANEL DE SOLDA, INSTALADO EM RAMAL E SUB-RAMAL DE HIDRÁULICA PREDIAL - FORNECIMENTO E INSTALAÇÃO. AF_04/2022</v>
      </c>
      <c r="D3899" s="94" t="str">
        <f>Cartilha_GLOBAL!D3899</f>
        <v>UN</v>
      </c>
      <c r="E3899" s="105">
        <f>Cartilha_GLOBAL!$E3899</f>
        <v>34.84</v>
      </c>
      <c r="F3899" s="182">
        <f>Cartilha_GLOBAL!$F3899</f>
        <v>42.76</v>
      </c>
      <c r="G3899" s="108"/>
      <c r="H3899" s="107">
        <f t="shared" si="241"/>
        <v>0</v>
      </c>
      <c r="I3899" s="143">
        <f t="shared" si="242"/>
        <v>0</v>
      </c>
      <c r="J3899" s="142"/>
      <c r="K3899" s="228"/>
      <c r="L3899" s="7" t="str">
        <f t="shared" si="243"/>
        <v/>
      </c>
      <c r="M3899" s="7" t="str">
        <f t="shared" si="244"/>
        <v/>
      </c>
      <c r="N3899" s="7" t="str">
        <f>Cartilha_GLOBAL!N3899</f>
        <v/>
      </c>
      <c r="O3899" s="144"/>
      <c r="Q3899" s="151"/>
      <c r="R3899" s="152">
        <v>0</v>
      </c>
      <c r="T3899" s="153">
        <f>IF(Cartilha_GLOBAL!R3899=0,0,IF(Cartilha_GLOBAL!R3899&gt;0,"c","b"))</f>
        <v>0</v>
      </c>
    </row>
    <row r="3900" ht="22.5" hidden="1" spans="1:20">
      <c r="A3900" s="158">
        <f>Cartilha_GLOBAL!A3900</f>
        <v>92334</v>
      </c>
      <c r="B3900" s="100" t="str">
        <f>Cartilha_GLOBAL!B3900</f>
        <v>SINAPI</v>
      </c>
      <c r="C3900" s="104" t="str">
        <f>Cartilha_GLOBAL!C3900</f>
        <v>TE EM COBRE, DN 28 MM, SEM ANEL DE SOLDA, INSTALADO EM RAMAL E SUB-RAMAL DE HIDRÁULICA PREDIAL - FORNECIMENTO E INSTALAÇÃO. AF_04/2022</v>
      </c>
      <c r="D3900" s="94" t="str">
        <f>Cartilha_GLOBAL!D3900</f>
        <v>UN</v>
      </c>
      <c r="E3900" s="105">
        <f>Cartilha_GLOBAL!$E3900</f>
        <v>50.19</v>
      </c>
      <c r="F3900" s="182">
        <f>Cartilha_GLOBAL!$F3900</f>
        <v>61.6</v>
      </c>
      <c r="G3900" s="108"/>
      <c r="H3900" s="107">
        <f t="shared" si="241"/>
        <v>0</v>
      </c>
      <c r="I3900" s="143">
        <f t="shared" si="242"/>
        <v>0</v>
      </c>
      <c r="J3900" s="142"/>
      <c r="K3900" s="228"/>
      <c r="L3900" s="7" t="str">
        <f t="shared" si="243"/>
        <v/>
      </c>
      <c r="M3900" s="7" t="str">
        <f t="shared" si="244"/>
        <v/>
      </c>
      <c r="N3900" s="7" t="str">
        <f>Cartilha_GLOBAL!N3900</f>
        <v/>
      </c>
      <c r="O3900" s="144"/>
      <c r="Q3900" s="151"/>
      <c r="R3900" s="152">
        <v>0</v>
      </c>
      <c r="T3900" s="153">
        <f>IF(Cartilha_GLOBAL!R3900=0,0,IF(Cartilha_GLOBAL!R3900&gt;0,"c","b"))</f>
        <v>0</v>
      </c>
    </row>
    <row r="3901" ht="22.5" hidden="1" spans="1:20">
      <c r="A3901" s="158">
        <f>Cartilha_GLOBAL!A3901</f>
        <v>93050</v>
      </c>
      <c r="B3901" s="100" t="str">
        <f>Cartilha_GLOBAL!B3901</f>
        <v>SINAPI</v>
      </c>
      <c r="C3901" s="104" t="str">
        <f>Cartilha_GLOBAL!C3901</f>
        <v>LUVA PASSANTE EM COBRE, DN 22 MM, SEM ANEL DE SOLDA, INSTALADO EM PRUMADA DE HIDRÁULICA PREDIAL - FORNECIMENTO E INSTALAÇÃO. AF_04/2022</v>
      </c>
      <c r="D3901" s="94" t="str">
        <f>Cartilha_GLOBAL!D3901</f>
        <v>UN</v>
      </c>
      <c r="E3901" s="105">
        <f>Cartilha_GLOBAL!$E3901</f>
        <v>11.52</v>
      </c>
      <c r="F3901" s="182">
        <f>Cartilha_GLOBAL!$F3901</f>
        <v>14.14</v>
      </c>
      <c r="G3901" s="108"/>
      <c r="H3901" s="107">
        <f t="shared" si="241"/>
        <v>0</v>
      </c>
      <c r="I3901" s="143">
        <f t="shared" si="242"/>
        <v>0</v>
      </c>
      <c r="J3901" s="142"/>
      <c r="K3901" s="228"/>
      <c r="L3901" s="7" t="str">
        <f t="shared" si="243"/>
        <v/>
      </c>
      <c r="M3901" s="7" t="str">
        <f t="shared" si="244"/>
        <v/>
      </c>
      <c r="N3901" s="7" t="str">
        <f>Cartilha_GLOBAL!N3901</f>
        <v/>
      </c>
      <c r="O3901" s="144"/>
      <c r="Q3901" s="151"/>
      <c r="R3901" s="152">
        <v>0</v>
      </c>
      <c r="T3901" s="153">
        <f>IF(Cartilha_GLOBAL!R3901=0,0,IF(Cartilha_GLOBAL!R3901&gt;0,"c","b"))</f>
        <v>0</v>
      </c>
    </row>
    <row r="3902" ht="22.5" hidden="1" spans="1:20">
      <c r="A3902" s="158">
        <f>Cartilha_GLOBAL!A3902</f>
        <v>93052</v>
      </c>
      <c r="B3902" s="100" t="str">
        <f>Cartilha_GLOBAL!B3902</f>
        <v>SINAPI</v>
      </c>
      <c r="C3902" s="104" t="str">
        <f>Cartilha_GLOBAL!C3902</f>
        <v>JUNTA DE EXPANSÃO EM COBRE, DN 22 MM, PONTA X PONTA, INSTALADO EM PRUMADA DE HIDRÁULICA PREDIAL - FORNECIMENTO E INSTALAÇÃO. AF_04/2022</v>
      </c>
      <c r="D3902" s="94" t="str">
        <f>Cartilha_GLOBAL!D3902</f>
        <v>UN</v>
      </c>
      <c r="E3902" s="105">
        <f>Cartilha_GLOBAL!$E3902</f>
        <v>504.85</v>
      </c>
      <c r="F3902" s="182">
        <f>Cartilha_GLOBAL!$F3902</f>
        <v>619.65</v>
      </c>
      <c r="G3902" s="108"/>
      <c r="H3902" s="107">
        <f t="shared" si="241"/>
        <v>0</v>
      </c>
      <c r="I3902" s="143">
        <f t="shared" si="242"/>
        <v>0</v>
      </c>
      <c r="J3902" s="142"/>
      <c r="K3902" s="228"/>
      <c r="L3902" s="7" t="str">
        <f t="shared" si="243"/>
        <v/>
      </c>
      <c r="M3902" s="7" t="str">
        <f t="shared" si="244"/>
        <v/>
      </c>
      <c r="N3902" s="7" t="str">
        <f>Cartilha_GLOBAL!N3902</f>
        <v/>
      </c>
      <c r="O3902" s="144"/>
      <c r="Q3902" s="151"/>
      <c r="R3902" s="152">
        <v>0</v>
      </c>
      <c r="T3902" s="153">
        <f>IF(Cartilha_GLOBAL!R3902=0,0,IF(Cartilha_GLOBAL!R3902&gt;0,"c","b"))</f>
        <v>0</v>
      </c>
    </row>
    <row r="3903" ht="22.5" hidden="1" spans="1:20">
      <c r="A3903" s="158">
        <f>Cartilha_GLOBAL!A3903</f>
        <v>93056</v>
      </c>
      <c r="B3903" s="100" t="str">
        <f>Cartilha_GLOBAL!B3903</f>
        <v>SINAPI</v>
      </c>
      <c r="C3903" s="104" t="str">
        <f>Cartilha_GLOBAL!C3903</f>
        <v>LUVA PASSANTE EM COBRE, DN 28 MM, SEM ANEL DE SOLDA, INSTALADO EM PRUMADA DE HIDRÁULICA PREDIAL - FORNECIMENTO E INSTALAÇÃO. AF_04/2022</v>
      </c>
      <c r="D3903" s="94" t="str">
        <f>Cartilha_GLOBAL!D3903</f>
        <v>UN</v>
      </c>
      <c r="E3903" s="105">
        <f>Cartilha_GLOBAL!$E3903</f>
        <v>17.11</v>
      </c>
      <c r="F3903" s="182">
        <f>Cartilha_GLOBAL!$F3903</f>
        <v>21</v>
      </c>
      <c r="G3903" s="108"/>
      <c r="H3903" s="107">
        <f t="shared" si="241"/>
        <v>0</v>
      </c>
      <c r="I3903" s="143">
        <f t="shared" si="242"/>
        <v>0</v>
      </c>
      <c r="J3903" s="142"/>
      <c r="K3903" s="228"/>
      <c r="L3903" s="7" t="str">
        <f t="shared" si="243"/>
        <v/>
      </c>
      <c r="M3903" s="7" t="str">
        <f t="shared" si="244"/>
        <v/>
      </c>
      <c r="N3903" s="7" t="str">
        <f>Cartilha_GLOBAL!N3903</f>
        <v/>
      </c>
      <c r="O3903" s="144"/>
      <c r="Q3903" s="151"/>
      <c r="R3903" s="152">
        <v>0</v>
      </c>
      <c r="T3903" s="153">
        <f>IF(Cartilha_GLOBAL!R3903=0,0,IF(Cartilha_GLOBAL!R3903&gt;0,"c","b"))</f>
        <v>0</v>
      </c>
    </row>
    <row r="3904" ht="22.5" hidden="1" spans="1:20">
      <c r="A3904" s="158">
        <f>Cartilha_GLOBAL!A3904</f>
        <v>93057</v>
      </c>
      <c r="B3904" s="100" t="str">
        <f>Cartilha_GLOBAL!B3904</f>
        <v>SINAPI</v>
      </c>
      <c r="C3904" s="104" t="str">
        <f>Cartilha_GLOBAL!C3904</f>
        <v>BUCHA DE REDUÇÃO EM COBRE, DN 28 MM X 22 MM, SEM ANEL DE SOLDA, PONTA X BOLSA, INSTALADO EM PRUMADA DE HIDRÁULICA PREDIAL - FORNECIMENTO E INSTALAÇÃO. AF_04/2022</v>
      </c>
      <c r="D3904" s="94" t="str">
        <f>Cartilha_GLOBAL!D3904</f>
        <v>UN</v>
      </c>
      <c r="E3904" s="105">
        <f>Cartilha_GLOBAL!$E3904</f>
        <v>14.26</v>
      </c>
      <c r="F3904" s="182">
        <f>Cartilha_GLOBAL!$F3904</f>
        <v>17.5</v>
      </c>
      <c r="G3904" s="108"/>
      <c r="H3904" s="107">
        <f t="shared" si="241"/>
        <v>0</v>
      </c>
      <c r="I3904" s="143">
        <f t="shared" si="242"/>
        <v>0</v>
      </c>
      <c r="J3904" s="142"/>
      <c r="K3904" s="228"/>
      <c r="L3904" s="7" t="str">
        <f t="shared" si="243"/>
        <v/>
      </c>
      <c r="M3904" s="7" t="str">
        <f t="shared" si="244"/>
        <v/>
      </c>
      <c r="N3904" s="7" t="str">
        <f>Cartilha_GLOBAL!N3904</f>
        <v/>
      </c>
      <c r="O3904" s="144"/>
      <c r="Q3904" s="151"/>
      <c r="R3904" s="152">
        <v>0</v>
      </c>
      <c r="T3904" s="153">
        <f>IF(Cartilha_GLOBAL!R3904=0,0,IF(Cartilha_GLOBAL!R3904&gt;0,"c","b"))</f>
        <v>0</v>
      </c>
    </row>
    <row r="3905" ht="22.5" hidden="1" spans="1:20">
      <c r="A3905" s="158">
        <f>Cartilha_GLOBAL!A3905</f>
        <v>93058</v>
      </c>
      <c r="B3905" s="100" t="str">
        <f>Cartilha_GLOBAL!B3905</f>
        <v>SINAPI</v>
      </c>
      <c r="C3905" s="104" t="str">
        <f>Cartilha_GLOBAL!C3905</f>
        <v>JUNTA DE EXPANSÃO EM COBRE, DN 28 MM, PONTA X PONTA, INSTALADO EM PRUMADA DE HIDRÁULICA PREDIAL - FORNECIMENTO E INSTALAÇÃO. AF_04/2022</v>
      </c>
      <c r="D3905" s="94" t="str">
        <f>Cartilha_GLOBAL!D3905</f>
        <v>UN</v>
      </c>
      <c r="E3905" s="105">
        <f>Cartilha_GLOBAL!$E3905</f>
        <v>555.52</v>
      </c>
      <c r="F3905" s="182">
        <f>Cartilha_GLOBAL!$F3905</f>
        <v>681.85</v>
      </c>
      <c r="G3905" s="108"/>
      <c r="H3905" s="107">
        <f t="shared" si="241"/>
        <v>0</v>
      </c>
      <c r="I3905" s="143">
        <f t="shared" si="242"/>
        <v>0</v>
      </c>
      <c r="J3905" s="142"/>
      <c r="K3905" s="228"/>
      <c r="L3905" s="7" t="str">
        <f t="shared" si="243"/>
        <v/>
      </c>
      <c r="M3905" s="7" t="str">
        <f t="shared" si="244"/>
        <v/>
      </c>
      <c r="N3905" s="7" t="str">
        <f>Cartilha_GLOBAL!N3905</f>
        <v/>
      </c>
      <c r="O3905" s="144"/>
      <c r="Q3905" s="151"/>
      <c r="R3905" s="152">
        <v>0</v>
      </c>
      <c r="T3905" s="153">
        <f>IF(Cartilha_GLOBAL!R3905=0,0,IF(Cartilha_GLOBAL!R3905&gt;0,"c","b"))</f>
        <v>0</v>
      </c>
    </row>
    <row r="3906" ht="22.5" hidden="1" spans="1:20">
      <c r="A3906" s="158">
        <f>Cartilha_GLOBAL!A3906</f>
        <v>93061</v>
      </c>
      <c r="B3906" s="100" t="str">
        <f>Cartilha_GLOBAL!B3906</f>
        <v>SINAPI</v>
      </c>
      <c r="C3906" s="104" t="str">
        <f>Cartilha_GLOBAL!C3906</f>
        <v>LUVA PASSANTE EM COBRE, DN 35 MM, SEM ANEL DE SOLDA, INSTALADO EM PRUMADA DE HIDRÁULICA PREDIAL - FORNECIMENTO E INSTALAÇÃO. AF_04/2022</v>
      </c>
      <c r="D3906" s="94" t="str">
        <f>Cartilha_GLOBAL!D3906</f>
        <v>UN</v>
      </c>
      <c r="E3906" s="105">
        <f>Cartilha_GLOBAL!$E3906</f>
        <v>31.95</v>
      </c>
      <c r="F3906" s="182">
        <f>Cartilha_GLOBAL!$F3906</f>
        <v>39.22</v>
      </c>
      <c r="G3906" s="108"/>
      <c r="H3906" s="107">
        <f t="shared" si="241"/>
        <v>0</v>
      </c>
      <c r="I3906" s="143">
        <f t="shared" si="242"/>
        <v>0</v>
      </c>
      <c r="J3906" s="142"/>
      <c r="K3906" s="228"/>
      <c r="L3906" s="7" t="str">
        <f t="shared" si="243"/>
        <v/>
      </c>
      <c r="M3906" s="7" t="str">
        <f t="shared" si="244"/>
        <v/>
      </c>
      <c r="N3906" s="7" t="str">
        <f>Cartilha_GLOBAL!N3906</f>
        <v/>
      </c>
      <c r="O3906" s="144"/>
      <c r="Q3906" s="151"/>
      <c r="R3906" s="152">
        <v>0</v>
      </c>
      <c r="T3906" s="153">
        <f>IF(Cartilha_GLOBAL!R3906=0,0,IF(Cartilha_GLOBAL!R3906&gt;0,"c","b"))</f>
        <v>0</v>
      </c>
    </row>
    <row r="3907" ht="22.5" hidden="1" spans="1:20">
      <c r="A3907" s="158">
        <f>Cartilha_GLOBAL!A3907</f>
        <v>93062</v>
      </c>
      <c r="B3907" s="100" t="str">
        <f>Cartilha_GLOBAL!B3907</f>
        <v>SINAPI</v>
      </c>
      <c r="C3907" s="104" t="str">
        <f>Cartilha_GLOBAL!C3907</f>
        <v>BUCHA DE REDUÇÃO EM COBRE, DN 35 MM X 28 MM, SEM ANEL DE SOLDA, PONTA X BOLSA, INSTALADO EM PRUMADA DE HIDRÁULICA PREDIAL - FORNECIMENTO E INSTALAÇÃO. AF_04/2022</v>
      </c>
      <c r="D3907" s="94" t="str">
        <f>Cartilha_GLOBAL!D3907</f>
        <v>UN</v>
      </c>
      <c r="E3907" s="105">
        <f>Cartilha_GLOBAL!$E3907</f>
        <v>27</v>
      </c>
      <c r="F3907" s="182">
        <f>Cartilha_GLOBAL!$F3907</f>
        <v>33.14</v>
      </c>
      <c r="G3907" s="108"/>
      <c r="H3907" s="107">
        <f t="shared" si="241"/>
        <v>0</v>
      </c>
      <c r="I3907" s="143">
        <f t="shared" si="242"/>
        <v>0</v>
      </c>
      <c r="J3907" s="142"/>
      <c r="K3907" s="228"/>
      <c r="L3907" s="7" t="str">
        <f t="shared" si="243"/>
        <v/>
      </c>
      <c r="M3907" s="7" t="str">
        <f t="shared" si="244"/>
        <v/>
      </c>
      <c r="N3907" s="7" t="str">
        <f>Cartilha_GLOBAL!N3907</f>
        <v/>
      </c>
      <c r="O3907" s="144"/>
      <c r="Q3907" s="151"/>
      <c r="R3907" s="152">
        <v>0</v>
      </c>
      <c r="T3907" s="153">
        <f>IF(Cartilha_GLOBAL!R3907=0,0,IF(Cartilha_GLOBAL!R3907&gt;0,"c","b"))</f>
        <v>0</v>
      </c>
    </row>
    <row r="3908" ht="22.5" hidden="1" spans="1:20">
      <c r="A3908" s="158">
        <f>Cartilha_GLOBAL!A3908</f>
        <v>93064</v>
      </c>
      <c r="B3908" s="100" t="str">
        <f>Cartilha_GLOBAL!B3908</f>
        <v>SINAPI</v>
      </c>
      <c r="C3908" s="104" t="str">
        <f>Cartilha_GLOBAL!C3908</f>
        <v>LUVA PASSANTE EM COBRE, DN 42 MM, SEM ANEL DE SOLDA, INSTALADO EM PRUMADA DE HIDRÁULICA PREDIAL - FORNECIMENTO E INSTALAÇÃO. AF_04/2022</v>
      </c>
      <c r="D3908" s="94" t="str">
        <f>Cartilha_GLOBAL!D3908</f>
        <v>UN</v>
      </c>
      <c r="E3908" s="105">
        <f>Cartilha_GLOBAL!$E3908</f>
        <v>48.72</v>
      </c>
      <c r="F3908" s="182">
        <f>Cartilha_GLOBAL!$F3908</f>
        <v>59.8</v>
      </c>
      <c r="G3908" s="108"/>
      <c r="H3908" s="107">
        <f t="shared" si="241"/>
        <v>0</v>
      </c>
      <c r="I3908" s="143">
        <f t="shared" si="242"/>
        <v>0</v>
      </c>
      <c r="J3908" s="142"/>
      <c r="K3908" s="228"/>
      <c r="L3908" s="7" t="str">
        <f t="shared" si="243"/>
        <v/>
      </c>
      <c r="M3908" s="7" t="str">
        <f t="shared" si="244"/>
        <v/>
      </c>
      <c r="N3908" s="7" t="str">
        <f>Cartilha_GLOBAL!N3908</f>
        <v/>
      </c>
      <c r="O3908" s="144"/>
      <c r="Q3908" s="151"/>
      <c r="R3908" s="152">
        <v>0</v>
      </c>
      <c r="T3908" s="153">
        <f>IF(Cartilha_GLOBAL!R3908=0,0,IF(Cartilha_GLOBAL!R3908&gt;0,"c","b"))</f>
        <v>0</v>
      </c>
    </row>
    <row r="3909" ht="22.5" hidden="1" spans="1:20">
      <c r="A3909" s="158">
        <f>Cartilha_GLOBAL!A3909</f>
        <v>93065</v>
      </c>
      <c r="B3909" s="100" t="str">
        <f>Cartilha_GLOBAL!B3909</f>
        <v>SINAPI</v>
      </c>
      <c r="C3909" s="104" t="str">
        <f>Cartilha_GLOBAL!C3909</f>
        <v>BUCHA DE REDUÇÃO EM COBRE, DN 42 MM X 35 MM, SEM ANEL DE SOLDA, PONTA X BOLSA, INSTALADO EM PRUMADA DE HIDRÁULICA PREDIAL - FORNECIMENTO E INSTALAÇÃO. AF_04/2022</v>
      </c>
      <c r="D3909" s="94" t="str">
        <f>Cartilha_GLOBAL!D3909</f>
        <v>UN</v>
      </c>
      <c r="E3909" s="105">
        <f>Cartilha_GLOBAL!$E3909</f>
        <v>43.77</v>
      </c>
      <c r="F3909" s="182">
        <f>Cartilha_GLOBAL!$F3909</f>
        <v>53.72</v>
      </c>
      <c r="G3909" s="108"/>
      <c r="H3909" s="107">
        <f t="shared" si="241"/>
        <v>0</v>
      </c>
      <c r="I3909" s="143">
        <f t="shared" si="242"/>
        <v>0</v>
      </c>
      <c r="J3909" s="142"/>
      <c r="K3909" s="228"/>
      <c r="L3909" s="7" t="str">
        <f t="shared" si="243"/>
        <v/>
      </c>
      <c r="M3909" s="7" t="str">
        <f t="shared" si="244"/>
        <v/>
      </c>
      <c r="N3909" s="7" t="str">
        <f>Cartilha_GLOBAL!N3909</f>
        <v/>
      </c>
      <c r="O3909" s="144"/>
      <c r="Q3909" s="151"/>
      <c r="R3909" s="152">
        <v>0</v>
      </c>
      <c r="T3909" s="153">
        <f>IF(Cartilha_GLOBAL!R3909=0,0,IF(Cartilha_GLOBAL!R3909&gt;0,"c","b"))</f>
        <v>0</v>
      </c>
    </row>
    <row r="3910" ht="22.5" hidden="1" spans="1:20">
      <c r="A3910" s="158">
        <f>Cartilha_GLOBAL!A3910</f>
        <v>93067</v>
      </c>
      <c r="B3910" s="100" t="str">
        <f>Cartilha_GLOBAL!B3910</f>
        <v>SINAPI</v>
      </c>
      <c r="C3910" s="104" t="str">
        <f>Cartilha_GLOBAL!C3910</f>
        <v>LUVA PASSANTE EM COBRE, DN 54 MM, SEM ANEL DE SOLDA, INSTALADO EM PRUMADA DE HIDRÁULICA PREDIAL - FORNECIMENTO E INSTALAÇÃO. AF_04/2022</v>
      </c>
      <c r="D3910" s="94" t="str">
        <f>Cartilha_GLOBAL!D3910</f>
        <v>UN</v>
      </c>
      <c r="E3910" s="105">
        <f>Cartilha_GLOBAL!$E3910</f>
        <v>72.24</v>
      </c>
      <c r="F3910" s="182">
        <f>Cartilha_GLOBAL!$F3910</f>
        <v>88.67</v>
      </c>
      <c r="G3910" s="108"/>
      <c r="H3910" s="107">
        <f t="shared" si="241"/>
        <v>0</v>
      </c>
      <c r="I3910" s="143">
        <f t="shared" si="242"/>
        <v>0</v>
      </c>
      <c r="J3910" s="142"/>
      <c r="K3910" s="228"/>
      <c r="L3910" s="7" t="str">
        <f t="shared" si="243"/>
        <v/>
      </c>
      <c r="M3910" s="7" t="str">
        <f t="shared" si="244"/>
        <v/>
      </c>
      <c r="N3910" s="7" t="str">
        <f>Cartilha_GLOBAL!N3910</f>
        <v/>
      </c>
      <c r="O3910" s="144"/>
      <c r="Q3910" s="151"/>
      <c r="R3910" s="152">
        <v>0</v>
      </c>
      <c r="T3910" s="153">
        <f>IF(Cartilha_GLOBAL!R3910=0,0,IF(Cartilha_GLOBAL!R3910&gt;0,"c","b"))</f>
        <v>0</v>
      </c>
    </row>
    <row r="3911" ht="22.5" hidden="1" spans="1:20">
      <c r="A3911" s="158">
        <f>Cartilha_GLOBAL!A3911</f>
        <v>93068</v>
      </c>
      <c r="B3911" s="100" t="str">
        <f>Cartilha_GLOBAL!B3911</f>
        <v>SINAPI</v>
      </c>
      <c r="C3911" s="104" t="str">
        <f>Cartilha_GLOBAL!C3911</f>
        <v>BUCHA DE REDUÇÃO EM COBRE, DN 54 MM X 42 MM, SEM ANEL DE SOLDA, PONTA X BOLSA, INSTALADO EM PRUMADA DE HIDRÁULICA PREDIAL - FORNECIMENTO E INSTALAÇÃO. AF_04/2022</v>
      </c>
      <c r="D3911" s="94" t="str">
        <f>Cartilha_GLOBAL!D3911</f>
        <v>UN</v>
      </c>
      <c r="E3911" s="105">
        <f>Cartilha_GLOBAL!$E3911</f>
        <v>61.48</v>
      </c>
      <c r="F3911" s="182">
        <f>Cartilha_GLOBAL!$F3911</f>
        <v>75.46</v>
      </c>
      <c r="G3911" s="108"/>
      <c r="H3911" s="107">
        <f t="shared" si="241"/>
        <v>0</v>
      </c>
      <c r="I3911" s="143">
        <f t="shared" si="242"/>
        <v>0</v>
      </c>
      <c r="J3911" s="142"/>
      <c r="K3911" s="228"/>
      <c r="L3911" s="7" t="str">
        <f t="shared" si="243"/>
        <v/>
      </c>
      <c r="M3911" s="7" t="str">
        <f t="shared" si="244"/>
        <v/>
      </c>
      <c r="N3911" s="7" t="str">
        <f>Cartilha_GLOBAL!N3911</f>
        <v/>
      </c>
      <c r="O3911" s="144"/>
      <c r="Q3911" s="151"/>
      <c r="R3911" s="152">
        <v>0</v>
      </c>
      <c r="T3911" s="153">
        <f>IF(Cartilha_GLOBAL!R3911=0,0,IF(Cartilha_GLOBAL!R3911&gt;0,"c","b"))</f>
        <v>0</v>
      </c>
    </row>
    <row r="3912" ht="22.5" hidden="1" spans="1:20">
      <c r="A3912" s="158">
        <f>Cartilha_GLOBAL!A3912</f>
        <v>93070</v>
      </c>
      <c r="B3912" s="100" t="str">
        <f>Cartilha_GLOBAL!B3912</f>
        <v>SINAPI</v>
      </c>
      <c r="C3912" s="104" t="str">
        <f>Cartilha_GLOBAL!C3912</f>
        <v>LUVA PASSANTE EM COBRE, DN 66 MM, SEM ANEL DE SOLDA, INSTALADO EM PRUMADA DE HIDRÁULICA PREDIAL - FORNECIMENTO E INSTALAÇÃO. AF_04/2022</v>
      </c>
      <c r="D3912" s="94" t="str">
        <f>Cartilha_GLOBAL!D3912</f>
        <v>UN</v>
      </c>
      <c r="E3912" s="105">
        <f>Cartilha_GLOBAL!$E3912</f>
        <v>180.4</v>
      </c>
      <c r="F3912" s="182">
        <f>Cartilha_GLOBAL!$F3912</f>
        <v>221.42</v>
      </c>
      <c r="G3912" s="108"/>
      <c r="H3912" s="107">
        <f t="shared" si="241"/>
        <v>0</v>
      </c>
      <c r="I3912" s="143">
        <f t="shared" si="242"/>
        <v>0</v>
      </c>
      <c r="J3912" s="142"/>
      <c r="K3912" s="228"/>
      <c r="L3912" s="7" t="str">
        <f t="shared" si="243"/>
        <v/>
      </c>
      <c r="M3912" s="7" t="str">
        <f t="shared" si="244"/>
        <v/>
      </c>
      <c r="N3912" s="7" t="str">
        <f>Cartilha_GLOBAL!N3912</f>
        <v/>
      </c>
      <c r="O3912" s="144"/>
      <c r="Q3912" s="151"/>
      <c r="R3912" s="152">
        <v>0</v>
      </c>
      <c r="T3912" s="153">
        <f>IF(Cartilha_GLOBAL!R3912=0,0,IF(Cartilha_GLOBAL!R3912&gt;0,"c","b"))</f>
        <v>0</v>
      </c>
    </row>
    <row r="3913" ht="22.5" hidden="1" spans="1:20">
      <c r="A3913" s="158">
        <f>Cartilha_GLOBAL!A3913</f>
        <v>93071</v>
      </c>
      <c r="B3913" s="100" t="str">
        <f>Cartilha_GLOBAL!B3913</f>
        <v>SINAPI</v>
      </c>
      <c r="C3913" s="104" t="str">
        <f>Cartilha_GLOBAL!C3913</f>
        <v>BUCHA DE REDUÇÃO EM COBRE, DN 66 MM X 54 MM, SEM ANEL DE SOLDA, PONTA X BOLSA, INSTALADO EM PRUMADA DE HIDRÁULICA PREDIAL - FORNECIMENTO E INSTALAÇÃO. AF_04/2022</v>
      </c>
      <c r="D3913" s="94" t="str">
        <f>Cartilha_GLOBAL!D3913</f>
        <v>UN</v>
      </c>
      <c r="E3913" s="105">
        <f>Cartilha_GLOBAL!$E3913</f>
        <v>165.82</v>
      </c>
      <c r="F3913" s="182">
        <f>Cartilha_GLOBAL!$F3913</f>
        <v>203.53</v>
      </c>
      <c r="G3913" s="108"/>
      <c r="H3913" s="107">
        <f t="shared" si="241"/>
        <v>0</v>
      </c>
      <c r="I3913" s="143">
        <f t="shared" si="242"/>
        <v>0</v>
      </c>
      <c r="J3913" s="142"/>
      <c r="K3913" s="228"/>
      <c r="L3913" s="7" t="str">
        <f t="shared" si="243"/>
        <v/>
      </c>
      <c r="M3913" s="7" t="str">
        <f t="shared" si="244"/>
        <v/>
      </c>
      <c r="N3913" s="7" t="str">
        <f>Cartilha_GLOBAL!N3913</f>
        <v/>
      </c>
      <c r="O3913" s="144"/>
      <c r="Q3913" s="151"/>
      <c r="R3913" s="152">
        <v>0</v>
      </c>
      <c r="T3913" s="153">
        <f>IF(Cartilha_GLOBAL!R3913=0,0,IF(Cartilha_GLOBAL!R3913&gt;0,"c","b"))</f>
        <v>0</v>
      </c>
    </row>
    <row r="3914" ht="22.5" hidden="1" spans="1:20">
      <c r="A3914" s="158">
        <f>Cartilha_GLOBAL!A3914</f>
        <v>89539</v>
      </c>
      <c r="B3914" s="100" t="str">
        <f>Cartilha_GLOBAL!B3914</f>
        <v>SINAPI</v>
      </c>
      <c r="C3914" s="104" t="str">
        <f>Cartilha_GLOBAL!C3914</f>
        <v>CURVAR 45 GRAUS, PVC, SERIE R, ÁGUA PLUVIAL, DN 100 MM, JUNTA ELÁSTICA, FORNECIDO E INSTALADO EM RAMAL DE ENCAMINHAMENTO. AF_12/2014</v>
      </c>
      <c r="D3914" s="94" t="str">
        <f>Cartilha_GLOBAL!D3914</f>
        <v>UN</v>
      </c>
      <c r="E3914" s="105">
        <f>Cartilha_GLOBAL!$E3914</f>
        <v>43.38</v>
      </c>
      <c r="F3914" s="182">
        <f>Cartilha_GLOBAL!$F3914</f>
        <v>53.24</v>
      </c>
      <c r="G3914" s="108"/>
      <c r="H3914" s="107">
        <f t="shared" si="241"/>
        <v>0</v>
      </c>
      <c r="I3914" s="143">
        <f t="shared" si="242"/>
        <v>0</v>
      </c>
      <c r="J3914" s="142"/>
      <c r="K3914" s="228"/>
      <c r="L3914" s="7" t="str">
        <f t="shared" si="243"/>
        <v/>
      </c>
      <c r="M3914" s="7" t="str">
        <f t="shared" si="244"/>
        <v/>
      </c>
      <c r="N3914" s="7" t="str">
        <f>Cartilha_GLOBAL!N3914</f>
        <v/>
      </c>
      <c r="O3914" s="144"/>
      <c r="Q3914" s="151"/>
      <c r="R3914" s="152">
        <v>0</v>
      </c>
      <c r="T3914" s="153">
        <f>IF(Cartilha_GLOBAL!R3914=0,0,IF(Cartilha_GLOBAL!R3914&gt;0,"c","b"))</f>
        <v>0</v>
      </c>
    </row>
    <row r="3915" ht="22.5" hidden="1" spans="1:20">
      <c r="A3915" s="158">
        <f>Cartilha_GLOBAL!A3915</f>
        <v>89589</v>
      </c>
      <c r="B3915" s="100" t="str">
        <f>Cartilha_GLOBAL!B3915</f>
        <v>SINAPI</v>
      </c>
      <c r="C3915" s="104" t="str">
        <f>Cartilha_GLOBAL!C3915</f>
        <v>CURVAR 45 GRAUS, PVC, SERIE R, ÁGUA PLUVIAL, DN 100 MM, JUNTA ELÁSTICA, FORNECIDO E INSTALADO EM CONDUTORES VERTICAIS DE ÁGUAS PLUVIAIS. AF_12/2014</v>
      </c>
      <c r="D3915" s="94" t="str">
        <f>Cartilha_GLOBAL!D3915</f>
        <v>UN</v>
      </c>
      <c r="E3915" s="105">
        <f>Cartilha_GLOBAL!$E3915</f>
        <v>41.34</v>
      </c>
      <c r="F3915" s="182">
        <f>Cartilha_GLOBAL!$F3915</f>
        <v>50.74</v>
      </c>
      <c r="G3915" s="108"/>
      <c r="H3915" s="107">
        <f t="shared" si="241"/>
        <v>0</v>
      </c>
      <c r="I3915" s="143">
        <f t="shared" si="242"/>
        <v>0</v>
      </c>
      <c r="J3915" s="142"/>
      <c r="K3915" s="228"/>
      <c r="L3915" s="7" t="str">
        <f t="shared" si="243"/>
        <v/>
      </c>
      <c r="M3915" s="7" t="str">
        <f t="shared" si="244"/>
        <v/>
      </c>
      <c r="N3915" s="7" t="str">
        <f>Cartilha_GLOBAL!N3915</f>
        <v/>
      </c>
      <c r="O3915" s="144"/>
      <c r="Q3915" s="151"/>
      <c r="R3915" s="152">
        <v>0</v>
      </c>
      <c r="T3915" s="153">
        <f>IF(Cartilha_GLOBAL!R3915=0,0,IF(Cartilha_GLOBAL!R3915&gt;0,"c","b"))</f>
        <v>0</v>
      </c>
    </row>
    <row r="3916" ht="22.5" hidden="1" spans="1:20">
      <c r="A3916" s="158">
        <f>Cartilha_GLOBAL!A3916</f>
        <v>93074</v>
      </c>
      <c r="B3916" s="100" t="str">
        <f>Cartilha_GLOBAL!B3916</f>
        <v>SINAPI</v>
      </c>
      <c r="C3916" s="104" t="str">
        <f>Cartilha_GLOBAL!C3916</f>
        <v>CURVA EM COBRE, DN 15 MM, 45 GRAUS, SEM ANEL DE SOLDA, BOLSA X BOLSA, INSTALADO EM RAMAL DE DISTRIBUIÇÃO DE HIDRÁULICA PREDIAL - FORNECIMENTO E INSTALAÇÃO. AF_04/2022</v>
      </c>
      <c r="D3916" s="94" t="str">
        <f>Cartilha_GLOBAL!D3916</f>
        <v>UN</v>
      </c>
      <c r="E3916" s="105">
        <f>Cartilha_GLOBAL!$E3916</f>
        <v>14.5</v>
      </c>
      <c r="F3916" s="182">
        <f>Cartilha_GLOBAL!$F3916</f>
        <v>17.8</v>
      </c>
      <c r="G3916" s="108"/>
      <c r="H3916" s="107">
        <f t="shared" si="241"/>
        <v>0</v>
      </c>
      <c r="I3916" s="143">
        <f t="shared" si="242"/>
        <v>0</v>
      </c>
      <c r="J3916" s="142"/>
      <c r="K3916" s="228"/>
      <c r="L3916" s="7" t="str">
        <f t="shared" si="243"/>
        <v/>
      </c>
      <c r="M3916" s="7" t="str">
        <f t="shared" si="244"/>
        <v/>
      </c>
      <c r="N3916" s="7" t="str">
        <f>Cartilha_GLOBAL!N3916</f>
        <v/>
      </c>
      <c r="O3916" s="144"/>
      <c r="Q3916" s="151"/>
      <c r="R3916" s="152">
        <v>0</v>
      </c>
      <c r="T3916" s="153">
        <f>IF(Cartilha_GLOBAL!R3916=0,0,IF(Cartilha_GLOBAL!R3916&gt;0,"c","b"))</f>
        <v>0</v>
      </c>
    </row>
    <row r="3917" ht="22.5" hidden="1" spans="1:20">
      <c r="A3917" s="158">
        <f>Cartilha_GLOBAL!A3917</f>
        <v>93076</v>
      </c>
      <c r="B3917" s="100" t="str">
        <f>Cartilha_GLOBAL!B3917</f>
        <v>SINAPI</v>
      </c>
      <c r="C3917" s="104" t="str">
        <f>Cartilha_GLOBAL!C3917</f>
        <v>CURVA EM COBRE, DN 22 MM, 45 GRAUS, SEM ANEL DE SOLDA, BOLSA X BOLSA, INSTALADO EM RAMAL DE DISTRIBUIÇÃO DE HIDRÁULICA PREDIAL - FORNECIMENTO E INSTALAÇÃO. AF_04/2022</v>
      </c>
      <c r="D3917" s="94" t="str">
        <f>Cartilha_GLOBAL!D3917</f>
        <v>UN</v>
      </c>
      <c r="E3917" s="105">
        <f>Cartilha_GLOBAL!$E3917</f>
        <v>22.48</v>
      </c>
      <c r="F3917" s="182">
        <f>Cartilha_GLOBAL!$F3917</f>
        <v>27.59</v>
      </c>
      <c r="G3917" s="108"/>
      <c r="H3917" s="107">
        <f t="shared" si="241"/>
        <v>0</v>
      </c>
      <c r="I3917" s="143">
        <f t="shared" si="242"/>
        <v>0</v>
      </c>
      <c r="J3917" s="142"/>
      <c r="K3917" s="228"/>
      <c r="L3917" s="7" t="str">
        <f t="shared" si="243"/>
        <v/>
      </c>
      <c r="M3917" s="7" t="str">
        <f t="shared" si="244"/>
        <v/>
      </c>
      <c r="N3917" s="7" t="str">
        <f>Cartilha_GLOBAL!N3917</f>
        <v/>
      </c>
      <c r="O3917" s="144"/>
      <c r="Q3917" s="151"/>
      <c r="R3917" s="152">
        <v>0</v>
      </c>
      <c r="T3917" s="153">
        <f>IF(Cartilha_GLOBAL!R3917=0,0,IF(Cartilha_GLOBAL!R3917&gt;0,"c","b"))</f>
        <v>0</v>
      </c>
    </row>
    <row r="3918" ht="22.5" hidden="1" spans="1:20">
      <c r="A3918" s="158">
        <f>Cartilha_GLOBAL!A3918</f>
        <v>93079</v>
      </c>
      <c r="B3918" s="100" t="str">
        <f>Cartilha_GLOBAL!B3918</f>
        <v>SINAPI</v>
      </c>
      <c r="C3918" s="104" t="str">
        <f>Cartilha_GLOBAL!C3918</f>
        <v>CURVA EM COBRE, DN 28 MM, 45 GRAUS, SEM ANEL DE SOLDA, BOLSA X BOLSA, INSTALADO EM RAMAL DE DISTRIBUIÇÃO DE HIDRÁULICA PREDIAL - FORNECIMENTO E INSTALAÇÃO. AF_04/2022</v>
      </c>
      <c r="D3918" s="94" t="str">
        <f>Cartilha_GLOBAL!D3918</f>
        <v>UN</v>
      </c>
      <c r="E3918" s="105">
        <f>Cartilha_GLOBAL!$E3918</f>
        <v>30.75</v>
      </c>
      <c r="F3918" s="182">
        <f>Cartilha_GLOBAL!$F3918</f>
        <v>37.74</v>
      </c>
      <c r="G3918" s="108"/>
      <c r="H3918" s="107">
        <f t="shared" si="241"/>
        <v>0</v>
      </c>
      <c r="I3918" s="143">
        <f t="shared" si="242"/>
        <v>0</v>
      </c>
      <c r="J3918" s="142"/>
      <c r="K3918" s="228"/>
      <c r="L3918" s="7" t="str">
        <f t="shared" si="243"/>
        <v/>
      </c>
      <c r="M3918" s="7" t="str">
        <f t="shared" si="244"/>
        <v/>
      </c>
      <c r="N3918" s="7" t="str">
        <f>Cartilha_GLOBAL!N3918</f>
        <v/>
      </c>
      <c r="O3918" s="144"/>
      <c r="Q3918" s="151"/>
      <c r="R3918" s="152">
        <v>0</v>
      </c>
      <c r="T3918" s="153">
        <f>IF(Cartilha_GLOBAL!R3918=0,0,IF(Cartilha_GLOBAL!R3918&gt;0,"c","b"))</f>
        <v>0</v>
      </c>
    </row>
    <row r="3919" ht="22.5" hidden="1" spans="1:20">
      <c r="A3919" s="158">
        <f>Cartilha_GLOBAL!A3919</f>
        <v>93080</v>
      </c>
      <c r="B3919" s="100" t="str">
        <f>Cartilha_GLOBAL!B3919</f>
        <v>SINAPI</v>
      </c>
      <c r="C3919" s="104" t="str">
        <f>Cartilha_GLOBAL!C3919</f>
        <v>LUVA PASSANTE EM COBRE, DN 15 MM, SEM ANEL DE SOLDA, INSTALADO EM RAMAL DE DISTRIBUIÇÃO DE HIDRÁULICA PREDIAL - FORNECIMENTO E INSTALAÇÃO. AF_04/2022</v>
      </c>
      <c r="D3919" s="94" t="str">
        <f>Cartilha_GLOBAL!D3919</f>
        <v>UN</v>
      </c>
      <c r="E3919" s="105">
        <f>Cartilha_GLOBAL!$E3919</f>
        <v>9.46</v>
      </c>
      <c r="F3919" s="182">
        <f>Cartilha_GLOBAL!$F3919</f>
        <v>11.61</v>
      </c>
      <c r="G3919" s="108"/>
      <c r="H3919" s="107">
        <f t="shared" si="241"/>
        <v>0</v>
      </c>
      <c r="I3919" s="143">
        <f t="shared" si="242"/>
        <v>0</v>
      </c>
      <c r="J3919" s="142"/>
      <c r="K3919" s="228"/>
      <c r="L3919" s="7" t="str">
        <f t="shared" si="243"/>
        <v/>
      </c>
      <c r="M3919" s="7" t="str">
        <f t="shared" si="244"/>
        <v/>
      </c>
      <c r="N3919" s="7" t="str">
        <f>Cartilha_GLOBAL!N3919</f>
        <v/>
      </c>
      <c r="O3919" s="144"/>
      <c r="Q3919" s="151"/>
      <c r="R3919" s="152">
        <v>0</v>
      </c>
      <c r="T3919" s="153">
        <f>IF(Cartilha_GLOBAL!R3919=0,0,IF(Cartilha_GLOBAL!R3919&gt;0,"c","b"))</f>
        <v>0</v>
      </c>
    </row>
    <row r="3920" ht="22.5" hidden="1" spans="1:20">
      <c r="A3920" s="158">
        <f>Cartilha_GLOBAL!A3920</f>
        <v>93083</v>
      </c>
      <c r="B3920" s="100" t="str">
        <f>Cartilha_GLOBAL!B3920</f>
        <v>SINAPI</v>
      </c>
      <c r="C3920" s="104" t="str">
        <f>Cartilha_GLOBAL!C3920</f>
        <v>JUNTA DE EXPANSÃO EM COBRE, DN 15 MM, PONTA X PONTA, INSTALADO EM RAMAL DE DISTRIBUIÇÃO DE HIDRÁULICA PREDIAL - FORNECIMENTO E INSTALAÇÃO. AF_04/2022</v>
      </c>
      <c r="D3920" s="94" t="str">
        <f>Cartilha_GLOBAL!D3920</f>
        <v>UN</v>
      </c>
      <c r="E3920" s="105">
        <f>Cartilha_GLOBAL!$E3920</f>
        <v>437.66</v>
      </c>
      <c r="F3920" s="182">
        <f>Cartilha_GLOBAL!$F3920</f>
        <v>537.18</v>
      </c>
      <c r="G3920" s="108"/>
      <c r="H3920" s="107">
        <f t="shared" si="241"/>
        <v>0</v>
      </c>
      <c r="I3920" s="143">
        <f t="shared" si="242"/>
        <v>0</v>
      </c>
      <c r="J3920" s="142"/>
      <c r="K3920" s="228"/>
      <c r="L3920" s="7" t="str">
        <f t="shared" si="243"/>
        <v/>
      </c>
      <c r="M3920" s="7" t="str">
        <f t="shared" si="244"/>
        <v/>
      </c>
      <c r="N3920" s="7" t="str">
        <f>Cartilha_GLOBAL!N3920</f>
        <v/>
      </c>
      <c r="O3920" s="144"/>
      <c r="Q3920" s="151"/>
      <c r="R3920" s="152">
        <v>0</v>
      </c>
      <c r="T3920" s="153">
        <f>IF(Cartilha_GLOBAL!R3920=0,0,IF(Cartilha_GLOBAL!R3920&gt;0,"c","b"))</f>
        <v>0</v>
      </c>
    </row>
    <row r="3921" ht="22.5" hidden="1" spans="1:20">
      <c r="A3921" s="158">
        <f>Cartilha_GLOBAL!A3921</f>
        <v>93084</v>
      </c>
      <c r="B3921" s="100" t="str">
        <f>Cartilha_GLOBAL!B3921</f>
        <v>SINAPI</v>
      </c>
      <c r="C3921" s="104" t="str">
        <f>Cartilha_GLOBAL!C3921</f>
        <v>LUVA PASSANTE EM COBRE, DN 22 MM, SEM ANEL DE SOLDA, INSTALADO EM RAMAL DE DISTRIBUIÇÃO DE HIDRÁULICA PREDIAL - FORNECIMENTO E INSTALAÇÃO. AF_04/2022</v>
      </c>
      <c r="D3921" s="94" t="str">
        <f>Cartilha_GLOBAL!D3921</f>
        <v>UN</v>
      </c>
      <c r="E3921" s="105">
        <f>Cartilha_GLOBAL!$E3921</f>
        <v>14.77</v>
      </c>
      <c r="F3921" s="182">
        <f>Cartilha_GLOBAL!$F3921</f>
        <v>18.13</v>
      </c>
      <c r="G3921" s="108"/>
      <c r="H3921" s="107">
        <f t="shared" si="241"/>
        <v>0</v>
      </c>
      <c r="I3921" s="143">
        <f t="shared" si="242"/>
        <v>0</v>
      </c>
      <c r="J3921" s="142"/>
      <c r="K3921" s="228"/>
      <c r="L3921" s="7" t="str">
        <f t="shared" si="243"/>
        <v/>
      </c>
      <c r="M3921" s="7" t="str">
        <f t="shared" si="244"/>
        <v/>
      </c>
      <c r="N3921" s="7" t="str">
        <f>Cartilha_GLOBAL!N3921</f>
        <v/>
      </c>
      <c r="O3921" s="144"/>
      <c r="Q3921" s="151"/>
      <c r="R3921" s="152">
        <v>0</v>
      </c>
      <c r="T3921" s="153">
        <f>IF(Cartilha_GLOBAL!R3921=0,0,IF(Cartilha_GLOBAL!R3921&gt;0,"c","b"))</f>
        <v>0</v>
      </c>
    </row>
    <row r="3922" ht="22.5" hidden="1" spans="1:20">
      <c r="A3922" s="158">
        <f>Cartilha_GLOBAL!A3922</f>
        <v>93085</v>
      </c>
      <c r="B3922" s="100" t="str">
        <f>Cartilha_GLOBAL!B3922</f>
        <v>SINAPI</v>
      </c>
      <c r="C3922" s="104" t="str">
        <f>Cartilha_GLOBAL!C3922</f>
        <v>BUCHA DE REDUÇÃO EM COBRE, DN 22 MM X 15 MM, SEM ANEL DE SOLDA, PONTA X BOLSA, INSTALADO EM RAMAL DE DISTRIBUIÇÃO DE HIDRÁULICA PREDIAL - FORNECIMENTO E INSTALAÇÃO. AF_04/2022</v>
      </c>
      <c r="D3922" s="94" t="str">
        <f>Cartilha_GLOBAL!D3922</f>
        <v>UN</v>
      </c>
      <c r="E3922" s="105">
        <f>Cartilha_GLOBAL!$E3922</f>
        <v>16.24</v>
      </c>
      <c r="F3922" s="182">
        <f>Cartilha_GLOBAL!$F3922</f>
        <v>19.93</v>
      </c>
      <c r="G3922" s="108"/>
      <c r="H3922" s="107">
        <f t="shared" si="241"/>
        <v>0</v>
      </c>
      <c r="I3922" s="143">
        <f t="shared" si="242"/>
        <v>0</v>
      </c>
      <c r="J3922" s="142"/>
      <c r="K3922" s="228"/>
      <c r="L3922" s="7" t="str">
        <f t="shared" si="243"/>
        <v/>
      </c>
      <c r="M3922" s="7" t="str">
        <f t="shared" si="244"/>
        <v/>
      </c>
      <c r="N3922" s="7" t="str">
        <f>Cartilha_GLOBAL!N3922</f>
        <v/>
      </c>
      <c r="O3922" s="144"/>
      <c r="Q3922" s="151"/>
      <c r="R3922" s="152">
        <v>0</v>
      </c>
      <c r="T3922" s="153">
        <f>IF(Cartilha_GLOBAL!R3922=0,0,IF(Cartilha_GLOBAL!R3922&gt;0,"c","b"))</f>
        <v>0</v>
      </c>
    </row>
    <row r="3923" ht="22.5" hidden="1" spans="1:20">
      <c r="A3923" s="158">
        <f>Cartilha_GLOBAL!A3923</f>
        <v>93086</v>
      </c>
      <c r="B3923" s="100" t="str">
        <f>Cartilha_GLOBAL!B3923</f>
        <v>SINAPI</v>
      </c>
      <c r="C3923" s="104" t="str">
        <f>Cartilha_GLOBAL!C3923</f>
        <v>JUNTA DE EXPANSÃO EM COBRE, DN 22 MM, PONTA X PONTA, INSTALADO EM RAMAL DE DISTRIBUIÇÃO DE HIDRÁULICA PREDIAL - FORNECIMENTO E INSTALAÇÃO. AF_04/2022</v>
      </c>
      <c r="D3923" s="94" t="str">
        <f>Cartilha_GLOBAL!D3923</f>
        <v>UN</v>
      </c>
      <c r="E3923" s="105">
        <f>Cartilha_GLOBAL!$E3923</f>
        <v>508.1</v>
      </c>
      <c r="F3923" s="182">
        <f>Cartilha_GLOBAL!$F3923</f>
        <v>623.64</v>
      </c>
      <c r="G3923" s="108"/>
      <c r="H3923" s="107">
        <f t="shared" si="241"/>
        <v>0</v>
      </c>
      <c r="I3923" s="143">
        <f t="shared" si="242"/>
        <v>0</v>
      </c>
      <c r="J3923" s="142"/>
      <c r="K3923" s="228"/>
      <c r="L3923" s="7" t="str">
        <f t="shared" si="243"/>
        <v/>
      </c>
      <c r="M3923" s="7" t="str">
        <f t="shared" si="244"/>
        <v/>
      </c>
      <c r="N3923" s="7" t="str">
        <f>Cartilha_GLOBAL!N3923</f>
        <v/>
      </c>
      <c r="O3923" s="144"/>
      <c r="Q3923" s="151"/>
      <c r="R3923" s="152">
        <v>0</v>
      </c>
      <c r="T3923" s="153">
        <f>IF(Cartilha_GLOBAL!R3923=0,0,IF(Cartilha_GLOBAL!R3923&gt;0,"c","b"))</f>
        <v>0</v>
      </c>
    </row>
    <row r="3924" ht="22.5" hidden="1" spans="1:20">
      <c r="A3924" s="158">
        <f>Cartilha_GLOBAL!A3924</f>
        <v>93090</v>
      </c>
      <c r="B3924" s="100" t="str">
        <f>Cartilha_GLOBAL!B3924</f>
        <v>SINAPI</v>
      </c>
      <c r="C3924" s="104" t="str">
        <f>Cartilha_GLOBAL!C3924</f>
        <v>LUVA PASSANTE EM COBRE, DN 28 MM, SEM ANEL DE SOLDA, INSTALADO EM RAMAL DE DISTRIBUIÇÃO DE HIDRÁULICA PREDIAL - FORNECIMENTO E INSTALAÇÃO. AF_04/2022</v>
      </c>
      <c r="D3924" s="94" t="str">
        <f>Cartilha_GLOBAL!D3924</f>
        <v>UN</v>
      </c>
      <c r="E3924" s="105">
        <f>Cartilha_GLOBAL!$E3924</f>
        <v>20.12</v>
      </c>
      <c r="F3924" s="182">
        <f>Cartilha_GLOBAL!$F3924</f>
        <v>24.7</v>
      </c>
      <c r="G3924" s="108"/>
      <c r="H3924" s="107">
        <f t="shared" si="241"/>
        <v>0</v>
      </c>
      <c r="I3924" s="143">
        <f t="shared" si="242"/>
        <v>0</v>
      </c>
      <c r="J3924" s="142"/>
      <c r="K3924" s="228"/>
      <c r="L3924" s="7" t="str">
        <f t="shared" si="243"/>
        <v/>
      </c>
      <c r="M3924" s="7" t="str">
        <f t="shared" si="244"/>
        <v/>
      </c>
      <c r="N3924" s="7" t="str">
        <f>Cartilha_GLOBAL!N3924</f>
        <v/>
      </c>
      <c r="O3924" s="144"/>
      <c r="Q3924" s="151"/>
      <c r="R3924" s="152">
        <v>0</v>
      </c>
      <c r="T3924" s="153">
        <f>IF(Cartilha_GLOBAL!R3924=0,0,IF(Cartilha_GLOBAL!R3924&gt;0,"c","b"))</f>
        <v>0</v>
      </c>
    </row>
    <row r="3925" ht="22.5" hidden="1" spans="1:20">
      <c r="A3925" s="158">
        <f>Cartilha_GLOBAL!A3925</f>
        <v>93091</v>
      </c>
      <c r="B3925" s="100" t="str">
        <f>Cartilha_GLOBAL!B3925</f>
        <v>SINAPI</v>
      </c>
      <c r="C3925" s="104" t="str">
        <f>Cartilha_GLOBAL!C3925</f>
        <v>BUCHA DE REDUÇÃO EM COBRE, DN 28 MM X 22 MM, SEM ANEL DE SOLDA, INSTALADO EM RAMAL DE DISTRIBUIÇÃO DE HIDRÁULICA PREDIAL - FORNECIMENTO E INSTALAÇÃO. AF_04/2022</v>
      </c>
      <c r="D3925" s="94" t="str">
        <f>Cartilha_GLOBAL!D3925</f>
        <v>UN</v>
      </c>
      <c r="E3925" s="105">
        <f>Cartilha_GLOBAL!$E3925</f>
        <v>17.4</v>
      </c>
      <c r="F3925" s="182">
        <f>Cartilha_GLOBAL!$F3925</f>
        <v>21.36</v>
      </c>
      <c r="G3925" s="108"/>
      <c r="H3925" s="107">
        <f t="shared" si="241"/>
        <v>0</v>
      </c>
      <c r="I3925" s="143">
        <f t="shared" si="242"/>
        <v>0</v>
      </c>
      <c r="J3925" s="142"/>
      <c r="K3925" s="228"/>
      <c r="L3925" s="7" t="str">
        <f t="shared" si="243"/>
        <v/>
      </c>
      <c r="M3925" s="7" t="str">
        <f t="shared" si="244"/>
        <v/>
      </c>
      <c r="N3925" s="7" t="str">
        <f>Cartilha_GLOBAL!N3925</f>
        <v/>
      </c>
      <c r="O3925" s="144"/>
      <c r="Q3925" s="151"/>
      <c r="R3925" s="152">
        <v>0</v>
      </c>
      <c r="T3925" s="153">
        <f>IF(Cartilha_GLOBAL!R3925=0,0,IF(Cartilha_GLOBAL!R3925&gt;0,"c","b"))</f>
        <v>0</v>
      </c>
    </row>
    <row r="3926" ht="22.5" hidden="1" spans="1:20">
      <c r="A3926" s="158">
        <f>Cartilha_GLOBAL!A3926</f>
        <v>93092</v>
      </c>
      <c r="B3926" s="100" t="str">
        <f>Cartilha_GLOBAL!B3926</f>
        <v>SINAPI</v>
      </c>
      <c r="C3926" s="104" t="str">
        <f>Cartilha_GLOBAL!C3926</f>
        <v>JUNTA DE EXPANSÃO EM COBRE, DN 28 MM, PONTA X PONTA, INSTALADO EM RAMAL DE DISTRIBUIÇÃO DE HIDRÁULICA PREDIAL - FORNECIMENTO E INSTALAÇÃO. AF_04/2022</v>
      </c>
      <c r="D3926" s="94" t="str">
        <f>Cartilha_GLOBAL!D3926</f>
        <v>UN</v>
      </c>
      <c r="E3926" s="105">
        <f>Cartilha_GLOBAL!$E3926</f>
        <v>558.53</v>
      </c>
      <c r="F3926" s="182">
        <f>Cartilha_GLOBAL!$F3926</f>
        <v>685.54</v>
      </c>
      <c r="G3926" s="108"/>
      <c r="H3926" s="107">
        <f t="shared" si="241"/>
        <v>0</v>
      </c>
      <c r="I3926" s="143">
        <f t="shared" si="242"/>
        <v>0</v>
      </c>
      <c r="J3926" s="142"/>
      <c r="K3926" s="228"/>
      <c r="L3926" s="7" t="str">
        <f t="shared" si="243"/>
        <v/>
      </c>
      <c r="M3926" s="7" t="str">
        <f t="shared" si="244"/>
        <v/>
      </c>
      <c r="N3926" s="7" t="str">
        <f>Cartilha_GLOBAL!N3926</f>
        <v/>
      </c>
      <c r="O3926" s="144"/>
      <c r="Q3926" s="151"/>
      <c r="R3926" s="152">
        <v>0</v>
      </c>
      <c r="T3926" s="153">
        <f>IF(Cartilha_GLOBAL!R3926=0,0,IF(Cartilha_GLOBAL!R3926&gt;0,"c","b"))</f>
        <v>0</v>
      </c>
    </row>
    <row r="3927" ht="22.5" hidden="1" spans="1:20">
      <c r="A3927" s="158">
        <f>Cartilha_GLOBAL!A3927</f>
        <v>93097</v>
      </c>
      <c r="B3927" s="100" t="str">
        <f>Cartilha_GLOBAL!B3927</f>
        <v>SINAPI</v>
      </c>
      <c r="C3927" s="104" t="str">
        <f>Cartilha_GLOBAL!C3927</f>
        <v>CURVA EM COBRE, DN 15 MM, 45 GRAUS, SEM ANEL DE SOLDA, BOLSA X BOLSA, INSTALADO EM RAMAL E SUB-RAMAL DE HIDRÁULICA PREDIAL - FORNECIMENTO E INSTALAÇÃO. AF_04/2022</v>
      </c>
      <c r="D3927" s="94" t="str">
        <f>Cartilha_GLOBAL!D3927</f>
        <v>UN</v>
      </c>
      <c r="E3927" s="105">
        <f>Cartilha_GLOBAL!$E3927</f>
        <v>14.81</v>
      </c>
      <c r="F3927" s="182">
        <f>Cartilha_GLOBAL!$F3927</f>
        <v>18.18</v>
      </c>
      <c r="G3927" s="108"/>
      <c r="H3927" s="107">
        <f t="shared" si="241"/>
        <v>0</v>
      </c>
      <c r="I3927" s="143">
        <f t="shared" si="242"/>
        <v>0</v>
      </c>
      <c r="J3927" s="142"/>
      <c r="K3927" s="228"/>
      <c r="L3927" s="7" t="str">
        <f t="shared" si="243"/>
        <v/>
      </c>
      <c r="M3927" s="7" t="str">
        <f t="shared" si="244"/>
        <v/>
      </c>
      <c r="N3927" s="7" t="str">
        <f>Cartilha_GLOBAL!N3927</f>
        <v/>
      </c>
      <c r="O3927" s="144"/>
      <c r="Q3927" s="151"/>
      <c r="R3927" s="152">
        <v>0</v>
      </c>
      <c r="T3927" s="153">
        <f>IF(Cartilha_GLOBAL!R3927=0,0,IF(Cartilha_GLOBAL!R3927&gt;0,"c","b"))</f>
        <v>0</v>
      </c>
    </row>
    <row r="3928" ht="22.5" hidden="1" spans="1:20">
      <c r="A3928" s="158">
        <f>Cartilha_GLOBAL!A3928</f>
        <v>93099</v>
      </c>
      <c r="B3928" s="100" t="str">
        <f>Cartilha_GLOBAL!B3928</f>
        <v>SINAPI</v>
      </c>
      <c r="C3928" s="104" t="str">
        <f>Cartilha_GLOBAL!C3928</f>
        <v>CURVA EM COBRE, DN 22 MM, 45 GRAUS, SEM ANEL DE SOLDA, BOLSA X BOLSA, INSTALADO EM RAMAL E SUB-RAMAL DE HIDRÁULICA PREDIAL - FORNECIMENTO E INSTALAÇÃO. AF_04/2022</v>
      </c>
      <c r="D3928" s="94" t="str">
        <f>Cartilha_GLOBAL!D3928</f>
        <v>UN</v>
      </c>
      <c r="E3928" s="105">
        <f>Cartilha_GLOBAL!$E3928</f>
        <v>26.07</v>
      </c>
      <c r="F3928" s="182">
        <f>Cartilha_GLOBAL!$F3928</f>
        <v>32</v>
      </c>
      <c r="G3928" s="108"/>
      <c r="H3928" s="107">
        <f t="shared" si="241"/>
        <v>0</v>
      </c>
      <c r="I3928" s="143">
        <f t="shared" si="242"/>
        <v>0</v>
      </c>
      <c r="J3928" s="142"/>
      <c r="K3928" s="228"/>
      <c r="L3928" s="7" t="str">
        <f t="shared" si="243"/>
        <v/>
      </c>
      <c r="M3928" s="7" t="str">
        <f t="shared" si="244"/>
        <v/>
      </c>
      <c r="N3928" s="7" t="str">
        <f>Cartilha_GLOBAL!N3928</f>
        <v/>
      </c>
      <c r="O3928" s="144"/>
      <c r="Q3928" s="151"/>
      <c r="R3928" s="152">
        <v>0</v>
      </c>
      <c r="T3928" s="153">
        <f>IF(Cartilha_GLOBAL!R3928=0,0,IF(Cartilha_GLOBAL!R3928&gt;0,"c","b"))</f>
        <v>0</v>
      </c>
    </row>
    <row r="3929" ht="22.5" hidden="1" spans="1:20">
      <c r="A3929" s="158">
        <f>Cartilha_GLOBAL!A3929</f>
        <v>93102</v>
      </c>
      <c r="B3929" s="100" t="str">
        <f>Cartilha_GLOBAL!B3929</f>
        <v>SINAPI</v>
      </c>
      <c r="C3929" s="104" t="str">
        <f>Cartilha_GLOBAL!C3929</f>
        <v>CURVA EM COBRE, DN 28 MM, 45 GRAUS, SEM ANEL DE SOLDA, BOLSA X BOLSA, INSTALADO EM RAMAL E SUB-RAMAL DE HIDRÁULICA PREDIAL - FORNECIMENTO E INSTALAÇÃO. AF_04/2022</v>
      </c>
      <c r="D3929" s="94" t="str">
        <f>Cartilha_GLOBAL!D3929</f>
        <v>UN</v>
      </c>
      <c r="E3929" s="105">
        <f>Cartilha_GLOBAL!$E3929</f>
        <v>37.17</v>
      </c>
      <c r="F3929" s="182">
        <f>Cartilha_GLOBAL!$F3929</f>
        <v>45.62</v>
      </c>
      <c r="G3929" s="108"/>
      <c r="H3929" s="107">
        <f t="shared" si="241"/>
        <v>0</v>
      </c>
      <c r="I3929" s="143">
        <f t="shared" si="242"/>
        <v>0</v>
      </c>
      <c r="J3929" s="142"/>
      <c r="K3929" s="228"/>
      <c r="L3929" s="7" t="str">
        <f t="shared" si="243"/>
        <v/>
      </c>
      <c r="M3929" s="7" t="str">
        <f t="shared" si="244"/>
        <v/>
      </c>
      <c r="N3929" s="7" t="str">
        <f>Cartilha_GLOBAL!N3929</f>
        <v/>
      </c>
      <c r="O3929" s="144"/>
      <c r="Q3929" s="151"/>
      <c r="R3929" s="152">
        <v>0</v>
      </c>
      <c r="T3929" s="153">
        <f>IF(Cartilha_GLOBAL!R3929=0,0,IF(Cartilha_GLOBAL!R3929&gt;0,"c","b"))</f>
        <v>0</v>
      </c>
    </row>
    <row r="3930" ht="22.5" hidden="1" spans="1:20">
      <c r="A3930" s="158">
        <f>Cartilha_GLOBAL!A3930</f>
        <v>93103</v>
      </c>
      <c r="B3930" s="100" t="str">
        <f>Cartilha_GLOBAL!B3930</f>
        <v>SINAPI</v>
      </c>
      <c r="C3930" s="104" t="str">
        <f>Cartilha_GLOBAL!C3930</f>
        <v>LUVA PASSANTE EM COBRE, DN 15 MM, SEM ANEL DE SOLDA, INSTALADO EM RAMAL E SUB-RAMAL DE HIDRÁULICA PREDIAL - FORNECIMENTO E INSTALAÇÃO. AF_04/2022</v>
      </c>
      <c r="D3930" s="94" t="str">
        <f>Cartilha_GLOBAL!D3930</f>
        <v>UN</v>
      </c>
      <c r="E3930" s="105">
        <f>Cartilha_GLOBAL!$E3930</f>
        <v>9.67</v>
      </c>
      <c r="F3930" s="182">
        <f>Cartilha_GLOBAL!$F3930</f>
        <v>11.87</v>
      </c>
      <c r="G3930" s="108"/>
      <c r="H3930" s="107">
        <f t="shared" si="241"/>
        <v>0</v>
      </c>
      <c r="I3930" s="143">
        <f t="shared" si="242"/>
        <v>0</v>
      </c>
      <c r="J3930" s="142"/>
      <c r="K3930" s="228"/>
      <c r="L3930" s="7" t="str">
        <f t="shared" si="243"/>
        <v/>
      </c>
      <c r="M3930" s="7" t="str">
        <f t="shared" si="244"/>
        <v/>
      </c>
      <c r="N3930" s="7" t="str">
        <f>Cartilha_GLOBAL!N3930</f>
        <v/>
      </c>
      <c r="O3930" s="144"/>
      <c r="Q3930" s="151"/>
      <c r="R3930" s="152">
        <v>0</v>
      </c>
      <c r="T3930" s="153">
        <f>IF(Cartilha_GLOBAL!R3930=0,0,IF(Cartilha_GLOBAL!R3930&gt;0,"c","b"))</f>
        <v>0</v>
      </c>
    </row>
    <row r="3931" ht="22.5" hidden="1" spans="1:20">
      <c r="A3931" s="158">
        <f>Cartilha_GLOBAL!A3931</f>
        <v>93106</v>
      </c>
      <c r="B3931" s="100" t="str">
        <f>Cartilha_GLOBAL!B3931</f>
        <v>SINAPI</v>
      </c>
      <c r="C3931" s="104" t="str">
        <f>Cartilha_GLOBAL!C3931</f>
        <v>JUNTA DE EXPANSÃO EM COBRE, DN 15 MM, PONTA X PONTA, INSTALADO EM RAMAL E SUB-RAMAL DE HIDRÁULICA PREDIAL - FORNECIMENTO E INSTALAÇÃO. AF_04/2022</v>
      </c>
      <c r="D3931" s="94" t="str">
        <f>Cartilha_GLOBAL!D3931</f>
        <v>UN</v>
      </c>
      <c r="E3931" s="105">
        <f>Cartilha_GLOBAL!$E3931</f>
        <v>437.87</v>
      </c>
      <c r="F3931" s="182">
        <f>Cartilha_GLOBAL!$F3931</f>
        <v>537.44</v>
      </c>
      <c r="G3931" s="108"/>
      <c r="H3931" s="107">
        <f t="shared" si="241"/>
        <v>0</v>
      </c>
      <c r="I3931" s="143">
        <f t="shared" si="242"/>
        <v>0</v>
      </c>
      <c r="J3931" s="142"/>
      <c r="K3931" s="228"/>
      <c r="L3931" s="7" t="str">
        <f t="shared" si="243"/>
        <v/>
      </c>
      <c r="M3931" s="7" t="str">
        <f t="shared" si="244"/>
        <v/>
      </c>
      <c r="N3931" s="7" t="str">
        <f>Cartilha_GLOBAL!N3931</f>
        <v/>
      </c>
      <c r="O3931" s="144"/>
      <c r="Q3931" s="151"/>
      <c r="R3931" s="152">
        <v>0</v>
      </c>
      <c r="T3931" s="153">
        <f>IF(Cartilha_GLOBAL!R3931=0,0,IF(Cartilha_GLOBAL!R3931&gt;0,"c","b"))</f>
        <v>0</v>
      </c>
    </row>
    <row r="3932" ht="22.5" hidden="1" spans="1:20">
      <c r="A3932" s="158">
        <f>Cartilha_GLOBAL!A3932</f>
        <v>93107</v>
      </c>
      <c r="B3932" s="100" t="str">
        <f>Cartilha_GLOBAL!B3932</f>
        <v>SINAPI</v>
      </c>
      <c r="C3932" s="104" t="str">
        <f>Cartilha_GLOBAL!C3932</f>
        <v>LUVA PASSANTE EM COBRE, DN 22 MM, SEM ANEL DE SOLDA, INSTALADO EM RAMAL E SUB-RAMAL DE HIDRÁULICA PREDIAL - FORNECIMENTO E INSTALAÇÃO. AF_04/2022</v>
      </c>
      <c r="D3932" s="94" t="str">
        <f>Cartilha_GLOBAL!D3932</f>
        <v>UN</v>
      </c>
      <c r="E3932" s="105">
        <f>Cartilha_GLOBAL!$E3932</f>
        <v>17.18</v>
      </c>
      <c r="F3932" s="182">
        <f>Cartilha_GLOBAL!$F3932</f>
        <v>21.09</v>
      </c>
      <c r="G3932" s="108"/>
      <c r="H3932" s="107">
        <f t="shared" si="241"/>
        <v>0</v>
      </c>
      <c r="I3932" s="143">
        <f t="shared" si="242"/>
        <v>0</v>
      </c>
      <c r="J3932" s="142"/>
      <c r="K3932" s="228"/>
      <c r="L3932" s="7" t="str">
        <f t="shared" si="243"/>
        <v/>
      </c>
      <c r="M3932" s="7" t="str">
        <f t="shared" si="244"/>
        <v/>
      </c>
      <c r="N3932" s="7" t="str">
        <f>Cartilha_GLOBAL!N3932</f>
        <v/>
      </c>
      <c r="O3932" s="144"/>
      <c r="Q3932" s="151"/>
      <c r="R3932" s="152">
        <v>0</v>
      </c>
      <c r="T3932" s="153">
        <f>IF(Cartilha_GLOBAL!R3932=0,0,IF(Cartilha_GLOBAL!R3932&gt;0,"c","b"))</f>
        <v>0</v>
      </c>
    </row>
    <row r="3933" ht="22.5" hidden="1" spans="1:20">
      <c r="A3933" s="158">
        <f>Cartilha_GLOBAL!A3933</f>
        <v>93108</v>
      </c>
      <c r="B3933" s="100" t="str">
        <f>Cartilha_GLOBAL!B3933</f>
        <v>SINAPI</v>
      </c>
      <c r="C3933" s="104" t="str">
        <f>Cartilha_GLOBAL!C3933</f>
        <v>BUCHA DE REDUÇÃO EM COBRE, DN 22 MM X 15 MM, SEM ANEL DE SOLDA, PONTA X BOLSA, INSTALADO EM RAMAL E SUB-RAMAL DE HIDRÁULICA PREDIAL - FORNECIMENTO E INSTALAÇÃO. AF_04/2022</v>
      </c>
      <c r="D3933" s="94" t="str">
        <f>Cartilha_GLOBAL!D3933</f>
        <v>UN</v>
      </c>
      <c r="E3933" s="105">
        <f>Cartilha_GLOBAL!$E3933</f>
        <v>14.44</v>
      </c>
      <c r="F3933" s="182">
        <f>Cartilha_GLOBAL!$F3933</f>
        <v>17.72</v>
      </c>
      <c r="G3933" s="108"/>
      <c r="H3933" s="107">
        <f t="shared" si="241"/>
        <v>0</v>
      </c>
      <c r="I3933" s="143">
        <f t="shared" si="242"/>
        <v>0</v>
      </c>
      <c r="J3933" s="142"/>
      <c r="K3933" s="228"/>
      <c r="L3933" s="7" t="str">
        <f t="shared" si="243"/>
        <v/>
      </c>
      <c r="M3933" s="7" t="str">
        <f t="shared" si="244"/>
        <v/>
      </c>
      <c r="N3933" s="7" t="str">
        <f>Cartilha_GLOBAL!N3933</f>
        <v/>
      </c>
      <c r="O3933" s="144"/>
      <c r="Q3933" s="151"/>
      <c r="R3933" s="152">
        <v>0</v>
      </c>
      <c r="T3933" s="153">
        <f>IF(Cartilha_GLOBAL!R3933=0,0,IF(Cartilha_GLOBAL!R3933&gt;0,"c","b"))</f>
        <v>0</v>
      </c>
    </row>
    <row r="3934" ht="22.5" hidden="1" spans="1:20">
      <c r="A3934" s="158">
        <f>Cartilha_GLOBAL!A3934</f>
        <v>93109</v>
      </c>
      <c r="B3934" s="100" t="str">
        <f>Cartilha_GLOBAL!B3934</f>
        <v>SINAPI</v>
      </c>
      <c r="C3934" s="104" t="str">
        <f>Cartilha_GLOBAL!C3934</f>
        <v>JUNTA DE EXPANSÃO EM COBRE, DN 22 MM, PONTA X PONTA, INSTALADO EM RAMAL E SUB-RAMAL DE HIDRÁULICA PREDIAL - FORNECIMENTO E INSTALAÇÃO. AF_04/2022</v>
      </c>
      <c r="D3934" s="94" t="str">
        <f>Cartilha_GLOBAL!D3934</f>
        <v>UN</v>
      </c>
      <c r="E3934" s="105">
        <f>Cartilha_GLOBAL!$E3934</f>
        <v>510.51</v>
      </c>
      <c r="F3934" s="182">
        <f>Cartilha_GLOBAL!$F3934</f>
        <v>626.6</v>
      </c>
      <c r="G3934" s="108"/>
      <c r="H3934" s="107">
        <f t="shared" si="241"/>
        <v>0</v>
      </c>
      <c r="I3934" s="143">
        <f t="shared" si="242"/>
        <v>0</v>
      </c>
      <c r="J3934" s="142"/>
      <c r="K3934" s="228"/>
      <c r="L3934" s="7" t="str">
        <f t="shared" si="243"/>
        <v/>
      </c>
      <c r="M3934" s="7" t="str">
        <f t="shared" si="244"/>
        <v/>
      </c>
      <c r="N3934" s="7" t="str">
        <f>Cartilha_GLOBAL!N3934</f>
        <v/>
      </c>
      <c r="O3934" s="144"/>
      <c r="Q3934" s="151"/>
      <c r="R3934" s="152">
        <v>0</v>
      </c>
      <c r="T3934" s="153">
        <f>IF(Cartilha_GLOBAL!R3934=0,0,IF(Cartilha_GLOBAL!R3934&gt;0,"c","b"))</f>
        <v>0</v>
      </c>
    </row>
    <row r="3935" ht="22.5" hidden="1" spans="1:20">
      <c r="A3935" s="158">
        <f>Cartilha_GLOBAL!A3935</f>
        <v>93113</v>
      </c>
      <c r="B3935" s="100" t="str">
        <f>Cartilha_GLOBAL!B3935</f>
        <v>SINAPI</v>
      </c>
      <c r="C3935" s="104" t="str">
        <f>Cartilha_GLOBAL!C3935</f>
        <v>LUVA PASSANTE EM COBRE, DN 28 MM, SEM ANEL DE SOLDA, INSTALADO EM RAMAL E SUB-RAMAL  DE HIDRÁULICA PREDIAL - FORNECIMENTO E INSTALAÇÃO. AF_04/2022</v>
      </c>
      <c r="D3935" s="94" t="str">
        <f>Cartilha_GLOBAL!D3935</f>
        <v>UN</v>
      </c>
      <c r="E3935" s="105">
        <f>Cartilha_GLOBAL!$E3935</f>
        <v>24.42</v>
      </c>
      <c r="F3935" s="182">
        <f>Cartilha_GLOBAL!$F3935</f>
        <v>29.97</v>
      </c>
      <c r="G3935" s="108"/>
      <c r="H3935" s="107">
        <f t="shared" si="241"/>
        <v>0</v>
      </c>
      <c r="I3935" s="143">
        <f t="shared" si="242"/>
        <v>0</v>
      </c>
      <c r="J3935" s="142"/>
      <c r="K3935" s="228"/>
      <c r="L3935" s="7" t="str">
        <f t="shared" si="243"/>
        <v/>
      </c>
      <c r="M3935" s="7" t="str">
        <f t="shared" si="244"/>
        <v/>
      </c>
      <c r="N3935" s="7" t="str">
        <f>Cartilha_GLOBAL!N3935</f>
        <v/>
      </c>
      <c r="O3935" s="144"/>
      <c r="Q3935" s="151"/>
      <c r="R3935" s="152">
        <v>0</v>
      </c>
      <c r="T3935" s="153">
        <f>IF(Cartilha_GLOBAL!R3935=0,0,IF(Cartilha_GLOBAL!R3935&gt;0,"c","b"))</f>
        <v>0</v>
      </c>
    </row>
    <row r="3936" ht="22.5" hidden="1" spans="1:20">
      <c r="A3936" s="158">
        <f>Cartilha_GLOBAL!A3936</f>
        <v>93116</v>
      </c>
      <c r="B3936" s="100" t="str">
        <f>Cartilha_GLOBAL!B3936</f>
        <v>SINAPI</v>
      </c>
      <c r="C3936" s="104" t="str">
        <f>Cartilha_GLOBAL!C3936</f>
        <v>JUNTA DE EXPANSÃO EM COBRE, DN 28 MM, PONTA X PONTA, INSTALADO EM RAMAL E SUB-RAMAL DE HIDRÁULICA PREDIAL - FORNECIMENTO E INSTALAÇÃO. AF_04/2022</v>
      </c>
      <c r="D3936" s="94" t="str">
        <f>Cartilha_GLOBAL!D3936</f>
        <v>UN</v>
      </c>
      <c r="E3936" s="105">
        <f>Cartilha_GLOBAL!$E3936</f>
        <v>562.83</v>
      </c>
      <c r="F3936" s="182">
        <f>Cartilha_GLOBAL!$F3936</f>
        <v>690.82</v>
      </c>
      <c r="G3936" s="108"/>
      <c r="H3936" s="107">
        <f t="shared" si="241"/>
        <v>0</v>
      </c>
      <c r="I3936" s="143">
        <f t="shared" si="242"/>
        <v>0</v>
      </c>
      <c r="J3936" s="142"/>
      <c r="K3936" s="228"/>
      <c r="L3936" s="7" t="str">
        <f t="shared" si="243"/>
        <v/>
      </c>
      <c r="M3936" s="7" t="str">
        <f t="shared" si="244"/>
        <v/>
      </c>
      <c r="N3936" s="7" t="str">
        <f>Cartilha_GLOBAL!N3936</f>
        <v/>
      </c>
      <c r="O3936" s="144"/>
      <c r="Q3936" s="151"/>
      <c r="R3936" s="152">
        <v>0</v>
      </c>
      <c r="T3936" s="153">
        <f>IF(Cartilha_GLOBAL!R3936=0,0,IF(Cartilha_GLOBAL!R3936&gt;0,"c","b"))</f>
        <v>0</v>
      </c>
    </row>
    <row r="3937" ht="22.5" hidden="1" spans="1:20">
      <c r="A3937" s="158">
        <f>Cartilha_GLOBAL!A3937</f>
        <v>93119</v>
      </c>
      <c r="B3937" s="100" t="str">
        <f>Cartilha_GLOBAL!B3937</f>
        <v>SINAPI</v>
      </c>
      <c r="C3937" s="104" t="str">
        <f>Cartilha_GLOBAL!C3937</f>
        <v>CURVA EM COBRE, DN 22 MM, 45 GRAUS, SEM ANEL DE SOLDA, BOLSA X BOLSA, INSTALADO EM PRUMADA DE HIDRÁULICA PREDIAL - FORNECIMENTO E INSTALAÇÃO. AF_04/2022</v>
      </c>
      <c r="D3937" s="94" t="str">
        <f>Cartilha_GLOBAL!D3937</f>
        <v>UN</v>
      </c>
      <c r="E3937" s="105">
        <f>Cartilha_GLOBAL!$E3937</f>
        <v>17.61</v>
      </c>
      <c r="F3937" s="182">
        <f>Cartilha_GLOBAL!$F3937</f>
        <v>21.61</v>
      </c>
      <c r="G3937" s="108"/>
      <c r="H3937" s="107">
        <f t="shared" si="241"/>
        <v>0</v>
      </c>
      <c r="I3937" s="143">
        <f t="shared" si="242"/>
        <v>0</v>
      </c>
      <c r="J3937" s="142"/>
      <c r="K3937" s="228"/>
      <c r="L3937" s="7" t="str">
        <f t="shared" si="243"/>
        <v/>
      </c>
      <c r="M3937" s="7" t="str">
        <f t="shared" si="244"/>
        <v/>
      </c>
      <c r="N3937" s="7" t="str">
        <f>Cartilha_GLOBAL!N3937</f>
        <v/>
      </c>
      <c r="O3937" s="144"/>
      <c r="Q3937" s="151"/>
      <c r="R3937" s="152">
        <v>0</v>
      </c>
      <c r="T3937" s="153">
        <f>IF(Cartilha_GLOBAL!R3937=0,0,IF(Cartilha_GLOBAL!R3937&gt;0,"c","b"))</f>
        <v>0</v>
      </c>
    </row>
    <row r="3938" ht="22.5" hidden="1" spans="1:20">
      <c r="A3938" s="158">
        <f>Cartilha_GLOBAL!A3938</f>
        <v>93122</v>
      </c>
      <c r="B3938" s="100" t="str">
        <f>Cartilha_GLOBAL!B3938</f>
        <v>SINAPI</v>
      </c>
      <c r="C3938" s="104" t="str">
        <f>Cartilha_GLOBAL!C3938</f>
        <v>CURVA EM COBRE, DN 28 MM, 45 GRAUS, SEM ANEL DE SOLDA, BOLSA X BOLSA, INSTALADO EM PRUMADA DE HIDRÁULICA PREDIAL - FORNECIMENTO E INSTALAÇÃO. AF_04/2022</v>
      </c>
      <c r="D3938" s="94" t="str">
        <f>Cartilha_GLOBAL!D3938</f>
        <v>UN</v>
      </c>
      <c r="E3938" s="105">
        <f>Cartilha_GLOBAL!$E3938</f>
        <v>26.26</v>
      </c>
      <c r="F3938" s="182">
        <f>Cartilha_GLOBAL!$F3938</f>
        <v>32.23</v>
      </c>
      <c r="G3938" s="108"/>
      <c r="H3938" s="107">
        <f t="shared" si="241"/>
        <v>0</v>
      </c>
      <c r="I3938" s="143">
        <f t="shared" si="242"/>
        <v>0</v>
      </c>
      <c r="J3938" s="142"/>
      <c r="K3938" s="228"/>
      <c r="L3938" s="7" t="str">
        <f t="shared" si="243"/>
        <v/>
      </c>
      <c r="M3938" s="7" t="str">
        <f t="shared" si="244"/>
        <v/>
      </c>
      <c r="N3938" s="7" t="str">
        <f>Cartilha_GLOBAL!N3938</f>
        <v/>
      </c>
      <c r="O3938" s="144"/>
      <c r="Q3938" s="151"/>
      <c r="R3938" s="152">
        <v>0</v>
      </c>
      <c r="T3938" s="153">
        <f>IF(Cartilha_GLOBAL!R3938=0,0,IF(Cartilha_GLOBAL!R3938&gt;0,"c","b"))</f>
        <v>0</v>
      </c>
    </row>
    <row r="3939" ht="22.5" hidden="1" spans="1:20">
      <c r="A3939" s="158">
        <f>Cartilha_GLOBAL!A3939</f>
        <v>93123</v>
      </c>
      <c r="B3939" s="100" t="str">
        <f>Cartilha_GLOBAL!B3939</f>
        <v>SINAPI</v>
      </c>
      <c r="C3939" s="104" t="str">
        <f>Cartilha_GLOBAL!C3939</f>
        <v>CURVA EM COBRE, DN 35 MM, 45 GRAUS, SEM ANEL DE SOLDA, BOLSA X BOLSA, INSTALADO EM PRUMADA DE HIDRÁULICA PREDIAL -  FORNECIMENTO E INSTALAÇÃO. AF_04/2022</v>
      </c>
      <c r="D3939" s="94" t="str">
        <f>Cartilha_GLOBAL!D3939</f>
        <v>UN</v>
      </c>
      <c r="E3939" s="105">
        <f>Cartilha_GLOBAL!$E3939</f>
        <v>57.46</v>
      </c>
      <c r="F3939" s="182">
        <f>Cartilha_GLOBAL!$F3939</f>
        <v>70.53</v>
      </c>
      <c r="G3939" s="108"/>
      <c r="H3939" s="107">
        <f t="shared" si="241"/>
        <v>0</v>
      </c>
      <c r="I3939" s="143">
        <f t="shared" si="242"/>
        <v>0</v>
      </c>
      <c r="J3939" s="142"/>
      <c r="K3939" s="228"/>
      <c r="L3939" s="7" t="str">
        <f t="shared" si="243"/>
        <v/>
      </c>
      <c r="M3939" s="7" t="str">
        <f t="shared" si="244"/>
        <v/>
      </c>
      <c r="N3939" s="7" t="str">
        <f>Cartilha_GLOBAL!N3939</f>
        <v/>
      </c>
      <c r="O3939" s="144"/>
      <c r="Q3939" s="151"/>
      <c r="R3939" s="152">
        <v>0</v>
      </c>
      <c r="T3939" s="153">
        <f>IF(Cartilha_GLOBAL!R3939=0,0,IF(Cartilha_GLOBAL!R3939&gt;0,"c","b"))</f>
        <v>0</v>
      </c>
    </row>
    <row r="3940" ht="22.5" hidden="1" spans="1:20">
      <c r="A3940" s="158">
        <f>Cartilha_GLOBAL!A3940</f>
        <v>93124</v>
      </c>
      <c r="B3940" s="100" t="str">
        <f>Cartilha_GLOBAL!B3940</f>
        <v>SINAPI</v>
      </c>
      <c r="C3940" s="104" t="str">
        <f>Cartilha_GLOBAL!C3940</f>
        <v>CURVA EM COBRE, DN 42 MM, 45 GRAUS, SEM ANEL DE SOLDA, BOLSA X BOLSA, INSTALADO EM PRUMADA DE HIDRÁULICA PREDIAL - FORNECIMENTO E INSTALAÇÃO. AF_04/2022</v>
      </c>
      <c r="D3940" s="94" t="str">
        <f>Cartilha_GLOBAL!D3940</f>
        <v>UN</v>
      </c>
      <c r="E3940" s="105">
        <f>Cartilha_GLOBAL!$E3940</f>
        <v>89.7</v>
      </c>
      <c r="F3940" s="182">
        <f>Cartilha_GLOBAL!$F3940</f>
        <v>110.1</v>
      </c>
      <c r="G3940" s="108"/>
      <c r="H3940" s="107">
        <f t="shared" si="241"/>
        <v>0</v>
      </c>
      <c r="I3940" s="143">
        <f t="shared" si="242"/>
        <v>0</v>
      </c>
      <c r="J3940" s="142"/>
      <c r="K3940" s="228"/>
      <c r="L3940" s="7" t="str">
        <f t="shared" si="243"/>
        <v/>
      </c>
      <c r="M3940" s="7" t="str">
        <f t="shared" si="244"/>
        <v/>
      </c>
      <c r="N3940" s="7" t="str">
        <f>Cartilha_GLOBAL!N3940</f>
        <v/>
      </c>
      <c r="O3940" s="144"/>
      <c r="Q3940" s="151"/>
      <c r="R3940" s="152">
        <v>0</v>
      </c>
      <c r="T3940" s="153">
        <f>IF(Cartilha_GLOBAL!R3940=0,0,IF(Cartilha_GLOBAL!R3940&gt;0,"c","b"))</f>
        <v>0</v>
      </c>
    </row>
    <row r="3941" ht="22.5" hidden="1" spans="1:20">
      <c r="A3941" s="158">
        <f>Cartilha_GLOBAL!A3941</f>
        <v>93125</v>
      </c>
      <c r="B3941" s="100" t="str">
        <f>Cartilha_GLOBAL!B3941</f>
        <v>SINAPI</v>
      </c>
      <c r="C3941" s="104" t="str">
        <f>Cartilha_GLOBAL!C3941</f>
        <v>CURVA EM COBRE, DN 54 MM, 45 GRAUS, SEM ANEL DE SOLDA, BOLSA X BOLSA, INSTALADO EM PRUMADA DE HIDRÁULICA PREDIAL - FORNECIMENTO E INSTALAÇÃO. AF_04/2022</v>
      </c>
      <c r="D3941" s="94" t="str">
        <f>Cartilha_GLOBAL!D3941</f>
        <v>UN</v>
      </c>
      <c r="E3941" s="105">
        <f>Cartilha_GLOBAL!$E3941</f>
        <v>131.59</v>
      </c>
      <c r="F3941" s="182">
        <f>Cartilha_GLOBAL!$F3941</f>
        <v>161.51</v>
      </c>
      <c r="G3941" s="108"/>
      <c r="H3941" s="107">
        <f t="shared" si="241"/>
        <v>0</v>
      </c>
      <c r="I3941" s="143">
        <f t="shared" si="242"/>
        <v>0</v>
      </c>
      <c r="J3941" s="142"/>
      <c r="K3941" s="228"/>
      <c r="L3941" s="7" t="str">
        <f t="shared" si="243"/>
        <v/>
      </c>
      <c r="M3941" s="7" t="str">
        <f t="shared" si="244"/>
        <v/>
      </c>
      <c r="N3941" s="7" t="str">
        <f>Cartilha_GLOBAL!N3941</f>
        <v/>
      </c>
      <c r="O3941" s="144"/>
      <c r="Q3941" s="151"/>
      <c r="R3941" s="152">
        <v>0</v>
      </c>
      <c r="T3941" s="153">
        <f>IF(Cartilha_GLOBAL!R3941=0,0,IF(Cartilha_GLOBAL!R3941&gt;0,"c","b"))</f>
        <v>0</v>
      </c>
    </row>
    <row r="3942" ht="22.5" hidden="1" spans="1:20">
      <c r="A3942" s="158">
        <f>Cartilha_GLOBAL!A3942</f>
        <v>93126</v>
      </c>
      <c r="B3942" s="100" t="str">
        <f>Cartilha_GLOBAL!B3942</f>
        <v>SINAPI</v>
      </c>
      <c r="C3942" s="104" t="str">
        <f>Cartilha_GLOBAL!C3942</f>
        <v>CURVA EM COBRE, DN 66 MM, 45 GRAUS, SEM ANEL DE SOLDA, BOLSA X BOLSA, INSTALADO EM PRUMADA DE HIDRÁULICA PREDIAL - FORNECIMENTO E INSTALAÇÃO. AF_04/2022</v>
      </c>
      <c r="D3942" s="94" t="str">
        <f>Cartilha_GLOBAL!D3942</f>
        <v>UN</v>
      </c>
      <c r="E3942" s="105">
        <f>Cartilha_GLOBAL!$E3942</f>
        <v>288.49</v>
      </c>
      <c r="F3942" s="182">
        <f>Cartilha_GLOBAL!$F3942</f>
        <v>354.09</v>
      </c>
      <c r="G3942" s="108"/>
      <c r="H3942" s="107">
        <f t="shared" si="241"/>
        <v>0</v>
      </c>
      <c r="I3942" s="143">
        <f t="shared" si="242"/>
        <v>0</v>
      </c>
      <c r="J3942" s="142"/>
      <c r="K3942" s="228"/>
      <c r="L3942" s="7" t="str">
        <f t="shared" si="243"/>
        <v/>
      </c>
      <c r="M3942" s="7" t="str">
        <f t="shared" si="244"/>
        <v/>
      </c>
      <c r="N3942" s="7" t="str">
        <f>Cartilha_GLOBAL!N3942</f>
        <v/>
      </c>
      <c r="O3942" s="144"/>
      <c r="Q3942" s="151"/>
      <c r="R3942" s="152">
        <v>0</v>
      </c>
      <c r="T3942" s="153">
        <f>IF(Cartilha_GLOBAL!R3942=0,0,IF(Cartilha_GLOBAL!R3942&gt;0,"c","b"))</f>
        <v>0</v>
      </c>
    </row>
    <row r="3943" ht="22.5" hidden="1" spans="1:20">
      <c r="A3943" s="158">
        <f>Cartilha_GLOBAL!A3943</f>
        <v>93133</v>
      </c>
      <c r="B3943" s="100" t="str">
        <f>Cartilha_GLOBAL!B3943</f>
        <v>SINAPI</v>
      </c>
      <c r="C3943" s="104" t="str">
        <f>Cartilha_GLOBAL!C3943</f>
        <v>BUCHA DE REDUÇÃO EM COBRE, DN 28 MM X 22 MM, SEM ANEL DE SOLDA, INSTALADO EM RAMAL E SUB-RAMAL DE HIDRÁULICA PREDIAL - FORNECIMENTO E INSTALAÇÃO. AF_04/2022</v>
      </c>
      <c r="D3943" s="94" t="str">
        <f>Cartilha_GLOBAL!D3943</f>
        <v>UN</v>
      </c>
      <c r="E3943" s="105">
        <f>Cartilha_GLOBAL!$E3943</f>
        <v>20.74</v>
      </c>
      <c r="F3943" s="182">
        <f>Cartilha_GLOBAL!$F3943</f>
        <v>25.46</v>
      </c>
      <c r="G3943" s="108"/>
      <c r="H3943" s="107">
        <f t="shared" si="241"/>
        <v>0</v>
      </c>
      <c r="I3943" s="143">
        <f t="shared" si="242"/>
        <v>0</v>
      </c>
      <c r="J3943" s="142"/>
      <c r="K3943" s="228"/>
      <c r="L3943" s="7" t="str">
        <f t="shared" si="243"/>
        <v/>
      </c>
      <c r="M3943" s="7" t="str">
        <f t="shared" si="244"/>
        <v/>
      </c>
      <c r="N3943" s="7" t="str">
        <f>Cartilha_GLOBAL!N3943</f>
        <v/>
      </c>
      <c r="O3943" s="144"/>
      <c r="Q3943" s="151"/>
      <c r="R3943" s="152">
        <v>0</v>
      </c>
      <c r="T3943" s="153">
        <f>IF(Cartilha_GLOBAL!R3943=0,0,IF(Cartilha_GLOBAL!R3943&gt;0,"c","b"))</f>
        <v>0</v>
      </c>
    </row>
    <row r="3944" ht="22.5" hidden="1" spans="1:20">
      <c r="A3944" s="158">
        <f>Cartilha_GLOBAL!A3944</f>
        <v>103805</v>
      </c>
      <c r="B3944" s="100" t="str">
        <f>Cartilha_GLOBAL!B3944</f>
        <v>SINAPI</v>
      </c>
      <c r="C3944" s="104" t="str">
        <f>Cartilha_GLOBAL!C3944</f>
        <v>COTOVELO EM COBRE, DN 15 MM, 90 GRAUS, SEM ANEL DE SOLDA, INSTALADO EM RAMAL E SUB-RAMAL DE GÁS COMBUSTÍVEL - FORNECIMENTO E INSTALAÇÃO. AF_04/2022</v>
      </c>
      <c r="D3944" s="94" t="str">
        <f>Cartilha_GLOBAL!D3944</f>
        <v>UN</v>
      </c>
      <c r="E3944" s="105">
        <f>Cartilha_GLOBAL!$E3944</f>
        <v>19.99</v>
      </c>
      <c r="F3944" s="182">
        <f>Cartilha_GLOBAL!$F3944</f>
        <v>24.54</v>
      </c>
      <c r="G3944" s="108"/>
      <c r="H3944" s="107">
        <f t="shared" si="241"/>
        <v>0</v>
      </c>
      <c r="I3944" s="143">
        <f t="shared" si="242"/>
        <v>0</v>
      </c>
      <c r="J3944" s="142"/>
      <c r="K3944" s="145"/>
      <c r="L3944" s="7" t="str">
        <f t="shared" si="243"/>
        <v/>
      </c>
      <c r="M3944" s="7" t="str">
        <f t="shared" si="244"/>
        <v/>
      </c>
      <c r="N3944" s="7" t="str">
        <f>Cartilha_GLOBAL!N3944</f>
        <v/>
      </c>
      <c r="O3944" s="144"/>
      <c r="Q3944" s="151"/>
      <c r="R3944" s="152">
        <v>0</v>
      </c>
      <c r="T3944" s="153">
        <f>IF(Cartilha_GLOBAL!R3944=0,0,IF(Cartilha_GLOBAL!R3944&gt;0,"c","b"))</f>
        <v>0</v>
      </c>
    </row>
    <row r="3945" ht="22.5" hidden="1" spans="1:20">
      <c r="A3945" s="158">
        <f>Cartilha_GLOBAL!A3945</f>
        <v>103806</v>
      </c>
      <c r="B3945" s="100" t="str">
        <f>Cartilha_GLOBAL!B3945</f>
        <v>SINAPI</v>
      </c>
      <c r="C3945" s="104" t="str">
        <f>Cartilha_GLOBAL!C3945</f>
        <v>CURVA EM COBRE, DN 15 MM, 45 GRAUS, SEM ANEL DE SOLDA, BOLSA X BOLSA, INSTALADO EM RAMAL E SUB-RAMAL DE GÁS COMBUSTÍVEL - FORNECIMENTO E INSTALAÇÃO. AF_04/2022</v>
      </c>
      <c r="D3945" s="94" t="str">
        <f>Cartilha_GLOBAL!D3945</f>
        <v>UN</v>
      </c>
      <c r="E3945" s="105">
        <f>Cartilha_GLOBAL!$E3945</f>
        <v>19.96</v>
      </c>
      <c r="F3945" s="182">
        <f>Cartilha_GLOBAL!$F3945</f>
        <v>24.5</v>
      </c>
      <c r="G3945" s="108"/>
      <c r="H3945" s="107">
        <f t="shared" si="241"/>
        <v>0</v>
      </c>
      <c r="I3945" s="143">
        <f t="shared" si="242"/>
        <v>0</v>
      </c>
      <c r="J3945" s="142"/>
      <c r="K3945" s="228"/>
      <c r="L3945" s="7" t="str">
        <f t="shared" si="243"/>
        <v/>
      </c>
      <c r="M3945" s="7" t="str">
        <f t="shared" si="244"/>
        <v/>
      </c>
      <c r="N3945" s="7" t="str">
        <f>Cartilha_GLOBAL!N3945</f>
        <v/>
      </c>
      <c r="O3945" s="144"/>
      <c r="Q3945" s="151"/>
      <c r="R3945" s="152">
        <v>0</v>
      </c>
      <c r="T3945" s="153">
        <f>IF(Cartilha_GLOBAL!R3945=0,0,IF(Cartilha_GLOBAL!R3945&gt;0,"c","b"))</f>
        <v>0</v>
      </c>
    </row>
    <row r="3946" ht="33.75" hidden="1" spans="1:20">
      <c r="A3946" s="158">
        <f>Cartilha_GLOBAL!A3946</f>
        <v>103807</v>
      </c>
      <c r="B3946" s="100" t="str">
        <f>Cartilha_GLOBAL!B3946</f>
        <v>SINAPI</v>
      </c>
      <c r="C3946" s="104" t="str">
        <f>Cartilha_GLOBAL!C3946</f>
        <v>COTOVELO EM BRONZE/LATÃO, DN 15 MM X 1/2, 90 GRAUS, SEM ANEL DE SOLDA, BOLSA X ROSCA F, INSTALADO EM RAMAL E SUB-RAMAL DE GÁS COMBUSTÍVEL - FORNECIMENTO E INSTALAÇÃO. AF_04/2022</v>
      </c>
      <c r="D3946" s="94" t="str">
        <f>Cartilha_GLOBAL!D3946</f>
        <v>UN</v>
      </c>
      <c r="E3946" s="105">
        <f>Cartilha_GLOBAL!$E3946</f>
        <v>22.98</v>
      </c>
      <c r="F3946" s="182">
        <f>Cartilha_GLOBAL!$F3946</f>
        <v>28.21</v>
      </c>
      <c r="G3946" s="108"/>
      <c r="H3946" s="107">
        <f t="shared" si="241"/>
        <v>0</v>
      </c>
      <c r="I3946" s="143">
        <f t="shared" si="242"/>
        <v>0</v>
      </c>
      <c r="J3946" s="142"/>
      <c r="K3946" s="228"/>
      <c r="L3946" s="7" t="str">
        <f t="shared" si="243"/>
        <v/>
      </c>
      <c r="M3946" s="7" t="str">
        <f t="shared" si="244"/>
        <v/>
      </c>
      <c r="N3946" s="7" t="str">
        <f>Cartilha_GLOBAL!N3946</f>
        <v/>
      </c>
      <c r="O3946" s="144"/>
      <c r="Q3946" s="151"/>
      <c r="R3946" s="152">
        <v>0</v>
      </c>
      <c r="T3946" s="153">
        <f>IF(Cartilha_GLOBAL!R3946=0,0,IF(Cartilha_GLOBAL!R3946&gt;0,"c","b"))</f>
        <v>0</v>
      </c>
    </row>
    <row r="3947" ht="22.5" hidden="1" spans="1:20">
      <c r="A3947" s="158">
        <f>Cartilha_GLOBAL!A3947</f>
        <v>103808</v>
      </c>
      <c r="B3947" s="100" t="str">
        <f>Cartilha_GLOBAL!B3947</f>
        <v>SINAPI</v>
      </c>
      <c r="C3947" s="104" t="str">
        <f>Cartilha_GLOBAL!C3947</f>
        <v>COTOVELO EM COBRE, DN 22 MM, 90 GRAUS, SEM ANEL DE SOLDA, INSTALADO EM RAMAL E SUB-RAMAL DE GÁS COMBUSTÍVEL - FORNECIMENTO E INSTALAÇÃO. AF_04/2022</v>
      </c>
      <c r="D3947" s="94" t="str">
        <f>Cartilha_GLOBAL!D3947</f>
        <v>UN</v>
      </c>
      <c r="E3947" s="105">
        <f>Cartilha_GLOBAL!$E3947</f>
        <v>37.01</v>
      </c>
      <c r="F3947" s="182">
        <f>Cartilha_GLOBAL!$F3947</f>
        <v>45.43</v>
      </c>
      <c r="G3947" s="108"/>
      <c r="H3947" s="107">
        <f t="shared" si="241"/>
        <v>0</v>
      </c>
      <c r="I3947" s="143">
        <f t="shared" si="242"/>
        <v>0</v>
      </c>
      <c r="J3947" s="142"/>
      <c r="K3947" s="228"/>
      <c r="L3947" s="7" t="str">
        <f t="shared" si="243"/>
        <v/>
      </c>
      <c r="M3947" s="7" t="str">
        <f t="shared" si="244"/>
        <v/>
      </c>
      <c r="N3947" s="7" t="str">
        <f>Cartilha_GLOBAL!N3947</f>
        <v/>
      </c>
      <c r="O3947" s="144"/>
      <c r="Q3947" s="151"/>
      <c r="R3947" s="152">
        <v>0</v>
      </c>
      <c r="T3947" s="153">
        <f>IF(Cartilha_GLOBAL!R3947=0,0,IF(Cartilha_GLOBAL!R3947&gt;0,"c","b"))</f>
        <v>0</v>
      </c>
    </row>
    <row r="3948" ht="22.5" hidden="1" spans="1:20">
      <c r="A3948" s="158">
        <f>Cartilha_GLOBAL!A3948</f>
        <v>103809</v>
      </c>
      <c r="B3948" s="100" t="str">
        <f>Cartilha_GLOBAL!B3948</f>
        <v>SINAPI</v>
      </c>
      <c r="C3948" s="104" t="str">
        <f>Cartilha_GLOBAL!C3948</f>
        <v>CURVA EM COBRE, DN 22 MM, 45 GRAUS, SEM ANEL DE SOLDA, BOLSA X BOLSA, INSTALADO EM RAMAL E SUB-RAMAL DE GÁS COMBUSTÍVEL - FORNECIMENTO E INSTALAÇÃO. AF_04/2022</v>
      </c>
      <c r="D3948" s="94" t="str">
        <f>Cartilha_GLOBAL!D3948</f>
        <v>UN</v>
      </c>
      <c r="E3948" s="105">
        <f>Cartilha_GLOBAL!$E3948</f>
        <v>36.73</v>
      </c>
      <c r="F3948" s="182">
        <f>Cartilha_GLOBAL!$F3948</f>
        <v>45.08</v>
      </c>
      <c r="G3948" s="108"/>
      <c r="H3948" s="107">
        <f t="shared" si="241"/>
        <v>0</v>
      </c>
      <c r="I3948" s="143">
        <f t="shared" si="242"/>
        <v>0</v>
      </c>
      <c r="J3948" s="142"/>
      <c r="K3948" s="228"/>
      <c r="L3948" s="7" t="str">
        <f t="shared" si="243"/>
        <v/>
      </c>
      <c r="M3948" s="7" t="str">
        <f t="shared" si="244"/>
        <v/>
      </c>
      <c r="N3948" s="7" t="str">
        <f>Cartilha_GLOBAL!N3948</f>
        <v/>
      </c>
      <c r="O3948" s="144"/>
      <c r="Q3948" s="151"/>
      <c r="R3948" s="152">
        <v>0</v>
      </c>
      <c r="T3948" s="153">
        <f>IF(Cartilha_GLOBAL!R3948=0,0,IF(Cartilha_GLOBAL!R3948&gt;0,"c","b"))</f>
        <v>0</v>
      </c>
    </row>
    <row r="3949" ht="33.75" hidden="1" spans="1:20">
      <c r="A3949" s="158">
        <f>Cartilha_GLOBAL!A3949</f>
        <v>103810</v>
      </c>
      <c r="B3949" s="100" t="str">
        <f>Cartilha_GLOBAL!B3949</f>
        <v>SINAPI</v>
      </c>
      <c r="C3949" s="104" t="str">
        <f>Cartilha_GLOBAL!C3949</f>
        <v>COTOVELO EM BRONZE/LATÃO, DN 22 MM X 1/2, 90 GRAUS, SEM ANEL DE SOLDA, BOLSA X ROSCA F, INSTALADO EM RAMAL E SUB-RAMAL DE GÁS COMBUSTÍVEL - FORNECIMENTO E INSTALAÇÃO. AF_04/2022</v>
      </c>
      <c r="D3949" s="94" t="str">
        <f>Cartilha_GLOBAL!D3949</f>
        <v>UN</v>
      </c>
      <c r="E3949" s="105">
        <f>Cartilha_GLOBAL!$E3949</f>
        <v>35.4</v>
      </c>
      <c r="F3949" s="182">
        <f>Cartilha_GLOBAL!$F3949</f>
        <v>43.45</v>
      </c>
      <c r="G3949" s="108"/>
      <c r="H3949" s="107">
        <f t="shared" si="241"/>
        <v>0</v>
      </c>
      <c r="I3949" s="143">
        <f t="shared" si="242"/>
        <v>0</v>
      </c>
      <c r="J3949" s="142"/>
      <c r="K3949" s="228"/>
      <c r="L3949" s="7" t="str">
        <f t="shared" si="243"/>
        <v/>
      </c>
      <c r="M3949" s="7" t="str">
        <f t="shared" si="244"/>
        <v/>
      </c>
      <c r="N3949" s="7" t="str">
        <f>Cartilha_GLOBAL!N3949</f>
        <v/>
      </c>
      <c r="O3949" s="144"/>
      <c r="Q3949" s="151"/>
      <c r="R3949" s="152">
        <v>0</v>
      </c>
      <c r="T3949" s="153">
        <f>IF(Cartilha_GLOBAL!R3949=0,0,IF(Cartilha_GLOBAL!R3949&gt;0,"c","b"))</f>
        <v>0</v>
      </c>
    </row>
    <row r="3950" ht="33.75" hidden="1" spans="1:20">
      <c r="A3950" s="158">
        <f>Cartilha_GLOBAL!A3950</f>
        <v>103811</v>
      </c>
      <c r="B3950" s="100" t="str">
        <f>Cartilha_GLOBAL!B3950</f>
        <v>SINAPI</v>
      </c>
      <c r="C3950" s="104" t="str">
        <f>Cartilha_GLOBAL!C3950</f>
        <v>COTOVELO EM BRONZE/LATÃO, DN 22 MM X 3/4, 90 GRAUS, SEM ANEL DE SOLDA, BOLSA X ROSCA F, INSTALADO EM RAMAL E SUB-RAMAL DE GÁS COMBUSTÍVEL - FORNECIMENTO E INSTALAÇÃO. AF_04/2022</v>
      </c>
      <c r="D3950" s="94" t="str">
        <f>Cartilha_GLOBAL!D3950</f>
        <v>UN</v>
      </c>
      <c r="E3950" s="105">
        <f>Cartilha_GLOBAL!$E3950</f>
        <v>39.01</v>
      </c>
      <c r="F3950" s="182">
        <f>Cartilha_GLOBAL!$F3950</f>
        <v>47.88</v>
      </c>
      <c r="G3950" s="108"/>
      <c r="H3950" s="107">
        <f t="shared" ref="H3950:H4013" si="245">IF(G3950=0,0,F3950)</f>
        <v>0</v>
      </c>
      <c r="I3950" s="143">
        <f t="shared" ref="I3950:I4013" si="246">IF(ISBLANK(G3950),0,IF(R3950=0,ROUND(G3950*H3950,2),IF(R3950="b",ROUNDDOWN(G3950*H3950,2),ROUNDUP(G3950*H3950,2))))</f>
        <v>0</v>
      </c>
      <c r="J3950" s="142"/>
      <c r="K3950" s="228"/>
      <c r="L3950" s="7" t="str">
        <f t="shared" ref="L3950:L4013" si="247">IF(K3950="X","x",IF(K3950="xx","x",IF(I3950&gt;0,"x","")))</f>
        <v/>
      </c>
      <c r="M3950" s="7" t="str">
        <f t="shared" ref="M3950:M4013" si="248">IF(K3950="X","x",IF(K3950="xx","x",IF(I3950&gt;0,"x","")))</f>
        <v/>
      </c>
      <c r="N3950" s="7" t="str">
        <f>Cartilha_GLOBAL!N3950</f>
        <v/>
      </c>
      <c r="O3950" s="144"/>
      <c r="Q3950" s="151"/>
      <c r="R3950" s="152">
        <v>0</v>
      </c>
      <c r="T3950" s="153">
        <f>IF(Cartilha_GLOBAL!R3950=0,0,IF(Cartilha_GLOBAL!R3950&gt;0,"c","b"))</f>
        <v>0</v>
      </c>
    </row>
    <row r="3951" ht="22.5" hidden="1" spans="1:20">
      <c r="A3951" s="158">
        <f>Cartilha_GLOBAL!A3951</f>
        <v>103812</v>
      </c>
      <c r="B3951" s="100" t="str">
        <f>Cartilha_GLOBAL!B3951</f>
        <v>SINAPI</v>
      </c>
      <c r="C3951" s="104" t="str">
        <f>Cartilha_GLOBAL!C3951</f>
        <v>COTOVELO EM COBRE, DN 28 MM, 90 GRAUS, SEM ANEL DE SOLDA, INSTALADO EM RAMAL E SUB-RAMAL DE GÁS COMBUSTÍVEL - FORNECIMENTO E INSTALAÇÃO. AF_04/2022</v>
      </c>
      <c r="D3951" s="94" t="str">
        <f>Cartilha_GLOBAL!D3951</f>
        <v>UN</v>
      </c>
      <c r="E3951" s="105">
        <f>Cartilha_GLOBAL!$E3951</f>
        <v>54.27</v>
      </c>
      <c r="F3951" s="182">
        <f>Cartilha_GLOBAL!$F3951</f>
        <v>66.61</v>
      </c>
      <c r="G3951" s="108"/>
      <c r="H3951" s="107">
        <f t="shared" si="245"/>
        <v>0</v>
      </c>
      <c r="I3951" s="143">
        <f t="shared" si="246"/>
        <v>0</v>
      </c>
      <c r="J3951" s="142"/>
      <c r="K3951" s="228"/>
      <c r="L3951" s="7" t="str">
        <f t="shared" si="247"/>
        <v/>
      </c>
      <c r="M3951" s="7" t="str">
        <f t="shared" si="248"/>
        <v/>
      </c>
      <c r="N3951" s="7" t="str">
        <f>Cartilha_GLOBAL!N3951</f>
        <v/>
      </c>
      <c r="O3951" s="144"/>
      <c r="Q3951" s="151"/>
      <c r="R3951" s="152">
        <v>0</v>
      </c>
      <c r="T3951" s="153">
        <f>IF(Cartilha_GLOBAL!R3951=0,0,IF(Cartilha_GLOBAL!R3951&gt;0,"c","b"))</f>
        <v>0</v>
      </c>
    </row>
    <row r="3952" ht="22.5" hidden="1" spans="1:20">
      <c r="A3952" s="158">
        <f>Cartilha_GLOBAL!A3952</f>
        <v>103813</v>
      </c>
      <c r="B3952" s="100" t="str">
        <f>Cartilha_GLOBAL!B3952</f>
        <v>SINAPI</v>
      </c>
      <c r="C3952" s="104" t="str">
        <f>Cartilha_GLOBAL!C3952</f>
        <v>CURVA EM COBRE, DN 28 MM, 45 GRAUS, SEM ANEL DE SOLDA, BOLSA X BOLSA, INSTALADO EM RAMAL E SUB-RAMAL DE GÁS COMBUSTÍVEL - FORNECIMENTO E INSTALAÇÃO. AF_04/2022</v>
      </c>
      <c r="D3952" s="94" t="str">
        <f>Cartilha_GLOBAL!D3952</f>
        <v>UN</v>
      </c>
      <c r="E3952" s="105">
        <f>Cartilha_GLOBAL!$E3952</f>
        <v>52.55</v>
      </c>
      <c r="F3952" s="182">
        <f>Cartilha_GLOBAL!$F3952</f>
        <v>64.5</v>
      </c>
      <c r="G3952" s="108"/>
      <c r="H3952" s="107">
        <f t="shared" si="245"/>
        <v>0</v>
      </c>
      <c r="I3952" s="143">
        <f t="shared" si="246"/>
        <v>0</v>
      </c>
      <c r="J3952" s="142"/>
      <c r="K3952" s="228"/>
      <c r="L3952" s="7" t="str">
        <f t="shared" si="247"/>
        <v/>
      </c>
      <c r="M3952" s="7" t="str">
        <f t="shared" si="248"/>
        <v/>
      </c>
      <c r="N3952" s="7" t="str">
        <f>Cartilha_GLOBAL!N3952</f>
        <v/>
      </c>
      <c r="O3952" s="144"/>
      <c r="Q3952" s="151"/>
      <c r="R3952" s="152">
        <v>0</v>
      </c>
      <c r="T3952" s="153">
        <f>IF(Cartilha_GLOBAL!R3952=0,0,IF(Cartilha_GLOBAL!R3952&gt;0,"c","b"))</f>
        <v>0</v>
      </c>
    </row>
    <row r="3953" ht="22.5" hidden="1" spans="1:20">
      <c r="A3953" s="158">
        <f>Cartilha_GLOBAL!A3953</f>
        <v>103814</v>
      </c>
      <c r="B3953" s="100" t="str">
        <f>Cartilha_GLOBAL!B3953</f>
        <v>SINAPI</v>
      </c>
      <c r="C3953" s="104" t="str">
        <f>Cartilha_GLOBAL!C3953</f>
        <v>LUVA EM COBRE, DN 15 MM, SEM ANEL DE SOLDA, INSTALADO EM RAMAL E SUB-RAMAL DE GÁS COMBUSTÍVEL - FORNECIMENTO E INSTALAÇÃO. AF_04/2022</v>
      </c>
      <c r="D3953" s="94" t="str">
        <f>Cartilha_GLOBAL!D3953</f>
        <v>UN</v>
      </c>
      <c r="E3953" s="105">
        <f>Cartilha_GLOBAL!$E3953</f>
        <v>13.1</v>
      </c>
      <c r="F3953" s="182">
        <f>Cartilha_GLOBAL!$F3953</f>
        <v>16.08</v>
      </c>
      <c r="G3953" s="108"/>
      <c r="H3953" s="107">
        <f t="shared" si="245"/>
        <v>0</v>
      </c>
      <c r="I3953" s="143">
        <f t="shared" si="246"/>
        <v>0</v>
      </c>
      <c r="J3953" s="142"/>
      <c r="K3953" s="228"/>
      <c r="L3953" s="7" t="str">
        <f t="shared" si="247"/>
        <v/>
      </c>
      <c r="M3953" s="7" t="str">
        <f t="shared" si="248"/>
        <v/>
      </c>
      <c r="N3953" s="7" t="str">
        <f>Cartilha_GLOBAL!N3953</f>
        <v/>
      </c>
      <c r="O3953" s="144"/>
      <c r="Q3953" s="151"/>
      <c r="R3953" s="152">
        <v>0</v>
      </c>
      <c r="T3953" s="153">
        <f>IF(Cartilha_GLOBAL!R3953=0,0,IF(Cartilha_GLOBAL!R3953&gt;0,"c","b"))</f>
        <v>0</v>
      </c>
    </row>
    <row r="3954" ht="22.5" hidden="1" spans="1:20">
      <c r="A3954" s="158">
        <f>Cartilha_GLOBAL!A3954</f>
        <v>103815</v>
      </c>
      <c r="B3954" s="100" t="str">
        <f>Cartilha_GLOBAL!B3954</f>
        <v>SINAPI</v>
      </c>
      <c r="C3954" s="104" t="str">
        <f>Cartilha_GLOBAL!C3954</f>
        <v>LUVA PASSANTE EM COBRE, DN 15 MM, SEM ANEL DE SOLDA, INSTALADO EM RAMAL E SUB-RAMAL DE GÁS COMBUSTÍVEL - FORNECIMENTO E INSTALAÇÃO. AF_04/2022</v>
      </c>
      <c r="D3954" s="94" t="str">
        <f>Cartilha_GLOBAL!D3954</f>
        <v>UN</v>
      </c>
      <c r="E3954" s="105">
        <f>Cartilha_GLOBAL!$E3954</f>
        <v>13.13</v>
      </c>
      <c r="F3954" s="182">
        <f>Cartilha_GLOBAL!$F3954</f>
        <v>16.12</v>
      </c>
      <c r="G3954" s="108"/>
      <c r="H3954" s="107">
        <f t="shared" si="245"/>
        <v>0</v>
      </c>
      <c r="I3954" s="143">
        <f t="shared" si="246"/>
        <v>0</v>
      </c>
      <c r="J3954" s="142"/>
      <c r="K3954" s="228"/>
      <c r="L3954" s="7" t="str">
        <f t="shared" si="247"/>
        <v/>
      </c>
      <c r="M3954" s="7" t="str">
        <f t="shared" si="248"/>
        <v/>
      </c>
      <c r="N3954" s="7" t="str">
        <f>Cartilha_GLOBAL!N3954</f>
        <v/>
      </c>
      <c r="O3954" s="144"/>
      <c r="Q3954" s="151"/>
      <c r="R3954" s="152">
        <v>0</v>
      </c>
      <c r="T3954" s="153">
        <f>IF(Cartilha_GLOBAL!R3954=0,0,IF(Cartilha_GLOBAL!R3954&gt;0,"c","b"))</f>
        <v>0</v>
      </c>
    </row>
    <row r="3955" ht="33.75" hidden="1" spans="1:20">
      <c r="A3955" s="158">
        <f>Cartilha_GLOBAL!A3955</f>
        <v>103816</v>
      </c>
      <c r="B3955" s="100" t="str">
        <f>Cartilha_GLOBAL!B3955</f>
        <v>SINAPI</v>
      </c>
      <c r="C3955" s="104" t="str">
        <f>Cartilha_GLOBAL!C3955</f>
        <v>CURVA DE TRANSPOSIÇÃO EM BRONZE/LATÃO, DN 15 MM, SEM ANEL DE SOLDA, BOLSA X BOLSA, INSTALADO EM RAMAL E SUB-RAMAL DE GÁS COMBUSTÍVEL - FORNECIMENTO E INSTALAÇÃO. AF_04/2022</v>
      </c>
      <c r="D3955" s="94" t="str">
        <f>Cartilha_GLOBAL!D3955</f>
        <v>UN</v>
      </c>
      <c r="E3955" s="105">
        <f>Cartilha_GLOBAL!$E3955</f>
        <v>27.99</v>
      </c>
      <c r="F3955" s="182">
        <f>Cartilha_GLOBAL!$F3955</f>
        <v>34.35</v>
      </c>
      <c r="G3955" s="108"/>
      <c r="H3955" s="107">
        <f t="shared" si="245"/>
        <v>0</v>
      </c>
      <c r="I3955" s="143">
        <f t="shared" si="246"/>
        <v>0</v>
      </c>
      <c r="J3955" s="142"/>
      <c r="K3955" s="228"/>
      <c r="L3955" s="7" t="str">
        <f t="shared" si="247"/>
        <v/>
      </c>
      <c r="M3955" s="7" t="str">
        <f t="shared" si="248"/>
        <v/>
      </c>
      <c r="N3955" s="7" t="str">
        <f>Cartilha_GLOBAL!N3955</f>
        <v/>
      </c>
      <c r="O3955" s="144"/>
      <c r="Q3955" s="151"/>
      <c r="R3955" s="152">
        <v>0</v>
      </c>
      <c r="T3955" s="153">
        <f>IF(Cartilha_GLOBAL!R3955=0,0,IF(Cartilha_GLOBAL!R3955&gt;0,"c","b"))</f>
        <v>0</v>
      </c>
    </row>
    <row r="3956" ht="22.5" hidden="1" spans="1:20">
      <c r="A3956" s="158">
        <f>Cartilha_GLOBAL!A3956</f>
        <v>103817</v>
      </c>
      <c r="B3956" s="100" t="str">
        <f>Cartilha_GLOBAL!B3956</f>
        <v>SINAPI</v>
      </c>
      <c r="C3956" s="104" t="str">
        <f>Cartilha_GLOBAL!C3956</f>
        <v>JUNTA DE EXPANSÃO EM COBRE, DN 15 MM, PONTA X PONTA, INSTALADO EM RAMAL E SUB-RAMAL DE GÁS COMBUSTÍVEL - FORNECIMENTO E INSTALAÇÃO. AF_04/2022</v>
      </c>
      <c r="D3956" s="94" t="str">
        <f>Cartilha_GLOBAL!D3956</f>
        <v>UN</v>
      </c>
      <c r="E3956" s="105">
        <f>Cartilha_GLOBAL!$E3956</f>
        <v>441.33</v>
      </c>
      <c r="F3956" s="182">
        <f>Cartilha_GLOBAL!$F3956</f>
        <v>541.69</v>
      </c>
      <c r="G3956" s="108"/>
      <c r="H3956" s="107">
        <f t="shared" si="245"/>
        <v>0</v>
      </c>
      <c r="I3956" s="143">
        <f t="shared" si="246"/>
        <v>0</v>
      </c>
      <c r="J3956" s="142"/>
      <c r="K3956" s="228"/>
      <c r="L3956" s="7" t="str">
        <f t="shared" si="247"/>
        <v/>
      </c>
      <c r="M3956" s="7" t="str">
        <f t="shared" si="248"/>
        <v/>
      </c>
      <c r="N3956" s="7" t="str">
        <f>Cartilha_GLOBAL!N3956</f>
        <v/>
      </c>
      <c r="O3956" s="144"/>
      <c r="Q3956" s="151"/>
      <c r="R3956" s="152">
        <v>0</v>
      </c>
      <c r="T3956" s="153">
        <f>IF(Cartilha_GLOBAL!R3956=0,0,IF(Cartilha_GLOBAL!R3956&gt;0,"c","b"))</f>
        <v>0</v>
      </c>
    </row>
    <row r="3957" ht="22.5" hidden="1" spans="1:20">
      <c r="A3957" s="158">
        <f>Cartilha_GLOBAL!A3957</f>
        <v>103818</v>
      </c>
      <c r="B3957" s="100" t="str">
        <f>Cartilha_GLOBAL!B3957</f>
        <v>SINAPI</v>
      </c>
      <c r="C3957" s="104" t="str">
        <f>Cartilha_GLOBAL!C3957</f>
        <v>CONECTOR EM BRONZE/LATÃO, DN 15 MM X 1/2, SEM ANEL DE SOLDA, BOLSA X ROSCA F, INSTALADO EM RAMAL E SUB-RAMAL DE GÁS COMBUSTÍVEL - FORNECIMENTO E INSTALAÇÃO. AF_04/2022</v>
      </c>
      <c r="D3957" s="94" t="str">
        <f>Cartilha_GLOBAL!D3957</f>
        <v>UN</v>
      </c>
      <c r="E3957" s="105">
        <f>Cartilha_GLOBAL!$E3957</f>
        <v>20.74</v>
      </c>
      <c r="F3957" s="182">
        <f>Cartilha_GLOBAL!$F3957</f>
        <v>25.46</v>
      </c>
      <c r="G3957" s="108"/>
      <c r="H3957" s="107">
        <f t="shared" si="245"/>
        <v>0</v>
      </c>
      <c r="I3957" s="143">
        <f t="shared" si="246"/>
        <v>0</v>
      </c>
      <c r="J3957" s="142"/>
      <c r="K3957" s="228"/>
      <c r="L3957" s="7" t="str">
        <f t="shared" si="247"/>
        <v/>
      </c>
      <c r="M3957" s="7" t="str">
        <f t="shared" si="248"/>
        <v/>
      </c>
      <c r="N3957" s="7" t="str">
        <f>Cartilha_GLOBAL!N3957</f>
        <v/>
      </c>
      <c r="O3957" s="144"/>
      <c r="Q3957" s="151"/>
      <c r="R3957" s="152">
        <v>0</v>
      </c>
      <c r="T3957" s="153">
        <f>IF(Cartilha_GLOBAL!R3957=0,0,IF(Cartilha_GLOBAL!R3957&gt;0,"c","b"))</f>
        <v>0</v>
      </c>
    </row>
    <row r="3958" ht="22.5" hidden="1" spans="1:20">
      <c r="A3958" s="158">
        <f>Cartilha_GLOBAL!A3958</f>
        <v>103819</v>
      </c>
      <c r="B3958" s="100" t="str">
        <f>Cartilha_GLOBAL!B3958</f>
        <v>SINAPI</v>
      </c>
      <c r="C3958" s="104" t="str">
        <f>Cartilha_GLOBAL!C3958</f>
        <v>LUVA EM COBRE, DN 22 MM, SEM ANEL DE SOLDA, INSTALADO EM RAMAL E SUB-RAMAL DE GÁS COMBUSTÍVEL - FORNECIMENTO E INSTALAÇÃO. AF_04/2022</v>
      </c>
      <c r="D3958" s="94" t="str">
        <f>Cartilha_GLOBAL!D3958</f>
        <v>UN</v>
      </c>
      <c r="E3958" s="105">
        <f>Cartilha_GLOBAL!$E3958</f>
        <v>23.05</v>
      </c>
      <c r="F3958" s="182">
        <f>Cartilha_GLOBAL!$F3958</f>
        <v>28.29</v>
      </c>
      <c r="G3958" s="108"/>
      <c r="H3958" s="107">
        <f t="shared" si="245"/>
        <v>0</v>
      </c>
      <c r="I3958" s="143">
        <f t="shared" si="246"/>
        <v>0</v>
      </c>
      <c r="J3958" s="142"/>
      <c r="K3958" s="228"/>
      <c r="L3958" s="7" t="str">
        <f t="shared" si="247"/>
        <v/>
      </c>
      <c r="M3958" s="7" t="str">
        <f t="shared" si="248"/>
        <v/>
      </c>
      <c r="N3958" s="7" t="str">
        <f>Cartilha_GLOBAL!N3958</f>
        <v/>
      </c>
      <c r="O3958" s="144"/>
      <c r="Q3958" s="151"/>
      <c r="R3958" s="152">
        <v>0</v>
      </c>
      <c r="T3958" s="153">
        <f>IF(Cartilha_GLOBAL!R3958=0,0,IF(Cartilha_GLOBAL!R3958&gt;0,"c","b"))</f>
        <v>0</v>
      </c>
    </row>
    <row r="3959" ht="22.5" hidden="1" spans="1:20">
      <c r="A3959" s="158">
        <f>Cartilha_GLOBAL!A3959</f>
        <v>103820</v>
      </c>
      <c r="B3959" s="100" t="str">
        <f>Cartilha_GLOBAL!B3959</f>
        <v>SINAPI</v>
      </c>
      <c r="C3959" s="104" t="str">
        <f>Cartilha_GLOBAL!C3959</f>
        <v>LUVA PASSANTE EM COBRE, DN 22 MM, SEM ANEL DE SOLDA, INSTALADO EM RAMAL E SUB-RAMAL DE GÁS COMBUSTÍVEL - FORNECIMENTO E INSTALAÇÃO. AF_04/2022</v>
      </c>
      <c r="D3959" s="94" t="str">
        <f>Cartilha_GLOBAL!D3959</f>
        <v>UN</v>
      </c>
      <c r="E3959" s="105">
        <f>Cartilha_GLOBAL!$E3959</f>
        <v>24.33</v>
      </c>
      <c r="F3959" s="182">
        <f>Cartilha_GLOBAL!$F3959</f>
        <v>29.86</v>
      </c>
      <c r="G3959" s="108"/>
      <c r="H3959" s="107">
        <f t="shared" si="245"/>
        <v>0</v>
      </c>
      <c r="I3959" s="143">
        <f t="shared" si="246"/>
        <v>0</v>
      </c>
      <c r="J3959" s="142"/>
      <c r="K3959" s="228"/>
      <c r="L3959" s="7" t="str">
        <f t="shared" si="247"/>
        <v/>
      </c>
      <c r="M3959" s="7" t="str">
        <f t="shared" si="248"/>
        <v/>
      </c>
      <c r="N3959" s="7" t="str">
        <f>Cartilha_GLOBAL!N3959</f>
        <v/>
      </c>
      <c r="O3959" s="144"/>
      <c r="Q3959" s="151"/>
      <c r="R3959" s="152">
        <v>0</v>
      </c>
      <c r="T3959" s="153">
        <f>IF(Cartilha_GLOBAL!R3959=0,0,IF(Cartilha_GLOBAL!R3959&gt;0,"c","b"))</f>
        <v>0</v>
      </c>
    </row>
    <row r="3960" ht="22.5" hidden="1" spans="1:20">
      <c r="A3960" s="158">
        <f>Cartilha_GLOBAL!A3960</f>
        <v>103821</v>
      </c>
      <c r="B3960" s="100" t="str">
        <f>Cartilha_GLOBAL!B3960</f>
        <v>SINAPI</v>
      </c>
      <c r="C3960" s="104" t="str">
        <f>Cartilha_GLOBAL!C3960</f>
        <v>JUNTA DE EXPANSÃO EM COBRE, DN 22 MM, PONTA X PONTA, INSTALADO EM RAMAL E SUB-RAMAL DE GÁS COMBUSTÍVEL - FORNECIMENTO E INSTALAÇÃO. AF_04/2022</v>
      </c>
      <c r="D3960" s="94" t="str">
        <f>Cartilha_GLOBAL!D3960</f>
        <v>UN</v>
      </c>
      <c r="E3960" s="105">
        <f>Cartilha_GLOBAL!$E3960</f>
        <v>517.66</v>
      </c>
      <c r="F3960" s="182">
        <f>Cartilha_GLOBAL!$F3960</f>
        <v>635.38</v>
      </c>
      <c r="G3960" s="108"/>
      <c r="H3960" s="107">
        <f t="shared" si="245"/>
        <v>0</v>
      </c>
      <c r="I3960" s="143">
        <f t="shared" si="246"/>
        <v>0</v>
      </c>
      <c r="J3960" s="142"/>
      <c r="K3960" s="228"/>
      <c r="L3960" s="7" t="str">
        <f t="shared" si="247"/>
        <v/>
      </c>
      <c r="M3960" s="7" t="str">
        <f t="shared" si="248"/>
        <v/>
      </c>
      <c r="N3960" s="7" t="str">
        <f>Cartilha_GLOBAL!N3960</f>
        <v/>
      </c>
      <c r="O3960" s="144"/>
      <c r="Q3960" s="151"/>
      <c r="R3960" s="152">
        <v>0</v>
      </c>
      <c r="T3960" s="153">
        <f>IF(Cartilha_GLOBAL!R3960=0,0,IF(Cartilha_GLOBAL!R3960&gt;0,"c","b"))</f>
        <v>0</v>
      </c>
    </row>
    <row r="3961" ht="33.75" hidden="1" spans="1:20">
      <c r="A3961" s="158">
        <f>Cartilha_GLOBAL!A3961</f>
        <v>103822</v>
      </c>
      <c r="B3961" s="100" t="str">
        <f>Cartilha_GLOBAL!B3961</f>
        <v>SINAPI</v>
      </c>
      <c r="C3961" s="104" t="str">
        <f>Cartilha_GLOBAL!C3961</f>
        <v>CURVA DE TRANSPOSIÇÃO EM BRONZE/LATÃO, DN 22 MM, SEM ANEL DE SOLDA, BOLSA X BOLSA, INSTALADO EM RAMAL E SUB-RAMAL DE GÁS COMBUSTÍVEL - FORNECIMENTO E INSTALAÇÃO. AF_04/2022</v>
      </c>
      <c r="D3961" s="94" t="str">
        <f>Cartilha_GLOBAL!D3961</f>
        <v>UN</v>
      </c>
      <c r="E3961" s="105">
        <f>Cartilha_GLOBAL!$E3961</f>
        <v>57</v>
      </c>
      <c r="F3961" s="182">
        <f>Cartilha_GLOBAL!$F3961</f>
        <v>69.96</v>
      </c>
      <c r="G3961" s="108"/>
      <c r="H3961" s="107">
        <f t="shared" si="245"/>
        <v>0</v>
      </c>
      <c r="I3961" s="143">
        <f t="shared" si="246"/>
        <v>0</v>
      </c>
      <c r="J3961" s="142"/>
      <c r="K3961" s="228"/>
      <c r="L3961" s="7" t="str">
        <f t="shared" si="247"/>
        <v/>
      </c>
      <c r="M3961" s="7" t="str">
        <f t="shared" si="248"/>
        <v/>
      </c>
      <c r="N3961" s="7" t="str">
        <f>Cartilha_GLOBAL!N3961</f>
        <v/>
      </c>
      <c r="O3961" s="144"/>
      <c r="Q3961" s="151"/>
      <c r="R3961" s="152">
        <v>0</v>
      </c>
      <c r="T3961" s="153">
        <f>IF(Cartilha_GLOBAL!R3961=0,0,IF(Cartilha_GLOBAL!R3961&gt;0,"c","b"))</f>
        <v>0</v>
      </c>
    </row>
    <row r="3962" ht="22.5" hidden="1" spans="1:20">
      <c r="A3962" s="158">
        <f>Cartilha_GLOBAL!A3962</f>
        <v>103823</v>
      </c>
      <c r="B3962" s="100" t="str">
        <f>Cartilha_GLOBAL!B3962</f>
        <v>SINAPI</v>
      </c>
      <c r="C3962" s="104" t="str">
        <f>Cartilha_GLOBAL!C3962</f>
        <v>BUCHA DE REDUÇÃO EM COBRE, DN 22 MM X 15 MM, SEM ANEL DE SOLDA, PONTA X BOLSA, INSTALADO EM RAMAL E SUB-RAMAL DE GÁS COMBUSTÍVEL - FORNECIMENTO E INSTALAÇÃO. AF_04/2022</v>
      </c>
      <c r="D3962" s="94" t="str">
        <f>Cartilha_GLOBAL!D3962</f>
        <v>UN</v>
      </c>
      <c r="E3962" s="105">
        <f>Cartilha_GLOBAL!$E3962</f>
        <v>19.75</v>
      </c>
      <c r="F3962" s="182">
        <f>Cartilha_GLOBAL!$F3962</f>
        <v>24.24</v>
      </c>
      <c r="G3962" s="108"/>
      <c r="H3962" s="107">
        <f t="shared" si="245"/>
        <v>0</v>
      </c>
      <c r="I3962" s="143">
        <f t="shared" si="246"/>
        <v>0</v>
      </c>
      <c r="J3962" s="142"/>
      <c r="K3962" s="228"/>
      <c r="L3962" s="7" t="str">
        <f t="shared" si="247"/>
        <v/>
      </c>
      <c r="M3962" s="7" t="str">
        <f t="shared" si="248"/>
        <v/>
      </c>
      <c r="N3962" s="7" t="str">
        <f>Cartilha_GLOBAL!N3962</f>
        <v/>
      </c>
      <c r="O3962" s="144"/>
      <c r="Q3962" s="151"/>
      <c r="R3962" s="152">
        <v>0</v>
      </c>
      <c r="T3962" s="153">
        <f>IF(Cartilha_GLOBAL!R3962=0,0,IF(Cartilha_GLOBAL!R3962&gt;0,"c","b"))</f>
        <v>0</v>
      </c>
    </row>
    <row r="3963" ht="22.5" hidden="1" spans="1:20">
      <c r="A3963" s="158">
        <f>Cartilha_GLOBAL!A3963</f>
        <v>103824</v>
      </c>
      <c r="B3963" s="100" t="str">
        <f>Cartilha_GLOBAL!B3963</f>
        <v>SINAPI</v>
      </c>
      <c r="C3963" s="104" t="str">
        <f>Cartilha_GLOBAL!C3963</f>
        <v>CONECTOR EM BRONZE/LATÃO, DN 22 MM X 1/2, SEM ANEL DE SOLDA, BOLSA X ROSCA F, INSTALADO EM RAMAL E SUB-RAMAL DE GÁS COMBUSTÍVEL - FORNECIMENTO E INSTALAÇÃO. AF_04/2022</v>
      </c>
      <c r="D3963" s="94" t="str">
        <f>Cartilha_GLOBAL!D3963</f>
        <v>UN</v>
      </c>
      <c r="E3963" s="105">
        <f>Cartilha_GLOBAL!$E3963</f>
        <v>24.62</v>
      </c>
      <c r="F3963" s="182">
        <f>Cartilha_GLOBAL!$F3963</f>
        <v>30.22</v>
      </c>
      <c r="G3963" s="108"/>
      <c r="H3963" s="107">
        <f t="shared" si="245"/>
        <v>0</v>
      </c>
      <c r="I3963" s="143">
        <f t="shared" si="246"/>
        <v>0</v>
      </c>
      <c r="J3963" s="142"/>
      <c r="K3963" s="228"/>
      <c r="L3963" s="7" t="str">
        <f t="shared" si="247"/>
        <v/>
      </c>
      <c r="M3963" s="7" t="str">
        <f t="shared" si="248"/>
        <v/>
      </c>
      <c r="N3963" s="7" t="str">
        <f>Cartilha_GLOBAL!N3963</f>
        <v/>
      </c>
      <c r="O3963" s="144"/>
      <c r="Q3963" s="151"/>
      <c r="R3963" s="152">
        <v>0</v>
      </c>
      <c r="T3963" s="153">
        <f>IF(Cartilha_GLOBAL!R3963=0,0,IF(Cartilha_GLOBAL!R3963&gt;0,"c","b"))</f>
        <v>0</v>
      </c>
    </row>
    <row r="3964" ht="22.5" hidden="1" spans="1:20">
      <c r="A3964" s="158">
        <f>Cartilha_GLOBAL!A3964</f>
        <v>103825</v>
      </c>
      <c r="B3964" s="100" t="str">
        <f>Cartilha_GLOBAL!B3964</f>
        <v>SINAPI</v>
      </c>
      <c r="C3964" s="104" t="str">
        <f>Cartilha_GLOBAL!C3964</f>
        <v>CONECTOR EM BRONZE/LATÃO, DN 22 MM X 3/4, SEM ANEL DE SOLDA, BOLSA X ROSCA F, INSTALADO EM RAMAL E SUB-RAMAL DE GÁS COMBUSTÍVEL - FORNECIMENTO E INSTALAÇÃO. AF_04/2022</v>
      </c>
      <c r="D3964" s="94" t="str">
        <f>Cartilha_GLOBAL!D3964</f>
        <v>UN</v>
      </c>
      <c r="E3964" s="105">
        <f>Cartilha_GLOBAL!$E3964</f>
        <v>29.03</v>
      </c>
      <c r="F3964" s="182">
        <f>Cartilha_GLOBAL!$F3964</f>
        <v>35.63</v>
      </c>
      <c r="G3964" s="108"/>
      <c r="H3964" s="107">
        <f t="shared" si="245"/>
        <v>0</v>
      </c>
      <c r="I3964" s="143">
        <f t="shared" si="246"/>
        <v>0</v>
      </c>
      <c r="J3964" s="142"/>
      <c r="K3964" s="228"/>
      <c r="L3964" s="7" t="str">
        <f t="shared" si="247"/>
        <v/>
      </c>
      <c r="M3964" s="7" t="str">
        <f t="shared" si="248"/>
        <v/>
      </c>
      <c r="N3964" s="7" t="str">
        <f>Cartilha_GLOBAL!N3964</f>
        <v/>
      </c>
      <c r="O3964" s="144"/>
      <c r="Q3964" s="151"/>
      <c r="R3964" s="152">
        <v>0</v>
      </c>
      <c r="T3964" s="153">
        <f>IF(Cartilha_GLOBAL!R3964=0,0,IF(Cartilha_GLOBAL!R3964&gt;0,"c","b"))</f>
        <v>0</v>
      </c>
    </row>
    <row r="3965" ht="22.5" hidden="1" spans="1:20">
      <c r="A3965" s="158">
        <f>Cartilha_GLOBAL!A3965</f>
        <v>103826</v>
      </c>
      <c r="B3965" s="100" t="str">
        <f>Cartilha_GLOBAL!B3965</f>
        <v>SINAPI</v>
      </c>
      <c r="C3965" s="104" t="str">
        <f>Cartilha_GLOBAL!C3965</f>
        <v>LUVA EM COBRE, DN 28 MM, SEM ANEL DE SOLDA, INSTALADO EM RAMAL E SUB-RAMAL DE GÁS COMBUSTÍVEL - FORNECIMENTO E INSTALAÇÃO. AF_04/2022</v>
      </c>
      <c r="D3965" s="94" t="str">
        <f>Cartilha_GLOBAL!D3965</f>
        <v>UN</v>
      </c>
      <c r="E3965" s="105">
        <f>Cartilha_GLOBAL!$E3965</f>
        <v>34.26</v>
      </c>
      <c r="F3965" s="182">
        <f>Cartilha_GLOBAL!$F3965</f>
        <v>42.05</v>
      </c>
      <c r="G3965" s="108"/>
      <c r="H3965" s="107">
        <f t="shared" si="245"/>
        <v>0</v>
      </c>
      <c r="I3965" s="143">
        <f t="shared" si="246"/>
        <v>0</v>
      </c>
      <c r="J3965" s="142"/>
      <c r="K3965" s="228"/>
      <c r="L3965" s="7" t="str">
        <f t="shared" si="247"/>
        <v/>
      </c>
      <c r="M3965" s="7" t="str">
        <f t="shared" si="248"/>
        <v/>
      </c>
      <c r="N3965" s="7" t="str">
        <f>Cartilha_GLOBAL!N3965</f>
        <v/>
      </c>
      <c r="O3965" s="144"/>
      <c r="Q3965" s="151"/>
      <c r="R3965" s="152">
        <v>0</v>
      </c>
      <c r="T3965" s="153">
        <f>IF(Cartilha_GLOBAL!R3965=0,0,IF(Cartilha_GLOBAL!R3965&gt;0,"c","b"))</f>
        <v>0</v>
      </c>
    </row>
    <row r="3966" ht="22.5" hidden="1" spans="1:20">
      <c r="A3966" s="158">
        <f>Cartilha_GLOBAL!A3966</f>
        <v>103827</v>
      </c>
      <c r="B3966" s="100" t="str">
        <f>Cartilha_GLOBAL!B3966</f>
        <v>SINAPI</v>
      </c>
      <c r="C3966" s="104" t="str">
        <f>Cartilha_GLOBAL!C3966</f>
        <v>LUVA PASSANTE EM COBRE, DN 28 MM, SEM ANEL DE SOLDA, INSTALADO EM RAMAL E SUB-RAMAL DE GÁS COMBUSTÍVEL - FORNECIMENTO E INSTALAÇÃO. AF_04/2022</v>
      </c>
      <c r="D3966" s="94" t="str">
        <f>Cartilha_GLOBAL!D3966</f>
        <v>UN</v>
      </c>
      <c r="E3966" s="105">
        <f>Cartilha_GLOBAL!$E3966</f>
        <v>34.26</v>
      </c>
      <c r="F3966" s="182">
        <f>Cartilha_GLOBAL!$F3966</f>
        <v>42.05</v>
      </c>
      <c r="G3966" s="108"/>
      <c r="H3966" s="107">
        <f t="shared" si="245"/>
        <v>0</v>
      </c>
      <c r="I3966" s="143">
        <f t="shared" si="246"/>
        <v>0</v>
      </c>
      <c r="J3966" s="142"/>
      <c r="K3966" s="145"/>
      <c r="L3966" s="7" t="str">
        <f t="shared" si="247"/>
        <v/>
      </c>
      <c r="M3966" s="7" t="str">
        <f t="shared" si="248"/>
        <v/>
      </c>
      <c r="N3966" s="7" t="str">
        <f>Cartilha_GLOBAL!N3966</f>
        <v/>
      </c>
      <c r="O3966" s="144"/>
      <c r="Q3966" s="151"/>
      <c r="R3966" s="152">
        <v>0</v>
      </c>
      <c r="T3966" s="153">
        <f>IF(Cartilha_GLOBAL!R3966=0,0,IF(Cartilha_GLOBAL!R3966&gt;0,"c","b"))</f>
        <v>0</v>
      </c>
    </row>
    <row r="3967" ht="33.75" hidden="1" spans="1:20">
      <c r="A3967" s="158">
        <f>Cartilha_GLOBAL!A3967</f>
        <v>103828</v>
      </c>
      <c r="B3967" s="100" t="str">
        <f>Cartilha_GLOBAL!B3967</f>
        <v>SINAPI</v>
      </c>
      <c r="C3967" s="104" t="str">
        <f>Cartilha_GLOBAL!C3967</f>
        <v>CURVA DE TRANSPOSIÇÃO EM BRONZE/LATÃO, DN 28 MM, SEM ANEL DE SOLDA, BOLSA X BOLSA, INSTALADO EM RAMAL E SUB-RAMAL DE GÁS COMBUSTÍVEL - FORNECIMENTO E INSTALAÇÃO. AF_04/2022</v>
      </c>
      <c r="D3967" s="94" t="str">
        <f>Cartilha_GLOBAL!D3967</f>
        <v>UN</v>
      </c>
      <c r="E3967" s="105">
        <f>Cartilha_GLOBAL!$E3967</f>
        <v>94.33</v>
      </c>
      <c r="F3967" s="182">
        <f>Cartilha_GLOBAL!$F3967</f>
        <v>115.78</v>
      </c>
      <c r="G3967" s="108"/>
      <c r="H3967" s="107">
        <f t="shared" si="245"/>
        <v>0</v>
      </c>
      <c r="I3967" s="143">
        <f t="shared" si="246"/>
        <v>0</v>
      </c>
      <c r="J3967" s="142"/>
      <c r="K3967" s="228"/>
      <c r="L3967" s="7" t="str">
        <f t="shared" si="247"/>
        <v/>
      </c>
      <c r="M3967" s="7" t="str">
        <f t="shared" si="248"/>
        <v/>
      </c>
      <c r="N3967" s="7" t="str">
        <f>Cartilha_GLOBAL!N3967</f>
        <v/>
      </c>
      <c r="O3967" s="144"/>
      <c r="Q3967" s="151"/>
      <c r="R3967" s="152">
        <v>0</v>
      </c>
      <c r="T3967" s="153">
        <f>IF(Cartilha_GLOBAL!R3967=0,0,IF(Cartilha_GLOBAL!R3967&gt;0,"c","b"))</f>
        <v>0</v>
      </c>
    </row>
    <row r="3968" ht="22.5" hidden="1" spans="1:20">
      <c r="A3968" s="158">
        <f>Cartilha_GLOBAL!A3968</f>
        <v>103829</v>
      </c>
      <c r="B3968" s="100" t="str">
        <f>Cartilha_GLOBAL!B3968</f>
        <v>SINAPI</v>
      </c>
      <c r="C3968" s="104" t="str">
        <f>Cartilha_GLOBAL!C3968</f>
        <v>JUNTA DE EXPANSÃO EM COBRE, DN 28 MM, PONTA X PONTA, INSTALADO EM RAMAL E SUB-RAMAL DE GÁS COMBUSTÍVEL - FORNECIMENTO E INSTALAÇÃO. AF_04/2022</v>
      </c>
      <c r="D3968" s="94" t="str">
        <f>Cartilha_GLOBAL!D3968</f>
        <v>UN</v>
      </c>
      <c r="E3968" s="105">
        <f>Cartilha_GLOBAL!$E3968</f>
        <v>572.67</v>
      </c>
      <c r="F3968" s="182">
        <f>Cartilha_GLOBAL!$F3968</f>
        <v>702.9</v>
      </c>
      <c r="G3968" s="108"/>
      <c r="H3968" s="107">
        <f t="shared" si="245"/>
        <v>0</v>
      </c>
      <c r="I3968" s="143">
        <f t="shared" si="246"/>
        <v>0</v>
      </c>
      <c r="J3968" s="142"/>
      <c r="K3968" s="228"/>
      <c r="L3968" s="7" t="str">
        <f t="shared" si="247"/>
        <v/>
      </c>
      <c r="M3968" s="7" t="str">
        <f t="shared" si="248"/>
        <v/>
      </c>
      <c r="N3968" s="7" t="str">
        <f>Cartilha_GLOBAL!N3968</f>
        <v/>
      </c>
      <c r="O3968" s="144"/>
      <c r="Q3968" s="151"/>
      <c r="R3968" s="152">
        <v>0</v>
      </c>
      <c r="T3968" s="153">
        <f>IF(Cartilha_GLOBAL!R3968=0,0,IF(Cartilha_GLOBAL!R3968&gt;0,"c","b"))</f>
        <v>0</v>
      </c>
    </row>
    <row r="3969" ht="22.5" hidden="1" spans="1:20">
      <c r="A3969" s="158">
        <f>Cartilha_GLOBAL!A3969</f>
        <v>103830</v>
      </c>
      <c r="B3969" s="100" t="str">
        <f>Cartilha_GLOBAL!B3969</f>
        <v>SINAPI</v>
      </c>
      <c r="C3969" s="104" t="str">
        <f>Cartilha_GLOBAL!C3969</f>
        <v>CONECTOR EM BRONZE/LATÃO, DN 28 MM X 1/2, SEM ANEL DE SOLDA, BOLSA X ROSCA F, INSTALADO EM RAMAL E SUB-RAMAL DE GÁS COMBUSTÍVEL - FORNECIMENTO E INSTALAÇÃO. AF_04/2022</v>
      </c>
      <c r="D3969" s="94" t="str">
        <f>Cartilha_GLOBAL!D3969</f>
        <v>UN</v>
      </c>
      <c r="E3969" s="105">
        <f>Cartilha_GLOBAL!$E3969</f>
        <v>37.74</v>
      </c>
      <c r="F3969" s="182">
        <f>Cartilha_GLOBAL!$F3969</f>
        <v>46.32</v>
      </c>
      <c r="G3969" s="108"/>
      <c r="H3969" s="107">
        <f t="shared" si="245"/>
        <v>0</v>
      </c>
      <c r="I3969" s="143">
        <f t="shared" si="246"/>
        <v>0</v>
      </c>
      <c r="J3969" s="142"/>
      <c r="K3969" s="145"/>
      <c r="L3969" s="7" t="str">
        <f t="shared" si="247"/>
        <v/>
      </c>
      <c r="M3969" s="7" t="str">
        <f t="shared" si="248"/>
        <v/>
      </c>
      <c r="N3969" s="7" t="str">
        <f>Cartilha_GLOBAL!N3969</f>
        <v/>
      </c>
      <c r="O3969" s="144"/>
      <c r="Q3969" s="151"/>
      <c r="R3969" s="152">
        <v>0</v>
      </c>
      <c r="T3969" s="153">
        <f>IF(Cartilha_GLOBAL!R3969=0,0,IF(Cartilha_GLOBAL!R3969&gt;0,"c","b"))</f>
        <v>0</v>
      </c>
    </row>
    <row r="3970" ht="22.5" hidden="1" spans="1:20">
      <c r="A3970" s="158">
        <f>Cartilha_GLOBAL!A3970</f>
        <v>103831</v>
      </c>
      <c r="B3970" s="100" t="str">
        <f>Cartilha_GLOBAL!B3970</f>
        <v>SINAPI</v>
      </c>
      <c r="C3970" s="104" t="str">
        <f>Cartilha_GLOBAL!C3970</f>
        <v>BUCHA DE REDUÇÃO EM COBRE, DN 28 MM X 22 MM, SEM ANEL DE SOLDA, INSTALADO EM RAMAL E SUB-RAMAL DE GÁS COMBUSTÍVEL - FORNECIMENTO E INSTALAÇÃO. AF_04/2022</v>
      </c>
      <c r="D3970" s="94" t="str">
        <f>Cartilha_GLOBAL!D3970</f>
        <v>UN</v>
      </c>
      <c r="E3970" s="105">
        <f>Cartilha_GLOBAL!$E3970</f>
        <v>29.47</v>
      </c>
      <c r="F3970" s="182">
        <f>Cartilha_GLOBAL!$F3970</f>
        <v>36.17</v>
      </c>
      <c r="G3970" s="108"/>
      <c r="H3970" s="107">
        <f t="shared" si="245"/>
        <v>0</v>
      </c>
      <c r="I3970" s="143">
        <f t="shared" si="246"/>
        <v>0</v>
      </c>
      <c r="J3970" s="142"/>
      <c r="K3970" s="228"/>
      <c r="L3970" s="7" t="str">
        <f t="shared" si="247"/>
        <v/>
      </c>
      <c r="M3970" s="7" t="str">
        <f t="shared" si="248"/>
        <v/>
      </c>
      <c r="N3970" s="7" t="str">
        <f>Cartilha_GLOBAL!N3970</f>
        <v/>
      </c>
      <c r="O3970" s="144"/>
      <c r="Q3970" s="151"/>
      <c r="R3970" s="152">
        <v>0</v>
      </c>
      <c r="T3970" s="153">
        <f>IF(Cartilha_GLOBAL!R3970=0,0,IF(Cartilha_GLOBAL!R3970&gt;0,"c","b"))</f>
        <v>0</v>
      </c>
    </row>
    <row r="3971" ht="22.5" hidden="1" spans="1:20">
      <c r="A3971" s="158">
        <f>Cartilha_GLOBAL!A3971</f>
        <v>103832</v>
      </c>
      <c r="B3971" s="100" t="str">
        <f>Cartilha_GLOBAL!B3971</f>
        <v>SINAPI</v>
      </c>
      <c r="C3971" s="104" t="str">
        <f>Cartilha_GLOBAL!C3971</f>
        <v>TÊ EM COBRE, DN 15 MM, SEM ANEL DE SOLDA, INSTALADO EM RAMAL E SUB-RAMAL DE GÁS COMBUSTÍVEL - FORNECIMENTO E INSTALAÇÃO. AF_04/2022</v>
      </c>
      <c r="D3971" s="94" t="str">
        <f>Cartilha_GLOBAL!D3971</f>
        <v>UN</v>
      </c>
      <c r="E3971" s="105">
        <f>Cartilha_GLOBAL!$E3971</f>
        <v>26.97</v>
      </c>
      <c r="F3971" s="182">
        <f>Cartilha_GLOBAL!$F3971</f>
        <v>33.1</v>
      </c>
      <c r="G3971" s="108"/>
      <c r="H3971" s="107">
        <f t="shared" si="245"/>
        <v>0</v>
      </c>
      <c r="I3971" s="143">
        <f t="shared" si="246"/>
        <v>0</v>
      </c>
      <c r="J3971" s="142"/>
      <c r="K3971" s="228"/>
      <c r="L3971" s="7" t="str">
        <f t="shared" si="247"/>
        <v/>
      </c>
      <c r="M3971" s="7" t="str">
        <f t="shared" si="248"/>
        <v/>
      </c>
      <c r="N3971" s="7" t="str">
        <f>Cartilha_GLOBAL!N3971</f>
        <v/>
      </c>
      <c r="O3971" s="144"/>
      <c r="Q3971" s="151"/>
      <c r="R3971" s="152">
        <v>0</v>
      </c>
      <c r="T3971" s="153">
        <f>IF(Cartilha_GLOBAL!R3971=0,0,IF(Cartilha_GLOBAL!R3971&gt;0,"c","b"))</f>
        <v>0</v>
      </c>
    </row>
    <row r="3972" ht="22.5" hidden="1" spans="1:20">
      <c r="A3972" s="158">
        <f>Cartilha_GLOBAL!A3972</f>
        <v>103833</v>
      </c>
      <c r="B3972" s="100" t="str">
        <f>Cartilha_GLOBAL!B3972</f>
        <v>SINAPI</v>
      </c>
      <c r="C3972" s="104" t="str">
        <f>Cartilha_GLOBAL!C3972</f>
        <v>TE EM COBRE, DN 22 MM, SEM ANEL DE SOLDA, INSTALADO EM RAMAL E SUB-RAMAL DE GÁS COMBUSTÍVEL - FORNECIMENTO E INSTALAÇÃO. AF_04/2022</v>
      </c>
      <c r="D3972" s="94" t="str">
        <f>Cartilha_GLOBAL!D3972</f>
        <v>UN</v>
      </c>
      <c r="E3972" s="105">
        <f>Cartilha_GLOBAL!$E3972</f>
        <v>49.08</v>
      </c>
      <c r="F3972" s="182">
        <f>Cartilha_GLOBAL!$F3972</f>
        <v>60.24</v>
      </c>
      <c r="G3972" s="108"/>
      <c r="H3972" s="107">
        <f t="shared" si="245"/>
        <v>0</v>
      </c>
      <c r="I3972" s="143">
        <f t="shared" si="246"/>
        <v>0</v>
      </c>
      <c r="J3972" s="142"/>
      <c r="K3972" s="145"/>
      <c r="L3972" s="7" t="str">
        <f t="shared" si="247"/>
        <v/>
      </c>
      <c r="M3972" s="7" t="str">
        <f t="shared" si="248"/>
        <v/>
      </c>
      <c r="N3972" s="7" t="str">
        <f>Cartilha_GLOBAL!N3972</f>
        <v/>
      </c>
      <c r="O3972" s="144"/>
      <c r="Q3972" s="151"/>
      <c r="R3972" s="152">
        <v>0</v>
      </c>
      <c r="T3972" s="153">
        <f>IF(Cartilha_GLOBAL!R3972=0,0,IF(Cartilha_GLOBAL!R3972&gt;0,"c","b"))</f>
        <v>0</v>
      </c>
    </row>
    <row r="3973" ht="22.5" hidden="1" spans="1:20">
      <c r="A3973" s="158">
        <f>Cartilha_GLOBAL!A3973</f>
        <v>103834</v>
      </c>
      <c r="B3973" s="100" t="str">
        <f>Cartilha_GLOBAL!B3973</f>
        <v>SINAPI</v>
      </c>
      <c r="C3973" s="104" t="str">
        <f>Cartilha_GLOBAL!C3973</f>
        <v>TÊ EM COBRE, DN 28 MM, SEM ANEL DE SOLDA, INSTALADO EM RAMAL E SUB-RAMAL DE GÁS COMBUSTÍVEL - FORNECIMENTO E INSTALAÇÃO. AF_04/2022</v>
      </c>
      <c r="D3973" s="94" t="str">
        <f>Cartilha_GLOBAL!D3973</f>
        <v>UN</v>
      </c>
      <c r="E3973" s="105">
        <f>Cartilha_GLOBAL!$E3973</f>
        <v>70.74</v>
      </c>
      <c r="F3973" s="182">
        <f>Cartilha_GLOBAL!$F3973</f>
        <v>86.83</v>
      </c>
      <c r="G3973" s="108"/>
      <c r="H3973" s="107">
        <f t="shared" si="245"/>
        <v>0</v>
      </c>
      <c r="I3973" s="143">
        <f t="shared" si="246"/>
        <v>0</v>
      </c>
      <c r="J3973" s="142"/>
      <c r="K3973" s="228"/>
      <c r="L3973" s="7" t="str">
        <f t="shared" si="247"/>
        <v/>
      </c>
      <c r="M3973" s="7" t="str">
        <f t="shared" si="248"/>
        <v/>
      </c>
      <c r="N3973" s="7" t="str">
        <f>Cartilha_GLOBAL!N3973</f>
        <v/>
      </c>
      <c r="O3973" s="144"/>
      <c r="Q3973" s="151"/>
      <c r="R3973" s="152">
        <v>0</v>
      </c>
      <c r="T3973" s="153">
        <f>IF(Cartilha_GLOBAL!R3973=0,0,IF(Cartilha_GLOBAL!R3973&gt;0,"c","b"))</f>
        <v>0</v>
      </c>
    </row>
    <row r="3974" ht="22.5" hidden="1" spans="1:20">
      <c r="A3974" s="158">
        <f>Cartilha_GLOBAL!A3974</f>
        <v>103838</v>
      </c>
      <c r="B3974" s="100" t="str">
        <f>Cartilha_GLOBAL!B3974</f>
        <v>SINAPI</v>
      </c>
      <c r="C3974" s="104" t="str">
        <f>Cartilha_GLOBAL!C3974</f>
        <v>COTOVELO EM COBRE, DN 15 MM, 90 GRAUS, SEM ANEL DE SOLDA, INSTALADO EM RAMAL E SUB-RAMAL DE GÁS MEDICINAL - FORNECIMENTO E INSTALAÇÃO. AF_04/2022</v>
      </c>
      <c r="D3974" s="94" t="str">
        <f>Cartilha_GLOBAL!D3974</f>
        <v>UN</v>
      </c>
      <c r="E3974" s="105">
        <f>Cartilha_GLOBAL!$E3974</f>
        <v>19.16</v>
      </c>
      <c r="F3974" s="182">
        <f>Cartilha_GLOBAL!$F3974</f>
        <v>23.52</v>
      </c>
      <c r="G3974" s="108"/>
      <c r="H3974" s="107">
        <f t="shared" si="245"/>
        <v>0</v>
      </c>
      <c r="I3974" s="143">
        <f t="shared" si="246"/>
        <v>0</v>
      </c>
      <c r="J3974" s="142"/>
      <c r="K3974" s="228"/>
      <c r="L3974" s="7" t="str">
        <f t="shared" si="247"/>
        <v/>
      </c>
      <c r="M3974" s="7" t="str">
        <f t="shared" si="248"/>
        <v/>
      </c>
      <c r="N3974" s="7" t="str">
        <f>Cartilha_GLOBAL!N3974</f>
        <v/>
      </c>
      <c r="O3974" s="144"/>
      <c r="Q3974" s="151"/>
      <c r="R3974" s="152">
        <v>0</v>
      </c>
      <c r="T3974" s="153">
        <f>IF(Cartilha_GLOBAL!R3974=0,0,IF(Cartilha_GLOBAL!R3974&gt;0,"c","b"))</f>
        <v>0</v>
      </c>
    </row>
    <row r="3975" ht="22.5" hidden="1" spans="1:20">
      <c r="A3975" s="158">
        <f>Cartilha_GLOBAL!A3975</f>
        <v>103839</v>
      </c>
      <c r="B3975" s="100" t="str">
        <f>Cartilha_GLOBAL!B3975</f>
        <v>SINAPI</v>
      </c>
      <c r="C3975" s="104" t="str">
        <f>Cartilha_GLOBAL!C3975</f>
        <v>CURVA EM COBRE, DN 15 MM, 45 GRAUS, SEM ANEL DE SOLDA, BOLSA X BOLSA, INSTALADO EM RAMAL E SUB-RAMAL DE GÁS MEDICINAL - FORNECIMENTO E INSTALAÇÃO. AF_04/2022</v>
      </c>
      <c r="D3975" s="94" t="str">
        <f>Cartilha_GLOBAL!D3975</f>
        <v>UN</v>
      </c>
      <c r="E3975" s="105">
        <f>Cartilha_GLOBAL!$E3975</f>
        <v>19.13</v>
      </c>
      <c r="F3975" s="182">
        <f>Cartilha_GLOBAL!$F3975</f>
        <v>23.48</v>
      </c>
      <c r="G3975" s="108"/>
      <c r="H3975" s="107">
        <f t="shared" si="245"/>
        <v>0</v>
      </c>
      <c r="I3975" s="143">
        <f t="shared" si="246"/>
        <v>0</v>
      </c>
      <c r="J3975" s="142"/>
      <c r="K3975" s="145"/>
      <c r="L3975" s="7" t="str">
        <f t="shared" si="247"/>
        <v/>
      </c>
      <c r="M3975" s="7" t="str">
        <f t="shared" si="248"/>
        <v/>
      </c>
      <c r="N3975" s="7" t="str">
        <f>Cartilha_GLOBAL!N3975</f>
        <v/>
      </c>
      <c r="O3975" s="144"/>
      <c r="Q3975" s="151"/>
      <c r="R3975" s="152">
        <v>0</v>
      </c>
      <c r="T3975" s="153">
        <f>IF(Cartilha_GLOBAL!R3975=0,0,IF(Cartilha_GLOBAL!R3975&gt;0,"c","b"))</f>
        <v>0</v>
      </c>
    </row>
    <row r="3976" ht="22.5" hidden="1" spans="1:20">
      <c r="A3976" s="158">
        <f>Cartilha_GLOBAL!A3976</f>
        <v>103840</v>
      </c>
      <c r="B3976" s="100" t="str">
        <f>Cartilha_GLOBAL!B3976</f>
        <v>SINAPI</v>
      </c>
      <c r="C3976" s="104" t="str">
        <f>Cartilha_GLOBAL!C3976</f>
        <v>COTOVELO EM BRONZE/LATÃO, DN 15 MM X 1/2, 90 GRAUS, SEM ANEL DE SOLDA, BOLSA X ROSCA F, INSTALADO EM RAMAL E SUB-RAMAL DE GÁS MEDICINAL - FORNECIMENTO E INSTALAÇÃO. AF_04/2022</v>
      </c>
      <c r="D3976" s="94" t="str">
        <f>Cartilha_GLOBAL!D3976</f>
        <v>UN</v>
      </c>
      <c r="E3976" s="105">
        <f>Cartilha_GLOBAL!$E3976</f>
        <v>22.55</v>
      </c>
      <c r="F3976" s="182">
        <f>Cartilha_GLOBAL!$F3976</f>
        <v>27.68</v>
      </c>
      <c r="G3976" s="108"/>
      <c r="H3976" s="107">
        <f t="shared" si="245"/>
        <v>0</v>
      </c>
      <c r="I3976" s="143">
        <f t="shared" si="246"/>
        <v>0</v>
      </c>
      <c r="J3976" s="142"/>
      <c r="K3976" s="145"/>
      <c r="L3976" s="7" t="str">
        <f t="shared" si="247"/>
        <v/>
      </c>
      <c r="M3976" s="7" t="str">
        <f t="shared" si="248"/>
        <v/>
      </c>
      <c r="N3976" s="7" t="str">
        <f>Cartilha_GLOBAL!N3976</f>
        <v/>
      </c>
      <c r="O3976" s="144"/>
      <c r="Q3976" s="151"/>
      <c r="R3976" s="152">
        <v>0</v>
      </c>
      <c r="T3976" s="153">
        <f>IF(Cartilha_GLOBAL!R3976=0,0,IF(Cartilha_GLOBAL!R3976&gt;0,"c","b"))</f>
        <v>0</v>
      </c>
    </row>
    <row r="3977" ht="22.5" hidden="1" spans="1:20">
      <c r="A3977" s="158">
        <f>Cartilha_GLOBAL!A3977</f>
        <v>103841</v>
      </c>
      <c r="B3977" s="100" t="str">
        <f>Cartilha_GLOBAL!B3977</f>
        <v>SINAPI</v>
      </c>
      <c r="C3977" s="104" t="str">
        <f>Cartilha_GLOBAL!C3977</f>
        <v>COTOVELO EM COBRE, DN 22 MM, 90 GRAUS, SEM ANEL DE SOLDA, INSTALADO EM RAMAL E SUB-RAMAL DE GÁS MEDICINAL - FORNECIMENTO E INSTALAÇÃO. AF_04/2022</v>
      </c>
      <c r="D3977" s="94" t="str">
        <f>Cartilha_GLOBAL!D3977</f>
        <v>UN</v>
      </c>
      <c r="E3977" s="105">
        <f>Cartilha_GLOBAL!$E3977</f>
        <v>30.49</v>
      </c>
      <c r="F3977" s="182">
        <f>Cartilha_GLOBAL!$F3977</f>
        <v>37.42</v>
      </c>
      <c r="G3977" s="108"/>
      <c r="H3977" s="107">
        <f t="shared" si="245"/>
        <v>0</v>
      </c>
      <c r="I3977" s="143">
        <f t="shared" si="246"/>
        <v>0</v>
      </c>
      <c r="J3977" s="142"/>
      <c r="K3977" s="228"/>
      <c r="L3977" s="7" t="str">
        <f t="shared" si="247"/>
        <v/>
      </c>
      <c r="M3977" s="7" t="str">
        <f t="shared" si="248"/>
        <v/>
      </c>
      <c r="N3977" s="7" t="str">
        <f>Cartilha_GLOBAL!N3977</f>
        <v/>
      </c>
      <c r="O3977" s="144"/>
      <c r="Q3977" s="151"/>
      <c r="R3977" s="152">
        <v>0</v>
      </c>
      <c r="T3977" s="153">
        <f>IF(Cartilha_GLOBAL!R3977=0,0,IF(Cartilha_GLOBAL!R3977&gt;0,"c","b"))</f>
        <v>0</v>
      </c>
    </row>
    <row r="3978" ht="22.5" hidden="1" spans="1:20">
      <c r="A3978" s="158">
        <f>Cartilha_GLOBAL!A3978</f>
        <v>103842</v>
      </c>
      <c r="B3978" s="100" t="str">
        <f>Cartilha_GLOBAL!B3978</f>
        <v>SINAPI</v>
      </c>
      <c r="C3978" s="104" t="str">
        <f>Cartilha_GLOBAL!C3978</f>
        <v>CURVA EM COBRE, DN 22 MM, 45 GRAUS, SEM ANEL DE SOLDA, BOLSA X BOLSA, INSTALADO EM RAMAL E SUB-RAMAL DE GÁS MEDICINAL - FORNECIMENTO E INSTALAÇÃO. AF_04/2022</v>
      </c>
      <c r="D3978" s="94" t="str">
        <f>Cartilha_GLOBAL!D3978</f>
        <v>UN</v>
      </c>
      <c r="E3978" s="105">
        <f>Cartilha_GLOBAL!$E3978</f>
        <v>30.21</v>
      </c>
      <c r="F3978" s="182">
        <f>Cartilha_GLOBAL!$F3978</f>
        <v>37.08</v>
      </c>
      <c r="G3978" s="108"/>
      <c r="H3978" s="107">
        <f t="shared" si="245"/>
        <v>0</v>
      </c>
      <c r="I3978" s="143">
        <f t="shared" si="246"/>
        <v>0</v>
      </c>
      <c r="J3978" s="142"/>
      <c r="K3978" s="228"/>
      <c r="L3978" s="7" t="str">
        <f t="shared" si="247"/>
        <v/>
      </c>
      <c r="M3978" s="7" t="str">
        <f t="shared" si="248"/>
        <v/>
      </c>
      <c r="N3978" s="7" t="str">
        <f>Cartilha_GLOBAL!N3978</f>
        <v/>
      </c>
      <c r="O3978" s="144"/>
      <c r="Q3978" s="151"/>
      <c r="R3978" s="152">
        <v>0</v>
      </c>
      <c r="T3978" s="153">
        <f>IF(Cartilha_GLOBAL!R3978=0,0,IF(Cartilha_GLOBAL!R3978&gt;0,"c","b"))</f>
        <v>0</v>
      </c>
    </row>
    <row r="3979" ht="22.5" hidden="1" spans="1:20">
      <c r="A3979" s="158">
        <f>Cartilha_GLOBAL!A3979</f>
        <v>103843</v>
      </c>
      <c r="B3979" s="100" t="str">
        <f>Cartilha_GLOBAL!B3979</f>
        <v>SINAPI</v>
      </c>
      <c r="C3979" s="104" t="str">
        <f>Cartilha_GLOBAL!C3979</f>
        <v>COTOVELO EM BRONZE/LATÃO, DN 22 MM X 1/2, 90 GRAUS, SEM ANEL DE SOLDA, BOLSA X ROSCA F, INSTALADO EM RAMAL E SUB-RAMAL DE GÁS MEDICINAL - FORNECIMENTO E INSTALAÇÃO. AF_04/2022</v>
      </c>
      <c r="D3979" s="94" t="str">
        <f>Cartilha_GLOBAL!D3979</f>
        <v>UN</v>
      </c>
      <c r="E3979" s="105">
        <f>Cartilha_GLOBAL!$E3979</f>
        <v>32.15</v>
      </c>
      <c r="F3979" s="182">
        <f>Cartilha_GLOBAL!$F3979</f>
        <v>39.46</v>
      </c>
      <c r="G3979" s="108"/>
      <c r="H3979" s="107">
        <f t="shared" si="245"/>
        <v>0</v>
      </c>
      <c r="I3979" s="143">
        <f t="shared" si="246"/>
        <v>0</v>
      </c>
      <c r="J3979" s="142"/>
      <c r="K3979" s="228"/>
      <c r="L3979" s="7" t="str">
        <f t="shared" si="247"/>
        <v/>
      </c>
      <c r="M3979" s="7" t="str">
        <f t="shared" si="248"/>
        <v/>
      </c>
      <c r="N3979" s="7" t="str">
        <f>Cartilha_GLOBAL!N3979</f>
        <v/>
      </c>
      <c r="O3979" s="144"/>
      <c r="Q3979" s="151"/>
      <c r="R3979" s="152">
        <v>0</v>
      </c>
      <c r="T3979" s="153">
        <f>IF(Cartilha_GLOBAL!R3979=0,0,IF(Cartilha_GLOBAL!R3979&gt;0,"c","b"))</f>
        <v>0</v>
      </c>
    </row>
    <row r="3980" ht="22.5" hidden="1" spans="1:20">
      <c r="A3980" s="158">
        <f>Cartilha_GLOBAL!A3980</f>
        <v>103844</v>
      </c>
      <c r="B3980" s="100" t="str">
        <f>Cartilha_GLOBAL!B3980</f>
        <v>SINAPI</v>
      </c>
      <c r="C3980" s="104" t="str">
        <f>Cartilha_GLOBAL!C3980</f>
        <v>COTOVELO EM BRONZE/LATÃO, DN 22 MM X 3/4, 90 GRAUS, SEM ANEL DE SOLDA, BOLSA X ROSCA F, INSTALADO EM RAMAL E SUB-RAMAL DE GÁS MEDICINAL - FORNECIMENTO E INSTALAÇÃO. AF_04/2022</v>
      </c>
      <c r="D3980" s="94" t="str">
        <f>Cartilha_GLOBAL!D3980</f>
        <v>UN</v>
      </c>
      <c r="E3980" s="105">
        <f>Cartilha_GLOBAL!$E3980</f>
        <v>35.75</v>
      </c>
      <c r="F3980" s="182">
        <f>Cartilha_GLOBAL!$F3980</f>
        <v>43.88</v>
      </c>
      <c r="G3980" s="108"/>
      <c r="H3980" s="107">
        <f t="shared" si="245"/>
        <v>0</v>
      </c>
      <c r="I3980" s="143">
        <f t="shared" si="246"/>
        <v>0</v>
      </c>
      <c r="J3980" s="142"/>
      <c r="K3980" s="228"/>
      <c r="L3980" s="7" t="str">
        <f t="shared" si="247"/>
        <v/>
      </c>
      <c r="M3980" s="7" t="str">
        <f t="shared" si="248"/>
        <v/>
      </c>
      <c r="N3980" s="7" t="str">
        <f>Cartilha_GLOBAL!N3980</f>
        <v/>
      </c>
      <c r="O3980" s="144"/>
      <c r="Q3980" s="151"/>
      <c r="R3980" s="152">
        <v>0</v>
      </c>
      <c r="T3980" s="153">
        <f>IF(Cartilha_GLOBAL!R3980=0,0,IF(Cartilha_GLOBAL!R3980&gt;0,"c","b"))</f>
        <v>0</v>
      </c>
    </row>
    <row r="3981" ht="22.5" hidden="1" spans="1:20">
      <c r="A3981" s="158">
        <f>Cartilha_GLOBAL!A3981</f>
        <v>103845</v>
      </c>
      <c r="B3981" s="100" t="str">
        <f>Cartilha_GLOBAL!B3981</f>
        <v>SINAPI</v>
      </c>
      <c r="C3981" s="104" t="str">
        <f>Cartilha_GLOBAL!C3981</f>
        <v>COTOVELO EM COBRE, DN 28 MM, 90 GRAUS, SEM ANEL DE SOLDA, INSTALADO EM RAMAL E SUB-RAMAL DE GÁS MEDICINAL - FORNECIMENTO E INSTALAÇÃO. AF_04/2022</v>
      </c>
      <c r="D3981" s="94" t="str">
        <f>Cartilha_GLOBAL!D3981</f>
        <v>UN</v>
      </c>
      <c r="E3981" s="105">
        <f>Cartilha_GLOBAL!$E3981</f>
        <v>42.86</v>
      </c>
      <c r="F3981" s="182">
        <f>Cartilha_GLOBAL!$F3981</f>
        <v>52.61</v>
      </c>
      <c r="G3981" s="108"/>
      <c r="H3981" s="107">
        <f t="shared" si="245"/>
        <v>0</v>
      </c>
      <c r="I3981" s="143">
        <f t="shared" si="246"/>
        <v>0</v>
      </c>
      <c r="J3981" s="142"/>
      <c r="K3981" s="228"/>
      <c r="L3981" s="7" t="str">
        <f t="shared" si="247"/>
        <v/>
      </c>
      <c r="M3981" s="7" t="str">
        <f t="shared" si="248"/>
        <v/>
      </c>
      <c r="N3981" s="7" t="str">
        <f>Cartilha_GLOBAL!N3981</f>
        <v/>
      </c>
      <c r="O3981" s="144"/>
      <c r="Q3981" s="151"/>
      <c r="R3981" s="152">
        <v>0</v>
      </c>
      <c r="T3981" s="153">
        <f>IF(Cartilha_GLOBAL!R3981=0,0,IF(Cartilha_GLOBAL!R3981&gt;0,"c","b"))</f>
        <v>0</v>
      </c>
    </row>
    <row r="3982" ht="22.5" hidden="1" spans="1:20">
      <c r="A3982" s="158">
        <f>Cartilha_GLOBAL!A3982</f>
        <v>103846</v>
      </c>
      <c r="B3982" s="100" t="str">
        <f>Cartilha_GLOBAL!B3982</f>
        <v>SINAPI</v>
      </c>
      <c r="C3982" s="104" t="str">
        <f>Cartilha_GLOBAL!C3982</f>
        <v>CURVA EM COBRE, DN 28 MM, 45 GRAUS, SEM ANEL DE SOLDA, BOLSA X BOLSA, INSTALADO EM RAMAL E SUB-RAMAL DE GÁS MEDICINAL - FORNECIMENTO E INSTALAÇÃO. AF_04/2022</v>
      </c>
      <c r="D3982" s="94" t="str">
        <f>Cartilha_GLOBAL!D3982</f>
        <v>UN</v>
      </c>
      <c r="E3982" s="105">
        <f>Cartilha_GLOBAL!$E3982</f>
        <v>41.14</v>
      </c>
      <c r="F3982" s="182">
        <f>Cartilha_GLOBAL!$F3982</f>
        <v>50.5</v>
      </c>
      <c r="G3982" s="108"/>
      <c r="H3982" s="107">
        <f t="shared" si="245"/>
        <v>0</v>
      </c>
      <c r="I3982" s="143">
        <f t="shared" si="246"/>
        <v>0</v>
      </c>
      <c r="J3982" s="142"/>
      <c r="K3982" s="228"/>
      <c r="L3982" s="7" t="str">
        <f t="shared" si="247"/>
        <v/>
      </c>
      <c r="M3982" s="7" t="str">
        <f t="shared" si="248"/>
        <v/>
      </c>
      <c r="N3982" s="7" t="str">
        <f>Cartilha_GLOBAL!N3982</f>
        <v/>
      </c>
      <c r="O3982" s="144"/>
      <c r="Q3982" s="151"/>
      <c r="R3982" s="152">
        <v>0</v>
      </c>
      <c r="T3982" s="153">
        <f>IF(Cartilha_GLOBAL!R3982=0,0,IF(Cartilha_GLOBAL!R3982&gt;0,"c","b"))</f>
        <v>0</v>
      </c>
    </row>
    <row r="3983" ht="22.5" hidden="1" spans="1:20">
      <c r="A3983" s="158">
        <f>Cartilha_GLOBAL!A3983</f>
        <v>103847</v>
      </c>
      <c r="B3983" s="100" t="str">
        <f>Cartilha_GLOBAL!B3983</f>
        <v>SINAPI</v>
      </c>
      <c r="C3983" s="104" t="str">
        <f>Cartilha_GLOBAL!C3983</f>
        <v>LUVA EM COBRE, DN 15 MM, SEM ANEL DE SOLDA, INSTALADO EM RAMAL E SUB-RAMAL DE GÁS MEDICINAL - FORNECIMENTO E INSTALAÇÃO. AF_04/2022</v>
      </c>
      <c r="D3983" s="94" t="str">
        <f>Cartilha_GLOBAL!D3983</f>
        <v>UN</v>
      </c>
      <c r="E3983" s="105">
        <f>Cartilha_GLOBAL!$E3983</f>
        <v>12.54</v>
      </c>
      <c r="F3983" s="182">
        <f>Cartilha_GLOBAL!$F3983</f>
        <v>15.39</v>
      </c>
      <c r="G3983" s="108"/>
      <c r="H3983" s="107">
        <f t="shared" si="245"/>
        <v>0</v>
      </c>
      <c r="I3983" s="143">
        <f t="shared" si="246"/>
        <v>0</v>
      </c>
      <c r="J3983" s="142"/>
      <c r="K3983" s="228"/>
      <c r="L3983" s="7" t="str">
        <f t="shared" si="247"/>
        <v/>
      </c>
      <c r="M3983" s="7" t="str">
        <f t="shared" si="248"/>
        <v/>
      </c>
      <c r="N3983" s="7" t="str">
        <f>Cartilha_GLOBAL!N3983</f>
        <v/>
      </c>
      <c r="O3983" s="144"/>
      <c r="Q3983" s="151"/>
      <c r="R3983" s="152">
        <v>0</v>
      </c>
      <c r="T3983" s="153">
        <f>IF(Cartilha_GLOBAL!R3983=0,0,IF(Cartilha_GLOBAL!R3983&gt;0,"c","b"))</f>
        <v>0</v>
      </c>
    </row>
    <row r="3984" ht="22.5" hidden="1" spans="1:20">
      <c r="A3984" s="158">
        <f>Cartilha_GLOBAL!A3984</f>
        <v>103848</v>
      </c>
      <c r="B3984" s="100" t="str">
        <f>Cartilha_GLOBAL!B3984</f>
        <v>SINAPI</v>
      </c>
      <c r="C3984" s="104" t="str">
        <f>Cartilha_GLOBAL!C3984</f>
        <v>LUVA PASSANTE EM COBRE, DN 15 MM, SEM ANEL DE SOLDA, INSTALADO EM RAMAL E SUB-RAMAL DE GÁS MEDICINAL - FORNECIMENTO E INSTALAÇÃO. AF_04/2022</v>
      </c>
      <c r="D3984" s="94" t="str">
        <f>Cartilha_GLOBAL!D3984</f>
        <v>UN</v>
      </c>
      <c r="E3984" s="105">
        <f>Cartilha_GLOBAL!$E3984</f>
        <v>12.57</v>
      </c>
      <c r="F3984" s="182">
        <f>Cartilha_GLOBAL!$F3984</f>
        <v>15.43</v>
      </c>
      <c r="G3984" s="108"/>
      <c r="H3984" s="107">
        <f t="shared" si="245"/>
        <v>0</v>
      </c>
      <c r="I3984" s="143">
        <f t="shared" si="246"/>
        <v>0</v>
      </c>
      <c r="J3984" s="142"/>
      <c r="K3984" s="228"/>
      <c r="L3984" s="7" t="str">
        <f t="shared" si="247"/>
        <v/>
      </c>
      <c r="M3984" s="7" t="str">
        <f t="shared" si="248"/>
        <v/>
      </c>
      <c r="N3984" s="7" t="str">
        <f>Cartilha_GLOBAL!N3984</f>
        <v/>
      </c>
      <c r="O3984" s="144"/>
      <c r="Q3984" s="151"/>
      <c r="R3984" s="152">
        <v>0</v>
      </c>
      <c r="T3984" s="153">
        <f>IF(Cartilha_GLOBAL!R3984=0,0,IF(Cartilha_GLOBAL!R3984&gt;0,"c","b"))</f>
        <v>0</v>
      </c>
    </row>
    <row r="3985" ht="22.5" hidden="1" spans="1:20">
      <c r="A3985" s="158">
        <f>Cartilha_GLOBAL!A3985</f>
        <v>103849</v>
      </c>
      <c r="B3985" s="100" t="str">
        <f>Cartilha_GLOBAL!B3985</f>
        <v>SINAPI</v>
      </c>
      <c r="C3985" s="104" t="str">
        <f>Cartilha_GLOBAL!C3985</f>
        <v>CURVA DE TRANSPOSIÇÃO EM BRONZE/LATÃO, DN 15 MM, SEM ANEL DE SOLDA, BOLSA X BOLSA, INSTALADO EM RAMAL E SUB-RAMAL DE GÁS MEDICINAL - FORNECIMENTO E INSTALAÇÃO. AF_04/2022</v>
      </c>
      <c r="D3985" s="94" t="str">
        <f>Cartilha_GLOBAL!D3985</f>
        <v>UN</v>
      </c>
      <c r="E3985" s="105">
        <f>Cartilha_GLOBAL!$E3985</f>
        <v>27.43</v>
      </c>
      <c r="F3985" s="182">
        <f>Cartilha_GLOBAL!$F3985</f>
        <v>33.67</v>
      </c>
      <c r="G3985" s="108"/>
      <c r="H3985" s="107">
        <f t="shared" si="245"/>
        <v>0</v>
      </c>
      <c r="I3985" s="143">
        <f t="shared" si="246"/>
        <v>0</v>
      </c>
      <c r="J3985" s="142"/>
      <c r="K3985" s="228"/>
      <c r="L3985" s="7" t="str">
        <f t="shared" si="247"/>
        <v/>
      </c>
      <c r="M3985" s="7" t="str">
        <f t="shared" si="248"/>
        <v/>
      </c>
      <c r="N3985" s="7" t="str">
        <f>Cartilha_GLOBAL!N3985</f>
        <v/>
      </c>
      <c r="O3985" s="144"/>
      <c r="Q3985" s="151"/>
      <c r="R3985" s="152">
        <v>0</v>
      </c>
      <c r="T3985" s="153">
        <f>IF(Cartilha_GLOBAL!R3985=0,0,IF(Cartilha_GLOBAL!R3985&gt;0,"c","b"))</f>
        <v>0</v>
      </c>
    </row>
    <row r="3986" ht="22.5" hidden="1" spans="1:20">
      <c r="A3986" s="158">
        <f>Cartilha_GLOBAL!A3986</f>
        <v>103850</v>
      </c>
      <c r="B3986" s="100" t="str">
        <f>Cartilha_GLOBAL!B3986</f>
        <v>SINAPI</v>
      </c>
      <c r="C3986" s="104" t="str">
        <f>Cartilha_GLOBAL!C3986</f>
        <v>JUNTA DE EXPANSÃO EM COBRE, DN 15 MM, PONTA X PONTA, INSTALADO EM RAMAL E SUB-RAMAL DE GÁS MEDICINAL - FORNECIMENTO E INSTALAÇÃO. AF_04/2022</v>
      </c>
      <c r="D3986" s="94" t="str">
        <f>Cartilha_GLOBAL!D3986</f>
        <v>UN</v>
      </c>
      <c r="E3986" s="105">
        <f>Cartilha_GLOBAL!$E3986</f>
        <v>440.77</v>
      </c>
      <c r="F3986" s="182">
        <f>Cartilha_GLOBAL!$F3986</f>
        <v>541</v>
      </c>
      <c r="G3986" s="108"/>
      <c r="H3986" s="107">
        <f t="shared" si="245"/>
        <v>0</v>
      </c>
      <c r="I3986" s="143">
        <f t="shared" si="246"/>
        <v>0</v>
      </c>
      <c r="J3986" s="142"/>
      <c r="K3986" s="228"/>
      <c r="L3986" s="7" t="str">
        <f t="shared" si="247"/>
        <v/>
      </c>
      <c r="M3986" s="7" t="str">
        <f t="shared" si="248"/>
        <v/>
      </c>
      <c r="N3986" s="7" t="str">
        <f>Cartilha_GLOBAL!N3986</f>
        <v/>
      </c>
      <c r="O3986" s="144"/>
      <c r="Q3986" s="151"/>
      <c r="R3986" s="152">
        <v>0</v>
      </c>
      <c r="T3986" s="153">
        <f>IF(Cartilha_GLOBAL!R3986=0,0,IF(Cartilha_GLOBAL!R3986&gt;0,"c","b"))</f>
        <v>0</v>
      </c>
    </row>
    <row r="3987" ht="22.5" hidden="1" spans="1:20">
      <c r="A3987" s="158">
        <f>Cartilha_GLOBAL!A3987</f>
        <v>103851</v>
      </c>
      <c r="B3987" s="100" t="str">
        <f>Cartilha_GLOBAL!B3987</f>
        <v>SINAPI</v>
      </c>
      <c r="C3987" s="104" t="str">
        <f>Cartilha_GLOBAL!C3987</f>
        <v>CONECTOR EM BRONZE/LATÃO, DN 15 MM X 1/2, SEM ANEL DE SOLDA, BOLSA X ROSCA F, INSTALADO EM RAMAL E SUB-RAMAL DE GÁS MEDICINAL - FORNECIMENTO E INSTALAÇÃO. AF_04/2022</v>
      </c>
      <c r="D3987" s="94" t="str">
        <f>Cartilha_GLOBAL!D3987</f>
        <v>UN</v>
      </c>
      <c r="E3987" s="105">
        <f>Cartilha_GLOBAL!$E3987</f>
        <v>20.45</v>
      </c>
      <c r="F3987" s="182">
        <f>Cartilha_GLOBAL!$F3987</f>
        <v>25.1</v>
      </c>
      <c r="G3987" s="108"/>
      <c r="H3987" s="107">
        <f t="shared" si="245"/>
        <v>0</v>
      </c>
      <c r="I3987" s="143">
        <f t="shared" si="246"/>
        <v>0</v>
      </c>
      <c r="J3987" s="142"/>
      <c r="K3987" s="228"/>
      <c r="L3987" s="7" t="str">
        <f t="shared" si="247"/>
        <v/>
      </c>
      <c r="M3987" s="7" t="str">
        <f t="shared" si="248"/>
        <v/>
      </c>
      <c r="N3987" s="7" t="str">
        <f>Cartilha_GLOBAL!N3987</f>
        <v/>
      </c>
      <c r="O3987" s="144"/>
      <c r="Q3987" s="151"/>
      <c r="R3987" s="152">
        <v>0</v>
      </c>
      <c r="T3987" s="153">
        <f>IF(Cartilha_GLOBAL!R3987=0,0,IF(Cartilha_GLOBAL!R3987&gt;0,"c","b"))</f>
        <v>0</v>
      </c>
    </row>
    <row r="3988" ht="22.5" hidden="1" spans="1:20">
      <c r="A3988" s="158">
        <f>Cartilha_GLOBAL!A3988</f>
        <v>103852</v>
      </c>
      <c r="B3988" s="100" t="str">
        <f>Cartilha_GLOBAL!B3988</f>
        <v>SINAPI</v>
      </c>
      <c r="C3988" s="104" t="str">
        <f>Cartilha_GLOBAL!C3988</f>
        <v>LUVA EM COBRE, DN 22 MM, SEM ANEL DE SOLDA, INSTALADO EM RAMAL E SUB-RAMAL DE GÁS MEDICINAL - FORNECIMENTO E INSTALAÇÃO. AF_04/2022</v>
      </c>
      <c r="D3988" s="94" t="str">
        <f>Cartilha_GLOBAL!D3988</f>
        <v>UN</v>
      </c>
      <c r="E3988" s="105">
        <f>Cartilha_GLOBAL!$E3988</f>
        <v>18.68</v>
      </c>
      <c r="F3988" s="182">
        <f>Cartilha_GLOBAL!$F3988</f>
        <v>22.93</v>
      </c>
      <c r="G3988" s="108"/>
      <c r="H3988" s="107">
        <f t="shared" si="245"/>
        <v>0</v>
      </c>
      <c r="I3988" s="143">
        <f t="shared" si="246"/>
        <v>0</v>
      </c>
      <c r="J3988" s="142"/>
      <c r="K3988" s="228"/>
      <c r="L3988" s="7" t="str">
        <f t="shared" si="247"/>
        <v/>
      </c>
      <c r="M3988" s="7" t="str">
        <f t="shared" si="248"/>
        <v/>
      </c>
      <c r="N3988" s="7" t="str">
        <f>Cartilha_GLOBAL!N3988</f>
        <v/>
      </c>
      <c r="O3988" s="144"/>
      <c r="Q3988" s="151"/>
      <c r="R3988" s="152">
        <v>0</v>
      </c>
      <c r="T3988" s="153">
        <f>IF(Cartilha_GLOBAL!R3988=0,0,IF(Cartilha_GLOBAL!R3988&gt;0,"c","b"))</f>
        <v>0</v>
      </c>
    </row>
    <row r="3989" ht="22.5" hidden="1" spans="1:20">
      <c r="A3989" s="158">
        <f>Cartilha_GLOBAL!A3989</f>
        <v>103853</v>
      </c>
      <c r="B3989" s="100" t="str">
        <f>Cartilha_GLOBAL!B3989</f>
        <v>SINAPI</v>
      </c>
      <c r="C3989" s="104" t="str">
        <f>Cartilha_GLOBAL!C3989</f>
        <v>LUVA PASSANTE EM COBRE, DN 22 MM, SEM ANEL DE SOLDA, INSTALADO EM RAMAL E SUB-RAMAL DE GÁS MEDICINAL - FORNECIMENTO E INSTALAÇÃO. AF_04/2022</v>
      </c>
      <c r="D3989" s="94" t="str">
        <f>Cartilha_GLOBAL!D3989</f>
        <v>UN</v>
      </c>
      <c r="E3989" s="105">
        <f>Cartilha_GLOBAL!$E3989</f>
        <v>19.96</v>
      </c>
      <c r="F3989" s="182">
        <f>Cartilha_GLOBAL!$F3989</f>
        <v>24.5</v>
      </c>
      <c r="G3989" s="108"/>
      <c r="H3989" s="107">
        <f t="shared" si="245"/>
        <v>0</v>
      </c>
      <c r="I3989" s="143">
        <f t="shared" si="246"/>
        <v>0</v>
      </c>
      <c r="J3989" s="142"/>
      <c r="K3989" s="228"/>
      <c r="L3989" s="7" t="str">
        <f t="shared" si="247"/>
        <v/>
      </c>
      <c r="M3989" s="7" t="str">
        <f t="shared" si="248"/>
        <v/>
      </c>
      <c r="N3989" s="7" t="str">
        <f>Cartilha_GLOBAL!N3989</f>
        <v/>
      </c>
      <c r="O3989" s="144"/>
      <c r="Q3989" s="151"/>
      <c r="R3989" s="152">
        <v>0</v>
      </c>
      <c r="T3989" s="153">
        <f>IF(Cartilha_GLOBAL!R3989=0,0,IF(Cartilha_GLOBAL!R3989&gt;0,"c","b"))</f>
        <v>0</v>
      </c>
    </row>
    <row r="3990" ht="22.5" hidden="1" spans="1:20">
      <c r="A3990" s="158">
        <f>Cartilha_GLOBAL!A3990</f>
        <v>103854</v>
      </c>
      <c r="B3990" s="100" t="str">
        <f>Cartilha_GLOBAL!B3990</f>
        <v>SINAPI</v>
      </c>
      <c r="C3990" s="104" t="str">
        <f>Cartilha_GLOBAL!C3990</f>
        <v>JUNTA DE EXPANSÃO EM COBRE, DN 22 MM, PONTA X PONTA, INSTALADO EM RAMAL E SUB-RAMAL DE GÁS MEDICINAL - FORNECIMENTO E INSTALAÇÃO. AF_04/2022</v>
      </c>
      <c r="D3990" s="94" t="str">
        <f>Cartilha_GLOBAL!D3990</f>
        <v>UN</v>
      </c>
      <c r="E3990" s="105">
        <f>Cartilha_GLOBAL!$E3990</f>
        <v>513.29</v>
      </c>
      <c r="F3990" s="182">
        <f>Cartilha_GLOBAL!$F3990</f>
        <v>630.01</v>
      </c>
      <c r="G3990" s="108"/>
      <c r="H3990" s="107">
        <f t="shared" si="245"/>
        <v>0</v>
      </c>
      <c r="I3990" s="143">
        <f t="shared" si="246"/>
        <v>0</v>
      </c>
      <c r="J3990" s="142"/>
      <c r="K3990" s="228"/>
      <c r="L3990" s="7" t="str">
        <f t="shared" si="247"/>
        <v/>
      </c>
      <c r="M3990" s="7" t="str">
        <f t="shared" si="248"/>
        <v/>
      </c>
      <c r="N3990" s="7" t="str">
        <f>Cartilha_GLOBAL!N3990</f>
        <v/>
      </c>
      <c r="O3990" s="144"/>
      <c r="Q3990" s="151"/>
      <c r="R3990" s="152">
        <v>0</v>
      </c>
      <c r="T3990" s="153">
        <f>IF(Cartilha_GLOBAL!R3990=0,0,IF(Cartilha_GLOBAL!R3990&gt;0,"c","b"))</f>
        <v>0</v>
      </c>
    </row>
    <row r="3991" ht="22.5" hidden="1" spans="1:20">
      <c r="A3991" s="158">
        <f>Cartilha_GLOBAL!A3991</f>
        <v>103855</v>
      </c>
      <c r="B3991" s="100" t="str">
        <f>Cartilha_GLOBAL!B3991</f>
        <v>SINAPI</v>
      </c>
      <c r="C3991" s="104" t="str">
        <f>Cartilha_GLOBAL!C3991</f>
        <v>CURVA DE TRANSPOSIÇÃO EM BRONZE/LATÃO, DN 22 MM, SEM ANEL DE SOLDA, BOLSA X BOLSA, INSTALADO EM RAMAL E SUB-RAMAL DE GÁS MEDICINAL - FORNECIMENTO E INSTALAÇÃO. AF_04/2022</v>
      </c>
      <c r="D3991" s="94" t="str">
        <f>Cartilha_GLOBAL!D3991</f>
        <v>UN</v>
      </c>
      <c r="E3991" s="105">
        <f>Cartilha_GLOBAL!$E3991</f>
        <v>52.63</v>
      </c>
      <c r="F3991" s="182">
        <f>Cartilha_GLOBAL!$F3991</f>
        <v>64.6</v>
      </c>
      <c r="G3991" s="108"/>
      <c r="H3991" s="107">
        <f t="shared" si="245"/>
        <v>0</v>
      </c>
      <c r="I3991" s="143">
        <f t="shared" si="246"/>
        <v>0</v>
      </c>
      <c r="J3991" s="142"/>
      <c r="K3991" s="228"/>
      <c r="L3991" s="7" t="str">
        <f t="shared" si="247"/>
        <v/>
      </c>
      <c r="M3991" s="7" t="str">
        <f t="shared" si="248"/>
        <v/>
      </c>
      <c r="N3991" s="7" t="str">
        <f>Cartilha_GLOBAL!N3991</f>
        <v/>
      </c>
      <c r="O3991" s="144"/>
      <c r="Q3991" s="151"/>
      <c r="R3991" s="152">
        <v>0</v>
      </c>
      <c r="T3991" s="153">
        <f>IF(Cartilha_GLOBAL!R3991=0,0,IF(Cartilha_GLOBAL!R3991&gt;0,"c","b"))</f>
        <v>0</v>
      </c>
    </row>
    <row r="3992" ht="22.5" hidden="1" spans="1:20">
      <c r="A3992" s="158">
        <f>Cartilha_GLOBAL!A3992</f>
        <v>103856</v>
      </c>
      <c r="B3992" s="100" t="str">
        <f>Cartilha_GLOBAL!B3992</f>
        <v>SINAPI</v>
      </c>
      <c r="C3992" s="104" t="str">
        <f>Cartilha_GLOBAL!C3992</f>
        <v>BUCHA DE REDUÇÃO EM COBRE, DN 22 MM X 15 MM, SEM ANEL DE SOLDA, PONTA X BOLSA, INSTALADO EM RAMAL E SUB-RAMAL DE GÁS MEDICINAL - FORNECIMENTO E INSTALAÇÃO. AF_04/2022</v>
      </c>
      <c r="D3992" s="94" t="str">
        <f>Cartilha_GLOBAL!D3992</f>
        <v>UN</v>
      </c>
      <c r="E3992" s="105">
        <f>Cartilha_GLOBAL!$E3992</f>
        <v>17.38</v>
      </c>
      <c r="F3992" s="182">
        <f>Cartilha_GLOBAL!$F3992</f>
        <v>21.33</v>
      </c>
      <c r="G3992" s="108"/>
      <c r="H3992" s="107">
        <f t="shared" si="245"/>
        <v>0</v>
      </c>
      <c r="I3992" s="143">
        <f t="shared" si="246"/>
        <v>0</v>
      </c>
      <c r="J3992" s="142"/>
      <c r="K3992" s="228"/>
      <c r="L3992" s="7" t="str">
        <f t="shared" si="247"/>
        <v/>
      </c>
      <c r="M3992" s="7" t="str">
        <f t="shared" si="248"/>
        <v/>
      </c>
      <c r="N3992" s="7" t="str">
        <f>Cartilha_GLOBAL!N3992</f>
        <v/>
      </c>
      <c r="O3992" s="144"/>
      <c r="Q3992" s="151"/>
      <c r="R3992" s="152">
        <v>0</v>
      </c>
      <c r="T3992" s="153">
        <f>IF(Cartilha_GLOBAL!R3992=0,0,IF(Cartilha_GLOBAL!R3992&gt;0,"c","b"))</f>
        <v>0</v>
      </c>
    </row>
    <row r="3993" ht="22.5" hidden="1" spans="1:20">
      <c r="A3993" s="158">
        <f>Cartilha_GLOBAL!A3993</f>
        <v>103857</v>
      </c>
      <c r="B3993" s="100" t="str">
        <f>Cartilha_GLOBAL!B3993</f>
        <v>SINAPI</v>
      </c>
      <c r="C3993" s="104" t="str">
        <f>Cartilha_GLOBAL!C3993</f>
        <v>CONECTOR EM BRONZE/LATÃO, DN 22 MM X 1/2", SEM ANEL DE SOLDA, BOLSA X ROSCA F, INSTALADO EM RAMAL E SUB-RAMAL DE GÁS MEDICINAL - FORNECIMENTO E INSTALAÇÃO. AF_04/2022</v>
      </c>
      <c r="D3993" s="94" t="str">
        <f>Cartilha_GLOBAL!D3993</f>
        <v>UN</v>
      </c>
      <c r="E3993" s="105">
        <f>Cartilha_GLOBAL!$E3993</f>
        <v>22.44</v>
      </c>
      <c r="F3993" s="182">
        <f>Cartilha_GLOBAL!$F3993</f>
        <v>27.54</v>
      </c>
      <c r="G3993" s="108"/>
      <c r="H3993" s="107">
        <f t="shared" si="245"/>
        <v>0</v>
      </c>
      <c r="I3993" s="143">
        <f t="shared" si="246"/>
        <v>0</v>
      </c>
      <c r="J3993" s="142"/>
      <c r="K3993" s="228"/>
      <c r="L3993" s="7" t="str">
        <f t="shared" si="247"/>
        <v/>
      </c>
      <c r="M3993" s="7" t="str">
        <f t="shared" si="248"/>
        <v/>
      </c>
      <c r="N3993" s="7" t="str">
        <f>Cartilha_GLOBAL!N3993</f>
        <v/>
      </c>
      <c r="O3993" s="144"/>
      <c r="Q3993" s="151"/>
      <c r="R3993" s="152">
        <v>0</v>
      </c>
      <c r="T3993" s="153">
        <f>IF(Cartilha_GLOBAL!R3993=0,0,IF(Cartilha_GLOBAL!R3993&gt;0,"c","b"))</f>
        <v>0</v>
      </c>
    </row>
    <row r="3994" ht="22.5" hidden="1" spans="1:20">
      <c r="A3994" s="158">
        <f>Cartilha_GLOBAL!A3994</f>
        <v>103858</v>
      </c>
      <c r="B3994" s="100" t="str">
        <f>Cartilha_GLOBAL!B3994</f>
        <v>SINAPI</v>
      </c>
      <c r="C3994" s="104" t="str">
        <f>Cartilha_GLOBAL!C3994</f>
        <v>CONECTOR EM BRONZE/LATÃO, DN 22 MM X 3/4", SEM ANEL DE SOLDA, BOLSA X ROSCA F, INSTALADO EM RAMAL E SUB-RAMAL DE GÁS MEDICINAL - FORNECIMENTO E INSTALAÇÃO. AF_04/2022</v>
      </c>
      <c r="D3994" s="94" t="str">
        <f>Cartilha_GLOBAL!D3994</f>
        <v>UN</v>
      </c>
      <c r="E3994" s="105">
        <f>Cartilha_GLOBAL!$E3994</f>
        <v>26.85</v>
      </c>
      <c r="F3994" s="182">
        <f>Cartilha_GLOBAL!$F3994</f>
        <v>32.96</v>
      </c>
      <c r="G3994" s="108"/>
      <c r="H3994" s="107">
        <f t="shared" si="245"/>
        <v>0</v>
      </c>
      <c r="I3994" s="143">
        <f t="shared" si="246"/>
        <v>0</v>
      </c>
      <c r="J3994" s="142"/>
      <c r="K3994" s="228"/>
      <c r="L3994" s="7" t="str">
        <f t="shared" si="247"/>
        <v/>
      </c>
      <c r="M3994" s="7" t="str">
        <f t="shared" si="248"/>
        <v/>
      </c>
      <c r="N3994" s="7" t="str">
        <f>Cartilha_GLOBAL!N3994</f>
        <v/>
      </c>
      <c r="O3994" s="144"/>
      <c r="Q3994" s="151"/>
      <c r="R3994" s="152">
        <v>0</v>
      </c>
      <c r="T3994" s="153">
        <f>IF(Cartilha_GLOBAL!R3994=0,0,IF(Cartilha_GLOBAL!R3994&gt;0,"c","b"))</f>
        <v>0</v>
      </c>
    </row>
    <row r="3995" ht="22.5" hidden="1" spans="1:20">
      <c r="A3995" s="158">
        <f>Cartilha_GLOBAL!A3995</f>
        <v>103859</v>
      </c>
      <c r="B3995" s="100" t="str">
        <f>Cartilha_GLOBAL!B3995</f>
        <v>SINAPI</v>
      </c>
      <c r="C3995" s="104" t="str">
        <f>Cartilha_GLOBAL!C3995</f>
        <v>LUVA EM COBRE, DN 28 MM, SEM ANEL DE SOLDA, INSTALADO EM RAMAL E SUB-RAMAL DE GÁS MEDICINAL - FORNECIMENTO E INSTALAÇÃO. AF_04/2022</v>
      </c>
      <c r="D3995" s="94" t="str">
        <f>Cartilha_GLOBAL!D3995</f>
        <v>UN</v>
      </c>
      <c r="E3995" s="105">
        <f>Cartilha_GLOBAL!$E3995</f>
        <v>27.08</v>
      </c>
      <c r="F3995" s="182">
        <f>Cartilha_GLOBAL!$F3995</f>
        <v>33.24</v>
      </c>
      <c r="G3995" s="108"/>
      <c r="H3995" s="107">
        <f t="shared" si="245"/>
        <v>0</v>
      </c>
      <c r="I3995" s="143">
        <f t="shared" si="246"/>
        <v>0</v>
      </c>
      <c r="J3995" s="142"/>
      <c r="K3995" s="228"/>
      <c r="L3995" s="7" t="str">
        <f t="shared" si="247"/>
        <v/>
      </c>
      <c r="M3995" s="7" t="str">
        <f t="shared" si="248"/>
        <v/>
      </c>
      <c r="N3995" s="7" t="str">
        <f>Cartilha_GLOBAL!N3995</f>
        <v/>
      </c>
      <c r="O3995" s="144"/>
      <c r="Q3995" s="151"/>
      <c r="R3995" s="152">
        <v>0</v>
      </c>
      <c r="T3995" s="153">
        <f>IF(Cartilha_GLOBAL!R3995=0,0,IF(Cartilha_GLOBAL!R3995&gt;0,"c","b"))</f>
        <v>0</v>
      </c>
    </row>
    <row r="3996" ht="22.5" hidden="1" spans="1:20">
      <c r="A3996" s="158">
        <f>Cartilha_GLOBAL!A3996</f>
        <v>103860</v>
      </c>
      <c r="B3996" s="100" t="str">
        <f>Cartilha_GLOBAL!B3996</f>
        <v>SINAPI</v>
      </c>
      <c r="C3996" s="104" t="str">
        <f>Cartilha_GLOBAL!C3996</f>
        <v>LUVA PASSANTE EM COBRE, DN 28 MM, SEM ANEL DE SOLDA, INSTALADO EM RAMAL E SUB-RAMAL DE GÁS MEDICINAL - FORNECIMENTO E INSTALAÇÃO. AF_04/2022</v>
      </c>
      <c r="D3996" s="94" t="str">
        <f>Cartilha_GLOBAL!D3996</f>
        <v>UN</v>
      </c>
      <c r="E3996" s="105">
        <f>Cartilha_GLOBAL!$E3996</f>
        <v>27.08</v>
      </c>
      <c r="F3996" s="182">
        <f>Cartilha_GLOBAL!$F3996</f>
        <v>33.24</v>
      </c>
      <c r="G3996" s="108"/>
      <c r="H3996" s="107">
        <f t="shared" si="245"/>
        <v>0</v>
      </c>
      <c r="I3996" s="143">
        <f t="shared" si="246"/>
        <v>0</v>
      </c>
      <c r="J3996" s="142"/>
      <c r="K3996" s="228"/>
      <c r="L3996" s="7" t="str">
        <f t="shared" si="247"/>
        <v/>
      </c>
      <c r="M3996" s="7" t="str">
        <f t="shared" si="248"/>
        <v/>
      </c>
      <c r="N3996" s="7" t="str">
        <f>Cartilha_GLOBAL!N3996</f>
        <v/>
      </c>
      <c r="O3996" s="144"/>
      <c r="Q3996" s="151"/>
      <c r="R3996" s="152">
        <v>0</v>
      </c>
      <c r="T3996" s="153">
        <f>IF(Cartilha_GLOBAL!R3996=0,0,IF(Cartilha_GLOBAL!R3996&gt;0,"c","b"))</f>
        <v>0</v>
      </c>
    </row>
    <row r="3997" ht="22.5" hidden="1" spans="1:20">
      <c r="A3997" s="158">
        <f>Cartilha_GLOBAL!A3997</f>
        <v>103861</v>
      </c>
      <c r="B3997" s="100" t="str">
        <f>Cartilha_GLOBAL!B3997</f>
        <v>SINAPI</v>
      </c>
      <c r="C3997" s="104" t="str">
        <f>Cartilha_GLOBAL!C3997</f>
        <v>CURVA DE TRANSPOSIÇÃO EM BRONZE/LATÃO, DN 28 MM, SEM ANEL DE SOLDA, BOLSA X BOLSA, INSTALADO EM RAMAL E SUB-RAMAL DE GÁS MEDICINAL - FORNECIMENTO E INSTALAÇÃO. AF_04/2022</v>
      </c>
      <c r="D3997" s="94" t="str">
        <f>Cartilha_GLOBAL!D3997</f>
        <v>UN</v>
      </c>
      <c r="E3997" s="105">
        <f>Cartilha_GLOBAL!$E3997</f>
        <v>87.15</v>
      </c>
      <c r="F3997" s="182">
        <f>Cartilha_GLOBAL!$F3997</f>
        <v>106.97</v>
      </c>
      <c r="G3997" s="108"/>
      <c r="H3997" s="107">
        <f t="shared" si="245"/>
        <v>0</v>
      </c>
      <c r="I3997" s="143">
        <f t="shared" si="246"/>
        <v>0</v>
      </c>
      <c r="J3997" s="142"/>
      <c r="K3997" s="228"/>
      <c r="L3997" s="7" t="str">
        <f t="shared" si="247"/>
        <v/>
      </c>
      <c r="M3997" s="7" t="str">
        <f t="shared" si="248"/>
        <v/>
      </c>
      <c r="N3997" s="7" t="str">
        <f>Cartilha_GLOBAL!N3997</f>
        <v/>
      </c>
      <c r="O3997" s="144"/>
      <c r="Q3997" s="151"/>
      <c r="R3997" s="152">
        <v>0</v>
      </c>
      <c r="T3997" s="153">
        <f>IF(Cartilha_GLOBAL!R3997=0,0,IF(Cartilha_GLOBAL!R3997&gt;0,"c","b"))</f>
        <v>0</v>
      </c>
    </row>
    <row r="3998" ht="22.5" hidden="1" spans="1:20">
      <c r="A3998" s="158">
        <f>Cartilha_GLOBAL!A3998</f>
        <v>103862</v>
      </c>
      <c r="B3998" s="100" t="str">
        <f>Cartilha_GLOBAL!B3998</f>
        <v>SINAPI</v>
      </c>
      <c r="C3998" s="104" t="str">
        <f>Cartilha_GLOBAL!C3998</f>
        <v>JUNTA DE EXPANSÃO EM COBRE, DN 28 MM, PONTA X PONTA, INSTALADO EM RAMAL E SUB-RAMAL DE GÁS MEDICINAL - FORNECIMENTO E INSTALAÇÃO. AF_04/2022</v>
      </c>
      <c r="D3998" s="94" t="str">
        <f>Cartilha_GLOBAL!D3998</f>
        <v>UN</v>
      </c>
      <c r="E3998" s="105">
        <f>Cartilha_GLOBAL!$E3998</f>
        <v>565.49</v>
      </c>
      <c r="F3998" s="182">
        <f>Cartilha_GLOBAL!$F3998</f>
        <v>694.08</v>
      </c>
      <c r="G3998" s="108"/>
      <c r="H3998" s="107">
        <f t="shared" si="245"/>
        <v>0</v>
      </c>
      <c r="I3998" s="143">
        <f t="shared" si="246"/>
        <v>0</v>
      </c>
      <c r="J3998" s="142"/>
      <c r="K3998" s="228"/>
      <c r="L3998" s="7" t="str">
        <f t="shared" si="247"/>
        <v/>
      </c>
      <c r="M3998" s="7" t="str">
        <f t="shared" si="248"/>
        <v/>
      </c>
      <c r="N3998" s="7" t="str">
        <f>Cartilha_GLOBAL!N3998</f>
        <v/>
      </c>
      <c r="O3998" s="144"/>
      <c r="Q3998" s="151"/>
      <c r="R3998" s="152">
        <v>0</v>
      </c>
      <c r="T3998" s="153">
        <f>IF(Cartilha_GLOBAL!R3998=0,0,IF(Cartilha_GLOBAL!R3998&gt;0,"c","b"))</f>
        <v>0</v>
      </c>
    </row>
    <row r="3999" ht="22.5" hidden="1" spans="1:20">
      <c r="A3999" s="158">
        <f>Cartilha_GLOBAL!A3999</f>
        <v>103863</v>
      </c>
      <c r="B3999" s="100" t="str">
        <f>Cartilha_GLOBAL!B3999</f>
        <v>SINAPI</v>
      </c>
      <c r="C3999" s="104" t="str">
        <f>Cartilha_GLOBAL!C3999</f>
        <v>CONECTOR EM BRONZE/LATÃO, DN 28 MM X 1/2", SEM ANEL DE SOLDA, BOLSA X ROSCA F, INSTALADO EM RAMAL E SUB-RAMAL DE GÁS MEDICINAL - FORNECIMENTO E INSTALAÇÃO. AF_04/2022</v>
      </c>
      <c r="D3999" s="94" t="str">
        <f>Cartilha_GLOBAL!D3999</f>
        <v>UN</v>
      </c>
      <c r="E3999" s="105">
        <f>Cartilha_GLOBAL!$E3999</f>
        <v>34.16</v>
      </c>
      <c r="F3999" s="182">
        <f>Cartilha_GLOBAL!$F3999</f>
        <v>41.93</v>
      </c>
      <c r="G3999" s="108"/>
      <c r="H3999" s="107">
        <f t="shared" si="245"/>
        <v>0</v>
      </c>
      <c r="I3999" s="143">
        <f t="shared" si="246"/>
        <v>0</v>
      </c>
      <c r="J3999" s="142"/>
      <c r="K3999" s="228"/>
      <c r="L3999" s="7" t="str">
        <f t="shared" si="247"/>
        <v/>
      </c>
      <c r="M3999" s="7" t="str">
        <f t="shared" si="248"/>
        <v/>
      </c>
      <c r="N3999" s="7" t="str">
        <f>Cartilha_GLOBAL!N3999</f>
        <v/>
      </c>
      <c r="O3999" s="144"/>
      <c r="Q3999" s="151"/>
      <c r="R3999" s="152">
        <v>0</v>
      </c>
      <c r="T3999" s="153">
        <f>IF(Cartilha_GLOBAL!R3999=0,0,IF(Cartilha_GLOBAL!R3999&gt;0,"c","b"))</f>
        <v>0</v>
      </c>
    </row>
    <row r="4000" ht="22.5" hidden="1" spans="1:20">
      <c r="A4000" s="158">
        <f>Cartilha_GLOBAL!A4000</f>
        <v>103864</v>
      </c>
      <c r="B4000" s="100" t="str">
        <f>Cartilha_GLOBAL!B4000</f>
        <v>SINAPI</v>
      </c>
      <c r="C4000" s="104" t="str">
        <f>Cartilha_GLOBAL!C4000</f>
        <v>BUCHA DE REDUÇÃO EM COBRE, DN 28 MM X 22 MM, SEM ANEL DE SOLDA, INSTALADO EM RAMAL E SUB-RAMAL DE GÁS MEDICINAL - FORNECIMENTO E INSTALAÇÃO. AF_04/2022</v>
      </c>
      <c r="D4000" s="94" t="str">
        <f>Cartilha_GLOBAL!D4000</f>
        <v>UN</v>
      </c>
      <c r="E4000" s="105">
        <f>Cartilha_GLOBAL!$E4000</f>
        <v>23.57</v>
      </c>
      <c r="F4000" s="182">
        <f>Cartilha_GLOBAL!$F4000</f>
        <v>28.93</v>
      </c>
      <c r="G4000" s="108"/>
      <c r="H4000" s="107">
        <f t="shared" si="245"/>
        <v>0</v>
      </c>
      <c r="I4000" s="143">
        <f t="shared" si="246"/>
        <v>0</v>
      </c>
      <c r="J4000" s="142"/>
      <c r="K4000" s="228"/>
      <c r="L4000" s="7" t="str">
        <f t="shared" si="247"/>
        <v/>
      </c>
      <c r="M4000" s="7" t="str">
        <f t="shared" si="248"/>
        <v/>
      </c>
      <c r="N4000" s="7" t="str">
        <f>Cartilha_GLOBAL!N4000</f>
        <v/>
      </c>
      <c r="O4000" s="144"/>
      <c r="Q4000" s="151"/>
      <c r="R4000" s="152">
        <v>0</v>
      </c>
      <c r="T4000" s="153">
        <f>IF(Cartilha_GLOBAL!R4000=0,0,IF(Cartilha_GLOBAL!R4000&gt;0,"c","b"))</f>
        <v>0</v>
      </c>
    </row>
    <row r="4001" ht="22.5" hidden="1" spans="1:20">
      <c r="A4001" s="158">
        <f>Cartilha_GLOBAL!A4001</f>
        <v>103865</v>
      </c>
      <c r="B4001" s="100" t="str">
        <f>Cartilha_GLOBAL!B4001</f>
        <v>SINAPI</v>
      </c>
      <c r="C4001" s="104" t="str">
        <f>Cartilha_GLOBAL!C4001</f>
        <v>TÊ EM COBRE, DN 15 MM, SEM ANEL DE SOLDA, INSTALADO EM RAMAL E SUB-RAMAL DE GÁS MEDICINAL - FORNECIMENTO E INSTALAÇÃO. AF_04/2022</v>
      </c>
      <c r="D4001" s="94" t="str">
        <f>Cartilha_GLOBAL!D4001</f>
        <v>UN</v>
      </c>
      <c r="E4001" s="105">
        <f>Cartilha_GLOBAL!$E4001</f>
        <v>25.84</v>
      </c>
      <c r="F4001" s="182">
        <f>Cartilha_GLOBAL!$F4001</f>
        <v>31.72</v>
      </c>
      <c r="G4001" s="108"/>
      <c r="H4001" s="107">
        <f t="shared" si="245"/>
        <v>0</v>
      </c>
      <c r="I4001" s="143">
        <f t="shared" si="246"/>
        <v>0</v>
      </c>
      <c r="J4001" s="142"/>
      <c r="K4001" s="228"/>
      <c r="L4001" s="7" t="str">
        <f t="shared" si="247"/>
        <v/>
      </c>
      <c r="M4001" s="7" t="str">
        <f t="shared" si="248"/>
        <v/>
      </c>
      <c r="N4001" s="7" t="str">
        <f>Cartilha_GLOBAL!N4001</f>
        <v/>
      </c>
      <c r="O4001" s="144"/>
      <c r="Q4001" s="151"/>
      <c r="R4001" s="152">
        <v>0</v>
      </c>
      <c r="T4001" s="153">
        <f>IF(Cartilha_GLOBAL!R4001=0,0,IF(Cartilha_GLOBAL!R4001&gt;0,"c","b"))</f>
        <v>0</v>
      </c>
    </row>
    <row r="4002" ht="22.5" hidden="1" spans="1:20">
      <c r="A4002" s="158">
        <f>Cartilha_GLOBAL!A4002</f>
        <v>103866</v>
      </c>
      <c r="B4002" s="100" t="str">
        <f>Cartilha_GLOBAL!B4002</f>
        <v>SINAPI</v>
      </c>
      <c r="C4002" s="104" t="str">
        <f>Cartilha_GLOBAL!C4002</f>
        <v>TÊ EM COBRE, DN 22 MM, SEM ANEL DE SOLDA, INSTALADO EM RAMAL E SUB-RAMAL DE GÁS MEDICINAL - FORNECIMENTO E INSTALAÇÃO. AF_04/2022</v>
      </c>
      <c r="D4002" s="94" t="str">
        <f>Cartilha_GLOBAL!D4002</f>
        <v>UN</v>
      </c>
      <c r="E4002" s="105">
        <f>Cartilha_GLOBAL!$E4002</f>
        <v>40.36</v>
      </c>
      <c r="F4002" s="182">
        <f>Cartilha_GLOBAL!$F4002</f>
        <v>49.54</v>
      </c>
      <c r="G4002" s="108"/>
      <c r="H4002" s="107">
        <f t="shared" si="245"/>
        <v>0</v>
      </c>
      <c r="I4002" s="143">
        <f t="shared" si="246"/>
        <v>0</v>
      </c>
      <c r="J4002" s="142"/>
      <c r="K4002" s="228"/>
      <c r="L4002" s="7" t="str">
        <f t="shared" si="247"/>
        <v/>
      </c>
      <c r="M4002" s="7" t="str">
        <f t="shared" si="248"/>
        <v/>
      </c>
      <c r="N4002" s="7" t="str">
        <f>Cartilha_GLOBAL!N4002</f>
        <v/>
      </c>
      <c r="O4002" s="144"/>
      <c r="Q4002" s="151"/>
      <c r="R4002" s="152">
        <v>0</v>
      </c>
      <c r="T4002" s="153">
        <f>IF(Cartilha_GLOBAL!R4002=0,0,IF(Cartilha_GLOBAL!R4002&gt;0,"c","b"))</f>
        <v>0</v>
      </c>
    </row>
    <row r="4003" ht="22.5" hidden="1" spans="1:20">
      <c r="A4003" s="158">
        <f>Cartilha_GLOBAL!A4003</f>
        <v>103867</v>
      </c>
      <c r="B4003" s="100" t="str">
        <f>Cartilha_GLOBAL!B4003</f>
        <v>SINAPI</v>
      </c>
      <c r="C4003" s="104" t="str">
        <f>Cartilha_GLOBAL!C4003</f>
        <v>TÊ EM COBRE, DN 28 MM, SEM ANEL DE SOLDA, INSTALADO EM RAMAL E SUB-RAMAL DE GÁS MEDICINAL - FORNECIMENTO E INSTALAÇÃO. AF_04/2022</v>
      </c>
      <c r="D4003" s="94" t="str">
        <f>Cartilha_GLOBAL!D4003</f>
        <v>UN</v>
      </c>
      <c r="E4003" s="105">
        <f>Cartilha_GLOBAL!$E4003</f>
        <v>55.5</v>
      </c>
      <c r="F4003" s="182">
        <f>Cartilha_GLOBAL!$F4003</f>
        <v>68.12</v>
      </c>
      <c r="G4003" s="108"/>
      <c r="H4003" s="107">
        <f t="shared" si="245"/>
        <v>0</v>
      </c>
      <c r="I4003" s="143">
        <f t="shared" si="246"/>
        <v>0</v>
      </c>
      <c r="J4003" s="142"/>
      <c r="K4003" s="228"/>
      <c r="L4003" s="7" t="str">
        <f t="shared" si="247"/>
        <v/>
      </c>
      <c r="M4003" s="7" t="str">
        <f t="shared" si="248"/>
        <v/>
      </c>
      <c r="N4003" s="7" t="str">
        <f>Cartilha_GLOBAL!N4003</f>
        <v/>
      </c>
      <c r="O4003" s="144"/>
      <c r="Q4003" s="151"/>
      <c r="R4003" s="152">
        <v>0</v>
      </c>
      <c r="T4003" s="153">
        <f>IF(Cartilha_GLOBAL!R4003=0,0,IF(Cartilha_GLOBAL!R4003&gt;0,"c","b"))</f>
        <v>0</v>
      </c>
    </row>
    <row r="4004" ht="22.5" hidden="1" spans="1:20">
      <c r="A4004" s="158">
        <f>Cartilha_GLOBAL!A4004</f>
        <v>103874</v>
      </c>
      <c r="B4004" s="100" t="str">
        <f>Cartilha_GLOBAL!B4004</f>
        <v>SINAPI</v>
      </c>
      <c r="C4004" s="104" t="str">
        <f>Cartilha_GLOBAL!C4004</f>
        <v>COTOVELO EM COBRE, DN 15 MM, 90 GRAUS, SEM ANEL DE SOLDA, INSTALADO EM RAMAL E SUB-RAMAL DE AQUECIMENTO SOLAR - FORNECIMENTO E INSTALAÇÃO. AF_04/2022</v>
      </c>
      <c r="D4004" s="94" t="str">
        <f>Cartilha_GLOBAL!D4004</f>
        <v>UN</v>
      </c>
      <c r="E4004" s="105">
        <f>Cartilha_GLOBAL!$E4004</f>
        <v>20.07</v>
      </c>
      <c r="F4004" s="182">
        <f>Cartilha_GLOBAL!$F4004</f>
        <v>24.63</v>
      </c>
      <c r="G4004" s="108"/>
      <c r="H4004" s="107">
        <f t="shared" si="245"/>
        <v>0</v>
      </c>
      <c r="I4004" s="143">
        <f t="shared" si="246"/>
        <v>0</v>
      </c>
      <c r="J4004" s="142"/>
      <c r="K4004" s="228"/>
      <c r="L4004" s="7" t="str">
        <f t="shared" si="247"/>
        <v/>
      </c>
      <c r="M4004" s="7" t="str">
        <f t="shared" si="248"/>
        <v/>
      </c>
      <c r="N4004" s="7" t="str">
        <f>Cartilha_GLOBAL!N4004</f>
        <v/>
      </c>
      <c r="O4004" s="144"/>
      <c r="Q4004" s="151"/>
      <c r="R4004" s="152">
        <v>0</v>
      </c>
      <c r="T4004" s="153">
        <f>IF(Cartilha_GLOBAL!R4004=0,0,IF(Cartilha_GLOBAL!R4004&gt;0,"c","b"))</f>
        <v>0</v>
      </c>
    </row>
    <row r="4005" ht="22.5" hidden="1" spans="1:20">
      <c r="A4005" s="158">
        <f>Cartilha_GLOBAL!A4005</f>
        <v>103875</v>
      </c>
      <c r="B4005" s="100" t="str">
        <f>Cartilha_GLOBAL!B4005</f>
        <v>SINAPI</v>
      </c>
      <c r="C4005" s="104" t="str">
        <f>Cartilha_GLOBAL!C4005</f>
        <v>CURVA EM COBRE, DN 15 MM, 45 GRAUS, SEM ANEL DE SOLDA, BOLSA X BOLSA, INSTALADO EM RAMAL E SUB-RAMAL DE AQUECIMENTO SOLAR - FORNECIMENTO E INSTALAÇÃO. AF_04/2022</v>
      </c>
      <c r="D4005" s="94" t="str">
        <f>Cartilha_GLOBAL!D4005</f>
        <v>UN</v>
      </c>
      <c r="E4005" s="105">
        <f>Cartilha_GLOBAL!$E4005</f>
        <v>20.04</v>
      </c>
      <c r="F4005" s="182">
        <f>Cartilha_GLOBAL!$F4005</f>
        <v>24.6</v>
      </c>
      <c r="G4005" s="108"/>
      <c r="H4005" s="107">
        <f t="shared" si="245"/>
        <v>0</v>
      </c>
      <c r="I4005" s="143">
        <f t="shared" si="246"/>
        <v>0</v>
      </c>
      <c r="J4005" s="142"/>
      <c r="K4005" s="228"/>
      <c r="L4005" s="7" t="str">
        <f t="shared" si="247"/>
        <v/>
      </c>
      <c r="M4005" s="7" t="str">
        <f t="shared" si="248"/>
        <v/>
      </c>
      <c r="N4005" s="7" t="str">
        <f>Cartilha_GLOBAL!N4005</f>
        <v/>
      </c>
      <c r="O4005" s="144"/>
      <c r="Q4005" s="151"/>
      <c r="R4005" s="152">
        <v>0</v>
      </c>
      <c r="T4005" s="153">
        <f>IF(Cartilha_GLOBAL!R4005=0,0,IF(Cartilha_GLOBAL!R4005&gt;0,"c","b"))</f>
        <v>0</v>
      </c>
    </row>
    <row r="4006" ht="33.75" hidden="1" spans="1:20">
      <c r="A4006" s="158">
        <f>Cartilha_GLOBAL!A4006</f>
        <v>103876</v>
      </c>
      <c r="B4006" s="100" t="str">
        <f>Cartilha_GLOBAL!B4006</f>
        <v>SINAPI</v>
      </c>
      <c r="C4006" s="104" t="str">
        <f>Cartilha_GLOBAL!C4006</f>
        <v>COTOVELO EM BRONZE/LATÃO, DN 15 MM X 1/2", 90 GRAUS, SEM ANEL DE SOLDA, BOLSA X ROSCA F, INSTALADO EM RAMAL E SUB-RAMAL DE AQUECIMENTO SOLAR - FORNECIMENTO E INSTALAÇÃO. AF_04/2022</v>
      </c>
      <c r="D4006" s="94" t="str">
        <f>Cartilha_GLOBAL!D4006</f>
        <v>UN</v>
      </c>
      <c r="E4006" s="105">
        <f>Cartilha_GLOBAL!$E4006</f>
        <v>23.02</v>
      </c>
      <c r="F4006" s="182">
        <f>Cartilha_GLOBAL!$F4006</f>
        <v>28.25</v>
      </c>
      <c r="G4006" s="108"/>
      <c r="H4006" s="107">
        <f t="shared" si="245"/>
        <v>0</v>
      </c>
      <c r="I4006" s="143">
        <f t="shared" si="246"/>
        <v>0</v>
      </c>
      <c r="J4006" s="142"/>
      <c r="K4006" s="228"/>
      <c r="L4006" s="7" t="str">
        <f t="shared" si="247"/>
        <v/>
      </c>
      <c r="M4006" s="7" t="str">
        <f t="shared" si="248"/>
        <v/>
      </c>
      <c r="N4006" s="7" t="str">
        <f>Cartilha_GLOBAL!N4006</f>
        <v/>
      </c>
      <c r="O4006" s="144"/>
      <c r="Q4006" s="151"/>
      <c r="R4006" s="152">
        <v>0</v>
      </c>
      <c r="T4006" s="153">
        <f>IF(Cartilha_GLOBAL!R4006=0,0,IF(Cartilha_GLOBAL!R4006&gt;0,"c","b"))</f>
        <v>0</v>
      </c>
    </row>
    <row r="4007" ht="22.5" hidden="1" spans="1:20">
      <c r="A4007" s="158">
        <f>Cartilha_GLOBAL!A4007</f>
        <v>103877</v>
      </c>
      <c r="B4007" s="100" t="str">
        <f>Cartilha_GLOBAL!B4007</f>
        <v>SINAPI</v>
      </c>
      <c r="C4007" s="104" t="str">
        <f>Cartilha_GLOBAL!C4007</f>
        <v>COTOVELO EM COBRE, DN 22 MM, 90 GRAUS, SEM ANEL DE SOLDA, INSTALADO EM RAMAL E SUB-RAMAL DE AQUECIMENTO SOLAR - FORNECIMENTO E INSTALAÇÃO. AF_04/2022</v>
      </c>
      <c r="D4007" s="94" t="str">
        <f>Cartilha_GLOBAL!D4007</f>
        <v>UN</v>
      </c>
      <c r="E4007" s="105">
        <f>Cartilha_GLOBAL!$E4007</f>
        <v>29.54</v>
      </c>
      <c r="F4007" s="182">
        <f>Cartilha_GLOBAL!$F4007</f>
        <v>36.26</v>
      </c>
      <c r="G4007" s="108"/>
      <c r="H4007" s="107">
        <f t="shared" si="245"/>
        <v>0</v>
      </c>
      <c r="I4007" s="143">
        <f t="shared" si="246"/>
        <v>0</v>
      </c>
      <c r="J4007" s="142"/>
      <c r="K4007" s="228"/>
      <c r="L4007" s="7" t="str">
        <f t="shared" si="247"/>
        <v/>
      </c>
      <c r="M4007" s="7" t="str">
        <f t="shared" si="248"/>
        <v/>
      </c>
      <c r="N4007" s="7" t="str">
        <f>Cartilha_GLOBAL!N4007</f>
        <v/>
      </c>
      <c r="O4007" s="144"/>
      <c r="Q4007" s="151"/>
      <c r="R4007" s="152">
        <v>0</v>
      </c>
      <c r="T4007" s="153">
        <f>IF(Cartilha_GLOBAL!R4007=0,0,IF(Cartilha_GLOBAL!R4007&gt;0,"c","b"))</f>
        <v>0</v>
      </c>
    </row>
    <row r="4008" ht="22.5" hidden="1" spans="1:20">
      <c r="A4008" s="158">
        <f>Cartilha_GLOBAL!A4008</f>
        <v>103878</v>
      </c>
      <c r="B4008" s="100" t="str">
        <f>Cartilha_GLOBAL!B4008</f>
        <v>SINAPI</v>
      </c>
      <c r="C4008" s="104" t="str">
        <f>Cartilha_GLOBAL!C4008</f>
        <v>CURVA EM COBRE, DN 22 MM, 45 GRAUS, SEM ANEL DE SOLDA, BOLSA X BOLSA, INSTALADO EM RAMAL E SUB-RAMAL DE AQUECIMENTO SOLAR - FORNECIMENTO E INSTALAÇÃO. AF_04/2022</v>
      </c>
      <c r="D4008" s="94" t="str">
        <f>Cartilha_GLOBAL!D4008</f>
        <v>UN</v>
      </c>
      <c r="E4008" s="105">
        <f>Cartilha_GLOBAL!$E4008</f>
        <v>29.26</v>
      </c>
      <c r="F4008" s="182">
        <f>Cartilha_GLOBAL!$F4008</f>
        <v>35.91</v>
      </c>
      <c r="G4008" s="108"/>
      <c r="H4008" s="107">
        <f t="shared" si="245"/>
        <v>0</v>
      </c>
      <c r="I4008" s="143">
        <f t="shared" si="246"/>
        <v>0</v>
      </c>
      <c r="J4008" s="142"/>
      <c r="K4008" s="228"/>
      <c r="L4008" s="7" t="str">
        <f t="shared" si="247"/>
        <v/>
      </c>
      <c r="M4008" s="7" t="str">
        <f t="shared" si="248"/>
        <v/>
      </c>
      <c r="N4008" s="7" t="str">
        <f>Cartilha_GLOBAL!N4008</f>
        <v/>
      </c>
      <c r="O4008" s="144"/>
      <c r="Q4008" s="151"/>
      <c r="R4008" s="152">
        <v>0</v>
      </c>
      <c r="T4008" s="153">
        <f>IF(Cartilha_GLOBAL!R4008=0,0,IF(Cartilha_GLOBAL!R4008&gt;0,"c","b"))</f>
        <v>0</v>
      </c>
    </row>
    <row r="4009" ht="33.75" hidden="1" spans="1:20">
      <c r="A4009" s="158">
        <f>Cartilha_GLOBAL!A4009</f>
        <v>103879</v>
      </c>
      <c r="B4009" s="100" t="str">
        <f>Cartilha_GLOBAL!B4009</f>
        <v>SINAPI</v>
      </c>
      <c r="C4009" s="104" t="str">
        <f>Cartilha_GLOBAL!C4009</f>
        <v>COTOVELO EM BRONZE/LATÃO, DN 22 MM X 1/2", 90 GRAUS, SEM ANEL DE SOLDA, BOLSA X ROSCA F, INSTALADO EM RAMAL E SUB-RAMAL DE AQUECIMENTO SOLAR - FORNECIMENTO E INSTALAÇÃO. AF_04/2022</v>
      </c>
      <c r="D4009" s="94" t="str">
        <f>Cartilha_GLOBAL!D4009</f>
        <v>UN</v>
      </c>
      <c r="E4009" s="105">
        <f>Cartilha_GLOBAL!$E4009</f>
        <v>31.68</v>
      </c>
      <c r="F4009" s="182">
        <f>Cartilha_GLOBAL!$F4009</f>
        <v>38.88</v>
      </c>
      <c r="G4009" s="108"/>
      <c r="H4009" s="107">
        <f t="shared" si="245"/>
        <v>0</v>
      </c>
      <c r="I4009" s="143">
        <f t="shared" si="246"/>
        <v>0</v>
      </c>
      <c r="J4009" s="142"/>
      <c r="K4009" s="228"/>
      <c r="L4009" s="7" t="str">
        <f t="shared" si="247"/>
        <v/>
      </c>
      <c r="M4009" s="7" t="str">
        <f t="shared" si="248"/>
        <v/>
      </c>
      <c r="N4009" s="7" t="str">
        <f>Cartilha_GLOBAL!N4009</f>
        <v/>
      </c>
      <c r="O4009" s="144"/>
      <c r="Q4009" s="151"/>
      <c r="R4009" s="152">
        <v>0</v>
      </c>
      <c r="T4009" s="153">
        <f>IF(Cartilha_GLOBAL!R4009=0,0,IF(Cartilha_GLOBAL!R4009&gt;0,"c","b"))</f>
        <v>0</v>
      </c>
    </row>
    <row r="4010" ht="33.75" hidden="1" spans="1:20">
      <c r="A4010" s="158">
        <f>Cartilha_GLOBAL!A4010</f>
        <v>103880</v>
      </c>
      <c r="B4010" s="100" t="str">
        <f>Cartilha_GLOBAL!B4010</f>
        <v>SINAPI</v>
      </c>
      <c r="C4010" s="104" t="str">
        <f>Cartilha_GLOBAL!C4010</f>
        <v>COTOVELO EM BRONZE/LATÃO, DN 22 MM X 3/4", 90 GRAUS, SEM ANEL DE SOLDA, BOLSA X ROSCA F, INSTALADO EM RAMAL E SUB-RAMAL DE AQUECIMENTO SOLAR - FORNECIMENTO E INSTALAÇÃO. AF_04/2022</v>
      </c>
      <c r="D4010" s="94" t="str">
        <f>Cartilha_GLOBAL!D4010</f>
        <v>UN</v>
      </c>
      <c r="E4010" s="105">
        <f>Cartilha_GLOBAL!$E4010</f>
        <v>35.27</v>
      </c>
      <c r="F4010" s="182">
        <f>Cartilha_GLOBAL!$F4010</f>
        <v>43.29</v>
      </c>
      <c r="G4010" s="108"/>
      <c r="H4010" s="107">
        <f t="shared" si="245"/>
        <v>0</v>
      </c>
      <c r="I4010" s="143">
        <f t="shared" si="246"/>
        <v>0</v>
      </c>
      <c r="J4010" s="142"/>
      <c r="K4010" s="228"/>
      <c r="L4010" s="7" t="str">
        <f t="shared" si="247"/>
        <v/>
      </c>
      <c r="M4010" s="7" t="str">
        <f t="shared" si="248"/>
        <v/>
      </c>
      <c r="N4010" s="7" t="str">
        <f>Cartilha_GLOBAL!N4010</f>
        <v/>
      </c>
      <c r="O4010" s="144"/>
      <c r="Q4010" s="151"/>
      <c r="R4010" s="152">
        <v>0</v>
      </c>
      <c r="T4010" s="153">
        <f>IF(Cartilha_GLOBAL!R4010=0,0,IF(Cartilha_GLOBAL!R4010&gt;0,"c","b"))</f>
        <v>0</v>
      </c>
    </row>
    <row r="4011" ht="22.5" hidden="1" spans="1:20">
      <c r="A4011" s="158">
        <f>Cartilha_GLOBAL!A4011</f>
        <v>103881</v>
      </c>
      <c r="B4011" s="100" t="str">
        <f>Cartilha_GLOBAL!B4011</f>
        <v>SINAPI</v>
      </c>
      <c r="C4011" s="104" t="str">
        <f>Cartilha_GLOBAL!C4011</f>
        <v>COTOVELO EM COBRE, DN 28 MM, 90 GRAUS, SEM ANEL DE SOLDA, INSTALADO EM RAMAL E SUB-RAMAL DE AQUECIMENTO SOLAR - FORNECIMENTO E INSTALAÇÃO. AF_04/2022</v>
      </c>
      <c r="D4011" s="94" t="str">
        <f>Cartilha_GLOBAL!D4011</f>
        <v>UN</v>
      </c>
      <c r="E4011" s="105">
        <f>Cartilha_GLOBAL!$E4011</f>
        <v>40.33</v>
      </c>
      <c r="F4011" s="182">
        <f>Cartilha_GLOBAL!$F4011</f>
        <v>49.5</v>
      </c>
      <c r="G4011" s="108"/>
      <c r="H4011" s="107">
        <f t="shared" si="245"/>
        <v>0</v>
      </c>
      <c r="I4011" s="143">
        <f t="shared" si="246"/>
        <v>0</v>
      </c>
      <c r="J4011" s="142"/>
      <c r="K4011" s="228"/>
      <c r="L4011" s="7" t="str">
        <f t="shared" si="247"/>
        <v/>
      </c>
      <c r="M4011" s="7" t="str">
        <f t="shared" si="248"/>
        <v/>
      </c>
      <c r="N4011" s="7" t="str">
        <f>Cartilha_GLOBAL!N4011</f>
        <v/>
      </c>
      <c r="O4011" s="144"/>
      <c r="Q4011" s="151"/>
      <c r="R4011" s="152">
        <v>0</v>
      </c>
      <c r="T4011" s="153">
        <f>IF(Cartilha_GLOBAL!R4011=0,0,IF(Cartilha_GLOBAL!R4011&gt;0,"c","b"))</f>
        <v>0</v>
      </c>
    </row>
    <row r="4012" ht="22.5" hidden="1" spans="1:20">
      <c r="A4012" s="158">
        <f>Cartilha_GLOBAL!A4012</f>
        <v>103882</v>
      </c>
      <c r="B4012" s="100" t="str">
        <f>Cartilha_GLOBAL!B4012</f>
        <v>SINAPI</v>
      </c>
      <c r="C4012" s="104" t="str">
        <f>Cartilha_GLOBAL!C4012</f>
        <v>CURVA EM COBRE, DN 28 MM, 45 GRAUS, SEM ANEL DE SOLDA, BOLSA X BOLSA, INSTALADO EM RAMAL E SUB-RAMAL DE AQUECIMENTO SOLAR - FORNECIMENTO E INSTALAÇÃO. AF_04/2022</v>
      </c>
      <c r="D4012" s="94" t="str">
        <f>Cartilha_GLOBAL!D4012</f>
        <v>UN</v>
      </c>
      <c r="E4012" s="105">
        <f>Cartilha_GLOBAL!$E4012</f>
        <v>38.61</v>
      </c>
      <c r="F4012" s="182">
        <f>Cartilha_GLOBAL!$F4012</f>
        <v>47.39</v>
      </c>
      <c r="G4012" s="108"/>
      <c r="H4012" s="107">
        <f t="shared" si="245"/>
        <v>0</v>
      </c>
      <c r="I4012" s="143">
        <f t="shared" si="246"/>
        <v>0</v>
      </c>
      <c r="J4012" s="142"/>
      <c r="K4012" s="145"/>
      <c r="L4012" s="7" t="str">
        <f t="shared" si="247"/>
        <v/>
      </c>
      <c r="M4012" s="7" t="str">
        <f t="shared" si="248"/>
        <v/>
      </c>
      <c r="N4012" s="7" t="str">
        <f>Cartilha_GLOBAL!N4012</f>
        <v/>
      </c>
      <c r="O4012" s="144"/>
      <c r="Q4012" s="151"/>
      <c r="R4012" s="152">
        <v>0</v>
      </c>
      <c r="T4012" s="153">
        <f>IF(Cartilha_GLOBAL!R4012=0,0,IF(Cartilha_GLOBAL!R4012&gt;0,"c","b"))</f>
        <v>0</v>
      </c>
    </row>
    <row r="4013" ht="22.5" hidden="1" spans="1:20">
      <c r="A4013" s="158">
        <f>Cartilha_GLOBAL!A4013</f>
        <v>103883</v>
      </c>
      <c r="B4013" s="100" t="str">
        <f>Cartilha_GLOBAL!B4013</f>
        <v>SINAPI</v>
      </c>
      <c r="C4013" s="104" t="str">
        <f>Cartilha_GLOBAL!C4013</f>
        <v>LUVA EM COBRE, DN 15 MM, SEM ANEL DE SOLDA, INSTALADO EM RAMAL E SUB-RAMAL DE AQUECIMENTO SOLAR - FORNECIMENTO E INSTALAÇÃO. AF_04/2022</v>
      </c>
      <c r="D4013" s="94" t="str">
        <f>Cartilha_GLOBAL!D4013</f>
        <v>UN</v>
      </c>
      <c r="E4013" s="105">
        <f>Cartilha_GLOBAL!$E4013</f>
        <v>13.13</v>
      </c>
      <c r="F4013" s="182">
        <f>Cartilha_GLOBAL!$F4013</f>
        <v>16.12</v>
      </c>
      <c r="G4013" s="108"/>
      <c r="H4013" s="107">
        <f t="shared" si="245"/>
        <v>0</v>
      </c>
      <c r="I4013" s="143">
        <f t="shared" si="246"/>
        <v>0</v>
      </c>
      <c r="J4013" s="142"/>
      <c r="K4013" s="145"/>
      <c r="L4013" s="7" t="str">
        <f t="shared" si="247"/>
        <v/>
      </c>
      <c r="M4013" s="7" t="str">
        <f t="shared" si="248"/>
        <v/>
      </c>
      <c r="N4013" s="7" t="str">
        <f>Cartilha_GLOBAL!N4013</f>
        <v/>
      </c>
      <c r="O4013" s="144"/>
      <c r="Q4013" s="151"/>
      <c r="R4013" s="152">
        <v>0</v>
      </c>
      <c r="T4013" s="153">
        <f>IF(Cartilha_GLOBAL!R4013=0,0,IF(Cartilha_GLOBAL!R4013&gt;0,"c","b"))</f>
        <v>0</v>
      </c>
    </row>
    <row r="4014" ht="22.5" hidden="1" spans="1:20">
      <c r="A4014" s="158">
        <f>Cartilha_GLOBAL!A4014</f>
        <v>103884</v>
      </c>
      <c r="B4014" s="100" t="str">
        <f>Cartilha_GLOBAL!B4014</f>
        <v>SINAPI</v>
      </c>
      <c r="C4014" s="104" t="str">
        <f>Cartilha_GLOBAL!C4014</f>
        <v>LUVA PASSANTE EM COBRE, DN 15 MM, SEM ANEL DE SOLDA, INSTALADO EM RAMAL E SUB-RAMAL DE AQUECIMENTO SOLAR - FORNECIMENTO E INSTALAÇÃO. AF_04/2022</v>
      </c>
      <c r="D4014" s="94" t="str">
        <f>Cartilha_GLOBAL!D4014</f>
        <v>UN</v>
      </c>
      <c r="E4014" s="105">
        <f>Cartilha_GLOBAL!$E4014</f>
        <v>13.16</v>
      </c>
      <c r="F4014" s="182">
        <f>Cartilha_GLOBAL!$F4014</f>
        <v>16.15</v>
      </c>
      <c r="G4014" s="108"/>
      <c r="H4014" s="107">
        <f t="shared" ref="H4014:H4077" si="249">IF(G4014=0,0,F4014)</f>
        <v>0</v>
      </c>
      <c r="I4014" s="143">
        <f t="shared" ref="I4014:I4077" si="250">IF(ISBLANK(G4014),0,IF(R4014=0,ROUND(G4014*H4014,2),IF(R4014="b",ROUNDDOWN(G4014*H4014,2),ROUNDUP(G4014*H4014,2))))</f>
        <v>0</v>
      </c>
      <c r="J4014" s="142"/>
      <c r="K4014" s="145"/>
      <c r="L4014" s="7" t="str">
        <f t="shared" ref="L4014:L4077" si="251">IF(K4014="X","x",IF(K4014="xx","x",IF(I4014&gt;0,"x","")))</f>
        <v/>
      </c>
      <c r="M4014" s="7" t="str">
        <f t="shared" ref="M4014:M4077" si="252">IF(K4014="X","x",IF(K4014="xx","x",IF(I4014&gt;0,"x","")))</f>
        <v/>
      </c>
      <c r="N4014" s="7" t="str">
        <f>Cartilha_GLOBAL!N4014</f>
        <v/>
      </c>
      <c r="O4014" s="144"/>
      <c r="Q4014" s="151"/>
      <c r="R4014" s="152">
        <v>0</v>
      </c>
      <c r="T4014" s="153">
        <f>IF(Cartilha_GLOBAL!R4014=0,0,IF(Cartilha_GLOBAL!R4014&gt;0,"c","b"))</f>
        <v>0</v>
      </c>
    </row>
    <row r="4015" ht="33.75" hidden="1" spans="1:20">
      <c r="A4015" s="158">
        <f>Cartilha_GLOBAL!A4015</f>
        <v>103885</v>
      </c>
      <c r="B4015" s="100" t="str">
        <f>Cartilha_GLOBAL!B4015</f>
        <v>SINAPI</v>
      </c>
      <c r="C4015" s="104" t="str">
        <f>Cartilha_GLOBAL!C4015</f>
        <v>CURVA DE TRANSPOSIÇÃO EM BRONZE/LATÃO, DN 15 MM, SEM ANEL DE SOLDA, BOLSA X BOLSA, INSTALADO EM RAMAL E SUB-RAMAL DE AQUECIMENTO SOLAR - FORNECIMENTO E INSTALAÇÃO. AF_04/2022</v>
      </c>
      <c r="D4015" s="94" t="str">
        <f>Cartilha_GLOBAL!D4015</f>
        <v>UN</v>
      </c>
      <c r="E4015" s="105">
        <f>Cartilha_GLOBAL!$E4015</f>
        <v>28.02</v>
      </c>
      <c r="F4015" s="182">
        <f>Cartilha_GLOBAL!$F4015</f>
        <v>34.39</v>
      </c>
      <c r="G4015" s="108"/>
      <c r="H4015" s="107">
        <f t="shared" si="249"/>
        <v>0</v>
      </c>
      <c r="I4015" s="143">
        <f t="shared" si="250"/>
        <v>0</v>
      </c>
      <c r="J4015" s="142"/>
      <c r="K4015" s="145"/>
      <c r="L4015" s="7" t="str">
        <f t="shared" si="251"/>
        <v/>
      </c>
      <c r="M4015" s="7" t="str">
        <f t="shared" si="252"/>
        <v/>
      </c>
      <c r="N4015" s="7" t="str">
        <f>Cartilha_GLOBAL!N4015</f>
        <v/>
      </c>
      <c r="O4015" s="144"/>
      <c r="Q4015" s="151"/>
      <c r="R4015" s="152">
        <v>0</v>
      </c>
      <c r="T4015" s="153">
        <f>IF(Cartilha_GLOBAL!R4015=0,0,IF(Cartilha_GLOBAL!R4015&gt;0,"c","b"))</f>
        <v>0</v>
      </c>
    </row>
    <row r="4016" ht="22.5" hidden="1" spans="1:20">
      <c r="A4016" s="158">
        <f>Cartilha_GLOBAL!A4016</f>
        <v>103886</v>
      </c>
      <c r="B4016" s="100" t="str">
        <f>Cartilha_GLOBAL!B4016</f>
        <v>SINAPI</v>
      </c>
      <c r="C4016" s="104" t="str">
        <f>Cartilha_GLOBAL!C4016</f>
        <v>JUNTA DE EXPANSÃO EM COBRE, DN 15 MM, PONTA X PONTA, INSTALADO EM RAMAL E SUB-RAMAL DE AQUECIMENTO SOLAR - FORNECIMENTO E INSTALAÇÃO. AF_04/2022</v>
      </c>
      <c r="D4016" s="94" t="str">
        <f>Cartilha_GLOBAL!D4016</f>
        <v>UN</v>
      </c>
      <c r="E4016" s="105">
        <f>Cartilha_GLOBAL!$E4016</f>
        <v>441.36</v>
      </c>
      <c r="F4016" s="182">
        <f>Cartilha_GLOBAL!$F4016</f>
        <v>541.73</v>
      </c>
      <c r="G4016" s="108"/>
      <c r="H4016" s="107">
        <f t="shared" si="249"/>
        <v>0</v>
      </c>
      <c r="I4016" s="143">
        <f t="shared" si="250"/>
        <v>0</v>
      </c>
      <c r="J4016" s="142"/>
      <c r="K4016" s="145"/>
      <c r="L4016" s="7" t="str">
        <f t="shared" si="251"/>
        <v/>
      </c>
      <c r="M4016" s="7" t="str">
        <f t="shared" si="252"/>
        <v/>
      </c>
      <c r="N4016" s="7" t="str">
        <f>Cartilha_GLOBAL!N4016</f>
        <v/>
      </c>
      <c r="O4016" s="144"/>
      <c r="Q4016" s="151"/>
      <c r="R4016" s="152">
        <v>0</v>
      </c>
      <c r="T4016" s="153">
        <f>IF(Cartilha_GLOBAL!R4016=0,0,IF(Cartilha_GLOBAL!R4016&gt;0,"c","b"))</f>
        <v>0</v>
      </c>
    </row>
    <row r="4017" ht="22.5" hidden="1" spans="1:20">
      <c r="A4017" s="158">
        <f>Cartilha_GLOBAL!A4017</f>
        <v>103887</v>
      </c>
      <c r="B4017" s="100" t="str">
        <f>Cartilha_GLOBAL!B4017</f>
        <v>SINAPI</v>
      </c>
      <c r="C4017" s="104" t="str">
        <f>Cartilha_GLOBAL!C4017</f>
        <v>CONECTOR EM BRONZE/LATÃO, DN 15 MM X 1/2", SEM ANEL DE SOLDA, BOLSA X ROSCA F, INSTALADO EM RAMAL E SUB-RAMAL DE AQUECIMENTO SOLAR - FORNECIMENTO E INSTALAÇÃO. AF_04/2022</v>
      </c>
      <c r="D4017" s="94" t="str">
        <f>Cartilha_GLOBAL!D4017</f>
        <v>UN</v>
      </c>
      <c r="E4017" s="105">
        <f>Cartilha_GLOBAL!$E4017</f>
        <v>20.76</v>
      </c>
      <c r="F4017" s="182">
        <f>Cartilha_GLOBAL!$F4017</f>
        <v>25.48</v>
      </c>
      <c r="G4017" s="108"/>
      <c r="H4017" s="107">
        <f t="shared" si="249"/>
        <v>0</v>
      </c>
      <c r="I4017" s="143">
        <f t="shared" si="250"/>
        <v>0</v>
      </c>
      <c r="J4017" s="142"/>
      <c r="K4017" s="145"/>
      <c r="L4017" s="7" t="str">
        <f t="shared" si="251"/>
        <v/>
      </c>
      <c r="M4017" s="7" t="str">
        <f t="shared" si="252"/>
        <v/>
      </c>
      <c r="N4017" s="7" t="str">
        <f>Cartilha_GLOBAL!N4017</f>
        <v/>
      </c>
      <c r="O4017" s="144"/>
      <c r="Q4017" s="151"/>
      <c r="R4017" s="152">
        <v>0</v>
      </c>
      <c r="T4017" s="153">
        <f>IF(Cartilha_GLOBAL!R4017=0,0,IF(Cartilha_GLOBAL!R4017&gt;0,"c","b"))</f>
        <v>0</v>
      </c>
    </row>
    <row r="4018" ht="22.5" hidden="1" spans="1:20">
      <c r="A4018" s="158">
        <f>Cartilha_GLOBAL!A4018</f>
        <v>103888</v>
      </c>
      <c r="B4018" s="100" t="str">
        <f>Cartilha_GLOBAL!B4018</f>
        <v>SINAPI</v>
      </c>
      <c r="C4018" s="104" t="str">
        <f>Cartilha_GLOBAL!C4018</f>
        <v>LUVA EM COBRE, DN 22 MM, SEM ANEL DE SOLDA, INSTALADO EM RAMAL E SUB-RAMAL DE AQUECIMENTO SOLAR - FORNECIMENTO E INSTALAÇÃO. AF_04/2022</v>
      </c>
      <c r="D4018" s="94" t="str">
        <f>Cartilha_GLOBAL!D4018</f>
        <v>UN</v>
      </c>
      <c r="E4018" s="105">
        <f>Cartilha_GLOBAL!$E4018</f>
        <v>18.02</v>
      </c>
      <c r="F4018" s="182">
        <f>Cartilha_GLOBAL!$F4018</f>
        <v>22.12</v>
      </c>
      <c r="G4018" s="108"/>
      <c r="H4018" s="107">
        <f t="shared" si="249"/>
        <v>0</v>
      </c>
      <c r="I4018" s="143">
        <f t="shared" si="250"/>
        <v>0</v>
      </c>
      <c r="J4018" s="142"/>
      <c r="K4018" s="145"/>
      <c r="L4018" s="7" t="str">
        <f t="shared" si="251"/>
        <v/>
      </c>
      <c r="M4018" s="7" t="str">
        <f t="shared" si="252"/>
        <v/>
      </c>
      <c r="N4018" s="7" t="str">
        <f>Cartilha_GLOBAL!N4018</f>
        <v/>
      </c>
      <c r="O4018" s="144"/>
      <c r="Q4018" s="151"/>
      <c r="R4018" s="152">
        <v>0</v>
      </c>
      <c r="T4018" s="153">
        <f>IF(Cartilha_GLOBAL!R4018=0,0,IF(Cartilha_GLOBAL!R4018&gt;0,"c","b"))</f>
        <v>0</v>
      </c>
    </row>
    <row r="4019" ht="22.5" hidden="1" spans="1:20">
      <c r="A4019" s="158">
        <f>Cartilha_GLOBAL!A4019</f>
        <v>103889</v>
      </c>
      <c r="B4019" s="100" t="str">
        <f>Cartilha_GLOBAL!B4019</f>
        <v>SINAPI</v>
      </c>
      <c r="C4019" s="104" t="str">
        <f>Cartilha_GLOBAL!C4019</f>
        <v>LUVA PASSANTE EM COBRE, DN 22 MM, SEM ANEL DE SOLDA, INSTALADO EM RAMAL E SUB-RAMAL DE AQUECIMENTO SOLAR - FORNECIMENTO E INSTALAÇÃO. AF_04/2022</v>
      </c>
      <c r="D4019" s="94" t="str">
        <f>Cartilha_GLOBAL!D4019</f>
        <v>UN</v>
      </c>
      <c r="E4019" s="105">
        <f>Cartilha_GLOBAL!$E4019</f>
        <v>19.3</v>
      </c>
      <c r="F4019" s="182">
        <f>Cartilha_GLOBAL!$F4019</f>
        <v>23.69</v>
      </c>
      <c r="G4019" s="108"/>
      <c r="H4019" s="107">
        <f t="shared" si="249"/>
        <v>0</v>
      </c>
      <c r="I4019" s="143">
        <f t="shared" si="250"/>
        <v>0</v>
      </c>
      <c r="J4019" s="142"/>
      <c r="K4019" s="145"/>
      <c r="L4019" s="7" t="str">
        <f t="shared" si="251"/>
        <v/>
      </c>
      <c r="M4019" s="7" t="str">
        <f t="shared" si="252"/>
        <v/>
      </c>
      <c r="N4019" s="7" t="str">
        <f>Cartilha_GLOBAL!N4019</f>
        <v/>
      </c>
      <c r="O4019" s="144"/>
      <c r="Q4019" s="151"/>
      <c r="R4019" s="152">
        <v>0</v>
      </c>
      <c r="T4019" s="153">
        <f>IF(Cartilha_GLOBAL!R4019=0,0,IF(Cartilha_GLOBAL!R4019&gt;0,"c","b"))</f>
        <v>0</v>
      </c>
    </row>
    <row r="4020" ht="22.5" hidden="1" spans="1:20">
      <c r="A4020" s="158">
        <f>Cartilha_GLOBAL!A4020</f>
        <v>103890</v>
      </c>
      <c r="B4020" s="100" t="str">
        <f>Cartilha_GLOBAL!B4020</f>
        <v>SINAPI</v>
      </c>
      <c r="C4020" s="104" t="str">
        <f>Cartilha_GLOBAL!C4020</f>
        <v>JUNTA DE EXPANSÃO EM COBRE, DN 22 MM, PONTA X PONTA, INSTALADO EM RAMAL E SUB-RAMAL DE AQUECIMENTO SOLAR - FORNECIMENTO E INSTALAÇÃO. AF_04/2022</v>
      </c>
      <c r="D4020" s="94" t="str">
        <f>Cartilha_GLOBAL!D4020</f>
        <v>UN</v>
      </c>
      <c r="E4020" s="105">
        <f>Cartilha_GLOBAL!$E4020</f>
        <v>512.63</v>
      </c>
      <c r="F4020" s="182">
        <f>Cartilha_GLOBAL!$F4020</f>
        <v>629.2</v>
      </c>
      <c r="G4020" s="108"/>
      <c r="H4020" s="107">
        <f t="shared" si="249"/>
        <v>0</v>
      </c>
      <c r="I4020" s="143">
        <f t="shared" si="250"/>
        <v>0</v>
      </c>
      <c r="J4020" s="142"/>
      <c r="K4020" s="145"/>
      <c r="L4020" s="7" t="str">
        <f t="shared" si="251"/>
        <v/>
      </c>
      <c r="M4020" s="7" t="str">
        <f t="shared" si="252"/>
        <v/>
      </c>
      <c r="N4020" s="7" t="str">
        <f>Cartilha_GLOBAL!N4020</f>
        <v/>
      </c>
      <c r="O4020" s="144"/>
      <c r="Q4020" s="151"/>
      <c r="R4020" s="152">
        <v>0</v>
      </c>
      <c r="T4020" s="153">
        <f>IF(Cartilha_GLOBAL!R4020=0,0,IF(Cartilha_GLOBAL!R4020&gt;0,"c","b"))</f>
        <v>0</v>
      </c>
    </row>
    <row r="4021" ht="33.75" hidden="1" spans="1:20">
      <c r="A4021" s="158">
        <f>Cartilha_GLOBAL!A4021</f>
        <v>103891</v>
      </c>
      <c r="B4021" s="100" t="str">
        <f>Cartilha_GLOBAL!B4021</f>
        <v>SINAPI</v>
      </c>
      <c r="C4021" s="104" t="str">
        <f>Cartilha_GLOBAL!C4021</f>
        <v>CURVA DE TRANSPOSIÇÃO EM BRONZE/LATÃO, DN 22 MM, SEM ANEL DE SOLDA, BOLSA X BOLSA, INSTALADO EM RAMAL E SUB-RAMAL DE AQUECIMENTO SOLAR - FORNECIMENTO E INSTALAÇÃO. AF_04/2022</v>
      </c>
      <c r="D4021" s="94" t="str">
        <f>Cartilha_GLOBAL!D4021</f>
        <v>UN</v>
      </c>
      <c r="E4021" s="105">
        <f>Cartilha_GLOBAL!$E4021</f>
        <v>51.97</v>
      </c>
      <c r="F4021" s="182">
        <f>Cartilha_GLOBAL!$F4021</f>
        <v>63.79</v>
      </c>
      <c r="G4021" s="108"/>
      <c r="H4021" s="107">
        <f t="shared" si="249"/>
        <v>0</v>
      </c>
      <c r="I4021" s="143">
        <f t="shared" si="250"/>
        <v>0</v>
      </c>
      <c r="J4021" s="142"/>
      <c r="K4021" s="145"/>
      <c r="L4021" s="7" t="str">
        <f t="shared" si="251"/>
        <v/>
      </c>
      <c r="M4021" s="7" t="str">
        <f t="shared" si="252"/>
        <v/>
      </c>
      <c r="N4021" s="7" t="str">
        <f>Cartilha_GLOBAL!N4021</f>
        <v/>
      </c>
      <c r="O4021" s="144"/>
      <c r="Q4021" s="151"/>
      <c r="R4021" s="152">
        <v>0</v>
      </c>
      <c r="T4021" s="153">
        <f>IF(Cartilha_GLOBAL!R4021=0,0,IF(Cartilha_GLOBAL!R4021&gt;0,"c","b"))</f>
        <v>0</v>
      </c>
    </row>
    <row r="4022" ht="22.5" hidden="1" spans="1:20">
      <c r="A4022" s="158">
        <f>Cartilha_GLOBAL!A4022</f>
        <v>103892</v>
      </c>
      <c r="B4022" s="100" t="str">
        <f>Cartilha_GLOBAL!B4022</f>
        <v>SINAPI</v>
      </c>
      <c r="C4022" s="104" t="str">
        <f>Cartilha_GLOBAL!C4022</f>
        <v>BUCHA DE REDUÇÃO EM COBRE, DN 22 MM X 15 MM, SEM ANEL DE SOLDA, PONTA X BOLSA, INSTALADO EM RAMAL E SUB-RAMAL DE AQUECIMENTO SOLAR - FORNECIMENTO E INSTALAÇÃO. AF_04/2022</v>
      </c>
      <c r="D4022" s="94" t="str">
        <f>Cartilha_GLOBAL!D4022</f>
        <v>UN</v>
      </c>
      <c r="E4022" s="105">
        <f>Cartilha_GLOBAL!$E4022</f>
        <v>17.4</v>
      </c>
      <c r="F4022" s="182">
        <f>Cartilha_GLOBAL!$F4022</f>
        <v>21.36</v>
      </c>
      <c r="G4022" s="108"/>
      <c r="H4022" s="107">
        <f t="shared" si="249"/>
        <v>0</v>
      </c>
      <c r="I4022" s="143">
        <f t="shared" si="250"/>
        <v>0</v>
      </c>
      <c r="J4022" s="142"/>
      <c r="K4022" s="145"/>
      <c r="L4022" s="7" t="str">
        <f t="shared" si="251"/>
        <v/>
      </c>
      <c r="M4022" s="7" t="str">
        <f t="shared" si="252"/>
        <v/>
      </c>
      <c r="N4022" s="7" t="str">
        <f>Cartilha_GLOBAL!N4022</f>
        <v/>
      </c>
      <c r="O4022" s="144"/>
      <c r="Q4022" s="151"/>
      <c r="R4022" s="152">
        <v>0</v>
      </c>
      <c r="T4022" s="153">
        <f>IF(Cartilha_GLOBAL!R4022=0,0,IF(Cartilha_GLOBAL!R4022&gt;0,"c","b"))</f>
        <v>0</v>
      </c>
    </row>
    <row r="4023" ht="22.5" hidden="1" spans="1:20">
      <c r="A4023" s="158">
        <f>Cartilha_GLOBAL!A4023</f>
        <v>103893</v>
      </c>
      <c r="B4023" s="100" t="str">
        <f>Cartilha_GLOBAL!B4023</f>
        <v>SINAPI</v>
      </c>
      <c r="C4023" s="104" t="str">
        <f>Cartilha_GLOBAL!C4023</f>
        <v>CONECTOR EM BRONZE/LATÃO, DN 22 MM X 1/2", SEM ANEL DE SOLDA, BOLSA X ROSCA F, INSTALADO EM RAMAL E SUB-RAMAL DE AQUECIMENTO SOLAR - FORNECIMENTO E INSTALAÇÃO. AF_04/2022</v>
      </c>
      <c r="D4023" s="94" t="str">
        <f>Cartilha_GLOBAL!D4023</f>
        <v>UN</v>
      </c>
      <c r="E4023" s="105">
        <f>Cartilha_GLOBAL!$E4023</f>
        <v>22.11</v>
      </c>
      <c r="F4023" s="182">
        <f>Cartilha_GLOBAL!$F4023</f>
        <v>27.14</v>
      </c>
      <c r="G4023" s="108"/>
      <c r="H4023" s="107">
        <f t="shared" si="249"/>
        <v>0</v>
      </c>
      <c r="I4023" s="143">
        <f t="shared" si="250"/>
        <v>0</v>
      </c>
      <c r="J4023" s="142"/>
      <c r="K4023" s="145"/>
      <c r="L4023" s="7" t="str">
        <f t="shared" si="251"/>
        <v/>
      </c>
      <c r="M4023" s="7" t="str">
        <f t="shared" si="252"/>
        <v/>
      </c>
      <c r="N4023" s="7" t="str">
        <f>Cartilha_GLOBAL!N4023</f>
        <v/>
      </c>
      <c r="O4023" s="144"/>
      <c r="Q4023" s="151"/>
      <c r="R4023" s="152">
        <v>0</v>
      </c>
      <c r="T4023" s="153">
        <f>IF(Cartilha_GLOBAL!R4023=0,0,IF(Cartilha_GLOBAL!R4023&gt;0,"c","b"))</f>
        <v>0</v>
      </c>
    </row>
    <row r="4024" ht="22.5" hidden="1" spans="1:20">
      <c r="A4024" s="158">
        <f>Cartilha_GLOBAL!A4024</f>
        <v>103894</v>
      </c>
      <c r="B4024" s="100" t="str">
        <f>Cartilha_GLOBAL!B4024</f>
        <v>SINAPI</v>
      </c>
      <c r="C4024" s="104" t="str">
        <f>Cartilha_GLOBAL!C4024</f>
        <v>CONECTOR EM BRONZE/LATÃO, DN 22 MM X 3/4", SEM ANEL DE SOLDA, BOLSA X ROSCA F, INSTALADO EM RAMAL E SUB-RAMAL DE AQUECIMENTO SOLAR - FORNECIMENTO E INSTALAÇÃO. AF_04/2022</v>
      </c>
      <c r="D4024" s="94" t="str">
        <f>Cartilha_GLOBAL!D4024</f>
        <v>UN</v>
      </c>
      <c r="E4024" s="105">
        <f>Cartilha_GLOBAL!$E4024</f>
        <v>26.52</v>
      </c>
      <c r="F4024" s="182">
        <f>Cartilha_GLOBAL!$F4024</f>
        <v>32.55</v>
      </c>
      <c r="G4024" s="108"/>
      <c r="H4024" s="107">
        <f t="shared" si="249"/>
        <v>0</v>
      </c>
      <c r="I4024" s="143">
        <f t="shared" si="250"/>
        <v>0</v>
      </c>
      <c r="J4024" s="142"/>
      <c r="K4024" s="145"/>
      <c r="L4024" s="7" t="str">
        <f t="shared" si="251"/>
        <v/>
      </c>
      <c r="M4024" s="7" t="str">
        <f t="shared" si="252"/>
        <v/>
      </c>
      <c r="N4024" s="7" t="str">
        <f>Cartilha_GLOBAL!N4024</f>
        <v/>
      </c>
      <c r="O4024" s="144"/>
      <c r="Q4024" s="151"/>
      <c r="R4024" s="152">
        <v>0</v>
      </c>
      <c r="T4024" s="153">
        <f>IF(Cartilha_GLOBAL!R4024=0,0,IF(Cartilha_GLOBAL!R4024&gt;0,"c","b"))</f>
        <v>0</v>
      </c>
    </row>
    <row r="4025" ht="22.5" hidden="1" spans="1:20">
      <c r="A4025" s="158">
        <f>Cartilha_GLOBAL!A4025</f>
        <v>103895</v>
      </c>
      <c r="B4025" s="100" t="str">
        <f>Cartilha_GLOBAL!B4025</f>
        <v>SINAPI</v>
      </c>
      <c r="C4025" s="104" t="str">
        <f>Cartilha_GLOBAL!C4025</f>
        <v>LUVA EM COBRE, DN 28 MM, SEM ANEL DE SOLDA, INSTALADO EM RAMAL E SUB-RAMAL DE AQUECIMENTO SOLAR - FORNECIMENTO E INSTALAÇÃO. AF_04/2022</v>
      </c>
      <c r="D4025" s="94" t="str">
        <f>Cartilha_GLOBAL!D4025</f>
        <v>UN</v>
      </c>
      <c r="E4025" s="105">
        <f>Cartilha_GLOBAL!$E4025</f>
        <v>25.36</v>
      </c>
      <c r="F4025" s="182">
        <f>Cartilha_GLOBAL!$F4025</f>
        <v>31.13</v>
      </c>
      <c r="G4025" s="108"/>
      <c r="H4025" s="107">
        <f t="shared" si="249"/>
        <v>0</v>
      </c>
      <c r="I4025" s="143">
        <f t="shared" si="250"/>
        <v>0</v>
      </c>
      <c r="J4025" s="142"/>
      <c r="K4025" s="145"/>
      <c r="L4025" s="7" t="str">
        <f t="shared" si="251"/>
        <v/>
      </c>
      <c r="M4025" s="7" t="str">
        <f t="shared" si="252"/>
        <v/>
      </c>
      <c r="N4025" s="7" t="str">
        <f>Cartilha_GLOBAL!N4025</f>
        <v/>
      </c>
      <c r="O4025" s="144"/>
      <c r="Q4025" s="151"/>
      <c r="R4025" s="152">
        <v>0</v>
      </c>
      <c r="T4025" s="153">
        <f>IF(Cartilha_GLOBAL!R4025=0,0,IF(Cartilha_GLOBAL!R4025&gt;0,"c","b"))</f>
        <v>0</v>
      </c>
    </row>
    <row r="4026" ht="22.5" hidden="1" spans="1:20">
      <c r="A4026" s="158">
        <f>Cartilha_GLOBAL!A4026</f>
        <v>103896</v>
      </c>
      <c r="B4026" s="100" t="str">
        <f>Cartilha_GLOBAL!B4026</f>
        <v>SINAPI</v>
      </c>
      <c r="C4026" s="104" t="str">
        <f>Cartilha_GLOBAL!C4026</f>
        <v>LUVA PASSANTE EM COBRE, DN 28 MM, SEM ANEL DE SOLDA, INSTALADO EM RAMAL E SUB-RAMAL DE AQUECIMENTO SOLAR - FORNECIMENTO E INSTALAÇÃO. AF_04/2022</v>
      </c>
      <c r="D4026" s="94" t="str">
        <f>Cartilha_GLOBAL!D4026</f>
        <v>UN</v>
      </c>
      <c r="E4026" s="105">
        <f>Cartilha_GLOBAL!$E4026</f>
        <v>25.36</v>
      </c>
      <c r="F4026" s="182">
        <f>Cartilha_GLOBAL!$F4026</f>
        <v>31.13</v>
      </c>
      <c r="G4026" s="108"/>
      <c r="H4026" s="107">
        <f t="shared" si="249"/>
        <v>0</v>
      </c>
      <c r="I4026" s="143">
        <f t="shared" si="250"/>
        <v>0</v>
      </c>
      <c r="J4026" s="142"/>
      <c r="K4026" s="145"/>
      <c r="L4026" s="7" t="str">
        <f t="shared" si="251"/>
        <v/>
      </c>
      <c r="M4026" s="7" t="str">
        <f t="shared" si="252"/>
        <v/>
      </c>
      <c r="N4026" s="7" t="str">
        <f>Cartilha_GLOBAL!N4026</f>
        <v/>
      </c>
      <c r="O4026" s="144"/>
      <c r="Q4026" s="151"/>
      <c r="R4026" s="152">
        <v>0</v>
      </c>
      <c r="T4026" s="153">
        <f>IF(Cartilha_GLOBAL!R4026=0,0,IF(Cartilha_GLOBAL!R4026&gt;0,"c","b"))</f>
        <v>0</v>
      </c>
    </row>
    <row r="4027" ht="33.75" hidden="1" spans="1:20">
      <c r="A4027" s="158">
        <f>Cartilha_GLOBAL!A4027</f>
        <v>103897</v>
      </c>
      <c r="B4027" s="100" t="str">
        <f>Cartilha_GLOBAL!B4027</f>
        <v>SINAPI</v>
      </c>
      <c r="C4027" s="104" t="str">
        <f>Cartilha_GLOBAL!C4027</f>
        <v>CURVA DE TRANSPOSIÇÃO EM BRONZE/LATÃO, DN 28 MM, SEM ANEL DE SOLDA, BOLSA X BOLSA, INSTALADO EM RAMAL E SUB-RAMAL DE AQUECIMENTO SOLAR - FORNECIMENTO E INSTALAÇÃO. AF_04/2022</v>
      </c>
      <c r="D4027" s="94" t="str">
        <f>Cartilha_GLOBAL!D4027</f>
        <v>UN</v>
      </c>
      <c r="E4027" s="105">
        <f>Cartilha_GLOBAL!$E4027</f>
        <v>85.43</v>
      </c>
      <c r="F4027" s="182">
        <f>Cartilha_GLOBAL!$F4027</f>
        <v>104.86</v>
      </c>
      <c r="G4027" s="108"/>
      <c r="H4027" s="107">
        <f t="shared" si="249"/>
        <v>0</v>
      </c>
      <c r="I4027" s="143">
        <f t="shared" si="250"/>
        <v>0</v>
      </c>
      <c r="J4027" s="142"/>
      <c r="K4027" s="145"/>
      <c r="L4027" s="7" t="str">
        <f t="shared" si="251"/>
        <v/>
      </c>
      <c r="M4027" s="7" t="str">
        <f t="shared" si="252"/>
        <v/>
      </c>
      <c r="N4027" s="7" t="str">
        <f>Cartilha_GLOBAL!N4027</f>
        <v/>
      </c>
      <c r="O4027" s="144"/>
      <c r="Q4027" s="151"/>
      <c r="R4027" s="152">
        <v>0</v>
      </c>
      <c r="T4027" s="153">
        <f>IF(Cartilha_GLOBAL!R4027=0,0,IF(Cartilha_GLOBAL!R4027&gt;0,"c","b"))</f>
        <v>0</v>
      </c>
    </row>
    <row r="4028" ht="22.5" hidden="1" spans="1:20">
      <c r="A4028" s="158">
        <f>Cartilha_GLOBAL!A4028</f>
        <v>103898</v>
      </c>
      <c r="B4028" s="100" t="str">
        <f>Cartilha_GLOBAL!B4028</f>
        <v>SINAPI</v>
      </c>
      <c r="C4028" s="104" t="str">
        <f>Cartilha_GLOBAL!C4028</f>
        <v>JUNTA DE EXPANSÃO EM COBRE, DN 28 MM, PONTA X PONTA, INSTALADO EM RAMAL E SUB-RAMAL DE AQUECIMENTO SOLAR - FORNECIMENTO E INSTALAÇÃO. AF_04/2022</v>
      </c>
      <c r="D4028" s="94" t="str">
        <f>Cartilha_GLOBAL!D4028</f>
        <v>UN</v>
      </c>
      <c r="E4028" s="105">
        <f>Cartilha_GLOBAL!$E4028</f>
        <v>563.77</v>
      </c>
      <c r="F4028" s="182">
        <f>Cartilha_GLOBAL!$F4028</f>
        <v>691.97</v>
      </c>
      <c r="G4028" s="108"/>
      <c r="H4028" s="107">
        <f t="shared" si="249"/>
        <v>0</v>
      </c>
      <c r="I4028" s="143">
        <f t="shared" si="250"/>
        <v>0</v>
      </c>
      <c r="J4028" s="142"/>
      <c r="K4028" s="145"/>
      <c r="L4028" s="7" t="str">
        <f t="shared" si="251"/>
        <v/>
      </c>
      <c r="M4028" s="7" t="str">
        <f t="shared" si="252"/>
        <v/>
      </c>
      <c r="N4028" s="7" t="str">
        <f>Cartilha_GLOBAL!N4028</f>
        <v/>
      </c>
      <c r="O4028" s="144"/>
      <c r="Q4028" s="151"/>
      <c r="R4028" s="152">
        <v>0</v>
      </c>
      <c r="T4028" s="153">
        <f>IF(Cartilha_GLOBAL!R4028=0,0,IF(Cartilha_GLOBAL!R4028&gt;0,"c","b"))</f>
        <v>0</v>
      </c>
    </row>
    <row r="4029" ht="22.5" hidden="1" spans="1:20">
      <c r="A4029" s="158">
        <f>Cartilha_GLOBAL!A4029</f>
        <v>103899</v>
      </c>
      <c r="B4029" s="100" t="str">
        <f>Cartilha_GLOBAL!B4029</f>
        <v>SINAPI</v>
      </c>
      <c r="C4029" s="104" t="str">
        <f>Cartilha_GLOBAL!C4029</f>
        <v>CONECTOR EM BRONZE/LATÃO, DN 28 MM X 1/2", SEM ANEL DE SOLDA, BOLSA X ROSCA F, INSTALADO EM RAMAL E SUB-RAMAL DE AQUECIMENTO SOLAR - FORNECIMENTO E INSTALAÇÃO. AF_04/2022</v>
      </c>
      <c r="D4029" s="94" t="str">
        <f>Cartilha_GLOBAL!D4029</f>
        <v>UN</v>
      </c>
      <c r="E4029" s="105">
        <f>Cartilha_GLOBAL!$E4029</f>
        <v>33.29</v>
      </c>
      <c r="F4029" s="182">
        <f>Cartilha_GLOBAL!$F4029</f>
        <v>40.86</v>
      </c>
      <c r="G4029" s="108"/>
      <c r="H4029" s="107">
        <f t="shared" si="249"/>
        <v>0</v>
      </c>
      <c r="I4029" s="143">
        <f t="shared" si="250"/>
        <v>0</v>
      </c>
      <c r="J4029" s="142"/>
      <c r="K4029" s="145"/>
      <c r="L4029" s="7" t="str">
        <f t="shared" si="251"/>
        <v/>
      </c>
      <c r="M4029" s="7" t="str">
        <f t="shared" si="252"/>
        <v/>
      </c>
      <c r="N4029" s="7" t="str">
        <f>Cartilha_GLOBAL!N4029</f>
        <v/>
      </c>
      <c r="O4029" s="144"/>
      <c r="Q4029" s="151"/>
      <c r="R4029" s="152">
        <v>0</v>
      </c>
      <c r="T4029" s="153">
        <f>IF(Cartilha_GLOBAL!R4029=0,0,IF(Cartilha_GLOBAL!R4029&gt;0,"c","b"))</f>
        <v>0</v>
      </c>
    </row>
    <row r="4030" ht="22.5" hidden="1" spans="1:20">
      <c r="A4030" s="158">
        <f>Cartilha_GLOBAL!A4030</f>
        <v>103900</v>
      </c>
      <c r="B4030" s="100" t="str">
        <f>Cartilha_GLOBAL!B4030</f>
        <v>SINAPI</v>
      </c>
      <c r="C4030" s="104" t="str">
        <f>Cartilha_GLOBAL!C4030</f>
        <v>BUCHA DE REDUÇÃO EM COBRE, DN 28 MM X 22 MM, SEM ANEL DE SOLDA, INSTALADO EM RAMAL E SUB-RAMAL DE AQUECIMENTO SOLAR - FORNECIMENTO E INSTALAÇÃO. AF_04/2022</v>
      </c>
      <c r="D4030" s="94" t="str">
        <f>Cartilha_GLOBAL!D4030</f>
        <v>UN</v>
      </c>
      <c r="E4030" s="105">
        <f>Cartilha_GLOBAL!$E4030</f>
        <v>22.28</v>
      </c>
      <c r="F4030" s="182">
        <f>Cartilha_GLOBAL!$F4030</f>
        <v>27.35</v>
      </c>
      <c r="G4030" s="108"/>
      <c r="H4030" s="107">
        <f t="shared" si="249"/>
        <v>0</v>
      </c>
      <c r="I4030" s="143">
        <f t="shared" si="250"/>
        <v>0</v>
      </c>
      <c r="J4030" s="142"/>
      <c r="K4030" s="145"/>
      <c r="L4030" s="7" t="str">
        <f t="shared" si="251"/>
        <v/>
      </c>
      <c r="M4030" s="7" t="str">
        <f t="shared" si="252"/>
        <v/>
      </c>
      <c r="N4030" s="7" t="str">
        <f>Cartilha_GLOBAL!N4030</f>
        <v/>
      </c>
      <c r="O4030" s="144"/>
      <c r="Q4030" s="151"/>
      <c r="R4030" s="152">
        <v>0</v>
      </c>
      <c r="T4030" s="153">
        <f>IF(Cartilha_GLOBAL!R4030=0,0,IF(Cartilha_GLOBAL!R4030&gt;0,"c","b"))</f>
        <v>0</v>
      </c>
    </row>
    <row r="4031" ht="22.5" hidden="1" spans="1:20">
      <c r="A4031" s="158">
        <f>Cartilha_GLOBAL!A4031</f>
        <v>103901</v>
      </c>
      <c r="B4031" s="100" t="str">
        <f>Cartilha_GLOBAL!B4031</f>
        <v>SINAPI</v>
      </c>
      <c r="C4031" s="104" t="str">
        <f>Cartilha_GLOBAL!C4031</f>
        <v>TÊ EM COBRE, DN 15 MM, SEM ANEL DE SOLDA, INSTALADO EM RAMAL E SUB-RAMAL DE AQUECIMENTO SOLAR - FORNECIMENTO E INSTALAÇÃO. AF_04/2022</v>
      </c>
      <c r="D4031" s="94" t="str">
        <f>Cartilha_GLOBAL!D4031</f>
        <v>UN</v>
      </c>
      <c r="E4031" s="105">
        <f>Cartilha_GLOBAL!$E4031</f>
        <v>27.07</v>
      </c>
      <c r="F4031" s="182">
        <f>Cartilha_GLOBAL!$F4031</f>
        <v>33.23</v>
      </c>
      <c r="G4031" s="108"/>
      <c r="H4031" s="107">
        <f t="shared" si="249"/>
        <v>0</v>
      </c>
      <c r="I4031" s="143">
        <f t="shared" si="250"/>
        <v>0</v>
      </c>
      <c r="J4031" s="142"/>
      <c r="K4031" s="145"/>
      <c r="L4031" s="7" t="str">
        <f t="shared" si="251"/>
        <v/>
      </c>
      <c r="M4031" s="7" t="str">
        <f t="shared" si="252"/>
        <v/>
      </c>
      <c r="N4031" s="7" t="str">
        <f>Cartilha_GLOBAL!N4031</f>
        <v/>
      </c>
      <c r="O4031" s="144"/>
      <c r="Q4031" s="151"/>
      <c r="R4031" s="152">
        <v>0</v>
      </c>
      <c r="T4031" s="153">
        <f>IF(Cartilha_GLOBAL!R4031=0,0,IF(Cartilha_GLOBAL!R4031&gt;0,"c","b"))</f>
        <v>0</v>
      </c>
    </row>
    <row r="4032" ht="22.5" hidden="1" spans="1:20">
      <c r="A4032" s="158">
        <f>Cartilha_GLOBAL!A4032</f>
        <v>103902</v>
      </c>
      <c r="B4032" s="100" t="str">
        <f>Cartilha_GLOBAL!B4032</f>
        <v>SINAPI</v>
      </c>
      <c r="C4032" s="104" t="str">
        <f>Cartilha_GLOBAL!C4032</f>
        <v>TÊ EM COBRE, DN 22 MM, SEM ANEL DE SOLDA, INSTALADO EM RAMAL E SUB-RAMAL DE AQUECIMENTO SOLAR - FORNECIMENTO E INSTALAÇÃO. AF_04/2022</v>
      </c>
      <c r="D4032" s="94" t="str">
        <f>Cartilha_GLOBAL!D4032</f>
        <v>UN</v>
      </c>
      <c r="E4032" s="105">
        <f>Cartilha_GLOBAL!$E4032</f>
        <v>39.1</v>
      </c>
      <c r="F4032" s="182">
        <f>Cartilha_GLOBAL!$F4032</f>
        <v>47.99</v>
      </c>
      <c r="G4032" s="108"/>
      <c r="H4032" s="107">
        <f t="shared" si="249"/>
        <v>0</v>
      </c>
      <c r="I4032" s="143">
        <f t="shared" si="250"/>
        <v>0</v>
      </c>
      <c r="J4032" s="142"/>
      <c r="K4032" s="145"/>
      <c r="L4032" s="7" t="str">
        <f t="shared" si="251"/>
        <v/>
      </c>
      <c r="M4032" s="7" t="str">
        <f t="shared" si="252"/>
        <v/>
      </c>
      <c r="N4032" s="7" t="str">
        <f>Cartilha_GLOBAL!N4032</f>
        <v/>
      </c>
      <c r="O4032" s="144"/>
      <c r="Q4032" s="151"/>
      <c r="R4032" s="152">
        <v>0</v>
      </c>
      <c r="T4032" s="153">
        <f>IF(Cartilha_GLOBAL!R4032=0,0,IF(Cartilha_GLOBAL!R4032&gt;0,"c","b"))</f>
        <v>0</v>
      </c>
    </row>
    <row r="4033" ht="22.5" hidden="1" spans="1:20">
      <c r="A4033" s="158">
        <f>Cartilha_GLOBAL!A4033</f>
        <v>103903</v>
      </c>
      <c r="B4033" s="100" t="str">
        <f>Cartilha_GLOBAL!B4033</f>
        <v>SINAPI</v>
      </c>
      <c r="C4033" s="104" t="str">
        <f>Cartilha_GLOBAL!C4033</f>
        <v>TÊ EM COBRE, DN 28 MM, SEM ANEL DE SOLDA, INSTALADO EM RAMAL E SUB-RAMAL DE AQUECIMENTO SOLAR - FORNECIMENTO E INSTALAÇÃO. AF_04/2022</v>
      </c>
      <c r="D4033" s="94" t="str">
        <f>Cartilha_GLOBAL!D4033</f>
        <v>UN</v>
      </c>
      <c r="E4033" s="105">
        <f>Cartilha_GLOBAL!$E4033</f>
        <v>52.1</v>
      </c>
      <c r="F4033" s="182">
        <f>Cartilha_GLOBAL!$F4033</f>
        <v>63.95</v>
      </c>
      <c r="G4033" s="108"/>
      <c r="H4033" s="107">
        <f t="shared" si="249"/>
        <v>0</v>
      </c>
      <c r="I4033" s="143">
        <f t="shared" si="250"/>
        <v>0</v>
      </c>
      <c r="J4033" s="142"/>
      <c r="K4033" s="145"/>
      <c r="L4033" s="7" t="str">
        <f t="shared" si="251"/>
        <v/>
      </c>
      <c r="M4033" s="7" t="str">
        <f t="shared" si="252"/>
        <v/>
      </c>
      <c r="N4033" s="7" t="str">
        <f>Cartilha_GLOBAL!N4033</f>
        <v/>
      </c>
      <c r="O4033" s="144"/>
      <c r="Q4033" s="151"/>
      <c r="R4033" s="152">
        <v>0</v>
      </c>
      <c r="T4033" s="153">
        <f>IF(Cartilha_GLOBAL!R4033=0,0,IF(Cartilha_GLOBAL!R4033&gt;0,"c","b"))</f>
        <v>0</v>
      </c>
    </row>
    <row r="4034" ht="12.75" hidden="1" spans="1:20">
      <c r="A4034" s="154" t="str">
        <f>Cartilha_GLOBAL!A4034</f>
        <v>9.2</v>
      </c>
      <c r="B4034" s="100">
        <f>Cartilha_GLOBAL!B4034</f>
        <v>0</v>
      </c>
      <c r="C4034" s="161" t="str">
        <f>Cartilha_GLOBAL!C4034</f>
        <v>INSTALACOES DE PREVENCAO CONTRA INCENDIOS</v>
      </c>
      <c r="D4034" s="156">
        <f>Cartilha_GLOBAL!D4034</f>
        <v>0</v>
      </c>
      <c r="E4034" s="105">
        <f>Cartilha_GLOBAL!$E4034</f>
        <v>0</v>
      </c>
      <c r="F4034" s="182">
        <f>Cartilha_GLOBAL!$F4034</f>
        <v>0</v>
      </c>
      <c r="G4034" s="187"/>
      <c r="H4034" s="187">
        <f t="shared" si="249"/>
        <v>0</v>
      </c>
      <c r="I4034" s="188">
        <f t="shared" si="250"/>
        <v>0</v>
      </c>
      <c r="J4034" s="142"/>
      <c r="K4034" s="145" t="str">
        <f>IF(SUM(I4035:I4228)&gt;0,"xx","")</f>
        <v/>
      </c>
      <c r="L4034" s="7" t="str">
        <f t="shared" si="251"/>
        <v/>
      </c>
      <c r="M4034" s="7" t="str">
        <f t="shared" si="252"/>
        <v/>
      </c>
      <c r="N4034" s="7" t="str">
        <f>Cartilha_GLOBAL!N4034</f>
        <v/>
      </c>
      <c r="O4034" s="144"/>
      <c r="Q4034" s="151"/>
      <c r="R4034" s="152">
        <v>0</v>
      </c>
      <c r="T4034" s="153">
        <f>IF(Cartilha_GLOBAL!R4034=0,0,IF(Cartilha_GLOBAL!R4034&gt;0,"c","b"))</f>
        <v>0</v>
      </c>
    </row>
    <row r="4035" ht="12.75" hidden="1" spans="1:20">
      <c r="A4035" s="225" t="str">
        <f>Cartilha_GLOBAL!A4035</f>
        <v>9.2.1</v>
      </c>
      <c r="B4035" s="100">
        <f>Cartilha_GLOBAL!B4035</f>
        <v>0</v>
      </c>
      <c r="C4035" s="201" t="str">
        <f>Cartilha_GLOBAL!C4035</f>
        <v>MANUTENCAO / REPAROS - PCI</v>
      </c>
      <c r="D4035" s="94">
        <f>Cartilha_GLOBAL!D4035</f>
        <v>0</v>
      </c>
      <c r="E4035" s="105">
        <f>Cartilha_GLOBAL!$E4035</f>
        <v>0</v>
      </c>
      <c r="F4035" s="182">
        <f>Cartilha_GLOBAL!$F4035</f>
        <v>0</v>
      </c>
      <c r="G4035" s="187"/>
      <c r="H4035" s="187">
        <f t="shared" si="249"/>
        <v>0</v>
      </c>
      <c r="I4035" s="188">
        <f t="shared" si="250"/>
        <v>0</v>
      </c>
      <c r="J4035" s="142"/>
      <c r="K4035" s="145" t="str">
        <f>IF(SUM(I4036:I4036)&gt;0,"xx","")</f>
        <v/>
      </c>
      <c r="L4035" s="7" t="str">
        <f t="shared" si="251"/>
        <v/>
      </c>
      <c r="M4035" s="7" t="str">
        <f t="shared" si="252"/>
        <v/>
      </c>
      <c r="N4035" s="7" t="str">
        <f>Cartilha_GLOBAL!N4035</f>
        <v/>
      </c>
      <c r="O4035" s="144"/>
      <c r="Q4035" s="151"/>
      <c r="R4035" s="152">
        <v>0</v>
      </c>
      <c r="T4035" s="153">
        <f>IF(Cartilha_GLOBAL!R4035=0,0,IF(Cartilha_GLOBAL!R4035&gt;0,"c","b"))</f>
        <v>0</v>
      </c>
    </row>
    <row r="4036" ht="12.75" hidden="1" spans="1:20">
      <c r="A4036" s="158">
        <f>Cartilha_GLOBAL!A4036</f>
        <v>90459</v>
      </c>
      <c r="B4036" s="100" t="str">
        <f>Cartilha_GLOBAL!B4036</f>
        <v>SINAPI</v>
      </c>
      <c r="C4036" s="104" t="str">
        <f>Cartilha_GLOBAL!C4036</f>
        <v>QUEBRA EM ALVENARIA PARA INSTALAÇÃO DE ABRIGO PARA MANGUEIRAS (90X60 CM). AF_05/2015</v>
      </c>
      <c r="D4036" s="94" t="str">
        <f>Cartilha_GLOBAL!D4036</f>
        <v>UN</v>
      </c>
      <c r="E4036" s="105">
        <f>Cartilha_GLOBAL!$E4036</f>
        <v>47.13</v>
      </c>
      <c r="F4036" s="182">
        <f>Cartilha_GLOBAL!$F4036</f>
        <v>57.85</v>
      </c>
      <c r="G4036" s="108"/>
      <c r="H4036" s="107">
        <f t="shared" si="249"/>
        <v>0</v>
      </c>
      <c r="I4036" s="143">
        <f t="shared" si="250"/>
        <v>0</v>
      </c>
      <c r="J4036" s="142"/>
      <c r="K4036" s="145"/>
      <c r="L4036" s="7" t="str">
        <f t="shared" si="251"/>
        <v/>
      </c>
      <c r="M4036" s="7" t="str">
        <f t="shared" si="252"/>
        <v/>
      </c>
      <c r="N4036" s="7" t="str">
        <f>Cartilha_GLOBAL!N4036</f>
        <v/>
      </c>
      <c r="O4036" s="144"/>
      <c r="Q4036" s="151"/>
      <c r="R4036" s="152">
        <v>0</v>
      </c>
      <c r="T4036" s="153">
        <f>IF(Cartilha_GLOBAL!R4036=0,0,IF(Cartilha_GLOBAL!R4036&gt;0,"c","b"))</f>
        <v>0</v>
      </c>
    </row>
    <row r="4037" ht="12.75" hidden="1" spans="1:20">
      <c r="A4037" s="154" t="str">
        <f>Cartilha_GLOBAL!A4037</f>
        <v>9.2.2</v>
      </c>
      <c r="B4037" s="100">
        <f>Cartilha_GLOBAL!B4037</f>
        <v>0</v>
      </c>
      <c r="C4037" s="161" t="str">
        <f>Cartilha_GLOBAL!C4037</f>
        <v>MANGUEIRAS</v>
      </c>
      <c r="D4037" s="94">
        <f>Cartilha_GLOBAL!D4037</f>
        <v>0</v>
      </c>
      <c r="E4037" s="105">
        <f>Cartilha_GLOBAL!$E4037</f>
        <v>0</v>
      </c>
      <c r="F4037" s="182">
        <f>Cartilha_GLOBAL!$F4037</f>
        <v>0</v>
      </c>
      <c r="G4037" s="187"/>
      <c r="H4037" s="187">
        <f t="shared" si="249"/>
        <v>0</v>
      </c>
      <c r="I4037" s="188">
        <f t="shared" si="250"/>
        <v>0</v>
      </c>
      <c r="J4037" s="142"/>
      <c r="K4037" s="145" t="str">
        <f>IF(SUM(I4038:I4038)&gt;0,"xx","")</f>
        <v/>
      </c>
      <c r="L4037" s="7" t="str">
        <f t="shared" si="251"/>
        <v/>
      </c>
      <c r="M4037" s="7" t="str">
        <f t="shared" si="252"/>
        <v/>
      </c>
      <c r="N4037" s="7" t="str">
        <f>Cartilha_GLOBAL!N4037</f>
        <v/>
      </c>
      <c r="O4037" s="144"/>
      <c r="Q4037" s="151"/>
      <c r="R4037" s="152">
        <v>0</v>
      </c>
      <c r="T4037" s="153">
        <f>IF(Cartilha_GLOBAL!R4037=0,0,IF(Cartilha_GLOBAL!R4037&gt;0,"c","b"))</f>
        <v>0</v>
      </c>
    </row>
    <row r="4038" ht="22.5" hidden="1" spans="1:20">
      <c r="A4038" s="158">
        <f>Cartilha_GLOBAL!A4038</f>
        <v>101915</v>
      </c>
      <c r="B4038" s="100" t="str">
        <f>Cartilha_GLOBAL!B4038</f>
        <v>SINAPI</v>
      </c>
      <c r="C4038" s="104" t="str">
        <f>Cartilha_GLOBAL!C4038</f>
        <v>CONJUNTO DE MANGUEIRA PARA COMBATE A INCÊNDIO EM FIBRA DE POLIESTER PURA, COM 1.1/2", REVESTIDA INTERNAMENTE, COMPRIMENTO DE 15M - FORNECIMENTO E INSTALAÇÃO. AF_10/2020</v>
      </c>
      <c r="D4038" s="94" t="str">
        <f>Cartilha_GLOBAL!D4038</f>
        <v>UN</v>
      </c>
      <c r="E4038" s="105">
        <f>Cartilha_GLOBAL!$E4038</f>
        <v>327.18</v>
      </c>
      <c r="F4038" s="182">
        <f>Cartilha_GLOBAL!$F4038</f>
        <v>401.58</v>
      </c>
      <c r="G4038" s="108"/>
      <c r="H4038" s="107">
        <f t="shared" si="249"/>
        <v>0</v>
      </c>
      <c r="I4038" s="143">
        <f t="shared" si="250"/>
        <v>0</v>
      </c>
      <c r="J4038" s="142"/>
      <c r="K4038" s="145"/>
      <c r="L4038" s="7" t="str">
        <f t="shared" si="251"/>
        <v/>
      </c>
      <c r="M4038" s="7" t="str">
        <f t="shared" si="252"/>
        <v/>
      </c>
      <c r="N4038" s="7" t="str">
        <f>Cartilha_GLOBAL!N4038</f>
        <v/>
      </c>
      <c r="O4038" s="144"/>
      <c r="Q4038" s="151"/>
      <c r="R4038" s="152">
        <v>0</v>
      </c>
      <c r="T4038" s="153">
        <f>IF(Cartilha_GLOBAL!R4038=0,0,IF(Cartilha_GLOBAL!R4038&gt;0,"c","b"))</f>
        <v>0</v>
      </c>
    </row>
    <row r="4039" ht="12.75" hidden="1" spans="1:20">
      <c r="A4039" s="154" t="str">
        <f>Cartilha_GLOBAL!A4039</f>
        <v>9.2.3</v>
      </c>
      <c r="B4039" s="100">
        <f>Cartilha_GLOBAL!B4039</f>
        <v>0</v>
      </c>
      <c r="C4039" s="161" t="str">
        <f>Cartilha_GLOBAL!C4039</f>
        <v>ABRIGOS PARA HIDRANTES</v>
      </c>
      <c r="D4039" s="94">
        <f>Cartilha_GLOBAL!D4039</f>
        <v>0</v>
      </c>
      <c r="E4039" s="105">
        <f>Cartilha_GLOBAL!$E4039</f>
        <v>0</v>
      </c>
      <c r="F4039" s="182">
        <f>Cartilha_GLOBAL!$F4039</f>
        <v>0</v>
      </c>
      <c r="G4039" s="187"/>
      <c r="H4039" s="187">
        <f t="shared" si="249"/>
        <v>0</v>
      </c>
      <c r="I4039" s="188">
        <f t="shared" si="250"/>
        <v>0</v>
      </c>
      <c r="J4039" s="142"/>
      <c r="K4039" s="145" t="str">
        <f>IF(SUM(I4040:I4041)&gt;0,"xx","")</f>
        <v/>
      </c>
      <c r="L4039" s="7" t="str">
        <f t="shared" si="251"/>
        <v/>
      </c>
      <c r="M4039" s="7" t="str">
        <f t="shared" si="252"/>
        <v/>
      </c>
      <c r="N4039" s="7" t="str">
        <f>Cartilha_GLOBAL!N4039</f>
        <v/>
      </c>
      <c r="O4039" s="144"/>
      <c r="Q4039" s="151"/>
      <c r="R4039" s="152">
        <v>0</v>
      </c>
      <c r="T4039" s="153">
        <f>IF(Cartilha_GLOBAL!R4039=0,0,IF(Cartilha_GLOBAL!R4039&gt;0,"c","b"))</f>
        <v>0</v>
      </c>
    </row>
    <row r="4040" ht="33.75" hidden="1" spans="1:20">
      <c r="A4040" s="158">
        <f>Cartilha_GLOBAL!A4040</f>
        <v>101912</v>
      </c>
      <c r="B4040" s="100" t="str">
        <f>Cartilha_GLOBAL!B4040</f>
        <v>SINAPI</v>
      </c>
      <c r="C4040" s="104" t="str">
        <f>Cartilha_GLOBAL!C4040</f>
        <v>ABRIGO PARA HIDRANTE, 75X45X17CM, COM REGISTRO GLOBO ANGULAR 45 GRAUS 2 1/2", ADAPTADOR STORZ 2 1/2", MANGUEIRA DE INCÊNDIO 15M 2 1/2" E ESGUICHO EM LATÃO 2 1/2" - FORNECIMENTO E INSTALAÇÃO. AF_10/2020</v>
      </c>
      <c r="D4040" s="94" t="str">
        <f>Cartilha_GLOBAL!D4040</f>
        <v>UN</v>
      </c>
      <c r="E4040" s="105">
        <f>Cartilha_GLOBAL!$E4040</f>
        <v>2065.9</v>
      </c>
      <c r="F4040" s="182">
        <f>Cartilha_GLOBAL!$F4040</f>
        <v>2535.69</v>
      </c>
      <c r="G4040" s="108"/>
      <c r="H4040" s="107">
        <f t="shared" si="249"/>
        <v>0</v>
      </c>
      <c r="I4040" s="143">
        <f t="shared" si="250"/>
        <v>0</v>
      </c>
      <c r="J4040" s="142"/>
      <c r="K4040" s="145"/>
      <c r="L4040" s="7" t="str">
        <f t="shared" si="251"/>
        <v/>
      </c>
      <c r="M4040" s="7" t="str">
        <f t="shared" si="252"/>
        <v/>
      </c>
      <c r="N4040" s="7" t="str">
        <f>Cartilha_GLOBAL!N4040</f>
        <v/>
      </c>
      <c r="O4040" s="144"/>
      <c r="Q4040" s="151"/>
      <c r="R4040" s="152">
        <v>0</v>
      </c>
      <c r="T4040" s="153">
        <f>IF(Cartilha_GLOBAL!R4040=0,0,IF(Cartilha_GLOBAL!R4040&gt;0,"c","b"))</f>
        <v>0</v>
      </c>
    </row>
    <row r="4041" ht="33.75" hidden="1" spans="1:20">
      <c r="A4041" s="158">
        <f>Cartilha_GLOBAL!A4041</f>
        <v>96765</v>
      </c>
      <c r="B4041" s="100" t="str">
        <f>Cartilha_GLOBAL!B4041</f>
        <v>SINAPI</v>
      </c>
      <c r="C4041" s="104" t="str">
        <f>Cartilha_GLOBAL!C4041</f>
        <v>ABRIGO PARA HIDRANTE, 90X60X17CM, COM REGISTRO GLOBO ANGULAR 45 GRAUS 2 1/2", ADAPTADOR STORZ 2 1/2", MANGUEIRA DE INCÊNDIO 20M, REDUÇÃO 2 1/2" X 1 1/2" E ESGUICHO EM LATÃO 1 1/2" - FORNECIMENTO E INSTALAÇÃO. AF_10/2020</v>
      </c>
      <c r="D4041" s="94" t="str">
        <f>Cartilha_GLOBAL!D4041</f>
        <v>UN</v>
      </c>
      <c r="E4041" s="105">
        <f>Cartilha_GLOBAL!$E4041</f>
        <v>1725.06</v>
      </c>
      <c r="F4041" s="182">
        <f>Cartilha_GLOBAL!$F4041</f>
        <v>2117.34</v>
      </c>
      <c r="G4041" s="108"/>
      <c r="H4041" s="107">
        <f t="shared" si="249"/>
        <v>0</v>
      </c>
      <c r="I4041" s="143">
        <f t="shared" si="250"/>
        <v>0</v>
      </c>
      <c r="J4041" s="142"/>
      <c r="K4041" s="145"/>
      <c r="L4041" s="7" t="str">
        <f t="shared" si="251"/>
        <v/>
      </c>
      <c r="M4041" s="7" t="str">
        <f t="shared" si="252"/>
        <v/>
      </c>
      <c r="N4041" s="7" t="str">
        <f>Cartilha_GLOBAL!N4041</f>
        <v/>
      </c>
      <c r="O4041" s="144"/>
      <c r="Q4041" s="151"/>
      <c r="R4041" s="152">
        <v>0</v>
      </c>
      <c r="T4041" s="153">
        <f>IF(Cartilha_GLOBAL!R4041=0,0,IF(Cartilha_GLOBAL!R4041&gt;0,"c","b"))</f>
        <v>0</v>
      </c>
    </row>
    <row r="4042" ht="12.75" hidden="1" spans="1:20">
      <c r="A4042" s="154" t="str">
        <f>Cartilha_GLOBAL!A4042</f>
        <v>9.2.4</v>
      </c>
      <c r="B4042" s="100">
        <f>Cartilha_GLOBAL!B4042</f>
        <v>0</v>
      </c>
      <c r="C4042" s="161" t="str">
        <f>Cartilha_GLOBAL!C4042</f>
        <v>HIDRANTE SUBTERRANEO</v>
      </c>
      <c r="D4042" s="94">
        <f>Cartilha_GLOBAL!D4042</f>
        <v>0</v>
      </c>
      <c r="E4042" s="105">
        <f>Cartilha_GLOBAL!$E4042</f>
        <v>0</v>
      </c>
      <c r="F4042" s="182">
        <f>Cartilha_GLOBAL!$F4042</f>
        <v>0</v>
      </c>
      <c r="G4042" s="187"/>
      <c r="H4042" s="187">
        <f t="shared" si="249"/>
        <v>0</v>
      </c>
      <c r="I4042" s="188">
        <f t="shared" si="250"/>
        <v>0</v>
      </c>
      <c r="J4042" s="142"/>
      <c r="K4042" s="145" t="str">
        <f>IF(SUM(I4043:I4043)&gt;0,"xx","")</f>
        <v/>
      </c>
      <c r="L4042" s="7" t="str">
        <f t="shared" si="251"/>
        <v/>
      </c>
      <c r="M4042" s="7" t="str">
        <f t="shared" si="252"/>
        <v/>
      </c>
      <c r="N4042" s="7" t="str">
        <f>Cartilha_GLOBAL!N4042</f>
        <v/>
      </c>
      <c r="O4042" s="144"/>
      <c r="Q4042" s="151"/>
      <c r="R4042" s="152">
        <v>0</v>
      </c>
      <c r="T4042" s="153">
        <f>IF(Cartilha_GLOBAL!R4042=0,0,IF(Cartilha_GLOBAL!R4042&gt;0,"c","b"))</f>
        <v>0</v>
      </c>
    </row>
    <row r="4043" ht="22.5" hidden="1" spans="1:20">
      <c r="A4043" s="158">
        <f>Cartilha_GLOBAL!A4043</f>
        <v>101916</v>
      </c>
      <c r="B4043" s="100" t="str">
        <f>Cartilha_GLOBAL!B4043</f>
        <v>SINAPI</v>
      </c>
      <c r="C4043" s="104" t="str">
        <f>Cartilha_GLOBAL!C4043</f>
        <v>HIDRANTE SUBTERRÂNEO PREDIAL (COM CURVA LONGA E CAIXA), DN 75 MM - FORNECIMENTO E INSTALAÇÃO. AF_10/2020</v>
      </c>
      <c r="D4043" s="94" t="str">
        <f>Cartilha_GLOBAL!D4043</f>
        <v>UN</v>
      </c>
      <c r="E4043" s="105">
        <f>Cartilha_GLOBAL!$E4043</f>
        <v>3624.24</v>
      </c>
      <c r="F4043" s="182">
        <f>Cartilha_GLOBAL!$F4043</f>
        <v>4448.39</v>
      </c>
      <c r="G4043" s="108"/>
      <c r="H4043" s="107">
        <f t="shared" si="249"/>
        <v>0</v>
      </c>
      <c r="I4043" s="143">
        <f t="shared" si="250"/>
        <v>0</v>
      </c>
      <c r="J4043" s="142"/>
      <c r="K4043" s="145"/>
      <c r="L4043" s="7" t="str">
        <f t="shared" si="251"/>
        <v/>
      </c>
      <c r="M4043" s="7" t="str">
        <f t="shared" si="252"/>
        <v/>
      </c>
      <c r="N4043" s="7" t="str">
        <f>Cartilha_GLOBAL!N4043</f>
        <v/>
      </c>
      <c r="O4043" s="144"/>
      <c r="Q4043" s="151"/>
      <c r="R4043" s="152">
        <v>0</v>
      </c>
      <c r="T4043" s="153">
        <f>IF(Cartilha_GLOBAL!R4043=0,0,IF(Cartilha_GLOBAL!R4043&gt;0,"c","b"))</f>
        <v>0</v>
      </c>
    </row>
    <row r="4044" ht="12.75" hidden="1" spans="1:20">
      <c r="A4044" s="154" t="str">
        <f>Cartilha_GLOBAL!A4044</f>
        <v>9.2.5</v>
      </c>
      <c r="B4044" s="100">
        <f>Cartilha_GLOBAL!B4044</f>
        <v>0</v>
      </c>
      <c r="C4044" s="161" t="str">
        <f>Cartilha_GLOBAL!C4044</f>
        <v>CAIXAS DE INCENDIO</v>
      </c>
      <c r="D4044" s="94">
        <f>Cartilha_GLOBAL!D4044</f>
        <v>0</v>
      </c>
      <c r="E4044" s="105">
        <f>Cartilha_GLOBAL!$E4044</f>
        <v>0</v>
      </c>
      <c r="F4044" s="182">
        <f>Cartilha_GLOBAL!$F4044</f>
        <v>0</v>
      </c>
      <c r="G4044" s="187"/>
      <c r="H4044" s="187">
        <f t="shared" si="249"/>
        <v>0</v>
      </c>
      <c r="I4044" s="188">
        <f t="shared" si="250"/>
        <v>0</v>
      </c>
      <c r="J4044" s="142"/>
      <c r="K4044" s="145" t="str">
        <f>IF(SUM(I4045:I4046)&gt;0,"xx","")</f>
        <v/>
      </c>
      <c r="L4044" s="7" t="str">
        <f t="shared" si="251"/>
        <v/>
      </c>
      <c r="M4044" s="7" t="str">
        <f t="shared" si="252"/>
        <v/>
      </c>
      <c r="N4044" s="7" t="str">
        <f>Cartilha_GLOBAL!N4044</f>
        <v/>
      </c>
      <c r="O4044" s="144"/>
      <c r="Q4044" s="151"/>
      <c r="R4044" s="152">
        <v>0</v>
      </c>
      <c r="T4044" s="153">
        <f>IF(Cartilha_GLOBAL!R4044=0,0,IF(Cartilha_GLOBAL!R4044&gt;0,"c","b"))</f>
        <v>0</v>
      </c>
    </row>
    <row r="4045" ht="12.75" hidden="1" spans="1:20">
      <c r="A4045" s="158">
        <f>Cartilha_GLOBAL!A4045</f>
        <v>101913</v>
      </c>
      <c r="B4045" s="100" t="str">
        <f>Cartilha_GLOBAL!B4045</f>
        <v>SINAPI</v>
      </c>
      <c r="C4045" s="104" t="str">
        <f>Cartilha_GLOBAL!C4045</f>
        <v>CAIXA DE INCÊNDIO 45X75X17CM - FORNECIMENTO E INSTALAÇÃO. AF_10/2020</v>
      </c>
      <c r="D4045" s="94" t="str">
        <f>Cartilha_GLOBAL!D4045</f>
        <v>UN</v>
      </c>
      <c r="E4045" s="105">
        <f>Cartilha_GLOBAL!$E4045</f>
        <v>465.27</v>
      </c>
      <c r="F4045" s="182">
        <f>Cartilha_GLOBAL!$F4045</f>
        <v>571.07</v>
      </c>
      <c r="G4045" s="108"/>
      <c r="H4045" s="107">
        <f t="shared" si="249"/>
        <v>0</v>
      </c>
      <c r="I4045" s="143">
        <f t="shared" si="250"/>
        <v>0</v>
      </c>
      <c r="J4045" s="142"/>
      <c r="K4045" s="145"/>
      <c r="L4045" s="7" t="str">
        <f t="shared" si="251"/>
        <v/>
      </c>
      <c r="M4045" s="7" t="str">
        <f t="shared" si="252"/>
        <v/>
      </c>
      <c r="N4045" s="7" t="str">
        <f>Cartilha_GLOBAL!N4045</f>
        <v/>
      </c>
      <c r="O4045" s="144"/>
      <c r="Q4045" s="151"/>
      <c r="R4045" s="152">
        <v>0</v>
      </c>
      <c r="T4045" s="153">
        <f>IF(Cartilha_GLOBAL!R4045=0,0,IF(Cartilha_GLOBAL!R4045&gt;0,"c","b"))</f>
        <v>0</v>
      </c>
    </row>
    <row r="4046" ht="12.75" hidden="1" spans="1:20">
      <c r="A4046" s="158">
        <f>Cartilha_GLOBAL!A4046</f>
        <v>101914</v>
      </c>
      <c r="B4046" s="100" t="str">
        <f>Cartilha_GLOBAL!B4046</f>
        <v>SINAPI</v>
      </c>
      <c r="C4046" s="104" t="str">
        <f>Cartilha_GLOBAL!C4046</f>
        <v>CAIXA DE INCÊNDIO 60X90X17CM - FORNECIMENTO E INSTALAÇÃO. AF_10/2020</v>
      </c>
      <c r="D4046" s="94" t="str">
        <f>Cartilha_GLOBAL!D4046</f>
        <v>UN</v>
      </c>
      <c r="E4046" s="105">
        <f>Cartilha_GLOBAL!$E4046</f>
        <v>590.64</v>
      </c>
      <c r="F4046" s="182">
        <f>Cartilha_GLOBAL!$F4046</f>
        <v>724.95</v>
      </c>
      <c r="G4046" s="108"/>
      <c r="H4046" s="107">
        <f t="shared" si="249"/>
        <v>0</v>
      </c>
      <c r="I4046" s="143">
        <f t="shared" si="250"/>
        <v>0</v>
      </c>
      <c r="J4046" s="142"/>
      <c r="K4046" s="145"/>
      <c r="L4046" s="7" t="str">
        <f t="shared" si="251"/>
        <v/>
      </c>
      <c r="M4046" s="7" t="str">
        <f t="shared" si="252"/>
        <v/>
      </c>
      <c r="N4046" s="7" t="str">
        <f>Cartilha_GLOBAL!N4046</f>
        <v/>
      </c>
      <c r="O4046" s="144"/>
      <c r="Q4046" s="151"/>
      <c r="R4046" s="152">
        <v>0</v>
      </c>
      <c r="T4046" s="153">
        <f>IF(Cartilha_GLOBAL!R4046=0,0,IF(Cartilha_GLOBAL!R4046&gt;0,"c","b"))</f>
        <v>0</v>
      </c>
    </row>
    <row r="4047" ht="12.75" hidden="1" spans="1:20">
      <c r="A4047" s="154" t="str">
        <f>Cartilha_GLOBAL!A4047</f>
        <v>9.2.6</v>
      </c>
      <c r="B4047" s="100">
        <f>Cartilha_GLOBAL!B4047</f>
        <v>0</v>
      </c>
      <c r="C4047" s="161" t="str">
        <f>Cartilha_GLOBAL!C4047</f>
        <v>REDE DE ALIMENTAÇÃO PARA HIDRANTES</v>
      </c>
      <c r="D4047" s="94">
        <f>Cartilha_GLOBAL!D4047</f>
        <v>0</v>
      </c>
      <c r="E4047" s="105">
        <f>Cartilha_GLOBAL!$E4047</f>
        <v>0</v>
      </c>
      <c r="F4047" s="182">
        <f>Cartilha_GLOBAL!$F4047</f>
        <v>0</v>
      </c>
      <c r="G4047" s="187"/>
      <c r="H4047" s="187">
        <f t="shared" si="249"/>
        <v>0</v>
      </c>
      <c r="I4047" s="188">
        <f t="shared" si="250"/>
        <v>0</v>
      </c>
      <c r="J4047" s="142"/>
      <c r="K4047" s="145" t="str">
        <f>IF(SUM(I4048:I4099)&gt;0,"xx","")</f>
        <v/>
      </c>
      <c r="L4047" s="7" t="str">
        <f t="shared" si="251"/>
        <v/>
      </c>
      <c r="M4047" s="7" t="str">
        <f t="shared" si="252"/>
        <v/>
      </c>
      <c r="N4047" s="7" t="str">
        <f>Cartilha_GLOBAL!N4047</f>
        <v/>
      </c>
      <c r="O4047" s="144"/>
      <c r="Q4047" s="151"/>
      <c r="R4047" s="152">
        <v>0</v>
      </c>
      <c r="T4047" s="153">
        <f>IF(Cartilha_GLOBAL!R4047=0,0,IF(Cartilha_GLOBAL!R4047&gt;0,"c","b"))</f>
        <v>0</v>
      </c>
    </row>
    <row r="4048" ht="22.5" hidden="1" spans="1:20">
      <c r="A4048" s="158">
        <f>Cartilha_GLOBAL!A4048</f>
        <v>95697</v>
      </c>
      <c r="B4048" s="100" t="str">
        <f>Cartilha_GLOBAL!B4048</f>
        <v>SINAPI</v>
      </c>
      <c r="C4048" s="104" t="str">
        <f>Cartilha_GLOBAL!C4048</f>
        <v>TUBO DE AÇO PRETO SEM COSTURA, CONEXÃO SOLDADA, DN 40 (1 1/2"), INSTALADO EM REDE DE ALIMENTAÇÃO PARA HIDRANTE - FORNECIMENTO E INSTALAÇÃO. AF_10/2020</v>
      </c>
      <c r="D4048" s="94" t="str">
        <f>Cartilha_GLOBAL!D4048</f>
        <v>M</v>
      </c>
      <c r="E4048" s="105">
        <f>Cartilha_GLOBAL!$E4048</f>
        <v>104.69</v>
      </c>
      <c r="F4048" s="182">
        <f>Cartilha_GLOBAL!$F4048</f>
        <v>128.5</v>
      </c>
      <c r="G4048" s="108"/>
      <c r="H4048" s="107">
        <f t="shared" si="249"/>
        <v>0</v>
      </c>
      <c r="I4048" s="143">
        <f t="shared" si="250"/>
        <v>0</v>
      </c>
      <c r="J4048" s="142"/>
      <c r="K4048" s="145"/>
      <c r="L4048" s="7" t="str">
        <f t="shared" si="251"/>
        <v/>
      </c>
      <c r="M4048" s="7" t="str">
        <f t="shared" si="252"/>
        <v/>
      </c>
      <c r="N4048" s="7" t="str">
        <f>Cartilha_GLOBAL!N4048</f>
        <v/>
      </c>
      <c r="O4048" s="144"/>
      <c r="Q4048" s="151"/>
      <c r="R4048" s="152">
        <v>0</v>
      </c>
      <c r="T4048" s="153">
        <f>IF(Cartilha_GLOBAL!R4048=0,0,IF(Cartilha_GLOBAL!R4048&gt;0,"c","b"))</f>
        <v>0</v>
      </c>
    </row>
    <row r="4049" ht="22.5" hidden="1" spans="1:20">
      <c r="A4049" s="158">
        <f>Cartilha_GLOBAL!A4049</f>
        <v>92369</v>
      </c>
      <c r="B4049" s="100" t="str">
        <f>Cartilha_GLOBAL!B4049</f>
        <v>SINAPI</v>
      </c>
      <c r="C4049" s="104" t="str">
        <f>Cartilha_GLOBAL!C4049</f>
        <v>NIPLE, EM FERRO GALVANIZADO, DN 25 (1"), CONEXÃO ROSQUEADA, INSTALADO EM REDE DE ALIMENTAÇÃO PARA HIDRANTE - FORNECIMENTO E INSTALAÇÃO. AF_10/2020</v>
      </c>
      <c r="D4049" s="94" t="str">
        <f>Cartilha_GLOBAL!D4049</f>
        <v>UN</v>
      </c>
      <c r="E4049" s="105">
        <f>Cartilha_GLOBAL!$E4049</f>
        <v>40.76</v>
      </c>
      <c r="F4049" s="182">
        <f>Cartilha_GLOBAL!$F4049</f>
        <v>50.03</v>
      </c>
      <c r="G4049" s="108"/>
      <c r="H4049" s="107">
        <f t="shared" si="249"/>
        <v>0</v>
      </c>
      <c r="I4049" s="143">
        <f t="shared" si="250"/>
        <v>0</v>
      </c>
      <c r="J4049" s="142"/>
      <c r="K4049" s="145"/>
      <c r="L4049" s="7" t="str">
        <f t="shared" si="251"/>
        <v/>
      </c>
      <c r="M4049" s="7" t="str">
        <f t="shared" si="252"/>
        <v/>
      </c>
      <c r="N4049" s="7" t="str">
        <f>Cartilha_GLOBAL!N4049</f>
        <v/>
      </c>
      <c r="O4049" s="144"/>
      <c r="Q4049" s="151"/>
      <c r="R4049" s="152">
        <v>0</v>
      </c>
      <c r="T4049" s="153">
        <f>IF(Cartilha_GLOBAL!R4049=0,0,IF(Cartilha_GLOBAL!R4049&gt;0,"c","b"))</f>
        <v>0</v>
      </c>
    </row>
    <row r="4050" ht="22.5" hidden="1" spans="1:20">
      <c r="A4050" s="158">
        <f>Cartilha_GLOBAL!A4050</f>
        <v>92370</v>
      </c>
      <c r="B4050" s="100" t="str">
        <f>Cartilha_GLOBAL!B4050</f>
        <v>SINAPI</v>
      </c>
      <c r="C4050" s="104" t="str">
        <f>Cartilha_GLOBAL!C4050</f>
        <v>LUVA, EM FERRO GALVANIZADO, DN 25 (1"), CONEXÃO ROSQUEADA, INSTALADO EM REDE DE ALIMENTAÇÃO PARA HIDRANTE - FORNECIMENTO E INSTALAÇÃO. AF_10/2020</v>
      </c>
      <c r="D4050" s="94" t="str">
        <f>Cartilha_GLOBAL!D4050</f>
        <v>UN</v>
      </c>
      <c r="E4050" s="105">
        <f>Cartilha_GLOBAL!$E4050</f>
        <v>42.7</v>
      </c>
      <c r="F4050" s="182">
        <f>Cartilha_GLOBAL!$F4050</f>
        <v>52.41</v>
      </c>
      <c r="G4050" s="108"/>
      <c r="H4050" s="107">
        <f t="shared" si="249"/>
        <v>0</v>
      </c>
      <c r="I4050" s="143">
        <f t="shared" si="250"/>
        <v>0</v>
      </c>
      <c r="J4050" s="142"/>
      <c r="K4050" s="145"/>
      <c r="L4050" s="7" t="str">
        <f t="shared" si="251"/>
        <v/>
      </c>
      <c r="M4050" s="7" t="str">
        <f t="shared" si="252"/>
        <v/>
      </c>
      <c r="N4050" s="7" t="str">
        <f>Cartilha_GLOBAL!N4050</f>
        <v/>
      </c>
      <c r="O4050" s="144"/>
      <c r="Q4050" s="151"/>
      <c r="R4050" s="152">
        <v>0</v>
      </c>
      <c r="T4050" s="153">
        <f>IF(Cartilha_GLOBAL!R4050=0,0,IF(Cartilha_GLOBAL!R4050&gt;0,"c","b"))</f>
        <v>0</v>
      </c>
    </row>
    <row r="4051" ht="22.5" hidden="1" spans="1:20">
      <c r="A4051" s="158">
        <f>Cartilha_GLOBAL!A4051</f>
        <v>92371</v>
      </c>
      <c r="B4051" s="100" t="str">
        <f>Cartilha_GLOBAL!B4051</f>
        <v>SINAPI</v>
      </c>
      <c r="C4051" s="104" t="str">
        <f>Cartilha_GLOBAL!C4051</f>
        <v>NIPLE, EM FERRO GALVANIZADO, DN 32 (1 1/4"), CONEXÃO ROSQUEADA, INSTALADO EM REDE DE ALIMENTAÇÃO PARA HIDRANTE - FORNECIMENTO E INSTALAÇÃO. AF_10/2020</v>
      </c>
      <c r="D4051" s="94" t="str">
        <f>Cartilha_GLOBAL!D4051</f>
        <v>UN</v>
      </c>
      <c r="E4051" s="105">
        <f>Cartilha_GLOBAL!$E4051</f>
        <v>49.09</v>
      </c>
      <c r="F4051" s="182">
        <f>Cartilha_GLOBAL!$F4051</f>
        <v>60.25</v>
      </c>
      <c r="G4051" s="108"/>
      <c r="H4051" s="107">
        <f t="shared" si="249"/>
        <v>0</v>
      </c>
      <c r="I4051" s="143">
        <f t="shared" si="250"/>
        <v>0</v>
      </c>
      <c r="J4051" s="142"/>
      <c r="K4051" s="145"/>
      <c r="L4051" s="7" t="str">
        <f t="shared" si="251"/>
        <v/>
      </c>
      <c r="M4051" s="7" t="str">
        <f t="shared" si="252"/>
        <v/>
      </c>
      <c r="N4051" s="7" t="str">
        <f>Cartilha_GLOBAL!N4051</f>
        <v/>
      </c>
      <c r="O4051" s="144"/>
      <c r="Q4051" s="151"/>
      <c r="R4051" s="152">
        <v>0</v>
      </c>
      <c r="T4051" s="153">
        <f>IF(Cartilha_GLOBAL!R4051=0,0,IF(Cartilha_GLOBAL!R4051&gt;0,"c","b"))</f>
        <v>0</v>
      </c>
    </row>
    <row r="4052" ht="22.5" hidden="1" spans="1:20">
      <c r="A4052" s="158">
        <f>Cartilha_GLOBAL!A4052</f>
        <v>92372</v>
      </c>
      <c r="B4052" s="100" t="str">
        <f>Cartilha_GLOBAL!B4052</f>
        <v>SINAPI</v>
      </c>
      <c r="C4052" s="104" t="str">
        <f>Cartilha_GLOBAL!C4052</f>
        <v>LUVA, EM FERRO GALVANIZADO, DN 32 (1 1/4"), CONEXÃO ROSQUEADA, INSTALADO EM REDE DE ALIMENTAÇÃO PARA HIDRANTE - FORNECIMENTO E INSTALAÇÃO. AF_10/2020</v>
      </c>
      <c r="D4052" s="94" t="str">
        <f>Cartilha_GLOBAL!D4052</f>
        <v>UN</v>
      </c>
      <c r="E4052" s="105">
        <f>Cartilha_GLOBAL!$E4052</f>
        <v>50.89</v>
      </c>
      <c r="F4052" s="182">
        <f>Cartilha_GLOBAL!$F4052</f>
        <v>62.46</v>
      </c>
      <c r="G4052" s="108"/>
      <c r="H4052" s="107">
        <f t="shared" si="249"/>
        <v>0</v>
      </c>
      <c r="I4052" s="143">
        <f t="shared" si="250"/>
        <v>0</v>
      </c>
      <c r="J4052" s="142"/>
      <c r="K4052" s="145"/>
      <c r="L4052" s="7" t="str">
        <f t="shared" si="251"/>
        <v/>
      </c>
      <c r="M4052" s="7" t="str">
        <f t="shared" si="252"/>
        <v/>
      </c>
      <c r="N4052" s="7" t="str">
        <f>Cartilha_GLOBAL!N4052</f>
        <v/>
      </c>
      <c r="O4052" s="144"/>
      <c r="Q4052" s="151"/>
      <c r="R4052" s="152">
        <v>0</v>
      </c>
      <c r="T4052" s="153">
        <f>IF(Cartilha_GLOBAL!R4052=0,0,IF(Cartilha_GLOBAL!R4052&gt;0,"c","b"))</f>
        <v>0</v>
      </c>
    </row>
    <row r="4053" ht="22.5" hidden="1" spans="1:20">
      <c r="A4053" s="158">
        <f>Cartilha_GLOBAL!A4053</f>
        <v>92373</v>
      </c>
      <c r="B4053" s="100" t="str">
        <f>Cartilha_GLOBAL!B4053</f>
        <v>SINAPI</v>
      </c>
      <c r="C4053" s="104" t="str">
        <f>Cartilha_GLOBAL!C4053</f>
        <v>NIPLE, EM FERRO GALVANIZADO, DN 40 (1 1/2"), CONEXÃO ROSQUEADA, INSTALADO EM REDE DE ALIMENTAÇÃO PARA HIDRANTE - FORNECIMENTO E INSTALAÇÃO. AF_10/2020</v>
      </c>
      <c r="D4053" s="94" t="str">
        <f>Cartilha_GLOBAL!D4053</f>
        <v>UN</v>
      </c>
      <c r="E4053" s="105">
        <f>Cartilha_GLOBAL!$E4053</f>
        <v>57.85</v>
      </c>
      <c r="F4053" s="182">
        <f>Cartilha_GLOBAL!$F4053</f>
        <v>71.01</v>
      </c>
      <c r="G4053" s="108"/>
      <c r="H4053" s="107">
        <f t="shared" si="249"/>
        <v>0</v>
      </c>
      <c r="I4053" s="143">
        <f t="shared" si="250"/>
        <v>0</v>
      </c>
      <c r="J4053" s="142"/>
      <c r="K4053" s="145"/>
      <c r="L4053" s="7" t="str">
        <f t="shared" si="251"/>
        <v/>
      </c>
      <c r="M4053" s="7" t="str">
        <f t="shared" si="252"/>
        <v/>
      </c>
      <c r="N4053" s="7" t="str">
        <f>Cartilha_GLOBAL!N4053</f>
        <v/>
      </c>
      <c r="O4053" s="144"/>
      <c r="Q4053" s="151"/>
      <c r="R4053" s="152">
        <v>0</v>
      </c>
      <c r="T4053" s="153">
        <f>IF(Cartilha_GLOBAL!R4053=0,0,IF(Cartilha_GLOBAL!R4053&gt;0,"c","b"))</f>
        <v>0</v>
      </c>
    </row>
    <row r="4054" ht="22.5" hidden="1" spans="1:20">
      <c r="A4054" s="158">
        <f>Cartilha_GLOBAL!A4054</f>
        <v>92374</v>
      </c>
      <c r="B4054" s="100" t="str">
        <f>Cartilha_GLOBAL!B4054</f>
        <v>SINAPI</v>
      </c>
      <c r="C4054" s="104" t="str">
        <f>Cartilha_GLOBAL!C4054</f>
        <v>LUVA, EM FERRO GALVANIZADO, DN 40 (1 1/2"), CONEXÃO ROSQUEADA, INSTALADO EM REDE DE ALIMENTAÇÃO PARA HIDRANTE - FORNECIMENTO E INSTALAÇÃO. AF_10/2020</v>
      </c>
      <c r="D4054" s="94" t="str">
        <f>Cartilha_GLOBAL!D4054</f>
        <v>UN</v>
      </c>
      <c r="E4054" s="105">
        <f>Cartilha_GLOBAL!$E4054</f>
        <v>58.2</v>
      </c>
      <c r="F4054" s="182">
        <f>Cartilha_GLOBAL!$F4054</f>
        <v>71.43</v>
      </c>
      <c r="G4054" s="108"/>
      <c r="H4054" s="107">
        <f t="shared" si="249"/>
        <v>0</v>
      </c>
      <c r="I4054" s="143">
        <f t="shared" si="250"/>
        <v>0</v>
      </c>
      <c r="J4054" s="142"/>
      <c r="K4054" s="145"/>
      <c r="L4054" s="7" t="str">
        <f t="shared" si="251"/>
        <v/>
      </c>
      <c r="M4054" s="7" t="str">
        <f t="shared" si="252"/>
        <v/>
      </c>
      <c r="N4054" s="7" t="str">
        <f>Cartilha_GLOBAL!N4054</f>
        <v/>
      </c>
      <c r="O4054" s="144"/>
      <c r="Q4054" s="151"/>
      <c r="R4054" s="152">
        <v>0</v>
      </c>
      <c r="T4054" s="153">
        <f>IF(Cartilha_GLOBAL!R4054=0,0,IF(Cartilha_GLOBAL!R4054&gt;0,"c","b"))</f>
        <v>0</v>
      </c>
    </row>
    <row r="4055" ht="22.5" hidden="1" spans="1:20">
      <c r="A4055" s="158">
        <f>Cartilha_GLOBAL!A4055</f>
        <v>92375</v>
      </c>
      <c r="B4055" s="100" t="str">
        <f>Cartilha_GLOBAL!B4055</f>
        <v>SINAPI</v>
      </c>
      <c r="C4055" s="104" t="str">
        <f>Cartilha_GLOBAL!C4055</f>
        <v>NIPLE, EM FERRO GALVANIZADO, DN 50 (2"), CONEXÃO ROSQUEADA, INSTALADO EM REDE DE ALIMENTAÇÃO PARA HIDRANTE - FORNECIMENTO E INSTALAÇÃO. AF_10/2020</v>
      </c>
      <c r="D4055" s="94" t="str">
        <f>Cartilha_GLOBAL!D4055</f>
        <v>UN</v>
      </c>
      <c r="E4055" s="105">
        <f>Cartilha_GLOBAL!$E4055</f>
        <v>74.72</v>
      </c>
      <c r="F4055" s="182">
        <f>Cartilha_GLOBAL!$F4055</f>
        <v>91.71</v>
      </c>
      <c r="G4055" s="108"/>
      <c r="H4055" s="107">
        <f t="shared" si="249"/>
        <v>0</v>
      </c>
      <c r="I4055" s="143">
        <f t="shared" si="250"/>
        <v>0</v>
      </c>
      <c r="J4055" s="142"/>
      <c r="K4055" s="145"/>
      <c r="L4055" s="7" t="str">
        <f t="shared" si="251"/>
        <v/>
      </c>
      <c r="M4055" s="7" t="str">
        <f t="shared" si="252"/>
        <v/>
      </c>
      <c r="N4055" s="7" t="str">
        <f>Cartilha_GLOBAL!N4055</f>
        <v/>
      </c>
      <c r="O4055" s="144"/>
      <c r="Q4055" s="151"/>
      <c r="R4055" s="152">
        <v>0</v>
      </c>
      <c r="T4055" s="153">
        <f>IF(Cartilha_GLOBAL!R4055=0,0,IF(Cartilha_GLOBAL!R4055&gt;0,"c","b"))</f>
        <v>0</v>
      </c>
    </row>
    <row r="4056" ht="22.5" hidden="1" spans="1:20">
      <c r="A4056" s="158">
        <f>Cartilha_GLOBAL!A4056</f>
        <v>92376</v>
      </c>
      <c r="B4056" s="100" t="str">
        <f>Cartilha_GLOBAL!B4056</f>
        <v>SINAPI</v>
      </c>
      <c r="C4056" s="104" t="str">
        <f>Cartilha_GLOBAL!C4056</f>
        <v>LUVA, EM FERRO GALVANIZADO, DN 50 (2"), CONEXÃO ROSQUEADA, INSTALADO EM REDE DE ALIMENTAÇÃO PARA HIDRANTE - FORNECIMENTO E INSTALAÇÃO. AF_10/2020</v>
      </c>
      <c r="D4056" s="94" t="str">
        <f>Cartilha_GLOBAL!D4056</f>
        <v>UN</v>
      </c>
      <c r="E4056" s="105">
        <f>Cartilha_GLOBAL!$E4056</f>
        <v>74.69</v>
      </c>
      <c r="F4056" s="182">
        <f>Cartilha_GLOBAL!$F4056</f>
        <v>91.67</v>
      </c>
      <c r="G4056" s="108"/>
      <c r="H4056" s="107">
        <f t="shared" si="249"/>
        <v>0</v>
      </c>
      <c r="I4056" s="143">
        <f t="shared" si="250"/>
        <v>0</v>
      </c>
      <c r="J4056" s="142"/>
      <c r="K4056" s="145"/>
      <c r="L4056" s="7" t="str">
        <f t="shared" si="251"/>
        <v/>
      </c>
      <c r="M4056" s="7" t="str">
        <f t="shared" si="252"/>
        <v/>
      </c>
      <c r="N4056" s="7" t="str">
        <f>Cartilha_GLOBAL!N4056</f>
        <v/>
      </c>
      <c r="O4056" s="144"/>
      <c r="Q4056" s="151"/>
      <c r="R4056" s="152">
        <v>0</v>
      </c>
      <c r="T4056" s="153">
        <f>IF(Cartilha_GLOBAL!R4056=0,0,IF(Cartilha_GLOBAL!R4056&gt;0,"c","b"))</f>
        <v>0</v>
      </c>
    </row>
    <row r="4057" ht="22.5" hidden="1" spans="1:20">
      <c r="A4057" s="158">
        <f>Cartilha_GLOBAL!A4057</f>
        <v>92377</v>
      </c>
      <c r="B4057" s="100" t="str">
        <f>Cartilha_GLOBAL!B4057</f>
        <v>SINAPI</v>
      </c>
      <c r="C4057" s="104" t="str">
        <f>Cartilha_GLOBAL!C4057</f>
        <v>NIPLE, EM FERRO GALVANIZADO, DN 65 (2 1/2"), CONEXÃO ROSQUEADA, INSTALADO EM REDE DE ALIMENTAÇÃO PARA HIDRANTE - FORNECIMENTO E INSTALAÇÃO. AF_10/2020</v>
      </c>
      <c r="D4057" s="94" t="str">
        <f>Cartilha_GLOBAL!D4057</f>
        <v>UN</v>
      </c>
      <c r="E4057" s="105">
        <f>Cartilha_GLOBAL!$E4057</f>
        <v>99.73</v>
      </c>
      <c r="F4057" s="182">
        <f>Cartilha_GLOBAL!$F4057</f>
        <v>122.41</v>
      </c>
      <c r="G4057" s="108"/>
      <c r="H4057" s="107">
        <f t="shared" si="249"/>
        <v>0</v>
      </c>
      <c r="I4057" s="143">
        <f t="shared" si="250"/>
        <v>0</v>
      </c>
      <c r="J4057" s="142"/>
      <c r="K4057" s="145"/>
      <c r="L4057" s="7" t="str">
        <f t="shared" si="251"/>
        <v/>
      </c>
      <c r="M4057" s="7" t="str">
        <f t="shared" si="252"/>
        <v/>
      </c>
      <c r="N4057" s="7" t="str">
        <f>Cartilha_GLOBAL!N4057</f>
        <v/>
      </c>
      <c r="O4057" s="144"/>
      <c r="Q4057" s="151"/>
      <c r="R4057" s="152">
        <v>0</v>
      </c>
      <c r="T4057" s="153">
        <f>IF(Cartilha_GLOBAL!R4057=0,0,IF(Cartilha_GLOBAL!R4057&gt;0,"c","b"))</f>
        <v>0</v>
      </c>
    </row>
    <row r="4058" ht="22.5" hidden="1" spans="1:20">
      <c r="A4058" s="158">
        <f>Cartilha_GLOBAL!A4058</f>
        <v>92378</v>
      </c>
      <c r="B4058" s="100" t="str">
        <f>Cartilha_GLOBAL!B4058</f>
        <v>SINAPI</v>
      </c>
      <c r="C4058" s="104" t="str">
        <f>Cartilha_GLOBAL!C4058</f>
        <v>LUVA, EM FERRO GALVANIZADO, DN 65 (2 1/2"), CONEXÃO ROSQUEADA, INSTALADO EM REDE DE ALIMENTAÇÃO PARA HIDRANTE - FORNECIMENTO E INSTALAÇÃO. AF_10/2020</v>
      </c>
      <c r="D4058" s="94" t="str">
        <f>Cartilha_GLOBAL!D4058</f>
        <v>UN</v>
      </c>
      <c r="E4058" s="105">
        <f>Cartilha_GLOBAL!$E4058</f>
        <v>110.51</v>
      </c>
      <c r="F4058" s="182">
        <f>Cartilha_GLOBAL!$F4058</f>
        <v>135.64</v>
      </c>
      <c r="G4058" s="108"/>
      <c r="H4058" s="107">
        <f t="shared" si="249"/>
        <v>0</v>
      </c>
      <c r="I4058" s="143">
        <f t="shared" si="250"/>
        <v>0</v>
      </c>
      <c r="J4058" s="142"/>
      <c r="K4058" s="145"/>
      <c r="L4058" s="7" t="str">
        <f t="shared" si="251"/>
        <v/>
      </c>
      <c r="M4058" s="7" t="str">
        <f t="shared" si="252"/>
        <v/>
      </c>
      <c r="N4058" s="7" t="str">
        <f>Cartilha_GLOBAL!N4058</f>
        <v/>
      </c>
      <c r="O4058" s="144"/>
      <c r="Q4058" s="151"/>
      <c r="R4058" s="152">
        <v>0</v>
      </c>
      <c r="T4058" s="153">
        <f>IF(Cartilha_GLOBAL!R4058=0,0,IF(Cartilha_GLOBAL!R4058&gt;0,"c","b"))</f>
        <v>0</v>
      </c>
    </row>
    <row r="4059" ht="22.5" hidden="1" spans="1:20">
      <c r="A4059" s="158">
        <f>Cartilha_GLOBAL!A4059</f>
        <v>92379</v>
      </c>
      <c r="B4059" s="100" t="str">
        <f>Cartilha_GLOBAL!B4059</f>
        <v>SINAPI</v>
      </c>
      <c r="C4059" s="104" t="str">
        <f>Cartilha_GLOBAL!C4059</f>
        <v>NIPLE, EM FERRO GALVANIZADO, DN 80 (3"), CONEXÃO ROSQUEADA, INSTALADO EM REDE DE ALIMENTAÇÃO PARA HIDRANTE - FORNECIMENTO E INSTALAÇÃO. AF_10/2020</v>
      </c>
      <c r="D4059" s="94" t="str">
        <f>Cartilha_GLOBAL!D4059</f>
        <v>UN</v>
      </c>
      <c r="E4059" s="105">
        <f>Cartilha_GLOBAL!$E4059</f>
        <v>140.52</v>
      </c>
      <c r="F4059" s="182">
        <f>Cartilha_GLOBAL!$F4059</f>
        <v>172.47</v>
      </c>
      <c r="G4059" s="108"/>
      <c r="H4059" s="107">
        <f t="shared" si="249"/>
        <v>0</v>
      </c>
      <c r="I4059" s="143">
        <f t="shared" si="250"/>
        <v>0</v>
      </c>
      <c r="J4059" s="142"/>
      <c r="K4059" s="145"/>
      <c r="L4059" s="7" t="str">
        <f t="shared" si="251"/>
        <v/>
      </c>
      <c r="M4059" s="7" t="str">
        <f t="shared" si="252"/>
        <v/>
      </c>
      <c r="N4059" s="7" t="str">
        <f>Cartilha_GLOBAL!N4059</f>
        <v/>
      </c>
      <c r="O4059" s="144"/>
      <c r="Q4059" s="151"/>
      <c r="R4059" s="152">
        <v>0</v>
      </c>
      <c r="T4059" s="153">
        <f>IF(Cartilha_GLOBAL!R4059=0,0,IF(Cartilha_GLOBAL!R4059&gt;0,"c","b"))</f>
        <v>0</v>
      </c>
    </row>
    <row r="4060" ht="22.5" hidden="1" spans="1:20">
      <c r="A4060" s="158">
        <f>Cartilha_GLOBAL!A4060</f>
        <v>92380</v>
      </c>
      <c r="B4060" s="100" t="str">
        <f>Cartilha_GLOBAL!B4060</f>
        <v>SINAPI</v>
      </c>
      <c r="C4060" s="104" t="str">
        <f>Cartilha_GLOBAL!C4060</f>
        <v>LUVA, EM FERRO GALVANIZADO, DN 80 (3"), CONEXÃO ROSQUEADA, INSTALADO EM REDE DE ALIMENTAÇÃO PARA HIDRANTE - FORNECIMENTO E INSTALAÇÃO. AF_10/2020</v>
      </c>
      <c r="D4060" s="94" t="str">
        <f>Cartilha_GLOBAL!D4060</f>
        <v>UN</v>
      </c>
      <c r="E4060" s="105">
        <f>Cartilha_GLOBAL!$E4060</f>
        <v>150.11</v>
      </c>
      <c r="F4060" s="182">
        <f>Cartilha_GLOBAL!$F4060</f>
        <v>184.25</v>
      </c>
      <c r="G4060" s="108"/>
      <c r="H4060" s="107">
        <f t="shared" si="249"/>
        <v>0</v>
      </c>
      <c r="I4060" s="143">
        <f t="shared" si="250"/>
        <v>0</v>
      </c>
      <c r="J4060" s="142"/>
      <c r="K4060" s="145"/>
      <c r="L4060" s="7" t="str">
        <f t="shared" si="251"/>
        <v/>
      </c>
      <c r="M4060" s="7" t="str">
        <f t="shared" si="252"/>
        <v/>
      </c>
      <c r="N4060" s="7" t="str">
        <f>Cartilha_GLOBAL!N4060</f>
        <v/>
      </c>
      <c r="O4060" s="144"/>
      <c r="Q4060" s="151"/>
      <c r="R4060" s="152">
        <v>0</v>
      </c>
      <c r="T4060" s="153">
        <f>IF(Cartilha_GLOBAL!R4060=0,0,IF(Cartilha_GLOBAL!R4060&gt;0,"c","b"))</f>
        <v>0</v>
      </c>
    </row>
    <row r="4061" ht="22.5" hidden="1" spans="1:20">
      <c r="A4061" s="158">
        <f>Cartilha_GLOBAL!A4061</f>
        <v>92381</v>
      </c>
      <c r="B4061" s="100" t="str">
        <f>Cartilha_GLOBAL!B4061</f>
        <v>SINAPI</v>
      </c>
      <c r="C4061" s="104" t="str">
        <f>Cartilha_GLOBAL!C4061</f>
        <v>JOELHO 45 GRAUS, EM FERRO GALVANIZADO, DN 25 (1"), CONEXÃO ROSQUEADA, INSTALADO EM REDE DE ALIMENTAÇÃO PARA HIDRANTE - FORNECIMENTO E INSTALAÇÃO. AF_10/2020</v>
      </c>
      <c r="D4061" s="94" t="str">
        <f>Cartilha_GLOBAL!D4061</f>
        <v>UN</v>
      </c>
      <c r="E4061" s="105">
        <f>Cartilha_GLOBAL!$E4061</f>
        <v>61.71</v>
      </c>
      <c r="F4061" s="182">
        <f>Cartilha_GLOBAL!$F4061</f>
        <v>75.74</v>
      </c>
      <c r="G4061" s="108"/>
      <c r="H4061" s="107">
        <f t="shared" si="249"/>
        <v>0</v>
      </c>
      <c r="I4061" s="143">
        <f t="shared" si="250"/>
        <v>0</v>
      </c>
      <c r="J4061" s="142"/>
      <c r="K4061" s="145"/>
      <c r="L4061" s="7" t="str">
        <f t="shared" si="251"/>
        <v/>
      </c>
      <c r="M4061" s="7" t="str">
        <f t="shared" si="252"/>
        <v/>
      </c>
      <c r="N4061" s="7" t="str">
        <f>Cartilha_GLOBAL!N4061</f>
        <v/>
      </c>
      <c r="O4061" s="144"/>
      <c r="Q4061" s="151"/>
      <c r="R4061" s="152">
        <v>0</v>
      </c>
      <c r="T4061" s="153">
        <f>IF(Cartilha_GLOBAL!R4061=0,0,IF(Cartilha_GLOBAL!R4061&gt;0,"c","b"))</f>
        <v>0</v>
      </c>
    </row>
    <row r="4062" ht="22.5" hidden="1" spans="1:20">
      <c r="A4062" s="158">
        <f>Cartilha_GLOBAL!A4062</f>
        <v>92382</v>
      </c>
      <c r="B4062" s="100" t="str">
        <f>Cartilha_GLOBAL!B4062</f>
        <v>SINAPI</v>
      </c>
      <c r="C4062" s="104" t="str">
        <f>Cartilha_GLOBAL!C4062</f>
        <v>JOELHO 90 GRAUS, EM FERRO GALVANIZADO, DN 25 (1"), CONEXÃO ROSQUEADA, INSTALADO EM REDE DE ALIMENTAÇÃO PARA HIDRANTE - FORNECIMENTO E INSTALAÇÃO. AF_10/2020</v>
      </c>
      <c r="D4062" s="94" t="str">
        <f>Cartilha_GLOBAL!D4062</f>
        <v>UN</v>
      </c>
      <c r="E4062" s="105">
        <f>Cartilha_GLOBAL!$E4062</f>
        <v>59.14</v>
      </c>
      <c r="F4062" s="182">
        <f>Cartilha_GLOBAL!$F4062</f>
        <v>72.59</v>
      </c>
      <c r="G4062" s="108"/>
      <c r="H4062" s="107">
        <f t="shared" si="249"/>
        <v>0</v>
      </c>
      <c r="I4062" s="143">
        <f t="shared" si="250"/>
        <v>0</v>
      </c>
      <c r="J4062" s="142"/>
      <c r="K4062" s="145"/>
      <c r="L4062" s="7" t="str">
        <f t="shared" si="251"/>
        <v/>
      </c>
      <c r="M4062" s="7" t="str">
        <f t="shared" si="252"/>
        <v/>
      </c>
      <c r="N4062" s="7" t="str">
        <f>Cartilha_GLOBAL!N4062</f>
        <v/>
      </c>
      <c r="O4062" s="144"/>
      <c r="Q4062" s="151"/>
      <c r="R4062" s="152">
        <v>0</v>
      </c>
      <c r="T4062" s="153">
        <f>IF(Cartilha_GLOBAL!R4062=0,0,IF(Cartilha_GLOBAL!R4062&gt;0,"c","b"))</f>
        <v>0</v>
      </c>
    </row>
    <row r="4063" ht="22.5" hidden="1" spans="1:20">
      <c r="A4063" s="158">
        <f>Cartilha_GLOBAL!A4063</f>
        <v>92383</v>
      </c>
      <c r="B4063" s="100" t="str">
        <f>Cartilha_GLOBAL!B4063</f>
        <v>SINAPI</v>
      </c>
      <c r="C4063" s="104" t="str">
        <f>Cartilha_GLOBAL!C4063</f>
        <v>JOELHO 45 GRAUS, EM FERRO GALVANIZADO, DN 32 (1 1/4"), CONEXÃO ROSQUEADA, INSTALADO EM REDE DE ALIMENTAÇÃO PARA HIDRANTE - FORNECIMENTO E INSTALAÇÃO. AF_10/2020</v>
      </c>
      <c r="D4063" s="94" t="str">
        <f>Cartilha_GLOBAL!D4063</f>
        <v>UN</v>
      </c>
      <c r="E4063" s="105">
        <f>Cartilha_GLOBAL!$E4063</f>
        <v>77.34</v>
      </c>
      <c r="F4063" s="182">
        <f>Cartilha_GLOBAL!$F4063</f>
        <v>94.93</v>
      </c>
      <c r="G4063" s="108"/>
      <c r="H4063" s="107">
        <f t="shared" si="249"/>
        <v>0</v>
      </c>
      <c r="I4063" s="143">
        <f t="shared" si="250"/>
        <v>0</v>
      </c>
      <c r="J4063" s="142"/>
      <c r="K4063" s="145"/>
      <c r="L4063" s="7" t="str">
        <f t="shared" si="251"/>
        <v/>
      </c>
      <c r="M4063" s="7" t="str">
        <f t="shared" si="252"/>
        <v/>
      </c>
      <c r="N4063" s="7" t="str">
        <f>Cartilha_GLOBAL!N4063</f>
        <v/>
      </c>
      <c r="O4063" s="144"/>
      <c r="Q4063" s="151"/>
      <c r="R4063" s="152">
        <v>0</v>
      </c>
      <c r="T4063" s="153">
        <f>IF(Cartilha_GLOBAL!R4063=0,0,IF(Cartilha_GLOBAL!R4063&gt;0,"c","b"))</f>
        <v>0</v>
      </c>
    </row>
    <row r="4064" ht="22.5" hidden="1" spans="1:20">
      <c r="A4064" s="158">
        <f>Cartilha_GLOBAL!A4064</f>
        <v>92384</v>
      </c>
      <c r="B4064" s="100" t="str">
        <f>Cartilha_GLOBAL!B4064</f>
        <v>SINAPI</v>
      </c>
      <c r="C4064" s="104" t="str">
        <f>Cartilha_GLOBAL!C4064</f>
        <v>JOELHO 90 GRAUS, EM FERRO GALVANIZADO, DN 32 (1 1/4"), CONEXÃO ROSQUEADA, INSTALADO EM REDE DE ALIMENTAÇÃO PARA HIDRANTE - FORNECIMENTO E INSTALAÇÃO. AF_10/2020</v>
      </c>
      <c r="D4064" s="94" t="str">
        <f>Cartilha_GLOBAL!D4064</f>
        <v>UN</v>
      </c>
      <c r="E4064" s="105">
        <f>Cartilha_GLOBAL!$E4064</f>
        <v>72.22</v>
      </c>
      <c r="F4064" s="182">
        <f>Cartilha_GLOBAL!$F4064</f>
        <v>88.64</v>
      </c>
      <c r="G4064" s="108"/>
      <c r="H4064" s="107">
        <f t="shared" si="249"/>
        <v>0</v>
      </c>
      <c r="I4064" s="143">
        <f t="shared" si="250"/>
        <v>0</v>
      </c>
      <c r="J4064" s="142"/>
      <c r="K4064" s="228"/>
      <c r="L4064" s="7" t="str">
        <f t="shared" si="251"/>
        <v/>
      </c>
      <c r="M4064" s="7" t="str">
        <f t="shared" si="252"/>
        <v/>
      </c>
      <c r="N4064" s="7" t="str">
        <f>Cartilha_GLOBAL!N4064</f>
        <v/>
      </c>
      <c r="O4064" s="144"/>
      <c r="Q4064" s="151"/>
      <c r="R4064" s="152">
        <v>0</v>
      </c>
      <c r="T4064" s="153">
        <f>IF(Cartilha_GLOBAL!R4064=0,0,IF(Cartilha_GLOBAL!R4064&gt;0,"c","b"))</f>
        <v>0</v>
      </c>
    </row>
    <row r="4065" ht="22.5" hidden="1" spans="1:20">
      <c r="A4065" s="158">
        <f>Cartilha_GLOBAL!A4065</f>
        <v>92385</v>
      </c>
      <c r="B4065" s="100" t="str">
        <f>Cartilha_GLOBAL!B4065</f>
        <v>SINAPI</v>
      </c>
      <c r="C4065" s="104" t="str">
        <f>Cartilha_GLOBAL!C4065</f>
        <v>JOELHO 45 GRAUS, EM FERRO GALVANIZADO, DN 40 (1 1/2"), CONEXÃO ROSQUEADA, INSTALADO EM REDE DE ALIMENTAÇÃO PARA HIDRANTE - FORNECIMENTO E INSTALAÇÃO. AF_10/2020</v>
      </c>
      <c r="D4065" s="94" t="str">
        <f>Cartilha_GLOBAL!D4065</f>
        <v>UN</v>
      </c>
      <c r="E4065" s="105">
        <f>Cartilha_GLOBAL!$E4065</f>
        <v>88.52</v>
      </c>
      <c r="F4065" s="182">
        <f>Cartilha_GLOBAL!$F4065</f>
        <v>108.65</v>
      </c>
      <c r="G4065" s="108"/>
      <c r="H4065" s="107">
        <f t="shared" si="249"/>
        <v>0</v>
      </c>
      <c r="I4065" s="143">
        <f t="shared" si="250"/>
        <v>0</v>
      </c>
      <c r="J4065" s="142"/>
      <c r="K4065" s="145"/>
      <c r="L4065" s="7" t="str">
        <f t="shared" si="251"/>
        <v/>
      </c>
      <c r="M4065" s="7" t="str">
        <f t="shared" si="252"/>
        <v/>
      </c>
      <c r="N4065" s="7" t="str">
        <f>Cartilha_GLOBAL!N4065</f>
        <v/>
      </c>
      <c r="O4065" s="144"/>
      <c r="Q4065" s="151"/>
      <c r="R4065" s="152">
        <v>0</v>
      </c>
      <c r="T4065" s="153">
        <f>IF(Cartilha_GLOBAL!R4065=0,0,IF(Cartilha_GLOBAL!R4065&gt;0,"c","b"))</f>
        <v>0</v>
      </c>
    </row>
    <row r="4066" ht="22.5" hidden="1" spans="1:20">
      <c r="A4066" s="158">
        <f>Cartilha_GLOBAL!A4066</f>
        <v>92386</v>
      </c>
      <c r="B4066" s="100" t="str">
        <f>Cartilha_GLOBAL!B4066</f>
        <v>SINAPI</v>
      </c>
      <c r="C4066" s="104" t="str">
        <f>Cartilha_GLOBAL!C4066</f>
        <v>JOELHO 90 GRAUS, EM FERRO GALVANIZADO, DN 40 (1 1/2"), CONEXÃO ROSQUEADA, INSTALADO EM REDE DE ALIMENTAÇÃO PARA HIDRANTE - FORNECIMENTO E INSTALAÇÃO. AF_10/2020</v>
      </c>
      <c r="D4066" s="94" t="str">
        <f>Cartilha_GLOBAL!D4066</f>
        <v>UN</v>
      </c>
      <c r="E4066" s="105">
        <f>Cartilha_GLOBAL!$E4066</f>
        <v>84.99</v>
      </c>
      <c r="F4066" s="182">
        <f>Cartilha_GLOBAL!$F4066</f>
        <v>104.32</v>
      </c>
      <c r="G4066" s="108"/>
      <c r="H4066" s="107">
        <f t="shared" si="249"/>
        <v>0</v>
      </c>
      <c r="I4066" s="143">
        <f t="shared" si="250"/>
        <v>0</v>
      </c>
      <c r="J4066" s="142"/>
      <c r="K4066" s="228"/>
      <c r="L4066" s="7" t="str">
        <f t="shared" si="251"/>
        <v/>
      </c>
      <c r="M4066" s="7" t="str">
        <f t="shared" si="252"/>
        <v/>
      </c>
      <c r="N4066" s="7" t="str">
        <f>Cartilha_GLOBAL!N4066</f>
        <v/>
      </c>
      <c r="O4066" s="144"/>
      <c r="Q4066" s="151"/>
      <c r="R4066" s="152">
        <v>0</v>
      </c>
      <c r="T4066" s="153">
        <f>IF(Cartilha_GLOBAL!R4066=0,0,IF(Cartilha_GLOBAL!R4066&gt;0,"c","b"))</f>
        <v>0</v>
      </c>
    </row>
    <row r="4067" ht="22.5" hidden="1" spans="1:20">
      <c r="A4067" s="158">
        <f>Cartilha_GLOBAL!A4067</f>
        <v>92387</v>
      </c>
      <c r="B4067" s="100" t="str">
        <f>Cartilha_GLOBAL!B4067</f>
        <v>SINAPI</v>
      </c>
      <c r="C4067" s="104" t="str">
        <f>Cartilha_GLOBAL!C4067</f>
        <v>JOELHO 45 GRAUS, EM FERRO GALVANIZADO, DN 50 (2"), CONEXÃO ROSQUEADA, INSTALADO EM REDE DE ALIMENTAÇÃO PARA HIDRANTE - FORNECIMENTO E INSTALAÇÃO. AF_10/2020</v>
      </c>
      <c r="D4067" s="94" t="str">
        <f>Cartilha_GLOBAL!D4067</f>
        <v>UN</v>
      </c>
      <c r="E4067" s="105">
        <f>Cartilha_GLOBAL!$E4067</f>
        <v>111.12</v>
      </c>
      <c r="F4067" s="182">
        <f>Cartilha_GLOBAL!$F4067</f>
        <v>136.39</v>
      </c>
      <c r="G4067" s="108"/>
      <c r="H4067" s="107">
        <f t="shared" si="249"/>
        <v>0</v>
      </c>
      <c r="I4067" s="143">
        <f t="shared" si="250"/>
        <v>0</v>
      </c>
      <c r="J4067" s="142"/>
      <c r="K4067" s="228"/>
      <c r="L4067" s="7" t="str">
        <f t="shared" si="251"/>
        <v/>
      </c>
      <c r="M4067" s="7" t="str">
        <f t="shared" si="252"/>
        <v/>
      </c>
      <c r="N4067" s="7" t="str">
        <f>Cartilha_GLOBAL!N4067</f>
        <v/>
      </c>
      <c r="O4067" s="144"/>
      <c r="Q4067" s="151"/>
      <c r="R4067" s="152">
        <v>0</v>
      </c>
      <c r="T4067" s="153">
        <f>IF(Cartilha_GLOBAL!R4067=0,0,IF(Cartilha_GLOBAL!R4067&gt;0,"c","b"))</f>
        <v>0</v>
      </c>
    </row>
    <row r="4068" ht="22.5" hidden="1" spans="1:20">
      <c r="A4068" s="158">
        <f>Cartilha_GLOBAL!A4068</f>
        <v>92388</v>
      </c>
      <c r="B4068" s="100" t="str">
        <f>Cartilha_GLOBAL!B4068</f>
        <v>SINAPI</v>
      </c>
      <c r="C4068" s="104" t="str">
        <f>Cartilha_GLOBAL!C4068</f>
        <v>JOELHO 90 GRAUS, EM FERRO GALVANIZADO, DN 50 (2"), CONEXÃO ROSQUEADA, INSTALADO EM REDE DE ALIMENTAÇÃO PARA HIDRANTE - FORNECIMENTO E INSTALAÇÃO. AF_10/2020</v>
      </c>
      <c r="D4068" s="94" t="str">
        <f>Cartilha_GLOBAL!D4068</f>
        <v>UN</v>
      </c>
      <c r="E4068" s="105">
        <f>Cartilha_GLOBAL!$E4068</f>
        <v>108.72</v>
      </c>
      <c r="F4068" s="182">
        <f>Cartilha_GLOBAL!$F4068</f>
        <v>133.44</v>
      </c>
      <c r="G4068" s="108"/>
      <c r="H4068" s="107">
        <f t="shared" si="249"/>
        <v>0</v>
      </c>
      <c r="I4068" s="143">
        <f t="shared" si="250"/>
        <v>0</v>
      </c>
      <c r="J4068" s="142"/>
      <c r="K4068" s="228"/>
      <c r="L4068" s="7" t="str">
        <f t="shared" si="251"/>
        <v/>
      </c>
      <c r="M4068" s="7" t="str">
        <f t="shared" si="252"/>
        <v/>
      </c>
      <c r="N4068" s="7" t="str">
        <f>Cartilha_GLOBAL!N4068</f>
        <v/>
      </c>
      <c r="O4068" s="144"/>
      <c r="Q4068" s="151"/>
      <c r="R4068" s="152">
        <v>0</v>
      </c>
      <c r="T4068" s="153">
        <f>IF(Cartilha_GLOBAL!R4068=0,0,IF(Cartilha_GLOBAL!R4068&gt;0,"c","b"))</f>
        <v>0</v>
      </c>
    </row>
    <row r="4069" ht="22.5" hidden="1" spans="1:20">
      <c r="A4069" s="158">
        <f>Cartilha_GLOBAL!A4069</f>
        <v>92389</v>
      </c>
      <c r="B4069" s="100" t="str">
        <f>Cartilha_GLOBAL!B4069</f>
        <v>SINAPI</v>
      </c>
      <c r="C4069" s="104" t="str">
        <f>Cartilha_GLOBAL!C4069</f>
        <v>JOELHO 45 GRAUS, EM FERRO GALVANIZADO, DN 65 (2 1/2"), CONEXÃO ROSQUEADA, INSTALADO EM REDE DE ALIMENTAÇÃO PARA HIDRANTE - FORNECIMENTO E INSTALAÇÃO. AF_10/2020</v>
      </c>
      <c r="D4069" s="94" t="str">
        <f>Cartilha_GLOBAL!D4069</f>
        <v>UN</v>
      </c>
      <c r="E4069" s="105">
        <f>Cartilha_GLOBAL!$E4069</f>
        <v>170.34</v>
      </c>
      <c r="F4069" s="182">
        <f>Cartilha_GLOBAL!$F4069</f>
        <v>209.08</v>
      </c>
      <c r="G4069" s="108"/>
      <c r="H4069" s="107">
        <f t="shared" si="249"/>
        <v>0</v>
      </c>
      <c r="I4069" s="143">
        <f t="shared" si="250"/>
        <v>0</v>
      </c>
      <c r="J4069" s="142"/>
      <c r="K4069" s="228"/>
      <c r="L4069" s="7" t="str">
        <f t="shared" si="251"/>
        <v/>
      </c>
      <c r="M4069" s="7" t="str">
        <f t="shared" si="252"/>
        <v/>
      </c>
      <c r="N4069" s="7" t="str">
        <f>Cartilha_GLOBAL!N4069</f>
        <v/>
      </c>
      <c r="O4069" s="144"/>
      <c r="Q4069" s="151"/>
      <c r="R4069" s="152">
        <v>0</v>
      </c>
      <c r="T4069" s="153">
        <f>IF(Cartilha_GLOBAL!R4069=0,0,IF(Cartilha_GLOBAL!R4069&gt;0,"c","b"))</f>
        <v>0</v>
      </c>
    </row>
    <row r="4070" ht="22.5" hidden="1" spans="1:20">
      <c r="A4070" s="158">
        <f>Cartilha_GLOBAL!A4070</f>
        <v>92390</v>
      </c>
      <c r="B4070" s="100" t="str">
        <f>Cartilha_GLOBAL!B4070</f>
        <v>SINAPI</v>
      </c>
      <c r="C4070" s="104" t="str">
        <f>Cartilha_GLOBAL!C4070</f>
        <v>JOELHO 90 GRAUS, EM FERRO GALVANIZADO, DN 65 (2 1/2"), CONEXÃO ROSQUEADA, INSTALADO EM REDE DE ALIMENTAÇÃO PARA HIDRANTE - FORNECIMENTO E INSTALAÇÃO. AF_10/2020</v>
      </c>
      <c r="D4070" s="94" t="str">
        <f>Cartilha_GLOBAL!D4070</f>
        <v>UN</v>
      </c>
      <c r="E4070" s="105">
        <f>Cartilha_GLOBAL!$E4070</f>
        <v>159.8</v>
      </c>
      <c r="F4070" s="182">
        <f>Cartilha_GLOBAL!$F4070</f>
        <v>196.14</v>
      </c>
      <c r="G4070" s="108"/>
      <c r="H4070" s="107">
        <f t="shared" si="249"/>
        <v>0</v>
      </c>
      <c r="I4070" s="143">
        <f t="shared" si="250"/>
        <v>0</v>
      </c>
      <c r="J4070" s="142"/>
      <c r="K4070" s="228"/>
      <c r="L4070" s="7" t="str">
        <f t="shared" si="251"/>
        <v/>
      </c>
      <c r="M4070" s="7" t="str">
        <f t="shared" si="252"/>
        <v/>
      </c>
      <c r="N4070" s="7" t="str">
        <f>Cartilha_GLOBAL!N4070</f>
        <v/>
      </c>
      <c r="O4070" s="144"/>
      <c r="Q4070" s="151"/>
      <c r="R4070" s="152">
        <v>0</v>
      </c>
      <c r="T4070" s="153">
        <f>IF(Cartilha_GLOBAL!R4070=0,0,IF(Cartilha_GLOBAL!R4070&gt;0,"c","b"))</f>
        <v>0</v>
      </c>
    </row>
    <row r="4071" ht="22.5" hidden="1" spans="1:20">
      <c r="A4071" s="158">
        <f>Cartilha_GLOBAL!A4071</f>
        <v>92635</v>
      </c>
      <c r="B4071" s="100" t="str">
        <f>Cartilha_GLOBAL!B4071</f>
        <v>SINAPI</v>
      </c>
      <c r="C4071" s="104" t="str">
        <f>Cartilha_GLOBAL!C4071</f>
        <v>JOELHO 45 GRAUS, EM FERRO GALVANIZADO, CONEXÃO ROSQUEADA, DN 80 (3"), INSTALADO EM REDE DE ALIMENTAÇÃO PARA HIDRANTE - FORNECIMENTO E INSTALAÇÃO. AF_10/2020</v>
      </c>
      <c r="D4071" s="94" t="str">
        <f>Cartilha_GLOBAL!D4071</f>
        <v>UN</v>
      </c>
      <c r="E4071" s="105">
        <f>Cartilha_GLOBAL!$E4071</f>
        <v>227.3</v>
      </c>
      <c r="F4071" s="182">
        <f>Cartilha_GLOBAL!$F4071</f>
        <v>278.99</v>
      </c>
      <c r="G4071" s="108"/>
      <c r="H4071" s="107">
        <f t="shared" si="249"/>
        <v>0</v>
      </c>
      <c r="I4071" s="143">
        <f t="shared" si="250"/>
        <v>0</v>
      </c>
      <c r="J4071" s="142"/>
      <c r="K4071" s="228"/>
      <c r="L4071" s="7" t="str">
        <f t="shared" si="251"/>
        <v/>
      </c>
      <c r="M4071" s="7" t="str">
        <f t="shared" si="252"/>
        <v/>
      </c>
      <c r="N4071" s="7" t="str">
        <f>Cartilha_GLOBAL!N4071</f>
        <v/>
      </c>
      <c r="O4071" s="144"/>
      <c r="Q4071" s="151"/>
      <c r="R4071" s="152">
        <v>0</v>
      </c>
      <c r="T4071" s="153">
        <f>IF(Cartilha_GLOBAL!R4071=0,0,IF(Cartilha_GLOBAL!R4071&gt;0,"c","b"))</f>
        <v>0</v>
      </c>
    </row>
    <row r="4072" ht="22.5" hidden="1" spans="1:20">
      <c r="A4072" s="158">
        <f>Cartilha_GLOBAL!A4072</f>
        <v>92636</v>
      </c>
      <c r="B4072" s="100" t="str">
        <f>Cartilha_GLOBAL!B4072</f>
        <v>SINAPI</v>
      </c>
      <c r="C4072" s="104" t="str">
        <f>Cartilha_GLOBAL!C4072</f>
        <v>JOELHO 90 GRAUS, EM FERRO GALVANIZADO, CONEXÃO ROSQUEADA, DN 80 (3"), INSTALADO EM REDE DE ALIMENTAÇÃO PARA HIDRANTE - FORNECIMENTO E INSTALAÇÃO. AF_10/2020</v>
      </c>
      <c r="D4072" s="94" t="str">
        <f>Cartilha_GLOBAL!D4072</f>
        <v>UN</v>
      </c>
      <c r="E4072" s="105">
        <f>Cartilha_GLOBAL!$E4072</f>
        <v>206.98</v>
      </c>
      <c r="F4072" s="182">
        <f>Cartilha_GLOBAL!$F4072</f>
        <v>254.05</v>
      </c>
      <c r="G4072" s="108"/>
      <c r="H4072" s="107">
        <f t="shared" si="249"/>
        <v>0</v>
      </c>
      <c r="I4072" s="143">
        <f t="shared" si="250"/>
        <v>0</v>
      </c>
      <c r="J4072" s="142"/>
      <c r="K4072" s="228"/>
      <c r="L4072" s="7" t="str">
        <f t="shared" si="251"/>
        <v/>
      </c>
      <c r="M4072" s="7" t="str">
        <f t="shared" si="252"/>
        <v/>
      </c>
      <c r="N4072" s="7" t="str">
        <f>Cartilha_GLOBAL!N4072</f>
        <v/>
      </c>
      <c r="O4072" s="144"/>
      <c r="Q4072" s="151"/>
      <c r="R4072" s="152">
        <v>0</v>
      </c>
      <c r="T4072" s="153">
        <f>IF(Cartilha_GLOBAL!R4072=0,0,IF(Cartilha_GLOBAL!R4072&gt;0,"c","b"))</f>
        <v>0</v>
      </c>
    </row>
    <row r="4073" ht="22.5" hidden="1" spans="1:20">
      <c r="A4073" s="158">
        <f>Cartilha_GLOBAL!A4073</f>
        <v>92637</v>
      </c>
      <c r="B4073" s="100" t="str">
        <f>Cartilha_GLOBAL!B4073</f>
        <v>SINAPI</v>
      </c>
      <c r="C4073" s="104" t="str">
        <f>Cartilha_GLOBAL!C4073</f>
        <v>TÊ, EM FERRO GALVANIZADO, CONEXÃO ROSQUEADA, DN 25 (1"), INSTALADO EM REDE DE ALIMENTAÇÃO PARA HIDRANTE - FORNECIMENTO E INSTALAÇÃO. AF_10/2020</v>
      </c>
      <c r="D4073" s="94" t="str">
        <f>Cartilha_GLOBAL!D4073</f>
        <v>UN</v>
      </c>
      <c r="E4073" s="105">
        <f>Cartilha_GLOBAL!$E4073</f>
        <v>79.81</v>
      </c>
      <c r="F4073" s="182">
        <f>Cartilha_GLOBAL!$F4073</f>
        <v>97.96</v>
      </c>
      <c r="G4073" s="108"/>
      <c r="H4073" s="107">
        <f t="shared" si="249"/>
        <v>0</v>
      </c>
      <c r="I4073" s="143">
        <f t="shared" si="250"/>
        <v>0</v>
      </c>
      <c r="J4073" s="142"/>
      <c r="K4073" s="145"/>
      <c r="L4073" s="7" t="str">
        <f t="shared" si="251"/>
        <v/>
      </c>
      <c r="M4073" s="7" t="str">
        <f t="shared" si="252"/>
        <v/>
      </c>
      <c r="N4073" s="7" t="str">
        <f>Cartilha_GLOBAL!N4073</f>
        <v/>
      </c>
      <c r="O4073" s="144"/>
      <c r="Q4073" s="151"/>
      <c r="R4073" s="152">
        <v>0</v>
      </c>
      <c r="T4073" s="153">
        <f>IF(Cartilha_GLOBAL!R4073=0,0,IF(Cartilha_GLOBAL!R4073&gt;0,"c","b"))</f>
        <v>0</v>
      </c>
    </row>
    <row r="4074" ht="22.5" hidden="1" spans="1:20">
      <c r="A4074" s="158">
        <f>Cartilha_GLOBAL!A4074</f>
        <v>92638</v>
      </c>
      <c r="B4074" s="100" t="str">
        <f>Cartilha_GLOBAL!B4074</f>
        <v>SINAPI</v>
      </c>
      <c r="C4074" s="104" t="str">
        <f>Cartilha_GLOBAL!C4074</f>
        <v>TÊ, EM FERRO GALVANIZADO, CONEXÃO ROSQUEADA, DN 32 (1 1/4"), INSTALADO EM REDE DE ALIMENTAÇÃO PARA HIDRANTE - FORNECIMENTO E INSTALAÇÃO. AF_10/2020</v>
      </c>
      <c r="D4074" s="94" t="str">
        <f>Cartilha_GLOBAL!D4074</f>
        <v>UN</v>
      </c>
      <c r="E4074" s="105">
        <f>Cartilha_GLOBAL!$E4074</f>
        <v>96.93</v>
      </c>
      <c r="F4074" s="182">
        <f>Cartilha_GLOBAL!$F4074</f>
        <v>118.97</v>
      </c>
      <c r="G4074" s="108"/>
      <c r="H4074" s="107">
        <f t="shared" si="249"/>
        <v>0</v>
      </c>
      <c r="I4074" s="143">
        <f t="shared" si="250"/>
        <v>0</v>
      </c>
      <c r="J4074" s="142"/>
      <c r="K4074" s="145"/>
      <c r="L4074" s="7" t="str">
        <f t="shared" si="251"/>
        <v/>
      </c>
      <c r="M4074" s="7" t="str">
        <f t="shared" si="252"/>
        <v/>
      </c>
      <c r="N4074" s="7" t="str">
        <f>Cartilha_GLOBAL!N4074</f>
        <v/>
      </c>
      <c r="O4074" s="144"/>
      <c r="Q4074" s="151"/>
      <c r="R4074" s="152">
        <v>0</v>
      </c>
      <c r="T4074" s="153">
        <f>IF(Cartilha_GLOBAL!R4074=0,0,IF(Cartilha_GLOBAL!R4074&gt;0,"c","b"))</f>
        <v>0</v>
      </c>
    </row>
    <row r="4075" ht="22.5" hidden="1" spans="1:20">
      <c r="A4075" s="158">
        <f>Cartilha_GLOBAL!A4075</f>
        <v>92639</v>
      </c>
      <c r="B4075" s="100" t="str">
        <f>Cartilha_GLOBAL!B4075</f>
        <v>SINAPI</v>
      </c>
      <c r="C4075" s="104" t="str">
        <f>Cartilha_GLOBAL!C4075</f>
        <v>TÊ, EM FERRO GALVANIZADO, CONEXÃO ROSQUEADA, DN 40 (1 1/2"), INSTALADO EM REDE DE ALIMENTAÇÃO PARA HIDRANTE - FORNECIMENTO E INSTALAÇÃO. AF_10/2020</v>
      </c>
      <c r="D4075" s="94" t="str">
        <f>Cartilha_GLOBAL!D4075</f>
        <v>UN</v>
      </c>
      <c r="E4075" s="105">
        <f>Cartilha_GLOBAL!$E4075</f>
        <v>111.96</v>
      </c>
      <c r="F4075" s="182">
        <f>Cartilha_GLOBAL!$F4075</f>
        <v>137.42</v>
      </c>
      <c r="G4075" s="108"/>
      <c r="H4075" s="107">
        <f t="shared" si="249"/>
        <v>0</v>
      </c>
      <c r="I4075" s="143">
        <f t="shared" si="250"/>
        <v>0</v>
      </c>
      <c r="J4075" s="142"/>
      <c r="K4075" s="228"/>
      <c r="L4075" s="7" t="str">
        <f t="shared" si="251"/>
        <v/>
      </c>
      <c r="M4075" s="7" t="str">
        <f t="shared" si="252"/>
        <v/>
      </c>
      <c r="N4075" s="7" t="str">
        <f>Cartilha_GLOBAL!N4075</f>
        <v/>
      </c>
      <c r="O4075" s="144"/>
      <c r="Q4075" s="151"/>
      <c r="R4075" s="152">
        <v>0</v>
      </c>
      <c r="T4075" s="153">
        <f>IF(Cartilha_GLOBAL!R4075=0,0,IF(Cartilha_GLOBAL!R4075&gt;0,"c","b"))</f>
        <v>0</v>
      </c>
    </row>
    <row r="4076" ht="22.5" hidden="1" spans="1:20">
      <c r="A4076" s="158">
        <f>Cartilha_GLOBAL!A4076</f>
        <v>92640</v>
      </c>
      <c r="B4076" s="100" t="str">
        <f>Cartilha_GLOBAL!B4076</f>
        <v>SINAPI</v>
      </c>
      <c r="C4076" s="104" t="str">
        <f>Cartilha_GLOBAL!C4076</f>
        <v>TÊ, EM FERRO GALVANIZADO, CONEXÃO ROSQUEADA, DN 50 (2"), INSTALADO EM REDE DE ALIMENTAÇÃO PARA HIDRANTE - FORNECIMENTO E INSTALAÇÃO. AF_10/2020</v>
      </c>
      <c r="D4076" s="94" t="str">
        <f>Cartilha_GLOBAL!D4076</f>
        <v>UN</v>
      </c>
      <c r="E4076" s="105">
        <f>Cartilha_GLOBAL!$E4076</f>
        <v>144.9</v>
      </c>
      <c r="F4076" s="182">
        <f>Cartilha_GLOBAL!$F4076</f>
        <v>177.85</v>
      </c>
      <c r="G4076" s="108"/>
      <c r="H4076" s="107">
        <f t="shared" si="249"/>
        <v>0</v>
      </c>
      <c r="I4076" s="143">
        <f t="shared" si="250"/>
        <v>0</v>
      </c>
      <c r="J4076" s="142"/>
      <c r="K4076" s="228"/>
      <c r="L4076" s="7" t="str">
        <f t="shared" si="251"/>
        <v/>
      </c>
      <c r="M4076" s="7" t="str">
        <f t="shared" si="252"/>
        <v/>
      </c>
      <c r="N4076" s="7" t="str">
        <f>Cartilha_GLOBAL!N4076</f>
        <v/>
      </c>
      <c r="O4076" s="144"/>
      <c r="Q4076" s="151"/>
      <c r="R4076" s="152">
        <v>0</v>
      </c>
      <c r="T4076" s="153">
        <f>IF(Cartilha_GLOBAL!R4076=0,0,IF(Cartilha_GLOBAL!R4076&gt;0,"c","b"))</f>
        <v>0</v>
      </c>
    </row>
    <row r="4077" ht="22.5" hidden="1" spans="1:20">
      <c r="A4077" s="158">
        <f>Cartilha_GLOBAL!A4077</f>
        <v>92642</v>
      </c>
      <c r="B4077" s="100" t="str">
        <f>Cartilha_GLOBAL!B4077</f>
        <v>SINAPI</v>
      </c>
      <c r="C4077" s="104" t="str">
        <f>Cartilha_GLOBAL!C4077</f>
        <v>TÊ, EM FERRO GALVANIZADO, CONEXÃO ROSQUEADA, DN 65 (2 1/2"), INSTALADO EM REDE DE ALIMENTAÇÃO PARA HIDRANTE - FORNECIMENTO E INSTALAÇÃO. AF_10/2020</v>
      </c>
      <c r="D4077" s="94" t="str">
        <f>Cartilha_GLOBAL!D4077</f>
        <v>UN</v>
      </c>
      <c r="E4077" s="105">
        <f>Cartilha_GLOBAL!$E4077</f>
        <v>218.29</v>
      </c>
      <c r="F4077" s="182">
        <f>Cartilha_GLOBAL!$F4077</f>
        <v>267.93</v>
      </c>
      <c r="G4077" s="108"/>
      <c r="H4077" s="107">
        <f t="shared" si="249"/>
        <v>0</v>
      </c>
      <c r="I4077" s="143">
        <f t="shared" si="250"/>
        <v>0</v>
      </c>
      <c r="J4077" s="142"/>
      <c r="K4077" s="228"/>
      <c r="L4077" s="7" t="str">
        <f t="shared" si="251"/>
        <v/>
      </c>
      <c r="M4077" s="7" t="str">
        <f t="shared" si="252"/>
        <v/>
      </c>
      <c r="N4077" s="7" t="str">
        <f>Cartilha_GLOBAL!N4077</f>
        <v/>
      </c>
      <c r="O4077" s="144"/>
      <c r="Q4077" s="151"/>
      <c r="R4077" s="152">
        <v>0</v>
      </c>
      <c r="T4077" s="153">
        <f>IF(Cartilha_GLOBAL!R4077=0,0,IF(Cartilha_GLOBAL!R4077&gt;0,"c","b"))</f>
        <v>0</v>
      </c>
    </row>
    <row r="4078" ht="22.5" hidden="1" spans="1:20">
      <c r="A4078" s="158">
        <f>Cartilha_GLOBAL!A4078</f>
        <v>92644</v>
      </c>
      <c r="B4078" s="100" t="str">
        <f>Cartilha_GLOBAL!B4078</f>
        <v>SINAPI</v>
      </c>
      <c r="C4078" s="104" t="str">
        <f>Cartilha_GLOBAL!C4078</f>
        <v>TÊ, EM FERRO GALVANIZADO, CONEXÃO ROSQUEADA, DN 80 (3"), INSTALADO EM REDE DE ALIMENTAÇÃO PARA HIDRANTE - FORNECIMENTO E INSTALAÇÃO. AF_10/2020</v>
      </c>
      <c r="D4078" s="94" t="str">
        <f>Cartilha_GLOBAL!D4078</f>
        <v>UN</v>
      </c>
      <c r="E4078" s="105">
        <f>Cartilha_GLOBAL!$E4078</f>
        <v>274.02</v>
      </c>
      <c r="F4078" s="182">
        <f>Cartilha_GLOBAL!$F4078</f>
        <v>336.33</v>
      </c>
      <c r="G4078" s="108"/>
      <c r="H4078" s="107">
        <f t="shared" ref="H4078:H4141" si="253">IF(G4078=0,0,F4078)</f>
        <v>0</v>
      </c>
      <c r="I4078" s="143">
        <f t="shared" ref="I4078:I4141" si="254">IF(ISBLANK(G4078),0,IF(R4078=0,ROUND(G4078*H4078,2),IF(R4078="b",ROUNDDOWN(G4078*H4078,2),ROUNDUP(G4078*H4078,2))))</f>
        <v>0</v>
      </c>
      <c r="J4078" s="142"/>
      <c r="K4078" s="228"/>
      <c r="L4078" s="7" t="str">
        <f t="shared" ref="L4078:L4141" si="255">IF(K4078="X","x",IF(K4078="xx","x",IF(I4078&gt;0,"x","")))</f>
        <v/>
      </c>
      <c r="M4078" s="7" t="str">
        <f t="shared" ref="M4078:M4141" si="256">IF(K4078="X","x",IF(K4078="xx","x",IF(I4078&gt;0,"x","")))</f>
        <v/>
      </c>
      <c r="N4078" s="7" t="str">
        <f>Cartilha_GLOBAL!N4078</f>
        <v/>
      </c>
      <c r="O4078" s="144"/>
      <c r="Q4078" s="151"/>
      <c r="R4078" s="152">
        <v>0</v>
      </c>
      <c r="T4078" s="153">
        <f>IF(Cartilha_GLOBAL!R4078=0,0,IF(Cartilha_GLOBAL!R4078&gt;0,"c","b"))</f>
        <v>0</v>
      </c>
    </row>
    <row r="4079" ht="22.5" hidden="1" spans="1:20">
      <c r="A4079" s="158">
        <f>Cartilha_GLOBAL!A4079</f>
        <v>92892</v>
      </c>
      <c r="B4079" s="100" t="str">
        <f>Cartilha_GLOBAL!B4079</f>
        <v>SINAPI</v>
      </c>
      <c r="C4079" s="104" t="str">
        <f>Cartilha_GLOBAL!C4079</f>
        <v>UNIÃO, EM FERRO GALVANIZADO, DN 25 (1"), CONEXÃO ROSQUEADA, INSTALADO EM REDE DE ALIMENTAÇÃO PARA HIDRANTE - FORNECIMENTO E INSTALAÇÃO. AF_10/2020</v>
      </c>
      <c r="D4079" s="94" t="str">
        <f>Cartilha_GLOBAL!D4079</f>
        <v>UN</v>
      </c>
      <c r="E4079" s="105">
        <f>Cartilha_GLOBAL!$E4079</f>
        <v>63.52</v>
      </c>
      <c r="F4079" s="182">
        <f>Cartilha_GLOBAL!$F4079</f>
        <v>77.96</v>
      </c>
      <c r="G4079" s="108"/>
      <c r="H4079" s="107">
        <f t="shared" si="253"/>
        <v>0</v>
      </c>
      <c r="I4079" s="143">
        <f t="shared" si="254"/>
        <v>0</v>
      </c>
      <c r="J4079" s="142"/>
      <c r="K4079" s="228"/>
      <c r="L4079" s="7" t="str">
        <f t="shared" si="255"/>
        <v/>
      </c>
      <c r="M4079" s="7" t="str">
        <f t="shared" si="256"/>
        <v/>
      </c>
      <c r="N4079" s="7" t="str">
        <f>Cartilha_GLOBAL!N4079</f>
        <v/>
      </c>
      <c r="O4079" s="144"/>
      <c r="Q4079" s="151"/>
      <c r="R4079" s="152">
        <v>0</v>
      </c>
      <c r="T4079" s="153">
        <f>IF(Cartilha_GLOBAL!R4079=0,0,IF(Cartilha_GLOBAL!R4079&gt;0,"c","b"))</f>
        <v>0</v>
      </c>
    </row>
    <row r="4080" ht="22.5" hidden="1" spans="1:20">
      <c r="A4080" s="158">
        <f>Cartilha_GLOBAL!A4080</f>
        <v>92893</v>
      </c>
      <c r="B4080" s="100" t="str">
        <f>Cartilha_GLOBAL!B4080</f>
        <v>SINAPI</v>
      </c>
      <c r="C4080" s="104" t="str">
        <f>Cartilha_GLOBAL!C4080</f>
        <v>UNIÃO, EM FERRO GALVANIZADO, DN 32 (1 1/4"), CONEXÃO ROSQUEADA, INSTALADO EM REDE DE ALIMENTAÇÃO PARA HIDRANTE - FORNECIMENTO E INSTALAÇÃO. AF_10/2020</v>
      </c>
      <c r="D4080" s="94" t="str">
        <f>Cartilha_GLOBAL!D4080</f>
        <v>UN</v>
      </c>
      <c r="E4080" s="105">
        <f>Cartilha_GLOBAL!$E4080</f>
        <v>89.59</v>
      </c>
      <c r="F4080" s="182">
        <f>Cartilha_GLOBAL!$F4080</f>
        <v>109.96</v>
      </c>
      <c r="G4080" s="108"/>
      <c r="H4080" s="107">
        <f t="shared" si="253"/>
        <v>0</v>
      </c>
      <c r="I4080" s="143">
        <f t="shared" si="254"/>
        <v>0</v>
      </c>
      <c r="J4080" s="142"/>
      <c r="K4080" s="228"/>
      <c r="L4080" s="7" t="str">
        <f t="shared" si="255"/>
        <v/>
      </c>
      <c r="M4080" s="7" t="str">
        <f t="shared" si="256"/>
        <v/>
      </c>
      <c r="N4080" s="7" t="str">
        <f>Cartilha_GLOBAL!N4080</f>
        <v/>
      </c>
      <c r="O4080" s="144"/>
      <c r="Q4080" s="151"/>
      <c r="R4080" s="152">
        <v>0</v>
      </c>
      <c r="T4080" s="153">
        <f>IF(Cartilha_GLOBAL!R4080=0,0,IF(Cartilha_GLOBAL!R4080&gt;0,"c","b"))</f>
        <v>0</v>
      </c>
    </row>
    <row r="4081" ht="22.5" hidden="1" spans="1:20">
      <c r="A4081" s="158">
        <f>Cartilha_GLOBAL!A4081</f>
        <v>92894</v>
      </c>
      <c r="B4081" s="100" t="str">
        <f>Cartilha_GLOBAL!B4081</f>
        <v>SINAPI</v>
      </c>
      <c r="C4081" s="104" t="str">
        <f>Cartilha_GLOBAL!C4081</f>
        <v>UNIÃO, EM FERRO GALVANIZADO, DN 40 (1 1/2"), CONEXÃO ROSQUEADA, INSTALADO EM REDE DE ALIMENTAÇÃO PARA HIDRANTE - FORNECIMENTO E INSTALAÇÃO. AF_10/2020</v>
      </c>
      <c r="D4081" s="94" t="str">
        <f>Cartilha_GLOBAL!D4081</f>
        <v>UN</v>
      </c>
      <c r="E4081" s="105">
        <f>Cartilha_GLOBAL!$E4081</f>
        <v>106.77</v>
      </c>
      <c r="F4081" s="182">
        <f>Cartilha_GLOBAL!$F4081</f>
        <v>131.05</v>
      </c>
      <c r="G4081" s="108"/>
      <c r="H4081" s="107">
        <f t="shared" si="253"/>
        <v>0</v>
      </c>
      <c r="I4081" s="143">
        <f t="shared" si="254"/>
        <v>0</v>
      </c>
      <c r="J4081" s="142"/>
      <c r="K4081" s="228"/>
      <c r="L4081" s="7" t="str">
        <f t="shared" si="255"/>
        <v/>
      </c>
      <c r="M4081" s="7" t="str">
        <f t="shared" si="256"/>
        <v/>
      </c>
      <c r="N4081" s="7" t="str">
        <f>Cartilha_GLOBAL!N4081</f>
        <v/>
      </c>
      <c r="O4081" s="144"/>
      <c r="Q4081" s="151"/>
      <c r="R4081" s="152">
        <v>0</v>
      </c>
      <c r="T4081" s="153">
        <f>IF(Cartilha_GLOBAL!R4081=0,0,IF(Cartilha_GLOBAL!R4081&gt;0,"c","b"))</f>
        <v>0</v>
      </c>
    </row>
    <row r="4082" ht="22.5" hidden="1" spans="1:20">
      <c r="A4082" s="158">
        <f>Cartilha_GLOBAL!A4082</f>
        <v>92895</v>
      </c>
      <c r="B4082" s="100" t="str">
        <f>Cartilha_GLOBAL!B4082</f>
        <v>SINAPI</v>
      </c>
      <c r="C4082" s="104" t="str">
        <f>Cartilha_GLOBAL!C4082</f>
        <v>UNIÃO, EM FERRO GALVANIZADO, DN 50 (2"), CONEXÃO ROSQUEADA, INSTALADO EM REDE DE ALIMENTAÇÃO PARA HIDRANTE - FORNECIMENTO E INSTALAÇÃO. AF_10/2020</v>
      </c>
      <c r="D4082" s="94" t="str">
        <f>Cartilha_GLOBAL!D4082</f>
        <v>UN</v>
      </c>
      <c r="E4082" s="105">
        <f>Cartilha_GLOBAL!$E4082</f>
        <v>144.65</v>
      </c>
      <c r="F4082" s="182">
        <f>Cartilha_GLOBAL!$F4082</f>
        <v>177.54</v>
      </c>
      <c r="G4082" s="108"/>
      <c r="H4082" s="107">
        <f t="shared" si="253"/>
        <v>0</v>
      </c>
      <c r="I4082" s="143">
        <f t="shared" si="254"/>
        <v>0</v>
      </c>
      <c r="J4082" s="142"/>
      <c r="K4082" s="228"/>
      <c r="L4082" s="7" t="str">
        <f t="shared" si="255"/>
        <v/>
      </c>
      <c r="M4082" s="7" t="str">
        <f t="shared" si="256"/>
        <v/>
      </c>
      <c r="N4082" s="7" t="str">
        <f>Cartilha_GLOBAL!N4082</f>
        <v/>
      </c>
      <c r="O4082" s="144"/>
      <c r="Q4082" s="151"/>
      <c r="R4082" s="152">
        <v>0</v>
      </c>
      <c r="T4082" s="153">
        <f>IF(Cartilha_GLOBAL!R4082=0,0,IF(Cartilha_GLOBAL!R4082&gt;0,"c","b"))</f>
        <v>0</v>
      </c>
    </row>
    <row r="4083" ht="22.5" hidden="1" spans="1:20">
      <c r="A4083" s="158">
        <f>Cartilha_GLOBAL!A4083</f>
        <v>92896</v>
      </c>
      <c r="B4083" s="100" t="str">
        <f>Cartilha_GLOBAL!B4083</f>
        <v>SINAPI</v>
      </c>
      <c r="C4083" s="104" t="str">
        <f>Cartilha_GLOBAL!C4083</f>
        <v>UNIÃO, EM FERRO GALVANIZADO, DN 65 (2 1/2"), CONEXÃO ROSQUEADA, INSTALADO EM REDE DE ALIMENTAÇÃO PARA HIDRANTE - FORNECIMENTO E INSTALAÇÃO. AF_10/2020</v>
      </c>
      <c r="D4083" s="94" t="str">
        <f>Cartilha_GLOBAL!D4083</f>
        <v>UN</v>
      </c>
      <c r="E4083" s="105">
        <f>Cartilha_GLOBAL!$E4083</f>
        <v>220</v>
      </c>
      <c r="F4083" s="182">
        <f>Cartilha_GLOBAL!$F4083</f>
        <v>270.03</v>
      </c>
      <c r="G4083" s="108"/>
      <c r="H4083" s="107">
        <f t="shared" si="253"/>
        <v>0</v>
      </c>
      <c r="I4083" s="143">
        <f t="shared" si="254"/>
        <v>0</v>
      </c>
      <c r="J4083" s="142"/>
      <c r="K4083" s="228"/>
      <c r="L4083" s="7" t="str">
        <f t="shared" si="255"/>
        <v/>
      </c>
      <c r="M4083" s="7" t="str">
        <f t="shared" si="256"/>
        <v/>
      </c>
      <c r="N4083" s="7" t="str">
        <f>Cartilha_GLOBAL!N4083</f>
        <v/>
      </c>
      <c r="O4083" s="144"/>
      <c r="Q4083" s="151"/>
      <c r="R4083" s="152">
        <v>0</v>
      </c>
      <c r="T4083" s="153">
        <f>IF(Cartilha_GLOBAL!R4083=0,0,IF(Cartilha_GLOBAL!R4083&gt;0,"c","b"))</f>
        <v>0</v>
      </c>
    </row>
    <row r="4084" ht="22.5" hidden="1" spans="1:20">
      <c r="A4084" s="158">
        <f>Cartilha_GLOBAL!A4084</f>
        <v>92897</v>
      </c>
      <c r="B4084" s="100" t="str">
        <f>Cartilha_GLOBAL!B4084</f>
        <v>SINAPI</v>
      </c>
      <c r="C4084" s="104" t="str">
        <f>Cartilha_GLOBAL!C4084</f>
        <v>UNIÃO, EM FERRO GALVANIZADO, DN 80 (3"), CONEXÃO ROSQUEADA, INSTALADO EM REDE DE ALIMENTAÇÃO PARA HIDRANTE - FORNECIMENTO E INSTALAÇÃO. AF_10/2020</v>
      </c>
      <c r="D4084" s="94" t="str">
        <f>Cartilha_GLOBAL!D4084</f>
        <v>UN</v>
      </c>
      <c r="E4084" s="105">
        <f>Cartilha_GLOBAL!$E4084</f>
        <v>322.47</v>
      </c>
      <c r="F4084" s="182">
        <f>Cartilha_GLOBAL!$F4084</f>
        <v>395.8</v>
      </c>
      <c r="G4084" s="108"/>
      <c r="H4084" s="107">
        <f t="shared" si="253"/>
        <v>0</v>
      </c>
      <c r="I4084" s="143">
        <f t="shared" si="254"/>
        <v>0</v>
      </c>
      <c r="J4084" s="142"/>
      <c r="K4084" s="228"/>
      <c r="L4084" s="7" t="str">
        <f t="shared" si="255"/>
        <v/>
      </c>
      <c r="M4084" s="7" t="str">
        <f t="shared" si="256"/>
        <v/>
      </c>
      <c r="N4084" s="7" t="str">
        <f>Cartilha_GLOBAL!N4084</f>
        <v/>
      </c>
      <c r="O4084" s="144"/>
      <c r="Q4084" s="151"/>
      <c r="R4084" s="152">
        <v>0</v>
      </c>
      <c r="T4084" s="153">
        <f>IF(Cartilha_GLOBAL!R4084=0,0,IF(Cartilha_GLOBAL!R4084&gt;0,"c","b"))</f>
        <v>0</v>
      </c>
    </row>
    <row r="4085" ht="22.5" hidden="1" spans="1:20">
      <c r="A4085" s="158">
        <f>Cartilha_GLOBAL!A4085</f>
        <v>92918</v>
      </c>
      <c r="B4085" s="100" t="str">
        <f>Cartilha_GLOBAL!B4085</f>
        <v>SINAPI</v>
      </c>
      <c r="C4085" s="104" t="str">
        <f>Cartilha_GLOBAL!C4085</f>
        <v>LUVA DE REDUÇÃO, EM FERRO GALVANIZADO, 1" X 1/2", CONEXÃO ROSQUEADA, INSTALADO EM REDE DE ALIMENTAÇÃO PARA HIDRANTE - FORNECIMENTO E INSTALAÇÃO. AF_10/2020</v>
      </c>
      <c r="D4085" s="94" t="str">
        <f>Cartilha_GLOBAL!D4085</f>
        <v>UN</v>
      </c>
      <c r="E4085" s="105">
        <f>Cartilha_GLOBAL!$E4085</f>
        <v>42.54</v>
      </c>
      <c r="F4085" s="182">
        <f>Cartilha_GLOBAL!$F4085</f>
        <v>52.21</v>
      </c>
      <c r="G4085" s="108"/>
      <c r="H4085" s="107">
        <f t="shared" si="253"/>
        <v>0</v>
      </c>
      <c r="I4085" s="143">
        <f t="shared" si="254"/>
        <v>0</v>
      </c>
      <c r="J4085" s="142"/>
      <c r="K4085" s="228"/>
      <c r="L4085" s="7" t="str">
        <f t="shared" si="255"/>
        <v/>
      </c>
      <c r="M4085" s="7" t="str">
        <f t="shared" si="256"/>
        <v/>
      </c>
      <c r="N4085" s="7" t="str">
        <f>Cartilha_GLOBAL!N4085</f>
        <v/>
      </c>
      <c r="O4085" s="144"/>
      <c r="Q4085" s="151"/>
      <c r="R4085" s="152">
        <v>0</v>
      </c>
      <c r="T4085" s="153">
        <f>IF(Cartilha_GLOBAL!R4085=0,0,IF(Cartilha_GLOBAL!R4085&gt;0,"c","b"))</f>
        <v>0</v>
      </c>
    </row>
    <row r="4086" ht="22.5" hidden="1" spans="1:20">
      <c r="A4086" s="158">
        <f>Cartilha_GLOBAL!A4086</f>
        <v>92920</v>
      </c>
      <c r="B4086" s="100" t="str">
        <f>Cartilha_GLOBAL!B4086</f>
        <v>SINAPI</v>
      </c>
      <c r="C4086" s="104" t="str">
        <f>Cartilha_GLOBAL!C4086</f>
        <v>LUVA DE REDUÇÃO, EM FERRO GALVANIZADO, 1" X 3/4", CONEXÃO ROSQUEADA, INSTALADO EM REDE DE ALIMENTAÇÃO PARA HIDRANTE - FORNECIMENTO E INSTALAÇÃO. AF_10/2020</v>
      </c>
      <c r="D4086" s="94" t="str">
        <f>Cartilha_GLOBAL!D4086</f>
        <v>UN</v>
      </c>
      <c r="E4086" s="105">
        <f>Cartilha_GLOBAL!$E4086</f>
        <v>42.81</v>
      </c>
      <c r="F4086" s="182">
        <f>Cartilha_GLOBAL!$F4086</f>
        <v>52.54</v>
      </c>
      <c r="G4086" s="108"/>
      <c r="H4086" s="107">
        <f t="shared" si="253"/>
        <v>0</v>
      </c>
      <c r="I4086" s="143">
        <f t="shared" si="254"/>
        <v>0</v>
      </c>
      <c r="J4086" s="142"/>
      <c r="K4086" s="228"/>
      <c r="L4086" s="7" t="str">
        <f t="shared" si="255"/>
        <v/>
      </c>
      <c r="M4086" s="7" t="str">
        <f t="shared" si="256"/>
        <v/>
      </c>
      <c r="N4086" s="7" t="str">
        <f>Cartilha_GLOBAL!N4086</f>
        <v/>
      </c>
      <c r="O4086" s="144"/>
      <c r="Q4086" s="151"/>
      <c r="R4086" s="152">
        <v>0</v>
      </c>
      <c r="T4086" s="153">
        <f>IF(Cartilha_GLOBAL!R4086=0,0,IF(Cartilha_GLOBAL!R4086&gt;0,"c","b"))</f>
        <v>0</v>
      </c>
    </row>
    <row r="4087" ht="22.5" hidden="1" spans="1:20">
      <c r="A4087" s="158">
        <f>Cartilha_GLOBAL!A4087</f>
        <v>92925</v>
      </c>
      <c r="B4087" s="100" t="str">
        <f>Cartilha_GLOBAL!B4087</f>
        <v>SINAPI</v>
      </c>
      <c r="C4087" s="104" t="str">
        <f>Cartilha_GLOBAL!C4087</f>
        <v>LUVA DE REDUÇÃO, EM FERRO GALVANIZADO, 1 1/4" X 1", CONEXÃO ROSQUEADA, INSTALADO EM REDE DE ALIMENTAÇÃO PARA HIDRANTE - FORNECIMENTO E INSTALAÇÃO. AF_10/2020</v>
      </c>
      <c r="D4087" s="94" t="str">
        <f>Cartilha_GLOBAL!D4087</f>
        <v>UN</v>
      </c>
      <c r="E4087" s="105">
        <f>Cartilha_GLOBAL!$E4087</f>
        <v>52.33</v>
      </c>
      <c r="F4087" s="182">
        <f>Cartilha_GLOBAL!$F4087</f>
        <v>64.23</v>
      </c>
      <c r="G4087" s="108"/>
      <c r="H4087" s="107">
        <f t="shared" si="253"/>
        <v>0</v>
      </c>
      <c r="I4087" s="143">
        <f t="shared" si="254"/>
        <v>0</v>
      </c>
      <c r="J4087" s="142"/>
      <c r="K4087" s="228"/>
      <c r="L4087" s="7" t="str">
        <f t="shared" si="255"/>
        <v/>
      </c>
      <c r="M4087" s="7" t="str">
        <f t="shared" si="256"/>
        <v/>
      </c>
      <c r="N4087" s="7" t="str">
        <f>Cartilha_GLOBAL!N4087</f>
        <v/>
      </c>
      <c r="O4087" s="144"/>
      <c r="Q4087" s="151"/>
      <c r="R4087" s="152">
        <v>0</v>
      </c>
      <c r="T4087" s="153">
        <f>IF(Cartilha_GLOBAL!R4087=0,0,IF(Cartilha_GLOBAL!R4087&gt;0,"c","b"))</f>
        <v>0</v>
      </c>
    </row>
    <row r="4088" ht="22.5" hidden="1" spans="1:20">
      <c r="A4088" s="158">
        <f>Cartilha_GLOBAL!A4088</f>
        <v>92926</v>
      </c>
      <c r="B4088" s="100" t="str">
        <f>Cartilha_GLOBAL!B4088</f>
        <v>SINAPI</v>
      </c>
      <c r="C4088" s="104" t="str">
        <f>Cartilha_GLOBAL!C4088</f>
        <v>LUVA DE REDUÇÃO, EM FERRO GALVANIZADO, 1 1/4" X 1/2", CONEXÃO ROSQUEADA, INSTALADO EM REDE DE ALIMENTAÇÃO PARA HIDRANTE - FORNECIMENTO E INSTALAÇÃO. AF_10/2020</v>
      </c>
      <c r="D4088" s="94" t="str">
        <f>Cartilha_GLOBAL!D4088</f>
        <v>UN</v>
      </c>
      <c r="E4088" s="105">
        <f>Cartilha_GLOBAL!$E4088</f>
        <v>52.32</v>
      </c>
      <c r="F4088" s="182">
        <f>Cartilha_GLOBAL!$F4088</f>
        <v>64.22</v>
      </c>
      <c r="G4088" s="108"/>
      <c r="H4088" s="107">
        <f t="shared" si="253"/>
        <v>0</v>
      </c>
      <c r="I4088" s="143">
        <f t="shared" si="254"/>
        <v>0</v>
      </c>
      <c r="J4088" s="142"/>
      <c r="K4088" s="228"/>
      <c r="L4088" s="7" t="str">
        <f t="shared" si="255"/>
        <v/>
      </c>
      <c r="M4088" s="7" t="str">
        <f t="shared" si="256"/>
        <v/>
      </c>
      <c r="N4088" s="7" t="str">
        <f>Cartilha_GLOBAL!N4088</f>
        <v/>
      </c>
      <c r="O4088" s="144"/>
      <c r="Q4088" s="151"/>
      <c r="R4088" s="152">
        <v>0</v>
      </c>
      <c r="T4088" s="153">
        <f>IF(Cartilha_GLOBAL!R4088=0,0,IF(Cartilha_GLOBAL!R4088&gt;0,"c","b"))</f>
        <v>0</v>
      </c>
    </row>
    <row r="4089" ht="22.5" hidden="1" spans="1:20">
      <c r="A4089" s="158">
        <f>Cartilha_GLOBAL!A4089</f>
        <v>92927</v>
      </c>
      <c r="B4089" s="100" t="str">
        <f>Cartilha_GLOBAL!B4089</f>
        <v>SINAPI</v>
      </c>
      <c r="C4089" s="104" t="str">
        <f>Cartilha_GLOBAL!C4089</f>
        <v>LUVA DE REDUÇÃO, EM FERRO GALVANIZADO, 1 1/4" X 3/4", CONEXÃO ROSQUEADA, INSTALADO EM REDE DE ALIMENTAÇÃO PARA HIDRANTE - FORNECIMENTO E INSTALAÇÃO. AF_10/2020</v>
      </c>
      <c r="D4089" s="94" t="str">
        <f>Cartilha_GLOBAL!D4089</f>
        <v>UN</v>
      </c>
      <c r="E4089" s="105">
        <f>Cartilha_GLOBAL!$E4089</f>
        <v>52.32</v>
      </c>
      <c r="F4089" s="182">
        <f>Cartilha_GLOBAL!$F4089</f>
        <v>64.22</v>
      </c>
      <c r="G4089" s="108"/>
      <c r="H4089" s="107">
        <f t="shared" si="253"/>
        <v>0</v>
      </c>
      <c r="I4089" s="143">
        <f t="shared" si="254"/>
        <v>0</v>
      </c>
      <c r="J4089" s="142"/>
      <c r="K4089" s="228"/>
      <c r="L4089" s="7" t="str">
        <f t="shared" si="255"/>
        <v/>
      </c>
      <c r="M4089" s="7" t="str">
        <f t="shared" si="256"/>
        <v/>
      </c>
      <c r="N4089" s="7" t="str">
        <f>Cartilha_GLOBAL!N4089</f>
        <v/>
      </c>
      <c r="O4089" s="144"/>
      <c r="Q4089" s="151"/>
      <c r="R4089" s="152">
        <v>0</v>
      </c>
      <c r="T4089" s="153">
        <f>IF(Cartilha_GLOBAL!R4089=0,0,IF(Cartilha_GLOBAL!R4089&gt;0,"c","b"))</f>
        <v>0</v>
      </c>
    </row>
    <row r="4090" ht="22.5" hidden="1" spans="1:20">
      <c r="A4090" s="158">
        <f>Cartilha_GLOBAL!A4090</f>
        <v>92928</v>
      </c>
      <c r="B4090" s="100" t="str">
        <f>Cartilha_GLOBAL!B4090</f>
        <v>SINAPI</v>
      </c>
      <c r="C4090" s="104" t="str">
        <f>Cartilha_GLOBAL!C4090</f>
        <v>LUVA DE REDUÇÃO, EM FERRO GALVANIZADO, 1 1/2" X 1 1/4", CONEXÃO ROSQUEADA, INSTALADO EM REDE DE ALIMENTAÇÃO PARA HIDRANTE - FORNECIMENTO E INSTALAÇÃO. AF_10/2020</v>
      </c>
      <c r="D4090" s="94" t="str">
        <f>Cartilha_GLOBAL!D4090</f>
        <v>UN</v>
      </c>
      <c r="E4090" s="105">
        <f>Cartilha_GLOBAL!$E4090</f>
        <v>59.69</v>
      </c>
      <c r="F4090" s="182">
        <f>Cartilha_GLOBAL!$F4090</f>
        <v>73.26</v>
      </c>
      <c r="G4090" s="108"/>
      <c r="H4090" s="107">
        <f t="shared" si="253"/>
        <v>0</v>
      </c>
      <c r="I4090" s="143">
        <f t="shared" si="254"/>
        <v>0</v>
      </c>
      <c r="J4090" s="142"/>
      <c r="K4090" s="228"/>
      <c r="L4090" s="7" t="str">
        <f t="shared" si="255"/>
        <v/>
      </c>
      <c r="M4090" s="7" t="str">
        <f t="shared" si="256"/>
        <v/>
      </c>
      <c r="N4090" s="7" t="str">
        <f>Cartilha_GLOBAL!N4090</f>
        <v/>
      </c>
      <c r="O4090" s="144"/>
      <c r="Q4090" s="151"/>
      <c r="R4090" s="152">
        <v>0</v>
      </c>
      <c r="T4090" s="153">
        <f>IF(Cartilha_GLOBAL!R4090=0,0,IF(Cartilha_GLOBAL!R4090&gt;0,"c","b"))</f>
        <v>0</v>
      </c>
    </row>
    <row r="4091" ht="22.5" hidden="1" spans="1:20">
      <c r="A4091" s="158">
        <f>Cartilha_GLOBAL!A4091</f>
        <v>92929</v>
      </c>
      <c r="B4091" s="100" t="str">
        <f>Cartilha_GLOBAL!B4091</f>
        <v>SINAPI</v>
      </c>
      <c r="C4091" s="104" t="str">
        <f>Cartilha_GLOBAL!C4091</f>
        <v>LUVA DE REDUÇÃO, EM FERRO GALVANIZADO, 1 1/2" X 1", CONEXÃO ROSQUEADA, INSTALADO EM REDE DE ALIMENTAÇÃO PARA HIDRANTE - FORNECIMENTO E INSTALAÇÃO. AF_10/2020</v>
      </c>
      <c r="D4091" s="94" t="str">
        <f>Cartilha_GLOBAL!D4091</f>
        <v>UN</v>
      </c>
      <c r="E4091" s="105">
        <f>Cartilha_GLOBAL!$E4091</f>
        <v>59.69</v>
      </c>
      <c r="F4091" s="182">
        <f>Cartilha_GLOBAL!$F4091</f>
        <v>73.26</v>
      </c>
      <c r="G4091" s="108"/>
      <c r="H4091" s="107">
        <f t="shared" si="253"/>
        <v>0</v>
      </c>
      <c r="I4091" s="143">
        <f t="shared" si="254"/>
        <v>0</v>
      </c>
      <c r="J4091" s="142"/>
      <c r="K4091" s="228"/>
      <c r="L4091" s="7" t="str">
        <f t="shared" si="255"/>
        <v/>
      </c>
      <c r="M4091" s="7" t="str">
        <f t="shared" si="256"/>
        <v/>
      </c>
      <c r="N4091" s="7" t="str">
        <f>Cartilha_GLOBAL!N4091</f>
        <v/>
      </c>
      <c r="O4091" s="144"/>
      <c r="Q4091" s="151"/>
      <c r="R4091" s="152">
        <v>0</v>
      </c>
      <c r="T4091" s="153">
        <f>IF(Cartilha_GLOBAL!R4091=0,0,IF(Cartilha_GLOBAL!R4091&gt;0,"c","b"))</f>
        <v>0</v>
      </c>
    </row>
    <row r="4092" ht="22.5" hidden="1" spans="1:20">
      <c r="A4092" s="158">
        <f>Cartilha_GLOBAL!A4092</f>
        <v>92930</v>
      </c>
      <c r="B4092" s="100" t="str">
        <f>Cartilha_GLOBAL!B4092</f>
        <v>SINAPI</v>
      </c>
      <c r="C4092" s="104" t="str">
        <f>Cartilha_GLOBAL!C4092</f>
        <v>LUVA DE REDUÇÃO, EM FERRO GALVANIZADO, 1 1/2" X 3/4", CONEXÃO ROSQUEADA, INSTALADO EM REDE DE ALIMENTAÇÃO PARA HIDRANTE - FORNECIMENTO E INSTALAÇÃO. AF_10/2020</v>
      </c>
      <c r="D4092" s="94" t="str">
        <f>Cartilha_GLOBAL!D4092</f>
        <v>UN</v>
      </c>
      <c r="E4092" s="105">
        <f>Cartilha_GLOBAL!$E4092</f>
        <v>59.69</v>
      </c>
      <c r="F4092" s="182">
        <f>Cartilha_GLOBAL!$F4092</f>
        <v>73.26</v>
      </c>
      <c r="G4092" s="108"/>
      <c r="H4092" s="107">
        <f t="shared" si="253"/>
        <v>0</v>
      </c>
      <c r="I4092" s="143">
        <f t="shared" si="254"/>
        <v>0</v>
      </c>
      <c r="J4092" s="142"/>
      <c r="K4092" s="228"/>
      <c r="L4092" s="7" t="str">
        <f t="shared" si="255"/>
        <v/>
      </c>
      <c r="M4092" s="7" t="str">
        <f t="shared" si="256"/>
        <v/>
      </c>
      <c r="N4092" s="7" t="str">
        <f>Cartilha_GLOBAL!N4092</f>
        <v/>
      </c>
      <c r="O4092" s="144"/>
      <c r="Q4092" s="151"/>
      <c r="R4092" s="152">
        <v>0</v>
      </c>
      <c r="T4092" s="153">
        <f>IF(Cartilha_GLOBAL!R4092=0,0,IF(Cartilha_GLOBAL!R4092&gt;0,"c","b"))</f>
        <v>0</v>
      </c>
    </row>
    <row r="4093" ht="22.5" hidden="1" spans="1:20">
      <c r="A4093" s="158">
        <f>Cartilha_GLOBAL!A4093</f>
        <v>92931</v>
      </c>
      <c r="B4093" s="100" t="str">
        <f>Cartilha_GLOBAL!B4093</f>
        <v>SINAPI</v>
      </c>
      <c r="C4093" s="104" t="str">
        <f>Cartilha_GLOBAL!C4093</f>
        <v>LUVA DE REDUÇÃO, EM FERRO GALVANIZADO, 2" X 1 1/2", CONEXÃO ROSQUEADA, INSTALADO EM REDE DE ALIMENTAÇÃO PARA HIDRANTE - FORNECIMENTO E INSTALAÇÃO. AF_10/2020</v>
      </c>
      <c r="D4093" s="94" t="str">
        <f>Cartilha_GLOBAL!D4093</f>
        <v>UN</v>
      </c>
      <c r="E4093" s="105">
        <f>Cartilha_GLOBAL!$E4093</f>
        <v>78.76</v>
      </c>
      <c r="F4093" s="182">
        <f>Cartilha_GLOBAL!$F4093</f>
        <v>96.67</v>
      </c>
      <c r="G4093" s="108"/>
      <c r="H4093" s="107">
        <f t="shared" si="253"/>
        <v>0</v>
      </c>
      <c r="I4093" s="143">
        <f t="shared" si="254"/>
        <v>0</v>
      </c>
      <c r="J4093" s="142"/>
      <c r="K4093" s="228"/>
      <c r="L4093" s="7" t="str">
        <f t="shared" si="255"/>
        <v/>
      </c>
      <c r="M4093" s="7" t="str">
        <f t="shared" si="256"/>
        <v/>
      </c>
      <c r="N4093" s="7" t="str">
        <f>Cartilha_GLOBAL!N4093</f>
        <v/>
      </c>
      <c r="O4093" s="144"/>
      <c r="Q4093" s="151"/>
      <c r="R4093" s="152">
        <v>0</v>
      </c>
      <c r="T4093" s="153">
        <f>IF(Cartilha_GLOBAL!R4093=0,0,IF(Cartilha_GLOBAL!R4093&gt;0,"c","b"))</f>
        <v>0</v>
      </c>
    </row>
    <row r="4094" ht="22.5" hidden="1" spans="1:20">
      <c r="A4094" s="158">
        <f>Cartilha_GLOBAL!A4094</f>
        <v>92932</v>
      </c>
      <c r="B4094" s="100" t="str">
        <f>Cartilha_GLOBAL!B4094</f>
        <v>SINAPI</v>
      </c>
      <c r="C4094" s="104" t="str">
        <f>Cartilha_GLOBAL!C4094</f>
        <v>LUVA DE REDUÇÃO, EM FERRO GALVANIZADO, 2" X 1 1/4", CONEXÃO ROSQUEADA, INSTALADO EM REDE DE ALIMENTAÇÃO PARA HIDRANTE - FORNECIMENTO E INSTALAÇÃO. AF_10/2020</v>
      </c>
      <c r="D4094" s="94" t="str">
        <f>Cartilha_GLOBAL!D4094</f>
        <v>UN</v>
      </c>
      <c r="E4094" s="105">
        <f>Cartilha_GLOBAL!$E4094</f>
        <v>78.76</v>
      </c>
      <c r="F4094" s="182">
        <f>Cartilha_GLOBAL!$F4094</f>
        <v>96.67</v>
      </c>
      <c r="G4094" s="108"/>
      <c r="H4094" s="107">
        <f t="shared" si="253"/>
        <v>0</v>
      </c>
      <c r="I4094" s="143">
        <f t="shared" si="254"/>
        <v>0</v>
      </c>
      <c r="J4094" s="142"/>
      <c r="K4094" s="228"/>
      <c r="L4094" s="7" t="str">
        <f t="shared" si="255"/>
        <v/>
      </c>
      <c r="M4094" s="7" t="str">
        <f t="shared" si="256"/>
        <v/>
      </c>
      <c r="N4094" s="7" t="str">
        <f>Cartilha_GLOBAL!N4094</f>
        <v/>
      </c>
      <c r="O4094" s="144"/>
      <c r="Q4094" s="151"/>
      <c r="R4094" s="152">
        <v>0</v>
      </c>
      <c r="T4094" s="153">
        <f>IF(Cartilha_GLOBAL!R4094=0,0,IF(Cartilha_GLOBAL!R4094&gt;0,"c","b"))</f>
        <v>0</v>
      </c>
    </row>
    <row r="4095" ht="22.5" hidden="1" spans="1:20">
      <c r="A4095" s="158">
        <f>Cartilha_GLOBAL!A4095</f>
        <v>92933</v>
      </c>
      <c r="B4095" s="100" t="str">
        <f>Cartilha_GLOBAL!B4095</f>
        <v>SINAPI</v>
      </c>
      <c r="C4095" s="104" t="str">
        <f>Cartilha_GLOBAL!C4095</f>
        <v>LUVA DE REDUÇÃO, EM FERRO GALVANIZADO, 2" X 1", CONEXÃO ROSQUEADA, INSTALADO EM REDE DE ALIMENTAÇÃO PARA HIDRANTE - FORNECIMENTO E INSTALAÇÃO. AF_10/2020</v>
      </c>
      <c r="D4095" s="94" t="str">
        <f>Cartilha_GLOBAL!D4095</f>
        <v>UN</v>
      </c>
      <c r="E4095" s="105">
        <f>Cartilha_GLOBAL!$E4095</f>
        <v>78.76</v>
      </c>
      <c r="F4095" s="182">
        <f>Cartilha_GLOBAL!$F4095</f>
        <v>96.67</v>
      </c>
      <c r="G4095" s="108"/>
      <c r="H4095" s="107">
        <f t="shared" si="253"/>
        <v>0</v>
      </c>
      <c r="I4095" s="143">
        <f t="shared" si="254"/>
        <v>0</v>
      </c>
      <c r="J4095" s="142"/>
      <c r="K4095" s="228"/>
      <c r="L4095" s="7" t="str">
        <f t="shared" si="255"/>
        <v/>
      </c>
      <c r="M4095" s="7" t="str">
        <f t="shared" si="256"/>
        <v/>
      </c>
      <c r="N4095" s="7" t="str">
        <f>Cartilha_GLOBAL!N4095</f>
        <v/>
      </c>
      <c r="O4095" s="144"/>
      <c r="Q4095" s="151"/>
      <c r="R4095" s="152">
        <v>0</v>
      </c>
      <c r="T4095" s="153">
        <f>IF(Cartilha_GLOBAL!R4095=0,0,IF(Cartilha_GLOBAL!R4095&gt;0,"c","b"))</f>
        <v>0</v>
      </c>
    </row>
    <row r="4096" ht="22.5" hidden="1" spans="1:20">
      <c r="A4096" s="158">
        <f>Cartilha_GLOBAL!A4096</f>
        <v>92934</v>
      </c>
      <c r="B4096" s="100" t="str">
        <f>Cartilha_GLOBAL!B4096</f>
        <v>SINAPI</v>
      </c>
      <c r="C4096" s="104" t="str">
        <f>Cartilha_GLOBAL!C4096</f>
        <v>LUVA DE REDUÇÃO, EM FERRO GALVANIZADO, 2 1/2" X 1 1/2", CONEXÃO ROSQUEADA, INSTALADO EM REDE DE ALIMENTAÇÃO PARA HIDRANTE - FORNECIMENTO E INSTALAÇÃO. AF_10/2020</v>
      </c>
      <c r="D4096" s="94" t="str">
        <f>Cartilha_GLOBAL!D4096</f>
        <v>UN</v>
      </c>
      <c r="E4096" s="105">
        <f>Cartilha_GLOBAL!$E4096</f>
        <v>115.06</v>
      </c>
      <c r="F4096" s="182">
        <f>Cartilha_GLOBAL!$F4096</f>
        <v>141.22</v>
      </c>
      <c r="G4096" s="108"/>
      <c r="H4096" s="107">
        <f t="shared" si="253"/>
        <v>0</v>
      </c>
      <c r="I4096" s="143">
        <f t="shared" si="254"/>
        <v>0</v>
      </c>
      <c r="J4096" s="142"/>
      <c r="K4096" s="228"/>
      <c r="L4096" s="7" t="str">
        <f t="shared" si="255"/>
        <v/>
      </c>
      <c r="M4096" s="7" t="str">
        <f t="shared" si="256"/>
        <v/>
      </c>
      <c r="N4096" s="7" t="str">
        <f>Cartilha_GLOBAL!N4096</f>
        <v/>
      </c>
      <c r="O4096" s="144"/>
      <c r="Q4096" s="151"/>
      <c r="R4096" s="152">
        <v>0</v>
      </c>
      <c r="T4096" s="153">
        <f>IF(Cartilha_GLOBAL!R4096=0,0,IF(Cartilha_GLOBAL!R4096&gt;0,"c","b"))</f>
        <v>0</v>
      </c>
    </row>
    <row r="4097" ht="22.5" hidden="1" spans="1:20">
      <c r="A4097" s="158">
        <f>Cartilha_GLOBAL!A4097</f>
        <v>92935</v>
      </c>
      <c r="B4097" s="100" t="str">
        <f>Cartilha_GLOBAL!B4097</f>
        <v>SINAPI</v>
      </c>
      <c r="C4097" s="104" t="str">
        <f>Cartilha_GLOBAL!C4097</f>
        <v>LUVA DE REDUÇÃO, EM FERRO GALVANIZADO, 2 1/2" X 2", CONEXÃO ROSQUEADA, INSTALADO EM REDE DE ALIMENTAÇÃO PARA HIDRANTE - FORNECIMENTO E INSTALAÇÃO. AF_10/2020</v>
      </c>
      <c r="D4097" s="94" t="str">
        <f>Cartilha_GLOBAL!D4097</f>
        <v>UN</v>
      </c>
      <c r="E4097" s="105">
        <f>Cartilha_GLOBAL!$E4097</f>
        <v>115.06</v>
      </c>
      <c r="F4097" s="182">
        <f>Cartilha_GLOBAL!$F4097</f>
        <v>141.22</v>
      </c>
      <c r="G4097" s="108"/>
      <c r="H4097" s="107">
        <f t="shared" si="253"/>
        <v>0</v>
      </c>
      <c r="I4097" s="143">
        <f t="shared" si="254"/>
        <v>0</v>
      </c>
      <c r="J4097" s="142"/>
      <c r="K4097" s="228"/>
      <c r="L4097" s="7" t="str">
        <f t="shared" si="255"/>
        <v/>
      </c>
      <c r="M4097" s="7" t="str">
        <f t="shared" si="256"/>
        <v/>
      </c>
      <c r="N4097" s="7" t="str">
        <f>Cartilha_GLOBAL!N4097</f>
        <v/>
      </c>
      <c r="O4097" s="144"/>
      <c r="Q4097" s="151"/>
      <c r="R4097" s="152">
        <v>0</v>
      </c>
      <c r="T4097" s="153">
        <f>IF(Cartilha_GLOBAL!R4097=0,0,IF(Cartilha_GLOBAL!R4097&gt;0,"c","b"))</f>
        <v>0</v>
      </c>
    </row>
    <row r="4098" ht="22.5" hidden="1" spans="1:20">
      <c r="A4098" s="158">
        <f>Cartilha_GLOBAL!A4098</f>
        <v>92936</v>
      </c>
      <c r="B4098" s="100" t="str">
        <f>Cartilha_GLOBAL!B4098</f>
        <v>SINAPI</v>
      </c>
      <c r="C4098" s="104" t="str">
        <f>Cartilha_GLOBAL!C4098</f>
        <v>LUVA DE REDUÇÃO, EM FERRO GALVANIZADO, 3" X 2 1/2", CONEXÃO ROSQUEADA, INSTALADO EM REDE DE ALIMENTAÇÃO PARA HIDRANTE - FORNECIMENTO E INSTALAÇÃO. AF_10/2020</v>
      </c>
      <c r="D4098" s="94" t="str">
        <f>Cartilha_GLOBAL!D4098</f>
        <v>UN</v>
      </c>
      <c r="E4098" s="105">
        <f>Cartilha_GLOBAL!$E4098</f>
        <v>158.05</v>
      </c>
      <c r="F4098" s="182">
        <f>Cartilha_GLOBAL!$F4098</f>
        <v>193.99</v>
      </c>
      <c r="G4098" s="108"/>
      <c r="H4098" s="107">
        <f t="shared" si="253"/>
        <v>0</v>
      </c>
      <c r="I4098" s="143">
        <f t="shared" si="254"/>
        <v>0</v>
      </c>
      <c r="J4098" s="142"/>
      <c r="K4098" s="228"/>
      <c r="L4098" s="7" t="str">
        <f t="shared" si="255"/>
        <v/>
      </c>
      <c r="M4098" s="7" t="str">
        <f t="shared" si="256"/>
        <v/>
      </c>
      <c r="N4098" s="7" t="str">
        <f>Cartilha_GLOBAL!N4098</f>
        <v/>
      </c>
      <c r="O4098" s="144"/>
      <c r="Q4098" s="151"/>
      <c r="R4098" s="152">
        <v>0</v>
      </c>
      <c r="T4098" s="153">
        <f>IF(Cartilha_GLOBAL!R4098=0,0,IF(Cartilha_GLOBAL!R4098&gt;0,"c","b"))</f>
        <v>0</v>
      </c>
    </row>
    <row r="4099" ht="22.5" hidden="1" spans="1:20">
      <c r="A4099" s="158">
        <f>Cartilha_GLOBAL!A4099</f>
        <v>92937</v>
      </c>
      <c r="B4099" s="100" t="str">
        <f>Cartilha_GLOBAL!B4099</f>
        <v>SINAPI</v>
      </c>
      <c r="C4099" s="104" t="str">
        <f>Cartilha_GLOBAL!C4099</f>
        <v>LUVA DE REDUÇÃO, EM FERRO GALVANIZADO, 3" X 2", CONEXÃO ROSQUEADA, INSTALADO EM REDE DE ALIMENTAÇÃO PARA HIDRANTE - FORNECIMENTO E INSTALAÇÃO. AF_10/2020</v>
      </c>
      <c r="D4099" s="94" t="str">
        <f>Cartilha_GLOBAL!D4099</f>
        <v>UN</v>
      </c>
      <c r="E4099" s="105">
        <f>Cartilha_GLOBAL!$E4099</f>
        <v>158.05</v>
      </c>
      <c r="F4099" s="182">
        <f>Cartilha_GLOBAL!$F4099</f>
        <v>193.99</v>
      </c>
      <c r="G4099" s="108"/>
      <c r="H4099" s="107">
        <f t="shared" si="253"/>
        <v>0</v>
      </c>
      <c r="I4099" s="143">
        <f t="shared" si="254"/>
        <v>0</v>
      </c>
      <c r="J4099" s="142"/>
      <c r="K4099" s="228"/>
      <c r="L4099" s="7" t="str">
        <f t="shared" si="255"/>
        <v/>
      </c>
      <c r="M4099" s="7" t="str">
        <f t="shared" si="256"/>
        <v/>
      </c>
      <c r="N4099" s="7" t="str">
        <f>Cartilha_GLOBAL!N4099</f>
        <v/>
      </c>
      <c r="O4099" s="144"/>
      <c r="Q4099" s="151"/>
      <c r="R4099" s="152">
        <v>0</v>
      </c>
      <c r="T4099" s="153">
        <f>IF(Cartilha_GLOBAL!R4099=0,0,IF(Cartilha_GLOBAL!R4099&gt;0,"c","b"))</f>
        <v>0</v>
      </c>
    </row>
    <row r="4100" ht="12.75" hidden="1" spans="1:20">
      <c r="A4100" s="154" t="str">
        <f>Cartilha_GLOBAL!A4100</f>
        <v>9.2.7</v>
      </c>
      <c r="B4100" s="100">
        <f>Cartilha_GLOBAL!B4100</f>
        <v>0</v>
      </c>
      <c r="C4100" s="161" t="str">
        <f>Cartilha_GLOBAL!C4100</f>
        <v>TUBOS DE ACO GALVANIZADO</v>
      </c>
      <c r="D4100" s="94">
        <f>Cartilha_GLOBAL!D4100</f>
        <v>0</v>
      </c>
      <c r="E4100" s="105">
        <f>Cartilha_GLOBAL!$E4100</f>
        <v>0</v>
      </c>
      <c r="F4100" s="182">
        <f>Cartilha_GLOBAL!$F4100</f>
        <v>0</v>
      </c>
      <c r="G4100" s="187"/>
      <c r="H4100" s="187">
        <f t="shared" si="253"/>
        <v>0</v>
      </c>
      <c r="I4100" s="188">
        <f t="shared" si="254"/>
        <v>0</v>
      </c>
      <c r="J4100" s="142"/>
      <c r="K4100" s="145" t="str">
        <f>IF(SUM(I4101:I4121)&gt;0,"xx","")</f>
        <v/>
      </c>
      <c r="L4100" s="7" t="str">
        <f t="shared" si="255"/>
        <v/>
      </c>
      <c r="M4100" s="7" t="str">
        <f t="shared" si="256"/>
        <v/>
      </c>
      <c r="N4100" s="7" t="str">
        <f>Cartilha_GLOBAL!N4100</f>
        <v/>
      </c>
      <c r="O4100" s="144"/>
      <c r="Q4100" s="151"/>
      <c r="R4100" s="152">
        <v>0</v>
      </c>
      <c r="T4100" s="153">
        <f>IF(Cartilha_GLOBAL!R4100=0,0,IF(Cartilha_GLOBAL!R4100&gt;0,"c","b"))</f>
        <v>0</v>
      </c>
    </row>
    <row r="4101" ht="22.5" hidden="1" spans="1:20">
      <c r="A4101" s="158">
        <f>Cartilha_GLOBAL!A4101</f>
        <v>92335</v>
      </c>
      <c r="B4101" s="100" t="str">
        <f>Cartilha_GLOBAL!B4101</f>
        <v>SINAPI</v>
      </c>
      <c r="C4101" s="104" t="str">
        <f>Cartilha_GLOBAL!C4101</f>
        <v>TUBO DE AÇO GALVANIZADO COM COSTURA, CLASSE MÉDIA, CONEXÃO RANHURADA, DN 50 (2"), INSTALADO EM PRUMADAS - FORNECIMENTO E INSTALAÇÃO. AF_10/2020</v>
      </c>
      <c r="D4101" s="94" t="str">
        <f>Cartilha_GLOBAL!D4101</f>
        <v>M</v>
      </c>
      <c r="E4101" s="105">
        <f>Cartilha_GLOBAL!$E4101</f>
        <v>99.9</v>
      </c>
      <c r="F4101" s="182">
        <f>Cartilha_GLOBAL!$F4101</f>
        <v>122.62</v>
      </c>
      <c r="G4101" s="108"/>
      <c r="H4101" s="107">
        <f t="shared" si="253"/>
        <v>0</v>
      </c>
      <c r="I4101" s="143">
        <f t="shared" si="254"/>
        <v>0</v>
      </c>
      <c r="J4101" s="142"/>
      <c r="K4101" s="228"/>
      <c r="L4101" s="7" t="str">
        <f t="shared" si="255"/>
        <v/>
      </c>
      <c r="M4101" s="7" t="str">
        <f t="shared" si="256"/>
        <v/>
      </c>
      <c r="N4101" s="7" t="str">
        <f>Cartilha_GLOBAL!N4101</f>
        <v/>
      </c>
      <c r="O4101" s="144"/>
      <c r="Q4101" s="151"/>
      <c r="R4101" s="152">
        <v>0</v>
      </c>
      <c r="T4101" s="153">
        <f>IF(Cartilha_GLOBAL!R4101=0,0,IF(Cartilha_GLOBAL!R4101&gt;0,"c","b"))</f>
        <v>0</v>
      </c>
    </row>
    <row r="4102" ht="22.5" hidden="1" spans="1:20">
      <c r="A4102" s="158">
        <f>Cartilha_GLOBAL!A4102</f>
        <v>92336</v>
      </c>
      <c r="B4102" s="100" t="str">
        <f>Cartilha_GLOBAL!B4102</f>
        <v>SINAPI</v>
      </c>
      <c r="C4102" s="104" t="str">
        <f>Cartilha_GLOBAL!C4102</f>
        <v>TUBO DE AÇO GALVANIZADO COM COSTURA, CLASSE MÉDIA, CONEXÃO RANHURADA, DN 65 (2 1/2"), INSTALADO EM PRUMADAS - FORNECIMENTO E INSTALAÇÃO. AF_10/2020</v>
      </c>
      <c r="D4102" s="94" t="str">
        <f>Cartilha_GLOBAL!D4102</f>
        <v>M</v>
      </c>
      <c r="E4102" s="105">
        <f>Cartilha_GLOBAL!$E4102</f>
        <v>122.61</v>
      </c>
      <c r="F4102" s="182">
        <f>Cartilha_GLOBAL!$F4102</f>
        <v>150.49</v>
      </c>
      <c r="G4102" s="108"/>
      <c r="H4102" s="107">
        <f t="shared" si="253"/>
        <v>0</v>
      </c>
      <c r="I4102" s="143">
        <f t="shared" si="254"/>
        <v>0</v>
      </c>
      <c r="J4102" s="142"/>
      <c r="K4102" s="228"/>
      <c r="L4102" s="7" t="str">
        <f t="shared" si="255"/>
        <v/>
      </c>
      <c r="M4102" s="7" t="str">
        <f t="shared" si="256"/>
        <v/>
      </c>
      <c r="N4102" s="7" t="str">
        <f>Cartilha_GLOBAL!N4102</f>
        <v/>
      </c>
      <c r="O4102" s="144"/>
      <c r="Q4102" s="151"/>
      <c r="R4102" s="152">
        <v>0</v>
      </c>
      <c r="T4102" s="153">
        <f>IF(Cartilha_GLOBAL!R4102=0,0,IF(Cartilha_GLOBAL!R4102&gt;0,"c","b"))</f>
        <v>0</v>
      </c>
    </row>
    <row r="4103" ht="22.5" hidden="1" spans="1:20">
      <c r="A4103" s="158">
        <f>Cartilha_GLOBAL!A4103</f>
        <v>92337</v>
      </c>
      <c r="B4103" s="100" t="str">
        <f>Cartilha_GLOBAL!B4103</f>
        <v>SINAPI</v>
      </c>
      <c r="C4103" s="104" t="str">
        <f>Cartilha_GLOBAL!C4103</f>
        <v>TUBO DE AÇO GALVANIZADO COM COSTURA, CLASSE MÉDIA, CONEXÃO RANHURADA, DN 80 (3"), INSTALADO EM PRUMADAS - FORNECIMENTO E INSTALAÇÃO. AF_10/2020</v>
      </c>
      <c r="D4103" s="94" t="str">
        <f>Cartilha_GLOBAL!D4103</f>
        <v>M</v>
      </c>
      <c r="E4103" s="105">
        <f>Cartilha_GLOBAL!$E4103</f>
        <v>161.21</v>
      </c>
      <c r="F4103" s="182">
        <f>Cartilha_GLOBAL!$F4103</f>
        <v>197.87</v>
      </c>
      <c r="G4103" s="108"/>
      <c r="H4103" s="107">
        <f t="shared" si="253"/>
        <v>0</v>
      </c>
      <c r="I4103" s="143">
        <f t="shared" si="254"/>
        <v>0</v>
      </c>
      <c r="J4103" s="142"/>
      <c r="K4103" s="228"/>
      <c r="L4103" s="7" t="str">
        <f t="shared" si="255"/>
        <v/>
      </c>
      <c r="M4103" s="7" t="str">
        <f t="shared" si="256"/>
        <v/>
      </c>
      <c r="N4103" s="7" t="str">
        <f>Cartilha_GLOBAL!N4103</f>
        <v/>
      </c>
      <c r="O4103" s="144"/>
      <c r="Q4103" s="151"/>
      <c r="R4103" s="152">
        <v>0</v>
      </c>
      <c r="T4103" s="153">
        <f>IF(Cartilha_GLOBAL!R4103=0,0,IF(Cartilha_GLOBAL!R4103&gt;0,"c","b"))</f>
        <v>0</v>
      </c>
    </row>
    <row r="4104" ht="22.5" hidden="1" spans="1:20">
      <c r="A4104" s="158">
        <f>Cartilha_GLOBAL!A4104</f>
        <v>92341</v>
      </c>
      <c r="B4104" s="100" t="str">
        <f>Cartilha_GLOBAL!B4104</f>
        <v>SINAPI</v>
      </c>
      <c r="C4104" s="104" t="str">
        <f>Cartilha_GLOBAL!C4104</f>
        <v>TUBO DE AÇO GALVANIZADO COM COSTURA, CLASSE MÉDIA, DN 50 (2"), CONEXÃO ROSQUEADA, INSTALADO EM PRUMADAS - FORNECIMENTO E INSTALAÇÃO. AF_10/2020</v>
      </c>
      <c r="D4104" s="94" t="str">
        <f>Cartilha_GLOBAL!D4104</f>
        <v>M</v>
      </c>
      <c r="E4104" s="105">
        <f>Cartilha_GLOBAL!$E4104</f>
        <v>112.18</v>
      </c>
      <c r="F4104" s="182">
        <f>Cartilha_GLOBAL!$F4104</f>
        <v>137.69</v>
      </c>
      <c r="G4104" s="108"/>
      <c r="H4104" s="107">
        <f t="shared" si="253"/>
        <v>0</v>
      </c>
      <c r="I4104" s="143">
        <f t="shared" si="254"/>
        <v>0</v>
      </c>
      <c r="J4104" s="142"/>
      <c r="K4104" s="228"/>
      <c r="L4104" s="7" t="str">
        <f t="shared" si="255"/>
        <v/>
      </c>
      <c r="M4104" s="7" t="str">
        <f t="shared" si="256"/>
        <v/>
      </c>
      <c r="N4104" s="7" t="str">
        <f>Cartilha_GLOBAL!N4104</f>
        <v/>
      </c>
      <c r="O4104" s="144"/>
      <c r="Q4104" s="151"/>
      <c r="R4104" s="152">
        <v>0</v>
      </c>
      <c r="T4104" s="153">
        <f>IF(Cartilha_GLOBAL!R4104=0,0,IF(Cartilha_GLOBAL!R4104&gt;0,"c","b"))</f>
        <v>0</v>
      </c>
    </row>
    <row r="4105" ht="22.5" hidden="1" spans="1:20">
      <c r="A4105" s="158">
        <f>Cartilha_GLOBAL!A4105</f>
        <v>92342</v>
      </c>
      <c r="B4105" s="100" t="str">
        <f>Cartilha_GLOBAL!B4105</f>
        <v>SINAPI</v>
      </c>
      <c r="C4105" s="104" t="str">
        <f>Cartilha_GLOBAL!C4105</f>
        <v>TUBO DE AÇO GALVANIZADO COM COSTURA, CLASSE MÉDIA, DN 65 (2 1/2"), CONEXÃO ROSQUEADA, INSTALADO EM PRUMADAS - FORNECIMENTO E INSTALAÇÃO. AF_10/2020</v>
      </c>
      <c r="D4105" s="94" t="str">
        <f>Cartilha_GLOBAL!D4105</f>
        <v>M</v>
      </c>
      <c r="E4105" s="105">
        <f>Cartilha_GLOBAL!$E4105</f>
        <v>134.99</v>
      </c>
      <c r="F4105" s="182">
        <f>Cartilha_GLOBAL!$F4105</f>
        <v>165.69</v>
      </c>
      <c r="G4105" s="108"/>
      <c r="H4105" s="107">
        <f t="shared" si="253"/>
        <v>0</v>
      </c>
      <c r="I4105" s="143">
        <f t="shared" si="254"/>
        <v>0</v>
      </c>
      <c r="J4105" s="142"/>
      <c r="K4105" s="228"/>
      <c r="L4105" s="7" t="str">
        <f t="shared" si="255"/>
        <v/>
      </c>
      <c r="M4105" s="7" t="str">
        <f t="shared" si="256"/>
        <v/>
      </c>
      <c r="N4105" s="7" t="str">
        <f>Cartilha_GLOBAL!N4105</f>
        <v/>
      </c>
      <c r="O4105" s="144"/>
      <c r="Q4105" s="151"/>
      <c r="R4105" s="152">
        <v>0</v>
      </c>
      <c r="T4105" s="153">
        <f>IF(Cartilha_GLOBAL!R4105=0,0,IF(Cartilha_GLOBAL!R4105&gt;0,"c","b"))</f>
        <v>0</v>
      </c>
    </row>
    <row r="4106" ht="33.75" hidden="1" spans="1:20">
      <c r="A4106" s="158">
        <f>Cartilha_GLOBAL!A4106</f>
        <v>92343</v>
      </c>
      <c r="B4106" s="100" t="str">
        <f>Cartilha_GLOBAL!B4106</f>
        <v>SINAPI</v>
      </c>
      <c r="C4106" s="104" t="str">
        <f>Cartilha_GLOBAL!C4106</f>
        <v>TUBO DE AÇO GALVANIZADO COM COSTURA, CLASSE MÉDIA, DN 80 (3"), CONEXÃO ROSQUEADA, INSTALADO EM PRUMADAS - FORNECIMENTO E INSTALAÇÃO. AF_10/2020 (Esperas para estrutura do alambrado)</v>
      </c>
      <c r="D4106" s="94" t="str">
        <f>Cartilha_GLOBAL!D4106</f>
        <v>M</v>
      </c>
      <c r="E4106" s="167">
        <f>Cartilha_GLOBAL!$E4106</f>
        <v>173.7</v>
      </c>
      <c r="F4106" s="182">
        <f>Cartilha_GLOBAL!$F4106</f>
        <v>213.2</v>
      </c>
      <c r="G4106" s="108"/>
      <c r="H4106" s="107">
        <f t="shared" si="253"/>
        <v>0</v>
      </c>
      <c r="I4106" s="143">
        <f t="shared" si="254"/>
        <v>0</v>
      </c>
      <c r="J4106" s="142"/>
      <c r="K4106" s="228"/>
      <c r="L4106" s="7" t="str">
        <f t="shared" si="255"/>
        <v/>
      </c>
      <c r="M4106" s="7" t="str">
        <f t="shared" si="256"/>
        <v/>
      </c>
      <c r="N4106" s="7" t="str">
        <f>Cartilha_GLOBAL!N4106</f>
        <v/>
      </c>
      <c r="O4106" s="144"/>
      <c r="Q4106" s="151"/>
      <c r="R4106" s="152">
        <v>0</v>
      </c>
      <c r="T4106" s="153">
        <f>IF(Cartilha_GLOBAL!R4106=0,0,IF(Cartilha_GLOBAL!R4106&gt;0,"c","b"))</f>
        <v>0</v>
      </c>
    </row>
    <row r="4107" ht="22.5" hidden="1" spans="1:20">
      <c r="A4107" s="158">
        <f>Cartilha_GLOBAL!A4107</f>
        <v>92364</v>
      </c>
      <c r="B4107" s="100" t="str">
        <f>Cartilha_GLOBAL!B4107</f>
        <v>SINAPI</v>
      </c>
      <c r="C4107" s="104" t="str">
        <f>Cartilha_GLOBAL!C4107</f>
        <v>TUBO DE AÇO GALVANIZADO COM COSTURA, CLASSE MÉDIA, DN 32 (1 1/4"), CONEXÃO ROSQUEADA, INSTALADO EM REDE DE ALIMENTAÇÃO PARA HIDRANTE - FORNECIMENTO E INSTALAÇÃO. AF_10/2020</v>
      </c>
      <c r="D4107" s="94" t="str">
        <f>Cartilha_GLOBAL!D4107</f>
        <v>M</v>
      </c>
      <c r="E4107" s="105">
        <f>Cartilha_GLOBAL!$E4107</f>
        <v>60.75</v>
      </c>
      <c r="F4107" s="182">
        <f>Cartilha_GLOBAL!$F4107</f>
        <v>74.56</v>
      </c>
      <c r="G4107" s="108"/>
      <c r="H4107" s="107">
        <f t="shared" si="253"/>
        <v>0</v>
      </c>
      <c r="I4107" s="143">
        <f t="shared" si="254"/>
        <v>0</v>
      </c>
      <c r="J4107" s="142"/>
      <c r="K4107" s="228"/>
      <c r="L4107" s="7" t="str">
        <f t="shared" si="255"/>
        <v/>
      </c>
      <c r="M4107" s="7" t="str">
        <f t="shared" si="256"/>
        <v/>
      </c>
      <c r="N4107" s="7" t="str">
        <f>Cartilha_GLOBAL!N4107</f>
        <v/>
      </c>
      <c r="O4107" s="144"/>
      <c r="Q4107" s="151"/>
      <c r="R4107" s="152">
        <v>0</v>
      </c>
      <c r="T4107" s="153">
        <f>IF(Cartilha_GLOBAL!R4107=0,0,IF(Cartilha_GLOBAL!R4107&gt;0,"c","b"))</f>
        <v>0</v>
      </c>
    </row>
    <row r="4108" ht="22.5" hidden="1" spans="1:20">
      <c r="A4108" s="158">
        <f>Cartilha_GLOBAL!A4108</f>
        <v>92365</v>
      </c>
      <c r="B4108" s="100" t="str">
        <f>Cartilha_GLOBAL!B4108</f>
        <v>SINAPI</v>
      </c>
      <c r="C4108" s="104" t="str">
        <f>Cartilha_GLOBAL!C4108</f>
        <v>TUBO DE AÇO GALVANIZADO COM COSTURA, CLASSE MÉDIA, DN 40 (1 1/2"), CONEXÃO ROSQUEADA, INSTALADO EM REDE DE ALIMENTAÇÃO PARA HIDRANTE - FORNECIMENTO E INSTALAÇÃO. AF_10/2020</v>
      </c>
      <c r="D4108" s="94" t="str">
        <f>Cartilha_GLOBAL!D4108</f>
        <v>M</v>
      </c>
      <c r="E4108" s="105">
        <f>Cartilha_GLOBAL!$E4108</f>
        <v>69.84</v>
      </c>
      <c r="F4108" s="182">
        <f>Cartilha_GLOBAL!$F4108</f>
        <v>85.72</v>
      </c>
      <c r="G4108" s="108"/>
      <c r="H4108" s="107">
        <f t="shared" si="253"/>
        <v>0</v>
      </c>
      <c r="I4108" s="143">
        <f t="shared" si="254"/>
        <v>0</v>
      </c>
      <c r="J4108" s="142"/>
      <c r="K4108" s="228"/>
      <c r="L4108" s="7" t="str">
        <f t="shared" si="255"/>
        <v/>
      </c>
      <c r="M4108" s="7" t="str">
        <f t="shared" si="256"/>
        <v/>
      </c>
      <c r="N4108" s="7" t="str">
        <f>Cartilha_GLOBAL!N4108</f>
        <v/>
      </c>
      <c r="O4108" s="144"/>
      <c r="Q4108" s="151"/>
      <c r="R4108" s="152">
        <v>0</v>
      </c>
      <c r="T4108" s="153">
        <f>IF(Cartilha_GLOBAL!R4108=0,0,IF(Cartilha_GLOBAL!R4108&gt;0,"c","b"))</f>
        <v>0</v>
      </c>
    </row>
    <row r="4109" ht="22.5" hidden="1" spans="1:20">
      <c r="A4109" s="158">
        <f>Cartilha_GLOBAL!A4109</f>
        <v>92366</v>
      </c>
      <c r="B4109" s="100" t="str">
        <f>Cartilha_GLOBAL!B4109</f>
        <v>SINAPI</v>
      </c>
      <c r="C4109" s="104" t="str">
        <f>Cartilha_GLOBAL!C4109</f>
        <v>TUBO DE AÇO GALVANIZADO COM COSTURA, CLASSE MÉDIA, DN 50 (2"), CONEXÃO ROSQUEADA, INSTALADO EM REDE DE ALIMENTAÇÃO PARA HIDRANTE - FORNECIMENTO E INSTALAÇÃO. AF_10/2020</v>
      </c>
      <c r="D4109" s="94" t="str">
        <f>Cartilha_GLOBAL!D4109</f>
        <v>M</v>
      </c>
      <c r="E4109" s="105">
        <f>Cartilha_GLOBAL!$E4109</f>
        <v>96.98</v>
      </c>
      <c r="F4109" s="182">
        <f>Cartilha_GLOBAL!$F4109</f>
        <v>119.03</v>
      </c>
      <c r="G4109" s="108"/>
      <c r="H4109" s="107">
        <f t="shared" si="253"/>
        <v>0</v>
      </c>
      <c r="I4109" s="143">
        <f t="shared" si="254"/>
        <v>0</v>
      </c>
      <c r="J4109" s="142"/>
      <c r="K4109" s="228"/>
      <c r="L4109" s="7" t="str">
        <f t="shared" si="255"/>
        <v/>
      </c>
      <c r="M4109" s="7" t="str">
        <f t="shared" si="256"/>
        <v/>
      </c>
      <c r="N4109" s="7" t="str">
        <f>Cartilha_GLOBAL!N4109</f>
        <v/>
      </c>
      <c r="O4109" s="144"/>
      <c r="Q4109" s="151"/>
      <c r="R4109" s="152">
        <v>0</v>
      </c>
      <c r="T4109" s="153">
        <f>IF(Cartilha_GLOBAL!R4109=0,0,IF(Cartilha_GLOBAL!R4109&gt;0,"c","b"))</f>
        <v>0</v>
      </c>
    </row>
    <row r="4110" ht="22.5" hidden="1" spans="1:20">
      <c r="A4110" s="158">
        <f>Cartilha_GLOBAL!A4110</f>
        <v>92367</v>
      </c>
      <c r="B4110" s="100" t="str">
        <f>Cartilha_GLOBAL!B4110</f>
        <v>SINAPI</v>
      </c>
      <c r="C4110" s="104" t="str">
        <f>Cartilha_GLOBAL!C4110</f>
        <v>TUBO DE AÇO GALVANIZADO COM COSTURA, CLASSE MÉDIA, DN 65 (2 1/2"), CONEXÃO ROSQUEADA, INSTALADO EM REDE DE ALIMENTAÇÃO PARA HIDRANTE - FORNECIMENTO E INSTALAÇÃO. AF_10/2020</v>
      </c>
      <c r="D4110" s="94" t="str">
        <f>Cartilha_GLOBAL!D4110</f>
        <v>M</v>
      </c>
      <c r="E4110" s="105">
        <f>Cartilha_GLOBAL!$E4110</f>
        <v>119.09</v>
      </c>
      <c r="F4110" s="182">
        <f>Cartilha_GLOBAL!$F4110</f>
        <v>146.17</v>
      </c>
      <c r="G4110" s="108"/>
      <c r="H4110" s="107">
        <f t="shared" si="253"/>
        <v>0</v>
      </c>
      <c r="I4110" s="143">
        <f t="shared" si="254"/>
        <v>0</v>
      </c>
      <c r="J4110" s="142"/>
      <c r="K4110" s="228"/>
      <c r="L4110" s="7" t="str">
        <f t="shared" si="255"/>
        <v/>
      </c>
      <c r="M4110" s="7" t="str">
        <f t="shared" si="256"/>
        <v/>
      </c>
      <c r="N4110" s="7" t="str">
        <f>Cartilha_GLOBAL!N4110</f>
        <v/>
      </c>
      <c r="O4110" s="144"/>
      <c r="Q4110" s="151"/>
      <c r="R4110" s="152">
        <v>0</v>
      </c>
      <c r="T4110" s="153">
        <f>IF(Cartilha_GLOBAL!R4110=0,0,IF(Cartilha_GLOBAL!R4110&gt;0,"c","b"))</f>
        <v>0</v>
      </c>
    </row>
    <row r="4111" ht="22.5" hidden="1" spans="1:20">
      <c r="A4111" s="158">
        <f>Cartilha_GLOBAL!A4111</f>
        <v>92368</v>
      </c>
      <c r="B4111" s="100" t="str">
        <f>Cartilha_GLOBAL!B4111</f>
        <v>SINAPI</v>
      </c>
      <c r="C4111" s="104" t="str">
        <f>Cartilha_GLOBAL!C4111</f>
        <v>TUBO DE AÇO GALVANIZADO COM COSTURA, CLASSE MÉDIA, DN 80 (3"), CONEXÃO ROSQUEADA, INSTALADO EM REDE DE ALIMENTAÇÃO PARA HIDRANTE - FORNECIMENTO E INSTALAÇÃO. AF_10/2020</v>
      </c>
      <c r="D4111" s="94" t="str">
        <f>Cartilha_GLOBAL!D4111</f>
        <v>M</v>
      </c>
      <c r="E4111" s="105">
        <f>Cartilha_GLOBAL!$E4111</f>
        <v>157.17</v>
      </c>
      <c r="F4111" s="182">
        <f>Cartilha_GLOBAL!$F4111</f>
        <v>192.91</v>
      </c>
      <c r="G4111" s="108"/>
      <c r="H4111" s="107">
        <f t="shared" si="253"/>
        <v>0</v>
      </c>
      <c r="I4111" s="143">
        <f t="shared" si="254"/>
        <v>0</v>
      </c>
      <c r="J4111" s="142"/>
      <c r="K4111" s="228"/>
      <c r="L4111" s="7" t="str">
        <f t="shared" si="255"/>
        <v/>
      </c>
      <c r="M4111" s="7" t="str">
        <f t="shared" si="256"/>
        <v/>
      </c>
      <c r="N4111" s="7" t="str">
        <f>Cartilha_GLOBAL!N4111</f>
        <v/>
      </c>
      <c r="O4111" s="144"/>
      <c r="Q4111" s="151"/>
      <c r="R4111" s="152">
        <v>0</v>
      </c>
      <c r="T4111" s="153">
        <f>IF(Cartilha_GLOBAL!R4111=0,0,IF(Cartilha_GLOBAL!R4111&gt;0,"c","b"))</f>
        <v>0</v>
      </c>
    </row>
    <row r="4112" ht="22.5" hidden="1" spans="1:20">
      <c r="A4112" s="158">
        <f>Cartilha_GLOBAL!A4112</f>
        <v>92652</v>
      </c>
      <c r="B4112" s="100" t="str">
        <f>Cartilha_GLOBAL!B4112</f>
        <v>SINAPI</v>
      </c>
      <c r="C4112" s="104" t="str">
        <f>Cartilha_GLOBAL!C4112</f>
        <v>TUBO DE AÇO GALVANIZADO COM COSTURA, CLASSE MÉDIA, CONEXÃO ROSQUEADA, DN 32 (1 1/4"), INSTALADO EM REDE DE ALIMENTAÇÃO PARA SPRINKLER - FORNECIMENTO E INSTALAÇÃO. AF_10/2020</v>
      </c>
      <c r="D4112" s="94" t="str">
        <f>Cartilha_GLOBAL!D4112</f>
        <v>M</v>
      </c>
      <c r="E4112" s="105">
        <f>Cartilha_GLOBAL!$E4112</f>
        <v>66.37</v>
      </c>
      <c r="F4112" s="182">
        <f>Cartilha_GLOBAL!$F4112</f>
        <v>81.46</v>
      </c>
      <c r="G4112" s="108"/>
      <c r="H4112" s="107">
        <f t="shared" si="253"/>
        <v>0</v>
      </c>
      <c r="I4112" s="143">
        <f t="shared" si="254"/>
        <v>0</v>
      </c>
      <c r="J4112" s="142"/>
      <c r="K4112" s="228"/>
      <c r="L4112" s="7" t="str">
        <f t="shared" si="255"/>
        <v/>
      </c>
      <c r="M4112" s="7" t="str">
        <f t="shared" si="256"/>
        <v/>
      </c>
      <c r="N4112" s="7" t="str">
        <f>Cartilha_GLOBAL!N4112</f>
        <v/>
      </c>
      <c r="O4112" s="144"/>
      <c r="Q4112" s="151"/>
      <c r="R4112" s="152">
        <v>0</v>
      </c>
      <c r="T4112" s="153">
        <f>IF(Cartilha_GLOBAL!R4112=0,0,IF(Cartilha_GLOBAL!R4112&gt;0,"c","b"))</f>
        <v>0</v>
      </c>
    </row>
    <row r="4113" ht="22.5" hidden="1" spans="1:20">
      <c r="A4113" s="158">
        <f>Cartilha_GLOBAL!A4113</f>
        <v>92653</v>
      </c>
      <c r="B4113" s="100" t="str">
        <f>Cartilha_GLOBAL!B4113</f>
        <v>SINAPI</v>
      </c>
      <c r="C4113" s="104" t="str">
        <f>Cartilha_GLOBAL!C4113</f>
        <v>TUBO DE AÇO GALVANIZADO COM COSTURA, CLASSE MÉDIA, CONEXÃO ROSQUEADA, DN 40 (1 1/2"), INSTALADO EM REDE DE ALIMENTAÇÃO PARA SPRINKLER - FORNECIMENTO E INSTALAÇÃO. AF_10/2020</v>
      </c>
      <c r="D4113" s="94" t="str">
        <f>Cartilha_GLOBAL!D4113</f>
        <v>M</v>
      </c>
      <c r="E4113" s="105">
        <f>Cartilha_GLOBAL!$E4113</f>
        <v>75.51</v>
      </c>
      <c r="F4113" s="182">
        <f>Cartilha_GLOBAL!$F4113</f>
        <v>92.68</v>
      </c>
      <c r="G4113" s="108"/>
      <c r="H4113" s="107">
        <f t="shared" si="253"/>
        <v>0</v>
      </c>
      <c r="I4113" s="143">
        <f t="shared" si="254"/>
        <v>0</v>
      </c>
      <c r="J4113" s="142"/>
      <c r="K4113" s="228"/>
      <c r="L4113" s="7" t="str">
        <f t="shared" si="255"/>
        <v/>
      </c>
      <c r="M4113" s="7" t="str">
        <f t="shared" si="256"/>
        <v/>
      </c>
      <c r="N4113" s="7" t="str">
        <f>Cartilha_GLOBAL!N4113</f>
        <v/>
      </c>
      <c r="O4113" s="144"/>
      <c r="Q4113" s="151"/>
      <c r="R4113" s="152">
        <v>0</v>
      </c>
      <c r="T4113" s="153">
        <f>IF(Cartilha_GLOBAL!R4113=0,0,IF(Cartilha_GLOBAL!R4113&gt;0,"c","b"))</f>
        <v>0</v>
      </c>
    </row>
    <row r="4114" ht="22.5" hidden="1" spans="1:20">
      <c r="A4114" s="158">
        <f>Cartilha_GLOBAL!A4114</f>
        <v>92654</v>
      </c>
      <c r="B4114" s="100" t="str">
        <f>Cartilha_GLOBAL!B4114</f>
        <v>SINAPI</v>
      </c>
      <c r="C4114" s="104" t="str">
        <f>Cartilha_GLOBAL!C4114</f>
        <v>TUBO DE AÇO GALVANIZADO COM COSTURA, CLASSE MÉDIA, CONEXÃO ROSQUEADA, DN 50 (2"), INSTALADO EM REDE DE ALIMENTAÇÃO PARA SPRINKLER - FORNECIMENTO E INSTALAÇÃO. AF_10/2020</v>
      </c>
      <c r="D4114" s="94" t="str">
        <f>Cartilha_GLOBAL!D4114</f>
        <v>M</v>
      </c>
      <c r="E4114" s="105">
        <f>Cartilha_GLOBAL!$E4114</f>
        <v>102.65</v>
      </c>
      <c r="F4114" s="182">
        <f>Cartilha_GLOBAL!$F4114</f>
        <v>125.99</v>
      </c>
      <c r="G4114" s="108"/>
      <c r="H4114" s="107">
        <f t="shared" si="253"/>
        <v>0</v>
      </c>
      <c r="I4114" s="143">
        <f t="shared" si="254"/>
        <v>0</v>
      </c>
      <c r="J4114" s="142"/>
      <c r="K4114" s="228"/>
      <c r="L4114" s="7" t="str">
        <f t="shared" si="255"/>
        <v/>
      </c>
      <c r="M4114" s="7" t="str">
        <f t="shared" si="256"/>
        <v/>
      </c>
      <c r="N4114" s="7" t="str">
        <f>Cartilha_GLOBAL!N4114</f>
        <v/>
      </c>
      <c r="O4114" s="144"/>
      <c r="Q4114" s="151"/>
      <c r="R4114" s="152">
        <v>0</v>
      </c>
      <c r="T4114" s="153">
        <f>IF(Cartilha_GLOBAL!R4114=0,0,IF(Cartilha_GLOBAL!R4114&gt;0,"c","b"))</f>
        <v>0</v>
      </c>
    </row>
    <row r="4115" ht="22.5" hidden="1" spans="1:20">
      <c r="A4115" s="158">
        <f>Cartilha_GLOBAL!A4115</f>
        <v>92655</v>
      </c>
      <c r="B4115" s="100" t="str">
        <f>Cartilha_GLOBAL!B4115</f>
        <v>SINAPI</v>
      </c>
      <c r="C4115" s="104" t="str">
        <f>Cartilha_GLOBAL!C4115</f>
        <v>TUBO DE AÇO GALVANIZADO COM COSTURA, CLASSE MÉDIA, CONEXÃO ROSQUEADA, DN 65 (2 1/2"), INSTALADO EM REDE DE ALIMENTAÇÃO PARA SPRINKLER - FORNECIMENTO E INSTALAÇÃO. AF_10/2020</v>
      </c>
      <c r="D4115" s="94" t="str">
        <f>Cartilha_GLOBAL!D4115</f>
        <v>M</v>
      </c>
      <c r="E4115" s="105">
        <f>Cartilha_GLOBAL!$E4115</f>
        <v>124.87</v>
      </c>
      <c r="F4115" s="182">
        <f>Cartilha_GLOBAL!$F4115</f>
        <v>153.27</v>
      </c>
      <c r="G4115" s="108"/>
      <c r="H4115" s="107">
        <f t="shared" si="253"/>
        <v>0</v>
      </c>
      <c r="I4115" s="143">
        <f t="shared" si="254"/>
        <v>0</v>
      </c>
      <c r="J4115" s="142"/>
      <c r="K4115" s="228"/>
      <c r="L4115" s="7" t="str">
        <f t="shared" si="255"/>
        <v/>
      </c>
      <c r="M4115" s="7" t="str">
        <f t="shared" si="256"/>
        <v/>
      </c>
      <c r="N4115" s="7" t="str">
        <f>Cartilha_GLOBAL!N4115</f>
        <v/>
      </c>
      <c r="O4115" s="144"/>
      <c r="Q4115" s="151"/>
      <c r="R4115" s="152">
        <v>0</v>
      </c>
      <c r="T4115" s="153">
        <f>IF(Cartilha_GLOBAL!R4115=0,0,IF(Cartilha_GLOBAL!R4115&gt;0,"c","b"))</f>
        <v>0</v>
      </c>
    </row>
    <row r="4116" ht="22.5" hidden="1" spans="1:20">
      <c r="A4116" s="158">
        <f>Cartilha_GLOBAL!A4116</f>
        <v>92656</v>
      </c>
      <c r="B4116" s="100" t="str">
        <f>Cartilha_GLOBAL!B4116</f>
        <v>SINAPI</v>
      </c>
      <c r="C4116" s="104" t="str">
        <f>Cartilha_GLOBAL!C4116</f>
        <v>TUBO DE AÇO GALVANIZADO COM COSTURA, CLASSE MÉDIA, CONEXÃO ROSQUEADA, DN 80 (3"), INSTALADO EM REDE DE ALIMENTAÇÃO PARA SPRINKLER - FORNECIMENTO E INSTALAÇÃO. AF_10/2020</v>
      </c>
      <c r="D4116" s="94" t="str">
        <f>Cartilha_GLOBAL!D4116</f>
        <v>M</v>
      </c>
      <c r="E4116" s="105">
        <f>Cartilha_GLOBAL!$E4116</f>
        <v>162.95</v>
      </c>
      <c r="F4116" s="182">
        <f>Cartilha_GLOBAL!$F4116</f>
        <v>200</v>
      </c>
      <c r="G4116" s="108"/>
      <c r="H4116" s="107">
        <f t="shared" si="253"/>
        <v>0</v>
      </c>
      <c r="I4116" s="143">
        <f t="shared" si="254"/>
        <v>0</v>
      </c>
      <c r="J4116" s="142"/>
      <c r="K4116" s="228"/>
      <c r="L4116" s="7" t="str">
        <f t="shared" si="255"/>
        <v/>
      </c>
      <c r="M4116" s="7" t="str">
        <f t="shared" si="256"/>
        <v/>
      </c>
      <c r="N4116" s="7" t="str">
        <f>Cartilha_GLOBAL!N4116</f>
        <v/>
      </c>
      <c r="O4116" s="144"/>
      <c r="Q4116" s="151"/>
      <c r="R4116" s="152">
        <v>0</v>
      </c>
      <c r="T4116" s="153">
        <f>IF(Cartilha_GLOBAL!R4116=0,0,IF(Cartilha_GLOBAL!R4116&gt;0,"c","b"))</f>
        <v>0</v>
      </c>
    </row>
    <row r="4117" ht="22.5" hidden="1" spans="1:20">
      <c r="A4117" s="158">
        <f>Cartilha_GLOBAL!A4117</f>
        <v>92687</v>
      </c>
      <c r="B4117" s="100" t="str">
        <f>Cartilha_GLOBAL!B4117</f>
        <v>SINAPI</v>
      </c>
      <c r="C4117" s="104" t="str">
        <f>Cartilha_GLOBAL!C4117</f>
        <v>TUBO DE AÇO GALVANIZADO COM COSTURA, CLASSE MÉDIA, CONEXÃO ROSQUEADA, DN 15 (1/2"), INSTALADO EM RAMAIS E SUB-RAMAIS DE GÁS - FORNECIMENTO E INSTALAÇÃO. AF_10/2020</v>
      </c>
      <c r="D4117" s="94" t="str">
        <f>Cartilha_GLOBAL!D4117</f>
        <v>M</v>
      </c>
      <c r="E4117" s="105">
        <f>Cartilha_GLOBAL!$E4117</f>
        <v>31.31</v>
      </c>
      <c r="F4117" s="182">
        <f>Cartilha_GLOBAL!$F4117</f>
        <v>38.43</v>
      </c>
      <c r="G4117" s="108"/>
      <c r="H4117" s="107">
        <f t="shared" si="253"/>
        <v>0</v>
      </c>
      <c r="I4117" s="143">
        <f t="shared" si="254"/>
        <v>0</v>
      </c>
      <c r="J4117" s="142"/>
      <c r="K4117" s="228"/>
      <c r="L4117" s="7" t="str">
        <f t="shared" si="255"/>
        <v/>
      </c>
      <c r="M4117" s="7" t="str">
        <f t="shared" si="256"/>
        <v/>
      </c>
      <c r="N4117" s="7" t="str">
        <f>Cartilha_GLOBAL!N4117</f>
        <v/>
      </c>
      <c r="O4117" s="144"/>
      <c r="Q4117" s="151"/>
      <c r="R4117" s="152">
        <v>0</v>
      </c>
      <c r="T4117" s="153">
        <f>IF(Cartilha_GLOBAL!R4117=0,0,IF(Cartilha_GLOBAL!R4117&gt;0,"c","b"))</f>
        <v>0</v>
      </c>
    </row>
    <row r="4118" ht="22.5" hidden="1" spans="1:20">
      <c r="A4118" s="158">
        <f>Cartilha_GLOBAL!A4118</f>
        <v>92688</v>
      </c>
      <c r="B4118" s="100" t="str">
        <f>Cartilha_GLOBAL!B4118</f>
        <v>SINAPI</v>
      </c>
      <c r="C4118" s="104" t="str">
        <f>Cartilha_GLOBAL!C4118</f>
        <v>TUBO DE AÇO GALVANIZADO COM COSTURA, CLASSE MÉDIA, CONEXÃO ROSQUEADA, DN 20 (3/4"), INSTALADO EM RAMAIS E SUB-RAMAIS DE GÁS - FORNECIMENTO E INSTALAÇÃO. AF_10/2020</v>
      </c>
      <c r="D4118" s="94" t="str">
        <f>Cartilha_GLOBAL!D4118</f>
        <v>M</v>
      </c>
      <c r="E4118" s="105">
        <f>Cartilha_GLOBAL!$E4118</f>
        <v>44.13</v>
      </c>
      <c r="F4118" s="182">
        <f>Cartilha_GLOBAL!$F4118</f>
        <v>54.17</v>
      </c>
      <c r="G4118" s="108"/>
      <c r="H4118" s="107">
        <f t="shared" si="253"/>
        <v>0</v>
      </c>
      <c r="I4118" s="143">
        <f t="shared" si="254"/>
        <v>0</v>
      </c>
      <c r="J4118" s="142"/>
      <c r="K4118" s="228"/>
      <c r="L4118" s="7" t="str">
        <f t="shared" si="255"/>
        <v/>
      </c>
      <c r="M4118" s="7" t="str">
        <f t="shared" si="256"/>
        <v/>
      </c>
      <c r="N4118" s="7" t="str">
        <f>Cartilha_GLOBAL!N4118</f>
        <v/>
      </c>
      <c r="O4118" s="144"/>
      <c r="Q4118" s="151"/>
      <c r="R4118" s="152">
        <v>0</v>
      </c>
      <c r="T4118" s="153">
        <f>IF(Cartilha_GLOBAL!R4118=0,0,IF(Cartilha_GLOBAL!R4118&gt;0,"c","b"))</f>
        <v>0</v>
      </c>
    </row>
    <row r="4119" ht="33.75" hidden="1" spans="1:20">
      <c r="A4119" s="158">
        <f>Cartilha_GLOBAL!A4119</f>
        <v>94462</v>
      </c>
      <c r="B4119" s="100" t="str">
        <f>Cartilha_GLOBAL!B4119</f>
        <v>SINAPI</v>
      </c>
      <c r="C4119" s="104" t="str">
        <f>Cartilha_GLOBAL!C4119</f>
        <v>TUBO DE AÇO GALVANIZADO COM COSTURA, CLASSE MÉDIA, DN 50 (2), CONEXÃO ROSQUEADA, INSTALADO EM RESERVAÇÃO DE ÁGUA DE EDIFICAÇÃO QUE POSSUA RESERVATÓRIO DE FIBRA/FIBROCIMENTO  FORNECIMENTO E INSTALAÇÃO. AF_06/2016</v>
      </c>
      <c r="D4119" s="94" t="str">
        <f>Cartilha_GLOBAL!D4119</f>
        <v>M</v>
      </c>
      <c r="E4119" s="105">
        <f>Cartilha_GLOBAL!$E4119</f>
        <v>111.48</v>
      </c>
      <c r="F4119" s="182">
        <f>Cartilha_GLOBAL!$F4119</f>
        <v>136.83</v>
      </c>
      <c r="G4119" s="108"/>
      <c r="H4119" s="107">
        <f t="shared" si="253"/>
        <v>0</v>
      </c>
      <c r="I4119" s="143">
        <f t="shared" si="254"/>
        <v>0</v>
      </c>
      <c r="J4119" s="142"/>
      <c r="K4119" s="228"/>
      <c r="L4119" s="7" t="str">
        <f t="shared" si="255"/>
        <v/>
      </c>
      <c r="M4119" s="7" t="str">
        <f t="shared" si="256"/>
        <v/>
      </c>
      <c r="N4119" s="7" t="str">
        <f>Cartilha_GLOBAL!N4119</f>
        <v/>
      </c>
      <c r="O4119" s="144"/>
      <c r="Q4119" s="151"/>
      <c r="R4119" s="152">
        <v>0</v>
      </c>
      <c r="T4119" s="153">
        <f>IF(Cartilha_GLOBAL!R4119=0,0,IF(Cartilha_GLOBAL!R4119&gt;0,"c","b"))</f>
        <v>0</v>
      </c>
    </row>
    <row r="4120" ht="33.75" hidden="1" spans="1:20">
      <c r="A4120" s="158">
        <f>Cartilha_GLOBAL!A4120</f>
        <v>94463</v>
      </c>
      <c r="B4120" s="100" t="str">
        <f>Cartilha_GLOBAL!B4120</f>
        <v>SINAPI</v>
      </c>
      <c r="C4120" s="104" t="str">
        <f>Cartilha_GLOBAL!C4120</f>
        <v>TUBO DE AÇO GALVANIZADO COM COSTURA, CLASSE MÉDIA, DN 65 (2 1/2), CONEXÃO ROSQUEADA, INSTALADO EM RESERVAÇÃO DE ÁGUA DE EDIFICAÇÃO QUE POSSUA RESERVATÓRIO DE FIBRA/FIBROCIMENTO  FORNECIMENTO E INSTALAÇÃO. AF_06/2016</v>
      </c>
      <c r="D4120" s="94" t="str">
        <f>Cartilha_GLOBAL!D4120</f>
        <v>M</v>
      </c>
      <c r="E4120" s="105">
        <f>Cartilha_GLOBAL!$E4120</f>
        <v>130.27</v>
      </c>
      <c r="F4120" s="182">
        <f>Cartilha_GLOBAL!$F4120</f>
        <v>159.89</v>
      </c>
      <c r="G4120" s="108"/>
      <c r="H4120" s="107">
        <f t="shared" si="253"/>
        <v>0</v>
      </c>
      <c r="I4120" s="143">
        <f t="shared" si="254"/>
        <v>0</v>
      </c>
      <c r="J4120" s="142"/>
      <c r="K4120" s="228"/>
      <c r="L4120" s="7" t="str">
        <f t="shared" si="255"/>
        <v/>
      </c>
      <c r="M4120" s="7" t="str">
        <f t="shared" si="256"/>
        <v/>
      </c>
      <c r="N4120" s="7" t="str">
        <f>Cartilha_GLOBAL!N4120</f>
        <v/>
      </c>
      <c r="O4120" s="144"/>
      <c r="Q4120" s="151"/>
      <c r="R4120" s="152">
        <v>0</v>
      </c>
      <c r="T4120" s="153">
        <f>IF(Cartilha_GLOBAL!R4120=0,0,IF(Cartilha_GLOBAL!R4120&gt;0,"c","b"))</f>
        <v>0</v>
      </c>
    </row>
    <row r="4121" ht="33.75" hidden="1" spans="1:20">
      <c r="A4121" s="158">
        <f>Cartilha_GLOBAL!A4121</f>
        <v>94464</v>
      </c>
      <c r="B4121" s="100" t="str">
        <f>Cartilha_GLOBAL!B4121</f>
        <v>SINAPI</v>
      </c>
      <c r="C4121" s="104" t="str">
        <f>Cartilha_GLOBAL!C4121</f>
        <v>TUBO DE AÇO GALVANIZADO COM COSTURA, CLASSE MÉDIA, DN 80 (3), CONEXÃO ROSQUEADA, INSTALADO EM RESERVAÇÃO DE ÁGUA DE EDIFICAÇÃO QUE POSSUA RESERVATÓRIO DE FIBRA/FIBROCIMENTO  FORNECIMENTO E INSTALAÇÃO. AF_06/2016</v>
      </c>
      <c r="D4121" s="94" t="str">
        <f>Cartilha_GLOBAL!D4121</f>
        <v>M</v>
      </c>
      <c r="E4121" s="105">
        <f>Cartilha_GLOBAL!$E4121</f>
        <v>183.12</v>
      </c>
      <c r="F4121" s="182">
        <f>Cartilha_GLOBAL!$F4121</f>
        <v>224.76</v>
      </c>
      <c r="G4121" s="108"/>
      <c r="H4121" s="107">
        <f t="shared" si="253"/>
        <v>0</v>
      </c>
      <c r="I4121" s="143">
        <f t="shared" si="254"/>
        <v>0</v>
      </c>
      <c r="J4121" s="142"/>
      <c r="K4121" s="228"/>
      <c r="L4121" s="7" t="str">
        <f t="shared" si="255"/>
        <v/>
      </c>
      <c r="M4121" s="7" t="str">
        <f t="shared" si="256"/>
        <v/>
      </c>
      <c r="N4121" s="7" t="str">
        <f>Cartilha_GLOBAL!N4121</f>
        <v/>
      </c>
      <c r="O4121" s="144"/>
      <c r="Q4121" s="151"/>
      <c r="R4121" s="152">
        <v>0</v>
      </c>
      <c r="T4121" s="153">
        <f>IF(Cartilha_GLOBAL!R4121=0,0,IF(Cartilha_GLOBAL!R4121&gt;0,"c","b"))</f>
        <v>0</v>
      </c>
    </row>
    <row r="4122" ht="12.75" hidden="1" spans="1:20">
      <c r="A4122" s="154" t="str">
        <f>Cartilha_GLOBAL!A4122</f>
        <v>9.2.8</v>
      </c>
      <c r="B4122" s="100">
        <f>Cartilha_GLOBAL!B4122</f>
        <v>0</v>
      </c>
      <c r="C4122" s="161" t="str">
        <f>Cartilha_GLOBAL!C4122</f>
        <v>CONEXOES DE ACO GALVANIZADO</v>
      </c>
      <c r="D4122" s="94">
        <f>Cartilha_GLOBAL!D4122</f>
        <v>0</v>
      </c>
      <c r="E4122" s="105">
        <f>Cartilha_GLOBAL!$E4122</f>
        <v>0</v>
      </c>
      <c r="F4122" s="182">
        <f>Cartilha_GLOBAL!$F4122</f>
        <v>0</v>
      </c>
      <c r="G4122" s="187"/>
      <c r="H4122" s="187">
        <f t="shared" si="253"/>
        <v>0</v>
      </c>
      <c r="I4122" s="188">
        <f t="shared" si="254"/>
        <v>0</v>
      </c>
      <c r="J4122" s="142"/>
      <c r="K4122" s="145" t="str">
        <f>IF(SUM(I4123:I4167)&gt;0,"xx","")</f>
        <v/>
      </c>
      <c r="L4122" s="7" t="str">
        <f t="shared" si="255"/>
        <v/>
      </c>
      <c r="M4122" s="7" t="str">
        <f t="shared" si="256"/>
        <v/>
      </c>
      <c r="N4122" s="7" t="str">
        <f>Cartilha_GLOBAL!N4122</f>
        <v/>
      </c>
      <c r="O4122" s="144"/>
      <c r="Q4122" s="151"/>
      <c r="R4122" s="152">
        <v>0</v>
      </c>
      <c r="T4122" s="153">
        <f>IF(Cartilha_GLOBAL!R4122=0,0,IF(Cartilha_GLOBAL!R4122&gt;0,"c","b"))</f>
        <v>0</v>
      </c>
    </row>
    <row r="4123" ht="22.5" hidden="1" spans="1:20">
      <c r="A4123" s="158">
        <f>Cartilha_GLOBAL!A4123</f>
        <v>92344</v>
      </c>
      <c r="B4123" s="100" t="str">
        <f>Cartilha_GLOBAL!B4123</f>
        <v>SINAPI</v>
      </c>
      <c r="C4123" s="104" t="str">
        <f>Cartilha_GLOBAL!C4123</f>
        <v>NIPLE, EM FERRO GALVANIZADO, DN 50 (2"), CONEXÃO ROSQUEADA, INSTALADO EM PRUMADAS - FORNECIMENTO E INSTALAÇÃO. AF_10/2020</v>
      </c>
      <c r="D4123" s="94" t="str">
        <f>Cartilha_GLOBAL!D4123</f>
        <v>UN</v>
      </c>
      <c r="E4123" s="105">
        <f>Cartilha_GLOBAL!$E4123</f>
        <v>74.77</v>
      </c>
      <c r="F4123" s="182">
        <f>Cartilha_GLOBAL!$F4123</f>
        <v>91.77</v>
      </c>
      <c r="G4123" s="108"/>
      <c r="H4123" s="107">
        <f t="shared" si="253"/>
        <v>0</v>
      </c>
      <c r="I4123" s="143">
        <f t="shared" si="254"/>
        <v>0</v>
      </c>
      <c r="J4123" s="142"/>
      <c r="K4123" s="228"/>
      <c r="L4123" s="7" t="str">
        <f t="shared" si="255"/>
        <v/>
      </c>
      <c r="M4123" s="7" t="str">
        <f t="shared" si="256"/>
        <v/>
      </c>
      <c r="N4123" s="7" t="str">
        <f>Cartilha_GLOBAL!N4123</f>
        <v/>
      </c>
      <c r="O4123" s="144"/>
      <c r="Q4123" s="151"/>
      <c r="R4123" s="152">
        <v>0</v>
      </c>
      <c r="T4123" s="153">
        <f>IF(Cartilha_GLOBAL!R4123=0,0,IF(Cartilha_GLOBAL!R4123&gt;0,"c","b"))</f>
        <v>0</v>
      </c>
    </row>
    <row r="4124" ht="22.5" hidden="1" spans="1:20">
      <c r="A4124" s="158">
        <f>Cartilha_GLOBAL!A4124</f>
        <v>92345</v>
      </c>
      <c r="B4124" s="100" t="str">
        <f>Cartilha_GLOBAL!B4124</f>
        <v>SINAPI</v>
      </c>
      <c r="C4124" s="104" t="str">
        <f>Cartilha_GLOBAL!C4124</f>
        <v>LUVA, EM FERRO GALVANIZADO, DN 50 (2"), CONEXÃO ROSQUEADA, INSTALADO EM PRUMADAS - FORNECIMENTO E INSTALAÇÃO. AF_10/2020</v>
      </c>
      <c r="D4124" s="94" t="str">
        <f>Cartilha_GLOBAL!D4124</f>
        <v>UN</v>
      </c>
      <c r="E4124" s="105">
        <f>Cartilha_GLOBAL!$E4124</f>
        <v>74.74</v>
      </c>
      <c r="F4124" s="182">
        <f>Cartilha_GLOBAL!$F4124</f>
        <v>91.74</v>
      </c>
      <c r="G4124" s="108"/>
      <c r="H4124" s="107">
        <f t="shared" si="253"/>
        <v>0</v>
      </c>
      <c r="I4124" s="143">
        <f t="shared" si="254"/>
        <v>0</v>
      </c>
      <c r="J4124" s="142"/>
      <c r="K4124" s="228"/>
      <c r="L4124" s="7" t="str">
        <f t="shared" si="255"/>
        <v/>
      </c>
      <c r="M4124" s="7" t="str">
        <f t="shared" si="256"/>
        <v/>
      </c>
      <c r="N4124" s="7" t="str">
        <f>Cartilha_GLOBAL!N4124</f>
        <v/>
      </c>
      <c r="O4124" s="144"/>
      <c r="Q4124" s="151"/>
      <c r="R4124" s="152">
        <v>0</v>
      </c>
      <c r="T4124" s="153">
        <f>IF(Cartilha_GLOBAL!R4124=0,0,IF(Cartilha_GLOBAL!R4124&gt;0,"c","b"))</f>
        <v>0</v>
      </c>
    </row>
    <row r="4125" ht="22.5" hidden="1" spans="1:20">
      <c r="A4125" s="158">
        <f>Cartilha_GLOBAL!A4125</f>
        <v>92346</v>
      </c>
      <c r="B4125" s="100" t="str">
        <f>Cartilha_GLOBAL!B4125</f>
        <v>SINAPI</v>
      </c>
      <c r="C4125" s="104" t="str">
        <f>Cartilha_GLOBAL!C4125</f>
        <v>NIPLE, EM FERRO GALVANIZADO, DN 65 (2 1/2"), CONEXÃO ROSQUEADA, INSTALADO EM PRUMADAS - FORNECIMENTO E INSTALAÇÃO. AF_10/2020</v>
      </c>
      <c r="D4125" s="94" t="str">
        <f>Cartilha_GLOBAL!D4125</f>
        <v>UN</v>
      </c>
      <c r="E4125" s="105">
        <f>Cartilha_GLOBAL!$E4125</f>
        <v>97.76</v>
      </c>
      <c r="F4125" s="182">
        <f>Cartilha_GLOBAL!$F4125</f>
        <v>119.99</v>
      </c>
      <c r="G4125" s="108"/>
      <c r="H4125" s="107">
        <f t="shared" si="253"/>
        <v>0</v>
      </c>
      <c r="I4125" s="143">
        <f t="shared" si="254"/>
        <v>0</v>
      </c>
      <c r="J4125" s="142"/>
      <c r="K4125" s="228"/>
      <c r="L4125" s="7" t="str">
        <f t="shared" si="255"/>
        <v/>
      </c>
      <c r="M4125" s="7" t="str">
        <f t="shared" si="256"/>
        <v/>
      </c>
      <c r="N4125" s="7" t="str">
        <f>Cartilha_GLOBAL!N4125</f>
        <v/>
      </c>
      <c r="O4125" s="144"/>
      <c r="Q4125" s="151"/>
      <c r="R4125" s="152">
        <v>0</v>
      </c>
      <c r="T4125" s="153">
        <f>IF(Cartilha_GLOBAL!R4125=0,0,IF(Cartilha_GLOBAL!R4125&gt;0,"c","b"))</f>
        <v>0</v>
      </c>
    </row>
    <row r="4126" ht="22.5" hidden="1" spans="1:20">
      <c r="A4126" s="158">
        <f>Cartilha_GLOBAL!A4126</f>
        <v>92347</v>
      </c>
      <c r="B4126" s="100" t="str">
        <f>Cartilha_GLOBAL!B4126</f>
        <v>SINAPI</v>
      </c>
      <c r="C4126" s="104" t="str">
        <f>Cartilha_GLOBAL!C4126</f>
        <v>LUVA, EM FERRO GALVANIZADO, DN 65 (2 1/2"), CONEXÃO ROSQUEADA, INSTALADO EM PRUMADAS - FORNECIMENTO E INSTALAÇÃO. AF_10/2020</v>
      </c>
      <c r="D4126" s="94" t="str">
        <f>Cartilha_GLOBAL!D4126</f>
        <v>UN</v>
      </c>
      <c r="E4126" s="105">
        <f>Cartilha_GLOBAL!$E4126</f>
        <v>108.54</v>
      </c>
      <c r="F4126" s="182">
        <f>Cartilha_GLOBAL!$F4126</f>
        <v>133.22</v>
      </c>
      <c r="G4126" s="108"/>
      <c r="H4126" s="107">
        <f t="shared" si="253"/>
        <v>0</v>
      </c>
      <c r="I4126" s="143">
        <f t="shared" si="254"/>
        <v>0</v>
      </c>
      <c r="J4126" s="142"/>
      <c r="K4126" s="228"/>
      <c r="L4126" s="7" t="str">
        <f t="shared" si="255"/>
        <v/>
      </c>
      <c r="M4126" s="7" t="str">
        <f t="shared" si="256"/>
        <v/>
      </c>
      <c r="N4126" s="7" t="str">
        <f>Cartilha_GLOBAL!N4126</f>
        <v/>
      </c>
      <c r="O4126" s="144"/>
      <c r="Q4126" s="151"/>
      <c r="R4126" s="152">
        <v>0</v>
      </c>
      <c r="T4126" s="153">
        <f>IF(Cartilha_GLOBAL!R4126=0,0,IF(Cartilha_GLOBAL!R4126&gt;0,"c","b"))</f>
        <v>0</v>
      </c>
    </row>
    <row r="4127" ht="22.5" hidden="1" spans="1:20">
      <c r="A4127" s="158">
        <f>Cartilha_GLOBAL!A4127</f>
        <v>92348</v>
      </c>
      <c r="B4127" s="100" t="str">
        <f>Cartilha_GLOBAL!B4127</f>
        <v>SINAPI</v>
      </c>
      <c r="C4127" s="104" t="str">
        <f>Cartilha_GLOBAL!C4127</f>
        <v>NIPLE, EM FERRO GALVANIZADO, DN 80 (3"), CONEXÃO ROSQUEADA, INSTALADO EM PRUMADAS - FORNECIMENTO E INSTALAÇÃO. AF_10/2020</v>
      </c>
      <c r="D4127" s="94" t="str">
        <f>Cartilha_GLOBAL!D4127</f>
        <v>UN</v>
      </c>
      <c r="E4127" s="105">
        <f>Cartilha_GLOBAL!$E4127</f>
        <v>136.47</v>
      </c>
      <c r="F4127" s="182">
        <f>Cartilha_GLOBAL!$F4127</f>
        <v>167.5</v>
      </c>
      <c r="G4127" s="108"/>
      <c r="H4127" s="107">
        <f t="shared" si="253"/>
        <v>0</v>
      </c>
      <c r="I4127" s="143">
        <f t="shared" si="254"/>
        <v>0</v>
      </c>
      <c r="J4127" s="142"/>
      <c r="K4127" s="228"/>
      <c r="L4127" s="7" t="str">
        <f t="shared" si="255"/>
        <v/>
      </c>
      <c r="M4127" s="7" t="str">
        <f t="shared" si="256"/>
        <v/>
      </c>
      <c r="N4127" s="7" t="str">
        <f>Cartilha_GLOBAL!N4127</f>
        <v/>
      </c>
      <c r="O4127" s="144"/>
      <c r="Q4127" s="151"/>
      <c r="R4127" s="152">
        <v>0</v>
      </c>
      <c r="T4127" s="153">
        <f>IF(Cartilha_GLOBAL!R4127=0,0,IF(Cartilha_GLOBAL!R4127&gt;0,"c","b"))</f>
        <v>0</v>
      </c>
    </row>
    <row r="4128" ht="22.5" hidden="1" spans="1:20">
      <c r="A4128" s="158">
        <f>Cartilha_GLOBAL!A4128</f>
        <v>92349</v>
      </c>
      <c r="B4128" s="100" t="str">
        <f>Cartilha_GLOBAL!B4128</f>
        <v>SINAPI</v>
      </c>
      <c r="C4128" s="104" t="str">
        <f>Cartilha_GLOBAL!C4128</f>
        <v>LUVA, EM FERRO GALVANIZADO, DN 80 (3"), CONEXÃO ROSQUEADA, INSTALADO EM PRUMADAS - FORNECIMENTO E INSTALAÇÃO. AF_10/2020</v>
      </c>
      <c r="D4128" s="94" t="str">
        <f>Cartilha_GLOBAL!D4128</f>
        <v>UN</v>
      </c>
      <c r="E4128" s="105">
        <f>Cartilha_GLOBAL!$E4128</f>
        <v>146.06</v>
      </c>
      <c r="F4128" s="182">
        <f>Cartilha_GLOBAL!$F4128</f>
        <v>179.27</v>
      </c>
      <c r="G4128" s="108"/>
      <c r="H4128" s="107">
        <f t="shared" si="253"/>
        <v>0</v>
      </c>
      <c r="I4128" s="143">
        <f t="shared" si="254"/>
        <v>0</v>
      </c>
      <c r="J4128" s="142"/>
      <c r="K4128" s="228"/>
      <c r="L4128" s="7" t="str">
        <f t="shared" si="255"/>
        <v/>
      </c>
      <c r="M4128" s="7" t="str">
        <f t="shared" si="256"/>
        <v/>
      </c>
      <c r="N4128" s="7" t="str">
        <f>Cartilha_GLOBAL!N4128</f>
        <v/>
      </c>
      <c r="O4128" s="144"/>
      <c r="Q4128" s="151"/>
      <c r="R4128" s="152">
        <v>0</v>
      </c>
      <c r="T4128" s="153">
        <f>IF(Cartilha_GLOBAL!R4128=0,0,IF(Cartilha_GLOBAL!R4128&gt;0,"c","b"))</f>
        <v>0</v>
      </c>
    </row>
    <row r="4129" ht="22.5" hidden="1" spans="1:20">
      <c r="A4129" s="158">
        <f>Cartilha_GLOBAL!A4129</f>
        <v>92350</v>
      </c>
      <c r="B4129" s="100" t="str">
        <f>Cartilha_GLOBAL!B4129</f>
        <v>SINAPI</v>
      </c>
      <c r="C4129" s="104" t="str">
        <f>Cartilha_GLOBAL!C4129</f>
        <v>JOELHO 45 GRAUS, EM FERRO GALVANIZADO, DN 50 (2"), CONEXÃO ROSQUEADA, INSTALADO EM PRUMADAS - FORNECIMENTO E INSTALAÇÃO. AF_10/2020</v>
      </c>
      <c r="D4129" s="94" t="str">
        <f>Cartilha_GLOBAL!D4129</f>
        <v>UN</v>
      </c>
      <c r="E4129" s="105">
        <f>Cartilha_GLOBAL!$E4129</f>
        <v>111.25</v>
      </c>
      <c r="F4129" s="182">
        <f>Cartilha_GLOBAL!$F4129</f>
        <v>136.55</v>
      </c>
      <c r="G4129" s="108"/>
      <c r="H4129" s="107">
        <f t="shared" si="253"/>
        <v>0</v>
      </c>
      <c r="I4129" s="143">
        <f t="shared" si="254"/>
        <v>0</v>
      </c>
      <c r="J4129" s="142"/>
      <c r="K4129" s="228"/>
      <c r="L4129" s="7" t="str">
        <f t="shared" si="255"/>
        <v/>
      </c>
      <c r="M4129" s="7" t="str">
        <f t="shared" si="256"/>
        <v/>
      </c>
      <c r="N4129" s="7" t="str">
        <f>Cartilha_GLOBAL!N4129</f>
        <v/>
      </c>
      <c r="O4129" s="144"/>
      <c r="Q4129" s="151"/>
      <c r="R4129" s="152">
        <v>0</v>
      </c>
      <c r="T4129" s="153">
        <f>IF(Cartilha_GLOBAL!R4129=0,0,IF(Cartilha_GLOBAL!R4129&gt;0,"c","b"))</f>
        <v>0</v>
      </c>
    </row>
    <row r="4130" ht="22.5" hidden="1" spans="1:20">
      <c r="A4130" s="158">
        <f>Cartilha_GLOBAL!A4130</f>
        <v>92351</v>
      </c>
      <c r="B4130" s="100" t="str">
        <f>Cartilha_GLOBAL!B4130</f>
        <v>SINAPI</v>
      </c>
      <c r="C4130" s="104" t="str">
        <f>Cartilha_GLOBAL!C4130</f>
        <v>JOELHO 90 GRAUS, EM FERRO GALVANIZADO, DN 50 (2"), CONEXÃO ROSQUEADA, INSTALADO EM PRUMADAS - FORNECIMENTO E INSTALAÇÃO. AF_10/2020</v>
      </c>
      <c r="D4130" s="94" t="str">
        <f>Cartilha_GLOBAL!D4130</f>
        <v>UN</v>
      </c>
      <c r="E4130" s="105">
        <f>Cartilha_GLOBAL!$E4130</f>
        <v>108.85</v>
      </c>
      <c r="F4130" s="182">
        <f>Cartilha_GLOBAL!$F4130</f>
        <v>133.6</v>
      </c>
      <c r="G4130" s="108"/>
      <c r="H4130" s="107">
        <f t="shared" si="253"/>
        <v>0</v>
      </c>
      <c r="I4130" s="143">
        <f t="shared" si="254"/>
        <v>0</v>
      </c>
      <c r="J4130" s="142"/>
      <c r="K4130" s="228"/>
      <c r="L4130" s="7" t="str">
        <f t="shared" si="255"/>
        <v/>
      </c>
      <c r="M4130" s="7" t="str">
        <f t="shared" si="256"/>
        <v/>
      </c>
      <c r="N4130" s="7" t="str">
        <f>Cartilha_GLOBAL!N4130</f>
        <v/>
      </c>
      <c r="O4130" s="144"/>
      <c r="Q4130" s="151"/>
      <c r="R4130" s="152">
        <v>0</v>
      </c>
      <c r="T4130" s="153">
        <f>IF(Cartilha_GLOBAL!R4130=0,0,IF(Cartilha_GLOBAL!R4130&gt;0,"c","b"))</f>
        <v>0</v>
      </c>
    </row>
    <row r="4131" ht="22.5" hidden="1" spans="1:20">
      <c r="A4131" s="158">
        <f>Cartilha_GLOBAL!A4131</f>
        <v>92352</v>
      </c>
      <c r="B4131" s="100" t="str">
        <f>Cartilha_GLOBAL!B4131</f>
        <v>SINAPI</v>
      </c>
      <c r="C4131" s="104" t="str">
        <f>Cartilha_GLOBAL!C4131</f>
        <v>JOELHO 45 GRAUS, EM FERRO GALVANIZADO, DN 65 (2 1/2"), CONEXÃO ROSQUEADA, INSTALADO EM PRUMADAS - FORNECIMENTO E INSTALAÇÃO. AF_10/2020</v>
      </c>
      <c r="D4131" s="94" t="str">
        <f>Cartilha_GLOBAL!D4131</f>
        <v>UN</v>
      </c>
      <c r="E4131" s="105">
        <f>Cartilha_GLOBAL!$E4131</f>
        <v>167.34</v>
      </c>
      <c r="F4131" s="182">
        <f>Cartilha_GLOBAL!$F4131</f>
        <v>205.39</v>
      </c>
      <c r="G4131" s="108"/>
      <c r="H4131" s="107">
        <f t="shared" si="253"/>
        <v>0</v>
      </c>
      <c r="I4131" s="143">
        <f t="shared" si="254"/>
        <v>0</v>
      </c>
      <c r="J4131" s="142"/>
      <c r="K4131" s="228"/>
      <c r="L4131" s="7" t="str">
        <f t="shared" si="255"/>
        <v/>
      </c>
      <c r="M4131" s="7" t="str">
        <f t="shared" si="256"/>
        <v/>
      </c>
      <c r="N4131" s="7" t="str">
        <f>Cartilha_GLOBAL!N4131</f>
        <v/>
      </c>
      <c r="O4131" s="144"/>
      <c r="Q4131" s="151"/>
      <c r="R4131" s="152">
        <v>0</v>
      </c>
      <c r="T4131" s="153">
        <f>IF(Cartilha_GLOBAL!R4131=0,0,IF(Cartilha_GLOBAL!R4131&gt;0,"c","b"))</f>
        <v>0</v>
      </c>
    </row>
    <row r="4132" ht="22.5" hidden="1" spans="1:20">
      <c r="A4132" s="158">
        <f>Cartilha_GLOBAL!A4132</f>
        <v>92353</v>
      </c>
      <c r="B4132" s="100" t="str">
        <f>Cartilha_GLOBAL!B4132</f>
        <v>SINAPI</v>
      </c>
      <c r="C4132" s="104" t="str">
        <f>Cartilha_GLOBAL!C4132</f>
        <v>JOELHO 90 GRAUS, EM FERRO GALVANIZADO, DN 65 (2 1/2"), CONEXÃO ROSQUEADA, INSTALADO EM PRUMADAS - FORNECIMENTO E INSTALAÇÃO. AF_10/2020</v>
      </c>
      <c r="D4132" s="94" t="str">
        <f>Cartilha_GLOBAL!D4132</f>
        <v>UN</v>
      </c>
      <c r="E4132" s="105">
        <f>Cartilha_GLOBAL!$E4132</f>
        <v>156.8</v>
      </c>
      <c r="F4132" s="182">
        <f>Cartilha_GLOBAL!$F4132</f>
        <v>192.46</v>
      </c>
      <c r="G4132" s="108"/>
      <c r="H4132" s="107">
        <f t="shared" si="253"/>
        <v>0</v>
      </c>
      <c r="I4132" s="143">
        <f t="shared" si="254"/>
        <v>0</v>
      </c>
      <c r="J4132" s="142"/>
      <c r="K4132" s="228"/>
      <c r="L4132" s="7" t="str">
        <f t="shared" si="255"/>
        <v/>
      </c>
      <c r="M4132" s="7" t="str">
        <f t="shared" si="256"/>
        <v/>
      </c>
      <c r="N4132" s="7" t="str">
        <f>Cartilha_GLOBAL!N4132</f>
        <v/>
      </c>
      <c r="O4132" s="144"/>
      <c r="Q4132" s="151"/>
      <c r="R4132" s="152">
        <v>0</v>
      </c>
      <c r="T4132" s="153">
        <f>IF(Cartilha_GLOBAL!R4132=0,0,IF(Cartilha_GLOBAL!R4132&gt;0,"c","b"))</f>
        <v>0</v>
      </c>
    </row>
    <row r="4133" ht="22.5" hidden="1" spans="1:20">
      <c r="A4133" s="158">
        <f>Cartilha_GLOBAL!A4133</f>
        <v>92354</v>
      </c>
      <c r="B4133" s="100" t="str">
        <f>Cartilha_GLOBAL!B4133</f>
        <v>SINAPI</v>
      </c>
      <c r="C4133" s="104" t="str">
        <f>Cartilha_GLOBAL!C4133</f>
        <v>JOELHO 45 GRAUS, EM FERRO GALVANIZADO, DN 80 (3"), CONEXÃO ROSQUEADA, INSTALADO EM PRUMADAS - FORNECIMENTO E INSTALAÇÃO. AF_10/2020</v>
      </c>
      <c r="D4133" s="94" t="str">
        <f>Cartilha_GLOBAL!D4133</f>
        <v>UN</v>
      </c>
      <c r="E4133" s="105">
        <f>Cartilha_GLOBAL!$E4133</f>
        <v>221.23</v>
      </c>
      <c r="F4133" s="182">
        <f>Cartilha_GLOBAL!$F4133</f>
        <v>271.54</v>
      </c>
      <c r="G4133" s="108"/>
      <c r="H4133" s="107">
        <f t="shared" si="253"/>
        <v>0</v>
      </c>
      <c r="I4133" s="143">
        <f t="shared" si="254"/>
        <v>0</v>
      </c>
      <c r="J4133" s="142"/>
      <c r="K4133" s="145"/>
      <c r="L4133" s="7" t="str">
        <f t="shared" si="255"/>
        <v/>
      </c>
      <c r="M4133" s="7" t="str">
        <f t="shared" si="256"/>
        <v/>
      </c>
      <c r="N4133" s="7" t="str">
        <f>Cartilha_GLOBAL!N4133</f>
        <v/>
      </c>
      <c r="O4133" s="144"/>
      <c r="Q4133" s="151"/>
      <c r="R4133" s="152">
        <v>0</v>
      </c>
      <c r="T4133" s="153">
        <f>IF(Cartilha_GLOBAL!R4133=0,0,IF(Cartilha_GLOBAL!R4133&gt;0,"c","b"))</f>
        <v>0</v>
      </c>
    </row>
    <row r="4134" ht="22.5" hidden="1" spans="1:20">
      <c r="A4134" s="158">
        <f>Cartilha_GLOBAL!A4134</f>
        <v>92355</v>
      </c>
      <c r="B4134" s="100" t="str">
        <f>Cartilha_GLOBAL!B4134</f>
        <v>SINAPI</v>
      </c>
      <c r="C4134" s="104" t="str">
        <f>Cartilha_GLOBAL!C4134</f>
        <v>JOELHO 90 GRAUS, EM FERRO GALVANIZADO, DN 80 (3"), CONEXÃO ROSQUEADA, INSTALADO EM PRUMADAS - FORNECIMENTO E INSTALAÇÃO. AF_10/2020</v>
      </c>
      <c r="D4134" s="94" t="str">
        <f>Cartilha_GLOBAL!D4134</f>
        <v>UN</v>
      </c>
      <c r="E4134" s="105">
        <f>Cartilha_GLOBAL!$E4134</f>
        <v>200.91</v>
      </c>
      <c r="F4134" s="182">
        <f>Cartilha_GLOBAL!$F4134</f>
        <v>246.6</v>
      </c>
      <c r="G4134" s="108"/>
      <c r="H4134" s="107">
        <f t="shared" si="253"/>
        <v>0</v>
      </c>
      <c r="I4134" s="143">
        <f t="shared" si="254"/>
        <v>0</v>
      </c>
      <c r="J4134" s="142"/>
      <c r="K4134" s="228"/>
      <c r="L4134" s="7" t="str">
        <f t="shared" si="255"/>
        <v/>
      </c>
      <c r="M4134" s="7" t="str">
        <f t="shared" si="256"/>
        <v/>
      </c>
      <c r="N4134" s="7" t="str">
        <f>Cartilha_GLOBAL!N4134</f>
        <v/>
      </c>
      <c r="O4134" s="144"/>
      <c r="Q4134" s="151"/>
      <c r="R4134" s="152">
        <v>0</v>
      </c>
      <c r="T4134" s="153">
        <f>IF(Cartilha_GLOBAL!R4134=0,0,IF(Cartilha_GLOBAL!R4134&gt;0,"c","b"))</f>
        <v>0</v>
      </c>
    </row>
    <row r="4135" ht="22.5" hidden="1" spans="1:20">
      <c r="A4135" s="158">
        <f>Cartilha_GLOBAL!A4135</f>
        <v>92356</v>
      </c>
      <c r="B4135" s="100" t="str">
        <f>Cartilha_GLOBAL!B4135</f>
        <v>SINAPI</v>
      </c>
      <c r="C4135" s="104" t="str">
        <f>Cartilha_GLOBAL!C4135</f>
        <v>TÊ, EM FERRO GALVANIZADO, DN 50 (2"), CONEXÃO ROSQUEADA, INSTALADO EM PRUMADAS - FORNECIMENTO E INSTALAÇÃO. AF_10/2020</v>
      </c>
      <c r="D4135" s="94" t="str">
        <f>Cartilha_GLOBAL!D4135</f>
        <v>UN</v>
      </c>
      <c r="E4135" s="105">
        <f>Cartilha_GLOBAL!$E4135</f>
        <v>145.07</v>
      </c>
      <c r="F4135" s="182">
        <f>Cartilha_GLOBAL!$F4135</f>
        <v>178.06</v>
      </c>
      <c r="G4135" s="108"/>
      <c r="H4135" s="107">
        <f t="shared" si="253"/>
        <v>0</v>
      </c>
      <c r="I4135" s="143">
        <f t="shared" si="254"/>
        <v>0</v>
      </c>
      <c r="J4135" s="142"/>
      <c r="K4135" s="228"/>
      <c r="L4135" s="7" t="str">
        <f t="shared" si="255"/>
        <v/>
      </c>
      <c r="M4135" s="7" t="str">
        <f t="shared" si="256"/>
        <v/>
      </c>
      <c r="N4135" s="7" t="str">
        <f>Cartilha_GLOBAL!N4135</f>
        <v/>
      </c>
      <c r="O4135" s="144"/>
      <c r="Q4135" s="151"/>
      <c r="R4135" s="152">
        <v>0</v>
      </c>
      <c r="T4135" s="153">
        <f>IF(Cartilha_GLOBAL!R4135=0,0,IF(Cartilha_GLOBAL!R4135&gt;0,"c","b"))</f>
        <v>0</v>
      </c>
    </row>
    <row r="4136" ht="22.5" hidden="1" spans="1:20">
      <c r="A4136" s="158">
        <f>Cartilha_GLOBAL!A4136</f>
        <v>92357</v>
      </c>
      <c r="B4136" s="100" t="str">
        <f>Cartilha_GLOBAL!B4136</f>
        <v>SINAPI</v>
      </c>
      <c r="C4136" s="104" t="str">
        <f>Cartilha_GLOBAL!C4136</f>
        <v>TÊ, EM FERRO GALVANIZADO, DN 65 (2 1/2"), CONEXÃO ROSQUEADA, INSTALADO EM PRUMADAS - FORNECIMENTO E INSTALAÇÃO. AF_10/2020</v>
      </c>
      <c r="D4136" s="94" t="str">
        <f>Cartilha_GLOBAL!D4136</f>
        <v>UN</v>
      </c>
      <c r="E4136" s="105">
        <f>Cartilha_GLOBAL!$E4136</f>
        <v>214.36</v>
      </c>
      <c r="F4136" s="182">
        <f>Cartilha_GLOBAL!$F4136</f>
        <v>263.11</v>
      </c>
      <c r="G4136" s="108"/>
      <c r="H4136" s="107">
        <f t="shared" si="253"/>
        <v>0</v>
      </c>
      <c r="I4136" s="143">
        <f t="shared" si="254"/>
        <v>0</v>
      </c>
      <c r="J4136" s="142"/>
      <c r="K4136" s="228"/>
      <c r="L4136" s="7" t="str">
        <f t="shared" si="255"/>
        <v/>
      </c>
      <c r="M4136" s="7" t="str">
        <f t="shared" si="256"/>
        <v/>
      </c>
      <c r="N4136" s="7" t="str">
        <f>Cartilha_GLOBAL!N4136</f>
        <v/>
      </c>
      <c r="O4136" s="144"/>
      <c r="Q4136" s="151"/>
      <c r="R4136" s="152">
        <v>0</v>
      </c>
      <c r="T4136" s="153">
        <f>IF(Cartilha_GLOBAL!R4136=0,0,IF(Cartilha_GLOBAL!R4136&gt;0,"c","b"))</f>
        <v>0</v>
      </c>
    </row>
    <row r="4137" ht="22.5" hidden="1" spans="1:20">
      <c r="A4137" s="158">
        <f>Cartilha_GLOBAL!A4137</f>
        <v>92358</v>
      </c>
      <c r="B4137" s="100" t="str">
        <f>Cartilha_GLOBAL!B4137</f>
        <v>SINAPI</v>
      </c>
      <c r="C4137" s="104" t="str">
        <f>Cartilha_GLOBAL!C4137</f>
        <v>TÊ, EM FERRO GALVANIZADO, DN 80 (3"), CONEXÃO ROSQUEADA, INSTALADO EM PRUMADAS - FORNECIMENTO E INSTALAÇÃO. AF_10/2020</v>
      </c>
      <c r="D4137" s="94" t="str">
        <f>Cartilha_GLOBAL!D4137</f>
        <v>UN</v>
      </c>
      <c r="E4137" s="105">
        <f>Cartilha_GLOBAL!$E4137</f>
        <v>265.93</v>
      </c>
      <c r="F4137" s="182">
        <f>Cartilha_GLOBAL!$F4137</f>
        <v>326.4</v>
      </c>
      <c r="G4137" s="108"/>
      <c r="H4137" s="107">
        <f t="shared" si="253"/>
        <v>0</v>
      </c>
      <c r="I4137" s="143">
        <f t="shared" si="254"/>
        <v>0</v>
      </c>
      <c r="J4137" s="142"/>
      <c r="K4137" s="228"/>
      <c r="L4137" s="7" t="str">
        <f t="shared" si="255"/>
        <v/>
      </c>
      <c r="M4137" s="7" t="str">
        <f t="shared" si="256"/>
        <v/>
      </c>
      <c r="N4137" s="7" t="str">
        <f>Cartilha_GLOBAL!N4137</f>
        <v/>
      </c>
      <c r="O4137" s="144"/>
      <c r="Q4137" s="151"/>
      <c r="R4137" s="152">
        <v>0</v>
      </c>
      <c r="T4137" s="153">
        <f>IF(Cartilha_GLOBAL!R4137=0,0,IF(Cartilha_GLOBAL!R4137&gt;0,"c","b"))</f>
        <v>0</v>
      </c>
    </row>
    <row r="4138" ht="22.5" hidden="1" spans="1:20">
      <c r="A4138" s="158">
        <f>Cartilha_GLOBAL!A4138</f>
        <v>92692</v>
      </c>
      <c r="B4138" s="100" t="str">
        <f>Cartilha_GLOBAL!B4138</f>
        <v>SINAPI</v>
      </c>
      <c r="C4138" s="104" t="str">
        <f>Cartilha_GLOBAL!C4138</f>
        <v>NIPLE, EM FERRO GALVANIZADO, CONEXÃO ROSQUEADA, DN 15 (1/2"), INSTALADO EM RAMAIS E SUB-RAMAIS DE GÁS - FORNECIMENTO E INSTALAÇÃO. AF_10/2020</v>
      </c>
      <c r="D4138" s="94" t="str">
        <f>Cartilha_GLOBAL!D4138</f>
        <v>UN</v>
      </c>
      <c r="E4138" s="105">
        <f>Cartilha_GLOBAL!$E4138</f>
        <v>16.11</v>
      </c>
      <c r="F4138" s="182">
        <f>Cartilha_GLOBAL!$F4138</f>
        <v>19.77</v>
      </c>
      <c r="G4138" s="108"/>
      <c r="H4138" s="107">
        <f t="shared" si="253"/>
        <v>0</v>
      </c>
      <c r="I4138" s="143">
        <f t="shared" si="254"/>
        <v>0</v>
      </c>
      <c r="J4138" s="142"/>
      <c r="K4138" s="228"/>
      <c r="L4138" s="7" t="str">
        <f t="shared" si="255"/>
        <v/>
      </c>
      <c r="M4138" s="7" t="str">
        <f t="shared" si="256"/>
        <v/>
      </c>
      <c r="N4138" s="7" t="str">
        <f>Cartilha_GLOBAL!N4138</f>
        <v/>
      </c>
      <c r="O4138" s="144"/>
      <c r="Q4138" s="151"/>
      <c r="R4138" s="152">
        <v>0</v>
      </c>
      <c r="T4138" s="153">
        <f>IF(Cartilha_GLOBAL!R4138=0,0,IF(Cartilha_GLOBAL!R4138&gt;0,"c","b"))</f>
        <v>0</v>
      </c>
    </row>
    <row r="4139" ht="22.5" hidden="1" spans="1:20">
      <c r="A4139" s="158">
        <f>Cartilha_GLOBAL!A4139</f>
        <v>92693</v>
      </c>
      <c r="B4139" s="100" t="str">
        <f>Cartilha_GLOBAL!B4139</f>
        <v>SINAPI</v>
      </c>
      <c r="C4139" s="104" t="str">
        <f>Cartilha_GLOBAL!C4139</f>
        <v>LUVA, EM FERRO GALVANIZADO, CONEXÃO ROSQUEADA, DN 15 (1/2"), INSTALADO EM RAMAIS E SUB-RAMAIS DE GÁS - FORNECIMENTO E INSTALAÇÃO. AF_10/2020</v>
      </c>
      <c r="D4139" s="94" t="str">
        <f>Cartilha_GLOBAL!D4139</f>
        <v>UN</v>
      </c>
      <c r="E4139" s="105">
        <f>Cartilha_GLOBAL!$E4139</f>
        <v>16.54</v>
      </c>
      <c r="F4139" s="182">
        <f>Cartilha_GLOBAL!$F4139</f>
        <v>20.3</v>
      </c>
      <c r="G4139" s="108"/>
      <c r="H4139" s="107">
        <f t="shared" si="253"/>
        <v>0</v>
      </c>
      <c r="I4139" s="143">
        <f t="shared" si="254"/>
        <v>0</v>
      </c>
      <c r="J4139" s="142"/>
      <c r="K4139" s="228"/>
      <c r="L4139" s="7" t="str">
        <f t="shared" si="255"/>
        <v/>
      </c>
      <c r="M4139" s="7" t="str">
        <f t="shared" si="256"/>
        <v/>
      </c>
      <c r="N4139" s="7" t="str">
        <f>Cartilha_GLOBAL!N4139</f>
        <v/>
      </c>
      <c r="O4139" s="144"/>
      <c r="Q4139" s="151"/>
      <c r="R4139" s="152">
        <v>0</v>
      </c>
      <c r="T4139" s="153">
        <f>IF(Cartilha_GLOBAL!R4139=0,0,IF(Cartilha_GLOBAL!R4139&gt;0,"c","b"))</f>
        <v>0</v>
      </c>
    </row>
    <row r="4140" ht="22.5" hidden="1" spans="1:20">
      <c r="A4140" s="158">
        <f>Cartilha_GLOBAL!A4140</f>
        <v>92694</v>
      </c>
      <c r="B4140" s="100" t="str">
        <f>Cartilha_GLOBAL!B4140</f>
        <v>SINAPI</v>
      </c>
      <c r="C4140" s="104" t="str">
        <f>Cartilha_GLOBAL!C4140</f>
        <v>NIPLE, EM FERRO GALVANIZADO, CONEXÃO ROSQUEADA, DN 20 (3/4"), INSTALADO EM RAMAIS E SUB-RAMAIS DE GÁS - FORNECIMENTO E INSTALAÇÃO. AF_10/2020</v>
      </c>
      <c r="D4140" s="94" t="str">
        <f>Cartilha_GLOBAL!D4140</f>
        <v>UN</v>
      </c>
      <c r="E4140" s="105">
        <f>Cartilha_GLOBAL!$E4140</f>
        <v>25.67</v>
      </c>
      <c r="F4140" s="182">
        <f>Cartilha_GLOBAL!$F4140</f>
        <v>31.51</v>
      </c>
      <c r="G4140" s="108"/>
      <c r="H4140" s="107">
        <f t="shared" si="253"/>
        <v>0</v>
      </c>
      <c r="I4140" s="143">
        <f t="shared" si="254"/>
        <v>0</v>
      </c>
      <c r="J4140" s="142"/>
      <c r="K4140" s="228"/>
      <c r="L4140" s="7" t="str">
        <f t="shared" si="255"/>
        <v/>
      </c>
      <c r="M4140" s="7" t="str">
        <f t="shared" si="256"/>
        <v/>
      </c>
      <c r="N4140" s="7" t="str">
        <f>Cartilha_GLOBAL!N4140</f>
        <v/>
      </c>
      <c r="O4140" s="144"/>
      <c r="Q4140" s="151"/>
      <c r="R4140" s="152">
        <v>0</v>
      </c>
      <c r="T4140" s="153">
        <f>IF(Cartilha_GLOBAL!R4140=0,0,IF(Cartilha_GLOBAL!R4140&gt;0,"c","b"))</f>
        <v>0</v>
      </c>
    </row>
    <row r="4141" ht="22.5" hidden="1" spans="1:20">
      <c r="A4141" s="158">
        <f>Cartilha_GLOBAL!A4141</f>
        <v>92695</v>
      </c>
      <c r="B4141" s="100" t="str">
        <f>Cartilha_GLOBAL!B4141</f>
        <v>SINAPI</v>
      </c>
      <c r="C4141" s="104" t="str">
        <f>Cartilha_GLOBAL!C4141</f>
        <v>LUVA, EM FERRO GALVANIZADO, CONEXÃO ROSQUEADA, DN 20 (3/4"), INSTALADO EM RAMAIS E SUB-RAMAIS DE GÁS - FORNECIMENTO E INSTALAÇÃO. AF_10/2020</v>
      </c>
      <c r="D4141" s="94" t="str">
        <f>Cartilha_GLOBAL!D4141</f>
        <v>UN</v>
      </c>
      <c r="E4141" s="105">
        <f>Cartilha_GLOBAL!$E4141</f>
        <v>26.1</v>
      </c>
      <c r="F4141" s="182">
        <f>Cartilha_GLOBAL!$F4141</f>
        <v>32.04</v>
      </c>
      <c r="G4141" s="108"/>
      <c r="H4141" s="107">
        <f t="shared" si="253"/>
        <v>0</v>
      </c>
      <c r="I4141" s="143">
        <f t="shared" si="254"/>
        <v>0</v>
      </c>
      <c r="J4141" s="142"/>
      <c r="K4141" s="228"/>
      <c r="L4141" s="7" t="str">
        <f t="shared" si="255"/>
        <v/>
      </c>
      <c r="M4141" s="7" t="str">
        <f t="shared" si="256"/>
        <v/>
      </c>
      <c r="N4141" s="7" t="str">
        <f>Cartilha_GLOBAL!N4141</f>
        <v/>
      </c>
      <c r="O4141" s="144"/>
      <c r="Q4141" s="151"/>
      <c r="R4141" s="152">
        <v>0</v>
      </c>
      <c r="T4141" s="153">
        <f>IF(Cartilha_GLOBAL!R4141=0,0,IF(Cartilha_GLOBAL!R4141&gt;0,"c","b"))</f>
        <v>0</v>
      </c>
    </row>
    <row r="4142" ht="22.5" hidden="1" spans="1:20">
      <c r="A4142" s="158">
        <f>Cartilha_GLOBAL!A4142</f>
        <v>92696</v>
      </c>
      <c r="B4142" s="100" t="str">
        <f>Cartilha_GLOBAL!B4142</f>
        <v>SINAPI</v>
      </c>
      <c r="C4142" s="104" t="str">
        <f>Cartilha_GLOBAL!C4142</f>
        <v>NIPLE, EM FERRO GALVANIZADO, CONEXÃO ROSQUEADA, DN 25 (1"), INSTALADO EM RAMAIS E SUB-RAMAIS DE GÁS - FORNECIMENTO E INSTALAÇÃO. AF_10/2020</v>
      </c>
      <c r="D4142" s="94" t="str">
        <f>Cartilha_GLOBAL!D4142</f>
        <v>UN</v>
      </c>
      <c r="E4142" s="105">
        <f>Cartilha_GLOBAL!$E4142</f>
        <v>40.3</v>
      </c>
      <c r="F4142" s="182">
        <f>Cartilha_GLOBAL!$F4142</f>
        <v>49.46</v>
      </c>
      <c r="G4142" s="108"/>
      <c r="H4142" s="107">
        <f t="shared" ref="H4142:H4205" si="257">IF(G4142=0,0,F4142)</f>
        <v>0</v>
      </c>
      <c r="I4142" s="143">
        <f t="shared" ref="I4142:I4205" si="258">IF(ISBLANK(G4142),0,IF(R4142=0,ROUND(G4142*H4142,2),IF(R4142="b",ROUNDDOWN(G4142*H4142,2),ROUNDUP(G4142*H4142,2))))</f>
        <v>0</v>
      </c>
      <c r="J4142" s="142"/>
      <c r="K4142" s="228"/>
      <c r="L4142" s="7" t="str">
        <f t="shared" ref="L4142:L4205" si="259">IF(K4142="X","x",IF(K4142="xx","x",IF(I4142&gt;0,"x","")))</f>
        <v/>
      </c>
      <c r="M4142" s="7" t="str">
        <f t="shared" ref="M4142:M4205" si="260">IF(K4142="X","x",IF(K4142="xx","x",IF(I4142&gt;0,"x","")))</f>
        <v/>
      </c>
      <c r="N4142" s="7" t="str">
        <f>Cartilha_GLOBAL!N4142</f>
        <v/>
      </c>
      <c r="O4142" s="144"/>
      <c r="Q4142" s="151"/>
      <c r="R4142" s="152">
        <v>0</v>
      </c>
      <c r="T4142" s="153">
        <f>IF(Cartilha_GLOBAL!R4142=0,0,IF(Cartilha_GLOBAL!R4142&gt;0,"c","b"))</f>
        <v>0</v>
      </c>
    </row>
    <row r="4143" ht="22.5" hidden="1" spans="1:20">
      <c r="A4143" s="158">
        <f>Cartilha_GLOBAL!A4143</f>
        <v>92697</v>
      </c>
      <c r="B4143" s="100" t="str">
        <f>Cartilha_GLOBAL!B4143</f>
        <v>SINAPI</v>
      </c>
      <c r="C4143" s="104" t="str">
        <f>Cartilha_GLOBAL!C4143</f>
        <v>LUVA, EM FERRO GALVANIZADO, CONEXÃO ROSQUEADA, DN 25 (1"), INSTALADO EM RAMAIS E SUB-RAMAIS DE GÁS - FORNECIMENTO E INSTALAÇÃO. AF_10/2020</v>
      </c>
      <c r="D4143" s="94" t="str">
        <f>Cartilha_GLOBAL!D4143</f>
        <v>UN</v>
      </c>
      <c r="E4143" s="105">
        <f>Cartilha_GLOBAL!$E4143</f>
        <v>42.24</v>
      </c>
      <c r="F4143" s="182">
        <f>Cartilha_GLOBAL!$F4143</f>
        <v>51.85</v>
      </c>
      <c r="G4143" s="108"/>
      <c r="H4143" s="107">
        <f t="shared" si="257"/>
        <v>0</v>
      </c>
      <c r="I4143" s="143">
        <f t="shared" si="258"/>
        <v>0</v>
      </c>
      <c r="J4143" s="142"/>
      <c r="K4143" s="228"/>
      <c r="L4143" s="7" t="str">
        <f t="shared" si="259"/>
        <v/>
      </c>
      <c r="M4143" s="7" t="str">
        <f t="shared" si="260"/>
        <v/>
      </c>
      <c r="N4143" s="7" t="str">
        <f>Cartilha_GLOBAL!N4143</f>
        <v/>
      </c>
      <c r="O4143" s="144"/>
      <c r="Q4143" s="151"/>
      <c r="R4143" s="152">
        <v>0</v>
      </c>
      <c r="T4143" s="153">
        <f>IF(Cartilha_GLOBAL!R4143=0,0,IF(Cartilha_GLOBAL!R4143&gt;0,"c","b"))</f>
        <v>0</v>
      </c>
    </row>
    <row r="4144" ht="22.5" hidden="1" spans="1:20">
      <c r="A4144" s="158">
        <f>Cartilha_GLOBAL!A4144</f>
        <v>92698</v>
      </c>
      <c r="B4144" s="100" t="str">
        <f>Cartilha_GLOBAL!B4144</f>
        <v>SINAPI</v>
      </c>
      <c r="C4144" s="104" t="str">
        <f>Cartilha_GLOBAL!C4144</f>
        <v>JOELHO 45 GRAUS, EM FERRO GALVANIZADO, CONEXÃO ROSQUEADA, DN 15 (1/2"), INSTALADO EM RAMAIS E SUB-RAMAIS DE GÁS - FORNECIMENTO E INSTALAÇÃO. AF_10/2020</v>
      </c>
      <c r="D4144" s="94" t="str">
        <f>Cartilha_GLOBAL!D4144</f>
        <v>UN</v>
      </c>
      <c r="E4144" s="105">
        <f>Cartilha_GLOBAL!$E4144</f>
        <v>23.84</v>
      </c>
      <c r="F4144" s="182">
        <f>Cartilha_GLOBAL!$F4144</f>
        <v>29.26</v>
      </c>
      <c r="G4144" s="108"/>
      <c r="H4144" s="107">
        <f t="shared" si="257"/>
        <v>0</v>
      </c>
      <c r="I4144" s="143">
        <f t="shared" si="258"/>
        <v>0</v>
      </c>
      <c r="J4144" s="142"/>
      <c r="K4144" s="228"/>
      <c r="L4144" s="7" t="str">
        <f t="shared" si="259"/>
        <v/>
      </c>
      <c r="M4144" s="7" t="str">
        <f t="shared" si="260"/>
        <v/>
      </c>
      <c r="N4144" s="7" t="str">
        <f>Cartilha_GLOBAL!N4144</f>
        <v/>
      </c>
      <c r="O4144" s="144"/>
      <c r="Q4144" s="151"/>
      <c r="R4144" s="152">
        <v>0</v>
      </c>
      <c r="T4144" s="153">
        <f>IF(Cartilha_GLOBAL!R4144=0,0,IF(Cartilha_GLOBAL!R4144&gt;0,"c","b"))</f>
        <v>0</v>
      </c>
    </row>
    <row r="4145" ht="22.5" hidden="1" spans="1:20">
      <c r="A4145" s="158">
        <f>Cartilha_GLOBAL!A4145</f>
        <v>92699</v>
      </c>
      <c r="B4145" s="100" t="str">
        <f>Cartilha_GLOBAL!B4145</f>
        <v>SINAPI</v>
      </c>
      <c r="C4145" s="104" t="str">
        <f>Cartilha_GLOBAL!C4145</f>
        <v>JOELHO 90 GRAUS, EM FERRO GALVANIZADO, CONEXÃO ROSQUEADA, DN 15 (1/2"), INSTALADO EM RAMAIS E SUB-RAMAIS DE GÁS - FORNECIMENTO E INSTALAÇÃO. AF_10/2020</v>
      </c>
      <c r="D4145" s="94" t="str">
        <f>Cartilha_GLOBAL!D4145</f>
        <v>UN</v>
      </c>
      <c r="E4145" s="105">
        <f>Cartilha_GLOBAL!$E4145</f>
        <v>22.44</v>
      </c>
      <c r="F4145" s="182">
        <f>Cartilha_GLOBAL!$F4145</f>
        <v>27.54</v>
      </c>
      <c r="G4145" s="108"/>
      <c r="H4145" s="107">
        <f t="shared" si="257"/>
        <v>0</v>
      </c>
      <c r="I4145" s="143">
        <f t="shared" si="258"/>
        <v>0</v>
      </c>
      <c r="J4145" s="142"/>
      <c r="K4145" s="228"/>
      <c r="L4145" s="7" t="str">
        <f t="shared" si="259"/>
        <v/>
      </c>
      <c r="M4145" s="7" t="str">
        <f t="shared" si="260"/>
        <v/>
      </c>
      <c r="N4145" s="7" t="str">
        <f>Cartilha_GLOBAL!N4145</f>
        <v/>
      </c>
      <c r="O4145" s="144"/>
      <c r="Q4145" s="151"/>
      <c r="R4145" s="152">
        <v>0</v>
      </c>
      <c r="T4145" s="153">
        <f>IF(Cartilha_GLOBAL!R4145=0,0,IF(Cartilha_GLOBAL!R4145&gt;0,"c","b"))</f>
        <v>0</v>
      </c>
    </row>
    <row r="4146" ht="22.5" hidden="1" spans="1:20">
      <c r="A4146" s="158">
        <f>Cartilha_GLOBAL!A4146</f>
        <v>92700</v>
      </c>
      <c r="B4146" s="100" t="str">
        <f>Cartilha_GLOBAL!B4146</f>
        <v>SINAPI</v>
      </c>
      <c r="C4146" s="104" t="str">
        <f>Cartilha_GLOBAL!C4146</f>
        <v>JOELHO 45 GRAUS, EM FERRO GALVANIZADO, CONEXÃO ROSQUEADA, DN 20 (3/4"), INSTALADO EM RAMAIS E SUB-RAMAIS DE GÁS - FORNECIMENTO E INSTALAÇÃO. AF_10/2020</v>
      </c>
      <c r="D4146" s="94" t="str">
        <f>Cartilha_GLOBAL!D4146</f>
        <v>UN</v>
      </c>
      <c r="E4146" s="105">
        <f>Cartilha_GLOBAL!$E4146</f>
        <v>38.97</v>
      </c>
      <c r="F4146" s="182">
        <f>Cartilha_GLOBAL!$F4146</f>
        <v>47.83</v>
      </c>
      <c r="G4146" s="108"/>
      <c r="H4146" s="107">
        <f t="shared" si="257"/>
        <v>0</v>
      </c>
      <c r="I4146" s="143">
        <f t="shared" si="258"/>
        <v>0</v>
      </c>
      <c r="J4146" s="142"/>
      <c r="K4146" s="228"/>
      <c r="L4146" s="7" t="str">
        <f t="shared" si="259"/>
        <v/>
      </c>
      <c r="M4146" s="7" t="str">
        <f t="shared" si="260"/>
        <v/>
      </c>
      <c r="N4146" s="7" t="str">
        <f>Cartilha_GLOBAL!N4146</f>
        <v/>
      </c>
      <c r="O4146" s="144"/>
      <c r="Q4146" s="151"/>
      <c r="R4146" s="152">
        <v>0</v>
      </c>
      <c r="T4146" s="153">
        <f>IF(Cartilha_GLOBAL!R4146=0,0,IF(Cartilha_GLOBAL!R4146&gt;0,"c","b"))</f>
        <v>0</v>
      </c>
    </row>
    <row r="4147" ht="22.5" hidden="1" spans="1:20">
      <c r="A4147" s="158">
        <f>Cartilha_GLOBAL!A4147</f>
        <v>92701</v>
      </c>
      <c r="B4147" s="100" t="str">
        <f>Cartilha_GLOBAL!B4147</f>
        <v>SINAPI</v>
      </c>
      <c r="C4147" s="104" t="str">
        <f>Cartilha_GLOBAL!C4147</f>
        <v>JOELHO 90 GRAUS, EM FERRO GALVANIZADO, CONEXÃO ROSQUEADA, DN 20 (3/4"), INSTALADO EM RAMAIS E SUB-RAMAIS DE GÁS - FORNECIMENTO E INSTALAÇÃO. AF_10/2020</v>
      </c>
      <c r="D4147" s="94" t="str">
        <f>Cartilha_GLOBAL!D4147</f>
        <v>UN</v>
      </c>
      <c r="E4147" s="105">
        <f>Cartilha_GLOBAL!$E4147</f>
        <v>36.89</v>
      </c>
      <c r="F4147" s="182">
        <f>Cartilha_GLOBAL!$F4147</f>
        <v>45.28</v>
      </c>
      <c r="G4147" s="108"/>
      <c r="H4147" s="107">
        <f t="shared" si="257"/>
        <v>0</v>
      </c>
      <c r="I4147" s="143">
        <f t="shared" si="258"/>
        <v>0</v>
      </c>
      <c r="J4147" s="142"/>
      <c r="K4147" s="228"/>
      <c r="L4147" s="7" t="str">
        <f t="shared" si="259"/>
        <v/>
      </c>
      <c r="M4147" s="7" t="str">
        <f t="shared" si="260"/>
        <v/>
      </c>
      <c r="N4147" s="7" t="str">
        <f>Cartilha_GLOBAL!N4147</f>
        <v/>
      </c>
      <c r="O4147" s="144"/>
      <c r="Q4147" s="151"/>
      <c r="R4147" s="152">
        <v>0</v>
      </c>
      <c r="T4147" s="153">
        <f>IF(Cartilha_GLOBAL!R4147=0,0,IF(Cartilha_GLOBAL!R4147&gt;0,"c","b"))</f>
        <v>0</v>
      </c>
    </row>
    <row r="4148" ht="22.5" hidden="1" spans="1:20">
      <c r="A4148" s="158">
        <f>Cartilha_GLOBAL!A4148</f>
        <v>92702</v>
      </c>
      <c r="B4148" s="100" t="str">
        <f>Cartilha_GLOBAL!B4148</f>
        <v>SINAPI</v>
      </c>
      <c r="C4148" s="104" t="str">
        <f>Cartilha_GLOBAL!C4148</f>
        <v>JOELHO 45 GRAUS, EM FERRO GALVANIZADO, CONEXÃO ROSQUEADA, DN 25 (1"), INSTALADO EM RAMAIS E SUB-RAMAIS DE GÁS - FORNECIMENTO E INSTALAÇÃO. AF_10/2020</v>
      </c>
      <c r="D4148" s="94" t="str">
        <f>Cartilha_GLOBAL!D4148</f>
        <v>UN</v>
      </c>
      <c r="E4148" s="105">
        <f>Cartilha_GLOBAL!$E4148</f>
        <v>61.08</v>
      </c>
      <c r="F4148" s="182">
        <f>Cartilha_GLOBAL!$F4148</f>
        <v>74.97</v>
      </c>
      <c r="G4148" s="108"/>
      <c r="H4148" s="107">
        <f t="shared" si="257"/>
        <v>0</v>
      </c>
      <c r="I4148" s="143">
        <f t="shared" si="258"/>
        <v>0</v>
      </c>
      <c r="J4148" s="142"/>
      <c r="K4148" s="228"/>
      <c r="L4148" s="7" t="str">
        <f t="shared" si="259"/>
        <v/>
      </c>
      <c r="M4148" s="7" t="str">
        <f t="shared" si="260"/>
        <v/>
      </c>
      <c r="N4148" s="7" t="str">
        <f>Cartilha_GLOBAL!N4148</f>
        <v/>
      </c>
      <c r="O4148" s="144"/>
      <c r="Q4148" s="151"/>
      <c r="R4148" s="152">
        <v>0</v>
      </c>
      <c r="T4148" s="153">
        <f>IF(Cartilha_GLOBAL!R4148=0,0,IF(Cartilha_GLOBAL!R4148&gt;0,"c","b"))</f>
        <v>0</v>
      </c>
    </row>
    <row r="4149" ht="22.5" hidden="1" spans="1:20">
      <c r="A4149" s="158">
        <f>Cartilha_GLOBAL!A4149</f>
        <v>92703</v>
      </c>
      <c r="B4149" s="100" t="str">
        <f>Cartilha_GLOBAL!B4149</f>
        <v>SINAPI</v>
      </c>
      <c r="C4149" s="104" t="str">
        <f>Cartilha_GLOBAL!C4149</f>
        <v>JOELHO 90 GRAUS, EM FERRO GALVANIZADO, CONEXÃO ROSQUEADA, DN 25 (1"), INSTALADO EM RAMAIS E SUB-RAMAIS DE GÁS - FORNECIMENTO E INSTALAÇÃO. AF_10/2020</v>
      </c>
      <c r="D4149" s="94" t="str">
        <f>Cartilha_GLOBAL!D4149</f>
        <v>UN</v>
      </c>
      <c r="E4149" s="105">
        <f>Cartilha_GLOBAL!$E4149</f>
        <v>58.51</v>
      </c>
      <c r="F4149" s="182">
        <f>Cartilha_GLOBAL!$F4149</f>
        <v>71.82</v>
      </c>
      <c r="G4149" s="108"/>
      <c r="H4149" s="107">
        <f t="shared" si="257"/>
        <v>0</v>
      </c>
      <c r="I4149" s="143">
        <f t="shared" si="258"/>
        <v>0</v>
      </c>
      <c r="J4149" s="142"/>
      <c r="K4149" s="228"/>
      <c r="L4149" s="7" t="str">
        <f t="shared" si="259"/>
        <v/>
      </c>
      <c r="M4149" s="7" t="str">
        <f t="shared" si="260"/>
        <v/>
      </c>
      <c r="N4149" s="7" t="str">
        <f>Cartilha_GLOBAL!N4149</f>
        <v/>
      </c>
      <c r="O4149" s="144"/>
      <c r="Q4149" s="151"/>
      <c r="R4149" s="152">
        <v>0</v>
      </c>
      <c r="T4149" s="153">
        <f>IF(Cartilha_GLOBAL!R4149=0,0,IF(Cartilha_GLOBAL!R4149&gt;0,"c","b"))</f>
        <v>0</v>
      </c>
    </row>
    <row r="4150" ht="22.5" hidden="1" spans="1:20">
      <c r="A4150" s="158">
        <f>Cartilha_GLOBAL!A4150</f>
        <v>92704</v>
      </c>
      <c r="B4150" s="100" t="str">
        <f>Cartilha_GLOBAL!B4150</f>
        <v>SINAPI</v>
      </c>
      <c r="C4150" s="104" t="str">
        <f>Cartilha_GLOBAL!C4150</f>
        <v>TÊ, EM FERRO GALVANIZADO, CONEXÃO ROSQUEADA, DN 15 (1/2"), INSTALADO EM RAMAIS E SUB-RAMAIS DE GÁS - FORNECIMENTO E INSTALAÇÃO. AF_10/2020</v>
      </c>
      <c r="D4150" s="94" t="str">
        <f>Cartilha_GLOBAL!D4150</f>
        <v>UN</v>
      </c>
      <c r="E4150" s="105">
        <f>Cartilha_GLOBAL!$E4150</f>
        <v>30.2</v>
      </c>
      <c r="F4150" s="182">
        <f>Cartilha_GLOBAL!$F4150</f>
        <v>37.07</v>
      </c>
      <c r="G4150" s="108"/>
      <c r="H4150" s="107">
        <f t="shared" si="257"/>
        <v>0</v>
      </c>
      <c r="I4150" s="143">
        <f t="shared" si="258"/>
        <v>0</v>
      </c>
      <c r="J4150" s="142"/>
      <c r="K4150" s="228"/>
      <c r="L4150" s="7" t="str">
        <f t="shared" si="259"/>
        <v/>
      </c>
      <c r="M4150" s="7" t="str">
        <f t="shared" si="260"/>
        <v/>
      </c>
      <c r="N4150" s="7" t="str">
        <f>Cartilha_GLOBAL!N4150</f>
        <v/>
      </c>
      <c r="O4150" s="144"/>
      <c r="Q4150" s="151"/>
      <c r="R4150" s="152">
        <v>0</v>
      </c>
      <c r="T4150" s="153">
        <f>IF(Cartilha_GLOBAL!R4150=0,0,IF(Cartilha_GLOBAL!R4150&gt;0,"c","b"))</f>
        <v>0</v>
      </c>
    </row>
    <row r="4151" ht="22.5" hidden="1" spans="1:20">
      <c r="A4151" s="158">
        <f>Cartilha_GLOBAL!A4151</f>
        <v>92705</v>
      </c>
      <c r="B4151" s="100" t="str">
        <f>Cartilha_GLOBAL!B4151</f>
        <v>SINAPI</v>
      </c>
      <c r="C4151" s="104" t="str">
        <f>Cartilha_GLOBAL!C4151</f>
        <v>TÊ, EM FERRO GALVANIZADO, CONEXÃO ROSQUEADA, DN 20 (3/4"), INSTALADO EM RAMAIS E SUB-RAMAIS DE GÁS - FORNECIMENTO E INSTALAÇÃO. AF_10/2020</v>
      </c>
      <c r="D4151" s="94" t="str">
        <f>Cartilha_GLOBAL!D4151</f>
        <v>UN</v>
      </c>
      <c r="E4151" s="105">
        <f>Cartilha_GLOBAL!$E4151</f>
        <v>48.77</v>
      </c>
      <c r="F4151" s="182">
        <f>Cartilha_GLOBAL!$F4151</f>
        <v>59.86</v>
      </c>
      <c r="G4151" s="108"/>
      <c r="H4151" s="107">
        <f t="shared" si="257"/>
        <v>0</v>
      </c>
      <c r="I4151" s="143">
        <f t="shared" si="258"/>
        <v>0</v>
      </c>
      <c r="J4151" s="142"/>
      <c r="K4151" s="228"/>
      <c r="L4151" s="7" t="str">
        <f t="shared" si="259"/>
        <v/>
      </c>
      <c r="M4151" s="7" t="str">
        <f t="shared" si="260"/>
        <v/>
      </c>
      <c r="N4151" s="7" t="str">
        <f>Cartilha_GLOBAL!N4151</f>
        <v/>
      </c>
      <c r="O4151" s="144"/>
      <c r="Q4151" s="151"/>
      <c r="R4151" s="152">
        <v>0</v>
      </c>
      <c r="T4151" s="153">
        <f>IF(Cartilha_GLOBAL!R4151=0,0,IF(Cartilha_GLOBAL!R4151&gt;0,"c","b"))</f>
        <v>0</v>
      </c>
    </row>
    <row r="4152" ht="22.5" hidden="1" spans="1:20">
      <c r="A4152" s="158">
        <f>Cartilha_GLOBAL!A4152</f>
        <v>92706</v>
      </c>
      <c r="B4152" s="100" t="str">
        <f>Cartilha_GLOBAL!B4152</f>
        <v>SINAPI</v>
      </c>
      <c r="C4152" s="104" t="str">
        <f>Cartilha_GLOBAL!C4152</f>
        <v>TÊ, EM FERRO GALVANIZADO, CONEXÃO ROSQUEADA, DN 25 (1"), INSTALADO EM RAMAIS E SUB-RAMAIS DE GÁS - FORNECIMENTO E INSTALAÇÃO. AF_10/2020</v>
      </c>
      <c r="D4152" s="94" t="str">
        <f>Cartilha_GLOBAL!D4152</f>
        <v>UN</v>
      </c>
      <c r="E4152" s="105">
        <f>Cartilha_GLOBAL!$E4152</f>
        <v>78.94</v>
      </c>
      <c r="F4152" s="182">
        <f>Cartilha_GLOBAL!$F4152</f>
        <v>96.89</v>
      </c>
      <c r="G4152" s="108"/>
      <c r="H4152" s="107">
        <f t="shared" si="257"/>
        <v>0</v>
      </c>
      <c r="I4152" s="143">
        <f t="shared" si="258"/>
        <v>0</v>
      </c>
      <c r="J4152" s="142"/>
      <c r="K4152" s="228"/>
      <c r="L4152" s="7" t="str">
        <f t="shared" si="259"/>
        <v/>
      </c>
      <c r="M4152" s="7" t="str">
        <f t="shared" si="260"/>
        <v/>
      </c>
      <c r="N4152" s="7" t="str">
        <f>Cartilha_GLOBAL!N4152</f>
        <v/>
      </c>
      <c r="O4152" s="144"/>
      <c r="Q4152" s="151"/>
      <c r="R4152" s="152">
        <v>0</v>
      </c>
      <c r="T4152" s="153">
        <f>IF(Cartilha_GLOBAL!R4152=0,0,IF(Cartilha_GLOBAL!R4152&gt;0,"c","b"))</f>
        <v>0</v>
      </c>
    </row>
    <row r="4153" ht="22.5" hidden="1" spans="1:20">
      <c r="A4153" s="158">
        <f>Cartilha_GLOBAL!A4153</f>
        <v>92889</v>
      </c>
      <c r="B4153" s="100" t="str">
        <f>Cartilha_GLOBAL!B4153</f>
        <v>SINAPI</v>
      </c>
      <c r="C4153" s="104" t="str">
        <f>Cartilha_GLOBAL!C4153</f>
        <v>UNIÃO, EM FERRO GALVANIZADO, DN 50 (2"), CONEXÃO ROSQUEADA, INSTALADO EM PRUMADAS - FORNECIMENTO E INSTALAÇÃO. AF_10/2020</v>
      </c>
      <c r="D4153" s="94" t="str">
        <f>Cartilha_GLOBAL!D4153</f>
        <v>UN</v>
      </c>
      <c r="E4153" s="105">
        <f>Cartilha_GLOBAL!$E4153</f>
        <v>144.7</v>
      </c>
      <c r="F4153" s="182">
        <f>Cartilha_GLOBAL!$F4153</f>
        <v>177.6</v>
      </c>
      <c r="G4153" s="108"/>
      <c r="H4153" s="107">
        <f t="shared" si="257"/>
        <v>0</v>
      </c>
      <c r="I4153" s="143">
        <f t="shared" si="258"/>
        <v>0</v>
      </c>
      <c r="J4153" s="142"/>
      <c r="K4153" s="228"/>
      <c r="L4153" s="7" t="str">
        <f t="shared" si="259"/>
        <v/>
      </c>
      <c r="M4153" s="7" t="str">
        <f t="shared" si="260"/>
        <v/>
      </c>
      <c r="N4153" s="7" t="str">
        <f>Cartilha_GLOBAL!N4153</f>
        <v/>
      </c>
      <c r="O4153" s="144"/>
      <c r="Q4153" s="151"/>
      <c r="R4153" s="152">
        <v>0</v>
      </c>
      <c r="T4153" s="153">
        <f>IF(Cartilha_GLOBAL!R4153=0,0,IF(Cartilha_GLOBAL!R4153&gt;0,"c","b"))</f>
        <v>0</v>
      </c>
    </row>
    <row r="4154" ht="22.5" hidden="1" spans="1:20">
      <c r="A4154" s="158">
        <f>Cartilha_GLOBAL!A4154</f>
        <v>92890</v>
      </c>
      <c r="B4154" s="100" t="str">
        <f>Cartilha_GLOBAL!B4154</f>
        <v>SINAPI</v>
      </c>
      <c r="C4154" s="104" t="str">
        <f>Cartilha_GLOBAL!C4154</f>
        <v>UNIÃO, EM FERRO GALVANIZADO, DN 65 (2 1/2"), CONEXÃO ROSQUEADA, INSTALADO EM PRUMADAS - FORNECIMENTO E INSTALAÇÃO. AF_10/2020</v>
      </c>
      <c r="D4154" s="94" t="str">
        <f>Cartilha_GLOBAL!D4154</f>
        <v>UN</v>
      </c>
      <c r="E4154" s="105">
        <f>Cartilha_GLOBAL!$E4154</f>
        <v>218.03</v>
      </c>
      <c r="F4154" s="182">
        <f>Cartilha_GLOBAL!$F4154</f>
        <v>267.61</v>
      </c>
      <c r="G4154" s="108"/>
      <c r="H4154" s="107">
        <f t="shared" si="257"/>
        <v>0</v>
      </c>
      <c r="I4154" s="143">
        <f t="shared" si="258"/>
        <v>0</v>
      </c>
      <c r="J4154" s="142"/>
      <c r="K4154" s="228"/>
      <c r="L4154" s="7" t="str">
        <f t="shared" si="259"/>
        <v/>
      </c>
      <c r="M4154" s="7" t="str">
        <f t="shared" si="260"/>
        <v/>
      </c>
      <c r="N4154" s="7" t="str">
        <f>Cartilha_GLOBAL!N4154</f>
        <v/>
      </c>
      <c r="O4154" s="144"/>
      <c r="Q4154" s="151"/>
      <c r="R4154" s="152">
        <v>0</v>
      </c>
      <c r="T4154" s="153">
        <f>IF(Cartilha_GLOBAL!R4154=0,0,IF(Cartilha_GLOBAL!R4154&gt;0,"c","b"))</f>
        <v>0</v>
      </c>
    </row>
    <row r="4155" ht="22.5" hidden="1" spans="1:20">
      <c r="A4155" s="158">
        <f>Cartilha_GLOBAL!A4155</f>
        <v>92891</v>
      </c>
      <c r="B4155" s="100" t="str">
        <f>Cartilha_GLOBAL!B4155</f>
        <v>SINAPI</v>
      </c>
      <c r="C4155" s="104" t="str">
        <f>Cartilha_GLOBAL!C4155</f>
        <v>UNIÃO, EM FERRO GALVANIZADO, DN 80 (3"), CONEXÃO ROSQUEADA, INSTALADO EM PRUMADAS - FORNECIMENTO E INSTALAÇÃO. AF_10/2020</v>
      </c>
      <c r="D4155" s="94" t="str">
        <f>Cartilha_GLOBAL!D4155</f>
        <v>UN</v>
      </c>
      <c r="E4155" s="105">
        <f>Cartilha_GLOBAL!$E4155</f>
        <v>318.42</v>
      </c>
      <c r="F4155" s="182">
        <f>Cartilha_GLOBAL!$F4155</f>
        <v>390.83</v>
      </c>
      <c r="G4155" s="108"/>
      <c r="H4155" s="107">
        <f t="shared" si="257"/>
        <v>0</v>
      </c>
      <c r="I4155" s="143">
        <f t="shared" si="258"/>
        <v>0</v>
      </c>
      <c r="J4155" s="142"/>
      <c r="K4155" s="228"/>
      <c r="L4155" s="7" t="str">
        <f t="shared" si="259"/>
        <v/>
      </c>
      <c r="M4155" s="7" t="str">
        <f t="shared" si="260"/>
        <v/>
      </c>
      <c r="N4155" s="7" t="str">
        <f>Cartilha_GLOBAL!N4155</f>
        <v/>
      </c>
      <c r="O4155" s="144"/>
      <c r="Q4155" s="151"/>
      <c r="R4155" s="152">
        <v>0</v>
      </c>
      <c r="T4155" s="153">
        <f>IF(Cartilha_GLOBAL!R4155=0,0,IF(Cartilha_GLOBAL!R4155&gt;0,"c","b"))</f>
        <v>0</v>
      </c>
    </row>
    <row r="4156" ht="22.5" hidden="1" spans="1:20">
      <c r="A4156" s="158">
        <f>Cartilha_GLOBAL!A4156</f>
        <v>92904</v>
      </c>
      <c r="B4156" s="100" t="str">
        <f>Cartilha_GLOBAL!B4156</f>
        <v>SINAPI</v>
      </c>
      <c r="C4156" s="104" t="str">
        <f>Cartilha_GLOBAL!C4156</f>
        <v>UNIÃO, EM FERRO GALVANIZADO, CONEXÃO ROSQUEADA, DN 15 (1/2"), INSTALADO EM RAMAIS E SUB-RAMAIS DE GÁS - FORNECIMENTO E INSTALAÇÃO. AF_10/2020</v>
      </c>
      <c r="D4156" s="94" t="str">
        <f>Cartilha_GLOBAL!D4156</f>
        <v>UN</v>
      </c>
      <c r="E4156" s="105">
        <f>Cartilha_GLOBAL!$E4156</f>
        <v>35.65</v>
      </c>
      <c r="F4156" s="182">
        <f>Cartilha_GLOBAL!$F4156</f>
        <v>43.76</v>
      </c>
      <c r="G4156" s="108"/>
      <c r="H4156" s="107">
        <f t="shared" si="257"/>
        <v>0</v>
      </c>
      <c r="I4156" s="143">
        <f t="shared" si="258"/>
        <v>0</v>
      </c>
      <c r="J4156" s="142"/>
      <c r="K4156" s="228"/>
      <c r="L4156" s="7" t="str">
        <f t="shared" si="259"/>
        <v/>
      </c>
      <c r="M4156" s="7" t="str">
        <f t="shared" si="260"/>
        <v/>
      </c>
      <c r="N4156" s="7" t="str">
        <f>Cartilha_GLOBAL!N4156</f>
        <v/>
      </c>
      <c r="O4156" s="144"/>
      <c r="Q4156" s="151"/>
      <c r="R4156" s="152">
        <v>0</v>
      </c>
      <c r="T4156" s="153">
        <f>IF(Cartilha_GLOBAL!R4156=0,0,IF(Cartilha_GLOBAL!R4156&gt;0,"c","b"))</f>
        <v>0</v>
      </c>
    </row>
    <row r="4157" ht="22.5" hidden="1" spans="1:20">
      <c r="A4157" s="158">
        <f>Cartilha_GLOBAL!A4157</f>
        <v>92905</v>
      </c>
      <c r="B4157" s="100" t="str">
        <f>Cartilha_GLOBAL!B4157</f>
        <v>SINAPI</v>
      </c>
      <c r="C4157" s="104" t="str">
        <f>Cartilha_GLOBAL!C4157</f>
        <v>UNIÃO, EM FERRO GALVANIZADO, CONEXÃO ROSQUEADA, DN 20 (3/4"), INSTALADO EM RAMAIS E SUB-RAMAIS DE GÁS - FORNECIMENTO E INSTALAÇÃO. AF_10/2020</v>
      </c>
      <c r="D4157" s="94" t="str">
        <f>Cartilha_GLOBAL!D4157</f>
        <v>UN</v>
      </c>
      <c r="E4157" s="105">
        <f>Cartilha_GLOBAL!$E4157</f>
        <v>51.17</v>
      </c>
      <c r="F4157" s="182">
        <f>Cartilha_GLOBAL!$F4157</f>
        <v>62.81</v>
      </c>
      <c r="G4157" s="108"/>
      <c r="H4157" s="107">
        <f t="shared" si="257"/>
        <v>0</v>
      </c>
      <c r="I4157" s="143">
        <f t="shared" si="258"/>
        <v>0</v>
      </c>
      <c r="J4157" s="142"/>
      <c r="K4157" s="228"/>
      <c r="L4157" s="7" t="str">
        <f t="shared" si="259"/>
        <v/>
      </c>
      <c r="M4157" s="7" t="str">
        <f t="shared" si="260"/>
        <v/>
      </c>
      <c r="N4157" s="7" t="str">
        <f>Cartilha_GLOBAL!N4157</f>
        <v/>
      </c>
      <c r="O4157" s="144"/>
      <c r="Q4157" s="151"/>
      <c r="R4157" s="152">
        <v>0</v>
      </c>
      <c r="T4157" s="153">
        <f>IF(Cartilha_GLOBAL!R4157=0,0,IF(Cartilha_GLOBAL!R4157&gt;0,"c","b"))</f>
        <v>0</v>
      </c>
    </row>
    <row r="4158" ht="22.5" hidden="1" spans="1:20">
      <c r="A4158" s="158">
        <f>Cartilha_GLOBAL!A4158</f>
        <v>92906</v>
      </c>
      <c r="B4158" s="100" t="str">
        <f>Cartilha_GLOBAL!B4158</f>
        <v>SINAPI</v>
      </c>
      <c r="C4158" s="104" t="str">
        <f>Cartilha_GLOBAL!C4158</f>
        <v>UNIÃO, EM FERRO GALVANIZADO, CONEXÃO ROSQUEADA, DN 25 (1"), INSTALADO EM RAMAIS E SUB-RAMAIS DE GÁS - FORNECIMENTO E INSTALAÇÃO. AF_10/2020</v>
      </c>
      <c r="D4158" s="94" t="str">
        <f>Cartilha_GLOBAL!D4158</f>
        <v>UN</v>
      </c>
      <c r="E4158" s="105">
        <f>Cartilha_GLOBAL!$E4158</f>
        <v>63.06</v>
      </c>
      <c r="F4158" s="182">
        <f>Cartilha_GLOBAL!$F4158</f>
        <v>77.4</v>
      </c>
      <c r="G4158" s="108"/>
      <c r="H4158" s="107">
        <f t="shared" si="257"/>
        <v>0</v>
      </c>
      <c r="I4158" s="143">
        <f t="shared" si="258"/>
        <v>0</v>
      </c>
      <c r="J4158" s="142"/>
      <c r="K4158" s="228"/>
      <c r="L4158" s="7" t="str">
        <f t="shared" si="259"/>
        <v/>
      </c>
      <c r="M4158" s="7" t="str">
        <f t="shared" si="260"/>
        <v/>
      </c>
      <c r="N4158" s="7" t="str">
        <f>Cartilha_GLOBAL!N4158</f>
        <v/>
      </c>
      <c r="O4158" s="144"/>
      <c r="Q4158" s="151"/>
      <c r="R4158" s="152">
        <v>0</v>
      </c>
      <c r="T4158" s="153">
        <f>IF(Cartilha_GLOBAL!R4158=0,0,IF(Cartilha_GLOBAL!R4158&gt;0,"c","b"))</f>
        <v>0</v>
      </c>
    </row>
    <row r="4159" ht="22.5" hidden="1" spans="1:20">
      <c r="A4159" s="158">
        <f>Cartilha_GLOBAL!A4159</f>
        <v>92907</v>
      </c>
      <c r="B4159" s="100" t="str">
        <f>Cartilha_GLOBAL!B4159</f>
        <v>SINAPI</v>
      </c>
      <c r="C4159" s="104" t="str">
        <f>Cartilha_GLOBAL!C4159</f>
        <v>LUVA DE REDUÇÃO, EM FERRO GALVANIZADO, 2" X 1 1/2", CONEXÃO ROSQUEADA, INSTALADO EM PRUMADAS - FORNECIMENTO E INSTALAÇÃO. AF_10/2020</v>
      </c>
      <c r="D4159" s="94" t="str">
        <f>Cartilha_GLOBAL!D4159</f>
        <v>UN</v>
      </c>
      <c r="E4159" s="105">
        <f>Cartilha_GLOBAL!$E4159</f>
        <v>78.81</v>
      </c>
      <c r="F4159" s="182">
        <f>Cartilha_GLOBAL!$F4159</f>
        <v>96.73</v>
      </c>
      <c r="G4159" s="108"/>
      <c r="H4159" s="107">
        <f t="shared" si="257"/>
        <v>0</v>
      </c>
      <c r="I4159" s="143">
        <f t="shared" si="258"/>
        <v>0</v>
      </c>
      <c r="J4159" s="142"/>
      <c r="K4159" s="228"/>
      <c r="L4159" s="7" t="str">
        <f t="shared" si="259"/>
        <v/>
      </c>
      <c r="M4159" s="7" t="str">
        <f t="shared" si="260"/>
        <v/>
      </c>
      <c r="N4159" s="7" t="str">
        <f>Cartilha_GLOBAL!N4159</f>
        <v/>
      </c>
      <c r="O4159" s="144"/>
      <c r="Q4159" s="151"/>
      <c r="R4159" s="152">
        <v>0</v>
      </c>
      <c r="T4159" s="153">
        <f>IF(Cartilha_GLOBAL!R4159=0,0,IF(Cartilha_GLOBAL!R4159&gt;0,"c","b"))</f>
        <v>0</v>
      </c>
    </row>
    <row r="4160" ht="22.5" hidden="1" spans="1:20">
      <c r="A4160" s="158">
        <f>Cartilha_GLOBAL!A4160</f>
        <v>92908</v>
      </c>
      <c r="B4160" s="100" t="str">
        <f>Cartilha_GLOBAL!B4160</f>
        <v>SINAPI</v>
      </c>
      <c r="C4160" s="104" t="str">
        <f>Cartilha_GLOBAL!C4160</f>
        <v>LUVA DE REDUÇÃO, EM FERRO GALVANIZADO, 2" X 1 1/4", CONEXÃO ROSQUEADA, INSTALADO EM PRUMADAS - FORNECIMENTO E INSTALAÇÃO. AF_10/2020</v>
      </c>
      <c r="D4160" s="94" t="str">
        <f>Cartilha_GLOBAL!D4160</f>
        <v>UN</v>
      </c>
      <c r="E4160" s="105">
        <f>Cartilha_GLOBAL!$E4160</f>
        <v>78.81</v>
      </c>
      <c r="F4160" s="182">
        <f>Cartilha_GLOBAL!$F4160</f>
        <v>96.73</v>
      </c>
      <c r="G4160" s="108"/>
      <c r="H4160" s="107">
        <f t="shared" si="257"/>
        <v>0</v>
      </c>
      <c r="I4160" s="143">
        <f t="shared" si="258"/>
        <v>0</v>
      </c>
      <c r="J4160" s="142"/>
      <c r="K4160" s="228"/>
      <c r="L4160" s="7" t="str">
        <f t="shared" si="259"/>
        <v/>
      </c>
      <c r="M4160" s="7" t="str">
        <f t="shared" si="260"/>
        <v/>
      </c>
      <c r="N4160" s="7" t="str">
        <f>Cartilha_GLOBAL!N4160</f>
        <v/>
      </c>
      <c r="O4160" s="144"/>
      <c r="Q4160" s="151"/>
      <c r="R4160" s="152">
        <v>0</v>
      </c>
      <c r="T4160" s="153">
        <f>IF(Cartilha_GLOBAL!R4160=0,0,IF(Cartilha_GLOBAL!R4160&gt;0,"c","b"))</f>
        <v>0</v>
      </c>
    </row>
    <row r="4161" ht="22.5" hidden="1" spans="1:20">
      <c r="A4161" s="158">
        <f>Cartilha_GLOBAL!A4161</f>
        <v>92909</v>
      </c>
      <c r="B4161" s="100" t="str">
        <f>Cartilha_GLOBAL!B4161</f>
        <v>SINAPI</v>
      </c>
      <c r="C4161" s="104" t="str">
        <f>Cartilha_GLOBAL!C4161</f>
        <v>LUVA DE REDUÇÃO, EM FERRO GALVANIZADO, 2" X 1", CONEXÃO ROSQUEADA, INSTALADO EM PRUMADAS - FORNECIMENTO E INSTALAÇÃO. AF_10/2020</v>
      </c>
      <c r="D4161" s="94" t="str">
        <f>Cartilha_GLOBAL!D4161</f>
        <v>UN</v>
      </c>
      <c r="E4161" s="105">
        <f>Cartilha_GLOBAL!$E4161</f>
        <v>78.81</v>
      </c>
      <c r="F4161" s="182">
        <f>Cartilha_GLOBAL!$F4161</f>
        <v>96.73</v>
      </c>
      <c r="G4161" s="108"/>
      <c r="H4161" s="107">
        <f t="shared" si="257"/>
        <v>0</v>
      </c>
      <c r="I4161" s="143">
        <f t="shared" si="258"/>
        <v>0</v>
      </c>
      <c r="J4161" s="142"/>
      <c r="K4161" s="228"/>
      <c r="L4161" s="7" t="str">
        <f t="shared" si="259"/>
        <v/>
      </c>
      <c r="M4161" s="7" t="str">
        <f t="shared" si="260"/>
        <v/>
      </c>
      <c r="N4161" s="7" t="str">
        <f>Cartilha_GLOBAL!N4161</f>
        <v/>
      </c>
      <c r="O4161" s="144"/>
      <c r="Q4161" s="151"/>
      <c r="R4161" s="152">
        <v>0</v>
      </c>
      <c r="T4161" s="153">
        <f>IF(Cartilha_GLOBAL!R4161=0,0,IF(Cartilha_GLOBAL!R4161&gt;0,"c","b"))</f>
        <v>0</v>
      </c>
    </row>
    <row r="4162" ht="22.5" hidden="1" spans="1:20">
      <c r="A4162" s="158">
        <f>Cartilha_GLOBAL!A4162</f>
        <v>92910</v>
      </c>
      <c r="B4162" s="100" t="str">
        <f>Cartilha_GLOBAL!B4162</f>
        <v>SINAPI</v>
      </c>
      <c r="C4162" s="104" t="str">
        <f>Cartilha_GLOBAL!C4162</f>
        <v>LUVA DE REDUÇÃO, EM FERRO GALVANIZADO, 2 1/2" X 1 1/2", CONEXÃO ROSQUEADA, INSTALADO EM PRUMADAS - FORNECIMENTO E INSTALAÇÃO. AF_10/2020</v>
      </c>
      <c r="D4162" s="94" t="str">
        <f>Cartilha_GLOBAL!D4162</f>
        <v>UN</v>
      </c>
      <c r="E4162" s="105">
        <f>Cartilha_GLOBAL!$E4162</f>
        <v>113.09</v>
      </c>
      <c r="F4162" s="182">
        <f>Cartilha_GLOBAL!$F4162</f>
        <v>138.81</v>
      </c>
      <c r="G4162" s="108"/>
      <c r="H4162" s="107">
        <f t="shared" si="257"/>
        <v>0</v>
      </c>
      <c r="I4162" s="143">
        <f t="shared" si="258"/>
        <v>0</v>
      </c>
      <c r="J4162" s="142"/>
      <c r="K4162" s="228"/>
      <c r="L4162" s="7" t="str">
        <f t="shared" si="259"/>
        <v/>
      </c>
      <c r="M4162" s="7" t="str">
        <f t="shared" si="260"/>
        <v/>
      </c>
      <c r="N4162" s="7" t="str">
        <f>Cartilha_GLOBAL!N4162</f>
        <v/>
      </c>
      <c r="O4162" s="144"/>
      <c r="Q4162" s="151"/>
      <c r="R4162" s="152">
        <v>0</v>
      </c>
      <c r="T4162" s="153">
        <f>IF(Cartilha_GLOBAL!R4162=0,0,IF(Cartilha_GLOBAL!R4162&gt;0,"c","b"))</f>
        <v>0</v>
      </c>
    </row>
    <row r="4163" ht="22.5" hidden="1" spans="1:20">
      <c r="A4163" s="158">
        <f>Cartilha_GLOBAL!A4163</f>
        <v>92911</v>
      </c>
      <c r="B4163" s="100" t="str">
        <f>Cartilha_GLOBAL!B4163</f>
        <v>SINAPI</v>
      </c>
      <c r="C4163" s="104" t="str">
        <f>Cartilha_GLOBAL!C4163</f>
        <v>LUVA DE REDUÇÃO, EM FERRO GALVANIZADO, 2 1/2" X 2", CONEXÃO ROSQUEADA, INSTALADO EM PRUMADAS - FORNECIMENTO E INSTALAÇÃO. AF_10/2020</v>
      </c>
      <c r="D4163" s="94" t="str">
        <f>Cartilha_GLOBAL!D4163</f>
        <v>UN</v>
      </c>
      <c r="E4163" s="105">
        <f>Cartilha_GLOBAL!$E4163</f>
        <v>113.09</v>
      </c>
      <c r="F4163" s="182">
        <f>Cartilha_GLOBAL!$F4163</f>
        <v>138.81</v>
      </c>
      <c r="G4163" s="108"/>
      <c r="H4163" s="107">
        <f t="shared" si="257"/>
        <v>0</v>
      </c>
      <c r="I4163" s="143">
        <f t="shared" si="258"/>
        <v>0</v>
      </c>
      <c r="J4163" s="142"/>
      <c r="K4163" s="228"/>
      <c r="L4163" s="7" t="str">
        <f t="shared" si="259"/>
        <v/>
      </c>
      <c r="M4163" s="7" t="str">
        <f t="shared" si="260"/>
        <v/>
      </c>
      <c r="N4163" s="7" t="str">
        <f>Cartilha_GLOBAL!N4163</f>
        <v/>
      </c>
      <c r="O4163" s="144"/>
      <c r="Q4163" s="151"/>
      <c r="R4163" s="152">
        <v>0</v>
      </c>
      <c r="T4163" s="153">
        <f>IF(Cartilha_GLOBAL!R4163=0,0,IF(Cartilha_GLOBAL!R4163&gt;0,"c","b"))</f>
        <v>0</v>
      </c>
    </row>
    <row r="4164" ht="22.5" hidden="1" spans="1:20">
      <c r="A4164" s="158">
        <f>Cartilha_GLOBAL!A4164</f>
        <v>92912</v>
      </c>
      <c r="B4164" s="100" t="str">
        <f>Cartilha_GLOBAL!B4164</f>
        <v>SINAPI</v>
      </c>
      <c r="C4164" s="104" t="str">
        <f>Cartilha_GLOBAL!C4164</f>
        <v>LUVA DE REDUÇÃO, EM FERRO GALVANIZADO, 3" X 1 1/2", CONEXÃO ROSQUEADA, INSTALADO EM PRUMADAS - FORNECIMENTO E INSTALAÇÃO. AF_10/2020</v>
      </c>
      <c r="D4164" s="94" t="str">
        <f>Cartilha_GLOBAL!D4164</f>
        <v>UN</v>
      </c>
      <c r="E4164" s="105">
        <f>Cartilha_GLOBAL!$E4164</f>
        <v>150.64</v>
      </c>
      <c r="F4164" s="182">
        <f>Cartilha_GLOBAL!$F4164</f>
        <v>184.9</v>
      </c>
      <c r="G4164" s="108"/>
      <c r="H4164" s="107">
        <f t="shared" si="257"/>
        <v>0</v>
      </c>
      <c r="I4164" s="143">
        <f t="shared" si="258"/>
        <v>0</v>
      </c>
      <c r="J4164" s="142"/>
      <c r="K4164" s="228"/>
      <c r="L4164" s="7" t="str">
        <f t="shared" si="259"/>
        <v/>
      </c>
      <c r="M4164" s="7" t="str">
        <f t="shared" si="260"/>
        <v/>
      </c>
      <c r="N4164" s="7" t="str">
        <f>Cartilha_GLOBAL!N4164</f>
        <v/>
      </c>
      <c r="O4164" s="144"/>
      <c r="Q4164" s="151"/>
      <c r="R4164" s="152">
        <v>0</v>
      </c>
      <c r="T4164" s="153">
        <f>IF(Cartilha_GLOBAL!R4164=0,0,IF(Cartilha_GLOBAL!R4164&gt;0,"c","b"))</f>
        <v>0</v>
      </c>
    </row>
    <row r="4165" ht="22.5" hidden="1" spans="1:20">
      <c r="A4165" s="158">
        <f>Cartilha_GLOBAL!A4165</f>
        <v>92913</v>
      </c>
      <c r="B4165" s="100" t="str">
        <f>Cartilha_GLOBAL!B4165</f>
        <v>SINAPI</v>
      </c>
      <c r="C4165" s="104" t="str">
        <f>Cartilha_GLOBAL!C4165</f>
        <v>LUVA DE REDUÇÃO, EM FERRO GALVANIZADO, 3" X 2 1/2", CONEXÃO ROSQUEADA, INSTALADO EM PRUMADAS - FORNECIMENTO E INSTALAÇÃO. AF_10/2020</v>
      </c>
      <c r="D4165" s="94" t="str">
        <f>Cartilha_GLOBAL!D4165</f>
        <v>UN</v>
      </c>
      <c r="E4165" s="105">
        <f>Cartilha_GLOBAL!$E4165</f>
        <v>154</v>
      </c>
      <c r="F4165" s="182">
        <f>Cartilha_GLOBAL!$F4165</f>
        <v>189.02</v>
      </c>
      <c r="G4165" s="108"/>
      <c r="H4165" s="107">
        <f t="shared" si="257"/>
        <v>0</v>
      </c>
      <c r="I4165" s="143">
        <f t="shared" si="258"/>
        <v>0</v>
      </c>
      <c r="J4165" s="142"/>
      <c r="K4165" s="228"/>
      <c r="L4165" s="7" t="str">
        <f t="shared" si="259"/>
        <v/>
      </c>
      <c r="M4165" s="7" t="str">
        <f t="shared" si="260"/>
        <v/>
      </c>
      <c r="N4165" s="7" t="str">
        <f>Cartilha_GLOBAL!N4165</f>
        <v/>
      </c>
      <c r="O4165" s="144"/>
      <c r="Q4165" s="151"/>
      <c r="R4165" s="152">
        <v>0</v>
      </c>
      <c r="T4165" s="153">
        <f>IF(Cartilha_GLOBAL!R4165=0,0,IF(Cartilha_GLOBAL!R4165&gt;0,"c","b"))</f>
        <v>0</v>
      </c>
    </row>
    <row r="4166" ht="22.5" hidden="1" spans="1:20">
      <c r="A4166" s="158">
        <f>Cartilha_GLOBAL!A4166</f>
        <v>92914</v>
      </c>
      <c r="B4166" s="100" t="str">
        <f>Cartilha_GLOBAL!B4166</f>
        <v>SINAPI</v>
      </c>
      <c r="C4166" s="104" t="str">
        <f>Cartilha_GLOBAL!C4166</f>
        <v>LUVA DE REDUÇÃO, EM FERRO GALVANIZADO, 3" X 2", CONEXÃO ROSQUEADA, INSTALADO EM PRUMADAS - FORNECIMENTO E INSTALAÇÃO. AF_10/2020</v>
      </c>
      <c r="D4166" s="94" t="str">
        <f>Cartilha_GLOBAL!D4166</f>
        <v>UN</v>
      </c>
      <c r="E4166" s="105">
        <f>Cartilha_GLOBAL!$E4166</f>
        <v>154</v>
      </c>
      <c r="F4166" s="182">
        <f>Cartilha_GLOBAL!$F4166</f>
        <v>189.02</v>
      </c>
      <c r="G4166" s="108"/>
      <c r="H4166" s="107">
        <f t="shared" si="257"/>
        <v>0</v>
      </c>
      <c r="I4166" s="143">
        <f t="shared" si="258"/>
        <v>0</v>
      </c>
      <c r="J4166" s="142"/>
      <c r="K4166" s="228"/>
      <c r="L4166" s="7" t="str">
        <f t="shared" si="259"/>
        <v/>
      </c>
      <c r="M4166" s="7" t="str">
        <f t="shared" si="260"/>
        <v/>
      </c>
      <c r="N4166" s="7" t="str">
        <f>Cartilha_GLOBAL!N4166</f>
        <v/>
      </c>
      <c r="O4166" s="144"/>
      <c r="Q4166" s="151"/>
      <c r="R4166" s="152">
        <v>0</v>
      </c>
      <c r="T4166" s="153">
        <f>IF(Cartilha_GLOBAL!R4166=0,0,IF(Cartilha_GLOBAL!R4166&gt;0,"c","b"))</f>
        <v>0</v>
      </c>
    </row>
    <row r="4167" ht="22.5" hidden="1" spans="1:20">
      <c r="A4167" s="158">
        <f>Cartilha_GLOBAL!A4167</f>
        <v>92953</v>
      </c>
      <c r="B4167" s="100" t="str">
        <f>Cartilha_GLOBAL!B4167</f>
        <v>SINAPI</v>
      </c>
      <c r="C4167" s="104" t="str">
        <f>Cartilha_GLOBAL!C4167</f>
        <v>LUVA DE REDUÇÃO, EM FERRO GALVANIZADO, 3/4" X 1/2", CONEXÃO ROSQUEADA, INSTALADO EM RAMAIS E SUB-RAMAIS DE GÁS - FORNECIMENTO E INSTALAÇÃO. AF_10/2020</v>
      </c>
      <c r="D4167" s="94" t="str">
        <f>Cartilha_GLOBAL!D4167</f>
        <v>UN</v>
      </c>
      <c r="E4167" s="105">
        <f>Cartilha_GLOBAL!$E4167</f>
        <v>27.5</v>
      </c>
      <c r="F4167" s="182">
        <f>Cartilha_GLOBAL!$F4167</f>
        <v>33.75</v>
      </c>
      <c r="G4167" s="108"/>
      <c r="H4167" s="107">
        <f t="shared" si="257"/>
        <v>0</v>
      </c>
      <c r="I4167" s="143">
        <f t="shared" si="258"/>
        <v>0</v>
      </c>
      <c r="J4167" s="142"/>
      <c r="K4167" s="228"/>
      <c r="L4167" s="7" t="str">
        <f t="shared" si="259"/>
        <v/>
      </c>
      <c r="M4167" s="7" t="str">
        <f t="shared" si="260"/>
        <v/>
      </c>
      <c r="N4167" s="7" t="str">
        <f>Cartilha_GLOBAL!N4167</f>
        <v/>
      </c>
      <c r="O4167" s="144"/>
      <c r="Q4167" s="151"/>
      <c r="R4167" s="152">
        <v>0</v>
      </c>
      <c r="T4167" s="153">
        <f>IF(Cartilha_GLOBAL!R4167=0,0,IF(Cartilha_GLOBAL!R4167&gt;0,"c","b"))</f>
        <v>0</v>
      </c>
    </row>
    <row r="4168" ht="12.75" hidden="1" spans="1:20">
      <c r="A4168" s="154" t="str">
        <f>Cartilha_GLOBAL!A4168</f>
        <v>9.2.9</v>
      </c>
      <c r="B4168" s="100">
        <f>Cartilha_GLOBAL!B4168</f>
        <v>0</v>
      </c>
      <c r="C4168" s="161" t="str">
        <f>Cartilha_GLOBAL!C4168</f>
        <v>SPRINKLER</v>
      </c>
      <c r="D4168" s="94">
        <f>Cartilha_GLOBAL!D4168</f>
        <v>0</v>
      </c>
      <c r="E4168" s="105">
        <f>Cartilha_GLOBAL!$E4168</f>
        <v>0</v>
      </c>
      <c r="F4168" s="182">
        <f>Cartilha_GLOBAL!$F4168</f>
        <v>0</v>
      </c>
      <c r="G4168" s="187"/>
      <c r="H4168" s="187">
        <f t="shared" si="257"/>
        <v>0</v>
      </c>
      <c r="I4168" s="188">
        <f t="shared" si="258"/>
        <v>0</v>
      </c>
      <c r="J4168" s="142"/>
      <c r="K4168" s="145" t="str">
        <f>IF(SUM(I4169:I4220)&gt;0,"xx","")</f>
        <v/>
      </c>
      <c r="L4168" s="7" t="str">
        <f t="shared" si="259"/>
        <v/>
      </c>
      <c r="M4168" s="7" t="str">
        <f t="shared" si="260"/>
        <v/>
      </c>
      <c r="N4168" s="7" t="str">
        <f>Cartilha_GLOBAL!N4168</f>
        <v/>
      </c>
      <c r="O4168" s="144"/>
      <c r="Q4168" s="151"/>
      <c r="R4168" s="152">
        <v>0</v>
      </c>
      <c r="T4168" s="153">
        <f>IF(Cartilha_GLOBAL!R4168=0,0,IF(Cartilha_GLOBAL!R4168&gt;0,"c","b"))</f>
        <v>0</v>
      </c>
    </row>
    <row r="4169" ht="22.5" hidden="1" spans="1:20">
      <c r="A4169" s="158">
        <f>Cartilha_GLOBAL!A4169</f>
        <v>95696</v>
      </c>
      <c r="B4169" s="100" t="str">
        <f>Cartilha_GLOBAL!B4169</f>
        <v>SINAPI</v>
      </c>
      <c r="C4169" s="104" t="str">
        <f>Cartilha_GLOBAL!C4169</f>
        <v>SPRINKLER TIPO PENDENTE, 68 °C, UNIÃO POR ROSCA DN 15 (1/2") - FORNECIMENTO E INSTALAÇÃO. AF_10/2020</v>
      </c>
      <c r="D4169" s="94" t="str">
        <f>Cartilha_GLOBAL!D4169</f>
        <v>UN</v>
      </c>
      <c r="E4169" s="105">
        <f>Cartilha_GLOBAL!$E4169</f>
        <v>58.79</v>
      </c>
      <c r="F4169" s="182">
        <f>Cartilha_GLOBAL!$F4169</f>
        <v>72.16</v>
      </c>
      <c r="G4169" s="108"/>
      <c r="H4169" s="107">
        <f t="shared" si="257"/>
        <v>0</v>
      </c>
      <c r="I4169" s="143">
        <f t="shared" si="258"/>
        <v>0</v>
      </c>
      <c r="J4169" s="142"/>
      <c r="K4169" s="228"/>
      <c r="L4169" s="7" t="str">
        <f t="shared" si="259"/>
        <v/>
      </c>
      <c r="M4169" s="7" t="str">
        <f t="shared" si="260"/>
        <v/>
      </c>
      <c r="N4169" s="7" t="str">
        <f>Cartilha_GLOBAL!N4169</f>
        <v/>
      </c>
      <c r="O4169" s="144"/>
      <c r="Q4169" s="151"/>
      <c r="R4169" s="152">
        <v>0</v>
      </c>
      <c r="T4169" s="153">
        <f>IF(Cartilha_GLOBAL!R4169=0,0,IF(Cartilha_GLOBAL!R4169&gt;0,"c","b"))</f>
        <v>0</v>
      </c>
    </row>
    <row r="4170" ht="22.5" hidden="1" spans="1:20">
      <c r="A4170" s="158">
        <f>Cartilha_GLOBAL!A4170</f>
        <v>92657</v>
      </c>
      <c r="B4170" s="100" t="str">
        <f>Cartilha_GLOBAL!B4170</f>
        <v>SINAPI</v>
      </c>
      <c r="C4170" s="104" t="str">
        <f>Cartilha_GLOBAL!C4170</f>
        <v>NIPLE, EM FERRO GALVANIZADO, CONEXÃO ROSQUEADA, DN 25 (1"), INSTALADO EM REDE DE ALIMENTAÇÃO PARA SPRINKLER - FORNECIMENTO E INSTALAÇÃO. AF_10/2020</v>
      </c>
      <c r="D4170" s="94" t="str">
        <f>Cartilha_GLOBAL!D4170</f>
        <v>UN</v>
      </c>
      <c r="E4170" s="105">
        <f>Cartilha_GLOBAL!$E4170</f>
        <v>29.83</v>
      </c>
      <c r="F4170" s="182">
        <f>Cartilha_GLOBAL!$F4170</f>
        <v>36.61</v>
      </c>
      <c r="G4170" s="108"/>
      <c r="H4170" s="107">
        <f t="shared" si="257"/>
        <v>0</v>
      </c>
      <c r="I4170" s="143">
        <f t="shared" si="258"/>
        <v>0</v>
      </c>
      <c r="J4170" s="142"/>
      <c r="K4170" s="228"/>
      <c r="L4170" s="7" t="str">
        <f t="shared" si="259"/>
        <v/>
      </c>
      <c r="M4170" s="7" t="str">
        <f t="shared" si="260"/>
        <v/>
      </c>
      <c r="N4170" s="7" t="str">
        <f>Cartilha_GLOBAL!N4170</f>
        <v/>
      </c>
      <c r="O4170" s="144"/>
      <c r="Q4170" s="151"/>
      <c r="R4170" s="152">
        <v>0</v>
      </c>
      <c r="T4170" s="153">
        <f>IF(Cartilha_GLOBAL!R4170=0,0,IF(Cartilha_GLOBAL!R4170&gt;0,"c","b"))</f>
        <v>0</v>
      </c>
    </row>
    <row r="4171" ht="22.5" hidden="1" spans="1:20">
      <c r="A4171" s="158">
        <f>Cartilha_GLOBAL!A4171</f>
        <v>92658</v>
      </c>
      <c r="B4171" s="100" t="str">
        <f>Cartilha_GLOBAL!B4171</f>
        <v>SINAPI</v>
      </c>
      <c r="C4171" s="104" t="str">
        <f>Cartilha_GLOBAL!C4171</f>
        <v>LUVA, EM FERRO GALVANIZADO, CONEXÃO ROSQUEADA, DN 25 (1"), INSTALADO EM REDE DE ALIMENTAÇÃO PARA SPRINKLER - FORNECIMENTO E INSTALAÇÃO. AF_10/2020</v>
      </c>
      <c r="D4171" s="94" t="str">
        <f>Cartilha_GLOBAL!D4171</f>
        <v>UN</v>
      </c>
      <c r="E4171" s="105">
        <f>Cartilha_GLOBAL!$E4171</f>
        <v>31.77</v>
      </c>
      <c r="F4171" s="182">
        <f>Cartilha_GLOBAL!$F4171</f>
        <v>38.99</v>
      </c>
      <c r="G4171" s="108"/>
      <c r="H4171" s="107">
        <f t="shared" si="257"/>
        <v>0</v>
      </c>
      <c r="I4171" s="143">
        <f t="shared" si="258"/>
        <v>0</v>
      </c>
      <c r="J4171" s="142"/>
      <c r="K4171" s="228"/>
      <c r="L4171" s="7" t="str">
        <f t="shared" si="259"/>
        <v/>
      </c>
      <c r="M4171" s="7" t="str">
        <f t="shared" si="260"/>
        <v/>
      </c>
      <c r="N4171" s="7" t="str">
        <f>Cartilha_GLOBAL!N4171</f>
        <v/>
      </c>
      <c r="O4171" s="144"/>
      <c r="Q4171" s="151"/>
      <c r="R4171" s="152">
        <v>0</v>
      </c>
      <c r="T4171" s="153">
        <f>IF(Cartilha_GLOBAL!R4171=0,0,IF(Cartilha_GLOBAL!R4171&gt;0,"c","b"))</f>
        <v>0</v>
      </c>
    </row>
    <row r="4172" ht="22.5" hidden="1" spans="1:20">
      <c r="A4172" s="158">
        <f>Cartilha_GLOBAL!A4172</f>
        <v>92659</v>
      </c>
      <c r="B4172" s="100" t="str">
        <f>Cartilha_GLOBAL!B4172</f>
        <v>SINAPI</v>
      </c>
      <c r="C4172" s="104" t="str">
        <f>Cartilha_GLOBAL!C4172</f>
        <v>NIPLE, EM FERRO GALVANIZADO, CONEXÃO ROSQUEADA, DN 32 (1 1/4"), INSTALADO EM REDE DE ALIMENTAÇÃO PARA SPRINKLER - FORNECIMENTO E INSTALAÇÃO. AF_10/2020</v>
      </c>
      <c r="D4172" s="94" t="str">
        <f>Cartilha_GLOBAL!D4172</f>
        <v>UN</v>
      </c>
      <c r="E4172" s="105">
        <f>Cartilha_GLOBAL!$E4172</f>
        <v>36.66</v>
      </c>
      <c r="F4172" s="182">
        <f>Cartilha_GLOBAL!$F4172</f>
        <v>45</v>
      </c>
      <c r="G4172" s="108"/>
      <c r="H4172" s="107">
        <f t="shared" si="257"/>
        <v>0</v>
      </c>
      <c r="I4172" s="143">
        <f t="shared" si="258"/>
        <v>0</v>
      </c>
      <c r="J4172" s="142"/>
      <c r="K4172" s="228"/>
      <c r="L4172" s="7" t="str">
        <f t="shared" si="259"/>
        <v/>
      </c>
      <c r="M4172" s="7" t="str">
        <f t="shared" si="260"/>
        <v/>
      </c>
      <c r="N4172" s="7" t="str">
        <f>Cartilha_GLOBAL!N4172</f>
        <v/>
      </c>
      <c r="O4172" s="144"/>
      <c r="Q4172" s="151"/>
      <c r="R4172" s="152">
        <v>0</v>
      </c>
      <c r="T4172" s="153">
        <f>IF(Cartilha_GLOBAL!R4172=0,0,IF(Cartilha_GLOBAL!R4172&gt;0,"c","b"))</f>
        <v>0</v>
      </c>
    </row>
    <row r="4173" ht="22.5" hidden="1" spans="1:20">
      <c r="A4173" s="158">
        <f>Cartilha_GLOBAL!A4173</f>
        <v>92660</v>
      </c>
      <c r="B4173" s="100" t="str">
        <f>Cartilha_GLOBAL!B4173</f>
        <v>SINAPI</v>
      </c>
      <c r="C4173" s="104" t="str">
        <f>Cartilha_GLOBAL!C4173</f>
        <v>LUVA, EM FERRO GALVANIZADO, CONEXÃO ROSQUEADA, DN 32 (1 1/4"), INSTALADO EM REDE DE ALIMENTAÇÃO PARA SPRINKLER - FORNECIMENTO E INSTALAÇÃO. AF_10/2020</v>
      </c>
      <c r="D4173" s="94" t="str">
        <f>Cartilha_GLOBAL!D4173</f>
        <v>UN</v>
      </c>
      <c r="E4173" s="105">
        <f>Cartilha_GLOBAL!$E4173</f>
        <v>38.46</v>
      </c>
      <c r="F4173" s="182">
        <f>Cartilha_GLOBAL!$F4173</f>
        <v>47.21</v>
      </c>
      <c r="G4173" s="108"/>
      <c r="H4173" s="107">
        <f t="shared" si="257"/>
        <v>0</v>
      </c>
      <c r="I4173" s="143">
        <f t="shared" si="258"/>
        <v>0</v>
      </c>
      <c r="J4173" s="142"/>
      <c r="K4173" s="228"/>
      <c r="L4173" s="7" t="str">
        <f t="shared" si="259"/>
        <v/>
      </c>
      <c r="M4173" s="7" t="str">
        <f t="shared" si="260"/>
        <v/>
      </c>
      <c r="N4173" s="7" t="str">
        <f>Cartilha_GLOBAL!N4173</f>
        <v/>
      </c>
      <c r="O4173" s="144"/>
      <c r="Q4173" s="151"/>
      <c r="R4173" s="152">
        <v>0</v>
      </c>
      <c r="T4173" s="153">
        <f>IF(Cartilha_GLOBAL!R4173=0,0,IF(Cartilha_GLOBAL!R4173&gt;0,"c","b"))</f>
        <v>0</v>
      </c>
    </row>
    <row r="4174" ht="22.5" hidden="1" spans="1:20">
      <c r="A4174" s="158">
        <f>Cartilha_GLOBAL!A4174</f>
        <v>92661</v>
      </c>
      <c r="B4174" s="100" t="str">
        <f>Cartilha_GLOBAL!B4174</f>
        <v>SINAPI</v>
      </c>
      <c r="C4174" s="104" t="str">
        <f>Cartilha_GLOBAL!C4174</f>
        <v>NIPLE, EM FERRO GALVANIZADO, CONEXÃO ROSQUEADA, DN 40 (1 1/2"), INSTALADO EM REDE DE ALIMENTAÇÃO PARA SPRINKLER - FORNECIMENTO E INSTALAÇÃO. AF_10/2020</v>
      </c>
      <c r="D4174" s="94" t="str">
        <f>Cartilha_GLOBAL!D4174</f>
        <v>UN</v>
      </c>
      <c r="E4174" s="105">
        <f>Cartilha_GLOBAL!$E4174</f>
        <v>43.69</v>
      </c>
      <c r="F4174" s="182">
        <f>Cartilha_GLOBAL!$F4174</f>
        <v>53.63</v>
      </c>
      <c r="G4174" s="108"/>
      <c r="H4174" s="107">
        <f t="shared" si="257"/>
        <v>0</v>
      </c>
      <c r="I4174" s="143">
        <f t="shared" si="258"/>
        <v>0</v>
      </c>
      <c r="J4174" s="142"/>
      <c r="K4174" s="228"/>
      <c r="L4174" s="7" t="str">
        <f t="shared" si="259"/>
        <v/>
      </c>
      <c r="M4174" s="7" t="str">
        <f t="shared" si="260"/>
        <v/>
      </c>
      <c r="N4174" s="7" t="str">
        <f>Cartilha_GLOBAL!N4174</f>
        <v/>
      </c>
      <c r="O4174" s="144"/>
      <c r="Q4174" s="151"/>
      <c r="R4174" s="152">
        <v>0</v>
      </c>
      <c r="T4174" s="153">
        <f>IF(Cartilha_GLOBAL!R4174=0,0,IF(Cartilha_GLOBAL!R4174&gt;0,"c","b"))</f>
        <v>0</v>
      </c>
    </row>
    <row r="4175" ht="22.5" hidden="1" spans="1:20">
      <c r="A4175" s="158">
        <f>Cartilha_GLOBAL!A4175</f>
        <v>92662</v>
      </c>
      <c r="B4175" s="100" t="str">
        <f>Cartilha_GLOBAL!B4175</f>
        <v>SINAPI</v>
      </c>
      <c r="C4175" s="104" t="str">
        <f>Cartilha_GLOBAL!C4175</f>
        <v>LUVA, EM FERRO GALVANIZADO, CONEXÃO ROSQUEADA, DN 40 (1 1/2"), INSTALADO EM REDE DE ALIMENTAÇÃO PARA SPRINKLER - FORNECIMENTO E INSTALAÇÃO. AF_10/2020</v>
      </c>
      <c r="D4175" s="94" t="str">
        <f>Cartilha_GLOBAL!D4175</f>
        <v>UN</v>
      </c>
      <c r="E4175" s="105">
        <f>Cartilha_GLOBAL!$E4175</f>
        <v>44.04</v>
      </c>
      <c r="F4175" s="182">
        <f>Cartilha_GLOBAL!$F4175</f>
        <v>54.05</v>
      </c>
      <c r="G4175" s="108"/>
      <c r="H4175" s="107">
        <f t="shared" si="257"/>
        <v>0</v>
      </c>
      <c r="I4175" s="143">
        <f t="shared" si="258"/>
        <v>0</v>
      </c>
      <c r="J4175" s="142"/>
      <c r="K4175" s="228"/>
      <c r="L4175" s="7" t="str">
        <f t="shared" si="259"/>
        <v/>
      </c>
      <c r="M4175" s="7" t="str">
        <f t="shared" si="260"/>
        <v/>
      </c>
      <c r="N4175" s="7" t="str">
        <f>Cartilha_GLOBAL!N4175</f>
        <v/>
      </c>
      <c r="O4175" s="144"/>
      <c r="Q4175" s="151"/>
      <c r="R4175" s="152">
        <v>0</v>
      </c>
      <c r="T4175" s="153">
        <f>IF(Cartilha_GLOBAL!R4175=0,0,IF(Cartilha_GLOBAL!R4175&gt;0,"c","b"))</f>
        <v>0</v>
      </c>
    </row>
    <row r="4176" ht="22.5" hidden="1" spans="1:20">
      <c r="A4176" s="158">
        <f>Cartilha_GLOBAL!A4176</f>
        <v>92663</v>
      </c>
      <c r="B4176" s="100" t="str">
        <f>Cartilha_GLOBAL!B4176</f>
        <v>SINAPI</v>
      </c>
      <c r="C4176" s="104" t="str">
        <f>Cartilha_GLOBAL!C4176</f>
        <v>NIPLE, EM FERRO GALVANIZADO, CONEXÃO ROSQUEADA, DN 50 (2"), INSTALADO EM REDE DE ALIMENTAÇÃO PARA SPRINKLER - FORNECIMENTO E INSTALAÇÃO. AF_10/2020</v>
      </c>
      <c r="D4176" s="94" t="str">
        <f>Cartilha_GLOBAL!D4176</f>
        <v>UN</v>
      </c>
      <c r="E4176" s="105">
        <f>Cartilha_GLOBAL!$E4176</f>
        <v>58.41</v>
      </c>
      <c r="F4176" s="182">
        <f>Cartilha_GLOBAL!$F4176</f>
        <v>71.69</v>
      </c>
      <c r="G4176" s="108"/>
      <c r="H4176" s="107">
        <f t="shared" si="257"/>
        <v>0</v>
      </c>
      <c r="I4176" s="143">
        <f t="shared" si="258"/>
        <v>0</v>
      </c>
      <c r="J4176" s="142"/>
      <c r="K4176" s="228"/>
      <c r="L4176" s="7" t="str">
        <f t="shared" si="259"/>
        <v/>
      </c>
      <c r="M4176" s="7" t="str">
        <f t="shared" si="260"/>
        <v/>
      </c>
      <c r="N4176" s="7" t="str">
        <f>Cartilha_GLOBAL!N4176</f>
        <v/>
      </c>
      <c r="O4176" s="144"/>
      <c r="Q4176" s="151"/>
      <c r="R4176" s="152">
        <v>0</v>
      </c>
      <c r="T4176" s="153">
        <f>IF(Cartilha_GLOBAL!R4176=0,0,IF(Cartilha_GLOBAL!R4176&gt;0,"c","b"))</f>
        <v>0</v>
      </c>
    </row>
    <row r="4177" ht="22.5" hidden="1" spans="1:20">
      <c r="A4177" s="158">
        <f>Cartilha_GLOBAL!A4177</f>
        <v>92664</v>
      </c>
      <c r="B4177" s="100" t="str">
        <f>Cartilha_GLOBAL!B4177</f>
        <v>SINAPI</v>
      </c>
      <c r="C4177" s="104" t="str">
        <f>Cartilha_GLOBAL!C4177</f>
        <v>LUVA, EM FERRO GALVANIZADO, CONEXÃO ROSQUEADA, DN 50 (2"), INSTALADO EM REDE DE ALIMENTAÇÃO PARA SPRINKLER - FORNECIMENTO E INSTALAÇÃO. AF_10/2020</v>
      </c>
      <c r="D4177" s="94" t="str">
        <f>Cartilha_GLOBAL!D4177</f>
        <v>UN</v>
      </c>
      <c r="E4177" s="105">
        <f>Cartilha_GLOBAL!$E4177</f>
        <v>58.38</v>
      </c>
      <c r="F4177" s="182">
        <f>Cartilha_GLOBAL!$F4177</f>
        <v>71.66</v>
      </c>
      <c r="G4177" s="108"/>
      <c r="H4177" s="107">
        <f t="shared" si="257"/>
        <v>0</v>
      </c>
      <c r="I4177" s="143">
        <f t="shared" si="258"/>
        <v>0</v>
      </c>
      <c r="J4177" s="142"/>
      <c r="K4177" s="228"/>
      <c r="L4177" s="7" t="str">
        <f t="shared" si="259"/>
        <v/>
      </c>
      <c r="M4177" s="7" t="str">
        <f t="shared" si="260"/>
        <v/>
      </c>
      <c r="N4177" s="7" t="str">
        <f>Cartilha_GLOBAL!N4177</f>
        <v/>
      </c>
      <c r="O4177" s="144"/>
      <c r="Q4177" s="151"/>
      <c r="R4177" s="152">
        <v>0</v>
      </c>
      <c r="T4177" s="153">
        <f>IF(Cartilha_GLOBAL!R4177=0,0,IF(Cartilha_GLOBAL!R4177&gt;0,"c","b"))</f>
        <v>0</v>
      </c>
    </row>
    <row r="4178" ht="22.5" hidden="1" spans="1:20">
      <c r="A4178" s="158">
        <f>Cartilha_GLOBAL!A4178</f>
        <v>92665</v>
      </c>
      <c r="B4178" s="100" t="str">
        <f>Cartilha_GLOBAL!B4178</f>
        <v>SINAPI</v>
      </c>
      <c r="C4178" s="104" t="str">
        <f>Cartilha_GLOBAL!C4178</f>
        <v>NIPLE, EM FERRO GALVANIZADO, CONEXÃO ROSQUEADA, DN 65 (2 1/2"), INSTALADO EM REDE DE ALIMENTAÇÃO PARA SPRINKLER - FORNECIMENTO E INSTALAÇÃO. AF_10/2020</v>
      </c>
      <c r="D4178" s="94" t="str">
        <f>Cartilha_GLOBAL!D4178</f>
        <v>UN</v>
      </c>
      <c r="E4178" s="105">
        <f>Cartilha_GLOBAL!$E4178</f>
        <v>80.2</v>
      </c>
      <c r="F4178" s="182">
        <f>Cartilha_GLOBAL!$F4178</f>
        <v>98.44</v>
      </c>
      <c r="G4178" s="108"/>
      <c r="H4178" s="107">
        <f t="shared" si="257"/>
        <v>0</v>
      </c>
      <c r="I4178" s="143">
        <f t="shared" si="258"/>
        <v>0</v>
      </c>
      <c r="J4178" s="142"/>
      <c r="K4178" s="228"/>
      <c r="L4178" s="7" t="str">
        <f t="shared" si="259"/>
        <v/>
      </c>
      <c r="M4178" s="7" t="str">
        <f t="shared" si="260"/>
        <v/>
      </c>
      <c r="N4178" s="7" t="str">
        <f>Cartilha_GLOBAL!N4178</f>
        <v/>
      </c>
      <c r="O4178" s="144"/>
      <c r="Q4178" s="151"/>
      <c r="R4178" s="152">
        <v>0</v>
      </c>
      <c r="T4178" s="153">
        <f>IF(Cartilha_GLOBAL!R4178=0,0,IF(Cartilha_GLOBAL!R4178&gt;0,"c","b"))</f>
        <v>0</v>
      </c>
    </row>
    <row r="4179" ht="22.5" hidden="1" spans="1:20">
      <c r="A4179" s="158">
        <f>Cartilha_GLOBAL!A4179</f>
        <v>92666</v>
      </c>
      <c r="B4179" s="100" t="str">
        <f>Cartilha_GLOBAL!B4179</f>
        <v>SINAPI</v>
      </c>
      <c r="C4179" s="104" t="str">
        <f>Cartilha_GLOBAL!C4179</f>
        <v>LUVA, EM FERRO GALVANIZADO, CONEXÃO ROSQUEADA, DN 65 (2 1/2"), INSTALADO EM REDE DE ALIMENTAÇÃO PARA SPRINKLER - FORNECIMENTO E INSTALAÇÃO. AF_10/2020</v>
      </c>
      <c r="D4179" s="94" t="str">
        <f>Cartilha_GLOBAL!D4179</f>
        <v>UN</v>
      </c>
      <c r="E4179" s="105">
        <f>Cartilha_GLOBAL!$E4179</f>
        <v>90.98</v>
      </c>
      <c r="F4179" s="182">
        <f>Cartilha_GLOBAL!$F4179</f>
        <v>111.67</v>
      </c>
      <c r="G4179" s="108"/>
      <c r="H4179" s="107">
        <f t="shared" si="257"/>
        <v>0</v>
      </c>
      <c r="I4179" s="143">
        <f t="shared" si="258"/>
        <v>0</v>
      </c>
      <c r="J4179" s="142"/>
      <c r="K4179" s="228"/>
      <c r="L4179" s="7" t="str">
        <f t="shared" si="259"/>
        <v/>
      </c>
      <c r="M4179" s="7" t="str">
        <f t="shared" si="260"/>
        <v/>
      </c>
      <c r="N4179" s="7" t="str">
        <f>Cartilha_GLOBAL!N4179</f>
        <v/>
      </c>
      <c r="O4179" s="144"/>
      <c r="Q4179" s="151"/>
      <c r="R4179" s="152">
        <v>0</v>
      </c>
      <c r="T4179" s="153">
        <f>IF(Cartilha_GLOBAL!R4179=0,0,IF(Cartilha_GLOBAL!R4179&gt;0,"c","b"))</f>
        <v>0</v>
      </c>
    </row>
    <row r="4180" ht="22.5" hidden="1" spans="1:20">
      <c r="A4180" s="158">
        <f>Cartilha_GLOBAL!A4180</f>
        <v>92667</v>
      </c>
      <c r="B4180" s="100" t="str">
        <f>Cartilha_GLOBAL!B4180</f>
        <v>SINAPI</v>
      </c>
      <c r="C4180" s="104" t="str">
        <f>Cartilha_GLOBAL!C4180</f>
        <v>NIPLE, EM FERRO GALVANIZADO, CONEXÃO ROSQUEADA, DN 80 (3"), INSTALADO EM REDE DE ALIMENTAÇÃO PARA SPRINKLER - FORNECIMENTO E INSTALAÇÃO. AF_10/2020</v>
      </c>
      <c r="D4180" s="94" t="str">
        <f>Cartilha_GLOBAL!D4180</f>
        <v>UN</v>
      </c>
      <c r="E4180" s="105">
        <f>Cartilha_GLOBAL!$E4180</f>
        <v>117.8</v>
      </c>
      <c r="F4180" s="182">
        <f>Cartilha_GLOBAL!$F4180</f>
        <v>144.59</v>
      </c>
      <c r="G4180" s="108"/>
      <c r="H4180" s="107">
        <f t="shared" si="257"/>
        <v>0</v>
      </c>
      <c r="I4180" s="143">
        <f t="shared" si="258"/>
        <v>0</v>
      </c>
      <c r="J4180" s="142"/>
      <c r="K4180" s="228"/>
      <c r="L4180" s="7" t="str">
        <f t="shared" si="259"/>
        <v/>
      </c>
      <c r="M4180" s="7" t="str">
        <f t="shared" si="260"/>
        <v/>
      </c>
      <c r="N4180" s="7" t="str">
        <f>Cartilha_GLOBAL!N4180</f>
        <v/>
      </c>
      <c r="O4180" s="144"/>
      <c r="Q4180" s="151"/>
      <c r="R4180" s="152">
        <v>0</v>
      </c>
      <c r="T4180" s="153">
        <f>IF(Cartilha_GLOBAL!R4180=0,0,IF(Cartilha_GLOBAL!R4180&gt;0,"c","b"))</f>
        <v>0</v>
      </c>
    </row>
    <row r="4181" ht="22.5" hidden="1" spans="1:20">
      <c r="A4181" s="158">
        <f>Cartilha_GLOBAL!A4181</f>
        <v>92668</v>
      </c>
      <c r="B4181" s="100" t="str">
        <f>Cartilha_GLOBAL!B4181</f>
        <v>SINAPI</v>
      </c>
      <c r="C4181" s="104" t="str">
        <f>Cartilha_GLOBAL!C4181</f>
        <v>LUVA, EM FERRO GALVANIZADO, CONEXÃO ROSQUEADA, DN 80 (3"), INSTALADO EM REDE DE ALIMENTAÇÃO PARA SPRINKLER - FORNECIMENTO E INSTALAÇÃO. AF_10/2020</v>
      </c>
      <c r="D4181" s="94" t="str">
        <f>Cartilha_GLOBAL!D4181</f>
        <v>UN</v>
      </c>
      <c r="E4181" s="105">
        <f>Cartilha_GLOBAL!$E4181</f>
        <v>127.39</v>
      </c>
      <c r="F4181" s="182">
        <f>Cartilha_GLOBAL!$F4181</f>
        <v>156.36</v>
      </c>
      <c r="G4181" s="108"/>
      <c r="H4181" s="107">
        <f t="shared" si="257"/>
        <v>0</v>
      </c>
      <c r="I4181" s="143">
        <f t="shared" si="258"/>
        <v>0</v>
      </c>
      <c r="J4181" s="142"/>
      <c r="K4181" s="228"/>
      <c r="L4181" s="7" t="str">
        <f t="shared" si="259"/>
        <v/>
      </c>
      <c r="M4181" s="7" t="str">
        <f t="shared" si="260"/>
        <v/>
      </c>
      <c r="N4181" s="7" t="str">
        <f>Cartilha_GLOBAL!N4181</f>
        <v/>
      </c>
      <c r="O4181" s="144"/>
      <c r="Q4181" s="151"/>
      <c r="R4181" s="152">
        <v>0</v>
      </c>
      <c r="T4181" s="153">
        <f>IF(Cartilha_GLOBAL!R4181=0,0,IF(Cartilha_GLOBAL!R4181&gt;0,"c","b"))</f>
        <v>0</v>
      </c>
    </row>
    <row r="4182" ht="22.5" hidden="1" spans="1:20">
      <c r="A4182" s="158">
        <f>Cartilha_GLOBAL!A4182</f>
        <v>92669</v>
      </c>
      <c r="B4182" s="100" t="str">
        <f>Cartilha_GLOBAL!B4182</f>
        <v>SINAPI</v>
      </c>
      <c r="C4182" s="104" t="str">
        <f>Cartilha_GLOBAL!C4182</f>
        <v>JOELHO 45 GRAUS, EM FERRO GALVANIZADO, CONEXÃO ROSQUEADA, DN 25 (1"), INSTALADO EM REDE DE ALIMENTAÇÃO PARA SPRINKLER - FORNECIMENTO E INSTALAÇÃO. AF_10/2020</v>
      </c>
      <c r="D4182" s="94" t="str">
        <f>Cartilha_GLOBAL!D4182</f>
        <v>UN</v>
      </c>
      <c r="E4182" s="105">
        <f>Cartilha_GLOBAL!$E4182</f>
        <v>45.3</v>
      </c>
      <c r="F4182" s="182">
        <f>Cartilha_GLOBAL!$F4182</f>
        <v>55.6</v>
      </c>
      <c r="G4182" s="108"/>
      <c r="H4182" s="107">
        <f t="shared" si="257"/>
        <v>0</v>
      </c>
      <c r="I4182" s="143">
        <f t="shared" si="258"/>
        <v>0</v>
      </c>
      <c r="J4182" s="142"/>
      <c r="K4182" s="228"/>
      <c r="L4182" s="7" t="str">
        <f t="shared" si="259"/>
        <v/>
      </c>
      <c r="M4182" s="7" t="str">
        <f t="shared" si="260"/>
        <v/>
      </c>
      <c r="N4182" s="7" t="str">
        <f>Cartilha_GLOBAL!N4182</f>
        <v/>
      </c>
      <c r="O4182" s="144"/>
      <c r="Q4182" s="151"/>
      <c r="R4182" s="152">
        <v>0</v>
      </c>
      <c r="T4182" s="153">
        <f>IF(Cartilha_GLOBAL!R4182=0,0,IF(Cartilha_GLOBAL!R4182&gt;0,"c","b"))</f>
        <v>0</v>
      </c>
    </row>
    <row r="4183" ht="22.5" hidden="1" spans="1:20">
      <c r="A4183" s="158">
        <f>Cartilha_GLOBAL!A4183</f>
        <v>92670</v>
      </c>
      <c r="B4183" s="100" t="str">
        <f>Cartilha_GLOBAL!B4183</f>
        <v>SINAPI</v>
      </c>
      <c r="C4183" s="104" t="str">
        <f>Cartilha_GLOBAL!C4183</f>
        <v>JOELHO 90 GRAUS, EM FERRO GALVANIZADO, CONEXÃO ROSQUEADA, DN 25 (1"), INSTALADO EM REDE DE ALIMENTAÇÃO PARA SPRINKLER - FORNECIMENTO E INSTALAÇÃO. AF_10/2020</v>
      </c>
      <c r="D4183" s="94" t="str">
        <f>Cartilha_GLOBAL!D4183</f>
        <v>UN</v>
      </c>
      <c r="E4183" s="105">
        <f>Cartilha_GLOBAL!$E4183</f>
        <v>42.73</v>
      </c>
      <c r="F4183" s="182">
        <f>Cartilha_GLOBAL!$F4183</f>
        <v>52.45</v>
      </c>
      <c r="G4183" s="108"/>
      <c r="H4183" s="107">
        <f t="shared" si="257"/>
        <v>0</v>
      </c>
      <c r="I4183" s="143">
        <f t="shared" si="258"/>
        <v>0</v>
      </c>
      <c r="J4183" s="142"/>
      <c r="K4183" s="228"/>
      <c r="L4183" s="7" t="str">
        <f t="shared" si="259"/>
        <v/>
      </c>
      <c r="M4183" s="7" t="str">
        <f t="shared" si="260"/>
        <v/>
      </c>
      <c r="N4183" s="7" t="str">
        <f>Cartilha_GLOBAL!N4183</f>
        <v/>
      </c>
      <c r="O4183" s="144"/>
      <c r="Q4183" s="151"/>
      <c r="R4183" s="152">
        <v>0</v>
      </c>
      <c r="T4183" s="153">
        <f>IF(Cartilha_GLOBAL!R4183=0,0,IF(Cartilha_GLOBAL!R4183&gt;0,"c","b"))</f>
        <v>0</v>
      </c>
    </row>
    <row r="4184" ht="22.5" hidden="1" spans="1:20">
      <c r="A4184" s="158">
        <f>Cartilha_GLOBAL!A4184</f>
        <v>92671</v>
      </c>
      <c r="B4184" s="100" t="str">
        <f>Cartilha_GLOBAL!B4184</f>
        <v>SINAPI</v>
      </c>
      <c r="C4184" s="104" t="str">
        <f>Cartilha_GLOBAL!C4184</f>
        <v>JOELHO 45 GRAUS, EM FERRO GALVANIZADO, CONEXÃO ROSQUEADA, DN 32 (1 1/4"), INSTALADO EM REDE DE ALIMENTAÇÃO PARA SPRINKLER - FORNECIMENTO E INSTALAÇÃO. AF_10/2020</v>
      </c>
      <c r="D4184" s="94" t="str">
        <f>Cartilha_GLOBAL!D4184</f>
        <v>UN</v>
      </c>
      <c r="E4184" s="105">
        <f>Cartilha_GLOBAL!$E4184</f>
        <v>58.72</v>
      </c>
      <c r="F4184" s="182">
        <f>Cartilha_GLOBAL!$F4184</f>
        <v>72.07</v>
      </c>
      <c r="G4184" s="108"/>
      <c r="H4184" s="107">
        <f t="shared" si="257"/>
        <v>0</v>
      </c>
      <c r="I4184" s="143">
        <f t="shared" si="258"/>
        <v>0</v>
      </c>
      <c r="J4184" s="142"/>
      <c r="K4184" s="145"/>
      <c r="L4184" s="7" t="str">
        <f t="shared" si="259"/>
        <v/>
      </c>
      <c r="M4184" s="7" t="str">
        <f t="shared" si="260"/>
        <v/>
      </c>
      <c r="N4184" s="7" t="str">
        <f>Cartilha_GLOBAL!N4184</f>
        <v/>
      </c>
      <c r="O4184" s="144"/>
      <c r="Q4184" s="151"/>
      <c r="R4184" s="152">
        <v>0</v>
      </c>
      <c r="T4184" s="153">
        <f>IF(Cartilha_GLOBAL!R4184=0,0,IF(Cartilha_GLOBAL!R4184&gt;0,"c","b"))</f>
        <v>0</v>
      </c>
    </row>
    <row r="4185" ht="22.5" hidden="1" spans="1:20">
      <c r="A4185" s="158">
        <f>Cartilha_GLOBAL!A4185</f>
        <v>92672</v>
      </c>
      <c r="B4185" s="100" t="str">
        <f>Cartilha_GLOBAL!B4185</f>
        <v>SINAPI</v>
      </c>
      <c r="C4185" s="104" t="str">
        <f>Cartilha_GLOBAL!C4185</f>
        <v>JOELHO 90 GRAUS, EM FERRO GALVANIZADO, CONEXÃO ROSQUEADA, DN 32 (1 1/4"), INSTALADO EM REDE DE ALIMENTAÇÃO PARA SPRINKLER - FORNECIMENTO E INSTALAÇÃO. AF_10/2020</v>
      </c>
      <c r="D4185" s="94" t="str">
        <f>Cartilha_GLOBAL!D4185</f>
        <v>UN</v>
      </c>
      <c r="E4185" s="105">
        <f>Cartilha_GLOBAL!$E4185</f>
        <v>53.6</v>
      </c>
      <c r="F4185" s="182">
        <f>Cartilha_GLOBAL!$F4185</f>
        <v>65.79</v>
      </c>
      <c r="G4185" s="108"/>
      <c r="H4185" s="107">
        <f t="shared" si="257"/>
        <v>0</v>
      </c>
      <c r="I4185" s="143">
        <f t="shared" si="258"/>
        <v>0</v>
      </c>
      <c r="J4185" s="142"/>
      <c r="K4185" s="228"/>
      <c r="L4185" s="7" t="str">
        <f t="shared" si="259"/>
        <v/>
      </c>
      <c r="M4185" s="7" t="str">
        <f t="shared" si="260"/>
        <v/>
      </c>
      <c r="N4185" s="7" t="str">
        <f>Cartilha_GLOBAL!N4185</f>
        <v/>
      </c>
      <c r="O4185" s="144"/>
      <c r="Q4185" s="151"/>
      <c r="R4185" s="152">
        <v>0</v>
      </c>
      <c r="T4185" s="153">
        <f>IF(Cartilha_GLOBAL!R4185=0,0,IF(Cartilha_GLOBAL!R4185&gt;0,"c","b"))</f>
        <v>0</v>
      </c>
    </row>
    <row r="4186" ht="22.5" hidden="1" spans="1:20">
      <c r="A4186" s="158">
        <f>Cartilha_GLOBAL!A4186</f>
        <v>92673</v>
      </c>
      <c r="B4186" s="100" t="str">
        <f>Cartilha_GLOBAL!B4186</f>
        <v>SINAPI</v>
      </c>
      <c r="C4186" s="104" t="str">
        <f>Cartilha_GLOBAL!C4186</f>
        <v>JOELHO 45 GRAUS, EM FERRO GALVANIZADO, CONEXÃO ROSQUEADA, DN 40 (1 1/2"), INSTALADO EM REDE DE ALIMENTAÇÃO PARA SPRINKLER - FORNECIMENTO E INSTALAÇÃO. AF_10/2020</v>
      </c>
      <c r="D4186" s="94" t="str">
        <f>Cartilha_GLOBAL!D4186</f>
        <v>UN</v>
      </c>
      <c r="E4186" s="105">
        <f>Cartilha_GLOBAL!$E4186</f>
        <v>67.31</v>
      </c>
      <c r="F4186" s="182">
        <f>Cartilha_GLOBAL!$F4186</f>
        <v>82.62</v>
      </c>
      <c r="G4186" s="108"/>
      <c r="H4186" s="107">
        <f t="shared" si="257"/>
        <v>0</v>
      </c>
      <c r="I4186" s="143">
        <f t="shared" si="258"/>
        <v>0</v>
      </c>
      <c r="J4186" s="142"/>
      <c r="K4186" s="228"/>
      <c r="L4186" s="7" t="str">
        <f t="shared" si="259"/>
        <v/>
      </c>
      <c r="M4186" s="7" t="str">
        <f t="shared" si="260"/>
        <v/>
      </c>
      <c r="N4186" s="7" t="str">
        <f>Cartilha_GLOBAL!N4186</f>
        <v/>
      </c>
      <c r="O4186" s="144"/>
      <c r="Q4186" s="151"/>
      <c r="R4186" s="152">
        <v>0</v>
      </c>
      <c r="T4186" s="153">
        <f>IF(Cartilha_GLOBAL!R4186=0,0,IF(Cartilha_GLOBAL!R4186&gt;0,"c","b"))</f>
        <v>0</v>
      </c>
    </row>
    <row r="4187" ht="22.5" hidden="1" spans="1:20">
      <c r="A4187" s="158">
        <f>Cartilha_GLOBAL!A4187</f>
        <v>92674</v>
      </c>
      <c r="B4187" s="100" t="str">
        <f>Cartilha_GLOBAL!B4187</f>
        <v>SINAPI</v>
      </c>
      <c r="C4187" s="104" t="str">
        <f>Cartilha_GLOBAL!C4187</f>
        <v>JOELHO 90 GRAUS, EM FERRO GALVANIZADO, CONEXÃO ROSQUEADA, DN 40 (1 1/2"), INSTALADO EM REDE DE ALIMENTAÇÃO PARA SPRINKLER - FORNECIMENTO E INSTALAÇÃO. AF_10/2020</v>
      </c>
      <c r="D4187" s="94" t="str">
        <f>Cartilha_GLOBAL!D4187</f>
        <v>UN</v>
      </c>
      <c r="E4187" s="105">
        <f>Cartilha_GLOBAL!$E4187</f>
        <v>63.78</v>
      </c>
      <c r="F4187" s="182">
        <f>Cartilha_GLOBAL!$F4187</f>
        <v>78.28</v>
      </c>
      <c r="G4187" s="108"/>
      <c r="H4187" s="107">
        <f t="shared" si="257"/>
        <v>0</v>
      </c>
      <c r="I4187" s="143">
        <f t="shared" si="258"/>
        <v>0</v>
      </c>
      <c r="J4187" s="142"/>
      <c r="K4187" s="228"/>
      <c r="L4187" s="7" t="str">
        <f t="shared" si="259"/>
        <v/>
      </c>
      <c r="M4187" s="7" t="str">
        <f t="shared" si="260"/>
        <v/>
      </c>
      <c r="N4187" s="7" t="str">
        <f>Cartilha_GLOBAL!N4187</f>
        <v/>
      </c>
      <c r="O4187" s="144"/>
      <c r="Q4187" s="151"/>
      <c r="R4187" s="152">
        <v>0</v>
      </c>
      <c r="T4187" s="153">
        <f>IF(Cartilha_GLOBAL!R4187=0,0,IF(Cartilha_GLOBAL!R4187&gt;0,"c","b"))</f>
        <v>0</v>
      </c>
    </row>
    <row r="4188" ht="22.5" hidden="1" spans="1:20">
      <c r="A4188" s="158">
        <f>Cartilha_GLOBAL!A4188</f>
        <v>92675</v>
      </c>
      <c r="B4188" s="100" t="str">
        <f>Cartilha_GLOBAL!B4188</f>
        <v>SINAPI</v>
      </c>
      <c r="C4188" s="104" t="str">
        <f>Cartilha_GLOBAL!C4188</f>
        <v>JOELHO 45 GRAUS, EM FERRO GALVANIZADO, CONEXÃO ROSQUEADA, DN 50 (2"), INSTALADO EM REDE DE ALIMENTAÇÃO PARA SPRINKLER - FORNECIMENTO E INSTALAÇÃO. AF_10/2020</v>
      </c>
      <c r="D4188" s="94" t="str">
        <f>Cartilha_GLOBAL!D4188</f>
        <v>UN</v>
      </c>
      <c r="E4188" s="105">
        <f>Cartilha_GLOBAL!$E4188</f>
        <v>86.74</v>
      </c>
      <c r="F4188" s="182">
        <f>Cartilha_GLOBAL!$F4188</f>
        <v>106.46</v>
      </c>
      <c r="G4188" s="108"/>
      <c r="H4188" s="107">
        <f t="shared" si="257"/>
        <v>0</v>
      </c>
      <c r="I4188" s="143">
        <f t="shared" si="258"/>
        <v>0</v>
      </c>
      <c r="J4188" s="142"/>
      <c r="K4188" s="228"/>
      <c r="L4188" s="7" t="str">
        <f t="shared" si="259"/>
        <v/>
      </c>
      <c r="M4188" s="7" t="str">
        <f t="shared" si="260"/>
        <v/>
      </c>
      <c r="N4188" s="7" t="str">
        <f>Cartilha_GLOBAL!N4188</f>
        <v/>
      </c>
      <c r="O4188" s="144"/>
      <c r="Q4188" s="151"/>
      <c r="R4188" s="152">
        <v>0</v>
      </c>
      <c r="T4188" s="153">
        <f>IF(Cartilha_GLOBAL!R4188=0,0,IF(Cartilha_GLOBAL!R4188&gt;0,"c","b"))</f>
        <v>0</v>
      </c>
    </row>
    <row r="4189" ht="22.5" hidden="1" spans="1:20">
      <c r="A4189" s="158">
        <f>Cartilha_GLOBAL!A4189</f>
        <v>92676</v>
      </c>
      <c r="B4189" s="100" t="str">
        <f>Cartilha_GLOBAL!B4189</f>
        <v>SINAPI</v>
      </c>
      <c r="C4189" s="104" t="str">
        <f>Cartilha_GLOBAL!C4189</f>
        <v>JOELHO 90 GRAUS, EM FERRO GALVANIZADO, CONEXÃO ROSQUEADA, DN 50 (2"), INSTALADO EM REDE DE ALIMENTAÇÃO PARA SPRINKLER - FORNECIMENTO E INSTALAÇÃO. AF_10/2020</v>
      </c>
      <c r="D4189" s="94" t="str">
        <f>Cartilha_GLOBAL!D4189</f>
        <v>UN</v>
      </c>
      <c r="E4189" s="105">
        <f>Cartilha_GLOBAL!$E4189</f>
        <v>84.34</v>
      </c>
      <c r="F4189" s="182">
        <f>Cartilha_GLOBAL!$F4189</f>
        <v>103.52</v>
      </c>
      <c r="G4189" s="108"/>
      <c r="H4189" s="107">
        <f t="shared" si="257"/>
        <v>0</v>
      </c>
      <c r="I4189" s="143">
        <f t="shared" si="258"/>
        <v>0</v>
      </c>
      <c r="J4189" s="142"/>
      <c r="K4189" s="228"/>
      <c r="L4189" s="7" t="str">
        <f t="shared" si="259"/>
        <v/>
      </c>
      <c r="M4189" s="7" t="str">
        <f t="shared" si="260"/>
        <v/>
      </c>
      <c r="N4189" s="7" t="str">
        <f>Cartilha_GLOBAL!N4189</f>
        <v/>
      </c>
      <c r="O4189" s="144"/>
      <c r="Q4189" s="151"/>
      <c r="R4189" s="152">
        <v>0</v>
      </c>
      <c r="T4189" s="153">
        <f>IF(Cartilha_GLOBAL!R4189=0,0,IF(Cartilha_GLOBAL!R4189&gt;0,"c","b"))</f>
        <v>0</v>
      </c>
    </row>
    <row r="4190" ht="22.5" hidden="1" spans="1:20">
      <c r="A4190" s="158">
        <f>Cartilha_GLOBAL!A4190</f>
        <v>92677</v>
      </c>
      <c r="B4190" s="100" t="str">
        <f>Cartilha_GLOBAL!B4190</f>
        <v>SINAPI</v>
      </c>
      <c r="C4190" s="104" t="str">
        <f>Cartilha_GLOBAL!C4190</f>
        <v>JOELHO 45 GRAUS, EM FERRO GALVANIZADO, CONEXÃO ROSQUEADA, DN 65 (2 1/2"), INSTALADO EM REDE DE ALIMENTAÇÃO PARA SPRINKLER - FORNECIMENTO E INSTALAÇÃO. AF_10/2020</v>
      </c>
      <c r="D4190" s="94" t="str">
        <f>Cartilha_GLOBAL!D4190</f>
        <v>UN</v>
      </c>
      <c r="E4190" s="105">
        <f>Cartilha_GLOBAL!$E4190</f>
        <v>141.1</v>
      </c>
      <c r="F4190" s="182">
        <f>Cartilha_GLOBAL!$F4190</f>
        <v>173.19</v>
      </c>
      <c r="G4190" s="108"/>
      <c r="H4190" s="107">
        <f t="shared" si="257"/>
        <v>0</v>
      </c>
      <c r="I4190" s="143">
        <f t="shared" si="258"/>
        <v>0</v>
      </c>
      <c r="J4190" s="142"/>
      <c r="K4190" s="228"/>
      <c r="L4190" s="7" t="str">
        <f t="shared" si="259"/>
        <v/>
      </c>
      <c r="M4190" s="7" t="str">
        <f t="shared" si="260"/>
        <v/>
      </c>
      <c r="N4190" s="7" t="str">
        <f>Cartilha_GLOBAL!N4190</f>
        <v/>
      </c>
      <c r="O4190" s="144"/>
      <c r="Q4190" s="151"/>
      <c r="R4190" s="152">
        <v>0</v>
      </c>
      <c r="T4190" s="153">
        <f>IF(Cartilha_GLOBAL!R4190=0,0,IF(Cartilha_GLOBAL!R4190&gt;0,"c","b"))</f>
        <v>0</v>
      </c>
    </row>
    <row r="4191" ht="22.5" hidden="1" spans="1:20">
      <c r="A4191" s="158">
        <f>Cartilha_GLOBAL!A4191</f>
        <v>92678</v>
      </c>
      <c r="B4191" s="100" t="str">
        <f>Cartilha_GLOBAL!B4191</f>
        <v>SINAPI</v>
      </c>
      <c r="C4191" s="104" t="str">
        <f>Cartilha_GLOBAL!C4191</f>
        <v>JOELHO 90 GRAUS, EM FERRO GALVANIZADO, CONEXÃO ROSQUEADA, DN 65 (2 1/2"), INSTALADO EM REDE DE ALIMENTAÇÃO PARA SPRINKLER - FORNECIMENTO E INSTALAÇÃO. AF_10/2020</v>
      </c>
      <c r="D4191" s="94" t="str">
        <f>Cartilha_GLOBAL!D4191</f>
        <v>UN</v>
      </c>
      <c r="E4191" s="105">
        <f>Cartilha_GLOBAL!$E4191</f>
        <v>130.56</v>
      </c>
      <c r="F4191" s="182">
        <f>Cartilha_GLOBAL!$F4191</f>
        <v>160.25</v>
      </c>
      <c r="G4191" s="108"/>
      <c r="H4191" s="107">
        <f t="shared" si="257"/>
        <v>0</v>
      </c>
      <c r="I4191" s="143">
        <f t="shared" si="258"/>
        <v>0</v>
      </c>
      <c r="J4191" s="142"/>
      <c r="K4191" s="228"/>
      <c r="L4191" s="7" t="str">
        <f t="shared" si="259"/>
        <v/>
      </c>
      <c r="M4191" s="7" t="str">
        <f t="shared" si="260"/>
        <v/>
      </c>
      <c r="N4191" s="7" t="str">
        <f>Cartilha_GLOBAL!N4191</f>
        <v/>
      </c>
      <c r="O4191" s="144"/>
      <c r="Q4191" s="151"/>
      <c r="R4191" s="152">
        <v>0</v>
      </c>
      <c r="T4191" s="153">
        <f>IF(Cartilha_GLOBAL!R4191=0,0,IF(Cartilha_GLOBAL!R4191&gt;0,"c","b"))</f>
        <v>0</v>
      </c>
    </row>
    <row r="4192" ht="22.5" hidden="1" spans="1:20">
      <c r="A4192" s="158">
        <f>Cartilha_GLOBAL!A4192</f>
        <v>92679</v>
      </c>
      <c r="B4192" s="100" t="str">
        <f>Cartilha_GLOBAL!B4192</f>
        <v>SINAPI</v>
      </c>
      <c r="C4192" s="104" t="str">
        <f>Cartilha_GLOBAL!C4192</f>
        <v>JOELHO 45 GRAUS, EM FERRO GALVANIZADO, CONEXÃO ROSQUEADA, DN 80 (3"), INSTALADO EM REDE DE ALIMENTAÇÃO PARA SPRINKLER - FORNECIMENTO E INSTALAÇÃO. AF_10/2020</v>
      </c>
      <c r="D4192" s="94" t="str">
        <f>Cartilha_GLOBAL!D4192</f>
        <v>UN</v>
      </c>
      <c r="E4192" s="105">
        <f>Cartilha_GLOBAL!$E4192</f>
        <v>193.25</v>
      </c>
      <c r="F4192" s="182">
        <f>Cartilha_GLOBAL!$F4192</f>
        <v>237.2</v>
      </c>
      <c r="G4192" s="108"/>
      <c r="H4192" s="107">
        <f t="shared" si="257"/>
        <v>0</v>
      </c>
      <c r="I4192" s="143">
        <f t="shared" si="258"/>
        <v>0</v>
      </c>
      <c r="J4192" s="142"/>
      <c r="K4192" s="145"/>
      <c r="L4192" s="7" t="str">
        <f t="shared" si="259"/>
        <v/>
      </c>
      <c r="M4192" s="7" t="str">
        <f t="shared" si="260"/>
        <v/>
      </c>
      <c r="N4192" s="7" t="str">
        <f>Cartilha_GLOBAL!N4192</f>
        <v/>
      </c>
      <c r="O4192" s="144"/>
      <c r="Q4192" s="151"/>
      <c r="R4192" s="152">
        <v>0</v>
      </c>
      <c r="T4192" s="153">
        <f>IF(Cartilha_GLOBAL!R4192=0,0,IF(Cartilha_GLOBAL!R4192&gt;0,"c","b"))</f>
        <v>0</v>
      </c>
    </row>
    <row r="4193" ht="22.5" hidden="1" spans="1:20">
      <c r="A4193" s="158">
        <f>Cartilha_GLOBAL!A4193</f>
        <v>92680</v>
      </c>
      <c r="B4193" s="100" t="str">
        <f>Cartilha_GLOBAL!B4193</f>
        <v>SINAPI</v>
      </c>
      <c r="C4193" s="104" t="str">
        <f>Cartilha_GLOBAL!C4193</f>
        <v>JOELHO 90 GRAUS, EM FERRO GALVANIZADO, CONEXÃO ROSQUEADA, DN 80 (3"), INSTALADO EM REDE DE ALIMENTAÇÃO PARA SPRINKLER - FORNECIMENTO E INSTALAÇÃO. AF_10/2020</v>
      </c>
      <c r="D4193" s="94" t="str">
        <f>Cartilha_GLOBAL!D4193</f>
        <v>UN</v>
      </c>
      <c r="E4193" s="105">
        <f>Cartilha_GLOBAL!$E4193</f>
        <v>172.93</v>
      </c>
      <c r="F4193" s="182">
        <f>Cartilha_GLOBAL!$F4193</f>
        <v>212.25</v>
      </c>
      <c r="G4193" s="108"/>
      <c r="H4193" s="107">
        <f t="shared" si="257"/>
        <v>0</v>
      </c>
      <c r="I4193" s="143">
        <f t="shared" si="258"/>
        <v>0</v>
      </c>
      <c r="J4193" s="142"/>
      <c r="K4193" s="228"/>
      <c r="L4193" s="7" t="str">
        <f t="shared" si="259"/>
        <v/>
      </c>
      <c r="M4193" s="7" t="str">
        <f t="shared" si="260"/>
        <v/>
      </c>
      <c r="N4193" s="7" t="str">
        <f>Cartilha_GLOBAL!N4193</f>
        <v/>
      </c>
      <c r="O4193" s="144"/>
      <c r="Q4193" s="151"/>
      <c r="R4193" s="152">
        <v>0</v>
      </c>
      <c r="T4193" s="153">
        <f>IF(Cartilha_GLOBAL!R4193=0,0,IF(Cartilha_GLOBAL!R4193&gt;0,"c","b"))</f>
        <v>0</v>
      </c>
    </row>
    <row r="4194" ht="22.5" hidden="1" spans="1:20">
      <c r="A4194" s="158">
        <f>Cartilha_GLOBAL!A4194</f>
        <v>92681</v>
      </c>
      <c r="B4194" s="100" t="str">
        <f>Cartilha_GLOBAL!B4194</f>
        <v>SINAPI</v>
      </c>
      <c r="C4194" s="104" t="str">
        <f>Cartilha_GLOBAL!C4194</f>
        <v>TÊ, EM FERRO GALVANIZADO, CONEXÃO ROSQUEADA, DN 25 (1"), INSTALADO EM REDE DE ALIMENTAÇÃO PARA SPRINKLER - FORNECIMENTO E INSTALAÇÃO. AF_10/2020</v>
      </c>
      <c r="D4194" s="94" t="str">
        <f>Cartilha_GLOBAL!D4194</f>
        <v>UN</v>
      </c>
      <c r="E4194" s="105">
        <f>Cartilha_GLOBAL!$E4194</f>
        <v>57.91</v>
      </c>
      <c r="F4194" s="182">
        <f>Cartilha_GLOBAL!$F4194</f>
        <v>71.08</v>
      </c>
      <c r="G4194" s="108"/>
      <c r="H4194" s="107">
        <f t="shared" si="257"/>
        <v>0</v>
      </c>
      <c r="I4194" s="143">
        <f t="shared" si="258"/>
        <v>0</v>
      </c>
      <c r="J4194" s="142"/>
      <c r="K4194" s="228"/>
      <c r="L4194" s="7" t="str">
        <f t="shared" si="259"/>
        <v/>
      </c>
      <c r="M4194" s="7" t="str">
        <f t="shared" si="260"/>
        <v/>
      </c>
      <c r="N4194" s="7" t="str">
        <f>Cartilha_GLOBAL!N4194</f>
        <v/>
      </c>
      <c r="O4194" s="144"/>
      <c r="Q4194" s="151"/>
      <c r="R4194" s="152">
        <v>0</v>
      </c>
      <c r="T4194" s="153">
        <f>IF(Cartilha_GLOBAL!R4194=0,0,IF(Cartilha_GLOBAL!R4194&gt;0,"c","b"))</f>
        <v>0</v>
      </c>
    </row>
    <row r="4195" ht="22.5" hidden="1" spans="1:20">
      <c r="A4195" s="158">
        <f>Cartilha_GLOBAL!A4195</f>
        <v>92682</v>
      </c>
      <c r="B4195" s="100" t="str">
        <f>Cartilha_GLOBAL!B4195</f>
        <v>SINAPI</v>
      </c>
      <c r="C4195" s="104" t="str">
        <f>Cartilha_GLOBAL!C4195</f>
        <v>TÊ, EM FERRO GALVANIZADO, CONEXÃO ROSQUEADA, DN 32 (1 1/4"), INSTALADO EM REDE DE ALIMENTAÇÃO PARA SPRINKLER - FORNECIMENTO E INSTALAÇÃO. AF_10/2020</v>
      </c>
      <c r="D4195" s="94" t="str">
        <f>Cartilha_GLOBAL!D4195</f>
        <v>UN</v>
      </c>
      <c r="E4195" s="105">
        <f>Cartilha_GLOBAL!$E4195</f>
        <v>72.02</v>
      </c>
      <c r="F4195" s="182">
        <f>Cartilha_GLOBAL!$F4195</f>
        <v>88.4</v>
      </c>
      <c r="G4195" s="108"/>
      <c r="H4195" s="107">
        <f t="shared" si="257"/>
        <v>0</v>
      </c>
      <c r="I4195" s="143">
        <f t="shared" si="258"/>
        <v>0</v>
      </c>
      <c r="J4195" s="142"/>
      <c r="K4195" s="228"/>
      <c r="L4195" s="7" t="str">
        <f t="shared" si="259"/>
        <v/>
      </c>
      <c r="M4195" s="7" t="str">
        <f t="shared" si="260"/>
        <v/>
      </c>
      <c r="N4195" s="7" t="str">
        <f>Cartilha_GLOBAL!N4195</f>
        <v/>
      </c>
      <c r="O4195" s="144"/>
      <c r="Q4195" s="151"/>
      <c r="R4195" s="152">
        <v>0</v>
      </c>
      <c r="T4195" s="153">
        <f>IF(Cartilha_GLOBAL!R4195=0,0,IF(Cartilha_GLOBAL!R4195&gt;0,"c","b"))</f>
        <v>0</v>
      </c>
    </row>
    <row r="4196" ht="22.5" hidden="1" spans="1:20">
      <c r="A4196" s="158">
        <f>Cartilha_GLOBAL!A4196</f>
        <v>92683</v>
      </c>
      <c r="B4196" s="100" t="str">
        <f>Cartilha_GLOBAL!B4196</f>
        <v>SINAPI</v>
      </c>
      <c r="C4196" s="104" t="str">
        <f>Cartilha_GLOBAL!C4196</f>
        <v>TÊ, EM FERRO GALVANIZADO, CONEXÃO ROSQUEADA, DN 40 (1 1/2"), INSTALADO EM REDE DE ALIMENTAÇÃO PARA SPRINKLER - FORNECIMENTO E INSTALAÇÃO. AF_10/2020</v>
      </c>
      <c r="D4196" s="94" t="str">
        <f>Cartilha_GLOBAL!D4196</f>
        <v>UN</v>
      </c>
      <c r="E4196" s="105">
        <f>Cartilha_GLOBAL!$E4196</f>
        <v>83.69</v>
      </c>
      <c r="F4196" s="182">
        <f>Cartilha_GLOBAL!$F4196</f>
        <v>102.72</v>
      </c>
      <c r="G4196" s="108"/>
      <c r="H4196" s="107">
        <f t="shared" si="257"/>
        <v>0</v>
      </c>
      <c r="I4196" s="143">
        <f t="shared" si="258"/>
        <v>0</v>
      </c>
      <c r="J4196" s="142"/>
      <c r="K4196" s="228"/>
      <c r="L4196" s="7" t="str">
        <f t="shared" si="259"/>
        <v/>
      </c>
      <c r="M4196" s="7" t="str">
        <f t="shared" si="260"/>
        <v/>
      </c>
      <c r="N4196" s="7" t="str">
        <f>Cartilha_GLOBAL!N4196</f>
        <v/>
      </c>
      <c r="O4196" s="144"/>
      <c r="Q4196" s="151"/>
      <c r="R4196" s="152">
        <v>0</v>
      </c>
      <c r="T4196" s="153">
        <f>IF(Cartilha_GLOBAL!R4196=0,0,IF(Cartilha_GLOBAL!R4196&gt;0,"c","b"))</f>
        <v>0</v>
      </c>
    </row>
    <row r="4197" ht="22.5" hidden="1" spans="1:20">
      <c r="A4197" s="158">
        <f>Cartilha_GLOBAL!A4197</f>
        <v>92684</v>
      </c>
      <c r="B4197" s="100" t="str">
        <f>Cartilha_GLOBAL!B4197</f>
        <v>SINAPI</v>
      </c>
      <c r="C4197" s="104" t="str">
        <f>Cartilha_GLOBAL!C4197</f>
        <v>TÊ, EM FERRO GALVANIZADO, CONEXÃO ROSQUEADA, DN 50 (2"), INSTALADO EM REDE DE ALIMENTAÇÃO PARA SPRINKLER - FORNECIMENTO E INSTALAÇÃO. AF_10/2020</v>
      </c>
      <c r="D4197" s="94" t="str">
        <f>Cartilha_GLOBAL!D4197</f>
        <v>UN</v>
      </c>
      <c r="E4197" s="105">
        <f>Cartilha_GLOBAL!$E4197</f>
        <v>112.36</v>
      </c>
      <c r="F4197" s="182">
        <f>Cartilha_GLOBAL!$F4197</f>
        <v>137.91</v>
      </c>
      <c r="G4197" s="108"/>
      <c r="H4197" s="107">
        <f t="shared" si="257"/>
        <v>0</v>
      </c>
      <c r="I4197" s="143">
        <f t="shared" si="258"/>
        <v>0</v>
      </c>
      <c r="J4197" s="142"/>
      <c r="K4197" s="228"/>
      <c r="L4197" s="7" t="str">
        <f t="shared" si="259"/>
        <v/>
      </c>
      <c r="M4197" s="7" t="str">
        <f t="shared" si="260"/>
        <v/>
      </c>
      <c r="N4197" s="7" t="str">
        <f>Cartilha_GLOBAL!N4197</f>
        <v/>
      </c>
      <c r="O4197" s="144"/>
      <c r="Q4197" s="151"/>
      <c r="R4197" s="152">
        <v>0</v>
      </c>
      <c r="T4197" s="153">
        <f>IF(Cartilha_GLOBAL!R4197=0,0,IF(Cartilha_GLOBAL!R4197&gt;0,"c","b"))</f>
        <v>0</v>
      </c>
    </row>
    <row r="4198" ht="22.5" hidden="1" spans="1:20">
      <c r="A4198" s="158">
        <f>Cartilha_GLOBAL!A4198</f>
        <v>92685</v>
      </c>
      <c r="B4198" s="100" t="str">
        <f>Cartilha_GLOBAL!B4198</f>
        <v>SINAPI</v>
      </c>
      <c r="C4198" s="104" t="str">
        <f>Cartilha_GLOBAL!C4198</f>
        <v>TÊ, EM FERRO GALVANIZADO, CONEXÃO ROSQUEADA, DN 65 (2 1/2"), INSTALADO EM REDE DE ALIMENTAÇÃO PARA SPRINKLER - FORNECIMENTO E INSTALAÇÃO. AF_10/2020</v>
      </c>
      <c r="D4198" s="94" t="str">
        <f>Cartilha_GLOBAL!D4198</f>
        <v>UN</v>
      </c>
      <c r="E4198" s="105">
        <f>Cartilha_GLOBAL!$E4198</f>
        <v>179.32</v>
      </c>
      <c r="F4198" s="182">
        <f>Cartilha_GLOBAL!$F4198</f>
        <v>220.1</v>
      </c>
      <c r="G4198" s="108"/>
      <c r="H4198" s="107">
        <f t="shared" si="257"/>
        <v>0</v>
      </c>
      <c r="I4198" s="143">
        <f t="shared" si="258"/>
        <v>0</v>
      </c>
      <c r="J4198" s="142"/>
      <c r="K4198" s="228"/>
      <c r="L4198" s="7" t="str">
        <f t="shared" si="259"/>
        <v/>
      </c>
      <c r="M4198" s="7" t="str">
        <f t="shared" si="260"/>
        <v/>
      </c>
      <c r="N4198" s="7" t="str">
        <f>Cartilha_GLOBAL!N4198</f>
        <v/>
      </c>
      <c r="O4198" s="144"/>
      <c r="Q4198" s="151"/>
      <c r="R4198" s="152">
        <v>0</v>
      </c>
      <c r="T4198" s="153">
        <f>IF(Cartilha_GLOBAL!R4198=0,0,IF(Cartilha_GLOBAL!R4198&gt;0,"c","b"))</f>
        <v>0</v>
      </c>
    </row>
    <row r="4199" ht="22.5" hidden="1" spans="1:20">
      <c r="A4199" s="158">
        <f>Cartilha_GLOBAL!A4199</f>
        <v>92686</v>
      </c>
      <c r="B4199" s="100" t="str">
        <f>Cartilha_GLOBAL!B4199</f>
        <v>SINAPI</v>
      </c>
      <c r="C4199" s="104" t="str">
        <f>Cartilha_GLOBAL!C4199</f>
        <v>TÊ, EM FERRO GALVANIZADO, CONEXÃO ROSQUEADA, DN 80 (3"), INSTALADO EM REDE DE ALIMENTAÇÃO PARA SPRINKLER - FORNECIMENTO E INSTALAÇÃO. AF_10/2020</v>
      </c>
      <c r="D4199" s="94" t="str">
        <f>Cartilha_GLOBAL!D4199</f>
        <v>UN</v>
      </c>
      <c r="E4199" s="105">
        <f>Cartilha_GLOBAL!$E4199</f>
        <v>228.58</v>
      </c>
      <c r="F4199" s="182">
        <f>Cartilha_GLOBAL!$F4199</f>
        <v>280.56</v>
      </c>
      <c r="G4199" s="108"/>
      <c r="H4199" s="107">
        <f t="shared" si="257"/>
        <v>0</v>
      </c>
      <c r="I4199" s="143">
        <f t="shared" si="258"/>
        <v>0</v>
      </c>
      <c r="J4199" s="142"/>
      <c r="K4199" s="228"/>
      <c r="L4199" s="7" t="str">
        <f t="shared" si="259"/>
        <v/>
      </c>
      <c r="M4199" s="7" t="str">
        <f t="shared" si="260"/>
        <v/>
      </c>
      <c r="N4199" s="7" t="str">
        <f>Cartilha_GLOBAL!N4199</f>
        <v/>
      </c>
      <c r="O4199" s="144"/>
      <c r="Q4199" s="151"/>
      <c r="R4199" s="152">
        <v>0</v>
      </c>
      <c r="T4199" s="153">
        <f>IF(Cartilha_GLOBAL!R4199=0,0,IF(Cartilha_GLOBAL!R4199&gt;0,"c","b"))</f>
        <v>0</v>
      </c>
    </row>
    <row r="4200" ht="22.5" hidden="1" spans="1:20">
      <c r="A4200" s="158">
        <f>Cartilha_GLOBAL!A4200</f>
        <v>92898</v>
      </c>
      <c r="B4200" s="100" t="str">
        <f>Cartilha_GLOBAL!B4200</f>
        <v>SINAPI</v>
      </c>
      <c r="C4200" s="104" t="str">
        <f>Cartilha_GLOBAL!C4200</f>
        <v>UNIÃO, EM FERRO GALVANIZADO, CONEXÃO ROSQUEADA, DN 25 (1"), INSTALADO EM REDE DE ALIMENTAÇÃO PARA SPRINKLER - FORNECIMENTO E INSTALAÇÃO. AF_10/2020</v>
      </c>
      <c r="D4200" s="94" t="str">
        <f>Cartilha_GLOBAL!D4200</f>
        <v>UN</v>
      </c>
      <c r="E4200" s="105">
        <f>Cartilha_GLOBAL!$E4200</f>
        <v>52.59</v>
      </c>
      <c r="F4200" s="182">
        <f>Cartilha_GLOBAL!$F4200</f>
        <v>64.55</v>
      </c>
      <c r="G4200" s="108"/>
      <c r="H4200" s="107">
        <f t="shared" si="257"/>
        <v>0</v>
      </c>
      <c r="I4200" s="143">
        <f t="shared" si="258"/>
        <v>0</v>
      </c>
      <c r="J4200" s="142"/>
      <c r="K4200" s="228"/>
      <c r="L4200" s="7" t="str">
        <f t="shared" si="259"/>
        <v/>
      </c>
      <c r="M4200" s="7" t="str">
        <f t="shared" si="260"/>
        <v/>
      </c>
      <c r="N4200" s="7" t="str">
        <f>Cartilha_GLOBAL!N4200</f>
        <v/>
      </c>
      <c r="O4200" s="144"/>
      <c r="Q4200" s="151"/>
      <c r="R4200" s="152">
        <v>0</v>
      </c>
      <c r="T4200" s="153">
        <f>IF(Cartilha_GLOBAL!R4200=0,0,IF(Cartilha_GLOBAL!R4200&gt;0,"c","b"))</f>
        <v>0</v>
      </c>
    </row>
    <row r="4201" ht="22.5" hidden="1" spans="1:20">
      <c r="A4201" s="158">
        <f>Cartilha_GLOBAL!A4201</f>
        <v>92899</v>
      </c>
      <c r="B4201" s="100" t="str">
        <f>Cartilha_GLOBAL!B4201</f>
        <v>SINAPI</v>
      </c>
      <c r="C4201" s="104" t="str">
        <f>Cartilha_GLOBAL!C4201</f>
        <v>UNIÃO, EM FERRO GALVANIZADO, CONEXÃO ROSQUEADA, DN 32 (1 1/4"), INSTALADO EM REDE DE ALIMENTAÇÃO PARA SPRINKLER - FORNECIMENTO E INSTALAÇÃO. AF_10/2020</v>
      </c>
      <c r="D4201" s="94" t="str">
        <f>Cartilha_GLOBAL!D4201</f>
        <v>UN</v>
      </c>
      <c r="E4201" s="105">
        <f>Cartilha_GLOBAL!$E4201</f>
        <v>77.16</v>
      </c>
      <c r="F4201" s="182">
        <f>Cartilha_GLOBAL!$F4201</f>
        <v>94.71</v>
      </c>
      <c r="G4201" s="108"/>
      <c r="H4201" s="107">
        <f t="shared" si="257"/>
        <v>0</v>
      </c>
      <c r="I4201" s="143">
        <f t="shared" si="258"/>
        <v>0</v>
      </c>
      <c r="J4201" s="142"/>
      <c r="K4201" s="145"/>
      <c r="L4201" s="7" t="str">
        <f t="shared" si="259"/>
        <v/>
      </c>
      <c r="M4201" s="7" t="str">
        <f t="shared" si="260"/>
        <v/>
      </c>
      <c r="N4201" s="7" t="str">
        <f>Cartilha_GLOBAL!N4201</f>
        <v/>
      </c>
      <c r="O4201" s="144"/>
      <c r="Q4201" s="151"/>
      <c r="R4201" s="152">
        <v>0</v>
      </c>
      <c r="T4201" s="153">
        <f>IF(Cartilha_GLOBAL!R4201=0,0,IF(Cartilha_GLOBAL!R4201&gt;0,"c","b"))</f>
        <v>0</v>
      </c>
    </row>
    <row r="4202" ht="22.5" hidden="1" spans="1:20">
      <c r="A4202" s="158">
        <f>Cartilha_GLOBAL!A4202</f>
        <v>92900</v>
      </c>
      <c r="B4202" s="100" t="str">
        <f>Cartilha_GLOBAL!B4202</f>
        <v>SINAPI</v>
      </c>
      <c r="C4202" s="104" t="str">
        <f>Cartilha_GLOBAL!C4202</f>
        <v>UNIÃO, EM FERRO GALVANIZADO, CONEXÃO ROSQUEADA, DN 40 (1 1/2"), INSTALADO EM REDE DE ALIMENTAÇÃO PARA SPRINKLER - FORNECIMENTO E INSTALAÇÃO. AF_10/2020</v>
      </c>
      <c r="D4202" s="94" t="str">
        <f>Cartilha_GLOBAL!D4202</f>
        <v>UN</v>
      </c>
      <c r="E4202" s="105">
        <f>Cartilha_GLOBAL!$E4202</f>
        <v>92.61</v>
      </c>
      <c r="F4202" s="182">
        <f>Cartilha_GLOBAL!$F4202</f>
        <v>113.67</v>
      </c>
      <c r="G4202" s="108"/>
      <c r="H4202" s="107">
        <f t="shared" si="257"/>
        <v>0</v>
      </c>
      <c r="I4202" s="143">
        <f t="shared" si="258"/>
        <v>0</v>
      </c>
      <c r="J4202" s="142"/>
      <c r="K4202" s="228"/>
      <c r="L4202" s="7" t="str">
        <f t="shared" si="259"/>
        <v/>
      </c>
      <c r="M4202" s="7" t="str">
        <f t="shared" si="260"/>
        <v/>
      </c>
      <c r="N4202" s="7" t="str">
        <f>Cartilha_GLOBAL!N4202</f>
        <v/>
      </c>
      <c r="O4202" s="144"/>
      <c r="Q4202" s="151"/>
      <c r="R4202" s="152">
        <v>0</v>
      </c>
      <c r="T4202" s="153">
        <f>IF(Cartilha_GLOBAL!R4202=0,0,IF(Cartilha_GLOBAL!R4202&gt;0,"c","b"))</f>
        <v>0</v>
      </c>
    </row>
    <row r="4203" ht="22.5" hidden="1" spans="1:20">
      <c r="A4203" s="158">
        <f>Cartilha_GLOBAL!A4203</f>
        <v>92901</v>
      </c>
      <c r="B4203" s="100" t="str">
        <f>Cartilha_GLOBAL!B4203</f>
        <v>SINAPI</v>
      </c>
      <c r="C4203" s="104" t="str">
        <f>Cartilha_GLOBAL!C4203</f>
        <v>UNIÃO, EM FERRO GALVANIZADO, CONEXÃO ROSQUEADA, DN 50 (2"), INSTALADO EM REDE DE ALIMENTAÇÃO PARA SPRINKLER - FORNECIMENTO E INSTALAÇÃO. AF_10/2020</v>
      </c>
      <c r="D4203" s="94" t="str">
        <f>Cartilha_GLOBAL!D4203</f>
        <v>UN</v>
      </c>
      <c r="E4203" s="105">
        <f>Cartilha_GLOBAL!$E4203</f>
        <v>128.34</v>
      </c>
      <c r="F4203" s="182">
        <f>Cartilha_GLOBAL!$F4203</f>
        <v>157.52</v>
      </c>
      <c r="G4203" s="108"/>
      <c r="H4203" s="107">
        <f t="shared" si="257"/>
        <v>0</v>
      </c>
      <c r="I4203" s="143">
        <f t="shared" si="258"/>
        <v>0</v>
      </c>
      <c r="J4203" s="142"/>
      <c r="K4203" s="228"/>
      <c r="L4203" s="7" t="str">
        <f t="shared" si="259"/>
        <v/>
      </c>
      <c r="M4203" s="7" t="str">
        <f t="shared" si="260"/>
        <v/>
      </c>
      <c r="N4203" s="7" t="str">
        <f>Cartilha_GLOBAL!N4203</f>
        <v/>
      </c>
      <c r="O4203" s="144"/>
      <c r="Q4203" s="151"/>
      <c r="R4203" s="152">
        <v>0</v>
      </c>
      <c r="T4203" s="153">
        <f>IF(Cartilha_GLOBAL!R4203=0,0,IF(Cartilha_GLOBAL!R4203&gt;0,"c","b"))</f>
        <v>0</v>
      </c>
    </row>
    <row r="4204" ht="22.5" hidden="1" spans="1:20">
      <c r="A4204" s="158">
        <f>Cartilha_GLOBAL!A4204</f>
        <v>92902</v>
      </c>
      <c r="B4204" s="100" t="str">
        <f>Cartilha_GLOBAL!B4204</f>
        <v>SINAPI</v>
      </c>
      <c r="C4204" s="104" t="str">
        <f>Cartilha_GLOBAL!C4204</f>
        <v>UNIÃO, EM FERRO GALVANIZADO, CONEXÃO ROSQUEADA, DN 65 (2 1/2"), INSTALADO EM REDE DE ALIMENTAÇÃO PARA SPRINKLER - FORNECIMENTO E INSTALAÇÃO. AF_10/2020</v>
      </c>
      <c r="D4204" s="94" t="str">
        <f>Cartilha_GLOBAL!D4204</f>
        <v>UN</v>
      </c>
      <c r="E4204" s="105">
        <f>Cartilha_GLOBAL!$E4204</f>
        <v>200.47</v>
      </c>
      <c r="F4204" s="182">
        <f>Cartilha_GLOBAL!$F4204</f>
        <v>246.06</v>
      </c>
      <c r="G4204" s="108"/>
      <c r="H4204" s="107">
        <f t="shared" si="257"/>
        <v>0</v>
      </c>
      <c r="I4204" s="143">
        <f t="shared" si="258"/>
        <v>0</v>
      </c>
      <c r="J4204" s="142"/>
      <c r="K4204" s="228"/>
      <c r="L4204" s="7" t="str">
        <f t="shared" si="259"/>
        <v/>
      </c>
      <c r="M4204" s="7" t="str">
        <f t="shared" si="260"/>
        <v/>
      </c>
      <c r="N4204" s="7" t="str">
        <f>Cartilha_GLOBAL!N4204</f>
        <v/>
      </c>
      <c r="O4204" s="144"/>
      <c r="Q4204" s="151"/>
      <c r="R4204" s="152">
        <v>0</v>
      </c>
      <c r="T4204" s="153">
        <f>IF(Cartilha_GLOBAL!R4204=0,0,IF(Cartilha_GLOBAL!R4204&gt;0,"c","b"))</f>
        <v>0</v>
      </c>
    </row>
    <row r="4205" ht="22.5" hidden="1" spans="1:20">
      <c r="A4205" s="158">
        <f>Cartilha_GLOBAL!A4205</f>
        <v>92903</v>
      </c>
      <c r="B4205" s="100" t="str">
        <f>Cartilha_GLOBAL!B4205</f>
        <v>SINAPI</v>
      </c>
      <c r="C4205" s="104" t="str">
        <f>Cartilha_GLOBAL!C4205</f>
        <v>UNIÃO, EM FERRO GALVANIZADO, CONEXÃO ROSQUEADA, DN 80 (3"), INSTALADO EM REDE DE ALIMENTAÇÃO PARA SPRINKLER - FORNECIMENTO E INSTALAÇÃO. AF_10/2020</v>
      </c>
      <c r="D4205" s="94" t="str">
        <f>Cartilha_GLOBAL!D4205</f>
        <v>UN</v>
      </c>
      <c r="E4205" s="105">
        <f>Cartilha_GLOBAL!$E4205</f>
        <v>299.75</v>
      </c>
      <c r="F4205" s="182">
        <f>Cartilha_GLOBAL!$F4205</f>
        <v>367.91</v>
      </c>
      <c r="G4205" s="108"/>
      <c r="H4205" s="107">
        <f t="shared" si="257"/>
        <v>0</v>
      </c>
      <c r="I4205" s="143">
        <f t="shared" si="258"/>
        <v>0</v>
      </c>
      <c r="J4205" s="142"/>
      <c r="K4205" s="228"/>
      <c r="L4205" s="7" t="str">
        <f t="shared" si="259"/>
        <v/>
      </c>
      <c r="M4205" s="7" t="str">
        <f t="shared" si="260"/>
        <v/>
      </c>
      <c r="N4205" s="7" t="str">
        <f>Cartilha_GLOBAL!N4205</f>
        <v/>
      </c>
      <c r="O4205" s="144"/>
      <c r="Q4205" s="151"/>
      <c r="R4205" s="152">
        <v>0</v>
      </c>
      <c r="T4205" s="153">
        <f>IF(Cartilha_GLOBAL!R4205=0,0,IF(Cartilha_GLOBAL!R4205&gt;0,"c","b"))</f>
        <v>0</v>
      </c>
    </row>
    <row r="4206" ht="22.5" hidden="1" spans="1:20">
      <c r="A4206" s="158">
        <f>Cartilha_GLOBAL!A4206</f>
        <v>92938</v>
      </c>
      <c r="B4206" s="100" t="str">
        <f>Cartilha_GLOBAL!B4206</f>
        <v>SINAPI</v>
      </c>
      <c r="C4206" s="104" t="str">
        <f>Cartilha_GLOBAL!C4206</f>
        <v>LUVA DE REDUÇÃO, EM FERRO GALVANIZADO, 1" X 1/2", CONEXÃO ROSQUEADA, INSTALADO EM REDE DE ALIMENTAÇÃO PARA SPRINKLER - FORNECIMENTO E INSTALAÇÃO. AF_10/2020</v>
      </c>
      <c r="D4206" s="94" t="str">
        <f>Cartilha_GLOBAL!D4206</f>
        <v>UN</v>
      </c>
      <c r="E4206" s="105">
        <f>Cartilha_GLOBAL!$E4206</f>
        <v>31.61</v>
      </c>
      <c r="F4206" s="182">
        <f>Cartilha_GLOBAL!$F4206</f>
        <v>38.8</v>
      </c>
      <c r="G4206" s="108"/>
      <c r="H4206" s="107">
        <f t="shared" ref="H4206:H4269" si="261">IF(G4206=0,0,F4206)</f>
        <v>0</v>
      </c>
      <c r="I4206" s="143">
        <f t="shared" ref="I4206:I4269" si="262">IF(ISBLANK(G4206),0,IF(R4206=0,ROUND(G4206*H4206,2),IF(R4206="b",ROUNDDOWN(G4206*H4206,2),ROUNDUP(G4206*H4206,2))))</f>
        <v>0</v>
      </c>
      <c r="J4206" s="142"/>
      <c r="K4206" s="228"/>
      <c r="L4206" s="7" t="str">
        <f t="shared" ref="L4206:L4269" si="263">IF(K4206="X","x",IF(K4206="xx","x",IF(I4206&gt;0,"x","")))</f>
        <v/>
      </c>
      <c r="M4206" s="7" t="str">
        <f t="shared" ref="M4206:M4269" si="264">IF(K4206="X","x",IF(K4206="xx","x",IF(I4206&gt;0,"x","")))</f>
        <v/>
      </c>
      <c r="N4206" s="7" t="str">
        <f>Cartilha_GLOBAL!N4206</f>
        <v/>
      </c>
      <c r="O4206" s="144"/>
      <c r="Q4206" s="151"/>
      <c r="R4206" s="152">
        <v>0</v>
      </c>
      <c r="T4206" s="153">
        <f>IF(Cartilha_GLOBAL!R4206=0,0,IF(Cartilha_GLOBAL!R4206&gt;0,"c","b"))</f>
        <v>0</v>
      </c>
    </row>
    <row r="4207" ht="22.5" hidden="1" spans="1:20">
      <c r="A4207" s="158">
        <f>Cartilha_GLOBAL!A4207</f>
        <v>92939</v>
      </c>
      <c r="B4207" s="100" t="str">
        <f>Cartilha_GLOBAL!B4207</f>
        <v>SINAPI</v>
      </c>
      <c r="C4207" s="104" t="str">
        <f>Cartilha_GLOBAL!C4207</f>
        <v>LUVA DE REDUÇÃO, EM FERRO GALVANIZADO, 1" X 3/4", CONEXÃO ROSQUEADA, INSTALADO EM REDE DE ALIMENTAÇÃO PARA SPRINKLER - FORNECIMENTO E INSTALAÇÃO. AF_10/2020</v>
      </c>
      <c r="D4207" s="94" t="str">
        <f>Cartilha_GLOBAL!D4207</f>
        <v>UN</v>
      </c>
      <c r="E4207" s="105">
        <f>Cartilha_GLOBAL!$E4207</f>
        <v>31.88</v>
      </c>
      <c r="F4207" s="182">
        <f>Cartilha_GLOBAL!$F4207</f>
        <v>39.13</v>
      </c>
      <c r="G4207" s="108"/>
      <c r="H4207" s="107">
        <f t="shared" si="261"/>
        <v>0</v>
      </c>
      <c r="I4207" s="143">
        <f t="shared" si="262"/>
        <v>0</v>
      </c>
      <c r="J4207" s="142"/>
      <c r="K4207" s="228"/>
      <c r="L4207" s="7" t="str">
        <f t="shared" si="263"/>
        <v/>
      </c>
      <c r="M4207" s="7" t="str">
        <f t="shared" si="264"/>
        <v/>
      </c>
      <c r="N4207" s="7" t="str">
        <f>Cartilha_GLOBAL!N4207</f>
        <v/>
      </c>
      <c r="O4207" s="144"/>
      <c r="Q4207" s="151"/>
      <c r="R4207" s="152">
        <v>0</v>
      </c>
      <c r="T4207" s="153">
        <f>IF(Cartilha_GLOBAL!R4207=0,0,IF(Cartilha_GLOBAL!R4207&gt;0,"c","b"))</f>
        <v>0</v>
      </c>
    </row>
    <row r="4208" ht="22.5" hidden="1" spans="1:20">
      <c r="A4208" s="158">
        <f>Cartilha_GLOBAL!A4208</f>
        <v>92940</v>
      </c>
      <c r="B4208" s="100" t="str">
        <f>Cartilha_GLOBAL!B4208</f>
        <v>SINAPI</v>
      </c>
      <c r="C4208" s="104" t="str">
        <f>Cartilha_GLOBAL!C4208</f>
        <v>LUVA DE REDUÇÃO, EM FERRO GALVANIZADO, 1 1/4" X 1", CONEXÃO ROSQUEADA, INSTALADO EM REDE DE ALIMENTAÇÃO PARA SPRINKLER - FORNECIMENTO E INSTALAÇÃO. AF_10/2020</v>
      </c>
      <c r="D4208" s="94" t="str">
        <f>Cartilha_GLOBAL!D4208</f>
        <v>UN</v>
      </c>
      <c r="E4208" s="105">
        <f>Cartilha_GLOBAL!$E4208</f>
        <v>39.9</v>
      </c>
      <c r="F4208" s="182">
        <f>Cartilha_GLOBAL!$F4208</f>
        <v>48.97</v>
      </c>
      <c r="G4208" s="108"/>
      <c r="H4208" s="107">
        <f t="shared" si="261"/>
        <v>0</v>
      </c>
      <c r="I4208" s="143">
        <f t="shared" si="262"/>
        <v>0</v>
      </c>
      <c r="J4208" s="142"/>
      <c r="K4208" s="228"/>
      <c r="L4208" s="7" t="str">
        <f t="shared" si="263"/>
        <v/>
      </c>
      <c r="M4208" s="7" t="str">
        <f t="shared" si="264"/>
        <v/>
      </c>
      <c r="N4208" s="7" t="str">
        <f>Cartilha_GLOBAL!N4208</f>
        <v/>
      </c>
      <c r="O4208" s="144"/>
      <c r="Q4208" s="151"/>
      <c r="R4208" s="152">
        <v>0</v>
      </c>
      <c r="T4208" s="153">
        <f>IF(Cartilha_GLOBAL!R4208=0,0,IF(Cartilha_GLOBAL!R4208&gt;0,"c","b"))</f>
        <v>0</v>
      </c>
    </row>
    <row r="4209" ht="22.5" hidden="1" spans="1:20">
      <c r="A4209" s="158">
        <f>Cartilha_GLOBAL!A4209</f>
        <v>92941</v>
      </c>
      <c r="B4209" s="100" t="str">
        <f>Cartilha_GLOBAL!B4209</f>
        <v>SINAPI</v>
      </c>
      <c r="C4209" s="104" t="str">
        <f>Cartilha_GLOBAL!C4209</f>
        <v>LUVA DE REDUÇÃO, EM FERRO GALVANIZADO, 1 1/4" X 1/2", CONEXÃO ROSQUEADA, INSTALADO EM REDE DE ALIMENTAÇÃO PARA SPRINKLER - FORNECIMENTO E INSTALAÇÃO. AF_10/2020</v>
      </c>
      <c r="D4209" s="94" t="str">
        <f>Cartilha_GLOBAL!D4209</f>
        <v>UN</v>
      </c>
      <c r="E4209" s="105">
        <f>Cartilha_GLOBAL!$E4209</f>
        <v>39.89</v>
      </c>
      <c r="F4209" s="182">
        <f>Cartilha_GLOBAL!$F4209</f>
        <v>48.96</v>
      </c>
      <c r="G4209" s="108"/>
      <c r="H4209" s="107">
        <f t="shared" si="261"/>
        <v>0</v>
      </c>
      <c r="I4209" s="143">
        <f t="shared" si="262"/>
        <v>0</v>
      </c>
      <c r="J4209" s="142"/>
      <c r="K4209" s="228"/>
      <c r="L4209" s="7" t="str">
        <f t="shared" si="263"/>
        <v/>
      </c>
      <c r="M4209" s="7" t="str">
        <f t="shared" si="264"/>
        <v/>
      </c>
      <c r="N4209" s="7" t="str">
        <f>Cartilha_GLOBAL!N4209</f>
        <v/>
      </c>
      <c r="O4209" s="144"/>
      <c r="Q4209" s="151"/>
      <c r="R4209" s="152">
        <v>0</v>
      </c>
      <c r="T4209" s="153">
        <f>IF(Cartilha_GLOBAL!R4209=0,0,IF(Cartilha_GLOBAL!R4209&gt;0,"c","b"))</f>
        <v>0</v>
      </c>
    </row>
    <row r="4210" ht="22.5" hidden="1" spans="1:20">
      <c r="A4210" s="158">
        <f>Cartilha_GLOBAL!A4210</f>
        <v>92942</v>
      </c>
      <c r="B4210" s="100" t="str">
        <f>Cartilha_GLOBAL!B4210</f>
        <v>SINAPI</v>
      </c>
      <c r="C4210" s="104" t="str">
        <f>Cartilha_GLOBAL!C4210</f>
        <v>LUVA DE REDUÇÃO, EM FERRO GALVANIZADO, 1 1/4" X 3/4", CONEXÃO ROSQUEADA, INSTALADO EM REDE DE ALIMENTAÇÃO PARA SPRINKLER - FORNECIMENTO E INSTALAÇÃO. AF_10/2020</v>
      </c>
      <c r="D4210" s="94" t="str">
        <f>Cartilha_GLOBAL!D4210</f>
        <v>UN</v>
      </c>
      <c r="E4210" s="105">
        <f>Cartilha_GLOBAL!$E4210</f>
        <v>39.89</v>
      </c>
      <c r="F4210" s="182">
        <f>Cartilha_GLOBAL!$F4210</f>
        <v>48.96</v>
      </c>
      <c r="G4210" s="108"/>
      <c r="H4210" s="107">
        <f t="shared" si="261"/>
        <v>0</v>
      </c>
      <c r="I4210" s="143">
        <f t="shared" si="262"/>
        <v>0</v>
      </c>
      <c r="J4210" s="142"/>
      <c r="K4210" s="228"/>
      <c r="L4210" s="7" t="str">
        <f t="shared" si="263"/>
        <v/>
      </c>
      <c r="M4210" s="7" t="str">
        <f t="shared" si="264"/>
        <v/>
      </c>
      <c r="N4210" s="7" t="str">
        <f>Cartilha_GLOBAL!N4210</f>
        <v/>
      </c>
      <c r="O4210" s="144"/>
      <c r="Q4210" s="151"/>
      <c r="R4210" s="152">
        <v>0</v>
      </c>
      <c r="T4210" s="153">
        <f>IF(Cartilha_GLOBAL!R4210=0,0,IF(Cartilha_GLOBAL!R4210&gt;0,"c","b"))</f>
        <v>0</v>
      </c>
    </row>
    <row r="4211" ht="22.5" hidden="1" spans="1:20">
      <c r="A4211" s="158">
        <f>Cartilha_GLOBAL!A4211</f>
        <v>92943</v>
      </c>
      <c r="B4211" s="100" t="str">
        <f>Cartilha_GLOBAL!B4211</f>
        <v>SINAPI</v>
      </c>
      <c r="C4211" s="104" t="str">
        <f>Cartilha_GLOBAL!C4211</f>
        <v>LUVA DE REDUÇÃO, EM FERRO GALVANIZADO, 1 1/2" X 1 1/4", CONEXÃO ROSQUEADA, INSTALADO EM REDE DE ALIMENTAÇÃO PARA SPRINKLER - FORNECIMENTO E INSTALAÇÃO. AF_10/2020</v>
      </c>
      <c r="D4211" s="94" t="str">
        <f>Cartilha_GLOBAL!D4211</f>
        <v>UN</v>
      </c>
      <c r="E4211" s="105">
        <f>Cartilha_GLOBAL!$E4211</f>
        <v>45.53</v>
      </c>
      <c r="F4211" s="182">
        <f>Cartilha_GLOBAL!$F4211</f>
        <v>55.88</v>
      </c>
      <c r="G4211" s="108"/>
      <c r="H4211" s="107">
        <f t="shared" si="261"/>
        <v>0</v>
      </c>
      <c r="I4211" s="143">
        <f t="shared" si="262"/>
        <v>0</v>
      </c>
      <c r="J4211" s="142"/>
      <c r="K4211" s="228"/>
      <c r="L4211" s="7" t="str">
        <f t="shared" si="263"/>
        <v/>
      </c>
      <c r="M4211" s="7" t="str">
        <f t="shared" si="264"/>
        <v/>
      </c>
      <c r="N4211" s="7" t="str">
        <f>Cartilha_GLOBAL!N4211</f>
        <v/>
      </c>
      <c r="O4211" s="144"/>
      <c r="Q4211" s="151"/>
      <c r="R4211" s="152">
        <v>0</v>
      </c>
      <c r="T4211" s="153">
        <f>IF(Cartilha_GLOBAL!R4211=0,0,IF(Cartilha_GLOBAL!R4211&gt;0,"c","b"))</f>
        <v>0</v>
      </c>
    </row>
    <row r="4212" ht="22.5" hidden="1" spans="1:20">
      <c r="A4212" s="158">
        <f>Cartilha_GLOBAL!A4212</f>
        <v>92944</v>
      </c>
      <c r="B4212" s="100" t="str">
        <f>Cartilha_GLOBAL!B4212</f>
        <v>SINAPI</v>
      </c>
      <c r="C4212" s="104" t="str">
        <f>Cartilha_GLOBAL!C4212</f>
        <v>LUVA DE REDUÇÃO, EM FERRO GALVANIZADO, 1 1/2" X 1", CONEXÃO ROSQUEADA, INSTALADO EM REDE DE ALIMENTAÇÃO PARA SPRINKLER - FORNECIMENTO E INSTALAÇÃO. AF_10/2020</v>
      </c>
      <c r="D4212" s="94" t="str">
        <f>Cartilha_GLOBAL!D4212</f>
        <v>UN</v>
      </c>
      <c r="E4212" s="105">
        <f>Cartilha_GLOBAL!$E4212</f>
        <v>45.53</v>
      </c>
      <c r="F4212" s="182">
        <f>Cartilha_GLOBAL!$F4212</f>
        <v>55.88</v>
      </c>
      <c r="G4212" s="108"/>
      <c r="H4212" s="107">
        <f t="shared" si="261"/>
        <v>0</v>
      </c>
      <c r="I4212" s="143">
        <f t="shared" si="262"/>
        <v>0</v>
      </c>
      <c r="J4212" s="142"/>
      <c r="K4212" s="228"/>
      <c r="L4212" s="7" t="str">
        <f t="shared" si="263"/>
        <v/>
      </c>
      <c r="M4212" s="7" t="str">
        <f t="shared" si="264"/>
        <v/>
      </c>
      <c r="N4212" s="7" t="str">
        <f>Cartilha_GLOBAL!N4212</f>
        <v/>
      </c>
      <c r="O4212" s="144"/>
      <c r="Q4212" s="151"/>
      <c r="R4212" s="152">
        <v>0</v>
      </c>
      <c r="T4212" s="153">
        <f>IF(Cartilha_GLOBAL!R4212=0,0,IF(Cartilha_GLOBAL!R4212&gt;0,"c","b"))</f>
        <v>0</v>
      </c>
    </row>
    <row r="4213" ht="22.5" hidden="1" spans="1:20">
      <c r="A4213" s="158">
        <f>Cartilha_GLOBAL!A4213</f>
        <v>92945</v>
      </c>
      <c r="B4213" s="100" t="str">
        <f>Cartilha_GLOBAL!B4213</f>
        <v>SINAPI</v>
      </c>
      <c r="C4213" s="104" t="str">
        <f>Cartilha_GLOBAL!C4213</f>
        <v>LUVA DE REDUÇÃO, EM FERRO GALVANIZADO, 1 1/2" X 3/4", CONEXÃO ROSQUEADA, INSTALADO EM REDE DE ALIMENTAÇÃO PARA SPRINKLER - FORNECIMENTO E INSTALAÇÃO. AF_10/2020</v>
      </c>
      <c r="D4213" s="94" t="str">
        <f>Cartilha_GLOBAL!D4213</f>
        <v>UN</v>
      </c>
      <c r="E4213" s="105">
        <f>Cartilha_GLOBAL!$E4213</f>
        <v>45.53</v>
      </c>
      <c r="F4213" s="182">
        <f>Cartilha_GLOBAL!$F4213</f>
        <v>55.88</v>
      </c>
      <c r="G4213" s="108"/>
      <c r="H4213" s="107">
        <f t="shared" si="261"/>
        <v>0</v>
      </c>
      <c r="I4213" s="143">
        <f t="shared" si="262"/>
        <v>0</v>
      </c>
      <c r="J4213" s="142"/>
      <c r="K4213" s="228"/>
      <c r="L4213" s="7" t="str">
        <f t="shared" si="263"/>
        <v/>
      </c>
      <c r="M4213" s="7" t="str">
        <f t="shared" si="264"/>
        <v/>
      </c>
      <c r="N4213" s="7" t="str">
        <f>Cartilha_GLOBAL!N4213</f>
        <v/>
      </c>
      <c r="O4213" s="144"/>
      <c r="Q4213" s="151"/>
      <c r="R4213" s="152">
        <v>0</v>
      </c>
      <c r="T4213" s="153">
        <f>IF(Cartilha_GLOBAL!R4213=0,0,IF(Cartilha_GLOBAL!R4213&gt;0,"c","b"))</f>
        <v>0</v>
      </c>
    </row>
    <row r="4214" ht="22.5" hidden="1" spans="1:20">
      <c r="A4214" s="158">
        <f>Cartilha_GLOBAL!A4214</f>
        <v>92946</v>
      </c>
      <c r="B4214" s="100" t="str">
        <f>Cartilha_GLOBAL!B4214</f>
        <v>SINAPI</v>
      </c>
      <c r="C4214" s="104" t="str">
        <f>Cartilha_GLOBAL!C4214</f>
        <v>LUVA DE REDUÇÃO, EM FERRO GALVANIZADO, 2" X 1 1/2", CONEXÃO ROSQUEADA, INSTALADO EM REDE DE ALIMENTAÇÃO PARA SPRINKLER - FORNECIMENTO E INSTALAÇÃO. AF_10/2020</v>
      </c>
      <c r="D4214" s="94" t="str">
        <f>Cartilha_GLOBAL!D4214</f>
        <v>UN</v>
      </c>
      <c r="E4214" s="105">
        <f>Cartilha_GLOBAL!$E4214</f>
        <v>62.45</v>
      </c>
      <c r="F4214" s="182">
        <f>Cartilha_GLOBAL!$F4214</f>
        <v>76.65</v>
      </c>
      <c r="G4214" s="108"/>
      <c r="H4214" s="107">
        <f t="shared" si="261"/>
        <v>0</v>
      </c>
      <c r="I4214" s="143">
        <f t="shared" si="262"/>
        <v>0</v>
      </c>
      <c r="J4214" s="142"/>
      <c r="K4214" s="228"/>
      <c r="L4214" s="7" t="str">
        <f t="shared" si="263"/>
        <v/>
      </c>
      <c r="M4214" s="7" t="str">
        <f t="shared" si="264"/>
        <v/>
      </c>
      <c r="N4214" s="7" t="str">
        <f>Cartilha_GLOBAL!N4214</f>
        <v/>
      </c>
      <c r="O4214" s="144"/>
      <c r="Q4214" s="151"/>
      <c r="R4214" s="152">
        <v>0</v>
      </c>
      <c r="T4214" s="153">
        <f>IF(Cartilha_GLOBAL!R4214=0,0,IF(Cartilha_GLOBAL!R4214&gt;0,"c","b"))</f>
        <v>0</v>
      </c>
    </row>
    <row r="4215" ht="22.5" hidden="1" spans="1:20">
      <c r="A4215" s="158">
        <f>Cartilha_GLOBAL!A4215</f>
        <v>92947</v>
      </c>
      <c r="B4215" s="100" t="str">
        <f>Cartilha_GLOBAL!B4215</f>
        <v>SINAPI</v>
      </c>
      <c r="C4215" s="104" t="str">
        <f>Cartilha_GLOBAL!C4215</f>
        <v>LUVA DE REDUÇÃO, EM FERRO GALVANIZADO, 2" X 1 1/4", CONEXÃO ROSQUEADA, INSTALADO EM REDE DE ALIMENTAÇÃO PARA SPRINKLER - FORNECIMENTO E INSTALAÇÃO. AF_10/2020</v>
      </c>
      <c r="D4215" s="94" t="str">
        <f>Cartilha_GLOBAL!D4215</f>
        <v>UN</v>
      </c>
      <c r="E4215" s="105">
        <f>Cartilha_GLOBAL!$E4215</f>
        <v>62.45</v>
      </c>
      <c r="F4215" s="182">
        <f>Cartilha_GLOBAL!$F4215</f>
        <v>76.65</v>
      </c>
      <c r="G4215" s="108"/>
      <c r="H4215" s="107">
        <f t="shared" si="261"/>
        <v>0</v>
      </c>
      <c r="I4215" s="143">
        <f t="shared" si="262"/>
        <v>0</v>
      </c>
      <c r="J4215" s="142"/>
      <c r="K4215" s="228"/>
      <c r="L4215" s="7" t="str">
        <f t="shared" si="263"/>
        <v/>
      </c>
      <c r="M4215" s="7" t="str">
        <f t="shared" si="264"/>
        <v/>
      </c>
      <c r="N4215" s="7" t="str">
        <f>Cartilha_GLOBAL!N4215</f>
        <v/>
      </c>
      <c r="O4215" s="144"/>
      <c r="Q4215" s="151"/>
      <c r="R4215" s="152">
        <v>0</v>
      </c>
      <c r="T4215" s="153">
        <f>IF(Cartilha_GLOBAL!R4215=0,0,IF(Cartilha_GLOBAL!R4215&gt;0,"c","b"))</f>
        <v>0</v>
      </c>
    </row>
    <row r="4216" ht="22.5" hidden="1" spans="1:20">
      <c r="A4216" s="158">
        <f>Cartilha_GLOBAL!A4216</f>
        <v>92948</v>
      </c>
      <c r="B4216" s="100" t="str">
        <f>Cartilha_GLOBAL!B4216</f>
        <v>SINAPI</v>
      </c>
      <c r="C4216" s="104" t="str">
        <f>Cartilha_GLOBAL!C4216</f>
        <v>LUVA DE REDUÇÃO, EM FERRO GALVANIZADO, 2" X 1", CONEXÃO ROSQUEADA, INSTALADO EM REDE DE ALIMENTAÇÃO PARA SPRINKLER - FORNECIMENTO E INSTALAÇÃO. AF_10/2020</v>
      </c>
      <c r="D4216" s="94" t="str">
        <f>Cartilha_GLOBAL!D4216</f>
        <v>UN</v>
      </c>
      <c r="E4216" s="105">
        <f>Cartilha_GLOBAL!$E4216</f>
        <v>62.45</v>
      </c>
      <c r="F4216" s="182">
        <f>Cartilha_GLOBAL!$F4216</f>
        <v>76.65</v>
      </c>
      <c r="G4216" s="108"/>
      <c r="H4216" s="107">
        <f t="shared" si="261"/>
        <v>0</v>
      </c>
      <c r="I4216" s="143">
        <f t="shared" si="262"/>
        <v>0</v>
      </c>
      <c r="J4216" s="142"/>
      <c r="K4216" s="228"/>
      <c r="L4216" s="7" t="str">
        <f t="shared" si="263"/>
        <v/>
      </c>
      <c r="M4216" s="7" t="str">
        <f t="shared" si="264"/>
        <v/>
      </c>
      <c r="N4216" s="7" t="str">
        <f>Cartilha_GLOBAL!N4216</f>
        <v/>
      </c>
      <c r="O4216" s="144"/>
      <c r="Q4216" s="151"/>
      <c r="R4216" s="152">
        <v>0</v>
      </c>
      <c r="T4216" s="153">
        <f>IF(Cartilha_GLOBAL!R4216=0,0,IF(Cartilha_GLOBAL!R4216&gt;0,"c","b"))</f>
        <v>0</v>
      </c>
    </row>
    <row r="4217" ht="22.5" hidden="1" spans="1:20">
      <c r="A4217" s="158">
        <f>Cartilha_GLOBAL!A4217</f>
        <v>92949</v>
      </c>
      <c r="B4217" s="100" t="str">
        <f>Cartilha_GLOBAL!B4217</f>
        <v>SINAPI</v>
      </c>
      <c r="C4217" s="104" t="str">
        <f>Cartilha_GLOBAL!C4217</f>
        <v>LUVA DE REDUÇÃO, EM FERRO GALVANIZADO, 2 1/2" X 1 1/2", CONEXÃO ROSQUEADA, INSTALADO EM REDE DE ALIMENTAÇÃO PARA SPRINKLER - FORNECIMENTO E INSTALAÇÃO. AF_10/2020</v>
      </c>
      <c r="D4217" s="94" t="str">
        <f>Cartilha_GLOBAL!D4217</f>
        <v>UN</v>
      </c>
      <c r="E4217" s="105">
        <f>Cartilha_GLOBAL!$E4217</f>
        <v>95.53</v>
      </c>
      <c r="F4217" s="182">
        <f>Cartilha_GLOBAL!$F4217</f>
        <v>117.25</v>
      </c>
      <c r="G4217" s="108"/>
      <c r="H4217" s="107">
        <f t="shared" si="261"/>
        <v>0</v>
      </c>
      <c r="I4217" s="143">
        <f t="shared" si="262"/>
        <v>0</v>
      </c>
      <c r="J4217" s="142"/>
      <c r="K4217" s="228"/>
      <c r="L4217" s="7" t="str">
        <f t="shared" si="263"/>
        <v/>
      </c>
      <c r="M4217" s="7" t="str">
        <f t="shared" si="264"/>
        <v/>
      </c>
      <c r="N4217" s="7" t="str">
        <f>Cartilha_GLOBAL!N4217</f>
        <v/>
      </c>
      <c r="O4217" s="144"/>
      <c r="Q4217" s="151"/>
      <c r="R4217" s="152">
        <v>0</v>
      </c>
      <c r="T4217" s="153">
        <f>IF(Cartilha_GLOBAL!R4217=0,0,IF(Cartilha_GLOBAL!R4217&gt;0,"c","b"))</f>
        <v>0</v>
      </c>
    </row>
    <row r="4218" ht="22.5" hidden="1" spans="1:20">
      <c r="A4218" s="158">
        <f>Cartilha_GLOBAL!A4218</f>
        <v>92950</v>
      </c>
      <c r="B4218" s="100" t="str">
        <f>Cartilha_GLOBAL!B4218</f>
        <v>SINAPI</v>
      </c>
      <c r="C4218" s="104" t="str">
        <f>Cartilha_GLOBAL!C4218</f>
        <v>LUVA DE REDUÇÃO, EM FERRO GALVANIZADO, 2 1/2" X 2", CONEXÃO ROSQUEADA, INSTALADO EM REDE DE ALIMENTAÇÃO PARA SPRINKLER - FORNECIMENTO E INSTALAÇÃO. AF_10/2020</v>
      </c>
      <c r="D4218" s="94" t="str">
        <f>Cartilha_GLOBAL!D4218</f>
        <v>UN</v>
      </c>
      <c r="E4218" s="105">
        <f>Cartilha_GLOBAL!$E4218</f>
        <v>95.53</v>
      </c>
      <c r="F4218" s="182">
        <f>Cartilha_GLOBAL!$F4218</f>
        <v>117.25</v>
      </c>
      <c r="G4218" s="108"/>
      <c r="H4218" s="107">
        <f t="shared" si="261"/>
        <v>0</v>
      </c>
      <c r="I4218" s="143">
        <f t="shared" si="262"/>
        <v>0</v>
      </c>
      <c r="J4218" s="142"/>
      <c r="K4218" s="228"/>
      <c r="L4218" s="7" t="str">
        <f t="shared" si="263"/>
        <v/>
      </c>
      <c r="M4218" s="7" t="str">
        <f t="shared" si="264"/>
        <v/>
      </c>
      <c r="N4218" s="7" t="str">
        <f>Cartilha_GLOBAL!N4218</f>
        <v/>
      </c>
      <c r="O4218" s="144"/>
      <c r="Q4218" s="151"/>
      <c r="R4218" s="152">
        <v>0</v>
      </c>
      <c r="T4218" s="153">
        <f>IF(Cartilha_GLOBAL!R4218=0,0,IF(Cartilha_GLOBAL!R4218&gt;0,"c","b"))</f>
        <v>0</v>
      </c>
    </row>
    <row r="4219" ht="22.5" hidden="1" spans="1:20">
      <c r="A4219" s="158">
        <f>Cartilha_GLOBAL!A4219</f>
        <v>92951</v>
      </c>
      <c r="B4219" s="100" t="str">
        <f>Cartilha_GLOBAL!B4219</f>
        <v>SINAPI</v>
      </c>
      <c r="C4219" s="104" t="str">
        <f>Cartilha_GLOBAL!C4219</f>
        <v>LUVA DE REDUÇÃO, EM FERRO GALVANIZADO, 3" X 2 1/2", CONEXÃO ROSQUEADA, INSTALADO EM REDE DE ALIMENTAÇÃO PARA SPRINKLER - FORNECIMENTO E INSTALAÇÃO. AF_10/2020</v>
      </c>
      <c r="D4219" s="94" t="str">
        <f>Cartilha_GLOBAL!D4219</f>
        <v>UN</v>
      </c>
      <c r="E4219" s="105">
        <f>Cartilha_GLOBAL!$E4219</f>
        <v>135.33</v>
      </c>
      <c r="F4219" s="182">
        <f>Cartilha_GLOBAL!$F4219</f>
        <v>166.1</v>
      </c>
      <c r="G4219" s="108"/>
      <c r="H4219" s="107">
        <f t="shared" si="261"/>
        <v>0</v>
      </c>
      <c r="I4219" s="143">
        <f t="shared" si="262"/>
        <v>0</v>
      </c>
      <c r="J4219" s="142"/>
      <c r="K4219" s="228"/>
      <c r="L4219" s="7" t="str">
        <f t="shared" si="263"/>
        <v/>
      </c>
      <c r="M4219" s="7" t="str">
        <f t="shared" si="264"/>
        <v/>
      </c>
      <c r="N4219" s="7" t="str">
        <f>Cartilha_GLOBAL!N4219</f>
        <v/>
      </c>
      <c r="O4219" s="144"/>
      <c r="Q4219" s="151"/>
      <c r="R4219" s="152">
        <v>0</v>
      </c>
      <c r="T4219" s="153">
        <f>IF(Cartilha_GLOBAL!R4219=0,0,IF(Cartilha_GLOBAL!R4219&gt;0,"c","b"))</f>
        <v>0</v>
      </c>
    </row>
    <row r="4220" ht="22.5" hidden="1" spans="1:20">
      <c r="A4220" s="158">
        <f>Cartilha_GLOBAL!A4220</f>
        <v>92952</v>
      </c>
      <c r="B4220" s="100" t="str">
        <f>Cartilha_GLOBAL!B4220</f>
        <v>SINAPI</v>
      </c>
      <c r="C4220" s="104" t="str">
        <f>Cartilha_GLOBAL!C4220</f>
        <v>LUVA DE REDUÇÃO, EM FERRO GALVANIZADO, 3" X 2", CONEXÃO ROSQUEADA, INSTALADO EM REDE DE ALIMENTAÇÃO PARA SPRINKLER - FORNECIMENTO E INSTALAÇÃO. AF_10/2020</v>
      </c>
      <c r="D4220" s="94" t="str">
        <f>Cartilha_GLOBAL!D4220</f>
        <v>UN</v>
      </c>
      <c r="E4220" s="105">
        <f>Cartilha_GLOBAL!$E4220</f>
        <v>135.33</v>
      </c>
      <c r="F4220" s="182">
        <f>Cartilha_GLOBAL!$F4220</f>
        <v>166.1</v>
      </c>
      <c r="G4220" s="108"/>
      <c r="H4220" s="107">
        <f t="shared" si="261"/>
        <v>0</v>
      </c>
      <c r="I4220" s="143">
        <f t="shared" si="262"/>
        <v>0</v>
      </c>
      <c r="J4220" s="142"/>
      <c r="K4220" s="228"/>
      <c r="L4220" s="7" t="str">
        <f t="shared" si="263"/>
        <v/>
      </c>
      <c r="M4220" s="7" t="str">
        <f t="shared" si="264"/>
        <v/>
      </c>
      <c r="N4220" s="7" t="str">
        <f>Cartilha_GLOBAL!N4220</f>
        <v/>
      </c>
      <c r="O4220" s="144"/>
      <c r="Q4220" s="151"/>
      <c r="R4220" s="152">
        <v>0</v>
      </c>
      <c r="T4220" s="153">
        <f>IF(Cartilha_GLOBAL!R4220=0,0,IF(Cartilha_GLOBAL!R4220&gt;0,"c","b"))</f>
        <v>0</v>
      </c>
    </row>
    <row r="4221" ht="12.75" hidden="1" spans="1:20">
      <c r="A4221" s="154" t="str">
        <f>Cartilha_GLOBAL!A4221</f>
        <v>9.2.10</v>
      </c>
      <c r="B4221" s="100">
        <f>Cartilha_GLOBAL!B4221</f>
        <v>0</v>
      </c>
      <c r="C4221" s="161" t="str">
        <f>Cartilha_GLOBAL!C4221</f>
        <v>EXTINTORES</v>
      </c>
      <c r="D4221" s="94">
        <f>Cartilha_GLOBAL!D4221</f>
        <v>0</v>
      </c>
      <c r="E4221" s="105">
        <f>Cartilha_GLOBAL!$E4221</f>
        <v>0</v>
      </c>
      <c r="F4221" s="182">
        <f>Cartilha_GLOBAL!$F4221</f>
        <v>0</v>
      </c>
      <c r="G4221" s="187"/>
      <c r="H4221" s="187">
        <f t="shared" si="261"/>
        <v>0</v>
      </c>
      <c r="I4221" s="188">
        <f t="shared" si="262"/>
        <v>0</v>
      </c>
      <c r="J4221" s="142"/>
      <c r="K4221" s="145" t="str">
        <f>IF(SUM(I4222:I4228)&gt;0,"xx","")</f>
        <v/>
      </c>
      <c r="L4221" s="7" t="str">
        <f t="shared" si="263"/>
        <v/>
      </c>
      <c r="M4221" s="7" t="str">
        <f t="shared" si="264"/>
        <v/>
      </c>
      <c r="N4221" s="7" t="str">
        <f>Cartilha_GLOBAL!N4221</f>
        <v/>
      </c>
      <c r="O4221" s="144"/>
      <c r="Q4221" s="151"/>
      <c r="R4221" s="152">
        <v>0</v>
      </c>
      <c r="T4221" s="153">
        <f>IF(Cartilha_GLOBAL!R4221=0,0,IF(Cartilha_GLOBAL!R4221&gt;0,"c","b"))</f>
        <v>0</v>
      </c>
    </row>
    <row r="4222" ht="22.5" hidden="1" spans="1:20">
      <c r="A4222" s="158">
        <f>Cartilha_GLOBAL!A4222</f>
        <v>101905</v>
      </c>
      <c r="B4222" s="100" t="str">
        <f>Cartilha_GLOBAL!B4222</f>
        <v>SINAPI</v>
      </c>
      <c r="C4222" s="104" t="str">
        <f>Cartilha_GLOBAL!C4222</f>
        <v>EXTINTOR DE INCÊNDIO PORTÁTIL COM CARGA DE ÁGUA PRESSURIZADA DE 10 L, CLASSE A - FORNECIMENTO E INSTALAÇÃO. AF_10/2020_PE</v>
      </c>
      <c r="D4222" s="94" t="str">
        <f>Cartilha_GLOBAL!D4222</f>
        <v>UN</v>
      </c>
      <c r="E4222" s="105">
        <f>Cartilha_GLOBAL!$E4222</f>
        <v>200.86</v>
      </c>
      <c r="F4222" s="182">
        <f>Cartilha_GLOBAL!$F4222</f>
        <v>246.54</v>
      </c>
      <c r="G4222" s="108"/>
      <c r="H4222" s="107">
        <f t="shared" si="261"/>
        <v>0</v>
      </c>
      <c r="I4222" s="143">
        <f t="shared" si="262"/>
        <v>0</v>
      </c>
      <c r="J4222" s="142"/>
      <c r="K4222" s="228"/>
      <c r="L4222" s="7" t="str">
        <f t="shared" si="263"/>
        <v/>
      </c>
      <c r="M4222" s="7" t="str">
        <f t="shared" si="264"/>
        <v/>
      </c>
      <c r="N4222" s="7" t="str">
        <f>Cartilha_GLOBAL!N4222</f>
        <v/>
      </c>
      <c r="O4222" s="144"/>
      <c r="Q4222" s="151"/>
      <c r="R4222" s="152">
        <v>0</v>
      </c>
      <c r="T4222" s="153">
        <f>IF(Cartilha_GLOBAL!R4222=0,0,IF(Cartilha_GLOBAL!R4222&gt;0,"c","b"))</f>
        <v>0</v>
      </c>
    </row>
    <row r="4223" ht="22.5" hidden="1" spans="1:20">
      <c r="A4223" s="158">
        <f>Cartilha_GLOBAL!A4223</f>
        <v>101906</v>
      </c>
      <c r="B4223" s="100" t="str">
        <f>Cartilha_GLOBAL!B4223</f>
        <v>SINAPI</v>
      </c>
      <c r="C4223" s="104" t="str">
        <f>Cartilha_GLOBAL!C4223</f>
        <v>EXTINTOR DE INCÊNDIO PORTÁTIL COM CARGA DE CO2 DE 4 KG, CLASSE BC - FORNECIMENTO E INSTALAÇÃO. AF_10/2020_PE</v>
      </c>
      <c r="D4223" s="94" t="str">
        <f>Cartilha_GLOBAL!D4223</f>
        <v>UN</v>
      </c>
      <c r="E4223" s="105">
        <f>Cartilha_GLOBAL!$E4223</f>
        <v>575.91</v>
      </c>
      <c r="F4223" s="182">
        <f>Cartilha_GLOBAL!$F4223</f>
        <v>706.87</v>
      </c>
      <c r="G4223" s="108"/>
      <c r="H4223" s="107">
        <f t="shared" si="261"/>
        <v>0</v>
      </c>
      <c r="I4223" s="143">
        <f t="shared" si="262"/>
        <v>0</v>
      </c>
      <c r="J4223" s="142"/>
      <c r="K4223" s="228"/>
      <c r="L4223" s="7" t="str">
        <f t="shared" si="263"/>
        <v/>
      </c>
      <c r="M4223" s="7" t="str">
        <f t="shared" si="264"/>
        <v/>
      </c>
      <c r="N4223" s="7" t="str">
        <f>Cartilha_GLOBAL!N4223</f>
        <v/>
      </c>
      <c r="O4223" s="144"/>
      <c r="Q4223" s="151"/>
      <c r="R4223" s="152">
        <v>0</v>
      </c>
      <c r="T4223" s="153">
        <f>IF(Cartilha_GLOBAL!R4223=0,0,IF(Cartilha_GLOBAL!R4223&gt;0,"c","b"))</f>
        <v>0</v>
      </c>
    </row>
    <row r="4224" ht="22.5" hidden="1" spans="1:20">
      <c r="A4224" s="158">
        <f>Cartilha_GLOBAL!A4224</f>
        <v>101907</v>
      </c>
      <c r="B4224" s="100" t="str">
        <f>Cartilha_GLOBAL!B4224</f>
        <v>SINAPI</v>
      </c>
      <c r="C4224" s="104" t="str">
        <f>Cartilha_GLOBAL!C4224</f>
        <v>EXTINTOR DE INCÊNDIO PORTÁTIL COM CARGA DE CO2 DE 6 KG, CLASSE BC - FORNECIMENTO E INSTALAÇÃO. AF_10/2020_PE</v>
      </c>
      <c r="D4224" s="94" t="str">
        <f>Cartilha_GLOBAL!D4224</f>
        <v>UN</v>
      </c>
      <c r="E4224" s="105">
        <f>Cartilha_GLOBAL!$E4224</f>
        <v>621.61</v>
      </c>
      <c r="F4224" s="182">
        <f>Cartilha_GLOBAL!$F4224</f>
        <v>762.96</v>
      </c>
      <c r="G4224" s="108"/>
      <c r="H4224" s="107">
        <f t="shared" si="261"/>
        <v>0</v>
      </c>
      <c r="I4224" s="143">
        <f t="shared" si="262"/>
        <v>0</v>
      </c>
      <c r="J4224" s="142"/>
      <c r="K4224" s="228"/>
      <c r="L4224" s="7" t="str">
        <f t="shared" si="263"/>
        <v/>
      </c>
      <c r="M4224" s="7" t="str">
        <f t="shared" si="264"/>
        <v/>
      </c>
      <c r="N4224" s="7" t="str">
        <f>Cartilha_GLOBAL!N4224</f>
        <v/>
      </c>
      <c r="O4224" s="144"/>
      <c r="Q4224" s="151"/>
      <c r="R4224" s="152">
        <v>0</v>
      </c>
      <c r="T4224" s="153">
        <f>IF(Cartilha_GLOBAL!R4224=0,0,IF(Cartilha_GLOBAL!R4224&gt;0,"c","b"))</f>
        <v>0</v>
      </c>
    </row>
    <row r="4225" ht="22.5" hidden="1" spans="1:20">
      <c r="A4225" s="158">
        <f>Cartilha_GLOBAL!A4225</f>
        <v>101908</v>
      </c>
      <c r="B4225" s="100" t="str">
        <f>Cartilha_GLOBAL!B4225</f>
        <v>SINAPI</v>
      </c>
      <c r="C4225" s="104" t="str">
        <f>Cartilha_GLOBAL!C4225</f>
        <v>EXTINTOR DE INCÊNDIO PORTÁTIL COM CARGA DE PQS DE 4 KG, CLASSE BC - FORNECIMENTO E INSTALAÇÃO. AF_10/2020_PE</v>
      </c>
      <c r="D4225" s="94" t="str">
        <f>Cartilha_GLOBAL!D4225</f>
        <v>UN</v>
      </c>
      <c r="E4225" s="105">
        <f>Cartilha_GLOBAL!$E4225</f>
        <v>195.14</v>
      </c>
      <c r="F4225" s="182">
        <f>Cartilha_GLOBAL!$F4225</f>
        <v>239.51</v>
      </c>
      <c r="G4225" s="108"/>
      <c r="H4225" s="107">
        <f t="shared" si="261"/>
        <v>0</v>
      </c>
      <c r="I4225" s="143">
        <f t="shared" si="262"/>
        <v>0</v>
      </c>
      <c r="J4225" s="142"/>
      <c r="K4225" s="228"/>
      <c r="L4225" s="7" t="str">
        <f t="shared" si="263"/>
        <v/>
      </c>
      <c r="M4225" s="7" t="str">
        <f t="shared" si="264"/>
        <v/>
      </c>
      <c r="N4225" s="7" t="str">
        <f>Cartilha_GLOBAL!N4225</f>
        <v/>
      </c>
      <c r="O4225" s="144"/>
      <c r="Q4225" s="151"/>
      <c r="R4225" s="152">
        <v>0</v>
      </c>
      <c r="T4225" s="153">
        <f>IF(Cartilha_GLOBAL!R4225=0,0,IF(Cartilha_GLOBAL!R4225&gt;0,"c","b"))</f>
        <v>0</v>
      </c>
    </row>
    <row r="4226" ht="22.5" hidden="1" spans="1:20">
      <c r="A4226" s="158">
        <f>Cartilha_GLOBAL!A4226</f>
        <v>101909</v>
      </c>
      <c r="B4226" s="100" t="str">
        <f>Cartilha_GLOBAL!B4226</f>
        <v>SINAPI</v>
      </c>
      <c r="C4226" s="104" t="str">
        <f>Cartilha_GLOBAL!C4226</f>
        <v>EXTINTOR DE INCÊNDIO PORTÁTIL COM CARGA DE PQS DE 6 KG, CLASSE BC - FORNECIMENTO E INSTALAÇÃO. AF_10/2020_PE</v>
      </c>
      <c r="D4226" s="94" t="str">
        <f>Cartilha_GLOBAL!D4226</f>
        <v>UN</v>
      </c>
      <c r="E4226" s="105">
        <f>Cartilha_GLOBAL!$E4226</f>
        <v>225.61</v>
      </c>
      <c r="F4226" s="182">
        <f>Cartilha_GLOBAL!$F4226</f>
        <v>276.91</v>
      </c>
      <c r="G4226" s="108"/>
      <c r="H4226" s="107">
        <f t="shared" si="261"/>
        <v>0</v>
      </c>
      <c r="I4226" s="143">
        <f t="shared" si="262"/>
        <v>0</v>
      </c>
      <c r="J4226" s="142"/>
      <c r="K4226" s="228"/>
      <c r="L4226" s="7" t="str">
        <f t="shared" si="263"/>
        <v/>
      </c>
      <c r="M4226" s="7" t="str">
        <f t="shared" si="264"/>
        <v/>
      </c>
      <c r="N4226" s="7" t="str">
        <f>Cartilha_GLOBAL!N4226</f>
        <v/>
      </c>
      <c r="O4226" s="144"/>
      <c r="Q4226" s="151"/>
      <c r="R4226" s="152">
        <v>0</v>
      </c>
      <c r="T4226" s="153">
        <f>IF(Cartilha_GLOBAL!R4226=0,0,IF(Cartilha_GLOBAL!R4226&gt;0,"c","b"))</f>
        <v>0</v>
      </c>
    </row>
    <row r="4227" ht="22.5" hidden="1" spans="1:20">
      <c r="A4227" s="158">
        <f>Cartilha_GLOBAL!A4227</f>
        <v>101910</v>
      </c>
      <c r="B4227" s="100" t="str">
        <f>Cartilha_GLOBAL!B4227</f>
        <v>SINAPI</v>
      </c>
      <c r="C4227" s="104" t="str">
        <f>Cartilha_GLOBAL!C4227</f>
        <v>EXTINTOR DE INCÊNDIO PORTÁTIL COM CARGA DE PQS DE 8 KG, CLASSE BC - FORNECIMENTO E INSTALAÇÃO. AF_10/2020_PE</v>
      </c>
      <c r="D4227" s="94" t="str">
        <f>Cartilha_GLOBAL!D4227</f>
        <v>UN</v>
      </c>
      <c r="E4227" s="105">
        <f>Cartilha_GLOBAL!$E4227</f>
        <v>263.68</v>
      </c>
      <c r="F4227" s="182">
        <f>Cartilha_GLOBAL!$F4227</f>
        <v>323.64</v>
      </c>
      <c r="G4227" s="108"/>
      <c r="H4227" s="107">
        <f t="shared" si="261"/>
        <v>0</v>
      </c>
      <c r="I4227" s="143">
        <f t="shared" si="262"/>
        <v>0</v>
      </c>
      <c r="J4227" s="142"/>
      <c r="K4227" s="228"/>
      <c r="L4227" s="7" t="str">
        <f t="shared" si="263"/>
        <v/>
      </c>
      <c r="M4227" s="7" t="str">
        <f t="shared" si="264"/>
        <v/>
      </c>
      <c r="N4227" s="7" t="str">
        <f>Cartilha_GLOBAL!N4227</f>
        <v/>
      </c>
      <c r="O4227" s="144"/>
      <c r="Q4227" s="151"/>
      <c r="R4227" s="152">
        <v>0</v>
      </c>
      <c r="T4227" s="153">
        <f>IF(Cartilha_GLOBAL!R4227=0,0,IF(Cartilha_GLOBAL!R4227&gt;0,"c","b"))</f>
        <v>0</v>
      </c>
    </row>
    <row r="4228" ht="22.5" hidden="1" spans="1:20">
      <c r="A4228" s="158">
        <f>Cartilha_GLOBAL!A4228</f>
        <v>101911</v>
      </c>
      <c r="B4228" s="100" t="str">
        <f>Cartilha_GLOBAL!B4228</f>
        <v>SINAPI</v>
      </c>
      <c r="C4228" s="104" t="str">
        <f>Cartilha_GLOBAL!C4228</f>
        <v>EXTINTOR DE INCÊNDIO PORTÁTIL COM CARGA DE PQS DE 12 KG, CLASSE BC - FORNECIMENTO E INSTALAÇÃO. AF_10/2020_PE</v>
      </c>
      <c r="D4228" s="94" t="str">
        <f>Cartilha_GLOBAL!D4228</f>
        <v>UN</v>
      </c>
      <c r="E4228" s="105">
        <f>Cartilha_GLOBAL!$E4228</f>
        <v>301.76</v>
      </c>
      <c r="F4228" s="182">
        <f>Cartilha_GLOBAL!$F4228</f>
        <v>370.38</v>
      </c>
      <c r="G4228" s="108"/>
      <c r="H4228" s="107">
        <f t="shared" si="261"/>
        <v>0</v>
      </c>
      <c r="I4228" s="143">
        <f t="shared" si="262"/>
        <v>0</v>
      </c>
      <c r="J4228" s="142"/>
      <c r="K4228" s="228"/>
      <c r="L4228" s="7" t="str">
        <f t="shared" si="263"/>
        <v/>
      </c>
      <c r="M4228" s="7" t="str">
        <f t="shared" si="264"/>
        <v/>
      </c>
      <c r="N4228" s="7" t="str">
        <f>Cartilha_GLOBAL!N4228</f>
        <v/>
      </c>
      <c r="O4228" s="144"/>
      <c r="Q4228" s="151"/>
      <c r="R4228" s="152">
        <v>0</v>
      </c>
      <c r="T4228" s="153">
        <f>IF(Cartilha_GLOBAL!R4228=0,0,IF(Cartilha_GLOBAL!R4228&gt;0,"c","b"))</f>
        <v>0</v>
      </c>
    </row>
    <row r="4229" ht="12.75" spans="1:20">
      <c r="A4229" s="154" t="str">
        <f>Cartilha_GLOBAL!A4229</f>
        <v>9.3</v>
      </c>
      <c r="B4229" s="100">
        <f>Cartilha_GLOBAL!B4229</f>
        <v>0</v>
      </c>
      <c r="C4229" s="161" t="str">
        <f>Cartilha_GLOBAL!C4229</f>
        <v>INSTALACOES HIDROSSANITARIAS</v>
      </c>
      <c r="D4229" s="156">
        <f>Cartilha_GLOBAL!D4229</f>
        <v>0</v>
      </c>
      <c r="E4229" s="105">
        <f>Cartilha_GLOBAL!$E4229</f>
        <v>0</v>
      </c>
      <c r="F4229" s="182">
        <f>Cartilha_GLOBAL!$F4229</f>
        <v>0</v>
      </c>
      <c r="G4229" s="187"/>
      <c r="H4229" s="187">
        <f t="shared" si="261"/>
        <v>0</v>
      </c>
      <c r="I4229" s="188">
        <f t="shared" si="262"/>
        <v>0</v>
      </c>
      <c r="J4229" s="142"/>
      <c r="K4229" s="145" t="str">
        <f>IF(SUM(I4230:I5741)&gt;0,"xx","")</f>
        <v>xx</v>
      </c>
      <c r="L4229" s="7" t="str">
        <f t="shared" si="263"/>
        <v>x</v>
      </c>
      <c r="M4229" s="7" t="str">
        <f t="shared" si="264"/>
        <v>x</v>
      </c>
      <c r="N4229" s="7" t="str">
        <f>Cartilha_GLOBAL!N4229</f>
        <v>x</v>
      </c>
      <c r="O4229" s="144"/>
      <c r="Q4229" s="151"/>
      <c r="R4229" s="152">
        <v>0</v>
      </c>
      <c r="T4229" s="153">
        <f>IF(Cartilha_GLOBAL!R4229=0,0,IF(Cartilha_GLOBAL!R4229&gt;0,"c","b"))</f>
        <v>0</v>
      </c>
    </row>
    <row r="4230" ht="12.75" spans="1:20">
      <c r="A4230" s="225" t="str">
        <f>Cartilha_GLOBAL!A4230</f>
        <v>9.3.1</v>
      </c>
      <c r="B4230" s="100">
        <f>Cartilha_GLOBAL!B4230</f>
        <v>0</v>
      </c>
      <c r="C4230" s="201" t="str">
        <f>Cartilha_GLOBAL!C4230</f>
        <v>MANUTENCAO / REPAROS - PONTO DE ÁGUA</v>
      </c>
      <c r="D4230" s="94">
        <f>Cartilha_GLOBAL!D4230</f>
        <v>0</v>
      </c>
      <c r="E4230" s="105">
        <f>Cartilha_GLOBAL!$E4230</f>
        <v>0</v>
      </c>
      <c r="F4230" s="182">
        <f>Cartilha_GLOBAL!$F4230</f>
        <v>0</v>
      </c>
      <c r="G4230" s="187"/>
      <c r="H4230" s="187">
        <f t="shared" si="261"/>
        <v>0</v>
      </c>
      <c r="I4230" s="188">
        <f t="shared" si="262"/>
        <v>0</v>
      </c>
      <c r="J4230" s="142"/>
      <c r="K4230" s="145" t="str">
        <f>IF(SUM(I4231:I4288)&gt;0,"xx","")</f>
        <v>xx</v>
      </c>
      <c r="L4230" s="7" t="str">
        <f t="shared" si="263"/>
        <v>x</v>
      </c>
      <c r="M4230" s="7" t="str">
        <f t="shared" si="264"/>
        <v>x</v>
      </c>
      <c r="N4230" s="7" t="str">
        <f>Cartilha_GLOBAL!N4230</f>
        <v>x</v>
      </c>
      <c r="O4230" s="144"/>
      <c r="Q4230" s="151"/>
      <c r="R4230" s="152">
        <v>0</v>
      </c>
      <c r="T4230" s="153">
        <f>IF(Cartilha_GLOBAL!R4230=0,0,IF(Cartilha_GLOBAL!R4230&gt;0,"c","b"))</f>
        <v>0</v>
      </c>
    </row>
    <row r="4231" ht="22.5" hidden="1" spans="1:20">
      <c r="A4231" s="158">
        <f>Cartilha_GLOBAL!A4231</f>
        <v>90443</v>
      </c>
      <c r="B4231" s="100" t="str">
        <f>Cartilha_GLOBAL!B4231</f>
        <v>SINAPI</v>
      </c>
      <c r="C4231" s="104" t="str">
        <f>Cartilha_GLOBAL!C4231</f>
        <v>RASGO EM ALVENARIA PARA RAMAIS/ DISTRIBUIÇÃO COM DIAMETROS MENORES OU IGUAIS A 40 MM. AF_05/2015</v>
      </c>
      <c r="D4231" s="94" t="str">
        <f>Cartilha_GLOBAL!D4231</f>
        <v>M</v>
      </c>
      <c r="E4231" s="105">
        <f>Cartilha_GLOBAL!$E4231</f>
        <v>16.09</v>
      </c>
      <c r="F4231" s="182">
        <f>Cartilha_GLOBAL!$F4231</f>
        <v>19.75</v>
      </c>
      <c r="G4231" s="108"/>
      <c r="H4231" s="107">
        <f t="shared" si="261"/>
        <v>0</v>
      </c>
      <c r="I4231" s="143">
        <f t="shared" si="262"/>
        <v>0</v>
      </c>
      <c r="J4231" s="142"/>
      <c r="K4231" s="228"/>
      <c r="L4231" s="7" t="str">
        <f t="shared" si="263"/>
        <v/>
      </c>
      <c r="M4231" s="7" t="str">
        <f t="shared" si="264"/>
        <v/>
      </c>
      <c r="N4231" s="7" t="str">
        <f>Cartilha_GLOBAL!N4231</f>
        <v/>
      </c>
      <c r="O4231" s="144"/>
      <c r="Q4231" s="151"/>
      <c r="R4231" s="152">
        <v>0</v>
      </c>
      <c r="T4231" s="153">
        <f>IF(Cartilha_GLOBAL!R4231=0,0,IF(Cartilha_GLOBAL!R4231&gt;0,"c","b"))</f>
        <v>0</v>
      </c>
    </row>
    <row r="4232" ht="22.5" hidden="1" spans="1:20">
      <c r="A4232" s="158">
        <f>Cartilha_GLOBAL!A4232</f>
        <v>90444</v>
      </c>
      <c r="B4232" s="100" t="str">
        <f>Cartilha_GLOBAL!B4232</f>
        <v>SINAPI</v>
      </c>
      <c r="C4232" s="104" t="str">
        <f>Cartilha_GLOBAL!C4232</f>
        <v>RASGO EM CONTRAPISO PARA RAMAIS/ DISTRIBUIÇÃO COM DIÂMETROS MENORES OU IGUAIS A 40 MM. AF_05/2015</v>
      </c>
      <c r="D4232" s="94" t="str">
        <f>Cartilha_GLOBAL!D4232</f>
        <v>M</v>
      </c>
      <c r="E4232" s="105">
        <f>Cartilha_GLOBAL!$E4232</f>
        <v>32.36</v>
      </c>
      <c r="F4232" s="182">
        <f>Cartilha_GLOBAL!$F4232</f>
        <v>39.72</v>
      </c>
      <c r="G4232" s="108"/>
      <c r="H4232" s="107">
        <f t="shared" si="261"/>
        <v>0</v>
      </c>
      <c r="I4232" s="143">
        <f t="shared" si="262"/>
        <v>0</v>
      </c>
      <c r="J4232" s="142"/>
      <c r="K4232" s="228"/>
      <c r="L4232" s="7" t="str">
        <f t="shared" si="263"/>
        <v/>
      </c>
      <c r="M4232" s="7" t="str">
        <f t="shared" si="264"/>
        <v/>
      </c>
      <c r="N4232" s="7" t="str">
        <f>Cartilha_GLOBAL!N4232</f>
        <v/>
      </c>
      <c r="O4232" s="144"/>
      <c r="Q4232" s="151"/>
      <c r="R4232" s="152">
        <v>0</v>
      </c>
      <c r="T4232" s="153">
        <f>IF(Cartilha_GLOBAL!R4232=0,0,IF(Cartilha_GLOBAL!R4232&gt;0,"c","b"))</f>
        <v>0</v>
      </c>
    </row>
    <row r="4233" ht="22.5" hidden="1" spans="1:20">
      <c r="A4233" s="158">
        <f>Cartilha_GLOBAL!A4233</f>
        <v>90445</v>
      </c>
      <c r="B4233" s="100" t="str">
        <f>Cartilha_GLOBAL!B4233</f>
        <v>SINAPI</v>
      </c>
      <c r="C4233" s="104" t="str">
        <f>Cartilha_GLOBAL!C4233</f>
        <v>RASGO EM CONTRAPISO PARA RAMAIS/ DISTRIBUIÇÃO COM DIÂMETROS MAIORES QUE 40 MM E MENORES OU IGUAIS A 75 MM. AF_05/2015</v>
      </c>
      <c r="D4233" s="94" t="str">
        <f>Cartilha_GLOBAL!D4233</f>
        <v>M</v>
      </c>
      <c r="E4233" s="105">
        <f>Cartilha_GLOBAL!$E4233</f>
        <v>34.54</v>
      </c>
      <c r="F4233" s="182">
        <f>Cartilha_GLOBAL!$F4233</f>
        <v>42.39</v>
      </c>
      <c r="G4233" s="108"/>
      <c r="H4233" s="107">
        <f t="shared" si="261"/>
        <v>0</v>
      </c>
      <c r="I4233" s="143">
        <f t="shared" si="262"/>
        <v>0</v>
      </c>
      <c r="J4233" s="142"/>
      <c r="K4233" s="228"/>
      <c r="L4233" s="7" t="str">
        <f t="shared" si="263"/>
        <v/>
      </c>
      <c r="M4233" s="7" t="str">
        <f t="shared" si="264"/>
        <v/>
      </c>
      <c r="N4233" s="7" t="str">
        <f>Cartilha_GLOBAL!N4233</f>
        <v/>
      </c>
      <c r="O4233" s="144"/>
      <c r="Q4233" s="151"/>
      <c r="R4233" s="152">
        <v>0</v>
      </c>
      <c r="T4233" s="153">
        <f>IF(Cartilha_GLOBAL!R4233=0,0,IF(Cartilha_GLOBAL!R4233&gt;0,"c","b"))</f>
        <v>0</v>
      </c>
    </row>
    <row r="4234" ht="12.75" hidden="1" spans="1:20">
      <c r="A4234" s="158">
        <f>Cartilha_GLOBAL!A4234</f>
        <v>90446</v>
      </c>
      <c r="B4234" s="100" t="str">
        <f>Cartilha_GLOBAL!B4234</f>
        <v>SINAPI</v>
      </c>
      <c r="C4234" s="104" t="str">
        <f>Cartilha_GLOBAL!C4234</f>
        <v>RASGO EM CONTRAPISO PARA RAMAIS/ DISTRIBUIÇÃO COM DIÂMETROS MAIORES QUE 75 MM. AF_05/2015</v>
      </c>
      <c r="D4234" s="94" t="str">
        <f>Cartilha_GLOBAL!D4234</f>
        <v>M</v>
      </c>
      <c r="E4234" s="105">
        <f>Cartilha_GLOBAL!$E4234</f>
        <v>37.52</v>
      </c>
      <c r="F4234" s="182">
        <f>Cartilha_GLOBAL!$F4234</f>
        <v>46.05</v>
      </c>
      <c r="G4234" s="108"/>
      <c r="H4234" s="107">
        <f t="shared" si="261"/>
        <v>0</v>
      </c>
      <c r="I4234" s="143">
        <f t="shared" si="262"/>
        <v>0</v>
      </c>
      <c r="J4234" s="142"/>
      <c r="K4234" s="228"/>
      <c r="L4234" s="7" t="str">
        <f t="shared" si="263"/>
        <v/>
      </c>
      <c r="M4234" s="7" t="str">
        <f t="shared" si="264"/>
        <v/>
      </c>
      <c r="N4234" s="7" t="str">
        <f>Cartilha_GLOBAL!N4234</f>
        <v/>
      </c>
      <c r="O4234" s="144"/>
      <c r="Q4234" s="151"/>
      <c r="R4234" s="152">
        <v>0</v>
      </c>
      <c r="T4234" s="153">
        <f>IF(Cartilha_GLOBAL!R4234=0,0,IF(Cartilha_GLOBAL!R4234&gt;0,"c","b"))</f>
        <v>0</v>
      </c>
    </row>
    <row r="4235" ht="22.5" hidden="1" spans="1:20">
      <c r="A4235" s="158">
        <f>Cartilha_GLOBAL!A4235</f>
        <v>91222</v>
      </c>
      <c r="B4235" s="100" t="str">
        <f>Cartilha_GLOBAL!B4235</f>
        <v>SINAPI</v>
      </c>
      <c r="C4235" s="104" t="str">
        <f>Cartilha_GLOBAL!C4235</f>
        <v>RASGO EM ALVENARIA PARA RAMAIS/ DISTRIBUIÇÃO COM DIÂMETROS MAIORES QUE 40 MM E MENORES OU IGUAIS A 75 MM. AF_05/2015</v>
      </c>
      <c r="D4235" s="94" t="str">
        <f>Cartilha_GLOBAL!D4235</f>
        <v>M</v>
      </c>
      <c r="E4235" s="105">
        <f>Cartilha_GLOBAL!$E4235</f>
        <v>17.32</v>
      </c>
      <c r="F4235" s="182">
        <f>Cartilha_GLOBAL!$F4235</f>
        <v>21.26</v>
      </c>
      <c r="G4235" s="108"/>
      <c r="H4235" s="107">
        <f t="shared" si="261"/>
        <v>0</v>
      </c>
      <c r="I4235" s="143">
        <f t="shared" si="262"/>
        <v>0</v>
      </c>
      <c r="J4235" s="142"/>
      <c r="K4235" s="228"/>
      <c r="L4235" s="7" t="str">
        <f t="shared" si="263"/>
        <v/>
      </c>
      <c r="M4235" s="7" t="str">
        <f t="shared" si="264"/>
        <v/>
      </c>
      <c r="N4235" s="7" t="str">
        <f>Cartilha_GLOBAL!N4235</f>
        <v/>
      </c>
      <c r="O4235" s="144"/>
      <c r="Q4235" s="151"/>
      <c r="R4235" s="152">
        <v>0</v>
      </c>
      <c r="T4235" s="153">
        <f>IF(Cartilha_GLOBAL!R4235=0,0,IF(Cartilha_GLOBAL!R4235&gt;0,"c","b"))</f>
        <v>0</v>
      </c>
    </row>
    <row r="4236" ht="12.75" hidden="1" spans="1:20">
      <c r="A4236" s="158">
        <f>Cartilha_GLOBAL!A4236</f>
        <v>90436</v>
      </c>
      <c r="B4236" s="100" t="str">
        <f>Cartilha_GLOBAL!B4236</f>
        <v>SINAPI</v>
      </c>
      <c r="C4236" s="104" t="str">
        <f>Cartilha_GLOBAL!C4236</f>
        <v>FURO EM ALVENARIA PARA DIÂMETROS MENORES OU IGUAIS A 40 MM. AF_05/2015</v>
      </c>
      <c r="D4236" s="94" t="str">
        <f>Cartilha_GLOBAL!D4236</f>
        <v>UN</v>
      </c>
      <c r="E4236" s="105">
        <f>Cartilha_GLOBAL!$E4236</f>
        <v>17.7</v>
      </c>
      <c r="F4236" s="182">
        <f>Cartilha_GLOBAL!$F4236</f>
        <v>21.72</v>
      </c>
      <c r="G4236" s="108"/>
      <c r="H4236" s="107">
        <f t="shared" si="261"/>
        <v>0</v>
      </c>
      <c r="I4236" s="143">
        <f t="shared" si="262"/>
        <v>0</v>
      </c>
      <c r="J4236" s="142"/>
      <c r="K4236" s="228"/>
      <c r="L4236" s="7" t="str">
        <f t="shared" si="263"/>
        <v/>
      </c>
      <c r="M4236" s="7" t="str">
        <f t="shared" si="264"/>
        <v/>
      </c>
      <c r="N4236" s="7" t="str">
        <f>Cartilha_GLOBAL!N4236</f>
        <v/>
      </c>
      <c r="O4236" s="144"/>
      <c r="Q4236" s="151"/>
      <c r="R4236" s="152">
        <v>0</v>
      </c>
      <c r="T4236" s="153">
        <f>IF(Cartilha_GLOBAL!R4236=0,0,IF(Cartilha_GLOBAL!R4236&gt;0,"c","b"))</f>
        <v>0</v>
      </c>
    </row>
    <row r="4237" ht="12.75" hidden="1" spans="1:20">
      <c r="A4237" s="158">
        <f>Cartilha_GLOBAL!A4237</f>
        <v>90437</v>
      </c>
      <c r="B4237" s="100" t="str">
        <f>Cartilha_GLOBAL!B4237</f>
        <v>SINAPI</v>
      </c>
      <c r="C4237" s="104" t="str">
        <f>Cartilha_GLOBAL!C4237</f>
        <v>FURO EM ALVENARIA PARA DIÂMETROS MAIORES QUE 40 MM E MENORES OU IGUAIS A 75 MM. AF_05/2015</v>
      </c>
      <c r="D4237" s="94" t="str">
        <f>Cartilha_GLOBAL!D4237</f>
        <v>UN</v>
      </c>
      <c r="E4237" s="105">
        <f>Cartilha_GLOBAL!$E4237</f>
        <v>43</v>
      </c>
      <c r="F4237" s="182">
        <f>Cartilha_GLOBAL!$F4237</f>
        <v>52.78</v>
      </c>
      <c r="G4237" s="108"/>
      <c r="H4237" s="107">
        <f t="shared" si="261"/>
        <v>0</v>
      </c>
      <c r="I4237" s="143">
        <f t="shared" si="262"/>
        <v>0</v>
      </c>
      <c r="J4237" s="142"/>
      <c r="K4237" s="228"/>
      <c r="L4237" s="7" t="str">
        <f t="shared" si="263"/>
        <v/>
      </c>
      <c r="M4237" s="7" t="str">
        <f t="shared" si="264"/>
        <v/>
      </c>
      <c r="N4237" s="7" t="str">
        <f>Cartilha_GLOBAL!N4237</f>
        <v/>
      </c>
      <c r="O4237" s="144"/>
      <c r="Q4237" s="151"/>
      <c r="R4237" s="152">
        <v>0</v>
      </c>
      <c r="T4237" s="153">
        <f>IF(Cartilha_GLOBAL!R4237=0,0,IF(Cartilha_GLOBAL!R4237&gt;0,"c","b"))</f>
        <v>0</v>
      </c>
    </row>
    <row r="4238" ht="12.75" hidden="1" spans="1:20">
      <c r="A4238" s="158">
        <f>Cartilha_GLOBAL!A4238</f>
        <v>90438</v>
      </c>
      <c r="B4238" s="100" t="str">
        <f>Cartilha_GLOBAL!B4238</f>
        <v>SINAPI</v>
      </c>
      <c r="C4238" s="104" t="str">
        <f>Cartilha_GLOBAL!C4238</f>
        <v>FURO EM ALVENARIA PARA DIÂMETROS MAIORES QUE 75 MM. AF_05/2015</v>
      </c>
      <c r="D4238" s="94" t="str">
        <f>Cartilha_GLOBAL!D4238</f>
        <v>UN</v>
      </c>
      <c r="E4238" s="105">
        <f>Cartilha_GLOBAL!$E4238</f>
        <v>61.63</v>
      </c>
      <c r="F4238" s="182">
        <f>Cartilha_GLOBAL!$F4238</f>
        <v>75.64</v>
      </c>
      <c r="G4238" s="108"/>
      <c r="H4238" s="107">
        <f t="shared" si="261"/>
        <v>0</v>
      </c>
      <c r="I4238" s="143">
        <f t="shared" si="262"/>
        <v>0</v>
      </c>
      <c r="J4238" s="142"/>
      <c r="K4238" s="145"/>
      <c r="L4238" s="7" t="str">
        <f t="shared" si="263"/>
        <v/>
      </c>
      <c r="M4238" s="7" t="str">
        <f t="shared" si="264"/>
        <v/>
      </c>
      <c r="N4238" s="7" t="str">
        <f>Cartilha_GLOBAL!N4238</f>
        <v/>
      </c>
      <c r="O4238" s="144"/>
      <c r="Q4238" s="151"/>
      <c r="R4238" s="152">
        <v>0</v>
      </c>
      <c r="T4238" s="153">
        <f>IF(Cartilha_GLOBAL!R4238=0,0,IF(Cartilha_GLOBAL!R4238&gt;0,"c","b"))</f>
        <v>0</v>
      </c>
    </row>
    <row r="4239" ht="12.75" hidden="1" spans="1:20">
      <c r="A4239" s="158">
        <f>Cartilha_GLOBAL!A4239</f>
        <v>90439</v>
      </c>
      <c r="B4239" s="100" t="str">
        <f>Cartilha_GLOBAL!B4239</f>
        <v>SINAPI</v>
      </c>
      <c r="C4239" s="104" t="str">
        <f>Cartilha_GLOBAL!C4239</f>
        <v>FURO EM CONCRETO PARA DIÂMETROS MENORES OU IGUAIS A 40 MM. AF_05/2015</v>
      </c>
      <c r="D4239" s="94" t="str">
        <f>Cartilha_GLOBAL!D4239</f>
        <v>UN</v>
      </c>
      <c r="E4239" s="105">
        <f>Cartilha_GLOBAL!$E4239</f>
        <v>75.38</v>
      </c>
      <c r="F4239" s="182">
        <f>Cartilha_GLOBAL!$F4239</f>
        <v>92.52</v>
      </c>
      <c r="G4239" s="108"/>
      <c r="H4239" s="107">
        <f t="shared" si="261"/>
        <v>0</v>
      </c>
      <c r="I4239" s="143">
        <f t="shared" si="262"/>
        <v>0</v>
      </c>
      <c r="J4239" s="142"/>
      <c r="K4239" s="228"/>
      <c r="L4239" s="7" t="str">
        <f t="shared" si="263"/>
        <v/>
      </c>
      <c r="M4239" s="7" t="str">
        <f t="shared" si="264"/>
        <v/>
      </c>
      <c r="N4239" s="7" t="str">
        <f>Cartilha_GLOBAL!N4239</f>
        <v/>
      </c>
      <c r="O4239" s="144"/>
      <c r="Q4239" s="151"/>
      <c r="R4239" s="152">
        <v>0</v>
      </c>
      <c r="T4239" s="153">
        <f>IF(Cartilha_GLOBAL!R4239=0,0,IF(Cartilha_GLOBAL!R4239&gt;0,"c","b"))</f>
        <v>0</v>
      </c>
    </row>
    <row r="4240" ht="12.75" hidden="1" spans="1:20">
      <c r="A4240" s="158">
        <f>Cartilha_GLOBAL!A4240</f>
        <v>90440</v>
      </c>
      <c r="B4240" s="100" t="str">
        <f>Cartilha_GLOBAL!B4240</f>
        <v>SINAPI</v>
      </c>
      <c r="C4240" s="104" t="str">
        <f>Cartilha_GLOBAL!C4240</f>
        <v>FURO EM CONCRETO PARA DIÂMETROS MAIORES QUE 40 MM E MENORES OU IGUAIS A 75 MM. AF_05/2015</v>
      </c>
      <c r="D4240" s="94" t="str">
        <f>Cartilha_GLOBAL!D4240</f>
        <v>UN</v>
      </c>
      <c r="E4240" s="105">
        <f>Cartilha_GLOBAL!$E4240</f>
        <v>120.75</v>
      </c>
      <c r="F4240" s="182">
        <f>Cartilha_GLOBAL!$F4240</f>
        <v>148.21</v>
      </c>
      <c r="G4240" s="108"/>
      <c r="H4240" s="107">
        <f t="shared" si="261"/>
        <v>0</v>
      </c>
      <c r="I4240" s="143">
        <f t="shared" si="262"/>
        <v>0</v>
      </c>
      <c r="J4240" s="142"/>
      <c r="K4240" s="228"/>
      <c r="L4240" s="7" t="str">
        <f t="shared" si="263"/>
        <v/>
      </c>
      <c r="M4240" s="7" t="str">
        <f t="shared" si="264"/>
        <v/>
      </c>
      <c r="N4240" s="7" t="str">
        <f>Cartilha_GLOBAL!N4240</f>
        <v/>
      </c>
      <c r="O4240" s="144"/>
      <c r="Q4240" s="151"/>
      <c r="R4240" s="152">
        <v>0</v>
      </c>
      <c r="T4240" s="153">
        <f>IF(Cartilha_GLOBAL!R4240=0,0,IF(Cartilha_GLOBAL!R4240&gt;0,"c","b"))</f>
        <v>0</v>
      </c>
    </row>
    <row r="4241" ht="12.75" hidden="1" spans="1:20">
      <c r="A4241" s="158">
        <f>Cartilha_GLOBAL!A4241</f>
        <v>90441</v>
      </c>
      <c r="B4241" s="100" t="str">
        <f>Cartilha_GLOBAL!B4241</f>
        <v>SINAPI</v>
      </c>
      <c r="C4241" s="104" t="str">
        <f>Cartilha_GLOBAL!C4241</f>
        <v>FURO EM CONCRETO PARA DIÂMETROS MAIORES QUE 75 MM. AF_05/2015</v>
      </c>
      <c r="D4241" s="94" t="str">
        <f>Cartilha_GLOBAL!D4241</f>
        <v>UN</v>
      </c>
      <c r="E4241" s="105">
        <f>Cartilha_GLOBAL!$E4241</f>
        <v>154.24</v>
      </c>
      <c r="F4241" s="182">
        <f>Cartilha_GLOBAL!$F4241</f>
        <v>189.31</v>
      </c>
      <c r="G4241" s="108"/>
      <c r="H4241" s="107">
        <f t="shared" si="261"/>
        <v>0</v>
      </c>
      <c r="I4241" s="143">
        <f t="shared" si="262"/>
        <v>0</v>
      </c>
      <c r="J4241" s="142"/>
      <c r="K4241" s="228"/>
      <c r="L4241" s="7" t="str">
        <f t="shared" si="263"/>
        <v/>
      </c>
      <c r="M4241" s="7" t="str">
        <f t="shared" si="264"/>
        <v/>
      </c>
      <c r="N4241" s="7" t="str">
        <f>Cartilha_GLOBAL!N4241</f>
        <v/>
      </c>
      <c r="O4241" s="144"/>
      <c r="Q4241" s="151"/>
      <c r="R4241" s="152">
        <v>0</v>
      </c>
      <c r="T4241" s="153">
        <f>IF(Cartilha_GLOBAL!R4241=0,0,IF(Cartilha_GLOBAL!R4241&gt;0,"c","b"))</f>
        <v>0</v>
      </c>
    </row>
    <row r="4242" ht="12.75" hidden="1" spans="1:20">
      <c r="A4242" s="158">
        <f>Cartilha_GLOBAL!A4242</f>
        <v>90453</v>
      </c>
      <c r="B4242" s="100" t="str">
        <f>Cartilha_GLOBAL!B4242</f>
        <v>SINAPI</v>
      </c>
      <c r="C4242" s="104" t="str">
        <f>Cartilha_GLOBAL!C4242</f>
        <v>PASSANTE TIPO TUBO DE DIÂMETRO MENOR OU IGUAL A 40 MM, FIXADO EM LAJE. AF_05/2015</v>
      </c>
      <c r="D4242" s="94" t="str">
        <f>Cartilha_GLOBAL!D4242</f>
        <v>UN</v>
      </c>
      <c r="E4242" s="105">
        <f>Cartilha_GLOBAL!$E4242</f>
        <v>3.47</v>
      </c>
      <c r="F4242" s="182">
        <f>Cartilha_GLOBAL!$F4242</f>
        <v>4.26</v>
      </c>
      <c r="G4242" s="108"/>
      <c r="H4242" s="107">
        <f t="shared" si="261"/>
        <v>0</v>
      </c>
      <c r="I4242" s="143">
        <f t="shared" si="262"/>
        <v>0</v>
      </c>
      <c r="J4242" s="142"/>
      <c r="K4242" s="228"/>
      <c r="L4242" s="7" t="str">
        <f t="shared" si="263"/>
        <v/>
      </c>
      <c r="M4242" s="7" t="str">
        <f t="shared" si="264"/>
        <v/>
      </c>
      <c r="N4242" s="7" t="str">
        <f>Cartilha_GLOBAL!N4242</f>
        <v/>
      </c>
      <c r="O4242" s="144"/>
      <c r="Q4242" s="151"/>
      <c r="R4242" s="152">
        <v>0</v>
      </c>
      <c r="T4242" s="153">
        <f>IF(Cartilha_GLOBAL!R4242=0,0,IF(Cartilha_GLOBAL!R4242&gt;0,"c","b"))</f>
        <v>0</v>
      </c>
    </row>
    <row r="4243" ht="22.5" hidden="1" spans="1:20">
      <c r="A4243" s="158">
        <f>Cartilha_GLOBAL!A4243</f>
        <v>90454</v>
      </c>
      <c r="B4243" s="100" t="str">
        <f>Cartilha_GLOBAL!B4243</f>
        <v>SINAPI</v>
      </c>
      <c r="C4243" s="104" t="str">
        <f>Cartilha_GLOBAL!C4243</f>
        <v>PASSANTE TIPO TUBO DE DIÂMETRO MAIORES QUE 40 MM E MENORES OU IGUAIS A 75 MM, FIXADO EM LAJE. AF_05/2015</v>
      </c>
      <c r="D4243" s="94" t="str">
        <f>Cartilha_GLOBAL!D4243</f>
        <v>UN</v>
      </c>
      <c r="E4243" s="105">
        <f>Cartilha_GLOBAL!$E4243</f>
        <v>5.91</v>
      </c>
      <c r="F4243" s="182">
        <f>Cartilha_GLOBAL!$F4243</f>
        <v>7.25</v>
      </c>
      <c r="G4243" s="108"/>
      <c r="H4243" s="107">
        <f t="shared" si="261"/>
        <v>0</v>
      </c>
      <c r="I4243" s="143">
        <f t="shared" si="262"/>
        <v>0</v>
      </c>
      <c r="J4243" s="142"/>
      <c r="K4243" s="228"/>
      <c r="L4243" s="7" t="str">
        <f t="shared" si="263"/>
        <v/>
      </c>
      <c r="M4243" s="7" t="str">
        <f t="shared" si="264"/>
        <v/>
      </c>
      <c r="N4243" s="7" t="str">
        <f>Cartilha_GLOBAL!N4243</f>
        <v/>
      </c>
      <c r="O4243" s="144"/>
      <c r="Q4243" s="151"/>
      <c r="R4243" s="152">
        <v>0</v>
      </c>
      <c r="T4243" s="153">
        <f>IF(Cartilha_GLOBAL!R4243=0,0,IF(Cartilha_GLOBAL!R4243&gt;0,"c","b"))</f>
        <v>0</v>
      </c>
    </row>
    <row r="4244" ht="12.75" hidden="1" spans="1:20">
      <c r="A4244" s="158">
        <f>Cartilha_GLOBAL!A4244</f>
        <v>90455</v>
      </c>
      <c r="B4244" s="100" t="str">
        <f>Cartilha_GLOBAL!B4244</f>
        <v>SINAPI</v>
      </c>
      <c r="C4244" s="104" t="str">
        <f>Cartilha_GLOBAL!C4244</f>
        <v>PASSANTE TIPO TUBO DE DIÂMETRO MAIOR QUE 75 MM, FIXADO EM LAJE. AF_05/2015</v>
      </c>
      <c r="D4244" s="94" t="str">
        <f>Cartilha_GLOBAL!D4244</f>
        <v>UN</v>
      </c>
      <c r="E4244" s="105">
        <f>Cartilha_GLOBAL!$E4244</f>
        <v>7.67</v>
      </c>
      <c r="F4244" s="182">
        <f>Cartilha_GLOBAL!$F4244</f>
        <v>9.41</v>
      </c>
      <c r="G4244" s="108"/>
      <c r="H4244" s="107">
        <f t="shared" si="261"/>
        <v>0</v>
      </c>
      <c r="I4244" s="143">
        <f t="shared" si="262"/>
        <v>0</v>
      </c>
      <c r="J4244" s="142"/>
      <c r="K4244" s="228"/>
      <c r="L4244" s="7" t="str">
        <f t="shared" si="263"/>
        <v/>
      </c>
      <c r="M4244" s="7" t="str">
        <f t="shared" si="264"/>
        <v/>
      </c>
      <c r="N4244" s="7" t="str">
        <f>Cartilha_GLOBAL!N4244</f>
        <v/>
      </c>
      <c r="O4244" s="144"/>
      <c r="Q4244" s="151"/>
      <c r="R4244" s="152">
        <v>0</v>
      </c>
      <c r="T4244" s="153">
        <f>IF(Cartilha_GLOBAL!R4244=0,0,IF(Cartilha_GLOBAL!R4244&gt;0,"c","b"))</f>
        <v>0</v>
      </c>
    </row>
    <row r="4245" ht="22.5" hidden="1" spans="1:20">
      <c r="A4245" s="158">
        <f>Cartilha_GLOBAL!A4245</f>
        <v>90451</v>
      </c>
      <c r="B4245" s="100" t="str">
        <f>Cartilha_GLOBAL!B4245</f>
        <v>SINAPI</v>
      </c>
      <c r="C4245" s="104" t="str">
        <f>Cartilha_GLOBAL!C4245</f>
        <v>PASSANTE TIPO PEÇA EM POLIESTIRENO PARA ABERTURA PARA PASSAGEM DE 1 TUBO, FIXADO EM LAJE. AF_05/2015</v>
      </c>
      <c r="D4245" s="94" t="str">
        <f>Cartilha_GLOBAL!D4245</f>
        <v>UN</v>
      </c>
      <c r="E4245" s="105">
        <f>Cartilha_GLOBAL!$E4245</f>
        <v>5.69</v>
      </c>
      <c r="F4245" s="182">
        <f>Cartilha_GLOBAL!$F4245</f>
        <v>6.98</v>
      </c>
      <c r="G4245" s="108"/>
      <c r="H4245" s="107">
        <f t="shared" si="261"/>
        <v>0</v>
      </c>
      <c r="I4245" s="143">
        <f t="shared" si="262"/>
        <v>0</v>
      </c>
      <c r="J4245" s="142"/>
      <c r="K4245" s="228"/>
      <c r="L4245" s="7" t="str">
        <f t="shared" si="263"/>
        <v/>
      </c>
      <c r="M4245" s="7" t="str">
        <f t="shared" si="264"/>
        <v/>
      </c>
      <c r="N4245" s="7" t="str">
        <f>Cartilha_GLOBAL!N4245</f>
        <v/>
      </c>
      <c r="O4245" s="144"/>
      <c r="Q4245" s="151"/>
      <c r="R4245" s="152">
        <v>0</v>
      </c>
      <c r="T4245" s="153">
        <f>IF(Cartilha_GLOBAL!R4245=0,0,IF(Cartilha_GLOBAL!R4245&gt;0,"c","b"))</f>
        <v>0</v>
      </c>
    </row>
    <row r="4246" ht="22.5" hidden="1" spans="1:20">
      <c r="A4246" s="158">
        <f>Cartilha_GLOBAL!A4246</f>
        <v>90452</v>
      </c>
      <c r="B4246" s="100" t="str">
        <f>Cartilha_GLOBAL!B4246</f>
        <v>SINAPI</v>
      </c>
      <c r="C4246" s="104" t="str">
        <f>Cartilha_GLOBAL!C4246</f>
        <v>PASSANTE TIPO PEÇA EM POLIESTIRENO PARA ABERTURA PARA PASSAGEM DE MAIS DE 1 TUBO, FIXADO EM LAJE. AF_05/2015</v>
      </c>
      <c r="D4246" s="94" t="str">
        <f>Cartilha_GLOBAL!D4246</f>
        <v>UN</v>
      </c>
      <c r="E4246" s="105">
        <f>Cartilha_GLOBAL!$E4246</f>
        <v>26.81</v>
      </c>
      <c r="F4246" s="182">
        <f>Cartilha_GLOBAL!$F4246</f>
        <v>32.91</v>
      </c>
      <c r="G4246" s="108"/>
      <c r="H4246" s="107">
        <f t="shared" si="261"/>
        <v>0</v>
      </c>
      <c r="I4246" s="143">
        <f t="shared" si="262"/>
        <v>0</v>
      </c>
      <c r="J4246" s="142"/>
      <c r="K4246" s="145"/>
      <c r="L4246" s="7" t="str">
        <f t="shared" si="263"/>
        <v/>
      </c>
      <c r="M4246" s="7" t="str">
        <f t="shared" si="264"/>
        <v/>
      </c>
      <c r="N4246" s="7" t="str">
        <f>Cartilha_GLOBAL!N4246</f>
        <v/>
      </c>
      <c r="O4246" s="144"/>
      <c r="Q4246" s="151"/>
      <c r="R4246" s="152">
        <v>0</v>
      </c>
      <c r="T4246" s="153">
        <f>IF(Cartilha_GLOBAL!R4246=0,0,IF(Cartilha_GLOBAL!R4246&gt;0,"c","b"))</f>
        <v>0</v>
      </c>
    </row>
    <row r="4247" ht="22.5" hidden="1" spans="1:20">
      <c r="A4247" s="158">
        <f>Cartilha_GLOBAL!A4247</f>
        <v>90466</v>
      </c>
      <c r="B4247" s="100" t="str">
        <f>Cartilha_GLOBAL!B4247</f>
        <v>SINAPI</v>
      </c>
      <c r="C4247" s="104" t="str">
        <f>Cartilha_GLOBAL!C4247</f>
        <v>CHUMBAMENTO LINEAR EM ALVENARIA PARA RAMAIS/DISTRIBUIÇÃO COM DIÂMETROS MENORES OU IGUAIS A 40 MM. AF_05/2015</v>
      </c>
      <c r="D4247" s="94" t="str">
        <f>Cartilha_GLOBAL!D4247</f>
        <v>M</v>
      </c>
      <c r="E4247" s="105">
        <f>Cartilha_GLOBAL!$E4247</f>
        <v>15.73</v>
      </c>
      <c r="F4247" s="182">
        <f>Cartilha_GLOBAL!$F4247</f>
        <v>19.31</v>
      </c>
      <c r="G4247" s="108"/>
      <c r="H4247" s="107">
        <f t="shared" si="261"/>
        <v>0</v>
      </c>
      <c r="I4247" s="143">
        <f t="shared" si="262"/>
        <v>0</v>
      </c>
      <c r="J4247" s="142"/>
      <c r="K4247" s="228"/>
      <c r="L4247" s="7" t="str">
        <f t="shared" si="263"/>
        <v/>
      </c>
      <c r="M4247" s="7" t="str">
        <f t="shared" si="264"/>
        <v/>
      </c>
      <c r="N4247" s="7" t="str">
        <f>Cartilha_GLOBAL!N4247</f>
        <v/>
      </c>
      <c r="O4247" s="144"/>
      <c r="Q4247" s="151"/>
      <c r="R4247" s="152">
        <v>0</v>
      </c>
      <c r="T4247" s="153">
        <f>IF(Cartilha_GLOBAL!R4247=0,0,IF(Cartilha_GLOBAL!R4247&gt;0,"c","b"))</f>
        <v>0</v>
      </c>
    </row>
    <row r="4248" ht="22.5" hidden="1" spans="1:20">
      <c r="A4248" s="158">
        <f>Cartilha_GLOBAL!A4248</f>
        <v>90467</v>
      </c>
      <c r="B4248" s="100" t="str">
        <f>Cartilha_GLOBAL!B4248</f>
        <v>SINAPI</v>
      </c>
      <c r="C4248" s="104" t="str">
        <f>Cartilha_GLOBAL!C4248</f>
        <v>CHUMBAMENTO LINEAR EM ALVENARIA PARA RAMAIS/DISTRIBUIÇÃO COM DIÂMETROS MAIORES QUE 40 MM E MENORES OU IGUAIS A 75 MM. AF_05/2015</v>
      </c>
      <c r="D4248" s="94" t="str">
        <f>Cartilha_GLOBAL!D4248</f>
        <v>M</v>
      </c>
      <c r="E4248" s="105">
        <f>Cartilha_GLOBAL!$E4248</f>
        <v>24.84</v>
      </c>
      <c r="F4248" s="182">
        <f>Cartilha_GLOBAL!$F4248</f>
        <v>30.49</v>
      </c>
      <c r="G4248" s="108"/>
      <c r="H4248" s="107">
        <f t="shared" si="261"/>
        <v>0</v>
      </c>
      <c r="I4248" s="143">
        <f t="shared" si="262"/>
        <v>0</v>
      </c>
      <c r="J4248" s="142"/>
      <c r="K4248" s="228"/>
      <c r="L4248" s="7" t="str">
        <f t="shared" si="263"/>
        <v/>
      </c>
      <c r="M4248" s="7" t="str">
        <f t="shared" si="264"/>
        <v/>
      </c>
      <c r="N4248" s="7" t="str">
        <f>Cartilha_GLOBAL!N4248</f>
        <v/>
      </c>
      <c r="O4248" s="144"/>
      <c r="Q4248" s="151"/>
      <c r="R4248" s="152">
        <v>0</v>
      </c>
      <c r="T4248" s="153">
        <f>IF(Cartilha_GLOBAL!R4248=0,0,IF(Cartilha_GLOBAL!R4248&gt;0,"c","b"))</f>
        <v>0</v>
      </c>
    </row>
    <row r="4249" ht="22.5" hidden="1" spans="1:20">
      <c r="A4249" s="158">
        <f>Cartilha_GLOBAL!A4249</f>
        <v>90468</v>
      </c>
      <c r="B4249" s="100" t="str">
        <f>Cartilha_GLOBAL!B4249</f>
        <v>SINAPI</v>
      </c>
      <c r="C4249" s="104" t="str">
        <f>Cartilha_GLOBAL!C4249</f>
        <v>CHUMBAMENTO LINEAR EM CONTRAPISO PARA RAMAIS/DISTRIBUIÇÃO COM DIÂMETROS MENORES OU IGUAIS A 40 MM. AF_05/2015</v>
      </c>
      <c r="D4249" s="94" t="str">
        <f>Cartilha_GLOBAL!D4249</f>
        <v>M</v>
      </c>
      <c r="E4249" s="105">
        <f>Cartilha_GLOBAL!$E4249</f>
        <v>6.72</v>
      </c>
      <c r="F4249" s="182">
        <f>Cartilha_GLOBAL!$F4249</f>
        <v>8.25</v>
      </c>
      <c r="G4249" s="108"/>
      <c r="H4249" s="107">
        <f t="shared" si="261"/>
        <v>0</v>
      </c>
      <c r="I4249" s="143">
        <f t="shared" si="262"/>
        <v>0</v>
      </c>
      <c r="J4249" s="142"/>
      <c r="K4249" s="228"/>
      <c r="L4249" s="7" t="str">
        <f t="shared" si="263"/>
        <v/>
      </c>
      <c r="M4249" s="7" t="str">
        <f t="shared" si="264"/>
        <v/>
      </c>
      <c r="N4249" s="7" t="str">
        <f>Cartilha_GLOBAL!N4249</f>
        <v/>
      </c>
      <c r="O4249" s="144"/>
      <c r="Q4249" s="151"/>
      <c r="R4249" s="152">
        <v>0</v>
      </c>
      <c r="T4249" s="153">
        <f>IF(Cartilha_GLOBAL!R4249=0,0,IF(Cartilha_GLOBAL!R4249&gt;0,"c","b"))</f>
        <v>0</v>
      </c>
    </row>
    <row r="4250" ht="22.5" hidden="1" spans="1:20">
      <c r="A4250" s="158">
        <f>Cartilha_GLOBAL!A4250</f>
        <v>90469</v>
      </c>
      <c r="B4250" s="100" t="str">
        <f>Cartilha_GLOBAL!B4250</f>
        <v>SINAPI</v>
      </c>
      <c r="C4250" s="104" t="str">
        <f>Cartilha_GLOBAL!C4250</f>
        <v>CHUMBAMENTO LINEAR EM CONTRAPISO PARA RAMAIS/DISTRIBUIÇÃO COM DIÂMETROS MAIORES QUE 40 MM E MENORES OU IGUAIS A 75 MM. AF_05/2015</v>
      </c>
      <c r="D4250" s="94" t="str">
        <f>Cartilha_GLOBAL!D4250</f>
        <v>M</v>
      </c>
      <c r="E4250" s="105">
        <f>Cartilha_GLOBAL!$E4250</f>
        <v>10.74</v>
      </c>
      <c r="F4250" s="182">
        <f>Cartilha_GLOBAL!$F4250</f>
        <v>13.18</v>
      </c>
      <c r="G4250" s="108"/>
      <c r="H4250" s="107">
        <f t="shared" si="261"/>
        <v>0</v>
      </c>
      <c r="I4250" s="143">
        <f t="shared" si="262"/>
        <v>0</v>
      </c>
      <c r="J4250" s="142"/>
      <c r="K4250" s="228"/>
      <c r="L4250" s="7" t="str">
        <f t="shared" si="263"/>
        <v/>
      </c>
      <c r="M4250" s="7" t="str">
        <f t="shared" si="264"/>
        <v/>
      </c>
      <c r="N4250" s="7" t="str">
        <f>Cartilha_GLOBAL!N4250</f>
        <v/>
      </c>
      <c r="O4250" s="144"/>
      <c r="Q4250" s="151"/>
      <c r="R4250" s="152">
        <v>0</v>
      </c>
      <c r="T4250" s="153">
        <f>IF(Cartilha_GLOBAL!R4250=0,0,IF(Cartilha_GLOBAL!R4250&gt;0,"c","b"))</f>
        <v>0</v>
      </c>
    </row>
    <row r="4251" ht="22.5" hidden="1" spans="1:20">
      <c r="A4251" s="158">
        <f>Cartilha_GLOBAL!A4251</f>
        <v>90470</v>
      </c>
      <c r="B4251" s="100" t="str">
        <f>Cartilha_GLOBAL!B4251</f>
        <v>SINAPI</v>
      </c>
      <c r="C4251" s="104" t="str">
        <f>Cartilha_GLOBAL!C4251</f>
        <v>CHUMBAMENTO LINEAR EM CONTRAPISO PARA RAMAIS/DISTRIBUIÇÃO COM DIÂMETROS MAIORES QUE 75 MM. AF_05/2015</v>
      </c>
      <c r="D4251" s="94" t="str">
        <f>Cartilha_GLOBAL!D4251</f>
        <v>M</v>
      </c>
      <c r="E4251" s="105">
        <f>Cartilha_GLOBAL!$E4251</f>
        <v>14.63</v>
      </c>
      <c r="F4251" s="182">
        <f>Cartilha_GLOBAL!$F4251</f>
        <v>17.96</v>
      </c>
      <c r="G4251" s="108"/>
      <c r="H4251" s="107">
        <f t="shared" si="261"/>
        <v>0</v>
      </c>
      <c r="I4251" s="143">
        <f t="shared" si="262"/>
        <v>0</v>
      </c>
      <c r="J4251" s="142"/>
      <c r="K4251" s="228"/>
      <c r="L4251" s="7" t="str">
        <f t="shared" si="263"/>
        <v/>
      </c>
      <c r="M4251" s="7" t="str">
        <f t="shared" si="264"/>
        <v/>
      </c>
      <c r="N4251" s="7" t="str">
        <f>Cartilha_GLOBAL!N4251</f>
        <v/>
      </c>
      <c r="O4251" s="144"/>
      <c r="Q4251" s="151"/>
      <c r="R4251" s="152">
        <v>0</v>
      </c>
      <c r="T4251" s="153">
        <f>IF(Cartilha_GLOBAL!R4251=0,0,IF(Cartilha_GLOBAL!R4251&gt;0,"c","b"))</f>
        <v>0</v>
      </c>
    </row>
    <row r="4252" ht="22.5" hidden="1" spans="1:20">
      <c r="A4252" s="158">
        <f>Cartilha_GLOBAL!A4252</f>
        <v>91188</v>
      </c>
      <c r="B4252" s="100" t="str">
        <f>Cartilha_GLOBAL!B4252</f>
        <v>SINAPI</v>
      </c>
      <c r="C4252" s="104" t="str">
        <f>Cartilha_GLOBAL!C4252</f>
        <v>CHUMBAMENTO PONTUAL DE ABERTURA EM LAJE COM PASSAGEM DE 1 TUBO DE DIAMETRO EQUIVALENTE IGUAL À  50 MM. AF_05/2015</v>
      </c>
      <c r="D4252" s="94" t="str">
        <f>Cartilha_GLOBAL!D4252</f>
        <v>UN</v>
      </c>
      <c r="E4252" s="105">
        <f>Cartilha_GLOBAL!$E4252</f>
        <v>8.44</v>
      </c>
      <c r="F4252" s="182">
        <f>Cartilha_GLOBAL!$F4252</f>
        <v>10.36</v>
      </c>
      <c r="G4252" s="108"/>
      <c r="H4252" s="107">
        <f t="shared" si="261"/>
        <v>0</v>
      </c>
      <c r="I4252" s="143">
        <f t="shared" si="262"/>
        <v>0</v>
      </c>
      <c r="J4252" s="142"/>
      <c r="K4252" s="228"/>
      <c r="L4252" s="7" t="str">
        <f t="shared" si="263"/>
        <v/>
      </c>
      <c r="M4252" s="7" t="str">
        <f t="shared" si="264"/>
        <v/>
      </c>
      <c r="N4252" s="7" t="str">
        <f>Cartilha_GLOBAL!N4252</f>
        <v/>
      </c>
      <c r="O4252" s="144"/>
      <c r="Q4252" s="151"/>
      <c r="R4252" s="152">
        <v>0</v>
      </c>
      <c r="T4252" s="153">
        <f>IF(Cartilha_GLOBAL!R4252=0,0,IF(Cartilha_GLOBAL!R4252&gt;0,"c","b"))</f>
        <v>0</v>
      </c>
    </row>
    <row r="4253" ht="22.5" hidden="1" spans="1:20">
      <c r="A4253" s="158">
        <f>Cartilha_GLOBAL!A4253</f>
        <v>91189</v>
      </c>
      <c r="B4253" s="100" t="str">
        <f>Cartilha_GLOBAL!B4253</f>
        <v>SINAPI</v>
      </c>
      <c r="C4253" s="104" t="str">
        <f>Cartilha_GLOBAL!C4253</f>
        <v>CHUMBAMENTO PONTUAL DE ABERTURA EM LAJE COM PASSAGEM DE MAIS DE 1 TUBO DE  DIAMETRO EQUIVALENTE IGUAL À  50 MM. AF_05/2015</v>
      </c>
      <c r="D4253" s="94" t="str">
        <f>Cartilha_GLOBAL!D4253</f>
        <v>UN</v>
      </c>
      <c r="E4253" s="105">
        <f>Cartilha_GLOBAL!$E4253</f>
        <v>55.47</v>
      </c>
      <c r="F4253" s="182">
        <f>Cartilha_GLOBAL!$F4253</f>
        <v>68.08</v>
      </c>
      <c r="G4253" s="108"/>
      <c r="H4253" s="107">
        <f t="shared" si="261"/>
        <v>0</v>
      </c>
      <c r="I4253" s="143">
        <f t="shared" si="262"/>
        <v>0</v>
      </c>
      <c r="J4253" s="142"/>
      <c r="K4253" s="228"/>
      <c r="L4253" s="7" t="str">
        <f t="shared" si="263"/>
        <v/>
      </c>
      <c r="M4253" s="7" t="str">
        <f t="shared" si="264"/>
        <v/>
      </c>
      <c r="N4253" s="7" t="str">
        <f>Cartilha_GLOBAL!N4253</f>
        <v/>
      </c>
      <c r="O4253" s="144"/>
      <c r="Q4253" s="151"/>
      <c r="R4253" s="152">
        <v>0</v>
      </c>
      <c r="T4253" s="153">
        <f>IF(Cartilha_GLOBAL!R4253=0,0,IF(Cartilha_GLOBAL!R4253&gt;0,"c","b"))</f>
        <v>0</v>
      </c>
    </row>
    <row r="4254" ht="22.5" hidden="1" spans="1:20">
      <c r="A4254" s="158">
        <f>Cartilha_GLOBAL!A4254</f>
        <v>91190</v>
      </c>
      <c r="B4254" s="100" t="str">
        <f>Cartilha_GLOBAL!B4254</f>
        <v>SINAPI</v>
      </c>
      <c r="C4254" s="104" t="str">
        <f>Cartilha_GLOBAL!C4254</f>
        <v>CHUMBAMENTO PONTUAL EM PASSAGEM DE TUBO COM DIÂMETRO MENOR OU IGUAL A 40 MM. AF_05/2015</v>
      </c>
      <c r="D4254" s="94" t="str">
        <f>Cartilha_GLOBAL!D4254</f>
        <v>UN</v>
      </c>
      <c r="E4254" s="105">
        <f>Cartilha_GLOBAL!$E4254</f>
        <v>6.11</v>
      </c>
      <c r="F4254" s="182">
        <f>Cartilha_GLOBAL!$F4254</f>
        <v>7.5</v>
      </c>
      <c r="G4254" s="108"/>
      <c r="H4254" s="107">
        <f t="shared" si="261"/>
        <v>0</v>
      </c>
      <c r="I4254" s="143">
        <f t="shared" si="262"/>
        <v>0</v>
      </c>
      <c r="J4254" s="142"/>
      <c r="K4254" s="228"/>
      <c r="L4254" s="7" t="str">
        <f t="shared" si="263"/>
        <v/>
      </c>
      <c r="M4254" s="7" t="str">
        <f t="shared" si="264"/>
        <v/>
      </c>
      <c r="N4254" s="7" t="str">
        <f>Cartilha_GLOBAL!N4254</f>
        <v/>
      </c>
      <c r="O4254" s="144"/>
      <c r="Q4254" s="151"/>
      <c r="R4254" s="152">
        <v>0</v>
      </c>
      <c r="T4254" s="153">
        <f>IF(Cartilha_GLOBAL!R4254=0,0,IF(Cartilha_GLOBAL!R4254&gt;0,"c","b"))</f>
        <v>0</v>
      </c>
    </row>
    <row r="4255" ht="12.75" hidden="1" spans="1:20">
      <c r="A4255" s="158">
        <f>Cartilha_GLOBAL!A4255</f>
        <v>91191</v>
      </c>
      <c r="B4255" s="100" t="str">
        <f>Cartilha_GLOBAL!B4255</f>
        <v>SINAPI</v>
      </c>
      <c r="C4255" s="104" t="str">
        <f>Cartilha_GLOBAL!C4255</f>
        <v>CHUMBAMENTO PONTUAL EM PASSAGEM DE TUBO COM DIÂMETROS ENTRE 40 MM E 75 MM. AF_05/2015</v>
      </c>
      <c r="D4255" s="94" t="str">
        <f>Cartilha_GLOBAL!D4255</f>
        <v>UN</v>
      </c>
      <c r="E4255" s="105">
        <f>Cartilha_GLOBAL!$E4255</f>
        <v>6.48</v>
      </c>
      <c r="F4255" s="182">
        <f>Cartilha_GLOBAL!$F4255</f>
        <v>7.95</v>
      </c>
      <c r="G4255" s="108"/>
      <c r="H4255" s="107">
        <f t="shared" si="261"/>
        <v>0</v>
      </c>
      <c r="I4255" s="143">
        <f t="shared" si="262"/>
        <v>0</v>
      </c>
      <c r="J4255" s="142"/>
      <c r="K4255" s="228"/>
      <c r="L4255" s="7" t="str">
        <f t="shared" si="263"/>
        <v/>
      </c>
      <c r="M4255" s="7" t="str">
        <f t="shared" si="264"/>
        <v/>
      </c>
      <c r="N4255" s="7" t="str">
        <f>Cartilha_GLOBAL!N4255</f>
        <v/>
      </c>
      <c r="O4255" s="144"/>
      <c r="Q4255" s="151"/>
      <c r="R4255" s="152">
        <v>0</v>
      </c>
      <c r="T4255" s="153">
        <f>IF(Cartilha_GLOBAL!R4255=0,0,IF(Cartilha_GLOBAL!R4255&gt;0,"c","b"))</f>
        <v>0</v>
      </c>
    </row>
    <row r="4256" ht="12.75" hidden="1" spans="1:20">
      <c r="A4256" s="158">
        <f>Cartilha_GLOBAL!A4256</f>
        <v>91192</v>
      </c>
      <c r="B4256" s="100" t="str">
        <f>Cartilha_GLOBAL!B4256</f>
        <v>SINAPI</v>
      </c>
      <c r="C4256" s="104" t="str">
        <f>Cartilha_GLOBAL!C4256</f>
        <v>CHUMBAMENTO PONTUAL EM PASSAGEM DE TUBO COM DIÂMETRO MAIOR QUE 75 MM. AF_05/2015</v>
      </c>
      <c r="D4256" s="94" t="str">
        <f>Cartilha_GLOBAL!D4256</f>
        <v>UN</v>
      </c>
      <c r="E4256" s="105">
        <f>Cartilha_GLOBAL!$E4256</f>
        <v>7.2</v>
      </c>
      <c r="F4256" s="182">
        <f>Cartilha_GLOBAL!$F4256</f>
        <v>8.84</v>
      </c>
      <c r="G4256" s="108"/>
      <c r="H4256" s="107">
        <f t="shared" si="261"/>
        <v>0</v>
      </c>
      <c r="I4256" s="143">
        <f t="shared" si="262"/>
        <v>0</v>
      </c>
      <c r="J4256" s="142"/>
      <c r="K4256" s="228"/>
      <c r="L4256" s="7" t="str">
        <f t="shared" si="263"/>
        <v/>
      </c>
      <c r="M4256" s="7" t="str">
        <f t="shared" si="264"/>
        <v/>
      </c>
      <c r="N4256" s="7" t="str">
        <f>Cartilha_GLOBAL!N4256</f>
        <v/>
      </c>
      <c r="O4256" s="144"/>
      <c r="Q4256" s="151"/>
      <c r="R4256" s="152">
        <v>0</v>
      </c>
      <c r="T4256" s="153">
        <f>IF(Cartilha_GLOBAL!R4256=0,0,IF(Cartilha_GLOBAL!R4256&gt;0,"c","b"))</f>
        <v>0</v>
      </c>
    </row>
    <row r="4257" ht="22.5" hidden="1" spans="1:20">
      <c r="A4257" s="158">
        <f>Cartilha_GLOBAL!A4257</f>
        <v>90460</v>
      </c>
      <c r="B4257" s="100" t="str">
        <f>Cartilha_GLOBAL!B4257</f>
        <v>SINAPI</v>
      </c>
      <c r="C4257" s="104" t="str">
        <f>Cartilha_GLOBAL!C4257</f>
        <v>SUPORTE PARA ATÉ 3 TUBOS HORIZONTAIS, ESPAÇADO A CADA 1 M, EM PERFILADO DE SEÇÃO 38X76 MM, POR METRO DE TUBULAÇÃO FIXADA. AF_05/2015</v>
      </c>
      <c r="D4257" s="94" t="str">
        <f>Cartilha_GLOBAL!D4257</f>
        <v>M</v>
      </c>
      <c r="E4257" s="105">
        <f>Cartilha_GLOBAL!$E4257</f>
        <v>12.79</v>
      </c>
      <c r="F4257" s="182">
        <f>Cartilha_GLOBAL!$F4257</f>
        <v>15.7</v>
      </c>
      <c r="G4257" s="108"/>
      <c r="H4257" s="107">
        <f t="shared" si="261"/>
        <v>0</v>
      </c>
      <c r="I4257" s="143">
        <f t="shared" si="262"/>
        <v>0</v>
      </c>
      <c r="J4257" s="142"/>
      <c r="K4257" s="228"/>
      <c r="L4257" s="7" t="str">
        <f t="shared" si="263"/>
        <v/>
      </c>
      <c r="M4257" s="7" t="str">
        <f t="shared" si="264"/>
        <v/>
      </c>
      <c r="N4257" s="7" t="str">
        <f>Cartilha_GLOBAL!N4257</f>
        <v/>
      </c>
      <c r="O4257" s="144"/>
      <c r="Q4257" s="151"/>
      <c r="R4257" s="152">
        <v>0</v>
      </c>
      <c r="T4257" s="153">
        <f>IF(Cartilha_GLOBAL!R4257=0,0,IF(Cartilha_GLOBAL!R4257&gt;0,"c","b"))</f>
        <v>0</v>
      </c>
    </row>
    <row r="4258" ht="22.5" hidden="1" spans="1:20">
      <c r="A4258" s="158">
        <f>Cartilha_GLOBAL!A4258</f>
        <v>90461</v>
      </c>
      <c r="B4258" s="100" t="str">
        <f>Cartilha_GLOBAL!B4258</f>
        <v>SINAPI</v>
      </c>
      <c r="C4258" s="104" t="str">
        <f>Cartilha_GLOBAL!C4258</f>
        <v>SUPORTE PARA MAIS DE 3 TUBOS HORIZONTAIS, ESPAÇADO A CADA 1 M, EM PERFILADO DE SEÇÃO 38X76 MM, POR METRO DE TUBULAÇÃO FIXADA. AF_05/2015</v>
      </c>
      <c r="D4258" s="94" t="str">
        <f>Cartilha_GLOBAL!D4258</f>
        <v>M</v>
      </c>
      <c r="E4258" s="105">
        <f>Cartilha_GLOBAL!$E4258</f>
        <v>8.27</v>
      </c>
      <c r="F4258" s="182">
        <f>Cartilha_GLOBAL!$F4258</f>
        <v>10.15</v>
      </c>
      <c r="G4258" s="108"/>
      <c r="H4258" s="107">
        <f t="shared" si="261"/>
        <v>0</v>
      </c>
      <c r="I4258" s="143">
        <f t="shared" si="262"/>
        <v>0</v>
      </c>
      <c r="J4258" s="142"/>
      <c r="K4258" s="228"/>
      <c r="L4258" s="7" t="str">
        <f t="shared" si="263"/>
        <v/>
      </c>
      <c r="M4258" s="7" t="str">
        <f t="shared" si="264"/>
        <v/>
      </c>
      <c r="N4258" s="7" t="str">
        <f>Cartilha_GLOBAL!N4258</f>
        <v/>
      </c>
      <c r="O4258" s="144"/>
      <c r="Q4258" s="151"/>
      <c r="R4258" s="152">
        <v>0</v>
      </c>
      <c r="T4258" s="153">
        <f>IF(Cartilha_GLOBAL!R4258=0,0,IF(Cartilha_GLOBAL!R4258&gt;0,"c","b"))</f>
        <v>0</v>
      </c>
    </row>
    <row r="4259" ht="22.5" hidden="1" spans="1:20">
      <c r="A4259" s="158">
        <f>Cartilha_GLOBAL!A4259</f>
        <v>90462</v>
      </c>
      <c r="B4259" s="100" t="str">
        <f>Cartilha_GLOBAL!B4259</f>
        <v>SINAPI</v>
      </c>
      <c r="C4259" s="104" t="str">
        <f>Cartilha_GLOBAL!C4259</f>
        <v>SUPORTE PARA ATÉ 3 TUBOS VERTICAIS, ESPAÇADO A CADA 3 M, EM PERFILADO DE SEÇÃO 38X38 MM, POR METRO DE TUBULAÇÃO FIXADA. AF_05/2015</v>
      </c>
      <c r="D4259" s="94" t="str">
        <f>Cartilha_GLOBAL!D4259</f>
        <v>M</v>
      </c>
      <c r="E4259" s="105">
        <f>Cartilha_GLOBAL!$E4259</f>
        <v>1.76</v>
      </c>
      <c r="F4259" s="182">
        <f>Cartilha_GLOBAL!$F4259</f>
        <v>2.16</v>
      </c>
      <c r="G4259" s="108"/>
      <c r="H4259" s="107">
        <f t="shared" si="261"/>
        <v>0</v>
      </c>
      <c r="I4259" s="143">
        <f t="shared" si="262"/>
        <v>0</v>
      </c>
      <c r="J4259" s="142"/>
      <c r="K4259" s="228"/>
      <c r="L4259" s="7" t="str">
        <f t="shared" si="263"/>
        <v/>
      </c>
      <c r="M4259" s="7" t="str">
        <f t="shared" si="264"/>
        <v/>
      </c>
      <c r="N4259" s="7" t="str">
        <f>Cartilha_GLOBAL!N4259</f>
        <v/>
      </c>
      <c r="O4259" s="144"/>
      <c r="Q4259" s="151"/>
      <c r="R4259" s="152">
        <v>0</v>
      </c>
      <c r="T4259" s="153">
        <f>IF(Cartilha_GLOBAL!R4259=0,0,IF(Cartilha_GLOBAL!R4259&gt;0,"c","b"))</f>
        <v>0</v>
      </c>
    </row>
    <row r="4260" ht="22.5" hidden="1" spans="1:20">
      <c r="A4260" s="158">
        <f>Cartilha_GLOBAL!A4260</f>
        <v>90463</v>
      </c>
      <c r="B4260" s="100" t="str">
        <f>Cartilha_GLOBAL!B4260</f>
        <v>SINAPI</v>
      </c>
      <c r="C4260" s="104" t="str">
        <f>Cartilha_GLOBAL!C4260</f>
        <v>SUPORTE PARA MAIS DE 3 TUBOS VERTICAIS, ESPAÇADO A CADA 3 M, EM PERFILADO DE SEÇÃO 38X38 MM, POR METRO DE TUBULAÇÃO FIXADA. AF_05/2015</v>
      </c>
      <c r="D4260" s="94" t="str">
        <f>Cartilha_GLOBAL!D4260</f>
        <v>M</v>
      </c>
      <c r="E4260" s="105">
        <f>Cartilha_GLOBAL!$E4260</f>
        <v>1.55</v>
      </c>
      <c r="F4260" s="182">
        <f>Cartilha_GLOBAL!$F4260</f>
        <v>1.9</v>
      </c>
      <c r="G4260" s="108"/>
      <c r="H4260" s="107">
        <f t="shared" si="261"/>
        <v>0</v>
      </c>
      <c r="I4260" s="143">
        <f t="shared" si="262"/>
        <v>0</v>
      </c>
      <c r="J4260" s="142"/>
      <c r="K4260" s="228"/>
      <c r="L4260" s="7" t="str">
        <f t="shared" si="263"/>
        <v/>
      </c>
      <c r="M4260" s="7" t="str">
        <f t="shared" si="264"/>
        <v/>
      </c>
      <c r="N4260" s="7" t="str">
        <f>Cartilha_GLOBAL!N4260</f>
        <v/>
      </c>
      <c r="O4260" s="144"/>
      <c r="Q4260" s="151"/>
      <c r="R4260" s="152">
        <v>0</v>
      </c>
      <c r="T4260" s="153">
        <f>IF(Cartilha_GLOBAL!R4260=0,0,IF(Cartilha_GLOBAL!R4260&gt;0,"c","b"))</f>
        <v>0</v>
      </c>
    </row>
    <row r="4261" ht="22.5" hidden="1" spans="1:20">
      <c r="A4261" s="158">
        <f>Cartilha_GLOBAL!A4261</f>
        <v>96559</v>
      </c>
      <c r="B4261" s="100" t="str">
        <f>Cartilha_GLOBAL!B4261</f>
        <v>SINAPI</v>
      </c>
      <c r="C4261" s="104" t="str">
        <f>Cartilha_GLOBAL!C4261</f>
        <v>SUPORTE PARA DUTO EM CHAPA GALVANIZADA BITOLA 26, ESPAÇADO A CADA 1 M, EM PERFILADO DE SEÇÃO 38X76 MM, POR ÁREA DE DUTO FIXADO. AF_07/2017</v>
      </c>
      <c r="D4261" s="94" t="str">
        <f>Cartilha_GLOBAL!D4261</f>
        <v>M2</v>
      </c>
      <c r="E4261" s="105">
        <f>Cartilha_GLOBAL!$E4261</f>
        <v>35.68</v>
      </c>
      <c r="F4261" s="182">
        <f>Cartilha_GLOBAL!$F4261</f>
        <v>43.79</v>
      </c>
      <c r="G4261" s="108"/>
      <c r="H4261" s="107">
        <f t="shared" si="261"/>
        <v>0</v>
      </c>
      <c r="I4261" s="143">
        <f t="shared" si="262"/>
        <v>0</v>
      </c>
      <c r="J4261" s="142"/>
      <c r="K4261" s="228"/>
      <c r="L4261" s="7" t="str">
        <f t="shared" si="263"/>
        <v/>
      </c>
      <c r="M4261" s="7" t="str">
        <f t="shared" si="264"/>
        <v/>
      </c>
      <c r="N4261" s="7" t="str">
        <f>Cartilha_GLOBAL!N4261</f>
        <v/>
      </c>
      <c r="O4261" s="144"/>
      <c r="Q4261" s="151"/>
      <c r="R4261" s="152">
        <v>0</v>
      </c>
      <c r="T4261" s="153">
        <f>IF(Cartilha_GLOBAL!R4261=0,0,IF(Cartilha_GLOBAL!R4261&gt;0,"c","b"))</f>
        <v>0</v>
      </c>
    </row>
    <row r="4262" ht="22.5" hidden="1" spans="1:20">
      <c r="A4262" s="158">
        <f>Cartilha_GLOBAL!A4262</f>
        <v>96560</v>
      </c>
      <c r="B4262" s="100" t="str">
        <f>Cartilha_GLOBAL!B4262</f>
        <v>SINAPI</v>
      </c>
      <c r="C4262" s="104" t="str">
        <f>Cartilha_GLOBAL!C4262</f>
        <v>SUPORTE PARA DUTO EM CHAPA GALVANIZADA BITOLA 24, ESPAÇADO A CADA 1 M, EM PERFILADO DE SEÇÃO 38X76 MM, POR ÁREA DE DUTO FIXADO. AF_07/2017</v>
      </c>
      <c r="D4262" s="94" t="str">
        <f>Cartilha_GLOBAL!D4262</f>
        <v>M2</v>
      </c>
      <c r="E4262" s="105">
        <f>Cartilha_GLOBAL!$E4262</f>
        <v>23.61</v>
      </c>
      <c r="F4262" s="182">
        <f>Cartilha_GLOBAL!$F4262</f>
        <v>28.98</v>
      </c>
      <c r="G4262" s="108"/>
      <c r="H4262" s="107">
        <f t="shared" si="261"/>
        <v>0</v>
      </c>
      <c r="I4262" s="143">
        <f t="shared" si="262"/>
        <v>0</v>
      </c>
      <c r="J4262" s="142"/>
      <c r="K4262" s="228"/>
      <c r="L4262" s="7" t="str">
        <f t="shared" si="263"/>
        <v/>
      </c>
      <c r="M4262" s="7" t="str">
        <f t="shared" si="264"/>
        <v/>
      </c>
      <c r="N4262" s="7" t="str">
        <f>Cartilha_GLOBAL!N4262</f>
        <v/>
      </c>
      <c r="O4262" s="144"/>
      <c r="Q4262" s="151"/>
      <c r="R4262" s="152">
        <v>0</v>
      </c>
      <c r="T4262" s="153">
        <f>IF(Cartilha_GLOBAL!R4262=0,0,IF(Cartilha_GLOBAL!R4262&gt;0,"c","b"))</f>
        <v>0</v>
      </c>
    </row>
    <row r="4263" ht="22.5" hidden="1" spans="1:20">
      <c r="A4263" s="158">
        <f>Cartilha_GLOBAL!A4263</f>
        <v>96561</v>
      </c>
      <c r="B4263" s="100" t="str">
        <f>Cartilha_GLOBAL!B4263</f>
        <v>SINAPI</v>
      </c>
      <c r="C4263" s="104" t="str">
        <f>Cartilha_GLOBAL!C4263</f>
        <v>SUPORTE PARA DUTO EM CHAPA GALVANIZADA BITOLA 22, ESPAÇADO A CADA 1 M, EM PERFILADO DE SEÇÃO 38X76 MM, POR ÁREA DE DUTO FIXADO. AF_07/2017</v>
      </c>
      <c r="D4263" s="94" t="str">
        <f>Cartilha_GLOBAL!D4263</f>
        <v>M2</v>
      </c>
      <c r="E4263" s="105">
        <f>Cartilha_GLOBAL!$E4263</f>
        <v>16.93</v>
      </c>
      <c r="F4263" s="182">
        <f>Cartilha_GLOBAL!$F4263</f>
        <v>20.78</v>
      </c>
      <c r="G4263" s="108"/>
      <c r="H4263" s="107">
        <f t="shared" si="261"/>
        <v>0</v>
      </c>
      <c r="I4263" s="143">
        <f t="shared" si="262"/>
        <v>0</v>
      </c>
      <c r="J4263" s="142"/>
      <c r="K4263" s="228"/>
      <c r="L4263" s="7" t="str">
        <f t="shared" si="263"/>
        <v/>
      </c>
      <c r="M4263" s="7" t="str">
        <f t="shared" si="264"/>
        <v/>
      </c>
      <c r="N4263" s="7" t="str">
        <f>Cartilha_GLOBAL!N4263</f>
        <v/>
      </c>
      <c r="O4263" s="144"/>
      <c r="Q4263" s="151"/>
      <c r="R4263" s="152">
        <v>0</v>
      </c>
      <c r="T4263" s="153">
        <f>IF(Cartilha_GLOBAL!R4263=0,0,IF(Cartilha_GLOBAL!R4263&gt;0,"c","b"))</f>
        <v>0</v>
      </c>
    </row>
    <row r="4264" ht="33.75" hidden="1" spans="1:20">
      <c r="A4264" s="158">
        <f>Cartilha_GLOBAL!A4264</f>
        <v>96562</v>
      </c>
      <c r="B4264" s="100" t="str">
        <f>Cartilha_GLOBAL!B4264</f>
        <v>SINAPI</v>
      </c>
      <c r="C4264" s="104" t="str">
        <f>Cartilha_GLOBAL!C4264</f>
        <v>SUPORTE PARA ELETROCALHA LISA OU PERFURADA EM AÇO GALVANIZADO, LARGURA 200 OU 400 MM E ALTURA 50 MM, ESPAÇADO A CADA 1,5 M, EM PERFILADO DE SEÇÃO 38X76 MM, POR METRO DE ELETRECOLHA FIXADA. AF_07/2017</v>
      </c>
      <c r="D4264" s="94" t="str">
        <f>Cartilha_GLOBAL!D4264</f>
        <v>M</v>
      </c>
      <c r="E4264" s="105">
        <f>Cartilha_GLOBAL!$E4264</f>
        <v>22.2</v>
      </c>
      <c r="F4264" s="182">
        <f>Cartilha_GLOBAL!$F4264</f>
        <v>27.25</v>
      </c>
      <c r="G4264" s="108"/>
      <c r="H4264" s="107">
        <f t="shared" si="261"/>
        <v>0</v>
      </c>
      <c r="I4264" s="143">
        <f t="shared" si="262"/>
        <v>0</v>
      </c>
      <c r="J4264" s="142"/>
      <c r="K4264" s="228"/>
      <c r="L4264" s="7" t="str">
        <f t="shared" si="263"/>
        <v/>
      </c>
      <c r="M4264" s="7" t="str">
        <f t="shared" si="264"/>
        <v/>
      </c>
      <c r="N4264" s="7" t="str">
        <f>Cartilha_GLOBAL!N4264</f>
        <v/>
      </c>
      <c r="O4264" s="144"/>
      <c r="Q4264" s="151"/>
      <c r="R4264" s="152">
        <v>0</v>
      </c>
      <c r="T4264" s="153">
        <f>IF(Cartilha_GLOBAL!R4264=0,0,IF(Cartilha_GLOBAL!R4264&gt;0,"c","b"))</f>
        <v>0</v>
      </c>
    </row>
    <row r="4265" ht="33.75" hidden="1" spans="1:20">
      <c r="A4265" s="158">
        <f>Cartilha_GLOBAL!A4265</f>
        <v>96563</v>
      </c>
      <c r="B4265" s="100" t="str">
        <f>Cartilha_GLOBAL!B4265</f>
        <v>SINAPI</v>
      </c>
      <c r="C4265" s="104" t="str">
        <f>Cartilha_GLOBAL!C4265</f>
        <v>SUPORTE PARA ELETROCALHA LISA OU PERFURADA EM AÇO GALVANIZADO, LARGURA 500 OU 800 MM E ALTURA 50 MM, ESPAÇADO A CADA 1,5 M, EM PERFILADO DE SEÇÃO 38X76 MM, POR METRO DE ELETROCALHA FIXADA. AF_07/2017</v>
      </c>
      <c r="D4265" s="94" t="str">
        <f>Cartilha_GLOBAL!D4265</f>
        <v>M</v>
      </c>
      <c r="E4265" s="105">
        <f>Cartilha_GLOBAL!$E4265</f>
        <v>27.36</v>
      </c>
      <c r="F4265" s="182">
        <f>Cartilha_GLOBAL!$F4265</f>
        <v>33.58</v>
      </c>
      <c r="G4265" s="108"/>
      <c r="H4265" s="107">
        <f t="shared" si="261"/>
        <v>0</v>
      </c>
      <c r="I4265" s="143">
        <f t="shared" si="262"/>
        <v>0</v>
      </c>
      <c r="J4265" s="142"/>
      <c r="K4265" s="228"/>
      <c r="L4265" s="7" t="str">
        <f t="shared" si="263"/>
        <v/>
      </c>
      <c r="M4265" s="7" t="str">
        <f t="shared" si="264"/>
        <v/>
      </c>
      <c r="N4265" s="7" t="str">
        <f>Cartilha_GLOBAL!N4265</f>
        <v/>
      </c>
      <c r="O4265" s="144"/>
      <c r="Q4265" s="151"/>
      <c r="R4265" s="152">
        <v>0</v>
      </c>
      <c r="T4265" s="153">
        <f>IF(Cartilha_GLOBAL!R4265=0,0,IF(Cartilha_GLOBAL!R4265&gt;0,"c","b"))</f>
        <v>0</v>
      </c>
    </row>
    <row r="4266" ht="22.5" hidden="1" spans="1:20">
      <c r="A4266" s="158">
        <f>Cartilha_GLOBAL!A4266</f>
        <v>91166</v>
      </c>
      <c r="B4266" s="100" t="str">
        <f>Cartilha_GLOBAL!B4266</f>
        <v>SINAPI</v>
      </c>
      <c r="C4266" s="104" t="str">
        <f>Cartilha_GLOBAL!C4266</f>
        <v>FIXAÇÃO DE TUBOS HORIZONTAIS DE PEX DIAMETROS IGUAIS OU INFERIORES A 40 MM COM ABRAÇADEIRA PLÁSTICA 390 MM, FIXADA EM LAJE. AF_05/2015</v>
      </c>
      <c r="D4266" s="94" t="str">
        <f>Cartilha_GLOBAL!D4266</f>
        <v>M</v>
      </c>
      <c r="E4266" s="105">
        <f>Cartilha_GLOBAL!$E4266</f>
        <v>4.62</v>
      </c>
      <c r="F4266" s="182">
        <f>Cartilha_GLOBAL!$F4266</f>
        <v>5.67</v>
      </c>
      <c r="G4266" s="108"/>
      <c r="H4266" s="107">
        <f t="shared" si="261"/>
        <v>0</v>
      </c>
      <c r="I4266" s="143">
        <f t="shared" si="262"/>
        <v>0</v>
      </c>
      <c r="J4266" s="142"/>
      <c r="K4266" s="228"/>
      <c r="L4266" s="7" t="str">
        <f t="shared" si="263"/>
        <v/>
      </c>
      <c r="M4266" s="7" t="str">
        <f t="shared" si="264"/>
        <v/>
      </c>
      <c r="N4266" s="7" t="str">
        <f>Cartilha_GLOBAL!N4266</f>
        <v/>
      </c>
      <c r="O4266" s="144"/>
      <c r="Q4266" s="151"/>
      <c r="R4266" s="152">
        <v>0</v>
      </c>
      <c r="T4266" s="153">
        <f>IF(Cartilha_GLOBAL!R4266=0,0,IF(Cartilha_GLOBAL!R4266&gt;0,"c","b"))</f>
        <v>0</v>
      </c>
    </row>
    <row r="4267" ht="22.5" hidden="1" spans="1:20">
      <c r="A4267" s="158">
        <f>Cartilha_GLOBAL!A4267</f>
        <v>91167</v>
      </c>
      <c r="B4267" s="100" t="str">
        <f>Cartilha_GLOBAL!B4267</f>
        <v>SINAPI</v>
      </c>
      <c r="C4267" s="104" t="str">
        <f>Cartilha_GLOBAL!C4267</f>
        <v>FIXAÇÃO DE TUBOS HORIZONTAIS DE PPR DIÂMETROS MENORES OU IGUAIS A 40 MM COM ABRAÇADEIRA METÁLICA RÍGIDA TIPO D 1/2", FIXADA EM PERFILADO EM LAJE. AF_05/2015</v>
      </c>
      <c r="D4267" s="94" t="str">
        <f>Cartilha_GLOBAL!D4267</f>
        <v>M</v>
      </c>
      <c r="E4267" s="105">
        <f>Cartilha_GLOBAL!$E4267</f>
        <v>14.35</v>
      </c>
      <c r="F4267" s="182">
        <f>Cartilha_GLOBAL!$F4267</f>
        <v>17.61</v>
      </c>
      <c r="G4267" s="108"/>
      <c r="H4267" s="107">
        <f t="shared" si="261"/>
        <v>0</v>
      </c>
      <c r="I4267" s="143">
        <f t="shared" si="262"/>
        <v>0</v>
      </c>
      <c r="J4267" s="142"/>
      <c r="K4267" s="228"/>
      <c r="L4267" s="7" t="str">
        <f t="shared" si="263"/>
        <v/>
      </c>
      <c r="M4267" s="7" t="str">
        <f t="shared" si="264"/>
        <v/>
      </c>
      <c r="N4267" s="7" t="str">
        <f>Cartilha_GLOBAL!N4267</f>
        <v/>
      </c>
      <c r="O4267" s="144"/>
      <c r="Q4267" s="151"/>
      <c r="R4267" s="152">
        <v>0</v>
      </c>
      <c r="T4267" s="153">
        <f>IF(Cartilha_GLOBAL!R4267=0,0,IF(Cartilha_GLOBAL!R4267&gt;0,"c","b"))</f>
        <v>0</v>
      </c>
    </row>
    <row r="4268" ht="22.5" hidden="1" spans="1:20">
      <c r="A4268" s="158">
        <f>Cartilha_GLOBAL!A4268</f>
        <v>91168</v>
      </c>
      <c r="B4268" s="100" t="str">
        <f>Cartilha_GLOBAL!B4268</f>
        <v>SINAPI</v>
      </c>
      <c r="C4268" s="104" t="str">
        <f>Cartilha_GLOBAL!C4268</f>
        <v>FIXAÇÃO DE TUBOS HORIZONTAIS DE PPR DIÂMETROS MAIORES QUE 40 MM E MENORES OU IGUAIS A 75 MM COM ABRAÇADEIRA METÁLICA RÍGIDA TIPO D 1 1/2", FIXADA EM PERFILADO EM LAJE. AF_05/2015</v>
      </c>
      <c r="D4268" s="94" t="str">
        <f>Cartilha_GLOBAL!D4268</f>
        <v>M</v>
      </c>
      <c r="E4268" s="105">
        <f>Cartilha_GLOBAL!$E4268</f>
        <v>10.85</v>
      </c>
      <c r="F4268" s="182">
        <f>Cartilha_GLOBAL!$F4268</f>
        <v>13.32</v>
      </c>
      <c r="G4268" s="108"/>
      <c r="H4268" s="107">
        <f t="shared" si="261"/>
        <v>0</v>
      </c>
      <c r="I4268" s="143">
        <f t="shared" si="262"/>
        <v>0</v>
      </c>
      <c r="J4268" s="142"/>
      <c r="K4268" s="228"/>
      <c r="L4268" s="7" t="str">
        <f t="shared" si="263"/>
        <v/>
      </c>
      <c r="M4268" s="7" t="str">
        <f t="shared" si="264"/>
        <v/>
      </c>
      <c r="N4268" s="7" t="str">
        <f>Cartilha_GLOBAL!N4268</f>
        <v/>
      </c>
      <c r="O4268" s="144"/>
      <c r="Q4268" s="151"/>
      <c r="R4268" s="152">
        <v>0</v>
      </c>
      <c r="T4268" s="153">
        <f>IF(Cartilha_GLOBAL!R4268=0,0,IF(Cartilha_GLOBAL!R4268&gt;0,"c","b"))</f>
        <v>0</v>
      </c>
    </row>
    <row r="4269" ht="22.5" hidden="1" spans="1:20">
      <c r="A4269" s="158">
        <f>Cartilha_GLOBAL!A4269</f>
        <v>91169</v>
      </c>
      <c r="B4269" s="100" t="str">
        <f>Cartilha_GLOBAL!B4269</f>
        <v>SINAPI</v>
      </c>
      <c r="C4269" s="104" t="str">
        <f>Cartilha_GLOBAL!C4269</f>
        <v>FIXAÇÃO DE TUBOS HORIZONTAIS DE PPR DIÂMETROS MAIORES QUE 75 MM COM ABRAÇADEIRA METÁLICA RÍGIDA TIPO D 3", FIXADA EM PERFILADO EM LAJE. AF_05/2015</v>
      </c>
      <c r="D4269" s="94" t="str">
        <f>Cartilha_GLOBAL!D4269</f>
        <v>M</v>
      </c>
      <c r="E4269" s="105">
        <f>Cartilha_GLOBAL!$E4269</f>
        <v>12.86</v>
      </c>
      <c r="F4269" s="182">
        <f>Cartilha_GLOBAL!$F4269</f>
        <v>15.78</v>
      </c>
      <c r="G4269" s="108"/>
      <c r="H4269" s="107">
        <f t="shared" si="261"/>
        <v>0</v>
      </c>
      <c r="I4269" s="143">
        <f t="shared" si="262"/>
        <v>0</v>
      </c>
      <c r="J4269" s="142"/>
      <c r="K4269" s="228"/>
      <c r="L4269" s="7" t="str">
        <f t="shared" si="263"/>
        <v/>
      </c>
      <c r="M4269" s="7" t="str">
        <f t="shared" si="264"/>
        <v/>
      </c>
      <c r="N4269" s="7" t="str">
        <f>Cartilha_GLOBAL!N4269</f>
        <v/>
      </c>
      <c r="O4269" s="144"/>
      <c r="Q4269" s="151"/>
      <c r="R4269" s="152">
        <v>0</v>
      </c>
      <c r="T4269" s="153">
        <f>IF(Cartilha_GLOBAL!R4269=0,0,IF(Cartilha_GLOBAL!R4269&gt;0,"c","b"))</f>
        <v>0</v>
      </c>
    </row>
    <row r="4270" ht="33.75" hidden="1" spans="1:20">
      <c r="A4270" s="158">
        <f>Cartilha_GLOBAL!A4270</f>
        <v>91170</v>
      </c>
      <c r="B4270" s="100" t="str">
        <f>Cartilha_GLOBAL!B4270</f>
        <v>SINAPI</v>
      </c>
      <c r="C4270" s="104" t="str">
        <f>Cartilha_GLOBAL!C4270</f>
        <v>FIXAÇÃO DE TUBOS HORIZONTAIS DE PVC, CPVC OU COBRE DIÂMETROS MENORES OU IGUAIS A 40 MM OU ELETROCALHAS ATÉ 150MM DE LARGURA, COM ABRAÇADEIRA METÁLICA RÍGIDA TIPO D 1/2, FIXADA EM PERFILADO EM LAJE. AF_05/2015</v>
      </c>
      <c r="D4270" s="94" t="str">
        <f>Cartilha_GLOBAL!D4270</f>
        <v>M</v>
      </c>
      <c r="E4270" s="105">
        <f>Cartilha_GLOBAL!$E4270</f>
        <v>3.7</v>
      </c>
      <c r="F4270" s="182">
        <f>Cartilha_GLOBAL!$F4270</f>
        <v>4.54</v>
      </c>
      <c r="G4270" s="108"/>
      <c r="H4270" s="107">
        <f t="shared" ref="H4270:H4333" si="265">IF(G4270=0,0,F4270)</f>
        <v>0</v>
      </c>
      <c r="I4270" s="143">
        <f t="shared" ref="I4270:I4333" si="266">IF(ISBLANK(G4270),0,IF(R4270=0,ROUND(G4270*H4270,2),IF(R4270="b",ROUNDDOWN(G4270*H4270,2),ROUNDUP(G4270*H4270,2))))</f>
        <v>0</v>
      </c>
      <c r="J4270" s="142"/>
      <c r="K4270" s="228"/>
      <c r="L4270" s="7" t="str">
        <f t="shared" ref="L4270:L4333" si="267">IF(K4270="X","x",IF(K4270="xx","x",IF(I4270&gt;0,"x","")))</f>
        <v/>
      </c>
      <c r="M4270" s="7" t="str">
        <f t="shared" ref="M4270:M4333" si="268">IF(K4270="X","x",IF(K4270="xx","x",IF(I4270&gt;0,"x","")))</f>
        <v/>
      </c>
      <c r="N4270" s="7" t="str">
        <f>Cartilha_GLOBAL!N4270</f>
        <v/>
      </c>
      <c r="O4270" s="144"/>
      <c r="Q4270" s="151"/>
      <c r="R4270" s="152">
        <v>0</v>
      </c>
      <c r="T4270" s="153">
        <f>IF(Cartilha_GLOBAL!R4270=0,0,IF(Cartilha_GLOBAL!R4270&gt;0,"c","b"))</f>
        <v>0</v>
      </c>
    </row>
    <row r="4271" ht="33.75" hidden="1" spans="1:20">
      <c r="A4271" s="158">
        <f>Cartilha_GLOBAL!A4271</f>
        <v>91171</v>
      </c>
      <c r="B4271" s="100" t="str">
        <f>Cartilha_GLOBAL!B4271</f>
        <v>SINAPI</v>
      </c>
      <c r="C4271" s="104" t="str">
        <f>Cartilha_GLOBAL!C4271</f>
        <v>FIXAÇÃO DE TUBOS HORIZONTAIS DE PVC, CPVC OU COBRE DIÂMETROS MAIORES QUE 40 MM E MENORES OU IGUAIS A 75 MM COM ABRAÇADEIRA METÁLICA RÍGIDA TIPO D 1 1/2", FIXADA EM PERFILADO EM LAJE. AF_05/2015</v>
      </c>
      <c r="D4271" s="94" t="str">
        <f>Cartilha_GLOBAL!D4271</f>
        <v>M</v>
      </c>
      <c r="E4271" s="105">
        <f>Cartilha_GLOBAL!$E4271</f>
        <v>4.63</v>
      </c>
      <c r="F4271" s="182">
        <f>Cartilha_GLOBAL!$F4271</f>
        <v>5.68</v>
      </c>
      <c r="G4271" s="108"/>
      <c r="H4271" s="107">
        <f t="shared" si="265"/>
        <v>0</v>
      </c>
      <c r="I4271" s="143">
        <f t="shared" si="266"/>
        <v>0</v>
      </c>
      <c r="J4271" s="142"/>
      <c r="K4271" s="228"/>
      <c r="L4271" s="7" t="str">
        <f t="shared" si="267"/>
        <v/>
      </c>
      <c r="M4271" s="7" t="str">
        <f t="shared" si="268"/>
        <v/>
      </c>
      <c r="N4271" s="7" t="str">
        <f>Cartilha_GLOBAL!N4271</f>
        <v/>
      </c>
      <c r="O4271" s="144"/>
      <c r="Q4271" s="151"/>
      <c r="R4271" s="152">
        <v>0</v>
      </c>
      <c r="T4271" s="153">
        <f>IF(Cartilha_GLOBAL!R4271=0,0,IF(Cartilha_GLOBAL!R4271&gt;0,"c","b"))</f>
        <v>0</v>
      </c>
    </row>
    <row r="4272" ht="22.5" hidden="1" spans="1:20">
      <c r="A4272" s="158">
        <f>Cartilha_GLOBAL!A4272</f>
        <v>91172</v>
      </c>
      <c r="B4272" s="100" t="str">
        <f>Cartilha_GLOBAL!B4272</f>
        <v>SINAPI</v>
      </c>
      <c r="C4272" s="104" t="str">
        <f>Cartilha_GLOBAL!C4272</f>
        <v>FIXAÇÃO DE TUBOS HORIZONTAIS DE PVC, CPVC OU COBRE DIÂMETROS MAIORES QUE 75 MM COM ABRAÇADEIRA METÁLICA RÍGIDA TIPO D 3", FIXADA EM PERFILADO EM LAJE. AF_05/2015</v>
      </c>
      <c r="D4272" s="94" t="str">
        <f>Cartilha_GLOBAL!D4272</f>
        <v>M</v>
      </c>
      <c r="E4272" s="105">
        <f>Cartilha_GLOBAL!$E4272</f>
        <v>6.8</v>
      </c>
      <c r="F4272" s="182">
        <f>Cartilha_GLOBAL!$F4272</f>
        <v>8.35</v>
      </c>
      <c r="G4272" s="108"/>
      <c r="H4272" s="107">
        <f t="shared" si="265"/>
        <v>0</v>
      </c>
      <c r="I4272" s="143">
        <f t="shared" si="266"/>
        <v>0</v>
      </c>
      <c r="J4272" s="142"/>
      <c r="K4272" s="228"/>
      <c r="L4272" s="7" t="str">
        <f t="shared" si="267"/>
        <v/>
      </c>
      <c r="M4272" s="7" t="str">
        <f t="shared" si="268"/>
        <v/>
      </c>
      <c r="N4272" s="7" t="str">
        <f>Cartilha_GLOBAL!N4272</f>
        <v/>
      </c>
      <c r="O4272" s="144"/>
      <c r="Q4272" s="151"/>
      <c r="R4272" s="152">
        <v>0</v>
      </c>
      <c r="T4272" s="153">
        <f>IF(Cartilha_GLOBAL!R4272=0,0,IF(Cartilha_GLOBAL!R4272&gt;0,"c","b"))</f>
        <v>0</v>
      </c>
    </row>
    <row r="4273" ht="22.5" hidden="1" spans="1:20">
      <c r="A4273" s="158">
        <f>Cartilha_GLOBAL!A4273</f>
        <v>91173</v>
      </c>
      <c r="B4273" s="100" t="str">
        <f>Cartilha_GLOBAL!B4273</f>
        <v>SINAPI</v>
      </c>
      <c r="C4273" s="104" t="str">
        <f>Cartilha_GLOBAL!C4273</f>
        <v>FIXAÇÃO DE TUBOS VERTICAIS DE PPR DIÂMETROS MENORES OU IGUAIS A 40 MM COM ABRAÇADEIRA METÁLICA RÍGIDA TIPO D 1/2", FIXADA EM PERFILADO EM ALVENARIA. AF_05/2015</v>
      </c>
      <c r="D4273" s="94" t="str">
        <f>Cartilha_GLOBAL!D4273</f>
        <v>M</v>
      </c>
      <c r="E4273" s="105">
        <f>Cartilha_GLOBAL!$E4273</f>
        <v>1.88</v>
      </c>
      <c r="F4273" s="182">
        <f>Cartilha_GLOBAL!$F4273</f>
        <v>2.31</v>
      </c>
      <c r="G4273" s="108"/>
      <c r="H4273" s="107">
        <f t="shared" si="265"/>
        <v>0</v>
      </c>
      <c r="I4273" s="143">
        <f t="shared" si="266"/>
        <v>0</v>
      </c>
      <c r="J4273" s="142"/>
      <c r="K4273" s="228"/>
      <c r="L4273" s="7" t="str">
        <f t="shared" si="267"/>
        <v/>
      </c>
      <c r="M4273" s="7" t="str">
        <f t="shared" si="268"/>
        <v/>
      </c>
      <c r="N4273" s="7" t="str">
        <f>Cartilha_GLOBAL!N4273</f>
        <v/>
      </c>
      <c r="O4273" s="144"/>
      <c r="Q4273" s="151"/>
      <c r="R4273" s="152">
        <v>0</v>
      </c>
      <c r="T4273" s="153">
        <f>IF(Cartilha_GLOBAL!R4273=0,0,IF(Cartilha_GLOBAL!R4273&gt;0,"c","b"))</f>
        <v>0</v>
      </c>
    </row>
    <row r="4274" ht="22.5" hidden="1" spans="1:20">
      <c r="A4274" s="158">
        <f>Cartilha_GLOBAL!A4274</f>
        <v>91174</v>
      </c>
      <c r="B4274" s="100" t="str">
        <f>Cartilha_GLOBAL!B4274</f>
        <v>SINAPI</v>
      </c>
      <c r="C4274" s="104" t="str">
        <f>Cartilha_GLOBAL!C4274</f>
        <v>FIXAÇÃO DE TUBOS VERTICAIS DE PPR DIÂMETROS MAIORES QUE 40 MM E MENORES OU IGUAIS A 75 MM COM ABRAÇADEIRA METÁLICA RÍGIDA TIPO D 1 1/2", FIXADA EM PERFILADO EM ALVENARIA. AF_05/2015</v>
      </c>
      <c r="D4274" s="94" t="str">
        <f>Cartilha_GLOBAL!D4274</f>
        <v>M</v>
      </c>
      <c r="E4274" s="105">
        <f>Cartilha_GLOBAL!$E4274</f>
        <v>3.66</v>
      </c>
      <c r="F4274" s="182">
        <f>Cartilha_GLOBAL!$F4274</f>
        <v>4.49</v>
      </c>
      <c r="G4274" s="108"/>
      <c r="H4274" s="107">
        <f t="shared" si="265"/>
        <v>0</v>
      </c>
      <c r="I4274" s="143">
        <f t="shared" si="266"/>
        <v>0</v>
      </c>
      <c r="J4274" s="142"/>
      <c r="K4274" s="228"/>
      <c r="L4274" s="7" t="str">
        <f t="shared" si="267"/>
        <v/>
      </c>
      <c r="M4274" s="7" t="str">
        <f t="shared" si="268"/>
        <v/>
      </c>
      <c r="N4274" s="7" t="str">
        <f>Cartilha_GLOBAL!N4274</f>
        <v/>
      </c>
      <c r="O4274" s="144"/>
      <c r="Q4274" s="151"/>
      <c r="R4274" s="152">
        <v>0</v>
      </c>
      <c r="T4274" s="153">
        <f>IF(Cartilha_GLOBAL!R4274=0,0,IF(Cartilha_GLOBAL!R4274&gt;0,"c","b"))</f>
        <v>0</v>
      </c>
    </row>
    <row r="4275" ht="22.5" hidden="1" spans="1:20">
      <c r="A4275" s="158">
        <f>Cartilha_GLOBAL!A4275</f>
        <v>91175</v>
      </c>
      <c r="B4275" s="100" t="str">
        <f>Cartilha_GLOBAL!B4275</f>
        <v>SINAPI</v>
      </c>
      <c r="C4275" s="104" t="str">
        <f>Cartilha_GLOBAL!C4275</f>
        <v>FIXAÇÃO DE TUBOS VERTICAIS DE PPR DIÂMETROS MAIORES QUE 75 MM COM ABRAÇADEIRA METÁLICA RÍGIDA TIPO D 3", FIXADA EM PERFILADO EM ALVENARIA. AF_05/2015</v>
      </c>
      <c r="D4275" s="94" t="str">
        <f>Cartilha_GLOBAL!D4275</f>
        <v>M</v>
      </c>
      <c r="E4275" s="105">
        <f>Cartilha_GLOBAL!$E4275</f>
        <v>5.98</v>
      </c>
      <c r="F4275" s="182">
        <f>Cartilha_GLOBAL!$F4275</f>
        <v>7.34</v>
      </c>
      <c r="G4275" s="108"/>
      <c r="H4275" s="107">
        <f t="shared" si="265"/>
        <v>0</v>
      </c>
      <c r="I4275" s="143">
        <f t="shared" si="266"/>
        <v>0</v>
      </c>
      <c r="J4275" s="142"/>
      <c r="K4275" s="228"/>
      <c r="L4275" s="7" t="str">
        <f t="shared" si="267"/>
        <v/>
      </c>
      <c r="M4275" s="7" t="str">
        <f t="shared" si="268"/>
        <v/>
      </c>
      <c r="N4275" s="7" t="str">
        <f>Cartilha_GLOBAL!N4275</f>
        <v/>
      </c>
      <c r="O4275" s="144"/>
      <c r="Q4275" s="151"/>
      <c r="R4275" s="152">
        <v>0</v>
      </c>
      <c r="T4275" s="153">
        <f>IF(Cartilha_GLOBAL!R4275=0,0,IF(Cartilha_GLOBAL!R4275&gt;0,"c","b"))</f>
        <v>0</v>
      </c>
    </row>
    <row r="4276" ht="22.5" hidden="1" spans="1:20">
      <c r="A4276" s="158">
        <f>Cartilha_GLOBAL!A4276</f>
        <v>91182</v>
      </c>
      <c r="B4276" s="100" t="str">
        <f>Cartilha_GLOBAL!B4276</f>
        <v>SINAPI</v>
      </c>
      <c r="C4276" s="104" t="str">
        <f>Cartilha_GLOBAL!C4276</f>
        <v>FIXAÇÃO DE TUBOS HORIZONTAIS DE PPR DIÂMETROS MENORES OU IGUAIS A 40 MM COM ABRAÇADEIRA METÁLICA FLEXÍVEL 18 MM, FIXADA DIRETAMENTE NA LAJE. AF_05/2015</v>
      </c>
      <c r="D4276" s="94" t="str">
        <f>Cartilha_GLOBAL!D4276</f>
        <v>M</v>
      </c>
      <c r="E4276" s="105">
        <f>Cartilha_GLOBAL!$E4276</f>
        <v>33.08</v>
      </c>
      <c r="F4276" s="182">
        <f>Cartilha_GLOBAL!$F4276</f>
        <v>40.6</v>
      </c>
      <c r="G4276" s="108"/>
      <c r="H4276" s="107">
        <f t="shared" si="265"/>
        <v>0</v>
      </c>
      <c r="I4276" s="143">
        <f t="shared" si="266"/>
        <v>0</v>
      </c>
      <c r="J4276" s="142"/>
      <c r="K4276" s="228"/>
      <c r="L4276" s="7" t="str">
        <f t="shared" si="267"/>
        <v/>
      </c>
      <c r="M4276" s="7" t="str">
        <f t="shared" si="268"/>
        <v/>
      </c>
      <c r="N4276" s="7" t="str">
        <f>Cartilha_GLOBAL!N4276</f>
        <v/>
      </c>
      <c r="O4276" s="144"/>
      <c r="Q4276" s="151"/>
      <c r="R4276" s="152">
        <v>0</v>
      </c>
      <c r="T4276" s="153">
        <f>IF(Cartilha_GLOBAL!R4276=0,0,IF(Cartilha_GLOBAL!R4276&gt;0,"c","b"))</f>
        <v>0</v>
      </c>
    </row>
    <row r="4277" ht="22.5" hidden="1" spans="1:20">
      <c r="A4277" s="158">
        <f>Cartilha_GLOBAL!A4277</f>
        <v>91183</v>
      </c>
      <c r="B4277" s="100" t="str">
        <f>Cartilha_GLOBAL!B4277</f>
        <v>SINAPI</v>
      </c>
      <c r="C4277" s="104" t="str">
        <f>Cartilha_GLOBAL!C4277</f>
        <v>FIXAÇÃO DE TUBOS HORIZONTAIS DE PPR DIÂMETROS MAIORES QUE 40 MM E MENORES OU IGUAIS A 75 MM COM ABRAÇADEIRA METÁLICA FLEXÍVEL 18 MM, FIXADA DIRETAMENTE NA LAJE. AF_05/2015</v>
      </c>
      <c r="D4277" s="94" t="str">
        <f>Cartilha_GLOBAL!D4277</f>
        <v>M</v>
      </c>
      <c r="E4277" s="105">
        <f>Cartilha_GLOBAL!$E4277</f>
        <v>16.32</v>
      </c>
      <c r="F4277" s="182">
        <f>Cartilha_GLOBAL!$F4277</f>
        <v>20.03</v>
      </c>
      <c r="G4277" s="108"/>
      <c r="H4277" s="107">
        <f t="shared" si="265"/>
        <v>0</v>
      </c>
      <c r="I4277" s="143">
        <f t="shared" si="266"/>
        <v>0</v>
      </c>
      <c r="J4277" s="142"/>
      <c r="K4277" s="228"/>
      <c r="L4277" s="7" t="str">
        <f t="shared" si="267"/>
        <v/>
      </c>
      <c r="M4277" s="7" t="str">
        <f t="shared" si="268"/>
        <v/>
      </c>
      <c r="N4277" s="7" t="str">
        <f>Cartilha_GLOBAL!N4277</f>
        <v/>
      </c>
      <c r="O4277" s="144"/>
      <c r="Q4277" s="151"/>
      <c r="R4277" s="152">
        <v>0</v>
      </c>
      <c r="T4277" s="153">
        <f>IF(Cartilha_GLOBAL!R4277=0,0,IF(Cartilha_GLOBAL!R4277&gt;0,"c","b"))</f>
        <v>0</v>
      </c>
    </row>
    <row r="4278" ht="22.5" hidden="1" spans="1:20">
      <c r="A4278" s="158">
        <f>Cartilha_GLOBAL!A4278</f>
        <v>91184</v>
      </c>
      <c r="B4278" s="100" t="str">
        <f>Cartilha_GLOBAL!B4278</f>
        <v>SINAPI</v>
      </c>
      <c r="C4278" s="104" t="str">
        <f>Cartilha_GLOBAL!C4278</f>
        <v>FIXAÇÃO DE TUBOS HORIZONTAIS DE PPR DIÂMETROS MAIORES QUE 75 MM COM ABRAÇADEIRA METÁLICA FLEXÍVEL 18 MM, FIXADA DIRETAMENTE NA LAJE. AF_05/2015</v>
      </c>
      <c r="D4278" s="94" t="str">
        <f>Cartilha_GLOBAL!D4278</f>
        <v>M</v>
      </c>
      <c r="E4278" s="105">
        <f>Cartilha_GLOBAL!$E4278</f>
        <v>15.28</v>
      </c>
      <c r="F4278" s="182">
        <f>Cartilha_GLOBAL!$F4278</f>
        <v>18.75</v>
      </c>
      <c r="G4278" s="108"/>
      <c r="H4278" s="107">
        <f t="shared" si="265"/>
        <v>0</v>
      </c>
      <c r="I4278" s="143">
        <f t="shared" si="266"/>
        <v>0</v>
      </c>
      <c r="J4278" s="142"/>
      <c r="K4278" s="228"/>
      <c r="L4278" s="7" t="str">
        <f t="shared" si="267"/>
        <v/>
      </c>
      <c r="M4278" s="7" t="str">
        <f t="shared" si="268"/>
        <v/>
      </c>
      <c r="N4278" s="7" t="str">
        <f>Cartilha_GLOBAL!N4278</f>
        <v/>
      </c>
      <c r="O4278" s="144"/>
      <c r="Q4278" s="151"/>
      <c r="R4278" s="152">
        <v>0</v>
      </c>
      <c r="T4278" s="153">
        <f>IF(Cartilha_GLOBAL!R4278=0,0,IF(Cartilha_GLOBAL!R4278&gt;0,"c","b"))</f>
        <v>0</v>
      </c>
    </row>
    <row r="4279" ht="22.5" hidden="1" spans="1:20">
      <c r="A4279" s="158">
        <f>Cartilha_GLOBAL!A4279</f>
        <v>91185</v>
      </c>
      <c r="B4279" s="100" t="str">
        <f>Cartilha_GLOBAL!B4279</f>
        <v>SINAPI</v>
      </c>
      <c r="C4279" s="104" t="str">
        <f>Cartilha_GLOBAL!C4279</f>
        <v>FIXAÇÃO DE TUBOS HORIZONTAIS DE PVC, CPVC OU COBRE DIÂMETROS MENORES OU IGUAIS A 40 MM COM ABRAÇADEIRA METÁLICA FLEXÍVEL 18 MM, FIXADA DIRETAMENTE NA LAJE. AF_05/2015</v>
      </c>
      <c r="D4279" s="94" t="str">
        <f>Cartilha_GLOBAL!D4279</f>
        <v>M</v>
      </c>
      <c r="E4279" s="105">
        <f>Cartilha_GLOBAL!$E4279</f>
        <v>8.48</v>
      </c>
      <c r="F4279" s="182">
        <f>Cartilha_GLOBAL!$F4279</f>
        <v>10.41</v>
      </c>
      <c r="G4279" s="108"/>
      <c r="H4279" s="107">
        <f t="shared" si="265"/>
        <v>0</v>
      </c>
      <c r="I4279" s="143">
        <f t="shared" si="266"/>
        <v>0</v>
      </c>
      <c r="J4279" s="142"/>
      <c r="K4279" s="145"/>
      <c r="L4279" s="7" t="str">
        <f t="shared" si="267"/>
        <v/>
      </c>
      <c r="M4279" s="7" t="str">
        <f t="shared" si="268"/>
        <v/>
      </c>
      <c r="N4279" s="7" t="str">
        <f>Cartilha_GLOBAL!N4279</f>
        <v/>
      </c>
      <c r="O4279" s="144"/>
      <c r="Q4279" s="151"/>
      <c r="R4279" s="152">
        <v>0</v>
      </c>
      <c r="T4279" s="153">
        <f>IF(Cartilha_GLOBAL!R4279=0,0,IF(Cartilha_GLOBAL!R4279&gt;0,"c","b"))</f>
        <v>0</v>
      </c>
    </row>
    <row r="4280" ht="33.75" hidden="1" spans="1:20">
      <c r="A4280" s="158">
        <f>Cartilha_GLOBAL!A4280</f>
        <v>91186</v>
      </c>
      <c r="B4280" s="100" t="str">
        <f>Cartilha_GLOBAL!B4280</f>
        <v>SINAPI</v>
      </c>
      <c r="C4280" s="104" t="str">
        <f>Cartilha_GLOBAL!C4280</f>
        <v>FIXAÇÃO DE TUBOS HORIZONTAIS DE PVC, CPVC OU COBRE DIÂMETROS MAIORES QUE 40 MM E MENORES OU IGUAIS A 75 MM COM ABRAÇADEIRA METÁLICA FLEXÍVEL 18 MM, FIXADA DIRETAMENTE NA LAJE. AF_05/2015</v>
      </c>
      <c r="D4280" s="94" t="str">
        <f>Cartilha_GLOBAL!D4280</f>
        <v>M</v>
      </c>
      <c r="E4280" s="105">
        <f>Cartilha_GLOBAL!$E4280</f>
        <v>6.97</v>
      </c>
      <c r="F4280" s="182">
        <f>Cartilha_GLOBAL!$F4280</f>
        <v>8.55</v>
      </c>
      <c r="G4280" s="108"/>
      <c r="H4280" s="107">
        <f t="shared" si="265"/>
        <v>0</v>
      </c>
      <c r="I4280" s="143">
        <f t="shared" si="266"/>
        <v>0</v>
      </c>
      <c r="J4280" s="142"/>
      <c r="K4280" s="228"/>
      <c r="L4280" s="7" t="str">
        <f t="shared" si="267"/>
        <v/>
      </c>
      <c r="M4280" s="7" t="str">
        <f t="shared" si="268"/>
        <v/>
      </c>
      <c r="N4280" s="7" t="str">
        <f>Cartilha_GLOBAL!N4280</f>
        <v/>
      </c>
      <c r="O4280" s="144"/>
      <c r="Q4280" s="151"/>
      <c r="R4280" s="152">
        <v>0</v>
      </c>
      <c r="T4280" s="153">
        <f>IF(Cartilha_GLOBAL!R4280=0,0,IF(Cartilha_GLOBAL!R4280&gt;0,"c","b"))</f>
        <v>0</v>
      </c>
    </row>
    <row r="4281" ht="22.5" hidden="1" spans="1:20">
      <c r="A4281" s="158">
        <f>Cartilha_GLOBAL!A4281</f>
        <v>91187</v>
      </c>
      <c r="B4281" s="100" t="str">
        <f>Cartilha_GLOBAL!B4281</f>
        <v>SINAPI</v>
      </c>
      <c r="C4281" s="104" t="str">
        <f>Cartilha_GLOBAL!C4281</f>
        <v>FIXAÇÃO DE TUBOS HORIZONTAIS DE PVC, CPVC OU COBRE DIÂMETROS MAIORES QUE 75 MM COM ABRAÇADEIRA METÁLICA FLEXÍVEL 18 MM, FIXADA DIRETAMENTE NA LAJE. AF_05/2015</v>
      </c>
      <c r="D4281" s="94" t="str">
        <f>Cartilha_GLOBAL!D4281</f>
        <v>M</v>
      </c>
      <c r="E4281" s="105">
        <f>Cartilha_GLOBAL!$E4281</f>
        <v>8.07</v>
      </c>
      <c r="F4281" s="182">
        <f>Cartilha_GLOBAL!$F4281</f>
        <v>9.91</v>
      </c>
      <c r="G4281" s="108"/>
      <c r="H4281" s="107">
        <f t="shared" si="265"/>
        <v>0</v>
      </c>
      <c r="I4281" s="143">
        <f t="shared" si="266"/>
        <v>0</v>
      </c>
      <c r="J4281" s="142"/>
      <c r="K4281" s="228"/>
      <c r="L4281" s="7" t="str">
        <f t="shared" si="267"/>
        <v/>
      </c>
      <c r="M4281" s="7" t="str">
        <f t="shared" si="268"/>
        <v/>
      </c>
      <c r="N4281" s="7" t="str">
        <f>Cartilha_GLOBAL!N4281</f>
        <v/>
      </c>
      <c r="O4281" s="144"/>
      <c r="Q4281" s="151"/>
      <c r="R4281" s="152">
        <v>0</v>
      </c>
      <c r="T4281" s="153">
        <f>IF(Cartilha_GLOBAL!R4281=0,0,IF(Cartilha_GLOBAL!R4281&gt;0,"c","b"))</f>
        <v>0</v>
      </c>
    </row>
    <row r="4282" ht="22.5" hidden="1" spans="1:20">
      <c r="A4282" s="158">
        <f>Cartilha_GLOBAL!A4282</f>
        <v>91176</v>
      </c>
      <c r="B4282" s="100" t="str">
        <f>Cartilha_GLOBAL!B4282</f>
        <v>SINAPI</v>
      </c>
      <c r="C4282" s="104" t="str">
        <f>Cartilha_GLOBAL!C4282</f>
        <v>FIXAÇÃO DE TUBOS HORIZONTAIS DE PPR DIÂMETROS MENORES OU IGUAIS A 40 MM COM ABRAÇADEIRA METÁLICA RÍGIDA TIPO  D  1/2" , FIXADA DIRETAMENTE NA LAJE. AF_05/2015</v>
      </c>
      <c r="D4282" s="94" t="str">
        <f>Cartilha_GLOBAL!D4282</f>
        <v>M</v>
      </c>
      <c r="E4282" s="105">
        <f>Cartilha_GLOBAL!$E4282</f>
        <v>32.78</v>
      </c>
      <c r="F4282" s="182">
        <f>Cartilha_GLOBAL!$F4282</f>
        <v>40.23</v>
      </c>
      <c r="G4282" s="108"/>
      <c r="H4282" s="107">
        <f t="shared" si="265"/>
        <v>0</v>
      </c>
      <c r="I4282" s="143">
        <f t="shared" si="266"/>
        <v>0</v>
      </c>
      <c r="J4282" s="142"/>
      <c r="K4282" s="228"/>
      <c r="L4282" s="7" t="str">
        <f t="shared" si="267"/>
        <v/>
      </c>
      <c r="M4282" s="7" t="str">
        <f t="shared" si="268"/>
        <v/>
      </c>
      <c r="N4282" s="7" t="str">
        <f>Cartilha_GLOBAL!N4282</f>
        <v/>
      </c>
      <c r="O4282" s="144"/>
      <c r="Q4282" s="151"/>
      <c r="R4282" s="152">
        <v>0</v>
      </c>
      <c r="T4282" s="153">
        <f>IF(Cartilha_GLOBAL!R4282=0,0,IF(Cartilha_GLOBAL!R4282&gt;0,"c","b"))</f>
        <v>0</v>
      </c>
    </row>
    <row r="4283" ht="22.5" hidden="1" spans="1:20">
      <c r="A4283" s="158">
        <f>Cartilha_GLOBAL!A4283</f>
        <v>91177</v>
      </c>
      <c r="B4283" s="100" t="str">
        <f>Cartilha_GLOBAL!B4283</f>
        <v>SINAPI</v>
      </c>
      <c r="C4283" s="104" t="str">
        <f>Cartilha_GLOBAL!C4283</f>
        <v>FIXAÇÃO DE TUBOS HORIZONTAIS DE PPR DIÂMETROS MAIORES QUE 40 MM E MENORES OU IGUAIS A 75 MM COM ABRAÇADEIRA METÁLICA RÍGIDA TIPO  D  1 1/2" , FIXADA DIRETAMENTE NA LAJE. AF_05/2015</v>
      </c>
      <c r="D4283" s="94" t="str">
        <f>Cartilha_GLOBAL!D4283</f>
        <v>M</v>
      </c>
      <c r="E4283" s="105">
        <f>Cartilha_GLOBAL!$E4283</f>
        <v>15.99</v>
      </c>
      <c r="F4283" s="182">
        <f>Cartilha_GLOBAL!$F4283</f>
        <v>19.63</v>
      </c>
      <c r="G4283" s="108"/>
      <c r="H4283" s="107">
        <f t="shared" si="265"/>
        <v>0</v>
      </c>
      <c r="I4283" s="143">
        <f t="shared" si="266"/>
        <v>0</v>
      </c>
      <c r="J4283" s="142"/>
      <c r="K4283" s="228"/>
      <c r="L4283" s="7" t="str">
        <f t="shared" si="267"/>
        <v/>
      </c>
      <c r="M4283" s="7" t="str">
        <f t="shared" si="268"/>
        <v/>
      </c>
      <c r="N4283" s="7" t="str">
        <f>Cartilha_GLOBAL!N4283</f>
        <v/>
      </c>
      <c r="O4283" s="144"/>
      <c r="Q4283" s="151"/>
      <c r="R4283" s="152">
        <v>0</v>
      </c>
      <c r="T4283" s="153">
        <f>IF(Cartilha_GLOBAL!R4283=0,0,IF(Cartilha_GLOBAL!R4283&gt;0,"c","b"))</f>
        <v>0</v>
      </c>
    </row>
    <row r="4284" ht="22.5" hidden="1" spans="1:20">
      <c r="A4284" s="158">
        <f>Cartilha_GLOBAL!A4284</f>
        <v>91178</v>
      </c>
      <c r="B4284" s="100" t="str">
        <f>Cartilha_GLOBAL!B4284</f>
        <v>SINAPI</v>
      </c>
      <c r="C4284" s="104" t="str">
        <f>Cartilha_GLOBAL!C4284</f>
        <v>FIXAÇÃO DE TUBOS HORIZONTAIS DE PPR DIÂMETROS MAIORES QUE 75 MM COM ABRAÇADEIRA METÁLICA RÍGIDA TIPO  D  3" , FIXADA DIRETAMENTE NA LAJE. AF_05/2015</v>
      </c>
      <c r="D4284" s="94" t="str">
        <f>Cartilha_GLOBAL!D4284</f>
        <v>M</v>
      </c>
      <c r="E4284" s="105">
        <f>Cartilha_GLOBAL!$E4284</f>
        <v>18.06</v>
      </c>
      <c r="F4284" s="182">
        <f>Cartilha_GLOBAL!$F4284</f>
        <v>22.17</v>
      </c>
      <c r="G4284" s="108"/>
      <c r="H4284" s="107">
        <f t="shared" si="265"/>
        <v>0</v>
      </c>
      <c r="I4284" s="143">
        <f t="shared" si="266"/>
        <v>0</v>
      </c>
      <c r="J4284" s="142"/>
      <c r="K4284" s="228"/>
      <c r="L4284" s="7" t="str">
        <f t="shared" si="267"/>
        <v/>
      </c>
      <c r="M4284" s="7" t="str">
        <f t="shared" si="268"/>
        <v/>
      </c>
      <c r="N4284" s="7" t="str">
        <f>Cartilha_GLOBAL!N4284</f>
        <v/>
      </c>
      <c r="O4284" s="144"/>
      <c r="Q4284" s="151"/>
      <c r="R4284" s="152">
        <v>0</v>
      </c>
      <c r="T4284" s="153">
        <f>IF(Cartilha_GLOBAL!R4284=0,0,IF(Cartilha_GLOBAL!R4284&gt;0,"c","b"))</f>
        <v>0</v>
      </c>
    </row>
    <row r="4285" ht="22.5" hidden="1" spans="1:20">
      <c r="A4285" s="158">
        <f>Cartilha_GLOBAL!A4285</f>
        <v>91179</v>
      </c>
      <c r="B4285" s="100" t="str">
        <f>Cartilha_GLOBAL!B4285</f>
        <v>SINAPI</v>
      </c>
      <c r="C4285" s="104" t="str">
        <f>Cartilha_GLOBAL!C4285</f>
        <v>FIXAÇÃO DE TUBOS HORIZONTAIS DE PVC, CPVC OU COBRE DIÂMETROS MENORES OU IGUAIS A 40 MM COM ABRAÇADEIRA METÁLICA RÍGIDA TIPO  D  1/2" , FIXADA DIRETAMENTE NA LAJE. AF_05/2015</v>
      </c>
      <c r="D4285" s="94" t="str">
        <f>Cartilha_GLOBAL!D4285</f>
        <v>M</v>
      </c>
      <c r="E4285" s="105">
        <f>Cartilha_GLOBAL!$E4285</f>
        <v>8.44</v>
      </c>
      <c r="F4285" s="182">
        <f>Cartilha_GLOBAL!$F4285</f>
        <v>10.36</v>
      </c>
      <c r="G4285" s="108"/>
      <c r="H4285" s="107">
        <f t="shared" si="265"/>
        <v>0</v>
      </c>
      <c r="I4285" s="143">
        <f t="shared" si="266"/>
        <v>0</v>
      </c>
      <c r="J4285" s="142"/>
      <c r="K4285" s="228"/>
      <c r="L4285" s="7" t="str">
        <f t="shared" si="267"/>
        <v/>
      </c>
      <c r="M4285" s="7" t="str">
        <f t="shared" si="268"/>
        <v/>
      </c>
      <c r="N4285" s="7" t="str">
        <f>Cartilha_GLOBAL!N4285</f>
        <v/>
      </c>
      <c r="O4285" s="144"/>
      <c r="Q4285" s="151"/>
      <c r="R4285" s="152">
        <v>0</v>
      </c>
      <c r="T4285" s="153">
        <f>IF(Cartilha_GLOBAL!R4285=0,0,IF(Cartilha_GLOBAL!R4285&gt;0,"c","b"))</f>
        <v>0</v>
      </c>
    </row>
    <row r="4286" ht="33.75" hidden="1" spans="1:20">
      <c r="A4286" s="158">
        <f>Cartilha_GLOBAL!A4286</f>
        <v>91180</v>
      </c>
      <c r="B4286" s="100" t="str">
        <f>Cartilha_GLOBAL!B4286</f>
        <v>SINAPI</v>
      </c>
      <c r="C4286" s="104" t="str">
        <f>Cartilha_GLOBAL!C4286</f>
        <v>FIXAÇÃO DE TUBOS HORIZONTAIS DE PVC, CPVC OU COBRE DIÂMETROS MAIORES QUE 40 MM E MENORES OU IGUAIS A 75 MM COM ABRAÇADEIRA METÁLICA RÍGIDA TIPO D 1 1/2, FIXADA DIRETAMENTE NA LAJE. AF_05/2015</v>
      </c>
      <c r="D4286" s="94" t="str">
        <f>Cartilha_GLOBAL!D4286</f>
        <v>M</v>
      </c>
      <c r="E4286" s="105">
        <f>Cartilha_GLOBAL!$E4286</f>
        <v>7.64</v>
      </c>
      <c r="F4286" s="182">
        <f>Cartilha_GLOBAL!$F4286</f>
        <v>9.38</v>
      </c>
      <c r="G4286" s="108"/>
      <c r="H4286" s="107">
        <f t="shared" si="265"/>
        <v>0</v>
      </c>
      <c r="I4286" s="143">
        <f t="shared" si="266"/>
        <v>0</v>
      </c>
      <c r="J4286" s="142"/>
      <c r="K4286" s="228"/>
      <c r="L4286" s="7" t="str">
        <f t="shared" si="267"/>
        <v/>
      </c>
      <c r="M4286" s="7" t="str">
        <f t="shared" si="268"/>
        <v/>
      </c>
      <c r="N4286" s="7" t="str">
        <f>Cartilha_GLOBAL!N4286</f>
        <v/>
      </c>
      <c r="O4286" s="144"/>
      <c r="Q4286" s="151"/>
      <c r="R4286" s="152">
        <v>0</v>
      </c>
      <c r="T4286" s="153">
        <f>IF(Cartilha_GLOBAL!R4286=0,0,IF(Cartilha_GLOBAL!R4286&gt;0,"c","b"))</f>
        <v>0</v>
      </c>
    </row>
    <row r="4287" ht="22.5" hidden="1" spans="1:20">
      <c r="A4287" s="158">
        <f>Cartilha_GLOBAL!A4287</f>
        <v>91181</v>
      </c>
      <c r="B4287" s="100" t="str">
        <f>Cartilha_GLOBAL!B4287</f>
        <v>SINAPI</v>
      </c>
      <c r="C4287" s="104" t="str">
        <f>Cartilha_GLOBAL!C4287</f>
        <v>FIXAÇÃO DE TUBOS HORIZONTAIS DE PVC, CPVC OU COBRE DIÂMETROS MAIORES QUE 75 MM COM ABRAÇADEIRA METÁLICA RÍGIDA TIPO  D  3" , FIXADA DIRETAMENTE NA LAJE. AF_05/2015</v>
      </c>
      <c r="D4287" s="94" t="str">
        <f>Cartilha_GLOBAL!D4287</f>
        <v>M</v>
      </c>
      <c r="E4287" s="105">
        <f>Cartilha_GLOBAL!$E4287</f>
        <v>8.66</v>
      </c>
      <c r="F4287" s="182">
        <f>Cartilha_GLOBAL!$F4287</f>
        <v>10.63</v>
      </c>
      <c r="G4287" s="108"/>
      <c r="H4287" s="107">
        <f t="shared" si="265"/>
        <v>0</v>
      </c>
      <c r="I4287" s="143">
        <f t="shared" si="266"/>
        <v>0</v>
      </c>
      <c r="J4287" s="142"/>
      <c r="K4287" s="228"/>
      <c r="L4287" s="7" t="str">
        <f t="shared" si="267"/>
        <v/>
      </c>
      <c r="M4287" s="7" t="str">
        <f t="shared" si="268"/>
        <v/>
      </c>
      <c r="N4287" s="7" t="str">
        <f>Cartilha_GLOBAL!N4287</f>
        <v/>
      </c>
      <c r="O4287" s="144"/>
      <c r="Q4287" s="151"/>
      <c r="R4287" s="152">
        <v>0</v>
      </c>
      <c r="T4287" s="153">
        <f>IF(Cartilha_GLOBAL!R4287=0,0,IF(Cartilha_GLOBAL!R4287&gt;0,"c","b"))</f>
        <v>0</v>
      </c>
    </row>
    <row r="4288" ht="22.5" spans="1:20">
      <c r="A4288" s="158">
        <f>Cartilha_GLOBAL!A4288</f>
        <v>89957</v>
      </c>
      <c r="B4288" s="100" t="str">
        <f>Cartilha_GLOBAL!B4288</f>
        <v>SINAPI</v>
      </c>
      <c r="C4288" s="104" t="str">
        <f>Cartilha_GLOBAL!C4288</f>
        <v>PONTO DE CONSUMO TERMINAL DE ÁGUA FRIA (SUBRAMAL) COM TUBULAÇÃO DE PVC, DN 25 MM, INSTALADO EM RAMAL DE ÁGUA, INCLUSOS RASGO E CHUMBAMENTO EM ALVENARIA. AF_12/2014</v>
      </c>
      <c r="D4288" s="94" t="str">
        <f>Cartilha_GLOBAL!D4288</f>
        <v>UN</v>
      </c>
      <c r="E4288" s="105">
        <f>Cartilha_GLOBAL!$E4288</f>
        <v>171.12</v>
      </c>
      <c r="F4288" s="182">
        <f>Cartilha_GLOBAL!$F4288</f>
        <v>210.03</v>
      </c>
      <c r="G4288" s="108">
        <v>1</v>
      </c>
      <c r="H4288" s="107">
        <f t="shared" si="265"/>
        <v>210.03</v>
      </c>
      <c r="I4288" s="143">
        <f t="shared" si="266"/>
        <v>210.03</v>
      </c>
      <c r="J4288" s="142"/>
      <c r="K4288" s="228"/>
      <c r="L4288" s="7" t="str">
        <f t="shared" si="267"/>
        <v>x</v>
      </c>
      <c r="M4288" s="7" t="str">
        <f t="shared" si="268"/>
        <v>x</v>
      </c>
      <c r="N4288" s="7" t="str">
        <f>Cartilha_GLOBAL!N4288</f>
        <v>x</v>
      </c>
      <c r="O4288" s="144"/>
      <c r="Q4288" s="151"/>
      <c r="R4288" s="152">
        <v>0</v>
      </c>
      <c r="T4288" s="153">
        <f>IF(Cartilha_GLOBAL!R4288=0,0,IF(Cartilha_GLOBAL!R4288&gt;0,"c","b"))</f>
        <v>0</v>
      </c>
    </row>
    <row r="4289" ht="12.75" hidden="1" spans="1:20">
      <c r="A4289" s="154" t="str">
        <f>Cartilha_GLOBAL!A4289</f>
        <v>9.3.2</v>
      </c>
      <c r="B4289" s="100">
        <f>Cartilha_GLOBAL!B4289</f>
        <v>0</v>
      </c>
      <c r="C4289" s="161" t="str">
        <f>Cartilha_GLOBAL!C4289</f>
        <v>ASSENTAMENTO DE TUBOS PPR E  PEX</v>
      </c>
      <c r="D4289" s="94">
        <f>Cartilha_GLOBAL!D4289</f>
        <v>0</v>
      </c>
      <c r="E4289" s="105">
        <f>Cartilha_GLOBAL!$E4289</f>
        <v>0</v>
      </c>
      <c r="F4289" s="182">
        <f>Cartilha_GLOBAL!$F4289</f>
        <v>0</v>
      </c>
      <c r="G4289" s="187"/>
      <c r="H4289" s="187">
        <f t="shared" si="265"/>
        <v>0</v>
      </c>
      <c r="I4289" s="188">
        <f t="shared" si="266"/>
        <v>0</v>
      </c>
      <c r="J4289" s="142"/>
      <c r="K4289" s="145" t="str">
        <f>IF(SUM(I4290:I4339)&gt;0,"xx","")</f>
        <v/>
      </c>
      <c r="L4289" s="7" t="str">
        <f t="shared" si="267"/>
        <v/>
      </c>
      <c r="M4289" s="7" t="str">
        <f t="shared" si="268"/>
        <v/>
      </c>
      <c r="N4289" s="7" t="str">
        <f>Cartilha_GLOBAL!N4289</f>
        <v/>
      </c>
      <c r="O4289" s="144"/>
      <c r="Q4289" s="151"/>
      <c r="R4289" s="152">
        <v>0</v>
      </c>
      <c r="T4289" s="153">
        <f>IF(Cartilha_GLOBAL!R4289=0,0,IF(Cartilha_GLOBAL!R4289&gt;0,"c","b"))</f>
        <v>0</v>
      </c>
    </row>
    <row r="4290" ht="22.5" hidden="1" spans="1:20">
      <c r="A4290" s="158">
        <f>Cartilha_GLOBAL!A4290</f>
        <v>96635</v>
      </c>
      <c r="B4290" s="100" t="str">
        <f>Cartilha_GLOBAL!B4290</f>
        <v>SINAPI</v>
      </c>
      <c r="C4290" s="104" t="str">
        <f>Cartilha_GLOBAL!C4290</f>
        <v>TUBO, PPR, DN 25, CLASSE PN 20,  INSTALADO EM RAMAL OU SUB-RAMAL DE ÁGUA   FORNECIMENTO E INSTALAÇÃO. AF_08/2022</v>
      </c>
      <c r="D4290" s="94" t="str">
        <f>Cartilha_GLOBAL!D4290</f>
        <v>M</v>
      </c>
      <c r="E4290" s="105">
        <f>Cartilha_GLOBAL!$E4290</f>
        <v>45.99</v>
      </c>
      <c r="F4290" s="182">
        <f>Cartilha_GLOBAL!$F4290</f>
        <v>56.45</v>
      </c>
      <c r="G4290" s="108"/>
      <c r="H4290" s="107">
        <f t="shared" si="265"/>
        <v>0</v>
      </c>
      <c r="I4290" s="143">
        <f t="shared" si="266"/>
        <v>0</v>
      </c>
      <c r="J4290" s="142"/>
      <c r="K4290" s="228"/>
      <c r="L4290" s="7" t="str">
        <f t="shared" si="267"/>
        <v/>
      </c>
      <c r="M4290" s="7" t="str">
        <f t="shared" si="268"/>
        <v/>
      </c>
      <c r="N4290" s="7" t="str">
        <f>Cartilha_GLOBAL!N4290</f>
        <v/>
      </c>
      <c r="O4290" s="144"/>
      <c r="Q4290" s="151"/>
      <c r="R4290" s="152">
        <v>0</v>
      </c>
      <c r="T4290" s="153">
        <f>IF(Cartilha_GLOBAL!R4290=0,0,IF(Cartilha_GLOBAL!R4290&gt;0,"c","b"))</f>
        <v>0</v>
      </c>
    </row>
    <row r="4291" ht="22.5" hidden="1" spans="1:20">
      <c r="A4291" s="158">
        <f>Cartilha_GLOBAL!A4291</f>
        <v>96636</v>
      </c>
      <c r="B4291" s="100" t="str">
        <f>Cartilha_GLOBAL!B4291</f>
        <v>SINAPI</v>
      </c>
      <c r="C4291" s="104" t="str">
        <f>Cartilha_GLOBAL!C4291</f>
        <v>TUBO, PPR, DN 25, CLASSE PN 25 INSTALADO EM RAMAL OU SUB-RAMAL DE ÁGUA   FORNECIMENTO E INSTALAÇÃO. AF_08/2022</v>
      </c>
      <c r="D4291" s="94" t="str">
        <f>Cartilha_GLOBAL!D4291</f>
        <v>M</v>
      </c>
      <c r="E4291" s="105">
        <f>Cartilha_GLOBAL!$E4291</f>
        <v>48.69</v>
      </c>
      <c r="F4291" s="182">
        <f>Cartilha_GLOBAL!$F4291</f>
        <v>59.76</v>
      </c>
      <c r="G4291" s="108"/>
      <c r="H4291" s="107">
        <f t="shared" si="265"/>
        <v>0</v>
      </c>
      <c r="I4291" s="143">
        <f t="shared" si="266"/>
        <v>0</v>
      </c>
      <c r="J4291" s="142"/>
      <c r="K4291" s="228"/>
      <c r="L4291" s="7" t="str">
        <f t="shared" si="267"/>
        <v/>
      </c>
      <c r="M4291" s="7" t="str">
        <f t="shared" si="268"/>
        <v/>
      </c>
      <c r="N4291" s="7" t="str">
        <f>Cartilha_GLOBAL!N4291</f>
        <v/>
      </c>
      <c r="O4291" s="144"/>
      <c r="Q4291" s="151"/>
      <c r="R4291" s="152">
        <v>0</v>
      </c>
      <c r="T4291" s="153">
        <f>IF(Cartilha_GLOBAL!R4291=0,0,IF(Cartilha_GLOBAL!R4291&gt;0,"c","b"))</f>
        <v>0</v>
      </c>
    </row>
    <row r="4292" ht="22.5" hidden="1" spans="1:20">
      <c r="A4292" s="158">
        <f>Cartilha_GLOBAL!A4292</f>
        <v>96644</v>
      </c>
      <c r="B4292" s="100" t="str">
        <f>Cartilha_GLOBAL!B4292</f>
        <v>SINAPI</v>
      </c>
      <c r="C4292" s="104" t="str">
        <f>Cartilha_GLOBAL!C4292</f>
        <v>TUBO, PPR, DN 25, CLASSE PN 20,  INSTALADO EM RAMAL DE DISTRIBUIÇÃO DE ÁGUA   FORNECIMENTO E INSTALAÇÃO. AF_08/2022</v>
      </c>
      <c r="D4292" s="94" t="str">
        <f>Cartilha_GLOBAL!D4292</f>
        <v>M</v>
      </c>
      <c r="E4292" s="105">
        <f>Cartilha_GLOBAL!$E4292</f>
        <v>24.61</v>
      </c>
      <c r="F4292" s="182">
        <f>Cartilha_GLOBAL!$F4292</f>
        <v>30.21</v>
      </c>
      <c r="G4292" s="108"/>
      <c r="H4292" s="107">
        <f t="shared" si="265"/>
        <v>0</v>
      </c>
      <c r="I4292" s="143">
        <f t="shared" si="266"/>
        <v>0</v>
      </c>
      <c r="J4292" s="142"/>
      <c r="K4292" s="228"/>
      <c r="L4292" s="7" t="str">
        <f t="shared" si="267"/>
        <v/>
      </c>
      <c r="M4292" s="7" t="str">
        <f t="shared" si="268"/>
        <v/>
      </c>
      <c r="N4292" s="7" t="str">
        <f>Cartilha_GLOBAL!N4292</f>
        <v/>
      </c>
      <c r="O4292" s="144"/>
      <c r="Q4292" s="151"/>
      <c r="R4292" s="152">
        <v>0</v>
      </c>
      <c r="T4292" s="153">
        <f>IF(Cartilha_GLOBAL!R4292=0,0,IF(Cartilha_GLOBAL!R4292&gt;0,"c","b"))</f>
        <v>0</v>
      </c>
    </row>
    <row r="4293" ht="22.5" hidden="1" spans="1:20">
      <c r="A4293" s="158">
        <f>Cartilha_GLOBAL!A4293</f>
        <v>96645</v>
      </c>
      <c r="B4293" s="100" t="str">
        <f>Cartilha_GLOBAL!B4293</f>
        <v>SINAPI</v>
      </c>
      <c r="C4293" s="104" t="str">
        <f>Cartilha_GLOBAL!C4293</f>
        <v>TUBO, PPR, DN 32, CLASSE PN 12,  INSTALADO EM RAMAL DE DISTRIBUIÇÃO DE ÁGUA   FORNECIMENTO E INSTALAÇÃO. AF_08/2022</v>
      </c>
      <c r="D4293" s="94" t="str">
        <f>Cartilha_GLOBAL!D4293</f>
        <v>M</v>
      </c>
      <c r="E4293" s="105">
        <f>Cartilha_GLOBAL!$E4293</f>
        <v>21.9</v>
      </c>
      <c r="F4293" s="182">
        <f>Cartilha_GLOBAL!$F4293</f>
        <v>26.88</v>
      </c>
      <c r="G4293" s="108"/>
      <c r="H4293" s="107">
        <f t="shared" si="265"/>
        <v>0</v>
      </c>
      <c r="I4293" s="143">
        <f t="shared" si="266"/>
        <v>0</v>
      </c>
      <c r="J4293" s="142"/>
      <c r="K4293" s="228"/>
      <c r="L4293" s="7" t="str">
        <f t="shared" si="267"/>
        <v/>
      </c>
      <c r="M4293" s="7" t="str">
        <f t="shared" si="268"/>
        <v/>
      </c>
      <c r="N4293" s="7" t="str">
        <f>Cartilha_GLOBAL!N4293</f>
        <v/>
      </c>
      <c r="O4293" s="144"/>
      <c r="Q4293" s="151"/>
      <c r="R4293" s="152">
        <v>0</v>
      </c>
      <c r="T4293" s="153">
        <f>IF(Cartilha_GLOBAL!R4293=0,0,IF(Cartilha_GLOBAL!R4293&gt;0,"c","b"))</f>
        <v>0</v>
      </c>
    </row>
    <row r="4294" ht="22.5" hidden="1" spans="1:20">
      <c r="A4294" s="158">
        <f>Cartilha_GLOBAL!A4294</f>
        <v>96646</v>
      </c>
      <c r="B4294" s="100" t="str">
        <f>Cartilha_GLOBAL!B4294</f>
        <v>SINAPI</v>
      </c>
      <c r="C4294" s="104" t="str">
        <f>Cartilha_GLOBAL!C4294</f>
        <v>TUBO, PPR, DN 40, CLASSE PN 12,  INSTALADO EM RAMAL DE DISTRIBUIÇÃO DE ÁGUA   FORNECIMENTO E INSTALAÇÃO. AF_08/2022</v>
      </c>
      <c r="D4294" s="94" t="str">
        <f>Cartilha_GLOBAL!D4294</f>
        <v>M</v>
      </c>
      <c r="E4294" s="105">
        <f>Cartilha_GLOBAL!$E4294</f>
        <v>26.64</v>
      </c>
      <c r="F4294" s="182">
        <f>Cartilha_GLOBAL!$F4294</f>
        <v>32.7</v>
      </c>
      <c r="G4294" s="108"/>
      <c r="H4294" s="107">
        <f t="shared" si="265"/>
        <v>0</v>
      </c>
      <c r="I4294" s="143">
        <f t="shared" si="266"/>
        <v>0</v>
      </c>
      <c r="J4294" s="142"/>
      <c r="K4294" s="228"/>
      <c r="L4294" s="7" t="str">
        <f t="shared" si="267"/>
        <v/>
      </c>
      <c r="M4294" s="7" t="str">
        <f t="shared" si="268"/>
        <v/>
      </c>
      <c r="N4294" s="7" t="str">
        <f>Cartilha_GLOBAL!N4294</f>
        <v/>
      </c>
      <c r="O4294" s="144"/>
      <c r="Q4294" s="151"/>
      <c r="R4294" s="152">
        <v>0</v>
      </c>
      <c r="T4294" s="153">
        <f>IF(Cartilha_GLOBAL!R4294=0,0,IF(Cartilha_GLOBAL!R4294&gt;0,"c","b"))</f>
        <v>0</v>
      </c>
    </row>
    <row r="4295" ht="22.5" hidden="1" spans="1:20">
      <c r="A4295" s="158">
        <f>Cartilha_GLOBAL!A4295</f>
        <v>96647</v>
      </c>
      <c r="B4295" s="100" t="str">
        <f>Cartilha_GLOBAL!B4295</f>
        <v>SINAPI</v>
      </c>
      <c r="C4295" s="104" t="str">
        <f>Cartilha_GLOBAL!C4295</f>
        <v>TUBO, PPR, DN 25, CLASSE PN 25,  INSTALADO EM RAMAL DE DISTRIBUIÇÃO DE ÁGUA   FORNECIMENTO E INSTALAÇÃO. AF_08/2022</v>
      </c>
      <c r="D4295" s="94" t="str">
        <f>Cartilha_GLOBAL!D4295</f>
        <v>M</v>
      </c>
      <c r="E4295" s="105">
        <f>Cartilha_GLOBAL!$E4295</f>
        <v>26.69</v>
      </c>
      <c r="F4295" s="182">
        <f>Cartilha_GLOBAL!$F4295</f>
        <v>32.76</v>
      </c>
      <c r="G4295" s="108"/>
      <c r="H4295" s="107">
        <f t="shared" si="265"/>
        <v>0</v>
      </c>
      <c r="I4295" s="143">
        <f t="shared" si="266"/>
        <v>0</v>
      </c>
      <c r="J4295" s="142"/>
      <c r="K4295" s="228"/>
      <c r="L4295" s="7" t="str">
        <f t="shared" si="267"/>
        <v/>
      </c>
      <c r="M4295" s="7" t="str">
        <f t="shared" si="268"/>
        <v/>
      </c>
      <c r="N4295" s="7" t="str">
        <f>Cartilha_GLOBAL!N4295</f>
        <v/>
      </c>
      <c r="O4295" s="144"/>
      <c r="Q4295" s="151"/>
      <c r="R4295" s="152">
        <v>0</v>
      </c>
      <c r="T4295" s="153">
        <f>IF(Cartilha_GLOBAL!R4295=0,0,IF(Cartilha_GLOBAL!R4295&gt;0,"c","b"))</f>
        <v>0</v>
      </c>
    </row>
    <row r="4296" ht="22.5" hidden="1" spans="1:20">
      <c r="A4296" s="158">
        <f>Cartilha_GLOBAL!A4296</f>
        <v>96648</v>
      </c>
      <c r="B4296" s="100" t="str">
        <f>Cartilha_GLOBAL!B4296</f>
        <v>SINAPI</v>
      </c>
      <c r="C4296" s="104" t="str">
        <f>Cartilha_GLOBAL!C4296</f>
        <v>TUBO, PPR, DN 32, CLASSE PN 25,  INSTALADO EM RAMAL DE DISTRIBUIÇÃO DE ÁGUA   FORNECIMENTO E INSTALAÇÃO. AF_08/2022</v>
      </c>
      <c r="D4296" s="94" t="str">
        <f>Cartilha_GLOBAL!D4296</f>
        <v>M</v>
      </c>
      <c r="E4296" s="105">
        <f>Cartilha_GLOBAL!$E4296</f>
        <v>32.78</v>
      </c>
      <c r="F4296" s="182">
        <f>Cartilha_GLOBAL!$F4296</f>
        <v>40.23</v>
      </c>
      <c r="G4296" s="108"/>
      <c r="H4296" s="107">
        <f t="shared" si="265"/>
        <v>0</v>
      </c>
      <c r="I4296" s="143">
        <f t="shared" si="266"/>
        <v>0</v>
      </c>
      <c r="J4296" s="142"/>
      <c r="K4296" s="228"/>
      <c r="L4296" s="7" t="str">
        <f t="shared" si="267"/>
        <v/>
      </c>
      <c r="M4296" s="7" t="str">
        <f t="shared" si="268"/>
        <v/>
      </c>
      <c r="N4296" s="7" t="str">
        <f>Cartilha_GLOBAL!N4296</f>
        <v/>
      </c>
      <c r="O4296" s="144"/>
      <c r="Q4296" s="151"/>
      <c r="R4296" s="152">
        <v>0</v>
      </c>
      <c r="T4296" s="153">
        <f>IF(Cartilha_GLOBAL!R4296=0,0,IF(Cartilha_GLOBAL!R4296&gt;0,"c","b"))</f>
        <v>0</v>
      </c>
    </row>
    <row r="4297" ht="22.5" hidden="1" spans="1:20">
      <c r="A4297" s="158">
        <f>Cartilha_GLOBAL!A4297</f>
        <v>96649</v>
      </c>
      <c r="B4297" s="100" t="str">
        <f>Cartilha_GLOBAL!B4297</f>
        <v>SINAPI</v>
      </c>
      <c r="C4297" s="104" t="str">
        <f>Cartilha_GLOBAL!C4297</f>
        <v>TUBO, PPR, DN 40, CLASSE PN 25,  INSTALADO EM RAMAL DE DISTRIBUIÇÃO DE ÁGUA   FORNECIMENTO E INSTALAÇÃO. AF_08/2022</v>
      </c>
      <c r="D4297" s="94" t="str">
        <f>Cartilha_GLOBAL!D4297</f>
        <v>M</v>
      </c>
      <c r="E4297" s="105">
        <f>Cartilha_GLOBAL!$E4297</f>
        <v>43.16</v>
      </c>
      <c r="F4297" s="182">
        <f>Cartilha_GLOBAL!$F4297</f>
        <v>52.97</v>
      </c>
      <c r="G4297" s="108"/>
      <c r="H4297" s="107">
        <f t="shared" si="265"/>
        <v>0</v>
      </c>
      <c r="I4297" s="143">
        <f t="shared" si="266"/>
        <v>0</v>
      </c>
      <c r="J4297" s="142"/>
      <c r="K4297" s="228"/>
      <c r="L4297" s="7" t="str">
        <f t="shared" si="267"/>
        <v/>
      </c>
      <c r="M4297" s="7" t="str">
        <f t="shared" si="268"/>
        <v/>
      </c>
      <c r="N4297" s="7" t="str">
        <f>Cartilha_GLOBAL!N4297</f>
        <v/>
      </c>
      <c r="O4297" s="144"/>
      <c r="Q4297" s="151"/>
      <c r="R4297" s="152">
        <v>0</v>
      </c>
      <c r="T4297" s="153">
        <f>IF(Cartilha_GLOBAL!R4297=0,0,IF(Cartilha_GLOBAL!R4297&gt;0,"c","b"))</f>
        <v>0</v>
      </c>
    </row>
    <row r="4298" ht="22.5" hidden="1" spans="1:20">
      <c r="A4298" s="158">
        <f>Cartilha_GLOBAL!A4298</f>
        <v>96668</v>
      </c>
      <c r="B4298" s="100" t="str">
        <f>Cartilha_GLOBAL!B4298</f>
        <v>SINAPI</v>
      </c>
      <c r="C4298" s="104" t="str">
        <f>Cartilha_GLOBAL!C4298</f>
        <v>TUBO, PPR, DN 25, CLASSE PN 20,  INSTALADO EM PRUMADA DE ÁGUA   FORNECIMENTO E INSTALAÇÃO. AF_08/2022</v>
      </c>
      <c r="D4298" s="94" t="str">
        <f>Cartilha_GLOBAL!D4298</f>
        <v>M</v>
      </c>
      <c r="E4298" s="105">
        <f>Cartilha_GLOBAL!$E4298</f>
        <v>18.93</v>
      </c>
      <c r="F4298" s="182">
        <f>Cartilha_GLOBAL!$F4298</f>
        <v>23.23</v>
      </c>
      <c r="G4298" s="108"/>
      <c r="H4298" s="107">
        <f t="shared" si="265"/>
        <v>0</v>
      </c>
      <c r="I4298" s="143">
        <f t="shared" si="266"/>
        <v>0</v>
      </c>
      <c r="J4298" s="142"/>
      <c r="K4298" s="228"/>
      <c r="L4298" s="7" t="str">
        <f t="shared" si="267"/>
        <v/>
      </c>
      <c r="M4298" s="7" t="str">
        <f t="shared" si="268"/>
        <v/>
      </c>
      <c r="N4298" s="7" t="str">
        <f>Cartilha_GLOBAL!N4298</f>
        <v/>
      </c>
      <c r="O4298" s="144"/>
      <c r="Q4298" s="151"/>
      <c r="R4298" s="152">
        <v>0</v>
      </c>
      <c r="T4298" s="153">
        <f>IF(Cartilha_GLOBAL!R4298=0,0,IF(Cartilha_GLOBAL!R4298&gt;0,"c","b"))</f>
        <v>0</v>
      </c>
    </row>
    <row r="4299" ht="22.5" hidden="1" spans="1:20">
      <c r="A4299" s="158">
        <f>Cartilha_GLOBAL!A4299</f>
        <v>96669</v>
      </c>
      <c r="B4299" s="100" t="str">
        <f>Cartilha_GLOBAL!B4299</f>
        <v>SINAPI</v>
      </c>
      <c r="C4299" s="104" t="str">
        <f>Cartilha_GLOBAL!C4299</f>
        <v>TUBO, PPR, DN 32, CLASSE PN 12,  INSTALADO EM PRUMADA DE ÁGUA   FORNECIMENTO E INSTALAÇÃO. AF_08/2022</v>
      </c>
      <c r="D4299" s="94" t="str">
        <f>Cartilha_GLOBAL!D4299</f>
        <v>M</v>
      </c>
      <c r="E4299" s="105">
        <f>Cartilha_GLOBAL!$E4299</f>
        <v>18.86</v>
      </c>
      <c r="F4299" s="182">
        <f>Cartilha_GLOBAL!$F4299</f>
        <v>23.15</v>
      </c>
      <c r="G4299" s="108"/>
      <c r="H4299" s="107">
        <f t="shared" si="265"/>
        <v>0</v>
      </c>
      <c r="I4299" s="143">
        <f t="shared" si="266"/>
        <v>0</v>
      </c>
      <c r="J4299" s="142"/>
      <c r="K4299" s="228"/>
      <c r="L4299" s="7" t="str">
        <f t="shared" si="267"/>
        <v/>
      </c>
      <c r="M4299" s="7" t="str">
        <f t="shared" si="268"/>
        <v/>
      </c>
      <c r="N4299" s="7" t="str">
        <f>Cartilha_GLOBAL!N4299</f>
        <v/>
      </c>
      <c r="O4299" s="144"/>
      <c r="Q4299" s="151"/>
      <c r="R4299" s="152">
        <v>0</v>
      </c>
      <c r="T4299" s="153">
        <f>IF(Cartilha_GLOBAL!R4299=0,0,IF(Cartilha_GLOBAL!R4299&gt;0,"c","b"))</f>
        <v>0</v>
      </c>
    </row>
    <row r="4300" ht="22.5" hidden="1" spans="1:20">
      <c r="A4300" s="158">
        <f>Cartilha_GLOBAL!A4300</f>
        <v>96670</v>
      </c>
      <c r="B4300" s="100" t="str">
        <f>Cartilha_GLOBAL!B4300</f>
        <v>SINAPI</v>
      </c>
      <c r="C4300" s="104" t="str">
        <f>Cartilha_GLOBAL!C4300</f>
        <v>TUBO, PPR, DN 40, CLASSE PN 12,  INSTALADO EM PRUMADA DE ÁGUA   FORNECIMENTO E INSTALAÇÃO. AF_08/2022</v>
      </c>
      <c r="D4300" s="94" t="str">
        <f>Cartilha_GLOBAL!D4300</f>
        <v>M</v>
      </c>
      <c r="E4300" s="105">
        <f>Cartilha_GLOBAL!$E4300</f>
        <v>24.45</v>
      </c>
      <c r="F4300" s="182">
        <f>Cartilha_GLOBAL!$F4300</f>
        <v>30.01</v>
      </c>
      <c r="G4300" s="108"/>
      <c r="H4300" s="107">
        <f t="shared" si="265"/>
        <v>0</v>
      </c>
      <c r="I4300" s="143">
        <f t="shared" si="266"/>
        <v>0</v>
      </c>
      <c r="J4300" s="142"/>
      <c r="K4300" s="228"/>
      <c r="L4300" s="7" t="str">
        <f t="shared" si="267"/>
        <v/>
      </c>
      <c r="M4300" s="7" t="str">
        <f t="shared" si="268"/>
        <v/>
      </c>
      <c r="N4300" s="7" t="str">
        <f>Cartilha_GLOBAL!N4300</f>
        <v/>
      </c>
      <c r="O4300" s="144"/>
      <c r="Q4300" s="151"/>
      <c r="R4300" s="152">
        <v>0</v>
      </c>
      <c r="T4300" s="153">
        <f>IF(Cartilha_GLOBAL!R4300=0,0,IF(Cartilha_GLOBAL!R4300&gt;0,"c","b"))</f>
        <v>0</v>
      </c>
    </row>
    <row r="4301" ht="22.5" hidden="1" spans="1:20">
      <c r="A4301" s="158">
        <f>Cartilha_GLOBAL!A4301</f>
        <v>96671</v>
      </c>
      <c r="B4301" s="100" t="str">
        <f>Cartilha_GLOBAL!B4301</f>
        <v>SINAPI</v>
      </c>
      <c r="C4301" s="104" t="str">
        <f>Cartilha_GLOBAL!C4301</f>
        <v>TUBO, PPR, DN 50, CLASSE PN 12,  INSTALADO EM PRUMADA DE ÁGUA   FORNECIMENTO E INSTALAÇÃO. AF_08/2022</v>
      </c>
      <c r="D4301" s="94" t="str">
        <f>Cartilha_GLOBAL!D4301</f>
        <v>M</v>
      </c>
      <c r="E4301" s="105">
        <f>Cartilha_GLOBAL!$E4301</f>
        <v>36.83</v>
      </c>
      <c r="F4301" s="182">
        <f>Cartilha_GLOBAL!$F4301</f>
        <v>45.21</v>
      </c>
      <c r="G4301" s="108"/>
      <c r="H4301" s="107">
        <f t="shared" si="265"/>
        <v>0</v>
      </c>
      <c r="I4301" s="143">
        <f t="shared" si="266"/>
        <v>0</v>
      </c>
      <c r="J4301" s="142"/>
      <c r="K4301" s="228"/>
      <c r="L4301" s="7" t="str">
        <f t="shared" si="267"/>
        <v/>
      </c>
      <c r="M4301" s="7" t="str">
        <f t="shared" si="268"/>
        <v/>
      </c>
      <c r="N4301" s="7" t="str">
        <f>Cartilha_GLOBAL!N4301</f>
        <v/>
      </c>
      <c r="O4301" s="144"/>
      <c r="Q4301" s="151"/>
      <c r="R4301" s="152">
        <v>0</v>
      </c>
      <c r="T4301" s="153">
        <f>IF(Cartilha_GLOBAL!R4301=0,0,IF(Cartilha_GLOBAL!R4301&gt;0,"c","b"))</f>
        <v>0</v>
      </c>
    </row>
    <row r="4302" ht="22.5" hidden="1" spans="1:20">
      <c r="A4302" s="158">
        <f>Cartilha_GLOBAL!A4302</f>
        <v>96672</v>
      </c>
      <c r="B4302" s="100" t="str">
        <f>Cartilha_GLOBAL!B4302</f>
        <v>SINAPI</v>
      </c>
      <c r="C4302" s="104" t="str">
        <f>Cartilha_GLOBAL!C4302</f>
        <v>TUBO, PPR, DN 63, CLASSE PN 12,  INSTALADO EM PRUMADA DE ÁGUA   FORNECIMENTO E INSTALAÇÃO. AF_08/2022</v>
      </c>
      <c r="D4302" s="94" t="str">
        <f>Cartilha_GLOBAL!D4302</f>
        <v>M</v>
      </c>
      <c r="E4302" s="105">
        <f>Cartilha_GLOBAL!$E4302</f>
        <v>55.85</v>
      </c>
      <c r="F4302" s="182">
        <f>Cartilha_GLOBAL!$F4302</f>
        <v>68.55</v>
      </c>
      <c r="G4302" s="108"/>
      <c r="H4302" s="107">
        <f t="shared" si="265"/>
        <v>0</v>
      </c>
      <c r="I4302" s="143">
        <f t="shared" si="266"/>
        <v>0</v>
      </c>
      <c r="J4302" s="142"/>
      <c r="K4302" s="228"/>
      <c r="L4302" s="7" t="str">
        <f t="shared" si="267"/>
        <v/>
      </c>
      <c r="M4302" s="7" t="str">
        <f t="shared" si="268"/>
        <v/>
      </c>
      <c r="N4302" s="7" t="str">
        <f>Cartilha_GLOBAL!N4302</f>
        <v/>
      </c>
      <c r="O4302" s="144"/>
      <c r="Q4302" s="151"/>
      <c r="R4302" s="152">
        <v>0</v>
      </c>
      <c r="T4302" s="153">
        <f>IF(Cartilha_GLOBAL!R4302=0,0,IF(Cartilha_GLOBAL!R4302&gt;0,"c","b"))</f>
        <v>0</v>
      </c>
    </row>
    <row r="4303" ht="22.5" hidden="1" spans="1:20">
      <c r="A4303" s="158">
        <f>Cartilha_GLOBAL!A4303</f>
        <v>96673</v>
      </c>
      <c r="B4303" s="100" t="str">
        <f>Cartilha_GLOBAL!B4303</f>
        <v>SINAPI</v>
      </c>
      <c r="C4303" s="104" t="str">
        <f>Cartilha_GLOBAL!C4303</f>
        <v>TUBO, PPR, DN 75, CLASSE PN 12,  INSTALADO EM PRUMADA DE ÁGUA   FORNECIMENTO E INSTALAÇÃO. AF_08/2022</v>
      </c>
      <c r="D4303" s="94" t="str">
        <f>Cartilha_GLOBAL!D4303</f>
        <v>M</v>
      </c>
      <c r="E4303" s="105">
        <f>Cartilha_GLOBAL!$E4303</f>
        <v>70.33</v>
      </c>
      <c r="F4303" s="182">
        <f>Cartilha_GLOBAL!$F4303</f>
        <v>86.32</v>
      </c>
      <c r="G4303" s="108"/>
      <c r="H4303" s="107">
        <f t="shared" si="265"/>
        <v>0</v>
      </c>
      <c r="I4303" s="143">
        <f t="shared" si="266"/>
        <v>0</v>
      </c>
      <c r="J4303" s="142"/>
      <c r="K4303" s="228"/>
      <c r="L4303" s="7" t="str">
        <f t="shared" si="267"/>
        <v/>
      </c>
      <c r="M4303" s="7" t="str">
        <f t="shared" si="268"/>
        <v/>
      </c>
      <c r="N4303" s="7" t="str">
        <f>Cartilha_GLOBAL!N4303</f>
        <v/>
      </c>
      <c r="O4303" s="144"/>
      <c r="Q4303" s="151"/>
      <c r="R4303" s="152">
        <v>0</v>
      </c>
      <c r="T4303" s="153">
        <f>IF(Cartilha_GLOBAL!R4303=0,0,IF(Cartilha_GLOBAL!R4303&gt;0,"c","b"))</f>
        <v>0</v>
      </c>
    </row>
    <row r="4304" ht="22.5" hidden="1" spans="1:20">
      <c r="A4304" s="158">
        <f>Cartilha_GLOBAL!A4304</f>
        <v>96674</v>
      </c>
      <c r="B4304" s="100" t="str">
        <f>Cartilha_GLOBAL!B4304</f>
        <v>SINAPI</v>
      </c>
      <c r="C4304" s="104" t="str">
        <f>Cartilha_GLOBAL!C4304</f>
        <v>TUBO, PPR, DN 90, CLASSE PN 12,  INSTALADO EM PRUMADA DE ÁGUA   FORNECIMENTO E INSTALAÇÃO. AF_08/2022</v>
      </c>
      <c r="D4304" s="94" t="str">
        <f>Cartilha_GLOBAL!D4304</f>
        <v>M</v>
      </c>
      <c r="E4304" s="105">
        <f>Cartilha_GLOBAL!$E4304</f>
        <v>113.18</v>
      </c>
      <c r="F4304" s="182">
        <f>Cartilha_GLOBAL!$F4304</f>
        <v>138.92</v>
      </c>
      <c r="G4304" s="108"/>
      <c r="H4304" s="107">
        <f t="shared" si="265"/>
        <v>0</v>
      </c>
      <c r="I4304" s="143">
        <f t="shared" si="266"/>
        <v>0</v>
      </c>
      <c r="J4304" s="142"/>
      <c r="K4304" s="228"/>
      <c r="L4304" s="7" t="str">
        <f t="shared" si="267"/>
        <v/>
      </c>
      <c r="M4304" s="7" t="str">
        <f t="shared" si="268"/>
        <v/>
      </c>
      <c r="N4304" s="7" t="str">
        <f>Cartilha_GLOBAL!N4304</f>
        <v/>
      </c>
      <c r="O4304" s="144"/>
      <c r="Q4304" s="151"/>
      <c r="R4304" s="152">
        <v>0</v>
      </c>
      <c r="T4304" s="153">
        <f>IF(Cartilha_GLOBAL!R4304=0,0,IF(Cartilha_GLOBAL!R4304&gt;0,"c","b"))</f>
        <v>0</v>
      </c>
    </row>
    <row r="4305" ht="22.5" hidden="1" spans="1:20">
      <c r="A4305" s="158">
        <f>Cartilha_GLOBAL!A4305</f>
        <v>96675</v>
      </c>
      <c r="B4305" s="100" t="str">
        <f>Cartilha_GLOBAL!B4305</f>
        <v>SINAPI</v>
      </c>
      <c r="C4305" s="104" t="str">
        <f>Cartilha_GLOBAL!C4305</f>
        <v>TUBO, PPR, DN 110, CLASSE PN 12,  INSTALADO EM PRUMADA DE ÁGUA   FORNECIMENTO E INSTALAÇÃO. AF_08/2022</v>
      </c>
      <c r="D4305" s="94" t="str">
        <f>Cartilha_GLOBAL!D4305</f>
        <v>M</v>
      </c>
      <c r="E4305" s="105">
        <f>Cartilha_GLOBAL!$E4305</f>
        <v>164.2</v>
      </c>
      <c r="F4305" s="182">
        <f>Cartilha_GLOBAL!$F4305</f>
        <v>201.54</v>
      </c>
      <c r="G4305" s="108"/>
      <c r="H4305" s="107">
        <f t="shared" si="265"/>
        <v>0</v>
      </c>
      <c r="I4305" s="143">
        <f t="shared" si="266"/>
        <v>0</v>
      </c>
      <c r="J4305" s="142"/>
      <c r="K4305" s="228"/>
      <c r="L4305" s="7" t="str">
        <f t="shared" si="267"/>
        <v/>
      </c>
      <c r="M4305" s="7" t="str">
        <f t="shared" si="268"/>
        <v/>
      </c>
      <c r="N4305" s="7" t="str">
        <f>Cartilha_GLOBAL!N4305</f>
        <v/>
      </c>
      <c r="O4305" s="144"/>
      <c r="Q4305" s="151"/>
      <c r="R4305" s="152">
        <v>0</v>
      </c>
      <c r="T4305" s="153">
        <f>IF(Cartilha_GLOBAL!R4305=0,0,IF(Cartilha_GLOBAL!R4305&gt;0,"c","b"))</f>
        <v>0</v>
      </c>
    </row>
    <row r="4306" ht="22.5" hidden="1" spans="1:20">
      <c r="A4306" s="158">
        <f>Cartilha_GLOBAL!A4306</f>
        <v>96676</v>
      </c>
      <c r="B4306" s="100" t="str">
        <f>Cartilha_GLOBAL!B4306</f>
        <v>SINAPI</v>
      </c>
      <c r="C4306" s="104" t="str">
        <f>Cartilha_GLOBAL!C4306</f>
        <v>TUBO, PPR, DN 25, CLASSE PN 25,  INSTALADO EM PRUMADA DE ÁGUA   FORNECIMENTO E INSTALAÇÃO. AF_08/2022</v>
      </c>
      <c r="D4306" s="94" t="str">
        <f>Cartilha_GLOBAL!D4306</f>
        <v>M</v>
      </c>
      <c r="E4306" s="105">
        <f>Cartilha_GLOBAL!$E4306</f>
        <v>24.08</v>
      </c>
      <c r="F4306" s="182">
        <f>Cartilha_GLOBAL!$F4306</f>
        <v>29.56</v>
      </c>
      <c r="G4306" s="108"/>
      <c r="H4306" s="107">
        <f t="shared" si="265"/>
        <v>0</v>
      </c>
      <c r="I4306" s="143">
        <f t="shared" si="266"/>
        <v>0</v>
      </c>
      <c r="J4306" s="142"/>
      <c r="K4306" s="228"/>
      <c r="L4306" s="7" t="str">
        <f t="shared" si="267"/>
        <v/>
      </c>
      <c r="M4306" s="7" t="str">
        <f t="shared" si="268"/>
        <v/>
      </c>
      <c r="N4306" s="7" t="str">
        <f>Cartilha_GLOBAL!N4306</f>
        <v/>
      </c>
      <c r="O4306" s="144"/>
      <c r="Q4306" s="151"/>
      <c r="R4306" s="152">
        <v>0</v>
      </c>
      <c r="T4306" s="153">
        <f>IF(Cartilha_GLOBAL!R4306=0,0,IF(Cartilha_GLOBAL!R4306&gt;0,"c","b"))</f>
        <v>0</v>
      </c>
    </row>
    <row r="4307" ht="22.5" hidden="1" spans="1:20">
      <c r="A4307" s="158">
        <f>Cartilha_GLOBAL!A4307</f>
        <v>96677</v>
      </c>
      <c r="B4307" s="100" t="str">
        <f>Cartilha_GLOBAL!B4307</f>
        <v>SINAPI</v>
      </c>
      <c r="C4307" s="104" t="str">
        <f>Cartilha_GLOBAL!C4307</f>
        <v>TUBO, PPR, DN 32, CLASSE PN 25,  INSTALADO EM PRUMADA DE ÁGUA   FORNECIMENTO E INSTALAÇÃO. AF_08/2022</v>
      </c>
      <c r="D4307" s="94" t="str">
        <f>Cartilha_GLOBAL!D4307</f>
        <v>M</v>
      </c>
      <c r="E4307" s="105">
        <f>Cartilha_GLOBAL!$E4307</f>
        <v>31.32</v>
      </c>
      <c r="F4307" s="182">
        <f>Cartilha_GLOBAL!$F4307</f>
        <v>38.44</v>
      </c>
      <c r="G4307" s="108"/>
      <c r="H4307" s="107">
        <f t="shared" si="265"/>
        <v>0</v>
      </c>
      <c r="I4307" s="143">
        <f t="shared" si="266"/>
        <v>0</v>
      </c>
      <c r="J4307" s="142"/>
      <c r="K4307" s="228"/>
      <c r="L4307" s="7" t="str">
        <f t="shared" si="267"/>
        <v/>
      </c>
      <c r="M4307" s="7" t="str">
        <f t="shared" si="268"/>
        <v/>
      </c>
      <c r="N4307" s="7" t="str">
        <f>Cartilha_GLOBAL!N4307</f>
        <v/>
      </c>
      <c r="O4307" s="144"/>
      <c r="Q4307" s="151"/>
      <c r="R4307" s="152">
        <v>0</v>
      </c>
      <c r="T4307" s="153">
        <f>IF(Cartilha_GLOBAL!R4307=0,0,IF(Cartilha_GLOBAL!R4307&gt;0,"c","b"))</f>
        <v>0</v>
      </c>
    </row>
    <row r="4308" ht="22.5" hidden="1" spans="1:20">
      <c r="A4308" s="158">
        <f>Cartilha_GLOBAL!A4308</f>
        <v>96678</v>
      </c>
      <c r="B4308" s="100" t="str">
        <f>Cartilha_GLOBAL!B4308</f>
        <v>SINAPI</v>
      </c>
      <c r="C4308" s="104" t="str">
        <f>Cartilha_GLOBAL!C4308</f>
        <v>TUBO, PPR, DN 40, CLASSE PN 25,  INSTALADO EM PRUMADA DE ÁGUA   FORNECIMENTO E INSTALAÇÃO. AF_08/2022</v>
      </c>
      <c r="D4308" s="94" t="str">
        <f>Cartilha_GLOBAL!D4308</f>
        <v>M</v>
      </c>
      <c r="E4308" s="105">
        <f>Cartilha_GLOBAL!$E4308</f>
        <v>42.99</v>
      </c>
      <c r="F4308" s="182">
        <f>Cartilha_GLOBAL!$F4308</f>
        <v>52.77</v>
      </c>
      <c r="G4308" s="108"/>
      <c r="H4308" s="107">
        <f t="shared" si="265"/>
        <v>0</v>
      </c>
      <c r="I4308" s="143">
        <f t="shared" si="266"/>
        <v>0</v>
      </c>
      <c r="J4308" s="142"/>
      <c r="K4308" s="228"/>
      <c r="L4308" s="7" t="str">
        <f t="shared" si="267"/>
        <v/>
      </c>
      <c r="M4308" s="7" t="str">
        <f t="shared" si="268"/>
        <v/>
      </c>
      <c r="N4308" s="7" t="str">
        <f>Cartilha_GLOBAL!N4308</f>
        <v/>
      </c>
      <c r="O4308" s="144"/>
      <c r="Q4308" s="151"/>
      <c r="R4308" s="152">
        <v>0</v>
      </c>
      <c r="T4308" s="153">
        <f>IF(Cartilha_GLOBAL!R4308=0,0,IF(Cartilha_GLOBAL!R4308&gt;0,"c","b"))</f>
        <v>0</v>
      </c>
    </row>
    <row r="4309" ht="22.5" hidden="1" spans="1:20">
      <c r="A4309" s="158">
        <f>Cartilha_GLOBAL!A4309</f>
        <v>96679</v>
      </c>
      <c r="B4309" s="100" t="str">
        <f>Cartilha_GLOBAL!B4309</f>
        <v>SINAPI</v>
      </c>
      <c r="C4309" s="104" t="str">
        <f>Cartilha_GLOBAL!C4309</f>
        <v>TUBO, PPR, DN 50, CLASSE PN 25,  INSTALADO EM PRUMADA DE ÁGUA   FORNECIMENTO E INSTALAÇÃO. AF_08/2022</v>
      </c>
      <c r="D4309" s="94" t="str">
        <f>Cartilha_GLOBAL!D4309</f>
        <v>M</v>
      </c>
      <c r="E4309" s="105">
        <f>Cartilha_GLOBAL!$E4309</f>
        <v>63.83</v>
      </c>
      <c r="F4309" s="182">
        <f>Cartilha_GLOBAL!$F4309</f>
        <v>78.34</v>
      </c>
      <c r="G4309" s="108"/>
      <c r="H4309" s="107">
        <f t="shared" si="265"/>
        <v>0</v>
      </c>
      <c r="I4309" s="143">
        <f t="shared" si="266"/>
        <v>0</v>
      </c>
      <c r="J4309" s="142"/>
      <c r="K4309" s="228"/>
      <c r="L4309" s="7" t="str">
        <f t="shared" si="267"/>
        <v/>
      </c>
      <c r="M4309" s="7" t="str">
        <f t="shared" si="268"/>
        <v/>
      </c>
      <c r="N4309" s="7" t="str">
        <f>Cartilha_GLOBAL!N4309</f>
        <v/>
      </c>
      <c r="O4309" s="144"/>
      <c r="Q4309" s="151"/>
      <c r="R4309" s="152">
        <v>0</v>
      </c>
      <c r="T4309" s="153">
        <f>IF(Cartilha_GLOBAL!R4309=0,0,IF(Cartilha_GLOBAL!R4309&gt;0,"c","b"))</f>
        <v>0</v>
      </c>
    </row>
    <row r="4310" ht="22.5" hidden="1" spans="1:20">
      <c r="A4310" s="158">
        <f>Cartilha_GLOBAL!A4310</f>
        <v>96680</v>
      </c>
      <c r="B4310" s="100" t="str">
        <f>Cartilha_GLOBAL!B4310</f>
        <v>SINAPI</v>
      </c>
      <c r="C4310" s="104" t="str">
        <f>Cartilha_GLOBAL!C4310</f>
        <v>TUBO, PPR, DN 63, CLASSE PN 25,  INSTALADO EM PRUMADA DE ÁGUA   FORNECIMENTO E INSTALAÇÃO. AF_08/2022</v>
      </c>
      <c r="D4310" s="94" t="str">
        <f>Cartilha_GLOBAL!D4310</f>
        <v>M</v>
      </c>
      <c r="E4310" s="105">
        <f>Cartilha_GLOBAL!$E4310</f>
        <v>105.1</v>
      </c>
      <c r="F4310" s="182">
        <f>Cartilha_GLOBAL!$F4310</f>
        <v>129</v>
      </c>
      <c r="G4310" s="108"/>
      <c r="H4310" s="107">
        <f t="shared" si="265"/>
        <v>0</v>
      </c>
      <c r="I4310" s="143">
        <f t="shared" si="266"/>
        <v>0</v>
      </c>
      <c r="J4310" s="142"/>
      <c r="K4310" s="228"/>
      <c r="L4310" s="7" t="str">
        <f t="shared" si="267"/>
        <v/>
      </c>
      <c r="M4310" s="7" t="str">
        <f t="shared" si="268"/>
        <v/>
      </c>
      <c r="N4310" s="7" t="str">
        <f>Cartilha_GLOBAL!N4310</f>
        <v/>
      </c>
      <c r="O4310" s="144"/>
      <c r="Q4310" s="151"/>
      <c r="R4310" s="152">
        <v>0</v>
      </c>
      <c r="T4310" s="153">
        <f>IF(Cartilha_GLOBAL!R4310=0,0,IF(Cartilha_GLOBAL!R4310&gt;0,"c","b"))</f>
        <v>0</v>
      </c>
    </row>
    <row r="4311" ht="22.5" hidden="1" spans="1:20">
      <c r="A4311" s="158">
        <f>Cartilha_GLOBAL!A4311</f>
        <v>96681</v>
      </c>
      <c r="B4311" s="100" t="str">
        <f>Cartilha_GLOBAL!B4311</f>
        <v>SINAPI</v>
      </c>
      <c r="C4311" s="104" t="str">
        <f>Cartilha_GLOBAL!C4311</f>
        <v>TUBO, PPR, DN 75, CLASSE PN 25,  INSTALADO EM PRUMADA DE ÁGUA   FORNECIMENTO E INSTALAÇÃO. AF_08/2022</v>
      </c>
      <c r="D4311" s="94" t="str">
        <f>Cartilha_GLOBAL!D4311</f>
        <v>M</v>
      </c>
      <c r="E4311" s="105">
        <f>Cartilha_GLOBAL!$E4311</f>
        <v>141.14</v>
      </c>
      <c r="F4311" s="182">
        <f>Cartilha_GLOBAL!$F4311</f>
        <v>173.24</v>
      </c>
      <c r="G4311" s="108"/>
      <c r="H4311" s="107">
        <f t="shared" si="265"/>
        <v>0</v>
      </c>
      <c r="I4311" s="143">
        <f t="shared" si="266"/>
        <v>0</v>
      </c>
      <c r="J4311" s="142"/>
      <c r="K4311" s="228"/>
      <c r="L4311" s="7" t="str">
        <f t="shared" si="267"/>
        <v/>
      </c>
      <c r="M4311" s="7" t="str">
        <f t="shared" si="268"/>
        <v/>
      </c>
      <c r="N4311" s="7" t="str">
        <f>Cartilha_GLOBAL!N4311</f>
        <v/>
      </c>
      <c r="O4311" s="144"/>
      <c r="Q4311" s="151"/>
      <c r="R4311" s="152">
        <v>0</v>
      </c>
      <c r="T4311" s="153">
        <f>IF(Cartilha_GLOBAL!R4311=0,0,IF(Cartilha_GLOBAL!R4311&gt;0,"c","b"))</f>
        <v>0</v>
      </c>
    </row>
    <row r="4312" ht="22.5" hidden="1" spans="1:20">
      <c r="A4312" s="158">
        <f>Cartilha_GLOBAL!A4312</f>
        <v>96682</v>
      </c>
      <c r="B4312" s="100" t="str">
        <f>Cartilha_GLOBAL!B4312</f>
        <v>SINAPI</v>
      </c>
      <c r="C4312" s="104" t="str">
        <f>Cartilha_GLOBAL!C4312</f>
        <v>TUBO, PPR, DN 90, CLASSE PN 25,  INSTALADO EM PRUMADA DE ÁGUA   FORNECIMENTO E INSTALAÇÃO. AF_08/2022</v>
      </c>
      <c r="D4312" s="94" t="str">
        <f>Cartilha_GLOBAL!D4312</f>
        <v>M</v>
      </c>
      <c r="E4312" s="105">
        <f>Cartilha_GLOBAL!$E4312</f>
        <v>232.11</v>
      </c>
      <c r="F4312" s="182">
        <f>Cartilha_GLOBAL!$F4312</f>
        <v>284.89</v>
      </c>
      <c r="G4312" s="108"/>
      <c r="H4312" s="107">
        <f t="shared" si="265"/>
        <v>0</v>
      </c>
      <c r="I4312" s="143">
        <f t="shared" si="266"/>
        <v>0</v>
      </c>
      <c r="J4312" s="142"/>
      <c r="K4312" s="228"/>
      <c r="L4312" s="7" t="str">
        <f t="shared" si="267"/>
        <v/>
      </c>
      <c r="M4312" s="7" t="str">
        <f t="shared" si="268"/>
        <v/>
      </c>
      <c r="N4312" s="7" t="str">
        <f>Cartilha_GLOBAL!N4312</f>
        <v/>
      </c>
      <c r="O4312" s="144"/>
      <c r="Q4312" s="151"/>
      <c r="R4312" s="152">
        <v>0</v>
      </c>
      <c r="T4312" s="153">
        <f>IF(Cartilha_GLOBAL!R4312=0,0,IF(Cartilha_GLOBAL!R4312&gt;0,"c","b"))</f>
        <v>0</v>
      </c>
    </row>
    <row r="4313" ht="22.5" hidden="1" spans="1:20">
      <c r="A4313" s="158">
        <f>Cartilha_GLOBAL!A4313</f>
        <v>96683</v>
      </c>
      <c r="B4313" s="100" t="str">
        <f>Cartilha_GLOBAL!B4313</f>
        <v>SINAPI</v>
      </c>
      <c r="C4313" s="104" t="str">
        <f>Cartilha_GLOBAL!C4313</f>
        <v>TUBO, PPR, DN 110, CLASSE PN 25,  INSTALADO EM PRUMADA DE ÁGUA   FORNECIMENTO E INSTALAÇÃO. AF_08/2022</v>
      </c>
      <c r="D4313" s="94" t="str">
        <f>Cartilha_GLOBAL!D4313</f>
        <v>M</v>
      </c>
      <c r="E4313" s="105">
        <f>Cartilha_GLOBAL!$E4313</f>
        <v>318.27</v>
      </c>
      <c r="F4313" s="182">
        <f>Cartilha_GLOBAL!$F4313</f>
        <v>390.64</v>
      </c>
      <c r="G4313" s="108"/>
      <c r="H4313" s="107">
        <f t="shared" si="265"/>
        <v>0</v>
      </c>
      <c r="I4313" s="143">
        <f t="shared" si="266"/>
        <v>0</v>
      </c>
      <c r="J4313" s="142"/>
      <c r="K4313" s="228"/>
      <c r="L4313" s="7" t="str">
        <f t="shared" si="267"/>
        <v/>
      </c>
      <c r="M4313" s="7" t="str">
        <f t="shared" si="268"/>
        <v/>
      </c>
      <c r="N4313" s="7" t="str">
        <f>Cartilha_GLOBAL!N4313</f>
        <v/>
      </c>
      <c r="O4313" s="144"/>
      <c r="Q4313" s="151"/>
      <c r="R4313" s="152">
        <v>0</v>
      </c>
      <c r="T4313" s="153">
        <f>IF(Cartilha_GLOBAL!R4313=0,0,IF(Cartilha_GLOBAL!R4313&gt;0,"c","b"))</f>
        <v>0</v>
      </c>
    </row>
    <row r="4314" ht="22.5" hidden="1" spans="1:20">
      <c r="A4314" s="158">
        <f>Cartilha_GLOBAL!A4314</f>
        <v>96718</v>
      </c>
      <c r="B4314" s="100" t="str">
        <f>Cartilha_GLOBAL!B4314</f>
        <v>SINAPI</v>
      </c>
      <c r="C4314" s="104" t="str">
        <f>Cartilha_GLOBAL!C4314</f>
        <v>TUBO, PPR, DN 20, CLASSE PN 20,  INSTALADO EM RESERVAÇÃO DE ÁGUA DE EDIFICAÇÃO QUE POSSUA RESERVATÓRIO DE FIBRA/FIBROCIMENTO  FORNECIMENTO E INSTALAÇÃO. AF_06/2016</v>
      </c>
      <c r="D4314" s="94" t="str">
        <f>Cartilha_GLOBAL!D4314</f>
        <v>M</v>
      </c>
      <c r="E4314" s="105">
        <f>Cartilha_GLOBAL!$E4314</f>
        <v>10.83</v>
      </c>
      <c r="F4314" s="182">
        <f>Cartilha_GLOBAL!$F4314</f>
        <v>13.29</v>
      </c>
      <c r="G4314" s="108"/>
      <c r="H4314" s="107">
        <f t="shared" si="265"/>
        <v>0</v>
      </c>
      <c r="I4314" s="143">
        <f t="shared" si="266"/>
        <v>0</v>
      </c>
      <c r="J4314" s="142"/>
      <c r="K4314" s="228"/>
      <c r="L4314" s="7" t="str">
        <f t="shared" si="267"/>
        <v/>
      </c>
      <c r="M4314" s="7" t="str">
        <f t="shared" si="268"/>
        <v/>
      </c>
      <c r="N4314" s="7" t="str">
        <f>Cartilha_GLOBAL!N4314</f>
        <v/>
      </c>
      <c r="O4314" s="144"/>
      <c r="Q4314" s="151"/>
      <c r="R4314" s="152">
        <v>0</v>
      </c>
      <c r="T4314" s="153">
        <f>IF(Cartilha_GLOBAL!R4314=0,0,IF(Cartilha_GLOBAL!R4314&gt;0,"c","b"))</f>
        <v>0</v>
      </c>
    </row>
    <row r="4315" ht="22.5" hidden="1" spans="1:20">
      <c r="A4315" s="158">
        <f>Cartilha_GLOBAL!A4315</f>
        <v>96719</v>
      </c>
      <c r="B4315" s="100" t="str">
        <f>Cartilha_GLOBAL!B4315</f>
        <v>SINAPI</v>
      </c>
      <c r="C4315" s="104" t="str">
        <f>Cartilha_GLOBAL!C4315</f>
        <v>TUBO, PPR, DN 25, CLASSE PN 20,  INSTALADO EM RESERVAÇÃO DE ÁGUA DE EDIFICAÇÃO QUE POSSUA RESERVATÓRIO DE FIBRA/FIBROCIMENTO  FORNECIMENTO E INSTALAÇÃO. AF_06/2016</v>
      </c>
      <c r="D4315" s="94" t="str">
        <f>Cartilha_GLOBAL!D4315</f>
        <v>M</v>
      </c>
      <c r="E4315" s="105">
        <f>Cartilha_GLOBAL!$E4315</f>
        <v>21.7</v>
      </c>
      <c r="F4315" s="182">
        <f>Cartilha_GLOBAL!$F4315</f>
        <v>26.63</v>
      </c>
      <c r="G4315" s="108"/>
      <c r="H4315" s="107">
        <f t="shared" si="265"/>
        <v>0</v>
      </c>
      <c r="I4315" s="143">
        <f t="shared" si="266"/>
        <v>0</v>
      </c>
      <c r="J4315" s="142"/>
      <c r="K4315" s="228"/>
      <c r="L4315" s="7" t="str">
        <f t="shared" si="267"/>
        <v/>
      </c>
      <c r="M4315" s="7" t="str">
        <f t="shared" si="268"/>
        <v/>
      </c>
      <c r="N4315" s="7" t="str">
        <f>Cartilha_GLOBAL!N4315</f>
        <v/>
      </c>
      <c r="O4315" s="144"/>
      <c r="Q4315" s="151"/>
      <c r="R4315" s="152">
        <v>0</v>
      </c>
      <c r="T4315" s="153">
        <f>IF(Cartilha_GLOBAL!R4315=0,0,IF(Cartilha_GLOBAL!R4315&gt;0,"c","b"))</f>
        <v>0</v>
      </c>
    </row>
    <row r="4316" ht="22.5" hidden="1" spans="1:20">
      <c r="A4316" s="158">
        <f>Cartilha_GLOBAL!A4316</f>
        <v>96720</v>
      </c>
      <c r="B4316" s="100" t="str">
        <f>Cartilha_GLOBAL!B4316</f>
        <v>SINAPI</v>
      </c>
      <c r="C4316" s="104" t="str">
        <f>Cartilha_GLOBAL!C4316</f>
        <v>TUBO, PPR, DN 32, CLASSE PN 12,  INSTALADO EM RESERVAÇÃO DE ÁGUA DE EDIFICAÇÃO QUE POSSUA RESERVATÓRIO DE FIBRA/FIBROCIMENTO  FORNECIMENTO E INSTALAÇÃO. AF_06/2016</v>
      </c>
      <c r="D4316" s="94" t="str">
        <f>Cartilha_GLOBAL!D4316</f>
        <v>M</v>
      </c>
      <c r="E4316" s="105">
        <f>Cartilha_GLOBAL!$E4316</f>
        <v>20.33</v>
      </c>
      <c r="F4316" s="182">
        <f>Cartilha_GLOBAL!$F4316</f>
        <v>24.95</v>
      </c>
      <c r="G4316" s="108"/>
      <c r="H4316" s="107">
        <f t="shared" si="265"/>
        <v>0</v>
      </c>
      <c r="I4316" s="143">
        <f t="shared" si="266"/>
        <v>0</v>
      </c>
      <c r="J4316" s="142"/>
      <c r="K4316" s="228"/>
      <c r="L4316" s="7" t="str">
        <f t="shared" si="267"/>
        <v/>
      </c>
      <c r="M4316" s="7" t="str">
        <f t="shared" si="268"/>
        <v/>
      </c>
      <c r="N4316" s="7" t="str">
        <f>Cartilha_GLOBAL!N4316</f>
        <v/>
      </c>
      <c r="O4316" s="144"/>
      <c r="Q4316" s="151"/>
      <c r="R4316" s="152">
        <v>0</v>
      </c>
      <c r="T4316" s="153">
        <f>IF(Cartilha_GLOBAL!R4316=0,0,IF(Cartilha_GLOBAL!R4316&gt;0,"c","b"))</f>
        <v>0</v>
      </c>
    </row>
    <row r="4317" ht="22.5" hidden="1" spans="1:20">
      <c r="A4317" s="158">
        <f>Cartilha_GLOBAL!A4317</f>
        <v>96721</v>
      </c>
      <c r="B4317" s="100" t="str">
        <f>Cartilha_GLOBAL!B4317</f>
        <v>SINAPI</v>
      </c>
      <c r="C4317" s="104" t="str">
        <f>Cartilha_GLOBAL!C4317</f>
        <v>TUBO, PPR, DN 40, CLASSE PN 12,  INSTALADO EM RESERVAÇÃO DE ÁGUA DE EDIFICAÇÃO QUE POSSUA RESERVATÓRIO DE FIBRA/FIBROCIMENTO  FORNECIMENTO E INSTALAÇÃO. AF_06/2016</v>
      </c>
      <c r="D4317" s="94" t="str">
        <f>Cartilha_GLOBAL!D4317</f>
        <v>M</v>
      </c>
      <c r="E4317" s="105">
        <f>Cartilha_GLOBAL!$E4317</f>
        <v>24.33</v>
      </c>
      <c r="F4317" s="182">
        <f>Cartilha_GLOBAL!$F4317</f>
        <v>29.86</v>
      </c>
      <c r="G4317" s="108"/>
      <c r="H4317" s="107">
        <f t="shared" si="265"/>
        <v>0</v>
      </c>
      <c r="I4317" s="143">
        <f t="shared" si="266"/>
        <v>0</v>
      </c>
      <c r="J4317" s="142"/>
      <c r="K4317" s="228"/>
      <c r="L4317" s="7" t="str">
        <f t="shared" si="267"/>
        <v/>
      </c>
      <c r="M4317" s="7" t="str">
        <f t="shared" si="268"/>
        <v/>
      </c>
      <c r="N4317" s="7" t="str">
        <f>Cartilha_GLOBAL!N4317</f>
        <v/>
      </c>
      <c r="O4317" s="144"/>
      <c r="Q4317" s="151"/>
      <c r="R4317" s="152">
        <v>0</v>
      </c>
      <c r="T4317" s="153">
        <f>IF(Cartilha_GLOBAL!R4317=0,0,IF(Cartilha_GLOBAL!R4317&gt;0,"c","b"))</f>
        <v>0</v>
      </c>
    </row>
    <row r="4318" ht="22.5" hidden="1" spans="1:20">
      <c r="A4318" s="158">
        <f>Cartilha_GLOBAL!A4318</f>
        <v>96722</v>
      </c>
      <c r="B4318" s="100" t="str">
        <f>Cartilha_GLOBAL!B4318</f>
        <v>SINAPI</v>
      </c>
      <c r="C4318" s="104" t="str">
        <f>Cartilha_GLOBAL!C4318</f>
        <v>TUBO, PPR, DN 50, CLASSE PN 12,  INSTALADO EM RESERVAÇÃO DE ÁGUA DE EDIFICAÇÃO QUE POSSUA RESERVATÓRIO DE FIBRA/FIBROCIMENTO  FORNECIMENTO E INSTALAÇÃO. AF_06/2016</v>
      </c>
      <c r="D4318" s="94" t="str">
        <f>Cartilha_GLOBAL!D4318</f>
        <v>M</v>
      </c>
      <c r="E4318" s="105">
        <f>Cartilha_GLOBAL!$E4318</f>
        <v>38.86</v>
      </c>
      <c r="F4318" s="182">
        <f>Cartilha_GLOBAL!$F4318</f>
        <v>47.7</v>
      </c>
      <c r="G4318" s="108"/>
      <c r="H4318" s="107">
        <f t="shared" si="265"/>
        <v>0</v>
      </c>
      <c r="I4318" s="143">
        <f t="shared" si="266"/>
        <v>0</v>
      </c>
      <c r="J4318" s="142"/>
      <c r="K4318" s="228"/>
      <c r="L4318" s="7" t="str">
        <f t="shared" si="267"/>
        <v/>
      </c>
      <c r="M4318" s="7" t="str">
        <f t="shared" si="268"/>
        <v/>
      </c>
      <c r="N4318" s="7" t="str">
        <f>Cartilha_GLOBAL!N4318</f>
        <v/>
      </c>
      <c r="O4318" s="144"/>
      <c r="Q4318" s="151"/>
      <c r="R4318" s="152">
        <v>0</v>
      </c>
      <c r="T4318" s="153">
        <f>IF(Cartilha_GLOBAL!R4318=0,0,IF(Cartilha_GLOBAL!R4318&gt;0,"c","b"))</f>
        <v>0</v>
      </c>
    </row>
    <row r="4319" ht="22.5" hidden="1" spans="1:20">
      <c r="A4319" s="158">
        <f>Cartilha_GLOBAL!A4319</f>
        <v>96723</v>
      </c>
      <c r="B4319" s="100" t="str">
        <f>Cartilha_GLOBAL!B4319</f>
        <v>SINAPI</v>
      </c>
      <c r="C4319" s="104" t="str">
        <f>Cartilha_GLOBAL!C4319</f>
        <v>TUBO, PPR, DN 63, CLASSE PN 12,  INSTALADO EM RESERVAÇÃO DE ÁGUA DE EDIFICAÇÃO QUE POSSUA RESERVATÓRIO DE FIBRA/FIBROCIMENTO  FORNECIMENTO E INSTALAÇÃO. AF_06/2016</v>
      </c>
      <c r="D4319" s="94" t="str">
        <f>Cartilha_GLOBAL!D4319</f>
        <v>M</v>
      </c>
      <c r="E4319" s="105">
        <f>Cartilha_GLOBAL!$E4319</f>
        <v>54.7</v>
      </c>
      <c r="F4319" s="182">
        <f>Cartilha_GLOBAL!$F4319</f>
        <v>67.14</v>
      </c>
      <c r="G4319" s="108"/>
      <c r="H4319" s="107">
        <f t="shared" si="265"/>
        <v>0</v>
      </c>
      <c r="I4319" s="143">
        <f t="shared" si="266"/>
        <v>0</v>
      </c>
      <c r="J4319" s="142"/>
      <c r="K4319" s="228"/>
      <c r="L4319" s="7" t="str">
        <f t="shared" si="267"/>
        <v/>
      </c>
      <c r="M4319" s="7" t="str">
        <f t="shared" si="268"/>
        <v/>
      </c>
      <c r="N4319" s="7" t="str">
        <f>Cartilha_GLOBAL!N4319</f>
        <v/>
      </c>
      <c r="O4319" s="144"/>
      <c r="Q4319" s="151"/>
      <c r="R4319" s="152">
        <v>0</v>
      </c>
      <c r="T4319" s="153">
        <f>IF(Cartilha_GLOBAL!R4319=0,0,IF(Cartilha_GLOBAL!R4319&gt;0,"c","b"))</f>
        <v>0</v>
      </c>
    </row>
    <row r="4320" ht="22.5" hidden="1" spans="1:20">
      <c r="A4320" s="158">
        <f>Cartilha_GLOBAL!A4320</f>
        <v>96724</v>
      </c>
      <c r="B4320" s="100" t="str">
        <f>Cartilha_GLOBAL!B4320</f>
        <v>SINAPI</v>
      </c>
      <c r="C4320" s="104" t="str">
        <f>Cartilha_GLOBAL!C4320</f>
        <v>TUBO, PPR, DN 75, CLASSE PN 12,  INSTALADO EM RESERVAÇÃO DE ÁGUA DE EDIFICAÇÃO QUE POSSUA RESERVATÓRIO DE FIBRA/FIBROCIMENTO  FORNECIMENTO E INSTALAÇÃO. AF_06/2016</v>
      </c>
      <c r="D4320" s="94" t="str">
        <f>Cartilha_GLOBAL!D4320</f>
        <v>M</v>
      </c>
      <c r="E4320" s="105">
        <f>Cartilha_GLOBAL!$E4320</f>
        <v>73.87</v>
      </c>
      <c r="F4320" s="182">
        <f>Cartilha_GLOBAL!$F4320</f>
        <v>90.67</v>
      </c>
      <c r="G4320" s="108"/>
      <c r="H4320" s="107">
        <f t="shared" si="265"/>
        <v>0</v>
      </c>
      <c r="I4320" s="143">
        <f t="shared" si="266"/>
        <v>0</v>
      </c>
      <c r="J4320" s="142"/>
      <c r="K4320" s="228"/>
      <c r="L4320" s="7" t="str">
        <f t="shared" si="267"/>
        <v/>
      </c>
      <c r="M4320" s="7" t="str">
        <f t="shared" si="268"/>
        <v/>
      </c>
      <c r="N4320" s="7" t="str">
        <f>Cartilha_GLOBAL!N4320</f>
        <v/>
      </c>
      <c r="O4320" s="144"/>
      <c r="Q4320" s="151"/>
      <c r="R4320" s="152">
        <v>0</v>
      </c>
      <c r="T4320" s="153">
        <f>IF(Cartilha_GLOBAL!R4320=0,0,IF(Cartilha_GLOBAL!R4320&gt;0,"c","b"))</f>
        <v>0</v>
      </c>
    </row>
    <row r="4321" ht="22.5" hidden="1" spans="1:20">
      <c r="A4321" s="158">
        <f>Cartilha_GLOBAL!A4321</f>
        <v>96725</v>
      </c>
      <c r="B4321" s="100" t="str">
        <f>Cartilha_GLOBAL!B4321</f>
        <v>SINAPI</v>
      </c>
      <c r="C4321" s="104" t="str">
        <f>Cartilha_GLOBAL!C4321</f>
        <v>TUBO, PPR, DN 90, CLASSE PN 12,  INSTALADO EM RESERVAÇÃO DE ÁGUA DE EDIFICAÇÃO QUE POSSUA RESERVATÓRIO DE FIBRA/FIBROCIMENTO  FORNECIMENTO E INSTALAÇÃO. AF_06/2016</v>
      </c>
      <c r="D4321" s="94" t="str">
        <f>Cartilha_GLOBAL!D4321</f>
        <v>M</v>
      </c>
      <c r="E4321" s="105">
        <f>Cartilha_GLOBAL!$E4321</f>
        <v>111.03</v>
      </c>
      <c r="F4321" s="182">
        <f>Cartilha_GLOBAL!$F4321</f>
        <v>136.28</v>
      </c>
      <c r="G4321" s="108"/>
      <c r="H4321" s="107">
        <f t="shared" si="265"/>
        <v>0</v>
      </c>
      <c r="I4321" s="143">
        <f t="shared" si="266"/>
        <v>0</v>
      </c>
      <c r="J4321" s="142"/>
      <c r="K4321" s="228"/>
      <c r="L4321" s="7" t="str">
        <f t="shared" si="267"/>
        <v/>
      </c>
      <c r="M4321" s="7" t="str">
        <f t="shared" si="268"/>
        <v/>
      </c>
      <c r="N4321" s="7" t="str">
        <f>Cartilha_GLOBAL!N4321</f>
        <v/>
      </c>
      <c r="O4321" s="144"/>
      <c r="Q4321" s="151"/>
      <c r="R4321" s="152">
        <v>0</v>
      </c>
      <c r="T4321" s="153">
        <f>IF(Cartilha_GLOBAL!R4321=0,0,IF(Cartilha_GLOBAL!R4321&gt;0,"c","b"))</f>
        <v>0</v>
      </c>
    </row>
    <row r="4322" ht="22.5" hidden="1" spans="1:20">
      <c r="A4322" s="158">
        <f>Cartilha_GLOBAL!A4322</f>
        <v>96726</v>
      </c>
      <c r="B4322" s="100" t="str">
        <f>Cartilha_GLOBAL!B4322</f>
        <v>SINAPI</v>
      </c>
      <c r="C4322" s="104" t="str">
        <f>Cartilha_GLOBAL!C4322</f>
        <v>TUBO, PPR, DN 110, CLASSE PN 12,  INSTALADO EM RESERVAÇÃO DE ÁGUA DE EDIFICAÇÃO QUE POSSUA RESERVATÓRIO DE FIBRA/FIBROCIMENTO  FORNECIMENTO E INSTALAÇÃO. AF_06/2016</v>
      </c>
      <c r="D4322" s="94" t="str">
        <f>Cartilha_GLOBAL!D4322</f>
        <v>M</v>
      </c>
      <c r="E4322" s="105">
        <f>Cartilha_GLOBAL!$E4322</f>
        <v>158.17</v>
      </c>
      <c r="F4322" s="182">
        <f>Cartilha_GLOBAL!$F4322</f>
        <v>194.14</v>
      </c>
      <c r="G4322" s="108"/>
      <c r="H4322" s="107">
        <f t="shared" si="265"/>
        <v>0</v>
      </c>
      <c r="I4322" s="143">
        <f t="shared" si="266"/>
        <v>0</v>
      </c>
      <c r="J4322" s="142"/>
      <c r="K4322" s="228"/>
      <c r="L4322" s="7" t="str">
        <f t="shared" si="267"/>
        <v/>
      </c>
      <c r="M4322" s="7" t="str">
        <f t="shared" si="268"/>
        <v/>
      </c>
      <c r="N4322" s="7" t="str">
        <f>Cartilha_GLOBAL!N4322</f>
        <v/>
      </c>
      <c r="O4322" s="144"/>
      <c r="Q4322" s="151"/>
      <c r="R4322" s="152">
        <v>0</v>
      </c>
      <c r="T4322" s="153">
        <f>IF(Cartilha_GLOBAL!R4322=0,0,IF(Cartilha_GLOBAL!R4322&gt;0,"c","b"))</f>
        <v>0</v>
      </c>
    </row>
    <row r="4323" ht="22.5" hidden="1" spans="1:20">
      <c r="A4323" s="158">
        <f>Cartilha_GLOBAL!A4323</f>
        <v>96727</v>
      </c>
      <c r="B4323" s="100" t="str">
        <f>Cartilha_GLOBAL!B4323</f>
        <v>SINAPI</v>
      </c>
      <c r="C4323" s="104" t="str">
        <f>Cartilha_GLOBAL!C4323</f>
        <v>TUBO, PPR, DN 20, CLASSE PN 25,  INSTALADO EM RESERVAÇÃO DE ÁGUA DE EDIFICAÇÃO QUE POSSUA RESERVATÓRIO DE FIBRA/FIBROCIMENTO  FORNECIMENTO E INSTALAÇÃO. AF_06/2016</v>
      </c>
      <c r="D4323" s="94" t="str">
        <f>Cartilha_GLOBAL!D4323</f>
        <v>M</v>
      </c>
      <c r="E4323" s="105">
        <f>Cartilha_GLOBAL!$E4323</f>
        <v>19.72</v>
      </c>
      <c r="F4323" s="182">
        <f>Cartilha_GLOBAL!$F4323</f>
        <v>24.2</v>
      </c>
      <c r="G4323" s="108"/>
      <c r="H4323" s="107">
        <f t="shared" si="265"/>
        <v>0</v>
      </c>
      <c r="I4323" s="143">
        <f t="shared" si="266"/>
        <v>0</v>
      </c>
      <c r="J4323" s="142"/>
      <c r="K4323" s="228"/>
      <c r="L4323" s="7" t="str">
        <f t="shared" si="267"/>
        <v/>
      </c>
      <c r="M4323" s="7" t="str">
        <f t="shared" si="268"/>
        <v/>
      </c>
      <c r="N4323" s="7" t="str">
        <f>Cartilha_GLOBAL!N4323</f>
        <v/>
      </c>
      <c r="O4323" s="144"/>
      <c r="Q4323" s="151"/>
      <c r="R4323" s="152">
        <v>0</v>
      </c>
      <c r="T4323" s="153">
        <f>IF(Cartilha_GLOBAL!R4323=0,0,IF(Cartilha_GLOBAL!R4323&gt;0,"c","b"))</f>
        <v>0</v>
      </c>
    </row>
    <row r="4324" ht="22.5" hidden="1" spans="1:20">
      <c r="A4324" s="158">
        <f>Cartilha_GLOBAL!A4324</f>
        <v>96728</v>
      </c>
      <c r="B4324" s="100" t="str">
        <f>Cartilha_GLOBAL!B4324</f>
        <v>SINAPI</v>
      </c>
      <c r="C4324" s="104" t="str">
        <f>Cartilha_GLOBAL!C4324</f>
        <v>TUBO, PPR, DN 25, CLASSE PN 25,  INSTALADO EM RESERVAÇÃO DE ÁGUA DE EDIFICAÇÃO QUE POSSUA RESERVATÓRIO DE FIBRA/FIBROCIMENTO  FORNECIMENTO E INSTALAÇÃO. AF_06/2016</v>
      </c>
      <c r="D4324" s="94" t="str">
        <f>Cartilha_GLOBAL!D4324</f>
        <v>M</v>
      </c>
      <c r="E4324" s="105">
        <f>Cartilha_GLOBAL!$E4324</f>
        <v>24.11</v>
      </c>
      <c r="F4324" s="182">
        <f>Cartilha_GLOBAL!$F4324</f>
        <v>29.59</v>
      </c>
      <c r="G4324" s="108"/>
      <c r="H4324" s="107">
        <f t="shared" si="265"/>
        <v>0</v>
      </c>
      <c r="I4324" s="143">
        <f t="shared" si="266"/>
        <v>0</v>
      </c>
      <c r="J4324" s="142"/>
      <c r="K4324" s="228"/>
      <c r="L4324" s="7" t="str">
        <f t="shared" si="267"/>
        <v/>
      </c>
      <c r="M4324" s="7" t="str">
        <f t="shared" si="268"/>
        <v/>
      </c>
      <c r="N4324" s="7" t="str">
        <f>Cartilha_GLOBAL!N4324</f>
        <v/>
      </c>
      <c r="O4324" s="144"/>
      <c r="Q4324" s="151"/>
      <c r="R4324" s="152">
        <v>0</v>
      </c>
      <c r="T4324" s="153">
        <f>IF(Cartilha_GLOBAL!R4324=0,0,IF(Cartilha_GLOBAL!R4324&gt;0,"c","b"))</f>
        <v>0</v>
      </c>
    </row>
    <row r="4325" ht="22.5" hidden="1" spans="1:20">
      <c r="A4325" s="158">
        <f>Cartilha_GLOBAL!A4325</f>
        <v>96729</v>
      </c>
      <c r="B4325" s="100" t="str">
        <f>Cartilha_GLOBAL!B4325</f>
        <v>SINAPI</v>
      </c>
      <c r="C4325" s="104" t="str">
        <f>Cartilha_GLOBAL!C4325</f>
        <v>TUBO, PPR, DN 32, CLASSE PN 25,  INSTALADO EM RESERVAÇÃO DE ÁGUA DE EDIFICAÇÃO QUE POSSUA RESERVATÓRIO DE FIBRA/FIBROCIMENTO  FORNECIMENTO E INSTALAÇÃO. AF_06/2016</v>
      </c>
      <c r="D4325" s="94" t="str">
        <f>Cartilha_GLOBAL!D4325</f>
        <v>M</v>
      </c>
      <c r="E4325" s="105">
        <f>Cartilha_GLOBAL!$E4325</f>
        <v>31.58</v>
      </c>
      <c r="F4325" s="182">
        <f>Cartilha_GLOBAL!$F4325</f>
        <v>38.76</v>
      </c>
      <c r="G4325" s="108"/>
      <c r="H4325" s="107">
        <f t="shared" si="265"/>
        <v>0</v>
      </c>
      <c r="I4325" s="143">
        <f t="shared" si="266"/>
        <v>0</v>
      </c>
      <c r="J4325" s="142"/>
      <c r="K4325" s="228"/>
      <c r="L4325" s="7" t="str">
        <f t="shared" si="267"/>
        <v/>
      </c>
      <c r="M4325" s="7" t="str">
        <f t="shared" si="268"/>
        <v/>
      </c>
      <c r="N4325" s="7" t="str">
        <f>Cartilha_GLOBAL!N4325</f>
        <v/>
      </c>
      <c r="O4325" s="144"/>
      <c r="Q4325" s="151"/>
      <c r="R4325" s="152">
        <v>0</v>
      </c>
      <c r="T4325" s="153">
        <f>IF(Cartilha_GLOBAL!R4325=0,0,IF(Cartilha_GLOBAL!R4325&gt;0,"c","b"))</f>
        <v>0</v>
      </c>
    </row>
    <row r="4326" ht="22.5" hidden="1" spans="1:20">
      <c r="A4326" s="158">
        <f>Cartilha_GLOBAL!A4326</f>
        <v>96730</v>
      </c>
      <c r="B4326" s="100" t="str">
        <f>Cartilha_GLOBAL!B4326</f>
        <v>SINAPI</v>
      </c>
      <c r="C4326" s="104" t="str">
        <f>Cartilha_GLOBAL!C4326</f>
        <v>TUBO, PPR, DN 40, CLASSE PN 25,  INSTALADO EM RESERVAÇÃO DE ÁGUA DE EDIFICAÇÃO QUE POSSUA RESERVATÓRIO DE FIBRA/FIBROCIMENTO  FORNECIMENTO E INSTALAÇÃO. AF_06/2016</v>
      </c>
      <c r="D4326" s="94" t="str">
        <f>Cartilha_GLOBAL!D4326</f>
        <v>M</v>
      </c>
      <c r="E4326" s="105">
        <f>Cartilha_GLOBAL!$E4326</f>
        <v>40.88</v>
      </c>
      <c r="F4326" s="182">
        <f>Cartilha_GLOBAL!$F4326</f>
        <v>50.18</v>
      </c>
      <c r="G4326" s="108"/>
      <c r="H4326" s="107">
        <f t="shared" si="265"/>
        <v>0</v>
      </c>
      <c r="I4326" s="143">
        <f t="shared" si="266"/>
        <v>0</v>
      </c>
      <c r="J4326" s="142"/>
      <c r="K4326" s="228"/>
      <c r="L4326" s="7" t="str">
        <f t="shared" si="267"/>
        <v/>
      </c>
      <c r="M4326" s="7" t="str">
        <f t="shared" si="268"/>
        <v/>
      </c>
      <c r="N4326" s="7" t="str">
        <f>Cartilha_GLOBAL!N4326</f>
        <v/>
      </c>
      <c r="O4326" s="144"/>
      <c r="Q4326" s="151"/>
      <c r="R4326" s="152">
        <v>0</v>
      </c>
      <c r="T4326" s="153">
        <f>IF(Cartilha_GLOBAL!R4326=0,0,IF(Cartilha_GLOBAL!R4326&gt;0,"c","b"))</f>
        <v>0</v>
      </c>
    </row>
    <row r="4327" ht="22.5" hidden="1" spans="1:20">
      <c r="A4327" s="158">
        <f>Cartilha_GLOBAL!A4327</f>
        <v>96731</v>
      </c>
      <c r="B4327" s="100" t="str">
        <f>Cartilha_GLOBAL!B4327</f>
        <v>SINAPI</v>
      </c>
      <c r="C4327" s="104" t="str">
        <f>Cartilha_GLOBAL!C4327</f>
        <v>TUBO, PPR, DN 50, CLASSE PN 25,  INSTALADO EM RESERVAÇÃO DE ÁGUA DE EDIFICAÇÃO QUE POSSUA RESERVATÓRIO DE FIBRA/FIBROCIMENTO  FORNECIMENTO E INSTALAÇÃO. AF_06/2016</v>
      </c>
      <c r="D4327" s="94" t="str">
        <f>Cartilha_GLOBAL!D4327</f>
        <v>M</v>
      </c>
      <c r="E4327" s="105">
        <f>Cartilha_GLOBAL!$E4327</f>
        <v>63.61</v>
      </c>
      <c r="F4327" s="182">
        <f>Cartilha_GLOBAL!$F4327</f>
        <v>78.07</v>
      </c>
      <c r="G4327" s="108"/>
      <c r="H4327" s="107">
        <f t="shared" si="265"/>
        <v>0</v>
      </c>
      <c r="I4327" s="143">
        <f t="shared" si="266"/>
        <v>0</v>
      </c>
      <c r="J4327" s="142"/>
      <c r="K4327" s="228"/>
      <c r="L4327" s="7" t="str">
        <f t="shared" si="267"/>
        <v/>
      </c>
      <c r="M4327" s="7" t="str">
        <f t="shared" si="268"/>
        <v/>
      </c>
      <c r="N4327" s="7" t="str">
        <f>Cartilha_GLOBAL!N4327</f>
        <v/>
      </c>
      <c r="O4327" s="144"/>
      <c r="Q4327" s="151"/>
      <c r="R4327" s="152">
        <v>0</v>
      </c>
      <c r="T4327" s="153">
        <f>IF(Cartilha_GLOBAL!R4327=0,0,IF(Cartilha_GLOBAL!R4327&gt;0,"c","b"))</f>
        <v>0</v>
      </c>
    </row>
    <row r="4328" ht="22.5" hidden="1" spans="1:20">
      <c r="A4328" s="158">
        <f>Cartilha_GLOBAL!A4328</f>
        <v>96732</v>
      </c>
      <c r="B4328" s="100" t="str">
        <f>Cartilha_GLOBAL!B4328</f>
        <v>SINAPI</v>
      </c>
      <c r="C4328" s="104" t="str">
        <f>Cartilha_GLOBAL!C4328</f>
        <v>TUBO, PPR, DN 63, CLASSE PN 25,  INSTALADO EM RESERVAÇÃO DE ÁGUA DE EDIFICAÇÃO QUE POSSUA RESERVATÓRIO DE FIBRA/FIBROCIMENTO  FORNECIMENTO E INSTALAÇÃO. AF_06/2016</v>
      </c>
      <c r="D4328" s="94" t="str">
        <f>Cartilha_GLOBAL!D4328</f>
        <v>M</v>
      </c>
      <c r="E4328" s="105">
        <f>Cartilha_GLOBAL!$E4328</f>
        <v>99.69</v>
      </c>
      <c r="F4328" s="182">
        <f>Cartilha_GLOBAL!$F4328</f>
        <v>122.36</v>
      </c>
      <c r="G4328" s="108"/>
      <c r="H4328" s="107">
        <f t="shared" si="265"/>
        <v>0</v>
      </c>
      <c r="I4328" s="143">
        <f t="shared" si="266"/>
        <v>0</v>
      </c>
      <c r="J4328" s="142"/>
      <c r="K4328" s="228"/>
      <c r="L4328" s="7" t="str">
        <f t="shared" si="267"/>
        <v/>
      </c>
      <c r="M4328" s="7" t="str">
        <f t="shared" si="268"/>
        <v/>
      </c>
      <c r="N4328" s="7" t="str">
        <f>Cartilha_GLOBAL!N4328</f>
        <v/>
      </c>
      <c r="O4328" s="144"/>
      <c r="Q4328" s="151"/>
      <c r="R4328" s="152">
        <v>0</v>
      </c>
      <c r="T4328" s="153">
        <f>IF(Cartilha_GLOBAL!R4328=0,0,IF(Cartilha_GLOBAL!R4328&gt;0,"c","b"))</f>
        <v>0</v>
      </c>
    </row>
    <row r="4329" ht="22.5" hidden="1" spans="1:20">
      <c r="A4329" s="158">
        <f>Cartilha_GLOBAL!A4329</f>
        <v>96733</v>
      </c>
      <c r="B4329" s="100" t="str">
        <f>Cartilha_GLOBAL!B4329</f>
        <v>SINAPI</v>
      </c>
      <c r="C4329" s="104" t="str">
        <f>Cartilha_GLOBAL!C4329</f>
        <v>TUBO, PPR, DN 75, CLASSE PN 25,  INSTALADO EM RESERVAÇÃO DE ÁGUA DE EDIFICAÇÃO QUE POSSUA RESERVATÓRIO DE FIBRA/FIBROCIMENTO  FORNECIMENTO E INSTALAÇÃO. AF_06/2016</v>
      </c>
      <c r="D4329" s="94" t="str">
        <f>Cartilha_GLOBAL!D4329</f>
        <v>M</v>
      </c>
      <c r="E4329" s="105">
        <f>Cartilha_GLOBAL!$E4329</f>
        <v>138.91</v>
      </c>
      <c r="F4329" s="182">
        <f>Cartilha_GLOBAL!$F4329</f>
        <v>170.5</v>
      </c>
      <c r="G4329" s="108"/>
      <c r="H4329" s="107">
        <f t="shared" si="265"/>
        <v>0</v>
      </c>
      <c r="I4329" s="143">
        <f t="shared" si="266"/>
        <v>0</v>
      </c>
      <c r="J4329" s="142"/>
      <c r="K4329" s="228"/>
      <c r="L4329" s="7" t="str">
        <f t="shared" si="267"/>
        <v/>
      </c>
      <c r="M4329" s="7" t="str">
        <f t="shared" si="268"/>
        <v/>
      </c>
      <c r="N4329" s="7" t="str">
        <f>Cartilha_GLOBAL!N4329</f>
        <v/>
      </c>
      <c r="O4329" s="144"/>
      <c r="Q4329" s="151"/>
      <c r="R4329" s="152">
        <v>0</v>
      </c>
      <c r="T4329" s="153">
        <f>IF(Cartilha_GLOBAL!R4329=0,0,IF(Cartilha_GLOBAL!R4329&gt;0,"c","b"))</f>
        <v>0</v>
      </c>
    </row>
    <row r="4330" ht="22.5" hidden="1" spans="1:20">
      <c r="A4330" s="158">
        <f>Cartilha_GLOBAL!A4330</f>
        <v>96734</v>
      </c>
      <c r="B4330" s="100" t="str">
        <f>Cartilha_GLOBAL!B4330</f>
        <v>SINAPI</v>
      </c>
      <c r="C4330" s="104" t="str">
        <f>Cartilha_GLOBAL!C4330</f>
        <v>TUBO, PPR, DN 90, CLASSE PN 25,  INSTALADO EM RESERVAÇÃO DE ÁGUA DE EDIFICAÇÃO QUE POSSUA RESERVATÓRIO DE FIBRA/FIBROCIMENTO  FORNECIMENTO E INSTALAÇÃO. AF_06/2016</v>
      </c>
      <c r="D4330" s="94" t="str">
        <f>Cartilha_GLOBAL!D4330</f>
        <v>M</v>
      </c>
      <c r="E4330" s="105">
        <f>Cartilha_GLOBAL!$E4330</f>
        <v>219.67</v>
      </c>
      <c r="F4330" s="182">
        <f>Cartilha_GLOBAL!$F4330</f>
        <v>269.62</v>
      </c>
      <c r="G4330" s="108"/>
      <c r="H4330" s="107">
        <f t="shared" si="265"/>
        <v>0</v>
      </c>
      <c r="I4330" s="143">
        <f t="shared" si="266"/>
        <v>0</v>
      </c>
      <c r="J4330" s="142"/>
      <c r="K4330" s="228"/>
      <c r="L4330" s="7" t="str">
        <f t="shared" si="267"/>
        <v/>
      </c>
      <c r="M4330" s="7" t="str">
        <f t="shared" si="268"/>
        <v/>
      </c>
      <c r="N4330" s="7" t="str">
        <f>Cartilha_GLOBAL!N4330</f>
        <v/>
      </c>
      <c r="O4330" s="144"/>
      <c r="Q4330" s="151"/>
      <c r="R4330" s="152">
        <v>0</v>
      </c>
      <c r="T4330" s="153">
        <f>IF(Cartilha_GLOBAL!R4330=0,0,IF(Cartilha_GLOBAL!R4330&gt;0,"c","b"))</f>
        <v>0</v>
      </c>
    </row>
    <row r="4331" ht="22.5" hidden="1" spans="1:20">
      <c r="A4331" s="158">
        <f>Cartilha_GLOBAL!A4331</f>
        <v>96735</v>
      </c>
      <c r="B4331" s="100" t="str">
        <f>Cartilha_GLOBAL!B4331</f>
        <v>SINAPI</v>
      </c>
      <c r="C4331" s="104" t="str">
        <f>Cartilha_GLOBAL!C4331</f>
        <v>TUBO, PPR, DN 110, CLASSE PN 25,  INSTALADO EM RESERVAÇÃO DE ÁGUA DE EDIFICAÇÃO QUE POSSUA RESERVATÓRIO DE FIBRA/FIBROCIMENTO  FORNECIMENTO E INSTALAÇÃO. AF_06/2016</v>
      </c>
      <c r="D4331" s="94" t="str">
        <f>Cartilha_GLOBAL!D4331</f>
        <v>M</v>
      </c>
      <c r="E4331" s="105">
        <f>Cartilha_GLOBAL!$E4331</f>
        <v>290.97</v>
      </c>
      <c r="F4331" s="182">
        <f>Cartilha_GLOBAL!$F4331</f>
        <v>357.14</v>
      </c>
      <c r="G4331" s="108"/>
      <c r="H4331" s="107">
        <f t="shared" si="265"/>
        <v>0</v>
      </c>
      <c r="I4331" s="143">
        <f t="shared" si="266"/>
        <v>0</v>
      </c>
      <c r="J4331" s="142"/>
      <c r="K4331" s="228"/>
      <c r="L4331" s="7" t="str">
        <f t="shared" si="267"/>
        <v/>
      </c>
      <c r="M4331" s="7" t="str">
        <f t="shared" si="268"/>
        <v/>
      </c>
      <c r="N4331" s="7" t="str">
        <f>Cartilha_GLOBAL!N4331</f>
        <v/>
      </c>
      <c r="O4331" s="144"/>
      <c r="Q4331" s="151"/>
      <c r="R4331" s="152">
        <v>0</v>
      </c>
      <c r="T4331" s="153">
        <f>IF(Cartilha_GLOBAL!R4331=0,0,IF(Cartilha_GLOBAL!R4331&gt;0,"c","b"))</f>
        <v>0</v>
      </c>
    </row>
    <row r="4332" ht="22.5" hidden="1" spans="1:20">
      <c r="A4332" s="158">
        <f>Cartilha_GLOBAL!A4332</f>
        <v>96794</v>
      </c>
      <c r="B4332" s="100" t="str">
        <f>Cartilha_GLOBAL!B4332</f>
        <v>SINAPI</v>
      </c>
      <c r="C4332" s="104" t="str">
        <f>Cartilha_GLOBAL!C4332</f>
        <v>TUBO, PEX, MONOCAMADA, DN 16, INSTALADO EM RAMAL OU SUB-RAMAL DE ÁGUA  FORNECIMENTO E INSTALAÇÃO. AF_06/2015</v>
      </c>
      <c r="D4332" s="94" t="str">
        <f>Cartilha_GLOBAL!D4332</f>
        <v>M</v>
      </c>
      <c r="E4332" s="105">
        <f>Cartilha_GLOBAL!$E4332</f>
        <v>9.81</v>
      </c>
      <c r="F4332" s="182">
        <f>Cartilha_GLOBAL!$F4332</f>
        <v>12.04</v>
      </c>
      <c r="G4332" s="108"/>
      <c r="H4332" s="107">
        <f t="shared" si="265"/>
        <v>0</v>
      </c>
      <c r="I4332" s="143">
        <f t="shared" si="266"/>
        <v>0</v>
      </c>
      <c r="J4332" s="142"/>
      <c r="K4332" s="228"/>
      <c r="L4332" s="7" t="str">
        <f t="shared" si="267"/>
        <v/>
      </c>
      <c r="M4332" s="7" t="str">
        <f t="shared" si="268"/>
        <v/>
      </c>
      <c r="N4332" s="7" t="str">
        <f>Cartilha_GLOBAL!N4332</f>
        <v/>
      </c>
      <c r="O4332" s="144"/>
      <c r="Q4332" s="151"/>
      <c r="R4332" s="152">
        <v>0</v>
      </c>
      <c r="T4332" s="153">
        <f>IF(Cartilha_GLOBAL!R4332=0,0,IF(Cartilha_GLOBAL!R4332&gt;0,"c","b"))</f>
        <v>0</v>
      </c>
    </row>
    <row r="4333" ht="22.5" hidden="1" spans="1:20">
      <c r="A4333" s="158">
        <f>Cartilha_GLOBAL!A4333</f>
        <v>96795</v>
      </c>
      <c r="B4333" s="100" t="str">
        <f>Cartilha_GLOBAL!B4333</f>
        <v>SINAPI</v>
      </c>
      <c r="C4333" s="104" t="str">
        <f>Cartilha_GLOBAL!C4333</f>
        <v>TUBO, PEX, MONOCAMADA, DN 20, INSTALADO EM RAMAL OU SUB-RAMAL DE ÁGUA  FORNECIMENTO E INSTALAÇÃO. AF_06/2015</v>
      </c>
      <c r="D4333" s="94" t="str">
        <f>Cartilha_GLOBAL!D4333</f>
        <v>M</v>
      </c>
      <c r="E4333" s="105">
        <f>Cartilha_GLOBAL!$E4333</f>
        <v>12.45</v>
      </c>
      <c r="F4333" s="182">
        <f>Cartilha_GLOBAL!$F4333</f>
        <v>15.28</v>
      </c>
      <c r="G4333" s="108"/>
      <c r="H4333" s="107">
        <f t="shared" si="265"/>
        <v>0</v>
      </c>
      <c r="I4333" s="143">
        <f t="shared" si="266"/>
        <v>0</v>
      </c>
      <c r="J4333" s="142"/>
      <c r="K4333" s="228"/>
      <c r="L4333" s="7" t="str">
        <f t="shared" si="267"/>
        <v/>
      </c>
      <c r="M4333" s="7" t="str">
        <f t="shared" si="268"/>
        <v/>
      </c>
      <c r="N4333" s="7" t="str">
        <f>Cartilha_GLOBAL!N4333</f>
        <v/>
      </c>
      <c r="O4333" s="144"/>
      <c r="Q4333" s="151"/>
      <c r="R4333" s="152">
        <v>0</v>
      </c>
      <c r="T4333" s="153">
        <f>IF(Cartilha_GLOBAL!R4333=0,0,IF(Cartilha_GLOBAL!R4333&gt;0,"c","b"))</f>
        <v>0</v>
      </c>
    </row>
    <row r="4334" ht="22.5" hidden="1" spans="1:20">
      <c r="A4334" s="158">
        <f>Cartilha_GLOBAL!A4334</f>
        <v>96796</v>
      </c>
      <c r="B4334" s="100" t="str">
        <f>Cartilha_GLOBAL!B4334</f>
        <v>SINAPI</v>
      </c>
      <c r="C4334" s="104" t="str">
        <f>Cartilha_GLOBAL!C4334</f>
        <v>TUBO, PEX, MONOCAMADA, DN 25, INSTALADO EM RAMAL OU SUB-RAMAL DE ÁGUA  FORNECIMENTO E INSTALAÇÃO. AF_06/2015</v>
      </c>
      <c r="D4334" s="94" t="str">
        <f>Cartilha_GLOBAL!D4334</f>
        <v>M</v>
      </c>
      <c r="E4334" s="105">
        <f>Cartilha_GLOBAL!$E4334</f>
        <v>17.42</v>
      </c>
      <c r="F4334" s="182">
        <f>Cartilha_GLOBAL!$F4334</f>
        <v>21.38</v>
      </c>
      <c r="G4334" s="108"/>
      <c r="H4334" s="107">
        <f t="shared" ref="H4334:H4397" si="269">IF(G4334=0,0,F4334)</f>
        <v>0</v>
      </c>
      <c r="I4334" s="143">
        <f t="shared" ref="I4334:I4397" si="270">IF(ISBLANK(G4334),0,IF(R4334=0,ROUND(G4334*H4334,2),IF(R4334="b",ROUNDDOWN(G4334*H4334,2),ROUNDUP(G4334*H4334,2))))</f>
        <v>0</v>
      </c>
      <c r="J4334" s="142"/>
      <c r="K4334" s="228"/>
      <c r="L4334" s="7" t="str">
        <f t="shared" ref="L4334:L4397" si="271">IF(K4334="X","x",IF(K4334="xx","x",IF(I4334&gt;0,"x","")))</f>
        <v/>
      </c>
      <c r="M4334" s="7" t="str">
        <f t="shared" ref="M4334:M4397" si="272">IF(K4334="X","x",IF(K4334="xx","x",IF(I4334&gt;0,"x","")))</f>
        <v/>
      </c>
      <c r="N4334" s="7" t="str">
        <f>Cartilha_GLOBAL!N4334</f>
        <v/>
      </c>
      <c r="O4334" s="144"/>
      <c r="Q4334" s="151"/>
      <c r="R4334" s="152">
        <v>0</v>
      </c>
      <c r="T4334" s="153">
        <f>IF(Cartilha_GLOBAL!R4334=0,0,IF(Cartilha_GLOBAL!R4334&gt;0,"c","b"))</f>
        <v>0</v>
      </c>
    </row>
    <row r="4335" ht="22.5" hidden="1" spans="1:20">
      <c r="A4335" s="158">
        <f>Cartilha_GLOBAL!A4335</f>
        <v>96797</v>
      </c>
      <c r="B4335" s="100" t="str">
        <f>Cartilha_GLOBAL!B4335</f>
        <v>SINAPI</v>
      </c>
      <c r="C4335" s="104" t="str">
        <f>Cartilha_GLOBAL!C4335</f>
        <v>TUBO, PEX, MONOCAMADA, DN 32, INSTALADO EM RAMAL OU SUB-RAMAL DE ÁGUA  FORNECIMENTO E INSTALAÇÃO. AF_06/2015</v>
      </c>
      <c r="D4335" s="94" t="str">
        <f>Cartilha_GLOBAL!D4335</f>
        <v>M</v>
      </c>
      <c r="E4335" s="105">
        <f>Cartilha_GLOBAL!$E4335</f>
        <v>26.24</v>
      </c>
      <c r="F4335" s="182">
        <f>Cartilha_GLOBAL!$F4335</f>
        <v>32.21</v>
      </c>
      <c r="G4335" s="108"/>
      <c r="H4335" s="107">
        <f t="shared" si="269"/>
        <v>0</v>
      </c>
      <c r="I4335" s="143">
        <f t="shared" si="270"/>
        <v>0</v>
      </c>
      <c r="J4335" s="142"/>
      <c r="K4335" s="228"/>
      <c r="L4335" s="7" t="str">
        <f t="shared" si="271"/>
        <v/>
      </c>
      <c r="M4335" s="7" t="str">
        <f t="shared" si="272"/>
        <v/>
      </c>
      <c r="N4335" s="7" t="str">
        <f>Cartilha_GLOBAL!N4335</f>
        <v/>
      </c>
      <c r="O4335" s="144"/>
      <c r="Q4335" s="151"/>
      <c r="R4335" s="152">
        <v>0</v>
      </c>
      <c r="T4335" s="153">
        <f>IF(Cartilha_GLOBAL!R4335=0,0,IF(Cartilha_GLOBAL!R4335&gt;0,"c","b"))</f>
        <v>0</v>
      </c>
    </row>
    <row r="4336" ht="22.5" hidden="1" spans="1:20">
      <c r="A4336" s="158">
        <f>Cartilha_GLOBAL!A4336</f>
        <v>96798</v>
      </c>
      <c r="B4336" s="100" t="str">
        <f>Cartilha_GLOBAL!B4336</f>
        <v>SINAPI</v>
      </c>
      <c r="C4336" s="104" t="str">
        <f>Cartilha_GLOBAL!C4336</f>
        <v>TUBO, PEX, MONOCAMADA, DN 16, INSTALADO EM RAMAL DE DISTRIBUIÇÃO DE ÁGUA  FORNECIMENTO E INSTALAÇÃO. AF_06/2015</v>
      </c>
      <c r="D4336" s="94" t="str">
        <f>Cartilha_GLOBAL!D4336</f>
        <v>M</v>
      </c>
      <c r="E4336" s="105">
        <f>Cartilha_GLOBAL!$E4336</f>
        <v>9.38</v>
      </c>
      <c r="F4336" s="182">
        <f>Cartilha_GLOBAL!$F4336</f>
        <v>11.51</v>
      </c>
      <c r="G4336" s="108"/>
      <c r="H4336" s="107">
        <f t="shared" si="269"/>
        <v>0</v>
      </c>
      <c r="I4336" s="143">
        <f t="shared" si="270"/>
        <v>0</v>
      </c>
      <c r="J4336" s="142"/>
      <c r="K4336" s="145"/>
      <c r="L4336" s="7" t="str">
        <f t="shared" si="271"/>
        <v/>
      </c>
      <c r="M4336" s="7" t="str">
        <f t="shared" si="272"/>
        <v/>
      </c>
      <c r="N4336" s="7" t="str">
        <f>Cartilha_GLOBAL!N4336</f>
        <v/>
      </c>
      <c r="O4336" s="144"/>
      <c r="Q4336" s="151"/>
      <c r="R4336" s="152">
        <v>0</v>
      </c>
      <c r="T4336" s="153">
        <f>IF(Cartilha_GLOBAL!R4336=0,0,IF(Cartilha_GLOBAL!R4336&gt;0,"c","b"))</f>
        <v>0</v>
      </c>
    </row>
    <row r="4337" ht="22.5" hidden="1" spans="1:20">
      <c r="A4337" s="158">
        <f>Cartilha_GLOBAL!A4337</f>
        <v>96799</v>
      </c>
      <c r="B4337" s="100" t="str">
        <f>Cartilha_GLOBAL!B4337</f>
        <v>SINAPI</v>
      </c>
      <c r="C4337" s="104" t="str">
        <f>Cartilha_GLOBAL!C4337</f>
        <v>TUBO, PEX, MONOCAMADA, DN 20, INSTALADO EM RAMAL DE DISTRIBUIÇÃO DE ÁGUA  FORNECIMENTO E INSTALAÇÃO. AF_06/2015</v>
      </c>
      <c r="D4337" s="94" t="str">
        <f>Cartilha_GLOBAL!D4337</f>
        <v>M</v>
      </c>
      <c r="E4337" s="105">
        <f>Cartilha_GLOBAL!$E4337</f>
        <v>12.01</v>
      </c>
      <c r="F4337" s="182">
        <f>Cartilha_GLOBAL!$F4337</f>
        <v>14.74</v>
      </c>
      <c r="G4337" s="108"/>
      <c r="H4337" s="107">
        <f t="shared" si="269"/>
        <v>0</v>
      </c>
      <c r="I4337" s="143">
        <f t="shared" si="270"/>
        <v>0</v>
      </c>
      <c r="J4337" s="142"/>
      <c r="K4337" s="228"/>
      <c r="L4337" s="7" t="str">
        <f t="shared" si="271"/>
        <v/>
      </c>
      <c r="M4337" s="7" t="str">
        <f t="shared" si="272"/>
        <v/>
      </c>
      <c r="N4337" s="7" t="str">
        <f>Cartilha_GLOBAL!N4337</f>
        <v/>
      </c>
      <c r="O4337" s="144"/>
      <c r="Q4337" s="151"/>
      <c r="R4337" s="152">
        <v>0</v>
      </c>
      <c r="T4337" s="153">
        <f>IF(Cartilha_GLOBAL!R4337=0,0,IF(Cartilha_GLOBAL!R4337&gt;0,"c","b"))</f>
        <v>0</v>
      </c>
    </row>
    <row r="4338" ht="22.5" hidden="1" spans="1:20">
      <c r="A4338" s="158">
        <f>Cartilha_GLOBAL!A4338</f>
        <v>96800</v>
      </c>
      <c r="B4338" s="100" t="str">
        <f>Cartilha_GLOBAL!B4338</f>
        <v>SINAPI</v>
      </c>
      <c r="C4338" s="104" t="str">
        <f>Cartilha_GLOBAL!C4338</f>
        <v>TUBO, PEX, MONOCAMADA, DN 25, INSTALADO EM RAMAL DE DISTRIBUIÇÃO DE ÁGUA  FORNECIMENTO E INSTALAÇÃO. AF_06/2015</v>
      </c>
      <c r="D4338" s="94" t="str">
        <f>Cartilha_GLOBAL!D4338</f>
        <v>M</v>
      </c>
      <c r="E4338" s="105">
        <f>Cartilha_GLOBAL!$E4338</f>
        <v>16.4</v>
      </c>
      <c r="F4338" s="182">
        <f>Cartilha_GLOBAL!$F4338</f>
        <v>20.13</v>
      </c>
      <c r="G4338" s="108"/>
      <c r="H4338" s="107">
        <f t="shared" si="269"/>
        <v>0</v>
      </c>
      <c r="I4338" s="143">
        <f t="shared" si="270"/>
        <v>0</v>
      </c>
      <c r="J4338" s="142"/>
      <c r="K4338" s="228"/>
      <c r="L4338" s="7" t="str">
        <f t="shared" si="271"/>
        <v/>
      </c>
      <c r="M4338" s="7" t="str">
        <f t="shared" si="272"/>
        <v/>
      </c>
      <c r="N4338" s="7" t="str">
        <f>Cartilha_GLOBAL!N4338</f>
        <v/>
      </c>
      <c r="O4338" s="144"/>
      <c r="Q4338" s="151"/>
      <c r="R4338" s="152">
        <v>0</v>
      </c>
      <c r="T4338" s="153">
        <f>IF(Cartilha_GLOBAL!R4338=0,0,IF(Cartilha_GLOBAL!R4338&gt;0,"c","b"))</f>
        <v>0</v>
      </c>
    </row>
    <row r="4339" ht="22.5" hidden="1" spans="1:20">
      <c r="A4339" s="158">
        <f>Cartilha_GLOBAL!A4339</f>
        <v>96801</v>
      </c>
      <c r="B4339" s="100" t="str">
        <f>Cartilha_GLOBAL!B4339</f>
        <v>SINAPI</v>
      </c>
      <c r="C4339" s="104" t="str">
        <f>Cartilha_GLOBAL!C4339</f>
        <v>TUBO, PEX, MONOCAMADA, DN 32, INSTALADO EM RAMAL DE DISTRIBUIÇÃO DE ÁGUA  FORNECIMENTO E INSTALAÇÃO. AF_06/2015</v>
      </c>
      <c r="D4339" s="94" t="str">
        <f>Cartilha_GLOBAL!D4339</f>
        <v>M</v>
      </c>
      <c r="E4339" s="105">
        <f>Cartilha_GLOBAL!$E4339</f>
        <v>24.95</v>
      </c>
      <c r="F4339" s="182">
        <f>Cartilha_GLOBAL!$F4339</f>
        <v>30.62</v>
      </c>
      <c r="G4339" s="108"/>
      <c r="H4339" s="107">
        <f t="shared" si="269"/>
        <v>0</v>
      </c>
      <c r="I4339" s="143">
        <f t="shared" si="270"/>
        <v>0</v>
      </c>
      <c r="J4339" s="142"/>
      <c r="K4339" s="228"/>
      <c r="L4339" s="7" t="str">
        <f t="shared" si="271"/>
        <v/>
      </c>
      <c r="M4339" s="7" t="str">
        <f t="shared" si="272"/>
        <v/>
      </c>
      <c r="N4339" s="7" t="str">
        <f>Cartilha_GLOBAL!N4339</f>
        <v/>
      </c>
      <c r="O4339" s="144"/>
      <c r="Q4339" s="151"/>
      <c r="R4339" s="152">
        <v>0</v>
      </c>
      <c r="T4339" s="153">
        <f>IF(Cartilha_GLOBAL!R4339=0,0,IF(Cartilha_GLOBAL!R4339&gt;0,"c","b"))</f>
        <v>0</v>
      </c>
    </row>
    <row r="4340" ht="12.75" hidden="1" spans="1:20">
      <c r="A4340" s="154" t="str">
        <f>Cartilha_GLOBAL!A4340</f>
        <v>9.3.3</v>
      </c>
      <c r="B4340" s="100">
        <f>Cartilha_GLOBAL!B4340</f>
        <v>0</v>
      </c>
      <c r="C4340" s="161" t="str">
        <f>Cartilha_GLOBAL!C4340</f>
        <v>ASSENTAMENTO DE TUBOS DE PVC</v>
      </c>
      <c r="D4340" s="94">
        <f>Cartilha_GLOBAL!D4340</f>
        <v>0</v>
      </c>
      <c r="E4340" s="105">
        <f>Cartilha_GLOBAL!$E4340</f>
        <v>0</v>
      </c>
      <c r="F4340" s="182">
        <f>Cartilha_GLOBAL!$F4340</f>
        <v>0</v>
      </c>
      <c r="G4340" s="187"/>
      <c r="H4340" s="187">
        <f t="shared" si="269"/>
        <v>0</v>
      </c>
      <c r="I4340" s="188">
        <f t="shared" si="270"/>
        <v>0</v>
      </c>
      <c r="J4340" s="142"/>
      <c r="K4340" s="145" t="str">
        <f>IF(SUM(I4341:I4347)&gt;0,"xx","")</f>
        <v/>
      </c>
      <c r="L4340" s="7" t="str">
        <f t="shared" si="271"/>
        <v/>
      </c>
      <c r="M4340" s="7" t="str">
        <f t="shared" si="272"/>
        <v/>
      </c>
      <c r="N4340" s="7" t="str">
        <f>Cartilha_GLOBAL!N4340</f>
        <v/>
      </c>
      <c r="O4340" s="144"/>
      <c r="Q4340" s="151"/>
      <c r="R4340" s="152">
        <v>0</v>
      </c>
      <c r="T4340" s="153">
        <f>IF(Cartilha_GLOBAL!R4340=0,0,IF(Cartilha_GLOBAL!R4340&gt;0,"c","b"))</f>
        <v>0</v>
      </c>
    </row>
    <row r="4341" ht="22.5" hidden="1" spans="1:20">
      <c r="A4341" s="158">
        <f>Cartilha_GLOBAL!A4341</f>
        <v>90733</v>
      </c>
      <c r="B4341" s="100" t="str">
        <f>Cartilha_GLOBAL!B4341</f>
        <v>SINAPI</v>
      </c>
      <c r="C4341" s="104" t="str">
        <f>Cartilha_GLOBAL!C4341</f>
        <v>ASSENTAMENTO DE TUBO DE PVC PARA REDE COLETORA DE ESGOTO DE PAREDE MACIÇA, DN 100 MM, JUNTA ELÁSTICA (NÃO INCLUI FORNECIMENTO). AF_01/2021</v>
      </c>
      <c r="D4341" s="94" t="str">
        <f>Cartilha_GLOBAL!D4341</f>
        <v>M</v>
      </c>
      <c r="E4341" s="105">
        <f>Cartilha_GLOBAL!$E4341</f>
        <v>4.1</v>
      </c>
      <c r="F4341" s="182">
        <f>Cartilha_GLOBAL!$F4341</f>
        <v>5.03</v>
      </c>
      <c r="G4341" s="108"/>
      <c r="H4341" s="107">
        <f t="shared" si="269"/>
        <v>0</v>
      </c>
      <c r="I4341" s="143">
        <f t="shared" si="270"/>
        <v>0</v>
      </c>
      <c r="J4341" s="142"/>
      <c r="K4341" s="228"/>
      <c r="L4341" s="7" t="str">
        <f t="shared" si="271"/>
        <v/>
      </c>
      <c r="M4341" s="7" t="str">
        <f t="shared" si="272"/>
        <v/>
      </c>
      <c r="N4341" s="7" t="str">
        <f>Cartilha_GLOBAL!N4341</f>
        <v/>
      </c>
      <c r="O4341" s="144"/>
      <c r="Q4341" s="151"/>
      <c r="R4341" s="152">
        <v>0</v>
      </c>
      <c r="T4341" s="153">
        <f>IF(Cartilha_GLOBAL!R4341=0,0,IF(Cartilha_GLOBAL!R4341&gt;0,"c","b"))</f>
        <v>0</v>
      </c>
    </row>
    <row r="4342" ht="22.5" hidden="1" spans="1:20">
      <c r="A4342" s="158">
        <f>Cartilha_GLOBAL!A4342</f>
        <v>90734</v>
      </c>
      <c r="B4342" s="100" t="str">
        <f>Cartilha_GLOBAL!B4342</f>
        <v>SINAPI</v>
      </c>
      <c r="C4342" s="104" t="str">
        <f>Cartilha_GLOBAL!C4342</f>
        <v>ASSENTAMENTO DE TUBO DE PVC PARA REDE COLETORA DE ESGOTO DE PAREDE MACIÇA, DN 150 MM, JUNTA ELÁSTICA,  (NÃO INCLUI FORNECIMENTO). AF_01/2021</v>
      </c>
      <c r="D4342" s="94" t="str">
        <f>Cartilha_GLOBAL!D4342</f>
        <v>M</v>
      </c>
      <c r="E4342" s="105">
        <f>Cartilha_GLOBAL!$E4342</f>
        <v>4.85</v>
      </c>
      <c r="F4342" s="182">
        <f>Cartilha_GLOBAL!$F4342</f>
        <v>5.95</v>
      </c>
      <c r="G4342" s="108"/>
      <c r="H4342" s="107">
        <f t="shared" si="269"/>
        <v>0</v>
      </c>
      <c r="I4342" s="143">
        <f t="shared" si="270"/>
        <v>0</v>
      </c>
      <c r="J4342" s="142"/>
      <c r="K4342" s="228"/>
      <c r="L4342" s="7" t="str">
        <f t="shared" si="271"/>
        <v/>
      </c>
      <c r="M4342" s="7" t="str">
        <f t="shared" si="272"/>
        <v/>
      </c>
      <c r="N4342" s="7" t="str">
        <f>Cartilha_GLOBAL!N4342</f>
        <v/>
      </c>
      <c r="O4342" s="144"/>
      <c r="Q4342" s="151"/>
      <c r="R4342" s="152">
        <v>0</v>
      </c>
      <c r="T4342" s="153">
        <f>IF(Cartilha_GLOBAL!R4342=0,0,IF(Cartilha_GLOBAL!R4342&gt;0,"c","b"))</f>
        <v>0</v>
      </c>
    </row>
    <row r="4343" ht="22.5" hidden="1" spans="1:20">
      <c r="A4343" s="158">
        <f>Cartilha_GLOBAL!A4343</f>
        <v>90735</v>
      </c>
      <c r="B4343" s="100" t="str">
        <f>Cartilha_GLOBAL!B4343</f>
        <v>SINAPI</v>
      </c>
      <c r="C4343" s="104" t="str">
        <f>Cartilha_GLOBAL!C4343</f>
        <v>ASSENTAMENTO DE TUBO DE PVC PARA REDE COLETORA DE ESGOTO DE PAREDE MACIÇA, DN 200 MM, JUNTA ELÁSTICA (NÃO INCLUI FORNECIMENTO). AF_01/2021</v>
      </c>
      <c r="D4343" s="94" t="str">
        <f>Cartilha_GLOBAL!D4343</f>
        <v>M</v>
      </c>
      <c r="E4343" s="105">
        <f>Cartilha_GLOBAL!$E4343</f>
        <v>5.6</v>
      </c>
      <c r="F4343" s="182">
        <f>Cartilha_GLOBAL!$F4343</f>
        <v>6.87</v>
      </c>
      <c r="G4343" s="108"/>
      <c r="H4343" s="107">
        <f t="shared" si="269"/>
        <v>0</v>
      </c>
      <c r="I4343" s="143">
        <f t="shared" si="270"/>
        <v>0</v>
      </c>
      <c r="J4343" s="142"/>
      <c r="K4343" s="228"/>
      <c r="L4343" s="7" t="str">
        <f t="shared" si="271"/>
        <v/>
      </c>
      <c r="M4343" s="7" t="str">
        <f t="shared" si="272"/>
        <v/>
      </c>
      <c r="N4343" s="7" t="str">
        <f>Cartilha_GLOBAL!N4343</f>
        <v/>
      </c>
      <c r="O4343" s="144"/>
      <c r="Q4343" s="151"/>
      <c r="R4343" s="152">
        <v>0</v>
      </c>
      <c r="T4343" s="153">
        <f>IF(Cartilha_GLOBAL!R4343=0,0,IF(Cartilha_GLOBAL!R4343&gt;0,"c","b"))</f>
        <v>0</v>
      </c>
    </row>
    <row r="4344" ht="22.5" hidden="1" spans="1:20">
      <c r="A4344" s="158">
        <f>Cartilha_GLOBAL!A4344</f>
        <v>90736</v>
      </c>
      <c r="B4344" s="100" t="str">
        <f>Cartilha_GLOBAL!B4344</f>
        <v>SINAPI</v>
      </c>
      <c r="C4344" s="104" t="str">
        <f>Cartilha_GLOBAL!C4344</f>
        <v>ASSENTAMENTO DE TUBO DE PVC PARA REDE COLETORA DE ESGOTO DE PAREDE MACIÇA, DN 250 MM, JUNTA ELÁSTICA (NÃO INCLUI FORNECIMENTO). AF_01/2021</v>
      </c>
      <c r="D4344" s="94" t="str">
        <f>Cartilha_GLOBAL!D4344</f>
        <v>M</v>
      </c>
      <c r="E4344" s="105">
        <f>Cartilha_GLOBAL!$E4344</f>
        <v>6.36</v>
      </c>
      <c r="F4344" s="182">
        <f>Cartilha_GLOBAL!$F4344</f>
        <v>7.81</v>
      </c>
      <c r="G4344" s="108"/>
      <c r="H4344" s="107">
        <f t="shared" si="269"/>
        <v>0</v>
      </c>
      <c r="I4344" s="143">
        <f t="shared" si="270"/>
        <v>0</v>
      </c>
      <c r="J4344" s="142"/>
      <c r="K4344" s="228"/>
      <c r="L4344" s="7" t="str">
        <f t="shared" si="271"/>
        <v/>
      </c>
      <c r="M4344" s="7" t="str">
        <f t="shared" si="272"/>
        <v/>
      </c>
      <c r="N4344" s="7" t="str">
        <f>Cartilha_GLOBAL!N4344</f>
        <v/>
      </c>
      <c r="O4344" s="144"/>
      <c r="Q4344" s="151"/>
      <c r="R4344" s="152">
        <v>0</v>
      </c>
      <c r="T4344" s="153">
        <f>IF(Cartilha_GLOBAL!R4344=0,0,IF(Cartilha_GLOBAL!R4344&gt;0,"c","b"))</f>
        <v>0</v>
      </c>
    </row>
    <row r="4345" ht="22.5" hidden="1" spans="1:20">
      <c r="A4345" s="158">
        <f>Cartilha_GLOBAL!A4345</f>
        <v>90737</v>
      </c>
      <c r="B4345" s="100" t="str">
        <f>Cartilha_GLOBAL!B4345</f>
        <v>SINAPI</v>
      </c>
      <c r="C4345" s="104" t="str">
        <f>Cartilha_GLOBAL!C4345</f>
        <v>ASSENTAMENTO DE TUBO DE PVC PARA REDE COLETORA DE ESGOTO DE PAREDE MACIÇA, DN 300 MM, JUNTA ELÁSTICA  (NÃO INCLUI FORNECIMENTO). AF_01/2021</v>
      </c>
      <c r="D4345" s="94" t="str">
        <f>Cartilha_GLOBAL!D4345</f>
        <v>M</v>
      </c>
      <c r="E4345" s="105">
        <f>Cartilha_GLOBAL!$E4345</f>
        <v>7.11</v>
      </c>
      <c r="F4345" s="182">
        <f>Cartilha_GLOBAL!$F4345</f>
        <v>8.73</v>
      </c>
      <c r="G4345" s="108"/>
      <c r="H4345" s="107">
        <f t="shared" si="269"/>
        <v>0</v>
      </c>
      <c r="I4345" s="143">
        <f t="shared" si="270"/>
        <v>0</v>
      </c>
      <c r="J4345" s="142"/>
      <c r="K4345" s="228"/>
      <c r="L4345" s="7" t="str">
        <f t="shared" si="271"/>
        <v/>
      </c>
      <c r="M4345" s="7" t="str">
        <f t="shared" si="272"/>
        <v/>
      </c>
      <c r="N4345" s="7" t="str">
        <f>Cartilha_GLOBAL!N4345</f>
        <v/>
      </c>
      <c r="O4345" s="144"/>
      <c r="Q4345" s="151"/>
      <c r="R4345" s="152">
        <v>0</v>
      </c>
      <c r="T4345" s="153">
        <f>IF(Cartilha_GLOBAL!R4345=0,0,IF(Cartilha_GLOBAL!R4345&gt;0,"c","b"))</f>
        <v>0</v>
      </c>
    </row>
    <row r="4346" ht="22.5" hidden="1" spans="1:20">
      <c r="A4346" s="158">
        <f>Cartilha_GLOBAL!A4346</f>
        <v>90738</v>
      </c>
      <c r="B4346" s="100" t="str">
        <f>Cartilha_GLOBAL!B4346</f>
        <v>SINAPI</v>
      </c>
      <c r="C4346" s="104" t="str">
        <f>Cartilha_GLOBAL!C4346</f>
        <v>ASSENTAMENTO DE TUBO DE PVC PARA REDE COLETORA DE ESGOTO DE PAREDE MACIÇA, DN 350 MM, JUNTA ELÁSTICA (NÃO INCLUI FORNECIMENTO). AF_01/2021</v>
      </c>
      <c r="D4346" s="94" t="str">
        <f>Cartilha_GLOBAL!D4346</f>
        <v>M</v>
      </c>
      <c r="E4346" s="105">
        <f>Cartilha_GLOBAL!$E4346</f>
        <v>7.87</v>
      </c>
      <c r="F4346" s="182">
        <f>Cartilha_GLOBAL!$F4346</f>
        <v>9.66</v>
      </c>
      <c r="G4346" s="108"/>
      <c r="H4346" s="107">
        <f t="shared" si="269"/>
        <v>0</v>
      </c>
      <c r="I4346" s="143">
        <f t="shared" si="270"/>
        <v>0</v>
      </c>
      <c r="J4346" s="142"/>
      <c r="K4346" s="228"/>
      <c r="L4346" s="7" t="str">
        <f t="shared" si="271"/>
        <v/>
      </c>
      <c r="M4346" s="7" t="str">
        <f t="shared" si="272"/>
        <v/>
      </c>
      <c r="N4346" s="7" t="str">
        <f>Cartilha_GLOBAL!N4346</f>
        <v/>
      </c>
      <c r="O4346" s="144"/>
      <c r="Q4346" s="151"/>
      <c r="R4346" s="152">
        <v>0</v>
      </c>
      <c r="T4346" s="153">
        <f>IF(Cartilha_GLOBAL!R4346=0,0,IF(Cartilha_GLOBAL!R4346&gt;0,"c","b"))</f>
        <v>0</v>
      </c>
    </row>
    <row r="4347" ht="22.5" hidden="1" spans="1:20">
      <c r="A4347" s="158">
        <f>Cartilha_GLOBAL!A4347</f>
        <v>90739</v>
      </c>
      <c r="B4347" s="100" t="str">
        <f>Cartilha_GLOBAL!B4347</f>
        <v>SINAPI</v>
      </c>
      <c r="C4347" s="104" t="str">
        <f>Cartilha_GLOBAL!C4347</f>
        <v>ASSENTAMENTO DE TUBO DE PVC PARA REDE COLETORA DE ESGOTO DE PAREDE MACIÇA, DN 400 MM, JUNTA ELÁSTICA (NÃO INCLUI FORNECIMENTO). AF_01/2021</v>
      </c>
      <c r="D4347" s="94" t="str">
        <f>Cartilha_GLOBAL!D4347</f>
        <v>M</v>
      </c>
      <c r="E4347" s="105">
        <f>Cartilha_GLOBAL!$E4347</f>
        <v>9.96</v>
      </c>
      <c r="F4347" s="182">
        <f>Cartilha_GLOBAL!$F4347</f>
        <v>12.22</v>
      </c>
      <c r="G4347" s="108"/>
      <c r="H4347" s="107">
        <f t="shared" si="269"/>
        <v>0</v>
      </c>
      <c r="I4347" s="143">
        <f t="shared" si="270"/>
        <v>0</v>
      </c>
      <c r="J4347" s="142"/>
      <c r="K4347" s="228"/>
      <c r="L4347" s="7" t="str">
        <f t="shared" si="271"/>
        <v/>
      </c>
      <c r="M4347" s="7" t="str">
        <f t="shared" si="272"/>
        <v/>
      </c>
      <c r="N4347" s="7" t="str">
        <f>Cartilha_GLOBAL!N4347</f>
        <v/>
      </c>
      <c r="O4347" s="144"/>
      <c r="Q4347" s="151"/>
      <c r="R4347" s="152">
        <v>0</v>
      </c>
      <c r="T4347" s="153">
        <f>IF(Cartilha_GLOBAL!R4347=0,0,IF(Cartilha_GLOBAL!R4347&gt;0,"c","b"))</f>
        <v>0</v>
      </c>
    </row>
    <row r="4348" ht="12.75" hidden="1" spans="1:20">
      <c r="A4348" s="154" t="str">
        <f>Cartilha_GLOBAL!A4348</f>
        <v>9.3.4</v>
      </c>
      <c r="B4348" s="100">
        <f>Cartilha_GLOBAL!B4348</f>
        <v>0</v>
      </c>
      <c r="C4348" s="161" t="str">
        <f>Cartilha_GLOBAL!C4348</f>
        <v>ASSENTAMENTO DE TUBOS DE PVC CORRUGADOS</v>
      </c>
      <c r="D4348" s="94">
        <f>Cartilha_GLOBAL!D4348</f>
        <v>0</v>
      </c>
      <c r="E4348" s="105">
        <f>Cartilha_GLOBAL!$E4348</f>
        <v>0</v>
      </c>
      <c r="F4348" s="182">
        <f>Cartilha_GLOBAL!$F4348</f>
        <v>0</v>
      </c>
      <c r="G4348" s="187"/>
      <c r="H4348" s="187">
        <f t="shared" si="269"/>
        <v>0</v>
      </c>
      <c r="I4348" s="188">
        <f t="shared" si="270"/>
        <v>0</v>
      </c>
      <c r="J4348" s="142"/>
      <c r="K4348" s="145" t="str">
        <f>IF(SUM(I4349:I4356)&gt;0,"xx","")</f>
        <v/>
      </c>
      <c r="L4348" s="7" t="str">
        <f t="shared" si="271"/>
        <v/>
      </c>
      <c r="M4348" s="7" t="str">
        <f t="shared" si="272"/>
        <v/>
      </c>
      <c r="N4348" s="7" t="str">
        <f>Cartilha_GLOBAL!N4348</f>
        <v/>
      </c>
      <c r="O4348" s="144"/>
      <c r="Q4348" s="151"/>
      <c r="R4348" s="152">
        <v>0</v>
      </c>
      <c r="T4348" s="153">
        <f>IF(Cartilha_GLOBAL!R4348=0,0,IF(Cartilha_GLOBAL!R4348&gt;0,"c","b"))</f>
        <v>0</v>
      </c>
    </row>
    <row r="4349" ht="22.5" hidden="1" spans="1:20">
      <c r="A4349" s="158">
        <f>Cartilha_GLOBAL!A4349</f>
        <v>90740</v>
      </c>
      <c r="B4349" s="100" t="str">
        <f>Cartilha_GLOBAL!B4349</f>
        <v>SINAPI</v>
      </c>
      <c r="C4349" s="104" t="str">
        <f>Cartilha_GLOBAL!C4349</f>
        <v>ASSENTAMENTO DE TUBO DE PVC CORRUGADO DE DUPLA PAREDE PARA REDE COLETORA DE ESGOTO, DN 150 MM, JUNTA ELÁSTICA (NÃO INCLUI FORNECIMENTO). AF_01/2021</v>
      </c>
      <c r="D4349" s="94" t="str">
        <f>Cartilha_GLOBAL!D4349</f>
        <v>M</v>
      </c>
      <c r="E4349" s="105">
        <f>Cartilha_GLOBAL!$E4349</f>
        <v>5.4</v>
      </c>
      <c r="F4349" s="182">
        <f>Cartilha_GLOBAL!$F4349</f>
        <v>6.63</v>
      </c>
      <c r="G4349" s="108"/>
      <c r="H4349" s="107">
        <f t="shared" si="269"/>
        <v>0</v>
      </c>
      <c r="I4349" s="143">
        <f t="shared" si="270"/>
        <v>0</v>
      </c>
      <c r="J4349" s="142"/>
      <c r="K4349" s="228"/>
      <c r="L4349" s="7" t="str">
        <f t="shared" si="271"/>
        <v/>
      </c>
      <c r="M4349" s="7" t="str">
        <f t="shared" si="272"/>
        <v/>
      </c>
      <c r="N4349" s="7" t="str">
        <f>Cartilha_GLOBAL!N4349</f>
        <v/>
      </c>
      <c r="O4349" s="144"/>
      <c r="Q4349" s="151"/>
      <c r="R4349" s="152">
        <v>0</v>
      </c>
      <c r="T4349" s="153">
        <f>IF(Cartilha_GLOBAL!R4349=0,0,IF(Cartilha_GLOBAL!R4349&gt;0,"c","b"))</f>
        <v>0</v>
      </c>
    </row>
    <row r="4350" ht="22.5" hidden="1" spans="1:20">
      <c r="A4350" s="158">
        <f>Cartilha_GLOBAL!A4350</f>
        <v>90741</v>
      </c>
      <c r="B4350" s="100" t="str">
        <f>Cartilha_GLOBAL!B4350</f>
        <v>SINAPI</v>
      </c>
      <c r="C4350" s="104" t="str">
        <f>Cartilha_GLOBAL!C4350</f>
        <v>ASSENTAMENTO DE TUBO DE PVC CORRUGADO DE DUPLA PAREDE PARA REDE COLETORA DE ESGOTO, DN 200 MM, JUNTA ELÁSTICA (NÃO INCLUI FORNECIMENTO). AF_01/2021</v>
      </c>
      <c r="D4350" s="94" t="str">
        <f>Cartilha_GLOBAL!D4350</f>
        <v>M</v>
      </c>
      <c r="E4350" s="105">
        <f>Cartilha_GLOBAL!$E4350</f>
        <v>6.16</v>
      </c>
      <c r="F4350" s="182">
        <f>Cartilha_GLOBAL!$F4350</f>
        <v>7.56</v>
      </c>
      <c r="G4350" s="108"/>
      <c r="H4350" s="107">
        <f t="shared" si="269"/>
        <v>0</v>
      </c>
      <c r="I4350" s="143">
        <f t="shared" si="270"/>
        <v>0</v>
      </c>
      <c r="J4350" s="142"/>
      <c r="K4350" s="228"/>
      <c r="L4350" s="7" t="str">
        <f t="shared" si="271"/>
        <v/>
      </c>
      <c r="M4350" s="7" t="str">
        <f t="shared" si="272"/>
        <v/>
      </c>
      <c r="N4350" s="7" t="str">
        <f>Cartilha_GLOBAL!N4350</f>
        <v/>
      </c>
      <c r="O4350" s="144"/>
      <c r="Q4350" s="151"/>
      <c r="R4350" s="152">
        <v>0</v>
      </c>
      <c r="T4350" s="153">
        <f>IF(Cartilha_GLOBAL!R4350=0,0,IF(Cartilha_GLOBAL!R4350&gt;0,"c","b"))</f>
        <v>0</v>
      </c>
    </row>
    <row r="4351" ht="22.5" hidden="1" spans="1:20">
      <c r="A4351" s="158">
        <f>Cartilha_GLOBAL!A4351</f>
        <v>90742</v>
      </c>
      <c r="B4351" s="100" t="str">
        <f>Cartilha_GLOBAL!B4351</f>
        <v>SINAPI</v>
      </c>
      <c r="C4351" s="104" t="str">
        <f>Cartilha_GLOBAL!C4351</f>
        <v>ASSENTAMENTO DE TUBO DE PVC CORRUGADO DE DUPLA PAREDE PARA REDE COLETORA DE ESGOTO, DN 250 MM, JUNTA ELÁSTICA (NÃO INCLUI FORNECIMENTO). AF_01/2021</v>
      </c>
      <c r="D4351" s="94" t="str">
        <f>Cartilha_GLOBAL!D4351</f>
        <v>M</v>
      </c>
      <c r="E4351" s="105">
        <f>Cartilha_GLOBAL!$E4351</f>
        <v>6.92</v>
      </c>
      <c r="F4351" s="182">
        <f>Cartilha_GLOBAL!$F4351</f>
        <v>8.49</v>
      </c>
      <c r="G4351" s="108"/>
      <c r="H4351" s="107">
        <f t="shared" si="269"/>
        <v>0</v>
      </c>
      <c r="I4351" s="143">
        <f t="shared" si="270"/>
        <v>0</v>
      </c>
      <c r="J4351" s="142"/>
      <c r="K4351" s="228"/>
      <c r="L4351" s="7" t="str">
        <f t="shared" si="271"/>
        <v/>
      </c>
      <c r="M4351" s="7" t="str">
        <f t="shared" si="272"/>
        <v/>
      </c>
      <c r="N4351" s="7" t="str">
        <f>Cartilha_GLOBAL!N4351</f>
        <v/>
      </c>
      <c r="O4351" s="144"/>
      <c r="Q4351" s="151"/>
      <c r="R4351" s="152">
        <v>0</v>
      </c>
      <c r="T4351" s="153">
        <f>IF(Cartilha_GLOBAL!R4351=0,0,IF(Cartilha_GLOBAL!R4351&gt;0,"c","b"))</f>
        <v>0</v>
      </c>
    </row>
    <row r="4352" ht="22.5" hidden="1" spans="1:20">
      <c r="A4352" s="158">
        <f>Cartilha_GLOBAL!A4352</f>
        <v>90743</v>
      </c>
      <c r="B4352" s="100" t="str">
        <f>Cartilha_GLOBAL!B4352</f>
        <v>SINAPI</v>
      </c>
      <c r="C4352" s="104" t="str">
        <f>Cartilha_GLOBAL!C4352</f>
        <v>ASSENTAMENTO DE TUBO DE PVC CORRUGADO DE DUPLA PAREDE PARA REDE COLETORA DE ESGOTO, DN 300 MM, JUNTA ELÁSTICA (NÃO INCLUI FORNECIMENTO). AF_01/2021</v>
      </c>
      <c r="D4352" s="94" t="str">
        <f>Cartilha_GLOBAL!D4352</f>
        <v>M</v>
      </c>
      <c r="E4352" s="105">
        <f>Cartilha_GLOBAL!$E4352</f>
        <v>7.67</v>
      </c>
      <c r="F4352" s="182">
        <f>Cartilha_GLOBAL!$F4352</f>
        <v>9.41</v>
      </c>
      <c r="G4352" s="108"/>
      <c r="H4352" s="107">
        <f t="shared" si="269"/>
        <v>0</v>
      </c>
      <c r="I4352" s="143">
        <f t="shared" si="270"/>
        <v>0</v>
      </c>
      <c r="J4352" s="142"/>
      <c r="K4352" s="228"/>
      <c r="L4352" s="7" t="str">
        <f t="shared" si="271"/>
        <v/>
      </c>
      <c r="M4352" s="7" t="str">
        <f t="shared" si="272"/>
        <v/>
      </c>
      <c r="N4352" s="7" t="str">
        <f>Cartilha_GLOBAL!N4352</f>
        <v/>
      </c>
      <c r="O4352" s="144"/>
      <c r="Q4352" s="151"/>
      <c r="R4352" s="152">
        <v>0</v>
      </c>
      <c r="T4352" s="153">
        <f>IF(Cartilha_GLOBAL!R4352=0,0,IF(Cartilha_GLOBAL!R4352&gt;0,"c","b"))</f>
        <v>0</v>
      </c>
    </row>
    <row r="4353" ht="22.5" hidden="1" spans="1:20">
      <c r="A4353" s="158">
        <f>Cartilha_GLOBAL!A4353</f>
        <v>90744</v>
      </c>
      <c r="B4353" s="100" t="str">
        <f>Cartilha_GLOBAL!B4353</f>
        <v>SINAPI</v>
      </c>
      <c r="C4353" s="104" t="str">
        <f>Cartilha_GLOBAL!C4353</f>
        <v>ASSENTAMENTO DE TUBO DE PVC CORRUGADO DE DUPLA PAREDE PARA REDE COLETORA DE ESGOTO, DN 350 MM, JUNTA ELÁSTICA (NÃO INCLUI FORNECIMENTO). AF_01/2021</v>
      </c>
      <c r="D4353" s="94" t="str">
        <f>Cartilha_GLOBAL!D4353</f>
        <v>M</v>
      </c>
      <c r="E4353" s="105">
        <f>Cartilha_GLOBAL!$E4353</f>
        <v>8.43</v>
      </c>
      <c r="F4353" s="182">
        <f>Cartilha_GLOBAL!$F4353</f>
        <v>10.35</v>
      </c>
      <c r="G4353" s="108"/>
      <c r="H4353" s="107">
        <f t="shared" si="269"/>
        <v>0</v>
      </c>
      <c r="I4353" s="143">
        <f t="shared" si="270"/>
        <v>0</v>
      </c>
      <c r="J4353" s="142"/>
      <c r="K4353" s="228"/>
      <c r="L4353" s="7" t="str">
        <f t="shared" si="271"/>
        <v/>
      </c>
      <c r="M4353" s="7" t="str">
        <f t="shared" si="272"/>
        <v/>
      </c>
      <c r="N4353" s="7" t="str">
        <f>Cartilha_GLOBAL!N4353</f>
        <v/>
      </c>
      <c r="O4353" s="144"/>
      <c r="Q4353" s="151"/>
      <c r="R4353" s="152">
        <v>0</v>
      </c>
      <c r="T4353" s="153">
        <f>IF(Cartilha_GLOBAL!R4353=0,0,IF(Cartilha_GLOBAL!R4353&gt;0,"c","b"))</f>
        <v>0</v>
      </c>
    </row>
    <row r="4354" ht="22.5" hidden="1" spans="1:20">
      <c r="A4354" s="158">
        <f>Cartilha_GLOBAL!A4354</f>
        <v>90745</v>
      </c>
      <c r="B4354" s="100" t="str">
        <f>Cartilha_GLOBAL!B4354</f>
        <v>SINAPI</v>
      </c>
      <c r="C4354" s="104" t="str">
        <f>Cartilha_GLOBAL!C4354</f>
        <v>ASSENTAMENTO DE TUBO DE PVC CORRUGADO DE DUPLA PAREDE PARA REDE COLETORA DE ESGOTO, DN 400 MM, JUNTA ELÁSTICA  (NÃO INCLUI FORNECIMENTO). AF_01/2021</v>
      </c>
      <c r="D4354" s="94" t="str">
        <f>Cartilha_GLOBAL!D4354</f>
        <v>M</v>
      </c>
      <c r="E4354" s="105">
        <f>Cartilha_GLOBAL!$E4354</f>
        <v>11.12</v>
      </c>
      <c r="F4354" s="182">
        <f>Cartilha_GLOBAL!$F4354</f>
        <v>13.65</v>
      </c>
      <c r="G4354" s="108"/>
      <c r="H4354" s="107">
        <f t="shared" si="269"/>
        <v>0</v>
      </c>
      <c r="I4354" s="143">
        <f t="shared" si="270"/>
        <v>0</v>
      </c>
      <c r="J4354" s="142"/>
      <c r="K4354" s="145"/>
      <c r="L4354" s="7" t="str">
        <f t="shared" si="271"/>
        <v/>
      </c>
      <c r="M4354" s="7" t="str">
        <f t="shared" si="272"/>
        <v/>
      </c>
      <c r="N4354" s="7" t="str">
        <f>Cartilha_GLOBAL!N4354</f>
        <v/>
      </c>
      <c r="O4354" s="144"/>
      <c r="Q4354" s="151"/>
      <c r="R4354" s="152">
        <v>0</v>
      </c>
      <c r="T4354" s="153">
        <f>IF(Cartilha_GLOBAL!R4354=0,0,IF(Cartilha_GLOBAL!R4354&gt;0,"c","b"))</f>
        <v>0</v>
      </c>
    </row>
    <row r="4355" ht="22.5" hidden="1" spans="1:20">
      <c r="A4355" s="158">
        <f>Cartilha_GLOBAL!A4355</f>
        <v>90746</v>
      </c>
      <c r="B4355" s="100" t="str">
        <f>Cartilha_GLOBAL!B4355</f>
        <v>SINAPI</v>
      </c>
      <c r="C4355" s="104" t="str">
        <f>Cartilha_GLOBAL!C4355</f>
        <v>ASSENTAMENTO DE TUBO DE PEAD CORRUGADO DE DUPLA PAREDE PARA REDE COLETORA DE ESGOTO, DN 450 MM, JUNTA ELÁSTICA INTEGRADA (NÃO INCLUI FORNECIMENTO). AF_01/2021</v>
      </c>
      <c r="D4355" s="94" t="str">
        <f>Cartilha_GLOBAL!D4355</f>
        <v>M</v>
      </c>
      <c r="E4355" s="105">
        <f>Cartilha_GLOBAL!$E4355</f>
        <v>4.42</v>
      </c>
      <c r="F4355" s="182">
        <f>Cartilha_GLOBAL!$F4355</f>
        <v>5.43</v>
      </c>
      <c r="G4355" s="108"/>
      <c r="H4355" s="107">
        <f t="shared" si="269"/>
        <v>0</v>
      </c>
      <c r="I4355" s="143">
        <f t="shared" si="270"/>
        <v>0</v>
      </c>
      <c r="J4355" s="142"/>
      <c r="K4355" s="228"/>
      <c r="L4355" s="7" t="str">
        <f t="shared" si="271"/>
        <v/>
      </c>
      <c r="M4355" s="7" t="str">
        <f t="shared" si="272"/>
        <v/>
      </c>
      <c r="N4355" s="7" t="str">
        <f>Cartilha_GLOBAL!N4355</f>
        <v/>
      </c>
      <c r="O4355" s="144"/>
      <c r="Q4355" s="151"/>
      <c r="R4355" s="152">
        <v>0</v>
      </c>
      <c r="T4355" s="153">
        <f>IF(Cartilha_GLOBAL!R4355=0,0,IF(Cartilha_GLOBAL!R4355&gt;0,"c","b"))</f>
        <v>0</v>
      </c>
    </row>
    <row r="4356" ht="22.5" hidden="1" spans="1:20">
      <c r="A4356" s="158">
        <f>Cartilha_GLOBAL!A4356</f>
        <v>90747</v>
      </c>
      <c r="B4356" s="100" t="str">
        <f>Cartilha_GLOBAL!B4356</f>
        <v>SINAPI</v>
      </c>
      <c r="C4356" s="104" t="str">
        <f>Cartilha_GLOBAL!C4356</f>
        <v>ASSENTAMENTO DE TUBO DE PEAD CORRUGADO DE DUPLA PAREDE PARA REDE COLETORA DE ESGOTO, DN 600 MM, JUNTA ELÁSTICA INTEGRADA (NÃO INCLUI FORNECIMENTO). AF_01/2021</v>
      </c>
      <c r="D4356" s="94" t="str">
        <f>Cartilha_GLOBAL!D4356</f>
        <v>M</v>
      </c>
      <c r="E4356" s="105">
        <f>Cartilha_GLOBAL!$E4356</f>
        <v>18.89</v>
      </c>
      <c r="F4356" s="182">
        <f>Cartilha_GLOBAL!$F4356</f>
        <v>23.19</v>
      </c>
      <c r="G4356" s="108"/>
      <c r="H4356" s="107">
        <f t="shared" si="269"/>
        <v>0</v>
      </c>
      <c r="I4356" s="143">
        <f t="shared" si="270"/>
        <v>0</v>
      </c>
      <c r="J4356" s="142"/>
      <c r="K4356" s="228"/>
      <c r="L4356" s="7" t="str">
        <f t="shared" si="271"/>
        <v/>
      </c>
      <c r="M4356" s="7" t="str">
        <f t="shared" si="272"/>
        <v/>
      </c>
      <c r="N4356" s="7" t="str">
        <f>Cartilha_GLOBAL!N4356</f>
        <v/>
      </c>
      <c r="O4356" s="144"/>
      <c r="Q4356" s="151"/>
      <c r="R4356" s="152">
        <v>0</v>
      </c>
      <c r="T4356" s="153">
        <f>IF(Cartilha_GLOBAL!R4356=0,0,IF(Cartilha_GLOBAL!R4356&gt;0,"c","b"))</f>
        <v>0</v>
      </c>
    </row>
    <row r="4357" ht="12.75" hidden="1" spans="1:20">
      <c r="A4357" s="154" t="str">
        <f>Cartilha_GLOBAL!A4357</f>
        <v>9.3.5</v>
      </c>
      <c r="B4357" s="100">
        <f>Cartilha_GLOBAL!B4357</f>
        <v>0</v>
      </c>
      <c r="C4357" s="161" t="str">
        <f>Cartilha_GLOBAL!C4357</f>
        <v>ASSENTAMENTO DE TUBOS DE CONCRETO</v>
      </c>
      <c r="D4357" s="94">
        <f>Cartilha_GLOBAL!D4357</f>
        <v>0</v>
      </c>
      <c r="E4357" s="105">
        <f>Cartilha_GLOBAL!$E4357</f>
        <v>0</v>
      </c>
      <c r="F4357" s="182">
        <f>Cartilha_GLOBAL!$F4357</f>
        <v>0</v>
      </c>
      <c r="G4357" s="187"/>
      <c r="H4357" s="187">
        <f t="shared" si="269"/>
        <v>0</v>
      </c>
      <c r="I4357" s="188">
        <f t="shared" si="270"/>
        <v>0</v>
      </c>
      <c r="J4357" s="142"/>
      <c r="K4357" s="145" t="str">
        <f>IF(SUM(I4358:I4393)&gt;0,"xx","")</f>
        <v/>
      </c>
      <c r="L4357" s="7" t="str">
        <f t="shared" si="271"/>
        <v/>
      </c>
      <c r="M4357" s="7" t="str">
        <f t="shared" si="272"/>
        <v/>
      </c>
      <c r="N4357" s="7" t="str">
        <f>Cartilha_GLOBAL!N4357</f>
        <v/>
      </c>
      <c r="O4357" s="144"/>
      <c r="Q4357" s="151"/>
      <c r="R4357" s="152">
        <v>0</v>
      </c>
      <c r="T4357" s="153">
        <f>IF(Cartilha_GLOBAL!R4357=0,0,IF(Cartilha_GLOBAL!R4357&gt;0,"c","b"))</f>
        <v>0</v>
      </c>
    </row>
    <row r="4358" ht="33.75" hidden="1" spans="1:20">
      <c r="A4358" s="158">
        <f>Cartilha_GLOBAL!A4358</f>
        <v>92834</v>
      </c>
      <c r="B4358" s="100" t="str">
        <f>Cartilha_GLOBAL!B4358</f>
        <v>SINAPI</v>
      </c>
      <c r="C4358" s="104" t="str">
        <f>Cartilha_GLOBAL!C4358</f>
        <v>ASSENTAMENTO DE TUBO DE CONCRETO PARA REDES COLETORAS DE ESGOTO SANITÁRIO, DIÂMETRO DE 300 MM, JUNTA ELÁSTICA, INSTALADO EM LOCAL COM BAIXO NÍVEL DE INTERFERÊNCIAS (NÃO INCLUI FORNECIMENTO). AF_12/2015</v>
      </c>
      <c r="D4358" s="94" t="str">
        <f>Cartilha_GLOBAL!D4358</f>
        <v>M</v>
      </c>
      <c r="E4358" s="105">
        <f>Cartilha_GLOBAL!$E4358</f>
        <v>10.35</v>
      </c>
      <c r="F4358" s="182">
        <f>Cartilha_GLOBAL!$F4358</f>
        <v>12.7</v>
      </c>
      <c r="G4358" s="108"/>
      <c r="H4358" s="107">
        <f t="shared" si="269"/>
        <v>0</v>
      </c>
      <c r="I4358" s="143">
        <f t="shared" si="270"/>
        <v>0</v>
      </c>
      <c r="J4358" s="142"/>
      <c r="K4358" s="228"/>
      <c r="L4358" s="7" t="str">
        <f t="shared" si="271"/>
        <v/>
      </c>
      <c r="M4358" s="7" t="str">
        <f t="shared" si="272"/>
        <v/>
      </c>
      <c r="N4358" s="7" t="str">
        <f>Cartilha_GLOBAL!N4358</f>
        <v/>
      </c>
      <c r="O4358" s="144"/>
      <c r="Q4358" s="151"/>
      <c r="R4358" s="152">
        <v>0</v>
      </c>
      <c r="T4358" s="153">
        <f>IF(Cartilha_GLOBAL!R4358=0,0,IF(Cartilha_GLOBAL!R4358&gt;0,"c","b"))</f>
        <v>0</v>
      </c>
    </row>
    <row r="4359" ht="33.75" hidden="1" spans="1:20">
      <c r="A4359" s="158">
        <f>Cartilha_GLOBAL!A4359</f>
        <v>92836</v>
      </c>
      <c r="B4359" s="100" t="str">
        <f>Cartilha_GLOBAL!B4359</f>
        <v>SINAPI</v>
      </c>
      <c r="C4359" s="104" t="str">
        <f>Cartilha_GLOBAL!C4359</f>
        <v>ASSENTAMENTO DE TUBO DE CONCRETO PARA REDES COLETORAS DE ESGOTO SANITÁRIO, DIÂMETRO DE 400 MM, JUNTA ELÁSTICA, INSTALADO EM LOCAL COM BAIXO NÍVEL DE INTERFERÊNCIAS (NÃO INCLUI FORNECIMENTO). AF_12/2015</v>
      </c>
      <c r="D4359" s="94" t="str">
        <f>Cartilha_GLOBAL!D4359</f>
        <v>M</v>
      </c>
      <c r="E4359" s="105">
        <f>Cartilha_GLOBAL!$E4359</f>
        <v>13.21</v>
      </c>
      <c r="F4359" s="182">
        <f>Cartilha_GLOBAL!$F4359</f>
        <v>16.21</v>
      </c>
      <c r="G4359" s="108"/>
      <c r="H4359" s="107">
        <f t="shared" si="269"/>
        <v>0</v>
      </c>
      <c r="I4359" s="143">
        <f t="shared" si="270"/>
        <v>0</v>
      </c>
      <c r="J4359" s="142"/>
      <c r="K4359" s="228"/>
      <c r="L4359" s="7" t="str">
        <f t="shared" si="271"/>
        <v/>
      </c>
      <c r="M4359" s="7" t="str">
        <f t="shared" si="272"/>
        <v/>
      </c>
      <c r="N4359" s="7" t="str">
        <f>Cartilha_GLOBAL!N4359</f>
        <v/>
      </c>
      <c r="O4359" s="144"/>
      <c r="Q4359" s="151"/>
      <c r="R4359" s="152">
        <v>0</v>
      </c>
      <c r="T4359" s="153">
        <f>IF(Cartilha_GLOBAL!R4359=0,0,IF(Cartilha_GLOBAL!R4359&gt;0,"c","b"))</f>
        <v>0</v>
      </c>
    </row>
    <row r="4360" ht="33.75" hidden="1" spans="1:20">
      <c r="A4360" s="158">
        <f>Cartilha_GLOBAL!A4360</f>
        <v>92838</v>
      </c>
      <c r="B4360" s="100" t="str">
        <f>Cartilha_GLOBAL!B4360</f>
        <v>SINAPI</v>
      </c>
      <c r="C4360" s="104" t="str">
        <f>Cartilha_GLOBAL!C4360</f>
        <v>ASSENTAMENTO DE TUBO DE CONCRETO PARA REDES COLETORAS DE ESGOTO SANITÁRIO, DIÂMETRO DE 500 MM, JUNTA ELÁSTICA, INSTALADO EM LOCAL COM BAIXO NÍVEL DE INTERFERÊNCIAS (NÃO INCLUI FORNECIMENTO). AF_12/2015</v>
      </c>
      <c r="D4360" s="94" t="str">
        <f>Cartilha_GLOBAL!D4360</f>
        <v>M</v>
      </c>
      <c r="E4360" s="105">
        <f>Cartilha_GLOBAL!$E4360</f>
        <v>15.86</v>
      </c>
      <c r="F4360" s="182">
        <f>Cartilha_GLOBAL!$F4360</f>
        <v>19.47</v>
      </c>
      <c r="G4360" s="108"/>
      <c r="H4360" s="107">
        <f t="shared" si="269"/>
        <v>0</v>
      </c>
      <c r="I4360" s="143">
        <f t="shared" si="270"/>
        <v>0</v>
      </c>
      <c r="J4360" s="142"/>
      <c r="K4360" s="228"/>
      <c r="L4360" s="7" t="str">
        <f t="shared" si="271"/>
        <v/>
      </c>
      <c r="M4360" s="7" t="str">
        <f t="shared" si="272"/>
        <v/>
      </c>
      <c r="N4360" s="7" t="str">
        <f>Cartilha_GLOBAL!N4360</f>
        <v/>
      </c>
      <c r="O4360" s="144"/>
      <c r="Q4360" s="151"/>
      <c r="R4360" s="152">
        <v>0</v>
      </c>
      <c r="T4360" s="153">
        <f>IF(Cartilha_GLOBAL!R4360=0,0,IF(Cartilha_GLOBAL!R4360&gt;0,"c","b"))</f>
        <v>0</v>
      </c>
    </row>
    <row r="4361" ht="33.75" hidden="1" spans="1:20">
      <c r="A4361" s="158">
        <f>Cartilha_GLOBAL!A4361</f>
        <v>92840</v>
      </c>
      <c r="B4361" s="100" t="str">
        <f>Cartilha_GLOBAL!B4361</f>
        <v>SINAPI</v>
      </c>
      <c r="C4361" s="104" t="str">
        <f>Cartilha_GLOBAL!C4361</f>
        <v>ASSENTAMENTO DE TUBO DE CONCRETO PARA REDES COLETORAS DE ESGOTO SANITÁRIO, DIÂMETRO DE 600 MM, JUNTA ELÁSTICA, INSTALADO EM LOCAL COM BAIXO NÍVEL DE INTERFERÊNCIAS (NÃO INCLUI FORNECIMENTO). AF_12/2015</v>
      </c>
      <c r="D4361" s="94" t="str">
        <f>Cartilha_GLOBAL!D4361</f>
        <v>M</v>
      </c>
      <c r="E4361" s="105">
        <f>Cartilha_GLOBAL!$E4361</f>
        <v>18.79</v>
      </c>
      <c r="F4361" s="182">
        <f>Cartilha_GLOBAL!$F4361</f>
        <v>23.06</v>
      </c>
      <c r="G4361" s="108"/>
      <c r="H4361" s="107">
        <f t="shared" si="269"/>
        <v>0</v>
      </c>
      <c r="I4361" s="143">
        <f t="shared" si="270"/>
        <v>0</v>
      </c>
      <c r="J4361" s="142"/>
      <c r="K4361" s="228"/>
      <c r="L4361" s="7" t="str">
        <f t="shared" si="271"/>
        <v/>
      </c>
      <c r="M4361" s="7" t="str">
        <f t="shared" si="272"/>
        <v/>
      </c>
      <c r="N4361" s="7" t="str">
        <f>Cartilha_GLOBAL!N4361</f>
        <v/>
      </c>
      <c r="O4361" s="144"/>
      <c r="Q4361" s="151"/>
      <c r="R4361" s="152">
        <v>0</v>
      </c>
      <c r="T4361" s="153">
        <f>IF(Cartilha_GLOBAL!R4361=0,0,IF(Cartilha_GLOBAL!R4361&gt;0,"c","b"))</f>
        <v>0</v>
      </c>
    </row>
    <row r="4362" ht="33.75" hidden="1" spans="1:20">
      <c r="A4362" s="158">
        <f>Cartilha_GLOBAL!A4362</f>
        <v>92842</v>
      </c>
      <c r="B4362" s="100" t="str">
        <f>Cartilha_GLOBAL!B4362</f>
        <v>SINAPI</v>
      </c>
      <c r="C4362" s="104" t="str">
        <f>Cartilha_GLOBAL!C4362</f>
        <v>ASSENTAMENTO DE TUBO DE CONCRETO PARA REDES COLETORAS DE ESGOTO SANITÁRIO, DIÂMETRO DE 700 MM, JUNTA ELÁSTICA, INSTALADO EM LOCAL COM BAIXO NÍVEL DE INTERFERÊNCIAS (NÃO INCLUI FORNECIMENTO). AF_12/2015</v>
      </c>
      <c r="D4362" s="94" t="str">
        <f>Cartilha_GLOBAL!D4362</f>
        <v>M</v>
      </c>
      <c r="E4362" s="105">
        <f>Cartilha_GLOBAL!$E4362</f>
        <v>21.46</v>
      </c>
      <c r="F4362" s="182">
        <f>Cartilha_GLOBAL!$F4362</f>
        <v>26.34</v>
      </c>
      <c r="G4362" s="108"/>
      <c r="H4362" s="107">
        <f t="shared" si="269"/>
        <v>0</v>
      </c>
      <c r="I4362" s="143">
        <f t="shared" si="270"/>
        <v>0</v>
      </c>
      <c r="J4362" s="142"/>
      <c r="K4362" s="228"/>
      <c r="L4362" s="7" t="str">
        <f t="shared" si="271"/>
        <v/>
      </c>
      <c r="M4362" s="7" t="str">
        <f t="shared" si="272"/>
        <v/>
      </c>
      <c r="N4362" s="7" t="str">
        <f>Cartilha_GLOBAL!N4362</f>
        <v/>
      </c>
      <c r="O4362" s="144"/>
      <c r="Q4362" s="151"/>
      <c r="R4362" s="152">
        <v>0</v>
      </c>
      <c r="T4362" s="153">
        <f>IF(Cartilha_GLOBAL!R4362=0,0,IF(Cartilha_GLOBAL!R4362&gt;0,"c","b"))</f>
        <v>0</v>
      </c>
    </row>
    <row r="4363" ht="33.75" hidden="1" spans="1:20">
      <c r="A4363" s="158">
        <f>Cartilha_GLOBAL!A4363</f>
        <v>92844</v>
      </c>
      <c r="B4363" s="100" t="str">
        <f>Cartilha_GLOBAL!B4363</f>
        <v>SINAPI</v>
      </c>
      <c r="C4363" s="104" t="str">
        <f>Cartilha_GLOBAL!C4363</f>
        <v>ASSENTAMENTO DE TUBO DE CONCRETO PARA REDES COLETORAS DE ESGOTO SANITÁRIO, DIÂMETRO DE 800 MM, JUNTA ELÁSTICA, INSTALADO EM LOCAL COM BAIXO NÍVEL DE INTERFERÊNCIAS (NÃO INCLUI FORNECIMENTO). AF_12/2015</v>
      </c>
      <c r="D4363" s="94" t="str">
        <f>Cartilha_GLOBAL!D4363</f>
        <v>M</v>
      </c>
      <c r="E4363" s="105">
        <f>Cartilha_GLOBAL!$E4363</f>
        <v>24.39</v>
      </c>
      <c r="F4363" s="182">
        <f>Cartilha_GLOBAL!$F4363</f>
        <v>29.94</v>
      </c>
      <c r="G4363" s="108"/>
      <c r="H4363" s="107">
        <f t="shared" si="269"/>
        <v>0</v>
      </c>
      <c r="I4363" s="143">
        <f t="shared" si="270"/>
        <v>0</v>
      </c>
      <c r="J4363" s="142"/>
      <c r="K4363" s="145"/>
      <c r="L4363" s="7" t="str">
        <f t="shared" si="271"/>
        <v/>
      </c>
      <c r="M4363" s="7" t="str">
        <f t="shared" si="272"/>
        <v/>
      </c>
      <c r="N4363" s="7" t="str">
        <f>Cartilha_GLOBAL!N4363</f>
        <v/>
      </c>
      <c r="O4363" s="144"/>
      <c r="Q4363" s="151"/>
      <c r="R4363" s="152">
        <v>0</v>
      </c>
      <c r="T4363" s="153">
        <f>IF(Cartilha_GLOBAL!R4363=0,0,IF(Cartilha_GLOBAL!R4363&gt;0,"c","b"))</f>
        <v>0</v>
      </c>
    </row>
    <row r="4364" ht="33.75" hidden="1" spans="1:20">
      <c r="A4364" s="158">
        <f>Cartilha_GLOBAL!A4364</f>
        <v>92846</v>
      </c>
      <c r="B4364" s="100" t="str">
        <f>Cartilha_GLOBAL!B4364</f>
        <v>SINAPI</v>
      </c>
      <c r="C4364" s="104" t="str">
        <f>Cartilha_GLOBAL!C4364</f>
        <v>ASSENTAMENTO DE TUBO DE CONCRETO PARA REDES COLETORAS DE ESGOTO SANITÁRIO, DIÂMETRO DE 900 MM, JUNTA ELÁSTICA, INSTALADO EM LOCAL COM BAIXO NÍVEL DE INTERFERÊNCIAS (NÃO INCLUI FORNECIMENTO). AF_12/2015</v>
      </c>
      <c r="D4364" s="94" t="str">
        <f>Cartilha_GLOBAL!D4364</f>
        <v>M</v>
      </c>
      <c r="E4364" s="105">
        <f>Cartilha_GLOBAL!$E4364</f>
        <v>27.04</v>
      </c>
      <c r="F4364" s="182">
        <f>Cartilha_GLOBAL!$F4364</f>
        <v>33.19</v>
      </c>
      <c r="G4364" s="108"/>
      <c r="H4364" s="107">
        <f t="shared" si="269"/>
        <v>0</v>
      </c>
      <c r="I4364" s="143">
        <f t="shared" si="270"/>
        <v>0</v>
      </c>
      <c r="J4364" s="142"/>
      <c r="K4364" s="228"/>
      <c r="L4364" s="7" t="str">
        <f t="shared" si="271"/>
        <v/>
      </c>
      <c r="M4364" s="7" t="str">
        <f t="shared" si="272"/>
        <v/>
      </c>
      <c r="N4364" s="7" t="str">
        <f>Cartilha_GLOBAL!N4364</f>
        <v/>
      </c>
      <c r="O4364" s="144"/>
      <c r="Q4364" s="151"/>
      <c r="R4364" s="152">
        <v>0</v>
      </c>
      <c r="T4364" s="153">
        <f>IF(Cartilha_GLOBAL!R4364=0,0,IF(Cartilha_GLOBAL!R4364&gt;0,"c","b"))</f>
        <v>0</v>
      </c>
    </row>
    <row r="4365" ht="33.75" hidden="1" spans="1:20">
      <c r="A4365" s="158">
        <f>Cartilha_GLOBAL!A4365</f>
        <v>92848</v>
      </c>
      <c r="B4365" s="100" t="str">
        <f>Cartilha_GLOBAL!B4365</f>
        <v>SINAPI</v>
      </c>
      <c r="C4365" s="104" t="str">
        <f>Cartilha_GLOBAL!C4365</f>
        <v>ASSENTAMENTO DE TUBO DE CONCRETO PARA REDES COLETORAS DE ESGOTO SANITÁRIO, DIÂMETRO DE 1000 MM, JUNTA ELÁSTICA, INSTALADO EM LOCAL COM BAIXO NÍVEL DE INTERFERÊNCIAS (NÃO INCLUI FORNECIMENTO). AF_12/2015</v>
      </c>
      <c r="D4365" s="94" t="str">
        <f>Cartilha_GLOBAL!D4365</f>
        <v>M</v>
      </c>
      <c r="E4365" s="105">
        <f>Cartilha_GLOBAL!$E4365</f>
        <v>30</v>
      </c>
      <c r="F4365" s="182">
        <f>Cartilha_GLOBAL!$F4365</f>
        <v>36.82</v>
      </c>
      <c r="G4365" s="108"/>
      <c r="H4365" s="107">
        <f t="shared" si="269"/>
        <v>0</v>
      </c>
      <c r="I4365" s="143">
        <f t="shared" si="270"/>
        <v>0</v>
      </c>
      <c r="J4365" s="142"/>
      <c r="K4365" s="228"/>
      <c r="L4365" s="7" t="str">
        <f t="shared" si="271"/>
        <v/>
      </c>
      <c r="M4365" s="7" t="str">
        <f t="shared" si="272"/>
        <v/>
      </c>
      <c r="N4365" s="7" t="str">
        <f>Cartilha_GLOBAL!N4365</f>
        <v/>
      </c>
      <c r="O4365" s="144"/>
      <c r="Q4365" s="151"/>
      <c r="R4365" s="152">
        <v>0</v>
      </c>
      <c r="T4365" s="153">
        <f>IF(Cartilha_GLOBAL!R4365=0,0,IF(Cartilha_GLOBAL!R4365&gt;0,"c","b"))</f>
        <v>0</v>
      </c>
    </row>
    <row r="4366" ht="33.75" hidden="1" spans="1:20">
      <c r="A4366" s="158">
        <f>Cartilha_GLOBAL!A4366</f>
        <v>92850</v>
      </c>
      <c r="B4366" s="100" t="str">
        <f>Cartilha_GLOBAL!B4366</f>
        <v>SINAPI</v>
      </c>
      <c r="C4366" s="104" t="str">
        <f>Cartilha_GLOBAL!C4366</f>
        <v>ASSENTAMENTO DE TUBO DE CONCRETO PARA REDES COLETORAS DE ESGOTO SANITÁRIO, DIÂMETRO DE 300 MM, JUNTA ELÁSTICA, INSTALADO EM LOCAL COM ALTO NÍVEL DE INTERFERÊNCIAS (NÃO INCLUI FORNECIMENTO). AF_12/2015</v>
      </c>
      <c r="D4366" s="94" t="str">
        <f>Cartilha_GLOBAL!D4366</f>
        <v>M</v>
      </c>
      <c r="E4366" s="105">
        <f>Cartilha_GLOBAL!$E4366</f>
        <v>19.58</v>
      </c>
      <c r="F4366" s="182">
        <f>Cartilha_GLOBAL!$F4366</f>
        <v>24.03</v>
      </c>
      <c r="G4366" s="108"/>
      <c r="H4366" s="107">
        <f t="shared" si="269"/>
        <v>0</v>
      </c>
      <c r="I4366" s="143">
        <f t="shared" si="270"/>
        <v>0</v>
      </c>
      <c r="J4366" s="142"/>
      <c r="K4366" s="228"/>
      <c r="L4366" s="7" t="str">
        <f t="shared" si="271"/>
        <v/>
      </c>
      <c r="M4366" s="7" t="str">
        <f t="shared" si="272"/>
        <v/>
      </c>
      <c r="N4366" s="7" t="str">
        <f>Cartilha_GLOBAL!N4366</f>
        <v/>
      </c>
      <c r="O4366" s="144"/>
      <c r="Q4366" s="151"/>
      <c r="R4366" s="152">
        <v>0</v>
      </c>
      <c r="T4366" s="153">
        <f>IF(Cartilha_GLOBAL!R4366=0,0,IF(Cartilha_GLOBAL!R4366&gt;0,"c","b"))</f>
        <v>0</v>
      </c>
    </row>
    <row r="4367" ht="33.75" hidden="1" spans="1:20">
      <c r="A4367" s="158">
        <f>Cartilha_GLOBAL!A4367</f>
        <v>92852</v>
      </c>
      <c r="B4367" s="100" t="str">
        <f>Cartilha_GLOBAL!B4367</f>
        <v>SINAPI</v>
      </c>
      <c r="C4367" s="104" t="str">
        <f>Cartilha_GLOBAL!C4367</f>
        <v>ASSENTAMENTO DE TUBO DE CONCRETO PARA REDES COLETORAS DE ESGOTO SANITÁRIO, DIÂMETRO DE 400 MM, JUNTA ELÁSTICA, INSTALADO EM LOCAL COM ALTO NÍVEL DE INTERFERÊNCIAS (NÃO INCLUI FORNECIMENTO). AF_12/2015</v>
      </c>
      <c r="D4367" s="94" t="str">
        <f>Cartilha_GLOBAL!D4367</f>
        <v>M</v>
      </c>
      <c r="E4367" s="105">
        <f>Cartilha_GLOBAL!$E4367</f>
        <v>24.73</v>
      </c>
      <c r="F4367" s="182">
        <f>Cartilha_GLOBAL!$F4367</f>
        <v>30.35</v>
      </c>
      <c r="G4367" s="108"/>
      <c r="H4367" s="107">
        <f t="shared" si="269"/>
        <v>0</v>
      </c>
      <c r="I4367" s="143">
        <f t="shared" si="270"/>
        <v>0</v>
      </c>
      <c r="J4367" s="142"/>
      <c r="K4367" s="228"/>
      <c r="L4367" s="7" t="str">
        <f t="shared" si="271"/>
        <v/>
      </c>
      <c r="M4367" s="7" t="str">
        <f t="shared" si="272"/>
        <v/>
      </c>
      <c r="N4367" s="7" t="str">
        <f>Cartilha_GLOBAL!N4367</f>
        <v/>
      </c>
      <c r="O4367" s="144"/>
      <c r="Q4367" s="151"/>
      <c r="R4367" s="152">
        <v>0</v>
      </c>
      <c r="T4367" s="153">
        <f>IF(Cartilha_GLOBAL!R4367=0,0,IF(Cartilha_GLOBAL!R4367&gt;0,"c","b"))</f>
        <v>0</v>
      </c>
    </row>
    <row r="4368" ht="33.75" hidden="1" spans="1:20">
      <c r="A4368" s="158">
        <f>Cartilha_GLOBAL!A4368</f>
        <v>92854</v>
      </c>
      <c r="B4368" s="100" t="str">
        <f>Cartilha_GLOBAL!B4368</f>
        <v>SINAPI</v>
      </c>
      <c r="C4368" s="104" t="str">
        <f>Cartilha_GLOBAL!C4368</f>
        <v>ASSENTAMENTO DE TUBO DE CONCRETO PARA REDES COLETORAS DE ESGOTO SANITÁRIO, DIÂMETRO DE 500 MM, JUNTA ELÁSTICA, INSTALADO EM LOCAL COM ALTO NÍVEL DE INTERFERÊNCIAS (NÃO INCLUI FORNECIMENTO). AF_12/2015</v>
      </c>
      <c r="D4368" s="94" t="str">
        <f>Cartilha_GLOBAL!D4368</f>
        <v>M</v>
      </c>
      <c r="E4368" s="105">
        <f>Cartilha_GLOBAL!$E4368</f>
        <v>30.11</v>
      </c>
      <c r="F4368" s="182">
        <f>Cartilha_GLOBAL!$F4368</f>
        <v>36.96</v>
      </c>
      <c r="G4368" s="108"/>
      <c r="H4368" s="107">
        <f t="shared" si="269"/>
        <v>0</v>
      </c>
      <c r="I4368" s="143">
        <f t="shared" si="270"/>
        <v>0</v>
      </c>
      <c r="J4368" s="142"/>
      <c r="K4368" s="228"/>
      <c r="L4368" s="7" t="str">
        <f t="shared" si="271"/>
        <v/>
      </c>
      <c r="M4368" s="7" t="str">
        <f t="shared" si="272"/>
        <v/>
      </c>
      <c r="N4368" s="7" t="str">
        <f>Cartilha_GLOBAL!N4368</f>
        <v/>
      </c>
      <c r="O4368" s="144"/>
      <c r="Q4368" s="151"/>
      <c r="R4368" s="152">
        <v>0</v>
      </c>
      <c r="T4368" s="153">
        <f>IF(Cartilha_GLOBAL!R4368=0,0,IF(Cartilha_GLOBAL!R4368&gt;0,"c","b"))</f>
        <v>0</v>
      </c>
    </row>
    <row r="4369" ht="33.75" hidden="1" spans="1:20">
      <c r="A4369" s="158">
        <f>Cartilha_GLOBAL!A4369</f>
        <v>92856</v>
      </c>
      <c r="B4369" s="100" t="str">
        <f>Cartilha_GLOBAL!B4369</f>
        <v>SINAPI</v>
      </c>
      <c r="C4369" s="104" t="str">
        <f>Cartilha_GLOBAL!C4369</f>
        <v>ASSENTAMENTO DE TUBO DE CONCRETO PARA REDES COLETORAS DE ESGOTO SANITÁRIO, DIÂMETRO DE 600 MM, JUNTA ELÁSTICA, INSTALADO EM LOCAL COM ALTO NÍVEL DE INTERFERÊNCIAS (NÃO INCLUI FORNECIMENTO). AF_12/2015</v>
      </c>
      <c r="D4369" s="94" t="str">
        <f>Cartilha_GLOBAL!D4369</f>
        <v>M</v>
      </c>
      <c r="E4369" s="105">
        <f>Cartilha_GLOBAL!$E4369</f>
        <v>35.49</v>
      </c>
      <c r="F4369" s="182">
        <f>Cartilha_GLOBAL!$F4369</f>
        <v>43.56</v>
      </c>
      <c r="G4369" s="108"/>
      <c r="H4369" s="107">
        <f t="shared" si="269"/>
        <v>0</v>
      </c>
      <c r="I4369" s="143">
        <f t="shared" si="270"/>
        <v>0</v>
      </c>
      <c r="J4369" s="142"/>
      <c r="K4369" s="228"/>
      <c r="L4369" s="7" t="str">
        <f t="shared" si="271"/>
        <v/>
      </c>
      <c r="M4369" s="7" t="str">
        <f t="shared" si="272"/>
        <v/>
      </c>
      <c r="N4369" s="7" t="str">
        <f>Cartilha_GLOBAL!N4369</f>
        <v/>
      </c>
      <c r="O4369" s="144"/>
      <c r="Q4369" s="151"/>
      <c r="R4369" s="152">
        <v>0</v>
      </c>
      <c r="T4369" s="153">
        <f>IF(Cartilha_GLOBAL!R4369=0,0,IF(Cartilha_GLOBAL!R4369&gt;0,"c","b"))</f>
        <v>0</v>
      </c>
    </row>
    <row r="4370" ht="33.75" hidden="1" spans="1:20">
      <c r="A4370" s="158">
        <f>Cartilha_GLOBAL!A4370</f>
        <v>92858</v>
      </c>
      <c r="B4370" s="100" t="str">
        <f>Cartilha_GLOBAL!B4370</f>
        <v>SINAPI</v>
      </c>
      <c r="C4370" s="104" t="str">
        <f>Cartilha_GLOBAL!C4370</f>
        <v>ASSENTAMENTO DE TUBO DE CONCRETO PARA REDES COLETORAS DE ESGOTO SANITÁRIO, DIÂMETRO DE 700 MM, JUNTA ELÁSTICA, INSTALADO EM LOCAL COM ALTO NÍVEL DE INTERFERÊNCIAS (NÃO INCLUI FORNECIMENTO). AF_12/2015</v>
      </c>
      <c r="D4370" s="94" t="str">
        <f>Cartilha_GLOBAL!D4370</f>
        <v>M</v>
      </c>
      <c r="E4370" s="105">
        <f>Cartilha_GLOBAL!$E4370</f>
        <v>40.62</v>
      </c>
      <c r="F4370" s="182">
        <f>Cartilha_GLOBAL!$F4370</f>
        <v>49.86</v>
      </c>
      <c r="G4370" s="108"/>
      <c r="H4370" s="107">
        <f t="shared" si="269"/>
        <v>0</v>
      </c>
      <c r="I4370" s="143">
        <f t="shared" si="270"/>
        <v>0</v>
      </c>
      <c r="J4370" s="142"/>
      <c r="K4370" s="228"/>
      <c r="L4370" s="7" t="str">
        <f t="shared" si="271"/>
        <v/>
      </c>
      <c r="M4370" s="7" t="str">
        <f t="shared" si="272"/>
        <v/>
      </c>
      <c r="N4370" s="7" t="str">
        <f>Cartilha_GLOBAL!N4370</f>
        <v/>
      </c>
      <c r="O4370" s="144"/>
      <c r="Q4370" s="151"/>
      <c r="R4370" s="152">
        <v>0</v>
      </c>
      <c r="T4370" s="153">
        <f>IF(Cartilha_GLOBAL!R4370=0,0,IF(Cartilha_GLOBAL!R4370&gt;0,"c","b"))</f>
        <v>0</v>
      </c>
    </row>
    <row r="4371" ht="33.75" hidden="1" spans="1:20">
      <c r="A4371" s="158">
        <f>Cartilha_GLOBAL!A4371</f>
        <v>92860</v>
      </c>
      <c r="B4371" s="100" t="str">
        <f>Cartilha_GLOBAL!B4371</f>
        <v>SINAPI</v>
      </c>
      <c r="C4371" s="104" t="str">
        <f>Cartilha_GLOBAL!C4371</f>
        <v>ASSENTAMENTO DE TUBO DE CONCRETO PARA REDES COLETORAS DE ESGOTO SANITÁRIO, DIÂMETRO DE 800 MM, JUNTA ELÁSTICA, INSTALADO EM LOCAL COM ALTO NÍVEL DE INTERFERÊNCIAS (NÃO INCLUI FORNECIMENTO). AF_12/2015</v>
      </c>
      <c r="D4371" s="94" t="str">
        <f>Cartilha_GLOBAL!D4371</f>
        <v>M</v>
      </c>
      <c r="E4371" s="105">
        <f>Cartilha_GLOBAL!$E4371</f>
        <v>46.11</v>
      </c>
      <c r="F4371" s="182">
        <f>Cartilha_GLOBAL!$F4371</f>
        <v>56.6</v>
      </c>
      <c r="G4371" s="108"/>
      <c r="H4371" s="107">
        <f t="shared" si="269"/>
        <v>0</v>
      </c>
      <c r="I4371" s="143">
        <f t="shared" si="270"/>
        <v>0</v>
      </c>
      <c r="J4371" s="142"/>
      <c r="K4371" s="228"/>
      <c r="L4371" s="7" t="str">
        <f t="shared" si="271"/>
        <v/>
      </c>
      <c r="M4371" s="7" t="str">
        <f t="shared" si="272"/>
        <v/>
      </c>
      <c r="N4371" s="7" t="str">
        <f>Cartilha_GLOBAL!N4371</f>
        <v/>
      </c>
      <c r="O4371" s="144"/>
      <c r="Q4371" s="151"/>
      <c r="R4371" s="152">
        <v>0</v>
      </c>
      <c r="T4371" s="153">
        <f>IF(Cartilha_GLOBAL!R4371=0,0,IF(Cartilha_GLOBAL!R4371&gt;0,"c","b"))</f>
        <v>0</v>
      </c>
    </row>
    <row r="4372" ht="33.75" hidden="1" spans="1:20">
      <c r="A4372" s="158">
        <f>Cartilha_GLOBAL!A4372</f>
        <v>92862</v>
      </c>
      <c r="B4372" s="100" t="str">
        <f>Cartilha_GLOBAL!B4372</f>
        <v>SINAPI</v>
      </c>
      <c r="C4372" s="104" t="str">
        <f>Cartilha_GLOBAL!C4372</f>
        <v>ASSENTAMENTO DE TUBO DE CONCRETO PARA REDES COLETORAS DE ESGOTO SANITÁRIO, DIÂMETRO DE 900 MM, JUNTA ELÁSTICA, INSTALADO EM LOCAL COM ALTO NÍVEL DE INTERFERÊNCIAS (NÃO INCLUI FORNECIMENTO). AF_12/2015</v>
      </c>
      <c r="D4372" s="94" t="str">
        <f>Cartilha_GLOBAL!D4372</f>
        <v>M</v>
      </c>
      <c r="E4372" s="105">
        <f>Cartilha_GLOBAL!$E4372</f>
        <v>51.46</v>
      </c>
      <c r="F4372" s="182">
        <f>Cartilha_GLOBAL!$F4372</f>
        <v>63.16</v>
      </c>
      <c r="G4372" s="108"/>
      <c r="H4372" s="107">
        <f t="shared" si="269"/>
        <v>0</v>
      </c>
      <c r="I4372" s="143">
        <f t="shared" si="270"/>
        <v>0</v>
      </c>
      <c r="J4372" s="142"/>
      <c r="K4372" s="228"/>
      <c r="L4372" s="7" t="str">
        <f t="shared" si="271"/>
        <v/>
      </c>
      <c r="M4372" s="7" t="str">
        <f t="shared" si="272"/>
        <v/>
      </c>
      <c r="N4372" s="7" t="str">
        <f>Cartilha_GLOBAL!N4372</f>
        <v/>
      </c>
      <c r="O4372" s="144"/>
      <c r="Q4372" s="151"/>
      <c r="R4372" s="152">
        <v>0</v>
      </c>
      <c r="T4372" s="153">
        <f>IF(Cartilha_GLOBAL!R4372=0,0,IF(Cartilha_GLOBAL!R4372&gt;0,"c","b"))</f>
        <v>0</v>
      </c>
    </row>
    <row r="4373" ht="33.75" hidden="1" spans="1:20">
      <c r="A4373" s="158">
        <f>Cartilha_GLOBAL!A4373</f>
        <v>92864</v>
      </c>
      <c r="B4373" s="100" t="str">
        <f>Cartilha_GLOBAL!B4373</f>
        <v>SINAPI</v>
      </c>
      <c r="C4373" s="104" t="str">
        <f>Cartilha_GLOBAL!C4373</f>
        <v>ASSENTAMENTO DE TUBO DE CONCRETO PARA REDES COLETORAS DE ESGOTO SANITÁRIO, DIÂMETRO DE 1000 MM, JUNTA ELÁSTICA, INSTALADO EM LOCAL COM ALTO NÍVEL DE INTERFERÊNCIAS (NÃO INCLUI FORNECIMENTO). AF_12/2015</v>
      </c>
      <c r="D4373" s="94" t="str">
        <f>Cartilha_GLOBAL!D4373</f>
        <v>M</v>
      </c>
      <c r="E4373" s="105">
        <f>Cartilha_GLOBAL!$E4373</f>
        <v>56.84</v>
      </c>
      <c r="F4373" s="182">
        <f>Cartilha_GLOBAL!$F4373</f>
        <v>69.77</v>
      </c>
      <c r="G4373" s="108"/>
      <c r="H4373" s="107">
        <f t="shared" si="269"/>
        <v>0</v>
      </c>
      <c r="I4373" s="143">
        <f t="shared" si="270"/>
        <v>0</v>
      </c>
      <c r="J4373" s="142"/>
      <c r="K4373" s="228"/>
      <c r="L4373" s="7" t="str">
        <f t="shared" si="271"/>
        <v/>
      </c>
      <c r="M4373" s="7" t="str">
        <f t="shared" si="272"/>
        <v/>
      </c>
      <c r="N4373" s="7" t="str">
        <f>Cartilha_GLOBAL!N4373</f>
        <v/>
      </c>
      <c r="O4373" s="144"/>
      <c r="Q4373" s="151"/>
      <c r="R4373" s="152">
        <v>0</v>
      </c>
      <c r="T4373" s="153">
        <f>IF(Cartilha_GLOBAL!R4373=0,0,IF(Cartilha_GLOBAL!R4373&gt;0,"c","b"))</f>
        <v>0</v>
      </c>
    </row>
    <row r="4374" ht="33.75" hidden="1" spans="1:20">
      <c r="A4374" s="158">
        <f>Cartilha_GLOBAL!A4374</f>
        <v>92808</v>
      </c>
      <c r="B4374" s="100" t="str">
        <f>Cartilha_GLOBAL!B4374</f>
        <v>SINAPI</v>
      </c>
      <c r="C4374" s="104" t="str">
        <f>Cartilha_GLOBAL!C4374</f>
        <v>ASSENTAMENTO DE TUBO DE CONCRETO PARA REDES COLETORAS DE ÁGUAS PLUVIAIS, DIÂMETRO DE 300 MM, JUNTA RÍGIDA, INSTALADO EM LOCAL COM BAIXO NÍVEL DE INTERFERÊNCIAS (NÃO INCLUI FORNECIMENTO). AF_12/2015</v>
      </c>
      <c r="D4374" s="94" t="str">
        <f>Cartilha_GLOBAL!D4374</f>
        <v>M</v>
      </c>
      <c r="E4374" s="105">
        <f>Cartilha_GLOBAL!$E4374</f>
        <v>46.53</v>
      </c>
      <c r="F4374" s="182">
        <f>Cartilha_GLOBAL!$F4374</f>
        <v>57.11</v>
      </c>
      <c r="G4374" s="108"/>
      <c r="H4374" s="107">
        <f t="shared" si="269"/>
        <v>0</v>
      </c>
      <c r="I4374" s="143">
        <f t="shared" si="270"/>
        <v>0</v>
      </c>
      <c r="J4374" s="142"/>
      <c r="K4374" s="228"/>
      <c r="L4374" s="7" t="str">
        <f t="shared" si="271"/>
        <v/>
      </c>
      <c r="M4374" s="7" t="str">
        <f t="shared" si="272"/>
        <v/>
      </c>
      <c r="N4374" s="7" t="str">
        <f>Cartilha_GLOBAL!N4374</f>
        <v/>
      </c>
      <c r="O4374" s="144"/>
      <c r="Q4374" s="151"/>
      <c r="R4374" s="152">
        <v>0</v>
      </c>
      <c r="T4374" s="153">
        <f>IF(Cartilha_GLOBAL!R4374=0,0,IF(Cartilha_GLOBAL!R4374&gt;0,"c","b"))</f>
        <v>0</v>
      </c>
    </row>
    <row r="4375" ht="33.75" hidden="1" spans="1:20">
      <c r="A4375" s="158">
        <f>Cartilha_GLOBAL!A4375</f>
        <v>92809</v>
      </c>
      <c r="B4375" s="100" t="str">
        <f>Cartilha_GLOBAL!B4375</f>
        <v>SINAPI</v>
      </c>
      <c r="C4375" s="104" t="str">
        <f>Cartilha_GLOBAL!C4375</f>
        <v>ASSENTAMENTO DE TUBO DE CONCRETO PARA REDES COLETORAS DE ÁGUAS PLUVIAIS, DIÂMETRO DE 400 MM, JUNTA RÍGIDA, INSTALADO EM LOCAL COM BAIXO NÍVEL DE INTERFERÊNCIAS (NÃO INCLUI FORNECIMENTO). AF_12/2015</v>
      </c>
      <c r="D4375" s="94" t="str">
        <f>Cartilha_GLOBAL!D4375</f>
        <v>M</v>
      </c>
      <c r="E4375" s="105">
        <f>Cartilha_GLOBAL!$E4375</f>
        <v>59.63</v>
      </c>
      <c r="F4375" s="182">
        <f>Cartilha_GLOBAL!$F4375</f>
        <v>73.19</v>
      </c>
      <c r="G4375" s="108"/>
      <c r="H4375" s="107">
        <f t="shared" si="269"/>
        <v>0</v>
      </c>
      <c r="I4375" s="143">
        <f t="shared" si="270"/>
        <v>0</v>
      </c>
      <c r="J4375" s="142"/>
      <c r="K4375" s="228"/>
      <c r="L4375" s="7" t="str">
        <f t="shared" si="271"/>
        <v/>
      </c>
      <c r="M4375" s="7" t="str">
        <f t="shared" si="272"/>
        <v/>
      </c>
      <c r="N4375" s="7" t="str">
        <f>Cartilha_GLOBAL!N4375</f>
        <v/>
      </c>
      <c r="O4375" s="144"/>
      <c r="Q4375" s="151"/>
      <c r="R4375" s="152">
        <v>0</v>
      </c>
      <c r="T4375" s="153">
        <f>IF(Cartilha_GLOBAL!R4375=0,0,IF(Cartilha_GLOBAL!R4375&gt;0,"c","b"))</f>
        <v>0</v>
      </c>
    </row>
    <row r="4376" ht="33.75" hidden="1" spans="1:20">
      <c r="A4376" s="158">
        <f>Cartilha_GLOBAL!A4376</f>
        <v>92810</v>
      </c>
      <c r="B4376" s="100" t="str">
        <f>Cartilha_GLOBAL!B4376</f>
        <v>SINAPI</v>
      </c>
      <c r="C4376" s="104" t="str">
        <f>Cartilha_GLOBAL!C4376</f>
        <v>ASSENTAMENTO DE TUBO DE CONCRETO PARA REDES COLETORAS DE ÁGUAS PLUVIAIS, DIÂMETRO DE 500 MM, JUNTA RÍGIDA, INSTALADO EM LOCAL COM BAIXO NÍVEL DE INTERFERÊNCIAS (NÃO INCLUI FORNECIMENTO). AF_12/2015</v>
      </c>
      <c r="D4376" s="94" t="str">
        <f>Cartilha_GLOBAL!D4376</f>
        <v>M</v>
      </c>
      <c r="E4376" s="105">
        <f>Cartilha_GLOBAL!$E4376</f>
        <v>72.51</v>
      </c>
      <c r="F4376" s="182">
        <f>Cartilha_GLOBAL!$F4376</f>
        <v>89</v>
      </c>
      <c r="G4376" s="108"/>
      <c r="H4376" s="107">
        <f t="shared" si="269"/>
        <v>0</v>
      </c>
      <c r="I4376" s="143">
        <f t="shared" si="270"/>
        <v>0</v>
      </c>
      <c r="J4376" s="142"/>
      <c r="K4376" s="228"/>
      <c r="L4376" s="7" t="str">
        <f t="shared" si="271"/>
        <v/>
      </c>
      <c r="M4376" s="7" t="str">
        <f t="shared" si="272"/>
        <v/>
      </c>
      <c r="N4376" s="7" t="str">
        <f>Cartilha_GLOBAL!N4376</f>
        <v/>
      </c>
      <c r="O4376" s="144"/>
      <c r="Q4376" s="151"/>
      <c r="R4376" s="152">
        <v>0</v>
      </c>
      <c r="T4376" s="153">
        <f>IF(Cartilha_GLOBAL!R4376=0,0,IF(Cartilha_GLOBAL!R4376&gt;0,"c","b"))</f>
        <v>0</v>
      </c>
    </row>
    <row r="4377" ht="33.75" hidden="1" spans="1:20">
      <c r="A4377" s="158">
        <f>Cartilha_GLOBAL!A4377</f>
        <v>92811</v>
      </c>
      <c r="B4377" s="100" t="str">
        <f>Cartilha_GLOBAL!B4377</f>
        <v>SINAPI</v>
      </c>
      <c r="C4377" s="104" t="str">
        <f>Cartilha_GLOBAL!C4377</f>
        <v>ASSENTAMENTO DE TUBO DE CONCRETO PARA REDES COLETORAS DE ÁGUAS PLUVIAIS, DIÂMETRO DE 600 MM, JUNTA RÍGIDA, INSTALADO EM LOCAL COM BAIXO NÍVEL DE INTERFERÊNCIAS (NÃO INCLUI FORNECIMENTO). AF_12/2015</v>
      </c>
      <c r="D4377" s="94" t="str">
        <f>Cartilha_GLOBAL!D4377</f>
        <v>M</v>
      </c>
      <c r="E4377" s="105">
        <f>Cartilha_GLOBAL!$E4377</f>
        <v>86.21</v>
      </c>
      <c r="F4377" s="182">
        <f>Cartilha_GLOBAL!$F4377</f>
        <v>105.81</v>
      </c>
      <c r="G4377" s="108"/>
      <c r="H4377" s="107">
        <f t="shared" si="269"/>
        <v>0</v>
      </c>
      <c r="I4377" s="143">
        <f t="shared" si="270"/>
        <v>0</v>
      </c>
      <c r="J4377" s="142"/>
      <c r="K4377" s="228"/>
      <c r="L4377" s="7" t="str">
        <f t="shared" si="271"/>
        <v/>
      </c>
      <c r="M4377" s="7" t="str">
        <f t="shared" si="272"/>
        <v/>
      </c>
      <c r="N4377" s="7" t="str">
        <f>Cartilha_GLOBAL!N4377</f>
        <v/>
      </c>
      <c r="O4377" s="144"/>
      <c r="Q4377" s="151"/>
      <c r="R4377" s="152">
        <v>0</v>
      </c>
      <c r="T4377" s="153">
        <f>IF(Cartilha_GLOBAL!R4377=0,0,IF(Cartilha_GLOBAL!R4377&gt;0,"c","b"))</f>
        <v>0</v>
      </c>
    </row>
    <row r="4378" ht="33.75" hidden="1" spans="1:20">
      <c r="A4378" s="158">
        <f>Cartilha_GLOBAL!A4378</f>
        <v>92812</v>
      </c>
      <c r="B4378" s="100" t="str">
        <f>Cartilha_GLOBAL!B4378</f>
        <v>SINAPI</v>
      </c>
      <c r="C4378" s="104" t="str">
        <f>Cartilha_GLOBAL!C4378</f>
        <v>ASSENTAMENTO DE TUBO DE CONCRETO PARA REDES COLETORAS DE ÁGUAS PLUVIAIS, DIÂMETRO DE 700 MM, JUNTA RÍGIDA, INSTALADO EM LOCAL COM BAIXO NÍVEL DE INTERFERÊNCIAS (NÃO INCLUI FORNECIMENTO). AF_12/2015</v>
      </c>
      <c r="D4378" s="94" t="str">
        <f>Cartilha_GLOBAL!D4378</f>
        <v>M</v>
      </c>
      <c r="E4378" s="105">
        <f>Cartilha_GLOBAL!$E4378</f>
        <v>99.74</v>
      </c>
      <c r="F4378" s="182">
        <f>Cartilha_GLOBAL!$F4378</f>
        <v>122.42</v>
      </c>
      <c r="G4378" s="108"/>
      <c r="H4378" s="107">
        <f t="shared" si="269"/>
        <v>0</v>
      </c>
      <c r="I4378" s="143">
        <f t="shared" si="270"/>
        <v>0</v>
      </c>
      <c r="J4378" s="142"/>
      <c r="K4378" s="228"/>
      <c r="L4378" s="7" t="str">
        <f t="shared" si="271"/>
        <v/>
      </c>
      <c r="M4378" s="7" t="str">
        <f t="shared" si="272"/>
        <v/>
      </c>
      <c r="N4378" s="7" t="str">
        <f>Cartilha_GLOBAL!N4378</f>
        <v/>
      </c>
      <c r="O4378" s="144"/>
      <c r="Q4378" s="151"/>
      <c r="R4378" s="152">
        <v>0</v>
      </c>
      <c r="T4378" s="153">
        <f>IF(Cartilha_GLOBAL!R4378=0,0,IF(Cartilha_GLOBAL!R4378&gt;0,"c","b"))</f>
        <v>0</v>
      </c>
    </row>
    <row r="4379" ht="33.75" hidden="1" spans="1:20">
      <c r="A4379" s="158">
        <f>Cartilha_GLOBAL!A4379</f>
        <v>92813</v>
      </c>
      <c r="B4379" s="100" t="str">
        <f>Cartilha_GLOBAL!B4379</f>
        <v>SINAPI</v>
      </c>
      <c r="C4379" s="104" t="str">
        <f>Cartilha_GLOBAL!C4379</f>
        <v>ASSENTAMENTO DE TUBO DE CONCRETO PARA REDES COLETORAS DE ÁGUAS PLUVIAIS, DIÂMETRO DE 800 MM, JUNTA RÍGIDA, INSTALADO EM LOCAL COM BAIXO NÍVEL DE INTERFERÊNCIAS (NÃO INCLUI FORNECIMENTO). AF_12/2015</v>
      </c>
      <c r="D4379" s="94" t="str">
        <f>Cartilha_GLOBAL!D4379</f>
        <v>M</v>
      </c>
      <c r="E4379" s="105">
        <f>Cartilha_GLOBAL!$E4379</f>
        <v>115.33</v>
      </c>
      <c r="F4379" s="182">
        <f>Cartilha_GLOBAL!$F4379</f>
        <v>141.56</v>
      </c>
      <c r="G4379" s="108"/>
      <c r="H4379" s="107">
        <f t="shared" si="269"/>
        <v>0</v>
      </c>
      <c r="I4379" s="143">
        <f t="shared" si="270"/>
        <v>0</v>
      </c>
      <c r="J4379" s="142"/>
      <c r="K4379" s="228"/>
      <c r="L4379" s="7" t="str">
        <f t="shared" si="271"/>
        <v/>
      </c>
      <c r="M4379" s="7" t="str">
        <f t="shared" si="272"/>
        <v/>
      </c>
      <c r="N4379" s="7" t="str">
        <f>Cartilha_GLOBAL!N4379</f>
        <v/>
      </c>
      <c r="O4379" s="144"/>
      <c r="Q4379" s="151"/>
      <c r="R4379" s="152">
        <v>0</v>
      </c>
      <c r="T4379" s="153">
        <f>IF(Cartilha_GLOBAL!R4379=0,0,IF(Cartilha_GLOBAL!R4379&gt;0,"c","b"))</f>
        <v>0</v>
      </c>
    </row>
    <row r="4380" ht="33.75" hidden="1" spans="1:20">
      <c r="A4380" s="158">
        <f>Cartilha_GLOBAL!A4380</f>
        <v>92814</v>
      </c>
      <c r="B4380" s="100" t="str">
        <f>Cartilha_GLOBAL!B4380</f>
        <v>SINAPI</v>
      </c>
      <c r="C4380" s="104" t="str">
        <f>Cartilha_GLOBAL!C4380</f>
        <v>ASSENTAMENTO DE TUBO DE CONCRETO PARA REDES COLETORAS DE ÁGUAS PLUVIAIS, DIÂMETRO DE 900 MM, JUNTA RÍGIDA, INSTALADO EM LOCAL COM BAIXO NÍVEL DE INTERFERÊNCIAS (NÃO INCLUI FORNECIMENTO). AF_12/2015</v>
      </c>
      <c r="D4380" s="94" t="str">
        <f>Cartilha_GLOBAL!D4380</f>
        <v>M</v>
      </c>
      <c r="E4380" s="105">
        <f>Cartilha_GLOBAL!$E4380</f>
        <v>131.58</v>
      </c>
      <c r="F4380" s="182">
        <f>Cartilha_GLOBAL!$F4380</f>
        <v>161.5</v>
      </c>
      <c r="G4380" s="108"/>
      <c r="H4380" s="107">
        <f t="shared" si="269"/>
        <v>0</v>
      </c>
      <c r="I4380" s="143">
        <f t="shared" si="270"/>
        <v>0</v>
      </c>
      <c r="J4380" s="142"/>
      <c r="K4380" s="228"/>
      <c r="L4380" s="7" t="str">
        <f t="shared" si="271"/>
        <v/>
      </c>
      <c r="M4380" s="7" t="str">
        <f t="shared" si="272"/>
        <v/>
      </c>
      <c r="N4380" s="7" t="str">
        <f>Cartilha_GLOBAL!N4380</f>
        <v/>
      </c>
      <c r="O4380" s="144"/>
      <c r="Q4380" s="151"/>
      <c r="R4380" s="152">
        <v>0</v>
      </c>
      <c r="T4380" s="153">
        <f>IF(Cartilha_GLOBAL!R4380=0,0,IF(Cartilha_GLOBAL!R4380&gt;0,"c","b"))</f>
        <v>0</v>
      </c>
    </row>
    <row r="4381" ht="33.75" hidden="1" spans="1:20">
      <c r="A4381" s="158">
        <f>Cartilha_GLOBAL!A4381</f>
        <v>92815</v>
      </c>
      <c r="B4381" s="100" t="str">
        <f>Cartilha_GLOBAL!B4381</f>
        <v>SINAPI</v>
      </c>
      <c r="C4381" s="104" t="str">
        <f>Cartilha_GLOBAL!C4381</f>
        <v>ASSENTAMENTO DE TUBO DE CONCRETO PARA REDES COLETORAS DE ÁGUAS PLUVIAIS, DIÂMETRO DE 1000 MM, JUNTA RÍGIDA, INSTALADO EM LOCAL COM BAIXO NÍVEL DE INTERFERÊNCIAS (NÃO INCLUI FORNECIMENTO). AF_12/2015</v>
      </c>
      <c r="D4381" s="94" t="str">
        <f>Cartilha_GLOBAL!D4381</f>
        <v>M</v>
      </c>
      <c r="E4381" s="105">
        <f>Cartilha_GLOBAL!$E4381</f>
        <v>149.98</v>
      </c>
      <c r="F4381" s="182">
        <f>Cartilha_GLOBAL!$F4381</f>
        <v>184.09</v>
      </c>
      <c r="G4381" s="108"/>
      <c r="H4381" s="107">
        <f t="shared" si="269"/>
        <v>0</v>
      </c>
      <c r="I4381" s="143">
        <f t="shared" si="270"/>
        <v>0</v>
      </c>
      <c r="J4381" s="142"/>
      <c r="K4381" s="228"/>
      <c r="L4381" s="7" t="str">
        <f t="shared" si="271"/>
        <v/>
      </c>
      <c r="M4381" s="7" t="str">
        <f t="shared" si="272"/>
        <v/>
      </c>
      <c r="N4381" s="7" t="str">
        <f>Cartilha_GLOBAL!N4381</f>
        <v/>
      </c>
      <c r="O4381" s="144"/>
      <c r="Q4381" s="151"/>
      <c r="R4381" s="152">
        <v>0</v>
      </c>
      <c r="T4381" s="153">
        <f>IF(Cartilha_GLOBAL!R4381=0,0,IF(Cartilha_GLOBAL!R4381&gt;0,"c","b"))</f>
        <v>0</v>
      </c>
    </row>
    <row r="4382" ht="33.75" hidden="1" spans="1:20">
      <c r="A4382" s="158">
        <f>Cartilha_GLOBAL!A4382</f>
        <v>92817</v>
      </c>
      <c r="B4382" s="100" t="str">
        <f>Cartilha_GLOBAL!B4382</f>
        <v>SINAPI</v>
      </c>
      <c r="C4382" s="104" t="str">
        <f>Cartilha_GLOBAL!C4382</f>
        <v>ASSENTAMENTO DE TUBO DE CONCRETO PARA REDES COLETORAS DE ÁGUAS PLUVIAIS, DIÂMETRO DE 1200 MM, JUNTA RÍGIDA, INSTALADO EM LOCAL COM BAIXO NÍVEL DE INTERFERÊNCIAS (NÃO INCLUI FORNECIMENTO). AF_12/2015</v>
      </c>
      <c r="D4382" s="94" t="str">
        <f>Cartilha_GLOBAL!D4382</f>
        <v>M</v>
      </c>
      <c r="E4382" s="105">
        <f>Cartilha_GLOBAL!$E4382</f>
        <v>187.68</v>
      </c>
      <c r="F4382" s="182">
        <f>Cartilha_GLOBAL!$F4382</f>
        <v>230.36</v>
      </c>
      <c r="G4382" s="108"/>
      <c r="H4382" s="107">
        <f t="shared" si="269"/>
        <v>0</v>
      </c>
      <c r="I4382" s="143">
        <f t="shared" si="270"/>
        <v>0</v>
      </c>
      <c r="J4382" s="142"/>
      <c r="K4382" s="228"/>
      <c r="L4382" s="7" t="str">
        <f t="shared" si="271"/>
        <v/>
      </c>
      <c r="M4382" s="7" t="str">
        <f t="shared" si="272"/>
        <v/>
      </c>
      <c r="N4382" s="7" t="str">
        <f>Cartilha_GLOBAL!N4382</f>
        <v/>
      </c>
      <c r="O4382" s="144"/>
      <c r="Q4382" s="151"/>
      <c r="R4382" s="152">
        <v>0</v>
      </c>
      <c r="T4382" s="153">
        <f>IF(Cartilha_GLOBAL!R4382=0,0,IF(Cartilha_GLOBAL!R4382&gt;0,"c","b"))</f>
        <v>0</v>
      </c>
    </row>
    <row r="4383" ht="33.75" hidden="1" spans="1:20">
      <c r="A4383" s="158">
        <f>Cartilha_GLOBAL!A4383</f>
        <v>92819</v>
      </c>
      <c r="B4383" s="100" t="str">
        <f>Cartilha_GLOBAL!B4383</f>
        <v>SINAPI</v>
      </c>
      <c r="C4383" s="104" t="str">
        <f>Cartilha_GLOBAL!C4383</f>
        <v>ASSENTAMENTO DE TUBO DE CONCRETO PARA REDES COLETORAS DE ÁGUAS PLUVIAIS, DIÂMETRO DE 1500 MM, JUNTA RÍGIDA, INSTALADO EM LOCAL COM BAIXO NÍVEL DE INTERFERÊNCIAS (NÃO INCLUI FORNECIMENTO). AF_12/2015</v>
      </c>
      <c r="D4383" s="94" t="str">
        <f>Cartilha_GLOBAL!D4383</f>
        <v>M</v>
      </c>
      <c r="E4383" s="105">
        <f>Cartilha_GLOBAL!$E4383</f>
        <v>252.63</v>
      </c>
      <c r="F4383" s="182">
        <f>Cartilha_GLOBAL!$F4383</f>
        <v>310.08</v>
      </c>
      <c r="G4383" s="108"/>
      <c r="H4383" s="107">
        <f t="shared" si="269"/>
        <v>0</v>
      </c>
      <c r="I4383" s="143">
        <f t="shared" si="270"/>
        <v>0</v>
      </c>
      <c r="J4383" s="142"/>
      <c r="K4383" s="228"/>
      <c r="L4383" s="7" t="str">
        <f t="shared" si="271"/>
        <v/>
      </c>
      <c r="M4383" s="7" t="str">
        <f t="shared" si="272"/>
        <v/>
      </c>
      <c r="N4383" s="7" t="str">
        <f>Cartilha_GLOBAL!N4383</f>
        <v/>
      </c>
      <c r="O4383" s="144"/>
      <c r="Q4383" s="151"/>
      <c r="R4383" s="152">
        <v>0</v>
      </c>
      <c r="T4383" s="153">
        <f>IF(Cartilha_GLOBAL!R4383=0,0,IF(Cartilha_GLOBAL!R4383&gt;0,"c","b"))</f>
        <v>0</v>
      </c>
    </row>
    <row r="4384" ht="33.75" hidden="1" spans="1:20">
      <c r="A4384" s="158">
        <f>Cartilha_GLOBAL!A4384</f>
        <v>92820</v>
      </c>
      <c r="B4384" s="100" t="str">
        <f>Cartilha_GLOBAL!B4384</f>
        <v>SINAPI</v>
      </c>
      <c r="C4384" s="104" t="str">
        <f>Cartilha_GLOBAL!C4384</f>
        <v>ASSENTAMENTO DE TUBO DE CONCRETO PARA REDES COLETORAS DE ÁGUAS PLUVIAIS, DIÂMETRO DE 300 MM, JUNTA RÍGIDA, INSTALADO EM LOCAL COM ALTO NÍVEL DE INTERFERÊNCIAS (NÃO INCLUI FORNECIMENTO). AF_12/2015</v>
      </c>
      <c r="D4384" s="94" t="str">
        <f>Cartilha_GLOBAL!D4384</f>
        <v>M</v>
      </c>
      <c r="E4384" s="105">
        <f>Cartilha_GLOBAL!$E4384</f>
        <v>55.52</v>
      </c>
      <c r="F4384" s="182">
        <f>Cartilha_GLOBAL!$F4384</f>
        <v>68.15</v>
      </c>
      <c r="G4384" s="108"/>
      <c r="H4384" s="107">
        <f t="shared" si="269"/>
        <v>0</v>
      </c>
      <c r="I4384" s="143">
        <f t="shared" si="270"/>
        <v>0</v>
      </c>
      <c r="J4384" s="142"/>
      <c r="K4384" s="228"/>
      <c r="L4384" s="7" t="str">
        <f t="shared" si="271"/>
        <v/>
      </c>
      <c r="M4384" s="7" t="str">
        <f t="shared" si="272"/>
        <v/>
      </c>
      <c r="N4384" s="7" t="str">
        <f>Cartilha_GLOBAL!N4384</f>
        <v/>
      </c>
      <c r="O4384" s="144"/>
      <c r="Q4384" s="151"/>
      <c r="R4384" s="152">
        <v>0</v>
      </c>
      <c r="T4384" s="153">
        <f>IF(Cartilha_GLOBAL!R4384=0,0,IF(Cartilha_GLOBAL!R4384&gt;0,"c","b"))</f>
        <v>0</v>
      </c>
    </row>
    <row r="4385" ht="33.75" hidden="1" spans="1:20">
      <c r="A4385" s="158">
        <f>Cartilha_GLOBAL!A4385</f>
        <v>92821</v>
      </c>
      <c r="B4385" s="100" t="str">
        <f>Cartilha_GLOBAL!B4385</f>
        <v>SINAPI</v>
      </c>
      <c r="C4385" s="104" t="str">
        <f>Cartilha_GLOBAL!C4385</f>
        <v>ASSENTAMENTO DE TUBO DE CONCRETO PARA REDES COLETORAS DE ÁGUAS PLUVIAIS, DIÂMETRO DE 400 MM, JUNTA RÍGIDA, INSTALADO EM LOCAL COM ALTO NÍVEL DE INTERFERÊNCIAS (NÃO INCLUI FORNECIMENTO). AF_12/2015</v>
      </c>
      <c r="D4385" s="94" t="str">
        <f>Cartilha_GLOBAL!D4385</f>
        <v>M</v>
      </c>
      <c r="E4385" s="105">
        <f>Cartilha_GLOBAL!$E4385</f>
        <v>71.13</v>
      </c>
      <c r="F4385" s="182">
        <f>Cartilha_GLOBAL!$F4385</f>
        <v>87.3</v>
      </c>
      <c r="G4385" s="108"/>
      <c r="H4385" s="107">
        <f t="shared" si="269"/>
        <v>0</v>
      </c>
      <c r="I4385" s="143">
        <f t="shared" si="270"/>
        <v>0</v>
      </c>
      <c r="J4385" s="142"/>
      <c r="K4385" s="228"/>
      <c r="L4385" s="7" t="str">
        <f t="shared" si="271"/>
        <v/>
      </c>
      <c r="M4385" s="7" t="str">
        <f t="shared" si="272"/>
        <v/>
      </c>
      <c r="N4385" s="7" t="str">
        <f>Cartilha_GLOBAL!N4385</f>
        <v/>
      </c>
      <c r="O4385" s="144"/>
      <c r="Q4385" s="151"/>
      <c r="R4385" s="152">
        <v>0</v>
      </c>
      <c r="T4385" s="153">
        <f>IF(Cartilha_GLOBAL!R4385=0,0,IF(Cartilha_GLOBAL!R4385&gt;0,"c","b"))</f>
        <v>0</v>
      </c>
    </row>
    <row r="4386" ht="33.75" hidden="1" spans="1:20">
      <c r="A4386" s="158">
        <f>Cartilha_GLOBAL!A4386</f>
        <v>92822</v>
      </c>
      <c r="B4386" s="100" t="str">
        <f>Cartilha_GLOBAL!B4386</f>
        <v>SINAPI</v>
      </c>
      <c r="C4386" s="104" t="str">
        <f>Cartilha_GLOBAL!C4386</f>
        <v>ASSENTAMENTO DE TUBO DE CONCRETO PARA REDES COLETORAS DE ÁGUAS PLUVIAIS, DIÂMETRO DE 500 MM, JUNTA RÍGIDA, INSTALADO EM LOCAL COM ALTO NÍVEL DE INTERFERÊNCIAS (NÃO INCLUI FORNECIMENTO). AF_12/2015</v>
      </c>
      <c r="D4386" s="94" t="str">
        <f>Cartilha_GLOBAL!D4386</f>
        <v>M</v>
      </c>
      <c r="E4386" s="105">
        <f>Cartilha_GLOBAL!$E4386</f>
        <v>86.76</v>
      </c>
      <c r="F4386" s="182">
        <f>Cartilha_GLOBAL!$F4386</f>
        <v>106.49</v>
      </c>
      <c r="G4386" s="108"/>
      <c r="H4386" s="107">
        <f t="shared" si="269"/>
        <v>0</v>
      </c>
      <c r="I4386" s="143">
        <f t="shared" si="270"/>
        <v>0</v>
      </c>
      <c r="J4386" s="142"/>
      <c r="K4386" s="228"/>
      <c r="L4386" s="7" t="str">
        <f t="shared" si="271"/>
        <v/>
      </c>
      <c r="M4386" s="7" t="str">
        <f t="shared" si="272"/>
        <v/>
      </c>
      <c r="N4386" s="7" t="str">
        <f>Cartilha_GLOBAL!N4386</f>
        <v/>
      </c>
      <c r="O4386" s="144"/>
      <c r="Q4386" s="151"/>
      <c r="R4386" s="152">
        <v>0</v>
      </c>
      <c r="T4386" s="153">
        <f>IF(Cartilha_GLOBAL!R4386=0,0,IF(Cartilha_GLOBAL!R4386&gt;0,"c","b"))</f>
        <v>0</v>
      </c>
    </row>
    <row r="4387" ht="33.75" hidden="1" spans="1:20">
      <c r="A4387" s="158">
        <f>Cartilha_GLOBAL!A4387</f>
        <v>92824</v>
      </c>
      <c r="B4387" s="100" t="str">
        <f>Cartilha_GLOBAL!B4387</f>
        <v>SINAPI</v>
      </c>
      <c r="C4387" s="104" t="str">
        <f>Cartilha_GLOBAL!C4387</f>
        <v>ASSENTAMENTO DE TUBO DE CONCRETO PARA REDES COLETORAS DE ÁGUAS PLUVIAIS, DIÂMETRO DE 600 MM, JUNTA RÍGIDA, INSTALADO EM LOCAL COM ALTO NÍVEL DE INTERFERÊNCIAS (NÃO INCLUI FORNECIMENTO). AF_12/2015</v>
      </c>
      <c r="D4387" s="94" t="str">
        <f>Cartilha_GLOBAL!D4387</f>
        <v>M</v>
      </c>
      <c r="E4387" s="105">
        <f>Cartilha_GLOBAL!$E4387</f>
        <v>102.91</v>
      </c>
      <c r="F4387" s="182">
        <f>Cartilha_GLOBAL!$F4387</f>
        <v>126.31</v>
      </c>
      <c r="G4387" s="108"/>
      <c r="H4387" s="107">
        <f t="shared" si="269"/>
        <v>0</v>
      </c>
      <c r="I4387" s="143">
        <f t="shared" si="270"/>
        <v>0</v>
      </c>
      <c r="J4387" s="142"/>
      <c r="K4387" s="228"/>
      <c r="L4387" s="7" t="str">
        <f t="shared" si="271"/>
        <v/>
      </c>
      <c r="M4387" s="7" t="str">
        <f t="shared" si="272"/>
        <v/>
      </c>
      <c r="N4387" s="7" t="str">
        <f>Cartilha_GLOBAL!N4387</f>
        <v/>
      </c>
      <c r="O4387" s="144"/>
      <c r="Q4387" s="151"/>
      <c r="R4387" s="152">
        <v>0</v>
      </c>
      <c r="T4387" s="153">
        <f>IF(Cartilha_GLOBAL!R4387=0,0,IF(Cartilha_GLOBAL!R4387&gt;0,"c","b"))</f>
        <v>0</v>
      </c>
    </row>
    <row r="4388" ht="33.75" hidden="1" spans="1:20">
      <c r="A4388" s="158">
        <f>Cartilha_GLOBAL!A4388</f>
        <v>92825</v>
      </c>
      <c r="B4388" s="100" t="str">
        <f>Cartilha_GLOBAL!B4388</f>
        <v>SINAPI</v>
      </c>
      <c r="C4388" s="104" t="str">
        <f>Cartilha_GLOBAL!C4388</f>
        <v>ASSENTAMENTO DE TUBO DE CONCRETO PARA REDES COLETORAS DE ÁGUAS PLUVIAIS, DIÂMETRO DE 700 MM, JUNTA RÍGIDA, INSTALADO EM LOCAL COM ALTO NÍVEL DE INTERFERÊNCIAS (NÃO INCLUI FORNECIMENTO). AF_12/2015</v>
      </c>
      <c r="D4388" s="94" t="str">
        <f>Cartilha_GLOBAL!D4388</f>
        <v>M</v>
      </c>
      <c r="E4388" s="105">
        <f>Cartilha_GLOBAL!$E4388</f>
        <v>119.13</v>
      </c>
      <c r="F4388" s="182">
        <f>Cartilha_GLOBAL!$F4388</f>
        <v>146.22</v>
      </c>
      <c r="G4388" s="108"/>
      <c r="H4388" s="107">
        <f t="shared" si="269"/>
        <v>0</v>
      </c>
      <c r="I4388" s="143">
        <f t="shared" si="270"/>
        <v>0</v>
      </c>
      <c r="J4388" s="142"/>
      <c r="K4388" s="228"/>
      <c r="L4388" s="7" t="str">
        <f t="shared" si="271"/>
        <v/>
      </c>
      <c r="M4388" s="7" t="str">
        <f t="shared" si="272"/>
        <v/>
      </c>
      <c r="N4388" s="7" t="str">
        <f>Cartilha_GLOBAL!N4388</f>
        <v/>
      </c>
      <c r="O4388" s="144"/>
      <c r="Q4388" s="151"/>
      <c r="R4388" s="152">
        <v>0</v>
      </c>
      <c r="T4388" s="153">
        <f>IF(Cartilha_GLOBAL!R4388=0,0,IF(Cartilha_GLOBAL!R4388&gt;0,"c","b"))</f>
        <v>0</v>
      </c>
    </row>
    <row r="4389" ht="33.75" hidden="1" spans="1:20">
      <c r="A4389" s="158">
        <f>Cartilha_GLOBAL!A4389</f>
        <v>92826</v>
      </c>
      <c r="B4389" s="100" t="str">
        <f>Cartilha_GLOBAL!B4389</f>
        <v>SINAPI</v>
      </c>
      <c r="C4389" s="104" t="str">
        <f>Cartilha_GLOBAL!C4389</f>
        <v>ASSENTAMENTO DE TUBO DE CONCRETO PARA REDES COLETORAS DE ÁGUAS PLUVIAIS, DIÂMETRO DE 800 MM, JUNTA RÍGIDA, INSTALADO EM LOCAL COM ALTO NÍVEL DE INTERFERÊNCIAS (NÃO INCLUI FORNECIMENTO). AF_12/2015</v>
      </c>
      <c r="D4389" s="94" t="str">
        <f>Cartilha_GLOBAL!D4389</f>
        <v>M</v>
      </c>
      <c r="E4389" s="105">
        <f>Cartilha_GLOBAL!$E4389</f>
        <v>137.03</v>
      </c>
      <c r="F4389" s="182">
        <f>Cartilha_GLOBAL!$F4389</f>
        <v>168.19</v>
      </c>
      <c r="G4389" s="108"/>
      <c r="H4389" s="107">
        <f t="shared" si="269"/>
        <v>0</v>
      </c>
      <c r="I4389" s="143">
        <f t="shared" si="270"/>
        <v>0</v>
      </c>
      <c r="J4389" s="142"/>
      <c r="K4389" s="228"/>
      <c r="L4389" s="7" t="str">
        <f t="shared" si="271"/>
        <v/>
      </c>
      <c r="M4389" s="7" t="str">
        <f t="shared" si="272"/>
        <v/>
      </c>
      <c r="N4389" s="7" t="str">
        <f>Cartilha_GLOBAL!N4389</f>
        <v/>
      </c>
      <c r="O4389" s="144"/>
      <c r="Q4389" s="151"/>
      <c r="R4389" s="152">
        <v>0</v>
      </c>
      <c r="T4389" s="153">
        <f>IF(Cartilha_GLOBAL!R4389=0,0,IF(Cartilha_GLOBAL!R4389&gt;0,"c","b"))</f>
        <v>0</v>
      </c>
    </row>
    <row r="4390" ht="33.75" hidden="1" spans="1:20">
      <c r="A4390" s="158">
        <f>Cartilha_GLOBAL!A4390</f>
        <v>92827</v>
      </c>
      <c r="B4390" s="100" t="str">
        <f>Cartilha_GLOBAL!B4390</f>
        <v>SINAPI</v>
      </c>
      <c r="C4390" s="104" t="str">
        <f>Cartilha_GLOBAL!C4390</f>
        <v>ASSENTAMENTO DE TUBO DE CONCRETO PARA REDES COLETORAS DE ÁGUAS PLUVIAIS, DIÂMETRO DE 900 MM, JUNTA RÍGIDA, INSTALADO EM LOCAL COM ALTO NÍVEL DE INTERFERÊNCIAS (NÃO INCLUI FORNECIMENTO). AF_12/2015</v>
      </c>
      <c r="D4390" s="94" t="str">
        <f>Cartilha_GLOBAL!D4390</f>
        <v>M</v>
      </c>
      <c r="E4390" s="105">
        <f>Cartilha_GLOBAL!$E4390</f>
        <v>155.68</v>
      </c>
      <c r="F4390" s="182">
        <f>Cartilha_GLOBAL!$F4390</f>
        <v>191.08</v>
      </c>
      <c r="G4390" s="108"/>
      <c r="H4390" s="107">
        <f t="shared" si="269"/>
        <v>0</v>
      </c>
      <c r="I4390" s="143">
        <f t="shared" si="270"/>
        <v>0</v>
      </c>
      <c r="J4390" s="142"/>
      <c r="K4390" s="228"/>
      <c r="L4390" s="7" t="str">
        <f t="shared" si="271"/>
        <v/>
      </c>
      <c r="M4390" s="7" t="str">
        <f t="shared" si="272"/>
        <v/>
      </c>
      <c r="N4390" s="7" t="str">
        <f>Cartilha_GLOBAL!N4390</f>
        <v/>
      </c>
      <c r="O4390" s="144"/>
      <c r="Q4390" s="151"/>
      <c r="R4390" s="152">
        <v>0</v>
      </c>
      <c r="T4390" s="153">
        <f>IF(Cartilha_GLOBAL!R4390=0,0,IF(Cartilha_GLOBAL!R4390&gt;0,"c","b"))</f>
        <v>0</v>
      </c>
    </row>
    <row r="4391" ht="33.75" hidden="1" spans="1:20">
      <c r="A4391" s="158">
        <f>Cartilha_GLOBAL!A4391</f>
        <v>92828</v>
      </c>
      <c r="B4391" s="100" t="str">
        <f>Cartilha_GLOBAL!B4391</f>
        <v>SINAPI</v>
      </c>
      <c r="C4391" s="104" t="str">
        <f>Cartilha_GLOBAL!C4391</f>
        <v>ASSENTAMENTO DE TUBO DE CONCRETO PARA REDES COLETORAS DE ÁGUAS PLUVIAIS, DIÂMETRO DE 1000 MM, JUNTA RÍGIDA, INSTALADO EM LOCAL COM ALTO NÍVEL DE INTERFERÊNCIAS (NÃO INCLUI FORNECIMENTO). AF_12/2015</v>
      </c>
      <c r="D4391" s="94" t="str">
        <f>Cartilha_GLOBAL!D4391</f>
        <v>M</v>
      </c>
      <c r="E4391" s="105">
        <f>Cartilha_GLOBAL!$E4391</f>
        <v>176.95</v>
      </c>
      <c r="F4391" s="182">
        <f>Cartilha_GLOBAL!$F4391</f>
        <v>217.19</v>
      </c>
      <c r="G4391" s="108"/>
      <c r="H4391" s="107">
        <f t="shared" si="269"/>
        <v>0</v>
      </c>
      <c r="I4391" s="143">
        <f t="shared" si="270"/>
        <v>0</v>
      </c>
      <c r="J4391" s="142"/>
      <c r="K4391" s="228"/>
      <c r="L4391" s="7" t="str">
        <f t="shared" si="271"/>
        <v/>
      </c>
      <c r="M4391" s="7" t="str">
        <f t="shared" si="272"/>
        <v/>
      </c>
      <c r="N4391" s="7" t="str">
        <f>Cartilha_GLOBAL!N4391</f>
        <v/>
      </c>
      <c r="O4391" s="144"/>
      <c r="Q4391" s="151"/>
      <c r="R4391" s="152">
        <v>0</v>
      </c>
      <c r="T4391" s="153">
        <f>IF(Cartilha_GLOBAL!R4391=0,0,IF(Cartilha_GLOBAL!R4391&gt;0,"c","b"))</f>
        <v>0</v>
      </c>
    </row>
    <row r="4392" ht="33.75" hidden="1" spans="1:20">
      <c r="A4392" s="158">
        <f>Cartilha_GLOBAL!A4392</f>
        <v>92830</v>
      </c>
      <c r="B4392" s="100" t="str">
        <f>Cartilha_GLOBAL!B4392</f>
        <v>SINAPI</v>
      </c>
      <c r="C4392" s="104" t="str">
        <f>Cartilha_GLOBAL!C4392</f>
        <v>ASSENTAMENTO DE TUBO DE CONCRETO PARA REDES COLETORAS DE ÁGUAS PLUVIAIS, DIÂMETRO DE 1200 MM, JUNTA RÍGIDA, INSTALADO EM LOCAL COM ALTO NÍVEL DE INTERFERÊNCIAS (NÃO INCLUI FORNECIMENTO). AF_12/2015</v>
      </c>
      <c r="D4392" s="94" t="str">
        <f>Cartilha_GLOBAL!D4392</f>
        <v>M</v>
      </c>
      <c r="E4392" s="105">
        <f>Cartilha_GLOBAL!$E4392</f>
        <v>219.52</v>
      </c>
      <c r="F4392" s="182">
        <f>Cartilha_GLOBAL!$F4392</f>
        <v>269.44</v>
      </c>
      <c r="G4392" s="108"/>
      <c r="H4392" s="107">
        <f t="shared" si="269"/>
        <v>0</v>
      </c>
      <c r="I4392" s="143">
        <f t="shared" si="270"/>
        <v>0</v>
      </c>
      <c r="J4392" s="142"/>
      <c r="K4392" s="228"/>
      <c r="L4392" s="7" t="str">
        <f t="shared" si="271"/>
        <v/>
      </c>
      <c r="M4392" s="7" t="str">
        <f t="shared" si="272"/>
        <v/>
      </c>
      <c r="N4392" s="7" t="str">
        <f>Cartilha_GLOBAL!N4392</f>
        <v/>
      </c>
      <c r="O4392" s="144"/>
      <c r="Q4392" s="151"/>
      <c r="R4392" s="152">
        <v>0</v>
      </c>
      <c r="T4392" s="153">
        <f>IF(Cartilha_GLOBAL!R4392=0,0,IF(Cartilha_GLOBAL!R4392&gt;0,"c","b"))</f>
        <v>0</v>
      </c>
    </row>
    <row r="4393" ht="33.75" hidden="1" spans="1:20">
      <c r="A4393" s="158">
        <f>Cartilha_GLOBAL!A4393</f>
        <v>92832</v>
      </c>
      <c r="B4393" s="100" t="str">
        <f>Cartilha_GLOBAL!B4393</f>
        <v>SINAPI</v>
      </c>
      <c r="C4393" s="104" t="str">
        <f>Cartilha_GLOBAL!C4393</f>
        <v>ASSENTAMENTO DE TUBO DE CONCRETO PARA REDES COLETORAS DE ÁGUAS PLUVIAIS, DIÂMETRO DE 1500 MM, JUNTA RÍGIDA, INSTALADO EM LOCAL COM ALTO NÍVEL DE INTERFERÊNCIAS (NÃO INCLUI FORNECIMENTO). AF_12/2015</v>
      </c>
      <c r="D4393" s="94" t="str">
        <f>Cartilha_GLOBAL!D4393</f>
        <v>M</v>
      </c>
      <c r="E4393" s="105">
        <f>Cartilha_GLOBAL!$E4393</f>
        <v>291.8</v>
      </c>
      <c r="F4393" s="182">
        <f>Cartilha_GLOBAL!$F4393</f>
        <v>358.16</v>
      </c>
      <c r="G4393" s="108"/>
      <c r="H4393" s="107">
        <f t="shared" si="269"/>
        <v>0</v>
      </c>
      <c r="I4393" s="143">
        <f t="shared" si="270"/>
        <v>0</v>
      </c>
      <c r="J4393" s="142"/>
      <c r="K4393" s="228"/>
      <c r="L4393" s="7" t="str">
        <f t="shared" si="271"/>
        <v/>
      </c>
      <c r="M4393" s="7" t="str">
        <f t="shared" si="272"/>
        <v/>
      </c>
      <c r="N4393" s="7" t="str">
        <f>Cartilha_GLOBAL!N4393</f>
        <v/>
      </c>
      <c r="O4393" s="144"/>
      <c r="Q4393" s="151"/>
      <c r="R4393" s="152">
        <v>0</v>
      </c>
      <c r="T4393" s="153">
        <f>IF(Cartilha_GLOBAL!R4393=0,0,IF(Cartilha_GLOBAL!R4393&gt;0,"c","b"))</f>
        <v>0</v>
      </c>
    </row>
    <row r="4394" ht="12.75" hidden="1" spans="1:20">
      <c r="A4394" s="154" t="str">
        <f>Cartilha_GLOBAL!A4394</f>
        <v>9.3.6</v>
      </c>
      <c r="B4394" s="100">
        <f>Cartilha_GLOBAL!B4394</f>
        <v>0</v>
      </c>
      <c r="C4394" s="161" t="str">
        <f>Cartilha_GLOBAL!C4394</f>
        <v>ASSENTAMENTO DE TUBOS DE PEAD</v>
      </c>
      <c r="D4394" s="94">
        <f>Cartilha_GLOBAL!D4394</f>
        <v>0</v>
      </c>
      <c r="E4394" s="105">
        <f>Cartilha_GLOBAL!$E4394</f>
        <v>0</v>
      </c>
      <c r="F4394" s="182">
        <f>Cartilha_GLOBAL!$F4394</f>
        <v>0</v>
      </c>
      <c r="G4394" s="187"/>
      <c r="H4394" s="187">
        <f t="shared" si="269"/>
        <v>0</v>
      </c>
      <c r="I4394" s="188">
        <f t="shared" si="270"/>
        <v>0</v>
      </c>
      <c r="J4394" s="142"/>
      <c r="K4394" s="145" t="str">
        <f>IF(SUM(I4395:I4401)&gt;0,"xx","")</f>
        <v/>
      </c>
      <c r="L4394" s="7" t="str">
        <f t="shared" si="271"/>
        <v/>
      </c>
      <c r="M4394" s="7" t="str">
        <f t="shared" si="272"/>
        <v/>
      </c>
      <c r="N4394" s="7" t="str">
        <f>Cartilha_GLOBAL!N4394</f>
        <v/>
      </c>
      <c r="O4394" s="144"/>
      <c r="Q4394" s="151"/>
      <c r="R4394" s="152">
        <v>0</v>
      </c>
      <c r="T4394" s="153">
        <f>IF(Cartilha_GLOBAL!R4394=0,0,IF(Cartilha_GLOBAL!R4394&gt;0,"c","b"))</f>
        <v>0</v>
      </c>
    </row>
    <row r="4395" ht="22.5" hidden="1" spans="1:20">
      <c r="A4395" s="158">
        <f>Cartilha_GLOBAL!A4395</f>
        <v>94870</v>
      </c>
      <c r="B4395" s="100" t="str">
        <f>Cartilha_GLOBAL!B4395</f>
        <v>SINAPI</v>
      </c>
      <c r="C4395" s="104" t="str">
        <f>Cartilha_GLOBAL!C4395</f>
        <v>ASSENTAMENTO DE TUBO DE PEAD CORRUGADO DE DUPLA PAREDE PARA REDE COLETORA DE ESGOTO, DN 250 MM, JUNTA ELÁSTICA INTEGRADA (NÃO INCLUI FORNECIMENTO). AF_01/2021</v>
      </c>
      <c r="D4395" s="94" t="str">
        <f>Cartilha_GLOBAL!D4395</f>
        <v>M</v>
      </c>
      <c r="E4395" s="105">
        <f>Cartilha_GLOBAL!$E4395</f>
        <v>2.25</v>
      </c>
      <c r="F4395" s="182">
        <f>Cartilha_GLOBAL!$F4395</f>
        <v>2.76</v>
      </c>
      <c r="G4395" s="108"/>
      <c r="H4395" s="107">
        <f t="shared" si="269"/>
        <v>0</v>
      </c>
      <c r="I4395" s="143">
        <f t="shared" si="270"/>
        <v>0</v>
      </c>
      <c r="J4395" s="142"/>
      <c r="K4395" s="228"/>
      <c r="L4395" s="7" t="str">
        <f t="shared" si="271"/>
        <v/>
      </c>
      <c r="M4395" s="7" t="str">
        <f t="shared" si="272"/>
        <v/>
      </c>
      <c r="N4395" s="7" t="str">
        <f>Cartilha_GLOBAL!N4395</f>
        <v/>
      </c>
      <c r="O4395" s="144"/>
      <c r="Q4395" s="151"/>
      <c r="R4395" s="152">
        <v>0</v>
      </c>
      <c r="T4395" s="153">
        <f>IF(Cartilha_GLOBAL!R4395=0,0,IF(Cartilha_GLOBAL!R4395&gt;0,"c","b"))</f>
        <v>0</v>
      </c>
    </row>
    <row r="4396" ht="22.5" hidden="1" spans="1:20">
      <c r="A4396" s="158">
        <f>Cartilha_GLOBAL!A4396</f>
        <v>94872</v>
      </c>
      <c r="B4396" s="100" t="str">
        <f>Cartilha_GLOBAL!B4396</f>
        <v>SINAPI</v>
      </c>
      <c r="C4396" s="104" t="str">
        <f>Cartilha_GLOBAL!C4396</f>
        <v>ASSENTAMENTO DE TUBO DE FERRO FUNDIDO PARA REDE DE ÁGUA, DN 80 MM, JUNTA FLANGEADA (NÃO INCLUI O FORNECIMENTO). AF_09/2021</v>
      </c>
      <c r="D4396" s="94" t="str">
        <f>Cartilha_GLOBAL!D4396</f>
        <v>M</v>
      </c>
      <c r="E4396" s="105">
        <f>Cartilha_GLOBAL!$E4396</f>
        <v>3.18</v>
      </c>
      <c r="F4396" s="182">
        <f>Cartilha_GLOBAL!$F4396</f>
        <v>3.9</v>
      </c>
      <c r="G4396" s="108"/>
      <c r="H4396" s="107">
        <f t="shared" si="269"/>
        <v>0</v>
      </c>
      <c r="I4396" s="143">
        <f t="shared" si="270"/>
        <v>0</v>
      </c>
      <c r="J4396" s="142"/>
      <c r="K4396" s="228"/>
      <c r="L4396" s="7" t="str">
        <f t="shared" si="271"/>
        <v/>
      </c>
      <c r="M4396" s="7" t="str">
        <f t="shared" si="272"/>
        <v/>
      </c>
      <c r="N4396" s="7" t="str">
        <f>Cartilha_GLOBAL!N4396</f>
        <v/>
      </c>
      <c r="O4396" s="144"/>
      <c r="Q4396" s="151"/>
      <c r="R4396" s="152">
        <v>0</v>
      </c>
      <c r="T4396" s="153">
        <f>IF(Cartilha_GLOBAL!R4396=0,0,IF(Cartilha_GLOBAL!R4396&gt;0,"c","b"))</f>
        <v>0</v>
      </c>
    </row>
    <row r="4397" ht="22.5" hidden="1" spans="1:20">
      <c r="A4397" s="158">
        <f>Cartilha_GLOBAL!A4397</f>
        <v>94876</v>
      </c>
      <c r="B4397" s="100" t="str">
        <f>Cartilha_GLOBAL!B4397</f>
        <v>SINAPI</v>
      </c>
      <c r="C4397" s="104" t="str">
        <f>Cartilha_GLOBAL!C4397</f>
        <v>ASSENTAMENTO DE TUBO DE PEAD CORRUGADO DE DUPLA PAREDE PARA REDE COLETORA DE ESGOTO, DN 800 MM, JUNTA ELÁSTICA INTEGRADA  (NÃO INCLUI FORNECIMENTO). AF_01/2021</v>
      </c>
      <c r="D4397" s="94" t="str">
        <f>Cartilha_GLOBAL!D4397</f>
        <v>M</v>
      </c>
      <c r="E4397" s="105">
        <f>Cartilha_GLOBAL!$E4397</f>
        <v>31.82</v>
      </c>
      <c r="F4397" s="182">
        <f>Cartilha_GLOBAL!$F4397</f>
        <v>39.06</v>
      </c>
      <c r="G4397" s="108"/>
      <c r="H4397" s="107">
        <f t="shared" si="269"/>
        <v>0</v>
      </c>
      <c r="I4397" s="143">
        <f t="shared" si="270"/>
        <v>0</v>
      </c>
      <c r="J4397" s="142"/>
      <c r="K4397" s="228"/>
      <c r="L4397" s="7" t="str">
        <f t="shared" si="271"/>
        <v/>
      </c>
      <c r="M4397" s="7" t="str">
        <f t="shared" si="272"/>
        <v/>
      </c>
      <c r="N4397" s="7" t="str">
        <f>Cartilha_GLOBAL!N4397</f>
        <v/>
      </c>
      <c r="O4397" s="144"/>
      <c r="Q4397" s="151"/>
      <c r="R4397" s="152">
        <v>0</v>
      </c>
      <c r="T4397" s="153">
        <f>IF(Cartilha_GLOBAL!R4397=0,0,IF(Cartilha_GLOBAL!R4397&gt;0,"c","b"))</f>
        <v>0</v>
      </c>
    </row>
    <row r="4398" ht="22.5" hidden="1" spans="1:20">
      <c r="A4398" s="158">
        <f>Cartilha_GLOBAL!A4398</f>
        <v>94878</v>
      </c>
      <c r="B4398" s="100" t="str">
        <f>Cartilha_GLOBAL!B4398</f>
        <v>SINAPI</v>
      </c>
      <c r="C4398" s="104" t="str">
        <f>Cartilha_GLOBAL!C4398</f>
        <v>ASSENTAMENTO DE TUBO DE PEAD CORRUGADO DE DUPLA PAREDE PARA REDE COLETORA DE ESGOTO, DN 900 MM, JUNTA ELÁSTICA INTEGRADA (NÃO INCLUI FORNECIMENTO). AF_01/2021</v>
      </c>
      <c r="D4398" s="94" t="str">
        <f>Cartilha_GLOBAL!D4398</f>
        <v>M</v>
      </c>
      <c r="E4398" s="105">
        <f>Cartilha_GLOBAL!$E4398</f>
        <v>36.8</v>
      </c>
      <c r="F4398" s="182">
        <f>Cartilha_GLOBAL!$F4398</f>
        <v>45.17</v>
      </c>
      <c r="G4398" s="108"/>
      <c r="H4398" s="107">
        <f t="shared" ref="H4398:H4461" si="273">IF(G4398=0,0,F4398)</f>
        <v>0</v>
      </c>
      <c r="I4398" s="143">
        <f t="shared" ref="I4398:I4461" si="274">IF(ISBLANK(G4398),0,IF(R4398=0,ROUND(G4398*H4398,2),IF(R4398="b",ROUNDDOWN(G4398*H4398,2),ROUNDUP(G4398*H4398,2))))</f>
        <v>0</v>
      </c>
      <c r="J4398" s="142"/>
      <c r="K4398" s="228"/>
      <c r="L4398" s="7" t="str">
        <f t="shared" ref="L4398:L4461" si="275">IF(K4398="X","x",IF(K4398="xx","x",IF(I4398&gt;0,"x","")))</f>
        <v/>
      </c>
      <c r="M4398" s="7" t="str">
        <f t="shared" ref="M4398:M4461" si="276">IF(K4398="X","x",IF(K4398="xx","x",IF(I4398&gt;0,"x","")))</f>
        <v/>
      </c>
      <c r="N4398" s="7" t="str">
        <f>Cartilha_GLOBAL!N4398</f>
        <v/>
      </c>
      <c r="O4398" s="144"/>
      <c r="Q4398" s="151"/>
      <c r="R4398" s="152">
        <v>0</v>
      </c>
      <c r="T4398" s="153">
        <f>IF(Cartilha_GLOBAL!R4398=0,0,IF(Cartilha_GLOBAL!R4398&gt;0,"c","b"))</f>
        <v>0</v>
      </c>
    </row>
    <row r="4399" ht="22.5" hidden="1" spans="1:20">
      <c r="A4399" s="158">
        <f>Cartilha_GLOBAL!A4399</f>
        <v>94880</v>
      </c>
      <c r="B4399" s="100" t="str">
        <f>Cartilha_GLOBAL!B4399</f>
        <v>SINAPI</v>
      </c>
      <c r="C4399" s="104" t="str">
        <f>Cartilha_GLOBAL!C4399</f>
        <v>ASSENTAMENTO DE TUBO DE PEAD CORRUGADO DE DUPLA PAREDE PARA REDE COLETORA DE ESGOTO, DN 1000 MM, JUNTA ELÁSTICA INTEGRADA (NÃO INCLUI FORNECIMENTO). AF_01/2021</v>
      </c>
      <c r="D4399" s="94" t="str">
        <f>Cartilha_GLOBAL!D4399</f>
        <v>M</v>
      </c>
      <c r="E4399" s="105">
        <f>Cartilha_GLOBAL!$E4399</f>
        <v>47.54</v>
      </c>
      <c r="F4399" s="182">
        <f>Cartilha_GLOBAL!$F4399</f>
        <v>58.35</v>
      </c>
      <c r="G4399" s="108"/>
      <c r="H4399" s="107">
        <f t="shared" si="273"/>
        <v>0</v>
      </c>
      <c r="I4399" s="143">
        <f t="shared" si="274"/>
        <v>0</v>
      </c>
      <c r="J4399" s="142"/>
      <c r="K4399" s="228"/>
      <c r="L4399" s="7" t="str">
        <f t="shared" si="275"/>
        <v/>
      </c>
      <c r="M4399" s="7" t="str">
        <f t="shared" si="276"/>
        <v/>
      </c>
      <c r="N4399" s="7" t="str">
        <f>Cartilha_GLOBAL!N4399</f>
        <v/>
      </c>
      <c r="O4399" s="144"/>
      <c r="Q4399" s="151"/>
      <c r="R4399" s="152">
        <v>0</v>
      </c>
      <c r="T4399" s="153">
        <f>IF(Cartilha_GLOBAL!R4399=0,0,IF(Cartilha_GLOBAL!R4399&gt;0,"c","b"))</f>
        <v>0</v>
      </c>
    </row>
    <row r="4400" ht="22.5" hidden="1" spans="1:20">
      <c r="A4400" s="158">
        <f>Cartilha_GLOBAL!A4400</f>
        <v>94882</v>
      </c>
      <c r="B4400" s="100" t="str">
        <f>Cartilha_GLOBAL!B4400</f>
        <v>SINAPI</v>
      </c>
      <c r="C4400" s="104" t="str">
        <f>Cartilha_GLOBAL!C4400</f>
        <v>ASSENTAMENTO DE TUBO DE PEAD CORRUGADO DE DUPLA PAREDE PARA REDE COLETORA DE ESGOTO, DN 1200 MM, JUNTA ELÁSTICA INTEGRADA (NÃO INCLUI FORNECIMENTO). AF_01/2021</v>
      </c>
      <c r="D4400" s="94" t="str">
        <f>Cartilha_GLOBAL!D4400</f>
        <v>M</v>
      </c>
      <c r="E4400" s="105">
        <f>Cartilha_GLOBAL!$E4400</f>
        <v>55.2</v>
      </c>
      <c r="F4400" s="182">
        <f>Cartilha_GLOBAL!$F4400</f>
        <v>67.75</v>
      </c>
      <c r="G4400" s="108"/>
      <c r="H4400" s="107">
        <f t="shared" si="273"/>
        <v>0</v>
      </c>
      <c r="I4400" s="143">
        <f t="shared" si="274"/>
        <v>0</v>
      </c>
      <c r="J4400" s="142"/>
      <c r="K4400" s="228"/>
      <c r="L4400" s="7" t="str">
        <f t="shared" si="275"/>
        <v/>
      </c>
      <c r="M4400" s="7" t="str">
        <f t="shared" si="276"/>
        <v/>
      </c>
      <c r="N4400" s="7" t="str">
        <f>Cartilha_GLOBAL!N4400</f>
        <v/>
      </c>
      <c r="O4400" s="144"/>
      <c r="Q4400" s="151"/>
      <c r="R4400" s="152">
        <v>0</v>
      </c>
      <c r="T4400" s="153">
        <f>IF(Cartilha_GLOBAL!R4400=0,0,IF(Cartilha_GLOBAL!R4400&gt;0,"c","b"))</f>
        <v>0</v>
      </c>
    </row>
    <row r="4401" ht="22.5" hidden="1" spans="1:20">
      <c r="A4401" s="158">
        <f>Cartilha_GLOBAL!A4401</f>
        <v>94884</v>
      </c>
      <c r="B4401" s="100" t="str">
        <f>Cartilha_GLOBAL!B4401</f>
        <v>SINAPI</v>
      </c>
      <c r="C4401" s="104" t="str">
        <f>Cartilha_GLOBAL!C4401</f>
        <v>ASSENTAMENTO DE TUBO DE PEAD CORRUGADO DE DUPLA PAREDE PARA REDE COLETORA DE ESGOTO, DN 1500 MM, JUNTA ELÁSTICA INTEGRADA (NÃO INCLUI FORNECIMENTO). AF_01/2021</v>
      </c>
      <c r="D4401" s="94" t="str">
        <f>Cartilha_GLOBAL!D4401</f>
        <v>M</v>
      </c>
      <c r="E4401" s="105">
        <f>Cartilha_GLOBAL!$E4401</f>
        <v>70.72</v>
      </c>
      <c r="F4401" s="182">
        <f>Cartilha_GLOBAL!$F4401</f>
        <v>86.8</v>
      </c>
      <c r="G4401" s="108"/>
      <c r="H4401" s="107">
        <f t="shared" si="273"/>
        <v>0</v>
      </c>
      <c r="I4401" s="143">
        <f t="shared" si="274"/>
        <v>0</v>
      </c>
      <c r="J4401" s="142"/>
      <c r="K4401" s="228"/>
      <c r="L4401" s="7" t="str">
        <f t="shared" si="275"/>
        <v/>
      </c>
      <c r="M4401" s="7" t="str">
        <f t="shared" si="276"/>
        <v/>
      </c>
      <c r="N4401" s="7" t="str">
        <f>Cartilha_GLOBAL!N4401</f>
        <v/>
      </c>
      <c r="O4401" s="144"/>
      <c r="Q4401" s="151"/>
      <c r="R4401" s="152">
        <v>0</v>
      </c>
      <c r="T4401" s="153">
        <f>IF(Cartilha_GLOBAL!R4401=0,0,IF(Cartilha_GLOBAL!R4401&gt;0,"c","b"))</f>
        <v>0</v>
      </c>
    </row>
    <row r="4402" ht="12.75" hidden="1" spans="1:20">
      <c r="A4402" s="154" t="str">
        <f>Cartilha_GLOBAL!A4402</f>
        <v>9.3.7</v>
      </c>
      <c r="B4402" s="100">
        <f>Cartilha_GLOBAL!B4402</f>
        <v>0</v>
      </c>
      <c r="C4402" s="161" t="str">
        <f>Cartilha_GLOBAL!C4402</f>
        <v>ASSENTAMENTO DE TUBOS DE FERRO FUNDIDO</v>
      </c>
      <c r="D4402" s="94">
        <f>Cartilha_GLOBAL!D4402</f>
        <v>0</v>
      </c>
      <c r="E4402" s="105">
        <f>Cartilha_GLOBAL!$E4402</f>
        <v>0</v>
      </c>
      <c r="F4402" s="182">
        <f>Cartilha_GLOBAL!$F4402</f>
        <v>0</v>
      </c>
      <c r="G4402" s="187"/>
      <c r="H4402" s="187">
        <f t="shared" si="273"/>
        <v>0</v>
      </c>
      <c r="I4402" s="188">
        <f t="shared" si="274"/>
        <v>0</v>
      </c>
      <c r="J4402" s="142"/>
      <c r="K4402" s="145" t="str">
        <f>IF(SUM(I4403:I4498)&gt;0,"xx","")</f>
        <v/>
      </c>
      <c r="L4402" s="7" t="str">
        <f t="shared" si="275"/>
        <v/>
      </c>
      <c r="M4402" s="7" t="str">
        <f t="shared" si="276"/>
        <v/>
      </c>
      <c r="N4402" s="7" t="str">
        <f>Cartilha_GLOBAL!N4402</f>
        <v/>
      </c>
      <c r="O4402" s="144"/>
      <c r="Q4402" s="151"/>
      <c r="R4402" s="152">
        <v>0</v>
      </c>
      <c r="T4402" s="153">
        <f>IF(Cartilha_GLOBAL!R4402=0,0,IF(Cartilha_GLOBAL!R4402&gt;0,"c","b"))</f>
        <v>0</v>
      </c>
    </row>
    <row r="4403" ht="22.5" hidden="1" spans="1:20">
      <c r="A4403" s="158">
        <f>Cartilha_GLOBAL!A4403</f>
        <v>97141</v>
      </c>
      <c r="B4403" s="100" t="str">
        <f>Cartilha_GLOBAL!B4403</f>
        <v>SINAPI</v>
      </c>
      <c r="C4403" s="104" t="str">
        <f>Cartilha_GLOBAL!C4403</f>
        <v>ASSENTAMENTO DE TUBO DE FERRO FUNDIDO PARA REDE DE ÁGUA, DN 80 MM, JUNTA ELÁSTICA, INSTALADO EM LOCAL COM NÍVEL ALTO DE INTERFERÊNCIAS (NÃO INCLUI FORNECIMENTO). AF_11/2017</v>
      </c>
      <c r="D4403" s="94" t="str">
        <f>Cartilha_GLOBAL!D4403</f>
        <v>M</v>
      </c>
      <c r="E4403" s="105">
        <f>Cartilha_GLOBAL!$E4403</f>
        <v>9.47</v>
      </c>
      <c r="F4403" s="182">
        <f>Cartilha_GLOBAL!$F4403</f>
        <v>11.62</v>
      </c>
      <c r="G4403" s="108"/>
      <c r="H4403" s="107">
        <f t="shared" si="273"/>
        <v>0</v>
      </c>
      <c r="I4403" s="143">
        <f t="shared" si="274"/>
        <v>0</v>
      </c>
      <c r="J4403" s="142"/>
      <c r="K4403" s="228"/>
      <c r="L4403" s="7" t="str">
        <f t="shared" si="275"/>
        <v/>
      </c>
      <c r="M4403" s="7" t="str">
        <f t="shared" si="276"/>
        <v/>
      </c>
      <c r="N4403" s="7" t="str">
        <f>Cartilha_GLOBAL!N4403</f>
        <v/>
      </c>
      <c r="O4403" s="144"/>
      <c r="Q4403" s="151"/>
      <c r="R4403" s="152">
        <v>0</v>
      </c>
      <c r="T4403" s="153">
        <f>IF(Cartilha_GLOBAL!R4403=0,0,IF(Cartilha_GLOBAL!R4403&gt;0,"c","b"))</f>
        <v>0</v>
      </c>
    </row>
    <row r="4404" ht="22.5" hidden="1" spans="1:20">
      <c r="A4404" s="158">
        <f>Cartilha_GLOBAL!A4404</f>
        <v>103089</v>
      </c>
      <c r="B4404" s="100" t="str">
        <f>Cartilha_GLOBAL!B4404</f>
        <v>SINAPI</v>
      </c>
      <c r="C4404" s="104" t="str">
        <f>Cartilha_GLOBAL!C4404</f>
        <v>ASSENTAMENTO DE TUBO DE FERRO FUNDIDO PARA REDE DE ÁGUA, DN 80 MM, JUNTA FLANGEADA (NÃO INCLUI O FORNECIMENTO). AF_09/2021</v>
      </c>
      <c r="D4404" s="94" t="str">
        <f>Cartilha_GLOBAL!D4404</f>
        <v>M</v>
      </c>
      <c r="E4404" s="105">
        <f>Cartilha_GLOBAL!$E4404</f>
        <v>11.97</v>
      </c>
      <c r="F4404" s="182">
        <f>Cartilha_GLOBAL!$F4404</f>
        <v>14.69</v>
      </c>
      <c r="G4404" s="108"/>
      <c r="H4404" s="107">
        <f t="shared" si="273"/>
        <v>0</v>
      </c>
      <c r="I4404" s="143">
        <f t="shared" si="274"/>
        <v>0</v>
      </c>
      <c r="J4404" s="142"/>
      <c r="K4404" s="228"/>
      <c r="L4404" s="7" t="str">
        <f t="shared" si="275"/>
        <v/>
      </c>
      <c r="M4404" s="7" t="str">
        <f t="shared" si="276"/>
        <v/>
      </c>
      <c r="N4404" s="7" t="str">
        <f>Cartilha_GLOBAL!N4404</f>
        <v/>
      </c>
      <c r="O4404" s="144"/>
      <c r="Q4404" s="151"/>
      <c r="R4404" s="152">
        <v>0</v>
      </c>
      <c r="T4404" s="153">
        <f>IF(Cartilha_GLOBAL!R4404=0,0,IF(Cartilha_GLOBAL!R4404&gt;0,"c","b"))</f>
        <v>0</v>
      </c>
    </row>
    <row r="4405" ht="22.5" hidden="1" spans="1:20">
      <c r="A4405" s="158">
        <f>Cartilha_GLOBAL!A4405</f>
        <v>103090</v>
      </c>
      <c r="B4405" s="100" t="str">
        <f>Cartilha_GLOBAL!B4405</f>
        <v>SINAPI</v>
      </c>
      <c r="C4405" s="104" t="str">
        <f>Cartilha_GLOBAL!C4405</f>
        <v>ASSENTAMENTO DE TUBO DE FERRO FUNDIDO PARA REDE DE ÁGUA, DN 100 MM, JUNTA FLANGEADA (NÃO INCLUI O FORNECIMENTO). AF_09/2021</v>
      </c>
      <c r="D4405" s="94" t="str">
        <f>Cartilha_GLOBAL!D4405</f>
        <v>M</v>
      </c>
      <c r="E4405" s="105">
        <f>Cartilha_GLOBAL!$E4405</f>
        <v>14.34</v>
      </c>
      <c r="F4405" s="182">
        <f>Cartilha_GLOBAL!$F4405</f>
        <v>17.6</v>
      </c>
      <c r="G4405" s="108"/>
      <c r="H4405" s="107">
        <f t="shared" si="273"/>
        <v>0</v>
      </c>
      <c r="I4405" s="143">
        <f t="shared" si="274"/>
        <v>0</v>
      </c>
      <c r="J4405" s="142"/>
      <c r="K4405" s="228"/>
      <c r="L4405" s="7" t="str">
        <f t="shared" si="275"/>
        <v/>
      </c>
      <c r="M4405" s="7" t="str">
        <f t="shared" si="276"/>
        <v/>
      </c>
      <c r="N4405" s="7" t="str">
        <f>Cartilha_GLOBAL!N4405</f>
        <v/>
      </c>
      <c r="O4405" s="144"/>
      <c r="Q4405" s="151"/>
      <c r="R4405" s="152">
        <v>0</v>
      </c>
      <c r="T4405" s="153">
        <f>IF(Cartilha_GLOBAL!R4405=0,0,IF(Cartilha_GLOBAL!R4405&gt;0,"c","b"))</f>
        <v>0</v>
      </c>
    </row>
    <row r="4406" ht="22.5" hidden="1" spans="1:20">
      <c r="A4406" s="158">
        <f>Cartilha_GLOBAL!A4406</f>
        <v>103091</v>
      </c>
      <c r="B4406" s="100" t="str">
        <f>Cartilha_GLOBAL!B4406</f>
        <v>SINAPI</v>
      </c>
      <c r="C4406" s="104" t="str">
        <f>Cartilha_GLOBAL!C4406</f>
        <v>ASSENTAMENTO DE TUBO DE FERRO FUNDIDO PARA REDE DE ÁGUA, DN 150 MM, JUNTA FLANGEADA (NÃO INCLUI O FORNECIMENTO). AF_09/2021</v>
      </c>
      <c r="D4406" s="94" t="str">
        <f>Cartilha_GLOBAL!D4406</f>
        <v>M</v>
      </c>
      <c r="E4406" s="105">
        <f>Cartilha_GLOBAL!$E4406</f>
        <v>20.23</v>
      </c>
      <c r="F4406" s="182">
        <f>Cartilha_GLOBAL!$F4406</f>
        <v>24.83</v>
      </c>
      <c r="G4406" s="108"/>
      <c r="H4406" s="107">
        <f t="shared" si="273"/>
        <v>0</v>
      </c>
      <c r="I4406" s="143">
        <f t="shared" si="274"/>
        <v>0</v>
      </c>
      <c r="J4406" s="142"/>
      <c r="K4406" s="228"/>
      <c r="L4406" s="7" t="str">
        <f t="shared" si="275"/>
        <v/>
      </c>
      <c r="M4406" s="7" t="str">
        <f t="shared" si="276"/>
        <v/>
      </c>
      <c r="N4406" s="7" t="str">
        <f>Cartilha_GLOBAL!N4406</f>
        <v/>
      </c>
      <c r="O4406" s="144"/>
      <c r="Q4406" s="151"/>
      <c r="R4406" s="152">
        <v>0</v>
      </c>
      <c r="T4406" s="153">
        <f>IF(Cartilha_GLOBAL!R4406=0,0,IF(Cartilha_GLOBAL!R4406&gt;0,"c","b"))</f>
        <v>0</v>
      </c>
    </row>
    <row r="4407" ht="22.5" hidden="1" spans="1:20">
      <c r="A4407" s="158">
        <f>Cartilha_GLOBAL!A4407</f>
        <v>103092</v>
      </c>
      <c r="B4407" s="100" t="str">
        <f>Cartilha_GLOBAL!B4407</f>
        <v>SINAPI</v>
      </c>
      <c r="C4407" s="104" t="str">
        <f>Cartilha_GLOBAL!C4407</f>
        <v>ASSENTAMENTO DE TUBO DE FERRO FUNDIDO PARA REDE DE ÁGUA, DN 200 MM, JUNTA FLANGEADA (NÃO INCLUI O FORNECIMENTO). AF_09/2021</v>
      </c>
      <c r="D4407" s="94" t="str">
        <f>Cartilha_GLOBAL!D4407</f>
        <v>M</v>
      </c>
      <c r="E4407" s="105">
        <f>Cartilha_GLOBAL!$E4407</f>
        <v>26.12</v>
      </c>
      <c r="F4407" s="182">
        <f>Cartilha_GLOBAL!$F4407</f>
        <v>32.06</v>
      </c>
      <c r="G4407" s="108"/>
      <c r="H4407" s="107">
        <f t="shared" si="273"/>
        <v>0</v>
      </c>
      <c r="I4407" s="143">
        <f t="shared" si="274"/>
        <v>0</v>
      </c>
      <c r="J4407" s="142"/>
      <c r="K4407" s="228"/>
      <c r="L4407" s="7" t="str">
        <f t="shared" si="275"/>
        <v/>
      </c>
      <c r="M4407" s="7" t="str">
        <f t="shared" si="276"/>
        <v/>
      </c>
      <c r="N4407" s="7" t="str">
        <f>Cartilha_GLOBAL!N4407</f>
        <v/>
      </c>
      <c r="O4407" s="144"/>
      <c r="Q4407" s="151"/>
      <c r="R4407" s="152">
        <v>0</v>
      </c>
      <c r="T4407" s="153">
        <f>IF(Cartilha_GLOBAL!R4407=0,0,IF(Cartilha_GLOBAL!R4407&gt;0,"c","b"))</f>
        <v>0</v>
      </c>
    </row>
    <row r="4408" ht="22.5" hidden="1" spans="1:20">
      <c r="A4408" s="158">
        <f>Cartilha_GLOBAL!A4408</f>
        <v>103093</v>
      </c>
      <c r="B4408" s="100" t="str">
        <f>Cartilha_GLOBAL!B4408</f>
        <v>SINAPI</v>
      </c>
      <c r="C4408" s="104" t="str">
        <f>Cartilha_GLOBAL!C4408</f>
        <v>ASSENTAMENTO DE TUBO DE FERRO FUNDIDO PARA REDE DE ÁGUA, DN 250 MM, JUNTA FLANGEADA (NÃO INCLUI O FORNECIMENTO). AF_09/2021</v>
      </c>
      <c r="D4408" s="94" t="str">
        <f>Cartilha_GLOBAL!D4408</f>
        <v>M</v>
      </c>
      <c r="E4408" s="105">
        <f>Cartilha_GLOBAL!$E4408</f>
        <v>39.95</v>
      </c>
      <c r="F4408" s="182">
        <f>Cartilha_GLOBAL!$F4408</f>
        <v>49.03</v>
      </c>
      <c r="G4408" s="108"/>
      <c r="H4408" s="107">
        <f t="shared" si="273"/>
        <v>0</v>
      </c>
      <c r="I4408" s="143">
        <f t="shared" si="274"/>
        <v>0</v>
      </c>
      <c r="J4408" s="142"/>
      <c r="K4408" s="228"/>
      <c r="L4408" s="7" t="str">
        <f t="shared" si="275"/>
        <v/>
      </c>
      <c r="M4408" s="7" t="str">
        <f t="shared" si="276"/>
        <v/>
      </c>
      <c r="N4408" s="7" t="str">
        <f>Cartilha_GLOBAL!N4408</f>
        <v/>
      </c>
      <c r="O4408" s="144"/>
      <c r="Q4408" s="151"/>
      <c r="R4408" s="152">
        <v>0</v>
      </c>
      <c r="T4408" s="153">
        <f>IF(Cartilha_GLOBAL!R4408=0,0,IF(Cartilha_GLOBAL!R4408&gt;0,"c","b"))</f>
        <v>0</v>
      </c>
    </row>
    <row r="4409" ht="22.5" hidden="1" spans="1:20">
      <c r="A4409" s="158">
        <f>Cartilha_GLOBAL!A4409</f>
        <v>103094</v>
      </c>
      <c r="B4409" s="100" t="str">
        <f>Cartilha_GLOBAL!B4409</f>
        <v>SINAPI</v>
      </c>
      <c r="C4409" s="104" t="str">
        <f>Cartilha_GLOBAL!C4409</f>
        <v>ASSENTAMENTO DE TUBO DE FERRO FUNDIDO PARA REDE DE ÁGUA, DN 300 MM, JUNTA FLANGEADA (NÃO INCLUI O FORNECIMENTO). AF_09/2021</v>
      </c>
      <c r="D4409" s="94" t="str">
        <f>Cartilha_GLOBAL!D4409</f>
        <v>M</v>
      </c>
      <c r="E4409" s="105">
        <f>Cartilha_GLOBAL!$E4409</f>
        <v>45.86</v>
      </c>
      <c r="F4409" s="182">
        <f>Cartilha_GLOBAL!$F4409</f>
        <v>56.29</v>
      </c>
      <c r="G4409" s="108"/>
      <c r="H4409" s="107">
        <f t="shared" si="273"/>
        <v>0</v>
      </c>
      <c r="I4409" s="143">
        <f t="shared" si="274"/>
        <v>0</v>
      </c>
      <c r="J4409" s="142"/>
      <c r="K4409" s="228"/>
      <c r="L4409" s="7" t="str">
        <f t="shared" si="275"/>
        <v/>
      </c>
      <c r="M4409" s="7" t="str">
        <f t="shared" si="276"/>
        <v/>
      </c>
      <c r="N4409" s="7" t="str">
        <f>Cartilha_GLOBAL!N4409</f>
        <v/>
      </c>
      <c r="O4409" s="144"/>
      <c r="Q4409" s="151"/>
      <c r="R4409" s="152">
        <v>0</v>
      </c>
      <c r="T4409" s="153">
        <f>IF(Cartilha_GLOBAL!R4409=0,0,IF(Cartilha_GLOBAL!R4409&gt;0,"c","b"))</f>
        <v>0</v>
      </c>
    </row>
    <row r="4410" ht="22.5" hidden="1" spans="1:20">
      <c r="A4410" s="158">
        <f>Cartilha_GLOBAL!A4410</f>
        <v>103095</v>
      </c>
      <c r="B4410" s="100" t="str">
        <f>Cartilha_GLOBAL!B4410</f>
        <v>SINAPI</v>
      </c>
      <c r="C4410" s="104" t="str">
        <f>Cartilha_GLOBAL!C4410</f>
        <v>ASSENTAMENTO DE TUBO DE FERRO FUNDIDO PARA REDE DE ÁGUA, DN 350 MM, JUNTA FLANGEADA (NÃO INCLUI O FORNECIMENTO). AF_09/2021</v>
      </c>
      <c r="D4410" s="94" t="str">
        <f>Cartilha_GLOBAL!D4410</f>
        <v>M</v>
      </c>
      <c r="E4410" s="105">
        <f>Cartilha_GLOBAL!$E4410</f>
        <v>59.66</v>
      </c>
      <c r="F4410" s="182">
        <f>Cartilha_GLOBAL!$F4410</f>
        <v>73.23</v>
      </c>
      <c r="G4410" s="108"/>
      <c r="H4410" s="107">
        <f t="shared" si="273"/>
        <v>0</v>
      </c>
      <c r="I4410" s="143">
        <f t="shared" si="274"/>
        <v>0</v>
      </c>
      <c r="J4410" s="142"/>
      <c r="K4410" s="228"/>
      <c r="L4410" s="7" t="str">
        <f t="shared" si="275"/>
        <v/>
      </c>
      <c r="M4410" s="7" t="str">
        <f t="shared" si="276"/>
        <v/>
      </c>
      <c r="N4410" s="7" t="str">
        <f>Cartilha_GLOBAL!N4410</f>
        <v/>
      </c>
      <c r="O4410" s="144"/>
      <c r="Q4410" s="151"/>
      <c r="R4410" s="152">
        <v>0</v>
      </c>
      <c r="T4410" s="153">
        <f>IF(Cartilha_GLOBAL!R4410=0,0,IF(Cartilha_GLOBAL!R4410&gt;0,"c","b"))</f>
        <v>0</v>
      </c>
    </row>
    <row r="4411" ht="22.5" hidden="1" spans="1:20">
      <c r="A4411" s="158">
        <f>Cartilha_GLOBAL!A4411</f>
        <v>103096</v>
      </c>
      <c r="B4411" s="100" t="str">
        <f>Cartilha_GLOBAL!B4411</f>
        <v>SINAPI</v>
      </c>
      <c r="C4411" s="104" t="str">
        <f>Cartilha_GLOBAL!C4411</f>
        <v>ASSENTAMENTO DE TUBO DE FERRO FUNDIDO PARA REDE DE ÁGUA, DN 400 MM, JUNTA FLANGEADA (NÃO INCLUI O FORNECIMENTO). AF_09/2021</v>
      </c>
      <c r="D4411" s="94" t="str">
        <f>Cartilha_GLOBAL!D4411</f>
        <v>M</v>
      </c>
      <c r="E4411" s="105">
        <f>Cartilha_GLOBAL!$E4411</f>
        <v>65.59</v>
      </c>
      <c r="F4411" s="182">
        <f>Cartilha_GLOBAL!$F4411</f>
        <v>80.51</v>
      </c>
      <c r="G4411" s="108"/>
      <c r="H4411" s="107">
        <f t="shared" si="273"/>
        <v>0</v>
      </c>
      <c r="I4411" s="143">
        <f t="shared" si="274"/>
        <v>0</v>
      </c>
      <c r="J4411" s="142"/>
      <c r="K4411" s="228"/>
      <c r="L4411" s="7" t="str">
        <f t="shared" si="275"/>
        <v/>
      </c>
      <c r="M4411" s="7" t="str">
        <f t="shared" si="276"/>
        <v/>
      </c>
      <c r="N4411" s="7" t="str">
        <f>Cartilha_GLOBAL!N4411</f>
        <v/>
      </c>
      <c r="O4411" s="144"/>
      <c r="Q4411" s="151"/>
      <c r="R4411" s="152">
        <v>0</v>
      </c>
      <c r="T4411" s="153">
        <f>IF(Cartilha_GLOBAL!R4411=0,0,IF(Cartilha_GLOBAL!R4411&gt;0,"c","b"))</f>
        <v>0</v>
      </c>
    </row>
    <row r="4412" ht="22.5" hidden="1" spans="1:20">
      <c r="A4412" s="158">
        <f>Cartilha_GLOBAL!A4412</f>
        <v>103097</v>
      </c>
      <c r="B4412" s="100" t="str">
        <f>Cartilha_GLOBAL!B4412</f>
        <v>SINAPI</v>
      </c>
      <c r="C4412" s="104" t="str">
        <f>Cartilha_GLOBAL!C4412</f>
        <v>ASSENTAMENTO DE TUBO DE FERRO FUNDIDO PARA REDE DE ÁGUA, DN 450 MM, JUNTA FLANGEADA (NÃO INCLUI O FORNECIMENTO). AF_09/2021</v>
      </c>
      <c r="D4412" s="94" t="str">
        <f>Cartilha_GLOBAL!D4412</f>
        <v>M</v>
      </c>
      <c r="E4412" s="105">
        <f>Cartilha_GLOBAL!$E4412</f>
        <v>79.41</v>
      </c>
      <c r="F4412" s="182">
        <f>Cartilha_GLOBAL!$F4412</f>
        <v>97.47</v>
      </c>
      <c r="G4412" s="108"/>
      <c r="H4412" s="107">
        <f t="shared" si="273"/>
        <v>0</v>
      </c>
      <c r="I4412" s="143">
        <f t="shared" si="274"/>
        <v>0</v>
      </c>
      <c r="J4412" s="142"/>
      <c r="K4412" s="228"/>
      <c r="L4412" s="7" t="str">
        <f t="shared" si="275"/>
        <v/>
      </c>
      <c r="M4412" s="7" t="str">
        <f t="shared" si="276"/>
        <v/>
      </c>
      <c r="N4412" s="7" t="str">
        <f>Cartilha_GLOBAL!N4412</f>
        <v/>
      </c>
      <c r="O4412" s="144"/>
      <c r="Q4412" s="151"/>
      <c r="R4412" s="152">
        <v>0</v>
      </c>
      <c r="T4412" s="153">
        <f>IF(Cartilha_GLOBAL!R4412=0,0,IF(Cartilha_GLOBAL!R4412&gt;0,"c","b"))</f>
        <v>0</v>
      </c>
    </row>
    <row r="4413" ht="22.5" hidden="1" spans="1:20">
      <c r="A4413" s="158">
        <f>Cartilha_GLOBAL!A4413</f>
        <v>103098</v>
      </c>
      <c r="B4413" s="100" t="str">
        <f>Cartilha_GLOBAL!B4413</f>
        <v>SINAPI</v>
      </c>
      <c r="C4413" s="104" t="str">
        <f>Cartilha_GLOBAL!C4413</f>
        <v>ASSENTAMENTO DE TUBO DE FERRO FUNDIDO PARA REDE DE ÁGUA, DN 500 MM, JUNTA FLANGEADA (NÃO INCLUI O FORNECIMENTO). AF_09/2021</v>
      </c>
      <c r="D4413" s="94" t="str">
        <f>Cartilha_GLOBAL!D4413</f>
        <v>M</v>
      </c>
      <c r="E4413" s="105">
        <f>Cartilha_GLOBAL!$E4413</f>
        <v>85.32</v>
      </c>
      <c r="F4413" s="182">
        <f>Cartilha_GLOBAL!$F4413</f>
        <v>104.72</v>
      </c>
      <c r="G4413" s="108"/>
      <c r="H4413" s="107">
        <f t="shared" si="273"/>
        <v>0</v>
      </c>
      <c r="I4413" s="143">
        <f t="shared" si="274"/>
        <v>0</v>
      </c>
      <c r="J4413" s="142"/>
      <c r="K4413" s="228"/>
      <c r="L4413" s="7" t="str">
        <f t="shared" si="275"/>
        <v/>
      </c>
      <c r="M4413" s="7" t="str">
        <f t="shared" si="276"/>
        <v/>
      </c>
      <c r="N4413" s="7" t="str">
        <f>Cartilha_GLOBAL!N4413</f>
        <v/>
      </c>
      <c r="O4413" s="144"/>
      <c r="Q4413" s="151"/>
      <c r="R4413" s="152">
        <v>0</v>
      </c>
      <c r="T4413" s="153">
        <f>IF(Cartilha_GLOBAL!R4413=0,0,IF(Cartilha_GLOBAL!R4413&gt;0,"c","b"))</f>
        <v>0</v>
      </c>
    </row>
    <row r="4414" ht="22.5" hidden="1" spans="1:20">
      <c r="A4414" s="158">
        <f>Cartilha_GLOBAL!A4414</f>
        <v>103099</v>
      </c>
      <c r="B4414" s="100" t="str">
        <f>Cartilha_GLOBAL!B4414</f>
        <v>SINAPI</v>
      </c>
      <c r="C4414" s="104" t="str">
        <f>Cartilha_GLOBAL!C4414</f>
        <v>ASSENTAMENTO DE TUBO DE FERRO FUNDIDO PARA REDE DE ÁGUA, DN 600 MM, JUNTA FLANGEADA (NÃO INCLUI O FORNECIMENTO). AF_09/2021</v>
      </c>
      <c r="D4414" s="94" t="str">
        <f>Cartilha_GLOBAL!D4414</f>
        <v>M</v>
      </c>
      <c r="E4414" s="105">
        <f>Cartilha_GLOBAL!$E4414</f>
        <v>97.11</v>
      </c>
      <c r="F4414" s="182">
        <f>Cartilha_GLOBAL!$F4414</f>
        <v>119.19</v>
      </c>
      <c r="G4414" s="108"/>
      <c r="H4414" s="107">
        <f t="shared" si="273"/>
        <v>0</v>
      </c>
      <c r="I4414" s="143">
        <f t="shared" si="274"/>
        <v>0</v>
      </c>
      <c r="J4414" s="142"/>
      <c r="K4414" s="228"/>
      <c r="L4414" s="7" t="str">
        <f t="shared" si="275"/>
        <v/>
      </c>
      <c r="M4414" s="7" t="str">
        <f t="shared" si="276"/>
        <v/>
      </c>
      <c r="N4414" s="7" t="str">
        <f>Cartilha_GLOBAL!N4414</f>
        <v/>
      </c>
      <c r="O4414" s="144"/>
      <c r="Q4414" s="151"/>
      <c r="R4414" s="152">
        <v>0</v>
      </c>
      <c r="T4414" s="153">
        <f>IF(Cartilha_GLOBAL!R4414=0,0,IF(Cartilha_GLOBAL!R4414&gt;0,"c","b"))</f>
        <v>0</v>
      </c>
    </row>
    <row r="4415" ht="22.5" hidden="1" spans="1:20">
      <c r="A4415" s="158">
        <f>Cartilha_GLOBAL!A4415</f>
        <v>103100</v>
      </c>
      <c r="B4415" s="100" t="str">
        <f>Cartilha_GLOBAL!B4415</f>
        <v>SINAPI</v>
      </c>
      <c r="C4415" s="104" t="str">
        <f>Cartilha_GLOBAL!C4415</f>
        <v>ASSENTAMENTO DE TUBO DE FERRO FUNDIDO PARA REDE DE ÁGUA, DN 700 MM, JUNTA FLANGEADA (NÃO INCLUI O FORNECIMENTO). AF_09/2021</v>
      </c>
      <c r="D4415" s="94" t="str">
        <f>Cartilha_GLOBAL!D4415</f>
        <v>M</v>
      </c>
      <c r="E4415" s="105">
        <f>Cartilha_GLOBAL!$E4415</f>
        <v>103.68</v>
      </c>
      <c r="F4415" s="182">
        <f>Cartilha_GLOBAL!$F4415</f>
        <v>127.26</v>
      </c>
      <c r="G4415" s="108"/>
      <c r="H4415" s="107">
        <f t="shared" si="273"/>
        <v>0</v>
      </c>
      <c r="I4415" s="143">
        <f t="shared" si="274"/>
        <v>0</v>
      </c>
      <c r="J4415" s="142"/>
      <c r="K4415" s="228"/>
      <c r="L4415" s="7" t="str">
        <f t="shared" si="275"/>
        <v/>
      </c>
      <c r="M4415" s="7" t="str">
        <f t="shared" si="276"/>
        <v/>
      </c>
      <c r="N4415" s="7" t="str">
        <f>Cartilha_GLOBAL!N4415</f>
        <v/>
      </c>
      <c r="O4415" s="144"/>
      <c r="Q4415" s="151"/>
      <c r="R4415" s="152">
        <v>0</v>
      </c>
      <c r="T4415" s="153">
        <f>IF(Cartilha_GLOBAL!R4415=0,0,IF(Cartilha_GLOBAL!R4415&gt;0,"c","b"))</f>
        <v>0</v>
      </c>
    </row>
    <row r="4416" ht="22.5" hidden="1" spans="1:20">
      <c r="A4416" s="158">
        <f>Cartilha_GLOBAL!A4416</f>
        <v>103101</v>
      </c>
      <c r="B4416" s="100" t="str">
        <f>Cartilha_GLOBAL!B4416</f>
        <v>SINAPI</v>
      </c>
      <c r="C4416" s="104" t="str">
        <f>Cartilha_GLOBAL!C4416</f>
        <v>ASSENTAMENTO DE TUBO DE FERRO FUNDIDO PARA REDE DE ÁGUA, DN 800 MM, JUNTA FLANGEADA (NÃO INCLUI O FORNECIMENTO). AF_09/2021</v>
      </c>
      <c r="D4416" s="94" t="str">
        <f>Cartilha_GLOBAL!D4416</f>
        <v>M</v>
      </c>
      <c r="E4416" s="105">
        <f>Cartilha_GLOBAL!$E4416</f>
        <v>114.25</v>
      </c>
      <c r="F4416" s="182">
        <f>Cartilha_GLOBAL!$F4416</f>
        <v>140.23</v>
      </c>
      <c r="G4416" s="108"/>
      <c r="H4416" s="107">
        <f t="shared" si="273"/>
        <v>0</v>
      </c>
      <c r="I4416" s="143">
        <f t="shared" si="274"/>
        <v>0</v>
      </c>
      <c r="J4416" s="142"/>
      <c r="K4416" s="228"/>
      <c r="L4416" s="7" t="str">
        <f t="shared" si="275"/>
        <v/>
      </c>
      <c r="M4416" s="7" t="str">
        <f t="shared" si="276"/>
        <v/>
      </c>
      <c r="N4416" s="7" t="str">
        <f>Cartilha_GLOBAL!N4416</f>
        <v/>
      </c>
      <c r="O4416" s="144"/>
      <c r="Q4416" s="151"/>
      <c r="R4416" s="152">
        <v>0</v>
      </c>
      <c r="T4416" s="153">
        <f>IF(Cartilha_GLOBAL!R4416=0,0,IF(Cartilha_GLOBAL!R4416&gt;0,"c","b"))</f>
        <v>0</v>
      </c>
    </row>
    <row r="4417" ht="22.5" hidden="1" spans="1:20">
      <c r="A4417" s="158">
        <f>Cartilha_GLOBAL!A4417</f>
        <v>103102</v>
      </c>
      <c r="B4417" s="100" t="str">
        <f>Cartilha_GLOBAL!B4417</f>
        <v>SINAPI</v>
      </c>
      <c r="C4417" s="104" t="str">
        <f>Cartilha_GLOBAL!C4417</f>
        <v>ASSENTAMENTO DE TUBO DE FERRO FUNDIDO PARA REDE DE ÁGUA, DN 900 MM, JUNTA FLANGEADA (NÃO INCLUI O FORNECIMENTO). AF_09/2021</v>
      </c>
      <c r="D4417" s="94" t="str">
        <f>Cartilha_GLOBAL!D4417</f>
        <v>M</v>
      </c>
      <c r="E4417" s="105">
        <f>Cartilha_GLOBAL!$E4417</f>
        <v>131.56</v>
      </c>
      <c r="F4417" s="182">
        <f>Cartilha_GLOBAL!$F4417</f>
        <v>161.48</v>
      </c>
      <c r="G4417" s="108"/>
      <c r="H4417" s="107">
        <f t="shared" si="273"/>
        <v>0</v>
      </c>
      <c r="I4417" s="143">
        <f t="shared" si="274"/>
        <v>0</v>
      </c>
      <c r="J4417" s="142"/>
      <c r="K4417" s="228"/>
      <c r="L4417" s="7" t="str">
        <f t="shared" si="275"/>
        <v/>
      </c>
      <c r="M4417" s="7" t="str">
        <f t="shared" si="276"/>
        <v/>
      </c>
      <c r="N4417" s="7" t="str">
        <f>Cartilha_GLOBAL!N4417</f>
        <v/>
      </c>
      <c r="O4417" s="144"/>
      <c r="Q4417" s="151"/>
      <c r="R4417" s="152">
        <v>0</v>
      </c>
      <c r="T4417" s="153">
        <f>IF(Cartilha_GLOBAL!R4417=0,0,IF(Cartilha_GLOBAL!R4417&gt;0,"c","b"))</f>
        <v>0</v>
      </c>
    </row>
    <row r="4418" ht="22.5" hidden="1" spans="1:20">
      <c r="A4418" s="158">
        <f>Cartilha_GLOBAL!A4418</f>
        <v>103103</v>
      </c>
      <c r="B4418" s="100" t="str">
        <f>Cartilha_GLOBAL!B4418</f>
        <v>SINAPI</v>
      </c>
      <c r="C4418" s="104" t="str">
        <f>Cartilha_GLOBAL!C4418</f>
        <v>ASSENTAMENTO DE TUBO DE FERRO FUNDIDO PARA REDE DE ÁGUA, DN 1000 MM, JUNTA FLANGEADA (NÃO INCLUI O FORNECIMENTO). AF_09/2021</v>
      </c>
      <c r="D4418" s="94" t="str">
        <f>Cartilha_GLOBAL!D4418</f>
        <v>M</v>
      </c>
      <c r="E4418" s="105">
        <f>Cartilha_GLOBAL!$E4418</f>
        <v>142.12</v>
      </c>
      <c r="F4418" s="182">
        <f>Cartilha_GLOBAL!$F4418</f>
        <v>174.44</v>
      </c>
      <c r="G4418" s="108"/>
      <c r="H4418" s="107">
        <f t="shared" si="273"/>
        <v>0</v>
      </c>
      <c r="I4418" s="143">
        <f t="shared" si="274"/>
        <v>0</v>
      </c>
      <c r="J4418" s="142"/>
      <c r="K4418" s="228"/>
      <c r="L4418" s="7" t="str">
        <f t="shared" si="275"/>
        <v/>
      </c>
      <c r="M4418" s="7" t="str">
        <f t="shared" si="276"/>
        <v/>
      </c>
      <c r="N4418" s="7" t="str">
        <f>Cartilha_GLOBAL!N4418</f>
        <v/>
      </c>
      <c r="O4418" s="144"/>
      <c r="Q4418" s="151"/>
      <c r="R4418" s="152">
        <v>0</v>
      </c>
      <c r="T4418" s="153">
        <f>IF(Cartilha_GLOBAL!R4418=0,0,IF(Cartilha_GLOBAL!R4418&gt;0,"c","b"))</f>
        <v>0</v>
      </c>
    </row>
    <row r="4419" ht="22.5" hidden="1" spans="1:20">
      <c r="A4419" s="158">
        <f>Cartilha_GLOBAL!A4419</f>
        <v>103104</v>
      </c>
      <c r="B4419" s="100" t="str">
        <f>Cartilha_GLOBAL!B4419</f>
        <v>SINAPI</v>
      </c>
      <c r="C4419" s="104" t="str">
        <f>Cartilha_GLOBAL!C4419</f>
        <v>ASSENTAMENTO DE TUBO DE FERRO FUNDIDO PARA REDE DE ÁGUA, DN 1200 MM, JUNTA FLANGEADA (NÃO INCLUI O FORNECIMENTO). AF_09/2021</v>
      </c>
      <c r="D4419" s="94" t="str">
        <f>Cartilha_GLOBAL!D4419</f>
        <v>M</v>
      </c>
      <c r="E4419" s="105">
        <f>Cartilha_GLOBAL!$E4419</f>
        <v>170.01</v>
      </c>
      <c r="F4419" s="182">
        <f>Cartilha_GLOBAL!$F4419</f>
        <v>208.67</v>
      </c>
      <c r="G4419" s="108"/>
      <c r="H4419" s="107">
        <f t="shared" si="273"/>
        <v>0</v>
      </c>
      <c r="I4419" s="143">
        <f t="shared" si="274"/>
        <v>0</v>
      </c>
      <c r="J4419" s="142"/>
      <c r="K4419" s="228"/>
      <c r="L4419" s="7" t="str">
        <f t="shared" si="275"/>
        <v/>
      </c>
      <c r="M4419" s="7" t="str">
        <f t="shared" si="276"/>
        <v/>
      </c>
      <c r="N4419" s="7" t="str">
        <f>Cartilha_GLOBAL!N4419</f>
        <v/>
      </c>
      <c r="O4419" s="144"/>
      <c r="Q4419" s="151"/>
      <c r="R4419" s="152">
        <v>0</v>
      </c>
      <c r="T4419" s="153">
        <f>IF(Cartilha_GLOBAL!R4419=0,0,IF(Cartilha_GLOBAL!R4419&gt;0,"c","b"))</f>
        <v>0</v>
      </c>
    </row>
    <row r="4420" ht="22.5" hidden="1" spans="1:20">
      <c r="A4420" s="158">
        <f>Cartilha_GLOBAL!A4420</f>
        <v>103105</v>
      </c>
      <c r="B4420" s="100" t="str">
        <f>Cartilha_GLOBAL!B4420</f>
        <v>SINAPI</v>
      </c>
      <c r="C4420" s="104" t="str">
        <f>Cartilha_GLOBAL!C4420</f>
        <v>ASSENTAMENTO DE CONEXÃO COM 2 ACESSOS, FERRO FUNDIDO PARA REDE DE ÁGUA, DN  80 MM, JUNTA FLANGEADA (NÃO INCLUI O FORNECIMENTO). AF_09/2021</v>
      </c>
      <c r="D4420" s="94" t="str">
        <f>Cartilha_GLOBAL!D4420</f>
        <v>UN</v>
      </c>
      <c r="E4420" s="105">
        <f>Cartilha_GLOBAL!$E4420</f>
        <v>49.11</v>
      </c>
      <c r="F4420" s="182">
        <f>Cartilha_GLOBAL!$F4420</f>
        <v>60.28</v>
      </c>
      <c r="G4420" s="108"/>
      <c r="H4420" s="107">
        <f t="shared" si="273"/>
        <v>0</v>
      </c>
      <c r="I4420" s="143">
        <f t="shared" si="274"/>
        <v>0</v>
      </c>
      <c r="J4420" s="142"/>
      <c r="K4420" s="228"/>
      <c r="L4420" s="7" t="str">
        <f t="shared" si="275"/>
        <v/>
      </c>
      <c r="M4420" s="7" t="str">
        <f t="shared" si="276"/>
        <v/>
      </c>
      <c r="N4420" s="7" t="str">
        <f>Cartilha_GLOBAL!N4420</f>
        <v/>
      </c>
      <c r="O4420" s="144"/>
      <c r="Q4420" s="151"/>
      <c r="R4420" s="152">
        <v>0</v>
      </c>
      <c r="T4420" s="153">
        <f>IF(Cartilha_GLOBAL!R4420=0,0,IF(Cartilha_GLOBAL!R4420&gt;0,"c","b"))</f>
        <v>0</v>
      </c>
    </row>
    <row r="4421" ht="22.5" hidden="1" spans="1:20">
      <c r="A4421" s="158">
        <f>Cartilha_GLOBAL!A4421</f>
        <v>103106</v>
      </c>
      <c r="B4421" s="100" t="str">
        <f>Cartilha_GLOBAL!B4421</f>
        <v>SINAPI</v>
      </c>
      <c r="C4421" s="104" t="str">
        <f>Cartilha_GLOBAL!C4421</f>
        <v>ASSENTAMENTO DE CONEXÃO COM 2 ACESSOS, FERRO FUNDIDO PARA REDE DE ÁGUA, DN  100 MM, JUNTA FLANGEADA (NÃO INCLUI O FORNECIMENTO). AF_09/2021</v>
      </c>
      <c r="D4421" s="94" t="str">
        <f>Cartilha_GLOBAL!D4421</f>
        <v>UN</v>
      </c>
      <c r="E4421" s="105">
        <f>Cartilha_GLOBAL!$E4421</f>
        <v>58.9</v>
      </c>
      <c r="F4421" s="182">
        <f>Cartilha_GLOBAL!$F4421</f>
        <v>72.29</v>
      </c>
      <c r="G4421" s="108"/>
      <c r="H4421" s="107">
        <f t="shared" si="273"/>
        <v>0</v>
      </c>
      <c r="I4421" s="143">
        <f t="shared" si="274"/>
        <v>0</v>
      </c>
      <c r="J4421" s="142"/>
      <c r="K4421" s="228"/>
      <c r="L4421" s="7" t="str">
        <f t="shared" si="275"/>
        <v/>
      </c>
      <c r="M4421" s="7" t="str">
        <f t="shared" si="276"/>
        <v/>
      </c>
      <c r="N4421" s="7" t="str">
        <f>Cartilha_GLOBAL!N4421</f>
        <v/>
      </c>
      <c r="O4421" s="144"/>
      <c r="Q4421" s="151"/>
      <c r="R4421" s="152">
        <v>0</v>
      </c>
      <c r="T4421" s="153">
        <f>IF(Cartilha_GLOBAL!R4421=0,0,IF(Cartilha_GLOBAL!R4421&gt;0,"c","b"))</f>
        <v>0</v>
      </c>
    </row>
    <row r="4422" ht="22.5" hidden="1" spans="1:20">
      <c r="A4422" s="158">
        <f>Cartilha_GLOBAL!A4422</f>
        <v>103107</v>
      </c>
      <c r="B4422" s="100" t="str">
        <f>Cartilha_GLOBAL!B4422</f>
        <v>SINAPI</v>
      </c>
      <c r="C4422" s="104" t="str">
        <f>Cartilha_GLOBAL!C4422</f>
        <v>ASSENTAMENTO DE CONEXÃO COM 2 ACESSOS, FERRO FUNDIDO PARA REDE DE ÁGUA, DN  150 MM, JUNTA FLANGEADA (NÃO INCLUI O FORNECIMENTO). AF_09/2021</v>
      </c>
      <c r="D4422" s="94" t="str">
        <f>Cartilha_GLOBAL!D4422</f>
        <v>UN</v>
      </c>
      <c r="E4422" s="105">
        <f>Cartilha_GLOBAL!$E4422</f>
        <v>83.37</v>
      </c>
      <c r="F4422" s="182">
        <f>Cartilha_GLOBAL!$F4422</f>
        <v>102.33</v>
      </c>
      <c r="G4422" s="108"/>
      <c r="H4422" s="107">
        <f t="shared" si="273"/>
        <v>0</v>
      </c>
      <c r="I4422" s="143">
        <f t="shared" si="274"/>
        <v>0</v>
      </c>
      <c r="J4422" s="142"/>
      <c r="K4422" s="228"/>
      <c r="L4422" s="7" t="str">
        <f t="shared" si="275"/>
        <v/>
      </c>
      <c r="M4422" s="7" t="str">
        <f t="shared" si="276"/>
        <v/>
      </c>
      <c r="N4422" s="7" t="str">
        <f>Cartilha_GLOBAL!N4422</f>
        <v/>
      </c>
      <c r="O4422" s="144"/>
      <c r="Q4422" s="151"/>
      <c r="R4422" s="152">
        <v>0</v>
      </c>
      <c r="T4422" s="153">
        <f>IF(Cartilha_GLOBAL!R4422=0,0,IF(Cartilha_GLOBAL!R4422&gt;0,"c","b"))</f>
        <v>0</v>
      </c>
    </row>
    <row r="4423" ht="22.5" hidden="1" spans="1:20">
      <c r="A4423" s="158">
        <f>Cartilha_GLOBAL!A4423</f>
        <v>103108</v>
      </c>
      <c r="B4423" s="100" t="str">
        <f>Cartilha_GLOBAL!B4423</f>
        <v>SINAPI</v>
      </c>
      <c r="C4423" s="104" t="str">
        <f>Cartilha_GLOBAL!C4423</f>
        <v>ASSENTAMENTO DE CONEXÃO COM 2 ACESSOS, FERRO FUNDIDO PARA REDE DE ÁGUA, DN  200 MM, JUNTA FLANGEADA (NÃO INCLUI O FORNECIMENTO). AF_09/2021</v>
      </c>
      <c r="D4423" s="94" t="str">
        <f>Cartilha_GLOBAL!D4423</f>
        <v>UN</v>
      </c>
      <c r="E4423" s="105">
        <f>Cartilha_GLOBAL!$E4423</f>
        <v>107.84</v>
      </c>
      <c r="F4423" s="182">
        <f>Cartilha_GLOBAL!$F4423</f>
        <v>132.36</v>
      </c>
      <c r="G4423" s="108"/>
      <c r="H4423" s="107">
        <f t="shared" si="273"/>
        <v>0</v>
      </c>
      <c r="I4423" s="143">
        <f t="shared" si="274"/>
        <v>0</v>
      </c>
      <c r="J4423" s="142"/>
      <c r="K4423" s="228"/>
      <c r="L4423" s="7" t="str">
        <f t="shared" si="275"/>
        <v/>
      </c>
      <c r="M4423" s="7" t="str">
        <f t="shared" si="276"/>
        <v/>
      </c>
      <c r="N4423" s="7" t="str">
        <f>Cartilha_GLOBAL!N4423</f>
        <v/>
      </c>
      <c r="O4423" s="144"/>
      <c r="Q4423" s="151"/>
      <c r="R4423" s="152">
        <v>0</v>
      </c>
      <c r="T4423" s="153">
        <f>IF(Cartilha_GLOBAL!R4423=0,0,IF(Cartilha_GLOBAL!R4423&gt;0,"c","b"))</f>
        <v>0</v>
      </c>
    </row>
    <row r="4424" ht="22.5" hidden="1" spans="1:20">
      <c r="A4424" s="158">
        <f>Cartilha_GLOBAL!A4424</f>
        <v>103109</v>
      </c>
      <c r="B4424" s="100" t="str">
        <f>Cartilha_GLOBAL!B4424</f>
        <v>SINAPI</v>
      </c>
      <c r="C4424" s="104" t="str">
        <f>Cartilha_GLOBAL!C4424</f>
        <v>ASSENTAMENTO DE CONEXÃO COM 2 ACESSOS, FERRO FUNDIDO PARA REDE DE ÁGUA, DN  250 MM, JUNTA FLANGEADA (NÃO INCLUI O FORNECIMENTO). AF_09/2021</v>
      </c>
      <c r="D4424" s="94" t="str">
        <f>Cartilha_GLOBAL!D4424</f>
        <v>UN</v>
      </c>
      <c r="E4424" s="105">
        <f>Cartilha_GLOBAL!$E4424</f>
        <v>178.3</v>
      </c>
      <c r="F4424" s="182">
        <f>Cartilha_GLOBAL!$F4424</f>
        <v>218.85</v>
      </c>
      <c r="G4424" s="108"/>
      <c r="H4424" s="107">
        <f t="shared" si="273"/>
        <v>0</v>
      </c>
      <c r="I4424" s="143">
        <f t="shared" si="274"/>
        <v>0</v>
      </c>
      <c r="J4424" s="142"/>
      <c r="K4424" s="228"/>
      <c r="L4424" s="7" t="str">
        <f t="shared" si="275"/>
        <v/>
      </c>
      <c r="M4424" s="7" t="str">
        <f t="shared" si="276"/>
        <v/>
      </c>
      <c r="N4424" s="7" t="str">
        <f>Cartilha_GLOBAL!N4424</f>
        <v/>
      </c>
      <c r="O4424" s="144"/>
      <c r="Q4424" s="151"/>
      <c r="R4424" s="152">
        <v>0</v>
      </c>
      <c r="T4424" s="153">
        <f>IF(Cartilha_GLOBAL!R4424=0,0,IF(Cartilha_GLOBAL!R4424&gt;0,"c","b"))</f>
        <v>0</v>
      </c>
    </row>
    <row r="4425" ht="22.5" hidden="1" spans="1:20">
      <c r="A4425" s="158">
        <f>Cartilha_GLOBAL!A4425</f>
        <v>103110</v>
      </c>
      <c r="B4425" s="100" t="str">
        <f>Cartilha_GLOBAL!B4425</f>
        <v>SINAPI</v>
      </c>
      <c r="C4425" s="104" t="str">
        <f>Cartilha_GLOBAL!C4425</f>
        <v>ASSENTAMENTO DE CONEXÃO COM 2 ACESSOS, FERRO FUNDIDO PARA REDE DE ÁGUA, DN  300 MM, JUNTA FLANGEADA (NÃO INCLUI O FORNECIMENTO). AF_09/2021</v>
      </c>
      <c r="D4425" s="94" t="str">
        <f>Cartilha_GLOBAL!D4425</f>
        <v>UN</v>
      </c>
      <c r="E4425" s="105">
        <f>Cartilha_GLOBAL!$E4425</f>
        <v>202.75</v>
      </c>
      <c r="F4425" s="182">
        <f>Cartilha_GLOBAL!$F4425</f>
        <v>248.86</v>
      </c>
      <c r="G4425" s="108"/>
      <c r="H4425" s="107">
        <f t="shared" si="273"/>
        <v>0</v>
      </c>
      <c r="I4425" s="143">
        <f t="shared" si="274"/>
        <v>0</v>
      </c>
      <c r="J4425" s="142"/>
      <c r="K4425" s="228"/>
      <c r="L4425" s="7" t="str">
        <f t="shared" si="275"/>
        <v/>
      </c>
      <c r="M4425" s="7" t="str">
        <f t="shared" si="276"/>
        <v/>
      </c>
      <c r="N4425" s="7" t="str">
        <f>Cartilha_GLOBAL!N4425</f>
        <v/>
      </c>
      <c r="O4425" s="144"/>
      <c r="Q4425" s="151"/>
      <c r="R4425" s="152">
        <v>0</v>
      </c>
      <c r="T4425" s="153">
        <f>IF(Cartilha_GLOBAL!R4425=0,0,IF(Cartilha_GLOBAL!R4425&gt;0,"c","b"))</f>
        <v>0</v>
      </c>
    </row>
    <row r="4426" ht="22.5" hidden="1" spans="1:20">
      <c r="A4426" s="158">
        <f>Cartilha_GLOBAL!A4426</f>
        <v>103111</v>
      </c>
      <c r="B4426" s="100" t="str">
        <f>Cartilha_GLOBAL!B4426</f>
        <v>SINAPI</v>
      </c>
      <c r="C4426" s="104" t="str">
        <f>Cartilha_GLOBAL!C4426</f>
        <v>ASSENTAMENTO DE CONEXÃO COM 2 ACESSOS, FERRO FUNDIDO PARA REDE DE ÁGUA, DN  350 MM, JUNTA FLANGEADA (NÃO INCLUI O FORNECIMENTO). AF_09/2021</v>
      </c>
      <c r="D4426" s="94" t="str">
        <f>Cartilha_GLOBAL!D4426</f>
        <v>UN</v>
      </c>
      <c r="E4426" s="105">
        <f>Cartilha_GLOBAL!$E4426</f>
        <v>273.2</v>
      </c>
      <c r="F4426" s="182">
        <f>Cartilha_GLOBAL!$F4426</f>
        <v>335.33</v>
      </c>
      <c r="G4426" s="108"/>
      <c r="H4426" s="107">
        <f t="shared" si="273"/>
        <v>0</v>
      </c>
      <c r="I4426" s="143">
        <f t="shared" si="274"/>
        <v>0</v>
      </c>
      <c r="J4426" s="142"/>
      <c r="K4426" s="228"/>
      <c r="L4426" s="7" t="str">
        <f t="shared" si="275"/>
        <v/>
      </c>
      <c r="M4426" s="7" t="str">
        <f t="shared" si="276"/>
        <v/>
      </c>
      <c r="N4426" s="7" t="str">
        <f>Cartilha_GLOBAL!N4426</f>
        <v/>
      </c>
      <c r="O4426" s="144"/>
      <c r="Q4426" s="151"/>
      <c r="R4426" s="152">
        <v>0</v>
      </c>
      <c r="T4426" s="153">
        <f>IF(Cartilha_GLOBAL!R4426=0,0,IF(Cartilha_GLOBAL!R4426&gt;0,"c","b"))</f>
        <v>0</v>
      </c>
    </row>
    <row r="4427" ht="22.5" hidden="1" spans="1:20">
      <c r="A4427" s="158">
        <f>Cartilha_GLOBAL!A4427</f>
        <v>103112</v>
      </c>
      <c r="B4427" s="100" t="str">
        <f>Cartilha_GLOBAL!B4427</f>
        <v>SINAPI</v>
      </c>
      <c r="C4427" s="104" t="str">
        <f>Cartilha_GLOBAL!C4427</f>
        <v>ASSENTAMENTO DE CONEXÃO COM 2 ACESSOS, FERRO FUNDIDO PARA REDE DE ÁGUA, DN  400 MM, JUNTA FLANGEADA (NÃO INCLUI O FORNECIMENTO). AF_09/2021</v>
      </c>
      <c r="D4427" s="94" t="str">
        <f>Cartilha_GLOBAL!D4427</f>
        <v>UN</v>
      </c>
      <c r="E4427" s="105">
        <f>Cartilha_GLOBAL!$E4427</f>
        <v>297.67</v>
      </c>
      <c r="F4427" s="182">
        <f>Cartilha_GLOBAL!$F4427</f>
        <v>365.36</v>
      </c>
      <c r="G4427" s="108"/>
      <c r="H4427" s="107">
        <f t="shared" si="273"/>
        <v>0</v>
      </c>
      <c r="I4427" s="143">
        <f t="shared" si="274"/>
        <v>0</v>
      </c>
      <c r="J4427" s="142"/>
      <c r="K4427" s="228"/>
      <c r="L4427" s="7" t="str">
        <f t="shared" si="275"/>
        <v/>
      </c>
      <c r="M4427" s="7" t="str">
        <f t="shared" si="276"/>
        <v/>
      </c>
      <c r="N4427" s="7" t="str">
        <f>Cartilha_GLOBAL!N4427</f>
        <v/>
      </c>
      <c r="O4427" s="144"/>
      <c r="Q4427" s="151"/>
      <c r="R4427" s="152">
        <v>0</v>
      </c>
      <c r="T4427" s="153">
        <f>IF(Cartilha_GLOBAL!R4427=0,0,IF(Cartilha_GLOBAL!R4427&gt;0,"c","b"))</f>
        <v>0</v>
      </c>
    </row>
    <row r="4428" ht="22.5" hidden="1" spans="1:20">
      <c r="A4428" s="158">
        <f>Cartilha_GLOBAL!A4428</f>
        <v>103113</v>
      </c>
      <c r="B4428" s="100" t="str">
        <f>Cartilha_GLOBAL!B4428</f>
        <v>SINAPI</v>
      </c>
      <c r="C4428" s="104" t="str">
        <f>Cartilha_GLOBAL!C4428</f>
        <v>ASSENTAMENTO DE CONEXÃO COM 2 ACESSOS, FERRO FUNDIDO PARA REDE DE ÁGUA, DN  450 MM, JUNTA FLANGEADA (NÃO INCLUI O FORNECIMENTO). AF_09/2021</v>
      </c>
      <c r="D4428" s="94" t="str">
        <f>Cartilha_GLOBAL!D4428</f>
        <v>UN</v>
      </c>
      <c r="E4428" s="105">
        <f>Cartilha_GLOBAL!$E4428</f>
        <v>368.1</v>
      </c>
      <c r="F4428" s="182">
        <f>Cartilha_GLOBAL!$F4428</f>
        <v>451.81</v>
      </c>
      <c r="G4428" s="108"/>
      <c r="H4428" s="107">
        <f t="shared" si="273"/>
        <v>0</v>
      </c>
      <c r="I4428" s="143">
        <f t="shared" si="274"/>
        <v>0</v>
      </c>
      <c r="J4428" s="142"/>
      <c r="K4428" s="228"/>
      <c r="L4428" s="7" t="str">
        <f t="shared" si="275"/>
        <v/>
      </c>
      <c r="M4428" s="7" t="str">
        <f t="shared" si="276"/>
        <v/>
      </c>
      <c r="N4428" s="7" t="str">
        <f>Cartilha_GLOBAL!N4428</f>
        <v/>
      </c>
      <c r="O4428" s="144"/>
      <c r="Q4428" s="151"/>
      <c r="R4428" s="152">
        <v>0</v>
      </c>
      <c r="T4428" s="153">
        <f>IF(Cartilha_GLOBAL!R4428=0,0,IF(Cartilha_GLOBAL!R4428&gt;0,"c","b"))</f>
        <v>0</v>
      </c>
    </row>
    <row r="4429" ht="22.5" hidden="1" spans="1:20">
      <c r="A4429" s="158">
        <f>Cartilha_GLOBAL!A4429</f>
        <v>103114</v>
      </c>
      <c r="B4429" s="100" t="str">
        <f>Cartilha_GLOBAL!B4429</f>
        <v>SINAPI</v>
      </c>
      <c r="C4429" s="104" t="str">
        <f>Cartilha_GLOBAL!C4429</f>
        <v>ASSENTAMENTO DE CONEXÃO COM 2 ACESSOS, FERRO FUNDIDO PARA REDE DE ÁGUA, DN  500 MM, JUNTA FLANGEADA (NÃO INCLUI O FORNECIMENTO). AF_09/2021</v>
      </c>
      <c r="D4429" s="94" t="str">
        <f>Cartilha_GLOBAL!D4429</f>
        <v>UN</v>
      </c>
      <c r="E4429" s="105">
        <f>Cartilha_GLOBAL!$E4429</f>
        <v>392.57</v>
      </c>
      <c r="F4429" s="182">
        <f>Cartilha_GLOBAL!$F4429</f>
        <v>481.84</v>
      </c>
      <c r="G4429" s="108"/>
      <c r="H4429" s="107">
        <f t="shared" si="273"/>
        <v>0</v>
      </c>
      <c r="I4429" s="143">
        <f t="shared" si="274"/>
        <v>0</v>
      </c>
      <c r="J4429" s="142"/>
      <c r="K4429" s="228"/>
      <c r="L4429" s="7" t="str">
        <f t="shared" si="275"/>
        <v/>
      </c>
      <c r="M4429" s="7" t="str">
        <f t="shared" si="276"/>
        <v/>
      </c>
      <c r="N4429" s="7" t="str">
        <f>Cartilha_GLOBAL!N4429</f>
        <v/>
      </c>
      <c r="O4429" s="144"/>
      <c r="Q4429" s="151"/>
      <c r="R4429" s="152">
        <v>0</v>
      </c>
      <c r="T4429" s="153">
        <f>IF(Cartilha_GLOBAL!R4429=0,0,IF(Cartilha_GLOBAL!R4429&gt;0,"c","b"))</f>
        <v>0</v>
      </c>
    </row>
    <row r="4430" ht="22.5" hidden="1" spans="1:20">
      <c r="A4430" s="158">
        <f>Cartilha_GLOBAL!A4430</f>
        <v>103115</v>
      </c>
      <c r="B4430" s="100" t="str">
        <f>Cartilha_GLOBAL!B4430</f>
        <v>SINAPI</v>
      </c>
      <c r="C4430" s="104" t="str">
        <f>Cartilha_GLOBAL!C4430</f>
        <v>ASSENTAMENTO DE CONEXÃO COM 2 ACESSOS, FERRO FUNDIDO PARA REDE DE ÁGUA, DN  600 MM, JUNTA FLANGEADA (NÃO INCLUI O FORNECIMENTO). AF_09/2021</v>
      </c>
      <c r="D4430" s="94" t="str">
        <f>Cartilha_GLOBAL!D4430</f>
        <v>UN</v>
      </c>
      <c r="E4430" s="105">
        <f>Cartilha_GLOBAL!$E4430</f>
        <v>441.5</v>
      </c>
      <c r="F4430" s="182">
        <f>Cartilha_GLOBAL!$F4430</f>
        <v>541.9</v>
      </c>
      <c r="G4430" s="108"/>
      <c r="H4430" s="107">
        <f t="shared" si="273"/>
        <v>0</v>
      </c>
      <c r="I4430" s="143">
        <f t="shared" si="274"/>
        <v>0</v>
      </c>
      <c r="J4430" s="142"/>
      <c r="K4430" s="228"/>
      <c r="L4430" s="7" t="str">
        <f t="shared" si="275"/>
        <v/>
      </c>
      <c r="M4430" s="7" t="str">
        <f t="shared" si="276"/>
        <v/>
      </c>
      <c r="N4430" s="7" t="str">
        <f>Cartilha_GLOBAL!N4430</f>
        <v/>
      </c>
      <c r="O4430" s="144"/>
      <c r="Q4430" s="151"/>
      <c r="R4430" s="152">
        <v>0</v>
      </c>
      <c r="T4430" s="153">
        <f>IF(Cartilha_GLOBAL!R4430=0,0,IF(Cartilha_GLOBAL!R4430&gt;0,"c","b"))</f>
        <v>0</v>
      </c>
    </row>
    <row r="4431" ht="22.5" hidden="1" spans="1:20">
      <c r="A4431" s="158">
        <f>Cartilha_GLOBAL!A4431</f>
        <v>103116</v>
      </c>
      <c r="B4431" s="100" t="str">
        <f>Cartilha_GLOBAL!B4431</f>
        <v>SINAPI</v>
      </c>
      <c r="C4431" s="104" t="str">
        <f>Cartilha_GLOBAL!C4431</f>
        <v>ASSENTAMENTO DE CONEXÃO COM 2 ACESSOS, FERRO FUNDIDO PARA REDE DE ÁGUA, DN  700 MM, JUNTA FLANGEADA (NÃO INCLUI O FORNECIMENTO). AF_09/2021</v>
      </c>
      <c r="D4431" s="94" t="str">
        <f>Cartilha_GLOBAL!D4431</f>
        <v>UN</v>
      </c>
      <c r="E4431" s="105">
        <f>Cartilha_GLOBAL!$E4431</f>
        <v>536.41</v>
      </c>
      <c r="F4431" s="182">
        <f>Cartilha_GLOBAL!$F4431</f>
        <v>658.39</v>
      </c>
      <c r="G4431" s="108"/>
      <c r="H4431" s="107">
        <f t="shared" si="273"/>
        <v>0</v>
      </c>
      <c r="I4431" s="143">
        <f t="shared" si="274"/>
        <v>0</v>
      </c>
      <c r="J4431" s="142"/>
      <c r="K4431" s="228"/>
      <c r="L4431" s="7" t="str">
        <f t="shared" si="275"/>
        <v/>
      </c>
      <c r="M4431" s="7" t="str">
        <f t="shared" si="276"/>
        <v/>
      </c>
      <c r="N4431" s="7" t="str">
        <f>Cartilha_GLOBAL!N4431</f>
        <v/>
      </c>
      <c r="O4431" s="144"/>
      <c r="Q4431" s="151"/>
      <c r="R4431" s="152">
        <v>0</v>
      </c>
      <c r="T4431" s="153">
        <f>IF(Cartilha_GLOBAL!R4431=0,0,IF(Cartilha_GLOBAL!R4431&gt;0,"c","b"))</f>
        <v>0</v>
      </c>
    </row>
    <row r="4432" ht="22.5" hidden="1" spans="1:20">
      <c r="A4432" s="158">
        <f>Cartilha_GLOBAL!A4432</f>
        <v>103117</v>
      </c>
      <c r="B4432" s="100" t="str">
        <f>Cartilha_GLOBAL!B4432</f>
        <v>SINAPI</v>
      </c>
      <c r="C4432" s="104" t="str">
        <f>Cartilha_GLOBAL!C4432</f>
        <v>ASSENTAMENTO DE CONEXÃO COM 2 ACESSOS, FERRO FUNDIDO PARA REDE DE ÁGUA, DN  800 MM, JUNTA FLANGEADA (NÃO INCLUI O FORNECIMENTO). AF_09/2021</v>
      </c>
      <c r="D4432" s="94" t="str">
        <f>Cartilha_GLOBAL!D4432</f>
        <v>UN</v>
      </c>
      <c r="E4432" s="105">
        <f>Cartilha_GLOBAL!$E4432</f>
        <v>585.36</v>
      </c>
      <c r="F4432" s="182">
        <f>Cartilha_GLOBAL!$F4432</f>
        <v>718.47</v>
      </c>
      <c r="G4432" s="108"/>
      <c r="H4432" s="107">
        <f t="shared" si="273"/>
        <v>0</v>
      </c>
      <c r="I4432" s="143">
        <f t="shared" si="274"/>
        <v>0</v>
      </c>
      <c r="J4432" s="142"/>
      <c r="K4432" s="228"/>
      <c r="L4432" s="7" t="str">
        <f t="shared" si="275"/>
        <v/>
      </c>
      <c r="M4432" s="7" t="str">
        <f t="shared" si="276"/>
        <v/>
      </c>
      <c r="N4432" s="7" t="str">
        <f>Cartilha_GLOBAL!N4432</f>
        <v/>
      </c>
      <c r="O4432" s="144"/>
      <c r="Q4432" s="151"/>
      <c r="R4432" s="152">
        <v>0</v>
      </c>
      <c r="T4432" s="153">
        <f>IF(Cartilha_GLOBAL!R4432=0,0,IF(Cartilha_GLOBAL!R4432&gt;0,"c","b"))</f>
        <v>0</v>
      </c>
    </row>
    <row r="4433" ht="22.5" hidden="1" spans="1:20">
      <c r="A4433" s="158">
        <f>Cartilha_GLOBAL!A4433</f>
        <v>103118</v>
      </c>
      <c r="B4433" s="100" t="str">
        <f>Cartilha_GLOBAL!B4433</f>
        <v>SINAPI</v>
      </c>
      <c r="C4433" s="104" t="str">
        <f>Cartilha_GLOBAL!C4433</f>
        <v>ASSENTAMENTO DE CONEXÃO COM 2 ACESSOS, FERRO FUNDIDO PARA REDE DE ÁGUA, DN  900 MM, JUNTA FLANGEADA (NÃO INCLUI O FORNECIMENTO). AF_09/2021</v>
      </c>
      <c r="D4433" s="94" t="str">
        <f>Cartilha_GLOBAL!D4433</f>
        <v>UN</v>
      </c>
      <c r="E4433" s="105">
        <f>Cartilha_GLOBAL!$E4433</f>
        <v>680.27</v>
      </c>
      <c r="F4433" s="182">
        <f>Cartilha_GLOBAL!$F4433</f>
        <v>834.96</v>
      </c>
      <c r="G4433" s="108"/>
      <c r="H4433" s="107">
        <f t="shared" si="273"/>
        <v>0</v>
      </c>
      <c r="I4433" s="143">
        <f t="shared" si="274"/>
        <v>0</v>
      </c>
      <c r="J4433" s="142"/>
      <c r="K4433" s="228"/>
      <c r="L4433" s="7" t="str">
        <f t="shared" si="275"/>
        <v/>
      </c>
      <c r="M4433" s="7" t="str">
        <f t="shared" si="276"/>
        <v/>
      </c>
      <c r="N4433" s="7" t="str">
        <f>Cartilha_GLOBAL!N4433</f>
        <v/>
      </c>
      <c r="O4433" s="144"/>
      <c r="Q4433" s="151"/>
      <c r="R4433" s="152">
        <v>0</v>
      </c>
      <c r="T4433" s="153">
        <f>IF(Cartilha_GLOBAL!R4433=0,0,IF(Cartilha_GLOBAL!R4433&gt;0,"c","b"))</f>
        <v>0</v>
      </c>
    </row>
    <row r="4434" ht="22.5" hidden="1" spans="1:20">
      <c r="A4434" s="158">
        <f>Cartilha_GLOBAL!A4434</f>
        <v>103119</v>
      </c>
      <c r="B4434" s="100" t="str">
        <f>Cartilha_GLOBAL!B4434</f>
        <v>SINAPI</v>
      </c>
      <c r="C4434" s="104" t="str">
        <f>Cartilha_GLOBAL!C4434</f>
        <v>ASSENTAMENTO DE CONEXÃO COM 2 ACESSOS, FERRO FUNDIDO PARA REDE DE ÁGUA, DN  1000 MM, JUNTA FLANGEADA (NÃO INCLUI O FORNECIMENTO). AF_09/2021</v>
      </c>
      <c r="D4434" s="94" t="str">
        <f>Cartilha_GLOBAL!D4434</f>
        <v>UN</v>
      </c>
      <c r="E4434" s="105">
        <f>Cartilha_GLOBAL!$E4434</f>
        <v>729.2</v>
      </c>
      <c r="F4434" s="182">
        <f>Cartilha_GLOBAL!$F4434</f>
        <v>895.02</v>
      </c>
      <c r="G4434" s="108"/>
      <c r="H4434" s="107">
        <f t="shared" si="273"/>
        <v>0</v>
      </c>
      <c r="I4434" s="143">
        <f t="shared" si="274"/>
        <v>0</v>
      </c>
      <c r="J4434" s="142"/>
      <c r="K4434" s="228"/>
      <c r="L4434" s="7" t="str">
        <f t="shared" si="275"/>
        <v/>
      </c>
      <c r="M4434" s="7" t="str">
        <f t="shared" si="276"/>
        <v/>
      </c>
      <c r="N4434" s="7" t="str">
        <f>Cartilha_GLOBAL!N4434</f>
        <v/>
      </c>
      <c r="O4434" s="144"/>
      <c r="Q4434" s="151"/>
      <c r="R4434" s="152">
        <v>0</v>
      </c>
      <c r="T4434" s="153">
        <f>IF(Cartilha_GLOBAL!R4434=0,0,IF(Cartilha_GLOBAL!R4434&gt;0,"c","b"))</f>
        <v>0</v>
      </c>
    </row>
    <row r="4435" ht="22.5" hidden="1" spans="1:20">
      <c r="A4435" s="158">
        <f>Cartilha_GLOBAL!A4435</f>
        <v>103120</v>
      </c>
      <c r="B4435" s="100" t="str">
        <f>Cartilha_GLOBAL!B4435</f>
        <v>SINAPI</v>
      </c>
      <c r="C4435" s="104" t="str">
        <f>Cartilha_GLOBAL!C4435</f>
        <v>ASSENTAMENTO DE CONEXÃO COM 2 ACESSOS, FERRO FUNDIDO PARA REDE DE ÁGUA, DN  1200 MM, JUNTA FLANGEADA (NÃO INCLUI O FORNECIMENTO). AF_09/2021</v>
      </c>
      <c r="D4435" s="94" t="str">
        <f>Cartilha_GLOBAL!D4435</f>
        <v>UN</v>
      </c>
      <c r="E4435" s="105">
        <f>Cartilha_GLOBAL!$E4435</f>
        <v>873.04</v>
      </c>
      <c r="F4435" s="182">
        <f>Cartilha_GLOBAL!$F4435</f>
        <v>1071.57</v>
      </c>
      <c r="G4435" s="108"/>
      <c r="H4435" s="107">
        <f t="shared" si="273"/>
        <v>0</v>
      </c>
      <c r="I4435" s="143">
        <f t="shared" si="274"/>
        <v>0</v>
      </c>
      <c r="J4435" s="142"/>
      <c r="K4435" s="228"/>
      <c r="L4435" s="7" t="str">
        <f t="shared" si="275"/>
        <v/>
      </c>
      <c r="M4435" s="7" t="str">
        <f t="shared" si="276"/>
        <v/>
      </c>
      <c r="N4435" s="7" t="str">
        <f>Cartilha_GLOBAL!N4435</f>
        <v/>
      </c>
      <c r="O4435" s="144"/>
      <c r="Q4435" s="151"/>
      <c r="R4435" s="152">
        <v>0</v>
      </c>
      <c r="T4435" s="153">
        <f>IF(Cartilha_GLOBAL!R4435=0,0,IF(Cartilha_GLOBAL!R4435&gt;0,"c","b"))</f>
        <v>0</v>
      </c>
    </row>
    <row r="4436" ht="22.5" hidden="1" spans="1:20">
      <c r="A4436" s="158">
        <f>Cartilha_GLOBAL!A4436</f>
        <v>103121</v>
      </c>
      <c r="B4436" s="100" t="str">
        <f>Cartilha_GLOBAL!B4436</f>
        <v>SINAPI</v>
      </c>
      <c r="C4436" s="104" t="str">
        <f>Cartilha_GLOBAL!C4436</f>
        <v>ASSENTAMENTO DE CONEXÃO COM 3 ACESSOS, FERRO FUNDIDO PARA REDE DE ÁGUA, DN  80 MM, JUNTA FLANGEADA (NÃO INCLUI O FORNECIMENTO). AF_09/2021</v>
      </c>
      <c r="D4436" s="94" t="str">
        <f>Cartilha_GLOBAL!D4436</f>
        <v>UN</v>
      </c>
      <c r="E4436" s="105">
        <f>Cartilha_GLOBAL!$E4436</f>
        <v>64.97</v>
      </c>
      <c r="F4436" s="182">
        <f>Cartilha_GLOBAL!$F4436</f>
        <v>79.74</v>
      </c>
      <c r="G4436" s="108"/>
      <c r="H4436" s="107">
        <f t="shared" si="273"/>
        <v>0</v>
      </c>
      <c r="I4436" s="143">
        <f t="shared" si="274"/>
        <v>0</v>
      </c>
      <c r="J4436" s="142"/>
      <c r="K4436" s="228"/>
      <c r="L4436" s="7" t="str">
        <f t="shared" si="275"/>
        <v/>
      </c>
      <c r="M4436" s="7" t="str">
        <f t="shared" si="276"/>
        <v/>
      </c>
      <c r="N4436" s="7" t="str">
        <f>Cartilha_GLOBAL!N4436</f>
        <v/>
      </c>
      <c r="O4436" s="144"/>
      <c r="Q4436" s="151"/>
      <c r="R4436" s="152">
        <v>0</v>
      </c>
      <c r="T4436" s="153">
        <f>IF(Cartilha_GLOBAL!R4436=0,0,IF(Cartilha_GLOBAL!R4436&gt;0,"c","b"))</f>
        <v>0</v>
      </c>
    </row>
    <row r="4437" ht="22.5" hidden="1" spans="1:20">
      <c r="A4437" s="158">
        <f>Cartilha_GLOBAL!A4437</f>
        <v>103122</v>
      </c>
      <c r="B4437" s="100" t="str">
        <f>Cartilha_GLOBAL!B4437</f>
        <v>SINAPI</v>
      </c>
      <c r="C4437" s="104" t="str">
        <f>Cartilha_GLOBAL!C4437</f>
        <v>ASSENTAMENTO DE CONEXÃO COM 3 ACESSOS, FERRO FUNDIDO PARA REDE DE ÁGUA, DN  100 MM, JUNTA FLANGEADA (NÃO INCLUI O FORNECIMENTO). AF_09/2021</v>
      </c>
      <c r="D4437" s="94" t="str">
        <f>Cartilha_GLOBAL!D4437</f>
        <v>UN</v>
      </c>
      <c r="E4437" s="105">
        <f>Cartilha_GLOBAL!$E4437</f>
        <v>79.65</v>
      </c>
      <c r="F4437" s="182">
        <f>Cartilha_GLOBAL!$F4437</f>
        <v>97.76</v>
      </c>
      <c r="G4437" s="108"/>
      <c r="H4437" s="107">
        <f t="shared" si="273"/>
        <v>0</v>
      </c>
      <c r="I4437" s="143">
        <f t="shared" si="274"/>
        <v>0</v>
      </c>
      <c r="J4437" s="142"/>
      <c r="K4437" s="228"/>
      <c r="L4437" s="7" t="str">
        <f t="shared" si="275"/>
        <v/>
      </c>
      <c r="M4437" s="7" t="str">
        <f t="shared" si="276"/>
        <v/>
      </c>
      <c r="N4437" s="7" t="str">
        <f>Cartilha_GLOBAL!N4437</f>
        <v/>
      </c>
      <c r="O4437" s="144"/>
      <c r="Q4437" s="151"/>
      <c r="R4437" s="152">
        <v>0</v>
      </c>
      <c r="T4437" s="153">
        <f>IF(Cartilha_GLOBAL!R4437=0,0,IF(Cartilha_GLOBAL!R4437&gt;0,"c","b"))</f>
        <v>0</v>
      </c>
    </row>
    <row r="4438" ht="22.5" hidden="1" spans="1:20">
      <c r="A4438" s="158">
        <f>Cartilha_GLOBAL!A4438</f>
        <v>103123</v>
      </c>
      <c r="B4438" s="100" t="str">
        <f>Cartilha_GLOBAL!B4438</f>
        <v>SINAPI</v>
      </c>
      <c r="C4438" s="104" t="str">
        <f>Cartilha_GLOBAL!C4438</f>
        <v>ASSENTAMENTO DE CONEXÃO COM 3 ACESSOS, FERRO FUNDIDO PARA REDE DE ÁGUA, DN  150 MM, JUNTA FLANGEADA (NÃO INCLUI O FORNECIMENTO). AF_09/2021</v>
      </c>
      <c r="D4438" s="94" t="str">
        <f>Cartilha_GLOBAL!D4438</f>
        <v>UN</v>
      </c>
      <c r="E4438" s="105">
        <f>Cartilha_GLOBAL!$E4438</f>
        <v>116.35</v>
      </c>
      <c r="F4438" s="182">
        <f>Cartilha_GLOBAL!$F4438</f>
        <v>142.81</v>
      </c>
      <c r="G4438" s="108"/>
      <c r="H4438" s="107">
        <f t="shared" si="273"/>
        <v>0</v>
      </c>
      <c r="I4438" s="143">
        <f t="shared" si="274"/>
        <v>0</v>
      </c>
      <c r="J4438" s="142"/>
      <c r="K4438" s="228"/>
      <c r="L4438" s="7" t="str">
        <f t="shared" si="275"/>
        <v/>
      </c>
      <c r="M4438" s="7" t="str">
        <f t="shared" si="276"/>
        <v/>
      </c>
      <c r="N4438" s="7" t="str">
        <f>Cartilha_GLOBAL!N4438</f>
        <v/>
      </c>
      <c r="O4438" s="144"/>
      <c r="Q4438" s="151"/>
      <c r="R4438" s="152">
        <v>0</v>
      </c>
      <c r="T4438" s="153">
        <f>IF(Cartilha_GLOBAL!R4438=0,0,IF(Cartilha_GLOBAL!R4438&gt;0,"c","b"))</f>
        <v>0</v>
      </c>
    </row>
    <row r="4439" ht="22.5" hidden="1" spans="1:20">
      <c r="A4439" s="158">
        <f>Cartilha_GLOBAL!A4439</f>
        <v>103124</v>
      </c>
      <c r="B4439" s="100" t="str">
        <f>Cartilha_GLOBAL!B4439</f>
        <v>SINAPI</v>
      </c>
      <c r="C4439" s="104" t="str">
        <f>Cartilha_GLOBAL!C4439</f>
        <v>ASSENTAMENTO DE CONEXÃO COM 3 ACESSOS, FERRO FUNDIDO PARA REDE DE ÁGUA, DN  200 MM, JUNTA FLANGEADA (NÃO INCLUI O FORNECIMENTO). AF_09/2021</v>
      </c>
      <c r="D4439" s="94" t="str">
        <f>Cartilha_GLOBAL!D4439</f>
        <v>UN</v>
      </c>
      <c r="E4439" s="105">
        <f>Cartilha_GLOBAL!$E4439</f>
        <v>153.04</v>
      </c>
      <c r="F4439" s="182">
        <f>Cartilha_GLOBAL!$F4439</f>
        <v>187.84</v>
      </c>
      <c r="G4439" s="108"/>
      <c r="H4439" s="107">
        <f t="shared" si="273"/>
        <v>0</v>
      </c>
      <c r="I4439" s="143">
        <f t="shared" si="274"/>
        <v>0</v>
      </c>
      <c r="J4439" s="142"/>
      <c r="K4439" s="228"/>
      <c r="L4439" s="7" t="str">
        <f t="shared" si="275"/>
        <v/>
      </c>
      <c r="M4439" s="7" t="str">
        <f t="shared" si="276"/>
        <v/>
      </c>
      <c r="N4439" s="7" t="str">
        <f>Cartilha_GLOBAL!N4439</f>
        <v/>
      </c>
      <c r="O4439" s="144"/>
      <c r="Q4439" s="151"/>
      <c r="R4439" s="152">
        <v>0</v>
      </c>
      <c r="T4439" s="153">
        <f>IF(Cartilha_GLOBAL!R4439=0,0,IF(Cartilha_GLOBAL!R4439&gt;0,"c","b"))</f>
        <v>0</v>
      </c>
    </row>
    <row r="4440" ht="22.5" hidden="1" spans="1:20">
      <c r="A4440" s="158">
        <f>Cartilha_GLOBAL!A4440</f>
        <v>103125</v>
      </c>
      <c r="B4440" s="100" t="str">
        <f>Cartilha_GLOBAL!B4440</f>
        <v>SINAPI</v>
      </c>
      <c r="C4440" s="104" t="str">
        <f>Cartilha_GLOBAL!C4440</f>
        <v>ASSENTAMENTO DE CONEXÃO COM 3 ACESSOS, FERRO FUNDIDO PARA REDE DE ÁGUA, DN  250 MM, JUNTA FLANGEADA (NÃO INCLUI O FORNECIMENTO). AF_09/2021</v>
      </c>
      <c r="D4440" s="94" t="str">
        <f>Cartilha_GLOBAL!D4440</f>
        <v>UN</v>
      </c>
      <c r="E4440" s="105">
        <f>Cartilha_GLOBAL!$E4440</f>
        <v>258.72</v>
      </c>
      <c r="F4440" s="182">
        <f>Cartilha_GLOBAL!$F4440</f>
        <v>317.55</v>
      </c>
      <c r="G4440" s="108"/>
      <c r="H4440" s="107">
        <f t="shared" si="273"/>
        <v>0</v>
      </c>
      <c r="I4440" s="143">
        <f t="shared" si="274"/>
        <v>0</v>
      </c>
      <c r="J4440" s="142"/>
      <c r="K4440" s="228"/>
      <c r="L4440" s="7" t="str">
        <f t="shared" si="275"/>
        <v/>
      </c>
      <c r="M4440" s="7" t="str">
        <f t="shared" si="276"/>
        <v/>
      </c>
      <c r="N4440" s="7" t="str">
        <f>Cartilha_GLOBAL!N4440</f>
        <v/>
      </c>
      <c r="O4440" s="144"/>
      <c r="Q4440" s="151"/>
      <c r="R4440" s="152">
        <v>0</v>
      </c>
      <c r="T4440" s="153">
        <f>IF(Cartilha_GLOBAL!R4440=0,0,IF(Cartilha_GLOBAL!R4440&gt;0,"c","b"))</f>
        <v>0</v>
      </c>
    </row>
    <row r="4441" ht="22.5" hidden="1" spans="1:20">
      <c r="A4441" s="158">
        <f>Cartilha_GLOBAL!A4441</f>
        <v>103126</v>
      </c>
      <c r="B4441" s="100" t="str">
        <f>Cartilha_GLOBAL!B4441</f>
        <v>SINAPI</v>
      </c>
      <c r="C4441" s="104" t="str">
        <f>Cartilha_GLOBAL!C4441</f>
        <v>ASSENTAMENTO DE CONEXÃO COM 3 ACESSOS, FERRO FUNDIDO PARA REDE DE ÁGUA, DN  300 MM, JUNTA FLANGEADA (NÃO INCLUI O FORNECIMENTO). AF_09/2021</v>
      </c>
      <c r="D4441" s="94" t="str">
        <f>Cartilha_GLOBAL!D4441</f>
        <v>UN</v>
      </c>
      <c r="E4441" s="105">
        <f>Cartilha_GLOBAL!$E4441</f>
        <v>295.41</v>
      </c>
      <c r="F4441" s="182">
        <f>Cartilha_GLOBAL!$F4441</f>
        <v>362.59</v>
      </c>
      <c r="G4441" s="108"/>
      <c r="H4441" s="107">
        <f t="shared" si="273"/>
        <v>0</v>
      </c>
      <c r="I4441" s="143">
        <f t="shared" si="274"/>
        <v>0</v>
      </c>
      <c r="J4441" s="142"/>
      <c r="K4441" s="228"/>
      <c r="L4441" s="7" t="str">
        <f t="shared" si="275"/>
        <v/>
      </c>
      <c r="M4441" s="7" t="str">
        <f t="shared" si="276"/>
        <v/>
      </c>
      <c r="N4441" s="7" t="str">
        <f>Cartilha_GLOBAL!N4441</f>
        <v/>
      </c>
      <c r="O4441" s="144"/>
      <c r="Q4441" s="151"/>
      <c r="R4441" s="152">
        <v>0</v>
      </c>
      <c r="T4441" s="153">
        <f>IF(Cartilha_GLOBAL!R4441=0,0,IF(Cartilha_GLOBAL!R4441&gt;0,"c","b"))</f>
        <v>0</v>
      </c>
    </row>
    <row r="4442" ht="22.5" hidden="1" spans="1:20">
      <c r="A4442" s="158">
        <f>Cartilha_GLOBAL!A4442</f>
        <v>103127</v>
      </c>
      <c r="B4442" s="100" t="str">
        <f>Cartilha_GLOBAL!B4442</f>
        <v>SINAPI</v>
      </c>
      <c r="C4442" s="104" t="str">
        <f>Cartilha_GLOBAL!C4442</f>
        <v>ASSENTAMENTO DE CONEXÃO COM 3 ACESSOS, FERRO FUNDIDO PARA REDE DE ÁGUA, DN  350 MM, JUNTA FLANGEADA (NÃO INCLUI O FORNECIMENTO). AF_09/2021</v>
      </c>
      <c r="D4442" s="94" t="str">
        <f>Cartilha_GLOBAL!D4442</f>
        <v>UN</v>
      </c>
      <c r="E4442" s="105">
        <f>Cartilha_GLOBAL!$E4442</f>
        <v>401.08</v>
      </c>
      <c r="F4442" s="182">
        <f>Cartilha_GLOBAL!$F4442</f>
        <v>492.29</v>
      </c>
      <c r="G4442" s="108"/>
      <c r="H4442" s="107">
        <f t="shared" si="273"/>
        <v>0</v>
      </c>
      <c r="I4442" s="143">
        <f t="shared" si="274"/>
        <v>0</v>
      </c>
      <c r="J4442" s="142"/>
      <c r="K4442" s="228"/>
      <c r="L4442" s="7" t="str">
        <f t="shared" si="275"/>
        <v/>
      </c>
      <c r="M4442" s="7" t="str">
        <f t="shared" si="276"/>
        <v/>
      </c>
      <c r="N4442" s="7" t="str">
        <f>Cartilha_GLOBAL!N4442</f>
        <v/>
      </c>
      <c r="O4442" s="144"/>
      <c r="Q4442" s="151"/>
      <c r="R4442" s="152">
        <v>0</v>
      </c>
      <c r="T4442" s="153">
        <f>IF(Cartilha_GLOBAL!R4442=0,0,IF(Cartilha_GLOBAL!R4442&gt;0,"c","b"))</f>
        <v>0</v>
      </c>
    </row>
    <row r="4443" ht="22.5" hidden="1" spans="1:20">
      <c r="A4443" s="158">
        <f>Cartilha_GLOBAL!A4443</f>
        <v>103128</v>
      </c>
      <c r="B4443" s="100" t="str">
        <f>Cartilha_GLOBAL!B4443</f>
        <v>SINAPI</v>
      </c>
      <c r="C4443" s="104" t="str">
        <f>Cartilha_GLOBAL!C4443</f>
        <v>ASSENTAMENTO DE CONEXÃO COM 3 ACESSOS, FERRO FUNDIDO PARA REDE DE ÁGUA, DN  400 MM, JUNTA FLANGEADA (NÃO INCLUI O FORNECIMENTO). AF_09/2021</v>
      </c>
      <c r="D4443" s="94" t="str">
        <f>Cartilha_GLOBAL!D4443</f>
        <v>UN</v>
      </c>
      <c r="E4443" s="105">
        <f>Cartilha_GLOBAL!$E4443</f>
        <v>437.78</v>
      </c>
      <c r="F4443" s="182">
        <f>Cartilha_GLOBAL!$F4443</f>
        <v>537.33</v>
      </c>
      <c r="G4443" s="108"/>
      <c r="H4443" s="107">
        <f t="shared" si="273"/>
        <v>0</v>
      </c>
      <c r="I4443" s="143">
        <f t="shared" si="274"/>
        <v>0</v>
      </c>
      <c r="J4443" s="142"/>
      <c r="K4443" s="228"/>
      <c r="L4443" s="7" t="str">
        <f t="shared" si="275"/>
        <v/>
      </c>
      <c r="M4443" s="7" t="str">
        <f t="shared" si="276"/>
        <v/>
      </c>
      <c r="N4443" s="7" t="str">
        <f>Cartilha_GLOBAL!N4443</f>
        <v/>
      </c>
      <c r="O4443" s="144"/>
      <c r="Q4443" s="151"/>
      <c r="R4443" s="152">
        <v>0</v>
      </c>
      <c r="T4443" s="153">
        <f>IF(Cartilha_GLOBAL!R4443=0,0,IF(Cartilha_GLOBAL!R4443&gt;0,"c","b"))</f>
        <v>0</v>
      </c>
    </row>
    <row r="4444" ht="22.5" hidden="1" spans="1:20">
      <c r="A4444" s="158">
        <f>Cartilha_GLOBAL!A4444</f>
        <v>103129</v>
      </c>
      <c r="B4444" s="100" t="str">
        <f>Cartilha_GLOBAL!B4444</f>
        <v>SINAPI</v>
      </c>
      <c r="C4444" s="104" t="str">
        <f>Cartilha_GLOBAL!C4444</f>
        <v>ASSENTAMENTO DE CONEXÃO COM 3 ACESSOS, FERRO FUNDIDO PARA REDE DE ÁGUA, DN  450 MM, JUNTA FLANGEADA (NÃO INCLUI O FORNECIMENTO). AF_09/2021</v>
      </c>
      <c r="D4444" s="94" t="str">
        <f>Cartilha_GLOBAL!D4444</f>
        <v>UN</v>
      </c>
      <c r="E4444" s="105">
        <f>Cartilha_GLOBAL!$E4444</f>
        <v>543.46</v>
      </c>
      <c r="F4444" s="182">
        <f>Cartilha_GLOBAL!$F4444</f>
        <v>667.04</v>
      </c>
      <c r="G4444" s="108"/>
      <c r="H4444" s="107">
        <f t="shared" si="273"/>
        <v>0</v>
      </c>
      <c r="I4444" s="143">
        <f t="shared" si="274"/>
        <v>0</v>
      </c>
      <c r="J4444" s="142"/>
      <c r="K4444" s="228"/>
      <c r="L4444" s="7" t="str">
        <f t="shared" si="275"/>
        <v/>
      </c>
      <c r="M4444" s="7" t="str">
        <f t="shared" si="276"/>
        <v/>
      </c>
      <c r="N4444" s="7" t="str">
        <f>Cartilha_GLOBAL!N4444</f>
        <v/>
      </c>
      <c r="O4444" s="144"/>
      <c r="Q4444" s="151"/>
      <c r="R4444" s="152">
        <v>0</v>
      </c>
      <c r="T4444" s="153">
        <f>IF(Cartilha_GLOBAL!R4444=0,0,IF(Cartilha_GLOBAL!R4444&gt;0,"c","b"))</f>
        <v>0</v>
      </c>
    </row>
    <row r="4445" ht="22.5" hidden="1" spans="1:20">
      <c r="A4445" s="158">
        <f>Cartilha_GLOBAL!A4445</f>
        <v>103130</v>
      </c>
      <c r="B4445" s="100" t="str">
        <f>Cartilha_GLOBAL!B4445</f>
        <v>SINAPI</v>
      </c>
      <c r="C4445" s="104" t="str">
        <f>Cartilha_GLOBAL!C4445</f>
        <v>ASSENTAMENTO DE CONEXÃO COM 3 ACESSOS, FERRO FUNDIDO PARA REDE DE ÁGUA, DN  500 MM, JUNTA FLANGEADA (NÃO INCLUI O FORNECIMENTO). AF_09/2021</v>
      </c>
      <c r="D4445" s="94" t="str">
        <f>Cartilha_GLOBAL!D4445</f>
        <v>UN</v>
      </c>
      <c r="E4445" s="105">
        <f>Cartilha_GLOBAL!$E4445</f>
        <v>580.14</v>
      </c>
      <c r="F4445" s="182">
        <f>Cartilha_GLOBAL!$F4445</f>
        <v>712.06</v>
      </c>
      <c r="G4445" s="108"/>
      <c r="H4445" s="107">
        <f t="shared" si="273"/>
        <v>0</v>
      </c>
      <c r="I4445" s="143">
        <f t="shared" si="274"/>
        <v>0</v>
      </c>
      <c r="J4445" s="142"/>
      <c r="K4445" s="228"/>
      <c r="L4445" s="7" t="str">
        <f t="shared" si="275"/>
        <v/>
      </c>
      <c r="M4445" s="7" t="str">
        <f t="shared" si="276"/>
        <v/>
      </c>
      <c r="N4445" s="7" t="str">
        <f>Cartilha_GLOBAL!N4445</f>
        <v/>
      </c>
      <c r="O4445" s="144"/>
      <c r="Q4445" s="151"/>
      <c r="R4445" s="152">
        <v>0</v>
      </c>
      <c r="T4445" s="153">
        <f>IF(Cartilha_GLOBAL!R4445=0,0,IF(Cartilha_GLOBAL!R4445&gt;0,"c","b"))</f>
        <v>0</v>
      </c>
    </row>
    <row r="4446" ht="22.5" hidden="1" spans="1:20">
      <c r="A4446" s="158">
        <f>Cartilha_GLOBAL!A4446</f>
        <v>103131</v>
      </c>
      <c r="B4446" s="100" t="str">
        <f>Cartilha_GLOBAL!B4446</f>
        <v>SINAPI</v>
      </c>
      <c r="C4446" s="104" t="str">
        <f>Cartilha_GLOBAL!C4446</f>
        <v>ASSENTAMENTO DE CONEXÃO COM 3 ACESSOS, FERRO FUNDIDO PARA REDE DE ÁGUA, DN  600 MM, JUNTA FLANGEADA (NÃO INCLUI O FORNECIMENTO). AF_09/2021</v>
      </c>
      <c r="D4446" s="94" t="str">
        <f>Cartilha_GLOBAL!D4446</f>
        <v>UN</v>
      </c>
      <c r="E4446" s="105">
        <f>Cartilha_GLOBAL!$E4446</f>
        <v>653.55</v>
      </c>
      <c r="F4446" s="182">
        <f>Cartilha_GLOBAL!$F4446</f>
        <v>802.17</v>
      </c>
      <c r="G4446" s="108"/>
      <c r="H4446" s="107">
        <f t="shared" si="273"/>
        <v>0</v>
      </c>
      <c r="I4446" s="143">
        <f t="shared" si="274"/>
        <v>0</v>
      </c>
      <c r="J4446" s="142"/>
      <c r="K4446" s="228"/>
      <c r="L4446" s="7" t="str">
        <f t="shared" si="275"/>
        <v/>
      </c>
      <c r="M4446" s="7" t="str">
        <f t="shared" si="276"/>
        <v/>
      </c>
      <c r="N4446" s="7" t="str">
        <f>Cartilha_GLOBAL!N4446</f>
        <v/>
      </c>
      <c r="O4446" s="144"/>
      <c r="Q4446" s="151"/>
      <c r="R4446" s="152">
        <v>0</v>
      </c>
      <c r="T4446" s="153">
        <f>IF(Cartilha_GLOBAL!R4446=0,0,IF(Cartilha_GLOBAL!R4446&gt;0,"c","b"))</f>
        <v>0</v>
      </c>
    </row>
    <row r="4447" ht="22.5" hidden="1" spans="1:20">
      <c r="A4447" s="158">
        <f>Cartilha_GLOBAL!A4447</f>
        <v>103132</v>
      </c>
      <c r="B4447" s="100" t="str">
        <f>Cartilha_GLOBAL!B4447</f>
        <v>SINAPI</v>
      </c>
      <c r="C4447" s="104" t="str">
        <f>Cartilha_GLOBAL!C4447</f>
        <v>ASSENTAMENTO DE CONEXÃO COM 3 ACESSOS, FERRO FUNDIDO PARA REDE DE ÁGUA, DN  700 MM, JUNTA FLANGEADA (NÃO INCLUI O FORNECIMENTO). AF_09/2021</v>
      </c>
      <c r="D4447" s="94" t="str">
        <f>Cartilha_GLOBAL!D4447</f>
        <v>UN</v>
      </c>
      <c r="E4447" s="105">
        <f>Cartilha_GLOBAL!$E4447</f>
        <v>795.91</v>
      </c>
      <c r="F4447" s="182">
        <f>Cartilha_GLOBAL!$F4447</f>
        <v>976.9</v>
      </c>
      <c r="G4447" s="108"/>
      <c r="H4447" s="107">
        <f t="shared" si="273"/>
        <v>0</v>
      </c>
      <c r="I4447" s="143">
        <f t="shared" si="274"/>
        <v>0</v>
      </c>
      <c r="J4447" s="142"/>
      <c r="K4447" s="228"/>
      <c r="L4447" s="7" t="str">
        <f t="shared" si="275"/>
        <v/>
      </c>
      <c r="M4447" s="7" t="str">
        <f t="shared" si="276"/>
        <v/>
      </c>
      <c r="N4447" s="7" t="str">
        <f>Cartilha_GLOBAL!N4447</f>
        <v/>
      </c>
      <c r="O4447" s="144"/>
      <c r="Q4447" s="151"/>
      <c r="R4447" s="152">
        <v>0</v>
      </c>
      <c r="T4447" s="153">
        <f>IF(Cartilha_GLOBAL!R4447=0,0,IF(Cartilha_GLOBAL!R4447&gt;0,"c","b"))</f>
        <v>0</v>
      </c>
    </row>
    <row r="4448" ht="22.5" hidden="1" spans="1:20">
      <c r="A4448" s="158">
        <f>Cartilha_GLOBAL!A4448</f>
        <v>103133</v>
      </c>
      <c r="B4448" s="100" t="str">
        <f>Cartilha_GLOBAL!B4448</f>
        <v>SINAPI</v>
      </c>
      <c r="C4448" s="104" t="str">
        <f>Cartilha_GLOBAL!C4448</f>
        <v>ASSENTAMENTO DE CONEXÃO COM 3 ACESSOS, FERRO FUNDIDO PARA REDE DE ÁGUA, DN  800 MM, JUNTA FLANGEADA (NÃO INCLUI O FORNECIMENTO). AF_09/2021</v>
      </c>
      <c r="D4448" s="94" t="str">
        <f>Cartilha_GLOBAL!D4448</f>
        <v>UN</v>
      </c>
      <c r="E4448" s="105">
        <f>Cartilha_GLOBAL!$E4448</f>
        <v>869.3</v>
      </c>
      <c r="F4448" s="182">
        <f>Cartilha_GLOBAL!$F4448</f>
        <v>1066.98</v>
      </c>
      <c r="G4448" s="108"/>
      <c r="H4448" s="107">
        <f t="shared" si="273"/>
        <v>0</v>
      </c>
      <c r="I4448" s="143">
        <f t="shared" si="274"/>
        <v>0</v>
      </c>
      <c r="J4448" s="142"/>
      <c r="K4448" s="228"/>
      <c r="L4448" s="7" t="str">
        <f t="shared" si="275"/>
        <v/>
      </c>
      <c r="M4448" s="7" t="str">
        <f t="shared" si="276"/>
        <v/>
      </c>
      <c r="N4448" s="7" t="str">
        <f>Cartilha_GLOBAL!N4448</f>
        <v/>
      </c>
      <c r="O4448" s="144"/>
      <c r="Q4448" s="151"/>
      <c r="R4448" s="152">
        <v>0</v>
      </c>
      <c r="T4448" s="153">
        <f>IF(Cartilha_GLOBAL!R4448=0,0,IF(Cartilha_GLOBAL!R4448&gt;0,"c","b"))</f>
        <v>0</v>
      </c>
    </row>
    <row r="4449" ht="22.5" hidden="1" spans="1:20">
      <c r="A4449" s="158">
        <f>Cartilha_GLOBAL!A4449</f>
        <v>103134</v>
      </c>
      <c r="B4449" s="100" t="str">
        <f>Cartilha_GLOBAL!B4449</f>
        <v>SINAPI</v>
      </c>
      <c r="C4449" s="104" t="str">
        <f>Cartilha_GLOBAL!C4449</f>
        <v>ASSENTAMENTO DE CONEXÃO COM 3 ACESSOS, FERRO FUNDIDO PARA REDE DE ÁGUA, DN  900 MM, JUNTA FLANGEADA (NÃO INCLUI O FORNECIMENTO). AF_09/2021</v>
      </c>
      <c r="D4449" s="94" t="str">
        <f>Cartilha_GLOBAL!D4449</f>
        <v>UN</v>
      </c>
      <c r="E4449" s="105">
        <f>Cartilha_GLOBAL!$E4449</f>
        <v>1011.67</v>
      </c>
      <c r="F4449" s="182">
        <f>Cartilha_GLOBAL!$F4449</f>
        <v>1241.72</v>
      </c>
      <c r="G4449" s="108"/>
      <c r="H4449" s="107">
        <f t="shared" si="273"/>
        <v>0</v>
      </c>
      <c r="I4449" s="143">
        <f t="shared" si="274"/>
        <v>0</v>
      </c>
      <c r="J4449" s="142"/>
      <c r="K4449" s="228"/>
      <c r="L4449" s="7" t="str">
        <f t="shared" si="275"/>
        <v/>
      </c>
      <c r="M4449" s="7" t="str">
        <f t="shared" si="276"/>
        <v/>
      </c>
      <c r="N4449" s="7" t="str">
        <f>Cartilha_GLOBAL!N4449</f>
        <v/>
      </c>
      <c r="O4449" s="144"/>
      <c r="Q4449" s="151"/>
      <c r="R4449" s="152">
        <v>0</v>
      </c>
      <c r="T4449" s="153">
        <f>IF(Cartilha_GLOBAL!R4449=0,0,IF(Cartilha_GLOBAL!R4449&gt;0,"c","b"))</f>
        <v>0</v>
      </c>
    </row>
    <row r="4450" ht="22.5" hidden="1" spans="1:20">
      <c r="A4450" s="158">
        <f>Cartilha_GLOBAL!A4450</f>
        <v>103135</v>
      </c>
      <c r="B4450" s="100" t="str">
        <f>Cartilha_GLOBAL!B4450</f>
        <v>SINAPI</v>
      </c>
      <c r="C4450" s="104" t="str">
        <f>Cartilha_GLOBAL!C4450</f>
        <v>ASSENTAMENTO DE CONEXÃO COM 3 ACESSOS, FERRO FUNDIDO PARA REDE DE ÁGUA, DN  1000 MM, JUNTA FLANGEADA (NÃO INCLUI O FORNECIMENTO). AF_09/2021</v>
      </c>
      <c r="D4450" s="94" t="str">
        <f>Cartilha_GLOBAL!D4450</f>
        <v>UN</v>
      </c>
      <c r="E4450" s="105">
        <f>Cartilha_GLOBAL!$E4450</f>
        <v>1085.07</v>
      </c>
      <c r="F4450" s="182">
        <f>Cartilha_GLOBAL!$F4450</f>
        <v>1331.81</v>
      </c>
      <c r="G4450" s="108"/>
      <c r="H4450" s="107">
        <f t="shared" si="273"/>
        <v>0</v>
      </c>
      <c r="I4450" s="143">
        <f t="shared" si="274"/>
        <v>0</v>
      </c>
      <c r="J4450" s="142"/>
      <c r="K4450" s="228"/>
      <c r="L4450" s="7" t="str">
        <f t="shared" si="275"/>
        <v/>
      </c>
      <c r="M4450" s="7" t="str">
        <f t="shared" si="276"/>
        <v/>
      </c>
      <c r="N4450" s="7" t="str">
        <f>Cartilha_GLOBAL!N4450</f>
        <v/>
      </c>
      <c r="O4450" s="144"/>
      <c r="Q4450" s="151"/>
      <c r="R4450" s="152">
        <v>0</v>
      </c>
      <c r="T4450" s="153">
        <f>IF(Cartilha_GLOBAL!R4450=0,0,IF(Cartilha_GLOBAL!R4450&gt;0,"c","b"))</f>
        <v>0</v>
      </c>
    </row>
    <row r="4451" ht="22.5" hidden="1" spans="1:20">
      <c r="A4451" s="158">
        <f>Cartilha_GLOBAL!A4451</f>
        <v>103136</v>
      </c>
      <c r="B4451" s="100" t="str">
        <f>Cartilha_GLOBAL!B4451</f>
        <v>SINAPI</v>
      </c>
      <c r="C4451" s="104" t="str">
        <f>Cartilha_GLOBAL!C4451</f>
        <v>ASSENTAMENTO DE CONEXÃO COM 3 ACESSOS, FERRO FUNDIDO PARA REDE DE ÁGUA, DN  1200 MM, JUNTA FLANGEADA (NÃO INCLUI O FORNECIMENTO). AF_09/2021</v>
      </c>
      <c r="D4451" s="94" t="str">
        <f>Cartilha_GLOBAL!D4451</f>
        <v>UN</v>
      </c>
      <c r="E4451" s="105">
        <f>Cartilha_GLOBAL!$E4451</f>
        <v>1300.84</v>
      </c>
      <c r="F4451" s="182">
        <f>Cartilha_GLOBAL!$F4451</f>
        <v>1596.65</v>
      </c>
      <c r="G4451" s="108"/>
      <c r="H4451" s="107">
        <f t="shared" si="273"/>
        <v>0</v>
      </c>
      <c r="I4451" s="143">
        <f t="shared" si="274"/>
        <v>0</v>
      </c>
      <c r="J4451" s="142"/>
      <c r="K4451" s="228"/>
      <c r="L4451" s="7" t="str">
        <f t="shared" si="275"/>
        <v/>
      </c>
      <c r="M4451" s="7" t="str">
        <f t="shared" si="276"/>
        <v/>
      </c>
      <c r="N4451" s="7" t="str">
        <f>Cartilha_GLOBAL!N4451</f>
        <v/>
      </c>
      <c r="O4451" s="144"/>
      <c r="Q4451" s="151"/>
      <c r="R4451" s="152">
        <v>0</v>
      </c>
      <c r="T4451" s="153">
        <f>IF(Cartilha_GLOBAL!R4451=0,0,IF(Cartilha_GLOBAL!R4451&gt;0,"c","b"))</f>
        <v>0</v>
      </c>
    </row>
    <row r="4452" ht="22.5" hidden="1" spans="1:20">
      <c r="A4452" s="158">
        <f>Cartilha_GLOBAL!A4452</f>
        <v>103137</v>
      </c>
      <c r="B4452" s="100" t="str">
        <f>Cartilha_GLOBAL!B4452</f>
        <v>SINAPI</v>
      </c>
      <c r="C4452" s="104" t="str">
        <f>Cartilha_GLOBAL!C4452</f>
        <v>ASSENTAMENTO DE CONEXÃO COM 1 ACESSO, FERRO FUNDIDO PARA REDE DE ÁGUA, DN  80 MM, JUNTA FLANGEADA (NÃO INCLUI O FORNECIMENTO). AF_09/2021</v>
      </c>
      <c r="D4452" s="94" t="str">
        <f>Cartilha_GLOBAL!D4452</f>
        <v>UN</v>
      </c>
      <c r="E4452" s="105">
        <f>Cartilha_GLOBAL!$E4452</f>
        <v>33.3</v>
      </c>
      <c r="F4452" s="182">
        <f>Cartilha_GLOBAL!$F4452</f>
        <v>40.87</v>
      </c>
      <c r="G4452" s="108"/>
      <c r="H4452" s="107">
        <f t="shared" si="273"/>
        <v>0</v>
      </c>
      <c r="I4452" s="143">
        <f t="shared" si="274"/>
        <v>0</v>
      </c>
      <c r="J4452" s="142"/>
      <c r="K4452" s="228"/>
      <c r="L4452" s="7" t="str">
        <f t="shared" si="275"/>
        <v/>
      </c>
      <c r="M4452" s="7" t="str">
        <f t="shared" si="276"/>
        <v/>
      </c>
      <c r="N4452" s="7" t="str">
        <f>Cartilha_GLOBAL!N4452</f>
        <v/>
      </c>
      <c r="O4452" s="144"/>
      <c r="Q4452" s="151"/>
      <c r="R4452" s="152">
        <v>0</v>
      </c>
      <c r="T4452" s="153">
        <f>IF(Cartilha_GLOBAL!R4452=0,0,IF(Cartilha_GLOBAL!R4452&gt;0,"c","b"))</f>
        <v>0</v>
      </c>
    </row>
    <row r="4453" ht="22.5" hidden="1" spans="1:20">
      <c r="A4453" s="158">
        <f>Cartilha_GLOBAL!A4453</f>
        <v>103138</v>
      </c>
      <c r="B4453" s="100" t="str">
        <f>Cartilha_GLOBAL!B4453</f>
        <v>SINAPI</v>
      </c>
      <c r="C4453" s="104" t="str">
        <f>Cartilha_GLOBAL!C4453</f>
        <v>ASSENTAMENTO DE CONEXÃO COM 1 ACESSO, FERRO FUNDIDO PARA REDE DE ÁGUA, DN  100 MM, JUNTA FLANGEADA (NÃO INCLUI O FORNECIMENTO). AF_09/2021</v>
      </c>
      <c r="D4453" s="94" t="str">
        <f>Cartilha_GLOBAL!D4453</f>
        <v>UN</v>
      </c>
      <c r="E4453" s="105">
        <f>Cartilha_GLOBAL!$E4453</f>
        <v>38.18</v>
      </c>
      <c r="F4453" s="182">
        <f>Cartilha_GLOBAL!$F4453</f>
        <v>46.86</v>
      </c>
      <c r="G4453" s="108"/>
      <c r="H4453" s="107">
        <f t="shared" si="273"/>
        <v>0</v>
      </c>
      <c r="I4453" s="143">
        <f t="shared" si="274"/>
        <v>0</v>
      </c>
      <c r="J4453" s="142"/>
      <c r="K4453" s="228"/>
      <c r="L4453" s="7" t="str">
        <f t="shared" si="275"/>
        <v/>
      </c>
      <c r="M4453" s="7" t="str">
        <f t="shared" si="276"/>
        <v/>
      </c>
      <c r="N4453" s="7" t="str">
        <f>Cartilha_GLOBAL!N4453</f>
        <v/>
      </c>
      <c r="O4453" s="144"/>
      <c r="Q4453" s="151"/>
      <c r="R4453" s="152">
        <v>0</v>
      </c>
      <c r="T4453" s="153">
        <f>IF(Cartilha_GLOBAL!R4453=0,0,IF(Cartilha_GLOBAL!R4453&gt;0,"c","b"))</f>
        <v>0</v>
      </c>
    </row>
    <row r="4454" ht="22.5" hidden="1" spans="1:20">
      <c r="A4454" s="158">
        <f>Cartilha_GLOBAL!A4454</f>
        <v>103139</v>
      </c>
      <c r="B4454" s="100" t="str">
        <f>Cartilha_GLOBAL!B4454</f>
        <v>SINAPI</v>
      </c>
      <c r="C4454" s="104" t="str">
        <f>Cartilha_GLOBAL!C4454</f>
        <v>ASSENTAMENTO DE CONEXÃO COM 1 ACESSO, FERRO FUNDIDO PARA REDE DE ÁGUA, DN  150 MM, JUNTA FLANGEADA (NÃO INCLUI O FORNECIMENTO). AF_09/2021</v>
      </c>
      <c r="D4454" s="94" t="str">
        <f>Cartilha_GLOBAL!D4454</f>
        <v>UN</v>
      </c>
      <c r="E4454" s="105">
        <f>Cartilha_GLOBAL!$E4454</f>
        <v>50.42</v>
      </c>
      <c r="F4454" s="182">
        <f>Cartilha_GLOBAL!$F4454</f>
        <v>61.89</v>
      </c>
      <c r="G4454" s="108"/>
      <c r="H4454" s="107">
        <f t="shared" si="273"/>
        <v>0</v>
      </c>
      <c r="I4454" s="143">
        <f t="shared" si="274"/>
        <v>0</v>
      </c>
      <c r="J4454" s="142"/>
      <c r="K4454" s="228"/>
      <c r="L4454" s="7" t="str">
        <f t="shared" si="275"/>
        <v/>
      </c>
      <c r="M4454" s="7" t="str">
        <f t="shared" si="276"/>
        <v/>
      </c>
      <c r="N4454" s="7" t="str">
        <f>Cartilha_GLOBAL!N4454</f>
        <v/>
      </c>
      <c r="O4454" s="144"/>
      <c r="Q4454" s="151"/>
      <c r="R4454" s="152">
        <v>0</v>
      </c>
      <c r="T4454" s="153">
        <f>IF(Cartilha_GLOBAL!R4454=0,0,IF(Cartilha_GLOBAL!R4454&gt;0,"c","b"))</f>
        <v>0</v>
      </c>
    </row>
    <row r="4455" ht="22.5" hidden="1" spans="1:20">
      <c r="A4455" s="158">
        <f>Cartilha_GLOBAL!A4455</f>
        <v>103140</v>
      </c>
      <c r="B4455" s="100" t="str">
        <f>Cartilha_GLOBAL!B4455</f>
        <v>SINAPI</v>
      </c>
      <c r="C4455" s="104" t="str">
        <f>Cartilha_GLOBAL!C4455</f>
        <v>ASSENTAMENTO DE CONEXÃO COM 1 ACESSO, FERRO FUNDIDO PARA REDE DE ÁGUA, DN  200 MM, JUNTA FLANGEADA (NÃO INCLUI O FORNECIMENTO). AF_09/2021</v>
      </c>
      <c r="D4455" s="94" t="str">
        <f>Cartilha_GLOBAL!D4455</f>
        <v>UN</v>
      </c>
      <c r="E4455" s="105">
        <f>Cartilha_GLOBAL!$E4455</f>
        <v>62.64</v>
      </c>
      <c r="F4455" s="182">
        <f>Cartilha_GLOBAL!$F4455</f>
        <v>76.88</v>
      </c>
      <c r="G4455" s="108"/>
      <c r="H4455" s="107">
        <f t="shared" si="273"/>
        <v>0</v>
      </c>
      <c r="I4455" s="143">
        <f t="shared" si="274"/>
        <v>0</v>
      </c>
      <c r="J4455" s="142"/>
      <c r="K4455" s="228"/>
      <c r="L4455" s="7" t="str">
        <f t="shared" si="275"/>
        <v/>
      </c>
      <c r="M4455" s="7" t="str">
        <f t="shared" si="276"/>
        <v/>
      </c>
      <c r="N4455" s="7" t="str">
        <f>Cartilha_GLOBAL!N4455</f>
        <v/>
      </c>
      <c r="O4455" s="144"/>
      <c r="Q4455" s="151"/>
      <c r="R4455" s="152">
        <v>0</v>
      </c>
      <c r="T4455" s="153">
        <f>IF(Cartilha_GLOBAL!R4455=0,0,IF(Cartilha_GLOBAL!R4455&gt;0,"c","b"))</f>
        <v>0</v>
      </c>
    </row>
    <row r="4456" ht="22.5" hidden="1" spans="1:20">
      <c r="A4456" s="158">
        <f>Cartilha_GLOBAL!A4456</f>
        <v>103141</v>
      </c>
      <c r="B4456" s="100" t="str">
        <f>Cartilha_GLOBAL!B4456</f>
        <v>SINAPI</v>
      </c>
      <c r="C4456" s="104" t="str">
        <f>Cartilha_GLOBAL!C4456</f>
        <v>ASSENTAMENTO DE CONEXÃO COM 1 ACESSO, FERRO FUNDIDO PARA REDE DE ÁGUA, DN  250 MM, JUNTA FLANGEADA (NÃO INCLUI O FORNECIMENTO). AF_09/2021</v>
      </c>
      <c r="D4456" s="94" t="str">
        <f>Cartilha_GLOBAL!D4456</f>
        <v>UN</v>
      </c>
      <c r="E4456" s="105">
        <f>Cartilha_GLOBAL!$E4456</f>
        <v>97.88</v>
      </c>
      <c r="F4456" s="182">
        <f>Cartilha_GLOBAL!$F4456</f>
        <v>120.14</v>
      </c>
      <c r="G4456" s="108"/>
      <c r="H4456" s="107">
        <f t="shared" si="273"/>
        <v>0</v>
      </c>
      <c r="I4456" s="143">
        <f t="shared" si="274"/>
        <v>0</v>
      </c>
      <c r="J4456" s="142"/>
      <c r="K4456" s="228"/>
      <c r="L4456" s="7" t="str">
        <f t="shared" si="275"/>
        <v/>
      </c>
      <c r="M4456" s="7" t="str">
        <f t="shared" si="276"/>
        <v/>
      </c>
      <c r="N4456" s="7" t="str">
        <f>Cartilha_GLOBAL!N4456</f>
        <v/>
      </c>
      <c r="O4456" s="144"/>
      <c r="Q4456" s="151"/>
      <c r="R4456" s="152">
        <v>0</v>
      </c>
      <c r="T4456" s="153">
        <f>IF(Cartilha_GLOBAL!R4456=0,0,IF(Cartilha_GLOBAL!R4456&gt;0,"c","b"))</f>
        <v>0</v>
      </c>
    </row>
    <row r="4457" ht="22.5" hidden="1" spans="1:20">
      <c r="A4457" s="158">
        <f>Cartilha_GLOBAL!A4457</f>
        <v>103142</v>
      </c>
      <c r="B4457" s="100" t="str">
        <f>Cartilha_GLOBAL!B4457</f>
        <v>SINAPI</v>
      </c>
      <c r="C4457" s="104" t="str">
        <f>Cartilha_GLOBAL!C4457</f>
        <v>ASSENTAMENTO DE CONEXÃO COM 1 ACESSO, FERRO FUNDIDO PARA REDE DE ÁGUA, DN  300 MM, JUNTA FLANGEADA (NÃO INCLUI O FORNECIMENTO). AF_09/2021</v>
      </c>
      <c r="D4457" s="94" t="str">
        <f>Cartilha_GLOBAL!D4457</f>
        <v>UN</v>
      </c>
      <c r="E4457" s="105">
        <f>Cartilha_GLOBAL!$E4457</f>
        <v>110.11</v>
      </c>
      <c r="F4457" s="182">
        <f>Cartilha_GLOBAL!$F4457</f>
        <v>135.15</v>
      </c>
      <c r="G4457" s="108"/>
      <c r="H4457" s="107">
        <f t="shared" si="273"/>
        <v>0</v>
      </c>
      <c r="I4457" s="143">
        <f t="shared" si="274"/>
        <v>0</v>
      </c>
      <c r="J4457" s="142"/>
      <c r="K4457" s="228"/>
      <c r="L4457" s="7" t="str">
        <f t="shared" si="275"/>
        <v/>
      </c>
      <c r="M4457" s="7" t="str">
        <f t="shared" si="276"/>
        <v/>
      </c>
      <c r="N4457" s="7" t="str">
        <f>Cartilha_GLOBAL!N4457</f>
        <v/>
      </c>
      <c r="O4457" s="144"/>
      <c r="Q4457" s="151"/>
      <c r="R4457" s="152">
        <v>0</v>
      </c>
      <c r="T4457" s="153">
        <f>IF(Cartilha_GLOBAL!R4457=0,0,IF(Cartilha_GLOBAL!R4457&gt;0,"c","b"))</f>
        <v>0</v>
      </c>
    </row>
    <row r="4458" ht="22.5" hidden="1" spans="1:20">
      <c r="A4458" s="158">
        <f>Cartilha_GLOBAL!A4458</f>
        <v>103143</v>
      </c>
      <c r="B4458" s="100" t="str">
        <f>Cartilha_GLOBAL!B4458</f>
        <v>SINAPI</v>
      </c>
      <c r="C4458" s="104" t="str">
        <f>Cartilha_GLOBAL!C4458</f>
        <v>ASSENTAMENTO DE CONEXÃO COM 1 ACESSO, FERRO FUNDIDO PARA REDE DE ÁGUA, DN  350 MM, JUNTA FLANGEADA (NÃO INCLUI O FORNECIMENTO). AF_09/2021</v>
      </c>
      <c r="D4458" s="94" t="str">
        <f>Cartilha_GLOBAL!D4458</f>
        <v>UN</v>
      </c>
      <c r="E4458" s="105">
        <f>Cartilha_GLOBAL!$E4458</f>
        <v>145.34</v>
      </c>
      <c r="F4458" s="182">
        <f>Cartilha_GLOBAL!$F4458</f>
        <v>178.39</v>
      </c>
      <c r="G4458" s="108"/>
      <c r="H4458" s="107">
        <f t="shared" si="273"/>
        <v>0</v>
      </c>
      <c r="I4458" s="143">
        <f t="shared" si="274"/>
        <v>0</v>
      </c>
      <c r="J4458" s="142"/>
      <c r="K4458" s="228"/>
      <c r="L4458" s="7" t="str">
        <f t="shared" si="275"/>
        <v/>
      </c>
      <c r="M4458" s="7" t="str">
        <f t="shared" si="276"/>
        <v/>
      </c>
      <c r="N4458" s="7" t="str">
        <f>Cartilha_GLOBAL!N4458</f>
        <v/>
      </c>
      <c r="O4458" s="144"/>
      <c r="Q4458" s="151"/>
      <c r="R4458" s="152">
        <v>0</v>
      </c>
      <c r="T4458" s="153">
        <f>IF(Cartilha_GLOBAL!R4458=0,0,IF(Cartilha_GLOBAL!R4458&gt;0,"c","b"))</f>
        <v>0</v>
      </c>
    </row>
    <row r="4459" ht="22.5" hidden="1" spans="1:20">
      <c r="A4459" s="158">
        <f>Cartilha_GLOBAL!A4459</f>
        <v>103144</v>
      </c>
      <c r="B4459" s="100" t="str">
        <f>Cartilha_GLOBAL!B4459</f>
        <v>SINAPI</v>
      </c>
      <c r="C4459" s="104" t="str">
        <f>Cartilha_GLOBAL!C4459</f>
        <v>ASSENTAMENTO DE CONEXÃO COM 1 ACESSO, FERRO FUNDIDO PARA REDE DE ÁGUA, DN  400 MM, JUNTA FLANGEADA (NÃO INCLUI O FORNECIMENTO). AF_09/2021</v>
      </c>
      <c r="D4459" s="94" t="str">
        <f>Cartilha_GLOBAL!D4459</f>
        <v>UN</v>
      </c>
      <c r="E4459" s="105">
        <f>Cartilha_GLOBAL!$E4459</f>
        <v>157.55</v>
      </c>
      <c r="F4459" s="182">
        <f>Cartilha_GLOBAL!$F4459</f>
        <v>193.38</v>
      </c>
      <c r="G4459" s="108"/>
      <c r="H4459" s="107">
        <f t="shared" si="273"/>
        <v>0</v>
      </c>
      <c r="I4459" s="143">
        <f t="shared" si="274"/>
        <v>0</v>
      </c>
      <c r="J4459" s="142"/>
      <c r="K4459" s="228"/>
      <c r="L4459" s="7" t="str">
        <f t="shared" si="275"/>
        <v/>
      </c>
      <c r="M4459" s="7" t="str">
        <f t="shared" si="276"/>
        <v/>
      </c>
      <c r="N4459" s="7" t="str">
        <f>Cartilha_GLOBAL!N4459</f>
        <v/>
      </c>
      <c r="O4459" s="144"/>
      <c r="Q4459" s="151"/>
      <c r="R4459" s="152">
        <v>0</v>
      </c>
      <c r="T4459" s="153">
        <f>IF(Cartilha_GLOBAL!R4459=0,0,IF(Cartilha_GLOBAL!R4459&gt;0,"c","b"))</f>
        <v>0</v>
      </c>
    </row>
    <row r="4460" ht="22.5" hidden="1" spans="1:20">
      <c r="A4460" s="158">
        <f>Cartilha_GLOBAL!A4460</f>
        <v>103145</v>
      </c>
      <c r="B4460" s="100" t="str">
        <f>Cartilha_GLOBAL!B4460</f>
        <v>SINAPI</v>
      </c>
      <c r="C4460" s="104" t="str">
        <f>Cartilha_GLOBAL!C4460</f>
        <v>ASSENTAMENTO DE CONEXÃO COM 1 ACESSO, FERRO FUNDIDO PARA REDE DE ÁGUA, DN  450 MM, JUNTA FLANGEADA (NÃO INCLUI O FORNECIMENTO). AF_09/2021</v>
      </c>
      <c r="D4460" s="94" t="str">
        <f>Cartilha_GLOBAL!D4460</f>
        <v>UN</v>
      </c>
      <c r="E4460" s="105">
        <f>Cartilha_GLOBAL!$E4460</f>
        <v>192.78</v>
      </c>
      <c r="F4460" s="182">
        <f>Cartilha_GLOBAL!$F4460</f>
        <v>236.62</v>
      </c>
      <c r="G4460" s="108"/>
      <c r="H4460" s="107">
        <f t="shared" si="273"/>
        <v>0</v>
      </c>
      <c r="I4460" s="143">
        <f t="shared" si="274"/>
        <v>0</v>
      </c>
      <c r="J4460" s="142"/>
      <c r="K4460" s="228"/>
      <c r="L4460" s="7" t="str">
        <f t="shared" si="275"/>
        <v/>
      </c>
      <c r="M4460" s="7" t="str">
        <f t="shared" si="276"/>
        <v/>
      </c>
      <c r="N4460" s="7" t="str">
        <f>Cartilha_GLOBAL!N4460</f>
        <v/>
      </c>
      <c r="O4460" s="144"/>
      <c r="Q4460" s="151"/>
      <c r="R4460" s="152">
        <v>0</v>
      </c>
      <c r="T4460" s="153">
        <f>IF(Cartilha_GLOBAL!R4460=0,0,IF(Cartilha_GLOBAL!R4460&gt;0,"c","b"))</f>
        <v>0</v>
      </c>
    </row>
    <row r="4461" ht="22.5" hidden="1" spans="1:20">
      <c r="A4461" s="158">
        <f>Cartilha_GLOBAL!A4461</f>
        <v>103146</v>
      </c>
      <c r="B4461" s="100" t="str">
        <f>Cartilha_GLOBAL!B4461</f>
        <v>SINAPI</v>
      </c>
      <c r="C4461" s="104" t="str">
        <f>Cartilha_GLOBAL!C4461</f>
        <v>ASSENTAMENTO DE CONEXÃO COM 1 ACESSO, FERRO FUNDIDO PARA REDE DE ÁGUA, DN  500 MM, JUNTA FLANGEADA (NÃO INCLUI O FORNECIMENTO). AF_09/2021</v>
      </c>
      <c r="D4461" s="94" t="str">
        <f>Cartilha_GLOBAL!D4461</f>
        <v>UN</v>
      </c>
      <c r="E4461" s="105">
        <f>Cartilha_GLOBAL!$E4461</f>
        <v>205</v>
      </c>
      <c r="F4461" s="182">
        <f>Cartilha_GLOBAL!$F4461</f>
        <v>251.62</v>
      </c>
      <c r="G4461" s="108"/>
      <c r="H4461" s="107">
        <f t="shared" si="273"/>
        <v>0</v>
      </c>
      <c r="I4461" s="143">
        <f t="shared" si="274"/>
        <v>0</v>
      </c>
      <c r="J4461" s="142"/>
      <c r="K4461" s="228"/>
      <c r="L4461" s="7" t="str">
        <f t="shared" si="275"/>
        <v/>
      </c>
      <c r="M4461" s="7" t="str">
        <f t="shared" si="276"/>
        <v/>
      </c>
      <c r="N4461" s="7" t="str">
        <f>Cartilha_GLOBAL!N4461</f>
        <v/>
      </c>
      <c r="O4461" s="144"/>
      <c r="Q4461" s="151"/>
      <c r="R4461" s="152">
        <v>0</v>
      </c>
      <c r="T4461" s="153">
        <f>IF(Cartilha_GLOBAL!R4461=0,0,IF(Cartilha_GLOBAL!R4461&gt;0,"c","b"))</f>
        <v>0</v>
      </c>
    </row>
    <row r="4462" ht="22.5" hidden="1" spans="1:20">
      <c r="A4462" s="158">
        <f>Cartilha_GLOBAL!A4462</f>
        <v>103147</v>
      </c>
      <c r="B4462" s="100" t="str">
        <f>Cartilha_GLOBAL!B4462</f>
        <v>SINAPI</v>
      </c>
      <c r="C4462" s="104" t="str">
        <f>Cartilha_GLOBAL!C4462</f>
        <v>ASSENTAMENTO DE CONEXÃO COM 1 ACESSO, FERRO FUNDIDO PARA REDE DE ÁGUA, DN  600 MM, JUNTA FLANGEADA (NÃO INCLUI O FORNECIMENTO). AF_09/2021</v>
      </c>
      <c r="D4462" s="94" t="str">
        <f>Cartilha_GLOBAL!D4462</f>
        <v>UN</v>
      </c>
      <c r="E4462" s="105">
        <f>Cartilha_GLOBAL!$E4462</f>
        <v>229.48</v>
      </c>
      <c r="F4462" s="182">
        <f>Cartilha_GLOBAL!$F4462</f>
        <v>281.66</v>
      </c>
      <c r="G4462" s="108"/>
      <c r="H4462" s="107">
        <f t="shared" ref="H4462:H4525" si="277">IF(G4462=0,0,F4462)</f>
        <v>0</v>
      </c>
      <c r="I4462" s="143">
        <f t="shared" ref="I4462:I4525" si="278">IF(ISBLANK(G4462),0,IF(R4462=0,ROUND(G4462*H4462,2),IF(R4462="b",ROUNDDOWN(G4462*H4462,2),ROUNDUP(G4462*H4462,2))))</f>
        <v>0</v>
      </c>
      <c r="J4462" s="142"/>
      <c r="K4462" s="228"/>
      <c r="L4462" s="7" t="str">
        <f t="shared" ref="L4462:L4525" si="279">IF(K4462="X","x",IF(K4462="xx","x",IF(I4462&gt;0,"x","")))</f>
        <v/>
      </c>
      <c r="M4462" s="7" t="str">
        <f t="shared" ref="M4462:M4525" si="280">IF(K4462="X","x",IF(K4462="xx","x",IF(I4462&gt;0,"x","")))</f>
        <v/>
      </c>
      <c r="N4462" s="7" t="str">
        <f>Cartilha_GLOBAL!N4462</f>
        <v/>
      </c>
      <c r="O4462" s="144"/>
      <c r="Q4462" s="151"/>
      <c r="R4462" s="152">
        <v>0</v>
      </c>
      <c r="T4462" s="153">
        <f>IF(Cartilha_GLOBAL!R4462=0,0,IF(Cartilha_GLOBAL!R4462&gt;0,"c","b"))</f>
        <v>0</v>
      </c>
    </row>
    <row r="4463" ht="22.5" hidden="1" spans="1:20">
      <c r="A4463" s="158">
        <f>Cartilha_GLOBAL!A4463</f>
        <v>103148</v>
      </c>
      <c r="B4463" s="100" t="str">
        <f>Cartilha_GLOBAL!B4463</f>
        <v>SINAPI</v>
      </c>
      <c r="C4463" s="104" t="str">
        <f>Cartilha_GLOBAL!C4463</f>
        <v>ASSENTAMENTO DE CONEXÃO COM 1 ACESSO, FERRO FUNDIDO PARA REDE DE ÁGUA, DN  700 MM, JUNTA FLANGEADA (NÃO INCLUI O FORNECIMENTO). AF_09/2021</v>
      </c>
      <c r="D4463" s="94" t="str">
        <f>Cartilha_GLOBAL!D4463</f>
        <v>UN</v>
      </c>
      <c r="E4463" s="105">
        <f>Cartilha_GLOBAL!$E4463</f>
        <v>276.94</v>
      </c>
      <c r="F4463" s="182">
        <f>Cartilha_GLOBAL!$F4463</f>
        <v>339.92</v>
      </c>
      <c r="G4463" s="108"/>
      <c r="H4463" s="107">
        <f t="shared" si="277"/>
        <v>0</v>
      </c>
      <c r="I4463" s="143">
        <f t="shared" si="278"/>
        <v>0</v>
      </c>
      <c r="J4463" s="142"/>
      <c r="K4463" s="228"/>
      <c r="L4463" s="7" t="str">
        <f t="shared" si="279"/>
        <v/>
      </c>
      <c r="M4463" s="7" t="str">
        <f t="shared" si="280"/>
        <v/>
      </c>
      <c r="N4463" s="7" t="str">
        <f>Cartilha_GLOBAL!N4463</f>
        <v/>
      </c>
      <c r="O4463" s="144"/>
      <c r="Q4463" s="151"/>
      <c r="R4463" s="152">
        <v>0</v>
      </c>
      <c r="T4463" s="153">
        <f>IF(Cartilha_GLOBAL!R4463=0,0,IF(Cartilha_GLOBAL!R4463&gt;0,"c","b"))</f>
        <v>0</v>
      </c>
    </row>
    <row r="4464" ht="22.5" hidden="1" spans="1:20">
      <c r="A4464" s="158">
        <f>Cartilha_GLOBAL!A4464</f>
        <v>103149</v>
      </c>
      <c r="B4464" s="100" t="str">
        <f>Cartilha_GLOBAL!B4464</f>
        <v>SINAPI</v>
      </c>
      <c r="C4464" s="104" t="str">
        <f>Cartilha_GLOBAL!C4464</f>
        <v>ASSENTAMENTO DE CONEXÃO COM 1 ACESSO, FERRO FUNDIDO PARA REDE DE ÁGUA, DN  800 MM, JUNTA FLANGEADA (NÃO INCLUI O FORNECIMENTO). AF_09/2021</v>
      </c>
      <c r="D4464" s="94" t="str">
        <f>Cartilha_GLOBAL!D4464</f>
        <v>UN</v>
      </c>
      <c r="E4464" s="105">
        <f>Cartilha_GLOBAL!$E4464</f>
        <v>301.4</v>
      </c>
      <c r="F4464" s="182">
        <f>Cartilha_GLOBAL!$F4464</f>
        <v>369.94</v>
      </c>
      <c r="G4464" s="108"/>
      <c r="H4464" s="107">
        <f t="shared" si="277"/>
        <v>0</v>
      </c>
      <c r="I4464" s="143">
        <f t="shared" si="278"/>
        <v>0</v>
      </c>
      <c r="J4464" s="142"/>
      <c r="K4464" s="228"/>
      <c r="L4464" s="7" t="str">
        <f t="shared" si="279"/>
        <v/>
      </c>
      <c r="M4464" s="7" t="str">
        <f t="shared" si="280"/>
        <v/>
      </c>
      <c r="N4464" s="7" t="str">
        <f>Cartilha_GLOBAL!N4464</f>
        <v/>
      </c>
      <c r="O4464" s="144"/>
      <c r="Q4464" s="151"/>
      <c r="R4464" s="152">
        <v>0</v>
      </c>
      <c r="T4464" s="153">
        <f>IF(Cartilha_GLOBAL!R4464=0,0,IF(Cartilha_GLOBAL!R4464&gt;0,"c","b"))</f>
        <v>0</v>
      </c>
    </row>
    <row r="4465" ht="22.5" hidden="1" spans="1:20">
      <c r="A4465" s="158">
        <f>Cartilha_GLOBAL!A4465</f>
        <v>103150</v>
      </c>
      <c r="B4465" s="100" t="str">
        <f>Cartilha_GLOBAL!B4465</f>
        <v>SINAPI</v>
      </c>
      <c r="C4465" s="104" t="str">
        <f>Cartilha_GLOBAL!C4465</f>
        <v>ASSENTAMENTO DE CONEXÃO COM 1 ACESSO, FERRO FUNDIDO PARA REDE DE ÁGUA, DN  900 MM, JUNTA FLANGEADA (NÃO INCLUI O FORNECIMENTO). AF_09/2021</v>
      </c>
      <c r="D4465" s="94" t="str">
        <f>Cartilha_GLOBAL!D4465</f>
        <v>UN</v>
      </c>
      <c r="E4465" s="105">
        <f>Cartilha_GLOBAL!$E4465</f>
        <v>348.81</v>
      </c>
      <c r="F4465" s="182">
        <f>Cartilha_GLOBAL!$F4465</f>
        <v>428.13</v>
      </c>
      <c r="G4465" s="108"/>
      <c r="H4465" s="107">
        <f t="shared" si="277"/>
        <v>0</v>
      </c>
      <c r="I4465" s="143">
        <f t="shared" si="278"/>
        <v>0</v>
      </c>
      <c r="J4465" s="142"/>
      <c r="K4465" s="228"/>
      <c r="L4465" s="7" t="str">
        <f t="shared" si="279"/>
        <v/>
      </c>
      <c r="M4465" s="7" t="str">
        <f t="shared" si="280"/>
        <v/>
      </c>
      <c r="N4465" s="7" t="str">
        <f>Cartilha_GLOBAL!N4465</f>
        <v/>
      </c>
      <c r="O4465" s="144"/>
      <c r="Q4465" s="151"/>
      <c r="R4465" s="152">
        <v>0</v>
      </c>
      <c r="T4465" s="153">
        <f>IF(Cartilha_GLOBAL!R4465=0,0,IF(Cartilha_GLOBAL!R4465&gt;0,"c","b"))</f>
        <v>0</v>
      </c>
    </row>
    <row r="4466" ht="22.5" hidden="1" spans="1:20">
      <c r="A4466" s="158">
        <f>Cartilha_GLOBAL!A4466</f>
        <v>103151</v>
      </c>
      <c r="B4466" s="100" t="str">
        <f>Cartilha_GLOBAL!B4466</f>
        <v>SINAPI</v>
      </c>
      <c r="C4466" s="104" t="str">
        <f>Cartilha_GLOBAL!C4466</f>
        <v>ASSENTAMENTO DE CONEXÃO COM 1 ACESSO, FERRO FUNDIDO PARA REDE DE ÁGUA, DN  1000 MM, JUNTA FLANGEADA (NÃO INCLUI O FORNECIMENTO). AF_09/2021</v>
      </c>
      <c r="D4466" s="94" t="str">
        <f>Cartilha_GLOBAL!D4466</f>
        <v>UN</v>
      </c>
      <c r="E4466" s="105">
        <f>Cartilha_GLOBAL!$E4466</f>
        <v>373.32</v>
      </c>
      <c r="F4466" s="182">
        <f>Cartilha_GLOBAL!$F4466</f>
        <v>458.21</v>
      </c>
      <c r="G4466" s="108"/>
      <c r="H4466" s="107">
        <f t="shared" si="277"/>
        <v>0</v>
      </c>
      <c r="I4466" s="143">
        <f t="shared" si="278"/>
        <v>0</v>
      </c>
      <c r="J4466" s="142"/>
      <c r="K4466" s="145"/>
      <c r="L4466" s="7" t="str">
        <f t="shared" si="279"/>
        <v/>
      </c>
      <c r="M4466" s="7" t="str">
        <f t="shared" si="280"/>
        <v/>
      </c>
      <c r="N4466" s="7" t="str">
        <f>Cartilha_GLOBAL!N4466</f>
        <v/>
      </c>
      <c r="O4466" s="144"/>
      <c r="Q4466" s="151"/>
      <c r="R4466" s="152">
        <v>0</v>
      </c>
      <c r="T4466" s="153">
        <f>IF(Cartilha_GLOBAL!R4466=0,0,IF(Cartilha_GLOBAL!R4466&gt;0,"c","b"))</f>
        <v>0</v>
      </c>
    </row>
    <row r="4467" ht="22.5" hidden="1" spans="1:20">
      <c r="A4467" s="158">
        <f>Cartilha_GLOBAL!A4467</f>
        <v>103152</v>
      </c>
      <c r="B4467" s="100" t="str">
        <f>Cartilha_GLOBAL!B4467</f>
        <v>SINAPI</v>
      </c>
      <c r="C4467" s="104" t="str">
        <f>Cartilha_GLOBAL!C4467</f>
        <v>ASSENTAMENTO DE CONEXÃO COM 1 ACESSO, FERRO FUNDIDO PARA REDE DE ÁGUA, DN  1200 MM, JUNTA FLANGEADA (NÃO INCLUI O FORNECIMENTO). AF_09/2021</v>
      </c>
      <c r="D4467" s="94" t="str">
        <f>Cartilha_GLOBAL!D4467</f>
        <v>UN</v>
      </c>
      <c r="E4467" s="105">
        <f>Cartilha_GLOBAL!$E4467</f>
        <v>445.25</v>
      </c>
      <c r="F4467" s="182">
        <f>Cartilha_GLOBAL!$F4467</f>
        <v>546.5</v>
      </c>
      <c r="G4467" s="108"/>
      <c r="H4467" s="107">
        <f t="shared" si="277"/>
        <v>0</v>
      </c>
      <c r="I4467" s="143">
        <f t="shared" si="278"/>
        <v>0</v>
      </c>
      <c r="J4467" s="142"/>
      <c r="K4467" s="145"/>
      <c r="L4467" s="7" t="str">
        <f t="shared" si="279"/>
        <v/>
      </c>
      <c r="M4467" s="7" t="str">
        <f t="shared" si="280"/>
        <v/>
      </c>
      <c r="N4467" s="7" t="str">
        <f>Cartilha_GLOBAL!N4467</f>
        <v/>
      </c>
      <c r="O4467" s="144"/>
      <c r="Q4467" s="151"/>
      <c r="R4467" s="152">
        <v>0</v>
      </c>
      <c r="T4467" s="153">
        <f>IF(Cartilha_GLOBAL!R4467=0,0,IF(Cartilha_GLOBAL!R4467&gt;0,"c","b"))</f>
        <v>0</v>
      </c>
    </row>
    <row r="4468" ht="22.5" hidden="1" spans="1:20">
      <c r="A4468" s="158">
        <f>Cartilha_GLOBAL!A4468</f>
        <v>97142</v>
      </c>
      <c r="B4468" s="100" t="str">
        <f>Cartilha_GLOBAL!B4468</f>
        <v>SINAPI</v>
      </c>
      <c r="C4468" s="104" t="str">
        <f>Cartilha_GLOBAL!C4468</f>
        <v>ASSENTAMENTO DE TUBO DE FERRO FUNDIDO PARA REDE DE ÁGUA, DN 100 MM, JUNTA ELÁSTICA, INSTALADO EM LOCAL COM NÍVEL ALTO DE INTERFERÊNCIAS (NÃO INCLUI FORNECIMENTO). AF_11/2017</v>
      </c>
      <c r="D4468" s="94" t="str">
        <f>Cartilha_GLOBAL!D4468</f>
        <v>M</v>
      </c>
      <c r="E4468" s="105">
        <f>Cartilha_GLOBAL!$E4468</f>
        <v>10.56</v>
      </c>
      <c r="F4468" s="182">
        <f>Cartilha_GLOBAL!$F4468</f>
        <v>12.96</v>
      </c>
      <c r="G4468" s="108"/>
      <c r="H4468" s="107">
        <f t="shared" si="277"/>
        <v>0</v>
      </c>
      <c r="I4468" s="143">
        <f t="shared" si="278"/>
        <v>0</v>
      </c>
      <c r="J4468" s="142"/>
      <c r="K4468" s="228"/>
      <c r="L4468" s="7" t="str">
        <f t="shared" si="279"/>
        <v/>
      </c>
      <c r="M4468" s="7" t="str">
        <f t="shared" si="280"/>
        <v/>
      </c>
      <c r="N4468" s="7" t="str">
        <f>Cartilha_GLOBAL!N4468</f>
        <v/>
      </c>
      <c r="O4468" s="144"/>
      <c r="Q4468" s="151"/>
      <c r="R4468" s="152">
        <v>0</v>
      </c>
      <c r="T4468" s="153">
        <f>IF(Cartilha_GLOBAL!R4468=0,0,IF(Cartilha_GLOBAL!R4468&gt;0,"c","b"))</f>
        <v>0</v>
      </c>
    </row>
    <row r="4469" ht="22.5" hidden="1" spans="1:20">
      <c r="A4469" s="158">
        <f>Cartilha_GLOBAL!A4469</f>
        <v>97143</v>
      </c>
      <c r="B4469" s="100" t="str">
        <f>Cartilha_GLOBAL!B4469</f>
        <v>SINAPI</v>
      </c>
      <c r="C4469" s="104" t="str">
        <f>Cartilha_GLOBAL!C4469</f>
        <v>ASSENTAMENTO DE TUBO DE FERRO FUNDIDO PARA REDE DE ÁGUA, DN 150 MM, JUNTA ELÁSTICA, INSTALADO EM LOCAL COM NÍVEL ALTO DE INTERFERÊNCIAS (NÃO INCLUI FORNECIMENTO). AF_11/2017</v>
      </c>
      <c r="D4469" s="94" t="str">
        <f>Cartilha_GLOBAL!D4469</f>
        <v>M</v>
      </c>
      <c r="E4469" s="105">
        <f>Cartilha_GLOBAL!$E4469</f>
        <v>13.32</v>
      </c>
      <c r="F4469" s="182">
        <f>Cartilha_GLOBAL!$F4469</f>
        <v>16.35</v>
      </c>
      <c r="G4469" s="108"/>
      <c r="H4469" s="107">
        <f t="shared" si="277"/>
        <v>0</v>
      </c>
      <c r="I4469" s="143">
        <f t="shared" si="278"/>
        <v>0</v>
      </c>
      <c r="J4469" s="142"/>
      <c r="K4469" s="228"/>
      <c r="L4469" s="7" t="str">
        <f t="shared" si="279"/>
        <v/>
      </c>
      <c r="M4469" s="7" t="str">
        <f t="shared" si="280"/>
        <v/>
      </c>
      <c r="N4469" s="7" t="str">
        <f>Cartilha_GLOBAL!N4469</f>
        <v/>
      </c>
      <c r="O4469" s="144"/>
      <c r="Q4469" s="151"/>
      <c r="R4469" s="152">
        <v>0</v>
      </c>
      <c r="T4469" s="153">
        <f>IF(Cartilha_GLOBAL!R4469=0,0,IF(Cartilha_GLOBAL!R4469&gt;0,"c","b"))</f>
        <v>0</v>
      </c>
    </row>
    <row r="4470" ht="22.5" hidden="1" spans="1:20">
      <c r="A4470" s="158">
        <f>Cartilha_GLOBAL!A4470</f>
        <v>97144</v>
      </c>
      <c r="B4470" s="100" t="str">
        <f>Cartilha_GLOBAL!B4470</f>
        <v>SINAPI</v>
      </c>
      <c r="C4470" s="104" t="str">
        <f>Cartilha_GLOBAL!C4470</f>
        <v>ASSENTAMENTO DE TUBO DE FERRO FUNDIDO PARA REDE DE ÁGUA, DN 200 MM, JUNTA ELÁSTICA, INSTALADO EM LOCAL COM NÍVEL ALTO DE INTERFERÊNCIAS (NÃO INCLUI FORNECIMENTO). AF_11/2017</v>
      </c>
      <c r="D4470" s="94" t="str">
        <f>Cartilha_GLOBAL!D4470</f>
        <v>M</v>
      </c>
      <c r="E4470" s="105">
        <f>Cartilha_GLOBAL!$E4470</f>
        <v>16.05</v>
      </c>
      <c r="F4470" s="182">
        <f>Cartilha_GLOBAL!$F4470</f>
        <v>19.7</v>
      </c>
      <c r="G4470" s="108"/>
      <c r="H4470" s="107">
        <f t="shared" si="277"/>
        <v>0</v>
      </c>
      <c r="I4470" s="143">
        <f t="shared" si="278"/>
        <v>0</v>
      </c>
      <c r="J4470" s="142"/>
      <c r="K4470" s="228"/>
      <c r="L4470" s="7" t="str">
        <f t="shared" si="279"/>
        <v/>
      </c>
      <c r="M4470" s="7" t="str">
        <f t="shared" si="280"/>
        <v/>
      </c>
      <c r="N4470" s="7" t="str">
        <f>Cartilha_GLOBAL!N4470</f>
        <v/>
      </c>
      <c r="O4470" s="144"/>
      <c r="Q4470" s="151"/>
      <c r="R4470" s="152">
        <v>0</v>
      </c>
      <c r="T4470" s="153">
        <f>IF(Cartilha_GLOBAL!R4470=0,0,IF(Cartilha_GLOBAL!R4470&gt;0,"c","b"))</f>
        <v>0</v>
      </c>
    </row>
    <row r="4471" ht="22.5" hidden="1" spans="1:20">
      <c r="A4471" s="158">
        <f>Cartilha_GLOBAL!A4471</f>
        <v>97145</v>
      </c>
      <c r="B4471" s="100" t="str">
        <f>Cartilha_GLOBAL!B4471</f>
        <v>SINAPI</v>
      </c>
      <c r="C4471" s="104" t="str">
        <f>Cartilha_GLOBAL!C4471</f>
        <v>ASSENTAMENTO DE TUBO DE FERRO FUNDIDO PARA REDE DE ÁGUA, DN 250 MM, JUNTA ELÁSTICA, INSTALADO EM LOCAL COM NÍVEL ALTO DE INTERFERÊNCIAS (NÃO INCLUI FORNECIMENTO). AF_11/2017</v>
      </c>
      <c r="D4471" s="94" t="str">
        <f>Cartilha_GLOBAL!D4471</f>
        <v>M</v>
      </c>
      <c r="E4471" s="105">
        <f>Cartilha_GLOBAL!$E4471</f>
        <v>18.82</v>
      </c>
      <c r="F4471" s="182">
        <f>Cartilha_GLOBAL!$F4471</f>
        <v>23.1</v>
      </c>
      <c r="G4471" s="108"/>
      <c r="H4471" s="107">
        <f t="shared" si="277"/>
        <v>0</v>
      </c>
      <c r="I4471" s="143">
        <f t="shared" si="278"/>
        <v>0</v>
      </c>
      <c r="J4471" s="142"/>
      <c r="K4471" s="228"/>
      <c r="L4471" s="7" t="str">
        <f t="shared" si="279"/>
        <v/>
      </c>
      <c r="M4471" s="7" t="str">
        <f t="shared" si="280"/>
        <v/>
      </c>
      <c r="N4471" s="7" t="str">
        <f>Cartilha_GLOBAL!N4471</f>
        <v/>
      </c>
      <c r="O4471" s="144"/>
      <c r="Q4471" s="151"/>
      <c r="R4471" s="152">
        <v>0</v>
      </c>
      <c r="T4471" s="153">
        <f>IF(Cartilha_GLOBAL!R4471=0,0,IF(Cartilha_GLOBAL!R4471&gt;0,"c","b"))</f>
        <v>0</v>
      </c>
    </row>
    <row r="4472" ht="22.5" hidden="1" spans="1:20">
      <c r="A4472" s="158">
        <f>Cartilha_GLOBAL!A4472</f>
        <v>97146</v>
      </c>
      <c r="B4472" s="100" t="str">
        <f>Cartilha_GLOBAL!B4472</f>
        <v>SINAPI</v>
      </c>
      <c r="C4472" s="104" t="str">
        <f>Cartilha_GLOBAL!C4472</f>
        <v>ASSENTAMENTO DE TUBO DE FERRO FUNDIDO PARA REDE DE ÁGUA, DN 300 MM, JUNTA ELÁSTICA, INSTALADO EM LOCAL COM NÍVEL ALTO DE INTERFERÊNCIAS (NÃO INCLUI FORNECIMENTO). AF_11/2017</v>
      </c>
      <c r="D4472" s="94" t="str">
        <f>Cartilha_GLOBAL!D4472</f>
        <v>M</v>
      </c>
      <c r="E4472" s="105">
        <f>Cartilha_GLOBAL!$E4472</f>
        <v>21.58</v>
      </c>
      <c r="F4472" s="182">
        <f>Cartilha_GLOBAL!$F4472</f>
        <v>26.49</v>
      </c>
      <c r="G4472" s="108"/>
      <c r="H4472" s="107">
        <f t="shared" si="277"/>
        <v>0</v>
      </c>
      <c r="I4472" s="143">
        <f t="shared" si="278"/>
        <v>0</v>
      </c>
      <c r="J4472" s="142"/>
      <c r="K4472" s="228"/>
      <c r="L4472" s="7" t="str">
        <f t="shared" si="279"/>
        <v/>
      </c>
      <c r="M4472" s="7" t="str">
        <f t="shared" si="280"/>
        <v/>
      </c>
      <c r="N4472" s="7" t="str">
        <f>Cartilha_GLOBAL!N4472</f>
        <v/>
      </c>
      <c r="O4472" s="144"/>
      <c r="Q4472" s="151"/>
      <c r="R4472" s="152">
        <v>0</v>
      </c>
      <c r="T4472" s="153">
        <f>IF(Cartilha_GLOBAL!R4472=0,0,IF(Cartilha_GLOBAL!R4472&gt;0,"c","b"))</f>
        <v>0</v>
      </c>
    </row>
    <row r="4473" ht="22.5" hidden="1" spans="1:20">
      <c r="A4473" s="158">
        <f>Cartilha_GLOBAL!A4473</f>
        <v>97147</v>
      </c>
      <c r="B4473" s="100" t="str">
        <f>Cartilha_GLOBAL!B4473</f>
        <v>SINAPI</v>
      </c>
      <c r="C4473" s="104" t="str">
        <f>Cartilha_GLOBAL!C4473</f>
        <v>ASSENTAMENTO DE TUBO DE FERRO FUNDIDO PARA REDE DE ÁGUA, DN 350 MM, JUNTA ELÁSTICA, INSTALADO EM LOCAL COM NÍVEL ALTO DE INTERFERÊNCIAS (NÃO INCLUI FORNECIMENTO). AF_11/2017</v>
      </c>
      <c r="D4473" s="94" t="str">
        <f>Cartilha_GLOBAL!D4473</f>
        <v>M</v>
      </c>
      <c r="E4473" s="105">
        <f>Cartilha_GLOBAL!$E4473</f>
        <v>24.36</v>
      </c>
      <c r="F4473" s="182">
        <f>Cartilha_GLOBAL!$F4473</f>
        <v>29.9</v>
      </c>
      <c r="G4473" s="108"/>
      <c r="H4473" s="107">
        <f t="shared" si="277"/>
        <v>0</v>
      </c>
      <c r="I4473" s="143">
        <f t="shared" si="278"/>
        <v>0</v>
      </c>
      <c r="J4473" s="142"/>
      <c r="K4473" s="228"/>
      <c r="L4473" s="7" t="str">
        <f t="shared" si="279"/>
        <v/>
      </c>
      <c r="M4473" s="7" t="str">
        <f t="shared" si="280"/>
        <v/>
      </c>
      <c r="N4473" s="7" t="str">
        <f>Cartilha_GLOBAL!N4473</f>
        <v/>
      </c>
      <c r="O4473" s="144"/>
      <c r="Q4473" s="151"/>
      <c r="R4473" s="152">
        <v>0</v>
      </c>
      <c r="T4473" s="153">
        <f>IF(Cartilha_GLOBAL!R4473=0,0,IF(Cartilha_GLOBAL!R4473&gt;0,"c","b"))</f>
        <v>0</v>
      </c>
    </row>
    <row r="4474" ht="22.5" hidden="1" spans="1:20">
      <c r="A4474" s="158">
        <f>Cartilha_GLOBAL!A4474</f>
        <v>97148</v>
      </c>
      <c r="B4474" s="100" t="str">
        <f>Cartilha_GLOBAL!B4474</f>
        <v>SINAPI</v>
      </c>
      <c r="C4474" s="104" t="str">
        <f>Cartilha_GLOBAL!C4474</f>
        <v>ASSENTAMENTO DE TUBO DE FERRO FUNDIDO PARA REDE DE ÁGUA, DN 400 MM, JUNTA ELÁSTICA, INSTALADO EM LOCAL COM NÍVEL ALTO DE INTERFERÊNCIAS (NÃO INCLUI FORNECIMENTO). AF_11/2017</v>
      </c>
      <c r="D4474" s="94" t="str">
        <f>Cartilha_GLOBAL!D4474</f>
        <v>M</v>
      </c>
      <c r="E4474" s="105">
        <f>Cartilha_GLOBAL!$E4474</f>
        <v>27.13</v>
      </c>
      <c r="F4474" s="182">
        <f>Cartilha_GLOBAL!$F4474</f>
        <v>33.3</v>
      </c>
      <c r="G4474" s="108"/>
      <c r="H4474" s="107">
        <f t="shared" si="277"/>
        <v>0</v>
      </c>
      <c r="I4474" s="143">
        <f t="shared" si="278"/>
        <v>0</v>
      </c>
      <c r="J4474" s="142"/>
      <c r="K4474" s="145"/>
      <c r="L4474" s="7" t="str">
        <f t="shared" si="279"/>
        <v/>
      </c>
      <c r="M4474" s="7" t="str">
        <f t="shared" si="280"/>
        <v/>
      </c>
      <c r="N4474" s="7" t="str">
        <f>Cartilha_GLOBAL!N4474</f>
        <v/>
      </c>
      <c r="O4474" s="144"/>
      <c r="Q4474" s="151"/>
      <c r="R4474" s="152">
        <v>0</v>
      </c>
      <c r="T4474" s="153">
        <f>IF(Cartilha_GLOBAL!R4474=0,0,IF(Cartilha_GLOBAL!R4474&gt;0,"c","b"))</f>
        <v>0</v>
      </c>
    </row>
    <row r="4475" ht="22.5" hidden="1" spans="1:20">
      <c r="A4475" s="158">
        <f>Cartilha_GLOBAL!A4475</f>
        <v>97149</v>
      </c>
      <c r="B4475" s="100" t="str">
        <f>Cartilha_GLOBAL!B4475</f>
        <v>SINAPI</v>
      </c>
      <c r="C4475" s="104" t="str">
        <f>Cartilha_GLOBAL!C4475</f>
        <v>ASSENTAMENTO DE TUBO DE FERRO FUNDIDO PARA REDE DE ÁGUA, DN 450 MM, JUNTA ELÁSTICA, INSTALADO EM LOCAL COM NÍVEL ALTO DE INTERFERÊNCIAS (NÃO INCLUI FORNECIMENTO). AF_11/2017</v>
      </c>
      <c r="D4475" s="94" t="str">
        <f>Cartilha_GLOBAL!D4475</f>
        <v>M</v>
      </c>
      <c r="E4475" s="105">
        <f>Cartilha_GLOBAL!$E4475</f>
        <v>29.92</v>
      </c>
      <c r="F4475" s="182">
        <f>Cartilha_GLOBAL!$F4475</f>
        <v>36.72</v>
      </c>
      <c r="G4475" s="108"/>
      <c r="H4475" s="107">
        <f t="shared" si="277"/>
        <v>0</v>
      </c>
      <c r="I4475" s="143">
        <f t="shared" si="278"/>
        <v>0</v>
      </c>
      <c r="J4475" s="142"/>
      <c r="K4475" s="228"/>
      <c r="L4475" s="7" t="str">
        <f t="shared" si="279"/>
        <v/>
      </c>
      <c r="M4475" s="7" t="str">
        <f t="shared" si="280"/>
        <v/>
      </c>
      <c r="N4475" s="7" t="str">
        <f>Cartilha_GLOBAL!N4475</f>
        <v/>
      </c>
      <c r="O4475" s="144"/>
      <c r="Q4475" s="151"/>
      <c r="R4475" s="152">
        <v>0</v>
      </c>
      <c r="T4475" s="153">
        <f>IF(Cartilha_GLOBAL!R4475=0,0,IF(Cartilha_GLOBAL!R4475&gt;0,"c","b"))</f>
        <v>0</v>
      </c>
    </row>
    <row r="4476" ht="22.5" hidden="1" spans="1:20">
      <c r="A4476" s="158">
        <f>Cartilha_GLOBAL!A4476</f>
        <v>97150</v>
      </c>
      <c r="B4476" s="100" t="str">
        <f>Cartilha_GLOBAL!B4476</f>
        <v>SINAPI</v>
      </c>
      <c r="C4476" s="104" t="str">
        <f>Cartilha_GLOBAL!C4476</f>
        <v>ASSENTAMENTO DE TUBO DE FERRO FUNDIDO PARA REDE DE ÁGUA, DN 500 MM, JUNTA ELÁSTICA, INSTALADO EM LOCAL COM NÍVEL ALTO DE INTERFERÊNCIAS (NÃO INCLUI FORNECIMENTO). AF_11/2017</v>
      </c>
      <c r="D4476" s="94" t="str">
        <f>Cartilha_GLOBAL!D4476</f>
        <v>M</v>
      </c>
      <c r="E4476" s="105">
        <f>Cartilha_GLOBAL!$E4476</f>
        <v>38.17</v>
      </c>
      <c r="F4476" s="182">
        <f>Cartilha_GLOBAL!$F4476</f>
        <v>46.85</v>
      </c>
      <c r="G4476" s="108"/>
      <c r="H4476" s="107">
        <f t="shared" si="277"/>
        <v>0</v>
      </c>
      <c r="I4476" s="143">
        <f t="shared" si="278"/>
        <v>0</v>
      </c>
      <c r="J4476" s="142"/>
      <c r="K4476" s="228"/>
      <c r="L4476" s="7" t="str">
        <f t="shared" si="279"/>
        <v/>
      </c>
      <c r="M4476" s="7" t="str">
        <f t="shared" si="280"/>
        <v/>
      </c>
      <c r="N4476" s="7" t="str">
        <f>Cartilha_GLOBAL!N4476</f>
        <v/>
      </c>
      <c r="O4476" s="144"/>
      <c r="Q4476" s="151"/>
      <c r="R4476" s="152">
        <v>0</v>
      </c>
      <c r="T4476" s="153">
        <f>IF(Cartilha_GLOBAL!R4476=0,0,IF(Cartilha_GLOBAL!R4476&gt;0,"c","b"))</f>
        <v>0</v>
      </c>
    </row>
    <row r="4477" ht="22.5" hidden="1" spans="1:20">
      <c r="A4477" s="158">
        <f>Cartilha_GLOBAL!A4477</f>
        <v>97151</v>
      </c>
      <c r="B4477" s="100" t="str">
        <f>Cartilha_GLOBAL!B4477</f>
        <v>SINAPI</v>
      </c>
      <c r="C4477" s="104" t="str">
        <f>Cartilha_GLOBAL!C4477</f>
        <v>ASSENTAMENTO DE TUBO DE FERRO FUNDIDO PARA REDE DE ÁGUA, DN 600 MM, JUNTA ELÁSTICA, INSTALADO EM LOCAL COM NÍVEL ALTO DE INTERFERÊNCIAS (NÃO INCLUI FORNECIMENTO). AF_11/2017</v>
      </c>
      <c r="D4477" s="94" t="str">
        <f>Cartilha_GLOBAL!D4477</f>
        <v>M</v>
      </c>
      <c r="E4477" s="105">
        <f>Cartilha_GLOBAL!$E4477</f>
        <v>44.53</v>
      </c>
      <c r="F4477" s="182">
        <f>Cartilha_GLOBAL!$F4477</f>
        <v>54.66</v>
      </c>
      <c r="G4477" s="108"/>
      <c r="H4477" s="107">
        <f t="shared" si="277"/>
        <v>0</v>
      </c>
      <c r="I4477" s="143">
        <f t="shared" si="278"/>
        <v>0</v>
      </c>
      <c r="J4477" s="142"/>
      <c r="K4477" s="228"/>
      <c r="L4477" s="7" t="str">
        <f t="shared" si="279"/>
        <v/>
      </c>
      <c r="M4477" s="7" t="str">
        <f t="shared" si="280"/>
        <v/>
      </c>
      <c r="N4477" s="7" t="str">
        <f>Cartilha_GLOBAL!N4477</f>
        <v/>
      </c>
      <c r="O4477" s="144"/>
      <c r="Q4477" s="151"/>
      <c r="R4477" s="152">
        <v>0</v>
      </c>
      <c r="T4477" s="153">
        <f>IF(Cartilha_GLOBAL!R4477=0,0,IF(Cartilha_GLOBAL!R4477&gt;0,"c","b"))</f>
        <v>0</v>
      </c>
    </row>
    <row r="4478" ht="22.5" hidden="1" spans="1:20">
      <c r="A4478" s="158">
        <f>Cartilha_GLOBAL!A4478</f>
        <v>97152</v>
      </c>
      <c r="B4478" s="100" t="str">
        <f>Cartilha_GLOBAL!B4478</f>
        <v>SINAPI</v>
      </c>
      <c r="C4478" s="104" t="str">
        <f>Cartilha_GLOBAL!C4478</f>
        <v>ASSENTAMENTO DE TUBO DE FERRO FUNDIDO PARA REDE DE ÁGUA, DN 700 MM, JUNTA ELÁSTICA, INSTALADO EM LOCAL COM NÍVEL ALTO DE INTERFERÊNCIAS (NÃO INCLUI FORNECIMENTO). AF_11/2017</v>
      </c>
      <c r="D4478" s="94" t="str">
        <f>Cartilha_GLOBAL!D4478</f>
        <v>M</v>
      </c>
      <c r="E4478" s="105">
        <f>Cartilha_GLOBAL!$E4478</f>
        <v>50.61</v>
      </c>
      <c r="F4478" s="182">
        <f>Cartilha_GLOBAL!$F4478</f>
        <v>62.12</v>
      </c>
      <c r="G4478" s="108"/>
      <c r="H4478" s="107">
        <f t="shared" si="277"/>
        <v>0</v>
      </c>
      <c r="I4478" s="143">
        <f t="shared" si="278"/>
        <v>0</v>
      </c>
      <c r="J4478" s="142"/>
      <c r="K4478" s="145"/>
      <c r="L4478" s="7" t="str">
        <f t="shared" si="279"/>
        <v/>
      </c>
      <c r="M4478" s="7" t="str">
        <f t="shared" si="280"/>
        <v/>
      </c>
      <c r="N4478" s="7" t="str">
        <f>Cartilha_GLOBAL!N4478</f>
        <v/>
      </c>
      <c r="O4478" s="144"/>
      <c r="Q4478" s="151"/>
      <c r="R4478" s="152">
        <v>0</v>
      </c>
      <c r="T4478" s="153">
        <f>IF(Cartilha_GLOBAL!R4478=0,0,IF(Cartilha_GLOBAL!R4478&gt;0,"c","b"))</f>
        <v>0</v>
      </c>
    </row>
    <row r="4479" ht="22.5" hidden="1" spans="1:20">
      <c r="A4479" s="158">
        <f>Cartilha_GLOBAL!A4479</f>
        <v>97153</v>
      </c>
      <c r="B4479" s="100" t="str">
        <f>Cartilha_GLOBAL!B4479</f>
        <v>SINAPI</v>
      </c>
      <c r="C4479" s="104" t="str">
        <f>Cartilha_GLOBAL!C4479</f>
        <v>ASSENTAMENTO DE TUBO DE FERRO FUNDIDO PARA REDE DE ÁGUA, DN 800 MM, JUNTA ELÁSTICA, INSTALADO EM LOCAL COM NÍVEL ALTO DE INTERFERÊNCIAS (NÃO INCLUI FORNECIMENTO). AF_11/2017</v>
      </c>
      <c r="D4479" s="94" t="str">
        <f>Cartilha_GLOBAL!D4479</f>
        <v>M</v>
      </c>
      <c r="E4479" s="105">
        <f>Cartilha_GLOBAL!$E4479</f>
        <v>56.86</v>
      </c>
      <c r="F4479" s="182">
        <f>Cartilha_GLOBAL!$F4479</f>
        <v>69.79</v>
      </c>
      <c r="G4479" s="108"/>
      <c r="H4479" s="107">
        <f t="shared" si="277"/>
        <v>0</v>
      </c>
      <c r="I4479" s="143">
        <f t="shared" si="278"/>
        <v>0</v>
      </c>
      <c r="J4479" s="142"/>
      <c r="K4479" s="228"/>
      <c r="L4479" s="7" t="str">
        <f t="shared" si="279"/>
        <v/>
      </c>
      <c r="M4479" s="7" t="str">
        <f t="shared" si="280"/>
        <v/>
      </c>
      <c r="N4479" s="7" t="str">
        <f>Cartilha_GLOBAL!N4479</f>
        <v/>
      </c>
      <c r="O4479" s="144"/>
      <c r="Q4479" s="151"/>
      <c r="R4479" s="152">
        <v>0</v>
      </c>
      <c r="T4479" s="153">
        <f>IF(Cartilha_GLOBAL!R4479=0,0,IF(Cartilha_GLOBAL!R4479&gt;0,"c","b"))</f>
        <v>0</v>
      </c>
    </row>
    <row r="4480" ht="22.5" hidden="1" spans="1:20">
      <c r="A4480" s="158">
        <f>Cartilha_GLOBAL!A4480</f>
        <v>97154</v>
      </c>
      <c r="B4480" s="100" t="str">
        <f>Cartilha_GLOBAL!B4480</f>
        <v>SINAPI</v>
      </c>
      <c r="C4480" s="104" t="str">
        <f>Cartilha_GLOBAL!C4480</f>
        <v>ASSENTAMENTO DE TUBO DE FERRO FUNDIDO PARA REDE DE ÁGUA, DN 900 MM, JUNTA ELÁSTICA, INSTALADO EM LOCAL COM NÍVEL ALTO DE INTERFERÊNCIAS (NÃO INCLUI FORNECIMENTO). AF_11/2017</v>
      </c>
      <c r="D4480" s="94" t="str">
        <f>Cartilha_GLOBAL!D4480</f>
        <v>M</v>
      </c>
      <c r="E4480" s="105">
        <f>Cartilha_GLOBAL!$E4480</f>
        <v>63.15</v>
      </c>
      <c r="F4480" s="182">
        <f>Cartilha_GLOBAL!$F4480</f>
        <v>77.51</v>
      </c>
      <c r="G4480" s="108"/>
      <c r="H4480" s="107">
        <f t="shared" si="277"/>
        <v>0</v>
      </c>
      <c r="I4480" s="143">
        <f t="shared" si="278"/>
        <v>0</v>
      </c>
      <c r="J4480" s="142"/>
      <c r="K4480" s="228"/>
      <c r="L4480" s="7" t="str">
        <f t="shared" si="279"/>
        <v/>
      </c>
      <c r="M4480" s="7" t="str">
        <f t="shared" si="280"/>
        <v/>
      </c>
      <c r="N4480" s="7" t="str">
        <f>Cartilha_GLOBAL!N4480</f>
        <v/>
      </c>
      <c r="O4480" s="144"/>
      <c r="Q4480" s="151"/>
      <c r="R4480" s="152">
        <v>0</v>
      </c>
      <c r="T4480" s="153">
        <f>IF(Cartilha_GLOBAL!R4480=0,0,IF(Cartilha_GLOBAL!R4480&gt;0,"c","b"))</f>
        <v>0</v>
      </c>
    </row>
    <row r="4481" ht="22.5" hidden="1" spans="1:20">
      <c r="A4481" s="158">
        <f>Cartilha_GLOBAL!A4481</f>
        <v>97155</v>
      </c>
      <c r="B4481" s="100" t="str">
        <f>Cartilha_GLOBAL!B4481</f>
        <v>SINAPI</v>
      </c>
      <c r="C4481" s="104" t="str">
        <f>Cartilha_GLOBAL!C4481</f>
        <v>ASSENTAMENTO DE TUBO DE FERRO FUNDIDO PARA REDE DE ÁGUA, DN 1000 MM, JUNTA ELÁSTICA, INSTALADO EM LOCAL COM NÍVEL ALTO DE INTERFERÊNCIAS (NÃO INCLUI FORNECIMENTO). AF_11/2017</v>
      </c>
      <c r="D4481" s="94" t="str">
        <f>Cartilha_GLOBAL!D4481</f>
        <v>M</v>
      </c>
      <c r="E4481" s="105">
        <f>Cartilha_GLOBAL!$E4481</f>
        <v>69.44</v>
      </c>
      <c r="F4481" s="182">
        <f>Cartilha_GLOBAL!$F4481</f>
        <v>85.23</v>
      </c>
      <c r="G4481" s="108"/>
      <c r="H4481" s="107">
        <f t="shared" si="277"/>
        <v>0</v>
      </c>
      <c r="I4481" s="143">
        <f t="shared" si="278"/>
        <v>0</v>
      </c>
      <c r="J4481" s="142"/>
      <c r="K4481" s="228"/>
      <c r="L4481" s="7" t="str">
        <f t="shared" si="279"/>
        <v/>
      </c>
      <c r="M4481" s="7" t="str">
        <f t="shared" si="280"/>
        <v/>
      </c>
      <c r="N4481" s="7" t="str">
        <f>Cartilha_GLOBAL!N4481</f>
        <v/>
      </c>
      <c r="O4481" s="144"/>
      <c r="Q4481" s="151"/>
      <c r="R4481" s="152">
        <v>0</v>
      </c>
      <c r="T4481" s="153">
        <f>IF(Cartilha_GLOBAL!R4481=0,0,IF(Cartilha_GLOBAL!R4481&gt;0,"c","b"))</f>
        <v>0</v>
      </c>
    </row>
    <row r="4482" ht="22.5" hidden="1" spans="1:20">
      <c r="A4482" s="158">
        <f>Cartilha_GLOBAL!A4482</f>
        <v>97156</v>
      </c>
      <c r="B4482" s="100" t="str">
        <f>Cartilha_GLOBAL!B4482</f>
        <v>SINAPI</v>
      </c>
      <c r="C4482" s="104" t="str">
        <f>Cartilha_GLOBAL!C4482</f>
        <v>ASSENTAMENTO DE TUBO DE FERRO FUNDIDO PARA REDE DE ÁGUA, DN 1200 MM, JUNTA ELÁSTICA, INSTALADO EM LOCAL COM NÍVEL ALTO DE INTERFERÊNCIAS (NÃO INCLUI FORNECIMENTO). AF_11/2017</v>
      </c>
      <c r="D4482" s="94" t="str">
        <f>Cartilha_GLOBAL!D4482</f>
        <v>M</v>
      </c>
      <c r="E4482" s="105">
        <f>Cartilha_GLOBAL!$E4482</f>
        <v>82.5</v>
      </c>
      <c r="F4482" s="182">
        <f>Cartilha_GLOBAL!$F4482</f>
        <v>101.26</v>
      </c>
      <c r="G4482" s="108"/>
      <c r="H4482" s="107">
        <f t="shared" si="277"/>
        <v>0</v>
      </c>
      <c r="I4482" s="143">
        <f t="shared" si="278"/>
        <v>0</v>
      </c>
      <c r="J4482" s="142"/>
      <c r="K4482" s="228"/>
      <c r="L4482" s="7" t="str">
        <f t="shared" si="279"/>
        <v/>
      </c>
      <c r="M4482" s="7" t="str">
        <f t="shared" si="280"/>
        <v/>
      </c>
      <c r="N4482" s="7" t="str">
        <f>Cartilha_GLOBAL!N4482</f>
        <v/>
      </c>
      <c r="O4482" s="144"/>
      <c r="Q4482" s="151"/>
      <c r="R4482" s="152">
        <v>0</v>
      </c>
      <c r="T4482" s="153">
        <f>IF(Cartilha_GLOBAL!R4482=0,0,IF(Cartilha_GLOBAL!R4482&gt;0,"c","b"))</f>
        <v>0</v>
      </c>
    </row>
    <row r="4483" ht="22.5" hidden="1" spans="1:20">
      <c r="A4483" s="158">
        <f>Cartilha_GLOBAL!A4483</f>
        <v>97157</v>
      </c>
      <c r="B4483" s="100" t="str">
        <f>Cartilha_GLOBAL!B4483</f>
        <v>SINAPI</v>
      </c>
      <c r="C4483" s="104" t="str">
        <f>Cartilha_GLOBAL!C4483</f>
        <v>ASSENTAMENTO DE TUBO DE FERRO FUNDIDO PARA REDE DE ÁGUA, DN 80 MM, JUNTA ELÁSTICA, INSTALADO EM LOCAL COM NÍVEL BAIXO DE INTERFERÊNCIAS (NÃO INCLUI FORNECIMENTO). AF_11/2017</v>
      </c>
      <c r="D4483" s="94" t="str">
        <f>Cartilha_GLOBAL!D4483</f>
        <v>M</v>
      </c>
      <c r="E4483" s="105">
        <f>Cartilha_GLOBAL!$E4483</f>
        <v>5.73</v>
      </c>
      <c r="F4483" s="182">
        <f>Cartilha_GLOBAL!$F4483</f>
        <v>7.03</v>
      </c>
      <c r="G4483" s="108"/>
      <c r="H4483" s="107">
        <f t="shared" si="277"/>
        <v>0</v>
      </c>
      <c r="I4483" s="143">
        <f t="shared" si="278"/>
        <v>0</v>
      </c>
      <c r="J4483" s="142"/>
      <c r="K4483" s="228"/>
      <c r="L4483" s="7" t="str">
        <f t="shared" si="279"/>
        <v/>
      </c>
      <c r="M4483" s="7" t="str">
        <f t="shared" si="280"/>
        <v/>
      </c>
      <c r="N4483" s="7" t="str">
        <f>Cartilha_GLOBAL!N4483</f>
        <v/>
      </c>
      <c r="O4483" s="144"/>
      <c r="Q4483" s="151"/>
      <c r="R4483" s="152">
        <v>0</v>
      </c>
      <c r="T4483" s="153">
        <f>IF(Cartilha_GLOBAL!R4483=0,0,IF(Cartilha_GLOBAL!R4483&gt;0,"c","b"))</f>
        <v>0</v>
      </c>
    </row>
    <row r="4484" ht="22.5" hidden="1" spans="1:20">
      <c r="A4484" s="158">
        <f>Cartilha_GLOBAL!A4484</f>
        <v>97158</v>
      </c>
      <c r="B4484" s="100" t="str">
        <f>Cartilha_GLOBAL!B4484</f>
        <v>SINAPI</v>
      </c>
      <c r="C4484" s="104" t="str">
        <f>Cartilha_GLOBAL!C4484</f>
        <v>ASSENTAMENTO DE TUBO DE FERRO FUNDIDO PARA REDE DE ÁGUA, DN 100 MM, JUNTA ELÁSTICA, INSTALADO EM LOCAL COM NÍVEL BAIXO DE INTERFERÊNCIAS (NÃO INCLUI FORNECIMENTO). AF_11/2017</v>
      </c>
      <c r="D4484" s="94" t="str">
        <f>Cartilha_GLOBAL!D4484</f>
        <v>M</v>
      </c>
      <c r="E4484" s="105">
        <f>Cartilha_GLOBAL!$E4484</f>
        <v>6.41</v>
      </c>
      <c r="F4484" s="182">
        <f>Cartilha_GLOBAL!$F4484</f>
        <v>7.87</v>
      </c>
      <c r="G4484" s="108"/>
      <c r="H4484" s="107">
        <f t="shared" si="277"/>
        <v>0</v>
      </c>
      <c r="I4484" s="143">
        <f t="shared" si="278"/>
        <v>0</v>
      </c>
      <c r="J4484" s="142"/>
      <c r="K4484" s="228"/>
      <c r="L4484" s="7" t="str">
        <f t="shared" si="279"/>
        <v/>
      </c>
      <c r="M4484" s="7" t="str">
        <f t="shared" si="280"/>
        <v/>
      </c>
      <c r="N4484" s="7" t="str">
        <f>Cartilha_GLOBAL!N4484</f>
        <v/>
      </c>
      <c r="O4484" s="144"/>
      <c r="Q4484" s="151"/>
      <c r="R4484" s="152">
        <v>0</v>
      </c>
      <c r="T4484" s="153">
        <f>IF(Cartilha_GLOBAL!R4484=0,0,IF(Cartilha_GLOBAL!R4484&gt;0,"c","b"))</f>
        <v>0</v>
      </c>
    </row>
    <row r="4485" ht="22.5" hidden="1" spans="1:20">
      <c r="A4485" s="158">
        <f>Cartilha_GLOBAL!A4485</f>
        <v>97159</v>
      </c>
      <c r="B4485" s="100" t="str">
        <f>Cartilha_GLOBAL!B4485</f>
        <v>SINAPI</v>
      </c>
      <c r="C4485" s="104" t="str">
        <f>Cartilha_GLOBAL!C4485</f>
        <v>ASSENTAMENTO DE TUBO DE FERRO FUNDIDO PARA REDE DE ÁGUA, DN 150 MM, JUNTA ELÁSTICA, INSTALADO EM LOCAL COM NÍVEL BAIXO DE INTERFERÊNCIAS (NÃO INCLUI FORNECIMENTO). AF_11/2017</v>
      </c>
      <c r="D4485" s="94" t="str">
        <f>Cartilha_GLOBAL!D4485</f>
        <v>M</v>
      </c>
      <c r="E4485" s="105">
        <f>Cartilha_GLOBAL!$E4485</f>
        <v>8.1</v>
      </c>
      <c r="F4485" s="182">
        <f>Cartilha_GLOBAL!$F4485</f>
        <v>9.94</v>
      </c>
      <c r="G4485" s="108"/>
      <c r="H4485" s="107">
        <f t="shared" si="277"/>
        <v>0</v>
      </c>
      <c r="I4485" s="143">
        <f t="shared" si="278"/>
        <v>0</v>
      </c>
      <c r="J4485" s="142"/>
      <c r="K4485" s="228"/>
      <c r="L4485" s="7" t="str">
        <f t="shared" si="279"/>
        <v/>
      </c>
      <c r="M4485" s="7" t="str">
        <f t="shared" si="280"/>
        <v/>
      </c>
      <c r="N4485" s="7" t="str">
        <f>Cartilha_GLOBAL!N4485</f>
        <v/>
      </c>
      <c r="O4485" s="144"/>
      <c r="Q4485" s="151"/>
      <c r="R4485" s="152">
        <v>0</v>
      </c>
      <c r="T4485" s="153">
        <f>IF(Cartilha_GLOBAL!R4485=0,0,IF(Cartilha_GLOBAL!R4485&gt;0,"c","b"))</f>
        <v>0</v>
      </c>
    </row>
    <row r="4486" ht="22.5" hidden="1" spans="1:20">
      <c r="A4486" s="158">
        <f>Cartilha_GLOBAL!A4486</f>
        <v>97160</v>
      </c>
      <c r="B4486" s="100" t="str">
        <f>Cartilha_GLOBAL!B4486</f>
        <v>SINAPI</v>
      </c>
      <c r="C4486" s="104" t="str">
        <f>Cartilha_GLOBAL!C4486</f>
        <v>ASSENTAMENTO DE TUBO DE FERRO FUNDIDO PARA REDE DE ÁGUA, DN 200 MM, JUNTA ELÁSTICA, INSTALADO EM LOCAL COM NÍVEL BAIXO DE INTERFERÊNCIAS (NÃO INCLUI FORNECIMENTO). AF_11/2017</v>
      </c>
      <c r="D4486" s="94" t="str">
        <f>Cartilha_GLOBAL!D4486</f>
        <v>M</v>
      </c>
      <c r="E4486" s="105">
        <f>Cartilha_GLOBAL!$E4486</f>
        <v>9.75</v>
      </c>
      <c r="F4486" s="182">
        <f>Cartilha_GLOBAL!$F4486</f>
        <v>11.97</v>
      </c>
      <c r="G4486" s="108"/>
      <c r="H4486" s="107">
        <f t="shared" si="277"/>
        <v>0</v>
      </c>
      <c r="I4486" s="143">
        <f t="shared" si="278"/>
        <v>0</v>
      </c>
      <c r="J4486" s="142"/>
      <c r="K4486" s="228"/>
      <c r="L4486" s="7" t="str">
        <f t="shared" si="279"/>
        <v/>
      </c>
      <c r="M4486" s="7" t="str">
        <f t="shared" si="280"/>
        <v/>
      </c>
      <c r="N4486" s="7" t="str">
        <f>Cartilha_GLOBAL!N4486</f>
        <v/>
      </c>
      <c r="O4486" s="144"/>
      <c r="Q4486" s="151"/>
      <c r="R4486" s="152">
        <v>0</v>
      </c>
      <c r="T4486" s="153">
        <f>IF(Cartilha_GLOBAL!R4486=0,0,IF(Cartilha_GLOBAL!R4486&gt;0,"c","b"))</f>
        <v>0</v>
      </c>
    </row>
    <row r="4487" ht="22.5" hidden="1" spans="1:20">
      <c r="A4487" s="158">
        <f>Cartilha_GLOBAL!A4487</f>
        <v>97161</v>
      </c>
      <c r="B4487" s="100" t="str">
        <f>Cartilha_GLOBAL!B4487</f>
        <v>SINAPI</v>
      </c>
      <c r="C4487" s="104" t="str">
        <f>Cartilha_GLOBAL!C4487</f>
        <v>ASSENTAMENTO DE TUBO DE FERRO FUNDIDO PARA REDE DE ÁGUA, DN 250 MM, JUNTA ELÁSTICA, INSTALADO EM LOCAL COM NÍVEL BAIXO DE INTERFERÊNCIAS (NÃO INCLUI FORNECIMENTO). AF_11/2017</v>
      </c>
      <c r="D4487" s="94" t="str">
        <f>Cartilha_GLOBAL!D4487</f>
        <v>M</v>
      </c>
      <c r="E4487" s="105">
        <f>Cartilha_GLOBAL!$E4487</f>
        <v>11.46</v>
      </c>
      <c r="F4487" s="182">
        <f>Cartilha_GLOBAL!$F4487</f>
        <v>14.07</v>
      </c>
      <c r="G4487" s="108"/>
      <c r="H4487" s="107">
        <f t="shared" si="277"/>
        <v>0</v>
      </c>
      <c r="I4487" s="143">
        <f t="shared" si="278"/>
        <v>0</v>
      </c>
      <c r="J4487" s="142"/>
      <c r="K4487" s="228"/>
      <c r="L4487" s="7" t="str">
        <f t="shared" si="279"/>
        <v/>
      </c>
      <c r="M4487" s="7" t="str">
        <f t="shared" si="280"/>
        <v/>
      </c>
      <c r="N4487" s="7" t="str">
        <f>Cartilha_GLOBAL!N4487</f>
        <v/>
      </c>
      <c r="O4487" s="144"/>
      <c r="Q4487" s="151"/>
      <c r="R4487" s="152">
        <v>0</v>
      </c>
      <c r="T4487" s="153">
        <f>IF(Cartilha_GLOBAL!R4487=0,0,IF(Cartilha_GLOBAL!R4487&gt;0,"c","b"))</f>
        <v>0</v>
      </c>
    </row>
    <row r="4488" ht="22.5" hidden="1" spans="1:20">
      <c r="A4488" s="158">
        <f>Cartilha_GLOBAL!A4488</f>
        <v>97162</v>
      </c>
      <c r="B4488" s="100" t="str">
        <f>Cartilha_GLOBAL!B4488</f>
        <v>SINAPI</v>
      </c>
      <c r="C4488" s="104" t="str">
        <f>Cartilha_GLOBAL!C4488</f>
        <v>ASSENTAMENTO DE TUBO DE FERRO FUNDIDO PARA REDE DE ÁGUA, DN 300 MM, JUNTA ELÁSTICA, INSTALADO EM LOCAL COM NÍVEL BAIXO DE INTERFERÊNCIAS (NÃO INCLUI FORNECIMENTO). AF_11/2017</v>
      </c>
      <c r="D4488" s="94" t="str">
        <f>Cartilha_GLOBAL!D4488</f>
        <v>M</v>
      </c>
      <c r="E4488" s="105">
        <f>Cartilha_GLOBAL!$E4488</f>
        <v>13.14</v>
      </c>
      <c r="F4488" s="182">
        <f>Cartilha_GLOBAL!$F4488</f>
        <v>16.13</v>
      </c>
      <c r="G4488" s="108"/>
      <c r="H4488" s="107">
        <f t="shared" si="277"/>
        <v>0</v>
      </c>
      <c r="I4488" s="143">
        <f t="shared" si="278"/>
        <v>0</v>
      </c>
      <c r="J4488" s="142"/>
      <c r="K4488" s="145"/>
      <c r="L4488" s="7" t="str">
        <f t="shared" si="279"/>
        <v/>
      </c>
      <c r="M4488" s="7" t="str">
        <f t="shared" si="280"/>
        <v/>
      </c>
      <c r="N4488" s="7" t="str">
        <f>Cartilha_GLOBAL!N4488</f>
        <v/>
      </c>
      <c r="O4488" s="144"/>
      <c r="Q4488" s="151"/>
      <c r="R4488" s="152">
        <v>0</v>
      </c>
      <c r="T4488" s="153">
        <f>IF(Cartilha_GLOBAL!R4488=0,0,IF(Cartilha_GLOBAL!R4488&gt;0,"c","b"))</f>
        <v>0</v>
      </c>
    </row>
    <row r="4489" ht="22.5" hidden="1" spans="1:20">
      <c r="A4489" s="158">
        <f>Cartilha_GLOBAL!A4489</f>
        <v>97163</v>
      </c>
      <c r="B4489" s="100" t="str">
        <f>Cartilha_GLOBAL!B4489</f>
        <v>SINAPI</v>
      </c>
      <c r="C4489" s="104" t="str">
        <f>Cartilha_GLOBAL!C4489</f>
        <v>ASSENTAMENTO DE TUBO DE FERRO FUNDIDO PARA REDE DE ÁGUA, DN 350 MM, JUNTA ELÁSTICA, INSTALADO EM LOCAL COM NÍVEL BAIXO DE INTERFERÊNCIAS (NÃO INCLUI FORNECIMENTO). AF_11/2017</v>
      </c>
      <c r="D4489" s="94" t="str">
        <f>Cartilha_GLOBAL!D4489</f>
        <v>M</v>
      </c>
      <c r="E4489" s="105">
        <f>Cartilha_GLOBAL!$E4489</f>
        <v>14.85</v>
      </c>
      <c r="F4489" s="182">
        <f>Cartilha_GLOBAL!$F4489</f>
        <v>18.23</v>
      </c>
      <c r="G4489" s="108"/>
      <c r="H4489" s="107">
        <f t="shared" si="277"/>
        <v>0</v>
      </c>
      <c r="I4489" s="143">
        <f t="shared" si="278"/>
        <v>0</v>
      </c>
      <c r="J4489" s="142"/>
      <c r="K4489" s="228"/>
      <c r="L4489" s="7" t="str">
        <f t="shared" si="279"/>
        <v/>
      </c>
      <c r="M4489" s="7" t="str">
        <f t="shared" si="280"/>
        <v/>
      </c>
      <c r="N4489" s="7" t="str">
        <f>Cartilha_GLOBAL!N4489</f>
        <v/>
      </c>
      <c r="O4489" s="144"/>
      <c r="Q4489" s="151"/>
      <c r="R4489" s="152">
        <v>0</v>
      </c>
      <c r="T4489" s="153">
        <f>IF(Cartilha_GLOBAL!R4489=0,0,IF(Cartilha_GLOBAL!R4489&gt;0,"c","b"))</f>
        <v>0</v>
      </c>
    </row>
    <row r="4490" ht="22.5" hidden="1" spans="1:20">
      <c r="A4490" s="158">
        <f>Cartilha_GLOBAL!A4490</f>
        <v>97164</v>
      </c>
      <c r="B4490" s="100" t="str">
        <f>Cartilha_GLOBAL!B4490</f>
        <v>SINAPI</v>
      </c>
      <c r="C4490" s="104" t="str">
        <f>Cartilha_GLOBAL!C4490</f>
        <v>ASSENTAMENTO DE TUBO DE FERRO FUNDIDO PARA REDE DE ÁGUA, DN 400 MM, JUNTA ELÁSTICA, INSTALADO EM LOCAL COM NÍVEL BAIXO DE INTERFERÊNCIAS (NÃO INCLUI FORNECIMENTO). AF_11/2017</v>
      </c>
      <c r="D4490" s="94" t="str">
        <f>Cartilha_GLOBAL!D4490</f>
        <v>M</v>
      </c>
      <c r="E4490" s="105">
        <f>Cartilha_GLOBAL!$E4490</f>
        <v>16.55</v>
      </c>
      <c r="F4490" s="182">
        <f>Cartilha_GLOBAL!$F4490</f>
        <v>20.31</v>
      </c>
      <c r="G4490" s="108"/>
      <c r="H4490" s="107">
        <f t="shared" si="277"/>
        <v>0</v>
      </c>
      <c r="I4490" s="143">
        <f t="shared" si="278"/>
        <v>0</v>
      </c>
      <c r="J4490" s="142"/>
      <c r="K4490" s="228"/>
      <c r="L4490" s="7" t="str">
        <f t="shared" si="279"/>
        <v/>
      </c>
      <c r="M4490" s="7" t="str">
        <f t="shared" si="280"/>
        <v/>
      </c>
      <c r="N4490" s="7" t="str">
        <f>Cartilha_GLOBAL!N4490</f>
        <v/>
      </c>
      <c r="O4490" s="144"/>
      <c r="Q4490" s="151"/>
      <c r="R4490" s="152">
        <v>0</v>
      </c>
      <c r="T4490" s="153">
        <f>IF(Cartilha_GLOBAL!R4490=0,0,IF(Cartilha_GLOBAL!R4490&gt;0,"c","b"))</f>
        <v>0</v>
      </c>
    </row>
    <row r="4491" ht="22.5" hidden="1" spans="1:20">
      <c r="A4491" s="158">
        <f>Cartilha_GLOBAL!A4491</f>
        <v>97165</v>
      </c>
      <c r="B4491" s="100" t="str">
        <f>Cartilha_GLOBAL!B4491</f>
        <v>SINAPI</v>
      </c>
      <c r="C4491" s="104" t="str">
        <f>Cartilha_GLOBAL!C4491</f>
        <v>ASSENTAMENTO DE TUBO DE FERRO FUNDIDO PARA REDE DE ÁGUA, DN 450 MM, JUNTA ELÁSTICA, INSTALADO EM LOCAL COM NÍVEL BAIXO DE INTERFERÊNCIAS (NÃO INCLUI FORNECIMENTO). AF_11/2017</v>
      </c>
      <c r="D4491" s="94" t="str">
        <f>Cartilha_GLOBAL!D4491</f>
        <v>M</v>
      </c>
      <c r="E4491" s="105">
        <f>Cartilha_GLOBAL!$E4491</f>
        <v>18.27</v>
      </c>
      <c r="F4491" s="182">
        <f>Cartilha_GLOBAL!$F4491</f>
        <v>22.42</v>
      </c>
      <c r="G4491" s="108"/>
      <c r="H4491" s="107">
        <f t="shared" si="277"/>
        <v>0</v>
      </c>
      <c r="I4491" s="143">
        <f t="shared" si="278"/>
        <v>0</v>
      </c>
      <c r="J4491" s="142"/>
      <c r="K4491" s="228"/>
      <c r="L4491" s="7" t="str">
        <f t="shared" si="279"/>
        <v/>
      </c>
      <c r="M4491" s="7" t="str">
        <f t="shared" si="280"/>
        <v/>
      </c>
      <c r="N4491" s="7" t="str">
        <f>Cartilha_GLOBAL!N4491</f>
        <v/>
      </c>
      <c r="O4491" s="144"/>
      <c r="Q4491" s="151"/>
      <c r="R4491" s="152">
        <v>0</v>
      </c>
      <c r="T4491" s="153">
        <f>IF(Cartilha_GLOBAL!R4491=0,0,IF(Cartilha_GLOBAL!R4491&gt;0,"c","b"))</f>
        <v>0</v>
      </c>
    </row>
    <row r="4492" ht="22.5" hidden="1" spans="1:20">
      <c r="A4492" s="158">
        <f>Cartilha_GLOBAL!A4492</f>
        <v>97166</v>
      </c>
      <c r="B4492" s="100" t="str">
        <f>Cartilha_GLOBAL!B4492</f>
        <v>SINAPI</v>
      </c>
      <c r="C4492" s="104" t="str">
        <f>Cartilha_GLOBAL!C4492</f>
        <v>ASSENTAMENTO DE TUBO DE FERRO FUNDIDO PARA REDE DE ÁGUA, DN 500 MM, JUNTA ELÁSTICA, INSTALADO EM LOCAL COM NÍVEL BAIXO DE INTERFERÊNCIAS (NÃO INCLUI FORNECIMENTO). AF_11/2017</v>
      </c>
      <c r="D4492" s="94" t="str">
        <f>Cartilha_GLOBAL!D4492</f>
        <v>M</v>
      </c>
      <c r="E4492" s="105">
        <f>Cartilha_GLOBAL!$E4492</f>
        <v>23.29</v>
      </c>
      <c r="F4492" s="182">
        <f>Cartilha_GLOBAL!$F4492</f>
        <v>28.59</v>
      </c>
      <c r="G4492" s="108"/>
      <c r="H4492" s="107">
        <f t="shared" si="277"/>
        <v>0</v>
      </c>
      <c r="I4492" s="143">
        <f t="shared" si="278"/>
        <v>0</v>
      </c>
      <c r="J4492" s="142"/>
      <c r="K4492" s="228"/>
      <c r="L4492" s="7" t="str">
        <f t="shared" si="279"/>
        <v/>
      </c>
      <c r="M4492" s="7" t="str">
        <f t="shared" si="280"/>
        <v/>
      </c>
      <c r="N4492" s="7" t="str">
        <f>Cartilha_GLOBAL!N4492</f>
        <v/>
      </c>
      <c r="O4492" s="144"/>
      <c r="Q4492" s="151"/>
      <c r="R4492" s="152">
        <v>0</v>
      </c>
      <c r="T4492" s="153">
        <f>IF(Cartilha_GLOBAL!R4492=0,0,IF(Cartilha_GLOBAL!R4492&gt;0,"c","b"))</f>
        <v>0</v>
      </c>
    </row>
    <row r="4493" ht="22.5" hidden="1" spans="1:20">
      <c r="A4493" s="158">
        <f>Cartilha_GLOBAL!A4493</f>
        <v>97167</v>
      </c>
      <c r="B4493" s="100" t="str">
        <f>Cartilha_GLOBAL!B4493</f>
        <v>SINAPI</v>
      </c>
      <c r="C4493" s="104" t="str">
        <f>Cartilha_GLOBAL!C4493</f>
        <v>ASSENTAMENTO DE TUBO DE FERRO FUNDIDO PARA REDE DE ÁGUA, DN 600 MM, JUNTA ELÁSTICA, INSTALADO EM LOCAL COM NÍVEL BAIXO DE INTERFERÊNCIAS (NÃO INCLUI FORNECIMENTO). AF_11/2017</v>
      </c>
      <c r="D4493" s="94" t="str">
        <f>Cartilha_GLOBAL!D4493</f>
        <v>M</v>
      </c>
      <c r="E4493" s="105">
        <f>Cartilha_GLOBAL!$E4493</f>
        <v>27.21</v>
      </c>
      <c r="F4493" s="182">
        <f>Cartilha_GLOBAL!$F4493</f>
        <v>33.4</v>
      </c>
      <c r="G4493" s="108"/>
      <c r="H4493" s="107">
        <f t="shared" si="277"/>
        <v>0</v>
      </c>
      <c r="I4493" s="143">
        <f t="shared" si="278"/>
        <v>0</v>
      </c>
      <c r="J4493" s="142"/>
      <c r="K4493" s="228"/>
      <c r="L4493" s="7" t="str">
        <f t="shared" si="279"/>
        <v/>
      </c>
      <c r="M4493" s="7" t="str">
        <f t="shared" si="280"/>
        <v/>
      </c>
      <c r="N4493" s="7" t="str">
        <f>Cartilha_GLOBAL!N4493</f>
        <v/>
      </c>
      <c r="O4493" s="144"/>
      <c r="Q4493" s="151"/>
      <c r="R4493" s="152">
        <v>0</v>
      </c>
      <c r="T4493" s="153">
        <f>IF(Cartilha_GLOBAL!R4493=0,0,IF(Cartilha_GLOBAL!R4493&gt;0,"c","b"))</f>
        <v>0</v>
      </c>
    </row>
    <row r="4494" ht="22.5" hidden="1" spans="1:20">
      <c r="A4494" s="158">
        <f>Cartilha_GLOBAL!A4494</f>
        <v>97168</v>
      </c>
      <c r="B4494" s="100" t="str">
        <f>Cartilha_GLOBAL!B4494</f>
        <v>SINAPI</v>
      </c>
      <c r="C4494" s="104" t="str">
        <f>Cartilha_GLOBAL!C4494</f>
        <v>ASSENTAMENTO DE TUBO DE FERRO FUNDIDO PARA REDE DE ÁGUA, DN 700 MM, JUNTA ELÁSTICA, INSTALADO EM LOCAL COM NÍVEL BAIXO DE INTERFERÊNCIAS (NÃO INCLUI FORNECIMENTO). AF_11/2017</v>
      </c>
      <c r="D4494" s="94" t="str">
        <f>Cartilha_GLOBAL!D4494</f>
        <v>M</v>
      </c>
      <c r="E4494" s="105">
        <f>Cartilha_GLOBAL!$E4494</f>
        <v>30.84</v>
      </c>
      <c r="F4494" s="182">
        <f>Cartilha_GLOBAL!$F4494</f>
        <v>37.85</v>
      </c>
      <c r="G4494" s="108"/>
      <c r="H4494" s="107">
        <f t="shared" si="277"/>
        <v>0</v>
      </c>
      <c r="I4494" s="143">
        <f t="shared" si="278"/>
        <v>0</v>
      </c>
      <c r="J4494" s="142"/>
      <c r="K4494" s="228"/>
      <c r="L4494" s="7" t="str">
        <f t="shared" si="279"/>
        <v/>
      </c>
      <c r="M4494" s="7" t="str">
        <f t="shared" si="280"/>
        <v/>
      </c>
      <c r="N4494" s="7" t="str">
        <f>Cartilha_GLOBAL!N4494</f>
        <v/>
      </c>
      <c r="O4494" s="144"/>
      <c r="Q4494" s="151"/>
      <c r="R4494" s="152">
        <v>0</v>
      </c>
      <c r="T4494" s="153">
        <f>IF(Cartilha_GLOBAL!R4494=0,0,IF(Cartilha_GLOBAL!R4494&gt;0,"c","b"))</f>
        <v>0</v>
      </c>
    </row>
    <row r="4495" ht="22.5" hidden="1" spans="1:20">
      <c r="A4495" s="158">
        <f>Cartilha_GLOBAL!A4495</f>
        <v>97169</v>
      </c>
      <c r="B4495" s="100" t="str">
        <f>Cartilha_GLOBAL!B4495</f>
        <v>SINAPI</v>
      </c>
      <c r="C4495" s="104" t="str">
        <f>Cartilha_GLOBAL!C4495</f>
        <v>ASSENTAMENTO DE TUBO DE FERRO FUNDIDO PARA REDE DE ÁGUA, DN 800 MM, JUNTA ELÁSTICA, INSTALADO EM LOCAL COM NÍVEL BAIXO DE INTERFERÊNCIAS (NÃO INCLUI FORNECIMENTO). AF_11/2017</v>
      </c>
      <c r="D4495" s="94" t="str">
        <f>Cartilha_GLOBAL!D4495</f>
        <v>M</v>
      </c>
      <c r="E4495" s="105">
        <f>Cartilha_GLOBAL!$E4495</f>
        <v>34.64</v>
      </c>
      <c r="F4495" s="182">
        <f>Cartilha_GLOBAL!$F4495</f>
        <v>42.52</v>
      </c>
      <c r="G4495" s="108"/>
      <c r="H4495" s="107">
        <f t="shared" si="277"/>
        <v>0</v>
      </c>
      <c r="I4495" s="143">
        <f t="shared" si="278"/>
        <v>0</v>
      </c>
      <c r="J4495" s="142"/>
      <c r="K4495" s="145"/>
      <c r="L4495" s="7" t="str">
        <f t="shared" si="279"/>
        <v/>
      </c>
      <c r="M4495" s="7" t="str">
        <f t="shared" si="280"/>
        <v/>
      </c>
      <c r="N4495" s="7" t="str">
        <f>Cartilha_GLOBAL!N4495</f>
        <v/>
      </c>
      <c r="O4495" s="144"/>
      <c r="Q4495" s="151"/>
      <c r="R4495" s="152">
        <v>0</v>
      </c>
      <c r="T4495" s="153">
        <f>IF(Cartilha_GLOBAL!R4495=0,0,IF(Cartilha_GLOBAL!R4495&gt;0,"c","b"))</f>
        <v>0</v>
      </c>
    </row>
    <row r="4496" ht="22.5" hidden="1" spans="1:20">
      <c r="A4496" s="158">
        <f>Cartilha_GLOBAL!A4496</f>
        <v>97170</v>
      </c>
      <c r="B4496" s="100" t="str">
        <f>Cartilha_GLOBAL!B4496</f>
        <v>SINAPI</v>
      </c>
      <c r="C4496" s="104" t="str">
        <f>Cartilha_GLOBAL!C4496</f>
        <v>ASSENTAMENTO DE TUBO DE FERRO FUNDIDO PARA REDE DE ÁGUA, DN 900 MM, JUNTA ELÁSTICA, INSTALADO EM LOCAL COM NÍVEL BAIXO DE INTERFERÊNCIAS (NÃO INCLUI FORNECIMENTO). AF_11/2017</v>
      </c>
      <c r="D4496" s="94" t="str">
        <f>Cartilha_GLOBAL!D4496</f>
        <v>M</v>
      </c>
      <c r="E4496" s="105">
        <f>Cartilha_GLOBAL!$E4496</f>
        <v>38.48</v>
      </c>
      <c r="F4496" s="182">
        <f>Cartilha_GLOBAL!$F4496</f>
        <v>47.23</v>
      </c>
      <c r="G4496" s="108"/>
      <c r="H4496" s="107">
        <f t="shared" si="277"/>
        <v>0</v>
      </c>
      <c r="I4496" s="143">
        <f t="shared" si="278"/>
        <v>0</v>
      </c>
      <c r="J4496" s="142"/>
      <c r="K4496" s="228"/>
      <c r="L4496" s="7" t="str">
        <f t="shared" si="279"/>
        <v/>
      </c>
      <c r="M4496" s="7" t="str">
        <f t="shared" si="280"/>
        <v/>
      </c>
      <c r="N4496" s="7" t="str">
        <f>Cartilha_GLOBAL!N4496</f>
        <v/>
      </c>
      <c r="O4496" s="144"/>
      <c r="Q4496" s="151"/>
      <c r="R4496" s="152">
        <v>0</v>
      </c>
      <c r="T4496" s="153">
        <f>IF(Cartilha_GLOBAL!R4496=0,0,IF(Cartilha_GLOBAL!R4496&gt;0,"c","b"))</f>
        <v>0</v>
      </c>
    </row>
    <row r="4497" ht="22.5" hidden="1" spans="1:20">
      <c r="A4497" s="158">
        <f>Cartilha_GLOBAL!A4497</f>
        <v>97171</v>
      </c>
      <c r="B4497" s="100" t="str">
        <f>Cartilha_GLOBAL!B4497</f>
        <v>SINAPI</v>
      </c>
      <c r="C4497" s="104" t="str">
        <f>Cartilha_GLOBAL!C4497</f>
        <v>ASSENTAMENTO DE TUBO DE FERRO FUNDIDO PARA REDE DE ÁGUA, DN 1000 MM, JUNTA ELÁSTICA, INSTALADO EM LOCAL COM NÍVEL BAIXO DE INTERFERÊNCIAS (NÃO INCLUI FORNECIMENTO). AF_11/2017</v>
      </c>
      <c r="D4497" s="94" t="str">
        <f>Cartilha_GLOBAL!D4497</f>
        <v>M</v>
      </c>
      <c r="E4497" s="105">
        <f>Cartilha_GLOBAL!$E4497</f>
        <v>42.35</v>
      </c>
      <c r="F4497" s="182">
        <f>Cartilha_GLOBAL!$F4497</f>
        <v>51.98</v>
      </c>
      <c r="G4497" s="108"/>
      <c r="H4497" s="107">
        <f t="shared" si="277"/>
        <v>0</v>
      </c>
      <c r="I4497" s="143">
        <f t="shared" si="278"/>
        <v>0</v>
      </c>
      <c r="J4497" s="142"/>
      <c r="K4497" s="228"/>
      <c r="L4497" s="7" t="str">
        <f t="shared" si="279"/>
        <v/>
      </c>
      <c r="M4497" s="7" t="str">
        <f t="shared" si="280"/>
        <v/>
      </c>
      <c r="N4497" s="7" t="str">
        <f>Cartilha_GLOBAL!N4497</f>
        <v/>
      </c>
      <c r="O4497" s="144"/>
      <c r="Q4497" s="151"/>
      <c r="R4497" s="152">
        <v>0</v>
      </c>
      <c r="T4497" s="153">
        <f>IF(Cartilha_GLOBAL!R4497=0,0,IF(Cartilha_GLOBAL!R4497&gt;0,"c","b"))</f>
        <v>0</v>
      </c>
    </row>
    <row r="4498" ht="22.5" hidden="1" spans="1:20">
      <c r="A4498" s="158">
        <f>Cartilha_GLOBAL!A4498</f>
        <v>97172</v>
      </c>
      <c r="B4498" s="100" t="str">
        <f>Cartilha_GLOBAL!B4498</f>
        <v>SINAPI</v>
      </c>
      <c r="C4498" s="104" t="str">
        <f>Cartilha_GLOBAL!C4498</f>
        <v>ASSENTAMENTO DE TUBO DE FERRO FUNDIDO PARA REDE DE ÁGUA, DN 1200 MM, JUNTA ELÁSTICA, INSTALADO EM LOCAL COM NÍVEL BAIXO DE INTERFERÊNCIAS (NÃO INCLUI FORNECIMENTO). AF_11/2017</v>
      </c>
      <c r="D4498" s="94" t="str">
        <f>Cartilha_GLOBAL!D4498</f>
        <v>M</v>
      </c>
      <c r="E4498" s="105">
        <f>Cartilha_GLOBAL!$E4498</f>
        <v>50.52</v>
      </c>
      <c r="F4498" s="182">
        <f>Cartilha_GLOBAL!$F4498</f>
        <v>62.01</v>
      </c>
      <c r="G4498" s="108"/>
      <c r="H4498" s="107">
        <f t="shared" si="277"/>
        <v>0</v>
      </c>
      <c r="I4498" s="143">
        <f t="shared" si="278"/>
        <v>0</v>
      </c>
      <c r="J4498" s="142"/>
      <c r="K4498" s="228"/>
      <c r="L4498" s="7" t="str">
        <f t="shared" si="279"/>
        <v/>
      </c>
      <c r="M4498" s="7" t="str">
        <f t="shared" si="280"/>
        <v/>
      </c>
      <c r="N4498" s="7" t="str">
        <f>Cartilha_GLOBAL!N4498</f>
        <v/>
      </c>
      <c r="O4498" s="144"/>
      <c r="Q4498" s="151"/>
      <c r="R4498" s="152">
        <v>0</v>
      </c>
      <c r="T4498" s="153">
        <f>IF(Cartilha_GLOBAL!R4498=0,0,IF(Cartilha_GLOBAL!R4498&gt;0,"c","b"))</f>
        <v>0</v>
      </c>
    </row>
    <row r="4499" ht="12.75" hidden="1" spans="1:20">
      <c r="A4499" s="154" t="str">
        <f>Cartilha_GLOBAL!A4499</f>
        <v>9.3.8</v>
      </c>
      <c r="B4499" s="100">
        <f>Cartilha_GLOBAL!B4499</f>
        <v>0</v>
      </c>
      <c r="C4499" s="161" t="str">
        <f>Cartilha_GLOBAL!C4499</f>
        <v>ASSENTAMENTO DE TUBOS DE AÇO</v>
      </c>
      <c r="D4499" s="94">
        <f>Cartilha_GLOBAL!D4499</f>
        <v>0</v>
      </c>
      <c r="E4499" s="105">
        <f>Cartilha_GLOBAL!$E4499</f>
        <v>0</v>
      </c>
      <c r="F4499" s="182">
        <f>Cartilha_GLOBAL!$F4499</f>
        <v>0</v>
      </c>
      <c r="G4499" s="187"/>
      <c r="H4499" s="187">
        <f t="shared" si="277"/>
        <v>0</v>
      </c>
      <c r="I4499" s="188">
        <f t="shared" si="278"/>
        <v>0</v>
      </c>
      <c r="J4499" s="142"/>
      <c r="K4499" s="145" t="str">
        <f>IF(SUM(I4500:I4563)&gt;0,"xx","")</f>
        <v/>
      </c>
      <c r="L4499" s="7" t="str">
        <f t="shared" si="279"/>
        <v/>
      </c>
      <c r="M4499" s="7" t="str">
        <f t="shared" si="280"/>
        <v/>
      </c>
      <c r="N4499" s="7" t="str">
        <f>Cartilha_GLOBAL!N4499</f>
        <v/>
      </c>
      <c r="O4499" s="144"/>
      <c r="Q4499" s="151"/>
      <c r="R4499" s="152">
        <v>0</v>
      </c>
      <c r="T4499" s="153">
        <f>IF(Cartilha_GLOBAL!R4499=0,0,IF(Cartilha_GLOBAL!R4499&gt;0,"c","b"))</f>
        <v>0</v>
      </c>
    </row>
    <row r="4500" ht="22.5" hidden="1" spans="1:20">
      <c r="A4500" s="158">
        <f>Cartilha_GLOBAL!A4500</f>
        <v>97173</v>
      </c>
      <c r="B4500" s="100" t="str">
        <f>Cartilha_GLOBAL!B4500</f>
        <v>SINAPI</v>
      </c>
      <c r="C4500" s="104" t="str">
        <f>Cartilha_GLOBAL!C4500</f>
        <v>ASSENTAMENTO DE TUBO DE AÇO CARBONO PARA REDE DE ÁGUA, DN 600 MM (24), JUNTA SOLDADA, INSTALADO EM LOCAL COM NÍVEL ALTO DE INTERFERÊNCIAS (NÃO INCLUI FORNECIMENTO). AF_11/2017</v>
      </c>
      <c r="D4500" s="94" t="str">
        <f>Cartilha_GLOBAL!D4500</f>
        <v>M</v>
      </c>
      <c r="E4500" s="105">
        <f>Cartilha_GLOBAL!$E4500</f>
        <v>42.73</v>
      </c>
      <c r="F4500" s="182">
        <f>Cartilha_GLOBAL!$F4500</f>
        <v>52.45</v>
      </c>
      <c r="G4500" s="108"/>
      <c r="H4500" s="107">
        <f t="shared" si="277"/>
        <v>0</v>
      </c>
      <c r="I4500" s="143">
        <f t="shared" si="278"/>
        <v>0</v>
      </c>
      <c r="J4500" s="142"/>
      <c r="K4500" s="228"/>
      <c r="L4500" s="7" t="str">
        <f t="shared" si="279"/>
        <v/>
      </c>
      <c r="M4500" s="7" t="str">
        <f t="shared" si="280"/>
        <v/>
      </c>
      <c r="N4500" s="7" t="str">
        <f>Cartilha_GLOBAL!N4500</f>
        <v/>
      </c>
      <c r="O4500" s="144"/>
      <c r="Q4500" s="151"/>
      <c r="R4500" s="152">
        <v>0</v>
      </c>
      <c r="T4500" s="153">
        <f>IF(Cartilha_GLOBAL!R4500=0,0,IF(Cartilha_GLOBAL!R4500&gt;0,"c","b"))</f>
        <v>0</v>
      </c>
    </row>
    <row r="4501" ht="22.5" hidden="1" spans="1:20">
      <c r="A4501" s="158">
        <f>Cartilha_GLOBAL!A4501</f>
        <v>97174</v>
      </c>
      <c r="B4501" s="100" t="str">
        <f>Cartilha_GLOBAL!B4501</f>
        <v>SINAPI</v>
      </c>
      <c r="C4501" s="104" t="str">
        <f>Cartilha_GLOBAL!C4501</f>
        <v>ASSENTAMENTO DE TUBO DE AÇO CARBONO PARA REDE DE ÁGUA, DN 700 MM (28), JUNTA SOLDADA, INSTALADO EM LOCAL COM NÍVEL ALTO DE INTERFERÊNCIAS (NÃO INCLUI FORNECIMENTO). AF_11/2017</v>
      </c>
      <c r="D4501" s="94" t="str">
        <f>Cartilha_GLOBAL!D4501</f>
        <v>M</v>
      </c>
      <c r="E4501" s="105">
        <f>Cartilha_GLOBAL!$E4501</f>
        <v>49.42</v>
      </c>
      <c r="F4501" s="182">
        <f>Cartilha_GLOBAL!$F4501</f>
        <v>60.66</v>
      </c>
      <c r="G4501" s="108"/>
      <c r="H4501" s="107">
        <f t="shared" si="277"/>
        <v>0</v>
      </c>
      <c r="I4501" s="143">
        <f t="shared" si="278"/>
        <v>0</v>
      </c>
      <c r="J4501" s="142"/>
      <c r="K4501" s="228"/>
      <c r="L4501" s="7" t="str">
        <f t="shared" si="279"/>
        <v/>
      </c>
      <c r="M4501" s="7" t="str">
        <f t="shared" si="280"/>
        <v/>
      </c>
      <c r="N4501" s="7" t="str">
        <f>Cartilha_GLOBAL!N4501</f>
        <v/>
      </c>
      <c r="O4501" s="144"/>
      <c r="Q4501" s="151"/>
      <c r="R4501" s="152">
        <v>0</v>
      </c>
      <c r="T4501" s="153">
        <f>IF(Cartilha_GLOBAL!R4501=0,0,IF(Cartilha_GLOBAL!R4501&gt;0,"c","b"))</f>
        <v>0</v>
      </c>
    </row>
    <row r="4502" ht="22.5" hidden="1" spans="1:20">
      <c r="A4502" s="158">
        <f>Cartilha_GLOBAL!A4502</f>
        <v>97175</v>
      </c>
      <c r="B4502" s="100" t="str">
        <f>Cartilha_GLOBAL!B4502</f>
        <v>SINAPI</v>
      </c>
      <c r="C4502" s="104" t="str">
        <f>Cartilha_GLOBAL!C4502</f>
        <v>ASSENTAMENTO DE TUBO DE AÇO CARBONO PARA REDE DE ÁGUA, DN 800 MM (32), JUNTA SOLDADA, INSTALADO EM LOCAL COM NÍVEL ALTO DE INTERFERÊNCIAS (NÃO INCLUI FORNECIMENTO). AF_11/2017</v>
      </c>
      <c r="D4502" s="94" t="str">
        <f>Cartilha_GLOBAL!D4502</f>
        <v>M</v>
      </c>
      <c r="E4502" s="105">
        <f>Cartilha_GLOBAL!$E4502</f>
        <v>56.14</v>
      </c>
      <c r="F4502" s="182">
        <f>Cartilha_GLOBAL!$F4502</f>
        <v>68.91</v>
      </c>
      <c r="G4502" s="108"/>
      <c r="H4502" s="107">
        <f t="shared" si="277"/>
        <v>0</v>
      </c>
      <c r="I4502" s="143">
        <f t="shared" si="278"/>
        <v>0</v>
      </c>
      <c r="J4502" s="142"/>
      <c r="K4502" s="228"/>
      <c r="L4502" s="7" t="str">
        <f t="shared" si="279"/>
        <v/>
      </c>
      <c r="M4502" s="7" t="str">
        <f t="shared" si="280"/>
        <v/>
      </c>
      <c r="N4502" s="7" t="str">
        <f>Cartilha_GLOBAL!N4502</f>
        <v/>
      </c>
      <c r="O4502" s="144"/>
      <c r="Q4502" s="151"/>
      <c r="R4502" s="152">
        <v>0</v>
      </c>
      <c r="T4502" s="153">
        <f>IF(Cartilha_GLOBAL!R4502=0,0,IF(Cartilha_GLOBAL!R4502&gt;0,"c","b"))</f>
        <v>0</v>
      </c>
    </row>
    <row r="4503" ht="22.5" hidden="1" spans="1:20">
      <c r="A4503" s="158">
        <f>Cartilha_GLOBAL!A4503</f>
        <v>97176</v>
      </c>
      <c r="B4503" s="100" t="str">
        <f>Cartilha_GLOBAL!B4503</f>
        <v>SINAPI</v>
      </c>
      <c r="C4503" s="104" t="str">
        <f>Cartilha_GLOBAL!C4503</f>
        <v>ASSENTAMENTO DE TUBO DE AÇO CARBONO PARA REDE DE ÁGUA, DN 900 MM (36), JUNTA SOLDADA, INSTALADO EM LOCAL COM NÍVEL ALTO DE INTERFERÊNCIAS (NÃO INCLUI FORNECIMENTO). AF_11/2017</v>
      </c>
      <c r="D4503" s="94" t="str">
        <f>Cartilha_GLOBAL!D4503</f>
        <v>M</v>
      </c>
      <c r="E4503" s="105">
        <f>Cartilha_GLOBAL!$E4503</f>
        <v>62.84</v>
      </c>
      <c r="F4503" s="182">
        <f>Cartilha_GLOBAL!$F4503</f>
        <v>77.13</v>
      </c>
      <c r="G4503" s="108"/>
      <c r="H4503" s="107">
        <f t="shared" si="277"/>
        <v>0</v>
      </c>
      <c r="I4503" s="143">
        <f t="shared" si="278"/>
        <v>0</v>
      </c>
      <c r="J4503" s="142"/>
      <c r="K4503" s="228"/>
      <c r="L4503" s="7" t="str">
        <f t="shared" si="279"/>
        <v/>
      </c>
      <c r="M4503" s="7" t="str">
        <f t="shared" si="280"/>
        <v/>
      </c>
      <c r="N4503" s="7" t="str">
        <f>Cartilha_GLOBAL!N4503</f>
        <v/>
      </c>
      <c r="O4503" s="144"/>
      <c r="Q4503" s="151"/>
      <c r="R4503" s="152">
        <v>0</v>
      </c>
      <c r="T4503" s="153">
        <f>IF(Cartilha_GLOBAL!R4503=0,0,IF(Cartilha_GLOBAL!R4503&gt;0,"c","b"))</f>
        <v>0</v>
      </c>
    </row>
    <row r="4504" ht="33.75" hidden="1" spans="1:20">
      <c r="A4504" s="158">
        <f>Cartilha_GLOBAL!A4504</f>
        <v>97177</v>
      </c>
      <c r="B4504" s="100" t="str">
        <f>Cartilha_GLOBAL!B4504</f>
        <v>SINAPI</v>
      </c>
      <c r="C4504" s="104" t="str">
        <f>Cartilha_GLOBAL!C4504</f>
        <v>ASSENTAMENTO DE TUBO DE AÇO CARBONO PARA REDE DE ÁGUA, DN 1000 MM (40) OU DN 1100 MM (44), JUNTA SOLDADA, INSTALADO EM LOCAL COM NÍVEL ALTO DE INTERFERÊNCIAS (NÃO INCLUI FORNECIMENTO). AF_11/2017</v>
      </c>
      <c r="D4504" s="94" t="str">
        <f>Cartilha_GLOBAL!D4504</f>
        <v>M</v>
      </c>
      <c r="E4504" s="105">
        <f>Cartilha_GLOBAL!$E4504</f>
        <v>76.26</v>
      </c>
      <c r="F4504" s="182">
        <f>Cartilha_GLOBAL!$F4504</f>
        <v>93.6</v>
      </c>
      <c r="G4504" s="108"/>
      <c r="H4504" s="107">
        <f t="shared" si="277"/>
        <v>0</v>
      </c>
      <c r="I4504" s="143">
        <f t="shared" si="278"/>
        <v>0</v>
      </c>
      <c r="J4504" s="142"/>
      <c r="K4504" s="228"/>
      <c r="L4504" s="7" t="str">
        <f t="shared" si="279"/>
        <v/>
      </c>
      <c r="M4504" s="7" t="str">
        <f t="shared" si="280"/>
        <v/>
      </c>
      <c r="N4504" s="7" t="str">
        <f>Cartilha_GLOBAL!N4504</f>
        <v/>
      </c>
      <c r="O4504" s="144"/>
      <c r="Q4504" s="151"/>
      <c r="R4504" s="152">
        <v>0</v>
      </c>
      <c r="T4504" s="153">
        <f>IF(Cartilha_GLOBAL!R4504=0,0,IF(Cartilha_GLOBAL!R4504&gt;0,"c","b"))</f>
        <v>0</v>
      </c>
    </row>
    <row r="4505" ht="33.75" hidden="1" spans="1:20">
      <c r="A4505" s="158">
        <f>Cartilha_GLOBAL!A4505</f>
        <v>97178</v>
      </c>
      <c r="B4505" s="100" t="str">
        <f>Cartilha_GLOBAL!B4505</f>
        <v>SINAPI</v>
      </c>
      <c r="C4505" s="104" t="str">
        <f>Cartilha_GLOBAL!C4505</f>
        <v>ASSENTAMENTO DE TUBO DE AÇO CARBONO PARA REDE DE ÁGUA, DN 1200 MM (48) OU DN 1300 MM (52), JUNTA SOLDADA, INSTALADO EM LOCAL COM NÍVEL ALTO DE INTERFERÊNCIAS (NÃO INCLUI FORNECIMENTO). AF_11/2017</v>
      </c>
      <c r="D4505" s="94" t="str">
        <f>Cartilha_GLOBAL!D4505</f>
        <v>M</v>
      </c>
      <c r="E4505" s="105">
        <f>Cartilha_GLOBAL!$E4505</f>
        <v>89.68</v>
      </c>
      <c r="F4505" s="182">
        <f>Cartilha_GLOBAL!$F4505</f>
        <v>110.07</v>
      </c>
      <c r="G4505" s="108"/>
      <c r="H4505" s="107">
        <f t="shared" si="277"/>
        <v>0</v>
      </c>
      <c r="I4505" s="143">
        <f t="shared" si="278"/>
        <v>0</v>
      </c>
      <c r="J4505" s="142"/>
      <c r="K4505" s="228"/>
      <c r="L4505" s="7" t="str">
        <f t="shared" si="279"/>
        <v/>
      </c>
      <c r="M4505" s="7" t="str">
        <f t="shared" si="280"/>
        <v/>
      </c>
      <c r="N4505" s="7" t="str">
        <f>Cartilha_GLOBAL!N4505</f>
        <v/>
      </c>
      <c r="O4505" s="144"/>
      <c r="Q4505" s="151"/>
      <c r="R4505" s="152">
        <v>0</v>
      </c>
      <c r="T4505" s="153">
        <f>IF(Cartilha_GLOBAL!R4505=0,0,IF(Cartilha_GLOBAL!R4505&gt;0,"c","b"))</f>
        <v>0</v>
      </c>
    </row>
    <row r="4506" ht="33.75" hidden="1" spans="1:20">
      <c r="A4506" s="158">
        <f>Cartilha_GLOBAL!A4506</f>
        <v>97179</v>
      </c>
      <c r="B4506" s="100" t="str">
        <f>Cartilha_GLOBAL!B4506</f>
        <v>SINAPI</v>
      </c>
      <c r="C4506" s="104" t="str">
        <f>Cartilha_GLOBAL!C4506</f>
        <v>ASSENTAMENTO DE TUBO DE AÇO CARBONO PARA REDE DE ÁGUA, DN 1400 MM (56'') OU DN 1500 MM (60), JUNTA SOLDADA, INSTALADO EM LOCAL COM NÍVEL ALTO DE INTERFERÊNCIAS (NÃO INCLUI FORNECIMENTO). AF_11/2017</v>
      </c>
      <c r="D4506" s="94" t="str">
        <f>Cartilha_GLOBAL!D4506</f>
        <v>M</v>
      </c>
      <c r="E4506" s="105">
        <f>Cartilha_GLOBAL!$E4506</f>
        <v>103.09</v>
      </c>
      <c r="F4506" s="182">
        <f>Cartilha_GLOBAL!$F4506</f>
        <v>126.53</v>
      </c>
      <c r="G4506" s="108"/>
      <c r="H4506" s="107">
        <f t="shared" si="277"/>
        <v>0</v>
      </c>
      <c r="I4506" s="143">
        <f t="shared" si="278"/>
        <v>0</v>
      </c>
      <c r="J4506" s="142"/>
      <c r="K4506" s="228"/>
      <c r="L4506" s="7" t="str">
        <f t="shared" si="279"/>
        <v/>
      </c>
      <c r="M4506" s="7" t="str">
        <f t="shared" si="280"/>
        <v/>
      </c>
      <c r="N4506" s="7" t="str">
        <f>Cartilha_GLOBAL!N4506</f>
        <v/>
      </c>
      <c r="O4506" s="144"/>
      <c r="Q4506" s="151"/>
      <c r="R4506" s="152">
        <v>0</v>
      </c>
      <c r="T4506" s="153">
        <f>IF(Cartilha_GLOBAL!R4506=0,0,IF(Cartilha_GLOBAL!R4506&gt;0,"c","b"))</f>
        <v>0</v>
      </c>
    </row>
    <row r="4507" ht="33.75" hidden="1" spans="1:20">
      <c r="A4507" s="158">
        <f>Cartilha_GLOBAL!A4507</f>
        <v>97180</v>
      </c>
      <c r="B4507" s="100" t="str">
        <f>Cartilha_GLOBAL!B4507</f>
        <v>SINAPI</v>
      </c>
      <c r="C4507" s="104" t="str">
        <f>Cartilha_GLOBAL!C4507</f>
        <v>ASSENTAMENTO DE TUBO DE AÇO CARBONO PARA REDE DE ÁGUA, DN 1600 MM (64) OU DN 1700 MM (68), JUNTA SOLDADA, INSTALADO EM LOCAL COM NÍVEL ALTO DE INTERFERÊNCIAS (NÃO INCLUI FORNECIMENTO). AF_11/2017</v>
      </c>
      <c r="D4507" s="94" t="str">
        <f>Cartilha_GLOBAL!D4507</f>
        <v>M</v>
      </c>
      <c r="E4507" s="105">
        <f>Cartilha_GLOBAL!$E4507</f>
        <v>116.51</v>
      </c>
      <c r="F4507" s="182">
        <f>Cartilha_GLOBAL!$F4507</f>
        <v>143</v>
      </c>
      <c r="G4507" s="108"/>
      <c r="H4507" s="107">
        <f t="shared" si="277"/>
        <v>0</v>
      </c>
      <c r="I4507" s="143">
        <f t="shared" si="278"/>
        <v>0</v>
      </c>
      <c r="J4507" s="142"/>
      <c r="K4507" s="228"/>
      <c r="L4507" s="7" t="str">
        <f t="shared" si="279"/>
        <v/>
      </c>
      <c r="M4507" s="7" t="str">
        <f t="shared" si="280"/>
        <v/>
      </c>
      <c r="N4507" s="7" t="str">
        <f>Cartilha_GLOBAL!N4507</f>
        <v/>
      </c>
      <c r="O4507" s="144"/>
      <c r="Q4507" s="151"/>
      <c r="R4507" s="152">
        <v>0</v>
      </c>
      <c r="T4507" s="153">
        <f>IF(Cartilha_GLOBAL!R4507=0,0,IF(Cartilha_GLOBAL!R4507&gt;0,"c","b"))</f>
        <v>0</v>
      </c>
    </row>
    <row r="4508" ht="33.75" hidden="1" spans="1:20">
      <c r="A4508" s="158">
        <f>Cartilha_GLOBAL!A4508</f>
        <v>97181</v>
      </c>
      <c r="B4508" s="100" t="str">
        <f>Cartilha_GLOBAL!B4508</f>
        <v>SINAPI</v>
      </c>
      <c r="C4508" s="104" t="str">
        <f>Cartilha_GLOBAL!C4508</f>
        <v>ASSENTAMENTO DE TUBO DE AÇO CARBONO PARA REDE DE ÁGUA, DN 1800 MM (72) OU DN 1900 MM (76), JUNTA SOLDADA, INSTALADO EM LOCAL COM NÍVEL ALTO DE INTERFERÊNCIAS (NÃO INCLUI FORNECIMENTO). AF_11/2017</v>
      </c>
      <c r="D4508" s="94" t="str">
        <f>Cartilha_GLOBAL!D4508</f>
        <v>M</v>
      </c>
      <c r="E4508" s="105">
        <f>Cartilha_GLOBAL!$E4508</f>
        <v>134.73</v>
      </c>
      <c r="F4508" s="182">
        <f>Cartilha_GLOBAL!$F4508</f>
        <v>165.37</v>
      </c>
      <c r="G4508" s="108"/>
      <c r="H4508" s="107">
        <f t="shared" si="277"/>
        <v>0</v>
      </c>
      <c r="I4508" s="143">
        <f t="shared" si="278"/>
        <v>0</v>
      </c>
      <c r="J4508" s="142"/>
      <c r="K4508" s="228"/>
      <c r="L4508" s="7" t="str">
        <f t="shared" si="279"/>
        <v/>
      </c>
      <c r="M4508" s="7" t="str">
        <f t="shared" si="280"/>
        <v/>
      </c>
      <c r="N4508" s="7" t="str">
        <f>Cartilha_GLOBAL!N4508</f>
        <v/>
      </c>
      <c r="O4508" s="144"/>
      <c r="Q4508" s="151"/>
      <c r="R4508" s="152">
        <v>0</v>
      </c>
      <c r="T4508" s="153">
        <f>IF(Cartilha_GLOBAL!R4508=0,0,IF(Cartilha_GLOBAL!R4508&gt;0,"c","b"))</f>
        <v>0</v>
      </c>
    </row>
    <row r="4509" ht="33.75" hidden="1" spans="1:20">
      <c r="A4509" s="158">
        <f>Cartilha_GLOBAL!A4509</f>
        <v>97182</v>
      </c>
      <c r="B4509" s="100" t="str">
        <f>Cartilha_GLOBAL!B4509</f>
        <v>SINAPI</v>
      </c>
      <c r="C4509" s="104" t="str">
        <f>Cartilha_GLOBAL!C4509</f>
        <v>ASSENTAMENTO DE TUBO DE AÇO CARBONO PARA REDE DE ÁGUA, DN 2000 MM (80) OU DN 2100 MM (84), JUNTA SOLDADA, INSTALADO EM LOCAL COM NÍVEL ALTO DE INTERFERÊNCIAS (NÃO INCLUI FORNECIMENTO). AF_11/2017</v>
      </c>
      <c r="D4509" s="94" t="str">
        <f>Cartilha_GLOBAL!D4509</f>
        <v>M</v>
      </c>
      <c r="E4509" s="105">
        <f>Cartilha_GLOBAL!$E4509</f>
        <v>148.66</v>
      </c>
      <c r="F4509" s="182">
        <f>Cartilha_GLOBAL!$F4509</f>
        <v>182.47</v>
      </c>
      <c r="G4509" s="108"/>
      <c r="H4509" s="107">
        <f t="shared" si="277"/>
        <v>0</v>
      </c>
      <c r="I4509" s="143">
        <f t="shared" si="278"/>
        <v>0</v>
      </c>
      <c r="J4509" s="142"/>
      <c r="K4509" s="228"/>
      <c r="L4509" s="7" t="str">
        <f t="shared" si="279"/>
        <v/>
      </c>
      <c r="M4509" s="7" t="str">
        <f t="shared" si="280"/>
        <v/>
      </c>
      <c r="N4509" s="7" t="str">
        <f>Cartilha_GLOBAL!N4509</f>
        <v/>
      </c>
      <c r="O4509" s="144"/>
      <c r="Q4509" s="151"/>
      <c r="R4509" s="152">
        <v>0</v>
      </c>
      <c r="T4509" s="153">
        <f>IF(Cartilha_GLOBAL!R4509=0,0,IF(Cartilha_GLOBAL!R4509&gt;0,"c","b"))</f>
        <v>0</v>
      </c>
    </row>
    <row r="4510" ht="22.5" hidden="1" spans="1:20">
      <c r="A4510" s="158">
        <f>Cartilha_GLOBAL!A4510</f>
        <v>97183</v>
      </c>
      <c r="B4510" s="100" t="str">
        <f>Cartilha_GLOBAL!B4510</f>
        <v>SINAPI</v>
      </c>
      <c r="C4510" s="104" t="str">
        <f>Cartilha_GLOBAL!C4510</f>
        <v>ASSENTAMENTO DE TUBO DE AÇO CARBONO PARA REDE DE ÁGUA, DN 600 MM (24), JUNTA SOLDADA, INSTALADO EM LOCAL COM NÍVEL BAIXO DE INTERFERÊNCIAS (NÃO INCLUI FORNECIMENTO). AF_11/2017</v>
      </c>
      <c r="D4510" s="94" t="str">
        <f>Cartilha_GLOBAL!D4510</f>
        <v>M</v>
      </c>
      <c r="E4510" s="105">
        <f>Cartilha_GLOBAL!$E4510</f>
        <v>34.75</v>
      </c>
      <c r="F4510" s="182">
        <f>Cartilha_GLOBAL!$F4510</f>
        <v>42.65</v>
      </c>
      <c r="G4510" s="108"/>
      <c r="H4510" s="107">
        <f t="shared" si="277"/>
        <v>0</v>
      </c>
      <c r="I4510" s="143">
        <f t="shared" si="278"/>
        <v>0</v>
      </c>
      <c r="J4510" s="142"/>
      <c r="K4510" s="145"/>
      <c r="L4510" s="7" t="str">
        <f t="shared" si="279"/>
        <v/>
      </c>
      <c r="M4510" s="7" t="str">
        <f t="shared" si="280"/>
        <v/>
      </c>
      <c r="N4510" s="7" t="str">
        <f>Cartilha_GLOBAL!N4510</f>
        <v/>
      </c>
      <c r="O4510" s="144"/>
      <c r="Q4510" s="151"/>
      <c r="R4510" s="152">
        <v>0</v>
      </c>
      <c r="T4510" s="153">
        <f>IF(Cartilha_GLOBAL!R4510=0,0,IF(Cartilha_GLOBAL!R4510&gt;0,"c","b"))</f>
        <v>0</v>
      </c>
    </row>
    <row r="4511" ht="22.5" hidden="1" spans="1:20">
      <c r="A4511" s="158">
        <f>Cartilha_GLOBAL!A4511</f>
        <v>97184</v>
      </c>
      <c r="B4511" s="100" t="str">
        <f>Cartilha_GLOBAL!B4511</f>
        <v>SINAPI</v>
      </c>
      <c r="C4511" s="104" t="str">
        <f>Cartilha_GLOBAL!C4511</f>
        <v>ASSENTAMENTO DE TUBO DE AÇO CARBONO PARA REDE DE ÁGUA, DN 700 MM (28), JUNTA SOLDADA, INSTALADO EM LOCAL COM NÍVEL BAIXO DE INTERFERÊNCIAS (NÃO INCLUI FORNECIMENTO). AF_11/2017</v>
      </c>
      <c r="D4511" s="94" t="str">
        <f>Cartilha_GLOBAL!D4511</f>
        <v>M</v>
      </c>
      <c r="E4511" s="105">
        <f>Cartilha_GLOBAL!$E4511</f>
        <v>40.3</v>
      </c>
      <c r="F4511" s="182">
        <f>Cartilha_GLOBAL!$F4511</f>
        <v>49.46</v>
      </c>
      <c r="G4511" s="108"/>
      <c r="H4511" s="107">
        <f t="shared" si="277"/>
        <v>0</v>
      </c>
      <c r="I4511" s="143">
        <f t="shared" si="278"/>
        <v>0</v>
      </c>
      <c r="J4511" s="142"/>
      <c r="K4511" s="228"/>
      <c r="L4511" s="7" t="str">
        <f t="shared" si="279"/>
        <v/>
      </c>
      <c r="M4511" s="7" t="str">
        <f t="shared" si="280"/>
        <v/>
      </c>
      <c r="N4511" s="7" t="str">
        <f>Cartilha_GLOBAL!N4511</f>
        <v/>
      </c>
      <c r="O4511" s="144"/>
      <c r="Q4511" s="151"/>
      <c r="R4511" s="152">
        <v>0</v>
      </c>
      <c r="T4511" s="153">
        <f>IF(Cartilha_GLOBAL!R4511=0,0,IF(Cartilha_GLOBAL!R4511&gt;0,"c","b"))</f>
        <v>0</v>
      </c>
    </row>
    <row r="4512" ht="22.5" hidden="1" spans="1:20">
      <c r="A4512" s="158">
        <f>Cartilha_GLOBAL!A4512</f>
        <v>97185</v>
      </c>
      <c r="B4512" s="100" t="str">
        <f>Cartilha_GLOBAL!B4512</f>
        <v>SINAPI</v>
      </c>
      <c r="C4512" s="104" t="str">
        <f>Cartilha_GLOBAL!C4512</f>
        <v>ASSENTAMENTO DE TUBO DE AÇO CARBONO PARA REDE DE ÁGUA, DN 800 MM (32), JUNTA SOLDADA, INSTALADO EM LOCAL COM NÍVEL BAIXO DE INTERFERÊNCIAS (NÃO INCLUI FORNECIMENTO). AF_11/2017</v>
      </c>
      <c r="D4512" s="94" t="str">
        <f>Cartilha_GLOBAL!D4512</f>
        <v>M</v>
      </c>
      <c r="E4512" s="105">
        <f>Cartilha_GLOBAL!$E4512</f>
        <v>45.84</v>
      </c>
      <c r="F4512" s="182">
        <f>Cartilha_GLOBAL!$F4512</f>
        <v>56.26</v>
      </c>
      <c r="G4512" s="108"/>
      <c r="H4512" s="107">
        <f t="shared" si="277"/>
        <v>0</v>
      </c>
      <c r="I4512" s="143">
        <f t="shared" si="278"/>
        <v>0</v>
      </c>
      <c r="J4512" s="142"/>
      <c r="K4512" s="228"/>
      <c r="L4512" s="7" t="str">
        <f t="shared" si="279"/>
        <v/>
      </c>
      <c r="M4512" s="7" t="str">
        <f t="shared" si="280"/>
        <v/>
      </c>
      <c r="N4512" s="7" t="str">
        <f>Cartilha_GLOBAL!N4512</f>
        <v/>
      </c>
      <c r="O4512" s="144"/>
      <c r="Q4512" s="151"/>
      <c r="R4512" s="152">
        <v>0</v>
      </c>
      <c r="T4512" s="153">
        <f>IF(Cartilha_GLOBAL!R4512=0,0,IF(Cartilha_GLOBAL!R4512&gt;0,"c","b"))</f>
        <v>0</v>
      </c>
    </row>
    <row r="4513" ht="22.5" hidden="1" spans="1:20">
      <c r="A4513" s="158">
        <f>Cartilha_GLOBAL!A4513</f>
        <v>97186</v>
      </c>
      <c r="B4513" s="100" t="str">
        <f>Cartilha_GLOBAL!B4513</f>
        <v>SINAPI</v>
      </c>
      <c r="C4513" s="104" t="str">
        <f>Cartilha_GLOBAL!C4513</f>
        <v>ASSENTAMENTO DE TUBO DE AÇO CARBONO PARA REDE DE ÁGUA, DN 900 MM (36), JUNTA SOLDADA, INSTALADO EM LOCAL COM NÍVEL BAIXO DE INTERFERÊNCIAS (NÃO INCLUI FORNECIMENTO). AF_11/2017</v>
      </c>
      <c r="D4513" s="94" t="str">
        <f>Cartilha_GLOBAL!D4513</f>
        <v>M</v>
      </c>
      <c r="E4513" s="105">
        <f>Cartilha_GLOBAL!$E4513</f>
        <v>51.39</v>
      </c>
      <c r="F4513" s="182">
        <f>Cartilha_GLOBAL!$F4513</f>
        <v>63.08</v>
      </c>
      <c r="G4513" s="108"/>
      <c r="H4513" s="107">
        <f t="shared" si="277"/>
        <v>0</v>
      </c>
      <c r="I4513" s="143">
        <f t="shared" si="278"/>
        <v>0</v>
      </c>
      <c r="J4513" s="142"/>
      <c r="K4513" s="228"/>
      <c r="L4513" s="7" t="str">
        <f t="shared" si="279"/>
        <v/>
      </c>
      <c r="M4513" s="7" t="str">
        <f t="shared" si="280"/>
        <v/>
      </c>
      <c r="N4513" s="7" t="str">
        <f>Cartilha_GLOBAL!N4513</f>
        <v/>
      </c>
      <c r="O4513" s="144"/>
      <c r="Q4513" s="151"/>
      <c r="R4513" s="152">
        <v>0</v>
      </c>
      <c r="T4513" s="153">
        <f>IF(Cartilha_GLOBAL!R4513=0,0,IF(Cartilha_GLOBAL!R4513&gt;0,"c","b"))</f>
        <v>0</v>
      </c>
    </row>
    <row r="4514" ht="33.75" hidden="1" spans="1:20">
      <c r="A4514" s="158">
        <f>Cartilha_GLOBAL!A4514</f>
        <v>97187</v>
      </c>
      <c r="B4514" s="100" t="str">
        <f>Cartilha_GLOBAL!B4514</f>
        <v>SINAPI</v>
      </c>
      <c r="C4514" s="104" t="str">
        <f>Cartilha_GLOBAL!C4514</f>
        <v>ASSENTAMENTO DE TUBO DE AÇO CARBONO PARA REDE DE ÁGUA, DN 1000 MM (40  ) OU DN 1100 MM (44  ), JUNTA SOLDADA, INSTALADO EM LOCAL COM NÍVEL BAIXO DE INTERFERÊNCIAS (NÃO INCLUI FORNECIMENTO). AF_11/2017</v>
      </c>
      <c r="D4514" s="94" t="str">
        <f>Cartilha_GLOBAL!D4514</f>
        <v>M</v>
      </c>
      <c r="E4514" s="105">
        <f>Cartilha_GLOBAL!$E4514</f>
        <v>62.47</v>
      </c>
      <c r="F4514" s="182">
        <f>Cartilha_GLOBAL!$F4514</f>
        <v>76.68</v>
      </c>
      <c r="G4514" s="108"/>
      <c r="H4514" s="107">
        <f t="shared" si="277"/>
        <v>0</v>
      </c>
      <c r="I4514" s="143">
        <f t="shared" si="278"/>
        <v>0</v>
      </c>
      <c r="J4514" s="142"/>
      <c r="K4514" s="228"/>
      <c r="L4514" s="7" t="str">
        <f t="shared" si="279"/>
        <v/>
      </c>
      <c r="M4514" s="7" t="str">
        <f t="shared" si="280"/>
        <v/>
      </c>
      <c r="N4514" s="7" t="str">
        <f>Cartilha_GLOBAL!N4514</f>
        <v/>
      </c>
      <c r="O4514" s="144"/>
      <c r="Q4514" s="151"/>
      <c r="R4514" s="152">
        <v>0</v>
      </c>
      <c r="T4514" s="153">
        <f>IF(Cartilha_GLOBAL!R4514=0,0,IF(Cartilha_GLOBAL!R4514&gt;0,"c","b"))</f>
        <v>0</v>
      </c>
    </row>
    <row r="4515" ht="33.75" hidden="1" spans="1:20">
      <c r="A4515" s="158">
        <f>Cartilha_GLOBAL!A4515</f>
        <v>97188</v>
      </c>
      <c r="B4515" s="100" t="str">
        <f>Cartilha_GLOBAL!B4515</f>
        <v>SINAPI</v>
      </c>
      <c r="C4515" s="104" t="str">
        <f>Cartilha_GLOBAL!C4515</f>
        <v>ASSENTAMENTO DE TUBO DE AÇO CARBONO PARA REDE DE ÁGUA, DN 1200 MM (48) OU DN 1300 MM (52), JUNTA SOLDADA, INSTALADO EM LOCAL COM NÍVEL BAIXO DE INTERFERÊNCIAS (NÃO INCLUI FORNECIMENTO). AF_11/2017</v>
      </c>
      <c r="D4515" s="94" t="str">
        <f>Cartilha_GLOBAL!D4515</f>
        <v>M</v>
      </c>
      <c r="E4515" s="105">
        <f>Cartilha_GLOBAL!$E4515</f>
        <v>73.57</v>
      </c>
      <c r="F4515" s="182">
        <f>Cartilha_GLOBAL!$F4515</f>
        <v>90.3</v>
      </c>
      <c r="G4515" s="108"/>
      <c r="H4515" s="107">
        <f t="shared" si="277"/>
        <v>0</v>
      </c>
      <c r="I4515" s="143">
        <f t="shared" si="278"/>
        <v>0</v>
      </c>
      <c r="J4515" s="142"/>
      <c r="K4515" s="228"/>
      <c r="L4515" s="7" t="str">
        <f t="shared" si="279"/>
        <v/>
      </c>
      <c r="M4515" s="7" t="str">
        <f t="shared" si="280"/>
        <v/>
      </c>
      <c r="N4515" s="7" t="str">
        <f>Cartilha_GLOBAL!N4515</f>
        <v/>
      </c>
      <c r="O4515" s="144"/>
      <c r="Q4515" s="151"/>
      <c r="R4515" s="152">
        <v>0</v>
      </c>
      <c r="T4515" s="153">
        <f>IF(Cartilha_GLOBAL!R4515=0,0,IF(Cartilha_GLOBAL!R4515&gt;0,"c","b"))</f>
        <v>0</v>
      </c>
    </row>
    <row r="4516" ht="33.75" hidden="1" spans="1:20">
      <c r="A4516" s="158">
        <f>Cartilha_GLOBAL!A4516</f>
        <v>97189</v>
      </c>
      <c r="B4516" s="100" t="str">
        <f>Cartilha_GLOBAL!B4516</f>
        <v>SINAPI</v>
      </c>
      <c r="C4516" s="104" t="str">
        <f>Cartilha_GLOBAL!C4516</f>
        <v>ASSENTAMENTO DE TUBO DE AÇO CARBONO PARA REDE DE ÁGUA, DN 1400 MM (56'') OU DN 1500 MM (60), JUNTA SOLDADA, INSTALADO EM LOCAL COM NÍVEL BAIXO DE INTERFERÊNCIAS (NÃO INCLUI FORNECIMENTO). AF_11/2017</v>
      </c>
      <c r="D4516" s="94" t="str">
        <f>Cartilha_GLOBAL!D4516</f>
        <v>M</v>
      </c>
      <c r="E4516" s="105">
        <f>Cartilha_GLOBAL!$E4516</f>
        <v>84.64</v>
      </c>
      <c r="F4516" s="182">
        <f>Cartilha_GLOBAL!$F4516</f>
        <v>103.89</v>
      </c>
      <c r="G4516" s="108"/>
      <c r="H4516" s="107">
        <f t="shared" si="277"/>
        <v>0</v>
      </c>
      <c r="I4516" s="143">
        <f t="shared" si="278"/>
        <v>0</v>
      </c>
      <c r="J4516" s="142"/>
      <c r="K4516" s="228"/>
      <c r="L4516" s="7" t="str">
        <f t="shared" si="279"/>
        <v/>
      </c>
      <c r="M4516" s="7" t="str">
        <f t="shared" si="280"/>
        <v/>
      </c>
      <c r="N4516" s="7" t="str">
        <f>Cartilha_GLOBAL!N4516</f>
        <v/>
      </c>
      <c r="O4516" s="144"/>
      <c r="Q4516" s="151"/>
      <c r="R4516" s="152">
        <v>0</v>
      </c>
      <c r="T4516" s="153">
        <f>IF(Cartilha_GLOBAL!R4516=0,0,IF(Cartilha_GLOBAL!R4516&gt;0,"c","b"))</f>
        <v>0</v>
      </c>
    </row>
    <row r="4517" ht="33.75" hidden="1" spans="1:20">
      <c r="A4517" s="158">
        <f>Cartilha_GLOBAL!A4517</f>
        <v>97190</v>
      </c>
      <c r="B4517" s="100" t="str">
        <f>Cartilha_GLOBAL!B4517</f>
        <v>SINAPI</v>
      </c>
      <c r="C4517" s="104" t="str">
        <f>Cartilha_GLOBAL!C4517</f>
        <v>ASSENTAMENTO DE TUBO DE AÇO CARBONO PARA REDE DE ÁGUA, DN 1600 MM (64) OU DN 1700 MM (68), JUNTA SOLDADA, INSTALADO EM LOCAL COM NÍVEL BAIXO DE INTERFERÊNCIAS (NÃO INCLUI FORNECIMENTO). AF_11/2017</v>
      </c>
      <c r="D4517" s="94" t="str">
        <f>Cartilha_GLOBAL!D4517</f>
        <v>M</v>
      </c>
      <c r="E4517" s="105">
        <f>Cartilha_GLOBAL!$E4517</f>
        <v>95.73</v>
      </c>
      <c r="F4517" s="182">
        <f>Cartilha_GLOBAL!$F4517</f>
        <v>117.5</v>
      </c>
      <c r="G4517" s="108"/>
      <c r="H4517" s="107">
        <f t="shared" si="277"/>
        <v>0</v>
      </c>
      <c r="I4517" s="143">
        <f t="shared" si="278"/>
        <v>0</v>
      </c>
      <c r="J4517" s="142"/>
      <c r="K4517" s="228"/>
      <c r="L4517" s="7" t="str">
        <f t="shared" si="279"/>
        <v/>
      </c>
      <c r="M4517" s="7" t="str">
        <f t="shared" si="280"/>
        <v/>
      </c>
      <c r="N4517" s="7" t="str">
        <f>Cartilha_GLOBAL!N4517</f>
        <v/>
      </c>
      <c r="O4517" s="144"/>
      <c r="Q4517" s="151"/>
      <c r="R4517" s="152">
        <v>0</v>
      </c>
      <c r="T4517" s="153">
        <f>IF(Cartilha_GLOBAL!R4517=0,0,IF(Cartilha_GLOBAL!R4517&gt;0,"c","b"))</f>
        <v>0</v>
      </c>
    </row>
    <row r="4518" ht="33.75" hidden="1" spans="1:20">
      <c r="A4518" s="158">
        <f>Cartilha_GLOBAL!A4518</f>
        <v>97191</v>
      </c>
      <c r="B4518" s="100" t="str">
        <f>Cartilha_GLOBAL!B4518</f>
        <v>SINAPI</v>
      </c>
      <c r="C4518" s="104" t="str">
        <f>Cartilha_GLOBAL!C4518</f>
        <v>ASSENTAMENTO DE TUBO DE AÇO CARBONO PARA REDE DE ÁGUA, DN 1800 MM (72) OU DN 1900 MM (76), JUNTA SOLDADA, INSTALADO EM LOCAL COM NÍVEL BAIXO DE INTERFERÊNCIAS (NÃO INCLUI FORNECIMENTO). AF_11/2017</v>
      </c>
      <c r="D4518" s="94" t="str">
        <f>Cartilha_GLOBAL!D4518</f>
        <v>M</v>
      </c>
      <c r="E4518" s="105">
        <f>Cartilha_GLOBAL!$E4518</f>
        <v>110.32</v>
      </c>
      <c r="F4518" s="182">
        <f>Cartilha_GLOBAL!$F4518</f>
        <v>135.41</v>
      </c>
      <c r="G4518" s="108"/>
      <c r="H4518" s="107">
        <f t="shared" si="277"/>
        <v>0</v>
      </c>
      <c r="I4518" s="143">
        <f t="shared" si="278"/>
        <v>0</v>
      </c>
      <c r="J4518" s="142"/>
      <c r="K4518" s="228"/>
      <c r="L4518" s="7" t="str">
        <f t="shared" si="279"/>
        <v/>
      </c>
      <c r="M4518" s="7" t="str">
        <f t="shared" si="280"/>
        <v/>
      </c>
      <c r="N4518" s="7" t="str">
        <f>Cartilha_GLOBAL!N4518</f>
        <v/>
      </c>
      <c r="O4518" s="144"/>
      <c r="Q4518" s="151"/>
      <c r="R4518" s="152">
        <v>0</v>
      </c>
      <c r="T4518" s="153">
        <f>IF(Cartilha_GLOBAL!R4518=0,0,IF(Cartilha_GLOBAL!R4518&gt;0,"c","b"))</f>
        <v>0</v>
      </c>
    </row>
    <row r="4519" ht="33.75" hidden="1" spans="1:20">
      <c r="A4519" s="158">
        <f>Cartilha_GLOBAL!A4519</f>
        <v>97192</v>
      </c>
      <c r="B4519" s="100" t="str">
        <f>Cartilha_GLOBAL!B4519</f>
        <v>SINAPI</v>
      </c>
      <c r="C4519" s="104" t="str">
        <f>Cartilha_GLOBAL!C4519</f>
        <v>ASSENTAMENTO DE TUBO DE AÇO CARBONO PARA REDE DE ÁGUA, DN 2000 MM (80) OU DN 2100 MM (84), JUNTA SOLDADA, INSTALADO EM LOCAL COM NÍVEL BAIXO DE INTERFERÊNCIAS (NÃO INCLUI FORNECIMENTO). AF_11/2017</v>
      </c>
      <c r="D4519" s="94" t="str">
        <f>Cartilha_GLOBAL!D4519</f>
        <v>M</v>
      </c>
      <c r="E4519" s="105">
        <f>Cartilha_GLOBAL!$E4519</f>
        <v>121.76</v>
      </c>
      <c r="F4519" s="182">
        <f>Cartilha_GLOBAL!$F4519</f>
        <v>149.45</v>
      </c>
      <c r="G4519" s="108"/>
      <c r="H4519" s="107">
        <f t="shared" si="277"/>
        <v>0</v>
      </c>
      <c r="I4519" s="143">
        <f t="shared" si="278"/>
        <v>0</v>
      </c>
      <c r="J4519" s="142"/>
      <c r="K4519" s="228"/>
      <c r="L4519" s="7" t="str">
        <f t="shared" si="279"/>
        <v/>
      </c>
      <c r="M4519" s="7" t="str">
        <f t="shared" si="280"/>
        <v/>
      </c>
      <c r="N4519" s="7" t="str">
        <f>Cartilha_GLOBAL!N4519</f>
        <v/>
      </c>
      <c r="O4519" s="144"/>
      <c r="Q4519" s="151"/>
      <c r="R4519" s="152">
        <v>0</v>
      </c>
      <c r="T4519" s="153">
        <f>IF(Cartilha_GLOBAL!R4519=0,0,IF(Cartilha_GLOBAL!R4519&gt;0,"c","b"))</f>
        <v>0</v>
      </c>
    </row>
    <row r="4520" ht="33.75" hidden="1" spans="1:20">
      <c r="A4520" s="158">
        <f>Cartilha_GLOBAL!A4520</f>
        <v>101936</v>
      </c>
      <c r="B4520" s="100" t="str">
        <f>Cartilha_GLOBAL!B4520</f>
        <v>SINAPI</v>
      </c>
      <c r="C4520" s="104" t="str">
        <f>Cartilha_GLOBAL!C4520</f>
        <v>INSTALAÇÃO DE TUBOS E CONEXÕES, EM AÇO/FERRO GALVANIZADO, PARA O CENTRO DE MEDIÇÃO DE GÁS DE EDIFÍCIO RESIDENCIAL, COM 4 PAVIMENTOS, 16 UNIDADES HABITACIONAIS, DN 32 (1 1/4) - FORNECIMENTO E INSTALAÇÃO. AF_10/2020</v>
      </c>
      <c r="D4520" s="94" t="str">
        <f>Cartilha_GLOBAL!D4520</f>
        <v>UN</v>
      </c>
      <c r="E4520" s="105">
        <f>Cartilha_GLOBAL!$E4520</f>
        <v>8955.86</v>
      </c>
      <c r="F4520" s="182">
        <f>Cartilha_GLOBAL!$F4520</f>
        <v>10992.42</v>
      </c>
      <c r="G4520" s="108"/>
      <c r="H4520" s="107">
        <f t="shared" si="277"/>
        <v>0</v>
      </c>
      <c r="I4520" s="143">
        <f t="shared" si="278"/>
        <v>0</v>
      </c>
      <c r="J4520" s="142"/>
      <c r="K4520" s="228"/>
      <c r="L4520" s="7" t="str">
        <f t="shared" si="279"/>
        <v/>
      </c>
      <c r="M4520" s="7" t="str">
        <f t="shared" si="280"/>
        <v/>
      </c>
      <c r="N4520" s="7" t="str">
        <f>Cartilha_GLOBAL!N4520</f>
        <v/>
      </c>
      <c r="O4520" s="144"/>
      <c r="Q4520" s="151"/>
      <c r="R4520" s="152">
        <v>0</v>
      </c>
      <c r="T4520" s="153">
        <f>IF(Cartilha_GLOBAL!R4520=0,0,IF(Cartilha_GLOBAL!R4520&gt;0,"c","b"))</f>
        <v>0</v>
      </c>
    </row>
    <row r="4521" ht="33.75" hidden="1" spans="1:20">
      <c r="A4521" s="158">
        <f>Cartilha_GLOBAL!A4521</f>
        <v>101937</v>
      </c>
      <c r="B4521" s="100" t="str">
        <f>Cartilha_GLOBAL!B4521</f>
        <v>SINAPI</v>
      </c>
      <c r="C4521" s="104" t="str">
        <f>Cartilha_GLOBAL!C4521</f>
        <v>INSTALAÇÃO DE TUBOS E CONEXÕES, EM AÇO/FERRO GALVANIZADO, PARA O CENTRO DE MEDIÇÃO DE GÁS DE EDIFÍCIO RESIDENCIAL, COM 4 PAVIMENTOS, 16 UNIDADES HABITACIONAIS, DN 50 (2) - FORNECIMENTO E INSTALAÇÃO. AF_10/2020</v>
      </c>
      <c r="D4521" s="94" t="str">
        <f>Cartilha_GLOBAL!D4521</f>
        <v>UN</v>
      </c>
      <c r="E4521" s="105">
        <f>Cartilha_GLOBAL!$E4521</f>
        <v>16399.75</v>
      </c>
      <c r="F4521" s="182">
        <f>Cartilha_GLOBAL!$F4521</f>
        <v>20129.05</v>
      </c>
      <c r="G4521" s="108"/>
      <c r="H4521" s="107">
        <f t="shared" si="277"/>
        <v>0</v>
      </c>
      <c r="I4521" s="143">
        <f t="shared" si="278"/>
        <v>0</v>
      </c>
      <c r="J4521" s="142"/>
      <c r="K4521" s="145"/>
      <c r="L4521" s="7" t="str">
        <f t="shared" si="279"/>
        <v/>
      </c>
      <c r="M4521" s="7" t="str">
        <f t="shared" si="280"/>
        <v/>
      </c>
      <c r="N4521" s="7" t="str">
        <f>Cartilha_GLOBAL!N4521</f>
        <v/>
      </c>
      <c r="O4521" s="144"/>
      <c r="Q4521" s="151"/>
      <c r="R4521" s="152">
        <v>0</v>
      </c>
      <c r="T4521" s="153">
        <f>IF(Cartilha_GLOBAL!R4521=0,0,IF(Cartilha_GLOBAL!R4521&gt;0,"c","b"))</f>
        <v>0</v>
      </c>
    </row>
    <row r="4522" ht="22.5" hidden="1" spans="1:20">
      <c r="A4522" s="158">
        <f>Cartilha_GLOBAL!A4522</f>
        <v>92359</v>
      </c>
      <c r="B4522" s="100" t="str">
        <f>Cartilha_GLOBAL!B4522</f>
        <v>SINAPI</v>
      </c>
      <c r="C4522" s="104" t="str">
        <f>Cartilha_GLOBAL!C4522</f>
        <v>TUBO DE AÇO PRETO SEM COSTURA, CONEXÃO SOLDADA, DN 25 (1"), INSTALADO EM REDE DE ALIMENTAÇÃO PARA HIDRANTE - FORNECIMENTO E INSTALAÇÃO. AF_10/2020</v>
      </c>
      <c r="D4522" s="94" t="str">
        <f>Cartilha_GLOBAL!D4522</f>
        <v>M</v>
      </c>
      <c r="E4522" s="105">
        <f>Cartilha_GLOBAL!$E4522</f>
        <v>71.25</v>
      </c>
      <c r="F4522" s="182">
        <f>Cartilha_GLOBAL!$F4522</f>
        <v>87.45</v>
      </c>
      <c r="G4522" s="108"/>
      <c r="H4522" s="107">
        <f t="shared" si="277"/>
        <v>0</v>
      </c>
      <c r="I4522" s="143">
        <f t="shared" si="278"/>
        <v>0</v>
      </c>
      <c r="J4522" s="142"/>
      <c r="K4522" s="228"/>
      <c r="L4522" s="7" t="str">
        <f t="shared" si="279"/>
        <v/>
      </c>
      <c r="M4522" s="7" t="str">
        <f t="shared" si="280"/>
        <v/>
      </c>
      <c r="N4522" s="7" t="str">
        <f>Cartilha_GLOBAL!N4522</f>
        <v/>
      </c>
      <c r="O4522" s="144"/>
      <c r="Q4522" s="151"/>
      <c r="R4522" s="152">
        <v>0</v>
      </c>
      <c r="T4522" s="153">
        <f>IF(Cartilha_GLOBAL!R4522=0,0,IF(Cartilha_GLOBAL!R4522&gt;0,"c","b"))</f>
        <v>0</v>
      </c>
    </row>
    <row r="4523" ht="22.5" hidden="1" spans="1:20">
      <c r="A4523" s="158">
        <f>Cartilha_GLOBAL!A4523</f>
        <v>92360</v>
      </c>
      <c r="B4523" s="100" t="str">
        <f>Cartilha_GLOBAL!B4523</f>
        <v>SINAPI</v>
      </c>
      <c r="C4523" s="104" t="str">
        <f>Cartilha_GLOBAL!C4523</f>
        <v>TUBO DE AÇO PRETO SEM COSTURA, CONEXÃO SOLDADA, DN 32 (1 1/4"), INSTALADO EM REDE DE ALIMENTAÇÃO PARA HIDRANTE - FORNECIMENTO E INSTALAÇÃO. AF_10/2020</v>
      </c>
      <c r="D4523" s="94" t="str">
        <f>Cartilha_GLOBAL!D4523</f>
        <v>M</v>
      </c>
      <c r="E4523" s="105">
        <f>Cartilha_GLOBAL!$E4523</f>
        <v>95.2</v>
      </c>
      <c r="F4523" s="182">
        <f>Cartilha_GLOBAL!$F4523</f>
        <v>116.85</v>
      </c>
      <c r="G4523" s="108"/>
      <c r="H4523" s="107">
        <f t="shared" si="277"/>
        <v>0</v>
      </c>
      <c r="I4523" s="143">
        <f t="shared" si="278"/>
        <v>0</v>
      </c>
      <c r="J4523" s="142"/>
      <c r="K4523" s="145"/>
      <c r="L4523" s="7" t="str">
        <f t="shared" si="279"/>
        <v/>
      </c>
      <c r="M4523" s="7" t="str">
        <f t="shared" si="280"/>
        <v/>
      </c>
      <c r="N4523" s="7" t="str">
        <f>Cartilha_GLOBAL!N4523</f>
        <v/>
      </c>
      <c r="O4523" s="144"/>
      <c r="Q4523" s="151"/>
      <c r="R4523" s="152">
        <v>0</v>
      </c>
      <c r="T4523" s="153">
        <f>IF(Cartilha_GLOBAL!R4523=0,0,IF(Cartilha_GLOBAL!R4523&gt;0,"c","b"))</f>
        <v>0</v>
      </c>
    </row>
    <row r="4524" ht="22.5" hidden="1" spans="1:20">
      <c r="A4524" s="158">
        <f>Cartilha_GLOBAL!A4524</f>
        <v>92645</v>
      </c>
      <c r="B4524" s="100" t="str">
        <f>Cartilha_GLOBAL!B4524</f>
        <v>SINAPI</v>
      </c>
      <c r="C4524" s="104" t="str">
        <f>Cartilha_GLOBAL!C4524</f>
        <v>TUBO DE AÇO PRETO SEM COSTURA, CONEXÃO SOLDADA, DN 25 (1"), INSTALADO EM REDE DE ALIMENTAÇÃO PARA SPRINKLER - FORNECIMENTO E INSTALAÇÃO. AF_10/2020</v>
      </c>
      <c r="D4524" s="94" t="str">
        <f>Cartilha_GLOBAL!D4524</f>
        <v>M</v>
      </c>
      <c r="E4524" s="105">
        <f>Cartilha_GLOBAL!$E4524</f>
        <v>75.83</v>
      </c>
      <c r="F4524" s="182">
        <f>Cartilha_GLOBAL!$F4524</f>
        <v>93.07</v>
      </c>
      <c r="G4524" s="108"/>
      <c r="H4524" s="107">
        <f t="shared" si="277"/>
        <v>0</v>
      </c>
      <c r="I4524" s="143">
        <f t="shared" si="278"/>
        <v>0</v>
      </c>
      <c r="J4524" s="142"/>
      <c r="K4524" s="145"/>
      <c r="L4524" s="7" t="str">
        <f t="shared" si="279"/>
        <v/>
      </c>
      <c r="M4524" s="7" t="str">
        <f t="shared" si="280"/>
        <v/>
      </c>
      <c r="N4524" s="7" t="str">
        <f>Cartilha_GLOBAL!N4524</f>
        <v/>
      </c>
      <c r="O4524" s="144"/>
      <c r="Q4524" s="151"/>
      <c r="R4524" s="152">
        <v>0</v>
      </c>
      <c r="T4524" s="153">
        <f>IF(Cartilha_GLOBAL!R4524=0,0,IF(Cartilha_GLOBAL!R4524&gt;0,"c","b"))</f>
        <v>0</v>
      </c>
    </row>
    <row r="4525" ht="22.5" hidden="1" spans="1:20">
      <c r="A4525" s="158">
        <f>Cartilha_GLOBAL!A4525</f>
        <v>92646</v>
      </c>
      <c r="B4525" s="100" t="str">
        <f>Cartilha_GLOBAL!B4525</f>
        <v>SINAPI</v>
      </c>
      <c r="C4525" s="104" t="str">
        <f>Cartilha_GLOBAL!C4525</f>
        <v>TUBO DE AÇO PRETO SEM COSTURA, CONEXÃO SOLDADA, DN 32 (1 1/4"), INSTALADO EM REDE DE ALIMENTAÇÃO PARA SPRINKLER - FORNECIMENTO E INSTALAÇÃO. AF_10/2020</v>
      </c>
      <c r="D4525" s="94" t="str">
        <f>Cartilha_GLOBAL!D4525</f>
        <v>M</v>
      </c>
      <c r="E4525" s="105">
        <f>Cartilha_GLOBAL!$E4525</f>
        <v>99.78</v>
      </c>
      <c r="F4525" s="182">
        <f>Cartilha_GLOBAL!$F4525</f>
        <v>122.47</v>
      </c>
      <c r="G4525" s="108"/>
      <c r="H4525" s="107">
        <f t="shared" si="277"/>
        <v>0</v>
      </c>
      <c r="I4525" s="143">
        <f t="shared" si="278"/>
        <v>0</v>
      </c>
      <c r="J4525" s="142"/>
      <c r="K4525" s="145"/>
      <c r="L4525" s="7" t="str">
        <f t="shared" si="279"/>
        <v/>
      </c>
      <c r="M4525" s="7" t="str">
        <f t="shared" si="280"/>
        <v/>
      </c>
      <c r="N4525" s="7" t="str">
        <f>Cartilha_GLOBAL!N4525</f>
        <v/>
      </c>
      <c r="O4525" s="144"/>
      <c r="Q4525" s="151"/>
      <c r="R4525" s="152">
        <v>0</v>
      </c>
      <c r="T4525" s="153">
        <f>IF(Cartilha_GLOBAL!R4525=0,0,IF(Cartilha_GLOBAL!R4525&gt;0,"c","b"))</f>
        <v>0</v>
      </c>
    </row>
    <row r="4526" ht="22.5" hidden="1" spans="1:20">
      <c r="A4526" s="158">
        <f>Cartilha_GLOBAL!A4526</f>
        <v>92691</v>
      </c>
      <c r="B4526" s="100" t="str">
        <f>Cartilha_GLOBAL!B4526</f>
        <v>SINAPI</v>
      </c>
      <c r="C4526" s="104" t="str">
        <f>Cartilha_GLOBAL!C4526</f>
        <v>TUBO DE AÇO PRETO SEM COSTURA, CLASSE MÉDIA, CONEXÃO SOLDADA, DN 25 (1"), INSTALADO EM RAMAIS  E SUB-RAMAIS DE GÁS - FORNECIMENTO E INSTALAÇÃO. AF_10/2020</v>
      </c>
      <c r="D4526" s="94" t="str">
        <f>Cartilha_GLOBAL!D4526</f>
        <v>M</v>
      </c>
      <c r="E4526" s="105">
        <f>Cartilha_GLOBAL!$E4526</f>
        <v>101.67</v>
      </c>
      <c r="F4526" s="182">
        <f>Cartilha_GLOBAL!$F4526</f>
        <v>124.79</v>
      </c>
      <c r="G4526" s="108"/>
      <c r="H4526" s="107">
        <f t="shared" ref="H4526:H4589" si="281">IF(G4526=0,0,F4526)</f>
        <v>0</v>
      </c>
      <c r="I4526" s="143">
        <f t="shared" ref="I4526:I4589" si="282">IF(ISBLANK(G4526),0,IF(R4526=0,ROUND(G4526*H4526,2),IF(R4526="b",ROUNDDOWN(G4526*H4526,2),ROUNDUP(G4526*H4526,2))))</f>
        <v>0</v>
      </c>
      <c r="J4526" s="142"/>
      <c r="K4526" s="145"/>
      <c r="L4526" s="7" t="str">
        <f t="shared" ref="L4526:L4589" si="283">IF(K4526="X","x",IF(K4526="xx","x",IF(I4526&gt;0,"x","")))</f>
        <v/>
      </c>
      <c r="M4526" s="7" t="str">
        <f t="shared" ref="M4526:M4589" si="284">IF(K4526="X","x",IF(K4526="xx","x",IF(I4526&gt;0,"x","")))</f>
        <v/>
      </c>
      <c r="N4526" s="7" t="str">
        <f>Cartilha_GLOBAL!N4526</f>
        <v/>
      </c>
      <c r="O4526" s="144"/>
      <c r="Q4526" s="151"/>
      <c r="R4526" s="152">
        <v>0</v>
      </c>
      <c r="T4526" s="153">
        <f>IF(Cartilha_GLOBAL!R4526=0,0,IF(Cartilha_GLOBAL!R4526&gt;0,"c","b"))</f>
        <v>0</v>
      </c>
    </row>
    <row r="4527" ht="22.5" hidden="1" spans="1:20">
      <c r="A4527" s="158">
        <f>Cartilha_GLOBAL!A4527</f>
        <v>101918</v>
      </c>
      <c r="B4527" s="100" t="str">
        <f>Cartilha_GLOBAL!B4527</f>
        <v>SINAPI</v>
      </c>
      <c r="C4527" s="104" t="str">
        <f>Cartilha_GLOBAL!C4527</f>
        <v>TUBO DE AÇO GALVANIZADO COM COSTURA, CLASSE MÉDIA, DN 100 (4"), CONEXÃO ROSQUEADA, INSTALADO EM PRUMADAS - FORNECIMENTO E INSTALAÇÃO. AF_10/2020</v>
      </c>
      <c r="D4527" s="94" t="str">
        <f>Cartilha_GLOBAL!D4527</f>
        <v>M</v>
      </c>
      <c r="E4527" s="105">
        <f>Cartilha_GLOBAL!$E4527</f>
        <v>230.42</v>
      </c>
      <c r="F4527" s="182">
        <f>Cartilha_GLOBAL!$F4527</f>
        <v>282.82</v>
      </c>
      <c r="G4527" s="108"/>
      <c r="H4527" s="107">
        <f t="shared" si="281"/>
        <v>0</v>
      </c>
      <c r="I4527" s="143">
        <f t="shared" si="282"/>
        <v>0</v>
      </c>
      <c r="J4527" s="142"/>
      <c r="K4527" s="145"/>
      <c r="L4527" s="7" t="str">
        <f t="shared" si="283"/>
        <v/>
      </c>
      <c r="M4527" s="7" t="str">
        <f t="shared" si="284"/>
        <v/>
      </c>
      <c r="N4527" s="7" t="str">
        <f>Cartilha_GLOBAL!N4527</f>
        <v/>
      </c>
      <c r="O4527" s="144"/>
      <c r="Q4527" s="151"/>
      <c r="R4527" s="152">
        <v>0</v>
      </c>
      <c r="T4527" s="153">
        <f>IF(Cartilha_GLOBAL!R4527=0,0,IF(Cartilha_GLOBAL!R4527&gt;0,"c","b"))</f>
        <v>0</v>
      </c>
    </row>
    <row r="4528" ht="22.5" hidden="1" spans="1:20">
      <c r="A4528" s="158">
        <f>Cartilha_GLOBAL!A4528</f>
        <v>101919</v>
      </c>
      <c r="B4528" s="100" t="str">
        <f>Cartilha_GLOBAL!B4528</f>
        <v>SINAPI</v>
      </c>
      <c r="C4528" s="104" t="str">
        <f>Cartilha_GLOBAL!C4528</f>
        <v>UNIÃO, EM FERRO GALVANIZADO, 4", CONEXÃO ROSQUEADA, INSTALADO EM PRUMADAS - FORNECIMENTO E INSTALAÇÃO. AF_10/2020</v>
      </c>
      <c r="D4528" s="94" t="str">
        <f>Cartilha_GLOBAL!D4528</f>
        <v>UN</v>
      </c>
      <c r="E4528" s="105">
        <f>Cartilha_GLOBAL!$E4528</f>
        <v>433.9</v>
      </c>
      <c r="F4528" s="182">
        <f>Cartilha_GLOBAL!$F4528</f>
        <v>532.57</v>
      </c>
      <c r="G4528" s="108"/>
      <c r="H4528" s="107">
        <f t="shared" si="281"/>
        <v>0</v>
      </c>
      <c r="I4528" s="143">
        <f t="shared" si="282"/>
        <v>0</v>
      </c>
      <c r="J4528" s="142"/>
      <c r="K4528" s="145"/>
      <c r="L4528" s="7" t="str">
        <f t="shared" si="283"/>
        <v/>
      </c>
      <c r="M4528" s="7" t="str">
        <f t="shared" si="284"/>
        <v/>
      </c>
      <c r="N4528" s="7" t="str">
        <f>Cartilha_GLOBAL!N4528</f>
        <v/>
      </c>
      <c r="O4528" s="144"/>
      <c r="Q4528" s="151"/>
      <c r="R4528" s="152">
        <v>0</v>
      </c>
      <c r="T4528" s="153">
        <f>IF(Cartilha_GLOBAL!R4528=0,0,IF(Cartilha_GLOBAL!R4528&gt;0,"c","b"))</f>
        <v>0</v>
      </c>
    </row>
    <row r="4529" ht="22.5" hidden="1" spans="1:20">
      <c r="A4529" s="158">
        <f>Cartilha_GLOBAL!A4529</f>
        <v>101920</v>
      </c>
      <c r="B4529" s="100" t="str">
        <f>Cartilha_GLOBAL!B4529</f>
        <v>SINAPI</v>
      </c>
      <c r="C4529" s="104" t="str">
        <f>Cartilha_GLOBAL!C4529</f>
        <v>LUVA, EM FERRO GALVANIZADO, 4", CONEXÃO ROSQUEADA, INSTALADO EM PRUMADAS - FORNECIMENTO E INSTALAÇÃO. AF_10/2020</v>
      </c>
      <c r="D4529" s="94" t="str">
        <f>Cartilha_GLOBAL!D4529</f>
        <v>UN</v>
      </c>
      <c r="E4529" s="105">
        <f>Cartilha_GLOBAL!$E4529</f>
        <v>209.48</v>
      </c>
      <c r="F4529" s="182">
        <f>Cartilha_GLOBAL!$F4529</f>
        <v>257.12</v>
      </c>
      <c r="G4529" s="108"/>
      <c r="H4529" s="107">
        <f t="shared" si="281"/>
        <v>0</v>
      </c>
      <c r="I4529" s="143">
        <f t="shared" si="282"/>
        <v>0</v>
      </c>
      <c r="J4529" s="142"/>
      <c r="K4529" s="145"/>
      <c r="L4529" s="7" t="str">
        <f t="shared" si="283"/>
        <v/>
      </c>
      <c r="M4529" s="7" t="str">
        <f t="shared" si="284"/>
        <v/>
      </c>
      <c r="N4529" s="7" t="str">
        <f>Cartilha_GLOBAL!N4529</f>
        <v/>
      </c>
      <c r="O4529" s="144"/>
      <c r="Q4529" s="151"/>
      <c r="R4529" s="152">
        <v>0</v>
      </c>
      <c r="T4529" s="153">
        <f>IF(Cartilha_GLOBAL!R4529=0,0,IF(Cartilha_GLOBAL!R4529&gt;0,"c","b"))</f>
        <v>0</v>
      </c>
    </row>
    <row r="4530" ht="22.5" hidden="1" spans="1:20">
      <c r="A4530" s="158">
        <f>Cartilha_GLOBAL!A4530</f>
        <v>101921</v>
      </c>
      <c r="B4530" s="100" t="str">
        <f>Cartilha_GLOBAL!B4530</f>
        <v>SINAPI</v>
      </c>
      <c r="C4530" s="104" t="str">
        <f>Cartilha_GLOBAL!C4530</f>
        <v>LUVA DE REDUÇÃO, EM FERRO GALVANIZADO, 4" X 2 1/2", CONEXÃO ROSQUEADA, INSTALADO EM PRUMADAS - FORNECIMENTO E INSTALAÇÃO. AF_10/2020</v>
      </c>
      <c r="D4530" s="94" t="str">
        <f>Cartilha_GLOBAL!D4530</f>
        <v>UN</v>
      </c>
      <c r="E4530" s="105">
        <f>Cartilha_GLOBAL!$E4530</f>
        <v>238.38</v>
      </c>
      <c r="F4530" s="182">
        <f>Cartilha_GLOBAL!$F4530</f>
        <v>292.59</v>
      </c>
      <c r="G4530" s="108"/>
      <c r="H4530" s="107">
        <f t="shared" si="281"/>
        <v>0</v>
      </c>
      <c r="I4530" s="143">
        <f t="shared" si="282"/>
        <v>0</v>
      </c>
      <c r="J4530" s="142"/>
      <c r="K4530" s="145"/>
      <c r="L4530" s="7" t="str">
        <f t="shared" si="283"/>
        <v/>
      </c>
      <c r="M4530" s="7" t="str">
        <f t="shared" si="284"/>
        <v/>
      </c>
      <c r="N4530" s="7" t="str">
        <f>Cartilha_GLOBAL!N4530</f>
        <v/>
      </c>
      <c r="O4530" s="144"/>
      <c r="Q4530" s="151"/>
      <c r="R4530" s="152">
        <v>0</v>
      </c>
      <c r="T4530" s="153">
        <f>IF(Cartilha_GLOBAL!R4530=0,0,IF(Cartilha_GLOBAL!R4530&gt;0,"c","b"))</f>
        <v>0</v>
      </c>
    </row>
    <row r="4531" ht="22.5" hidden="1" spans="1:20">
      <c r="A4531" s="158">
        <f>Cartilha_GLOBAL!A4531</f>
        <v>101922</v>
      </c>
      <c r="B4531" s="100" t="str">
        <f>Cartilha_GLOBAL!B4531</f>
        <v>SINAPI</v>
      </c>
      <c r="C4531" s="104" t="str">
        <f>Cartilha_GLOBAL!C4531</f>
        <v>LUVA DE REDUÇÃO, EM FERRO GALVANIZADO, 4" X 2", CONEXÃO ROSQUEADA, INSTALADO EM PRUMADAS - FORNECIMENTO E INSTALAÇÃO. AF_10/2020</v>
      </c>
      <c r="D4531" s="94" t="str">
        <f>Cartilha_GLOBAL!D4531</f>
        <v>UN</v>
      </c>
      <c r="E4531" s="105">
        <f>Cartilha_GLOBAL!$E4531</f>
        <v>238.38</v>
      </c>
      <c r="F4531" s="182">
        <f>Cartilha_GLOBAL!$F4531</f>
        <v>292.59</v>
      </c>
      <c r="G4531" s="108"/>
      <c r="H4531" s="107">
        <f t="shared" si="281"/>
        <v>0</v>
      </c>
      <c r="I4531" s="143">
        <f t="shared" si="282"/>
        <v>0</v>
      </c>
      <c r="J4531" s="142"/>
      <c r="K4531" s="145"/>
      <c r="L4531" s="7" t="str">
        <f t="shared" si="283"/>
        <v/>
      </c>
      <c r="M4531" s="7" t="str">
        <f t="shared" si="284"/>
        <v/>
      </c>
      <c r="N4531" s="7" t="str">
        <f>Cartilha_GLOBAL!N4531</f>
        <v/>
      </c>
      <c r="O4531" s="144"/>
      <c r="Q4531" s="151"/>
      <c r="R4531" s="152">
        <v>0</v>
      </c>
      <c r="T4531" s="153">
        <f>IF(Cartilha_GLOBAL!R4531=0,0,IF(Cartilha_GLOBAL!R4531&gt;0,"c","b"))</f>
        <v>0</v>
      </c>
    </row>
    <row r="4532" ht="22.5" hidden="1" spans="1:20">
      <c r="A4532" s="158">
        <f>Cartilha_GLOBAL!A4532</f>
        <v>101923</v>
      </c>
      <c r="B4532" s="100" t="str">
        <f>Cartilha_GLOBAL!B4532</f>
        <v>SINAPI</v>
      </c>
      <c r="C4532" s="104" t="str">
        <f>Cartilha_GLOBAL!C4532</f>
        <v>LUVA DE REDUÇÃO, EM FERRO GALVANIZADO, 4" X 3", CONEXÃO ROSQUEADA, INSTALADO EM PRUMADAS - FORNECIMENTO E INSTALAÇÃO. AF_10/2020</v>
      </c>
      <c r="D4532" s="94" t="str">
        <f>Cartilha_GLOBAL!D4532</f>
        <v>UN</v>
      </c>
      <c r="E4532" s="105">
        <f>Cartilha_GLOBAL!$E4532</f>
        <v>238.38</v>
      </c>
      <c r="F4532" s="182">
        <f>Cartilha_GLOBAL!$F4532</f>
        <v>292.59</v>
      </c>
      <c r="G4532" s="108"/>
      <c r="H4532" s="107">
        <f t="shared" si="281"/>
        <v>0</v>
      </c>
      <c r="I4532" s="143">
        <f t="shared" si="282"/>
        <v>0</v>
      </c>
      <c r="J4532" s="142"/>
      <c r="K4532" s="145"/>
      <c r="L4532" s="7" t="str">
        <f t="shared" si="283"/>
        <v/>
      </c>
      <c r="M4532" s="7" t="str">
        <f t="shared" si="284"/>
        <v/>
      </c>
      <c r="N4532" s="7" t="str">
        <f>Cartilha_GLOBAL!N4532</f>
        <v/>
      </c>
      <c r="O4532" s="144"/>
      <c r="Q4532" s="151"/>
      <c r="R4532" s="152">
        <v>0</v>
      </c>
      <c r="T4532" s="153">
        <f>IF(Cartilha_GLOBAL!R4532=0,0,IF(Cartilha_GLOBAL!R4532&gt;0,"c","b"))</f>
        <v>0</v>
      </c>
    </row>
    <row r="4533" ht="22.5" hidden="1" spans="1:20">
      <c r="A4533" s="158">
        <f>Cartilha_GLOBAL!A4533</f>
        <v>101924</v>
      </c>
      <c r="B4533" s="100" t="str">
        <f>Cartilha_GLOBAL!B4533</f>
        <v>SINAPI</v>
      </c>
      <c r="C4533" s="104" t="str">
        <f>Cartilha_GLOBAL!C4533</f>
        <v>NIPLE, EM FERRO GALVANIZADO, 4", CONEXÃO ROSQUEADA, INSTALADO EM PRUMADAS - FORNECIMENTO E INSTALAÇÃO. AF_10/2020</v>
      </c>
      <c r="D4533" s="94" t="str">
        <f>Cartilha_GLOBAL!D4533</f>
        <v>UN</v>
      </c>
      <c r="E4533" s="105">
        <f>Cartilha_GLOBAL!$E4533</f>
        <v>197.39</v>
      </c>
      <c r="F4533" s="182">
        <f>Cartilha_GLOBAL!$F4533</f>
        <v>242.28</v>
      </c>
      <c r="G4533" s="108"/>
      <c r="H4533" s="107">
        <f t="shared" si="281"/>
        <v>0</v>
      </c>
      <c r="I4533" s="143">
        <f t="shared" si="282"/>
        <v>0</v>
      </c>
      <c r="J4533" s="142"/>
      <c r="K4533" s="145"/>
      <c r="L4533" s="7" t="str">
        <f t="shared" si="283"/>
        <v/>
      </c>
      <c r="M4533" s="7" t="str">
        <f t="shared" si="284"/>
        <v/>
      </c>
      <c r="N4533" s="7" t="str">
        <f>Cartilha_GLOBAL!N4533</f>
        <v/>
      </c>
      <c r="O4533" s="144"/>
      <c r="Q4533" s="151"/>
      <c r="R4533" s="152">
        <v>0</v>
      </c>
      <c r="T4533" s="153">
        <f>IF(Cartilha_GLOBAL!R4533=0,0,IF(Cartilha_GLOBAL!R4533&gt;0,"c","b"))</f>
        <v>0</v>
      </c>
    </row>
    <row r="4534" ht="22.5" hidden="1" spans="1:20">
      <c r="A4534" s="158">
        <f>Cartilha_GLOBAL!A4534</f>
        <v>101925</v>
      </c>
      <c r="B4534" s="100" t="str">
        <f>Cartilha_GLOBAL!B4534</f>
        <v>SINAPI</v>
      </c>
      <c r="C4534" s="104" t="str">
        <f>Cartilha_GLOBAL!C4534</f>
        <v>JOELHO 90°, EM FERRO GALVANIZADO, 4", CONEXÃO ROSQUEADA, INSTALADO EM PRUMADAS - FORNECIMENTO E INSTALAÇÃO. AF_10/2020</v>
      </c>
      <c r="D4534" s="94" t="str">
        <f>Cartilha_GLOBAL!D4534</f>
        <v>UN</v>
      </c>
      <c r="E4534" s="105">
        <f>Cartilha_GLOBAL!$E4534</f>
        <v>329.27</v>
      </c>
      <c r="F4534" s="182">
        <f>Cartilha_GLOBAL!$F4534</f>
        <v>404.15</v>
      </c>
      <c r="G4534" s="108"/>
      <c r="H4534" s="107">
        <f t="shared" si="281"/>
        <v>0</v>
      </c>
      <c r="I4534" s="143">
        <f t="shared" si="282"/>
        <v>0</v>
      </c>
      <c r="J4534" s="142"/>
      <c r="K4534" s="145"/>
      <c r="L4534" s="7" t="str">
        <f t="shared" si="283"/>
        <v/>
      </c>
      <c r="M4534" s="7" t="str">
        <f t="shared" si="284"/>
        <v/>
      </c>
      <c r="N4534" s="7" t="str">
        <f>Cartilha_GLOBAL!N4534</f>
        <v/>
      </c>
      <c r="O4534" s="144"/>
      <c r="Q4534" s="151"/>
      <c r="R4534" s="152">
        <v>0</v>
      </c>
      <c r="T4534" s="153">
        <f>IF(Cartilha_GLOBAL!R4534=0,0,IF(Cartilha_GLOBAL!R4534&gt;0,"c","b"))</f>
        <v>0</v>
      </c>
    </row>
    <row r="4535" ht="22.5" hidden="1" spans="1:20">
      <c r="A4535" s="158">
        <f>Cartilha_GLOBAL!A4535</f>
        <v>101926</v>
      </c>
      <c r="B4535" s="100" t="str">
        <f>Cartilha_GLOBAL!B4535</f>
        <v>SINAPI</v>
      </c>
      <c r="C4535" s="104" t="str">
        <f>Cartilha_GLOBAL!C4535</f>
        <v>TÊ, EM FERRO GALVANIZADO, 4", CONEXÃO ROSQUEADA, INSTALADO EM PRUMADAS - FORNECIMENTO E INSTALAÇÃO. AF_10/2020</v>
      </c>
      <c r="D4535" s="94" t="str">
        <f>Cartilha_GLOBAL!D4535</f>
        <v>UN</v>
      </c>
      <c r="E4535" s="105">
        <f>Cartilha_GLOBAL!$E4535</f>
        <v>424.83</v>
      </c>
      <c r="F4535" s="182">
        <f>Cartilha_GLOBAL!$F4535</f>
        <v>521.44</v>
      </c>
      <c r="G4535" s="108"/>
      <c r="H4535" s="107">
        <f t="shared" si="281"/>
        <v>0</v>
      </c>
      <c r="I4535" s="143">
        <f t="shared" si="282"/>
        <v>0</v>
      </c>
      <c r="J4535" s="142"/>
      <c r="K4535" s="145"/>
      <c r="L4535" s="7" t="str">
        <f t="shared" si="283"/>
        <v/>
      </c>
      <c r="M4535" s="7" t="str">
        <f t="shared" si="284"/>
        <v/>
      </c>
      <c r="N4535" s="7" t="str">
        <f>Cartilha_GLOBAL!N4535</f>
        <v/>
      </c>
      <c r="O4535" s="144"/>
      <c r="Q4535" s="151"/>
      <c r="R4535" s="152">
        <v>0</v>
      </c>
      <c r="T4535" s="153">
        <f>IF(Cartilha_GLOBAL!R4535=0,0,IF(Cartilha_GLOBAL!R4535&gt;0,"c","b"))</f>
        <v>0</v>
      </c>
    </row>
    <row r="4536" ht="22.5" hidden="1" spans="1:20">
      <c r="A4536" s="158">
        <f>Cartilha_GLOBAL!A4536</f>
        <v>101927</v>
      </c>
      <c r="B4536" s="100" t="str">
        <f>Cartilha_GLOBAL!B4536</f>
        <v>SINAPI</v>
      </c>
      <c r="C4536" s="104" t="str">
        <f>Cartilha_GLOBAL!C4536</f>
        <v>TUBO DE AÇO GALVANIZADO COM COSTURA, CLASSE MÉDIA, DN 100 (4"), CONEXÃO ROSQUEADA, INSTALADO EM REDE DE ALIMENTAÇÃO PARA HIDRANTE - FORNECIMENTO E INSTALAÇÃO. AF_10/2020</v>
      </c>
      <c r="D4536" s="94" t="str">
        <f>Cartilha_GLOBAL!D4536</f>
        <v>M</v>
      </c>
      <c r="E4536" s="105">
        <f>Cartilha_GLOBAL!$E4536</f>
        <v>212.93</v>
      </c>
      <c r="F4536" s="182">
        <f>Cartilha_GLOBAL!$F4536</f>
        <v>261.35</v>
      </c>
      <c r="G4536" s="108"/>
      <c r="H4536" s="107">
        <f t="shared" si="281"/>
        <v>0</v>
      </c>
      <c r="I4536" s="143">
        <f t="shared" si="282"/>
        <v>0</v>
      </c>
      <c r="J4536" s="142"/>
      <c r="K4536" s="145"/>
      <c r="L4536" s="7" t="str">
        <f t="shared" si="283"/>
        <v/>
      </c>
      <c r="M4536" s="7" t="str">
        <f t="shared" si="284"/>
        <v/>
      </c>
      <c r="N4536" s="7" t="str">
        <f>Cartilha_GLOBAL!N4536</f>
        <v/>
      </c>
      <c r="O4536" s="144"/>
      <c r="Q4536" s="151"/>
      <c r="R4536" s="152">
        <v>0</v>
      </c>
      <c r="T4536" s="153">
        <f>IF(Cartilha_GLOBAL!R4536=0,0,IF(Cartilha_GLOBAL!R4536&gt;0,"c","b"))</f>
        <v>0</v>
      </c>
    </row>
    <row r="4537" ht="22.5" hidden="1" spans="1:20">
      <c r="A4537" s="158">
        <f>Cartilha_GLOBAL!A4537</f>
        <v>101928</v>
      </c>
      <c r="B4537" s="100" t="str">
        <f>Cartilha_GLOBAL!B4537</f>
        <v>SINAPI</v>
      </c>
      <c r="C4537" s="104" t="str">
        <f>Cartilha_GLOBAL!C4537</f>
        <v>UNIÃO, EM FERRO GALVANIZADO, 4", CONEXÃO ROSQUEADA, INSTALADO EM REDE DE ALIMENTAÇÃO PARA HIDRANTE - FORNECIMENTO E INSTALAÇÃO. AF_10/2020</v>
      </c>
      <c r="D4537" s="94" t="str">
        <f>Cartilha_GLOBAL!D4537</f>
        <v>UN</v>
      </c>
      <c r="E4537" s="105">
        <f>Cartilha_GLOBAL!$E4537</f>
        <v>440.59</v>
      </c>
      <c r="F4537" s="182">
        <f>Cartilha_GLOBAL!$F4537</f>
        <v>540.78</v>
      </c>
      <c r="G4537" s="108"/>
      <c r="H4537" s="107">
        <f t="shared" si="281"/>
        <v>0</v>
      </c>
      <c r="I4537" s="143">
        <f t="shared" si="282"/>
        <v>0</v>
      </c>
      <c r="J4537" s="142"/>
      <c r="K4537" s="145"/>
      <c r="L4537" s="7" t="str">
        <f t="shared" si="283"/>
        <v/>
      </c>
      <c r="M4537" s="7" t="str">
        <f t="shared" si="284"/>
        <v/>
      </c>
      <c r="N4537" s="7" t="str">
        <f>Cartilha_GLOBAL!N4537</f>
        <v/>
      </c>
      <c r="O4537" s="144"/>
      <c r="Q4537" s="151"/>
      <c r="R4537" s="152">
        <v>0</v>
      </c>
      <c r="T4537" s="153">
        <f>IF(Cartilha_GLOBAL!R4537=0,0,IF(Cartilha_GLOBAL!R4537&gt;0,"c","b"))</f>
        <v>0</v>
      </c>
    </row>
    <row r="4538" ht="22.5" hidden="1" spans="1:20">
      <c r="A4538" s="158">
        <f>Cartilha_GLOBAL!A4538</f>
        <v>101929</v>
      </c>
      <c r="B4538" s="100" t="str">
        <f>Cartilha_GLOBAL!B4538</f>
        <v>SINAPI</v>
      </c>
      <c r="C4538" s="104" t="str">
        <f>Cartilha_GLOBAL!C4538</f>
        <v>LUVA, EM FERRO GALVANIZADO, 4", CONEXÃO ROSQUEADA, INSTALADO EM REDE DE ALIMENTAÇÃO PARA HIDRANTE - FORNECIMENTO E INSTALAÇÃO. AF_10/2020</v>
      </c>
      <c r="D4538" s="94" t="str">
        <f>Cartilha_GLOBAL!D4538</f>
        <v>UN</v>
      </c>
      <c r="E4538" s="105">
        <f>Cartilha_GLOBAL!$E4538</f>
        <v>216.17</v>
      </c>
      <c r="F4538" s="182">
        <f>Cartilha_GLOBAL!$F4538</f>
        <v>265.33</v>
      </c>
      <c r="G4538" s="108"/>
      <c r="H4538" s="107">
        <f t="shared" si="281"/>
        <v>0</v>
      </c>
      <c r="I4538" s="143">
        <f t="shared" si="282"/>
        <v>0</v>
      </c>
      <c r="J4538" s="142"/>
      <c r="K4538" s="145"/>
      <c r="L4538" s="7" t="str">
        <f t="shared" si="283"/>
        <v/>
      </c>
      <c r="M4538" s="7" t="str">
        <f t="shared" si="284"/>
        <v/>
      </c>
      <c r="N4538" s="7" t="str">
        <f>Cartilha_GLOBAL!N4538</f>
        <v/>
      </c>
      <c r="O4538" s="144"/>
      <c r="Q4538" s="151"/>
      <c r="R4538" s="152">
        <v>0</v>
      </c>
      <c r="T4538" s="153">
        <f>IF(Cartilha_GLOBAL!R4538=0,0,IF(Cartilha_GLOBAL!R4538&gt;0,"c","b"))</f>
        <v>0</v>
      </c>
    </row>
    <row r="4539" ht="22.5" hidden="1" spans="1:20">
      <c r="A4539" s="158">
        <f>Cartilha_GLOBAL!A4539</f>
        <v>101930</v>
      </c>
      <c r="B4539" s="100" t="str">
        <f>Cartilha_GLOBAL!B4539</f>
        <v>SINAPI</v>
      </c>
      <c r="C4539" s="104" t="str">
        <f>Cartilha_GLOBAL!C4539</f>
        <v>LUVA DE REDUÇÃO, EM FERRO GALVANIZADO, 4" X 2 1/2", CONEXÃO ROSQUEADA, INSTALADO EM REDE DE ALIMENTAÇÃO PARA HIDRANTE - FORNECIMENTO E INSTALAÇÃO. AF_10/2020</v>
      </c>
      <c r="D4539" s="94" t="str">
        <f>Cartilha_GLOBAL!D4539</f>
        <v>UN</v>
      </c>
      <c r="E4539" s="105">
        <f>Cartilha_GLOBAL!$E4539</f>
        <v>245.07</v>
      </c>
      <c r="F4539" s="182">
        <f>Cartilha_GLOBAL!$F4539</f>
        <v>300.8</v>
      </c>
      <c r="G4539" s="108"/>
      <c r="H4539" s="107">
        <f t="shared" si="281"/>
        <v>0</v>
      </c>
      <c r="I4539" s="143">
        <f t="shared" si="282"/>
        <v>0</v>
      </c>
      <c r="J4539" s="142"/>
      <c r="K4539" s="145"/>
      <c r="L4539" s="7" t="str">
        <f t="shared" si="283"/>
        <v/>
      </c>
      <c r="M4539" s="7" t="str">
        <f t="shared" si="284"/>
        <v/>
      </c>
      <c r="N4539" s="7" t="str">
        <f>Cartilha_GLOBAL!N4539</f>
        <v/>
      </c>
      <c r="O4539" s="144"/>
      <c r="Q4539" s="151"/>
      <c r="R4539" s="152">
        <v>0</v>
      </c>
      <c r="T4539" s="153">
        <f>IF(Cartilha_GLOBAL!R4539=0,0,IF(Cartilha_GLOBAL!R4539&gt;0,"c","b"))</f>
        <v>0</v>
      </c>
    </row>
    <row r="4540" ht="22.5" hidden="1" spans="1:20">
      <c r="A4540" s="158">
        <f>Cartilha_GLOBAL!A4540</f>
        <v>101931</v>
      </c>
      <c r="B4540" s="100" t="str">
        <f>Cartilha_GLOBAL!B4540</f>
        <v>SINAPI</v>
      </c>
      <c r="C4540" s="104" t="str">
        <f>Cartilha_GLOBAL!C4540</f>
        <v>LUVA DE REDUÇÃO, EM FERRO GALVANIZADO, 4" X 2", CONEXÃO ROSQUEADA, INSTALADO EM REDE DE ALIMENTAÇÃO PARA HIDRANTE - FORNECIMENTO E INSTALAÇÃO. AF_10/2020</v>
      </c>
      <c r="D4540" s="94" t="str">
        <f>Cartilha_GLOBAL!D4540</f>
        <v>UN</v>
      </c>
      <c r="E4540" s="105">
        <f>Cartilha_GLOBAL!$E4540</f>
        <v>245.07</v>
      </c>
      <c r="F4540" s="182">
        <f>Cartilha_GLOBAL!$F4540</f>
        <v>300.8</v>
      </c>
      <c r="G4540" s="108"/>
      <c r="H4540" s="107">
        <f t="shared" si="281"/>
        <v>0</v>
      </c>
      <c r="I4540" s="143">
        <f t="shared" si="282"/>
        <v>0</v>
      </c>
      <c r="J4540" s="142"/>
      <c r="K4540" s="145"/>
      <c r="L4540" s="7" t="str">
        <f t="shared" si="283"/>
        <v/>
      </c>
      <c r="M4540" s="7" t="str">
        <f t="shared" si="284"/>
        <v/>
      </c>
      <c r="N4540" s="7" t="str">
        <f>Cartilha_GLOBAL!N4540</f>
        <v/>
      </c>
      <c r="O4540" s="144"/>
      <c r="Q4540" s="151"/>
      <c r="R4540" s="152">
        <v>0</v>
      </c>
      <c r="T4540" s="153">
        <f>IF(Cartilha_GLOBAL!R4540=0,0,IF(Cartilha_GLOBAL!R4540&gt;0,"c","b"))</f>
        <v>0</v>
      </c>
    </row>
    <row r="4541" ht="22.5" hidden="1" spans="1:20">
      <c r="A4541" s="158">
        <f>Cartilha_GLOBAL!A4541</f>
        <v>101932</v>
      </c>
      <c r="B4541" s="100" t="str">
        <f>Cartilha_GLOBAL!B4541</f>
        <v>SINAPI</v>
      </c>
      <c r="C4541" s="104" t="str">
        <f>Cartilha_GLOBAL!C4541</f>
        <v>LUVA DE REDUÇÃO, EM FERRO GALVANIZADO, 4" X 3", CONEXÃO ROSQUEADA, INSTALADO EM REDE DE ALIMENTAÇÃO PARA HIDRANTE - FORNECIMENTO E INSTALAÇÃO. AF_10/2020</v>
      </c>
      <c r="D4541" s="94" t="str">
        <f>Cartilha_GLOBAL!D4541</f>
        <v>UN</v>
      </c>
      <c r="E4541" s="105">
        <f>Cartilha_GLOBAL!$E4541</f>
        <v>245.07</v>
      </c>
      <c r="F4541" s="182">
        <f>Cartilha_GLOBAL!$F4541</f>
        <v>300.8</v>
      </c>
      <c r="G4541" s="108"/>
      <c r="H4541" s="107">
        <f t="shared" si="281"/>
        <v>0</v>
      </c>
      <c r="I4541" s="143">
        <f t="shared" si="282"/>
        <v>0</v>
      </c>
      <c r="J4541" s="142"/>
      <c r="K4541" s="145"/>
      <c r="L4541" s="7" t="str">
        <f t="shared" si="283"/>
        <v/>
      </c>
      <c r="M4541" s="7" t="str">
        <f t="shared" si="284"/>
        <v/>
      </c>
      <c r="N4541" s="7" t="str">
        <f>Cartilha_GLOBAL!N4541</f>
        <v/>
      </c>
      <c r="O4541" s="144"/>
      <c r="Q4541" s="151"/>
      <c r="R4541" s="152">
        <v>0</v>
      </c>
      <c r="T4541" s="153">
        <f>IF(Cartilha_GLOBAL!R4541=0,0,IF(Cartilha_GLOBAL!R4541&gt;0,"c","b"))</f>
        <v>0</v>
      </c>
    </row>
    <row r="4542" ht="22.5" hidden="1" spans="1:20">
      <c r="A4542" s="158">
        <f>Cartilha_GLOBAL!A4542</f>
        <v>101933</v>
      </c>
      <c r="B4542" s="100" t="str">
        <f>Cartilha_GLOBAL!B4542</f>
        <v>SINAPI</v>
      </c>
      <c r="C4542" s="104" t="str">
        <f>Cartilha_GLOBAL!C4542</f>
        <v>NIPLE, EM FERRO GALVANIZADO, 4", CONEXÃO ROSQUEADA, INSTALADO EM REDE DE ALIMENTAÇÃO PARA HIDRANTE - FORNECIMENTO E INSTALAÇÃO. AF_10/2020</v>
      </c>
      <c r="D4542" s="94" t="str">
        <f>Cartilha_GLOBAL!D4542</f>
        <v>UN</v>
      </c>
      <c r="E4542" s="105">
        <f>Cartilha_GLOBAL!$E4542</f>
        <v>204.08</v>
      </c>
      <c r="F4542" s="182">
        <f>Cartilha_GLOBAL!$F4542</f>
        <v>250.49</v>
      </c>
      <c r="G4542" s="108"/>
      <c r="H4542" s="107">
        <f t="shared" si="281"/>
        <v>0</v>
      </c>
      <c r="I4542" s="143">
        <f t="shared" si="282"/>
        <v>0</v>
      </c>
      <c r="J4542" s="142"/>
      <c r="K4542" s="145"/>
      <c r="L4542" s="7" t="str">
        <f t="shared" si="283"/>
        <v/>
      </c>
      <c r="M4542" s="7" t="str">
        <f t="shared" si="284"/>
        <v/>
      </c>
      <c r="N4542" s="7" t="str">
        <f>Cartilha_GLOBAL!N4542</f>
        <v/>
      </c>
      <c r="O4542" s="144"/>
      <c r="Q4542" s="151"/>
      <c r="R4542" s="152">
        <v>0</v>
      </c>
      <c r="T4542" s="153">
        <f>IF(Cartilha_GLOBAL!R4542=0,0,IF(Cartilha_GLOBAL!R4542&gt;0,"c","b"))</f>
        <v>0</v>
      </c>
    </row>
    <row r="4543" ht="22.5" hidden="1" spans="1:20">
      <c r="A4543" s="158">
        <f>Cartilha_GLOBAL!A4543</f>
        <v>101934</v>
      </c>
      <c r="B4543" s="100" t="str">
        <f>Cartilha_GLOBAL!B4543</f>
        <v>SINAPI</v>
      </c>
      <c r="C4543" s="104" t="str">
        <f>Cartilha_GLOBAL!C4543</f>
        <v>JOELHO 90°, EM FERRO GALVANIZADO, 4", CONEXÃO ROSQUEADA, INSTALADO EM REDE DE ALIMENTAÇÃO PARA HIDRANTE - FORNECIMENTO E INSTALAÇÃO. AF_10/2020</v>
      </c>
      <c r="D4543" s="94" t="str">
        <f>Cartilha_GLOBAL!D4543</f>
        <v>UN</v>
      </c>
      <c r="E4543" s="105">
        <f>Cartilha_GLOBAL!$E4543</f>
        <v>339.31</v>
      </c>
      <c r="F4543" s="182">
        <f>Cartilha_GLOBAL!$F4543</f>
        <v>416.47</v>
      </c>
      <c r="G4543" s="108"/>
      <c r="H4543" s="107">
        <f t="shared" si="281"/>
        <v>0</v>
      </c>
      <c r="I4543" s="143">
        <f t="shared" si="282"/>
        <v>0</v>
      </c>
      <c r="J4543" s="142"/>
      <c r="K4543" s="145"/>
      <c r="L4543" s="7" t="str">
        <f t="shared" si="283"/>
        <v/>
      </c>
      <c r="M4543" s="7" t="str">
        <f t="shared" si="284"/>
        <v/>
      </c>
      <c r="N4543" s="7" t="str">
        <f>Cartilha_GLOBAL!N4543</f>
        <v/>
      </c>
      <c r="O4543" s="144"/>
      <c r="Q4543" s="151"/>
      <c r="R4543" s="152">
        <v>0</v>
      </c>
      <c r="T4543" s="153">
        <f>IF(Cartilha_GLOBAL!R4543=0,0,IF(Cartilha_GLOBAL!R4543&gt;0,"c","b"))</f>
        <v>0</v>
      </c>
    </row>
    <row r="4544" ht="22.5" hidden="1" spans="1:20">
      <c r="A4544" s="158">
        <f>Cartilha_GLOBAL!A4544</f>
        <v>101935</v>
      </c>
      <c r="B4544" s="100" t="str">
        <f>Cartilha_GLOBAL!B4544</f>
        <v>SINAPI</v>
      </c>
      <c r="C4544" s="104" t="str">
        <f>Cartilha_GLOBAL!C4544</f>
        <v>TÊ, EM FERRO GALVANIZADO, 4", CONEXÃO ROSQUEADA, INSTALADO EM REDE DE ALIMENTAÇÃO PARA HIDRANTE - FORNECIMENTO E INSTALAÇÃO. AF_10/2020</v>
      </c>
      <c r="D4544" s="94" t="str">
        <f>Cartilha_GLOBAL!D4544</f>
        <v>UN</v>
      </c>
      <c r="E4544" s="105">
        <f>Cartilha_GLOBAL!$E4544</f>
        <v>438.22</v>
      </c>
      <c r="F4544" s="182">
        <f>Cartilha_GLOBAL!$F4544</f>
        <v>537.87</v>
      </c>
      <c r="G4544" s="108"/>
      <c r="H4544" s="107">
        <f t="shared" si="281"/>
        <v>0</v>
      </c>
      <c r="I4544" s="143">
        <f t="shared" si="282"/>
        <v>0</v>
      </c>
      <c r="J4544" s="142"/>
      <c r="K4544" s="145"/>
      <c r="L4544" s="7" t="str">
        <f t="shared" si="283"/>
        <v/>
      </c>
      <c r="M4544" s="7" t="str">
        <f t="shared" si="284"/>
        <v/>
      </c>
      <c r="N4544" s="7" t="str">
        <f>Cartilha_GLOBAL!N4544</f>
        <v/>
      </c>
      <c r="O4544" s="144"/>
      <c r="Q4544" s="151"/>
      <c r="R4544" s="152">
        <v>0</v>
      </c>
      <c r="T4544" s="153">
        <f>IF(Cartilha_GLOBAL!R4544=0,0,IF(Cartilha_GLOBAL!R4544&gt;0,"c","b"))</f>
        <v>0</v>
      </c>
    </row>
    <row r="4545" ht="22.5" hidden="1" spans="1:20">
      <c r="A4545" s="158">
        <f>Cartilha_GLOBAL!A4545</f>
        <v>97498</v>
      </c>
      <c r="B4545" s="100" t="str">
        <f>Cartilha_GLOBAL!B4545</f>
        <v>SINAPI</v>
      </c>
      <c r="C4545" s="104" t="str">
        <f>Cartilha_GLOBAL!C4545</f>
        <v>TUBO DE AÇO GALVANIZADO COM COSTURA, CLASSE MÉDIA, DN 25 (1"), CONEXÃO ROSQUEADA, INSTALADO EM REDE DE ALIMENTAÇÃO PARA HIDRANTE - FORNECIMENTO E INSTALAÇÃO. AF_10/2020</v>
      </c>
      <c r="D4545" s="94" t="str">
        <f>Cartilha_GLOBAL!D4545</f>
        <v>M</v>
      </c>
      <c r="E4545" s="105">
        <f>Cartilha_GLOBAL!$E4545</f>
        <v>49.44</v>
      </c>
      <c r="F4545" s="182">
        <f>Cartilha_GLOBAL!$F4545</f>
        <v>60.68</v>
      </c>
      <c r="G4545" s="108"/>
      <c r="H4545" s="107">
        <f t="shared" si="281"/>
        <v>0</v>
      </c>
      <c r="I4545" s="143">
        <f t="shared" si="282"/>
        <v>0</v>
      </c>
      <c r="J4545" s="142"/>
      <c r="K4545" s="145"/>
      <c r="L4545" s="7" t="str">
        <f t="shared" si="283"/>
        <v/>
      </c>
      <c r="M4545" s="7" t="str">
        <f t="shared" si="284"/>
        <v/>
      </c>
      <c r="N4545" s="7" t="str">
        <f>Cartilha_GLOBAL!N4545</f>
        <v/>
      </c>
      <c r="O4545" s="144"/>
      <c r="Q4545" s="151"/>
      <c r="R4545" s="152">
        <v>0</v>
      </c>
      <c r="T4545" s="153">
        <f>IF(Cartilha_GLOBAL!R4545=0,0,IF(Cartilha_GLOBAL!R4545&gt;0,"c","b"))</f>
        <v>0</v>
      </c>
    </row>
    <row r="4546" ht="22.5" hidden="1" spans="1:20">
      <c r="A4546" s="158">
        <f>Cartilha_GLOBAL!A4546</f>
        <v>97535</v>
      </c>
      <c r="B4546" s="100" t="str">
        <f>Cartilha_GLOBAL!B4546</f>
        <v>SINAPI</v>
      </c>
      <c r="C4546" s="104" t="str">
        <f>Cartilha_GLOBAL!C4546</f>
        <v>TUBO DE AÇO GALVANIZADO COM COSTURA, CLASSE MÉDIA, CONEXÃO ROSQUEADA, DN 25 (1"), INSTALADO EM REDE DE ALIMENTAÇÃO PARA SPRINKLER - FORNECIMENTO E INSTALAÇÃO. AF_10/2020</v>
      </c>
      <c r="D4546" s="94" t="str">
        <f>Cartilha_GLOBAL!D4546</f>
        <v>M</v>
      </c>
      <c r="E4546" s="105">
        <f>Cartilha_GLOBAL!$E4546</f>
        <v>55.05</v>
      </c>
      <c r="F4546" s="182">
        <f>Cartilha_GLOBAL!$F4546</f>
        <v>67.57</v>
      </c>
      <c r="G4546" s="108"/>
      <c r="H4546" s="107">
        <f t="shared" si="281"/>
        <v>0</v>
      </c>
      <c r="I4546" s="143">
        <f t="shared" si="282"/>
        <v>0</v>
      </c>
      <c r="J4546" s="142"/>
      <c r="K4546" s="145"/>
      <c r="L4546" s="7" t="str">
        <f t="shared" si="283"/>
        <v/>
      </c>
      <c r="M4546" s="7" t="str">
        <f t="shared" si="284"/>
        <v/>
      </c>
      <c r="N4546" s="7" t="str">
        <f>Cartilha_GLOBAL!N4546</f>
        <v/>
      </c>
      <c r="O4546" s="144"/>
      <c r="Q4546" s="151"/>
      <c r="R4546" s="152">
        <v>0</v>
      </c>
      <c r="T4546" s="153">
        <f>IF(Cartilha_GLOBAL!R4546=0,0,IF(Cartilha_GLOBAL!R4546&gt;0,"c","b"))</f>
        <v>0</v>
      </c>
    </row>
    <row r="4547" ht="22.5" hidden="1" spans="1:20">
      <c r="A4547" s="158">
        <f>Cartilha_GLOBAL!A4547</f>
        <v>97536</v>
      </c>
      <c r="B4547" s="100" t="str">
        <f>Cartilha_GLOBAL!B4547</f>
        <v>SINAPI</v>
      </c>
      <c r="C4547" s="104" t="str">
        <f>Cartilha_GLOBAL!C4547</f>
        <v>TUBO DE AÇO GALVANIZADO COM COSTURA, CLASSE MÉDIA, CONEXÃO ROSQUEADA, DN 25 (1"), INSTALADO EM RAMAIS  E SUB-RAMAIS DE GÁS - FORNECIMENTO E INSTALAÇÃO. AF_10/2020</v>
      </c>
      <c r="D4547" s="94" t="str">
        <f>Cartilha_GLOBAL!D4547</f>
        <v>M</v>
      </c>
      <c r="E4547" s="105">
        <f>Cartilha_GLOBAL!$E4547</f>
        <v>67.94</v>
      </c>
      <c r="F4547" s="182">
        <f>Cartilha_GLOBAL!$F4547</f>
        <v>83.39</v>
      </c>
      <c r="G4547" s="108"/>
      <c r="H4547" s="107">
        <f t="shared" si="281"/>
        <v>0</v>
      </c>
      <c r="I4547" s="143">
        <f t="shared" si="282"/>
        <v>0</v>
      </c>
      <c r="J4547" s="142"/>
      <c r="K4547" s="145"/>
      <c r="L4547" s="7" t="str">
        <f t="shared" si="283"/>
        <v/>
      </c>
      <c r="M4547" s="7" t="str">
        <f t="shared" si="284"/>
        <v/>
      </c>
      <c r="N4547" s="7" t="str">
        <f>Cartilha_GLOBAL!N4547</f>
        <v/>
      </c>
      <c r="O4547" s="144"/>
      <c r="Q4547" s="151"/>
      <c r="R4547" s="152">
        <v>0</v>
      </c>
      <c r="T4547" s="153">
        <f>IF(Cartilha_GLOBAL!R4547=0,0,IF(Cartilha_GLOBAL!R4547&gt;0,"c","b"))</f>
        <v>0</v>
      </c>
    </row>
    <row r="4548" ht="22.5" hidden="1" spans="1:20">
      <c r="A4548" s="158">
        <f>Cartilha_GLOBAL!A4548</f>
        <v>100791</v>
      </c>
      <c r="B4548" s="100" t="str">
        <f>Cartilha_GLOBAL!B4548</f>
        <v>SINAPI</v>
      </c>
      <c r="C4548" s="104" t="str">
        <f>Cartilha_GLOBAL!C4548</f>
        <v>TUBO, PEX, MULTICAMADA, DN 16, INSTALADO EM IMPLANTAÇÃO DE INSTALAÇÕES DE GÁS - FORNECIMENTO E INSTALAÇÃO. AF_01/2020</v>
      </c>
      <c r="D4548" s="94" t="str">
        <f>Cartilha_GLOBAL!D4548</f>
        <v>M</v>
      </c>
      <c r="E4548" s="105">
        <f>Cartilha_GLOBAL!$E4548</f>
        <v>20.28</v>
      </c>
      <c r="F4548" s="182">
        <f>Cartilha_GLOBAL!$F4548</f>
        <v>24.89</v>
      </c>
      <c r="G4548" s="108"/>
      <c r="H4548" s="107">
        <f t="shared" si="281"/>
        <v>0</v>
      </c>
      <c r="I4548" s="143">
        <f t="shared" si="282"/>
        <v>0</v>
      </c>
      <c r="J4548" s="142"/>
      <c r="K4548" s="145"/>
      <c r="L4548" s="7" t="str">
        <f t="shared" si="283"/>
        <v/>
      </c>
      <c r="M4548" s="7" t="str">
        <f t="shared" si="284"/>
        <v/>
      </c>
      <c r="N4548" s="7" t="str">
        <f>Cartilha_GLOBAL!N4548</f>
        <v/>
      </c>
      <c r="O4548" s="144"/>
      <c r="Q4548" s="151"/>
      <c r="R4548" s="152">
        <v>0</v>
      </c>
      <c r="T4548" s="153">
        <f>IF(Cartilha_GLOBAL!R4548=0,0,IF(Cartilha_GLOBAL!R4548&gt;0,"c","b"))</f>
        <v>0</v>
      </c>
    </row>
    <row r="4549" ht="22.5" hidden="1" spans="1:20">
      <c r="A4549" s="158">
        <f>Cartilha_GLOBAL!A4549</f>
        <v>100792</v>
      </c>
      <c r="B4549" s="100" t="str">
        <f>Cartilha_GLOBAL!B4549</f>
        <v>SINAPI</v>
      </c>
      <c r="C4549" s="104" t="str">
        <f>Cartilha_GLOBAL!C4549</f>
        <v>TUBO, PEX, MULTICAMADA, DN 20, INSTALADO EM IMPLANTAÇÃO DE INSTALAÇÕES DE GÁS - FORNECIMENTO E INSTALAÇÃO. AF_01/2020</v>
      </c>
      <c r="D4549" s="94" t="str">
        <f>Cartilha_GLOBAL!D4549</f>
        <v>M</v>
      </c>
      <c r="E4549" s="105">
        <f>Cartilha_GLOBAL!$E4549</f>
        <v>29.16</v>
      </c>
      <c r="F4549" s="182">
        <f>Cartilha_GLOBAL!$F4549</f>
        <v>35.79</v>
      </c>
      <c r="G4549" s="108"/>
      <c r="H4549" s="107">
        <f t="shared" si="281"/>
        <v>0</v>
      </c>
      <c r="I4549" s="143">
        <f t="shared" si="282"/>
        <v>0</v>
      </c>
      <c r="J4549" s="142"/>
      <c r="K4549" s="145"/>
      <c r="L4549" s="7" t="str">
        <f t="shared" si="283"/>
        <v/>
      </c>
      <c r="M4549" s="7" t="str">
        <f t="shared" si="284"/>
        <v/>
      </c>
      <c r="N4549" s="7" t="str">
        <f>Cartilha_GLOBAL!N4549</f>
        <v/>
      </c>
      <c r="O4549" s="144"/>
      <c r="Q4549" s="151"/>
      <c r="R4549" s="152">
        <v>0</v>
      </c>
      <c r="T4549" s="153">
        <f>IF(Cartilha_GLOBAL!R4549=0,0,IF(Cartilha_GLOBAL!R4549&gt;0,"c","b"))</f>
        <v>0</v>
      </c>
    </row>
    <row r="4550" ht="22.5" hidden="1" spans="1:20">
      <c r="A4550" s="158">
        <f>Cartilha_GLOBAL!A4550</f>
        <v>100793</v>
      </c>
      <c r="B4550" s="100" t="str">
        <f>Cartilha_GLOBAL!B4550</f>
        <v>SINAPI</v>
      </c>
      <c r="C4550" s="104" t="str">
        <f>Cartilha_GLOBAL!C4550</f>
        <v>TUBO, PEX, MULTICAMADA, DN 26, INSTALADO EM IMPLANTAÇÃO DE INSTALAÇÕES DE GÁS - FORNECIMENTO E INSTALAÇÃO. AF_01/2020</v>
      </c>
      <c r="D4550" s="94" t="str">
        <f>Cartilha_GLOBAL!D4550</f>
        <v>M</v>
      </c>
      <c r="E4550" s="105">
        <f>Cartilha_GLOBAL!$E4550</f>
        <v>38.37</v>
      </c>
      <c r="F4550" s="182">
        <f>Cartilha_GLOBAL!$F4550</f>
        <v>47.1</v>
      </c>
      <c r="G4550" s="108"/>
      <c r="H4550" s="107">
        <f t="shared" si="281"/>
        <v>0</v>
      </c>
      <c r="I4550" s="143">
        <f t="shared" si="282"/>
        <v>0</v>
      </c>
      <c r="J4550" s="142"/>
      <c r="K4550" s="145"/>
      <c r="L4550" s="7" t="str">
        <f t="shared" si="283"/>
        <v/>
      </c>
      <c r="M4550" s="7" t="str">
        <f t="shared" si="284"/>
        <v/>
      </c>
      <c r="N4550" s="7" t="str">
        <f>Cartilha_GLOBAL!N4550</f>
        <v/>
      </c>
      <c r="O4550" s="144"/>
      <c r="Q4550" s="151"/>
      <c r="R4550" s="152">
        <v>0</v>
      </c>
      <c r="T4550" s="153">
        <f>IF(Cartilha_GLOBAL!R4550=0,0,IF(Cartilha_GLOBAL!R4550&gt;0,"c","b"))</f>
        <v>0</v>
      </c>
    </row>
    <row r="4551" ht="22.5" hidden="1" spans="1:20">
      <c r="A4551" s="158">
        <f>Cartilha_GLOBAL!A4551</f>
        <v>100794</v>
      </c>
      <c r="B4551" s="100" t="str">
        <f>Cartilha_GLOBAL!B4551</f>
        <v>SINAPI</v>
      </c>
      <c r="C4551" s="104" t="str">
        <f>Cartilha_GLOBAL!C4551</f>
        <v>TUBO, PEX, MULTICAMADA, DN 32, INSTALADO EM IMPLANTAÇÃO DE INSTALAÇÕES DE GÁS - FORNECIMENTO E INSTALAÇÃO. AF_01/2020</v>
      </c>
      <c r="D4551" s="94" t="str">
        <f>Cartilha_GLOBAL!D4551</f>
        <v>M</v>
      </c>
      <c r="E4551" s="105">
        <f>Cartilha_GLOBAL!$E4551</f>
        <v>51.39</v>
      </c>
      <c r="F4551" s="182">
        <f>Cartilha_GLOBAL!$F4551</f>
        <v>63.08</v>
      </c>
      <c r="G4551" s="108"/>
      <c r="H4551" s="107">
        <f t="shared" si="281"/>
        <v>0</v>
      </c>
      <c r="I4551" s="143">
        <f t="shared" si="282"/>
        <v>0</v>
      </c>
      <c r="J4551" s="142"/>
      <c r="K4551" s="145"/>
      <c r="L4551" s="7" t="str">
        <f t="shared" si="283"/>
        <v/>
      </c>
      <c r="M4551" s="7" t="str">
        <f t="shared" si="284"/>
        <v/>
      </c>
      <c r="N4551" s="7" t="str">
        <f>Cartilha_GLOBAL!N4551</f>
        <v/>
      </c>
      <c r="O4551" s="144"/>
      <c r="Q4551" s="151"/>
      <c r="R4551" s="152">
        <v>0</v>
      </c>
      <c r="T4551" s="153">
        <f>IF(Cartilha_GLOBAL!R4551=0,0,IF(Cartilha_GLOBAL!R4551&gt;0,"c","b"))</f>
        <v>0</v>
      </c>
    </row>
    <row r="4552" ht="22.5" hidden="1" spans="1:20">
      <c r="A4552" s="158">
        <f>Cartilha_GLOBAL!A4552</f>
        <v>100799</v>
      </c>
      <c r="B4552" s="100" t="str">
        <f>Cartilha_GLOBAL!B4552</f>
        <v>SINAPI</v>
      </c>
      <c r="C4552" s="104" t="str">
        <f>Cartilha_GLOBAL!C4552</f>
        <v>TUBO, PEX, MULTICAMADA, COM TUBO LUVA, DN 16, INSTALADO EM IMPLANTAÇÃO DE INSTALAÇÕES DE GÁS - FORNECIMENTO E INSTALAÇÃO. AF_01/2020</v>
      </c>
      <c r="D4552" s="94" t="str">
        <f>Cartilha_GLOBAL!D4552</f>
        <v>M</v>
      </c>
      <c r="E4552" s="105">
        <f>Cartilha_GLOBAL!$E4552</f>
        <v>20.85</v>
      </c>
      <c r="F4552" s="182">
        <f>Cartilha_GLOBAL!$F4552</f>
        <v>25.59</v>
      </c>
      <c r="G4552" s="108"/>
      <c r="H4552" s="107">
        <f t="shared" si="281"/>
        <v>0</v>
      </c>
      <c r="I4552" s="143">
        <f t="shared" si="282"/>
        <v>0</v>
      </c>
      <c r="J4552" s="142"/>
      <c r="K4552" s="145"/>
      <c r="L4552" s="7" t="str">
        <f t="shared" si="283"/>
        <v/>
      </c>
      <c r="M4552" s="7" t="str">
        <f t="shared" si="284"/>
        <v/>
      </c>
      <c r="N4552" s="7" t="str">
        <f>Cartilha_GLOBAL!N4552</f>
        <v/>
      </c>
      <c r="O4552" s="144"/>
      <c r="Q4552" s="151"/>
      <c r="R4552" s="152">
        <v>0</v>
      </c>
      <c r="T4552" s="153">
        <f>IF(Cartilha_GLOBAL!R4552=0,0,IF(Cartilha_GLOBAL!R4552&gt;0,"c","b"))</f>
        <v>0</v>
      </c>
    </row>
    <row r="4553" ht="22.5" hidden="1" spans="1:20">
      <c r="A4553" s="158">
        <f>Cartilha_GLOBAL!A4553</f>
        <v>100800</v>
      </c>
      <c r="B4553" s="100" t="str">
        <f>Cartilha_GLOBAL!B4553</f>
        <v>SINAPI</v>
      </c>
      <c r="C4553" s="104" t="str">
        <f>Cartilha_GLOBAL!C4553</f>
        <v>TUBO, PEX, MULTICAMADA, COM TUBO LUVA, DN 20, INSTALADO EM IMPLANTAÇÃO DE INSTALAÇÕES DE GÁS - FORNECIMENTO E INSTALAÇÃO. AF_01/2020</v>
      </c>
      <c r="D4553" s="94" t="str">
        <f>Cartilha_GLOBAL!D4553</f>
        <v>M</v>
      </c>
      <c r="E4553" s="105">
        <f>Cartilha_GLOBAL!$E4553</f>
        <v>29.74</v>
      </c>
      <c r="F4553" s="182">
        <f>Cartilha_GLOBAL!$F4553</f>
        <v>36.5</v>
      </c>
      <c r="G4553" s="108"/>
      <c r="H4553" s="107">
        <f t="shared" si="281"/>
        <v>0</v>
      </c>
      <c r="I4553" s="143">
        <f t="shared" si="282"/>
        <v>0</v>
      </c>
      <c r="J4553" s="142"/>
      <c r="K4553" s="145"/>
      <c r="L4553" s="7" t="str">
        <f t="shared" si="283"/>
        <v/>
      </c>
      <c r="M4553" s="7" t="str">
        <f t="shared" si="284"/>
        <v/>
      </c>
      <c r="N4553" s="7" t="str">
        <f>Cartilha_GLOBAL!N4553</f>
        <v/>
      </c>
      <c r="O4553" s="144"/>
      <c r="Q4553" s="151"/>
      <c r="R4553" s="152">
        <v>0</v>
      </c>
      <c r="T4553" s="153">
        <f>IF(Cartilha_GLOBAL!R4553=0,0,IF(Cartilha_GLOBAL!R4553&gt;0,"c","b"))</f>
        <v>0</v>
      </c>
    </row>
    <row r="4554" ht="22.5" hidden="1" spans="1:20">
      <c r="A4554" s="158">
        <f>Cartilha_GLOBAL!A4554</f>
        <v>100801</v>
      </c>
      <c r="B4554" s="100" t="str">
        <f>Cartilha_GLOBAL!B4554</f>
        <v>SINAPI</v>
      </c>
      <c r="C4554" s="104" t="str">
        <f>Cartilha_GLOBAL!C4554</f>
        <v>TUBO, PEX, MULTICAMADA, COM TUBO LUVA, DN 26, INSTALADO EM IMPLANTAÇÃO DE INSTALAÇÕES DE GÁS - FORNECIMENTO E INSTALAÇÃO. AF_01/2020</v>
      </c>
      <c r="D4554" s="94" t="str">
        <f>Cartilha_GLOBAL!D4554</f>
        <v>M</v>
      </c>
      <c r="E4554" s="105">
        <f>Cartilha_GLOBAL!$E4554</f>
        <v>38.95</v>
      </c>
      <c r="F4554" s="182">
        <f>Cartilha_GLOBAL!$F4554</f>
        <v>47.81</v>
      </c>
      <c r="G4554" s="108"/>
      <c r="H4554" s="107">
        <f t="shared" si="281"/>
        <v>0</v>
      </c>
      <c r="I4554" s="143">
        <f t="shared" si="282"/>
        <v>0</v>
      </c>
      <c r="J4554" s="142"/>
      <c r="K4554" s="145"/>
      <c r="L4554" s="7" t="str">
        <f t="shared" si="283"/>
        <v/>
      </c>
      <c r="M4554" s="7" t="str">
        <f t="shared" si="284"/>
        <v/>
      </c>
      <c r="N4554" s="7" t="str">
        <f>Cartilha_GLOBAL!N4554</f>
        <v/>
      </c>
      <c r="O4554" s="144"/>
      <c r="Q4554" s="151"/>
      <c r="R4554" s="152">
        <v>0</v>
      </c>
      <c r="T4554" s="153">
        <f>IF(Cartilha_GLOBAL!R4554=0,0,IF(Cartilha_GLOBAL!R4554&gt;0,"c","b"))</f>
        <v>0</v>
      </c>
    </row>
    <row r="4555" ht="22.5" hidden="1" spans="1:20">
      <c r="A4555" s="158">
        <f>Cartilha_GLOBAL!A4555</f>
        <v>100802</v>
      </c>
      <c r="B4555" s="100" t="str">
        <f>Cartilha_GLOBAL!B4555</f>
        <v>SINAPI</v>
      </c>
      <c r="C4555" s="104" t="str">
        <f>Cartilha_GLOBAL!C4555</f>
        <v>TUBO, PEX, MULTICAMADA, COM TUBO LUVA, DN 32, INSTALADO EM IMPLANTAÇÃO DE INSTALAÇÕES DE GÁS - FORNECIMENTO E INSTALAÇÃO. AF_01/2020</v>
      </c>
      <c r="D4555" s="94" t="str">
        <f>Cartilha_GLOBAL!D4555</f>
        <v>M</v>
      </c>
      <c r="E4555" s="105">
        <f>Cartilha_GLOBAL!$E4555</f>
        <v>51.97</v>
      </c>
      <c r="F4555" s="182">
        <f>Cartilha_GLOBAL!$F4555</f>
        <v>63.79</v>
      </c>
      <c r="G4555" s="108"/>
      <c r="H4555" s="107">
        <f t="shared" si="281"/>
        <v>0</v>
      </c>
      <c r="I4555" s="143">
        <f t="shared" si="282"/>
        <v>0</v>
      </c>
      <c r="J4555" s="142"/>
      <c r="K4555" s="145"/>
      <c r="L4555" s="7" t="str">
        <f t="shared" si="283"/>
        <v/>
      </c>
      <c r="M4555" s="7" t="str">
        <f t="shared" si="284"/>
        <v/>
      </c>
      <c r="N4555" s="7" t="str">
        <f>Cartilha_GLOBAL!N4555</f>
        <v/>
      </c>
      <c r="O4555" s="144"/>
      <c r="Q4555" s="151"/>
      <c r="R4555" s="152">
        <v>0</v>
      </c>
      <c r="T4555" s="153">
        <f>IF(Cartilha_GLOBAL!R4555=0,0,IF(Cartilha_GLOBAL!R4555&gt;0,"c","b"))</f>
        <v>0</v>
      </c>
    </row>
    <row r="4556" ht="22.5" hidden="1" spans="1:20">
      <c r="A4556" s="158">
        <f>Cartilha_GLOBAL!A4556</f>
        <v>100803</v>
      </c>
      <c r="B4556" s="100" t="str">
        <f>Cartilha_GLOBAL!B4556</f>
        <v>SINAPI</v>
      </c>
      <c r="C4556" s="104" t="str">
        <f>Cartilha_GLOBAL!C4556</f>
        <v>TUBO, PEX, MULTICAMADA, DN 16, INSTALADO EM RAMAL INTERNO DE INSTALAÇÕES DE GÁS - FORNECIMENTO E INSTALAÇÃO. AF_01/2020</v>
      </c>
      <c r="D4556" s="94" t="str">
        <f>Cartilha_GLOBAL!D4556</f>
        <v>M</v>
      </c>
      <c r="E4556" s="105">
        <f>Cartilha_GLOBAL!$E4556</f>
        <v>19.11</v>
      </c>
      <c r="F4556" s="182">
        <f>Cartilha_GLOBAL!$F4556</f>
        <v>23.46</v>
      </c>
      <c r="G4556" s="108"/>
      <c r="H4556" s="107">
        <f t="shared" si="281"/>
        <v>0</v>
      </c>
      <c r="I4556" s="143">
        <f t="shared" si="282"/>
        <v>0</v>
      </c>
      <c r="J4556" s="142"/>
      <c r="K4556" s="145"/>
      <c r="L4556" s="7" t="str">
        <f t="shared" si="283"/>
        <v/>
      </c>
      <c r="M4556" s="7" t="str">
        <f t="shared" si="284"/>
        <v/>
      </c>
      <c r="N4556" s="7" t="str">
        <f>Cartilha_GLOBAL!N4556</f>
        <v/>
      </c>
      <c r="O4556" s="144"/>
      <c r="Q4556" s="151"/>
      <c r="R4556" s="152">
        <v>0</v>
      </c>
      <c r="T4556" s="153">
        <f>IF(Cartilha_GLOBAL!R4556=0,0,IF(Cartilha_GLOBAL!R4556&gt;0,"c","b"))</f>
        <v>0</v>
      </c>
    </row>
    <row r="4557" ht="22.5" hidden="1" spans="1:20">
      <c r="A4557" s="158">
        <f>Cartilha_GLOBAL!A4557</f>
        <v>100804</v>
      </c>
      <c r="B4557" s="100" t="str">
        <f>Cartilha_GLOBAL!B4557</f>
        <v>SINAPI</v>
      </c>
      <c r="C4557" s="104" t="str">
        <f>Cartilha_GLOBAL!C4557</f>
        <v>TUBO, PEX, MULTICAMADA, DN 20, INSTALADO EM RAMAL INTERNO DE INSTALAÇÕES DE GÁS - FORNECIMENTO E INSTALAÇÃO. AF_01/2020</v>
      </c>
      <c r="D4557" s="94" t="str">
        <f>Cartilha_GLOBAL!D4557</f>
        <v>M</v>
      </c>
      <c r="E4557" s="105">
        <f>Cartilha_GLOBAL!$E4557</f>
        <v>27.77</v>
      </c>
      <c r="F4557" s="182">
        <f>Cartilha_GLOBAL!$F4557</f>
        <v>34.08</v>
      </c>
      <c r="G4557" s="108"/>
      <c r="H4557" s="107">
        <f t="shared" si="281"/>
        <v>0</v>
      </c>
      <c r="I4557" s="143">
        <f t="shared" si="282"/>
        <v>0</v>
      </c>
      <c r="J4557" s="142"/>
      <c r="K4557" s="145"/>
      <c r="L4557" s="7" t="str">
        <f t="shared" si="283"/>
        <v/>
      </c>
      <c r="M4557" s="7" t="str">
        <f t="shared" si="284"/>
        <v/>
      </c>
      <c r="N4557" s="7" t="str">
        <f>Cartilha_GLOBAL!N4557</f>
        <v/>
      </c>
      <c r="O4557" s="144"/>
      <c r="Q4557" s="151"/>
      <c r="R4557" s="152">
        <v>0</v>
      </c>
      <c r="T4557" s="153">
        <f>IF(Cartilha_GLOBAL!R4557=0,0,IF(Cartilha_GLOBAL!R4557&gt;0,"c","b"))</f>
        <v>0</v>
      </c>
    </row>
    <row r="4558" ht="22.5" hidden="1" spans="1:20">
      <c r="A4558" s="158">
        <f>Cartilha_GLOBAL!A4558</f>
        <v>100805</v>
      </c>
      <c r="B4558" s="100" t="str">
        <f>Cartilha_GLOBAL!B4558</f>
        <v>SINAPI</v>
      </c>
      <c r="C4558" s="104" t="str">
        <f>Cartilha_GLOBAL!C4558</f>
        <v>TUBO, PEX, MULTICAMADA, DN 26, INSTALADO EM RAMAL INTERNO DE INSTALAÇÕES DE GÁS - FORNECIMENTO E INSTALAÇÃO. AF_01/2020</v>
      </c>
      <c r="D4558" s="94" t="str">
        <f>Cartilha_GLOBAL!D4558</f>
        <v>M</v>
      </c>
      <c r="E4558" s="105">
        <f>Cartilha_GLOBAL!$E4558</f>
        <v>36.71</v>
      </c>
      <c r="F4558" s="182">
        <f>Cartilha_GLOBAL!$F4558</f>
        <v>45.06</v>
      </c>
      <c r="G4558" s="108"/>
      <c r="H4558" s="107">
        <f t="shared" si="281"/>
        <v>0</v>
      </c>
      <c r="I4558" s="143">
        <f t="shared" si="282"/>
        <v>0</v>
      </c>
      <c r="J4558" s="142"/>
      <c r="K4558" s="145"/>
      <c r="L4558" s="7" t="str">
        <f t="shared" si="283"/>
        <v/>
      </c>
      <c r="M4558" s="7" t="str">
        <f t="shared" si="284"/>
        <v/>
      </c>
      <c r="N4558" s="7" t="str">
        <f>Cartilha_GLOBAL!N4558</f>
        <v/>
      </c>
      <c r="O4558" s="144"/>
      <c r="Q4558" s="151"/>
      <c r="R4558" s="152">
        <v>0</v>
      </c>
      <c r="T4558" s="153">
        <f>IF(Cartilha_GLOBAL!R4558=0,0,IF(Cartilha_GLOBAL!R4558&gt;0,"c","b"))</f>
        <v>0</v>
      </c>
    </row>
    <row r="4559" ht="22.5" hidden="1" spans="1:20">
      <c r="A4559" s="158">
        <f>Cartilha_GLOBAL!A4559</f>
        <v>100806</v>
      </c>
      <c r="B4559" s="100" t="str">
        <f>Cartilha_GLOBAL!B4559</f>
        <v>SINAPI</v>
      </c>
      <c r="C4559" s="104" t="str">
        <f>Cartilha_GLOBAL!C4559</f>
        <v>TUBO, PEX, MULTICAMADA, DN 32, INSTALADO EM RAMAL INTERNO DE INSTALAÇÕES DE GÁS - FORNECIMENTO E INSTALAÇÃO. AF_01/2020</v>
      </c>
      <c r="D4559" s="94" t="str">
        <f>Cartilha_GLOBAL!D4559</f>
        <v>M</v>
      </c>
      <c r="E4559" s="105">
        <f>Cartilha_GLOBAL!$E4559</f>
        <v>49.35</v>
      </c>
      <c r="F4559" s="182">
        <f>Cartilha_GLOBAL!$F4559</f>
        <v>60.57</v>
      </c>
      <c r="G4559" s="108"/>
      <c r="H4559" s="107">
        <f t="shared" si="281"/>
        <v>0</v>
      </c>
      <c r="I4559" s="143">
        <f t="shared" si="282"/>
        <v>0</v>
      </c>
      <c r="J4559" s="142"/>
      <c r="K4559" s="145"/>
      <c r="L4559" s="7" t="str">
        <f t="shared" si="283"/>
        <v/>
      </c>
      <c r="M4559" s="7" t="str">
        <f t="shared" si="284"/>
        <v/>
      </c>
      <c r="N4559" s="7" t="str">
        <f>Cartilha_GLOBAL!N4559</f>
        <v/>
      </c>
      <c r="O4559" s="144"/>
      <c r="Q4559" s="151"/>
      <c r="R4559" s="152">
        <v>0</v>
      </c>
      <c r="T4559" s="153">
        <f>IF(Cartilha_GLOBAL!R4559=0,0,IF(Cartilha_GLOBAL!R4559&gt;0,"c","b"))</f>
        <v>0</v>
      </c>
    </row>
    <row r="4560" ht="22.5" hidden="1" spans="1:20">
      <c r="A4560" s="158">
        <f>Cartilha_GLOBAL!A4560</f>
        <v>100807</v>
      </c>
      <c r="B4560" s="100" t="str">
        <f>Cartilha_GLOBAL!B4560</f>
        <v>SINAPI</v>
      </c>
      <c r="C4560" s="104" t="str">
        <f>Cartilha_GLOBAL!C4560</f>
        <v>TUBO, PEX, MULTICAMADA, COM TUBO LUVA, DN 16, INSTALADO EM RAMAL INTERNO DE INSTALAÇÕES DE GÁS - FORNECIMENTO E INSTALAÇÃO. AF_01/2020</v>
      </c>
      <c r="D4560" s="94" t="str">
        <f>Cartilha_GLOBAL!D4560</f>
        <v>M</v>
      </c>
      <c r="E4560" s="105">
        <f>Cartilha_GLOBAL!$E4560</f>
        <v>27.53</v>
      </c>
      <c r="F4560" s="182">
        <f>Cartilha_GLOBAL!$F4560</f>
        <v>33.79</v>
      </c>
      <c r="G4560" s="108"/>
      <c r="H4560" s="107">
        <f t="shared" si="281"/>
        <v>0</v>
      </c>
      <c r="I4560" s="143">
        <f t="shared" si="282"/>
        <v>0</v>
      </c>
      <c r="J4560" s="142"/>
      <c r="K4560" s="145"/>
      <c r="L4560" s="7" t="str">
        <f t="shared" si="283"/>
        <v/>
      </c>
      <c r="M4560" s="7" t="str">
        <f t="shared" si="284"/>
        <v/>
      </c>
      <c r="N4560" s="7" t="str">
        <f>Cartilha_GLOBAL!N4560</f>
        <v/>
      </c>
      <c r="O4560" s="144"/>
      <c r="Q4560" s="151"/>
      <c r="R4560" s="152">
        <v>0</v>
      </c>
      <c r="T4560" s="153">
        <f>IF(Cartilha_GLOBAL!R4560=0,0,IF(Cartilha_GLOBAL!R4560&gt;0,"c","b"))</f>
        <v>0</v>
      </c>
    </row>
    <row r="4561" ht="22.5" hidden="1" spans="1:20">
      <c r="A4561" s="158">
        <f>Cartilha_GLOBAL!A4561</f>
        <v>100808</v>
      </c>
      <c r="B4561" s="100" t="str">
        <f>Cartilha_GLOBAL!B4561</f>
        <v>SINAPI</v>
      </c>
      <c r="C4561" s="104" t="str">
        <f>Cartilha_GLOBAL!C4561</f>
        <v>TUBO, PEX, MULTICAMADA, COM TUBO LUVA, DN 20, INSTALADO EM RAMAL INTERNO DE INSTALAÇÕES DE GÁS - FORNECIMENTO E INSTALAÇÃO. AF_01/2020</v>
      </c>
      <c r="D4561" s="94" t="str">
        <f>Cartilha_GLOBAL!D4561</f>
        <v>M</v>
      </c>
      <c r="E4561" s="105">
        <f>Cartilha_GLOBAL!$E4561</f>
        <v>37.66</v>
      </c>
      <c r="F4561" s="182">
        <f>Cartilha_GLOBAL!$F4561</f>
        <v>46.22</v>
      </c>
      <c r="G4561" s="108"/>
      <c r="H4561" s="107">
        <f t="shared" si="281"/>
        <v>0</v>
      </c>
      <c r="I4561" s="143">
        <f t="shared" si="282"/>
        <v>0</v>
      </c>
      <c r="J4561" s="142"/>
      <c r="K4561" s="145"/>
      <c r="L4561" s="7" t="str">
        <f t="shared" si="283"/>
        <v/>
      </c>
      <c r="M4561" s="7" t="str">
        <f t="shared" si="284"/>
        <v/>
      </c>
      <c r="N4561" s="7" t="str">
        <f>Cartilha_GLOBAL!N4561</f>
        <v/>
      </c>
      <c r="O4561" s="144"/>
      <c r="Q4561" s="151"/>
      <c r="R4561" s="152">
        <v>0</v>
      </c>
      <c r="T4561" s="153">
        <f>IF(Cartilha_GLOBAL!R4561=0,0,IF(Cartilha_GLOBAL!R4561&gt;0,"c","b"))</f>
        <v>0</v>
      </c>
    </row>
    <row r="4562" ht="22.5" hidden="1" spans="1:20">
      <c r="A4562" s="158">
        <f>Cartilha_GLOBAL!A4562</f>
        <v>100809</v>
      </c>
      <c r="B4562" s="100" t="str">
        <f>Cartilha_GLOBAL!B4562</f>
        <v>SINAPI</v>
      </c>
      <c r="C4562" s="104" t="str">
        <f>Cartilha_GLOBAL!C4562</f>
        <v>TUBO, PEX, MULTICAMADA, COM TUBO LUVA, DN 26, INSTALADO EM RAMAL INTERNO DE INSTALAÇÕES DE GÁS - FORNECIMENTO E INSTALAÇÃO. AF_01/2020</v>
      </c>
      <c r="D4562" s="94" t="str">
        <f>Cartilha_GLOBAL!D4562</f>
        <v>M</v>
      </c>
      <c r="E4562" s="105">
        <f>Cartilha_GLOBAL!$E4562</f>
        <v>48.43</v>
      </c>
      <c r="F4562" s="182">
        <f>Cartilha_GLOBAL!$F4562</f>
        <v>59.44</v>
      </c>
      <c r="G4562" s="108"/>
      <c r="H4562" s="107">
        <f t="shared" si="281"/>
        <v>0</v>
      </c>
      <c r="I4562" s="143">
        <f t="shared" si="282"/>
        <v>0</v>
      </c>
      <c r="J4562" s="142"/>
      <c r="K4562" s="145"/>
      <c r="L4562" s="7" t="str">
        <f t="shared" si="283"/>
        <v/>
      </c>
      <c r="M4562" s="7" t="str">
        <f t="shared" si="284"/>
        <v/>
      </c>
      <c r="N4562" s="7" t="str">
        <f>Cartilha_GLOBAL!N4562</f>
        <v/>
      </c>
      <c r="O4562" s="144"/>
      <c r="Q4562" s="151"/>
      <c r="R4562" s="152">
        <v>0</v>
      </c>
      <c r="T4562" s="153">
        <f>IF(Cartilha_GLOBAL!R4562=0,0,IF(Cartilha_GLOBAL!R4562&gt;0,"c","b"))</f>
        <v>0</v>
      </c>
    </row>
    <row r="4563" ht="22.5" hidden="1" spans="1:20">
      <c r="A4563" s="158">
        <f>Cartilha_GLOBAL!A4563</f>
        <v>100810</v>
      </c>
      <c r="B4563" s="100" t="str">
        <f>Cartilha_GLOBAL!B4563</f>
        <v>SINAPI</v>
      </c>
      <c r="C4563" s="104" t="str">
        <f>Cartilha_GLOBAL!C4563</f>
        <v>TUBO, PEX, MULTICAMADA, COM TUBO LUVA, DN 32, INSTALADO EM RAMAL INTERNO DE INSTALAÇÕES DE GÁS - FORNECIMENTO E INSTALAÇÃO. AF_01/2020</v>
      </c>
      <c r="D4563" s="94" t="str">
        <f>Cartilha_GLOBAL!D4563</f>
        <v>M</v>
      </c>
      <c r="E4563" s="105">
        <f>Cartilha_GLOBAL!$E4563</f>
        <v>63.63</v>
      </c>
      <c r="F4563" s="182">
        <f>Cartilha_GLOBAL!$F4563</f>
        <v>78.1</v>
      </c>
      <c r="G4563" s="108"/>
      <c r="H4563" s="107">
        <f t="shared" si="281"/>
        <v>0</v>
      </c>
      <c r="I4563" s="143">
        <f t="shared" si="282"/>
        <v>0</v>
      </c>
      <c r="J4563" s="142"/>
      <c r="K4563" s="145"/>
      <c r="L4563" s="7" t="str">
        <f t="shared" si="283"/>
        <v/>
      </c>
      <c r="M4563" s="7" t="str">
        <f t="shared" si="284"/>
        <v/>
      </c>
      <c r="N4563" s="7" t="str">
        <f>Cartilha_GLOBAL!N4563</f>
        <v/>
      </c>
      <c r="O4563" s="144"/>
      <c r="Q4563" s="151"/>
      <c r="R4563" s="152">
        <v>0</v>
      </c>
      <c r="T4563" s="153">
        <f>IF(Cartilha_GLOBAL!R4563=0,0,IF(Cartilha_GLOBAL!R4563&gt;0,"c","b"))</f>
        <v>0</v>
      </c>
    </row>
    <row r="4564" ht="12.75" hidden="1" spans="1:20">
      <c r="A4564" s="154" t="str">
        <f>Cartilha_GLOBAL!A4564</f>
        <v>9.3.9</v>
      </c>
      <c r="B4564" s="100">
        <f>Cartilha_GLOBAL!B4564</f>
        <v>0</v>
      </c>
      <c r="C4564" s="161" t="str">
        <f>Cartilha_GLOBAL!C4564</f>
        <v>INSTALACAO DE VALVULAS OU REGISTROS</v>
      </c>
      <c r="D4564" s="94">
        <f>Cartilha_GLOBAL!D4564</f>
        <v>0</v>
      </c>
      <c r="E4564" s="105">
        <f>Cartilha_GLOBAL!$E4564</f>
        <v>0</v>
      </c>
      <c r="F4564" s="182">
        <f>Cartilha_GLOBAL!$F4564</f>
        <v>0</v>
      </c>
      <c r="G4564" s="187"/>
      <c r="H4564" s="187">
        <f t="shared" si="281"/>
        <v>0</v>
      </c>
      <c r="I4564" s="188">
        <f t="shared" si="282"/>
        <v>0</v>
      </c>
      <c r="J4564" s="142"/>
      <c r="K4564" s="145" t="str">
        <f>IF(SUM(I4564)&gt;0,"xx","")</f>
        <v/>
      </c>
      <c r="L4564" s="7" t="str">
        <f t="shared" si="283"/>
        <v/>
      </c>
      <c r="M4564" s="7" t="str">
        <f t="shared" si="284"/>
        <v/>
      </c>
      <c r="N4564" s="7" t="str">
        <f>Cartilha_GLOBAL!N4564</f>
        <v/>
      </c>
      <c r="O4564" s="144"/>
      <c r="Q4564" s="151"/>
      <c r="R4564" s="152">
        <v>0</v>
      </c>
      <c r="T4564" s="153">
        <f>IF(Cartilha_GLOBAL!R4564=0,0,IF(Cartilha_GLOBAL!R4564&gt;0,"c","b"))</f>
        <v>0</v>
      </c>
    </row>
    <row r="4565" ht="12.75" hidden="1" spans="1:20">
      <c r="A4565" s="154" t="str">
        <f>Cartilha_GLOBAL!A4565</f>
        <v>9.3.10</v>
      </c>
      <c r="B4565" s="100">
        <f>Cartilha_GLOBAL!B4565</f>
        <v>0</v>
      </c>
      <c r="C4565" s="161" t="str">
        <f>Cartilha_GLOBAL!C4565</f>
        <v>INSTALACAO DE BOMBAS, COMPRESSORES E MISTURADORES</v>
      </c>
      <c r="D4565" s="94">
        <f>Cartilha_GLOBAL!D4565</f>
        <v>0</v>
      </c>
      <c r="E4565" s="105">
        <f>Cartilha_GLOBAL!$E4565</f>
        <v>0</v>
      </c>
      <c r="F4565" s="182">
        <f>Cartilha_GLOBAL!$F4565</f>
        <v>0</v>
      </c>
      <c r="G4565" s="187"/>
      <c r="H4565" s="187">
        <f t="shared" si="281"/>
        <v>0</v>
      </c>
      <c r="I4565" s="188">
        <f t="shared" si="282"/>
        <v>0</v>
      </c>
      <c r="J4565" s="142"/>
      <c r="K4565" s="145" t="str">
        <f>IF(SUM(I4565)&gt;0,"xx","")</f>
        <v/>
      </c>
      <c r="L4565" s="7" t="str">
        <f t="shared" si="283"/>
        <v/>
      </c>
      <c r="M4565" s="7" t="str">
        <f t="shared" si="284"/>
        <v/>
      </c>
      <c r="N4565" s="7" t="str">
        <f>Cartilha_GLOBAL!N4565</f>
        <v/>
      </c>
      <c r="O4565" s="144"/>
      <c r="Q4565" s="151"/>
      <c r="R4565" s="152">
        <v>0</v>
      </c>
      <c r="T4565" s="153">
        <f>IF(Cartilha_GLOBAL!R4565=0,0,IF(Cartilha_GLOBAL!R4565&gt;0,"c","b"))</f>
        <v>0</v>
      </c>
    </row>
    <row r="4566" ht="12.75" hidden="1" spans="1:20">
      <c r="A4566" s="154" t="str">
        <f>Cartilha_GLOBAL!A4566</f>
        <v>9.3.11</v>
      </c>
      <c r="B4566" s="100">
        <f>Cartilha_GLOBAL!B4566</f>
        <v>0</v>
      </c>
      <c r="C4566" s="161" t="str">
        <f>Cartilha_GLOBAL!C4566</f>
        <v>REDE DE AGUA </v>
      </c>
      <c r="D4566" s="94">
        <f>Cartilha_GLOBAL!D4566</f>
        <v>0</v>
      </c>
      <c r="E4566" s="105">
        <f>Cartilha_GLOBAL!$E4566</f>
        <v>0</v>
      </c>
      <c r="F4566" s="182">
        <f>Cartilha_GLOBAL!$F4566</f>
        <v>0</v>
      </c>
      <c r="G4566" s="187"/>
      <c r="H4566" s="187">
        <f t="shared" si="281"/>
        <v>0</v>
      </c>
      <c r="I4566" s="188">
        <f t="shared" si="282"/>
        <v>0</v>
      </c>
      <c r="J4566" s="142"/>
      <c r="K4566" s="145" t="str">
        <f>IF(SUM(I4566)&gt;0,"xx","")</f>
        <v/>
      </c>
      <c r="L4566" s="7" t="str">
        <f t="shared" si="283"/>
        <v/>
      </c>
      <c r="M4566" s="7" t="str">
        <f t="shared" si="284"/>
        <v/>
      </c>
      <c r="N4566" s="7" t="str">
        <f>Cartilha_GLOBAL!N4566</f>
        <v/>
      </c>
      <c r="O4566" s="144"/>
      <c r="Q4566" s="151"/>
      <c r="R4566" s="152">
        <v>0</v>
      </c>
      <c r="T4566" s="153">
        <f>IF(Cartilha_GLOBAL!R4566=0,0,IF(Cartilha_GLOBAL!R4566&gt;0,"c","b"))</f>
        <v>0</v>
      </c>
    </row>
    <row r="4567" ht="12.75" spans="1:20">
      <c r="A4567" s="154" t="str">
        <f>Cartilha_GLOBAL!A4567</f>
        <v>9.3.12</v>
      </c>
      <c r="B4567" s="100">
        <f>Cartilha_GLOBAL!B4567</f>
        <v>0</v>
      </c>
      <c r="C4567" s="161" t="str">
        <f>Cartilha_GLOBAL!C4567</f>
        <v>ENTRADA DE AGUA</v>
      </c>
      <c r="D4567" s="94">
        <f>Cartilha_GLOBAL!D4567</f>
        <v>0</v>
      </c>
      <c r="E4567" s="105">
        <f>Cartilha_GLOBAL!$E4567</f>
        <v>0</v>
      </c>
      <c r="F4567" s="182">
        <f>Cartilha_GLOBAL!$F4567</f>
        <v>0</v>
      </c>
      <c r="G4567" s="187"/>
      <c r="H4567" s="187">
        <f t="shared" si="281"/>
        <v>0</v>
      </c>
      <c r="I4567" s="188">
        <f t="shared" si="282"/>
        <v>0</v>
      </c>
      <c r="J4567" s="142"/>
      <c r="K4567" s="145" t="str">
        <f>IF(SUM(I4568:I4585)&gt;0,"xx","")</f>
        <v>xx</v>
      </c>
      <c r="L4567" s="7" t="str">
        <f t="shared" si="283"/>
        <v>x</v>
      </c>
      <c r="M4567" s="7" t="str">
        <f t="shared" si="284"/>
        <v>x</v>
      </c>
      <c r="N4567" s="7" t="str">
        <f>Cartilha_GLOBAL!N4567</f>
        <v>x</v>
      </c>
      <c r="O4567" s="144"/>
      <c r="Q4567" s="151"/>
      <c r="R4567" s="152">
        <v>0</v>
      </c>
      <c r="T4567" s="153">
        <f>IF(Cartilha_GLOBAL!R4567=0,0,IF(Cartilha_GLOBAL!R4567&gt;0,"c","b"))</f>
        <v>0</v>
      </c>
    </row>
    <row r="4568" ht="22.5" hidden="1" spans="1:20">
      <c r="A4568" s="158">
        <f>Cartilha_GLOBAL!A4568</f>
        <v>95634</v>
      </c>
      <c r="B4568" s="100" t="str">
        <f>Cartilha_GLOBAL!B4568</f>
        <v>SINAPI</v>
      </c>
      <c r="C4568" s="104" t="str">
        <f>Cartilha_GLOBAL!C4568</f>
        <v>KIT CAVALETE PARA MEDIÇÃO DE ÁGUA - ENTRADA PRINCIPAL, EM PVC SOLDÁVEL DN 20 (½")   FORNECIMENTO E INSTALAÇÃO (EXCLUSIVE HIDRÔMETRO). AF_11/2016</v>
      </c>
      <c r="D4568" s="94" t="str">
        <f>Cartilha_GLOBAL!D4568</f>
        <v>UN</v>
      </c>
      <c r="E4568" s="105">
        <f>Cartilha_GLOBAL!$E4568</f>
        <v>258</v>
      </c>
      <c r="F4568" s="182">
        <f>Cartilha_GLOBAL!$F4568</f>
        <v>316.67</v>
      </c>
      <c r="G4568" s="108"/>
      <c r="H4568" s="107">
        <f t="shared" si="281"/>
        <v>0</v>
      </c>
      <c r="I4568" s="143">
        <f t="shared" si="282"/>
        <v>0</v>
      </c>
      <c r="J4568" s="142"/>
      <c r="K4568" s="145"/>
      <c r="L4568" s="7" t="str">
        <f t="shared" si="283"/>
        <v/>
      </c>
      <c r="M4568" s="7" t="str">
        <f t="shared" si="284"/>
        <v/>
      </c>
      <c r="N4568" s="7" t="str">
        <f>Cartilha_GLOBAL!N4568</f>
        <v/>
      </c>
      <c r="O4568" s="144"/>
      <c r="Q4568" s="151"/>
      <c r="R4568" s="152">
        <v>0</v>
      </c>
      <c r="T4568" s="153">
        <f>IF(Cartilha_GLOBAL!R4568=0,0,IF(Cartilha_GLOBAL!R4568&gt;0,"c","b"))</f>
        <v>0</v>
      </c>
    </row>
    <row r="4569" ht="22.5" spans="1:20">
      <c r="A4569" s="158">
        <f>Cartilha_GLOBAL!A4569</f>
        <v>95635</v>
      </c>
      <c r="B4569" s="100" t="str">
        <f>Cartilha_GLOBAL!B4569</f>
        <v>SINAPI</v>
      </c>
      <c r="C4569" s="104" t="str">
        <f>Cartilha_GLOBAL!C4569</f>
        <v>KIT CAVALETE PARA MEDIÇÃO DE ÁGUA - ENTRADA PRINCIPAL, EM PVC SOLDÁVEL DN 25 (¾")   FORNECIMENTO E INSTALAÇÃO (EXCLUSIVE HIDRÔMETRO). AF_11/2016</v>
      </c>
      <c r="D4569" s="94" t="str">
        <f>Cartilha_GLOBAL!D4569</f>
        <v>UN</v>
      </c>
      <c r="E4569" s="105">
        <f>Cartilha_GLOBAL!$E4569</f>
        <v>274.1</v>
      </c>
      <c r="F4569" s="182">
        <f>Cartilha_GLOBAL!$F4569</f>
        <v>336.43</v>
      </c>
      <c r="G4569" s="108">
        <v>1</v>
      </c>
      <c r="H4569" s="107">
        <f t="shared" si="281"/>
        <v>336.43</v>
      </c>
      <c r="I4569" s="143">
        <f t="shared" si="282"/>
        <v>336.43</v>
      </c>
      <c r="J4569" s="142"/>
      <c r="K4569" s="145"/>
      <c r="L4569" s="7" t="str">
        <f t="shared" si="283"/>
        <v>x</v>
      </c>
      <c r="M4569" s="7" t="str">
        <f t="shared" si="284"/>
        <v>x</v>
      </c>
      <c r="N4569" s="7" t="str">
        <f>Cartilha_GLOBAL!N4569</f>
        <v>x</v>
      </c>
      <c r="O4569" s="144"/>
      <c r="Q4569" s="151"/>
      <c r="R4569" s="152">
        <v>0</v>
      </c>
      <c r="T4569" s="153">
        <f>IF(Cartilha_GLOBAL!R4569=0,0,IF(Cartilha_GLOBAL!R4569&gt;0,"c","b"))</f>
        <v>0</v>
      </c>
    </row>
    <row r="4570" ht="22.5" hidden="1" spans="1:20">
      <c r="A4570" s="158">
        <f>Cartilha_GLOBAL!A4570</f>
        <v>95636</v>
      </c>
      <c r="B4570" s="100" t="str">
        <f>Cartilha_GLOBAL!B4570</f>
        <v>SINAPI</v>
      </c>
      <c r="C4570" s="104" t="str">
        <f>Cartilha_GLOBAL!C4570</f>
        <v>KIT CAVALETE PARA MEDIÇÃO DE ÁGUA - ENTRADA PRINCIPAL, EM AÇO GALVANIZADO DN 25 (1 )   FORNECIMENTO E INSTALAÇÃO (EXCLUSIVE HIDRÔMETRO). AF_11/2016</v>
      </c>
      <c r="D4570" s="94" t="str">
        <f>Cartilha_GLOBAL!D4570</f>
        <v>UN</v>
      </c>
      <c r="E4570" s="105">
        <f>Cartilha_GLOBAL!$E4570</f>
        <v>404.68</v>
      </c>
      <c r="F4570" s="182">
        <f>Cartilha_GLOBAL!$F4570</f>
        <v>496.7</v>
      </c>
      <c r="G4570" s="108"/>
      <c r="H4570" s="107">
        <f t="shared" si="281"/>
        <v>0</v>
      </c>
      <c r="I4570" s="143">
        <f t="shared" si="282"/>
        <v>0</v>
      </c>
      <c r="J4570" s="142"/>
      <c r="K4570" s="145"/>
      <c r="L4570" s="7" t="str">
        <f t="shared" si="283"/>
        <v/>
      </c>
      <c r="M4570" s="7" t="str">
        <f t="shared" si="284"/>
        <v/>
      </c>
      <c r="N4570" s="7" t="str">
        <f>Cartilha_GLOBAL!N4570</f>
        <v/>
      </c>
      <c r="O4570" s="144"/>
      <c r="Q4570" s="151"/>
      <c r="R4570" s="152">
        <v>0</v>
      </c>
      <c r="T4570" s="153">
        <f>IF(Cartilha_GLOBAL!R4570=0,0,IF(Cartilha_GLOBAL!R4570&gt;0,"c","b"))</f>
        <v>0</v>
      </c>
    </row>
    <row r="4571" ht="22.5" hidden="1" spans="1:20">
      <c r="A4571" s="158">
        <f>Cartilha_GLOBAL!A4571</f>
        <v>95641</v>
      </c>
      <c r="B4571" s="100" t="str">
        <f>Cartilha_GLOBAL!B4571</f>
        <v>SINAPI</v>
      </c>
      <c r="C4571" s="104" t="str">
        <f>Cartilha_GLOBAL!C4571</f>
        <v>KIT CAVALETE PARA MEDIÇÃO DE ÁGUA - ENTRADA INDIVIDUALIZADA, EM PVC DN 25 (¾), PARA 2 MEDIDORES  FORNECIMENTO E INSTALAÇÃO (EXCLUSIVE HIDRÔMETRO). AF_11/2016</v>
      </c>
      <c r="D4571" s="94" t="str">
        <f>Cartilha_GLOBAL!D4571</f>
        <v>UN</v>
      </c>
      <c r="E4571" s="105">
        <f>Cartilha_GLOBAL!$E4571</f>
        <v>343.81</v>
      </c>
      <c r="F4571" s="182">
        <f>Cartilha_GLOBAL!$F4571</f>
        <v>421.99</v>
      </c>
      <c r="G4571" s="108"/>
      <c r="H4571" s="107">
        <f t="shared" si="281"/>
        <v>0</v>
      </c>
      <c r="I4571" s="143">
        <f t="shared" si="282"/>
        <v>0</v>
      </c>
      <c r="J4571" s="142"/>
      <c r="K4571" s="145"/>
      <c r="L4571" s="7" t="str">
        <f t="shared" si="283"/>
        <v/>
      </c>
      <c r="M4571" s="7" t="str">
        <f t="shared" si="284"/>
        <v/>
      </c>
      <c r="N4571" s="7" t="str">
        <f>Cartilha_GLOBAL!N4571</f>
        <v/>
      </c>
      <c r="O4571" s="144"/>
      <c r="Q4571" s="151"/>
      <c r="R4571" s="152">
        <v>0</v>
      </c>
      <c r="T4571" s="153">
        <f>IF(Cartilha_GLOBAL!R4571=0,0,IF(Cartilha_GLOBAL!R4571&gt;0,"c","b"))</f>
        <v>0</v>
      </c>
    </row>
    <row r="4572" ht="22.5" hidden="1" spans="1:20">
      <c r="A4572" s="158">
        <f>Cartilha_GLOBAL!A4572</f>
        <v>95642</v>
      </c>
      <c r="B4572" s="100" t="str">
        <f>Cartilha_GLOBAL!B4572</f>
        <v>SINAPI</v>
      </c>
      <c r="C4572" s="104" t="str">
        <f>Cartilha_GLOBAL!C4572</f>
        <v>KIT CAVALETE PARA MEDIÇÃO DE ÁGUA - ENTRADA INDIVIDUALIZADA, EM PVC DN 25 (¾), PARA 3 MEDIDORES  FORNECIMENTO E INSTALAÇÃO (EXCLUSIVE HIDRÔMETRO). AF_11/2016</v>
      </c>
      <c r="D4572" s="94" t="str">
        <f>Cartilha_GLOBAL!D4572</f>
        <v>UN</v>
      </c>
      <c r="E4572" s="105">
        <f>Cartilha_GLOBAL!$E4572</f>
        <v>508.51</v>
      </c>
      <c r="F4572" s="182">
        <f>Cartilha_GLOBAL!$F4572</f>
        <v>624.15</v>
      </c>
      <c r="G4572" s="108"/>
      <c r="H4572" s="107">
        <f t="shared" si="281"/>
        <v>0</v>
      </c>
      <c r="I4572" s="143">
        <f t="shared" si="282"/>
        <v>0</v>
      </c>
      <c r="J4572" s="142"/>
      <c r="K4572" s="145"/>
      <c r="L4572" s="7" t="str">
        <f t="shared" si="283"/>
        <v/>
      </c>
      <c r="M4572" s="7" t="str">
        <f t="shared" si="284"/>
        <v/>
      </c>
      <c r="N4572" s="7" t="str">
        <f>Cartilha_GLOBAL!N4572</f>
        <v/>
      </c>
      <c r="O4572" s="144"/>
      <c r="Q4572" s="151"/>
      <c r="R4572" s="152">
        <v>0</v>
      </c>
      <c r="T4572" s="153">
        <f>IF(Cartilha_GLOBAL!R4572=0,0,IF(Cartilha_GLOBAL!R4572&gt;0,"c","b"))</f>
        <v>0</v>
      </c>
    </row>
    <row r="4573" ht="22.5" hidden="1" spans="1:20">
      <c r="A4573" s="158">
        <f>Cartilha_GLOBAL!A4573</f>
        <v>95643</v>
      </c>
      <c r="B4573" s="100" t="str">
        <f>Cartilha_GLOBAL!B4573</f>
        <v>SINAPI</v>
      </c>
      <c r="C4573" s="104" t="str">
        <f>Cartilha_GLOBAL!C4573</f>
        <v>KIT CAVALETE PARA MEDIÇÃO DE ÁGUA - ENTRADA INDIVIDUALIZADA, EM PVC DN 25 (¾), PARA 4 MEDIDORES  FORNECIMENTO E INSTALAÇÃO (EXCLUSIVE HIDRÔMETRO). AF_11/2016</v>
      </c>
      <c r="D4573" s="94" t="str">
        <f>Cartilha_GLOBAL!D4573</f>
        <v>UN</v>
      </c>
      <c r="E4573" s="105">
        <f>Cartilha_GLOBAL!$E4573</f>
        <v>665.42</v>
      </c>
      <c r="F4573" s="182">
        <f>Cartilha_GLOBAL!$F4573</f>
        <v>816.74</v>
      </c>
      <c r="G4573" s="108"/>
      <c r="H4573" s="107">
        <f t="shared" si="281"/>
        <v>0</v>
      </c>
      <c r="I4573" s="143">
        <f t="shared" si="282"/>
        <v>0</v>
      </c>
      <c r="J4573" s="142"/>
      <c r="K4573" s="145"/>
      <c r="L4573" s="7" t="str">
        <f t="shared" si="283"/>
        <v/>
      </c>
      <c r="M4573" s="7" t="str">
        <f t="shared" si="284"/>
        <v/>
      </c>
      <c r="N4573" s="7" t="str">
        <f>Cartilha_GLOBAL!N4573</f>
        <v/>
      </c>
      <c r="O4573" s="144"/>
      <c r="Q4573" s="151"/>
      <c r="R4573" s="152">
        <v>0</v>
      </c>
      <c r="T4573" s="153">
        <f>IF(Cartilha_GLOBAL!R4573=0,0,IF(Cartilha_GLOBAL!R4573&gt;0,"c","b"))</f>
        <v>0</v>
      </c>
    </row>
    <row r="4574" ht="22.5" hidden="1" spans="1:20">
      <c r="A4574" s="158">
        <f>Cartilha_GLOBAL!A4574</f>
        <v>95644</v>
      </c>
      <c r="B4574" s="100" t="str">
        <f>Cartilha_GLOBAL!B4574</f>
        <v>SINAPI</v>
      </c>
      <c r="C4574" s="104" t="str">
        <f>Cartilha_GLOBAL!C4574</f>
        <v>KIT CAVALETE PARA MEDIÇÃO DE ÁGUA - ENTRADA INDIVIDUALIZADA, EM PVC DN 32 (1), PARA 1 MEDIDOR  FORNECIMENTO E INSTALAÇÃO (EXCLUSIVE HIDRÔMETRO). AF_11/2016</v>
      </c>
      <c r="D4574" s="94" t="str">
        <f>Cartilha_GLOBAL!D4574</f>
        <v>UN</v>
      </c>
      <c r="E4574" s="105">
        <f>Cartilha_GLOBAL!$E4574</f>
        <v>249.81</v>
      </c>
      <c r="F4574" s="182">
        <f>Cartilha_GLOBAL!$F4574</f>
        <v>306.62</v>
      </c>
      <c r="G4574" s="108"/>
      <c r="H4574" s="107">
        <f t="shared" si="281"/>
        <v>0</v>
      </c>
      <c r="I4574" s="143">
        <f t="shared" si="282"/>
        <v>0</v>
      </c>
      <c r="J4574" s="142"/>
      <c r="K4574" s="145"/>
      <c r="L4574" s="7" t="str">
        <f t="shared" si="283"/>
        <v/>
      </c>
      <c r="M4574" s="7" t="str">
        <f t="shared" si="284"/>
        <v/>
      </c>
      <c r="N4574" s="7" t="str">
        <f>Cartilha_GLOBAL!N4574</f>
        <v/>
      </c>
      <c r="O4574" s="144"/>
      <c r="Q4574" s="151"/>
      <c r="R4574" s="152">
        <v>0</v>
      </c>
      <c r="T4574" s="153">
        <f>IF(Cartilha_GLOBAL!R4574=0,0,IF(Cartilha_GLOBAL!R4574&gt;0,"c","b"))</f>
        <v>0</v>
      </c>
    </row>
    <row r="4575" ht="22.5" hidden="1" spans="1:20">
      <c r="A4575" s="158">
        <f>Cartilha_GLOBAL!A4575</f>
        <v>95645</v>
      </c>
      <c r="B4575" s="100" t="str">
        <f>Cartilha_GLOBAL!B4575</f>
        <v>SINAPI</v>
      </c>
      <c r="C4575" s="104" t="str">
        <f>Cartilha_GLOBAL!C4575</f>
        <v>KIT CAVALETE PARA MEDIÇÃO DE ÁGUA - ENTRADA INDIVIDUALIZADA, EM PVC DN 32 (1), PARA 2 MEDIDORES  FORNECIMENTO E INSTALAÇÃO (EXCLUSIVE HIDRÔMETRO). AF_11/2016</v>
      </c>
      <c r="D4575" s="94" t="str">
        <f>Cartilha_GLOBAL!D4575</f>
        <v>UN</v>
      </c>
      <c r="E4575" s="105">
        <f>Cartilha_GLOBAL!$E4575</f>
        <v>457.57</v>
      </c>
      <c r="F4575" s="182">
        <f>Cartilha_GLOBAL!$F4575</f>
        <v>561.62</v>
      </c>
      <c r="G4575" s="108"/>
      <c r="H4575" s="107">
        <f t="shared" si="281"/>
        <v>0</v>
      </c>
      <c r="I4575" s="143">
        <f t="shared" si="282"/>
        <v>0</v>
      </c>
      <c r="J4575" s="142"/>
      <c r="K4575" s="145"/>
      <c r="L4575" s="7" t="str">
        <f t="shared" si="283"/>
        <v/>
      </c>
      <c r="M4575" s="7" t="str">
        <f t="shared" si="284"/>
        <v/>
      </c>
      <c r="N4575" s="7" t="str">
        <f>Cartilha_GLOBAL!N4575</f>
        <v/>
      </c>
      <c r="O4575" s="144"/>
      <c r="Q4575" s="151"/>
      <c r="R4575" s="152">
        <v>0</v>
      </c>
      <c r="T4575" s="153">
        <f>IF(Cartilha_GLOBAL!R4575=0,0,IF(Cartilha_GLOBAL!R4575&gt;0,"c","b"))</f>
        <v>0</v>
      </c>
    </row>
    <row r="4576" ht="22.5" hidden="1" spans="1:20">
      <c r="A4576" s="158">
        <f>Cartilha_GLOBAL!A4576</f>
        <v>95646</v>
      </c>
      <c r="B4576" s="100" t="str">
        <f>Cartilha_GLOBAL!B4576</f>
        <v>SINAPI</v>
      </c>
      <c r="C4576" s="104" t="str">
        <f>Cartilha_GLOBAL!C4576</f>
        <v>KIT CAVALETE PARA MEDIÇÃO DE ÁGUA - ENTRADA INDIVIDUALIZADA, EM PVC DN 32 (1), PARA 3 MEDIDORES  FORNECIMENTO E INSTALAÇÃO (EXCLUSIVE HIDRÔMETRO). AF_11/2016</v>
      </c>
      <c r="D4576" s="94" t="str">
        <f>Cartilha_GLOBAL!D4576</f>
        <v>UN</v>
      </c>
      <c r="E4576" s="105">
        <f>Cartilha_GLOBAL!$E4576</f>
        <v>682.02</v>
      </c>
      <c r="F4576" s="182">
        <f>Cartilha_GLOBAL!$F4576</f>
        <v>837.11</v>
      </c>
      <c r="G4576" s="108"/>
      <c r="H4576" s="107">
        <f t="shared" si="281"/>
        <v>0</v>
      </c>
      <c r="I4576" s="143">
        <f t="shared" si="282"/>
        <v>0</v>
      </c>
      <c r="J4576" s="142"/>
      <c r="K4576" s="145"/>
      <c r="L4576" s="7" t="str">
        <f t="shared" si="283"/>
        <v/>
      </c>
      <c r="M4576" s="7" t="str">
        <f t="shared" si="284"/>
        <v/>
      </c>
      <c r="N4576" s="7" t="str">
        <f>Cartilha_GLOBAL!N4576</f>
        <v/>
      </c>
      <c r="O4576" s="144"/>
      <c r="Q4576" s="151"/>
      <c r="R4576" s="152">
        <v>0</v>
      </c>
      <c r="T4576" s="153">
        <f>IF(Cartilha_GLOBAL!R4576=0,0,IF(Cartilha_GLOBAL!R4576&gt;0,"c","b"))</f>
        <v>0</v>
      </c>
    </row>
    <row r="4577" ht="22.5" hidden="1" spans="1:20">
      <c r="A4577" s="158">
        <f>Cartilha_GLOBAL!A4577</f>
        <v>95647</v>
      </c>
      <c r="B4577" s="100" t="str">
        <f>Cartilha_GLOBAL!B4577</f>
        <v>SINAPI</v>
      </c>
      <c r="C4577" s="104" t="str">
        <f>Cartilha_GLOBAL!C4577</f>
        <v>KIT CAVALETE PARA MEDIÇÃO DE ÁGUA - ENTRADA INDIVIDUALIZADA, EM PVC DN 32 (1), PARA 4 MEDIDORES  FORNECIMENTO E INSTALAÇÃO (EXCLUSIVE HIDRÔMETRO). AF_11/2016</v>
      </c>
      <c r="D4577" s="94" t="str">
        <f>Cartilha_GLOBAL!D4577</f>
        <v>UN</v>
      </c>
      <c r="E4577" s="105">
        <f>Cartilha_GLOBAL!$E4577</f>
        <v>894.48</v>
      </c>
      <c r="F4577" s="182">
        <f>Cartilha_GLOBAL!$F4577</f>
        <v>1097.88</v>
      </c>
      <c r="G4577" s="108"/>
      <c r="H4577" s="107">
        <f t="shared" si="281"/>
        <v>0</v>
      </c>
      <c r="I4577" s="143">
        <f t="shared" si="282"/>
        <v>0</v>
      </c>
      <c r="J4577" s="142"/>
      <c r="K4577" s="145"/>
      <c r="L4577" s="7" t="str">
        <f t="shared" si="283"/>
        <v/>
      </c>
      <c r="M4577" s="7" t="str">
        <f t="shared" si="284"/>
        <v/>
      </c>
      <c r="N4577" s="7" t="str">
        <f>Cartilha_GLOBAL!N4577</f>
        <v/>
      </c>
      <c r="O4577" s="144"/>
      <c r="Q4577" s="151"/>
      <c r="R4577" s="152">
        <v>0</v>
      </c>
      <c r="T4577" s="153">
        <f>IF(Cartilha_GLOBAL!R4577=0,0,IF(Cartilha_GLOBAL!R4577&gt;0,"c","b"))</f>
        <v>0</v>
      </c>
    </row>
    <row r="4578" ht="22.5" hidden="1" spans="1:20">
      <c r="A4578" s="158">
        <f>Cartilha_GLOBAL!A4578</f>
        <v>95637</v>
      </c>
      <c r="B4578" s="100" t="str">
        <f>Cartilha_GLOBAL!B4578</f>
        <v>SINAPI</v>
      </c>
      <c r="C4578" s="104" t="str">
        <f>Cartilha_GLOBAL!C4578</f>
        <v>KIT CAVALETE PARA MEDIÇÃO DE ÁGUA - ENTRADA PRINCIPAL, EM AÇO GALVANIZADO DN 32 (1 ¼)  FORNECIMENTO E INSTALAÇÃO (EXCLUSIVE HIDRÔMETRO). AF_11/2016</v>
      </c>
      <c r="D4578" s="94" t="str">
        <f>Cartilha_GLOBAL!D4578</f>
        <v>UN</v>
      </c>
      <c r="E4578" s="105">
        <f>Cartilha_GLOBAL!$E4578</f>
        <v>632.76</v>
      </c>
      <c r="F4578" s="182">
        <f>Cartilha_GLOBAL!$F4578</f>
        <v>776.65</v>
      </c>
      <c r="G4578" s="108"/>
      <c r="H4578" s="107">
        <f t="shared" si="281"/>
        <v>0</v>
      </c>
      <c r="I4578" s="143">
        <f t="shared" si="282"/>
        <v>0</v>
      </c>
      <c r="J4578" s="142"/>
      <c r="K4578" s="145"/>
      <c r="L4578" s="7" t="str">
        <f t="shared" si="283"/>
        <v/>
      </c>
      <c r="M4578" s="7" t="str">
        <f t="shared" si="284"/>
        <v/>
      </c>
      <c r="N4578" s="7" t="str">
        <f>Cartilha_GLOBAL!N4578</f>
        <v/>
      </c>
      <c r="O4578" s="144"/>
      <c r="Q4578" s="151"/>
      <c r="R4578" s="152">
        <v>0</v>
      </c>
      <c r="T4578" s="153">
        <f>IF(Cartilha_GLOBAL!R4578=0,0,IF(Cartilha_GLOBAL!R4578&gt;0,"c","b"))</f>
        <v>0</v>
      </c>
    </row>
    <row r="4579" ht="22.5" hidden="1" spans="1:20">
      <c r="A4579" s="158">
        <f>Cartilha_GLOBAL!A4579</f>
        <v>95638</v>
      </c>
      <c r="B4579" s="100" t="str">
        <f>Cartilha_GLOBAL!B4579</f>
        <v>SINAPI</v>
      </c>
      <c r="C4579" s="104" t="str">
        <f>Cartilha_GLOBAL!C4579</f>
        <v>KIT CAVALETE PARA MEDIÇÃO DE ÁGUA - ENTRADA PRINCIPAL, EM AÇO GALVANIZADO DN 40 (1 ½)  FORNECIMENTO E INSTALAÇÃO (EXCLUSIVE HIDRÔMETRO). AF_11/2016</v>
      </c>
      <c r="D4579" s="94" t="str">
        <f>Cartilha_GLOBAL!D4579</f>
        <v>UN</v>
      </c>
      <c r="E4579" s="105">
        <f>Cartilha_GLOBAL!$E4579</f>
        <v>766.88</v>
      </c>
      <c r="F4579" s="182">
        <f>Cartilha_GLOBAL!$F4579</f>
        <v>941.27</v>
      </c>
      <c r="G4579" s="108"/>
      <c r="H4579" s="107">
        <f t="shared" si="281"/>
        <v>0</v>
      </c>
      <c r="I4579" s="143">
        <f t="shared" si="282"/>
        <v>0</v>
      </c>
      <c r="J4579" s="142"/>
      <c r="K4579" s="145"/>
      <c r="L4579" s="7" t="str">
        <f t="shared" si="283"/>
        <v/>
      </c>
      <c r="M4579" s="7" t="str">
        <f t="shared" si="284"/>
        <v/>
      </c>
      <c r="N4579" s="7" t="str">
        <f>Cartilha_GLOBAL!N4579</f>
        <v/>
      </c>
      <c r="O4579" s="144"/>
      <c r="Q4579" s="151"/>
      <c r="R4579" s="152">
        <v>0</v>
      </c>
      <c r="T4579" s="153">
        <f>IF(Cartilha_GLOBAL!R4579=0,0,IF(Cartilha_GLOBAL!R4579&gt;0,"c","b"))</f>
        <v>0</v>
      </c>
    </row>
    <row r="4580" ht="22.5" hidden="1" spans="1:20">
      <c r="A4580" s="158">
        <f>Cartilha_GLOBAL!A4580</f>
        <v>95639</v>
      </c>
      <c r="B4580" s="100" t="str">
        <f>Cartilha_GLOBAL!B4580</f>
        <v>SINAPI</v>
      </c>
      <c r="C4580" s="104" t="str">
        <f>Cartilha_GLOBAL!C4580</f>
        <v>KIT CAVALETE PARA MEDIÇÃO DE ÁGUA - ENTRADA PRINCIPAL, EM AÇO GALVANIZADO DN 50 (2)  FORNECIMENTO E INSTALAÇÃO (EXCLUSIVE HIDRÔMETRO). AF_11/2016</v>
      </c>
      <c r="D4580" s="94" t="str">
        <f>Cartilha_GLOBAL!D4580</f>
        <v>UN</v>
      </c>
      <c r="E4580" s="105">
        <f>Cartilha_GLOBAL!$E4580</f>
        <v>970</v>
      </c>
      <c r="F4580" s="182">
        <f>Cartilha_GLOBAL!$F4580</f>
        <v>1190.58</v>
      </c>
      <c r="G4580" s="108"/>
      <c r="H4580" s="107">
        <f t="shared" si="281"/>
        <v>0</v>
      </c>
      <c r="I4580" s="143">
        <f t="shared" si="282"/>
        <v>0</v>
      </c>
      <c r="J4580" s="142"/>
      <c r="K4580" s="145"/>
      <c r="L4580" s="7" t="str">
        <f t="shared" si="283"/>
        <v/>
      </c>
      <c r="M4580" s="7" t="str">
        <f t="shared" si="284"/>
        <v/>
      </c>
      <c r="N4580" s="7" t="str">
        <f>Cartilha_GLOBAL!N4580</f>
        <v/>
      </c>
      <c r="O4580" s="144"/>
      <c r="Q4580" s="151"/>
      <c r="R4580" s="152">
        <v>0</v>
      </c>
      <c r="T4580" s="153">
        <f>IF(Cartilha_GLOBAL!R4580=0,0,IF(Cartilha_GLOBAL!R4580&gt;0,"c","b"))</f>
        <v>0</v>
      </c>
    </row>
    <row r="4581" ht="22.5" hidden="1" spans="1:20">
      <c r="A4581" s="158">
        <f>Cartilha_GLOBAL!A4581</f>
        <v>97741</v>
      </c>
      <c r="B4581" s="100" t="str">
        <f>Cartilha_GLOBAL!B4581</f>
        <v>SINAPI</v>
      </c>
      <c r="C4581" s="104" t="str">
        <f>Cartilha_GLOBAL!C4581</f>
        <v>KIT CAVALETE PARA MEDIÇÃO DE ÁGUA - ENTRADA INDIVIDUALIZADA, EM PVC DN 25 (¾), PARA 1 MEDIDOR  FORNECIMENTO E INSTALAÇÃO (EXCLUSIVE HIDRÔMETRO). AF_11/2016</v>
      </c>
      <c r="D4581" s="94" t="str">
        <f>Cartilha_GLOBAL!D4581</f>
        <v>UN</v>
      </c>
      <c r="E4581" s="105">
        <f>Cartilha_GLOBAL!$E4581</f>
        <v>192.36</v>
      </c>
      <c r="F4581" s="182">
        <f>Cartilha_GLOBAL!$F4581</f>
        <v>236.1</v>
      </c>
      <c r="G4581" s="108"/>
      <c r="H4581" s="107">
        <f t="shared" si="281"/>
        <v>0</v>
      </c>
      <c r="I4581" s="143">
        <f t="shared" si="282"/>
        <v>0</v>
      </c>
      <c r="J4581" s="142"/>
      <c r="K4581" s="145"/>
      <c r="L4581" s="7" t="str">
        <f t="shared" si="283"/>
        <v/>
      </c>
      <c r="M4581" s="7" t="str">
        <f t="shared" si="284"/>
        <v/>
      </c>
      <c r="N4581" s="7" t="str">
        <f>Cartilha_GLOBAL!N4581</f>
        <v/>
      </c>
      <c r="O4581" s="144"/>
      <c r="Q4581" s="151"/>
      <c r="R4581" s="152">
        <v>0</v>
      </c>
      <c r="T4581" s="153">
        <f>IF(Cartilha_GLOBAL!R4581=0,0,IF(Cartilha_GLOBAL!R4581&gt;0,"c","b"))</f>
        <v>0</v>
      </c>
    </row>
    <row r="4582" ht="12.75" hidden="1" spans="1:20">
      <c r="A4582" s="158">
        <f>Cartilha_GLOBAL!A4582</f>
        <v>95673</v>
      </c>
      <c r="B4582" s="100" t="str">
        <f>Cartilha_GLOBAL!B4582</f>
        <v>SINAPI</v>
      </c>
      <c r="C4582" s="104" t="str">
        <f>Cartilha_GLOBAL!C4582</f>
        <v>HIDRÔMETRO DN 20 (½), 1,5 M³/H  FORNECIMENTO E INSTALAÇÃO. AF_11/2016</v>
      </c>
      <c r="D4582" s="94" t="str">
        <f>Cartilha_GLOBAL!D4582</f>
        <v>UN</v>
      </c>
      <c r="E4582" s="105">
        <f>Cartilha_GLOBAL!$E4582</f>
        <v>119.05</v>
      </c>
      <c r="F4582" s="182">
        <f>Cartilha_GLOBAL!$F4582</f>
        <v>146.12</v>
      </c>
      <c r="G4582" s="108"/>
      <c r="H4582" s="107">
        <f t="shared" si="281"/>
        <v>0</v>
      </c>
      <c r="I4582" s="143">
        <f t="shared" si="282"/>
        <v>0</v>
      </c>
      <c r="J4582" s="142"/>
      <c r="K4582" s="145"/>
      <c r="L4582" s="7" t="str">
        <f t="shared" si="283"/>
        <v/>
      </c>
      <c r="M4582" s="7" t="str">
        <f t="shared" si="284"/>
        <v/>
      </c>
      <c r="N4582" s="7" t="str">
        <f>Cartilha_GLOBAL!N4582</f>
        <v/>
      </c>
      <c r="O4582" s="144"/>
      <c r="Q4582" s="151"/>
      <c r="R4582" s="152">
        <v>0</v>
      </c>
      <c r="T4582" s="153">
        <f>IF(Cartilha_GLOBAL!R4582=0,0,IF(Cartilha_GLOBAL!R4582&gt;0,"c","b"))</f>
        <v>0</v>
      </c>
    </row>
    <row r="4583" ht="12.75" hidden="1" spans="1:20">
      <c r="A4583" s="158">
        <f>Cartilha_GLOBAL!A4583</f>
        <v>95674</v>
      </c>
      <c r="B4583" s="100" t="str">
        <f>Cartilha_GLOBAL!B4583</f>
        <v>SINAPI</v>
      </c>
      <c r="C4583" s="104" t="str">
        <f>Cartilha_GLOBAL!C4583</f>
        <v>HIDRÔMETRO DN 20 (½), 3,0 M³/H  FORNECIMENTO E INSTALAÇÃO. AF_11/2016</v>
      </c>
      <c r="D4583" s="94" t="str">
        <f>Cartilha_GLOBAL!D4583</f>
        <v>UN</v>
      </c>
      <c r="E4583" s="105">
        <f>Cartilha_GLOBAL!$E4583</f>
        <v>125.85</v>
      </c>
      <c r="F4583" s="182">
        <f>Cartilha_GLOBAL!$F4583</f>
        <v>154.47</v>
      </c>
      <c r="G4583" s="108"/>
      <c r="H4583" s="107">
        <f t="shared" si="281"/>
        <v>0</v>
      </c>
      <c r="I4583" s="143">
        <f t="shared" si="282"/>
        <v>0</v>
      </c>
      <c r="J4583" s="142"/>
      <c r="K4583" s="145"/>
      <c r="L4583" s="7" t="str">
        <f t="shared" si="283"/>
        <v/>
      </c>
      <c r="M4583" s="7" t="str">
        <f t="shared" si="284"/>
        <v/>
      </c>
      <c r="N4583" s="7" t="str">
        <f>Cartilha_GLOBAL!N4583</f>
        <v/>
      </c>
      <c r="O4583" s="144"/>
      <c r="Q4583" s="151"/>
      <c r="R4583" s="152">
        <v>0</v>
      </c>
      <c r="T4583" s="153">
        <f>IF(Cartilha_GLOBAL!R4583=0,0,IF(Cartilha_GLOBAL!R4583&gt;0,"c","b"))</f>
        <v>0</v>
      </c>
    </row>
    <row r="4584" ht="12.75" spans="1:20">
      <c r="A4584" s="158">
        <f>Cartilha_GLOBAL!A4584</f>
        <v>95675</v>
      </c>
      <c r="B4584" s="100" t="str">
        <f>Cartilha_GLOBAL!B4584</f>
        <v>SINAPI</v>
      </c>
      <c r="C4584" s="104" t="str">
        <f>Cartilha_GLOBAL!C4584</f>
        <v>HIDRÔMETRO DN 25 (¾ ), 5,0 M³/H FORNECIMENTO E INSTALAÇÃO. AF_11/2016</v>
      </c>
      <c r="D4584" s="94" t="str">
        <f>Cartilha_GLOBAL!D4584</f>
        <v>UN</v>
      </c>
      <c r="E4584" s="105">
        <f>Cartilha_GLOBAL!$E4584</f>
        <v>153.15</v>
      </c>
      <c r="F4584" s="182">
        <f>Cartilha_GLOBAL!$F4584</f>
        <v>187.98</v>
      </c>
      <c r="G4584" s="108">
        <v>1</v>
      </c>
      <c r="H4584" s="107">
        <f t="shared" si="281"/>
        <v>187.98</v>
      </c>
      <c r="I4584" s="143">
        <f t="shared" si="282"/>
        <v>187.98</v>
      </c>
      <c r="J4584" s="142"/>
      <c r="K4584" s="145"/>
      <c r="L4584" s="7" t="str">
        <f t="shared" si="283"/>
        <v>x</v>
      </c>
      <c r="M4584" s="7" t="str">
        <f t="shared" si="284"/>
        <v>x</v>
      </c>
      <c r="N4584" s="7" t="str">
        <f>Cartilha_GLOBAL!N4584</f>
        <v>x</v>
      </c>
      <c r="O4584" s="144"/>
      <c r="Q4584" s="151"/>
      <c r="R4584" s="152">
        <v>0</v>
      </c>
      <c r="T4584" s="153">
        <f>IF(Cartilha_GLOBAL!R4584=0,0,IF(Cartilha_GLOBAL!R4584&gt;0,"c","b"))</f>
        <v>0</v>
      </c>
    </row>
    <row r="4585" ht="22.5" spans="1:20">
      <c r="A4585" s="158">
        <f>Cartilha_GLOBAL!A4585</f>
        <v>95676</v>
      </c>
      <c r="B4585" s="100" t="str">
        <f>Cartilha_GLOBAL!B4585</f>
        <v>SINAPI</v>
      </c>
      <c r="C4585" s="104" t="str">
        <f>Cartilha_GLOBAL!C4585</f>
        <v>CAIXA EM CONCRETO PRÉ-MOLDADO PARA ABRIGO DE HIDRÔMETRO COM DN 20 (½)  FORNECIMENTO E INSTALAÇÃO. AF_11/2016</v>
      </c>
      <c r="D4585" s="94" t="str">
        <f>Cartilha_GLOBAL!D4585</f>
        <v>UN</v>
      </c>
      <c r="E4585" s="105">
        <f>Cartilha_GLOBAL!$E4585</f>
        <v>94.54</v>
      </c>
      <c r="F4585" s="182">
        <f>Cartilha_GLOBAL!$F4585</f>
        <v>116.04</v>
      </c>
      <c r="G4585" s="108">
        <v>1</v>
      </c>
      <c r="H4585" s="107">
        <f t="shared" si="281"/>
        <v>116.04</v>
      </c>
      <c r="I4585" s="143">
        <f t="shared" si="282"/>
        <v>116.04</v>
      </c>
      <c r="J4585" s="142"/>
      <c r="K4585" s="145"/>
      <c r="L4585" s="7" t="str">
        <f t="shared" si="283"/>
        <v>x</v>
      </c>
      <c r="M4585" s="7" t="str">
        <f t="shared" si="284"/>
        <v>x</v>
      </c>
      <c r="N4585" s="7" t="str">
        <f>Cartilha_GLOBAL!N4585</f>
        <v>x</v>
      </c>
      <c r="O4585" s="144"/>
      <c r="Q4585" s="151"/>
      <c r="R4585" s="152">
        <v>0</v>
      </c>
      <c r="T4585" s="153">
        <f>IF(Cartilha_GLOBAL!R4585=0,0,IF(Cartilha_GLOBAL!R4585&gt;0,"c","b"))</f>
        <v>0</v>
      </c>
    </row>
    <row r="4586" ht="12.75" hidden="1" spans="1:20">
      <c r="A4586" s="154" t="str">
        <f>Cartilha_GLOBAL!A4586</f>
        <v>9.3.13</v>
      </c>
      <c r="B4586" s="100">
        <f>Cartilha_GLOBAL!B4586</f>
        <v>0</v>
      </c>
      <c r="C4586" s="161" t="str">
        <f>Cartilha_GLOBAL!C4586</f>
        <v>POCOS</v>
      </c>
      <c r="D4586" s="94">
        <f>Cartilha_GLOBAL!D4586</f>
        <v>0</v>
      </c>
      <c r="E4586" s="105">
        <f>Cartilha_GLOBAL!$E4586</f>
        <v>0</v>
      </c>
      <c r="F4586" s="182">
        <f>Cartilha_GLOBAL!$F4586</f>
        <v>0</v>
      </c>
      <c r="G4586" s="187"/>
      <c r="H4586" s="187">
        <f t="shared" si="281"/>
        <v>0</v>
      </c>
      <c r="I4586" s="188">
        <f t="shared" si="282"/>
        <v>0</v>
      </c>
      <c r="J4586" s="142"/>
      <c r="K4586" s="145" t="str">
        <f>IF(SUM(I4586)&gt;0,"xx","")</f>
        <v/>
      </c>
      <c r="L4586" s="7" t="str">
        <f t="shared" si="283"/>
        <v/>
      </c>
      <c r="M4586" s="7" t="str">
        <f t="shared" si="284"/>
        <v/>
      </c>
      <c r="N4586" s="7" t="str">
        <f>Cartilha_GLOBAL!N4586</f>
        <v/>
      </c>
      <c r="O4586" s="144"/>
      <c r="Q4586" s="151"/>
      <c r="R4586" s="152">
        <v>0</v>
      </c>
      <c r="T4586" s="153">
        <f>IF(Cartilha_GLOBAL!R4586=0,0,IF(Cartilha_GLOBAL!R4586&gt;0,"c","b"))</f>
        <v>0</v>
      </c>
    </row>
    <row r="4587" ht="12.75" hidden="1" spans="1:20">
      <c r="A4587" s="154" t="str">
        <f>Cartilha_GLOBAL!A4587</f>
        <v>9.3.14</v>
      </c>
      <c r="B4587" s="100">
        <f>Cartilha_GLOBAL!B4587</f>
        <v>0</v>
      </c>
      <c r="C4587" s="161" t="str">
        <f>Cartilha_GLOBAL!C4587</f>
        <v>RESERVATORIOS E COMPLEMENTOS</v>
      </c>
      <c r="D4587" s="94">
        <f>Cartilha_GLOBAL!D4587</f>
        <v>0</v>
      </c>
      <c r="E4587" s="105">
        <f>Cartilha_GLOBAL!$E4587</f>
        <v>0</v>
      </c>
      <c r="F4587" s="182">
        <f>Cartilha_GLOBAL!$F4587</f>
        <v>0</v>
      </c>
      <c r="G4587" s="187"/>
      <c r="H4587" s="187">
        <f t="shared" si="281"/>
        <v>0</v>
      </c>
      <c r="I4587" s="188">
        <f t="shared" si="282"/>
        <v>0</v>
      </c>
      <c r="J4587" s="142"/>
      <c r="K4587" s="145" t="str">
        <f>IF(SUM(I4588:I4624)&gt;0,"xx","")</f>
        <v/>
      </c>
      <c r="L4587" s="7" t="str">
        <f t="shared" si="283"/>
        <v/>
      </c>
      <c r="M4587" s="7" t="str">
        <f t="shared" si="284"/>
        <v/>
      </c>
      <c r="N4587" s="7" t="str">
        <f>Cartilha_GLOBAL!N4587</f>
        <v/>
      </c>
      <c r="O4587" s="144"/>
      <c r="Q4587" s="151"/>
      <c r="R4587" s="152">
        <v>0</v>
      </c>
      <c r="T4587" s="153">
        <f>IF(Cartilha_GLOBAL!R4587=0,0,IF(Cartilha_GLOBAL!R4587&gt;0,"c","b"))</f>
        <v>0</v>
      </c>
    </row>
    <row r="4588" ht="12.75" hidden="1" spans="1:20">
      <c r="A4588" s="158">
        <f>Cartilha_GLOBAL!A4588</f>
        <v>102587</v>
      </c>
      <c r="B4588" s="100" t="str">
        <f>Cartilha_GLOBAL!B4588</f>
        <v>SINAPI</v>
      </c>
      <c r="C4588" s="104" t="str">
        <f>Cartilha_GLOBAL!C4588</f>
        <v>FURO EM CAIXA D'ÁGUA COM ESPESSURA DE 2 ATÉ 5 MM E DIÂMETRO DE 15 MM. AF_06/2021</v>
      </c>
      <c r="D4588" s="94" t="str">
        <f>Cartilha_GLOBAL!D4588</f>
        <v>UN</v>
      </c>
      <c r="E4588" s="105">
        <f>Cartilha_GLOBAL!$E4588</f>
        <v>4.04</v>
      </c>
      <c r="F4588" s="182">
        <f>Cartilha_GLOBAL!$F4588</f>
        <v>4.96</v>
      </c>
      <c r="G4588" s="108"/>
      <c r="H4588" s="107">
        <f t="shared" si="281"/>
        <v>0</v>
      </c>
      <c r="I4588" s="143">
        <f t="shared" si="282"/>
        <v>0</v>
      </c>
      <c r="J4588" s="142"/>
      <c r="K4588" s="145"/>
      <c r="L4588" s="7" t="str">
        <f t="shared" si="283"/>
        <v/>
      </c>
      <c r="M4588" s="7" t="str">
        <f t="shared" si="284"/>
        <v/>
      </c>
      <c r="N4588" s="7" t="str">
        <f>Cartilha_GLOBAL!N4588</f>
        <v/>
      </c>
      <c r="O4588" s="144"/>
      <c r="Q4588" s="151"/>
      <c r="R4588" s="152">
        <v>0</v>
      </c>
      <c r="T4588" s="153">
        <f>IF(Cartilha_GLOBAL!R4588=0,0,IF(Cartilha_GLOBAL!R4588&gt;0,"c","b"))</f>
        <v>0</v>
      </c>
    </row>
    <row r="4589" ht="12.75" hidden="1" spans="1:20">
      <c r="A4589" s="158">
        <f>Cartilha_GLOBAL!A4589</f>
        <v>102588</v>
      </c>
      <c r="B4589" s="100" t="str">
        <f>Cartilha_GLOBAL!B4589</f>
        <v>SINAPI</v>
      </c>
      <c r="C4589" s="104" t="str">
        <f>Cartilha_GLOBAL!C4589</f>
        <v>FURO EM CAIXA D'ÁGUA COM ESPESSURA DE 6 ATÉ 8 MM E DIÂMETRO DE 15 MM. AF_06/2021</v>
      </c>
      <c r="D4589" s="94" t="str">
        <f>Cartilha_GLOBAL!D4589</f>
        <v>UN</v>
      </c>
      <c r="E4589" s="105">
        <f>Cartilha_GLOBAL!$E4589</f>
        <v>5.84</v>
      </c>
      <c r="F4589" s="182">
        <f>Cartilha_GLOBAL!$F4589</f>
        <v>7.17</v>
      </c>
      <c r="G4589" s="108"/>
      <c r="H4589" s="107">
        <f t="shared" si="281"/>
        <v>0</v>
      </c>
      <c r="I4589" s="143">
        <f t="shared" si="282"/>
        <v>0</v>
      </c>
      <c r="J4589" s="142"/>
      <c r="K4589" s="145"/>
      <c r="L4589" s="7" t="str">
        <f t="shared" si="283"/>
        <v/>
      </c>
      <c r="M4589" s="7" t="str">
        <f t="shared" si="284"/>
        <v/>
      </c>
      <c r="N4589" s="7" t="str">
        <f>Cartilha_GLOBAL!N4589</f>
        <v/>
      </c>
      <c r="O4589" s="144"/>
      <c r="Q4589" s="151"/>
      <c r="R4589" s="152">
        <v>0</v>
      </c>
      <c r="T4589" s="153">
        <f>IF(Cartilha_GLOBAL!R4589=0,0,IF(Cartilha_GLOBAL!R4589&gt;0,"c","b"))</f>
        <v>0</v>
      </c>
    </row>
    <row r="4590" ht="12.75" hidden="1" spans="1:20">
      <c r="A4590" s="158">
        <f>Cartilha_GLOBAL!A4590</f>
        <v>102589</v>
      </c>
      <c r="B4590" s="100" t="str">
        <f>Cartilha_GLOBAL!B4590</f>
        <v>SINAPI</v>
      </c>
      <c r="C4590" s="104" t="str">
        <f>Cartilha_GLOBAL!C4590</f>
        <v>FURO EM CAIXA D'ÁGUA COM ESPESSURA DE 2 ATÉ 5 MM E DIÂMETRO DE 20 MM. AF_06/2021</v>
      </c>
      <c r="D4590" s="94" t="str">
        <f>Cartilha_GLOBAL!D4590</f>
        <v>UN</v>
      </c>
      <c r="E4590" s="105">
        <f>Cartilha_GLOBAL!$E4590</f>
        <v>4.49</v>
      </c>
      <c r="F4590" s="182">
        <f>Cartilha_GLOBAL!$F4590</f>
        <v>5.51</v>
      </c>
      <c r="G4590" s="108"/>
      <c r="H4590" s="107">
        <f t="shared" ref="H4590:H4653" si="285">IF(G4590=0,0,F4590)</f>
        <v>0</v>
      </c>
      <c r="I4590" s="143">
        <f t="shared" ref="I4590:I4653" si="286">IF(ISBLANK(G4590),0,IF(R4590=0,ROUND(G4590*H4590,2),IF(R4590="b",ROUNDDOWN(G4590*H4590,2),ROUNDUP(G4590*H4590,2))))</f>
        <v>0</v>
      </c>
      <c r="J4590" s="142"/>
      <c r="K4590" s="228"/>
      <c r="L4590" s="7" t="str">
        <f t="shared" ref="L4590:L4653" si="287">IF(K4590="X","x",IF(K4590="xx","x",IF(I4590&gt;0,"x","")))</f>
        <v/>
      </c>
      <c r="M4590" s="7" t="str">
        <f t="shared" ref="M4590:M4653" si="288">IF(K4590="X","x",IF(K4590="xx","x",IF(I4590&gt;0,"x","")))</f>
        <v/>
      </c>
      <c r="N4590" s="7" t="str">
        <f>Cartilha_GLOBAL!N4590</f>
        <v/>
      </c>
      <c r="O4590" s="144"/>
      <c r="Q4590" s="151"/>
      <c r="R4590" s="152">
        <v>0</v>
      </c>
      <c r="T4590" s="153">
        <f>IF(Cartilha_GLOBAL!R4590=0,0,IF(Cartilha_GLOBAL!R4590&gt;0,"c","b"))</f>
        <v>0</v>
      </c>
    </row>
    <row r="4591" ht="12.75" hidden="1" spans="1:20">
      <c r="A4591" s="158">
        <f>Cartilha_GLOBAL!A4591</f>
        <v>102590</v>
      </c>
      <c r="B4591" s="100" t="str">
        <f>Cartilha_GLOBAL!B4591</f>
        <v>SINAPI</v>
      </c>
      <c r="C4591" s="104" t="str">
        <f>Cartilha_GLOBAL!C4591</f>
        <v>FURO EM CAIXA D'ÁGUA COM ESPESSURA DE 6 ATÉ 8 MM E DIÂMETRO DE 20 MM. AF_06/2021</v>
      </c>
      <c r="D4591" s="94" t="str">
        <f>Cartilha_GLOBAL!D4591</f>
        <v>UN</v>
      </c>
      <c r="E4591" s="105">
        <f>Cartilha_GLOBAL!$E4591</f>
        <v>6.29</v>
      </c>
      <c r="F4591" s="182">
        <f>Cartilha_GLOBAL!$F4591</f>
        <v>7.72</v>
      </c>
      <c r="G4591" s="108"/>
      <c r="H4591" s="107">
        <f t="shared" si="285"/>
        <v>0</v>
      </c>
      <c r="I4591" s="143">
        <f t="shared" si="286"/>
        <v>0</v>
      </c>
      <c r="J4591" s="142"/>
      <c r="K4591" s="145"/>
      <c r="L4591" s="7" t="str">
        <f t="shared" si="287"/>
        <v/>
      </c>
      <c r="M4591" s="7" t="str">
        <f t="shared" si="288"/>
        <v/>
      </c>
      <c r="N4591" s="7" t="str">
        <f>Cartilha_GLOBAL!N4591</f>
        <v/>
      </c>
      <c r="O4591" s="144"/>
      <c r="Q4591" s="151"/>
      <c r="R4591" s="152">
        <v>0</v>
      </c>
      <c r="T4591" s="153">
        <f>IF(Cartilha_GLOBAL!R4591=0,0,IF(Cartilha_GLOBAL!R4591&gt;0,"c","b"))</f>
        <v>0</v>
      </c>
    </row>
    <row r="4592" ht="12.75" hidden="1" spans="1:20">
      <c r="A4592" s="158">
        <f>Cartilha_GLOBAL!A4592</f>
        <v>102591</v>
      </c>
      <c r="B4592" s="100" t="str">
        <f>Cartilha_GLOBAL!B4592</f>
        <v>SINAPI</v>
      </c>
      <c r="C4592" s="104" t="str">
        <f>Cartilha_GLOBAL!C4592</f>
        <v>FURO EM CAIXA D'ÁGUA COM ESPESSURA DE 2 ATÉ 5 MM E DIÂMETRO DE 25 MM. AF_06/2021</v>
      </c>
      <c r="D4592" s="94" t="str">
        <f>Cartilha_GLOBAL!D4592</f>
        <v>UN</v>
      </c>
      <c r="E4592" s="105">
        <f>Cartilha_GLOBAL!$E4592</f>
        <v>4.94</v>
      </c>
      <c r="F4592" s="182">
        <f>Cartilha_GLOBAL!$F4592</f>
        <v>6.06</v>
      </c>
      <c r="G4592" s="108"/>
      <c r="H4592" s="107">
        <f t="shared" si="285"/>
        <v>0</v>
      </c>
      <c r="I4592" s="143">
        <f t="shared" si="286"/>
        <v>0</v>
      </c>
      <c r="J4592" s="142"/>
      <c r="K4592" s="145"/>
      <c r="L4592" s="7" t="str">
        <f t="shared" si="287"/>
        <v/>
      </c>
      <c r="M4592" s="7" t="str">
        <f t="shared" si="288"/>
        <v/>
      </c>
      <c r="N4592" s="7" t="str">
        <f>Cartilha_GLOBAL!N4592</f>
        <v/>
      </c>
      <c r="O4592" s="144"/>
      <c r="Q4592" s="151"/>
      <c r="R4592" s="152">
        <v>0</v>
      </c>
      <c r="T4592" s="153">
        <f>IF(Cartilha_GLOBAL!R4592=0,0,IF(Cartilha_GLOBAL!R4592&gt;0,"c","b"))</f>
        <v>0</v>
      </c>
    </row>
    <row r="4593" ht="12.75" hidden="1" spans="1:20">
      <c r="A4593" s="158">
        <f>Cartilha_GLOBAL!A4593</f>
        <v>102592</v>
      </c>
      <c r="B4593" s="100" t="str">
        <f>Cartilha_GLOBAL!B4593</f>
        <v>SINAPI</v>
      </c>
      <c r="C4593" s="104" t="str">
        <f>Cartilha_GLOBAL!C4593</f>
        <v>FURO EM CAIXA D'ÁGUA COM ESPESSURA DE 6 ATÉ 8 MM E DIÂMETRO DE 25 MM. AF_06/2021</v>
      </c>
      <c r="D4593" s="94" t="str">
        <f>Cartilha_GLOBAL!D4593</f>
        <v>UN</v>
      </c>
      <c r="E4593" s="105">
        <f>Cartilha_GLOBAL!$E4593</f>
        <v>6.75</v>
      </c>
      <c r="F4593" s="182">
        <f>Cartilha_GLOBAL!$F4593</f>
        <v>8.28</v>
      </c>
      <c r="G4593" s="108"/>
      <c r="H4593" s="107">
        <f t="shared" si="285"/>
        <v>0</v>
      </c>
      <c r="I4593" s="143">
        <f t="shared" si="286"/>
        <v>0</v>
      </c>
      <c r="J4593" s="142"/>
      <c r="K4593" s="145"/>
      <c r="L4593" s="7" t="str">
        <f t="shared" si="287"/>
        <v/>
      </c>
      <c r="M4593" s="7" t="str">
        <f t="shared" si="288"/>
        <v/>
      </c>
      <c r="N4593" s="7" t="str">
        <f>Cartilha_GLOBAL!N4593</f>
        <v/>
      </c>
      <c r="O4593" s="144"/>
      <c r="Q4593" s="151"/>
      <c r="R4593" s="152">
        <v>0</v>
      </c>
      <c r="T4593" s="153">
        <f>IF(Cartilha_GLOBAL!R4593=0,0,IF(Cartilha_GLOBAL!R4593&gt;0,"c","b"))</f>
        <v>0</v>
      </c>
    </row>
    <row r="4594" ht="12.75" hidden="1" spans="1:20">
      <c r="A4594" s="158">
        <f>Cartilha_GLOBAL!A4594</f>
        <v>102593</v>
      </c>
      <c r="B4594" s="100" t="str">
        <f>Cartilha_GLOBAL!B4594</f>
        <v>SINAPI</v>
      </c>
      <c r="C4594" s="104" t="str">
        <f>Cartilha_GLOBAL!C4594</f>
        <v>FURO EM CAIXA D'ÁGUA COM ESPESSURA DE 2 ATÉ 5 MM E DIÂMETRO DE 32 MM. AF_06/2021</v>
      </c>
      <c r="D4594" s="94" t="str">
        <f>Cartilha_GLOBAL!D4594</f>
        <v>UN</v>
      </c>
      <c r="E4594" s="105">
        <f>Cartilha_GLOBAL!$E4594</f>
        <v>5.58</v>
      </c>
      <c r="F4594" s="182">
        <f>Cartilha_GLOBAL!$F4594</f>
        <v>6.85</v>
      </c>
      <c r="G4594" s="108"/>
      <c r="H4594" s="107">
        <f t="shared" si="285"/>
        <v>0</v>
      </c>
      <c r="I4594" s="143">
        <f t="shared" si="286"/>
        <v>0</v>
      </c>
      <c r="J4594" s="142"/>
      <c r="K4594" s="145"/>
      <c r="L4594" s="7" t="str">
        <f t="shared" si="287"/>
        <v/>
      </c>
      <c r="M4594" s="7" t="str">
        <f t="shared" si="288"/>
        <v/>
      </c>
      <c r="N4594" s="7" t="str">
        <f>Cartilha_GLOBAL!N4594</f>
        <v/>
      </c>
      <c r="O4594" s="144"/>
      <c r="Q4594" s="151"/>
      <c r="R4594" s="152">
        <v>0</v>
      </c>
      <c r="T4594" s="153">
        <f>IF(Cartilha_GLOBAL!R4594=0,0,IF(Cartilha_GLOBAL!R4594&gt;0,"c","b"))</f>
        <v>0</v>
      </c>
    </row>
    <row r="4595" ht="12.75" hidden="1" spans="1:20">
      <c r="A4595" s="158">
        <f>Cartilha_GLOBAL!A4595</f>
        <v>102594</v>
      </c>
      <c r="B4595" s="100" t="str">
        <f>Cartilha_GLOBAL!B4595</f>
        <v>SINAPI</v>
      </c>
      <c r="C4595" s="104" t="str">
        <f>Cartilha_GLOBAL!C4595</f>
        <v>FURO EM CAIXA D'ÁGUA COM ESPESSURA DE 6 ATÉ 8 MM E DIÂMETRO DE 32 MM. AF_06/2021</v>
      </c>
      <c r="D4595" s="94" t="str">
        <f>Cartilha_GLOBAL!D4595</f>
        <v>UN</v>
      </c>
      <c r="E4595" s="105">
        <f>Cartilha_GLOBAL!$E4595</f>
        <v>7.38</v>
      </c>
      <c r="F4595" s="182">
        <f>Cartilha_GLOBAL!$F4595</f>
        <v>9.06</v>
      </c>
      <c r="G4595" s="108"/>
      <c r="H4595" s="107">
        <f t="shared" si="285"/>
        <v>0</v>
      </c>
      <c r="I4595" s="143">
        <f t="shared" si="286"/>
        <v>0</v>
      </c>
      <c r="J4595" s="142"/>
      <c r="K4595" s="145"/>
      <c r="L4595" s="7" t="str">
        <f t="shared" si="287"/>
        <v/>
      </c>
      <c r="M4595" s="7" t="str">
        <f t="shared" si="288"/>
        <v/>
      </c>
      <c r="N4595" s="7" t="str">
        <f>Cartilha_GLOBAL!N4595</f>
        <v/>
      </c>
      <c r="O4595" s="144"/>
      <c r="Q4595" s="151"/>
      <c r="R4595" s="152">
        <v>0</v>
      </c>
      <c r="T4595" s="153">
        <f>IF(Cartilha_GLOBAL!R4595=0,0,IF(Cartilha_GLOBAL!R4595&gt;0,"c","b"))</f>
        <v>0</v>
      </c>
    </row>
    <row r="4596" ht="12.75" hidden="1" spans="1:20">
      <c r="A4596" s="158">
        <f>Cartilha_GLOBAL!A4596</f>
        <v>102595</v>
      </c>
      <c r="B4596" s="100" t="str">
        <f>Cartilha_GLOBAL!B4596</f>
        <v>SINAPI</v>
      </c>
      <c r="C4596" s="104" t="str">
        <f>Cartilha_GLOBAL!C4596</f>
        <v>FURO EM CAIXA D'ÁGUA COM ESPESSURA DE 2 ATÉ 5 MM E DIÂMETRO DE 40 MM. AF_06/2021</v>
      </c>
      <c r="D4596" s="94" t="str">
        <f>Cartilha_GLOBAL!D4596</f>
        <v>UN</v>
      </c>
      <c r="E4596" s="105">
        <f>Cartilha_GLOBAL!$E4596</f>
        <v>6.31</v>
      </c>
      <c r="F4596" s="182">
        <f>Cartilha_GLOBAL!$F4596</f>
        <v>7.74</v>
      </c>
      <c r="G4596" s="108"/>
      <c r="H4596" s="107">
        <f t="shared" si="285"/>
        <v>0</v>
      </c>
      <c r="I4596" s="143">
        <f t="shared" si="286"/>
        <v>0</v>
      </c>
      <c r="J4596" s="142"/>
      <c r="K4596" s="145"/>
      <c r="L4596" s="7" t="str">
        <f t="shared" si="287"/>
        <v/>
      </c>
      <c r="M4596" s="7" t="str">
        <f t="shared" si="288"/>
        <v/>
      </c>
      <c r="N4596" s="7" t="str">
        <f>Cartilha_GLOBAL!N4596</f>
        <v/>
      </c>
      <c r="O4596" s="144"/>
      <c r="Q4596" s="151"/>
      <c r="R4596" s="152">
        <v>0</v>
      </c>
      <c r="T4596" s="153">
        <f>IF(Cartilha_GLOBAL!R4596=0,0,IF(Cartilha_GLOBAL!R4596&gt;0,"c","b"))</f>
        <v>0</v>
      </c>
    </row>
    <row r="4597" ht="12.75" hidden="1" spans="1:20">
      <c r="A4597" s="158">
        <f>Cartilha_GLOBAL!A4597</f>
        <v>102596</v>
      </c>
      <c r="B4597" s="100" t="str">
        <f>Cartilha_GLOBAL!B4597</f>
        <v>SINAPI</v>
      </c>
      <c r="C4597" s="104" t="str">
        <f>Cartilha_GLOBAL!C4597</f>
        <v>FURO EM CAIXA D'ÁGUA COM ESPESSURA DE 6 ATÉ 8 MM E DIÂMETRO DE 40 MM. AF_06/2021</v>
      </c>
      <c r="D4597" s="94" t="str">
        <f>Cartilha_GLOBAL!D4597</f>
        <v>UN</v>
      </c>
      <c r="E4597" s="105">
        <f>Cartilha_GLOBAL!$E4597</f>
        <v>8.11</v>
      </c>
      <c r="F4597" s="182">
        <f>Cartilha_GLOBAL!$F4597</f>
        <v>9.95</v>
      </c>
      <c r="G4597" s="108"/>
      <c r="H4597" s="107">
        <f t="shared" si="285"/>
        <v>0</v>
      </c>
      <c r="I4597" s="143">
        <f t="shared" si="286"/>
        <v>0</v>
      </c>
      <c r="J4597" s="142"/>
      <c r="K4597" s="145"/>
      <c r="L4597" s="7" t="str">
        <f t="shared" si="287"/>
        <v/>
      </c>
      <c r="M4597" s="7" t="str">
        <f t="shared" si="288"/>
        <v/>
      </c>
      <c r="N4597" s="7" t="str">
        <f>Cartilha_GLOBAL!N4597</f>
        <v/>
      </c>
      <c r="O4597" s="144"/>
      <c r="Q4597" s="151"/>
      <c r="R4597" s="152">
        <v>0</v>
      </c>
      <c r="T4597" s="153">
        <f>IF(Cartilha_GLOBAL!R4597=0,0,IF(Cartilha_GLOBAL!R4597&gt;0,"c","b"))</f>
        <v>0</v>
      </c>
    </row>
    <row r="4598" ht="12.75" hidden="1" spans="1:20">
      <c r="A4598" s="158">
        <f>Cartilha_GLOBAL!A4598</f>
        <v>102597</v>
      </c>
      <c r="B4598" s="100" t="str">
        <f>Cartilha_GLOBAL!B4598</f>
        <v>SINAPI</v>
      </c>
      <c r="C4598" s="104" t="str">
        <f>Cartilha_GLOBAL!C4598</f>
        <v>FURO EM CAIXA D'ÁGUA COM ESPESSURA DE 2 ATÉ 5 MM E DIÂMETRO DE 50 MM. AF_06/2021</v>
      </c>
      <c r="D4598" s="94" t="str">
        <f>Cartilha_GLOBAL!D4598</f>
        <v>UN</v>
      </c>
      <c r="E4598" s="105">
        <f>Cartilha_GLOBAL!$E4598</f>
        <v>7.22</v>
      </c>
      <c r="F4598" s="182">
        <f>Cartilha_GLOBAL!$F4598</f>
        <v>8.86</v>
      </c>
      <c r="G4598" s="108"/>
      <c r="H4598" s="107">
        <f t="shared" si="285"/>
        <v>0</v>
      </c>
      <c r="I4598" s="143">
        <f t="shared" si="286"/>
        <v>0</v>
      </c>
      <c r="J4598" s="142"/>
      <c r="K4598" s="145"/>
      <c r="L4598" s="7" t="str">
        <f t="shared" si="287"/>
        <v/>
      </c>
      <c r="M4598" s="7" t="str">
        <f t="shared" si="288"/>
        <v/>
      </c>
      <c r="N4598" s="7" t="str">
        <f>Cartilha_GLOBAL!N4598</f>
        <v/>
      </c>
      <c r="O4598" s="144"/>
      <c r="Q4598" s="151"/>
      <c r="R4598" s="152">
        <v>0</v>
      </c>
      <c r="T4598" s="153">
        <f>IF(Cartilha_GLOBAL!R4598=0,0,IF(Cartilha_GLOBAL!R4598&gt;0,"c","b"))</f>
        <v>0</v>
      </c>
    </row>
    <row r="4599" ht="12.75" hidden="1" spans="1:20">
      <c r="A4599" s="158">
        <f>Cartilha_GLOBAL!A4599</f>
        <v>102598</v>
      </c>
      <c r="B4599" s="100" t="str">
        <f>Cartilha_GLOBAL!B4599</f>
        <v>SINAPI</v>
      </c>
      <c r="C4599" s="104" t="str">
        <f>Cartilha_GLOBAL!C4599</f>
        <v>FURO EM CAIXA D'ÁGUA COM ESPESSURA DE 6 ATÉ 8 MM E DIÂMETRO DE 50 MM. AF_06/2021</v>
      </c>
      <c r="D4599" s="94" t="str">
        <f>Cartilha_GLOBAL!D4599</f>
        <v>UN</v>
      </c>
      <c r="E4599" s="105">
        <f>Cartilha_GLOBAL!$E4599</f>
        <v>9.02</v>
      </c>
      <c r="F4599" s="182">
        <f>Cartilha_GLOBAL!$F4599</f>
        <v>11.07</v>
      </c>
      <c r="G4599" s="108"/>
      <c r="H4599" s="107">
        <f t="shared" si="285"/>
        <v>0</v>
      </c>
      <c r="I4599" s="143">
        <f t="shared" si="286"/>
        <v>0</v>
      </c>
      <c r="J4599" s="142"/>
      <c r="K4599" s="145"/>
      <c r="L4599" s="7" t="str">
        <f t="shared" si="287"/>
        <v/>
      </c>
      <c r="M4599" s="7" t="str">
        <f t="shared" si="288"/>
        <v/>
      </c>
      <c r="N4599" s="7" t="str">
        <f>Cartilha_GLOBAL!N4599</f>
        <v/>
      </c>
      <c r="O4599" s="144"/>
      <c r="Q4599" s="151"/>
      <c r="R4599" s="152">
        <v>0</v>
      </c>
      <c r="T4599" s="153">
        <f>IF(Cartilha_GLOBAL!R4599=0,0,IF(Cartilha_GLOBAL!R4599&gt;0,"c","b"))</f>
        <v>0</v>
      </c>
    </row>
    <row r="4600" ht="12.75" hidden="1" spans="1:20">
      <c r="A4600" s="158">
        <f>Cartilha_GLOBAL!A4600</f>
        <v>102599</v>
      </c>
      <c r="B4600" s="100" t="str">
        <f>Cartilha_GLOBAL!B4600</f>
        <v>SINAPI</v>
      </c>
      <c r="C4600" s="104" t="str">
        <f>Cartilha_GLOBAL!C4600</f>
        <v>FURO EM CAIXA D'ÁGUA COM ESPESSURA DE 2 ATÉ 5 MM E DIÂMETRO DE 60 MM. AF_06/2021</v>
      </c>
      <c r="D4600" s="94" t="str">
        <f>Cartilha_GLOBAL!D4600</f>
        <v>UN</v>
      </c>
      <c r="E4600" s="105">
        <f>Cartilha_GLOBAL!$E4600</f>
        <v>8.13</v>
      </c>
      <c r="F4600" s="182">
        <f>Cartilha_GLOBAL!$F4600</f>
        <v>9.98</v>
      </c>
      <c r="G4600" s="108"/>
      <c r="H4600" s="107">
        <f t="shared" si="285"/>
        <v>0</v>
      </c>
      <c r="I4600" s="143">
        <f t="shared" si="286"/>
        <v>0</v>
      </c>
      <c r="J4600" s="142"/>
      <c r="K4600" s="145"/>
      <c r="L4600" s="7" t="str">
        <f t="shared" si="287"/>
        <v/>
      </c>
      <c r="M4600" s="7" t="str">
        <f t="shared" si="288"/>
        <v/>
      </c>
      <c r="N4600" s="7" t="str">
        <f>Cartilha_GLOBAL!N4600</f>
        <v/>
      </c>
      <c r="O4600" s="144"/>
      <c r="Q4600" s="151"/>
      <c r="R4600" s="152">
        <v>0</v>
      </c>
      <c r="T4600" s="153">
        <f>IF(Cartilha_GLOBAL!R4600=0,0,IF(Cartilha_GLOBAL!R4600&gt;0,"c","b"))</f>
        <v>0</v>
      </c>
    </row>
    <row r="4601" ht="12.75" hidden="1" spans="1:20">
      <c r="A4601" s="158">
        <f>Cartilha_GLOBAL!A4601</f>
        <v>102600</v>
      </c>
      <c r="B4601" s="100" t="str">
        <f>Cartilha_GLOBAL!B4601</f>
        <v>SINAPI</v>
      </c>
      <c r="C4601" s="104" t="str">
        <f>Cartilha_GLOBAL!C4601</f>
        <v>FURO EM CAIXA D'ÁGUA COM ESPESSURA DE 6 ATÉ 8 MM E DIÂMETRO DE 60 MM. AF_06/2021</v>
      </c>
      <c r="D4601" s="94" t="str">
        <f>Cartilha_GLOBAL!D4601</f>
        <v>UN</v>
      </c>
      <c r="E4601" s="105">
        <f>Cartilha_GLOBAL!$E4601</f>
        <v>9.94</v>
      </c>
      <c r="F4601" s="182">
        <f>Cartilha_GLOBAL!$F4601</f>
        <v>12.2</v>
      </c>
      <c r="G4601" s="108"/>
      <c r="H4601" s="107">
        <f t="shared" si="285"/>
        <v>0</v>
      </c>
      <c r="I4601" s="143">
        <f t="shared" si="286"/>
        <v>0</v>
      </c>
      <c r="J4601" s="142"/>
      <c r="K4601" s="145"/>
      <c r="L4601" s="7" t="str">
        <f t="shared" si="287"/>
        <v/>
      </c>
      <c r="M4601" s="7" t="str">
        <f t="shared" si="288"/>
        <v/>
      </c>
      <c r="N4601" s="7" t="str">
        <f>Cartilha_GLOBAL!N4601</f>
        <v/>
      </c>
      <c r="O4601" s="144"/>
      <c r="Q4601" s="151"/>
      <c r="R4601" s="152">
        <v>0</v>
      </c>
      <c r="T4601" s="153">
        <f>IF(Cartilha_GLOBAL!R4601=0,0,IF(Cartilha_GLOBAL!R4601&gt;0,"c","b"))</f>
        <v>0</v>
      </c>
    </row>
    <row r="4602" ht="12.75" hidden="1" spans="1:20">
      <c r="A4602" s="158">
        <f>Cartilha_GLOBAL!A4602</f>
        <v>102601</v>
      </c>
      <c r="B4602" s="100" t="str">
        <f>Cartilha_GLOBAL!B4602</f>
        <v>SINAPI</v>
      </c>
      <c r="C4602" s="104" t="str">
        <f>Cartilha_GLOBAL!C4602</f>
        <v>FURO EM CAIXA D'ÁGUA COM ESPESSURA DE 2 ATÉ 5 MM E DIÂMETRO DE 75 MM. AF_06/2021</v>
      </c>
      <c r="D4602" s="94" t="str">
        <f>Cartilha_GLOBAL!D4602</f>
        <v>UN</v>
      </c>
      <c r="E4602" s="105">
        <f>Cartilha_GLOBAL!$E4602</f>
        <v>9.49</v>
      </c>
      <c r="F4602" s="182">
        <f>Cartilha_GLOBAL!$F4602</f>
        <v>11.65</v>
      </c>
      <c r="G4602" s="108"/>
      <c r="H4602" s="107">
        <f t="shared" si="285"/>
        <v>0</v>
      </c>
      <c r="I4602" s="143">
        <f t="shared" si="286"/>
        <v>0</v>
      </c>
      <c r="J4602" s="142"/>
      <c r="K4602" s="145"/>
      <c r="L4602" s="7" t="str">
        <f t="shared" si="287"/>
        <v/>
      </c>
      <c r="M4602" s="7" t="str">
        <f t="shared" si="288"/>
        <v/>
      </c>
      <c r="N4602" s="7" t="str">
        <f>Cartilha_GLOBAL!N4602</f>
        <v/>
      </c>
      <c r="O4602" s="144"/>
      <c r="Q4602" s="151"/>
      <c r="R4602" s="152">
        <v>0</v>
      </c>
      <c r="T4602" s="153">
        <f>IF(Cartilha_GLOBAL!R4602=0,0,IF(Cartilha_GLOBAL!R4602&gt;0,"c","b"))</f>
        <v>0</v>
      </c>
    </row>
    <row r="4603" ht="12.75" hidden="1" spans="1:20">
      <c r="A4603" s="158">
        <f>Cartilha_GLOBAL!A4603</f>
        <v>102602</v>
      </c>
      <c r="B4603" s="100" t="str">
        <f>Cartilha_GLOBAL!B4603</f>
        <v>SINAPI</v>
      </c>
      <c r="C4603" s="104" t="str">
        <f>Cartilha_GLOBAL!C4603</f>
        <v>FURO EM CAIXA D'ÁGUA COM ESPESSURA DE 6 ATÉ 8 MM E DIÂMETRO DE 75 MM. AF_06/2021</v>
      </c>
      <c r="D4603" s="94" t="str">
        <f>Cartilha_GLOBAL!D4603</f>
        <v>UN</v>
      </c>
      <c r="E4603" s="105">
        <f>Cartilha_GLOBAL!$E4603</f>
        <v>11.31</v>
      </c>
      <c r="F4603" s="182">
        <f>Cartilha_GLOBAL!$F4603</f>
        <v>13.88</v>
      </c>
      <c r="G4603" s="108"/>
      <c r="H4603" s="107">
        <f t="shared" si="285"/>
        <v>0</v>
      </c>
      <c r="I4603" s="143">
        <f t="shared" si="286"/>
        <v>0</v>
      </c>
      <c r="J4603" s="142"/>
      <c r="K4603" s="145"/>
      <c r="L4603" s="7" t="str">
        <f t="shared" si="287"/>
        <v/>
      </c>
      <c r="M4603" s="7" t="str">
        <f t="shared" si="288"/>
        <v/>
      </c>
      <c r="N4603" s="7" t="str">
        <f>Cartilha_GLOBAL!N4603</f>
        <v/>
      </c>
      <c r="O4603" s="144"/>
      <c r="Q4603" s="151"/>
      <c r="R4603" s="152">
        <v>0</v>
      </c>
      <c r="T4603" s="153">
        <f>IF(Cartilha_GLOBAL!R4603=0,0,IF(Cartilha_GLOBAL!R4603&gt;0,"c","b"))</f>
        <v>0</v>
      </c>
    </row>
    <row r="4604" ht="12.75" hidden="1" spans="1:20">
      <c r="A4604" s="158">
        <f>Cartilha_GLOBAL!A4604</f>
        <v>102603</v>
      </c>
      <c r="B4604" s="100" t="str">
        <f>Cartilha_GLOBAL!B4604</f>
        <v>SINAPI</v>
      </c>
      <c r="C4604" s="104" t="str">
        <f>Cartilha_GLOBAL!C4604</f>
        <v>FURO EM CAIXA D'ÁGUA COM ESPESSURA DE 2 ATÉ 5 MM E DIÂMETRO DE 100 MM. AF_06/2021</v>
      </c>
      <c r="D4604" s="94" t="str">
        <f>Cartilha_GLOBAL!D4604</f>
        <v>UN</v>
      </c>
      <c r="E4604" s="105">
        <f>Cartilha_GLOBAL!$E4604</f>
        <v>11.78</v>
      </c>
      <c r="F4604" s="182">
        <f>Cartilha_GLOBAL!$F4604</f>
        <v>14.46</v>
      </c>
      <c r="G4604" s="108"/>
      <c r="H4604" s="107">
        <f t="shared" si="285"/>
        <v>0</v>
      </c>
      <c r="I4604" s="143">
        <f t="shared" si="286"/>
        <v>0</v>
      </c>
      <c r="J4604" s="142"/>
      <c r="K4604" s="145"/>
      <c r="L4604" s="7" t="str">
        <f t="shared" si="287"/>
        <v/>
      </c>
      <c r="M4604" s="7" t="str">
        <f t="shared" si="288"/>
        <v/>
      </c>
      <c r="N4604" s="7" t="str">
        <f>Cartilha_GLOBAL!N4604</f>
        <v/>
      </c>
      <c r="O4604" s="144"/>
      <c r="Q4604" s="151"/>
      <c r="R4604" s="152">
        <v>0</v>
      </c>
      <c r="T4604" s="153">
        <f>IF(Cartilha_GLOBAL!R4604=0,0,IF(Cartilha_GLOBAL!R4604&gt;0,"c","b"))</f>
        <v>0</v>
      </c>
    </row>
    <row r="4605" ht="12.75" hidden="1" spans="1:20">
      <c r="A4605" s="158">
        <f>Cartilha_GLOBAL!A4605</f>
        <v>102605</v>
      </c>
      <c r="B4605" s="100" t="str">
        <f>Cartilha_GLOBAL!B4605</f>
        <v>SINAPI</v>
      </c>
      <c r="C4605" s="104" t="str">
        <f>Cartilha_GLOBAL!C4605</f>
        <v>CAIXA D´ÁGUA EM POLIETILENO, 500 LITROS - FORNECIMENTO E INSTALAÇÃO. AF_06/2021</v>
      </c>
      <c r="D4605" s="94" t="str">
        <f>Cartilha_GLOBAL!D4605</f>
        <v>UN</v>
      </c>
      <c r="E4605" s="105">
        <f>Cartilha_GLOBAL!$E4605</f>
        <v>292.57</v>
      </c>
      <c r="F4605" s="182">
        <f>Cartilha_GLOBAL!$F4605</f>
        <v>359.1</v>
      </c>
      <c r="G4605" s="108"/>
      <c r="H4605" s="107">
        <f t="shared" si="285"/>
        <v>0</v>
      </c>
      <c r="I4605" s="143">
        <f t="shared" si="286"/>
        <v>0</v>
      </c>
      <c r="J4605" s="142"/>
      <c r="K4605" s="145"/>
      <c r="L4605" s="7" t="str">
        <f t="shared" si="287"/>
        <v/>
      </c>
      <c r="M4605" s="7" t="str">
        <f t="shared" si="288"/>
        <v/>
      </c>
      <c r="N4605" s="7" t="str">
        <f>Cartilha_GLOBAL!N4605</f>
        <v/>
      </c>
      <c r="O4605" s="144"/>
      <c r="Q4605" s="151"/>
      <c r="R4605" s="152">
        <v>0</v>
      </c>
      <c r="T4605" s="153">
        <f>IF(Cartilha_GLOBAL!R4605=0,0,IF(Cartilha_GLOBAL!R4605&gt;0,"c","b"))</f>
        <v>0</v>
      </c>
    </row>
    <row r="4606" ht="12.75" hidden="1" spans="1:20">
      <c r="A4606" s="158">
        <f>Cartilha_GLOBAL!A4606</f>
        <v>102606</v>
      </c>
      <c r="B4606" s="100" t="str">
        <f>Cartilha_GLOBAL!B4606</f>
        <v>SINAPI</v>
      </c>
      <c r="C4606" s="104" t="str">
        <f>Cartilha_GLOBAL!C4606</f>
        <v>CAIXA D´ÁGUA EM POLIETILENO, 750 LITROS - FORNECIMENTO E INSTALAÇÃO. AF_06/2021</v>
      </c>
      <c r="D4606" s="94" t="str">
        <f>Cartilha_GLOBAL!D4606</f>
        <v>UN</v>
      </c>
      <c r="E4606" s="105">
        <f>Cartilha_GLOBAL!$E4606</f>
        <v>498.8</v>
      </c>
      <c r="F4606" s="182">
        <f>Cartilha_GLOBAL!$F4606</f>
        <v>612.23</v>
      </c>
      <c r="G4606" s="108"/>
      <c r="H4606" s="107">
        <f t="shared" si="285"/>
        <v>0</v>
      </c>
      <c r="I4606" s="143">
        <f t="shared" si="286"/>
        <v>0</v>
      </c>
      <c r="J4606" s="142"/>
      <c r="K4606" s="145"/>
      <c r="L4606" s="7" t="str">
        <f t="shared" si="287"/>
        <v/>
      </c>
      <c r="M4606" s="7" t="str">
        <f t="shared" si="288"/>
        <v/>
      </c>
      <c r="N4606" s="7" t="str">
        <f>Cartilha_GLOBAL!N4606</f>
        <v/>
      </c>
      <c r="O4606" s="144"/>
      <c r="Q4606" s="151"/>
      <c r="R4606" s="152">
        <v>0</v>
      </c>
      <c r="T4606" s="153">
        <f>IF(Cartilha_GLOBAL!R4606=0,0,IF(Cartilha_GLOBAL!R4606&gt;0,"c","b"))</f>
        <v>0</v>
      </c>
    </row>
    <row r="4607" ht="12.75" hidden="1" spans="1:20">
      <c r="A4607" s="158">
        <f>Cartilha_GLOBAL!A4607</f>
        <v>102607</v>
      </c>
      <c r="B4607" s="100" t="str">
        <f>Cartilha_GLOBAL!B4607</f>
        <v>SINAPI</v>
      </c>
      <c r="C4607" s="104" t="str">
        <f>Cartilha_GLOBAL!C4607</f>
        <v>CAIXA D´ÁGUA EM POLIETILENO, 1000 LITROS - FORNECIMENTO E INSTALAÇÃO. AF_06/2021</v>
      </c>
      <c r="D4607" s="94" t="str">
        <f>Cartilha_GLOBAL!D4607</f>
        <v>UN</v>
      </c>
      <c r="E4607" s="105">
        <f>Cartilha_GLOBAL!$E4607</f>
        <v>507.72</v>
      </c>
      <c r="F4607" s="182">
        <f>Cartilha_GLOBAL!$F4607</f>
        <v>623.18</v>
      </c>
      <c r="G4607" s="108"/>
      <c r="H4607" s="107">
        <f t="shared" si="285"/>
        <v>0</v>
      </c>
      <c r="I4607" s="143">
        <f t="shared" si="286"/>
        <v>0</v>
      </c>
      <c r="J4607" s="142"/>
      <c r="K4607" s="145"/>
      <c r="L4607" s="7" t="str">
        <f t="shared" si="287"/>
        <v/>
      </c>
      <c r="M4607" s="7" t="str">
        <f t="shared" si="288"/>
        <v/>
      </c>
      <c r="N4607" s="7" t="str">
        <f>Cartilha_GLOBAL!N4607</f>
        <v/>
      </c>
      <c r="O4607" s="144"/>
      <c r="Q4607" s="151"/>
      <c r="R4607" s="152">
        <v>0</v>
      </c>
      <c r="T4607" s="153">
        <f>IF(Cartilha_GLOBAL!R4607=0,0,IF(Cartilha_GLOBAL!R4607&gt;0,"c","b"))</f>
        <v>0</v>
      </c>
    </row>
    <row r="4608" ht="12.75" hidden="1" spans="1:20">
      <c r="A4608" s="158">
        <f>Cartilha_GLOBAL!A4608</f>
        <v>102608</v>
      </c>
      <c r="B4608" s="100" t="str">
        <f>Cartilha_GLOBAL!B4608</f>
        <v>SINAPI</v>
      </c>
      <c r="C4608" s="104" t="str">
        <f>Cartilha_GLOBAL!C4608</f>
        <v>CAIXA D´ÁGUA EM POLIETILENO, 1500 LITROS - FORNECIMENTO E INSTALAÇÃO. AF_06/2021</v>
      </c>
      <c r="D4608" s="94" t="str">
        <f>Cartilha_GLOBAL!D4608</f>
        <v>UN</v>
      </c>
      <c r="E4608" s="105">
        <f>Cartilha_GLOBAL!$E4608</f>
        <v>1025.06</v>
      </c>
      <c r="F4608" s="182">
        <f>Cartilha_GLOBAL!$F4608</f>
        <v>1258.16</v>
      </c>
      <c r="G4608" s="108"/>
      <c r="H4608" s="107">
        <f t="shared" si="285"/>
        <v>0</v>
      </c>
      <c r="I4608" s="143">
        <f t="shared" si="286"/>
        <v>0</v>
      </c>
      <c r="J4608" s="142"/>
      <c r="K4608" s="145"/>
      <c r="L4608" s="7" t="str">
        <f t="shared" si="287"/>
        <v/>
      </c>
      <c r="M4608" s="7" t="str">
        <f t="shared" si="288"/>
        <v/>
      </c>
      <c r="N4608" s="7" t="str">
        <f>Cartilha_GLOBAL!N4608</f>
        <v/>
      </c>
      <c r="O4608" s="144"/>
      <c r="Q4608" s="151"/>
      <c r="R4608" s="152">
        <v>0</v>
      </c>
      <c r="T4608" s="153">
        <f>IF(Cartilha_GLOBAL!R4608=0,0,IF(Cartilha_GLOBAL!R4608&gt;0,"c","b"))</f>
        <v>0</v>
      </c>
    </row>
    <row r="4609" ht="12.75" hidden="1" spans="1:20">
      <c r="A4609" s="158">
        <f>Cartilha_GLOBAL!A4609</f>
        <v>102609</v>
      </c>
      <c r="B4609" s="100" t="str">
        <f>Cartilha_GLOBAL!B4609</f>
        <v>SINAPI</v>
      </c>
      <c r="C4609" s="104" t="str">
        <f>Cartilha_GLOBAL!C4609</f>
        <v>CAIXA D´ÁGUA EM POLIETILENO, 2000 LITROS - FORNECIMENTO E INSTALAÇÃO. AF_06/2021</v>
      </c>
      <c r="D4609" s="94" t="str">
        <f>Cartilha_GLOBAL!D4609</f>
        <v>UN</v>
      </c>
      <c r="E4609" s="105">
        <f>Cartilha_GLOBAL!$E4609</f>
        <v>1153.89</v>
      </c>
      <c r="F4609" s="182">
        <f>Cartilha_GLOBAL!$F4609</f>
        <v>1416.28</v>
      </c>
      <c r="G4609" s="108"/>
      <c r="H4609" s="107">
        <f t="shared" si="285"/>
        <v>0</v>
      </c>
      <c r="I4609" s="143">
        <f t="shared" si="286"/>
        <v>0</v>
      </c>
      <c r="J4609" s="142"/>
      <c r="K4609" s="145"/>
      <c r="L4609" s="7" t="str">
        <f t="shared" si="287"/>
        <v/>
      </c>
      <c r="M4609" s="7" t="str">
        <f t="shared" si="288"/>
        <v/>
      </c>
      <c r="N4609" s="7" t="str">
        <f>Cartilha_GLOBAL!N4609</f>
        <v/>
      </c>
      <c r="O4609" s="144"/>
      <c r="Q4609" s="151"/>
      <c r="R4609" s="152">
        <v>0</v>
      </c>
      <c r="T4609" s="153">
        <f>IF(Cartilha_GLOBAL!R4609=0,0,IF(Cartilha_GLOBAL!R4609&gt;0,"c","b"))</f>
        <v>0</v>
      </c>
    </row>
    <row r="4610" ht="12.75" hidden="1" spans="1:20">
      <c r="A4610" s="158">
        <f>Cartilha_GLOBAL!A4610</f>
        <v>102604</v>
      </c>
      <c r="B4610" s="100" t="str">
        <f>Cartilha_GLOBAL!B4610</f>
        <v>SINAPI</v>
      </c>
      <c r="C4610" s="104" t="str">
        <f>Cartilha_GLOBAL!C4610</f>
        <v>FURO EM CAIXA D'ÁGUA COM ESPESSURA DE 6 ATÉ 8 MM E DIÂMETRO DE 100 MM. AF_06/2021</v>
      </c>
      <c r="D4610" s="94" t="str">
        <f>Cartilha_GLOBAL!D4610</f>
        <v>UN</v>
      </c>
      <c r="E4610" s="105">
        <f>Cartilha_GLOBAL!$E4610</f>
        <v>13.58</v>
      </c>
      <c r="F4610" s="182">
        <f>Cartilha_GLOBAL!$F4610</f>
        <v>16.67</v>
      </c>
      <c r="G4610" s="108"/>
      <c r="H4610" s="107">
        <f t="shared" si="285"/>
        <v>0</v>
      </c>
      <c r="I4610" s="143">
        <f t="shared" si="286"/>
        <v>0</v>
      </c>
      <c r="J4610" s="142"/>
      <c r="K4610" s="145"/>
      <c r="L4610" s="7" t="str">
        <f t="shared" si="287"/>
        <v/>
      </c>
      <c r="M4610" s="7" t="str">
        <f t="shared" si="288"/>
        <v/>
      </c>
      <c r="N4610" s="7" t="str">
        <f>Cartilha_GLOBAL!N4610</f>
        <v/>
      </c>
      <c r="O4610" s="144"/>
      <c r="Q4610" s="151"/>
      <c r="R4610" s="152">
        <v>0</v>
      </c>
      <c r="T4610" s="153">
        <f>IF(Cartilha_GLOBAL!R4610=0,0,IF(Cartilha_GLOBAL!R4610&gt;0,"c","b"))</f>
        <v>0</v>
      </c>
    </row>
    <row r="4611" ht="22.5" hidden="1" spans="1:20">
      <c r="A4611" s="158">
        <f>Cartilha_GLOBAL!A4611</f>
        <v>102622</v>
      </c>
      <c r="B4611" s="100" t="str">
        <f>Cartilha_GLOBAL!B4611</f>
        <v>SINAPI</v>
      </c>
      <c r="C4611" s="104" t="str">
        <f>Cartilha_GLOBAL!C4611</f>
        <v>CAIXA D´ÁGUA EM POLIETILENO, 500 LITROS (INCLUSOS TUBOS, CONEXÕES E TORNEIRA DE BÓIA) - FORNECIMENTO E INSTALAÇÃO. AF_06/2021</v>
      </c>
      <c r="D4611" s="94" t="str">
        <f>Cartilha_GLOBAL!D4611</f>
        <v>UN</v>
      </c>
      <c r="E4611" s="105">
        <f>Cartilha_GLOBAL!$E4611</f>
        <v>666.88</v>
      </c>
      <c r="F4611" s="182">
        <f>Cartilha_GLOBAL!$F4611</f>
        <v>818.53</v>
      </c>
      <c r="G4611" s="108"/>
      <c r="H4611" s="107">
        <f t="shared" si="285"/>
        <v>0</v>
      </c>
      <c r="I4611" s="143">
        <f t="shared" si="286"/>
        <v>0</v>
      </c>
      <c r="J4611" s="142"/>
      <c r="K4611" s="145"/>
      <c r="L4611" s="7" t="str">
        <f t="shared" si="287"/>
        <v/>
      </c>
      <c r="M4611" s="7" t="str">
        <f t="shared" si="288"/>
        <v/>
      </c>
      <c r="N4611" s="7" t="str">
        <f>Cartilha_GLOBAL!N4611</f>
        <v/>
      </c>
      <c r="O4611" s="144"/>
      <c r="Q4611" s="151"/>
      <c r="R4611" s="152">
        <v>0</v>
      </c>
      <c r="T4611" s="153">
        <f>IF(Cartilha_GLOBAL!R4611=0,0,IF(Cartilha_GLOBAL!R4611&gt;0,"c","b"))</f>
        <v>0</v>
      </c>
    </row>
    <row r="4612" ht="22.5" hidden="1" spans="1:20">
      <c r="A4612" s="158">
        <f>Cartilha_GLOBAL!A4612</f>
        <v>102623</v>
      </c>
      <c r="B4612" s="100" t="str">
        <f>Cartilha_GLOBAL!B4612</f>
        <v>SINAPI</v>
      </c>
      <c r="C4612" s="104" t="str">
        <f>Cartilha_GLOBAL!C4612</f>
        <v>CAIXA D´ÁGUA EM POLIETILENO, 1000 LITROS (INCLUSOS TUBOS, CONEXÕES E TORNEIRA DE BÓIA) - FORNECIMENTO E INSTALAÇÃO. AF_06/2021</v>
      </c>
      <c r="D4612" s="94" t="str">
        <f>Cartilha_GLOBAL!D4612</f>
        <v>UN</v>
      </c>
      <c r="E4612" s="105">
        <f>Cartilha_GLOBAL!$E4612</f>
        <v>946.95</v>
      </c>
      <c r="F4612" s="182">
        <f>Cartilha_GLOBAL!$F4612</f>
        <v>1162.29</v>
      </c>
      <c r="G4612" s="108"/>
      <c r="H4612" s="107">
        <f t="shared" si="285"/>
        <v>0</v>
      </c>
      <c r="I4612" s="143">
        <f t="shared" si="286"/>
        <v>0</v>
      </c>
      <c r="J4612" s="142"/>
      <c r="K4612" s="145"/>
      <c r="L4612" s="7" t="str">
        <f t="shared" si="287"/>
        <v/>
      </c>
      <c r="M4612" s="7" t="str">
        <f t="shared" si="288"/>
        <v/>
      </c>
      <c r="N4612" s="7" t="str">
        <f>Cartilha_GLOBAL!N4612</f>
        <v/>
      </c>
      <c r="O4612" s="144"/>
      <c r="Q4612" s="151"/>
      <c r="R4612" s="152">
        <v>0</v>
      </c>
      <c r="T4612" s="153">
        <f>IF(Cartilha_GLOBAL!R4612=0,0,IF(Cartilha_GLOBAL!R4612&gt;0,"c","b"))</f>
        <v>0</v>
      </c>
    </row>
    <row r="4613" ht="22.5" hidden="1" spans="1:20">
      <c r="A4613" s="158">
        <f>Cartilha_GLOBAL!A4613</f>
        <v>102611</v>
      </c>
      <c r="B4613" s="100" t="str">
        <f>Cartilha_GLOBAL!B4613</f>
        <v>SINAPI</v>
      </c>
      <c r="C4613" s="104" t="str">
        <f>Cartilha_GLOBAL!C4613</f>
        <v>CAIXA D´ÁGUA EM POLIÉSTER REFORÇADO COM FIBRA DE VIDRO, 500 LITROS - FORNECIMENTO E INSTALAÇÃO. AF_06/2021</v>
      </c>
      <c r="D4613" s="94" t="str">
        <f>Cartilha_GLOBAL!D4613</f>
        <v>UN</v>
      </c>
      <c r="E4613" s="105">
        <f>Cartilha_GLOBAL!$E4613</f>
        <v>306.54</v>
      </c>
      <c r="F4613" s="182">
        <f>Cartilha_GLOBAL!$F4613</f>
        <v>376.25</v>
      </c>
      <c r="G4613" s="108"/>
      <c r="H4613" s="107">
        <f t="shared" si="285"/>
        <v>0</v>
      </c>
      <c r="I4613" s="143">
        <f t="shared" si="286"/>
        <v>0</v>
      </c>
      <c r="J4613" s="142"/>
      <c r="K4613" s="145"/>
      <c r="L4613" s="7" t="str">
        <f t="shared" si="287"/>
        <v/>
      </c>
      <c r="M4613" s="7" t="str">
        <f t="shared" si="288"/>
        <v/>
      </c>
      <c r="N4613" s="7" t="str">
        <f>Cartilha_GLOBAL!N4613</f>
        <v/>
      </c>
      <c r="O4613" s="144"/>
      <c r="Q4613" s="151"/>
      <c r="R4613" s="152">
        <v>0</v>
      </c>
      <c r="T4613" s="153">
        <f>IF(Cartilha_GLOBAL!R4613=0,0,IF(Cartilha_GLOBAL!R4613&gt;0,"c","b"))</f>
        <v>0</v>
      </c>
    </row>
    <row r="4614" ht="22.5" hidden="1" spans="1:20">
      <c r="A4614" s="158">
        <f>Cartilha_GLOBAL!A4614</f>
        <v>102613</v>
      </c>
      <c r="B4614" s="100" t="str">
        <f>Cartilha_GLOBAL!B4614</f>
        <v>SINAPI</v>
      </c>
      <c r="C4614" s="104" t="str">
        <f>Cartilha_GLOBAL!C4614</f>
        <v>CAIXA D´ÁGUA EM POLIÉSTER REFORÇADO COM FIBRA DE VIDRO, 1000 LITROS - FORNECIMENTO E INSTALAÇÃO. AF_06/2021</v>
      </c>
      <c r="D4614" s="94" t="str">
        <f>Cartilha_GLOBAL!D4614</f>
        <v>UN</v>
      </c>
      <c r="E4614" s="105">
        <f>Cartilha_GLOBAL!$E4614</f>
        <v>421.04</v>
      </c>
      <c r="F4614" s="182">
        <f>Cartilha_GLOBAL!$F4614</f>
        <v>516.78</v>
      </c>
      <c r="G4614" s="108"/>
      <c r="H4614" s="107">
        <f t="shared" si="285"/>
        <v>0</v>
      </c>
      <c r="I4614" s="143">
        <f t="shared" si="286"/>
        <v>0</v>
      </c>
      <c r="J4614" s="142"/>
      <c r="K4614" s="145"/>
      <c r="L4614" s="7" t="str">
        <f t="shared" si="287"/>
        <v/>
      </c>
      <c r="M4614" s="7" t="str">
        <f t="shared" si="288"/>
        <v/>
      </c>
      <c r="N4614" s="7" t="str">
        <f>Cartilha_GLOBAL!N4614</f>
        <v/>
      </c>
      <c r="O4614" s="144"/>
      <c r="Q4614" s="151"/>
      <c r="R4614" s="152">
        <v>0</v>
      </c>
      <c r="T4614" s="153">
        <f>IF(Cartilha_GLOBAL!R4614=0,0,IF(Cartilha_GLOBAL!R4614&gt;0,"c","b"))</f>
        <v>0</v>
      </c>
    </row>
    <row r="4615" ht="22.5" hidden="1" spans="1:20">
      <c r="A4615" s="158">
        <f>Cartilha_GLOBAL!A4615</f>
        <v>102614</v>
      </c>
      <c r="B4615" s="100" t="str">
        <f>Cartilha_GLOBAL!B4615</f>
        <v>SINAPI</v>
      </c>
      <c r="C4615" s="104" t="str">
        <f>Cartilha_GLOBAL!C4615</f>
        <v>CAIXA D´ÁGUA EM POLIÉSTER REFORÇADO COM FIBRA DE VIDRO, 1500 LITROS - FORNECIMENTO E INSTALAÇÃO. AF_06/2021</v>
      </c>
      <c r="D4615" s="94" t="str">
        <f>Cartilha_GLOBAL!D4615</f>
        <v>UN</v>
      </c>
      <c r="E4615" s="105">
        <f>Cartilha_GLOBAL!$E4615</f>
        <v>680.14</v>
      </c>
      <c r="F4615" s="182">
        <f>Cartilha_GLOBAL!$F4615</f>
        <v>834.8</v>
      </c>
      <c r="G4615" s="108"/>
      <c r="H4615" s="107">
        <f t="shared" si="285"/>
        <v>0</v>
      </c>
      <c r="I4615" s="143">
        <f t="shared" si="286"/>
        <v>0</v>
      </c>
      <c r="J4615" s="142"/>
      <c r="K4615" s="145"/>
      <c r="L4615" s="7" t="str">
        <f t="shared" si="287"/>
        <v/>
      </c>
      <c r="M4615" s="7" t="str">
        <f t="shared" si="288"/>
        <v/>
      </c>
      <c r="N4615" s="7" t="str">
        <f>Cartilha_GLOBAL!N4615</f>
        <v/>
      </c>
      <c r="O4615" s="144"/>
      <c r="Q4615" s="151"/>
      <c r="R4615" s="152">
        <v>0</v>
      </c>
      <c r="T4615" s="153">
        <f>IF(Cartilha_GLOBAL!R4615=0,0,IF(Cartilha_GLOBAL!R4615&gt;0,"c","b"))</f>
        <v>0</v>
      </c>
    </row>
    <row r="4616" ht="22.5" hidden="1" spans="1:20">
      <c r="A4616" s="158">
        <f>Cartilha_GLOBAL!A4616</f>
        <v>102615</v>
      </c>
      <c r="B4616" s="100" t="str">
        <f>Cartilha_GLOBAL!B4616</f>
        <v>SINAPI</v>
      </c>
      <c r="C4616" s="104" t="str">
        <f>Cartilha_GLOBAL!C4616</f>
        <v>CAIXA D´ÁGUA EM POLIÉSTER REFORÇADO COM FIBRA DE VIDRO, 2000 LITROS - FORNECIMENTO E INSTALAÇÃO. AF_06/2021</v>
      </c>
      <c r="D4616" s="94" t="str">
        <f>Cartilha_GLOBAL!D4616</f>
        <v>UN</v>
      </c>
      <c r="E4616" s="105">
        <f>Cartilha_GLOBAL!$E4616</f>
        <v>876.34</v>
      </c>
      <c r="F4616" s="182">
        <f>Cartilha_GLOBAL!$F4616</f>
        <v>1075.62</v>
      </c>
      <c r="G4616" s="108"/>
      <c r="H4616" s="107">
        <f t="shared" si="285"/>
        <v>0</v>
      </c>
      <c r="I4616" s="143">
        <f t="shared" si="286"/>
        <v>0</v>
      </c>
      <c r="J4616" s="142"/>
      <c r="K4616" s="145"/>
      <c r="L4616" s="7" t="str">
        <f t="shared" si="287"/>
        <v/>
      </c>
      <c r="M4616" s="7" t="str">
        <f t="shared" si="288"/>
        <v/>
      </c>
      <c r="N4616" s="7" t="str">
        <f>Cartilha_GLOBAL!N4616</f>
        <v/>
      </c>
      <c r="O4616" s="144"/>
      <c r="Q4616" s="151"/>
      <c r="R4616" s="152">
        <v>0</v>
      </c>
      <c r="T4616" s="153">
        <f>IF(Cartilha_GLOBAL!R4616=0,0,IF(Cartilha_GLOBAL!R4616&gt;0,"c","b"))</f>
        <v>0</v>
      </c>
    </row>
    <row r="4617" ht="22.5" hidden="1" spans="1:20">
      <c r="A4617" s="158">
        <f>Cartilha_GLOBAL!A4617</f>
        <v>102617</v>
      </c>
      <c r="B4617" s="100" t="str">
        <f>Cartilha_GLOBAL!B4617</f>
        <v>SINAPI</v>
      </c>
      <c r="C4617" s="104" t="str">
        <f>Cartilha_GLOBAL!C4617</f>
        <v>CAIXA D´ÁGUA EM POLIÉSTER REFORÇADO COM FIBRA DE VIDRO, 5000 LITROS - FORNECIMENTO E INSTALAÇÃO. AF_06/2021</v>
      </c>
      <c r="D4617" s="94" t="str">
        <f>Cartilha_GLOBAL!D4617</f>
        <v>UN</v>
      </c>
      <c r="E4617" s="105">
        <f>Cartilha_GLOBAL!$E4617</f>
        <v>2552.21</v>
      </c>
      <c r="F4617" s="182">
        <f>Cartilha_GLOBAL!$F4617</f>
        <v>3132.58</v>
      </c>
      <c r="G4617" s="108"/>
      <c r="H4617" s="107">
        <f t="shared" si="285"/>
        <v>0</v>
      </c>
      <c r="I4617" s="143">
        <f t="shared" si="286"/>
        <v>0</v>
      </c>
      <c r="J4617" s="142"/>
      <c r="K4617" s="145"/>
      <c r="L4617" s="7" t="str">
        <f t="shared" si="287"/>
        <v/>
      </c>
      <c r="M4617" s="7" t="str">
        <f t="shared" si="288"/>
        <v/>
      </c>
      <c r="N4617" s="7" t="str">
        <f>Cartilha_GLOBAL!N4617</f>
        <v/>
      </c>
      <c r="O4617" s="144"/>
      <c r="Q4617" s="151"/>
      <c r="R4617" s="152">
        <v>0</v>
      </c>
      <c r="T4617" s="153">
        <f>IF(Cartilha_GLOBAL!R4617=0,0,IF(Cartilha_GLOBAL!R4617&gt;0,"c","b"))</f>
        <v>0</v>
      </c>
    </row>
    <row r="4618" ht="22.5" hidden="1" spans="1:20">
      <c r="A4618" s="158">
        <f>Cartilha_GLOBAL!A4618</f>
        <v>102619</v>
      </c>
      <c r="B4618" s="100" t="str">
        <f>Cartilha_GLOBAL!B4618</f>
        <v>SINAPI</v>
      </c>
      <c r="C4618" s="104" t="str">
        <f>Cartilha_GLOBAL!C4618</f>
        <v>CAIXA D´ÁGUA EM POLIÉSTER REFORÇADO COM FIBRA DE VIDRO, 10000 LITROS - FORNECIMENTO E INSTALAÇÃO. AF_06/2021</v>
      </c>
      <c r="D4618" s="94" t="str">
        <f>Cartilha_GLOBAL!D4618</f>
        <v>UN</v>
      </c>
      <c r="E4618" s="105">
        <f>Cartilha_GLOBAL!$E4618</f>
        <v>4613.4</v>
      </c>
      <c r="F4618" s="182">
        <f>Cartilha_GLOBAL!$F4618</f>
        <v>5662.49</v>
      </c>
      <c r="G4618" s="108"/>
      <c r="H4618" s="107">
        <f t="shared" si="285"/>
        <v>0</v>
      </c>
      <c r="I4618" s="143">
        <f t="shared" si="286"/>
        <v>0</v>
      </c>
      <c r="J4618" s="142"/>
      <c r="K4618" s="145"/>
      <c r="L4618" s="7" t="str">
        <f t="shared" si="287"/>
        <v/>
      </c>
      <c r="M4618" s="7" t="str">
        <f t="shared" si="288"/>
        <v/>
      </c>
      <c r="N4618" s="7" t="str">
        <f>Cartilha_GLOBAL!N4618</f>
        <v/>
      </c>
      <c r="O4618" s="144"/>
      <c r="Q4618" s="151"/>
      <c r="R4618" s="152">
        <v>0</v>
      </c>
      <c r="T4618" s="153">
        <f>IF(Cartilha_GLOBAL!R4618=0,0,IF(Cartilha_GLOBAL!R4618&gt;0,"c","b"))</f>
        <v>0</v>
      </c>
    </row>
    <row r="4619" ht="12.75" hidden="1" spans="1:20">
      <c r="A4619" s="158">
        <f>Cartilha_GLOBAL!A4619</f>
        <v>94795</v>
      </c>
      <c r="B4619" s="100" t="str">
        <f>Cartilha_GLOBAL!B4619</f>
        <v>SINAPI</v>
      </c>
      <c r="C4619" s="104" t="str">
        <f>Cartilha_GLOBAL!C4619</f>
        <v>TORNEIRA DE BOIA PARA CAIXA D'ÁGUA, ROSCÁVEL, 1/2" - FORNECIMENTO E INSTALAÇÃO. AF_08/2021</v>
      </c>
      <c r="D4619" s="94" t="str">
        <f>Cartilha_GLOBAL!D4619</f>
        <v>UN</v>
      </c>
      <c r="E4619" s="105">
        <f>Cartilha_GLOBAL!$E4619</f>
        <v>37.08</v>
      </c>
      <c r="F4619" s="182">
        <f>Cartilha_GLOBAL!$F4619</f>
        <v>45.51</v>
      </c>
      <c r="G4619" s="108"/>
      <c r="H4619" s="107">
        <f t="shared" si="285"/>
        <v>0</v>
      </c>
      <c r="I4619" s="143">
        <f t="shared" si="286"/>
        <v>0</v>
      </c>
      <c r="J4619" s="142"/>
      <c r="K4619" s="145"/>
      <c r="L4619" s="7" t="str">
        <f t="shared" si="287"/>
        <v/>
      </c>
      <c r="M4619" s="7" t="str">
        <f t="shared" si="288"/>
        <v/>
      </c>
      <c r="N4619" s="7" t="str">
        <f>Cartilha_GLOBAL!N4619</f>
        <v/>
      </c>
      <c r="O4619" s="144"/>
      <c r="Q4619" s="151"/>
      <c r="R4619" s="152">
        <v>0</v>
      </c>
      <c r="T4619" s="153">
        <f>IF(Cartilha_GLOBAL!R4619=0,0,IF(Cartilha_GLOBAL!R4619&gt;0,"c","b"))</f>
        <v>0</v>
      </c>
    </row>
    <row r="4620" ht="12.75" hidden="1" spans="1:20">
      <c r="A4620" s="158">
        <f>Cartilha_GLOBAL!A4620</f>
        <v>94796</v>
      </c>
      <c r="B4620" s="100" t="str">
        <f>Cartilha_GLOBAL!B4620</f>
        <v>SINAPI</v>
      </c>
      <c r="C4620" s="104" t="str">
        <f>Cartilha_GLOBAL!C4620</f>
        <v>TORNEIRA DE BOIA PARA CAIXA D'ÁGUA, ROSCÁVEL, 3/4" - FORNECIMENTO E INSTALAÇÃO. AF_08/2021</v>
      </c>
      <c r="D4620" s="94" t="str">
        <f>Cartilha_GLOBAL!D4620</f>
        <v>UN</v>
      </c>
      <c r="E4620" s="105">
        <f>Cartilha_GLOBAL!$E4620</f>
        <v>43.31</v>
      </c>
      <c r="F4620" s="182">
        <f>Cartilha_GLOBAL!$F4620</f>
        <v>53.16</v>
      </c>
      <c r="G4620" s="108"/>
      <c r="H4620" s="107">
        <f t="shared" si="285"/>
        <v>0</v>
      </c>
      <c r="I4620" s="143">
        <f t="shared" si="286"/>
        <v>0</v>
      </c>
      <c r="J4620" s="142"/>
      <c r="K4620" s="145"/>
      <c r="L4620" s="7" t="str">
        <f t="shared" si="287"/>
        <v/>
      </c>
      <c r="M4620" s="7" t="str">
        <f t="shared" si="288"/>
        <v/>
      </c>
      <c r="N4620" s="7" t="str">
        <f>Cartilha_GLOBAL!N4620</f>
        <v/>
      </c>
      <c r="O4620" s="144"/>
      <c r="Q4620" s="151"/>
      <c r="R4620" s="152">
        <v>0</v>
      </c>
      <c r="T4620" s="153">
        <f>IF(Cartilha_GLOBAL!R4620=0,0,IF(Cartilha_GLOBAL!R4620&gt;0,"c","b"))</f>
        <v>0</v>
      </c>
    </row>
    <row r="4621" ht="12.75" hidden="1" spans="1:20">
      <c r="A4621" s="158">
        <f>Cartilha_GLOBAL!A4621</f>
        <v>94797</v>
      </c>
      <c r="B4621" s="100" t="str">
        <f>Cartilha_GLOBAL!B4621</f>
        <v>SINAPI</v>
      </c>
      <c r="C4621" s="104" t="str">
        <f>Cartilha_GLOBAL!C4621</f>
        <v>TORNEIRA DE BOIA PARA CAIXA D'ÁGUA, ROSCÁVEL, 1" - FORNECIMENTO E INSTALAÇÃO. AF_08/2021</v>
      </c>
      <c r="D4621" s="94" t="str">
        <f>Cartilha_GLOBAL!D4621</f>
        <v>UN</v>
      </c>
      <c r="E4621" s="105">
        <f>Cartilha_GLOBAL!$E4621</f>
        <v>87.42</v>
      </c>
      <c r="F4621" s="182">
        <f>Cartilha_GLOBAL!$F4621</f>
        <v>107.3</v>
      </c>
      <c r="G4621" s="108"/>
      <c r="H4621" s="107">
        <f t="shared" si="285"/>
        <v>0</v>
      </c>
      <c r="I4621" s="143">
        <f t="shared" si="286"/>
        <v>0</v>
      </c>
      <c r="J4621" s="142"/>
      <c r="K4621" s="145"/>
      <c r="L4621" s="7" t="str">
        <f t="shared" si="287"/>
        <v/>
      </c>
      <c r="M4621" s="7" t="str">
        <f t="shared" si="288"/>
        <v/>
      </c>
      <c r="N4621" s="7" t="str">
        <f>Cartilha_GLOBAL!N4621</f>
        <v/>
      </c>
      <c r="O4621" s="144"/>
      <c r="Q4621" s="151"/>
      <c r="R4621" s="152">
        <v>0</v>
      </c>
      <c r="T4621" s="153">
        <f>IF(Cartilha_GLOBAL!R4621=0,0,IF(Cartilha_GLOBAL!R4621&gt;0,"c","b"))</f>
        <v>0</v>
      </c>
    </row>
    <row r="4622" ht="12.75" hidden="1" spans="1:20">
      <c r="A4622" s="158">
        <f>Cartilha_GLOBAL!A4622</f>
        <v>94798</v>
      </c>
      <c r="B4622" s="100" t="str">
        <f>Cartilha_GLOBAL!B4622</f>
        <v>SINAPI</v>
      </c>
      <c r="C4622" s="104" t="str">
        <f>Cartilha_GLOBAL!C4622</f>
        <v>TORNEIRA DE BOIA PARA CAIXA D'ÁGUA, ROSCÁVEL, 1 1/4" - FORNECIMENTO E INSTALAÇÃO. AF_08/2021</v>
      </c>
      <c r="D4622" s="94" t="str">
        <f>Cartilha_GLOBAL!D4622</f>
        <v>UN</v>
      </c>
      <c r="E4622" s="105">
        <f>Cartilha_GLOBAL!$E4622</f>
        <v>143.77</v>
      </c>
      <c r="F4622" s="182">
        <f>Cartilha_GLOBAL!$F4622</f>
        <v>176.46</v>
      </c>
      <c r="G4622" s="108"/>
      <c r="H4622" s="107">
        <f t="shared" si="285"/>
        <v>0</v>
      </c>
      <c r="I4622" s="143">
        <f t="shared" si="286"/>
        <v>0</v>
      </c>
      <c r="J4622" s="142"/>
      <c r="K4622" s="145"/>
      <c r="L4622" s="7" t="str">
        <f t="shared" si="287"/>
        <v/>
      </c>
      <c r="M4622" s="7" t="str">
        <f t="shared" si="288"/>
        <v/>
      </c>
      <c r="N4622" s="7" t="str">
        <f>Cartilha_GLOBAL!N4622</f>
        <v/>
      </c>
      <c r="O4622" s="144"/>
      <c r="Q4622" s="151"/>
      <c r="R4622" s="152">
        <v>0</v>
      </c>
      <c r="T4622" s="153">
        <f>IF(Cartilha_GLOBAL!R4622=0,0,IF(Cartilha_GLOBAL!R4622&gt;0,"c","b"))</f>
        <v>0</v>
      </c>
    </row>
    <row r="4623" ht="12.75" hidden="1" spans="1:20">
      <c r="A4623" s="158">
        <f>Cartilha_GLOBAL!A4623</f>
        <v>94799</v>
      </c>
      <c r="B4623" s="100" t="str">
        <f>Cartilha_GLOBAL!B4623</f>
        <v>SINAPI</v>
      </c>
      <c r="C4623" s="104" t="str">
        <f>Cartilha_GLOBAL!C4623</f>
        <v>TORNEIRA DE BOIA PARA CAIXA D'ÁGUA, ROSCÁVEL, 1 1/2" - FORNECIMENTO E INSTALAÇÃO. AF_08/2021</v>
      </c>
      <c r="D4623" s="94" t="str">
        <f>Cartilha_GLOBAL!D4623</f>
        <v>UN</v>
      </c>
      <c r="E4623" s="105">
        <f>Cartilha_GLOBAL!$E4623</f>
        <v>176.93</v>
      </c>
      <c r="F4623" s="182">
        <f>Cartilha_GLOBAL!$F4623</f>
        <v>217.16</v>
      </c>
      <c r="G4623" s="108"/>
      <c r="H4623" s="107">
        <f t="shared" si="285"/>
        <v>0</v>
      </c>
      <c r="I4623" s="143">
        <f t="shared" si="286"/>
        <v>0</v>
      </c>
      <c r="J4623" s="142"/>
      <c r="K4623" s="145"/>
      <c r="L4623" s="7" t="str">
        <f t="shared" si="287"/>
        <v/>
      </c>
      <c r="M4623" s="7" t="str">
        <f t="shared" si="288"/>
        <v/>
      </c>
      <c r="N4623" s="7" t="str">
        <f>Cartilha_GLOBAL!N4623</f>
        <v/>
      </c>
      <c r="O4623" s="144"/>
      <c r="Q4623" s="151"/>
      <c r="R4623" s="152">
        <v>0</v>
      </c>
      <c r="T4623" s="153">
        <f>IF(Cartilha_GLOBAL!R4623=0,0,IF(Cartilha_GLOBAL!R4623&gt;0,"c","b"))</f>
        <v>0</v>
      </c>
    </row>
    <row r="4624" ht="12.75" hidden="1" spans="1:20">
      <c r="A4624" s="158">
        <f>Cartilha_GLOBAL!A4624</f>
        <v>94800</v>
      </c>
      <c r="B4624" s="100" t="str">
        <f>Cartilha_GLOBAL!B4624</f>
        <v>SINAPI</v>
      </c>
      <c r="C4624" s="104" t="str">
        <f>Cartilha_GLOBAL!C4624</f>
        <v>TORNEIRA DE BOIA PARA CAIXA D'ÁGUA, ROSCÁVEL, 2" - FORNECIMENTO E INSTALAÇÃO. AF_08/2021</v>
      </c>
      <c r="D4624" s="94" t="str">
        <f>Cartilha_GLOBAL!D4624</f>
        <v>UN</v>
      </c>
      <c r="E4624" s="105">
        <f>Cartilha_GLOBAL!$E4624</f>
        <v>227.21</v>
      </c>
      <c r="F4624" s="182">
        <f>Cartilha_GLOBAL!$F4624</f>
        <v>278.88</v>
      </c>
      <c r="G4624" s="108"/>
      <c r="H4624" s="107">
        <f t="shared" si="285"/>
        <v>0</v>
      </c>
      <c r="I4624" s="143">
        <f t="shared" si="286"/>
        <v>0</v>
      </c>
      <c r="J4624" s="142"/>
      <c r="K4624" s="145"/>
      <c r="L4624" s="7" t="str">
        <f t="shared" si="287"/>
        <v/>
      </c>
      <c r="M4624" s="7" t="str">
        <f t="shared" si="288"/>
        <v/>
      </c>
      <c r="N4624" s="7" t="str">
        <f>Cartilha_GLOBAL!N4624</f>
        <v/>
      </c>
      <c r="O4624" s="144"/>
      <c r="Q4624" s="151"/>
      <c r="R4624" s="152">
        <v>0</v>
      </c>
      <c r="T4624" s="153">
        <f>IF(Cartilha_GLOBAL!R4624=0,0,IF(Cartilha_GLOBAL!R4624&gt;0,"c","b"))</f>
        <v>0</v>
      </c>
    </row>
    <row r="4625" ht="12.75" hidden="1" spans="1:20">
      <c r="A4625" s="154" t="str">
        <f>Cartilha_GLOBAL!A4625</f>
        <v>9.3.15</v>
      </c>
      <c r="B4625" s="100">
        <f>Cartilha_GLOBAL!B4625</f>
        <v>0</v>
      </c>
      <c r="C4625" s="161" t="str">
        <f>Cartilha_GLOBAL!C4625</f>
        <v>TUBOS E CONEXÕES PARA RESERVATÓRIOS</v>
      </c>
      <c r="D4625" s="94">
        <f>Cartilha_GLOBAL!D4625</f>
        <v>0</v>
      </c>
      <c r="E4625" s="105">
        <f>Cartilha_GLOBAL!$E4625</f>
        <v>0</v>
      </c>
      <c r="F4625" s="182">
        <f>Cartilha_GLOBAL!$F4625</f>
        <v>0</v>
      </c>
      <c r="G4625" s="187"/>
      <c r="H4625" s="187">
        <f t="shared" si="285"/>
        <v>0</v>
      </c>
      <c r="I4625" s="188">
        <f t="shared" si="286"/>
        <v>0</v>
      </c>
      <c r="J4625" s="142"/>
      <c r="K4625" s="145" t="str">
        <f>IF(SUM(I4626:I4740)&gt;0,"xx","")</f>
        <v/>
      </c>
      <c r="L4625" s="7" t="str">
        <f t="shared" si="287"/>
        <v/>
      </c>
      <c r="M4625" s="7" t="str">
        <f t="shared" si="288"/>
        <v/>
      </c>
      <c r="N4625" s="7" t="str">
        <f>Cartilha_GLOBAL!N4625</f>
        <v/>
      </c>
      <c r="O4625" s="144"/>
      <c r="Q4625" s="151"/>
      <c r="R4625" s="152">
        <v>0</v>
      </c>
      <c r="T4625" s="153">
        <f>IF(Cartilha_GLOBAL!R4625=0,0,IF(Cartilha_GLOBAL!R4625&gt;0,"c","b"))</f>
        <v>0</v>
      </c>
    </row>
    <row r="4626" ht="33.75" hidden="1" spans="1:20">
      <c r="A4626" s="158">
        <f>Cartilha_GLOBAL!A4626</f>
        <v>94602</v>
      </c>
      <c r="B4626" s="100" t="str">
        <f>Cartilha_GLOBAL!B4626</f>
        <v>SINAPI</v>
      </c>
      <c r="C4626" s="104" t="str">
        <f>Cartilha_GLOBAL!C4626</f>
        <v>TUBO EM COBRE RÍGIDO, DN 54 MM, CLASSE E, SEM ISOLAMENTO, INSTALADO EM RESERVAÇÃO DE ÁGUA DE EDIFICAÇÃO QUE POSSUA RESERVATÓRIO DE FIBRA/FIBROCIMENTO  FORNECIMENTO E INSTALAÇÃO. AF_06/2016</v>
      </c>
      <c r="D4626" s="94" t="str">
        <f>Cartilha_GLOBAL!D4626</f>
        <v>M</v>
      </c>
      <c r="E4626" s="105">
        <f>Cartilha_GLOBAL!$E4626</f>
        <v>215.31</v>
      </c>
      <c r="F4626" s="182">
        <f>Cartilha_GLOBAL!$F4626</f>
        <v>264.27</v>
      </c>
      <c r="G4626" s="108"/>
      <c r="H4626" s="107">
        <f t="shared" si="285"/>
        <v>0</v>
      </c>
      <c r="I4626" s="143">
        <f t="shared" si="286"/>
        <v>0</v>
      </c>
      <c r="J4626" s="142"/>
      <c r="K4626" s="145"/>
      <c r="L4626" s="7" t="str">
        <f t="shared" si="287"/>
        <v/>
      </c>
      <c r="M4626" s="7" t="str">
        <f t="shared" si="288"/>
        <v/>
      </c>
      <c r="N4626" s="7" t="str">
        <f>Cartilha_GLOBAL!N4626</f>
        <v/>
      </c>
      <c r="O4626" s="144"/>
      <c r="Q4626" s="151"/>
      <c r="R4626" s="152">
        <v>0</v>
      </c>
      <c r="T4626" s="153">
        <f>IF(Cartilha_GLOBAL!R4626=0,0,IF(Cartilha_GLOBAL!R4626&gt;0,"c","b"))</f>
        <v>0</v>
      </c>
    </row>
    <row r="4627" ht="33.75" hidden="1" spans="1:20">
      <c r="A4627" s="158">
        <f>Cartilha_GLOBAL!A4627</f>
        <v>94603</v>
      </c>
      <c r="B4627" s="100" t="str">
        <f>Cartilha_GLOBAL!B4627</f>
        <v>SINAPI</v>
      </c>
      <c r="C4627" s="104" t="str">
        <f>Cartilha_GLOBAL!C4627</f>
        <v>TUBO EM COBRE RÍGIDO, DN 66 MM, CLASSE E, SEM ISOLAMENTO, INSTALADO EM RESERVAÇÃO DE ÁGUA DE EDIFICAÇÃO QUE POSSUA RESERVATÓRIO DE FIBRA/FIBROCIMENTO  FORNECIMENTO E INSTALAÇÃO. AF_06/2016</v>
      </c>
      <c r="D4627" s="94" t="str">
        <f>Cartilha_GLOBAL!D4627</f>
        <v>M</v>
      </c>
      <c r="E4627" s="105">
        <f>Cartilha_GLOBAL!$E4627</f>
        <v>287.22</v>
      </c>
      <c r="F4627" s="182">
        <f>Cartilha_GLOBAL!$F4627</f>
        <v>352.53</v>
      </c>
      <c r="G4627" s="108"/>
      <c r="H4627" s="107">
        <f t="shared" si="285"/>
        <v>0</v>
      </c>
      <c r="I4627" s="143">
        <f t="shared" si="286"/>
        <v>0</v>
      </c>
      <c r="J4627" s="142"/>
      <c r="K4627" s="145"/>
      <c r="L4627" s="7" t="str">
        <f t="shared" si="287"/>
        <v/>
      </c>
      <c r="M4627" s="7" t="str">
        <f t="shared" si="288"/>
        <v/>
      </c>
      <c r="N4627" s="7" t="str">
        <f>Cartilha_GLOBAL!N4627</f>
        <v/>
      </c>
      <c r="O4627" s="144"/>
      <c r="Q4627" s="151"/>
      <c r="R4627" s="152">
        <v>0</v>
      </c>
      <c r="T4627" s="153">
        <f>IF(Cartilha_GLOBAL!R4627=0,0,IF(Cartilha_GLOBAL!R4627&gt;0,"c","b"))</f>
        <v>0</v>
      </c>
    </row>
    <row r="4628" ht="33.75" hidden="1" spans="1:20">
      <c r="A4628" s="158">
        <f>Cartilha_GLOBAL!A4628</f>
        <v>94604</v>
      </c>
      <c r="B4628" s="100" t="str">
        <f>Cartilha_GLOBAL!B4628</f>
        <v>SINAPI</v>
      </c>
      <c r="C4628" s="104" t="str">
        <f>Cartilha_GLOBAL!C4628</f>
        <v>TUBO EM COBRE RÍGIDO, DN 79 MM, CLASSE E, SEM ISOLAMENTO, INSTALADO EM RESERVAÇÃO DE ÁGUA DE EDIFICAÇÃO QUE POSSUA RESERVATÓRIO DE FIBRA/FIBROCIMENTO  FORNECIMENTO E INSTALAÇÃO. AF_06/2016</v>
      </c>
      <c r="D4628" s="94" t="str">
        <f>Cartilha_GLOBAL!D4628</f>
        <v>M</v>
      </c>
      <c r="E4628" s="105">
        <f>Cartilha_GLOBAL!$E4628</f>
        <v>390.74</v>
      </c>
      <c r="F4628" s="182">
        <f>Cartilha_GLOBAL!$F4628</f>
        <v>479.59</v>
      </c>
      <c r="G4628" s="108"/>
      <c r="H4628" s="107">
        <f t="shared" si="285"/>
        <v>0</v>
      </c>
      <c r="I4628" s="143">
        <f t="shared" si="286"/>
        <v>0</v>
      </c>
      <c r="J4628" s="142"/>
      <c r="K4628" s="145"/>
      <c r="L4628" s="7" t="str">
        <f t="shared" si="287"/>
        <v/>
      </c>
      <c r="M4628" s="7" t="str">
        <f t="shared" si="288"/>
        <v/>
      </c>
      <c r="N4628" s="7" t="str">
        <f>Cartilha_GLOBAL!N4628</f>
        <v/>
      </c>
      <c r="O4628" s="144"/>
      <c r="Q4628" s="151"/>
      <c r="R4628" s="152">
        <v>0</v>
      </c>
      <c r="T4628" s="153">
        <f>IF(Cartilha_GLOBAL!R4628=0,0,IF(Cartilha_GLOBAL!R4628&gt;0,"c","b"))</f>
        <v>0</v>
      </c>
    </row>
    <row r="4629" ht="33.75" hidden="1" spans="1:20">
      <c r="A4629" s="158">
        <f>Cartilha_GLOBAL!A4629</f>
        <v>94605</v>
      </c>
      <c r="B4629" s="100" t="str">
        <f>Cartilha_GLOBAL!B4629</f>
        <v>SINAPI</v>
      </c>
      <c r="C4629" s="104" t="str">
        <f>Cartilha_GLOBAL!C4629</f>
        <v>TUBO EM COBRE RÍGIDO, DN 104 MM, CLASSE E, SEM ISOLAMENTO, INSTALADO EM RESERVAÇÃO DE ÁGUA DE EDIFICAÇÃO QUE POSSUA RESERVATÓRIO DE FIBRA/FIBROCIMENTO  FORNECIMENTO E INSTALAÇÃO. AF_06/2016</v>
      </c>
      <c r="D4629" s="94" t="str">
        <f>Cartilha_GLOBAL!D4629</f>
        <v>M</v>
      </c>
      <c r="E4629" s="105">
        <f>Cartilha_GLOBAL!$E4629</f>
        <v>555.79</v>
      </c>
      <c r="F4629" s="182">
        <f>Cartilha_GLOBAL!$F4629</f>
        <v>682.18</v>
      </c>
      <c r="G4629" s="108"/>
      <c r="H4629" s="107">
        <f t="shared" si="285"/>
        <v>0</v>
      </c>
      <c r="I4629" s="143">
        <f t="shared" si="286"/>
        <v>0</v>
      </c>
      <c r="J4629" s="142"/>
      <c r="K4629" s="145"/>
      <c r="L4629" s="7" t="str">
        <f t="shared" si="287"/>
        <v/>
      </c>
      <c r="M4629" s="7" t="str">
        <f t="shared" si="288"/>
        <v/>
      </c>
      <c r="N4629" s="7" t="str">
        <f>Cartilha_GLOBAL!N4629</f>
        <v/>
      </c>
      <c r="O4629" s="144"/>
      <c r="Q4629" s="151"/>
      <c r="R4629" s="152">
        <v>0</v>
      </c>
      <c r="T4629" s="153">
        <f>IF(Cartilha_GLOBAL!R4629=0,0,IF(Cartilha_GLOBAL!R4629&gt;0,"c","b"))</f>
        <v>0</v>
      </c>
    </row>
    <row r="4630" ht="22.5" hidden="1" spans="1:20">
      <c r="A4630" s="158">
        <f>Cartilha_GLOBAL!A4630</f>
        <v>103802</v>
      </c>
      <c r="B4630" s="100" t="str">
        <f>Cartilha_GLOBAL!B4630</f>
        <v>SINAPI</v>
      </c>
      <c r="C4630" s="104" t="str">
        <f>Cartilha_GLOBAL!C4630</f>
        <v>TUBO EM COBRE RÍGIDO, DN 15 MM, CLASSE E, SEM ISOLAMENTO, INSTALADO EM RAMAL E SUB-RAMAL DE GÁS COMBUSTÍVEL - FORNECIMENTO E INSTALAÇÃO. AF_04/2022</v>
      </c>
      <c r="D4630" s="94" t="str">
        <f>Cartilha_GLOBAL!D4630</f>
        <v>M</v>
      </c>
      <c r="E4630" s="105">
        <f>Cartilha_GLOBAL!$E4630</f>
        <v>40.83</v>
      </c>
      <c r="F4630" s="182">
        <f>Cartilha_GLOBAL!$F4630</f>
        <v>50.11</v>
      </c>
      <c r="G4630" s="108"/>
      <c r="H4630" s="107">
        <f t="shared" si="285"/>
        <v>0</v>
      </c>
      <c r="I4630" s="143">
        <f t="shared" si="286"/>
        <v>0</v>
      </c>
      <c r="J4630" s="142"/>
      <c r="K4630" s="145"/>
      <c r="L4630" s="7" t="str">
        <f t="shared" si="287"/>
        <v/>
      </c>
      <c r="M4630" s="7" t="str">
        <f t="shared" si="288"/>
        <v/>
      </c>
      <c r="N4630" s="7" t="str">
        <f>Cartilha_GLOBAL!N4630</f>
        <v/>
      </c>
      <c r="O4630" s="144"/>
      <c r="Q4630" s="151"/>
      <c r="R4630" s="152">
        <v>0</v>
      </c>
      <c r="T4630" s="153">
        <f>IF(Cartilha_GLOBAL!R4630=0,0,IF(Cartilha_GLOBAL!R4630&gt;0,"c","b"))</f>
        <v>0</v>
      </c>
    </row>
    <row r="4631" ht="22.5" hidden="1" spans="1:20">
      <c r="A4631" s="158">
        <f>Cartilha_GLOBAL!A4631</f>
        <v>103803</v>
      </c>
      <c r="B4631" s="100" t="str">
        <f>Cartilha_GLOBAL!B4631</f>
        <v>SINAPI</v>
      </c>
      <c r="C4631" s="104" t="str">
        <f>Cartilha_GLOBAL!C4631</f>
        <v>TUBO EM COBRE RÍGIDO, DN 22 MM, CLASSE E, SEM ISOLAMENTO, INSTALADO EM RAMAL E SUB-RAMAL DE GÁS COMBUSTÍVEL - FORNECIMENTO E INSTALAÇÃO. AF_04/2022</v>
      </c>
      <c r="D4631" s="94" t="str">
        <f>Cartilha_GLOBAL!D4631</f>
        <v>M</v>
      </c>
      <c r="E4631" s="105">
        <f>Cartilha_GLOBAL!$E4631</f>
        <v>70.19</v>
      </c>
      <c r="F4631" s="182">
        <f>Cartilha_GLOBAL!$F4631</f>
        <v>86.15</v>
      </c>
      <c r="G4631" s="108"/>
      <c r="H4631" s="107">
        <f t="shared" si="285"/>
        <v>0</v>
      </c>
      <c r="I4631" s="143">
        <f t="shared" si="286"/>
        <v>0</v>
      </c>
      <c r="J4631" s="142"/>
      <c r="K4631" s="228"/>
      <c r="L4631" s="7" t="str">
        <f t="shared" si="287"/>
        <v/>
      </c>
      <c r="M4631" s="7" t="str">
        <f t="shared" si="288"/>
        <v/>
      </c>
      <c r="N4631" s="7" t="str">
        <f>Cartilha_GLOBAL!N4631</f>
        <v/>
      </c>
      <c r="O4631" s="144"/>
      <c r="Q4631" s="151"/>
      <c r="R4631" s="152">
        <v>0</v>
      </c>
      <c r="T4631" s="153">
        <f>IF(Cartilha_GLOBAL!R4631=0,0,IF(Cartilha_GLOBAL!R4631&gt;0,"c","b"))</f>
        <v>0</v>
      </c>
    </row>
    <row r="4632" ht="22.5" hidden="1" spans="1:20">
      <c r="A4632" s="158">
        <f>Cartilha_GLOBAL!A4632</f>
        <v>103804</v>
      </c>
      <c r="B4632" s="100" t="str">
        <f>Cartilha_GLOBAL!B4632</f>
        <v>SINAPI</v>
      </c>
      <c r="C4632" s="104" t="str">
        <f>Cartilha_GLOBAL!C4632</f>
        <v>TUBO EM COBRE RÍGIDO, DN 28 MM, CLASSE E, SEM ISOLAMENTO, INSTALADO EM RAMAL E SUB-RAMAL DE GÁS COMBUSTÍVEL - FORNECIMENTO E INSTALAÇÃO. AF_04/2022</v>
      </c>
      <c r="D4632" s="94" t="str">
        <f>Cartilha_GLOBAL!D4632</f>
        <v>M</v>
      </c>
      <c r="E4632" s="105">
        <f>Cartilha_GLOBAL!$E4632</f>
        <v>84.28</v>
      </c>
      <c r="F4632" s="182">
        <f>Cartilha_GLOBAL!$F4632</f>
        <v>103.45</v>
      </c>
      <c r="G4632" s="108"/>
      <c r="H4632" s="107">
        <f t="shared" si="285"/>
        <v>0</v>
      </c>
      <c r="I4632" s="143">
        <f t="shared" si="286"/>
        <v>0</v>
      </c>
      <c r="J4632" s="142"/>
      <c r="K4632" s="145"/>
      <c r="L4632" s="7" t="str">
        <f t="shared" si="287"/>
        <v/>
      </c>
      <c r="M4632" s="7" t="str">
        <f t="shared" si="288"/>
        <v/>
      </c>
      <c r="N4632" s="7" t="str">
        <f>Cartilha_GLOBAL!N4632</f>
        <v/>
      </c>
      <c r="O4632" s="144"/>
      <c r="Q4632" s="151"/>
      <c r="R4632" s="152">
        <v>0</v>
      </c>
      <c r="T4632" s="153">
        <f>IF(Cartilha_GLOBAL!R4632=0,0,IF(Cartilha_GLOBAL!R4632&gt;0,"c","b"))</f>
        <v>0</v>
      </c>
    </row>
    <row r="4633" ht="22.5" hidden="1" spans="1:20">
      <c r="A4633" s="158">
        <f>Cartilha_GLOBAL!A4633</f>
        <v>103835</v>
      </c>
      <c r="B4633" s="100" t="str">
        <f>Cartilha_GLOBAL!B4633</f>
        <v>SINAPI</v>
      </c>
      <c r="C4633" s="104" t="str">
        <f>Cartilha_GLOBAL!C4633</f>
        <v>TUBO EM COBRE RÍGIDO, DN 15 MM, CLASSE A, SEM ISOLAMENTO, INSTALADO EM RAMAL E SUB-RAMAL DE GÁS MEDICINAL - FORNECIMENTO E INSTALAÇÃO. AF_04/2022</v>
      </c>
      <c r="D4633" s="94" t="str">
        <f>Cartilha_GLOBAL!D4633</f>
        <v>M</v>
      </c>
      <c r="E4633" s="105">
        <f>Cartilha_GLOBAL!$E4633</f>
        <v>63.9</v>
      </c>
      <c r="F4633" s="182">
        <f>Cartilha_GLOBAL!$F4633</f>
        <v>78.43</v>
      </c>
      <c r="G4633" s="108"/>
      <c r="H4633" s="107">
        <f t="shared" si="285"/>
        <v>0</v>
      </c>
      <c r="I4633" s="143">
        <f t="shared" si="286"/>
        <v>0</v>
      </c>
      <c r="J4633" s="142"/>
      <c r="K4633" s="145"/>
      <c r="L4633" s="7" t="str">
        <f t="shared" si="287"/>
        <v/>
      </c>
      <c r="M4633" s="7" t="str">
        <f t="shared" si="288"/>
        <v/>
      </c>
      <c r="N4633" s="7" t="str">
        <f>Cartilha_GLOBAL!N4633</f>
        <v/>
      </c>
      <c r="O4633" s="144"/>
      <c r="Q4633" s="151"/>
      <c r="R4633" s="152">
        <v>0</v>
      </c>
      <c r="T4633" s="153">
        <f>IF(Cartilha_GLOBAL!R4633=0,0,IF(Cartilha_GLOBAL!R4633&gt;0,"c","b"))</f>
        <v>0</v>
      </c>
    </row>
    <row r="4634" ht="22.5" hidden="1" spans="1:20">
      <c r="A4634" s="158">
        <f>Cartilha_GLOBAL!A4634</f>
        <v>103836</v>
      </c>
      <c r="B4634" s="100" t="str">
        <f>Cartilha_GLOBAL!B4634</f>
        <v>SINAPI</v>
      </c>
      <c r="C4634" s="104" t="str">
        <f>Cartilha_GLOBAL!C4634</f>
        <v>TUBO EM COBRE RÍGIDO, DN 22 MM, CLASSE A, SEM ISOLAMENTO, INSTALADO EM RAMAL E SUB-RAMAL DE GÁS MEDICINAL - FORNECIMENTO E INSTALAÇÃO. AF_04/2022</v>
      </c>
      <c r="D4634" s="94" t="str">
        <f>Cartilha_GLOBAL!D4634</f>
        <v>M</v>
      </c>
      <c r="E4634" s="105">
        <f>Cartilha_GLOBAL!$E4634</f>
        <v>98.62</v>
      </c>
      <c r="F4634" s="182">
        <f>Cartilha_GLOBAL!$F4634</f>
        <v>121.05</v>
      </c>
      <c r="G4634" s="108"/>
      <c r="H4634" s="107">
        <f t="shared" si="285"/>
        <v>0</v>
      </c>
      <c r="I4634" s="143">
        <f t="shared" si="286"/>
        <v>0</v>
      </c>
      <c r="J4634" s="142"/>
      <c r="K4634" s="145"/>
      <c r="L4634" s="7" t="str">
        <f t="shared" si="287"/>
        <v/>
      </c>
      <c r="M4634" s="7" t="str">
        <f t="shared" si="288"/>
        <v/>
      </c>
      <c r="N4634" s="7" t="str">
        <f>Cartilha_GLOBAL!N4634</f>
        <v/>
      </c>
      <c r="O4634" s="144"/>
      <c r="Q4634" s="151"/>
      <c r="R4634" s="152">
        <v>0</v>
      </c>
      <c r="T4634" s="153">
        <f>IF(Cartilha_GLOBAL!R4634=0,0,IF(Cartilha_GLOBAL!R4634&gt;0,"c","b"))</f>
        <v>0</v>
      </c>
    </row>
    <row r="4635" ht="22.5" hidden="1" spans="1:20">
      <c r="A4635" s="158">
        <f>Cartilha_GLOBAL!A4635</f>
        <v>103837</v>
      </c>
      <c r="B4635" s="100" t="str">
        <f>Cartilha_GLOBAL!B4635</f>
        <v>SINAPI</v>
      </c>
      <c r="C4635" s="104" t="str">
        <f>Cartilha_GLOBAL!C4635</f>
        <v>TUBO EM COBRE RÍGIDO, DN 28 MM, CLASSE A, SEM ISOLAMENTO, INSTALADO EM RAMAL E SUB-RAMAL DE GÁS MEDICINAL - FORNECIMENTO E INSTALAÇÃO. AF_04/2022</v>
      </c>
      <c r="D4635" s="94" t="str">
        <f>Cartilha_GLOBAL!D4635</f>
        <v>M</v>
      </c>
      <c r="E4635" s="105">
        <f>Cartilha_GLOBAL!$E4635</f>
        <v>124.17</v>
      </c>
      <c r="F4635" s="182">
        <f>Cartilha_GLOBAL!$F4635</f>
        <v>152.41</v>
      </c>
      <c r="G4635" s="108"/>
      <c r="H4635" s="107">
        <f t="shared" si="285"/>
        <v>0</v>
      </c>
      <c r="I4635" s="143">
        <f t="shared" si="286"/>
        <v>0</v>
      </c>
      <c r="J4635" s="142"/>
      <c r="K4635" s="145"/>
      <c r="L4635" s="7" t="str">
        <f t="shared" si="287"/>
        <v/>
      </c>
      <c r="M4635" s="7" t="str">
        <f t="shared" si="288"/>
        <v/>
      </c>
      <c r="N4635" s="7" t="str">
        <f>Cartilha_GLOBAL!N4635</f>
        <v/>
      </c>
      <c r="O4635" s="144"/>
      <c r="Q4635" s="151"/>
      <c r="R4635" s="152">
        <v>0</v>
      </c>
      <c r="T4635" s="153">
        <f>IF(Cartilha_GLOBAL!R4635=0,0,IF(Cartilha_GLOBAL!R4635&gt;0,"c","b"))</f>
        <v>0</v>
      </c>
    </row>
    <row r="4636" ht="22.5" hidden="1" spans="1:20">
      <c r="A4636" s="158">
        <f>Cartilha_GLOBAL!A4636</f>
        <v>103868</v>
      </c>
      <c r="B4636" s="100" t="str">
        <f>Cartilha_GLOBAL!B4636</f>
        <v>SINAPI</v>
      </c>
      <c r="C4636" s="104" t="str">
        <f>Cartilha_GLOBAL!C4636</f>
        <v>TUBO EM COBRE RÍGIDO, DN 15 MM, CLASSE E, SEM ISOLAMENTO, INSTALADO EM RAMAL E SUB-RAMAL DE AQUECIMENTO SOLAR - FORNECIMENTO E INSTALAÇÃO. AF_04/2022</v>
      </c>
      <c r="D4636" s="94" t="str">
        <f>Cartilha_GLOBAL!D4636</f>
        <v>M</v>
      </c>
      <c r="E4636" s="105">
        <f>Cartilha_GLOBAL!$E4636</f>
        <v>52.38</v>
      </c>
      <c r="F4636" s="182">
        <f>Cartilha_GLOBAL!$F4636</f>
        <v>64.29</v>
      </c>
      <c r="G4636" s="108"/>
      <c r="H4636" s="107">
        <f t="shared" si="285"/>
        <v>0</v>
      </c>
      <c r="I4636" s="143">
        <f t="shared" si="286"/>
        <v>0</v>
      </c>
      <c r="J4636" s="142"/>
      <c r="K4636" s="145"/>
      <c r="L4636" s="7" t="str">
        <f t="shared" si="287"/>
        <v/>
      </c>
      <c r="M4636" s="7" t="str">
        <f t="shared" si="288"/>
        <v/>
      </c>
      <c r="N4636" s="7" t="str">
        <f>Cartilha_GLOBAL!N4636</f>
        <v/>
      </c>
      <c r="O4636" s="144"/>
      <c r="Q4636" s="151"/>
      <c r="R4636" s="152">
        <v>0</v>
      </c>
      <c r="T4636" s="153">
        <f>IF(Cartilha_GLOBAL!R4636=0,0,IF(Cartilha_GLOBAL!R4636&gt;0,"c","b"))</f>
        <v>0</v>
      </c>
    </row>
    <row r="4637" ht="22.5" hidden="1" spans="1:20">
      <c r="A4637" s="158">
        <f>Cartilha_GLOBAL!A4637</f>
        <v>103869</v>
      </c>
      <c r="B4637" s="100" t="str">
        <f>Cartilha_GLOBAL!B4637</f>
        <v>SINAPI</v>
      </c>
      <c r="C4637" s="104" t="str">
        <f>Cartilha_GLOBAL!C4637</f>
        <v>TUBO EM COBRE RÍGIDO, DN 22 MM, CLASSE E, SEM ISOLAMENTO, INSTALADO EM RAMAL E SUB-RAMAL DE AQUECIMENTO SOLAR - FORNECIMENTO E INSTALAÇÃO. AF_04/2022</v>
      </c>
      <c r="D4637" s="94" t="str">
        <f>Cartilha_GLOBAL!D4637</f>
        <v>M</v>
      </c>
      <c r="E4637" s="105">
        <f>Cartilha_GLOBAL!$E4637</f>
        <v>78.28</v>
      </c>
      <c r="F4637" s="182">
        <f>Cartilha_GLOBAL!$F4637</f>
        <v>96.08</v>
      </c>
      <c r="G4637" s="108"/>
      <c r="H4637" s="107">
        <f t="shared" si="285"/>
        <v>0</v>
      </c>
      <c r="I4637" s="143">
        <f t="shared" si="286"/>
        <v>0</v>
      </c>
      <c r="J4637" s="142"/>
      <c r="K4637" s="145"/>
      <c r="L4637" s="7" t="str">
        <f t="shared" si="287"/>
        <v/>
      </c>
      <c r="M4637" s="7" t="str">
        <f t="shared" si="288"/>
        <v/>
      </c>
      <c r="N4637" s="7" t="str">
        <f>Cartilha_GLOBAL!N4637</f>
        <v/>
      </c>
      <c r="O4637" s="144"/>
      <c r="Q4637" s="151"/>
      <c r="R4637" s="152">
        <v>0</v>
      </c>
      <c r="T4637" s="153">
        <f>IF(Cartilha_GLOBAL!R4637=0,0,IF(Cartilha_GLOBAL!R4637&gt;0,"c","b"))</f>
        <v>0</v>
      </c>
    </row>
    <row r="4638" ht="22.5" hidden="1" spans="1:20">
      <c r="A4638" s="158">
        <f>Cartilha_GLOBAL!A4638</f>
        <v>103870</v>
      </c>
      <c r="B4638" s="100" t="str">
        <f>Cartilha_GLOBAL!B4638</f>
        <v>SINAPI</v>
      </c>
      <c r="C4638" s="104" t="str">
        <f>Cartilha_GLOBAL!C4638</f>
        <v>TUBO EM COBRE RÍGIDO, DN 28 MM, CLASSE E, SEM ISOLAMENTO, INSTALADO EM RAMAL E SUB-RAMAL DE AQUECIMENTO SOLAR - FORNECIMENTO E INSTALAÇÃO. AF_04/2022</v>
      </c>
      <c r="D4638" s="94" t="str">
        <f>Cartilha_GLOBAL!D4638</f>
        <v>M</v>
      </c>
      <c r="E4638" s="105">
        <f>Cartilha_GLOBAL!$E4638</f>
        <v>95.78</v>
      </c>
      <c r="F4638" s="182">
        <f>Cartilha_GLOBAL!$F4638</f>
        <v>117.56</v>
      </c>
      <c r="G4638" s="108"/>
      <c r="H4638" s="107">
        <f t="shared" si="285"/>
        <v>0</v>
      </c>
      <c r="I4638" s="143">
        <f t="shared" si="286"/>
        <v>0</v>
      </c>
      <c r="J4638" s="142"/>
      <c r="K4638" s="145"/>
      <c r="L4638" s="7" t="str">
        <f t="shared" si="287"/>
        <v/>
      </c>
      <c r="M4638" s="7" t="str">
        <f t="shared" si="288"/>
        <v/>
      </c>
      <c r="N4638" s="7" t="str">
        <f>Cartilha_GLOBAL!N4638</f>
        <v/>
      </c>
      <c r="O4638" s="144"/>
      <c r="Q4638" s="151"/>
      <c r="R4638" s="152">
        <v>0</v>
      </c>
      <c r="T4638" s="153">
        <f>IF(Cartilha_GLOBAL!R4638=0,0,IF(Cartilha_GLOBAL!R4638&gt;0,"c","b"))</f>
        <v>0</v>
      </c>
    </row>
    <row r="4639" ht="22.5" hidden="1" spans="1:20">
      <c r="A4639" s="158">
        <f>Cartilha_GLOBAL!A4639</f>
        <v>103871</v>
      </c>
      <c r="B4639" s="100" t="str">
        <f>Cartilha_GLOBAL!B4639</f>
        <v>SINAPI</v>
      </c>
      <c r="C4639" s="104" t="str">
        <f>Cartilha_GLOBAL!C4639</f>
        <v>TUBO EM COBRE RÍGIDO, DN 15 MM, CLASSE E, COM ISOLAMENTO, INSTALADO EM RAMAL E SUB-RAMAL DE AQUECIMENTO SOLAR - FORNECIMENTO E INSTALAÇÃO. AF_04/2022</v>
      </c>
      <c r="D4639" s="94" t="str">
        <f>Cartilha_GLOBAL!D4639</f>
        <v>M</v>
      </c>
      <c r="E4639" s="105">
        <f>Cartilha_GLOBAL!$E4639</f>
        <v>76.76</v>
      </c>
      <c r="F4639" s="182">
        <f>Cartilha_GLOBAL!$F4639</f>
        <v>94.22</v>
      </c>
      <c r="G4639" s="108"/>
      <c r="H4639" s="107">
        <f t="shared" si="285"/>
        <v>0</v>
      </c>
      <c r="I4639" s="143">
        <f t="shared" si="286"/>
        <v>0</v>
      </c>
      <c r="J4639" s="142"/>
      <c r="K4639" s="145"/>
      <c r="L4639" s="7" t="str">
        <f t="shared" si="287"/>
        <v/>
      </c>
      <c r="M4639" s="7" t="str">
        <f t="shared" si="288"/>
        <v/>
      </c>
      <c r="N4639" s="7" t="str">
        <f>Cartilha_GLOBAL!N4639</f>
        <v/>
      </c>
      <c r="O4639" s="144"/>
      <c r="Q4639" s="151"/>
      <c r="R4639" s="152">
        <v>0</v>
      </c>
      <c r="T4639" s="153">
        <f>IF(Cartilha_GLOBAL!R4639=0,0,IF(Cartilha_GLOBAL!R4639&gt;0,"c","b"))</f>
        <v>0</v>
      </c>
    </row>
    <row r="4640" ht="22.5" hidden="1" spans="1:20">
      <c r="A4640" s="158">
        <f>Cartilha_GLOBAL!A4640</f>
        <v>103872</v>
      </c>
      <c r="B4640" s="100" t="str">
        <f>Cartilha_GLOBAL!B4640</f>
        <v>SINAPI</v>
      </c>
      <c r="C4640" s="104" t="str">
        <f>Cartilha_GLOBAL!C4640</f>
        <v>TUBO EM COBRE RÍGIDO, DN 22 MM, CLASSE E, COM ISOLAMENTO, INSTALADO EM RAMAL E SUB-RAMAL DE AQUECIMENTO SOLAR - FORNECIMENTO E INSTALAÇÃO. AF_04/2022</v>
      </c>
      <c r="D4640" s="94" t="str">
        <f>Cartilha_GLOBAL!D4640</f>
        <v>M</v>
      </c>
      <c r="E4640" s="105">
        <f>Cartilha_GLOBAL!$E4640</f>
        <v>194.27</v>
      </c>
      <c r="F4640" s="182">
        <f>Cartilha_GLOBAL!$F4640</f>
        <v>238.45</v>
      </c>
      <c r="G4640" s="108"/>
      <c r="H4640" s="107">
        <f t="shared" si="285"/>
        <v>0</v>
      </c>
      <c r="I4640" s="143">
        <f t="shared" si="286"/>
        <v>0</v>
      </c>
      <c r="J4640" s="142"/>
      <c r="K4640" s="145"/>
      <c r="L4640" s="7" t="str">
        <f t="shared" si="287"/>
        <v/>
      </c>
      <c r="M4640" s="7" t="str">
        <f t="shared" si="288"/>
        <v/>
      </c>
      <c r="N4640" s="7" t="str">
        <f>Cartilha_GLOBAL!N4640</f>
        <v/>
      </c>
      <c r="O4640" s="144"/>
      <c r="Q4640" s="151"/>
      <c r="R4640" s="152">
        <v>0</v>
      </c>
      <c r="T4640" s="153">
        <f>IF(Cartilha_GLOBAL!R4640=0,0,IF(Cartilha_GLOBAL!R4640&gt;0,"c","b"))</f>
        <v>0</v>
      </c>
    </row>
    <row r="4641" ht="22.5" hidden="1" spans="1:20">
      <c r="A4641" s="158">
        <f>Cartilha_GLOBAL!A4641</f>
        <v>103873</v>
      </c>
      <c r="B4641" s="100" t="str">
        <f>Cartilha_GLOBAL!B4641</f>
        <v>SINAPI</v>
      </c>
      <c r="C4641" s="104" t="str">
        <f>Cartilha_GLOBAL!C4641</f>
        <v>TUBO EM COBRE RÍGIDO, DN 28 MM, CLASSE E, COM ISOLAMENTO, INSTALADO EM RAMAL E SUB-RAMAL DE AQUECIMENTO SOLAR - FORNECIMENTO E INSTALAÇÃO. AF_04/2022</v>
      </c>
      <c r="D4641" s="94" t="str">
        <f>Cartilha_GLOBAL!D4641</f>
        <v>M</v>
      </c>
      <c r="E4641" s="105">
        <f>Cartilha_GLOBAL!$E4641</f>
        <v>216.53</v>
      </c>
      <c r="F4641" s="182">
        <f>Cartilha_GLOBAL!$F4641</f>
        <v>265.77</v>
      </c>
      <c r="G4641" s="108"/>
      <c r="H4641" s="107">
        <f t="shared" si="285"/>
        <v>0</v>
      </c>
      <c r="I4641" s="143">
        <f t="shared" si="286"/>
        <v>0</v>
      </c>
      <c r="J4641" s="142"/>
      <c r="K4641" s="145"/>
      <c r="L4641" s="7" t="str">
        <f t="shared" si="287"/>
        <v/>
      </c>
      <c r="M4641" s="7" t="str">
        <f t="shared" si="288"/>
        <v/>
      </c>
      <c r="N4641" s="7" t="str">
        <f>Cartilha_GLOBAL!N4641</f>
        <v/>
      </c>
      <c r="O4641" s="144"/>
      <c r="Q4641" s="151"/>
      <c r="R4641" s="152">
        <v>0</v>
      </c>
      <c r="T4641" s="153">
        <f>IF(Cartilha_GLOBAL!R4641=0,0,IF(Cartilha_GLOBAL!R4641&gt;0,"c","b"))</f>
        <v>0</v>
      </c>
    </row>
    <row r="4642" ht="33.75" hidden="1" spans="1:20">
      <c r="A4642" s="158">
        <f>Cartilha_GLOBAL!A4642</f>
        <v>94465</v>
      </c>
      <c r="B4642" s="100" t="str">
        <f>Cartilha_GLOBAL!B4642</f>
        <v>SINAPI</v>
      </c>
      <c r="C4642" s="104" t="str">
        <f>Cartilha_GLOBAL!C4642</f>
        <v>LUVA, EM FERRO GALVANIZADO, CONEXÃO ROSQUEADA, DN 50 (2), INSTALADO EM RESERVAÇÃO DE ÁGUA DE EDIFICAÇÃO QUE POSSUA RESERVATÓRIO DE FIBRA/FIBROCIMENTO  FORNECIMENTO E INSTALAÇÃO. AF_06/2016</v>
      </c>
      <c r="D4642" s="94" t="str">
        <f>Cartilha_GLOBAL!D4642</f>
        <v>UN</v>
      </c>
      <c r="E4642" s="105">
        <f>Cartilha_GLOBAL!$E4642</f>
        <v>57.51</v>
      </c>
      <c r="F4642" s="182">
        <f>Cartilha_GLOBAL!$F4642</f>
        <v>70.59</v>
      </c>
      <c r="G4642" s="108"/>
      <c r="H4642" s="107">
        <f t="shared" si="285"/>
        <v>0</v>
      </c>
      <c r="I4642" s="143">
        <f t="shared" si="286"/>
        <v>0</v>
      </c>
      <c r="J4642" s="142"/>
      <c r="K4642" s="145"/>
      <c r="L4642" s="7" t="str">
        <f t="shared" si="287"/>
        <v/>
      </c>
      <c r="M4642" s="7" t="str">
        <f t="shared" si="288"/>
        <v/>
      </c>
      <c r="N4642" s="7" t="str">
        <f>Cartilha_GLOBAL!N4642</f>
        <v/>
      </c>
      <c r="O4642" s="144"/>
      <c r="Q4642" s="151"/>
      <c r="R4642" s="152">
        <v>0</v>
      </c>
      <c r="T4642" s="153">
        <f>IF(Cartilha_GLOBAL!R4642=0,0,IF(Cartilha_GLOBAL!R4642&gt;0,"c","b"))</f>
        <v>0</v>
      </c>
    </row>
    <row r="4643" ht="33.75" hidden="1" spans="1:20">
      <c r="A4643" s="158">
        <f>Cartilha_GLOBAL!A4643</f>
        <v>94466</v>
      </c>
      <c r="B4643" s="100" t="str">
        <f>Cartilha_GLOBAL!B4643</f>
        <v>SINAPI</v>
      </c>
      <c r="C4643" s="104" t="str">
        <f>Cartilha_GLOBAL!C4643</f>
        <v>NIPLE, EM FERRO GALVANIZADO, CONEXÃO ROSQUEADA, DN 50 (2), INSTALADO EM RESERVAÇÃO DE ÁGUA DE EDIFICAÇÃO QUE POSSUA RESERVATÓRIO DE FIBRA/FIBROCIMENTO  FORNECIMENTO E INSTALAÇÃO. AF_06/2016</v>
      </c>
      <c r="D4643" s="94" t="str">
        <f>Cartilha_GLOBAL!D4643</f>
        <v>UN</v>
      </c>
      <c r="E4643" s="105">
        <f>Cartilha_GLOBAL!$E4643</f>
        <v>57.54</v>
      </c>
      <c r="F4643" s="182">
        <f>Cartilha_GLOBAL!$F4643</f>
        <v>70.62</v>
      </c>
      <c r="G4643" s="108"/>
      <c r="H4643" s="107">
        <f t="shared" si="285"/>
        <v>0</v>
      </c>
      <c r="I4643" s="143">
        <f t="shared" si="286"/>
        <v>0</v>
      </c>
      <c r="J4643" s="142"/>
      <c r="K4643" s="145"/>
      <c r="L4643" s="7" t="str">
        <f t="shared" si="287"/>
        <v/>
      </c>
      <c r="M4643" s="7" t="str">
        <f t="shared" si="288"/>
        <v/>
      </c>
      <c r="N4643" s="7" t="str">
        <f>Cartilha_GLOBAL!N4643</f>
        <v/>
      </c>
      <c r="O4643" s="144"/>
      <c r="Q4643" s="151"/>
      <c r="R4643" s="152">
        <v>0</v>
      </c>
      <c r="T4643" s="153">
        <f>IF(Cartilha_GLOBAL!R4643=0,0,IF(Cartilha_GLOBAL!R4643&gt;0,"c","b"))</f>
        <v>0</v>
      </c>
    </row>
    <row r="4644" ht="33.75" hidden="1" spans="1:20">
      <c r="A4644" s="158">
        <f>Cartilha_GLOBAL!A4644</f>
        <v>94467</v>
      </c>
      <c r="B4644" s="100" t="str">
        <f>Cartilha_GLOBAL!B4644</f>
        <v>SINAPI</v>
      </c>
      <c r="C4644" s="104" t="str">
        <f>Cartilha_GLOBAL!C4644</f>
        <v>LUVA, EM FERRO GALVANIZADO, CONEXÃO ROSQUEADA, DN 65 (2 1/2), INSTALADO EM RESERVAÇÃO DE ÁGUA DE EDIFICAÇÃO QUE POSSUA RESERVATÓRIO DE FIBRA/FIBROCIMENTO  FORNECIMENTO E INSTALAÇÃO. AF_06/2016</v>
      </c>
      <c r="D4644" s="94" t="str">
        <f>Cartilha_GLOBAL!D4644</f>
        <v>UN</v>
      </c>
      <c r="E4644" s="105">
        <f>Cartilha_GLOBAL!$E4644</f>
        <v>87.87</v>
      </c>
      <c r="F4644" s="182">
        <f>Cartilha_GLOBAL!$F4644</f>
        <v>107.85</v>
      </c>
      <c r="G4644" s="108"/>
      <c r="H4644" s="107">
        <f t="shared" si="285"/>
        <v>0</v>
      </c>
      <c r="I4644" s="143">
        <f t="shared" si="286"/>
        <v>0</v>
      </c>
      <c r="J4644" s="142"/>
      <c r="K4644" s="145"/>
      <c r="L4644" s="7" t="str">
        <f t="shared" si="287"/>
        <v/>
      </c>
      <c r="M4644" s="7" t="str">
        <f t="shared" si="288"/>
        <v/>
      </c>
      <c r="N4644" s="7" t="str">
        <f>Cartilha_GLOBAL!N4644</f>
        <v/>
      </c>
      <c r="O4644" s="144"/>
      <c r="Q4644" s="151"/>
      <c r="R4644" s="152">
        <v>0</v>
      </c>
      <c r="T4644" s="153">
        <f>IF(Cartilha_GLOBAL!R4644=0,0,IF(Cartilha_GLOBAL!R4644&gt;0,"c","b"))</f>
        <v>0</v>
      </c>
    </row>
    <row r="4645" ht="33.75" hidden="1" spans="1:20">
      <c r="A4645" s="158">
        <f>Cartilha_GLOBAL!A4645</f>
        <v>94468</v>
      </c>
      <c r="B4645" s="100" t="str">
        <f>Cartilha_GLOBAL!B4645</f>
        <v>SINAPI</v>
      </c>
      <c r="C4645" s="104" t="str">
        <f>Cartilha_GLOBAL!C4645</f>
        <v>NIPLE, EM FERRO GALVANIZADO, CONEXÃO ROSQUEADA, DN 65 (2 1/2), INSTALADO EM RESERVAÇÃO DE ÁGUA DE EDIFICAÇÃO QUE POSSUA RESERVATÓRIO DE FIBRA/FIBROCIMENTO  FORNECIMENTO E INSTALAÇÃO. AF_06/2016</v>
      </c>
      <c r="D4645" s="94" t="str">
        <f>Cartilha_GLOBAL!D4645</f>
        <v>UN</v>
      </c>
      <c r="E4645" s="105">
        <f>Cartilha_GLOBAL!$E4645</f>
        <v>77.09</v>
      </c>
      <c r="F4645" s="182">
        <f>Cartilha_GLOBAL!$F4645</f>
        <v>94.62</v>
      </c>
      <c r="G4645" s="108"/>
      <c r="H4645" s="107">
        <f t="shared" si="285"/>
        <v>0</v>
      </c>
      <c r="I4645" s="143">
        <f t="shared" si="286"/>
        <v>0</v>
      </c>
      <c r="J4645" s="142"/>
      <c r="K4645" s="145"/>
      <c r="L4645" s="7" t="str">
        <f t="shared" si="287"/>
        <v/>
      </c>
      <c r="M4645" s="7" t="str">
        <f t="shared" si="288"/>
        <v/>
      </c>
      <c r="N4645" s="7" t="str">
        <f>Cartilha_GLOBAL!N4645</f>
        <v/>
      </c>
      <c r="O4645" s="144"/>
      <c r="Q4645" s="151"/>
      <c r="R4645" s="152">
        <v>0</v>
      </c>
      <c r="T4645" s="153">
        <f>IF(Cartilha_GLOBAL!R4645=0,0,IF(Cartilha_GLOBAL!R4645&gt;0,"c","b"))</f>
        <v>0</v>
      </c>
    </row>
    <row r="4646" ht="33.75" hidden="1" spans="1:20">
      <c r="A4646" s="158">
        <f>Cartilha_GLOBAL!A4646</f>
        <v>94469</v>
      </c>
      <c r="B4646" s="100" t="str">
        <f>Cartilha_GLOBAL!B4646</f>
        <v>SINAPI</v>
      </c>
      <c r="C4646" s="104" t="str">
        <f>Cartilha_GLOBAL!C4646</f>
        <v>LUVA, EM FERRO GALVANIZADO, CONEXÃO ROSQUEADA, DN 80 (3), INSTALADO EM RESERVAÇÃO DE ÁGUA DE EDIFICAÇÃO QUE POSSUA RESERVATÓRIO DE FIBRA/FIBROCIMENTO  FORNECIMENTO E INSTALAÇÃO. AF_06/2016</v>
      </c>
      <c r="D4646" s="94" t="str">
        <f>Cartilha_GLOBAL!D4646</f>
        <v>UN</v>
      </c>
      <c r="E4646" s="105">
        <f>Cartilha_GLOBAL!$E4646</f>
        <v>127.24</v>
      </c>
      <c r="F4646" s="182">
        <f>Cartilha_GLOBAL!$F4646</f>
        <v>156.17</v>
      </c>
      <c r="G4646" s="108"/>
      <c r="H4646" s="107">
        <f t="shared" si="285"/>
        <v>0</v>
      </c>
      <c r="I4646" s="143">
        <f t="shared" si="286"/>
        <v>0</v>
      </c>
      <c r="J4646" s="142"/>
      <c r="K4646" s="145"/>
      <c r="L4646" s="7" t="str">
        <f t="shared" si="287"/>
        <v/>
      </c>
      <c r="M4646" s="7" t="str">
        <f t="shared" si="288"/>
        <v/>
      </c>
      <c r="N4646" s="7" t="str">
        <f>Cartilha_GLOBAL!N4646</f>
        <v/>
      </c>
      <c r="O4646" s="144"/>
      <c r="Q4646" s="151"/>
      <c r="R4646" s="152">
        <v>0</v>
      </c>
      <c r="T4646" s="153">
        <f>IF(Cartilha_GLOBAL!R4646=0,0,IF(Cartilha_GLOBAL!R4646&gt;0,"c","b"))</f>
        <v>0</v>
      </c>
    </row>
    <row r="4647" ht="33.75" hidden="1" spans="1:20">
      <c r="A4647" s="158">
        <f>Cartilha_GLOBAL!A4647</f>
        <v>94470</v>
      </c>
      <c r="B4647" s="100" t="str">
        <f>Cartilha_GLOBAL!B4647</f>
        <v>SINAPI</v>
      </c>
      <c r="C4647" s="104" t="str">
        <f>Cartilha_GLOBAL!C4647</f>
        <v>NIPLE, EM FERRO GALVANIZADO, CONEXÃO ROSQUEADA, DN 80 (3), INSTALADO EM RESERVAÇÃO DE ÁGUA DE EDIFICAÇÃO QUE POSSUA RESERVATÓRIO DE FIBRA/FIBROCIMENTO  FORNECIMENTO E INSTALAÇÃO. AF_06/2016</v>
      </c>
      <c r="D4647" s="94" t="str">
        <f>Cartilha_GLOBAL!D4647</f>
        <v>UN</v>
      </c>
      <c r="E4647" s="105">
        <f>Cartilha_GLOBAL!$E4647</f>
        <v>117.65</v>
      </c>
      <c r="F4647" s="182">
        <f>Cartilha_GLOBAL!$F4647</f>
        <v>144.4</v>
      </c>
      <c r="G4647" s="108"/>
      <c r="H4647" s="107">
        <f t="shared" si="285"/>
        <v>0</v>
      </c>
      <c r="I4647" s="143">
        <f t="shared" si="286"/>
        <v>0</v>
      </c>
      <c r="J4647" s="142"/>
      <c r="K4647" s="145"/>
      <c r="L4647" s="7" t="str">
        <f t="shared" si="287"/>
        <v/>
      </c>
      <c r="M4647" s="7" t="str">
        <f t="shared" si="288"/>
        <v/>
      </c>
      <c r="N4647" s="7" t="str">
        <f>Cartilha_GLOBAL!N4647</f>
        <v/>
      </c>
      <c r="O4647" s="144"/>
      <c r="Q4647" s="151"/>
      <c r="R4647" s="152">
        <v>0</v>
      </c>
      <c r="T4647" s="153">
        <f>IF(Cartilha_GLOBAL!R4647=0,0,IF(Cartilha_GLOBAL!R4647&gt;0,"c","b"))</f>
        <v>0</v>
      </c>
    </row>
    <row r="4648" ht="33.75" hidden="1" spans="1:20">
      <c r="A4648" s="158">
        <f>Cartilha_GLOBAL!A4648</f>
        <v>94471</v>
      </c>
      <c r="B4648" s="100" t="str">
        <f>Cartilha_GLOBAL!B4648</f>
        <v>SINAPI</v>
      </c>
      <c r="C4648" s="104" t="str">
        <f>Cartilha_GLOBAL!C4648</f>
        <v>COTOVELO 90 GRAUS, EM FERRO GALVANIZADO, CONEXÃO ROSQUEADA, DN 50 (2), INSTALADO EM RESERVAÇÃO DE ÁGUA DE EDIFICAÇÃO QUE POSSUA RESERVATÓRIO DE FIBRA/FIBROCIMENTO  FORNECIMENTO E INSTALAÇÃO. AF_06/2016</v>
      </c>
      <c r="D4648" s="94" t="str">
        <f>Cartilha_GLOBAL!D4648</f>
        <v>UN</v>
      </c>
      <c r="E4648" s="105">
        <f>Cartilha_GLOBAL!$E4648</f>
        <v>83.05</v>
      </c>
      <c r="F4648" s="182">
        <f>Cartilha_GLOBAL!$F4648</f>
        <v>101.94</v>
      </c>
      <c r="G4648" s="108"/>
      <c r="H4648" s="107">
        <f t="shared" si="285"/>
        <v>0</v>
      </c>
      <c r="I4648" s="143">
        <f t="shared" si="286"/>
        <v>0</v>
      </c>
      <c r="J4648" s="142"/>
      <c r="K4648" s="145"/>
      <c r="L4648" s="7" t="str">
        <f t="shared" si="287"/>
        <v/>
      </c>
      <c r="M4648" s="7" t="str">
        <f t="shared" si="288"/>
        <v/>
      </c>
      <c r="N4648" s="7" t="str">
        <f>Cartilha_GLOBAL!N4648</f>
        <v/>
      </c>
      <c r="O4648" s="144"/>
      <c r="Q4648" s="151"/>
      <c r="R4648" s="152">
        <v>0</v>
      </c>
      <c r="T4648" s="153">
        <f>IF(Cartilha_GLOBAL!R4648=0,0,IF(Cartilha_GLOBAL!R4648&gt;0,"c","b"))</f>
        <v>0</v>
      </c>
    </row>
    <row r="4649" ht="33.75" hidden="1" spans="1:20">
      <c r="A4649" s="158">
        <f>Cartilha_GLOBAL!A4649</f>
        <v>94472</v>
      </c>
      <c r="B4649" s="100" t="str">
        <f>Cartilha_GLOBAL!B4649</f>
        <v>SINAPI</v>
      </c>
      <c r="C4649" s="104" t="str">
        <f>Cartilha_GLOBAL!C4649</f>
        <v>COTOVELO 45 GRAUS, EM FERRO GALVANIZADO, CONEXÃO ROSQUEADA, DN 50 (2), INSTALADO EM RESERVAÇÃO DE ÁGUA DE EDIFICAÇÃO QUE POSSUA RESERVATÓRIO DE FIBRA/FIBROCIMENTO  FORNECIMENTO E INSTALAÇÃO. AF_06/2016</v>
      </c>
      <c r="D4649" s="94" t="str">
        <f>Cartilha_GLOBAL!D4649</f>
        <v>UN</v>
      </c>
      <c r="E4649" s="105">
        <f>Cartilha_GLOBAL!$E4649</f>
        <v>85.45</v>
      </c>
      <c r="F4649" s="182">
        <f>Cartilha_GLOBAL!$F4649</f>
        <v>104.88</v>
      </c>
      <c r="G4649" s="108"/>
      <c r="H4649" s="107">
        <f t="shared" si="285"/>
        <v>0</v>
      </c>
      <c r="I4649" s="143">
        <f t="shared" si="286"/>
        <v>0</v>
      </c>
      <c r="J4649" s="142"/>
      <c r="K4649" s="145"/>
      <c r="L4649" s="7" t="str">
        <f t="shared" si="287"/>
        <v/>
      </c>
      <c r="M4649" s="7" t="str">
        <f t="shared" si="288"/>
        <v/>
      </c>
      <c r="N4649" s="7" t="str">
        <f>Cartilha_GLOBAL!N4649</f>
        <v/>
      </c>
      <c r="O4649" s="144"/>
      <c r="Q4649" s="151"/>
      <c r="R4649" s="152">
        <v>0</v>
      </c>
      <c r="T4649" s="153">
        <f>IF(Cartilha_GLOBAL!R4649=0,0,IF(Cartilha_GLOBAL!R4649&gt;0,"c","b"))</f>
        <v>0</v>
      </c>
    </row>
    <row r="4650" ht="33.75" hidden="1" spans="1:20">
      <c r="A4650" s="158">
        <f>Cartilha_GLOBAL!A4650</f>
        <v>94473</v>
      </c>
      <c r="B4650" s="100" t="str">
        <f>Cartilha_GLOBAL!B4650</f>
        <v>SINAPI</v>
      </c>
      <c r="C4650" s="104" t="str">
        <f>Cartilha_GLOBAL!C4650</f>
        <v>COTOVELO 90 GRAUS, EM FERRO GALVANIZADO, CONEXÃO ROSQUEADA, DN 65 (2 1/2), INSTALADO EM RESERVAÇÃO DE ÁGUA DE EDIFICAÇÃO QUE POSSUA RESERVATÓRIO DE FIBRA/FIBROCIMENTO  FORNECIMENTO E INSTALAÇÃO. AF_06/2016</v>
      </c>
      <c r="D4650" s="94" t="str">
        <f>Cartilha_GLOBAL!D4650</f>
        <v>UN</v>
      </c>
      <c r="E4650" s="105">
        <f>Cartilha_GLOBAL!$E4650</f>
        <v>125.94</v>
      </c>
      <c r="F4650" s="182">
        <f>Cartilha_GLOBAL!$F4650</f>
        <v>154.58</v>
      </c>
      <c r="G4650" s="108"/>
      <c r="H4650" s="107">
        <f t="shared" si="285"/>
        <v>0</v>
      </c>
      <c r="I4650" s="143">
        <f t="shared" si="286"/>
        <v>0</v>
      </c>
      <c r="J4650" s="142"/>
      <c r="K4650" s="145"/>
      <c r="L4650" s="7" t="str">
        <f t="shared" si="287"/>
        <v/>
      </c>
      <c r="M4650" s="7" t="str">
        <f t="shared" si="288"/>
        <v/>
      </c>
      <c r="N4650" s="7" t="str">
        <f>Cartilha_GLOBAL!N4650</f>
        <v/>
      </c>
      <c r="O4650" s="144"/>
      <c r="Q4650" s="151"/>
      <c r="R4650" s="152">
        <v>0</v>
      </c>
      <c r="T4650" s="153">
        <f>IF(Cartilha_GLOBAL!R4650=0,0,IF(Cartilha_GLOBAL!R4650&gt;0,"c","b"))</f>
        <v>0</v>
      </c>
    </row>
    <row r="4651" ht="33.75" hidden="1" spans="1:20">
      <c r="A4651" s="158">
        <f>Cartilha_GLOBAL!A4651</f>
        <v>94474</v>
      </c>
      <c r="B4651" s="100" t="str">
        <f>Cartilha_GLOBAL!B4651</f>
        <v>SINAPI</v>
      </c>
      <c r="C4651" s="104" t="str">
        <f>Cartilha_GLOBAL!C4651</f>
        <v>COTOVELO 45 GRAUS, EM FERRO GALVANIZADO, CONEXÃO ROSQUEADA, DN 65 (2 1/2), INSTALADO EM RESERVAÇÃO DE ÁGUA DE EDIFICAÇÃO QUE POSSUA RESERVATÓRIO DE FIBRA/FIBROCIMENTO  FORNECIMENTO E INSTALAÇÃO. AF_06/2016</v>
      </c>
      <c r="D4651" s="94" t="str">
        <f>Cartilha_GLOBAL!D4651</f>
        <v>UN</v>
      </c>
      <c r="E4651" s="105">
        <f>Cartilha_GLOBAL!$E4651</f>
        <v>136.48</v>
      </c>
      <c r="F4651" s="182">
        <f>Cartilha_GLOBAL!$F4651</f>
        <v>167.52</v>
      </c>
      <c r="G4651" s="108"/>
      <c r="H4651" s="107">
        <f t="shared" si="285"/>
        <v>0</v>
      </c>
      <c r="I4651" s="143">
        <f t="shared" si="286"/>
        <v>0</v>
      </c>
      <c r="J4651" s="142"/>
      <c r="K4651" s="145"/>
      <c r="L4651" s="7" t="str">
        <f t="shared" si="287"/>
        <v/>
      </c>
      <c r="M4651" s="7" t="str">
        <f t="shared" si="288"/>
        <v/>
      </c>
      <c r="N4651" s="7" t="str">
        <f>Cartilha_GLOBAL!N4651</f>
        <v/>
      </c>
      <c r="O4651" s="144"/>
      <c r="Q4651" s="151"/>
      <c r="R4651" s="152">
        <v>0</v>
      </c>
      <c r="T4651" s="153">
        <f>IF(Cartilha_GLOBAL!R4651=0,0,IF(Cartilha_GLOBAL!R4651&gt;0,"c","b"))</f>
        <v>0</v>
      </c>
    </row>
    <row r="4652" ht="33.75" hidden="1" spans="1:20">
      <c r="A4652" s="158">
        <f>Cartilha_GLOBAL!A4652</f>
        <v>94475</v>
      </c>
      <c r="B4652" s="100" t="str">
        <f>Cartilha_GLOBAL!B4652</f>
        <v>SINAPI</v>
      </c>
      <c r="C4652" s="104" t="str">
        <f>Cartilha_GLOBAL!C4652</f>
        <v>COTOVELO 90 GRAUS, EM FERRO GALVANIZADO, CONEXÃO ROSQUEADA, DN 80 (3), INSTALADO EM RESERVAÇÃO DE ÁGUA DE EDIFICAÇÃO QUE POSSUA RESERVATÓRIO DE FIBRA/FIBROCIMENTO  FORNECIMENTO E INSTALAÇÃO. AF_06/2016</v>
      </c>
      <c r="D4652" s="94" t="str">
        <f>Cartilha_GLOBAL!D4652</f>
        <v>UN</v>
      </c>
      <c r="E4652" s="105">
        <f>Cartilha_GLOBAL!$E4652</f>
        <v>172.72</v>
      </c>
      <c r="F4652" s="182">
        <f>Cartilha_GLOBAL!$F4652</f>
        <v>212</v>
      </c>
      <c r="G4652" s="108"/>
      <c r="H4652" s="107">
        <f t="shared" si="285"/>
        <v>0</v>
      </c>
      <c r="I4652" s="143">
        <f t="shared" si="286"/>
        <v>0</v>
      </c>
      <c r="J4652" s="142"/>
      <c r="K4652" s="145"/>
      <c r="L4652" s="7" t="str">
        <f t="shared" si="287"/>
        <v/>
      </c>
      <c r="M4652" s="7" t="str">
        <f t="shared" si="288"/>
        <v/>
      </c>
      <c r="N4652" s="7" t="str">
        <f>Cartilha_GLOBAL!N4652</f>
        <v/>
      </c>
      <c r="O4652" s="144"/>
      <c r="Q4652" s="151"/>
      <c r="R4652" s="152">
        <v>0</v>
      </c>
      <c r="T4652" s="153">
        <f>IF(Cartilha_GLOBAL!R4652=0,0,IF(Cartilha_GLOBAL!R4652&gt;0,"c","b"))</f>
        <v>0</v>
      </c>
    </row>
    <row r="4653" ht="33.75" hidden="1" spans="1:20">
      <c r="A4653" s="158">
        <f>Cartilha_GLOBAL!A4653</f>
        <v>94476</v>
      </c>
      <c r="B4653" s="100" t="str">
        <f>Cartilha_GLOBAL!B4653</f>
        <v>SINAPI</v>
      </c>
      <c r="C4653" s="104" t="str">
        <f>Cartilha_GLOBAL!C4653</f>
        <v>COTOVELO 45 GRAUS, EM FERRO GALVANIZADO, CONEXÃO ROSQUEADA, DN 80 (3), INSTALADO EM RESERVAÇÃO DE ÁGUA DE EDIFICAÇÃO QUE POSSUA RESERVATÓRIO DE FIBRA/FIBROCIMENTO  FORNECIMENTO E INSTALAÇÃO. AF_06/2016</v>
      </c>
      <c r="D4653" s="94" t="str">
        <f>Cartilha_GLOBAL!D4653</f>
        <v>UN</v>
      </c>
      <c r="E4653" s="105">
        <f>Cartilha_GLOBAL!$E4653</f>
        <v>193.04</v>
      </c>
      <c r="F4653" s="182">
        <f>Cartilha_GLOBAL!$F4653</f>
        <v>236.94</v>
      </c>
      <c r="G4653" s="108"/>
      <c r="H4653" s="107">
        <f t="shared" si="285"/>
        <v>0</v>
      </c>
      <c r="I4653" s="143">
        <f t="shared" si="286"/>
        <v>0</v>
      </c>
      <c r="J4653" s="142"/>
      <c r="K4653" s="145"/>
      <c r="L4653" s="7" t="str">
        <f t="shared" si="287"/>
        <v/>
      </c>
      <c r="M4653" s="7" t="str">
        <f t="shared" si="288"/>
        <v/>
      </c>
      <c r="N4653" s="7" t="str">
        <f>Cartilha_GLOBAL!N4653</f>
        <v/>
      </c>
      <c r="O4653" s="144"/>
      <c r="Q4653" s="151"/>
      <c r="R4653" s="152">
        <v>0</v>
      </c>
      <c r="T4653" s="153">
        <f>IF(Cartilha_GLOBAL!R4653=0,0,IF(Cartilha_GLOBAL!R4653&gt;0,"c","b"))</f>
        <v>0</v>
      </c>
    </row>
    <row r="4654" ht="33.75" hidden="1" spans="1:20">
      <c r="A4654" s="158">
        <f>Cartilha_GLOBAL!A4654</f>
        <v>94477</v>
      </c>
      <c r="B4654" s="100" t="str">
        <f>Cartilha_GLOBAL!B4654</f>
        <v>SINAPI</v>
      </c>
      <c r="C4654" s="104" t="str">
        <f>Cartilha_GLOBAL!C4654</f>
        <v>TÊ, EM FERRO GALVANIZADO, CONEXÃO ROSQUEADA, DN 50 (2), INSTALADO EM RESERVAÇÃO DE ÁGUA DE EDIFICAÇÃO QUE POSSUA RESERVATÓRIO DE FIBRA/FIBROCIMENTO  FORNECIMENTO E INSTALAÇÃO. AF_06/2016</v>
      </c>
      <c r="D4654" s="94" t="str">
        <f>Cartilha_GLOBAL!D4654</f>
        <v>UN</v>
      </c>
      <c r="E4654" s="105">
        <f>Cartilha_GLOBAL!$E4654</f>
        <v>110.54</v>
      </c>
      <c r="F4654" s="182">
        <f>Cartilha_GLOBAL!$F4654</f>
        <v>135.68</v>
      </c>
      <c r="G4654" s="108"/>
      <c r="H4654" s="107">
        <f t="shared" ref="H4654:H4717" si="289">IF(G4654=0,0,F4654)</f>
        <v>0</v>
      </c>
      <c r="I4654" s="143">
        <f t="shared" ref="I4654:I4717" si="290">IF(ISBLANK(G4654),0,IF(R4654=0,ROUND(G4654*H4654,2),IF(R4654="b",ROUNDDOWN(G4654*H4654,2),ROUNDUP(G4654*H4654,2))))</f>
        <v>0</v>
      </c>
      <c r="J4654" s="142"/>
      <c r="K4654" s="145"/>
      <c r="L4654" s="7" t="str">
        <f t="shared" ref="L4654:L4717" si="291">IF(K4654="X","x",IF(K4654="xx","x",IF(I4654&gt;0,"x","")))</f>
        <v/>
      </c>
      <c r="M4654" s="7" t="str">
        <f t="shared" ref="M4654:M4717" si="292">IF(K4654="X","x",IF(K4654="xx","x",IF(I4654&gt;0,"x","")))</f>
        <v/>
      </c>
      <c r="N4654" s="7" t="str">
        <f>Cartilha_GLOBAL!N4654</f>
        <v/>
      </c>
      <c r="O4654" s="144"/>
      <c r="Q4654" s="151"/>
      <c r="R4654" s="152">
        <v>0</v>
      </c>
      <c r="T4654" s="153">
        <f>IF(Cartilha_GLOBAL!R4654=0,0,IF(Cartilha_GLOBAL!R4654&gt;0,"c","b"))</f>
        <v>0</v>
      </c>
    </row>
    <row r="4655" ht="33.75" hidden="1" spans="1:20">
      <c r="A4655" s="158">
        <f>Cartilha_GLOBAL!A4655</f>
        <v>94478</v>
      </c>
      <c r="B4655" s="100" t="str">
        <f>Cartilha_GLOBAL!B4655</f>
        <v>SINAPI</v>
      </c>
      <c r="C4655" s="104" t="str">
        <f>Cartilha_GLOBAL!C4655</f>
        <v>TÊ, EM FERRO GALVANIZADO, CONEXÃO ROSQUEADA, DN 65 (2 1/2), INSTALADO EM RESERVAÇÃO DE ÁGUA DE EDIFICAÇÃO QUE POSSUA RESERVATÓRIO DE FIBRA/FIBROCIMENTO  FORNECIMENTO E INSTALAÇÃO. AF_06/2016</v>
      </c>
      <c r="D4655" s="94" t="str">
        <f>Cartilha_GLOBAL!D4655</f>
        <v>UN</v>
      </c>
      <c r="E4655" s="105">
        <f>Cartilha_GLOBAL!$E4655</f>
        <v>173.05</v>
      </c>
      <c r="F4655" s="182">
        <f>Cartilha_GLOBAL!$F4655</f>
        <v>212.4</v>
      </c>
      <c r="G4655" s="108"/>
      <c r="H4655" s="107">
        <f t="shared" si="289"/>
        <v>0</v>
      </c>
      <c r="I4655" s="143">
        <f t="shared" si="290"/>
        <v>0</v>
      </c>
      <c r="J4655" s="142"/>
      <c r="K4655" s="145"/>
      <c r="L4655" s="7" t="str">
        <f t="shared" si="291"/>
        <v/>
      </c>
      <c r="M4655" s="7" t="str">
        <f t="shared" si="292"/>
        <v/>
      </c>
      <c r="N4655" s="7" t="str">
        <f>Cartilha_GLOBAL!N4655</f>
        <v/>
      </c>
      <c r="O4655" s="144"/>
      <c r="Q4655" s="151"/>
      <c r="R4655" s="152">
        <v>0</v>
      </c>
      <c r="T4655" s="153">
        <f>IF(Cartilha_GLOBAL!R4655=0,0,IF(Cartilha_GLOBAL!R4655&gt;0,"c","b"))</f>
        <v>0</v>
      </c>
    </row>
    <row r="4656" ht="33.75" hidden="1" spans="1:20">
      <c r="A4656" s="158">
        <f>Cartilha_GLOBAL!A4656</f>
        <v>94479</v>
      </c>
      <c r="B4656" s="100" t="str">
        <f>Cartilha_GLOBAL!B4656</f>
        <v>SINAPI</v>
      </c>
      <c r="C4656" s="104" t="str">
        <f>Cartilha_GLOBAL!C4656</f>
        <v>TÊ, EM FERRO GALVANIZADO, CONEXÃO ROSQUEADA, DN 80 (3), INSTALADO EM RESERVAÇÃO DE ÁGUA DE EDIFICAÇÃO QUE POSSUA RESERVATÓRIO DE FIBRA/FIBROCIMENTO  FORNECIMENTO E INSTALAÇÃO. AF_06/2016</v>
      </c>
      <c r="D4656" s="94" t="str">
        <f>Cartilha_GLOBAL!D4656</f>
        <v>UN</v>
      </c>
      <c r="E4656" s="105">
        <f>Cartilha_GLOBAL!$E4656</f>
        <v>228.18</v>
      </c>
      <c r="F4656" s="182">
        <f>Cartilha_GLOBAL!$F4656</f>
        <v>280.07</v>
      </c>
      <c r="G4656" s="108"/>
      <c r="H4656" s="107">
        <f t="shared" si="289"/>
        <v>0</v>
      </c>
      <c r="I4656" s="143">
        <f t="shared" si="290"/>
        <v>0</v>
      </c>
      <c r="J4656" s="142"/>
      <c r="K4656" s="145"/>
      <c r="L4656" s="7" t="str">
        <f t="shared" si="291"/>
        <v/>
      </c>
      <c r="M4656" s="7" t="str">
        <f t="shared" si="292"/>
        <v/>
      </c>
      <c r="N4656" s="7" t="str">
        <f>Cartilha_GLOBAL!N4656</f>
        <v/>
      </c>
      <c r="O4656" s="144"/>
      <c r="Q4656" s="151"/>
      <c r="R4656" s="152">
        <v>0</v>
      </c>
      <c r="T4656" s="153">
        <f>IF(Cartilha_GLOBAL!R4656=0,0,IF(Cartilha_GLOBAL!R4656&gt;0,"c","b"))</f>
        <v>0</v>
      </c>
    </row>
    <row r="4657" ht="33.75" hidden="1" spans="1:20">
      <c r="A4657" s="158">
        <f>Cartilha_GLOBAL!A4657</f>
        <v>94606</v>
      </c>
      <c r="B4657" s="100" t="str">
        <f>Cartilha_GLOBAL!B4657</f>
        <v>SINAPI</v>
      </c>
      <c r="C4657" s="104" t="str">
        <f>Cartilha_GLOBAL!C4657</f>
        <v>LUVA EM COBRE, DN 54 MM, SEM ANEL DE SOLDA, INSTALADO EM RESERVAÇÃO DE ÁGUA DE EDIFICAÇÃO QUE POSSUA RESERVATÓRIO DE FIBRA/FIBROCIMENTO  FORNECIMENTO E INSTALAÇÃO. AF_06/2016</v>
      </c>
      <c r="D4657" s="94" t="str">
        <f>Cartilha_GLOBAL!D4657</f>
        <v>UN</v>
      </c>
      <c r="E4657" s="105">
        <f>Cartilha_GLOBAL!$E4657</f>
        <v>82.02</v>
      </c>
      <c r="F4657" s="182">
        <f>Cartilha_GLOBAL!$F4657</f>
        <v>100.67</v>
      </c>
      <c r="G4657" s="108"/>
      <c r="H4657" s="107">
        <f t="shared" si="289"/>
        <v>0</v>
      </c>
      <c r="I4657" s="143">
        <f t="shared" si="290"/>
        <v>0</v>
      </c>
      <c r="J4657" s="142"/>
      <c r="K4657" s="145"/>
      <c r="L4657" s="7" t="str">
        <f t="shared" si="291"/>
        <v/>
      </c>
      <c r="M4657" s="7" t="str">
        <f t="shared" si="292"/>
        <v/>
      </c>
      <c r="N4657" s="7" t="str">
        <f>Cartilha_GLOBAL!N4657</f>
        <v/>
      </c>
      <c r="O4657" s="144"/>
      <c r="Q4657" s="151"/>
      <c r="R4657" s="152">
        <v>0</v>
      </c>
      <c r="T4657" s="153">
        <f>IF(Cartilha_GLOBAL!R4657=0,0,IF(Cartilha_GLOBAL!R4657&gt;0,"c","b"))</f>
        <v>0</v>
      </c>
    </row>
    <row r="4658" ht="33.75" hidden="1" spans="1:20">
      <c r="A4658" s="158">
        <f>Cartilha_GLOBAL!A4658</f>
        <v>94608</v>
      </c>
      <c r="B4658" s="100" t="str">
        <f>Cartilha_GLOBAL!B4658</f>
        <v>SINAPI</v>
      </c>
      <c r="C4658" s="104" t="str">
        <f>Cartilha_GLOBAL!C4658</f>
        <v>LUVA EM COBRE, DN 66 MM, SEM ANEL DE SOLDA, INSTALADO EM RESERVAÇÃO DE ÁGUA DE EDIFICAÇÃO QUE POSSUA RESERVATÓRIO DE FIBRA/FIBROCIMENTO  FORNECIMENTO E INSTALAÇÃO. AF_06/2016</v>
      </c>
      <c r="D4658" s="94" t="str">
        <f>Cartilha_GLOBAL!D4658</f>
        <v>UN</v>
      </c>
      <c r="E4658" s="105">
        <f>Cartilha_GLOBAL!$E4658</f>
        <v>193.66</v>
      </c>
      <c r="F4658" s="182">
        <f>Cartilha_GLOBAL!$F4658</f>
        <v>237.7</v>
      </c>
      <c r="G4658" s="108"/>
      <c r="H4658" s="107">
        <f t="shared" si="289"/>
        <v>0</v>
      </c>
      <c r="I4658" s="143">
        <f t="shared" si="290"/>
        <v>0</v>
      </c>
      <c r="J4658" s="142"/>
      <c r="K4658" s="145"/>
      <c r="L4658" s="7" t="str">
        <f t="shared" si="291"/>
        <v/>
      </c>
      <c r="M4658" s="7" t="str">
        <f t="shared" si="292"/>
        <v/>
      </c>
      <c r="N4658" s="7" t="str">
        <f>Cartilha_GLOBAL!N4658</f>
        <v/>
      </c>
      <c r="O4658" s="144"/>
      <c r="Q4658" s="151"/>
      <c r="R4658" s="152">
        <v>0</v>
      </c>
      <c r="T4658" s="153">
        <f>IF(Cartilha_GLOBAL!R4658=0,0,IF(Cartilha_GLOBAL!R4658&gt;0,"c","b"))</f>
        <v>0</v>
      </c>
    </row>
    <row r="4659" ht="33.75" hidden="1" spans="1:20">
      <c r="A4659" s="158">
        <f>Cartilha_GLOBAL!A4659</f>
        <v>94610</v>
      </c>
      <c r="B4659" s="100" t="str">
        <f>Cartilha_GLOBAL!B4659</f>
        <v>SINAPI</v>
      </c>
      <c r="C4659" s="104" t="str">
        <f>Cartilha_GLOBAL!C4659</f>
        <v>LUVA EM COBRE, DN 79 MM, SEM ANEL DE SOLDA, INSTALADO EM RESERVAÇÃO DE ÁGUA DE EDIFICAÇÃO QUE POSSUA RESERVATÓRIO DE FIBRA/FIBROCIMENTO  FORNECIMENTO E INSTALAÇÃO. AF_06/2016</v>
      </c>
      <c r="D4659" s="94" t="str">
        <f>Cartilha_GLOBAL!D4659</f>
        <v>UN</v>
      </c>
      <c r="E4659" s="105">
        <f>Cartilha_GLOBAL!$E4659</f>
        <v>285.52</v>
      </c>
      <c r="F4659" s="182">
        <f>Cartilha_GLOBAL!$F4659</f>
        <v>350.45</v>
      </c>
      <c r="G4659" s="108"/>
      <c r="H4659" s="107">
        <f t="shared" si="289"/>
        <v>0</v>
      </c>
      <c r="I4659" s="143">
        <f t="shared" si="290"/>
        <v>0</v>
      </c>
      <c r="J4659" s="142"/>
      <c r="K4659" s="145"/>
      <c r="L4659" s="7" t="str">
        <f t="shared" si="291"/>
        <v/>
      </c>
      <c r="M4659" s="7" t="str">
        <f t="shared" si="292"/>
        <v/>
      </c>
      <c r="N4659" s="7" t="str">
        <f>Cartilha_GLOBAL!N4659</f>
        <v/>
      </c>
      <c r="O4659" s="144"/>
      <c r="Q4659" s="151"/>
      <c r="R4659" s="152">
        <v>0</v>
      </c>
      <c r="T4659" s="153">
        <f>IF(Cartilha_GLOBAL!R4659=0,0,IF(Cartilha_GLOBAL!R4659&gt;0,"c","b"))</f>
        <v>0</v>
      </c>
    </row>
    <row r="4660" ht="33.75" hidden="1" spans="1:20">
      <c r="A4660" s="158">
        <f>Cartilha_GLOBAL!A4660</f>
        <v>94612</v>
      </c>
      <c r="B4660" s="100" t="str">
        <f>Cartilha_GLOBAL!B4660</f>
        <v>SINAPI</v>
      </c>
      <c r="C4660" s="104" t="str">
        <f>Cartilha_GLOBAL!C4660</f>
        <v>LUVA DE COBRE, DN 104 MM, SEM ANEL DE SOLDA, INSTALADO EM RESERVAÇÃO DE ÁGUA DE EDIFICAÇÃO QUE POSSUA RESERVATÓRIO DE FIBRA/FIBROCIMENTO  FORNECIMENTO E INSTALAÇÃO. AF_06/2016</v>
      </c>
      <c r="D4660" s="94" t="str">
        <f>Cartilha_GLOBAL!D4660</f>
        <v>UN</v>
      </c>
      <c r="E4660" s="105">
        <f>Cartilha_GLOBAL!$E4660</f>
        <v>398.22</v>
      </c>
      <c r="F4660" s="182">
        <f>Cartilha_GLOBAL!$F4660</f>
        <v>488.78</v>
      </c>
      <c r="G4660" s="108"/>
      <c r="H4660" s="107">
        <f t="shared" si="289"/>
        <v>0</v>
      </c>
      <c r="I4660" s="143">
        <f t="shared" si="290"/>
        <v>0</v>
      </c>
      <c r="J4660" s="142"/>
      <c r="K4660" s="145"/>
      <c r="L4660" s="7" t="str">
        <f t="shared" si="291"/>
        <v/>
      </c>
      <c r="M4660" s="7" t="str">
        <f t="shared" si="292"/>
        <v/>
      </c>
      <c r="N4660" s="7" t="str">
        <f>Cartilha_GLOBAL!N4660</f>
        <v/>
      </c>
      <c r="O4660" s="144"/>
      <c r="Q4660" s="151"/>
      <c r="R4660" s="152">
        <v>0</v>
      </c>
      <c r="T4660" s="153">
        <f>IF(Cartilha_GLOBAL!R4660=0,0,IF(Cartilha_GLOBAL!R4660&gt;0,"c","b"))</f>
        <v>0</v>
      </c>
    </row>
    <row r="4661" ht="33.75" hidden="1" spans="1:20">
      <c r="A4661" s="158">
        <f>Cartilha_GLOBAL!A4661</f>
        <v>94614</v>
      </c>
      <c r="B4661" s="100" t="str">
        <f>Cartilha_GLOBAL!B4661</f>
        <v>SINAPI</v>
      </c>
      <c r="C4661" s="104" t="str">
        <f>Cartilha_GLOBAL!C4661</f>
        <v>COTOVELO EM COBRE, DN 54 MM, 90 GRAUS, SEM ANEL DE SOLDA, INSTALADO EM RESERVAÇÃO DE ÁGUA DE EDIFICAÇÃO QUE POSSUA RESERVATÓRIO DE FIBRA/FIBROCIMENTO  FORNECIMENTO E INSTALAÇÃO. AF_06/2016</v>
      </c>
      <c r="D4661" s="94" t="str">
        <f>Cartilha_GLOBAL!D4661</f>
        <v>UN</v>
      </c>
      <c r="E4661" s="105">
        <f>Cartilha_GLOBAL!$E4661</f>
        <v>137.69</v>
      </c>
      <c r="F4661" s="182">
        <f>Cartilha_GLOBAL!$F4661</f>
        <v>169</v>
      </c>
      <c r="G4661" s="108"/>
      <c r="H4661" s="107">
        <f t="shared" si="289"/>
        <v>0</v>
      </c>
      <c r="I4661" s="143">
        <f t="shared" si="290"/>
        <v>0</v>
      </c>
      <c r="J4661" s="142"/>
      <c r="K4661" s="145"/>
      <c r="L4661" s="7" t="str">
        <f t="shared" si="291"/>
        <v/>
      </c>
      <c r="M4661" s="7" t="str">
        <f t="shared" si="292"/>
        <v/>
      </c>
      <c r="N4661" s="7" t="str">
        <f>Cartilha_GLOBAL!N4661</f>
        <v/>
      </c>
      <c r="O4661" s="144"/>
      <c r="Q4661" s="151"/>
      <c r="R4661" s="152">
        <v>0</v>
      </c>
      <c r="T4661" s="153">
        <f>IF(Cartilha_GLOBAL!R4661=0,0,IF(Cartilha_GLOBAL!R4661&gt;0,"c","b"))</f>
        <v>0</v>
      </c>
    </row>
    <row r="4662" ht="33.75" hidden="1" spans="1:20">
      <c r="A4662" s="158">
        <f>Cartilha_GLOBAL!A4662</f>
        <v>94615</v>
      </c>
      <c r="B4662" s="100" t="str">
        <f>Cartilha_GLOBAL!B4662</f>
        <v>SINAPI</v>
      </c>
      <c r="C4662" s="104" t="str">
        <f>Cartilha_GLOBAL!C4662</f>
        <v>CURVA EM COBRE, DN 54 MM, 45 GRAUS, SEM ANEL DE SOLDA, BOLSA X BOLSA, INSTALADO EM RESERVAÇÃO DE ÁGUA DE EDIFICAÇÃO QUE POSSUA RESERVATÓRIO DE FIBRA/FIBROCIMENTO  FORNECIMENTO E INSTALAÇÃO. AF_06/2016</v>
      </c>
      <c r="D4662" s="94" t="str">
        <f>Cartilha_GLOBAL!D4662</f>
        <v>UN</v>
      </c>
      <c r="E4662" s="105">
        <f>Cartilha_GLOBAL!$E4662</f>
        <v>155.21</v>
      </c>
      <c r="F4662" s="182">
        <f>Cartilha_GLOBAL!$F4662</f>
        <v>190.5</v>
      </c>
      <c r="G4662" s="108"/>
      <c r="H4662" s="107">
        <f t="shared" si="289"/>
        <v>0</v>
      </c>
      <c r="I4662" s="143">
        <f t="shared" si="290"/>
        <v>0</v>
      </c>
      <c r="J4662" s="142"/>
      <c r="K4662" s="145"/>
      <c r="L4662" s="7" t="str">
        <f t="shared" si="291"/>
        <v/>
      </c>
      <c r="M4662" s="7" t="str">
        <f t="shared" si="292"/>
        <v/>
      </c>
      <c r="N4662" s="7" t="str">
        <f>Cartilha_GLOBAL!N4662</f>
        <v/>
      </c>
      <c r="O4662" s="144"/>
      <c r="Q4662" s="151"/>
      <c r="R4662" s="152">
        <v>0</v>
      </c>
      <c r="T4662" s="153">
        <f>IF(Cartilha_GLOBAL!R4662=0,0,IF(Cartilha_GLOBAL!R4662&gt;0,"c","b"))</f>
        <v>0</v>
      </c>
    </row>
    <row r="4663" ht="33.75" hidden="1" spans="1:20">
      <c r="A4663" s="158">
        <f>Cartilha_GLOBAL!A4663</f>
        <v>94616</v>
      </c>
      <c r="B4663" s="100" t="str">
        <f>Cartilha_GLOBAL!B4663</f>
        <v>SINAPI</v>
      </c>
      <c r="C4663" s="104" t="str">
        <f>Cartilha_GLOBAL!C4663</f>
        <v>COTOVELO EM COBRE, DN 66 MM, 90 GRAUS, SEM ANEL DE SOLDA, INSTALADO EM RESERVAÇÃO DE ÁGUA DE EDIFICAÇÃO QUE POSSUA RESERVATÓRIO DE FIBRA/FIBROCIMENTO  FORNECIMENTO E INSTALAÇÃO. AF_06/2016</v>
      </c>
      <c r="D4663" s="94" t="str">
        <f>Cartilha_GLOBAL!D4663</f>
        <v>UN</v>
      </c>
      <c r="E4663" s="105">
        <f>Cartilha_GLOBAL!$E4663</f>
        <v>368.03</v>
      </c>
      <c r="F4663" s="182">
        <f>Cartilha_GLOBAL!$F4663</f>
        <v>451.72</v>
      </c>
      <c r="G4663" s="108"/>
      <c r="H4663" s="107">
        <f t="shared" si="289"/>
        <v>0</v>
      </c>
      <c r="I4663" s="143">
        <f t="shared" si="290"/>
        <v>0</v>
      </c>
      <c r="J4663" s="142"/>
      <c r="K4663" s="145"/>
      <c r="L4663" s="7" t="str">
        <f t="shared" si="291"/>
        <v/>
      </c>
      <c r="M4663" s="7" t="str">
        <f t="shared" si="292"/>
        <v/>
      </c>
      <c r="N4663" s="7" t="str">
        <f>Cartilha_GLOBAL!N4663</f>
        <v/>
      </c>
      <c r="O4663" s="144"/>
      <c r="Q4663" s="151"/>
      <c r="R4663" s="152">
        <v>0</v>
      </c>
      <c r="T4663" s="153">
        <f>IF(Cartilha_GLOBAL!R4663=0,0,IF(Cartilha_GLOBAL!R4663&gt;0,"c","b"))</f>
        <v>0</v>
      </c>
    </row>
    <row r="4664" ht="33.75" hidden="1" spans="1:20">
      <c r="A4664" s="158">
        <f>Cartilha_GLOBAL!A4664</f>
        <v>94617</v>
      </c>
      <c r="B4664" s="100" t="str">
        <f>Cartilha_GLOBAL!B4664</f>
        <v>SINAPI</v>
      </c>
      <c r="C4664" s="104" t="str">
        <f>Cartilha_GLOBAL!C4664</f>
        <v>CURVA EM COBRE, DN 66 MM, 45 GRAUS, SEM ANEL DE SOLDA, BOLSA X BOLSA, INSTALADO EM RESERVAÇÃO DE ÁGUA DE EDIFICAÇÃO QUE POSSUA RESERVATÓRIO DE FIBRA/FIBROCIMENTO  FORNECIMENTO E INSTALAÇÃO. AF_06/2016</v>
      </c>
      <c r="D4664" s="94" t="str">
        <f>Cartilha_GLOBAL!D4664</f>
        <v>UN</v>
      </c>
      <c r="E4664" s="105">
        <f>Cartilha_GLOBAL!$E4664</f>
        <v>307.09</v>
      </c>
      <c r="F4664" s="182">
        <f>Cartilha_GLOBAL!$F4664</f>
        <v>376.92</v>
      </c>
      <c r="G4664" s="108"/>
      <c r="H4664" s="107">
        <f t="shared" si="289"/>
        <v>0</v>
      </c>
      <c r="I4664" s="143">
        <f t="shared" si="290"/>
        <v>0</v>
      </c>
      <c r="J4664" s="142"/>
      <c r="K4664" s="145"/>
      <c r="L4664" s="7" t="str">
        <f t="shared" si="291"/>
        <v/>
      </c>
      <c r="M4664" s="7" t="str">
        <f t="shared" si="292"/>
        <v/>
      </c>
      <c r="N4664" s="7" t="str">
        <f>Cartilha_GLOBAL!N4664</f>
        <v/>
      </c>
      <c r="O4664" s="144"/>
      <c r="Q4664" s="151"/>
      <c r="R4664" s="152">
        <v>0</v>
      </c>
      <c r="T4664" s="153">
        <f>IF(Cartilha_GLOBAL!R4664=0,0,IF(Cartilha_GLOBAL!R4664&gt;0,"c","b"))</f>
        <v>0</v>
      </c>
    </row>
    <row r="4665" ht="33.75" hidden="1" spans="1:20">
      <c r="A4665" s="158">
        <f>Cartilha_GLOBAL!A4665</f>
        <v>94618</v>
      </c>
      <c r="B4665" s="100" t="str">
        <f>Cartilha_GLOBAL!B4665</f>
        <v>SINAPI</v>
      </c>
      <c r="C4665" s="104" t="str">
        <f>Cartilha_GLOBAL!C4665</f>
        <v>COTOVELO EM COBRE, DN 79 MM, 90 GRAUS, SEM ANEL DE SOLDA, INSTALADO EM RESERVAÇÃO DE ÁGUA DE EDIFICAÇÃO QUE POSSUA RESERVATÓRIO DE FIBRA/FIBROCIMENTO  FORNECIMENTO E INSTALAÇÃO. AF_06/2016</v>
      </c>
      <c r="D4665" s="94" t="str">
        <f>Cartilha_GLOBAL!D4665</f>
        <v>UN</v>
      </c>
      <c r="E4665" s="105">
        <f>Cartilha_GLOBAL!$E4665</f>
        <v>362.29</v>
      </c>
      <c r="F4665" s="182">
        <f>Cartilha_GLOBAL!$F4665</f>
        <v>444.67</v>
      </c>
      <c r="G4665" s="108"/>
      <c r="H4665" s="107">
        <f t="shared" si="289"/>
        <v>0</v>
      </c>
      <c r="I4665" s="143">
        <f t="shared" si="290"/>
        <v>0</v>
      </c>
      <c r="J4665" s="142"/>
      <c r="K4665" s="145"/>
      <c r="L4665" s="7" t="str">
        <f t="shared" si="291"/>
        <v/>
      </c>
      <c r="M4665" s="7" t="str">
        <f t="shared" si="292"/>
        <v/>
      </c>
      <c r="N4665" s="7" t="str">
        <f>Cartilha_GLOBAL!N4665</f>
        <v/>
      </c>
      <c r="O4665" s="144"/>
      <c r="Q4665" s="151"/>
      <c r="R4665" s="152">
        <v>0</v>
      </c>
      <c r="T4665" s="153">
        <f>IF(Cartilha_GLOBAL!R4665=0,0,IF(Cartilha_GLOBAL!R4665&gt;0,"c","b"))</f>
        <v>0</v>
      </c>
    </row>
    <row r="4666" ht="33.75" hidden="1" spans="1:20">
      <c r="A4666" s="158">
        <f>Cartilha_GLOBAL!A4666</f>
        <v>94620</v>
      </c>
      <c r="B4666" s="100" t="str">
        <f>Cartilha_GLOBAL!B4666</f>
        <v>SINAPI</v>
      </c>
      <c r="C4666" s="104" t="str">
        <f>Cartilha_GLOBAL!C4666</f>
        <v>COTOVELO EM COBRE, DN 104 MM, 90 GRAUS, SEM ANEL DE SOLDA, INSTALADO EM RESERVAÇÃO DE ÁGUA DE EDIFICAÇÃO QUE POSSUA RESERVATÓRIO DE FIBRA/FIBROCIMENTO  FORNECIMENTO E INSTALAÇÃO. AF_06/2016</v>
      </c>
      <c r="D4666" s="94" t="str">
        <f>Cartilha_GLOBAL!D4666</f>
        <v>UN</v>
      </c>
      <c r="E4666" s="105">
        <f>Cartilha_GLOBAL!$E4666</f>
        <v>818.1</v>
      </c>
      <c r="F4666" s="182">
        <f>Cartilha_GLOBAL!$F4666</f>
        <v>1004.14</v>
      </c>
      <c r="G4666" s="108"/>
      <c r="H4666" s="107">
        <f t="shared" si="289"/>
        <v>0</v>
      </c>
      <c r="I4666" s="143">
        <f t="shared" si="290"/>
        <v>0</v>
      </c>
      <c r="J4666" s="142"/>
      <c r="K4666" s="145"/>
      <c r="L4666" s="7" t="str">
        <f t="shared" si="291"/>
        <v/>
      </c>
      <c r="M4666" s="7" t="str">
        <f t="shared" si="292"/>
        <v/>
      </c>
      <c r="N4666" s="7" t="str">
        <f>Cartilha_GLOBAL!N4666</f>
        <v/>
      </c>
      <c r="O4666" s="144"/>
      <c r="Q4666" s="151"/>
      <c r="R4666" s="152">
        <v>0</v>
      </c>
      <c r="T4666" s="153">
        <f>IF(Cartilha_GLOBAL!R4666=0,0,IF(Cartilha_GLOBAL!R4666&gt;0,"c","b"))</f>
        <v>0</v>
      </c>
    </row>
    <row r="4667" ht="22.5" hidden="1" spans="1:20">
      <c r="A4667" s="158">
        <f>Cartilha_GLOBAL!A4667</f>
        <v>94622</v>
      </c>
      <c r="B4667" s="100" t="str">
        <f>Cartilha_GLOBAL!B4667</f>
        <v>SINAPI</v>
      </c>
      <c r="C4667" s="104" t="str">
        <f>Cartilha_GLOBAL!C4667</f>
        <v>TE EM COBRE, DN 54 MM, SEM ANEL DE SOLDA, INSTALADO EM RESERVAÇÃO DE ÁGUA DE EDIFICAÇÃO QUE POSSUA RESERVATÓRIO DE FIBRA/FIBROCIMENTO  FORNECIMENTO E INSTALAÇÃO. AF_06/2016</v>
      </c>
      <c r="D4667" s="94" t="str">
        <f>Cartilha_GLOBAL!D4667</f>
        <v>UN</v>
      </c>
      <c r="E4667" s="105">
        <f>Cartilha_GLOBAL!$E4667</f>
        <v>200.35</v>
      </c>
      <c r="F4667" s="182">
        <f>Cartilha_GLOBAL!$F4667</f>
        <v>245.91</v>
      </c>
      <c r="G4667" s="108"/>
      <c r="H4667" s="107">
        <f t="shared" si="289"/>
        <v>0</v>
      </c>
      <c r="I4667" s="143">
        <f t="shared" si="290"/>
        <v>0</v>
      </c>
      <c r="J4667" s="142"/>
      <c r="K4667" s="145"/>
      <c r="L4667" s="7" t="str">
        <f t="shared" si="291"/>
        <v/>
      </c>
      <c r="M4667" s="7" t="str">
        <f t="shared" si="292"/>
        <v/>
      </c>
      <c r="N4667" s="7" t="str">
        <f>Cartilha_GLOBAL!N4667</f>
        <v/>
      </c>
      <c r="O4667" s="144"/>
      <c r="Q4667" s="151"/>
      <c r="R4667" s="152">
        <v>0</v>
      </c>
      <c r="T4667" s="153">
        <f>IF(Cartilha_GLOBAL!R4667=0,0,IF(Cartilha_GLOBAL!R4667&gt;0,"c","b"))</f>
        <v>0</v>
      </c>
    </row>
    <row r="4668" ht="22.5" hidden="1" spans="1:20">
      <c r="A4668" s="158">
        <f>Cartilha_GLOBAL!A4668</f>
        <v>94623</v>
      </c>
      <c r="B4668" s="100" t="str">
        <f>Cartilha_GLOBAL!B4668</f>
        <v>SINAPI</v>
      </c>
      <c r="C4668" s="104" t="str">
        <f>Cartilha_GLOBAL!C4668</f>
        <v>TE EM COBRE, DN 66 MM, SEM ANEL DE SOLDA, INSTALADO EM RESERVAÇÃO DE ÁGUA DE EDIFICAÇÃO QUE POSSUA RESERVATÓRIO DE FIBRA/FIBROCIMENTO  FORNECIMENTO E INSTALAÇÃO. AF_06/2016</v>
      </c>
      <c r="D4668" s="94" t="str">
        <f>Cartilha_GLOBAL!D4668</f>
        <v>UN</v>
      </c>
      <c r="E4668" s="105">
        <f>Cartilha_GLOBAL!$E4668</f>
        <v>456.56</v>
      </c>
      <c r="F4668" s="182">
        <f>Cartilha_GLOBAL!$F4668</f>
        <v>560.38</v>
      </c>
      <c r="G4668" s="108"/>
      <c r="H4668" s="107">
        <f t="shared" si="289"/>
        <v>0</v>
      </c>
      <c r="I4668" s="143">
        <f t="shared" si="290"/>
        <v>0</v>
      </c>
      <c r="J4668" s="142"/>
      <c r="K4668" s="145"/>
      <c r="L4668" s="7" t="str">
        <f t="shared" si="291"/>
        <v/>
      </c>
      <c r="M4668" s="7" t="str">
        <f t="shared" si="292"/>
        <v/>
      </c>
      <c r="N4668" s="7" t="str">
        <f>Cartilha_GLOBAL!N4668</f>
        <v/>
      </c>
      <c r="O4668" s="144"/>
      <c r="Q4668" s="151"/>
      <c r="R4668" s="152">
        <v>0</v>
      </c>
      <c r="T4668" s="153">
        <f>IF(Cartilha_GLOBAL!R4668=0,0,IF(Cartilha_GLOBAL!R4668&gt;0,"c","b"))</f>
        <v>0</v>
      </c>
    </row>
    <row r="4669" ht="22.5" hidden="1" spans="1:20">
      <c r="A4669" s="158">
        <f>Cartilha_GLOBAL!A4669</f>
        <v>94624</v>
      </c>
      <c r="B4669" s="100" t="str">
        <f>Cartilha_GLOBAL!B4669</f>
        <v>SINAPI</v>
      </c>
      <c r="C4669" s="104" t="str">
        <f>Cartilha_GLOBAL!C4669</f>
        <v>TE EM COBRE, DN 79 MM, SEM ANEL DE SOLDA, INSTALADO EM RESERVAÇÃO DE ÁGUA DE EDIFICAÇÃO QUE POSSUA RESERVATÓRIO DE FIBRA/FIBROCIMENTO  FORNECIMENTO E INSTALAÇÃO. AF_06/2016</v>
      </c>
      <c r="D4669" s="94" t="str">
        <f>Cartilha_GLOBAL!D4669</f>
        <v>UN</v>
      </c>
      <c r="E4669" s="105">
        <f>Cartilha_GLOBAL!$E4669</f>
        <v>690.07</v>
      </c>
      <c r="F4669" s="182">
        <f>Cartilha_GLOBAL!$F4669</f>
        <v>846.99</v>
      </c>
      <c r="G4669" s="108"/>
      <c r="H4669" s="107">
        <f t="shared" si="289"/>
        <v>0</v>
      </c>
      <c r="I4669" s="143">
        <f t="shared" si="290"/>
        <v>0</v>
      </c>
      <c r="J4669" s="142"/>
      <c r="K4669" s="145"/>
      <c r="L4669" s="7" t="str">
        <f t="shared" si="291"/>
        <v/>
      </c>
      <c r="M4669" s="7" t="str">
        <f t="shared" si="292"/>
        <v/>
      </c>
      <c r="N4669" s="7" t="str">
        <f>Cartilha_GLOBAL!N4669</f>
        <v/>
      </c>
      <c r="O4669" s="144"/>
      <c r="Q4669" s="151"/>
      <c r="R4669" s="152">
        <v>0</v>
      </c>
      <c r="T4669" s="153">
        <f>IF(Cartilha_GLOBAL!R4669=0,0,IF(Cartilha_GLOBAL!R4669&gt;0,"c","b"))</f>
        <v>0</v>
      </c>
    </row>
    <row r="4670" ht="22.5" hidden="1" spans="1:20">
      <c r="A4670" s="158">
        <f>Cartilha_GLOBAL!A4670</f>
        <v>94625</v>
      </c>
      <c r="B4670" s="100" t="str">
        <f>Cartilha_GLOBAL!B4670</f>
        <v>SINAPI</v>
      </c>
      <c r="C4670" s="104" t="str">
        <f>Cartilha_GLOBAL!C4670</f>
        <v>TE EM COBRE, DN 104 MM, SEM ANEL DE SOLDA, INSTALADO EM RESERVAÇÃO DE ÁGUA DE EDIFICAÇÃO QUE POSSUA RESERVATÓRIO DE FIBRA/FIBROCIMENTO  FORNECIMENTO E INSTALAÇÃO. AF_06/2016</v>
      </c>
      <c r="D4670" s="94" t="str">
        <f>Cartilha_GLOBAL!D4670</f>
        <v>UN</v>
      </c>
      <c r="E4670" s="105">
        <f>Cartilha_GLOBAL!$E4670</f>
        <v>1423.21</v>
      </c>
      <c r="F4670" s="182">
        <f>Cartilha_GLOBAL!$F4670</f>
        <v>1746.85</v>
      </c>
      <c r="G4670" s="108"/>
      <c r="H4670" s="107">
        <f t="shared" si="289"/>
        <v>0</v>
      </c>
      <c r="I4670" s="143">
        <f t="shared" si="290"/>
        <v>0</v>
      </c>
      <c r="J4670" s="142"/>
      <c r="K4670" s="145"/>
      <c r="L4670" s="7" t="str">
        <f t="shared" si="291"/>
        <v/>
      </c>
      <c r="M4670" s="7" t="str">
        <f t="shared" si="292"/>
        <v/>
      </c>
      <c r="N4670" s="7" t="str">
        <f>Cartilha_GLOBAL!N4670</f>
        <v/>
      </c>
      <c r="O4670" s="144"/>
      <c r="Q4670" s="151"/>
      <c r="R4670" s="152">
        <v>0</v>
      </c>
      <c r="T4670" s="153">
        <f>IF(Cartilha_GLOBAL!R4670=0,0,IF(Cartilha_GLOBAL!R4670&gt;0,"c","b"))</f>
        <v>0</v>
      </c>
    </row>
    <row r="4671" ht="33.75" hidden="1" spans="1:20">
      <c r="A4671" s="158">
        <f>Cartilha_GLOBAL!A4671</f>
        <v>94656</v>
      </c>
      <c r="B4671" s="100" t="str">
        <f>Cartilha_GLOBAL!B4671</f>
        <v>SINAPI</v>
      </c>
      <c r="C4671" s="104" t="str">
        <f>Cartilha_GLOBAL!C4671</f>
        <v>ADAPTADOR CURTO COM BOLSA E ROSCA PARA REGISTRO, PVC, SOLDÁVEL, DN  25 MM X 3/4 , INSTALADO EM RESERVAÇÃO DE ÁGUA DE EDIFICAÇÃO QUE POSSUA RESERVATÓRIO DE FIBRA/FIBROCIMENTO   FORNECIMENTO E INSTALAÇÃO. AF_06/2016</v>
      </c>
      <c r="D4671" s="94" t="str">
        <f>Cartilha_GLOBAL!D4671</f>
        <v>UN</v>
      </c>
      <c r="E4671" s="105">
        <f>Cartilha_GLOBAL!$E4671</f>
        <v>7.5</v>
      </c>
      <c r="F4671" s="182">
        <f>Cartilha_GLOBAL!$F4671</f>
        <v>9.21</v>
      </c>
      <c r="G4671" s="108"/>
      <c r="H4671" s="107">
        <f t="shared" si="289"/>
        <v>0</v>
      </c>
      <c r="I4671" s="143">
        <f t="shared" si="290"/>
        <v>0</v>
      </c>
      <c r="J4671" s="142"/>
      <c r="K4671" s="145"/>
      <c r="L4671" s="7" t="str">
        <f t="shared" si="291"/>
        <v/>
      </c>
      <c r="M4671" s="7" t="str">
        <f t="shared" si="292"/>
        <v/>
      </c>
      <c r="N4671" s="7" t="str">
        <f>Cartilha_GLOBAL!N4671</f>
        <v/>
      </c>
      <c r="O4671" s="144"/>
      <c r="Q4671" s="151"/>
      <c r="R4671" s="152">
        <v>0</v>
      </c>
      <c r="T4671" s="153">
        <f>IF(Cartilha_GLOBAL!R4671=0,0,IF(Cartilha_GLOBAL!R4671&gt;0,"c","b"))</f>
        <v>0</v>
      </c>
    </row>
    <row r="4672" ht="22.5" hidden="1" spans="1:20">
      <c r="A4672" s="158">
        <f>Cartilha_GLOBAL!A4672</f>
        <v>94657</v>
      </c>
      <c r="B4672" s="100" t="str">
        <f>Cartilha_GLOBAL!B4672</f>
        <v>SINAPI</v>
      </c>
      <c r="C4672" s="104" t="str">
        <f>Cartilha_GLOBAL!C4672</f>
        <v>LUVA PVC, SOLDÁVEL, DN  25 MM, INSTALADA EM RESERVAÇÃO DE ÁGUA DE EDIFICAÇÃO QUE POSSUA RESERVATÓRIO DE FIBRA/FIBROCIMENTO   FORNECIMENTO E INSTALAÇÃO. AF_06/2016</v>
      </c>
      <c r="D4672" s="94" t="str">
        <f>Cartilha_GLOBAL!D4672</f>
        <v>UN</v>
      </c>
      <c r="E4672" s="105">
        <f>Cartilha_GLOBAL!$E4672</f>
        <v>7.41</v>
      </c>
      <c r="F4672" s="182">
        <f>Cartilha_GLOBAL!$F4672</f>
        <v>9.1</v>
      </c>
      <c r="G4672" s="108"/>
      <c r="H4672" s="107">
        <f t="shared" si="289"/>
        <v>0</v>
      </c>
      <c r="I4672" s="143">
        <f t="shared" si="290"/>
        <v>0</v>
      </c>
      <c r="J4672" s="142"/>
      <c r="K4672" s="145"/>
      <c r="L4672" s="7" t="str">
        <f t="shared" si="291"/>
        <v/>
      </c>
      <c r="M4672" s="7" t="str">
        <f t="shared" si="292"/>
        <v/>
      </c>
      <c r="N4672" s="7" t="str">
        <f>Cartilha_GLOBAL!N4672</f>
        <v/>
      </c>
      <c r="O4672" s="144"/>
      <c r="Q4672" s="151"/>
      <c r="R4672" s="152">
        <v>0</v>
      </c>
      <c r="T4672" s="153">
        <f>IF(Cartilha_GLOBAL!R4672=0,0,IF(Cartilha_GLOBAL!R4672&gt;0,"c","b"))</f>
        <v>0</v>
      </c>
    </row>
    <row r="4673" ht="33.75" hidden="1" spans="1:20">
      <c r="A4673" s="158">
        <f>Cartilha_GLOBAL!A4673</f>
        <v>94658</v>
      </c>
      <c r="B4673" s="100" t="str">
        <f>Cartilha_GLOBAL!B4673</f>
        <v>SINAPI</v>
      </c>
      <c r="C4673" s="104" t="str">
        <f>Cartilha_GLOBAL!C4673</f>
        <v>ADAPTADOR CURTO COM BOLSA E ROSCA PARA REGISTRO, PVC, SOLDÁVEL, DN 32 MM X 1 , INSTALADO EM RESERVAÇÃO DE ÁGUA DE EDIFICAÇÃO QUE POSSUA RESERVATÓRIO DE FIBRA/FIBROCIMENTO   FORNECIMENTO E INSTALAÇÃO. AF_06/2016</v>
      </c>
      <c r="D4673" s="94" t="str">
        <f>Cartilha_GLOBAL!D4673</f>
        <v>UN</v>
      </c>
      <c r="E4673" s="105">
        <f>Cartilha_GLOBAL!$E4673</f>
        <v>8.54</v>
      </c>
      <c r="F4673" s="182">
        <f>Cartilha_GLOBAL!$F4673</f>
        <v>10.48</v>
      </c>
      <c r="G4673" s="108"/>
      <c r="H4673" s="107">
        <f t="shared" si="289"/>
        <v>0</v>
      </c>
      <c r="I4673" s="143">
        <f t="shared" si="290"/>
        <v>0</v>
      </c>
      <c r="J4673" s="142"/>
      <c r="K4673" s="145"/>
      <c r="L4673" s="7" t="str">
        <f t="shared" si="291"/>
        <v/>
      </c>
      <c r="M4673" s="7" t="str">
        <f t="shared" si="292"/>
        <v/>
      </c>
      <c r="N4673" s="7" t="str">
        <f>Cartilha_GLOBAL!N4673</f>
        <v/>
      </c>
      <c r="O4673" s="144"/>
      <c r="Q4673" s="151"/>
      <c r="R4673" s="152">
        <v>0</v>
      </c>
      <c r="T4673" s="153">
        <f>IF(Cartilha_GLOBAL!R4673=0,0,IF(Cartilha_GLOBAL!R4673&gt;0,"c","b"))</f>
        <v>0</v>
      </c>
    </row>
    <row r="4674" ht="22.5" hidden="1" spans="1:20">
      <c r="A4674" s="158">
        <f>Cartilha_GLOBAL!A4674</f>
        <v>94659</v>
      </c>
      <c r="B4674" s="100" t="str">
        <f>Cartilha_GLOBAL!B4674</f>
        <v>SINAPI</v>
      </c>
      <c r="C4674" s="104" t="str">
        <f>Cartilha_GLOBAL!C4674</f>
        <v>LUVA PVC, SOLDÁVEL, DN 32 MM, INSTALADA EM RESERVAÇÃO DE ÁGUA DE EDIFICAÇÃO QUE POSSUA RESERVATÓRIO DE FIBRA/FIBROCIMENTO   FORNECIMENTO E INSTALAÇÃO. AF_06/2016</v>
      </c>
      <c r="D4674" s="94" t="str">
        <f>Cartilha_GLOBAL!D4674</f>
        <v>UN</v>
      </c>
      <c r="E4674" s="105">
        <f>Cartilha_GLOBAL!$E4674</f>
        <v>8.78</v>
      </c>
      <c r="F4674" s="182">
        <f>Cartilha_GLOBAL!$F4674</f>
        <v>10.78</v>
      </c>
      <c r="G4674" s="108"/>
      <c r="H4674" s="107">
        <f t="shared" si="289"/>
        <v>0</v>
      </c>
      <c r="I4674" s="143">
        <f t="shared" si="290"/>
        <v>0</v>
      </c>
      <c r="J4674" s="142"/>
      <c r="K4674" s="145"/>
      <c r="L4674" s="7" t="str">
        <f t="shared" si="291"/>
        <v/>
      </c>
      <c r="M4674" s="7" t="str">
        <f t="shared" si="292"/>
        <v/>
      </c>
      <c r="N4674" s="7" t="str">
        <f>Cartilha_GLOBAL!N4674</f>
        <v/>
      </c>
      <c r="O4674" s="144"/>
      <c r="Q4674" s="151"/>
      <c r="R4674" s="152">
        <v>0</v>
      </c>
      <c r="T4674" s="153">
        <f>IF(Cartilha_GLOBAL!R4674=0,0,IF(Cartilha_GLOBAL!R4674&gt;0,"c","b"))</f>
        <v>0</v>
      </c>
    </row>
    <row r="4675" ht="33.75" hidden="1" spans="1:20">
      <c r="A4675" s="158">
        <f>Cartilha_GLOBAL!A4675</f>
        <v>94660</v>
      </c>
      <c r="B4675" s="100" t="str">
        <f>Cartilha_GLOBAL!B4675</f>
        <v>SINAPI</v>
      </c>
      <c r="C4675" s="104" t="str">
        <f>Cartilha_GLOBAL!C4675</f>
        <v>ADAPTADOR CURTO COM BOLSA E ROSCA PARA REGISTRO, PVC, SOLDÁVEL, DN 40 MM X 1 1/4 , INSTALADO EM RESERVAÇÃO DE ÁGUA DE EDIFICAÇÃO QUE POSSUA RESERVATÓRIO DE FIBRA/FIBROCIMENTO   FORNECIMENTO E INSTALAÇÃO. AF_06/2016</v>
      </c>
      <c r="D4675" s="94" t="str">
        <f>Cartilha_GLOBAL!D4675</f>
        <v>UN</v>
      </c>
      <c r="E4675" s="105">
        <f>Cartilha_GLOBAL!$E4675</f>
        <v>14.18</v>
      </c>
      <c r="F4675" s="182">
        <f>Cartilha_GLOBAL!$F4675</f>
        <v>17.4</v>
      </c>
      <c r="G4675" s="108"/>
      <c r="H4675" s="107">
        <f t="shared" si="289"/>
        <v>0</v>
      </c>
      <c r="I4675" s="143">
        <f t="shared" si="290"/>
        <v>0</v>
      </c>
      <c r="J4675" s="142"/>
      <c r="K4675" s="145"/>
      <c r="L4675" s="7" t="str">
        <f t="shared" si="291"/>
        <v/>
      </c>
      <c r="M4675" s="7" t="str">
        <f t="shared" si="292"/>
        <v/>
      </c>
      <c r="N4675" s="7" t="str">
        <f>Cartilha_GLOBAL!N4675</f>
        <v/>
      </c>
      <c r="O4675" s="144"/>
      <c r="Q4675" s="151"/>
      <c r="R4675" s="152">
        <v>0</v>
      </c>
      <c r="T4675" s="153">
        <f>IF(Cartilha_GLOBAL!R4675=0,0,IF(Cartilha_GLOBAL!R4675&gt;0,"c","b"))</f>
        <v>0</v>
      </c>
    </row>
    <row r="4676" ht="22.5" hidden="1" spans="1:20">
      <c r="A4676" s="158">
        <f>Cartilha_GLOBAL!A4676</f>
        <v>94661</v>
      </c>
      <c r="B4676" s="100" t="str">
        <f>Cartilha_GLOBAL!B4676</f>
        <v>SINAPI</v>
      </c>
      <c r="C4676" s="104" t="str">
        <f>Cartilha_GLOBAL!C4676</f>
        <v>LUVA, PVC, SOLDÁVEL, DN 40 MM, INSTALADO EM RESERVAÇÃO DE ÁGUA DE EDIFICAÇÃO QUE POSSUA RESERVATÓRIO DE FIBRA/FIBROCIMENTO   FORNECIMENTO E INSTALAÇÃO. AF_06/2016</v>
      </c>
      <c r="D4676" s="94" t="str">
        <f>Cartilha_GLOBAL!D4676</f>
        <v>UN</v>
      </c>
      <c r="E4676" s="105">
        <f>Cartilha_GLOBAL!$E4676</f>
        <v>14.82</v>
      </c>
      <c r="F4676" s="182">
        <f>Cartilha_GLOBAL!$F4676</f>
        <v>18.19</v>
      </c>
      <c r="G4676" s="108"/>
      <c r="H4676" s="107">
        <f t="shared" si="289"/>
        <v>0</v>
      </c>
      <c r="I4676" s="143">
        <f t="shared" si="290"/>
        <v>0</v>
      </c>
      <c r="J4676" s="142"/>
      <c r="K4676" s="145"/>
      <c r="L4676" s="7" t="str">
        <f t="shared" si="291"/>
        <v/>
      </c>
      <c r="M4676" s="7" t="str">
        <f t="shared" si="292"/>
        <v/>
      </c>
      <c r="N4676" s="7" t="str">
        <f>Cartilha_GLOBAL!N4676</f>
        <v/>
      </c>
      <c r="O4676" s="144"/>
      <c r="Q4676" s="151"/>
      <c r="R4676" s="152">
        <v>0</v>
      </c>
      <c r="T4676" s="153">
        <f>IF(Cartilha_GLOBAL!R4676=0,0,IF(Cartilha_GLOBAL!R4676&gt;0,"c","b"))</f>
        <v>0</v>
      </c>
    </row>
    <row r="4677" ht="33.75" hidden="1" spans="1:20">
      <c r="A4677" s="158">
        <f>Cartilha_GLOBAL!A4677</f>
        <v>94662</v>
      </c>
      <c r="B4677" s="100" t="str">
        <f>Cartilha_GLOBAL!B4677</f>
        <v>SINAPI</v>
      </c>
      <c r="C4677" s="104" t="str">
        <f>Cartilha_GLOBAL!C4677</f>
        <v>ADAPTADOR CURTO COM BOLSA E ROSCA PARA REGISTRO, PVC, SOLDÁVEL, DN 50 MM X 1 1/2 , INSTALADO EM RESERVAÇÃO DE ÁGUA DE EDIFICAÇÃO QUE POSSUA RESERVATÓRIO DE FIBRA/FIBROCIMENTO   FORNECIMENTO E INSTALAÇÃO. AF_06/2016</v>
      </c>
      <c r="D4677" s="94" t="str">
        <f>Cartilha_GLOBAL!D4677</f>
        <v>UN</v>
      </c>
      <c r="E4677" s="105">
        <f>Cartilha_GLOBAL!$E4677</f>
        <v>15.06</v>
      </c>
      <c r="F4677" s="182">
        <f>Cartilha_GLOBAL!$F4677</f>
        <v>18.48</v>
      </c>
      <c r="G4677" s="108"/>
      <c r="H4677" s="107">
        <f t="shared" si="289"/>
        <v>0</v>
      </c>
      <c r="I4677" s="143">
        <f t="shared" si="290"/>
        <v>0</v>
      </c>
      <c r="J4677" s="142"/>
      <c r="K4677" s="145"/>
      <c r="L4677" s="7" t="str">
        <f t="shared" si="291"/>
        <v/>
      </c>
      <c r="M4677" s="7" t="str">
        <f t="shared" si="292"/>
        <v/>
      </c>
      <c r="N4677" s="7" t="str">
        <f>Cartilha_GLOBAL!N4677</f>
        <v/>
      </c>
      <c r="O4677" s="144"/>
      <c r="Q4677" s="151"/>
      <c r="R4677" s="152">
        <v>0</v>
      </c>
      <c r="T4677" s="153">
        <f>IF(Cartilha_GLOBAL!R4677=0,0,IF(Cartilha_GLOBAL!R4677&gt;0,"c","b"))</f>
        <v>0</v>
      </c>
    </row>
    <row r="4678" ht="22.5" hidden="1" spans="1:20">
      <c r="A4678" s="158">
        <f>Cartilha_GLOBAL!A4678</f>
        <v>94663</v>
      </c>
      <c r="B4678" s="100" t="str">
        <f>Cartilha_GLOBAL!B4678</f>
        <v>SINAPI</v>
      </c>
      <c r="C4678" s="104" t="str">
        <f>Cartilha_GLOBAL!C4678</f>
        <v>LUVA, PVC, SOLDÁVEL, DN 50 MM, INSTALADO EM RESERVAÇÃO DE ÁGUA DE EDIFICAÇÃO QUE POSSUA RESERVATÓRIO DE FIBRA/FIBROCIMENTO   FORNECIMENTO E INSTALAÇÃO. AF_06/2016</v>
      </c>
      <c r="D4678" s="94" t="str">
        <f>Cartilha_GLOBAL!D4678</f>
        <v>UN</v>
      </c>
      <c r="E4678" s="105">
        <f>Cartilha_GLOBAL!$E4678</f>
        <v>14.94</v>
      </c>
      <c r="F4678" s="182">
        <f>Cartilha_GLOBAL!$F4678</f>
        <v>18.34</v>
      </c>
      <c r="G4678" s="108"/>
      <c r="H4678" s="107">
        <f t="shared" si="289"/>
        <v>0</v>
      </c>
      <c r="I4678" s="143">
        <f t="shared" si="290"/>
        <v>0</v>
      </c>
      <c r="J4678" s="142"/>
      <c r="K4678" s="145"/>
      <c r="L4678" s="7" t="str">
        <f t="shared" si="291"/>
        <v/>
      </c>
      <c r="M4678" s="7" t="str">
        <f t="shared" si="292"/>
        <v/>
      </c>
      <c r="N4678" s="7" t="str">
        <f>Cartilha_GLOBAL!N4678</f>
        <v/>
      </c>
      <c r="O4678" s="144"/>
      <c r="Q4678" s="151"/>
      <c r="R4678" s="152">
        <v>0</v>
      </c>
      <c r="T4678" s="153">
        <f>IF(Cartilha_GLOBAL!R4678=0,0,IF(Cartilha_GLOBAL!R4678&gt;0,"c","b"))</f>
        <v>0</v>
      </c>
    </row>
    <row r="4679" ht="33.75" hidden="1" spans="1:20">
      <c r="A4679" s="158">
        <f>Cartilha_GLOBAL!A4679</f>
        <v>94664</v>
      </c>
      <c r="B4679" s="100" t="str">
        <f>Cartilha_GLOBAL!B4679</f>
        <v>SINAPI</v>
      </c>
      <c r="C4679" s="104" t="str">
        <f>Cartilha_GLOBAL!C4679</f>
        <v>ADAPTADOR CURTO COM BOLSA E ROSCA PARA REGISTRO, PVC, SOLDÁVEL, DN 60 MM X 2 , INSTALADO EM RESERVAÇÃO DE ÁGUA DE EDIFICAÇÃO QUE POSSUA RESERVATÓRIO DE FIBRA/FIBROCIMENTO   FORNECIMENTO E INSTALAÇÃO. AF_06/2016</v>
      </c>
      <c r="D4679" s="94" t="str">
        <f>Cartilha_GLOBAL!D4679</f>
        <v>UN</v>
      </c>
      <c r="E4679" s="105">
        <f>Cartilha_GLOBAL!$E4679</f>
        <v>30.91</v>
      </c>
      <c r="F4679" s="182">
        <f>Cartilha_GLOBAL!$F4679</f>
        <v>37.94</v>
      </c>
      <c r="G4679" s="108"/>
      <c r="H4679" s="107">
        <f t="shared" si="289"/>
        <v>0</v>
      </c>
      <c r="I4679" s="143">
        <f t="shared" si="290"/>
        <v>0</v>
      </c>
      <c r="J4679" s="142"/>
      <c r="K4679" s="145"/>
      <c r="L4679" s="7" t="str">
        <f t="shared" si="291"/>
        <v/>
      </c>
      <c r="M4679" s="7" t="str">
        <f t="shared" si="292"/>
        <v/>
      </c>
      <c r="N4679" s="7" t="str">
        <f>Cartilha_GLOBAL!N4679</f>
        <v/>
      </c>
      <c r="O4679" s="144"/>
      <c r="Q4679" s="151"/>
      <c r="R4679" s="152">
        <v>0</v>
      </c>
      <c r="T4679" s="153">
        <f>IF(Cartilha_GLOBAL!R4679=0,0,IF(Cartilha_GLOBAL!R4679&gt;0,"c","b"))</f>
        <v>0</v>
      </c>
    </row>
    <row r="4680" ht="22.5" hidden="1" spans="1:20">
      <c r="A4680" s="158">
        <f>Cartilha_GLOBAL!A4680</f>
        <v>94665</v>
      </c>
      <c r="B4680" s="100" t="str">
        <f>Cartilha_GLOBAL!B4680</f>
        <v>SINAPI</v>
      </c>
      <c r="C4680" s="104" t="str">
        <f>Cartilha_GLOBAL!C4680</f>
        <v>LUVA, PVC, SOLDÁVEL, DN 60 MM, INSTALADO EM RESERVAÇÃO DE ÁGUA DE EDIFICAÇÃO QUE POSSUA RESERVATÓRIO DE FIBRA/FIBROCIMENTO   FORNECIMENTO E INSTALAÇÃO. AF_06/2016</v>
      </c>
      <c r="D4680" s="94" t="str">
        <f>Cartilha_GLOBAL!D4680</f>
        <v>UN</v>
      </c>
      <c r="E4680" s="105">
        <f>Cartilha_GLOBAL!$E4680</f>
        <v>33.45</v>
      </c>
      <c r="F4680" s="182">
        <f>Cartilha_GLOBAL!$F4680</f>
        <v>41.06</v>
      </c>
      <c r="G4680" s="108"/>
      <c r="H4680" s="107">
        <f t="shared" si="289"/>
        <v>0</v>
      </c>
      <c r="I4680" s="143">
        <f t="shared" si="290"/>
        <v>0</v>
      </c>
      <c r="J4680" s="142"/>
      <c r="K4680" s="145"/>
      <c r="L4680" s="7" t="str">
        <f t="shared" si="291"/>
        <v/>
      </c>
      <c r="M4680" s="7" t="str">
        <f t="shared" si="292"/>
        <v/>
      </c>
      <c r="N4680" s="7" t="str">
        <f>Cartilha_GLOBAL!N4680</f>
        <v/>
      </c>
      <c r="O4680" s="144"/>
      <c r="Q4680" s="151"/>
      <c r="R4680" s="152">
        <v>0</v>
      </c>
      <c r="T4680" s="153">
        <f>IF(Cartilha_GLOBAL!R4680=0,0,IF(Cartilha_GLOBAL!R4680&gt;0,"c","b"))</f>
        <v>0</v>
      </c>
    </row>
    <row r="4681" ht="33.75" hidden="1" spans="1:20">
      <c r="A4681" s="158">
        <f>Cartilha_GLOBAL!A4681</f>
        <v>94666</v>
      </c>
      <c r="B4681" s="100" t="str">
        <f>Cartilha_GLOBAL!B4681</f>
        <v>SINAPI</v>
      </c>
      <c r="C4681" s="104" t="str">
        <f>Cartilha_GLOBAL!C4681</f>
        <v>ADAPTADOR CURTO COM BOLSA E ROSCA PARA REGISTRO, PVC, SOLDÁVEL, DN 75 MM X 2 1/2 , INSTALADO EM RESERVAÇÃO DE ÁGUA DE EDIFICAÇÃO QUE POSSUA RESERVATÓRIO DE FIBRA/FIBROCIMENTO   FORNECIMENTO E INSTALAÇÃO. AF_06/2016</v>
      </c>
      <c r="D4681" s="94" t="str">
        <f>Cartilha_GLOBAL!D4681</f>
        <v>UN</v>
      </c>
      <c r="E4681" s="105">
        <f>Cartilha_GLOBAL!$E4681</f>
        <v>40.53</v>
      </c>
      <c r="F4681" s="182">
        <f>Cartilha_GLOBAL!$F4681</f>
        <v>49.75</v>
      </c>
      <c r="G4681" s="108"/>
      <c r="H4681" s="107">
        <f t="shared" si="289"/>
        <v>0</v>
      </c>
      <c r="I4681" s="143">
        <f t="shared" si="290"/>
        <v>0</v>
      </c>
      <c r="J4681" s="142"/>
      <c r="K4681" s="145"/>
      <c r="L4681" s="7" t="str">
        <f t="shared" si="291"/>
        <v/>
      </c>
      <c r="M4681" s="7" t="str">
        <f t="shared" si="292"/>
        <v/>
      </c>
      <c r="N4681" s="7" t="str">
        <f>Cartilha_GLOBAL!N4681</f>
        <v/>
      </c>
      <c r="O4681" s="144"/>
      <c r="Q4681" s="151"/>
      <c r="R4681" s="152">
        <v>0</v>
      </c>
      <c r="T4681" s="153">
        <f>IF(Cartilha_GLOBAL!R4681=0,0,IF(Cartilha_GLOBAL!R4681&gt;0,"c","b"))</f>
        <v>0</v>
      </c>
    </row>
    <row r="4682" ht="22.5" hidden="1" spans="1:20">
      <c r="A4682" s="158">
        <f>Cartilha_GLOBAL!A4682</f>
        <v>94667</v>
      </c>
      <c r="B4682" s="100" t="str">
        <f>Cartilha_GLOBAL!B4682</f>
        <v>SINAPI</v>
      </c>
      <c r="C4682" s="104" t="str">
        <f>Cartilha_GLOBAL!C4682</f>
        <v>LUVA, PVC, SOLDÁVEL, DN 75 MM, INSTALADO EM RESERVAÇÃO DE ÁGUA DE EDIFICAÇÃO QUE POSSUA RESERVATÓRIO DE FIBRA/FIBROCIMENTO   FORNECIMENTO E INSTALAÇÃO. AF_06/2016</v>
      </c>
      <c r="D4682" s="94" t="str">
        <f>Cartilha_GLOBAL!D4682</f>
        <v>UN</v>
      </c>
      <c r="E4682" s="105">
        <f>Cartilha_GLOBAL!$E4682</f>
        <v>40.64</v>
      </c>
      <c r="F4682" s="182">
        <f>Cartilha_GLOBAL!$F4682</f>
        <v>49.88</v>
      </c>
      <c r="G4682" s="108"/>
      <c r="H4682" s="107">
        <f t="shared" si="289"/>
        <v>0</v>
      </c>
      <c r="I4682" s="143">
        <f t="shared" si="290"/>
        <v>0</v>
      </c>
      <c r="J4682" s="142"/>
      <c r="K4682" s="145"/>
      <c r="L4682" s="7" t="str">
        <f t="shared" si="291"/>
        <v/>
      </c>
      <c r="M4682" s="7" t="str">
        <f t="shared" si="292"/>
        <v/>
      </c>
      <c r="N4682" s="7" t="str">
        <f>Cartilha_GLOBAL!N4682</f>
        <v/>
      </c>
      <c r="O4682" s="144"/>
      <c r="Q4682" s="151"/>
      <c r="R4682" s="152">
        <v>0</v>
      </c>
      <c r="T4682" s="153">
        <f>IF(Cartilha_GLOBAL!R4682=0,0,IF(Cartilha_GLOBAL!R4682&gt;0,"c","b"))</f>
        <v>0</v>
      </c>
    </row>
    <row r="4683" ht="33.75" hidden="1" spans="1:20">
      <c r="A4683" s="158">
        <f>Cartilha_GLOBAL!A4683</f>
        <v>94668</v>
      </c>
      <c r="B4683" s="100" t="str">
        <f>Cartilha_GLOBAL!B4683</f>
        <v>SINAPI</v>
      </c>
      <c r="C4683" s="104" t="str">
        <f>Cartilha_GLOBAL!C4683</f>
        <v>ADAPTADOR CURTO COM BOLSA E ROSCA PARA REGISTRO, PVC, SOLDÁVEL, DN 85 MM X 3 , INSTALADO EM RESERVAÇÃO DE ÁGUA DE EDIFICAÇÃO QUE POSSUA RESERVATÓRIO DE FIBRA/FIBROCIMENTO   FORNECIMENTO E INSTALAÇÃO. AF_06/2016</v>
      </c>
      <c r="D4683" s="94" t="str">
        <f>Cartilha_GLOBAL!D4683</f>
        <v>UN</v>
      </c>
      <c r="E4683" s="105">
        <f>Cartilha_GLOBAL!$E4683</f>
        <v>63.45</v>
      </c>
      <c r="F4683" s="182">
        <f>Cartilha_GLOBAL!$F4683</f>
        <v>77.88</v>
      </c>
      <c r="G4683" s="108"/>
      <c r="H4683" s="107">
        <f t="shared" si="289"/>
        <v>0</v>
      </c>
      <c r="I4683" s="143">
        <f t="shared" si="290"/>
        <v>0</v>
      </c>
      <c r="J4683" s="142"/>
      <c r="K4683" s="145"/>
      <c r="L4683" s="7" t="str">
        <f t="shared" si="291"/>
        <v/>
      </c>
      <c r="M4683" s="7" t="str">
        <f t="shared" si="292"/>
        <v/>
      </c>
      <c r="N4683" s="7" t="str">
        <f>Cartilha_GLOBAL!N4683</f>
        <v/>
      </c>
      <c r="O4683" s="144"/>
      <c r="Q4683" s="151"/>
      <c r="R4683" s="152">
        <v>0</v>
      </c>
      <c r="T4683" s="153">
        <f>IF(Cartilha_GLOBAL!R4683=0,0,IF(Cartilha_GLOBAL!R4683&gt;0,"c","b"))</f>
        <v>0</v>
      </c>
    </row>
    <row r="4684" ht="22.5" hidden="1" spans="1:20">
      <c r="A4684" s="158">
        <f>Cartilha_GLOBAL!A4684</f>
        <v>94669</v>
      </c>
      <c r="B4684" s="100" t="str">
        <f>Cartilha_GLOBAL!B4684</f>
        <v>SINAPI</v>
      </c>
      <c r="C4684" s="104" t="str">
        <f>Cartilha_GLOBAL!C4684</f>
        <v>LUVA, PVC, SOLDÁVEL, DN 85 MM, INSTALADO EM RESERVAÇÃO DE ÁGUA DE EDIFICAÇÃO QUE POSSUA RESERVATÓRIO DE FIBRA/FIBROCIMENTO   FORNECIMENTO E INSTALAÇÃO. AF_06/2016</v>
      </c>
      <c r="D4684" s="94" t="str">
        <f>Cartilha_GLOBAL!D4684</f>
        <v>UN</v>
      </c>
      <c r="E4684" s="105">
        <f>Cartilha_GLOBAL!$E4684</f>
        <v>83.28</v>
      </c>
      <c r="F4684" s="182">
        <f>Cartilha_GLOBAL!$F4684</f>
        <v>102.22</v>
      </c>
      <c r="G4684" s="108"/>
      <c r="H4684" s="107">
        <f t="shared" si="289"/>
        <v>0</v>
      </c>
      <c r="I4684" s="143">
        <f t="shared" si="290"/>
        <v>0</v>
      </c>
      <c r="J4684" s="142"/>
      <c r="K4684" s="145"/>
      <c r="L4684" s="7" t="str">
        <f t="shared" si="291"/>
        <v/>
      </c>
      <c r="M4684" s="7" t="str">
        <f t="shared" si="292"/>
        <v/>
      </c>
      <c r="N4684" s="7" t="str">
        <f>Cartilha_GLOBAL!N4684</f>
        <v/>
      </c>
      <c r="O4684" s="144"/>
      <c r="Q4684" s="151"/>
      <c r="R4684" s="152">
        <v>0</v>
      </c>
      <c r="T4684" s="153">
        <f>IF(Cartilha_GLOBAL!R4684=0,0,IF(Cartilha_GLOBAL!R4684&gt;0,"c","b"))</f>
        <v>0</v>
      </c>
    </row>
    <row r="4685" ht="33.75" hidden="1" spans="1:20">
      <c r="A4685" s="158">
        <f>Cartilha_GLOBAL!A4685</f>
        <v>94670</v>
      </c>
      <c r="B4685" s="100" t="str">
        <f>Cartilha_GLOBAL!B4685</f>
        <v>SINAPI</v>
      </c>
      <c r="C4685" s="104" t="str">
        <f>Cartilha_GLOBAL!C4685</f>
        <v>ADAPTADOR CURTO COM BOLSA E ROSCA PARA REGISTRO, PVC, SOLDÁVEL, DN 110 MM X 4 , INSTALADO EM RESERVAÇÃO DE ÁGUA DE EDIFICAÇÃO QUE POSSUA RESERVATÓRIO DE FIBRA/FIBROCIMENTO   FORNECIMENTO E INSTALAÇÃO. AF_06/2016</v>
      </c>
      <c r="D4685" s="94" t="str">
        <f>Cartilha_GLOBAL!D4685</f>
        <v>UN</v>
      </c>
      <c r="E4685" s="105">
        <f>Cartilha_GLOBAL!$E4685</f>
        <v>82.59</v>
      </c>
      <c r="F4685" s="182">
        <f>Cartilha_GLOBAL!$F4685</f>
        <v>101.37</v>
      </c>
      <c r="G4685" s="108"/>
      <c r="H4685" s="107">
        <f t="shared" si="289"/>
        <v>0</v>
      </c>
      <c r="I4685" s="143">
        <f t="shared" si="290"/>
        <v>0</v>
      </c>
      <c r="J4685" s="142"/>
      <c r="K4685" s="145"/>
      <c r="L4685" s="7" t="str">
        <f t="shared" si="291"/>
        <v/>
      </c>
      <c r="M4685" s="7" t="str">
        <f t="shared" si="292"/>
        <v/>
      </c>
      <c r="N4685" s="7" t="str">
        <f>Cartilha_GLOBAL!N4685</f>
        <v/>
      </c>
      <c r="O4685" s="144"/>
      <c r="Q4685" s="151"/>
      <c r="R4685" s="152">
        <v>0</v>
      </c>
      <c r="T4685" s="153">
        <f>IF(Cartilha_GLOBAL!R4685=0,0,IF(Cartilha_GLOBAL!R4685&gt;0,"c","b"))</f>
        <v>0</v>
      </c>
    </row>
    <row r="4686" ht="22.5" hidden="1" spans="1:20">
      <c r="A4686" s="158">
        <f>Cartilha_GLOBAL!A4686</f>
        <v>94671</v>
      </c>
      <c r="B4686" s="100" t="str">
        <f>Cartilha_GLOBAL!B4686</f>
        <v>SINAPI</v>
      </c>
      <c r="C4686" s="104" t="str">
        <f>Cartilha_GLOBAL!C4686</f>
        <v>LUVA, PVC, SOLDÁVEL, DN 110 MM, INSTALADO EM RESERVAÇÃO DE ÁGUA DE EDIFICAÇÃO QUE POSSUA RESERVATÓRIO DE FIBRA/FIBROCIMENTO   FORNECIMENTO E INSTALAÇÃO. AF_06/2016</v>
      </c>
      <c r="D4686" s="94" t="str">
        <f>Cartilha_GLOBAL!D4686</f>
        <v>UN</v>
      </c>
      <c r="E4686" s="105">
        <f>Cartilha_GLOBAL!$E4686</f>
        <v>118.88</v>
      </c>
      <c r="F4686" s="182">
        <f>Cartilha_GLOBAL!$F4686</f>
        <v>145.91</v>
      </c>
      <c r="G4686" s="108"/>
      <c r="H4686" s="107">
        <f t="shared" si="289"/>
        <v>0</v>
      </c>
      <c r="I4686" s="143">
        <f t="shared" si="290"/>
        <v>0</v>
      </c>
      <c r="J4686" s="142"/>
      <c r="K4686" s="145"/>
      <c r="L4686" s="7" t="str">
        <f t="shared" si="291"/>
        <v/>
      </c>
      <c r="M4686" s="7" t="str">
        <f t="shared" si="292"/>
        <v/>
      </c>
      <c r="N4686" s="7" t="str">
        <f>Cartilha_GLOBAL!N4686</f>
        <v/>
      </c>
      <c r="O4686" s="144"/>
      <c r="Q4686" s="151"/>
      <c r="R4686" s="152">
        <v>0</v>
      </c>
      <c r="T4686" s="153">
        <f>IF(Cartilha_GLOBAL!R4686=0,0,IF(Cartilha_GLOBAL!R4686&gt;0,"c","b"))</f>
        <v>0</v>
      </c>
    </row>
    <row r="4687" ht="33.75" hidden="1" spans="1:20">
      <c r="A4687" s="158">
        <f>Cartilha_GLOBAL!A4687</f>
        <v>94672</v>
      </c>
      <c r="B4687" s="100" t="str">
        <f>Cartilha_GLOBAL!B4687</f>
        <v>SINAPI</v>
      </c>
      <c r="C4687" s="104" t="str">
        <f>Cartilha_GLOBAL!C4687</f>
        <v>JOELHO 90 GRAUS COM BUCHA DE LATÃO, PVC, SOLDÁVEL, DN  25 MM, X 3/4 INSTALADO EM RESERVAÇÃO DE ÁGUA DE EDIFICAÇÃO QUE POSSUA RESERVATÓRIO DE FIBRA/FIBROCIMENTO   FORNECIMENTO E INSTALAÇÃO. AF_06/2016</v>
      </c>
      <c r="D4687" s="94" t="str">
        <f>Cartilha_GLOBAL!D4687</f>
        <v>UN</v>
      </c>
      <c r="E4687" s="105">
        <f>Cartilha_GLOBAL!$E4687</f>
        <v>11.6</v>
      </c>
      <c r="F4687" s="182">
        <f>Cartilha_GLOBAL!$F4687</f>
        <v>14.24</v>
      </c>
      <c r="G4687" s="108"/>
      <c r="H4687" s="107">
        <f t="shared" si="289"/>
        <v>0</v>
      </c>
      <c r="I4687" s="143">
        <f t="shared" si="290"/>
        <v>0</v>
      </c>
      <c r="J4687" s="142"/>
      <c r="K4687" s="145"/>
      <c r="L4687" s="7" t="str">
        <f t="shared" si="291"/>
        <v/>
      </c>
      <c r="M4687" s="7" t="str">
        <f t="shared" si="292"/>
        <v/>
      </c>
      <c r="N4687" s="7" t="str">
        <f>Cartilha_GLOBAL!N4687</f>
        <v/>
      </c>
      <c r="O4687" s="144"/>
      <c r="Q4687" s="151"/>
      <c r="R4687" s="152">
        <v>0</v>
      </c>
      <c r="T4687" s="153">
        <f>IF(Cartilha_GLOBAL!R4687=0,0,IF(Cartilha_GLOBAL!R4687&gt;0,"c","b"))</f>
        <v>0</v>
      </c>
    </row>
    <row r="4688" ht="22.5" hidden="1" spans="1:20">
      <c r="A4688" s="158">
        <f>Cartilha_GLOBAL!A4688</f>
        <v>94673</v>
      </c>
      <c r="B4688" s="100" t="str">
        <f>Cartilha_GLOBAL!B4688</f>
        <v>SINAPI</v>
      </c>
      <c r="C4688" s="104" t="str">
        <f>Cartilha_GLOBAL!C4688</f>
        <v>CURVA 90 GRAUS, PVC, SOLDÁVEL, DN  25 MM, INSTALADO EM RESERVAÇÃO DE ÁGUA DE EDIFICAÇÃO QUE POSSUA RESERVATÓRIO DE FIBRA/FIBROCIMENTO   FORNECIMENTO E INSTALAÇÃO. AF_06/2016</v>
      </c>
      <c r="D4688" s="94" t="str">
        <f>Cartilha_GLOBAL!D4688</f>
        <v>UN</v>
      </c>
      <c r="E4688" s="105">
        <f>Cartilha_GLOBAL!$E4688</f>
        <v>12.25</v>
      </c>
      <c r="F4688" s="182">
        <f>Cartilha_GLOBAL!$F4688</f>
        <v>15.04</v>
      </c>
      <c r="G4688" s="108"/>
      <c r="H4688" s="107">
        <f t="shared" si="289"/>
        <v>0</v>
      </c>
      <c r="I4688" s="143">
        <f t="shared" si="290"/>
        <v>0</v>
      </c>
      <c r="J4688" s="142"/>
      <c r="K4688" s="145"/>
      <c r="L4688" s="7" t="str">
        <f t="shared" si="291"/>
        <v/>
      </c>
      <c r="M4688" s="7" t="str">
        <f t="shared" si="292"/>
        <v/>
      </c>
      <c r="N4688" s="7" t="str">
        <f>Cartilha_GLOBAL!N4688</f>
        <v/>
      </c>
      <c r="O4688" s="144"/>
      <c r="Q4688" s="151"/>
      <c r="R4688" s="152">
        <v>0</v>
      </c>
      <c r="T4688" s="153">
        <f>IF(Cartilha_GLOBAL!R4688=0,0,IF(Cartilha_GLOBAL!R4688&gt;0,"c","b"))</f>
        <v>0</v>
      </c>
    </row>
    <row r="4689" ht="22.5" hidden="1" spans="1:20">
      <c r="A4689" s="158">
        <f>Cartilha_GLOBAL!A4689</f>
        <v>94674</v>
      </c>
      <c r="B4689" s="100" t="str">
        <f>Cartilha_GLOBAL!B4689</f>
        <v>SINAPI</v>
      </c>
      <c r="C4689" s="104" t="str">
        <f>Cartilha_GLOBAL!C4689</f>
        <v>JOELHO 90 GRAUS, PVC, SOLDÁVEL, DN 32 MM INSTALADO EM RESERVAÇÃO DE ÁGUA DE EDIFICAÇÃO QUE POSSUA RESERVATÓRIO DE FIBRA/FIBROCIMENTO   FORNECIMENTO E INSTALAÇÃO. AF_06/2016</v>
      </c>
      <c r="D4689" s="94" t="str">
        <f>Cartilha_GLOBAL!D4689</f>
        <v>UN</v>
      </c>
      <c r="E4689" s="105">
        <f>Cartilha_GLOBAL!$E4689</f>
        <v>11.6</v>
      </c>
      <c r="F4689" s="182">
        <f>Cartilha_GLOBAL!$F4689</f>
        <v>14.24</v>
      </c>
      <c r="G4689" s="108"/>
      <c r="H4689" s="107">
        <f t="shared" si="289"/>
        <v>0</v>
      </c>
      <c r="I4689" s="143">
        <f t="shared" si="290"/>
        <v>0</v>
      </c>
      <c r="J4689" s="142"/>
      <c r="K4689" s="145"/>
      <c r="L4689" s="7" t="str">
        <f t="shared" si="291"/>
        <v/>
      </c>
      <c r="M4689" s="7" t="str">
        <f t="shared" si="292"/>
        <v/>
      </c>
      <c r="N4689" s="7" t="str">
        <f>Cartilha_GLOBAL!N4689</f>
        <v/>
      </c>
      <c r="O4689" s="144"/>
      <c r="Q4689" s="151"/>
      <c r="R4689" s="152">
        <v>0</v>
      </c>
      <c r="T4689" s="153">
        <f>IF(Cartilha_GLOBAL!R4689=0,0,IF(Cartilha_GLOBAL!R4689&gt;0,"c","b"))</f>
        <v>0</v>
      </c>
    </row>
    <row r="4690" ht="22.5" hidden="1" spans="1:20">
      <c r="A4690" s="158">
        <f>Cartilha_GLOBAL!A4690</f>
        <v>94675</v>
      </c>
      <c r="B4690" s="100" t="str">
        <f>Cartilha_GLOBAL!B4690</f>
        <v>SINAPI</v>
      </c>
      <c r="C4690" s="104" t="str">
        <f>Cartilha_GLOBAL!C4690</f>
        <v>CURVA 90 GRAUS, PVC, SOLDÁVEL, DN 32 MM, INSTALADO EM RESERVAÇÃO DE ÁGUA DE EDIFICAÇÃO QUE POSSUA RESERVATÓRIO DE FIBRA/FIBROCIMENTO   FORNECIMENTO E INSTALAÇÃO. AF_06/2016</v>
      </c>
      <c r="D4690" s="94" t="str">
        <f>Cartilha_GLOBAL!D4690</f>
        <v>UN</v>
      </c>
      <c r="E4690" s="105">
        <f>Cartilha_GLOBAL!$E4690</f>
        <v>16.29</v>
      </c>
      <c r="F4690" s="182">
        <f>Cartilha_GLOBAL!$F4690</f>
        <v>19.99</v>
      </c>
      <c r="G4690" s="108"/>
      <c r="H4690" s="107">
        <f t="shared" si="289"/>
        <v>0</v>
      </c>
      <c r="I4690" s="143">
        <f t="shared" si="290"/>
        <v>0</v>
      </c>
      <c r="J4690" s="142"/>
      <c r="K4690" s="145"/>
      <c r="L4690" s="7" t="str">
        <f t="shared" si="291"/>
        <v/>
      </c>
      <c r="M4690" s="7" t="str">
        <f t="shared" si="292"/>
        <v/>
      </c>
      <c r="N4690" s="7" t="str">
        <f>Cartilha_GLOBAL!N4690</f>
        <v/>
      </c>
      <c r="O4690" s="144"/>
      <c r="Q4690" s="151"/>
      <c r="R4690" s="152">
        <v>0</v>
      </c>
      <c r="T4690" s="153">
        <f>IF(Cartilha_GLOBAL!R4690=0,0,IF(Cartilha_GLOBAL!R4690&gt;0,"c","b"))</f>
        <v>0</v>
      </c>
    </row>
    <row r="4691" ht="22.5" hidden="1" spans="1:20">
      <c r="A4691" s="158">
        <f>Cartilha_GLOBAL!A4691</f>
        <v>94676</v>
      </c>
      <c r="B4691" s="100" t="str">
        <f>Cartilha_GLOBAL!B4691</f>
        <v>SINAPI</v>
      </c>
      <c r="C4691" s="104" t="str">
        <f>Cartilha_GLOBAL!C4691</f>
        <v>JOELHO 90 GRAUS, PVC, SOLDÁVEL, DN 40 MM INSTALADO EM RESERVAÇÃO DE ÁGUA DE EDIFICAÇÃO QUE POSSUA RESERVATÓRIO DE FIBRA/FIBROCIMENTO   FORNECIMENTO E INSTALAÇÃO. AF_06/2016</v>
      </c>
      <c r="D4691" s="94" t="str">
        <f>Cartilha_GLOBAL!D4691</f>
        <v>UN</v>
      </c>
      <c r="E4691" s="105">
        <f>Cartilha_GLOBAL!$E4691</f>
        <v>20.03</v>
      </c>
      <c r="F4691" s="182">
        <f>Cartilha_GLOBAL!$F4691</f>
        <v>24.58</v>
      </c>
      <c r="G4691" s="108"/>
      <c r="H4691" s="107">
        <f t="shared" si="289"/>
        <v>0</v>
      </c>
      <c r="I4691" s="143">
        <f t="shared" si="290"/>
        <v>0</v>
      </c>
      <c r="J4691" s="142"/>
      <c r="K4691" s="145"/>
      <c r="L4691" s="7" t="str">
        <f t="shared" si="291"/>
        <v/>
      </c>
      <c r="M4691" s="7" t="str">
        <f t="shared" si="292"/>
        <v/>
      </c>
      <c r="N4691" s="7" t="str">
        <f>Cartilha_GLOBAL!N4691</f>
        <v/>
      </c>
      <c r="O4691" s="144"/>
      <c r="Q4691" s="151"/>
      <c r="R4691" s="152">
        <v>0</v>
      </c>
      <c r="T4691" s="153">
        <f>IF(Cartilha_GLOBAL!R4691=0,0,IF(Cartilha_GLOBAL!R4691&gt;0,"c","b"))</f>
        <v>0</v>
      </c>
    </row>
    <row r="4692" ht="22.5" hidden="1" spans="1:20">
      <c r="A4692" s="158">
        <f>Cartilha_GLOBAL!A4692</f>
        <v>94677</v>
      </c>
      <c r="B4692" s="100" t="str">
        <f>Cartilha_GLOBAL!B4692</f>
        <v>SINAPI</v>
      </c>
      <c r="C4692" s="104" t="str">
        <f>Cartilha_GLOBAL!C4692</f>
        <v>CURVA 90 GRAUS, PVC, SOLDÁVEL, DN 40 MM, INSTALADO EM RESERVAÇÃO DE ÁGUA DE EDIFICAÇÃO QUE POSSUA RESERVATÓRIO DE FIBRA/FIBROCIMENTO   FORNECIMENTO E INSTALAÇÃO. AF_06/2016</v>
      </c>
      <c r="D4692" s="94" t="str">
        <f>Cartilha_GLOBAL!D4692</f>
        <v>UN</v>
      </c>
      <c r="E4692" s="105">
        <f>Cartilha_GLOBAL!$E4692</f>
        <v>27.15</v>
      </c>
      <c r="F4692" s="182">
        <f>Cartilha_GLOBAL!$F4692</f>
        <v>33.32</v>
      </c>
      <c r="G4692" s="108"/>
      <c r="H4692" s="107">
        <f t="shared" si="289"/>
        <v>0</v>
      </c>
      <c r="I4692" s="143">
        <f t="shared" si="290"/>
        <v>0</v>
      </c>
      <c r="J4692" s="142"/>
      <c r="K4692" s="145"/>
      <c r="L4692" s="7" t="str">
        <f t="shared" si="291"/>
        <v/>
      </c>
      <c r="M4692" s="7" t="str">
        <f t="shared" si="292"/>
        <v/>
      </c>
      <c r="N4692" s="7" t="str">
        <f>Cartilha_GLOBAL!N4692</f>
        <v/>
      </c>
      <c r="O4692" s="144"/>
      <c r="Q4692" s="151"/>
      <c r="R4692" s="152">
        <v>0</v>
      </c>
      <c r="T4692" s="153">
        <f>IF(Cartilha_GLOBAL!R4692=0,0,IF(Cartilha_GLOBAL!R4692&gt;0,"c","b"))</f>
        <v>0</v>
      </c>
    </row>
    <row r="4693" ht="22.5" hidden="1" spans="1:20">
      <c r="A4693" s="158">
        <f>Cartilha_GLOBAL!A4693</f>
        <v>94678</v>
      </c>
      <c r="B4693" s="100" t="str">
        <f>Cartilha_GLOBAL!B4693</f>
        <v>SINAPI</v>
      </c>
      <c r="C4693" s="104" t="str">
        <f>Cartilha_GLOBAL!C4693</f>
        <v>JOELHO 90 GRAUS, PVC, SOLDÁVEL, DN 50 MM INSTALADO EM RESERVAÇÃO DE ÁGUA DE EDIFICAÇÃO QUE POSSUA RESERVATÓRIO DE FIBRA/FIBROCIMENTO   FORNECIMENTO E INSTALAÇÃO. AF_06/2016</v>
      </c>
      <c r="D4693" s="94" t="str">
        <f>Cartilha_GLOBAL!D4693</f>
        <v>UN</v>
      </c>
      <c r="E4693" s="105">
        <f>Cartilha_GLOBAL!$E4693</f>
        <v>18.98</v>
      </c>
      <c r="F4693" s="182">
        <f>Cartilha_GLOBAL!$F4693</f>
        <v>23.3</v>
      </c>
      <c r="G4693" s="108"/>
      <c r="H4693" s="107">
        <f t="shared" si="289"/>
        <v>0</v>
      </c>
      <c r="I4693" s="143">
        <f t="shared" si="290"/>
        <v>0</v>
      </c>
      <c r="J4693" s="142"/>
      <c r="K4693" s="145"/>
      <c r="L4693" s="7" t="str">
        <f t="shared" si="291"/>
        <v/>
      </c>
      <c r="M4693" s="7" t="str">
        <f t="shared" si="292"/>
        <v/>
      </c>
      <c r="N4693" s="7" t="str">
        <f>Cartilha_GLOBAL!N4693</f>
        <v/>
      </c>
      <c r="O4693" s="144"/>
      <c r="Q4693" s="151"/>
      <c r="R4693" s="152">
        <v>0</v>
      </c>
      <c r="T4693" s="153">
        <f>IF(Cartilha_GLOBAL!R4693=0,0,IF(Cartilha_GLOBAL!R4693&gt;0,"c","b"))</f>
        <v>0</v>
      </c>
    </row>
    <row r="4694" ht="22.5" hidden="1" spans="1:20">
      <c r="A4694" s="158">
        <f>Cartilha_GLOBAL!A4694</f>
        <v>94679</v>
      </c>
      <c r="B4694" s="100" t="str">
        <f>Cartilha_GLOBAL!B4694</f>
        <v>SINAPI</v>
      </c>
      <c r="C4694" s="104" t="str">
        <f>Cartilha_GLOBAL!C4694</f>
        <v>CURVA 90 GRAUS, PVC, SOLDÁVEL, DN 50 MM, INSTALADO EM RESERVAÇÃO DE ÁGUA DE EDIFICAÇÃO QUE POSSUA RESERVATÓRIO DE FIBRA/FIBROCIMENTO   FORNECIMENTO E INSTALAÇÃO. AF_06/2016</v>
      </c>
      <c r="D4694" s="94" t="str">
        <f>Cartilha_GLOBAL!D4694</f>
        <v>UN</v>
      </c>
      <c r="E4694" s="105">
        <f>Cartilha_GLOBAL!$E4694</f>
        <v>28.34</v>
      </c>
      <c r="F4694" s="182">
        <f>Cartilha_GLOBAL!$F4694</f>
        <v>34.78</v>
      </c>
      <c r="G4694" s="108"/>
      <c r="H4694" s="107">
        <f t="shared" si="289"/>
        <v>0</v>
      </c>
      <c r="I4694" s="143">
        <f t="shared" si="290"/>
        <v>0</v>
      </c>
      <c r="J4694" s="142"/>
      <c r="K4694" s="145"/>
      <c r="L4694" s="7" t="str">
        <f t="shared" si="291"/>
        <v/>
      </c>
      <c r="M4694" s="7" t="str">
        <f t="shared" si="292"/>
        <v/>
      </c>
      <c r="N4694" s="7" t="str">
        <f>Cartilha_GLOBAL!N4694</f>
        <v/>
      </c>
      <c r="O4694" s="144"/>
      <c r="Q4694" s="151"/>
      <c r="R4694" s="152">
        <v>0</v>
      </c>
      <c r="T4694" s="153">
        <f>IF(Cartilha_GLOBAL!R4694=0,0,IF(Cartilha_GLOBAL!R4694&gt;0,"c","b"))</f>
        <v>0</v>
      </c>
    </row>
    <row r="4695" ht="22.5" hidden="1" spans="1:20">
      <c r="A4695" s="158">
        <f>Cartilha_GLOBAL!A4695</f>
        <v>94680</v>
      </c>
      <c r="B4695" s="100" t="str">
        <f>Cartilha_GLOBAL!B4695</f>
        <v>SINAPI</v>
      </c>
      <c r="C4695" s="104" t="str">
        <f>Cartilha_GLOBAL!C4695</f>
        <v>JOELHO 90 GRAUS, PVC, SOLDÁVEL, DN 60 MM INSTALADO EM RESERVAÇÃO DE ÁGUA DE EDIFICAÇÃO QUE POSSUA RESERVATÓRIO DE FIBRA/FIBROCIMENTO   FORNECIMENTO E INSTALAÇÃO. AF_06/2016</v>
      </c>
      <c r="D4695" s="94" t="str">
        <f>Cartilha_GLOBAL!D4695</f>
        <v>UN</v>
      </c>
      <c r="E4695" s="105">
        <f>Cartilha_GLOBAL!$E4695</f>
        <v>56.92</v>
      </c>
      <c r="F4695" s="182">
        <f>Cartilha_GLOBAL!$F4695</f>
        <v>69.86</v>
      </c>
      <c r="G4695" s="108"/>
      <c r="H4695" s="107">
        <f t="shared" si="289"/>
        <v>0</v>
      </c>
      <c r="I4695" s="143">
        <f t="shared" si="290"/>
        <v>0</v>
      </c>
      <c r="J4695" s="142"/>
      <c r="K4695" s="145"/>
      <c r="L4695" s="7" t="str">
        <f t="shared" si="291"/>
        <v/>
      </c>
      <c r="M4695" s="7" t="str">
        <f t="shared" si="292"/>
        <v/>
      </c>
      <c r="N4695" s="7" t="str">
        <f>Cartilha_GLOBAL!N4695</f>
        <v/>
      </c>
      <c r="O4695" s="144"/>
      <c r="Q4695" s="151"/>
      <c r="R4695" s="152">
        <v>0</v>
      </c>
      <c r="T4695" s="153">
        <f>IF(Cartilha_GLOBAL!R4695=0,0,IF(Cartilha_GLOBAL!R4695&gt;0,"c","b"))</f>
        <v>0</v>
      </c>
    </row>
    <row r="4696" ht="22.5" hidden="1" spans="1:20">
      <c r="A4696" s="158">
        <f>Cartilha_GLOBAL!A4696</f>
        <v>94681</v>
      </c>
      <c r="B4696" s="100" t="str">
        <f>Cartilha_GLOBAL!B4696</f>
        <v>SINAPI</v>
      </c>
      <c r="C4696" s="104" t="str">
        <f>Cartilha_GLOBAL!C4696</f>
        <v>CURVA 90 GRAUS, PVC, SOLDÁVEL, DN 60 MM, INSTALADO EM RESERVAÇÃO DE ÁGUA DE EDIFICAÇÃO QUE POSSUA RESERVATÓRIO DE FIBRA/FIBROCIMENTO   FORNECIMENTO E INSTALAÇÃO. AF_06/2016</v>
      </c>
      <c r="D4696" s="94" t="str">
        <f>Cartilha_GLOBAL!D4696</f>
        <v>UN</v>
      </c>
      <c r="E4696" s="105">
        <f>Cartilha_GLOBAL!$E4696</f>
        <v>62.91</v>
      </c>
      <c r="F4696" s="182">
        <f>Cartilha_GLOBAL!$F4696</f>
        <v>77.22</v>
      </c>
      <c r="G4696" s="108"/>
      <c r="H4696" s="107">
        <f t="shared" si="289"/>
        <v>0</v>
      </c>
      <c r="I4696" s="143">
        <f t="shared" si="290"/>
        <v>0</v>
      </c>
      <c r="J4696" s="142"/>
      <c r="K4696" s="145"/>
      <c r="L4696" s="7" t="str">
        <f t="shared" si="291"/>
        <v/>
      </c>
      <c r="M4696" s="7" t="str">
        <f t="shared" si="292"/>
        <v/>
      </c>
      <c r="N4696" s="7" t="str">
        <f>Cartilha_GLOBAL!N4696</f>
        <v/>
      </c>
      <c r="O4696" s="144"/>
      <c r="Q4696" s="151"/>
      <c r="R4696" s="152">
        <v>0</v>
      </c>
      <c r="T4696" s="153">
        <f>IF(Cartilha_GLOBAL!R4696=0,0,IF(Cartilha_GLOBAL!R4696&gt;0,"c","b"))</f>
        <v>0</v>
      </c>
    </row>
    <row r="4697" ht="22.5" hidden="1" spans="1:20">
      <c r="A4697" s="158">
        <f>Cartilha_GLOBAL!A4697</f>
        <v>94682</v>
      </c>
      <c r="B4697" s="100" t="str">
        <f>Cartilha_GLOBAL!B4697</f>
        <v>SINAPI</v>
      </c>
      <c r="C4697" s="104" t="str">
        <f>Cartilha_GLOBAL!C4697</f>
        <v>JOELHO 90 GRAUS, PVC, SOLDÁVEL, DN 75 MM INSTALADO EM RESERVAÇÃO DE ÁGUA DE EDIFICAÇÃO QUE POSSUA RESERVATÓRIO DE FIBRA/FIBROCIMENTO   FORNECIMENTO E INSTALAÇÃO. AF_06/2016</v>
      </c>
      <c r="D4697" s="94" t="str">
        <f>Cartilha_GLOBAL!D4697</f>
        <v>UN</v>
      </c>
      <c r="E4697" s="105">
        <f>Cartilha_GLOBAL!$E4697</f>
        <v>122.55</v>
      </c>
      <c r="F4697" s="182">
        <f>Cartilha_GLOBAL!$F4697</f>
        <v>150.42</v>
      </c>
      <c r="G4697" s="108"/>
      <c r="H4697" s="107">
        <f t="shared" si="289"/>
        <v>0</v>
      </c>
      <c r="I4697" s="143">
        <f t="shared" si="290"/>
        <v>0</v>
      </c>
      <c r="J4697" s="142"/>
      <c r="K4697" s="145"/>
      <c r="L4697" s="7" t="str">
        <f t="shared" si="291"/>
        <v/>
      </c>
      <c r="M4697" s="7" t="str">
        <f t="shared" si="292"/>
        <v/>
      </c>
      <c r="N4697" s="7" t="str">
        <f>Cartilha_GLOBAL!N4697</f>
        <v/>
      </c>
      <c r="O4697" s="144"/>
      <c r="Q4697" s="151"/>
      <c r="R4697" s="152">
        <v>0</v>
      </c>
      <c r="T4697" s="153">
        <f>IF(Cartilha_GLOBAL!R4697=0,0,IF(Cartilha_GLOBAL!R4697&gt;0,"c","b"))</f>
        <v>0</v>
      </c>
    </row>
    <row r="4698" ht="22.5" hidden="1" spans="1:20">
      <c r="A4698" s="158">
        <f>Cartilha_GLOBAL!A4698</f>
        <v>94683</v>
      </c>
      <c r="B4698" s="100" t="str">
        <f>Cartilha_GLOBAL!B4698</f>
        <v>SINAPI</v>
      </c>
      <c r="C4698" s="104" t="str">
        <f>Cartilha_GLOBAL!C4698</f>
        <v>CURVA 90 GRAUS, PVC, SOLDÁVEL, DN 75 MM, INSTALADO EM RESERVAÇÃO DE ÁGUA DE EDIFICAÇÃO QUE POSSUA RESERVATÓRIO DE FIBRA/FIBROCIMENTO   FORNECIMENTO E INSTALAÇÃO. AF_06/2016</v>
      </c>
      <c r="D4698" s="94" t="str">
        <f>Cartilha_GLOBAL!D4698</f>
        <v>UN</v>
      </c>
      <c r="E4698" s="105">
        <f>Cartilha_GLOBAL!$E4698</f>
        <v>84.15</v>
      </c>
      <c r="F4698" s="182">
        <f>Cartilha_GLOBAL!$F4698</f>
        <v>103.29</v>
      </c>
      <c r="G4698" s="108"/>
      <c r="H4698" s="107">
        <f t="shared" si="289"/>
        <v>0</v>
      </c>
      <c r="I4698" s="143">
        <f t="shared" si="290"/>
        <v>0</v>
      </c>
      <c r="J4698" s="142"/>
      <c r="K4698" s="145"/>
      <c r="L4698" s="7" t="str">
        <f t="shared" si="291"/>
        <v/>
      </c>
      <c r="M4698" s="7" t="str">
        <f t="shared" si="292"/>
        <v/>
      </c>
      <c r="N4698" s="7" t="str">
        <f>Cartilha_GLOBAL!N4698</f>
        <v/>
      </c>
      <c r="O4698" s="144"/>
      <c r="Q4698" s="151"/>
      <c r="R4698" s="152">
        <v>0</v>
      </c>
      <c r="T4698" s="153">
        <f>IF(Cartilha_GLOBAL!R4698=0,0,IF(Cartilha_GLOBAL!R4698&gt;0,"c","b"))</f>
        <v>0</v>
      </c>
    </row>
    <row r="4699" ht="22.5" hidden="1" spans="1:20">
      <c r="A4699" s="158">
        <f>Cartilha_GLOBAL!A4699</f>
        <v>94684</v>
      </c>
      <c r="B4699" s="100" t="str">
        <f>Cartilha_GLOBAL!B4699</f>
        <v>SINAPI</v>
      </c>
      <c r="C4699" s="104" t="str">
        <f>Cartilha_GLOBAL!C4699</f>
        <v>JOELHO 90 GRAUS, PVC, SOLDÁVEL, DN 85 MM INSTALADO EM RESERVAÇÃO DE ÁGUA DE EDIFICAÇÃO QUE POSSUA RESERVATÓRIO DE FIBRA/FIBROCIMENTO   FORNECIMENTO E INSTALAÇÃO. AF_06/2016</v>
      </c>
      <c r="D4699" s="94" t="str">
        <f>Cartilha_GLOBAL!D4699</f>
        <v>UN</v>
      </c>
      <c r="E4699" s="105">
        <f>Cartilha_GLOBAL!$E4699</f>
        <v>160.38</v>
      </c>
      <c r="F4699" s="182">
        <f>Cartilha_GLOBAL!$F4699</f>
        <v>196.85</v>
      </c>
      <c r="G4699" s="108"/>
      <c r="H4699" s="107">
        <f t="shared" si="289"/>
        <v>0</v>
      </c>
      <c r="I4699" s="143">
        <f t="shared" si="290"/>
        <v>0</v>
      </c>
      <c r="J4699" s="142"/>
      <c r="K4699" s="145"/>
      <c r="L4699" s="7" t="str">
        <f t="shared" si="291"/>
        <v/>
      </c>
      <c r="M4699" s="7" t="str">
        <f t="shared" si="292"/>
        <v/>
      </c>
      <c r="N4699" s="7" t="str">
        <f>Cartilha_GLOBAL!N4699</f>
        <v/>
      </c>
      <c r="O4699" s="144"/>
      <c r="Q4699" s="151"/>
      <c r="R4699" s="152">
        <v>0</v>
      </c>
      <c r="T4699" s="153">
        <f>IF(Cartilha_GLOBAL!R4699=0,0,IF(Cartilha_GLOBAL!R4699&gt;0,"c","b"))</f>
        <v>0</v>
      </c>
    </row>
    <row r="4700" ht="22.5" hidden="1" spans="1:20">
      <c r="A4700" s="158">
        <f>Cartilha_GLOBAL!A4700</f>
        <v>94685</v>
      </c>
      <c r="B4700" s="100" t="str">
        <f>Cartilha_GLOBAL!B4700</f>
        <v>SINAPI</v>
      </c>
      <c r="C4700" s="104" t="str">
        <f>Cartilha_GLOBAL!C4700</f>
        <v>CURVA 90 GRAUS, PVC, SOLDÁVEL, DN 85 MM, INSTALADO EM RESERVAÇÃO DE ÁGUA DE EDIFICAÇÃO QUE POSSUA RESERVATÓRIO DE FIBRA/FIBROCIMENTO   FORNECIMENTO E INSTALAÇÃO. AF_06/2016</v>
      </c>
      <c r="D4700" s="94" t="str">
        <f>Cartilha_GLOBAL!D4700</f>
        <v>UN</v>
      </c>
      <c r="E4700" s="105">
        <f>Cartilha_GLOBAL!$E4700</f>
        <v>119.67</v>
      </c>
      <c r="F4700" s="182">
        <f>Cartilha_GLOBAL!$F4700</f>
        <v>146.88</v>
      </c>
      <c r="G4700" s="108"/>
      <c r="H4700" s="107">
        <f t="shared" si="289"/>
        <v>0</v>
      </c>
      <c r="I4700" s="143">
        <f t="shared" si="290"/>
        <v>0</v>
      </c>
      <c r="J4700" s="142"/>
      <c r="K4700" s="145"/>
      <c r="L4700" s="7" t="str">
        <f t="shared" si="291"/>
        <v/>
      </c>
      <c r="M4700" s="7" t="str">
        <f t="shared" si="292"/>
        <v/>
      </c>
      <c r="N4700" s="7" t="str">
        <f>Cartilha_GLOBAL!N4700</f>
        <v/>
      </c>
      <c r="O4700" s="144"/>
      <c r="Q4700" s="151"/>
      <c r="R4700" s="152">
        <v>0</v>
      </c>
      <c r="T4700" s="153">
        <f>IF(Cartilha_GLOBAL!R4700=0,0,IF(Cartilha_GLOBAL!R4700&gt;0,"c","b"))</f>
        <v>0</v>
      </c>
    </row>
    <row r="4701" ht="22.5" hidden="1" spans="1:20">
      <c r="A4701" s="158">
        <f>Cartilha_GLOBAL!A4701</f>
        <v>94686</v>
      </c>
      <c r="B4701" s="100" t="str">
        <f>Cartilha_GLOBAL!B4701</f>
        <v>SINAPI</v>
      </c>
      <c r="C4701" s="104" t="str">
        <f>Cartilha_GLOBAL!C4701</f>
        <v>JOELHO 90 GRAUS, PVC, SOLDÁVEL, DN 110 MM INSTALADO EM RESERVAÇÃO DE ÁGUA DE EDIFICAÇÃO QUE POSSUA RESERVATÓRIO DE FIBRA/FIBROCIMENTO   FORNECIMENTO E INSTALAÇÃO. AF_06/2016</v>
      </c>
      <c r="D4701" s="94" t="str">
        <f>Cartilha_GLOBAL!D4701</f>
        <v>UN</v>
      </c>
      <c r="E4701" s="105">
        <f>Cartilha_GLOBAL!$E4701</f>
        <v>282.2</v>
      </c>
      <c r="F4701" s="182">
        <f>Cartilha_GLOBAL!$F4701</f>
        <v>346.37</v>
      </c>
      <c r="G4701" s="108"/>
      <c r="H4701" s="107">
        <f t="shared" si="289"/>
        <v>0</v>
      </c>
      <c r="I4701" s="143">
        <f t="shared" si="290"/>
        <v>0</v>
      </c>
      <c r="J4701" s="142"/>
      <c r="K4701" s="145"/>
      <c r="L4701" s="7" t="str">
        <f t="shared" si="291"/>
        <v/>
      </c>
      <c r="M4701" s="7" t="str">
        <f t="shared" si="292"/>
        <v/>
      </c>
      <c r="N4701" s="7" t="str">
        <f>Cartilha_GLOBAL!N4701</f>
        <v/>
      </c>
      <c r="O4701" s="144"/>
      <c r="Q4701" s="151"/>
      <c r="R4701" s="152">
        <v>0</v>
      </c>
      <c r="T4701" s="153">
        <f>IF(Cartilha_GLOBAL!R4701=0,0,IF(Cartilha_GLOBAL!R4701&gt;0,"c","b"))</f>
        <v>0</v>
      </c>
    </row>
    <row r="4702" ht="22.5" hidden="1" spans="1:20">
      <c r="A4702" s="158">
        <f>Cartilha_GLOBAL!A4702</f>
        <v>94687</v>
      </c>
      <c r="B4702" s="100" t="str">
        <f>Cartilha_GLOBAL!B4702</f>
        <v>SINAPI</v>
      </c>
      <c r="C4702" s="104" t="str">
        <f>Cartilha_GLOBAL!C4702</f>
        <v>CURVA 90 GRAUS, PVC, SOLDÁVEL, DN 110 MM, INSTALADO EM RESERVAÇÃO DE ÁGUA DE EDIFICAÇÃO QUE POSSUA RESERVATÓRIO DE FIBRA/FIBROCIMENTO   FORNECIMENTO E INSTALAÇÃO. AF_06/2016</v>
      </c>
      <c r="D4702" s="94" t="str">
        <f>Cartilha_GLOBAL!D4702</f>
        <v>UN</v>
      </c>
      <c r="E4702" s="105">
        <f>Cartilha_GLOBAL!$E4702</f>
        <v>255.18</v>
      </c>
      <c r="F4702" s="182">
        <f>Cartilha_GLOBAL!$F4702</f>
        <v>313.21</v>
      </c>
      <c r="G4702" s="108"/>
      <c r="H4702" s="107">
        <f t="shared" si="289"/>
        <v>0</v>
      </c>
      <c r="I4702" s="143">
        <f t="shared" si="290"/>
        <v>0</v>
      </c>
      <c r="J4702" s="142"/>
      <c r="K4702" s="145"/>
      <c r="L4702" s="7" t="str">
        <f t="shared" si="291"/>
        <v/>
      </c>
      <c r="M4702" s="7" t="str">
        <f t="shared" si="292"/>
        <v/>
      </c>
      <c r="N4702" s="7" t="str">
        <f>Cartilha_GLOBAL!N4702</f>
        <v/>
      </c>
      <c r="O4702" s="144"/>
      <c r="Q4702" s="151"/>
      <c r="R4702" s="152">
        <v>0</v>
      </c>
      <c r="T4702" s="153">
        <f>IF(Cartilha_GLOBAL!R4702=0,0,IF(Cartilha_GLOBAL!R4702&gt;0,"c","b"))</f>
        <v>0</v>
      </c>
    </row>
    <row r="4703" ht="22.5" hidden="1" spans="1:20">
      <c r="A4703" s="158">
        <f>Cartilha_GLOBAL!A4703</f>
        <v>89683</v>
      </c>
      <c r="B4703" s="100" t="str">
        <f>Cartilha_GLOBAL!B4703</f>
        <v>SINAPI</v>
      </c>
      <c r="C4703" s="104" t="str">
        <f>Cartilha_GLOBAL!C4703</f>
        <v>TÊ DE INSPEÇÃO, PVC, SERIE R, ÁGUA PLUVIAL, DN 150 X 100 MM, JUNTA ELÁSTICA, FORNECIDO E INSTALADO EM CONDUTORES VERTICAIS DE ÁGUAS PLUVIAIS. AF_06/2022</v>
      </c>
      <c r="D4703" s="94" t="str">
        <f>Cartilha_GLOBAL!D4703</f>
        <v>UN</v>
      </c>
      <c r="E4703" s="105">
        <f>Cartilha_GLOBAL!$E4703</f>
        <v>278.43</v>
      </c>
      <c r="F4703" s="182">
        <f>Cartilha_GLOBAL!$F4703</f>
        <v>341.74</v>
      </c>
      <c r="G4703" s="108"/>
      <c r="H4703" s="107">
        <f t="shared" si="289"/>
        <v>0</v>
      </c>
      <c r="I4703" s="143">
        <f t="shared" si="290"/>
        <v>0</v>
      </c>
      <c r="J4703" s="142"/>
      <c r="K4703" s="145"/>
      <c r="L4703" s="7" t="str">
        <f t="shared" si="291"/>
        <v/>
      </c>
      <c r="M4703" s="7" t="str">
        <f t="shared" si="292"/>
        <v/>
      </c>
      <c r="N4703" s="7" t="str">
        <f>Cartilha_GLOBAL!N4703</f>
        <v/>
      </c>
      <c r="O4703" s="144"/>
      <c r="Q4703" s="151"/>
      <c r="R4703" s="152">
        <v>0</v>
      </c>
      <c r="T4703" s="153">
        <f>IF(Cartilha_GLOBAL!R4703=0,0,IF(Cartilha_GLOBAL!R4703&gt;0,"c","b"))</f>
        <v>0</v>
      </c>
    </row>
    <row r="4704" ht="22.5" hidden="1" spans="1:20">
      <c r="A4704" s="158">
        <f>Cartilha_GLOBAL!A4704</f>
        <v>94688</v>
      </c>
      <c r="B4704" s="100" t="str">
        <f>Cartilha_GLOBAL!B4704</f>
        <v>SINAPI</v>
      </c>
      <c r="C4704" s="104" t="str">
        <f>Cartilha_GLOBAL!C4704</f>
        <v>TÊ, PVC, SOLDÁVEL, DN  25 MM INSTALADO EM RESERVAÇÃO DE ÁGUA DE EDIFICAÇÃO QUE POSSUA RESERVATÓRIO DE FIBRA/FIBROCIMENTO   FORNECIMENTO E INSTALAÇÃO. AF_06/2016</v>
      </c>
      <c r="D4704" s="94" t="str">
        <f>Cartilha_GLOBAL!D4704</f>
        <v>UN</v>
      </c>
      <c r="E4704" s="105">
        <f>Cartilha_GLOBAL!$E4704</f>
        <v>13.28</v>
      </c>
      <c r="F4704" s="182">
        <f>Cartilha_GLOBAL!$F4704</f>
        <v>16.3</v>
      </c>
      <c r="G4704" s="108"/>
      <c r="H4704" s="107">
        <f t="shared" si="289"/>
        <v>0</v>
      </c>
      <c r="I4704" s="143">
        <f t="shared" si="290"/>
        <v>0</v>
      </c>
      <c r="J4704" s="142"/>
      <c r="K4704" s="145"/>
      <c r="L4704" s="7" t="str">
        <f t="shared" si="291"/>
        <v/>
      </c>
      <c r="M4704" s="7" t="str">
        <f t="shared" si="292"/>
        <v/>
      </c>
      <c r="N4704" s="7" t="str">
        <f>Cartilha_GLOBAL!N4704</f>
        <v/>
      </c>
      <c r="O4704" s="144"/>
      <c r="Q4704" s="151"/>
      <c r="R4704" s="152">
        <v>0</v>
      </c>
      <c r="T4704" s="153">
        <f>IF(Cartilha_GLOBAL!R4704=0,0,IF(Cartilha_GLOBAL!R4704&gt;0,"c","b"))</f>
        <v>0</v>
      </c>
    </row>
    <row r="4705" ht="33.75" hidden="1" spans="1:20">
      <c r="A4705" s="158">
        <f>Cartilha_GLOBAL!A4705</f>
        <v>94689</v>
      </c>
      <c r="B4705" s="100" t="str">
        <f>Cartilha_GLOBAL!B4705</f>
        <v>SINAPI</v>
      </c>
      <c r="C4705" s="104" t="str">
        <f>Cartilha_GLOBAL!C4705</f>
        <v>TÊ COM BUCHA DE LATÃO NA BOLSA CENTRAL, PVC, SOLDÁVEL, DN  25 MM X 3/4 , INSTALADO EM RESERVAÇÃO DE ÁGUA DE EDIFICAÇÃO QUE POSSUA RESERVATÓRIO DE FIBRA/FIBROCIMENTO   FORNECIMENTO E INSTALAÇÃO. AF_06/2016</v>
      </c>
      <c r="D4705" s="94" t="str">
        <f>Cartilha_GLOBAL!D4705</f>
        <v>UN</v>
      </c>
      <c r="E4705" s="105">
        <f>Cartilha_GLOBAL!$E4705</f>
        <v>16.8</v>
      </c>
      <c r="F4705" s="182">
        <f>Cartilha_GLOBAL!$F4705</f>
        <v>20.62</v>
      </c>
      <c r="G4705" s="108"/>
      <c r="H4705" s="107">
        <f t="shared" si="289"/>
        <v>0</v>
      </c>
      <c r="I4705" s="143">
        <f t="shared" si="290"/>
        <v>0</v>
      </c>
      <c r="J4705" s="142"/>
      <c r="K4705" s="145"/>
      <c r="L4705" s="7" t="str">
        <f t="shared" si="291"/>
        <v/>
      </c>
      <c r="M4705" s="7" t="str">
        <f t="shared" si="292"/>
        <v/>
      </c>
      <c r="N4705" s="7" t="str">
        <f>Cartilha_GLOBAL!N4705</f>
        <v/>
      </c>
      <c r="O4705" s="144"/>
      <c r="Q4705" s="151"/>
      <c r="R4705" s="152">
        <v>0</v>
      </c>
      <c r="T4705" s="153">
        <f>IF(Cartilha_GLOBAL!R4705=0,0,IF(Cartilha_GLOBAL!R4705&gt;0,"c","b"))</f>
        <v>0</v>
      </c>
    </row>
    <row r="4706" ht="22.5" hidden="1" spans="1:20">
      <c r="A4706" s="158">
        <f>Cartilha_GLOBAL!A4706</f>
        <v>94690</v>
      </c>
      <c r="B4706" s="100" t="str">
        <f>Cartilha_GLOBAL!B4706</f>
        <v>SINAPI</v>
      </c>
      <c r="C4706" s="104" t="str">
        <f>Cartilha_GLOBAL!C4706</f>
        <v>TÊ, PVC, SOLDÁVEL, DN 32 MM INSTALADO EM RESERVAÇÃO DE ÁGUA DE EDIFICAÇÃO QUE POSSUA RESERVATÓRIO DE FIBRA/FIBROCIMENTO   FORNECIMENTO E INSTALAÇÃO. AF_06/2016</v>
      </c>
      <c r="D4706" s="94" t="str">
        <f>Cartilha_GLOBAL!D4706</f>
        <v>UN</v>
      </c>
      <c r="E4706" s="105">
        <f>Cartilha_GLOBAL!$E4706</f>
        <v>16.27</v>
      </c>
      <c r="F4706" s="182">
        <f>Cartilha_GLOBAL!$F4706</f>
        <v>19.97</v>
      </c>
      <c r="G4706" s="108"/>
      <c r="H4706" s="107">
        <f t="shared" si="289"/>
        <v>0</v>
      </c>
      <c r="I4706" s="143">
        <f t="shared" si="290"/>
        <v>0</v>
      </c>
      <c r="J4706" s="142"/>
      <c r="K4706" s="145"/>
      <c r="L4706" s="7" t="str">
        <f t="shared" si="291"/>
        <v/>
      </c>
      <c r="M4706" s="7" t="str">
        <f t="shared" si="292"/>
        <v/>
      </c>
      <c r="N4706" s="7" t="str">
        <f>Cartilha_GLOBAL!N4706</f>
        <v/>
      </c>
      <c r="O4706" s="144"/>
      <c r="Q4706" s="151"/>
      <c r="R4706" s="152">
        <v>0</v>
      </c>
      <c r="T4706" s="153">
        <f>IF(Cartilha_GLOBAL!R4706=0,0,IF(Cartilha_GLOBAL!R4706&gt;0,"c","b"))</f>
        <v>0</v>
      </c>
    </row>
    <row r="4707" ht="33.75" hidden="1" spans="1:20">
      <c r="A4707" s="158">
        <f>Cartilha_GLOBAL!A4707</f>
        <v>94691</v>
      </c>
      <c r="B4707" s="100" t="str">
        <f>Cartilha_GLOBAL!B4707</f>
        <v>SINAPI</v>
      </c>
      <c r="C4707" s="104" t="str">
        <f>Cartilha_GLOBAL!C4707</f>
        <v>TÊ DE REDUÇÃO, PVC, SOLDÁVEL, DN 32 MM X  25 MM, INSTALADO EM RESERVAÇÃO DE ÁGUA DE EDIFICAÇÃO QUE POSSUA RESERVATÓRIO DE FIBRA/FIBROCIMENTO   FORNECIMENTO E INSTALAÇÃO. AF_06/2016</v>
      </c>
      <c r="D4707" s="94" t="str">
        <f>Cartilha_GLOBAL!D4707</f>
        <v>UN</v>
      </c>
      <c r="E4707" s="105">
        <f>Cartilha_GLOBAL!$E4707</f>
        <v>19.65</v>
      </c>
      <c r="F4707" s="182">
        <f>Cartilha_GLOBAL!$F4707</f>
        <v>24.12</v>
      </c>
      <c r="G4707" s="108"/>
      <c r="H4707" s="107">
        <f t="shared" si="289"/>
        <v>0</v>
      </c>
      <c r="I4707" s="143">
        <f t="shared" si="290"/>
        <v>0</v>
      </c>
      <c r="J4707" s="142"/>
      <c r="K4707" s="145"/>
      <c r="L4707" s="7" t="str">
        <f t="shared" si="291"/>
        <v/>
      </c>
      <c r="M4707" s="7" t="str">
        <f t="shared" si="292"/>
        <v/>
      </c>
      <c r="N4707" s="7" t="str">
        <f>Cartilha_GLOBAL!N4707</f>
        <v/>
      </c>
      <c r="O4707" s="144"/>
      <c r="Q4707" s="151"/>
      <c r="R4707" s="152">
        <v>0</v>
      </c>
      <c r="T4707" s="153">
        <f>IF(Cartilha_GLOBAL!R4707=0,0,IF(Cartilha_GLOBAL!R4707&gt;0,"c","b"))</f>
        <v>0</v>
      </c>
    </row>
    <row r="4708" ht="22.5" hidden="1" spans="1:20">
      <c r="A4708" s="158">
        <f>Cartilha_GLOBAL!A4708</f>
        <v>94692</v>
      </c>
      <c r="B4708" s="100" t="str">
        <f>Cartilha_GLOBAL!B4708</f>
        <v>SINAPI</v>
      </c>
      <c r="C4708" s="104" t="str">
        <f>Cartilha_GLOBAL!C4708</f>
        <v>TÊ, PVC, SOLDÁVEL, DN 40 MM INSTALADO EM RESERVAÇÃO DE ÁGUA DE EDIFICAÇÃO QUE POSSUA RESERVATÓRIO DE FIBRA/FIBROCIMENTO   FORNECIMENTO E INSTALAÇÃO. AF_06/2016</v>
      </c>
      <c r="D4708" s="94" t="str">
        <f>Cartilha_GLOBAL!D4708</f>
        <v>UN</v>
      </c>
      <c r="E4708" s="105">
        <f>Cartilha_GLOBAL!$E4708</f>
        <v>28.82</v>
      </c>
      <c r="F4708" s="182">
        <f>Cartilha_GLOBAL!$F4708</f>
        <v>35.37</v>
      </c>
      <c r="G4708" s="108"/>
      <c r="H4708" s="107">
        <f t="shared" si="289"/>
        <v>0</v>
      </c>
      <c r="I4708" s="143">
        <f t="shared" si="290"/>
        <v>0</v>
      </c>
      <c r="J4708" s="142"/>
      <c r="K4708" s="145"/>
      <c r="L4708" s="7" t="str">
        <f t="shared" si="291"/>
        <v/>
      </c>
      <c r="M4708" s="7" t="str">
        <f t="shared" si="292"/>
        <v/>
      </c>
      <c r="N4708" s="7" t="str">
        <f>Cartilha_GLOBAL!N4708</f>
        <v/>
      </c>
      <c r="O4708" s="144"/>
      <c r="Q4708" s="151"/>
      <c r="R4708" s="152">
        <v>0</v>
      </c>
      <c r="T4708" s="153">
        <f>IF(Cartilha_GLOBAL!R4708=0,0,IF(Cartilha_GLOBAL!R4708&gt;0,"c","b"))</f>
        <v>0</v>
      </c>
    </row>
    <row r="4709" ht="33.75" hidden="1" spans="1:20">
      <c r="A4709" s="158">
        <f>Cartilha_GLOBAL!A4709</f>
        <v>94693</v>
      </c>
      <c r="B4709" s="100" t="str">
        <f>Cartilha_GLOBAL!B4709</f>
        <v>SINAPI</v>
      </c>
      <c r="C4709" s="104" t="str">
        <f>Cartilha_GLOBAL!C4709</f>
        <v>TÊ DE REDUÇÃO, PVC, SOLDÁVEL, DN 40 MM X 32 MM, INSTALADO EM RESERVAÇÃO DE ÁGUA DE EDIFICAÇÃO QUE POSSUA RESERVATÓRIO DE FIBRA/FIBROCIMENTO   FORNECIMENTO E INSTALAÇÃO. AF_06/2016</v>
      </c>
      <c r="D4709" s="94" t="str">
        <f>Cartilha_GLOBAL!D4709</f>
        <v>UN</v>
      </c>
      <c r="E4709" s="105">
        <f>Cartilha_GLOBAL!$E4709</f>
        <v>28.17</v>
      </c>
      <c r="F4709" s="182">
        <f>Cartilha_GLOBAL!$F4709</f>
        <v>34.58</v>
      </c>
      <c r="G4709" s="108"/>
      <c r="H4709" s="107">
        <f t="shared" si="289"/>
        <v>0</v>
      </c>
      <c r="I4709" s="143">
        <f t="shared" si="290"/>
        <v>0</v>
      </c>
      <c r="J4709" s="142"/>
      <c r="K4709" s="228"/>
      <c r="L4709" s="7" t="str">
        <f t="shared" si="291"/>
        <v/>
      </c>
      <c r="M4709" s="7" t="str">
        <f t="shared" si="292"/>
        <v/>
      </c>
      <c r="N4709" s="7" t="str">
        <f>Cartilha_GLOBAL!N4709</f>
        <v/>
      </c>
      <c r="O4709" s="144"/>
      <c r="Q4709" s="151"/>
      <c r="R4709" s="152">
        <v>0</v>
      </c>
      <c r="T4709" s="153">
        <f>IF(Cartilha_GLOBAL!R4709=0,0,IF(Cartilha_GLOBAL!R4709&gt;0,"c","b"))</f>
        <v>0</v>
      </c>
    </row>
    <row r="4710" ht="22.5" hidden="1" spans="1:20">
      <c r="A4710" s="158">
        <f>Cartilha_GLOBAL!A4710</f>
        <v>94694</v>
      </c>
      <c r="B4710" s="100" t="str">
        <f>Cartilha_GLOBAL!B4710</f>
        <v>SINAPI</v>
      </c>
      <c r="C4710" s="104" t="str">
        <f>Cartilha_GLOBAL!C4710</f>
        <v>TÊ, PVC, SOLDÁVEL, DN 50 MM INSTALADO EM RESERVAÇÃO DE ÁGUA DE EDIFICAÇÃO QUE POSSUA RESERVATÓRIO DE FIBRA/FIBROCIMENTO   FORNECIMENTO E INSTALAÇÃO. AF_06/2016</v>
      </c>
      <c r="D4710" s="94" t="str">
        <f>Cartilha_GLOBAL!D4710</f>
        <v>UN</v>
      </c>
      <c r="E4710" s="105">
        <f>Cartilha_GLOBAL!$E4710</f>
        <v>29.31</v>
      </c>
      <c r="F4710" s="182">
        <f>Cartilha_GLOBAL!$F4710</f>
        <v>35.98</v>
      </c>
      <c r="G4710" s="108"/>
      <c r="H4710" s="107">
        <f t="shared" si="289"/>
        <v>0</v>
      </c>
      <c r="I4710" s="143">
        <f t="shared" si="290"/>
        <v>0</v>
      </c>
      <c r="J4710" s="142"/>
      <c r="K4710" s="145"/>
      <c r="L4710" s="7" t="str">
        <f t="shared" si="291"/>
        <v/>
      </c>
      <c r="M4710" s="7" t="str">
        <f t="shared" si="292"/>
        <v/>
      </c>
      <c r="N4710" s="7" t="str">
        <f>Cartilha_GLOBAL!N4710</f>
        <v/>
      </c>
      <c r="O4710" s="144"/>
      <c r="Q4710" s="151"/>
      <c r="R4710" s="152">
        <v>0</v>
      </c>
      <c r="T4710" s="153">
        <f>IF(Cartilha_GLOBAL!R4710=0,0,IF(Cartilha_GLOBAL!R4710&gt;0,"c","b"))</f>
        <v>0</v>
      </c>
    </row>
    <row r="4711" ht="33.75" hidden="1" spans="1:20">
      <c r="A4711" s="158">
        <f>Cartilha_GLOBAL!A4711</f>
        <v>94695</v>
      </c>
      <c r="B4711" s="100" t="str">
        <f>Cartilha_GLOBAL!B4711</f>
        <v>SINAPI</v>
      </c>
      <c r="C4711" s="104" t="str">
        <f>Cartilha_GLOBAL!C4711</f>
        <v>TÊ DE REDUÇÃO, PVC, SOLDÁVEL, DN 50 MM X 40 MM, INSTALADO EM RESERVAÇÃO DE ÁGUA DE EDIFICAÇÃO QUE POSSUA RESERVATÓRIO DE FIBRA/FIBROCIMENTO   FORNECIMENTO E INSTALAÇÃO. AF_06/2016</v>
      </c>
      <c r="D4711" s="94" t="str">
        <f>Cartilha_GLOBAL!D4711</f>
        <v>UN</v>
      </c>
      <c r="E4711" s="105">
        <f>Cartilha_GLOBAL!$E4711</f>
        <v>39.13</v>
      </c>
      <c r="F4711" s="182">
        <f>Cartilha_GLOBAL!$F4711</f>
        <v>48.03</v>
      </c>
      <c r="G4711" s="108"/>
      <c r="H4711" s="107">
        <f t="shared" si="289"/>
        <v>0</v>
      </c>
      <c r="I4711" s="143">
        <f t="shared" si="290"/>
        <v>0</v>
      </c>
      <c r="J4711" s="142"/>
      <c r="K4711" s="145"/>
      <c r="L4711" s="7" t="str">
        <f t="shared" si="291"/>
        <v/>
      </c>
      <c r="M4711" s="7" t="str">
        <f t="shared" si="292"/>
        <v/>
      </c>
      <c r="N4711" s="7" t="str">
        <f>Cartilha_GLOBAL!N4711</f>
        <v/>
      </c>
      <c r="O4711" s="144"/>
      <c r="Q4711" s="151"/>
      <c r="R4711" s="152">
        <v>0</v>
      </c>
      <c r="T4711" s="153">
        <f>IF(Cartilha_GLOBAL!R4711=0,0,IF(Cartilha_GLOBAL!R4711&gt;0,"c","b"))</f>
        <v>0</v>
      </c>
    </row>
    <row r="4712" ht="22.5" hidden="1" spans="1:20">
      <c r="A4712" s="158">
        <f>Cartilha_GLOBAL!A4712</f>
        <v>94696</v>
      </c>
      <c r="B4712" s="100" t="str">
        <f>Cartilha_GLOBAL!B4712</f>
        <v>SINAPI</v>
      </c>
      <c r="C4712" s="104" t="str">
        <f>Cartilha_GLOBAL!C4712</f>
        <v>TÊ, PVC, SOLDÁVEL, DN 60 MM INSTALADO EM RESERVAÇÃO DE ÁGUA DE EDIFICAÇÃO QUE POSSUA RESERVATÓRIO DE FIBRA/FIBROCIMENTO   FORNECIMENTO E INSTALAÇÃO. AF_06/2016</v>
      </c>
      <c r="D4712" s="94" t="str">
        <f>Cartilha_GLOBAL!D4712</f>
        <v>UN</v>
      </c>
      <c r="E4712" s="105">
        <f>Cartilha_GLOBAL!$E4712</f>
        <v>68.31</v>
      </c>
      <c r="F4712" s="182">
        <f>Cartilha_GLOBAL!$F4712</f>
        <v>83.84</v>
      </c>
      <c r="G4712" s="108"/>
      <c r="H4712" s="107">
        <f t="shared" si="289"/>
        <v>0</v>
      </c>
      <c r="I4712" s="143">
        <f t="shared" si="290"/>
        <v>0</v>
      </c>
      <c r="J4712" s="142"/>
      <c r="K4712" s="145"/>
      <c r="L4712" s="7" t="str">
        <f t="shared" si="291"/>
        <v/>
      </c>
      <c r="M4712" s="7" t="str">
        <f t="shared" si="292"/>
        <v/>
      </c>
      <c r="N4712" s="7" t="str">
        <f>Cartilha_GLOBAL!N4712</f>
        <v/>
      </c>
      <c r="O4712" s="144"/>
      <c r="Q4712" s="151"/>
      <c r="R4712" s="152">
        <v>0</v>
      </c>
      <c r="T4712" s="153">
        <f>IF(Cartilha_GLOBAL!R4712=0,0,IF(Cartilha_GLOBAL!R4712&gt;0,"c","b"))</f>
        <v>0</v>
      </c>
    </row>
    <row r="4713" ht="22.5" hidden="1" spans="1:20">
      <c r="A4713" s="158">
        <f>Cartilha_GLOBAL!A4713</f>
        <v>94697</v>
      </c>
      <c r="B4713" s="100" t="str">
        <f>Cartilha_GLOBAL!B4713</f>
        <v>SINAPI</v>
      </c>
      <c r="C4713" s="104" t="str">
        <f>Cartilha_GLOBAL!C4713</f>
        <v>TÊ, PVC, SOLDÁVEL, DN 75 MM INSTALADO EM RESERVAÇÃO DE ÁGUA DE EDIFICAÇÃO QUE POSSUA RESERVATÓRIO DE FIBRA/FIBROCIMENTO   FORNECIMENTO E INSTALAÇÃO. AF_06/2016</v>
      </c>
      <c r="D4713" s="94" t="str">
        <f>Cartilha_GLOBAL!D4713</f>
        <v>UN</v>
      </c>
      <c r="E4713" s="105">
        <f>Cartilha_GLOBAL!$E4713</f>
        <v>99.1</v>
      </c>
      <c r="F4713" s="182">
        <f>Cartilha_GLOBAL!$F4713</f>
        <v>121.64</v>
      </c>
      <c r="G4713" s="108"/>
      <c r="H4713" s="107">
        <f t="shared" si="289"/>
        <v>0</v>
      </c>
      <c r="I4713" s="143">
        <f t="shared" si="290"/>
        <v>0</v>
      </c>
      <c r="J4713" s="142"/>
      <c r="K4713" s="145"/>
      <c r="L4713" s="7" t="str">
        <f t="shared" si="291"/>
        <v/>
      </c>
      <c r="M4713" s="7" t="str">
        <f t="shared" si="292"/>
        <v/>
      </c>
      <c r="N4713" s="7" t="str">
        <f>Cartilha_GLOBAL!N4713</f>
        <v/>
      </c>
      <c r="O4713" s="144"/>
      <c r="Q4713" s="151"/>
      <c r="R4713" s="152">
        <v>0</v>
      </c>
      <c r="T4713" s="153">
        <f>IF(Cartilha_GLOBAL!R4713=0,0,IF(Cartilha_GLOBAL!R4713&gt;0,"c","b"))</f>
        <v>0</v>
      </c>
    </row>
    <row r="4714" ht="33.75" hidden="1" spans="1:20">
      <c r="A4714" s="158">
        <f>Cartilha_GLOBAL!A4714</f>
        <v>94698</v>
      </c>
      <c r="B4714" s="100" t="str">
        <f>Cartilha_GLOBAL!B4714</f>
        <v>SINAPI</v>
      </c>
      <c r="C4714" s="104" t="str">
        <f>Cartilha_GLOBAL!C4714</f>
        <v>TÊ DE REDUÇÃO, PVC, SOLDÁVEL, DN 75 MM X 50 MM, INSTALADO EM RESERVAÇÃO DE ÁGUA DE EDIFICAÇÃO QUE POSSUA RESERVATÓRIO DE FIBRA/FIBROCIMENTO   FORNECIMENTO E INSTALAÇÃO. AF_06/2016</v>
      </c>
      <c r="D4714" s="94" t="str">
        <f>Cartilha_GLOBAL!D4714</f>
        <v>UN</v>
      </c>
      <c r="E4714" s="105">
        <f>Cartilha_GLOBAL!$E4714</f>
        <v>81.84</v>
      </c>
      <c r="F4714" s="182">
        <f>Cartilha_GLOBAL!$F4714</f>
        <v>100.45</v>
      </c>
      <c r="G4714" s="108"/>
      <c r="H4714" s="107">
        <f t="shared" si="289"/>
        <v>0</v>
      </c>
      <c r="I4714" s="143">
        <f t="shared" si="290"/>
        <v>0</v>
      </c>
      <c r="J4714" s="142"/>
      <c r="K4714" s="145"/>
      <c r="L4714" s="7" t="str">
        <f t="shared" si="291"/>
        <v/>
      </c>
      <c r="M4714" s="7" t="str">
        <f t="shared" si="292"/>
        <v/>
      </c>
      <c r="N4714" s="7" t="str">
        <f>Cartilha_GLOBAL!N4714</f>
        <v/>
      </c>
      <c r="O4714" s="144"/>
      <c r="Q4714" s="151"/>
      <c r="R4714" s="152">
        <v>0</v>
      </c>
      <c r="T4714" s="153">
        <f>IF(Cartilha_GLOBAL!R4714=0,0,IF(Cartilha_GLOBAL!R4714&gt;0,"c","b"))</f>
        <v>0</v>
      </c>
    </row>
    <row r="4715" ht="22.5" hidden="1" spans="1:20">
      <c r="A4715" s="158">
        <f>Cartilha_GLOBAL!A4715</f>
        <v>94699</v>
      </c>
      <c r="B4715" s="100" t="str">
        <f>Cartilha_GLOBAL!B4715</f>
        <v>SINAPI</v>
      </c>
      <c r="C4715" s="104" t="str">
        <f>Cartilha_GLOBAL!C4715</f>
        <v>TÊ, PVC, SOLDÁVEL, DN 85 MM INSTALADO EM RESERVAÇÃO DE ÁGUA DE EDIFICAÇÃO QUE POSSUA RESERVATÓRIO DE FIBRA/FIBROCIMENTO   FORNECIMENTO E INSTALAÇÃO. AF_06/2016</v>
      </c>
      <c r="D4715" s="94" t="str">
        <f>Cartilha_GLOBAL!D4715</f>
        <v>UN</v>
      </c>
      <c r="E4715" s="105">
        <f>Cartilha_GLOBAL!$E4715</f>
        <v>148.68</v>
      </c>
      <c r="F4715" s="182">
        <f>Cartilha_GLOBAL!$F4715</f>
        <v>182.49</v>
      </c>
      <c r="G4715" s="108"/>
      <c r="H4715" s="107">
        <f t="shared" si="289"/>
        <v>0</v>
      </c>
      <c r="I4715" s="143">
        <f t="shared" si="290"/>
        <v>0</v>
      </c>
      <c r="J4715" s="142"/>
      <c r="K4715" s="145"/>
      <c r="L4715" s="7" t="str">
        <f t="shared" si="291"/>
        <v/>
      </c>
      <c r="M4715" s="7" t="str">
        <f t="shared" si="292"/>
        <v/>
      </c>
      <c r="N4715" s="7" t="str">
        <f>Cartilha_GLOBAL!N4715</f>
        <v/>
      </c>
      <c r="O4715" s="144"/>
      <c r="Q4715" s="151"/>
      <c r="R4715" s="152">
        <v>0</v>
      </c>
      <c r="T4715" s="153">
        <f>IF(Cartilha_GLOBAL!R4715=0,0,IF(Cartilha_GLOBAL!R4715&gt;0,"c","b"))</f>
        <v>0</v>
      </c>
    </row>
    <row r="4716" ht="33.75" hidden="1" spans="1:20">
      <c r="A4716" s="158">
        <f>Cartilha_GLOBAL!A4716</f>
        <v>94700</v>
      </c>
      <c r="B4716" s="100" t="str">
        <f>Cartilha_GLOBAL!B4716</f>
        <v>SINAPI</v>
      </c>
      <c r="C4716" s="104" t="str">
        <f>Cartilha_GLOBAL!C4716</f>
        <v>TÊ DE REDUÇÃO, PVC, SOLDÁVEL, DN 85 MM X 60 MM, INSTALADO EM RESERVAÇÃO DE ÁGUA DE EDIFICAÇÃO QUE POSSUA RESERVATÓRIO DE FIBRA/FIBROCIMENTO   FORNECIMENTO E INSTALAÇÃO. AF_06/2016</v>
      </c>
      <c r="D4716" s="94" t="str">
        <f>Cartilha_GLOBAL!D4716</f>
        <v>UN</v>
      </c>
      <c r="E4716" s="105">
        <f>Cartilha_GLOBAL!$E4716</f>
        <v>172.32</v>
      </c>
      <c r="F4716" s="182">
        <f>Cartilha_GLOBAL!$F4716</f>
        <v>211.51</v>
      </c>
      <c r="G4716" s="108"/>
      <c r="H4716" s="107">
        <f t="shared" si="289"/>
        <v>0</v>
      </c>
      <c r="I4716" s="143">
        <f t="shared" si="290"/>
        <v>0</v>
      </c>
      <c r="J4716" s="142"/>
      <c r="K4716" s="145"/>
      <c r="L4716" s="7" t="str">
        <f t="shared" si="291"/>
        <v/>
      </c>
      <c r="M4716" s="7" t="str">
        <f t="shared" si="292"/>
        <v/>
      </c>
      <c r="N4716" s="7" t="str">
        <f>Cartilha_GLOBAL!N4716</f>
        <v/>
      </c>
      <c r="O4716" s="144"/>
      <c r="Q4716" s="151"/>
      <c r="R4716" s="152">
        <v>0</v>
      </c>
      <c r="T4716" s="153">
        <f>IF(Cartilha_GLOBAL!R4716=0,0,IF(Cartilha_GLOBAL!R4716&gt;0,"c","b"))</f>
        <v>0</v>
      </c>
    </row>
    <row r="4717" ht="22.5" hidden="1" spans="1:20">
      <c r="A4717" s="158">
        <f>Cartilha_GLOBAL!A4717</f>
        <v>94701</v>
      </c>
      <c r="B4717" s="100" t="str">
        <f>Cartilha_GLOBAL!B4717</f>
        <v>SINAPI</v>
      </c>
      <c r="C4717" s="104" t="str">
        <f>Cartilha_GLOBAL!C4717</f>
        <v>TÊ, PVC, SOLDÁVEL, DN 110 MM INSTALADO EM RESERVAÇÃO DE ÁGUA DE EDIFICAÇÃO QUE POSSUA RESERVATÓRIO DE FIBRA/FIBROCIMENTO   FORNECIMENTO E INSTALAÇÃO. AF_06/2016</v>
      </c>
      <c r="D4717" s="94" t="str">
        <f>Cartilha_GLOBAL!D4717</f>
        <v>UN</v>
      </c>
      <c r="E4717" s="105">
        <f>Cartilha_GLOBAL!$E4717</f>
        <v>252.86</v>
      </c>
      <c r="F4717" s="182">
        <f>Cartilha_GLOBAL!$F4717</f>
        <v>310.36</v>
      </c>
      <c r="G4717" s="108"/>
      <c r="H4717" s="107">
        <f t="shared" si="289"/>
        <v>0</v>
      </c>
      <c r="I4717" s="143">
        <f t="shared" si="290"/>
        <v>0</v>
      </c>
      <c r="J4717" s="142"/>
      <c r="K4717" s="145"/>
      <c r="L4717" s="7" t="str">
        <f t="shared" si="291"/>
        <v/>
      </c>
      <c r="M4717" s="7" t="str">
        <f t="shared" si="292"/>
        <v/>
      </c>
      <c r="N4717" s="7" t="str">
        <f>Cartilha_GLOBAL!N4717</f>
        <v/>
      </c>
      <c r="O4717" s="144"/>
      <c r="Q4717" s="151"/>
      <c r="R4717" s="152">
        <v>0</v>
      </c>
      <c r="T4717" s="153">
        <f>IF(Cartilha_GLOBAL!R4717=0,0,IF(Cartilha_GLOBAL!R4717&gt;0,"c","b"))</f>
        <v>0</v>
      </c>
    </row>
    <row r="4718" ht="33.75" hidden="1" spans="1:20">
      <c r="A4718" s="158">
        <f>Cartilha_GLOBAL!A4718</f>
        <v>94702</v>
      </c>
      <c r="B4718" s="100" t="str">
        <f>Cartilha_GLOBAL!B4718</f>
        <v>SINAPI</v>
      </c>
      <c r="C4718" s="104" t="str">
        <f>Cartilha_GLOBAL!C4718</f>
        <v>TÊ DE REDUÇÃO, PVC, SOLDÁVEL, DN 110 MM X 60 MM, INSTALADO EM RESERVAÇÃO DE ÁGUA DE EDIFICAÇÃO QUE POSSUA RESERVATÓRIO DE FIBRA/FIBROCIMENTO   FORNECIMENTO E INSTALAÇÃO. AF_06/2016</v>
      </c>
      <c r="D4718" s="94" t="str">
        <f>Cartilha_GLOBAL!D4718</f>
        <v>UN</v>
      </c>
      <c r="E4718" s="105">
        <f>Cartilha_GLOBAL!$E4718</f>
        <v>223.46</v>
      </c>
      <c r="F4718" s="182">
        <f>Cartilha_GLOBAL!$F4718</f>
        <v>274.27</v>
      </c>
      <c r="G4718" s="108"/>
      <c r="H4718" s="107">
        <f t="shared" ref="H4718:H4781" si="293">IF(G4718=0,0,F4718)</f>
        <v>0</v>
      </c>
      <c r="I4718" s="143">
        <f t="shared" ref="I4718:I4781" si="294">IF(ISBLANK(G4718),0,IF(R4718=0,ROUND(G4718*H4718,2),IF(R4718="b",ROUNDDOWN(G4718*H4718,2),ROUNDUP(G4718*H4718,2))))</f>
        <v>0</v>
      </c>
      <c r="J4718" s="142"/>
      <c r="K4718" s="145"/>
      <c r="L4718" s="7" t="str">
        <f t="shared" ref="L4718:L4781" si="295">IF(K4718="X","x",IF(K4718="xx","x",IF(I4718&gt;0,"x","")))</f>
        <v/>
      </c>
      <c r="M4718" s="7" t="str">
        <f t="shared" ref="M4718:M4781" si="296">IF(K4718="X","x",IF(K4718="xx","x",IF(I4718&gt;0,"x","")))</f>
        <v/>
      </c>
      <c r="N4718" s="7" t="str">
        <f>Cartilha_GLOBAL!N4718</f>
        <v/>
      </c>
      <c r="O4718" s="144"/>
      <c r="Q4718" s="151"/>
      <c r="R4718" s="152">
        <v>0</v>
      </c>
      <c r="T4718" s="153">
        <f>IF(Cartilha_GLOBAL!R4718=0,0,IF(Cartilha_GLOBAL!R4718&gt;0,"c","b"))</f>
        <v>0</v>
      </c>
    </row>
    <row r="4719" ht="33.75" hidden="1" spans="1:20">
      <c r="A4719" s="158">
        <f>Cartilha_GLOBAL!A4719</f>
        <v>94703</v>
      </c>
      <c r="B4719" s="100" t="str">
        <f>Cartilha_GLOBAL!B4719</f>
        <v>SINAPI</v>
      </c>
      <c r="C4719" s="104" t="str">
        <f>Cartilha_GLOBAL!C4719</f>
        <v>ADAPTADOR COM FLANGE E ANEL DE VEDAÇÃO, PVC, SOLDÁVEL, DN  25 MM X 3/4 , INSTALADO EM RESERVAÇÃO DE ÁGUA DE EDIFICAÇÃO QUE POSSUA RESERVATÓRIO DE FIBRA/FIBROCIMENTO   FORNECIMENTO E INSTALAÇÃO. AF_06/2016</v>
      </c>
      <c r="D4719" s="94" t="str">
        <f>Cartilha_GLOBAL!D4719</f>
        <v>UN</v>
      </c>
      <c r="E4719" s="105">
        <f>Cartilha_GLOBAL!$E4719</f>
        <v>24.25</v>
      </c>
      <c r="F4719" s="182">
        <f>Cartilha_GLOBAL!$F4719</f>
        <v>29.76</v>
      </c>
      <c r="G4719" s="108"/>
      <c r="H4719" s="107">
        <f t="shared" si="293"/>
        <v>0</v>
      </c>
      <c r="I4719" s="143">
        <f t="shared" si="294"/>
        <v>0</v>
      </c>
      <c r="J4719" s="142"/>
      <c r="K4719" s="145"/>
      <c r="L4719" s="7" t="str">
        <f t="shared" si="295"/>
        <v/>
      </c>
      <c r="M4719" s="7" t="str">
        <f t="shared" si="296"/>
        <v/>
      </c>
      <c r="N4719" s="7" t="str">
        <f>Cartilha_GLOBAL!N4719</f>
        <v/>
      </c>
      <c r="O4719" s="144"/>
      <c r="Q4719" s="151"/>
      <c r="R4719" s="152">
        <v>0</v>
      </c>
      <c r="T4719" s="153">
        <f>IF(Cartilha_GLOBAL!R4719=0,0,IF(Cartilha_GLOBAL!R4719&gt;0,"c","b"))</f>
        <v>0</v>
      </c>
    </row>
    <row r="4720" ht="33.75" hidden="1" spans="1:20">
      <c r="A4720" s="158">
        <f>Cartilha_GLOBAL!A4720</f>
        <v>94704</v>
      </c>
      <c r="B4720" s="100" t="str">
        <f>Cartilha_GLOBAL!B4720</f>
        <v>SINAPI</v>
      </c>
      <c r="C4720" s="104" t="str">
        <f>Cartilha_GLOBAL!C4720</f>
        <v>ADAPTADOR COM FLANGE E ANEL DE VEDAÇÃO, PVC, SOLDÁVEL, DN 32 MM X 1 , INSTALADO EM RESERVAÇÃO DE ÁGUA DE EDIFICAÇÃO QUE POSSUA RESERVATÓRIO DE FIBRA/FIBROCIMENTO   FORNECIMENTO E INSTALAÇÃO. AF_06/2016</v>
      </c>
      <c r="D4720" s="94" t="str">
        <f>Cartilha_GLOBAL!D4720</f>
        <v>UN</v>
      </c>
      <c r="E4720" s="105">
        <f>Cartilha_GLOBAL!$E4720</f>
        <v>31.48</v>
      </c>
      <c r="F4720" s="182">
        <f>Cartilha_GLOBAL!$F4720</f>
        <v>38.64</v>
      </c>
      <c r="G4720" s="108"/>
      <c r="H4720" s="107">
        <f t="shared" si="293"/>
        <v>0</v>
      </c>
      <c r="I4720" s="143">
        <f t="shared" si="294"/>
        <v>0</v>
      </c>
      <c r="J4720" s="142"/>
      <c r="K4720" s="145"/>
      <c r="L4720" s="7" t="str">
        <f t="shared" si="295"/>
        <v/>
      </c>
      <c r="M4720" s="7" t="str">
        <f t="shared" si="296"/>
        <v/>
      </c>
      <c r="N4720" s="7" t="str">
        <f>Cartilha_GLOBAL!N4720</f>
        <v/>
      </c>
      <c r="O4720" s="144"/>
      <c r="Q4720" s="151"/>
      <c r="R4720" s="152">
        <v>0</v>
      </c>
      <c r="T4720" s="153">
        <f>IF(Cartilha_GLOBAL!R4720=0,0,IF(Cartilha_GLOBAL!R4720&gt;0,"c","b"))</f>
        <v>0</v>
      </c>
    </row>
    <row r="4721" ht="33.75" hidden="1" spans="1:20">
      <c r="A4721" s="158">
        <f>Cartilha_GLOBAL!A4721</f>
        <v>94705</v>
      </c>
      <c r="B4721" s="100" t="str">
        <f>Cartilha_GLOBAL!B4721</f>
        <v>SINAPI</v>
      </c>
      <c r="C4721" s="104" t="str">
        <f>Cartilha_GLOBAL!C4721</f>
        <v>ADAPTADOR COM FLANGE E ANEL DE VEDAÇÃO, PVC, SOLDÁVEL, DN 40 MM X 1 1/4 , INSTALADO EM RESERVAÇÃO DE ÁGUA DE EDIFICAÇÃO QUE POSSUA RESERVATÓRIO DE FIBRA/FIBROCIMENTO   FORNECIMENTO E INSTALAÇÃO. AF_06/2016</v>
      </c>
      <c r="D4721" s="94" t="str">
        <f>Cartilha_GLOBAL!D4721</f>
        <v>UN</v>
      </c>
      <c r="E4721" s="105">
        <f>Cartilha_GLOBAL!$E4721</f>
        <v>42.19</v>
      </c>
      <c r="F4721" s="182">
        <f>Cartilha_GLOBAL!$F4721</f>
        <v>51.78</v>
      </c>
      <c r="G4721" s="108"/>
      <c r="H4721" s="107">
        <f t="shared" si="293"/>
        <v>0</v>
      </c>
      <c r="I4721" s="143">
        <f t="shared" si="294"/>
        <v>0</v>
      </c>
      <c r="J4721" s="142"/>
      <c r="K4721" s="145"/>
      <c r="L4721" s="7" t="str">
        <f t="shared" si="295"/>
        <v/>
      </c>
      <c r="M4721" s="7" t="str">
        <f t="shared" si="296"/>
        <v/>
      </c>
      <c r="N4721" s="7" t="str">
        <f>Cartilha_GLOBAL!N4721</f>
        <v/>
      </c>
      <c r="O4721" s="144"/>
      <c r="Q4721" s="151"/>
      <c r="R4721" s="152">
        <v>0</v>
      </c>
      <c r="T4721" s="153">
        <f>IF(Cartilha_GLOBAL!R4721=0,0,IF(Cartilha_GLOBAL!R4721&gt;0,"c","b"))</f>
        <v>0</v>
      </c>
    </row>
    <row r="4722" ht="33.75" hidden="1" spans="1:20">
      <c r="A4722" s="158">
        <f>Cartilha_GLOBAL!A4722</f>
        <v>94706</v>
      </c>
      <c r="B4722" s="100" t="str">
        <f>Cartilha_GLOBAL!B4722</f>
        <v>SINAPI</v>
      </c>
      <c r="C4722" s="104" t="str">
        <f>Cartilha_GLOBAL!C4722</f>
        <v>ADAPTADOR COM FLANGE E ANEL DE VEDAÇÃO, PVC, SOLDÁVEL, DN 50 MM X 1 1/2 , INSTALADO EM RESERVAÇÃO DE ÁGUA DE EDIFICAÇÃO QUE POSSUA RESERVATÓRIO DE FIBRA/FIBROCIMENTO   FORNECIMENTO E INSTALAÇÃO. AF_06/2016</v>
      </c>
      <c r="D4722" s="94" t="str">
        <f>Cartilha_GLOBAL!D4722</f>
        <v>UN</v>
      </c>
      <c r="E4722" s="105">
        <f>Cartilha_GLOBAL!$E4722</f>
        <v>50.17</v>
      </c>
      <c r="F4722" s="182">
        <f>Cartilha_GLOBAL!$F4722</f>
        <v>61.58</v>
      </c>
      <c r="G4722" s="108"/>
      <c r="H4722" s="107">
        <f t="shared" si="293"/>
        <v>0</v>
      </c>
      <c r="I4722" s="143">
        <f t="shared" si="294"/>
        <v>0</v>
      </c>
      <c r="J4722" s="142"/>
      <c r="K4722" s="145"/>
      <c r="L4722" s="7" t="str">
        <f t="shared" si="295"/>
        <v/>
      </c>
      <c r="M4722" s="7" t="str">
        <f t="shared" si="296"/>
        <v/>
      </c>
      <c r="N4722" s="7" t="str">
        <f>Cartilha_GLOBAL!N4722</f>
        <v/>
      </c>
      <c r="O4722" s="144"/>
      <c r="Q4722" s="151"/>
      <c r="R4722" s="152">
        <v>0</v>
      </c>
      <c r="T4722" s="153">
        <f>IF(Cartilha_GLOBAL!R4722=0,0,IF(Cartilha_GLOBAL!R4722&gt;0,"c","b"))</f>
        <v>0</v>
      </c>
    </row>
    <row r="4723" ht="33.75" hidden="1" spans="1:20">
      <c r="A4723" s="158">
        <f>Cartilha_GLOBAL!A4723</f>
        <v>94707</v>
      </c>
      <c r="B4723" s="100" t="str">
        <f>Cartilha_GLOBAL!B4723</f>
        <v>SINAPI</v>
      </c>
      <c r="C4723" s="104" t="str">
        <f>Cartilha_GLOBAL!C4723</f>
        <v>ADAPTADOR COM FLANGE E ANEL DE VEDAÇÃO, PVC, SOLDÁVEL, DN 60 MM X 2 , INSTALADO EM RESERVAÇÃO DE ÁGUA DE EDIFICAÇÃO QUE POSSUA RESERVATÓRIO DE FIBRA/FIBROCIMENTO   FORNECIMENTO E INSTALAÇÃO. AF_06/2016</v>
      </c>
      <c r="D4723" s="94" t="str">
        <f>Cartilha_GLOBAL!D4723</f>
        <v>UN</v>
      </c>
      <c r="E4723" s="105">
        <f>Cartilha_GLOBAL!$E4723</f>
        <v>72.96</v>
      </c>
      <c r="F4723" s="182">
        <f>Cartilha_GLOBAL!$F4723</f>
        <v>89.55</v>
      </c>
      <c r="G4723" s="108"/>
      <c r="H4723" s="107">
        <f t="shared" si="293"/>
        <v>0</v>
      </c>
      <c r="I4723" s="143">
        <f t="shared" si="294"/>
        <v>0</v>
      </c>
      <c r="J4723" s="142"/>
      <c r="K4723" s="145"/>
      <c r="L4723" s="7" t="str">
        <f t="shared" si="295"/>
        <v/>
      </c>
      <c r="M4723" s="7" t="str">
        <f t="shared" si="296"/>
        <v/>
      </c>
      <c r="N4723" s="7" t="str">
        <f>Cartilha_GLOBAL!N4723</f>
        <v/>
      </c>
      <c r="O4723" s="144"/>
      <c r="Q4723" s="151"/>
      <c r="R4723" s="152">
        <v>0</v>
      </c>
      <c r="T4723" s="153">
        <f>IF(Cartilha_GLOBAL!R4723=0,0,IF(Cartilha_GLOBAL!R4723&gt;0,"c","b"))</f>
        <v>0</v>
      </c>
    </row>
    <row r="4724" ht="33.75" hidden="1" spans="1:20">
      <c r="A4724" s="158">
        <f>Cartilha_GLOBAL!A4724</f>
        <v>94708</v>
      </c>
      <c r="B4724" s="100" t="str">
        <f>Cartilha_GLOBAL!B4724</f>
        <v>SINAPI</v>
      </c>
      <c r="C4724" s="104" t="str">
        <f>Cartilha_GLOBAL!C4724</f>
        <v>ADAPTADOR COM FLANGES LIVRES, PVC, SOLDÁVEL, DN  25 MM X 3/4 , INSTALADO EM RESERVAÇÃO DE ÁGUA DE EDIFICAÇÃO QUE POSSUA RESERVATÓRIO DE FIBRA/FIBROCIMENTO   FORNECIMENTO E INSTALAÇÃO. AF_06/2016</v>
      </c>
      <c r="D4724" s="94" t="str">
        <f>Cartilha_GLOBAL!D4724</f>
        <v>UN</v>
      </c>
      <c r="E4724" s="105">
        <f>Cartilha_GLOBAL!$E4724</f>
        <v>30.87</v>
      </c>
      <c r="F4724" s="182">
        <f>Cartilha_GLOBAL!$F4724</f>
        <v>37.89</v>
      </c>
      <c r="G4724" s="108"/>
      <c r="H4724" s="107">
        <f t="shared" si="293"/>
        <v>0</v>
      </c>
      <c r="I4724" s="143">
        <f t="shared" si="294"/>
        <v>0</v>
      </c>
      <c r="J4724" s="142"/>
      <c r="K4724" s="145"/>
      <c r="L4724" s="7" t="str">
        <f t="shared" si="295"/>
        <v/>
      </c>
      <c r="M4724" s="7" t="str">
        <f t="shared" si="296"/>
        <v/>
      </c>
      <c r="N4724" s="7" t="str">
        <f>Cartilha_GLOBAL!N4724</f>
        <v/>
      </c>
      <c r="O4724" s="144"/>
      <c r="Q4724" s="151"/>
      <c r="R4724" s="152">
        <v>0</v>
      </c>
      <c r="T4724" s="153">
        <f>IF(Cartilha_GLOBAL!R4724=0,0,IF(Cartilha_GLOBAL!R4724&gt;0,"c","b"))</f>
        <v>0</v>
      </c>
    </row>
    <row r="4725" ht="33.75" hidden="1" spans="1:20">
      <c r="A4725" s="158">
        <f>Cartilha_GLOBAL!A4725</f>
        <v>94709</v>
      </c>
      <c r="B4725" s="100" t="str">
        <f>Cartilha_GLOBAL!B4725</f>
        <v>SINAPI</v>
      </c>
      <c r="C4725" s="104" t="str">
        <f>Cartilha_GLOBAL!C4725</f>
        <v>ADAPTADOR COM FLANGES LIVRES, PVC, SOLDÁVEL, DN 32 MM X 1 , INSTALADO EM RESERVAÇÃO DE ÁGUA DE EDIFICAÇÃO QUE POSSUA RESERVATÓRIO DE FIBRA/FIBROCIMENTO   FORNECIMENTO E INSTALAÇÃO. AF_06/2016</v>
      </c>
      <c r="D4725" s="94" t="str">
        <f>Cartilha_GLOBAL!D4725</f>
        <v>UN</v>
      </c>
      <c r="E4725" s="105">
        <f>Cartilha_GLOBAL!$E4725</f>
        <v>39.84</v>
      </c>
      <c r="F4725" s="182">
        <f>Cartilha_GLOBAL!$F4725</f>
        <v>48.9</v>
      </c>
      <c r="G4725" s="108"/>
      <c r="H4725" s="107">
        <f t="shared" si="293"/>
        <v>0</v>
      </c>
      <c r="I4725" s="143">
        <f t="shared" si="294"/>
        <v>0</v>
      </c>
      <c r="J4725" s="142"/>
      <c r="K4725" s="145"/>
      <c r="L4725" s="7" t="str">
        <f t="shared" si="295"/>
        <v/>
      </c>
      <c r="M4725" s="7" t="str">
        <f t="shared" si="296"/>
        <v/>
      </c>
      <c r="N4725" s="7" t="str">
        <f>Cartilha_GLOBAL!N4725</f>
        <v/>
      </c>
      <c r="O4725" s="144"/>
      <c r="Q4725" s="151"/>
      <c r="R4725" s="152">
        <v>0</v>
      </c>
      <c r="T4725" s="153">
        <f>IF(Cartilha_GLOBAL!R4725=0,0,IF(Cartilha_GLOBAL!R4725&gt;0,"c","b"))</f>
        <v>0</v>
      </c>
    </row>
    <row r="4726" ht="33.75" hidden="1" spans="1:20">
      <c r="A4726" s="158">
        <f>Cartilha_GLOBAL!A4726</f>
        <v>94710</v>
      </c>
      <c r="B4726" s="100" t="str">
        <f>Cartilha_GLOBAL!B4726</f>
        <v>SINAPI</v>
      </c>
      <c r="C4726" s="104" t="str">
        <f>Cartilha_GLOBAL!C4726</f>
        <v>ADAPTADOR COM FLANGES LIVRES, PVC, SOLDÁVEL, DN 40 MM X 1 1/4 , INSTALADO EM RESERVAÇÃO DE ÁGUA DE EDIFICAÇÃO QUE POSSUA RESERVATÓRIO DE FIBRA/FIBROCIMENTO   FORNECIMENTO E INSTALAÇÃO. AF_06/2016</v>
      </c>
      <c r="D4726" s="94" t="str">
        <f>Cartilha_GLOBAL!D4726</f>
        <v>UN</v>
      </c>
      <c r="E4726" s="105">
        <f>Cartilha_GLOBAL!$E4726</f>
        <v>62.1</v>
      </c>
      <c r="F4726" s="182">
        <f>Cartilha_GLOBAL!$F4726</f>
        <v>76.22</v>
      </c>
      <c r="G4726" s="108"/>
      <c r="H4726" s="107">
        <f t="shared" si="293"/>
        <v>0</v>
      </c>
      <c r="I4726" s="143">
        <f t="shared" si="294"/>
        <v>0</v>
      </c>
      <c r="J4726" s="142"/>
      <c r="K4726" s="145"/>
      <c r="L4726" s="7" t="str">
        <f t="shared" si="295"/>
        <v/>
      </c>
      <c r="M4726" s="7" t="str">
        <f t="shared" si="296"/>
        <v/>
      </c>
      <c r="N4726" s="7" t="str">
        <f>Cartilha_GLOBAL!N4726</f>
        <v/>
      </c>
      <c r="O4726" s="144"/>
      <c r="Q4726" s="151"/>
      <c r="R4726" s="152">
        <v>0</v>
      </c>
      <c r="T4726" s="153">
        <f>IF(Cartilha_GLOBAL!R4726=0,0,IF(Cartilha_GLOBAL!R4726&gt;0,"c","b"))</f>
        <v>0</v>
      </c>
    </row>
    <row r="4727" ht="33.75" hidden="1" spans="1:20">
      <c r="A4727" s="158">
        <f>Cartilha_GLOBAL!A4727</f>
        <v>94711</v>
      </c>
      <c r="B4727" s="100" t="str">
        <f>Cartilha_GLOBAL!B4727</f>
        <v>SINAPI</v>
      </c>
      <c r="C4727" s="104" t="str">
        <f>Cartilha_GLOBAL!C4727</f>
        <v>ADAPTADOR COM FLANGES LIVRES, PVC, SOLDÁVEL, DN 50 MM X 1 1/2 , INSTALADO EM RESERVAÇÃO DE ÁGUA DE EDIFICAÇÃO QUE POSSUA RESERVATÓRIO DE FIBRA/FIBROCIMENTO   FORNECIMENTO E INSTALAÇÃO. AF_06/2016</v>
      </c>
      <c r="D4727" s="94" t="str">
        <f>Cartilha_GLOBAL!D4727</f>
        <v>UN</v>
      </c>
      <c r="E4727" s="105">
        <f>Cartilha_GLOBAL!$E4727</f>
        <v>73.51</v>
      </c>
      <c r="F4727" s="182">
        <f>Cartilha_GLOBAL!$F4727</f>
        <v>90.23</v>
      </c>
      <c r="G4727" s="108"/>
      <c r="H4727" s="107">
        <f t="shared" si="293"/>
        <v>0</v>
      </c>
      <c r="I4727" s="143">
        <f t="shared" si="294"/>
        <v>0</v>
      </c>
      <c r="J4727" s="142"/>
      <c r="K4727" s="228"/>
      <c r="L4727" s="7" t="str">
        <f t="shared" si="295"/>
        <v/>
      </c>
      <c r="M4727" s="7" t="str">
        <f t="shared" si="296"/>
        <v/>
      </c>
      <c r="N4727" s="7" t="str">
        <f>Cartilha_GLOBAL!N4727</f>
        <v/>
      </c>
      <c r="O4727" s="144"/>
      <c r="Q4727" s="151"/>
      <c r="R4727" s="152">
        <v>0</v>
      </c>
      <c r="T4727" s="153">
        <f>IF(Cartilha_GLOBAL!R4727=0,0,IF(Cartilha_GLOBAL!R4727&gt;0,"c","b"))</f>
        <v>0</v>
      </c>
    </row>
    <row r="4728" ht="33.75" hidden="1" spans="1:20">
      <c r="A4728" s="158">
        <f>Cartilha_GLOBAL!A4728</f>
        <v>94712</v>
      </c>
      <c r="B4728" s="100" t="str">
        <f>Cartilha_GLOBAL!B4728</f>
        <v>SINAPI</v>
      </c>
      <c r="C4728" s="104" t="str">
        <f>Cartilha_GLOBAL!C4728</f>
        <v>ADAPTADOR COM FLANGES LIVRES, PVC, SOLDÁVEL, DN 60 MM X 2 , INSTALADO EM RESERVAÇÃO DE ÁGUA DE EDIFICAÇÃO QUE POSSUA RESERVATÓRIO DE FIBRA/FIBROCIMENTO   FORNECIMENTO E INSTALAÇÃO. AF_06/2016</v>
      </c>
      <c r="D4728" s="94" t="str">
        <f>Cartilha_GLOBAL!D4728</f>
        <v>UN</v>
      </c>
      <c r="E4728" s="105">
        <f>Cartilha_GLOBAL!$E4728</f>
        <v>99.05</v>
      </c>
      <c r="F4728" s="182">
        <f>Cartilha_GLOBAL!$F4728</f>
        <v>121.57</v>
      </c>
      <c r="G4728" s="108"/>
      <c r="H4728" s="107">
        <f t="shared" si="293"/>
        <v>0</v>
      </c>
      <c r="I4728" s="143">
        <f t="shared" si="294"/>
        <v>0</v>
      </c>
      <c r="J4728" s="142"/>
      <c r="K4728" s="145"/>
      <c r="L4728" s="7" t="str">
        <f t="shared" si="295"/>
        <v/>
      </c>
      <c r="M4728" s="7" t="str">
        <f t="shared" si="296"/>
        <v/>
      </c>
      <c r="N4728" s="7" t="str">
        <f>Cartilha_GLOBAL!N4728</f>
        <v/>
      </c>
      <c r="O4728" s="144"/>
      <c r="Q4728" s="151"/>
      <c r="R4728" s="152">
        <v>0</v>
      </c>
      <c r="T4728" s="153">
        <f>IF(Cartilha_GLOBAL!R4728=0,0,IF(Cartilha_GLOBAL!R4728&gt;0,"c","b"))</f>
        <v>0</v>
      </c>
    </row>
    <row r="4729" ht="33.75" hidden="1" spans="1:20">
      <c r="A4729" s="158">
        <f>Cartilha_GLOBAL!A4729</f>
        <v>94713</v>
      </c>
      <c r="B4729" s="100" t="str">
        <f>Cartilha_GLOBAL!B4729</f>
        <v>SINAPI</v>
      </c>
      <c r="C4729" s="104" t="str">
        <f>Cartilha_GLOBAL!C4729</f>
        <v>ADAPTADOR COM FLANGES LIVRES, PVC, SOLDÁVEL, DN 75 MM X 2 1/2 , INSTALADO EM RESERVAÇÃO DE ÁGUA DE EDIFICAÇÃO QUE POSSUA RESERVATÓRIO DE FIBRA/FIBROCIMENTO   FORNECIMENTO E INSTALAÇÃO. AF_06/2016</v>
      </c>
      <c r="D4729" s="94" t="str">
        <f>Cartilha_GLOBAL!D4729</f>
        <v>UN</v>
      </c>
      <c r="E4729" s="105">
        <f>Cartilha_GLOBAL!$E4729</f>
        <v>275.42</v>
      </c>
      <c r="F4729" s="182">
        <f>Cartilha_GLOBAL!$F4729</f>
        <v>338.05</v>
      </c>
      <c r="G4729" s="108"/>
      <c r="H4729" s="107">
        <f t="shared" si="293"/>
        <v>0</v>
      </c>
      <c r="I4729" s="143">
        <f t="shared" si="294"/>
        <v>0</v>
      </c>
      <c r="J4729" s="142"/>
      <c r="K4729" s="228"/>
      <c r="L4729" s="7" t="str">
        <f t="shared" si="295"/>
        <v/>
      </c>
      <c r="M4729" s="7" t="str">
        <f t="shared" si="296"/>
        <v/>
      </c>
      <c r="N4729" s="7" t="str">
        <f>Cartilha_GLOBAL!N4729</f>
        <v/>
      </c>
      <c r="O4729" s="144"/>
      <c r="Q4729" s="151"/>
      <c r="R4729" s="152">
        <v>0</v>
      </c>
      <c r="T4729" s="153">
        <f>IF(Cartilha_GLOBAL!R4729=0,0,IF(Cartilha_GLOBAL!R4729&gt;0,"c","b"))</f>
        <v>0</v>
      </c>
    </row>
    <row r="4730" ht="33.75" hidden="1" spans="1:20">
      <c r="A4730" s="158">
        <f>Cartilha_GLOBAL!A4730</f>
        <v>94714</v>
      </c>
      <c r="B4730" s="100" t="str">
        <f>Cartilha_GLOBAL!B4730</f>
        <v>SINAPI</v>
      </c>
      <c r="C4730" s="104" t="str">
        <f>Cartilha_GLOBAL!C4730</f>
        <v>ADAPTADOR COM FLANGES LIVRES, PVC, SOLDÁVEL, DN 85 MM X 3 , INSTALADO EM RESERVAÇÃO DE ÁGUA DE EDIFICAÇÃO QUE POSSUA RESERVATÓRIO DE FIBRA/FIBROCIMENTO   FORNECIMENTO E INSTALAÇÃO. AF_06/2016</v>
      </c>
      <c r="D4730" s="94" t="str">
        <f>Cartilha_GLOBAL!D4730</f>
        <v>UN</v>
      </c>
      <c r="E4730" s="105">
        <f>Cartilha_GLOBAL!$E4730</f>
        <v>382.15</v>
      </c>
      <c r="F4730" s="182">
        <f>Cartilha_GLOBAL!$F4730</f>
        <v>469.05</v>
      </c>
      <c r="G4730" s="108"/>
      <c r="H4730" s="107">
        <f t="shared" si="293"/>
        <v>0</v>
      </c>
      <c r="I4730" s="143">
        <f t="shared" si="294"/>
        <v>0</v>
      </c>
      <c r="J4730" s="142"/>
      <c r="K4730" s="145"/>
      <c r="L4730" s="7" t="str">
        <f t="shared" si="295"/>
        <v/>
      </c>
      <c r="M4730" s="7" t="str">
        <f t="shared" si="296"/>
        <v/>
      </c>
      <c r="N4730" s="7" t="str">
        <f>Cartilha_GLOBAL!N4730</f>
        <v/>
      </c>
      <c r="O4730" s="144"/>
      <c r="Q4730" s="151"/>
      <c r="R4730" s="152">
        <v>0</v>
      </c>
      <c r="T4730" s="153">
        <f>IF(Cartilha_GLOBAL!R4730=0,0,IF(Cartilha_GLOBAL!R4730&gt;0,"c","b"))</f>
        <v>0</v>
      </c>
    </row>
    <row r="4731" ht="33.75" hidden="1" spans="1:20">
      <c r="A4731" s="158">
        <f>Cartilha_GLOBAL!A4731</f>
        <v>94715</v>
      </c>
      <c r="B4731" s="100" t="str">
        <f>Cartilha_GLOBAL!B4731</f>
        <v>SINAPI</v>
      </c>
      <c r="C4731" s="104" t="str">
        <f>Cartilha_GLOBAL!C4731</f>
        <v>ADAPTADOR COM FLANGES LIVRES, PVC, SOLDÁVEL, DN 110 MM X 4 , INSTALADO EM RESERVAÇÃO DE ÁGUA DE EDIFICAÇÃO QUE POSSUA RESERVATÓRIO DE FIBRA/FIBROCIMENTO   FORNECIMENTO E INSTALAÇÃO. AF_06/2016</v>
      </c>
      <c r="D4731" s="94" t="str">
        <f>Cartilha_GLOBAL!D4731</f>
        <v>UN</v>
      </c>
      <c r="E4731" s="105">
        <f>Cartilha_GLOBAL!$E4731</f>
        <v>337.72</v>
      </c>
      <c r="F4731" s="182">
        <f>Cartilha_GLOBAL!$F4731</f>
        <v>414.52</v>
      </c>
      <c r="G4731" s="108"/>
      <c r="H4731" s="107">
        <f t="shared" si="293"/>
        <v>0</v>
      </c>
      <c r="I4731" s="143">
        <f t="shared" si="294"/>
        <v>0</v>
      </c>
      <c r="J4731" s="142"/>
      <c r="K4731" s="145"/>
      <c r="L4731" s="7" t="str">
        <f t="shared" si="295"/>
        <v/>
      </c>
      <c r="M4731" s="7" t="str">
        <f t="shared" si="296"/>
        <v/>
      </c>
      <c r="N4731" s="7" t="str">
        <f>Cartilha_GLOBAL!N4731</f>
        <v/>
      </c>
      <c r="O4731" s="144"/>
      <c r="Q4731" s="151"/>
      <c r="R4731" s="152">
        <v>0</v>
      </c>
      <c r="T4731" s="153">
        <f>IF(Cartilha_GLOBAL!R4731=0,0,IF(Cartilha_GLOBAL!R4731&gt;0,"c","b"))</f>
        <v>0</v>
      </c>
    </row>
    <row r="4732" ht="33.75" hidden="1" spans="1:20">
      <c r="A4732" s="158">
        <f>Cartilha_GLOBAL!A4732</f>
        <v>94783</v>
      </c>
      <c r="B4732" s="100" t="str">
        <f>Cartilha_GLOBAL!B4732</f>
        <v>SINAPI</v>
      </c>
      <c r="C4732" s="104" t="str">
        <f>Cartilha_GLOBAL!C4732</f>
        <v>ADAPTADOR COM FLANGE E ANEL DE VEDAÇÃO, PVC, SOLDÁVEL, DN  20 MM X 1/2 , INSTALADO EM RESERVAÇÃO DE ÁGUA DE EDIFICAÇÃO QUE POSSUA RESERVATÓRIO DE FIBRA/FIBROCIMENTO   FORNECIMENTO E INSTALAÇÃO. AF_06/2016</v>
      </c>
      <c r="D4732" s="94" t="str">
        <f>Cartilha_GLOBAL!D4732</f>
        <v>UN</v>
      </c>
      <c r="E4732" s="105">
        <f>Cartilha_GLOBAL!$E4732</f>
        <v>23.09</v>
      </c>
      <c r="F4732" s="182">
        <f>Cartilha_GLOBAL!$F4732</f>
        <v>28.34</v>
      </c>
      <c r="G4732" s="108"/>
      <c r="H4732" s="107">
        <f t="shared" si="293"/>
        <v>0</v>
      </c>
      <c r="I4732" s="143">
        <f t="shared" si="294"/>
        <v>0</v>
      </c>
      <c r="J4732" s="142"/>
      <c r="K4732" s="145"/>
      <c r="L4732" s="7" t="str">
        <f t="shared" si="295"/>
        <v/>
      </c>
      <c r="M4732" s="7" t="str">
        <f t="shared" si="296"/>
        <v/>
      </c>
      <c r="N4732" s="7" t="str">
        <f>Cartilha_GLOBAL!N4732</f>
        <v/>
      </c>
      <c r="O4732" s="144"/>
      <c r="Q4732" s="151"/>
      <c r="R4732" s="152">
        <v>0</v>
      </c>
      <c r="T4732" s="153">
        <f>IF(Cartilha_GLOBAL!R4732=0,0,IF(Cartilha_GLOBAL!R4732&gt;0,"c","b"))</f>
        <v>0</v>
      </c>
    </row>
    <row r="4733" ht="33.75" hidden="1" spans="1:20">
      <c r="A4733" s="158">
        <f>Cartilha_GLOBAL!A4733</f>
        <v>94785</v>
      </c>
      <c r="B4733" s="100" t="str">
        <f>Cartilha_GLOBAL!B4733</f>
        <v>SINAPI</v>
      </c>
      <c r="C4733" s="104" t="str">
        <f>Cartilha_GLOBAL!C4733</f>
        <v>ADAPTADOR COM FLANGES LIVRES, PVC, SOLDÁVEL LONGO, DN 32 MM X 1 , INSTALADO EM RESERVAÇÃO DE ÁGUA DE EDIFICAÇÃO QUE POSSUA RESERVATÓRIO DE FIBRA/FIBROCIMENTO   FORNECIMENTO E INSTALAÇÃO. AF_06/2016</v>
      </c>
      <c r="D4733" s="94" t="str">
        <f>Cartilha_GLOBAL!D4733</f>
        <v>UN</v>
      </c>
      <c r="E4733" s="105">
        <f>Cartilha_GLOBAL!$E4733</f>
        <v>28.05</v>
      </c>
      <c r="F4733" s="182">
        <f>Cartilha_GLOBAL!$F4733</f>
        <v>34.43</v>
      </c>
      <c r="G4733" s="108"/>
      <c r="H4733" s="107">
        <f t="shared" si="293"/>
        <v>0</v>
      </c>
      <c r="I4733" s="143">
        <f t="shared" si="294"/>
        <v>0</v>
      </c>
      <c r="J4733" s="142"/>
      <c r="K4733" s="145"/>
      <c r="L4733" s="7" t="str">
        <f t="shared" si="295"/>
        <v/>
      </c>
      <c r="M4733" s="7" t="str">
        <f t="shared" si="296"/>
        <v/>
      </c>
      <c r="N4733" s="7" t="str">
        <f>Cartilha_GLOBAL!N4733</f>
        <v/>
      </c>
      <c r="O4733" s="144"/>
      <c r="Q4733" s="151"/>
      <c r="R4733" s="152">
        <v>0</v>
      </c>
      <c r="T4733" s="153">
        <f>IF(Cartilha_GLOBAL!R4733=0,0,IF(Cartilha_GLOBAL!R4733&gt;0,"c","b"))</f>
        <v>0</v>
      </c>
    </row>
    <row r="4734" ht="33.75" hidden="1" spans="1:20">
      <c r="A4734" s="158">
        <f>Cartilha_GLOBAL!A4734</f>
        <v>94786</v>
      </c>
      <c r="B4734" s="100" t="str">
        <f>Cartilha_GLOBAL!B4734</f>
        <v>SINAPI</v>
      </c>
      <c r="C4734" s="104" t="str">
        <f>Cartilha_GLOBAL!C4734</f>
        <v>ADAPTADOR COM FLANGES LIVRES, PVC, SOLDÁVEL LONGO, DN 40 MM X 1 1/4 , INSTALADO EM RESERVAÇÃO DE ÁGUA DE EDIFICAÇÃO QUE POSSUA RESERVATÓRIO DE FIBRA/FIBROCIMENTO   FORNECIMENTO E INSTALAÇÃO. AF_06/2016</v>
      </c>
      <c r="D4734" s="94" t="str">
        <f>Cartilha_GLOBAL!D4734</f>
        <v>UN</v>
      </c>
      <c r="E4734" s="105">
        <f>Cartilha_GLOBAL!$E4734</f>
        <v>53.19</v>
      </c>
      <c r="F4734" s="182">
        <f>Cartilha_GLOBAL!$F4734</f>
        <v>65.29</v>
      </c>
      <c r="G4734" s="108"/>
      <c r="H4734" s="107">
        <f t="shared" si="293"/>
        <v>0</v>
      </c>
      <c r="I4734" s="143">
        <f t="shared" si="294"/>
        <v>0</v>
      </c>
      <c r="J4734" s="142"/>
      <c r="K4734" s="145"/>
      <c r="L4734" s="7" t="str">
        <f t="shared" si="295"/>
        <v/>
      </c>
      <c r="M4734" s="7" t="str">
        <f t="shared" si="296"/>
        <v/>
      </c>
      <c r="N4734" s="7" t="str">
        <f>Cartilha_GLOBAL!N4734</f>
        <v/>
      </c>
      <c r="O4734" s="144"/>
      <c r="Q4734" s="151"/>
      <c r="R4734" s="152">
        <v>0</v>
      </c>
      <c r="T4734" s="153">
        <f>IF(Cartilha_GLOBAL!R4734=0,0,IF(Cartilha_GLOBAL!R4734&gt;0,"c","b"))</f>
        <v>0</v>
      </c>
    </row>
    <row r="4735" ht="33.75" hidden="1" spans="1:20">
      <c r="A4735" s="158">
        <f>Cartilha_GLOBAL!A4735</f>
        <v>94787</v>
      </c>
      <c r="B4735" s="100" t="str">
        <f>Cartilha_GLOBAL!B4735</f>
        <v>SINAPI</v>
      </c>
      <c r="C4735" s="104" t="str">
        <f>Cartilha_GLOBAL!C4735</f>
        <v>ADAPTADOR COM FLANGES LIVRES, PVC, SOLDÁVEL LONGO, DN 50 MM X 1 1/2 , INSTALADO EM RESERVAÇÃO DE ÁGUA DE EDIFICAÇÃO QUE POSSUA RESERVATÓRIO DE FIBRA/FIBROCIMENTO   FORNECIMENTO E INSTALAÇÃO. AF_06/2016</v>
      </c>
      <c r="D4735" s="94" t="str">
        <f>Cartilha_GLOBAL!D4735</f>
        <v>UN</v>
      </c>
      <c r="E4735" s="105">
        <f>Cartilha_GLOBAL!$E4735</f>
        <v>70.14</v>
      </c>
      <c r="F4735" s="182">
        <f>Cartilha_GLOBAL!$F4735</f>
        <v>86.09</v>
      </c>
      <c r="G4735" s="108"/>
      <c r="H4735" s="107">
        <f t="shared" si="293"/>
        <v>0</v>
      </c>
      <c r="I4735" s="143">
        <f t="shared" si="294"/>
        <v>0</v>
      </c>
      <c r="J4735" s="142"/>
      <c r="K4735" s="145"/>
      <c r="L4735" s="7" t="str">
        <f t="shared" si="295"/>
        <v/>
      </c>
      <c r="M4735" s="7" t="str">
        <f t="shared" si="296"/>
        <v/>
      </c>
      <c r="N4735" s="7" t="str">
        <f>Cartilha_GLOBAL!N4735</f>
        <v/>
      </c>
      <c r="O4735" s="144"/>
      <c r="Q4735" s="151"/>
      <c r="R4735" s="152">
        <v>0</v>
      </c>
      <c r="T4735" s="153">
        <f>IF(Cartilha_GLOBAL!R4735=0,0,IF(Cartilha_GLOBAL!R4735&gt;0,"c","b"))</f>
        <v>0</v>
      </c>
    </row>
    <row r="4736" ht="33.75" hidden="1" spans="1:20">
      <c r="A4736" s="158">
        <f>Cartilha_GLOBAL!A4736</f>
        <v>94788</v>
      </c>
      <c r="B4736" s="100" t="str">
        <f>Cartilha_GLOBAL!B4736</f>
        <v>SINAPI</v>
      </c>
      <c r="C4736" s="104" t="str">
        <f>Cartilha_GLOBAL!C4736</f>
        <v>ADAPTADOR COM FLANGES LIVRES, PVC, SOLDÁVEL LONGO, DN 60 MM X 2 , INSTALADO EM RESERVAÇÃO DE ÁGUA DE EDIFICAÇÃO QUE POSSUA RESERVATÓRIO DE FIBRA/FIBROCIMENTO   FORNECIMENTO E INSTALAÇÃO. AF_06/2016</v>
      </c>
      <c r="D4736" s="94" t="str">
        <f>Cartilha_GLOBAL!D4736</f>
        <v>UN</v>
      </c>
      <c r="E4736" s="105">
        <f>Cartilha_GLOBAL!$E4736</f>
        <v>102.09</v>
      </c>
      <c r="F4736" s="182">
        <f>Cartilha_GLOBAL!$F4736</f>
        <v>125.31</v>
      </c>
      <c r="G4736" s="108"/>
      <c r="H4736" s="107">
        <f t="shared" si="293"/>
        <v>0</v>
      </c>
      <c r="I4736" s="143">
        <f t="shared" si="294"/>
        <v>0</v>
      </c>
      <c r="J4736" s="142"/>
      <c r="K4736" s="145"/>
      <c r="L4736" s="7" t="str">
        <f t="shared" si="295"/>
        <v/>
      </c>
      <c r="M4736" s="7" t="str">
        <f t="shared" si="296"/>
        <v/>
      </c>
      <c r="N4736" s="7" t="str">
        <f>Cartilha_GLOBAL!N4736</f>
        <v/>
      </c>
      <c r="O4736" s="144"/>
      <c r="Q4736" s="151"/>
      <c r="R4736" s="152">
        <v>0</v>
      </c>
      <c r="T4736" s="153">
        <f>IF(Cartilha_GLOBAL!R4736=0,0,IF(Cartilha_GLOBAL!R4736&gt;0,"c","b"))</f>
        <v>0</v>
      </c>
    </row>
    <row r="4737" ht="33.75" hidden="1" spans="1:20">
      <c r="A4737" s="158">
        <f>Cartilha_GLOBAL!A4737</f>
        <v>94789</v>
      </c>
      <c r="B4737" s="100" t="str">
        <f>Cartilha_GLOBAL!B4737</f>
        <v>SINAPI</v>
      </c>
      <c r="C4737" s="104" t="str">
        <f>Cartilha_GLOBAL!C4737</f>
        <v>ADAPTADOR COM FLANGES LIVRES, PVC, SOLDÁVEL LONGO, DN 75 MM X 2 1/2 , INSTALADO EM RESERVAÇÃO DE ÁGUA DE EDIFICAÇÃO QUE POSSUA RESERVATÓRIO DE FIBRA/FIBROCIMENTO   FORNECIMENTO E INSTALAÇÃO. AF_06/2016</v>
      </c>
      <c r="D4737" s="94" t="str">
        <f>Cartilha_GLOBAL!D4737</f>
        <v>UN</v>
      </c>
      <c r="E4737" s="105">
        <f>Cartilha_GLOBAL!$E4737</f>
        <v>263.35</v>
      </c>
      <c r="F4737" s="182">
        <f>Cartilha_GLOBAL!$F4737</f>
        <v>323.24</v>
      </c>
      <c r="G4737" s="108"/>
      <c r="H4737" s="107">
        <f t="shared" si="293"/>
        <v>0</v>
      </c>
      <c r="I4737" s="143">
        <f t="shared" si="294"/>
        <v>0</v>
      </c>
      <c r="J4737" s="142"/>
      <c r="K4737" s="145"/>
      <c r="L4737" s="7" t="str">
        <f t="shared" si="295"/>
        <v/>
      </c>
      <c r="M4737" s="7" t="str">
        <f t="shared" si="296"/>
        <v/>
      </c>
      <c r="N4737" s="7" t="str">
        <f>Cartilha_GLOBAL!N4737</f>
        <v/>
      </c>
      <c r="O4737" s="144"/>
      <c r="Q4737" s="151"/>
      <c r="R4737" s="152">
        <v>0</v>
      </c>
      <c r="T4737" s="153">
        <f>IF(Cartilha_GLOBAL!R4737=0,0,IF(Cartilha_GLOBAL!R4737&gt;0,"c","b"))</f>
        <v>0</v>
      </c>
    </row>
    <row r="4738" ht="33.75" hidden="1" spans="1:20">
      <c r="A4738" s="158">
        <f>Cartilha_GLOBAL!A4738</f>
        <v>94790</v>
      </c>
      <c r="B4738" s="100" t="str">
        <f>Cartilha_GLOBAL!B4738</f>
        <v>SINAPI</v>
      </c>
      <c r="C4738" s="104" t="str">
        <f>Cartilha_GLOBAL!C4738</f>
        <v>ADAPTADOR COM FLANGES LIVRES, PVC, SOLDÁVEL LONGO, DN 85 MM X 3 , INSTALADO EM RESERVAÇÃO DE ÁGUA DE EDIFICAÇÃO QUE POSSUA RESERVATÓRIO DE FIBRA/FIBROCIMENTO   FORNECIMENTO E INSTALAÇÃO. AF_06/2016</v>
      </c>
      <c r="D4738" s="94" t="str">
        <f>Cartilha_GLOBAL!D4738</f>
        <v>UN</v>
      </c>
      <c r="E4738" s="105">
        <f>Cartilha_GLOBAL!$E4738</f>
        <v>361.89</v>
      </c>
      <c r="F4738" s="182">
        <f>Cartilha_GLOBAL!$F4738</f>
        <v>444.18</v>
      </c>
      <c r="G4738" s="108"/>
      <c r="H4738" s="107">
        <f t="shared" si="293"/>
        <v>0</v>
      </c>
      <c r="I4738" s="143">
        <f t="shared" si="294"/>
        <v>0</v>
      </c>
      <c r="J4738" s="142"/>
      <c r="K4738" s="145"/>
      <c r="L4738" s="7" t="str">
        <f t="shared" si="295"/>
        <v/>
      </c>
      <c r="M4738" s="7" t="str">
        <f t="shared" si="296"/>
        <v/>
      </c>
      <c r="N4738" s="7" t="str">
        <f>Cartilha_GLOBAL!N4738</f>
        <v/>
      </c>
      <c r="O4738" s="144"/>
      <c r="Q4738" s="151"/>
      <c r="R4738" s="152">
        <v>0</v>
      </c>
      <c r="T4738" s="153">
        <f>IF(Cartilha_GLOBAL!R4738=0,0,IF(Cartilha_GLOBAL!R4738&gt;0,"c","b"))</f>
        <v>0</v>
      </c>
    </row>
    <row r="4739" ht="33.75" hidden="1" spans="1:20">
      <c r="A4739" s="158">
        <f>Cartilha_GLOBAL!A4739</f>
        <v>94791</v>
      </c>
      <c r="B4739" s="100" t="str">
        <f>Cartilha_GLOBAL!B4739</f>
        <v>SINAPI</v>
      </c>
      <c r="C4739" s="104" t="str">
        <f>Cartilha_GLOBAL!C4739</f>
        <v>ADAPTADOR COM FLANGES LIVRES, PVC, SOLDÁVEL LONGO, DN 110 MM X 4 , INSTALADO EM RESERVAÇÃO DE ÁGUA DE EDIFICAÇÃO QUE POSSUA RESERVATÓRIO DE FIBRA/FIBROCIMENTO   FORNECIMENTO E INSTALAÇÃO. AF_06/2016</v>
      </c>
      <c r="D4739" s="94" t="str">
        <f>Cartilha_GLOBAL!D4739</f>
        <v>UN</v>
      </c>
      <c r="E4739" s="105">
        <f>Cartilha_GLOBAL!$E4739</f>
        <v>476.09</v>
      </c>
      <c r="F4739" s="182">
        <f>Cartilha_GLOBAL!$F4739</f>
        <v>584.35</v>
      </c>
      <c r="G4739" s="108"/>
      <c r="H4739" s="107">
        <f t="shared" si="293"/>
        <v>0</v>
      </c>
      <c r="I4739" s="143">
        <f t="shared" si="294"/>
        <v>0</v>
      </c>
      <c r="J4739" s="142"/>
      <c r="K4739" s="145"/>
      <c r="L4739" s="7" t="str">
        <f t="shared" si="295"/>
        <v/>
      </c>
      <c r="M4739" s="7" t="str">
        <f t="shared" si="296"/>
        <v/>
      </c>
      <c r="N4739" s="7" t="str">
        <f>Cartilha_GLOBAL!N4739</f>
        <v/>
      </c>
      <c r="O4739" s="144"/>
      <c r="Q4739" s="151"/>
      <c r="R4739" s="152">
        <v>0</v>
      </c>
      <c r="T4739" s="153">
        <f>IF(Cartilha_GLOBAL!R4739=0,0,IF(Cartilha_GLOBAL!R4739&gt;0,"c","b"))</f>
        <v>0</v>
      </c>
    </row>
    <row r="4740" ht="33.75" hidden="1" spans="1:20">
      <c r="A4740" s="158">
        <f>Cartilha_GLOBAL!A4740</f>
        <v>95141</v>
      </c>
      <c r="B4740" s="100" t="str">
        <f>Cartilha_GLOBAL!B4740</f>
        <v>SINAPI</v>
      </c>
      <c r="C4740" s="104" t="str">
        <f>Cartilha_GLOBAL!C4740</f>
        <v>ADAPTADOR COM FLANGES LIVRES, PVC, SOLDÁVEL LONGO, DN  25 MM X 3/4 , INSTALADO EM RESERVAÇÃO DE ÁGUA DE EDIFICAÇÃO QUE POSSUA RESERVATÓRIO DE FIBRA/FIBROCIMENTO    FORNECIMENTO E INSTALAÇÃO. AF_06/2016</v>
      </c>
      <c r="D4740" s="94" t="str">
        <f>Cartilha_GLOBAL!D4740</f>
        <v>UN</v>
      </c>
      <c r="E4740" s="105">
        <f>Cartilha_GLOBAL!$E4740</f>
        <v>37.72</v>
      </c>
      <c r="F4740" s="182">
        <f>Cartilha_GLOBAL!$F4740</f>
        <v>46.3</v>
      </c>
      <c r="G4740" s="108"/>
      <c r="H4740" s="107">
        <f t="shared" si="293"/>
        <v>0</v>
      </c>
      <c r="I4740" s="143">
        <f t="shared" si="294"/>
        <v>0</v>
      </c>
      <c r="J4740" s="142"/>
      <c r="K4740" s="145"/>
      <c r="L4740" s="7" t="str">
        <f t="shared" si="295"/>
        <v/>
      </c>
      <c r="M4740" s="7" t="str">
        <f t="shared" si="296"/>
        <v/>
      </c>
      <c r="N4740" s="7" t="str">
        <f>Cartilha_GLOBAL!N4740</f>
        <v/>
      </c>
      <c r="O4740" s="144"/>
      <c r="Q4740" s="151"/>
      <c r="R4740" s="152">
        <v>0</v>
      </c>
      <c r="T4740" s="153">
        <f>IF(Cartilha_GLOBAL!R4740=0,0,IF(Cartilha_GLOBAL!R4740&gt;0,"c","b"))</f>
        <v>0</v>
      </c>
    </row>
    <row r="4741" ht="12.75" spans="1:20">
      <c r="A4741" s="154" t="str">
        <f>Cartilha_GLOBAL!A4741</f>
        <v>9.3.16</v>
      </c>
      <c r="B4741" s="100">
        <f>Cartilha_GLOBAL!B4741</f>
        <v>0</v>
      </c>
      <c r="C4741" s="161" t="str">
        <f>Cartilha_GLOBAL!C4741</f>
        <v>TUBOS DE PVC - AGUA FRIA</v>
      </c>
      <c r="D4741" s="94">
        <f>Cartilha_GLOBAL!D4741</f>
        <v>0</v>
      </c>
      <c r="E4741" s="105">
        <f>Cartilha_GLOBAL!$E4741</f>
        <v>0</v>
      </c>
      <c r="F4741" s="182">
        <f>Cartilha_GLOBAL!$F4741</f>
        <v>0</v>
      </c>
      <c r="G4741" s="187"/>
      <c r="H4741" s="187">
        <f t="shared" si="293"/>
        <v>0</v>
      </c>
      <c r="I4741" s="188">
        <f t="shared" si="294"/>
        <v>0</v>
      </c>
      <c r="J4741" s="142"/>
      <c r="K4741" s="145" t="str">
        <f>IF(SUM(I4742:I4784)&gt;0,"xx","")</f>
        <v>xx</v>
      </c>
      <c r="L4741" s="7" t="str">
        <f t="shared" si="295"/>
        <v>x</v>
      </c>
      <c r="M4741" s="7" t="str">
        <f>IF(K4741="X","x",IF(K4741="xx","x",IF(OR(D4741&gt;0,I4741&gt;0),"x","")))</f>
        <v>x</v>
      </c>
      <c r="N4741" s="7" t="str">
        <f>Cartilha_GLOBAL!N4741</f>
        <v>x</v>
      </c>
      <c r="O4741" s="144"/>
      <c r="Q4741" s="151"/>
      <c r="R4741" s="152">
        <v>0</v>
      </c>
      <c r="T4741" s="153">
        <f>IF(Cartilha_GLOBAL!R4741=0,0,IF(Cartilha_GLOBAL!R4741&gt;0,"c","b"))</f>
        <v>0</v>
      </c>
    </row>
    <row r="4742" ht="12.75" hidden="1" spans="1:20">
      <c r="A4742" s="154" t="str">
        <f>Cartilha_GLOBAL!A4742</f>
        <v>9.3.16.1</v>
      </c>
      <c r="B4742" s="100">
        <f>Cartilha_GLOBAL!B4742</f>
        <v>0</v>
      </c>
      <c r="C4742" s="161" t="str">
        <f>Cartilha_GLOBAL!C4742</f>
        <v>INSTALADO EM RAMAL OU SUB-RAMAL DE ÁGUA</v>
      </c>
      <c r="D4742" s="94">
        <f>Cartilha_GLOBAL!D4742</f>
        <v>0</v>
      </c>
      <c r="E4742" s="105">
        <f>Cartilha_GLOBAL!$E4742</f>
        <v>0</v>
      </c>
      <c r="F4742" s="182">
        <f>Cartilha_GLOBAL!$F4742</f>
        <v>0</v>
      </c>
      <c r="G4742" s="187"/>
      <c r="H4742" s="187">
        <f t="shared" si="293"/>
        <v>0</v>
      </c>
      <c r="I4742" s="188">
        <f t="shared" si="294"/>
        <v>0</v>
      </c>
      <c r="J4742" s="142"/>
      <c r="K4742" s="145" t="str">
        <f>IF(SUM(I4743:I4748)&gt;0,"xx","")</f>
        <v/>
      </c>
      <c r="L4742" s="7" t="str">
        <f t="shared" si="295"/>
        <v/>
      </c>
      <c r="M4742" s="7" t="str">
        <f>IF(K4742="X","x",IF(K4742="xx","x",IF(OR(D4742&gt;0,I4742&gt;0),"x","")))</f>
        <v/>
      </c>
      <c r="N4742" s="7" t="str">
        <f>Cartilha_GLOBAL!N4742</f>
        <v/>
      </c>
      <c r="O4742" s="144"/>
      <c r="Q4742" s="151"/>
      <c r="R4742" s="152">
        <v>0</v>
      </c>
      <c r="T4742" s="153">
        <f>IF(Cartilha_GLOBAL!R4742=0,0,IF(Cartilha_GLOBAL!R4742&gt;0,"c","b"))</f>
        <v>0</v>
      </c>
    </row>
    <row r="4743" ht="33.75" hidden="1" spans="1:20">
      <c r="A4743" s="158">
        <f>Cartilha_GLOBAL!A4743</f>
        <v>91784</v>
      </c>
      <c r="B4743" s="100" t="str">
        <f>Cartilha_GLOBAL!B4743</f>
        <v>SINAPI</v>
      </c>
      <c r="C4743" s="104" t="str">
        <f>Cartilha_GLOBAL!C4743</f>
        <v>(COMPOSIÇÃO REPRESENTATIVA) DO SERVIÇO DE INSTALAÇÃO DE TUBOS DE PVC, SOLDÁVEL, ÁGUA FRIA, DN 20 MM (INSTALADO EM RAMAL, SUB-RAMAL OU RAMAL DE DISTRIBUIÇÃO), INCLUSIVE CONEXÕES, CORTES E FIXAÇÕES, PARA PRÉDIOS. AF_10/2015</v>
      </c>
      <c r="D4743" s="94" t="str">
        <f>Cartilha_GLOBAL!D4743</f>
        <v>M</v>
      </c>
      <c r="E4743" s="105">
        <f>Cartilha_GLOBAL!$E4743</f>
        <v>54.17</v>
      </c>
      <c r="F4743" s="182">
        <f>Cartilha_GLOBAL!$F4743</f>
        <v>66.49</v>
      </c>
      <c r="G4743" s="108"/>
      <c r="H4743" s="107">
        <f t="shared" si="293"/>
        <v>0</v>
      </c>
      <c r="I4743" s="143">
        <f t="shared" si="294"/>
        <v>0</v>
      </c>
      <c r="J4743" s="142"/>
      <c r="K4743" s="145"/>
      <c r="L4743" s="7" t="str">
        <f t="shared" si="295"/>
        <v/>
      </c>
      <c r="M4743" s="7" t="str">
        <f t="shared" si="296"/>
        <v/>
      </c>
      <c r="N4743" s="7" t="str">
        <f>Cartilha_GLOBAL!N4743</f>
        <v/>
      </c>
      <c r="O4743" s="144"/>
      <c r="Q4743" s="151"/>
      <c r="R4743" s="152">
        <v>0</v>
      </c>
      <c r="T4743" s="153">
        <f>IF(Cartilha_GLOBAL!R4743=0,0,IF(Cartilha_GLOBAL!R4743&gt;0,"c","b"))</f>
        <v>0</v>
      </c>
    </row>
    <row r="4744" ht="33.75" hidden="1" spans="1:20">
      <c r="A4744" s="158">
        <f>Cartilha_GLOBAL!A4744</f>
        <v>91785</v>
      </c>
      <c r="B4744" s="100" t="str">
        <f>Cartilha_GLOBAL!B4744</f>
        <v>SINAPI</v>
      </c>
      <c r="C4744" s="104" t="str">
        <f>Cartilha_GLOBAL!C4744</f>
        <v>(COMPOSIÇÃO REPRESENTATIVA) DO SERVIÇO DE INSTALAÇÃO DE TUBOS DE PVC, SOLDÁVEL, ÁGUA FRIA, DN 25 MM (INSTALADO EM RAMAL, SUB-RAMAL, RAMAL DE DISTRIBUIÇÃO OU PRUMADA), INCLUSIVE CONEXÕES, CORTES E FIXAÇÕES, PARA PRÉDIOS. AF_10/2015</v>
      </c>
      <c r="D4744" s="94" t="str">
        <f>Cartilha_GLOBAL!D4744</f>
        <v>M</v>
      </c>
      <c r="E4744" s="105">
        <f>Cartilha_GLOBAL!$E4744</f>
        <v>52.94</v>
      </c>
      <c r="F4744" s="182">
        <f>Cartilha_GLOBAL!$F4744</f>
        <v>64.98</v>
      </c>
      <c r="G4744" s="108"/>
      <c r="H4744" s="107">
        <f t="shared" si="293"/>
        <v>0</v>
      </c>
      <c r="I4744" s="143">
        <f t="shared" si="294"/>
        <v>0</v>
      </c>
      <c r="J4744" s="142"/>
      <c r="K4744" s="145"/>
      <c r="L4744" s="7" t="str">
        <f t="shared" si="295"/>
        <v/>
      </c>
      <c r="M4744" s="7" t="str">
        <f t="shared" si="296"/>
        <v/>
      </c>
      <c r="N4744" s="7" t="str">
        <f>Cartilha_GLOBAL!N4744</f>
        <v/>
      </c>
      <c r="O4744" s="144"/>
      <c r="Q4744" s="151"/>
      <c r="R4744" s="152">
        <v>0</v>
      </c>
      <c r="T4744" s="153">
        <f>IF(Cartilha_GLOBAL!R4744=0,0,IF(Cartilha_GLOBAL!R4744&gt;0,"c","b"))</f>
        <v>0</v>
      </c>
    </row>
    <row r="4745" ht="33.75" hidden="1" spans="1:20">
      <c r="A4745" s="158">
        <f>Cartilha_GLOBAL!A4745</f>
        <v>91786</v>
      </c>
      <c r="B4745" s="100" t="str">
        <f>Cartilha_GLOBAL!B4745</f>
        <v>SINAPI</v>
      </c>
      <c r="C4745" s="104" t="str">
        <f>Cartilha_GLOBAL!C4745</f>
        <v>(COMPOSIÇÃO REPRESENTATIVA) DO SERVIÇO DE INSTALAÇÃO TUBOS DE PVC, SOLDÁVEL, ÁGUA FRIA, DN 32 MM (INSTALADO EM RAMAL, SUB-RAMAL, RAMAL DE DISTRIBUIÇÃO OU PRUMADA), INCLUSIVE CONEXÕES, CORTES E FIXAÇÕES, PARA PRÉDIOS. AF_10/2015</v>
      </c>
      <c r="D4745" s="94" t="str">
        <f>Cartilha_GLOBAL!D4745</f>
        <v>M</v>
      </c>
      <c r="E4745" s="105">
        <f>Cartilha_GLOBAL!$E4745</f>
        <v>36.32</v>
      </c>
      <c r="F4745" s="182">
        <f>Cartilha_GLOBAL!$F4745</f>
        <v>44.58</v>
      </c>
      <c r="G4745" s="108"/>
      <c r="H4745" s="107">
        <f t="shared" si="293"/>
        <v>0</v>
      </c>
      <c r="I4745" s="143">
        <f t="shared" si="294"/>
        <v>0</v>
      </c>
      <c r="J4745" s="142"/>
      <c r="K4745" s="145"/>
      <c r="L4745" s="7" t="str">
        <f t="shared" si="295"/>
        <v/>
      </c>
      <c r="M4745" s="7" t="str">
        <f t="shared" si="296"/>
        <v/>
      </c>
      <c r="N4745" s="7" t="str">
        <f>Cartilha_GLOBAL!N4745</f>
        <v/>
      </c>
      <c r="O4745" s="144"/>
      <c r="Q4745" s="151"/>
      <c r="R4745" s="152">
        <v>0</v>
      </c>
      <c r="T4745" s="153">
        <f>IF(Cartilha_GLOBAL!R4745=0,0,IF(Cartilha_GLOBAL!R4745&gt;0,"c","b"))</f>
        <v>0</v>
      </c>
    </row>
    <row r="4746" ht="22.5" hidden="1" spans="1:20">
      <c r="A4746" s="158">
        <f>Cartilha_GLOBAL!A4746</f>
        <v>89355</v>
      </c>
      <c r="B4746" s="100" t="str">
        <f>Cartilha_GLOBAL!B4746</f>
        <v>SINAPI</v>
      </c>
      <c r="C4746" s="104" t="str">
        <f>Cartilha_GLOBAL!C4746</f>
        <v>TUBO, PVC, SOLDÁVEL, DN 20MM, INSTALADO EM RAMAL OU SUB-RAMAL DE ÁGUA - FORNECIMENTO E INSTALAÇÃO. AF_06/2022</v>
      </c>
      <c r="D4746" s="94" t="str">
        <f>Cartilha_GLOBAL!D4746</f>
        <v>M</v>
      </c>
      <c r="E4746" s="105">
        <f>Cartilha_GLOBAL!$E4746</f>
        <v>23.58</v>
      </c>
      <c r="F4746" s="182">
        <f>Cartilha_GLOBAL!$F4746</f>
        <v>28.94</v>
      </c>
      <c r="G4746" s="108"/>
      <c r="H4746" s="107">
        <f t="shared" si="293"/>
        <v>0</v>
      </c>
      <c r="I4746" s="143">
        <f t="shared" si="294"/>
        <v>0</v>
      </c>
      <c r="J4746" s="142"/>
      <c r="K4746" s="145"/>
      <c r="L4746" s="7" t="str">
        <f t="shared" si="295"/>
        <v/>
      </c>
      <c r="M4746" s="7" t="str">
        <f t="shared" si="296"/>
        <v/>
      </c>
      <c r="N4746" s="7" t="str">
        <f>Cartilha_GLOBAL!N4746</f>
        <v/>
      </c>
      <c r="O4746" s="144"/>
      <c r="Q4746" s="151"/>
      <c r="R4746" s="152">
        <v>0</v>
      </c>
      <c r="T4746" s="153">
        <f>IF(Cartilha_GLOBAL!R4746=0,0,IF(Cartilha_GLOBAL!R4746&gt;0,"c","b"))</f>
        <v>0</v>
      </c>
    </row>
    <row r="4747" ht="22.5" hidden="1" spans="1:20">
      <c r="A4747" s="158">
        <f>Cartilha_GLOBAL!A4747</f>
        <v>89356</v>
      </c>
      <c r="B4747" s="100" t="str">
        <f>Cartilha_GLOBAL!B4747</f>
        <v>SINAPI</v>
      </c>
      <c r="C4747" s="104" t="str">
        <f>Cartilha_GLOBAL!C4747</f>
        <v>TUBO, PVC, SOLDÁVEL, DN 25MM, INSTALADO EM RAMAL OU SUB-RAMAL DE ÁGUA - FORNECIMENTO E INSTALAÇÃO. AF_06/2022</v>
      </c>
      <c r="D4747" s="94" t="str">
        <f>Cartilha_GLOBAL!D4747</f>
        <v>M</v>
      </c>
      <c r="E4747" s="105">
        <f>Cartilha_GLOBAL!$E4747</f>
        <v>27.19</v>
      </c>
      <c r="F4747" s="182">
        <f>Cartilha_GLOBAL!$F4747</f>
        <v>33.37</v>
      </c>
      <c r="G4747" s="108"/>
      <c r="H4747" s="107">
        <f t="shared" si="293"/>
        <v>0</v>
      </c>
      <c r="I4747" s="143">
        <f t="shared" si="294"/>
        <v>0</v>
      </c>
      <c r="J4747" s="142"/>
      <c r="K4747" s="145"/>
      <c r="L4747" s="7" t="str">
        <f t="shared" si="295"/>
        <v/>
      </c>
      <c r="M4747" s="7" t="str">
        <f t="shared" si="296"/>
        <v/>
      </c>
      <c r="N4747" s="7" t="str">
        <f>Cartilha_GLOBAL!N4747</f>
        <v/>
      </c>
      <c r="O4747" s="144"/>
      <c r="Q4747" s="151"/>
      <c r="R4747" s="152">
        <v>0</v>
      </c>
      <c r="T4747" s="153">
        <f>IF(Cartilha_GLOBAL!R4747=0,0,IF(Cartilha_GLOBAL!R4747&gt;0,"c","b"))</f>
        <v>0</v>
      </c>
    </row>
    <row r="4748" ht="22.5" hidden="1" spans="1:20">
      <c r="A4748" s="158">
        <f>Cartilha_GLOBAL!A4748</f>
        <v>89357</v>
      </c>
      <c r="B4748" s="100" t="str">
        <f>Cartilha_GLOBAL!B4748</f>
        <v>SINAPI</v>
      </c>
      <c r="C4748" s="104" t="str">
        <f>Cartilha_GLOBAL!C4748</f>
        <v>TUBO, PVC, SOLDÁVEL, DN 32MM, INSTALADO EM RAMAL OU SUB-RAMAL DE ÁGUA - FORNECIMENTO E INSTALAÇÃO. AF_06/2022</v>
      </c>
      <c r="D4748" s="94" t="str">
        <f>Cartilha_GLOBAL!D4748</f>
        <v>M</v>
      </c>
      <c r="E4748" s="105">
        <f>Cartilha_GLOBAL!$E4748</f>
        <v>37.32</v>
      </c>
      <c r="F4748" s="182">
        <f>Cartilha_GLOBAL!$F4748</f>
        <v>45.81</v>
      </c>
      <c r="G4748" s="108"/>
      <c r="H4748" s="107">
        <f t="shared" si="293"/>
        <v>0</v>
      </c>
      <c r="I4748" s="143">
        <f t="shared" si="294"/>
        <v>0</v>
      </c>
      <c r="J4748" s="142"/>
      <c r="K4748" s="145"/>
      <c r="L4748" s="7" t="str">
        <f t="shared" si="295"/>
        <v/>
      </c>
      <c r="M4748" s="7" t="str">
        <f t="shared" si="296"/>
        <v/>
      </c>
      <c r="N4748" s="7" t="str">
        <f>Cartilha_GLOBAL!N4748</f>
        <v/>
      </c>
      <c r="O4748" s="144"/>
      <c r="Q4748" s="151"/>
      <c r="R4748" s="152">
        <v>0</v>
      </c>
      <c r="T4748" s="153">
        <f>IF(Cartilha_GLOBAL!R4748=0,0,IF(Cartilha_GLOBAL!R4748&gt;0,"c","b"))</f>
        <v>0</v>
      </c>
    </row>
    <row r="4749" ht="12.75" spans="1:20">
      <c r="A4749" s="154" t="str">
        <f>Cartilha_GLOBAL!A4749</f>
        <v>9.3.16.2</v>
      </c>
      <c r="B4749" s="100">
        <f>Cartilha_GLOBAL!B4749</f>
        <v>0</v>
      </c>
      <c r="C4749" s="161" t="str">
        <f>Cartilha_GLOBAL!C4749</f>
        <v>INSTALADO EM RAMAL DE DISTRIBUIÇÃO</v>
      </c>
      <c r="D4749" s="94">
        <f>Cartilha_GLOBAL!D4749</f>
        <v>0</v>
      </c>
      <c r="E4749" s="105">
        <f>Cartilha_GLOBAL!$E4749</f>
        <v>0</v>
      </c>
      <c r="F4749" s="182">
        <f>Cartilha_GLOBAL!$F4749</f>
        <v>0</v>
      </c>
      <c r="G4749" s="187"/>
      <c r="H4749" s="187">
        <f t="shared" si="293"/>
        <v>0</v>
      </c>
      <c r="I4749" s="188">
        <f t="shared" si="294"/>
        <v>0</v>
      </c>
      <c r="J4749" s="142"/>
      <c r="K4749" s="145" t="str">
        <f>IF(SUM(I4750:I4752)&gt;0,"xx","")</f>
        <v>xx</v>
      </c>
      <c r="L4749" s="7" t="str">
        <f t="shared" si="295"/>
        <v>x</v>
      </c>
      <c r="M4749" s="7" t="str">
        <f t="shared" si="296"/>
        <v>x</v>
      </c>
      <c r="N4749" s="7" t="str">
        <f>Cartilha_GLOBAL!N4749</f>
        <v>x</v>
      </c>
      <c r="O4749" s="144"/>
      <c r="Q4749" s="151"/>
      <c r="R4749" s="152">
        <v>0</v>
      </c>
      <c r="T4749" s="153">
        <f>IF(Cartilha_GLOBAL!R4749=0,0,IF(Cartilha_GLOBAL!R4749&gt;0,"c","b"))</f>
        <v>0</v>
      </c>
    </row>
    <row r="4750" ht="22.5" hidden="1" spans="1:20">
      <c r="A4750" s="158">
        <f>Cartilha_GLOBAL!A4750</f>
        <v>89401</v>
      </c>
      <c r="B4750" s="100" t="str">
        <f>Cartilha_GLOBAL!B4750</f>
        <v>SINAPI</v>
      </c>
      <c r="C4750" s="104" t="str">
        <f>Cartilha_GLOBAL!C4750</f>
        <v>TUBO, PVC, SOLDÁVEL, DN 20MM, INSTALADO EM RAMAL DE DISTRIBUIÇÃO DE ÁGUA - FORNECIMENTO E INSTALAÇÃO. AF_06/2022</v>
      </c>
      <c r="D4750" s="94" t="str">
        <f>Cartilha_GLOBAL!D4750</f>
        <v>M</v>
      </c>
      <c r="E4750" s="105">
        <f>Cartilha_GLOBAL!$E4750</f>
        <v>12.44</v>
      </c>
      <c r="F4750" s="182">
        <f>Cartilha_GLOBAL!$F4750</f>
        <v>15.27</v>
      </c>
      <c r="G4750" s="108"/>
      <c r="H4750" s="107">
        <f t="shared" si="293"/>
        <v>0</v>
      </c>
      <c r="I4750" s="143">
        <f t="shared" si="294"/>
        <v>0</v>
      </c>
      <c r="J4750" s="142"/>
      <c r="K4750" s="145"/>
      <c r="L4750" s="7" t="str">
        <f t="shared" si="295"/>
        <v/>
      </c>
      <c r="M4750" s="7" t="str">
        <f t="shared" si="296"/>
        <v/>
      </c>
      <c r="N4750" s="7" t="str">
        <f>Cartilha_GLOBAL!N4750</f>
        <v/>
      </c>
      <c r="O4750" s="144"/>
      <c r="Q4750" s="151"/>
      <c r="R4750" s="152">
        <v>0</v>
      </c>
      <c r="T4750" s="153">
        <f>IF(Cartilha_GLOBAL!R4750=0,0,IF(Cartilha_GLOBAL!R4750&gt;0,"c","b"))</f>
        <v>0</v>
      </c>
    </row>
    <row r="4751" ht="22.5" spans="1:20">
      <c r="A4751" s="158">
        <f>Cartilha_GLOBAL!A4751</f>
        <v>89402</v>
      </c>
      <c r="B4751" s="100" t="str">
        <f>Cartilha_GLOBAL!B4751</f>
        <v>SINAPI</v>
      </c>
      <c r="C4751" s="104" t="str">
        <f>Cartilha_GLOBAL!C4751</f>
        <v>TUBO, PVC, SOLDÁVEL, DN 25MM, INSTALADO EM RAMAL DE DISTRIBUIÇÃO DE ÁGUA - FORNECIMENTO E INSTALAÇÃO. AF_06/2022</v>
      </c>
      <c r="D4751" s="94" t="str">
        <f>Cartilha_GLOBAL!D4751</f>
        <v>M</v>
      </c>
      <c r="E4751" s="105">
        <f>Cartilha_GLOBAL!$E4751</f>
        <v>14.29</v>
      </c>
      <c r="F4751" s="182">
        <f>Cartilha_GLOBAL!$F4751</f>
        <v>17.54</v>
      </c>
      <c r="G4751" s="108">
        <v>18.71</v>
      </c>
      <c r="H4751" s="107">
        <f t="shared" si="293"/>
        <v>17.54</v>
      </c>
      <c r="I4751" s="143">
        <f t="shared" si="294"/>
        <v>328.18</v>
      </c>
      <c r="J4751" s="142"/>
      <c r="K4751" s="145"/>
      <c r="L4751" s="7" t="str">
        <f t="shared" si="295"/>
        <v>x</v>
      </c>
      <c r="M4751" s="7" t="str">
        <f t="shared" si="296"/>
        <v>x</v>
      </c>
      <c r="N4751" s="7" t="str">
        <f>Cartilha_GLOBAL!N4751</f>
        <v>x</v>
      </c>
      <c r="O4751" s="144"/>
      <c r="Q4751" s="151"/>
      <c r="R4751" s="152" t="s">
        <v>8414</v>
      </c>
      <c r="T4751" s="153">
        <f>IF(Cartilha_GLOBAL!R4751=0,0,IF(Cartilha_GLOBAL!R4751&gt;0,"c","b"))</f>
        <v>0</v>
      </c>
    </row>
    <row r="4752" ht="22.5" hidden="1" spans="1:20">
      <c r="A4752" s="158">
        <f>Cartilha_GLOBAL!A4752</f>
        <v>89403</v>
      </c>
      <c r="B4752" s="100" t="str">
        <f>Cartilha_GLOBAL!B4752</f>
        <v>SINAPI</v>
      </c>
      <c r="C4752" s="104" t="str">
        <f>Cartilha_GLOBAL!C4752</f>
        <v>TUBO, PVC, SOLDÁVEL, DN 32MM, INSTALADO EM RAMAL DE DISTRIBUIÇÃO DE ÁGUA - FORNECIMENTO E INSTALAÇÃO. AF_06/2022</v>
      </c>
      <c r="D4752" s="94" t="str">
        <f>Cartilha_GLOBAL!D4752</f>
        <v>M</v>
      </c>
      <c r="E4752" s="105">
        <f>Cartilha_GLOBAL!$E4752</f>
        <v>21.93</v>
      </c>
      <c r="F4752" s="182">
        <f>Cartilha_GLOBAL!$F4752</f>
        <v>26.92</v>
      </c>
      <c r="G4752" s="108"/>
      <c r="H4752" s="107">
        <f t="shared" si="293"/>
        <v>0</v>
      </c>
      <c r="I4752" s="143">
        <f t="shared" si="294"/>
        <v>0</v>
      </c>
      <c r="J4752" s="142"/>
      <c r="K4752" s="145"/>
      <c r="L4752" s="7" t="str">
        <f t="shared" si="295"/>
        <v/>
      </c>
      <c r="M4752" s="7" t="str">
        <f t="shared" si="296"/>
        <v/>
      </c>
      <c r="N4752" s="7" t="str">
        <f>Cartilha_GLOBAL!N4752</f>
        <v/>
      </c>
      <c r="O4752" s="144"/>
      <c r="Q4752" s="151"/>
      <c r="R4752" s="152">
        <v>0</v>
      </c>
      <c r="T4752" s="153">
        <f>IF(Cartilha_GLOBAL!R4752=0,0,IF(Cartilha_GLOBAL!R4752&gt;0,"c","b"))</f>
        <v>0</v>
      </c>
    </row>
    <row r="4753" ht="12.75" hidden="1" spans="1:20">
      <c r="A4753" s="154" t="str">
        <f>Cartilha_GLOBAL!A4753</f>
        <v>9.3.16.3</v>
      </c>
      <c r="B4753" s="100">
        <f>Cartilha_GLOBAL!B4753</f>
        <v>0</v>
      </c>
      <c r="C4753" s="161" t="str">
        <f>Cartilha_GLOBAL!C4753</f>
        <v>INSTALADO EM PRUMADA DE ÁGUA</v>
      </c>
      <c r="D4753" s="94">
        <f>Cartilha_GLOBAL!D4753</f>
        <v>0</v>
      </c>
      <c r="E4753" s="105">
        <f>Cartilha_GLOBAL!$E4753</f>
        <v>0</v>
      </c>
      <c r="F4753" s="182">
        <f>Cartilha_GLOBAL!$F4753</f>
        <v>0</v>
      </c>
      <c r="G4753" s="187"/>
      <c r="H4753" s="187">
        <f t="shared" si="293"/>
        <v>0</v>
      </c>
      <c r="I4753" s="188">
        <f t="shared" si="294"/>
        <v>0</v>
      </c>
      <c r="J4753" s="142"/>
      <c r="K4753" s="145" t="str">
        <f>IF(SUM(I4754:I4762)&gt;0,"xx","")</f>
        <v/>
      </c>
      <c r="L4753" s="7" t="str">
        <f t="shared" si="295"/>
        <v/>
      </c>
      <c r="M4753" s="7" t="str">
        <f t="shared" si="296"/>
        <v/>
      </c>
      <c r="N4753" s="7" t="str">
        <f>Cartilha_GLOBAL!N4753</f>
        <v/>
      </c>
      <c r="O4753" s="144"/>
      <c r="Q4753" s="151"/>
      <c r="R4753" s="152">
        <v>0</v>
      </c>
      <c r="T4753" s="153">
        <f>IF(Cartilha_GLOBAL!R4753=0,0,IF(Cartilha_GLOBAL!R4753&gt;0,"c","b"))</f>
        <v>0</v>
      </c>
    </row>
    <row r="4754" ht="22.5" hidden="1" spans="1:20">
      <c r="A4754" s="158">
        <f>Cartilha_GLOBAL!A4754</f>
        <v>89446</v>
      </c>
      <c r="B4754" s="100" t="str">
        <f>Cartilha_GLOBAL!B4754</f>
        <v>SINAPI</v>
      </c>
      <c r="C4754" s="104" t="str">
        <f>Cartilha_GLOBAL!C4754</f>
        <v>TUBO, PVC, SOLDÁVEL, DN 25MM, INSTALADO EM PRUMADA DE ÁGUA - FORNECIMENTO E INSTALAÇÃO. AF_06/2022</v>
      </c>
      <c r="D4754" s="94" t="str">
        <f>Cartilha_GLOBAL!D4754</f>
        <v>M</v>
      </c>
      <c r="E4754" s="105">
        <f>Cartilha_GLOBAL!$E4754</f>
        <v>6.17</v>
      </c>
      <c r="F4754" s="182">
        <f>Cartilha_GLOBAL!$F4754</f>
        <v>7.57</v>
      </c>
      <c r="G4754" s="108"/>
      <c r="H4754" s="107">
        <f t="shared" si="293"/>
        <v>0</v>
      </c>
      <c r="I4754" s="143">
        <f t="shared" si="294"/>
        <v>0</v>
      </c>
      <c r="J4754" s="142"/>
      <c r="K4754" s="145"/>
      <c r="L4754" s="7" t="str">
        <f t="shared" si="295"/>
        <v/>
      </c>
      <c r="M4754" s="7" t="str">
        <f t="shared" si="296"/>
        <v/>
      </c>
      <c r="N4754" s="7" t="str">
        <f>Cartilha_GLOBAL!N4754</f>
        <v/>
      </c>
      <c r="O4754" s="144"/>
      <c r="Q4754" s="151"/>
      <c r="R4754" s="152">
        <v>0</v>
      </c>
      <c r="T4754" s="153">
        <f>IF(Cartilha_GLOBAL!R4754=0,0,IF(Cartilha_GLOBAL!R4754&gt;0,"c","b"))</f>
        <v>0</v>
      </c>
    </row>
    <row r="4755" ht="22.5" hidden="1" spans="1:20">
      <c r="A4755" s="158">
        <f>Cartilha_GLOBAL!A4755</f>
        <v>89447</v>
      </c>
      <c r="B4755" s="100" t="str">
        <f>Cartilha_GLOBAL!B4755</f>
        <v>SINAPI</v>
      </c>
      <c r="C4755" s="104" t="str">
        <f>Cartilha_GLOBAL!C4755</f>
        <v>TUBO, PVC, SOLDÁVEL, DN 32MM, INSTALADO EM PRUMADA DE ÁGUA - FORNECIMENTO E INSTALAÇÃO. AF_06/2022</v>
      </c>
      <c r="D4755" s="94" t="str">
        <f>Cartilha_GLOBAL!D4755</f>
        <v>M</v>
      </c>
      <c r="E4755" s="105">
        <f>Cartilha_GLOBAL!$E4755</f>
        <v>12.29</v>
      </c>
      <c r="F4755" s="182">
        <f>Cartilha_GLOBAL!$F4755</f>
        <v>15.08</v>
      </c>
      <c r="G4755" s="108"/>
      <c r="H4755" s="107">
        <f t="shared" si="293"/>
        <v>0</v>
      </c>
      <c r="I4755" s="143">
        <f t="shared" si="294"/>
        <v>0</v>
      </c>
      <c r="J4755" s="142"/>
      <c r="K4755" s="145"/>
      <c r="L4755" s="7" t="str">
        <f t="shared" si="295"/>
        <v/>
      </c>
      <c r="M4755" s="7" t="str">
        <f t="shared" si="296"/>
        <v/>
      </c>
      <c r="N4755" s="7" t="str">
        <f>Cartilha_GLOBAL!N4755</f>
        <v/>
      </c>
      <c r="O4755" s="144"/>
      <c r="Q4755" s="151"/>
      <c r="R4755" s="152">
        <v>0</v>
      </c>
      <c r="T4755" s="153">
        <f>IF(Cartilha_GLOBAL!R4755=0,0,IF(Cartilha_GLOBAL!R4755&gt;0,"c","b"))</f>
        <v>0</v>
      </c>
    </row>
    <row r="4756" ht="33.75" hidden="1" spans="1:20">
      <c r="A4756" s="158">
        <f>Cartilha_GLOBAL!A4756</f>
        <v>91787</v>
      </c>
      <c r="B4756" s="100" t="str">
        <f>Cartilha_GLOBAL!B4756</f>
        <v>SINAPI</v>
      </c>
      <c r="C4756" s="104" t="str">
        <f>Cartilha_GLOBAL!C4756</f>
        <v>(COMPOSIÇÃO REPRESENTATIVA) DO SERVIÇO DE INSTALAÇÃO DE TUBOS DE PVC, SOLDÁVEL, ÁGUA FRIA, DN 40 MM (INSTALADO EM PRUMADA), INCLUSIVE CONEXÕES, CORTES E FIXAÇÕES, PARA PRÉDIOS. AF_10/2015</v>
      </c>
      <c r="D4756" s="94" t="str">
        <f>Cartilha_GLOBAL!D4756</f>
        <v>M</v>
      </c>
      <c r="E4756" s="105">
        <f>Cartilha_GLOBAL!$E4756</f>
        <v>38.95</v>
      </c>
      <c r="F4756" s="182">
        <f>Cartilha_GLOBAL!$F4756</f>
        <v>47.81</v>
      </c>
      <c r="G4756" s="108"/>
      <c r="H4756" s="107">
        <f t="shared" si="293"/>
        <v>0</v>
      </c>
      <c r="I4756" s="143">
        <f t="shared" si="294"/>
        <v>0</v>
      </c>
      <c r="J4756" s="142"/>
      <c r="K4756" s="145"/>
      <c r="L4756" s="7" t="str">
        <f t="shared" si="295"/>
        <v/>
      </c>
      <c r="M4756" s="7" t="str">
        <f t="shared" si="296"/>
        <v/>
      </c>
      <c r="N4756" s="7" t="str">
        <f>Cartilha_GLOBAL!N4756</f>
        <v/>
      </c>
      <c r="O4756" s="144"/>
      <c r="Q4756" s="151"/>
      <c r="R4756" s="152">
        <v>0</v>
      </c>
      <c r="T4756" s="153">
        <f>IF(Cartilha_GLOBAL!R4756=0,0,IF(Cartilha_GLOBAL!R4756&gt;0,"c","b"))</f>
        <v>0</v>
      </c>
    </row>
    <row r="4757" ht="33.75" hidden="1" spans="1:20">
      <c r="A4757" s="158">
        <f>Cartilha_GLOBAL!A4757</f>
        <v>91788</v>
      </c>
      <c r="B4757" s="100" t="str">
        <f>Cartilha_GLOBAL!B4757</f>
        <v>SINAPI</v>
      </c>
      <c r="C4757" s="104" t="str">
        <f>Cartilha_GLOBAL!C4757</f>
        <v>(COMPOSIÇÃO REPRESENTATIVA) DO SERVIÇO DE INSTALAÇÃO DE TUBOS DE PVC, SOLDÁVEL, ÁGUA FRIA, DN 50 MM (INSTALADO EM PRUMADA), INCLUSIVE CONEXÕES, CORTES E FIXAÇÕES, PARA PRÉDIOS. AF_10/2015</v>
      </c>
      <c r="D4757" s="94" t="str">
        <f>Cartilha_GLOBAL!D4757</f>
        <v>M</v>
      </c>
      <c r="E4757" s="105">
        <f>Cartilha_GLOBAL!$E4757</f>
        <v>47.84</v>
      </c>
      <c r="F4757" s="182">
        <f>Cartilha_GLOBAL!$F4757</f>
        <v>58.72</v>
      </c>
      <c r="G4757" s="108"/>
      <c r="H4757" s="107">
        <f t="shared" si="293"/>
        <v>0</v>
      </c>
      <c r="I4757" s="143">
        <f t="shared" si="294"/>
        <v>0</v>
      </c>
      <c r="J4757" s="142"/>
      <c r="K4757" s="145"/>
      <c r="L4757" s="7" t="str">
        <f t="shared" si="295"/>
        <v/>
      </c>
      <c r="M4757" s="7" t="str">
        <f t="shared" si="296"/>
        <v/>
      </c>
      <c r="N4757" s="7" t="str">
        <f>Cartilha_GLOBAL!N4757</f>
        <v/>
      </c>
      <c r="O4757" s="144"/>
      <c r="Q4757" s="151"/>
      <c r="R4757" s="152">
        <v>0</v>
      </c>
      <c r="T4757" s="153">
        <f>IF(Cartilha_GLOBAL!R4757=0,0,IF(Cartilha_GLOBAL!R4757&gt;0,"c","b"))</f>
        <v>0</v>
      </c>
    </row>
    <row r="4758" ht="22.5" hidden="1" spans="1:20">
      <c r="A4758" s="158">
        <f>Cartilha_GLOBAL!A4758</f>
        <v>89448</v>
      </c>
      <c r="B4758" s="100" t="str">
        <f>Cartilha_GLOBAL!B4758</f>
        <v>SINAPI</v>
      </c>
      <c r="C4758" s="104" t="str">
        <f>Cartilha_GLOBAL!C4758</f>
        <v>TUBO, PVC, SOLDÁVEL, DN 40MM, INSTALADO EM PRUMADA DE ÁGUA - FORNECIMENTO E INSTALAÇÃO. AF_06/2022</v>
      </c>
      <c r="D4758" s="94" t="str">
        <f>Cartilha_GLOBAL!D4758</f>
        <v>M</v>
      </c>
      <c r="E4758" s="105">
        <f>Cartilha_GLOBAL!$E4758</f>
        <v>18.8</v>
      </c>
      <c r="F4758" s="182">
        <f>Cartilha_GLOBAL!$F4758</f>
        <v>23.08</v>
      </c>
      <c r="G4758" s="108"/>
      <c r="H4758" s="107">
        <f t="shared" si="293"/>
        <v>0</v>
      </c>
      <c r="I4758" s="143">
        <f t="shared" si="294"/>
        <v>0</v>
      </c>
      <c r="J4758" s="142"/>
      <c r="K4758" s="145"/>
      <c r="L4758" s="7" t="str">
        <f t="shared" si="295"/>
        <v/>
      </c>
      <c r="M4758" s="7" t="str">
        <f t="shared" si="296"/>
        <v/>
      </c>
      <c r="N4758" s="7" t="str">
        <f>Cartilha_GLOBAL!N4758</f>
        <v/>
      </c>
      <c r="O4758" s="144"/>
      <c r="Q4758" s="151"/>
      <c r="R4758" s="152">
        <v>0</v>
      </c>
      <c r="T4758" s="153">
        <f>IF(Cartilha_GLOBAL!R4758=0,0,IF(Cartilha_GLOBAL!R4758&gt;0,"c","b"))</f>
        <v>0</v>
      </c>
    </row>
    <row r="4759" ht="22.5" hidden="1" spans="1:20">
      <c r="A4759" s="158">
        <f>Cartilha_GLOBAL!A4759</f>
        <v>89449</v>
      </c>
      <c r="B4759" s="100" t="str">
        <f>Cartilha_GLOBAL!B4759</f>
        <v>SINAPI</v>
      </c>
      <c r="C4759" s="104" t="str">
        <f>Cartilha_GLOBAL!C4759</f>
        <v>TUBO, PVC, SOLDÁVEL, DN 50MM, INSTALADO EM PRUMADA DE ÁGUA - FORNECIMENTO E INSTALAÇÃO. AF_06/2022</v>
      </c>
      <c r="D4759" s="94" t="str">
        <f>Cartilha_GLOBAL!D4759</f>
        <v>M</v>
      </c>
      <c r="E4759" s="105">
        <f>Cartilha_GLOBAL!$E4759</f>
        <v>20.8</v>
      </c>
      <c r="F4759" s="182">
        <f>Cartilha_GLOBAL!$F4759</f>
        <v>25.53</v>
      </c>
      <c r="G4759" s="108"/>
      <c r="H4759" s="107">
        <f t="shared" si="293"/>
        <v>0</v>
      </c>
      <c r="I4759" s="143">
        <f t="shared" si="294"/>
        <v>0</v>
      </c>
      <c r="J4759" s="142"/>
      <c r="K4759" s="145"/>
      <c r="L4759" s="7" t="str">
        <f t="shared" si="295"/>
        <v/>
      </c>
      <c r="M4759" s="7" t="str">
        <f t="shared" si="296"/>
        <v/>
      </c>
      <c r="N4759" s="7" t="str">
        <f>Cartilha_GLOBAL!N4759</f>
        <v/>
      </c>
      <c r="O4759" s="144"/>
      <c r="Q4759" s="151"/>
      <c r="R4759" s="152">
        <v>0</v>
      </c>
      <c r="T4759" s="153">
        <f>IF(Cartilha_GLOBAL!R4759=0,0,IF(Cartilha_GLOBAL!R4759&gt;0,"c","b"))</f>
        <v>0</v>
      </c>
    </row>
    <row r="4760" ht="22.5" hidden="1" spans="1:20">
      <c r="A4760" s="158">
        <f>Cartilha_GLOBAL!A4760</f>
        <v>89450</v>
      </c>
      <c r="B4760" s="100" t="str">
        <f>Cartilha_GLOBAL!B4760</f>
        <v>SINAPI</v>
      </c>
      <c r="C4760" s="104" t="str">
        <f>Cartilha_GLOBAL!C4760</f>
        <v>TUBO, PVC, SOLDÁVEL, DN 60MM, INSTALADO EM PRUMADA DE ÁGUA - FORNECIMENTO E INSTALAÇÃO. AF_06/2022</v>
      </c>
      <c r="D4760" s="94" t="str">
        <f>Cartilha_GLOBAL!D4760</f>
        <v>M</v>
      </c>
      <c r="E4760" s="105">
        <f>Cartilha_GLOBAL!$E4760</f>
        <v>33.31</v>
      </c>
      <c r="F4760" s="182">
        <f>Cartilha_GLOBAL!$F4760</f>
        <v>40.88</v>
      </c>
      <c r="G4760" s="108"/>
      <c r="H4760" s="107">
        <f t="shared" si="293"/>
        <v>0</v>
      </c>
      <c r="I4760" s="143">
        <f t="shared" si="294"/>
        <v>0</v>
      </c>
      <c r="J4760" s="142"/>
      <c r="K4760" s="145"/>
      <c r="L4760" s="7" t="str">
        <f t="shared" si="295"/>
        <v/>
      </c>
      <c r="M4760" s="7" t="str">
        <f t="shared" si="296"/>
        <v/>
      </c>
      <c r="N4760" s="7" t="str">
        <f>Cartilha_GLOBAL!N4760</f>
        <v/>
      </c>
      <c r="O4760" s="144"/>
      <c r="Q4760" s="151"/>
      <c r="R4760" s="152">
        <v>0</v>
      </c>
      <c r="T4760" s="153">
        <f>IF(Cartilha_GLOBAL!R4760=0,0,IF(Cartilha_GLOBAL!R4760&gt;0,"c","b"))</f>
        <v>0</v>
      </c>
    </row>
    <row r="4761" ht="22.5" hidden="1" spans="1:20">
      <c r="A4761" s="158">
        <f>Cartilha_GLOBAL!A4761</f>
        <v>89451</v>
      </c>
      <c r="B4761" s="100" t="str">
        <f>Cartilha_GLOBAL!B4761</f>
        <v>SINAPI</v>
      </c>
      <c r="C4761" s="104" t="str">
        <f>Cartilha_GLOBAL!C4761</f>
        <v>TUBO, PVC, SOLDÁVEL, DN 75MM, INSTALADO EM PRUMADA DE ÁGUA - FORNECIMENTO E INSTALAÇÃO. AF_06/2022</v>
      </c>
      <c r="D4761" s="94" t="str">
        <f>Cartilha_GLOBAL!D4761</f>
        <v>M</v>
      </c>
      <c r="E4761" s="105">
        <f>Cartilha_GLOBAL!$E4761</f>
        <v>54.22</v>
      </c>
      <c r="F4761" s="182">
        <f>Cartilha_GLOBAL!$F4761</f>
        <v>66.55</v>
      </c>
      <c r="G4761" s="108"/>
      <c r="H4761" s="107">
        <f t="shared" si="293"/>
        <v>0</v>
      </c>
      <c r="I4761" s="143">
        <f t="shared" si="294"/>
        <v>0</v>
      </c>
      <c r="J4761" s="142"/>
      <c r="K4761" s="145"/>
      <c r="L4761" s="7" t="str">
        <f t="shared" si="295"/>
        <v/>
      </c>
      <c r="M4761" s="7" t="str">
        <f t="shared" si="296"/>
        <v/>
      </c>
      <c r="N4761" s="7" t="str">
        <f>Cartilha_GLOBAL!N4761</f>
        <v/>
      </c>
      <c r="O4761" s="144"/>
      <c r="Q4761" s="151"/>
      <c r="R4761" s="152">
        <v>0</v>
      </c>
      <c r="T4761" s="153">
        <f>IF(Cartilha_GLOBAL!R4761=0,0,IF(Cartilha_GLOBAL!R4761&gt;0,"c","b"))</f>
        <v>0</v>
      </c>
    </row>
    <row r="4762" ht="22.5" hidden="1" spans="1:20">
      <c r="A4762" s="158">
        <f>Cartilha_GLOBAL!A4762</f>
        <v>89452</v>
      </c>
      <c r="B4762" s="100" t="str">
        <f>Cartilha_GLOBAL!B4762</f>
        <v>SINAPI</v>
      </c>
      <c r="C4762" s="104" t="str">
        <f>Cartilha_GLOBAL!C4762</f>
        <v>TUBO, PVC, SOLDÁVEL, DN 85MM, INSTALADO EM PRUMADA DE ÁGUA - FORNECIMENTO E INSTALAÇÃO. AF_06/2022</v>
      </c>
      <c r="D4762" s="94" t="str">
        <f>Cartilha_GLOBAL!D4762</f>
        <v>M</v>
      </c>
      <c r="E4762" s="105">
        <f>Cartilha_GLOBAL!$E4762</f>
        <v>74.64</v>
      </c>
      <c r="F4762" s="182">
        <f>Cartilha_GLOBAL!$F4762</f>
        <v>91.61</v>
      </c>
      <c r="G4762" s="108"/>
      <c r="H4762" s="107">
        <f t="shared" si="293"/>
        <v>0</v>
      </c>
      <c r="I4762" s="143">
        <f t="shared" si="294"/>
        <v>0</v>
      </c>
      <c r="J4762" s="142"/>
      <c r="K4762" s="145"/>
      <c r="L4762" s="7" t="str">
        <f t="shared" si="295"/>
        <v/>
      </c>
      <c r="M4762" s="7" t="str">
        <f t="shared" si="296"/>
        <v/>
      </c>
      <c r="N4762" s="7" t="str">
        <f>Cartilha_GLOBAL!N4762</f>
        <v/>
      </c>
      <c r="O4762" s="144"/>
      <c r="Q4762" s="151"/>
      <c r="R4762" s="152">
        <v>0</v>
      </c>
      <c r="T4762" s="153">
        <f>IF(Cartilha_GLOBAL!R4762=0,0,IF(Cartilha_GLOBAL!R4762&gt;0,"c","b"))</f>
        <v>0</v>
      </c>
    </row>
    <row r="4763" ht="12.75" hidden="1" spans="1:20">
      <c r="A4763" s="154" t="str">
        <f>Cartilha_GLOBAL!A4763</f>
        <v>9.3.16.4</v>
      </c>
      <c r="B4763" s="100">
        <f>Cartilha_GLOBAL!B4763</f>
        <v>0</v>
      </c>
      <c r="C4763" s="161" t="str">
        <f>Cartilha_GLOBAL!C4763</f>
        <v>ASSENTAMENTO DE TUBOS DE PVC - ÁGUA FRIA</v>
      </c>
      <c r="D4763" s="94">
        <f>Cartilha_GLOBAL!D4763</f>
        <v>0</v>
      </c>
      <c r="E4763" s="105">
        <f>Cartilha_GLOBAL!$E4763</f>
        <v>0</v>
      </c>
      <c r="F4763" s="182">
        <f>Cartilha_GLOBAL!$F4763</f>
        <v>0</v>
      </c>
      <c r="G4763" s="187"/>
      <c r="H4763" s="187">
        <f t="shared" si="293"/>
        <v>0</v>
      </c>
      <c r="I4763" s="188">
        <f t="shared" si="294"/>
        <v>0</v>
      </c>
      <c r="J4763" s="142"/>
      <c r="K4763" s="145" t="str">
        <f>IF(SUM(I4764:I4769)&gt;0,"xx","")</f>
        <v/>
      </c>
      <c r="L4763" s="7" t="str">
        <f t="shared" si="295"/>
        <v/>
      </c>
      <c r="M4763" s="7" t="str">
        <f t="shared" si="296"/>
        <v/>
      </c>
      <c r="N4763" s="7" t="str">
        <f>Cartilha_GLOBAL!N4763</f>
        <v/>
      </c>
      <c r="O4763" s="144"/>
      <c r="Q4763" s="151"/>
      <c r="R4763" s="152">
        <v>0</v>
      </c>
      <c r="T4763" s="153">
        <f>IF(Cartilha_GLOBAL!R4763=0,0,IF(Cartilha_GLOBAL!R4763&gt;0,"c","b"))</f>
        <v>0</v>
      </c>
    </row>
    <row r="4764" ht="22.5" hidden="1" spans="1:20">
      <c r="A4764" s="158">
        <f>Cartilha_GLOBAL!A4764</f>
        <v>97121</v>
      </c>
      <c r="B4764" s="100" t="str">
        <f>Cartilha_GLOBAL!B4764</f>
        <v>SINAPI</v>
      </c>
      <c r="C4764" s="104" t="str">
        <f>Cartilha_GLOBAL!C4764</f>
        <v>ASSENTAMENTO DE TUBO DE PVC PBA PARA REDE DE ÁGUA, DN 50 MM, JUNTA ELÁSTICA INTEGRADA, INSTALADO EM LOCAL COM NÍVEL ALTO DE INTERFERÊNCIAS (NÃO INCLUI FORNECIMENTO). AF_11/2017</v>
      </c>
      <c r="D4764" s="94" t="str">
        <f>Cartilha_GLOBAL!D4764</f>
        <v>M</v>
      </c>
      <c r="E4764" s="105">
        <f>Cartilha_GLOBAL!$E4764</f>
        <v>2.45</v>
      </c>
      <c r="F4764" s="182">
        <f>Cartilha_GLOBAL!$F4764</f>
        <v>3.01</v>
      </c>
      <c r="G4764" s="108"/>
      <c r="H4764" s="107">
        <f t="shared" si="293"/>
        <v>0</v>
      </c>
      <c r="I4764" s="143">
        <f t="shared" si="294"/>
        <v>0</v>
      </c>
      <c r="J4764" s="142"/>
      <c r="K4764" s="145"/>
      <c r="L4764" s="7" t="str">
        <f t="shared" si="295"/>
        <v/>
      </c>
      <c r="M4764" s="7" t="str">
        <f t="shared" si="296"/>
        <v/>
      </c>
      <c r="N4764" s="7" t="str">
        <f>Cartilha_GLOBAL!N4764</f>
        <v/>
      </c>
      <c r="O4764" s="144"/>
      <c r="Q4764" s="151"/>
      <c r="R4764" s="152">
        <v>0</v>
      </c>
      <c r="T4764" s="153">
        <f>IF(Cartilha_GLOBAL!R4764=0,0,IF(Cartilha_GLOBAL!R4764&gt;0,"c","b"))</f>
        <v>0</v>
      </c>
    </row>
    <row r="4765" ht="22.5" hidden="1" spans="1:20">
      <c r="A4765" s="158">
        <f>Cartilha_GLOBAL!A4765</f>
        <v>97122</v>
      </c>
      <c r="B4765" s="100" t="str">
        <f>Cartilha_GLOBAL!B4765</f>
        <v>SINAPI</v>
      </c>
      <c r="C4765" s="104" t="str">
        <f>Cartilha_GLOBAL!C4765</f>
        <v>ASSENTAMENTO DE TUBO DE PVC PBA PARA REDE DE ÁGUA, DN 75 MM, JUNTA ELÁSTICA INTEGRADA, INSTALADO EM LOCAL COM NÍVEL ALTO DE INTERFERÊNCIAS (NÃO INCLUI FORNECIMENTO). AF_11/2017</v>
      </c>
      <c r="D4765" s="94" t="str">
        <f>Cartilha_GLOBAL!D4765</f>
        <v>M</v>
      </c>
      <c r="E4765" s="105">
        <f>Cartilha_GLOBAL!$E4765</f>
        <v>3.39</v>
      </c>
      <c r="F4765" s="182">
        <f>Cartilha_GLOBAL!$F4765</f>
        <v>4.16</v>
      </c>
      <c r="G4765" s="108"/>
      <c r="H4765" s="107">
        <f t="shared" si="293"/>
        <v>0</v>
      </c>
      <c r="I4765" s="143">
        <f t="shared" si="294"/>
        <v>0</v>
      </c>
      <c r="J4765" s="142"/>
      <c r="K4765" s="145"/>
      <c r="L4765" s="7" t="str">
        <f t="shared" si="295"/>
        <v/>
      </c>
      <c r="M4765" s="7" t="str">
        <f t="shared" si="296"/>
        <v/>
      </c>
      <c r="N4765" s="7" t="str">
        <f>Cartilha_GLOBAL!N4765</f>
        <v/>
      </c>
      <c r="O4765" s="144"/>
      <c r="Q4765" s="151"/>
      <c r="R4765" s="152">
        <v>0</v>
      </c>
      <c r="T4765" s="153">
        <f>IF(Cartilha_GLOBAL!R4765=0,0,IF(Cartilha_GLOBAL!R4765&gt;0,"c","b"))</f>
        <v>0</v>
      </c>
    </row>
    <row r="4766" ht="22.5" hidden="1" spans="1:20">
      <c r="A4766" s="158">
        <f>Cartilha_GLOBAL!A4766</f>
        <v>97123</v>
      </c>
      <c r="B4766" s="100" t="str">
        <f>Cartilha_GLOBAL!B4766</f>
        <v>SINAPI</v>
      </c>
      <c r="C4766" s="104" t="str">
        <f>Cartilha_GLOBAL!C4766</f>
        <v>ASSENTAMENTO DE TUBO DE PVC PBA PARA REDE DE ÁGUA, DN 100 MM, JUNTA ELÁSTICA INTEGRADA, INSTALADO EM LOCAL COM NÍVEL ALTO DE INTERFERÊNCIAS (NÃO INCLUI FORNECIMENTO). AF_11/2017</v>
      </c>
      <c r="D4766" s="94" t="str">
        <f>Cartilha_GLOBAL!D4766</f>
        <v>M</v>
      </c>
      <c r="E4766" s="105">
        <f>Cartilha_GLOBAL!$E4766</f>
        <v>4.3</v>
      </c>
      <c r="F4766" s="182">
        <f>Cartilha_GLOBAL!$F4766</f>
        <v>5.28</v>
      </c>
      <c r="G4766" s="108"/>
      <c r="H4766" s="107">
        <f t="shared" si="293"/>
        <v>0</v>
      </c>
      <c r="I4766" s="143">
        <f t="shared" si="294"/>
        <v>0</v>
      </c>
      <c r="J4766" s="142"/>
      <c r="K4766" s="145"/>
      <c r="L4766" s="7" t="str">
        <f t="shared" si="295"/>
        <v/>
      </c>
      <c r="M4766" s="7" t="str">
        <f t="shared" si="296"/>
        <v/>
      </c>
      <c r="N4766" s="7" t="str">
        <f>Cartilha_GLOBAL!N4766</f>
        <v/>
      </c>
      <c r="O4766" s="144"/>
      <c r="Q4766" s="151"/>
      <c r="R4766" s="152">
        <v>0</v>
      </c>
      <c r="T4766" s="153">
        <f>IF(Cartilha_GLOBAL!R4766=0,0,IF(Cartilha_GLOBAL!R4766&gt;0,"c","b"))</f>
        <v>0</v>
      </c>
    </row>
    <row r="4767" ht="22.5" hidden="1" spans="1:20">
      <c r="A4767" s="158">
        <f>Cartilha_GLOBAL!A4767</f>
        <v>97124</v>
      </c>
      <c r="B4767" s="100" t="str">
        <f>Cartilha_GLOBAL!B4767</f>
        <v>SINAPI</v>
      </c>
      <c r="C4767" s="104" t="str">
        <f>Cartilha_GLOBAL!C4767</f>
        <v>ASSENTAMENTO DE TUBO DE PVC PBA PARA REDE DE ÁGUA, DN 50 MM, JUNTA ELÁSTICA INTEGRADA, INSTALADO EM LOCAL COM NÍVEL BAIXO DE INTERFERÊNCIAS (NÃO INCLUI FORNECIMENTO). AF_11/2017</v>
      </c>
      <c r="D4767" s="94" t="str">
        <f>Cartilha_GLOBAL!D4767</f>
        <v>M</v>
      </c>
      <c r="E4767" s="105">
        <f>Cartilha_GLOBAL!$E4767</f>
        <v>1.08</v>
      </c>
      <c r="F4767" s="182">
        <f>Cartilha_GLOBAL!$F4767</f>
        <v>1.33</v>
      </c>
      <c r="G4767" s="108"/>
      <c r="H4767" s="107">
        <f t="shared" si="293"/>
        <v>0</v>
      </c>
      <c r="I4767" s="143">
        <f t="shared" si="294"/>
        <v>0</v>
      </c>
      <c r="J4767" s="142"/>
      <c r="K4767" s="145"/>
      <c r="L4767" s="7" t="str">
        <f t="shared" si="295"/>
        <v/>
      </c>
      <c r="M4767" s="7" t="str">
        <f t="shared" si="296"/>
        <v/>
      </c>
      <c r="N4767" s="7" t="str">
        <f>Cartilha_GLOBAL!N4767</f>
        <v/>
      </c>
      <c r="O4767" s="144"/>
      <c r="Q4767" s="151"/>
      <c r="R4767" s="152">
        <v>0</v>
      </c>
      <c r="T4767" s="153">
        <f>IF(Cartilha_GLOBAL!R4767=0,0,IF(Cartilha_GLOBAL!R4767&gt;0,"c","b"))</f>
        <v>0</v>
      </c>
    </row>
    <row r="4768" ht="22.5" hidden="1" spans="1:20">
      <c r="A4768" s="158">
        <f>Cartilha_GLOBAL!A4768</f>
        <v>97125</v>
      </c>
      <c r="B4768" s="100" t="str">
        <f>Cartilha_GLOBAL!B4768</f>
        <v>SINAPI</v>
      </c>
      <c r="C4768" s="104" t="str">
        <f>Cartilha_GLOBAL!C4768</f>
        <v>ASSENTAMENTO DE TUBO DE PVC PBA PARA REDE DE ÁGUA, DN 75 MM, JUNTA ELÁSTICA INTEGRADA, INSTALADO EM LOCAL COM NÍVEL BAIXO DE INTERFERÊNCIAS (NÃO INCLUI FORNECIMENTO). AF_11/2017</v>
      </c>
      <c r="D4768" s="94" t="str">
        <f>Cartilha_GLOBAL!D4768</f>
        <v>M</v>
      </c>
      <c r="E4768" s="105">
        <f>Cartilha_GLOBAL!$E4768</f>
        <v>1.53</v>
      </c>
      <c r="F4768" s="182">
        <f>Cartilha_GLOBAL!$F4768</f>
        <v>1.88</v>
      </c>
      <c r="G4768" s="108"/>
      <c r="H4768" s="107">
        <f t="shared" si="293"/>
        <v>0</v>
      </c>
      <c r="I4768" s="143">
        <f t="shared" si="294"/>
        <v>0</v>
      </c>
      <c r="J4768" s="142"/>
      <c r="K4768" s="145"/>
      <c r="L4768" s="7" t="str">
        <f t="shared" si="295"/>
        <v/>
      </c>
      <c r="M4768" s="7" t="str">
        <f t="shared" si="296"/>
        <v/>
      </c>
      <c r="N4768" s="7" t="str">
        <f>Cartilha_GLOBAL!N4768</f>
        <v/>
      </c>
      <c r="O4768" s="144"/>
      <c r="Q4768" s="151"/>
      <c r="R4768" s="152">
        <v>0</v>
      </c>
      <c r="T4768" s="153">
        <f>IF(Cartilha_GLOBAL!R4768=0,0,IF(Cartilha_GLOBAL!R4768&gt;0,"c","b"))</f>
        <v>0</v>
      </c>
    </row>
    <row r="4769" ht="22.5" hidden="1" spans="1:20">
      <c r="A4769" s="158">
        <f>Cartilha_GLOBAL!A4769</f>
        <v>97126</v>
      </c>
      <c r="B4769" s="100" t="str">
        <f>Cartilha_GLOBAL!B4769</f>
        <v>SINAPI</v>
      </c>
      <c r="C4769" s="104" t="str">
        <f>Cartilha_GLOBAL!C4769</f>
        <v>ASSENTAMENTO DE TUBO DE PVC PBA PARA REDE DE ÁGUA, DN 100 MM, JUNTA ELÁSTICA INTEGRADA, INSTALADO EM LOCAL COM NÍVEL BAIXO DE INTERFERÊNCIAS (NÃO INCLUI FORNECIMENTO). AF_11/2017</v>
      </c>
      <c r="D4769" s="94" t="str">
        <f>Cartilha_GLOBAL!D4769</f>
        <v>M</v>
      </c>
      <c r="E4769" s="105">
        <f>Cartilha_GLOBAL!$E4769</f>
        <v>1.94</v>
      </c>
      <c r="F4769" s="182">
        <f>Cartilha_GLOBAL!$F4769</f>
        <v>2.38</v>
      </c>
      <c r="G4769" s="108"/>
      <c r="H4769" s="107">
        <f t="shared" si="293"/>
        <v>0</v>
      </c>
      <c r="I4769" s="143">
        <f t="shared" si="294"/>
        <v>0</v>
      </c>
      <c r="J4769" s="142"/>
      <c r="K4769" s="145"/>
      <c r="L4769" s="7" t="str">
        <f t="shared" si="295"/>
        <v/>
      </c>
      <c r="M4769" s="7" t="str">
        <f t="shared" si="296"/>
        <v/>
      </c>
      <c r="N4769" s="7" t="str">
        <f>Cartilha_GLOBAL!N4769</f>
        <v/>
      </c>
      <c r="O4769" s="144"/>
      <c r="Q4769" s="151"/>
      <c r="R4769" s="152">
        <v>0</v>
      </c>
      <c r="T4769" s="153">
        <f>IF(Cartilha_GLOBAL!R4769=0,0,IF(Cartilha_GLOBAL!R4769&gt;0,"c","b"))</f>
        <v>0</v>
      </c>
    </row>
    <row r="4770" ht="12.75" hidden="1" spans="1:20">
      <c r="A4770" s="154" t="str">
        <f>Cartilha_GLOBAL!A4770</f>
        <v>9.3.16.5</v>
      </c>
      <c r="B4770" s="100">
        <f>Cartilha_GLOBAL!B4770</f>
        <v>0</v>
      </c>
      <c r="C4770" s="161" t="str">
        <f>Cartilha_GLOBAL!C4770</f>
        <v>ASSENTAMENTO DE TUBOS DE PVC DE FOFO - ÁGUA FRIA</v>
      </c>
      <c r="D4770" s="94">
        <f>Cartilha_GLOBAL!D4770</f>
        <v>0</v>
      </c>
      <c r="E4770" s="105">
        <f>Cartilha_GLOBAL!$E4770</f>
        <v>0</v>
      </c>
      <c r="F4770" s="182">
        <f>Cartilha_GLOBAL!$F4770</f>
        <v>0</v>
      </c>
      <c r="G4770" s="187"/>
      <c r="H4770" s="187">
        <f t="shared" si="293"/>
        <v>0</v>
      </c>
      <c r="I4770" s="188">
        <f t="shared" si="294"/>
        <v>0</v>
      </c>
      <c r="J4770" s="142"/>
      <c r="K4770" s="145" t="str">
        <f>IF(SUM(I4771:I4784)&gt;0,"xx","")</f>
        <v/>
      </c>
      <c r="L4770" s="7" t="str">
        <f t="shared" si="295"/>
        <v/>
      </c>
      <c r="M4770" s="7" t="str">
        <f t="shared" si="296"/>
        <v/>
      </c>
      <c r="N4770" s="7" t="str">
        <f>Cartilha_GLOBAL!N4770</f>
        <v/>
      </c>
      <c r="O4770" s="144"/>
      <c r="Q4770" s="151"/>
      <c r="R4770" s="152">
        <v>0</v>
      </c>
      <c r="T4770" s="153">
        <f>IF(Cartilha_GLOBAL!R4770=0,0,IF(Cartilha_GLOBAL!R4770&gt;0,"c","b"))</f>
        <v>0</v>
      </c>
    </row>
    <row r="4771" ht="33.75" hidden="1" spans="1:20">
      <c r="A4771" s="158">
        <f>Cartilha_GLOBAL!A4771</f>
        <v>97127</v>
      </c>
      <c r="B4771" s="100" t="str">
        <f>Cartilha_GLOBAL!B4771</f>
        <v>SINAPI</v>
      </c>
      <c r="C4771" s="104" t="str">
        <f>Cartilha_GLOBAL!C4771</f>
        <v>ASSENTAMENTO DE TUBO DE PVC DEFOFO OU PRFV OU RPVC PARA REDE DE ÁGUA, DN 150 MM, JUNTA ELÁSTICA INTEGRADA, INSTALADO EM LOCAL COM NÍVEL ALTO DE INTERFERÊNCIAS (NÃO INCLUI FORNECIMENTO). AF_11/2017</v>
      </c>
      <c r="D4771" s="94" t="str">
        <f>Cartilha_GLOBAL!D4771</f>
        <v>M</v>
      </c>
      <c r="E4771" s="105">
        <f>Cartilha_GLOBAL!$E4771</f>
        <v>6.16</v>
      </c>
      <c r="F4771" s="182">
        <f>Cartilha_GLOBAL!$F4771</f>
        <v>7.56</v>
      </c>
      <c r="G4771" s="108"/>
      <c r="H4771" s="107">
        <f t="shared" si="293"/>
        <v>0</v>
      </c>
      <c r="I4771" s="143">
        <f t="shared" si="294"/>
        <v>0</v>
      </c>
      <c r="J4771" s="142"/>
      <c r="K4771" s="145"/>
      <c r="L4771" s="7" t="str">
        <f t="shared" si="295"/>
        <v/>
      </c>
      <c r="M4771" s="7" t="str">
        <f t="shared" si="296"/>
        <v/>
      </c>
      <c r="N4771" s="7" t="str">
        <f>Cartilha_GLOBAL!N4771</f>
        <v/>
      </c>
      <c r="O4771" s="144"/>
      <c r="Q4771" s="151"/>
      <c r="R4771" s="152">
        <v>0</v>
      </c>
      <c r="T4771" s="153">
        <f>IF(Cartilha_GLOBAL!R4771=0,0,IF(Cartilha_GLOBAL!R4771&gt;0,"c","b"))</f>
        <v>0</v>
      </c>
    </row>
    <row r="4772" ht="33.75" hidden="1" spans="1:20">
      <c r="A4772" s="158">
        <f>Cartilha_GLOBAL!A4772</f>
        <v>97128</v>
      </c>
      <c r="B4772" s="100" t="str">
        <f>Cartilha_GLOBAL!B4772</f>
        <v>SINAPI</v>
      </c>
      <c r="C4772" s="104" t="str">
        <f>Cartilha_GLOBAL!C4772</f>
        <v>ASSENTAMENTO DE TUBO DE PVC DEFOFO OU PRFV OU RPVC PARA REDE DE ÁGUA, DN 200 MM, JUNTA ELÁSTICA INTEGRADA, INSTALADO EM LOCAL COM NÍVEL ALTO DE INTERFERÊNCIAS (NÃO INCLUI FORNECIMENTO). AF_11/2017</v>
      </c>
      <c r="D4772" s="94" t="str">
        <f>Cartilha_GLOBAL!D4772</f>
        <v>M</v>
      </c>
      <c r="E4772" s="105">
        <f>Cartilha_GLOBAL!$E4772</f>
        <v>11.82</v>
      </c>
      <c r="F4772" s="182">
        <f>Cartilha_GLOBAL!$F4772</f>
        <v>14.51</v>
      </c>
      <c r="G4772" s="108"/>
      <c r="H4772" s="107">
        <f t="shared" si="293"/>
        <v>0</v>
      </c>
      <c r="I4772" s="143">
        <f t="shared" si="294"/>
        <v>0</v>
      </c>
      <c r="J4772" s="142"/>
      <c r="K4772" s="145"/>
      <c r="L4772" s="7" t="str">
        <f t="shared" si="295"/>
        <v/>
      </c>
      <c r="M4772" s="7" t="str">
        <f t="shared" si="296"/>
        <v/>
      </c>
      <c r="N4772" s="7" t="str">
        <f>Cartilha_GLOBAL!N4772</f>
        <v/>
      </c>
      <c r="O4772" s="144"/>
      <c r="Q4772" s="151"/>
      <c r="R4772" s="152">
        <v>0</v>
      </c>
      <c r="T4772" s="153">
        <f>IF(Cartilha_GLOBAL!R4772=0,0,IF(Cartilha_GLOBAL!R4772&gt;0,"c","b"))</f>
        <v>0</v>
      </c>
    </row>
    <row r="4773" ht="33.75" hidden="1" spans="1:20">
      <c r="A4773" s="158">
        <f>Cartilha_GLOBAL!A4773</f>
        <v>97129</v>
      </c>
      <c r="B4773" s="100" t="str">
        <f>Cartilha_GLOBAL!B4773</f>
        <v>SINAPI</v>
      </c>
      <c r="C4773" s="104" t="str">
        <f>Cartilha_GLOBAL!C4773</f>
        <v>ASSENTAMENTO DE TUBO DE PVC DEFOFO OU PRFV OU RPVC PARA REDE DE ÁGUA, DN 250 MM, JUNTA ELÁSTICA INTEGRADA, INSTALADO EM LOCAL COM NÍVEL ALTO DE INTERFERÊNCIAS (NÃO INCLUI FORNECIMENTO). AF_11/2017</v>
      </c>
      <c r="D4773" s="94" t="str">
        <f>Cartilha_GLOBAL!D4773</f>
        <v>M</v>
      </c>
      <c r="E4773" s="105">
        <f>Cartilha_GLOBAL!$E4773</f>
        <v>14.54</v>
      </c>
      <c r="F4773" s="182">
        <f>Cartilha_GLOBAL!$F4773</f>
        <v>17.85</v>
      </c>
      <c r="G4773" s="108"/>
      <c r="H4773" s="107">
        <f t="shared" si="293"/>
        <v>0</v>
      </c>
      <c r="I4773" s="143">
        <f t="shared" si="294"/>
        <v>0</v>
      </c>
      <c r="J4773" s="142"/>
      <c r="K4773" s="145"/>
      <c r="L4773" s="7" t="str">
        <f t="shared" si="295"/>
        <v/>
      </c>
      <c r="M4773" s="7" t="str">
        <f t="shared" si="296"/>
        <v/>
      </c>
      <c r="N4773" s="7" t="str">
        <f>Cartilha_GLOBAL!N4773</f>
        <v/>
      </c>
      <c r="O4773" s="144"/>
      <c r="Q4773" s="151"/>
      <c r="R4773" s="152">
        <v>0</v>
      </c>
      <c r="T4773" s="153">
        <f>IF(Cartilha_GLOBAL!R4773=0,0,IF(Cartilha_GLOBAL!R4773&gt;0,"c","b"))</f>
        <v>0</v>
      </c>
    </row>
    <row r="4774" ht="33.75" hidden="1" spans="1:20">
      <c r="A4774" s="158">
        <f>Cartilha_GLOBAL!A4774</f>
        <v>97130</v>
      </c>
      <c r="B4774" s="100" t="str">
        <f>Cartilha_GLOBAL!B4774</f>
        <v>SINAPI</v>
      </c>
      <c r="C4774" s="104" t="str">
        <f>Cartilha_GLOBAL!C4774</f>
        <v>ASSENTAMENTO DE TUBO DE PVC DEFOFO OU PRFV OU RPVC PARA REDE DE ÁGUA, DN 300 MM, JUNTA ELÁSTICA INTEGRADA, INSTALADO EM LOCAL COM NÍVEL ALTO DE INTERFERÊNCIAS (NÃO INCLUI FORNECIMENTO). AF_11/2017</v>
      </c>
      <c r="D4774" s="94" t="str">
        <f>Cartilha_GLOBAL!D4774</f>
        <v>M</v>
      </c>
      <c r="E4774" s="105">
        <f>Cartilha_GLOBAL!$E4774</f>
        <v>17.26</v>
      </c>
      <c r="F4774" s="182">
        <f>Cartilha_GLOBAL!$F4774</f>
        <v>21.18</v>
      </c>
      <c r="G4774" s="108"/>
      <c r="H4774" s="107">
        <f t="shared" si="293"/>
        <v>0</v>
      </c>
      <c r="I4774" s="143">
        <f t="shared" si="294"/>
        <v>0</v>
      </c>
      <c r="J4774" s="142"/>
      <c r="K4774" s="145"/>
      <c r="L4774" s="7" t="str">
        <f t="shared" si="295"/>
        <v/>
      </c>
      <c r="M4774" s="7" t="str">
        <f t="shared" si="296"/>
        <v/>
      </c>
      <c r="N4774" s="7" t="str">
        <f>Cartilha_GLOBAL!N4774</f>
        <v/>
      </c>
      <c r="O4774" s="144"/>
      <c r="Q4774" s="151"/>
      <c r="R4774" s="152">
        <v>0</v>
      </c>
      <c r="T4774" s="153">
        <f>IF(Cartilha_GLOBAL!R4774=0,0,IF(Cartilha_GLOBAL!R4774&gt;0,"c","b"))</f>
        <v>0</v>
      </c>
    </row>
    <row r="4775" ht="33.75" hidden="1" spans="1:20">
      <c r="A4775" s="158">
        <f>Cartilha_GLOBAL!A4775</f>
        <v>97131</v>
      </c>
      <c r="B4775" s="100" t="str">
        <f>Cartilha_GLOBAL!B4775</f>
        <v>SINAPI</v>
      </c>
      <c r="C4775" s="104" t="str">
        <f>Cartilha_GLOBAL!C4775</f>
        <v>ASSENTAMENTO DE TUBO DE PVC DEFOFO OU PRFV OU RPVC PARA REDE DE ÁGUA, DN 350 MM, JUNTA ELÁSTICA INTEGRADA, INSTALADO EM LOCAL COM NÍVEL ALTO DE INTERFERÊNCIAS (NÃO INCLUI FORNECIMENTO). AF_11/2017</v>
      </c>
      <c r="D4775" s="94" t="str">
        <f>Cartilha_GLOBAL!D4775</f>
        <v>M</v>
      </c>
      <c r="E4775" s="105">
        <f>Cartilha_GLOBAL!$E4775</f>
        <v>19.96</v>
      </c>
      <c r="F4775" s="182">
        <f>Cartilha_GLOBAL!$F4775</f>
        <v>24.5</v>
      </c>
      <c r="G4775" s="108"/>
      <c r="H4775" s="107">
        <f t="shared" si="293"/>
        <v>0</v>
      </c>
      <c r="I4775" s="143">
        <f t="shared" si="294"/>
        <v>0</v>
      </c>
      <c r="J4775" s="142"/>
      <c r="K4775" s="145"/>
      <c r="L4775" s="7" t="str">
        <f t="shared" si="295"/>
        <v/>
      </c>
      <c r="M4775" s="7" t="str">
        <f t="shared" si="296"/>
        <v/>
      </c>
      <c r="N4775" s="7" t="str">
        <f>Cartilha_GLOBAL!N4775</f>
        <v/>
      </c>
      <c r="O4775" s="144"/>
      <c r="Q4775" s="151"/>
      <c r="R4775" s="152">
        <v>0</v>
      </c>
      <c r="T4775" s="153">
        <f>IF(Cartilha_GLOBAL!R4775=0,0,IF(Cartilha_GLOBAL!R4775&gt;0,"c","b"))</f>
        <v>0</v>
      </c>
    </row>
    <row r="4776" ht="33.75" hidden="1" spans="1:20">
      <c r="A4776" s="158">
        <f>Cartilha_GLOBAL!A4776</f>
        <v>97132</v>
      </c>
      <c r="B4776" s="100" t="str">
        <f>Cartilha_GLOBAL!B4776</f>
        <v>SINAPI</v>
      </c>
      <c r="C4776" s="104" t="str">
        <f>Cartilha_GLOBAL!C4776</f>
        <v>ASSENTAMENTO DE TUBO DE PVC DEFOFO OU PRFV OU RPVC PARA REDE DE ÁGUA, DN 400 MM, JUNTA ELÁSTICA INTEGRADA, INSTALADO EM LOCAL COM NÍVEL ALTO DE INTERFERÊNCIAS (NÃO INCLUI FORNECIMENTO). AF_11/2017</v>
      </c>
      <c r="D4776" s="94" t="str">
        <f>Cartilha_GLOBAL!D4776</f>
        <v>M</v>
      </c>
      <c r="E4776" s="105">
        <f>Cartilha_GLOBAL!$E4776</f>
        <v>22.66</v>
      </c>
      <c r="F4776" s="182">
        <f>Cartilha_GLOBAL!$F4776</f>
        <v>27.81</v>
      </c>
      <c r="G4776" s="108"/>
      <c r="H4776" s="107">
        <f t="shared" si="293"/>
        <v>0</v>
      </c>
      <c r="I4776" s="143">
        <f t="shared" si="294"/>
        <v>0</v>
      </c>
      <c r="J4776" s="142"/>
      <c r="K4776" s="145"/>
      <c r="L4776" s="7" t="str">
        <f t="shared" si="295"/>
        <v/>
      </c>
      <c r="M4776" s="7" t="str">
        <f t="shared" si="296"/>
        <v/>
      </c>
      <c r="N4776" s="7" t="str">
        <f>Cartilha_GLOBAL!N4776</f>
        <v/>
      </c>
      <c r="O4776" s="144"/>
      <c r="Q4776" s="151"/>
      <c r="R4776" s="152">
        <v>0</v>
      </c>
      <c r="T4776" s="153">
        <f>IF(Cartilha_GLOBAL!R4776=0,0,IF(Cartilha_GLOBAL!R4776&gt;0,"c","b"))</f>
        <v>0</v>
      </c>
    </row>
    <row r="4777" ht="33.75" hidden="1" spans="1:20">
      <c r="A4777" s="158">
        <f>Cartilha_GLOBAL!A4777</f>
        <v>97133</v>
      </c>
      <c r="B4777" s="100" t="str">
        <f>Cartilha_GLOBAL!B4777</f>
        <v>SINAPI</v>
      </c>
      <c r="C4777" s="104" t="str">
        <f>Cartilha_GLOBAL!C4777</f>
        <v>ASSENTAMENTO DE TUBO DE PVC DEFOFO OU PRFV OU RPVC PARA REDE DE ÁGUA, DN 500 MM, JUNTA ELÁSTICA INTEGRADA, INSTALADO EM LOCAL COM NÍVEL ALTO DE INTERFERÊNCIAS (NÃO INCLUI FORNECIMENTO). AF_11/2017</v>
      </c>
      <c r="D4777" s="94" t="str">
        <f>Cartilha_GLOBAL!D4777</f>
        <v>M</v>
      </c>
      <c r="E4777" s="105">
        <f>Cartilha_GLOBAL!$E4777</f>
        <v>28.09</v>
      </c>
      <c r="F4777" s="182">
        <f>Cartilha_GLOBAL!$F4777</f>
        <v>34.48</v>
      </c>
      <c r="G4777" s="108"/>
      <c r="H4777" s="107">
        <f t="shared" si="293"/>
        <v>0</v>
      </c>
      <c r="I4777" s="143">
        <f t="shared" si="294"/>
        <v>0</v>
      </c>
      <c r="J4777" s="142"/>
      <c r="K4777" s="145"/>
      <c r="L4777" s="7" t="str">
        <f t="shared" si="295"/>
        <v/>
      </c>
      <c r="M4777" s="7" t="str">
        <f t="shared" si="296"/>
        <v/>
      </c>
      <c r="N4777" s="7" t="str">
        <f>Cartilha_GLOBAL!N4777</f>
        <v/>
      </c>
      <c r="O4777" s="144"/>
      <c r="Q4777" s="151"/>
      <c r="R4777" s="152">
        <v>0</v>
      </c>
      <c r="T4777" s="153">
        <f>IF(Cartilha_GLOBAL!R4777=0,0,IF(Cartilha_GLOBAL!R4777&gt;0,"c","b"))</f>
        <v>0</v>
      </c>
    </row>
    <row r="4778" ht="33.75" hidden="1" spans="1:20">
      <c r="A4778" s="158">
        <f>Cartilha_GLOBAL!A4778</f>
        <v>97134</v>
      </c>
      <c r="B4778" s="100" t="str">
        <f>Cartilha_GLOBAL!B4778</f>
        <v>SINAPI</v>
      </c>
      <c r="C4778" s="104" t="str">
        <f>Cartilha_GLOBAL!C4778</f>
        <v>ASSENTAMENTO DE TUBO DE PVC DEFOFO OU PRFV OU RPVC PARA REDE DE ÁGUA, DN 150 MM, JUNTA ELÁSTICA INTEGRADA, INSTALADO EM LOCAL COM NÍVEL BAIXO DE INTERFERÊNCIAS (NÃO INCLUI FORNECIMENTO). AF_11/2017</v>
      </c>
      <c r="D4778" s="94" t="str">
        <f>Cartilha_GLOBAL!D4778</f>
        <v>M</v>
      </c>
      <c r="E4778" s="105">
        <f>Cartilha_GLOBAL!$E4778</f>
        <v>2.81</v>
      </c>
      <c r="F4778" s="182">
        <f>Cartilha_GLOBAL!$F4778</f>
        <v>3.45</v>
      </c>
      <c r="G4778" s="108"/>
      <c r="H4778" s="107">
        <f t="shared" si="293"/>
        <v>0</v>
      </c>
      <c r="I4778" s="143">
        <f t="shared" si="294"/>
        <v>0</v>
      </c>
      <c r="J4778" s="142"/>
      <c r="K4778" s="145"/>
      <c r="L4778" s="7" t="str">
        <f t="shared" si="295"/>
        <v/>
      </c>
      <c r="M4778" s="7" t="str">
        <f t="shared" si="296"/>
        <v/>
      </c>
      <c r="N4778" s="7" t="str">
        <f>Cartilha_GLOBAL!N4778</f>
        <v/>
      </c>
      <c r="O4778" s="144"/>
      <c r="Q4778" s="151"/>
      <c r="R4778" s="152">
        <v>0</v>
      </c>
      <c r="T4778" s="153">
        <f>IF(Cartilha_GLOBAL!R4778=0,0,IF(Cartilha_GLOBAL!R4778&gt;0,"c","b"))</f>
        <v>0</v>
      </c>
    </row>
    <row r="4779" ht="33.75" hidden="1" spans="1:20">
      <c r="A4779" s="158">
        <f>Cartilha_GLOBAL!A4779</f>
        <v>97135</v>
      </c>
      <c r="B4779" s="100" t="str">
        <f>Cartilha_GLOBAL!B4779</f>
        <v>SINAPI</v>
      </c>
      <c r="C4779" s="104" t="str">
        <f>Cartilha_GLOBAL!C4779</f>
        <v>ASSENTAMENTO DE TUBO DE PVC DEFOFO OU PRFV OU RPVC PARA REDE DE ÁGUA, DN 200 MM, JUNTA ELÁSTICA INTEGRADA, INSTALADO EM LOCAL COM NÍVEL BAIXO DE INTERFERÊNCIAS (NÃO INCLUI FORNECIMENTO). AF_11/2017</v>
      </c>
      <c r="D4779" s="94" t="str">
        <f>Cartilha_GLOBAL!D4779</f>
        <v>M</v>
      </c>
      <c r="E4779" s="105">
        <f>Cartilha_GLOBAL!$E4779</f>
        <v>5.93</v>
      </c>
      <c r="F4779" s="182">
        <f>Cartilha_GLOBAL!$F4779</f>
        <v>7.28</v>
      </c>
      <c r="G4779" s="108"/>
      <c r="H4779" s="107">
        <f t="shared" si="293"/>
        <v>0</v>
      </c>
      <c r="I4779" s="143">
        <f t="shared" si="294"/>
        <v>0</v>
      </c>
      <c r="J4779" s="142"/>
      <c r="K4779" s="145"/>
      <c r="L4779" s="7" t="str">
        <f t="shared" si="295"/>
        <v/>
      </c>
      <c r="M4779" s="7" t="str">
        <f t="shared" si="296"/>
        <v/>
      </c>
      <c r="N4779" s="7" t="str">
        <f>Cartilha_GLOBAL!N4779</f>
        <v/>
      </c>
      <c r="O4779" s="144"/>
      <c r="Q4779" s="151"/>
      <c r="R4779" s="152">
        <v>0</v>
      </c>
      <c r="T4779" s="153">
        <f>IF(Cartilha_GLOBAL!R4779=0,0,IF(Cartilha_GLOBAL!R4779&gt;0,"c","b"))</f>
        <v>0</v>
      </c>
    </row>
    <row r="4780" ht="33.75" hidden="1" spans="1:20">
      <c r="A4780" s="158">
        <f>Cartilha_GLOBAL!A4780</f>
        <v>97136</v>
      </c>
      <c r="B4780" s="100" t="str">
        <f>Cartilha_GLOBAL!B4780</f>
        <v>SINAPI</v>
      </c>
      <c r="C4780" s="104" t="str">
        <f>Cartilha_GLOBAL!C4780</f>
        <v>ASSENTAMENTO DE TUBO DE PVC DEFOFO OU PRFV OU RPVC PARA REDE DE ÁGUA, DN 250 MM, JUNTA ELÁSTICA INTEGRADA, INSTALADO EM LOCAL COM NÍVEL BAIXO DE INTERFERÊNCIAS (NÃO INCLUI FORNECIMENTO). AF_11/2017</v>
      </c>
      <c r="D4780" s="94" t="str">
        <f>Cartilha_GLOBAL!D4780</f>
        <v>M</v>
      </c>
      <c r="E4780" s="105">
        <f>Cartilha_GLOBAL!$E4780</f>
        <v>7.29</v>
      </c>
      <c r="F4780" s="182">
        <f>Cartilha_GLOBAL!$F4780</f>
        <v>8.95</v>
      </c>
      <c r="G4780" s="108"/>
      <c r="H4780" s="107">
        <f t="shared" si="293"/>
        <v>0</v>
      </c>
      <c r="I4780" s="143">
        <f t="shared" si="294"/>
        <v>0</v>
      </c>
      <c r="J4780" s="142"/>
      <c r="K4780" s="145"/>
      <c r="L4780" s="7" t="str">
        <f t="shared" si="295"/>
        <v/>
      </c>
      <c r="M4780" s="7" t="str">
        <f t="shared" si="296"/>
        <v/>
      </c>
      <c r="N4780" s="7" t="str">
        <f>Cartilha_GLOBAL!N4780</f>
        <v/>
      </c>
      <c r="O4780" s="144"/>
      <c r="Q4780" s="151"/>
      <c r="R4780" s="152">
        <v>0</v>
      </c>
      <c r="T4780" s="153">
        <f>IF(Cartilha_GLOBAL!R4780=0,0,IF(Cartilha_GLOBAL!R4780&gt;0,"c","b"))</f>
        <v>0</v>
      </c>
    </row>
    <row r="4781" ht="33.75" hidden="1" spans="1:20">
      <c r="A4781" s="158">
        <f>Cartilha_GLOBAL!A4781</f>
        <v>97137</v>
      </c>
      <c r="B4781" s="100" t="str">
        <f>Cartilha_GLOBAL!B4781</f>
        <v>SINAPI</v>
      </c>
      <c r="C4781" s="104" t="str">
        <f>Cartilha_GLOBAL!C4781</f>
        <v>ASSENTAMENTO DE TUBO DE PVC DEFOFO OU PRFV OU RPVC PARA REDE DE ÁGUA, DN 300 MM, JUNTA ELÁSTICA INTEGRADA, INSTALADO EM LOCAL COM NÍVEL BAIXO DE INTERFERÊNCIAS (NÃO INCLUI FORNECIMENTO). AF_11/2017</v>
      </c>
      <c r="D4781" s="94" t="str">
        <f>Cartilha_GLOBAL!D4781</f>
        <v>M</v>
      </c>
      <c r="E4781" s="105">
        <f>Cartilha_GLOBAL!$E4781</f>
        <v>8.66</v>
      </c>
      <c r="F4781" s="182">
        <f>Cartilha_GLOBAL!$F4781</f>
        <v>10.63</v>
      </c>
      <c r="G4781" s="108"/>
      <c r="H4781" s="107">
        <f t="shared" si="293"/>
        <v>0</v>
      </c>
      <c r="I4781" s="143">
        <f t="shared" si="294"/>
        <v>0</v>
      </c>
      <c r="J4781" s="142"/>
      <c r="K4781" s="145"/>
      <c r="L4781" s="7" t="str">
        <f t="shared" si="295"/>
        <v/>
      </c>
      <c r="M4781" s="7" t="str">
        <f t="shared" si="296"/>
        <v/>
      </c>
      <c r="N4781" s="7" t="str">
        <f>Cartilha_GLOBAL!N4781</f>
        <v/>
      </c>
      <c r="O4781" s="144"/>
      <c r="Q4781" s="151"/>
      <c r="R4781" s="152">
        <v>0</v>
      </c>
      <c r="T4781" s="153">
        <f>IF(Cartilha_GLOBAL!R4781=0,0,IF(Cartilha_GLOBAL!R4781&gt;0,"c","b"))</f>
        <v>0</v>
      </c>
    </row>
    <row r="4782" ht="33.75" hidden="1" spans="1:20">
      <c r="A4782" s="158">
        <f>Cartilha_GLOBAL!A4782</f>
        <v>97138</v>
      </c>
      <c r="B4782" s="100" t="str">
        <f>Cartilha_GLOBAL!B4782</f>
        <v>SINAPI</v>
      </c>
      <c r="C4782" s="104" t="str">
        <f>Cartilha_GLOBAL!C4782</f>
        <v>ASSENTAMENTO DE TUBO DE PVC DEFOFO OU PRFV OU RPVC PARA REDE DE ÁGUA, DN 350 MM, JUNTA ELÁSTICA INTEGRADA, INSTALADO EM LOCAL COM NÍVEL BAIXO DE INTERFERÊNCIAS (NÃO INCLUI FORNECIMENTO). AF_11/2017</v>
      </c>
      <c r="D4782" s="94" t="str">
        <f>Cartilha_GLOBAL!D4782</f>
        <v>M</v>
      </c>
      <c r="E4782" s="105">
        <f>Cartilha_GLOBAL!$E4782</f>
        <v>10.01</v>
      </c>
      <c r="F4782" s="182">
        <f>Cartilha_GLOBAL!$F4782</f>
        <v>12.29</v>
      </c>
      <c r="G4782" s="108"/>
      <c r="H4782" s="107">
        <f t="shared" ref="H4782:H4845" si="297">IF(G4782=0,0,F4782)</f>
        <v>0</v>
      </c>
      <c r="I4782" s="143">
        <f t="shared" ref="I4782:I4845" si="298">IF(ISBLANK(G4782),0,IF(R4782=0,ROUND(G4782*H4782,2),IF(R4782="b",ROUNDDOWN(G4782*H4782,2),ROUNDUP(G4782*H4782,2))))</f>
        <v>0</v>
      </c>
      <c r="J4782" s="142"/>
      <c r="K4782" s="145"/>
      <c r="L4782" s="7" t="str">
        <f t="shared" ref="L4782:L4845" si="299">IF(K4782="X","x",IF(K4782="xx","x",IF(I4782&gt;0,"x","")))</f>
        <v/>
      </c>
      <c r="M4782" s="7" t="str">
        <f t="shared" ref="M4782:M4845" si="300">IF(K4782="X","x",IF(K4782="xx","x",IF(I4782&gt;0,"x","")))</f>
        <v/>
      </c>
      <c r="N4782" s="7" t="str">
        <f>Cartilha_GLOBAL!N4782</f>
        <v/>
      </c>
      <c r="O4782" s="144"/>
      <c r="Q4782" s="151"/>
      <c r="R4782" s="152">
        <v>0</v>
      </c>
      <c r="T4782" s="153">
        <f>IF(Cartilha_GLOBAL!R4782=0,0,IF(Cartilha_GLOBAL!R4782&gt;0,"c","b"))</f>
        <v>0</v>
      </c>
    </row>
    <row r="4783" ht="33.75" hidden="1" spans="1:20">
      <c r="A4783" s="158">
        <f>Cartilha_GLOBAL!A4783</f>
        <v>97139</v>
      </c>
      <c r="B4783" s="100" t="str">
        <f>Cartilha_GLOBAL!B4783</f>
        <v>SINAPI</v>
      </c>
      <c r="C4783" s="104" t="str">
        <f>Cartilha_GLOBAL!C4783</f>
        <v>ASSENTAMENTO DE TUBO DE PVC DEFOFO OU PRFV OU RPVC PARA REDE DE ÁGUA, DN 400 MM, JUNTA ELÁSTICA INTEGRADA, INSTALADO EM LOCAL COM NÍVEL BAIXO DE INTERFERÊNCIAS (NÃO INCLUI FORNECIMENTO). AF_11/2017</v>
      </c>
      <c r="D4783" s="94" t="str">
        <f>Cartilha_GLOBAL!D4783</f>
        <v>M</v>
      </c>
      <c r="E4783" s="105">
        <f>Cartilha_GLOBAL!$E4783</f>
        <v>11.37</v>
      </c>
      <c r="F4783" s="182">
        <f>Cartilha_GLOBAL!$F4783</f>
        <v>13.96</v>
      </c>
      <c r="G4783" s="108"/>
      <c r="H4783" s="107">
        <f t="shared" si="297"/>
        <v>0</v>
      </c>
      <c r="I4783" s="143">
        <f t="shared" si="298"/>
        <v>0</v>
      </c>
      <c r="J4783" s="142"/>
      <c r="K4783" s="145"/>
      <c r="L4783" s="7" t="str">
        <f t="shared" si="299"/>
        <v/>
      </c>
      <c r="M4783" s="7" t="str">
        <f t="shared" si="300"/>
        <v/>
      </c>
      <c r="N4783" s="7" t="str">
        <f>Cartilha_GLOBAL!N4783</f>
        <v/>
      </c>
      <c r="O4783" s="144"/>
      <c r="Q4783" s="151"/>
      <c r="R4783" s="152">
        <v>0</v>
      </c>
      <c r="T4783" s="153">
        <f>IF(Cartilha_GLOBAL!R4783=0,0,IF(Cartilha_GLOBAL!R4783&gt;0,"c","b"))</f>
        <v>0</v>
      </c>
    </row>
    <row r="4784" ht="33.75" hidden="1" spans="1:20">
      <c r="A4784" s="158">
        <f>Cartilha_GLOBAL!A4784</f>
        <v>97140</v>
      </c>
      <c r="B4784" s="100" t="str">
        <f>Cartilha_GLOBAL!B4784</f>
        <v>SINAPI</v>
      </c>
      <c r="C4784" s="104" t="str">
        <f>Cartilha_GLOBAL!C4784</f>
        <v>ASSENTAMENTO DE TUBO DE PVC DEFOFO OU PRFV OU RPVC PARA REDE DE ÁGUA, DN 500 MM, JUNTA ELÁSTICA INTEGRADA, INSTALADO EM LOCAL COM NÍVEL BAIXO DE INTERFERÊNCIAS (NÃO INCLUI FORNECIMENTO). AF_11/2017</v>
      </c>
      <c r="D4784" s="94" t="str">
        <f>Cartilha_GLOBAL!D4784</f>
        <v>M</v>
      </c>
      <c r="E4784" s="105">
        <f>Cartilha_GLOBAL!$E4784</f>
        <v>14.1</v>
      </c>
      <c r="F4784" s="182">
        <f>Cartilha_GLOBAL!$F4784</f>
        <v>17.31</v>
      </c>
      <c r="G4784" s="108"/>
      <c r="H4784" s="107">
        <f t="shared" si="297"/>
        <v>0</v>
      </c>
      <c r="I4784" s="143">
        <f t="shared" si="298"/>
        <v>0</v>
      </c>
      <c r="J4784" s="142"/>
      <c r="K4784" s="145"/>
      <c r="L4784" s="7" t="str">
        <f t="shared" si="299"/>
        <v/>
      </c>
      <c r="M4784" s="7" t="str">
        <f t="shared" si="300"/>
        <v/>
      </c>
      <c r="N4784" s="7" t="str">
        <f>Cartilha_GLOBAL!N4784</f>
        <v/>
      </c>
      <c r="O4784" s="144"/>
      <c r="Q4784" s="151"/>
      <c r="R4784" s="152">
        <v>0</v>
      </c>
      <c r="T4784" s="153">
        <f>IF(Cartilha_GLOBAL!R4784=0,0,IF(Cartilha_GLOBAL!R4784&gt;0,"c","b"))</f>
        <v>0</v>
      </c>
    </row>
    <row r="4785" ht="12.75" hidden="1" spans="1:20">
      <c r="A4785" s="154" t="str">
        <f>Cartilha_GLOBAL!A4785</f>
        <v>9.3.17</v>
      </c>
      <c r="B4785" s="100">
        <f>Cartilha_GLOBAL!B4785</f>
        <v>0</v>
      </c>
      <c r="C4785" s="161" t="str">
        <f>Cartilha_GLOBAL!C4785</f>
        <v>CONEXOES DE PVC - AGUA FRIA</v>
      </c>
      <c r="D4785" s="94">
        <f>Cartilha_GLOBAL!D4785</f>
        <v>0</v>
      </c>
      <c r="E4785" s="105">
        <f>Cartilha_GLOBAL!$E4785</f>
        <v>0</v>
      </c>
      <c r="F4785" s="182">
        <f>Cartilha_GLOBAL!$F4785</f>
        <v>0</v>
      </c>
      <c r="G4785" s="187"/>
      <c r="H4785" s="187">
        <f t="shared" si="297"/>
        <v>0</v>
      </c>
      <c r="I4785" s="188">
        <f t="shared" si="298"/>
        <v>0</v>
      </c>
      <c r="J4785" s="142"/>
      <c r="K4785" s="145" t="str">
        <f>IF(SUM(I4786:I4795)&gt;0,"xx","")</f>
        <v/>
      </c>
      <c r="L4785" s="7" t="str">
        <f t="shared" si="299"/>
        <v/>
      </c>
      <c r="M4785" s="7" t="str">
        <f t="shared" si="300"/>
        <v/>
      </c>
      <c r="N4785" s="7" t="str">
        <f>Cartilha_GLOBAL!N4785</f>
        <v/>
      </c>
      <c r="O4785" s="144"/>
      <c r="Q4785" s="151"/>
      <c r="R4785" s="152">
        <v>0</v>
      </c>
      <c r="T4785" s="153">
        <f>IF(Cartilha_GLOBAL!R4785=0,0,IF(Cartilha_GLOBAL!R4785&gt;0,"c","b"))</f>
        <v>0</v>
      </c>
    </row>
    <row r="4786" ht="22.5" hidden="1" spans="1:20">
      <c r="A4786" s="158">
        <f>Cartilha_GLOBAL!A4786</f>
        <v>93054</v>
      </c>
      <c r="B4786" s="100" t="str">
        <f>Cartilha_GLOBAL!B4786</f>
        <v>SINAPI</v>
      </c>
      <c r="C4786" s="104" t="str">
        <f>Cartilha_GLOBAL!C4786</f>
        <v>CONECTOR EM BRONZE/LATÃO, DN 22 MM X 3/4", SEM ANEL DE SOLDA, BOLSA X ROSCA F, INSTALADO EM PRUMADA DE HIDRÁULICA PREDIAL - FORNECIMENTO E INSTALAÇÃO. AF_04/2022</v>
      </c>
      <c r="D4786" s="94" t="str">
        <f>Cartilha_GLOBAL!D4786</f>
        <v>UN</v>
      </c>
      <c r="E4786" s="105">
        <f>Cartilha_GLOBAL!$E4786</f>
        <v>22.62</v>
      </c>
      <c r="F4786" s="182">
        <f>Cartilha_GLOBAL!$F4786</f>
        <v>27.76</v>
      </c>
      <c r="G4786" s="108"/>
      <c r="H4786" s="107">
        <f t="shared" si="297"/>
        <v>0</v>
      </c>
      <c r="I4786" s="143">
        <f t="shared" si="298"/>
        <v>0</v>
      </c>
      <c r="J4786" s="142"/>
      <c r="K4786" s="145"/>
      <c r="L4786" s="7" t="str">
        <f t="shared" si="299"/>
        <v/>
      </c>
      <c r="M4786" s="7" t="str">
        <f t="shared" si="300"/>
        <v/>
      </c>
      <c r="N4786" s="7" t="str">
        <f>Cartilha_GLOBAL!N4786</f>
        <v/>
      </c>
      <c r="O4786" s="144"/>
      <c r="Q4786" s="151"/>
      <c r="R4786" s="152">
        <v>0</v>
      </c>
      <c r="T4786" s="153">
        <f>IF(Cartilha_GLOBAL!R4786=0,0,IF(Cartilha_GLOBAL!R4786&gt;0,"c","b"))</f>
        <v>0</v>
      </c>
    </row>
    <row r="4787" ht="22.5" hidden="1" spans="1:20">
      <c r="A4787" s="158">
        <f>Cartilha_GLOBAL!A4787</f>
        <v>93055</v>
      </c>
      <c r="B4787" s="100" t="str">
        <f>Cartilha_GLOBAL!B4787</f>
        <v>SINAPI</v>
      </c>
      <c r="C4787" s="104" t="str">
        <f>Cartilha_GLOBAL!C4787</f>
        <v>CURVA DE TRANSPOSIÇÃO EM BRONZE/LATÃO, DN 22 MM, SEM ANEL DE SOLDA, BOLSA X BOLSA, INSTALADO EM PRUMADA DE HIDRÁULICA PREDIAL - FORNECIMENTO E INSTALAÇÃO. AF_04/2022</v>
      </c>
      <c r="D4787" s="94" t="str">
        <f>Cartilha_GLOBAL!D4787</f>
        <v>UN</v>
      </c>
      <c r="E4787" s="105">
        <f>Cartilha_GLOBAL!$E4787</f>
        <v>44.19</v>
      </c>
      <c r="F4787" s="182">
        <f>Cartilha_GLOBAL!$F4787</f>
        <v>54.24</v>
      </c>
      <c r="G4787" s="108"/>
      <c r="H4787" s="107">
        <f t="shared" si="297"/>
        <v>0</v>
      </c>
      <c r="I4787" s="143">
        <f t="shared" si="298"/>
        <v>0</v>
      </c>
      <c r="J4787" s="142"/>
      <c r="K4787" s="145"/>
      <c r="L4787" s="7" t="str">
        <f t="shared" si="299"/>
        <v/>
      </c>
      <c r="M4787" s="7" t="str">
        <f t="shared" si="300"/>
        <v/>
      </c>
      <c r="N4787" s="7" t="str">
        <f>Cartilha_GLOBAL!N4787</f>
        <v/>
      </c>
      <c r="O4787" s="144"/>
      <c r="Q4787" s="151"/>
      <c r="R4787" s="152">
        <v>0</v>
      </c>
      <c r="T4787" s="153">
        <f>IF(Cartilha_GLOBAL!R4787=0,0,IF(Cartilha_GLOBAL!R4787&gt;0,"c","b"))</f>
        <v>0</v>
      </c>
    </row>
    <row r="4788" ht="22.5" hidden="1" spans="1:20">
      <c r="A4788" s="158">
        <f>Cartilha_GLOBAL!A4788</f>
        <v>93059</v>
      </c>
      <c r="B4788" s="100" t="str">
        <f>Cartilha_GLOBAL!B4788</f>
        <v>SINAPI</v>
      </c>
      <c r="C4788" s="104" t="str">
        <f>Cartilha_GLOBAL!C4788</f>
        <v>CONECTOR EM BRONZE/LATÃO, DN 28 MM X 1/2", SEM ANEL DE SOLDA, BOLSA X ROSCA F, INSTALADO EM PRUMADA DE HIDRÁULICA PREDIAL - FORNECIMENTO E INSTALAÇÃO. AF_04/2022</v>
      </c>
      <c r="D4788" s="94" t="str">
        <f>Cartilha_GLOBAL!D4788</f>
        <v>UN</v>
      </c>
      <c r="E4788" s="105">
        <f>Cartilha_GLOBAL!$E4788</f>
        <v>29.16</v>
      </c>
      <c r="F4788" s="182">
        <f>Cartilha_GLOBAL!$F4788</f>
        <v>35.79</v>
      </c>
      <c r="G4788" s="108"/>
      <c r="H4788" s="107">
        <f t="shared" si="297"/>
        <v>0</v>
      </c>
      <c r="I4788" s="143">
        <f t="shared" si="298"/>
        <v>0</v>
      </c>
      <c r="J4788" s="142"/>
      <c r="K4788" s="145"/>
      <c r="L4788" s="7" t="str">
        <f t="shared" si="299"/>
        <v/>
      </c>
      <c r="M4788" s="7" t="str">
        <f t="shared" si="300"/>
        <v/>
      </c>
      <c r="N4788" s="7" t="str">
        <f>Cartilha_GLOBAL!N4788</f>
        <v/>
      </c>
      <c r="O4788" s="144"/>
      <c r="Q4788" s="151"/>
      <c r="R4788" s="152">
        <v>0</v>
      </c>
      <c r="T4788" s="153">
        <f>IF(Cartilha_GLOBAL!R4788=0,0,IF(Cartilha_GLOBAL!R4788&gt;0,"c","b"))</f>
        <v>0</v>
      </c>
    </row>
    <row r="4789" ht="22.5" hidden="1" spans="1:20">
      <c r="A4789" s="158">
        <f>Cartilha_GLOBAL!A4789</f>
        <v>93060</v>
      </c>
      <c r="B4789" s="100" t="str">
        <f>Cartilha_GLOBAL!B4789</f>
        <v>SINAPI</v>
      </c>
      <c r="C4789" s="104" t="str">
        <f>Cartilha_GLOBAL!C4789</f>
        <v>CURVA DE TRANSPOSIÇÃO EM BRONZE/LATÃO, DN 28 MM, SEM ANEL DE SOLDA, BOLSA X BOLSA, INSTALADO EM PRUMADA DE HIDRÁULICA PREDIAL - FORNECIMENTO E INSTALAÇÃO. AF_04/2022</v>
      </c>
      <c r="D4789" s="94" t="str">
        <f>Cartilha_GLOBAL!D4789</f>
        <v>UN</v>
      </c>
      <c r="E4789" s="105">
        <f>Cartilha_GLOBAL!$E4789</f>
        <v>77.18</v>
      </c>
      <c r="F4789" s="182">
        <f>Cartilha_GLOBAL!$F4789</f>
        <v>94.73</v>
      </c>
      <c r="G4789" s="108"/>
      <c r="H4789" s="107">
        <f t="shared" si="297"/>
        <v>0</v>
      </c>
      <c r="I4789" s="143">
        <f t="shared" si="298"/>
        <v>0</v>
      </c>
      <c r="J4789" s="142"/>
      <c r="K4789" s="145"/>
      <c r="L4789" s="7" t="str">
        <f t="shared" si="299"/>
        <v/>
      </c>
      <c r="M4789" s="7" t="str">
        <f t="shared" si="300"/>
        <v/>
      </c>
      <c r="N4789" s="7" t="str">
        <f>Cartilha_GLOBAL!N4789</f>
        <v/>
      </c>
      <c r="O4789" s="144"/>
      <c r="Q4789" s="151"/>
      <c r="R4789" s="152">
        <v>0</v>
      </c>
      <c r="T4789" s="153">
        <f>IF(Cartilha_GLOBAL!R4789=0,0,IF(Cartilha_GLOBAL!R4789&gt;0,"c","b"))</f>
        <v>0</v>
      </c>
    </row>
    <row r="4790" ht="22.5" hidden="1" spans="1:20">
      <c r="A4790" s="158">
        <f>Cartilha_GLOBAL!A4790</f>
        <v>93063</v>
      </c>
      <c r="B4790" s="100" t="str">
        <f>Cartilha_GLOBAL!B4790</f>
        <v>SINAPI</v>
      </c>
      <c r="C4790" s="104" t="str">
        <f>Cartilha_GLOBAL!C4790</f>
        <v>JUNTA DE EXPANSÃO EM BRONZE/LATÃO, DN 35 MM, PONTA X PONTA, INSTALADO EM PRUMADA DE HIDRÁULICA PREDIAL - FORNECIMENTO E INSTALAÇÃO. AF_04/2022</v>
      </c>
      <c r="D4790" s="94" t="str">
        <f>Cartilha_GLOBAL!D4790</f>
        <v>UN</v>
      </c>
      <c r="E4790" s="105">
        <f>Cartilha_GLOBAL!$E4790</f>
        <v>636.67</v>
      </c>
      <c r="F4790" s="182">
        <f>Cartilha_GLOBAL!$F4790</f>
        <v>781.45</v>
      </c>
      <c r="G4790" s="108"/>
      <c r="H4790" s="107">
        <f t="shared" si="297"/>
        <v>0</v>
      </c>
      <c r="I4790" s="143">
        <f t="shared" si="298"/>
        <v>0</v>
      </c>
      <c r="J4790" s="142"/>
      <c r="K4790" s="145"/>
      <c r="L4790" s="7" t="str">
        <f t="shared" si="299"/>
        <v/>
      </c>
      <c r="M4790" s="7" t="str">
        <f t="shared" si="300"/>
        <v/>
      </c>
      <c r="N4790" s="7" t="str">
        <f>Cartilha_GLOBAL!N4790</f>
        <v/>
      </c>
      <c r="O4790" s="144"/>
      <c r="Q4790" s="151"/>
      <c r="R4790" s="152">
        <v>0</v>
      </c>
      <c r="T4790" s="153">
        <f>IF(Cartilha_GLOBAL!R4790=0,0,IF(Cartilha_GLOBAL!R4790&gt;0,"c","b"))</f>
        <v>0</v>
      </c>
    </row>
    <row r="4791" ht="22.5" hidden="1" spans="1:20">
      <c r="A4791" s="158">
        <f>Cartilha_GLOBAL!A4791</f>
        <v>93066</v>
      </c>
      <c r="B4791" s="100" t="str">
        <f>Cartilha_GLOBAL!B4791</f>
        <v>SINAPI</v>
      </c>
      <c r="C4791" s="104" t="str">
        <f>Cartilha_GLOBAL!C4791</f>
        <v>JUNTA DE EXPANSÃO EM BRONZE/LATÃO, DN 42 MM, PONTA X PONTA, INSTALADO EM PRUMADA DE HIDRÁULICA PREDIAL - FORNECIMENTO E INSTALAÇÃO. AF_04/2022</v>
      </c>
      <c r="D4791" s="94" t="str">
        <f>Cartilha_GLOBAL!D4791</f>
        <v>UN</v>
      </c>
      <c r="E4791" s="105">
        <f>Cartilha_GLOBAL!$E4791</f>
        <v>798.94</v>
      </c>
      <c r="F4791" s="182">
        <f>Cartilha_GLOBAL!$F4791</f>
        <v>980.62</v>
      </c>
      <c r="G4791" s="108"/>
      <c r="H4791" s="107">
        <f t="shared" si="297"/>
        <v>0</v>
      </c>
      <c r="I4791" s="143">
        <f t="shared" si="298"/>
        <v>0</v>
      </c>
      <c r="J4791" s="142"/>
      <c r="K4791" s="145"/>
      <c r="L4791" s="7" t="str">
        <f t="shared" si="299"/>
        <v/>
      </c>
      <c r="M4791" s="7" t="str">
        <f t="shared" si="300"/>
        <v/>
      </c>
      <c r="N4791" s="7" t="str">
        <f>Cartilha_GLOBAL!N4791</f>
        <v/>
      </c>
      <c r="O4791" s="144"/>
      <c r="Q4791" s="151"/>
      <c r="R4791" s="152">
        <v>0</v>
      </c>
      <c r="T4791" s="153">
        <f>IF(Cartilha_GLOBAL!R4791=0,0,IF(Cartilha_GLOBAL!R4791&gt;0,"c","b"))</f>
        <v>0</v>
      </c>
    </row>
    <row r="4792" ht="22.5" hidden="1" spans="1:20">
      <c r="A4792" s="158">
        <f>Cartilha_GLOBAL!A4792</f>
        <v>93069</v>
      </c>
      <c r="B4792" s="100" t="str">
        <f>Cartilha_GLOBAL!B4792</f>
        <v>SINAPI</v>
      </c>
      <c r="C4792" s="104" t="str">
        <f>Cartilha_GLOBAL!C4792</f>
        <v>JUNTA DE EXPANSÃO EM BRONZE/LATÃO, DN 54 MM, PONTA X PONTA, INSTALADO EM PRUMADA DE HIDRÁULICA PREDIAL - FORNECIMENTO E INSTALAÇÃO. AF_04/2022</v>
      </c>
      <c r="D4792" s="94" t="str">
        <f>Cartilha_GLOBAL!D4792</f>
        <v>UN</v>
      </c>
      <c r="E4792" s="105">
        <f>Cartilha_GLOBAL!$E4792</f>
        <v>1107.35</v>
      </c>
      <c r="F4792" s="182">
        <f>Cartilha_GLOBAL!$F4792</f>
        <v>1359.16</v>
      </c>
      <c r="G4792" s="108"/>
      <c r="H4792" s="107">
        <f t="shared" si="297"/>
        <v>0</v>
      </c>
      <c r="I4792" s="143">
        <f t="shared" si="298"/>
        <v>0</v>
      </c>
      <c r="J4792" s="142"/>
      <c r="K4792" s="145"/>
      <c r="L4792" s="7" t="str">
        <f t="shared" si="299"/>
        <v/>
      </c>
      <c r="M4792" s="7" t="str">
        <f t="shared" si="300"/>
        <v/>
      </c>
      <c r="N4792" s="7" t="str">
        <f>Cartilha_GLOBAL!N4792</f>
        <v/>
      </c>
      <c r="O4792" s="144"/>
      <c r="Q4792" s="151"/>
      <c r="R4792" s="152">
        <v>0</v>
      </c>
      <c r="T4792" s="153">
        <f>IF(Cartilha_GLOBAL!R4792=0,0,IF(Cartilha_GLOBAL!R4792&gt;0,"c","b"))</f>
        <v>0</v>
      </c>
    </row>
    <row r="4793" ht="22.5" hidden="1" spans="1:20">
      <c r="A4793" s="158">
        <f>Cartilha_GLOBAL!A4793</f>
        <v>93072</v>
      </c>
      <c r="B4793" s="100" t="str">
        <f>Cartilha_GLOBAL!B4793</f>
        <v>SINAPI</v>
      </c>
      <c r="C4793" s="104" t="str">
        <f>Cartilha_GLOBAL!C4793</f>
        <v>JUNTA DE EXPANSÃO EM BRONZE/LATÃO, DN 66 MM, PONTA X PONTA, INSTALADO EM PRUMADA DE HIDRÁULICA PREDIAL - FORNECIMENTO E INSTALAÇÃO. AF_04/2022</v>
      </c>
      <c r="D4793" s="94" t="str">
        <f>Cartilha_GLOBAL!D4793</f>
        <v>UN</v>
      </c>
      <c r="E4793" s="105">
        <f>Cartilha_GLOBAL!$E4793</f>
        <v>1461.28</v>
      </c>
      <c r="F4793" s="182">
        <f>Cartilha_GLOBAL!$F4793</f>
        <v>1793.58</v>
      </c>
      <c r="G4793" s="108"/>
      <c r="H4793" s="107">
        <f t="shared" si="297"/>
        <v>0</v>
      </c>
      <c r="I4793" s="143">
        <f t="shared" si="298"/>
        <v>0</v>
      </c>
      <c r="J4793" s="142"/>
      <c r="K4793" s="145"/>
      <c r="L4793" s="7" t="str">
        <f t="shared" si="299"/>
        <v/>
      </c>
      <c r="M4793" s="7" t="str">
        <f t="shared" si="300"/>
        <v/>
      </c>
      <c r="N4793" s="7" t="str">
        <f>Cartilha_GLOBAL!N4793</f>
        <v/>
      </c>
      <c r="O4793" s="144"/>
      <c r="Q4793" s="151"/>
      <c r="R4793" s="152">
        <v>0</v>
      </c>
      <c r="T4793" s="153">
        <f>IF(Cartilha_GLOBAL!R4793=0,0,IF(Cartilha_GLOBAL!R4793&gt;0,"c","b"))</f>
        <v>0</v>
      </c>
    </row>
    <row r="4794" ht="22.5" hidden="1" spans="1:20">
      <c r="A4794" s="158">
        <f>Cartilha_GLOBAL!A4794</f>
        <v>93120</v>
      </c>
      <c r="B4794" s="100" t="str">
        <f>Cartilha_GLOBAL!B4794</f>
        <v>SINAPI</v>
      </c>
      <c r="C4794" s="104" t="str">
        <f>Cartilha_GLOBAL!C4794</f>
        <v>COTOVELO EM BRONZE/LATÃO, DN 22 MM X 1/2", 90 GRAUS, SEM ANEL DE SOLDA, BOLSA X ROSCA F, INSTALADO EM PRUMADA DE HIDRÁULICA PREDIAL - FORNECIMENTO E INSTALAÇÃO. AF_04/2022</v>
      </c>
      <c r="D4794" s="94" t="str">
        <f>Cartilha_GLOBAL!D4794</f>
        <v>UN</v>
      </c>
      <c r="E4794" s="105">
        <f>Cartilha_GLOBAL!$E4794</f>
        <v>25.85</v>
      </c>
      <c r="F4794" s="182">
        <f>Cartilha_GLOBAL!$F4794</f>
        <v>31.73</v>
      </c>
      <c r="G4794" s="108"/>
      <c r="H4794" s="107">
        <f t="shared" si="297"/>
        <v>0</v>
      </c>
      <c r="I4794" s="143">
        <f t="shared" si="298"/>
        <v>0</v>
      </c>
      <c r="J4794" s="142"/>
      <c r="K4794" s="145"/>
      <c r="L4794" s="7" t="str">
        <f t="shared" si="299"/>
        <v/>
      </c>
      <c r="M4794" s="7" t="str">
        <f t="shared" si="300"/>
        <v/>
      </c>
      <c r="N4794" s="7" t="str">
        <f>Cartilha_GLOBAL!N4794</f>
        <v/>
      </c>
      <c r="O4794" s="144"/>
      <c r="Q4794" s="151"/>
      <c r="R4794" s="152">
        <v>0</v>
      </c>
      <c r="T4794" s="153">
        <f>IF(Cartilha_GLOBAL!R4794=0,0,IF(Cartilha_GLOBAL!R4794&gt;0,"c","b"))</f>
        <v>0</v>
      </c>
    </row>
    <row r="4795" ht="22.5" hidden="1" spans="1:20">
      <c r="A4795" s="158">
        <f>Cartilha_GLOBAL!A4795</f>
        <v>93121</v>
      </c>
      <c r="B4795" s="100" t="str">
        <f>Cartilha_GLOBAL!B4795</f>
        <v>SINAPI</v>
      </c>
      <c r="C4795" s="104" t="str">
        <f>Cartilha_GLOBAL!C4795</f>
        <v>COTOVELO EM BRONZE/LATÃO, DN 22 MM X 3/4", 90 GRAUS, SEM ANEL DE SOLDA, BOLSA X ROSCA F, INSTALADO EM PRUMADA DE HIDRÁULICA PREDIAL - FORNECIMENTO E INSTALAÇÃO. AF_04/2022</v>
      </c>
      <c r="D4795" s="94" t="str">
        <f>Cartilha_GLOBAL!D4795</f>
        <v>UN</v>
      </c>
      <c r="E4795" s="105">
        <f>Cartilha_GLOBAL!$E4795</f>
        <v>29.45</v>
      </c>
      <c r="F4795" s="182">
        <f>Cartilha_GLOBAL!$F4795</f>
        <v>36.15</v>
      </c>
      <c r="G4795" s="108"/>
      <c r="H4795" s="107">
        <f t="shared" si="297"/>
        <v>0</v>
      </c>
      <c r="I4795" s="143">
        <f t="shared" si="298"/>
        <v>0</v>
      </c>
      <c r="J4795" s="142"/>
      <c r="K4795" s="145"/>
      <c r="L4795" s="7" t="str">
        <f t="shared" si="299"/>
        <v/>
      </c>
      <c r="M4795" s="7" t="str">
        <f t="shared" si="300"/>
        <v/>
      </c>
      <c r="N4795" s="7" t="str">
        <f>Cartilha_GLOBAL!N4795</f>
        <v/>
      </c>
      <c r="O4795" s="144"/>
      <c r="Q4795" s="151"/>
      <c r="R4795" s="152">
        <v>0</v>
      </c>
      <c r="T4795" s="153">
        <f>IF(Cartilha_GLOBAL!R4795=0,0,IF(Cartilha_GLOBAL!R4795&gt;0,"c","b"))</f>
        <v>0</v>
      </c>
    </row>
    <row r="4796" ht="12.75" hidden="1" spans="1:20">
      <c r="A4796" s="154" t="str">
        <f>Cartilha_GLOBAL!A4796</f>
        <v>9.3.18</v>
      </c>
      <c r="B4796" s="100">
        <f>Cartilha_GLOBAL!B4796</f>
        <v>0</v>
      </c>
      <c r="C4796" s="161" t="str">
        <f>Cartilha_GLOBAL!C4796</f>
        <v>EM RAMAL OU SUB-RAMAL DE ÁGUA</v>
      </c>
      <c r="D4796" s="94">
        <f>Cartilha_GLOBAL!D4796</f>
        <v>0</v>
      </c>
      <c r="E4796" s="105">
        <f>Cartilha_GLOBAL!$E4796</f>
        <v>0</v>
      </c>
      <c r="F4796" s="182">
        <f>Cartilha_GLOBAL!$F4796</f>
        <v>0</v>
      </c>
      <c r="G4796" s="187"/>
      <c r="H4796" s="187">
        <f t="shared" si="297"/>
        <v>0</v>
      </c>
      <c r="I4796" s="188">
        <f t="shared" si="298"/>
        <v>0</v>
      </c>
      <c r="J4796" s="142"/>
      <c r="K4796" s="145" t="str">
        <f>IF(SUM(I4797:I4863)&gt;0,"xx","")</f>
        <v/>
      </c>
      <c r="L4796" s="7" t="str">
        <f t="shared" si="299"/>
        <v/>
      </c>
      <c r="M4796" s="7" t="str">
        <f t="shared" si="300"/>
        <v/>
      </c>
      <c r="N4796" s="7" t="str">
        <f>Cartilha_GLOBAL!N4796</f>
        <v/>
      </c>
      <c r="O4796" s="144"/>
      <c r="Q4796" s="151"/>
      <c r="R4796" s="152">
        <v>0</v>
      </c>
      <c r="T4796" s="153">
        <f>IF(Cartilha_GLOBAL!R4796=0,0,IF(Cartilha_GLOBAL!R4796&gt;0,"c","b"))</f>
        <v>0</v>
      </c>
    </row>
    <row r="4797" ht="22.5" hidden="1" spans="1:20">
      <c r="A4797" s="158">
        <f>Cartilha_GLOBAL!A4797</f>
        <v>89376</v>
      </c>
      <c r="B4797" s="100" t="str">
        <f>Cartilha_GLOBAL!B4797</f>
        <v>SINAPI</v>
      </c>
      <c r="C4797" s="104" t="str">
        <f>Cartilha_GLOBAL!C4797</f>
        <v>ADAPTADOR CURTO COM BOLSA E ROSCA PARA REGISTRO, PVC, SOLDÁVEL, DN 20MM X 1/2 , INSTALADO EM RAMAL OU SUB-RAMAL DE ÁGUA - FORNECIMENTO E INSTALAÇÃO. AF_06/2022</v>
      </c>
      <c r="D4797" s="94" t="str">
        <f>Cartilha_GLOBAL!D4797</f>
        <v>UN</v>
      </c>
      <c r="E4797" s="105">
        <f>Cartilha_GLOBAL!$E4797</f>
        <v>6.49</v>
      </c>
      <c r="F4797" s="182">
        <f>Cartilha_GLOBAL!$F4797</f>
        <v>7.97</v>
      </c>
      <c r="G4797" s="108"/>
      <c r="H4797" s="107">
        <f t="shared" si="297"/>
        <v>0</v>
      </c>
      <c r="I4797" s="143">
        <f t="shared" si="298"/>
        <v>0</v>
      </c>
      <c r="J4797" s="142"/>
      <c r="K4797" s="145"/>
      <c r="L4797" s="7" t="str">
        <f t="shared" si="299"/>
        <v/>
      </c>
      <c r="M4797" s="7" t="str">
        <f t="shared" si="300"/>
        <v/>
      </c>
      <c r="N4797" s="7" t="str">
        <f>Cartilha_GLOBAL!N4797</f>
        <v/>
      </c>
      <c r="O4797" s="144"/>
      <c r="Q4797" s="151"/>
      <c r="R4797" s="152">
        <v>0</v>
      </c>
      <c r="T4797" s="153">
        <f>IF(Cartilha_GLOBAL!R4797=0,0,IF(Cartilha_GLOBAL!R4797&gt;0,"c","b"))</f>
        <v>0</v>
      </c>
    </row>
    <row r="4798" ht="22.5" hidden="1" spans="1:20">
      <c r="A4798" s="158">
        <f>Cartilha_GLOBAL!A4798</f>
        <v>89383</v>
      </c>
      <c r="B4798" s="100" t="str">
        <f>Cartilha_GLOBAL!B4798</f>
        <v>SINAPI</v>
      </c>
      <c r="C4798" s="104" t="str">
        <f>Cartilha_GLOBAL!C4798</f>
        <v>ADAPTADOR CURTO COM BOLSA E ROSCA PARA REGISTRO, PVC, SOLDÁVEL, DN 25MM X 3/4 , INSTALADO EM RAMAL OU SUB-RAMAL DE ÁGUA - FORNECIMENTO E INSTALAÇÃO. AF_06/2022</v>
      </c>
      <c r="D4798" s="94" t="str">
        <f>Cartilha_GLOBAL!D4798</f>
        <v>UN</v>
      </c>
      <c r="E4798" s="105">
        <f>Cartilha_GLOBAL!$E4798</f>
        <v>7.58</v>
      </c>
      <c r="F4798" s="182">
        <f>Cartilha_GLOBAL!$F4798</f>
        <v>9.3</v>
      </c>
      <c r="G4798" s="108"/>
      <c r="H4798" s="107">
        <f t="shared" si="297"/>
        <v>0</v>
      </c>
      <c r="I4798" s="143">
        <f t="shared" si="298"/>
        <v>0</v>
      </c>
      <c r="J4798" s="142"/>
      <c r="K4798" s="145"/>
      <c r="L4798" s="7" t="str">
        <f t="shared" si="299"/>
        <v/>
      </c>
      <c r="M4798" s="7" t="str">
        <f t="shared" si="300"/>
        <v/>
      </c>
      <c r="N4798" s="7" t="str">
        <f>Cartilha_GLOBAL!N4798</f>
        <v/>
      </c>
      <c r="O4798" s="144"/>
      <c r="Q4798" s="151"/>
      <c r="R4798" s="152">
        <v>0</v>
      </c>
      <c r="T4798" s="153">
        <f>IF(Cartilha_GLOBAL!R4798=0,0,IF(Cartilha_GLOBAL!R4798&gt;0,"c","b"))</f>
        <v>0</v>
      </c>
    </row>
    <row r="4799" ht="22.5" hidden="1" spans="1:20">
      <c r="A4799" s="158">
        <f>Cartilha_GLOBAL!A4799</f>
        <v>89391</v>
      </c>
      <c r="B4799" s="100" t="str">
        <f>Cartilha_GLOBAL!B4799</f>
        <v>SINAPI</v>
      </c>
      <c r="C4799" s="104" t="str">
        <f>Cartilha_GLOBAL!C4799</f>
        <v>ADAPTADOR CURTO COM BOLSA E ROSCA PARA REGISTRO, PVC, SOLDÁVEL, DN 32MM X 1 , INSTALADO EM RAMAL OU SUB-RAMAL DE ÁGUA - FORNECIMENTO E INSTALAÇÃO. AF_06/2022</v>
      </c>
      <c r="D4799" s="94" t="str">
        <f>Cartilha_GLOBAL!D4799</f>
        <v>UN</v>
      </c>
      <c r="E4799" s="105">
        <f>Cartilha_GLOBAL!$E4799</f>
        <v>9.97</v>
      </c>
      <c r="F4799" s="182">
        <f>Cartilha_GLOBAL!$F4799</f>
        <v>12.24</v>
      </c>
      <c r="G4799" s="108"/>
      <c r="H4799" s="107">
        <f t="shared" si="297"/>
        <v>0</v>
      </c>
      <c r="I4799" s="143">
        <f t="shared" si="298"/>
        <v>0</v>
      </c>
      <c r="J4799" s="142"/>
      <c r="K4799" s="145"/>
      <c r="L4799" s="7" t="str">
        <f t="shared" si="299"/>
        <v/>
      </c>
      <c r="M4799" s="7" t="str">
        <f t="shared" si="300"/>
        <v/>
      </c>
      <c r="N4799" s="7" t="str">
        <f>Cartilha_GLOBAL!N4799</f>
        <v/>
      </c>
      <c r="O4799" s="144"/>
      <c r="Q4799" s="151"/>
      <c r="R4799" s="152">
        <v>0</v>
      </c>
      <c r="T4799" s="153">
        <f>IF(Cartilha_GLOBAL!R4799=0,0,IF(Cartilha_GLOBAL!R4799&gt;0,"c","b"))</f>
        <v>0</v>
      </c>
    </row>
    <row r="4800" ht="22.5" hidden="1" spans="1:20">
      <c r="A4800" s="158">
        <f>Cartilha_GLOBAL!A4800</f>
        <v>89359</v>
      </c>
      <c r="B4800" s="100" t="str">
        <f>Cartilha_GLOBAL!B4800</f>
        <v>SINAPI</v>
      </c>
      <c r="C4800" s="104" t="str">
        <f>Cartilha_GLOBAL!C4800</f>
        <v>JOELHO 45 GRAUS, PVC, SOLDÁVEL, DN 20MM, INSTALADO EM RAMAL OU SUB-RAMAL DE ÁGUA - FORNECIMENTO E INSTALAÇÃO. AF_06/2022</v>
      </c>
      <c r="D4800" s="94" t="str">
        <f>Cartilha_GLOBAL!D4800</f>
        <v>UN</v>
      </c>
      <c r="E4800" s="105">
        <f>Cartilha_GLOBAL!$E4800</f>
        <v>9.79</v>
      </c>
      <c r="F4800" s="182">
        <f>Cartilha_GLOBAL!$F4800</f>
        <v>12.02</v>
      </c>
      <c r="G4800" s="108"/>
      <c r="H4800" s="107">
        <f t="shared" si="297"/>
        <v>0</v>
      </c>
      <c r="I4800" s="143">
        <f t="shared" si="298"/>
        <v>0</v>
      </c>
      <c r="J4800" s="142"/>
      <c r="K4800" s="145"/>
      <c r="L4800" s="7" t="str">
        <f t="shared" si="299"/>
        <v/>
      </c>
      <c r="M4800" s="7" t="str">
        <f t="shared" si="300"/>
        <v/>
      </c>
      <c r="N4800" s="7" t="str">
        <f>Cartilha_GLOBAL!N4800</f>
        <v/>
      </c>
      <c r="O4800" s="144"/>
      <c r="Q4800" s="151"/>
      <c r="R4800" s="152">
        <v>0</v>
      </c>
      <c r="T4800" s="153">
        <f>IF(Cartilha_GLOBAL!R4800=0,0,IF(Cartilha_GLOBAL!R4800&gt;0,"c","b"))</f>
        <v>0</v>
      </c>
    </row>
    <row r="4801" ht="22.5" hidden="1" spans="1:20">
      <c r="A4801" s="158">
        <f>Cartilha_GLOBAL!A4801</f>
        <v>89363</v>
      </c>
      <c r="B4801" s="100" t="str">
        <f>Cartilha_GLOBAL!B4801</f>
        <v>SINAPI</v>
      </c>
      <c r="C4801" s="104" t="str">
        <f>Cartilha_GLOBAL!C4801</f>
        <v>JOELHO 45 GRAUS, PVC, SOLDÁVEL, DN 25MM, INSTALADO EM RAMAL OU SUB-RAMAL DE ÁGUA - FORNECIMENTO E INSTALAÇÃO. AF_06/2022</v>
      </c>
      <c r="D4801" s="94" t="str">
        <f>Cartilha_GLOBAL!D4801</f>
        <v>UN</v>
      </c>
      <c r="E4801" s="105">
        <f>Cartilha_GLOBAL!$E4801</f>
        <v>11.8</v>
      </c>
      <c r="F4801" s="182">
        <f>Cartilha_GLOBAL!$F4801</f>
        <v>14.48</v>
      </c>
      <c r="G4801" s="108"/>
      <c r="H4801" s="107">
        <f t="shared" si="297"/>
        <v>0</v>
      </c>
      <c r="I4801" s="143">
        <f t="shared" si="298"/>
        <v>0</v>
      </c>
      <c r="J4801" s="142"/>
      <c r="K4801" s="145"/>
      <c r="L4801" s="7" t="str">
        <f t="shared" si="299"/>
        <v/>
      </c>
      <c r="M4801" s="7" t="str">
        <f t="shared" si="300"/>
        <v/>
      </c>
      <c r="N4801" s="7" t="str">
        <f>Cartilha_GLOBAL!N4801</f>
        <v/>
      </c>
      <c r="O4801" s="144"/>
      <c r="Q4801" s="151"/>
      <c r="R4801" s="152">
        <v>0</v>
      </c>
      <c r="T4801" s="153">
        <f>IF(Cartilha_GLOBAL!R4801=0,0,IF(Cartilha_GLOBAL!R4801&gt;0,"c","b"))</f>
        <v>0</v>
      </c>
    </row>
    <row r="4802" ht="22.5" hidden="1" spans="1:20">
      <c r="A4802" s="158">
        <f>Cartilha_GLOBAL!A4802</f>
        <v>89368</v>
      </c>
      <c r="B4802" s="100" t="str">
        <f>Cartilha_GLOBAL!B4802</f>
        <v>SINAPI</v>
      </c>
      <c r="C4802" s="104" t="str">
        <f>Cartilha_GLOBAL!C4802</f>
        <v>JOELHO 45 GRAUS, PVC, SOLDÁVEL, DN 32MM, INSTALADO EM RAMAL OU SUB-RAMAL DE ÁGUA - FORNECIMENTO E INSTALAÇÃO. AF_06/2022</v>
      </c>
      <c r="D4802" s="94" t="str">
        <f>Cartilha_GLOBAL!D4802</f>
        <v>UN</v>
      </c>
      <c r="E4802" s="105">
        <f>Cartilha_GLOBAL!$E4802</f>
        <v>17</v>
      </c>
      <c r="F4802" s="182">
        <f>Cartilha_GLOBAL!$F4802</f>
        <v>20.87</v>
      </c>
      <c r="G4802" s="108"/>
      <c r="H4802" s="107">
        <f t="shared" si="297"/>
        <v>0</v>
      </c>
      <c r="I4802" s="143">
        <f t="shared" si="298"/>
        <v>0</v>
      </c>
      <c r="J4802" s="142"/>
      <c r="K4802" s="145"/>
      <c r="L4802" s="7" t="str">
        <f t="shared" si="299"/>
        <v/>
      </c>
      <c r="M4802" s="7" t="str">
        <f t="shared" si="300"/>
        <v/>
      </c>
      <c r="N4802" s="7" t="str">
        <f>Cartilha_GLOBAL!N4802</f>
        <v/>
      </c>
      <c r="O4802" s="144"/>
      <c r="Q4802" s="151"/>
      <c r="R4802" s="152">
        <v>0</v>
      </c>
      <c r="T4802" s="153">
        <f>IF(Cartilha_GLOBAL!R4802=0,0,IF(Cartilha_GLOBAL!R4802&gt;0,"c","b"))</f>
        <v>0</v>
      </c>
    </row>
    <row r="4803" ht="22.5" hidden="1" spans="1:20">
      <c r="A4803" s="158">
        <f>Cartilha_GLOBAL!A4803</f>
        <v>89358</v>
      </c>
      <c r="B4803" s="100" t="str">
        <f>Cartilha_GLOBAL!B4803</f>
        <v>SINAPI</v>
      </c>
      <c r="C4803" s="104" t="str">
        <f>Cartilha_GLOBAL!C4803</f>
        <v>JOELHO 90 GRAUS, PVC, SOLDÁVEL, DN 20MM, INSTALADO EM RAMAL OU SUB-RAMAL DE ÁGUA - FORNECIMENTO E INSTALAÇÃO. AF_06/2022</v>
      </c>
      <c r="D4803" s="94" t="str">
        <f>Cartilha_GLOBAL!D4803</f>
        <v>UN</v>
      </c>
      <c r="E4803" s="105">
        <f>Cartilha_GLOBAL!$E4803</f>
        <v>9.16</v>
      </c>
      <c r="F4803" s="182">
        <f>Cartilha_GLOBAL!$F4803</f>
        <v>11.24</v>
      </c>
      <c r="G4803" s="108"/>
      <c r="H4803" s="107">
        <f t="shared" si="297"/>
        <v>0</v>
      </c>
      <c r="I4803" s="143">
        <f t="shared" si="298"/>
        <v>0</v>
      </c>
      <c r="J4803" s="142"/>
      <c r="K4803" s="145"/>
      <c r="L4803" s="7" t="str">
        <f t="shared" si="299"/>
        <v/>
      </c>
      <c r="M4803" s="7" t="str">
        <f t="shared" si="300"/>
        <v/>
      </c>
      <c r="N4803" s="7" t="str">
        <f>Cartilha_GLOBAL!N4803</f>
        <v/>
      </c>
      <c r="O4803" s="144"/>
      <c r="Q4803" s="151"/>
      <c r="R4803" s="152">
        <v>0</v>
      </c>
      <c r="T4803" s="153">
        <f>IF(Cartilha_GLOBAL!R4803=0,0,IF(Cartilha_GLOBAL!R4803&gt;0,"c","b"))</f>
        <v>0</v>
      </c>
    </row>
    <row r="4804" ht="22.5" hidden="1" spans="1:20">
      <c r="A4804" s="158">
        <f>Cartilha_GLOBAL!A4804</f>
        <v>89362</v>
      </c>
      <c r="B4804" s="100" t="str">
        <f>Cartilha_GLOBAL!B4804</f>
        <v>SINAPI</v>
      </c>
      <c r="C4804" s="104" t="str">
        <f>Cartilha_GLOBAL!C4804</f>
        <v>JOELHO 90 GRAUS, PVC, SOLDÁVEL, DN 25MM, INSTALADO EM RAMAL OU SUB-RAMAL DE ÁGUA - FORNECIMENTO E INSTALAÇÃO. AF_06/2022</v>
      </c>
      <c r="D4804" s="94" t="str">
        <f>Cartilha_GLOBAL!D4804</f>
        <v>UN</v>
      </c>
      <c r="E4804" s="105">
        <f>Cartilha_GLOBAL!$E4804</f>
        <v>10.9</v>
      </c>
      <c r="F4804" s="182">
        <f>Cartilha_GLOBAL!$F4804</f>
        <v>13.38</v>
      </c>
      <c r="G4804" s="108"/>
      <c r="H4804" s="107">
        <f t="shared" si="297"/>
        <v>0</v>
      </c>
      <c r="I4804" s="143">
        <f t="shared" si="298"/>
        <v>0</v>
      </c>
      <c r="J4804" s="142"/>
      <c r="K4804" s="145"/>
      <c r="L4804" s="7" t="str">
        <f t="shared" si="299"/>
        <v/>
      </c>
      <c r="M4804" s="7" t="str">
        <f t="shared" si="300"/>
        <v/>
      </c>
      <c r="N4804" s="7" t="str">
        <f>Cartilha_GLOBAL!N4804</f>
        <v/>
      </c>
      <c r="O4804" s="144"/>
      <c r="Q4804" s="151"/>
      <c r="R4804" s="152">
        <v>0</v>
      </c>
      <c r="T4804" s="153">
        <f>IF(Cartilha_GLOBAL!R4804=0,0,IF(Cartilha_GLOBAL!R4804&gt;0,"c","b"))</f>
        <v>0</v>
      </c>
    </row>
    <row r="4805" ht="22.5" hidden="1" spans="1:20">
      <c r="A4805" s="158">
        <f>Cartilha_GLOBAL!A4805</f>
        <v>89367</v>
      </c>
      <c r="B4805" s="100" t="str">
        <f>Cartilha_GLOBAL!B4805</f>
        <v>SINAPI</v>
      </c>
      <c r="C4805" s="104" t="str">
        <f>Cartilha_GLOBAL!C4805</f>
        <v>JOELHO 90 GRAUS, PVC, SOLDÁVEL, DN 32MM, INSTALADO EM RAMAL OU SUB-RAMAL DE ÁGUA - FORNECIMENTO E INSTALAÇÃO. AF_06/2022</v>
      </c>
      <c r="D4805" s="94" t="str">
        <f>Cartilha_GLOBAL!D4805</f>
        <v>UN</v>
      </c>
      <c r="E4805" s="105">
        <f>Cartilha_GLOBAL!$E4805</f>
        <v>15</v>
      </c>
      <c r="F4805" s="182">
        <f>Cartilha_GLOBAL!$F4805</f>
        <v>18.41</v>
      </c>
      <c r="G4805" s="108"/>
      <c r="H4805" s="107">
        <f t="shared" si="297"/>
        <v>0</v>
      </c>
      <c r="I4805" s="143">
        <f t="shared" si="298"/>
        <v>0</v>
      </c>
      <c r="J4805" s="142"/>
      <c r="K4805" s="145"/>
      <c r="L4805" s="7" t="str">
        <f t="shared" si="299"/>
        <v/>
      </c>
      <c r="M4805" s="7" t="str">
        <f t="shared" si="300"/>
        <v/>
      </c>
      <c r="N4805" s="7" t="str">
        <f>Cartilha_GLOBAL!N4805</f>
        <v/>
      </c>
      <c r="O4805" s="144"/>
      <c r="Q4805" s="151"/>
      <c r="R4805" s="152">
        <v>0</v>
      </c>
      <c r="T4805" s="153">
        <f>IF(Cartilha_GLOBAL!R4805=0,0,IF(Cartilha_GLOBAL!R4805&gt;0,"c","b"))</f>
        <v>0</v>
      </c>
    </row>
    <row r="4806" ht="22.5" hidden="1" spans="1:20">
      <c r="A4806" s="158">
        <f>Cartilha_GLOBAL!A4806</f>
        <v>89366</v>
      </c>
      <c r="B4806" s="100" t="str">
        <f>Cartilha_GLOBAL!B4806</f>
        <v>SINAPI</v>
      </c>
      <c r="C4806" s="104" t="str">
        <f>Cartilha_GLOBAL!C4806</f>
        <v>JOELHO 90 GRAUS COM BUCHA DE LATÃO, PVC, SOLDÁVEL, DN 25MM, X 3/4  INSTALADO EM RAMAL OU SUB-RAMAL DE ÁGUA - FORNECIMENTO E INSTALAÇÃO. AF_06/2022</v>
      </c>
      <c r="D4806" s="94" t="str">
        <f>Cartilha_GLOBAL!D4806</f>
        <v>UN</v>
      </c>
      <c r="E4806" s="105">
        <f>Cartilha_GLOBAL!$E4806</f>
        <v>18.64</v>
      </c>
      <c r="F4806" s="182">
        <f>Cartilha_GLOBAL!$F4806</f>
        <v>22.88</v>
      </c>
      <c r="G4806" s="108"/>
      <c r="H4806" s="107">
        <f t="shared" si="297"/>
        <v>0</v>
      </c>
      <c r="I4806" s="143">
        <f t="shared" si="298"/>
        <v>0</v>
      </c>
      <c r="J4806" s="142"/>
      <c r="K4806" s="145"/>
      <c r="L4806" s="7" t="str">
        <f t="shared" si="299"/>
        <v/>
      </c>
      <c r="M4806" s="7" t="str">
        <f t="shared" si="300"/>
        <v/>
      </c>
      <c r="N4806" s="7" t="str">
        <f>Cartilha_GLOBAL!N4806</f>
        <v/>
      </c>
      <c r="O4806" s="144"/>
      <c r="Q4806" s="151"/>
      <c r="R4806" s="152">
        <v>0</v>
      </c>
      <c r="T4806" s="153">
        <f>IF(Cartilha_GLOBAL!R4806=0,0,IF(Cartilha_GLOBAL!R4806&gt;0,"c","b"))</f>
        <v>0</v>
      </c>
    </row>
    <row r="4807" ht="22.5" hidden="1" spans="1:20">
      <c r="A4807" s="158">
        <f>Cartilha_GLOBAL!A4807</f>
        <v>90373</v>
      </c>
      <c r="B4807" s="100" t="str">
        <f>Cartilha_GLOBAL!B4807</f>
        <v>SINAPI</v>
      </c>
      <c r="C4807" s="104" t="str">
        <f>Cartilha_GLOBAL!C4807</f>
        <v>JOELHO 90 GRAUS COM BUCHA DE LATÃO, PVC, SOLDÁVEL, DN 25MM, X 1/2  INSTALADO EM RAMAL OU SUB-RAMAL DE ÁGUA - FORNECIMENTO E INSTALAÇÃO. AF_06/2022</v>
      </c>
      <c r="D4807" s="94" t="str">
        <f>Cartilha_GLOBAL!D4807</f>
        <v>UN</v>
      </c>
      <c r="E4807" s="105">
        <f>Cartilha_GLOBAL!$E4807</f>
        <v>14.9</v>
      </c>
      <c r="F4807" s="182">
        <f>Cartilha_GLOBAL!$F4807</f>
        <v>18.29</v>
      </c>
      <c r="G4807" s="108"/>
      <c r="H4807" s="107">
        <f t="shared" si="297"/>
        <v>0</v>
      </c>
      <c r="I4807" s="143">
        <f t="shared" si="298"/>
        <v>0</v>
      </c>
      <c r="J4807" s="142"/>
      <c r="K4807" s="145"/>
      <c r="L4807" s="7" t="str">
        <f t="shared" si="299"/>
        <v/>
      </c>
      <c r="M4807" s="7" t="str">
        <f t="shared" si="300"/>
        <v/>
      </c>
      <c r="N4807" s="7" t="str">
        <f>Cartilha_GLOBAL!N4807</f>
        <v/>
      </c>
      <c r="O4807" s="144"/>
      <c r="Q4807" s="151"/>
      <c r="R4807" s="152">
        <v>0</v>
      </c>
      <c r="T4807" s="153">
        <f>IF(Cartilha_GLOBAL!R4807=0,0,IF(Cartilha_GLOBAL!R4807&gt;0,"c","b"))</f>
        <v>0</v>
      </c>
    </row>
    <row r="4808" ht="22.5" hidden="1" spans="1:20">
      <c r="A4808" s="158">
        <f>Cartilha_GLOBAL!A4808</f>
        <v>89360</v>
      </c>
      <c r="B4808" s="100" t="str">
        <f>Cartilha_GLOBAL!B4808</f>
        <v>SINAPI</v>
      </c>
      <c r="C4808" s="104" t="str">
        <f>Cartilha_GLOBAL!C4808</f>
        <v>CURVA 90 GRAUS, PVC, SOLDÁVEL, DN 20MM, INSTALADO EM RAMAL OU SUB-RAMAL DE ÁGUA - FORNECIMENTO E INSTALAÇÃO. AF_06/2022</v>
      </c>
      <c r="D4808" s="94" t="str">
        <f>Cartilha_GLOBAL!D4808</f>
        <v>UN</v>
      </c>
      <c r="E4808" s="105">
        <f>Cartilha_GLOBAL!$E4808</f>
        <v>10.93</v>
      </c>
      <c r="F4808" s="182">
        <f>Cartilha_GLOBAL!$F4808</f>
        <v>13.42</v>
      </c>
      <c r="G4808" s="108"/>
      <c r="H4808" s="107">
        <f t="shared" si="297"/>
        <v>0</v>
      </c>
      <c r="I4808" s="143">
        <f t="shared" si="298"/>
        <v>0</v>
      </c>
      <c r="J4808" s="142"/>
      <c r="K4808" s="145"/>
      <c r="L4808" s="7" t="str">
        <f t="shared" si="299"/>
        <v/>
      </c>
      <c r="M4808" s="7" t="str">
        <f t="shared" si="300"/>
        <v/>
      </c>
      <c r="N4808" s="7" t="str">
        <f>Cartilha_GLOBAL!N4808</f>
        <v/>
      </c>
      <c r="O4808" s="144"/>
      <c r="Q4808" s="151"/>
      <c r="R4808" s="152">
        <v>0</v>
      </c>
      <c r="T4808" s="153">
        <f>IF(Cartilha_GLOBAL!R4808=0,0,IF(Cartilha_GLOBAL!R4808&gt;0,"c","b"))</f>
        <v>0</v>
      </c>
    </row>
    <row r="4809" ht="22.5" hidden="1" spans="1:20">
      <c r="A4809" s="158">
        <f>Cartilha_GLOBAL!A4809</f>
        <v>89364</v>
      </c>
      <c r="B4809" s="100" t="str">
        <f>Cartilha_GLOBAL!B4809</f>
        <v>SINAPI</v>
      </c>
      <c r="C4809" s="104" t="str">
        <f>Cartilha_GLOBAL!C4809</f>
        <v>CURVA 90 GRAUS, PVC, SOLDÁVEL, DN 25MM, INSTALADO EM RAMAL OU SUB-RAMAL DE ÁGUA - FORNECIMENTO E INSTALAÇÃO. AF_06/2022</v>
      </c>
      <c r="D4809" s="94" t="str">
        <f>Cartilha_GLOBAL!D4809</f>
        <v>UN</v>
      </c>
      <c r="E4809" s="105">
        <f>Cartilha_GLOBAL!$E4809</f>
        <v>13.52</v>
      </c>
      <c r="F4809" s="182">
        <f>Cartilha_GLOBAL!$F4809</f>
        <v>16.59</v>
      </c>
      <c r="G4809" s="108"/>
      <c r="H4809" s="107">
        <f t="shared" si="297"/>
        <v>0</v>
      </c>
      <c r="I4809" s="143">
        <f t="shared" si="298"/>
        <v>0</v>
      </c>
      <c r="J4809" s="142"/>
      <c r="K4809" s="145"/>
      <c r="L4809" s="7" t="str">
        <f t="shared" si="299"/>
        <v/>
      </c>
      <c r="M4809" s="7" t="str">
        <f t="shared" si="300"/>
        <v/>
      </c>
      <c r="N4809" s="7" t="str">
        <f>Cartilha_GLOBAL!N4809</f>
        <v/>
      </c>
      <c r="O4809" s="144"/>
      <c r="Q4809" s="151"/>
      <c r="R4809" s="152">
        <v>0</v>
      </c>
      <c r="T4809" s="153">
        <f>IF(Cartilha_GLOBAL!R4809=0,0,IF(Cartilha_GLOBAL!R4809&gt;0,"c","b"))</f>
        <v>0</v>
      </c>
    </row>
    <row r="4810" ht="22.5" hidden="1" spans="1:20">
      <c r="A4810" s="158">
        <f>Cartilha_GLOBAL!A4810</f>
        <v>89369</v>
      </c>
      <c r="B4810" s="100" t="str">
        <f>Cartilha_GLOBAL!B4810</f>
        <v>SINAPI</v>
      </c>
      <c r="C4810" s="104" t="str">
        <f>Cartilha_GLOBAL!C4810</f>
        <v>CURVA 90 GRAUS, PVC, SOLDÁVEL, DN 32MM, INSTALADO EM RAMAL OU SUB-RAMAL DE ÁGUA - FORNECIMENTO E INSTALAÇÃO. AF_06/2022</v>
      </c>
      <c r="D4810" s="94" t="str">
        <f>Cartilha_GLOBAL!D4810</f>
        <v>UN</v>
      </c>
      <c r="E4810" s="105">
        <f>Cartilha_GLOBAL!$E4810</f>
        <v>19.69</v>
      </c>
      <c r="F4810" s="182">
        <f>Cartilha_GLOBAL!$F4810</f>
        <v>24.17</v>
      </c>
      <c r="G4810" s="108"/>
      <c r="H4810" s="107">
        <f t="shared" si="297"/>
        <v>0</v>
      </c>
      <c r="I4810" s="143">
        <f t="shared" si="298"/>
        <v>0</v>
      </c>
      <c r="J4810" s="142"/>
      <c r="K4810" s="145"/>
      <c r="L4810" s="7" t="str">
        <f t="shared" si="299"/>
        <v/>
      </c>
      <c r="M4810" s="7" t="str">
        <f t="shared" si="300"/>
        <v/>
      </c>
      <c r="N4810" s="7" t="str">
        <f>Cartilha_GLOBAL!N4810</f>
        <v/>
      </c>
      <c r="O4810" s="144"/>
      <c r="Q4810" s="151"/>
      <c r="R4810" s="152">
        <v>0</v>
      </c>
      <c r="T4810" s="153">
        <f>IF(Cartilha_GLOBAL!R4810=0,0,IF(Cartilha_GLOBAL!R4810&gt;0,"c","b"))</f>
        <v>0</v>
      </c>
    </row>
    <row r="4811" ht="22.5" hidden="1" spans="1:20">
      <c r="A4811" s="158">
        <f>Cartilha_GLOBAL!A4811</f>
        <v>89361</v>
      </c>
      <c r="B4811" s="100" t="str">
        <f>Cartilha_GLOBAL!B4811</f>
        <v>SINAPI</v>
      </c>
      <c r="C4811" s="104" t="str">
        <f>Cartilha_GLOBAL!C4811</f>
        <v>CURVA 45 GRAUS, PVC, SOLDÁVEL, DN 20MM, INSTALADO EM RAMAL OU SUB-RAMAL DE ÁGUA - FORNECIMENTO E INSTALAÇÃO. AF_06/2022</v>
      </c>
      <c r="D4811" s="94" t="str">
        <f>Cartilha_GLOBAL!D4811</f>
        <v>UN</v>
      </c>
      <c r="E4811" s="105">
        <f>Cartilha_GLOBAL!$E4811</f>
        <v>11.01</v>
      </c>
      <c r="F4811" s="182">
        <f>Cartilha_GLOBAL!$F4811</f>
        <v>13.51</v>
      </c>
      <c r="G4811" s="108"/>
      <c r="H4811" s="107">
        <f t="shared" si="297"/>
        <v>0</v>
      </c>
      <c r="I4811" s="143">
        <f t="shared" si="298"/>
        <v>0</v>
      </c>
      <c r="J4811" s="142"/>
      <c r="K4811" s="145"/>
      <c r="L4811" s="7" t="str">
        <f t="shared" si="299"/>
        <v/>
      </c>
      <c r="M4811" s="7" t="str">
        <f t="shared" si="300"/>
        <v/>
      </c>
      <c r="N4811" s="7" t="str">
        <f>Cartilha_GLOBAL!N4811</f>
        <v/>
      </c>
      <c r="O4811" s="144"/>
      <c r="Q4811" s="151"/>
      <c r="R4811" s="152">
        <v>0</v>
      </c>
      <c r="T4811" s="153">
        <f>IF(Cartilha_GLOBAL!R4811=0,0,IF(Cartilha_GLOBAL!R4811&gt;0,"c","b"))</f>
        <v>0</v>
      </c>
    </row>
    <row r="4812" ht="22.5" hidden="1" spans="1:20">
      <c r="A4812" s="158">
        <f>Cartilha_GLOBAL!A4812</f>
        <v>89365</v>
      </c>
      <c r="B4812" s="100" t="str">
        <f>Cartilha_GLOBAL!B4812</f>
        <v>SINAPI</v>
      </c>
      <c r="C4812" s="104" t="str">
        <f>Cartilha_GLOBAL!C4812</f>
        <v>CURVA 45 GRAUS, PVC, SOLDÁVEL, DN 25MM, INSTALADO EM RAMAL OU SUB-RAMAL DE ÁGUA - FORNECIMENTO E INSTALAÇÃO. AF_06/2022</v>
      </c>
      <c r="D4812" s="94" t="str">
        <f>Cartilha_GLOBAL!D4812</f>
        <v>UN</v>
      </c>
      <c r="E4812" s="105">
        <f>Cartilha_GLOBAL!$E4812</f>
        <v>12.9</v>
      </c>
      <c r="F4812" s="182">
        <f>Cartilha_GLOBAL!$F4812</f>
        <v>15.83</v>
      </c>
      <c r="G4812" s="108"/>
      <c r="H4812" s="107">
        <f t="shared" si="297"/>
        <v>0</v>
      </c>
      <c r="I4812" s="143">
        <f t="shared" si="298"/>
        <v>0</v>
      </c>
      <c r="J4812" s="142"/>
      <c r="K4812" s="145"/>
      <c r="L4812" s="7" t="str">
        <f t="shared" si="299"/>
        <v/>
      </c>
      <c r="M4812" s="7" t="str">
        <f t="shared" si="300"/>
        <v/>
      </c>
      <c r="N4812" s="7" t="str">
        <f>Cartilha_GLOBAL!N4812</f>
        <v/>
      </c>
      <c r="O4812" s="144"/>
      <c r="Q4812" s="151"/>
      <c r="R4812" s="152">
        <v>0</v>
      </c>
      <c r="T4812" s="153">
        <f>IF(Cartilha_GLOBAL!R4812=0,0,IF(Cartilha_GLOBAL!R4812&gt;0,"c","b"))</f>
        <v>0</v>
      </c>
    </row>
    <row r="4813" ht="22.5" hidden="1" spans="1:20">
      <c r="A4813" s="158">
        <f>Cartilha_GLOBAL!A4813</f>
        <v>89370</v>
      </c>
      <c r="B4813" s="100" t="str">
        <f>Cartilha_GLOBAL!B4813</f>
        <v>SINAPI</v>
      </c>
      <c r="C4813" s="104" t="str">
        <f>Cartilha_GLOBAL!C4813</f>
        <v>CURVA 45 GRAUS, PVC, SOLDÁVEL, DN 32MM, INSTALADO EM RAMAL OU SUB-RAMAL DE ÁGUA - FORNECIMENTO E INSTALAÇÃO. AF_06/2022</v>
      </c>
      <c r="D4813" s="94" t="str">
        <f>Cartilha_GLOBAL!D4813</f>
        <v>UN</v>
      </c>
      <c r="E4813" s="105">
        <f>Cartilha_GLOBAL!$E4813</f>
        <v>17.38</v>
      </c>
      <c r="F4813" s="182">
        <f>Cartilha_GLOBAL!$F4813</f>
        <v>21.33</v>
      </c>
      <c r="G4813" s="108"/>
      <c r="H4813" s="107">
        <f t="shared" si="297"/>
        <v>0</v>
      </c>
      <c r="I4813" s="143">
        <f t="shared" si="298"/>
        <v>0</v>
      </c>
      <c r="J4813" s="142"/>
      <c r="K4813" s="145"/>
      <c r="L4813" s="7" t="str">
        <f t="shared" si="299"/>
        <v/>
      </c>
      <c r="M4813" s="7" t="str">
        <f t="shared" si="300"/>
        <v/>
      </c>
      <c r="N4813" s="7" t="str">
        <f>Cartilha_GLOBAL!N4813</f>
        <v/>
      </c>
      <c r="O4813" s="144"/>
      <c r="Q4813" s="151"/>
      <c r="R4813" s="152">
        <v>0</v>
      </c>
      <c r="T4813" s="153">
        <f>IF(Cartilha_GLOBAL!R4813=0,0,IF(Cartilha_GLOBAL!R4813&gt;0,"c","b"))</f>
        <v>0</v>
      </c>
    </row>
    <row r="4814" ht="22.5" hidden="1" spans="1:20">
      <c r="A4814" s="158">
        <f>Cartilha_GLOBAL!A4814</f>
        <v>89377</v>
      </c>
      <c r="B4814" s="100" t="str">
        <f>Cartilha_GLOBAL!B4814</f>
        <v>SINAPI</v>
      </c>
      <c r="C4814" s="104" t="str">
        <f>Cartilha_GLOBAL!C4814</f>
        <v>CURVA DE TRANSPOSIÇÃO, PVC, SOLDÁVEL, DN 20MM, INSTALADO EM RAMAL OU SUB-RAMAL DE ÁGUA - FORNECIMENTO E INSTALAÇÃO. AF_06/2022</v>
      </c>
      <c r="D4814" s="94" t="str">
        <f>Cartilha_GLOBAL!D4814</f>
        <v>UN</v>
      </c>
      <c r="E4814" s="105">
        <f>Cartilha_GLOBAL!$E4814</f>
        <v>11.67</v>
      </c>
      <c r="F4814" s="182">
        <f>Cartilha_GLOBAL!$F4814</f>
        <v>14.32</v>
      </c>
      <c r="G4814" s="108"/>
      <c r="H4814" s="107">
        <f t="shared" si="297"/>
        <v>0</v>
      </c>
      <c r="I4814" s="143">
        <f t="shared" si="298"/>
        <v>0</v>
      </c>
      <c r="J4814" s="142"/>
      <c r="K4814" s="145"/>
      <c r="L4814" s="7" t="str">
        <f t="shared" si="299"/>
        <v/>
      </c>
      <c r="M4814" s="7" t="str">
        <f t="shared" si="300"/>
        <v/>
      </c>
      <c r="N4814" s="7" t="str">
        <f>Cartilha_GLOBAL!N4814</f>
        <v/>
      </c>
      <c r="O4814" s="144"/>
      <c r="Q4814" s="151"/>
      <c r="R4814" s="152">
        <v>0</v>
      </c>
      <c r="T4814" s="153">
        <f>IF(Cartilha_GLOBAL!R4814=0,0,IF(Cartilha_GLOBAL!R4814&gt;0,"c","b"))</f>
        <v>0</v>
      </c>
    </row>
    <row r="4815" ht="22.5" hidden="1" spans="1:20">
      <c r="A4815" s="158">
        <f>Cartilha_GLOBAL!A4815</f>
        <v>89384</v>
      </c>
      <c r="B4815" s="100" t="str">
        <f>Cartilha_GLOBAL!B4815</f>
        <v>SINAPI</v>
      </c>
      <c r="C4815" s="104" t="str">
        <f>Cartilha_GLOBAL!C4815</f>
        <v>CURVA DE TRANSPOSIÇÃO, PVC, SOLDÁVEL, DN 25MM, INSTALADO EM RAMAL OU SUB-RAMAL DE ÁGUA   FORNECIMENTO E INSTALAÇÃO. AF_06/2022</v>
      </c>
      <c r="D4815" s="94" t="str">
        <f>Cartilha_GLOBAL!D4815</f>
        <v>UN</v>
      </c>
      <c r="E4815" s="105">
        <f>Cartilha_GLOBAL!$E4815</f>
        <v>14.89</v>
      </c>
      <c r="F4815" s="182">
        <f>Cartilha_GLOBAL!$F4815</f>
        <v>18.28</v>
      </c>
      <c r="G4815" s="108"/>
      <c r="H4815" s="107">
        <f t="shared" si="297"/>
        <v>0</v>
      </c>
      <c r="I4815" s="143">
        <f t="shared" si="298"/>
        <v>0</v>
      </c>
      <c r="J4815" s="142"/>
      <c r="K4815" s="145"/>
      <c r="L4815" s="7" t="str">
        <f t="shared" si="299"/>
        <v/>
      </c>
      <c r="M4815" s="7" t="str">
        <f t="shared" si="300"/>
        <v/>
      </c>
      <c r="N4815" s="7" t="str">
        <f>Cartilha_GLOBAL!N4815</f>
        <v/>
      </c>
      <c r="O4815" s="144"/>
      <c r="Q4815" s="151"/>
      <c r="R4815" s="152">
        <v>0</v>
      </c>
      <c r="T4815" s="153">
        <f>IF(Cartilha_GLOBAL!R4815=0,0,IF(Cartilha_GLOBAL!R4815&gt;0,"c","b"))</f>
        <v>0</v>
      </c>
    </row>
    <row r="4816" ht="22.5" hidden="1" spans="1:20">
      <c r="A4816" s="158">
        <f>Cartilha_GLOBAL!A4816</f>
        <v>89392</v>
      </c>
      <c r="B4816" s="100" t="str">
        <f>Cartilha_GLOBAL!B4816</f>
        <v>SINAPI</v>
      </c>
      <c r="C4816" s="104" t="str">
        <f>Cartilha_GLOBAL!C4816</f>
        <v>CURVA DE TRANSPOSIÇÃO, PVC, SOLDÁVEL, DN 32MM, INSTALADO EM RAMAL OU SUB-RAMAL DE ÁGUA   FORNECIMENTO E INSTALAÇÃO. AF_06/2022</v>
      </c>
      <c r="D4816" s="94" t="str">
        <f>Cartilha_GLOBAL!D4816</f>
        <v>UN</v>
      </c>
      <c r="E4816" s="105">
        <f>Cartilha_GLOBAL!$E4816</f>
        <v>27.88</v>
      </c>
      <c r="F4816" s="182">
        <f>Cartilha_GLOBAL!$F4816</f>
        <v>34.22</v>
      </c>
      <c r="G4816" s="108"/>
      <c r="H4816" s="107">
        <f t="shared" si="297"/>
        <v>0</v>
      </c>
      <c r="I4816" s="143">
        <f t="shared" si="298"/>
        <v>0</v>
      </c>
      <c r="J4816" s="142"/>
      <c r="K4816" s="145"/>
      <c r="L4816" s="7" t="str">
        <f t="shared" si="299"/>
        <v/>
      </c>
      <c r="M4816" s="7" t="str">
        <f t="shared" si="300"/>
        <v/>
      </c>
      <c r="N4816" s="7" t="str">
        <f>Cartilha_GLOBAL!N4816</f>
        <v/>
      </c>
      <c r="O4816" s="144"/>
      <c r="Q4816" s="151"/>
      <c r="R4816" s="152">
        <v>0</v>
      </c>
      <c r="T4816" s="153">
        <f>IF(Cartilha_GLOBAL!R4816=0,0,IF(Cartilha_GLOBAL!R4816&gt;0,"c","b"))</f>
        <v>0</v>
      </c>
    </row>
    <row r="4817" ht="22.5" hidden="1" spans="1:20">
      <c r="A4817" s="158">
        <f>Cartilha_GLOBAL!A4817</f>
        <v>89371</v>
      </c>
      <c r="B4817" s="100" t="str">
        <f>Cartilha_GLOBAL!B4817</f>
        <v>SINAPI</v>
      </c>
      <c r="C4817" s="104" t="str">
        <f>Cartilha_GLOBAL!C4817</f>
        <v>LUVA, PVC, SOLDÁVEL, DN 20MM, INSTALADO EM RAMAL OU SUB-RAMAL DE ÁGUA - FORNECIMENTO E INSTALAÇÃO. AF_06/2022</v>
      </c>
      <c r="D4817" s="94" t="str">
        <f>Cartilha_GLOBAL!D4817</f>
        <v>UN</v>
      </c>
      <c r="E4817" s="105">
        <f>Cartilha_GLOBAL!$E4817</f>
        <v>6.84</v>
      </c>
      <c r="F4817" s="182">
        <f>Cartilha_GLOBAL!$F4817</f>
        <v>8.4</v>
      </c>
      <c r="G4817" s="108"/>
      <c r="H4817" s="107">
        <f t="shared" si="297"/>
        <v>0</v>
      </c>
      <c r="I4817" s="143">
        <f t="shared" si="298"/>
        <v>0</v>
      </c>
      <c r="J4817" s="142"/>
      <c r="K4817" s="145"/>
      <c r="L4817" s="7" t="str">
        <f t="shared" si="299"/>
        <v/>
      </c>
      <c r="M4817" s="7" t="str">
        <f t="shared" si="300"/>
        <v/>
      </c>
      <c r="N4817" s="7" t="str">
        <f>Cartilha_GLOBAL!N4817</f>
        <v/>
      </c>
      <c r="O4817" s="144"/>
      <c r="Q4817" s="151"/>
      <c r="R4817" s="152">
        <v>0</v>
      </c>
      <c r="T4817" s="153">
        <f>IF(Cartilha_GLOBAL!R4817=0,0,IF(Cartilha_GLOBAL!R4817&gt;0,"c","b"))</f>
        <v>0</v>
      </c>
    </row>
    <row r="4818" ht="22.5" hidden="1" spans="1:20">
      <c r="A4818" s="158">
        <f>Cartilha_GLOBAL!A4818</f>
        <v>89378</v>
      </c>
      <c r="B4818" s="100" t="str">
        <f>Cartilha_GLOBAL!B4818</f>
        <v>SINAPI</v>
      </c>
      <c r="C4818" s="104" t="str">
        <f>Cartilha_GLOBAL!C4818</f>
        <v>LUVA, PVC, SOLDÁVEL, DN 25MM, INSTALADO EM RAMAL OU SUB-RAMAL DE ÁGUA - FORNECIMENTO E INSTALAÇÃO. AF_06/2022</v>
      </c>
      <c r="D4818" s="94" t="str">
        <f>Cartilha_GLOBAL!D4818</f>
        <v>UN</v>
      </c>
      <c r="E4818" s="105">
        <f>Cartilha_GLOBAL!$E4818</f>
        <v>8.07</v>
      </c>
      <c r="F4818" s="182">
        <f>Cartilha_GLOBAL!$F4818</f>
        <v>9.91</v>
      </c>
      <c r="G4818" s="108"/>
      <c r="H4818" s="107">
        <f t="shared" si="297"/>
        <v>0</v>
      </c>
      <c r="I4818" s="143">
        <f t="shared" si="298"/>
        <v>0</v>
      </c>
      <c r="J4818" s="142"/>
      <c r="K4818" s="145"/>
      <c r="L4818" s="7" t="str">
        <f t="shared" si="299"/>
        <v/>
      </c>
      <c r="M4818" s="7" t="str">
        <f t="shared" si="300"/>
        <v/>
      </c>
      <c r="N4818" s="7" t="str">
        <f>Cartilha_GLOBAL!N4818</f>
        <v/>
      </c>
      <c r="O4818" s="144"/>
      <c r="Q4818" s="151"/>
      <c r="R4818" s="152">
        <v>0</v>
      </c>
      <c r="T4818" s="153">
        <f>IF(Cartilha_GLOBAL!R4818=0,0,IF(Cartilha_GLOBAL!R4818&gt;0,"c","b"))</f>
        <v>0</v>
      </c>
    </row>
    <row r="4819" ht="22.5" hidden="1" spans="1:20">
      <c r="A4819" s="158">
        <f>Cartilha_GLOBAL!A4819</f>
        <v>89386</v>
      </c>
      <c r="B4819" s="100" t="str">
        <f>Cartilha_GLOBAL!B4819</f>
        <v>SINAPI</v>
      </c>
      <c r="C4819" s="104" t="str">
        <f>Cartilha_GLOBAL!C4819</f>
        <v>LUVA, PVC, SOLDÁVEL, DN 32MM, INSTALADO EM RAMAL OU SUB-RAMAL DE ÁGUA - FORNECIMENTO E INSTALAÇÃO. AF_06/2022</v>
      </c>
      <c r="D4819" s="94" t="str">
        <f>Cartilha_GLOBAL!D4819</f>
        <v>UN</v>
      </c>
      <c r="E4819" s="105">
        <f>Cartilha_GLOBAL!$E4819</f>
        <v>11.01</v>
      </c>
      <c r="F4819" s="182">
        <f>Cartilha_GLOBAL!$F4819</f>
        <v>13.51</v>
      </c>
      <c r="G4819" s="108"/>
      <c r="H4819" s="107">
        <f t="shared" si="297"/>
        <v>0</v>
      </c>
      <c r="I4819" s="143">
        <f t="shared" si="298"/>
        <v>0</v>
      </c>
      <c r="J4819" s="142"/>
      <c r="K4819" s="145"/>
      <c r="L4819" s="7" t="str">
        <f t="shared" si="299"/>
        <v/>
      </c>
      <c r="M4819" s="7" t="str">
        <f t="shared" si="300"/>
        <v/>
      </c>
      <c r="N4819" s="7" t="str">
        <f>Cartilha_GLOBAL!N4819</f>
        <v/>
      </c>
      <c r="O4819" s="144"/>
      <c r="Q4819" s="151"/>
      <c r="R4819" s="152">
        <v>0</v>
      </c>
      <c r="T4819" s="153">
        <f>IF(Cartilha_GLOBAL!R4819=0,0,IF(Cartilha_GLOBAL!R4819&gt;0,"c","b"))</f>
        <v>0</v>
      </c>
    </row>
    <row r="4820" ht="22.5" hidden="1" spans="1:20">
      <c r="A4820" s="158">
        <f>Cartilha_GLOBAL!A4820</f>
        <v>89372</v>
      </c>
      <c r="B4820" s="100" t="str">
        <f>Cartilha_GLOBAL!B4820</f>
        <v>SINAPI</v>
      </c>
      <c r="C4820" s="104" t="str">
        <f>Cartilha_GLOBAL!C4820</f>
        <v>LUVA DE CORRER, PVC, SOLDÁVEL, DN 20MM, INSTALADO EM RAMAL OU SUB-RAMAL DE ÁGUA - FORNECIMENTO E INSTALAÇÃO. AF_06/2022</v>
      </c>
      <c r="D4820" s="94" t="str">
        <f>Cartilha_GLOBAL!D4820</f>
        <v>UN</v>
      </c>
      <c r="E4820" s="105">
        <f>Cartilha_GLOBAL!$E4820</f>
        <v>18.28</v>
      </c>
      <c r="F4820" s="182">
        <f>Cartilha_GLOBAL!$F4820</f>
        <v>22.44</v>
      </c>
      <c r="G4820" s="108"/>
      <c r="H4820" s="107">
        <f t="shared" si="297"/>
        <v>0</v>
      </c>
      <c r="I4820" s="143">
        <f t="shared" si="298"/>
        <v>0</v>
      </c>
      <c r="J4820" s="142"/>
      <c r="K4820" s="145"/>
      <c r="L4820" s="7" t="str">
        <f t="shared" si="299"/>
        <v/>
      </c>
      <c r="M4820" s="7" t="str">
        <f t="shared" si="300"/>
        <v/>
      </c>
      <c r="N4820" s="7" t="str">
        <f>Cartilha_GLOBAL!N4820</f>
        <v/>
      </c>
      <c r="O4820" s="144"/>
      <c r="Q4820" s="151"/>
      <c r="R4820" s="152">
        <v>0</v>
      </c>
      <c r="T4820" s="153">
        <f>IF(Cartilha_GLOBAL!R4820=0,0,IF(Cartilha_GLOBAL!R4820&gt;0,"c","b"))</f>
        <v>0</v>
      </c>
    </row>
    <row r="4821" ht="22.5" hidden="1" spans="1:20">
      <c r="A4821" s="158">
        <f>Cartilha_GLOBAL!A4821</f>
        <v>89379</v>
      </c>
      <c r="B4821" s="100" t="str">
        <f>Cartilha_GLOBAL!B4821</f>
        <v>SINAPI</v>
      </c>
      <c r="C4821" s="104" t="str">
        <f>Cartilha_GLOBAL!C4821</f>
        <v>LUVA DE CORRER, PVC, SOLDÁVEL, DN 25MM, INSTALADO EM RAMAL OU SUB-RAMAL DE ÁGUA - FORNECIMENTO E INSTALAÇÃO. AF_12/2014</v>
      </c>
      <c r="D4821" s="94" t="str">
        <f>Cartilha_GLOBAL!D4821</f>
        <v>UN</v>
      </c>
      <c r="E4821" s="105">
        <f>Cartilha_GLOBAL!$E4821</f>
        <v>21.47</v>
      </c>
      <c r="F4821" s="182">
        <f>Cartilha_GLOBAL!$F4821</f>
        <v>26.35</v>
      </c>
      <c r="G4821" s="108"/>
      <c r="H4821" s="107">
        <f t="shared" si="297"/>
        <v>0</v>
      </c>
      <c r="I4821" s="143">
        <f t="shared" si="298"/>
        <v>0</v>
      </c>
      <c r="J4821" s="142"/>
      <c r="K4821" s="145"/>
      <c r="L4821" s="7" t="str">
        <f t="shared" si="299"/>
        <v/>
      </c>
      <c r="M4821" s="7" t="str">
        <f t="shared" si="300"/>
        <v/>
      </c>
      <c r="N4821" s="7" t="str">
        <f>Cartilha_GLOBAL!N4821</f>
        <v/>
      </c>
      <c r="O4821" s="144"/>
      <c r="Q4821" s="151"/>
      <c r="R4821" s="152">
        <v>0</v>
      </c>
      <c r="T4821" s="153">
        <f>IF(Cartilha_GLOBAL!R4821=0,0,IF(Cartilha_GLOBAL!R4821&gt;0,"c","b"))</f>
        <v>0</v>
      </c>
    </row>
    <row r="4822" ht="22.5" hidden="1" spans="1:20">
      <c r="A4822" s="158">
        <f>Cartilha_GLOBAL!A4822</f>
        <v>89387</v>
      </c>
      <c r="B4822" s="100" t="str">
        <f>Cartilha_GLOBAL!B4822</f>
        <v>SINAPI</v>
      </c>
      <c r="C4822" s="104" t="str">
        <f>Cartilha_GLOBAL!C4822</f>
        <v>LUVA DE CORRER, PVC, SOLDÁVEL, DN 32MM, INSTALADO EM RAMAL OU SUB-RAMAL DE ÁGUA   FORNECIMENTO E INSTALAÇÃO. AF_06/2022</v>
      </c>
      <c r="D4822" s="94" t="str">
        <f>Cartilha_GLOBAL!D4822</f>
        <v>UN</v>
      </c>
      <c r="E4822" s="105">
        <f>Cartilha_GLOBAL!$E4822</f>
        <v>34.17</v>
      </c>
      <c r="F4822" s="182">
        <f>Cartilha_GLOBAL!$F4822</f>
        <v>41.94</v>
      </c>
      <c r="G4822" s="108"/>
      <c r="H4822" s="107">
        <f t="shared" si="297"/>
        <v>0</v>
      </c>
      <c r="I4822" s="143">
        <f t="shared" si="298"/>
        <v>0</v>
      </c>
      <c r="J4822" s="142"/>
      <c r="K4822" s="145"/>
      <c r="L4822" s="7" t="str">
        <f t="shared" si="299"/>
        <v/>
      </c>
      <c r="M4822" s="7" t="str">
        <f t="shared" si="300"/>
        <v/>
      </c>
      <c r="N4822" s="7" t="str">
        <f>Cartilha_GLOBAL!N4822</f>
        <v/>
      </c>
      <c r="O4822" s="144"/>
      <c r="Q4822" s="151"/>
      <c r="R4822" s="152">
        <v>0</v>
      </c>
      <c r="T4822" s="153">
        <f>IF(Cartilha_GLOBAL!R4822=0,0,IF(Cartilha_GLOBAL!R4822&gt;0,"c","b"))</f>
        <v>0</v>
      </c>
    </row>
    <row r="4823" ht="22.5" hidden="1" spans="1:20">
      <c r="A4823" s="158">
        <f>Cartilha_GLOBAL!A4823</f>
        <v>89979</v>
      </c>
      <c r="B4823" s="100" t="str">
        <f>Cartilha_GLOBAL!B4823</f>
        <v>SINAPI</v>
      </c>
      <c r="C4823" s="104" t="str">
        <f>Cartilha_GLOBAL!C4823</f>
        <v>LUVA COM BUCHA DE LATÃO, PVC, SOLDÁVEL, DN 32MM X 1 , INSTALADO EM RAMAL OU SUB-RAMAL DE ÁGUA   FORNECIMENTO E INSTALAÇÃO. AF_06/2022</v>
      </c>
      <c r="D4823" s="94" t="str">
        <f>Cartilha_GLOBAL!D4823</f>
        <v>UN</v>
      </c>
      <c r="E4823" s="105">
        <f>Cartilha_GLOBAL!$E4823</f>
        <v>28.1</v>
      </c>
      <c r="F4823" s="182">
        <f>Cartilha_GLOBAL!$F4823</f>
        <v>34.49</v>
      </c>
      <c r="G4823" s="108"/>
      <c r="H4823" s="107">
        <f t="shared" si="297"/>
        <v>0</v>
      </c>
      <c r="I4823" s="143">
        <f t="shared" si="298"/>
        <v>0</v>
      </c>
      <c r="J4823" s="142"/>
      <c r="K4823" s="145"/>
      <c r="L4823" s="7" t="str">
        <f t="shared" si="299"/>
        <v/>
      </c>
      <c r="M4823" s="7" t="str">
        <f t="shared" si="300"/>
        <v/>
      </c>
      <c r="N4823" s="7" t="str">
        <f>Cartilha_GLOBAL!N4823</f>
        <v/>
      </c>
      <c r="O4823" s="144"/>
      <c r="Q4823" s="151"/>
      <c r="R4823" s="152">
        <v>0</v>
      </c>
      <c r="T4823" s="153">
        <f>IF(Cartilha_GLOBAL!R4823=0,0,IF(Cartilha_GLOBAL!R4823&gt;0,"c","b"))</f>
        <v>0</v>
      </c>
    </row>
    <row r="4824" ht="22.5" hidden="1" spans="1:20">
      <c r="A4824" s="158">
        <f>Cartilha_GLOBAL!A4824</f>
        <v>89373</v>
      </c>
      <c r="B4824" s="100" t="str">
        <f>Cartilha_GLOBAL!B4824</f>
        <v>SINAPI</v>
      </c>
      <c r="C4824" s="104" t="str">
        <f>Cartilha_GLOBAL!C4824</f>
        <v>LUVA DE REDUÇÃO, PVC, SOLDÁVEL, DN 25MM X 20MM, INSTALADO EM RAMAL OU SUB-RAMAL DE ÁGUA - FORNECIMENTO E INSTALAÇÃO. AF_06/2022</v>
      </c>
      <c r="D4824" s="94" t="str">
        <f>Cartilha_GLOBAL!D4824</f>
        <v>UN</v>
      </c>
      <c r="E4824" s="105">
        <f>Cartilha_GLOBAL!$E4824</f>
        <v>8.17</v>
      </c>
      <c r="F4824" s="182">
        <f>Cartilha_GLOBAL!$F4824</f>
        <v>10.03</v>
      </c>
      <c r="G4824" s="108"/>
      <c r="H4824" s="107">
        <f t="shared" si="297"/>
        <v>0</v>
      </c>
      <c r="I4824" s="143">
        <f t="shared" si="298"/>
        <v>0</v>
      </c>
      <c r="J4824" s="142"/>
      <c r="K4824" s="145"/>
      <c r="L4824" s="7" t="str">
        <f t="shared" si="299"/>
        <v/>
      </c>
      <c r="M4824" s="7" t="str">
        <f t="shared" si="300"/>
        <v/>
      </c>
      <c r="N4824" s="7" t="str">
        <f>Cartilha_GLOBAL!N4824</f>
        <v/>
      </c>
      <c r="O4824" s="144"/>
      <c r="Q4824" s="151"/>
      <c r="R4824" s="152">
        <v>0</v>
      </c>
      <c r="T4824" s="153">
        <f>IF(Cartilha_GLOBAL!R4824=0,0,IF(Cartilha_GLOBAL!R4824&gt;0,"c","b"))</f>
        <v>0</v>
      </c>
    </row>
    <row r="4825" ht="22.5" hidden="1" spans="1:20">
      <c r="A4825" s="158">
        <f>Cartilha_GLOBAL!A4825</f>
        <v>89380</v>
      </c>
      <c r="B4825" s="100" t="str">
        <f>Cartilha_GLOBAL!B4825</f>
        <v>SINAPI</v>
      </c>
      <c r="C4825" s="104" t="str">
        <f>Cartilha_GLOBAL!C4825</f>
        <v>LUVA DE REDUÇÃO, PVC, SOLDÁVEL, DN 32MM X 25MM, INSTALADO EM RAMAL OU SUB-RAMAL DE ÁGUA - FORNECIMENTO E INSTALAÇÃO. AF_06/2022</v>
      </c>
      <c r="D4825" s="94" t="str">
        <f>Cartilha_GLOBAL!D4825</f>
        <v>UN</v>
      </c>
      <c r="E4825" s="105">
        <f>Cartilha_GLOBAL!$E4825</f>
        <v>11.5</v>
      </c>
      <c r="F4825" s="182">
        <f>Cartilha_GLOBAL!$F4825</f>
        <v>14.12</v>
      </c>
      <c r="G4825" s="108"/>
      <c r="H4825" s="107">
        <f t="shared" si="297"/>
        <v>0</v>
      </c>
      <c r="I4825" s="143">
        <f t="shared" si="298"/>
        <v>0</v>
      </c>
      <c r="J4825" s="142"/>
      <c r="K4825" s="145"/>
      <c r="L4825" s="7" t="str">
        <f t="shared" si="299"/>
        <v/>
      </c>
      <c r="M4825" s="7" t="str">
        <f t="shared" si="300"/>
        <v/>
      </c>
      <c r="N4825" s="7" t="str">
        <f>Cartilha_GLOBAL!N4825</f>
        <v/>
      </c>
      <c r="O4825" s="144"/>
      <c r="Q4825" s="151"/>
      <c r="R4825" s="152">
        <v>0</v>
      </c>
      <c r="T4825" s="153">
        <f>IF(Cartilha_GLOBAL!R4825=0,0,IF(Cartilha_GLOBAL!R4825&gt;0,"c","b"))</f>
        <v>0</v>
      </c>
    </row>
    <row r="4826" ht="22.5" hidden="1" spans="1:20">
      <c r="A4826" s="158">
        <f>Cartilha_GLOBAL!A4826</f>
        <v>89374</v>
      </c>
      <c r="B4826" s="100" t="str">
        <f>Cartilha_GLOBAL!B4826</f>
        <v>SINAPI</v>
      </c>
      <c r="C4826" s="104" t="str">
        <f>Cartilha_GLOBAL!C4826</f>
        <v>LUVA COM BUCHA DE LATÃO, PVC, SOLDÁVEL, DN 20MM X 1/2", INSTALADO EM RAMAL OU SUB-RAMAL DE ÁGUA - FORNECIMENTO E INSTALAÇÃO. AF_06/2022</v>
      </c>
      <c r="D4826" s="94" t="str">
        <f>Cartilha_GLOBAL!D4826</f>
        <v>UN</v>
      </c>
      <c r="E4826" s="105">
        <f>Cartilha_GLOBAL!$E4826</f>
        <v>11.56</v>
      </c>
      <c r="F4826" s="182">
        <f>Cartilha_GLOBAL!$F4826</f>
        <v>14.19</v>
      </c>
      <c r="G4826" s="108"/>
      <c r="H4826" s="107">
        <f t="shared" si="297"/>
        <v>0</v>
      </c>
      <c r="I4826" s="143">
        <f t="shared" si="298"/>
        <v>0</v>
      </c>
      <c r="J4826" s="142"/>
      <c r="K4826" s="145"/>
      <c r="L4826" s="7" t="str">
        <f t="shared" si="299"/>
        <v/>
      </c>
      <c r="M4826" s="7" t="str">
        <f t="shared" si="300"/>
        <v/>
      </c>
      <c r="N4826" s="7" t="str">
        <f>Cartilha_GLOBAL!N4826</f>
        <v/>
      </c>
      <c r="O4826" s="144"/>
      <c r="Q4826" s="151"/>
      <c r="R4826" s="152">
        <v>0</v>
      </c>
      <c r="T4826" s="153">
        <f>IF(Cartilha_GLOBAL!R4826=0,0,IF(Cartilha_GLOBAL!R4826&gt;0,"c","b"))</f>
        <v>0</v>
      </c>
    </row>
    <row r="4827" ht="22.5" hidden="1" spans="1:20">
      <c r="A4827" s="158">
        <f>Cartilha_GLOBAL!A4827</f>
        <v>89381</v>
      </c>
      <c r="B4827" s="100" t="str">
        <f>Cartilha_GLOBAL!B4827</f>
        <v>SINAPI</v>
      </c>
      <c r="C4827" s="104" t="str">
        <f>Cartilha_GLOBAL!C4827</f>
        <v>LUVA COM BUCHA DE LATÃO, PVC, SOLDÁVEL, DN 25MM X 3/4 , INSTALADO EM RAMAL OU SUB-RAMAL DE ÁGUA - FORNECIMENTO E INSTALAÇÃO. AF_06/2022</v>
      </c>
      <c r="D4827" s="94" t="str">
        <f>Cartilha_GLOBAL!D4827</f>
        <v>UN</v>
      </c>
      <c r="E4827" s="105">
        <f>Cartilha_GLOBAL!$E4827</f>
        <v>14.18</v>
      </c>
      <c r="F4827" s="182">
        <f>Cartilha_GLOBAL!$F4827</f>
        <v>17.4</v>
      </c>
      <c r="G4827" s="108"/>
      <c r="H4827" s="107">
        <f t="shared" si="297"/>
        <v>0</v>
      </c>
      <c r="I4827" s="143">
        <f t="shared" si="298"/>
        <v>0</v>
      </c>
      <c r="J4827" s="142"/>
      <c r="K4827" s="145"/>
      <c r="L4827" s="7" t="str">
        <f t="shared" si="299"/>
        <v/>
      </c>
      <c r="M4827" s="7" t="str">
        <f t="shared" si="300"/>
        <v/>
      </c>
      <c r="N4827" s="7" t="str">
        <f>Cartilha_GLOBAL!N4827</f>
        <v/>
      </c>
      <c r="O4827" s="144"/>
      <c r="Q4827" s="151"/>
      <c r="R4827" s="152">
        <v>0</v>
      </c>
      <c r="T4827" s="153">
        <f>IF(Cartilha_GLOBAL!R4827=0,0,IF(Cartilha_GLOBAL!R4827&gt;0,"c","b"))</f>
        <v>0</v>
      </c>
    </row>
    <row r="4828" ht="22.5" hidden="1" spans="1:20">
      <c r="A4828" s="158">
        <f>Cartilha_GLOBAL!A4828</f>
        <v>89385</v>
      </c>
      <c r="B4828" s="100" t="str">
        <f>Cartilha_GLOBAL!B4828</f>
        <v>SINAPI</v>
      </c>
      <c r="C4828" s="104" t="str">
        <f>Cartilha_GLOBAL!C4828</f>
        <v>LUVA SOLDÁVEL E COM ROSCA, PVC, SOLDÁVEL, DN 25MM X 3/4 , INSTALADO EM RAMAL OU SUB-RAMAL DE ÁGUA - FORNECIMENTO E INSTALAÇÃO. AF_06/2022</v>
      </c>
      <c r="D4828" s="94" t="str">
        <f>Cartilha_GLOBAL!D4828</f>
        <v>UN</v>
      </c>
      <c r="E4828" s="105">
        <f>Cartilha_GLOBAL!$E4828</f>
        <v>8.3</v>
      </c>
      <c r="F4828" s="182">
        <f>Cartilha_GLOBAL!$F4828</f>
        <v>10.19</v>
      </c>
      <c r="G4828" s="108"/>
      <c r="H4828" s="107">
        <f t="shared" si="297"/>
        <v>0</v>
      </c>
      <c r="I4828" s="143">
        <f t="shared" si="298"/>
        <v>0</v>
      </c>
      <c r="J4828" s="142"/>
      <c r="K4828" s="145"/>
      <c r="L4828" s="7" t="str">
        <f t="shared" si="299"/>
        <v/>
      </c>
      <c r="M4828" s="7" t="str">
        <f t="shared" si="300"/>
        <v/>
      </c>
      <c r="N4828" s="7" t="str">
        <f>Cartilha_GLOBAL!N4828</f>
        <v/>
      </c>
      <c r="O4828" s="144"/>
      <c r="Q4828" s="151"/>
      <c r="R4828" s="152">
        <v>0</v>
      </c>
      <c r="T4828" s="153">
        <f>IF(Cartilha_GLOBAL!R4828=0,0,IF(Cartilha_GLOBAL!R4828&gt;0,"c","b"))</f>
        <v>0</v>
      </c>
    </row>
    <row r="4829" ht="22.5" hidden="1" spans="1:20">
      <c r="A4829" s="158">
        <f>Cartilha_GLOBAL!A4829</f>
        <v>89389</v>
      </c>
      <c r="B4829" s="100" t="str">
        <f>Cartilha_GLOBAL!B4829</f>
        <v>SINAPI</v>
      </c>
      <c r="C4829" s="104" t="str">
        <f>Cartilha_GLOBAL!C4829</f>
        <v>LUVA SOLDÁVEL E COM ROSCA, PVC, SOLDÁVEL, DN 32MM X 1 , INSTALADO EM RAMAL OU SUB-RAMAL DE ÁGUA - FORNECIMENTO E INSTALAÇÃO. AF_06/2022</v>
      </c>
      <c r="D4829" s="94" t="str">
        <f>Cartilha_GLOBAL!D4829</f>
        <v>UN</v>
      </c>
      <c r="E4829" s="105">
        <f>Cartilha_GLOBAL!$E4829</f>
        <v>13.13</v>
      </c>
      <c r="F4829" s="182">
        <f>Cartilha_GLOBAL!$F4829</f>
        <v>16.12</v>
      </c>
      <c r="G4829" s="108"/>
      <c r="H4829" s="107">
        <f t="shared" si="297"/>
        <v>0</v>
      </c>
      <c r="I4829" s="143">
        <f t="shared" si="298"/>
        <v>0</v>
      </c>
      <c r="J4829" s="142"/>
      <c r="K4829" s="145"/>
      <c r="L4829" s="7" t="str">
        <f t="shared" si="299"/>
        <v/>
      </c>
      <c r="M4829" s="7" t="str">
        <f t="shared" si="300"/>
        <v/>
      </c>
      <c r="N4829" s="7" t="str">
        <f>Cartilha_GLOBAL!N4829</f>
        <v/>
      </c>
      <c r="O4829" s="144"/>
      <c r="Q4829" s="151"/>
      <c r="R4829" s="152">
        <v>0</v>
      </c>
      <c r="T4829" s="153">
        <f>IF(Cartilha_GLOBAL!R4829=0,0,IF(Cartilha_GLOBAL!R4829&gt;0,"c","b"))</f>
        <v>0</v>
      </c>
    </row>
    <row r="4830" ht="22.5" hidden="1" spans="1:20">
      <c r="A4830" s="158">
        <f>Cartilha_GLOBAL!A4830</f>
        <v>89375</v>
      </c>
      <c r="B4830" s="100" t="str">
        <f>Cartilha_GLOBAL!B4830</f>
        <v>SINAPI</v>
      </c>
      <c r="C4830" s="104" t="str">
        <f>Cartilha_GLOBAL!C4830</f>
        <v>UNIÃO, PVC, SOLDÁVEL, DN 20MM, INSTALADO EM RAMAL OU SUB-RAMAL DE ÁGUA - FORNECIMENTO E INSTALAÇÃO. AF_06/2022</v>
      </c>
      <c r="D4830" s="94" t="str">
        <f>Cartilha_GLOBAL!D4830</f>
        <v>UN</v>
      </c>
      <c r="E4830" s="105">
        <f>Cartilha_GLOBAL!$E4830</f>
        <v>13.66</v>
      </c>
      <c r="F4830" s="182">
        <f>Cartilha_GLOBAL!$F4830</f>
        <v>16.77</v>
      </c>
      <c r="G4830" s="108"/>
      <c r="H4830" s="107">
        <f t="shared" si="297"/>
        <v>0</v>
      </c>
      <c r="I4830" s="143">
        <f t="shared" si="298"/>
        <v>0</v>
      </c>
      <c r="J4830" s="142"/>
      <c r="K4830" s="145"/>
      <c r="L4830" s="7" t="str">
        <f t="shared" si="299"/>
        <v/>
      </c>
      <c r="M4830" s="7" t="str">
        <f t="shared" si="300"/>
        <v/>
      </c>
      <c r="N4830" s="7" t="str">
        <f>Cartilha_GLOBAL!N4830</f>
        <v/>
      </c>
      <c r="O4830" s="144"/>
      <c r="Q4830" s="151"/>
      <c r="R4830" s="152">
        <v>0</v>
      </c>
      <c r="T4830" s="153">
        <f>IF(Cartilha_GLOBAL!R4830=0,0,IF(Cartilha_GLOBAL!R4830&gt;0,"c","b"))</f>
        <v>0</v>
      </c>
    </row>
    <row r="4831" ht="22.5" hidden="1" spans="1:20">
      <c r="A4831" s="158">
        <f>Cartilha_GLOBAL!A4831</f>
        <v>89382</v>
      </c>
      <c r="B4831" s="100" t="str">
        <f>Cartilha_GLOBAL!B4831</f>
        <v>SINAPI</v>
      </c>
      <c r="C4831" s="104" t="str">
        <f>Cartilha_GLOBAL!C4831</f>
        <v>UNIÃO, PVC, SOLDÁVEL, DN 25MM, INSTALADO EM RAMAL OU SUB-RAMAL DE ÁGUA - FORNECIMENTO E INSTALAÇÃO. AF_06/2022</v>
      </c>
      <c r="D4831" s="94" t="str">
        <f>Cartilha_GLOBAL!D4831</f>
        <v>UN</v>
      </c>
      <c r="E4831" s="105">
        <f>Cartilha_GLOBAL!$E4831</f>
        <v>16.41</v>
      </c>
      <c r="F4831" s="182">
        <f>Cartilha_GLOBAL!$F4831</f>
        <v>20.14</v>
      </c>
      <c r="G4831" s="108"/>
      <c r="H4831" s="107">
        <f t="shared" si="297"/>
        <v>0</v>
      </c>
      <c r="I4831" s="143">
        <f t="shared" si="298"/>
        <v>0</v>
      </c>
      <c r="J4831" s="142"/>
      <c r="K4831" s="145"/>
      <c r="L4831" s="7" t="str">
        <f t="shared" si="299"/>
        <v/>
      </c>
      <c r="M4831" s="7" t="str">
        <f t="shared" si="300"/>
        <v/>
      </c>
      <c r="N4831" s="7" t="str">
        <f>Cartilha_GLOBAL!N4831</f>
        <v/>
      </c>
      <c r="O4831" s="144"/>
      <c r="Q4831" s="151"/>
      <c r="R4831" s="152">
        <v>0</v>
      </c>
      <c r="T4831" s="153">
        <f>IF(Cartilha_GLOBAL!R4831=0,0,IF(Cartilha_GLOBAL!R4831&gt;0,"c","b"))</f>
        <v>0</v>
      </c>
    </row>
    <row r="4832" ht="22.5" hidden="1" spans="1:20">
      <c r="A4832" s="158">
        <f>Cartilha_GLOBAL!A4832</f>
        <v>89390</v>
      </c>
      <c r="B4832" s="100" t="str">
        <f>Cartilha_GLOBAL!B4832</f>
        <v>SINAPI</v>
      </c>
      <c r="C4832" s="104" t="str">
        <f>Cartilha_GLOBAL!C4832</f>
        <v>UNIÃO, PVC, SOLDÁVEL, DN 32MM, INSTALADO EM RAMAL OU SUB-RAMAL DE ÁGUA - FORNECIMENTO E INSTALAÇÃO. AF_06/2022</v>
      </c>
      <c r="D4832" s="94" t="str">
        <f>Cartilha_GLOBAL!D4832</f>
        <v>UN</v>
      </c>
      <c r="E4832" s="105">
        <f>Cartilha_GLOBAL!$E4832</f>
        <v>24.34</v>
      </c>
      <c r="F4832" s="182">
        <f>Cartilha_GLOBAL!$F4832</f>
        <v>29.87</v>
      </c>
      <c r="G4832" s="108"/>
      <c r="H4832" s="107">
        <f t="shared" si="297"/>
        <v>0</v>
      </c>
      <c r="I4832" s="143">
        <f t="shared" si="298"/>
        <v>0</v>
      </c>
      <c r="J4832" s="142"/>
      <c r="K4832" s="145"/>
      <c r="L4832" s="7" t="str">
        <f t="shared" si="299"/>
        <v/>
      </c>
      <c r="M4832" s="7" t="str">
        <f t="shared" si="300"/>
        <v/>
      </c>
      <c r="N4832" s="7" t="str">
        <f>Cartilha_GLOBAL!N4832</f>
        <v/>
      </c>
      <c r="O4832" s="144"/>
      <c r="Q4832" s="151"/>
      <c r="R4832" s="152">
        <v>0</v>
      </c>
      <c r="T4832" s="153">
        <f>IF(Cartilha_GLOBAL!R4832=0,0,IF(Cartilha_GLOBAL!R4832&gt;0,"c","b"))</f>
        <v>0</v>
      </c>
    </row>
    <row r="4833" ht="22.5" hidden="1" spans="1:20">
      <c r="A4833" s="158">
        <f>Cartilha_GLOBAL!A4833</f>
        <v>89397</v>
      </c>
      <c r="B4833" s="100" t="str">
        <f>Cartilha_GLOBAL!B4833</f>
        <v>SINAPI</v>
      </c>
      <c r="C4833" s="104" t="str">
        <f>Cartilha_GLOBAL!C4833</f>
        <v>TÊ DE REDUÇÃO, PVC, SOLDÁVEL, DN 25MM X 20MM, INSTALADO EM RAMAL OU SUB-RAMAL DE ÁGUA - FORNECIMENTO E INSTALAÇÃO. AF_06/2022</v>
      </c>
      <c r="D4833" s="94" t="str">
        <f>Cartilha_GLOBAL!D4833</f>
        <v>UN</v>
      </c>
      <c r="E4833" s="105">
        <f>Cartilha_GLOBAL!$E4833</f>
        <v>16.99</v>
      </c>
      <c r="F4833" s="182">
        <f>Cartilha_GLOBAL!$F4833</f>
        <v>20.85</v>
      </c>
      <c r="G4833" s="108"/>
      <c r="H4833" s="107">
        <f t="shared" si="297"/>
        <v>0</v>
      </c>
      <c r="I4833" s="143">
        <f t="shared" si="298"/>
        <v>0</v>
      </c>
      <c r="J4833" s="142"/>
      <c r="K4833" s="145"/>
      <c r="L4833" s="7" t="str">
        <f t="shared" si="299"/>
        <v/>
      </c>
      <c r="M4833" s="7" t="str">
        <f t="shared" si="300"/>
        <v/>
      </c>
      <c r="N4833" s="7" t="str">
        <f>Cartilha_GLOBAL!N4833</f>
        <v/>
      </c>
      <c r="O4833" s="144"/>
      <c r="Q4833" s="151"/>
      <c r="R4833" s="152">
        <v>0</v>
      </c>
      <c r="T4833" s="153">
        <f>IF(Cartilha_GLOBAL!R4833=0,0,IF(Cartilha_GLOBAL!R4833&gt;0,"c","b"))</f>
        <v>0</v>
      </c>
    </row>
    <row r="4834" ht="22.5" hidden="1" spans="1:20">
      <c r="A4834" s="158">
        <f>Cartilha_GLOBAL!A4834</f>
        <v>89400</v>
      </c>
      <c r="B4834" s="100" t="str">
        <f>Cartilha_GLOBAL!B4834</f>
        <v>SINAPI</v>
      </c>
      <c r="C4834" s="104" t="str">
        <f>Cartilha_GLOBAL!C4834</f>
        <v>TÊ DE REDUÇÃO, PVC, SOLDÁVEL, DN 32MM X 25MM, INSTALADO EM RAMAL OU SUB-RAMAL DE ÁGUA - FORNECIMENTO E INSTALAÇÃO. AF_06/2022</v>
      </c>
      <c r="D4834" s="94" t="str">
        <f>Cartilha_GLOBAL!D4834</f>
        <v>UN</v>
      </c>
      <c r="E4834" s="105">
        <f>Cartilha_GLOBAL!$E4834</f>
        <v>22.85</v>
      </c>
      <c r="F4834" s="182">
        <f>Cartilha_GLOBAL!$F4834</f>
        <v>28.05</v>
      </c>
      <c r="G4834" s="108"/>
      <c r="H4834" s="107">
        <f t="shared" si="297"/>
        <v>0</v>
      </c>
      <c r="I4834" s="143">
        <f t="shared" si="298"/>
        <v>0</v>
      </c>
      <c r="J4834" s="142"/>
      <c r="K4834" s="145"/>
      <c r="L4834" s="7" t="str">
        <f t="shared" si="299"/>
        <v/>
      </c>
      <c r="M4834" s="7" t="str">
        <f t="shared" si="300"/>
        <v/>
      </c>
      <c r="N4834" s="7" t="str">
        <f>Cartilha_GLOBAL!N4834</f>
        <v/>
      </c>
      <c r="O4834" s="144"/>
      <c r="Q4834" s="151"/>
      <c r="R4834" s="152">
        <v>0</v>
      </c>
      <c r="T4834" s="153">
        <f>IF(Cartilha_GLOBAL!R4834=0,0,IF(Cartilha_GLOBAL!R4834&gt;0,"c","b"))</f>
        <v>0</v>
      </c>
    </row>
    <row r="4835" ht="22.5" hidden="1" spans="1:20">
      <c r="A4835" s="158">
        <f>Cartilha_GLOBAL!A4835</f>
        <v>89393</v>
      </c>
      <c r="B4835" s="100" t="str">
        <f>Cartilha_GLOBAL!B4835</f>
        <v>SINAPI</v>
      </c>
      <c r="C4835" s="104" t="str">
        <f>Cartilha_GLOBAL!C4835</f>
        <v>TE, PVC, SOLDÁVEL, DN 20MM, INSTALADO EM RAMAL OU SUB-RAMAL DE ÁGUA - FORNECIMENTO E INSTALAÇÃO. AF_06/2022</v>
      </c>
      <c r="D4835" s="94" t="str">
        <f>Cartilha_GLOBAL!D4835</f>
        <v>UN</v>
      </c>
      <c r="E4835" s="105">
        <f>Cartilha_GLOBAL!$E4835</f>
        <v>12.69</v>
      </c>
      <c r="F4835" s="182">
        <f>Cartilha_GLOBAL!$F4835</f>
        <v>15.58</v>
      </c>
      <c r="G4835" s="108"/>
      <c r="H4835" s="107">
        <f t="shared" si="297"/>
        <v>0</v>
      </c>
      <c r="I4835" s="143">
        <f t="shared" si="298"/>
        <v>0</v>
      </c>
      <c r="J4835" s="142"/>
      <c r="K4835" s="145"/>
      <c r="L4835" s="7" t="str">
        <f t="shared" si="299"/>
        <v/>
      </c>
      <c r="M4835" s="7" t="str">
        <f t="shared" si="300"/>
        <v/>
      </c>
      <c r="N4835" s="7" t="str">
        <f>Cartilha_GLOBAL!N4835</f>
        <v/>
      </c>
      <c r="O4835" s="144"/>
      <c r="Q4835" s="151"/>
      <c r="R4835" s="152">
        <v>0</v>
      </c>
      <c r="T4835" s="153">
        <f>IF(Cartilha_GLOBAL!R4835=0,0,IF(Cartilha_GLOBAL!R4835&gt;0,"c","b"))</f>
        <v>0</v>
      </c>
    </row>
    <row r="4836" ht="22.5" hidden="1" spans="1:20">
      <c r="A4836" s="158">
        <f>Cartilha_GLOBAL!A4836</f>
        <v>89395</v>
      </c>
      <c r="B4836" s="100" t="str">
        <f>Cartilha_GLOBAL!B4836</f>
        <v>SINAPI</v>
      </c>
      <c r="C4836" s="104" t="str">
        <f>Cartilha_GLOBAL!C4836</f>
        <v>TE, PVC, SOLDÁVEL, DN 25MM, INSTALADO EM RAMAL OU SUB-RAMAL DE ÁGUA - FORNECIMENTO E INSTALAÇÃO. AF_06/2022</v>
      </c>
      <c r="D4836" s="94" t="str">
        <f>Cartilha_GLOBAL!D4836</f>
        <v>UN</v>
      </c>
      <c r="E4836" s="105">
        <f>Cartilha_GLOBAL!$E4836</f>
        <v>15.01</v>
      </c>
      <c r="F4836" s="182">
        <f>Cartilha_GLOBAL!$F4836</f>
        <v>18.42</v>
      </c>
      <c r="G4836" s="108"/>
      <c r="H4836" s="107">
        <f t="shared" si="297"/>
        <v>0</v>
      </c>
      <c r="I4836" s="143">
        <f t="shared" si="298"/>
        <v>0</v>
      </c>
      <c r="J4836" s="142"/>
      <c r="K4836" s="145"/>
      <c r="L4836" s="7" t="str">
        <f t="shared" si="299"/>
        <v/>
      </c>
      <c r="M4836" s="7" t="str">
        <f t="shared" si="300"/>
        <v/>
      </c>
      <c r="N4836" s="7" t="str">
        <f>Cartilha_GLOBAL!N4836</f>
        <v/>
      </c>
      <c r="O4836" s="144"/>
      <c r="Q4836" s="151"/>
      <c r="R4836" s="152">
        <v>0</v>
      </c>
      <c r="T4836" s="153">
        <f>IF(Cartilha_GLOBAL!R4836=0,0,IF(Cartilha_GLOBAL!R4836&gt;0,"c","b"))</f>
        <v>0</v>
      </c>
    </row>
    <row r="4837" ht="22.5" hidden="1" spans="1:20">
      <c r="A4837" s="158">
        <f>Cartilha_GLOBAL!A4837</f>
        <v>89398</v>
      </c>
      <c r="B4837" s="100" t="str">
        <f>Cartilha_GLOBAL!B4837</f>
        <v>SINAPI</v>
      </c>
      <c r="C4837" s="104" t="str">
        <f>Cartilha_GLOBAL!C4837</f>
        <v>TE, PVC, SOLDÁVEL, DN 32MM, INSTALADO EM RAMAL OU SUB-RAMAL DE ÁGUA - FORNECIMENTO E INSTALAÇÃO. AF_06/2022</v>
      </c>
      <c r="D4837" s="94" t="str">
        <f>Cartilha_GLOBAL!D4837</f>
        <v>UN</v>
      </c>
      <c r="E4837" s="105">
        <f>Cartilha_GLOBAL!$E4837</f>
        <v>20.93</v>
      </c>
      <c r="F4837" s="182">
        <f>Cartilha_GLOBAL!$F4837</f>
        <v>25.69</v>
      </c>
      <c r="G4837" s="108"/>
      <c r="H4837" s="107">
        <f t="shared" si="297"/>
        <v>0</v>
      </c>
      <c r="I4837" s="143">
        <f t="shared" si="298"/>
        <v>0</v>
      </c>
      <c r="J4837" s="142"/>
      <c r="K4837" s="145"/>
      <c r="L4837" s="7" t="str">
        <f t="shared" si="299"/>
        <v/>
      </c>
      <c r="M4837" s="7" t="str">
        <f t="shared" si="300"/>
        <v/>
      </c>
      <c r="N4837" s="7" t="str">
        <f>Cartilha_GLOBAL!N4837</f>
        <v/>
      </c>
      <c r="O4837" s="144"/>
      <c r="Q4837" s="151"/>
      <c r="R4837" s="152">
        <v>0</v>
      </c>
      <c r="T4837" s="153">
        <f>IF(Cartilha_GLOBAL!R4837=0,0,IF(Cartilha_GLOBAL!R4837&gt;0,"c","b"))</f>
        <v>0</v>
      </c>
    </row>
    <row r="4838" ht="22.5" hidden="1" spans="1:20">
      <c r="A4838" s="158">
        <f>Cartilha_GLOBAL!A4838</f>
        <v>89394</v>
      </c>
      <c r="B4838" s="100" t="str">
        <f>Cartilha_GLOBAL!B4838</f>
        <v>SINAPI</v>
      </c>
      <c r="C4838" s="104" t="str">
        <f>Cartilha_GLOBAL!C4838</f>
        <v>TÊ COM BUCHA DE LATÃO NA BOLSA CENTRAL, PVC, SOLDÁVEL, DN 20MM X 1/2 , INSTALADO EM RAMAL OU SUB-RAMAL DE ÁGUA - FORNECIMENTO E INSTALAÇÃO. AF_06/2022</v>
      </c>
      <c r="D4838" s="94" t="str">
        <f>Cartilha_GLOBAL!D4838</f>
        <v>UN</v>
      </c>
      <c r="E4838" s="105">
        <f>Cartilha_GLOBAL!$E4838</f>
        <v>21.31</v>
      </c>
      <c r="F4838" s="182">
        <f>Cartilha_GLOBAL!$F4838</f>
        <v>26.16</v>
      </c>
      <c r="G4838" s="108"/>
      <c r="H4838" s="107">
        <f t="shared" si="297"/>
        <v>0</v>
      </c>
      <c r="I4838" s="143">
        <f t="shared" si="298"/>
        <v>0</v>
      </c>
      <c r="J4838" s="142"/>
      <c r="K4838" s="145"/>
      <c r="L4838" s="7" t="str">
        <f t="shared" si="299"/>
        <v/>
      </c>
      <c r="M4838" s="7" t="str">
        <f t="shared" si="300"/>
        <v/>
      </c>
      <c r="N4838" s="7" t="str">
        <f>Cartilha_GLOBAL!N4838</f>
        <v/>
      </c>
      <c r="O4838" s="144"/>
      <c r="Q4838" s="151"/>
      <c r="R4838" s="152">
        <v>0</v>
      </c>
      <c r="T4838" s="153">
        <f>IF(Cartilha_GLOBAL!R4838=0,0,IF(Cartilha_GLOBAL!R4838&gt;0,"c","b"))</f>
        <v>0</v>
      </c>
    </row>
    <row r="4839" ht="22.5" hidden="1" spans="1:20">
      <c r="A4839" s="158">
        <f>Cartilha_GLOBAL!A4839</f>
        <v>89396</v>
      </c>
      <c r="B4839" s="100" t="str">
        <f>Cartilha_GLOBAL!B4839</f>
        <v>SINAPI</v>
      </c>
      <c r="C4839" s="104" t="str">
        <f>Cartilha_GLOBAL!C4839</f>
        <v>TÊ COM BUCHA DE LATÃO NA BOLSA CENTRAL, PVC, SOLDÁVEL, DN 25MM X 1/2 , INSTALADO EM RAMAL OU SUB-RAMAL DE ÁGUA - FORNECIMENTO E INSTALAÇÃO. AF_06/2022</v>
      </c>
      <c r="D4839" s="94" t="str">
        <f>Cartilha_GLOBAL!D4839</f>
        <v>UN</v>
      </c>
      <c r="E4839" s="105">
        <f>Cartilha_GLOBAL!$E4839</f>
        <v>23.37</v>
      </c>
      <c r="F4839" s="182">
        <f>Cartilha_GLOBAL!$F4839</f>
        <v>28.68</v>
      </c>
      <c r="G4839" s="108"/>
      <c r="H4839" s="107">
        <f t="shared" si="297"/>
        <v>0</v>
      </c>
      <c r="I4839" s="143">
        <f t="shared" si="298"/>
        <v>0</v>
      </c>
      <c r="J4839" s="142"/>
      <c r="K4839" s="145"/>
      <c r="L4839" s="7" t="str">
        <f t="shared" si="299"/>
        <v/>
      </c>
      <c r="M4839" s="7" t="str">
        <f t="shared" si="300"/>
        <v/>
      </c>
      <c r="N4839" s="7" t="str">
        <f>Cartilha_GLOBAL!N4839</f>
        <v/>
      </c>
      <c r="O4839" s="144"/>
      <c r="Q4839" s="151"/>
      <c r="R4839" s="152">
        <v>0</v>
      </c>
      <c r="T4839" s="153">
        <f>IF(Cartilha_GLOBAL!R4839=0,0,IF(Cartilha_GLOBAL!R4839&gt;0,"c","b"))</f>
        <v>0</v>
      </c>
    </row>
    <row r="4840" ht="22.5" hidden="1" spans="1:20">
      <c r="A4840" s="158">
        <f>Cartilha_GLOBAL!A4840</f>
        <v>90374</v>
      </c>
      <c r="B4840" s="100" t="str">
        <f>Cartilha_GLOBAL!B4840</f>
        <v>SINAPI</v>
      </c>
      <c r="C4840" s="104" t="str">
        <f>Cartilha_GLOBAL!C4840</f>
        <v>TÊ COM BUCHA DE LATÃO NA BOLSA CENTRAL, PVC, SOLDÁVEL, DN 25MM X 3/4 , INSTALADO EM RAMAL OU SUB-RAMAL DE ÁGUA - FORNECIMENTO E INSTALAÇÃO. AF_06/2022</v>
      </c>
      <c r="D4840" s="94" t="str">
        <f>Cartilha_GLOBAL!D4840</f>
        <v>UN</v>
      </c>
      <c r="E4840" s="105">
        <f>Cartilha_GLOBAL!$E4840</f>
        <v>25.34</v>
      </c>
      <c r="F4840" s="182">
        <f>Cartilha_GLOBAL!$F4840</f>
        <v>31.1</v>
      </c>
      <c r="G4840" s="108"/>
      <c r="H4840" s="107">
        <f t="shared" si="297"/>
        <v>0</v>
      </c>
      <c r="I4840" s="143">
        <f t="shared" si="298"/>
        <v>0</v>
      </c>
      <c r="J4840" s="142"/>
      <c r="K4840" s="145"/>
      <c r="L4840" s="7" t="str">
        <f t="shared" si="299"/>
        <v/>
      </c>
      <c r="M4840" s="7" t="str">
        <f t="shared" si="300"/>
        <v/>
      </c>
      <c r="N4840" s="7" t="str">
        <f>Cartilha_GLOBAL!N4840</f>
        <v/>
      </c>
      <c r="O4840" s="144"/>
      <c r="Q4840" s="151"/>
      <c r="R4840" s="152">
        <v>0</v>
      </c>
      <c r="T4840" s="153">
        <f>IF(Cartilha_GLOBAL!R4840=0,0,IF(Cartilha_GLOBAL!R4840&gt;0,"c","b"))</f>
        <v>0</v>
      </c>
    </row>
    <row r="4841" ht="22.5" hidden="1" spans="1:20">
      <c r="A4841" s="158">
        <f>Cartilha_GLOBAL!A4841</f>
        <v>89399</v>
      </c>
      <c r="B4841" s="100" t="str">
        <f>Cartilha_GLOBAL!B4841</f>
        <v>SINAPI</v>
      </c>
      <c r="C4841" s="104" t="str">
        <f>Cartilha_GLOBAL!C4841</f>
        <v>TÊ COM BUCHA DE LATÃO NA BOLSA CENTRAL, PVC, SOLDÁVEL, DN 32MM X 3/4 , INSTALADO EM RAMAL OU SUB-RAMAL DE ÁGUA - FORNECIMENTO E INSTALAÇÃO. AF_06/2022</v>
      </c>
      <c r="D4841" s="94" t="str">
        <f>Cartilha_GLOBAL!D4841</f>
        <v>UN</v>
      </c>
      <c r="E4841" s="105">
        <f>Cartilha_GLOBAL!$E4841</f>
        <v>28.35</v>
      </c>
      <c r="F4841" s="182">
        <f>Cartilha_GLOBAL!$F4841</f>
        <v>34.8</v>
      </c>
      <c r="G4841" s="108"/>
      <c r="H4841" s="107">
        <f t="shared" si="297"/>
        <v>0</v>
      </c>
      <c r="I4841" s="143">
        <f t="shared" si="298"/>
        <v>0</v>
      </c>
      <c r="J4841" s="142"/>
      <c r="K4841" s="145"/>
      <c r="L4841" s="7" t="str">
        <f t="shared" si="299"/>
        <v/>
      </c>
      <c r="M4841" s="7" t="str">
        <f t="shared" si="300"/>
        <v/>
      </c>
      <c r="N4841" s="7" t="str">
        <f>Cartilha_GLOBAL!N4841</f>
        <v/>
      </c>
      <c r="O4841" s="144"/>
      <c r="Q4841" s="151"/>
      <c r="R4841" s="152">
        <v>0</v>
      </c>
      <c r="T4841" s="153">
        <f>IF(Cartilha_GLOBAL!R4841=0,0,IF(Cartilha_GLOBAL!R4841&gt;0,"c","b"))</f>
        <v>0</v>
      </c>
    </row>
    <row r="4842" ht="33.75" hidden="1" spans="1:20">
      <c r="A4842" s="158">
        <f>Cartilha_GLOBAL!A4842</f>
        <v>93075</v>
      </c>
      <c r="B4842" s="100" t="str">
        <f>Cartilha_GLOBAL!B4842</f>
        <v>SINAPI</v>
      </c>
      <c r="C4842" s="104" t="str">
        <f>Cartilha_GLOBAL!C4842</f>
        <v>COTOVELO EM BRONZE/LATÃO, DN 15 MM X 1/2", 90 GRAUS, SEM ANEL DE SOLDA, BOLSA X ROSCA F, INSTALADO EM RAMAL DE DISTRIBUIÇÃO DE HIDRÁULICA PREDIAL - FORNECIMENTO E INSTALAÇÃO. AF_04/2022</v>
      </c>
      <c r="D4842" s="94" t="str">
        <f>Cartilha_GLOBAL!D4842</f>
        <v>UN</v>
      </c>
      <c r="E4842" s="105">
        <f>Cartilha_GLOBAL!$E4842</f>
        <v>20.23</v>
      </c>
      <c r="F4842" s="182">
        <f>Cartilha_GLOBAL!$F4842</f>
        <v>24.83</v>
      </c>
      <c r="G4842" s="108"/>
      <c r="H4842" s="107">
        <f t="shared" si="297"/>
        <v>0</v>
      </c>
      <c r="I4842" s="143">
        <f t="shared" si="298"/>
        <v>0</v>
      </c>
      <c r="J4842" s="142"/>
      <c r="K4842" s="145"/>
      <c r="L4842" s="7" t="str">
        <f t="shared" si="299"/>
        <v/>
      </c>
      <c r="M4842" s="7" t="str">
        <f t="shared" si="300"/>
        <v/>
      </c>
      <c r="N4842" s="7" t="str">
        <f>Cartilha_GLOBAL!N4842</f>
        <v/>
      </c>
      <c r="O4842" s="144"/>
      <c r="Q4842" s="151"/>
      <c r="R4842" s="152">
        <v>0</v>
      </c>
      <c r="T4842" s="153">
        <f>IF(Cartilha_GLOBAL!R4842=0,0,IF(Cartilha_GLOBAL!R4842&gt;0,"c","b"))</f>
        <v>0</v>
      </c>
    </row>
    <row r="4843" ht="33.75" hidden="1" spans="1:20">
      <c r="A4843" s="158">
        <f>Cartilha_GLOBAL!A4843</f>
        <v>93077</v>
      </c>
      <c r="B4843" s="100" t="str">
        <f>Cartilha_GLOBAL!B4843</f>
        <v>SINAPI</v>
      </c>
      <c r="C4843" s="104" t="str">
        <f>Cartilha_GLOBAL!C4843</f>
        <v>COTOVELO EM BRONZE/LATÃO, DN 22 MM X 1/2", 90 GRAUS, SEM ANEL DE SOLDA, BOLSA X ROSCA F, INSTALADO EM RAMAL DE DISTRIBUIÇÃO DE HIDRÁULICA PREDIAL - FORNECIMENTO E INSTALAÇÃO. AF_04/2022</v>
      </c>
      <c r="D4843" s="94" t="str">
        <f>Cartilha_GLOBAL!D4843</f>
        <v>UN</v>
      </c>
      <c r="E4843" s="105">
        <f>Cartilha_GLOBAL!$E4843</f>
        <v>28.28</v>
      </c>
      <c r="F4843" s="182">
        <f>Cartilha_GLOBAL!$F4843</f>
        <v>34.71</v>
      </c>
      <c r="G4843" s="108"/>
      <c r="H4843" s="107">
        <f t="shared" si="297"/>
        <v>0</v>
      </c>
      <c r="I4843" s="143">
        <f t="shared" si="298"/>
        <v>0</v>
      </c>
      <c r="J4843" s="142"/>
      <c r="K4843" s="145"/>
      <c r="L4843" s="7" t="str">
        <f t="shared" si="299"/>
        <v/>
      </c>
      <c r="M4843" s="7" t="str">
        <f t="shared" si="300"/>
        <v/>
      </c>
      <c r="N4843" s="7" t="str">
        <f>Cartilha_GLOBAL!N4843</f>
        <v/>
      </c>
      <c r="O4843" s="144"/>
      <c r="Q4843" s="151"/>
      <c r="R4843" s="152">
        <v>0</v>
      </c>
      <c r="T4843" s="153">
        <f>IF(Cartilha_GLOBAL!R4843=0,0,IF(Cartilha_GLOBAL!R4843&gt;0,"c","b"))</f>
        <v>0</v>
      </c>
    </row>
    <row r="4844" ht="33.75" hidden="1" spans="1:20">
      <c r="A4844" s="158">
        <f>Cartilha_GLOBAL!A4844</f>
        <v>93078</v>
      </c>
      <c r="B4844" s="100" t="str">
        <f>Cartilha_GLOBAL!B4844</f>
        <v>SINAPI</v>
      </c>
      <c r="C4844" s="104" t="str">
        <f>Cartilha_GLOBAL!C4844</f>
        <v>COTOVELO EM BRONZE/LATÃO, DN 22 MM X 3/4", 90 GRAUS, SEM ANEL DE SOLDA, BOLSA X ROSCA F, INSTALADO EM RAMAL DE DISTRIBUIÇÃO DE HIDRÁULICA PREDIAL - FORNECIMENTO E INSTALAÇÃO. AF_04/2022</v>
      </c>
      <c r="D4844" s="94" t="str">
        <f>Cartilha_GLOBAL!D4844</f>
        <v>UN</v>
      </c>
      <c r="E4844" s="105">
        <f>Cartilha_GLOBAL!$E4844</f>
        <v>31.88</v>
      </c>
      <c r="F4844" s="182">
        <f>Cartilha_GLOBAL!$F4844</f>
        <v>39.13</v>
      </c>
      <c r="G4844" s="108"/>
      <c r="H4844" s="107">
        <f t="shared" si="297"/>
        <v>0</v>
      </c>
      <c r="I4844" s="143">
        <f t="shared" si="298"/>
        <v>0</v>
      </c>
      <c r="J4844" s="142"/>
      <c r="K4844" s="145"/>
      <c r="L4844" s="7" t="str">
        <f t="shared" si="299"/>
        <v/>
      </c>
      <c r="M4844" s="7" t="str">
        <f t="shared" si="300"/>
        <v/>
      </c>
      <c r="N4844" s="7" t="str">
        <f>Cartilha_GLOBAL!N4844</f>
        <v/>
      </c>
      <c r="O4844" s="144"/>
      <c r="Q4844" s="151"/>
      <c r="R4844" s="152">
        <v>0</v>
      </c>
      <c r="T4844" s="153">
        <f>IF(Cartilha_GLOBAL!R4844=0,0,IF(Cartilha_GLOBAL!R4844&gt;0,"c","b"))</f>
        <v>0</v>
      </c>
    </row>
    <row r="4845" ht="22.5" hidden="1" spans="1:20">
      <c r="A4845" s="158">
        <f>Cartilha_GLOBAL!A4845</f>
        <v>93081</v>
      </c>
      <c r="B4845" s="100" t="str">
        <f>Cartilha_GLOBAL!B4845</f>
        <v>SINAPI</v>
      </c>
      <c r="C4845" s="104" t="str">
        <f>Cartilha_GLOBAL!C4845</f>
        <v>CONECTOR EM BRONZE/LATÃO, DN 15 MM X 1/2", SEM ANEL DE SOLDA, BOLSA X ROSCA F, INSTALADO EM RAMAL DE DISTRIBUIÇÃO DE HIDRÁULICA PREDIAL - FORNECIMENTO E INSTALAÇÃO. AF_04/2022</v>
      </c>
      <c r="D4845" s="94" t="str">
        <f>Cartilha_GLOBAL!D4845</f>
        <v>UN</v>
      </c>
      <c r="E4845" s="105">
        <f>Cartilha_GLOBAL!$E4845</f>
        <v>18.9</v>
      </c>
      <c r="F4845" s="182">
        <f>Cartilha_GLOBAL!$F4845</f>
        <v>23.2</v>
      </c>
      <c r="G4845" s="108"/>
      <c r="H4845" s="107">
        <f t="shared" si="297"/>
        <v>0</v>
      </c>
      <c r="I4845" s="143">
        <f t="shared" si="298"/>
        <v>0</v>
      </c>
      <c r="J4845" s="142"/>
      <c r="K4845" s="145"/>
      <c r="L4845" s="7" t="str">
        <f t="shared" si="299"/>
        <v/>
      </c>
      <c r="M4845" s="7" t="str">
        <f t="shared" si="300"/>
        <v/>
      </c>
      <c r="N4845" s="7" t="str">
        <f>Cartilha_GLOBAL!N4845</f>
        <v/>
      </c>
      <c r="O4845" s="144"/>
      <c r="Q4845" s="151"/>
      <c r="R4845" s="152">
        <v>0</v>
      </c>
      <c r="T4845" s="153">
        <f>IF(Cartilha_GLOBAL!R4845=0,0,IF(Cartilha_GLOBAL!R4845&gt;0,"c","b"))</f>
        <v>0</v>
      </c>
    </row>
    <row r="4846" ht="33.75" hidden="1" spans="1:20">
      <c r="A4846" s="158">
        <f>Cartilha_GLOBAL!A4846</f>
        <v>93082</v>
      </c>
      <c r="B4846" s="100" t="str">
        <f>Cartilha_GLOBAL!B4846</f>
        <v>SINAPI</v>
      </c>
      <c r="C4846" s="104" t="str">
        <f>Cartilha_GLOBAL!C4846</f>
        <v>CURVA DE TRANSPOSIÇÃO EM BRONZE/LATÃO, DN 15 MM, SEM ANEL DE SOLDA, BOLSA X BOLSA, INSTALADO EM RAMAL DE DISTRIBUIÇÃO DE HIDRÁULICA PREDIAL - FORNECIMENTO E INSTALAÇÃO. AF_04/2022</v>
      </c>
      <c r="D4846" s="94" t="str">
        <f>Cartilha_GLOBAL!D4846</f>
        <v>UN</v>
      </c>
      <c r="E4846" s="105">
        <f>Cartilha_GLOBAL!$E4846</f>
        <v>24.32</v>
      </c>
      <c r="F4846" s="182">
        <f>Cartilha_GLOBAL!$F4846</f>
        <v>29.85</v>
      </c>
      <c r="G4846" s="108"/>
      <c r="H4846" s="107">
        <f t="shared" ref="H4846:H4909" si="301">IF(G4846=0,0,F4846)</f>
        <v>0</v>
      </c>
      <c r="I4846" s="143">
        <f t="shared" ref="I4846:I4909" si="302">IF(ISBLANK(G4846),0,IF(R4846=0,ROUND(G4846*H4846,2),IF(R4846="b",ROUNDDOWN(G4846*H4846,2),ROUNDUP(G4846*H4846,2))))</f>
        <v>0</v>
      </c>
      <c r="J4846" s="142"/>
      <c r="K4846" s="145"/>
      <c r="L4846" s="7" t="str">
        <f t="shared" ref="L4846:L4909" si="303">IF(K4846="X","x",IF(K4846="xx","x",IF(I4846&gt;0,"x","")))</f>
        <v/>
      </c>
      <c r="M4846" s="7" t="str">
        <f t="shared" ref="M4846:M4909" si="304">IF(K4846="X","x",IF(K4846="xx","x",IF(I4846&gt;0,"x","")))</f>
        <v/>
      </c>
      <c r="N4846" s="7" t="str">
        <f>Cartilha_GLOBAL!N4846</f>
        <v/>
      </c>
      <c r="O4846" s="144"/>
      <c r="Q4846" s="151"/>
      <c r="R4846" s="152">
        <v>0</v>
      </c>
      <c r="T4846" s="153">
        <f>IF(Cartilha_GLOBAL!R4846=0,0,IF(Cartilha_GLOBAL!R4846&gt;0,"c","b"))</f>
        <v>0</v>
      </c>
    </row>
    <row r="4847" ht="22.5" hidden="1" spans="1:20">
      <c r="A4847" s="158">
        <f>Cartilha_GLOBAL!A4847</f>
        <v>93087</v>
      </c>
      <c r="B4847" s="100" t="str">
        <f>Cartilha_GLOBAL!B4847</f>
        <v>SINAPI</v>
      </c>
      <c r="C4847" s="104" t="str">
        <f>Cartilha_GLOBAL!C4847</f>
        <v>CONECTOR EM BRONZE/LATÃO, DN 22 MM X 1/2", SEM ANEL DE SOLDA, BOLSA X ROSCA F, INSTALADO EM RAMAL DE DISTRIBUIÇÃO DE HIDRÁULICA PREDIAL - FORNECIMENTO E INSTALAÇÃO. AF_04/2022</v>
      </c>
      <c r="D4847" s="94" t="str">
        <f>Cartilha_GLOBAL!D4847</f>
        <v>UN</v>
      </c>
      <c r="E4847" s="105">
        <f>Cartilha_GLOBAL!$E4847</f>
        <v>19.83</v>
      </c>
      <c r="F4847" s="182">
        <f>Cartilha_GLOBAL!$F4847</f>
        <v>24.34</v>
      </c>
      <c r="G4847" s="108"/>
      <c r="H4847" s="107">
        <f t="shared" si="301"/>
        <v>0</v>
      </c>
      <c r="I4847" s="143">
        <f t="shared" si="302"/>
        <v>0</v>
      </c>
      <c r="J4847" s="142"/>
      <c r="K4847" s="145"/>
      <c r="L4847" s="7" t="str">
        <f t="shared" si="303"/>
        <v/>
      </c>
      <c r="M4847" s="7" t="str">
        <f t="shared" si="304"/>
        <v/>
      </c>
      <c r="N4847" s="7" t="str">
        <f>Cartilha_GLOBAL!N4847</f>
        <v/>
      </c>
      <c r="O4847" s="144"/>
      <c r="Q4847" s="151"/>
      <c r="R4847" s="152">
        <v>0</v>
      </c>
      <c r="T4847" s="153">
        <f>IF(Cartilha_GLOBAL!R4847=0,0,IF(Cartilha_GLOBAL!R4847&gt;0,"c","b"))</f>
        <v>0</v>
      </c>
    </row>
    <row r="4848" ht="22.5" hidden="1" spans="1:20">
      <c r="A4848" s="158">
        <f>Cartilha_GLOBAL!A4848</f>
        <v>93088</v>
      </c>
      <c r="B4848" s="100" t="str">
        <f>Cartilha_GLOBAL!B4848</f>
        <v>SINAPI</v>
      </c>
      <c r="C4848" s="104" t="str">
        <f>Cartilha_GLOBAL!C4848</f>
        <v>CONECTOR EM BRONZE/LATÃO, DN 22 MM X 3/4", SEM ANEL DE SOLDA, BOLSA X ROSCA F, INSTALADO EM RAMAL DE DISTRIBUIÇÃO DE HIDRÁULICA PREDIAL - FORNECIMENTO E INSTALAÇÃO. AF_04/2022</v>
      </c>
      <c r="D4848" s="94" t="str">
        <f>Cartilha_GLOBAL!D4848</f>
        <v>UN</v>
      </c>
      <c r="E4848" s="105">
        <f>Cartilha_GLOBAL!$E4848</f>
        <v>24.54</v>
      </c>
      <c r="F4848" s="182">
        <f>Cartilha_GLOBAL!$F4848</f>
        <v>30.12</v>
      </c>
      <c r="G4848" s="108"/>
      <c r="H4848" s="107">
        <f t="shared" si="301"/>
        <v>0</v>
      </c>
      <c r="I4848" s="143">
        <f t="shared" si="302"/>
        <v>0</v>
      </c>
      <c r="J4848" s="142"/>
      <c r="K4848" s="145"/>
      <c r="L4848" s="7" t="str">
        <f t="shared" si="303"/>
        <v/>
      </c>
      <c r="M4848" s="7" t="str">
        <f t="shared" si="304"/>
        <v/>
      </c>
      <c r="N4848" s="7" t="str">
        <f>Cartilha_GLOBAL!N4848</f>
        <v/>
      </c>
      <c r="O4848" s="144"/>
      <c r="Q4848" s="151"/>
      <c r="R4848" s="152">
        <v>0</v>
      </c>
      <c r="T4848" s="153">
        <f>IF(Cartilha_GLOBAL!R4848=0,0,IF(Cartilha_GLOBAL!R4848&gt;0,"c","b"))</f>
        <v>0</v>
      </c>
    </row>
    <row r="4849" ht="33.75" hidden="1" spans="1:20">
      <c r="A4849" s="158">
        <f>Cartilha_GLOBAL!A4849</f>
        <v>93089</v>
      </c>
      <c r="B4849" s="100" t="str">
        <f>Cartilha_GLOBAL!B4849</f>
        <v>SINAPI</v>
      </c>
      <c r="C4849" s="104" t="str">
        <f>Cartilha_GLOBAL!C4849</f>
        <v>CURVA DE TRANSPOSIÇÃO EM BRONZE/LATÃO, DN 22 MM, SEM ANEL DE SOLDA, BOLSA X BOLSA, INSTALADO EM RAMAL DE DISTRIBUIÇÃO DE HIDRÁULICA PREDIAL - FORNECIMENTO E INSTALAÇÃO. AF_04/2022</v>
      </c>
      <c r="D4849" s="94" t="str">
        <f>Cartilha_GLOBAL!D4849</f>
        <v>UN</v>
      </c>
      <c r="E4849" s="105">
        <f>Cartilha_GLOBAL!$E4849</f>
        <v>47.44</v>
      </c>
      <c r="F4849" s="182">
        <f>Cartilha_GLOBAL!$F4849</f>
        <v>58.23</v>
      </c>
      <c r="G4849" s="108"/>
      <c r="H4849" s="107">
        <f t="shared" si="301"/>
        <v>0</v>
      </c>
      <c r="I4849" s="143">
        <f t="shared" si="302"/>
        <v>0</v>
      </c>
      <c r="J4849" s="142"/>
      <c r="K4849" s="145"/>
      <c r="L4849" s="7" t="str">
        <f t="shared" si="303"/>
        <v/>
      </c>
      <c r="M4849" s="7" t="str">
        <f t="shared" si="304"/>
        <v/>
      </c>
      <c r="N4849" s="7" t="str">
        <f>Cartilha_GLOBAL!N4849</f>
        <v/>
      </c>
      <c r="O4849" s="144"/>
      <c r="Q4849" s="151"/>
      <c r="R4849" s="152">
        <v>0</v>
      </c>
      <c r="T4849" s="153">
        <f>IF(Cartilha_GLOBAL!R4849=0,0,IF(Cartilha_GLOBAL!R4849&gt;0,"c","b"))</f>
        <v>0</v>
      </c>
    </row>
    <row r="4850" ht="22.5" hidden="1" spans="1:20">
      <c r="A4850" s="158">
        <f>Cartilha_GLOBAL!A4850</f>
        <v>93093</v>
      </c>
      <c r="B4850" s="100" t="str">
        <f>Cartilha_GLOBAL!B4850</f>
        <v>SINAPI</v>
      </c>
      <c r="C4850" s="104" t="str">
        <f>Cartilha_GLOBAL!C4850</f>
        <v>CONECTOR EM BRONZE/LATÃO, DN 28 MM X 1/2", SEM ANEL DE SOLDA, BOLSA X ROSCA F, INSTALADO EM RAMAL DE DISTRIBUIÇÃO DE HIDRÁULICA PREDIAL - FORNECIMENTO E INSTALAÇÃO. AF_04/2022</v>
      </c>
      <c r="D4850" s="94" t="str">
        <f>Cartilha_GLOBAL!D4850</f>
        <v>UN</v>
      </c>
      <c r="E4850" s="105">
        <f>Cartilha_GLOBAL!$E4850</f>
        <v>30.67</v>
      </c>
      <c r="F4850" s="182">
        <f>Cartilha_GLOBAL!$F4850</f>
        <v>37.64</v>
      </c>
      <c r="G4850" s="108"/>
      <c r="H4850" s="107">
        <f t="shared" si="301"/>
        <v>0</v>
      </c>
      <c r="I4850" s="143">
        <f t="shared" si="302"/>
        <v>0</v>
      </c>
      <c r="J4850" s="142"/>
      <c r="K4850" s="145"/>
      <c r="L4850" s="7" t="str">
        <f t="shared" si="303"/>
        <v/>
      </c>
      <c r="M4850" s="7" t="str">
        <f t="shared" si="304"/>
        <v/>
      </c>
      <c r="N4850" s="7" t="str">
        <f>Cartilha_GLOBAL!N4850</f>
        <v/>
      </c>
      <c r="O4850" s="144"/>
      <c r="Q4850" s="151"/>
      <c r="R4850" s="152">
        <v>0</v>
      </c>
      <c r="T4850" s="153">
        <f>IF(Cartilha_GLOBAL!R4850=0,0,IF(Cartilha_GLOBAL!R4850&gt;0,"c","b"))</f>
        <v>0</v>
      </c>
    </row>
    <row r="4851" ht="33.75" hidden="1" spans="1:20">
      <c r="A4851" s="158">
        <f>Cartilha_GLOBAL!A4851</f>
        <v>93094</v>
      </c>
      <c r="B4851" s="100" t="str">
        <f>Cartilha_GLOBAL!B4851</f>
        <v>SINAPI</v>
      </c>
      <c r="C4851" s="104" t="str">
        <f>Cartilha_GLOBAL!C4851</f>
        <v>CURVA DE TRANSPOSIÇÃO EM BRONZE/LATÃO, DN 28 MM, SEM ANEL DE SOLDA, BOLSA X BOLSA, INSTALADO EM RAMAL DE DISTRIBUIÇÃO DE HIDRÁULICA PREDIAL - FORNECIMENTO E INSTALAÇÃO. AF_04/2022</v>
      </c>
      <c r="D4851" s="94" t="str">
        <f>Cartilha_GLOBAL!D4851</f>
        <v>UN</v>
      </c>
      <c r="E4851" s="105">
        <f>Cartilha_GLOBAL!$E4851</f>
        <v>80.19</v>
      </c>
      <c r="F4851" s="182">
        <f>Cartilha_GLOBAL!$F4851</f>
        <v>98.43</v>
      </c>
      <c r="G4851" s="108"/>
      <c r="H4851" s="107">
        <f t="shared" si="301"/>
        <v>0</v>
      </c>
      <c r="I4851" s="143">
        <f t="shared" si="302"/>
        <v>0</v>
      </c>
      <c r="J4851" s="142"/>
      <c r="K4851" s="145"/>
      <c r="L4851" s="7" t="str">
        <f t="shared" si="303"/>
        <v/>
      </c>
      <c r="M4851" s="7" t="str">
        <f t="shared" si="304"/>
        <v/>
      </c>
      <c r="N4851" s="7" t="str">
        <f>Cartilha_GLOBAL!N4851</f>
        <v/>
      </c>
      <c r="O4851" s="144"/>
      <c r="Q4851" s="151"/>
      <c r="R4851" s="152">
        <v>0</v>
      </c>
      <c r="T4851" s="153">
        <f>IF(Cartilha_GLOBAL!R4851=0,0,IF(Cartilha_GLOBAL!R4851&gt;0,"c","b"))</f>
        <v>0</v>
      </c>
    </row>
    <row r="4852" ht="33.75" hidden="1" spans="1:20">
      <c r="A4852" s="158">
        <f>Cartilha_GLOBAL!A4852</f>
        <v>93098</v>
      </c>
      <c r="B4852" s="100" t="str">
        <f>Cartilha_GLOBAL!B4852</f>
        <v>SINAPI</v>
      </c>
      <c r="C4852" s="104" t="str">
        <f>Cartilha_GLOBAL!C4852</f>
        <v>COTOVELO EM BRONZE/LATÃO, DN 15 MM X 1/2", 90 GRAUS, SEM ANEL DE SOLDA, BOLSA X ROSCA F, INSTALADO EM RAMAL E SUB-RAMAL DE HIDRÁULICA PREDIAL - FORNECIMENTO E INSTALAÇÃO. AF_04/2022</v>
      </c>
      <c r="D4852" s="94" t="str">
        <f>Cartilha_GLOBAL!D4852</f>
        <v>UN</v>
      </c>
      <c r="E4852" s="105">
        <f>Cartilha_GLOBAL!$E4852</f>
        <v>20.4</v>
      </c>
      <c r="F4852" s="182">
        <f>Cartilha_GLOBAL!$F4852</f>
        <v>25.04</v>
      </c>
      <c r="G4852" s="108"/>
      <c r="H4852" s="107">
        <f t="shared" si="301"/>
        <v>0</v>
      </c>
      <c r="I4852" s="143">
        <f t="shared" si="302"/>
        <v>0</v>
      </c>
      <c r="J4852" s="142"/>
      <c r="K4852" s="145"/>
      <c r="L4852" s="7" t="str">
        <f t="shared" si="303"/>
        <v/>
      </c>
      <c r="M4852" s="7" t="str">
        <f t="shared" si="304"/>
        <v/>
      </c>
      <c r="N4852" s="7" t="str">
        <f>Cartilha_GLOBAL!N4852</f>
        <v/>
      </c>
      <c r="O4852" s="144"/>
      <c r="Q4852" s="151"/>
      <c r="R4852" s="152">
        <v>0</v>
      </c>
      <c r="T4852" s="153">
        <f>IF(Cartilha_GLOBAL!R4852=0,0,IF(Cartilha_GLOBAL!R4852&gt;0,"c","b"))</f>
        <v>0</v>
      </c>
    </row>
    <row r="4853" ht="33.75" hidden="1" spans="1:20">
      <c r="A4853" s="158">
        <f>Cartilha_GLOBAL!A4853</f>
        <v>93100</v>
      </c>
      <c r="B4853" s="100" t="str">
        <f>Cartilha_GLOBAL!B4853</f>
        <v>SINAPI</v>
      </c>
      <c r="C4853" s="104" t="str">
        <f>Cartilha_GLOBAL!C4853</f>
        <v>COTOVELO EM BRONZE/LATÃO, DN 22 MM X 1/2", 90 GRAUS, SEM ANEL DE SOLDA, BOLSA X ROSCA F, INSTALADO EM RAMAL E SUB-RAMAL DE HIDRÁULICA PREDIAL - FORNECIMENTO E INSTALAÇÃO. AF_04/2022</v>
      </c>
      <c r="D4853" s="94" t="str">
        <f>Cartilha_GLOBAL!D4853</f>
        <v>UN</v>
      </c>
      <c r="E4853" s="105">
        <f>Cartilha_GLOBAL!$E4853</f>
        <v>30.08</v>
      </c>
      <c r="F4853" s="182">
        <f>Cartilha_GLOBAL!$F4853</f>
        <v>36.92</v>
      </c>
      <c r="G4853" s="108"/>
      <c r="H4853" s="107">
        <f t="shared" si="301"/>
        <v>0</v>
      </c>
      <c r="I4853" s="143">
        <f t="shared" si="302"/>
        <v>0</v>
      </c>
      <c r="J4853" s="142"/>
      <c r="K4853" s="145"/>
      <c r="L4853" s="7" t="str">
        <f t="shared" si="303"/>
        <v/>
      </c>
      <c r="M4853" s="7" t="str">
        <f t="shared" si="304"/>
        <v/>
      </c>
      <c r="N4853" s="7" t="str">
        <f>Cartilha_GLOBAL!N4853</f>
        <v/>
      </c>
      <c r="O4853" s="144"/>
      <c r="Q4853" s="151"/>
      <c r="R4853" s="152">
        <v>0</v>
      </c>
      <c r="T4853" s="153">
        <f>IF(Cartilha_GLOBAL!R4853=0,0,IF(Cartilha_GLOBAL!R4853&gt;0,"c","b"))</f>
        <v>0</v>
      </c>
    </row>
    <row r="4854" ht="33.75" hidden="1" spans="1:20">
      <c r="A4854" s="158">
        <f>Cartilha_GLOBAL!A4854</f>
        <v>93101</v>
      </c>
      <c r="B4854" s="100" t="str">
        <f>Cartilha_GLOBAL!B4854</f>
        <v>SINAPI</v>
      </c>
      <c r="C4854" s="104" t="str">
        <f>Cartilha_GLOBAL!C4854</f>
        <v>COTOVELO EM BRONZE/LATÃO, DN 22 MM X 3/4", 90 GRAUS, SEM ANEL DE SOLDA, BOLSA X ROSCA F, INSTALADO EM RAMAL E SUB-RAMAL DE HIDRÁULICA PREDIAL - FORNECIMENTO E INSTALAÇÃO. AF_04/2022</v>
      </c>
      <c r="D4854" s="94" t="str">
        <f>Cartilha_GLOBAL!D4854</f>
        <v>UN</v>
      </c>
      <c r="E4854" s="105">
        <f>Cartilha_GLOBAL!$E4854</f>
        <v>33.68</v>
      </c>
      <c r="F4854" s="182">
        <f>Cartilha_GLOBAL!$F4854</f>
        <v>41.34</v>
      </c>
      <c r="G4854" s="108"/>
      <c r="H4854" s="107">
        <f t="shared" si="301"/>
        <v>0</v>
      </c>
      <c r="I4854" s="143">
        <f t="shared" si="302"/>
        <v>0</v>
      </c>
      <c r="J4854" s="142"/>
      <c r="K4854" s="145"/>
      <c r="L4854" s="7" t="str">
        <f t="shared" si="303"/>
        <v/>
      </c>
      <c r="M4854" s="7" t="str">
        <f t="shared" si="304"/>
        <v/>
      </c>
      <c r="N4854" s="7" t="str">
        <f>Cartilha_GLOBAL!N4854</f>
        <v/>
      </c>
      <c r="O4854" s="144"/>
      <c r="Q4854" s="151"/>
      <c r="R4854" s="152">
        <v>0</v>
      </c>
      <c r="T4854" s="153">
        <f>IF(Cartilha_GLOBAL!R4854=0,0,IF(Cartilha_GLOBAL!R4854&gt;0,"c","b"))</f>
        <v>0</v>
      </c>
    </row>
    <row r="4855" ht="22.5" hidden="1" spans="1:20">
      <c r="A4855" s="158">
        <f>Cartilha_GLOBAL!A4855</f>
        <v>93104</v>
      </c>
      <c r="B4855" s="100" t="str">
        <f>Cartilha_GLOBAL!B4855</f>
        <v>SINAPI</v>
      </c>
      <c r="C4855" s="104" t="str">
        <f>Cartilha_GLOBAL!C4855</f>
        <v>CONECTOR EM BRONZE/LATÃO, DN 15 MM X 1/2", SEM ANEL DE SOLDA, BOLSA X ROSCA F, INSTALADO EM RAMAL E SUB-RAMAL DE HIDRÁULICA PREDIAL - FORNECIMENTO E INSTALAÇÃO. AF_04/2022</v>
      </c>
      <c r="D4855" s="94" t="str">
        <f>Cartilha_GLOBAL!D4855</f>
        <v>UN</v>
      </c>
      <c r="E4855" s="105">
        <f>Cartilha_GLOBAL!$E4855</f>
        <v>19.01</v>
      </c>
      <c r="F4855" s="182">
        <f>Cartilha_GLOBAL!$F4855</f>
        <v>23.33</v>
      </c>
      <c r="G4855" s="108"/>
      <c r="H4855" s="107">
        <f t="shared" si="301"/>
        <v>0</v>
      </c>
      <c r="I4855" s="143">
        <f t="shared" si="302"/>
        <v>0</v>
      </c>
      <c r="J4855" s="142"/>
      <c r="K4855" s="145"/>
      <c r="L4855" s="7" t="str">
        <f t="shared" si="303"/>
        <v/>
      </c>
      <c r="M4855" s="7" t="str">
        <f t="shared" si="304"/>
        <v/>
      </c>
      <c r="N4855" s="7" t="str">
        <f>Cartilha_GLOBAL!N4855</f>
        <v/>
      </c>
      <c r="O4855" s="144"/>
      <c r="Q4855" s="151"/>
      <c r="R4855" s="152">
        <v>0</v>
      </c>
      <c r="T4855" s="153">
        <f>IF(Cartilha_GLOBAL!R4855=0,0,IF(Cartilha_GLOBAL!R4855&gt;0,"c","b"))</f>
        <v>0</v>
      </c>
    </row>
    <row r="4856" ht="33.75" hidden="1" spans="1:20">
      <c r="A4856" s="158">
        <f>Cartilha_GLOBAL!A4856</f>
        <v>93105</v>
      </c>
      <c r="B4856" s="100" t="str">
        <f>Cartilha_GLOBAL!B4856</f>
        <v>SINAPI</v>
      </c>
      <c r="C4856" s="104" t="str">
        <f>Cartilha_GLOBAL!C4856</f>
        <v>CURVA DE TRANSPOSIÇÃO EM BRONZE/LATÃO, DN 15 MM, SEM ANEL DE SOLDA, BOLSA X BOLSA, INSTALADO EM RAMAL E SUB-RAMAL DE HIDRÁULICA PREDIAL - FORNECIMENTO E INSTALAÇÃO. AF_04/2022</v>
      </c>
      <c r="D4856" s="94" t="str">
        <f>Cartilha_GLOBAL!D4856</f>
        <v>UN</v>
      </c>
      <c r="E4856" s="105">
        <f>Cartilha_GLOBAL!$E4856</f>
        <v>24.53</v>
      </c>
      <c r="F4856" s="182">
        <f>Cartilha_GLOBAL!$F4856</f>
        <v>30.11</v>
      </c>
      <c r="G4856" s="108"/>
      <c r="H4856" s="107">
        <f t="shared" si="301"/>
        <v>0</v>
      </c>
      <c r="I4856" s="143">
        <f t="shared" si="302"/>
        <v>0</v>
      </c>
      <c r="J4856" s="142"/>
      <c r="K4856" s="145"/>
      <c r="L4856" s="7" t="str">
        <f t="shared" si="303"/>
        <v/>
      </c>
      <c r="M4856" s="7" t="str">
        <f t="shared" si="304"/>
        <v/>
      </c>
      <c r="N4856" s="7" t="str">
        <f>Cartilha_GLOBAL!N4856</f>
        <v/>
      </c>
      <c r="O4856" s="144"/>
      <c r="Q4856" s="151"/>
      <c r="R4856" s="152">
        <v>0</v>
      </c>
      <c r="T4856" s="153">
        <f>IF(Cartilha_GLOBAL!R4856=0,0,IF(Cartilha_GLOBAL!R4856&gt;0,"c","b"))</f>
        <v>0</v>
      </c>
    </row>
    <row r="4857" ht="22.5" hidden="1" spans="1:20">
      <c r="A4857" s="158">
        <f>Cartilha_GLOBAL!A4857</f>
        <v>93110</v>
      </c>
      <c r="B4857" s="100" t="str">
        <f>Cartilha_GLOBAL!B4857</f>
        <v>SINAPI</v>
      </c>
      <c r="C4857" s="104" t="str">
        <f>Cartilha_GLOBAL!C4857</f>
        <v>CONECTOR EM BRONZE/LATÃO, DN 22 MM X 1/2", SEM ANEL DE SOLDA, BOLSA X ROSCA F, INSTALADO EM RAMAL E SUB-RAMAL DE HIDRÁULICA PREDIAL - FORNECIMENTO E INSTALAÇÃO. AF_04/2022</v>
      </c>
      <c r="D4857" s="94" t="str">
        <f>Cartilha_GLOBAL!D4857</f>
        <v>UN</v>
      </c>
      <c r="E4857" s="105">
        <f>Cartilha_GLOBAL!$E4857</f>
        <v>21.05</v>
      </c>
      <c r="F4857" s="182">
        <f>Cartilha_GLOBAL!$F4857</f>
        <v>25.84</v>
      </c>
      <c r="G4857" s="108"/>
      <c r="H4857" s="107">
        <f t="shared" si="301"/>
        <v>0</v>
      </c>
      <c r="I4857" s="143">
        <f t="shared" si="302"/>
        <v>0</v>
      </c>
      <c r="J4857" s="142"/>
      <c r="K4857" s="145"/>
      <c r="L4857" s="7" t="str">
        <f t="shared" si="303"/>
        <v/>
      </c>
      <c r="M4857" s="7" t="str">
        <f t="shared" si="304"/>
        <v/>
      </c>
      <c r="N4857" s="7" t="str">
        <f>Cartilha_GLOBAL!N4857</f>
        <v/>
      </c>
      <c r="O4857" s="144"/>
      <c r="Q4857" s="151"/>
      <c r="R4857" s="152">
        <v>0</v>
      </c>
      <c r="T4857" s="153">
        <f>IF(Cartilha_GLOBAL!R4857=0,0,IF(Cartilha_GLOBAL!R4857&gt;0,"c","b"))</f>
        <v>0</v>
      </c>
    </row>
    <row r="4858" ht="22.5" hidden="1" spans="1:20">
      <c r="A4858" s="158">
        <f>Cartilha_GLOBAL!A4858</f>
        <v>93111</v>
      </c>
      <c r="B4858" s="100" t="str">
        <f>Cartilha_GLOBAL!B4858</f>
        <v>SINAPI</v>
      </c>
      <c r="C4858" s="104" t="str">
        <f>Cartilha_GLOBAL!C4858</f>
        <v>CONECTOR EM BRONZE/LATÃO, DN 22 MM X 3/4", SEM ANEL DE SOLDA, BOLSA X ROSCA F, INSTALADO EM RAMAL E SUB-RAMAL DE HIDRÁULICA PREDIAL - FORNECIMENTO E INSTALAÇÃO. AF_04/2022</v>
      </c>
      <c r="D4858" s="94" t="str">
        <f>Cartilha_GLOBAL!D4858</f>
        <v>UN</v>
      </c>
      <c r="E4858" s="105">
        <f>Cartilha_GLOBAL!$E4858</f>
        <v>25.46</v>
      </c>
      <c r="F4858" s="182">
        <f>Cartilha_GLOBAL!$F4858</f>
        <v>31.25</v>
      </c>
      <c r="G4858" s="108"/>
      <c r="H4858" s="107">
        <f t="shared" si="301"/>
        <v>0</v>
      </c>
      <c r="I4858" s="143">
        <f t="shared" si="302"/>
        <v>0</v>
      </c>
      <c r="J4858" s="142"/>
      <c r="K4858" s="145"/>
      <c r="L4858" s="7" t="str">
        <f t="shared" si="303"/>
        <v/>
      </c>
      <c r="M4858" s="7" t="str">
        <f t="shared" si="304"/>
        <v/>
      </c>
      <c r="N4858" s="7" t="str">
        <f>Cartilha_GLOBAL!N4858</f>
        <v/>
      </c>
      <c r="O4858" s="144"/>
      <c r="Q4858" s="151"/>
      <c r="R4858" s="152">
        <v>0</v>
      </c>
      <c r="T4858" s="153">
        <f>IF(Cartilha_GLOBAL!R4858=0,0,IF(Cartilha_GLOBAL!R4858&gt;0,"c","b"))</f>
        <v>0</v>
      </c>
    </row>
    <row r="4859" ht="33.75" hidden="1" spans="1:20">
      <c r="A4859" s="158">
        <f>Cartilha_GLOBAL!A4859</f>
        <v>93112</v>
      </c>
      <c r="B4859" s="100" t="str">
        <f>Cartilha_GLOBAL!B4859</f>
        <v>SINAPI</v>
      </c>
      <c r="C4859" s="104" t="str">
        <f>Cartilha_GLOBAL!C4859</f>
        <v>CURVA DE TRANSPOSIÇÃO EM BRONZE/LATÃO, DN 22 MM, SEM ANEL DE SOLDA, BOLSA X BOLSA, INSTALADO EM RAMAL E SUB-RAMAL DE HIDRÁULICA PREDIAL - FORNECIMENTO E INSTALAÇÃO. AF_04/2022</v>
      </c>
      <c r="D4859" s="94" t="str">
        <f>Cartilha_GLOBAL!D4859</f>
        <v>UN</v>
      </c>
      <c r="E4859" s="105">
        <f>Cartilha_GLOBAL!$E4859</f>
        <v>49.85</v>
      </c>
      <c r="F4859" s="182">
        <f>Cartilha_GLOBAL!$F4859</f>
        <v>61.19</v>
      </c>
      <c r="G4859" s="108"/>
      <c r="H4859" s="107">
        <f t="shared" si="301"/>
        <v>0</v>
      </c>
      <c r="I4859" s="143">
        <f t="shared" si="302"/>
        <v>0</v>
      </c>
      <c r="J4859" s="142"/>
      <c r="K4859" s="145"/>
      <c r="L4859" s="7" t="str">
        <f t="shared" si="303"/>
        <v/>
      </c>
      <c r="M4859" s="7" t="str">
        <f t="shared" si="304"/>
        <v/>
      </c>
      <c r="N4859" s="7" t="str">
        <f>Cartilha_GLOBAL!N4859</f>
        <v/>
      </c>
      <c r="O4859" s="144"/>
      <c r="Q4859" s="151"/>
      <c r="R4859" s="152">
        <v>0</v>
      </c>
      <c r="T4859" s="153">
        <f>IF(Cartilha_GLOBAL!R4859=0,0,IF(Cartilha_GLOBAL!R4859&gt;0,"c","b"))</f>
        <v>0</v>
      </c>
    </row>
    <row r="4860" ht="22.5" hidden="1" spans="1:20">
      <c r="A4860" s="158">
        <f>Cartilha_GLOBAL!A4860</f>
        <v>93114</v>
      </c>
      <c r="B4860" s="100" t="str">
        <f>Cartilha_GLOBAL!B4860</f>
        <v>SINAPI</v>
      </c>
      <c r="C4860" s="104" t="str">
        <f>Cartilha_GLOBAL!C4860</f>
        <v>CONECTOR EM BRONZE/LATÃO, DN 28 MM X 1/2", SEM ANEL DE SOLDA, BOLSA X ROSCA F, INSTALADO EM RAMAL E SUB-RAMAL DE HIDRÁULICA PREDIAL - FORNECIMENTO E INSTALAÇÃO. AF_04/2022</v>
      </c>
      <c r="D4860" s="94" t="str">
        <f>Cartilha_GLOBAL!D4860</f>
        <v>UN</v>
      </c>
      <c r="E4860" s="105">
        <f>Cartilha_GLOBAL!$E4860</f>
        <v>32.83</v>
      </c>
      <c r="F4860" s="182">
        <f>Cartilha_GLOBAL!$F4860</f>
        <v>40.3</v>
      </c>
      <c r="G4860" s="108"/>
      <c r="H4860" s="107">
        <f t="shared" si="301"/>
        <v>0</v>
      </c>
      <c r="I4860" s="143">
        <f t="shared" si="302"/>
        <v>0</v>
      </c>
      <c r="J4860" s="142"/>
      <c r="K4860" s="145"/>
      <c r="L4860" s="7" t="str">
        <f t="shared" si="303"/>
        <v/>
      </c>
      <c r="M4860" s="7" t="str">
        <f t="shared" si="304"/>
        <v/>
      </c>
      <c r="N4860" s="7" t="str">
        <f>Cartilha_GLOBAL!N4860</f>
        <v/>
      </c>
      <c r="O4860" s="144"/>
      <c r="Q4860" s="151"/>
      <c r="R4860" s="152">
        <v>0</v>
      </c>
      <c r="T4860" s="153">
        <f>IF(Cartilha_GLOBAL!R4860=0,0,IF(Cartilha_GLOBAL!R4860&gt;0,"c","b"))</f>
        <v>0</v>
      </c>
    </row>
    <row r="4861" ht="33.75" hidden="1" spans="1:20">
      <c r="A4861" s="158">
        <f>Cartilha_GLOBAL!A4861</f>
        <v>93115</v>
      </c>
      <c r="B4861" s="100" t="str">
        <f>Cartilha_GLOBAL!B4861</f>
        <v>SINAPI</v>
      </c>
      <c r="C4861" s="104" t="str">
        <f>Cartilha_GLOBAL!C4861</f>
        <v>CURVA DE TRANSPOSIÇÃO EM BRONZE/LATÃO, DN 28 MM, SEM ANEL DE SOLDA, BOLSA X BOLSA, INSTALADO EM RAMAL E SUB-RAMAL DE HIDRÁULICA PREDIAL - FORNECIMENTO E INSTALAÇÃO. AF_04/2022</v>
      </c>
      <c r="D4861" s="94" t="str">
        <f>Cartilha_GLOBAL!D4861</f>
        <v>UN</v>
      </c>
      <c r="E4861" s="105">
        <f>Cartilha_GLOBAL!$E4861</f>
        <v>84.49</v>
      </c>
      <c r="F4861" s="182">
        <f>Cartilha_GLOBAL!$F4861</f>
        <v>103.7</v>
      </c>
      <c r="G4861" s="108"/>
      <c r="H4861" s="107">
        <f t="shared" si="301"/>
        <v>0</v>
      </c>
      <c r="I4861" s="143">
        <f t="shared" si="302"/>
        <v>0</v>
      </c>
      <c r="J4861" s="142"/>
      <c r="K4861" s="145"/>
      <c r="L4861" s="7" t="str">
        <f t="shared" si="303"/>
        <v/>
      </c>
      <c r="M4861" s="7" t="str">
        <f t="shared" si="304"/>
        <v/>
      </c>
      <c r="N4861" s="7" t="str">
        <f>Cartilha_GLOBAL!N4861</f>
        <v/>
      </c>
      <c r="O4861" s="144"/>
      <c r="Q4861" s="151"/>
      <c r="R4861" s="152">
        <v>0</v>
      </c>
      <c r="T4861" s="153">
        <f>IF(Cartilha_GLOBAL!R4861=0,0,IF(Cartilha_GLOBAL!R4861&gt;0,"c","b"))</f>
        <v>0</v>
      </c>
    </row>
    <row r="4862" ht="33.75" hidden="1" spans="1:20">
      <c r="A4862" s="158">
        <f>Cartilha_GLOBAL!A4862</f>
        <v>93117</v>
      </c>
      <c r="B4862" s="100" t="str">
        <f>Cartilha_GLOBAL!B4862</f>
        <v>SINAPI</v>
      </c>
      <c r="C4862" s="104" t="str">
        <f>Cartilha_GLOBAL!C4862</f>
        <v>TE DUPLA CURVA EM BRONZE/LATÃO, DN 1/2" X 15 MM X 1/2", SEM ANEL DE SOLDA, ROSCA F X BOLSA X ROSCA F, INSTALADO EM RAMAL E SUB-RAMAL DE HIDRÁULICA PREDIAL - FORNECIMENTO E INSTALAÇÃO. AF_04/2022</v>
      </c>
      <c r="D4862" s="94" t="str">
        <f>Cartilha_GLOBAL!D4862</f>
        <v>UN</v>
      </c>
      <c r="E4862" s="105">
        <f>Cartilha_GLOBAL!$E4862</f>
        <v>57.78</v>
      </c>
      <c r="F4862" s="182">
        <f>Cartilha_GLOBAL!$F4862</f>
        <v>70.92</v>
      </c>
      <c r="G4862" s="108"/>
      <c r="H4862" s="107">
        <f t="shared" si="301"/>
        <v>0</v>
      </c>
      <c r="I4862" s="143">
        <f t="shared" si="302"/>
        <v>0</v>
      </c>
      <c r="J4862" s="142"/>
      <c r="K4862" s="145"/>
      <c r="L4862" s="7" t="str">
        <f t="shared" si="303"/>
        <v/>
      </c>
      <c r="M4862" s="7" t="str">
        <f t="shared" si="304"/>
        <v/>
      </c>
      <c r="N4862" s="7" t="str">
        <f>Cartilha_GLOBAL!N4862</f>
        <v/>
      </c>
      <c r="O4862" s="144"/>
      <c r="Q4862" s="151"/>
      <c r="R4862" s="152">
        <v>0</v>
      </c>
      <c r="T4862" s="153">
        <f>IF(Cartilha_GLOBAL!R4862=0,0,IF(Cartilha_GLOBAL!R4862&gt;0,"c","b"))</f>
        <v>0</v>
      </c>
    </row>
    <row r="4863" ht="33.75" hidden="1" spans="1:20">
      <c r="A4863" s="158">
        <f>Cartilha_GLOBAL!A4863</f>
        <v>93118</v>
      </c>
      <c r="B4863" s="100" t="str">
        <f>Cartilha_GLOBAL!B4863</f>
        <v>SINAPI</v>
      </c>
      <c r="C4863" s="104" t="str">
        <f>Cartilha_GLOBAL!C4863</f>
        <v>TE DUPLA CURVA EM BRONZE/LATÃO, DN 3/4" X 22 MM X 3/4", SEM ANEL DE SOLDA, ROSCA F X BOLSA X ROSCA F, INSTALADO EM RAMAL E SUB-RAMAL DE HIDRÁULICA PREDIAL - FORNECIMENTO E INSTALAÇÃO. AF_04/2022</v>
      </c>
      <c r="D4863" s="94" t="str">
        <f>Cartilha_GLOBAL!D4863</f>
        <v>UN</v>
      </c>
      <c r="E4863" s="105">
        <f>Cartilha_GLOBAL!$E4863</f>
        <v>85.24</v>
      </c>
      <c r="F4863" s="182">
        <f>Cartilha_GLOBAL!$F4863</f>
        <v>104.62</v>
      </c>
      <c r="G4863" s="108"/>
      <c r="H4863" s="107">
        <f t="shared" si="301"/>
        <v>0</v>
      </c>
      <c r="I4863" s="143">
        <f t="shared" si="302"/>
        <v>0</v>
      </c>
      <c r="J4863" s="142"/>
      <c r="K4863" s="145"/>
      <c r="L4863" s="7" t="str">
        <f t="shared" si="303"/>
        <v/>
      </c>
      <c r="M4863" s="7" t="str">
        <f t="shared" si="304"/>
        <v/>
      </c>
      <c r="N4863" s="7" t="str">
        <f>Cartilha_GLOBAL!N4863</f>
        <v/>
      </c>
      <c r="O4863" s="144"/>
      <c r="Q4863" s="151"/>
      <c r="R4863" s="152">
        <v>0</v>
      </c>
      <c r="T4863" s="153">
        <f>IF(Cartilha_GLOBAL!R4863=0,0,IF(Cartilha_GLOBAL!R4863&gt;0,"c","b"))</f>
        <v>0</v>
      </c>
    </row>
    <row r="4864" ht="12.75" hidden="1" spans="1:20">
      <c r="A4864" s="154" t="str">
        <f>Cartilha_GLOBAL!A4864</f>
        <v>9.3.19</v>
      </c>
      <c r="B4864" s="100">
        <f>Cartilha_GLOBAL!B4864</f>
        <v>0</v>
      </c>
      <c r="C4864" s="161" t="str">
        <f>Cartilha_GLOBAL!C4864</f>
        <v>EM RAMAL DE DISTRIBUIÇÃO</v>
      </c>
      <c r="D4864" s="94">
        <f>Cartilha_GLOBAL!D4864</f>
        <v>0</v>
      </c>
      <c r="E4864" s="105">
        <f>Cartilha_GLOBAL!$E4864</f>
        <v>0</v>
      </c>
      <c r="F4864" s="182">
        <f>Cartilha_GLOBAL!$F4864</f>
        <v>0</v>
      </c>
      <c r="G4864" s="187"/>
      <c r="H4864" s="187">
        <f t="shared" si="301"/>
        <v>0</v>
      </c>
      <c r="I4864" s="188">
        <f t="shared" si="302"/>
        <v>0</v>
      </c>
      <c r="J4864" s="142"/>
      <c r="K4864" s="145" t="str">
        <f>IF(SUM(I4865:I4904)&gt;0,"xx","")</f>
        <v/>
      </c>
      <c r="L4864" s="7" t="str">
        <f t="shared" si="303"/>
        <v/>
      </c>
      <c r="M4864" s="7" t="str">
        <f t="shared" si="304"/>
        <v/>
      </c>
      <c r="N4864" s="7" t="str">
        <f>Cartilha_GLOBAL!N4864</f>
        <v/>
      </c>
      <c r="O4864" s="144"/>
      <c r="Q4864" s="151"/>
      <c r="R4864" s="152">
        <v>0</v>
      </c>
      <c r="T4864" s="153">
        <f>IF(Cartilha_GLOBAL!R4864=0,0,IF(Cartilha_GLOBAL!R4864&gt;0,"c","b"))</f>
        <v>0</v>
      </c>
    </row>
    <row r="4865" ht="22.5" hidden="1" spans="1:20">
      <c r="A4865" s="158">
        <f>Cartilha_GLOBAL!A4865</f>
        <v>89423</v>
      </c>
      <c r="B4865" s="100" t="str">
        <f>Cartilha_GLOBAL!B4865</f>
        <v>SINAPI</v>
      </c>
      <c r="C4865" s="104" t="str">
        <f>Cartilha_GLOBAL!C4865</f>
        <v>CURVA DE TRANSPOSIÇÃO, PVC, SOLDÁVEL, DN 20MM, INSTALADO EM RAMAL DE DISTRIBUIÇÃO DE ÁGUA   FORNECIMENTO E INSTALAÇÃO. AF_06/2022</v>
      </c>
      <c r="D4865" s="94" t="str">
        <f>Cartilha_GLOBAL!D4865</f>
        <v>UN</v>
      </c>
      <c r="E4865" s="105">
        <f>Cartilha_GLOBAL!$E4865</f>
        <v>11.14</v>
      </c>
      <c r="F4865" s="182">
        <f>Cartilha_GLOBAL!$F4865</f>
        <v>13.67</v>
      </c>
      <c r="G4865" s="108"/>
      <c r="H4865" s="107">
        <f t="shared" si="301"/>
        <v>0</v>
      </c>
      <c r="I4865" s="143">
        <f t="shared" si="302"/>
        <v>0</v>
      </c>
      <c r="J4865" s="142"/>
      <c r="K4865" s="145"/>
      <c r="L4865" s="7" t="str">
        <f t="shared" si="303"/>
        <v/>
      </c>
      <c r="M4865" s="7" t="str">
        <f t="shared" si="304"/>
        <v/>
      </c>
      <c r="N4865" s="7" t="str">
        <f>Cartilha_GLOBAL!N4865</f>
        <v/>
      </c>
      <c r="O4865" s="144"/>
      <c r="Q4865" s="151"/>
      <c r="R4865" s="152">
        <v>0</v>
      </c>
      <c r="T4865" s="153">
        <f>IF(Cartilha_GLOBAL!R4865=0,0,IF(Cartilha_GLOBAL!R4865&gt;0,"c","b"))</f>
        <v>0</v>
      </c>
    </row>
    <row r="4866" ht="22.5" hidden="1" spans="1:20">
      <c r="A4866" s="158">
        <f>Cartilha_GLOBAL!A4866</f>
        <v>89430</v>
      </c>
      <c r="B4866" s="100" t="str">
        <f>Cartilha_GLOBAL!B4866</f>
        <v>SINAPI</v>
      </c>
      <c r="C4866" s="104" t="str">
        <f>Cartilha_GLOBAL!C4866</f>
        <v>CURVA DE TRANSPOSIÇÃO, PVC, SOLDÁVEL, DN 25MM, INSTALADO EM RAMAL DE DISTRIBUIÇÃO DE ÁGUA   FORNECIMENTO E INSTALAÇÃO. AF_06/2022</v>
      </c>
      <c r="D4866" s="94" t="str">
        <f>Cartilha_GLOBAL!D4866</f>
        <v>UN</v>
      </c>
      <c r="E4866" s="105">
        <f>Cartilha_GLOBAL!$E4866</f>
        <v>14.27</v>
      </c>
      <c r="F4866" s="182">
        <f>Cartilha_GLOBAL!$F4866</f>
        <v>17.51</v>
      </c>
      <c r="G4866" s="108"/>
      <c r="H4866" s="107">
        <f t="shared" si="301"/>
        <v>0</v>
      </c>
      <c r="I4866" s="143">
        <f t="shared" si="302"/>
        <v>0</v>
      </c>
      <c r="J4866" s="142"/>
      <c r="K4866" s="228"/>
      <c r="L4866" s="7" t="str">
        <f t="shared" si="303"/>
        <v/>
      </c>
      <c r="M4866" s="7" t="str">
        <f t="shared" si="304"/>
        <v/>
      </c>
      <c r="N4866" s="7" t="str">
        <f>Cartilha_GLOBAL!N4866</f>
        <v/>
      </c>
      <c r="O4866" s="144"/>
      <c r="Q4866" s="151"/>
      <c r="R4866" s="152">
        <v>0</v>
      </c>
      <c r="T4866" s="153">
        <f>IF(Cartilha_GLOBAL!R4866=0,0,IF(Cartilha_GLOBAL!R4866&gt;0,"c","b"))</f>
        <v>0</v>
      </c>
    </row>
    <row r="4867" ht="22.5" hidden="1" spans="1:20">
      <c r="A4867" s="158">
        <f>Cartilha_GLOBAL!A4867</f>
        <v>89432</v>
      </c>
      <c r="B4867" s="100" t="str">
        <f>Cartilha_GLOBAL!B4867</f>
        <v>SINAPI</v>
      </c>
      <c r="C4867" s="104" t="str">
        <f>Cartilha_GLOBAL!C4867</f>
        <v>LUVA DE CORRER, PVC, SOLDÁVEL, DN 32MM, INSTALADO EM RAMAL DE DISTRIBUIÇÃO DE ÁGUA   FORNECIMENTO E INSTALAÇÃO. AF_06/2022</v>
      </c>
      <c r="D4867" s="94" t="str">
        <f>Cartilha_GLOBAL!D4867</f>
        <v>UN</v>
      </c>
      <c r="E4867" s="105">
        <f>Cartilha_GLOBAL!$E4867</f>
        <v>33.42</v>
      </c>
      <c r="F4867" s="182">
        <f>Cartilha_GLOBAL!$F4867</f>
        <v>41.02</v>
      </c>
      <c r="G4867" s="108"/>
      <c r="H4867" s="107">
        <f t="shared" si="301"/>
        <v>0</v>
      </c>
      <c r="I4867" s="143">
        <f t="shared" si="302"/>
        <v>0</v>
      </c>
      <c r="J4867" s="142"/>
      <c r="K4867" s="145"/>
      <c r="L4867" s="7" t="str">
        <f t="shared" si="303"/>
        <v/>
      </c>
      <c r="M4867" s="7" t="str">
        <f t="shared" si="304"/>
        <v/>
      </c>
      <c r="N4867" s="7" t="str">
        <f>Cartilha_GLOBAL!N4867</f>
        <v/>
      </c>
      <c r="O4867" s="144"/>
      <c r="Q4867" s="151"/>
      <c r="R4867" s="152">
        <v>0</v>
      </c>
      <c r="T4867" s="153">
        <f>IF(Cartilha_GLOBAL!R4867=0,0,IF(Cartilha_GLOBAL!R4867&gt;0,"c","b"))</f>
        <v>0</v>
      </c>
    </row>
    <row r="4868" ht="22.5" hidden="1" spans="1:20">
      <c r="A4868" s="158">
        <f>Cartilha_GLOBAL!A4868</f>
        <v>89437</v>
      </c>
      <c r="B4868" s="100" t="str">
        <f>Cartilha_GLOBAL!B4868</f>
        <v>SINAPI</v>
      </c>
      <c r="C4868" s="104" t="str">
        <f>Cartilha_GLOBAL!C4868</f>
        <v>CURVA DE TRANSPOSIÇÃO, PVC, SOLDÁVEL, DN 32MM, INSTALADO EM RAMAL DE DISTRIBUIÇÃO DE ÁGUA   FORNECIMENTO E INSTALAÇÃO. AF_06/2022</v>
      </c>
      <c r="D4868" s="94" t="str">
        <f>Cartilha_GLOBAL!D4868</f>
        <v>UN</v>
      </c>
      <c r="E4868" s="105">
        <f>Cartilha_GLOBAL!$E4868</f>
        <v>27.13</v>
      </c>
      <c r="F4868" s="182">
        <f>Cartilha_GLOBAL!$F4868</f>
        <v>33.3</v>
      </c>
      <c r="G4868" s="108"/>
      <c r="H4868" s="107">
        <f t="shared" si="301"/>
        <v>0</v>
      </c>
      <c r="I4868" s="143">
        <f t="shared" si="302"/>
        <v>0</v>
      </c>
      <c r="J4868" s="142"/>
      <c r="K4868" s="228"/>
      <c r="L4868" s="7" t="str">
        <f t="shared" si="303"/>
        <v/>
      </c>
      <c r="M4868" s="7" t="str">
        <f t="shared" si="304"/>
        <v/>
      </c>
      <c r="N4868" s="7" t="str">
        <f>Cartilha_GLOBAL!N4868</f>
        <v/>
      </c>
      <c r="O4868" s="144"/>
      <c r="Q4868" s="151"/>
      <c r="R4868" s="152">
        <v>0</v>
      </c>
      <c r="T4868" s="153">
        <f>IF(Cartilha_GLOBAL!R4868=0,0,IF(Cartilha_GLOBAL!R4868&gt;0,"c","b"))</f>
        <v>0</v>
      </c>
    </row>
    <row r="4869" ht="22.5" hidden="1" spans="1:20">
      <c r="A4869" s="158">
        <f>Cartilha_GLOBAL!A4869</f>
        <v>95237</v>
      </c>
      <c r="B4869" s="100" t="str">
        <f>Cartilha_GLOBAL!B4869</f>
        <v>SINAPI</v>
      </c>
      <c r="C4869" s="104" t="str">
        <f>Cartilha_GLOBAL!C4869</f>
        <v>LUVA COM BUCHA DE LATÃO, PVC, SOLDÁVEL, DN 32MM X 1 , INSTALADO EM RAMAL DE DISTRIBUIÇÃO DE ÁGUA   FORNECIMENTO E INSTALAÇÃO. AF_06/2022</v>
      </c>
      <c r="D4869" s="94" t="str">
        <f>Cartilha_GLOBAL!D4869</f>
        <v>UN</v>
      </c>
      <c r="E4869" s="105">
        <f>Cartilha_GLOBAL!$E4869</f>
        <v>27.41</v>
      </c>
      <c r="F4869" s="182">
        <f>Cartilha_GLOBAL!$F4869</f>
        <v>33.64</v>
      </c>
      <c r="G4869" s="108"/>
      <c r="H4869" s="107">
        <f t="shared" si="301"/>
        <v>0</v>
      </c>
      <c r="I4869" s="143">
        <f t="shared" si="302"/>
        <v>0</v>
      </c>
      <c r="J4869" s="142"/>
      <c r="K4869" s="145"/>
      <c r="L4869" s="7" t="str">
        <f t="shared" si="303"/>
        <v/>
      </c>
      <c r="M4869" s="7" t="str">
        <f t="shared" si="304"/>
        <v/>
      </c>
      <c r="N4869" s="7" t="str">
        <f>Cartilha_GLOBAL!N4869</f>
        <v/>
      </c>
      <c r="O4869" s="144"/>
      <c r="Q4869" s="151"/>
      <c r="R4869" s="152">
        <v>0</v>
      </c>
      <c r="T4869" s="153">
        <f>IF(Cartilha_GLOBAL!R4869=0,0,IF(Cartilha_GLOBAL!R4869&gt;0,"c","b"))</f>
        <v>0</v>
      </c>
    </row>
    <row r="4870" ht="22.5" hidden="1" spans="1:20">
      <c r="A4870" s="158">
        <f>Cartilha_GLOBAL!A4870</f>
        <v>89429</v>
      </c>
      <c r="B4870" s="100" t="str">
        <f>Cartilha_GLOBAL!B4870</f>
        <v>SINAPI</v>
      </c>
      <c r="C4870" s="104" t="str">
        <f>Cartilha_GLOBAL!C4870</f>
        <v>ADAPTADOR CURTO COM BOLSA E ROSCA PARA REGISTRO, PVC, SOLDÁVEL, DN 25MM X 3/4 , INSTALADO EM RAMAL DE DISTRIBUIÇÃO DE ÁGUA - FORNECIMENTO E INSTALAÇÃO. AF_06/2022</v>
      </c>
      <c r="D4870" s="94" t="str">
        <f>Cartilha_GLOBAL!D4870</f>
        <v>UN</v>
      </c>
      <c r="E4870" s="105">
        <f>Cartilha_GLOBAL!$E4870</f>
        <v>6.99</v>
      </c>
      <c r="F4870" s="182">
        <f>Cartilha_GLOBAL!$F4870</f>
        <v>8.58</v>
      </c>
      <c r="G4870" s="108"/>
      <c r="H4870" s="107">
        <f t="shared" si="301"/>
        <v>0</v>
      </c>
      <c r="I4870" s="143">
        <f t="shared" si="302"/>
        <v>0</v>
      </c>
      <c r="J4870" s="142"/>
      <c r="K4870" s="145"/>
      <c r="L4870" s="7" t="str">
        <f t="shared" si="303"/>
        <v/>
      </c>
      <c r="M4870" s="7" t="str">
        <f t="shared" si="304"/>
        <v/>
      </c>
      <c r="N4870" s="7" t="str">
        <f>Cartilha_GLOBAL!N4870</f>
        <v/>
      </c>
      <c r="O4870" s="144"/>
      <c r="Q4870" s="151"/>
      <c r="R4870" s="152">
        <v>0</v>
      </c>
      <c r="T4870" s="153">
        <f>IF(Cartilha_GLOBAL!R4870=0,0,IF(Cartilha_GLOBAL!R4870&gt;0,"c","b"))</f>
        <v>0</v>
      </c>
    </row>
    <row r="4871" ht="22.5" hidden="1" spans="1:20">
      <c r="A4871" s="158">
        <f>Cartilha_GLOBAL!A4871</f>
        <v>89436</v>
      </c>
      <c r="B4871" s="100" t="str">
        <f>Cartilha_GLOBAL!B4871</f>
        <v>SINAPI</v>
      </c>
      <c r="C4871" s="104" t="str">
        <f>Cartilha_GLOBAL!C4871</f>
        <v>ADAPTADOR CURTO COM BOLSA E ROSCA PARA REGISTRO, PVC, SOLDÁVEL, DN 32MM X 1 , INSTALADO EM RAMAL DE DISTRIBUIÇÃO DE ÁGUA - FORNECIMENTO E INSTALAÇÃO. AF_06/2022</v>
      </c>
      <c r="D4871" s="94" t="str">
        <f>Cartilha_GLOBAL!D4871</f>
        <v>UN</v>
      </c>
      <c r="E4871" s="105">
        <f>Cartilha_GLOBAL!$E4871</f>
        <v>9.28</v>
      </c>
      <c r="F4871" s="182">
        <f>Cartilha_GLOBAL!$F4871</f>
        <v>11.39</v>
      </c>
      <c r="G4871" s="108"/>
      <c r="H4871" s="107">
        <f t="shared" si="301"/>
        <v>0</v>
      </c>
      <c r="I4871" s="143">
        <f t="shared" si="302"/>
        <v>0</v>
      </c>
      <c r="J4871" s="142"/>
      <c r="K4871" s="145"/>
      <c r="L4871" s="7" t="str">
        <f t="shared" si="303"/>
        <v/>
      </c>
      <c r="M4871" s="7" t="str">
        <f t="shared" si="304"/>
        <v/>
      </c>
      <c r="N4871" s="7" t="str">
        <f>Cartilha_GLOBAL!N4871</f>
        <v/>
      </c>
      <c r="O4871" s="144"/>
      <c r="Q4871" s="151"/>
      <c r="R4871" s="152">
        <v>0</v>
      </c>
      <c r="T4871" s="153">
        <f>IF(Cartilha_GLOBAL!R4871=0,0,IF(Cartilha_GLOBAL!R4871&gt;0,"c","b"))</f>
        <v>0</v>
      </c>
    </row>
    <row r="4872" ht="22.5" hidden="1" spans="1:20">
      <c r="A4872" s="158">
        <f>Cartilha_GLOBAL!A4872</f>
        <v>89404</v>
      </c>
      <c r="B4872" s="100" t="str">
        <f>Cartilha_GLOBAL!B4872</f>
        <v>SINAPI</v>
      </c>
      <c r="C4872" s="104" t="str">
        <f>Cartilha_GLOBAL!C4872</f>
        <v>JOELHO 90 GRAUS, PVC, SOLDÁVEL, DN 20MM, INSTALADO EM RAMAL DE DISTRIBUIÇÃO DE ÁGUA - FORNECIMENTO E INSTALAÇÃO. AF_06/2022</v>
      </c>
      <c r="D4872" s="94" t="str">
        <f>Cartilha_GLOBAL!D4872</f>
        <v>UN</v>
      </c>
      <c r="E4872" s="105">
        <f>Cartilha_GLOBAL!$E4872</f>
        <v>8.36</v>
      </c>
      <c r="F4872" s="182">
        <f>Cartilha_GLOBAL!$F4872</f>
        <v>10.26</v>
      </c>
      <c r="G4872" s="108"/>
      <c r="H4872" s="107">
        <f t="shared" si="301"/>
        <v>0</v>
      </c>
      <c r="I4872" s="143">
        <f t="shared" si="302"/>
        <v>0</v>
      </c>
      <c r="J4872" s="142"/>
      <c r="K4872" s="145"/>
      <c r="L4872" s="7" t="str">
        <f t="shared" si="303"/>
        <v/>
      </c>
      <c r="M4872" s="7" t="str">
        <f t="shared" si="304"/>
        <v/>
      </c>
      <c r="N4872" s="7" t="str">
        <f>Cartilha_GLOBAL!N4872</f>
        <v/>
      </c>
      <c r="O4872" s="144"/>
      <c r="Q4872" s="151"/>
      <c r="R4872" s="152">
        <v>0</v>
      </c>
      <c r="T4872" s="153">
        <f>IF(Cartilha_GLOBAL!R4872=0,0,IF(Cartilha_GLOBAL!R4872&gt;0,"c","b"))</f>
        <v>0</v>
      </c>
    </row>
    <row r="4873" ht="22.5" hidden="1" spans="1:20">
      <c r="A4873" s="158">
        <f>Cartilha_GLOBAL!A4873</f>
        <v>89408</v>
      </c>
      <c r="B4873" s="100" t="str">
        <f>Cartilha_GLOBAL!B4873</f>
        <v>SINAPI</v>
      </c>
      <c r="C4873" s="104" t="str">
        <f>Cartilha_GLOBAL!C4873</f>
        <v>JOELHO 90 GRAUS, PVC, SOLDÁVEL, DN 25MM, INSTALADO EM RAMAL DE DISTRIBUIÇÃO DE ÁGUA - FORNECIMENTO E INSTALAÇÃO. AF_06/2022</v>
      </c>
      <c r="D4873" s="94" t="str">
        <f>Cartilha_GLOBAL!D4873</f>
        <v>UN</v>
      </c>
      <c r="E4873" s="105">
        <f>Cartilha_GLOBAL!$E4873</f>
        <v>9.97</v>
      </c>
      <c r="F4873" s="182">
        <f>Cartilha_GLOBAL!$F4873</f>
        <v>12.24</v>
      </c>
      <c r="G4873" s="108"/>
      <c r="H4873" s="107">
        <f t="shared" si="301"/>
        <v>0</v>
      </c>
      <c r="I4873" s="143">
        <f t="shared" si="302"/>
        <v>0</v>
      </c>
      <c r="J4873" s="142"/>
      <c r="K4873" s="145"/>
      <c r="L4873" s="7" t="str">
        <f t="shared" si="303"/>
        <v/>
      </c>
      <c r="M4873" s="7" t="str">
        <f t="shared" si="304"/>
        <v/>
      </c>
      <c r="N4873" s="7" t="str">
        <f>Cartilha_GLOBAL!N4873</f>
        <v/>
      </c>
      <c r="O4873" s="144"/>
      <c r="Q4873" s="151"/>
      <c r="R4873" s="152">
        <v>0</v>
      </c>
      <c r="T4873" s="153">
        <f>IF(Cartilha_GLOBAL!R4873=0,0,IF(Cartilha_GLOBAL!R4873&gt;0,"c","b"))</f>
        <v>0</v>
      </c>
    </row>
    <row r="4874" ht="22.5" hidden="1" spans="1:20">
      <c r="A4874" s="158">
        <f>Cartilha_GLOBAL!A4874</f>
        <v>89412</v>
      </c>
      <c r="B4874" s="100" t="str">
        <f>Cartilha_GLOBAL!B4874</f>
        <v>SINAPI</v>
      </c>
      <c r="C4874" s="104" t="str">
        <f>Cartilha_GLOBAL!C4874</f>
        <v>JOELHO 90 GRAUS, PVC, SOLDÁVEL, DN 25MM, X 3/4  INSTALADO EM RAMAL DE DISTRIBUIÇÃO DE ÁGUA - FORNECIMENTO E INSTALAÇÃO. AF_06/2022</v>
      </c>
      <c r="D4874" s="94" t="str">
        <f>Cartilha_GLOBAL!D4874</f>
        <v>UN</v>
      </c>
      <c r="E4874" s="105">
        <f>Cartilha_GLOBAL!$E4874</f>
        <v>11.21</v>
      </c>
      <c r="F4874" s="182">
        <f>Cartilha_GLOBAL!$F4874</f>
        <v>13.76</v>
      </c>
      <c r="G4874" s="108"/>
      <c r="H4874" s="107">
        <f t="shared" si="301"/>
        <v>0</v>
      </c>
      <c r="I4874" s="143">
        <f t="shared" si="302"/>
        <v>0</v>
      </c>
      <c r="J4874" s="142"/>
      <c r="K4874" s="145"/>
      <c r="L4874" s="7" t="str">
        <f t="shared" si="303"/>
        <v/>
      </c>
      <c r="M4874" s="7" t="str">
        <f t="shared" si="304"/>
        <v/>
      </c>
      <c r="N4874" s="7" t="str">
        <f>Cartilha_GLOBAL!N4874</f>
        <v/>
      </c>
      <c r="O4874" s="144"/>
      <c r="Q4874" s="151"/>
      <c r="R4874" s="152">
        <v>0</v>
      </c>
      <c r="T4874" s="153">
        <f>IF(Cartilha_GLOBAL!R4874=0,0,IF(Cartilha_GLOBAL!R4874&gt;0,"c","b"))</f>
        <v>0</v>
      </c>
    </row>
    <row r="4875" ht="22.5" hidden="1" spans="1:20">
      <c r="A4875" s="158">
        <f>Cartilha_GLOBAL!A4875</f>
        <v>89413</v>
      </c>
      <c r="B4875" s="100" t="str">
        <f>Cartilha_GLOBAL!B4875</f>
        <v>SINAPI</v>
      </c>
      <c r="C4875" s="104" t="str">
        <f>Cartilha_GLOBAL!C4875</f>
        <v>JOELHO 90 GRAUS, PVC, SOLDÁVEL, DN 32MM, INSTALADO EM RAMAL DE DISTRIBUIÇÃO DE ÁGUA - FORNECIMENTO E INSTALAÇÃO. AF_06/2022</v>
      </c>
      <c r="D4875" s="94" t="str">
        <f>Cartilha_GLOBAL!D4875</f>
        <v>UN</v>
      </c>
      <c r="E4875" s="105">
        <f>Cartilha_GLOBAL!$E4875</f>
        <v>13.88</v>
      </c>
      <c r="F4875" s="182">
        <f>Cartilha_GLOBAL!$F4875</f>
        <v>17.04</v>
      </c>
      <c r="G4875" s="108"/>
      <c r="H4875" s="107">
        <f t="shared" si="301"/>
        <v>0</v>
      </c>
      <c r="I4875" s="143">
        <f t="shared" si="302"/>
        <v>0</v>
      </c>
      <c r="J4875" s="142"/>
      <c r="K4875" s="145"/>
      <c r="L4875" s="7" t="str">
        <f t="shared" si="303"/>
        <v/>
      </c>
      <c r="M4875" s="7" t="str">
        <f t="shared" si="304"/>
        <v/>
      </c>
      <c r="N4875" s="7" t="str">
        <f>Cartilha_GLOBAL!N4875</f>
        <v/>
      </c>
      <c r="O4875" s="144"/>
      <c r="Q4875" s="151"/>
      <c r="R4875" s="152">
        <v>0</v>
      </c>
      <c r="T4875" s="153">
        <f>IF(Cartilha_GLOBAL!R4875=0,0,IF(Cartilha_GLOBAL!R4875&gt;0,"c","b"))</f>
        <v>0</v>
      </c>
    </row>
    <row r="4876" ht="22.5" hidden="1" spans="1:20">
      <c r="A4876" s="158">
        <f>Cartilha_GLOBAL!A4876</f>
        <v>89405</v>
      </c>
      <c r="B4876" s="100" t="str">
        <f>Cartilha_GLOBAL!B4876</f>
        <v>SINAPI</v>
      </c>
      <c r="C4876" s="104" t="str">
        <f>Cartilha_GLOBAL!C4876</f>
        <v>JOELHO 45 GRAUS, PVC, SOLDÁVEL, DN 20MM, INSTALADO EM RAMAL DE DISTRIBUIÇÃO DE ÁGUA - FORNECIMENTO E INSTALAÇÃO. AF_06/2022</v>
      </c>
      <c r="D4876" s="94" t="str">
        <f>Cartilha_GLOBAL!D4876</f>
        <v>UN</v>
      </c>
      <c r="E4876" s="105">
        <f>Cartilha_GLOBAL!$E4876</f>
        <v>8.99</v>
      </c>
      <c r="F4876" s="182">
        <f>Cartilha_GLOBAL!$F4876</f>
        <v>11.03</v>
      </c>
      <c r="G4876" s="108"/>
      <c r="H4876" s="107">
        <f t="shared" si="301"/>
        <v>0</v>
      </c>
      <c r="I4876" s="143">
        <f t="shared" si="302"/>
        <v>0</v>
      </c>
      <c r="J4876" s="142"/>
      <c r="K4876" s="145"/>
      <c r="L4876" s="7" t="str">
        <f t="shared" si="303"/>
        <v/>
      </c>
      <c r="M4876" s="7" t="str">
        <f t="shared" si="304"/>
        <v/>
      </c>
      <c r="N4876" s="7" t="str">
        <f>Cartilha_GLOBAL!N4876</f>
        <v/>
      </c>
      <c r="O4876" s="144"/>
      <c r="Q4876" s="151"/>
      <c r="R4876" s="152">
        <v>0</v>
      </c>
      <c r="T4876" s="153">
        <f>IF(Cartilha_GLOBAL!R4876=0,0,IF(Cartilha_GLOBAL!R4876&gt;0,"c","b"))</f>
        <v>0</v>
      </c>
    </row>
    <row r="4877" ht="22.5" hidden="1" spans="1:20">
      <c r="A4877" s="158">
        <f>Cartilha_GLOBAL!A4877</f>
        <v>89409</v>
      </c>
      <c r="B4877" s="100" t="str">
        <f>Cartilha_GLOBAL!B4877</f>
        <v>SINAPI</v>
      </c>
      <c r="C4877" s="104" t="str">
        <f>Cartilha_GLOBAL!C4877</f>
        <v>JOELHO 45 GRAUS, PVC, SOLDÁVEL, DN 25MM, INSTALADO EM RAMAL DE DISTRIBUIÇÃO DE ÁGUA - FORNECIMENTO E INSTALAÇÃO. AF_06/2022</v>
      </c>
      <c r="D4877" s="94" t="str">
        <f>Cartilha_GLOBAL!D4877</f>
        <v>UN</v>
      </c>
      <c r="E4877" s="105">
        <f>Cartilha_GLOBAL!$E4877</f>
        <v>10.87</v>
      </c>
      <c r="F4877" s="182">
        <f>Cartilha_GLOBAL!$F4877</f>
        <v>13.34</v>
      </c>
      <c r="G4877" s="108"/>
      <c r="H4877" s="107">
        <f t="shared" si="301"/>
        <v>0</v>
      </c>
      <c r="I4877" s="143">
        <f t="shared" si="302"/>
        <v>0</v>
      </c>
      <c r="J4877" s="142"/>
      <c r="K4877" s="228"/>
      <c r="L4877" s="7" t="str">
        <f t="shared" si="303"/>
        <v/>
      </c>
      <c r="M4877" s="7" t="str">
        <f t="shared" si="304"/>
        <v/>
      </c>
      <c r="N4877" s="7" t="str">
        <f>Cartilha_GLOBAL!N4877</f>
        <v/>
      </c>
      <c r="O4877" s="144"/>
      <c r="Q4877" s="151"/>
      <c r="R4877" s="152">
        <v>0</v>
      </c>
      <c r="T4877" s="153">
        <f>IF(Cartilha_GLOBAL!R4877=0,0,IF(Cartilha_GLOBAL!R4877&gt;0,"c","b"))</f>
        <v>0</v>
      </c>
    </row>
    <row r="4878" ht="22.5" hidden="1" spans="1:20">
      <c r="A4878" s="158">
        <f>Cartilha_GLOBAL!A4878</f>
        <v>89414</v>
      </c>
      <c r="B4878" s="100" t="str">
        <f>Cartilha_GLOBAL!B4878</f>
        <v>SINAPI</v>
      </c>
      <c r="C4878" s="104" t="str">
        <f>Cartilha_GLOBAL!C4878</f>
        <v>JOELHO 45 GRAUS, PVC, SOLDÁVEL, DN 32MM, INSTALADO EM RAMAL DE DISTRIBUIÇÃO DE ÁGUA - FORNECIMENTO E INSTALAÇÃO. AF_06/2022</v>
      </c>
      <c r="D4878" s="94" t="str">
        <f>Cartilha_GLOBAL!D4878</f>
        <v>UN</v>
      </c>
      <c r="E4878" s="105">
        <f>Cartilha_GLOBAL!$E4878</f>
        <v>15.88</v>
      </c>
      <c r="F4878" s="182">
        <f>Cartilha_GLOBAL!$F4878</f>
        <v>19.49</v>
      </c>
      <c r="G4878" s="108"/>
      <c r="H4878" s="107">
        <f t="shared" si="301"/>
        <v>0</v>
      </c>
      <c r="I4878" s="143">
        <f t="shared" si="302"/>
        <v>0</v>
      </c>
      <c r="J4878" s="142"/>
      <c r="K4878" s="145"/>
      <c r="L4878" s="7" t="str">
        <f t="shared" si="303"/>
        <v/>
      </c>
      <c r="M4878" s="7" t="str">
        <f t="shared" si="304"/>
        <v/>
      </c>
      <c r="N4878" s="7" t="str">
        <f>Cartilha_GLOBAL!N4878</f>
        <v/>
      </c>
      <c r="O4878" s="144"/>
      <c r="Q4878" s="151"/>
      <c r="R4878" s="152">
        <v>0</v>
      </c>
      <c r="T4878" s="153">
        <f>IF(Cartilha_GLOBAL!R4878=0,0,IF(Cartilha_GLOBAL!R4878&gt;0,"c","b"))</f>
        <v>0</v>
      </c>
    </row>
    <row r="4879" ht="22.5" hidden="1" spans="1:20">
      <c r="A4879" s="158">
        <f>Cartilha_GLOBAL!A4879</f>
        <v>89406</v>
      </c>
      <c r="B4879" s="100" t="str">
        <f>Cartilha_GLOBAL!B4879</f>
        <v>SINAPI</v>
      </c>
      <c r="C4879" s="104" t="str">
        <f>Cartilha_GLOBAL!C4879</f>
        <v>CURVA 90 GRAUS, PVC, SOLDÁVEL, DN 20MM, INSTALADO EM RAMAL DE DISTRIBUIÇÃO DE ÁGUA - FORNECIMENTO E INSTALAÇÃO. AF_06/2022</v>
      </c>
      <c r="D4879" s="94" t="str">
        <f>Cartilha_GLOBAL!D4879</f>
        <v>UN</v>
      </c>
      <c r="E4879" s="105">
        <f>Cartilha_GLOBAL!$E4879</f>
        <v>10.13</v>
      </c>
      <c r="F4879" s="182">
        <f>Cartilha_GLOBAL!$F4879</f>
        <v>12.43</v>
      </c>
      <c r="G4879" s="108"/>
      <c r="H4879" s="107">
        <f t="shared" si="301"/>
        <v>0</v>
      </c>
      <c r="I4879" s="143">
        <f t="shared" si="302"/>
        <v>0</v>
      </c>
      <c r="J4879" s="142"/>
      <c r="K4879" s="145"/>
      <c r="L4879" s="7" t="str">
        <f t="shared" si="303"/>
        <v/>
      </c>
      <c r="M4879" s="7" t="str">
        <f t="shared" si="304"/>
        <v/>
      </c>
      <c r="N4879" s="7" t="str">
        <f>Cartilha_GLOBAL!N4879</f>
        <v/>
      </c>
      <c r="O4879" s="144"/>
      <c r="Q4879" s="151"/>
      <c r="R4879" s="152">
        <v>0</v>
      </c>
      <c r="T4879" s="153">
        <f>IF(Cartilha_GLOBAL!R4879=0,0,IF(Cartilha_GLOBAL!R4879&gt;0,"c","b"))</f>
        <v>0</v>
      </c>
    </row>
    <row r="4880" ht="22.5" hidden="1" spans="1:20">
      <c r="A4880" s="158">
        <f>Cartilha_GLOBAL!A4880</f>
        <v>89410</v>
      </c>
      <c r="B4880" s="100" t="str">
        <f>Cartilha_GLOBAL!B4880</f>
        <v>SINAPI</v>
      </c>
      <c r="C4880" s="104" t="str">
        <f>Cartilha_GLOBAL!C4880</f>
        <v>CURVA 90 GRAUS, PVC, SOLDÁVEL, DN 25MM, INSTALADO EM RAMAL DE DISTRIBUIÇÃO DE ÁGUA - FORNECIMENTO E INSTALAÇÃO. AF_06/2022</v>
      </c>
      <c r="D4880" s="94" t="str">
        <f>Cartilha_GLOBAL!D4880</f>
        <v>UN</v>
      </c>
      <c r="E4880" s="105">
        <f>Cartilha_GLOBAL!$E4880</f>
        <v>12.59</v>
      </c>
      <c r="F4880" s="182">
        <f>Cartilha_GLOBAL!$F4880</f>
        <v>15.45</v>
      </c>
      <c r="G4880" s="108"/>
      <c r="H4880" s="107">
        <f t="shared" si="301"/>
        <v>0</v>
      </c>
      <c r="I4880" s="143">
        <f t="shared" si="302"/>
        <v>0</v>
      </c>
      <c r="J4880" s="142"/>
      <c r="K4880" s="145"/>
      <c r="L4880" s="7" t="str">
        <f t="shared" si="303"/>
        <v/>
      </c>
      <c r="M4880" s="7" t="str">
        <f t="shared" si="304"/>
        <v/>
      </c>
      <c r="N4880" s="7" t="str">
        <f>Cartilha_GLOBAL!N4880</f>
        <v/>
      </c>
      <c r="O4880" s="144"/>
      <c r="Q4880" s="151"/>
      <c r="R4880" s="152">
        <v>0</v>
      </c>
      <c r="T4880" s="153">
        <f>IF(Cartilha_GLOBAL!R4880=0,0,IF(Cartilha_GLOBAL!R4880&gt;0,"c","b"))</f>
        <v>0</v>
      </c>
    </row>
    <row r="4881" ht="22.5" hidden="1" spans="1:20">
      <c r="A4881" s="158">
        <f>Cartilha_GLOBAL!A4881</f>
        <v>89415</v>
      </c>
      <c r="B4881" s="100" t="str">
        <f>Cartilha_GLOBAL!B4881</f>
        <v>SINAPI</v>
      </c>
      <c r="C4881" s="104" t="str">
        <f>Cartilha_GLOBAL!C4881</f>
        <v>CURVA 90 GRAUS, PVC, SOLDÁVEL, DN 32MM, INSTALADO EM RAMAL DE DISTRIBUIÇÃO DE ÁGUA - FORNECIMENTO E INSTALAÇÃO. AF_06/2022</v>
      </c>
      <c r="D4881" s="94" t="str">
        <f>Cartilha_GLOBAL!D4881</f>
        <v>UN</v>
      </c>
      <c r="E4881" s="105">
        <f>Cartilha_GLOBAL!$E4881</f>
        <v>18.57</v>
      </c>
      <c r="F4881" s="182">
        <f>Cartilha_GLOBAL!$F4881</f>
        <v>22.79</v>
      </c>
      <c r="G4881" s="108"/>
      <c r="H4881" s="107">
        <f t="shared" si="301"/>
        <v>0</v>
      </c>
      <c r="I4881" s="143">
        <f t="shared" si="302"/>
        <v>0</v>
      </c>
      <c r="J4881" s="142"/>
      <c r="K4881" s="145"/>
      <c r="L4881" s="7" t="str">
        <f t="shared" si="303"/>
        <v/>
      </c>
      <c r="M4881" s="7" t="str">
        <f t="shared" si="304"/>
        <v/>
      </c>
      <c r="N4881" s="7" t="str">
        <f>Cartilha_GLOBAL!N4881</f>
        <v/>
      </c>
      <c r="O4881" s="144"/>
      <c r="Q4881" s="151"/>
      <c r="R4881" s="152">
        <v>0</v>
      </c>
      <c r="T4881" s="153">
        <f>IF(Cartilha_GLOBAL!R4881=0,0,IF(Cartilha_GLOBAL!R4881&gt;0,"c","b"))</f>
        <v>0</v>
      </c>
    </row>
    <row r="4882" ht="22.5" hidden="1" spans="1:20">
      <c r="A4882" s="158">
        <f>Cartilha_GLOBAL!A4882</f>
        <v>89407</v>
      </c>
      <c r="B4882" s="100" t="str">
        <f>Cartilha_GLOBAL!B4882</f>
        <v>SINAPI</v>
      </c>
      <c r="C4882" s="104" t="str">
        <f>Cartilha_GLOBAL!C4882</f>
        <v>CURVA 45 GRAUS, PVC, SOLDÁVEL, DN 20MM, INSTALADO EM RAMAL DE DISTRIBUIÇÃO DE ÁGUA - FORNECIMENTO E INSTALAÇÃO. AF_06/2022</v>
      </c>
      <c r="D4882" s="94" t="str">
        <f>Cartilha_GLOBAL!D4882</f>
        <v>UN</v>
      </c>
      <c r="E4882" s="105">
        <f>Cartilha_GLOBAL!$E4882</f>
        <v>10.21</v>
      </c>
      <c r="F4882" s="182">
        <f>Cartilha_GLOBAL!$F4882</f>
        <v>12.53</v>
      </c>
      <c r="G4882" s="108"/>
      <c r="H4882" s="107">
        <f t="shared" si="301"/>
        <v>0</v>
      </c>
      <c r="I4882" s="143">
        <f t="shared" si="302"/>
        <v>0</v>
      </c>
      <c r="J4882" s="142"/>
      <c r="K4882" s="145"/>
      <c r="L4882" s="7" t="str">
        <f t="shared" si="303"/>
        <v/>
      </c>
      <c r="M4882" s="7" t="str">
        <f t="shared" si="304"/>
        <v/>
      </c>
      <c r="N4882" s="7" t="str">
        <f>Cartilha_GLOBAL!N4882</f>
        <v/>
      </c>
      <c r="O4882" s="144"/>
      <c r="Q4882" s="151"/>
      <c r="R4882" s="152">
        <v>0</v>
      </c>
      <c r="T4882" s="153">
        <f>IF(Cartilha_GLOBAL!R4882=0,0,IF(Cartilha_GLOBAL!R4882&gt;0,"c","b"))</f>
        <v>0</v>
      </c>
    </row>
    <row r="4883" ht="22.5" hidden="1" spans="1:20">
      <c r="A4883" s="158">
        <f>Cartilha_GLOBAL!A4883</f>
        <v>89411</v>
      </c>
      <c r="B4883" s="100" t="str">
        <f>Cartilha_GLOBAL!B4883</f>
        <v>SINAPI</v>
      </c>
      <c r="C4883" s="104" t="str">
        <f>Cartilha_GLOBAL!C4883</f>
        <v>CURVA 45 GRAUS, PVC, SOLDÁVEL, DN 25MM, INSTALADO EM RAMAL DE DISTRIBUIÇÃO DE ÁGUA - FORNECIMENTO E INSTALAÇÃO. AF_06/2022</v>
      </c>
      <c r="D4883" s="94" t="str">
        <f>Cartilha_GLOBAL!D4883</f>
        <v>UN</v>
      </c>
      <c r="E4883" s="105">
        <f>Cartilha_GLOBAL!$E4883</f>
        <v>11.97</v>
      </c>
      <c r="F4883" s="182">
        <f>Cartilha_GLOBAL!$F4883</f>
        <v>14.69</v>
      </c>
      <c r="G4883" s="108"/>
      <c r="H4883" s="107">
        <f t="shared" si="301"/>
        <v>0</v>
      </c>
      <c r="I4883" s="143">
        <f t="shared" si="302"/>
        <v>0</v>
      </c>
      <c r="J4883" s="142"/>
      <c r="K4883" s="145"/>
      <c r="L4883" s="7" t="str">
        <f t="shared" si="303"/>
        <v/>
      </c>
      <c r="M4883" s="7" t="str">
        <f t="shared" si="304"/>
        <v/>
      </c>
      <c r="N4883" s="7" t="str">
        <f>Cartilha_GLOBAL!N4883</f>
        <v/>
      </c>
      <c r="O4883" s="144"/>
      <c r="Q4883" s="151"/>
      <c r="R4883" s="152">
        <v>0</v>
      </c>
      <c r="T4883" s="153">
        <f>IF(Cartilha_GLOBAL!R4883=0,0,IF(Cartilha_GLOBAL!R4883&gt;0,"c","b"))</f>
        <v>0</v>
      </c>
    </row>
    <row r="4884" ht="22.5" hidden="1" spans="1:20">
      <c r="A4884" s="158">
        <f>Cartilha_GLOBAL!A4884</f>
        <v>89416</v>
      </c>
      <c r="B4884" s="100" t="str">
        <f>Cartilha_GLOBAL!B4884</f>
        <v>SINAPI</v>
      </c>
      <c r="C4884" s="104" t="str">
        <f>Cartilha_GLOBAL!C4884</f>
        <v>CURVA 45 GRAUS, PVC, SOLDÁVEL, DN 32MM, INSTALADO EM RAMAL DE DISTRIBUIÇÃO DE ÁGUA - FORNECIMENTO E INSTALAÇÃO. AF_06/2022</v>
      </c>
      <c r="D4884" s="94" t="str">
        <f>Cartilha_GLOBAL!D4884</f>
        <v>UN</v>
      </c>
      <c r="E4884" s="105">
        <f>Cartilha_GLOBAL!$E4884</f>
        <v>16.26</v>
      </c>
      <c r="F4884" s="182">
        <f>Cartilha_GLOBAL!$F4884</f>
        <v>19.96</v>
      </c>
      <c r="G4884" s="108"/>
      <c r="H4884" s="107">
        <f t="shared" si="301"/>
        <v>0</v>
      </c>
      <c r="I4884" s="143">
        <f t="shared" si="302"/>
        <v>0</v>
      </c>
      <c r="J4884" s="142"/>
      <c r="K4884" s="145"/>
      <c r="L4884" s="7" t="str">
        <f t="shared" si="303"/>
        <v/>
      </c>
      <c r="M4884" s="7" t="str">
        <f t="shared" si="304"/>
        <v/>
      </c>
      <c r="N4884" s="7" t="str">
        <f>Cartilha_GLOBAL!N4884</f>
        <v/>
      </c>
      <c r="O4884" s="144"/>
      <c r="Q4884" s="151"/>
      <c r="R4884" s="152">
        <v>0</v>
      </c>
      <c r="T4884" s="153">
        <f>IF(Cartilha_GLOBAL!R4884=0,0,IF(Cartilha_GLOBAL!R4884&gt;0,"c","b"))</f>
        <v>0</v>
      </c>
    </row>
    <row r="4885" ht="22.5" hidden="1" spans="1:20">
      <c r="A4885" s="158">
        <f>Cartilha_GLOBAL!A4885</f>
        <v>89417</v>
      </c>
      <c r="B4885" s="100" t="str">
        <f>Cartilha_GLOBAL!B4885</f>
        <v>SINAPI</v>
      </c>
      <c r="C4885" s="104" t="str">
        <f>Cartilha_GLOBAL!C4885</f>
        <v>LUVA, PVC, SOLDÁVEL, DN 20MM, INSTALADO EM RAMAL DE DISTRIBUIÇÃO DE ÁGUA - FORNECIMENTO E INSTALAÇÃO. AF_06/2022</v>
      </c>
      <c r="D4885" s="94" t="str">
        <f>Cartilha_GLOBAL!D4885</f>
        <v>UN</v>
      </c>
      <c r="E4885" s="105">
        <f>Cartilha_GLOBAL!$E4885</f>
        <v>6.31</v>
      </c>
      <c r="F4885" s="182">
        <f>Cartilha_GLOBAL!$F4885</f>
        <v>7.74</v>
      </c>
      <c r="G4885" s="108"/>
      <c r="H4885" s="107">
        <f t="shared" si="301"/>
        <v>0</v>
      </c>
      <c r="I4885" s="143">
        <f t="shared" si="302"/>
        <v>0</v>
      </c>
      <c r="J4885" s="142"/>
      <c r="K4885" s="145"/>
      <c r="L4885" s="7" t="str">
        <f t="shared" si="303"/>
        <v/>
      </c>
      <c r="M4885" s="7" t="str">
        <f t="shared" si="304"/>
        <v/>
      </c>
      <c r="N4885" s="7" t="str">
        <f>Cartilha_GLOBAL!N4885</f>
        <v/>
      </c>
      <c r="O4885" s="144"/>
      <c r="Q4885" s="151"/>
      <c r="R4885" s="152">
        <v>0</v>
      </c>
      <c r="T4885" s="153">
        <f>IF(Cartilha_GLOBAL!R4885=0,0,IF(Cartilha_GLOBAL!R4885&gt;0,"c","b"))</f>
        <v>0</v>
      </c>
    </row>
    <row r="4886" ht="22.5" hidden="1" spans="1:20">
      <c r="A4886" s="158">
        <f>Cartilha_GLOBAL!A4886</f>
        <v>89424</v>
      </c>
      <c r="B4886" s="100" t="str">
        <f>Cartilha_GLOBAL!B4886</f>
        <v>SINAPI</v>
      </c>
      <c r="C4886" s="104" t="str">
        <f>Cartilha_GLOBAL!C4886</f>
        <v>LUVA, PVC, SOLDÁVEL, DN 25MM, INSTALADO EM RAMAL DE DISTRIBUIÇÃO DE ÁGUA - FORNECIMENTO E INSTALAÇÃO. AF_06/2022</v>
      </c>
      <c r="D4886" s="94" t="str">
        <f>Cartilha_GLOBAL!D4886</f>
        <v>UN</v>
      </c>
      <c r="E4886" s="105">
        <f>Cartilha_GLOBAL!$E4886</f>
        <v>7.45</v>
      </c>
      <c r="F4886" s="182">
        <f>Cartilha_GLOBAL!$F4886</f>
        <v>9.14</v>
      </c>
      <c r="G4886" s="108"/>
      <c r="H4886" s="107">
        <f t="shared" si="301"/>
        <v>0</v>
      </c>
      <c r="I4886" s="143">
        <f t="shared" si="302"/>
        <v>0</v>
      </c>
      <c r="J4886" s="142"/>
      <c r="K4886" s="145"/>
      <c r="L4886" s="7" t="str">
        <f t="shared" si="303"/>
        <v/>
      </c>
      <c r="M4886" s="7" t="str">
        <f t="shared" si="304"/>
        <v/>
      </c>
      <c r="N4886" s="7" t="str">
        <f>Cartilha_GLOBAL!N4886</f>
        <v/>
      </c>
      <c r="O4886" s="144"/>
      <c r="Q4886" s="151"/>
      <c r="R4886" s="152">
        <v>0</v>
      </c>
      <c r="T4886" s="153">
        <f>IF(Cartilha_GLOBAL!R4886=0,0,IF(Cartilha_GLOBAL!R4886&gt;0,"c","b"))</f>
        <v>0</v>
      </c>
    </row>
    <row r="4887" ht="22.5" hidden="1" spans="1:20">
      <c r="A4887" s="158">
        <f>Cartilha_GLOBAL!A4887</f>
        <v>89431</v>
      </c>
      <c r="B4887" s="100" t="str">
        <f>Cartilha_GLOBAL!B4887</f>
        <v>SINAPI</v>
      </c>
      <c r="C4887" s="104" t="str">
        <f>Cartilha_GLOBAL!C4887</f>
        <v>LUVA, PVC, SOLDÁVEL, DN 32MM, INSTALADO EM RAMAL DE DISTRIBUIÇÃO DE ÁGUA - FORNECIMENTO E INSTALAÇÃO. AF_06/2022</v>
      </c>
      <c r="D4887" s="94" t="str">
        <f>Cartilha_GLOBAL!D4887</f>
        <v>UN</v>
      </c>
      <c r="E4887" s="105">
        <f>Cartilha_GLOBAL!$E4887</f>
        <v>10.26</v>
      </c>
      <c r="F4887" s="182">
        <f>Cartilha_GLOBAL!$F4887</f>
        <v>12.59</v>
      </c>
      <c r="G4887" s="108"/>
      <c r="H4887" s="107">
        <f t="shared" si="301"/>
        <v>0</v>
      </c>
      <c r="I4887" s="143">
        <f t="shared" si="302"/>
        <v>0</v>
      </c>
      <c r="J4887" s="142"/>
      <c r="K4887" s="145"/>
      <c r="L4887" s="7" t="str">
        <f t="shared" si="303"/>
        <v/>
      </c>
      <c r="M4887" s="7" t="str">
        <f t="shared" si="304"/>
        <v/>
      </c>
      <c r="N4887" s="7" t="str">
        <f>Cartilha_GLOBAL!N4887</f>
        <v/>
      </c>
      <c r="O4887" s="144"/>
      <c r="Q4887" s="151"/>
      <c r="R4887" s="152">
        <v>0</v>
      </c>
      <c r="T4887" s="153">
        <f>IF(Cartilha_GLOBAL!R4887=0,0,IF(Cartilha_GLOBAL!R4887&gt;0,"c","b"))</f>
        <v>0</v>
      </c>
    </row>
    <row r="4888" ht="22.5" hidden="1" spans="1:20">
      <c r="A4888" s="158">
        <f>Cartilha_GLOBAL!A4888</f>
        <v>89418</v>
      </c>
      <c r="B4888" s="100" t="str">
        <f>Cartilha_GLOBAL!B4888</f>
        <v>SINAPI</v>
      </c>
      <c r="C4888" s="104" t="str">
        <f>Cartilha_GLOBAL!C4888</f>
        <v>LUVA DE CORRER, PVC, SOLDÁVEL, DN 20MM, INSTALADO EM RAMAL DE DISTRIBUIÇÃO DE ÁGUA - FORNECIMENTO E INSTALAÇÃO. AF_06/2022</v>
      </c>
      <c r="D4888" s="94" t="str">
        <f>Cartilha_GLOBAL!D4888</f>
        <v>UN</v>
      </c>
      <c r="E4888" s="105">
        <f>Cartilha_GLOBAL!$E4888</f>
        <v>17.75</v>
      </c>
      <c r="F4888" s="182">
        <f>Cartilha_GLOBAL!$F4888</f>
        <v>21.79</v>
      </c>
      <c r="G4888" s="108"/>
      <c r="H4888" s="107">
        <f t="shared" si="301"/>
        <v>0</v>
      </c>
      <c r="I4888" s="143">
        <f t="shared" si="302"/>
        <v>0</v>
      </c>
      <c r="J4888" s="142"/>
      <c r="K4888" s="145"/>
      <c r="L4888" s="7" t="str">
        <f t="shared" si="303"/>
        <v/>
      </c>
      <c r="M4888" s="7" t="str">
        <f t="shared" si="304"/>
        <v/>
      </c>
      <c r="N4888" s="7" t="str">
        <f>Cartilha_GLOBAL!N4888</f>
        <v/>
      </c>
      <c r="O4888" s="144"/>
      <c r="Q4888" s="151"/>
      <c r="R4888" s="152">
        <v>0</v>
      </c>
      <c r="T4888" s="153">
        <f>IF(Cartilha_GLOBAL!R4888=0,0,IF(Cartilha_GLOBAL!R4888&gt;0,"c","b"))</f>
        <v>0</v>
      </c>
    </row>
    <row r="4889" ht="22.5" hidden="1" spans="1:20">
      <c r="A4889" s="158">
        <f>Cartilha_GLOBAL!A4889</f>
        <v>89425</v>
      </c>
      <c r="B4889" s="100" t="str">
        <f>Cartilha_GLOBAL!B4889</f>
        <v>SINAPI</v>
      </c>
      <c r="C4889" s="104" t="str">
        <f>Cartilha_GLOBAL!C4889</f>
        <v>LUVA DE CORRER, PVC, SOLDÁVEL, DN 25MM, INSTALADO EM RAMAL DE DISTRIBUIÇÃO DE ÁGUA - FORNECIMENTO E INSTALAÇÃO. AF_06/2022</v>
      </c>
      <c r="D4889" s="94" t="str">
        <f>Cartilha_GLOBAL!D4889</f>
        <v>UN</v>
      </c>
      <c r="E4889" s="105">
        <f>Cartilha_GLOBAL!$E4889</f>
        <v>20.85</v>
      </c>
      <c r="F4889" s="182">
        <f>Cartilha_GLOBAL!$F4889</f>
        <v>25.59</v>
      </c>
      <c r="G4889" s="108"/>
      <c r="H4889" s="107">
        <f t="shared" si="301"/>
        <v>0</v>
      </c>
      <c r="I4889" s="143">
        <f t="shared" si="302"/>
        <v>0</v>
      </c>
      <c r="J4889" s="142"/>
      <c r="K4889" s="145"/>
      <c r="L4889" s="7" t="str">
        <f t="shared" si="303"/>
        <v/>
      </c>
      <c r="M4889" s="7" t="str">
        <f t="shared" si="304"/>
        <v/>
      </c>
      <c r="N4889" s="7" t="str">
        <f>Cartilha_GLOBAL!N4889</f>
        <v/>
      </c>
      <c r="O4889" s="144"/>
      <c r="Q4889" s="151"/>
      <c r="R4889" s="152">
        <v>0</v>
      </c>
      <c r="T4889" s="153">
        <f>IF(Cartilha_GLOBAL!R4889=0,0,IF(Cartilha_GLOBAL!R4889&gt;0,"c","b"))</f>
        <v>0</v>
      </c>
    </row>
    <row r="4890" ht="22.5" hidden="1" spans="1:20">
      <c r="A4890" s="158">
        <f>Cartilha_GLOBAL!A4890</f>
        <v>89419</v>
      </c>
      <c r="B4890" s="100" t="str">
        <f>Cartilha_GLOBAL!B4890</f>
        <v>SINAPI</v>
      </c>
      <c r="C4890" s="104" t="str">
        <f>Cartilha_GLOBAL!C4890</f>
        <v>LUVA DE REDUÇÃO, PVC, SOLDÁVEL, DN 25MM X 20MM, INSTALADO EM RAMAL DE DISTRIBUIÇÃO DE ÁGUA - FORNECIMENTO E INSTALAÇÃO. AF_06/2022</v>
      </c>
      <c r="D4890" s="94" t="str">
        <f>Cartilha_GLOBAL!D4890</f>
        <v>UN</v>
      </c>
      <c r="E4890" s="105">
        <f>Cartilha_GLOBAL!$E4890</f>
        <v>7.58</v>
      </c>
      <c r="F4890" s="182">
        <f>Cartilha_GLOBAL!$F4890</f>
        <v>9.3</v>
      </c>
      <c r="G4890" s="108"/>
      <c r="H4890" s="107">
        <f t="shared" si="301"/>
        <v>0</v>
      </c>
      <c r="I4890" s="143">
        <f t="shared" si="302"/>
        <v>0</v>
      </c>
      <c r="J4890" s="142"/>
      <c r="K4890" s="145"/>
      <c r="L4890" s="7" t="str">
        <f t="shared" si="303"/>
        <v/>
      </c>
      <c r="M4890" s="7" t="str">
        <f t="shared" si="304"/>
        <v/>
      </c>
      <c r="N4890" s="7" t="str">
        <f>Cartilha_GLOBAL!N4890</f>
        <v/>
      </c>
      <c r="O4890" s="144"/>
      <c r="Q4890" s="151"/>
      <c r="R4890" s="152">
        <v>0</v>
      </c>
      <c r="T4890" s="153">
        <f>IF(Cartilha_GLOBAL!R4890=0,0,IF(Cartilha_GLOBAL!R4890&gt;0,"c","b"))</f>
        <v>0</v>
      </c>
    </row>
    <row r="4891" ht="22.5" hidden="1" spans="1:20">
      <c r="A4891" s="158">
        <f>Cartilha_GLOBAL!A4891</f>
        <v>89426</v>
      </c>
      <c r="B4891" s="100" t="str">
        <f>Cartilha_GLOBAL!B4891</f>
        <v>SINAPI</v>
      </c>
      <c r="C4891" s="104" t="str">
        <f>Cartilha_GLOBAL!C4891</f>
        <v>LUVA DE REDUÇÃO, PVC, SOLDÁVEL, DN 32MM X 25MM, INSTALADO EM RAMAL DE DISTRIBUIÇÃO DE ÁGUA - FORNECIMENTO E INSTALAÇÃO. AF_06/2022</v>
      </c>
      <c r="D4891" s="94" t="str">
        <f>Cartilha_GLOBAL!D4891</f>
        <v>UN</v>
      </c>
      <c r="E4891" s="105">
        <f>Cartilha_GLOBAL!$E4891</f>
        <v>10.81</v>
      </c>
      <c r="F4891" s="182">
        <f>Cartilha_GLOBAL!$F4891</f>
        <v>13.27</v>
      </c>
      <c r="G4891" s="108"/>
      <c r="H4891" s="107">
        <f t="shared" si="301"/>
        <v>0</v>
      </c>
      <c r="I4891" s="143">
        <f t="shared" si="302"/>
        <v>0</v>
      </c>
      <c r="J4891" s="142"/>
      <c r="K4891" s="145"/>
      <c r="L4891" s="7" t="str">
        <f t="shared" si="303"/>
        <v/>
      </c>
      <c r="M4891" s="7" t="str">
        <f t="shared" si="304"/>
        <v/>
      </c>
      <c r="N4891" s="7" t="str">
        <f>Cartilha_GLOBAL!N4891</f>
        <v/>
      </c>
      <c r="O4891" s="144"/>
      <c r="Q4891" s="151"/>
      <c r="R4891" s="152">
        <v>0</v>
      </c>
      <c r="T4891" s="153">
        <f>IF(Cartilha_GLOBAL!R4891=0,0,IF(Cartilha_GLOBAL!R4891&gt;0,"c","b"))</f>
        <v>0</v>
      </c>
    </row>
    <row r="4892" ht="22.5" hidden="1" spans="1:20">
      <c r="A4892" s="158">
        <f>Cartilha_GLOBAL!A4892</f>
        <v>89433</v>
      </c>
      <c r="B4892" s="100" t="str">
        <f>Cartilha_GLOBAL!B4892</f>
        <v>SINAPI</v>
      </c>
      <c r="C4892" s="104" t="str">
        <f>Cartilha_GLOBAL!C4892</f>
        <v>LUVA DE REDUÇÃO, PVC, SOLDÁVEL, DN 40MM X 32MM, INSTALADO EM RAMAL DE DISTRIBUIÇÃO DE ÁGUA - FORNECIMENTO E INSTALAÇÃO. AF_06/2022</v>
      </c>
      <c r="D4892" s="94" t="str">
        <f>Cartilha_GLOBAL!D4892</f>
        <v>UN</v>
      </c>
      <c r="E4892" s="105">
        <f>Cartilha_GLOBAL!$E4892</f>
        <v>14.9</v>
      </c>
      <c r="F4892" s="182">
        <f>Cartilha_GLOBAL!$F4892</f>
        <v>18.29</v>
      </c>
      <c r="G4892" s="108"/>
      <c r="H4892" s="107">
        <f t="shared" si="301"/>
        <v>0</v>
      </c>
      <c r="I4892" s="143">
        <f t="shared" si="302"/>
        <v>0</v>
      </c>
      <c r="J4892" s="142"/>
      <c r="K4892" s="145"/>
      <c r="L4892" s="7" t="str">
        <f t="shared" si="303"/>
        <v/>
      </c>
      <c r="M4892" s="7" t="str">
        <f t="shared" si="304"/>
        <v/>
      </c>
      <c r="N4892" s="7" t="str">
        <f>Cartilha_GLOBAL!N4892</f>
        <v/>
      </c>
      <c r="O4892" s="144"/>
      <c r="Q4892" s="151"/>
      <c r="R4892" s="152">
        <v>0</v>
      </c>
      <c r="T4892" s="153">
        <f>IF(Cartilha_GLOBAL!R4892=0,0,IF(Cartilha_GLOBAL!R4892&gt;0,"c","b"))</f>
        <v>0</v>
      </c>
    </row>
    <row r="4893" ht="22.5" hidden="1" spans="1:20">
      <c r="A4893" s="158">
        <f>Cartilha_GLOBAL!A4893</f>
        <v>89427</v>
      </c>
      <c r="B4893" s="100" t="str">
        <f>Cartilha_GLOBAL!B4893</f>
        <v>SINAPI</v>
      </c>
      <c r="C4893" s="104" t="str">
        <f>Cartilha_GLOBAL!C4893</f>
        <v>LUVA COM BUCHA DE LATÃO, PVC, SOLDÁVEL, DN 25MM X 3/4 , INSTALADO EM RAMAL DE DISTRIBUIÇÃO DE ÁGUA - FORNECIMENTO E INSTALAÇÃO. AF_06/2022</v>
      </c>
      <c r="D4893" s="94" t="str">
        <f>Cartilha_GLOBAL!D4893</f>
        <v>UN</v>
      </c>
      <c r="E4893" s="105">
        <f>Cartilha_GLOBAL!$E4893</f>
        <v>13.59</v>
      </c>
      <c r="F4893" s="182">
        <f>Cartilha_GLOBAL!$F4893</f>
        <v>16.68</v>
      </c>
      <c r="G4893" s="108"/>
      <c r="H4893" s="107">
        <f t="shared" si="301"/>
        <v>0</v>
      </c>
      <c r="I4893" s="143">
        <f t="shared" si="302"/>
        <v>0</v>
      </c>
      <c r="J4893" s="142"/>
      <c r="K4893" s="145"/>
      <c r="L4893" s="7" t="str">
        <f t="shared" si="303"/>
        <v/>
      </c>
      <c r="M4893" s="7" t="str">
        <f t="shared" si="304"/>
        <v/>
      </c>
      <c r="N4893" s="7" t="str">
        <f>Cartilha_GLOBAL!N4893</f>
        <v/>
      </c>
      <c r="O4893" s="144"/>
      <c r="Q4893" s="151"/>
      <c r="R4893" s="152">
        <v>0</v>
      </c>
      <c r="T4893" s="153">
        <f>IF(Cartilha_GLOBAL!R4893=0,0,IF(Cartilha_GLOBAL!R4893&gt;0,"c","b"))</f>
        <v>0</v>
      </c>
    </row>
    <row r="4894" ht="22.5" hidden="1" spans="1:20">
      <c r="A4894" s="158">
        <f>Cartilha_GLOBAL!A4894</f>
        <v>89434</v>
      </c>
      <c r="B4894" s="100" t="str">
        <f>Cartilha_GLOBAL!B4894</f>
        <v>SINAPI</v>
      </c>
      <c r="C4894" s="104" t="str">
        <f>Cartilha_GLOBAL!C4894</f>
        <v>LUVA SOLDÁVEL E COM ROSCA, PVC, SOLDÁVEL, DN 32MM X 1 , INSTALADO EM RAMAL DE DISTRIBUIÇÃO DE ÁGUA - FORNECIMENTO E INSTALAÇÃO. AF_06/2022</v>
      </c>
      <c r="D4894" s="94" t="str">
        <f>Cartilha_GLOBAL!D4894</f>
        <v>UN</v>
      </c>
      <c r="E4894" s="105">
        <f>Cartilha_GLOBAL!$E4894</f>
        <v>12.44</v>
      </c>
      <c r="F4894" s="182">
        <f>Cartilha_GLOBAL!$F4894</f>
        <v>15.27</v>
      </c>
      <c r="G4894" s="108"/>
      <c r="H4894" s="107">
        <f t="shared" si="301"/>
        <v>0</v>
      </c>
      <c r="I4894" s="143">
        <f t="shared" si="302"/>
        <v>0</v>
      </c>
      <c r="J4894" s="142"/>
      <c r="K4894" s="145"/>
      <c r="L4894" s="7" t="str">
        <f t="shared" si="303"/>
        <v/>
      </c>
      <c r="M4894" s="7" t="str">
        <f t="shared" si="304"/>
        <v/>
      </c>
      <c r="N4894" s="7" t="str">
        <f>Cartilha_GLOBAL!N4894</f>
        <v/>
      </c>
      <c r="O4894" s="144"/>
      <c r="Q4894" s="151"/>
      <c r="R4894" s="152">
        <v>0</v>
      </c>
      <c r="T4894" s="153">
        <f>IF(Cartilha_GLOBAL!R4894=0,0,IF(Cartilha_GLOBAL!R4894&gt;0,"c","b"))</f>
        <v>0</v>
      </c>
    </row>
    <row r="4895" ht="22.5" hidden="1" spans="1:20">
      <c r="A4895" s="158">
        <f>Cartilha_GLOBAL!A4895</f>
        <v>89421</v>
      </c>
      <c r="B4895" s="100" t="str">
        <f>Cartilha_GLOBAL!B4895</f>
        <v>SINAPI</v>
      </c>
      <c r="C4895" s="104" t="str">
        <f>Cartilha_GLOBAL!C4895</f>
        <v>UNIÃO, PVC, SOLDÁVEL, DN 20MM, INSTALADO EM RAMAL DE DISTRIBUIÇÃO DE ÁGUA - FORNECIMENTO E INSTALAÇÃO. AF_06/2022</v>
      </c>
      <c r="D4895" s="94" t="str">
        <f>Cartilha_GLOBAL!D4895</f>
        <v>UN</v>
      </c>
      <c r="E4895" s="105">
        <f>Cartilha_GLOBAL!$E4895</f>
        <v>13.13</v>
      </c>
      <c r="F4895" s="182">
        <f>Cartilha_GLOBAL!$F4895</f>
        <v>16.12</v>
      </c>
      <c r="G4895" s="108"/>
      <c r="H4895" s="107">
        <f t="shared" si="301"/>
        <v>0</v>
      </c>
      <c r="I4895" s="143">
        <f t="shared" si="302"/>
        <v>0</v>
      </c>
      <c r="J4895" s="142"/>
      <c r="K4895" s="145"/>
      <c r="L4895" s="7" t="str">
        <f t="shared" si="303"/>
        <v/>
      </c>
      <c r="M4895" s="7" t="str">
        <f t="shared" si="304"/>
        <v/>
      </c>
      <c r="N4895" s="7" t="str">
        <f>Cartilha_GLOBAL!N4895</f>
        <v/>
      </c>
      <c r="O4895" s="144"/>
      <c r="Q4895" s="151"/>
      <c r="R4895" s="152">
        <v>0</v>
      </c>
      <c r="T4895" s="153">
        <f>IF(Cartilha_GLOBAL!R4895=0,0,IF(Cartilha_GLOBAL!R4895&gt;0,"c","b"))</f>
        <v>0</v>
      </c>
    </row>
    <row r="4896" ht="22.5" hidden="1" spans="1:20">
      <c r="A4896" s="158">
        <f>Cartilha_GLOBAL!A4896</f>
        <v>89428</v>
      </c>
      <c r="B4896" s="100" t="str">
        <f>Cartilha_GLOBAL!B4896</f>
        <v>SINAPI</v>
      </c>
      <c r="C4896" s="104" t="str">
        <f>Cartilha_GLOBAL!C4896</f>
        <v>UNIÃO, PVC, SOLDÁVEL, DN 25MM, INSTALADO EM RAMAL DE DISTRIBUIÇÃO DE ÁGUA - FORNECIMENTO E INSTALAÇÃO. AF_06/2022</v>
      </c>
      <c r="D4896" s="94" t="str">
        <f>Cartilha_GLOBAL!D4896</f>
        <v>UN</v>
      </c>
      <c r="E4896" s="105">
        <f>Cartilha_GLOBAL!$E4896</f>
        <v>15.79</v>
      </c>
      <c r="F4896" s="182">
        <f>Cartilha_GLOBAL!$F4896</f>
        <v>19.38</v>
      </c>
      <c r="G4896" s="108"/>
      <c r="H4896" s="107">
        <f t="shared" si="301"/>
        <v>0</v>
      </c>
      <c r="I4896" s="143">
        <f t="shared" si="302"/>
        <v>0</v>
      </c>
      <c r="J4896" s="142"/>
      <c r="K4896" s="145"/>
      <c r="L4896" s="7" t="str">
        <f t="shared" si="303"/>
        <v/>
      </c>
      <c r="M4896" s="7" t="str">
        <f t="shared" si="304"/>
        <v/>
      </c>
      <c r="N4896" s="7" t="str">
        <f>Cartilha_GLOBAL!N4896</f>
        <v/>
      </c>
      <c r="O4896" s="144"/>
      <c r="Q4896" s="151"/>
      <c r="R4896" s="152">
        <v>0</v>
      </c>
      <c r="T4896" s="153">
        <f>IF(Cartilha_GLOBAL!R4896=0,0,IF(Cartilha_GLOBAL!R4896&gt;0,"c","b"))</f>
        <v>0</v>
      </c>
    </row>
    <row r="4897" ht="22.5" hidden="1" spans="1:20">
      <c r="A4897" s="158">
        <f>Cartilha_GLOBAL!A4897</f>
        <v>89435</v>
      </c>
      <c r="B4897" s="100" t="str">
        <f>Cartilha_GLOBAL!B4897</f>
        <v>SINAPI</v>
      </c>
      <c r="C4897" s="104" t="str">
        <f>Cartilha_GLOBAL!C4897</f>
        <v>UNIÃO, PVC, SOLDÁVEL, DN 32MM, INSTALADO EM RAMAL DE DISTRIBUIÇÃO DE ÁGUA - FORNECIMENTO E INSTALAÇÃO. AF_06/2022</v>
      </c>
      <c r="D4897" s="94" t="str">
        <f>Cartilha_GLOBAL!D4897</f>
        <v>UN</v>
      </c>
      <c r="E4897" s="105">
        <f>Cartilha_GLOBAL!$E4897</f>
        <v>23.59</v>
      </c>
      <c r="F4897" s="182">
        <f>Cartilha_GLOBAL!$F4897</f>
        <v>28.95</v>
      </c>
      <c r="G4897" s="108"/>
      <c r="H4897" s="107">
        <f t="shared" si="301"/>
        <v>0</v>
      </c>
      <c r="I4897" s="143">
        <f t="shared" si="302"/>
        <v>0</v>
      </c>
      <c r="J4897" s="142"/>
      <c r="K4897" s="145"/>
      <c r="L4897" s="7" t="str">
        <f t="shared" si="303"/>
        <v/>
      </c>
      <c r="M4897" s="7" t="str">
        <f t="shared" si="304"/>
        <v/>
      </c>
      <c r="N4897" s="7" t="str">
        <f>Cartilha_GLOBAL!N4897</f>
        <v/>
      </c>
      <c r="O4897" s="144"/>
      <c r="Q4897" s="151"/>
      <c r="R4897" s="152">
        <v>0</v>
      </c>
      <c r="T4897" s="153">
        <f>IF(Cartilha_GLOBAL!R4897=0,0,IF(Cartilha_GLOBAL!R4897&gt;0,"c","b"))</f>
        <v>0</v>
      </c>
    </row>
    <row r="4898" ht="22.5" hidden="1" spans="1:20">
      <c r="A4898" s="158">
        <f>Cartilha_GLOBAL!A4898</f>
        <v>89438</v>
      </c>
      <c r="B4898" s="100" t="str">
        <f>Cartilha_GLOBAL!B4898</f>
        <v>SINAPI</v>
      </c>
      <c r="C4898" s="104" t="str">
        <f>Cartilha_GLOBAL!C4898</f>
        <v>TE, PVC, SOLDÁVEL, DN 20MM, INSTALADO EM RAMAL DE DISTRIBUIÇÃO DE ÁGUA - FORNECIMENTO E INSTALAÇÃO. AF_06/2022</v>
      </c>
      <c r="D4898" s="94" t="str">
        <f>Cartilha_GLOBAL!D4898</f>
        <v>UN</v>
      </c>
      <c r="E4898" s="105">
        <f>Cartilha_GLOBAL!$E4898</f>
        <v>11.61</v>
      </c>
      <c r="F4898" s="182">
        <f>Cartilha_GLOBAL!$F4898</f>
        <v>14.25</v>
      </c>
      <c r="G4898" s="108"/>
      <c r="H4898" s="107">
        <f t="shared" si="301"/>
        <v>0</v>
      </c>
      <c r="I4898" s="143">
        <f t="shared" si="302"/>
        <v>0</v>
      </c>
      <c r="J4898" s="142"/>
      <c r="K4898" s="145"/>
      <c r="L4898" s="7" t="str">
        <f t="shared" si="303"/>
        <v/>
      </c>
      <c r="M4898" s="7" t="str">
        <f t="shared" si="304"/>
        <v/>
      </c>
      <c r="N4898" s="7" t="str">
        <f>Cartilha_GLOBAL!N4898</f>
        <v/>
      </c>
      <c r="O4898" s="144"/>
      <c r="Q4898" s="151"/>
      <c r="R4898" s="152">
        <v>0</v>
      </c>
      <c r="T4898" s="153">
        <f>IF(Cartilha_GLOBAL!R4898=0,0,IF(Cartilha_GLOBAL!R4898&gt;0,"c","b"))</f>
        <v>0</v>
      </c>
    </row>
    <row r="4899" ht="22.5" hidden="1" spans="1:20">
      <c r="A4899" s="158">
        <f>Cartilha_GLOBAL!A4899</f>
        <v>89440</v>
      </c>
      <c r="B4899" s="100" t="str">
        <f>Cartilha_GLOBAL!B4899</f>
        <v>SINAPI</v>
      </c>
      <c r="C4899" s="104" t="str">
        <f>Cartilha_GLOBAL!C4899</f>
        <v>TE, PVC, SOLDÁVEL, DN 25MM, INSTALADO EM RAMAL DE DISTRIBUIÇÃO DE ÁGUA - FORNECIMENTO E INSTALAÇÃO. AF_06/2022</v>
      </c>
      <c r="D4899" s="94" t="str">
        <f>Cartilha_GLOBAL!D4899</f>
        <v>UN</v>
      </c>
      <c r="E4899" s="105">
        <f>Cartilha_GLOBAL!$E4899</f>
        <v>13.77</v>
      </c>
      <c r="F4899" s="182">
        <f>Cartilha_GLOBAL!$F4899</f>
        <v>16.9</v>
      </c>
      <c r="G4899" s="108"/>
      <c r="H4899" s="107">
        <f t="shared" si="301"/>
        <v>0</v>
      </c>
      <c r="I4899" s="143">
        <f t="shared" si="302"/>
        <v>0</v>
      </c>
      <c r="J4899" s="142"/>
      <c r="K4899" s="145"/>
      <c r="L4899" s="7" t="str">
        <f t="shared" si="303"/>
        <v/>
      </c>
      <c r="M4899" s="7" t="str">
        <f t="shared" si="304"/>
        <v/>
      </c>
      <c r="N4899" s="7" t="str">
        <f>Cartilha_GLOBAL!N4899</f>
        <v/>
      </c>
      <c r="O4899" s="144"/>
      <c r="Q4899" s="151"/>
      <c r="R4899" s="152">
        <v>0</v>
      </c>
      <c r="T4899" s="153">
        <f>IF(Cartilha_GLOBAL!R4899=0,0,IF(Cartilha_GLOBAL!R4899&gt;0,"c","b"))</f>
        <v>0</v>
      </c>
    </row>
    <row r="4900" ht="22.5" hidden="1" spans="1:20">
      <c r="A4900" s="158">
        <f>Cartilha_GLOBAL!A4900</f>
        <v>89443</v>
      </c>
      <c r="B4900" s="100" t="str">
        <f>Cartilha_GLOBAL!B4900</f>
        <v>SINAPI</v>
      </c>
      <c r="C4900" s="104" t="str">
        <f>Cartilha_GLOBAL!C4900</f>
        <v>TE, PVC, SOLDÁVEL, DN 32MM, INSTALADO EM RAMAL DE DISTRIBUIÇÃO DE ÁGUA - FORNECIMENTO E INSTALAÇÃO. AF_06/2022</v>
      </c>
      <c r="D4900" s="94" t="str">
        <f>Cartilha_GLOBAL!D4900</f>
        <v>UN</v>
      </c>
      <c r="E4900" s="105">
        <f>Cartilha_GLOBAL!$E4900</f>
        <v>19.43</v>
      </c>
      <c r="F4900" s="182">
        <f>Cartilha_GLOBAL!$F4900</f>
        <v>23.85</v>
      </c>
      <c r="G4900" s="108"/>
      <c r="H4900" s="107">
        <f t="shared" si="301"/>
        <v>0</v>
      </c>
      <c r="I4900" s="143">
        <f t="shared" si="302"/>
        <v>0</v>
      </c>
      <c r="J4900" s="142"/>
      <c r="K4900" s="145"/>
      <c r="L4900" s="7" t="str">
        <f t="shared" si="303"/>
        <v/>
      </c>
      <c r="M4900" s="7" t="str">
        <f t="shared" si="304"/>
        <v/>
      </c>
      <c r="N4900" s="7" t="str">
        <f>Cartilha_GLOBAL!N4900</f>
        <v/>
      </c>
      <c r="O4900" s="144"/>
      <c r="Q4900" s="151"/>
      <c r="R4900" s="152">
        <v>0</v>
      </c>
      <c r="T4900" s="153">
        <f>IF(Cartilha_GLOBAL!R4900=0,0,IF(Cartilha_GLOBAL!R4900&gt;0,"c","b"))</f>
        <v>0</v>
      </c>
    </row>
    <row r="4901" ht="22.5" hidden="1" spans="1:20">
      <c r="A4901" s="158">
        <f>Cartilha_GLOBAL!A4901</f>
        <v>89442</v>
      </c>
      <c r="B4901" s="100" t="str">
        <f>Cartilha_GLOBAL!B4901</f>
        <v>SINAPI</v>
      </c>
      <c r="C4901" s="104" t="str">
        <f>Cartilha_GLOBAL!C4901</f>
        <v>TÊ DE REDUÇÃO, PVC, SOLDÁVEL, DN 25MM X 20MM, INSTALADO EM RAMAL DE DISTRIBUIÇÃO DE ÁGUA - FORNECIMENTO E INSTALAÇÃO. AF_06/2022</v>
      </c>
      <c r="D4901" s="94" t="str">
        <f>Cartilha_GLOBAL!D4901</f>
        <v>UN</v>
      </c>
      <c r="E4901" s="105">
        <f>Cartilha_GLOBAL!$E4901</f>
        <v>15.84</v>
      </c>
      <c r="F4901" s="182">
        <f>Cartilha_GLOBAL!$F4901</f>
        <v>19.44</v>
      </c>
      <c r="G4901" s="108"/>
      <c r="H4901" s="107">
        <f t="shared" si="301"/>
        <v>0</v>
      </c>
      <c r="I4901" s="143">
        <f t="shared" si="302"/>
        <v>0</v>
      </c>
      <c r="J4901" s="142"/>
      <c r="K4901" s="145"/>
      <c r="L4901" s="7" t="str">
        <f t="shared" si="303"/>
        <v/>
      </c>
      <c r="M4901" s="7" t="str">
        <f t="shared" si="304"/>
        <v/>
      </c>
      <c r="N4901" s="7" t="str">
        <f>Cartilha_GLOBAL!N4901</f>
        <v/>
      </c>
      <c r="O4901" s="144"/>
      <c r="Q4901" s="151"/>
      <c r="R4901" s="152">
        <v>0</v>
      </c>
      <c r="T4901" s="153">
        <f>IF(Cartilha_GLOBAL!R4901=0,0,IF(Cartilha_GLOBAL!R4901&gt;0,"c","b"))</f>
        <v>0</v>
      </c>
    </row>
    <row r="4902" ht="22.5" hidden="1" spans="1:20">
      <c r="A4902" s="158">
        <f>Cartilha_GLOBAL!A4902</f>
        <v>89445</v>
      </c>
      <c r="B4902" s="100" t="str">
        <f>Cartilha_GLOBAL!B4902</f>
        <v>SINAPI</v>
      </c>
      <c r="C4902" s="104" t="str">
        <f>Cartilha_GLOBAL!C4902</f>
        <v>TÊ DE REDUÇÃO, PVC, SOLDÁVEL, DN 32MM X 25MM, INSTALADO EM RAMAL DE DISTRIBUIÇÃO DE ÁGUA - FORNECIMENTO E INSTALAÇÃO. AF_06/2022</v>
      </c>
      <c r="D4902" s="94" t="str">
        <f>Cartilha_GLOBAL!D4902</f>
        <v>UN</v>
      </c>
      <c r="E4902" s="105">
        <f>Cartilha_GLOBAL!$E4902</f>
        <v>21.48</v>
      </c>
      <c r="F4902" s="182">
        <f>Cartilha_GLOBAL!$F4902</f>
        <v>26.36</v>
      </c>
      <c r="G4902" s="108"/>
      <c r="H4902" s="107">
        <f t="shared" si="301"/>
        <v>0</v>
      </c>
      <c r="I4902" s="143">
        <f t="shared" si="302"/>
        <v>0</v>
      </c>
      <c r="J4902" s="142"/>
      <c r="K4902" s="145"/>
      <c r="L4902" s="7" t="str">
        <f t="shared" si="303"/>
        <v/>
      </c>
      <c r="M4902" s="7" t="str">
        <f t="shared" si="304"/>
        <v/>
      </c>
      <c r="N4902" s="7" t="str">
        <f>Cartilha_GLOBAL!N4902</f>
        <v/>
      </c>
      <c r="O4902" s="144"/>
      <c r="Q4902" s="151"/>
      <c r="R4902" s="152">
        <v>0</v>
      </c>
      <c r="T4902" s="153">
        <f>IF(Cartilha_GLOBAL!R4902=0,0,IF(Cartilha_GLOBAL!R4902&gt;0,"c","b"))</f>
        <v>0</v>
      </c>
    </row>
    <row r="4903" ht="22.5" hidden="1" spans="1:20">
      <c r="A4903" s="158">
        <f>Cartilha_GLOBAL!A4903</f>
        <v>89439</v>
      </c>
      <c r="B4903" s="100" t="str">
        <f>Cartilha_GLOBAL!B4903</f>
        <v>SINAPI</v>
      </c>
      <c r="C4903" s="104" t="str">
        <f>Cartilha_GLOBAL!C4903</f>
        <v>TÊ SOLDÁVEL E COM ROSCA NA BOLSA CENTRAL, PVC, SOLDÁVEL, DN 20MM X 1/2 , INSTALADO EM RAMAL DE DISTRIBUIÇÃO DE ÁGUA - FORNECIMENTO E INSTALAÇÃO. AF_06/2022</v>
      </c>
      <c r="D4903" s="94" t="str">
        <f>Cartilha_GLOBAL!D4903</f>
        <v>UN</v>
      </c>
      <c r="E4903" s="105">
        <f>Cartilha_GLOBAL!$E4903</f>
        <v>13.33</v>
      </c>
      <c r="F4903" s="182">
        <f>Cartilha_GLOBAL!$F4903</f>
        <v>16.36</v>
      </c>
      <c r="G4903" s="108"/>
      <c r="H4903" s="107">
        <f t="shared" si="301"/>
        <v>0</v>
      </c>
      <c r="I4903" s="143">
        <f t="shared" si="302"/>
        <v>0</v>
      </c>
      <c r="J4903" s="142"/>
      <c r="K4903" s="145"/>
      <c r="L4903" s="7" t="str">
        <f t="shared" si="303"/>
        <v/>
      </c>
      <c r="M4903" s="7" t="str">
        <f t="shared" si="304"/>
        <v/>
      </c>
      <c r="N4903" s="7" t="str">
        <f>Cartilha_GLOBAL!N4903</f>
        <v/>
      </c>
      <c r="O4903" s="144"/>
      <c r="Q4903" s="151"/>
      <c r="R4903" s="152">
        <v>0</v>
      </c>
      <c r="T4903" s="153">
        <f>IF(Cartilha_GLOBAL!R4903=0,0,IF(Cartilha_GLOBAL!R4903&gt;0,"c","b"))</f>
        <v>0</v>
      </c>
    </row>
    <row r="4904" ht="22.5" hidden="1" spans="1:20">
      <c r="A4904" s="158">
        <f>Cartilha_GLOBAL!A4904</f>
        <v>89444</v>
      </c>
      <c r="B4904" s="100" t="str">
        <f>Cartilha_GLOBAL!B4904</f>
        <v>SINAPI</v>
      </c>
      <c r="C4904" s="104" t="str">
        <f>Cartilha_GLOBAL!C4904</f>
        <v>TÊ COM BUCHA DE LATÃO NA BOLSA CENTRAL, PVC, SOLDÁVEL, DN 32MM X 3/4 , INSTALADO EM RAMAL DE DISTRIBUIÇÃO DE ÁGUA - FORNECIMENTO E INSTALAÇÃO. AF_06/2022</v>
      </c>
      <c r="D4904" s="94" t="str">
        <f>Cartilha_GLOBAL!D4904</f>
        <v>UN</v>
      </c>
      <c r="E4904" s="105">
        <f>Cartilha_GLOBAL!$E4904</f>
        <v>27.62</v>
      </c>
      <c r="F4904" s="182">
        <f>Cartilha_GLOBAL!$F4904</f>
        <v>33.9</v>
      </c>
      <c r="G4904" s="108"/>
      <c r="H4904" s="107">
        <f t="shared" si="301"/>
        <v>0</v>
      </c>
      <c r="I4904" s="143">
        <f t="shared" si="302"/>
        <v>0</v>
      </c>
      <c r="J4904" s="142"/>
      <c r="K4904" s="145"/>
      <c r="L4904" s="7" t="str">
        <f t="shared" si="303"/>
        <v/>
      </c>
      <c r="M4904" s="7" t="str">
        <f t="shared" si="304"/>
        <v/>
      </c>
      <c r="N4904" s="7" t="str">
        <f>Cartilha_GLOBAL!N4904</f>
        <v/>
      </c>
      <c r="O4904" s="144"/>
      <c r="Q4904" s="151"/>
      <c r="R4904" s="152">
        <v>0</v>
      </c>
      <c r="T4904" s="153">
        <f>IF(Cartilha_GLOBAL!R4904=0,0,IF(Cartilha_GLOBAL!R4904&gt;0,"c","b"))</f>
        <v>0</v>
      </c>
    </row>
    <row r="4905" ht="12.75" hidden="1" spans="1:20">
      <c r="A4905" s="154" t="str">
        <f>Cartilha_GLOBAL!A4905</f>
        <v>9.3.20</v>
      </c>
      <c r="B4905" s="100">
        <f>Cartilha_GLOBAL!B4905</f>
        <v>0</v>
      </c>
      <c r="C4905" s="161" t="str">
        <f>Cartilha_GLOBAL!C4905</f>
        <v>EM PRUMADA DE ÁGUA</v>
      </c>
      <c r="D4905" s="94">
        <f>Cartilha_GLOBAL!D4905</f>
        <v>0</v>
      </c>
      <c r="E4905" s="105">
        <f>Cartilha_GLOBAL!$E4905</f>
        <v>0</v>
      </c>
      <c r="F4905" s="182">
        <f>Cartilha_GLOBAL!$F4905</f>
        <v>0</v>
      </c>
      <c r="G4905" s="187"/>
      <c r="H4905" s="187">
        <f t="shared" si="301"/>
        <v>0</v>
      </c>
      <c r="I4905" s="188">
        <f t="shared" si="302"/>
        <v>0</v>
      </c>
      <c r="J4905" s="142"/>
      <c r="K4905" s="145" t="str">
        <f>IF(SUM(I4906:I4982)&gt;0,"xx","")</f>
        <v/>
      </c>
      <c r="L4905" s="7" t="str">
        <f t="shared" si="303"/>
        <v/>
      </c>
      <c r="M4905" s="7" t="str">
        <f t="shared" si="304"/>
        <v/>
      </c>
      <c r="N4905" s="7" t="str">
        <f>Cartilha_GLOBAL!N4905</f>
        <v/>
      </c>
      <c r="O4905" s="144"/>
      <c r="Q4905" s="151"/>
      <c r="R4905" s="152">
        <v>0</v>
      </c>
      <c r="T4905" s="153">
        <f>IF(Cartilha_GLOBAL!R4905=0,0,IF(Cartilha_GLOBAL!R4905&gt;0,"c","b"))</f>
        <v>0</v>
      </c>
    </row>
    <row r="4906" ht="22.5" hidden="1" spans="1:20">
      <c r="A4906" s="158">
        <f>Cartilha_GLOBAL!A4906</f>
        <v>89540</v>
      </c>
      <c r="B4906" s="100" t="str">
        <f>Cartilha_GLOBAL!B4906</f>
        <v>SINAPI</v>
      </c>
      <c r="C4906" s="104" t="str">
        <f>Cartilha_GLOBAL!C4906</f>
        <v>CURVA DE TRANSPOSIÇÃO, PVC, SOLDÁVEL, DN 25MM, INSTALADO EM PRUMADA DE ÁGUA  - FORNECIMENTO E INSTALAÇÃO. AF_06/2022</v>
      </c>
      <c r="D4906" s="94" t="str">
        <f>Cartilha_GLOBAL!D4906</f>
        <v>UN</v>
      </c>
      <c r="E4906" s="105">
        <f>Cartilha_GLOBAL!$E4906</f>
        <v>11.71</v>
      </c>
      <c r="F4906" s="182">
        <f>Cartilha_GLOBAL!$F4906</f>
        <v>14.37</v>
      </c>
      <c r="G4906" s="108"/>
      <c r="H4906" s="107">
        <f t="shared" si="301"/>
        <v>0</v>
      </c>
      <c r="I4906" s="143">
        <f t="shared" si="302"/>
        <v>0</v>
      </c>
      <c r="J4906" s="142"/>
      <c r="K4906" s="145"/>
      <c r="L4906" s="7" t="str">
        <f t="shared" si="303"/>
        <v/>
      </c>
      <c r="M4906" s="7" t="str">
        <f t="shared" si="304"/>
        <v/>
      </c>
      <c r="N4906" s="7" t="str">
        <f>Cartilha_GLOBAL!N4906</f>
        <v/>
      </c>
      <c r="O4906" s="144"/>
      <c r="Q4906" s="151"/>
      <c r="R4906" s="152">
        <v>0</v>
      </c>
      <c r="T4906" s="153">
        <f>IF(Cartilha_GLOBAL!R4906=0,0,IF(Cartilha_GLOBAL!R4906&gt;0,"c","b"))</f>
        <v>0</v>
      </c>
    </row>
    <row r="4907" ht="22.5" hidden="1" spans="1:20">
      <c r="A4907" s="158">
        <f>Cartilha_GLOBAL!A4907</f>
        <v>89542</v>
      </c>
      <c r="B4907" s="100" t="str">
        <f>Cartilha_GLOBAL!B4907</f>
        <v>SINAPI</v>
      </c>
      <c r="C4907" s="104" t="str">
        <f>Cartilha_GLOBAL!C4907</f>
        <v>LUVA DE CORRER, PVC, SOLDÁVEL, DN 32MM, INSTALADO EM PRUMADA DE ÁGUA - FORNECIMENTO E INSTALAÇÃO. AF_06/2022</v>
      </c>
      <c r="D4907" s="94" t="str">
        <f>Cartilha_GLOBAL!D4907</f>
        <v>UN</v>
      </c>
      <c r="E4907" s="105">
        <f>Cartilha_GLOBAL!$E4907</f>
        <v>30.46</v>
      </c>
      <c r="F4907" s="182">
        <f>Cartilha_GLOBAL!$F4907</f>
        <v>37.39</v>
      </c>
      <c r="G4907" s="108"/>
      <c r="H4907" s="107">
        <f t="shared" si="301"/>
        <v>0</v>
      </c>
      <c r="I4907" s="143">
        <f t="shared" si="302"/>
        <v>0</v>
      </c>
      <c r="J4907" s="142"/>
      <c r="K4907" s="228"/>
      <c r="L4907" s="7" t="str">
        <f t="shared" si="303"/>
        <v/>
      </c>
      <c r="M4907" s="7" t="str">
        <f t="shared" si="304"/>
        <v/>
      </c>
      <c r="N4907" s="7" t="str">
        <f>Cartilha_GLOBAL!N4907</f>
        <v/>
      </c>
      <c r="O4907" s="144"/>
      <c r="Q4907" s="151"/>
      <c r="R4907" s="152">
        <v>0</v>
      </c>
      <c r="T4907" s="153">
        <f>IF(Cartilha_GLOBAL!R4907=0,0,IF(Cartilha_GLOBAL!R4907&gt;0,"c","b"))</f>
        <v>0</v>
      </c>
    </row>
    <row r="4908" ht="22.5" hidden="1" spans="1:20">
      <c r="A4908" s="158">
        <f>Cartilha_GLOBAL!A4908</f>
        <v>89555</v>
      </c>
      <c r="B4908" s="100" t="str">
        <f>Cartilha_GLOBAL!B4908</f>
        <v>SINAPI</v>
      </c>
      <c r="C4908" s="104" t="str">
        <f>Cartilha_GLOBAL!C4908</f>
        <v>CURVA DE TRANSPOSIÇÃO, PVC, SOLDÁVEL, DN 32MM, INSTALADO EM PRUMADA DE ÁGUA   FORNECIMENTO E INSTALAÇÃO. AF_06/2022</v>
      </c>
      <c r="D4908" s="94" t="str">
        <f>Cartilha_GLOBAL!D4908</f>
        <v>UN</v>
      </c>
      <c r="E4908" s="105">
        <f>Cartilha_GLOBAL!$E4908</f>
        <v>24.17</v>
      </c>
      <c r="F4908" s="182">
        <f>Cartilha_GLOBAL!$F4908</f>
        <v>29.67</v>
      </c>
      <c r="G4908" s="108"/>
      <c r="H4908" s="107">
        <f t="shared" si="301"/>
        <v>0</v>
      </c>
      <c r="I4908" s="143">
        <f t="shared" si="302"/>
        <v>0</v>
      </c>
      <c r="J4908" s="142"/>
      <c r="K4908" s="145"/>
      <c r="L4908" s="7" t="str">
        <f t="shared" si="303"/>
        <v/>
      </c>
      <c r="M4908" s="7" t="str">
        <f t="shared" si="304"/>
        <v/>
      </c>
      <c r="N4908" s="7" t="str">
        <f>Cartilha_GLOBAL!N4908</f>
        <v/>
      </c>
      <c r="O4908" s="144"/>
      <c r="Q4908" s="151"/>
      <c r="R4908" s="152">
        <v>0</v>
      </c>
      <c r="T4908" s="153">
        <f>IF(Cartilha_GLOBAL!R4908=0,0,IF(Cartilha_GLOBAL!R4908&gt;0,"c","b"))</f>
        <v>0</v>
      </c>
    </row>
    <row r="4909" ht="22.5" hidden="1" spans="1:20">
      <c r="A4909" s="158">
        <f>Cartilha_GLOBAL!A4909</f>
        <v>89579</v>
      </c>
      <c r="B4909" s="100" t="str">
        <f>Cartilha_GLOBAL!B4909</f>
        <v>SINAPI</v>
      </c>
      <c r="C4909" s="104" t="str">
        <f>Cartilha_GLOBAL!C4909</f>
        <v>LUVA DE REDUÇÃO, PVC, SOLDÁVEL, DN 50MM X 25MM, INSTALADO EM PRUMADA DE ÁGUA   FORNECIMENTO E INSTALAÇÃO. AF_06/2022</v>
      </c>
      <c r="D4909" s="94" t="str">
        <f>Cartilha_GLOBAL!D4909</f>
        <v>UN</v>
      </c>
      <c r="E4909" s="105">
        <f>Cartilha_GLOBAL!$E4909</f>
        <v>13.21</v>
      </c>
      <c r="F4909" s="182">
        <f>Cartilha_GLOBAL!$F4909</f>
        <v>16.21</v>
      </c>
      <c r="G4909" s="108"/>
      <c r="H4909" s="107">
        <f t="shared" si="301"/>
        <v>0</v>
      </c>
      <c r="I4909" s="143">
        <f t="shared" si="302"/>
        <v>0</v>
      </c>
      <c r="J4909" s="142"/>
      <c r="K4909" s="228"/>
      <c r="L4909" s="7" t="str">
        <f t="shared" si="303"/>
        <v/>
      </c>
      <c r="M4909" s="7" t="str">
        <f t="shared" si="304"/>
        <v/>
      </c>
      <c r="N4909" s="7" t="str">
        <f>Cartilha_GLOBAL!N4909</f>
        <v/>
      </c>
      <c r="O4909" s="144"/>
      <c r="Q4909" s="151"/>
      <c r="R4909" s="152">
        <v>0</v>
      </c>
      <c r="T4909" s="153">
        <f>IF(Cartilha_GLOBAL!R4909=0,0,IF(Cartilha_GLOBAL!R4909&gt;0,"c","b"))</f>
        <v>0</v>
      </c>
    </row>
    <row r="4910" ht="22.5" hidden="1" spans="1:20">
      <c r="A4910" s="158">
        <f>Cartilha_GLOBAL!A4910</f>
        <v>89598</v>
      </c>
      <c r="B4910" s="100" t="str">
        <f>Cartilha_GLOBAL!B4910</f>
        <v>SINAPI</v>
      </c>
      <c r="C4910" s="104" t="str">
        <f>Cartilha_GLOBAL!C4910</f>
        <v>LUVA DE CORRER, PVC, SOLDÁVEL, DN 60MM, INSTALADO EM PRUMADA DE ÁGUA   FORNECIMENTO E INSTALAÇÃO. AF_06/2022</v>
      </c>
      <c r="D4910" s="94" t="str">
        <f>Cartilha_GLOBAL!D4910</f>
        <v>UN</v>
      </c>
      <c r="E4910" s="105">
        <f>Cartilha_GLOBAL!$E4910</f>
        <v>55.6</v>
      </c>
      <c r="F4910" s="182">
        <f>Cartilha_GLOBAL!$F4910</f>
        <v>68.24</v>
      </c>
      <c r="G4910" s="108"/>
      <c r="H4910" s="107">
        <f t="shared" ref="H4910:H4973" si="305">IF(G4910=0,0,F4910)</f>
        <v>0</v>
      </c>
      <c r="I4910" s="143">
        <f t="shared" ref="I4910:I4973" si="306">IF(ISBLANK(G4910),0,IF(R4910=0,ROUND(G4910*H4910,2),IF(R4910="b",ROUNDDOWN(G4910*H4910,2),ROUNDUP(G4910*H4910,2))))</f>
        <v>0</v>
      </c>
      <c r="J4910" s="142"/>
      <c r="K4910" s="145"/>
      <c r="L4910" s="7" t="str">
        <f t="shared" ref="L4910:L4973" si="307">IF(K4910="X","x",IF(K4910="xx","x",IF(I4910&gt;0,"x","")))</f>
        <v/>
      </c>
      <c r="M4910" s="7" t="str">
        <f t="shared" ref="M4910:M4973" si="308">IF(K4910="X","x",IF(K4910="xx","x",IF(I4910&gt;0,"x","")))</f>
        <v/>
      </c>
      <c r="N4910" s="7" t="str">
        <f>Cartilha_GLOBAL!N4910</f>
        <v/>
      </c>
      <c r="O4910" s="144"/>
      <c r="Q4910" s="151"/>
      <c r="R4910" s="152">
        <v>0</v>
      </c>
      <c r="T4910" s="153">
        <f>IF(Cartilha_GLOBAL!R4910=0,0,IF(Cartilha_GLOBAL!R4910&gt;0,"c","b"))</f>
        <v>0</v>
      </c>
    </row>
    <row r="4911" ht="22.5" hidden="1" spans="1:20">
      <c r="A4911" s="158">
        <f>Cartilha_GLOBAL!A4911</f>
        <v>89981</v>
      </c>
      <c r="B4911" s="100" t="str">
        <f>Cartilha_GLOBAL!B4911</f>
        <v>SINAPI</v>
      </c>
      <c r="C4911" s="104" t="str">
        <f>Cartilha_GLOBAL!C4911</f>
        <v>LUVA SOLDÁVEL E COM BUCHA DE LATÃO, PVC, SOLDÁVEL, DN 32MM X 1 , INSTALADO EM PRUMADA DE ÁGUA   FORNECIMENTO E INSTALAÇÃO. AF_06/2022</v>
      </c>
      <c r="D4911" s="94" t="str">
        <f>Cartilha_GLOBAL!D4911</f>
        <v>UN</v>
      </c>
      <c r="E4911" s="105">
        <f>Cartilha_GLOBAL!$E4911</f>
        <v>24.66</v>
      </c>
      <c r="F4911" s="182">
        <f>Cartilha_GLOBAL!$F4911</f>
        <v>30.27</v>
      </c>
      <c r="G4911" s="108"/>
      <c r="H4911" s="107">
        <f t="shared" si="305"/>
        <v>0</v>
      </c>
      <c r="I4911" s="143">
        <f t="shared" si="306"/>
        <v>0</v>
      </c>
      <c r="J4911" s="142"/>
      <c r="K4911" s="145"/>
      <c r="L4911" s="7" t="str">
        <f t="shared" si="307"/>
        <v/>
      </c>
      <c r="M4911" s="7" t="str">
        <f t="shared" si="308"/>
        <v/>
      </c>
      <c r="N4911" s="7" t="str">
        <f>Cartilha_GLOBAL!N4911</f>
        <v/>
      </c>
      <c r="O4911" s="144"/>
      <c r="Q4911" s="151"/>
      <c r="R4911" s="152">
        <v>0</v>
      </c>
      <c r="T4911" s="153">
        <f>IF(Cartilha_GLOBAL!R4911=0,0,IF(Cartilha_GLOBAL!R4911&gt;0,"c","b"))</f>
        <v>0</v>
      </c>
    </row>
    <row r="4912" ht="22.5" hidden="1" spans="1:20">
      <c r="A4912" s="158">
        <f>Cartilha_GLOBAL!A4912</f>
        <v>89553</v>
      </c>
      <c r="B4912" s="100" t="str">
        <f>Cartilha_GLOBAL!B4912</f>
        <v>SINAPI</v>
      </c>
      <c r="C4912" s="104" t="str">
        <f>Cartilha_GLOBAL!C4912</f>
        <v>ADAPTADOR CURTO COM BOLSA E ROSCA PARA REGISTRO, PVC, SOLDÁVEL, DN 32MM X 1 , INSTALADO EM PRUMADA DE ÁGUA - FORNECIMENTO E INSTALAÇÃO. AF_06/2022</v>
      </c>
      <c r="D4912" s="94" t="str">
        <f>Cartilha_GLOBAL!D4912</f>
        <v>UN</v>
      </c>
      <c r="E4912" s="105">
        <f>Cartilha_GLOBAL!$E4912</f>
        <v>6.53</v>
      </c>
      <c r="F4912" s="182">
        <f>Cartilha_GLOBAL!$F4912</f>
        <v>8.01</v>
      </c>
      <c r="G4912" s="108"/>
      <c r="H4912" s="107">
        <f t="shared" si="305"/>
        <v>0</v>
      </c>
      <c r="I4912" s="143">
        <f t="shared" si="306"/>
        <v>0</v>
      </c>
      <c r="J4912" s="142"/>
      <c r="K4912" s="145"/>
      <c r="L4912" s="7" t="str">
        <f t="shared" si="307"/>
        <v/>
      </c>
      <c r="M4912" s="7" t="str">
        <f t="shared" si="308"/>
        <v/>
      </c>
      <c r="N4912" s="7" t="str">
        <f>Cartilha_GLOBAL!N4912</f>
        <v/>
      </c>
      <c r="O4912" s="144"/>
      <c r="Q4912" s="151"/>
      <c r="R4912" s="152">
        <v>0</v>
      </c>
      <c r="T4912" s="153">
        <f>IF(Cartilha_GLOBAL!R4912=0,0,IF(Cartilha_GLOBAL!R4912&gt;0,"c","b"))</f>
        <v>0</v>
      </c>
    </row>
    <row r="4913" ht="22.5" hidden="1" spans="1:20">
      <c r="A4913" s="158">
        <f>Cartilha_GLOBAL!A4913</f>
        <v>89570</v>
      </c>
      <c r="B4913" s="100" t="str">
        <f>Cartilha_GLOBAL!B4913</f>
        <v>SINAPI</v>
      </c>
      <c r="C4913" s="104" t="str">
        <f>Cartilha_GLOBAL!C4913</f>
        <v>ADAPTADOR CURTO COM BOLSA E ROSCA PARA REGISTRO, PVC, SOLDÁVEL, DN 40MM X 1.1/2 , INSTALADO EM PRUMADA DE ÁGUA - FORNECIMENTO E INSTALAÇÃO. AF_06/2022</v>
      </c>
      <c r="D4913" s="94" t="str">
        <f>Cartilha_GLOBAL!D4913</f>
        <v>UN</v>
      </c>
      <c r="E4913" s="105">
        <f>Cartilha_GLOBAL!$E4913</f>
        <v>12.92</v>
      </c>
      <c r="F4913" s="182">
        <f>Cartilha_GLOBAL!$F4913</f>
        <v>15.86</v>
      </c>
      <c r="G4913" s="108"/>
      <c r="H4913" s="107">
        <f t="shared" si="305"/>
        <v>0</v>
      </c>
      <c r="I4913" s="143">
        <f t="shared" si="306"/>
        <v>0</v>
      </c>
      <c r="J4913" s="142"/>
      <c r="K4913" s="145"/>
      <c r="L4913" s="7" t="str">
        <f t="shared" si="307"/>
        <v/>
      </c>
      <c r="M4913" s="7" t="str">
        <f t="shared" si="308"/>
        <v/>
      </c>
      <c r="N4913" s="7" t="str">
        <f>Cartilha_GLOBAL!N4913</f>
        <v/>
      </c>
      <c r="O4913" s="144"/>
      <c r="Q4913" s="151"/>
      <c r="R4913" s="152">
        <v>0</v>
      </c>
      <c r="T4913" s="153">
        <f>IF(Cartilha_GLOBAL!R4913=0,0,IF(Cartilha_GLOBAL!R4913&gt;0,"c","b"))</f>
        <v>0</v>
      </c>
    </row>
    <row r="4914" ht="22.5" hidden="1" spans="1:20">
      <c r="A4914" s="158">
        <f>Cartilha_GLOBAL!A4914</f>
        <v>89572</v>
      </c>
      <c r="B4914" s="100" t="str">
        <f>Cartilha_GLOBAL!B4914</f>
        <v>SINAPI</v>
      </c>
      <c r="C4914" s="104" t="str">
        <f>Cartilha_GLOBAL!C4914</f>
        <v>ADAPTADOR CURTO COM BOLSA E ROSCA PARA REGISTRO, PVC, SOLDÁVEL, DN 40MM X 1.1/4 , INSTALADO EM PRUMADA DE ÁGUA - FORNECIMENTO E INSTALAÇÃO. AF_06/2022</v>
      </c>
      <c r="D4914" s="94" t="str">
        <f>Cartilha_GLOBAL!D4914</f>
        <v>UN</v>
      </c>
      <c r="E4914" s="105">
        <f>Cartilha_GLOBAL!$E4914</f>
        <v>9.84</v>
      </c>
      <c r="F4914" s="182">
        <f>Cartilha_GLOBAL!$F4914</f>
        <v>12.08</v>
      </c>
      <c r="G4914" s="108"/>
      <c r="H4914" s="107">
        <f t="shared" si="305"/>
        <v>0</v>
      </c>
      <c r="I4914" s="143">
        <f t="shared" si="306"/>
        <v>0</v>
      </c>
      <c r="J4914" s="142"/>
      <c r="K4914" s="145"/>
      <c r="L4914" s="7" t="str">
        <f t="shared" si="307"/>
        <v/>
      </c>
      <c r="M4914" s="7" t="str">
        <f t="shared" si="308"/>
        <v/>
      </c>
      <c r="N4914" s="7" t="str">
        <f>Cartilha_GLOBAL!N4914</f>
        <v/>
      </c>
      <c r="O4914" s="144"/>
      <c r="Q4914" s="151"/>
      <c r="R4914" s="152">
        <v>0</v>
      </c>
      <c r="T4914" s="153">
        <f>IF(Cartilha_GLOBAL!R4914=0,0,IF(Cartilha_GLOBAL!R4914&gt;0,"c","b"))</f>
        <v>0</v>
      </c>
    </row>
    <row r="4915" ht="22.5" hidden="1" spans="1:20">
      <c r="A4915" s="158">
        <f>Cartilha_GLOBAL!A4915</f>
        <v>89595</v>
      </c>
      <c r="B4915" s="100" t="str">
        <f>Cartilha_GLOBAL!B4915</f>
        <v>SINAPI</v>
      </c>
      <c r="C4915" s="104" t="str">
        <f>Cartilha_GLOBAL!C4915</f>
        <v>ADAPTADOR CURTO COM BOLSA E ROSCA PARA REGISTRO, PVC, SOLDÁVEL, DN 50MM X 1.1/4 , INSTALADO EM PRUMADA DE ÁGUA - FORNECIMENTO E INSTALAÇÃO. AF_06/2022</v>
      </c>
      <c r="D4915" s="94" t="str">
        <f>Cartilha_GLOBAL!D4915</f>
        <v>UN</v>
      </c>
      <c r="E4915" s="105">
        <f>Cartilha_GLOBAL!$E4915</f>
        <v>16.3</v>
      </c>
      <c r="F4915" s="182">
        <f>Cartilha_GLOBAL!$F4915</f>
        <v>20.01</v>
      </c>
      <c r="G4915" s="108"/>
      <c r="H4915" s="107">
        <f t="shared" si="305"/>
        <v>0</v>
      </c>
      <c r="I4915" s="143">
        <f t="shared" si="306"/>
        <v>0</v>
      </c>
      <c r="J4915" s="142"/>
      <c r="K4915" s="145"/>
      <c r="L4915" s="7" t="str">
        <f t="shared" si="307"/>
        <v/>
      </c>
      <c r="M4915" s="7" t="str">
        <f t="shared" si="308"/>
        <v/>
      </c>
      <c r="N4915" s="7" t="str">
        <f>Cartilha_GLOBAL!N4915</f>
        <v/>
      </c>
      <c r="O4915" s="144"/>
      <c r="Q4915" s="151"/>
      <c r="R4915" s="152">
        <v>0</v>
      </c>
      <c r="T4915" s="153">
        <f>IF(Cartilha_GLOBAL!R4915=0,0,IF(Cartilha_GLOBAL!R4915&gt;0,"c","b"))</f>
        <v>0</v>
      </c>
    </row>
    <row r="4916" ht="22.5" hidden="1" spans="1:20">
      <c r="A4916" s="158">
        <f>Cartilha_GLOBAL!A4916</f>
        <v>89596</v>
      </c>
      <c r="B4916" s="100" t="str">
        <f>Cartilha_GLOBAL!B4916</f>
        <v>SINAPI</v>
      </c>
      <c r="C4916" s="104" t="str">
        <f>Cartilha_GLOBAL!C4916</f>
        <v>ADAPTADOR CURTO COM BOLSA E ROSCA PARA REGISTRO, PVC, SOLDÁVEL, DN 50MM X 1.1/2 , INSTALADO EM PRUMADA DE ÁGUA - FORNECIMENTO E INSTALAÇÃO. AF_06/2022</v>
      </c>
      <c r="D4916" s="94" t="str">
        <f>Cartilha_GLOBAL!D4916</f>
        <v>UN</v>
      </c>
      <c r="E4916" s="105">
        <f>Cartilha_GLOBAL!$E4916</f>
        <v>11.83</v>
      </c>
      <c r="F4916" s="182">
        <f>Cartilha_GLOBAL!$F4916</f>
        <v>14.52</v>
      </c>
      <c r="G4916" s="108"/>
      <c r="H4916" s="107">
        <f t="shared" si="305"/>
        <v>0</v>
      </c>
      <c r="I4916" s="143">
        <f t="shared" si="306"/>
        <v>0</v>
      </c>
      <c r="J4916" s="142"/>
      <c r="K4916" s="145"/>
      <c r="L4916" s="7" t="str">
        <f t="shared" si="307"/>
        <v/>
      </c>
      <c r="M4916" s="7" t="str">
        <f t="shared" si="308"/>
        <v/>
      </c>
      <c r="N4916" s="7" t="str">
        <f>Cartilha_GLOBAL!N4916</f>
        <v/>
      </c>
      <c r="O4916" s="144"/>
      <c r="Q4916" s="151"/>
      <c r="R4916" s="152">
        <v>0</v>
      </c>
      <c r="T4916" s="153">
        <f>IF(Cartilha_GLOBAL!R4916=0,0,IF(Cartilha_GLOBAL!R4916&gt;0,"c","b"))</f>
        <v>0</v>
      </c>
    </row>
    <row r="4917" ht="22.5" hidden="1" spans="1:20">
      <c r="A4917" s="158">
        <f>Cartilha_GLOBAL!A4917</f>
        <v>89610</v>
      </c>
      <c r="B4917" s="100" t="str">
        <f>Cartilha_GLOBAL!B4917</f>
        <v>SINAPI</v>
      </c>
      <c r="C4917" s="104" t="str">
        <f>Cartilha_GLOBAL!C4917</f>
        <v>ADAPTADOR CURTO COM BOLSA E ROSCA PARA REGISTRO, PVC, SOLDÁVEL, DN 60MM X 2 , INSTALADO EM PRUMADA DE ÁGUA - FORNECIMENTO E INSTALAÇÃO. AF_06/2022</v>
      </c>
      <c r="D4917" s="94" t="str">
        <f>Cartilha_GLOBAL!D4917</f>
        <v>UN</v>
      </c>
      <c r="E4917" s="105">
        <f>Cartilha_GLOBAL!$E4917</f>
        <v>21.98</v>
      </c>
      <c r="F4917" s="182">
        <f>Cartilha_GLOBAL!$F4917</f>
        <v>26.98</v>
      </c>
      <c r="G4917" s="108"/>
      <c r="H4917" s="107">
        <f t="shared" si="305"/>
        <v>0</v>
      </c>
      <c r="I4917" s="143">
        <f t="shared" si="306"/>
        <v>0</v>
      </c>
      <c r="J4917" s="142"/>
      <c r="K4917" s="145"/>
      <c r="L4917" s="7" t="str">
        <f t="shared" si="307"/>
        <v/>
      </c>
      <c r="M4917" s="7" t="str">
        <f t="shared" si="308"/>
        <v/>
      </c>
      <c r="N4917" s="7" t="str">
        <f>Cartilha_GLOBAL!N4917</f>
        <v/>
      </c>
      <c r="O4917" s="144"/>
      <c r="Q4917" s="151"/>
      <c r="R4917" s="152">
        <v>0</v>
      </c>
      <c r="T4917" s="153">
        <f>IF(Cartilha_GLOBAL!R4917=0,0,IF(Cartilha_GLOBAL!R4917&gt;0,"c","b"))</f>
        <v>0</v>
      </c>
    </row>
    <row r="4918" ht="22.5" hidden="1" spans="1:20">
      <c r="A4918" s="158">
        <f>Cartilha_GLOBAL!A4918</f>
        <v>89613</v>
      </c>
      <c r="B4918" s="100" t="str">
        <f>Cartilha_GLOBAL!B4918</f>
        <v>SINAPI</v>
      </c>
      <c r="C4918" s="104" t="str">
        <f>Cartilha_GLOBAL!C4918</f>
        <v>ADAPTADOR CURTO COM BOLSA E ROSCA PARA REGISTRO, PVC, SOLDÁVEL, DN 75MM X 2.1/2, INSTALADO EM PRUMADA DE ÁGUA - FORNECIMENTO E INSTALAÇÃO. AF_12/2014</v>
      </c>
      <c r="D4918" s="94" t="str">
        <f>Cartilha_GLOBAL!D4918</f>
        <v>UN</v>
      </c>
      <c r="E4918" s="105">
        <f>Cartilha_GLOBAL!$E4918</f>
        <v>34.24</v>
      </c>
      <c r="F4918" s="182">
        <f>Cartilha_GLOBAL!$F4918</f>
        <v>42.03</v>
      </c>
      <c r="G4918" s="108"/>
      <c r="H4918" s="107">
        <f t="shared" si="305"/>
        <v>0</v>
      </c>
      <c r="I4918" s="143">
        <f t="shared" si="306"/>
        <v>0</v>
      </c>
      <c r="J4918" s="142"/>
      <c r="K4918" s="145"/>
      <c r="L4918" s="7" t="str">
        <f t="shared" si="307"/>
        <v/>
      </c>
      <c r="M4918" s="7" t="str">
        <f t="shared" si="308"/>
        <v/>
      </c>
      <c r="N4918" s="7" t="str">
        <f>Cartilha_GLOBAL!N4918</f>
        <v/>
      </c>
      <c r="O4918" s="144"/>
      <c r="Q4918" s="151"/>
      <c r="R4918" s="152">
        <v>0</v>
      </c>
      <c r="T4918" s="153">
        <f>IF(Cartilha_GLOBAL!R4918=0,0,IF(Cartilha_GLOBAL!R4918&gt;0,"c","b"))</f>
        <v>0</v>
      </c>
    </row>
    <row r="4919" ht="22.5" hidden="1" spans="1:20">
      <c r="A4919" s="158">
        <f>Cartilha_GLOBAL!A4919</f>
        <v>89616</v>
      </c>
      <c r="B4919" s="100" t="str">
        <f>Cartilha_GLOBAL!B4919</f>
        <v>SINAPI</v>
      </c>
      <c r="C4919" s="104" t="str">
        <f>Cartilha_GLOBAL!C4919</f>
        <v>ADAPTADOR CURTO COM BOLSA E ROSCA PARA REGISTRO, PVC, SOLDÁVEL, DN 85MM X 3 , INSTALADO EM PRUMADA DE ÁGUA - FORNECIMENTO E INSTALAÇÃO. AF_06/2022</v>
      </c>
      <c r="D4919" s="94" t="str">
        <f>Cartilha_GLOBAL!D4919</f>
        <v>UN</v>
      </c>
      <c r="E4919" s="105">
        <f>Cartilha_GLOBAL!$E4919</f>
        <v>45.71</v>
      </c>
      <c r="F4919" s="182">
        <f>Cartilha_GLOBAL!$F4919</f>
        <v>56.1</v>
      </c>
      <c r="G4919" s="108"/>
      <c r="H4919" s="107">
        <f t="shared" si="305"/>
        <v>0</v>
      </c>
      <c r="I4919" s="143">
        <f t="shared" si="306"/>
        <v>0</v>
      </c>
      <c r="J4919" s="142"/>
      <c r="K4919" s="145"/>
      <c r="L4919" s="7" t="str">
        <f t="shared" si="307"/>
        <v/>
      </c>
      <c r="M4919" s="7" t="str">
        <f t="shared" si="308"/>
        <v/>
      </c>
      <c r="N4919" s="7" t="str">
        <f>Cartilha_GLOBAL!N4919</f>
        <v/>
      </c>
      <c r="O4919" s="144"/>
      <c r="Q4919" s="151"/>
      <c r="R4919" s="152">
        <v>0</v>
      </c>
      <c r="T4919" s="153">
        <f>IF(Cartilha_GLOBAL!R4919=0,0,IF(Cartilha_GLOBAL!R4919&gt;0,"c","b"))</f>
        <v>0</v>
      </c>
    </row>
    <row r="4920" ht="22.5" hidden="1" spans="1:20">
      <c r="A4920" s="158">
        <f>Cartilha_GLOBAL!A4920</f>
        <v>89485</v>
      </c>
      <c r="B4920" s="100" t="str">
        <f>Cartilha_GLOBAL!B4920</f>
        <v>SINAPI</v>
      </c>
      <c r="C4920" s="104" t="str">
        <f>Cartilha_GLOBAL!C4920</f>
        <v>JOELHO 45 GRAUS, PVC, SOLDÁVEL, DN 25MM, INSTALADO EM PRUMADA DE ÁGUA - FORNECIMENTO E INSTALAÇÃO. AF_06/2022</v>
      </c>
      <c r="D4920" s="94" t="str">
        <f>Cartilha_GLOBAL!D4920</f>
        <v>UN</v>
      </c>
      <c r="E4920" s="105">
        <f>Cartilha_GLOBAL!$E4920</f>
        <v>7.05</v>
      </c>
      <c r="F4920" s="182">
        <f>Cartilha_GLOBAL!$F4920</f>
        <v>8.65</v>
      </c>
      <c r="G4920" s="108"/>
      <c r="H4920" s="107">
        <f t="shared" si="305"/>
        <v>0</v>
      </c>
      <c r="I4920" s="143">
        <f t="shared" si="306"/>
        <v>0</v>
      </c>
      <c r="J4920" s="142"/>
      <c r="K4920" s="145"/>
      <c r="L4920" s="7" t="str">
        <f t="shared" si="307"/>
        <v/>
      </c>
      <c r="M4920" s="7" t="str">
        <f t="shared" si="308"/>
        <v/>
      </c>
      <c r="N4920" s="7" t="str">
        <f>Cartilha_GLOBAL!N4920</f>
        <v/>
      </c>
      <c r="O4920" s="144"/>
      <c r="Q4920" s="151"/>
      <c r="R4920" s="152">
        <v>0</v>
      </c>
      <c r="T4920" s="153">
        <f>IF(Cartilha_GLOBAL!R4920=0,0,IF(Cartilha_GLOBAL!R4920&gt;0,"c","b"))</f>
        <v>0</v>
      </c>
    </row>
    <row r="4921" ht="22.5" hidden="1" spans="1:20">
      <c r="A4921" s="158">
        <f>Cartilha_GLOBAL!A4921</f>
        <v>89493</v>
      </c>
      <c r="B4921" s="100" t="str">
        <f>Cartilha_GLOBAL!B4921</f>
        <v>SINAPI</v>
      </c>
      <c r="C4921" s="104" t="str">
        <f>Cartilha_GLOBAL!C4921</f>
        <v>JOELHO 45 GRAUS, PVC, SOLDÁVEL, DN 32MM, INSTALADO EM PRUMADA DE ÁGUA - FORNECIMENTO E INSTALAÇÃO. AF_06/2022</v>
      </c>
      <c r="D4921" s="94" t="str">
        <f>Cartilha_GLOBAL!D4921</f>
        <v>UN</v>
      </c>
      <c r="E4921" s="105">
        <f>Cartilha_GLOBAL!$E4921</f>
        <v>11.43</v>
      </c>
      <c r="F4921" s="182">
        <f>Cartilha_GLOBAL!$F4921</f>
        <v>14.03</v>
      </c>
      <c r="G4921" s="108"/>
      <c r="H4921" s="107">
        <f t="shared" si="305"/>
        <v>0</v>
      </c>
      <c r="I4921" s="143">
        <f t="shared" si="306"/>
        <v>0</v>
      </c>
      <c r="J4921" s="142"/>
      <c r="K4921" s="145"/>
      <c r="L4921" s="7" t="str">
        <f t="shared" si="307"/>
        <v/>
      </c>
      <c r="M4921" s="7" t="str">
        <f t="shared" si="308"/>
        <v/>
      </c>
      <c r="N4921" s="7" t="str">
        <f>Cartilha_GLOBAL!N4921</f>
        <v/>
      </c>
      <c r="O4921" s="144"/>
      <c r="Q4921" s="151"/>
      <c r="R4921" s="152">
        <v>0</v>
      </c>
      <c r="T4921" s="153">
        <f>IF(Cartilha_GLOBAL!R4921=0,0,IF(Cartilha_GLOBAL!R4921&gt;0,"c","b"))</f>
        <v>0</v>
      </c>
    </row>
    <row r="4922" ht="22.5" hidden="1" spans="1:20">
      <c r="A4922" s="158">
        <f>Cartilha_GLOBAL!A4922</f>
        <v>89498</v>
      </c>
      <c r="B4922" s="100" t="str">
        <f>Cartilha_GLOBAL!B4922</f>
        <v>SINAPI</v>
      </c>
      <c r="C4922" s="104" t="str">
        <f>Cartilha_GLOBAL!C4922</f>
        <v>JOELHO 45 GRAUS, PVC, SOLDÁVEL, DN 40MM, INSTALADO EM PRUMADA DE ÁGUA - FORNECIMENTO E INSTALAÇÃO. AF_06/2022</v>
      </c>
      <c r="D4922" s="94" t="str">
        <f>Cartilha_GLOBAL!D4922</f>
        <v>UN</v>
      </c>
      <c r="E4922" s="105">
        <f>Cartilha_GLOBAL!$E4922</f>
        <v>15.07</v>
      </c>
      <c r="F4922" s="182">
        <f>Cartilha_GLOBAL!$F4922</f>
        <v>18.5</v>
      </c>
      <c r="G4922" s="108"/>
      <c r="H4922" s="107">
        <f t="shared" si="305"/>
        <v>0</v>
      </c>
      <c r="I4922" s="143">
        <f t="shared" si="306"/>
        <v>0</v>
      </c>
      <c r="J4922" s="142"/>
      <c r="K4922" s="145"/>
      <c r="L4922" s="7" t="str">
        <f t="shared" si="307"/>
        <v/>
      </c>
      <c r="M4922" s="7" t="str">
        <f t="shared" si="308"/>
        <v/>
      </c>
      <c r="N4922" s="7" t="str">
        <f>Cartilha_GLOBAL!N4922</f>
        <v/>
      </c>
      <c r="O4922" s="144"/>
      <c r="Q4922" s="151"/>
      <c r="R4922" s="152">
        <v>0</v>
      </c>
      <c r="T4922" s="153">
        <f>IF(Cartilha_GLOBAL!R4922=0,0,IF(Cartilha_GLOBAL!R4922&gt;0,"c","b"))</f>
        <v>0</v>
      </c>
    </row>
    <row r="4923" ht="22.5" hidden="1" spans="1:20">
      <c r="A4923" s="158">
        <f>Cartilha_GLOBAL!A4923</f>
        <v>89502</v>
      </c>
      <c r="B4923" s="100" t="str">
        <f>Cartilha_GLOBAL!B4923</f>
        <v>SINAPI</v>
      </c>
      <c r="C4923" s="104" t="str">
        <f>Cartilha_GLOBAL!C4923</f>
        <v>JOELHO 45 GRAUS, PVC, SOLDÁVEL, DN 50MM, INSTALADO EM PRUMADA DE ÁGUA - FORNECIMENTO E INSTALAÇÃO. AF_06/2022</v>
      </c>
      <c r="D4923" s="94" t="str">
        <f>Cartilha_GLOBAL!D4923</f>
        <v>UN</v>
      </c>
      <c r="E4923" s="105">
        <f>Cartilha_GLOBAL!$E4923</f>
        <v>19.19</v>
      </c>
      <c r="F4923" s="182">
        <f>Cartilha_GLOBAL!$F4923</f>
        <v>23.55</v>
      </c>
      <c r="G4923" s="108"/>
      <c r="H4923" s="107">
        <f t="shared" si="305"/>
        <v>0</v>
      </c>
      <c r="I4923" s="143">
        <f t="shared" si="306"/>
        <v>0</v>
      </c>
      <c r="J4923" s="142"/>
      <c r="K4923" s="145"/>
      <c r="L4923" s="7" t="str">
        <f t="shared" si="307"/>
        <v/>
      </c>
      <c r="M4923" s="7" t="str">
        <f t="shared" si="308"/>
        <v/>
      </c>
      <c r="N4923" s="7" t="str">
        <f>Cartilha_GLOBAL!N4923</f>
        <v/>
      </c>
      <c r="O4923" s="144"/>
      <c r="Q4923" s="151"/>
      <c r="R4923" s="152">
        <v>0</v>
      </c>
      <c r="T4923" s="153">
        <f>IF(Cartilha_GLOBAL!R4923=0,0,IF(Cartilha_GLOBAL!R4923&gt;0,"c","b"))</f>
        <v>0</v>
      </c>
    </row>
    <row r="4924" ht="22.5" hidden="1" spans="1:20">
      <c r="A4924" s="158">
        <f>Cartilha_GLOBAL!A4924</f>
        <v>89506</v>
      </c>
      <c r="B4924" s="100" t="str">
        <f>Cartilha_GLOBAL!B4924</f>
        <v>SINAPI</v>
      </c>
      <c r="C4924" s="104" t="str">
        <f>Cartilha_GLOBAL!C4924</f>
        <v>JOELHO 45 GRAUS, PVC, SOLDÁVEL, DN 60MM, INSTALADO EM PRUMADA DE ÁGUA - FORNECIMENTO E INSTALAÇÃO. AF_06/2022</v>
      </c>
      <c r="D4924" s="94" t="str">
        <f>Cartilha_GLOBAL!D4924</f>
        <v>UN</v>
      </c>
      <c r="E4924" s="105">
        <f>Cartilha_GLOBAL!$E4924</f>
        <v>44.5</v>
      </c>
      <c r="F4924" s="182">
        <f>Cartilha_GLOBAL!$F4924</f>
        <v>54.62</v>
      </c>
      <c r="G4924" s="108"/>
      <c r="H4924" s="107">
        <f t="shared" si="305"/>
        <v>0</v>
      </c>
      <c r="I4924" s="143">
        <f t="shared" si="306"/>
        <v>0</v>
      </c>
      <c r="J4924" s="142"/>
      <c r="K4924" s="145"/>
      <c r="L4924" s="7" t="str">
        <f t="shared" si="307"/>
        <v/>
      </c>
      <c r="M4924" s="7" t="str">
        <f t="shared" si="308"/>
        <v/>
      </c>
      <c r="N4924" s="7" t="str">
        <f>Cartilha_GLOBAL!N4924</f>
        <v/>
      </c>
      <c r="O4924" s="144"/>
      <c r="Q4924" s="151"/>
      <c r="R4924" s="152">
        <v>0</v>
      </c>
      <c r="T4924" s="153">
        <f>IF(Cartilha_GLOBAL!R4924=0,0,IF(Cartilha_GLOBAL!R4924&gt;0,"c","b"))</f>
        <v>0</v>
      </c>
    </row>
    <row r="4925" ht="22.5" hidden="1" spans="1:20">
      <c r="A4925" s="158">
        <f>Cartilha_GLOBAL!A4925</f>
        <v>89515</v>
      </c>
      <c r="B4925" s="100" t="str">
        <f>Cartilha_GLOBAL!B4925</f>
        <v>SINAPI</v>
      </c>
      <c r="C4925" s="104" t="str">
        <f>Cartilha_GLOBAL!C4925</f>
        <v>JOELHO 45 GRAUS, PVC, SOLDÁVEL, DN 75MM, INSTALADO EM PRUMADA DE ÁGUA - FORNECIMENTO E INSTALAÇÃO. AF_06/2022</v>
      </c>
      <c r="D4925" s="94" t="str">
        <f>Cartilha_GLOBAL!D4925</f>
        <v>UN</v>
      </c>
      <c r="E4925" s="105">
        <f>Cartilha_GLOBAL!$E4925</f>
        <v>92.77</v>
      </c>
      <c r="F4925" s="182">
        <f>Cartilha_GLOBAL!$F4925</f>
        <v>113.87</v>
      </c>
      <c r="G4925" s="108"/>
      <c r="H4925" s="107">
        <f t="shared" si="305"/>
        <v>0</v>
      </c>
      <c r="I4925" s="143">
        <f t="shared" si="306"/>
        <v>0</v>
      </c>
      <c r="J4925" s="142"/>
      <c r="K4925" s="145"/>
      <c r="L4925" s="7" t="str">
        <f t="shared" si="307"/>
        <v/>
      </c>
      <c r="M4925" s="7" t="str">
        <f t="shared" si="308"/>
        <v/>
      </c>
      <c r="N4925" s="7" t="str">
        <f>Cartilha_GLOBAL!N4925</f>
        <v/>
      </c>
      <c r="O4925" s="144"/>
      <c r="Q4925" s="151"/>
      <c r="R4925" s="152">
        <v>0</v>
      </c>
      <c r="T4925" s="153">
        <f>IF(Cartilha_GLOBAL!R4925=0,0,IF(Cartilha_GLOBAL!R4925&gt;0,"c","b"))</f>
        <v>0</v>
      </c>
    </row>
    <row r="4926" ht="22.5" hidden="1" spans="1:20">
      <c r="A4926" s="158">
        <f>Cartilha_GLOBAL!A4926</f>
        <v>89523</v>
      </c>
      <c r="B4926" s="100" t="str">
        <f>Cartilha_GLOBAL!B4926</f>
        <v>SINAPI</v>
      </c>
      <c r="C4926" s="104" t="str">
        <f>Cartilha_GLOBAL!C4926</f>
        <v>JOELHO 45 GRAUS, PVC, SOLDÁVEL, DN 85MM, INSTALADO EM PRUMADA DE ÁGUA - FORNECIMENTO E INSTALAÇÃO. AF_06/2022</v>
      </c>
      <c r="D4926" s="94" t="str">
        <f>Cartilha_GLOBAL!D4926</f>
        <v>UN</v>
      </c>
      <c r="E4926" s="105">
        <f>Cartilha_GLOBAL!$E4926</f>
        <v>113.39</v>
      </c>
      <c r="F4926" s="182">
        <f>Cartilha_GLOBAL!$F4926</f>
        <v>139.17</v>
      </c>
      <c r="G4926" s="108"/>
      <c r="H4926" s="107">
        <f t="shared" si="305"/>
        <v>0</v>
      </c>
      <c r="I4926" s="143">
        <f t="shared" si="306"/>
        <v>0</v>
      </c>
      <c r="J4926" s="142"/>
      <c r="K4926" s="145"/>
      <c r="L4926" s="7" t="str">
        <f t="shared" si="307"/>
        <v/>
      </c>
      <c r="M4926" s="7" t="str">
        <f t="shared" si="308"/>
        <v/>
      </c>
      <c r="N4926" s="7" t="str">
        <f>Cartilha_GLOBAL!N4926</f>
        <v/>
      </c>
      <c r="O4926" s="144"/>
      <c r="Q4926" s="151"/>
      <c r="R4926" s="152">
        <v>0</v>
      </c>
      <c r="T4926" s="153">
        <f>IF(Cartilha_GLOBAL!R4926=0,0,IF(Cartilha_GLOBAL!R4926&gt;0,"c","b"))</f>
        <v>0</v>
      </c>
    </row>
    <row r="4927" ht="22.5" hidden="1" spans="1:20">
      <c r="A4927" s="158">
        <f>Cartilha_GLOBAL!A4927</f>
        <v>89481</v>
      </c>
      <c r="B4927" s="100" t="str">
        <f>Cartilha_GLOBAL!B4927</f>
        <v>SINAPI</v>
      </c>
      <c r="C4927" s="104" t="str">
        <f>Cartilha_GLOBAL!C4927</f>
        <v>JOELHO 90 GRAUS, PVC, SOLDÁVEL, DN 25MM, INSTALADO EM PRUMADA DE ÁGUA - FORNECIMENTO E INSTALAÇÃO. AF_06/2022</v>
      </c>
      <c r="D4927" s="94" t="str">
        <f>Cartilha_GLOBAL!D4927</f>
        <v>UN</v>
      </c>
      <c r="E4927" s="105">
        <f>Cartilha_GLOBAL!$E4927</f>
        <v>6.15</v>
      </c>
      <c r="F4927" s="182">
        <f>Cartilha_GLOBAL!$F4927</f>
        <v>7.55</v>
      </c>
      <c r="G4927" s="108"/>
      <c r="H4927" s="107">
        <f t="shared" si="305"/>
        <v>0</v>
      </c>
      <c r="I4927" s="143">
        <f t="shared" si="306"/>
        <v>0</v>
      </c>
      <c r="J4927" s="142"/>
      <c r="K4927" s="145"/>
      <c r="L4927" s="7" t="str">
        <f t="shared" si="307"/>
        <v/>
      </c>
      <c r="M4927" s="7" t="str">
        <f t="shared" si="308"/>
        <v/>
      </c>
      <c r="N4927" s="7" t="str">
        <f>Cartilha_GLOBAL!N4927</f>
        <v/>
      </c>
      <c r="O4927" s="144"/>
      <c r="Q4927" s="151"/>
      <c r="R4927" s="152">
        <v>0</v>
      </c>
      <c r="T4927" s="153">
        <f>IF(Cartilha_GLOBAL!R4927=0,0,IF(Cartilha_GLOBAL!R4927&gt;0,"c","b"))</f>
        <v>0</v>
      </c>
    </row>
    <row r="4928" ht="22.5" hidden="1" spans="1:20">
      <c r="A4928" s="158">
        <f>Cartilha_GLOBAL!A4928</f>
        <v>89492</v>
      </c>
      <c r="B4928" s="100" t="str">
        <f>Cartilha_GLOBAL!B4928</f>
        <v>SINAPI</v>
      </c>
      <c r="C4928" s="104" t="str">
        <f>Cartilha_GLOBAL!C4928</f>
        <v>JOELHO 90 GRAUS, PVC, SOLDÁVEL, DN 32MM, INSTALADO EM PRUMADA DE ÁGUA - FORNECIMENTO E INSTALAÇÃO. AF_06/2022</v>
      </c>
      <c r="D4928" s="94" t="str">
        <f>Cartilha_GLOBAL!D4928</f>
        <v>UN</v>
      </c>
      <c r="E4928" s="105">
        <f>Cartilha_GLOBAL!$E4928</f>
        <v>9.43</v>
      </c>
      <c r="F4928" s="182">
        <f>Cartilha_GLOBAL!$F4928</f>
        <v>11.57</v>
      </c>
      <c r="G4928" s="108"/>
      <c r="H4928" s="107">
        <f t="shared" si="305"/>
        <v>0</v>
      </c>
      <c r="I4928" s="143">
        <f t="shared" si="306"/>
        <v>0</v>
      </c>
      <c r="J4928" s="142"/>
      <c r="K4928" s="145"/>
      <c r="L4928" s="7" t="str">
        <f t="shared" si="307"/>
        <v/>
      </c>
      <c r="M4928" s="7" t="str">
        <f t="shared" si="308"/>
        <v/>
      </c>
      <c r="N4928" s="7" t="str">
        <f>Cartilha_GLOBAL!N4928</f>
        <v/>
      </c>
      <c r="O4928" s="144"/>
      <c r="Q4928" s="151"/>
      <c r="R4928" s="152">
        <v>0</v>
      </c>
      <c r="T4928" s="153">
        <f>IF(Cartilha_GLOBAL!R4928=0,0,IF(Cartilha_GLOBAL!R4928&gt;0,"c","b"))</f>
        <v>0</v>
      </c>
    </row>
    <row r="4929" ht="22.5" hidden="1" spans="1:20">
      <c r="A4929" s="158">
        <f>Cartilha_GLOBAL!A4929</f>
        <v>89497</v>
      </c>
      <c r="B4929" s="100" t="str">
        <f>Cartilha_GLOBAL!B4929</f>
        <v>SINAPI</v>
      </c>
      <c r="C4929" s="104" t="str">
        <f>Cartilha_GLOBAL!C4929</f>
        <v>JOELHO 90 GRAUS, PVC, SOLDÁVEL, DN 40MM, INSTALADO EM PRUMADA DE ÁGUA - FORNECIMENTO E INSTALAÇÃO. AF_06/2022</v>
      </c>
      <c r="D4929" s="94" t="str">
        <f>Cartilha_GLOBAL!D4929</f>
        <v>UN</v>
      </c>
      <c r="E4929" s="105">
        <f>Cartilha_GLOBAL!$E4929</f>
        <v>15</v>
      </c>
      <c r="F4929" s="182">
        <f>Cartilha_GLOBAL!$F4929</f>
        <v>18.41</v>
      </c>
      <c r="G4929" s="108"/>
      <c r="H4929" s="107">
        <f t="shared" si="305"/>
        <v>0</v>
      </c>
      <c r="I4929" s="143">
        <f t="shared" si="306"/>
        <v>0</v>
      </c>
      <c r="J4929" s="142"/>
      <c r="K4929" s="145"/>
      <c r="L4929" s="7" t="str">
        <f t="shared" si="307"/>
        <v/>
      </c>
      <c r="M4929" s="7" t="str">
        <f t="shared" si="308"/>
        <v/>
      </c>
      <c r="N4929" s="7" t="str">
        <f>Cartilha_GLOBAL!N4929</f>
        <v/>
      </c>
      <c r="O4929" s="144"/>
      <c r="Q4929" s="151"/>
      <c r="R4929" s="152">
        <v>0</v>
      </c>
      <c r="T4929" s="153">
        <f>IF(Cartilha_GLOBAL!R4929=0,0,IF(Cartilha_GLOBAL!R4929&gt;0,"c","b"))</f>
        <v>0</v>
      </c>
    </row>
    <row r="4930" ht="22.5" hidden="1" spans="1:20">
      <c r="A4930" s="158">
        <f>Cartilha_GLOBAL!A4930</f>
        <v>89501</v>
      </c>
      <c r="B4930" s="100" t="str">
        <f>Cartilha_GLOBAL!B4930</f>
        <v>SINAPI</v>
      </c>
      <c r="C4930" s="104" t="str">
        <f>Cartilha_GLOBAL!C4930</f>
        <v>JOELHO 90 GRAUS, PVC, SOLDÁVEL, DN 50MM, INSTALADO EM PRUMADA DE ÁGUA - FORNECIMENTO E INSTALAÇÃO. AF_06/2022</v>
      </c>
      <c r="D4930" s="94" t="str">
        <f>Cartilha_GLOBAL!D4930</f>
        <v>UN</v>
      </c>
      <c r="E4930" s="105">
        <f>Cartilha_GLOBAL!$E4930</f>
        <v>16.29</v>
      </c>
      <c r="F4930" s="182">
        <f>Cartilha_GLOBAL!$F4930</f>
        <v>19.99</v>
      </c>
      <c r="G4930" s="108"/>
      <c r="H4930" s="107">
        <f t="shared" si="305"/>
        <v>0</v>
      </c>
      <c r="I4930" s="143">
        <f t="shared" si="306"/>
        <v>0</v>
      </c>
      <c r="J4930" s="142"/>
      <c r="K4930" s="145"/>
      <c r="L4930" s="7" t="str">
        <f t="shared" si="307"/>
        <v/>
      </c>
      <c r="M4930" s="7" t="str">
        <f t="shared" si="308"/>
        <v/>
      </c>
      <c r="N4930" s="7" t="str">
        <f>Cartilha_GLOBAL!N4930</f>
        <v/>
      </c>
      <c r="O4930" s="144"/>
      <c r="Q4930" s="151"/>
      <c r="R4930" s="152">
        <v>0</v>
      </c>
      <c r="T4930" s="153">
        <f>IF(Cartilha_GLOBAL!R4930=0,0,IF(Cartilha_GLOBAL!R4930&gt;0,"c","b"))</f>
        <v>0</v>
      </c>
    </row>
    <row r="4931" ht="22.5" hidden="1" spans="1:20">
      <c r="A4931" s="158">
        <f>Cartilha_GLOBAL!A4931</f>
        <v>89505</v>
      </c>
      <c r="B4931" s="100" t="str">
        <f>Cartilha_GLOBAL!B4931</f>
        <v>SINAPI</v>
      </c>
      <c r="C4931" s="104" t="str">
        <f>Cartilha_GLOBAL!C4931</f>
        <v>JOELHO 90 GRAUS, PVC, SOLDÁVEL, DN 60MM, INSTALADO EM PRUMADA DE ÁGUA - FORNECIMENTO E INSTALAÇÃO. AF_06/2022</v>
      </c>
      <c r="D4931" s="94" t="str">
        <f>Cartilha_GLOBAL!D4931</f>
        <v>UN</v>
      </c>
      <c r="E4931" s="105">
        <f>Cartilha_GLOBAL!$E4931</f>
        <v>46.53</v>
      </c>
      <c r="F4931" s="182">
        <f>Cartilha_GLOBAL!$F4931</f>
        <v>57.11</v>
      </c>
      <c r="G4931" s="108"/>
      <c r="H4931" s="107">
        <f t="shared" si="305"/>
        <v>0</v>
      </c>
      <c r="I4931" s="143">
        <f t="shared" si="306"/>
        <v>0</v>
      </c>
      <c r="J4931" s="142"/>
      <c r="K4931" s="145"/>
      <c r="L4931" s="7" t="str">
        <f t="shared" si="307"/>
        <v/>
      </c>
      <c r="M4931" s="7" t="str">
        <f t="shared" si="308"/>
        <v/>
      </c>
      <c r="N4931" s="7" t="str">
        <f>Cartilha_GLOBAL!N4931</f>
        <v/>
      </c>
      <c r="O4931" s="144"/>
      <c r="Q4931" s="151"/>
      <c r="R4931" s="152">
        <v>0</v>
      </c>
      <c r="T4931" s="153">
        <f>IF(Cartilha_GLOBAL!R4931=0,0,IF(Cartilha_GLOBAL!R4931&gt;0,"c","b"))</f>
        <v>0</v>
      </c>
    </row>
    <row r="4932" ht="22.5" hidden="1" spans="1:20">
      <c r="A4932" s="158">
        <f>Cartilha_GLOBAL!A4932</f>
        <v>89513</v>
      </c>
      <c r="B4932" s="100" t="str">
        <f>Cartilha_GLOBAL!B4932</f>
        <v>SINAPI</v>
      </c>
      <c r="C4932" s="104" t="str">
        <f>Cartilha_GLOBAL!C4932</f>
        <v>JOELHO 90 GRAUS, PVC, SOLDÁVEL, DN 75MM, INSTALADO EM PRUMADA DE ÁGUA - FORNECIMENTO E INSTALAÇÃO. AF_06/2022</v>
      </c>
      <c r="D4932" s="94" t="str">
        <f>Cartilha_GLOBAL!D4932</f>
        <v>UN</v>
      </c>
      <c r="E4932" s="105">
        <f>Cartilha_GLOBAL!$E4932</f>
        <v>116.21</v>
      </c>
      <c r="F4932" s="182">
        <f>Cartilha_GLOBAL!$F4932</f>
        <v>142.64</v>
      </c>
      <c r="G4932" s="108"/>
      <c r="H4932" s="107">
        <f t="shared" si="305"/>
        <v>0</v>
      </c>
      <c r="I4932" s="143">
        <f t="shared" si="306"/>
        <v>0</v>
      </c>
      <c r="J4932" s="142"/>
      <c r="K4932" s="145"/>
      <c r="L4932" s="7" t="str">
        <f t="shared" si="307"/>
        <v/>
      </c>
      <c r="M4932" s="7" t="str">
        <f t="shared" si="308"/>
        <v/>
      </c>
      <c r="N4932" s="7" t="str">
        <f>Cartilha_GLOBAL!N4932</f>
        <v/>
      </c>
      <c r="O4932" s="144"/>
      <c r="Q4932" s="151"/>
      <c r="R4932" s="152">
        <v>0</v>
      </c>
      <c r="T4932" s="153">
        <f>IF(Cartilha_GLOBAL!R4932=0,0,IF(Cartilha_GLOBAL!R4932&gt;0,"c","b"))</f>
        <v>0</v>
      </c>
    </row>
    <row r="4933" ht="22.5" hidden="1" spans="1:20">
      <c r="A4933" s="158">
        <f>Cartilha_GLOBAL!A4933</f>
        <v>89521</v>
      </c>
      <c r="B4933" s="100" t="str">
        <f>Cartilha_GLOBAL!B4933</f>
        <v>SINAPI</v>
      </c>
      <c r="C4933" s="104" t="str">
        <f>Cartilha_GLOBAL!C4933</f>
        <v>JOELHO 90 GRAUS, PVC, SOLDÁVEL, DN 85MM, INSTALADO EM PRUMADA DE ÁGUA - FORNECIMENTO E INSTALAÇÃO. AF_06/2022</v>
      </c>
      <c r="D4933" s="94" t="str">
        <f>Cartilha_GLOBAL!D4933</f>
        <v>UN</v>
      </c>
      <c r="E4933" s="105">
        <f>Cartilha_GLOBAL!$E4933</f>
        <v>138.49</v>
      </c>
      <c r="F4933" s="182">
        <f>Cartilha_GLOBAL!$F4933</f>
        <v>169.98</v>
      </c>
      <c r="G4933" s="108"/>
      <c r="H4933" s="107">
        <f t="shared" si="305"/>
        <v>0</v>
      </c>
      <c r="I4933" s="143">
        <f t="shared" si="306"/>
        <v>0</v>
      </c>
      <c r="J4933" s="142"/>
      <c r="K4933" s="145"/>
      <c r="L4933" s="7" t="str">
        <f t="shared" si="307"/>
        <v/>
      </c>
      <c r="M4933" s="7" t="str">
        <f t="shared" si="308"/>
        <v/>
      </c>
      <c r="N4933" s="7" t="str">
        <f>Cartilha_GLOBAL!N4933</f>
        <v/>
      </c>
      <c r="O4933" s="144"/>
      <c r="Q4933" s="151"/>
      <c r="R4933" s="152">
        <v>0</v>
      </c>
      <c r="T4933" s="153">
        <f>IF(Cartilha_GLOBAL!R4933=0,0,IF(Cartilha_GLOBAL!R4933&gt;0,"c","b"))</f>
        <v>0</v>
      </c>
    </row>
    <row r="4934" ht="22.5" hidden="1" spans="1:20">
      <c r="A4934" s="158">
        <f>Cartilha_GLOBAL!A4934</f>
        <v>89489</v>
      </c>
      <c r="B4934" s="100" t="str">
        <f>Cartilha_GLOBAL!B4934</f>
        <v>SINAPI</v>
      </c>
      <c r="C4934" s="104" t="str">
        <f>Cartilha_GLOBAL!C4934</f>
        <v>CURVA 90 GRAUS, PVC, SOLDÁVEL, DN 25MM, INSTALADO EM PRUMADA DE ÁGUA - FORNECIMENTO E INSTALAÇÃO. AF_06/2022</v>
      </c>
      <c r="D4934" s="94" t="str">
        <f>Cartilha_GLOBAL!D4934</f>
        <v>UN</v>
      </c>
      <c r="E4934" s="105">
        <f>Cartilha_GLOBAL!$E4934</f>
        <v>8.77</v>
      </c>
      <c r="F4934" s="182">
        <f>Cartilha_GLOBAL!$F4934</f>
        <v>10.76</v>
      </c>
      <c r="G4934" s="108"/>
      <c r="H4934" s="107">
        <f t="shared" si="305"/>
        <v>0</v>
      </c>
      <c r="I4934" s="143">
        <f t="shared" si="306"/>
        <v>0</v>
      </c>
      <c r="J4934" s="142"/>
      <c r="K4934" s="145"/>
      <c r="L4934" s="7" t="str">
        <f t="shared" si="307"/>
        <v/>
      </c>
      <c r="M4934" s="7" t="str">
        <f t="shared" si="308"/>
        <v/>
      </c>
      <c r="N4934" s="7" t="str">
        <f>Cartilha_GLOBAL!N4934</f>
        <v/>
      </c>
      <c r="O4934" s="144"/>
      <c r="Q4934" s="151"/>
      <c r="R4934" s="152">
        <v>0</v>
      </c>
      <c r="T4934" s="153">
        <f>IF(Cartilha_GLOBAL!R4934=0,0,IF(Cartilha_GLOBAL!R4934&gt;0,"c","b"))</f>
        <v>0</v>
      </c>
    </row>
    <row r="4935" ht="22.5" hidden="1" spans="1:20">
      <c r="A4935" s="158">
        <f>Cartilha_GLOBAL!A4935</f>
        <v>89494</v>
      </c>
      <c r="B4935" s="100" t="str">
        <f>Cartilha_GLOBAL!B4935</f>
        <v>SINAPI</v>
      </c>
      <c r="C4935" s="104" t="str">
        <f>Cartilha_GLOBAL!C4935</f>
        <v>CURVA 90 GRAUS, PVC, SOLDÁVEL, DN 32MM, INSTALADO EM PRUMADA DE ÁGUA - FORNECIMENTO E INSTALAÇÃO. AF_06/2022</v>
      </c>
      <c r="D4935" s="94" t="str">
        <f>Cartilha_GLOBAL!D4935</f>
        <v>UN</v>
      </c>
      <c r="E4935" s="105">
        <f>Cartilha_GLOBAL!$E4935</f>
        <v>14.12</v>
      </c>
      <c r="F4935" s="182">
        <f>Cartilha_GLOBAL!$F4935</f>
        <v>17.33</v>
      </c>
      <c r="G4935" s="108"/>
      <c r="H4935" s="107">
        <f t="shared" si="305"/>
        <v>0</v>
      </c>
      <c r="I4935" s="143">
        <f t="shared" si="306"/>
        <v>0</v>
      </c>
      <c r="J4935" s="142"/>
      <c r="K4935" s="145"/>
      <c r="L4935" s="7" t="str">
        <f t="shared" si="307"/>
        <v/>
      </c>
      <c r="M4935" s="7" t="str">
        <f t="shared" si="308"/>
        <v/>
      </c>
      <c r="N4935" s="7" t="str">
        <f>Cartilha_GLOBAL!N4935</f>
        <v/>
      </c>
      <c r="O4935" s="144"/>
      <c r="Q4935" s="151"/>
      <c r="R4935" s="152">
        <v>0</v>
      </c>
      <c r="T4935" s="153">
        <f>IF(Cartilha_GLOBAL!R4935=0,0,IF(Cartilha_GLOBAL!R4935&gt;0,"c","b"))</f>
        <v>0</v>
      </c>
    </row>
    <row r="4936" ht="22.5" hidden="1" spans="1:20">
      <c r="A4936" s="158">
        <f>Cartilha_GLOBAL!A4936</f>
        <v>89499</v>
      </c>
      <c r="B4936" s="100" t="str">
        <f>Cartilha_GLOBAL!B4936</f>
        <v>SINAPI</v>
      </c>
      <c r="C4936" s="104" t="str">
        <f>Cartilha_GLOBAL!C4936</f>
        <v>CURVA 90 GRAUS, PVC, SOLDÁVEL, DN 40MM, INSTALADO EM PRUMADA DE ÁGUA - FORNECIMENTO E INSTALAÇÃO. AF_06/2022</v>
      </c>
      <c r="D4936" s="94" t="str">
        <f>Cartilha_GLOBAL!D4936</f>
        <v>UN</v>
      </c>
      <c r="E4936" s="105">
        <f>Cartilha_GLOBAL!$E4936</f>
        <v>22.12</v>
      </c>
      <c r="F4936" s="182">
        <f>Cartilha_GLOBAL!$F4936</f>
        <v>27.15</v>
      </c>
      <c r="G4936" s="108"/>
      <c r="H4936" s="107">
        <f t="shared" si="305"/>
        <v>0</v>
      </c>
      <c r="I4936" s="143">
        <f t="shared" si="306"/>
        <v>0</v>
      </c>
      <c r="J4936" s="142"/>
      <c r="K4936" s="145"/>
      <c r="L4936" s="7" t="str">
        <f t="shared" si="307"/>
        <v/>
      </c>
      <c r="M4936" s="7" t="str">
        <f t="shared" si="308"/>
        <v/>
      </c>
      <c r="N4936" s="7" t="str">
        <f>Cartilha_GLOBAL!N4936</f>
        <v/>
      </c>
      <c r="O4936" s="144"/>
      <c r="Q4936" s="151"/>
      <c r="R4936" s="152">
        <v>0</v>
      </c>
      <c r="T4936" s="153">
        <f>IF(Cartilha_GLOBAL!R4936=0,0,IF(Cartilha_GLOBAL!R4936&gt;0,"c","b"))</f>
        <v>0</v>
      </c>
    </row>
    <row r="4937" ht="22.5" hidden="1" spans="1:20">
      <c r="A4937" s="158">
        <f>Cartilha_GLOBAL!A4937</f>
        <v>89503</v>
      </c>
      <c r="B4937" s="100" t="str">
        <f>Cartilha_GLOBAL!B4937</f>
        <v>SINAPI</v>
      </c>
      <c r="C4937" s="104" t="str">
        <f>Cartilha_GLOBAL!C4937</f>
        <v>CURVA 90 GRAUS, PVC, SOLDÁVEL, DN 50MM, INSTALADO EM PRUMADA DE ÁGUA - FORNECIMENTO E INSTALAÇÃO. AF_06/2022</v>
      </c>
      <c r="D4937" s="94" t="str">
        <f>Cartilha_GLOBAL!D4937</f>
        <v>UN</v>
      </c>
      <c r="E4937" s="105">
        <f>Cartilha_GLOBAL!$E4937</f>
        <v>25.65</v>
      </c>
      <c r="F4937" s="182">
        <f>Cartilha_GLOBAL!$F4937</f>
        <v>31.48</v>
      </c>
      <c r="G4937" s="108"/>
      <c r="H4937" s="107">
        <f t="shared" si="305"/>
        <v>0</v>
      </c>
      <c r="I4937" s="143">
        <f t="shared" si="306"/>
        <v>0</v>
      </c>
      <c r="J4937" s="142"/>
      <c r="K4937" s="145"/>
      <c r="L4937" s="7" t="str">
        <f t="shared" si="307"/>
        <v/>
      </c>
      <c r="M4937" s="7" t="str">
        <f t="shared" si="308"/>
        <v/>
      </c>
      <c r="N4937" s="7" t="str">
        <f>Cartilha_GLOBAL!N4937</f>
        <v/>
      </c>
      <c r="O4937" s="144"/>
      <c r="Q4937" s="151"/>
      <c r="R4937" s="152">
        <v>0</v>
      </c>
      <c r="T4937" s="153">
        <f>IF(Cartilha_GLOBAL!R4937=0,0,IF(Cartilha_GLOBAL!R4937&gt;0,"c","b"))</f>
        <v>0</v>
      </c>
    </row>
    <row r="4938" ht="22.5" hidden="1" spans="1:20">
      <c r="A4938" s="158">
        <f>Cartilha_GLOBAL!A4938</f>
        <v>89507</v>
      </c>
      <c r="B4938" s="100" t="str">
        <f>Cartilha_GLOBAL!B4938</f>
        <v>SINAPI</v>
      </c>
      <c r="C4938" s="104" t="str">
        <f>Cartilha_GLOBAL!C4938</f>
        <v>CURVA 90 GRAUS, PVC, SOLDÁVEL, DN 60MM, INSTALADO EM PRUMADA DE ÁGUA - FORNECIMENTO E INSTALAÇÃO. AF_06/2022</v>
      </c>
      <c r="D4938" s="94" t="str">
        <f>Cartilha_GLOBAL!D4938</f>
        <v>UN</v>
      </c>
      <c r="E4938" s="105">
        <f>Cartilha_GLOBAL!$E4938</f>
        <v>52.52</v>
      </c>
      <c r="F4938" s="182">
        <f>Cartilha_GLOBAL!$F4938</f>
        <v>64.46</v>
      </c>
      <c r="G4938" s="108"/>
      <c r="H4938" s="107">
        <f t="shared" si="305"/>
        <v>0</v>
      </c>
      <c r="I4938" s="143">
        <f t="shared" si="306"/>
        <v>0</v>
      </c>
      <c r="J4938" s="142"/>
      <c r="K4938" s="145"/>
      <c r="L4938" s="7" t="str">
        <f t="shared" si="307"/>
        <v/>
      </c>
      <c r="M4938" s="7" t="str">
        <f t="shared" si="308"/>
        <v/>
      </c>
      <c r="N4938" s="7" t="str">
        <f>Cartilha_GLOBAL!N4938</f>
        <v/>
      </c>
      <c r="O4938" s="144"/>
      <c r="Q4938" s="151"/>
      <c r="R4938" s="152">
        <v>0</v>
      </c>
      <c r="T4938" s="153">
        <f>IF(Cartilha_GLOBAL!R4938=0,0,IF(Cartilha_GLOBAL!R4938&gt;0,"c","b"))</f>
        <v>0</v>
      </c>
    </row>
    <row r="4939" ht="22.5" hidden="1" spans="1:20">
      <c r="A4939" s="158">
        <f>Cartilha_GLOBAL!A4939</f>
        <v>89517</v>
      </c>
      <c r="B4939" s="100" t="str">
        <f>Cartilha_GLOBAL!B4939</f>
        <v>SINAPI</v>
      </c>
      <c r="C4939" s="104" t="str">
        <f>Cartilha_GLOBAL!C4939</f>
        <v>CURVA 90 GRAUS, PVC, SOLDÁVEL, DN 75MM, INSTALADO EM PRUMADA DE ÁGUA - FORNECIMENTO E INSTALAÇÃO. AF_06/2022</v>
      </c>
      <c r="D4939" s="94" t="str">
        <f>Cartilha_GLOBAL!D4939</f>
        <v>UN</v>
      </c>
      <c r="E4939" s="105">
        <f>Cartilha_GLOBAL!$E4939</f>
        <v>77.81</v>
      </c>
      <c r="F4939" s="182">
        <f>Cartilha_GLOBAL!$F4939</f>
        <v>95.5</v>
      </c>
      <c r="G4939" s="108"/>
      <c r="H4939" s="107">
        <f t="shared" si="305"/>
        <v>0</v>
      </c>
      <c r="I4939" s="143">
        <f t="shared" si="306"/>
        <v>0</v>
      </c>
      <c r="J4939" s="142"/>
      <c r="K4939" s="145"/>
      <c r="L4939" s="7" t="str">
        <f t="shared" si="307"/>
        <v/>
      </c>
      <c r="M4939" s="7" t="str">
        <f t="shared" si="308"/>
        <v/>
      </c>
      <c r="N4939" s="7" t="str">
        <f>Cartilha_GLOBAL!N4939</f>
        <v/>
      </c>
      <c r="O4939" s="144"/>
      <c r="Q4939" s="151"/>
      <c r="R4939" s="152">
        <v>0</v>
      </c>
      <c r="T4939" s="153">
        <f>IF(Cartilha_GLOBAL!R4939=0,0,IF(Cartilha_GLOBAL!R4939&gt;0,"c","b"))</f>
        <v>0</v>
      </c>
    </row>
    <row r="4940" ht="22.5" hidden="1" spans="1:20">
      <c r="A4940" s="158">
        <f>Cartilha_GLOBAL!A4940</f>
        <v>89525</v>
      </c>
      <c r="B4940" s="100" t="str">
        <f>Cartilha_GLOBAL!B4940</f>
        <v>SINAPI</v>
      </c>
      <c r="C4940" s="104" t="str">
        <f>Cartilha_GLOBAL!C4940</f>
        <v>CURVA 90 GRAUS, PVC, SOLDÁVEL, DN 85MM, INSTALADO EM PRUMADA DE ÁGUA - FORNECIMENTO E INSTALAÇÃO. AF_06/2022</v>
      </c>
      <c r="D4940" s="94" t="str">
        <f>Cartilha_GLOBAL!D4940</f>
        <v>UN</v>
      </c>
      <c r="E4940" s="105">
        <f>Cartilha_GLOBAL!$E4940</f>
        <v>97.78</v>
      </c>
      <c r="F4940" s="182">
        <f>Cartilha_GLOBAL!$F4940</f>
        <v>120.02</v>
      </c>
      <c r="G4940" s="108"/>
      <c r="H4940" s="107">
        <f t="shared" si="305"/>
        <v>0</v>
      </c>
      <c r="I4940" s="143">
        <f t="shared" si="306"/>
        <v>0</v>
      </c>
      <c r="J4940" s="142"/>
      <c r="K4940" s="145"/>
      <c r="L4940" s="7" t="str">
        <f t="shared" si="307"/>
        <v/>
      </c>
      <c r="M4940" s="7" t="str">
        <f t="shared" si="308"/>
        <v/>
      </c>
      <c r="N4940" s="7" t="str">
        <f>Cartilha_GLOBAL!N4940</f>
        <v/>
      </c>
      <c r="O4940" s="144"/>
      <c r="Q4940" s="151"/>
      <c r="R4940" s="152">
        <v>0</v>
      </c>
      <c r="T4940" s="153">
        <f>IF(Cartilha_GLOBAL!R4940=0,0,IF(Cartilha_GLOBAL!R4940&gt;0,"c","b"))</f>
        <v>0</v>
      </c>
    </row>
    <row r="4941" ht="22.5" hidden="1" spans="1:20">
      <c r="A4941" s="158">
        <f>Cartilha_GLOBAL!A4941</f>
        <v>89490</v>
      </c>
      <c r="B4941" s="100" t="str">
        <f>Cartilha_GLOBAL!B4941</f>
        <v>SINAPI</v>
      </c>
      <c r="C4941" s="104" t="str">
        <f>Cartilha_GLOBAL!C4941</f>
        <v>CURVA 45 GRAUS, PVC, SOLDÁVEL, DN 25MM, INSTALADO EM PRUMADA DE ÁGUA - FORNECIMENTO E INSTALAÇÃO. AF_06/2022</v>
      </c>
      <c r="D4941" s="94" t="str">
        <f>Cartilha_GLOBAL!D4941</f>
        <v>UN</v>
      </c>
      <c r="E4941" s="105">
        <f>Cartilha_GLOBAL!$E4941</f>
        <v>8.15</v>
      </c>
      <c r="F4941" s="182">
        <f>Cartilha_GLOBAL!$F4941</f>
        <v>10</v>
      </c>
      <c r="G4941" s="108"/>
      <c r="H4941" s="107">
        <f t="shared" si="305"/>
        <v>0</v>
      </c>
      <c r="I4941" s="143">
        <f t="shared" si="306"/>
        <v>0</v>
      </c>
      <c r="J4941" s="142"/>
      <c r="K4941" s="228"/>
      <c r="L4941" s="7" t="str">
        <f t="shared" si="307"/>
        <v/>
      </c>
      <c r="M4941" s="7" t="str">
        <f t="shared" si="308"/>
        <v/>
      </c>
      <c r="N4941" s="7" t="str">
        <f>Cartilha_GLOBAL!N4941</f>
        <v/>
      </c>
      <c r="O4941" s="144"/>
      <c r="Q4941" s="151"/>
      <c r="R4941" s="152">
        <v>0</v>
      </c>
      <c r="T4941" s="153">
        <f>IF(Cartilha_GLOBAL!R4941=0,0,IF(Cartilha_GLOBAL!R4941&gt;0,"c","b"))</f>
        <v>0</v>
      </c>
    </row>
    <row r="4942" ht="22.5" hidden="1" spans="1:20">
      <c r="A4942" s="158">
        <f>Cartilha_GLOBAL!A4942</f>
        <v>89496</v>
      </c>
      <c r="B4942" s="100" t="str">
        <f>Cartilha_GLOBAL!B4942</f>
        <v>SINAPI</v>
      </c>
      <c r="C4942" s="104" t="str">
        <f>Cartilha_GLOBAL!C4942</f>
        <v>CURVA 45 GRAUS, PVC, SOLDÁVEL, DN 32MM, INSTALADO EM PRUMADA DE ÁGUA - FORNECIMENTO E INSTALAÇÃO. AF_06/2022</v>
      </c>
      <c r="D4942" s="94" t="str">
        <f>Cartilha_GLOBAL!D4942</f>
        <v>UN</v>
      </c>
      <c r="E4942" s="105">
        <f>Cartilha_GLOBAL!$E4942</f>
        <v>11.81</v>
      </c>
      <c r="F4942" s="182">
        <f>Cartilha_GLOBAL!$F4942</f>
        <v>14.5</v>
      </c>
      <c r="G4942" s="108"/>
      <c r="H4942" s="107">
        <f t="shared" si="305"/>
        <v>0</v>
      </c>
      <c r="I4942" s="143">
        <f t="shared" si="306"/>
        <v>0</v>
      </c>
      <c r="J4942" s="142"/>
      <c r="K4942" s="145"/>
      <c r="L4942" s="7" t="str">
        <f t="shared" si="307"/>
        <v/>
      </c>
      <c r="M4942" s="7" t="str">
        <f t="shared" si="308"/>
        <v/>
      </c>
      <c r="N4942" s="7" t="str">
        <f>Cartilha_GLOBAL!N4942</f>
        <v/>
      </c>
      <c r="O4942" s="144"/>
      <c r="Q4942" s="151"/>
      <c r="R4942" s="152">
        <v>0</v>
      </c>
      <c r="T4942" s="153">
        <f>IF(Cartilha_GLOBAL!R4942=0,0,IF(Cartilha_GLOBAL!R4942&gt;0,"c","b"))</f>
        <v>0</v>
      </c>
    </row>
    <row r="4943" ht="22.5" hidden="1" spans="1:20">
      <c r="A4943" s="158">
        <f>Cartilha_GLOBAL!A4943</f>
        <v>89500</v>
      </c>
      <c r="B4943" s="100" t="str">
        <f>Cartilha_GLOBAL!B4943</f>
        <v>SINAPI</v>
      </c>
      <c r="C4943" s="104" t="str">
        <f>Cartilha_GLOBAL!C4943</f>
        <v>CURVA 45 GRAUS, PVC, SOLDÁVEL, DN 40MM, INSTALADO EM PRUMADA DE ÁGUA - FORNECIMENTO E INSTALAÇÃO. AF_06/2022</v>
      </c>
      <c r="D4943" s="94" t="str">
        <f>Cartilha_GLOBAL!D4943</f>
        <v>UN</v>
      </c>
      <c r="E4943" s="105">
        <f>Cartilha_GLOBAL!$E4943</f>
        <v>14.44</v>
      </c>
      <c r="F4943" s="182">
        <f>Cartilha_GLOBAL!$F4943</f>
        <v>17.72</v>
      </c>
      <c r="G4943" s="108"/>
      <c r="H4943" s="107">
        <f t="shared" si="305"/>
        <v>0</v>
      </c>
      <c r="I4943" s="143">
        <f t="shared" si="306"/>
        <v>0</v>
      </c>
      <c r="J4943" s="142"/>
      <c r="K4943" s="145"/>
      <c r="L4943" s="7" t="str">
        <f t="shared" si="307"/>
        <v/>
      </c>
      <c r="M4943" s="7" t="str">
        <f t="shared" si="308"/>
        <v/>
      </c>
      <c r="N4943" s="7" t="str">
        <f>Cartilha_GLOBAL!N4943</f>
        <v/>
      </c>
      <c r="O4943" s="144"/>
      <c r="Q4943" s="151"/>
      <c r="R4943" s="152">
        <v>0</v>
      </c>
      <c r="T4943" s="153">
        <f>IF(Cartilha_GLOBAL!R4943=0,0,IF(Cartilha_GLOBAL!R4943&gt;0,"c","b"))</f>
        <v>0</v>
      </c>
    </row>
    <row r="4944" ht="22.5" hidden="1" spans="1:20">
      <c r="A4944" s="158">
        <f>Cartilha_GLOBAL!A4944</f>
        <v>89504</v>
      </c>
      <c r="B4944" s="100" t="str">
        <f>Cartilha_GLOBAL!B4944</f>
        <v>SINAPI</v>
      </c>
      <c r="C4944" s="104" t="str">
        <f>Cartilha_GLOBAL!C4944</f>
        <v>CURVA 45 GRAUS, PVC, SOLDÁVEL, DN 50MM, INSTALADO EM PRUMADA DE ÁGUA - FORNECIMENTO E INSTALAÇÃO. AF_06/2022</v>
      </c>
      <c r="D4944" s="94" t="str">
        <f>Cartilha_GLOBAL!D4944</f>
        <v>UN</v>
      </c>
      <c r="E4944" s="105">
        <f>Cartilha_GLOBAL!$E4944</f>
        <v>21.27</v>
      </c>
      <c r="F4944" s="182">
        <f>Cartilha_GLOBAL!$F4944</f>
        <v>26.11</v>
      </c>
      <c r="G4944" s="108"/>
      <c r="H4944" s="107">
        <f t="shared" si="305"/>
        <v>0</v>
      </c>
      <c r="I4944" s="143">
        <f t="shared" si="306"/>
        <v>0</v>
      </c>
      <c r="J4944" s="142"/>
      <c r="K4944" s="145"/>
      <c r="L4944" s="7" t="str">
        <f t="shared" si="307"/>
        <v/>
      </c>
      <c r="M4944" s="7" t="str">
        <f t="shared" si="308"/>
        <v/>
      </c>
      <c r="N4944" s="7" t="str">
        <f>Cartilha_GLOBAL!N4944</f>
        <v/>
      </c>
      <c r="O4944" s="144"/>
      <c r="Q4944" s="151"/>
      <c r="R4944" s="152">
        <v>0</v>
      </c>
      <c r="T4944" s="153">
        <f>IF(Cartilha_GLOBAL!R4944=0,0,IF(Cartilha_GLOBAL!R4944&gt;0,"c","b"))</f>
        <v>0</v>
      </c>
    </row>
    <row r="4945" ht="22.5" hidden="1" spans="1:20">
      <c r="A4945" s="158">
        <f>Cartilha_GLOBAL!A4945</f>
        <v>89510</v>
      </c>
      <c r="B4945" s="100" t="str">
        <f>Cartilha_GLOBAL!B4945</f>
        <v>SINAPI</v>
      </c>
      <c r="C4945" s="104" t="str">
        <f>Cartilha_GLOBAL!C4945</f>
        <v>CURVA 45 GRAUS, PVC, SOLDÁVEL, DN 60MM, INSTALADO EM PRUMADA DE ÁGUA - FORNECIMENTO E INSTALAÇÃO. AF_06/2022</v>
      </c>
      <c r="D4945" s="94" t="str">
        <f>Cartilha_GLOBAL!D4945</f>
        <v>UN</v>
      </c>
      <c r="E4945" s="105">
        <f>Cartilha_GLOBAL!$E4945</f>
        <v>30.28</v>
      </c>
      <c r="F4945" s="182">
        <f>Cartilha_GLOBAL!$F4945</f>
        <v>37.17</v>
      </c>
      <c r="G4945" s="108"/>
      <c r="H4945" s="107">
        <f t="shared" si="305"/>
        <v>0</v>
      </c>
      <c r="I4945" s="143">
        <f t="shared" si="306"/>
        <v>0</v>
      </c>
      <c r="J4945" s="142"/>
      <c r="K4945" s="145"/>
      <c r="L4945" s="7" t="str">
        <f t="shared" si="307"/>
        <v/>
      </c>
      <c r="M4945" s="7" t="str">
        <f t="shared" si="308"/>
        <v/>
      </c>
      <c r="N4945" s="7" t="str">
        <f>Cartilha_GLOBAL!N4945</f>
        <v/>
      </c>
      <c r="O4945" s="144"/>
      <c r="Q4945" s="151"/>
      <c r="R4945" s="152">
        <v>0</v>
      </c>
      <c r="T4945" s="153">
        <f>IF(Cartilha_GLOBAL!R4945=0,0,IF(Cartilha_GLOBAL!R4945&gt;0,"c","b"))</f>
        <v>0</v>
      </c>
    </row>
    <row r="4946" ht="22.5" hidden="1" spans="1:20">
      <c r="A4946" s="158">
        <f>Cartilha_GLOBAL!A4946</f>
        <v>89519</v>
      </c>
      <c r="B4946" s="100" t="str">
        <f>Cartilha_GLOBAL!B4946</f>
        <v>SINAPI</v>
      </c>
      <c r="C4946" s="104" t="str">
        <f>Cartilha_GLOBAL!C4946</f>
        <v>CURVA 45 GRAUS, PVC, SOLDÁVEL, DN 75MM, INSTALADO EM PRUMADA DE ÁGUA - FORNECIMENTO E INSTALAÇÃO. AF_06/2022</v>
      </c>
      <c r="D4946" s="94" t="str">
        <f>Cartilha_GLOBAL!D4946</f>
        <v>UN</v>
      </c>
      <c r="E4946" s="105">
        <f>Cartilha_GLOBAL!$E4946</f>
        <v>52.92</v>
      </c>
      <c r="F4946" s="182">
        <f>Cartilha_GLOBAL!$F4946</f>
        <v>64.95</v>
      </c>
      <c r="G4946" s="108"/>
      <c r="H4946" s="107">
        <f t="shared" si="305"/>
        <v>0</v>
      </c>
      <c r="I4946" s="143">
        <f t="shared" si="306"/>
        <v>0</v>
      </c>
      <c r="J4946" s="142"/>
      <c r="K4946" s="145"/>
      <c r="L4946" s="7" t="str">
        <f t="shared" si="307"/>
        <v/>
      </c>
      <c r="M4946" s="7" t="str">
        <f t="shared" si="308"/>
        <v/>
      </c>
      <c r="N4946" s="7" t="str">
        <f>Cartilha_GLOBAL!N4946</f>
        <v/>
      </c>
      <c r="O4946" s="144"/>
      <c r="Q4946" s="151"/>
      <c r="R4946" s="152">
        <v>0</v>
      </c>
      <c r="T4946" s="153">
        <f>IF(Cartilha_GLOBAL!R4946=0,0,IF(Cartilha_GLOBAL!R4946&gt;0,"c","b"))</f>
        <v>0</v>
      </c>
    </row>
    <row r="4947" ht="22.5" hidden="1" spans="1:20">
      <c r="A4947" s="158">
        <f>Cartilha_GLOBAL!A4947</f>
        <v>89527</v>
      </c>
      <c r="B4947" s="100" t="str">
        <f>Cartilha_GLOBAL!B4947</f>
        <v>SINAPI</v>
      </c>
      <c r="C4947" s="104" t="str">
        <f>Cartilha_GLOBAL!C4947</f>
        <v>CURVA 45 GRAUS, PVC, SOLDÁVEL, DN 85MM, INSTALADO EM PRUMADA DE ÁGUA - FORNECIMENTO E INSTALAÇÃO. AF_06/2022</v>
      </c>
      <c r="D4947" s="94" t="str">
        <f>Cartilha_GLOBAL!D4947</f>
        <v>UN</v>
      </c>
      <c r="E4947" s="105">
        <f>Cartilha_GLOBAL!$E4947</f>
        <v>63.73</v>
      </c>
      <c r="F4947" s="182">
        <f>Cartilha_GLOBAL!$F4947</f>
        <v>78.22</v>
      </c>
      <c r="G4947" s="108"/>
      <c r="H4947" s="107">
        <f t="shared" si="305"/>
        <v>0</v>
      </c>
      <c r="I4947" s="143">
        <f t="shared" si="306"/>
        <v>0</v>
      </c>
      <c r="J4947" s="142"/>
      <c r="K4947" s="145"/>
      <c r="L4947" s="7" t="str">
        <f t="shared" si="307"/>
        <v/>
      </c>
      <c r="M4947" s="7" t="str">
        <f t="shared" si="308"/>
        <v/>
      </c>
      <c r="N4947" s="7" t="str">
        <f>Cartilha_GLOBAL!N4947</f>
        <v/>
      </c>
      <c r="O4947" s="144"/>
      <c r="Q4947" s="151"/>
      <c r="R4947" s="152">
        <v>0</v>
      </c>
      <c r="T4947" s="153">
        <f>IF(Cartilha_GLOBAL!R4947=0,0,IF(Cartilha_GLOBAL!R4947&gt;0,"c","b"))</f>
        <v>0</v>
      </c>
    </row>
    <row r="4948" ht="22.5" hidden="1" spans="1:20">
      <c r="A4948" s="158">
        <f>Cartilha_GLOBAL!A4948</f>
        <v>89528</v>
      </c>
      <c r="B4948" s="100" t="str">
        <f>Cartilha_GLOBAL!B4948</f>
        <v>SINAPI</v>
      </c>
      <c r="C4948" s="104" t="str">
        <f>Cartilha_GLOBAL!C4948</f>
        <v>LUVA, PVC, SOLDÁVEL, DN 25MM, INSTALADO EM PRUMADA DE ÁGUA - FORNECIMENTO E INSTALAÇÃO. AF_06/2022</v>
      </c>
      <c r="D4948" s="94" t="str">
        <f>Cartilha_GLOBAL!D4948</f>
        <v>UN</v>
      </c>
      <c r="E4948" s="105">
        <f>Cartilha_GLOBAL!$E4948</f>
        <v>4.89</v>
      </c>
      <c r="F4948" s="182">
        <f>Cartilha_GLOBAL!$F4948</f>
        <v>6</v>
      </c>
      <c r="G4948" s="108"/>
      <c r="H4948" s="107">
        <f t="shared" si="305"/>
        <v>0</v>
      </c>
      <c r="I4948" s="143">
        <f t="shared" si="306"/>
        <v>0</v>
      </c>
      <c r="J4948" s="142"/>
      <c r="K4948" s="145"/>
      <c r="L4948" s="7" t="str">
        <f t="shared" si="307"/>
        <v/>
      </c>
      <c r="M4948" s="7" t="str">
        <f t="shared" si="308"/>
        <v/>
      </c>
      <c r="N4948" s="7" t="str">
        <f>Cartilha_GLOBAL!N4948</f>
        <v/>
      </c>
      <c r="O4948" s="144"/>
      <c r="Q4948" s="151"/>
      <c r="R4948" s="152">
        <v>0</v>
      </c>
      <c r="T4948" s="153">
        <f>IF(Cartilha_GLOBAL!R4948=0,0,IF(Cartilha_GLOBAL!R4948&gt;0,"c","b"))</f>
        <v>0</v>
      </c>
    </row>
    <row r="4949" ht="22.5" hidden="1" spans="1:20">
      <c r="A4949" s="158">
        <f>Cartilha_GLOBAL!A4949</f>
        <v>89541</v>
      </c>
      <c r="B4949" s="100" t="str">
        <f>Cartilha_GLOBAL!B4949</f>
        <v>SINAPI</v>
      </c>
      <c r="C4949" s="104" t="str">
        <f>Cartilha_GLOBAL!C4949</f>
        <v>LUVA, PVC, SOLDÁVEL, DN 32MM, INSTALADO EM PRUMADA DE ÁGUA - FORNECIMENTO E INSTALAÇÃO. AF_06/2022</v>
      </c>
      <c r="D4949" s="94" t="str">
        <f>Cartilha_GLOBAL!D4949</f>
        <v>UN</v>
      </c>
      <c r="E4949" s="105">
        <f>Cartilha_GLOBAL!$E4949</f>
        <v>7.3</v>
      </c>
      <c r="F4949" s="182">
        <f>Cartilha_GLOBAL!$F4949</f>
        <v>8.96</v>
      </c>
      <c r="G4949" s="108"/>
      <c r="H4949" s="107">
        <f t="shared" si="305"/>
        <v>0</v>
      </c>
      <c r="I4949" s="143">
        <f t="shared" si="306"/>
        <v>0</v>
      </c>
      <c r="J4949" s="142"/>
      <c r="K4949" s="145"/>
      <c r="L4949" s="7" t="str">
        <f t="shared" si="307"/>
        <v/>
      </c>
      <c r="M4949" s="7" t="str">
        <f t="shared" si="308"/>
        <v/>
      </c>
      <c r="N4949" s="7" t="str">
        <f>Cartilha_GLOBAL!N4949</f>
        <v/>
      </c>
      <c r="O4949" s="144"/>
      <c r="Q4949" s="151"/>
      <c r="R4949" s="152">
        <v>0</v>
      </c>
      <c r="T4949" s="153">
        <f>IF(Cartilha_GLOBAL!R4949=0,0,IF(Cartilha_GLOBAL!R4949&gt;0,"c","b"))</f>
        <v>0</v>
      </c>
    </row>
    <row r="4950" ht="22.5" hidden="1" spans="1:20">
      <c r="A4950" s="158">
        <f>Cartilha_GLOBAL!A4950</f>
        <v>89558</v>
      </c>
      <c r="B4950" s="100" t="str">
        <f>Cartilha_GLOBAL!B4950</f>
        <v>SINAPI</v>
      </c>
      <c r="C4950" s="104" t="str">
        <f>Cartilha_GLOBAL!C4950</f>
        <v>LUVA, PVC, SOLDÁVEL, DN 40MM, INSTALADO EM PRUMADA DE ÁGUA - FORNECIMENTO E INSTALAÇÃO. AF_06/2022</v>
      </c>
      <c r="D4950" s="94" t="str">
        <f>Cartilha_GLOBAL!D4950</f>
        <v>UN</v>
      </c>
      <c r="E4950" s="105">
        <f>Cartilha_GLOBAL!$E4950</f>
        <v>11.05</v>
      </c>
      <c r="F4950" s="182">
        <f>Cartilha_GLOBAL!$F4950</f>
        <v>13.56</v>
      </c>
      <c r="G4950" s="108"/>
      <c r="H4950" s="107">
        <f t="shared" si="305"/>
        <v>0</v>
      </c>
      <c r="I4950" s="143">
        <f t="shared" si="306"/>
        <v>0</v>
      </c>
      <c r="J4950" s="142"/>
      <c r="K4950" s="145"/>
      <c r="L4950" s="7" t="str">
        <f t="shared" si="307"/>
        <v/>
      </c>
      <c r="M4950" s="7" t="str">
        <f t="shared" si="308"/>
        <v/>
      </c>
      <c r="N4950" s="7" t="str">
        <f>Cartilha_GLOBAL!N4950</f>
        <v/>
      </c>
      <c r="O4950" s="144"/>
      <c r="Q4950" s="151"/>
      <c r="R4950" s="152">
        <v>0</v>
      </c>
      <c r="T4950" s="153">
        <f>IF(Cartilha_GLOBAL!R4950=0,0,IF(Cartilha_GLOBAL!R4950&gt;0,"c","b"))</f>
        <v>0</v>
      </c>
    </row>
    <row r="4951" ht="22.5" hidden="1" spans="1:20">
      <c r="A4951" s="158">
        <f>Cartilha_GLOBAL!A4951</f>
        <v>89575</v>
      </c>
      <c r="B4951" s="100" t="str">
        <f>Cartilha_GLOBAL!B4951</f>
        <v>SINAPI</v>
      </c>
      <c r="C4951" s="104" t="str">
        <f>Cartilha_GLOBAL!C4951</f>
        <v>LUVA, PVC, SOLDÁVEL, DN 50MM, INSTALADO EM PRUMADA DE ÁGUA - FORNECIMENTO E INSTALAÇÃO. AF_06/2022</v>
      </c>
      <c r="D4951" s="94" t="str">
        <f>Cartilha_GLOBAL!D4951</f>
        <v>UN</v>
      </c>
      <c r="E4951" s="105">
        <f>Cartilha_GLOBAL!$E4951</f>
        <v>13.1</v>
      </c>
      <c r="F4951" s="182">
        <f>Cartilha_GLOBAL!$F4951</f>
        <v>16.08</v>
      </c>
      <c r="G4951" s="108"/>
      <c r="H4951" s="107">
        <f t="shared" si="305"/>
        <v>0</v>
      </c>
      <c r="I4951" s="143">
        <f t="shared" si="306"/>
        <v>0</v>
      </c>
      <c r="J4951" s="142"/>
      <c r="K4951" s="145"/>
      <c r="L4951" s="7" t="str">
        <f t="shared" si="307"/>
        <v/>
      </c>
      <c r="M4951" s="7" t="str">
        <f t="shared" si="308"/>
        <v/>
      </c>
      <c r="N4951" s="7" t="str">
        <f>Cartilha_GLOBAL!N4951</f>
        <v/>
      </c>
      <c r="O4951" s="144"/>
      <c r="Q4951" s="151"/>
      <c r="R4951" s="152">
        <v>0</v>
      </c>
      <c r="T4951" s="153">
        <f>IF(Cartilha_GLOBAL!R4951=0,0,IF(Cartilha_GLOBAL!R4951&gt;0,"c","b"))</f>
        <v>0</v>
      </c>
    </row>
    <row r="4952" ht="22.5" hidden="1" spans="1:20">
      <c r="A4952" s="158">
        <f>Cartilha_GLOBAL!A4952</f>
        <v>89597</v>
      </c>
      <c r="B4952" s="100" t="str">
        <f>Cartilha_GLOBAL!B4952</f>
        <v>SINAPI</v>
      </c>
      <c r="C4952" s="104" t="str">
        <f>Cartilha_GLOBAL!C4952</f>
        <v>LUVA, PVC, SOLDÁVEL, DN 60MM, INSTALADO EM PRUMADA DE ÁGUA - FORNECIMENTO E INSTALAÇÃO. AF_06/2022</v>
      </c>
      <c r="D4952" s="94" t="str">
        <f>Cartilha_GLOBAL!D4952</f>
        <v>UN</v>
      </c>
      <c r="E4952" s="105">
        <f>Cartilha_GLOBAL!$E4952</f>
        <v>25.48</v>
      </c>
      <c r="F4952" s="182">
        <f>Cartilha_GLOBAL!$F4952</f>
        <v>31.27</v>
      </c>
      <c r="G4952" s="108"/>
      <c r="H4952" s="107">
        <f t="shared" si="305"/>
        <v>0</v>
      </c>
      <c r="I4952" s="143">
        <f t="shared" si="306"/>
        <v>0</v>
      </c>
      <c r="J4952" s="142"/>
      <c r="K4952" s="145"/>
      <c r="L4952" s="7" t="str">
        <f t="shared" si="307"/>
        <v/>
      </c>
      <c r="M4952" s="7" t="str">
        <f t="shared" si="308"/>
        <v/>
      </c>
      <c r="N4952" s="7" t="str">
        <f>Cartilha_GLOBAL!N4952</f>
        <v/>
      </c>
      <c r="O4952" s="144"/>
      <c r="Q4952" s="151"/>
      <c r="R4952" s="152">
        <v>0</v>
      </c>
      <c r="T4952" s="153">
        <f>IF(Cartilha_GLOBAL!R4952=0,0,IF(Cartilha_GLOBAL!R4952&gt;0,"c","b"))</f>
        <v>0</v>
      </c>
    </row>
    <row r="4953" ht="22.5" hidden="1" spans="1:20">
      <c r="A4953" s="158">
        <f>Cartilha_GLOBAL!A4953</f>
        <v>89611</v>
      </c>
      <c r="B4953" s="100" t="str">
        <f>Cartilha_GLOBAL!B4953</f>
        <v>SINAPI</v>
      </c>
      <c r="C4953" s="104" t="str">
        <f>Cartilha_GLOBAL!C4953</f>
        <v>LUVA, PVC, SOLDÁVEL, DN 75MM, INSTALADO EM PRUMADA DE ÁGUA - FORNECIMENTO E INSTALAÇÃO. AF_06/2022</v>
      </c>
      <c r="D4953" s="94" t="str">
        <f>Cartilha_GLOBAL!D4953</f>
        <v>UN</v>
      </c>
      <c r="E4953" s="105">
        <f>Cartilha_GLOBAL!$E4953</f>
        <v>36.04</v>
      </c>
      <c r="F4953" s="182">
        <f>Cartilha_GLOBAL!$F4953</f>
        <v>44.24</v>
      </c>
      <c r="G4953" s="108"/>
      <c r="H4953" s="107">
        <f t="shared" si="305"/>
        <v>0</v>
      </c>
      <c r="I4953" s="143">
        <f t="shared" si="306"/>
        <v>0</v>
      </c>
      <c r="J4953" s="142"/>
      <c r="K4953" s="145"/>
      <c r="L4953" s="7" t="str">
        <f t="shared" si="307"/>
        <v/>
      </c>
      <c r="M4953" s="7" t="str">
        <f t="shared" si="308"/>
        <v/>
      </c>
      <c r="N4953" s="7" t="str">
        <f>Cartilha_GLOBAL!N4953</f>
        <v/>
      </c>
      <c r="O4953" s="144"/>
      <c r="Q4953" s="151"/>
      <c r="R4953" s="152">
        <v>0</v>
      </c>
      <c r="T4953" s="153">
        <f>IF(Cartilha_GLOBAL!R4953=0,0,IF(Cartilha_GLOBAL!R4953&gt;0,"c","b"))</f>
        <v>0</v>
      </c>
    </row>
    <row r="4954" ht="22.5" hidden="1" spans="1:20">
      <c r="A4954" s="158">
        <f>Cartilha_GLOBAL!A4954</f>
        <v>89614</v>
      </c>
      <c r="B4954" s="100" t="str">
        <f>Cartilha_GLOBAL!B4954</f>
        <v>SINAPI</v>
      </c>
      <c r="C4954" s="104" t="str">
        <f>Cartilha_GLOBAL!C4954</f>
        <v>LUVA, PVC, SOLDÁVEL, DN 85MM, INSTALADO EM PRUMADA DE ÁGUA - FORNECIMENTO E INSTALAÇÃO. AF_06/2022</v>
      </c>
      <c r="D4954" s="94" t="str">
        <f>Cartilha_GLOBAL!D4954</f>
        <v>UN</v>
      </c>
      <c r="E4954" s="105">
        <f>Cartilha_GLOBAL!$E4954</f>
        <v>66.77</v>
      </c>
      <c r="F4954" s="182">
        <f>Cartilha_GLOBAL!$F4954</f>
        <v>81.95</v>
      </c>
      <c r="G4954" s="108"/>
      <c r="H4954" s="107">
        <f t="shared" si="305"/>
        <v>0</v>
      </c>
      <c r="I4954" s="143">
        <f t="shared" si="306"/>
        <v>0</v>
      </c>
      <c r="J4954" s="142"/>
      <c r="K4954" s="145"/>
      <c r="L4954" s="7" t="str">
        <f t="shared" si="307"/>
        <v/>
      </c>
      <c r="M4954" s="7" t="str">
        <f t="shared" si="308"/>
        <v/>
      </c>
      <c r="N4954" s="7" t="str">
        <f>Cartilha_GLOBAL!N4954</f>
        <v/>
      </c>
      <c r="O4954" s="144"/>
      <c r="Q4954" s="151"/>
      <c r="R4954" s="152">
        <v>0</v>
      </c>
      <c r="T4954" s="153">
        <f>IF(Cartilha_GLOBAL!R4954=0,0,IF(Cartilha_GLOBAL!R4954&gt;0,"c","b"))</f>
        <v>0</v>
      </c>
    </row>
    <row r="4955" ht="22.5" hidden="1" spans="1:20">
      <c r="A4955" s="158">
        <f>Cartilha_GLOBAL!A4955</f>
        <v>89530</v>
      </c>
      <c r="B4955" s="100" t="str">
        <f>Cartilha_GLOBAL!B4955</f>
        <v>SINAPI</v>
      </c>
      <c r="C4955" s="104" t="str">
        <f>Cartilha_GLOBAL!C4955</f>
        <v>LUVA DE CORRER, PVC, SOLDÁVEL, DN 25MM, INSTALADO EM PRUMADA DE ÁGUA - FORNECIMENTO E INSTALAÇÃO. AF_06/2022</v>
      </c>
      <c r="D4955" s="94" t="str">
        <f>Cartilha_GLOBAL!D4955</f>
        <v>UN</v>
      </c>
      <c r="E4955" s="105">
        <f>Cartilha_GLOBAL!$E4955</f>
        <v>18.29</v>
      </c>
      <c r="F4955" s="182">
        <f>Cartilha_GLOBAL!$F4955</f>
        <v>22.45</v>
      </c>
      <c r="G4955" s="108"/>
      <c r="H4955" s="107">
        <f t="shared" si="305"/>
        <v>0</v>
      </c>
      <c r="I4955" s="143">
        <f t="shared" si="306"/>
        <v>0</v>
      </c>
      <c r="J4955" s="142"/>
      <c r="K4955" s="145"/>
      <c r="L4955" s="7" t="str">
        <f t="shared" si="307"/>
        <v/>
      </c>
      <c r="M4955" s="7" t="str">
        <f t="shared" si="308"/>
        <v/>
      </c>
      <c r="N4955" s="7" t="str">
        <f>Cartilha_GLOBAL!N4955</f>
        <v/>
      </c>
      <c r="O4955" s="144"/>
      <c r="Q4955" s="151"/>
      <c r="R4955" s="152">
        <v>0</v>
      </c>
      <c r="T4955" s="153">
        <f>IF(Cartilha_GLOBAL!R4955=0,0,IF(Cartilha_GLOBAL!R4955&gt;0,"c","b"))</f>
        <v>0</v>
      </c>
    </row>
    <row r="4956" ht="22.5" hidden="1" spans="1:20">
      <c r="A4956" s="158">
        <f>Cartilha_GLOBAL!A4956</f>
        <v>89577</v>
      </c>
      <c r="B4956" s="100" t="str">
        <f>Cartilha_GLOBAL!B4956</f>
        <v>SINAPI</v>
      </c>
      <c r="C4956" s="104" t="str">
        <f>Cartilha_GLOBAL!C4956</f>
        <v>LUVA DE CORRER, PVC, SOLDÁVEL, DN 50MM, INSTALADO EM PRUMADA DE ÁGUA - FORNECIMENTO E INSTALAÇÃO. AF_06/2022</v>
      </c>
      <c r="D4956" s="94" t="str">
        <f>Cartilha_GLOBAL!D4956</f>
        <v>UN</v>
      </c>
      <c r="E4956" s="105">
        <f>Cartilha_GLOBAL!$E4956</f>
        <v>41.24</v>
      </c>
      <c r="F4956" s="182">
        <f>Cartilha_GLOBAL!$F4956</f>
        <v>50.62</v>
      </c>
      <c r="G4956" s="108"/>
      <c r="H4956" s="107">
        <f t="shared" si="305"/>
        <v>0</v>
      </c>
      <c r="I4956" s="143">
        <f t="shared" si="306"/>
        <v>0</v>
      </c>
      <c r="J4956" s="142"/>
      <c r="K4956" s="145"/>
      <c r="L4956" s="7" t="str">
        <f t="shared" si="307"/>
        <v/>
      </c>
      <c r="M4956" s="7" t="str">
        <f t="shared" si="308"/>
        <v/>
      </c>
      <c r="N4956" s="7" t="str">
        <f>Cartilha_GLOBAL!N4956</f>
        <v/>
      </c>
      <c r="O4956" s="144"/>
      <c r="Q4956" s="151"/>
      <c r="R4956" s="152">
        <v>0</v>
      </c>
      <c r="T4956" s="153">
        <f>IF(Cartilha_GLOBAL!R4956=0,0,IF(Cartilha_GLOBAL!R4956&gt;0,"c","b"))</f>
        <v>0</v>
      </c>
    </row>
    <row r="4957" ht="22.5" hidden="1" spans="1:20">
      <c r="A4957" s="158">
        <f>Cartilha_GLOBAL!A4957</f>
        <v>89532</v>
      </c>
      <c r="B4957" s="100" t="str">
        <f>Cartilha_GLOBAL!B4957</f>
        <v>SINAPI</v>
      </c>
      <c r="C4957" s="104" t="str">
        <f>Cartilha_GLOBAL!C4957</f>
        <v>LUVA DE REDUÇÃO, PVC, SOLDÁVEL, DN 32MM X 25MM, INSTALADO EM PRUMADA DE ÁGUA - FORNECIMENTO E INSTALAÇÃO. AF_06/2022</v>
      </c>
      <c r="D4957" s="94" t="str">
        <f>Cartilha_GLOBAL!D4957</f>
        <v>UN</v>
      </c>
      <c r="E4957" s="105">
        <f>Cartilha_GLOBAL!$E4957</f>
        <v>8.06</v>
      </c>
      <c r="F4957" s="182">
        <f>Cartilha_GLOBAL!$F4957</f>
        <v>9.89</v>
      </c>
      <c r="G4957" s="108"/>
      <c r="H4957" s="107">
        <f t="shared" si="305"/>
        <v>0</v>
      </c>
      <c r="I4957" s="143">
        <f t="shared" si="306"/>
        <v>0</v>
      </c>
      <c r="J4957" s="142"/>
      <c r="K4957" s="145"/>
      <c r="L4957" s="7" t="str">
        <f t="shared" si="307"/>
        <v/>
      </c>
      <c r="M4957" s="7" t="str">
        <f t="shared" si="308"/>
        <v/>
      </c>
      <c r="N4957" s="7" t="str">
        <f>Cartilha_GLOBAL!N4957</f>
        <v/>
      </c>
      <c r="O4957" s="144"/>
      <c r="Q4957" s="151"/>
      <c r="R4957" s="152">
        <v>0</v>
      </c>
      <c r="T4957" s="153">
        <f>IF(Cartilha_GLOBAL!R4957=0,0,IF(Cartilha_GLOBAL!R4957&gt;0,"c","b"))</f>
        <v>0</v>
      </c>
    </row>
    <row r="4958" ht="22.5" hidden="1" spans="1:20">
      <c r="A4958" s="158">
        <f>Cartilha_GLOBAL!A4958</f>
        <v>89562</v>
      </c>
      <c r="B4958" s="100" t="str">
        <f>Cartilha_GLOBAL!B4958</f>
        <v>SINAPI</v>
      </c>
      <c r="C4958" s="104" t="str">
        <f>Cartilha_GLOBAL!C4958</f>
        <v>LUVA DE REDUÇÃO, PVC, SOLDÁVEL, DN 40MM X 32MM, INSTALADO EM PRUMADA DE ÁGUA - FORNECIMENTO E INSTALAÇÃO. AF_06/2022</v>
      </c>
      <c r="D4958" s="94" t="str">
        <f>Cartilha_GLOBAL!D4958</f>
        <v>UN</v>
      </c>
      <c r="E4958" s="105">
        <f>Cartilha_GLOBAL!$E4958</f>
        <v>11.69</v>
      </c>
      <c r="F4958" s="182">
        <f>Cartilha_GLOBAL!$F4958</f>
        <v>14.35</v>
      </c>
      <c r="G4958" s="108"/>
      <c r="H4958" s="107">
        <f t="shared" si="305"/>
        <v>0</v>
      </c>
      <c r="I4958" s="143">
        <f t="shared" si="306"/>
        <v>0</v>
      </c>
      <c r="J4958" s="142"/>
      <c r="K4958" s="145"/>
      <c r="L4958" s="7" t="str">
        <f t="shared" si="307"/>
        <v/>
      </c>
      <c r="M4958" s="7" t="str">
        <f t="shared" si="308"/>
        <v/>
      </c>
      <c r="N4958" s="7" t="str">
        <f>Cartilha_GLOBAL!N4958</f>
        <v/>
      </c>
      <c r="O4958" s="144"/>
      <c r="Q4958" s="151"/>
      <c r="R4958" s="152">
        <v>0</v>
      </c>
      <c r="T4958" s="153">
        <f>IF(Cartilha_GLOBAL!R4958=0,0,IF(Cartilha_GLOBAL!R4958&gt;0,"c","b"))</f>
        <v>0</v>
      </c>
    </row>
    <row r="4959" ht="22.5" hidden="1" spans="1:20">
      <c r="A4959" s="158">
        <f>Cartilha_GLOBAL!A4959</f>
        <v>89605</v>
      </c>
      <c r="B4959" s="100" t="str">
        <f>Cartilha_GLOBAL!B4959</f>
        <v>SINAPI</v>
      </c>
      <c r="C4959" s="104" t="str">
        <f>Cartilha_GLOBAL!C4959</f>
        <v>LUVA DE REDUÇÃO, PVC, SOLDÁVEL, DN 60MM X 50MM, INSTALADO EM PRUMADA DE ÁGUA - FORNECIMENTO E INSTALAÇÃO. AF_06/2022</v>
      </c>
      <c r="D4959" s="94" t="str">
        <f>Cartilha_GLOBAL!D4959</f>
        <v>UN</v>
      </c>
      <c r="E4959" s="105">
        <f>Cartilha_GLOBAL!$E4959</f>
        <v>23.21</v>
      </c>
      <c r="F4959" s="182">
        <f>Cartilha_GLOBAL!$F4959</f>
        <v>28.49</v>
      </c>
      <c r="G4959" s="108"/>
      <c r="H4959" s="107">
        <f t="shared" si="305"/>
        <v>0</v>
      </c>
      <c r="I4959" s="143">
        <f t="shared" si="306"/>
        <v>0</v>
      </c>
      <c r="J4959" s="142"/>
      <c r="K4959" s="145"/>
      <c r="L4959" s="7" t="str">
        <f t="shared" si="307"/>
        <v/>
      </c>
      <c r="M4959" s="7" t="str">
        <f t="shared" si="308"/>
        <v/>
      </c>
      <c r="N4959" s="7" t="str">
        <f>Cartilha_GLOBAL!N4959</f>
        <v/>
      </c>
      <c r="O4959" s="144"/>
      <c r="Q4959" s="151"/>
      <c r="R4959" s="152">
        <v>0</v>
      </c>
      <c r="T4959" s="153">
        <f>IF(Cartilha_GLOBAL!R4959=0,0,IF(Cartilha_GLOBAL!R4959&gt;0,"c","b"))</f>
        <v>0</v>
      </c>
    </row>
    <row r="4960" ht="22.5" hidden="1" spans="1:20">
      <c r="A4960" s="158">
        <f>Cartilha_GLOBAL!A4960</f>
        <v>89551</v>
      </c>
      <c r="B4960" s="100" t="str">
        <f>Cartilha_GLOBAL!B4960</f>
        <v>SINAPI</v>
      </c>
      <c r="C4960" s="104" t="str">
        <f>Cartilha_GLOBAL!C4960</f>
        <v>LUVA SOLDÁVEL E COM ROSCA, PVC, SOLDÁVEL, DN 32MM X 1 , INSTALADO EM PRUMADA DE ÁGUA - FORNECIMENTO E INSTALAÇÃO. AF_06/2022</v>
      </c>
      <c r="D4960" s="94" t="str">
        <f>Cartilha_GLOBAL!D4960</f>
        <v>UN</v>
      </c>
      <c r="E4960" s="105">
        <f>Cartilha_GLOBAL!$E4960</f>
        <v>9.69</v>
      </c>
      <c r="F4960" s="182">
        <f>Cartilha_GLOBAL!$F4960</f>
        <v>11.89</v>
      </c>
      <c r="G4960" s="108"/>
      <c r="H4960" s="107">
        <f t="shared" si="305"/>
        <v>0</v>
      </c>
      <c r="I4960" s="143">
        <f t="shared" si="306"/>
        <v>0</v>
      </c>
      <c r="J4960" s="142"/>
      <c r="K4960" s="145"/>
      <c r="L4960" s="7" t="str">
        <f t="shared" si="307"/>
        <v/>
      </c>
      <c r="M4960" s="7" t="str">
        <f t="shared" si="308"/>
        <v/>
      </c>
      <c r="N4960" s="7" t="str">
        <f>Cartilha_GLOBAL!N4960</f>
        <v/>
      </c>
      <c r="O4960" s="144"/>
      <c r="Q4960" s="151"/>
      <c r="R4960" s="152">
        <v>0</v>
      </c>
      <c r="T4960" s="153">
        <f>IF(Cartilha_GLOBAL!R4960=0,0,IF(Cartilha_GLOBAL!R4960&gt;0,"c","b"))</f>
        <v>0</v>
      </c>
    </row>
    <row r="4961" ht="22.5" hidden="1" spans="1:20">
      <c r="A4961" s="158">
        <f>Cartilha_GLOBAL!A4961</f>
        <v>89564</v>
      </c>
      <c r="B4961" s="100" t="str">
        <f>Cartilha_GLOBAL!B4961</f>
        <v>SINAPI</v>
      </c>
      <c r="C4961" s="104" t="str">
        <f>Cartilha_GLOBAL!C4961</f>
        <v>LUVA COM ROSCA, PVC, SOLDÁVEL, DN 40MM X 1.1/4 , INSTALADO EM PRUMADA DE ÁGUA - FORNECIMENTO E INSTALAÇÃO. AF_06/2022</v>
      </c>
      <c r="D4961" s="94" t="str">
        <f>Cartilha_GLOBAL!D4961</f>
        <v>UN</v>
      </c>
      <c r="E4961" s="105">
        <f>Cartilha_GLOBAL!$E4961</f>
        <v>17.54</v>
      </c>
      <c r="F4961" s="182">
        <f>Cartilha_GLOBAL!$F4961</f>
        <v>21.53</v>
      </c>
      <c r="G4961" s="108"/>
      <c r="H4961" s="107">
        <f t="shared" si="305"/>
        <v>0</v>
      </c>
      <c r="I4961" s="143">
        <f t="shared" si="306"/>
        <v>0</v>
      </c>
      <c r="J4961" s="142"/>
      <c r="K4961" s="145"/>
      <c r="L4961" s="7" t="str">
        <f t="shared" si="307"/>
        <v/>
      </c>
      <c r="M4961" s="7" t="str">
        <f t="shared" si="308"/>
        <v/>
      </c>
      <c r="N4961" s="7" t="str">
        <f>Cartilha_GLOBAL!N4961</f>
        <v/>
      </c>
      <c r="O4961" s="144"/>
      <c r="Q4961" s="151"/>
      <c r="R4961" s="152">
        <v>0</v>
      </c>
      <c r="T4961" s="153">
        <f>IF(Cartilha_GLOBAL!R4961=0,0,IF(Cartilha_GLOBAL!R4961&gt;0,"c","b"))</f>
        <v>0</v>
      </c>
    </row>
    <row r="4962" ht="22.5" hidden="1" spans="1:20">
      <c r="A4962" s="158">
        <f>Cartilha_GLOBAL!A4962</f>
        <v>89593</v>
      </c>
      <c r="B4962" s="100" t="str">
        <f>Cartilha_GLOBAL!B4962</f>
        <v>SINAPI</v>
      </c>
      <c r="C4962" s="104" t="str">
        <f>Cartilha_GLOBAL!C4962</f>
        <v>LUVA COM ROSCA, PVC, SOLDÁVEL, DN 50MM X 1.1/2 , INSTALADO EM PRUMADA DE ÁGUA - FORNECIMENTO E INSTALAÇÃO. AF_06/2022</v>
      </c>
      <c r="D4962" s="94" t="str">
        <f>Cartilha_GLOBAL!D4962</f>
        <v>UN</v>
      </c>
      <c r="E4962" s="105">
        <f>Cartilha_GLOBAL!$E4962</f>
        <v>27.89</v>
      </c>
      <c r="F4962" s="182">
        <f>Cartilha_GLOBAL!$F4962</f>
        <v>34.23</v>
      </c>
      <c r="G4962" s="108"/>
      <c r="H4962" s="107">
        <f t="shared" si="305"/>
        <v>0</v>
      </c>
      <c r="I4962" s="143">
        <f t="shared" si="306"/>
        <v>0</v>
      </c>
      <c r="J4962" s="142"/>
      <c r="K4962" s="145"/>
      <c r="L4962" s="7" t="str">
        <f t="shared" si="307"/>
        <v/>
      </c>
      <c r="M4962" s="7" t="str">
        <f t="shared" si="308"/>
        <v/>
      </c>
      <c r="N4962" s="7" t="str">
        <f>Cartilha_GLOBAL!N4962</f>
        <v/>
      </c>
      <c r="O4962" s="144"/>
      <c r="Q4962" s="151"/>
      <c r="R4962" s="152">
        <v>0</v>
      </c>
      <c r="T4962" s="153">
        <f>IF(Cartilha_GLOBAL!R4962=0,0,IF(Cartilha_GLOBAL!R4962&gt;0,"c","b"))</f>
        <v>0</v>
      </c>
    </row>
    <row r="4963" ht="22.5" hidden="1" spans="1:20">
      <c r="A4963" s="158">
        <f>Cartilha_GLOBAL!A4963</f>
        <v>89536</v>
      </c>
      <c r="B4963" s="100" t="str">
        <f>Cartilha_GLOBAL!B4963</f>
        <v>SINAPI</v>
      </c>
      <c r="C4963" s="104" t="str">
        <f>Cartilha_GLOBAL!C4963</f>
        <v>UNIÃO, PVC, SOLDÁVEL, DN 25MM, INSTALADO EM PRUMADA DE ÁGUA - FORNECIMENTO E INSTALAÇÃO. AF_06/2022</v>
      </c>
      <c r="D4963" s="94" t="str">
        <f>Cartilha_GLOBAL!D4963</f>
        <v>UN</v>
      </c>
      <c r="E4963" s="105">
        <f>Cartilha_GLOBAL!$E4963</f>
        <v>13.23</v>
      </c>
      <c r="F4963" s="182">
        <f>Cartilha_GLOBAL!$F4963</f>
        <v>16.24</v>
      </c>
      <c r="G4963" s="108"/>
      <c r="H4963" s="107">
        <f t="shared" si="305"/>
        <v>0</v>
      </c>
      <c r="I4963" s="143">
        <f t="shared" si="306"/>
        <v>0</v>
      </c>
      <c r="J4963" s="142"/>
      <c r="K4963" s="145"/>
      <c r="L4963" s="7" t="str">
        <f t="shared" si="307"/>
        <v/>
      </c>
      <c r="M4963" s="7" t="str">
        <f t="shared" si="308"/>
        <v/>
      </c>
      <c r="N4963" s="7" t="str">
        <f>Cartilha_GLOBAL!N4963</f>
        <v/>
      </c>
      <c r="O4963" s="144"/>
      <c r="Q4963" s="151"/>
      <c r="R4963" s="152">
        <v>0</v>
      </c>
      <c r="T4963" s="153">
        <f>IF(Cartilha_GLOBAL!R4963=0,0,IF(Cartilha_GLOBAL!R4963&gt;0,"c","b"))</f>
        <v>0</v>
      </c>
    </row>
    <row r="4964" ht="22.5" hidden="1" spans="1:20">
      <c r="A4964" s="158">
        <f>Cartilha_GLOBAL!A4964</f>
        <v>89552</v>
      </c>
      <c r="B4964" s="100" t="str">
        <f>Cartilha_GLOBAL!B4964</f>
        <v>SINAPI</v>
      </c>
      <c r="C4964" s="104" t="str">
        <f>Cartilha_GLOBAL!C4964</f>
        <v>UNIÃO, PVC, SOLDÁVEL, DN 32MM, INSTALADO EM PRUMADA DE ÁGUA - FORNECIMENTO E INSTALAÇÃO. AF_06/2022</v>
      </c>
      <c r="D4964" s="94" t="str">
        <f>Cartilha_GLOBAL!D4964</f>
        <v>UN</v>
      </c>
      <c r="E4964" s="105">
        <f>Cartilha_GLOBAL!$E4964</f>
        <v>20.63</v>
      </c>
      <c r="F4964" s="182">
        <f>Cartilha_GLOBAL!$F4964</f>
        <v>25.32</v>
      </c>
      <c r="G4964" s="108"/>
      <c r="H4964" s="107">
        <f t="shared" si="305"/>
        <v>0</v>
      </c>
      <c r="I4964" s="143">
        <f t="shared" si="306"/>
        <v>0</v>
      </c>
      <c r="J4964" s="142"/>
      <c r="K4964" s="145"/>
      <c r="L4964" s="7" t="str">
        <f t="shared" si="307"/>
        <v/>
      </c>
      <c r="M4964" s="7" t="str">
        <f t="shared" si="308"/>
        <v/>
      </c>
      <c r="N4964" s="7" t="str">
        <f>Cartilha_GLOBAL!N4964</f>
        <v/>
      </c>
      <c r="O4964" s="144"/>
      <c r="Q4964" s="151"/>
      <c r="R4964" s="152">
        <v>0</v>
      </c>
      <c r="T4964" s="153">
        <f>IF(Cartilha_GLOBAL!R4964=0,0,IF(Cartilha_GLOBAL!R4964&gt;0,"c","b"))</f>
        <v>0</v>
      </c>
    </row>
    <row r="4965" ht="22.5" hidden="1" spans="1:20">
      <c r="A4965" s="158">
        <f>Cartilha_GLOBAL!A4965</f>
        <v>89568</v>
      </c>
      <c r="B4965" s="100" t="str">
        <f>Cartilha_GLOBAL!B4965</f>
        <v>SINAPI</v>
      </c>
      <c r="C4965" s="104" t="str">
        <f>Cartilha_GLOBAL!C4965</f>
        <v>UNIÃO, PVC, SOLDÁVEL, DN 40MM, INSTALADO EM PRUMADA DE ÁGUA - FORNECIMENTO E INSTALAÇÃO. AF_06/2022</v>
      </c>
      <c r="D4965" s="94" t="str">
        <f>Cartilha_GLOBAL!D4965</f>
        <v>UN</v>
      </c>
      <c r="E4965" s="105">
        <f>Cartilha_GLOBAL!$E4965</f>
        <v>36.2</v>
      </c>
      <c r="F4965" s="182">
        <f>Cartilha_GLOBAL!$F4965</f>
        <v>44.43</v>
      </c>
      <c r="G4965" s="108"/>
      <c r="H4965" s="107">
        <f t="shared" si="305"/>
        <v>0</v>
      </c>
      <c r="I4965" s="143">
        <f t="shared" si="306"/>
        <v>0</v>
      </c>
      <c r="J4965" s="142"/>
      <c r="K4965" s="145"/>
      <c r="L4965" s="7" t="str">
        <f t="shared" si="307"/>
        <v/>
      </c>
      <c r="M4965" s="7" t="str">
        <f t="shared" si="308"/>
        <v/>
      </c>
      <c r="N4965" s="7" t="str">
        <f>Cartilha_GLOBAL!N4965</f>
        <v/>
      </c>
      <c r="O4965" s="144"/>
      <c r="Q4965" s="151"/>
      <c r="R4965" s="152">
        <v>0</v>
      </c>
      <c r="T4965" s="153">
        <f>IF(Cartilha_GLOBAL!R4965=0,0,IF(Cartilha_GLOBAL!R4965&gt;0,"c","b"))</f>
        <v>0</v>
      </c>
    </row>
    <row r="4966" ht="22.5" hidden="1" spans="1:20">
      <c r="A4966" s="158">
        <f>Cartilha_GLOBAL!A4966</f>
        <v>89594</v>
      </c>
      <c r="B4966" s="100" t="str">
        <f>Cartilha_GLOBAL!B4966</f>
        <v>SINAPI</v>
      </c>
      <c r="C4966" s="104" t="str">
        <f>Cartilha_GLOBAL!C4966</f>
        <v>UNIÃO, PVC, SOLDÁVEL, DN 50MM, INSTALADO EM PRUMADA DE ÁGUA - FORNECIMENTO E INSTALAÇÃO. AF_06/2022</v>
      </c>
      <c r="D4966" s="94" t="str">
        <f>Cartilha_GLOBAL!D4966</f>
        <v>UN</v>
      </c>
      <c r="E4966" s="105">
        <f>Cartilha_GLOBAL!$E4966</f>
        <v>40.17</v>
      </c>
      <c r="F4966" s="182">
        <f>Cartilha_GLOBAL!$F4966</f>
        <v>49.3</v>
      </c>
      <c r="G4966" s="108"/>
      <c r="H4966" s="107">
        <f t="shared" si="305"/>
        <v>0</v>
      </c>
      <c r="I4966" s="143">
        <f t="shared" si="306"/>
        <v>0</v>
      </c>
      <c r="J4966" s="142"/>
      <c r="K4966" s="228"/>
      <c r="L4966" s="7" t="str">
        <f t="shared" si="307"/>
        <v/>
      </c>
      <c r="M4966" s="7" t="str">
        <f t="shared" si="308"/>
        <v/>
      </c>
      <c r="N4966" s="7" t="str">
        <f>Cartilha_GLOBAL!N4966</f>
        <v/>
      </c>
      <c r="O4966" s="144"/>
      <c r="Q4966" s="151"/>
      <c r="R4966" s="152">
        <v>0</v>
      </c>
      <c r="T4966" s="153">
        <f>IF(Cartilha_GLOBAL!R4966=0,0,IF(Cartilha_GLOBAL!R4966&gt;0,"c","b"))</f>
        <v>0</v>
      </c>
    </row>
    <row r="4967" ht="22.5" hidden="1" spans="1:20">
      <c r="A4967" s="158">
        <f>Cartilha_GLOBAL!A4967</f>
        <v>89609</v>
      </c>
      <c r="B4967" s="100" t="str">
        <f>Cartilha_GLOBAL!B4967</f>
        <v>SINAPI</v>
      </c>
      <c r="C4967" s="104" t="str">
        <f>Cartilha_GLOBAL!C4967</f>
        <v>UNIÃO, PVC, SOLDÁVEL, DN 60MM, INSTALADO EM PRUMADA DE ÁGUA - FORNECIMENTO E INSTALAÇÃO. AF_06/2022</v>
      </c>
      <c r="D4967" s="94" t="str">
        <f>Cartilha_GLOBAL!D4967</f>
        <v>UN</v>
      </c>
      <c r="E4967" s="105">
        <f>Cartilha_GLOBAL!$E4967</f>
        <v>93.57</v>
      </c>
      <c r="F4967" s="182">
        <f>Cartilha_GLOBAL!$F4967</f>
        <v>114.85</v>
      </c>
      <c r="G4967" s="108"/>
      <c r="H4967" s="107">
        <f t="shared" si="305"/>
        <v>0</v>
      </c>
      <c r="I4967" s="143">
        <f t="shared" si="306"/>
        <v>0</v>
      </c>
      <c r="J4967" s="142"/>
      <c r="K4967" s="145"/>
      <c r="L4967" s="7" t="str">
        <f t="shared" si="307"/>
        <v/>
      </c>
      <c r="M4967" s="7" t="str">
        <f t="shared" si="308"/>
        <v/>
      </c>
      <c r="N4967" s="7" t="str">
        <f>Cartilha_GLOBAL!N4967</f>
        <v/>
      </c>
      <c r="O4967" s="144"/>
      <c r="Q4967" s="151"/>
      <c r="R4967" s="152">
        <v>0</v>
      </c>
      <c r="T4967" s="153">
        <f>IF(Cartilha_GLOBAL!R4967=0,0,IF(Cartilha_GLOBAL!R4967&gt;0,"c","b"))</f>
        <v>0</v>
      </c>
    </row>
    <row r="4968" ht="22.5" hidden="1" spans="1:20">
      <c r="A4968" s="158">
        <f>Cartilha_GLOBAL!A4968</f>
        <v>89612</v>
      </c>
      <c r="B4968" s="100" t="str">
        <f>Cartilha_GLOBAL!B4968</f>
        <v>SINAPI</v>
      </c>
      <c r="C4968" s="104" t="str">
        <f>Cartilha_GLOBAL!C4968</f>
        <v>UNIÃO, PVC, SOLDÁVEL, DN 75MM, INSTALADO EM PRUMADA DE ÁGUA - FORNECIMENTO E INSTALAÇÃO. AF_06/2022</v>
      </c>
      <c r="D4968" s="94" t="str">
        <f>Cartilha_GLOBAL!D4968</f>
        <v>UN</v>
      </c>
      <c r="E4968" s="105">
        <f>Cartilha_GLOBAL!$E4968</f>
        <v>183.61</v>
      </c>
      <c r="F4968" s="182">
        <f>Cartilha_GLOBAL!$F4968</f>
        <v>225.36</v>
      </c>
      <c r="G4968" s="108"/>
      <c r="H4968" s="107">
        <f t="shared" si="305"/>
        <v>0</v>
      </c>
      <c r="I4968" s="143">
        <f t="shared" si="306"/>
        <v>0</v>
      </c>
      <c r="J4968" s="142"/>
      <c r="K4968" s="145"/>
      <c r="L4968" s="7" t="str">
        <f t="shared" si="307"/>
        <v/>
      </c>
      <c r="M4968" s="7" t="str">
        <f t="shared" si="308"/>
        <v/>
      </c>
      <c r="N4968" s="7" t="str">
        <f>Cartilha_GLOBAL!N4968</f>
        <v/>
      </c>
      <c r="O4968" s="144"/>
      <c r="Q4968" s="151"/>
      <c r="R4968" s="152">
        <v>0</v>
      </c>
      <c r="T4968" s="153">
        <f>IF(Cartilha_GLOBAL!R4968=0,0,IF(Cartilha_GLOBAL!R4968&gt;0,"c","b"))</f>
        <v>0</v>
      </c>
    </row>
    <row r="4969" ht="22.5" hidden="1" spans="1:20">
      <c r="A4969" s="158">
        <f>Cartilha_GLOBAL!A4969</f>
        <v>89615</v>
      </c>
      <c r="B4969" s="100" t="str">
        <f>Cartilha_GLOBAL!B4969</f>
        <v>SINAPI</v>
      </c>
      <c r="C4969" s="104" t="str">
        <f>Cartilha_GLOBAL!C4969</f>
        <v>UNIÃO, PVC, SOLDÁVEL, DN 85MM, INSTALADO EM PRUMADA DE ÁGUA - FORNECIMENTO E INSTALAÇÃO. AF_06/2022</v>
      </c>
      <c r="D4969" s="94" t="str">
        <f>Cartilha_GLOBAL!D4969</f>
        <v>UN</v>
      </c>
      <c r="E4969" s="105">
        <f>Cartilha_GLOBAL!$E4969</f>
        <v>216.83</v>
      </c>
      <c r="F4969" s="182">
        <f>Cartilha_GLOBAL!$F4969</f>
        <v>266.14</v>
      </c>
      <c r="G4969" s="108"/>
      <c r="H4969" s="107">
        <f t="shared" si="305"/>
        <v>0</v>
      </c>
      <c r="I4969" s="143">
        <f t="shared" si="306"/>
        <v>0</v>
      </c>
      <c r="J4969" s="142"/>
      <c r="K4969" s="145"/>
      <c r="L4969" s="7" t="str">
        <f t="shared" si="307"/>
        <v/>
      </c>
      <c r="M4969" s="7" t="str">
        <f t="shared" si="308"/>
        <v/>
      </c>
      <c r="N4969" s="7" t="str">
        <f>Cartilha_GLOBAL!N4969</f>
        <v/>
      </c>
      <c r="O4969" s="144"/>
      <c r="Q4969" s="151"/>
      <c r="R4969" s="152">
        <v>0</v>
      </c>
      <c r="T4969" s="153">
        <f>IF(Cartilha_GLOBAL!R4969=0,0,IF(Cartilha_GLOBAL!R4969&gt;0,"c","b"))</f>
        <v>0</v>
      </c>
    </row>
    <row r="4970" ht="22.5" hidden="1" spans="1:20">
      <c r="A4970" s="158">
        <f>Cartilha_GLOBAL!A4970</f>
        <v>89617</v>
      </c>
      <c r="B4970" s="100" t="str">
        <f>Cartilha_GLOBAL!B4970</f>
        <v>SINAPI</v>
      </c>
      <c r="C4970" s="104" t="str">
        <f>Cartilha_GLOBAL!C4970</f>
        <v>TE, PVC, SOLDÁVEL, DN 25MM, INSTALADO EM PRUMADA DE ÁGUA - FORNECIMENTO E INSTALAÇÃO. AF_06/2022</v>
      </c>
      <c r="D4970" s="94" t="str">
        <f>Cartilha_GLOBAL!D4970</f>
        <v>UN</v>
      </c>
      <c r="E4970" s="105">
        <f>Cartilha_GLOBAL!$E4970</f>
        <v>8.67</v>
      </c>
      <c r="F4970" s="182">
        <f>Cartilha_GLOBAL!$F4970</f>
        <v>10.64</v>
      </c>
      <c r="G4970" s="108"/>
      <c r="H4970" s="107">
        <f t="shared" si="305"/>
        <v>0</v>
      </c>
      <c r="I4970" s="143">
        <f t="shared" si="306"/>
        <v>0</v>
      </c>
      <c r="J4970" s="142"/>
      <c r="K4970" s="145"/>
      <c r="L4970" s="7" t="str">
        <f t="shared" si="307"/>
        <v/>
      </c>
      <c r="M4970" s="7" t="str">
        <f t="shared" si="308"/>
        <v/>
      </c>
      <c r="N4970" s="7" t="str">
        <f>Cartilha_GLOBAL!N4970</f>
        <v/>
      </c>
      <c r="O4970" s="144"/>
      <c r="Q4970" s="151"/>
      <c r="R4970" s="152">
        <v>0</v>
      </c>
      <c r="T4970" s="153">
        <f>IF(Cartilha_GLOBAL!R4970=0,0,IF(Cartilha_GLOBAL!R4970&gt;0,"c","b"))</f>
        <v>0</v>
      </c>
    </row>
    <row r="4971" ht="22.5" hidden="1" spans="1:20">
      <c r="A4971" s="158">
        <f>Cartilha_GLOBAL!A4971</f>
        <v>89620</v>
      </c>
      <c r="B4971" s="100" t="str">
        <f>Cartilha_GLOBAL!B4971</f>
        <v>SINAPI</v>
      </c>
      <c r="C4971" s="104" t="str">
        <f>Cartilha_GLOBAL!C4971</f>
        <v>TE, PVC, SOLDÁVEL, DN 32MM, INSTALADO EM PRUMADA DE ÁGUA - FORNECIMENTO E INSTALAÇÃO. AF_06/2022</v>
      </c>
      <c r="D4971" s="94" t="str">
        <f>Cartilha_GLOBAL!D4971</f>
        <v>UN</v>
      </c>
      <c r="E4971" s="105">
        <f>Cartilha_GLOBAL!$E4971</f>
        <v>13.53</v>
      </c>
      <c r="F4971" s="182">
        <f>Cartilha_GLOBAL!$F4971</f>
        <v>16.61</v>
      </c>
      <c r="G4971" s="108"/>
      <c r="H4971" s="107">
        <f t="shared" si="305"/>
        <v>0</v>
      </c>
      <c r="I4971" s="143">
        <f t="shared" si="306"/>
        <v>0</v>
      </c>
      <c r="J4971" s="142"/>
      <c r="K4971" s="145"/>
      <c r="L4971" s="7" t="str">
        <f t="shared" si="307"/>
        <v/>
      </c>
      <c r="M4971" s="7" t="str">
        <f t="shared" si="308"/>
        <v/>
      </c>
      <c r="N4971" s="7" t="str">
        <f>Cartilha_GLOBAL!N4971</f>
        <v/>
      </c>
      <c r="O4971" s="144"/>
      <c r="Q4971" s="151"/>
      <c r="R4971" s="152">
        <v>0</v>
      </c>
      <c r="T4971" s="153">
        <f>IF(Cartilha_GLOBAL!R4971=0,0,IF(Cartilha_GLOBAL!R4971&gt;0,"c","b"))</f>
        <v>0</v>
      </c>
    </row>
    <row r="4972" ht="22.5" hidden="1" spans="1:20">
      <c r="A4972" s="158">
        <f>Cartilha_GLOBAL!A4972</f>
        <v>89623</v>
      </c>
      <c r="B4972" s="100" t="str">
        <f>Cartilha_GLOBAL!B4972</f>
        <v>SINAPI</v>
      </c>
      <c r="C4972" s="104" t="str">
        <f>Cartilha_GLOBAL!C4972</f>
        <v>TE, PVC, SOLDÁVEL, DN 40MM, INSTALADO EM PRUMADA DE ÁGUA - FORNECIMENTO E INSTALAÇÃO. AF_06/2022</v>
      </c>
      <c r="D4972" s="94" t="str">
        <f>Cartilha_GLOBAL!D4972</f>
        <v>UN</v>
      </c>
      <c r="E4972" s="105">
        <f>Cartilha_GLOBAL!$E4972</f>
        <v>21.97</v>
      </c>
      <c r="F4972" s="182">
        <f>Cartilha_GLOBAL!$F4972</f>
        <v>26.97</v>
      </c>
      <c r="G4972" s="108"/>
      <c r="H4972" s="107">
        <f t="shared" si="305"/>
        <v>0</v>
      </c>
      <c r="I4972" s="143">
        <f t="shared" si="306"/>
        <v>0</v>
      </c>
      <c r="J4972" s="142"/>
      <c r="K4972" s="145"/>
      <c r="L4972" s="7" t="str">
        <f t="shared" si="307"/>
        <v/>
      </c>
      <c r="M4972" s="7" t="str">
        <f t="shared" si="308"/>
        <v/>
      </c>
      <c r="N4972" s="7" t="str">
        <f>Cartilha_GLOBAL!N4972</f>
        <v/>
      </c>
      <c r="O4972" s="144"/>
      <c r="Q4972" s="151"/>
      <c r="R4972" s="152">
        <v>0</v>
      </c>
      <c r="T4972" s="153">
        <f>IF(Cartilha_GLOBAL!R4972=0,0,IF(Cartilha_GLOBAL!R4972&gt;0,"c","b"))</f>
        <v>0</v>
      </c>
    </row>
    <row r="4973" ht="22.5" hidden="1" spans="1:20">
      <c r="A4973" s="158">
        <f>Cartilha_GLOBAL!A4973</f>
        <v>89625</v>
      </c>
      <c r="B4973" s="100" t="str">
        <f>Cartilha_GLOBAL!B4973</f>
        <v>SINAPI</v>
      </c>
      <c r="C4973" s="104" t="str">
        <f>Cartilha_GLOBAL!C4973</f>
        <v>TE, PVC, SOLDÁVEL, DN 50MM, INSTALADO EM PRUMADA DE ÁGUA - FORNECIMENTO E INSTALAÇÃO. AF_06/2022</v>
      </c>
      <c r="D4973" s="94" t="str">
        <f>Cartilha_GLOBAL!D4973</f>
        <v>UN</v>
      </c>
      <c r="E4973" s="105">
        <f>Cartilha_GLOBAL!$E4973</f>
        <v>25.71</v>
      </c>
      <c r="F4973" s="182">
        <f>Cartilha_GLOBAL!$F4973</f>
        <v>31.56</v>
      </c>
      <c r="G4973" s="108"/>
      <c r="H4973" s="107">
        <f t="shared" si="305"/>
        <v>0</v>
      </c>
      <c r="I4973" s="143">
        <f t="shared" si="306"/>
        <v>0</v>
      </c>
      <c r="J4973" s="142"/>
      <c r="K4973" s="145"/>
      <c r="L4973" s="7" t="str">
        <f t="shared" si="307"/>
        <v/>
      </c>
      <c r="M4973" s="7" t="str">
        <f t="shared" si="308"/>
        <v/>
      </c>
      <c r="N4973" s="7" t="str">
        <f>Cartilha_GLOBAL!N4973</f>
        <v/>
      </c>
      <c r="O4973" s="144"/>
      <c r="Q4973" s="151"/>
      <c r="R4973" s="152">
        <v>0</v>
      </c>
      <c r="T4973" s="153">
        <f>IF(Cartilha_GLOBAL!R4973=0,0,IF(Cartilha_GLOBAL!R4973&gt;0,"c","b"))</f>
        <v>0</v>
      </c>
    </row>
    <row r="4974" ht="22.5" hidden="1" spans="1:20">
      <c r="A4974" s="158">
        <f>Cartilha_GLOBAL!A4974</f>
        <v>89628</v>
      </c>
      <c r="B4974" s="100" t="str">
        <f>Cartilha_GLOBAL!B4974</f>
        <v>SINAPI</v>
      </c>
      <c r="C4974" s="104" t="str">
        <f>Cartilha_GLOBAL!C4974</f>
        <v>TE, PVC, SOLDÁVEL, DN 60MM, INSTALADO EM PRUMADA DE ÁGUA - FORNECIMENTO E INSTALAÇÃO. AF_06/2022</v>
      </c>
      <c r="D4974" s="94" t="str">
        <f>Cartilha_GLOBAL!D4974</f>
        <v>UN</v>
      </c>
      <c r="E4974" s="105">
        <f>Cartilha_GLOBAL!$E4974</f>
        <v>53.83</v>
      </c>
      <c r="F4974" s="182">
        <f>Cartilha_GLOBAL!$F4974</f>
        <v>66.07</v>
      </c>
      <c r="G4974" s="108"/>
      <c r="H4974" s="107">
        <f t="shared" ref="H4974:H5037" si="309">IF(G4974=0,0,F4974)</f>
        <v>0</v>
      </c>
      <c r="I4974" s="143">
        <f t="shared" ref="I4974:I5037" si="310">IF(ISBLANK(G4974),0,IF(R4974=0,ROUND(G4974*H4974,2),IF(R4974="b",ROUNDDOWN(G4974*H4974,2),ROUNDUP(G4974*H4974,2))))</f>
        <v>0</v>
      </c>
      <c r="J4974" s="142"/>
      <c r="K4974" s="145"/>
      <c r="L4974" s="7" t="str">
        <f t="shared" ref="L4974:L5037" si="311">IF(K4974="X","x",IF(K4974="xx","x",IF(I4974&gt;0,"x","")))</f>
        <v/>
      </c>
      <c r="M4974" s="7" t="str">
        <f t="shared" ref="M4974:M5037" si="312">IF(K4974="X","x",IF(K4974="xx","x",IF(I4974&gt;0,"x","")))</f>
        <v/>
      </c>
      <c r="N4974" s="7" t="str">
        <f>Cartilha_GLOBAL!N4974</f>
        <v/>
      </c>
      <c r="O4974" s="144"/>
      <c r="Q4974" s="151"/>
      <c r="R4974" s="152">
        <v>0</v>
      </c>
      <c r="T4974" s="153">
        <f>IF(Cartilha_GLOBAL!R4974=0,0,IF(Cartilha_GLOBAL!R4974&gt;0,"c","b"))</f>
        <v>0</v>
      </c>
    </row>
    <row r="4975" ht="22.5" hidden="1" spans="1:20">
      <c r="A4975" s="158">
        <f>Cartilha_GLOBAL!A4975</f>
        <v>89629</v>
      </c>
      <c r="B4975" s="100" t="str">
        <f>Cartilha_GLOBAL!B4975</f>
        <v>SINAPI</v>
      </c>
      <c r="C4975" s="104" t="str">
        <f>Cartilha_GLOBAL!C4975</f>
        <v>TE, PVC, SOLDÁVEL, DN 75MM, INSTALADO EM PRUMADA DE ÁGUA - FORNECIMENTO E INSTALAÇÃO. AF_06/2022</v>
      </c>
      <c r="D4975" s="94" t="str">
        <f>Cartilha_GLOBAL!D4975</f>
        <v>UN</v>
      </c>
      <c r="E4975" s="105">
        <f>Cartilha_GLOBAL!$E4975</f>
        <v>90.37</v>
      </c>
      <c r="F4975" s="182">
        <f>Cartilha_GLOBAL!$F4975</f>
        <v>110.92</v>
      </c>
      <c r="G4975" s="108"/>
      <c r="H4975" s="107">
        <f t="shared" si="309"/>
        <v>0</v>
      </c>
      <c r="I4975" s="143">
        <f t="shared" si="310"/>
        <v>0</v>
      </c>
      <c r="J4975" s="142"/>
      <c r="K4975" s="145"/>
      <c r="L4975" s="7" t="str">
        <f t="shared" si="311"/>
        <v/>
      </c>
      <c r="M4975" s="7" t="str">
        <f t="shared" si="312"/>
        <v/>
      </c>
      <c r="N4975" s="7" t="str">
        <f>Cartilha_GLOBAL!N4975</f>
        <v/>
      </c>
      <c r="O4975" s="144"/>
      <c r="Q4975" s="151"/>
      <c r="R4975" s="152">
        <v>0</v>
      </c>
      <c r="T4975" s="153">
        <f>IF(Cartilha_GLOBAL!R4975=0,0,IF(Cartilha_GLOBAL!R4975&gt;0,"c","b"))</f>
        <v>0</v>
      </c>
    </row>
    <row r="4976" ht="22.5" hidden="1" spans="1:20">
      <c r="A4976" s="158">
        <f>Cartilha_GLOBAL!A4976</f>
        <v>89631</v>
      </c>
      <c r="B4976" s="100" t="str">
        <f>Cartilha_GLOBAL!B4976</f>
        <v>SINAPI</v>
      </c>
      <c r="C4976" s="104" t="str">
        <f>Cartilha_GLOBAL!C4976</f>
        <v>TE, PVC, SOLDÁVEL, DN 85MM, INSTALADO EM PRUMADA DE ÁGUA - FORNECIMENTO E INSTALAÇÃO. AF_06/2022</v>
      </c>
      <c r="D4976" s="94" t="str">
        <f>Cartilha_GLOBAL!D4976</f>
        <v>UN</v>
      </c>
      <c r="E4976" s="105">
        <f>Cartilha_GLOBAL!$E4976</f>
        <v>118.53</v>
      </c>
      <c r="F4976" s="182">
        <f>Cartilha_GLOBAL!$F4976</f>
        <v>145.48</v>
      </c>
      <c r="G4976" s="108"/>
      <c r="H4976" s="107">
        <f t="shared" si="309"/>
        <v>0</v>
      </c>
      <c r="I4976" s="143">
        <f t="shared" si="310"/>
        <v>0</v>
      </c>
      <c r="J4976" s="142"/>
      <c r="K4976" s="145"/>
      <c r="L4976" s="7" t="str">
        <f t="shared" si="311"/>
        <v/>
      </c>
      <c r="M4976" s="7" t="str">
        <f t="shared" si="312"/>
        <v/>
      </c>
      <c r="N4976" s="7" t="str">
        <f>Cartilha_GLOBAL!N4976</f>
        <v/>
      </c>
      <c r="O4976" s="144"/>
      <c r="Q4976" s="151"/>
      <c r="R4976" s="152">
        <v>0</v>
      </c>
      <c r="T4976" s="153">
        <f>IF(Cartilha_GLOBAL!R4976=0,0,IF(Cartilha_GLOBAL!R4976&gt;0,"c","b"))</f>
        <v>0</v>
      </c>
    </row>
    <row r="4977" ht="22.5" hidden="1" spans="1:20">
      <c r="A4977" s="158">
        <f>Cartilha_GLOBAL!A4977</f>
        <v>89622</v>
      </c>
      <c r="B4977" s="100" t="str">
        <f>Cartilha_GLOBAL!B4977</f>
        <v>SINAPI</v>
      </c>
      <c r="C4977" s="104" t="str">
        <f>Cartilha_GLOBAL!C4977</f>
        <v>TÊ DE REDUÇÃO, PVC, SOLDÁVEL, DN 32MM X 25MM, INSTALADO EM PRUMADA DE ÁGUA - FORNECIMENTO E INSTALAÇÃO. AF_06/2022</v>
      </c>
      <c r="D4977" s="94" t="str">
        <f>Cartilha_GLOBAL!D4977</f>
        <v>UN</v>
      </c>
      <c r="E4977" s="105">
        <f>Cartilha_GLOBAL!$E4977</f>
        <v>15.98</v>
      </c>
      <c r="F4977" s="182">
        <f>Cartilha_GLOBAL!$F4977</f>
        <v>19.61</v>
      </c>
      <c r="G4977" s="108"/>
      <c r="H4977" s="107">
        <f t="shared" si="309"/>
        <v>0</v>
      </c>
      <c r="I4977" s="143">
        <f t="shared" si="310"/>
        <v>0</v>
      </c>
      <c r="J4977" s="142"/>
      <c r="K4977" s="145"/>
      <c r="L4977" s="7" t="str">
        <f t="shared" si="311"/>
        <v/>
      </c>
      <c r="M4977" s="7" t="str">
        <f t="shared" si="312"/>
        <v/>
      </c>
      <c r="N4977" s="7" t="str">
        <f>Cartilha_GLOBAL!N4977</f>
        <v/>
      </c>
      <c r="O4977" s="144"/>
      <c r="Q4977" s="151"/>
      <c r="R4977" s="152">
        <v>0</v>
      </c>
      <c r="T4977" s="153">
        <f>IF(Cartilha_GLOBAL!R4977=0,0,IF(Cartilha_GLOBAL!R4977&gt;0,"c","b"))</f>
        <v>0</v>
      </c>
    </row>
    <row r="4978" ht="22.5" hidden="1" spans="1:20">
      <c r="A4978" s="158">
        <f>Cartilha_GLOBAL!A4978</f>
        <v>89624</v>
      </c>
      <c r="B4978" s="100" t="str">
        <f>Cartilha_GLOBAL!B4978</f>
        <v>SINAPI</v>
      </c>
      <c r="C4978" s="104" t="str">
        <f>Cartilha_GLOBAL!C4978</f>
        <v>TÊ DE REDUÇÃO, PVC, SOLDÁVEL, DN 40MM X 32MM, INSTALADO EM PRUMADA DE ÁGUA - FORNECIMENTO E INSTALAÇÃO. AF_06/2022</v>
      </c>
      <c r="D4978" s="94" t="str">
        <f>Cartilha_GLOBAL!D4978</f>
        <v>UN</v>
      </c>
      <c r="E4978" s="105">
        <f>Cartilha_GLOBAL!$E4978</f>
        <v>20.28</v>
      </c>
      <c r="F4978" s="182">
        <f>Cartilha_GLOBAL!$F4978</f>
        <v>24.89</v>
      </c>
      <c r="G4978" s="108"/>
      <c r="H4978" s="107">
        <f t="shared" si="309"/>
        <v>0</v>
      </c>
      <c r="I4978" s="143">
        <f t="shared" si="310"/>
        <v>0</v>
      </c>
      <c r="J4978" s="142"/>
      <c r="K4978" s="228"/>
      <c r="L4978" s="7" t="str">
        <f t="shared" si="311"/>
        <v/>
      </c>
      <c r="M4978" s="7" t="str">
        <f t="shared" si="312"/>
        <v/>
      </c>
      <c r="N4978" s="7" t="str">
        <f>Cartilha_GLOBAL!N4978</f>
        <v/>
      </c>
      <c r="O4978" s="144"/>
      <c r="Q4978" s="151"/>
      <c r="R4978" s="152">
        <v>0</v>
      </c>
      <c r="T4978" s="153">
        <f>IF(Cartilha_GLOBAL!R4978=0,0,IF(Cartilha_GLOBAL!R4978&gt;0,"c","b"))</f>
        <v>0</v>
      </c>
    </row>
    <row r="4979" ht="22.5" hidden="1" spans="1:20">
      <c r="A4979" s="158">
        <f>Cartilha_GLOBAL!A4979</f>
        <v>89626</v>
      </c>
      <c r="B4979" s="100" t="str">
        <f>Cartilha_GLOBAL!B4979</f>
        <v>SINAPI</v>
      </c>
      <c r="C4979" s="104" t="str">
        <f>Cartilha_GLOBAL!C4979</f>
        <v>TÊ DE REDUÇÃO, PVC, SOLDÁVEL, DN 50MM X 40MM, INSTALADO EM PRUMADA DE ÁGUA - FORNECIMENTO E INSTALAÇÃO. AF_06/2022</v>
      </c>
      <c r="D4979" s="94" t="str">
        <f>Cartilha_GLOBAL!D4979</f>
        <v>UN</v>
      </c>
      <c r="E4979" s="105">
        <f>Cartilha_GLOBAL!$E4979</f>
        <v>33.91</v>
      </c>
      <c r="F4979" s="182">
        <f>Cartilha_GLOBAL!$F4979</f>
        <v>41.62</v>
      </c>
      <c r="G4979" s="108"/>
      <c r="H4979" s="107">
        <f t="shared" si="309"/>
        <v>0</v>
      </c>
      <c r="I4979" s="143">
        <f t="shared" si="310"/>
        <v>0</v>
      </c>
      <c r="J4979" s="142"/>
      <c r="K4979" s="145"/>
      <c r="L4979" s="7" t="str">
        <f t="shared" si="311"/>
        <v/>
      </c>
      <c r="M4979" s="7" t="str">
        <f t="shared" si="312"/>
        <v/>
      </c>
      <c r="N4979" s="7" t="str">
        <f>Cartilha_GLOBAL!N4979</f>
        <v/>
      </c>
      <c r="O4979" s="144"/>
      <c r="Q4979" s="151"/>
      <c r="R4979" s="152">
        <v>0</v>
      </c>
      <c r="T4979" s="153">
        <f>IF(Cartilha_GLOBAL!R4979=0,0,IF(Cartilha_GLOBAL!R4979&gt;0,"c","b"))</f>
        <v>0</v>
      </c>
    </row>
    <row r="4980" ht="22.5" hidden="1" spans="1:20">
      <c r="A4980" s="158">
        <f>Cartilha_GLOBAL!A4980</f>
        <v>89627</v>
      </c>
      <c r="B4980" s="100" t="str">
        <f>Cartilha_GLOBAL!B4980</f>
        <v>SINAPI</v>
      </c>
      <c r="C4980" s="104" t="str">
        <f>Cartilha_GLOBAL!C4980</f>
        <v>TÊ DE REDUÇÃO, PVC, SOLDÁVEL, DN 50MM X 25MM, INSTALADO EM PRUMADA DE ÁGUA - FORNECIMENTO E INSTALAÇÃO. AF_06/2022</v>
      </c>
      <c r="D4980" s="94" t="str">
        <f>Cartilha_GLOBAL!D4980</f>
        <v>UN</v>
      </c>
      <c r="E4980" s="105">
        <f>Cartilha_GLOBAL!$E4980</f>
        <v>22.71</v>
      </c>
      <c r="F4980" s="182">
        <f>Cartilha_GLOBAL!$F4980</f>
        <v>27.87</v>
      </c>
      <c r="G4980" s="108"/>
      <c r="H4980" s="107">
        <f t="shared" si="309"/>
        <v>0</v>
      </c>
      <c r="I4980" s="143">
        <f t="shared" si="310"/>
        <v>0</v>
      </c>
      <c r="J4980" s="142"/>
      <c r="K4980" s="228"/>
      <c r="L4980" s="7" t="str">
        <f t="shared" si="311"/>
        <v/>
      </c>
      <c r="M4980" s="7" t="str">
        <f t="shared" si="312"/>
        <v/>
      </c>
      <c r="N4980" s="7" t="str">
        <f>Cartilha_GLOBAL!N4980</f>
        <v/>
      </c>
      <c r="O4980" s="144"/>
      <c r="Q4980" s="151"/>
      <c r="R4980" s="152">
        <v>0</v>
      </c>
      <c r="T4980" s="153">
        <f>IF(Cartilha_GLOBAL!R4980=0,0,IF(Cartilha_GLOBAL!R4980&gt;0,"c","b"))</f>
        <v>0</v>
      </c>
    </row>
    <row r="4981" ht="22.5" hidden="1" spans="1:20">
      <c r="A4981" s="158">
        <f>Cartilha_GLOBAL!A4981</f>
        <v>89630</v>
      </c>
      <c r="B4981" s="100" t="str">
        <f>Cartilha_GLOBAL!B4981</f>
        <v>SINAPI</v>
      </c>
      <c r="C4981" s="104" t="str">
        <f>Cartilha_GLOBAL!C4981</f>
        <v>TE DE REDUÇÃO, PVC, SOLDÁVEL, DN 75MM X 50MM, INSTALADO EM PRUMADA DE ÁGUA - FORNECIMENTO E INSTALAÇÃO. AF_06/2022</v>
      </c>
      <c r="D4981" s="94" t="str">
        <f>Cartilha_GLOBAL!D4981</f>
        <v>UN</v>
      </c>
      <c r="E4981" s="105">
        <f>Cartilha_GLOBAL!$E4981</f>
        <v>68.59</v>
      </c>
      <c r="F4981" s="182">
        <f>Cartilha_GLOBAL!$F4981</f>
        <v>84.19</v>
      </c>
      <c r="G4981" s="108"/>
      <c r="H4981" s="107">
        <f t="shared" si="309"/>
        <v>0</v>
      </c>
      <c r="I4981" s="143">
        <f t="shared" si="310"/>
        <v>0</v>
      </c>
      <c r="J4981" s="142"/>
      <c r="K4981" s="145"/>
      <c r="L4981" s="7" t="str">
        <f t="shared" si="311"/>
        <v/>
      </c>
      <c r="M4981" s="7" t="str">
        <f t="shared" si="312"/>
        <v/>
      </c>
      <c r="N4981" s="7" t="str">
        <f>Cartilha_GLOBAL!N4981</f>
        <v/>
      </c>
      <c r="O4981" s="144"/>
      <c r="Q4981" s="151"/>
      <c r="R4981" s="152">
        <v>0</v>
      </c>
      <c r="T4981" s="153">
        <f>IF(Cartilha_GLOBAL!R4981=0,0,IF(Cartilha_GLOBAL!R4981&gt;0,"c","b"))</f>
        <v>0</v>
      </c>
    </row>
    <row r="4982" ht="22.5" hidden="1" spans="1:20">
      <c r="A4982" s="158">
        <f>Cartilha_GLOBAL!A4982</f>
        <v>89632</v>
      </c>
      <c r="B4982" s="100" t="str">
        <f>Cartilha_GLOBAL!B4982</f>
        <v>SINAPI</v>
      </c>
      <c r="C4982" s="104" t="str">
        <f>Cartilha_GLOBAL!C4982</f>
        <v>TE DE REDUÇÃO, PVC, SOLDÁVEL, DN 85MM X 60MM, INSTALADO EM PRUMADA DE ÁGUA - FORNECIMENTO E INSTALAÇÃO. AF_06/2022</v>
      </c>
      <c r="D4982" s="94" t="str">
        <f>Cartilha_GLOBAL!D4982</f>
        <v>UN</v>
      </c>
      <c r="E4982" s="105">
        <f>Cartilha_GLOBAL!$E4982</f>
        <v>137.24</v>
      </c>
      <c r="F4982" s="182">
        <f>Cartilha_GLOBAL!$F4982</f>
        <v>168.45</v>
      </c>
      <c r="G4982" s="108"/>
      <c r="H4982" s="107">
        <f t="shared" si="309"/>
        <v>0</v>
      </c>
      <c r="I4982" s="143">
        <f t="shared" si="310"/>
        <v>0</v>
      </c>
      <c r="J4982" s="142"/>
      <c r="K4982" s="145"/>
      <c r="L4982" s="7" t="str">
        <f t="shared" si="311"/>
        <v/>
      </c>
      <c r="M4982" s="7" t="str">
        <f t="shared" si="312"/>
        <v/>
      </c>
      <c r="N4982" s="7" t="str">
        <f>Cartilha_GLOBAL!N4982</f>
        <v/>
      </c>
      <c r="O4982" s="144"/>
      <c r="Q4982" s="151"/>
      <c r="R4982" s="152">
        <v>0</v>
      </c>
      <c r="T4982" s="153">
        <f>IF(Cartilha_GLOBAL!R4982=0,0,IF(Cartilha_GLOBAL!R4982&gt;0,"c","b"))</f>
        <v>0</v>
      </c>
    </row>
    <row r="4983" ht="12.75" hidden="1" spans="1:20">
      <c r="A4983" s="154" t="str">
        <f>Cartilha_GLOBAL!A4983</f>
        <v>9.3.21</v>
      </c>
      <c r="B4983" s="100">
        <f>Cartilha_GLOBAL!B4983</f>
        <v>0</v>
      </c>
      <c r="C4983" s="161" t="str">
        <f>Cartilha_GLOBAL!C4983</f>
        <v>TUBOS DE CPVC - AGUA QUENTE</v>
      </c>
      <c r="D4983" s="94">
        <f>Cartilha_GLOBAL!D4983</f>
        <v>0</v>
      </c>
      <c r="E4983" s="105">
        <f>Cartilha_GLOBAL!$E4983</f>
        <v>0</v>
      </c>
      <c r="F4983" s="182">
        <f>Cartilha_GLOBAL!$F4983</f>
        <v>0</v>
      </c>
      <c r="G4983" s="187"/>
      <c r="H4983" s="187">
        <f t="shared" si="309"/>
        <v>0</v>
      </c>
      <c r="I4983" s="188">
        <f t="shared" si="310"/>
        <v>0</v>
      </c>
      <c r="J4983" s="142"/>
      <c r="K4983" s="145" t="str">
        <f>IF(SUM(I4984:I5002)&gt;0,"xx","")</f>
        <v/>
      </c>
      <c r="L4983" s="7" t="str">
        <f t="shared" si="311"/>
        <v/>
      </c>
      <c r="M4983" s="7" t="str">
        <f t="shared" si="312"/>
        <v/>
      </c>
      <c r="N4983" s="7" t="str">
        <f>Cartilha_GLOBAL!N4983</f>
        <v/>
      </c>
      <c r="O4983" s="144"/>
      <c r="Q4983" s="151"/>
      <c r="R4983" s="152">
        <v>0</v>
      </c>
      <c r="T4983" s="153">
        <f>IF(Cartilha_GLOBAL!R4983=0,0,IF(Cartilha_GLOBAL!R4983&gt;0,"c","b"))</f>
        <v>0</v>
      </c>
    </row>
    <row r="4984" ht="22.5" hidden="1" spans="1:20">
      <c r="A4984" s="158">
        <f>Cartilha_GLOBAL!A4984</f>
        <v>89633</v>
      </c>
      <c r="B4984" s="100" t="str">
        <f>Cartilha_GLOBAL!B4984</f>
        <v>SINAPI</v>
      </c>
      <c r="C4984" s="104" t="str">
        <f>Cartilha_GLOBAL!C4984</f>
        <v>TUBO, CPVC, SOLDÁVEL, DN 15MM, INSTALADO EM RAMAL OU SUB-RAMAL DE ÁGUA - FORNECIMENTO E INSTALAÇÃO. AF_06/2022</v>
      </c>
      <c r="D4984" s="94" t="str">
        <f>Cartilha_GLOBAL!D4984</f>
        <v>M</v>
      </c>
      <c r="E4984" s="105">
        <f>Cartilha_GLOBAL!$E4984</f>
        <v>28.44</v>
      </c>
      <c r="F4984" s="182">
        <f>Cartilha_GLOBAL!$F4984</f>
        <v>34.91</v>
      </c>
      <c r="G4984" s="108"/>
      <c r="H4984" s="107">
        <f t="shared" si="309"/>
        <v>0</v>
      </c>
      <c r="I4984" s="143">
        <f t="shared" si="310"/>
        <v>0</v>
      </c>
      <c r="J4984" s="142"/>
      <c r="K4984" s="145"/>
      <c r="L4984" s="7" t="str">
        <f t="shared" si="311"/>
        <v/>
      </c>
      <c r="M4984" s="7" t="str">
        <f t="shared" si="312"/>
        <v/>
      </c>
      <c r="N4984" s="7" t="str">
        <f>Cartilha_GLOBAL!N4984</f>
        <v/>
      </c>
      <c r="O4984" s="144"/>
      <c r="Q4984" s="151"/>
      <c r="R4984" s="152">
        <v>0</v>
      </c>
      <c r="T4984" s="153">
        <f>IF(Cartilha_GLOBAL!R4984=0,0,IF(Cartilha_GLOBAL!R4984&gt;0,"c","b"))</f>
        <v>0</v>
      </c>
    </row>
    <row r="4985" ht="22.5" hidden="1" spans="1:20">
      <c r="A4985" s="158">
        <f>Cartilha_GLOBAL!A4985</f>
        <v>89634</v>
      </c>
      <c r="B4985" s="100" t="str">
        <f>Cartilha_GLOBAL!B4985</f>
        <v>SINAPI</v>
      </c>
      <c r="C4985" s="104" t="str">
        <f>Cartilha_GLOBAL!C4985</f>
        <v>TUBO, CPVC, SOLDÁVEL, DN 22MM, INSTALADO EM RAMAL OU SUB-RAMAL DE ÁGUA - FORNECIMENTO E INSTALAÇÃO. AF_06/2022</v>
      </c>
      <c r="D4985" s="94" t="str">
        <f>Cartilha_GLOBAL!D4985</f>
        <v>M</v>
      </c>
      <c r="E4985" s="105">
        <f>Cartilha_GLOBAL!$E4985</f>
        <v>40.13</v>
      </c>
      <c r="F4985" s="182">
        <f>Cartilha_GLOBAL!$F4985</f>
        <v>49.26</v>
      </c>
      <c r="G4985" s="108"/>
      <c r="H4985" s="107">
        <f t="shared" si="309"/>
        <v>0</v>
      </c>
      <c r="I4985" s="143">
        <f t="shared" si="310"/>
        <v>0</v>
      </c>
      <c r="J4985" s="142"/>
      <c r="K4985" s="145"/>
      <c r="L4985" s="7" t="str">
        <f t="shared" si="311"/>
        <v/>
      </c>
      <c r="M4985" s="7" t="str">
        <f t="shared" si="312"/>
        <v/>
      </c>
      <c r="N4985" s="7" t="str">
        <f>Cartilha_GLOBAL!N4985</f>
        <v/>
      </c>
      <c r="O4985" s="144"/>
      <c r="Q4985" s="151"/>
      <c r="R4985" s="152">
        <v>0</v>
      </c>
      <c r="T4985" s="153">
        <f>IF(Cartilha_GLOBAL!R4985=0,0,IF(Cartilha_GLOBAL!R4985&gt;0,"c","b"))</f>
        <v>0</v>
      </c>
    </row>
    <row r="4986" ht="22.5" hidden="1" spans="1:20">
      <c r="A4986" s="158">
        <f>Cartilha_GLOBAL!A4986</f>
        <v>89635</v>
      </c>
      <c r="B4986" s="100" t="str">
        <f>Cartilha_GLOBAL!B4986</f>
        <v>SINAPI</v>
      </c>
      <c r="C4986" s="104" t="str">
        <f>Cartilha_GLOBAL!C4986</f>
        <v>TUBO, CPVC, SOLDÁVEL, DN 28MM, INSTALADO EM RAMAL OU SUB-RAMAL DE ÁGUA - FORNECIMENTO E INSTALAÇÃO. AF_06/2022</v>
      </c>
      <c r="D4986" s="94" t="str">
        <f>Cartilha_GLOBAL!D4986</f>
        <v>M</v>
      </c>
      <c r="E4986" s="105">
        <f>Cartilha_GLOBAL!$E4986</f>
        <v>58.19</v>
      </c>
      <c r="F4986" s="182">
        <f>Cartilha_GLOBAL!$F4986</f>
        <v>71.42</v>
      </c>
      <c r="G4986" s="108"/>
      <c r="H4986" s="107">
        <f t="shared" si="309"/>
        <v>0</v>
      </c>
      <c r="I4986" s="143">
        <f t="shared" si="310"/>
        <v>0</v>
      </c>
      <c r="J4986" s="142"/>
      <c r="K4986" s="145"/>
      <c r="L4986" s="7" t="str">
        <f t="shared" si="311"/>
        <v/>
      </c>
      <c r="M4986" s="7" t="str">
        <f t="shared" si="312"/>
        <v/>
      </c>
      <c r="N4986" s="7" t="str">
        <f>Cartilha_GLOBAL!N4986</f>
        <v/>
      </c>
      <c r="O4986" s="144"/>
      <c r="Q4986" s="151"/>
      <c r="R4986" s="152">
        <v>0</v>
      </c>
      <c r="T4986" s="153">
        <f>IF(Cartilha_GLOBAL!R4986=0,0,IF(Cartilha_GLOBAL!R4986&gt;0,"c","b"))</f>
        <v>0</v>
      </c>
    </row>
    <row r="4987" ht="22.5" hidden="1" spans="1:20">
      <c r="A4987" s="158">
        <f>Cartilha_GLOBAL!A4987</f>
        <v>89716</v>
      </c>
      <c r="B4987" s="100" t="str">
        <f>Cartilha_GLOBAL!B4987</f>
        <v>SINAPI</v>
      </c>
      <c r="C4987" s="104" t="str">
        <f>Cartilha_GLOBAL!C4987</f>
        <v>TUBO, CPVC, SOLDÁVEL, DN 22MM, INSTALADO EM RAMAL DE DISTRIBUIÇÃO DE ÁGUA - FORNECIMENTO E INSTALAÇÃO. AF_06/2022</v>
      </c>
      <c r="D4987" s="94" t="str">
        <f>Cartilha_GLOBAL!D4987</f>
        <v>M</v>
      </c>
      <c r="E4987" s="105">
        <f>Cartilha_GLOBAL!$E4987</f>
        <v>28.39</v>
      </c>
      <c r="F4987" s="182">
        <f>Cartilha_GLOBAL!$F4987</f>
        <v>34.85</v>
      </c>
      <c r="G4987" s="108"/>
      <c r="H4987" s="107">
        <f t="shared" si="309"/>
        <v>0</v>
      </c>
      <c r="I4987" s="143">
        <f t="shared" si="310"/>
        <v>0</v>
      </c>
      <c r="J4987" s="142"/>
      <c r="K4987" s="145"/>
      <c r="L4987" s="7" t="str">
        <f t="shared" si="311"/>
        <v/>
      </c>
      <c r="M4987" s="7" t="str">
        <f t="shared" si="312"/>
        <v/>
      </c>
      <c r="N4987" s="7" t="str">
        <f>Cartilha_GLOBAL!N4987</f>
        <v/>
      </c>
      <c r="O4987" s="144"/>
      <c r="Q4987" s="151"/>
      <c r="R4987" s="152">
        <v>0</v>
      </c>
      <c r="T4987" s="153">
        <f>IF(Cartilha_GLOBAL!R4987=0,0,IF(Cartilha_GLOBAL!R4987&gt;0,"c","b"))</f>
        <v>0</v>
      </c>
    </row>
    <row r="4988" ht="22.5" hidden="1" spans="1:20">
      <c r="A4988" s="158">
        <f>Cartilha_GLOBAL!A4988</f>
        <v>89717</v>
      </c>
      <c r="B4988" s="100" t="str">
        <f>Cartilha_GLOBAL!B4988</f>
        <v>SINAPI</v>
      </c>
      <c r="C4988" s="104" t="str">
        <f>Cartilha_GLOBAL!C4988</f>
        <v>TUBO, CPVC, SOLDÁVEL, DN 28MM, INSTALADO EM RAMAL DE DISTRIBUIÇÃO DE ÁGUA - FORNECIMENTO E INSTALAÇÃO. AF_06/2022</v>
      </c>
      <c r="D4988" s="94" t="str">
        <f>Cartilha_GLOBAL!D4988</f>
        <v>M</v>
      </c>
      <c r="E4988" s="105">
        <f>Cartilha_GLOBAL!$E4988</f>
        <v>44.34</v>
      </c>
      <c r="F4988" s="182">
        <f>Cartilha_GLOBAL!$F4988</f>
        <v>54.42</v>
      </c>
      <c r="G4988" s="108"/>
      <c r="H4988" s="107">
        <f t="shared" si="309"/>
        <v>0</v>
      </c>
      <c r="I4988" s="143">
        <f t="shared" si="310"/>
        <v>0</v>
      </c>
      <c r="J4988" s="142"/>
      <c r="K4988" s="145"/>
      <c r="L4988" s="7" t="str">
        <f t="shared" si="311"/>
        <v/>
      </c>
      <c r="M4988" s="7" t="str">
        <f t="shared" si="312"/>
        <v/>
      </c>
      <c r="N4988" s="7" t="str">
        <f>Cartilha_GLOBAL!N4988</f>
        <v/>
      </c>
      <c r="O4988" s="144"/>
      <c r="Q4988" s="151"/>
      <c r="R4988" s="152">
        <v>0</v>
      </c>
      <c r="T4988" s="153">
        <f>IF(Cartilha_GLOBAL!R4988=0,0,IF(Cartilha_GLOBAL!R4988&gt;0,"c","b"))</f>
        <v>0</v>
      </c>
    </row>
    <row r="4989" ht="22.5" hidden="1" spans="1:20">
      <c r="A4989" s="158">
        <f>Cartilha_GLOBAL!A4989</f>
        <v>89636</v>
      </c>
      <c r="B4989" s="100" t="str">
        <f>Cartilha_GLOBAL!B4989</f>
        <v>SINAPI</v>
      </c>
      <c r="C4989" s="104" t="str">
        <f>Cartilha_GLOBAL!C4989</f>
        <v>TUBO, CPVC, SOLDÁVEL, DN 35MM, INSTALADO EM RAMAL OU SUB-RAMAL DE ÁGUA   FORNECIMENTO E INSTALAÇÃO. AF_06/2022</v>
      </c>
      <c r="D4989" s="94" t="str">
        <f>Cartilha_GLOBAL!D4989</f>
        <v>M</v>
      </c>
      <c r="E4989" s="105">
        <f>Cartilha_GLOBAL!$E4989</f>
        <v>72.96</v>
      </c>
      <c r="F4989" s="182">
        <f>Cartilha_GLOBAL!$F4989</f>
        <v>89.55</v>
      </c>
      <c r="G4989" s="108"/>
      <c r="H4989" s="107">
        <f t="shared" si="309"/>
        <v>0</v>
      </c>
      <c r="I4989" s="143">
        <f t="shared" si="310"/>
        <v>0</v>
      </c>
      <c r="J4989" s="142"/>
      <c r="K4989" s="228"/>
      <c r="L4989" s="7" t="str">
        <f t="shared" si="311"/>
        <v/>
      </c>
      <c r="M4989" s="7" t="str">
        <f t="shared" si="312"/>
        <v/>
      </c>
      <c r="N4989" s="7" t="str">
        <f>Cartilha_GLOBAL!N4989</f>
        <v/>
      </c>
      <c r="O4989" s="144"/>
      <c r="Q4989" s="151"/>
      <c r="R4989" s="152">
        <v>0</v>
      </c>
      <c r="T4989" s="153">
        <f>IF(Cartilha_GLOBAL!R4989=0,0,IF(Cartilha_GLOBAL!R4989&gt;0,"c","b"))</f>
        <v>0</v>
      </c>
    </row>
    <row r="4990" ht="22.5" hidden="1" spans="1:20">
      <c r="A4990" s="158">
        <f>Cartilha_GLOBAL!A4990</f>
        <v>89718</v>
      </c>
      <c r="B4990" s="100" t="str">
        <f>Cartilha_GLOBAL!B4990</f>
        <v>SINAPI</v>
      </c>
      <c r="C4990" s="104" t="str">
        <f>Cartilha_GLOBAL!C4990</f>
        <v>TUBO, CPVC, SOLDÁVEL, DN 35MM, INSTALADO EM RAMAL DE DISTRIBUIÇÃO DE ÁGUA   FORNECIMENTO E INSTALAÇÃO. AF_06/2022</v>
      </c>
      <c r="D4990" s="94" t="str">
        <f>Cartilha_GLOBAL!D4990</f>
        <v>M</v>
      </c>
      <c r="E4990" s="105">
        <f>Cartilha_GLOBAL!$E4990</f>
        <v>56.65</v>
      </c>
      <c r="F4990" s="182">
        <f>Cartilha_GLOBAL!$F4990</f>
        <v>69.53</v>
      </c>
      <c r="G4990" s="108"/>
      <c r="H4990" s="107">
        <f t="shared" si="309"/>
        <v>0</v>
      </c>
      <c r="I4990" s="143">
        <f t="shared" si="310"/>
        <v>0</v>
      </c>
      <c r="J4990" s="142"/>
      <c r="K4990" s="145"/>
      <c r="L4990" s="7" t="str">
        <f t="shared" si="311"/>
        <v/>
      </c>
      <c r="M4990" s="7" t="str">
        <f t="shared" si="312"/>
        <v/>
      </c>
      <c r="N4990" s="7" t="str">
        <f>Cartilha_GLOBAL!N4990</f>
        <v/>
      </c>
      <c r="O4990" s="144"/>
      <c r="Q4990" s="151"/>
      <c r="R4990" s="152">
        <v>0</v>
      </c>
      <c r="T4990" s="153">
        <f>IF(Cartilha_GLOBAL!R4990=0,0,IF(Cartilha_GLOBAL!R4990&gt;0,"c","b"))</f>
        <v>0</v>
      </c>
    </row>
    <row r="4991" ht="22.5" hidden="1" spans="1:20">
      <c r="A4991" s="158">
        <f>Cartilha_GLOBAL!A4991</f>
        <v>89772</v>
      </c>
      <c r="B4991" s="100" t="str">
        <f>Cartilha_GLOBAL!B4991</f>
        <v>SINAPI</v>
      </c>
      <c r="C4991" s="104" t="str">
        <f>Cartilha_GLOBAL!C4991</f>
        <v>TUBO, CPVC, SOLDÁVEL, DN 54MM, INSTALADO EM PRUMADA DE ÁGUA   FORNECIMENTO E INSTALAÇÃO. AF_06/2022</v>
      </c>
      <c r="D4991" s="94" t="str">
        <f>Cartilha_GLOBAL!D4991</f>
        <v>M</v>
      </c>
      <c r="E4991" s="105">
        <f>Cartilha_GLOBAL!$E4991</f>
        <v>90.24</v>
      </c>
      <c r="F4991" s="182">
        <f>Cartilha_GLOBAL!$F4991</f>
        <v>110.76</v>
      </c>
      <c r="G4991" s="108"/>
      <c r="H4991" s="107">
        <f t="shared" si="309"/>
        <v>0</v>
      </c>
      <c r="I4991" s="143">
        <f t="shared" si="310"/>
        <v>0</v>
      </c>
      <c r="J4991" s="142"/>
      <c r="K4991" s="145"/>
      <c r="L4991" s="7" t="str">
        <f t="shared" si="311"/>
        <v/>
      </c>
      <c r="M4991" s="7" t="str">
        <f t="shared" si="312"/>
        <v/>
      </c>
      <c r="N4991" s="7" t="str">
        <f>Cartilha_GLOBAL!N4991</f>
        <v/>
      </c>
      <c r="O4991" s="144"/>
      <c r="Q4991" s="151"/>
      <c r="R4991" s="152">
        <v>0</v>
      </c>
      <c r="T4991" s="153">
        <f>IF(Cartilha_GLOBAL!R4991=0,0,IF(Cartilha_GLOBAL!R4991&gt;0,"c","b"))</f>
        <v>0</v>
      </c>
    </row>
    <row r="4992" ht="22.5" hidden="1" spans="1:20">
      <c r="A4992" s="158">
        <f>Cartilha_GLOBAL!A4992</f>
        <v>89770</v>
      </c>
      <c r="B4992" s="100" t="str">
        <f>Cartilha_GLOBAL!B4992</f>
        <v>SINAPI</v>
      </c>
      <c r="C4992" s="104" t="str">
        <f>Cartilha_GLOBAL!C4992</f>
        <v>TUBO, CPVC, SOLDÁVEL, DN 35MM, INSTALADO EM PRUMADA DE ÁGUA   FORNECIMENTO E INSTALAÇÃO. AF_06/2022</v>
      </c>
      <c r="D4992" s="94" t="str">
        <f>Cartilha_GLOBAL!D4992</f>
        <v>M</v>
      </c>
      <c r="E4992" s="105">
        <f>Cartilha_GLOBAL!$E4992</f>
        <v>46.4</v>
      </c>
      <c r="F4992" s="182">
        <f>Cartilha_GLOBAL!$F4992</f>
        <v>56.95</v>
      </c>
      <c r="G4992" s="108"/>
      <c r="H4992" s="107">
        <f t="shared" si="309"/>
        <v>0</v>
      </c>
      <c r="I4992" s="143">
        <f t="shared" si="310"/>
        <v>0</v>
      </c>
      <c r="J4992" s="142"/>
      <c r="K4992" s="228"/>
      <c r="L4992" s="7" t="str">
        <f t="shared" si="311"/>
        <v/>
      </c>
      <c r="M4992" s="7" t="str">
        <f t="shared" si="312"/>
        <v/>
      </c>
      <c r="N4992" s="7" t="str">
        <f>Cartilha_GLOBAL!N4992</f>
        <v/>
      </c>
      <c r="O4992" s="144"/>
      <c r="Q4992" s="151"/>
      <c r="R4992" s="152">
        <v>0</v>
      </c>
      <c r="T4992" s="153">
        <f>IF(Cartilha_GLOBAL!R4992=0,0,IF(Cartilha_GLOBAL!R4992&gt;0,"c","b"))</f>
        <v>0</v>
      </c>
    </row>
    <row r="4993" ht="22.5" hidden="1" spans="1:20">
      <c r="A4993" s="158">
        <f>Cartilha_GLOBAL!A4993</f>
        <v>89771</v>
      </c>
      <c r="B4993" s="100" t="str">
        <f>Cartilha_GLOBAL!B4993</f>
        <v>SINAPI</v>
      </c>
      <c r="C4993" s="104" t="str">
        <f>Cartilha_GLOBAL!C4993</f>
        <v>TUBO, CPVC, SOLDÁVEL, DN 42MM, INSTALADO EM PRUMADA DE ÁGUA   FORNECIMENTO E INSTALAÇÃO. AF_06/2022</v>
      </c>
      <c r="D4993" s="94" t="str">
        <f>Cartilha_GLOBAL!D4993</f>
        <v>M</v>
      </c>
      <c r="E4993" s="105">
        <f>Cartilha_GLOBAL!$E4993</f>
        <v>61.9</v>
      </c>
      <c r="F4993" s="182">
        <f>Cartilha_GLOBAL!$F4993</f>
        <v>75.98</v>
      </c>
      <c r="G4993" s="108"/>
      <c r="H4993" s="107">
        <f t="shared" si="309"/>
        <v>0</v>
      </c>
      <c r="I4993" s="143">
        <f t="shared" si="310"/>
        <v>0</v>
      </c>
      <c r="J4993" s="142"/>
      <c r="K4993" s="228"/>
      <c r="L4993" s="7" t="str">
        <f t="shared" si="311"/>
        <v/>
      </c>
      <c r="M4993" s="7" t="str">
        <f t="shared" si="312"/>
        <v/>
      </c>
      <c r="N4993" s="7" t="str">
        <f>Cartilha_GLOBAL!N4993</f>
        <v/>
      </c>
      <c r="O4993" s="144"/>
      <c r="Q4993" s="151"/>
      <c r="R4993" s="152">
        <v>0</v>
      </c>
      <c r="T4993" s="153">
        <f>IF(Cartilha_GLOBAL!R4993=0,0,IF(Cartilha_GLOBAL!R4993&gt;0,"c","b"))</f>
        <v>0</v>
      </c>
    </row>
    <row r="4994" ht="22.5" hidden="1" spans="1:20">
      <c r="A4994" s="158">
        <f>Cartilha_GLOBAL!A4994</f>
        <v>89773</v>
      </c>
      <c r="B4994" s="100" t="str">
        <f>Cartilha_GLOBAL!B4994</f>
        <v>SINAPI</v>
      </c>
      <c r="C4994" s="104" t="str">
        <f>Cartilha_GLOBAL!C4994</f>
        <v>TUBO, CPVC, SOLDÁVEL, DN 73MM, INSTALADO EM PRUMADA DE ÁGUA   FORNECIMENTO E INSTALAÇÃO. AF_06/2022</v>
      </c>
      <c r="D4994" s="94" t="str">
        <f>Cartilha_GLOBAL!D4994</f>
        <v>M</v>
      </c>
      <c r="E4994" s="105">
        <f>Cartilha_GLOBAL!$E4994</f>
        <v>145.3</v>
      </c>
      <c r="F4994" s="182">
        <f>Cartilha_GLOBAL!$F4994</f>
        <v>178.34</v>
      </c>
      <c r="G4994" s="108"/>
      <c r="H4994" s="107">
        <f t="shared" si="309"/>
        <v>0</v>
      </c>
      <c r="I4994" s="143">
        <f t="shared" si="310"/>
        <v>0</v>
      </c>
      <c r="J4994" s="142"/>
      <c r="K4994" s="228"/>
      <c r="L4994" s="7" t="str">
        <f t="shared" si="311"/>
        <v/>
      </c>
      <c r="M4994" s="7" t="str">
        <f t="shared" si="312"/>
        <v/>
      </c>
      <c r="N4994" s="7" t="str">
        <f>Cartilha_GLOBAL!N4994</f>
        <v/>
      </c>
      <c r="O4994" s="144"/>
      <c r="Q4994" s="151"/>
      <c r="R4994" s="152">
        <v>0</v>
      </c>
      <c r="T4994" s="153">
        <f>IF(Cartilha_GLOBAL!R4994=0,0,IF(Cartilha_GLOBAL!R4994&gt;0,"c","b"))</f>
        <v>0</v>
      </c>
    </row>
    <row r="4995" ht="22.5" hidden="1" spans="1:20">
      <c r="A4995" s="158">
        <f>Cartilha_GLOBAL!A4995</f>
        <v>89775</v>
      </c>
      <c r="B4995" s="100" t="str">
        <f>Cartilha_GLOBAL!B4995</f>
        <v>SINAPI</v>
      </c>
      <c r="C4995" s="104" t="str">
        <f>Cartilha_GLOBAL!C4995</f>
        <v>TUBO, CPVC, SOLDÁVEL, DN 89MM, INSTALADO EM PRUMADA DE ÁGUA   FORNECIMENTO E INSTALAÇÃO. AF_06/2022</v>
      </c>
      <c r="D4995" s="94" t="str">
        <f>Cartilha_GLOBAL!D4995</f>
        <v>M</v>
      </c>
      <c r="E4995" s="105">
        <f>Cartilha_GLOBAL!$E4995</f>
        <v>227.04</v>
      </c>
      <c r="F4995" s="182">
        <f>Cartilha_GLOBAL!$F4995</f>
        <v>278.67</v>
      </c>
      <c r="G4995" s="108"/>
      <c r="H4995" s="107">
        <f t="shared" si="309"/>
        <v>0</v>
      </c>
      <c r="I4995" s="143">
        <f t="shared" si="310"/>
        <v>0</v>
      </c>
      <c r="J4995" s="142"/>
      <c r="K4995" s="228"/>
      <c r="L4995" s="7" t="str">
        <f t="shared" si="311"/>
        <v/>
      </c>
      <c r="M4995" s="7" t="str">
        <f t="shared" si="312"/>
        <v/>
      </c>
      <c r="N4995" s="7" t="str">
        <f>Cartilha_GLOBAL!N4995</f>
        <v/>
      </c>
      <c r="O4995" s="144"/>
      <c r="Q4995" s="151"/>
      <c r="R4995" s="152">
        <v>0</v>
      </c>
      <c r="T4995" s="153">
        <f>IF(Cartilha_GLOBAL!R4995=0,0,IF(Cartilha_GLOBAL!R4995&gt;0,"c","b"))</f>
        <v>0</v>
      </c>
    </row>
    <row r="4996" ht="22.5" hidden="1" spans="1:20">
      <c r="A4996" s="158">
        <f>Cartilha_GLOBAL!A4996</f>
        <v>94716</v>
      </c>
      <c r="B4996" s="100" t="str">
        <f>Cartilha_GLOBAL!B4996</f>
        <v>SINAPI</v>
      </c>
      <c r="C4996" s="104" t="str">
        <f>Cartilha_GLOBAL!C4996</f>
        <v>TUBO, CPVC, SOLDÁVEL, DN 22 MM, INSTALADO EM RESERVAÇÃO DE ÁGUA DE EDIFICAÇÃO QUE POSSUA RESERVATÓRIO DE FIBRA/FIBROCIMENTO  FORNECIMENTO E INSTALAÇÃO. AF_06/2016</v>
      </c>
      <c r="D4996" s="94" t="str">
        <f>Cartilha_GLOBAL!D4996</f>
        <v>M</v>
      </c>
      <c r="E4996" s="105">
        <f>Cartilha_GLOBAL!$E4996</f>
        <v>26.73</v>
      </c>
      <c r="F4996" s="182">
        <f>Cartilha_GLOBAL!$F4996</f>
        <v>32.81</v>
      </c>
      <c r="G4996" s="108"/>
      <c r="H4996" s="107">
        <f t="shared" si="309"/>
        <v>0</v>
      </c>
      <c r="I4996" s="143">
        <f t="shared" si="310"/>
        <v>0</v>
      </c>
      <c r="J4996" s="142"/>
      <c r="K4996" s="228"/>
      <c r="L4996" s="7" t="str">
        <f t="shared" si="311"/>
        <v/>
      </c>
      <c r="M4996" s="7" t="str">
        <f t="shared" si="312"/>
        <v/>
      </c>
      <c r="N4996" s="7" t="str">
        <f>Cartilha_GLOBAL!N4996</f>
        <v/>
      </c>
      <c r="O4996" s="144"/>
      <c r="Q4996" s="151"/>
      <c r="R4996" s="152">
        <v>0</v>
      </c>
      <c r="T4996" s="153">
        <f>IF(Cartilha_GLOBAL!R4996=0,0,IF(Cartilha_GLOBAL!R4996&gt;0,"c","b"))</f>
        <v>0</v>
      </c>
    </row>
    <row r="4997" ht="22.5" hidden="1" spans="1:20">
      <c r="A4997" s="158">
        <f>Cartilha_GLOBAL!A4997</f>
        <v>94717</v>
      </c>
      <c r="B4997" s="100" t="str">
        <f>Cartilha_GLOBAL!B4997</f>
        <v>SINAPI</v>
      </c>
      <c r="C4997" s="104" t="str">
        <f>Cartilha_GLOBAL!C4997</f>
        <v>TUBO, CPVC, SOLDÁVEL, DN 28 MM, INSTALADO EM RESERVAÇÃO DE ÁGUA DE EDIFICAÇÃO QUE POSSUA RESERVATÓRIO DE FIBRA/FIBROCIMENTO  FORNECIMENTO E INSTALAÇÃO. AF_06/2016</v>
      </c>
      <c r="D4997" s="94" t="str">
        <f>Cartilha_GLOBAL!D4997</f>
        <v>M</v>
      </c>
      <c r="E4997" s="105">
        <f>Cartilha_GLOBAL!$E4997</f>
        <v>40.86</v>
      </c>
      <c r="F4997" s="182">
        <f>Cartilha_GLOBAL!$F4997</f>
        <v>50.15</v>
      </c>
      <c r="G4997" s="108"/>
      <c r="H4997" s="107">
        <f t="shared" si="309"/>
        <v>0</v>
      </c>
      <c r="I4997" s="143">
        <f t="shared" si="310"/>
        <v>0</v>
      </c>
      <c r="J4997" s="142"/>
      <c r="K4997" s="228"/>
      <c r="L4997" s="7" t="str">
        <f t="shared" si="311"/>
        <v/>
      </c>
      <c r="M4997" s="7" t="str">
        <f t="shared" si="312"/>
        <v/>
      </c>
      <c r="N4997" s="7" t="str">
        <f>Cartilha_GLOBAL!N4997</f>
        <v/>
      </c>
      <c r="O4997" s="144"/>
      <c r="Q4997" s="151"/>
      <c r="R4997" s="152">
        <v>0</v>
      </c>
      <c r="T4997" s="153">
        <f>IF(Cartilha_GLOBAL!R4997=0,0,IF(Cartilha_GLOBAL!R4997&gt;0,"c","b"))</f>
        <v>0</v>
      </c>
    </row>
    <row r="4998" ht="22.5" hidden="1" spans="1:20">
      <c r="A4998" s="158">
        <f>Cartilha_GLOBAL!A4998</f>
        <v>94718</v>
      </c>
      <c r="B4998" s="100" t="str">
        <f>Cartilha_GLOBAL!B4998</f>
        <v>SINAPI</v>
      </c>
      <c r="C4998" s="104" t="str">
        <f>Cartilha_GLOBAL!C4998</f>
        <v>TUBO, CPVC, SOLDÁVEL, DN 35 MM, INSTALADO EM RESERVAÇÃO DE ÁGUA DE EDIFICAÇÃO QUE POSSUA RESERVATÓRIO DE FIBRA/FIBROCIMENTO  FORNECIMENTO E INSTALAÇÃO. AF_06/2016</v>
      </c>
      <c r="D4998" s="94" t="str">
        <f>Cartilha_GLOBAL!D4998</f>
        <v>M</v>
      </c>
      <c r="E4998" s="105">
        <f>Cartilha_GLOBAL!$E4998</f>
        <v>52.89</v>
      </c>
      <c r="F4998" s="182">
        <f>Cartilha_GLOBAL!$F4998</f>
        <v>64.92</v>
      </c>
      <c r="G4998" s="108"/>
      <c r="H4998" s="107">
        <f t="shared" si="309"/>
        <v>0</v>
      </c>
      <c r="I4998" s="143">
        <f t="shared" si="310"/>
        <v>0</v>
      </c>
      <c r="J4998" s="142"/>
      <c r="K4998" s="228"/>
      <c r="L4998" s="7" t="str">
        <f t="shared" si="311"/>
        <v/>
      </c>
      <c r="M4998" s="7" t="str">
        <f t="shared" si="312"/>
        <v/>
      </c>
      <c r="N4998" s="7" t="str">
        <f>Cartilha_GLOBAL!N4998</f>
        <v/>
      </c>
      <c r="O4998" s="144"/>
      <c r="Q4998" s="151"/>
      <c r="R4998" s="152">
        <v>0</v>
      </c>
      <c r="T4998" s="153">
        <f>IF(Cartilha_GLOBAL!R4998=0,0,IF(Cartilha_GLOBAL!R4998&gt;0,"c","b"))</f>
        <v>0</v>
      </c>
    </row>
    <row r="4999" ht="22.5" hidden="1" spans="1:20">
      <c r="A4999" s="158">
        <f>Cartilha_GLOBAL!A4999</f>
        <v>94719</v>
      </c>
      <c r="B4999" s="100" t="str">
        <f>Cartilha_GLOBAL!B4999</f>
        <v>SINAPI</v>
      </c>
      <c r="C4999" s="104" t="str">
        <f>Cartilha_GLOBAL!C4999</f>
        <v>TUBO, CPVC, SOLDÁVEL, DN 42 MM, INSTALADO EM RESERVAÇÃO DE ÁGUA DE EDIFICAÇÃO QUE POSSUA RESERVATÓRIO DE FIBRA/FIBROCIMENTO  FORNECIMENTO E INSTALAÇÃO. AF_06/2016</v>
      </c>
      <c r="D4999" s="94" t="str">
        <f>Cartilha_GLOBAL!D4999</f>
        <v>M</v>
      </c>
      <c r="E4999" s="105">
        <f>Cartilha_GLOBAL!$E4999</f>
        <v>67.6</v>
      </c>
      <c r="F4999" s="182">
        <f>Cartilha_GLOBAL!$F4999</f>
        <v>82.97</v>
      </c>
      <c r="G4999" s="108"/>
      <c r="H4999" s="107">
        <f t="shared" si="309"/>
        <v>0</v>
      </c>
      <c r="I4999" s="143">
        <f t="shared" si="310"/>
        <v>0</v>
      </c>
      <c r="J4999" s="142"/>
      <c r="K4999" s="228"/>
      <c r="L4999" s="7" t="str">
        <f t="shared" si="311"/>
        <v/>
      </c>
      <c r="M4999" s="7" t="str">
        <f t="shared" si="312"/>
        <v/>
      </c>
      <c r="N4999" s="7" t="str">
        <f>Cartilha_GLOBAL!N4999</f>
        <v/>
      </c>
      <c r="O4999" s="144"/>
      <c r="Q4999" s="151"/>
      <c r="R4999" s="152">
        <v>0</v>
      </c>
      <c r="T4999" s="153">
        <f>IF(Cartilha_GLOBAL!R4999=0,0,IF(Cartilha_GLOBAL!R4999&gt;0,"c","b"))</f>
        <v>0</v>
      </c>
    </row>
    <row r="5000" ht="22.5" hidden="1" spans="1:20">
      <c r="A5000" s="158">
        <f>Cartilha_GLOBAL!A5000</f>
        <v>94720</v>
      </c>
      <c r="B5000" s="100" t="str">
        <f>Cartilha_GLOBAL!B5000</f>
        <v>SINAPI</v>
      </c>
      <c r="C5000" s="104" t="str">
        <f>Cartilha_GLOBAL!C5000</f>
        <v>TUBO, CPVC, SOLDÁVEL, DN 54 MM, INSTALADO EM RESERVAÇÃO DE ÁGUA DE EDIFICAÇÃO QUE POSSUA RESERVATÓRIO DE FIBRA/FIBROCIMENTO  FORNECIMENTO E INSTALAÇÃO. AF_06/2016</v>
      </c>
      <c r="D5000" s="94" t="str">
        <f>Cartilha_GLOBAL!D5000</f>
        <v>M</v>
      </c>
      <c r="E5000" s="105">
        <f>Cartilha_GLOBAL!$E5000</f>
        <v>98.88</v>
      </c>
      <c r="F5000" s="182">
        <f>Cartilha_GLOBAL!$F5000</f>
        <v>121.37</v>
      </c>
      <c r="G5000" s="108"/>
      <c r="H5000" s="107">
        <f t="shared" si="309"/>
        <v>0</v>
      </c>
      <c r="I5000" s="143">
        <f t="shared" si="310"/>
        <v>0</v>
      </c>
      <c r="J5000" s="142"/>
      <c r="K5000" s="228"/>
      <c r="L5000" s="7" t="str">
        <f t="shared" si="311"/>
        <v/>
      </c>
      <c r="M5000" s="7" t="str">
        <f t="shared" si="312"/>
        <v/>
      </c>
      <c r="N5000" s="7" t="str">
        <f>Cartilha_GLOBAL!N5000</f>
        <v/>
      </c>
      <c r="O5000" s="144"/>
      <c r="Q5000" s="151"/>
      <c r="R5000" s="152">
        <v>0</v>
      </c>
      <c r="T5000" s="153">
        <f>IF(Cartilha_GLOBAL!R5000=0,0,IF(Cartilha_GLOBAL!R5000&gt;0,"c","b"))</f>
        <v>0</v>
      </c>
    </row>
    <row r="5001" ht="22.5" hidden="1" spans="1:20">
      <c r="A5001" s="158">
        <f>Cartilha_GLOBAL!A5001</f>
        <v>94721</v>
      </c>
      <c r="B5001" s="100" t="str">
        <f>Cartilha_GLOBAL!B5001</f>
        <v>SINAPI</v>
      </c>
      <c r="C5001" s="104" t="str">
        <f>Cartilha_GLOBAL!C5001</f>
        <v>TUBO, CPVC, SOLDÁVEL, DN 73 MM, INSTALADO EM RESERVAÇÃO DE ÁGUA DE EDIFICAÇÃO QUE POSSUA RESERVATÓRIO DE FIBRA/FIBROCIMENTO  FORNECIMENTO E INSTALAÇÃO. AF_06/2016</v>
      </c>
      <c r="D5001" s="94" t="str">
        <f>Cartilha_GLOBAL!D5001</f>
        <v>M</v>
      </c>
      <c r="E5001" s="105">
        <f>Cartilha_GLOBAL!$E5001</f>
        <v>149.78</v>
      </c>
      <c r="F5001" s="182">
        <f>Cartilha_GLOBAL!$F5001</f>
        <v>183.84</v>
      </c>
      <c r="G5001" s="108"/>
      <c r="H5001" s="107">
        <f t="shared" si="309"/>
        <v>0</v>
      </c>
      <c r="I5001" s="143">
        <f t="shared" si="310"/>
        <v>0</v>
      </c>
      <c r="J5001" s="142"/>
      <c r="K5001" s="228"/>
      <c r="L5001" s="7" t="str">
        <f t="shared" si="311"/>
        <v/>
      </c>
      <c r="M5001" s="7" t="str">
        <f t="shared" si="312"/>
        <v/>
      </c>
      <c r="N5001" s="7" t="str">
        <f>Cartilha_GLOBAL!N5001</f>
        <v/>
      </c>
      <c r="O5001" s="144"/>
      <c r="Q5001" s="151"/>
      <c r="R5001" s="152">
        <v>0</v>
      </c>
      <c r="T5001" s="153">
        <f>IF(Cartilha_GLOBAL!R5001=0,0,IF(Cartilha_GLOBAL!R5001&gt;0,"c","b"))</f>
        <v>0</v>
      </c>
    </row>
    <row r="5002" ht="22.5" hidden="1" spans="1:20">
      <c r="A5002" s="158">
        <f>Cartilha_GLOBAL!A5002</f>
        <v>94722</v>
      </c>
      <c r="B5002" s="100" t="str">
        <f>Cartilha_GLOBAL!B5002</f>
        <v>SINAPI</v>
      </c>
      <c r="C5002" s="104" t="str">
        <f>Cartilha_GLOBAL!C5002</f>
        <v>TUBO, CPVC, SOLDÁVEL, DN 89 MM, INSTALADO EM RESERVAÇÃO DE ÁGUA DE EDIFICAÇÃO QUE POSSUA RESERVATÓRIO DE FIBRA/FIBROCIMENTO  FORNECIMENTO E INSTALAÇÃO. AF_06/2016</v>
      </c>
      <c r="D5002" s="94" t="str">
        <f>Cartilha_GLOBAL!D5002</f>
        <v>M</v>
      </c>
      <c r="E5002" s="105">
        <f>Cartilha_GLOBAL!$E5002</f>
        <v>259.42</v>
      </c>
      <c r="F5002" s="182">
        <f>Cartilha_GLOBAL!$F5002</f>
        <v>318.41</v>
      </c>
      <c r="G5002" s="108"/>
      <c r="H5002" s="107">
        <f t="shared" si="309"/>
        <v>0</v>
      </c>
      <c r="I5002" s="143">
        <f t="shared" si="310"/>
        <v>0</v>
      </c>
      <c r="J5002" s="142"/>
      <c r="K5002" s="228"/>
      <c r="L5002" s="7" t="str">
        <f t="shared" si="311"/>
        <v/>
      </c>
      <c r="M5002" s="7" t="str">
        <f t="shared" si="312"/>
        <v/>
      </c>
      <c r="N5002" s="7" t="str">
        <f>Cartilha_GLOBAL!N5002</f>
        <v/>
      </c>
      <c r="O5002" s="144"/>
      <c r="Q5002" s="151"/>
      <c r="R5002" s="152">
        <v>0</v>
      </c>
      <c r="T5002" s="153">
        <f>IF(Cartilha_GLOBAL!R5002=0,0,IF(Cartilha_GLOBAL!R5002&gt;0,"c","b"))</f>
        <v>0</v>
      </c>
    </row>
    <row r="5003" ht="12.75" hidden="1" spans="1:20">
      <c r="A5003" s="154" t="str">
        <f>Cartilha_GLOBAL!A5003</f>
        <v>9.3.22</v>
      </c>
      <c r="B5003" s="100">
        <f>Cartilha_GLOBAL!B5003</f>
        <v>0</v>
      </c>
      <c r="C5003" s="161" t="str">
        <f>Cartilha_GLOBAL!C5003</f>
        <v>CONEXOES DE CPVC - AGUA QUENTE</v>
      </c>
      <c r="D5003" s="94">
        <f>Cartilha_GLOBAL!D5003</f>
        <v>0</v>
      </c>
      <c r="E5003" s="105">
        <f>Cartilha_GLOBAL!$E5003</f>
        <v>0</v>
      </c>
      <c r="F5003" s="182">
        <f>Cartilha_GLOBAL!$F5003</f>
        <v>0</v>
      </c>
      <c r="G5003" s="187"/>
      <c r="H5003" s="187">
        <f t="shared" si="309"/>
        <v>0</v>
      </c>
      <c r="I5003" s="188">
        <f t="shared" si="310"/>
        <v>0</v>
      </c>
      <c r="J5003" s="142"/>
      <c r="K5003" s="145" t="str">
        <f>IF(SUM(I5004:I5143)&gt;0,"xx","")</f>
        <v/>
      </c>
      <c r="L5003" s="7" t="str">
        <f t="shared" si="311"/>
        <v/>
      </c>
      <c r="M5003" s="7" t="str">
        <f t="shared" si="312"/>
        <v/>
      </c>
      <c r="N5003" s="7" t="str">
        <f>Cartilha_GLOBAL!N5003</f>
        <v/>
      </c>
      <c r="O5003" s="144"/>
      <c r="Q5003" s="151"/>
      <c r="R5003" s="152">
        <v>0</v>
      </c>
      <c r="T5003" s="153">
        <f>IF(Cartilha_GLOBAL!R5003=0,0,IF(Cartilha_GLOBAL!R5003&gt;0,"c","b"))</f>
        <v>0</v>
      </c>
    </row>
    <row r="5004" ht="22.5" hidden="1" spans="1:20">
      <c r="A5004" s="158">
        <f>Cartilha_GLOBAL!A5004</f>
        <v>89656</v>
      </c>
      <c r="B5004" s="100" t="str">
        <f>Cartilha_GLOBAL!B5004</f>
        <v>SINAPI</v>
      </c>
      <c r="C5004" s="104" t="str">
        <f>Cartilha_GLOBAL!C5004</f>
        <v>ADAPTADOR, CPVC, SOLDÁVEL, DN15MM, INSTALADO EM RAMAL OU SUB-RAMAL DE ÁGUA   FORNECIMENTO E INSTALAÇÃO. AF_06/2022</v>
      </c>
      <c r="D5004" s="94" t="str">
        <f>Cartilha_GLOBAL!D5004</f>
        <v>UN</v>
      </c>
      <c r="E5004" s="105">
        <f>Cartilha_GLOBAL!$E5004</f>
        <v>23.47</v>
      </c>
      <c r="F5004" s="182">
        <f>Cartilha_GLOBAL!$F5004</f>
        <v>28.81</v>
      </c>
      <c r="G5004" s="108"/>
      <c r="H5004" s="107">
        <f t="shared" si="309"/>
        <v>0</v>
      </c>
      <c r="I5004" s="143">
        <f t="shared" si="310"/>
        <v>0</v>
      </c>
      <c r="J5004" s="142"/>
      <c r="K5004" s="228"/>
      <c r="L5004" s="7" t="str">
        <f t="shared" si="311"/>
        <v/>
      </c>
      <c r="M5004" s="7" t="str">
        <f t="shared" si="312"/>
        <v/>
      </c>
      <c r="N5004" s="7" t="str">
        <f>Cartilha_GLOBAL!N5004</f>
        <v/>
      </c>
      <c r="O5004" s="144"/>
      <c r="Q5004" s="151"/>
      <c r="R5004" s="152">
        <v>0</v>
      </c>
      <c r="T5004" s="153">
        <f>IF(Cartilha_GLOBAL!R5004=0,0,IF(Cartilha_GLOBAL!R5004&gt;0,"c","b"))</f>
        <v>0</v>
      </c>
    </row>
    <row r="5005" ht="22.5" hidden="1" spans="1:20">
      <c r="A5005" s="158">
        <f>Cartilha_GLOBAL!A5005</f>
        <v>89663</v>
      </c>
      <c r="B5005" s="100" t="str">
        <f>Cartilha_GLOBAL!B5005</f>
        <v>SINAPI</v>
      </c>
      <c r="C5005" s="104" t="str">
        <f>Cartilha_GLOBAL!C5005</f>
        <v>ADAPTADOR, CPVC, SOLDÁVEL, DN22MM, INSTALADO EM RAMAL OU SUB-RAMAL DE ÁGUA   FORNECIMENTO E INSTALAÇÃO. AF_06/2022</v>
      </c>
      <c r="D5005" s="94" t="str">
        <f>Cartilha_GLOBAL!D5005</f>
        <v>UN</v>
      </c>
      <c r="E5005" s="105">
        <f>Cartilha_GLOBAL!$E5005</f>
        <v>31.43</v>
      </c>
      <c r="F5005" s="182">
        <f>Cartilha_GLOBAL!$F5005</f>
        <v>38.58</v>
      </c>
      <c r="G5005" s="108"/>
      <c r="H5005" s="107">
        <f t="shared" si="309"/>
        <v>0</v>
      </c>
      <c r="I5005" s="143">
        <f t="shared" si="310"/>
        <v>0</v>
      </c>
      <c r="J5005" s="142"/>
      <c r="K5005" s="228"/>
      <c r="L5005" s="7" t="str">
        <f t="shared" si="311"/>
        <v/>
      </c>
      <c r="M5005" s="7" t="str">
        <f t="shared" si="312"/>
        <v/>
      </c>
      <c r="N5005" s="7" t="str">
        <f>Cartilha_GLOBAL!N5005</f>
        <v/>
      </c>
      <c r="O5005" s="144"/>
      <c r="Q5005" s="151"/>
      <c r="R5005" s="152">
        <v>0</v>
      </c>
      <c r="T5005" s="153">
        <f>IF(Cartilha_GLOBAL!R5005=0,0,IF(Cartilha_GLOBAL!R5005&gt;0,"c","b"))</f>
        <v>0</v>
      </c>
    </row>
    <row r="5006" ht="22.5" hidden="1" spans="1:20">
      <c r="A5006" s="158">
        <f>Cartilha_GLOBAL!A5006</f>
        <v>89747</v>
      </c>
      <c r="B5006" s="100" t="str">
        <f>Cartilha_GLOBAL!B5006</f>
        <v>SINAPI</v>
      </c>
      <c r="C5006" s="104" t="str">
        <f>Cartilha_GLOBAL!C5006</f>
        <v>ADAPTADOR, CPVC, SOLDÁVEL, DN 22MM, INSTALADO EM RAMAL DE DISTRIBUIÇÃO DE ÁGUA   FORNECIMENTO E INSTALAÇÃO. AF_06/2022</v>
      </c>
      <c r="D5006" s="94" t="str">
        <f>Cartilha_GLOBAL!D5006</f>
        <v>UN</v>
      </c>
      <c r="E5006" s="105">
        <f>Cartilha_GLOBAL!$E5006</f>
        <v>30.87</v>
      </c>
      <c r="F5006" s="182">
        <f>Cartilha_GLOBAL!$F5006</f>
        <v>37.89</v>
      </c>
      <c r="G5006" s="108"/>
      <c r="H5006" s="107">
        <f t="shared" si="309"/>
        <v>0</v>
      </c>
      <c r="I5006" s="143">
        <f t="shared" si="310"/>
        <v>0</v>
      </c>
      <c r="J5006" s="142"/>
      <c r="K5006" s="228"/>
      <c r="L5006" s="7" t="str">
        <f t="shared" si="311"/>
        <v/>
      </c>
      <c r="M5006" s="7" t="str">
        <f t="shared" si="312"/>
        <v/>
      </c>
      <c r="N5006" s="7" t="str">
        <f>Cartilha_GLOBAL!N5006</f>
        <v/>
      </c>
      <c r="O5006" s="144"/>
      <c r="Q5006" s="151"/>
      <c r="R5006" s="152">
        <v>0</v>
      </c>
      <c r="T5006" s="153">
        <f>IF(Cartilha_GLOBAL!R5006=0,0,IF(Cartilha_GLOBAL!R5006&gt;0,"c","b"))</f>
        <v>0</v>
      </c>
    </row>
    <row r="5007" ht="22.5" hidden="1" spans="1:20">
      <c r="A5007" s="158">
        <f>Cartilha_GLOBAL!A5007</f>
        <v>89666</v>
      </c>
      <c r="B5007" s="100" t="str">
        <f>Cartilha_GLOBAL!B5007</f>
        <v>SINAPI</v>
      </c>
      <c r="C5007" s="104" t="str">
        <f>Cartilha_GLOBAL!C5007</f>
        <v>BUCHA DE REDUÇÃO, CPVC, SOLDÁVEL, DN22MM X 15MM, INSTALADO EM RAMAL OU SUB-RAMAL DE ÁGUA   FORNECIMENTO E INSTALAÇÃO. AF_06/2022</v>
      </c>
      <c r="D5007" s="94" t="str">
        <f>Cartilha_GLOBAL!D5007</f>
        <v>UN</v>
      </c>
      <c r="E5007" s="105">
        <f>Cartilha_GLOBAL!$E5007</f>
        <v>8.55</v>
      </c>
      <c r="F5007" s="182">
        <f>Cartilha_GLOBAL!$F5007</f>
        <v>10.49</v>
      </c>
      <c r="G5007" s="108"/>
      <c r="H5007" s="107">
        <f t="shared" si="309"/>
        <v>0</v>
      </c>
      <c r="I5007" s="143">
        <f t="shared" si="310"/>
        <v>0</v>
      </c>
      <c r="J5007" s="142"/>
      <c r="K5007" s="228"/>
      <c r="L5007" s="7" t="str">
        <f t="shared" si="311"/>
        <v/>
      </c>
      <c r="M5007" s="7" t="str">
        <f t="shared" si="312"/>
        <v/>
      </c>
      <c r="N5007" s="7" t="str">
        <f>Cartilha_GLOBAL!N5007</f>
        <v/>
      </c>
      <c r="O5007" s="144"/>
      <c r="Q5007" s="151"/>
      <c r="R5007" s="152">
        <v>0</v>
      </c>
      <c r="T5007" s="153">
        <f>IF(Cartilha_GLOBAL!R5007=0,0,IF(Cartilha_GLOBAL!R5007&gt;0,"c","b"))</f>
        <v>0</v>
      </c>
    </row>
    <row r="5008" ht="22.5" hidden="1" spans="1:20">
      <c r="A5008" s="158">
        <f>Cartilha_GLOBAL!A5008</f>
        <v>89678</v>
      </c>
      <c r="B5008" s="100" t="str">
        <f>Cartilha_GLOBAL!B5008</f>
        <v>SINAPI</v>
      </c>
      <c r="C5008" s="104" t="str">
        <f>Cartilha_GLOBAL!C5008</f>
        <v>BUCHA DE REDUÇÃO, CPVC, SOLDÁVEL, DN28MM X 22MM, INSTALADO EM RAMAL OU SUB-RAMAL DE ÁGUA   FORNECIMENTO E INSTALAÇÃO. AF_06/2022</v>
      </c>
      <c r="D5008" s="94" t="str">
        <f>Cartilha_GLOBAL!D5008</f>
        <v>UN</v>
      </c>
      <c r="E5008" s="105">
        <f>Cartilha_GLOBAL!$E5008</f>
        <v>13.56</v>
      </c>
      <c r="F5008" s="182">
        <f>Cartilha_GLOBAL!$F5008</f>
        <v>16.64</v>
      </c>
      <c r="G5008" s="108"/>
      <c r="H5008" s="107">
        <f t="shared" si="309"/>
        <v>0</v>
      </c>
      <c r="I5008" s="143">
        <f t="shared" si="310"/>
        <v>0</v>
      </c>
      <c r="J5008" s="142"/>
      <c r="K5008" s="228"/>
      <c r="L5008" s="7" t="str">
        <f t="shared" si="311"/>
        <v/>
      </c>
      <c r="M5008" s="7" t="str">
        <f t="shared" si="312"/>
        <v/>
      </c>
      <c r="N5008" s="7" t="str">
        <f>Cartilha_GLOBAL!N5008</f>
        <v/>
      </c>
      <c r="O5008" s="144"/>
      <c r="Q5008" s="151"/>
      <c r="R5008" s="152">
        <v>0</v>
      </c>
      <c r="T5008" s="153">
        <f>IF(Cartilha_GLOBAL!R5008=0,0,IF(Cartilha_GLOBAL!R5008&gt;0,"c","b"))</f>
        <v>0</v>
      </c>
    </row>
    <row r="5009" ht="22.5" hidden="1" spans="1:20">
      <c r="A5009" s="158">
        <f>Cartilha_GLOBAL!A5009</f>
        <v>89689</v>
      </c>
      <c r="B5009" s="100" t="str">
        <f>Cartilha_GLOBAL!B5009</f>
        <v>SINAPI</v>
      </c>
      <c r="C5009" s="104" t="str">
        <f>Cartilha_GLOBAL!C5009</f>
        <v>BUCHA DE REDUÇÃO, CPVC, SOLDÁVEL, DN35MM X 28MM, INSTALADO EM RAMAL OU SUB-RAMAL DE ÁGUA   FORNECIMENTO E INSTALAÇÃO. AF_06/2022</v>
      </c>
      <c r="D5009" s="94" t="str">
        <f>Cartilha_GLOBAL!D5009</f>
        <v>UN</v>
      </c>
      <c r="E5009" s="105">
        <f>Cartilha_GLOBAL!$E5009</f>
        <v>39.59</v>
      </c>
      <c r="F5009" s="182">
        <f>Cartilha_GLOBAL!$F5009</f>
        <v>48.59</v>
      </c>
      <c r="G5009" s="108"/>
      <c r="H5009" s="107">
        <f t="shared" si="309"/>
        <v>0</v>
      </c>
      <c r="I5009" s="143">
        <f t="shared" si="310"/>
        <v>0</v>
      </c>
      <c r="J5009" s="142"/>
      <c r="K5009" s="228"/>
      <c r="L5009" s="7" t="str">
        <f t="shared" si="311"/>
        <v/>
      </c>
      <c r="M5009" s="7" t="str">
        <f t="shared" si="312"/>
        <v/>
      </c>
      <c r="N5009" s="7" t="str">
        <f>Cartilha_GLOBAL!N5009</f>
        <v/>
      </c>
      <c r="O5009" s="144"/>
      <c r="Q5009" s="151"/>
      <c r="R5009" s="152">
        <v>0</v>
      </c>
      <c r="T5009" s="153">
        <f>IF(Cartilha_GLOBAL!R5009=0,0,IF(Cartilha_GLOBAL!R5009&gt;0,"c","b"))</f>
        <v>0</v>
      </c>
    </row>
    <row r="5010" ht="22.5" hidden="1" spans="1:20">
      <c r="A5010" s="158">
        <f>Cartilha_GLOBAL!A5010</f>
        <v>89759</v>
      </c>
      <c r="B5010" s="100" t="str">
        <f>Cartilha_GLOBAL!B5010</f>
        <v>SINAPI</v>
      </c>
      <c r="C5010" s="104" t="str">
        <f>Cartilha_GLOBAL!C5010</f>
        <v>BUCHA DE REDUÇÃO, CPVC, SOLDÁVEL, DN 28MM X 22MM, INSTALADO EM RAMAL DE DISTRIBUIÇÃO DE ÁGUA - FORNECIMENTO E INSTALAÇÃO. AF_06/2022</v>
      </c>
      <c r="D5010" s="94" t="str">
        <f>Cartilha_GLOBAL!D5010</f>
        <v>UN</v>
      </c>
      <c r="E5010" s="105">
        <f>Cartilha_GLOBAL!$E5010</f>
        <v>12.94</v>
      </c>
      <c r="F5010" s="182">
        <f>Cartilha_GLOBAL!$F5010</f>
        <v>15.88</v>
      </c>
      <c r="G5010" s="108"/>
      <c r="H5010" s="107">
        <f t="shared" si="309"/>
        <v>0</v>
      </c>
      <c r="I5010" s="143">
        <f t="shared" si="310"/>
        <v>0</v>
      </c>
      <c r="J5010" s="142"/>
      <c r="K5010" s="228"/>
      <c r="L5010" s="7" t="str">
        <f t="shared" si="311"/>
        <v/>
      </c>
      <c r="M5010" s="7" t="str">
        <f t="shared" si="312"/>
        <v/>
      </c>
      <c r="N5010" s="7" t="str">
        <f>Cartilha_GLOBAL!N5010</f>
        <v/>
      </c>
      <c r="O5010" s="144"/>
      <c r="Q5010" s="151"/>
      <c r="R5010" s="152">
        <v>0</v>
      </c>
      <c r="T5010" s="153">
        <f>IF(Cartilha_GLOBAL!R5010=0,0,IF(Cartilha_GLOBAL!R5010&gt;0,"c","b"))</f>
        <v>0</v>
      </c>
    </row>
    <row r="5011" ht="22.5" hidden="1" spans="1:20">
      <c r="A5011" s="158">
        <f>Cartilha_GLOBAL!A5011</f>
        <v>89764</v>
      </c>
      <c r="B5011" s="100" t="str">
        <f>Cartilha_GLOBAL!B5011</f>
        <v>SINAPI</v>
      </c>
      <c r="C5011" s="104" t="str">
        <f>Cartilha_GLOBAL!C5011</f>
        <v>BUCHA DE REDUÇÃO, CPVC, SOLDÁVEL, DN35MM X 28MM, INSTALADO EM RAMAL DE DISTRIBUIÇÃO DE ÁGUA - FORNECIMENTO E INSTALAÇÃO. AF_06/2022</v>
      </c>
      <c r="D5011" s="94" t="str">
        <f>Cartilha_GLOBAL!D5011</f>
        <v>UN</v>
      </c>
      <c r="E5011" s="105">
        <f>Cartilha_GLOBAL!$E5011</f>
        <v>38.86</v>
      </c>
      <c r="F5011" s="182">
        <f>Cartilha_GLOBAL!$F5011</f>
        <v>47.7</v>
      </c>
      <c r="G5011" s="108"/>
      <c r="H5011" s="107">
        <f t="shared" si="309"/>
        <v>0</v>
      </c>
      <c r="I5011" s="143">
        <f t="shared" si="310"/>
        <v>0</v>
      </c>
      <c r="J5011" s="142"/>
      <c r="K5011" s="228"/>
      <c r="L5011" s="7" t="str">
        <f t="shared" si="311"/>
        <v/>
      </c>
      <c r="M5011" s="7" t="str">
        <f t="shared" si="312"/>
        <v/>
      </c>
      <c r="N5011" s="7" t="str">
        <f>Cartilha_GLOBAL!N5011</f>
        <v/>
      </c>
      <c r="O5011" s="144"/>
      <c r="Q5011" s="151"/>
      <c r="R5011" s="152">
        <v>0</v>
      </c>
      <c r="T5011" s="153">
        <f>IF(Cartilha_GLOBAL!R5011=0,0,IF(Cartilha_GLOBAL!R5011&gt;0,"c","b"))</f>
        <v>0</v>
      </c>
    </row>
    <row r="5012" ht="22.5" hidden="1" spans="1:20">
      <c r="A5012" s="158">
        <f>Cartilha_GLOBAL!A5012</f>
        <v>89832</v>
      </c>
      <c r="B5012" s="100" t="str">
        <f>Cartilha_GLOBAL!B5012</f>
        <v>SINAPI</v>
      </c>
      <c r="C5012" s="104" t="str">
        <f>Cartilha_GLOBAL!C5012</f>
        <v>BUCHA DE REDUÇÃO, CPVC, SOLDÁVEL, DN 42MM X 22MM, INSTALADO EM RAMAL DE DISTRIBUIÇÃO DE ÁGUA - FORNECIMENTO E INSTALAÇÃO. AF_06/2022</v>
      </c>
      <c r="D5012" s="94" t="str">
        <f>Cartilha_GLOBAL!D5012</f>
        <v>UN</v>
      </c>
      <c r="E5012" s="105">
        <f>Cartilha_GLOBAL!$E5012</f>
        <v>43.15</v>
      </c>
      <c r="F5012" s="182">
        <f>Cartilha_GLOBAL!$F5012</f>
        <v>52.96</v>
      </c>
      <c r="G5012" s="108"/>
      <c r="H5012" s="107">
        <f t="shared" si="309"/>
        <v>0</v>
      </c>
      <c r="I5012" s="143">
        <f t="shared" si="310"/>
        <v>0</v>
      </c>
      <c r="J5012" s="142"/>
      <c r="K5012" s="228"/>
      <c r="L5012" s="7" t="str">
        <f t="shared" si="311"/>
        <v/>
      </c>
      <c r="M5012" s="7" t="str">
        <f t="shared" si="312"/>
        <v/>
      </c>
      <c r="N5012" s="7" t="str">
        <f>Cartilha_GLOBAL!N5012</f>
        <v/>
      </c>
      <c r="O5012" s="144"/>
      <c r="Q5012" s="151"/>
      <c r="R5012" s="152">
        <v>0</v>
      </c>
      <c r="T5012" s="153">
        <f>IF(Cartilha_GLOBAL!R5012=0,0,IF(Cartilha_GLOBAL!R5012&gt;0,"c","b"))</f>
        <v>0</v>
      </c>
    </row>
    <row r="5013" ht="22.5" hidden="1" spans="1:20">
      <c r="A5013" s="158">
        <f>Cartilha_GLOBAL!A5013</f>
        <v>89640</v>
      </c>
      <c r="B5013" s="100" t="str">
        <f>Cartilha_GLOBAL!B5013</f>
        <v>SINAPI</v>
      </c>
      <c r="C5013" s="104" t="str">
        <f>Cartilha_GLOBAL!C5013</f>
        <v>JOELHO DE TRANSIÇÃO, 90 GRAUS, CPVC, SOLDÁVEL, DN 15MM X 1/2, INSTALADO EM RAMAL OU SUB-RAMAL DE ÁGUA - FORNECIMENTO E INSTALAÇÃO. AF_06/2022</v>
      </c>
      <c r="D5013" s="94" t="str">
        <f>Cartilha_GLOBAL!D5013</f>
        <v>UN</v>
      </c>
      <c r="E5013" s="105">
        <f>Cartilha_GLOBAL!$E5013</f>
        <v>20.49</v>
      </c>
      <c r="F5013" s="182">
        <f>Cartilha_GLOBAL!$F5013</f>
        <v>25.15</v>
      </c>
      <c r="G5013" s="108"/>
      <c r="H5013" s="107">
        <f t="shared" si="309"/>
        <v>0</v>
      </c>
      <c r="I5013" s="143">
        <f t="shared" si="310"/>
        <v>0</v>
      </c>
      <c r="J5013" s="142"/>
      <c r="K5013" s="228"/>
      <c r="L5013" s="7" t="str">
        <f t="shared" si="311"/>
        <v/>
      </c>
      <c r="M5013" s="7" t="str">
        <f t="shared" si="312"/>
        <v/>
      </c>
      <c r="N5013" s="7" t="str">
        <f>Cartilha_GLOBAL!N5013</f>
        <v/>
      </c>
      <c r="O5013" s="144"/>
      <c r="Q5013" s="151"/>
      <c r="R5013" s="152">
        <v>0</v>
      </c>
      <c r="T5013" s="153">
        <f>IF(Cartilha_GLOBAL!R5013=0,0,IF(Cartilha_GLOBAL!R5013&gt;0,"c","b"))</f>
        <v>0</v>
      </c>
    </row>
    <row r="5014" ht="22.5" hidden="1" spans="1:20">
      <c r="A5014" s="158">
        <f>Cartilha_GLOBAL!A5014</f>
        <v>89644</v>
      </c>
      <c r="B5014" s="100" t="str">
        <f>Cartilha_GLOBAL!B5014</f>
        <v>SINAPI</v>
      </c>
      <c r="C5014" s="104" t="str">
        <f>Cartilha_GLOBAL!C5014</f>
        <v>JOELHO DE TRANSIÇÃO, 90 GRAUS, CPVC, SOLDÁVEL, DN 22MM X 1/2, INSTALADO EM RAMAL OU SUB-RAMAL DE ÁGUA - FORNECIMENTO E INSTALAÇÃO. AF_06/2022</v>
      </c>
      <c r="D5014" s="94" t="str">
        <f>Cartilha_GLOBAL!D5014</f>
        <v>UN</v>
      </c>
      <c r="E5014" s="105">
        <f>Cartilha_GLOBAL!$E5014</f>
        <v>24.93</v>
      </c>
      <c r="F5014" s="182">
        <f>Cartilha_GLOBAL!$F5014</f>
        <v>30.6</v>
      </c>
      <c r="G5014" s="108"/>
      <c r="H5014" s="107">
        <f t="shared" si="309"/>
        <v>0</v>
      </c>
      <c r="I5014" s="143">
        <f t="shared" si="310"/>
        <v>0</v>
      </c>
      <c r="J5014" s="142"/>
      <c r="K5014" s="228"/>
      <c r="L5014" s="7" t="str">
        <f t="shared" si="311"/>
        <v/>
      </c>
      <c r="M5014" s="7" t="str">
        <f t="shared" si="312"/>
        <v/>
      </c>
      <c r="N5014" s="7" t="str">
        <f>Cartilha_GLOBAL!N5014</f>
        <v/>
      </c>
      <c r="O5014" s="144"/>
      <c r="Q5014" s="151"/>
      <c r="R5014" s="152">
        <v>0</v>
      </c>
      <c r="T5014" s="153">
        <f>IF(Cartilha_GLOBAL!R5014=0,0,IF(Cartilha_GLOBAL!R5014&gt;0,"c","b"))</f>
        <v>0</v>
      </c>
    </row>
    <row r="5015" ht="22.5" hidden="1" spans="1:20">
      <c r="A5015" s="158">
        <f>Cartilha_GLOBAL!A5015</f>
        <v>89637</v>
      </c>
      <c r="B5015" s="100" t="str">
        <f>Cartilha_GLOBAL!B5015</f>
        <v>SINAPI</v>
      </c>
      <c r="C5015" s="104" t="str">
        <f>Cartilha_GLOBAL!C5015</f>
        <v>JOELHO 90 GRAUS, CPVC, SOLDÁVEL, DN 15MM, INSTALADO EM RAMAL OU SUB-RAMAL DE ÁGUA - FORNECIMENTO E INSTALAÇÃO. AF_06/2022</v>
      </c>
      <c r="D5015" s="94" t="str">
        <f>Cartilha_GLOBAL!D5015</f>
        <v>UN</v>
      </c>
      <c r="E5015" s="105">
        <f>Cartilha_GLOBAL!$E5015</f>
        <v>11.96</v>
      </c>
      <c r="F5015" s="182">
        <f>Cartilha_GLOBAL!$F5015</f>
        <v>14.68</v>
      </c>
      <c r="G5015" s="108"/>
      <c r="H5015" s="107">
        <f t="shared" si="309"/>
        <v>0</v>
      </c>
      <c r="I5015" s="143">
        <f t="shared" si="310"/>
        <v>0</v>
      </c>
      <c r="J5015" s="142"/>
      <c r="K5015" s="228"/>
      <c r="L5015" s="7" t="str">
        <f t="shared" si="311"/>
        <v/>
      </c>
      <c r="M5015" s="7" t="str">
        <f t="shared" si="312"/>
        <v/>
      </c>
      <c r="N5015" s="7" t="str">
        <f>Cartilha_GLOBAL!N5015</f>
        <v/>
      </c>
      <c r="O5015" s="144"/>
      <c r="Q5015" s="151"/>
      <c r="R5015" s="152">
        <v>0</v>
      </c>
      <c r="T5015" s="153">
        <f>IF(Cartilha_GLOBAL!R5015=0,0,IF(Cartilha_GLOBAL!R5015&gt;0,"c","b"))</f>
        <v>0</v>
      </c>
    </row>
    <row r="5016" ht="22.5" hidden="1" spans="1:20">
      <c r="A5016" s="158">
        <f>Cartilha_GLOBAL!A5016</f>
        <v>89641</v>
      </c>
      <c r="B5016" s="100" t="str">
        <f>Cartilha_GLOBAL!B5016</f>
        <v>SINAPI</v>
      </c>
      <c r="C5016" s="104" t="str">
        <f>Cartilha_GLOBAL!C5016</f>
        <v>JOELHO 90 GRAUS, CPVC, SOLDÁVEL, DN 22MM, INSTALADO EM RAMAL OU SUB-RAMAL DE ÁGUA - FORNECIMENTO E INSTALAÇÃO. AF_06/2022</v>
      </c>
      <c r="D5016" s="94" t="str">
        <f>Cartilha_GLOBAL!D5016</f>
        <v>UN</v>
      </c>
      <c r="E5016" s="105">
        <f>Cartilha_GLOBAL!$E5016</f>
        <v>15.49</v>
      </c>
      <c r="F5016" s="182">
        <f>Cartilha_GLOBAL!$F5016</f>
        <v>19.01</v>
      </c>
      <c r="G5016" s="108"/>
      <c r="H5016" s="107">
        <f t="shared" si="309"/>
        <v>0</v>
      </c>
      <c r="I5016" s="143">
        <f t="shared" si="310"/>
        <v>0</v>
      </c>
      <c r="J5016" s="142"/>
      <c r="K5016" s="228"/>
      <c r="L5016" s="7" t="str">
        <f t="shared" si="311"/>
        <v/>
      </c>
      <c r="M5016" s="7" t="str">
        <f t="shared" si="312"/>
        <v/>
      </c>
      <c r="N5016" s="7" t="str">
        <f>Cartilha_GLOBAL!N5016</f>
        <v/>
      </c>
      <c r="O5016" s="144"/>
      <c r="Q5016" s="151"/>
      <c r="R5016" s="152">
        <v>0</v>
      </c>
      <c r="T5016" s="153">
        <f>IF(Cartilha_GLOBAL!R5016=0,0,IF(Cartilha_GLOBAL!R5016&gt;0,"c","b"))</f>
        <v>0</v>
      </c>
    </row>
    <row r="5017" ht="22.5" hidden="1" spans="1:20">
      <c r="A5017" s="158">
        <f>Cartilha_GLOBAL!A5017</f>
        <v>89646</v>
      </c>
      <c r="B5017" s="100" t="str">
        <f>Cartilha_GLOBAL!B5017</f>
        <v>SINAPI</v>
      </c>
      <c r="C5017" s="104" t="str">
        <f>Cartilha_GLOBAL!C5017</f>
        <v>JOELHO 90 GRAUS, CPVC, SOLDÁVEL, DN 28MM, INSTALADO EM RAMAL OU SUB-RAMAL DE ÁGUA - FORNECIMENTO E INSTALAÇÃO. AF_06/2022</v>
      </c>
      <c r="D5017" s="94" t="str">
        <f>Cartilha_GLOBAL!D5017</f>
        <v>UN</v>
      </c>
      <c r="E5017" s="105">
        <f>Cartilha_GLOBAL!$E5017</f>
        <v>22.88</v>
      </c>
      <c r="F5017" s="182">
        <f>Cartilha_GLOBAL!$F5017</f>
        <v>28.08</v>
      </c>
      <c r="G5017" s="108"/>
      <c r="H5017" s="107">
        <f t="shared" si="309"/>
        <v>0</v>
      </c>
      <c r="I5017" s="143">
        <f t="shared" si="310"/>
        <v>0</v>
      </c>
      <c r="J5017" s="142"/>
      <c r="K5017" s="228"/>
      <c r="L5017" s="7" t="str">
        <f t="shared" si="311"/>
        <v/>
      </c>
      <c r="M5017" s="7" t="str">
        <f t="shared" si="312"/>
        <v/>
      </c>
      <c r="N5017" s="7" t="str">
        <f>Cartilha_GLOBAL!N5017</f>
        <v/>
      </c>
      <c r="O5017" s="144"/>
      <c r="Q5017" s="151"/>
      <c r="R5017" s="152">
        <v>0</v>
      </c>
      <c r="T5017" s="153">
        <f>IF(Cartilha_GLOBAL!R5017=0,0,IF(Cartilha_GLOBAL!R5017&gt;0,"c","b"))</f>
        <v>0</v>
      </c>
    </row>
    <row r="5018" ht="22.5" hidden="1" spans="1:20">
      <c r="A5018" s="158">
        <f>Cartilha_GLOBAL!A5018</f>
        <v>89649</v>
      </c>
      <c r="B5018" s="100" t="str">
        <f>Cartilha_GLOBAL!B5018</f>
        <v>SINAPI</v>
      </c>
      <c r="C5018" s="104" t="str">
        <f>Cartilha_GLOBAL!C5018</f>
        <v>JOELHO 90 GRAUS, CPVC, SOLDÁVEL, DN 35MM, INSTALADO EM RAMAL OU SUB-RAMAL DE ÁGUA   FORNECIMENTO E INSTALAÇÃO. AF_06/2022</v>
      </c>
      <c r="D5018" s="94" t="str">
        <f>Cartilha_GLOBAL!D5018</f>
        <v>UN</v>
      </c>
      <c r="E5018" s="105">
        <f>Cartilha_GLOBAL!$E5018</f>
        <v>33.1</v>
      </c>
      <c r="F5018" s="182">
        <f>Cartilha_GLOBAL!$F5018</f>
        <v>40.63</v>
      </c>
      <c r="G5018" s="108"/>
      <c r="H5018" s="107">
        <f t="shared" si="309"/>
        <v>0</v>
      </c>
      <c r="I5018" s="143">
        <f t="shared" si="310"/>
        <v>0</v>
      </c>
      <c r="J5018" s="142"/>
      <c r="K5018" s="228"/>
      <c r="L5018" s="7" t="str">
        <f t="shared" si="311"/>
        <v/>
      </c>
      <c r="M5018" s="7" t="str">
        <f t="shared" si="312"/>
        <v/>
      </c>
      <c r="N5018" s="7" t="str">
        <f>Cartilha_GLOBAL!N5018</f>
        <v/>
      </c>
      <c r="O5018" s="144"/>
      <c r="Q5018" s="151"/>
      <c r="R5018" s="152">
        <v>0</v>
      </c>
      <c r="T5018" s="153">
        <f>IF(Cartilha_GLOBAL!R5018=0,0,IF(Cartilha_GLOBAL!R5018&gt;0,"c","b"))</f>
        <v>0</v>
      </c>
    </row>
    <row r="5019" ht="22.5" hidden="1" spans="1:20">
      <c r="A5019" s="158">
        <f>Cartilha_GLOBAL!A5019</f>
        <v>89719</v>
      </c>
      <c r="B5019" s="100" t="str">
        <f>Cartilha_GLOBAL!B5019</f>
        <v>SINAPI</v>
      </c>
      <c r="C5019" s="104" t="str">
        <f>Cartilha_GLOBAL!C5019</f>
        <v>JOELHO 90 GRAUS, CPVC, SOLDÁVEL, DN 22MM, INSTALADO EM RAMAL DE DISTRIBUIÇÃO DE ÁGUA   FORNECIMENTO E INSTALAÇÃO. AF_06/2022</v>
      </c>
      <c r="D5019" s="94" t="str">
        <f>Cartilha_GLOBAL!D5019</f>
        <v>UN</v>
      </c>
      <c r="E5019" s="105">
        <f>Cartilha_GLOBAL!$E5019</f>
        <v>14.64</v>
      </c>
      <c r="F5019" s="182">
        <f>Cartilha_GLOBAL!$F5019</f>
        <v>17.97</v>
      </c>
      <c r="G5019" s="108"/>
      <c r="H5019" s="107">
        <f t="shared" si="309"/>
        <v>0</v>
      </c>
      <c r="I5019" s="143">
        <f t="shared" si="310"/>
        <v>0</v>
      </c>
      <c r="J5019" s="142"/>
      <c r="K5019" s="228"/>
      <c r="L5019" s="7" t="str">
        <f t="shared" si="311"/>
        <v/>
      </c>
      <c r="M5019" s="7" t="str">
        <f t="shared" si="312"/>
        <v/>
      </c>
      <c r="N5019" s="7" t="str">
        <f>Cartilha_GLOBAL!N5019</f>
        <v/>
      </c>
      <c r="O5019" s="144"/>
      <c r="Q5019" s="151"/>
      <c r="R5019" s="152">
        <v>0</v>
      </c>
      <c r="T5019" s="153">
        <f>IF(Cartilha_GLOBAL!R5019=0,0,IF(Cartilha_GLOBAL!R5019&gt;0,"c","b"))</f>
        <v>0</v>
      </c>
    </row>
    <row r="5020" ht="22.5" hidden="1" spans="1:20">
      <c r="A5020" s="158">
        <f>Cartilha_GLOBAL!A5020</f>
        <v>89723</v>
      </c>
      <c r="B5020" s="100" t="str">
        <f>Cartilha_GLOBAL!B5020</f>
        <v>SINAPI</v>
      </c>
      <c r="C5020" s="104" t="str">
        <f>Cartilha_GLOBAL!C5020</f>
        <v>JOELHO 90 GRAUS, CPVC, SOLDÁVEL, DN 28MM, INSTALADO EM RAMAL DE DISTRIBUIÇÃO DE ÁGUA   FORNECIMENTO E INSTALAÇÃO. AF_06/2022</v>
      </c>
      <c r="D5020" s="94" t="str">
        <f>Cartilha_GLOBAL!D5020</f>
        <v>UN</v>
      </c>
      <c r="E5020" s="105">
        <f>Cartilha_GLOBAL!$E5020</f>
        <v>21.88</v>
      </c>
      <c r="F5020" s="182">
        <f>Cartilha_GLOBAL!$F5020</f>
        <v>26.86</v>
      </c>
      <c r="G5020" s="108"/>
      <c r="H5020" s="107">
        <f t="shared" si="309"/>
        <v>0</v>
      </c>
      <c r="I5020" s="143">
        <f t="shared" si="310"/>
        <v>0</v>
      </c>
      <c r="J5020" s="142"/>
      <c r="K5020" s="228"/>
      <c r="L5020" s="7" t="str">
        <f t="shared" si="311"/>
        <v/>
      </c>
      <c r="M5020" s="7" t="str">
        <f t="shared" si="312"/>
        <v/>
      </c>
      <c r="N5020" s="7" t="str">
        <f>Cartilha_GLOBAL!N5020</f>
        <v/>
      </c>
      <c r="O5020" s="144"/>
      <c r="Q5020" s="151"/>
      <c r="R5020" s="152">
        <v>0</v>
      </c>
      <c r="T5020" s="153">
        <f>IF(Cartilha_GLOBAL!R5020=0,0,IF(Cartilha_GLOBAL!R5020&gt;0,"c","b"))</f>
        <v>0</v>
      </c>
    </row>
    <row r="5021" ht="22.5" hidden="1" spans="1:20">
      <c r="A5021" s="158">
        <f>Cartilha_GLOBAL!A5021</f>
        <v>89729</v>
      </c>
      <c r="B5021" s="100" t="str">
        <f>Cartilha_GLOBAL!B5021</f>
        <v>SINAPI</v>
      </c>
      <c r="C5021" s="104" t="str">
        <f>Cartilha_GLOBAL!C5021</f>
        <v>JOELHO 90 GRAUS, CPVC, SOLDÁVEL, DN 35MM, INSTALADO EM RAMAL DE DISTRIBUIÇÃO DE ÁGUA   FORNECIMENTO E INSTALAÇÃO. AF_06/2022</v>
      </c>
      <c r="D5021" s="94" t="str">
        <f>Cartilha_GLOBAL!D5021</f>
        <v>UN</v>
      </c>
      <c r="E5021" s="105">
        <f>Cartilha_GLOBAL!$E5021</f>
        <v>31.92</v>
      </c>
      <c r="F5021" s="182">
        <f>Cartilha_GLOBAL!$F5021</f>
        <v>39.18</v>
      </c>
      <c r="G5021" s="108"/>
      <c r="H5021" s="107">
        <f t="shared" si="309"/>
        <v>0</v>
      </c>
      <c r="I5021" s="143">
        <f t="shared" si="310"/>
        <v>0</v>
      </c>
      <c r="J5021" s="142"/>
      <c r="K5021" s="228"/>
      <c r="L5021" s="7" t="str">
        <f t="shared" si="311"/>
        <v/>
      </c>
      <c r="M5021" s="7" t="str">
        <f t="shared" si="312"/>
        <v/>
      </c>
      <c r="N5021" s="7" t="str">
        <f>Cartilha_GLOBAL!N5021</f>
        <v/>
      </c>
      <c r="O5021" s="144"/>
      <c r="Q5021" s="151"/>
      <c r="R5021" s="152">
        <v>0</v>
      </c>
      <c r="T5021" s="153">
        <f>IF(Cartilha_GLOBAL!R5021=0,0,IF(Cartilha_GLOBAL!R5021&gt;0,"c","b"))</f>
        <v>0</v>
      </c>
    </row>
    <row r="5022" ht="22.5" hidden="1" spans="1:20">
      <c r="A5022" s="158">
        <f>Cartilha_GLOBAL!A5022</f>
        <v>89777</v>
      </c>
      <c r="B5022" s="100" t="str">
        <f>Cartilha_GLOBAL!B5022</f>
        <v>SINAPI</v>
      </c>
      <c r="C5022" s="104" t="str">
        <f>Cartilha_GLOBAL!C5022</f>
        <v>JOELHO 90 GRAUS, CPVC, SOLDÁVEL, DN 35MM, INSTALADO EM PRUMADA DE ÁGUA   FORNECIMENTO E INSTALAÇÃO. AF_06/2022</v>
      </c>
      <c r="D5022" s="94" t="str">
        <f>Cartilha_GLOBAL!D5022</f>
        <v>UN</v>
      </c>
      <c r="E5022" s="105">
        <f>Cartilha_GLOBAL!$E5022</f>
        <v>27.28</v>
      </c>
      <c r="F5022" s="182">
        <f>Cartilha_GLOBAL!$F5022</f>
        <v>33.48</v>
      </c>
      <c r="G5022" s="108"/>
      <c r="H5022" s="107">
        <f t="shared" si="309"/>
        <v>0</v>
      </c>
      <c r="I5022" s="143">
        <f t="shared" si="310"/>
        <v>0</v>
      </c>
      <c r="J5022" s="142"/>
      <c r="K5022" s="228"/>
      <c r="L5022" s="7" t="str">
        <f t="shared" si="311"/>
        <v/>
      </c>
      <c r="M5022" s="7" t="str">
        <f t="shared" si="312"/>
        <v/>
      </c>
      <c r="N5022" s="7" t="str">
        <f>Cartilha_GLOBAL!N5022</f>
        <v/>
      </c>
      <c r="O5022" s="144"/>
      <c r="Q5022" s="151"/>
      <c r="R5022" s="152">
        <v>0</v>
      </c>
      <c r="T5022" s="153">
        <f>IF(Cartilha_GLOBAL!R5022=0,0,IF(Cartilha_GLOBAL!R5022&gt;0,"c","b"))</f>
        <v>0</v>
      </c>
    </row>
    <row r="5023" ht="22.5" hidden="1" spans="1:20">
      <c r="A5023" s="158">
        <f>Cartilha_GLOBAL!A5023</f>
        <v>89781</v>
      </c>
      <c r="B5023" s="100" t="str">
        <f>Cartilha_GLOBAL!B5023</f>
        <v>SINAPI</v>
      </c>
      <c r="C5023" s="104" t="str">
        <f>Cartilha_GLOBAL!C5023</f>
        <v>JOELHO 90 GRAUS, CPVC, SOLDÁVEL, DN 42MM, INSTALADO EM PRUMADA DE ÁGUA   FORNECIMENTO E INSTALAÇÃO. AF_06/2022</v>
      </c>
      <c r="D5023" s="94" t="str">
        <f>Cartilha_GLOBAL!D5023</f>
        <v>UN</v>
      </c>
      <c r="E5023" s="105">
        <f>Cartilha_GLOBAL!$E5023</f>
        <v>38.31</v>
      </c>
      <c r="F5023" s="182">
        <f>Cartilha_GLOBAL!$F5023</f>
        <v>47.02</v>
      </c>
      <c r="G5023" s="108"/>
      <c r="H5023" s="107">
        <f t="shared" si="309"/>
        <v>0</v>
      </c>
      <c r="I5023" s="143">
        <f t="shared" si="310"/>
        <v>0</v>
      </c>
      <c r="J5023" s="142"/>
      <c r="K5023" s="145"/>
      <c r="L5023" s="7" t="str">
        <f t="shared" si="311"/>
        <v/>
      </c>
      <c r="M5023" s="7" t="str">
        <f t="shared" si="312"/>
        <v/>
      </c>
      <c r="N5023" s="7" t="str">
        <f>Cartilha_GLOBAL!N5023</f>
        <v/>
      </c>
      <c r="O5023" s="144"/>
      <c r="Q5023" s="151"/>
      <c r="R5023" s="152">
        <v>0</v>
      </c>
      <c r="T5023" s="153">
        <f>IF(Cartilha_GLOBAL!R5023=0,0,IF(Cartilha_GLOBAL!R5023&gt;0,"c","b"))</f>
        <v>0</v>
      </c>
    </row>
    <row r="5024" ht="22.5" hidden="1" spans="1:20">
      <c r="A5024" s="158">
        <f>Cartilha_GLOBAL!A5024</f>
        <v>89788</v>
      </c>
      <c r="B5024" s="100" t="str">
        <f>Cartilha_GLOBAL!B5024</f>
        <v>SINAPI</v>
      </c>
      <c r="C5024" s="104" t="str">
        <f>Cartilha_GLOBAL!C5024</f>
        <v>JOELHO 90 GRAUS, CPVC, SOLDÁVEL, DN 54MM, INSTALADO EM PRUMADA DE ÁGUA   FORNECIMENTO E INSTALAÇÃO. AF_06/2022</v>
      </c>
      <c r="D5024" s="94" t="str">
        <f>Cartilha_GLOBAL!D5024</f>
        <v>UN</v>
      </c>
      <c r="E5024" s="105">
        <f>Cartilha_GLOBAL!$E5024</f>
        <v>81.59</v>
      </c>
      <c r="F5024" s="182">
        <f>Cartilha_GLOBAL!$F5024</f>
        <v>100.14</v>
      </c>
      <c r="G5024" s="108"/>
      <c r="H5024" s="107">
        <f t="shared" si="309"/>
        <v>0</v>
      </c>
      <c r="I5024" s="143">
        <f t="shared" si="310"/>
        <v>0</v>
      </c>
      <c r="J5024" s="142"/>
      <c r="K5024" s="228"/>
      <c r="L5024" s="7" t="str">
        <f t="shared" si="311"/>
        <v/>
      </c>
      <c r="M5024" s="7" t="str">
        <f t="shared" si="312"/>
        <v/>
      </c>
      <c r="N5024" s="7" t="str">
        <f>Cartilha_GLOBAL!N5024</f>
        <v/>
      </c>
      <c r="O5024" s="144"/>
      <c r="Q5024" s="151"/>
      <c r="R5024" s="152">
        <v>0</v>
      </c>
      <c r="T5024" s="153">
        <f>IF(Cartilha_GLOBAL!R5024=0,0,IF(Cartilha_GLOBAL!R5024&gt;0,"c","b"))</f>
        <v>0</v>
      </c>
    </row>
    <row r="5025" ht="22.5" hidden="1" spans="1:20">
      <c r="A5025" s="158">
        <f>Cartilha_GLOBAL!A5025</f>
        <v>89790</v>
      </c>
      <c r="B5025" s="100" t="str">
        <f>Cartilha_GLOBAL!B5025</f>
        <v>SINAPI</v>
      </c>
      <c r="C5025" s="104" t="str">
        <f>Cartilha_GLOBAL!C5025</f>
        <v>JOELHO 90 GRAUS, CPVC, SOLDÁVEL, DN 73MM, INSTALADO EM PRUMADA DE ÁGUA   FORNECIMENTO E INSTALAÇÃO. AF_06/2022</v>
      </c>
      <c r="D5025" s="94" t="str">
        <f>Cartilha_GLOBAL!D5025</f>
        <v>UN</v>
      </c>
      <c r="E5025" s="105">
        <f>Cartilha_GLOBAL!$E5025</f>
        <v>161.5</v>
      </c>
      <c r="F5025" s="182">
        <f>Cartilha_GLOBAL!$F5025</f>
        <v>198.23</v>
      </c>
      <c r="G5025" s="108"/>
      <c r="H5025" s="107">
        <f t="shared" si="309"/>
        <v>0</v>
      </c>
      <c r="I5025" s="143">
        <f t="shared" si="310"/>
        <v>0</v>
      </c>
      <c r="J5025" s="142"/>
      <c r="K5025" s="228"/>
      <c r="L5025" s="7" t="str">
        <f t="shared" si="311"/>
        <v/>
      </c>
      <c r="M5025" s="7" t="str">
        <f t="shared" si="312"/>
        <v/>
      </c>
      <c r="N5025" s="7" t="str">
        <f>Cartilha_GLOBAL!N5025</f>
        <v/>
      </c>
      <c r="O5025" s="144"/>
      <c r="Q5025" s="151"/>
      <c r="R5025" s="152">
        <v>0</v>
      </c>
      <c r="T5025" s="153">
        <f>IF(Cartilha_GLOBAL!R5025=0,0,IF(Cartilha_GLOBAL!R5025&gt;0,"c","b"))</f>
        <v>0</v>
      </c>
    </row>
    <row r="5026" ht="22.5" hidden="1" spans="1:20">
      <c r="A5026" s="158">
        <f>Cartilha_GLOBAL!A5026</f>
        <v>89792</v>
      </c>
      <c r="B5026" s="100" t="str">
        <f>Cartilha_GLOBAL!B5026</f>
        <v>SINAPI</v>
      </c>
      <c r="C5026" s="104" t="str">
        <f>Cartilha_GLOBAL!C5026</f>
        <v>JOELHO 90 GRAUS, CPVC, SOLDÁVEL, DN 89MM, INSTALADO EM PRUMADA DE ÁGUA   FORNECIMENTO E INSTALAÇÃO. AF_06/2022</v>
      </c>
      <c r="D5026" s="94" t="str">
        <f>Cartilha_GLOBAL!D5026</f>
        <v>UN</v>
      </c>
      <c r="E5026" s="105">
        <f>Cartilha_GLOBAL!$E5026</f>
        <v>191.46</v>
      </c>
      <c r="F5026" s="182">
        <f>Cartilha_GLOBAL!$F5026</f>
        <v>235</v>
      </c>
      <c r="G5026" s="108"/>
      <c r="H5026" s="107">
        <f t="shared" si="309"/>
        <v>0</v>
      </c>
      <c r="I5026" s="143">
        <f t="shared" si="310"/>
        <v>0</v>
      </c>
      <c r="J5026" s="142"/>
      <c r="K5026" s="228"/>
      <c r="L5026" s="7" t="str">
        <f t="shared" si="311"/>
        <v/>
      </c>
      <c r="M5026" s="7" t="str">
        <f t="shared" si="312"/>
        <v/>
      </c>
      <c r="N5026" s="7" t="str">
        <f>Cartilha_GLOBAL!N5026</f>
        <v/>
      </c>
      <c r="O5026" s="144"/>
      <c r="Q5026" s="151"/>
      <c r="R5026" s="152">
        <v>0</v>
      </c>
      <c r="T5026" s="153">
        <f>IF(Cartilha_GLOBAL!R5026=0,0,IF(Cartilha_GLOBAL!R5026&gt;0,"c","b"))</f>
        <v>0</v>
      </c>
    </row>
    <row r="5027" ht="22.5" hidden="1" spans="1:20">
      <c r="A5027" s="158">
        <f>Cartilha_GLOBAL!A5027</f>
        <v>94740</v>
      </c>
      <c r="B5027" s="100" t="str">
        <f>Cartilha_GLOBAL!B5027</f>
        <v>SINAPI</v>
      </c>
      <c r="C5027" s="104" t="str">
        <f>Cartilha_GLOBAL!C5027</f>
        <v>JOELHO 90 GRAUS, CPVC, SOLDÁVEL, DN 22 MM, INSTALADO EM RESERVAÇÃO DE ÁGUA DE EDIFICAÇÃO QUE POSSUA RESERVATÓRIO DE FIBRA/FIBROCIMENTO  FORNECIMENTO E INSTALAÇÃO. AF_06/2016</v>
      </c>
      <c r="D5027" s="94" t="str">
        <f>Cartilha_GLOBAL!D5027</f>
        <v>UN</v>
      </c>
      <c r="E5027" s="105">
        <f>Cartilha_GLOBAL!$E5027</f>
        <v>11.43</v>
      </c>
      <c r="F5027" s="182">
        <f>Cartilha_GLOBAL!$F5027</f>
        <v>14.03</v>
      </c>
      <c r="G5027" s="108"/>
      <c r="H5027" s="107">
        <f t="shared" si="309"/>
        <v>0</v>
      </c>
      <c r="I5027" s="143">
        <f t="shared" si="310"/>
        <v>0</v>
      </c>
      <c r="J5027" s="142"/>
      <c r="K5027" s="228"/>
      <c r="L5027" s="7" t="str">
        <f t="shared" si="311"/>
        <v/>
      </c>
      <c r="M5027" s="7" t="str">
        <f t="shared" si="312"/>
        <v/>
      </c>
      <c r="N5027" s="7" t="str">
        <f>Cartilha_GLOBAL!N5027</f>
        <v/>
      </c>
      <c r="O5027" s="144"/>
      <c r="Q5027" s="151"/>
      <c r="R5027" s="152">
        <v>0</v>
      </c>
      <c r="T5027" s="153">
        <f>IF(Cartilha_GLOBAL!R5027=0,0,IF(Cartilha_GLOBAL!R5027&gt;0,"c","b"))</f>
        <v>0</v>
      </c>
    </row>
    <row r="5028" ht="22.5" hidden="1" spans="1:20">
      <c r="A5028" s="158">
        <f>Cartilha_GLOBAL!A5028</f>
        <v>94742</v>
      </c>
      <c r="B5028" s="100" t="str">
        <f>Cartilha_GLOBAL!B5028</f>
        <v>SINAPI</v>
      </c>
      <c r="C5028" s="104" t="str">
        <f>Cartilha_GLOBAL!C5028</f>
        <v>JOELHO 90 GRAUS, CPVC, SOLDÁVEL, DN 28 MM, INSTALADO EM RESERVAÇÃO DE ÁGUA DE EDIFICAÇÃO QUE POSSUA RESERVATÓRIO DE FIBRA/FIBROCIMENTO  FORNECIMENTO E INSTALAÇÃO. AF_06/2016</v>
      </c>
      <c r="D5028" s="94" t="str">
        <f>Cartilha_GLOBAL!D5028</f>
        <v>UN</v>
      </c>
      <c r="E5028" s="105">
        <f>Cartilha_GLOBAL!$E5028</f>
        <v>16.35</v>
      </c>
      <c r="F5028" s="182">
        <f>Cartilha_GLOBAL!$F5028</f>
        <v>20.07</v>
      </c>
      <c r="G5028" s="108"/>
      <c r="H5028" s="107">
        <f t="shared" si="309"/>
        <v>0</v>
      </c>
      <c r="I5028" s="143">
        <f t="shared" si="310"/>
        <v>0</v>
      </c>
      <c r="J5028" s="142"/>
      <c r="K5028" s="228"/>
      <c r="L5028" s="7" t="str">
        <f t="shared" si="311"/>
        <v/>
      </c>
      <c r="M5028" s="7" t="str">
        <f t="shared" si="312"/>
        <v/>
      </c>
      <c r="N5028" s="7" t="str">
        <f>Cartilha_GLOBAL!N5028</f>
        <v/>
      </c>
      <c r="O5028" s="144"/>
      <c r="Q5028" s="151"/>
      <c r="R5028" s="152">
        <v>0</v>
      </c>
      <c r="T5028" s="153">
        <f>IF(Cartilha_GLOBAL!R5028=0,0,IF(Cartilha_GLOBAL!R5028&gt;0,"c","b"))</f>
        <v>0</v>
      </c>
    </row>
    <row r="5029" ht="22.5" hidden="1" spans="1:20">
      <c r="A5029" s="158">
        <f>Cartilha_GLOBAL!A5029</f>
        <v>94744</v>
      </c>
      <c r="B5029" s="100" t="str">
        <f>Cartilha_GLOBAL!B5029</f>
        <v>SINAPI</v>
      </c>
      <c r="C5029" s="104" t="str">
        <f>Cartilha_GLOBAL!C5029</f>
        <v>JOELHO 90 GRAUS, CPVC, SOLDÁVEL, DN 35 MM, INSTALADO EM RESERVAÇÃO DE ÁGUA DE EDIFICAÇÃO QUE POSSUA RESERVATÓRIO DE FIBRA/FIBROCIMENTO  FORNECIMENTO E INSTALAÇÃO. AF_06/2016</v>
      </c>
      <c r="D5029" s="94" t="str">
        <f>Cartilha_GLOBAL!D5029</f>
        <v>UN</v>
      </c>
      <c r="E5029" s="105">
        <f>Cartilha_GLOBAL!$E5029</f>
        <v>26.24</v>
      </c>
      <c r="F5029" s="182">
        <f>Cartilha_GLOBAL!$F5029</f>
        <v>32.21</v>
      </c>
      <c r="G5029" s="108"/>
      <c r="H5029" s="107">
        <f t="shared" si="309"/>
        <v>0</v>
      </c>
      <c r="I5029" s="143">
        <f t="shared" si="310"/>
        <v>0</v>
      </c>
      <c r="J5029" s="142"/>
      <c r="K5029" s="228"/>
      <c r="L5029" s="7" t="str">
        <f t="shared" si="311"/>
        <v/>
      </c>
      <c r="M5029" s="7" t="str">
        <f t="shared" si="312"/>
        <v/>
      </c>
      <c r="N5029" s="7" t="str">
        <f>Cartilha_GLOBAL!N5029</f>
        <v/>
      </c>
      <c r="O5029" s="144"/>
      <c r="Q5029" s="151"/>
      <c r="R5029" s="152">
        <v>0</v>
      </c>
      <c r="T5029" s="153">
        <f>IF(Cartilha_GLOBAL!R5029=0,0,IF(Cartilha_GLOBAL!R5029&gt;0,"c","b"))</f>
        <v>0</v>
      </c>
    </row>
    <row r="5030" ht="22.5" hidden="1" spans="1:20">
      <c r="A5030" s="158">
        <f>Cartilha_GLOBAL!A5030</f>
        <v>94746</v>
      </c>
      <c r="B5030" s="100" t="str">
        <f>Cartilha_GLOBAL!B5030</f>
        <v>SINAPI</v>
      </c>
      <c r="C5030" s="104" t="str">
        <f>Cartilha_GLOBAL!C5030</f>
        <v>JOELHO 90 GRAUS, CPVC, SOLDÁVEL, DN 42 MM, INSTALADO EM RESERVAÇÃO DE ÁGUA DE EDIFICAÇÃO QUE POSSUA RESERVATÓRIO DE FIBRA/FIBROCIMENTO  FORNECIMENTO E INSTALAÇÃO. AF_06/2016</v>
      </c>
      <c r="D5030" s="94" t="str">
        <f>Cartilha_GLOBAL!D5030</f>
        <v>UN</v>
      </c>
      <c r="E5030" s="105">
        <f>Cartilha_GLOBAL!$E5030</f>
        <v>35.29</v>
      </c>
      <c r="F5030" s="182">
        <f>Cartilha_GLOBAL!$F5030</f>
        <v>43.31</v>
      </c>
      <c r="G5030" s="108"/>
      <c r="H5030" s="107">
        <f t="shared" si="309"/>
        <v>0</v>
      </c>
      <c r="I5030" s="143">
        <f t="shared" si="310"/>
        <v>0</v>
      </c>
      <c r="J5030" s="142"/>
      <c r="K5030" s="228"/>
      <c r="L5030" s="7" t="str">
        <f t="shared" si="311"/>
        <v/>
      </c>
      <c r="M5030" s="7" t="str">
        <f t="shared" si="312"/>
        <v/>
      </c>
      <c r="N5030" s="7" t="str">
        <f>Cartilha_GLOBAL!N5030</f>
        <v/>
      </c>
      <c r="O5030" s="144"/>
      <c r="Q5030" s="151"/>
      <c r="R5030" s="152">
        <v>0</v>
      </c>
      <c r="T5030" s="153">
        <f>IF(Cartilha_GLOBAL!R5030=0,0,IF(Cartilha_GLOBAL!R5030&gt;0,"c","b"))</f>
        <v>0</v>
      </c>
    </row>
    <row r="5031" ht="22.5" hidden="1" spans="1:20">
      <c r="A5031" s="158">
        <f>Cartilha_GLOBAL!A5031</f>
        <v>94748</v>
      </c>
      <c r="B5031" s="100" t="str">
        <f>Cartilha_GLOBAL!B5031</f>
        <v>SINAPI</v>
      </c>
      <c r="C5031" s="104" t="str">
        <f>Cartilha_GLOBAL!C5031</f>
        <v>JOELHO 90 GRAUS, CPVC, SOLDÁVEL, DN 54 MM, INSTALADO EM RESERVAÇÃO DE ÁGUA DE EDIFICAÇÃO QUE POSSUA RESERVATÓRIO DE FIBRA/FIBROCIMENTO  FORNECIMENTO E INSTALAÇÃO. AF_06/2016</v>
      </c>
      <c r="D5031" s="94" t="str">
        <f>Cartilha_GLOBAL!D5031</f>
        <v>UN</v>
      </c>
      <c r="E5031" s="105">
        <f>Cartilha_GLOBAL!$E5031</f>
        <v>82.2</v>
      </c>
      <c r="F5031" s="182">
        <f>Cartilha_GLOBAL!$F5031</f>
        <v>100.89</v>
      </c>
      <c r="G5031" s="108"/>
      <c r="H5031" s="107">
        <f t="shared" si="309"/>
        <v>0</v>
      </c>
      <c r="I5031" s="143">
        <f t="shared" si="310"/>
        <v>0</v>
      </c>
      <c r="J5031" s="142"/>
      <c r="K5031" s="228"/>
      <c r="L5031" s="7" t="str">
        <f t="shared" si="311"/>
        <v/>
      </c>
      <c r="M5031" s="7" t="str">
        <f t="shared" si="312"/>
        <v/>
      </c>
      <c r="N5031" s="7" t="str">
        <f>Cartilha_GLOBAL!N5031</f>
        <v/>
      </c>
      <c r="O5031" s="144"/>
      <c r="Q5031" s="151"/>
      <c r="R5031" s="152">
        <v>0</v>
      </c>
      <c r="T5031" s="153">
        <f>IF(Cartilha_GLOBAL!R5031=0,0,IF(Cartilha_GLOBAL!R5031&gt;0,"c","b"))</f>
        <v>0</v>
      </c>
    </row>
    <row r="5032" ht="22.5" hidden="1" spans="1:20">
      <c r="A5032" s="158">
        <f>Cartilha_GLOBAL!A5032</f>
        <v>94750</v>
      </c>
      <c r="B5032" s="100" t="str">
        <f>Cartilha_GLOBAL!B5032</f>
        <v>SINAPI</v>
      </c>
      <c r="C5032" s="104" t="str">
        <f>Cartilha_GLOBAL!C5032</f>
        <v>JOELHO 90 GRAUS, CPVC, SOLDÁVEL, DN 73 MM, INSTALADO EM RESERVAÇÃO DE ÁGUA DE EDIFICAÇÃO QUE POSSUA RESERVATÓRIO DE FIBRA/FIBROCIMENTO  FORNECIMENTO E INSTALAÇÃO. AF_06/2016</v>
      </c>
      <c r="D5032" s="94" t="str">
        <f>Cartilha_GLOBAL!D5032</f>
        <v>UN</v>
      </c>
      <c r="E5032" s="105">
        <f>Cartilha_GLOBAL!$E5032</f>
        <v>158.04</v>
      </c>
      <c r="F5032" s="182">
        <f>Cartilha_GLOBAL!$F5032</f>
        <v>193.98</v>
      </c>
      <c r="G5032" s="108"/>
      <c r="H5032" s="107">
        <f t="shared" si="309"/>
        <v>0</v>
      </c>
      <c r="I5032" s="143">
        <f t="shared" si="310"/>
        <v>0</v>
      </c>
      <c r="J5032" s="142"/>
      <c r="K5032" s="228"/>
      <c r="L5032" s="7" t="str">
        <f t="shared" si="311"/>
        <v/>
      </c>
      <c r="M5032" s="7" t="str">
        <f t="shared" si="312"/>
        <v/>
      </c>
      <c r="N5032" s="7" t="str">
        <f>Cartilha_GLOBAL!N5032</f>
        <v/>
      </c>
      <c r="O5032" s="144"/>
      <c r="Q5032" s="151"/>
      <c r="R5032" s="152">
        <v>0</v>
      </c>
      <c r="T5032" s="153">
        <f>IF(Cartilha_GLOBAL!R5032=0,0,IF(Cartilha_GLOBAL!R5032&gt;0,"c","b"))</f>
        <v>0</v>
      </c>
    </row>
    <row r="5033" ht="22.5" hidden="1" spans="1:20">
      <c r="A5033" s="158">
        <f>Cartilha_GLOBAL!A5033</f>
        <v>94752</v>
      </c>
      <c r="B5033" s="100" t="str">
        <f>Cartilha_GLOBAL!B5033</f>
        <v>SINAPI</v>
      </c>
      <c r="C5033" s="104" t="str">
        <f>Cartilha_GLOBAL!C5033</f>
        <v>JOELHO 90 GRAUS, CPVC, SOLDÁVEL, DN 89 MM, INSTALADO EM RESERVAÇÃO DE ÁGUA DE EDIFICAÇÃO QUE POSSUA RESERVATÓRIO DE FIBRA/FIBROCIMENTO  FORNECIMENTO E INSTALAÇÃO. AF_06/2016</v>
      </c>
      <c r="D5033" s="94" t="str">
        <f>Cartilha_GLOBAL!D5033</f>
        <v>UN</v>
      </c>
      <c r="E5033" s="105">
        <f>Cartilha_GLOBAL!$E5033</f>
        <v>195.4</v>
      </c>
      <c r="F5033" s="182">
        <f>Cartilha_GLOBAL!$F5033</f>
        <v>239.83</v>
      </c>
      <c r="G5033" s="108"/>
      <c r="H5033" s="107">
        <f t="shared" si="309"/>
        <v>0</v>
      </c>
      <c r="I5033" s="143">
        <f t="shared" si="310"/>
        <v>0</v>
      </c>
      <c r="J5033" s="142"/>
      <c r="K5033" s="228"/>
      <c r="L5033" s="7" t="str">
        <f t="shared" si="311"/>
        <v/>
      </c>
      <c r="M5033" s="7" t="str">
        <f t="shared" si="312"/>
        <v/>
      </c>
      <c r="N5033" s="7" t="str">
        <f>Cartilha_GLOBAL!N5033</f>
        <v/>
      </c>
      <c r="O5033" s="144"/>
      <c r="Q5033" s="151"/>
      <c r="R5033" s="152">
        <v>0</v>
      </c>
      <c r="T5033" s="153">
        <f>IF(Cartilha_GLOBAL!R5033=0,0,IF(Cartilha_GLOBAL!R5033&gt;0,"c","b"))</f>
        <v>0</v>
      </c>
    </row>
    <row r="5034" ht="22.5" hidden="1" spans="1:20">
      <c r="A5034" s="158">
        <f>Cartilha_GLOBAL!A5034</f>
        <v>89638</v>
      </c>
      <c r="B5034" s="100" t="str">
        <f>Cartilha_GLOBAL!B5034</f>
        <v>SINAPI</v>
      </c>
      <c r="C5034" s="104" t="str">
        <f>Cartilha_GLOBAL!C5034</f>
        <v>JOELHO 45 GRAUS, CPVC, SOLDÁVEL, DN 15MM, INSTALADO EM RAMAL OU SUB-RAMAL DE ÁGUA - FORNECIMENTO E INSTALAÇÃO. AF_06/2022</v>
      </c>
      <c r="D5034" s="94" t="str">
        <f>Cartilha_GLOBAL!D5034</f>
        <v>UN</v>
      </c>
      <c r="E5034" s="105">
        <f>Cartilha_GLOBAL!$E5034</f>
        <v>12.88</v>
      </c>
      <c r="F5034" s="182">
        <f>Cartilha_GLOBAL!$F5034</f>
        <v>15.81</v>
      </c>
      <c r="G5034" s="108"/>
      <c r="H5034" s="107">
        <f t="shared" si="309"/>
        <v>0</v>
      </c>
      <c r="I5034" s="143">
        <f t="shared" si="310"/>
        <v>0</v>
      </c>
      <c r="J5034" s="142"/>
      <c r="K5034" s="228"/>
      <c r="L5034" s="7" t="str">
        <f t="shared" si="311"/>
        <v/>
      </c>
      <c r="M5034" s="7" t="str">
        <f t="shared" si="312"/>
        <v/>
      </c>
      <c r="N5034" s="7" t="str">
        <f>Cartilha_GLOBAL!N5034</f>
        <v/>
      </c>
      <c r="O5034" s="144"/>
      <c r="Q5034" s="151"/>
      <c r="R5034" s="152">
        <v>0</v>
      </c>
      <c r="T5034" s="153">
        <f>IF(Cartilha_GLOBAL!R5034=0,0,IF(Cartilha_GLOBAL!R5034&gt;0,"c","b"))</f>
        <v>0</v>
      </c>
    </row>
    <row r="5035" ht="22.5" hidden="1" spans="1:20">
      <c r="A5035" s="158">
        <f>Cartilha_GLOBAL!A5035</f>
        <v>89642</v>
      </c>
      <c r="B5035" s="100" t="str">
        <f>Cartilha_GLOBAL!B5035</f>
        <v>SINAPI</v>
      </c>
      <c r="C5035" s="104" t="str">
        <f>Cartilha_GLOBAL!C5035</f>
        <v>JOELHO 45 GRAUS, CPVC, SOLDÁVEL, DN 22MM, INSTALADO EM RAMAL OU SUB-RAMAL DE ÁGUA - FORNECIMENTO E INSTALAÇÃO. AF_06/2022</v>
      </c>
      <c r="D5035" s="94" t="str">
        <f>Cartilha_GLOBAL!D5035</f>
        <v>UN</v>
      </c>
      <c r="E5035" s="105">
        <f>Cartilha_GLOBAL!$E5035</f>
        <v>17.1</v>
      </c>
      <c r="F5035" s="182">
        <f>Cartilha_GLOBAL!$F5035</f>
        <v>20.99</v>
      </c>
      <c r="G5035" s="108"/>
      <c r="H5035" s="107">
        <f t="shared" si="309"/>
        <v>0</v>
      </c>
      <c r="I5035" s="143">
        <f t="shared" si="310"/>
        <v>0</v>
      </c>
      <c r="J5035" s="142"/>
      <c r="K5035" s="228"/>
      <c r="L5035" s="7" t="str">
        <f t="shared" si="311"/>
        <v/>
      </c>
      <c r="M5035" s="7" t="str">
        <f t="shared" si="312"/>
        <v/>
      </c>
      <c r="N5035" s="7" t="str">
        <f>Cartilha_GLOBAL!N5035</f>
        <v/>
      </c>
      <c r="O5035" s="144"/>
      <c r="Q5035" s="151"/>
      <c r="R5035" s="152">
        <v>0</v>
      </c>
      <c r="T5035" s="153">
        <f>IF(Cartilha_GLOBAL!R5035=0,0,IF(Cartilha_GLOBAL!R5035&gt;0,"c","b"))</f>
        <v>0</v>
      </c>
    </row>
    <row r="5036" ht="22.5" hidden="1" spans="1:20">
      <c r="A5036" s="158">
        <f>Cartilha_GLOBAL!A5036</f>
        <v>89647</v>
      </c>
      <c r="B5036" s="100" t="str">
        <f>Cartilha_GLOBAL!B5036</f>
        <v>SINAPI</v>
      </c>
      <c r="C5036" s="104" t="str">
        <f>Cartilha_GLOBAL!C5036</f>
        <v>JOELHO 45 GRAUS, CPVC, SOLDÁVEL, DN 28MM, INSTALADO EM RAMAL OU SUB-RAMAL DE ÁGUA   FORNECIMENTO E INSTALAÇÃO. AF_06/2022</v>
      </c>
      <c r="D5036" s="94" t="str">
        <f>Cartilha_GLOBAL!D5036</f>
        <v>UN</v>
      </c>
      <c r="E5036" s="105">
        <f>Cartilha_GLOBAL!$E5036</f>
        <v>22.22</v>
      </c>
      <c r="F5036" s="182">
        <f>Cartilha_GLOBAL!$F5036</f>
        <v>27.27</v>
      </c>
      <c r="G5036" s="108"/>
      <c r="H5036" s="107">
        <f t="shared" si="309"/>
        <v>0</v>
      </c>
      <c r="I5036" s="143">
        <f t="shared" si="310"/>
        <v>0</v>
      </c>
      <c r="J5036" s="142"/>
      <c r="K5036" s="228"/>
      <c r="L5036" s="7" t="str">
        <f t="shared" si="311"/>
        <v/>
      </c>
      <c r="M5036" s="7" t="str">
        <f t="shared" si="312"/>
        <v/>
      </c>
      <c r="N5036" s="7" t="str">
        <f>Cartilha_GLOBAL!N5036</f>
        <v/>
      </c>
      <c r="O5036" s="144"/>
      <c r="Q5036" s="151"/>
      <c r="R5036" s="152">
        <v>0</v>
      </c>
      <c r="T5036" s="153">
        <f>IF(Cartilha_GLOBAL!R5036=0,0,IF(Cartilha_GLOBAL!R5036&gt;0,"c","b"))</f>
        <v>0</v>
      </c>
    </row>
    <row r="5037" ht="22.5" hidden="1" spans="1:20">
      <c r="A5037" s="158">
        <f>Cartilha_GLOBAL!A5037</f>
        <v>89650</v>
      </c>
      <c r="B5037" s="100" t="str">
        <f>Cartilha_GLOBAL!B5037</f>
        <v>SINAPI</v>
      </c>
      <c r="C5037" s="104" t="str">
        <f>Cartilha_GLOBAL!C5037</f>
        <v>JOELHO 45 GRAUS, CPVC, SOLDÁVEL, DN 35MM, INSTALADO EM RAMAL OU SUB-RAMAL DE ÁGUA   FORNECIMENTO E INSTALAÇÃO. AF_06/2022</v>
      </c>
      <c r="D5037" s="94" t="str">
        <f>Cartilha_GLOBAL!D5037</f>
        <v>UN</v>
      </c>
      <c r="E5037" s="105">
        <f>Cartilha_GLOBAL!$E5037</f>
        <v>31.45</v>
      </c>
      <c r="F5037" s="182">
        <f>Cartilha_GLOBAL!$F5037</f>
        <v>38.6</v>
      </c>
      <c r="G5037" s="108"/>
      <c r="H5037" s="107">
        <f t="shared" si="309"/>
        <v>0</v>
      </c>
      <c r="I5037" s="143">
        <f t="shared" si="310"/>
        <v>0</v>
      </c>
      <c r="J5037" s="142"/>
      <c r="K5037" s="228"/>
      <c r="L5037" s="7" t="str">
        <f t="shared" si="311"/>
        <v/>
      </c>
      <c r="M5037" s="7" t="str">
        <f t="shared" si="312"/>
        <v/>
      </c>
      <c r="N5037" s="7" t="str">
        <f>Cartilha_GLOBAL!N5037</f>
        <v/>
      </c>
      <c r="O5037" s="144"/>
      <c r="Q5037" s="151"/>
      <c r="R5037" s="152">
        <v>0</v>
      </c>
      <c r="T5037" s="153">
        <f>IF(Cartilha_GLOBAL!R5037=0,0,IF(Cartilha_GLOBAL!R5037&gt;0,"c","b"))</f>
        <v>0</v>
      </c>
    </row>
    <row r="5038" ht="22.5" hidden="1" spans="1:20">
      <c r="A5038" s="158">
        <f>Cartilha_GLOBAL!A5038</f>
        <v>89720</v>
      </c>
      <c r="B5038" s="100" t="str">
        <f>Cartilha_GLOBAL!B5038</f>
        <v>SINAPI</v>
      </c>
      <c r="C5038" s="104" t="str">
        <f>Cartilha_GLOBAL!C5038</f>
        <v>JOELHO 45 GRAUS, CPVC, SOLDÁVEL, DN 22MM, INSTALADO EM RAMAL DE DISTRIBUIÇÃO DE ÁGUA   FORNECIMENTO E INSTALAÇÃO. AF_06/2022</v>
      </c>
      <c r="D5038" s="94" t="str">
        <f>Cartilha_GLOBAL!D5038</f>
        <v>UN</v>
      </c>
      <c r="E5038" s="105">
        <f>Cartilha_GLOBAL!$E5038</f>
        <v>16.25</v>
      </c>
      <c r="F5038" s="182">
        <f>Cartilha_GLOBAL!$F5038</f>
        <v>19.95</v>
      </c>
      <c r="G5038" s="108"/>
      <c r="H5038" s="107">
        <f t="shared" ref="H5038:H5101" si="313">IF(G5038=0,0,F5038)</f>
        <v>0</v>
      </c>
      <c r="I5038" s="143">
        <f t="shared" ref="I5038:I5101" si="314">IF(ISBLANK(G5038),0,IF(R5038=0,ROUND(G5038*H5038,2),IF(R5038="b",ROUNDDOWN(G5038*H5038,2),ROUNDUP(G5038*H5038,2))))</f>
        <v>0</v>
      </c>
      <c r="J5038" s="142"/>
      <c r="K5038" s="228"/>
      <c r="L5038" s="7" t="str">
        <f t="shared" ref="L5038:L5101" si="315">IF(K5038="X","x",IF(K5038="xx","x",IF(I5038&gt;0,"x","")))</f>
        <v/>
      </c>
      <c r="M5038" s="7" t="str">
        <f t="shared" ref="M5038:M5101" si="316">IF(K5038="X","x",IF(K5038="xx","x",IF(I5038&gt;0,"x","")))</f>
        <v/>
      </c>
      <c r="N5038" s="7" t="str">
        <f>Cartilha_GLOBAL!N5038</f>
        <v/>
      </c>
      <c r="O5038" s="144"/>
      <c r="Q5038" s="151"/>
      <c r="R5038" s="152">
        <v>0</v>
      </c>
      <c r="T5038" s="153">
        <f>IF(Cartilha_GLOBAL!R5038=0,0,IF(Cartilha_GLOBAL!R5038&gt;0,"c","b"))</f>
        <v>0</v>
      </c>
    </row>
    <row r="5039" ht="22.5" hidden="1" spans="1:20">
      <c r="A5039" s="158">
        <f>Cartilha_GLOBAL!A5039</f>
        <v>89725</v>
      </c>
      <c r="B5039" s="100" t="str">
        <f>Cartilha_GLOBAL!B5039</f>
        <v>SINAPI</v>
      </c>
      <c r="C5039" s="104" t="str">
        <f>Cartilha_GLOBAL!C5039</f>
        <v>JOELHO 45 GRAUS, CPVC, SOLDÁVEL, DN 28MM, INSTALADO EM RAMAL DE DISTRIBUIÇÃO DE ÁGUA   FORNECIMENTO E INSTALAÇÃO. AF_06/2022</v>
      </c>
      <c r="D5039" s="94" t="str">
        <f>Cartilha_GLOBAL!D5039</f>
        <v>UN</v>
      </c>
      <c r="E5039" s="105">
        <f>Cartilha_GLOBAL!$E5039</f>
        <v>21.22</v>
      </c>
      <c r="F5039" s="182">
        <f>Cartilha_GLOBAL!$F5039</f>
        <v>26.05</v>
      </c>
      <c r="G5039" s="108"/>
      <c r="H5039" s="107">
        <f t="shared" si="313"/>
        <v>0</v>
      </c>
      <c r="I5039" s="143">
        <f t="shared" si="314"/>
        <v>0</v>
      </c>
      <c r="J5039" s="142"/>
      <c r="K5039" s="228"/>
      <c r="L5039" s="7" t="str">
        <f t="shared" si="315"/>
        <v/>
      </c>
      <c r="M5039" s="7" t="str">
        <f t="shared" si="316"/>
        <v/>
      </c>
      <c r="N5039" s="7" t="str">
        <f>Cartilha_GLOBAL!N5039</f>
        <v/>
      </c>
      <c r="O5039" s="144"/>
      <c r="Q5039" s="151"/>
      <c r="R5039" s="152">
        <v>0</v>
      </c>
      <c r="T5039" s="153">
        <f>IF(Cartilha_GLOBAL!R5039=0,0,IF(Cartilha_GLOBAL!R5039&gt;0,"c","b"))</f>
        <v>0</v>
      </c>
    </row>
    <row r="5040" ht="22.5" hidden="1" spans="1:20">
      <c r="A5040" s="158">
        <f>Cartilha_GLOBAL!A5040</f>
        <v>89734</v>
      </c>
      <c r="B5040" s="100" t="str">
        <f>Cartilha_GLOBAL!B5040</f>
        <v>SINAPI</v>
      </c>
      <c r="C5040" s="104" t="str">
        <f>Cartilha_GLOBAL!C5040</f>
        <v>JOELHO 45 GRAUS, CPVC, SOLDÁVEL, DN 35MM, INSTALADO EM RAMAL DE DISTRIBUIÇÃO DE ÁGUA   FORNECIMENTO E INSTALAÇÃO. AF_06/2022</v>
      </c>
      <c r="D5040" s="94" t="str">
        <f>Cartilha_GLOBAL!D5040</f>
        <v>UN</v>
      </c>
      <c r="E5040" s="105">
        <f>Cartilha_GLOBAL!$E5040</f>
        <v>30.27</v>
      </c>
      <c r="F5040" s="182">
        <f>Cartilha_GLOBAL!$F5040</f>
        <v>37.15</v>
      </c>
      <c r="G5040" s="108"/>
      <c r="H5040" s="107">
        <f t="shared" si="313"/>
        <v>0</v>
      </c>
      <c r="I5040" s="143">
        <f t="shared" si="314"/>
        <v>0</v>
      </c>
      <c r="J5040" s="142"/>
      <c r="K5040" s="228"/>
      <c r="L5040" s="7" t="str">
        <f t="shared" si="315"/>
        <v/>
      </c>
      <c r="M5040" s="7" t="str">
        <f t="shared" si="316"/>
        <v/>
      </c>
      <c r="N5040" s="7" t="str">
        <f>Cartilha_GLOBAL!N5040</f>
        <v/>
      </c>
      <c r="O5040" s="144"/>
      <c r="Q5040" s="151"/>
      <c r="R5040" s="152">
        <v>0</v>
      </c>
      <c r="T5040" s="153">
        <f>IF(Cartilha_GLOBAL!R5040=0,0,IF(Cartilha_GLOBAL!R5040&gt;0,"c","b"))</f>
        <v>0</v>
      </c>
    </row>
    <row r="5041" ht="22.5" hidden="1" spans="1:20">
      <c r="A5041" s="158">
        <f>Cartilha_GLOBAL!A5041</f>
        <v>89780</v>
      </c>
      <c r="B5041" s="100" t="str">
        <f>Cartilha_GLOBAL!B5041</f>
        <v>SINAPI</v>
      </c>
      <c r="C5041" s="104" t="str">
        <f>Cartilha_GLOBAL!C5041</f>
        <v>JOELHO 45 GRAUS, CPVC, SOLDÁVEL, DN 35MM, INSTALADO EM PRUMADA DE ÁGUA - FORNECIMENTO E INSTALAÇÃO. AF_06/2022</v>
      </c>
      <c r="D5041" s="94" t="str">
        <f>Cartilha_GLOBAL!D5041</f>
        <v>UN</v>
      </c>
      <c r="E5041" s="105">
        <f>Cartilha_GLOBAL!$E5041</f>
        <v>25.63</v>
      </c>
      <c r="F5041" s="182">
        <f>Cartilha_GLOBAL!$F5041</f>
        <v>31.46</v>
      </c>
      <c r="G5041" s="108"/>
      <c r="H5041" s="107">
        <f t="shared" si="313"/>
        <v>0</v>
      </c>
      <c r="I5041" s="143">
        <f t="shared" si="314"/>
        <v>0</v>
      </c>
      <c r="J5041" s="142"/>
      <c r="K5041" s="228"/>
      <c r="L5041" s="7" t="str">
        <f t="shared" si="315"/>
        <v/>
      </c>
      <c r="M5041" s="7" t="str">
        <f t="shared" si="316"/>
        <v/>
      </c>
      <c r="N5041" s="7" t="str">
        <f>Cartilha_GLOBAL!N5041</f>
        <v/>
      </c>
      <c r="O5041" s="144"/>
      <c r="Q5041" s="151"/>
      <c r="R5041" s="152">
        <v>0</v>
      </c>
      <c r="T5041" s="153">
        <f>IF(Cartilha_GLOBAL!R5041=0,0,IF(Cartilha_GLOBAL!R5041&gt;0,"c","b"))</f>
        <v>0</v>
      </c>
    </row>
    <row r="5042" ht="22.5" hidden="1" spans="1:20">
      <c r="A5042" s="158">
        <f>Cartilha_GLOBAL!A5042</f>
        <v>89787</v>
      </c>
      <c r="B5042" s="100" t="str">
        <f>Cartilha_GLOBAL!B5042</f>
        <v>SINAPI</v>
      </c>
      <c r="C5042" s="104" t="str">
        <f>Cartilha_GLOBAL!C5042</f>
        <v>JOELHO 45 GRAUS, CPVC, SOLDÁVEL, DN 42MM, INSTALADO EM PRUMADA DE ÁGUA   FORNECIMENTO E INSTALAÇÃO. AF_06/2022</v>
      </c>
      <c r="D5042" s="94" t="str">
        <f>Cartilha_GLOBAL!D5042</f>
        <v>UN</v>
      </c>
      <c r="E5042" s="105">
        <f>Cartilha_GLOBAL!$E5042</f>
        <v>37.9</v>
      </c>
      <c r="F5042" s="182">
        <f>Cartilha_GLOBAL!$F5042</f>
        <v>46.52</v>
      </c>
      <c r="G5042" s="108"/>
      <c r="H5042" s="107">
        <f t="shared" si="313"/>
        <v>0</v>
      </c>
      <c r="I5042" s="143">
        <f t="shared" si="314"/>
        <v>0</v>
      </c>
      <c r="J5042" s="142"/>
      <c r="K5042" s="228"/>
      <c r="L5042" s="7" t="str">
        <f t="shared" si="315"/>
        <v/>
      </c>
      <c r="M5042" s="7" t="str">
        <f t="shared" si="316"/>
        <v/>
      </c>
      <c r="N5042" s="7" t="str">
        <f>Cartilha_GLOBAL!N5042</f>
        <v/>
      </c>
      <c r="O5042" s="144"/>
      <c r="Q5042" s="151"/>
      <c r="R5042" s="152">
        <v>0</v>
      </c>
      <c r="T5042" s="153">
        <f>IF(Cartilha_GLOBAL!R5042=0,0,IF(Cartilha_GLOBAL!R5042&gt;0,"c","b"))</f>
        <v>0</v>
      </c>
    </row>
    <row r="5043" ht="22.5" hidden="1" spans="1:20">
      <c r="A5043" s="158">
        <f>Cartilha_GLOBAL!A5043</f>
        <v>89789</v>
      </c>
      <c r="B5043" s="100" t="str">
        <f>Cartilha_GLOBAL!B5043</f>
        <v>SINAPI</v>
      </c>
      <c r="C5043" s="104" t="str">
        <f>Cartilha_GLOBAL!C5043</f>
        <v>JOELHO 45 GRAUS, CPVC, SOLDÁVEL, DN 54MM, INSTALADO EM PRUMADA DE ÁGUA   FORNECIMENTO E INSTALAÇÃO. AF_06/2022</v>
      </c>
      <c r="D5043" s="94" t="str">
        <f>Cartilha_GLOBAL!D5043</f>
        <v>UN</v>
      </c>
      <c r="E5043" s="105">
        <f>Cartilha_GLOBAL!$E5043</f>
        <v>69.57</v>
      </c>
      <c r="F5043" s="182">
        <f>Cartilha_GLOBAL!$F5043</f>
        <v>85.39</v>
      </c>
      <c r="G5043" s="108"/>
      <c r="H5043" s="107">
        <f t="shared" si="313"/>
        <v>0</v>
      </c>
      <c r="I5043" s="143">
        <f t="shared" si="314"/>
        <v>0</v>
      </c>
      <c r="J5043" s="142"/>
      <c r="K5043" s="228"/>
      <c r="L5043" s="7" t="str">
        <f t="shared" si="315"/>
        <v/>
      </c>
      <c r="M5043" s="7" t="str">
        <f t="shared" si="316"/>
        <v/>
      </c>
      <c r="N5043" s="7" t="str">
        <f>Cartilha_GLOBAL!N5043</f>
        <v/>
      </c>
      <c r="O5043" s="144"/>
      <c r="Q5043" s="151"/>
      <c r="R5043" s="152">
        <v>0</v>
      </c>
      <c r="T5043" s="153">
        <f>IF(Cartilha_GLOBAL!R5043=0,0,IF(Cartilha_GLOBAL!R5043&gt;0,"c","b"))</f>
        <v>0</v>
      </c>
    </row>
    <row r="5044" ht="22.5" hidden="1" spans="1:20">
      <c r="A5044" s="158">
        <f>Cartilha_GLOBAL!A5044</f>
        <v>89791</v>
      </c>
      <c r="B5044" s="100" t="str">
        <f>Cartilha_GLOBAL!B5044</f>
        <v>SINAPI</v>
      </c>
      <c r="C5044" s="104" t="str">
        <f>Cartilha_GLOBAL!C5044</f>
        <v>JOELHO 45 GRAUS, CPVC, SOLDÁVEL, DN 73MM, INSTALADO EM PRUMADA DE ÁGUA   FORNECIMENTO E INSTALAÇÃO. AF_06/2022</v>
      </c>
      <c r="D5044" s="94" t="str">
        <f>Cartilha_GLOBAL!D5044</f>
        <v>UN</v>
      </c>
      <c r="E5044" s="105">
        <f>Cartilha_GLOBAL!$E5044</f>
        <v>156.06</v>
      </c>
      <c r="F5044" s="182">
        <f>Cartilha_GLOBAL!$F5044</f>
        <v>191.55</v>
      </c>
      <c r="G5044" s="108"/>
      <c r="H5044" s="107">
        <f t="shared" si="313"/>
        <v>0</v>
      </c>
      <c r="I5044" s="143">
        <f t="shared" si="314"/>
        <v>0</v>
      </c>
      <c r="J5044" s="142"/>
      <c r="K5044" s="228"/>
      <c r="L5044" s="7" t="str">
        <f t="shared" si="315"/>
        <v/>
      </c>
      <c r="M5044" s="7" t="str">
        <f t="shared" si="316"/>
        <v/>
      </c>
      <c r="N5044" s="7" t="str">
        <f>Cartilha_GLOBAL!N5044</f>
        <v/>
      </c>
      <c r="O5044" s="144"/>
      <c r="Q5044" s="151"/>
      <c r="R5044" s="152">
        <v>0</v>
      </c>
      <c r="T5044" s="153">
        <f>IF(Cartilha_GLOBAL!R5044=0,0,IF(Cartilha_GLOBAL!R5044&gt;0,"c","b"))</f>
        <v>0</v>
      </c>
    </row>
    <row r="5045" ht="22.5" hidden="1" spans="1:20">
      <c r="A5045" s="158">
        <f>Cartilha_GLOBAL!A5045</f>
        <v>89793</v>
      </c>
      <c r="B5045" s="100" t="str">
        <f>Cartilha_GLOBAL!B5045</f>
        <v>SINAPI</v>
      </c>
      <c r="C5045" s="104" t="str">
        <f>Cartilha_GLOBAL!C5045</f>
        <v>JOELHO 45 GRAUS, CPVC, SOLDÁVEL, DN 89MM, INSTALADO EM PRUMADA DE ÁGUA   FORNECIMENTO E INSTALAÇÃO. AF_06/2022</v>
      </c>
      <c r="D5045" s="94" t="str">
        <f>Cartilha_GLOBAL!D5045</f>
        <v>UN</v>
      </c>
      <c r="E5045" s="105">
        <f>Cartilha_GLOBAL!$E5045</f>
        <v>225.28</v>
      </c>
      <c r="F5045" s="182">
        <f>Cartilha_GLOBAL!$F5045</f>
        <v>276.51</v>
      </c>
      <c r="G5045" s="108"/>
      <c r="H5045" s="107">
        <f t="shared" si="313"/>
        <v>0</v>
      </c>
      <c r="I5045" s="143">
        <f t="shared" si="314"/>
        <v>0</v>
      </c>
      <c r="J5045" s="142"/>
      <c r="K5045" s="228"/>
      <c r="L5045" s="7" t="str">
        <f t="shared" si="315"/>
        <v/>
      </c>
      <c r="M5045" s="7" t="str">
        <f t="shared" si="316"/>
        <v/>
      </c>
      <c r="N5045" s="7" t="str">
        <f>Cartilha_GLOBAL!N5045</f>
        <v/>
      </c>
      <c r="O5045" s="144"/>
      <c r="Q5045" s="151"/>
      <c r="R5045" s="152">
        <v>0</v>
      </c>
      <c r="T5045" s="153">
        <f>IF(Cartilha_GLOBAL!R5045=0,0,IF(Cartilha_GLOBAL!R5045&gt;0,"c","b"))</f>
        <v>0</v>
      </c>
    </row>
    <row r="5046" ht="22.5" hidden="1" spans="1:20">
      <c r="A5046" s="158">
        <f>Cartilha_GLOBAL!A5046</f>
        <v>89645</v>
      </c>
      <c r="B5046" s="100" t="str">
        <f>Cartilha_GLOBAL!B5046</f>
        <v>SINAPI</v>
      </c>
      <c r="C5046" s="104" t="str">
        <f>Cartilha_GLOBAL!C5046</f>
        <v>JOELHO DE TRANSIÇÃO, 90 GRAUS, CPVC, SOLDÁVEL, DN 22MM X 3/4, INSTALADO EM RAMAL OU SUB-RAMAL DE ÁGUA - FORNECIMENTO E INSTALAÇÃO. AF_06/2022</v>
      </c>
      <c r="D5046" s="94" t="str">
        <f>Cartilha_GLOBAL!D5046</f>
        <v>UN</v>
      </c>
      <c r="E5046" s="105">
        <f>Cartilha_GLOBAL!$E5046</f>
        <v>34.38</v>
      </c>
      <c r="F5046" s="182">
        <f>Cartilha_GLOBAL!$F5046</f>
        <v>42.2</v>
      </c>
      <c r="G5046" s="108"/>
      <c r="H5046" s="107">
        <f t="shared" si="313"/>
        <v>0</v>
      </c>
      <c r="I5046" s="143">
        <f t="shared" si="314"/>
        <v>0</v>
      </c>
      <c r="J5046" s="142"/>
      <c r="K5046" s="228"/>
      <c r="L5046" s="7" t="str">
        <f t="shared" si="315"/>
        <v/>
      </c>
      <c r="M5046" s="7" t="str">
        <f t="shared" si="316"/>
        <v/>
      </c>
      <c r="N5046" s="7" t="str">
        <f>Cartilha_GLOBAL!N5046</f>
        <v/>
      </c>
      <c r="O5046" s="144"/>
      <c r="Q5046" s="151"/>
      <c r="R5046" s="152">
        <v>0</v>
      </c>
      <c r="T5046" s="153">
        <f>IF(Cartilha_GLOBAL!R5046=0,0,IF(Cartilha_GLOBAL!R5046&gt;0,"c","b"))</f>
        <v>0</v>
      </c>
    </row>
    <row r="5047" ht="22.5" hidden="1" spans="1:20">
      <c r="A5047" s="158">
        <f>Cartilha_GLOBAL!A5047</f>
        <v>89639</v>
      </c>
      <c r="B5047" s="100" t="str">
        <f>Cartilha_GLOBAL!B5047</f>
        <v>SINAPI</v>
      </c>
      <c r="C5047" s="104" t="str">
        <f>Cartilha_GLOBAL!C5047</f>
        <v>CURVA 90 GRAUS, CPVC, SOLDÁVEL, DN 15MM, INSTALADO EM RAMAL OU SUB-RAMAL DE ÁGUA - FORNECIMENTO E INSTALAÇÃO. AF_06/2022</v>
      </c>
      <c r="D5047" s="94" t="str">
        <f>Cartilha_GLOBAL!D5047</f>
        <v>UN</v>
      </c>
      <c r="E5047" s="105">
        <f>Cartilha_GLOBAL!$E5047</f>
        <v>13.52</v>
      </c>
      <c r="F5047" s="182">
        <f>Cartilha_GLOBAL!$F5047</f>
        <v>16.59</v>
      </c>
      <c r="G5047" s="108"/>
      <c r="H5047" s="107">
        <f t="shared" si="313"/>
        <v>0</v>
      </c>
      <c r="I5047" s="143">
        <f t="shared" si="314"/>
        <v>0</v>
      </c>
      <c r="J5047" s="142"/>
      <c r="K5047" s="228"/>
      <c r="L5047" s="7" t="str">
        <f t="shared" si="315"/>
        <v/>
      </c>
      <c r="M5047" s="7" t="str">
        <f t="shared" si="316"/>
        <v/>
      </c>
      <c r="N5047" s="7" t="str">
        <f>Cartilha_GLOBAL!N5047</f>
        <v/>
      </c>
      <c r="O5047" s="144"/>
      <c r="Q5047" s="151"/>
      <c r="R5047" s="152">
        <v>0</v>
      </c>
      <c r="T5047" s="153">
        <f>IF(Cartilha_GLOBAL!R5047=0,0,IF(Cartilha_GLOBAL!R5047&gt;0,"c","b"))</f>
        <v>0</v>
      </c>
    </row>
    <row r="5048" ht="22.5" hidden="1" spans="1:20">
      <c r="A5048" s="158">
        <f>Cartilha_GLOBAL!A5048</f>
        <v>89643</v>
      </c>
      <c r="B5048" s="100" t="str">
        <f>Cartilha_GLOBAL!B5048</f>
        <v>SINAPI</v>
      </c>
      <c r="C5048" s="104" t="str">
        <f>Cartilha_GLOBAL!C5048</f>
        <v>CURVA 90 GRAUS, CPVC, SOLDÁVEL, DN 22MM, INSTALADO EM RAMAL OU SUB-RAMAL DE ÁGUA - FORNECIMENTO E INSTALAÇÃO. AF_06/2022</v>
      </c>
      <c r="D5048" s="94" t="str">
        <f>Cartilha_GLOBAL!D5048</f>
        <v>UN</v>
      </c>
      <c r="E5048" s="105">
        <f>Cartilha_GLOBAL!$E5048</f>
        <v>18.39</v>
      </c>
      <c r="F5048" s="182">
        <f>Cartilha_GLOBAL!$F5048</f>
        <v>22.57</v>
      </c>
      <c r="G5048" s="108"/>
      <c r="H5048" s="107">
        <f t="shared" si="313"/>
        <v>0</v>
      </c>
      <c r="I5048" s="143">
        <f t="shared" si="314"/>
        <v>0</v>
      </c>
      <c r="J5048" s="142"/>
      <c r="K5048" s="228"/>
      <c r="L5048" s="7" t="str">
        <f t="shared" si="315"/>
        <v/>
      </c>
      <c r="M5048" s="7" t="str">
        <f t="shared" si="316"/>
        <v/>
      </c>
      <c r="N5048" s="7" t="str">
        <f>Cartilha_GLOBAL!N5048</f>
        <v/>
      </c>
      <c r="O5048" s="144"/>
      <c r="Q5048" s="151"/>
      <c r="R5048" s="152">
        <v>0</v>
      </c>
      <c r="T5048" s="153">
        <f>IF(Cartilha_GLOBAL!R5048=0,0,IF(Cartilha_GLOBAL!R5048&gt;0,"c","b"))</f>
        <v>0</v>
      </c>
    </row>
    <row r="5049" ht="22.5" hidden="1" spans="1:20">
      <c r="A5049" s="158">
        <f>Cartilha_GLOBAL!A5049</f>
        <v>89648</v>
      </c>
      <c r="B5049" s="100" t="str">
        <f>Cartilha_GLOBAL!B5049</f>
        <v>SINAPI</v>
      </c>
      <c r="C5049" s="104" t="str">
        <f>Cartilha_GLOBAL!C5049</f>
        <v>CURVA 90 GRAUS, CPVC, SOLDÁVEL, DN 28MM, INSTALADO EM RAMAL OU SUB-RAMAL DE ÁGUA   FORNECIMENTO E INSTALAÇÃO. AF_06/2022</v>
      </c>
      <c r="D5049" s="94" t="str">
        <f>Cartilha_GLOBAL!D5049</f>
        <v>UN</v>
      </c>
      <c r="E5049" s="105">
        <f>Cartilha_GLOBAL!$E5049</f>
        <v>27.24</v>
      </c>
      <c r="F5049" s="182">
        <f>Cartilha_GLOBAL!$F5049</f>
        <v>33.43</v>
      </c>
      <c r="G5049" s="108"/>
      <c r="H5049" s="107">
        <f t="shared" si="313"/>
        <v>0</v>
      </c>
      <c r="I5049" s="143">
        <f t="shared" si="314"/>
        <v>0</v>
      </c>
      <c r="J5049" s="142"/>
      <c r="K5049" s="228"/>
      <c r="L5049" s="7" t="str">
        <f t="shared" si="315"/>
        <v/>
      </c>
      <c r="M5049" s="7" t="str">
        <f t="shared" si="316"/>
        <v/>
      </c>
      <c r="N5049" s="7" t="str">
        <f>Cartilha_GLOBAL!N5049</f>
        <v/>
      </c>
      <c r="O5049" s="144"/>
      <c r="Q5049" s="151"/>
      <c r="R5049" s="152">
        <v>0</v>
      </c>
      <c r="T5049" s="153">
        <f>IF(Cartilha_GLOBAL!R5049=0,0,IF(Cartilha_GLOBAL!R5049&gt;0,"c","b"))</f>
        <v>0</v>
      </c>
    </row>
    <row r="5050" ht="22.5" hidden="1" spans="1:20">
      <c r="A5050" s="158">
        <f>Cartilha_GLOBAL!A5050</f>
        <v>89721</v>
      </c>
      <c r="B5050" s="100" t="str">
        <f>Cartilha_GLOBAL!B5050</f>
        <v>SINAPI</v>
      </c>
      <c r="C5050" s="104" t="str">
        <f>Cartilha_GLOBAL!C5050</f>
        <v>CURVA 90 GRAUS, CPVC, SOLDÁVEL, DN 22MM, INSTALADO EM RAMAL DE DISTRIBUIÇÃO DE ÁGUA - FORNECIMENTO E INSTALAÇÃO. AF_06/2022</v>
      </c>
      <c r="D5050" s="94" t="str">
        <f>Cartilha_GLOBAL!D5050</f>
        <v>UN</v>
      </c>
      <c r="E5050" s="105">
        <f>Cartilha_GLOBAL!$E5050</f>
        <v>17.54</v>
      </c>
      <c r="F5050" s="182">
        <f>Cartilha_GLOBAL!$F5050</f>
        <v>21.53</v>
      </c>
      <c r="G5050" s="108"/>
      <c r="H5050" s="107">
        <f t="shared" si="313"/>
        <v>0</v>
      </c>
      <c r="I5050" s="143">
        <f t="shared" si="314"/>
        <v>0</v>
      </c>
      <c r="J5050" s="142"/>
      <c r="K5050" s="145"/>
      <c r="L5050" s="7" t="str">
        <f t="shared" si="315"/>
        <v/>
      </c>
      <c r="M5050" s="7" t="str">
        <f t="shared" si="316"/>
        <v/>
      </c>
      <c r="N5050" s="7" t="str">
        <f>Cartilha_GLOBAL!N5050</f>
        <v/>
      </c>
      <c r="O5050" s="144"/>
      <c r="Q5050" s="151"/>
      <c r="R5050" s="152">
        <v>0</v>
      </c>
      <c r="T5050" s="153">
        <f>IF(Cartilha_GLOBAL!R5050=0,0,IF(Cartilha_GLOBAL!R5050&gt;0,"c","b"))</f>
        <v>0</v>
      </c>
    </row>
    <row r="5051" ht="22.5" hidden="1" spans="1:20">
      <c r="A5051" s="158">
        <f>Cartilha_GLOBAL!A5051</f>
        <v>89727</v>
      </c>
      <c r="B5051" s="100" t="str">
        <f>Cartilha_GLOBAL!B5051</f>
        <v>SINAPI</v>
      </c>
      <c r="C5051" s="104" t="str">
        <f>Cartilha_GLOBAL!C5051</f>
        <v>CURVA 90 GRAUS, CPVC, SOLDÁVEL, DN 28MM, INSTALADO EM RAMAL DE DISTRIBUIÇÃO DE ÁGUA   FORNECIMENTO E INSTALAÇÃO. AF_06/2022</v>
      </c>
      <c r="D5051" s="94" t="str">
        <f>Cartilha_GLOBAL!D5051</f>
        <v>UN</v>
      </c>
      <c r="E5051" s="105">
        <f>Cartilha_GLOBAL!$E5051</f>
        <v>26.24</v>
      </c>
      <c r="F5051" s="182">
        <f>Cartilha_GLOBAL!$F5051</f>
        <v>32.21</v>
      </c>
      <c r="G5051" s="108"/>
      <c r="H5051" s="107">
        <f t="shared" si="313"/>
        <v>0</v>
      </c>
      <c r="I5051" s="143">
        <f t="shared" si="314"/>
        <v>0</v>
      </c>
      <c r="J5051" s="142"/>
      <c r="K5051" s="228"/>
      <c r="L5051" s="7" t="str">
        <f t="shared" si="315"/>
        <v/>
      </c>
      <c r="M5051" s="7" t="str">
        <f t="shared" si="316"/>
        <v/>
      </c>
      <c r="N5051" s="7" t="str">
        <f>Cartilha_GLOBAL!N5051</f>
        <v/>
      </c>
      <c r="O5051" s="144"/>
      <c r="Q5051" s="151"/>
      <c r="R5051" s="152">
        <v>0</v>
      </c>
      <c r="T5051" s="153">
        <f>IF(Cartilha_GLOBAL!R5051=0,0,IF(Cartilha_GLOBAL!R5051&gt;0,"c","b"))</f>
        <v>0</v>
      </c>
    </row>
    <row r="5052" ht="22.5" hidden="1" spans="1:20">
      <c r="A5052" s="158">
        <f>Cartilha_GLOBAL!A5052</f>
        <v>94741</v>
      </c>
      <c r="B5052" s="100" t="str">
        <f>Cartilha_GLOBAL!B5052</f>
        <v>SINAPI</v>
      </c>
      <c r="C5052" s="104" t="str">
        <f>Cartilha_GLOBAL!C5052</f>
        <v>CURVA 90 GRAUS, CPVC, SOLDÁVEL, DN 22 MM, INSTALADO EM RESERVAÇÃO DE ÁGUA DE EDIFICAÇÃO QUE POSSUA RESERVATÓRIO DE FIBRA/FIBROCIMENTO  FORNECIMENTO E INSTALAÇÃO. AF_06/2016</v>
      </c>
      <c r="D5052" s="94" t="str">
        <f>Cartilha_GLOBAL!D5052</f>
        <v>UN</v>
      </c>
      <c r="E5052" s="105">
        <f>Cartilha_GLOBAL!$E5052</f>
        <v>14.33</v>
      </c>
      <c r="F5052" s="182">
        <f>Cartilha_GLOBAL!$F5052</f>
        <v>17.59</v>
      </c>
      <c r="G5052" s="108"/>
      <c r="H5052" s="107">
        <f t="shared" si="313"/>
        <v>0</v>
      </c>
      <c r="I5052" s="143">
        <f t="shared" si="314"/>
        <v>0</v>
      </c>
      <c r="J5052" s="142"/>
      <c r="K5052" s="145"/>
      <c r="L5052" s="7" t="str">
        <f t="shared" si="315"/>
        <v/>
      </c>
      <c r="M5052" s="7" t="str">
        <f t="shared" si="316"/>
        <v/>
      </c>
      <c r="N5052" s="7" t="str">
        <f>Cartilha_GLOBAL!N5052</f>
        <v/>
      </c>
      <c r="O5052" s="144"/>
      <c r="Q5052" s="151"/>
      <c r="R5052" s="152">
        <v>0</v>
      </c>
      <c r="T5052" s="153">
        <f>IF(Cartilha_GLOBAL!R5052=0,0,IF(Cartilha_GLOBAL!R5052&gt;0,"c","b"))</f>
        <v>0</v>
      </c>
    </row>
    <row r="5053" ht="22.5" hidden="1" spans="1:20">
      <c r="A5053" s="158">
        <f>Cartilha_GLOBAL!A5053</f>
        <v>94743</v>
      </c>
      <c r="B5053" s="100" t="str">
        <f>Cartilha_GLOBAL!B5053</f>
        <v>SINAPI</v>
      </c>
      <c r="C5053" s="104" t="str">
        <f>Cartilha_GLOBAL!C5053</f>
        <v>CURVA 90 GRAUS, CPVC, SOLDÁVEL, DN 28 MM, INSTALADO EM RESERVAÇÃO DE ÁGUA DE EDIFICAÇÃO QUE POSSUA RESERVATÓRIO DE FIBRA/FIBROCIMENTO  FORNECIMENTO E INSTALAÇÃO. AF_06/2016</v>
      </c>
      <c r="D5053" s="94" t="str">
        <f>Cartilha_GLOBAL!D5053</f>
        <v>UN</v>
      </c>
      <c r="E5053" s="105">
        <f>Cartilha_GLOBAL!$E5053</f>
        <v>20.71</v>
      </c>
      <c r="F5053" s="182">
        <f>Cartilha_GLOBAL!$F5053</f>
        <v>25.42</v>
      </c>
      <c r="G5053" s="108"/>
      <c r="H5053" s="107">
        <f t="shared" si="313"/>
        <v>0</v>
      </c>
      <c r="I5053" s="143">
        <f t="shared" si="314"/>
        <v>0</v>
      </c>
      <c r="J5053" s="142"/>
      <c r="K5053" s="145"/>
      <c r="L5053" s="7" t="str">
        <f t="shared" si="315"/>
        <v/>
      </c>
      <c r="M5053" s="7" t="str">
        <f t="shared" si="316"/>
        <v/>
      </c>
      <c r="N5053" s="7" t="str">
        <f>Cartilha_GLOBAL!N5053</f>
        <v/>
      </c>
      <c r="O5053" s="144"/>
      <c r="Q5053" s="151"/>
      <c r="R5053" s="152">
        <v>0</v>
      </c>
      <c r="T5053" s="153">
        <f>IF(Cartilha_GLOBAL!R5053=0,0,IF(Cartilha_GLOBAL!R5053&gt;0,"c","b"))</f>
        <v>0</v>
      </c>
    </row>
    <row r="5054" ht="22.5" hidden="1" spans="1:20">
      <c r="A5054" s="158">
        <f>Cartilha_GLOBAL!A5054</f>
        <v>89657</v>
      </c>
      <c r="B5054" s="100" t="str">
        <f>Cartilha_GLOBAL!B5054</f>
        <v>SINAPI</v>
      </c>
      <c r="C5054" s="104" t="str">
        <f>Cartilha_GLOBAL!C5054</f>
        <v>CURVA DE TRANSPOSIÇÃO, CPVC, SOLDÁVEL, DN15MM, INSTALADO EM RAMAL OU SUB-RAMAL DE ÁGUA   FORNECIMENTO E INSTALAÇÃO. AF_06/2022</v>
      </c>
      <c r="D5054" s="94" t="str">
        <f>Cartilha_GLOBAL!D5054</f>
        <v>UN</v>
      </c>
      <c r="E5054" s="105">
        <f>Cartilha_GLOBAL!$E5054</f>
        <v>14.91</v>
      </c>
      <c r="F5054" s="182">
        <f>Cartilha_GLOBAL!$F5054</f>
        <v>18.3</v>
      </c>
      <c r="G5054" s="108"/>
      <c r="H5054" s="107">
        <f t="shared" si="313"/>
        <v>0</v>
      </c>
      <c r="I5054" s="143">
        <f t="shared" si="314"/>
        <v>0</v>
      </c>
      <c r="J5054" s="142"/>
      <c r="K5054" s="145"/>
      <c r="L5054" s="7" t="str">
        <f t="shared" si="315"/>
        <v/>
      </c>
      <c r="M5054" s="7" t="str">
        <f t="shared" si="316"/>
        <v/>
      </c>
      <c r="N5054" s="7" t="str">
        <f>Cartilha_GLOBAL!N5054</f>
        <v/>
      </c>
      <c r="O5054" s="144"/>
      <c r="Q5054" s="151"/>
      <c r="R5054" s="152">
        <v>0</v>
      </c>
      <c r="T5054" s="153">
        <f>IF(Cartilha_GLOBAL!R5054=0,0,IF(Cartilha_GLOBAL!R5054&gt;0,"c","b"))</f>
        <v>0</v>
      </c>
    </row>
    <row r="5055" ht="22.5" hidden="1" spans="1:20">
      <c r="A5055" s="158">
        <f>Cartilha_GLOBAL!A5055</f>
        <v>89664</v>
      </c>
      <c r="B5055" s="100" t="str">
        <f>Cartilha_GLOBAL!B5055</f>
        <v>SINAPI</v>
      </c>
      <c r="C5055" s="104" t="str">
        <f>Cartilha_GLOBAL!C5055</f>
        <v>CURVA DE TRANSPOSIÇÃO, CPVC, SOLDÁVEL, DN22MM, INSTALADO EM RAMAL OU SUB-RAMAL DE ÁGUA   FORNECIMENTO E INSTALAÇÃO. AF_06/2022</v>
      </c>
      <c r="D5055" s="94" t="str">
        <f>Cartilha_GLOBAL!D5055</f>
        <v>UN</v>
      </c>
      <c r="E5055" s="105">
        <f>Cartilha_GLOBAL!$E5055</f>
        <v>18.51</v>
      </c>
      <c r="F5055" s="182">
        <f>Cartilha_GLOBAL!$F5055</f>
        <v>22.72</v>
      </c>
      <c r="G5055" s="108"/>
      <c r="H5055" s="107">
        <f t="shared" si="313"/>
        <v>0</v>
      </c>
      <c r="I5055" s="143">
        <f t="shared" si="314"/>
        <v>0</v>
      </c>
      <c r="J5055" s="142"/>
      <c r="K5055" s="228"/>
      <c r="L5055" s="7" t="str">
        <f t="shared" si="315"/>
        <v/>
      </c>
      <c r="M5055" s="7" t="str">
        <f t="shared" si="316"/>
        <v/>
      </c>
      <c r="N5055" s="7" t="str">
        <f>Cartilha_GLOBAL!N5055</f>
        <v/>
      </c>
      <c r="O5055" s="144"/>
      <c r="Q5055" s="151"/>
      <c r="R5055" s="152">
        <v>0</v>
      </c>
      <c r="T5055" s="153">
        <f>IF(Cartilha_GLOBAL!R5055=0,0,IF(Cartilha_GLOBAL!R5055&gt;0,"c","b"))</f>
        <v>0</v>
      </c>
    </row>
    <row r="5056" ht="22.5" hidden="1" spans="1:20">
      <c r="A5056" s="158">
        <f>Cartilha_GLOBAL!A5056</f>
        <v>89749</v>
      </c>
      <c r="B5056" s="100" t="str">
        <f>Cartilha_GLOBAL!B5056</f>
        <v>SINAPI</v>
      </c>
      <c r="C5056" s="104" t="str">
        <f>Cartilha_GLOBAL!C5056</f>
        <v>CURVA DE TRANSPOSIÇÃO, CPVC, SOLDÁVEL, DN 22MM, INSTALADO EM RAMAL DE DISTRIBUIÇÃO DE ÁGUA   FORNECIMENTO E INSTALAÇÃO. AF_06/2022</v>
      </c>
      <c r="D5056" s="94" t="str">
        <f>Cartilha_GLOBAL!D5056</f>
        <v>UN</v>
      </c>
      <c r="E5056" s="105">
        <f>Cartilha_GLOBAL!$E5056</f>
        <v>17.95</v>
      </c>
      <c r="F5056" s="182">
        <f>Cartilha_GLOBAL!$F5056</f>
        <v>22.03</v>
      </c>
      <c r="G5056" s="108"/>
      <c r="H5056" s="107">
        <f t="shared" si="313"/>
        <v>0</v>
      </c>
      <c r="I5056" s="143">
        <f t="shared" si="314"/>
        <v>0</v>
      </c>
      <c r="J5056" s="142"/>
      <c r="K5056" s="145"/>
      <c r="L5056" s="7" t="str">
        <f t="shared" si="315"/>
        <v/>
      </c>
      <c r="M5056" s="7" t="str">
        <f t="shared" si="316"/>
        <v/>
      </c>
      <c r="N5056" s="7" t="str">
        <f>Cartilha_GLOBAL!N5056</f>
        <v/>
      </c>
      <c r="O5056" s="144"/>
      <c r="Q5056" s="151"/>
      <c r="R5056" s="152">
        <v>0</v>
      </c>
      <c r="T5056" s="153">
        <f>IF(Cartilha_GLOBAL!R5056=0,0,IF(Cartilha_GLOBAL!R5056&gt;0,"c","b"))</f>
        <v>0</v>
      </c>
    </row>
    <row r="5057" ht="22.5" hidden="1" spans="1:20">
      <c r="A5057" s="158">
        <f>Cartilha_GLOBAL!A5057</f>
        <v>89653</v>
      </c>
      <c r="B5057" s="100" t="str">
        <f>Cartilha_GLOBAL!B5057</f>
        <v>SINAPI</v>
      </c>
      <c r="C5057" s="104" t="str">
        <f>Cartilha_GLOBAL!C5057</f>
        <v>LUVA DE TRANSIÇÃO, CPVC, SOLDÁVEL, DN15MM X 1/2, INSTALADO EM RAMAL OU SUB-RAMAL DE ÁGUA - FORNECIMENTO E INSTALAÇÃO. AF_06/2022</v>
      </c>
      <c r="D5057" s="94" t="str">
        <f>Cartilha_GLOBAL!D5057</f>
        <v>UN</v>
      </c>
      <c r="E5057" s="105">
        <f>Cartilha_GLOBAL!$E5057</f>
        <v>18.46</v>
      </c>
      <c r="F5057" s="182">
        <f>Cartilha_GLOBAL!$F5057</f>
        <v>22.66</v>
      </c>
      <c r="G5057" s="108"/>
      <c r="H5057" s="107">
        <f t="shared" si="313"/>
        <v>0</v>
      </c>
      <c r="I5057" s="143">
        <f t="shared" si="314"/>
        <v>0</v>
      </c>
      <c r="J5057" s="142"/>
      <c r="K5057" s="228"/>
      <c r="L5057" s="7" t="str">
        <f t="shared" si="315"/>
        <v/>
      </c>
      <c r="M5057" s="7" t="str">
        <f t="shared" si="316"/>
        <v/>
      </c>
      <c r="N5057" s="7" t="str">
        <f>Cartilha_GLOBAL!N5057</f>
        <v/>
      </c>
      <c r="O5057" s="144"/>
      <c r="Q5057" s="151"/>
      <c r="R5057" s="152">
        <v>0</v>
      </c>
      <c r="T5057" s="153">
        <f>IF(Cartilha_GLOBAL!R5057=0,0,IF(Cartilha_GLOBAL!R5057&gt;0,"c","b"))</f>
        <v>0</v>
      </c>
    </row>
    <row r="5058" ht="22.5" hidden="1" spans="1:20">
      <c r="A5058" s="158">
        <f>Cartilha_GLOBAL!A5058</f>
        <v>89660</v>
      </c>
      <c r="B5058" s="100" t="str">
        <f>Cartilha_GLOBAL!B5058</f>
        <v>SINAPI</v>
      </c>
      <c r="C5058" s="104" t="str">
        <f>Cartilha_GLOBAL!C5058</f>
        <v>LUVA DE TRANSIÇÃO, CPVC, SOLDÁVEL, DN22MM X 25MM, INSTALADO EM RAMAL OU SUB-RAMAL DE ÁGUA - FORNECIMENTO E INSTALAÇÃO. AF_06/2022</v>
      </c>
      <c r="D5058" s="94" t="str">
        <f>Cartilha_GLOBAL!D5058</f>
        <v>UN</v>
      </c>
      <c r="E5058" s="105">
        <f>Cartilha_GLOBAL!$E5058</f>
        <v>11.06</v>
      </c>
      <c r="F5058" s="182">
        <f>Cartilha_GLOBAL!$F5058</f>
        <v>13.58</v>
      </c>
      <c r="G5058" s="108"/>
      <c r="H5058" s="107">
        <f t="shared" si="313"/>
        <v>0</v>
      </c>
      <c r="I5058" s="143">
        <f t="shared" si="314"/>
        <v>0</v>
      </c>
      <c r="J5058" s="142"/>
      <c r="K5058" s="228"/>
      <c r="L5058" s="7" t="str">
        <f t="shared" si="315"/>
        <v/>
      </c>
      <c r="M5058" s="7" t="str">
        <f t="shared" si="316"/>
        <v/>
      </c>
      <c r="N5058" s="7" t="str">
        <f>Cartilha_GLOBAL!N5058</f>
        <v/>
      </c>
      <c r="O5058" s="144"/>
      <c r="Q5058" s="151"/>
      <c r="R5058" s="152">
        <v>0</v>
      </c>
      <c r="T5058" s="153">
        <f>IF(Cartilha_GLOBAL!R5058=0,0,IF(Cartilha_GLOBAL!R5058&gt;0,"c","b"))</f>
        <v>0</v>
      </c>
    </row>
    <row r="5059" ht="22.5" hidden="1" spans="1:20">
      <c r="A5059" s="158">
        <f>Cartilha_GLOBAL!A5059</f>
        <v>89651</v>
      </c>
      <c r="B5059" s="100" t="str">
        <f>Cartilha_GLOBAL!B5059</f>
        <v>SINAPI</v>
      </c>
      <c r="C5059" s="104" t="str">
        <f>Cartilha_GLOBAL!C5059</f>
        <v>LUVA, CPVC, SOLDÁVEL, DN 15MM, INSTALADO EM RAMAL OU SUB-RAMAL DE ÁGUA - FORNECIMENTO E INSTALAÇÃO. AF_06/2022</v>
      </c>
      <c r="D5059" s="94" t="str">
        <f>Cartilha_GLOBAL!D5059</f>
        <v>UN</v>
      </c>
      <c r="E5059" s="105">
        <f>Cartilha_GLOBAL!$E5059</f>
        <v>8.16</v>
      </c>
      <c r="F5059" s="182">
        <f>Cartilha_GLOBAL!$F5059</f>
        <v>10.02</v>
      </c>
      <c r="G5059" s="108"/>
      <c r="H5059" s="107">
        <f t="shared" si="313"/>
        <v>0</v>
      </c>
      <c r="I5059" s="143">
        <f t="shared" si="314"/>
        <v>0</v>
      </c>
      <c r="J5059" s="142"/>
      <c r="K5059" s="228"/>
      <c r="L5059" s="7" t="str">
        <f t="shared" si="315"/>
        <v/>
      </c>
      <c r="M5059" s="7" t="str">
        <f t="shared" si="316"/>
        <v/>
      </c>
      <c r="N5059" s="7" t="str">
        <f>Cartilha_GLOBAL!N5059</f>
        <v/>
      </c>
      <c r="O5059" s="144"/>
      <c r="Q5059" s="151"/>
      <c r="R5059" s="152">
        <v>0</v>
      </c>
      <c r="T5059" s="153">
        <f>IF(Cartilha_GLOBAL!R5059=0,0,IF(Cartilha_GLOBAL!R5059&gt;0,"c","b"))</f>
        <v>0</v>
      </c>
    </row>
    <row r="5060" ht="22.5" hidden="1" spans="1:20">
      <c r="A5060" s="158">
        <f>Cartilha_GLOBAL!A5060</f>
        <v>89658</v>
      </c>
      <c r="B5060" s="100" t="str">
        <f>Cartilha_GLOBAL!B5060</f>
        <v>SINAPI</v>
      </c>
      <c r="C5060" s="104" t="str">
        <f>Cartilha_GLOBAL!C5060</f>
        <v>LUVA, CPVC, SOLDÁVEL, DN 22MM, INSTALADO EM RAMAL OU SUB-RAMAL DE ÁGUA   FORNECIMENTO E INSTALAÇÃO. AF_06/2022</v>
      </c>
      <c r="D5060" s="94" t="str">
        <f>Cartilha_GLOBAL!D5060</f>
        <v>UN</v>
      </c>
      <c r="E5060" s="105">
        <f>Cartilha_GLOBAL!$E5060</f>
        <v>10.86</v>
      </c>
      <c r="F5060" s="182">
        <f>Cartilha_GLOBAL!$F5060</f>
        <v>13.33</v>
      </c>
      <c r="G5060" s="108"/>
      <c r="H5060" s="107">
        <f t="shared" si="313"/>
        <v>0</v>
      </c>
      <c r="I5060" s="143">
        <f t="shared" si="314"/>
        <v>0</v>
      </c>
      <c r="J5060" s="142"/>
      <c r="K5060" s="228"/>
      <c r="L5060" s="7" t="str">
        <f t="shared" si="315"/>
        <v/>
      </c>
      <c r="M5060" s="7" t="str">
        <f t="shared" si="316"/>
        <v/>
      </c>
      <c r="N5060" s="7" t="str">
        <f>Cartilha_GLOBAL!N5060</f>
        <v/>
      </c>
      <c r="O5060" s="144"/>
      <c r="Q5060" s="151"/>
      <c r="R5060" s="152">
        <v>0</v>
      </c>
      <c r="T5060" s="153">
        <f>IF(Cartilha_GLOBAL!R5060=0,0,IF(Cartilha_GLOBAL!R5060&gt;0,"c","b"))</f>
        <v>0</v>
      </c>
    </row>
    <row r="5061" ht="22.5" hidden="1" spans="1:20">
      <c r="A5061" s="158">
        <f>Cartilha_GLOBAL!A5061</f>
        <v>89740</v>
      </c>
      <c r="B5061" s="100" t="str">
        <f>Cartilha_GLOBAL!B5061</f>
        <v>SINAPI</v>
      </c>
      <c r="C5061" s="104" t="str">
        <f>Cartilha_GLOBAL!C5061</f>
        <v>LUVA DE TRANSIÇÃO, CPVC, SOLDÁVEL, DN 22MM X 25MM, INSTALADO EM RAMAL DE DISTRIBUIÇÃO DE ÁGUA   FORNECIMENTO E INSTALAÇÃO. AF_06/2022</v>
      </c>
      <c r="D5061" s="94" t="str">
        <f>Cartilha_GLOBAL!D5061</f>
        <v>UN</v>
      </c>
      <c r="E5061" s="105">
        <f>Cartilha_GLOBAL!$E5061</f>
        <v>10.48</v>
      </c>
      <c r="F5061" s="182">
        <f>Cartilha_GLOBAL!$F5061</f>
        <v>12.86</v>
      </c>
      <c r="G5061" s="108"/>
      <c r="H5061" s="107">
        <f t="shared" si="313"/>
        <v>0</v>
      </c>
      <c r="I5061" s="143">
        <f t="shared" si="314"/>
        <v>0</v>
      </c>
      <c r="J5061" s="142"/>
      <c r="K5061" s="228"/>
      <c r="L5061" s="7" t="str">
        <f t="shared" si="315"/>
        <v/>
      </c>
      <c r="M5061" s="7" t="str">
        <f t="shared" si="316"/>
        <v/>
      </c>
      <c r="N5061" s="7" t="str">
        <f>Cartilha_GLOBAL!N5061</f>
        <v/>
      </c>
      <c r="O5061" s="144"/>
      <c r="Q5061" s="151"/>
      <c r="R5061" s="152">
        <v>0</v>
      </c>
      <c r="T5061" s="153">
        <f>IF(Cartilha_GLOBAL!R5061=0,0,IF(Cartilha_GLOBAL!R5061&gt;0,"c","b"))</f>
        <v>0</v>
      </c>
    </row>
    <row r="5062" ht="22.5" hidden="1" spans="1:20">
      <c r="A5062" s="158">
        <f>Cartilha_GLOBAL!A5062</f>
        <v>89826</v>
      </c>
      <c r="B5062" s="100" t="str">
        <f>Cartilha_GLOBAL!B5062</f>
        <v>SINAPI</v>
      </c>
      <c r="C5062" s="104" t="str">
        <f>Cartilha_GLOBAL!C5062</f>
        <v>LUVA DE TRANSIÇÃO, CPVC, SOLDÁVEL, DN42MM X 1.1/2 , INSTALADO EM PRUMADA DE ÁGUA   FORNECIMENTO E INSTALAÇÃO. AF_06/2022</v>
      </c>
      <c r="D5062" s="94" t="str">
        <f>Cartilha_GLOBAL!D5062</f>
        <v>UN</v>
      </c>
      <c r="E5062" s="105">
        <f>Cartilha_GLOBAL!$E5062</f>
        <v>128.58</v>
      </c>
      <c r="F5062" s="182">
        <f>Cartilha_GLOBAL!$F5062</f>
        <v>157.82</v>
      </c>
      <c r="G5062" s="108"/>
      <c r="H5062" s="107">
        <f t="shared" si="313"/>
        <v>0</v>
      </c>
      <c r="I5062" s="143">
        <f t="shared" si="314"/>
        <v>0</v>
      </c>
      <c r="J5062" s="142"/>
      <c r="K5062" s="228"/>
      <c r="L5062" s="7" t="str">
        <f t="shared" si="315"/>
        <v/>
      </c>
      <c r="M5062" s="7" t="str">
        <f t="shared" si="316"/>
        <v/>
      </c>
      <c r="N5062" s="7" t="str">
        <f>Cartilha_GLOBAL!N5062</f>
        <v/>
      </c>
      <c r="O5062" s="144"/>
      <c r="Q5062" s="151"/>
      <c r="R5062" s="152">
        <v>0</v>
      </c>
      <c r="T5062" s="153">
        <f>IF(Cartilha_GLOBAL!R5062=0,0,IF(Cartilha_GLOBAL!R5062&gt;0,"c","b"))</f>
        <v>0</v>
      </c>
    </row>
    <row r="5063" ht="22.5" hidden="1" spans="1:20">
      <c r="A5063" s="158">
        <f>Cartilha_GLOBAL!A5063</f>
        <v>89836</v>
      </c>
      <c r="B5063" s="100" t="str">
        <f>Cartilha_GLOBAL!B5063</f>
        <v>SINAPI</v>
      </c>
      <c r="C5063" s="104" t="str">
        <f>Cartilha_GLOBAL!C5063</f>
        <v>LUVA DE TRANSIÇÃO, CPVC, SOLDÁVEL, DN 54MM X 2 , INSTALADO EM PRUMADA DE ÁGUA   FORNECIMENTO E INSTALAÇÃO. AF_06/2022</v>
      </c>
      <c r="D5063" s="94" t="str">
        <f>Cartilha_GLOBAL!D5063</f>
        <v>UN</v>
      </c>
      <c r="E5063" s="105">
        <f>Cartilha_GLOBAL!$E5063</f>
        <v>201.87</v>
      </c>
      <c r="F5063" s="182">
        <f>Cartilha_GLOBAL!$F5063</f>
        <v>247.78</v>
      </c>
      <c r="G5063" s="108"/>
      <c r="H5063" s="107">
        <f t="shared" si="313"/>
        <v>0</v>
      </c>
      <c r="I5063" s="143">
        <f t="shared" si="314"/>
        <v>0</v>
      </c>
      <c r="J5063" s="142"/>
      <c r="K5063" s="228"/>
      <c r="L5063" s="7" t="str">
        <f t="shared" si="315"/>
        <v/>
      </c>
      <c r="M5063" s="7" t="str">
        <f t="shared" si="316"/>
        <v/>
      </c>
      <c r="N5063" s="7" t="str">
        <f>Cartilha_GLOBAL!N5063</f>
        <v/>
      </c>
      <c r="O5063" s="144"/>
      <c r="Q5063" s="151"/>
      <c r="R5063" s="152">
        <v>0</v>
      </c>
      <c r="T5063" s="153">
        <f>IF(Cartilha_GLOBAL!R5063=0,0,IF(Cartilha_GLOBAL!R5063&gt;0,"c","b"))</f>
        <v>0</v>
      </c>
    </row>
    <row r="5064" ht="22.5" hidden="1" spans="1:20">
      <c r="A5064" s="158">
        <f>Cartilha_GLOBAL!A5064</f>
        <v>89670</v>
      </c>
      <c r="B5064" s="100" t="str">
        <f>Cartilha_GLOBAL!B5064</f>
        <v>SINAPI</v>
      </c>
      <c r="C5064" s="104" t="str">
        <f>Cartilha_GLOBAL!C5064</f>
        <v>LUVA, CPVC, SOLDÁVEL, DN 28MM, INSTALADO EM RAMAL OU SUB-RAMAL DE ÁGUA   FORNECIMENTO E INSTALAÇÃO. AF_06/2022</v>
      </c>
      <c r="D5064" s="94" t="str">
        <f>Cartilha_GLOBAL!D5064</f>
        <v>UN</v>
      </c>
      <c r="E5064" s="105">
        <f>Cartilha_GLOBAL!$E5064</f>
        <v>15.83</v>
      </c>
      <c r="F5064" s="182">
        <f>Cartilha_GLOBAL!$F5064</f>
        <v>19.43</v>
      </c>
      <c r="G5064" s="108"/>
      <c r="H5064" s="107">
        <f t="shared" si="313"/>
        <v>0</v>
      </c>
      <c r="I5064" s="143">
        <f t="shared" si="314"/>
        <v>0</v>
      </c>
      <c r="J5064" s="142"/>
      <c r="K5064" s="228"/>
      <c r="L5064" s="7" t="str">
        <f t="shared" si="315"/>
        <v/>
      </c>
      <c r="M5064" s="7" t="str">
        <f t="shared" si="316"/>
        <v/>
      </c>
      <c r="N5064" s="7" t="str">
        <f>Cartilha_GLOBAL!N5064</f>
        <v/>
      </c>
      <c r="O5064" s="144"/>
      <c r="Q5064" s="151"/>
      <c r="R5064" s="152">
        <v>0</v>
      </c>
      <c r="T5064" s="153">
        <f>IF(Cartilha_GLOBAL!R5064=0,0,IF(Cartilha_GLOBAL!R5064&gt;0,"c","b"))</f>
        <v>0</v>
      </c>
    </row>
    <row r="5065" ht="22.5" hidden="1" spans="1:20">
      <c r="A5065" s="158">
        <f>Cartilha_GLOBAL!A5065</f>
        <v>89680</v>
      </c>
      <c r="B5065" s="100" t="str">
        <f>Cartilha_GLOBAL!B5065</f>
        <v>SINAPI</v>
      </c>
      <c r="C5065" s="104" t="str">
        <f>Cartilha_GLOBAL!C5065</f>
        <v>LUVA, CPVC, SOLDÁVEL, DN 35MM, INSTALADO EM RAMAL OU SUB-RAMAL DE ÁGUA   FORNECIMENTO E INSTALAÇÃO. AF_06/2022</v>
      </c>
      <c r="D5065" s="94" t="str">
        <f>Cartilha_GLOBAL!D5065</f>
        <v>UN</v>
      </c>
      <c r="E5065" s="105">
        <f>Cartilha_GLOBAL!$E5065</f>
        <v>24.58</v>
      </c>
      <c r="F5065" s="182">
        <f>Cartilha_GLOBAL!$F5065</f>
        <v>30.17</v>
      </c>
      <c r="G5065" s="108"/>
      <c r="H5065" s="107">
        <f t="shared" si="313"/>
        <v>0</v>
      </c>
      <c r="I5065" s="143">
        <f t="shared" si="314"/>
        <v>0</v>
      </c>
      <c r="J5065" s="142"/>
      <c r="K5065" s="228"/>
      <c r="L5065" s="7" t="str">
        <f t="shared" si="315"/>
        <v/>
      </c>
      <c r="M5065" s="7" t="str">
        <f t="shared" si="316"/>
        <v/>
      </c>
      <c r="N5065" s="7" t="str">
        <f>Cartilha_GLOBAL!N5065</f>
        <v/>
      </c>
      <c r="O5065" s="144"/>
      <c r="Q5065" s="151"/>
      <c r="R5065" s="152">
        <v>0</v>
      </c>
      <c r="T5065" s="153">
        <f>IF(Cartilha_GLOBAL!R5065=0,0,IF(Cartilha_GLOBAL!R5065&gt;0,"c","b"))</f>
        <v>0</v>
      </c>
    </row>
    <row r="5066" ht="22.5" hidden="1" spans="1:20">
      <c r="A5066" s="158">
        <f>Cartilha_GLOBAL!A5066</f>
        <v>89736</v>
      </c>
      <c r="B5066" s="100" t="str">
        <f>Cartilha_GLOBAL!B5066</f>
        <v>SINAPI</v>
      </c>
      <c r="C5066" s="104" t="str">
        <f>Cartilha_GLOBAL!C5066</f>
        <v>LUVA, CPVC, SOLDÁVEL, DN 22MM, INSTALADO EM RAMAL DE DISTRIBUIÇÃO DE ÁGUA   FORNECIMENTO E INSTALAÇÃO. AF_06/2022</v>
      </c>
      <c r="D5066" s="94" t="str">
        <f>Cartilha_GLOBAL!D5066</f>
        <v>UN</v>
      </c>
      <c r="E5066" s="105">
        <f>Cartilha_GLOBAL!$E5066</f>
        <v>10.3</v>
      </c>
      <c r="F5066" s="182">
        <f>Cartilha_GLOBAL!$F5066</f>
        <v>12.64</v>
      </c>
      <c r="G5066" s="108"/>
      <c r="H5066" s="107">
        <f t="shared" si="313"/>
        <v>0</v>
      </c>
      <c r="I5066" s="143">
        <f t="shared" si="314"/>
        <v>0</v>
      </c>
      <c r="J5066" s="142"/>
      <c r="K5066" s="228"/>
      <c r="L5066" s="7" t="str">
        <f t="shared" si="315"/>
        <v/>
      </c>
      <c r="M5066" s="7" t="str">
        <f t="shared" si="316"/>
        <v/>
      </c>
      <c r="N5066" s="7" t="str">
        <f>Cartilha_GLOBAL!N5066</f>
        <v/>
      </c>
      <c r="O5066" s="144"/>
      <c r="Q5066" s="151"/>
      <c r="R5066" s="152">
        <v>0</v>
      </c>
      <c r="T5066" s="153">
        <f>IF(Cartilha_GLOBAL!R5066=0,0,IF(Cartilha_GLOBAL!R5066&gt;0,"c","b"))</f>
        <v>0</v>
      </c>
    </row>
    <row r="5067" ht="22.5" hidden="1" spans="1:20">
      <c r="A5067" s="158">
        <f>Cartilha_GLOBAL!A5067</f>
        <v>89755</v>
      </c>
      <c r="B5067" s="100" t="str">
        <f>Cartilha_GLOBAL!B5067</f>
        <v>SINAPI</v>
      </c>
      <c r="C5067" s="104" t="str">
        <f>Cartilha_GLOBAL!C5067</f>
        <v>LUVA, CPVC, SOLDÁVEL, DN 28MM, INSTALADO EM RAMAL DE DISTRIBUIÇÃO DE ÁGUA   FORNECIMENTO E INSTALAÇÃO. AF_06/2022</v>
      </c>
      <c r="D5067" s="94" t="str">
        <f>Cartilha_GLOBAL!D5067</f>
        <v>UN</v>
      </c>
      <c r="E5067" s="105">
        <f>Cartilha_GLOBAL!$E5067</f>
        <v>15.16</v>
      </c>
      <c r="F5067" s="182">
        <f>Cartilha_GLOBAL!$F5067</f>
        <v>18.61</v>
      </c>
      <c r="G5067" s="108"/>
      <c r="H5067" s="107">
        <f t="shared" si="313"/>
        <v>0</v>
      </c>
      <c r="I5067" s="143">
        <f t="shared" si="314"/>
        <v>0</v>
      </c>
      <c r="J5067" s="142"/>
      <c r="K5067" s="228"/>
      <c r="L5067" s="7" t="str">
        <f t="shared" si="315"/>
        <v/>
      </c>
      <c r="M5067" s="7" t="str">
        <f t="shared" si="316"/>
        <v/>
      </c>
      <c r="N5067" s="7" t="str">
        <f>Cartilha_GLOBAL!N5067</f>
        <v/>
      </c>
      <c r="O5067" s="144"/>
      <c r="Q5067" s="151"/>
      <c r="R5067" s="152">
        <v>0</v>
      </c>
      <c r="T5067" s="153">
        <f>IF(Cartilha_GLOBAL!R5067=0,0,IF(Cartilha_GLOBAL!R5067&gt;0,"c","b"))</f>
        <v>0</v>
      </c>
    </row>
    <row r="5068" ht="22.5" hidden="1" spans="1:20">
      <c r="A5068" s="158">
        <f>Cartilha_GLOBAL!A5068</f>
        <v>89760</v>
      </c>
      <c r="B5068" s="100" t="str">
        <f>Cartilha_GLOBAL!B5068</f>
        <v>SINAPI</v>
      </c>
      <c r="C5068" s="104" t="str">
        <f>Cartilha_GLOBAL!C5068</f>
        <v>LUVA, CPVC, SOLDÁVEL, DN 35MM, INSTALADO EM RAMAL DE DISTRIBUIÇÃO DE ÁGUA - FORNECIMENTO E INSTALAÇÃO. AF_06/2022</v>
      </c>
      <c r="D5068" s="94" t="str">
        <f>Cartilha_GLOBAL!D5068</f>
        <v>UN</v>
      </c>
      <c r="E5068" s="105">
        <f>Cartilha_GLOBAL!$E5068</f>
        <v>23.8</v>
      </c>
      <c r="F5068" s="182">
        <f>Cartilha_GLOBAL!$F5068</f>
        <v>29.21</v>
      </c>
      <c r="G5068" s="108"/>
      <c r="H5068" s="107">
        <f t="shared" si="313"/>
        <v>0</v>
      </c>
      <c r="I5068" s="143">
        <f t="shared" si="314"/>
        <v>0</v>
      </c>
      <c r="J5068" s="142"/>
      <c r="K5068" s="228"/>
      <c r="L5068" s="7" t="str">
        <f t="shared" si="315"/>
        <v/>
      </c>
      <c r="M5068" s="7" t="str">
        <f t="shared" si="316"/>
        <v/>
      </c>
      <c r="N5068" s="7" t="str">
        <f>Cartilha_GLOBAL!N5068</f>
        <v/>
      </c>
      <c r="O5068" s="144"/>
      <c r="Q5068" s="151"/>
      <c r="R5068" s="152">
        <v>0</v>
      </c>
      <c r="T5068" s="153">
        <f>IF(Cartilha_GLOBAL!R5068=0,0,IF(Cartilha_GLOBAL!R5068&gt;0,"c","b"))</f>
        <v>0</v>
      </c>
    </row>
    <row r="5069" ht="22.5" hidden="1" spans="1:20">
      <c r="A5069" s="158">
        <f>Cartilha_GLOBAL!A5069</f>
        <v>89794</v>
      </c>
      <c r="B5069" s="100" t="str">
        <f>Cartilha_GLOBAL!B5069</f>
        <v>SINAPI</v>
      </c>
      <c r="C5069" s="104" t="str">
        <f>Cartilha_GLOBAL!C5069</f>
        <v>LUVA, CPVC, SOLDÁVEL, DN 35MM, INSTALADO EM PRUMADA DE ÁGUA   FORNECIMENTO E INSTALAÇÃO. AF_06/2022</v>
      </c>
      <c r="D5069" s="94" t="str">
        <f>Cartilha_GLOBAL!D5069</f>
        <v>UN</v>
      </c>
      <c r="E5069" s="105">
        <f>Cartilha_GLOBAL!$E5069</f>
        <v>20.73</v>
      </c>
      <c r="F5069" s="182">
        <f>Cartilha_GLOBAL!$F5069</f>
        <v>25.44</v>
      </c>
      <c r="G5069" s="108"/>
      <c r="H5069" s="107">
        <f t="shared" si="313"/>
        <v>0</v>
      </c>
      <c r="I5069" s="143">
        <f t="shared" si="314"/>
        <v>0</v>
      </c>
      <c r="J5069" s="142"/>
      <c r="K5069" s="145"/>
      <c r="L5069" s="7" t="str">
        <f t="shared" si="315"/>
        <v/>
      </c>
      <c r="M5069" s="7" t="str">
        <f t="shared" si="316"/>
        <v/>
      </c>
      <c r="N5069" s="7" t="str">
        <f>Cartilha_GLOBAL!N5069</f>
        <v/>
      </c>
      <c r="O5069" s="144"/>
      <c r="Q5069" s="151"/>
      <c r="R5069" s="152">
        <v>0</v>
      </c>
      <c r="T5069" s="153">
        <f>IF(Cartilha_GLOBAL!R5069=0,0,IF(Cartilha_GLOBAL!R5069&gt;0,"c","b"))</f>
        <v>0</v>
      </c>
    </row>
    <row r="5070" ht="22.5" hidden="1" spans="1:20">
      <c r="A5070" s="158">
        <f>Cartilha_GLOBAL!A5070</f>
        <v>89822</v>
      </c>
      <c r="B5070" s="100" t="str">
        <f>Cartilha_GLOBAL!B5070</f>
        <v>SINAPI</v>
      </c>
      <c r="C5070" s="104" t="str">
        <f>Cartilha_GLOBAL!C5070</f>
        <v>LUVA, CPVC, SOLDÁVEL, DN 42MM, INSTALADO EM PRUMADA DE ÁGUA   FORNECIMENTO E INSTALAÇÃO. AF_06/2022</v>
      </c>
      <c r="D5070" s="94" t="str">
        <f>Cartilha_GLOBAL!D5070</f>
        <v>UN</v>
      </c>
      <c r="E5070" s="105">
        <f>Cartilha_GLOBAL!$E5070</f>
        <v>26.97</v>
      </c>
      <c r="F5070" s="182">
        <f>Cartilha_GLOBAL!$F5070</f>
        <v>33.1</v>
      </c>
      <c r="G5070" s="108"/>
      <c r="H5070" s="107">
        <f t="shared" si="313"/>
        <v>0</v>
      </c>
      <c r="I5070" s="143">
        <f t="shared" si="314"/>
        <v>0</v>
      </c>
      <c r="J5070" s="142"/>
      <c r="K5070" s="145"/>
      <c r="L5070" s="7" t="str">
        <f t="shared" si="315"/>
        <v/>
      </c>
      <c r="M5070" s="7" t="str">
        <f t="shared" si="316"/>
        <v/>
      </c>
      <c r="N5070" s="7" t="str">
        <f>Cartilha_GLOBAL!N5070</f>
        <v/>
      </c>
      <c r="O5070" s="144"/>
      <c r="Q5070" s="151"/>
      <c r="R5070" s="152">
        <v>0</v>
      </c>
      <c r="T5070" s="153">
        <f>IF(Cartilha_GLOBAL!R5070=0,0,IF(Cartilha_GLOBAL!R5070&gt;0,"c","b"))</f>
        <v>0</v>
      </c>
    </row>
    <row r="5071" ht="22.5" hidden="1" spans="1:20">
      <c r="A5071" s="158">
        <f>Cartilha_GLOBAL!A5071</f>
        <v>89835</v>
      </c>
      <c r="B5071" s="100" t="str">
        <f>Cartilha_GLOBAL!B5071</f>
        <v>SINAPI</v>
      </c>
      <c r="C5071" s="104" t="str">
        <f>Cartilha_GLOBAL!C5071</f>
        <v>LUVA, CPVC, SOLDÁVEL, DN 54MM, INSTALADO EM PRUMADA DE ÁGUA   FORNECIMENTO E INSTALAÇÃO. AF_06/2022</v>
      </c>
      <c r="D5071" s="94" t="str">
        <f>Cartilha_GLOBAL!D5071</f>
        <v>UN</v>
      </c>
      <c r="E5071" s="105">
        <f>Cartilha_GLOBAL!$E5071</f>
        <v>45.85</v>
      </c>
      <c r="F5071" s="182">
        <f>Cartilha_GLOBAL!$F5071</f>
        <v>56.28</v>
      </c>
      <c r="G5071" s="108"/>
      <c r="H5071" s="107">
        <f t="shared" si="313"/>
        <v>0</v>
      </c>
      <c r="I5071" s="143">
        <f t="shared" si="314"/>
        <v>0</v>
      </c>
      <c r="J5071" s="142"/>
      <c r="K5071" s="145"/>
      <c r="L5071" s="7" t="str">
        <f t="shared" si="315"/>
        <v/>
      </c>
      <c r="M5071" s="7" t="str">
        <f t="shared" si="316"/>
        <v/>
      </c>
      <c r="N5071" s="7" t="str">
        <f>Cartilha_GLOBAL!N5071</f>
        <v/>
      </c>
      <c r="O5071" s="144"/>
      <c r="Q5071" s="151"/>
      <c r="R5071" s="152">
        <v>0</v>
      </c>
      <c r="T5071" s="153">
        <f>IF(Cartilha_GLOBAL!R5071=0,0,IF(Cartilha_GLOBAL!R5071&gt;0,"c","b"))</f>
        <v>0</v>
      </c>
    </row>
    <row r="5072" ht="22.5" hidden="1" spans="1:20">
      <c r="A5072" s="158">
        <f>Cartilha_GLOBAL!A5072</f>
        <v>89838</v>
      </c>
      <c r="B5072" s="100" t="str">
        <f>Cartilha_GLOBAL!B5072</f>
        <v>SINAPI</v>
      </c>
      <c r="C5072" s="104" t="str">
        <f>Cartilha_GLOBAL!C5072</f>
        <v>LUVA, CPVC, SOLDÁVEL, DN 73MM, INSTALADO EM PRUMADA DE ÁGUA   FORNECIMENTO E INSTALAÇÃO. AF_06/2022</v>
      </c>
      <c r="D5072" s="94" t="str">
        <f>Cartilha_GLOBAL!D5072</f>
        <v>UN</v>
      </c>
      <c r="E5072" s="105">
        <f>Cartilha_GLOBAL!$E5072</f>
        <v>155.85</v>
      </c>
      <c r="F5072" s="182">
        <f>Cartilha_GLOBAL!$F5072</f>
        <v>191.29</v>
      </c>
      <c r="G5072" s="108"/>
      <c r="H5072" s="107">
        <f t="shared" si="313"/>
        <v>0</v>
      </c>
      <c r="I5072" s="143">
        <f t="shared" si="314"/>
        <v>0</v>
      </c>
      <c r="J5072" s="142"/>
      <c r="K5072" s="145"/>
      <c r="L5072" s="7" t="str">
        <f t="shared" si="315"/>
        <v/>
      </c>
      <c r="M5072" s="7" t="str">
        <f t="shared" si="316"/>
        <v/>
      </c>
      <c r="N5072" s="7" t="str">
        <f>Cartilha_GLOBAL!N5072</f>
        <v/>
      </c>
      <c r="O5072" s="144"/>
      <c r="Q5072" s="151"/>
      <c r="R5072" s="152">
        <v>0</v>
      </c>
      <c r="T5072" s="153">
        <f>IF(Cartilha_GLOBAL!R5072=0,0,IF(Cartilha_GLOBAL!R5072&gt;0,"c","b"))</f>
        <v>0</v>
      </c>
    </row>
    <row r="5073" ht="22.5" hidden="1" spans="1:20">
      <c r="A5073" s="158">
        <f>Cartilha_GLOBAL!A5073</f>
        <v>89840</v>
      </c>
      <c r="B5073" s="100" t="str">
        <f>Cartilha_GLOBAL!B5073</f>
        <v>SINAPI</v>
      </c>
      <c r="C5073" s="104" t="str">
        <f>Cartilha_GLOBAL!C5073</f>
        <v>LUVA, CPVC, SOLDÁVEL, DN 89MM, INSTALADO EM PRUMADA DE ÁGUA   FORNECIMENTO E INSTALAÇÃO. AF_06/2022</v>
      </c>
      <c r="D5073" s="94" t="str">
        <f>Cartilha_GLOBAL!D5073</f>
        <v>UN</v>
      </c>
      <c r="E5073" s="105">
        <f>Cartilha_GLOBAL!$E5073</f>
        <v>184.22</v>
      </c>
      <c r="F5073" s="182">
        <f>Cartilha_GLOBAL!$F5073</f>
        <v>226.11</v>
      </c>
      <c r="G5073" s="108"/>
      <c r="H5073" s="107">
        <f t="shared" si="313"/>
        <v>0</v>
      </c>
      <c r="I5073" s="143">
        <f t="shared" si="314"/>
        <v>0</v>
      </c>
      <c r="J5073" s="142"/>
      <c r="K5073" s="145"/>
      <c r="L5073" s="7" t="str">
        <f t="shared" si="315"/>
        <v/>
      </c>
      <c r="M5073" s="7" t="str">
        <f t="shared" si="316"/>
        <v/>
      </c>
      <c r="N5073" s="7" t="str">
        <f>Cartilha_GLOBAL!N5073</f>
        <v/>
      </c>
      <c r="O5073" s="144"/>
      <c r="Q5073" s="151"/>
      <c r="R5073" s="152">
        <v>0</v>
      </c>
      <c r="T5073" s="153">
        <f>IF(Cartilha_GLOBAL!R5073=0,0,IF(Cartilha_GLOBAL!R5073&gt;0,"c","b"))</f>
        <v>0</v>
      </c>
    </row>
    <row r="5074" ht="22.5" hidden="1" spans="1:20">
      <c r="A5074" s="158">
        <f>Cartilha_GLOBAL!A5074</f>
        <v>94725</v>
      </c>
      <c r="B5074" s="100" t="str">
        <f>Cartilha_GLOBAL!B5074</f>
        <v>SINAPI</v>
      </c>
      <c r="C5074" s="104" t="str">
        <f>Cartilha_GLOBAL!C5074</f>
        <v>LUVA, CPVC, SOLDÁVEL, DN 22 MM, INSTALADO EM RESERVAÇÃO DE ÁGUA DE EDIFICAÇÃO QUE POSSUA RESERVATÓRIO DE FIBRA/FIBROCIMENTO  FORNECIMENTO E INSTALAÇÃO. AF_06/2016</v>
      </c>
      <c r="D5074" s="94" t="str">
        <f>Cartilha_GLOBAL!D5074</f>
        <v>UN</v>
      </c>
      <c r="E5074" s="105">
        <f>Cartilha_GLOBAL!$E5074</f>
        <v>7.35</v>
      </c>
      <c r="F5074" s="182">
        <f>Cartilha_GLOBAL!$F5074</f>
        <v>9.02</v>
      </c>
      <c r="G5074" s="108"/>
      <c r="H5074" s="107">
        <f t="shared" si="313"/>
        <v>0</v>
      </c>
      <c r="I5074" s="143">
        <f t="shared" si="314"/>
        <v>0</v>
      </c>
      <c r="J5074" s="142"/>
      <c r="K5074" s="145"/>
      <c r="L5074" s="7" t="str">
        <f t="shared" si="315"/>
        <v/>
      </c>
      <c r="M5074" s="7" t="str">
        <f t="shared" si="316"/>
        <v/>
      </c>
      <c r="N5074" s="7" t="str">
        <f>Cartilha_GLOBAL!N5074</f>
        <v/>
      </c>
      <c r="O5074" s="144"/>
      <c r="Q5074" s="151"/>
      <c r="R5074" s="152">
        <v>0</v>
      </c>
      <c r="T5074" s="153">
        <f>IF(Cartilha_GLOBAL!R5074=0,0,IF(Cartilha_GLOBAL!R5074&gt;0,"c","b"))</f>
        <v>0</v>
      </c>
    </row>
    <row r="5075" ht="22.5" hidden="1" spans="1:20">
      <c r="A5075" s="158">
        <f>Cartilha_GLOBAL!A5075</f>
        <v>94727</v>
      </c>
      <c r="B5075" s="100" t="str">
        <f>Cartilha_GLOBAL!B5075</f>
        <v>SINAPI</v>
      </c>
      <c r="C5075" s="104" t="str">
        <f>Cartilha_GLOBAL!C5075</f>
        <v>LUVA, CPVC, SOLDÁVEL, DN 28 MM, INSTALADO EM RESERVAÇÃO DE ÁGUA DE EDIFICAÇÃO QUE POSSUA RESERVATÓRIO DE FIBRA/FIBROCIMENTO  FORNECIMENTO E INSTALAÇÃO. AF_06/2016</v>
      </c>
      <c r="D5075" s="94" t="str">
        <f>Cartilha_GLOBAL!D5075</f>
        <v>UN</v>
      </c>
      <c r="E5075" s="105">
        <f>Cartilha_GLOBAL!$E5075</f>
        <v>10.32</v>
      </c>
      <c r="F5075" s="182">
        <f>Cartilha_GLOBAL!$F5075</f>
        <v>12.67</v>
      </c>
      <c r="G5075" s="108"/>
      <c r="H5075" s="107">
        <f t="shared" si="313"/>
        <v>0</v>
      </c>
      <c r="I5075" s="143">
        <f t="shared" si="314"/>
        <v>0</v>
      </c>
      <c r="J5075" s="142"/>
      <c r="K5075" s="145"/>
      <c r="L5075" s="7" t="str">
        <f t="shared" si="315"/>
        <v/>
      </c>
      <c r="M5075" s="7" t="str">
        <f t="shared" si="316"/>
        <v/>
      </c>
      <c r="N5075" s="7" t="str">
        <f>Cartilha_GLOBAL!N5075</f>
        <v/>
      </c>
      <c r="O5075" s="144"/>
      <c r="Q5075" s="151"/>
      <c r="R5075" s="152">
        <v>0</v>
      </c>
      <c r="T5075" s="153">
        <f>IF(Cartilha_GLOBAL!R5075=0,0,IF(Cartilha_GLOBAL!R5075&gt;0,"c","b"))</f>
        <v>0</v>
      </c>
    </row>
    <row r="5076" ht="22.5" hidden="1" spans="1:20">
      <c r="A5076" s="158">
        <f>Cartilha_GLOBAL!A5076</f>
        <v>94729</v>
      </c>
      <c r="B5076" s="100" t="str">
        <f>Cartilha_GLOBAL!B5076</f>
        <v>SINAPI</v>
      </c>
      <c r="C5076" s="104" t="str">
        <f>Cartilha_GLOBAL!C5076</f>
        <v>LUVA, CPVC, SOLDÁVEL, DN 35 MM, INSTALADO EM RESERVAÇÃO DE ÁGUA DE EDIFICAÇÃO QUE POSSUA RESERVATÓRIO DE FIBRA/FIBROCIMENTO  FORNECIMENTO E INSTALAÇÃO. AF_06/2016</v>
      </c>
      <c r="D5076" s="94" t="str">
        <f>Cartilha_GLOBAL!D5076</f>
        <v>UN</v>
      </c>
      <c r="E5076" s="105">
        <f>Cartilha_GLOBAL!$E5076</f>
        <v>18.67</v>
      </c>
      <c r="F5076" s="182">
        <f>Cartilha_GLOBAL!$F5076</f>
        <v>22.92</v>
      </c>
      <c r="G5076" s="108"/>
      <c r="H5076" s="107">
        <f t="shared" si="313"/>
        <v>0</v>
      </c>
      <c r="I5076" s="143">
        <f t="shared" si="314"/>
        <v>0</v>
      </c>
      <c r="J5076" s="142"/>
      <c r="K5076" s="145"/>
      <c r="L5076" s="7" t="str">
        <f t="shared" si="315"/>
        <v/>
      </c>
      <c r="M5076" s="7" t="str">
        <f t="shared" si="316"/>
        <v/>
      </c>
      <c r="N5076" s="7" t="str">
        <f>Cartilha_GLOBAL!N5076</f>
        <v/>
      </c>
      <c r="O5076" s="144"/>
      <c r="Q5076" s="151"/>
      <c r="R5076" s="152">
        <v>0</v>
      </c>
      <c r="T5076" s="153">
        <f>IF(Cartilha_GLOBAL!R5076=0,0,IF(Cartilha_GLOBAL!R5076&gt;0,"c","b"))</f>
        <v>0</v>
      </c>
    </row>
    <row r="5077" ht="22.5" hidden="1" spans="1:20">
      <c r="A5077" s="158">
        <f>Cartilha_GLOBAL!A5077</f>
        <v>94731</v>
      </c>
      <c r="B5077" s="100" t="str">
        <f>Cartilha_GLOBAL!B5077</f>
        <v>SINAPI</v>
      </c>
      <c r="C5077" s="104" t="str">
        <f>Cartilha_GLOBAL!C5077</f>
        <v>LUVA, CPVC, SOLDÁVEL, DN 42 MM, INSTALADO EM RESERVAÇÃO DE ÁGUA DE EDIFICAÇÃO QUE POSSUA RESERVATÓRIO DE FIBRA/FIBROCIMENTO  FORNECIMENTO E INSTALAÇÃO. AF_06/2016</v>
      </c>
      <c r="D5077" s="94" t="str">
        <f>Cartilha_GLOBAL!D5077</f>
        <v>UN</v>
      </c>
      <c r="E5077" s="105">
        <f>Cartilha_GLOBAL!$E5077</f>
        <v>23.28</v>
      </c>
      <c r="F5077" s="182">
        <f>Cartilha_GLOBAL!$F5077</f>
        <v>28.57</v>
      </c>
      <c r="G5077" s="108"/>
      <c r="H5077" s="107">
        <f t="shared" si="313"/>
        <v>0</v>
      </c>
      <c r="I5077" s="143">
        <f t="shared" si="314"/>
        <v>0</v>
      </c>
      <c r="J5077" s="142"/>
      <c r="K5077" s="145"/>
      <c r="L5077" s="7" t="str">
        <f t="shared" si="315"/>
        <v/>
      </c>
      <c r="M5077" s="7" t="str">
        <f t="shared" si="316"/>
        <v/>
      </c>
      <c r="N5077" s="7" t="str">
        <f>Cartilha_GLOBAL!N5077</f>
        <v/>
      </c>
      <c r="O5077" s="144"/>
      <c r="Q5077" s="151"/>
      <c r="R5077" s="152">
        <v>0</v>
      </c>
      <c r="T5077" s="153">
        <f>IF(Cartilha_GLOBAL!R5077=0,0,IF(Cartilha_GLOBAL!R5077&gt;0,"c","b"))</f>
        <v>0</v>
      </c>
    </row>
    <row r="5078" ht="22.5" hidden="1" spans="1:20">
      <c r="A5078" s="158">
        <f>Cartilha_GLOBAL!A5078</f>
        <v>94733</v>
      </c>
      <c r="B5078" s="100" t="str">
        <f>Cartilha_GLOBAL!B5078</f>
        <v>SINAPI</v>
      </c>
      <c r="C5078" s="104" t="str">
        <f>Cartilha_GLOBAL!C5078</f>
        <v>LUVA, CPVC, SOLDÁVEL, DN 54 MM, INSTALADO EM RESERVAÇÃO DE ÁGUA DE EDIFICAÇÃO QUE POSSUA RESERVATÓRIO DE FIBRA/FIBROCIMENTO  FORNECIMENTO E INSTALAÇÃO. AF_06/2016</v>
      </c>
      <c r="D5078" s="94" t="str">
        <f>Cartilha_GLOBAL!D5078</f>
        <v>UN</v>
      </c>
      <c r="E5078" s="105">
        <f>Cartilha_GLOBAL!$E5078</f>
        <v>44.2</v>
      </c>
      <c r="F5078" s="182">
        <f>Cartilha_GLOBAL!$F5078</f>
        <v>54.25</v>
      </c>
      <c r="G5078" s="108"/>
      <c r="H5078" s="107">
        <f t="shared" si="313"/>
        <v>0</v>
      </c>
      <c r="I5078" s="143">
        <f t="shared" si="314"/>
        <v>0</v>
      </c>
      <c r="J5078" s="142"/>
      <c r="K5078" s="145"/>
      <c r="L5078" s="7" t="str">
        <f t="shared" si="315"/>
        <v/>
      </c>
      <c r="M5078" s="7" t="str">
        <f t="shared" si="316"/>
        <v/>
      </c>
      <c r="N5078" s="7" t="str">
        <f>Cartilha_GLOBAL!N5078</f>
        <v/>
      </c>
      <c r="O5078" s="144"/>
      <c r="Q5078" s="151"/>
      <c r="R5078" s="152">
        <v>0</v>
      </c>
      <c r="T5078" s="153">
        <f>IF(Cartilha_GLOBAL!R5078=0,0,IF(Cartilha_GLOBAL!R5078&gt;0,"c","b"))</f>
        <v>0</v>
      </c>
    </row>
    <row r="5079" ht="22.5" hidden="1" spans="1:20">
      <c r="A5079" s="158">
        <f>Cartilha_GLOBAL!A5079</f>
        <v>94737</v>
      </c>
      <c r="B5079" s="100" t="str">
        <f>Cartilha_GLOBAL!B5079</f>
        <v>SINAPI</v>
      </c>
      <c r="C5079" s="104" t="str">
        <f>Cartilha_GLOBAL!C5079</f>
        <v>LUVA, CPVC, SOLDÁVEL, DN 89 MM, INSTALADO EM RESERVAÇÃO DE ÁGUA DE EDIFICAÇÃO QUE POSSUA RESERVATÓRIO DE FIBRA/FIBROCIMENTO  FORNECIMENTO E INSTALAÇÃO. AF_06/2016</v>
      </c>
      <c r="D5079" s="94" t="str">
        <f>Cartilha_GLOBAL!D5079</f>
        <v>UN</v>
      </c>
      <c r="E5079" s="105">
        <f>Cartilha_GLOBAL!$E5079</f>
        <v>182.31</v>
      </c>
      <c r="F5079" s="182">
        <f>Cartilha_GLOBAL!$F5079</f>
        <v>223.77</v>
      </c>
      <c r="G5079" s="108"/>
      <c r="H5079" s="107">
        <f t="shared" si="313"/>
        <v>0</v>
      </c>
      <c r="I5079" s="143">
        <f t="shared" si="314"/>
        <v>0</v>
      </c>
      <c r="J5079" s="142"/>
      <c r="K5079" s="145"/>
      <c r="L5079" s="7" t="str">
        <f t="shared" si="315"/>
        <v/>
      </c>
      <c r="M5079" s="7" t="str">
        <f t="shared" si="316"/>
        <v/>
      </c>
      <c r="N5079" s="7" t="str">
        <f>Cartilha_GLOBAL!N5079</f>
        <v/>
      </c>
      <c r="O5079" s="144"/>
      <c r="Q5079" s="151"/>
      <c r="R5079" s="152">
        <v>0</v>
      </c>
      <c r="T5079" s="153">
        <f>IF(Cartilha_GLOBAL!R5079=0,0,IF(Cartilha_GLOBAL!R5079&gt;0,"c","b"))</f>
        <v>0</v>
      </c>
    </row>
    <row r="5080" ht="22.5" hidden="1" spans="1:20">
      <c r="A5080" s="158">
        <f>Cartilha_GLOBAL!A5080</f>
        <v>94863</v>
      </c>
      <c r="B5080" s="100" t="str">
        <f>Cartilha_GLOBAL!B5080</f>
        <v>SINAPI</v>
      </c>
      <c r="C5080" s="104" t="str">
        <f>Cartilha_GLOBAL!C5080</f>
        <v>LUVA, CPVC, SOLDÁVEL, DN 73 MM, INSTALADO EM RESERVAÇÃO DE ÁGUA DE EDIFICAÇÃO QUE POSSUA RESERVATÓRIO DE FIBRA/FIBROCIMENTO  FORNECIMENTO E INSTALAÇÃO. AF_06/2016</v>
      </c>
      <c r="D5080" s="94" t="str">
        <f>Cartilha_GLOBAL!D5080</f>
        <v>UN</v>
      </c>
      <c r="E5080" s="105">
        <f>Cartilha_GLOBAL!$E5080</f>
        <v>150.95</v>
      </c>
      <c r="F5080" s="182">
        <f>Cartilha_GLOBAL!$F5080</f>
        <v>185.28</v>
      </c>
      <c r="G5080" s="108"/>
      <c r="H5080" s="107">
        <f t="shared" si="313"/>
        <v>0</v>
      </c>
      <c r="I5080" s="143">
        <f t="shared" si="314"/>
        <v>0</v>
      </c>
      <c r="J5080" s="142"/>
      <c r="K5080" s="145"/>
      <c r="L5080" s="7" t="str">
        <f t="shared" si="315"/>
        <v/>
      </c>
      <c r="M5080" s="7" t="str">
        <f t="shared" si="316"/>
        <v/>
      </c>
      <c r="N5080" s="7" t="str">
        <f>Cartilha_GLOBAL!N5080</f>
        <v/>
      </c>
      <c r="O5080" s="144"/>
      <c r="Q5080" s="151"/>
      <c r="R5080" s="152">
        <v>0</v>
      </c>
      <c r="T5080" s="153">
        <f>IF(Cartilha_GLOBAL!R5080=0,0,IF(Cartilha_GLOBAL!R5080&gt;0,"c","b"))</f>
        <v>0</v>
      </c>
    </row>
    <row r="5081" ht="22.5" hidden="1" spans="1:20">
      <c r="A5081" s="158">
        <f>Cartilha_GLOBAL!A5081</f>
        <v>89652</v>
      </c>
      <c r="B5081" s="100" t="str">
        <f>Cartilha_GLOBAL!B5081</f>
        <v>SINAPI</v>
      </c>
      <c r="C5081" s="104" t="str">
        <f>Cartilha_GLOBAL!C5081</f>
        <v>LUVA DE CORRER, CPVC, SOLDÁVEL, DN 15MM, INSTALADO EM RAMAL OU SUB-RAMAL DE ÁGUA   FORNECIMENTO E INSTALAÇÃO. AF_06/2022</v>
      </c>
      <c r="D5081" s="94" t="str">
        <f>Cartilha_GLOBAL!D5081</f>
        <v>UN</v>
      </c>
      <c r="E5081" s="105">
        <f>Cartilha_GLOBAL!$E5081</f>
        <v>13.28</v>
      </c>
      <c r="F5081" s="182">
        <f>Cartilha_GLOBAL!$F5081</f>
        <v>16.3</v>
      </c>
      <c r="G5081" s="108"/>
      <c r="H5081" s="107">
        <f t="shared" si="313"/>
        <v>0</v>
      </c>
      <c r="I5081" s="143">
        <f t="shared" si="314"/>
        <v>0</v>
      </c>
      <c r="J5081" s="142"/>
      <c r="K5081" s="145"/>
      <c r="L5081" s="7" t="str">
        <f t="shared" si="315"/>
        <v/>
      </c>
      <c r="M5081" s="7" t="str">
        <f t="shared" si="316"/>
        <v/>
      </c>
      <c r="N5081" s="7" t="str">
        <f>Cartilha_GLOBAL!N5081</f>
        <v/>
      </c>
      <c r="O5081" s="144"/>
      <c r="Q5081" s="151"/>
      <c r="R5081" s="152">
        <v>0</v>
      </c>
      <c r="T5081" s="153">
        <f>IF(Cartilha_GLOBAL!R5081=0,0,IF(Cartilha_GLOBAL!R5081&gt;0,"c","b"))</f>
        <v>0</v>
      </c>
    </row>
    <row r="5082" ht="22.5" hidden="1" spans="1:20">
      <c r="A5082" s="158">
        <f>Cartilha_GLOBAL!A5082</f>
        <v>89659</v>
      </c>
      <c r="B5082" s="100" t="str">
        <f>Cartilha_GLOBAL!B5082</f>
        <v>SINAPI</v>
      </c>
      <c r="C5082" s="104" t="str">
        <f>Cartilha_GLOBAL!C5082</f>
        <v>LUVA DE CORRER, CPVC, SOLDÁVEL, DN 22MM, INSTALADO EM RAMAL OU SUB-RAMAL DE ÁGUA   FORNECIMENTO E INSTALAÇÃO. AF_06/2022</v>
      </c>
      <c r="D5082" s="94" t="str">
        <f>Cartilha_GLOBAL!D5082</f>
        <v>UN</v>
      </c>
      <c r="E5082" s="105">
        <f>Cartilha_GLOBAL!$E5082</f>
        <v>18.58</v>
      </c>
      <c r="F5082" s="182">
        <f>Cartilha_GLOBAL!$F5082</f>
        <v>22.81</v>
      </c>
      <c r="G5082" s="108"/>
      <c r="H5082" s="107">
        <f t="shared" si="313"/>
        <v>0</v>
      </c>
      <c r="I5082" s="143">
        <f t="shared" si="314"/>
        <v>0</v>
      </c>
      <c r="J5082" s="142"/>
      <c r="K5082" s="145"/>
      <c r="L5082" s="7" t="str">
        <f t="shared" si="315"/>
        <v/>
      </c>
      <c r="M5082" s="7" t="str">
        <f t="shared" si="316"/>
        <v/>
      </c>
      <c r="N5082" s="7" t="str">
        <f>Cartilha_GLOBAL!N5082</f>
        <v/>
      </c>
      <c r="O5082" s="144"/>
      <c r="Q5082" s="151"/>
      <c r="R5082" s="152">
        <v>0</v>
      </c>
      <c r="T5082" s="153">
        <f>IF(Cartilha_GLOBAL!R5082=0,0,IF(Cartilha_GLOBAL!R5082&gt;0,"c","b"))</f>
        <v>0</v>
      </c>
    </row>
    <row r="5083" ht="22.5" hidden="1" spans="1:20">
      <c r="A5083" s="158">
        <f>Cartilha_GLOBAL!A5083</f>
        <v>89672</v>
      </c>
      <c r="B5083" s="100" t="str">
        <f>Cartilha_GLOBAL!B5083</f>
        <v>SINAPI</v>
      </c>
      <c r="C5083" s="104" t="str">
        <f>Cartilha_GLOBAL!C5083</f>
        <v>LUVA DE CORRER, CPVC, SOLDÁVEL, DN 28MM, INSTALADO EM RAMAL OU SUB-RAMAL DE ÁGUA   FORNECIMENTO E INSTALAÇÃO. AF_06/2022</v>
      </c>
      <c r="D5083" s="94" t="str">
        <f>Cartilha_GLOBAL!D5083</f>
        <v>UN</v>
      </c>
      <c r="E5083" s="105">
        <f>Cartilha_GLOBAL!$E5083</f>
        <v>25.43</v>
      </c>
      <c r="F5083" s="182">
        <f>Cartilha_GLOBAL!$F5083</f>
        <v>31.21</v>
      </c>
      <c r="G5083" s="108"/>
      <c r="H5083" s="107">
        <f t="shared" si="313"/>
        <v>0</v>
      </c>
      <c r="I5083" s="143">
        <f t="shared" si="314"/>
        <v>0</v>
      </c>
      <c r="J5083" s="142"/>
      <c r="K5083" s="145"/>
      <c r="L5083" s="7" t="str">
        <f t="shared" si="315"/>
        <v/>
      </c>
      <c r="M5083" s="7" t="str">
        <f t="shared" si="316"/>
        <v/>
      </c>
      <c r="N5083" s="7" t="str">
        <f>Cartilha_GLOBAL!N5083</f>
        <v/>
      </c>
      <c r="O5083" s="144"/>
      <c r="Q5083" s="151"/>
      <c r="R5083" s="152">
        <v>0</v>
      </c>
      <c r="T5083" s="153">
        <f>IF(Cartilha_GLOBAL!R5083=0,0,IF(Cartilha_GLOBAL!R5083&gt;0,"c","b"))</f>
        <v>0</v>
      </c>
    </row>
    <row r="5084" ht="22.5" hidden="1" spans="1:20">
      <c r="A5084" s="158">
        <f>Cartilha_GLOBAL!A5084</f>
        <v>89682</v>
      </c>
      <c r="B5084" s="100" t="str">
        <f>Cartilha_GLOBAL!B5084</f>
        <v>SINAPI</v>
      </c>
      <c r="C5084" s="104" t="str">
        <f>Cartilha_GLOBAL!C5084</f>
        <v>LUVA DE CORRER, CPVC, SOLDÁVEL, DN 35MM, INSTALADO EM RAMAL OU SUB-RAMAL DE ÁGUA   FORNECIMENTO E INSTALAÇÃO. AF_06/2022</v>
      </c>
      <c r="D5084" s="94" t="str">
        <f>Cartilha_GLOBAL!D5084</f>
        <v>UN</v>
      </c>
      <c r="E5084" s="105">
        <f>Cartilha_GLOBAL!$E5084</f>
        <v>33.65</v>
      </c>
      <c r="F5084" s="182">
        <f>Cartilha_GLOBAL!$F5084</f>
        <v>41.3</v>
      </c>
      <c r="G5084" s="108"/>
      <c r="H5084" s="107">
        <f t="shared" si="313"/>
        <v>0</v>
      </c>
      <c r="I5084" s="143">
        <f t="shared" si="314"/>
        <v>0</v>
      </c>
      <c r="J5084" s="142"/>
      <c r="K5084" s="145"/>
      <c r="L5084" s="7" t="str">
        <f t="shared" si="315"/>
        <v/>
      </c>
      <c r="M5084" s="7" t="str">
        <f t="shared" si="316"/>
        <v/>
      </c>
      <c r="N5084" s="7" t="str">
        <f>Cartilha_GLOBAL!N5084</f>
        <v/>
      </c>
      <c r="O5084" s="144"/>
      <c r="Q5084" s="151"/>
      <c r="R5084" s="152">
        <v>0</v>
      </c>
      <c r="T5084" s="153">
        <f>IF(Cartilha_GLOBAL!R5084=0,0,IF(Cartilha_GLOBAL!R5084&gt;0,"c","b"))</f>
        <v>0</v>
      </c>
    </row>
    <row r="5085" ht="22.5" hidden="1" spans="1:20">
      <c r="A5085" s="158">
        <f>Cartilha_GLOBAL!A5085</f>
        <v>89738</v>
      </c>
      <c r="B5085" s="100" t="str">
        <f>Cartilha_GLOBAL!B5085</f>
        <v>SINAPI</v>
      </c>
      <c r="C5085" s="104" t="str">
        <f>Cartilha_GLOBAL!C5085</f>
        <v>LUVA DE CORRER, CPVC, SOLDÁVEL, DN 22MM, INSTALADO EM RAMAL DE DISTRIBUIÇÃO DE ÁGUA   FORNECIMENTO E INSTALAÇÃO. AF_12/2014</v>
      </c>
      <c r="D5085" s="94" t="str">
        <f>Cartilha_GLOBAL!D5085</f>
        <v>UN</v>
      </c>
      <c r="E5085" s="105">
        <f>Cartilha_GLOBAL!$E5085</f>
        <v>18.02</v>
      </c>
      <c r="F5085" s="182">
        <f>Cartilha_GLOBAL!$F5085</f>
        <v>22.12</v>
      </c>
      <c r="G5085" s="108"/>
      <c r="H5085" s="107">
        <f t="shared" si="313"/>
        <v>0</v>
      </c>
      <c r="I5085" s="143">
        <f t="shared" si="314"/>
        <v>0</v>
      </c>
      <c r="J5085" s="142"/>
      <c r="K5085" s="145"/>
      <c r="L5085" s="7" t="str">
        <f t="shared" si="315"/>
        <v/>
      </c>
      <c r="M5085" s="7" t="str">
        <f t="shared" si="316"/>
        <v/>
      </c>
      <c r="N5085" s="7" t="str">
        <f>Cartilha_GLOBAL!N5085</f>
        <v/>
      </c>
      <c r="O5085" s="144"/>
      <c r="Q5085" s="151"/>
      <c r="R5085" s="152">
        <v>0</v>
      </c>
      <c r="T5085" s="153">
        <f>IF(Cartilha_GLOBAL!R5085=0,0,IF(Cartilha_GLOBAL!R5085&gt;0,"c","b"))</f>
        <v>0</v>
      </c>
    </row>
    <row r="5086" ht="22.5" hidden="1" spans="1:20">
      <c r="A5086" s="158">
        <f>Cartilha_GLOBAL!A5086</f>
        <v>89756</v>
      </c>
      <c r="B5086" s="100" t="str">
        <f>Cartilha_GLOBAL!B5086</f>
        <v>SINAPI</v>
      </c>
      <c r="C5086" s="104" t="str">
        <f>Cartilha_GLOBAL!C5086</f>
        <v>LUVA DE CORRER, CPVC, SOLDÁVEL, DN 28MM, INSTALADO EM RAMAL DE DISTRIBUIÇÃO DE ÁGUA   FORNECIMENTO E INSTALAÇÃO. AF_06/2022</v>
      </c>
      <c r="D5086" s="94" t="str">
        <f>Cartilha_GLOBAL!D5086</f>
        <v>UN</v>
      </c>
      <c r="E5086" s="105">
        <f>Cartilha_GLOBAL!$E5086</f>
        <v>24.76</v>
      </c>
      <c r="F5086" s="182">
        <f>Cartilha_GLOBAL!$F5086</f>
        <v>30.39</v>
      </c>
      <c r="G5086" s="108"/>
      <c r="H5086" s="107">
        <f t="shared" si="313"/>
        <v>0</v>
      </c>
      <c r="I5086" s="143">
        <f t="shared" si="314"/>
        <v>0</v>
      </c>
      <c r="J5086" s="142"/>
      <c r="K5086" s="145"/>
      <c r="L5086" s="7" t="str">
        <f t="shared" si="315"/>
        <v/>
      </c>
      <c r="M5086" s="7" t="str">
        <f t="shared" si="316"/>
        <v/>
      </c>
      <c r="N5086" s="7" t="str">
        <f>Cartilha_GLOBAL!N5086</f>
        <v/>
      </c>
      <c r="O5086" s="144"/>
      <c r="Q5086" s="151"/>
      <c r="R5086" s="152">
        <v>0</v>
      </c>
      <c r="T5086" s="153">
        <f>IF(Cartilha_GLOBAL!R5086=0,0,IF(Cartilha_GLOBAL!R5086&gt;0,"c","b"))</f>
        <v>0</v>
      </c>
    </row>
    <row r="5087" ht="22.5" hidden="1" spans="1:20">
      <c r="A5087" s="158">
        <f>Cartilha_GLOBAL!A5087</f>
        <v>89761</v>
      </c>
      <c r="B5087" s="100" t="str">
        <f>Cartilha_GLOBAL!B5087</f>
        <v>SINAPI</v>
      </c>
      <c r="C5087" s="104" t="str">
        <f>Cartilha_GLOBAL!C5087</f>
        <v>LUVA DE CORRER, CPVC, SOLDÁVEL, DN 35MM, INSTALADO EM RAMAL DE DISTRIBUIÇÃO DE ÁGUA - FORNECIMENTO E INSTALAÇÃO. AF_06/2022</v>
      </c>
      <c r="D5087" s="94" t="str">
        <f>Cartilha_GLOBAL!D5087</f>
        <v>UN</v>
      </c>
      <c r="E5087" s="105">
        <f>Cartilha_GLOBAL!$E5087</f>
        <v>32.87</v>
      </c>
      <c r="F5087" s="182">
        <f>Cartilha_GLOBAL!$F5087</f>
        <v>40.34</v>
      </c>
      <c r="G5087" s="108"/>
      <c r="H5087" s="107">
        <f t="shared" si="313"/>
        <v>0</v>
      </c>
      <c r="I5087" s="143">
        <f t="shared" si="314"/>
        <v>0</v>
      </c>
      <c r="J5087" s="142"/>
      <c r="K5087" s="145"/>
      <c r="L5087" s="7" t="str">
        <f t="shared" si="315"/>
        <v/>
      </c>
      <c r="M5087" s="7" t="str">
        <f t="shared" si="316"/>
        <v/>
      </c>
      <c r="N5087" s="7" t="str">
        <f>Cartilha_GLOBAL!N5087</f>
        <v/>
      </c>
      <c r="O5087" s="144"/>
      <c r="Q5087" s="151"/>
      <c r="R5087" s="152">
        <v>0</v>
      </c>
      <c r="T5087" s="153">
        <f>IF(Cartilha_GLOBAL!R5087=0,0,IF(Cartilha_GLOBAL!R5087&gt;0,"c","b"))</f>
        <v>0</v>
      </c>
    </row>
    <row r="5088" ht="22.5" hidden="1" spans="1:20">
      <c r="A5088" s="158">
        <f>Cartilha_GLOBAL!A5088</f>
        <v>89815</v>
      </c>
      <c r="B5088" s="100" t="str">
        <f>Cartilha_GLOBAL!B5088</f>
        <v>SINAPI</v>
      </c>
      <c r="C5088" s="104" t="str">
        <f>Cartilha_GLOBAL!C5088</f>
        <v>LUVA DE CORRER, CPVC, SOLDÁVEL, DN 35MM, INSTALADO EM PRUMADA DE ÁGUA   FORNECIMENTO E INSTALAÇÃO. AF_06/2022</v>
      </c>
      <c r="D5088" s="94" t="str">
        <f>Cartilha_GLOBAL!D5088</f>
        <v>UN</v>
      </c>
      <c r="E5088" s="105">
        <f>Cartilha_GLOBAL!$E5088</f>
        <v>29.8</v>
      </c>
      <c r="F5088" s="182">
        <f>Cartilha_GLOBAL!$F5088</f>
        <v>36.58</v>
      </c>
      <c r="G5088" s="108"/>
      <c r="H5088" s="107">
        <f t="shared" si="313"/>
        <v>0</v>
      </c>
      <c r="I5088" s="143">
        <f t="shared" si="314"/>
        <v>0</v>
      </c>
      <c r="J5088" s="142"/>
      <c r="K5088" s="145"/>
      <c r="L5088" s="7" t="str">
        <f t="shared" si="315"/>
        <v/>
      </c>
      <c r="M5088" s="7" t="str">
        <f t="shared" si="316"/>
        <v/>
      </c>
      <c r="N5088" s="7" t="str">
        <f>Cartilha_GLOBAL!N5088</f>
        <v/>
      </c>
      <c r="O5088" s="144"/>
      <c r="Q5088" s="151"/>
      <c r="R5088" s="152">
        <v>0</v>
      </c>
      <c r="T5088" s="153">
        <f>IF(Cartilha_GLOBAL!R5088=0,0,IF(Cartilha_GLOBAL!R5088&gt;0,"c","b"))</f>
        <v>0</v>
      </c>
    </row>
    <row r="5089" ht="22.5" hidden="1" spans="1:20">
      <c r="A5089" s="158">
        <f>Cartilha_GLOBAL!A5089</f>
        <v>89824</v>
      </c>
      <c r="B5089" s="100" t="str">
        <f>Cartilha_GLOBAL!B5089</f>
        <v>SINAPI</v>
      </c>
      <c r="C5089" s="104" t="str">
        <f>Cartilha_GLOBAL!C5089</f>
        <v>LUVA DE CORRER, CPVC, SOLDÁVEL, DN 42MM, INSTALADO EM PRUMADA DE ÁGUA   FORNECIMENTO E INSTALAÇÃO. AF_06/2022</v>
      </c>
      <c r="D5089" s="94" t="str">
        <f>Cartilha_GLOBAL!D5089</f>
        <v>UN</v>
      </c>
      <c r="E5089" s="105">
        <f>Cartilha_GLOBAL!$E5089</f>
        <v>40.29</v>
      </c>
      <c r="F5089" s="182">
        <f>Cartilha_GLOBAL!$F5089</f>
        <v>49.45</v>
      </c>
      <c r="G5089" s="108"/>
      <c r="H5089" s="107">
        <f t="shared" si="313"/>
        <v>0</v>
      </c>
      <c r="I5089" s="143">
        <f t="shared" si="314"/>
        <v>0</v>
      </c>
      <c r="J5089" s="142"/>
      <c r="K5089" s="145"/>
      <c r="L5089" s="7" t="str">
        <f t="shared" si="315"/>
        <v/>
      </c>
      <c r="M5089" s="7" t="str">
        <f t="shared" si="316"/>
        <v/>
      </c>
      <c r="N5089" s="7" t="str">
        <f>Cartilha_GLOBAL!N5089</f>
        <v/>
      </c>
      <c r="O5089" s="144"/>
      <c r="Q5089" s="151"/>
      <c r="R5089" s="152">
        <v>0</v>
      </c>
      <c r="T5089" s="153">
        <f>IF(Cartilha_GLOBAL!R5089=0,0,IF(Cartilha_GLOBAL!R5089&gt;0,"c","b"))</f>
        <v>0</v>
      </c>
    </row>
    <row r="5090" ht="22.5" hidden="1" spans="1:20">
      <c r="A5090" s="158">
        <f>Cartilha_GLOBAL!A5090</f>
        <v>89668</v>
      </c>
      <c r="B5090" s="100" t="str">
        <f>Cartilha_GLOBAL!B5090</f>
        <v>SINAPI</v>
      </c>
      <c r="C5090" s="104" t="str">
        <f>Cartilha_GLOBAL!C5090</f>
        <v>CONECTOR, CPVC, SOLDÁVEL, DN22MM X 3/4, INSTALADO EM RAMAL OU SUB-RAMAL DE ÁGUA - FORNECIMENTO E INSTALAÇÃO. AF_06/2022</v>
      </c>
      <c r="D5090" s="94" t="str">
        <f>Cartilha_GLOBAL!D5090</f>
        <v>UN</v>
      </c>
      <c r="E5090" s="105">
        <f>Cartilha_GLOBAL!$E5090</f>
        <v>30.68</v>
      </c>
      <c r="F5090" s="182">
        <f>Cartilha_GLOBAL!$F5090</f>
        <v>37.66</v>
      </c>
      <c r="G5090" s="108"/>
      <c r="H5090" s="107">
        <f t="shared" si="313"/>
        <v>0</v>
      </c>
      <c r="I5090" s="143">
        <f t="shared" si="314"/>
        <v>0</v>
      </c>
      <c r="J5090" s="142"/>
      <c r="K5090" s="145"/>
      <c r="L5090" s="7" t="str">
        <f t="shared" si="315"/>
        <v/>
      </c>
      <c r="M5090" s="7" t="str">
        <f t="shared" si="316"/>
        <v/>
      </c>
      <c r="N5090" s="7" t="str">
        <f>Cartilha_GLOBAL!N5090</f>
        <v/>
      </c>
      <c r="O5090" s="144"/>
      <c r="Q5090" s="151"/>
      <c r="R5090" s="152">
        <v>0</v>
      </c>
      <c r="T5090" s="153">
        <f>IF(Cartilha_GLOBAL!R5090=0,0,IF(Cartilha_GLOBAL!R5090&gt;0,"c","b"))</f>
        <v>0</v>
      </c>
    </row>
    <row r="5091" ht="22.5" hidden="1" spans="1:20">
      <c r="A5091" s="158">
        <f>Cartilha_GLOBAL!A5091</f>
        <v>89655</v>
      </c>
      <c r="B5091" s="100" t="str">
        <f>Cartilha_GLOBAL!B5091</f>
        <v>SINAPI</v>
      </c>
      <c r="C5091" s="104" t="str">
        <f>Cartilha_GLOBAL!C5091</f>
        <v>CONECTOR, CPVC, SOLDÁVEL, DN 15MM X 1/2 , INSTALADO EM RAMAL OU SUB-RAMAL DE ÁGUA   FORNECIMENTO E INSTALAÇÃO. AF_06/2022</v>
      </c>
      <c r="D5091" s="94" t="str">
        <f>Cartilha_GLOBAL!D5091</f>
        <v>UN</v>
      </c>
      <c r="E5091" s="105">
        <f>Cartilha_GLOBAL!$E5091</f>
        <v>25.12</v>
      </c>
      <c r="F5091" s="182">
        <f>Cartilha_GLOBAL!$F5091</f>
        <v>30.83</v>
      </c>
      <c r="G5091" s="108"/>
      <c r="H5091" s="107">
        <f t="shared" si="313"/>
        <v>0</v>
      </c>
      <c r="I5091" s="143">
        <f t="shared" si="314"/>
        <v>0</v>
      </c>
      <c r="J5091" s="142"/>
      <c r="K5091" s="145"/>
      <c r="L5091" s="7" t="str">
        <f t="shared" si="315"/>
        <v/>
      </c>
      <c r="M5091" s="7" t="str">
        <f t="shared" si="316"/>
        <v/>
      </c>
      <c r="N5091" s="7" t="str">
        <f>Cartilha_GLOBAL!N5091</f>
        <v/>
      </c>
      <c r="O5091" s="144"/>
      <c r="Q5091" s="151"/>
      <c r="R5091" s="152">
        <v>0</v>
      </c>
      <c r="T5091" s="153">
        <f>IF(Cartilha_GLOBAL!R5091=0,0,IF(Cartilha_GLOBAL!R5091&gt;0,"c","b"))</f>
        <v>0</v>
      </c>
    </row>
    <row r="5092" ht="22.5" hidden="1" spans="1:20">
      <c r="A5092" s="158">
        <f>Cartilha_GLOBAL!A5092</f>
        <v>89662</v>
      </c>
      <c r="B5092" s="100" t="str">
        <f>Cartilha_GLOBAL!B5092</f>
        <v>SINAPI</v>
      </c>
      <c r="C5092" s="104" t="str">
        <f>Cartilha_GLOBAL!C5092</f>
        <v>CONECTOR, CPVC, SOLDÁVEL, DN 22MM X 1/2 , INSTALADO EM RAMAL OU SUB-RAMAL DE ÁGUA   FORNECIMENTO E INSTALAÇÃO. AF_06/2022</v>
      </c>
      <c r="D5092" s="94" t="str">
        <f>Cartilha_GLOBAL!D5092</f>
        <v>UN</v>
      </c>
      <c r="E5092" s="105">
        <f>Cartilha_GLOBAL!$E5092</f>
        <v>32.39</v>
      </c>
      <c r="F5092" s="182">
        <f>Cartilha_GLOBAL!$F5092</f>
        <v>39.76</v>
      </c>
      <c r="G5092" s="108"/>
      <c r="H5092" s="107">
        <f t="shared" si="313"/>
        <v>0</v>
      </c>
      <c r="I5092" s="143">
        <f t="shared" si="314"/>
        <v>0</v>
      </c>
      <c r="J5092" s="142"/>
      <c r="K5092" s="145"/>
      <c r="L5092" s="7" t="str">
        <f t="shared" si="315"/>
        <v/>
      </c>
      <c r="M5092" s="7" t="str">
        <f t="shared" si="316"/>
        <v/>
      </c>
      <c r="N5092" s="7" t="str">
        <f>Cartilha_GLOBAL!N5092</f>
        <v/>
      </c>
      <c r="O5092" s="144"/>
      <c r="Q5092" s="151"/>
      <c r="R5092" s="152">
        <v>0</v>
      </c>
      <c r="T5092" s="153">
        <f>IF(Cartilha_GLOBAL!R5092=0,0,IF(Cartilha_GLOBAL!R5092&gt;0,"c","b"))</f>
        <v>0</v>
      </c>
    </row>
    <row r="5093" ht="22.5" hidden="1" spans="1:20">
      <c r="A5093" s="158">
        <f>Cartilha_GLOBAL!A5093</f>
        <v>89676</v>
      </c>
      <c r="B5093" s="100" t="str">
        <f>Cartilha_GLOBAL!B5093</f>
        <v>SINAPI</v>
      </c>
      <c r="C5093" s="104" t="str">
        <f>Cartilha_GLOBAL!C5093</f>
        <v>CONECTOR, CPVC, SOLDÁVEL, DN 28MM X 1 , INSTALADO EM RAMAL OU SUB-RAMAL DE ÁGUA   FORNECIMENTO E INSTALAÇÃO. AF_06/2022</v>
      </c>
      <c r="D5093" s="94" t="str">
        <f>Cartilha_GLOBAL!D5093</f>
        <v>UN</v>
      </c>
      <c r="E5093" s="105">
        <f>Cartilha_GLOBAL!$E5093</f>
        <v>38.56</v>
      </c>
      <c r="F5093" s="182">
        <f>Cartilha_GLOBAL!$F5093</f>
        <v>47.33</v>
      </c>
      <c r="G5093" s="108"/>
      <c r="H5093" s="107">
        <f t="shared" si="313"/>
        <v>0</v>
      </c>
      <c r="I5093" s="143">
        <f t="shared" si="314"/>
        <v>0</v>
      </c>
      <c r="J5093" s="142"/>
      <c r="K5093" s="145"/>
      <c r="L5093" s="7" t="str">
        <f t="shared" si="315"/>
        <v/>
      </c>
      <c r="M5093" s="7" t="str">
        <f t="shared" si="316"/>
        <v/>
      </c>
      <c r="N5093" s="7" t="str">
        <f>Cartilha_GLOBAL!N5093</f>
        <v/>
      </c>
      <c r="O5093" s="144"/>
      <c r="Q5093" s="151"/>
      <c r="R5093" s="152">
        <v>0</v>
      </c>
      <c r="T5093" s="153">
        <f>IF(Cartilha_GLOBAL!R5093=0,0,IF(Cartilha_GLOBAL!R5093&gt;0,"c","b"))</f>
        <v>0</v>
      </c>
    </row>
    <row r="5094" ht="22.5" hidden="1" spans="1:20">
      <c r="A5094" s="158">
        <f>Cartilha_GLOBAL!A5094</f>
        <v>89686</v>
      </c>
      <c r="B5094" s="100" t="str">
        <f>Cartilha_GLOBAL!B5094</f>
        <v>SINAPI</v>
      </c>
      <c r="C5094" s="104" t="str">
        <f>Cartilha_GLOBAL!C5094</f>
        <v>CONECTOR, CPVC, SOLDÁVEL, DN 35MM X 1 1/4 , INSTALADO EM RAMAL OU SUB-RAMAL DE ÁGUA   FORNECIMENTO E INSTALAÇÃO. AF_06/2022</v>
      </c>
      <c r="D5094" s="94" t="str">
        <f>Cartilha_GLOBAL!D5094</f>
        <v>UN</v>
      </c>
      <c r="E5094" s="105">
        <f>Cartilha_GLOBAL!$E5094</f>
        <v>58.55</v>
      </c>
      <c r="F5094" s="182">
        <f>Cartilha_GLOBAL!$F5094</f>
        <v>71.86</v>
      </c>
      <c r="G5094" s="108"/>
      <c r="H5094" s="107">
        <f t="shared" si="313"/>
        <v>0</v>
      </c>
      <c r="I5094" s="143">
        <f t="shared" si="314"/>
        <v>0</v>
      </c>
      <c r="J5094" s="142"/>
      <c r="K5094" s="145"/>
      <c r="L5094" s="7" t="str">
        <f t="shared" si="315"/>
        <v/>
      </c>
      <c r="M5094" s="7" t="str">
        <f t="shared" si="316"/>
        <v/>
      </c>
      <c r="N5094" s="7" t="str">
        <f>Cartilha_GLOBAL!N5094</f>
        <v/>
      </c>
      <c r="O5094" s="144"/>
      <c r="Q5094" s="151"/>
      <c r="R5094" s="152">
        <v>0</v>
      </c>
      <c r="T5094" s="153">
        <f>IF(Cartilha_GLOBAL!R5094=0,0,IF(Cartilha_GLOBAL!R5094&gt;0,"c","b"))</f>
        <v>0</v>
      </c>
    </row>
    <row r="5095" ht="22.5" hidden="1" spans="1:20">
      <c r="A5095" s="158">
        <f>Cartilha_GLOBAL!A5095</f>
        <v>89758</v>
      </c>
      <c r="B5095" s="100" t="str">
        <f>Cartilha_GLOBAL!B5095</f>
        <v>SINAPI</v>
      </c>
      <c r="C5095" s="104" t="str">
        <f>Cartilha_GLOBAL!C5095</f>
        <v>CONECTOR, CPVC, SOLDÁVEL, DN 28MM X 1 , INSTALADO EM RAMAL DE DISTRIBUIÇÃO DE ÁGUA   FORNECIMENTO E INSTALAÇÃO. AF_06/2022</v>
      </c>
      <c r="D5095" s="94" t="str">
        <f>Cartilha_GLOBAL!D5095</f>
        <v>UN</v>
      </c>
      <c r="E5095" s="105">
        <f>Cartilha_GLOBAL!$E5095</f>
        <v>38.43</v>
      </c>
      <c r="F5095" s="182">
        <f>Cartilha_GLOBAL!$F5095</f>
        <v>47.17</v>
      </c>
      <c r="G5095" s="108"/>
      <c r="H5095" s="107">
        <f t="shared" si="313"/>
        <v>0</v>
      </c>
      <c r="I5095" s="143">
        <f t="shared" si="314"/>
        <v>0</v>
      </c>
      <c r="J5095" s="142"/>
      <c r="K5095" s="145"/>
      <c r="L5095" s="7" t="str">
        <f t="shared" si="315"/>
        <v/>
      </c>
      <c r="M5095" s="7" t="str">
        <f t="shared" si="316"/>
        <v/>
      </c>
      <c r="N5095" s="7" t="str">
        <f>Cartilha_GLOBAL!N5095</f>
        <v/>
      </c>
      <c r="O5095" s="144"/>
      <c r="Q5095" s="151"/>
      <c r="R5095" s="152">
        <v>0</v>
      </c>
      <c r="T5095" s="153">
        <f>IF(Cartilha_GLOBAL!R5095=0,0,IF(Cartilha_GLOBAL!R5095&gt;0,"c","b"))</f>
        <v>0</v>
      </c>
    </row>
    <row r="5096" ht="22.5" hidden="1" spans="1:20">
      <c r="A5096" s="158">
        <f>Cartilha_GLOBAL!A5096</f>
        <v>89763</v>
      </c>
      <c r="B5096" s="100" t="str">
        <f>Cartilha_GLOBAL!B5096</f>
        <v>SINAPI</v>
      </c>
      <c r="C5096" s="104" t="str">
        <f>Cartilha_GLOBAL!C5096</f>
        <v>CONECTOR, CPVC, SOLDÁVEL, DN 35MM X 1 1/4 , INSTALADO EM RAMAL DE DISTRIBUIÇÃO DE ÁGUA - FORNECIMENTO E INSTALAÇÃO. AF_06/2022</v>
      </c>
      <c r="D5096" s="94" t="str">
        <f>Cartilha_GLOBAL!D5096</f>
        <v>UN</v>
      </c>
      <c r="E5096" s="105">
        <f>Cartilha_GLOBAL!$E5096</f>
        <v>57.78</v>
      </c>
      <c r="F5096" s="182">
        <f>Cartilha_GLOBAL!$F5096</f>
        <v>70.92</v>
      </c>
      <c r="G5096" s="108"/>
      <c r="H5096" s="107">
        <f t="shared" si="313"/>
        <v>0</v>
      </c>
      <c r="I5096" s="143">
        <f t="shared" si="314"/>
        <v>0</v>
      </c>
      <c r="J5096" s="142"/>
      <c r="K5096" s="145"/>
      <c r="L5096" s="7" t="str">
        <f t="shared" si="315"/>
        <v/>
      </c>
      <c r="M5096" s="7" t="str">
        <f t="shared" si="316"/>
        <v/>
      </c>
      <c r="N5096" s="7" t="str">
        <f>Cartilha_GLOBAL!N5096</f>
        <v/>
      </c>
      <c r="O5096" s="144"/>
      <c r="Q5096" s="151"/>
      <c r="R5096" s="152">
        <v>0</v>
      </c>
      <c r="T5096" s="153">
        <f>IF(Cartilha_GLOBAL!R5096=0,0,IF(Cartilha_GLOBAL!R5096&gt;0,"c","b"))</f>
        <v>0</v>
      </c>
    </row>
    <row r="5097" ht="22.5" hidden="1" spans="1:20">
      <c r="A5097" s="158">
        <f>Cartilha_GLOBAL!A5097</f>
        <v>89818</v>
      </c>
      <c r="B5097" s="100" t="str">
        <f>Cartilha_GLOBAL!B5097</f>
        <v>SINAPI</v>
      </c>
      <c r="C5097" s="104" t="str">
        <f>Cartilha_GLOBAL!C5097</f>
        <v>CONECTOR, CPVC, SOLDÁVEL, DN 35MM X 1 1/4 , INSTALADO EM PRUMADA DE ÁGUA   FORNECIMENTO E INSTALAÇÃO. AF_06/2022</v>
      </c>
      <c r="D5097" s="94" t="str">
        <f>Cartilha_GLOBAL!D5097</f>
        <v>UN</v>
      </c>
      <c r="E5097" s="105">
        <f>Cartilha_GLOBAL!$E5097</f>
        <v>54.79</v>
      </c>
      <c r="F5097" s="182">
        <f>Cartilha_GLOBAL!$F5097</f>
        <v>67.25</v>
      </c>
      <c r="G5097" s="108"/>
      <c r="H5097" s="107">
        <f t="shared" si="313"/>
        <v>0</v>
      </c>
      <c r="I5097" s="143">
        <f t="shared" si="314"/>
        <v>0</v>
      </c>
      <c r="J5097" s="142"/>
      <c r="K5097" s="145"/>
      <c r="L5097" s="7" t="str">
        <f t="shared" si="315"/>
        <v/>
      </c>
      <c r="M5097" s="7" t="str">
        <f t="shared" si="316"/>
        <v/>
      </c>
      <c r="N5097" s="7" t="str">
        <f>Cartilha_GLOBAL!N5097</f>
        <v/>
      </c>
      <c r="O5097" s="144"/>
      <c r="Q5097" s="151"/>
      <c r="R5097" s="152">
        <v>0</v>
      </c>
      <c r="T5097" s="153">
        <f>IF(Cartilha_GLOBAL!R5097=0,0,IF(Cartilha_GLOBAL!R5097&gt;0,"c","b"))</f>
        <v>0</v>
      </c>
    </row>
    <row r="5098" ht="22.5" hidden="1" spans="1:20">
      <c r="A5098" s="158">
        <f>Cartilha_GLOBAL!A5098</f>
        <v>89831</v>
      </c>
      <c r="B5098" s="100" t="str">
        <f>Cartilha_GLOBAL!B5098</f>
        <v>SINAPI</v>
      </c>
      <c r="C5098" s="104" t="str">
        <f>Cartilha_GLOBAL!C5098</f>
        <v>CONECTOR, CPVC, SOLDÁVEL, DN 42MM X 1.1/2 , INSTALADO EM PRUMADA DE ÁGUA   FORNECIMENTO E INSTALAÇÃO. AF_06/2022</v>
      </c>
      <c r="D5098" s="94" t="str">
        <f>Cartilha_GLOBAL!D5098</f>
        <v>UN</v>
      </c>
      <c r="E5098" s="105">
        <f>Cartilha_GLOBAL!$E5098</f>
        <v>66.12</v>
      </c>
      <c r="F5098" s="182">
        <f>Cartilha_GLOBAL!$F5098</f>
        <v>81.16</v>
      </c>
      <c r="G5098" s="108"/>
      <c r="H5098" s="107">
        <f t="shared" si="313"/>
        <v>0</v>
      </c>
      <c r="I5098" s="143">
        <f t="shared" si="314"/>
        <v>0</v>
      </c>
      <c r="J5098" s="142"/>
      <c r="K5098" s="145"/>
      <c r="L5098" s="7" t="str">
        <f t="shared" si="315"/>
        <v/>
      </c>
      <c r="M5098" s="7" t="str">
        <f t="shared" si="316"/>
        <v/>
      </c>
      <c r="N5098" s="7" t="str">
        <f>Cartilha_GLOBAL!N5098</f>
        <v/>
      </c>
      <c r="O5098" s="144"/>
      <c r="Q5098" s="151"/>
      <c r="R5098" s="152">
        <v>0</v>
      </c>
      <c r="T5098" s="153">
        <f>IF(Cartilha_GLOBAL!R5098=0,0,IF(Cartilha_GLOBAL!R5098&gt;0,"c","b"))</f>
        <v>0</v>
      </c>
    </row>
    <row r="5099" ht="22.5" hidden="1" spans="1:20">
      <c r="A5099" s="158">
        <f>Cartilha_GLOBAL!A5099</f>
        <v>94724</v>
      </c>
      <c r="B5099" s="100" t="str">
        <f>Cartilha_GLOBAL!B5099</f>
        <v>SINAPI</v>
      </c>
      <c r="C5099" s="104" t="str">
        <f>Cartilha_GLOBAL!C5099</f>
        <v>CONECTOR, CPVC, SOLDÁVEL, DN 22 MM X 3/4, INSTALADO EM RESERVAÇÃO DE ÁGUA DE EDIFICAÇÃO QUE POSSUA RESERVATÓRIO DE FIBRA/FIBROCIMENTO  FORNECIMENTO E INSTALAÇÃO. AF_06/2016</v>
      </c>
      <c r="D5099" s="94" t="str">
        <f>Cartilha_GLOBAL!D5099</f>
        <v>UN</v>
      </c>
      <c r="E5099" s="105">
        <f>Cartilha_GLOBAL!$E5099</f>
        <v>27.33</v>
      </c>
      <c r="F5099" s="182">
        <f>Cartilha_GLOBAL!$F5099</f>
        <v>33.54</v>
      </c>
      <c r="G5099" s="108"/>
      <c r="H5099" s="107">
        <f t="shared" si="313"/>
        <v>0</v>
      </c>
      <c r="I5099" s="143">
        <f t="shared" si="314"/>
        <v>0</v>
      </c>
      <c r="J5099" s="142"/>
      <c r="K5099" s="145"/>
      <c r="L5099" s="7" t="str">
        <f t="shared" si="315"/>
        <v/>
      </c>
      <c r="M5099" s="7" t="str">
        <f t="shared" si="316"/>
        <v/>
      </c>
      <c r="N5099" s="7" t="str">
        <f>Cartilha_GLOBAL!N5099</f>
        <v/>
      </c>
      <c r="O5099" s="144"/>
      <c r="Q5099" s="151"/>
      <c r="R5099" s="152">
        <v>0</v>
      </c>
      <c r="T5099" s="153">
        <f>IF(Cartilha_GLOBAL!R5099=0,0,IF(Cartilha_GLOBAL!R5099&gt;0,"c","b"))</f>
        <v>0</v>
      </c>
    </row>
    <row r="5100" ht="22.5" hidden="1" spans="1:20">
      <c r="A5100" s="158">
        <f>Cartilha_GLOBAL!A5100</f>
        <v>94726</v>
      </c>
      <c r="B5100" s="100" t="str">
        <f>Cartilha_GLOBAL!B5100</f>
        <v>SINAPI</v>
      </c>
      <c r="C5100" s="104" t="str">
        <f>Cartilha_GLOBAL!C5100</f>
        <v>CONECTOR, CPVC, SOLDÁVEL, DN 28 MM X 1, INSTALADO EM RESERVAÇÃO DE ÁGUA DE EDIFICAÇÃO QUE POSSUA RESERVATÓRIO DE FIBRA/FIBROCIMENTO  FORNECIMENTO E INSTALAÇÃO. AF_06/2016</v>
      </c>
      <c r="D5100" s="94" t="str">
        <f>Cartilha_GLOBAL!D5100</f>
        <v>UN</v>
      </c>
      <c r="E5100" s="105">
        <f>Cartilha_GLOBAL!$E5100</f>
        <v>33.8</v>
      </c>
      <c r="F5100" s="182">
        <f>Cartilha_GLOBAL!$F5100</f>
        <v>41.49</v>
      </c>
      <c r="G5100" s="108"/>
      <c r="H5100" s="107">
        <f t="shared" si="313"/>
        <v>0</v>
      </c>
      <c r="I5100" s="143">
        <f t="shared" si="314"/>
        <v>0</v>
      </c>
      <c r="J5100" s="142"/>
      <c r="K5100" s="145"/>
      <c r="L5100" s="7" t="str">
        <f t="shared" si="315"/>
        <v/>
      </c>
      <c r="M5100" s="7" t="str">
        <f t="shared" si="316"/>
        <v/>
      </c>
      <c r="N5100" s="7" t="str">
        <f>Cartilha_GLOBAL!N5100</f>
        <v/>
      </c>
      <c r="O5100" s="144"/>
      <c r="Q5100" s="151"/>
      <c r="R5100" s="152">
        <v>0</v>
      </c>
      <c r="T5100" s="153">
        <f>IF(Cartilha_GLOBAL!R5100=0,0,IF(Cartilha_GLOBAL!R5100&gt;0,"c","b"))</f>
        <v>0</v>
      </c>
    </row>
    <row r="5101" ht="33.75" hidden="1" spans="1:20">
      <c r="A5101" s="158">
        <f>Cartilha_GLOBAL!A5101</f>
        <v>94728</v>
      </c>
      <c r="B5101" s="100" t="str">
        <f>Cartilha_GLOBAL!B5101</f>
        <v>SINAPI</v>
      </c>
      <c r="C5101" s="104" t="str">
        <f>Cartilha_GLOBAL!C5101</f>
        <v>CONECTOR, CPVC, SOLDÁVEL, DN 35 MM X 1 1/4, INSTALADO EM RESERVAÇÃO DE ÁGUA DE EDIFICAÇÃO QUE POSSUA RESERVATÓRIO DE FIBRA/FIBROCIMENTO  FORNECIMENTO E INSTALAÇÃO. AF_06/2016</v>
      </c>
      <c r="D5101" s="94" t="str">
        <f>Cartilha_GLOBAL!D5101</f>
        <v>UN</v>
      </c>
      <c r="E5101" s="105">
        <f>Cartilha_GLOBAL!$E5101</f>
        <v>52.87</v>
      </c>
      <c r="F5101" s="182">
        <f>Cartilha_GLOBAL!$F5101</f>
        <v>64.89</v>
      </c>
      <c r="G5101" s="108"/>
      <c r="H5101" s="107">
        <f t="shared" si="313"/>
        <v>0</v>
      </c>
      <c r="I5101" s="143">
        <f t="shared" si="314"/>
        <v>0</v>
      </c>
      <c r="J5101" s="142"/>
      <c r="K5101" s="145"/>
      <c r="L5101" s="7" t="str">
        <f t="shared" si="315"/>
        <v/>
      </c>
      <c r="M5101" s="7" t="str">
        <f t="shared" si="316"/>
        <v/>
      </c>
      <c r="N5101" s="7" t="str">
        <f>Cartilha_GLOBAL!N5101</f>
        <v/>
      </c>
      <c r="O5101" s="144"/>
      <c r="Q5101" s="151"/>
      <c r="R5101" s="152">
        <v>0</v>
      </c>
      <c r="T5101" s="153">
        <f>IF(Cartilha_GLOBAL!R5101=0,0,IF(Cartilha_GLOBAL!R5101&gt;0,"c","b"))</f>
        <v>0</v>
      </c>
    </row>
    <row r="5102" ht="33.75" hidden="1" spans="1:20">
      <c r="A5102" s="158">
        <f>Cartilha_GLOBAL!A5102</f>
        <v>94730</v>
      </c>
      <c r="B5102" s="100" t="str">
        <f>Cartilha_GLOBAL!B5102</f>
        <v>SINAPI</v>
      </c>
      <c r="C5102" s="104" t="str">
        <f>Cartilha_GLOBAL!C5102</f>
        <v>CONECTOR, CPVC, SOLDÁVEL, DN 42 MM X 1 1/2, INSTALADO EM RESERVAÇÃO DE ÁGUA DE EDIFICAÇÃO QUE POSSUA RESERVATÓRIO DE FIBRA/FIBROCIMENTO  FORNECIMENTO E INSTALAÇÃO. AF_06/2016</v>
      </c>
      <c r="D5102" s="94" t="str">
        <f>Cartilha_GLOBAL!D5102</f>
        <v>UN</v>
      </c>
      <c r="E5102" s="105">
        <f>Cartilha_GLOBAL!$E5102</f>
        <v>63.23</v>
      </c>
      <c r="F5102" s="182">
        <f>Cartilha_GLOBAL!$F5102</f>
        <v>77.61</v>
      </c>
      <c r="G5102" s="108"/>
      <c r="H5102" s="107">
        <f t="shared" ref="H5102:H5165" si="317">IF(G5102=0,0,F5102)</f>
        <v>0</v>
      </c>
      <c r="I5102" s="143">
        <f t="shared" ref="I5102:I5165" si="318">IF(ISBLANK(G5102),0,IF(R5102=0,ROUND(G5102*H5102,2),IF(R5102="b",ROUNDDOWN(G5102*H5102,2),ROUNDUP(G5102*H5102,2))))</f>
        <v>0</v>
      </c>
      <c r="J5102" s="142"/>
      <c r="K5102" s="145"/>
      <c r="L5102" s="7" t="str">
        <f t="shared" ref="L5102:L5165" si="319">IF(K5102="X","x",IF(K5102="xx","x",IF(I5102&gt;0,"x","")))</f>
        <v/>
      </c>
      <c r="M5102" s="7" t="str">
        <f t="shared" ref="M5102:M5165" si="320">IF(K5102="X","x",IF(K5102="xx","x",IF(I5102&gt;0,"x","")))</f>
        <v/>
      </c>
      <c r="N5102" s="7" t="str">
        <f>Cartilha_GLOBAL!N5102</f>
        <v/>
      </c>
      <c r="O5102" s="144"/>
      <c r="Q5102" s="151"/>
      <c r="R5102" s="152">
        <v>0</v>
      </c>
      <c r="T5102" s="153">
        <f>IF(Cartilha_GLOBAL!R5102=0,0,IF(Cartilha_GLOBAL!R5102&gt;0,"c","b"))</f>
        <v>0</v>
      </c>
    </row>
    <row r="5103" ht="22.5" hidden="1" spans="1:20">
      <c r="A5103" s="158">
        <f>Cartilha_GLOBAL!A5103</f>
        <v>89691</v>
      </c>
      <c r="B5103" s="100" t="str">
        <f>Cartilha_GLOBAL!B5103</f>
        <v>SINAPI</v>
      </c>
      <c r="C5103" s="104" t="str">
        <f>Cartilha_GLOBAL!C5103</f>
        <v>TE, CPVC, SOLDÁVEL, DN 15MM, INSTALADO EM RAMAL OU SUB-RAMAL DE ÁGUA - FORNECIMENTO E INSTALAÇÃO. AF_06/2022</v>
      </c>
      <c r="D5103" s="94" t="str">
        <f>Cartilha_GLOBAL!D5103</f>
        <v>UN</v>
      </c>
      <c r="E5103" s="105">
        <f>Cartilha_GLOBAL!$E5103</f>
        <v>15.52</v>
      </c>
      <c r="F5103" s="182">
        <f>Cartilha_GLOBAL!$F5103</f>
        <v>19.05</v>
      </c>
      <c r="G5103" s="108"/>
      <c r="H5103" s="107">
        <f t="shared" si="317"/>
        <v>0</v>
      </c>
      <c r="I5103" s="143">
        <f t="shared" si="318"/>
        <v>0</v>
      </c>
      <c r="J5103" s="142"/>
      <c r="K5103" s="145"/>
      <c r="L5103" s="7" t="str">
        <f t="shared" si="319"/>
        <v/>
      </c>
      <c r="M5103" s="7" t="str">
        <f t="shared" si="320"/>
        <v/>
      </c>
      <c r="N5103" s="7" t="str">
        <f>Cartilha_GLOBAL!N5103</f>
        <v/>
      </c>
      <c r="O5103" s="144"/>
      <c r="Q5103" s="151"/>
      <c r="R5103" s="152">
        <v>0</v>
      </c>
      <c r="T5103" s="153">
        <f>IF(Cartilha_GLOBAL!R5103=0,0,IF(Cartilha_GLOBAL!R5103&gt;0,"c","b"))</f>
        <v>0</v>
      </c>
    </row>
    <row r="5104" ht="22.5" hidden="1" spans="1:20">
      <c r="A5104" s="158">
        <f>Cartilha_GLOBAL!A5104</f>
        <v>89697</v>
      </c>
      <c r="B5104" s="100" t="str">
        <f>Cartilha_GLOBAL!B5104</f>
        <v>SINAPI</v>
      </c>
      <c r="C5104" s="104" t="str">
        <f>Cartilha_GLOBAL!C5104</f>
        <v>TE, CPVC, SOLDÁVEL, DN 22MM, INSTALADO EM RAMAL OU SUB-RAMAL DE ÁGUA - FORNECIMENTO E INSTALAÇÃO. AF_06/2022</v>
      </c>
      <c r="D5104" s="94" t="str">
        <f>Cartilha_GLOBAL!D5104</f>
        <v>UN</v>
      </c>
      <c r="E5104" s="105">
        <f>Cartilha_GLOBAL!$E5104</f>
        <v>20.29</v>
      </c>
      <c r="F5104" s="182">
        <f>Cartilha_GLOBAL!$F5104</f>
        <v>24.9</v>
      </c>
      <c r="G5104" s="108"/>
      <c r="H5104" s="107">
        <f t="shared" si="317"/>
        <v>0</v>
      </c>
      <c r="I5104" s="143">
        <f t="shared" si="318"/>
        <v>0</v>
      </c>
      <c r="J5104" s="142"/>
      <c r="K5104" s="145"/>
      <c r="L5104" s="7" t="str">
        <f t="shared" si="319"/>
        <v/>
      </c>
      <c r="M5104" s="7" t="str">
        <f t="shared" si="320"/>
        <v/>
      </c>
      <c r="N5104" s="7" t="str">
        <f>Cartilha_GLOBAL!N5104</f>
        <v/>
      </c>
      <c r="O5104" s="144"/>
      <c r="Q5104" s="151"/>
      <c r="R5104" s="152">
        <v>0</v>
      </c>
      <c r="T5104" s="153">
        <f>IF(Cartilha_GLOBAL!R5104=0,0,IF(Cartilha_GLOBAL!R5104&gt;0,"c","b"))</f>
        <v>0</v>
      </c>
    </row>
    <row r="5105" ht="22.5" hidden="1" spans="1:20">
      <c r="A5105" s="158">
        <f>Cartilha_GLOBAL!A5105</f>
        <v>89705</v>
      </c>
      <c r="B5105" s="100" t="str">
        <f>Cartilha_GLOBAL!B5105</f>
        <v>SINAPI</v>
      </c>
      <c r="C5105" s="104" t="str">
        <f>Cartilha_GLOBAL!C5105</f>
        <v>TÊ, CPVC, SOLDÁVEL, DN28MM, INSTALADO EM RAMAL OU SUB-RAMAL DE ÁGUA   FORNECIMENTO E INSTALAÇÃO. AF_06/2022</v>
      </c>
      <c r="D5105" s="94" t="str">
        <f>Cartilha_GLOBAL!D5105</f>
        <v>UN</v>
      </c>
      <c r="E5105" s="105">
        <f>Cartilha_GLOBAL!$E5105</f>
        <v>28.7</v>
      </c>
      <c r="F5105" s="182">
        <f>Cartilha_GLOBAL!$F5105</f>
        <v>35.23</v>
      </c>
      <c r="G5105" s="108"/>
      <c r="H5105" s="107">
        <f t="shared" si="317"/>
        <v>0</v>
      </c>
      <c r="I5105" s="143">
        <f t="shared" si="318"/>
        <v>0</v>
      </c>
      <c r="J5105" s="142"/>
      <c r="K5105" s="145"/>
      <c r="L5105" s="7" t="str">
        <f t="shared" si="319"/>
        <v/>
      </c>
      <c r="M5105" s="7" t="str">
        <f t="shared" si="320"/>
        <v/>
      </c>
      <c r="N5105" s="7" t="str">
        <f>Cartilha_GLOBAL!N5105</f>
        <v/>
      </c>
      <c r="O5105" s="144"/>
      <c r="Q5105" s="151"/>
      <c r="R5105" s="152">
        <v>0</v>
      </c>
      <c r="T5105" s="153">
        <f>IF(Cartilha_GLOBAL!R5105=0,0,IF(Cartilha_GLOBAL!R5105&gt;0,"c","b"))</f>
        <v>0</v>
      </c>
    </row>
    <row r="5106" ht="22.5" hidden="1" spans="1:20">
      <c r="A5106" s="158">
        <f>Cartilha_GLOBAL!A5106</f>
        <v>89706</v>
      </c>
      <c r="B5106" s="100" t="str">
        <f>Cartilha_GLOBAL!B5106</f>
        <v>SINAPI</v>
      </c>
      <c r="C5106" s="104" t="str">
        <f>Cartilha_GLOBAL!C5106</f>
        <v>TÊ, CPVC, SOLDÁVEL, DN35MM, INSTALADO EM RAMAL OU SUB-RAMAL DE ÁGUA   FORNECIMENTO E INSTALAÇÃO. AF_06/2022</v>
      </c>
      <c r="D5106" s="94" t="str">
        <f>Cartilha_GLOBAL!D5106</f>
        <v>UN</v>
      </c>
      <c r="E5106" s="105">
        <f>Cartilha_GLOBAL!$E5106</f>
        <v>60.25</v>
      </c>
      <c r="F5106" s="182">
        <f>Cartilha_GLOBAL!$F5106</f>
        <v>73.95</v>
      </c>
      <c r="G5106" s="108"/>
      <c r="H5106" s="107">
        <f t="shared" si="317"/>
        <v>0</v>
      </c>
      <c r="I5106" s="143">
        <f t="shared" si="318"/>
        <v>0</v>
      </c>
      <c r="J5106" s="142"/>
      <c r="K5106" s="145"/>
      <c r="L5106" s="7" t="str">
        <f t="shared" si="319"/>
        <v/>
      </c>
      <c r="M5106" s="7" t="str">
        <f t="shared" si="320"/>
        <v/>
      </c>
      <c r="N5106" s="7" t="str">
        <f>Cartilha_GLOBAL!N5106</f>
        <v/>
      </c>
      <c r="O5106" s="144"/>
      <c r="Q5106" s="151"/>
      <c r="R5106" s="152">
        <v>0</v>
      </c>
      <c r="T5106" s="153">
        <f>IF(Cartilha_GLOBAL!R5106=0,0,IF(Cartilha_GLOBAL!R5106&gt;0,"c","b"))</f>
        <v>0</v>
      </c>
    </row>
    <row r="5107" ht="22.5" hidden="1" spans="1:20">
      <c r="A5107" s="158">
        <f>Cartilha_GLOBAL!A5107</f>
        <v>89703</v>
      </c>
      <c r="B5107" s="100" t="str">
        <f>Cartilha_GLOBAL!B5107</f>
        <v>SINAPI</v>
      </c>
      <c r="C5107" s="104" t="str">
        <f>Cartilha_GLOBAL!C5107</f>
        <v>TE MISTURADOR DE TRANSIÇÃO, CPVC, SOLDÁVEL, DN 22MM X 3/4, INSTALADO EM RAMAL OU SUB-RAMAL DE ÁGUA - FORNECIMENTO E INSTALAÇÃO. AF_06/2022</v>
      </c>
      <c r="D5107" s="94" t="str">
        <f>Cartilha_GLOBAL!D5107</f>
        <v>UN</v>
      </c>
      <c r="E5107" s="105">
        <f>Cartilha_GLOBAL!$E5107</f>
        <v>50.44</v>
      </c>
      <c r="F5107" s="182">
        <f>Cartilha_GLOBAL!$F5107</f>
        <v>61.91</v>
      </c>
      <c r="G5107" s="108"/>
      <c r="H5107" s="107">
        <f t="shared" si="317"/>
        <v>0</v>
      </c>
      <c r="I5107" s="143">
        <f t="shared" si="318"/>
        <v>0</v>
      </c>
      <c r="J5107" s="142"/>
      <c r="K5107" s="145"/>
      <c r="L5107" s="7" t="str">
        <f t="shared" si="319"/>
        <v/>
      </c>
      <c r="M5107" s="7" t="str">
        <f t="shared" si="320"/>
        <v/>
      </c>
      <c r="N5107" s="7" t="str">
        <f>Cartilha_GLOBAL!N5107</f>
        <v/>
      </c>
      <c r="O5107" s="144"/>
      <c r="Q5107" s="151"/>
      <c r="R5107" s="152">
        <v>0</v>
      </c>
      <c r="T5107" s="153">
        <f>IF(Cartilha_GLOBAL!R5107=0,0,IF(Cartilha_GLOBAL!R5107&gt;0,"c","b"))</f>
        <v>0</v>
      </c>
    </row>
    <row r="5108" ht="22.5" hidden="1" spans="1:20">
      <c r="A5108" s="158">
        <f>Cartilha_GLOBAL!A5108</f>
        <v>89694</v>
      </c>
      <c r="B5108" s="100" t="str">
        <f>Cartilha_GLOBAL!B5108</f>
        <v>SINAPI</v>
      </c>
      <c r="C5108" s="104" t="str">
        <f>Cartilha_GLOBAL!C5108</f>
        <v>TE DE TRANSIÇÃO, CPVC, SOLDÁVEL, DN 15MM X 1/2 , INSTALADO EM RAMAL OU SUB-RAMAL DE ÁGUA   FORNECIMENTO E INSTALAÇÃO. AF_06/2022</v>
      </c>
      <c r="D5108" s="94" t="str">
        <f>Cartilha_GLOBAL!D5108</f>
        <v>UN</v>
      </c>
      <c r="E5108" s="105">
        <f>Cartilha_GLOBAL!$E5108</f>
        <v>22.09</v>
      </c>
      <c r="F5108" s="182">
        <f>Cartilha_GLOBAL!$F5108</f>
        <v>27.11</v>
      </c>
      <c r="G5108" s="108"/>
      <c r="H5108" s="107">
        <f t="shared" si="317"/>
        <v>0</v>
      </c>
      <c r="I5108" s="143">
        <f t="shared" si="318"/>
        <v>0</v>
      </c>
      <c r="J5108" s="142"/>
      <c r="K5108" s="145"/>
      <c r="L5108" s="7" t="str">
        <f t="shared" si="319"/>
        <v/>
      </c>
      <c r="M5108" s="7" t="str">
        <f t="shared" si="320"/>
        <v/>
      </c>
      <c r="N5108" s="7" t="str">
        <f>Cartilha_GLOBAL!N5108</f>
        <v/>
      </c>
      <c r="O5108" s="144"/>
      <c r="Q5108" s="151"/>
      <c r="R5108" s="152">
        <v>0</v>
      </c>
      <c r="T5108" s="153">
        <f>IF(Cartilha_GLOBAL!R5108=0,0,IF(Cartilha_GLOBAL!R5108&gt;0,"c","b"))</f>
        <v>0</v>
      </c>
    </row>
    <row r="5109" ht="22.5" hidden="1" spans="1:20">
      <c r="A5109" s="158">
        <f>Cartilha_GLOBAL!A5109</f>
        <v>89700</v>
      </c>
      <c r="B5109" s="100" t="str">
        <f>Cartilha_GLOBAL!B5109</f>
        <v>SINAPI</v>
      </c>
      <c r="C5109" s="104" t="str">
        <f>Cartilha_GLOBAL!C5109</f>
        <v>TE DE TRANSIÇÃO, CPVC, SOLDÁVEL, DN 22MM X 1/2 , INSTALADO EM RAMAL OU SUB-RAMAL DE ÁGUA   FORNECIMENTO E INSTALAÇÃO. AF_06/2022</v>
      </c>
      <c r="D5109" s="94" t="str">
        <f>Cartilha_GLOBAL!D5109</f>
        <v>UN</v>
      </c>
      <c r="E5109" s="105">
        <f>Cartilha_GLOBAL!$E5109</f>
        <v>25.29</v>
      </c>
      <c r="F5109" s="182">
        <f>Cartilha_GLOBAL!$F5109</f>
        <v>31.04</v>
      </c>
      <c r="G5109" s="108"/>
      <c r="H5109" s="107">
        <f t="shared" si="317"/>
        <v>0</v>
      </c>
      <c r="I5109" s="143">
        <f t="shared" si="318"/>
        <v>0</v>
      </c>
      <c r="J5109" s="142"/>
      <c r="K5109" s="145"/>
      <c r="L5109" s="7" t="str">
        <f t="shared" si="319"/>
        <v/>
      </c>
      <c r="M5109" s="7" t="str">
        <f t="shared" si="320"/>
        <v/>
      </c>
      <c r="N5109" s="7" t="str">
        <f>Cartilha_GLOBAL!N5109</f>
        <v/>
      </c>
      <c r="O5109" s="144"/>
      <c r="Q5109" s="151"/>
      <c r="R5109" s="152">
        <v>0</v>
      </c>
      <c r="T5109" s="153">
        <f>IF(Cartilha_GLOBAL!R5109=0,0,IF(Cartilha_GLOBAL!R5109&gt;0,"c","b"))</f>
        <v>0</v>
      </c>
    </row>
    <row r="5110" ht="22.5" hidden="1" spans="1:20">
      <c r="A5110" s="158">
        <f>Cartilha_GLOBAL!A5110</f>
        <v>89959</v>
      </c>
      <c r="B5110" s="100" t="str">
        <f>Cartilha_GLOBAL!B5110</f>
        <v>SINAPI</v>
      </c>
      <c r="C5110" s="104" t="str">
        <f>Cartilha_GLOBAL!C5110</f>
        <v>PONTO DE CONSUMO TERMINAL DE ÁGUA QUENTE (SUBRAMAL) COM TUBULAÇÃO DE CPVC, DN 22 MM, INSTALADO EM RAMAL DE ÁGUA, INCLUSOS RASGO E CHUMBAMENTO EM ALVENARIA. AF_12/2014</v>
      </c>
      <c r="D5110" s="94" t="str">
        <f>Cartilha_GLOBAL!D5110</f>
        <v>UN</v>
      </c>
      <c r="E5110" s="105">
        <f>Cartilha_GLOBAL!$E5110</f>
        <v>273.05</v>
      </c>
      <c r="F5110" s="182">
        <f>Cartilha_GLOBAL!$F5110</f>
        <v>335.14</v>
      </c>
      <c r="G5110" s="108"/>
      <c r="H5110" s="107">
        <f t="shared" si="317"/>
        <v>0</v>
      </c>
      <c r="I5110" s="143">
        <f t="shared" si="318"/>
        <v>0</v>
      </c>
      <c r="J5110" s="142"/>
      <c r="K5110" s="145"/>
      <c r="L5110" s="7" t="str">
        <f t="shared" si="319"/>
        <v/>
      </c>
      <c r="M5110" s="7" t="str">
        <f t="shared" si="320"/>
        <v/>
      </c>
      <c r="N5110" s="7" t="str">
        <f>Cartilha_GLOBAL!N5110</f>
        <v/>
      </c>
      <c r="O5110" s="144"/>
      <c r="Q5110" s="151"/>
      <c r="R5110" s="152">
        <v>0</v>
      </c>
      <c r="T5110" s="153">
        <f>IF(Cartilha_GLOBAL!R5110=0,0,IF(Cartilha_GLOBAL!R5110&gt;0,"c","b"))</f>
        <v>0</v>
      </c>
    </row>
    <row r="5111" ht="22.5" hidden="1" spans="1:20">
      <c r="A5111" s="158">
        <f>Cartilha_GLOBAL!A5111</f>
        <v>89718</v>
      </c>
      <c r="B5111" s="100" t="str">
        <f>Cartilha_GLOBAL!B5111</f>
        <v>SINAPI</v>
      </c>
      <c r="C5111" s="104" t="str">
        <f>Cartilha_GLOBAL!C5111</f>
        <v>TUBO, CPVC, SOLDÁVEL, DN 35MM, INSTALADO EM RAMAL DE DISTRIBUIÇÃO DE ÁGUA   FORNECIMENTO E INSTALAÇÃO. AF_06/2022</v>
      </c>
      <c r="D5111" s="94" t="str">
        <f>Cartilha_GLOBAL!D5111</f>
        <v>M</v>
      </c>
      <c r="E5111" s="105">
        <f>Cartilha_GLOBAL!$E5111</f>
        <v>56.65</v>
      </c>
      <c r="F5111" s="182">
        <f>Cartilha_GLOBAL!$F5111</f>
        <v>69.53</v>
      </c>
      <c r="G5111" s="108"/>
      <c r="H5111" s="107">
        <f t="shared" si="317"/>
        <v>0</v>
      </c>
      <c r="I5111" s="143">
        <f t="shared" si="318"/>
        <v>0</v>
      </c>
      <c r="J5111" s="142"/>
      <c r="K5111" s="145"/>
      <c r="L5111" s="7" t="str">
        <f t="shared" si="319"/>
        <v/>
      </c>
      <c r="M5111" s="7" t="str">
        <f t="shared" si="320"/>
        <v/>
      </c>
      <c r="N5111" s="7" t="str">
        <f>Cartilha_GLOBAL!N5111</f>
        <v/>
      </c>
      <c r="O5111" s="144"/>
      <c r="Q5111" s="151"/>
      <c r="R5111" s="152">
        <v>0</v>
      </c>
      <c r="T5111" s="153">
        <f>IF(Cartilha_GLOBAL!R5111=0,0,IF(Cartilha_GLOBAL!R5111&gt;0,"c","b"))</f>
        <v>0</v>
      </c>
    </row>
    <row r="5112" ht="22.5" hidden="1" spans="1:20">
      <c r="A5112" s="158">
        <f>Cartilha_GLOBAL!A5112</f>
        <v>89765</v>
      </c>
      <c r="B5112" s="100" t="str">
        <f>Cartilha_GLOBAL!B5112</f>
        <v>SINAPI</v>
      </c>
      <c r="C5112" s="104" t="str">
        <f>Cartilha_GLOBAL!C5112</f>
        <v>TE, CPVC, SOLDÁVEL, DN 22MM, INSTALADO EM RAMAL DE DISTRIBUIÇÃO DE ÁGUA - FORNECIMENTO E INSTALAÇÃO. AF_06/2022</v>
      </c>
      <c r="D5112" s="94" t="str">
        <f>Cartilha_GLOBAL!D5112</f>
        <v>UN</v>
      </c>
      <c r="E5112" s="105">
        <f>Cartilha_GLOBAL!$E5112</f>
        <v>19.15</v>
      </c>
      <c r="F5112" s="182">
        <f>Cartilha_GLOBAL!$F5112</f>
        <v>23.5</v>
      </c>
      <c r="G5112" s="108"/>
      <c r="H5112" s="107">
        <f t="shared" si="317"/>
        <v>0</v>
      </c>
      <c r="I5112" s="143">
        <f t="shared" si="318"/>
        <v>0</v>
      </c>
      <c r="J5112" s="142"/>
      <c r="K5112" s="145"/>
      <c r="L5112" s="7" t="str">
        <f t="shared" si="319"/>
        <v/>
      </c>
      <c r="M5112" s="7" t="str">
        <f t="shared" si="320"/>
        <v/>
      </c>
      <c r="N5112" s="7" t="str">
        <f>Cartilha_GLOBAL!N5112</f>
        <v/>
      </c>
      <c r="O5112" s="144"/>
      <c r="Q5112" s="151"/>
      <c r="R5112" s="152">
        <v>0</v>
      </c>
      <c r="T5112" s="153">
        <f>IF(Cartilha_GLOBAL!R5112=0,0,IF(Cartilha_GLOBAL!R5112&gt;0,"c","b"))</f>
        <v>0</v>
      </c>
    </row>
    <row r="5113" ht="22.5" hidden="1" spans="1:20">
      <c r="A5113" s="158">
        <f>Cartilha_GLOBAL!A5113</f>
        <v>89768</v>
      </c>
      <c r="B5113" s="100" t="str">
        <f>Cartilha_GLOBAL!B5113</f>
        <v>SINAPI</v>
      </c>
      <c r="C5113" s="104" t="str">
        <f>Cartilha_GLOBAL!C5113</f>
        <v>TÊ, CPVC, SOLDÁVEL, DN 28MM, INSTALADO EM RAMAL DE DISTRIBUIÇÃO DE ÁGUA - FORNECIMENTO E INSTALAÇÃO. AF_06/2022</v>
      </c>
      <c r="D5113" s="94" t="str">
        <f>Cartilha_GLOBAL!D5113</f>
        <v>UN</v>
      </c>
      <c r="E5113" s="105">
        <f>Cartilha_GLOBAL!$E5113</f>
        <v>27.36</v>
      </c>
      <c r="F5113" s="182">
        <f>Cartilha_GLOBAL!$F5113</f>
        <v>33.58</v>
      </c>
      <c r="G5113" s="108"/>
      <c r="H5113" s="107">
        <f t="shared" si="317"/>
        <v>0</v>
      </c>
      <c r="I5113" s="143">
        <f t="shared" si="318"/>
        <v>0</v>
      </c>
      <c r="J5113" s="142"/>
      <c r="K5113" s="145"/>
      <c r="L5113" s="7" t="str">
        <f t="shared" si="319"/>
        <v/>
      </c>
      <c r="M5113" s="7" t="str">
        <f t="shared" si="320"/>
        <v/>
      </c>
      <c r="N5113" s="7" t="str">
        <f>Cartilha_GLOBAL!N5113</f>
        <v/>
      </c>
      <c r="O5113" s="144"/>
      <c r="Q5113" s="151"/>
      <c r="R5113" s="152">
        <v>0</v>
      </c>
      <c r="T5113" s="153">
        <f>IF(Cartilha_GLOBAL!R5113=0,0,IF(Cartilha_GLOBAL!R5113&gt;0,"c","b"))</f>
        <v>0</v>
      </c>
    </row>
    <row r="5114" ht="22.5" hidden="1" spans="1:20">
      <c r="A5114" s="158">
        <f>Cartilha_GLOBAL!A5114</f>
        <v>89769</v>
      </c>
      <c r="B5114" s="100" t="str">
        <f>Cartilha_GLOBAL!B5114</f>
        <v>SINAPI</v>
      </c>
      <c r="C5114" s="104" t="str">
        <f>Cartilha_GLOBAL!C5114</f>
        <v>TÊ, CPVC, SOLDÁVEL, DN35MM, INSTALADO EM RAMAL DE DISTRIBUIÇÃO DE ÁGUA - FORNECIMENTO E INSTALAÇÃO. AF_06/2022</v>
      </c>
      <c r="D5114" s="94" t="str">
        <f>Cartilha_GLOBAL!D5114</f>
        <v>UN</v>
      </c>
      <c r="E5114" s="105">
        <f>Cartilha_GLOBAL!$E5114</f>
        <v>58.68</v>
      </c>
      <c r="F5114" s="182">
        <f>Cartilha_GLOBAL!$F5114</f>
        <v>72.02</v>
      </c>
      <c r="G5114" s="108"/>
      <c r="H5114" s="107">
        <f t="shared" si="317"/>
        <v>0</v>
      </c>
      <c r="I5114" s="143">
        <f t="shared" si="318"/>
        <v>0</v>
      </c>
      <c r="J5114" s="142"/>
      <c r="K5114" s="228"/>
      <c r="L5114" s="7" t="str">
        <f t="shared" si="319"/>
        <v/>
      </c>
      <c r="M5114" s="7" t="str">
        <f t="shared" si="320"/>
        <v/>
      </c>
      <c r="N5114" s="7" t="str">
        <f>Cartilha_GLOBAL!N5114</f>
        <v/>
      </c>
      <c r="O5114" s="144"/>
      <c r="Q5114" s="151"/>
      <c r="R5114" s="152">
        <v>0</v>
      </c>
      <c r="T5114" s="153">
        <f>IF(Cartilha_GLOBAL!R5114=0,0,IF(Cartilha_GLOBAL!R5114&gt;0,"c","b"))</f>
        <v>0</v>
      </c>
    </row>
    <row r="5115" ht="22.5" hidden="1" spans="1:20">
      <c r="A5115" s="158">
        <f>Cartilha_GLOBAL!A5115</f>
        <v>89772</v>
      </c>
      <c r="B5115" s="100" t="str">
        <f>Cartilha_GLOBAL!B5115</f>
        <v>SINAPI</v>
      </c>
      <c r="C5115" s="104" t="str">
        <f>Cartilha_GLOBAL!C5115</f>
        <v>TUBO, CPVC, SOLDÁVEL, DN 54MM, INSTALADO EM PRUMADA DE ÁGUA   FORNECIMENTO E INSTALAÇÃO. AF_06/2022</v>
      </c>
      <c r="D5115" s="94" t="str">
        <f>Cartilha_GLOBAL!D5115</f>
        <v>M</v>
      </c>
      <c r="E5115" s="105">
        <f>Cartilha_GLOBAL!$E5115</f>
        <v>90.24</v>
      </c>
      <c r="F5115" s="182">
        <f>Cartilha_GLOBAL!$F5115</f>
        <v>110.76</v>
      </c>
      <c r="G5115" s="108"/>
      <c r="H5115" s="107">
        <f t="shared" si="317"/>
        <v>0</v>
      </c>
      <c r="I5115" s="143">
        <f t="shared" si="318"/>
        <v>0</v>
      </c>
      <c r="J5115" s="142"/>
      <c r="K5115" s="228"/>
      <c r="L5115" s="7" t="str">
        <f t="shared" si="319"/>
        <v/>
      </c>
      <c r="M5115" s="7" t="str">
        <f t="shared" si="320"/>
        <v/>
      </c>
      <c r="N5115" s="7" t="str">
        <f>Cartilha_GLOBAL!N5115</f>
        <v/>
      </c>
      <c r="O5115" s="144"/>
      <c r="Q5115" s="151"/>
      <c r="R5115" s="152">
        <v>0</v>
      </c>
      <c r="T5115" s="153">
        <f>IF(Cartilha_GLOBAL!R5115=0,0,IF(Cartilha_GLOBAL!R5115&gt;0,"c","b"))</f>
        <v>0</v>
      </c>
    </row>
    <row r="5116" ht="22.5" hidden="1" spans="1:20">
      <c r="A5116" s="158">
        <f>Cartilha_GLOBAL!A5116</f>
        <v>89842</v>
      </c>
      <c r="B5116" s="100" t="str">
        <f>Cartilha_GLOBAL!B5116</f>
        <v>SINAPI</v>
      </c>
      <c r="C5116" s="104" t="str">
        <f>Cartilha_GLOBAL!C5116</f>
        <v>TÊ, CPVC, SOLDÁVEL, DN 35MM, INSTALADO EM PRUMADA DE ÁGUA   FORNECIMENTO E INSTALAÇÃO. AF_06/2022</v>
      </c>
      <c r="D5116" s="94" t="str">
        <f>Cartilha_GLOBAL!D5116</f>
        <v>UN</v>
      </c>
      <c r="E5116" s="105">
        <f>Cartilha_GLOBAL!$E5116</f>
        <v>52.53</v>
      </c>
      <c r="F5116" s="182">
        <f>Cartilha_GLOBAL!$F5116</f>
        <v>64.48</v>
      </c>
      <c r="G5116" s="108"/>
      <c r="H5116" s="107">
        <f t="shared" si="317"/>
        <v>0</v>
      </c>
      <c r="I5116" s="143">
        <f t="shared" si="318"/>
        <v>0</v>
      </c>
      <c r="J5116" s="142"/>
      <c r="K5116" s="228"/>
      <c r="L5116" s="7" t="str">
        <f t="shared" si="319"/>
        <v/>
      </c>
      <c r="M5116" s="7" t="str">
        <f t="shared" si="320"/>
        <v/>
      </c>
      <c r="N5116" s="7" t="str">
        <f>Cartilha_GLOBAL!N5116</f>
        <v/>
      </c>
      <c r="O5116" s="144"/>
      <c r="Q5116" s="151"/>
      <c r="R5116" s="152">
        <v>0</v>
      </c>
      <c r="T5116" s="153">
        <f>IF(Cartilha_GLOBAL!R5116=0,0,IF(Cartilha_GLOBAL!R5116&gt;0,"c","b"))</f>
        <v>0</v>
      </c>
    </row>
    <row r="5117" ht="22.5" hidden="1" spans="1:20">
      <c r="A5117" s="158">
        <f>Cartilha_GLOBAL!A5117</f>
        <v>89844</v>
      </c>
      <c r="B5117" s="100" t="str">
        <f>Cartilha_GLOBAL!B5117</f>
        <v>SINAPI</v>
      </c>
      <c r="C5117" s="104" t="str">
        <f>Cartilha_GLOBAL!C5117</f>
        <v>TE, CPVC, SOLDÁVEL, DN  42MM, INSTALADO EM PRUMADA DE ÁGUA   FORNECIMENTO E INSTALAÇÃO. AF_06/2022</v>
      </c>
      <c r="D5117" s="94" t="str">
        <f>Cartilha_GLOBAL!D5117</f>
        <v>UN</v>
      </c>
      <c r="E5117" s="105">
        <f>Cartilha_GLOBAL!$E5117</f>
        <v>66.01</v>
      </c>
      <c r="F5117" s="182">
        <f>Cartilha_GLOBAL!$F5117</f>
        <v>81.02</v>
      </c>
      <c r="G5117" s="108"/>
      <c r="H5117" s="107">
        <f t="shared" si="317"/>
        <v>0</v>
      </c>
      <c r="I5117" s="143">
        <f t="shared" si="318"/>
        <v>0</v>
      </c>
      <c r="J5117" s="142"/>
      <c r="K5117" s="228"/>
      <c r="L5117" s="7" t="str">
        <f t="shared" si="319"/>
        <v/>
      </c>
      <c r="M5117" s="7" t="str">
        <f t="shared" si="320"/>
        <v/>
      </c>
      <c r="N5117" s="7" t="str">
        <f>Cartilha_GLOBAL!N5117</f>
        <v/>
      </c>
      <c r="O5117" s="144"/>
      <c r="Q5117" s="151"/>
      <c r="R5117" s="152">
        <v>0</v>
      </c>
      <c r="T5117" s="153">
        <f>IF(Cartilha_GLOBAL!R5117=0,0,IF(Cartilha_GLOBAL!R5117&gt;0,"c","b"))</f>
        <v>0</v>
      </c>
    </row>
    <row r="5118" ht="22.5" hidden="1" spans="1:20">
      <c r="A5118" s="158">
        <f>Cartilha_GLOBAL!A5118</f>
        <v>89845</v>
      </c>
      <c r="B5118" s="100" t="str">
        <f>Cartilha_GLOBAL!B5118</f>
        <v>SINAPI</v>
      </c>
      <c r="C5118" s="104" t="str">
        <f>Cartilha_GLOBAL!C5118</f>
        <v>TÊ, CPVC, SOLDÁVEL, DN 54 MM, INSTALADO EM PRUMADA DE ÁGUA   FORNECIMENTO E INSTALAÇÃO. AF_06/2022</v>
      </c>
      <c r="D5118" s="94" t="str">
        <f>Cartilha_GLOBAL!D5118</f>
        <v>UN</v>
      </c>
      <c r="E5118" s="105">
        <f>Cartilha_GLOBAL!$E5118</f>
        <v>102.8</v>
      </c>
      <c r="F5118" s="182">
        <f>Cartilha_GLOBAL!$F5118</f>
        <v>126.18</v>
      </c>
      <c r="G5118" s="108"/>
      <c r="H5118" s="107">
        <f t="shared" si="317"/>
        <v>0</v>
      </c>
      <c r="I5118" s="143">
        <f t="shared" si="318"/>
        <v>0</v>
      </c>
      <c r="J5118" s="142"/>
      <c r="K5118" s="228"/>
      <c r="L5118" s="7" t="str">
        <f t="shared" si="319"/>
        <v/>
      </c>
      <c r="M5118" s="7" t="str">
        <f t="shared" si="320"/>
        <v/>
      </c>
      <c r="N5118" s="7" t="str">
        <f>Cartilha_GLOBAL!N5118</f>
        <v/>
      </c>
      <c r="O5118" s="144"/>
      <c r="Q5118" s="151"/>
      <c r="R5118" s="152">
        <v>0</v>
      </c>
      <c r="T5118" s="153">
        <f>IF(Cartilha_GLOBAL!R5118=0,0,IF(Cartilha_GLOBAL!R5118&gt;0,"c","b"))</f>
        <v>0</v>
      </c>
    </row>
    <row r="5119" ht="22.5" hidden="1" spans="1:20">
      <c r="A5119" s="158">
        <f>Cartilha_GLOBAL!A5119</f>
        <v>89846</v>
      </c>
      <c r="B5119" s="100" t="str">
        <f>Cartilha_GLOBAL!B5119</f>
        <v>SINAPI</v>
      </c>
      <c r="C5119" s="104" t="str">
        <f>Cartilha_GLOBAL!C5119</f>
        <v>TÊ, CPVC, SOLDÁVEL, DN 73MM, INSTALADO EM PRUMADA DE ÁGUA   FORNECIMENTO E INSTALAÇÃO. AF_06/2022</v>
      </c>
      <c r="D5119" s="94" t="str">
        <f>Cartilha_GLOBAL!D5119</f>
        <v>UN</v>
      </c>
      <c r="E5119" s="105">
        <f>Cartilha_GLOBAL!$E5119</f>
        <v>217.48</v>
      </c>
      <c r="F5119" s="182">
        <f>Cartilha_GLOBAL!$F5119</f>
        <v>266.93</v>
      </c>
      <c r="G5119" s="108"/>
      <c r="H5119" s="107">
        <f t="shared" si="317"/>
        <v>0</v>
      </c>
      <c r="I5119" s="143">
        <f t="shared" si="318"/>
        <v>0</v>
      </c>
      <c r="J5119" s="142"/>
      <c r="K5119" s="228"/>
      <c r="L5119" s="7" t="str">
        <f t="shared" si="319"/>
        <v/>
      </c>
      <c r="M5119" s="7" t="str">
        <f t="shared" si="320"/>
        <v/>
      </c>
      <c r="N5119" s="7" t="str">
        <f>Cartilha_GLOBAL!N5119</f>
        <v/>
      </c>
      <c r="O5119" s="144"/>
      <c r="Q5119" s="151"/>
      <c r="R5119" s="152">
        <v>0</v>
      </c>
      <c r="T5119" s="153">
        <f>IF(Cartilha_GLOBAL!R5119=0,0,IF(Cartilha_GLOBAL!R5119&gt;0,"c","b"))</f>
        <v>0</v>
      </c>
    </row>
    <row r="5120" ht="22.5" hidden="1" spans="1:20">
      <c r="A5120" s="158">
        <f>Cartilha_GLOBAL!A5120</f>
        <v>89847</v>
      </c>
      <c r="B5120" s="100" t="str">
        <f>Cartilha_GLOBAL!B5120</f>
        <v>SINAPI</v>
      </c>
      <c r="C5120" s="104" t="str">
        <f>Cartilha_GLOBAL!C5120</f>
        <v>TÊ, CPVC, SOLDÁVEL, DN 89MM, INSTALADO EM PRUMADA DE ÁGUA   FORNECIMENTO E INSTALAÇÃO. AF_06/2022</v>
      </c>
      <c r="D5120" s="94" t="str">
        <f>Cartilha_GLOBAL!D5120</f>
        <v>UN</v>
      </c>
      <c r="E5120" s="105">
        <f>Cartilha_GLOBAL!$E5120</f>
        <v>260.43</v>
      </c>
      <c r="F5120" s="182">
        <f>Cartilha_GLOBAL!$F5120</f>
        <v>319.65</v>
      </c>
      <c r="G5120" s="108"/>
      <c r="H5120" s="107">
        <f t="shared" si="317"/>
        <v>0</v>
      </c>
      <c r="I5120" s="143">
        <f t="shared" si="318"/>
        <v>0</v>
      </c>
      <c r="J5120" s="142"/>
      <c r="K5120" s="228"/>
      <c r="L5120" s="7" t="str">
        <f t="shared" si="319"/>
        <v/>
      </c>
      <c r="M5120" s="7" t="str">
        <f t="shared" si="320"/>
        <v/>
      </c>
      <c r="N5120" s="7" t="str">
        <f>Cartilha_GLOBAL!N5120</f>
        <v/>
      </c>
      <c r="O5120" s="144"/>
      <c r="Q5120" s="151"/>
      <c r="R5120" s="152">
        <v>0</v>
      </c>
      <c r="T5120" s="153">
        <f>IF(Cartilha_GLOBAL!R5120=0,0,IF(Cartilha_GLOBAL!R5120&gt;0,"c","b"))</f>
        <v>0</v>
      </c>
    </row>
    <row r="5121" ht="22.5" hidden="1" spans="1:20">
      <c r="A5121" s="158">
        <f>Cartilha_GLOBAL!A5121</f>
        <v>94756</v>
      </c>
      <c r="B5121" s="100" t="str">
        <f>Cartilha_GLOBAL!B5121</f>
        <v>SINAPI</v>
      </c>
      <c r="C5121" s="104" t="str">
        <f>Cartilha_GLOBAL!C5121</f>
        <v>TE, CPVC, SOLDÁVEL, DN 22 MM, INSTALADO EM RESERVAÇÃO DE ÁGUA DE EDIFICAÇÃO QUE POSSUA RESERVATÓRIO DE FIBRA/FIBROCIMENTO  FORNECIMENTO E INSTALAÇÃO. AF_06/2016</v>
      </c>
      <c r="D5121" s="94" t="str">
        <f>Cartilha_GLOBAL!D5121</f>
        <v>UN</v>
      </c>
      <c r="E5121" s="105">
        <f>Cartilha_GLOBAL!$E5121</f>
        <v>14.42</v>
      </c>
      <c r="F5121" s="182">
        <f>Cartilha_GLOBAL!$F5121</f>
        <v>17.7</v>
      </c>
      <c r="G5121" s="108"/>
      <c r="H5121" s="107">
        <f t="shared" si="317"/>
        <v>0</v>
      </c>
      <c r="I5121" s="143">
        <f t="shared" si="318"/>
        <v>0</v>
      </c>
      <c r="J5121" s="142"/>
      <c r="K5121" s="228"/>
      <c r="L5121" s="7" t="str">
        <f t="shared" si="319"/>
        <v/>
      </c>
      <c r="M5121" s="7" t="str">
        <f t="shared" si="320"/>
        <v/>
      </c>
      <c r="N5121" s="7" t="str">
        <f>Cartilha_GLOBAL!N5121</f>
        <v/>
      </c>
      <c r="O5121" s="144"/>
      <c r="Q5121" s="151"/>
      <c r="R5121" s="152">
        <v>0</v>
      </c>
      <c r="T5121" s="153">
        <f>IF(Cartilha_GLOBAL!R5121=0,0,IF(Cartilha_GLOBAL!R5121&gt;0,"c","b"))</f>
        <v>0</v>
      </c>
    </row>
    <row r="5122" ht="22.5" hidden="1" spans="1:20">
      <c r="A5122" s="158">
        <f>Cartilha_GLOBAL!A5122</f>
        <v>94757</v>
      </c>
      <c r="B5122" s="100" t="str">
        <f>Cartilha_GLOBAL!B5122</f>
        <v>SINAPI</v>
      </c>
      <c r="C5122" s="104" t="str">
        <f>Cartilha_GLOBAL!C5122</f>
        <v>TE, CPVC, SOLDÁVEL, DN 28 MM, INSTALADO EM RESERVAÇÃO DE ÁGUA DE EDIFICAÇÃO QUE POSSUA RESERVATÓRIO DE FIBRA/FIBROCIMENTO  FORNECIMENTO E INSTALAÇÃO. AF_06/2016</v>
      </c>
      <c r="D5122" s="94" t="str">
        <f>Cartilha_GLOBAL!D5122</f>
        <v>UN</v>
      </c>
      <c r="E5122" s="105">
        <f>Cartilha_GLOBAL!$E5122</f>
        <v>19.36</v>
      </c>
      <c r="F5122" s="182">
        <f>Cartilha_GLOBAL!$F5122</f>
        <v>23.76</v>
      </c>
      <c r="G5122" s="108"/>
      <c r="H5122" s="107">
        <f t="shared" si="317"/>
        <v>0</v>
      </c>
      <c r="I5122" s="143">
        <f t="shared" si="318"/>
        <v>0</v>
      </c>
      <c r="J5122" s="142"/>
      <c r="K5122" s="228"/>
      <c r="L5122" s="7" t="str">
        <f t="shared" si="319"/>
        <v/>
      </c>
      <c r="M5122" s="7" t="str">
        <f t="shared" si="320"/>
        <v/>
      </c>
      <c r="N5122" s="7" t="str">
        <f>Cartilha_GLOBAL!N5122</f>
        <v/>
      </c>
      <c r="O5122" s="144"/>
      <c r="Q5122" s="151"/>
      <c r="R5122" s="152">
        <v>0</v>
      </c>
      <c r="T5122" s="153">
        <f>IF(Cartilha_GLOBAL!R5122=0,0,IF(Cartilha_GLOBAL!R5122&gt;0,"c","b"))</f>
        <v>0</v>
      </c>
    </row>
    <row r="5123" ht="22.5" hidden="1" spans="1:20">
      <c r="A5123" s="158">
        <f>Cartilha_GLOBAL!A5123</f>
        <v>94758</v>
      </c>
      <c r="B5123" s="100" t="str">
        <f>Cartilha_GLOBAL!B5123</f>
        <v>SINAPI</v>
      </c>
      <c r="C5123" s="104" t="str">
        <f>Cartilha_GLOBAL!C5123</f>
        <v>TE, CPVC, SOLDÁVEL, DN 35 MM, INSTALADO EM RESERVAÇÃO DE ÁGUA DE EDIFICAÇÃO QUE POSSUA RESERVATÓRIO DE FIBRA/FIBROCIMENTO  FORNECIMENTO E INSTALAÇÃO. AF_06/2016</v>
      </c>
      <c r="D5123" s="94" t="str">
        <f>Cartilha_GLOBAL!D5123</f>
        <v>UN</v>
      </c>
      <c r="E5123" s="105">
        <f>Cartilha_GLOBAL!$E5123</f>
        <v>50.36</v>
      </c>
      <c r="F5123" s="182">
        <f>Cartilha_GLOBAL!$F5123</f>
        <v>61.81</v>
      </c>
      <c r="G5123" s="108"/>
      <c r="H5123" s="107">
        <f t="shared" si="317"/>
        <v>0</v>
      </c>
      <c r="I5123" s="143">
        <f t="shared" si="318"/>
        <v>0</v>
      </c>
      <c r="J5123" s="142"/>
      <c r="K5123" s="228"/>
      <c r="L5123" s="7" t="str">
        <f t="shared" si="319"/>
        <v/>
      </c>
      <c r="M5123" s="7" t="str">
        <f t="shared" si="320"/>
        <v/>
      </c>
      <c r="N5123" s="7" t="str">
        <f>Cartilha_GLOBAL!N5123</f>
        <v/>
      </c>
      <c r="O5123" s="144"/>
      <c r="Q5123" s="151"/>
      <c r="R5123" s="152">
        <v>0</v>
      </c>
      <c r="T5123" s="153">
        <f>IF(Cartilha_GLOBAL!R5123=0,0,IF(Cartilha_GLOBAL!R5123&gt;0,"c","b"))</f>
        <v>0</v>
      </c>
    </row>
    <row r="5124" ht="22.5" hidden="1" spans="1:20">
      <c r="A5124" s="158">
        <f>Cartilha_GLOBAL!A5124</f>
        <v>94759</v>
      </c>
      <c r="B5124" s="100" t="str">
        <f>Cartilha_GLOBAL!B5124</f>
        <v>SINAPI</v>
      </c>
      <c r="C5124" s="104" t="str">
        <f>Cartilha_GLOBAL!C5124</f>
        <v>TE, CPVC, SOLDÁVEL, DN 42 MM, INSTALADO EM RESERVAÇÃO DE ÁGUA DE EDIFICAÇÃO QUE POSSUA RESERVATÓRIO DE FIBRA/FIBROCIMENTO  FORNECIMENTO E INSTALAÇÃO. AF_06/2016</v>
      </c>
      <c r="D5124" s="94" t="str">
        <f>Cartilha_GLOBAL!D5124</f>
        <v>UN</v>
      </c>
      <c r="E5124" s="105">
        <f>Cartilha_GLOBAL!$E5124</f>
        <v>61.07</v>
      </c>
      <c r="F5124" s="182">
        <f>Cartilha_GLOBAL!$F5124</f>
        <v>74.96</v>
      </c>
      <c r="G5124" s="108"/>
      <c r="H5124" s="107">
        <f t="shared" si="317"/>
        <v>0</v>
      </c>
      <c r="I5124" s="143">
        <f t="shared" si="318"/>
        <v>0</v>
      </c>
      <c r="J5124" s="142"/>
      <c r="K5124" s="228"/>
      <c r="L5124" s="7" t="str">
        <f t="shared" si="319"/>
        <v/>
      </c>
      <c r="M5124" s="7" t="str">
        <f t="shared" si="320"/>
        <v/>
      </c>
      <c r="N5124" s="7" t="str">
        <f>Cartilha_GLOBAL!N5124</f>
        <v/>
      </c>
      <c r="O5124" s="144"/>
      <c r="Q5124" s="151"/>
      <c r="R5124" s="152">
        <v>0</v>
      </c>
      <c r="T5124" s="153">
        <f>IF(Cartilha_GLOBAL!R5124=0,0,IF(Cartilha_GLOBAL!R5124&gt;0,"c","b"))</f>
        <v>0</v>
      </c>
    </row>
    <row r="5125" ht="22.5" hidden="1" spans="1:20">
      <c r="A5125" s="158">
        <f>Cartilha_GLOBAL!A5125</f>
        <v>94760</v>
      </c>
      <c r="B5125" s="100" t="str">
        <f>Cartilha_GLOBAL!B5125</f>
        <v>SINAPI</v>
      </c>
      <c r="C5125" s="104" t="str">
        <f>Cartilha_GLOBAL!C5125</f>
        <v>TE, CPVC, SOLDÁVEL, DN 54 MM, INSTALADO EM RESERVAÇÃO DE ÁGUA DE EDIFICAÇÃO QUE POSSUA RESERVATÓRIO DE FIBRA/FIBROCIMENTO  FORNECIMENTO E INSTALAÇÃO. AF_06/2016</v>
      </c>
      <c r="D5125" s="94" t="str">
        <f>Cartilha_GLOBAL!D5125</f>
        <v>UN</v>
      </c>
      <c r="E5125" s="105">
        <f>Cartilha_GLOBAL!$E5125</f>
        <v>102.58</v>
      </c>
      <c r="F5125" s="182">
        <f>Cartilha_GLOBAL!$F5125</f>
        <v>125.91</v>
      </c>
      <c r="G5125" s="108"/>
      <c r="H5125" s="107">
        <f t="shared" si="317"/>
        <v>0</v>
      </c>
      <c r="I5125" s="143">
        <f t="shared" si="318"/>
        <v>0</v>
      </c>
      <c r="J5125" s="142"/>
      <c r="K5125" s="228"/>
      <c r="L5125" s="7" t="str">
        <f t="shared" si="319"/>
        <v/>
      </c>
      <c r="M5125" s="7" t="str">
        <f t="shared" si="320"/>
        <v/>
      </c>
      <c r="N5125" s="7" t="str">
        <f>Cartilha_GLOBAL!N5125</f>
        <v/>
      </c>
      <c r="O5125" s="144"/>
      <c r="Q5125" s="151"/>
      <c r="R5125" s="152">
        <v>0</v>
      </c>
      <c r="T5125" s="153">
        <f>IF(Cartilha_GLOBAL!R5125=0,0,IF(Cartilha_GLOBAL!R5125&gt;0,"c","b"))</f>
        <v>0</v>
      </c>
    </row>
    <row r="5126" ht="22.5" hidden="1" spans="1:20">
      <c r="A5126" s="158">
        <f>Cartilha_GLOBAL!A5126</f>
        <v>94761</v>
      </c>
      <c r="B5126" s="100" t="str">
        <f>Cartilha_GLOBAL!B5126</f>
        <v>SINAPI</v>
      </c>
      <c r="C5126" s="104" t="str">
        <f>Cartilha_GLOBAL!C5126</f>
        <v>TE, CPVC, SOLDÁVEL, DN 73 MM, INSTALADO EM RESERVAÇÃO DE ÁGUA DE EDIFICAÇÃO QUE POSSUA RESERVATÓRIO DE FIBRA/FIBROCIMENTO  FORNECIMENTO E INSTALAÇÃO. AF_06/2016</v>
      </c>
      <c r="D5126" s="94" t="str">
        <f>Cartilha_GLOBAL!D5126</f>
        <v>UN</v>
      </c>
      <c r="E5126" s="105">
        <f>Cartilha_GLOBAL!$E5126</f>
        <v>211.61</v>
      </c>
      <c r="F5126" s="182">
        <f>Cartilha_GLOBAL!$F5126</f>
        <v>259.73</v>
      </c>
      <c r="G5126" s="108"/>
      <c r="H5126" s="107">
        <f t="shared" si="317"/>
        <v>0</v>
      </c>
      <c r="I5126" s="143">
        <f t="shared" si="318"/>
        <v>0</v>
      </c>
      <c r="J5126" s="142"/>
      <c r="K5126" s="228"/>
      <c r="L5126" s="7" t="str">
        <f t="shared" si="319"/>
        <v/>
      </c>
      <c r="M5126" s="7" t="str">
        <f t="shared" si="320"/>
        <v/>
      </c>
      <c r="N5126" s="7" t="str">
        <f>Cartilha_GLOBAL!N5126</f>
        <v/>
      </c>
      <c r="O5126" s="144"/>
      <c r="Q5126" s="151"/>
      <c r="R5126" s="152">
        <v>0</v>
      </c>
      <c r="T5126" s="153">
        <f>IF(Cartilha_GLOBAL!R5126=0,0,IF(Cartilha_GLOBAL!R5126&gt;0,"c","b"))</f>
        <v>0</v>
      </c>
    </row>
    <row r="5127" ht="22.5" hidden="1" spans="1:20">
      <c r="A5127" s="158">
        <f>Cartilha_GLOBAL!A5127</f>
        <v>94762</v>
      </c>
      <c r="B5127" s="100" t="str">
        <f>Cartilha_GLOBAL!B5127</f>
        <v>SINAPI</v>
      </c>
      <c r="C5127" s="104" t="str">
        <f>Cartilha_GLOBAL!C5127</f>
        <v>TE, CPVC, SOLDÁVEL, DN 89 MM, INSTALADO EM RESERVAÇÃO DE ÁGUA DE EDIFICAÇÃO QUE POSSUA RESERVATÓRIO DE FIBRA/FIBROCIMENTO  FORNECIMENTO E INSTALAÇÃO. AF_06/2016</v>
      </c>
      <c r="D5127" s="94" t="str">
        <f>Cartilha_GLOBAL!D5127</f>
        <v>UN</v>
      </c>
      <c r="E5127" s="105">
        <f>Cartilha_GLOBAL!$E5127</f>
        <v>263.51</v>
      </c>
      <c r="F5127" s="182">
        <f>Cartilha_GLOBAL!$F5127</f>
        <v>323.43</v>
      </c>
      <c r="G5127" s="108"/>
      <c r="H5127" s="107">
        <f t="shared" si="317"/>
        <v>0</v>
      </c>
      <c r="I5127" s="143">
        <f t="shared" si="318"/>
        <v>0</v>
      </c>
      <c r="J5127" s="142"/>
      <c r="K5127" s="228"/>
      <c r="L5127" s="7" t="str">
        <f t="shared" si="319"/>
        <v/>
      </c>
      <c r="M5127" s="7" t="str">
        <f t="shared" si="320"/>
        <v/>
      </c>
      <c r="N5127" s="7" t="str">
        <f>Cartilha_GLOBAL!N5127</f>
        <v/>
      </c>
      <c r="O5127" s="144"/>
      <c r="Q5127" s="151"/>
      <c r="R5127" s="152">
        <v>0</v>
      </c>
      <c r="T5127" s="153">
        <f>IF(Cartilha_GLOBAL!R5127=0,0,IF(Cartilha_GLOBAL!R5127&gt;0,"c","b"))</f>
        <v>0</v>
      </c>
    </row>
    <row r="5128" ht="22.5" hidden="1" spans="1:20">
      <c r="A5128" s="158">
        <f>Cartilha_GLOBAL!A5128</f>
        <v>89974</v>
      </c>
      <c r="B5128" s="100" t="str">
        <f>Cartilha_GLOBAL!B5128</f>
        <v>SINAPI</v>
      </c>
      <c r="C5128" s="104" t="str">
        <f>Cartilha_GLOBAL!C5128</f>
        <v>KIT DE TÊ MISTURADOR EM CPVC ¾" COM DUPLO COMANDO PARA CHUVEIRO, INCLUSIVE CONEXÕES, INSTALADO EM RAMAL DE ÁGUA - FORNECIMENTO E INSTALAÇÃO. AF_12/2014</v>
      </c>
      <c r="D5128" s="94" t="str">
        <f>Cartilha_GLOBAL!D5128</f>
        <v>UN</v>
      </c>
      <c r="E5128" s="105">
        <f>Cartilha_GLOBAL!$E5128</f>
        <v>322.61</v>
      </c>
      <c r="F5128" s="182">
        <f>Cartilha_GLOBAL!$F5128</f>
        <v>395.97</v>
      </c>
      <c r="G5128" s="108"/>
      <c r="H5128" s="107">
        <f t="shared" si="317"/>
        <v>0</v>
      </c>
      <c r="I5128" s="143">
        <f t="shared" si="318"/>
        <v>0</v>
      </c>
      <c r="J5128" s="142"/>
      <c r="K5128" s="228"/>
      <c r="L5128" s="7" t="str">
        <f t="shared" si="319"/>
        <v/>
      </c>
      <c r="M5128" s="7" t="str">
        <f t="shared" si="320"/>
        <v/>
      </c>
      <c r="N5128" s="7" t="str">
        <f>Cartilha_GLOBAL!N5128</f>
        <v/>
      </c>
      <c r="O5128" s="144"/>
      <c r="Q5128" s="151"/>
      <c r="R5128" s="152">
        <v>0</v>
      </c>
      <c r="T5128" s="153">
        <f>IF(Cartilha_GLOBAL!R5128=0,0,IF(Cartilha_GLOBAL!R5128&gt;0,"c","b"))</f>
        <v>0</v>
      </c>
    </row>
    <row r="5129" ht="22.5" hidden="1" spans="1:20">
      <c r="A5129" s="158">
        <f>Cartilha_GLOBAL!A5129</f>
        <v>89695</v>
      </c>
      <c r="B5129" s="100" t="str">
        <f>Cartilha_GLOBAL!B5129</f>
        <v>SINAPI</v>
      </c>
      <c r="C5129" s="104" t="str">
        <f>Cartilha_GLOBAL!C5129</f>
        <v>TÊ MISTURADOR, CPVC, SOLDÁVEL, DN15MM, INSTALADO EM RAMAL OU SUB-RAMAL DE ÁGUA   FORNECIMENTO E INSTALAÇÃO. AF_06/2022</v>
      </c>
      <c r="D5129" s="94" t="str">
        <f>Cartilha_GLOBAL!D5129</f>
        <v>UN</v>
      </c>
      <c r="E5129" s="105">
        <f>Cartilha_GLOBAL!$E5129</f>
        <v>19.06</v>
      </c>
      <c r="F5129" s="182">
        <f>Cartilha_GLOBAL!$F5129</f>
        <v>23.39</v>
      </c>
      <c r="G5129" s="108"/>
      <c r="H5129" s="107">
        <f t="shared" si="317"/>
        <v>0</v>
      </c>
      <c r="I5129" s="143">
        <f t="shared" si="318"/>
        <v>0</v>
      </c>
      <c r="J5129" s="142"/>
      <c r="K5129" s="228"/>
      <c r="L5129" s="7" t="str">
        <f t="shared" si="319"/>
        <v/>
      </c>
      <c r="M5129" s="7" t="str">
        <f t="shared" si="320"/>
        <v/>
      </c>
      <c r="N5129" s="7" t="str">
        <f>Cartilha_GLOBAL!N5129</f>
        <v/>
      </c>
      <c r="O5129" s="144"/>
      <c r="Q5129" s="151"/>
      <c r="R5129" s="152">
        <v>0</v>
      </c>
      <c r="T5129" s="153">
        <f>IF(Cartilha_GLOBAL!R5129=0,0,IF(Cartilha_GLOBAL!R5129&gt;0,"c","b"))</f>
        <v>0</v>
      </c>
    </row>
    <row r="5130" ht="22.5" hidden="1" spans="1:20">
      <c r="A5130" s="158">
        <f>Cartilha_GLOBAL!A5130</f>
        <v>89702</v>
      </c>
      <c r="B5130" s="100" t="str">
        <f>Cartilha_GLOBAL!B5130</f>
        <v>SINAPI</v>
      </c>
      <c r="C5130" s="104" t="str">
        <f>Cartilha_GLOBAL!C5130</f>
        <v>TÊ MISTURADOR, CPVC, SOLDÁVEL, DN22MM, INSTALADO EM RAMAL OU SUB-RAMAL DE ÁGUA   FORNECIMENTO E INSTALAÇÃO. AF_06/2022</v>
      </c>
      <c r="D5130" s="94" t="str">
        <f>Cartilha_GLOBAL!D5130</f>
        <v>UN</v>
      </c>
      <c r="E5130" s="105">
        <f>Cartilha_GLOBAL!$E5130</f>
        <v>24.59</v>
      </c>
      <c r="F5130" s="182">
        <f>Cartilha_GLOBAL!$F5130</f>
        <v>30.18</v>
      </c>
      <c r="G5130" s="108"/>
      <c r="H5130" s="107">
        <f t="shared" si="317"/>
        <v>0</v>
      </c>
      <c r="I5130" s="143">
        <f t="shared" si="318"/>
        <v>0</v>
      </c>
      <c r="J5130" s="142"/>
      <c r="K5130" s="228"/>
      <c r="L5130" s="7" t="str">
        <f t="shared" si="319"/>
        <v/>
      </c>
      <c r="M5130" s="7" t="str">
        <f t="shared" si="320"/>
        <v/>
      </c>
      <c r="N5130" s="7" t="str">
        <f>Cartilha_GLOBAL!N5130</f>
        <v/>
      </c>
      <c r="O5130" s="144"/>
      <c r="Q5130" s="151"/>
      <c r="R5130" s="152">
        <v>0</v>
      </c>
      <c r="T5130" s="153">
        <f>IF(Cartilha_GLOBAL!R5130=0,0,IF(Cartilha_GLOBAL!R5130&gt;0,"c","b"))</f>
        <v>0</v>
      </c>
    </row>
    <row r="5131" ht="22.5" hidden="1" spans="1:20">
      <c r="A5131" s="158">
        <f>Cartilha_GLOBAL!A5131</f>
        <v>89767</v>
      </c>
      <c r="B5131" s="100" t="str">
        <f>Cartilha_GLOBAL!B5131</f>
        <v>SINAPI</v>
      </c>
      <c r="C5131" s="104" t="str">
        <f>Cartilha_GLOBAL!C5131</f>
        <v>TÊ MISTURADOR, CPVC, SOLDÁVEL, DN 22MM, INSTALADO EM RAMAL DE DISTRIBUIÇÃO DE ÁGUA - FORNECIMENTO E INSTALAÇÃO. AF_06/2022</v>
      </c>
      <c r="D5131" s="94" t="str">
        <f>Cartilha_GLOBAL!D5131</f>
        <v>UN</v>
      </c>
      <c r="E5131" s="105">
        <f>Cartilha_GLOBAL!$E5131</f>
        <v>23.45</v>
      </c>
      <c r="F5131" s="182">
        <f>Cartilha_GLOBAL!$F5131</f>
        <v>28.78</v>
      </c>
      <c r="G5131" s="108"/>
      <c r="H5131" s="107">
        <f t="shared" si="317"/>
        <v>0</v>
      </c>
      <c r="I5131" s="143">
        <f t="shared" si="318"/>
        <v>0</v>
      </c>
      <c r="J5131" s="142"/>
      <c r="K5131" s="228"/>
      <c r="L5131" s="7" t="str">
        <f t="shared" si="319"/>
        <v/>
      </c>
      <c r="M5131" s="7" t="str">
        <f t="shared" si="320"/>
        <v/>
      </c>
      <c r="N5131" s="7" t="str">
        <f>Cartilha_GLOBAL!N5131</f>
        <v/>
      </c>
      <c r="O5131" s="144"/>
      <c r="Q5131" s="151"/>
      <c r="R5131" s="152">
        <v>0</v>
      </c>
      <c r="T5131" s="153">
        <f>IF(Cartilha_GLOBAL!R5131=0,0,IF(Cartilha_GLOBAL!R5131&gt;0,"c","b"))</f>
        <v>0</v>
      </c>
    </row>
    <row r="5132" ht="22.5" hidden="1" spans="1:20">
      <c r="A5132" s="158">
        <f>Cartilha_GLOBAL!A5132</f>
        <v>89654</v>
      </c>
      <c r="B5132" s="100" t="str">
        <f>Cartilha_GLOBAL!B5132</f>
        <v>SINAPI</v>
      </c>
      <c r="C5132" s="104" t="str">
        <f>Cartilha_GLOBAL!C5132</f>
        <v>UNIÃO, CPVC, SOLDÁVEL, DN15MM, INSTALADO EM RAMAL OU SUB-RAMAL DE ÁGUA   FORNECIMENTO E INSTALAÇÃO. AF_06/2022</v>
      </c>
      <c r="D5132" s="94" t="str">
        <f>Cartilha_GLOBAL!D5132</f>
        <v>UN</v>
      </c>
      <c r="E5132" s="105">
        <f>Cartilha_GLOBAL!$E5132</f>
        <v>21.23</v>
      </c>
      <c r="F5132" s="182">
        <f>Cartilha_GLOBAL!$F5132</f>
        <v>26.06</v>
      </c>
      <c r="G5132" s="108"/>
      <c r="H5132" s="107">
        <f t="shared" si="317"/>
        <v>0</v>
      </c>
      <c r="I5132" s="143">
        <f t="shared" si="318"/>
        <v>0</v>
      </c>
      <c r="J5132" s="142"/>
      <c r="K5132" s="228"/>
      <c r="L5132" s="7" t="str">
        <f t="shared" si="319"/>
        <v/>
      </c>
      <c r="M5132" s="7" t="str">
        <f t="shared" si="320"/>
        <v/>
      </c>
      <c r="N5132" s="7" t="str">
        <f>Cartilha_GLOBAL!N5132</f>
        <v/>
      </c>
      <c r="O5132" s="144"/>
      <c r="Q5132" s="151"/>
      <c r="R5132" s="152">
        <v>0</v>
      </c>
      <c r="T5132" s="153">
        <f>IF(Cartilha_GLOBAL!R5132=0,0,IF(Cartilha_GLOBAL!R5132&gt;0,"c","b"))</f>
        <v>0</v>
      </c>
    </row>
    <row r="5133" ht="22.5" hidden="1" spans="1:20">
      <c r="A5133" s="158">
        <f>Cartilha_GLOBAL!A5133</f>
        <v>89661</v>
      </c>
      <c r="B5133" s="100" t="str">
        <f>Cartilha_GLOBAL!B5133</f>
        <v>SINAPI</v>
      </c>
      <c r="C5133" s="104" t="str">
        <f>Cartilha_GLOBAL!C5133</f>
        <v>UNIÃO, CPVC, SOLDÁVEL, DN22MM, INSTALADO EM RAMAL OU SUB-RAMAL DE ÁGUA   FORNECIMENTO E INSTALAÇÃO. AF_06/2022</v>
      </c>
      <c r="D5133" s="94" t="str">
        <f>Cartilha_GLOBAL!D5133</f>
        <v>UN</v>
      </c>
      <c r="E5133" s="105">
        <f>Cartilha_GLOBAL!$E5133</f>
        <v>24.92</v>
      </c>
      <c r="F5133" s="182">
        <f>Cartilha_GLOBAL!$F5133</f>
        <v>30.59</v>
      </c>
      <c r="G5133" s="108"/>
      <c r="H5133" s="107">
        <f t="shared" si="317"/>
        <v>0</v>
      </c>
      <c r="I5133" s="143">
        <f t="shared" si="318"/>
        <v>0</v>
      </c>
      <c r="J5133" s="142"/>
      <c r="K5133" s="228"/>
      <c r="L5133" s="7" t="str">
        <f t="shared" si="319"/>
        <v/>
      </c>
      <c r="M5133" s="7" t="str">
        <f t="shared" si="320"/>
        <v/>
      </c>
      <c r="N5133" s="7" t="str">
        <f>Cartilha_GLOBAL!N5133</f>
        <v/>
      </c>
      <c r="O5133" s="144"/>
      <c r="Q5133" s="151"/>
      <c r="R5133" s="152">
        <v>0</v>
      </c>
      <c r="T5133" s="153">
        <f>IF(Cartilha_GLOBAL!R5133=0,0,IF(Cartilha_GLOBAL!R5133&gt;0,"c","b"))</f>
        <v>0</v>
      </c>
    </row>
    <row r="5134" ht="22.5" hidden="1" spans="1:20">
      <c r="A5134" s="158">
        <f>Cartilha_GLOBAL!A5134</f>
        <v>89674</v>
      </c>
      <c r="B5134" s="100" t="str">
        <f>Cartilha_GLOBAL!B5134</f>
        <v>SINAPI</v>
      </c>
      <c r="C5134" s="104" t="str">
        <f>Cartilha_GLOBAL!C5134</f>
        <v>UNIÃO, CPVC, SOLDÁVEL, DN28MM, INSTALADO EM RAMAL OU SUB-RAMAL DE ÁGUA   FORNECIMENTO E INSTALAÇÃO. AF_06/2022</v>
      </c>
      <c r="D5134" s="94" t="str">
        <f>Cartilha_GLOBAL!D5134</f>
        <v>UN</v>
      </c>
      <c r="E5134" s="105">
        <f>Cartilha_GLOBAL!$E5134</f>
        <v>32.37</v>
      </c>
      <c r="F5134" s="182">
        <f>Cartilha_GLOBAL!$F5134</f>
        <v>39.73</v>
      </c>
      <c r="G5134" s="108"/>
      <c r="H5134" s="107">
        <f t="shared" si="317"/>
        <v>0</v>
      </c>
      <c r="I5134" s="143">
        <f t="shared" si="318"/>
        <v>0</v>
      </c>
      <c r="J5134" s="142"/>
      <c r="K5134" s="228"/>
      <c r="L5134" s="7" t="str">
        <f t="shared" si="319"/>
        <v/>
      </c>
      <c r="M5134" s="7" t="str">
        <f t="shared" si="320"/>
        <v/>
      </c>
      <c r="N5134" s="7" t="str">
        <f>Cartilha_GLOBAL!N5134</f>
        <v/>
      </c>
      <c r="O5134" s="144"/>
      <c r="Q5134" s="151"/>
      <c r="R5134" s="152">
        <v>0</v>
      </c>
      <c r="T5134" s="153">
        <f>IF(Cartilha_GLOBAL!R5134=0,0,IF(Cartilha_GLOBAL!R5134&gt;0,"c","b"))</f>
        <v>0</v>
      </c>
    </row>
    <row r="5135" ht="22.5" hidden="1" spans="1:20">
      <c r="A5135" s="158">
        <f>Cartilha_GLOBAL!A5135</f>
        <v>89684</v>
      </c>
      <c r="B5135" s="100" t="str">
        <f>Cartilha_GLOBAL!B5135</f>
        <v>SINAPI</v>
      </c>
      <c r="C5135" s="104" t="str">
        <f>Cartilha_GLOBAL!C5135</f>
        <v>UNIÃO, CPVC, SOLDÁVEL, DN35MM, INSTALADO EM RAMAL OU SUB-RAMAL DE ÁGUA   FORNECIMENTO E INSTALAÇÃO. AF_06/2022</v>
      </c>
      <c r="D5135" s="94" t="str">
        <f>Cartilha_GLOBAL!D5135</f>
        <v>UN</v>
      </c>
      <c r="E5135" s="105">
        <f>Cartilha_GLOBAL!$E5135</f>
        <v>46.62</v>
      </c>
      <c r="F5135" s="182">
        <f>Cartilha_GLOBAL!$F5135</f>
        <v>57.22</v>
      </c>
      <c r="G5135" s="108"/>
      <c r="H5135" s="107">
        <f t="shared" si="317"/>
        <v>0</v>
      </c>
      <c r="I5135" s="143">
        <f t="shared" si="318"/>
        <v>0</v>
      </c>
      <c r="J5135" s="142"/>
      <c r="K5135" s="228"/>
      <c r="L5135" s="7" t="str">
        <f t="shared" si="319"/>
        <v/>
      </c>
      <c r="M5135" s="7" t="str">
        <f t="shared" si="320"/>
        <v/>
      </c>
      <c r="N5135" s="7" t="str">
        <f>Cartilha_GLOBAL!N5135</f>
        <v/>
      </c>
      <c r="O5135" s="144"/>
      <c r="Q5135" s="151"/>
      <c r="R5135" s="152">
        <v>0</v>
      </c>
      <c r="T5135" s="153">
        <f>IF(Cartilha_GLOBAL!R5135=0,0,IF(Cartilha_GLOBAL!R5135&gt;0,"c","b"))</f>
        <v>0</v>
      </c>
    </row>
    <row r="5136" ht="22.5" hidden="1" spans="1:20">
      <c r="A5136" s="158">
        <f>Cartilha_GLOBAL!A5136</f>
        <v>89741</v>
      </c>
      <c r="B5136" s="100" t="str">
        <f>Cartilha_GLOBAL!B5136</f>
        <v>SINAPI</v>
      </c>
      <c r="C5136" s="104" t="str">
        <f>Cartilha_GLOBAL!C5136</f>
        <v>UNIÃO, CPVC, SOLDÁVEL, DN 22MM, INSTALADO EM RAMAL DE DISTRIBUIÇÃO DE ÁGUA   FORNECIMENTO E INSTALAÇÃO. AF_06/2022</v>
      </c>
      <c r="D5136" s="94" t="str">
        <f>Cartilha_GLOBAL!D5136</f>
        <v>UN</v>
      </c>
      <c r="E5136" s="105">
        <f>Cartilha_GLOBAL!$E5136</f>
        <v>24.36</v>
      </c>
      <c r="F5136" s="182">
        <f>Cartilha_GLOBAL!$F5136</f>
        <v>29.9</v>
      </c>
      <c r="G5136" s="108"/>
      <c r="H5136" s="107">
        <f t="shared" si="317"/>
        <v>0</v>
      </c>
      <c r="I5136" s="143">
        <f t="shared" si="318"/>
        <v>0</v>
      </c>
      <c r="J5136" s="142"/>
      <c r="K5136" s="228"/>
      <c r="L5136" s="7" t="str">
        <f t="shared" si="319"/>
        <v/>
      </c>
      <c r="M5136" s="7" t="str">
        <f t="shared" si="320"/>
        <v/>
      </c>
      <c r="N5136" s="7" t="str">
        <f>Cartilha_GLOBAL!N5136</f>
        <v/>
      </c>
      <c r="O5136" s="144"/>
      <c r="Q5136" s="151"/>
      <c r="R5136" s="152">
        <v>0</v>
      </c>
      <c r="T5136" s="153">
        <f>IF(Cartilha_GLOBAL!R5136=0,0,IF(Cartilha_GLOBAL!R5136&gt;0,"c","b"))</f>
        <v>0</v>
      </c>
    </row>
    <row r="5137" ht="22.5" hidden="1" spans="1:20">
      <c r="A5137" s="158">
        <f>Cartilha_GLOBAL!A5137</f>
        <v>89757</v>
      </c>
      <c r="B5137" s="100" t="str">
        <f>Cartilha_GLOBAL!B5137</f>
        <v>SINAPI</v>
      </c>
      <c r="C5137" s="104" t="str">
        <f>Cartilha_GLOBAL!C5137</f>
        <v>UNIÃO, CPVC, SOLDÁVEL, DN 28MM, INSTALADO EM RAMAL DE DISTRIBUIÇÃO DE ÁGUA   FORNECIMENTO E INSTALAÇÃO. AF_06/2022</v>
      </c>
      <c r="D5137" s="94" t="str">
        <f>Cartilha_GLOBAL!D5137</f>
        <v>UN</v>
      </c>
      <c r="E5137" s="105">
        <f>Cartilha_GLOBAL!$E5137</f>
        <v>31.7</v>
      </c>
      <c r="F5137" s="182">
        <f>Cartilha_GLOBAL!$F5137</f>
        <v>38.91</v>
      </c>
      <c r="G5137" s="108"/>
      <c r="H5137" s="107">
        <f t="shared" si="317"/>
        <v>0</v>
      </c>
      <c r="I5137" s="143">
        <f t="shared" si="318"/>
        <v>0</v>
      </c>
      <c r="J5137" s="142"/>
      <c r="K5137" s="228"/>
      <c r="L5137" s="7" t="str">
        <f t="shared" si="319"/>
        <v/>
      </c>
      <c r="M5137" s="7" t="str">
        <f t="shared" si="320"/>
        <v/>
      </c>
      <c r="N5137" s="7" t="str">
        <f>Cartilha_GLOBAL!N5137</f>
        <v/>
      </c>
      <c r="O5137" s="144"/>
      <c r="Q5137" s="151"/>
      <c r="R5137" s="152">
        <v>0</v>
      </c>
      <c r="T5137" s="153">
        <f>IF(Cartilha_GLOBAL!R5137=0,0,IF(Cartilha_GLOBAL!R5137&gt;0,"c","b"))</f>
        <v>0</v>
      </c>
    </row>
    <row r="5138" ht="22.5" hidden="1" spans="1:20">
      <c r="A5138" s="158">
        <f>Cartilha_GLOBAL!A5138</f>
        <v>89762</v>
      </c>
      <c r="B5138" s="100" t="str">
        <f>Cartilha_GLOBAL!B5138</f>
        <v>SINAPI</v>
      </c>
      <c r="C5138" s="104" t="str">
        <f>Cartilha_GLOBAL!C5138</f>
        <v>UNIÃO, CPVC, SOLDÁVEL, DN35MM, INSTALADO EM RAMAL DE DISTRIBUIÇÃO DE ÁGUA - FORNECIMENTO E INSTALAÇÃO. AF_06/2022</v>
      </c>
      <c r="D5138" s="94" t="str">
        <f>Cartilha_GLOBAL!D5138</f>
        <v>UN</v>
      </c>
      <c r="E5138" s="105">
        <f>Cartilha_GLOBAL!$E5138</f>
        <v>45.84</v>
      </c>
      <c r="F5138" s="182">
        <f>Cartilha_GLOBAL!$F5138</f>
        <v>56.26</v>
      </c>
      <c r="G5138" s="108"/>
      <c r="H5138" s="107">
        <f t="shared" si="317"/>
        <v>0</v>
      </c>
      <c r="I5138" s="143">
        <f t="shared" si="318"/>
        <v>0</v>
      </c>
      <c r="J5138" s="142"/>
      <c r="K5138" s="228"/>
      <c r="L5138" s="7" t="str">
        <f t="shared" si="319"/>
        <v/>
      </c>
      <c r="M5138" s="7" t="str">
        <f t="shared" si="320"/>
        <v/>
      </c>
      <c r="N5138" s="7" t="str">
        <f>Cartilha_GLOBAL!N5138</f>
        <v/>
      </c>
      <c r="O5138" s="144"/>
      <c r="Q5138" s="151"/>
      <c r="R5138" s="152">
        <v>0</v>
      </c>
      <c r="T5138" s="153">
        <f>IF(Cartilha_GLOBAL!R5138=0,0,IF(Cartilha_GLOBAL!R5138&gt;0,"c","b"))</f>
        <v>0</v>
      </c>
    </row>
    <row r="5139" ht="22.5" hidden="1" spans="1:20">
      <c r="A5139" s="158">
        <f>Cartilha_GLOBAL!A5139</f>
        <v>89816</v>
      </c>
      <c r="B5139" s="100" t="str">
        <f>Cartilha_GLOBAL!B5139</f>
        <v>SINAPI</v>
      </c>
      <c r="C5139" s="104" t="str">
        <f>Cartilha_GLOBAL!C5139</f>
        <v>UNIÃO, CPVC, SOLDÁVEL, DN35MM, INSTALADO EM PRUMADA DE ÁGUA   FORNECIMENTO E INSTALAÇÃO. AF_06/2022</v>
      </c>
      <c r="D5139" s="94" t="str">
        <f>Cartilha_GLOBAL!D5139</f>
        <v>UN</v>
      </c>
      <c r="E5139" s="105">
        <f>Cartilha_GLOBAL!$E5139</f>
        <v>42.77</v>
      </c>
      <c r="F5139" s="182">
        <f>Cartilha_GLOBAL!$F5139</f>
        <v>52.5</v>
      </c>
      <c r="G5139" s="108"/>
      <c r="H5139" s="107">
        <f t="shared" si="317"/>
        <v>0</v>
      </c>
      <c r="I5139" s="143">
        <f t="shared" si="318"/>
        <v>0</v>
      </c>
      <c r="J5139" s="142"/>
      <c r="K5139" s="228"/>
      <c r="L5139" s="7" t="str">
        <f t="shared" si="319"/>
        <v/>
      </c>
      <c r="M5139" s="7" t="str">
        <f t="shared" si="320"/>
        <v/>
      </c>
      <c r="N5139" s="7" t="str">
        <f>Cartilha_GLOBAL!N5139</f>
        <v/>
      </c>
      <c r="O5139" s="144"/>
      <c r="Q5139" s="151"/>
      <c r="R5139" s="152">
        <v>0</v>
      </c>
      <c r="T5139" s="153">
        <f>IF(Cartilha_GLOBAL!R5139=0,0,IF(Cartilha_GLOBAL!R5139&gt;0,"c","b"))</f>
        <v>0</v>
      </c>
    </row>
    <row r="5140" ht="22.5" hidden="1" spans="1:20">
      <c r="A5140" s="158">
        <f>Cartilha_GLOBAL!A5140</f>
        <v>89828</v>
      </c>
      <c r="B5140" s="100" t="str">
        <f>Cartilha_GLOBAL!B5140</f>
        <v>SINAPI</v>
      </c>
      <c r="C5140" s="104" t="str">
        <f>Cartilha_GLOBAL!C5140</f>
        <v>UNIÃO, CPVC, SOLDÁVEL, DN42MM, INSTALADO EM PRUMADA DE ÁGUA   FORNECIMENTO E INSTALAÇÃO. AF_06/2022</v>
      </c>
      <c r="D5140" s="94" t="str">
        <f>Cartilha_GLOBAL!D5140</f>
        <v>UN</v>
      </c>
      <c r="E5140" s="105">
        <f>Cartilha_GLOBAL!$E5140</f>
        <v>62.01</v>
      </c>
      <c r="F5140" s="182">
        <f>Cartilha_GLOBAL!$F5140</f>
        <v>76.11</v>
      </c>
      <c r="G5140" s="108"/>
      <c r="H5140" s="107">
        <f t="shared" si="317"/>
        <v>0</v>
      </c>
      <c r="I5140" s="143">
        <f t="shared" si="318"/>
        <v>0</v>
      </c>
      <c r="J5140" s="142"/>
      <c r="K5140" s="228"/>
      <c r="L5140" s="7" t="str">
        <f t="shared" si="319"/>
        <v/>
      </c>
      <c r="M5140" s="7" t="str">
        <f t="shared" si="320"/>
        <v/>
      </c>
      <c r="N5140" s="7" t="str">
        <f>Cartilha_GLOBAL!N5140</f>
        <v/>
      </c>
      <c r="O5140" s="144"/>
      <c r="Q5140" s="151"/>
      <c r="R5140" s="152">
        <v>0</v>
      </c>
      <c r="T5140" s="153">
        <f>IF(Cartilha_GLOBAL!R5140=0,0,IF(Cartilha_GLOBAL!R5140&gt;0,"c","b"))</f>
        <v>0</v>
      </c>
    </row>
    <row r="5141" ht="22.5" hidden="1" spans="1:20">
      <c r="A5141" s="158">
        <f>Cartilha_GLOBAL!A5141</f>
        <v>89837</v>
      </c>
      <c r="B5141" s="100" t="str">
        <f>Cartilha_GLOBAL!B5141</f>
        <v>SINAPI</v>
      </c>
      <c r="C5141" s="104" t="str">
        <f>Cartilha_GLOBAL!C5141</f>
        <v>UNIÃO, CPVC, SOLDÁVEL, DN 54MM, INSTALADO EM PRUMADA DE ÁGUA   FORNECIMENTO E INSTALAÇÃO. AF_06/2022</v>
      </c>
      <c r="D5141" s="94" t="str">
        <f>Cartilha_GLOBAL!D5141</f>
        <v>UN</v>
      </c>
      <c r="E5141" s="105">
        <f>Cartilha_GLOBAL!$E5141</f>
        <v>135.9</v>
      </c>
      <c r="F5141" s="182">
        <f>Cartilha_GLOBAL!$F5141</f>
        <v>166.8</v>
      </c>
      <c r="G5141" s="108"/>
      <c r="H5141" s="107">
        <f t="shared" si="317"/>
        <v>0</v>
      </c>
      <c r="I5141" s="143">
        <f t="shared" si="318"/>
        <v>0</v>
      </c>
      <c r="J5141" s="142"/>
      <c r="K5141" s="228"/>
      <c r="L5141" s="7" t="str">
        <f t="shared" si="319"/>
        <v/>
      </c>
      <c r="M5141" s="7" t="str">
        <f t="shared" si="320"/>
        <v/>
      </c>
      <c r="N5141" s="7" t="str">
        <f>Cartilha_GLOBAL!N5141</f>
        <v/>
      </c>
      <c r="O5141" s="144"/>
      <c r="Q5141" s="151"/>
      <c r="R5141" s="152">
        <v>0</v>
      </c>
      <c r="T5141" s="153">
        <f>IF(Cartilha_GLOBAL!R5141=0,0,IF(Cartilha_GLOBAL!R5141&gt;0,"c","b"))</f>
        <v>0</v>
      </c>
    </row>
    <row r="5142" ht="22.5" hidden="1" spans="1:20">
      <c r="A5142" s="158">
        <f>Cartilha_GLOBAL!A5142</f>
        <v>89839</v>
      </c>
      <c r="B5142" s="100" t="str">
        <f>Cartilha_GLOBAL!B5142</f>
        <v>SINAPI</v>
      </c>
      <c r="C5142" s="104" t="str">
        <f>Cartilha_GLOBAL!C5142</f>
        <v>UNIÃO, CPVC, SOLDÁVEL, DN 73MM, INSTALADO EM PRUMADA DE ÁGUA   FORNECIMENTO E INSTALAÇÃO. AF_06/2022</v>
      </c>
      <c r="D5142" s="94" t="str">
        <f>Cartilha_GLOBAL!D5142</f>
        <v>UN</v>
      </c>
      <c r="E5142" s="105">
        <f>Cartilha_GLOBAL!$E5142</f>
        <v>176.46</v>
      </c>
      <c r="F5142" s="182">
        <f>Cartilha_GLOBAL!$F5142</f>
        <v>216.59</v>
      </c>
      <c r="G5142" s="108"/>
      <c r="H5142" s="107">
        <f t="shared" si="317"/>
        <v>0</v>
      </c>
      <c r="I5142" s="143">
        <f t="shared" si="318"/>
        <v>0</v>
      </c>
      <c r="J5142" s="142"/>
      <c r="K5142" s="228"/>
      <c r="L5142" s="7" t="str">
        <f t="shared" si="319"/>
        <v/>
      </c>
      <c r="M5142" s="7" t="str">
        <f t="shared" si="320"/>
        <v/>
      </c>
      <c r="N5142" s="7" t="str">
        <f>Cartilha_GLOBAL!N5142</f>
        <v/>
      </c>
      <c r="O5142" s="144"/>
      <c r="Q5142" s="151"/>
      <c r="R5142" s="152">
        <v>0</v>
      </c>
      <c r="T5142" s="153">
        <f>IF(Cartilha_GLOBAL!R5142=0,0,IF(Cartilha_GLOBAL!R5142&gt;0,"c","b"))</f>
        <v>0</v>
      </c>
    </row>
    <row r="5143" ht="22.5" hidden="1" spans="1:20">
      <c r="A5143" s="158">
        <f>Cartilha_GLOBAL!A5143</f>
        <v>89841</v>
      </c>
      <c r="B5143" s="100" t="str">
        <f>Cartilha_GLOBAL!B5143</f>
        <v>SINAPI</v>
      </c>
      <c r="C5143" s="104" t="str">
        <f>Cartilha_GLOBAL!C5143</f>
        <v>UNIÃO, CPVC, SOLDÁVEL, DN 89MM, INSTALADO EM PRUMADA DE ÁGUA   FORNECIMENTO E INSTALAÇÃO. AF_06/2022</v>
      </c>
      <c r="D5143" s="94" t="str">
        <f>Cartilha_GLOBAL!D5143</f>
        <v>UN</v>
      </c>
      <c r="E5143" s="105">
        <f>Cartilha_GLOBAL!$E5143</f>
        <v>267.84</v>
      </c>
      <c r="F5143" s="182">
        <f>Cartilha_GLOBAL!$F5143</f>
        <v>328.75</v>
      </c>
      <c r="G5143" s="108"/>
      <c r="H5143" s="107">
        <f t="shared" si="317"/>
        <v>0</v>
      </c>
      <c r="I5143" s="143">
        <f t="shared" si="318"/>
        <v>0</v>
      </c>
      <c r="J5143" s="142"/>
      <c r="K5143" s="228"/>
      <c r="L5143" s="7" t="str">
        <f t="shared" si="319"/>
        <v/>
      </c>
      <c r="M5143" s="7" t="str">
        <f t="shared" si="320"/>
        <v/>
      </c>
      <c r="N5143" s="7" t="str">
        <f>Cartilha_GLOBAL!N5143</f>
        <v/>
      </c>
      <c r="O5143" s="144"/>
      <c r="Q5143" s="151"/>
      <c r="R5143" s="152">
        <v>0</v>
      </c>
      <c r="T5143" s="153">
        <f>IF(Cartilha_GLOBAL!R5143=0,0,IF(Cartilha_GLOBAL!R5143&gt;0,"c","b"))</f>
        <v>0</v>
      </c>
    </row>
    <row r="5144" ht="12.75" hidden="1" spans="1:20">
      <c r="A5144" s="154" t="str">
        <f>Cartilha_GLOBAL!A5144</f>
        <v>9.3.23</v>
      </c>
      <c r="B5144" s="100">
        <f>Cartilha_GLOBAL!B5144</f>
        <v>0</v>
      </c>
      <c r="C5144" s="161" t="str">
        <f>Cartilha_GLOBAL!C5144</f>
        <v>TUBOS DE PVC - EM RESERVATÓRIOS DE ÁGUA</v>
      </c>
      <c r="D5144" s="94">
        <f>Cartilha_GLOBAL!D5144</f>
        <v>0</v>
      </c>
      <c r="E5144" s="105">
        <f>Cartilha_GLOBAL!$E5144</f>
        <v>0</v>
      </c>
      <c r="F5144" s="182">
        <f>Cartilha_GLOBAL!$F5144</f>
        <v>0</v>
      </c>
      <c r="G5144" s="187"/>
      <c r="H5144" s="187">
        <f t="shared" si="317"/>
        <v>0</v>
      </c>
      <c r="I5144" s="188">
        <f t="shared" si="318"/>
        <v>0</v>
      </c>
      <c r="J5144" s="142"/>
      <c r="K5144" s="145" t="str">
        <f>IF(SUM(I5145:I5152)&gt;0,"xx","")</f>
        <v/>
      </c>
      <c r="L5144" s="7" t="str">
        <f t="shared" si="319"/>
        <v/>
      </c>
      <c r="M5144" s="7" t="str">
        <f t="shared" si="320"/>
        <v/>
      </c>
      <c r="N5144" s="7" t="str">
        <f>Cartilha_GLOBAL!N5144</f>
        <v/>
      </c>
      <c r="O5144" s="144"/>
      <c r="Q5144" s="151"/>
      <c r="R5144" s="152">
        <v>0</v>
      </c>
      <c r="T5144" s="153">
        <f>IF(Cartilha_GLOBAL!R5144=0,0,IF(Cartilha_GLOBAL!R5144&gt;0,"c","b"))</f>
        <v>0</v>
      </c>
    </row>
    <row r="5145" ht="22.5" hidden="1" spans="1:20">
      <c r="A5145" s="158">
        <f>Cartilha_GLOBAL!A5145</f>
        <v>94648</v>
      </c>
      <c r="B5145" s="100" t="str">
        <f>Cartilha_GLOBAL!B5145</f>
        <v>SINAPI</v>
      </c>
      <c r="C5145" s="104" t="str">
        <f>Cartilha_GLOBAL!C5145</f>
        <v>TUBO, PVC, SOLDÁVEL, DN  25 MM, INSTALADO EM RESERVAÇÃO DE ÁGUA DE EDIFICAÇÃO QUE POSSUA RESERVATÓRIO DE FIBRA/FIBROCIMENTO   FORNECIMENTO E INSTALAÇÃO. AF_06/2016</v>
      </c>
      <c r="D5145" s="94" t="str">
        <f>Cartilha_GLOBAL!D5145</f>
        <v>M</v>
      </c>
      <c r="E5145" s="105">
        <f>Cartilha_GLOBAL!$E5145</f>
        <v>12.7</v>
      </c>
      <c r="F5145" s="182">
        <f>Cartilha_GLOBAL!$F5145</f>
        <v>15.59</v>
      </c>
      <c r="G5145" s="108"/>
      <c r="H5145" s="107">
        <f t="shared" si="317"/>
        <v>0</v>
      </c>
      <c r="I5145" s="143">
        <f t="shared" si="318"/>
        <v>0</v>
      </c>
      <c r="J5145" s="142"/>
      <c r="K5145" s="228"/>
      <c r="L5145" s="7" t="str">
        <f t="shared" si="319"/>
        <v/>
      </c>
      <c r="M5145" s="7" t="str">
        <f t="shared" si="320"/>
        <v/>
      </c>
      <c r="N5145" s="7" t="str">
        <f>Cartilha_GLOBAL!N5145</f>
        <v/>
      </c>
      <c r="O5145" s="144"/>
      <c r="Q5145" s="151"/>
      <c r="R5145" s="152">
        <v>0</v>
      </c>
      <c r="T5145" s="153">
        <f>IF(Cartilha_GLOBAL!R5145=0,0,IF(Cartilha_GLOBAL!R5145&gt;0,"c","b"))</f>
        <v>0</v>
      </c>
    </row>
    <row r="5146" ht="22.5" hidden="1" spans="1:20">
      <c r="A5146" s="158">
        <f>Cartilha_GLOBAL!A5146</f>
        <v>94649</v>
      </c>
      <c r="B5146" s="100" t="str">
        <f>Cartilha_GLOBAL!B5146</f>
        <v>SINAPI</v>
      </c>
      <c r="C5146" s="104" t="str">
        <f>Cartilha_GLOBAL!C5146</f>
        <v>TUBO, PVC, SOLDÁVEL, DN 32 MM, INSTALADO EM RESERVAÇÃO DE ÁGUA DE EDIFICAÇÃO QUE POSSUA RESERVATÓRIO DE FIBRA/FIBROCIMENTO   FORNECIMENTO E INSTALAÇÃO. AF_06/2016</v>
      </c>
      <c r="D5146" s="94" t="str">
        <f>Cartilha_GLOBAL!D5146</f>
        <v>M</v>
      </c>
      <c r="E5146" s="105">
        <f>Cartilha_GLOBAL!$E5146</f>
        <v>18.53</v>
      </c>
      <c r="F5146" s="182">
        <f>Cartilha_GLOBAL!$F5146</f>
        <v>22.74</v>
      </c>
      <c r="G5146" s="108"/>
      <c r="H5146" s="107">
        <f t="shared" si="317"/>
        <v>0</v>
      </c>
      <c r="I5146" s="143">
        <f t="shared" si="318"/>
        <v>0</v>
      </c>
      <c r="J5146" s="142"/>
      <c r="K5146" s="228"/>
      <c r="L5146" s="7" t="str">
        <f t="shared" si="319"/>
        <v/>
      </c>
      <c r="M5146" s="7" t="str">
        <f t="shared" si="320"/>
        <v/>
      </c>
      <c r="N5146" s="7" t="str">
        <f>Cartilha_GLOBAL!N5146</f>
        <v/>
      </c>
      <c r="O5146" s="144"/>
      <c r="Q5146" s="151"/>
      <c r="R5146" s="152">
        <v>0</v>
      </c>
      <c r="T5146" s="153">
        <f>IF(Cartilha_GLOBAL!R5146=0,0,IF(Cartilha_GLOBAL!R5146&gt;0,"c","b"))</f>
        <v>0</v>
      </c>
    </row>
    <row r="5147" ht="22.5" hidden="1" spans="1:20">
      <c r="A5147" s="158">
        <f>Cartilha_GLOBAL!A5147</f>
        <v>94650</v>
      </c>
      <c r="B5147" s="100" t="str">
        <f>Cartilha_GLOBAL!B5147</f>
        <v>SINAPI</v>
      </c>
      <c r="C5147" s="104" t="str">
        <f>Cartilha_GLOBAL!C5147</f>
        <v>TUBO, PVC, SOLDÁVEL, DN 40 MM, INSTALADO EM RESERVAÇÃO DE ÁGUA DE EDIFICAÇÃO QUE POSSUA RESERVATÓRIO DE FIBRA/FIBROCIMENTO   FORNECIMENTO E INSTALAÇÃO. AF_06/2016</v>
      </c>
      <c r="D5147" s="94" t="str">
        <f>Cartilha_GLOBAL!D5147</f>
        <v>M</v>
      </c>
      <c r="E5147" s="105">
        <f>Cartilha_GLOBAL!$E5147</f>
        <v>27.74</v>
      </c>
      <c r="F5147" s="182">
        <f>Cartilha_GLOBAL!$F5147</f>
        <v>34.05</v>
      </c>
      <c r="G5147" s="108"/>
      <c r="H5147" s="107">
        <f t="shared" si="317"/>
        <v>0</v>
      </c>
      <c r="I5147" s="143">
        <f t="shared" si="318"/>
        <v>0</v>
      </c>
      <c r="J5147" s="142"/>
      <c r="K5147" s="228"/>
      <c r="L5147" s="7" t="str">
        <f t="shared" si="319"/>
        <v/>
      </c>
      <c r="M5147" s="7" t="str">
        <f t="shared" si="320"/>
        <v/>
      </c>
      <c r="N5147" s="7" t="str">
        <f>Cartilha_GLOBAL!N5147</f>
        <v/>
      </c>
      <c r="O5147" s="144"/>
      <c r="Q5147" s="151"/>
      <c r="R5147" s="152">
        <v>0</v>
      </c>
      <c r="T5147" s="153">
        <f>IF(Cartilha_GLOBAL!R5147=0,0,IF(Cartilha_GLOBAL!R5147&gt;0,"c","b"))</f>
        <v>0</v>
      </c>
    </row>
    <row r="5148" ht="22.5" hidden="1" spans="1:20">
      <c r="A5148" s="158">
        <f>Cartilha_GLOBAL!A5148</f>
        <v>94651</v>
      </c>
      <c r="B5148" s="100" t="str">
        <f>Cartilha_GLOBAL!B5148</f>
        <v>SINAPI</v>
      </c>
      <c r="C5148" s="104" t="str">
        <f>Cartilha_GLOBAL!C5148</f>
        <v>TUBO, PVC, SOLDÁVEL, DN 50 MM, INSTALADO EM RESERVAÇÃO DE ÁGUA DE EDIFICAÇÃO QUE POSSUA RESERVATÓRIO DE FIBRA/FIBROCIMENTO   FORNECIMENTO E INSTALAÇÃO. AF_06/2016</v>
      </c>
      <c r="D5148" s="94" t="str">
        <f>Cartilha_GLOBAL!D5148</f>
        <v>M</v>
      </c>
      <c r="E5148" s="105">
        <f>Cartilha_GLOBAL!$E5148</f>
        <v>29.36</v>
      </c>
      <c r="F5148" s="182">
        <f>Cartilha_GLOBAL!$F5148</f>
        <v>36.04</v>
      </c>
      <c r="G5148" s="108"/>
      <c r="H5148" s="107">
        <f t="shared" si="317"/>
        <v>0</v>
      </c>
      <c r="I5148" s="143">
        <f t="shared" si="318"/>
        <v>0</v>
      </c>
      <c r="J5148" s="142"/>
      <c r="K5148" s="228"/>
      <c r="L5148" s="7" t="str">
        <f t="shared" si="319"/>
        <v/>
      </c>
      <c r="M5148" s="7" t="str">
        <f t="shared" si="320"/>
        <v/>
      </c>
      <c r="N5148" s="7" t="str">
        <f>Cartilha_GLOBAL!N5148</f>
        <v/>
      </c>
      <c r="O5148" s="144"/>
      <c r="Q5148" s="151"/>
      <c r="R5148" s="152">
        <v>0</v>
      </c>
      <c r="T5148" s="153">
        <f>IF(Cartilha_GLOBAL!R5148=0,0,IF(Cartilha_GLOBAL!R5148&gt;0,"c","b"))</f>
        <v>0</v>
      </c>
    </row>
    <row r="5149" ht="22.5" hidden="1" spans="1:20">
      <c r="A5149" s="158">
        <f>Cartilha_GLOBAL!A5149</f>
        <v>94652</v>
      </c>
      <c r="B5149" s="100" t="str">
        <f>Cartilha_GLOBAL!B5149</f>
        <v>SINAPI</v>
      </c>
      <c r="C5149" s="104" t="str">
        <f>Cartilha_GLOBAL!C5149</f>
        <v>TUBO, PVC, SOLDÁVEL, DN 60 MM, INSTALADO EM RESERVAÇÃO DE ÁGUA DE EDIFICAÇÃO QUE POSSUA RESERVATÓRIO DE FIBRA/FIBROCIMENTO   FORNECIMENTO E INSTALAÇÃO. AF_06/2016</v>
      </c>
      <c r="D5149" s="94" t="str">
        <f>Cartilha_GLOBAL!D5149</f>
        <v>M</v>
      </c>
      <c r="E5149" s="105">
        <f>Cartilha_GLOBAL!$E5149</f>
        <v>47.03</v>
      </c>
      <c r="F5149" s="182">
        <f>Cartilha_GLOBAL!$F5149</f>
        <v>57.72</v>
      </c>
      <c r="G5149" s="108"/>
      <c r="H5149" s="107">
        <f t="shared" si="317"/>
        <v>0</v>
      </c>
      <c r="I5149" s="143">
        <f t="shared" si="318"/>
        <v>0</v>
      </c>
      <c r="J5149" s="142"/>
      <c r="K5149" s="228"/>
      <c r="L5149" s="7" t="str">
        <f t="shared" si="319"/>
        <v/>
      </c>
      <c r="M5149" s="7" t="str">
        <f t="shared" si="320"/>
        <v/>
      </c>
      <c r="N5149" s="7" t="str">
        <f>Cartilha_GLOBAL!N5149</f>
        <v/>
      </c>
      <c r="O5149" s="144"/>
      <c r="Q5149" s="151"/>
      <c r="R5149" s="152">
        <v>0</v>
      </c>
      <c r="T5149" s="153">
        <f>IF(Cartilha_GLOBAL!R5149=0,0,IF(Cartilha_GLOBAL!R5149&gt;0,"c","b"))</f>
        <v>0</v>
      </c>
    </row>
    <row r="5150" ht="22.5" hidden="1" spans="1:20">
      <c r="A5150" s="158">
        <f>Cartilha_GLOBAL!A5150</f>
        <v>94653</v>
      </c>
      <c r="B5150" s="100" t="str">
        <f>Cartilha_GLOBAL!B5150</f>
        <v>SINAPI</v>
      </c>
      <c r="C5150" s="104" t="str">
        <f>Cartilha_GLOBAL!C5150</f>
        <v>TUBO, PVC, SOLDÁVEL, DN 75 MM, INSTALADO EM RESERVAÇÃO DE ÁGUA DE EDIFICAÇÃO QUE POSSUA RESERVATÓRIO DE FIBRA/FIBROCIMENTO   FORNECIMENTO E INSTALAÇÃO. AF_06/2016</v>
      </c>
      <c r="D5150" s="94" t="str">
        <f>Cartilha_GLOBAL!D5150</f>
        <v>M</v>
      </c>
      <c r="E5150" s="105">
        <f>Cartilha_GLOBAL!$E5150</f>
        <v>66.25</v>
      </c>
      <c r="F5150" s="182">
        <f>Cartilha_GLOBAL!$F5150</f>
        <v>81.32</v>
      </c>
      <c r="G5150" s="108"/>
      <c r="H5150" s="107">
        <f t="shared" si="317"/>
        <v>0</v>
      </c>
      <c r="I5150" s="143">
        <f t="shared" si="318"/>
        <v>0</v>
      </c>
      <c r="J5150" s="142"/>
      <c r="K5150" s="228"/>
      <c r="L5150" s="7" t="str">
        <f t="shared" si="319"/>
        <v/>
      </c>
      <c r="M5150" s="7" t="str">
        <f t="shared" si="320"/>
        <v/>
      </c>
      <c r="N5150" s="7" t="str">
        <f>Cartilha_GLOBAL!N5150</f>
        <v/>
      </c>
      <c r="O5150" s="144"/>
      <c r="Q5150" s="151"/>
      <c r="R5150" s="152">
        <v>0</v>
      </c>
      <c r="T5150" s="153">
        <f>IF(Cartilha_GLOBAL!R5150=0,0,IF(Cartilha_GLOBAL!R5150&gt;0,"c","b"))</f>
        <v>0</v>
      </c>
    </row>
    <row r="5151" ht="22.5" hidden="1" spans="1:20">
      <c r="A5151" s="158">
        <f>Cartilha_GLOBAL!A5151</f>
        <v>94654</v>
      </c>
      <c r="B5151" s="100" t="str">
        <f>Cartilha_GLOBAL!B5151</f>
        <v>SINAPI</v>
      </c>
      <c r="C5151" s="104" t="str">
        <f>Cartilha_GLOBAL!C5151</f>
        <v>TUBO, PVC, SOLDÁVEL, DN 85 MM, INSTALADO EM RESERVAÇÃO DE ÁGUA DE EDIFICAÇÃO QUE POSSUA RESERVATÓRIO DE FIBRA/FIBROCIMENTO   FORNECIMENTO E INSTALAÇÃO. AF_06/2016</v>
      </c>
      <c r="D5151" s="94" t="str">
        <f>Cartilha_GLOBAL!D5151</f>
        <v>M</v>
      </c>
      <c r="E5151" s="105">
        <f>Cartilha_GLOBAL!$E5151</f>
        <v>95.28</v>
      </c>
      <c r="F5151" s="182">
        <f>Cartilha_GLOBAL!$F5151</f>
        <v>116.95</v>
      </c>
      <c r="G5151" s="108"/>
      <c r="H5151" s="107">
        <f t="shared" si="317"/>
        <v>0</v>
      </c>
      <c r="I5151" s="143">
        <f t="shared" si="318"/>
        <v>0</v>
      </c>
      <c r="J5151" s="142"/>
      <c r="K5151" s="228"/>
      <c r="L5151" s="7" t="str">
        <f t="shared" si="319"/>
        <v/>
      </c>
      <c r="M5151" s="7" t="str">
        <f t="shared" si="320"/>
        <v/>
      </c>
      <c r="N5151" s="7" t="str">
        <f>Cartilha_GLOBAL!N5151</f>
        <v/>
      </c>
      <c r="O5151" s="144"/>
      <c r="Q5151" s="151"/>
      <c r="R5151" s="152">
        <v>0</v>
      </c>
      <c r="T5151" s="153">
        <f>IF(Cartilha_GLOBAL!R5151=0,0,IF(Cartilha_GLOBAL!R5151&gt;0,"c","b"))</f>
        <v>0</v>
      </c>
    </row>
    <row r="5152" ht="22.5" hidden="1" spans="1:20">
      <c r="A5152" s="158">
        <f>Cartilha_GLOBAL!A5152</f>
        <v>94655</v>
      </c>
      <c r="B5152" s="100" t="str">
        <f>Cartilha_GLOBAL!B5152</f>
        <v>SINAPI</v>
      </c>
      <c r="C5152" s="104" t="str">
        <f>Cartilha_GLOBAL!C5152</f>
        <v>TUBO, PVC, SOLDÁVEL, DN 110 MM, INSTALADO EM RESERVAÇÃO DE ÁGUA DE EDIFICAÇÃO QUE POSSUA RESERVATÓRIO DE FIBRA/FIBROCIMENTO   FORNECIMENTO E INSTALAÇÃO. AF_06/2016</v>
      </c>
      <c r="D5152" s="94" t="str">
        <f>Cartilha_GLOBAL!D5152</f>
        <v>M</v>
      </c>
      <c r="E5152" s="105">
        <f>Cartilha_GLOBAL!$E5152</f>
        <v>131.51</v>
      </c>
      <c r="F5152" s="182">
        <f>Cartilha_GLOBAL!$F5152</f>
        <v>161.42</v>
      </c>
      <c r="G5152" s="108"/>
      <c r="H5152" s="107">
        <f t="shared" si="317"/>
        <v>0</v>
      </c>
      <c r="I5152" s="143">
        <f t="shared" si="318"/>
        <v>0</v>
      </c>
      <c r="J5152" s="142"/>
      <c r="K5152" s="228"/>
      <c r="L5152" s="7" t="str">
        <f t="shared" si="319"/>
        <v/>
      </c>
      <c r="M5152" s="7" t="str">
        <f t="shared" si="320"/>
        <v/>
      </c>
      <c r="N5152" s="7" t="str">
        <f>Cartilha_GLOBAL!N5152</f>
        <v/>
      </c>
      <c r="O5152" s="144"/>
      <c r="Q5152" s="151"/>
      <c r="R5152" s="152">
        <v>0</v>
      </c>
      <c r="T5152" s="153">
        <f>IF(Cartilha_GLOBAL!R5152=0,0,IF(Cartilha_GLOBAL!R5152&gt;0,"c","b"))</f>
        <v>0</v>
      </c>
    </row>
    <row r="5153" ht="12.75" spans="1:20">
      <c r="A5153" s="154" t="str">
        <f>Cartilha_GLOBAL!A5153</f>
        <v>9.3.24</v>
      </c>
      <c r="B5153" s="100">
        <f>Cartilha_GLOBAL!B5153</f>
        <v>0</v>
      </c>
      <c r="C5153" s="161" t="str">
        <f>Cartilha_GLOBAL!C5153</f>
        <v>TUBOS DE PVC - ESGOTO E AGUAS PLUVIAIS</v>
      </c>
      <c r="D5153" s="94">
        <f>Cartilha_GLOBAL!D5153</f>
        <v>0</v>
      </c>
      <c r="E5153" s="105">
        <f>Cartilha_GLOBAL!$E5153</f>
        <v>0</v>
      </c>
      <c r="F5153" s="182">
        <f>Cartilha_GLOBAL!$F5153</f>
        <v>0</v>
      </c>
      <c r="G5153" s="187"/>
      <c r="H5153" s="187">
        <f t="shared" si="317"/>
        <v>0</v>
      </c>
      <c r="I5153" s="188">
        <f t="shared" si="318"/>
        <v>0</v>
      </c>
      <c r="J5153" s="142"/>
      <c r="K5153" s="145" t="str">
        <f>IF(SUM(I5154:I5182)&gt;0,"xx","")</f>
        <v>xx</v>
      </c>
      <c r="L5153" s="7" t="str">
        <f t="shared" si="319"/>
        <v>x</v>
      </c>
      <c r="M5153" s="7" t="str">
        <f t="shared" si="320"/>
        <v>x</v>
      </c>
      <c r="N5153" s="7" t="str">
        <f>Cartilha_GLOBAL!N5153</f>
        <v>x</v>
      </c>
      <c r="O5153" s="144"/>
      <c r="Q5153" s="151"/>
      <c r="R5153" s="152"/>
      <c r="T5153" s="153">
        <f>IF(Cartilha_GLOBAL!R5153=0,0,IF(Cartilha_GLOBAL!R5153&gt;0,"c","b"))</f>
        <v>0</v>
      </c>
    </row>
    <row r="5154" ht="33.75" hidden="1" spans="1:20">
      <c r="A5154" s="158">
        <f>Cartilha_GLOBAL!A5154</f>
        <v>91792</v>
      </c>
      <c r="B5154" s="100" t="str">
        <f>Cartilha_GLOBAL!B5154</f>
        <v>SINAPI</v>
      </c>
      <c r="C5154" s="104" t="str">
        <f>Cartilha_GLOBAL!C5154</f>
        <v>(COMPOSIÇÃO REPRESENTATIVA) DO SERVIÇO DE INSTALAÇÃO DE TUBO DE PVC, SÉRIE NORMAL, ESGOTO PREDIAL, DN 40 MM (INSTALADO EM RAMAL DE DESCARGA OU RAMAL DE ESGOTO SANITÁRIO), INCLUSIVE CONEXÕES, CORTES E FIXAÇÕES, PARA PRÉDIOS. AF_10/2015</v>
      </c>
      <c r="D5154" s="94" t="str">
        <f>Cartilha_GLOBAL!D5154</f>
        <v>M</v>
      </c>
      <c r="E5154" s="105">
        <f>Cartilha_GLOBAL!$E5154</f>
        <v>72.56</v>
      </c>
      <c r="F5154" s="182">
        <f>Cartilha_GLOBAL!$F5154</f>
        <v>89.06</v>
      </c>
      <c r="G5154" s="108"/>
      <c r="H5154" s="107">
        <f t="shared" si="317"/>
        <v>0</v>
      </c>
      <c r="I5154" s="143">
        <f t="shared" si="318"/>
        <v>0</v>
      </c>
      <c r="J5154" s="142"/>
      <c r="K5154" s="228"/>
      <c r="L5154" s="7" t="str">
        <f t="shared" si="319"/>
        <v/>
      </c>
      <c r="M5154" s="7" t="str">
        <f t="shared" si="320"/>
        <v/>
      </c>
      <c r="N5154" s="7" t="str">
        <f>Cartilha_GLOBAL!N5154</f>
        <v/>
      </c>
      <c r="O5154" s="144"/>
      <c r="Q5154" s="151"/>
      <c r="R5154" s="152">
        <v>0</v>
      </c>
      <c r="T5154" s="153">
        <f>IF(Cartilha_GLOBAL!R5154=0,0,IF(Cartilha_GLOBAL!R5154&gt;0,"c","b"))</f>
        <v>0</v>
      </c>
    </row>
    <row r="5155" ht="33.75" hidden="1" spans="1:20">
      <c r="A5155" s="158">
        <f>Cartilha_GLOBAL!A5155</f>
        <v>91793</v>
      </c>
      <c r="B5155" s="100" t="str">
        <f>Cartilha_GLOBAL!B5155</f>
        <v>SINAPI</v>
      </c>
      <c r="C5155" s="104" t="str">
        <f>Cartilha_GLOBAL!C5155</f>
        <v>(COMPOSIÇÃO REPRESENTATIVA) DO SERVIÇO DE INSTALAÇÃO DE TUBO DE PVC, SÉRIE NORMAL, ESGOTO PREDIAL, DN 50 MM (INSTALADO EM RAMAL DE DESCARGA OU RAMAL DE ESGOTO SANITÁRIO), INCLUSIVE CONEXÕES, CORTES E FIXAÇÕES PARA, PRÉDIOS. AF_10/2015</v>
      </c>
      <c r="D5155" s="94" t="str">
        <f>Cartilha_GLOBAL!D5155</f>
        <v>M</v>
      </c>
      <c r="E5155" s="105">
        <f>Cartilha_GLOBAL!$E5155</f>
        <v>105</v>
      </c>
      <c r="F5155" s="182">
        <f>Cartilha_GLOBAL!$F5155</f>
        <v>128.88</v>
      </c>
      <c r="G5155" s="108"/>
      <c r="H5155" s="107">
        <f t="shared" si="317"/>
        <v>0</v>
      </c>
      <c r="I5155" s="143">
        <f t="shared" si="318"/>
        <v>0</v>
      </c>
      <c r="J5155" s="142"/>
      <c r="K5155" s="228"/>
      <c r="L5155" s="7" t="str">
        <f t="shared" si="319"/>
        <v/>
      </c>
      <c r="M5155" s="7" t="str">
        <f t="shared" si="320"/>
        <v/>
      </c>
      <c r="N5155" s="7" t="str">
        <f>Cartilha_GLOBAL!N5155</f>
        <v/>
      </c>
      <c r="O5155" s="144"/>
      <c r="Q5155" s="151"/>
      <c r="R5155" s="152">
        <v>0</v>
      </c>
      <c r="T5155" s="153">
        <f>IF(Cartilha_GLOBAL!R5155=0,0,IF(Cartilha_GLOBAL!R5155&gt;0,"c","b"))</f>
        <v>0</v>
      </c>
    </row>
    <row r="5156" ht="33.75" hidden="1" spans="1:20">
      <c r="A5156" s="158">
        <f>Cartilha_GLOBAL!A5156</f>
        <v>91794</v>
      </c>
      <c r="B5156" s="100" t="str">
        <f>Cartilha_GLOBAL!B5156</f>
        <v>SINAPI</v>
      </c>
      <c r="C5156" s="104" t="str">
        <f>Cartilha_GLOBAL!C5156</f>
        <v>(COMPOSIÇÃO REPRESENTATIVA) DO SERVIÇO DE INST. TUBO PVC, SÉRIE N, ESGOTO PREDIAL, DN 75 MM, (INST. EM RAMAL DE DESCARGA, RAMAL DE ESG. SANITÁRIO, PRUMADA DE ESG. SANITÁRIO OU VENTILAÇÃO), INCL. CONEXÕES, CORTES E FIXAÇÕES, P/ PRÉDIOS. AF_10/2015</v>
      </c>
      <c r="D5156" s="94" t="str">
        <f>Cartilha_GLOBAL!D5156</f>
        <v>M</v>
      </c>
      <c r="E5156" s="105">
        <f>Cartilha_GLOBAL!$E5156</f>
        <v>48.02</v>
      </c>
      <c r="F5156" s="182">
        <f>Cartilha_GLOBAL!$F5156</f>
        <v>58.94</v>
      </c>
      <c r="G5156" s="108"/>
      <c r="H5156" s="107">
        <f t="shared" si="317"/>
        <v>0</v>
      </c>
      <c r="I5156" s="143">
        <f t="shared" si="318"/>
        <v>0</v>
      </c>
      <c r="J5156" s="142"/>
      <c r="K5156" s="228"/>
      <c r="L5156" s="7" t="str">
        <f t="shared" si="319"/>
        <v/>
      </c>
      <c r="M5156" s="7" t="str">
        <f t="shared" si="320"/>
        <v/>
      </c>
      <c r="N5156" s="7" t="str">
        <f>Cartilha_GLOBAL!N5156</f>
        <v/>
      </c>
      <c r="O5156" s="144"/>
      <c r="Q5156" s="151"/>
      <c r="R5156" s="152">
        <v>0</v>
      </c>
      <c r="T5156" s="153">
        <f>IF(Cartilha_GLOBAL!R5156=0,0,IF(Cartilha_GLOBAL!R5156&gt;0,"c","b"))</f>
        <v>0</v>
      </c>
    </row>
    <row r="5157" ht="33.75" hidden="1" spans="1:20">
      <c r="A5157" s="158">
        <f>Cartilha_GLOBAL!A5157</f>
        <v>91795</v>
      </c>
      <c r="B5157" s="100" t="str">
        <f>Cartilha_GLOBAL!B5157</f>
        <v>SINAPI</v>
      </c>
      <c r="C5157" s="104" t="str">
        <f>Cartilha_GLOBAL!C5157</f>
        <v>(COMPOSIÇÃO REPRESENTATIVA) DO SERVIÇO DE INST. TUBO PVC, SÉRIE N, ESGOTO PREDIAL, 100 MM (INST. RAMAL DESCARGA, RAMAL DE ESG. SANIT., PRUMADA ESG. SANIT., VENTILAÇÃO OU SUB-COLETOR AÉREO), INCL. CONEXÕES E CORTES, FIXAÇÕES, P/ PRÉDIOS. AF_10/2015</v>
      </c>
      <c r="D5157" s="94" t="str">
        <f>Cartilha_GLOBAL!D5157</f>
        <v>M</v>
      </c>
      <c r="E5157" s="105">
        <f>Cartilha_GLOBAL!$E5157</f>
        <v>76.32</v>
      </c>
      <c r="F5157" s="182">
        <f>Cartilha_GLOBAL!$F5157</f>
        <v>93.68</v>
      </c>
      <c r="G5157" s="108"/>
      <c r="H5157" s="107">
        <f t="shared" si="317"/>
        <v>0</v>
      </c>
      <c r="I5157" s="143">
        <f t="shared" si="318"/>
        <v>0</v>
      </c>
      <c r="J5157" s="142"/>
      <c r="K5157" s="228"/>
      <c r="L5157" s="7" t="str">
        <f t="shared" si="319"/>
        <v/>
      </c>
      <c r="M5157" s="7" t="str">
        <f t="shared" si="320"/>
        <v/>
      </c>
      <c r="N5157" s="7" t="str">
        <f>Cartilha_GLOBAL!N5157</f>
        <v/>
      </c>
      <c r="O5157" s="144"/>
      <c r="Q5157" s="151"/>
      <c r="R5157" s="152">
        <v>0</v>
      </c>
      <c r="T5157" s="153">
        <f>IF(Cartilha_GLOBAL!R5157=0,0,IF(Cartilha_GLOBAL!R5157&gt;0,"c","b"))</f>
        <v>0</v>
      </c>
    </row>
    <row r="5158" ht="33.75" hidden="1" spans="1:20">
      <c r="A5158" s="158">
        <f>Cartilha_GLOBAL!A5158</f>
        <v>91796</v>
      </c>
      <c r="B5158" s="100" t="str">
        <f>Cartilha_GLOBAL!B5158</f>
        <v>SINAPI</v>
      </c>
      <c r="C5158" s="104" t="str">
        <f>Cartilha_GLOBAL!C5158</f>
        <v>(COMPOSIÇÃO REPRESENTATIVA) DO SERVIÇO DE INSTALAÇÃO DE TUBO DE PVC, SÉRIE NORMAL, ESGOTO PREDIAL, DN 150 MM (INSTALADO EM SUB-COLETOR AÉREO), INCLUSIVE CONEXÕES, CORTES E FIXAÇÕES, PARA PRÉDIOS. AF_10/2015</v>
      </c>
      <c r="D5158" s="94" t="str">
        <f>Cartilha_GLOBAL!D5158</f>
        <v>M</v>
      </c>
      <c r="E5158" s="105">
        <f>Cartilha_GLOBAL!$E5158</f>
        <v>76.85</v>
      </c>
      <c r="F5158" s="182">
        <f>Cartilha_GLOBAL!$F5158</f>
        <v>94.33</v>
      </c>
      <c r="G5158" s="108"/>
      <c r="H5158" s="107">
        <f t="shared" si="317"/>
        <v>0</v>
      </c>
      <c r="I5158" s="143">
        <f t="shared" si="318"/>
        <v>0</v>
      </c>
      <c r="J5158" s="142"/>
      <c r="K5158" s="228"/>
      <c r="L5158" s="7" t="str">
        <f t="shared" si="319"/>
        <v/>
      </c>
      <c r="M5158" s="7" t="str">
        <f t="shared" si="320"/>
        <v/>
      </c>
      <c r="N5158" s="7" t="str">
        <f>Cartilha_GLOBAL!N5158</f>
        <v/>
      </c>
      <c r="O5158" s="144"/>
      <c r="Q5158" s="151"/>
      <c r="R5158" s="152">
        <v>0</v>
      </c>
      <c r="T5158" s="153">
        <f>IF(Cartilha_GLOBAL!R5158=0,0,IF(Cartilha_GLOBAL!R5158&gt;0,"c","b"))</f>
        <v>0</v>
      </c>
    </row>
    <row r="5159" ht="22.5" hidden="1" spans="1:20">
      <c r="A5159" s="158">
        <f>Cartilha_GLOBAL!A5159</f>
        <v>102264</v>
      </c>
      <c r="B5159" s="100" t="str">
        <f>Cartilha_GLOBAL!B5159</f>
        <v>SINAPI</v>
      </c>
      <c r="C5159" s="104" t="str">
        <f>Cartilha_GLOBAL!C5159</f>
        <v>TUBO DE PVC BRANCO PARA REDE COLETORA DE ESGOTO CONDOMINIAL DE PAREDE MACIÇA, DN 100 MM, JUNTA ELÁSTICA - FORNECIMENTO E ASSENTAMENTO. AF_01/2021</v>
      </c>
      <c r="D5159" s="94" t="str">
        <f>Cartilha_GLOBAL!D5159</f>
        <v>M</v>
      </c>
      <c r="E5159" s="105">
        <f>Cartilha_GLOBAL!$E5159</f>
        <v>20.85</v>
      </c>
      <c r="F5159" s="182">
        <f>Cartilha_GLOBAL!$F5159</f>
        <v>25.59</v>
      </c>
      <c r="G5159" s="108"/>
      <c r="H5159" s="107">
        <f t="shared" si="317"/>
        <v>0</v>
      </c>
      <c r="I5159" s="143">
        <f t="shared" si="318"/>
        <v>0</v>
      </c>
      <c r="J5159" s="142"/>
      <c r="K5159" s="228"/>
      <c r="L5159" s="7" t="str">
        <f t="shared" si="319"/>
        <v/>
      </c>
      <c r="M5159" s="7" t="str">
        <f t="shared" si="320"/>
        <v/>
      </c>
      <c r="N5159" s="7" t="str">
        <f>Cartilha_GLOBAL!N5159</f>
        <v/>
      </c>
      <c r="O5159" s="144"/>
      <c r="Q5159" s="151"/>
      <c r="R5159" s="152">
        <v>0</v>
      </c>
      <c r="T5159" s="153">
        <f>IF(Cartilha_GLOBAL!R5159=0,0,IF(Cartilha_GLOBAL!R5159&gt;0,"c","b"))</f>
        <v>0</v>
      </c>
    </row>
    <row r="5160" ht="22.5" hidden="1" spans="1:20">
      <c r="A5160" s="158">
        <f>Cartilha_GLOBAL!A5160</f>
        <v>89711</v>
      </c>
      <c r="B5160" s="100" t="str">
        <f>Cartilha_GLOBAL!B5160</f>
        <v>SINAPI</v>
      </c>
      <c r="C5160" s="104" t="str">
        <f>Cartilha_GLOBAL!C5160</f>
        <v>TUBO PVC, SERIE NORMAL, ESGOTO PREDIAL, DN 40 MM, FORNECIDO E INSTALADO EM RAMAL DE DESCARGA OU RAMAL DE ESGOTO SANITÁRIO. AF_08/2022</v>
      </c>
      <c r="D5160" s="94" t="str">
        <f>Cartilha_GLOBAL!D5160</f>
        <v>M</v>
      </c>
      <c r="E5160" s="105">
        <f>Cartilha_GLOBAL!$E5160</f>
        <v>23.96</v>
      </c>
      <c r="F5160" s="182">
        <f>Cartilha_GLOBAL!$F5160</f>
        <v>29.41</v>
      </c>
      <c r="G5160" s="108"/>
      <c r="H5160" s="107">
        <f t="shared" si="317"/>
        <v>0</v>
      </c>
      <c r="I5160" s="143">
        <f t="shared" si="318"/>
        <v>0</v>
      </c>
      <c r="J5160" s="142"/>
      <c r="K5160" s="228"/>
      <c r="L5160" s="7" t="str">
        <f t="shared" si="319"/>
        <v/>
      </c>
      <c r="M5160" s="7" t="str">
        <f t="shared" si="320"/>
        <v/>
      </c>
      <c r="N5160" s="7" t="str">
        <f>Cartilha_GLOBAL!N5160</f>
        <v/>
      </c>
      <c r="O5160" s="144"/>
      <c r="Q5160" s="151"/>
      <c r="R5160" s="152">
        <v>0</v>
      </c>
      <c r="T5160" s="153">
        <f>IF(Cartilha_GLOBAL!R5160=0,0,IF(Cartilha_GLOBAL!R5160&gt;0,"c","b"))</f>
        <v>0</v>
      </c>
    </row>
    <row r="5161" ht="22.5" hidden="1" spans="1:20">
      <c r="A5161" s="158">
        <f>Cartilha_GLOBAL!A5161</f>
        <v>89712</v>
      </c>
      <c r="B5161" s="100" t="str">
        <f>Cartilha_GLOBAL!B5161</f>
        <v>SINAPI</v>
      </c>
      <c r="C5161" s="104" t="str">
        <f>Cartilha_GLOBAL!C5161</f>
        <v>TUBO PVC, SERIE NORMAL, ESGOTO PREDIAL, DN 50 MM, FORNECIDO E INSTALADO EM RAMAL DE DESCARGA OU RAMAL DE ESGOTO SANITÁRIO. AF_08/2022</v>
      </c>
      <c r="D5161" s="94" t="str">
        <f>Cartilha_GLOBAL!D5161</f>
        <v>M</v>
      </c>
      <c r="E5161" s="105">
        <f>Cartilha_GLOBAL!$E5161</f>
        <v>29.98</v>
      </c>
      <c r="F5161" s="182">
        <f>Cartilha_GLOBAL!$F5161</f>
        <v>36.8</v>
      </c>
      <c r="G5161" s="108"/>
      <c r="H5161" s="107">
        <f t="shared" si="317"/>
        <v>0</v>
      </c>
      <c r="I5161" s="143">
        <f t="shared" si="318"/>
        <v>0</v>
      </c>
      <c r="J5161" s="142"/>
      <c r="K5161" s="228"/>
      <c r="L5161" s="7" t="str">
        <f t="shared" si="319"/>
        <v/>
      </c>
      <c r="M5161" s="7" t="str">
        <f t="shared" si="320"/>
        <v/>
      </c>
      <c r="N5161" s="7" t="str">
        <f>Cartilha_GLOBAL!N5161</f>
        <v/>
      </c>
      <c r="O5161" s="144"/>
      <c r="Q5161" s="151"/>
      <c r="R5161" s="152">
        <v>0</v>
      </c>
      <c r="T5161" s="153">
        <f>IF(Cartilha_GLOBAL!R5161=0,0,IF(Cartilha_GLOBAL!R5161&gt;0,"c","b"))</f>
        <v>0</v>
      </c>
    </row>
    <row r="5162" ht="22.5" hidden="1" spans="1:20">
      <c r="A5162" s="158">
        <f>Cartilha_GLOBAL!A5162</f>
        <v>89713</v>
      </c>
      <c r="B5162" s="100" t="str">
        <f>Cartilha_GLOBAL!B5162</f>
        <v>SINAPI</v>
      </c>
      <c r="C5162" s="104" t="str">
        <f>Cartilha_GLOBAL!C5162</f>
        <v>TUBO PVC, SERIE NORMAL, ESGOTO PREDIAL, DN 75 MM, FORNECIDO E INSTALADO EM RAMAL DE DESCARGA OU RAMAL DE ESGOTO SANITÁRIO. AF_08/2022</v>
      </c>
      <c r="D5162" s="94" t="str">
        <f>Cartilha_GLOBAL!D5162</f>
        <v>M</v>
      </c>
      <c r="E5162" s="105">
        <f>Cartilha_GLOBAL!$E5162</f>
        <v>37.26</v>
      </c>
      <c r="F5162" s="182">
        <f>Cartilha_GLOBAL!$F5162</f>
        <v>45.73</v>
      </c>
      <c r="G5162" s="108"/>
      <c r="H5162" s="107">
        <f t="shared" si="317"/>
        <v>0</v>
      </c>
      <c r="I5162" s="143">
        <f t="shared" si="318"/>
        <v>0</v>
      </c>
      <c r="J5162" s="142"/>
      <c r="K5162" s="228"/>
      <c r="L5162" s="7" t="str">
        <f t="shared" si="319"/>
        <v/>
      </c>
      <c r="M5162" s="7" t="str">
        <f t="shared" si="320"/>
        <v/>
      </c>
      <c r="N5162" s="7" t="str">
        <f>Cartilha_GLOBAL!N5162</f>
        <v/>
      </c>
      <c r="O5162" s="144"/>
      <c r="Q5162" s="151"/>
      <c r="R5162" s="152">
        <v>0</v>
      </c>
      <c r="T5162" s="153">
        <f>IF(Cartilha_GLOBAL!R5162=0,0,IF(Cartilha_GLOBAL!R5162&gt;0,"c","b"))</f>
        <v>0</v>
      </c>
    </row>
    <row r="5163" ht="22.5" spans="1:20">
      <c r="A5163" s="158">
        <f>Cartilha_GLOBAL!A5163</f>
        <v>89714</v>
      </c>
      <c r="B5163" s="100" t="str">
        <f>Cartilha_GLOBAL!B5163</f>
        <v>SINAPI</v>
      </c>
      <c r="C5163" s="104" t="str">
        <f>Cartilha_GLOBAL!C5163</f>
        <v>TUBO PVC, SERIE NORMAL, ESGOTO PREDIAL, DN 100 MM, FORNECIDO E INSTALADO EM RAMAL DE DESCARGA OU RAMAL DE ESGOTO SANITÁRIO. AF_08/2022</v>
      </c>
      <c r="D5163" s="94" t="str">
        <f>Cartilha_GLOBAL!D5163</f>
        <v>M</v>
      </c>
      <c r="E5163" s="105">
        <f>Cartilha_GLOBAL!$E5163</f>
        <v>41.75</v>
      </c>
      <c r="F5163" s="182">
        <f>Cartilha_GLOBAL!$F5163</f>
        <v>51.24</v>
      </c>
      <c r="G5163" s="108">
        <v>15.7</v>
      </c>
      <c r="H5163" s="107">
        <f t="shared" si="317"/>
        <v>51.24</v>
      </c>
      <c r="I5163" s="143">
        <f t="shared" si="318"/>
        <v>804.46</v>
      </c>
      <c r="J5163" s="142"/>
      <c r="K5163" s="228"/>
      <c r="L5163" s="7" t="str">
        <f t="shared" si="319"/>
        <v>x</v>
      </c>
      <c r="M5163" s="7" t="str">
        <f t="shared" si="320"/>
        <v>x</v>
      </c>
      <c r="N5163" s="7" t="str">
        <f>Cartilha_GLOBAL!N5163</f>
        <v>x</v>
      </c>
      <c r="O5163" s="144"/>
      <c r="Q5163" s="151"/>
      <c r="R5163" s="152" t="s">
        <v>8416</v>
      </c>
      <c r="T5163" s="153">
        <f>IF(Cartilha_GLOBAL!R5163=0,0,IF(Cartilha_GLOBAL!R5163&gt;0,"c","b"))</f>
        <v>0</v>
      </c>
    </row>
    <row r="5164" ht="22.5" hidden="1" spans="1:20">
      <c r="A5164" s="158">
        <f>Cartilha_GLOBAL!A5164</f>
        <v>89798</v>
      </c>
      <c r="B5164" s="100" t="str">
        <f>Cartilha_GLOBAL!B5164</f>
        <v>SINAPI</v>
      </c>
      <c r="C5164" s="104" t="str">
        <f>Cartilha_GLOBAL!C5164</f>
        <v>TUBO PVC, SERIE NORMAL, ESGOTO PREDIAL, DN 50 MM, FORNECIDO E INSTALADO EM PRUMADA DE ESGOTO SANITÁRIO OU VENTILAÇÃO. AF_08/2022</v>
      </c>
      <c r="D5164" s="94" t="str">
        <f>Cartilha_GLOBAL!D5164</f>
        <v>M</v>
      </c>
      <c r="E5164" s="105">
        <f>Cartilha_GLOBAL!$E5164</f>
        <v>13.99</v>
      </c>
      <c r="F5164" s="182">
        <f>Cartilha_GLOBAL!$F5164</f>
        <v>17.17</v>
      </c>
      <c r="G5164" s="108"/>
      <c r="H5164" s="107">
        <f t="shared" si="317"/>
        <v>0</v>
      </c>
      <c r="I5164" s="143">
        <f t="shared" si="318"/>
        <v>0</v>
      </c>
      <c r="J5164" s="142"/>
      <c r="K5164" s="228"/>
      <c r="L5164" s="7" t="str">
        <f t="shared" si="319"/>
        <v/>
      </c>
      <c r="M5164" s="7" t="str">
        <f t="shared" si="320"/>
        <v/>
      </c>
      <c r="N5164" s="7" t="str">
        <f>Cartilha_GLOBAL!N5164</f>
        <v/>
      </c>
      <c r="O5164" s="144"/>
      <c r="Q5164" s="151"/>
      <c r="R5164" s="152">
        <v>0</v>
      </c>
      <c r="T5164" s="153">
        <f>IF(Cartilha_GLOBAL!R5164=0,0,IF(Cartilha_GLOBAL!R5164&gt;0,"c","b"))</f>
        <v>0</v>
      </c>
    </row>
    <row r="5165" ht="22.5" hidden="1" spans="1:20">
      <c r="A5165" s="158">
        <f>Cartilha_GLOBAL!A5165</f>
        <v>89799</v>
      </c>
      <c r="B5165" s="100" t="str">
        <f>Cartilha_GLOBAL!B5165</f>
        <v>SINAPI</v>
      </c>
      <c r="C5165" s="104" t="str">
        <f>Cartilha_GLOBAL!C5165</f>
        <v>TUBO PVC, SERIE NORMAL, ESGOTO PREDIAL, DN 75 MM, FORNECIDO E INSTALADO EM PRUMADA DE ESGOTO SANITÁRIO OU VENTILAÇÃO. AF_08/2022</v>
      </c>
      <c r="D5165" s="94" t="str">
        <f>Cartilha_GLOBAL!D5165</f>
        <v>M</v>
      </c>
      <c r="E5165" s="105">
        <f>Cartilha_GLOBAL!$E5165</f>
        <v>24</v>
      </c>
      <c r="F5165" s="182">
        <f>Cartilha_GLOBAL!$F5165</f>
        <v>29.46</v>
      </c>
      <c r="G5165" s="108"/>
      <c r="H5165" s="107">
        <f t="shared" si="317"/>
        <v>0</v>
      </c>
      <c r="I5165" s="143">
        <f t="shared" si="318"/>
        <v>0</v>
      </c>
      <c r="J5165" s="142"/>
      <c r="K5165" s="228"/>
      <c r="L5165" s="7" t="str">
        <f t="shared" si="319"/>
        <v/>
      </c>
      <c r="M5165" s="7" t="str">
        <f t="shared" si="320"/>
        <v/>
      </c>
      <c r="N5165" s="7" t="str">
        <f>Cartilha_GLOBAL!N5165</f>
        <v/>
      </c>
      <c r="O5165" s="144"/>
      <c r="Q5165" s="151"/>
      <c r="R5165" s="152">
        <v>0</v>
      </c>
      <c r="T5165" s="153">
        <f>IF(Cartilha_GLOBAL!R5165=0,0,IF(Cartilha_GLOBAL!R5165&gt;0,"c","b"))</f>
        <v>0</v>
      </c>
    </row>
    <row r="5166" ht="22.5" hidden="1" spans="1:20">
      <c r="A5166" s="158">
        <f>Cartilha_GLOBAL!A5166</f>
        <v>89800</v>
      </c>
      <c r="B5166" s="100" t="str">
        <f>Cartilha_GLOBAL!B5166</f>
        <v>SINAPI</v>
      </c>
      <c r="C5166" s="104" t="str">
        <f>Cartilha_GLOBAL!C5166</f>
        <v>TUBO PVC, SERIE NORMAL, ESGOTO PREDIAL, DN 100 MM, FORNECIDO E INSTALADO EM PRUMADA DE ESGOTO SANITÁRIO OU VENTILAÇÃO. AF_08/2022</v>
      </c>
      <c r="D5166" s="94" t="str">
        <f>Cartilha_GLOBAL!D5166</f>
        <v>M</v>
      </c>
      <c r="E5166" s="105">
        <f>Cartilha_GLOBAL!$E5166</f>
        <v>31.26</v>
      </c>
      <c r="F5166" s="182">
        <f>Cartilha_GLOBAL!$F5166</f>
        <v>38.37</v>
      </c>
      <c r="G5166" s="108"/>
      <c r="H5166" s="107">
        <f t="shared" ref="H5166:H5229" si="321">IF(G5166=0,0,F5166)</f>
        <v>0</v>
      </c>
      <c r="I5166" s="143">
        <f t="shared" ref="I5166:I5229" si="322">IF(ISBLANK(G5166),0,IF(R5166=0,ROUND(G5166*H5166,2),IF(R5166="b",ROUNDDOWN(G5166*H5166,2),ROUNDUP(G5166*H5166,2))))</f>
        <v>0</v>
      </c>
      <c r="J5166" s="142"/>
      <c r="K5166" s="228"/>
      <c r="L5166" s="7" t="str">
        <f t="shared" ref="L5166:L5229" si="323">IF(K5166="X","x",IF(K5166="xx","x",IF(I5166&gt;0,"x","")))</f>
        <v/>
      </c>
      <c r="M5166" s="7" t="str">
        <f t="shared" ref="M5166:M5229" si="324">IF(K5166="X","x",IF(K5166="xx","x",IF(I5166&gt;0,"x","")))</f>
        <v/>
      </c>
      <c r="N5166" s="7" t="str">
        <f>Cartilha_GLOBAL!N5166</f>
        <v/>
      </c>
      <c r="O5166" s="144"/>
      <c r="Q5166" s="151"/>
      <c r="R5166" s="152">
        <v>0</v>
      </c>
      <c r="T5166" s="153">
        <f>IF(Cartilha_GLOBAL!R5166=0,0,IF(Cartilha_GLOBAL!R5166&gt;0,"c","b"))</f>
        <v>0</v>
      </c>
    </row>
    <row r="5167" ht="22.5" hidden="1" spans="1:20">
      <c r="A5167" s="158">
        <f>Cartilha_GLOBAL!A5167</f>
        <v>89848</v>
      </c>
      <c r="B5167" s="100" t="str">
        <f>Cartilha_GLOBAL!B5167</f>
        <v>SINAPI</v>
      </c>
      <c r="C5167" s="104" t="str">
        <f>Cartilha_GLOBAL!C5167</f>
        <v>TUBO PVC, SERIE NORMAL, ESGOTO PREDIAL, DN 100 MM, FORNECIDO E INSTALADO EM SUBCOLETOR AÉREO DE ESGOTO SANITÁRIO. AF_08/2022</v>
      </c>
      <c r="D5167" s="94" t="str">
        <f>Cartilha_GLOBAL!D5167</f>
        <v>M</v>
      </c>
      <c r="E5167" s="105">
        <f>Cartilha_GLOBAL!$E5167</f>
        <v>29.9</v>
      </c>
      <c r="F5167" s="182">
        <f>Cartilha_GLOBAL!$F5167</f>
        <v>36.7</v>
      </c>
      <c r="G5167" s="108"/>
      <c r="H5167" s="107">
        <f t="shared" si="321"/>
        <v>0</v>
      </c>
      <c r="I5167" s="143">
        <f t="shared" si="322"/>
        <v>0</v>
      </c>
      <c r="J5167" s="142"/>
      <c r="K5167" s="228"/>
      <c r="L5167" s="7" t="str">
        <f t="shared" si="323"/>
        <v/>
      </c>
      <c r="M5167" s="7" t="str">
        <f t="shared" si="324"/>
        <v/>
      </c>
      <c r="N5167" s="7" t="str">
        <f>Cartilha_GLOBAL!N5167</f>
        <v/>
      </c>
      <c r="O5167" s="144"/>
      <c r="Q5167" s="151"/>
      <c r="R5167" s="152">
        <v>0</v>
      </c>
      <c r="T5167" s="153">
        <f>IF(Cartilha_GLOBAL!R5167=0,0,IF(Cartilha_GLOBAL!R5167&gt;0,"c","b"))</f>
        <v>0</v>
      </c>
    </row>
    <row r="5168" ht="22.5" hidden="1" spans="1:20">
      <c r="A5168" s="158">
        <f>Cartilha_GLOBAL!A5168</f>
        <v>89849</v>
      </c>
      <c r="B5168" s="100" t="str">
        <f>Cartilha_GLOBAL!B5168</f>
        <v>SINAPI</v>
      </c>
      <c r="C5168" s="104" t="str">
        <f>Cartilha_GLOBAL!C5168</f>
        <v>TUBO PVC, SERIE NORMAL, ESGOTO PREDIAL, DN 150 MM, FORNECIDO E INSTALADO EM SUBCOLETOR AÉREO DE ESGOTO SANITÁRIO. AF_08/2022</v>
      </c>
      <c r="D5168" s="94" t="str">
        <f>Cartilha_GLOBAL!D5168</f>
        <v>M</v>
      </c>
      <c r="E5168" s="105">
        <f>Cartilha_GLOBAL!$E5168</f>
        <v>59.95</v>
      </c>
      <c r="F5168" s="182">
        <f>Cartilha_GLOBAL!$F5168</f>
        <v>73.58</v>
      </c>
      <c r="G5168" s="108"/>
      <c r="H5168" s="107">
        <f t="shared" si="321"/>
        <v>0</v>
      </c>
      <c r="I5168" s="143">
        <f t="shared" si="322"/>
        <v>0</v>
      </c>
      <c r="J5168" s="142"/>
      <c r="K5168" s="228"/>
      <c r="L5168" s="7" t="str">
        <f t="shared" si="323"/>
        <v/>
      </c>
      <c r="M5168" s="7" t="str">
        <f t="shared" si="324"/>
        <v/>
      </c>
      <c r="N5168" s="7" t="str">
        <f>Cartilha_GLOBAL!N5168</f>
        <v/>
      </c>
      <c r="O5168" s="144"/>
      <c r="Q5168" s="151"/>
      <c r="R5168" s="152">
        <v>0</v>
      </c>
      <c r="T5168" s="153">
        <f>IF(Cartilha_GLOBAL!R5168=0,0,IF(Cartilha_GLOBAL!R5168&gt;0,"c","b"))</f>
        <v>0</v>
      </c>
    </row>
    <row r="5169" ht="22.5" hidden="1" spans="1:20">
      <c r="A5169" s="158">
        <f>Cartilha_GLOBAL!A5169</f>
        <v>90694</v>
      </c>
      <c r="B5169" s="100" t="str">
        <f>Cartilha_GLOBAL!B5169</f>
        <v>SINAPI</v>
      </c>
      <c r="C5169" s="104" t="str">
        <f>Cartilha_GLOBAL!C5169</f>
        <v>TUBO DE PVC PARA REDE COLETORA DE ESGOTO DE PAREDE MACIÇA, DN 100 MM, JUNTA ELÁSTICA - FORNECIMENTO E ASSENTAMENTO. AF_01/2021</v>
      </c>
      <c r="D5169" s="94" t="str">
        <f>Cartilha_GLOBAL!D5169</f>
        <v>M</v>
      </c>
      <c r="E5169" s="105">
        <f>Cartilha_GLOBAL!$E5169</f>
        <v>47.42</v>
      </c>
      <c r="F5169" s="182">
        <f>Cartilha_GLOBAL!$F5169</f>
        <v>58.2</v>
      </c>
      <c r="G5169" s="108"/>
      <c r="H5169" s="107">
        <f t="shared" si="321"/>
        <v>0</v>
      </c>
      <c r="I5169" s="143">
        <f t="shared" si="322"/>
        <v>0</v>
      </c>
      <c r="J5169" s="142"/>
      <c r="K5169" s="228"/>
      <c r="L5169" s="7" t="str">
        <f t="shared" si="323"/>
        <v/>
      </c>
      <c r="M5169" s="7" t="str">
        <f t="shared" si="324"/>
        <v/>
      </c>
      <c r="N5169" s="7" t="str">
        <f>Cartilha_GLOBAL!N5169</f>
        <v/>
      </c>
      <c r="O5169" s="144"/>
      <c r="Q5169" s="151"/>
      <c r="R5169" s="152">
        <v>0</v>
      </c>
      <c r="T5169" s="153">
        <f>IF(Cartilha_GLOBAL!R5169=0,0,IF(Cartilha_GLOBAL!R5169&gt;0,"c","b"))</f>
        <v>0</v>
      </c>
    </row>
    <row r="5170" ht="22.5" hidden="1" spans="1:20">
      <c r="A5170" s="158">
        <f>Cartilha_GLOBAL!A5170</f>
        <v>90695</v>
      </c>
      <c r="B5170" s="100" t="str">
        <f>Cartilha_GLOBAL!B5170</f>
        <v>SINAPI</v>
      </c>
      <c r="C5170" s="104" t="str">
        <f>Cartilha_GLOBAL!C5170</f>
        <v>TUBO DE PVC PARA REDE COLETORA DE ESGOTO DE PAREDE MACIÇA, DN 150 MM, JUNTA ELÁSTICA  - FORNECIMENTO E ASSENTAMENTO. AF_01/2021</v>
      </c>
      <c r="D5170" s="94" t="str">
        <f>Cartilha_GLOBAL!D5170</f>
        <v>M</v>
      </c>
      <c r="E5170" s="105">
        <f>Cartilha_GLOBAL!$E5170</f>
        <v>89.65</v>
      </c>
      <c r="F5170" s="182">
        <f>Cartilha_GLOBAL!$F5170</f>
        <v>110.04</v>
      </c>
      <c r="G5170" s="108"/>
      <c r="H5170" s="107">
        <f t="shared" si="321"/>
        <v>0</v>
      </c>
      <c r="I5170" s="143">
        <f t="shared" si="322"/>
        <v>0</v>
      </c>
      <c r="J5170" s="142"/>
      <c r="K5170" s="228"/>
      <c r="L5170" s="7" t="str">
        <f t="shared" si="323"/>
        <v/>
      </c>
      <c r="M5170" s="7" t="str">
        <f t="shared" si="324"/>
        <v/>
      </c>
      <c r="N5170" s="7" t="str">
        <f>Cartilha_GLOBAL!N5170</f>
        <v/>
      </c>
      <c r="O5170" s="144"/>
      <c r="Q5170" s="151"/>
      <c r="R5170" s="152">
        <v>0</v>
      </c>
      <c r="T5170" s="153">
        <f>IF(Cartilha_GLOBAL!R5170=0,0,IF(Cartilha_GLOBAL!R5170&gt;0,"c","b"))</f>
        <v>0</v>
      </c>
    </row>
    <row r="5171" ht="22.5" hidden="1" spans="1:20">
      <c r="A5171" s="158">
        <f>Cartilha_GLOBAL!A5171</f>
        <v>90696</v>
      </c>
      <c r="B5171" s="100" t="str">
        <f>Cartilha_GLOBAL!B5171</f>
        <v>SINAPI</v>
      </c>
      <c r="C5171" s="104" t="str">
        <f>Cartilha_GLOBAL!C5171</f>
        <v>TUBO DE PVC PARA REDE COLETORA DE ESGOTO DE PAREDE MACIÇA, DN 200 MM, JUNTA ELÁSTICA - FORNECIMENTO E ASSENTAMENTO. AF_01/2021</v>
      </c>
      <c r="D5171" s="94" t="str">
        <f>Cartilha_GLOBAL!D5171</f>
        <v>M</v>
      </c>
      <c r="E5171" s="105">
        <f>Cartilha_GLOBAL!$E5171</f>
        <v>149.37</v>
      </c>
      <c r="F5171" s="182">
        <f>Cartilha_GLOBAL!$F5171</f>
        <v>183.34</v>
      </c>
      <c r="G5171" s="108"/>
      <c r="H5171" s="107">
        <f t="shared" si="321"/>
        <v>0</v>
      </c>
      <c r="I5171" s="143">
        <f t="shared" si="322"/>
        <v>0</v>
      </c>
      <c r="J5171" s="142"/>
      <c r="K5171" s="228"/>
      <c r="L5171" s="7" t="str">
        <f t="shared" si="323"/>
        <v/>
      </c>
      <c r="M5171" s="7" t="str">
        <f t="shared" si="324"/>
        <v/>
      </c>
      <c r="N5171" s="7" t="str">
        <f>Cartilha_GLOBAL!N5171</f>
        <v/>
      </c>
      <c r="O5171" s="144"/>
      <c r="Q5171" s="151"/>
      <c r="R5171" s="152">
        <v>0</v>
      </c>
      <c r="T5171" s="153">
        <f>IF(Cartilha_GLOBAL!R5171=0,0,IF(Cartilha_GLOBAL!R5171&gt;0,"c","b"))</f>
        <v>0</v>
      </c>
    </row>
    <row r="5172" ht="22.5" hidden="1" spans="1:20">
      <c r="A5172" s="158">
        <f>Cartilha_GLOBAL!A5172</f>
        <v>90697</v>
      </c>
      <c r="B5172" s="100" t="str">
        <f>Cartilha_GLOBAL!B5172</f>
        <v>SINAPI</v>
      </c>
      <c r="C5172" s="104" t="str">
        <f>Cartilha_GLOBAL!C5172</f>
        <v>TUBO DE PVC PARA REDE COLETORA DE ESGOTO DE PAREDE MACIÇA, DN 250 MM, JUNTA ELÁSTICA  - FORNECIMENTO E ASSENTAMENTO. AF_01/2021</v>
      </c>
      <c r="D5172" s="94" t="str">
        <f>Cartilha_GLOBAL!D5172</f>
        <v>M</v>
      </c>
      <c r="E5172" s="105">
        <f>Cartilha_GLOBAL!$E5172</f>
        <v>231.37</v>
      </c>
      <c r="F5172" s="182">
        <f>Cartilha_GLOBAL!$F5172</f>
        <v>283.98</v>
      </c>
      <c r="G5172" s="108"/>
      <c r="H5172" s="107">
        <f t="shared" si="321"/>
        <v>0</v>
      </c>
      <c r="I5172" s="143">
        <f t="shared" si="322"/>
        <v>0</v>
      </c>
      <c r="J5172" s="142"/>
      <c r="K5172" s="228"/>
      <c r="L5172" s="7" t="str">
        <f t="shared" si="323"/>
        <v/>
      </c>
      <c r="M5172" s="7" t="str">
        <f t="shared" si="324"/>
        <v/>
      </c>
      <c r="N5172" s="7" t="str">
        <f>Cartilha_GLOBAL!N5172</f>
        <v/>
      </c>
      <c r="O5172" s="144"/>
      <c r="Q5172" s="151"/>
      <c r="R5172" s="152">
        <v>0</v>
      </c>
      <c r="T5172" s="153">
        <f>IF(Cartilha_GLOBAL!R5172=0,0,IF(Cartilha_GLOBAL!R5172&gt;0,"c","b"))</f>
        <v>0</v>
      </c>
    </row>
    <row r="5173" ht="22.5" hidden="1" spans="1:20">
      <c r="A5173" s="158">
        <f>Cartilha_GLOBAL!A5173</f>
        <v>90698</v>
      </c>
      <c r="B5173" s="100" t="str">
        <f>Cartilha_GLOBAL!B5173</f>
        <v>SINAPI</v>
      </c>
      <c r="C5173" s="104" t="str">
        <f>Cartilha_GLOBAL!C5173</f>
        <v>TUBO DE PVC PARA REDE COLETORA DE ESGOTO DE PAREDE MACIÇA, DN 300 MM, JUNTA ELÁSTICA,  FORNECIMENTO E ASSENTAMENTO. AF_01/2021</v>
      </c>
      <c r="D5173" s="94" t="str">
        <f>Cartilha_GLOBAL!D5173</f>
        <v>M</v>
      </c>
      <c r="E5173" s="105">
        <f>Cartilha_GLOBAL!$E5173</f>
        <v>353.23</v>
      </c>
      <c r="F5173" s="182">
        <f>Cartilha_GLOBAL!$F5173</f>
        <v>433.55</v>
      </c>
      <c r="G5173" s="108"/>
      <c r="H5173" s="107">
        <f t="shared" si="321"/>
        <v>0</v>
      </c>
      <c r="I5173" s="143">
        <f t="shared" si="322"/>
        <v>0</v>
      </c>
      <c r="J5173" s="142"/>
      <c r="K5173" s="228"/>
      <c r="L5173" s="7" t="str">
        <f t="shared" si="323"/>
        <v/>
      </c>
      <c r="M5173" s="7" t="str">
        <f t="shared" si="324"/>
        <v/>
      </c>
      <c r="N5173" s="7" t="str">
        <f>Cartilha_GLOBAL!N5173</f>
        <v/>
      </c>
      <c r="O5173" s="144"/>
      <c r="Q5173" s="151"/>
      <c r="R5173" s="152">
        <v>0</v>
      </c>
      <c r="T5173" s="153">
        <f>IF(Cartilha_GLOBAL!R5173=0,0,IF(Cartilha_GLOBAL!R5173&gt;0,"c","b"))</f>
        <v>0</v>
      </c>
    </row>
    <row r="5174" ht="22.5" hidden="1" spans="1:20">
      <c r="A5174" s="158">
        <f>Cartilha_GLOBAL!A5174</f>
        <v>90699</v>
      </c>
      <c r="B5174" s="100" t="str">
        <f>Cartilha_GLOBAL!B5174</f>
        <v>SINAPI</v>
      </c>
      <c r="C5174" s="104" t="str">
        <f>Cartilha_GLOBAL!C5174</f>
        <v>TUBO DE PVC PARA REDE COLETORA DE ESGOTO DE PAREDE MACIÇA, DN 350 MM, JUNTA ELÁSTICA  - FORNECIMENTO E ASSENTAMENTO. AF_01/2021</v>
      </c>
      <c r="D5174" s="94" t="str">
        <f>Cartilha_GLOBAL!D5174</f>
        <v>M</v>
      </c>
      <c r="E5174" s="105">
        <f>Cartilha_GLOBAL!$E5174</f>
        <v>496.84</v>
      </c>
      <c r="F5174" s="182">
        <f>Cartilha_GLOBAL!$F5174</f>
        <v>609.82</v>
      </c>
      <c r="G5174" s="108"/>
      <c r="H5174" s="107">
        <f t="shared" si="321"/>
        <v>0</v>
      </c>
      <c r="I5174" s="143">
        <f t="shared" si="322"/>
        <v>0</v>
      </c>
      <c r="J5174" s="142"/>
      <c r="K5174" s="228"/>
      <c r="L5174" s="7" t="str">
        <f t="shared" si="323"/>
        <v/>
      </c>
      <c r="M5174" s="7" t="str">
        <f t="shared" si="324"/>
        <v/>
      </c>
      <c r="N5174" s="7" t="str">
        <f>Cartilha_GLOBAL!N5174</f>
        <v/>
      </c>
      <c r="O5174" s="144"/>
      <c r="Q5174" s="151"/>
      <c r="R5174" s="152">
        <v>0</v>
      </c>
      <c r="T5174" s="153">
        <f>IF(Cartilha_GLOBAL!R5174=0,0,IF(Cartilha_GLOBAL!R5174&gt;0,"c","b"))</f>
        <v>0</v>
      </c>
    </row>
    <row r="5175" ht="22.5" hidden="1" spans="1:20">
      <c r="A5175" s="158">
        <f>Cartilha_GLOBAL!A5175</f>
        <v>90700</v>
      </c>
      <c r="B5175" s="100" t="str">
        <f>Cartilha_GLOBAL!B5175</f>
        <v>SINAPI</v>
      </c>
      <c r="C5175" s="104" t="str">
        <f>Cartilha_GLOBAL!C5175</f>
        <v>TUBO DE PVC PARA REDE COLETORA DE ESGOTO DE PAREDE MACIÇA, DN 400 MM, JUNTA ELÁSTICA  FORNECIMENTO E ASSENTAMENTO. AF_01/2021</v>
      </c>
      <c r="D5175" s="94" t="str">
        <f>Cartilha_GLOBAL!D5175</f>
        <v>M</v>
      </c>
      <c r="E5175" s="105">
        <f>Cartilha_GLOBAL!$E5175</f>
        <v>579.39</v>
      </c>
      <c r="F5175" s="182">
        <f>Cartilha_GLOBAL!$F5175</f>
        <v>711.14</v>
      </c>
      <c r="G5175" s="108"/>
      <c r="H5175" s="107">
        <f t="shared" si="321"/>
        <v>0</v>
      </c>
      <c r="I5175" s="143">
        <f t="shared" si="322"/>
        <v>0</v>
      </c>
      <c r="J5175" s="142"/>
      <c r="K5175" s="228"/>
      <c r="L5175" s="7" t="str">
        <f t="shared" si="323"/>
        <v/>
      </c>
      <c r="M5175" s="7" t="str">
        <f t="shared" si="324"/>
        <v/>
      </c>
      <c r="N5175" s="7" t="str">
        <f>Cartilha_GLOBAL!N5175</f>
        <v/>
      </c>
      <c r="O5175" s="144"/>
      <c r="Q5175" s="151"/>
      <c r="R5175" s="152">
        <v>0</v>
      </c>
      <c r="T5175" s="153">
        <f>IF(Cartilha_GLOBAL!R5175=0,0,IF(Cartilha_GLOBAL!R5175&gt;0,"c","b"))</f>
        <v>0</v>
      </c>
    </row>
    <row r="5176" ht="22.5" hidden="1" spans="1:20">
      <c r="A5176" s="158">
        <f>Cartilha_GLOBAL!A5176</f>
        <v>90701</v>
      </c>
      <c r="B5176" s="100" t="str">
        <f>Cartilha_GLOBAL!B5176</f>
        <v>SINAPI</v>
      </c>
      <c r="C5176" s="104" t="str">
        <f>Cartilha_GLOBAL!C5176</f>
        <v>TUBO DE PVC CORRUGADO DE DUPLA PAREDE PARA REDE COLETORA DE ESGOTO, DN 150 MM, JUNTA ELÁSTICA - FORNECIMENTO E ASSENTAMENTO. AF_01/2021</v>
      </c>
      <c r="D5176" s="94" t="str">
        <f>Cartilha_GLOBAL!D5176</f>
        <v>M</v>
      </c>
      <c r="E5176" s="105">
        <f>Cartilha_GLOBAL!$E5176</f>
        <v>70.43</v>
      </c>
      <c r="F5176" s="182">
        <f>Cartilha_GLOBAL!$F5176</f>
        <v>86.45</v>
      </c>
      <c r="G5176" s="108"/>
      <c r="H5176" s="107">
        <f t="shared" si="321"/>
        <v>0</v>
      </c>
      <c r="I5176" s="143">
        <f t="shared" si="322"/>
        <v>0</v>
      </c>
      <c r="J5176" s="142"/>
      <c r="K5176" s="228"/>
      <c r="L5176" s="7" t="str">
        <f t="shared" si="323"/>
        <v/>
      </c>
      <c r="M5176" s="7" t="str">
        <f t="shared" si="324"/>
        <v/>
      </c>
      <c r="N5176" s="7" t="str">
        <f>Cartilha_GLOBAL!N5176</f>
        <v/>
      </c>
      <c r="O5176" s="144"/>
      <c r="Q5176" s="151"/>
      <c r="R5176" s="152">
        <v>0</v>
      </c>
      <c r="T5176" s="153">
        <f>IF(Cartilha_GLOBAL!R5176=0,0,IF(Cartilha_GLOBAL!R5176&gt;0,"c","b"))</f>
        <v>0</v>
      </c>
    </row>
    <row r="5177" ht="22.5" hidden="1" spans="1:20">
      <c r="A5177" s="158">
        <f>Cartilha_GLOBAL!A5177</f>
        <v>90702</v>
      </c>
      <c r="B5177" s="100" t="str">
        <f>Cartilha_GLOBAL!B5177</f>
        <v>SINAPI</v>
      </c>
      <c r="C5177" s="104" t="str">
        <f>Cartilha_GLOBAL!C5177</f>
        <v>TUBO DE PVC CORRUGADO DE DUPLA PAREDE PARA REDE COLETORA DE ESGOTO, DN 200 MM, JUNTA ELÁSTICA - FORNECIMENTO E ASSENTAMENTO. AF_01/2021</v>
      </c>
      <c r="D5177" s="94" t="str">
        <f>Cartilha_GLOBAL!D5177</f>
        <v>M</v>
      </c>
      <c r="E5177" s="105">
        <f>Cartilha_GLOBAL!$E5177</f>
        <v>116.17</v>
      </c>
      <c r="F5177" s="182">
        <f>Cartilha_GLOBAL!$F5177</f>
        <v>142.59</v>
      </c>
      <c r="G5177" s="108"/>
      <c r="H5177" s="107">
        <f t="shared" si="321"/>
        <v>0</v>
      </c>
      <c r="I5177" s="143">
        <f t="shared" si="322"/>
        <v>0</v>
      </c>
      <c r="J5177" s="142"/>
      <c r="K5177" s="228"/>
      <c r="L5177" s="7" t="str">
        <f t="shared" si="323"/>
        <v/>
      </c>
      <c r="M5177" s="7" t="str">
        <f t="shared" si="324"/>
        <v/>
      </c>
      <c r="N5177" s="7" t="str">
        <f>Cartilha_GLOBAL!N5177</f>
        <v/>
      </c>
      <c r="O5177" s="144"/>
      <c r="Q5177" s="151"/>
      <c r="R5177" s="152">
        <v>0</v>
      </c>
      <c r="T5177" s="153">
        <f>IF(Cartilha_GLOBAL!R5177=0,0,IF(Cartilha_GLOBAL!R5177&gt;0,"c","b"))</f>
        <v>0</v>
      </c>
    </row>
    <row r="5178" ht="22.5" hidden="1" spans="1:20">
      <c r="A5178" s="158">
        <f>Cartilha_GLOBAL!A5178</f>
        <v>90703</v>
      </c>
      <c r="B5178" s="100" t="str">
        <f>Cartilha_GLOBAL!B5178</f>
        <v>SINAPI</v>
      </c>
      <c r="C5178" s="104" t="str">
        <f>Cartilha_GLOBAL!C5178</f>
        <v>TUBO DE PVC CORRUGADO DE DUPLA PAREDE PARA REDE COLETORA DE ESGOTO, DN 250 MM, JUNTA ELÁSTICA - FORNECIMENTO E ASSENTAMENTO. AF_01/2021</v>
      </c>
      <c r="D5178" s="94" t="str">
        <f>Cartilha_GLOBAL!D5178</f>
        <v>M</v>
      </c>
      <c r="E5178" s="105">
        <f>Cartilha_GLOBAL!$E5178</f>
        <v>181.21</v>
      </c>
      <c r="F5178" s="182">
        <f>Cartilha_GLOBAL!$F5178</f>
        <v>222.42</v>
      </c>
      <c r="G5178" s="108"/>
      <c r="H5178" s="107">
        <f t="shared" si="321"/>
        <v>0</v>
      </c>
      <c r="I5178" s="143">
        <f t="shared" si="322"/>
        <v>0</v>
      </c>
      <c r="J5178" s="142"/>
      <c r="K5178" s="228"/>
      <c r="L5178" s="7" t="str">
        <f t="shared" si="323"/>
        <v/>
      </c>
      <c r="M5178" s="7" t="str">
        <f t="shared" si="324"/>
        <v/>
      </c>
      <c r="N5178" s="7" t="str">
        <f>Cartilha_GLOBAL!N5178</f>
        <v/>
      </c>
      <c r="O5178" s="144"/>
      <c r="Q5178" s="151"/>
      <c r="R5178" s="152">
        <v>0</v>
      </c>
      <c r="T5178" s="153">
        <f>IF(Cartilha_GLOBAL!R5178=0,0,IF(Cartilha_GLOBAL!R5178&gt;0,"c","b"))</f>
        <v>0</v>
      </c>
    </row>
    <row r="5179" ht="22.5" hidden="1" spans="1:20">
      <c r="A5179" s="158">
        <f>Cartilha_GLOBAL!A5179</f>
        <v>90704</v>
      </c>
      <c r="B5179" s="100" t="str">
        <f>Cartilha_GLOBAL!B5179</f>
        <v>SINAPI</v>
      </c>
      <c r="C5179" s="104" t="str">
        <f>Cartilha_GLOBAL!C5179</f>
        <v>TUBO DE PVC CORRUGADO DE DUPLA PAREDE PARA REDE COLETORA DE ESGOTO, DN 300 MM, JUNTA ELÁSTICA - FORNECIMENTO E ASSENTAMENTO. AF_01/2021</v>
      </c>
      <c r="D5179" s="94" t="str">
        <f>Cartilha_GLOBAL!D5179</f>
        <v>M</v>
      </c>
      <c r="E5179" s="105">
        <f>Cartilha_GLOBAL!$E5179</f>
        <v>268.18</v>
      </c>
      <c r="F5179" s="182">
        <f>Cartilha_GLOBAL!$F5179</f>
        <v>329.16</v>
      </c>
      <c r="G5179" s="108"/>
      <c r="H5179" s="107">
        <f t="shared" si="321"/>
        <v>0</v>
      </c>
      <c r="I5179" s="143">
        <f t="shared" si="322"/>
        <v>0</v>
      </c>
      <c r="J5179" s="142"/>
      <c r="K5179" s="228"/>
      <c r="L5179" s="7" t="str">
        <f t="shared" si="323"/>
        <v/>
      </c>
      <c r="M5179" s="7" t="str">
        <f t="shared" si="324"/>
        <v/>
      </c>
      <c r="N5179" s="7" t="str">
        <f>Cartilha_GLOBAL!N5179</f>
        <v/>
      </c>
      <c r="O5179" s="144"/>
      <c r="Q5179" s="151"/>
      <c r="R5179" s="152">
        <v>0</v>
      </c>
      <c r="T5179" s="153">
        <f>IF(Cartilha_GLOBAL!R5179=0,0,IF(Cartilha_GLOBAL!R5179&gt;0,"c","b"))</f>
        <v>0</v>
      </c>
    </row>
    <row r="5180" ht="22.5" hidden="1" spans="1:20">
      <c r="A5180" s="158">
        <f>Cartilha_GLOBAL!A5180</f>
        <v>90705</v>
      </c>
      <c r="B5180" s="100" t="str">
        <f>Cartilha_GLOBAL!B5180</f>
        <v>SINAPI</v>
      </c>
      <c r="C5180" s="104" t="str">
        <f>Cartilha_GLOBAL!C5180</f>
        <v>TUBO DE PVC CORRUGADO DE DUPLA PAREDE PARA REDE COLETORA DE ESGOTO, DN 350 MM, JUNTA ELÁSTICA - FORNECIMENTO E ASSENTAMENTO. AF_01/2021</v>
      </c>
      <c r="D5180" s="94" t="str">
        <f>Cartilha_GLOBAL!D5180</f>
        <v>M</v>
      </c>
      <c r="E5180" s="105">
        <f>Cartilha_GLOBAL!$E5180</f>
        <v>351.45</v>
      </c>
      <c r="F5180" s="182">
        <f>Cartilha_GLOBAL!$F5180</f>
        <v>431.37</v>
      </c>
      <c r="G5180" s="108"/>
      <c r="H5180" s="107">
        <f t="shared" si="321"/>
        <v>0</v>
      </c>
      <c r="I5180" s="143">
        <f t="shared" si="322"/>
        <v>0</v>
      </c>
      <c r="J5180" s="142"/>
      <c r="K5180" s="228"/>
      <c r="L5180" s="7" t="str">
        <f t="shared" si="323"/>
        <v/>
      </c>
      <c r="M5180" s="7" t="str">
        <f t="shared" si="324"/>
        <v/>
      </c>
      <c r="N5180" s="7" t="str">
        <f>Cartilha_GLOBAL!N5180</f>
        <v/>
      </c>
      <c r="O5180" s="144"/>
      <c r="Q5180" s="151"/>
      <c r="R5180" s="152">
        <v>0</v>
      </c>
      <c r="T5180" s="153">
        <f>IF(Cartilha_GLOBAL!R5180=0,0,IF(Cartilha_GLOBAL!R5180&gt;0,"c","b"))</f>
        <v>0</v>
      </c>
    </row>
    <row r="5181" ht="22.5" hidden="1" spans="1:20">
      <c r="A5181" s="158">
        <f>Cartilha_GLOBAL!A5181</f>
        <v>90706</v>
      </c>
      <c r="B5181" s="100" t="str">
        <f>Cartilha_GLOBAL!B5181</f>
        <v>SINAPI</v>
      </c>
      <c r="C5181" s="104" t="str">
        <f>Cartilha_GLOBAL!C5181</f>
        <v>TUBO DE PVC CORRUGADO DE DUPLA PAREDE PARA REDE COLETORA DE ESGOTO, DN 400 MM, JUNTA ELÁSTICA - FORNECIMENTO E ASSENTAMENTO. AF_01/2021</v>
      </c>
      <c r="D5181" s="94" t="str">
        <f>Cartilha_GLOBAL!D5181</f>
        <v>M</v>
      </c>
      <c r="E5181" s="105">
        <f>Cartilha_GLOBAL!$E5181</f>
        <v>464.64</v>
      </c>
      <c r="F5181" s="182">
        <f>Cartilha_GLOBAL!$F5181</f>
        <v>570.3</v>
      </c>
      <c r="G5181" s="108"/>
      <c r="H5181" s="107">
        <f t="shared" si="321"/>
        <v>0</v>
      </c>
      <c r="I5181" s="143">
        <f t="shared" si="322"/>
        <v>0</v>
      </c>
      <c r="J5181" s="142"/>
      <c r="K5181" s="228"/>
      <c r="L5181" s="7" t="str">
        <f t="shared" si="323"/>
        <v/>
      </c>
      <c r="M5181" s="7" t="str">
        <f t="shared" si="324"/>
        <v/>
      </c>
      <c r="N5181" s="7" t="str">
        <f>Cartilha_GLOBAL!N5181</f>
        <v/>
      </c>
      <c r="O5181" s="144"/>
      <c r="Q5181" s="151"/>
      <c r="R5181" s="152">
        <v>0</v>
      </c>
      <c r="T5181" s="153">
        <f>IF(Cartilha_GLOBAL!R5181=0,0,IF(Cartilha_GLOBAL!R5181&gt;0,"c","b"))</f>
        <v>0</v>
      </c>
    </row>
    <row r="5182" ht="22.5" hidden="1" spans="1:20">
      <c r="A5182" s="158">
        <f>Cartilha_GLOBAL!A5182</f>
        <v>90708</v>
      </c>
      <c r="B5182" s="100" t="str">
        <f>Cartilha_GLOBAL!B5182</f>
        <v>SINAPI</v>
      </c>
      <c r="C5182" s="104" t="str">
        <f>Cartilha_GLOBAL!C5182</f>
        <v>TUBO DE PEAD CORRUGADO DE DUPLA PAREDE PARA REDE COLETORA DE ESGOTO, DN 600 MM, JUNTA ELÁSTICA INTEGRADA - FORNECIMENTO E ASSENTAMENTO. AF_01/2021</v>
      </c>
      <c r="D5182" s="94" t="str">
        <f>Cartilha_GLOBAL!D5182</f>
        <v>M</v>
      </c>
      <c r="E5182" s="105">
        <f>Cartilha_GLOBAL!$E5182</f>
        <v>768.15</v>
      </c>
      <c r="F5182" s="182">
        <f>Cartilha_GLOBAL!$F5182</f>
        <v>942.83</v>
      </c>
      <c r="G5182" s="108"/>
      <c r="H5182" s="107">
        <f t="shared" si="321"/>
        <v>0</v>
      </c>
      <c r="I5182" s="143">
        <f t="shared" si="322"/>
        <v>0</v>
      </c>
      <c r="J5182" s="142"/>
      <c r="K5182" s="228"/>
      <c r="L5182" s="7" t="str">
        <f t="shared" si="323"/>
        <v/>
      </c>
      <c r="M5182" s="7" t="str">
        <f t="shared" si="324"/>
        <v/>
      </c>
      <c r="N5182" s="7" t="str">
        <f>Cartilha_GLOBAL!N5182</f>
        <v/>
      </c>
      <c r="O5182" s="144"/>
      <c r="Q5182" s="151"/>
      <c r="R5182" s="152">
        <v>0</v>
      </c>
      <c r="T5182" s="153">
        <f>IF(Cartilha_GLOBAL!R5182=0,0,IF(Cartilha_GLOBAL!R5182&gt;0,"c","b"))</f>
        <v>0</v>
      </c>
    </row>
    <row r="5183" ht="12.75" hidden="1" spans="1:20">
      <c r="A5183" s="154" t="str">
        <f>Cartilha_GLOBAL!A5183</f>
        <v>9.3.25</v>
      </c>
      <c r="B5183" s="100">
        <f>Cartilha_GLOBAL!B5183</f>
        <v>0</v>
      </c>
      <c r="C5183" s="161" t="str">
        <f>Cartilha_GLOBAL!C5183</f>
        <v>CONEXOES DE PVC - ESGOTO E AGUAS PLUVIAIS</v>
      </c>
      <c r="D5183" s="94">
        <f>Cartilha_GLOBAL!D5183</f>
        <v>0</v>
      </c>
      <c r="E5183" s="105">
        <f>Cartilha_GLOBAL!$E5183</f>
        <v>0</v>
      </c>
      <c r="F5183" s="182">
        <f>Cartilha_GLOBAL!$F5183</f>
        <v>0</v>
      </c>
      <c r="G5183" s="187"/>
      <c r="H5183" s="187">
        <f t="shared" si="321"/>
        <v>0</v>
      </c>
      <c r="I5183" s="188">
        <f t="shared" si="322"/>
        <v>0</v>
      </c>
      <c r="J5183" s="142"/>
      <c r="K5183" s="145" t="str">
        <f>IF(SUM(I5184:I5184)&gt;0,"xx","")</f>
        <v/>
      </c>
      <c r="L5183" s="7" t="str">
        <f t="shared" si="323"/>
        <v/>
      </c>
      <c r="M5183" s="7" t="str">
        <f t="shared" si="324"/>
        <v/>
      </c>
      <c r="N5183" s="7" t="str">
        <f>Cartilha_GLOBAL!N5183</f>
        <v/>
      </c>
      <c r="O5183" s="144"/>
      <c r="Q5183" s="151"/>
      <c r="R5183" s="152">
        <v>0</v>
      </c>
      <c r="T5183" s="153">
        <f>IF(Cartilha_GLOBAL!R5183=0,0,IF(Cartilha_GLOBAL!R5183&gt;0,"c","b"))</f>
        <v>0</v>
      </c>
    </row>
    <row r="5184" ht="22.5" hidden="1" spans="1:20">
      <c r="A5184" s="158">
        <f>Cartilha_GLOBAL!A5184</f>
        <v>95693</v>
      </c>
      <c r="B5184" s="100" t="str">
        <f>Cartilha_GLOBAL!B5184</f>
        <v>SINAPI</v>
      </c>
      <c r="C5184" s="104" t="str">
        <f>Cartilha_GLOBAL!C5184</f>
        <v>LUVA SIMPLES, PVC, SÉRIE NORMAL, ESGOTO PREDIAL, DN 150 MM, JUNTA ELÁSTICA, FORNECIDO E INSTALADO EM SUBCOLETOR AÉREO DE ESGOTO SANITÁRIO. AF_08/2022</v>
      </c>
      <c r="D5184" s="94" t="str">
        <f>Cartilha_GLOBAL!D5184</f>
        <v>UN</v>
      </c>
      <c r="E5184" s="105">
        <f>Cartilha_GLOBAL!$E5184</f>
        <v>53.92</v>
      </c>
      <c r="F5184" s="182">
        <f>Cartilha_GLOBAL!$F5184</f>
        <v>66.18</v>
      </c>
      <c r="G5184" s="108"/>
      <c r="H5184" s="107">
        <f t="shared" si="321"/>
        <v>0</v>
      </c>
      <c r="I5184" s="143">
        <f t="shared" si="322"/>
        <v>0</v>
      </c>
      <c r="J5184" s="142"/>
      <c r="K5184" s="228"/>
      <c r="L5184" s="7" t="str">
        <f t="shared" si="323"/>
        <v/>
      </c>
      <c r="M5184" s="7" t="str">
        <f t="shared" si="324"/>
        <v/>
      </c>
      <c r="N5184" s="7" t="str">
        <f>Cartilha_GLOBAL!N5184</f>
        <v/>
      </c>
      <c r="O5184" s="144"/>
      <c r="Q5184" s="151"/>
      <c r="R5184" s="152">
        <v>0</v>
      </c>
      <c r="T5184" s="153">
        <f>IF(Cartilha_GLOBAL!R5184=0,0,IF(Cartilha_GLOBAL!R5184&gt;0,"c","b"))</f>
        <v>0</v>
      </c>
    </row>
    <row r="5185" ht="12.75" spans="1:20">
      <c r="A5185" s="154" t="str">
        <f>Cartilha_GLOBAL!A5185</f>
        <v>9.3.26</v>
      </c>
      <c r="B5185" s="100">
        <f>Cartilha_GLOBAL!B5185</f>
        <v>0</v>
      </c>
      <c r="C5185" s="161" t="str">
        <f>Cartilha_GLOBAL!C5185</f>
        <v>EM RAMAL DE DESCARGA OU RAMAL DE ESGOTO SANITÁRIO</v>
      </c>
      <c r="D5185" s="94">
        <f>Cartilha_GLOBAL!D5185</f>
        <v>0</v>
      </c>
      <c r="E5185" s="105">
        <f>Cartilha_GLOBAL!$E5185</f>
        <v>0</v>
      </c>
      <c r="F5185" s="182">
        <f>Cartilha_GLOBAL!$F5185</f>
        <v>0</v>
      </c>
      <c r="G5185" s="187"/>
      <c r="H5185" s="187">
        <f t="shared" si="321"/>
        <v>0</v>
      </c>
      <c r="I5185" s="188">
        <f t="shared" si="322"/>
        <v>0</v>
      </c>
      <c r="J5185" s="142"/>
      <c r="K5185" s="145" t="str">
        <f>IF(SUM(I5186:I5219)&gt;0,"xx","")</f>
        <v>xx</v>
      </c>
      <c r="L5185" s="7" t="str">
        <f t="shared" si="323"/>
        <v>x</v>
      </c>
      <c r="M5185" s="7" t="str">
        <f t="shared" si="324"/>
        <v>x</v>
      </c>
      <c r="N5185" s="7" t="str">
        <f>Cartilha_GLOBAL!N5185</f>
        <v>x</v>
      </c>
      <c r="O5185" s="144"/>
      <c r="Q5185" s="151"/>
      <c r="R5185" s="152"/>
      <c r="T5185" s="153">
        <f>IF(Cartilha_GLOBAL!R5185=0,0,IF(Cartilha_GLOBAL!R5185&gt;0,"c","b"))</f>
        <v>0</v>
      </c>
    </row>
    <row r="5186" ht="22.5" hidden="1" spans="1:20">
      <c r="A5186" s="158">
        <f>Cartilha_GLOBAL!A5186</f>
        <v>89726</v>
      </c>
      <c r="B5186" s="100" t="str">
        <f>Cartilha_GLOBAL!B5186</f>
        <v>SINAPI</v>
      </c>
      <c r="C5186" s="104" t="str">
        <f>Cartilha_GLOBAL!C5186</f>
        <v>JOELHO 45 GRAUS, PVC, SERIE NORMAL, ESGOTO PREDIAL, DN 40 MM, JUNTA SOLDÁVEL, FORNECIDO E INSTALADO EM RAMAL DE DESCARGA OU RAMAL DE ESGOTO SANITÁRIO. AF_08/2022</v>
      </c>
      <c r="D5186" s="94" t="str">
        <f>Cartilha_GLOBAL!D5186</f>
        <v>UN</v>
      </c>
      <c r="E5186" s="105">
        <f>Cartilha_GLOBAL!$E5186</f>
        <v>11.74</v>
      </c>
      <c r="F5186" s="182">
        <f>Cartilha_GLOBAL!$F5186</f>
        <v>14.41</v>
      </c>
      <c r="G5186" s="108"/>
      <c r="H5186" s="107">
        <f t="shared" si="321"/>
        <v>0</v>
      </c>
      <c r="I5186" s="143">
        <f t="shared" si="322"/>
        <v>0</v>
      </c>
      <c r="J5186" s="142"/>
      <c r="K5186" s="228"/>
      <c r="L5186" s="7" t="str">
        <f t="shared" si="323"/>
        <v/>
      </c>
      <c r="M5186" s="7" t="str">
        <f t="shared" si="324"/>
        <v/>
      </c>
      <c r="N5186" s="7" t="str">
        <f>Cartilha_GLOBAL!N5186</f>
        <v/>
      </c>
      <c r="O5186" s="144"/>
      <c r="Q5186" s="151"/>
      <c r="R5186" s="152">
        <v>0</v>
      </c>
      <c r="T5186" s="153">
        <f>IF(Cartilha_GLOBAL!R5186=0,0,IF(Cartilha_GLOBAL!R5186&gt;0,"c","b"))</f>
        <v>0</v>
      </c>
    </row>
    <row r="5187" ht="22.5" hidden="1" spans="1:20">
      <c r="A5187" s="158">
        <f>Cartilha_GLOBAL!A5187</f>
        <v>89732</v>
      </c>
      <c r="B5187" s="100" t="str">
        <f>Cartilha_GLOBAL!B5187</f>
        <v>SINAPI</v>
      </c>
      <c r="C5187" s="104" t="str">
        <f>Cartilha_GLOBAL!C5187</f>
        <v>JOELHO 45 GRAUS, PVC, SERIE NORMAL, ESGOTO PREDIAL, DN 50 MM, JUNTA ELÁSTICA, FORNECIDO E INSTALADO EM RAMAL DE DESCARGA OU RAMAL DE ESGOTO SANITÁRIO. AF_08/2022</v>
      </c>
      <c r="D5187" s="94" t="str">
        <f>Cartilha_GLOBAL!D5187</f>
        <v>UN</v>
      </c>
      <c r="E5187" s="105">
        <f>Cartilha_GLOBAL!$E5187</f>
        <v>16.26</v>
      </c>
      <c r="F5187" s="182">
        <f>Cartilha_GLOBAL!$F5187</f>
        <v>19.96</v>
      </c>
      <c r="G5187" s="108"/>
      <c r="H5187" s="107">
        <f t="shared" si="321"/>
        <v>0</v>
      </c>
      <c r="I5187" s="143">
        <f t="shared" si="322"/>
        <v>0</v>
      </c>
      <c r="J5187" s="142"/>
      <c r="K5187" s="228"/>
      <c r="L5187" s="7" t="str">
        <f t="shared" si="323"/>
        <v/>
      </c>
      <c r="M5187" s="7" t="str">
        <f t="shared" si="324"/>
        <v/>
      </c>
      <c r="N5187" s="7" t="str">
        <f>Cartilha_GLOBAL!N5187</f>
        <v/>
      </c>
      <c r="O5187" s="144"/>
      <c r="Q5187" s="151"/>
      <c r="R5187" s="152">
        <v>0</v>
      </c>
      <c r="T5187" s="153">
        <f>IF(Cartilha_GLOBAL!R5187=0,0,IF(Cartilha_GLOBAL!R5187&gt;0,"c","b"))</f>
        <v>0</v>
      </c>
    </row>
    <row r="5188" ht="22.5" hidden="1" spans="1:20">
      <c r="A5188" s="158">
        <f>Cartilha_GLOBAL!A5188</f>
        <v>89739</v>
      </c>
      <c r="B5188" s="100" t="str">
        <f>Cartilha_GLOBAL!B5188</f>
        <v>SINAPI</v>
      </c>
      <c r="C5188" s="104" t="str">
        <f>Cartilha_GLOBAL!C5188</f>
        <v>JOELHO 45 GRAUS, PVC, SERIE NORMAL, ESGOTO PREDIAL, DN 75 MM, JUNTA ELÁSTICA, FORNECIDO E INSTALADO EM RAMAL DE DESCARGA OU RAMAL DE ESGOTO SANITÁRIO. AF_08/2022</v>
      </c>
      <c r="D5188" s="94" t="str">
        <f>Cartilha_GLOBAL!D5188</f>
        <v>UN</v>
      </c>
      <c r="E5188" s="105">
        <f>Cartilha_GLOBAL!$E5188</f>
        <v>24.19</v>
      </c>
      <c r="F5188" s="182">
        <f>Cartilha_GLOBAL!$F5188</f>
        <v>29.69</v>
      </c>
      <c r="G5188" s="108"/>
      <c r="H5188" s="107">
        <f t="shared" si="321"/>
        <v>0</v>
      </c>
      <c r="I5188" s="143">
        <f t="shared" si="322"/>
        <v>0</v>
      </c>
      <c r="J5188" s="142"/>
      <c r="K5188" s="228"/>
      <c r="L5188" s="7" t="str">
        <f t="shared" si="323"/>
        <v/>
      </c>
      <c r="M5188" s="7" t="str">
        <f t="shared" si="324"/>
        <v/>
      </c>
      <c r="N5188" s="7" t="str">
        <f>Cartilha_GLOBAL!N5188</f>
        <v/>
      </c>
      <c r="O5188" s="144"/>
      <c r="Q5188" s="151"/>
      <c r="R5188" s="152">
        <v>0</v>
      </c>
      <c r="T5188" s="153">
        <f>IF(Cartilha_GLOBAL!R5188=0,0,IF(Cartilha_GLOBAL!R5188&gt;0,"c","b"))</f>
        <v>0</v>
      </c>
    </row>
    <row r="5189" ht="22.5" spans="1:20">
      <c r="A5189" s="158">
        <f>Cartilha_GLOBAL!A5189</f>
        <v>89746</v>
      </c>
      <c r="B5189" s="100" t="str">
        <f>Cartilha_GLOBAL!B5189</f>
        <v>SINAPI</v>
      </c>
      <c r="C5189" s="104" t="str">
        <f>Cartilha_GLOBAL!C5189</f>
        <v>JOELHO 45 GRAUS, PVC, SERIE NORMAL, ESGOTO PREDIAL, DN 100 MM, JUNTA ELÁSTICA, FORNECIDO E INSTALADO EM RAMAL DE DESCARGA OU RAMAL DE ESGOTO SANITÁRIO. AF_08/2022</v>
      </c>
      <c r="D5189" s="94" t="str">
        <f>Cartilha_GLOBAL!D5189</f>
        <v>UN</v>
      </c>
      <c r="E5189" s="105">
        <f>Cartilha_GLOBAL!$E5189</f>
        <v>29.12</v>
      </c>
      <c r="F5189" s="182">
        <f>Cartilha_GLOBAL!$F5189</f>
        <v>35.74</v>
      </c>
      <c r="G5189" s="108">
        <v>8</v>
      </c>
      <c r="H5189" s="107">
        <f t="shared" si="321"/>
        <v>35.74</v>
      </c>
      <c r="I5189" s="143">
        <f t="shared" si="322"/>
        <v>285.92</v>
      </c>
      <c r="J5189" s="142"/>
      <c r="K5189" s="228"/>
      <c r="L5189" s="7" t="str">
        <f t="shared" si="323"/>
        <v>x</v>
      </c>
      <c r="M5189" s="7" t="str">
        <f t="shared" si="324"/>
        <v>x</v>
      </c>
      <c r="N5189" s="7" t="str">
        <f>Cartilha_GLOBAL!N5189</f>
        <v>x</v>
      </c>
      <c r="O5189" s="144"/>
      <c r="Q5189" s="151"/>
      <c r="R5189" s="152">
        <v>0</v>
      </c>
      <c r="T5189" s="153">
        <f>IF(Cartilha_GLOBAL!R5189=0,0,IF(Cartilha_GLOBAL!R5189&gt;0,"c","b"))</f>
        <v>0</v>
      </c>
    </row>
    <row r="5190" ht="22.5" hidden="1" spans="1:20">
      <c r="A5190" s="158">
        <f>Cartilha_GLOBAL!A5190</f>
        <v>89724</v>
      </c>
      <c r="B5190" s="100" t="str">
        <f>Cartilha_GLOBAL!B5190</f>
        <v>SINAPI</v>
      </c>
      <c r="C5190" s="104" t="str">
        <f>Cartilha_GLOBAL!C5190</f>
        <v>JOELHO 90 GRAUS, PVC, SERIE NORMAL, ESGOTO PREDIAL, DN 40 MM, JUNTA SOLDÁVEL, FORNECIDO E INSTALADO EM RAMAL DE DESCARGA OU RAMAL DE ESGOTO SANITÁRIO. AF_08/2022</v>
      </c>
      <c r="D5190" s="94" t="str">
        <f>Cartilha_GLOBAL!D5190</f>
        <v>UN</v>
      </c>
      <c r="E5190" s="105">
        <f>Cartilha_GLOBAL!$E5190</f>
        <v>11.5</v>
      </c>
      <c r="F5190" s="182">
        <f>Cartilha_GLOBAL!$F5190</f>
        <v>14.12</v>
      </c>
      <c r="G5190" s="108"/>
      <c r="H5190" s="107">
        <f t="shared" si="321"/>
        <v>0</v>
      </c>
      <c r="I5190" s="143">
        <f t="shared" si="322"/>
        <v>0</v>
      </c>
      <c r="J5190" s="142"/>
      <c r="K5190" s="228"/>
      <c r="L5190" s="7" t="str">
        <f t="shared" si="323"/>
        <v/>
      </c>
      <c r="M5190" s="7" t="str">
        <f t="shared" si="324"/>
        <v/>
      </c>
      <c r="N5190" s="7" t="str">
        <f>Cartilha_GLOBAL!N5190</f>
        <v/>
      </c>
      <c r="O5190" s="144"/>
      <c r="Q5190" s="151"/>
      <c r="R5190" s="152">
        <v>0</v>
      </c>
      <c r="T5190" s="153">
        <f>IF(Cartilha_GLOBAL!R5190=0,0,IF(Cartilha_GLOBAL!R5190&gt;0,"c","b"))</f>
        <v>0</v>
      </c>
    </row>
    <row r="5191" ht="22.5" hidden="1" spans="1:20">
      <c r="A5191" s="158">
        <f>Cartilha_GLOBAL!A5191</f>
        <v>89731</v>
      </c>
      <c r="B5191" s="100" t="str">
        <f>Cartilha_GLOBAL!B5191</f>
        <v>SINAPI</v>
      </c>
      <c r="C5191" s="104" t="str">
        <f>Cartilha_GLOBAL!C5191</f>
        <v>JOELHO 90 GRAUS, PVC, SERIE NORMAL, ESGOTO PREDIAL, DN 50 MM, JUNTA ELÁSTICA, FORNECIDO E INSTALADO EM RAMAL DE DESCARGA OU RAMAL DE ESGOTO SANITÁRIO. AF_08/2022</v>
      </c>
      <c r="D5191" s="94" t="str">
        <f>Cartilha_GLOBAL!D5191</f>
        <v>UN</v>
      </c>
      <c r="E5191" s="105">
        <f>Cartilha_GLOBAL!$E5191</f>
        <v>15.51</v>
      </c>
      <c r="F5191" s="182">
        <f>Cartilha_GLOBAL!$F5191</f>
        <v>19.04</v>
      </c>
      <c r="G5191" s="108"/>
      <c r="H5191" s="107">
        <f t="shared" si="321"/>
        <v>0</v>
      </c>
      <c r="I5191" s="143">
        <f t="shared" si="322"/>
        <v>0</v>
      </c>
      <c r="J5191" s="142"/>
      <c r="K5191" s="228"/>
      <c r="L5191" s="7" t="str">
        <f t="shared" si="323"/>
        <v/>
      </c>
      <c r="M5191" s="7" t="str">
        <f t="shared" si="324"/>
        <v/>
      </c>
      <c r="N5191" s="7" t="str">
        <f>Cartilha_GLOBAL!N5191</f>
        <v/>
      </c>
      <c r="O5191" s="144"/>
      <c r="Q5191" s="151"/>
      <c r="R5191" s="152">
        <v>0</v>
      </c>
      <c r="T5191" s="153">
        <f>IF(Cartilha_GLOBAL!R5191=0,0,IF(Cartilha_GLOBAL!R5191&gt;0,"c","b"))</f>
        <v>0</v>
      </c>
    </row>
    <row r="5192" ht="22.5" hidden="1" spans="1:20">
      <c r="A5192" s="158">
        <f>Cartilha_GLOBAL!A5192</f>
        <v>89737</v>
      </c>
      <c r="B5192" s="100" t="str">
        <f>Cartilha_GLOBAL!B5192</f>
        <v>SINAPI</v>
      </c>
      <c r="C5192" s="104" t="str">
        <f>Cartilha_GLOBAL!C5192</f>
        <v>JOELHO 90 GRAUS, PVC, SERIE NORMAL, ESGOTO PREDIAL, DN 75 MM, JUNTA ELÁSTICA, FORNECIDO E INSTALADO EM RAMAL DE DESCARGA OU RAMAL DE ESGOTO SANITÁRIO. AF_08/2022</v>
      </c>
      <c r="D5192" s="94" t="str">
        <f>Cartilha_GLOBAL!D5192</f>
        <v>UN</v>
      </c>
      <c r="E5192" s="105">
        <f>Cartilha_GLOBAL!$E5192</f>
        <v>23.2</v>
      </c>
      <c r="F5192" s="182">
        <f>Cartilha_GLOBAL!$F5192</f>
        <v>28.48</v>
      </c>
      <c r="G5192" s="108"/>
      <c r="H5192" s="107">
        <f t="shared" si="321"/>
        <v>0</v>
      </c>
      <c r="I5192" s="143">
        <f t="shared" si="322"/>
        <v>0</v>
      </c>
      <c r="J5192" s="142"/>
      <c r="K5192" s="228"/>
      <c r="L5192" s="7" t="str">
        <f t="shared" si="323"/>
        <v/>
      </c>
      <c r="M5192" s="7" t="str">
        <f t="shared" si="324"/>
        <v/>
      </c>
      <c r="N5192" s="7" t="str">
        <f>Cartilha_GLOBAL!N5192</f>
        <v/>
      </c>
      <c r="O5192" s="144"/>
      <c r="Q5192" s="151"/>
      <c r="R5192" s="152">
        <v>0</v>
      </c>
      <c r="T5192" s="153">
        <f>IF(Cartilha_GLOBAL!R5192=0,0,IF(Cartilha_GLOBAL!R5192&gt;0,"c","b"))</f>
        <v>0</v>
      </c>
    </row>
    <row r="5193" ht="22.5" hidden="1" spans="1:20">
      <c r="A5193" s="158">
        <f>Cartilha_GLOBAL!A5193</f>
        <v>89744</v>
      </c>
      <c r="B5193" s="100" t="str">
        <f>Cartilha_GLOBAL!B5193</f>
        <v>SINAPI</v>
      </c>
      <c r="C5193" s="104" t="str">
        <f>Cartilha_GLOBAL!C5193</f>
        <v>JOELHO 90 GRAUS, PVC, SERIE NORMAL, ESGOTO PREDIAL, DN 100 MM, JUNTA ELÁSTICA, FORNECIDO E INSTALADO EM RAMAL DE DESCARGA OU RAMAL DE ESGOTO SANITÁRIO. AF_08/2022</v>
      </c>
      <c r="D5193" s="94" t="str">
        <f>Cartilha_GLOBAL!D5193</f>
        <v>UN</v>
      </c>
      <c r="E5193" s="105">
        <f>Cartilha_GLOBAL!$E5193</f>
        <v>28.27</v>
      </c>
      <c r="F5193" s="182">
        <f>Cartilha_GLOBAL!$F5193</f>
        <v>34.7</v>
      </c>
      <c r="G5193" s="108"/>
      <c r="H5193" s="107">
        <f t="shared" si="321"/>
        <v>0</v>
      </c>
      <c r="I5193" s="143">
        <f t="shared" si="322"/>
        <v>0</v>
      </c>
      <c r="J5193" s="142"/>
      <c r="K5193" s="228"/>
      <c r="L5193" s="7" t="str">
        <f t="shared" si="323"/>
        <v/>
      </c>
      <c r="M5193" s="7" t="str">
        <f t="shared" si="324"/>
        <v/>
      </c>
      <c r="N5193" s="7" t="str">
        <f>Cartilha_GLOBAL!N5193</f>
        <v/>
      </c>
      <c r="O5193" s="144"/>
      <c r="Q5193" s="151"/>
      <c r="R5193" s="152">
        <v>0</v>
      </c>
      <c r="T5193" s="153">
        <f>IF(Cartilha_GLOBAL!R5193=0,0,IF(Cartilha_GLOBAL!R5193&gt;0,"c","b"))</f>
        <v>0</v>
      </c>
    </row>
    <row r="5194" ht="22.5" hidden="1" spans="1:20">
      <c r="A5194" s="158">
        <f>Cartilha_GLOBAL!A5194</f>
        <v>89728</v>
      </c>
      <c r="B5194" s="100" t="str">
        <f>Cartilha_GLOBAL!B5194</f>
        <v>SINAPI</v>
      </c>
      <c r="C5194" s="104" t="str">
        <f>Cartilha_GLOBAL!C5194</f>
        <v>CURVA CURTA 90 GRAUS, PVC, SERIE NORMAL, ESGOTO PREDIAL, DN 40 MM, JUNTA SOLDÁVEL, FORNECIDO E INSTALADO EM RAMAL DE DESCARGA OU RAMAL DE ESGOTO SANITÁRIO. AF_08/2022</v>
      </c>
      <c r="D5194" s="94" t="str">
        <f>Cartilha_GLOBAL!D5194</f>
        <v>UN</v>
      </c>
      <c r="E5194" s="105">
        <f>Cartilha_GLOBAL!$E5194</f>
        <v>14.48</v>
      </c>
      <c r="F5194" s="182">
        <f>Cartilha_GLOBAL!$F5194</f>
        <v>17.77</v>
      </c>
      <c r="G5194" s="108"/>
      <c r="H5194" s="107">
        <f t="shared" si="321"/>
        <v>0</v>
      </c>
      <c r="I5194" s="143">
        <f t="shared" si="322"/>
        <v>0</v>
      </c>
      <c r="J5194" s="142"/>
      <c r="K5194" s="228"/>
      <c r="L5194" s="7" t="str">
        <f t="shared" si="323"/>
        <v/>
      </c>
      <c r="M5194" s="7" t="str">
        <f t="shared" si="324"/>
        <v/>
      </c>
      <c r="N5194" s="7" t="str">
        <f>Cartilha_GLOBAL!N5194</f>
        <v/>
      </c>
      <c r="O5194" s="144"/>
      <c r="Q5194" s="151"/>
      <c r="R5194" s="152">
        <v>0</v>
      </c>
      <c r="T5194" s="153">
        <f>IF(Cartilha_GLOBAL!R5194=0,0,IF(Cartilha_GLOBAL!R5194&gt;0,"c","b"))</f>
        <v>0</v>
      </c>
    </row>
    <row r="5195" ht="22.5" hidden="1" spans="1:20">
      <c r="A5195" s="158">
        <f>Cartilha_GLOBAL!A5195</f>
        <v>89733</v>
      </c>
      <c r="B5195" s="100" t="str">
        <f>Cartilha_GLOBAL!B5195</f>
        <v>SINAPI</v>
      </c>
      <c r="C5195" s="104" t="str">
        <f>Cartilha_GLOBAL!C5195</f>
        <v>CURVA CURTA 90 GRAUS, PVC, SERIE NORMAL, ESGOTO PREDIAL, DN 50 MM, JUNTA ELÁSTICA, FORNECIDO E INSTALADO EM RAMAL DE DESCARGA OU RAMAL DE ESGOTO SANITÁRIO. AF_08/2022</v>
      </c>
      <c r="D5195" s="94" t="str">
        <f>Cartilha_GLOBAL!D5195</f>
        <v>UN</v>
      </c>
      <c r="E5195" s="105">
        <f>Cartilha_GLOBAL!$E5195</f>
        <v>24.13</v>
      </c>
      <c r="F5195" s="182">
        <f>Cartilha_GLOBAL!$F5195</f>
        <v>29.62</v>
      </c>
      <c r="G5195" s="108"/>
      <c r="H5195" s="107">
        <f t="shared" si="321"/>
        <v>0</v>
      </c>
      <c r="I5195" s="143">
        <f t="shared" si="322"/>
        <v>0</v>
      </c>
      <c r="J5195" s="142"/>
      <c r="K5195" s="228"/>
      <c r="L5195" s="7" t="str">
        <f t="shared" si="323"/>
        <v/>
      </c>
      <c r="M5195" s="7" t="str">
        <f t="shared" si="324"/>
        <v/>
      </c>
      <c r="N5195" s="7" t="str">
        <f>Cartilha_GLOBAL!N5195</f>
        <v/>
      </c>
      <c r="O5195" s="144"/>
      <c r="Q5195" s="151"/>
      <c r="R5195" s="152">
        <v>0</v>
      </c>
      <c r="T5195" s="153">
        <f>IF(Cartilha_GLOBAL!R5195=0,0,IF(Cartilha_GLOBAL!R5195&gt;0,"c","b"))</f>
        <v>0</v>
      </c>
    </row>
    <row r="5196" ht="22.5" hidden="1" spans="1:20">
      <c r="A5196" s="158">
        <f>Cartilha_GLOBAL!A5196</f>
        <v>89742</v>
      </c>
      <c r="B5196" s="100" t="str">
        <f>Cartilha_GLOBAL!B5196</f>
        <v>SINAPI</v>
      </c>
      <c r="C5196" s="104" t="str">
        <f>Cartilha_GLOBAL!C5196</f>
        <v>CURVA CURTA 90 GRAUS, PVC, SERIE NORMAL, ESGOTO PREDIAL, DN 75 MM, JUNTA ELÁSTICA, FORNECIDO E INSTALADO EM RAMAL DE DESCARGA OU RAMAL DE ESGOTO SANITÁRIO. AF_08/2022</v>
      </c>
      <c r="D5196" s="94" t="str">
        <f>Cartilha_GLOBAL!D5196</f>
        <v>UN</v>
      </c>
      <c r="E5196" s="105">
        <f>Cartilha_GLOBAL!$E5196</f>
        <v>40.58</v>
      </c>
      <c r="F5196" s="182">
        <f>Cartilha_GLOBAL!$F5196</f>
        <v>49.81</v>
      </c>
      <c r="G5196" s="108"/>
      <c r="H5196" s="107">
        <f t="shared" si="321"/>
        <v>0</v>
      </c>
      <c r="I5196" s="143">
        <f t="shared" si="322"/>
        <v>0</v>
      </c>
      <c r="J5196" s="142"/>
      <c r="K5196" s="228"/>
      <c r="L5196" s="7" t="str">
        <f t="shared" si="323"/>
        <v/>
      </c>
      <c r="M5196" s="7" t="str">
        <f t="shared" si="324"/>
        <v/>
      </c>
      <c r="N5196" s="7" t="str">
        <f>Cartilha_GLOBAL!N5196</f>
        <v/>
      </c>
      <c r="O5196" s="144"/>
      <c r="Q5196" s="151"/>
      <c r="R5196" s="152">
        <v>0</v>
      </c>
      <c r="T5196" s="153">
        <f>IF(Cartilha_GLOBAL!R5196=0,0,IF(Cartilha_GLOBAL!R5196&gt;0,"c","b"))</f>
        <v>0</v>
      </c>
    </row>
    <row r="5197" ht="22.5" hidden="1" spans="1:20">
      <c r="A5197" s="158">
        <f>Cartilha_GLOBAL!A5197</f>
        <v>89748</v>
      </c>
      <c r="B5197" s="100" t="str">
        <f>Cartilha_GLOBAL!B5197</f>
        <v>SINAPI</v>
      </c>
      <c r="C5197" s="104" t="str">
        <f>Cartilha_GLOBAL!C5197</f>
        <v>CURVA CURTA 90 GRAUS, PVC, SERIE NORMAL, ESGOTO PREDIAL, DN 100 MM, JUNTA ELÁSTICA, FORNECIDO E INSTALADO EM RAMAL DE DESCARGA OU RAMAL DE ESGOTO SANITÁRIO. AF_08/2022</v>
      </c>
      <c r="D5197" s="94" t="str">
        <f>Cartilha_GLOBAL!D5197</f>
        <v>UN</v>
      </c>
      <c r="E5197" s="105">
        <f>Cartilha_GLOBAL!$E5197</f>
        <v>43.59</v>
      </c>
      <c r="F5197" s="182">
        <f>Cartilha_GLOBAL!$F5197</f>
        <v>53.5</v>
      </c>
      <c r="G5197" s="108"/>
      <c r="H5197" s="107">
        <f t="shared" si="321"/>
        <v>0</v>
      </c>
      <c r="I5197" s="143">
        <f t="shared" si="322"/>
        <v>0</v>
      </c>
      <c r="J5197" s="142"/>
      <c r="K5197" s="228"/>
      <c r="L5197" s="7" t="str">
        <f t="shared" si="323"/>
        <v/>
      </c>
      <c r="M5197" s="7" t="str">
        <f t="shared" si="324"/>
        <v/>
      </c>
      <c r="N5197" s="7" t="str">
        <f>Cartilha_GLOBAL!N5197</f>
        <v/>
      </c>
      <c r="O5197" s="144"/>
      <c r="Q5197" s="151"/>
      <c r="R5197" s="152">
        <v>0</v>
      </c>
      <c r="T5197" s="153">
        <f>IF(Cartilha_GLOBAL!R5197=0,0,IF(Cartilha_GLOBAL!R5197&gt;0,"c","b"))</f>
        <v>0</v>
      </c>
    </row>
    <row r="5198" ht="22.5" hidden="1" spans="1:20">
      <c r="A5198" s="158">
        <f>Cartilha_GLOBAL!A5198</f>
        <v>89730</v>
      </c>
      <c r="B5198" s="100" t="str">
        <f>Cartilha_GLOBAL!B5198</f>
        <v>SINAPI</v>
      </c>
      <c r="C5198" s="104" t="str">
        <f>Cartilha_GLOBAL!C5198</f>
        <v>CURVA LONGA 90 GRAUS, PVC, SERIE NORMAL, ESGOTO PREDIAL, DN 40 MM, JUNTA SOLDÁVEL, FORNECIDO E INSTALADO EM RAMAL DE DESCARGA OU RAMAL DE ESGOTO SANITÁRIO. AF_08/2022</v>
      </c>
      <c r="D5198" s="94" t="str">
        <f>Cartilha_GLOBAL!D5198</f>
        <v>UN</v>
      </c>
      <c r="E5198" s="105">
        <f>Cartilha_GLOBAL!$E5198</f>
        <v>16.41</v>
      </c>
      <c r="F5198" s="182">
        <f>Cartilha_GLOBAL!$F5198</f>
        <v>20.14</v>
      </c>
      <c r="G5198" s="108"/>
      <c r="H5198" s="107">
        <f t="shared" si="321"/>
        <v>0</v>
      </c>
      <c r="I5198" s="143">
        <f t="shared" si="322"/>
        <v>0</v>
      </c>
      <c r="J5198" s="142"/>
      <c r="K5198" s="228"/>
      <c r="L5198" s="7" t="str">
        <f t="shared" si="323"/>
        <v/>
      </c>
      <c r="M5198" s="7" t="str">
        <f t="shared" si="324"/>
        <v/>
      </c>
      <c r="N5198" s="7" t="str">
        <f>Cartilha_GLOBAL!N5198</f>
        <v/>
      </c>
      <c r="O5198" s="144"/>
      <c r="Q5198" s="151"/>
      <c r="R5198" s="152">
        <v>0</v>
      </c>
      <c r="T5198" s="153">
        <f>IF(Cartilha_GLOBAL!R5198=0,0,IF(Cartilha_GLOBAL!R5198&gt;0,"c","b"))</f>
        <v>0</v>
      </c>
    </row>
    <row r="5199" ht="22.5" hidden="1" spans="1:20">
      <c r="A5199" s="158">
        <f>Cartilha_GLOBAL!A5199</f>
        <v>89735</v>
      </c>
      <c r="B5199" s="100" t="str">
        <f>Cartilha_GLOBAL!B5199</f>
        <v>SINAPI</v>
      </c>
      <c r="C5199" s="104" t="str">
        <f>Cartilha_GLOBAL!C5199</f>
        <v>CURVA LONGA 90 GRAUS, PVC, SERIE NORMAL, ESGOTO PREDIAL, DN 50 MM, JUNTA ELÁSTICA, FORNECIDO E INSTALADO EM RAMAL DE DESCARGA OU RAMAL DE ESGOTO SANITÁRIO. AF_08/2022</v>
      </c>
      <c r="D5199" s="94" t="str">
        <f>Cartilha_GLOBAL!D5199</f>
        <v>UN</v>
      </c>
      <c r="E5199" s="105">
        <f>Cartilha_GLOBAL!$E5199</f>
        <v>26.35</v>
      </c>
      <c r="F5199" s="182">
        <f>Cartilha_GLOBAL!$F5199</f>
        <v>32.34</v>
      </c>
      <c r="G5199" s="108"/>
      <c r="H5199" s="107">
        <f t="shared" si="321"/>
        <v>0</v>
      </c>
      <c r="I5199" s="143">
        <f t="shared" si="322"/>
        <v>0</v>
      </c>
      <c r="J5199" s="142"/>
      <c r="K5199" s="228"/>
      <c r="L5199" s="7" t="str">
        <f t="shared" si="323"/>
        <v/>
      </c>
      <c r="M5199" s="7" t="str">
        <f t="shared" si="324"/>
        <v/>
      </c>
      <c r="N5199" s="7" t="str">
        <f>Cartilha_GLOBAL!N5199</f>
        <v/>
      </c>
      <c r="O5199" s="144"/>
      <c r="Q5199" s="151"/>
      <c r="R5199" s="152">
        <v>0</v>
      </c>
      <c r="T5199" s="153">
        <f>IF(Cartilha_GLOBAL!R5199=0,0,IF(Cartilha_GLOBAL!R5199&gt;0,"c","b"))</f>
        <v>0</v>
      </c>
    </row>
    <row r="5200" ht="22.5" hidden="1" spans="1:20">
      <c r="A5200" s="158">
        <f>Cartilha_GLOBAL!A5200</f>
        <v>89743</v>
      </c>
      <c r="B5200" s="100" t="str">
        <f>Cartilha_GLOBAL!B5200</f>
        <v>SINAPI</v>
      </c>
      <c r="C5200" s="104" t="str">
        <f>Cartilha_GLOBAL!C5200</f>
        <v>CURVA LONGA 90 GRAUS, PVC, SERIE NORMAL, ESGOTO PREDIAL, DN 75 MM, JUNTA ELÁSTICA, FORNECIDO E INSTALADO EM RAMAL DE DESCARGA OU RAMAL DE ESGOTO SANITÁRIO. AF_08/2022</v>
      </c>
      <c r="D5200" s="94" t="str">
        <f>Cartilha_GLOBAL!D5200</f>
        <v>UN</v>
      </c>
      <c r="E5200" s="105">
        <f>Cartilha_GLOBAL!$E5200</f>
        <v>61.55</v>
      </c>
      <c r="F5200" s="182">
        <f>Cartilha_GLOBAL!$F5200</f>
        <v>75.55</v>
      </c>
      <c r="G5200" s="108"/>
      <c r="H5200" s="107">
        <f t="shared" si="321"/>
        <v>0</v>
      </c>
      <c r="I5200" s="143">
        <f t="shared" si="322"/>
        <v>0</v>
      </c>
      <c r="J5200" s="142"/>
      <c r="K5200" s="228"/>
      <c r="L5200" s="7" t="str">
        <f t="shared" si="323"/>
        <v/>
      </c>
      <c r="M5200" s="7" t="str">
        <f t="shared" si="324"/>
        <v/>
      </c>
      <c r="N5200" s="7" t="str">
        <f>Cartilha_GLOBAL!N5200</f>
        <v/>
      </c>
      <c r="O5200" s="144"/>
      <c r="Q5200" s="151"/>
      <c r="R5200" s="152">
        <v>0</v>
      </c>
      <c r="T5200" s="153">
        <f>IF(Cartilha_GLOBAL!R5200=0,0,IF(Cartilha_GLOBAL!R5200&gt;0,"c","b"))</f>
        <v>0</v>
      </c>
    </row>
    <row r="5201" ht="22.5" hidden="1" spans="1:20">
      <c r="A5201" s="158">
        <f>Cartilha_GLOBAL!A5201</f>
        <v>89750</v>
      </c>
      <c r="B5201" s="100" t="str">
        <f>Cartilha_GLOBAL!B5201</f>
        <v>SINAPI</v>
      </c>
      <c r="C5201" s="104" t="str">
        <f>Cartilha_GLOBAL!C5201</f>
        <v>CURVA LONGA 90 GRAUS, PVC, SERIE NORMAL, ESGOTO PREDIAL, DN 100 MM, JUNTA ELÁSTICA, FORNECIDO E INSTALADO EM RAMAL DE DESCARGA OU RAMAL DE ESGOTO SANITÁRIO. AF_08/2022</v>
      </c>
      <c r="D5201" s="94" t="str">
        <f>Cartilha_GLOBAL!D5201</f>
        <v>UN</v>
      </c>
      <c r="E5201" s="105">
        <f>Cartilha_GLOBAL!$E5201</f>
        <v>79.28</v>
      </c>
      <c r="F5201" s="182">
        <f>Cartilha_GLOBAL!$F5201</f>
        <v>97.31</v>
      </c>
      <c r="G5201" s="108"/>
      <c r="H5201" s="107">
        <f t="shared" si="321"/>
        <v>0</v>
      </c>
      <c r="I5201" s="143">
        <f t="shared" si="322"/>
        <v>0</v>
      </c>
      <c r="J5201" s="142"/>
      <c r="K5201" s="228"/>
      <c r="L5201" s="7" t="str">
        <f t="shared" si="323"/>
        <v/>
      </c>
      <c r="M5201" s="7" t="str">
        <f t="shared" si="324"/>
        <v/>
      </c>
      <c r="N5201" s="7" t="str">
        <f>Cartilha_GLOBAL!N5201</f>
        <v/>
      </c>
      <c r="O5201" s="144"/>
      <c r="Q5201" s="151"/>
      <c r="R5201" s="152">
        <v>0</v>
      </c>
      <c r="T5201" s="153">
        <f>IF(Cartilha_GLOBAL!R5201=0,0,IF(Cartilha_GLOBAL!R5201&gt;0,"c","b"))</f>
        <v>0</v>
      </c>
    </row>
    <row r="5202" ht="22.5" hidden="1" spans="1:20">
      <c r="A5202" s="158">
        <f>Cartilha_GLOBAL!A5202</f>
        <v>89752</v>
      </c>
      <c r="B5202" s="100" t="str">
        <f>Cartilha_GLOBAL!B5202</f>
        <v>SINAPI</v>
      </c>
      <c r="C5202" s="104" t="str">
        <f>Cartilha_GLOBAL!C5202</f>
        <v>LUVA SIMPLES, PVC, SERIE NORMAL, ESGOTO PREDIAL, DN 40 MM, JUNTA SOLDÁVEL, FORNECIDO E INSTALADO EM RAMAL DE DESCARGA OU RAMAL DE ESGOTO SANITÁRIO. AF_08/2022</v>
      </c>
      <c r="D5202" s="94" t="str">
        <f>Cartilha_GLOBAL!D5202</f>
        <v>UN</v>
      </c>
      <c r="E5202" s="105">
        <f>Cartilha_GLOBAL!$E5202</f>
        <v>8.53</v>
      </c>
      <c r="F5202" s="182">
        <f>Cartilha_GLOBAL!$F5202</f>
        <v>10.47</v>
      </c>
      <c r="G5202" s="108"/>
      <c r="H5202" s="107">
        <f t="shared" si="321"/>
        <v>0</v>
      </c>
      <c r="I5202" s="143">
        <f t="shared" si="322"/>
        <v>0</v>
      </c>
      <c r="J5202" s="142"/>
      <c r="K5202" s="228"/>
      <c r="L5202" s="7" t="str">
        <f t="shared" si="323"/>
        <v/>
      </c>
      <c r="M5202" s="7" t="str">
        <f t="shared" si="324"/>
        <v/>
      </c>
      <c r="N5202" s="7" t="str">
        <f>Cartilha_GLOBAL!N5202</f>
        <v/>
      </c>
      <c r="O5202" s="144"/>
      <c r="Q5202" s="151"/>
      <c r="R5202" s="152">
        <v>0</v>
      </c>
      <c r="T5202" s="153">
        <f>IF(Cartilha_GLOBAL!R5202=0,0,IF(Cartilha_GLOBAL!R5202&gt;0,"c","b"))</f>
        <v>0</v>
      </c>
    </row>
    <row r="5203" ht="22.5" hidden="1" spans="1:20">
      <c r="A5203" s="158">
        <f>Cartilha_GLOBAL!A5203</f>
        <v>89753</v>
      </c>
      <c r="B5203" s="100" t="str">
        <f>Cartilha_GLOBAL!B5203</f>
        <v>SINAPI</v>
      </c>
      <c r="C5203" s="104" t="str">
        <f>Cartilha_GLOBAL!C5203</f>
        <v>LUVA SIMPLES, PVC, SERIE NORMAL, ESGOTO PREDIAL, DN 50 MM, JUNTA ELÁSTICA, FORNECIDO E INSTALADO EM RAMAL DE DESCARGA OU RAMAL DE ESGOTO SANITÁRIO. AF_08/2022</v>
      </c>
      <c r="D5203" s="94" t="str">
        <f>Cartilha_GLOBAL!D5203</f>
        <v>UN</v>
      </c>
      <c r="E5203" s="105">
        <f>Cartilha_GLOBAL!$E5203</f>
        <v>10.22</v>
      </c>
      <c r="F5203" s="182">
        <f>Cartilha_GLOBAL!$F5203</f>
        <v>12.54</v>
      </c>
      <c r="G5203" s="108"/>
      <c r="H5203" s="107">
        <f t="shared" si="321"/>
        <v>0</v>
      </c>
      <c r="I5203" s="143">
        <f t="shared" si="322"/>
        <v>0</v>
      </c>
      <c r="J5203" s="142"/>
      <c r="K5203" s="228"/>
      <c r="L5203" s="7" t="str">
        <f t="shared" si="323"/>
        <v/>
      </c>
      <c r="M5203" s="7" t="str">
        <f t="shared" si="324"/>
        <v/>
      </c>
      <c r="N5203" s="7" t="str">
        <f>Cartilha_GLOBAL!N5203</f>
        <v/>
      </c>
      <c r="O5203" s="144"/>
      <c r="Q5203" s="151"/>
      <c r="R5203" s="152">
        <v>0</v>
      </c>
      <c r="T5203" s="153">
        <f>IF(Cartilha_GLOBAL!R5203=0,0,IF(Cartilha_GLOBAL!R5203&gt;0,"c","b"))</f>
        <v>0</v>
      </c>
    </row>
    <row r="5204" ht="22.5" hidden="1" spans="1:20">
      <c r="A5204" s="158">
        <f>Cartilha_GLOBAL!A5204</f>
        <v>89774</v>
      </c>
      <c r="B5204" s="100" t="str">
        <f>Cartilha_GLOBAL!B5204</f>
        <v>SINAPI</v>
      </c>
      <c r="C5204" s="104" t="str">
        <f>Cartilha_GLOBAL!C5204</f>
        <v>LUVA SIMPLES, PVC, SERIE NORMAL, ESGOTO PREDIAL, DN 75 MM, JUNTA ELÁSTICA, FORNECIDO E INSTALADO EM RAMAL DE DESCARGA OU RAMAL DE ESGOTO SANITÁRIO. AF_08/2022</v>
      </c>
      <c r="D5204" s="94" t="str">
        <f>Cartilha_GLOBAL!D5204</f>
        <v>UN</v>
      </c>
      <c r="E5204" s="105">
        <f>Cartilha_GLOBAL!$E5204</f>
        <v>16.76</v>
      </c>
      <c r="F5204" s="182">
        <f>Cartilha_GLOBAL!$F5204</f>
        <v>20.57</v>
      </c>
      <c r="G5204" s="108"/>
      <c r="H5204" s="107">
        <f t="shared" si="321"/>
        <v>0</v>
      </c>
      <c r="I5204" s="143">
        <f t="shared" si="322"/>
        <v>0</v>
      </c>
      <c r="J5204" s="142"/>
      <c r="K5204" s="228"/>
      <c r="L5204" s="7" t="str">
        <f t="shared" si="323"/>
        <v/>
      </c>
      <c r="M5204" s="7" t="str">
        <f t="shared" si="324"/>
        <v/>
      </c>
      <c r="N5204" s="7" t="str">
        <f>Cartilha_GLOBAL!N5204</f>
        <v/>
      </c>
      <c r="O5204" s="144"/>
      <c r="Q5204" s="151"/>
      <c r="R5204" s="152">
        <v>0</v>
      </c>
      <c r="T5204" s="153">
        <f>IF(Cartilha_GLOBAL!R5204=0,0,IF(Cartilha_GLOBAL!R5204&gt;0,"c","b"))</f>
        <v>0</v>
      </c>
    </row>
    <row r="5205" ht="22.5" hidden="1" spans="1:20">
      <c r="A5205" s="158">
        <f>Cartilha_GLOBAL!A5205</f>
        <v>89778</v>
      </c>
      <c r="B5205" s="100" t="str">
        <f>Cartilha_GLOBAL!B5205</f>
        <v>SINAPI</v>
      </c>
      <c r="C5205" s="104" t="str">
        <f>Cartilha_GLOBAL!C5205</f>
        <v>LUVA SIMPLES, PVC, SERIE NORMAL, ESGOTO PREDIAL, DN 100 MM, JUNTA ELÁSTICA, FORNECIDO E INSTALADO EM RAMAL DE DESCARGA OU RAMAL DE ESGOTO SANITÁRIO. AF_08/2022</v>
      </c>
      <c r="D5205" s="94" t="str">
        <f>Cartilha_GLOBAL!D5205</f>
        <v>UN</v>
      </c>
      <c r="E5205" s="105">
        <f>Cartilha_GLOBAL!$E5205</f>
        <v>19.36</v>
      </c>
      <c r="F5205" s="182">
        <f>Cartilha_GLOBAL!$F5205</f>
        <v>23.76</v>
      </c>
      <c r="G5205" s="108"/>
      <c r="H5205" s="107">
        <f t="shared" si="321"/>
        <v>0</v>
      </c>
      <c r="I5205" s="143">
        <f t="shared" si="322"/>
        <v>0</v>
      </c>
      <c r="J5205" s="142"/>
      <c r="K5205" s="228"/>
      <c r="L5205" s="7" t="str">
        <f t="shared" si="323"/>
        <v/>
      </c>
      <c r="M5205" s="7" t="str">
        <f t="shared" si="324"/>
        <v/>
      </c>
      <c r="N5205" s="7" t="str">
        <f>Cartilha_GLOBAL!N5205</f>
        <v/>
      </c>
      <c r="O5205" s="144"/>
      <c r="Q5205" s="151"/>
      <c r="R5205" s="152">
        <v>0</v>
      </c>
      <c r="T5205" s="153">
        <f>IF(Cartilha_GLOBAL!R5205=0,0,IF(Cartilha_GLOBAL!R5205&gt;0,"c","b"))</f>
        <v>0</v>
      </c>
    </row>
    <row r="5206" ht="22.5" hidden="1" spans="1:20">
      <c r="A5206" s="158">
        <f>Cartilha_GLOBAL!A5206</f>
        <v>89754</v>
      </c>
      <c r="B5206" s="100" t="str">
        <f>Cartilha_GLOBAL!B5206</f>
        <v>SINAPI</v>
      </c>
      <c r="C5206" s="104" t="str">
        <f>Cartilha_GLOBAL!C5206</f>
        <v>LUVA DE CORRER, PVC, SERIE NORMAL, ESGOTO PREDIAL, DN 50 MM, JUNTA ELÁSTICA, FORNECIDO E INSTALADO EM RAMAL DE DESCARGA OU RAMAL DE ESGOTO SANITÁRIO. AF_08/2022</v>
      </c>
      <c r="D5206" s="94" t="str">
        <f>Cartilha_GLOBAL!D5206</f>
        <v>UN</v>
      </c>
      <c r="E5206" s="105">
        <f>Cartilha_GLOBAL!$E5206</f>
        <v>21.22</v>
      </c>
      <c r="F5206" s="182">
        <f>Cartilha_GLOBAL!$F5206</f>
        <v>26.05</v>
      </c>
      <c r="G5206" s="108"/>
      <c r="H5206" s="107">
        <f t="shared" si="321"/>
        <v>0</v>
      </c>
      <c r="I5206" s="143">
        <f t="shared" si="322"/>
        <v>0</v>
      </c>
      <c r="J5206" s="142"/>
      <c r="K5206" s="228"/>
      <c r="L5206" s="7" t="str">
        <f t="shared" si="323"/>
        <v/>
      </c>
      <c r="M5206" s="7" t="str">
        <f t="shared" si="324"/>
        <v/>
      </c>
      <c r="N5206" s="7" t="str">
        <f>Cartilha_GLOBAL!N5206</f>
        <v/>
      </c>
      <c r="O5206" s="144"/>
      <c r="Q5206" s="151"/>
      <c r="R5206" s="152">
        <v>0</v>
      </c>
      <c r="T5206" s="153">
        <f>IF(Cartilha_GLOBAL!R5206=0,0,IF(Cartilha_GLOBAL!R5206&gt;0,"c","b"))</f>
        <v>0</v>
      </c>
    </row>
    <row r="5207" ht="22.5" hidden="1" spans="1:20">
      <c r="A5207" s="158">
        <f>Cartilha_GLOBAL!A5207</f>
        <v>89776</v>
      </c>
      <c r="B5207" s="100" t="str">
        <f>Cartilha_GLOBAL!B5207</f>
        <v>SINAPI</v>
      </c>
      <c r="C5207" s="104" t="str">
        <f>Cartilha_GLOBAL!C5207</f>
        <v>LUVA DE CORRER, PVC, SERIE NORMAL, ESGOTO PREDIAL, DN 75 MM, JUNTA ELÁSTICA, FORNECIDO E INSTALADO EM RAMAL DE DESCARGA OU RAMAL DE ESGOTO SANITÁRIO. AF_08/2022</v>
      </c>
      <c r="D5207" s="94" t="str">
        <f>Cartilha_GLOBAL!D5207</f>
        <v>UN</v>
      </c>
      <c r="E5207" s="105">
        <f>Cartilha_GLOBAL!$E5207</f>
        <v>25.67</v>
      </c>
      <c r="F5207" s="182">
        <f>Cartilha_GLOBAL!$F5207</f>
        <v>31.51</v>
      </c>
      <c r="G5207" s="108"/>
      <c r="H5207" s="107">
        <f t="shared" si="321"/>
        <v>0</v>
      </c>
      <c r="I5207" s="143">
        <f t="shared" si="322"/>
        <v>0</v>
      </c>
      <c r="J5207" s="142"/>
      <c r="K5207" s="228"/>
      <c r="L5207" s="7" t="str">
        <f t="shared" si="323"/>
        <v/>
      </c>
      <c r="M5207" s="7" t="str">
        <f t="shared" si="324"/>
        <v/>
      </c>
      <c r="N5207" s="7" t="str">
        <f>Cartilha_GLOBAL!N5207</f>
        <v/>
      </c>
      <c r="O5207" s="144"/>
      <c r="Q5207" s="151"/>
      <c r="R5207" s="152">
        <v>0</v>
      </c>
      <c r="T5207" s="153">
        <f>IF(Cartilha_GLOBAL!R5207=0,0,IF(Cartilha_GLOBAL!R5207&gt;0,"c","b"))</f>
        <v>0</v>
      </c>
    </row>
    <row r="5208" ht="22.5" hidden="1" spans="1:20">
      <c r="A5208" s="158">
        <f>Cartilha_GLOBAL!A5208</f>
        <v>102708</v>
      </c>
      <c r="B5208" s="100" t="str">
        <f>Cartilha_GLOBAL!B5208</f>
        <v>SINAPI</v>
      </c>
      <c r="C5208" s="104" t="str">
        <f>Cartilha_GLOBAL!C5208</f>
        <v>LUVA DE PVC, SÉRIE NORMAL, PARA ESGOTO PREDIAL, DN 100 MM, INSTALADA EM DRENO  - FORNECIMENTO E INSTALAÇÃO. AF_07/2021</v>
      </c>
      <c r="D5208" s="94" t="str">
        <f>Cartilha_GLOBAL!D5208</f>
        <v>UN</v>
      </c>
      <c r="E5208" s="105">
        <f>Cartilha_GLOBAL!$E5208</f>
        <v>27.31</v>
      </c>
      <c r="F5208" s="182">
        <f>Cartilha_GLOBAL!$F5208</f>
        <v>33.52</v>
      </c>
      <c r="G5208" s="108"/>
      <c r="H5208" s="107">
        <f t="shared" si="321"/>
        <v>0</v>
      </c>
      <c r="I5208" s="143">
        <f t="shared" si="322"/>
        <v>0</v>
      </c>
      <c r="J5208" s="142"/>
      <c r="K5208" s="228"/>
      <c r="L5208" s="7" t="str">
        <f t="shared" si="323"/>
        <v/>
      </c>
      <c r="M5208" s="7" t="str">
        <f t="shared" si="324"/>
        <v/>
      </c>
      <c r="N5208" s="7" t="str">
        <f>Cartilha_GLOBAL!N5208</f>
        <v/>
      </c>
      <c r="O5208" s="144"/>
      <c r="Q5208" s="151"/>
      <c r="R5208" s="152">
        <v>0</v>
      </c>
      <c r="T5208" s="153">
        <f>IF(Cartilha_GLOBAL!R5208=0,0,IF(Cartilha_GLOBAL!R5208&gt;0,"c","b"))</f>
        <v>0</v>
      </c>
    </row>
    <row r="5209" ht="22.5" hidden="1" spans="1:20">
      <c r="A5209" s="158">
        <f>Cartilha_GLOBAL!A5209</f>
        <v>89779</v>
      </c>
      <c r="B5209" s="100" t="str">
        <f>Cartilha_GLOBAL!B5209</f>
        <v>SINAPI</v>
      </c>
      <c r="C5209" s="104" t="str">
        <f>Cartilha_GLOBAL!C5209</f>
        <v>LUVA DE CORRER, PVC, SERIE NORMAL, ESGOTO PREDIAL, DN 100 MM, JUNTA ELÁSTICA, FORNECIDO E INSTALADO EM RAMAL DE DESCARGA OU RAMAL DE ESGOTO SANITÁRIO. AF_08/2022</v>
      </c>
      <c r="D5209" s="94" t="str">
        <f>Cartilha_GLOBAL!D5209</f>
        <v>UN</v>
      </c>
      <c r="E5209" s="105">
        <f>Cartilha_GLOBAL!$E5209</f>
        <v>34.91</v>
      </c>
      <c r="F5209" s="182">
        <f>Cartilha_GLOBAL!$F5209</f>
        <v>42.85</v>
      </c>
      <c r="G5209" s="108"/>
      <c r="H5209" s="107">
        <f t="shared" si="321"/>
        <v>0</v>
      </c>
      <c r="I5209" s="143">
        <f t="shared" si="322"/>
        <v>0</v>
      </c>
      <c r="J5209" s="142"/>
      <c r="K5209" s="228"/>
      <c r="L5209" s="7" t="str">
        <f t="shared" si="323"/>
        <v/>
      </c>
      <c r="M5209" s="7" t="str">
        <f t="shared" si="324"/>
        <v/>
      </c>
      <c r="N5209" s="7" t="str">
        <f>Cartilha_GLOBAL!N5209</f>
        <v/>
      </c>
      <c r="O5209" s="144"/>
      <c r="Q5209" s="151"/>
      <c r="R5209" s="152">
        <v>0</v>
      </c>
      <c r="T5209" s="153">
        <f>IF(Cartilha_GLOBAL!R5209=0,0,IF(Cartilha_GLOBAL!R5209&gt;0,"c","b"))</f>
        <v>0</v>
      </c>
    </row>
    <row r="5210" ht="22.5" hidden="1" spans="1:20">
      <c r="A5210" s="158">
        <f>Cartilha_GLOBAL!A5210</f>
        <v>89782</v>
      </c>
      <c r="B5210" s="100" t="str">
        <f>Cartilha_GLOBAL!B5210</f>
        <v>SINAPI</v>
      </c>
      <c r="C5210" s="104" t="str">
        <f>Cartilha_GLOBAL!C5210</f>
        <v>TE, PVC, SERIE NORMAL, ESGOTO PREDIAL, DN 40 X 40 MM, JUNTA SOLDÁVEL, FORNECIDO E INSTALADO EM RAMAL DE DESCARGA OU RAMAL DE ESGOTO SANITÁRIO. AF_08/2022</v>
      </c>
      <c r="D5210" s="94" t="str">
        <f>Cartilha_GLOBAL!D5210</f>
        <v>UN</v>
      </c>
      <c r="E5210" s="105">
        <f>Cartilha_GLOBAL!$E5210</f>
        <v>16.57</v>
      </c>
      <c r="F5210" s="182">
        <f>Cartilha_GLOBAL!$F5210</f>
        <v>20.34</v>
      </c>
      <c r="G5210" s="108"/>
      <c r="H5210" s="107">
        <f t="shared" si="321"/>
        <v>0</v>
      </c>
      <c r="I5210" s="143">
        <f t="shared" si="322"/>
        <v>0</v>
      </c>
      <c r="J5210" s="142"/>
      <c r="K5210" s="228"/>
      <c r="L5210" s="7" t="str">
        <f t="shared" si="323"/>
        <v/>
      </c>
      <c r="M5210" s="7" t="str">
        <f t="shared" si="324"/>
        <v/>
      </c>
      <c r="N5210" s="7" t="str">
        <f>Cartilha_GLOBAL!N5210</f>
        <v/>
      </c>
      <c r="O5210" s="144"/>
      <c r="Q5210" s="151"/>
      <c r="R5210" s="152">
        <v>0</v>
      </c>
      <c r="T5210" s="153">
        <f>IF(Cartilha_GLOBAL!R5210=0,0,IF(Cartilha_GLOBAL!R5210&gt;0,"c","b"))</f>
        <v>0</v>
      </c>
    </row>
    <row r="5211" ht="22.5" hidden="1" spans="1:20">
      <c r="A5211" s="158">
        <f>Cartilha_GLOBAL!A5211</f>
        <v>89784</v>
      </c>
      <c r="B5211" s="100" t="str">
        <f>Cartilha_GLOBAL!B5211</f>
        <v>SINAPI</v>
      </c>
      <c r="C5211" s="104" t="str">
        <f>Cartilha_GLOBAL!C5211</f>
        <v>TE, PVC, SERIE NORMAL, ESGOTO PREDIAL, DN 50 X 50 MM, JUNTA ELÁSTICA, FORNECIDO E INSTALADO EM RAMAL DE DESCARGA OU RAMAL DE ESGOTO SANITÁRIO. AF_08/2022</v>
      </c>
      <c r="D5211" s="94" t="str">
        <f>Cartilha_GLOBAL!D5211</f>
        <v>UN</v>
      </c>
      <c r="E5211" s="105">
        <f>Cartilha_GLOBAL!$E5211</f>
        <v>24.93</v>
      </c>
      <c r="F5211" s="182">
        <f>Cartilha_GLOBAL!$F5211</f>
        <v>30.6</v>
      </c>
      <c r="G5211" s="108"/>
      <c r="H5211" s="107">
        <f t="shared" si="321"/>
        <v>0</v>
      </c>
      <c r="I5211" s="143">
        <f t="shared" si="322"/>
        <v>0</v>
      </c>
      <c r="J5211" s="142"/>
      <c r="K5211" s="228"/>
      <c r="L5211" s="7" t="str">
        <f t="shared" si="323"/>
        <v/>
      </c>
      <c r="M5211" s="7" t="str">
        <f t="shared" si="324"/>
        <v/>
      </c>
      <c r="N5211" s="7" t="str">
        <f>Cartilha_GLOBAL!N5211</f>
        <v/>
      </c>
      <c r="O5211" s="144"/>
      <c r="Q5211" s="151"/>
      <c r="R5211" s="152">
        <v>0</v>
      </c>
      <c r="T5211" s="153">
        <f>IF(Cartilha_GLOBAL!R5211=0,0,IF(Cartilha_GLOBAL!R5211&gt;0,"c","b"))</f>
        <v>0</v>
      </c>
    </row>
    <row r="5212" ht="22.5" hidden="1" spans="1:20">
      <c r="A5212" s="158">
        <f>Cartilha_GLOBAL!A5212</f>
        <v>89786</v>
      </c>
      <c r="B5212" s="100" t="str">
        <f>Cartilha_GLOBAL!B5212</f>
        <v>SINAPI</v>
      </c>
      <c r="C5212" s="104" t="str">
        <f>Cartilha_GLOBAL!C5212</f>
        <v>TE, PVC, SERIE NORMAL, ESGOTO PREDIAL, DN 75 X 75 MM, JUNTA ELÁSTICA, FORNECIDO E INSTALADO EM RAMAL DE DESCARGA OU RAMAL DE ESGOTO SANITÁRIO. AF_08/2022</v>
      </c>
      <c r="D5212" s="94" t="str">
        <f>Cartilha_GLOBAL!D5212</f>
        <v>UN</v>
      </c>
      <c r="E5212" s="105">
        <f>Cartilha_GLOBAL!$E5212</f>
        <v>39.53</v>
      </c>
      <c r="F5212" s="182">
        <f>Cartilha_GLOBAL!$F5212</f>
        <v>48.52</v>
      </c>
      <c r="G5212" s="108"/>
      <c r="H5212" s="107">
        <f t="shared" si="321"/>
        <v>0</v>
      </c>
      <c r="I5212" s="143">
        <f t="shared" si="322"/>
        <v>0</v>
      </c>
      <c r="J5212" s="142"/>
      <c r="K5212" s="228"/>
      <c r="L5212" s="7" t="str">
        <f t="shared" si="323"/>
        <v/>
      </c>
      <c r="M5212" s="7" t="str">
        <f t="shared" si="324"/>
        <v/>
      </c>
      <c r="N5212" s="7" t="str">
        <f>Cartilha_GLOBAL!N5212</f>
        <v/>
      </c>
      <c r="O5212" s="144"/>
      <c r="Q5212" s="151"/>
      <c r="R5212" s="152">
        <v>0</v>
      </c>
      <c r="T5212" s="153">
        <f>IF(Cartilha_GLOBAL!R5212=0,0,IF(Cartilha_GLOBAL!R5212&gt;0,"c","b"))</f>
        <v>0</v>
      </c>
    </row>
    <row r="5213" ht="22.5" hidden="1" spans="1:20">
      <c r="A5213" s="158">
        <f>Cartilha_GLOBAL!A5213</f>
        <v>89796</v>
      </c>
      <c r="B5213" s="100" t="str">
        <f>Cartilha_GLOBAL!B5213</f>
        <v>SINAPI</v>
      </c>
      <c r="C5213" s="104" t="str">
        <f>Cartilha_GLOBAL!C5213</f>
        <v>TE, PVC, SERIE NORMAL, ESGOTO PREDIAL, DN 100 X 100 MM, JUNTA ELÁSTICA, FORNECIDO E INSTALADO EM RAMAL DE DESCARGA OU RAMAL DE ESGOTO SANITÁRIO. AF_08/2022</v>
      </c>
      <c r="D5213" s="94" t="str">
        <f>Cartilha_GLOBAL!D5213</f>
        <v>UN</v>
      </c>
      <c r="E5213" s="105">
        <f>Cartilha_GLOBAL!$E5213</f>
        <v>44.15</v>
      </c>
      <c r="F5213" s="182">
        <f>Cartilha_GLOBAL!$F5213</f>
        <v>54.19</v>
      </c>
      <c r="G5213" s="108"/>
      <c r="H5213" s="107">
        <f t="shared" si="321"/>
        <v>0</v>
      </c>
      <c r="I5213" s="143">
        <f t="shared" si="322"/>
        <v>0</v>
      </c>
      <c r="J5213" s="142"/>
      <c r="K5213" s="228"/>
      <c r="L5213" s="7" t="str">
        <f t="shared" si="323"/>
        <v/>
      </c>
      <c r="M5213" s="7" t="str">
        <f t="shared" si="324"/>
        <v/>
      </c>
      <c r="N5213" s="7" t="str">
        <f>Cartilha_GLOBAL!N5213</f>
        <v/>
      </c>
      <c r="O5213" s="144"/>
      <c r="Q5213" s="151"/>
      <c r="R5213" s="152">
        <v>0</v>
      </c>
      <c r="T5213" s="153">
        <f>IF(Cartilha_GLOBAL!R5213=0,0,IF(Cartilha_GLOBAL!R5213&gt;0,"c","b"))</f>
        <v>0</v>
      </c>
    </row>
    <row r="5214" ht="22.5" hidden="1" spans="1:20">
      <c r="A5214" s="158">
        <f>Cartilha_GLOBAL!A5214</f>
        <v>89783</v>
      </c>
      <c r="B5214" s="100" t="str">
        <f>Cartilha_GLOBAL!B5214</f>
        <v>SINAPI</v>
      </c>
      <c r="C5214" s="104" t="str">
        <f>Cartilha_GLOBAL!C5214</f>
        <v>JUNÇÃO SIMPLES, PVC, SERIE NORMAL, ESGOTO PREDIAL, DN 40 MM, JUNTA SOLDÁVEL, FORNECIDO E INSTALADO EM RAMAL DE DESCARGA OU RAMAL DE ESGOTO SANITÁRIO. AF_08/2022</v>
      </c>
      <c r="D5214" s="94" t="str">
        <f>Cartilha_GLOBAL!D5214</f>
        <v>UN</v>
      </c>
      <c r="E5214" s="105">
        <f>Cartilha_GLOBAL!$E5214</f>
        <v>16.68</v>
      </c>
      <c r="F5214" s="182">
        <f>Cartilha_GLOBAL!$F5214</f>
        <v>20.47</v>
      </c>
      <c r="G5214" s="108"/>
      <c r="H5214" s="107">
        <f t="shared" si="321"/>
        <v>0</v>
      </c>
      <c r="I5214" s="143">
        <f t="shared" si="322"/>
        <v>0</v>
      </c>
      <c r="J5214" s="142"/>
      <c r="K5214" s="228"/>
      <c r="L5214" s="7" t="str">
        <f t="shared" si="323"/>
        <v/>
      </c>
      <c r="M5214" s="7" t="str">
        <f t="shared" si="324"/>
        <v/>
      </c>
      <c r="N5214" s="7" t="str">
        <f>Cartilha_GLOBAL!N5214</f>
        <v/>
      </c>
      <c r="O5214" s="144"/>
      <c r="Q5214" s="151"/>
      <c r="R5214" s="152">
        <v>0</v>
      </c>
      <c r="T5214" s="153">
        <f>IF(Cartilha_GLOBAL!R5214=0,0,IF(Cartilha_GLOBAL!R5214&gt;0,"c","b"))</f>
        <v>0</v>
      </c>
    </row>
    <row r="5215" ht="22.5" hidden="1" spans="1:20">
      <c r="A5215" s="158">
        <f>Cartilha_GLOBAL!A5215</f>
        <v>89785</v>
      </c>
      <c r="B5215" s="100" t="str">
        <f>Cartilha_GLOBAL!B5215</f>
        <v>SINAPI</v>
      </c>
      <c r="C5215" s="104" t="str">
        <f>Cartilha_GLOBAL!C5215</f>
        <v>JUNÇÃO SIMPLES, PVC, SERIE NORMAL, ESGOTO PREDIAL, DN 50 X 50 MM, JUNTA ELÁSTICA, FORNECIDO E INSTALADO EM RAMAL DE DESCARGA OU RAMAL DE ESGOTO SANITÁRIO. AF_08/2022</v>
      </c>
      <c r="D5215" s="94" t="str">
        <f>Cartilha_GLOBAL!D5215</f>
        <v>UN</v>
      </c>
      <c r="E5215" s="105">
        <f>Cartilha_GLOBAL!$E5215</f>
        <v>27.32</v>
      </c>
      <c r="F5215" s="182">
        <f>Cartilha_GLOBAL!$F5215</f>
        <v>33.53</v>
      </c>
      <c r="G5215" s="108"/>
      <c r="H5215" s="107">
        <f t="shared" si="321"/>
        <v>0</v>
      </c>
      <c r="I5215" s="143">
        <f t="shared" si="322"/>
        <v>0</v>
      </c>
      <c r="J5215" s="142"/>
      <c r="K5215" s="228"/>
      <c r="L5215" s="7" t="str">
        <f t="shared" si="323"/>
        <v/>
      </c>
      <c r="M5215" s="7" t="str">
        <f t="shared" si="324"/>
        <v/>
      </c>
      <c r="N5215" s="7" t="str">
        <f>Cartilha_GLOBAL!N5215</f>
        <v/>
      </c>
      <c r="O5215" s="144"/>
      <c r="Q5215" s="151"/>
      <c r="R5215" s="152">
        <v>0</v>
      </c>
      <c r="T5215" s="153">
        <f>IF(Cartilha_GLOBAL!R5215=0,0,IF(Cartilha_GLOBAL!R5215&gt;0,"c","b"))</f>
        <v>0</v>
      </c>
    </row>
    <row r="5216" ht="22.5" hidden="1" spans="1:20">
      <c r="A5216" s="158">
        <f>Cartilha_GLOBAL!A5216</f>
        <v>89795</v>
      </c>
      <c r="B5216" s="100" t="str">
        <f>Cartilha_GLOBAL!B5216</f>
        <v>SINAPI</v>
      </c>
      <c r="C5216" s="104" t="str">
        <f>Cartilha_GLOBAL!C5216</f>
        <v>JUNÇÃO SIMPLES, PVC, SERIE NORMAL, ESGOTO PREDIAL, DN 75 X 75 MM, JUNTA ELÁSTICA, FORNECIDO E INSTALADO EM RAMAL DE DESCARGA OU RAMAL DE ESGOTO SANITÁRIO. AF_08/2022</v>
      </c>
      <c r="D5216" s="94" t="str">
        <f>Cartilha_GLOBAL!D5216</f>
        <v>UN</v>
      </c>
      <c r="E5216" s="105">
        <f>Cartilha_GLOBAL!$E5216</f>
        <v>41.64</v>
      </c>
      <c r="F5216" s="182">
        <f>Cartilha_GLOBAL!$F5216</f>
        <v>51.11</v>
      </c>
      <c r="G5216" s="108"/>
      <c r="H5216" s="107">
        <f t="shared" si="321"/>
        <v>0</v>
      </c>
      <c r="I5216" s="143">
        <f t="shared" si="322"/>
        <v>0</v>
      </c>
      <c r="J5216" s="142"/>
      <c r="K5216" s="228"/>
      <c r="L5216" s="7" t="str">
        <f t="shared" si="323"/>
        <v/>
      </c>
      <c r="M5216" s="7" t="str">
        <f t="shared" si="324"/>
        <v/>
      </c>
      <c r="N5216" s="7" t="str">
        <f>Cartilha_GLOBAL!N5216</f>
        <v/>
      </c>
      <c r="O5216" s="144"/>
      <c r="Q5216" s="151"/>
      <c r="R5216" s="152">
        <v>0</v>
      </c>
      <c r="T5216" s="153">
        <f>IF(Cartilha_GLOBAL!R5216=0,0,IF(Cartilha_GLOBAL!R5216&gt;0,"c","b"))</f>
        <v>0</v>
      </c>
    </row>
    <row r="5217" ht="22.5" hidden="1" spans="1:20">
      <c r="A5217" s="158">
        <f>Cartilha_GLOBAL!A5217</f>
        <v>89797</v>
      </c>
      <c r="B5217" s="100" t="str">
        <f>Cartilha_GLOBAL!B5217</f>
        <v>SINAPI</v>
      </c>
      <c r="C5217" s="104" t="str">
        <f>Cartilha_GLOBAL!C5217</f>
        <v>JUNÇÃO SIMPLES, PVC, SERIE NORMAL, ESGOTO PREDIAL, DN 100 X 100 MM, JUNTA ELÁSTICA, FORNECIDO E INSTALADO EM RAMAL DE DESCARGA OU RAMAL DE ESGOTO SANITÁRIO. AF_08/2022</v>
      </c>
      <c r="D5217" s="94" t="str">
        <f>Cartilha_GLOBAL!D5217</f>
        <v>UN</v>
      </c>
      <c r="E5217" s="105">
        <f>Cartilha_GLOBAL!$E5217</f>
        <v>52.34</v>
      </c>
      <c r="F5217" s="182">
        <f>Cartilha_GLOBAL!$F5217</f>
        <v>64.24</v>
      </c>
      <c r="G5217" s="108"/>
      <c r="H5217" s="107">
        <f t="shared" si="321"/>
        <v>0</v>
      </c>
      <c r="I5217" s="143">
        <f t="shared" si="322"/>
        <v>0</v>
      </c>
      <c r="J5217" s="142"/>
      <c r="K5217" s="228"/>
      <c r="L5217" s="7" t="str">
        <f t="shared" si="323"/>
        <v/>
      </c>
      <c r="M5217" s="7" t="str">
        <f t="shared" si="324"/>
        <v/>
      </c>
      <c r="N5217" s="7" t="str">
        <f>Cartilha_GLOBAL!N5217</f>
        <v/>
      </c>
      <c r="O5217" s="144"/>
      <c r="Q5217" s="151"/>
      <c r="R5217" s="152">
        <v>0</v>
      </c>
      <c r="T5217" s="153">
        <f>IF(Cartilha_GLOBAL!R5217=0,0,IF(Cartilha_GLOBAL!R5217&gt;0,"c","b"))</f>
        <v>0</v>
      </c>
    </row>
    <row r="5218" ht="22.5" hidden="1" spans="1:20">
      <c r="A5218" s="158">
        <f>Cartilha_GLOBAL!A5218</f>
        <v>102710</v>
      </c>
      <c r="B5218" s="100" t="str">
        <f>Cartilha_GLOBAL!B5218</f>
        <v>SINAPI</v>
      </c>
      <c r="C5218" s="104" t="str">
        <f>Cartilha_GLOBAL!C5218</f>
        <v>JUNÇÃO SIMPLES DE PVC, 45 GRAUS, SÉRIE NORMAL, PARA ESGOTO PREDIAL, DN 100 MM, INSTALADA EM DRENO - FORNECIMENTO E INSTALAÇÃO. AF_07/2021</v>
      </c>
      <c r="D5218" s="94" t="str">
        <f>Cartilha_GLOBAL!D5218</f>
        <v>UN</v>
      </c>
      <c r="E5218" s="105">
        <f>Cartilha_GLOBAL!$E5218</f>
        <v>65.75</v>
      </c>
      <c r="F5218" s="182">
        <f>Cartilha_GLOBAL!$F5218</f>
        <v>80.7</v>
      </c>
      <c r="G5218" s="108"/>
      <c r="H5218" s="107">
        <f t="shared" si="321"/>
        <v>0</v>
      </c>
      <c r="I5218" s="143">
        <f t="shared" si="322"/>
        <v>0</v>
      </c>
      <c r="J5218" s="142"/>
      <c r="K5218" s="228"/>
      <c r="L5218" s="7" t="str">
        <f t="shared" si="323"/>
        <v/>
      </c>
      <c r="M5218" s="7" t="str">
        <f t="shared" si="324"/>
        <v/>
      </c>
      <c r="N5218" s="7" t="str">
        <f>Cartilha_GLOBAL!N5218</f>
        <v/>
      </c>
      <c r="O5218" s="144"/>
      <c r="Q5218" s="151"/>
      <c r="R5218" s="152">
        <v>0</v>
      </c>
      <c r="T5218" s="153">
        <f>IF(Cartilha_GLOBAL!R5218=0,0,IF(Cartilha_GLOBAL!R5218&gt;0,"c","b"))</f>
        <v>0</v>
      </c>
    </row>
    <row r="5219" ht="22.5" hidden="1" spans="1:20">
      <c r="A5219" s="158">
        <f>Cartilha_GLOBAL!A5219</f>
        <v>102711</v>
      </c>
      <c r="B5219" s="100" t="str">
        <f>Cartilha_GLOBAL!B5219</f>
        <v>SINAPI</v>
      </c>
      <c r="C5219" s="104" t="str">
        <f>Cartilha_GLOBAL!C5219</f>
        <v>JUNÇÃO DUPLA DE PVC, SÉRIE NORMAL, PARA ESGOTO PREDIAL, DN 100 X 100 X 100 MM, INSTALADA EM DRENO  - FORNECIMENTO E INSTALAÇÃO. AF_07/2021</v>
      </c>
      <c r="D5219" s="94" t="str">
        <f>Cartilha_GLOBAL!D5219</f>
        <v>UN</v>
      </c>
      <c r="E5219" s="105">
        <f>Cartilha_GLOBAL!$E5219</f>
        <v>83.98</v>
      </c>
      <c r="F5219" s="182">
        <f>Cartilha_GLOBAL!$F5219</f>
        <v>103.08</v>
      </c>
      <c r="G5219" s="108"/>
      <c r="H5219" s="107">
        <f t="shared" si="321"/>
        <v>0</v>
      </c>
      <c r="I5219" s="143">
        <f t="shared" si="322"/>
        <v>0</v>
      </c>
      <c r="J5219" s="142"/>
      <c r="K5219" s="228"/>
      <c r="L5219" s="7" t="str">
        <f t="shared" si="323"/>
        <v/>
      </c>
      <c r="M5219" s="7" t="str">
        <f t="shared" si="324"/>
        <v/>
      </c>
      <c r="N5219" s="7" t="str">
        <f>Cartilha_GLOBAL!N5219</f>
        <v/>
      </c>
      <c r="O5219" s="144"/>
      <c r="Q5219" s="151"/>
      <c r="R5219" s="152">
        <v>0</v>
      </c>
      <c r="T5219" s="153">
        <f>IF(Cartilha_GLOBAL!R5219=0,0,IF(Cartilha_GLOBAL!R5219&gt;0,"c","b"))</f>
        <v>0</v>
      </c>
    </row>
    <row r="5220" ht="12.75" hidden="1" spans="1:20">
      <c r="A5220" s="154" t="str">
        <f>Cartilha_GLOBAL!A5220</f>
        <v>9.3.27</v>
      </c>
      <c r="B5220" s="100">
        <f>Cartilha_GLOBAL!B5220</f>
        <v>0</v>
      </c>
      <c r="C5220" s="161" t="str">
        <f>Cartilha_GLOBAL!C5220</f>
        <v>EM RAMAL PRUMADA DE ESGOTO SANITÁRIO OU VENTILAÇÃO</v>
      </c>
      <c r="D5220" s="94">
        <f>Cartilha_GLOBAL!D5220</f>
        <v>0</v>
      </c>
      <c r="E5220" s="105">
        <f>Cartilha_GLOBAL!$E5220</f>
        <v>0</v>
      </c>
      <c r="F5220" s="182">
        <f>Cartilha_GLOBAL!$F5220</f>
        <v>0</v>
      </c>
      <c r="G5220" s="187"/>
      <c r="H5220" s="187">
        <f t="shared" si="321"/>
        <v>0</v>
      </c>
      <c r="I5220" s="188">
        <f t="shared" si="322"/>
        <v>0</v>
      </c>
      <c r="J5220" s="142"/>
      <c r="K5220" s="145" t="str">
        <f>IF(SUM(I5221:I5244)&gt;0,"xx","")</f>
        <v/>
      </c>
      <c r="L5220" s="7" t="str">
        <f t="shared" si="323"/>
        <v/>
      </c>
      <c r="M5220" s="7" t="str">
        <f t="shared" si="324"/>
        <v/>
      </c>
      <c r="N5220" s="7" t="str">
        <f>Cartilha_GLOBAL!N5220</f>
        <v/>
      </c>
      <c r="O5220" s="144"/>
      <c r="Q5220" s="151"/>
      <c r="R5220" s="152">
        <v>0</v>
      </c>
      <c r="T5220" s="153">
        <f>IF(Cartilha_GLOBAL!R5220=0,0,IF(Cartilha_GLOBAL!R5220&gt;0,"c","b"))</f>
        <v>0</v>
      </c>
    </row>
    <row r="5221" ht="22.5" hidden="1" spans="1:20">
      <c r="A5221" s="158">
        <f>Cartilha_GLOBAL!A5221</f>
        <v>89802</v>
      </c>
      <c r="B5221" s="100" t="str">
        <f>Cartilha_GLOBAL!B5221</f>
        <v>SINAPI</v>
      </c>
      <c r="C5221" s="104" t="str">
        <f>Cartilha_GLOBAL!C5221</f>
        <v>JOELHO 45 GRAUS, PVC, SERIE NORMAL, ESGOTO PREDIAL, DN 50 MM, JUNTA ELÁSTICA, FORNECIDO E INSTALADO EM PRUMADA DE ESGOTO SANITÁRIO OU VENTILAÇÃO. AF_08/2022</v>
      </c>
      <c r="D5221" s="94" t="str">
        <f>Cartilha_GLOBAL!D5221</f>
        <v>UN</v>
      </c>
      <c r="E5221" s="105">
        <f>Cartilha_GLOBAL!$E5221</f>
        <v>10.28</v>
      </c>
      <c r="F5221" s="182">
        <f>Cartilha_GLOBAL!$F5221</f>
        <v>12.62</v>
      </c>
      <c r="G5221" s="108"/>
      <c r="H5221" s="107">
        <f t="shared" si="321"/>
        <v>0</v>
      </c>
      <c r="I5221" s="143">
        <f t="shared" si="322"/>
        <v>0</v>
      </c>
      <c r="J5221" s="142"/>
      <c r="K5221" s="228"/>
      <c r="L5221" s="7" t="str">
        <f t="shared" si="323"/>
        <v/>
      </c>
      <c r="M5221" s="7" t="str">
        <f t="shared" si="324"/>
        <v/>
      </c>
      <c r="N5221" s="7" t="str">
        <f>Cartilha_GLOBAL!N5221</f>
        <v/>
      </c>
      <c r="O5221" s="144"/>
      <c r="Q5221" s="151"/>
      <c r="R5221" s="152">
        <v>0</v>
      </c>
      <c r="T5221" s="153">
        <f>IF(Cartilha_GLOBAL!R5221=0,0,IF(Cartilha_GLOBAL!R5221&gt;0,"c","b"))</f>
        <v>0</v>
      </c>
    </row>
    <row r="5222" ht="22.5" hidden="1" spans="1:20">
      <c r="A5222" s="158">
        <f>Cartilha_GLOBAL!A5222</f>
        <v>89806</v>
      </c>
      <c r="B5222" s="100" t="str">
        <f>Cartilha_GLOBAL!B5222</f>
        <v>SINAPI</v>
      </c>
      <c r="C5222" s="104" t="str">
        <f>Cartilha_GLOBAL!C5222</f>
        <v>JOELHO 45 GRAUS, PVC, SERIE NORMAL, ESGOTO PREDIAL, DN 75 MM, JUNTA ELÁSTICA, FORNECIDO E INSTALADO EM PRUMADA DE ESGOTO SANITÁRIO OU VENTILAÇÃO. AF_08/2022</v>
      </c>
      <c r="D5222" s="94" t="str">
        <f>Cartilha_GLOBAL!D5222</f>
        <v>UN</v>
      </c>
      <c r="E5222" s="105">
        <f>Cartilha_GLOBAL!$E5222</f>
        <v>21.9</v>
      </c>
      <c r="F5222" s="182">
        <f>Cartilha_GLOBAL!$F5222</f>
        <v>26.88</v>
      </c>
      <c r="G5222" s="108"/>
      <c r="H5222" s="107">
        <f t="shared" si="321"/>
        <v>0</v>
      </c>
      <c r="I5222" s="143">
        <f t="shared" si="322"/>
        <v>0</v>
      </c>
      <c r="J5222" s="142"/>
      <c r="K5222" s="228"/>
      <c r="L5222" s="7" t="str">
        <f t="shared" si="323"/>
        <v/>
      </c>
      <c r="M5222" s="7" t="str">
        <f t="shared" si="324"/>
        <v/>
      </c>
      <c r="N5222" s="7" t="str">
        <f>Cartilha_GLOBAL!N5222</f>
        <v/>
      </c>
      <c r="O5222" s="144"/>
      <c r="Q5222" s="151"/>
      <c r="R5222" s="152">
        <v>0</v>
      </c>
      <c r="T5222" s="153">
        <f>IF(Cartilha_GLOBAL!R5222=0,0,IF(Cartilha_GLOBAL!R5222&gt;0,"c","b"))</f>
        <v>0</v>
      </c>
    </row>
    <row r="5223" ht="22.5" hidden="1" spans="1:20">
      <c r="A5223" s="158">
        <f>Cartilha_GLOBAL!A5223</f>
        <v>89810</v>
      </c>
      <c r="B5223" s="100" t="str">
        <f>Cartilha_GLOBAL!B5223</f>
        <v>SINAPI</v>
      </c>
      <c r="C5223" s="104" t="str">
        <f>Cartilha_GLOBAL!C5223</f>
        <v>JOELHO 45 GRAUS, PVC, SERIE NORMAL, ESGOTO PREDIAL, DN 100 MM, JUNTA ELÁSTICA, FORNECIDO E INSTALADO EM PRUMADA DE ESGOTO SANITÁRIO OU VENTILAÇÃO. AF_08/2022</v>
      </c>
      <c r="D5223" s="94" t="str">
        <f>Cartilha_GLOBAL!D5223</f>
        <v>UN</v>
      </c>
      <c r="E5223" s="105">
        <f>Cartilha_GLOBAL!$E5223</f>
        <v>30.54</v>
      </c>
      <c r="F5223" s="182">
        <f>Cartilha_GLOBAL!$F5223</f>
        <v>37.48</v>
      </c>
      <c r="G5223" s="108"/>
      <c r="H5223" s="107">
        <f t="shared" si="321"/>
        <v>0</v>
      </c>
      <c r="I5223" s="143">
        <f t="shared" si="322"/>
        <v>0</v>
      </c>
      <c r="J5223" s="142"/>
      <c r="K5223" s="228"/>
      <c r="L5223" s="7" t="str">
        <f t="shared" si="323"/>
        <v/>
      </c>
      <c r="M5223" s="7" t="str">
        <f t="shared" si="324"/>
        <v/>
      </c>
      <c r="N5223" s="7" t="str">
        <f>Cartilha_GLOBAL!N5223</f>
        <v/>
      </c>
      <c r="O5223" s="144"/>
      <c r="Q5223" s="151"/>
      <c r="R5223" s="152">
        <v>0</v>
      </c>
      <c r="T5223" s="153">
        <f>IF(Cartilha_GLOBAL!R5223=0,0,IF(Cartilha_GLOBAL!R5223&gt;0,"c","b"))</f>
        <v>0</v>
      </c>
    </row>
    <row r="5224" ht="22.5" hidden="1" spans="1:20">
      <c r="A5224" s="158">
        <f>Cartilha_GLOBAL!A5224</f>
        <v>89801</v>
      </c>
      <c r="B5224" s="100" t="str">
        <f>Cartilha_GLOBAL!B5224</f>
        <v>SINAPI</v>
      </c>
      <c r="C5224" s="104" t="str">
        <f>Cartilha_GLOBAL!C5224</f>
        <v>JOELHO 90 GRAUS, PVC, SERIE NORMAL, ESGOTO PREDIAL, DN 50 MM, JUNTA ELÁSTICA, FORNECIDO E INSTALADO EM PRUMADA DE ESGOTO SANITÁRIO OU VENTILAÇÃO. AF_08/2022</v>
      </c>
      <c r="D5224" s="94" t="str">
        <f>Cartilha_GLOBAL!D5224</f>
        <v>UN</v>
      </c>
      <c r="E5224" s="105">
        <f>Cartilha_GLOBAL!$E5224</f>
        <v>9.53</v>
      </c>
      <c r="F5224" s="182">
        <f>Cartilha_GLOBAL!$F5224</f>
        <v>11.7</v>
      </c>
      <c r="G5224" s="108"/>
      <c r="H5224" s="107">
        <f t="shared" si="321"/>
        <v>0</v>
      </c>
      <c r="I5224" s="143">
        <f t="shared" si="322"/>
        <v>0</v>
      </c>
      <c r="J5224" s="142"/>
      <c r="K5224" s="228"/>
      <c r="L5224" s="7" t="str">
        <f t="shared" si="323"/>
        <v/>
      </c>
      <c r="M5224" s="7" t="str">
        <f t="shared" si="324"/>
        <v/>
      </c>
      <c r="N5224" s="7" t="str">
        <f>Cartilha_GLOBAL!N5224</f>
        <v/>
      </c>
      <c r="O5224" s="144"/>
      <c r="Q5224" s="151"/>
      <c r="R5224" s="152">
        <v>0</v>
      </c>
      <c r="T5224" s="153">
        <f>IF(Cartilha_GLOBAL!R5224=0,0,IF(Cartilha_GLOBAL!R5224&gt;0,"c","b"))</f>
        <v>0</v>
      </c>
    </row>
    <row r="5225" ht="22.5" hidden="1" spans="1:20">
      <c r="A5225" s="158">
        <f>Cartilha_GLOBAL!A5225</f>
        <v>89803</v>
      </c>
      <c r="B5225" s="100" t="str">
        <f>Cartilha_GLOBAL!B5225</f>
        <v>SINAPI</v>
      </c>
      <c r="C5225" s="104" t="str">
        <f>Cartilha_GLOBAL!C5225</f>
        <v>CURVA CURTA 90 GRAUS, PVC, SERIE NORMAL, ESGOTO PREDIAL, DN 50 MM, JUNTA ELÁSTICA, FORNECIDO E INSTALADO EM PRUMADA DE ESGOTO SANITÁRIO OU VENTILAÇÃO. AF_08/2022</v>
      </c>
      <c r="D5225" s="94" t="str">
        <f>Cartilha_GLOBAL!D5225</f>
        <v>UN</v>
      </c>
      <c r="E5225" s="105">
        <f>Cartilha_GLOBAL!$E5225</f>
        <v>18.15</v>
      </c>
      <c r="F5225" s="182">
        <f>Cartilha_GLOBAL!$F5225</f>
        <v>22.28</v>
      </c>
      <c r="G5225" s="108"/>
      <c r="H5225" s="107">
        <f t="shared" si="321"/>
        <v>0</v>
      </c>
      <c r="I5225" s="143">
        <f t="shared" si="322"/>
        <v>0</v>
      </c>
      <c r="J5225" s="142"/>
      <c r="K5225" s="228"/>
      <c r="L5225" s="7" t="str">
        <f t="shared" si="323"/>
        <v/>
      </c>
      <c r="M5225" s="7" t="str">
        <f t="shared" si="324"/>
        <v/>
      </c>
      <c r="N5225" s="7" t="str">
        <f>Cartilha_GLOBAL!N5225</f>
        <v/>
      </c>
      <c r="O5225" s="144"/>
      <c r="Q5225" s="151"/>
      <c r="R5225" s="152">
        <v>0</v>
      </c>
      <c r="T5225" s="153">
        <f>IF(Cartilha_GLOBAL!R5225=0,0,IF(Cartilha_GLOBAL!R5225&gt;0,"c","b"))</f>
        <v>0</v>
      </c>
    </row>
    <row r="5226" ht="22.5" hidden="1" spans="1:20">
      <c r="A5226" s="158">
        <f>Cartilha_GLOBAL!A5226</f>
        <v>89805</v>
      </c>
      <c r="B5226" s="100" t="str">
        <f>Cartilha_GLOBAL!B5226</f>
        <v>SINAPI</v>
      </c>
      <c r="C5226" s="104" t="str">
        <f>Cartilha_GLOBAL!C5226</f>
        <v>JOELHO 90 GRAUS, PVC, SERIE NORMAL, ESGOTO PREDIAL, DN 75 MM, JUNTA ELÁSTICA, FORNECIDO E INSTALADO EM PRUMADA DE ESGOTO SANITÁRIO OU VENTILAÇÃO. AF_08/2022</v>
      </c>
      <c r="D5226" s="94" t="str">
        <f>Cartilha_GLOBAL!D5226</f>
        <v>UN</v>
      </c>
      <c r="E5226" s="105">
        <f>Cartilha_GLOBAL!$E5226</f>
        <v>20.91</v>
      </c>
      <c r="F5226" s="182">
        <f>Cartilha_GLOBAL!$F5226</f>
        <v>25.66</v>
      </c>
      <c r="G5226" s="108"/>
      <c r="H5226" s="107">
        <f t="shared" si="321"/>
        <v>0</v>
      </c>
      <c r="I5226" s="143">
        <f t="shared" si="322"/>
        <v>0</v>
      </c>
      <c r="J5226" s="142"/>
      <c r="K5226" s="228"/>
      <c r="L5226" s="7" t="str">
        <f t="shared" si="323"/>
        <v/>
      </c>
      <c r="M5226" s="7" t="str">
        <f t="shared" si="324"/>
        <v/>
      </c>
      <c r="N5226" s="7" t="str">
        <f>Cartilha_GLOBAL!N5226</f>
        <v/>
      </c>
      <c r="O5226" s="144"/>
      <c r="Q5226" s="151"/>
      <c r="R5226" s="152">
        <v>0</v>
      </c>
      <c r="T5226" s="153">
        <f>IF(Cartilha_GLOBAL!R5226=0,0,IF(Cartilha_GLOBAL!R5226&gt;0,"c","b"))</f>
        <v>0</v>
      </c>
    </row>
    <row r="5227" ht="22.5" hidden="1" spans="1:20">
      <c r="A5227" s="158">
        <f>Cartilha_GLOBAL!A5227</f>
        <v>89809</v>
      </c>
      <c r="B5227" s="100" t="str">
        <f>Cartilha_GLOBAL!B5227</f>
        <v>SINAPI</v>
      </c>
      <c r="C5227" s="104" t="str">
        <f>Cartilha_GLOBAL!C5227</f>
        <v>JOELHO 90 GRAUS, PVC, SERIE NORMAL, ESGOTO PREDIAL, DN 100 MM, JUNTA ELÁSTICA, FORNECIDO E INSTALADO EM PRUMADA DE ESGOTO SANITÁRIO OU VENTILAÇÃO. AF_08/2022</v>
      </c>
      <c r="D5227" s="94" t="str">
        <f>Cartilha_GLOBAL!D5227</f>
        <v>UN</v>
      </c>
      <c r="E5227" s="105">
        <f>Cartilha_GLOBAL!$E5227</f>
        <v>29.69</v>
      </c>
      <c r="F5227" s="182">
        <f>Cartilha_GLOBAL!$F5227</f>
        <v>36.44</v>
      </c>
      <c r="G5227" s="108"/>
      <c r="H5227" s="107">
        <f t="shared" si="321"/>
        <v>0</v>
      </c>
      <c r="I5227" s="143">
        <f t="shared" si="322"/>
        <v>0</v>
      </c>
      <c r="J5227" s="142"/>
      <c r="K5227" s="228"/>
      <c r="L5227" s="7" t="str">
        <f t="shared" si="323"/>
        <v/>
      </c>
      <c r="M5227" s="7" t="str">
        <f t="shared" si="324"/>
        <v/>
      </c>
      <c r="N5227" s="7" t="str">
        <f>Cartilha_GLOBAL!N5227</f>
        <v/>
      </c>
      <c r="O5227" s="144"/>
      <c r="Q5227" s="151"/>
      <c r="R5227" s="152">
        <v>0</v>
      </c>
      <c r="T5227" s="153">
        <f>IF(Cartilha_GLOBAL!R5227=0,0,IF(Cartilha_GLOBAL!R5227&gt;0,"c","b"))</f>
        <v>0</v>
      </c>
    </row>
    <row r="5228" ht="22.5" hidden="1" spans="1:20">
      <c r="A5228" s="158">
        <f>Cartilha_GLOBAL!A5228</f>
        <v>89807</v>
      </c>
      <c r="B5228" s="100" t="str">
        <f>Cartilha_GLOBAL!B5228</f>
        <v>SINAPI</v>
      </c>
      <c r="C5228" s="104" t="str">
        <f>Cartilha_GLOBAL!C5228</f>
        <v>CURVA CURTA 90 GRAUS, PVC, SERIE NORMAL, ESGOTO PREDIAL, DN 75 MM, JUNTA ELÁSTICA, FORNECIDO E INSTALADO EM PRUMADA DE ESGOTO SANITÁRIO OU VENTILAÇÃO. AF_08/2022</v>
      </c>
      <c r="D5228" s="94" t="str">
        <f>Cartilha_GLOBAL!D5228</f>
        <v>UN</v>
      </c>
      <c r="E5228" s="105">
        <f>Cartilha_GLOBAL!$E5228</f>
        <v>38.29</v>
      </c>
      <c r="F5228" s="182">
        <f>Cartilha_GLOBAL!$F5228</f>
        <v>47</v>
      </c>
      <c r="G5228" s="108"/>
      <c r="H5228" s="107">
        <f t="shared" si="321"/>
        <v>0</v>
      </c>
      <c r="I5228" s="143">
        <f t="shared" si="322"/>
        <v>0</v>
      </c>
      <c r="J5228" s="142"/>
      <c r="K5228" s="228"/>
      <c r="L5228" s="7" t="str">
        <f t="shared" si="323"/>
        <v/>
      </c>
      <c r="M5228" s="7" t="str">
        <f t="shared" si="324"/>
        <v/>
      </c>
      <c r="N5228" s="7" t="str">
        <f>Cartilha_GLOBAL!N5228</f>
        <v/>
      </c>
      <c r="O5228" s="144"/>
      <c r="Q5228" s="151"/>
      <c r="R5228" s="152">
        <v>0</v>
      </c>
      <c r="T5228" s="153">
        <f>IF(Cartilha_GLOBAL!R5228=0,0,IF(Cartilha_GLOBAL!R5228&gt;0,"c","b"))</f>
        <v>0</v>
      </c>
    </row>
    <row r="5229" ht="22.5" hidden="1" spans="1:20">
      <c r="A5229" s="158">
        <f>Cartilha_GLOBAL!A5229</f>
        <v>89811</v>
      </c>
      <c r="B5229" s="100" t="str">
        <f>Cartilha_GLOBAL!B5229</f>
        <v>SINAPI</v>
      </c>
      <c r="C5229" s="104" t="str">
        <f>Cartilha_GLOBAL!C5229</f>
        <v>CURVA CURTA 90 GRAUS, PVC, SERIE NORMAL, ESGOTO PREDIAL, DN 100 MM, JUNTA ELÁSTICA, FORNECIDO E INSTALADO EM PRUMADA DE ESGOTO SANITÁRIO OU VENTILAÇÃO. AF_08/2022</v>
      </c>
      <c r="D5229" s="94" t="str">
        <f>Cartilha_GLOBAL!D5229</f>
        <v>UN</v>
      </c>
      <c r="E5229" s="105">
        <f>Cartilha_GLOBAL!$E5229</f>
        <v>45.01</v>
      </c>
      <c r="F5229" s="182">
        <f>Cartilha_GLOBAL!$F5229</f>
        <v>55.25</v>
      </c>
      <c r="G5229" s="108"/>
      <c r="H5229" s="107">
        <f t="shared" si="321"/>
        <v>0</v>
      </c>
      <c r="I5229" s="143">
        <f t="shared" si="322"/>
        <v>0</v>
      </c>
      <c r="J5229" s="142"/>
      <c r="K5229" s="228"/>
      <c r="L5229" s="7" t="str">
        <f t="shared" si="323"/>
        <v/>
      </c>
      <c r="M5229" s="7" t="str">
        <f t="shared" si="324"/>
        <v/>
      </c>
      <c r="N5229" s="7" t="str">
        <f>Cartilha_GLOBAL!N5229</f>
        <v/>
      </c>
      <c r="O5229" s="144"/>
      <c r="Q5229" s="151"/>
      <c r="R5229" s="152">
        <v>0</v>
      </c>
      <c r="T5229" s="153">
        <f>IF(Cartilha_GLOBAL!R5229=0,0,IF(Cartilha_GLOBAL!R5229&gt;0,"c","b"))</f>
        <v>0</v>
      </c>
    </row>
    <row r="5230" ht="22.5" hidden="1" spans="1:20">
      <c r="A5230" s="158">
        <f>Cartilha_GLOBAL!A5230</f>
        <v>89804</v>
      </c>
      <c r="B5230" s="100" t="str">
        <f>Cartilha_GLOBAL!B5230</f>
        <v>SINAPI</v>
      </c>
      <c r="C5230" s="104" t="str">
        <f>Cartilha_GLOBAL!C5230</f>
        <v>CURVA LONGA 90 GRAUS, PVC, SERIE NORMAL, ESGOTO PREDIAL, DN 50 MM, JUNTA ELÁSTICA, FORNECIDO E INSTALADO EM PRUMADA DE ESGOTO SANITÁRIO OU VENTILAÇÃO. AF_08/2022</v>
      </c>
      <c r="D5230" s="94" t="str">
        <f>Cartilha_GLOBAL!D5230</f>
        <v>UN</v>
      </c>
      <c r="E5230" s="105">
        <f>Cartilha_GLOBAL!$E5230</f>
        <v>20.37</v>
      </c>
      <c r="F5230" s="182">
        <f>Cartilha_GLOBAL!$F5230</f>
        <v>25</v>
      </c>
      <c r="G5230" s="108"/>
      <c r="H5230" s="107">
        <f t="shared" ref="H5230:H5293" si="325">IF(G5230=0,0,F5230)</f>
        <v>0</v>
      </c>
      <c r="I5230" s="143">
        <f t="shared" ref="I5230:I5293" si="326">IF(ISBLANK(G5230),0,IF(R5230=0,ROUND(G5230*H5230,2),IF(R5230="b",ROUNDDOWN(G5230*H5230,2),ROUNDUP(G5230*H5230,2))))</f>
        <v>0</v>
      </c>
      <c r="J5230" s="142"/>
      <c r="K5230" s="228"/>
      <c r="L5230" s="7" t="str">
        <f t="shared" ref="L5230:L5293" si="327">IF(K5230="X","x",IF(K5230="xx","x",IF(I5230&gt;0,"x","")))</f>
        <v/>
      </c>
      <c r="M5230" s="7" t="str">
        <f t="shared" ref="M5230:M5293" si="328">IF(K5230="X","x",IF(K5230="xx","x",IF(I5230&gt;0,"x","")))</f>
        <v/>
      </c>
      <c r="N5230" s="7" t="str">
        <f>Cartilha_GLOBAL!N5230</f>
        <v/>
      </c>
      <c r="O5230" s="144"/>
      <c r="Q5230" s="151"/>
      <c r="R5230" s="152">
        <v>0</v>
      </c>
      <c r="T5230" s="153">
        <f>IF(Cartilha_GLOBAL!R5230=0,0,IF(Cartilha_GLOBAL!R5230&gt;0,"c","b"))</f>
        <v>0</v>
      </c>
    </row>
    <row r="5231" ht="22.5" hidden="1" spans="1:20">
      <c r="A5231" s="158">
        <f>Cartilha_GLOBAL!A5231</f>
        <v>89808</v>
      </c>
      <c r="B5231" s="100" t="str">
        <f>Cartilha_GLOBAL!B5231</f>
        <v>SINAPI</v>
      </c>
      <c r="C5231" s="104" t="str">
        <f>Cartilha_GLOBAL!C5231</f>
        <v>CURVA LONGA 90 GRAUS, PVC, SERIE NORMAL, ESGOTO PREDIAL, DN 75 MM, JUNTA ELÁSTICA, FORNECIDO E INSTALADO EM PRUMADA DE ESGOTO SANITÁRIO OU VENTILAÇÃO. AF_08/2022</v>
      </c>
      <c r="D5231" s="94" t="str">
        <f>Cartilha_GLOBAL!D5231</f>
        <v>UN</v>
      </c>
      <c r="E5231" s="105">
        <f>Cartilha_GLOBAL!$E5231</f>
        <v>59.26</v>
      </c>
      <c r="F5231" s="182">
        <f>Cartilha_GLOBAL!$F5231</f>
        <v>72.74</v>
      </c>
      <c r="G5231" s="108"/>
      <c r="H5231" s="107">
        <f t="shared" si="325"/>
        <v>0</v>
      </c>
      <c r="I5231" s="143">
        <f t="shared" si="326"/>
        <v>0</v>
      </c>
      <c r="J5231" s="142"/>
      <c r="K5231" s="228"/>
      <c r="L5231" s="7" t="str">
        <f t="shared" si="327"/>
        <v/>
      </c>
      <c r="M5231" s="7" t="str">
        <f t="shared" si="328"/>
        <v/>
      </c>
      <c r="N5231" s="7" t="str">
        <f>Cartilha_GLOBAL!N5231</f>
        <v/>
      </c>
      <c r="O5231" s="144"/>
      <c r="Q5231" s="151"/>
      <c r="R5231" s="152">
        <v>0</v>
      </c>
      <c r="T5231" s="153">
        <f>IF(Cartilha_GLOBAL!R5231=0,0,IF(Cartilha_GLOBAL!R5231&gt;0,"c","b"))</f>
        <v>0</v>
      </c>
    </row>
    <row r="5232" ht="22.5" hidden="1" spans="1:20">
      <c r="A5232" s="158">
        <f>Cartilha_GLOBAL!A5232</f>
        <v>89812</v>
      </c>
      <c r="B5232" s="100" t="str">
        <f>Cartilha_GLOBAL!B5232</f>
        <v>SINAPI</v>
      </c>
      <c r="C5232" s="104" t="str">
        <f>Cartilha_GLOBAL!C5232</f>
        <v>CURVA LONGA 90 GRAUS, PVC, SERIE NORMAL, ESGOTO PREDIAL, DN 100 MM, JUNTA ELÁSTICA, FORNECIDO E INSTALADO EM PRUMADA DE ESGOTO SANITÁRIO OU VENTILAÇÃO. AF_08/2022</v>
      </c>
      <c r="D5232" s="94" t="str">
        <f>Cartilha_GLOBAL!D5232</f>
        <v>UN</v>
      </c>
      <c r="E5232" s="105">
        <f>Cartilha_GLOBAL!$E5232</f>
        <v>80.7</v>
      </c>
      <c r="F5232" s="182">
        <f>Cartilha_GLOBAL!$F5232</f>
        <v>99.05</v>
      </c>
      <c r="G5232" s="108"/>
      <c r="H5232" s="107">
        <f t="shared" si="325"/>
        <v>0</v>
      </c>
      <c r="I5232" s="143">
        <f t="shared" si="326"/>
        <v>0</v>
      </c>
      <c r="J5232" s="142"/>
      <c r="K5232" s="228"/>
      <c r="L5232" s="7" t="str">
        <f t="shared" si="327"/>
        <v/>
      </c>
      <c r="M5232" s="7" t="str">
        <f t="shared" si="328"/>
        <v/>
      </c>
      <c r="N5232" s="7" t="str">
        <f>Cartilha_GLOBAL!N5232</f>
        <v/>
      </c>
      <c r="O5232" s="144"/>
      <c r="Q5232" s="151"/>
      <c r="R5232" s="152">
        <v>0</v>
      </c>
      <c r="T5232" s="153">
        <f>IF(Cartilha_GLOBAL!R5232=0,0,IF(Cartilha_GLOBAL!R5232&gt;0,"c","b"))</f>
        <v>0</v>
      </c>
    </row>
    <row r="5233" ht="22.5" hidden="1" spans="1:20">
      <c r="A5233" s="158">
        <f>Cartilha_GLOBAL!A5233</f>
        <v>89813</v>
      </c>
      <c r="B5233" s="100" t="str">
        <f>Cartilha_GLOBAL!B5233</f>
        <v>SINAPI</v>
      </c>
      <c r="C5233" s="104" t="str">
        <f>Cartilha_GLOBAL!C5233</f>
        <v>LUVA SIMPLES, PVC, SERIE NORMAL, ESGOTO PREDIAL, DN 50 MM, JUNTA ELÁSTICA, FORNECIDO E INSTALADO EM PRUMADA DE ESGOTO SANITÁRIO OU VENTILAÇÃO. AF_08/2022</v>
      </c>
      <c r="D5233" s="94" t="str">
        <f>Cartilha_GLOBAL!D5233</f>
        <v>UN</v>
      </c>
      <c r="E5233" s="105">
        <f>Cartilha_GLOBAL!$E5233</f>
        <v>6.16</v>
      </c>
      <c r="F5233" s="182">
        <f>Cartilha_GLOBAL!$F5233</f>
        <v>7.56</v>
      </c>
      <c r="G5233" s="108"/>
      <c r="H5233" s="107">
        <f t="shared" si="325"/>
        <v>0</v>
      </c>
      <c r="I5233" s="143">
        <f t="shared" si="326"/>
        <v>0</v>
      </c>
      <c r="J5233" s="142"/>
      <c r="K5233" s="228"/>
      <c r="L5233" s="7" t="str">
        <f t="shared" si="327"/>
        <v/>
      </c>
      <c r="M5233" s="7" t="str">
        <f t="shared" si="328"/>
        <v/>
      </c>
      <c r="N5233" s="7" t="str">
        <f>Cartilha_GLOBAL!N5233</f>
        <v/>
      </c>
      <c r="O5233" s="144"/>
      <c r="Q5233" s="151"/>
      <c r="R5233" s="152">
        <v>0</v>
      </c>
      <c r="T5233" s="153">
        <f>IF(Cartilha_GLOBAL!R5233=0,0,IF(Cartilha_GLOBAL!R5233&gt;0,"c","b"))</f>
        <v>0</v>
      </c>
    </row>
    <row r="5234" ht="22.5" hidden="1" spans="1:20">
      <c r="A5234" s="158">
        <f>Cartilha_GLOBAL!A5234</f>
        <v>89817</v>
      </c>
      <c r="B5234" s="100" t="str">
        <f>Cartilha_GLOBAL!B5234</f>
        <v>SINAPI</v>
      </c>
      <c r="C5234" s="104" t="str">
        <f>Cartilha_GLOBAL!C5234</f>
        <v>LUVA SIMPLES, PVC, SERIE NORMAL, ESGOTO PREDIAL, DN 75 MM, JUNTA ELÁSTICA, FORNECIDO E INSTALADO EM PRUMADA DE ESGOTO SANITÁRIO OU VENTILAÇÃO. AF_08/2022</v>
      </c>
      <c r="D5234" s="94" t="str">
        <f>Cartilha_GLOBAL!D5234</f>
        <v>UN</v>
      </c>
      <c r="E5234" s="105">
        <f>Cartilha_GLOBAL!$E5234</f>
        <v>15.2</v>
      </c>
      <c r="F5234" s="182">
        <f>Cartilha_GLOBAL!$F5234</f>
        <v>18.66</v>
      </c>
      <c r="G5234" s="108"/>
      <c r="H5234" s="107">
        <f t="shared" si="325"/>
        <v>0</v>
      </c>
      <c r="I5234" s="143">
        <f t="shared" si="326"/>
        <v>0</v>
      </c>
      <c r="J5234" s="142"/>
      <c r="K5234" s="228"/>
      <c r="L5234" s="7" t="str">
        <f t="shared" si="327"/>
        <v/>
      </c>
      <c r="M5234" s="7" t="str">
        <f t="shared" si="328"/>
        <v/>
      </c>
      <c r="N5234" s="7" t="str">
        <f>Cartilha_GLOBAL!N5234</f>
        <v/>
      </c>
      <c r="O5234" s="144"/>
      <c r="Q5234" s="151"/>
      <c r="R5234" s="152">
        <v>0</v>
      </c>
      <c r="T5234" s="153">
        <f>IF(Cartilha_GLOBAL!R5234=0,0,IF(Cartilha_GLOBAL!R5234&gt;0,"c","b"))</f>
        <v>0</v>
      </c>
    </row>
    <row r="5235" ht="22.5" hidden="1" spans="1:20">
      <c r="A5235" s="158">
        <f>Cartilha_GLOBAL!A5235</f>
        <v>89821</v>
      </c>
      <c r="B5235" s="100" t="str">
        <f>Cartilha_GLOBAL!B5235</f>
        <v>SINAPI</v>
      </c>
      <c r="C5235" s="104" t="str">
        <f>Cartilha_GLOBAL!C5235</f>
        <v>LUVA SIMPLES, PVC, SERIE NORMAL, ESGOTO PREDIAL, DN 100 MM, JUNTA ELÁSTICA, FORNECIDO E INSTALADO EM PRUMADA DE ESGOTO SANITÁRIO OU VENTILAÇÃO. AF_08/2022</v>
      </c>
      <c r="D5235" s="94" t="str">
        <f>Cartilha_GLOBAL!D5235</f>
        <v>UN</v>
      </c>
      <c r="E5235" s="105">
        <f>Cartilha_GLOBAL!$E5235</f>
        <v>20.31</v>
      </c>
      <c r="F5235" s="182">
        <f>Cartilha_GLOBAL!$F5235</f>
        <v>24.93</v>
      </c>
      <c r="G5235" s="108"/>
      <c r="H5235" s="107">
        <f t="shared" si="325"/>
        <v>0</v>
      </c>
      <c r="I5235" s="143">
        <f t="shared" si="326"/>
        <v>0</v>
      </c>
      <c r="J5235" s="142"/>
      <c r="K5235" s="228"/>
      <c r="L5235" s="7" t="str">
        <f t="shared" si="327"/>
        <v/>
      </c>
      <c r="M5235" s="7" t="str">
        <f t="shared" si="328"/>
        <v/>
      </c>
      <c r="N5235" s="7" t="str">
        <f>Cartilha_GLOBAL!N5235</f>
        <v/>
      </c>
      <c r="O5235" s="144"/>
      <c r="Q5235" s="151"/>
      <c r="R5235" s="152">
        <v>0</v>
      </c>
      <c r="T5235" s="153">
        <f>IF(Cartilha_GLOBAL!R5235=0,0,IF(Cartilha_GLOBAL!R5235&gt;0,"c","b"))</f>
        <v>0</v>
      </c>
    </row>
    <row r="5236" ht="22.5" hidden="1" spans="1:20">
      <c r="A5236" s="158">
        <f>Cartilha_GLOBAL!A5236</f>
        <v>89814</v>
      </c>
      <c r="B5236" s="100" t="str">
        <f>Cartilha_GLOBAL!B5236</f>
        <v>SINAPI</v>
      </c>
      <c r="C5236" s="104" t="str">
        <f>Cartilha_GLOBAL!C5236</f>
        <v>LUVA DE CORRER, PVC, SERIE NORMAL, ESGOTO PREDIAL, DN 50 MM, JUNTA ELÁSTICA, FORNECIDO E INSTALADO EM PRUMADA DE ESGOTO SANITÁRIO OU VENTILAÇÃO. AF_08/2022</v>
      </c>
      <c r="D5236" s="94" t="str">
        <f>Cartilha_GLOBAL!D5236</f>
        <v>UN</v>
      </c>
      <c r="E5236" s="105">
        <f>Cartilha_GLOBAL!$E5236</f>
        <v>17.22</v>
      </c>
      <c r="F5236" s="182">
        <f>Cartilha_GLOBAL!$F5236</f>
        <v>21.14</v>
      </c>
      <c r="G5236" s="108"/>
      <c r="H5236" s="107">
        <f t="shared" si="325"/>
        <v>0</v>
      </c>
      <c r="I5236" s="143">
        <f t="shared" si="326"/>
        <v>0</v>
      </c>
      <c r="J5236" s="142"/>
      <c r="K5236" s="228"/>
      <c r="L5236" s="7" t="str">
        <f t="shared" si="327"/>
        <v/>
      </c>
      <c r="M5236" s="7" t="str">
        <f t="shared" si="328"/>
        <v/>
      </c>
      <c r="N5236" s="7" t="str">
        <f>Cartilha_GLOBAL!N5236</f>
        <v/>
      </c>
      <c r="O5236" s="144"/>
      <c r="Q5236" s="151"/>
      <c r="R5236" s="152">
        <v>0</v>
      </c>
      <c r="T5236" s="153">
        <f>IF(Cartilha_GLOBAL!R5236=0,0,IF(Cartilha_GLOBAL!R5236&gt;0,"c","b"))</f>
        <v>0</v>
      </c>
    </row>
    <row r="5237" ht="22.5" hidden="1" spans="1:20">
      <c r="A5237" s="158">
        <f>Cartilha_GLOBAL!A5237</f>
        <v>89819</v>
      </c>
      <c r="B5237" s="100" t="str">
        <f>Cartilha_GLOBAL!B5237</f>
        <v>SINAPI</v>
      </c>
      <c r="C5237" s="104" t="str">
        <f>Cartilha_GLOBAL!C5237</f>
        <v>LUVA DE CORRER, PVC, SERIE NORMAL, ESGOTO PREDIAL, DN 75 MM, JUNTA ELÁSTICA, FORNECIDO E INSTALADO EM PRUMADA DE ESGOTO SANITÁRIO OU VENTILAÇÃO. AF_08/2022</v>
      </c>
      <c r="D5237" s="94" t="str">
        <f>Cartilha_GLOBAL!D5237</f>
        <v>UN</v>
      </c>
      <c r="E5237" s="105">
        <f>Cartilha_GLOBAL!$E5237</f>
        <v>24.14</v>
      </c>
      <c r="F5237" s="182">
        <f>Cartilha_GLOBAL!$F5237</f>
        <v>29.63</v>
      </c>
      <c r="G5237" s="108"/>
      <c r="H5237" s="107">
        <f t="shared" si="325"/>
        <v>0</v>
      </c>
      <c r="I5237" s="143">
        <f t="shared" si="326"/>
        <v>0</v>
      </c>
      <c r="J5237" s="142"/>
      <c r="K5237" s="228"/>
      <c r="L5237" s="7" t="str">
        <f t="shared" si="327"/>
        <v/>
      </c>
      <c r="M5237" s="7" t="str">
        <f t="shared" si="328"/>
        <v/>
      </c>
      <c r="N5237" s="7" t="str">
        <f>Cartilha_GLOBAL!N5237</f>
        <v/>
      </c>
      <c r="O5237" s="144"/>
      <c r="Q5237" s="151"/>
      <c r="R5237" s="152">
        <v>0</v>
      </c>
      <c r="T5237" s="153">
        <f>IF(Cartilha_GLOBAL!R5237=0,0,IF(Cartilha_GLOBAL!R5237&gt;0,"c","b"))</f>
        <v>0</v>
      </c>
    </row>
    <row r="5238" ht="22.5" hidden="1" spans="1:20">
      <c r="A5238" s="158">
        <f>Cartilha_GLOBAL!A5238</f>
        <v>89823</v>
      </c>
      <c r="B5238" s="100" t="str">
        <f>Cartilha_GLOBAL!B5238</f>
        <v>SINAPI</v>
      </c>
      <c r="C5238" s="104" t="str">
        <f>Cartilha_GLOBAL!C5238</f>
        <v>LUVA DE CORRER, PVC, SERIE NORMAL, ESGOTO PREDIAL, DN 100 MM, JUNTA ELÁSTICA, FORNECIDO E INSTALADO EM PRUMADA DE ESGOTO SANITÁRIO OU VENTILAÇÃO. AF_08/2022</v>
      </c>
      <c r="D5238" s="94" t="str">
        <f>Cartilha_GLOBAL!D5238</f>
        <v>UN</v>
      </c>
      <c r="E5238" s="105">
        <f>Cartilha_GLOBAL!$E5238</f>
        <v>35.86</v>
      </c>
      <c r="F5238" s="182">
        <f>Cartilha_GLOBAL!$F5238</f>
        <v>44.01</v>
      </c>
      <c r="G5238" s="108"/>
      <c r="H5238" s="107">
        <f t="shared" si="325"/>
        <v>0</v>
      </c>
      <c r="I5238" s="143">
        <f t="shared" si="326"/>
        <v>0</v>
      </c>
      <c r="J5238" s="142"/>
      <c r="K5238" s="228"/>
      <c r="L5238" s="7" t="str">
        <f t="shared" si="327"/>
        <v/>
      </c>
      <c r="M5238" s="7" t="str">
        <f t="shared" si="328"/>
        <v/>
      </c>
      <c r="N5238" s="7" t="str">
        <f>Cartilha_GLOBAL!N5238</f>
        <v/>
      </c>
      <c r="O5238" s="144"/>
      <c r="Q5238" s="151"/>
      <c r="R5238" s="152">
        <v>0</v>
      </c>
      <c r="T5238" s="153">
        <f>IF(Cartilha_GLOBAL!R5238=0,0,IF(Cartilha_GLOBAL!R5238&gt;0,"c","b"))</f>
        <v>0</v>
      </c>
    </row>
    <row r="5239" ht="22.5" hidden="1" spans="1:20">
      <c r="A5239" s="158">
        <f>Cartilha_GLOBAL!A5239</f>
        <v>89825</v>
      </c>
      <c r="B5239" s="100" t="str">
        <f>Cartilha_GLOBAL!B5239</f>
        <v>SINAPI</v>
      </c>
      <c r="C5239" s="104" t="str">
        <f>Cartilha_GLOBAL!C5239</f>
        <v>TE, PVC, SERIE NORMAL, ESGOTO PREDIAL, DN 50 X 50 MM, JUNTA ELÁSTICA, FORNECIDO E INSTALADO EM PRUMADA DE ESGOTO SANITÁRIO OU VENTILAÇÃO. AF_08/2022</v>
      </c>
      <c r="D5239" s="94" t="str">
        <f>Cartilha_GLOBAL!D5239</f>
        <v>UN</v>
      </c>
      <c r="E5239" s="105">
        <f>Cartilha_GLOBAL!$E5239</f>
        <v>16.94</v>
      </c>
      <c r="F5239" s="182">
        <f>Cartilha_GLOBAL!$F5239</f>
        <v>20.79</v>
      </c>
      <c r="G5239" s="108"/>
      <c r="H5239" s="107">
        <f t="shared" si="325"/>
        <v>0</v>
      </c>
      <c r="I5239" s="143">
        <f t="shared" si="326"/>
        <v>0</v>
      </c>
      <c r="J5239" s="142"/>
      <c r="K5239" s="228"/>
      <c r="L5239" s="7" t="str">
        <f t="shared" si="327"/>
        <v/>
      </c>
      <c r="M5239" s="7" t="str">
        <f t="shared" si="328"/>
        <v/>
      </c>
      <c r="N5239" s="7" t="str">
        <f>Cartilha_GLOBAL!N5239</f>
        <v/>
      </c>
      <c r="O5239" s="144"/>
      <c r="Q5239" s="151"/>
      <c r="R5239" s="152">
        <v>0</v>
      </c>
      <c r="T5239" s="153">
        <f>IF(Cartilha_GLOBAL!R5239=0,0,IF(Cartilha_GLOBAL!R5239&gt;0,"c","b"))</f>
        <v>0</v>
      </c>
    </row>
    <row r="5240" ht="22.5" hidden="1" spans="1:20">
      <c r="A5240" s="158">
        <f>Cartilha_GLOBAL!A5240</f>
        <v>89829</v>
      </c>
      <c r="B5240" s="100" t="str">
        <f>Cartilha_GLOBAL!B5240</f>
        <v>SINAPI</v>
      </c>
      <c r="C5240" s="104" t="str">
        <f>Cartilha_GLOBAL!C5240</f>
        <v>TE, PVC, SERIE NORMAL, ESGOTO PREDIAL, DN 75 X 75 MM, JUNTA ELÁSTICA, FORNECIDO E INSTALADO EM PRUMADA DE ESGOTO SANITÁRIO OU VENTILAÇÃO. AF_08/2022</v>
      </c>
      <c r="D5240" s="94" t="str">
        <f>Cartilha_GLOBAL!D5240</f>
        <v>UN</v>
      </c>
      <c r="E5240" s="105">
        <f>Cartilha_GLOBAL!$E5240</f>
        <v>36.47</v>
      </c>
      <c r="F5240" s="182">
        <f>Cartilha_GLOBAL!$F5240</f>
        <v>44.76</v>
      </c>
      <c r="G5240" s="108"/>
      <c r="H5240" s="107">
        <f t="shared" si="325"/>
        <v>0</v>
      </c>
      <c r="I5240" s="143">
        <f t="shared" si="326"/>
        <v>0</v>
      </c>
      <c r="J5240" s="142"/>
      <c r="K5240" s="228"/>
      <c r="L5240" s="7" t="str">
        <f t="shared" si="327"/>
        <v/>
      </c>
      <c r="M5240" s="7" t="str">
        <f t="shared" si="328"/>
        <v/>
      </c>
      <c r="N5240" s="7" t="str">
        <f>Cartilha_GLOBAL!N5240</f>
        <v/>
      </c>
      <c r="O5240" s="144"/>
      <c r="Q5240" s="151"/>
      <c r="R5240" s="152">
        <v>0</v>
      </c>
      <c r="T5240" s="153">
        <f>IF(Cartilha_GLOBAL!R5240=0,0,IF(Cartilha_GLOBAL!R5240&gt;0,"c","b"))</f>
        <v>0</v>
      </c>
    </row>
    <row r="5241" ht="22.5" hidden="1" spans="1:20">
      <c r="A5241" s="158">
        <f>Cartilha_GLOBAL!A5241</f>
        <v>89833</v>
      </c>
      <c r="B5241" s="100" t="str">
        <f>Cartilha_GLOBAL!B5241</f>
        <v>SINAPI</v>
      </c>
      <c r="C5241" s="104" t="str">
        <f>Cartilha_GLOBAL!C5241</f>
        <v>TE, PVC, SERIE NORMAL, ESGOTO PREDIAL, DN 100 X 100 MM, JUNTA ELÁSTICA, FORNECIDO E INSTALADO EM PRUMADA DE ESGOTO SANITÁRIO OU VENTILAÇÃO. AF_08/2022</v>
      </c>
      <c r="D5241" s="94" t="str">
        <f>Cartilha_GLOBAL!D5241</f>
        <v>UN</v>
      </c>
      <c r="E5241" s="105">
        <f>Cartilha_GLOBAL!$E5241</f>
        <v>46.05</v>
      </c>
      <c r="F5241" s="182">
        <f>Cartilha_GLOBAL!$F5241</f>
        <v>56.52</v>
      </c>
      <c r="G5241" s="108"/>
      <c r="H5241" s="107">
        <f t="shared" si="325"/>
        <v>0</v>
      </c>
      <c r="I5241" s="143">
        <f t="shared" si="326"/>
        <v>0</v>
      </c>
      <c r="J5241" s="142"/>
      <c r="K5241" s="228"/>
      <c r="L5241" s="7" t="str">
        <f t="shared" si="327"/>
        <v/>
      </c>
      <c r="M5241" s="7" t="str">
        <f t="shared" si="328"/>
        <v/>
      </c>
      <c r="N5241" s="7" t="str">
        <f>Cartilha_GLOBAL!N5241</f>
        <v/>
      </c>
      <c r="O5241" s="144"/>
      <c r="Q5241" s="151"/>
      <c r="R5241" s="152">
        <v>0</v>
      </c>
      <c r="T5241" s="153">
        <f>IF(Cartilha_GLOBAL!R5241=0,0,IF(Cartilha_GLOBAL!R5241&gt;0,"c","b"))</f>
        <v>0</v>
      </c>
    </row>
    <row r="5242" ht="22.5" hidden="1" spans="1:20">
      <c r="A5242" s="158">
        <f>Cartilha_GLOBAL!A5242</f>
        <v>89827</v>
      </c>
      <c r="B5242" s="100" t="str">
        <f>Cartilha_GLOBAL!B5242</f>
        <v>SINAPI</v>
      </c>
      <c r="C5242" s="104" t="str">
        <f>Cartilha_GLOBAL!C5242</f>
        <v>JUNÇÃO SIMPLES, PVC, SERIE NORMAL, ESGOTO PREDIAL, DN 50 X 50 MM, JUNTA ELÁSTICA, FORNECIDO E INSTALADO EM PRUMADA DE ESGOTO SANITÁRIO OU VENTILAÇÃO. AF_08/2022</v>
      </c>
      <c r="D5242" s="94" t="str">
        <f>Cartilha_GLOBAL!D5242</f>
        <v>UN</v>
      </c>
      <c r="E5242" s="105">
        <f>Cartilha_GLOBAL!$E5242</f>
        <v>19.33</v>
      </c>
      <c r="F5242" s="182">
        <f>Cartilha_GLOBAL!$F5242</f>
        <v>23.73</v>
      </c>
      <c r="G5242" s="108"/>
      <c r="H5242" s="107">
        <f t="shared" si="325"/>
        <v>0</v>
      </c>
      <c r="I5242" s="143">
        <f t="shared" si="326"/>
        <v>0</v>
      </c>
      <c r="J5242" s="142"/>
      <c r="K5242" s="228"/>
      <c r="L5242" s="7" t="str">
        <f t="shared" si="327"/>
        <v/>
      </c>
      <c r="M5242" s="7" t="str">
        <f t="shared" si="328"/>
        <v/>
      </c>
      <c r="N5242" s="7" t="str">
        <f>Cartilha_GLOBAL!N5242</f>
        <v/>
      </c>
      <c r="O5242" s="144"/>
      <c r="Q5242" s="151"/>
      <c r="R5242" s="152">
        <v>0</v>
      </c>
      <c r="T5242" s="153">
        <f>IF(Cartilha_GLOBAL!R5242=0,0,IF(Cartilha_GLOBAL!R5242&gt;0,"c","b"))</f>
        <v>0</v>
      </c>
    </row>
    <row r="5243" ht="22.5" hidden="1" spans="1:20">
      <c r="A5243" s="158">
        <f>Cartilha_GLOBAL!A5243</f>
        <v>89830</v>
      </c>
      <c r="B5243" s="100" t="str">
        <f>Cartilha_GLOBAL!B5243</f>
        <v>SINAPI</v>
      </c>
      <c r="C5243" s="104" t="str">
        <f>Cartilha_GLOBAL!C5243</f>
        <v>JUNÇÃO SIMPLES, PVC, SERIE NORMAL, ESGOTO PREDIAL, DN 75 X 75 MM, JUNTA ELÁSTICA, FORNECIDO E INSTALADO EM PRUMADA DE ESGOTO SANITÁRIO OU VENTILAÇÃO. AF_08/2022</v>
      </c>
      <c r="D5243" s="94" t="str">
        <f>Cartilha_GLOBAL!D5243</f>
        <v>UN</v>
      </c>
      <c r="E5243" s="105">
        <f>Cartilha_GLOBAL!$E5243</f>
        <v>38.58</v>
      </c>
      <c r="F5243" s="182">
        <f>Cartilha_GLOBAL!$F5243</f>
        <v>47.35</v>
      </c>
      <c r="G5243" s="108"/>
      <c r="H5243" s="107">
        <f t="shared" si="325"/>
        <v>0</v>
      </c>
      <c r="I5243" s="143">
        <f t="shared" si="326"/>
        <v>0</v>
      </c>
      <c r="J5243" s="142"/>
      <c r="K5243" s="228"/>
      <c r="L5243" s="7" t="str">
        <f t="shared" si="327"/>
        <v/>
      </c>
      <c r="M5243" s="7" t="str">
        <f t="shared" si="328"/>
        <v/>
      </c>
      <c r="N5243" s="7" t="str">
        <f>Cartilha_GLOBAL!N5243</f>
        <v/>
      </c>
      <c r="O5243" s="144"/>
      <c r="Q5243" s="151"/>
      <c r="R5243" s="152">
        <v>0</v>
      </c>
      <c r="T5243" s="153">
        <f>IF(Cartilha_GLOBAL!R5243=0,0,IF(Cartilha_GLOBAL!R5243&gt;0,"c","b"))</f>
        <v>0</v>
      </c>
    </row>
    <row r="5244" ht="22.5" hidden="1" spans="1:20">
      <c r="A5244" s="158">
        <f>Cartilha_GLOBAL!A5244</f>
        <v>89834</v>
      </c>
      <c r="B5244" s="100" t="str">
        <f>Cartilha_GLOBAL!B5244</f>
        <v>SINAPI</v>
      </c>
      <c r="C5244" s="104" t="str">
        <f>Cartilha_GLOBAL!C5244</f>
        <v>JUNÇÃO SIMPLES, PVC, SERIE NORMAL, ESGOTO PREDIAL, DN 100 X 100 MM, JUNTA ELÁSTICA, FORNECIDO E INSTALADO EM PRUMADA DE ESGOTO SANITÁRIO OU VENTILAÇÃO. AF_08/2022</v>
      </c>
      <c r="D5244" s="94" t="str">
        <f>Cartilha_GLOBAL!D5244</f>
        <v>UN</v>
      </c>
      <c r="E5244" s="105">
        <f>Cartilha_GLOBAL!$E5244</f>
        <v>54.24</v>
      </c>
      <c r="F5244" s="182">
        <f>Cartilha_GLOBAL!$F5244</f>
        <v>66.57</v>
      </c>
      <c r="G5244" s="108"/>
      <c r="H5244" s="107">
        <f t="shared" si="325"/>
        <v>0</v>
      </c>
      <c r="I5244" s="143">
        <f t="shared" si="326"/>
        <v>0</v>
      </c>
      <c r="J5244" s="142"/>
      <c r="K5244" s="228"/>
      <c r="L5244" s="7" t="str">
        <f t="shared" si="327"/>
        <v/>
      </c>
      <c r="M5244" s="7" t="str">
        <f t="shared" si="328"/>
        <v/>
      </c>
      <c r="N5244" s="7" t="str">
        <f>Cartilha_GLOBAL!N5244</f>
        <v/>
      </c>
      <c r="O5244" s="144"/>
      <c r="Q5244" s="151"/>
      <c r="R5244" s="152">
        <v>0</v>
      </c>
      <c r="T5244" s="153">
        <f>IF(Cartilha_GLOBAL!R5244=0,0,IF(Cartilha_GLOBAL!R5244&gt;0,"c","b"))</f>
        <v>0</v>
      </c>
    </row>
    <row r="5245" ht="12.75" hidden="1" spans="1:20">
      <c r="A5245" s="154" t="str">
        <f>Cartilha_GLOBAL!A5245</f>
        <v>9.3.28</v>
      </c>
      <c r="B5245" s="100">
        <f>Cartilha_GLOBAL!B5245</f>
        <v>0</v>
      </c>
      <c r="C5245" s="161" t="str">
        <f>Cartilha_GLOBAL!C5245</f>
        <v>EM SUBCOLETOR AÉREO DE ESGOTO SANITÁRIO</v>
      </c>
      <c r="D5245" s="94">
        <f>Cartilha_GLOBAL!D5245</f>
        <v>0</v>
      </c>
      <c r="E5245" s="105">
        <f>Cartilha_GLOBAL!$E5245</f>
        <v>0</v>
      </c>
      <c r="F5245" s="182">
        <f>Cartilha_GLOBAL!$F5245</f>
        <v>0</v>
      </c>
      <c r="G5245" s="187"/>
      <c r="H5245" s="187">
        <f t="shared" si="325"/>
        <v>0</v>
      </c>
      <c r="I5245" s="188">
        <f t="shared" si="326"/>
        <v>0</v>
      </c>
      <c r="J5245" s="142"/>
      <c r="K5245" s="145" t="str">
        <f>IF(SUM(I5246:I5258)&gt;0,"xx","")</f>
        <v/>
      </c>
      <c r="L5245" s="7" t="str">
        <f t="shared" si="327"/>
        <v/>
      </c>
      <c r="M5245" s="7" t="str">
        <f t="shared" si="328"/>
        <v/>
      </c>
      <c r="N5245" s="7" t="str">
        <f>Cartilha_GLOBAL!N5245</f>
        <v/>
      </c>
      <c r="O5245" s="144"/>
      <c r="Q5245" s="151"/>
      <c r="R5245" s="152">
        <v>0</v>
      </c>
      <c r="T5245" s="153">
        <f>IF(Cartilha_GLOBAL!R5245=0,0,IF(Cartilha_GLOBAL!R5245&gt;0,"c","b"))</f>
        <v>0</v>
      </c>
    </row>
    <row r="5246" ht="22.5" hidden="1" spans="1:20">
      <c r="A5246" s="158">
        <f>Cartilha_GLOBAL!A5246</f>
        <v>89851</v>
      </c>
      <c r="B5246" s="100" t="str">
        <f>Cartilha_GLOBAL!B5246</f>
        <v>SINAPI</v>
      </c>
      <c r="C5246" s="104" t="str">
        <f>Cartilha_GLOBAL!C5246</f>
        <v>JOELHO 45 GRAUS, PVC, SERIE NORMAL, ESGOTO PREDIAL, DN 100 MM, JUNTA ELÁSTICA, FORNECIDO E INSTALADO EM SUBCOLETOR AÉREO DE ESGOTO SANITÁRIO. AF_08/2022</v>
      </c>
      <c r="D5246" s="94" t="str">
        <f>Cartilha_GLOBAL!D5246</f>
        <v>UN</v>
      </c>
      <c r="E5246" s="105">
        <f>Cartilha_GLOBAL!$E5246</f>
        <v>34.02</v>
      </c>
      <c r="F5246" s="182">
        <f>Cartilha_GLOBAL!$F5246</f>
        <v>41.76</v>
      </c>
      <c r="G5246" s="108"/>
      <c r="H5246" s="107">
        <f t="shared" si="325"/>
        <v>0</v>
      </c>
      <c r="I5246" s="143">
        <f t="shared" si="326"/>
        <v>0</v>
      </c>
      <c r="J5246" s="142"/>
      <c r="K5246" s="228"/>
      <c r="L5246" s="7" t="str">
        <f t="shared" si="327"/>
        <v/>
      </c>
      <c r="M5246" s="7" t="str">
        <f t="shared" si="328"/>
        <v/>
      </c>
      <c r="N5246" s="7" t="str">
        <f>Cartilha_GLOBAL!N5246</f>
        <v/>
      </c>
      <c r="O5246" s="144"/>
      <c r="Q5246" s="151"/>
      <c r="R5246" s="152">
        <v>0</v>
      </c>
      <c r="T5246" s="153">
        <f>IF(Cartilha_GLOBAL!R5246=0,0,IF(Cartilha_GLOBAL!R5246&gt;0,"c","b"))</f>
        <v>0</v>
      </c>
    </row>
    <row r="5247" ht="22.5" hidden="1" spans="1:20">
      <c r="A5247" s="158">
        <f>Cartilha_GLOBAL!A5247</f>
        <v>89855</v>
      </c>
      <c r="B5247" s="100" t="str">
        <f>Cartilha_GLOBAL!B5247</f>
        <v>SINAPI</v>
      </c>
      <c r="C5247" s="104" t="str">
        <f>Cartilha_GLOBAL!C5247</f>
        <v>JOELHO 45 GRAUS, PVC, SERIE NORMAL, ESGOTO PREDIAL, DN 150 MM, JUNTA ELÁSTICA, FORNECIDO E INSTALADO EM SUBCOLETOR AÉREO DE ESGOTO SANITÁRIO. AF_08/2022</v>
      </c>
      <c r="D5247" s="94" t="str">
        <f>Cartilha_GLOBAL!D5247</f>
        <v>UN</v>
      </c>
      <c r="E5247" s="105">
        <f>Cartilha_GLOBAL!$E5247</f>
        <v>110.89</v>
      </c>
      <c r="F5247" s="182">
        <f>Cartilha_GLOBAL!$F5247</f>
        <v>136.11</v>
      </c>
      <c r="G5247" s="108"/>
      <c r="H5247" s="107">
        <f t="shared" si="325"/>
        <v>0</v>
      </c>
      <c r="I5247" s="143">
        <f t="shared" si="326"/>
        <v>0</v>
      </c>
      <c r="J5247" s="142"/>
      <c r="K5247" s="228"/>
      <c r="L5247" s="7" t="str">
        <f t="shared" si="327"/>
        <v/>
      </c>
      <c r="M5247" s="7" t="str">
        <f t="shared" si="328"/>
        <v/>
      </c>
      <c r="N5247" s="7" t="str">
        <f>Cartilha_GLOBAL!N5247</f>
        <v/>
      </c>
      <c r="O5247" s="144"/>
      <c r="Q5247" s="151"/>
      <c r="R5247" s="152">
        <v>0</v>
      </c>
      <c r="T5247" s="153">
        <f>IF(Cartilha_GLOBAL!R5247=0,0,IF(Cartilha_GLOBAL!R5247&gt;0,"c","b"))</f>
        <v>0</v>
      </c>
    </row>
    <row r="5248" ht="22.5" hidden="1" spans="1:20">
      <c r="A5248" s="158">
        <f>Cartilha_GLOBAL!A5248</f>
        <v>89850</v>
      </c>
      <c r="B5248" s="100" t="str">
        <f>Cartilha_GLOBAL!B5248</f>
        <v>SINAPI</v>
      </c>
      <c r="C5248" s="104" t="str">
        <f>Cartilha_GLOBAL!C5248</f>
        <v>JOELHO 90 GRAUS, PVC, SERIE NORMAL, ESGOTO PREDIAL, DN 100 MM, JUNTA ELÁSTICA, FORNECIDO E INSTALADO EM SUBCOLETOR AÉREO DE ESGOTO SANITÁRIO. AF_08/2022</v>
      </c>
      <c r="D5248" s="94" t="str">
        <f>Cartilha_GLOBAL!D5248</f>
        <v>UN</v>
      </c>
      <c r="E5248" s="105">
        <f>Cartilha_GLOBAL!$E5248</f>
        <v>33.17</v>
      </c>
      <c r="F5248" s="182">
        <f>Cartilha_GLOBAL!$F5248</f>
        <v>40.71</v>
      </c>
      <c r="G5248" s="108"/>
      <c r="H5248" s="107">
        <f t="shared" si="325"/>
        <v>0</v>
      </c>
      <c r="I5248" s="143">
        <f t="shared" si="326"/>
        <v>0</v>
      </c>
      <c r="J5248" s="142"/>
      <c r="K5248" s="228"/>
      <c r="L5248" s="7" t="str">
        <f t="shared" si="327"/>
        <v/>
      </c>
      <c r="M5248" s="7" t="str">
        <f t="shared" si="328"/>
        <v/>
      </c>
      <c r="N5248" s="7" t="str">
        <f>Cartilha_GLOBAL!N5248</f>
        <v/>
      </c>
      <c r="O5248" s="144"/>
      <c r="Q5248" s="151"/>
      <c r="R5248" s="152">
        <v>0</v>
      </c>
      <c r="T5248" s="153">
        <f>IF(Cartilha_GLOBAL!R5248=0,0,IF(Cartilha_GLOBAL!R5248&gt;0,"c","b"))</f>
        <v>0</v>
      </c>
    </row>
    <row r="5249" ht="22.5" hidden="1" spans="1:20">
      <c r="A5249" s="158">
        <f>Cartilha_GLOBAL!A5249</f>
        <v>89854</v>
      </c>
      <c r="B5249" s="100" t="str">
        <f>Cartilha_GLOBAL!B5249</f>
        <v>SINAPI</v>
      </c>
      <c r="C5249" s="104" t="str">
        <f>Cartilha_GLOBAL!C5249</f>
        <v>JOELHO 90 GRAUS, PVC, SERIE NORMAL, ESGOTO PREDIAL, DN 150 MM, JUNTA ELÁSTICA, FORNECIDO E INSTALADO EM SUBCOLETOR AÉREO DE ESGOTO SANITÁRIO. AF_08/2022</v>
      </c>
      <c r="D5249" s="94" t="str">
        <f>Cartilha_GLOBAL!D5249</f>
        <v>UN</v>
      </c>
      <c r="E5249" s="105">
        <f>Cartilha_GLOBAL!$E5249</f>
        <v>105.58</v>
      </c>
      <c r="F5249" s="182">
        <f>Cartilha_GLOBAL!$F5249</f>
        <v>129.59</v>
      </c>
      <c r="G5249" s="108"/>
      <c r="H5249" s="107">
        <f t="shared" si="325"/>
        <v>0</v>
      </c>
      <c r="I5249" s="143">
        <f t="shared" si="326"/>
        <v>0</v>
      </c>
      <c r="J5249" s="142"/>
      <c r="K5249" s="228"/>
      <c r="L5249" s="7" t="str">
        <f t="shared" si="327"/>
        <v/>
      </c>
      <c r="M5249" s="7" t="str">
        <f t="shared" si="328"/>
        <v/>
      </c>
      <c r="N5249" s="7" t="str">
        <f>Cartilha_GLOBAL!N5249</f>
        <v/>
      </c>
      <c r="O5249" s="144"/>
      <c r="Q5249" s="151"/>
      <c r="R5249" s="152">
        <v>0</v>
      </c>
      <c r="T5249" s="153">
        <f>IF(Cartilha_GLOBAL!R5249=0,0,IF(Cartilha_GLOBAL!R5249&gt;0,"c","b"))</f>
        <v>0</v>
      </c>
    </row>
    <row r="5250" ht="22.5" hidden="1" spans="1:20">
      <c r="A5250" s="158">
        <f>Cartilha_GLOBAL!A5250</f>
        <v>89852</v>
      </c>
      <c r="B5250" s="100" t="str">
        <f>Cartilha_GLOBAL!B5250</f>
        <v>SINAPI</v>
      </c>
      <c r="C5250" s="104" t="str">
        <f>Cartilha_GLOBAL!C5250</f>
        <v>CURVA CURTA 90 GRAUS, PVC, SERIE NORMAL, ESGOTO PREDIAL, DN 100 MM, JUNTA ELÁSTICA, FORNECIDO E INSTALADO EM SUBCOLETOR AÉREO DE ESGOTO SANITÁRIO. AF_08/2022</v>
      </c>
      <c r="D5250" s="94" t="str">
        <f>Cartilha_GLOBAL!D5250</f>
        <v>UN</v>
      </c>
      <c r="E5250" s="105">
        <f>Cartilha_GLOBAL!$E5250</f>
        <v>48.49</v>
      </c>
      <c r="F5250" s="182">
        <f>Cartilha_GLOBAL!$F5250</f>
        <v>59.52</v>
      </c>
      <c r="G5250" s="108"/>
      <c r="H5250" s="107">
        <f t="shared" si="325"/>
        <v>0</v>
      </c>
      <c r="I5250" s="143">
        <f t="shared" si="326"/>
        <v>0</v>
      </c>
      <c r="J5250" s="142"/>
      <c r="K5250" s="228"/>
      <c r="L5250" s="7" t="str">
        <f t="shared" si="327"/>
        <v/>
      </c>
      <c r="M5250" s="7" t="str">
        <f t="shared" si="328"/>
        <v/>
      </c>
      <c r="N5250" s="7" t="str">
        <f>Cartilha_GLOBAL!N5250</f>
        <v/>
      </c>
      <c r="O5250" s="144"/>
      <c r="Q5250" s="151"/>
      <c r="R5250" s="152">
        <v>0</v>
      </c>
      <c r="T5250" s="153">
        <f>IF(Cartilha_GLOBAL!R5250=0,0,IF(Cartilha_GLOBAL!R5250&gt;0,"c","b"))</f>
        <v>0</v>
      </c>
    </row>
    <row r="5251" ht="22.5" hidden="1" spans="1:20">
      <c r="A5251" s="158">
        <f>Cartilha_GLOBAL!A5251</f>
        <v>89853</v>
      </c>
      <c r="B5251" s="100" t="str">
        <f>Cartilha_GLOBAL!B5251</f>
        <v>SINAPI</v>
      </c>
      <c r="C5251" s="104" t="str">
        <f>Cartilha_GLOBAL!C5251</f>
        <v>CURVA LONGA 90 GRAUS, PVC, SERIE NORMAL, ESGOTO PREDIAL, DN 100 MM, JUNTA ELÁSTICA, FORNECIDO E INSTALADO EM SUBCOLETOR AÉREO DE ESGOTO SANITÁRIO. AF_08/2022</v>
      </c>
      <c r="D5251" s="94" t="str">
        <f>Cartilha_GLOBAL!D5251</f>
        <v>UN</v>
      </c>
      <c r="E5251" s="105">
        <f>Cartilha_GLOBAL!$E5251</f>
        <v>84.18</v>
      </c>
      <c r="F5251" s="182">
        <f>Cartilha_GLOBAL!$F5251</f>
        <v>103.32</v>
      </c>
      <c r="G5251" s="108"/>
      <c r="H5251" s="107">
        <f t="shared" si="325"/>
        <v>0</v>
      </c>
      <c r="I5251" s="143">
        <f t="shared" si="326"/>
        <v>0</v>
      </c>
      <c r="J5251" s="142"/>
      <c r="K5251" s="228"/>
      <c r="L5251" s="7" t="str">
        <f t="shared" si="327"/>
        <v/>
      </c>
      <c r="M5251" s="7" t="str">
        <f t="shared" si="328"/>
        <v/>
      </c>
      <c r="N5251" s="7" t="str">
        <f>Cartilha_GLOBAL!N5251</f>
        <v/>
      </c>
      <c r="O5251" s="144"/>
      <c r="Q5251" s="151"/>
      <c r="R5251" s="152">
        <v>0</v>
      </c>
      <c r="T5251" s="153">
        <f>IF(Cartilha_GLOBAL!R5251=0,0,IF(Cartilha_GLOBAL!R5251&gt;0,"c","b"))</f>
        <v>0</v>
      </c>
    </row>
    <row r="5252" ht="22.5" hidden="1" spans="1:20">
      <c r="A5252" s="158">
        <f>Cartilha_GLOBAL!A5252</f>
        <v>89856</v>
      </c>
      <c r="B5252" s="100" t="str">
        <f>Cartilha_GLOBAL!B5252</f>
        <v>SINAPI</v>
      </c>
      <c r="C5252" s="104" t="str">
        <f>Cartilha_GLOBAL!C5252</f>
        <v>LUVA SIMPLES, PVC, SERIE NORMAL, ESGOTO PREDIAL, DN 100 MM, JUNTA ELÁSTICA, FORNECIDO E INSTALADO EM SUBCOLETOR AÉREO DE ESGOTO SANITÁRIO. AF_08/2022</v>
      </c>
      <c r="D5252" s="94" t="str">
        <f>Cartilha_GLOBAL!D5252</f>
        <v>UN</v>
      </c>
      <c r="E5252" s="105">
        <f>Cartilha_GLOBAL!$E5252</f>
        <v>22.62</v>
      </c>
      <c r="F5252" s="182">
        <f>Cartilha_GLOBAL!$F5252</f>
        <v>27.76</v>
      </c>
      <c r="G5252" s="108"/>
      <c r="H5252" s="107">
        <f t="shared" si="325"/>
        <v>0</v>
      </c>
      <c r="I5252" s="143">
        <f t="shared" si="326"/>
        <v>0</v>
      </c>
      <c r="J5252" s="142"/>
      <c r="K5252" s="228"/>
      <c r="L5252" s="7" t="str">
        <f t="shared" si="327"/>
        <v/>
      </c>
      <c r="M5252" s="7" t="str">
        <f t="shared" si="328"/>
        <v/>
      </c>
      <c r="N5252" s="7" t="str">
        <f>Cartilha_GLOBAL!N5252</f>
        <v/>
      </c>
      <c r="O5252" s="144"/>
      <c r="Q5252" s="151"/>
      <c r="R5252" s="152">
        <v>0</v>
      </c>
      <c r="T5252" s="153">
        <f>IF(Cartilha_GLOBAL!R5252=0,0,IF(Cartilha_GLOBAL!R5252&gt;0,"c","b"))</f>
        <v>0</v>
      </c>
    </row>
    <row r="5253" ht="22.5" hidden="1" spans="1:20">
      <c r="A5253" s="158">
        <f>Cartilha_GLOBAL!A5253</f>
        <v>89857</v>
      </c>
      <c r="B5253" s="100" t="str">
        <f>Cartilha_GLOBAL!B5253</f>
        <v>SINAPI</v>
      </c>
      <c r="C5253" s="104" t="str">
        <f>Cartilha_GLOBAL!C5253</f>
        <v>LUVA DE CORRER, PVC, SERIE NORMAL, ESGOTO PREDIAL, DN 100 MM, JUNTA ELÁSTICA, FORNECIDO E INSTALADO EM SUBCOLETOR AÉREO DE ESGOTO SANITÁRIO. AF_08/2022</v>
      </c>
      <c r="D5253" s="94" t="str">
        <f>Cartilha_GLOBAL!D5253</f>
        <v>UN</v>
      </c>
      <c r="E5253" s="105">
        <f>Cartilha_GLOBAL!$E5253</f>
        <v>38.17</v>
      </c>
      <c r="F5253" s="182">
        <f>Cartilha_GLOBAL!$F5253</f>
        <v>46.85</v>
      </c>
      <c r="G5253" s="108"/>
      <c r="H5253" s="107">
        <f t="shared" si="325"/>
        <v>0</v>
      </c>
      <c r="I5253" s="143">
        <f t="shared" si="326"/>
        <v>0</v>
      </c>
      <c r="J5253" s="142"/>
      <c r="K5253" s="228"/>
      <c r="L5253" s="7" t="str">
        <f t="shared" si="327"/>
        <v/>
      </c>
      <c r="M5253" s="7" t="str">
        <f t="shared" si="328"/>
        <v/>
      </c>
      <c r="N5253" s="7" t="str">
        <f>Cartilha_GLOBAL!N5253</f>
        <v/>
      </c>
      <c r="O5253" s="144"/>
      <c r="Q5253" s="151"/>
      <c r="R5253" s="152">
        <v>0</v>
      </c>
      <c r="T5253" s="153">
        <f>IF(Cartilha_GLOBAL!R5253=0,0,IF(Cartilha_GLOBAL!R5253&gt;0,"c","b"))</f>
        <v>0</v>
      </c>
    </row>
    <row r="5254" ht="22.5" hidden="1" spans="1:20">
      <c r="A5254" s="158">
        <f>Cartilha_GLOBAL!A5254</f>
        <v>89859</v>
      </c>
      <c r="B5254" s="100" t="str">
        <f>Cartilha_GLOBAL!B5254</f>
        <v>SINAPI</v>
      </c>
      <c r="C5254" s="104" t="str">
        <f>Cartilha_GLOBAL!C5254</f>
        <v>LUVA DE CORRER, PVC, SERIE NORMAL, ESGOTO PREDIAL, DN 150 MM, JUNTA ELÁSTICA, FORNECIDO E INSTALADO EM SUBCOLETOR AÉREO DE ESGOTO SANITÁRIO. AF_12/2014</v>
      </c>
      <c r="D5254" s="94" t="str">
        <f>Cartilha_GLOBAL!D5254</f>
        <v>UN</v>
      </c>
      <c r="E5254" s="105">
        <f>Cartilha_GLOBAL!$E5254</f>
        <v>98.45</v>
      </c>
      <c r="F5254" s="182">
        <f>Cartilha_GLOBAL!$F5254</f>
        <v>120.84</v>
      </c>
      <c r="G5254" s="108"/>
      <c r="H5254" s="107">
        <f t="shared" si="325"/>
        <v>0</v>
      </c>
      <c r="I5254" s="143">
        <f t="shared" si="326"/>
        <v>0</v>
      </c>
      <c r="J5254" s="142"/>
      <c r="K5254" s="228"/>
      <c r="L5254" s="7" t="str">
        <f t="shared" si="327"/>
        <v/>
      </c>
      <c r="M5254" s="7" t="str">
        <f t="shared" si="328"/>
        <v/>
      </c>
      <c r="N5254" s="7" t="str">
        <f>Cartilha_GLOBAL!N5254</f>
        <v/>
      </c>
      <c r="O5254" s="144"/>
      <c r="Q5254" s="151"/>
      <c r="R5254" s="152">
        <v>0</v>
      </c>
      <c r="T5254" s="153">
        <f>IF(Cartilha_GLOBAL!R5254=0,0,IF(Cartilha_GLOBAL!R5254&gt;0,"c","b"))</f>
        <v>0</v>
      </c>
    </row>
    <row r="5255" ht="22.5" hidden="1" spans="1:20">
      <c r="A5255" s="158">
        <f>Cartilha_GLOBAL!A5255</f>
        <v>89860</v>
      </c>
      <c r="B5255" s="100" t="str">
        <f>Cartilha_GLOBAL!B5255</f>
        <v>SINAPI</v>
      </c>
      <c r="C5255" s="104" t="str">
        <f>Cartilha_GLOBAL!C5255</f>
        <v>TE, PVC, SERIE NORMAL, ESGOTO PREDIAL, DN 100 X 100 MM, JUNTA ELÁSTICA, FORNECIDO E INSTALADO EM SUBCOLETOR AÉREO DE ESGOTO SANITÁRIO. AF_08/2022</v>
      </c>
      <c r="D5255" s="94" t="str">
        <f>Cartilha_GLOBAL!D5255</f>
        <v>UN</v>
      </c>
      <c r="E5255" s="105">
        <f>Cartilha_GLOBAL!$E5255</f>
        <v>50.68</v>
      </c>
      <c r="F5255" s="182">
        <f>Cartilha_GLOBAL!$F5255</f>
        <v>62.2</v>
      </c>
      <c r="G5255" s="108"/>
      <c r="H5255" s="107">
        <f t="shared" si="325"/>
        <v>0</v>
      </c>
      <c r="I5255" s="143">
        <f t="shared" si="326"/>
        <v>0</v>
      </c>
      <c r="J5255" s="142"/>
      <c r="K5255" s="228"/>
      <c r="L5255" s="7" t="str">
        <f t="shared" si="327"/>
        <v/>
      </c>
      <c r="M5255" s="7" t="str">
        <f t="shared" si="328"/>
        <v/>
      </c>
      <c r="N5255" s="7" t="str">
        <f>Cartilha_GLOBAL!N5255</f>
        <v/>
      </c>
      <c r="O5255" s="144"/>
      <c r="Q5255" s="151"/>
      <c r="R5255" s="152">
        <v>0</v>
      </c>
      <c r="T5255" s="153">
        <f>IF(Cartilha_GLOBAL!R5255=0,0,IF(Cartilha_GLOBAL!R5255&gt;0,"c","b"))</f>
        <v>0</v>
      </c>
    </row>
    <row r="5256" ht="22.5" hidden="1" spans="1:20">
      <c r="A5256" s="158">
        <f>Cartilha_GLOBAL!A5256</f>
        <v>89862</v>
      </c>
      <c r="B5256" s="100" t="str">
        <f>Cartilha_GLOBAL!B5256</f>
        <v>SINAPI</v>
      </c>
      <c r="C5256" s="104" t="str">
        <f>Cartilha_GLOBAL!C5256</f>
        <v>TE, PVC, SERIE NORMAL, ESGOTO PREDIAL, DN 150 X 150 MM, JUNTA ELÁSTICA, FORNECIDO E INSTALADO EM SUBCOLETOR AÉREO DE ESGOTO SANITÁRIO. AF_12/2014</v>
      </c>
      <c r="D5256" s="94" t="str">
        <f>Cartilha_GLOBAL!D5256</f>
        <v>UN</v>
      </c>
      <c r="E5256" s="105">
        <f>Cartilha_GLOBAL!$E5256</f>
        <v>95.5</v>
      </c>
      <c r="F5256" s="182">
        <f>Cartilha_GLOBAL!$F5256</f>
        <v>117.22</v>
      </c>
      <c r="G5256" s="108"/>
      <c r="H5256" s="107">
        <f t="shared" si="325"/>
        <v>0</v>
      </c>
      <c r="I5256" s="143">
        <f t="shared" si="326"/>
        <v>0</v>
      </c>
      <c r="J5256" s="142"/>
      <c r="K5256" s="228"/>
      <c r="L5256" s="7" t="str">
        <f t="shared" si="327"/>
        <v/>
      </c>
      <c r="M5256" s="7" t="str">
        <f t="shared" si="328"/>
        <v/>
      </c>
      <c r="N5256" s="7" t="str">
        <f>Cartilha_GLOBAL!N5256</f>
        <v/>
      </c>
      <c r="O5256" s="144"/>
      <c r="Q5256" s="151"/>
      <c r="R5256" s="152">
        <v>0</v>
      </c>
      <c r="T5256" s="153">
        <f>IF(Cartilha_GLOBAL!R5256=0,0,IF(Cartilha_GLOBAL!R5256&gt;0,"c","b"))</f>
        <v>0</v>
      </c>
    </row>
    <row r="5257" ht="22.5" hidden="1" spans="1:20">
      <c r="A5257" s="158">
        <f>Cartilha_GLOBAL!A5257</f>
        <v>89861</v>
      </c>
      <c r="B5257" s="100" t="str">
        <f>Cartilha_GLOBAL!B5257</f>
        <v>SINAPI</v>
      </c>
      <c r="C5257" s="104" t="str">
        <f>Cartilha_GLOBAL!C5257</f>
        <v>JUNÇÃO SIMPLES, PVC, SERIE NORMAL, ESGOTO PREDIAL, DN 100 X 100 MM, JUNTA ELÁSTICA, FORNECIDO E INSTALADO EM SUBCOLETOR AÉREO DE ESGOTO SANITÁRIO. AF_08/2022</v>
      </c>
      <c r="D5257" s="94" t="str">
        <f>Cartilha_GLOBAL!D5257</f>
        <v>UN</v>
      </c>
      <c r="E5257" s="105">
        <f>Cartilha_GLOBAL!$E5257</f>
        <v>58.87</v>
      </c>
      <c r="F5257" s="182">
        <f>Cartilha_GLOBAL!$F5257</f>
        <v>72.26</v>
      </c>
      <c r="G5257" s="108"/>
      <c r="H5257" s="107">
        <f t="shared" si="325"/>
        <v>0</v>
      </c>
      <c r="I5257" s="143">
        <f t="shared" si="326"/>
        <v>0</v>
      </c>
      <c r="J5257" s="142"/>
      <c r="K5257" s="228"/>
      <c r="L5257" s="7" t="str">
        <f t="shared" si="327"/>
        <v/>
      </c>
      <c r="M5257" s="7" t="str">
        <f t="shared" si="328"/>
        <v/>
      </c>
      <c r="N5257" s="7" t="str">
        <f>Cartilha_GLOBAL!N5257</f>
        <v/>
      </c>
      <c r="O5257" s="144"/>
      <c r="Q5257" s="151"/>
      <c r="R5257" s="152">
        <v>0</v>
      </c>
      <c r="T5257" s="153">
        <f>IF(Cartilha_GLOBAL!R5257=0,0,IF(Cartilha_GLOBAL!R5257&gt;0,"c","b"))</f>
        <v>0</v>
      </c>
    </row>
    <row r="5258" ht="22.5" hidden="1" spans="1:20">
      <c r="A5258" s="158">
        <f>Cartilha_GLOBAL!A5258</f>
        <v>89863</v>
      </c>
      <c r="B5258" s="100" t="str">
        <f>Cartilha_GLOBAL!B5258</f>
        <v>SINAPI</v>
      </c>
      <c r="C5258" s="104" t="str">
        <f>Cartilha_GLOBAL!C5258</f>
        <v>JUNÇÃO SIMPLES, PVC, SERIE NORMAL, ESGOTO PREDIAL, DN 150 X 150 MM, JUNTA ELÁSTICA, FORNECIDO E INSTALADO EM SUBCOLETOR AÉREO DE ESGOTO SANITÁRIO. AF_12/2014</v>
      </c>
      <c r="D5258" s="94" t="str">
        <f>Cartilha_GLOBAL!D5258</f>
        <v>UN</v>
      </c>
      <c r="E5258" s="105">
        <f>Cartilha_GLOBAL!$E5258</f>
        <v>215.1</v>
      </c>
      <c r="F5258" s="182">
        <f>Cartilha_GLOBAL!$F5258</f>
        <v>264.01</v>
      </c>
      <c r="G5258" s="108"/>
      <c r="H5258" s="107">
        <f t="shared" si="325"/>
        <v>0</v>
      </c>
      <c r="I5258" s="143">
        <f t="shared" si="326"/>
        <v>0</v>
      </c>
      <c r="J5258" s="142"/>
      <c r="K5258" s="228"/>
      <c r="L5258" s="7" t="str">
        <f t="shared" si="327"/>
        <v/>
      </c>
      <c r="M5258" s="7" t="str">
        <f t="shared" si="328"/>
        <v/>
      </c>
      <c r="N5258" s="7" t="str">
        <f>Cartilha_GLOBAL!N5258</f>
        <v/>
      </c>
      <c r="O5258" s="144"/>
      <c r="Q5258" s="151"/>
      <c r="R5258" s="152">
        <v>0</v>
      </c>
      <c r="T5258" s="153">
        <f>IF(Cartilha_GLOBAL!R5258=0,0,IF(Cartilha_GLOBAL!R5258&gt;0,"c","b"))</f>
        <v>0</v>
      </c>
    </row>
    <row r="5259" ht="12.75" hidden="1" spans="1:20">
      <c r="A5259" s="154" t="str">
        <f>Cartilha_GLOBAL!A5259</f>
        <v>9.3.29</v>
      </c>
      <c r="B5259" s="100">
        <f>Cartilha_GLOBAL!B5259</f>
        <v>0</v>
      </c>
      <c r="C5259" s="161" t="str">
        <f>Cartilha_GLOBAL!C5259</f>
        <v>TUBOS DE PVC - ESGOTO E AGUAS PLUVIAIS - SÉRIE R</v>
      </c>
      <c r="D5259" s="94">
        <f>Cartilha_GLOBAL!D5259</f>
        <v>0</v>
      </c>
      <c r="E5259" s="105">
        <f>Cartilha_GLOBAL!$E5259</f>
        <v>0</v>
      </c>
      <c r="F5259" s="182">
        <f>Cartilha_GLOBAL!$F5259</f>
        <v>0</v>
      </c>
      <c r="G5259" s="187"/>
      <c r="H5259" s="187">
        <f t="shared" si="325"/>
        <v>0</v>
      </c>
      <c r="I5259" s="188">
        <f t="shared" si="326"/>
        <v>0</v>
      </c>
      <c r="J5259" s="142"/>
      <c r="K5259" s="145" t="str">
        <f>IF(SUM(I5260:I5269)&gt;0,"xx","")</f>
        <v/>
      </c>
      <c r="L5259" s="7" t="str">
        <f t="shared" si="327"/>
        <v/>
      </c>
      <c r="M5259" s="7" t="str">
        <f t="shared" si="328"/>
        <v/>
      </c>
      <c r="N5259" s="7" t="str">
        <f>Cartilha_GLOBAL!N5259</f>
        <v/>
      </c>
      <c r="O5259" s="144"/>
      <c r="Q5259" s="151"/>
      <c r="R5259" s="152">
        <v>0</v>
      </c>
      <c r="T5259" s="153">
        <f>IF(Cartilha_GLOBAL!R5259=0,0,IF(Cartilha_GLOBAL!R5259&gt;0,"c","b"))</f>
        <v>0</v>
      </c>
    </row>
    <row r="5260" ht="22.5" hidden="1" spans="1:20">
      <c r="A5260" s="158">
        <f>Cartilha_GLOBAL!A5260</f>
        <v>89508</v>
      </c>
      <c r="B5260" s="100" t="str">
        <f>Cartilha_GLOBAL!B5260</f>
        <v>SINAPI</v>
      </c>
      <c r="C5260" s="104" t="str">
        <f>Cartilha_GLOBAL!C5260</f>
        <v>TUBO PVC, SÉRIE R, ÁGUA PLUVIAL, DN 40 MM, FORNECIDO E INSTALADO EM RAMAL DE ENCAMINHAMENTO. AF_06/2022</v>
      </c>
      <c r="D5260" s="94" t="str">
        <f>Cartilha_GLOBAL!D5260</f>
        <v>M</v>
      </c>
      <c r="E5260" s="105">
        <f>Cartilha_GLOBAL!$E5260</f>
        <v>18.18</v>
      </c>
      <c r="F5260" s="182">
        <f>Cartilha_GLOBAL!$F5260</f>
        <v>22.31</v>
      </c>
      <c r="G5260" s="108"/>
      <c r="H5260" s="107">
        <f t="shared" si="325"/>
        <v>0</v>
      </c>
      <c r="I5260" s="143">
        <f t="shared" si="326"/>
        <v>0</v>
      </c>
      <c r="J5260" s="142"/>
      <c r="K5260" s="228"/>
      <c r="L5260" s="7" t="str">
        <f t="shared" si="327"/>
        <v/>
      </c>
      <c r="M5260" s="7" t="str">
        <f t="shared" si="328"/>
        <v/>
      </c>
      <c r="N5260" s="7" t="str">
        <f>Cartilha_GLOBAL!N5260</f>
        <v/>
      </c>
      <c r="O5260" s="144"/>
      <c r="Q5260" s="151"/>
      <c r="R5260" s="152">
        <v>0</v>
      </c>
      <c r="T5260" s="153">
        <f>IF(Cartilha_GLOBAL!R5260=0,0,IF(Cartilha_GLOBAL!R5260&gt;0,"c","b"))</f>
        <v>0</v>
      </c>
    </row>
    <row r="5261" ht="22.5" hidden="1" spans="1:20">
      <c r="A5261" s="158">
        <f>Cartilha_GLOBAL!A5261</f>
        <v>89509</v>
      </c>
      <c r="B5261" s="100" t="str">
        <f>Cartilha_GLOBAL!B5261</f>
        <v>SINAPI</v>
      </c>
      <c r="C5261" s="104" t="str">
        <f>Cartilha_GLOBAL!C5261</f>
        <v>TUBO PVC, SÉRIE R, ÁGUA PLUVIAL, DN 50 MM, FORNECIDO E INSTALADO EM RAMAL DE ENCAMINHAMENTO. AF_06/2022</v>
      </c>
      <c r="D5261" s="94" t="str">
        <f>Cartilha_GLOBAL!D5261</f>
        <v>M</v>
      </c>
      <c r="E5261" s="105">
        <f>Cartilha_GLOBAL!$E5261</f>
        <v>24.52</v>
      </c>
      <c r="F5261" s="182">
        <f>Cartilha_GLOBAL!$F5261</f>
        <v>30.1</v>
      </c>
      <c r="G5261" s="108"/>
      <c r="H5261" s="107">
        <f t="shared" si="325"/>
        <v>0</v>
      </c>
      <c r="I5261" s="143">
        <f t="shared" si="326"/>
        <v>0</v>
      </c>
      <c r="J5261" s="142"/>
      <c r="K5261" s="228"/>
      <c r="L5261" s="7" t="str">
        <f t="shared" si="327"/>
        <v/>
      </c>
      <c r="M5261" s="7" t="str">
        <f t="shared" si="328"/>
        <v/>
      </c>
      <c r="N5261" s="7" t="str">
        <f>Cartilha_GLOBAL!N5261</f>
        <v/>
      </c>
      <c r="O5261" s="144"/>
      <c r="Q5261" s="151"/>
      <c r="R5261" s="152">
        <v>0</v>
      </c>
      <c r="T5261" s="153">
        <f>IF(Cartilha_GLOBAL!R5261=0,0,IF(Cartilha_GLOBAL!R5261&gt;0,"c","b"))</f>
        <v>0</v>
      </c>
    </row>
    <row r="5262" ht="22.5" hidden="1" spans="1:20">
      <c r="A5262" s="158">
        <f>Cartilha_GLOBAL!A5262</f>
        <v>89511</v>
      </c>
      <c r="B5262" s="100" t="str">
        <f>Cartilha_GLOBAL!B5262</f>
        <v>SINAPI</v>
      </c>
      <c r="C5262" s="104" t="str">
        <f>Cartilha_GLOBAL!C5262</f>
        <v>TUBO PVC, SÉRIE R, ÁGUA PLUVIAL, DN 75 MM, FORNECIDO E INSTALADO EM RAMAL DE ENCAMINHAMENTO. AF_06/2022</v>
      </c>
      <c r="D5262" s="94" t="str">
        <f>Cartilha_GLOBAL!D5262</f>
        <v>M</v>
      </c>
      <c r="E5262" s="105">
        <f>Cartilha_GLOBAL!$E5262</f>
        <v>41.56</v>
      </c>
      <c r="F5262" s="182">
        <f>Cartilha_GLOBAL!$F5262</f>
        <v>51.01</v>
      </c>
      <c r="G5262" s="108"/>
      <c r="H5262" s="107">
        <f t="shared" si="325"/>
        <v>0</v>
      </c>
      <c r="I5262" s="143">
        <f t="shared" si="326"/>
        <v>0</v>
      </c>
      <c r="J5262" s="142"/>
      <c r="K5262" s="228"/>
      <c r="L5262" s="7" t="str">
        <f t="shared" si="327"/>
        <v/>
      </c>
      <c r="M5262" s="7" t="str">
        <f t="shared" si="328"/>
        <v/>
      </c>
      <c r="N5262" s="7" t="str">
        <f>Cartilha_GLOBAL!N5262</f>
        <v/>
      </c>
      <c r="O5262" s="144"/>
      <c r="Q5262" s="151"/>
      <c r="R5262" s="152">
        <v>0</v>
      </c>
      <c r="T5262" s="153">
        <f>IF(Cartilha_GLOBAL!R5262=0,0,IF(Cartilha_GLOBAL!R5262&gt;0,"c","b"))</f>
        <v>0</v>
      </c>
    </row>
    <row r="5263" ht="22.5" hidden="1" spans="1:20">
      <c r="A5263" s="158">
        <f>Cartilha_GLOBAL!A5263</f>
        <v>89512</v>
      </c>
      <c r="B5263" s="100" t="str">
        <f>Cartilha_GLOBAL!B5263</f>
        <v>SINAPI</v>
      </c>
      <c r="C5263" s="104" t="str">
        <f>Cartilha_GLOBAL!C5263</f>
        <v>TUBO PVC, SÉRIE R, ÁGUA PLUVIAL, DN 100 MM, FORNECIDO E INSTALADO EM RAMAL DE ENCAMINHAMENTO. AF_06/2022</v>
      </c>
      <c r="D5263" s="94" t="str">
        <f>Cartilha_GLOBAL!D5263</f>
        <v>M</v>
      </c>
      <c r="E5263" s="105">
        <f>Cartilha_GLOBAL!$E5263</f>
        <v>52.94</v>
      </c>
      <c r="F5263" s="182">
        <f>Cartilha_GLOBAL!$F5263</f>
        <v>64.98</v>
      </c>
      <c r="G5263" s="108"/>
      <c r="H5263" s="107">
        <f t="shared" si="325"/>
        <v>0</v>
      </c>
      <c r="I5263" s="143">
        <f t="shared" si="326"/>
        <v>0</v>
      </c>
      <c r="J5263" s="142"/>
      <c r="K5263" s="228"/>
      <c r="L5263" s="7" t="str">
        <f t="shared" si="327"/>
        <v/>
      </c>
      <c r="M5263" s="7" t="str">
        <f t="shared" si="328"/>
        <v/>
      </c>
      <c r="N5263" s="7" t="str">
        <f>Cartilha_GLOBAL!N5263</f>
        <v/>
      </c>
      <c r="O5263" s="144"/>
      <c r="Q5263" s="151"/>
      <c r="R5263" s="152">
        <v>0</v>
      </c>
      <c r="T5263" s="153">
        <f>IF(Cartilha_GLOBAL!R5263=0,0,IF(Cartilha_GLOBAL!R5263&gt;0,"c","b"))</f>
        <v>0</v>
      </c>
    </row>
    <row r="5264" ht="22.5" hidden="1" spans="1:20">
      <c r="A5264" s="158">
        <f>Cartilha_GLOBAL!A5264</f>
        <v>89576</v>
      </c>
      <c r="B5264" s="100" t="str">
        <f>Cartilha_GLOBAL!B5264</f>
        <v>SINAPI</v>
      </c>
      <c r="C5264" s="104" t="str">
        <f>Cartilha_GLOBAL!C5264</f>
        <v>TUBO PVC, SÉRIE R, ÁGUA PLUVIAL, DN 75 MM, FORNECIDO E INSTALADO EM CONDUTORES VERTICAIS DE ÁGUAS PLUVIAIS. AF_06/2022</v>
      </c>
      <c r="D5264" s="94" t="str">
        <f>Cartilha_GLOBAL!D5264</f>
        <v>M</v>
      </c>
      <c r="E5264" s="105">
        <f>Cartilha_GLOBAL!$E5264</f>
        <v>27.38</v>
      </c>
      <c r="F5264" s="182">
        <f>Cartilha_GLOBAL!$F5264</f>
        <v>33.61</v>
      </c>
      <c r="G5264" s="108"/>
      <c r="H5264" s="107">
        <f t="shared" si="325"/>
        <v>0</v>
      </c>
      <c r="I5264" s="143">
        <f t="shared" si="326"/>
        <v>0</v>
      </c>
      <c r="J5264" s="142"/>
      <c r="K5264" s="228"/>
      <c r="L5264" s="7" t="str">
        <f t="shared" si="327"/>
        <v/>
      </c>
      <c r="M5264" s="7" t="str">
        <f t="shared" si="328"/>
        <v/>
      </c>
      <c r="N5264" s="7" t="str">
        <f>Cartilha_GLOBAL!N5264</f>
        <v/>
      </c>
      <c r="O5264" s="144"/>
      <c r="Q5264" s="151"/>
      <c r="R5264" s="152">
        <v>0</v>
      </c>
      <c r="T5264" s="153">
        <f>IF(Cartilha_GLOBAL!R5264=0,0,IF(Cartilha_GLOBAL!R5264&gt;0,"c","b"))</f>
        <v>0</v>
      </c>
    </row>
    <row r="5265" ht="22.5" hidden="1" spans="1:20">
      <c r="A5265" s="158">
        <f>Cartilha_GLOBAL!A5265</f>
        <v>89578</v>
      </c>
      <c r="B5265" s="100" t="str">
        <f>Cartilha_GLOBAL!B5265</f>
        <v>SINAPI</v>
      </c>
      <c r="C5265" s="104" t="str">
        <f>Cartilha_GLOBAL!C5265</f>
        <v>TUBO PVC, SÉRIE R, ÁGUA PLUVIAL, DN 100 MM, FORNECIDO E INSTALADO EM CONDUTORES VERTICAIS DE ÁGUAS PLUVIAIS. AF_06/2022</v>
      </c>
      <c r="D5265" s="94" t="str">
        <f>Cartilha_GLOBAL!D5265</f>
        <v>M</v>
      </c>
      <c r="E5265" s="105">
        <f>Cartilha_GLOBAL!$E5265</f>
        <v>34.1</v>
      </c>
      <c r="F5265" s="182">
        <f>Cartilha_GLOBAL!$F5265</f>
        <v>41.85</v>
      </c>
      <c r="G5265" s="108"/>
      <c r="H5265" s="107">
        <f t="shared" si="325"/>
        <v>0</v>
      </c>
      <c r="I5265" s="143">
        <f t="shared" si="326"/>
        <v>0</v>
      </c>
      <c r="J5265" s="142"/>
      <c r="K5265" s="228"/>
      <c r="L5265" s="7" t="str">
        <f t="shared" si="327"/>
        <v/>
      </c>
      <c r="M5265" s="7" t="str">
        <f t="shared" si="328"/>
        <v/>
      </c>
      <c r="N5265" s="7" t="str">
        <f>Cartilha_GLOBAL!N5265</f>
        <v/>
      </c>
      <c r="O5265" s="144"/>
      <c r="Q5265" s="151"/>
      <c r="R5265" s="152">
        <v>0</v>
      </c>
      <c r="T5265" s="153">
        <f>IF(Cartilha_GLOBAL!R5265=0,0,IF(Cartilha_GLOBAL!R5265&gt;0,"c","b"))</f>
        <v>0</v>
      </c>
    </row>
    <row r="5266" ht="22.5" hidden="1" spans="1:20">
      <c r="A5266" s="158">
        <f>Cartilha_GLOBAL!A5266</f>
        <v>89580</v>
      </c>
      <c r="B5266" s="100" t="str">
        <f>Cartilha_GLOBAL!B5266</f>
        <v>SINAPI</v>
      </c>
      <c r="C5266" s="104" t="str">
        <f>Cartilha_GLOBAL!C5266</f>
        <v>TUBO PVC, SÉRIE R, ÁGUA PLUVIAL, DN 150 MM, FORNECIDO E INSTALADO EM CONDUTORES VERTICAIS DE ÁGUAS PLUVIAIS. AF_06/2022</v>
      </c>
      <c r="D5266" s="94" t="str">
        <f>Cartilha_GLOBAL!D5266</f>
        <v>M</v>
      </c>
      <c r="E5266" s="105">
        <f>Cartilha_GLOBAL!$E5266</f>
        <v>70.33</v>
      </c>
      <c r="F5266" s="182">
        <f>Cartilha_GLOBAL!$F5266</f>
        <v>86.32</v>
      </c>
      <c r="G5266" s="108"/>
      <c r="H5266" s="107">
        <f t="shared" si="325"/>
        <v>0</v>
      </c>
      <c r="I5266" s="143">
        <f t="shared" si="326"/>
        <v>0</v>
      </c>
      <c r="J5266" s="142"/>
      <c r="K5266" s="228"/>
      <c r="L5266" s="7" t="str">
        <f t="shared" si="327"/>
        <v/>
      </c>
      <c r="M5266" s="7" t="str">
        <f t="shared" si="328"/>
        <v/>
      </c>
      <c r="N5266" s="7" t="str">
        <f>Cartilha_GLOBAL!N5266</f>
        <v/>
      </c>
      <c r="O5266" s="144"/>
      <c r="Q5266" s="151"/>
      <c r="R5266" s="152">
        <v>0</v>
      </c>
      <c r="T5266" s="153">
        <f>IF(Cartilha_GLOBAL!R5266=0,0,IF(Cartilha_GLOBAL!R5266&gt;0,"c","b"))</f>
        <v>0</v>
      </c>
    </row>
    <row r="5267" ht="33.75" hidden="1" spans="1:20">
      <c r="A5267" s="158">
        <f>Cartilha_GLOBAL!A5267</f>
        <v>91789</v>
      </c>
      <c r="B5267" s="100" t="str">
        <f>Cartilha_GLOBAL!B5267</f>
        <v>SINAPI</v>
      </c>
      <c r="C5267" s="104" t="str">
        <f>Cartilha_GLOBAL!C5267</f>
        <v>(COMPOSIÇÃO REPRESENTATIVA) DO SERVIÇO DE INSTALAÇÃO DE TUBOS DE PVC, SÉRIE R, ÁGUA PLUVIAL, DN 75 MM (INSTALADO EM RAMAL DE ENCAMINHAMENTO, OU CONDUTORES VERTICAIS), INCLUSIVE CONEXÕES, CORTE E FIXAÇÕES, PARA PRÉDIOS. AF_10/2015</v>
      </c>
      <c r="D5267" s="94" t="str">
        <f>Cartilha_GLOBAL!D5267</f>
        <v>M</v>
      </c>
      <c r="E5267" s="105">
        <f>Cartilha_GLOBAL!$E5267</f>
        <v>51.98</v>
      </c>
      <c r="F5267" s="182">
        <f>Cartilha_GLOBAL!$F5267</f>
        <v>63.8</v>
      </c>
      <c r="G5267" s="108"/>
      <c r="H5267" s="107">
        <f t="shared" si="325"/>
        <v>0</v>
      </c>
      <c r="I5267" s="143">
        <f t="shared" si="326"/>
        <v>0</v>
      </c>
      <c r="J5267" s="142"/>
      <c r="K5267" s="228"/>
      <c r="L5267" s="7" t="str">
        <f t="shared" si="327"/>
        <v/>
      </c>
      <c r="M5267" s="7" t="str">
        <f t="shared" si="328"/>
        <v/>
      </c>
      <c r="N5267" s="7" t="str">
        <f>Cartilha_GLOBAL!N5267</f>
        <v/>
      </c>
      <c r="O5267" s="144"/>
      <c r="Q5267" s="151"/>
      <c r="R5267" s="152">
        <v>0</v>
      </c>
      <c r="T5267" s="153">
        <f>IF(Cartilha_GLOBAL!R5267=0,0,IF(Cartilha_GLOBAL!R5267&gt;0,"c","b"))</f>
        <v>0</v>
      </c>
    </row>
    <row r="5268" ht="33.75" hidden="1" spans="1:20">
      <c r="A5268" s="158">
        <f>Cartilha_GLOBAL!A5268</f>
        <v>91790</v>
      </c>
      <c r="B5268" s="100" t="str">
        <f>Cartilha_GLOBAL!B5268</f>
        <v>SINAPI</v>
      </c>
      <c r="C5268" s="104" t="str">
        <f>Cartilha_GLOBAL!C5268</f>
        <v>(COMPOSIÇÃO REPRESENTATIVA) DO SERVIÇO DE INSTALAÇÃO DE TUBOS DE PVC, SÉRIE R, ÁGUA PLUVIAL, DN 100 MM (INSTALADO EM RAMAL DE ENCAMINHAMENTO, OU CONDUTORES VERTICAIS), INCLUSIVE CONEXÕES, CORTES E FIXAÇÕES, PARA PRÉDIOS. AF_10/2015</v>
      </c>
      <c r="D5268" s="94" t="str">
        <f>Cartilha_GLOBAL!D5268</f>
        <v>M</v>
      </c>
      <c r="E5268" s="105">
        <f>Cartilha_GLOBAL!$E5268</f>
        <v>61.49</v>
      </c>
      <c r="F5268" s="182">
        <f>Cartilha_GLOBAL!$F5268</f>
        <v>75.47</v>
      </c>
      <c r="G5268" s="108"/>
      <c r="H5268" s="107">
        <f t="shared" si="325"/>
        <v>0</v>
      </c>
      <c r="I5268" s="143">
        <f t="shared" si="326"/>
        <v>0</v>
      </c>
      <c r="J5268" s="142"/>
      <c r="K5268" s="228"/>
      <c r="L5268" s="7" t="str">
        <f t="shared" si="327"/>
        <v/>
      </c>
      <c r="M5268" s="7" t="str">
        <f t="shared" si="328"/>
        <v/>
      </c>
      <c r="N5268" s="7" t="str">
        <f>Cartilha_GLOBAL!N5268</f>
        <v/>
      </c>
      <c r="O5268" s="144"/>
      <c r="Q5268" s="151"/>
      <c r="R5268" s="152">
        <v>0</v>
      </c>
      <c r="T5268" s="153">
        <f>IF(Cartilha_GLOBAL!R5268=0,0,IF(Cartilha_GLOBAL!R5268&gt;0,"c","b"))</f>
        <v>0</v>
      </c>
    </row>
    <row r="5269" ht="33.75" hidden="1" spans="1:20">
      <c r="A5269" s="158">
        <f>Cartilha_GLOBAL!A5269</f>
        <v>91791</v>
      </c>
      <c r="B5269" s="100" t="str">
        <f>Cartilha_GLOBAL!B5269</f>
        <v>SINAPI</v>
      </c>
      <c r="C5269" s="104" t="str">
        <f>Cartilha_GLOBAL!C5269</f>
        <v>(COMPOSIÇÃO REPRESENTATIVA) DO SERVIÇO DE INSTALAÇÃO DE TUBOS DE PVC, SÉRIE R, ÁGUA PLUVIAL, DN 150 MM (INSTALADO EM CONDUTORES VERTICAIS), INCLUSIVE CONEXÕES, CORTES E FIXAÇÕES, PARA PRÉDIOS. AF_10/2015</v>
      </c>
      <c r="D5269" s="94" t="str">
        <f>Cartilha_GLOBAL!D5269</f>
        <v>M</v>
      </c>
      <c r="E5269" s="105">
        <f>Cartilha_GLOBAL!$E5269</f>
        <v>76.86</v>
      </c>
      <c r="F5269" s="182">
        <f>Cartilha_GLOBAL!$F5269</f>
        <v>94.34</v>
      </c>
      <c r="G5269" s="108"/>
      <c r="H5269" s="107">
        <f t="shared" si="325"/>
        <v>0</v>
      </c>
      <c r="I5269" s="143">
        <f t="shared" si="326"/>
        <v>0</v>
      </c>
      <c r="J5269" s="142"/>
      <c r="K5269" s="228"/>
      <c r="L5269" s="7" t="str">
        <f t="shared" si="327"/>
        <v/>
      </c>
      <c r="M5269" s="7" t="str">
        <f t="shared" si="328"/>
        <v/>
      </c>
      <c r="N5269" s="7" t="str">
        <f>Cartilha_GLOBAL!N5269</f>
        <v/>
      </c>
      <c r="O5269" s="144"/>
      <c r="Q5269" s="151"/>
      <c r="R5269" s="152">
        <v>0</v>
      </c>
      <c r="T5269" s="153">
        <f>IF(Cartilha_GLOBAL!R5269=0,0,IF(Cartilha_GLOBAL!R5269&gt;0,"c","b"))</f>
        <v>0</v>
      </c>
    </row>
    <row r="5270" ht="12.75" spans="1:20">
      <c r="A5270" s="154" t="str">
        <f>Cartilha_GLOBAL!A5270</f>
        <v>9.3.30</v>
      </c>
      <c r="B5270" s="100">
        <f>Cartilha_GLOBAL!B5270</f>
        <v>0</v>
      </c>
      <c r="C5270" s="161" t="str">
        <f>Cartilha_GLOBAL!C5270</f>
        <v>CONEXOES DE PVC - ESGOTO E AGUAS PLUVIAIS - SÉRIE R</v>
      </c>
      <c r="D5270" s="94">
        <f>Cartilha_GLOBAL!D5270</f>
        <v>0</v>
      </c>
      <c r="E5270" s="105">
        <f>Cartilha_GLOBAL!$E5270</f>
        <v>0</v>
      </c>
      <c r="F5270" s="182">
        <f>Cartilha_GLOBAL!$F5270</f>
        <v>0</v>
      </c>
      <c r="G5270" s="187"/>
      <c r="H5270" s="187">
        <f t="shared" si="325"/>
        <v>0</v>
      </c>
      <c r="I5270" s="188">
        <f t="shared" si="326"/>
        <v>0</v>
      </c>
      <c r="J5270" s="142"/>
      <c r="K5270" s="145" t="str">
        <f>IF(SUM(I5271:I5329)&gt;0,"xx","")</f>
        <v>xx</v>
      </c>
      <c r="L5270" s="7" t="str">
        <f t="shared" si="327"/>
        <v>x</v>
      </c>
      <c r="M5270" s="7" t="str">
        <f t="shared" si="328"/>
        <v>x</v>
      </c>
      <c r="N5270" s="7" t="str">
        <f>Cartilha_GLOBAL!N5270</f>
        <v>x</v>
      </c>
      <c r="O5270" s="144"/>
      <c r="Q5270" s="151"/>
      <c r="R5270" s="152">
        <v>0</v>
      </c>
      <c r="T5270" s="153">
        <f>IF(Cartilha_GLOBAL!R5270=0,0,IF(Cartilha_GLOBAL!R5270&gt;0,"c","b"))</f>
        <v>0</v>
      </c>
    </row>
    <row r="5271" ht="12.75" hidden="1" spans="1:20">
      <c r="A5271" s="154" t="str">
        <f>Cartilha_GLOBAL!A5271</f>
        <v>9.3.30.1</v>
      </c>
      <c r="B5271" s="100">
        <f>Cartilha_GLOBAL!B5271</f>
        <v>0</v>
      </c>
      <c r="C5271" s="161" t="str">
        <f>Cartilha_GLOBAL!C5271</f>
        <v>EM RAMAL DE ENCAMINHAMENTO</v>
      </c>
      <c r="D5271" s="94">
        <f>Cartilha_GLOBAL!D5271</f>
        <v>0</v>
      </c>
      <c r="E5271" s="105">
        <f>Cartilha_GLOBAL!$E5271</f>
        <v>0</v>
      </c>
      <c r="F5271" s="182">
        <f>Cartilha_GLOBAL!$F5271</f>
        <v>0</v>
      </c>
      <c r="G5271" s="187"/>
      <c r="H5271" s="187">
        <f t="shared" si="325"/>
        <v>0</v>
      </c>
      <c r="I5271" s="188">
        <f t="shared" si="326"/>
        <v>0</v>
      </c>
      <c r="J5271" s="142"/>
      <c r="K5271" s="145" t="str">
        <f>IF(SUM(I5272:I5302)&gt;0,"xx","")</f>
        <v/>
      </c>
      <c r="L5271" s="7" t="str">
        <f t="shared" si="327"/>
        <v/>
      </c>
      <c r="M5271" s="7" t="str">
        <f t="shared" si="328"/>
        <v/>
      </c>
      <c r="N5271" s="7" t="str">
        <f>Cartilha_GLOBAL!N5271</f>
        <v/>
      </c>
      <c r="O5271" s="144"/>
      <c r="Q5271" s="151"/>
      <c r="R5271" s="152">
        <v>0</v>
      </c>
      <c r="T5271" s="153">
        <f>IF(Cartilha_GLOBAL!R5271=0,0,IF(Cartilha_GLOBAL!R5271&gt;0,"c","b"))</f>
        <v>0</v>
      </c>
    </row>
    <row r="5272" ht="22.5" hidden="1" spans="1:20">
      <c r="A5272" s="158">
        <f>Cartilha_GLOBAL!A5272</f>
        <v>89526</v>
      </c>
      <c r="B5272" s="100" t="str">
        <f>Cartilha_GLOBAL!B5272</f>
        <v>SINAPI</v>
      </c>
      <c r="C5272" s="104" t="str">
        <f>Cartilha_GLOBAL!C5272</f>
        <v>CURVA 87 GRAUS E 30 MINUTOS, PVC, SERIE R, ÁGUA PLUVIAL, DN 75 MM, JUNTA ELÁSTICA, FORNECIDO E INSTALADO EM RAMAL DE ENCAMINHAMENTO. AF_06/2022</v>
      </c>
      <c r="D5272" s="94" t="str">
        <f>Cartilha_GLOBAL!D5272</f>
        <v>UN</v>
      </c>
      <c r="E5272" s="105">
        <f>Cartilha_GLOBAL!$E5272</f>
        <v>38.58</v>
      </c>
      <c r="F5272" s="182">
        <f>Cartilha_GLOBAL!$F5272</f>
        <v>47.35</v>
      </c>
      <c r="G5272" s="108"/>
      <c r="H5272" s="107">
        <f t="shared" si="325"/>
        <v>0</v>
      </c>
      <c r="I5272" s="143">
        <f t="shared" si="326"/>
        <v>0</v>
      </c>
      <c r="J5272" s="142"/>
      <c r="K5272" s="228"/>
      <c r="L5272" s="7" t="str">
        <f t="shared" si="327"/>
        <v/>
      </c>
      <c r="M5272" s="7" t="str">
        <f t="shared" si="328"/>
        <v/>
      </c>
      <c r="N5272" s="7" t="str">
        <f>Cartilha_GLOBAL!N5272</f>
        <v/>
      </c>
      <c r="O5272" s="144"/>
      <c r="Q5272" s="151"/>
      <c r="R5272" s="152">
        <v>0</v>
      </c>
      <c r="T5272" s="153">
        <f>IF(Cartilha_GLOBAL!R5272=0,0,IF(Cartilha_GLOBAL!R5272&gt;0,"c","b"))</f>
        <v>0</v>
      </c>
    </row>
    <row r="5273" ht="22.5" hidden="1" spans="1:20">
      <c r="A5273" s="158">
        <f>Cartilha_GLOBAL!A5273</f>
        <v>89535</v>
      </c>
      <c r="B5273" s="100" t="str">
        <f>Cartilha_GLOBAL!B5273</f>
        <v>SINAPI</v>
      </c>
      <c r="C5273" s="104" t="str">
        <f>Cartilha_GLOBAL!C5273</f>
        <v>CURVA 87 GRAUS E 30 MINUTOS, PVC, SERIE R, ÁGUA PLUVIAL, DN 100 MM, JUNTA ELÁSTICA, FORNECIDO E INSTALADO EM RAMAL DE ENCAMINHAMENTO. AF_06/2022</v>
      </c>
      <c r="D5273" s="94" t="str">
        <f>Cartilha_GLOBAL!D5273</f>
        <v>UN</v>
      </c>
      <c r="E5273" s="105">
        <f>Cartilha_GLOBAL!$E5273</f>
        <v>42.33</v>
      </c>
      <c r="F5273" s="182">
        <f>Cartilha_GLOBAL!$F5273</f>
        <v>51.96</v>
      </c>
      <c r="G5273" s="108"/>
      <c r="H5273" s="107">
        <f t="shared" si="325"/>
        <v>0</v>
      </c>
      <c r="I5273" s="143">
        <f t="shared" si="326"/>
        <v>0</v>
      </c>
      <c r="J5273" s="142"/>
      <c r="K5273" s="228"/>
      <c r="L5273" s="7" t="str">
        <f t="shared" si="327"/>
        <v/>
      </c>
      <c r="M5273" s="7" t="str">
        <f t="shared" si="328"/>
        <v/>
      </c>
      <c r="N5273" s="7" t="str">
        <f>Cartilha_GLOBAL!N5273</f>
        <v/>
      </c>
      <c r="O5273" s="144"/>
      <c r="Q5273" s="151"/>
      <c r="R5273" s="152">
        <v>0</v>
      </c>
      <c r="T5273" s="153">
        <f>IF(Cartilha_GLOBAL!R5273=0,0,IF(Cartilha_GLOBAL!R5273&gt;0,"c","b"))</f>
        <v>0</v>
      </c>
    </row>
    <row r="5274" ht="22.5" hidden="1" spans="1:20">
      <c r="A5274" s="158">
        <f>Cartilha_GLOBAL!A5274</f>
        <v>89546</v>
      </c>
      <c r="B5274" s="100" t="str">
        <f>Cartilha_GLOBAL!B5274</f>
        <v>SINAPI</v>
      </c>
      <c r="C5274" s="104" t="str">
        <f>Cartilha_GLOBAL!C5274</f>
        <v>BUCHA DE REDUÇÃO LONGA, PVC, SERIE R, ÁGUA PLUVIAL, DN 50 X 40 MM, JUNTA ELÁSTICA, FORNECIDO E INSTALADO EM RAMAL DE ENCAMINHAMENTO. AF_06/2022</v>
      </c>
      <c r="D5274" s="94" t="str">
        <f>Cartilha_GLOBAL!D5274</f>
        <v>UN</v>
      </c>
      <c r="E5274" s="105">
        <f>Cartilha_GLOBAL!$E5274</f>
        <v>11.15</v>
      </c>
      <c r="F5274" s="182">
        <f>Cartilha_GLOBAL!$F5274</f>
        <v>13.69</v>
      </c>
      <c r="G5274" s="108"/>
      <c r="H5274" s="107">
        <f t="shared" si="325"/>
        <v>0</v>
      </c>
      <c r="I5274" s="143">
        <f t="shared" si="326"/>
        <v>0</v>
      </c>
      <c r="J5274" s="142"/>
      <c r="K5274" s="228"/>
      <c r="L5274" s="7" t="str">
        <f t="shared" si="327"/>
        <v/>
      </c>
      <c r="M5274" s="7" t="str">
        <f t="shared" si="328"/>
        <v/>
      </c>
      <c r="N5274" s="7" t="str">
        <f>Cartilha_GLOBAL!N5274</f>
        <v/>
      </c>
      <c r="O5274" s="144"/>
      <c r="Q5274" s="151"/>
      <c r="R5274" s="152">
        <v>0</v>
      </c>
      <c r="T5274" s="153">
        <f>IF(Cartilha_GLOBAL!R5274=0,0,IF(Cartilha_GLOBAL!R5274&gt;0,"c","b"))</f>
        <v>0</v>
      </c>
    </row>
    <row r="5275" ht="22.5" hidden="1" spans="1:20">
      <c r="A5275" s="158">
        <f>Cartilha_GLOBAL!A5275</f>
        <v>95694</v>
      </c>
      <c r="B5275" s="100" t="str">
        <f>Cartilha_GLOBAL!B5275</f>
        <v>SINAPI</v>
      </c>
      <c r="C5275" s="104" t="str">
        <f>Cartilha_GLOBAL!C5275</f>
        <v>CURVA 90 GRAUS, PVC, SERIE R, ÁGUA PLUVIAL, DN 100 MM, JUNTA ELÁSTICA, FORNECIDO E INSTALADO EM RAMAL DE ENCAMINHAMENTO. AF_06/2022</v>
      </c>
      <c r="D5275" s="94" t="str">
        <f>Cartilha_GLOBAL!D5275</f>
        <v>UN</v>
      </c>
      <c r="E5275" s="105">
        <f>Cartilha_GLOBAL!$E5275</f>
        <v>53.18</v>
      </c>
      <c r="F5275" s="182">
        <f>Cartilha_GLOBAL!$F5275</f>
        <v>65.27</v>
      </c>
      <c r="G5275" s="108"/>
      <c r="H5275" s="107">
        <f t="shared" si="325"/>
        <v>0</v>
      </c>
      <c r="I5275" s="143">
        <f t="shared" si="326"/>
        <v>0</v>
      </c>
      <c r="J5275" s="142"/>
      <c r="K5275" s="228"/>
      <c r="L5275" s="7" t="str">
        <f t="shared" si="327"/>
        <v/>
      </c>
      <c r="M5275" s="7" t="str">
        <f t="shared" si="328"/>
        <v/>
      </c>
      <c r="N5275" s="7" t="str">
        <f>Cartilha_GLOBAL!N5275</f>
        <v/>
      </c>
      <c r="O5275" s="144"/>
      <c r="Q5275" s="151"/>
      <c r="R5275" s="152">
        <v>0</v>
      </c>
      <c r="T5275" s="153">
        <f>IF(Cartilha_GLOBAL!R5275=0,0,IF(Cartilha_GLOBAL!R5275&gt;0,"c","b"))</f>
        <v>0</v>
      </c>
    </row>
    <row r="5276" ht="22.5" hidden="1" spans="1:20">
      <c r="A5276" s="158">
        <f>Cartilha_GLOBAL!A5276</f>
        <v>89516</v>
      </c>
      <c r="B5276" s="100" t="str">
        <f>Cartilha_GLOBAL!B5276</f>
        <v>SINAPI</v>
      </c>
      <c r="C5276" s="104" t="str">
        <f>Cartilha_GLOBAL!C5276</f>
        <v>JOELHO 45 GRAUS, PVC, SERIE R, ÁGUA PLUVIAL, DN 40 MM, JUNTA SOLDÁVEL, FORNECIDO E INSTALADO EM RAMAL DE ENCAMINHAMENTO. AF_06/2022</v>
      </c>
      <c r="D5276" s="94" t="str">
        <f>Cartilha_GLOBAL!D5276</f>
        <v>UN</v>
      </c>
      <c r="E5276" s="105">
        <f>Cartilha_GLOBAL!$E5276</f>
        <v>8.9</v>
      </c>
      <c r="F5276" s="182">
        <f>Cartilha_GLOBAL!$F5276</f>
        <v>10.92</v>
      </c>
      <c r="G5276" s="108"/>
      <c r="H5276" s="107">
        <f t="shared" si="325"/>
        <v>0</v>
      </c>
      <c r="I5276" s="143">
        <f t="shared" si="326"/>
        <v>0</v>
      </c>
      <c r="J5276" s="142"/>
      <c r="K5276" s="228"/>
      <c r="L5276" s="7" t="str">
        <f t="shared" si="327"/>
        <v/>
      </c>
      <c r="M5276" s="7" t="str">
        <f t="shared" si="328"/>
        <v/>
      </c>
      <c r="N5276" s="7" t="str">
        <f>Cartilha_GLOBAL!N5276</f>
        <v/>
      </c>
      <c r="O5276" s="144"/>
      <c r="Q5276" s="151"/>
      <c r="R5276" s="152">
        <v>0</v>
      </c>
      <c r="T5276" s="153">
        <f>IF(Cartilha_GLOBAL!R5276=0,0,IF(Cartilha_GLOBAL!R5276&gt;0,"c","b"))</f>
        <v>0</v>
      </c>
    </row>
    <row r="5277" ht="22.5" hidden="1" spans="1:20">
      <c r="A5277" s="158">
        <f>Cartilha_GLOBAL!A5277</f>
        <v>89520</v>
      </c>
      <c r="B5277" s="100" t="str">
        <f>Cartilha_GLOBAL!B5277</f>
        <v>SINAPI</v>
      </c>
      <c r="C5277" s="104" t="str">
        <f>Cartilha_GLOBAL!C5277</f>
        <v>JOELHO 45 GRAUS, PVC, SERIE R, ÁGUA PLUVIAL, DN 50 MM, JUNTA ELÁSTICA, FORNECIDO E INSTALADO EM RAMAL DE ENCAMINHAMENTO. AF_06/2022</v>
      </c>
      <c r="D5277" s="94" t="str">
        <f>Cartilha_GLOBAL!D5277</f>
        <v>UN</v>
      </c>
      <c r="E5277" s="105">
        <f>Cartilha_GLOBAL!$E5277</f>
        <v>15.67</v>
      </c>
      <c r="F5277" s="182">
        <f>Cartilha_GLOBAL!$F5277</f>
        <v>19.23</v>
      </c>
      <c r="G5277" s="108"/>
      <c r="H5277" s="107">
        <f t="shared" si="325"/>
        <v>0</v>
      </c>
      <c r="I5277" s="143">
        <f t="shared" si="326"/>
        <v>0</v>
      </c>
      <c r="J5277" s="142"/>
      <c r="K5277" s="228"/>
      <c r="L5277" s="7" t="str">
        <f t="shared" si="327"/>
        <v/>
      </c>
      <c r="M5277" s="7" t="str">
        <f t="shared" si="328"/>
        <v/>
      </c>
      <c r="N5277" s="7" t="str">
        <f>Cartilha_GLOBAL!N5277</f>
        <v/>
      </c>
      <c r="O5277" s="144"/>
      <c r="Q5277" s="151"/>
      <c r="R5277" s="152">
        <v>0</v>
      </c>
      <c r="T5277" s="153">
        <f>IF(Cartilha_GLOBAL!R5277=0,0,IF(Cartilha_GLOBAL!R5277&gt;0,"c","b"))</f>
        <v>0</v>
      </c>
    </row>
    <row r="5278" ht="22.5" hidden="1" spans="1:20">
      <c r="A5278" s="158">
        <f>Cartilha_GLOBAL!A5278</f>
        <v>89524</v>
      </c>
      <c r="B5278" s="100" t="str">
        <f>Cartilha_GLOBAL!B5278</f>
        <v>SINAPI</v>
      </c>
      <c r="C5278" s="104" t="str">
        <f>Cartilha_GLOBAL!C5278</f>
        <v>JOELHO 45 GRAUS, PVC, SERIE R, ÁGUA PLUVIAL, DN 75 MM, JUNTA ELÁSTICA, FORNECIDO E INSTALADO EM RAMAL DE ENCAMINHAMENTO. AF_06/2022</v>
      </c>
      <c r="D5278" s="94" t="str">
        <f>Cartilha_GLOBAL!D5278</f>
        <v>UN</v>
      </c>
      <c r="E5278" s="105">
        <f>Cartilha_GLOBAL!$E5278</f>
        <v>30</v>
      </c>
      <c r="F5278" s="182">
        <f>Cartilha_GLOBAL!$F5278</f>
        <v>36.82</v>
      </c>
      <c r="G5278" s="108"/>
      <c r="H5278" s="107">
        <f t="shared" si="325"/>
        <v>0</v>
      </c>
      <c r="I5278" s="143">
        <f t="shared" si="326"/>
        <v>0</v>
      </c>
      <c r="J5278" s="142"/>
      <c r="K5278" s="228"/>
      <c r="L5278" s="7" t="str">
        <f t="shared" si="327"/>
        <v/>
      </c>
      <c r="M5278" s="7" t="str">
        <f t="shared" si="328"/>
        <v/>
      </c>
      <c r="N5278" s="7" t="str">
        <f>Cartilha_GLOBAL!N5278</f>
        <v/>
      </c>
      <c r="O5278" s="144"/>
      <c r="Q5278" s="151"/>
      <c r="R5278" s="152">
        <v>0</v>
      </c>
      <c r="T5278" s="153">
        <f>IF(Cartilha_GLOBAL!R5278=0,0,IF(Cartilha_GLOBAL!R5278&gt;0,"c","b"))</f>
        <v>0</v>
      </c>
    </row>
    <row r="5279" ht="22.5" hidden="1" spans="1:20">
      <c r="A5279" s="158">
        <f>Cartilha_GLOBAL!A5279</f>
        <v>89531</v>
      </c>
      <c r="B5279" s="100" t="str">
        <f>Cartilha_GLOBAL!B5279</f>
        <v>SINAPI</v>
      </c>
      <c r="C5279" s="104" t="str">
        <f>Cartilha_GLOBAL!C5279</f>
        <v>JOELHO 45 GRAUS, PVC, SERIE R, ÁGUA PLUVIAL, DN 100 MM, JUNTA ELÁSTICA, FORNECIDO E INSTALADO EM RAMAL DE ENCAMINHAMENTO. AF_06/2022</v>
      </c>
      <c r="D5279" s="94" t="str">
        <f>Cartilha_GLOBAL!D5279</f>
        <v>UN</v>
      </c>
      <c r="E5279" s="105">
        <f>Cartilha_GLOBAL!$E5279</f>
        <v>37.84</v>
      </c>
      <c r="F5279" s="182">
        <f>Cartilha_GLOBAL!$F5279</f>
        <v>46.44</v>
      </c>
      <c r="G5279" s="108"/>
      <c r="H5279" s="107">
        <f t="shared" si="325"/>
        <v>0</v>
      </c>
      <c r="I5279" s="143">
        <f t="shared" si="326"/>
        <v>0</v>
      </c>
      <c r="J5279" s="142"/>
      <c r="K5279" s="228"/>
      <c r="L5279" s="7" t="str">
        <f t="shared" si="327"/>
        <v/>
      </c>
      <c r="M5279" s="7" t="str">
        <f t="shared" si="328"/>
        <v/>
      </c>
      <c r="N5279" s="7" t="str">
        <f>Cartilha_GLOBAL!N5279</f>
        <v/>
      </c>
      <c r="O5279" s="144"/>
      <c r="Q5279" s="151"/>
      <c r="R5279" s="152">
        <v>0</v>
      </c>
      <c r="T5279" s="153">
        <f>IF(Cartilha_GLOBAL!R5279=0,0,IF(Cartilha_GLOBAL!R5279&gt;0,"c","b"))</f>
        <v>0</v>
      </c>
    </row>
    <row r="5280" ht="22.5" hidden="1" spans="1:20">
      <c r="A5280" s="158">
        <f>Cartilha_GLOBAL!A5280</f>
        <v>89514</v>
      </c>
      <c r="B5280" s="100" t="str">
        <f>Cartilha_GLOBAL!B5280</f>
        <v>SINAPI</v>
      </c>
      <c r="C5280" s="104" t="str">
        <f>Cartilha_GLOBAL!C5280</f>
        <v>JOELHO 90 GRAUS, PVC, SERIE R, ÁGUA PLUVIAL, DN 40 MM, JUNTA SOLDÁVEL, FORNECIDO E INSTALADO EM RAMAL DE ENCAMINHAMENTO. AF_06/2022</v>
      </c>
      <c r="D5280" s="94" t="str">
        <f>Cartilha_GLOBAL!D5280</f>
        <v>UN</v>
      </c>
      <c r="E5280" s="105">
        <f>Cartilha_GLOBAL!$E5280</f>
        <v>8.81</v>
      </c>
      <c r="F5280" s="182">
        <f>Cartilha_GLOBAL!$F5280</f>
        <v>10.81</v>
      </c>
      <c r="G5280" s="108"/>
      <c r="H5280" s="107">
        <f t="shared" si="325"/>
        <v>0</v>
      </c>
      <c r="I5280" s="143">
        <f t="shared" si="326"/>
        <v>0</v>
      </c>
      <c r="J5280" s="142"/>
      <c r="K5280" s="228"/>
      <c r="L5280" s="7" t="str">
        <f t="shared" si="327"/>
        <v/>
      </c>
      <c r="M5280" s="7" t="str">
        <f t="shared" si="328"/>
        <v/>
      </c>
      <c r="N5280" s="7" t="str">
        <f>Cartilha_GLOBAL!N5280</f>
        <v/>
      </c>
      <c r="O5280" s="144"/>
      <c r="Q5280" s="151"/>
      <c r="R5280" s="152">
        <v>0</v>
      </c>
      <c r="T5280" s="153">
        <f>IF(Cartilha_GLOBAL!R5280=0,0,IF(Cartilha_GLOBAL!R5280&gt;0,"c","b"))</f>
        <v>0</v>
      </c>
    </row>
    <row r="5281" ht="22.5" hidden="1" spans="1:20">
      <c r="A5281" s="158">
        <f>Cartilha_GLOBAL!A5281</f>
        <v>89518</v>
      </c>
      <c r="B5281" s="100" t="str">
        <f>Cartilha_GLOBAL!B5281</f>
        <v>SINAPI</v>
      </c>
      <c r="C5281" s="104" t="str">
        <f>Cartilha_GLOBAL!C5281</f>
        <v>JOELHO 90 GRAUS, PVC, SERIE R, ÁGUA PLUVIAL, DN 50 MM, JUNTA ELÁSTICA, FORNECIDO E INSTALADO EM RAMAL DE ENCAMINHAMENTO. AF_06/2022</v>
      </c>
      <c r="D5281" s="94" t="str">
        <f>Cartilha_GLOBAL!D5281</f>
        <v>UN</v>
      </c>
      <c r="E5281" s="105">
        <f>Cartilha_GLOBAL!$E5281</f>
        <v>14.93</v>
      </c>
      <c r="F5281" s="182">
        <f>Cartilha_GLOBAL!$F5281</f>
        <v>18.33</v>
      </c>
      <c r="G5281" s="108"/>
      <c r="H5281" s="107">
        <f t="shared" si="325"/>
        <v>0</v>
      </c>
      <c r="I5281" s="143">
        <f t="shared" si="326"/>
        <v>0</v>
      </c>
      <c r="J5281" s="142"/>
      <c r="K5281" s="228"/>
      <c r="L5281" s="7" t="str">
        <f t="shared" si="327"/>
        <v/>
      </c>
      <c r="M5281" s="7" t="str">
        <f t="shared" si="328"/>
        <v/>
      </c>
      <c r="N5281" s="7" t="str">
        <f>Cartilha_GLOBAL!N5281</f>
        <v/>
      </c>
      <c r="O5281" s="144"/>
      <c r="Q5281" s="151"/>
      <c r="R5281" s="152">
        <v>0</v>
      </c>
      <c r="T5281" s="153">
        <f>IF(Cartilha_GLOBAL!R5281=0,0,IF(Cartilha_GLOBAL!R5281&gt;0,"c","b"))</f>
        <v>0</v>
      </c>
    </row>
    <row r="5282" ht="22.5" hidden="1" spans="1:20">
      <c r="A5282" s="158">
        <f>Cartilha_GLOBAL!A5282</f>
        <v>89522</v>
      </c>
      <c r="B5282" s="100" t="str">
        <f>Cartilha_GLOBAL!B5282</f>
        <v>SINAPI</v>
      </c>
      <c r="C5282" s="104" t="str">
        <f>Cartilha_GLOBAL!C5282</f>
        <v>JOELHO 90 GRAUS, PVC, SERIE R, ÁGUA PLUVIAL, DN 75 MM, JUNTA ELÁSTICA, FORNECIDO E INSTALADO EM RAMAL DE ENCAMINHAMENTO. AF_06/2022</v>
      </c>
      <c r="D5282" s="94" t="str">
        <f>Cartilha_GLOBAL!D5282</f>
        <v>UN</v>
      </c>
      <c r="E5282" s="105">
        <f>Cartilha_GLOBAL!$E5282</f>
        <v>29.53</v>
      </c>
      <c r="F5282" s="182">
        <f>Cartilha_GLOBAL!$F5282</f>
        <v>36.25</v>
      </c>
      <c r="G5282" s="108"/>
      <c r="H5282" s="107">
        <f t="shared" si="325"/>
        <v>0</v>
      </c>
      <c r="I5282" s="143">
        <f t="shared" si="326"/>
        <v>0</v>
      </c>
      <c r="J5282" s="142"/>
      <c r="K5282" s="228"/>
      <c r="L5282" s="7" t="str">
        <f t="shared" si="327"/>
        <v/>
      </c>
      <c r="M5282" s="7" t="str">
        <f t="shared" si="328"/>
        <v/>
      </c>
      <c r="N5282" s="7" t="str">
        <f>Cartilha_GLOBAL!N5282</f>
        <v/>
      </c>
      <c r="O5282" s="144"/>
      <c r="Q5282" s="151"/>
      <c r="R5282" s="152">
        <v>0</v>
      </c>
      <c r="T5282" s="153">
        <f>IF(Cartilha_GLOBAL!R5282=0,0,IF(Cartilha_GLOBAL!R5282&gt;0,"c","b"))</f>
        <v>0</v>
      </c>
    </row>
    <row r="5283" ht="22.5" hidden="1" spans="1:20">
      <c r="A5283" s="158">
        <f>Cartilha_GLOBAL!A5283</f>
        <v>89529</v>
      </c>
      <c r="B5283" s="100" t="str">
        <f>Cartilha_GLOBAL!B5283</f>
        <v>SINAPI</v>
      </c>
      <c r="C5283" s="104" t="str">
        <f>Cartilha_GLOBAL!C5283</f>
        <v>JOELHO 90 GRAUS, PVC, SERIE R, ÁGUA PLUVIAL, DN 100 MM, JUNTA ELÁSTICA, FORNECIDO E INSTALADO EM RAMAL DE ENCAMINHAMENTO. AF_06/2022</v>
      </c>
      <c r="D5283" s="94" t="str">
        <f>Cartilha_GLOBAL!D5283</f>
        <v>UN</v>
      </c>
      <c r="E5283" s="105">
        <f>Cartilha_GLOBAL!$E5283</f>
        <v>36.8</v>
      </c>
      <c r="F5283" s="182">
        <f>Cartilha_GLOBAL!$F5283</f>
        <v>45.17</v>
      </c>
      <c r="G5283" s="108"/>
      <c r="H5283" s="107">
        <f t="shared" si="325"/>
        <v>0</v>
      </c>
      <c r="I5283" s="143">
        <f t="shared" si="326"/>
        <v>0</v>
      </c>
      <c r="J5283" s="142"/>
      <c r="K5283" s="228"/>
      <c r="L5283" s="7" t="str">
        <f t="shared" si="327"/>
        <v/>
      </c>
      <c r="M5283" s="7" t="str">
        <f t="shared" si="328"/>
        <v/>
      </c>
      <c r="N5283" s="7" t="str">
        <f>Cartilha_GLOBAL!N5283</f>
        <v/>
      </c>
      <c r="O5283" s="144"/>
      <c r="Q5283" s="151"/>
      <c r="R5283" s="152">
        <v>0</v>
      </c>
      <c r="T5283" s="153">
        <f>IF(Cartilha_GLOBAL!R5283=0,0,IF(Cartilha_GLOBAL!R5283&gt;0,"c","b"))</f>
        <v>0</v>
      </c>
    </row>
    <row r="5284" ht="22.5" hidden="1" spans="1:20">
      <c r="A5284" s="158">
        <f>Cartilha_GLOBAL!A5284</f>
        <v>89544</v>
      </c>
      <c r="B5284" s="100" t="str">
        <f>Cartilha_GLOBAL!B5284</f>
        <v>SINAPI</v>
      </c>
      <c r="C5284" s="104" t="str">
        <f>Cartilha_GLOBAL!C5284</f>
        <v>LUVA SIMPLES, PVC, SERIE R, ÁGUA PLUVIAL, DN 40 MM, JUNTA SOLDÁVEL, FORNECIDO E INSTALADO EM RAMAL DE ENCAMINHAMENTO. AF_06/2022</v>
      </c>
      <c r="D5284" s="94" t="str">
        <f>Cartilha_GLOBAL!D5284</f>
        <v>UN</v>
      </c>
      <c r="E5284" s="105">
        <f>Cartilha_GLOBAL!$E5284</f>
        <v>8.9</v>
      </c>
      <c r="F5284" s="182">
        <f>Cartilha_GLOBAL!$F5284</f>
        <v>10.92</v>
      </c>
      <c r="G5284" s="108"/>
      <c r="H5284" s="107">
        <f t="shared" si="325"/>
        <v>0</v>
      </c>
      <c r="I5284" s="143">
        <f t="shared" si="326"/>
        <v>0</v>
      </c>
      <c r="J5284" s="142"/>
      <c r="K5284" s="228"/>
      <c r="L5284" s="7" t="str">
        <f t="shared" si="327"/>
        <v/>
      </c>
      <c r="M5284" s="7" t="str">
        <f t="shared" si="328"/>
        <v/>
      </c>
      <c r="N5284" s="7" t="str">
        <f>Cartilha_GLOBAL!N5284</f>
        <v/>
      </c>
      <c r="O5284" s="144"/>
      <c r="Q5284" s="151"/>
      <c r="R5284" s="152">
        <v>0</v>
      </c>
      <c r="T5284" s="153">
        <f>IF(Cartilha_GLOBAL!R5284=0,0,IF(Cartilha_GLOBAL!R5284&gt;0,"c","b"))</f>
        <v>0</v>
      </c>
    </row>
    <row r="5285" ht="22.5" hidden="1" spans="1:20">
      <c r="A5285" s="158">
        <f>Cartilha_GLOBAL!A5285</f>
        <v>89545</v>
      </c>
      <c r="B5285" s="100" t="str">
        <f>Cartilha_GLOBAL!B5285</f>
        <v>SINAPI</v>
      </c>
      <c r="C5285" s="104" t="str">
        <f>Cartilha_GLOBAL!C5285</f>
        <v>LUVA SIMPLES, PVC, SERIE R, ÁGUA PLUVIAL, DN 50 MM, JUNTA ELÁSTICA, FORNECIDO E INSTALADO EM RAMAL DE ENCAMINHAMENTO. AF_06/2022</v>
      </c>
      <c r="D5285" s="94" t="str">
        <f>Cartilha_GLOBAL!D5285</f>
        <v>UN</v>
      </c>
      <c r="E5285" s="105">
        <f>Cartilha_GLOBAL!$E5285</f>
        <v>16.83</v>
      </c>
      <c r="F5285" s="182">
        <f>Cartilha_GLOBAL!$F5285</f>
        <v>20.66</v>
      </c>
      <c r="G5285" s="108"/>
      <c r="H5285" s="107">
        <f t="shared" si="325"/>
        <v>0</v>
      </c>
      <c r="I5285" s="143">
        <f t="shared" si="326"/>
        <v>0</v>
      </c>
      <c r="J5285" s="142"/>
      <c r="K5285" s="228"/>
      <c r="L5285" s="7" t="str">
        <f t="shared" si="327"/>
        <v/>
      </c>
      <c r="M5285" s="7" t="str">
        <f t="shared" si="328"/>
        <v/>
      </c>
      <c r="N5285" s="7" t="str">
        <f>Cartilha_GLOBAL!N5285</f>
        <v/>
      </c>
      <c r="O5285" s="144"/>
      <c r="Q5285" s="151"/>
      <c r="R5285" s="152">
        <v>0</v>
      </c>
      <c r="T5285" s="153">
        <f>IF(Cartilha_GLOBAL!R5285=0,0,IF(Cartilha_GLOBAL!R5285&gt;0,"c","b"))</f>
        <v>0</v>
      </c>
    </row>
    <row r="5286" ht="22.5" hidden="1" spans="1:20">
      <c r="A5286" s="158">
        <f>Cartilha_GLOBAL!A5286</f>
        <v>89547</v>
      </c>
      <c r="B5286" s="100" t="str">
        <f>Cartilha_GLOBAL!B5286</f>
        <v>SINAPI</v>
      </c>
      <c r="C5286" s="104" t="str">
        <f>Cartilha_GLOBAL!C5286</f>
        <v>LUVA SIMPLES, PVC, SERIE R, ÁGUA PLUVIAL, DN 75 MM, JUNTA ELÁSTICA, FORNECIDO E INSTALADO EM RAMAL DE ENCAMINHAMENTO. AF_06/2022</v>
      </c>
      <c r="D5286" s="94" t="str">
        <f>Cartilha_GLOBAL!D5286</f>
        <v>UN</v>
      </c>
      <c r="E5286" s="105">
        <f>Cartilha_GLOBAL!$E5286</f>
        <v>22.65</v>
      </c>
      <c r="F5286" s="182">
        <f>Cartilha_GLOBAL!$F5286</f>
        <v>27.8</v>
      </c>
      <c r="G5286" s="108"/>
      <c r="H5286" s="107">
        <f t="shared" si="325"/>
        <v>0</v>
      </c>
      <c r="I5286" s="143">
        <f t="shared" si="326"/>
        <v>0</v>
      </c>
      <c r="J5286" s="142"/>
      <c r="K5286" s="228"/>
      <c r="L5286" s="7" t="str">
        <f t="shared" si="327"/>
        <v/>
      </c>
      <c r="M5286" s="7" t="str">
        <f t="shared" si="328"/>
        <v/>
      </c>
      <c r="N5286" s="7" t="str">
        <f>Cartilha_GLOBAL!N5286</f>
        <v/>
      </c>
      <c r="O5286" s="144"/>
      <c r="Q5286" s="151"/>
      <c r="R5286" s="152">
        <v>0</v>
      </c>
      <c r="T5286" s="153">
        <f>IF(Cartilha_GLOBAL!R5286=0,0,IF(Cartilha_GLOBAL!R5286&gt;0,"c","b"))</f>
        <v>0</v>
      </c>
    </row>
    <row r="5287" ht="22.5" hidden="1" spans="1:20">
      <c r="A5287" s="158">
        <f>Cartilha_GLOBAL!A5287</f>
        <v>89548</v>
      </c>
      <c r="B5287" s="100" t="str">
        <f>Cartilha_GLOBAL!B5287</f>
        <v>SINAPI</v>
      </c>
      <c r="C5287" s="104" t="str">
        <f>Cartilha_GLOBAL!C5287</f>
        <v>LUVA DE CORRER, PVC, SERIE R, ÁGUA PLUVIAL, DN 75 MM, JUNTA ELÁSTICA, FORNECIDO E INSTALADO EM RAMAL DE ENCAMINHAMENTO. AF_06/2022</v>
      </c>
      <c r="D5287" s="94" t="str">
        <f>Cartilha_GLOBAL!D5287</f>
        <v>UN</v>
      </c>
      <c r="E5287" s="105">
        <f>Cartilha_GLOBAL!$E5287</f>
        <v>22.55</v>
      </c>
      <c r="F5287" s="182">
        <f>Cartilha_GLOBAL!$F5287</f>
        <v>27.68</v>
      </c>
      <c r="G5287" s="108"/>
      <c r="H5287" s="107">
        <f t="shared" si="325"/>
        <v>0</v>
      </c>
      <c r="I5287" s="143">
        <f t="shared" si="326"/>
        <v>0</v>
      </c>
      <c r="J5287" s="142"/>
      <c r="K5287" s="228"/>
      <c r="L5287" s="7" t="str">
        <f t="shared" si="327"/>
        <v/>
      </c>
      <c r="M5287" s="7" t="str">
        <f t="shared" si="328"/>
        <v/>
      </c>
      <c r="N5287" s="7" t="str">
        <f>Cartilha_GLOBAL!N5287</f>
        <v/>
      </c>
      <c r="O5287" s="144"/>
      <c r="Q5287" s="151"/>
      <c r="R5287" s="152">
        <v>0</v>
      </c>
      <c r="T5287" s="153">
        <f>IF(Cartilha_GLOBAL!R5287=0,0,IF(Cartilha_GLOBAL!R5287&gt;0,"c","b"))</f>
        <v>0</v>
      </c>
    </row>
    <row r="5288" ht="22.5" hidden="1" spans="1:20">
      <c r="A5288" s="158">
        <f>Cartilha_GLOBAL!A5288</f>
        <v>89554</v>
      </c>
      <c r="B5288" s="100" t="str">
        <f>Cartilha_GLOBAL!B5288</f>
        <v>SINAPI</v>
      </c>
      <c r="C5288" s="104" t="str">
        <f>Cartilha_GLOBAL!C5288</f>
        <v>LUVA SIMPLES, PVC, SERIE R, ÁGUA PLUVIAL, DN 100 MM, JUNTA ELÁSTICA, FORNECIDO E INSTALADO EM RAMAL DE ENCAMINHAMENTO. AF_06/2022</v>
      </c>
      <c r="D5288" s="94" t="str">
        <f>Cartilha_GLOBAL!D5288</f>
        <v>UN</v>
      </c>
      <c r="E5288" s="105">
        <f>Cartilha_GLOBAL!$E5288</f>
        <v>28.89</v>
      </c>
      <c r="F5288" s="182">
        <f>Cartilha_GLOBAL!$F5288</f>
        <v>35.46</v>
      </c>
      <c r="G5288" s="108"/>
      <c r="H5288" s="107">
        <f t="shared" si="325"/>
        <v>0</v>
      </c>
      <c r="I5288" s="143">
        <f t="shared" si="326"/>
        <v>0</v>
      </c>
      <c r="J5288" s="142"/>
      <c r="K5288" s="228"/>
      <c r="L5288" s="7" t="str">
        <f t="shared" si="327"/>
        <v/>
      </c>
      <c r="M5288" s="7" t="str">
        <f t="shared" si="328"/>
        <v/>
      </c>
      <c r="N5288" s="7" t="str">
        <f>Cartilha_GLOBAL!N5288</f>
        <v/>
      </c>
      <c r="O5288" s="144"/>
      <c r="Q5288" s="151"/>
      <c r="R5288" s="152">
        <v>0</v>
      </c>
      <c r="T5288" s="153">
        <f>IF(Cartilha_GLOBAL!R5288=0,0,IF(Cartilha_GLOBAL!R5288&gt;0,"c","b"))</f>
        <v>0</v>
      </c>
    </row>
    <row r="5289" ht="22.5" hidden="1" spans="1:20">
      <c r="A5289" s="158">
        <f>Cartilha_GLOBAL!A5289</f>
        <v>89556</v>
      </c>
      <c r="B5289" s="100" t="str">
        <f>Cartilha_GLOBAL!B5289</f>
        <v>SINAPI</v>
      </c>
      <c r="C5289" s="104" t="str">
        <f>Cartilha_GLOBAL!C5289</f>
        <v>LUVA DE CORRER, PVC, SERIE R, ÁGUA PLUVIAL, DN 100 MM, JUNTA ELÁSTICA, FORNECIDO E INSTALADO EM RAMAL DE ENCAMINHAMENTO. AF_06/2022</v>
      </c>
      <c r="D5289" s="94" t="str">
        <f>Cartilha_GLOBAL!D5289</f>
        <v>UN</v>
      </c>
      <c r="E5289" s="105">
        <f>Cartilha_GLOBAL!$E5289</f>
        <v>39.51</v>
      </c>
      <c r="F5289" s="182">
        <f>Cartilha_GLOBAL!$F5289</f>
        <v>48.49</v>
      </c>
      <c r="G5289" s="108"/>
      <c r="H5289" s="107">
        <f t="shared" si="325"/>
        <v>0</v>
      </c>
      <c r="I5289" s="143">
        <f t="shared" si="326"/>
        <v>0</v>
      </c>
      <c r="J5289" s="142"/>
      <c r="K5289" s="228"/>
      <c r="L5289" s="7" t="str">
        <f t="shared" si="327"/>
        <v/>
      </c>
      <c r="M5289" s="7" t="str">
        <f t="shared" si="328"/>
        <v/>
      </c>
      <c r="N5289" s="7" t="str">
        <f>Cartilha_GLOBAL!N5289</f>
        <v/>
      </c>
      <c r="O5289" s="144"/>
      <c r="Q5289" s="151"/>
      <c r="R5289" s="152">
        <v>0</v>
      </c>
      <c r="T5289" s="153">
        <f>IF(Cartilha_GLOBAL!R5289=0,0,IF(Cartilha_GLOBAL!R5289&gt;0,"c","b"))</f>
        <v>0</v>
      </c>
    </row>
    <row r="5290" ht="22.5" hidden="1" spans="1:20">
      <c r="A5290" s="158">
        <f>Cartilha_GLOBAL!A5290</f>
        <v>89549</v>
      </c>
      <c r="B5290" s="100" t="str">
        <f>Cartilha_GLOBAL!B5290</f>
        <v>SINAPI</v>
      </c>
      <c r="C5290" s="104" t="str">
        <f>Cartilha_GLOBAL!C5290</f>
        <v>REDUÇÃO EXCÊNTRICA, PVC, SERIE R, ÁGUA PLUVIAL, DN 75 X 50 MM, JUNTA ELÁSTICA, FORNECIDO E INSTALADO EM RAMAL DE ENCAMINHAMENTO. AF_06/2022</v>
      </c>
      <c r="D5290" s="94" t="str">
        <f>Cartilha_GLOBAL!D5290</f>
        <v>UN</v>
      </c>
      <c r="E5290" s="105">
        <f>Cartilha_GLOBAL!$E5290</f>
        <v>18.62</v>
      </c>
      <c r="F5290" s="182">
        <f>Cartilha_GLOBAL!$F5290</f>
        <v>22.85</v>
      </c>
      <c r="G5290" s="108"/>
      <c r="H5290" s="107">
        <f t="shared" si="325"/>
        <v>0</v>
      </c>
      <c r="I5290" s="143">
        <f t="shared" si="326"/>
        <v>0</v>
      </c>
      <c r="J5290" s="142"/>
      <c r="K5290" s="228"/>
      <c r="L5290" s="7" t="str">
        <f t="shared" si="327"/>
        <v/>
      </c>
      <c r="M5290" s="7" t="str">
        <f t="shared" si="328"/>
        <v/>
      </c>
      <c r="N5290" s="7" t="str">
        <f>Cartilha_GLOBAL!N5290</f>
        <v/>
      </c>
      <c r="O5290" s="144"/>
      <c r="Q5290" s="151"/>
      <c r="R5290" s="152">
        <v>0</v>
      </c>
      <c r="T5290" s="153">
        <f>IF(Cartilha_GLOBAL!R5290=0,0,IF(Cartilha_GLOBAL!R5290&gt;0,"c","b"))</f>
        <v>0</v>
      </c>
    </row>
    <row r="5291" ht="22.5" hidden="1" spans="1:20">
      <c r="A5291" s="158">
        <f>Cartilha_GLOBAL!A5291</f>
        <v>89550</v>
      </c>
      <c r="B5291" s="100" t="str">
        <f>Cartilha_GLOBAL!B5291</f>
        <v>SINAPI</v>
      </c>
      <c r="C5291" s="104" t="str">
        <f>Cartilha_GLOBAL!C5291</f>
        <v>TÊ DE INSPEÇÃO, PVC, SERIE R, ÁGUA PLUVIAL, DN 75 MM, JUNTA ELÁSTICA, FORNECIDO E INSTALADO EM RAMAL DE ENCAMINHAMENTO. AF_06/2022</v>
      </c>
      <c r="D5291" s="94" t="str">
        <f>Cartilha_GLOBAL!D5291</f>
        <v>UN</v>
      </c>
      <c r="E5291" s="105">
        <f>Cartilha_GLOBAL!$E5291</f>
        <v>40.54</v>
      </c>
      <c r="F5291" s="182">
        <f>Cartilha_GLOBAL!$F5291</f>
        <v>49.76</v>
      </c>
      <c r="G5291" s="108"/>
      <c r="H5291" s="107">
        <f t="shared" si="325"/>
        <v>0</v>
      </c>
      <c r="I5291" s="143">
        <f t="shared" si="326"/>
        <v>0</v>
      </c>
      <c r="J5291" s="142"/>
      <c r="K5291" s="228"/>
      <c r="L5291" s="7" t="str">
        <f t="shared" si="327"/>
        <v/>
      </c>
      <c r="M5291" s="7" t="str">
        <f t="shared" si="328"/>
        <v/>
      </c>
      <c r="N5291" s="7" t="str">
        <f>Cartilha_GLOBAL!N5291</f>
        <v/>
      </c>
      <c r="O5291" s="144"/>
      <c r="Q5291" s="151"/>
      <c r="R5291" s="152">
        <v>0</v>
      </c>
      <c r="T5291" s="153">
        <f>IF(Cartilha_GLOBAL!R5291=0,0,IF(Cartilha_GLOBAL!R5291&gt;0,"c","b"))</f>
        <v>0</v>
      </c>
    </row>
    <row r="5292" ht="22.5" hidden="1" spans="1:20">
      <c r="A5292" s="158">
        <f>Cartilha_GLOBAL!A5292</f>
        <v>89559</v>
      </c>
      <c r="B5292" s="100" t="str">
        <f>Cartilha_GLOBAL!B5292</f>
        <v>SINAPI</v>
      </c>
      <c r="C5292" s="104" t="str">
        <f>Cartilha_GLOBAL!C5292</f>
        <v>TÊ DE INSPEÇÃO, PVC, SERIE R, ÁGUA PLUVIAL, DN 100 MM, JUNTA ELÁSTICA, FORNECIDO E INSTALADO EM RAMAL DE ENCAMINHAMENTO. AF_06/2022</v>
      </c>
      <c r="D5292" s="94" t="str">
        <f>Cartilha_GLOBAL!D5292</f>
        <v>UN</v>
      </c>
      <c r="E5292" s="105">
        <f>Cartilha_GLOBAL!$E5292</f>
        <v>66.1</v>
      </c>
      <c r="F5292" s="182">
        <f>Cartilha_GLOBAL!$F5292</f>
        <v>81.13</v>
      </c>
      <c r="G5292" s="108"/>
      <c r="H5292" s="107">
        <f t="shared" si="325"/>
        <v>0</v>
      </c>
      <c r="I5292" s="143">
        <f t="shared" si="326"/>
        <v>0</v>
      </c>
      <c r="J5292" s="142"/>
      <c r="K5292" s="228"/>
      <c r="L5292" s="7" t="str">
        <f t="shared" si="327"/>
        <v/>
      </c>
      <c r="M5292" s="7" t="str">
        <f t="shared" si="328"/>
        <v/>
      </c>
      <c r="N5292" s="7" t="str">
        <f>Cartilha_GLOBAL!N5292</f>
        <v/>
      </c>
      <c r="O5292" s="144"/>
      <c r="Q5292" s="151"/>
      <c r="R5292" s="152">
        <v>0</v>
      </c>
      <c r="T5292" s="153">
        <f>IF(Cartilha_GLOBAL!R5292=0,0,IF(Cartilha_GLOBAL!R5292&gt;0,"c","b"))</f>
        <v>0</v>
      </c>
    </row>
    <row r="5293" ht="22.5" hidden="1" spans="1:20">
      <c r="A5293" s="158">
        <f>Cartilha_GLOBAL!A5293</f>
        <v>89571</v>
      </c>
      <c r="B5293" s="100" t="str">
        <f>Cartilha_GLOBAL!B5293</f>
        <v>SINAPI</v>
      </c>
      <c r="C5293" s="104" t="str">
        <f>Cartilha_GLOBAL!C5293</f>
        <v>TÊ, PVC, SERIE R, ÁGUA PLUVIAL, DN 100 X 100 MM, JUNTA ELÁSTICA, FORNECIDO E INSTALADO EM RAMAL DE ENCAMINHAMENTO. AF_06/2022</v>
      </c>
      <c r="D5293" s="94" t="str">
        <f>Cartilha_GLOBAL!D5293</f>
        <v>UN</v>
      </c>
      <c r="E5293" s="105">
        <f>Cartilha_GLOBAL!$E5293</f>
        <v>68.9</v>
      </c>
      <c r="F5293" s="182">
        <f>Cartilha_GLOBAL!$F5293</f>
        <v>84.57</v>
      </c>
      <c r="G5293" s="108"/>
      <c r="H5293" s="107">
        <f t="shared" si="325"/>
        <v>0</v>
      </c>
      <c r="I5293" s="143">
        <f t="shared" si="326"/>
        <v>0</v>
      </c>
      <c r="J5293" s="142"/>
      <c r="K5293" s="228"/>
      <c r="L5293" s="7" t="str">
        <f t="shared" si="327"/>
        <v/>
      </c>
      <c r="M5293" s="7" t="str">
        <f t="shared" si="328"/>
        <v/>
      </c>
      <c r="N5293" s="7" t="str">
        <f>Cartilha_GLOBAL!N5293</f>
        <v/>
      </c>
      <c r="O5293" s="144"/>
      <c r="Q5293" s="151"/>
      <c r="R5293" s="152">
        <v>0</v>
      </c>
      <c r="T5293" s="153">
        <f>IF(Cartilha_GLOBAL!R5293=0,0,IF(Cartilha_GLOBAL!R5293&gt;0,"c","b"))</f>
        <v>0</v>
      </c>
    </row>
    <row r="5294" ht="22.5" hidden="1" spans="1:20">
      <c r="A5294" s="158">
        <f>Cartilha_GLOBAL!A5294</f>
        <v>89573</v>
      </c>
      <c r="B5294" s="100" t="str">
        <f>Cartilha_GLOBAL!B5294</f>
        <v>SINAPI</v>
      </c>
      <c r="C5294" s="104" t="str">
        <f>Cartilha_GLOBAL!C5294</f>
        <v>TÊ, PVC, SERIE R, ÁGUA PLUVIAL, DN 100 X 75 MM, JUNTA ELÁSTICA, FORNECIDO E INSTALADO EM RAMAL DE ENCAMINHAMENTO. AF_06/2022</v>
      </c>
      <c r="D5294" s="94" t="str">
        <f>Cartilha_GLOBAL!D5294</f>
        <v>UN</v>
      </c>
      <c r="E5294" s="105">
        <f>Cartilha_GLOBAL!$E5294</f>
        <v>75.57</v>
      </c>
      <c r="F5294" s="182">
        <f>Cartilha_GLOBAL!$F5294</f>
        <v>92.75</v>
      </c>
      <c r="G5294" s="108"/>
      <c r="H5294" s="107">
        <f t="shared" ref="H5294:H5357" si="329">IF(G5294=0,0,F5294)</f>
        <v>0</v>
      </c>
      <c r="I5294" s="143">
        <f t="shared" ref="I5294:I5357" si="330">IF(ISBLANK(G5294),0,IF(R5294=0,ROUND(G5294*H5294,2),IF(R5294="b",ROUNDDOWN(G5294*H5294,2),ROUNDUP(G5294*H5294,2))))</f>
        <v>0</v>
      </c>
      <c r="J5294" s="142"/>
      <c r="K5294" s="228"/>
      <c r="L5294" s="7" t="str">
        <f t="shared" ref="L5294:L5357" si="331">IF(K5294="X","x",IF(K5294="xx","x",IF(I5294&gt;0,"x","")))</f>
        <v/>
      </c>
      <c r="M5294" s="7" t="str">
        <f t="shared" ref="M5294:M5357" si="332">IF(K5294="X","x",IF(K5294="xx","x",IF(I5294&gt;0,"x","")))</f>
        <v/>
      </c>
      <c r="N5294" s="7" t="str">
        <f>Cartilha_GLOBAL!N5294</f>
        <v/>
      </c>
      <c r="O5294" s="144"/>
      <c r="Q5294" s="151"/>
      <c r="R5294" s="152">
        <v>0</v>
      </c>
      <c r="T5294" s="153">
        <f>IF(Cartilha_GLOBAL!R5294=0,0,IF(Cartilha_GLOBAL!R5294&gt;0,"c","b"))</f>
        <v>0</v>
      </c>
    </row>
    <row r="5295" ht="22.5" hidden="1" spans="1:20">
      <c r="A5295" s="158">
        <f>Cartilha_GLOBAL!A5295</f>
        <v>89557</v>
      </c>
      <c r="B5295" s="100" t="str">
        <f>Cartilha_GLOBAL!B5295</f>
        <v>SINAPI</v>
      </c>
      <c r="C5295" s="104" t="str">
        <f>Cartilha_GLOBAL!C5295</f>
        <v>REDUÇÃO EXCÊNTRICA, PVC, SERIE R, ÁGUA PLUVIAL, DN 100 X 75 MM, JUNTA ELÁSTICA, FORNECIDO E INSTALADO EM RAMAL DE ENCAMINHAMENTO. AF_06/2022</v>
      </c>
      <c r="D5295" s="94" t="str">
        <f>Cartilha_GLOBAL!D5295</f>
        <v>UN</v>
      </c>
      <c r="E5295" s="105">
        <f>Cartilha_GLOBAL!$E5295</f>
        <v>31.32</v>
      </c>
      <c r="F5295" s="182">
        <f>Cartilha_GLOBAL!$F5295</f>
        <v>38.44</v>
      </c>
      <c r="G5295" s="108"/>
      <c r="H5295" s="107">
        <f t="shared" si="329"/>
        <v>0</v>
      </c>
      <c r="I5295" s="143">
        <f t="shared" si="330"/>
        <v>0</v>
      </c>
      <c r="J5295" s="142"/>
      <c r="K5295" s="228"/>
      <c r="L5295" s="7" t="str">
        <f t="shared" si="331"/>
        <v/>
      </c>
      <c r="M5295" s="7" t="str">
        <f t="shared" si="332"/>
        <v/>
      </c>
      <c r="N5295" s="7" t="str">
        <f>Cartilha_GLOBAL!N5295</f>
        <v/>
      </c>
      <c r="O5295" s="144"/>
      <c r="Q5295" s="151"/>
      <c r="R5295" s="152">
        <v>0</v>
      </c>
      <c r="T5295" s="153">
        <f>IF(Cartilha_GLOBAL!R5295=0,0,IF(Cartilha_GLOBAL!R5295&gt;0,"c","b"))</f>
        <v>0</v>
      </c>
    </row>
    <row r="5296" ht="22.5" hidden="1" spans="1:20">
      <c r="A5296" s="158">
        <f>Cartilha_GLOBAL!A5296</f>
        <v>89561</v>
      </c>
      <c r="B5296" s="100" t="str">
        <f>Cartilha_GLOBAL!B5296</f>
        <v>SINAPI</v>
      </c>
      <c r="C5296" s="104" t="str">
        <f>Cartilha_GLOBAL!C5296</f>
        <v>JUNÇÃO SIMPLES, PVC, SERIE R, ÁGUA PLUVIAL, DN 40 MM, JUNTA SOLDÁVEL, FORNECIDO E INSTALADO EM RAMAL DE ENCAMINHAMENTO. AF_06/2022</v>
      </c>
      <c r="D5296" s="94" t="str">
        <f>Cartilha_GLOBAL!D5296</f>
        <v>UN</v>
      </c>
      <c r="E5296" s="105">
        <f>Cartilha_GLOBAL!$E5296</f>
        <v>15.49</v>
      </c>
      <c r="F5296" s="182">
        <f>Cartilha_GLOBAL!$F5296</f>
        <v>19.01</v>
      </c>
      <c r="G5296" s="108"/>
      <c r="H5296" s="107">
        <f t="shared" si="329"/>
        <v>0</v>
      </c>
      <c r="I5296" s="143">
        <f t="shared" si="330"/>
        <v>0</v>
      </c>
      <c r="J5296" s="142"/>
      <c r="K5296" s="228"/>
      <c r="L5296" s="7" t="str">
        <f t="shared" si="331"/>
        <v/>
      </c>
      <c r="M5296" s="7" t="str">
        <f t="shared" si="332"/>
        <v/>
      </c>
      <c r="N5296" s="7" t="str">
        <f>Cartilha_GLOBAL!N5296</f>
        <v/>
      </c>
      <c r="O5296" s="144"/>
      <c r="Q5296" s="151"/>
      <c r="R5296" s="152">
        <v>0</v>
      </c>
      <c r="T5296" s="153">
        <f>IF(Cartilha_GLOBAL!R5296=0,0,IF(Cartilha_GLOBAL!R5296&gt;0,"c","b"))</f>
        <v>0</v>
      </c>
    </row>
    <row r="5297" ht="22.5" hidden="1" spans="1:20">
      <c r="A5297" s="158">
        <f>Cartilha_GLOBAL!A5297</f>
        <v>89563</v>
      </c>
      <c r="B5297" s="100" t="str">
        <f>Cartilha_GLOBAL!B5297</f>
        <v>SINAPI</v>
      </c>
      <c r="C5297" s="104" t="str">
        <f>Cartilha_GLOBAL!C5297</f>
        <v>JUNÇÃO SIMPLES, PVC, SERIE R, ÁGUA PLUVIAL, DN 50 MM, JUNTA ELÁSTICA, FORNECIDO E INSTALADO EM RAMAL DE ENCAMINHAMENTO. AF_06/2022</v>
      </c>
      <c r="D5297" s="94" t="str">
        <f>Cartilha_GLOBAL!D5297</f>
        <v>UN</v>
      </c>
      <c r="E5297" s="105">
        <f>Cartilha_GLOBAL!$E5297</f>
        <v>34.09</v>
      </c>
      <c r="F5297" s="182">
        <f>Cartilha_GLOBAL!$F5297</f>
        <v>41.84</v>
      </c>
      <c r="G5297" s="108"/>
      <c r="H5297" s="107">
        <f t="shared" si="329"/>
        <v>0</v>
      </c>
      <c r="I5297" s="143">
        <f t="shared" si="330"/>
        <v>0</v>
      </c>
      <c r="J5297" s="142"/>
      <c r="K5297" s="228"/>
      <c r="L5297" s="7" t="str">
        <f t="shared" si="331"/>
        <v/>
      </c>
      <c r="M5297" s="7" t="str">
        <f t="shared" si="332"/>
        <v/>
      </c>
      <c r="N5297" s="7" t="str">
        <f>Cartilha_GLOBAL!N5297</f>
        <v/>
      </c>
      <c r="O5297" s="144"/>
      <c r="Q5297" s="151"/>
      <c r="R5297" s="152">
        <v>0</v>
      </c>
      <c r="T5297" s="153">
        <f>IF(Cartilha_GLOBAL!R5297=0,0,IF(Cartilha_GLOBAL!R5297&gt;0,"c","b"))</f>
        <v>0</v>
      </c>
    </row>
    <row r="5298" ht="22.5" hidden="1" spans="1:20">
      <c r="A5298" s="158">
        <f>Cartilha_GLOBAL!A5298</f>
        <v>89565</v>
      </c>
      <c r="B5298" s="100" t="str">
        <f>Cartilha_GLOBAL!B5298</f>
        <v>SINAPI</v>
      </c>
      <c r="C5298" s="104" t="str">
        <f>Cartilha_GLOBAL!C5298</f>
        <v>JUNÇÃO SIMPLES, PVC, SERIE R, ÁGUA PLUVIAL, DN 75 X 75 MM, JUNTA ELÁSTICA, FORNECIDO E INSTALADO EM RAMAL DE ENCAMINHAMENTO. AF_06/2022</v>
      </c>
      <c r="D5298" s="94" t="str">
        <f>Cartilha_GLOBAL!D5298</f>
        <v>UN</v>
      </c>
      <c r="E5298" s="105">
        <f>Cartilha_GLOBAL!$E5298</f>
        <v>55.33</v>
      </c>
      <c r="F5298" s="182">
        <f>Cartilha_GLOBAL!$F5298</f>
        <v>67.91</v>
      </c>
      <c r="G5298" s="108"/>
      <c r="H5298" s="107">
        <f t="shared" si="329"/>
        <v>0</v>
      </c>
      <c r="I5298" s="143">
        <f t="shared" si="330"/>
        <v>0</v>
      </c>
      <c r="J5298" s="142"/>
      <c r="K5298" s="228"/>
      <c r="L5298" s="7" t="str">
        <f t="shared" si="331"/>
        <v/>
      </c>
      <c r="M5298" s="7" t="str">
        <f t="shared" si="332"/>
        <v/>
      </c>
      <c r="N5298" s="7" t="str">
        <f>Cartilha_GLOBAL!N5298</f>
        <v/>
      </c>
      <c r="O5298" s="144"/>
      <c r="Q5298" s="151"/>
      <c r="R5298" s="152">
        <v>0</v>
      </c>
      <c r="T5298" s="153">
        <f>IF(Cartilha_GLOBAL!R5298=0,0,IF(Cartilha_GLOBAL!R5298&gt;0,"c","b"))</f>
        <v>0</v>
      </c>
    </row>
    <row r="5299" ht="22.5" hidden="1" spans="1:20">
      <c r="A5299" s="158">
        <f>Cartilha_GLOBAL!A5299</f>
        <v>89566</v>
      </c>
      <c r="B5299" s="100" t="str">
        <f>Cartilha_GLOBAL!B5299</f>
        <v>SINAPI</v>
      </c>
      <c r="C5299" s="104" t="str">
        <f>Cartilha_GLOBAL!C5299</f>
        <v>TÊ, PVC, SERIE R, ÁGUA PLUVIAL, DN 75 MM, JUNTA ELÁSTICA, FORNECIDO E INSTALADO EM RAMAL DE ENCAMINHAMENTO. AF_06/2022</v>
      </c>
      <c r="D5299" s="94" t="str">
        <f>Cartilha_GLOBAL!D5299</f>
        <v>UN</v>
      </c>
      <c r="E5299" s="105">
        <f>Cartilha_GLOBAL!$E5299</f>
        <v>46.9</v>
      </c>
      <c r="F5299" s="182">
        <f>Cartilha_GLOBAL!$F5299</f>
        <v>57.57</v>
      </c>
      <c r="G5299" s="108"/>
      <c r="H5299" s="107">
        <f t="shared" si="329"/>
        <v>0</v>
      </c>
      <c r="I5299" s="143">
        <f t="shared" si="330"/>
        <v>0</v>
      </c>
      <c r="J5299" s="142"/>
      <c r="K5299" s="228"/>
      <c r="L5299" s="7" t="str">
        <f t="shared" si="331"/>
        <v/>
      </c>
      <c r="M5299" s="7" t="str">
        <f t="shared" si="332"/>
        <v/>
      </c>
      <c r="N5299" s="7" t="str">
        <f>Cartilha_GLOBAL!N5299</f>
        <v/>
      </c>
      <c r="O5299" s="144"/>
      <c r="Q5299" s="151"/>
      <c r="R5299" s="152">
        <v>0</v>
      </c>
      <c r="T5299" s="153">
        <f>IF(Cartilha_GLOBAL!R5299=0,0,IF(Cartilha_GLOBAL!R5299&gt;0,"c","b"))</f>
        <v>0</v>
      </c>
    </row>
    <row r="5300" ht="22.5" hidden="1" spans="1:20">
      <c r="A5300" s="158">
        <f>Cartilha_GLOBAL!A5300</f>
        <v>89567</v>
      </c>
      <c r="B5300" s="100" t="str">
        <f>Cartilha_GLOBAL!B5300</f>
        <v>SINAPI</v>
      </c>
      <c r="C5300" s="104" t="str">
        <f>Cartilha_GLOBAL!C5300</f>
        <v>JUNÇÃO SIMPLES, PVC, SERIE R, ÁGUA PLUVIAL, DN 100 X 100 MM, JUNTA ELÁSTICA, FORNECIDO E INSTALADO EM RAMAL DE ENCAMINHAMENTO. AF_06/2022</v>
      </c>
      <c r="D5300" s="94" t="str">
        <f>Cartilha_GLOBAL!D5300</f>
        <v>UN</v>
      </c>
      <c r="E5300" s="105">
        <f>Cartilha_GLOBAL!$E5300</f>
        <v>79.52</v>
      </c>
      <c r="F5300" s="182">
        <f>Cartilha_GLOBAL!$F5300</f>
        <v>97.6</v>
      </c>
      <c r="G5300" s="108"/>
      <c r="H5300" s="107">
        <f t="shared" si="329"/>
        <v>0</v>
      </c>
      <c r="I5300" s="143">
        <f t="shared" si="330"/>
        <v>0</v>
      </c>
      <c r="J5300" s="142"/>
      <c r="K5300" s="228"/>
      <c r="L5300" s="7" t="str">
        <f t="shared" si="331"/>
        <v/>
      </c>
      <c r="M5300" s="7" t="str">
        <f t="shared" si="332"/>
        <v/>
      </c>
      <c r="N5300" s="7" t="str">
        <f>Cartilha_GLOBAL!N5300</f>
        <v/>
      </c>
      <c r="O5300" s="144"/>
      <c r="Q5300" s="151"/>
      <c r="R5300" s="152">
        <v>0</v>
      </c>
      <c r="T5300" s="153">
        <f>IF(Cartilha_GLOBAL!R5300=0,0,IF(Cartilha_GLOBAL!R5300&gt;0,"c","b"))</f>
        <v>0</v>
      </c>
    </row>
    <row r="5301" ht="22.5" hidden="1" spans="1:20">
      <c r="A5301" s="158">
        <f>Cartilha_GLOBAL!A5301</f>
        <v>89569</v>
      </c>
      <c r="B5301" s="100" t="str">
        <f>Cartilha_GLOBAL!B5301</f>
        <v>SINAPI</v>
      </c>
      <c r="C5301" s="104" t="str">
        <f>Cartilha_GLOBAL!C5301</f>
        <v>JUNÇÃO SIMPLES, PVC, SERIE R, ÁGUA PLUVIAL, DN 100 X 75 MM, JUNTA ELÁSTICA, FORNECIDO E INSTALADO EM RAMAL DE ENCAMINHAMENTO. AF_06/2022</v>
      </c>
      <c r="D5301" s="94" t="str">
        <f>Cartilha_GLOBAL!D5301</f>
        <v>UN</v>
      </c>
      <c r="E5301" s="105">
        <f>Cartilha_GLOBAL!$E5301</f>
        <v>92.77</v>
      </c>
      <c r="F5301" s="182">
        <f>Cartilha_GLOBAL!$F5301</f>
        <v>113.87</v>
      </c>
      <c r="G5301" s="108"/>
      <c r="H5301" s="107">
        <f t="shared" si="329"/>
        <v>0</v>
      </c>
      <c r="I5301" s="143">
        <f t="shared" si="330"/>
        <v>0</v>
      </c>
      <c r="J5301" s="142"/>
      <c r="K5301" s="228"/>
      <c r="L5301" s="7" t="str">
        <f t="shared" si="331"/>
        <v/>
      </c>
      <c r="M5301" s="7" t="str">
        <f t="shared" si="332"/>
        <v/>
      </c>
      <c r="N5301" s="7" t="str">
        <f>Cartilha_GLOBAL!N5301</f>
        <v/>
      </c>
      <c r="O5301" s="144"/>
      <c r="Q5301" s="151"/>
      <c r="R5301" s="152">
        <v>0</v>
      </c>
      <c r="T5301" s="153">
        <f>IF(Cartilha_GLOBAL!R5301=0,0,IF(Cartilha_GLOBAL!R5301&gt;0,"c","b"))</f>
        <v>0</v>
      </c>
    </row>
    <row r="5302" ht="22.5" hidden="1" spans="1:20">
      <c r="A5302" s="158">
        <f>Cartilha_GLOBAL!A5302</f>
        <v>89574</v>
      </c>
      <c r="B5302" s="100" t="str">
        <f>Cartilha_GLOBAL!B5302</f>
        <v>SINAPI</v>
      </c>
      <c r="C5302" s="104" t="str">
        <f>Cartilha_GLOBAL!C5302</f>
        <v>JUNÇÃO DUPLA, PVC, SERIE R, ÁGUA PLUVIAL, DN 100 X 100 X 100 MM, JUNTA ELÁSTICA, FORNECIDO E INSTALADO EM RAMAL DE ENCAMINHAMENTO. AF_06/2022</v>
      </c>
      <c r="D5302" s="94" t="str">
        <f>Cartilha_GLOBAL!D5302</f>
        <v>UN</v>
      </c>
      <c r="E5302" s="105">
        <f>Cartilha_GLOBAL!$E5302</f>
        <v>153.63</v>
      </c>
      <c r="F5302" s="182">
        <f>Cartilha_GLOBAL!$F5302</f>
        <v>188.57</v>
      </c>
      <c r="G5302" s="108"/>
      <c r="H5302" s="107">
        <f t="shared" si="329"/>
        <v>0</v>
      </c>
      <c r="I5302" s="143">
        <f t="shared" si="330"/>
        <v>0</v>
      </c>
      <c r="J5302" s="142"/>
      <c r="K5302" s="228"/>
      <c r="L5302" s="7" t="str">
        <f t="shared" si="331"/>
        <v/>
      </c>
      <c r="M5302" s="7" t="str">
        <f t="shared" si="332"/>
        <v/>
      </c>
      <c r="N5302" s="7" t="str">
        <f>Cartilha_GLOBAL!N5302</f>
        <v/>
      </c>
      <c r="O5302" s="144"/>
      <c r="Q5302" s="151"/>
      <c r="R5302" s="152">
        <v>0</v>
      </c>
      <c r="T5302" s="153">
        <f>IF(Cartilha_GLOBAL!R5302=0,0,IF(Cartilha_GLOBAL!R5302&gt;0,"c","b"))</f>
        <v>0</v>
      </c>
    </row>
    <row r="5303" ht="12.75" spans="1:20">
      <c r="A5303" s="154" t="str">
        <f>Cartilha_GLOBAL!A5303</f>
        <v>9.3.30.2</v>
      </c>
      <c r="B5303" s="100">
        <f>Cartilha_GLOBAL!B5303</f>
        <v>0</v>
      </c>
      <c r="C5303" s="161" t="str">
        <f>Cartilha_GLOBAL!C5303</f>
        <v>EM CONDUTORES VERTICAIS DE ÁGUAS PLUVIAIS</v>
      </c>
      <c r="D5303" s="94">
        <f>Cartilha_GLOBAL!D5303</f>
        <v>0</v>
      </c>
      <c r="E5303" s="105">
        <f>Cartilha_GLOBAL!$E5303</f>
        <v>0</v>
      </c>
      <c r="F5303" s="182">
        <f>Cartilha_GLOBAL!$F5303</f>
        <v>0</v>
      </c>
      <c r="G5303" s="187"/>
      <c r="H5303" s="187">
        <f t="shared" si="329"/>
        <v>0</v>
      </c>
      <c r="I5303" s="188">
        <f t="shared" si="330"/>
        <v>0</v>
      </c>
      <c r="J5303" s="142"/>
      <c r="K5303" s="145" t="str">
        <f>IF(SUM(I5304:I5329)&gt;0,"xx","")</f>
        <v>xx</v>
      </c>
      <c r="L5303" s="7" t="str">
        <f t="shared" si="331"/>
        <v>x</v>
      </c>
      <c r="M5303" s="7" t="str">
        <f t="shared" si="332"/>
        <v>x</v>
      </c>
      <c r="N5303" s="7" t="str">
        <f>Cartilha_GLOBAL!N5303</f>
        <v>x</v>
      </c>
      <c r="O5303" s="144"/>
      <c r="Q5303" s="151"/>
      <c r="R5303" s="152">
        <v>0</v>
      </c>
      <c r="T5303" s="153">
        <f>IF(Cartilha_GLOBAL!R5303=0,0,IF(Cartilha_GLOBAL!R5303&gt;0,"c","b"))</f>
        <v>0</v>
      </c>
    </row>
    <row r="5304" ht="22.5" hidden="1" spans="1:20">
      <c r="A5304" s="158">
        <f>Cartilha_GLOBAL!A5304</f>
        <v>89582</v>
      </c>
      <c r="B5304" s="100" t="str">
        <f>Cartilha_GLOBAL!B5304</f>
        <v>SINAPI</v>
      </c>
      <c r="C5304" s="104" t="str">
        <f>Cartilha_GLOBAL!C5304</f>
        <v>JOELHO 45 GRAUS, PVC, SERIE R, ÁGUA PLUVIAL, DN 75 MM, JUNTA ELÁSTICA, FORNECIDO E INSTALADO EM CONDUTORES VERTICAIS DE ÁGUAS PLUVIAIS. AF_06/2022</v>
      </c>
      <c r="D5304" s="94" t="str">
        <f>Cartilha_GLOBAL!D5304</f>
        <v>UN</v>
      </c>
      <c r="E5304" s="105">
        <f>Cartilha_GLOBAL!$E5304</f>
        <v>34.6</v>
      </c>
      <c r="F5304" s="182">
        <f>Cartilha_GLOBAL!$F5304</f>
        <v>42.47</v>
      </c>
      <c r="G5304" s="108"/>
      <c r="H5304" s="107">
        <f t="shared" si="329"/>
        <v>0</v>
      </c>
      <c r="I5304" s="143">
        <f t="shared" si="330"/>
        <v>0</v>
      </c>
      <c r="J5304" s="142"/>
      <c r="K5304" s="228"/>
      <c r="L5304" s="7" t="str">
        <f t="shared" si="331"/>
        <v/>
      </c>
      <c r="M5304" s="7" t="str">
        <f t="shared" si="332"/>
        <v/>
      </c>
      <c r="N5304" s="7" t="str">
        <f>Cartilha_GLOBAL!N5304</f>
        <v/>
      </c>
      <c r="O5304" s="144"/>
      <c r="Q5304" s="151"/>
      <c r="R5304" s="152">
        <v>0</v>
      </c>
      <c r="T5304" s="153">
        <f>IF(Cartilha_GLOBAL!R5304=0,0,IF(Cartilha_GLOBAL!R5304&gt;0,"c","b"))</f>
        <v>0</v>
      </c>
    </row>
    <row r="5305" ht="22.5" hidden="1" spans="1:20">
      <c r="A5305" s="158">
        <f>Cartilha_GLOBAL!A5305</f>
        <v>89585</v>
      </c>
      <c r="B5305" s="100" t="str">
        <f>Cartilha_GLOBAL!B5305</f>
        <v>SINAPI</v>
      </c>
      <c r="C5305" s="104" t="str">
        <f>Cartilha_GLOBAL!C5305</f>
        <v>JOELHO 45 GRAUS, PVC, SERIE R, ÁGUA PLUVIAL, DN 100 MM, JUNTA ELÁSTICA, FORNECIDO E INSTALADO EM CONDUTORES VERTICAIS DE ÁGUAS PLUVIAIS. AF_06/2022</v>
      </c>
      <c r="D5305" s="94" t="str">
        <f>Cartilha_GLOBAL!D5305</f>
        <v>UN</v>
      </c>
      <c r="E5305" s="105">
        <f>Cartilha_GLOBAL!$E5305</f>
        <v>46.16</v>
      </c>
      <c r="F5305" s="182">
        <f>Cartilha_GLOBAL!$F5305</f>
        <v>56.66</v>
      </c>
      <c r="G5305" s="108"/>
      <c r="H5305" s="107">
        <f t="shared" si="329"/>
        <v>0</v>
      </c>
      <c r="I5305" s="143">
        <f t="shared" si="330"/>
        <v>0</v>
      </c>
      <c r="J5305" s="142"/>
      <c r="K5305" s="228"/>
      <c r="L5305" s="7" t="str">
        <f t="shared" si="331"/>
        <v/>
      </c>
      <c r="M5305" s="7" t="str">
        <f t="shared" si="332"/>
        <v/>
      </c>
      <c r="N5305" s="7" t="str">
        <f>Cartilha_GLOBAL!N5305</f>
        <v/>
      </c>
      <c r="O5305" s="144"/>
      <c r="Q5305" s="151"/>
      <c r="R5305" s="152">
        <v>0</v>
      </c>
      <c r="T5305" s="153">
        <f>IF(Cartilha_GLOBAL!R5305=0,0,IF(Cartilha_GLOBAL!R5305&gt;0,"c","b"))</f>
        <v>0</v>
      </c>
    </row>
    <row r="5306" ht="22.5" spans="1:20">
      <c r="A5306" s="158">
        <f>Cartilha_GLOBAL!A5306</f>
        <v>89591</v>
      </c>
      <c r="B5306" s="100" t="str">
        <f>Cartilha_GLOBAL!B5306</f>
        <v>SINAPI</v>
      </c>
      <c r="C5306" s="104" t="str">
        <f>Cartilha_GLOBAL!C5306</f>
        <v>JOELHO 45 GRAUS, PVC, SERIE R, ÁGUA PLUVIAL, DN 150 MM, JUNTA ELÁSTICA, FORNECIDO E INSTALADO EM CONDUTORES VERTICAIS DE ÁGUAS PLUVIAIS. AF_06/2022</v>
      </c>
      <c r="D5306" s="94" t="str">
        <f>Cartilha_GLOBAL!D5306</f>
        <v>UN</v>
      </c>
      <c r="E5306" s="105">
        <f>Cartilha_GLOBAL!$E5306</f>
        <v>128.81</v>
      </c>
      <c r="F5306" s="182">
        <f>Cartilha_GLOBAL!$F5306</f>
        <v>158.1</v>
      </c>
      <c r="G5306" s="108">
        <v>3</v>
      </c>
      <c r="H5306" s="107">
        <f t="shared" si="329"/>
        <v>158.1</v>
      </c>
      <c r="I5306" s="143">
        <f t="shared" si="330"/>
        <v>474.3</v>
      </c>
      <c r="J5306" s="142"/>
      <c r="K5306" s="228"/>
      <c r="L5306" s="7" t="str">
        <f t="shared" si="331"/>
        <v>x</v>
      </c>
      <c r="M5306" s="7" t="str">
        <f t="shared" si="332"/>
        <v>x</v>
      </c>
      <c r="N5306" s="7" t="str">
        <f>Cartilha_GLOBAL!N5306</f>
        <v>x</v>
      </c>
      <c r="O5306" s="144"/>
      <c r="Q5306" s="151"/>
      <c r="R5306" s="152">
        <v>0</v>
      </c>
      <c r="T5306" s="153">
        <f>IF(Cartilha_GLOBAL!R5306=0,0,IF(Cartilha_GLOBAL!R5306&gt;0,"c","b"))</f>
        <v>0</v>
      </c>
    </row>
    <row r="5307" ht="22.5" hidden="1" spans="1:20">
      <c r="A5307" s="158">
        <f>Cartilha_GLOBAL!A5307</f>
        <v>89581</v>
      </c>
      <c r="B5307" s="100" t="str">
        <f>Cartilha_GLOBAL!B5307</f>
        <v>SINAPI</v>
      </c>
      <c r="C5307" s="104" t="str">
        <f>Cartilha_GLOBAL!C5307</f>
        <v>JOELHO 90 GRAUS, PVC, SERIE R, ÁGUA PLUVIAL, DN 75 MM, JUNTA ELÁSTICA, FORNECIDO E INSTALADO EM CONDUTORES VERTICAIS DE ÁGUAS PLUVIAIS. AF_06/2022</v>
      </c>
      <c r="D5307" s="94" t="str">
        <f>Cartilha_GLOBAL!D5307</f>
        <v>UN</v>
      </c>
      <c r="E5307" s="105">
        <f>Cartilha_GLOBAL!$E5307</f>
        <v>34.13</v>
      </c>
      <c r="F5307" s="182">
        <f>Cartilha_GLOBAL!$F5307</f>
        <v>41.89</v>
      </c>
      <c r="G5307" s="108"/>
      <c r="H5307" s="107">
        <f t="shared" si="329"/>
        <v>0</v>
      </c>
      <c r="I5307" s="143">
        <f t="shared" si="330"/>
        <v>0</v>
      </c>
      <c r="J5307" s="142"/>
      <c r="K5307" s="228"/>
      <c r="L5307" s="7" t="str">
        <f t="shared" si="331"/>
        <v/>
      </c>
      <c r="M5307" s="7" t="str">
        <f t="shared" si="332"/>
        <v/>
      </c>
      <c r="N5307" s="7" t="str">
        <f>Cartilha_GLOBAL!N5307</f>
        <v/>
      </c>
      <c r="O5307" s="144"/>
      <c r="Q5307" s="151"/>
      <c r="R5307" s="152">
        <v>0</v>
      </c>
      <c r="T5307" s="153">
        <f>IF(Cartilha_GLOBAL!R5307=0,0,IF(Cartilha_GLOBAL!R5307&gt;0,"c","b"))</f>
        <v>0</v>
      </c>
    </row>
    <row r="5308" ht="22.5" hidden="1" spans="1:20">
      <c r="A5308" s="158">
        <f>Cartilha_GLOBAL!A5308</f>
        <v>89584</v>
      </c>
      <c r="B5308" s="100" t="str">
        <f>Cartilha_GLOBAL!B5308</f>
        <v>SINAPI</v>
      </c>
      <c r="C5308" s="104" t="str">
        <f>Cartilha_GLOBAL!C5308</f>
        <v>JOELHO 90 GRAUS, PVC, SERIE R, ÁGUA PLUVIAL, DN 100 MM, JUNTA ELÁSTICA, FORNECIDO E INSTALADO EM CONDUTORES VERTICAIS DE ÁGUAS PLUVIAIS. AF_06/2022</v>
      </c>
      <c r="D5308" s="94" t="str">
        <f>Cartilha_GLOBAL!D5308</f>
        <v>UN</v>
      </c>
      <c r="E5308" s="105">
        <f>Cartilha_GLOBAL!$E5308</f>
        <v>45.12</v>
      </c>
      <c r="F5308" s="182">
        <f>Cartilha_GLOBAL!$F5308</f>
        <v>55.38</v>
      </c>
      <c r="G5308" s="108"/>
      <c r="H5308" s="107">
        <f t="shared" si="329"/>
        <v>0</v>
      </c>
      <c r="I5308" s="143">
        <f t="shared" si="330"/>
        <v>0</v>
      </c>
      <c r="J5308" s="142"/>
      <c r="K5308" s="228"/>
      <c r="L5308" s="7" t="str">
        <f t="shared" si="331"/>
        <v/>
      </c>
      <c r="M5308" s="7" t="str">
        <f t="shared" si="332"/>
        <v/>
      </c>
      <c r="N5308" s="7" t="str">
        <f>Cartilha_GLOBAL!N5308</f>
        <v/>
      </c>
      <c r="O5308" s="144"/>
      <c r="Q5308" s="151"/>
      <c r="R5308" s="152">
        <v>0</v>
      </c>
      <c r="T5308" s="153">
        <f>IF(Cartilha_GLOBAL!R5308=0,0,IF(Cartilha_GLOBAL!R5308&gt;0,"c","b"))</f>
        <v>0</v>
      </c>
    </row>
    <row r="5309" ht="22.5" spans="1:20">
      <c r="A5309" s="158">
        <f>Cartilha_GLOBAL!A5309</f>
        <v>89590</v>
      </c>
      <c r="B5309" s="100" t="str">
        <f>Cartilha_GLOBAL!B5309</f>
        <v>SINAPI</v>
      </c>
      <c r="C5309" s="104" t="str">
        <f>Cartilha_GLOBAL!C5309</f>
        <v>JOELHO 90 GRAUS, PVC, SERIE R, ÁGUA PLUVIAL, DN 150 MM, JUNTA ELÁSTICA, FORNECIDO E INSTALADO EM CONDUTORES VERTICAIS DE ÁGUAS PLUVIAIS. AF_06/2022</v>
      </c>
      <c r="D5309" s="94" t="str">
        <f>Cartilha_GLOBAL!D5309</f>
        <v>UN</v>
      </c>
      <c r="E5309" s="105">
        <f>Cartilha_GLOBAL!$E5309</f>
        <v>132.01</v>
      </c>
      <c r="F5309" s="182">
        <f>Cartilha_GLOBAL!$F5309</f>
        <v>162.03</v>
      </c>
      <c r="G5309" s="108">
        <v>2</v>
      </c>
      <c r="H5309" s="107">
        <f t="shared" si="329"/>
        <v>162.03</v>
      </c>
      <c r="I5309" s="143">
        <f t="shared" si="330"/>
        <v>324.06</v>
      </c>
      <c r="J5309" s="142"/>
      <c r="K5309" s="228"/>
      <c r="L5309" s="7" t="str">
        <f t="shared" si="331"/>
        <v>x</v>
      </c>
      <c r="M5309" s="7" t="str">
        <f t="shared" si="332"/>
        <v>x</v>
      </c>
      <c r="N5309" s="7" t="str">
        <f>Cartilha_GLOBAL!N5309</f>
        <v>x</v>
      </c>
      <c r="O5309" s="144"/>
      <c r="Q5309" s="151"/>
      <c r="R5309" s="152">
        <v>0</v>
      </c>
      <c r="T5309" s="153">
        <f>IF(Cartilha_GLOBAL!R5309=0,0,IF(Cartilha_GLOBAL!R5309&gt;0,"c","b"))</f>
        <v>0</v>
      </c>
    </row>
    <row r="5310" ht="22.5" hidden="1" spans="1:20">
      <c r="A5310" s="158">
        <f>Cartilha_GLOBAL!A5310</f>
        <v>89599</v>
      </c>
      <c r="B5310" s="100" t="str">
        <f>Cartilha_GLOBAL!B5310</f>
        <v>SINAPI</v>
      </c>
      <c r="C5310" s="104" t="str">
        <f>Cartilha_GLOBAL!C5310</f>
        <v>LUVA SIMPLES, PVC, SERIE R, ÁGUA PLUVIAL, DN 75 MM, JUNTA ELÁSTICA, FORNECIDO E INSTALADO EM CONDUTORES VERTICAIS DE ÁGUAS PLUVIAIS. AF_06/2022</v>
      </c>
      <c r="D5310" s="94" t="str">
        <f>Cartilha_GLOBAL!D5310</f>
        <v>UN</v>
      </c>
      <c r="E5310" s="105">
        <f>Cartilha_GLOBAL!$E5310</f>
        <v>25.73</v>
      </c>
      <c r="F5310" s="182">
        <f>Cartilha_GLOBAL!$F5310</f>
        <v>31.58</v>
      </c>
      <c r="G5310" s="108"/>
      <c r="H5310" s="107">
        <f t="shared" si="329"/>
        <v>0</v>
      </c>
      <c r="I5310" s="143">
        <f t="shared" si="330"/>
        <v>0</v>
      </c>
      <c r="J5310" s="142"/>
      <c r="K5310" s="228"/>
      <c r="L5310" s="7" t="str">
        <f t="shared" si="331"/>
        <v/>
      </c>
      <c r="M5310" s="7" t="str">
        <f t="shared" si="332"/>
        <v/>
      </c>
      <c r="N5310" s="7" t="str">
        <f>Cartilha_GLOBAL!N5310</f>
        <v/>
      </c>
      <c r="O5310" s="144"/>
      <c r="Q5310" s="151"/>
      <c r="R5310" s="152">
        <v>0</v>
      </c>
      <c r="T5310" s="153">
        <f>IF(Cartilha_GLOBAL!R5310=0,0,IF(Cartilha_GLOBAL!R5310&gt;0,"c","b"))</f>
        <v>0</v>
      </c>
    </row>
    <row r="5311" ht="22.5" hidden="1" spans="1:20">
      <c r="A5311" s="158">
        <f>Cartilha_GLOBAL!A5311</f>
        <v>89600</v>
      </c>
      <c r="B5311" s="100" t="str">
        <f>Cartilha_GLOBAL!B5311</f>
        <v>SINAPI</v>
      </c>
      <c r="C5311" s="104" t="str">
        <f>Cartilha_GLOBAL!C5311</f>
        <v>LUVA DE CORRER, PVC, SERIE R, ÁGUA PLUVIAL, DN 75 MM, JUNTA ELÁSTICA, FORNECIDO E INSTALADO EM CONDUTORES VERTICAIS DE ÁGUAS PLUVIAIS. AF_06/2022</v>
      </c>
      <c r="D5311" s="94" t="str">
        <f>Cartilha_GLOBAL!D5311</f>
        <v>UN</v>
      </c>
      <c r="E5311" s="105">
        <f>Cartilha_GLOBAL!$E5311</f>
        <v>25.62</v>
      </c>
      <c r="F5311" s="182">
        <f>Cartilha_GLOBAL!$F5311</f>
        <v>31.45</v>
      </c>
      <c r="G5311" s="108"/>
      <c r="H5311" s="107">
        <f t="shared" si="329"/>
        <v>0</v>
      </c>
      <c r="I5311" s="143">
        <f t="shared" si="330"/>
        <v>0</v>
      </c>
      <c r="J5311" s="142"/>
      <c r="K5311" s="228"/>
      <c r="L5311" s="7" t="str">
        <f t="shared" si="331"/>
        <v/>
      </c>
      <c r="M5311" s="7" t="str">
        <f t="shared" si="332"/>
        <v/>
      </c>
      <c r="N5311" s="7" t="str">
        <f>Cartilha_GLOBAL!N5311</f>
        <v/>
      </c>
      <c r="O5311" s="144"/>
      <c r="Q5311" s="151"/>
      <c r="R5311" s="152">
        <v>0</v>
      </c>
      <c r="T5311" s="153">
        <f>IF(Cartilha_GLOBAL!R5311=0,0,IF(Cartilha_GLOBAL!R5311&gt;0,"c","b"))</f>
        <v>0</v>
      </c>
    </row>
    <row r="5312" ht="22.5" hidden="1" spans="1:20">
      <c r="A5312" s="158">
        <f>Cartilha_GLOBAL!A5312</f>
        <v>89669</v>
      </c>
      <c r="B5312" s="100" t="str">
        <f>Cartilha_GLOBAL!B5312</f>
        <v>SINAPI</v>
      </c>
      <c r="C5312" s="104" t="str">
        <f>Cartilha_GLOBAL!C5312</f>
        <v>LUVA SIMPLES, PVC, SERIE R, ÁGUA PLUVIAL, DN 100 MM, JUNTA ELÁSTICA, FORNECIDO E INSTALADO EM CONDUTORES VERTICAIS DE ÁGUAS PLUVIAIS. AF_06/2022</v>
      </c>
      <c r="D5312" s="94" t="str">
        <f>Cartilha_GLOBAL!D5312</f>
        <v>UN</v>
      </c>
      <c r="E5312" s="105">
        <f>Cartilha_GLOBAL!$E5312</f>
        <v>34.48</v>
      </c>
      <c r="F5312" s="182">
        <f>Cartilha_GLOBAL!$F5312</f>
        <v>42.32</v>
      </c>
      <c r="G5312" s="108"/>
      <c r="H5312" s="107">
        <f t="shared" si="329"/>
        <v>0</v>
      </c>
      <c r="I5312" s="143">
        <f t="shared" si="330"/>
        <v>0</v>
      </c>
      <c r="J5312" s="142"/>
      <c r="K5312" s="228"/>
      <c r="L5312" s="7" t="str">
        <f t="shared" si="331"/>
        <v/>
      </c>
      <c r="M5312" s="7" t="str">
        <f t="shared" si="332"/>
        <v/>
      </c>
      <c r="N5312" s="7" t="str">
        <f>Cartilha_GLOBAL!N5312</f>
        <v/>
      </c>
      <c r="O5312" s="144"/>
      <c r="Q5312" s="151"/>
      <c r="R5312" s="152">
        <v>0</v>
      </c>
      <c r="T5312" s="153">
        <f>IF(Cartilha_GLOBAL!R5312=0,0,IF(Cartilha_GLOBAL!R5312&gt;0,"c","b"))</f>
        <v>0</v>
      </c>
    </row>
    <row r="5313" ht="22.5" hidden="1" spans="1:20">
      <c r="A5313" s="158">
        <f>Cartilha_GLOBAL!A5313</f>
        <v>89671</v>
      </c>
      <c r="B5313" s="100" t="str">
        <f>Cartilha_GLOBAL!B5313</f>
        <v>SINAPI</v>
      </c>
      <c r="C5313" s="104" t="str">
        <f>Cartilha_GLOBAL!C5313</f>
        <v>LUVA DE CORRER, PVC, SERIE R, ÁGUA PLUVIAL, DN 100 MM, JUNTA ELÁSTICA, FORNECIDO E INSTALADO EM CONDUTORES VERTICAIS DE ÁGUAS PLUVIAIS. AF_06/2022</v>
      </c>
      <c r="D5313" s="94" t="str">
        <f>Cartilha_GLOBAL!D5313</f>
        <v>UN</v>
      </c>
      <c r="E5313" s="105">
        <f>Cartilha_GLOBAL!$E5313</f>
        <v>45.07</v>
      </c>
      <c r="F5313" s="182">
        <f>Cartilha_GLOBAL!$F5313</f>
        <v>55.32</v>
      </c>
      <c r="G5313" s="108"/>
      <c r="H5313" s="107">
        <f t="shared" si="329"/>
        <v>0</v>
      </c>
      <c r="I5313" s="143">
        <f t="shared" si="330"/>
        <v>0</v>
      </c>
      <c r="J5313" s="142"/>
      <c r="K5313" s="228"/>
      <c r="L5313" s="7" t="str">
        <f t="shared" si="331"/>
        <v/>
      </c>
      <c r="M5313" s="7" t="str">
        <f t="shared" si="332"/>
        <v/>
      </c>
      <c r="N5313" s="7" t="str">
        <f>Cartilha_GLOBAL!N5313</f>
        <v/>
      </c>
      <c r="O5313" s="144"/>
      <c r="Q5313" s="151"/>
      <c r="R5313" s="152">
        <v>0</v>
      </c>
      <c r="T5313" s="153">
        <f>IF(Cartilha_GLOBAL!R5313=0,0,IF(Cartilha_GLOBAL!R5313&gt;0,"c","b"))</f>
        <v>0</v>
      </c>
    </row>
    <row r="5314" ht="22.5" hidden="1" spans="1:20">
      <c r="A5314" s="158">
        <f>Cartilha_GLOBAL!A5314</f>
        <v>89677</v>
      </c>
      <c r="B5314" s="100" t="str">
        <f>Cartilha_GLOBAL!B5314</f>
        <v>SINAPI</v>
      </c>
      <c r="C5314" s="104" t="str">
        <f>Cartilha_GLOBAL!C5314</f>
        <v>LUVA SIMPLES, PVC, SERIE R, ÁGUA PLUVIAL, DN 150 MM, JUNTA ELÁSTICA, FORNECIDO E INSTALADO EM CONDUTORES VERTICAIS DE ÁGUAS PLUVIAIS. AF_06/2022</v>
      </c>
      <c r="D5314" s="94" t="str">
        <f>Cartilha_GLOBAL!D5314</f>
        <v>UN</v>
      </c>
      <c r="E5314" s="105">
        <f>Cartilha_GLOBAL!$E5314</f>
        <v>77.88</v>
      </c>
      <c r="F5314" s="182">
        <f>Cartilha_GLOBAL!$F5314</f>
        <v>95.59</v>
      </c>
      <c r="G5314" s="108"/>
      <c r="H5314" s="107">
        <f t="shared" si="329"/>
        <v>0</v>
      </c>
      <c r="I5314" s="143">
        <f t="shared" si="330"/>
        <v>0</v>
      </c>
      <c r="J5314" s="142"/>
      <c r="K5314" s="228"/>
      <c r="L5314" s="7" t="str">
        <f t="shared" si="331"/>
        <v/>
      </c>
      <c r="M5314" s="7" t="str">
        <f t="shared" si="332"/>
        <v/>
      </c>
      <c r="N5314" s="7" t="str">
        <f>Cartilha_GLOBAL!N5314</f>
        <v/>
      </c>
      <c r="O5314" s="144"/>
      <c r="Q5314" s="151"/>
      <c r="R5314" s="152">
        <v>0</v>
      </c>
      <c r="T5314" s="153">
        <f>IF(Cartilha_GLOBAL!R5314=0,0,IF(Cartilha_GLOBAL!R5314&gt;0,"c","b"))</f>
        <v>0</v>
      </c>
    </row>
    <row r="5315" ht="22.5" spans="1:20">
      <c r="A5315" s="158">
        <f>Cartilha_GLOBAL!A5315</f>
        <v>89679</v>
      </c>
      <c r="B5315" s="100" t="str">
        <f>Cartilha_GLOBAL!B5315</f>
        <v>SINAPI</v>
      </c>
      <c r="C5315" s="104" t="str">
        <f>Cartilha_GLOBAL!C5315</f>
        <v>LUVA DE CORRER, PVC, SERIE R, ÁGUA PLUVIAL, DN 150 MM, JUNTA ELÁSTICA, FORNECIDO E INSTALADO EM CONDUTORES VERTICAIS DE ÁGUAS PLUVIAIS. AF_06/2022</v>
      </c>
      <c r="D5315" s="94" t="str">
        <f>Cartilha_GLOBAL!D5315</f>
        <v>UN</v>
      </c>
      <c r="E5315" s="105">
        <f>Cartilha_GLOBAL!$E5315</f>
        <v>120.66</v>
      </c>
      <c r="F5315" s="182">
        <f>Cartilha_GLOBAL!$F5315</f>
        <v>148.1</v>
      </c>
      <c r="G5315" s="108">
        <v>9</v>
      </c>
      <c r="H5315" s="107">
        <f t="shared" si="329"/>
        <v>148.1</v>
      </c>
      <c r="I5315" s="143">
        <f t="shared" si="330"/>
        <v>1332.9</v>
      </c>
      <c r="J5315" s="142"/>
      <c r="K5315" s="228"/>
      <c r="L5315" s="7" t="str">
        <f t="shared" si="331"/>
        <v>x</v>
      </c>
      <c r="M5315" s="7" t="str">
        <f t="shared" si="332"/>
        <v>x</v>
      </c>
      <c r="N5315" s="7" t="str">
        <f>Cartilha_GLOBAL!N5315</f>
        <v>x</v>
      </c>
      <c r="O5315" s="144"/>
      <c r="Q5315" s="151"/>
      <c r="R5315" s="152">
        <v>0</v>
      </c>
      <c r="T5315" s="153">
        <f>IF(Cartilha_GLOBAL!R5315=0,0,IF(Cartilha_GLOBAL!R5315&gt;0,"c","b"))</f>
        <v>0</v>
      </c>
    </row>
    <row r="5316" ht="22.5" hidden="1" spans="1:20">
      <c r="A5316" s="158">
        <f>Cartilha_GLOBAL!A5316</f>
        <v>89685</v>
      </c>
      <c r="B5316" s="100" t="str">
        <f>Cartilha_GLOBAL!B5316</f>
        <v>SINAPI</v>
      </c>
      <c r="C5316" s="104" t="str">
        <f>Cartilha_GLOBAL!C5316</f>
        <v>JUNÇÃO SIMPLES, PVC, SERIE R, ÁGUA PLUVIAL, DN 75 X 75 MM, JUNTA ELÁSTICA, FORNECIDO E INSTALADO EM CONDUTORES VERTICAIS DE ÁGUAS PLUVIAIS. AF_06/2022</v>
      </c>
      <c r="D5316" s="94" t="str">
        <f>Cartilha_GLOBAL!D5316</f>
        <v>UN</v>
      </c>
      <c r="E5316" s="105">
        <f>Cartilha_GLOBAL!$E5316</f>
        <v>61.47</v>
      </c>
      <c r="F5316" s="182">
        <f>Cartilha_GLOBAL!$F5316</f>
        <v>75.45</v>
      </c>
      <c r="G5316" s="108"/>
      <c r="H5316" s="107">
        <f t="shared" si="329"/>
        <v>0</v>
      </c>
      <c r="I5316" s="143">
        <f t="shared" si="330"/>
        <v>0</v>
      </c>
      <c r="J5316" s="142"/>
      <c r="K5316" s="228"/>
      <c r="L5316" s="7" t="str">
        <f t="shared" si="331"/>
        <v/>
      </c>
      <c r="M5316" s="7" t="str">
        <f t="shared" si="332"/>
        <v/>
      </c>
      <c r="N5316" s="7" t="str">
        <f>Cartilha_GLOBAL!N5316</f>
        <v/>
      </c>
      <c r="O5316" s="144"/>
      <c r="Q5316" s="151"/>
      <c r="R5316" s="152">
        <v>0</v>
      </c>
      <c r="T5316" s="153">
        <f>IF(Cartilha_GLOBAL!R5316=0,0,IF(Cartilha_GLOBAL!R5316&gt;0,"c","b"))</f>
        <v>0</v>
      </c>
    </row>
    <row r="5317" ht="22.5" hidden="1" spans="1:20">
      <c r="A5317" s="158">
        <f>Cartilha_GLOBAL!A5317</f>
        <v>89690</v>
      </c>
      <c r="B5317" s="100" t="str">
        <f>Cartilha_GLOBAL!B5317</f>
        <v>SINAPI</v>
      </c>
      <c r="C5317" s="104" t="str">
        <f>Cartilha_GLOBAL!C5317</f>
        <v>JUNÇÃO SIMPLES, PVC, SERIE R, ÁGUA PLUVIAL, DN 100 X 100 MM, JUNTA ELÁSTICA, FORNECIDO E INSTALADO EM CONDUTORES VERTICAIS DE ÁGUAS PLUVIAIS. AF_06/2022</v>
      </c>
      <c r="D5317" s="94" t="str">
        <f>Cartilha_GLOBAL!D5317</f>
        <v>UN</v>
      </c>
      <c r="E5317" s="105">
        <f>Cartilha_GLOBAL!$E5317</f>
        <v>90.63</v>
      </c>
      <c r="F5317" s="182">
        <f>Cartilha_GLOBAL!$F5317</f>
        <v>111.24</v>
      </c>
      <c r="G5317" s="108"/>
      <c r="H5317" s="107">
        <f t="shared" si="329"/>
        <v>0</v>
      </c>
      <c r="I5317" s="143">
        <f t="shared" si="330"/>
        <v>0</v>
      </c>
      <c r="J5317" s="142"/>
      <c r="K5317" s="228"/>
      <c r="L5317" s="7" t="str">
        <f t="shared" si="331"/>
        <v/>
      </c>
      <c r="M5317" s="7" t="str">
        <f t="shared" si="332"/>
        <v/>
      </c>
      <c r="N5317" s="7" t="str">
        <f>Cartilha_GLOBAL!N5317</f>
        <v/>
      </c>
      <c r="O5317" s="144"/>
      <c r="Q5317" s="151"/>
      <c r="R5317" s="152">
        <v>0</v>
      </c>
      <c r="T5317" s="153">
        <f>IF(Cartilha_GLOBAL!R5317=0,0,IF(Cartilha_GLOBAL!R5317&gt;0,"c","b"))</f>
        <v>0</v>
      </c>
    </row>
    <row r="5318" ht="22.5" hidden="1" spans="1:20">
      <c r="A5318" s="158">
        <f>Cartilha_GLOBAL!A5318</f>
        <v>89692</v>
      </c>
      <c r="B5318" s="100" t="str">
        <f>Cartilha_GLOBAL!B5318</f>
        <v>SINAPI</v>
      </c>
      <c r="C5318" s="104" t="str">
        <f>Cartilha_GLOBAL!C5318</f>
        <v>JUNÇÃO SIMPLES, PVC, SERIE R, ÁGUA PLUVIAL, DN 100 X 75 MM, JUNTA ELÁSTICA, FORNECIDO E INSTALADO EM CONDUTORES VERTICAIS DE ÁGUAS PLUVIAIS. AF_06/2022</v>
      </c>
      <c r="D5318" s="94" t="str">
        <f>Cartilha_GLOBAL!D5318</f>
        <v>UN</v>
      </c>
      <c r="E5318" s="105">
        <f>Cartilha_GLOBAL!$E5318</f>
        <v>102.22</v>
      </c>
      <c r="F5318" s="182">
        <f>Cartilha_GLOBAL!$F5318</f>
        <v>125.46</v>
      </c>
      <c r="G5318" s="108"/>
      <c r="H5318" s="107">
        <f t="shared" si="329"/>
        <v>0</v>
      </c>
      <c r="I5318" s="143">
        <f t="shared" si="330"/>
        <v>0</v>
      </c>
      <c r="J5318" s="142"/>
      <c r="K5318" s="228"/>
      <c r="L5318" s="7" t="str">
        <f t="shared" si="331"/>
        <v/>
      </c>
      <c r="M5318" s="7" t="str">
        <f t="shared" si="332"/>
        <v/>
      </c>
      <c r="N5318" s="7" t="str">
        <f>Cartilha_GLOBAL!N5318</f>
        <v/>
      </c>
      <c r="O5318" s="144"/>
      <c r="Q5318" s="151"/>
      <c r="R5318" s="152">
        <v>0</v>
      </c>
      <c r="T5318" s="153">
        <f>IF(Cartilha_GLOBAL!R5318=0,0,IF(Cartilha_GLOBAL!R5318&gt;0,"c","b"))</f>
        <v>0</v>
      </c>
    </row>
    <row r="5319" ht="22.5" spans="1:20">
      <c r="A5319" s="158">
        <f>Cartilha_GLOBAL!A5319</f>
        <v>89698</v>
      </c>
      <c r="B5319" s="100" t="str">
        <f>Cartilha_GLOBAL!B5319</f>
        <v>SINAPI</v>
      </c>
      <c r="C5319" s="104" t="str">
        <f>Cartilha_GLOBAL!C5319</f>
        <v>JUNÇÃO SIMPLES, PVC, SERIE R, ÁGUA PLUVIAL, DN 150 X 150 MM, JUNTA ELÁSTICA, FORNECIDO E INSTALADO EM CONDUTORES VERTICAIS DE ÁGUAS PLUVIAIS. AF_06/2022</v>
      </c>
      <c r="D5319" s="94" t="str">
        <f>Cartilha_GLOBAL!D5319</f>
        <v>UN</v>
      </c>
      <c r="E5319" s="105">
        <f>Cartilha_GLOBAL!$E5319</f>
        <v>262.03</v>
      </c>
      <c r="F5319" s="182">
        <f>Cartilha_GLOBAL!$F5319</f>
        <v>321.62</v>
      </c>
      <c r="G5319" s="108">
        <v>1</v>
      </c>
      <c r="H5319" s="107">
        <f t="shared" si="329"/>
        <v>321.62</v>
      </c>
      <c r="I5319" s="143">
        <f t="shared" si="330"/>
        <v>321.62</v>
      </c>
      <c r="J5319" s="142"/>
      <c r="K5319" s="228"/>
      <c r="L5319" s="7" t="str">
        <f t="shared" si="331"/>
        <v>x</v>
      </c>
      <c r="M5319" s="7" t="str">
        <f t="shared" si="332"/>
        <v>x</v>
      </c>
      <c r="N5319" s="7" t="str">
        <f>Cartilha_GLOBAL!N5319</f>
        <v>x</v>
      </c>
      <c r="O5319" s="144"/>
      <c r="Q5319" s="151"/>
      <c r="R5319" s="152">
        <v>0</v>
      </c>
      <c r="T5319" s="153">
        <f>IF(Cartilha_GLOBAL!R5319=0,0,IF(Cartilha_GLOBAL!R5319&gt;0,"c","b"))</f>
        <v>0</v>
      </c>
    </row>
    <row r="5320" ht="22.5" spans="1:20">
      <c r="A5320" s="158">
        <f>Cartilha_GLOBAL!A5320</f>
        <v>89699</v>
      </c>
      <c r="B5320" s="100" t="str">
        <f>Cartilha_GLOBAL!B5320</f>
        <v>SINAPI</v>
      </c>
      <c r="C5320" s="104" t="str">
        <f>Cartilha_GLOBAL!C5320</f>
        <v>JUNÇÃO SIMPLES, PVC, SERIE R, ÁGUA PLUVIAL, DN 150 X 100 MM, JUNTA ELÁSTICA, FORNECIDO E INSTALADO EM CONDUTORES VERTICAIS DE ÁGUAS PLUVIAIS. AF_06/2022</v>
      </c>
      <c r="D5320" s="94" t="str">
        <f>Cartilha_GLOBAL!D5320</f>
        <v>UN</v>
      </c>
      <c r="E5320" s="105">
        <f>Cartilha_GLOBAL!$E5320</f>
        <v>198.57</v>
      </c>
      <c r="F5320" s="182">
        <f>Cartilha_GLOBAL!$F5320</f>
        <v>243.72</v>
      </c>
      <c r="G5320" s="108">
        <v>1</v>
      </c>
      <c r="H5320" s="107">
        <f t="shared" si="329"/>
        <v>243.72</v>
      </c>
      <c r="I5320" s="143">
        <f t="shared" si="330"/>
        <v>243.72</v>
      </c>
      <c r="J5320" s="142"/>
      <c r="K5320" s="228"/>
      <c r="L5320" s="7" t="str">
        <f t="shared" si="331"/>
        <v>x</v>
      </c>
      <c r="M5320" s="7" t="str">
        <f t="shared" si="332"/>
        <v>x</v>
      </c>
      <c r="N5320" s="7" t="str">
        <f>Cartilha_GLOBAL!N5320</f>
        <v>x</v>
      </c>
      <c r="O5320" s="144"/>
      <c r="Q5320" s="151"/>
      <c r="R5320" s="152">
        <v>0</v>
      </c>
      <c r="T5320" s="153">
        <f>IF(Cartilha_GLOBAL!R5320=0,0,IF(Cartilha_GLOBAL!R5320&gt;0,"c","b"))</f>
        <v>0</v>
      </c>
    </row>
    <row r="5321" ht="22.5" hidden="1" spans="1:20">
      <c r="A5321" s="158">
        <f>Cartilha_GLOBAL!A5321</f>
        <v>89687</v>
      </c>
      <c r="B5321" s="100" t="str">
        <f>Cartilha_GLOBAL!B5321</f>
        <v>SINAPI</v>
      </c>
      <c r="C5321" s="104" t="str">
        <f>Cartilha_GLOBAL!C5321</f>
        <v>TÊ, PVC, SERIE R, ÁGUA PLUVIAL, DN 75 X 75 MM, JUNTA ELÁSTICA, FORNECIDO E INSTALADO EM CONDUTORES VERTICAIS DE ÁGUAS PLUVIAIS. AF_06/2022</v>
      </c>
      <c r="D5321" s="94" t="str">
        <f>Cartilha_GLOBAL!D5321</f>
        <v>UN</v>
      </c>
      <c r="E5321" s="105">
        <f>Cartilha_GLOBAL!$E5321</f>
        <v>53.04</v>
      </c>
      <c r="F5321" s="182">
        <f>Cartilha_GLOBAL!$F5321</f>
        <v>65.1</v>
      </c>
      <c r="G5321" s="108"/>
      <c r="H5321" s="107">
        <f t="shared" si="329"/>
        <v>0</v>
      </c>
      <c r="I5321" s="143">
        <f t="shared" si="330"/>
        <v>0</v>
      </c>
      <c r="J5321" s="142"/>
      <c r="K5321" s="228"/>
      <c r="L5321" s="7" t="str">
        <f t="shared" si="331"/>
        <v/>
      </c>
      <c r="M5321" s="7" t="str">
        <f t="shared" si="332"/>
        <v/>
      </c>
      <c r="N5321" s="7" t="str">
        <f>Cartilha_GLOBAL!N5321</f>
        <v/>
      </c>
      <c r="O5321" s="144"/>
      <c r="Q5321" s="151"/>
      <c r="R5321" s="152">
        <v>0</v>
      </c>
      <c r="T5321" s="153">
        <f>IF(Cartilha_GLOBAL!R5321=0,0,IF(Cartilha_GLOBAL!R5321&gt;0,"c","b"))</f>
        <v>0</v>
      </c>
    </row>
    <row r="5322" ht="22.5" hidden="1" spans="1:20">
      <c r="A5322" s="158">
        <f>Cartilha_GLOBAL!A5322</f>
        <v>89693</v>
      </c>
      <c r="B5322" s="100" t="str">
        <f>Cartilha_GLOBAL!B5322</f>
        <v>SINAPI</v>
      </c>
      <c r="C5322" s="104" t="str">
        <f>Cartilha_GLOBAL!C5322</f>
        <v>TÊ, PVC, SERIE R, ÁGUA PLUVIAL, DN 100 X 100 MM, JUNTA ELÁSTICA, FORNECIDO E INSTALADO EM CONDUTORES VERTICAIS DE ÁGUAS PLUVIAIS. AF_06/2022</v>
      </c>
      <c r="D5322" s="94" t="str">
        <f>Cartilha_GLOBAL!D5322</f>
        <v>UN</v>
      </c>
      <c r="E5322" s="105">
        <f>Cartilha_GLOBAL!$E5322</f>
        <v>80.01</v>
      </c>
      <c r="F5322" s="182">
        <f>Cartilha_GLOBAL!$F5322</f>
        <v>98.2</v>
      </c>
      <c r="G5322" s="108"/>
      <c r="H5322" s="107">
        <f t="shared" si="329"/>
        <v>0</v>
      </c>
      <c r="I5322" s="143">
        <f t="shared" si="330"/>
        <v>0</v>
      </c>
      <c r="J5322" s="142"/>
      <c r="K5322" s="228"/>
      <c r="L5322" s="7" t="str">
        <f t="shared" si="331"/>
        <v/>
      </c>
      <c r="M5322" s="7" t="str">
        <f t="shared" si="332"/>
        <v/>
      </c>
      <c r="N5322" s="7" t="str">
        <f>Cartilha_GLOBAL!N5322</f>
        <v/>
      </c>
      <c r="O5322" s="144"/>
      <c r="Q5322" s="151"/>
      <c r="R5322" s="152">
        <v>0</v>
      </c>
      <c r="T5322" s="153">
        <f>IF(Cartilha_GLOBAL!R5322=0,0,IF(Cartilha_GLOBAL!R5322&gt;0,"c","b"))</f>
        <v>0</v>
      </c>
    </row>
    <row r="5323" ht="22.5" hidden="1" spans="1:20">
      <c r="A5323" s="158">
        <f>Cartilha_GLOBAL!A5323</f>
        <v>89696</v>
      </c>
      <c r="B5323" s="100" t="str">
        <f>Cartilha_GLOBAL!B5323</f>
        <v>SINAPI</v>
      </c>
      <c r="C5323" s="104" t="str">
        <f>Cartilha_GLOBAL!C5323</f>
        <v>TÊ, PVC, SERIE R, ÁGUA PLUVIAL, DN 100 X 75 MM, JUNTA ELÁSTICA, FORNECIDO E INSTALADO EM CONDUTORES VERTICAIS DE ÁGUAS PLUVIAIS. AF_06/2022</v>
      </c>
      <c r="D5323" s="94" t="str">
        <f>Cartilha_GLOBAL!D5323</f>
        <v>UN</v>
      </c>
      <c r="E5323" s="105">
        <f>Cartilha_GLOBAL!$E5323</f>
        <v>85.02</v>
      </c>
      <c r="F5323" s="182">
        <f>Cartilha_GLOBAL!$F5323</f>
        <v>104.35</v>
      </c>
      <c r="G5323" s="108"/>
      <c r="H5323" s="107">
        <f t="shared" si="329"/>
        <v>0</v>
      </c>
      <c r="I5323" s="143">
        <f t="shared" si="330"/>
        <v>0</v>
      </c>
      <c r="J5323" s="142"/>
      <c r="K5323" s="228"/>
      <c r="L5323" s="7" t="str">
        <f t="shared" si="331"/>
        <v/>
      </c>
      <c r="M5323" s="7" t="str">
        <f t="shared" si="332"/>
        <v/>
      </c>
      <c r="N5323" s="7" t="str">
        <f>Cartilha_GLOBAL!N5323</f>
        <v/>
      </c>
      <c r="O5323" s="144"/>
      <c r="Q5323" s="151"/>
      <c r="R5323" s="152">
        <v>0</v>
      </c>
      <c r="T5323" s="153">
        <f>IF(Cartilha_GLOBAL!R5323=0,0,IF(Cartilha_GLOBAL!R5323&gt;0,"c","b"))</f>
        <v>0</v>
      </c>
    </row>
    <row r="5324" ht="22.5" hidden="1" spans="1:20">
      <c r="A5324" s="158">
        <f>Cartilha_GLOBAL!A5324</f>
        <v>89701</v>
      </c>
      <c r="B5324" s="100" t="str">
        <f>Cartilha_GLOBAL!B5324</f>
        <v>SINAPI</v>
      </c>
      <c r="C5324" s="104" t="str">
        <f>Cartilha_GLOBAL!C5324</f>
        <v>TÊ, PVC, SERIE R, ÁGUA PLUVIAL, DN 150 X 150 MM, JUNTA ELÁSTICA, FORNECIDO E INSTALADO EM CONDUTORES VERTICAIS DE ÁGUAS PLUVIAIS. AF_06/2022</v>
      </c>
      <c r="D5324" s="94" t="str">
        <f>Cartilha_GLOBAL!D5324</f>
        <v>UN</v>
      </c>
      <c r="E5324" s="105">
        <f>Cartilha_GLOBAL!$E5324</f>
        <v>193.83</v>
      </c>
      <c r="F5324" s="182">
        <f>Cartilha_GLOBAL!$F5324</f>
        <v>237.91</v>
      </c>
      <c r="G5324" s="108"/>
      <c r="H5324" s="107">
        <f t="shared" si="329"/>
        <v>0</v>
      </c>
      <c r="I5324" s="143">
        <f t="shared" si="330"/>
        <v>0</v>
      </c>
      <c r="J5324" s="142"/>
      <c r="K5324" s="228"/>
      <c r="L5324" s="7" t="str">
        <f t="shared" si="331"/>
        <v/>
      </c>
      <c r="M5324" s="7" t="str">
        <f t="shared" si="332"/>
        <v/>
      </c>
      <c r="N5324" s="7" t="str">
        <f>Cartilha_GLOBAL!N5324</f>
        <v/>
      </c>
      <c r="O5324" s="144"/>
      <c r="Q5324" s="151"/>
      <c r="R5324" s="152">
        <v>0</v>
      </c>
      <c r="T5324" s="153">
        <f>IF(Cartilha_GLOBAL!R5324=0,0,IF(Cartilha_GLOBAL!R5324&gt;0,"c","b"))</f>
        <v>0</v>
      </c>
    </row>
    <row r="5325" ht="22.5" hidden="1" spans="1:20">
      <c r="A5325" s="158">
        <f>Cartilha_GLOBAL!A5325</f>
        <v>89704</v>
      </c>
      <c r="B5325" s="100" t="str">
        <f>Cartilha_GLOBAL!B5325</f>
        <v>SINAPI</v>
      </c>
      <c r="C5325" s="104" t="str">
        <f>Cartilha_GLOBAL!C5325</f>
        <v>TÊ, PVC, SERIE R, ÁGUA PLUVIAL, DN 150 X 100 MM, JUNTA ELÁSTICA, FORNECIDO E INSTALADO EM CONDUTORES VERTICAIS DE ÁGUAS PLUVIAIS. AF_06/2022</v>
      </c>
      <c r="D5325" s="94" t="str">
        <f>Cartilha_GLOBAL!D5325</f>
        <v>UN</v>
      </c>
      <c r="E5325" s="105">
        <f>Cartilha_GLOBAL!$E5325</f>
        <v>150.49</v>
      </c>
      <c r="F5325" s="182">
        <f>Cartilha_GLOBAL!$F5325</f>
        <v>184.71</v>
      </c>
      <c r="G5325" s="108"/>
      <c r="H5325" s="107">
        <f t="shared" si="329"/>
        <v>0</v>
      </c>
      <c r="I5325" s="143">
        <f t="shared" si="330"/>
        <v>0</v>
      </c>
      <c r="J5325" s="142"/>
      <c r="K5325" s="228"/>
      <c r="L5325" s="7" t="str">
        <f t="shared" si="331"/>
        <v/>
      </c>
      <c r="M5325" s="7" t="str">
        <f t="shared" si="332"/>
        <v/>
      </c>
      <c r="N5325" s="7" t="str">
        <f>Cartilha_GLOBAL!N5325</f>
        <v/>
      </c>
      <c r="O5325" s="144"/>
      <c r="Q5325" s="151"/>
      <c r="R5325" s="152">
        <v>0</v>
      </c>
      <c r="T5325" s="153">
        <f>IF(Cartilha_GLOBAL!R5325=0,0,IF(Cartilha_GLOBAL!R5325&gt;0,"c","b"))</f>
        <v>0</v>
      </c>
    </row>
    <row r="5326" ht="22.5" hidden="1" spans="1:20">
      <c r="A5326" s="158">
        <f>Cartilha_GLOBAL!A5326</f>
        <v>89667</v>
      </c>
      <c r="B5326" s="100" t="str">
        <f>Cartilha_GLOBAL!B5326</f>
        <v>SINAPI</v>
      </c>
      <c r="C5326" s="104" t="str">
        <f>Cartilha_GLOBAL!C5326</f>
        <v>TÊ DE INSPEÇÃO, PVC, SERIE R, ÁGUA PLUVIAL, DN 75 MM, JUNTA ELÁSTICA, FORNECIDO E INSTALADO EM CONDUTORES VERTICAIS DE ÁGUAS PLUVIAIS. AF_06/2022</v>
      </c>
      <c r="D5326" s="94" t="str">
        <f>Cartilha_GLOBAL!D5326</f>
        <v>UN</v>
      </c>
      <c r="E5326" s="105">
        <f>Cartilha_GLOBAL!$E5326</f>
        <v>43.61</v>
      </c>
      <c r="F5326" s="182">
        <f>Cartilha_GLOBAL!$F5326</f>
        <v>53.53</v>
      </c>
      <c r="G5326" s="108"/>
      <c r="H5326" s="107">
        <f t="shared" si="329"/>
        <v>0</v>
      </c>
      <c r="I5326" s="143">
        <f t="shared" si="330"/>
        <v>0</v>
      </c>
      <c r="J5326" s="142"/>
      <c r="K5326" s="228"/>
      <c r="L5326" s="7" t="str">
        <f t="shared" si="331"/>
        <v/>
      </c>
      <c r="M5326" s="7" t="str">
        <f t="shared" si="332"/>
        <v/>
      </c>
      <c r="N5326" s="7" t="str">
        <f>Cartilha_GLOBAL!N5326</f>
        <v/>
      </c>
      <c r="O5326" s="144"/>
      <c r="Q5326" s="151"/>
      <c r="R5326" s="152">
        <v>0</v>
      </c>
      <c r="T5326" s="153">
        <f>IF(Cartilha_GLOBAL!R5326=0,0,IF(Cartilha_GLOBAL!R5326&gt;0,"c","b"))</f>
        <v>0</v>
      </c>
    </row>
    <row r="5327" ht="22.5" hidden="1" spans="1:20">
      <c r="A5327" s="158">
        <f>Cartilha_GLOBAL!A5327</f>
        <v>89673</v>
      </c>
      <c r="B5327" s="100" t="str">
        <f>Cartilha_GLOBAL!B5327</f>
        <v>SINAPI</v>
      </c>
      <c r="C5327" s="104" t="str">
        <f>Cartilha_GLOBAL!C5327</f>
        <v>REDUÇÃO EXCÊNTRICA, PVC, SERIE R, ÁGUA PLUVIAL, DN 100 X 75 MM, JUNTA ELÁSTICA, FORNECIDO E INSTALADO EM CONDUTORES VERTICAIS DE ÁGUAS PLUVIAIS. AF_06/2022</v>
      </c>
      <c r="D5327" s="94" t="str">
        <f>Cartilha_GLOBAL!D5327</f>
        <v>UN</v>
      </c>
      <c r="E5327" s="105">
        <f>Cartilha_GLOBAL!$E5327</f>
        <v>35.63</v>
      </c>
      <c r="F5327" s="182">
        <f>Cartilha_GLOBAL!$F5327</f>
        <v>43.73</v>
      </c>
      <c r="G5327" s="108"/>
      <c r="H5327" s="107">
        <f t="shared" si="329"/>
        <v>0</v>
      </c>
      <c r="I5327" s="143">
        <f t="shared" si="330"/>
        <v>0</v>
      </c>
      <c r="J5327" s="142"/>
      <c r="K5327" s="228"/>
      <c r="L5327" s="7" t="str">
        <f t="shared" si="331"/>
        <v/>
      </c>
      <c r="M5327" s="7" t="str">
        <f t="shared" si="332"/>
        <v/>
      </c>
      <c r="N5327" s="7" t="str">
        <f>Cartilha_GLOBAL!N5327</f>
        <v/>
      </c>
      <c r="O5327" s="144"/>
      <c r="Q5327" s="151"/>
      <c r="R5327" s="152">
        <v>0</v>
      </c>
      <c r="T5327" s="153">
        <f>IF(Cartilha_GLOBAL!R5327=0,0,IF(Cartilha_GLOBAL!R5327&gt;0,"c","b"))</f>
        <v>0</v>
      </c>
    </row>
    <row r="5328" ht="22.5" hidden="1" spans="1:20">
      <c r="A5328" s="158">
        <f>Cartilha_GLOBAL!A5328</f>
        <v>89675</v>
      </c>
      <c r="B5328" s="100" t="str">
        <f>Cartilha_GLOBAL!B5328</f>
        <v>SINAPI</v>
      </c>
      <c r="C5328" s="104" t="str">
        <f>Cartilha_GLOBAL!C5328</f>
        <v>TÊ DE INSPEÇÃO, PVC, SERIE R, ÁGUA PLUVIAL, DN 100 MM, JUNTA ELÁSTICA, FORNECIDO E INSTALADO EM CONDUTORES VERTICAIS DE ÁGUAS PLUVIAIS. AF_06/2022</v>
      </c>
      <c r="D5328" s="94" t="str">
        <f>Cartilha_GLOBAL!D5328</f>
        <v>UN</v>
      </c>
      <c r="E5328" s="105">
        <f>Cartilha_GLOBAL!$E5328</f>
        <v>71.66</v>
      </c>
      <c r="F5328" s="182">
        <f>Cartilha_GLOBAL!$F5328</f>
        <v>87.96</v>
      </c>
      <c r="G5328" s="108"/>
      <c r="H5328" s="107">
        <f t="shared" si="329"/>
        <v>0</v>
      </c>
      <c r="I5328" s="143">
        <f t="shared" si="330"/>
        <v>0</v>
      </c>
      <c r="J5328" s="142"/>
      <c r="K5328" s="228"/>
      <c r="L5328" s="7" t="str">
        <f t="shared" si="331"/>
        <v/>
      </c>
      <c r="M5328" s="7" t="str">
        <f t="shared" si="332"/>
        <v/>
      </c>
      <c r="N5328" s="7" t="str">
        <f>Cartilha_GLOBAL!N5328</f>
        <v/>
      </c>
      <c r="O5328" s="144"/>
      <c r="Q5328" s="151"/>
      <c r="R5328" s="152">
        <v>0</v>
      </c>
      <c r="T5328" s="153">
        <f>IF(Cartilha_GLOBAL!R5328=0,0,IF(Cartilha_GLOBAL!R5328&gt;0,"c","b"))</f>
        <v>0</v>
      </c>
    </row>
    <row r="5329" ht="22.5" hidden="1" spans="1:20">
      <c r="A5329" s="158">
        <f>Cartilha_GLOBAL!A5329</f>
        <v>89681</v>
      </c>
      <c r="B5329" s="100" t="str">
        <f>Cartilha_GLOBAL!B5329</f>
        <v>SINAPI</v>
      </c>
      <c r="C5329" s="104" t="str">
        <f>Cartilha_GLOBAL!C5329</f>
        <v>REDUÇÃO EXCÊNTRICA, PVC, SERIE R, ÁGUA PLUVIAL, DN 150 X 100 MM, JUNTA ELÁSTICA, FORNECIDO E INSTALADO EM CONDUTORES VERTICAIS DE ÁGUAS PLUVIAIS. AF_06/2022</v>
      </c>
      <c r="D5329" s="94" t="str">
        <f>Cartilha_GLOBAL!D5329</f>
        <v>UN</v>
      </c>
      <c r="E5329" s="105">
        <f>Cartilha_GLOBAL!$E5329</f>
        <v>88.56</v>
      </c>
      <c r="F5329" s="182">
        <f>Cartilha_GLOBAL!$F5329</f>
        <v>108.7</v>
      </c>
      <c r="G5329" s="108"/>
      <c r="H5329" s="107">
        <f t="shared" si="329"/>
        <v>0</v>
      </c>
      <c r="I5329" s="143">
        <f t="shared" si="330"/>
        <v>0</v>
      </c>
      <c r="J5329" s="142"/>
      <c r="K5329" s="228"/>
      <c r="L5329" s="7" t="str">
        <f t="shared" si="331"/>
        <v/>
      </c>
      <c r="M5329" s="7" t="str">
        <f t="shared" si="332"/>
        <v/>
      </c>
      <c r="N5329" s="7" t="str">
        <f>Cartilha_GLOBAL!N5329</f>
        <v/>
      </c>
      <c r="O5329" s="144"/>
      <c r="Q5329" s="151"/>
      <c r="R5329" s="152">
        <v>0</v>
      </c>
      <c r="T5329" s="153">
        <f>IF(Cartilha_GLOBAL!R5329=0,0,IF(Cartilha_GLOBAL!R5329&gt;0,"c","b"))</f>
        <v>0</v>
      </c>
    </row>
    <row r="5330" ht="12.75" hidden="1" spans="1:20">
      <c r="A5330" s="154" t="str">
        <f>Cartilha_GLOBAL!A5330</f>
        <v>9.3.31</v>
      </c>
      <c r="B5330" s="100">
        <f>Cartilha_GLOBAL!B5330</f>
        <v>0</v>
      </c>
      <c r="C5330" s="161" t="str">
        <f>Cartilha_GLOBAL!C5330</f>
        <v>TUBOS E CONEXÕES DE PVC - DRENOS DE AR-CONDICIONADO</v>
      </c>
      <c r="D5330" s="94">
        <f>Cartilha_GLOBAL!D5330</f>
        <v>0</v>
      </c>
      <c r="E5330" s="105">
        <f>Cartilha_GLOBAL!$E5330</f>
        <v>0</v>
      </c>
      <c r="F5330" s="182">
        <f>Cartilha_GLOBAL!$F5330</f>
        <v>0</v>
      </c>
      <c r="G5330" s="187"/>
      <c r="H5330" s="187">
        <f t="shared" si="329"/>
        <v>0</v>
      </c>
      <c r="I5330" s="188">
        <f t="shared" si="330"/>
        <v>0</v>
      </c>
      <c r="J5330" s="142"/>
      <c r="K5330" s="145" t="str">
        <f>IF(SUM(I5331:I5335)&gt;0,"xx","")</f>
        <v/>
      </c>
      <c r="L5330" s="7" t="str">
        <f t="shared" si="331"/>
        <v/>
      </c>
      <c r="M5330" s="7" t="str">
        <f t="shared" si="332"/>
        <v/>
      </c>
      <c r="N5330" s="7" t="str">
        <f>Cartilha_GLOBAL!N5330</f>
        <v/>
      </c>
      <c r="O5330" s="144"/>
      <c r="Q5330" s="151"/>
      <c r="R5330" s="152">
        <v>0</v>
      </c>
      <c r="T5330" s="153">
        <f>IF(Cartilha_GLOBAL!R5330=0,0,IF(Cartilha_GLOBAL!R5330&gt;0,"c","b"))</f>
        <v>0</v>
      </c>
    </row>
    <row r="5331" ht="22.5" hidden="1" spans="1:20">
      <c r="A5331" s="158">
        <f>Cartilha_GLOBAL!A5331</f>
        <v>89865</v>
      </c>
      <c r="B5331" s="100" t="str">
        <f>Cartilha_GLOBAL!B5331</f>
        <v>SINAPI</v>
      </c>
      <c r="C5331" s="104" t="str">
        <f>Cartilha_GLOBAL!C5331</f>
        <v>TUBO, PVC, SOLDÁVEL, DN 25MM, INSTALADO EM DRENO DE AR-CONDICIONADO - FORNECIMENTO E INSTALAÇÃO. AF_08/2022</v>
      </c>
      <c r="D5331" s="94" t="str">
        <f>Cartilha_GLOBAL!D5331</f>
        <v>M</v>
      </c>
      <c r="E5331" s="105">
        <f>Cartilha_GLOBAL!$E5331</f>
        <v>19.85</v>
      </c>
      <c r="F5331" s="182">
        <f>Cartilha_GLOBAL!$F5331</f>
        <v>24.36</v>
      </c>
      <c r="G5331" s="108"/>
      <c r="H5331" s="107">
        <f t="shared" si="329"/>
        <v>0</v>
      </c>
      <c r="I5331" s="143">
        <f t="shared" si="330"/>
        <v>0</v>
      </c>
      <c r="J5331" s="142"/>
      <c r="K5331" s="228"/>
      <c r="L5331" s="7" t="str">
        <f t="shared" si="331"/>
        <v/>
      </c>
      <c r="M5331" s="7" t="str">
        <f t="shared" si="332"/>
        <v/>
      </c>
      <c r="N5331" s="7" t="str">
        <f>Cartilha_GLOBAL!N5331</f>
        <v/>
      </c>
      <c r="O5331" s="144"/>
      <c r="Q5331" s="151"/>
      <c r="R5331" s="152">
        <v>0</v>
      </c>
      <c r="T5331" s="153">
        <f>IF(Cartilha_GLOBAL!R5331=0,0,IF(Cartilha_GLOBAL!R5331&gt;0,"c","b"))</f>
        <v>0</v>
      </c>
    </row>
    <row r="5332" ht="22.5" hidden="1" spans="1:20">
      <c r="A5332" s="158">
        <f>Cartilha_GLOBAL!A5332</f>
        <v>89866</v>
      </c>
      <c r="B5332" s="100" t="str">
        <f>Cartilha_GLOBAL!B5332</f>
        <v>SINAPI</v>
      </c>
      <c r="C5332" s="104" t="str">
        <f>Cartilha_GLOBAL!C5332</f>
        <v>JOELHO 90 GRAUS, PVC, SOLDÁVEL, DN 25MM, INSTALADO EM DRENO DE AR-CONDICIONADO - FORNECIMENTO E INSTALAÇÃO. AF_08/2022</v>
      </c>
      <c r="D5332" s="94" t="str">
        <f>Cartilha_GLOBAL!D5332</f>
        <v>UN</v>
      </c>
      <c r="E5332" s="105">
        <f>Cartilha_GLOBAL!$E5332</f>
        <v>8.45</v>
      </c>
      <c r="F5332" s="182">
        <f>Cartilha_GLOBAL!$F5332</f>
        <v>10.37</v>
      </c>
      <c r="G5332" s="108"/>
      <c r="H5332" s="107">
        <f t="shared" si="329"/>
        <v>0</v>
      </c>
      <c r="I5332" s="143">
        <f t="shared" si="330"/>
        <v>0</v>
      </c>
      <c r="J5332" s="142"/>
      <c r="K5332" s="228"/>
      <c r="L5332" s="7" t="str">
        <f t="shared" si="331"/>
        <v/>
      </c>
      <c r="M5332" s="7" t="str">
        <f t="shared" si="332"/>
        <v/>
      </c>
      <c r="N5332" s="7" t="str">
        <f>Cartilha_GLOBAL!N5332</f>
        <v/>
      </c>
      <c r="O5332" s="144"/>
      <c r="Q5332" s="151"/>
      <c r="R5332" s="152">
        <v>0</v>
      </c>
      <c r="T5332" s="153">
        <f>IF(Cartilha_GLOBAL!R5332=0,0,IF(Cartilha_GLOBAL!R5332&gt;0,"c","b"))</f>
        <v>0</v>
      </c>
    </row>
    <row r="5333" ht="22.5" hidden="1" spans="1:20">
      <c r="A5333" s="158">
        <f>Cartilha_GLOBAL!A5333</f>
        <v>89867</v>
      </c>
      <c r="B5333" s="100" t="str">
        <f>Cartilha_GLOBAL!B5333</f>
        <v>SINAPI</v>
      </c>
      <c r="C5333" s="104" t="str">
        <f>Cartilha_GLOBAL!C5333</f>
        <v>JOELHO 45 GRAUS, PVC, SOLDÁVEL, DN 25MM, INSTALADO EM DRENO DE AR-CONDICIONADO - FORNECIMENTO E INSTALAÇÃO. AF_08/2022</v>
      </c>
      <c r="D5333" s="94" t="str">
        <f>Cartilha_GLOBAL!D5333</f>
        <v>UN</v>
      </c>
      <c r="E5333" s="105">
        <f>Cartilha_GLOBAL!$E5333</f>
        <v>9.35</v>
      </c>
      <c r="F5333" s="182">
        <f>Cartilha_GLOBAL!$F5333</f>
        <v>11.48</v>
      </c>
      <c r="G5333" s="108"/>
      <c r="H5333" s="107">
        <f t="shared" si="329"/>
        <v>0</v>
      </c>
      <c r="I5333" s="143">
        <f t="shared" si="330"/>
        <v>0</v>
      </c>
      <c r="J5333" s="142"/>
      <c r="K5333" s="228"/>
      <c r="L5333" s="7" t="str">
        <f t="shared" si="331"/>
        <v/>
      </c>
      <c r="M5333" s="7" t="str">
        <f t="shared" si="332"/>
        <v/>
      </c>
      <c r="N5333" s="7" t="str">
        <f>Cartilha_GLOBAL!N5333</f>
        <v/>
      </c>
      <c r="O5333" s="144"/>
      <c r="Q5333" s="151"/>
      <c r="R5333" s="152">
        <v>0</v>
      </c>
      <c r="T5333" s="153">
        <f>IF(Cartilha_GLOBAL!R5333=0,0,IF(Cartilha_GLOBAL!R5333&gt;0,"c","b"))</f>
        <v>0</v>
      </c>
    </row>
    <row r="5334" ht="22.5" hidden="1" spans="1:20">
      <c r="A5334" s="158">
        <f>Cartilha_GLOBAL!A5334</f>
        <v>89868</v>
      </c>
      <c r="B5334" s="100" t="str">
        <f>Cartilha_GLOBAL!B5334</f>
        <v>SINAPI</v>
      </c>
      <c r="C5334" s="104" t="str">
        <f>Cartilha_GLOBAL!C5334</f>
        <v>LUVA, PVC, SOLDÁVEL, DN 25MM, INSTALADO EM DRENO DE AR-CONDICIONADO - FORNECIMENTO E INSTALAÇÃO. AF_08/2022</v>
      </c>
      <c r="D5334" s="94" t="str">
        <f>Cartilha_GLOBAL!D5334</f>
        <v>UN</v>
      </c>
      <c r="E5334" s="105">
        <f>Cartilha_GLOBAL!$E5334</f>
        <v>6.42</v>
      </c>
      <c r="F5334" s="182">
        <f>Cartilha_GLOBAL!$F5334</f>
        <v>7.88</v>
      </c>
      <c r="G5334" s="108"/>
      <c r="H5334" s="107">
        <f t="shared" si="329"/>
        <v>0</v>
      </c>
      <c r="I5334" s="143">
        <f t="shared" si="330"/>
        <v>0</v>
      </c>
      <c r="J5334" s="142"/>
      <c r="K5334" s="228"/>
      <c r="L5334" s="7" t="str">
        <f t="shared" si="331"/>
        <v/>
      </c>
      <c r="M5334" s="7" t="str">
        <f t="shared" si="332"/>
        <v/>
      </c>
      <c r="N5334" s="7" t="str">
        <f>Cartilha_GLOBAL!N5334</f>
        <v/>
      </c>
      <c r="O5334" s="144"/>
      <c r="Q5334" s="151"/>
      <c r="R5334" s="152">
        <v>0</v>
      </c>
      <c r="T5334" s="153">
        <f>IF(Cartilha_GLOBAL!R5334=0,0,IF(Cartilha_GLOBAL!R5334&gt;0,"c","b"))</f>
        <v>0</v>
      </c>
    </row>
    <row r="5335" ht="22.5" hidden="1" spans="1:20">
      <c r="A5335" s="158">
        <f>Cartilha_GLOBAL!A5335</f>
        <v>89869</v>
      </c>
      <c r="B5335" s="100" t="str">
        <f>Cartilha_GLOBAL!B5335</f>
        <v>SINAPI</v>
      </c>
      <c r="C5335" s="104" t="str">
        <f>Cartilha_GLOBAL!C5335</f>
        <v>TE, PVC, SOLDÁVEL, DN 25MM, INSTALADO EM DRENO DE AR-CONDICIONADO - FORNECIMENTO E INSTALAÇÃO. AF_08/2022</v>
      </c>
      <c r="D5335" s="94" t="str">
        <f>Cartilha_GLOBAL!D5335</f>
        <v>UN</v>
      </c>
      <c r="E5335" s="105">
        <f>Cartilha_GLOBAL!$E5335</f>
        <v>11.73</v>
      </c>
      <c r="F5335" s="182">
        <f>Cartilha_GLOBAL!$F5335</f>
        <v>14.4</v>
      </c>
      <c r="G5335" s="108"/>
      <c r="H5335" s="107">
        <f t="shared" si="329"/>
        <v>0</v>
      </c>
      <c r="I5335" s="143">
        <f t="shared" si="330"/>
        <v>0</v>
      </c>
      <c r="J5335" s="142"/>
      <c r="K5335" s="228"/>
      <c r="L5335" s="7" t="str">
        <f t="shared" si="331"/>
        <v/>
      </c>
      <c r="M5335" s="7" t="str">
        <f t="shared" si="332"/>
        <v/>
      </c>
      <c r="N5335" s="7" t="str">
        <f>Cartilha_GLOBAL!N5335</f>
        <v/>
      </c>
      <c r="O5335" s="144"/>
      <c r="Q5335" s="151"/>
      <c r="R5335" s="152">
        <v>0</v>
      </c>
      <c r="T5335" s="153">
        <f>IF(Cartilha_GLOBAL!R5335=0,0,IF(Cartilha_GLOBAL!R5335&gt;0,"c","b"))</f>
        <v>0</v>
      </c>
    </row>
    <row r="5336" ht="12.75" hidden="1" spans="1:20">
      <c r="A5336" s="154" t="str">
        <f>Cartilha_GLOBAL!A5336</f>
        <v>9.3.32</v>
      </c>
      <c r="B5336" s="100">
        <f>Cartilha_GLOBAL!B5336</f>
        <v>0</v>
      </c>
      <c r="C5336" s="161" t="str">
        <f>Cartilha_GLOBAL!C5336</f>
        <v>TUBOS CERAMICOS - ESGOTO E AGUAS PLUVIAIS</v>
      </c>
      <c r="D5336" s="94">
        <f>Cartilha_GLOBAL!D5336</f>
        <v>0</v>
      </c>
      <c r="E5336" s="105">
        <f>Cartilha_GLOBAL!$E5336</f>
        <v>0</v>
      </c>
      <c r="F5336" s="182">
        <f>Cartilha_GLOBAL!$F5336</f>
        <v>0</v>
      </c>
      <c r="G5336" s="187"/>
      <c r="H5336" s="187">
        <f t="shared" si="329"/>
        <v>0</v>
      </c>
      <c r="I5336" s="188">
        <f t="shared" si="330"/>
        <v>0</v>
      </c>
      <c r="J5336" s="142"/>
      <c r="K5336" s="145" t="str">
        <f>IF(SUM(I5336:I5336)&gt;0,"xx","")</f>
        <v/>
      </c>
      <c r="L5336" s="7" t="str">
        <f t="shared" si="331"/>
        <v/>
      </c>
      <c r="M5336" s="7" t="str">
        <f t="shared" si="332"/>
        <v/>
      </c>
      <c r="N5336" s="7" t="str">
        <f>Cartilha_GLOBAL!N5336</f>
        <v/>
      </c>
      <c r="O5336" s="144"/>
      <c r="Q5336" s="151"/>
      <c r="R5336" s="152">
        <v>0</v>
      </c>
      <c r="T5336" s="153">
        <f>IF(Cartilha_GLOBAL!R5336=0,0,IF(Cartilha_GLOBAL!R5336&gt;0,"c","b"))</f>
        <v>0</v>
      </c>
    </row>
    <row r="5337" ht="12.75" hidden="1" spans="1:20">
      <c r="A5337" s="154" t="str">
        <f>Cartilha_GLOBAL!A5337</f>
        <v>9.3.33</v>
      </c>
      <c r="B5337" s="100">
        <f>Cartilha_GLOBAL!B5337</f>
        <v>0</v>
      </c>
      <c r="C5337" s="161" t="str">
        <f>Cartilha_GLOBAL!C5337</f>
        <v>SISTEMAS DE TRATAMENTO DE ESGOTO</v>
      </c>
      <c r="D5337" s="94">
        <f>Cartilha_GLOBAL!D5337</f>
        <v>0</v>
      </c>
      <c r="E5337" s="105">
        <f>Cartilha_GLOBAL!$E5337</f>
        <v>0</v>
      </c>
      <c r="F5337" s="182">
        <f>Cartilha_GLOBAL!$F5337</f>
        <v>0</v>
      </c>
      <c r="G5337" s="187"/>
      <c r="H5337" s="187">
        <f t="shared" si="329"/>
        <v>0</v>
      </c>
      <c r="I5337" s="188">
        <f t="shared" si="330"/>
        <v>0</v>
      </c>
      <c r="J5337" s="142"/>
      <c r="K5337" s="145" t="str">
        <f>IF(SUM(I5338:I5391)&gt;0,"xx","")</f>
        <v/>
      </c>
      <c r="L5337" s="7" t="str">
        <f t="shared" si="331"/>
        <v/>
      </c>
      <c r="M5337" s="7" t="str">
        <f t="shared" si="332"/>
        <v/>
      </c>
      <c r="N5337" s="7" t="str">
        <f>Cartilha_GLOBAL!N5337</f>
        <v/>
      </c>
      <c r="O5337" s="144"/>
      <c r="Q5337" s="151"/>
      <c r="R5337" s="152">
        <v>0</v>
      </c>
      <c r="T5337" s="153">
        <f>IF(Cartilha_GLOBAL!R5337=0,0,IF(Cartilha_GLOBAL!R5337&gt;0,"c","b"))</f>
        <v>0</v>
      </c>
    </row>
    <row r="5338" ht="22.5" hidden="1" spans="1:20">
      <c r="A5338" s="158">
        <f>Cartilha_GLOBAL!A5338</f>
        <v>98052</v>
      </c>
      <c r="B5338" s="100" t="str">
        <f>Cartilha_GLOBAL!B5338</f>
        <v>SINAPI</v>
      </c>
      <c r="C5338" s="104" t="str">
        <f>Cartilha_GLOBAL!C5338</f>
        <v>TANQUE SÉPTICO CIRCULAR, EM CONCRETO PRÉ-MOLDADO, DIÂMETRO INTERNO = 1,10 M, ALTURA INTERNA = 2,50 M, VOLUME ÚTIL: 2138,2 L (PARA 5 CONTRIBUINTES). AF_12/2020_PA</v>
      </c>
      <c r="D5338" s="94" t="str">
        <f>Cartilha_GLOBAL!D5338</f>
        <v>UN</v>
      </c>
      <c r="E5338" s="105">
        <f>Cartilha_GLOBAL!$E5338</f>
        <v>1597.42</v>
      </c>
      <c r="F5338" s="182">
        <f>Cartilha_GLOBAL!$F5338</f>
        <v>1960.67</v>
      </c>
      <c r="G5338" s="108"/>
      <c r="H5338" s="107">
        <f t="shared" si="329"/>
        <v>0</v>
      </c>
      <c r="I5338" s="143">
        <f t="shared" si="330"/>
        <v>0</v>
      </c>
      <c r="J5338" s="142"/>
      <c r="K5338" s="228"/>
      <c r="L5338" s="7" t="str">
        <f t="shared" si="331"/>
        <v/>
      </c>
      <c r="M5338" s="7" t="str">
        <f t="shared" si="332"/>
        <v/>
      </c>
      <c r="N5338" s="7" t="str">
        <f>Cartilha_GLOBAL!N5338</f>
        <v/>
      </c>
      <c r="O5338" s="144"/>
      <c r="Q5338" s="151"/>
      <c r="R5338" s="152">
        <v>0</v>
      </c>
      <c r="T5338" s="153">
        <f>IF(Cartilha_GLOBAL!R5338=0,0,IF(Cartilha_GLOBAL!R5338&gt;0,"c","b"))</f>
        <v>0</v>
      </c>
    </row>
    <row r="5339" ht="22.5" hidden="1" spans="1:20">
      <c r="A5339" s="158">
        <f>Cartilha_GLOBAL!A5339</f>
        <v>98053</v>
      </c>
      <c r="B5339" s="100" t="str">
        <f>Cartilha_GLOBAL!B5339</f>
        <v>SINAPI</v>
      </c>
      <c r="C5339" s="104" t="str">
        <f>Cartilha_GLOBAL!C5339</f>
        <v>TANQUE SÉPTICO CIRCULAR, EM CONCRETO PRÉ-MOLDADO, DIÂMETRO INTERNO = 1,40 M, ALTURA INTERNA = 2,50 M, VOLUME ÚTIL: 3463,6 L (PARA 13 CONTRIBUINTES). AF_12/2020_PA</v>
      </c>
      <c r="D5339" s="94" t="str">
        <f>Cartilha_GLOBAL!D5339</f>
        <v>UN</v>
      </c>
      <c r="E5339" s="105">
        <f>Cartilha_GLOBAL!$E5339</f>
        <v>2188.92</v>
      </c>
      <c r="F5339" s="182">
        <f>Cartilha_GLOBAL!$F5339</f>
        <v>2686.68</v>
      </c>
      <c r="G5339" s="108"/>
      <c r="H5339" s="107">
        <f t="shared" si="329"/>
        <v>0</v>
      </c>
      <c r="I5339" s="143">
        <f t="shared" si="330"/>
        <v>0</v>
      </c>
      <c r="J5339" s="142"/>
      <c r="K5339" s="228"/>
      <c r="L5339" s="7" t="str">
        <f t="shared" si="331"/>
        <v/>
      </c>
      <c r="M5339" s="7" t="str">
        <f t="shared" si="332"/>
        <v/>
      </c>
      <c r="N5339" s="7" t="str">
        <f>Cartilha_GLOBAL!N5339</f>
        <v/>
      </c>
      <c r="O5339" s="144"/>
      <c r="Q5339" s="151"/>
      <c r="R5339" s="152">
        <v>0</v>
      </c>
      <c r="T5339" s="153">
        <f>IF(Cartilha_GLOBAL!R5339=0,0,IF(Cartilha_GLOBAL!R5339&gt;0,"c","b"))</f>
        <v>0</v>
      </c>
    </row>
    <row r="5340" ht="22.5" hidden="1" spans="1:20">
      <c r="A5340" s="158">
        <f>Cartilha_GLOBAL!A5340</f>
        <v>98054</v>
      </c>
      <c r="B5340" s="100" t="str">
        <f>Cartilha_GLOBAL!B5340</f>
        <v>SINAPI</v>
      </c>
      <c r="C5340" s="104" t="str">
        <f>Cartilha_GLOBAL!C5340</f>
        <v>TANQUE SÉPTICO CIRCULAR, EM CONCRETO PRÉ-MOLDADO, DIÂMETRO INTERNO = 1,88 M, ALTURA INTERNA = 2,50 M, VOLUME ÚTIL: 6245,8 L (PARA 32 CONTRIBUINTES). AF_12/2020_PA</v>
      </c>
      <c r="D5340" s="94" t="str">
        <f>Cartilha_GLOBAL!D5340</f>
        <v>UN</v>
      </c>
      <c r="E5340" s="105">
        <f>Cartilha_GLOBAL!$E5340</f>
        <v>3463.77</v>
      </c>
      <c r="F5340" s="182">
        <f>Cartilha_GLOBAL!$F5340</f>
        <v>4251.43</v>
      </c>
      <c r="G5340" s="108"/>
      <c r="H5340" s="107">
        <f t="shared" si="329"/>
        <v>0</v>
      </c>
      <c r="I5340" s="143">
        <f t="shared" si="330"/>
        <v>0</v>
      </c>
      <c r="J5340" s="142"/>
      <c r="K5340" s="228"/>
      <c r="L5340" s="7" t="str">
        <f t="shared" si="331"/>
        <v/>
      </c>
      <c r="M5340" s="7" t="str">
        <f t="shared" si="332"/>
        <v/>
      </c>
      <c r="N5340" s="7" t="str">
        <f>Cartilha_GLOBAL!N5340</f>
        <v/>
      </c>
      <c r="O5340" s="144"/>
      <c r="Q5340" s="151"/>
      <c r="R5340" s="152">
        <v>0</v>
      </c>
      <c r="T5340" s="153">
        <f>IF(Cartilha_GLOBAL!R5340=0,0,IF(Cartilha_GLOBAL!R5340&gt;0,"c","b"))</f>
        <v>0</v>
      </c>
    </row>
    <row r="5341" ht="22.5" hidden="1" spans="1:20">
      <c r="A5341" s="158">
        <f>Cartilha_GLOBAL!A5341</f>
        <v>98055</v>
      </c>
      <c r="B5341" s="100" t="str">
        <f>Cartilha_GLOBAL!B5341</f>
        <v>SINAPI</v>
      </c>
      <c r="C5341" s="104" t="str">
        <f>Cartilha_GLOBAL!C5341</f>
        <v>TANQUE SÉPTICO CIRCULAR, EM CONCRETO PRÉ-MOLDADO, DIÂMETRO INTERNO = 2,38 M, ALTURA INTERNA = 2,50 M, VOLUME ÚTIL: 10009,8 L (PARA 69 CONTRIBUINTES). AF_12/2020_PA</v>
      </c>
      <c r="D5341" s="94" t="str">
        <f>Cartilha_GLOBAL!D5341</f>
        <v>UN</v>
      </c>
      <c r="E5341" s="105">
        <f>Cartilha_GLOBAL!$E5341</f>
        <v>4720.13</v>
      </c>
      <c r="F5341" s="182">
        <f>Cartilha_GLOBAL!$F5341</f>
        <v>5793.49</v>
      </c>
      <c r="G5341" s="108"/>
      <c r="H5341" s="107">
        <f t="shared" si="329"/>
        <v>0</v>
      </c>
      <c r="I5341" s="143">
        <f t="shared" si="330"/>
        <v>0</v>
      </c>
      <c r="J5341" s="142"/>
      <c r="K5341" s="228"/>
      <c r="L5341" s="7" t="str">
        <f t="shared" si="331"/>
        <v/>
      </c>
      <c r="M5341" s="7" t="str">
        <f t="shared" si="332"/>
        <v/>
      </c>
      <c r="N5341" s="7" t="str">
        <f>Cartilha_GLOBAL!N5341</f>
        <v/>
      </c>
      <c r="O5341" s="144"/>
      <c r="Q5341" s="151"/>
      <c r="R5341" s="152">
        <v>0</v>
      </c>
      <c r="T5341" s="153">
        <f>IF(Cartilha_GLOBAL!R5341=0,0,IF(Cartilha_GLOBAL!R5341&gt;0,"c","b"))</f>
        <v>0</v>
      </c>
    </row>
    <row r="5342" ht="22.5" hidden="1" spans="1:20">
      <c r="A5342" s="158">
        <f>Cartilha_GLOBAL!A5342</f>
        <v>98056</v>
      </c>
      <c r="B5342" s="100" t="str">
        <f>Cartilha_GLOBAL!B5342</f>
        <v>SINAPI</v>
      </c>
      <c r="C5342" s="104" t="str">
        <f>Cartilha_GLOBAL!C5342</f>
        <v>TANQUE SÉPTICO CIRCULAR, EM CONCRETO PRÉ-MOLDADO, DIÂMETRO INTERNO = 2,38 M, ALTURA INTERNA = 3,0 M, VOLUME ÚTIL: 12234,2 L (PARA 86 CONTRIBUINTES). AF_12/2020_PA</v>
      </c>
      <c r="D5342" s="94" t="str">
        <f>Cartilha_GLOBAL!D5342</f>
        <v>UN</v>
      </c>
      <c r="E5342" s="105">
        <f>Cartilha_GLOBAL!$E5342</f>
        <v>5464.79</v>
      </c>
      <c r="F5342" s="182">
        <f>Cartilha_GLOBAL!$F5342</f>
        <v>6707.48</v>
      </c>
      <c r="G5342" s="108"/>
      <c r="H5342" s="107">
        <f t="shared" si="329"/>
        <v>0</v>
      </c>
      <c r="I5342" s="143">
        <f t="shared" si="330"/>
        <v>0</v>
      </c>
      <c r="J5342" s="142"/>
      <c r="K5342" s="228"/>
      <c r="L5342" s="7" t="str">
        <f t="shared" si="331"/>
        <v/>
      </c>
      <c r="M5342" s="7" t="str">
        <f t="shared" si="332"/>
        <v/>
      </c>
      <c r="N5342" s="7" t="str">
        <f>Cartilha_GLOBAL!N5342</f>
        <v/>
      </c>
      <c r="O5342" s="144"/>
      <c r="Q5342" s="151"/>
      <c r="R5342" s="152">
        <v>0</v>
      </c>
      <c r="T5342" s="153">
        <f>IF(Cartilha_GLOBAL!R5342=0,0,IF(Cartilha_GLOBAL!R5342&gt;0,"c","b"))</f>
        <v>0</v>
      </c>
    </row>
    <row r="5343" ht="22.5" hidden="1" spans="1:20">
      <c r="A5343" s="158">
        <f>Cartilha_GLOBAL!A5343</f>
        <v>98057</v>
      </c>
      <c r="B5343" s="100" t="str">
        <f>Cartilha_GLOBAL!B5343</f>
        <v>SINAPI</v>
      </c>
      <c r="C5343" s="104" t="str">
        <f>Cartilha_GLOBAL!C5343</f>
        <v>TANQUE SÉPTICO CIRCULAR, EM CONCRETO PRÉ-MOLDADO, DIÂMETRO INTERNO = 2,88 M, ALTURA INTERNA = 2,50 M, VOLUME ÚTIL: 14657,4 L (PARA 105 CONTRIBUINTES). AF_12/2020_PA</v>
      </c>
      <c r="D5343" s="94" t="str">
        <f>Cartilha_GLOBAL!D5343</f>
        <v>UN</v>
      </c>
      <c r="E5343" s="105">
        <f>Cartilha_GLOBAL!$E5343</f>
        <v>6538.3</v>
      </c>
      <c r="F5343" s="182">
        <f>Cartilha_GLOBAL!$F5343</f>
        <v>8025.11</v>
      </c>
      <c r="G5343" s="108"/>
      <c r="H5343" s="107">
        <f t="shared" si="329"/>
        <v>0</v>
      </c>
      <c r="I5343" s="143">
        <f t="shared" si="330"/>
        <v>0</v>
      </c>
      <c r="J5343" s="142"/>
      <c r="K5343" s="228"/>
      <c r="L5343" s="7" t="str">
        <f t="shared" si="331"/>
        <v/>
      </c>
      <c r="M5343" s="7" t="str">
        <f t="shared" si="332"/>
        <v/>
      </c>
      <c r="N5343" s="7" t="str">
        <f>Cartilha_GLOBAL!N5343</f>
        <v/>
      </c>
      <c r="O5343" s="144"/>
      <c r="Q5343" s="151"/>
      <c r="R5343" s="152">
        <v>0</v>
      </c>
      <c r="T5343" s="153">
        <f>IF(Cartilha_GLOBAL!R5343=0,0,IF(Cartilha_GLOBAL!R5343&gt;0,"c","b"))</f>
        <v>0</v>
      </c>
    </row>
    <row r="5344" ht="22.5" hidden="1" spans="1:20">
      <c r="A5344" s="158">
        <f>Cartilha_GLOBAL!A5344</f>
        <v>98058</v>
      </c>
      <c r="B5344" s="100" t="str">
        <f>Cartilha_GLOBAL!B5344</f>
        <v>SINAPI</v>
      </c>
      <c r="C5344" s="104" t="str">
        <f>Cartilha_GLOBAL!C5344</f>
        <v>FILTRO ANAERÓBIO CIRCULAR, EM CONCRETO PRÉ-MOLDADO, DIÂMETRO INTERNO = 1,10 M, ALTURA INTERNA = 1,50 M, VOLUME ÚTIL: 1140,4 L (PARA 5 CONTRIBUINTES). AF_12/2020_PA</v>
      </c>
      <c r="D5344" s="94" t="str">
        <f>Cartilha_GLOBAL!D5344</f>
        <v>UN</v>
      </c>
      <c r="E5344" s="105">
        <f>Cartilha_GLOBAL!$E5344</f>
        <v>1421.2</v>
      </c>
      <c r="F5344" s="182">
        <f>Cartilha_GLOBAL!$F5344</f>
        <v>1744.38</v>
      </c>
      <c r="G5344" s="108"/>
      <c r="H5344" s="107">
        <f t="shared" si="329"/>
        <v>0</v>
      </c>
      <c r="I5344" s="143">
        <f t="shared" si="330"/>
        <v>0</v>
      </c>
      <c r="J5344" s="142"/>
      <c r="K5344" s="228"/>
      <c r="L5344" s="7" t="str">
        <f t="shared" si="331"/>
        <v/>
      </c>
      <c r="M5344" s="7" t="str">
        <f t="shared" si="332"/>
        <v/>
      </c>
      <c r="N5344" s="7" t="str">
        <f>Cartilha_GLOBAL!N5344</f>
        <v/>
      </c>
      <c r="O5344" s="144"/>
      <c r="Q5344" s="151"/>
      <c r="R5344" s="152">
        <v>0</v>
      </c>
      <c r="T5344" s="153">
        <f>IF(Cartilha_GLOBAL!R5344=0,0,IF(Cartilha_GLOBAL!R5344&gt;0,"c","b"))</f>
        <v>0</v>
      </c>
    </row>
    <row r="5345" ht="22.5" hidden="1" spans="1:20">
      <c r="A5345" s="158">
        <f>Cartilha_GLOBAL!A5345</f>
        <v>98059</v>
      </c>
      <c r="B5345" s="100" t="str">
        <f>Cartilha_GLOBAL!B5345</f>
        <v>SINAPI</v>
      </c>
      <c r="C5345" s="104" t="str">
        <f>Cartilha_GLOBAL!C5345</f>
        <v>FILTRO ANAERÓBIO CIRCULAR, EM CONCRETO PRÉ-MOLDADO, DIÂMETRO INTERNO = 1,88 M, ALTURA INTERNA = 1,50 M, VOLUME ÚTIL: 3331,1 L (PARA 19 CONTRIBUINTES). AF_12/2020_PA</v>
      </c>
      <c r="D5345" s="94" t="str">
        <f>Cartilha_GLOBAL!D5345</f>
        <v>UN</v>
      </c>
      <c r="E5345" s="105">
        <f>Cartilha_GLOBAL!$E5345</f>
        <v>2975.84</v>
      </c>
      <c r="F5345" s="182">
        <f>Cartilha_GLOBAL!$F5345</f>
        <v>3652.55</v>
      </c>
      <c r="G5345" s="108"/>
      <c r="H5345" s="107">
        <f t="shared" si="329"/>
        <v>0</v>
      </c>
      <c r="I5345" s="143">
        <f t="shared" si="330"/>
        <v>0</v>
      </c>
      <c r="J5345" s="142"/>
      <c r="K5345" s="228"/>
      <c r="L5345" s="7" t="str">
        <f t="shared" si="331"/>
        <v/>
      </c>
      <c r="M5345" s="7" t="str">
        <f t="shared" si="332"/>
        <v/>
      </c>
      <c r="N5345" s="7" t="str">
        <f>Cartilha_GLOBAL!N5345</f>
        <v/>
      </c>
      <c r="O5345" s="144"/>
      <c r="Q5345" s="151"/>
      <c r="R5345" s="152">
        <v>0</v>
      </c>
      <c r="T5345" s="153">
        <f>IF(Cartilha_GLOBAL!R5345=0,0,IF(Cartilha_GLOBAL!R5345&gt;0,"c","b"))</f>
        <v>0</v>
      </c>
    </row>
    <row r="5346" ht="22.5" hidden="1" spans="1:20">
      <c r="A5346" s="158">
        <f>Cartilha_GLOBAL!A5346</f>
        <v>98060</v>
      </c>
      <c r="B5346" s="100" t="str">
        <f>Cartilha_GLOBAL!B5346</f>
        <v>SINAPI</v>
      </c>
      <c r="C5346" s="104" t="str">
        <f>Cartilha_GLOBAL!C5346</f>
        <v>FILTRO ANAERÓBIO CIRCULAR, EM CONCRETO PRÉ-MOLDADO, DIÂMETRO INTERNO = 2,38 M, ALTURA INTERNA = 1,50 M, VOLUME ÚTIL: 5338,6 L (PARA 34 CONTRIBUINTES). AF_12/2020_PA</v>
      </c>
      <c r="D5346" s="94" t="str">
        <f>Cartilha_GLOBAL!D5346</f>
        <v>UN</v>
      </c>
      <c r="E5346" s="105">
        <f>Cartilha_GLOBAL!$E5346</f>
        <v>4180.26</v>
      </c>
      <c r="F5346" s="182">
        <f>Cartilha_GLOBAL!$F5346</f>
        <v>5130.85</v>
      </c>
      <c r="G5346" s="108"/>
      <c r="H5346" s="107">
        <f t="shared" si="329"/>
        <v>0</v>
      </c>
      <c r="I5346" s="143">
        <f t="shared" si="330"/>
        <v>0</v>
      </c>
      <c r="J5346" s="142"/>
      <c r="K5346" s="228"/>
      <c r="L5346" s="7" t="str">
        <f t="shared" si="331"/>
        <v/>
      </c>
      <c r="M5346" s="7" t="str">
        <f t="shared" si="332"/>
        <v/>
      </c>
      <c r="N5346" s="7" t="str">
        <f>Cartilha_GLOBAL!N5346</f>
        <v/>
      </c>
      <c r="O5346" s="144"/>
      <c r="Q5346" s="151"/>
      <c r="R5346" s="152">
        <v>0</v>
      </c>
      <c r="T5346" s="153">
        <f>IF(Cartilha_GLOBAL!R5346=0,0,IF(Cartilha_GLOBAL!R5346&gt;0,"c","b"))</f>
        <v>0</v>
      </c>
    </row>
    <row r="5347" ht="22.5" hidden="1" spans="1:20">
      <c r="A5347" s="158">
        <f>Cartilha_GLOBAL!A5347</f>
        <v>98061</v>
      </c>
      <c r="B5347" s="100" t="str">
        <f>Cartilha_GLOBAL!B5347</f>
        <v>SINAPI</v>
      </c>
      <c r="C5347" s="104" t="str">
        <f>Cartilha_GLOBAL!C5347</f>
        <v>FILTRO ANAERÓBIO CIRCULAR, EM CONCRETO PRÉ-MOLDADO, DIÂMETRO INTERNO = 2,88 M, ALTURA INTERNA = 1,50 M, VOLUME ÚTIL: 7817,3 L (PARA 75 CONTRIBUINTES). AF_12/2020_PA</v>
      </c>
      <c r="D5347" s="94" t="str">
        <f>Cartilha_GLOBAL!D5347</f>
        <v>UN</v>
      </c>
      <c r="E5347" s="105">
        <f>Cartilha_GLOBAL!$E5347</f>
        <v>5825.09</v>
      </c>
      <c r="F5347" s="182">
        <f>Cartilha_GLOBAL!$F5347</f>
        <v>7149.72</v>
      </c>
      <c r="G5347" s="108"/>
      <c r="H5347" s="107">
        <f t="shared" si="329"/>
        <v>0</v>
      </c>
      <c r="I5347" s="143">
        <f t="shared" si="330"/>
        <v>0</v>
      </c>
      <c r="J5347" s="142"/>
      <c r="K5347" s="228"/>
      <c r="L5347" s="7" t="str">
        <f t="shared" si="331"/>
        <v/>
      </c>
      <c r="M5347" s="7" t="str">
        <f t="shared" si="332"/>
        <v/>
      </c>
      <c r="N5347" s="7" t="str">
        <f>Cartilha_GLOBAL!N5347</f>
        <v/>
      </c>
      <c r="O5347" s="144"/>
      <c r="Q5347" s="151"/>
      <c r="R5347" s="152">
        <v>0</v>
      </c>
      <c r="T5347" s="153">
        <f>IF(Cartilha_GLOBAL!R5347=0,0,IF(Cartilha_GLOBAL!R5347&gt;0,"c","b"))</f>
        <v>0</v>
      </c>
    </row>
    <row r="5348" ht="22.5" hidden="1" spans="1:20">
      <c r="A5348" s="158">
        <f>Cartilha_GLOBAL!A5348</f>
        <v>98062</v>
      </c>
      <c r="B5348" s="100" t="str">
        <f>Cartilha_GLOBAL!B5348</f>
        <v>SINAPI</v>
      </c>
      <c r="C5348" s="104" t="str">
        <f>Cartilha_GLOBAL!C5348</f>
        <v>SUMIDOURO CIRCULAR, EM CONCRETO PRÉ-MOLDADO, DIÂMETRO INTERNO = 1,88 M, ALTURA INTERNA = 2,00 M, ÁREA DE INFILTRAÇÃO: 13,1 M² (PARA 5 CONTRIBUINTES). AF_12/2020_PA</v>
      </c>
      <c r="D5348" s="94" t="str">
        <f>Cartilha_GLOBAL!D5348</f>
        <v>UN</v>
      </c>
      <c r="E5348" s="105">
        <f>Cartilha_GLOBAL!$E5348</f>
        <v>2352.2</v>
      </c>
      <c r="F5348" s="182">
        <f>Cartilha_GLOBAL!$F5348</f>
        <v>2887.09</v>
      </c>
      <c r="G5348" s="108"/>
      <c r="H5348" s="107">
        <f t="shared" si="329"/>
        <v>0</v>
      </c>
      <c r="I5348" s="143">
        <f t="shared" si="330"/>
        <v>0</v>
      </c>
      <c r="J5348" s="142"/>
      <c r="K5348" s="228"/>
      <c r="L5348" s="7" t="str">
        <f t="shared" si="331"/>
        <v/>
      </c>
      <c r="M5348" s="7" t="str">
        <f t="shared" si="332"/>
        <v/>
      </c>
      <c r="N5348" s="7" t="str">
        <f>Cartilha_GLOBAL!N5348</f>
        <v/>
      </c>
      <c r="O5348" s="144"/>
      <c r="Q5348" s="151"/>
      <c r="R5348" s="152">
        <v>0</v>
      </c>
      <c r="T5348" s="153">
        <f>IF(Cartilha_GLOBAL!R5348=0,0,IF(Cartilha_GLOBAL!R5348&gt;0,"c","b"))</f>
        <v>0</v>
      </c>
    </row>
    <row r="5349" ht="22.5" hidden="1" spans="1:20">
      <c r="A5349" s="158">
        <f>Cartilha_GLOBAL!A5349</f>
        <v>98063</v>
      </c>
      <c r="B5349" s="100" t="str">
        <f>Cartilha_GLOBAL!B5349</f>
        <v>SINAPI</v>
      </c>
      <c r="C5349" s="104" t="str">
        <f>Cartilha_GLOBAL!C5349</f>
        <v>SUMIDOURO CIRCULAR, EM CONCRETO PRÉ-MOLDADO, DIÂMETRO INTERNO = 2,38 M, ALTURA INTERNA = 2,50 M, ÁREA DE INFILTRAÇÃO: 21,3 M² (PARA 8 CONTRIBUINTES). AF_12/2020_PA</v>
      </c>
      <c r="D5349" s="94" t="str">
        <f>Cartilha_GLOBAL!D5349</f>
        <v>UN</v>
      </c>
      <c r="E5349" s="105">
        <f>Cartilha_GLOBAL!$E5349</f>
        <v>3580.61</v>
      </c>
      <c r="F5349" s="182">
        <f>Cartilha_GLOBAL!$F5349</f>
        <v>4394.84</v>
      </c>
      <c r="G5349" s="108"/>
      <c r="H5349" s="107">
        <f t="shared" si="329"/>
        <v>0</v>
      </c>
      <c r="I5349" s="143">
        <f t="shared" si="330"/>
        <v>0</v>
      </c>
      <c r="J5349" s="142"/>
      <c r="K5349" s="228"/>
      <c r="L5349" s="7" t="str">
        <f t="shared" si="331"/>
        <v/>
      </c>
      <c r="M5349" s="7" t="str">
        <f t="shared" si="332"/>
        <v/>
      </c>
      <c r="N5349" s="7" t="str">
        <f>Cartilha_GLOBAL!N5349</f>
        <v/>
      </c>
      <c r="O5349" s="144"/>
      <c r="Q5349" s="151"/>
      <c r="R5349" s="152">
        <v>0</v>
      </c>
      <c r="T5349" s="153">
        <f>IF(Cartilha_GLOBAL!R5349=0,0,IF(Cartilha_GLOBAL!R5349&gt;0,"c","b"))</f>
        <v>0</v>
      </c>
    </row>
    <row r="5350" ht="22.5" hidden="1" spans="1:20">
      <c r="A5350" s="158">
        <f>Cartilha_GLOBAL!A5350</f>
        <v>98064</v>
      </c>
      <c r="B5350" s="100" t="str">
        <f>Cartilha_GLOBAL!B5350</f>
        <v>SINAPI</v>
      </c>
      <c r="C5350" s="104" t="str">
        <f>Cartilha_GLOBAL!C5350</f>
        <v>SUMIDOURO CIRCULAR, EM CONCRETO PRÉ-MOLDADO, DIÂMETRO INTERNO = 2,38 M, ALTURA INTERNA = 3,0 M, ÁREA DE INFILTRAÇÃO: 25 M² (PARA 10 CONTRIBUINTES). AF_12/2020_PA</v>
      </c>
      <c r="D5350" s="94" t="str">
        <f>Cartilha_GLOBAL!D5350</f>
        <v>UN</v>
      </c>
      <c r="E5350" s="105">
        <f>Cartilha_GLOBAL!$E5350</f>
        <v>4098.44</v>
      </c>
      <c r="F5350" s="182">
        <f>Cartilha_GLOBAL!$F5350</f>
        <v>5030.43</v>
      </c>
      <c r="G5350" s="108"/>
      <c r="H5350" s="107">
        <f t="shared" si="329"/>
        <v>0</v>
      </c>
      <c r="I5350" s="143">
        <f t="shared" si="330"/>
        <v>0</v>
      </c>
      <c r="J5350" s="142"/>
      <c r="K5350" s="228"/>
      <c r="L5350" s="7" t="str">
        <f t="shared" si="331"/>
        <v/>
      </c>
      <c r="M5350" s="7" t="str">
        <f t="shared" si="332"/>
        <v/>
      </c>
      <c r="N5350" s="7" t="str">
        <f>Cartilha_GLOBAL!N5350</f>
        <v/>
      </c>
      <c r="O5350" s="144"/>
      <c r="Q5350" s="151"/>
      <c r="R5350" s="152">
        <v>0</v>
      </c>
      <c r="T5350" s="153">
        <f>IF(Cartilha_GLOBAL!R5350=0,0,IF(Cartilha_GLOBAL!R5350&gt;0,"c","b"))</f>
        <v>0</v>
      </c>
    </row>
    <row r="5351" ht="22.5" hidden="1" spans="1:20">
      <c r="A5351" s="158">
        <f>Cartilha_GLOBAL!A5351</f>
        <v>98065</v>
      </c>
      <c r="B5351" s="100" t="str">
        <f>Cartilha_GLOBAL!B5351</f>
        <v>SINAPI</v>
      </c>
      <c r="C5351" s="104" t="str">
        <f>Cartilha_GLOBAL!C5351</f>
        <v>SUMIDOURO CIRCULAR, EM CONCRETO PRÉ-MOLDADO, DIÂMETRO INTERNO = 2,88 M, ALTURA INTERNA = 3,0 M, ÁREA DE INFILTRAÇÃO: 31,4 M² (PARA 12 CONTRIBUINTES). AF_12/2020_PA</v>
      </c>
      <c r="D5351" s="94" t="str">
        <f>Cartilha_GLOBAL!D5351</f>
        <v>UN</v>
      </c>
      <c r="E5351" s="105">
        <f>Cartilha_GLOBAL!$E5351</f>
        <v>5676.23</v>
      </c>
      <c r="F5351" s="182">
        <f>Cartilha_GLOBAL!$F5351</f>
        <v>6967</v>
      </c>
      <c r="G5351" s="108"/>
      <c r="H5351" s="107">
        <f t="shared" si="329"/>
        <v>0</v>
      </c>
      <c r="I5351" s="143">
        <f t="shared" si="330"/>
        <v>0</v>
      </c>
      <c r="J5351" s="142"/>
      <c r="K5351" s="228"/>
      <c r="L5351" s="7" t="str">
        <f t="shared" si="331"/>
        <v/>
      </c>
      <c r="M5351" s="7" t="str">
        <f t="shared" si="332"/>
        <v/>
      </c>
      <c r="N5351" s="7" t="str">
        <f>Cartilha_GLOBAL!N5351</f>
        <v/>
      </c>
      <c r="O5351" s="144"/>
      <c r="Q5351" s="151"/>
      <c r="R5351" s="152">
        <v>0</v>
      </c>
      <c r="T5351" s="153">
        <f>IF(Cartilha_GLOBAL!R5351=0,0,IF(Cartilha_GLOBAL!R5351&gt;0,"c","b"))</f>
        <v>0</v>
      </c>
    </row>
    <row r="5352" ht="22.5" hidden="1" spans="1:20">
      <c r="A5352" s="158">
        <f>Cartilha_GLOBAL!A5352</f>
        <v>98066</v>
      </c>
      <c r="B5352" s="100" t="str">
        <f>Cartilha_GLOBAL!B5352</f>
        <v>SINAPI</v>
      </c>
      <c r="C5352" s="104" t="str">
        <f>Cartilha_GLOBAL!C5352</f>
        <v>TANQUE SÉPTICO RETANGULAR, EM ALVENARIA COM TIJOLOS CERÂMICOS MACIÇOS, DIMENSÕES INTERNAS: 1,0 X 2,0 X H=1,4 M, VOLUME ÚTIL: 2000 L (PARA 5 CONTRIBUINTES). AF_12/2020</v>
      </c>
      <c r="D5352" s="94" t="str">
        <f>Cartilha_GLOBAL!D5352</f>
        <v>UN</v>
      </c>
      <c r="E5352" s="105">
        <f>Cartilha_GLOBAL!$E5352</f>
        <v>4829.23</v>
      </c>
      <c r="F5352" s="182">
        <f>Cartilha_GLOBAL!$F5352</f>
        <v>5927.4</v>
      </c>
      <c r="G5352" s="108"/>
      <c r="H5352" s="107">
        <f t="shared" si="329"/>
        <v>0</v>
      </c>
      <c r="I5352" s="143">
        <f t="shared" si="330"/>
        <v>0</v>
      </c>
      <c r="J5352" s="142"/>
      <c r="K5352" s="228"/>
      <c r="L5352" s="7" t="str">
        <f t="shared" si="331"/>
        <v/>
      </c>
      <c r="M5352" s="7" t="str">
        <f t="shared" si="332"/>
        <v/>
      </c>
      <c r="N5352" s="7" t="str">
        <f>Cartilha_GLOBAL!N5352</f>
        <v/>
      </c>
      <c r="O5352" s="144"/>
      <c r="Q5352" s="151"/>
      <c r="R5352" s="152">
        <v>0</v>
      </c>
      <c r="T5352" s="153">
        <f>IF(Cartilha_GLOBAL!R5352=0,0,IF(Cartilha_GLOBAL!R5352&gt;0,"c","b"))</f>
        <v>0</v>
      </c>
    </row>
    <row r="5353" ht="22.5" hidden="1" spans="1:20">
      <c r="A5353" s="158">
        <f>Cartilha_GLOBAL!A5353</f>
        <v>98067</v>
      </c>
      <c r="B5353" s="100" t="str">
        <f>Cartilha_GLOBAL!B5353</f>
        <v>SINAPI</v>
      </c>
      <c r="C5353" s="104" t="str">
        <f>Cartilha_GLOBAL!C5353</f>
        <v>TANQUE SÉPTICO RETANGULAR, EM ALVENARIA COM TIJOLOS CERÂMICOS MACIÇOS, DIMENSÕES INTERNAS: 1,2 X 2,4 X H=1,6 M, VOLUME ÚTIL: 3456 L (PARA 13 CONTRIBUINTES). AF_12/2020</v>
      </c>
      <c r="D5353" s="94" t="str">
        <f>Cartilha_GLOBAL!D5353</f>
        <v>UN</v>
      </c>
      <c r="E5353" s="105">
        <f>Cartilha_GLOBAL!$E5353</f>
        <v>6435.48</v>
      </c>
      <c r="F5353" s="182">
        <f>Cartilha_GLOBAL!$F5353</f>
        <v>7898.91</v>
      </c>
      <c r="G5353" s="108"/>
      <c r="H5353" s="107">
        <f t="shared" si="329"/>
        <v>0</v>
      </c>
      <c r="I5353" s="143">
        <f t="shared" si="330"/>
        <v>0</v>
      </c>
      <c r="J5353" s="142"/>
      <c r="K5353" s="228"/>
      <c r="L5353" s="7" t="str">
        <f t="shared" si="331"/>
        <v/>
      </c>
      <c r="M5353" s="7" t="str">
        <f t="shared" si="332"/>
        <v/>
      </c>
      <c r="N5353" s="7" t="str">
        <f>Cartilha_GLOBAL!N5353</f>
        <v/>
      </c>
      <c r="O5353" s="144"/>
      <c r="Q5353" s="151"/>
      <c r="R5353" s="152">
        <v>0</v>
      </c>
      <c r="T5353" s="153">
        <f>IF(Cartilha_GLOBAL!R5353=0,0,IF(Cartilha_GLOBAL!R5353&gt;0,"c","b"))</f>
        <v>0</v>
      </c>
    </row>
    <row r="5354" ht="22.5" hidden="1" spans="1:20">
      <c r="A5354" s="158">
        <f>Cartilha_GLOBAL!A5354</f>
        <v>98068</v>
      </c>
      <c r="B5354" s="100" t="str">
        <f>Cartilha_GLOBAL!B5354</f>
        <v>SINAPI</v>
      </c>
      <c r="C5354" s="104" t="str">
        <f>Cartilha_GLOBAL!C5354</f>
        <v>TANQUE SÉPTICO RETANGULAR, EM ALVENARIA COM TIJOLOS CERÂMICOS MACIÇOS, DIMENSÕES INTERNAS: 1,4 X 3,2 X H=1,8 M, VOLUME ÚTIL: 6272 L (PARA 32 CONTRIBUINTES). AF_12/2020</v>
      </c>
      <c r="D5354" s="94" t="str">
        <f>Cartilha_GLOBAL!D5354</f>
        <v>UN</v>
      </c>
      <c r="E5354" s="105">
        <f>Cartilha_GLOBAL!$E5354</f>
        <v>9087.37</v>
      </c>
      <c r="F5354" s="182">
        <f>Cartilha_GLOBAL!$F5354</f>
        <v>11153.84</v>
      </c>
      <c r="G5354" s="108"/>
      <c r="H5354" s="107">
        <f t="shared" si="329"/>
        <v>0</v>
      </c>
      <c r="I5354" s="143">
        <f t="shared" si="330"/>
        <v>0</v>
      </c>
      <c r="J5354" s="142"/>
      <c r="K5354" s="228"/>
      <c r="L5354" s="7" t="str">
        <f t="shared" si="331"/>
        <v/>
      </c>
      <c r="M5354" s="7" t="str">
        <f t="shared" si="332"/>
        <v/>
      </c>
      <c r="N5354" s="7" t="str">
        <f>Cartilha_GLOBAL!N5354</f>
        <v/>
      </c>
      <c r="O5354" s="144"/>
      <c r="Q5354" s="151"/>
      <c r="R5354" s="152">
        <v>0</v>
      </c>
      <c r="T5354" s="153">
        <f>IF(Cartilha_GLOBAL!R5354=0,0,IF(Cartilha_GLOBAL!R5354&gt;0,"c","b"))</f>
        <v>0</v>
      </c>
    </row>
    <row r="5355" ht="22.5" hidden="1" spans="1:20">
      <c r="A5355" s="158">
        <f>Cartilha_GLOBAL!A5355</f>
        <v>98069</v>
      </c>
      <c r="B5355" s="100" t="str">
        <f>Cartilha_GLOBAL!B5355</f>
        <v>SINAPI</v>
      </c>
      <c r="C5355" s="104" t="str">
        <f>Cartilha_GLOBAL!C5355</f>
        <v>TANQUE SÉPTICO RETANGULAR, EM ALVENARIA COM TIJOLOS CERÂMICOS MACIÇOS, DIMENSÕES INTERNAS: 1,6 X 4,4 X H=1,8 M, VOLUME ÚTIL: 9856 L (PARA 68 CONTRIBUINTES). AF_12/2020</v>
      </c>
      <c r="D5355" s="94" t="str">
        <f>Cartilha_GLOBAL!D5355</f>
        <v>UN</v>
      </c>
      <c r="E5355" s="105">
        <f>Cartilha_GLOBAL!$E5355</f>
        <v>12211.91</v>
      </c>
      <c r="F5355" s="182">
        <f>Cartilha_GLOBAL!$F5355</f>
        <v>14988.9</v>
      </c>
      <c r="G5355" s="108"/>
      <c r="H5355" s="107">
        <f t="shared" si="329"/>
        <v>0</v>
      </c>
      <c r="I5355" s="143">
        <f t="shared" si="330"/>
        <v>0</v>
      </c>
      <c r="J5355" s="142"/>
      <c r="K5355" s="228"/>
      <c r="L5355" s="7" t="str">
        <f t="shared" si="331"/>
        <v/>
      </c>
      <c r="M5355" s="7" t="str">
        <f t="shared" si="332"/>
        <v/>
      </c>
      <c r="N5355" s="7" t="str">
        <f>Cartilha_GLOBAL!N5355</f>
        <v/>
      </c>
      <c r="O5355" s="144"/>
      <c r="Q5355" s="151"/>
      <c r="R5355" s="152">
        <v>0</v>
      </c>
      <c r="T5355" s="153">
        <f>IF(Cartilha_GLOBAL!R5355=0,0,IF(Cartilha_GLOBAL!R5355&gt;0,"c","b"))</f>
        <v>0</v>
      </c>
    </row>
    <row r="5356" ht="22.5" hidden="1" spans="1:20">
      <c r="A5356" s="158">
        <f>Cartilha_GLOBAL!A5356</f>
        <v>98070</v>
      </c>
      <c r="B5356" s="100" t="str">
        <f>Cartilha_GLOBAL!B5356</f>
        <v>SINAPI</v>
      </c>
      <c r="C5356" s="104" t="str">
        <f>Cartilha_GLOBAL!C5356</f>
        <v>TANQUE SÉPTICO RETANGULAR, EM ALVENARIA COM TIJOLOS CERÂMICOS MACIÇOS, DIMENSÕES INTERNAS: 1,6 X 4,8 X H=2,0 M, VOLUME ÚTIL: 12288 L (PARA 86 CONTRIBUINTES). AF_12/2020</v>
      </c>
      <c r="D5356" s="94" t="str">
        <f>Cartilha_GLOBAL!D5356</f>
        <v>UN</v>
      </c>
      <c r="E5356" s="105">
        <f>Cartilha_GLOBAL!$E5356</f>
        <v>13954.84</v>
      </c>
      <c r="F5356" s="182">
        <f>Cartilha_GLOBAL!$F5356</f>
        <v>17128.17</v>
      </c>
      <c r="G5356" s="108"/>
      <c r="H5356" s="107">
        <f t="shared" si="329"/>
        <v>0</v>
      </c>
      <c r="I5356" s="143">
        <f t="shared" si="330"/>
        <v>0</v>
      </c>
      <c r="J5356" s="142"/>
      <c r="K5356" s="228"/>
      <c r="L5356" s="7" t="str">
        <f t="shared" si="331"/>
        <v/>
      </c>
      <c r="M5356" s="7" t="str">
        <f t="shared" si="332"/>
        <v/>
      </c>
      <c r="N5356" s="7" t="str">
        <f>Cartilha_GLOBAL!N5356</f>
        <v/>
      </c>
      <c r="O5356" s="144"/>
      <c r="Q5356" s="151"/>
      <c r="R5356" s="152">
        <v>0</v>
      </c>
      <c r="T5356" s="153">
        <f>IF(Cartilha_GLOBAL!R5356=0,0,IF(Cartilha_GLOBAL!R5356&gt;0,"c","b"))</f>
        <v>0</v>
      </c>
    </row>
    <row r="5357" ht="22.5" hidden="1" spans="1:20">
      <c r="A5357" s="158">
        <f>Cartilha_GLOBAL!A5357</f>
        <v>98071</v>
      </c>
      <c r="B5357" s="100" t="str">
        <f>Cartilha_GLOBAL!B5357</f>
        <v>SINAPI</v>
      </c>
      <c r="C5357" s="104" t="str">
        <f>Cartilha_GLOBAL!C5357</f>
        <v>TANQUE SÉPTICO RETANGULAR, EM ALVENARIA COM TIJOLOS CERÂMICOS MACIÇOS, DIMENSÕES INTERNAS: 1,6 X 4,6 X H=2,4 M, VOLUME ÚTIL: 14720 L (PARA 105 CONTRIBUINTES). AF_12/2020</v>
      </c>
      <c r="D5357" s="94" t="str">
        <f>Cartilha_GLOBAL!D5357</f>
        <v>UN</v>
      </c>
      <c r="E5357" s="105">
        <f>Cartilha_GLOBAL!$E5357</f>
        <v>15231.78</v>
      </c>
      <c r="F5357" s="182">
        <f>Cartilha_GLOBAL!$F5357</f>
        <v>18695.49</v>
      </c>
      <c r="G5357" s="108"/>
      <c r="H5357" s="107">
        <f t="shared" si="329"/>
        <v>0</v>
      </c>
      <c r="I5357" s="143">
        <f t="shared" si="330"/>
        <v>0</v>
      </c>
      <c r="J5357" s="142"/>
      <c r="K5357" s="228"/>
      <c r="L5357" s="7" t="str">
        <f t="shared" si="331"/>
        <v/>
      </c>
      <c r="M5357" s="7" t="str">
        <f t="shared" si="332"/>
        <v/>
      </c>
      <c r="N5357" s="7" t="str">
        <f>Cartilha_GLOBAL!N5357</f>
        <v/>
      </c>
      <c r="O5357" s="144"/>
      <c r="Q5357" s="151"/>
      <c r="R5357" s="152">
        <v>0</v>
      </c>
      <c r="T5357" s="153">
        <f>IF(Cartilha_GLOBAL!R5357=0,0,IF(Cartilha_GLOBAL!R5357&gt;0,"c","b"))</f>
        <v>0</v>
      </c>
    </row>
    <row r="5358" ht="22.5" hidden="1" spans="1:20">
      <c r="A5358" s="158">
        <f>Cartilha_GLOBAL!A5358</f>
        <v>98072</v>
      </c>
      <c r="B5358" s="100" t="str">
        <f>Cartilha_GLOBAL!B5358</f>
        <v>SINAPI</v>
      </c>
      <c r="C5358" s="104" t="str">
        <f>Cartilha_GLOBAL!C5358</f>
        <v>FILTRO ANAERÓBIO RETANGULAR, EM ALVENARIA COM TIJOLOS CERÂMICOS MACIÇOS, DIMENSÕES INTERNAS: 0,8 X 1,2 X H=1,67 M, VOLUME ÚTIL: 1152 L (PARA 5 CONTRIBUINTES). AF_12/2020</v>
      </c>
      <c r="D5358" s="94" t="str">
        <f>Cartilha_GLOBAL!D5358</f>
        <v>UN</v>
      </c>
      <c r="E5358" s="105">
        <f>Cartilha_GLOBAL!$E5358</f>
        <v>4058.24</v>
      </c>
      <c r="F5358" s="182">
        <f>Cartilha_GLOBAL!$F5358</f>
        <v>4981.08</v>
      </c>
      <c r="G5358" s="108"/>
      <c r="H5358" s="107">
        <f t="shared" ref="H5358:H5421" si="333">IF(G5358=0,0,F5358)</f>
        <v>0</v>
      </c>
      <c r="I5358" s="143">
        <f t="shared" ref="I5358:I5421" si="334">IF(ISBLANK(G5358),0,IF(R5358=0,ROUND(G5358*H5358,2),IF(R5358="b",ROUNDDOWN(G5358*H5358,2),ROUNDUP(G5358*H5358,2))))</f>
        <v>0</v>
      </c>
      <c r="J5358" s="142"/>
      <c r="K5358" s="228"/>
      <c r="L5358" s="7" t="str">
        <f t="shared" ref="L5358:L5421" si="335">IF(K5358="X","x",IF(K5358="xx","x",IF(I5358&gt;0,"x","")))</f>
        <v/>
      </c>
      <c r="M5358" s="7" t="str">
        <f t="shared" ref="M5358:M5421" si="336">IF(K5358="X","x",IF(K5358="xx","x",IF(I5358&gt;0,"x","")))</f>
        <v/>
      </c>
      <c r="N5358" s="7" t="str">
        <f>Cartilha_GLOBAL!N5358</f>
        <v/>
      </c>
      <c r="O5358" s="144"/>
      <c r="Q5358" s="151"/>
      <c r="R5358" s="152">
        <v>0</v>
      </c>
      <c r="T5358" s="153">
        <f>IF(Cartilha_GLOBAL!R5358=0,0,IF(Cartilha_GLOBAL!R5358&gt;0,"c","b"))</f>
        <v>0</v>
      </c>
    </row>
    <row r="5359" ht="22.5" hidden="1" spans="1:20">
      <c r="A5359" s="158">
        <f>Cartilha_GLOBAL!A5359</f>
        <v>98073</v>
      </c>
      <c r="B5359" s="100" t="str">
        <f>Cartilha_GLOBAL!B5359</f>
        <v>SINAPI</v>
      </c>
      <c r="C5359" s="104" t="str">
        <f>Cartilha_GLOBAL!C5359</f>
        <v>FILTRO ANAERÓBIO RETANGULAR, EM ALVENARIA COM TIJOLOS CERÂMICOS MACIÇOS, DIMENSÕES INTERNAS: 1,2 X 1,8 X H=1,67 M, VOLUME ÚTIL: 2592 L (PARA 13 CONTRIBUINTES). AF_12/2020</v>
      </c>
      <c r="D5359" s="94" t="str">
        <f>Cartilha_GLOBAL!D5359</f>
        <v>UN</v>
      </c>
      <c r="E5359" s="105">
        <f>Cartilha_GLOBAL!$E5359</f>
        <v>6335.8</v>
      </c>
      <c r="F5359" s="182">
        <f>Cartilha_GLOBAL!$F5359</f>
        <v>7776.56</v>
      </c>
      <c r="G5359" s="108"/>
      <c r="H5359" s="107">
        <f t="shared" si="333"/>
        <v>0</v>
      </c>
      <c r="I5359" s="143">
        <f t="shared" si="334"/>
        <v>0</v>
      </c>
      <c r="J5359" s="142"/>
      <c r="K5359" s="228"/>
      <c r="L5359" s="7" t="str">
        <f t="shared" si="335"/>
        <v/>
      </c>
      <c r="M5359" s="7" t="str">
        <f t="shared" si="336"/>
        <v/>
      </c>
      <c r="N5359" s="7" t="str">
        <f>Cartilha_GLOBAL!N5359</f>
        <v/>
      </c>
      <c r="O5359" s="144"/>
      <c r="Q5359" s="151"/>
      <c r="R5359" s="152">
        <v>0</v>
      </c>
      <c r="T5359" s="153">
        <f>IF(Cartilha_GLOBAL!R5359=0,0,IF(Cartilha_GLOBAL!R5359&gt;0,"c","b"))</f>
        <v>0</v>
      </c>
    </row>
    <row r="5360" ht="22.5" hidden="1" spans="1:20">
      <c r="A5360" s="158">
        <f>Cartilha_GLOBAL!A5360</f>
        <v>98074</v>
      </c>
      <c r="B5360" s="100" t="str">
        <f>Cartilha_GLOBAL!B5360</f>
        <v>SINAPI</v>
      </c>
      <c r="C5360" s="104" t="str">
        <f>Cartilha_GLOBAL!C5360</f>
        <v>FILTRO ANAERÓBIO RETANGULAR, EM ALVENARIA COM TIJOLOS CERÂMICOS MACIÇOS, DIMENSÕES INTERNAS: 1,4 X 3,0 X H=1,67 M, VOLUME ÚTIL: 5040 L (PARA 32 CONTRIBUINTES). AF_12/2020</v>
      </c>
      <c r="D5360" s="94" t="str">
        <f>Cartilha_GLOBAL!D5360</f>
        <v>UN</v>
      </c>
      <c r="E5360" s="105">
        <f>Cartilha_GLOBAL!$E5360</f>
        <v>9815.28</v>
      </c>
      <c r="F5360" s="182">
        <f>Cartilha_GLOBAL!$F5360</f>
        <v>12047.27</v>
      </c>
      <c r="G5360" s="108"/>
      <c r="H5360" s="107">
        <f t="shared" si="333"/>
        <v>0</v>
      </c>
      <c r="I5360" s="143">
        <f t="shared" si="334"/>
        <v>0</v>
      </c>
      <c r="J5360" s="142"/>
      <c r="K5360" s="228"/>
      <c r="L5360" s="7" t="str">
        <f t="shared" si="335"/>
        <v/>
      </c>
      <c r="M5360" s="7" t="str">
        <f t="shared" si="336"/>
        <v/>
      </c>
      <c r="N5360" s="7" t="str">
        <f>Cartilha_GLOBAL!N5360</f>
        <v/>
      </c>
      <c r="O5360" s="144"/>
      <c r="Q5360" s="151"/>
      <c r="R5360" s="152">
        <v>0</v>
      </c>
      <c r="T5360" s="153">
        <f>IF(Cartilha_GLOBAL!R5360=0,0,IF(Cartilha_GLOBAL!R5360&gt;0,"c","b"))</f>
        <v>0</v>
      </c>
    </row>
    <row r="5361" ht="22.5" hidden="1" spans="1:20">
      <c r="A5361" s="158">
        <f>Cartilha_GLOBAL!A5361</f>
        <v>98075</v>
      </c>
      <c r="B5361" s="100" t="str">
        <f>Cartilha_GLOBAL!B5361</f>
        <v>SINAPI</v>
      </c>
      <c r="C5361" s="104" t="str">
        <f>Cartilha_GLOBAL!C5361</f>
        <v>FILTRO ANAERÓBIO RETANGULAR, EM ALVENARIA COM TIJOLOS CERÂMICOS MACIÇOS, DIMENSÕES INTERNAS: 1,4 X 4,2 X H=1,67 M, VOLUME ÚTIL: 7056 L (PARA 67 CONTRIBUINTES). AF_12/2020</v>
      </c>
      <c r="D5361" s="94" t="str">
        <f>Cartilha_GLOBAL!D5361</f>
        <v>UN</v>
      </c>
      <c r="E5361" s="105">
        <f>Cartilha_GLOBAL!$E5361</f>
        <v>12749.36</v>
      </c>
      <c r="F5361" s="182">
        <f>Cartilha_GLOBAL!$F5361</f>
        <v>15648.56</v>
      </c>
      <c r="G5361" s="108"/>
      <c r="H5361" s="107">
        <f t="shared" si="333"/>
        <v>0</v>
      </c>
      <c r="I5361" s="143">
        <f t="shared" si="334"/>
        <v>0</v>
      </c>
      <c r="J5361" s="142"/>
      <c r="K5361" s="228"/>
      <c r="L5361" s="7" t="str">
        <f t="shared" si="335"/>
        <v/>
      </c>
      <c r="M5361" s="7" t="str">
        <f t="shared" si="336"/>
        <v/>
      </c>
      <c r="N5361" s="7" t="str">
        <f>Cartilha_GLOBAL!N5361</f>
        <v/>
      </c>
      <c r="O5361" s="144"/>
      <c r="Q5361" s="151"/>
      <c r="R5361" s="152">
        <v>0</v>
      </c>
      <c r="T5361" s="153">
        <f>IF(Cartilha_GLOBAL!R5361=0,0,IF(Cartilha_GLOBAL!R5361&gt;0,"c","b"))</f>
        <v>0</v>
      </c>
    </row>
    <row r="5362" ht="22.5" hidden="1" spans="1:20">
      <c r="A5362" s="158">
        <f>Cartilha_GLOBAL!A5362</f>
        <v>98076</v>
      </c>
      <c r="B5362" s="100" t="str">
        <f>Cartilha_GLOBAL!B5362</f>
        <v>SINAPI</v>
      </c>
      <c r="C5362" s="104" t="str">
        <f>Cartilha_GLOBAL!C5362</f>
        <v>FILTRO ANAERÓBIO RETANGULAR, EM ALVENARIA COM TIJOLOS CERÂMICOS MACIÇOS, DIMENSÕES INTERNAS: 1,6 X 4,6 X H=1,67 M, VOLUME ÚTIL: 8832 L (PARA 84 CONTRIBUINTES). AF_12/2020</v>
      </c>
      <c r="D5362" s="94" t="str">
        <f>Cartilha_GLOBAL!D5362</f>
        <v>UN</v>
      </c>
      <c r="E5362" s="105">
        <f>Cartilha_GLOBAL!$E5362</f>
        <v>14679.51</v>
      </c>
      <c r="F5362" s="182">
        <f>Cartilha_GLOBAL!$F5362</f>
        <v>18017.63</v>
      </c>
      <c r="G5362" s="108"/>
      <c r="H5362" s="107">
        <f t="shared" si="333"/>
        <v>0</v>
      </c>
      <c r="I5362" s="143">
        <f t="shared" si="334"/>
        <v>0</v>
      </c>
      <c r="J5362" s="142"/>
      <c r="K5362" s="228"/>
      <c r="L5362" s="7" t="str">
        <f t="shared" si="335"/>
        <v/>
      </c>
      <c r="M5362" s="7" t="str">
        <f t="shared" si="336"/>
        <v/>
      </c>
      <c r="N5362" s="7" t="str">
        <f>Cartilha_GLOBAL!N5362</f>
        <v/>
      </c>
      <c r="O5362" s="144"/>
      <c r="Q5362" s="151"/>
      <c r="R5362" s="152">
        <v>0</v>
      </c>
      <c r="T5362" s="153">
        <f>IF(Cartilha_GLOBAL!R5362=0,0,IF(Cartilha_GLOBAL!R5362&gt;0,"c","b"))</f>
        <v>0</v>
      </c>
    </row>
    <row r="5363" ht="22.5" hidden="1" spans="1:20">
      <c r="A5363" s="158">
        <f>Cartilha_GLOBAL!A5363</f>
        <v>98077</v>
      </c>
      <c r="B5363" s="100" t="str">
        <f>Cartilha_GLOBAL!B5363</f>
        <v>SINAPI</v>
      </c>
      <c r="C5363" s="104" t="str">
        <f>Cartilha_GLOBAL!C5363</f>
        <v>FILTRO ANAERÓBIO RETANGULAR, EM ALVENARIA COM TIJOLOS CERÂMICOS MACIÇOS, DIMENSÕES INTERNAS: 1,6 X 5,6 X H=1,67 M, VOLUME ÚTIL: 10752 L (PARA 103 CONTRIBUINTES). AF_12/2020</v>
      </c>
      <c r="D5363" s="94" t="str">
        <f>Cartilha_GLOBAL!D5363</f>
        <v>UN</v>
      </c>
      <c r="E5363" s="105">
        <f>Cartilha_GLOBAL!$E5363</f>
        <v>17272.32</v>
      </c>
      <c r="F5363" s="182">
        <f>Cartilha_GLOBAL!$F5363</f>
        <v>21200.05</v>
      </c>
      <c r="G5363" s="108"/>
      <c r="H5363" s="107">
        <f t="shared" si="333"/>
        <v>0</v>
      </c>
      <c r="I5363" s="143">
        <f t="shared" si="334"/>
        <v>0</v>
      </c>
      <c r="J5363" s="142"/>
      <c r="K5363" s="228"/>
      <c r="L5363" s="7" t="str">
        <f t="shared" si="335"/>
        <v/>
      </c>
      <c r="M5363" s="7" t="str">
        <f t="shared" si="336"/>
        <v/>
      </c>
      <c r="N5363" s="7" t="str">
        <f>Cartilha_GLOBAL!N5363</f>
        <v/>
      </c>
      <c r="O5363" s="144"/>
      <c r="Q5363" s="151"/>
      <c r="R5363" s="152">
        <v>0</v>
      </c>
      <c r="T5363" s="153">
        <f>IF(Cartilha_GLOBAL!R5363=0,0,IF(Cartilha_GLOBAL!R5363&gt;0,"c","b"))</f>
        <v>0</v>
      </c>
    </row>
    <row r="5364" ht="22.5" hidden="1" spans="1:20">
      <c r="A5364" s="158">
        <f>Cartilha_GLOBAL!A5364</f>
        <v>98078</v>
      </c>
      <c r="B5364" s="100" t="str">
        <f>Cartilha_GLOBAL!B5364</f>
        <v>SINAPI</v>
      </c>
      <c r="C5364" s="104" t="str">
        <f>Cartilha_GLOBAL!C5364</f>
        <v>SUMIDOURO RETANGULAR, EM ALVENARIA COM TIJOLOS CERÂMICOS MACIÇOS, DIMENSÕES INTERNAS: 0,8 X 1,4 X H=3,0 M, ÁREA DE INFILTRAÇÃO: 13,2 M² (PARA 5 CONTRIBUINTES). AF_12/2020</v>
      </c>
      <c r="D5364" s="94" t="str">
        <f>Cartilha_GLOBAL!D5364</f>
        <v>UN</v>
      </c>
      <c r="E5364" s="105">
        <f>Cartilha_GLOBAL!$E5364</f>
        <v>4506.86</v>
      </c>
      <c r="F5364" s="182">
        <f>Cartilha_GLOBAL!$F5364</f>
        <v>5531.72</v>
      </c>
      <c r="G5364" s="108"/>
      <c r="H5364" s="107">
        <f t="shared" si="333"/>
        <v>0</v>
      </c>
      <c r="I5364" s="143">
        <f t="shared" si="334"/>
        <v>0</v>
      </c>
      <c r="J5364" s="142"/>
      <c r="K5364" s="228"/>
      <c r="L5364" s="7" t="str">
        <f t="shared" si="335"/>
        <v/>
      </c>
      <c r="M5364" s="7" t="str">
        <f t="shared" si="336"/>
        <v/>
      </c>
      <c r="N5364" s="7" t="str">
        <f>Cartilha_GLOBAL!N5364</f>
        <v/>
      </c>
      <c r="O5364" s="144"/>
      <c r="Q5364" s="151"/>
      <c r="R5364" s="152">
        <v>0</v>
      </c>
      <c r="T5364" s="153">
        <f>IF(Cartilha_GLOBAL!R5364=0,0,IF(Cartilha_GLOBAL!R5364&gt;0,"c","b"))</f>
        <v>0</v>
      </c>
    </row>
    <row r="5365" ht="22.5" hidden="1" spans="1:20">
      <c r="A5365" s="158">
        <f>Cartilha_GLOBAL!A5365</f>
        <v>98079</v>
      </c>
      <c r="B5365" s="100" t="str">
        <f>Cartilha_GLOBAL!B5365</f>
        <v>SINAPI</v>
      </c>
      <c r="C5365" s="104" t="str">
        <f>Cartilha_GLOBAL!C5365</f>
        <v>SUMIDOURO RETANGULAR, EM ALVENARIA COM TIJOLOS CERÂMICOS MACIÇOS, DIMENSÕES INTERNAS: 1,0 X 3,0 X H=3,0 M, ÁREA DE INFILTRAÇÃO: 25 M² (PARA 10 CONTRIBUINTES). AF_12/2020</v>
      </c>
      <c r="D5365" s="94" t="str">
        <f>Cartilha_GLOBAL!D5365</f>
        <v>UN</v>
      </c>
      <c r="E5365" s="105">
        <f>Cartilha_GLOBAL!$E5365</f>
        <v>7874.57</v>
      </c>
      <c r="F5365" s="182">
        <f>Cartilha_GLOBAL!$F5365</f>
        <v>9665.25</v>
      </c>
      <c r="G5365" s="108"/>
      <c r="H5365" s="107">
        <f t="shared" si="333"/>
        <v>0</v>
      </c>
      <c r="I5365" s="143">
        <f t="shared" si="334"/>
        <v>0</v>
      </c>
      <c r="J5365" s="142"/>
      <c r="K5365" s="228"/>
      <c r="L5365" s="7" t="str">
        <f t="shared" si="335"/>
        <v/>
      </c>
      <c r="M5365" s="7" t="str">
        <f t="shared" si="336"/>
        <v/>
      </c>
      <c r="N5365" s="7" t="str">
        <f>Cartilha_GLOBAL!N5365</f>
        <v/>
      </c>
      <c r="O5365" s="144"/>
      <c r="Q5365" s="151"/>
      <c r="R5365" s="152">
        <v>0</v>
      </c>
      <c r="T5365" s="153">
        <f>IF(Cartilha_GLOBAL!R5365=0,0,IF(Cartilha_GLOBAL!R5365&gt;0,"c","b"))</f>
        <v>0</v>
      </c>
    </row>
    <row r="5366" ht="22.5" hidden="1" spans="1:20">
      <c r="A5366" s="158">
        <f>Cartilha_GLOBAL!A5366</f>
        <v>98080</v>
      </c>
      <c r="B5366" s="100" t="str">
        <f>Cartilha_GLOBAL!B5366</f>
        <v>SINAPI</v>
      </c>
      <c r="C5366" s="104" t="str">
        <f>Cartilha_GLOBAL!C5366</f>
        <v>SUMIDOURO RETANGULAR, EM ALVENARIA COM TIJOLOS CERÂMICOS MACIÇOS, DIMENSÕES INTERNAS: 1,6 X 3,4 X H=3,0 M, ÁREA DE INFILTRAÇÃO: 32,9 M² (PARA 13 CONTRIBUINTES). AF_12/2020</v>
      </c>
      <c r="D5366" s="94" t="str">
        <f>Cartilha_GLOBAL!D5366</f>
        <v>UN</v>
      </c>
      <c r="E5366" s="105">
        <f>Cartilha_GLOBAL!$E5366</f>
        <v>10095.97</v>
      </c>
      <c r="F5366" s="182">
        <f>Cartilha_GLOBAL!$F5366</f>
        <v>12391.79</v>
      </c>
      <c r="G5366" s="108"/>
      <c r="H5366" s="107">
        <f t="shared" si="333"/>
        <v>0</v>
      </c>
      <c r="I5366" s="143">
        <f t="shared" si="334"/>
        <v>0</v>
      </c>
      <c r="J5366" s="142"/>
      <c r="K5366" s="228"/>
      <c r="L5366" s="7" t="str">
        <f t="shared" si="335"/>
        <v/>
      </c>
      <c r="M5366" s="7" t="str">
        <f t="shared" si="336"/>
        <v/>
      </c>
      <c r="N5366" s="7" t="str">
        <f>Cartilha_GLOBAL!N5366</f>
        <v/>
      </c>
      <c r="O5366" s="144"/>
      <c r="Q5366" s="151"/>
      <c r="R5366" s="152">
        <v>0</v>
      </c>
      <c r="T5366" s="153">
        <f>IF(Cartilha_GLOBAL!R5366=0,0,IF(Cartilha_GLOBAL!R5366&gt;0,"c","b"))</f>
        <v>0</v>
      </c>
    </row>
    <row r="5367" ht="22.5" hidden="1" spans="1:20">
      <c r="A5367" s="158">
        <f>Cartilha_GLOBAL!A5367</f>
        <v>98081</v>
      </c>
      <c r="B5367" s="100" t="str">
        <f>Cartilha_GLOBAL!B5367</f>
        <v>SINAPI</v>
      </c>
      <c r="C5367" s="104" t="str">
        <f>Cartilha_GLOBAL!C5367</f>
        <v>SUMIDOURO RETANGULAR, EM ALVENARIA COM TIJOLOS CERÂMICOS MACIÇOS, DIMENSÕES INTERNAS: 1,6 X 5,8 X H=3,0 M, ÁREA DE INFILTRAÇÃO: 50 M² (PARA 20 CONTRIBUINTES). AF_12/2020</v>
      </c>
      <c r="D5367" s="94" t="str">
        <f>Cartilha_GLOBAL!D5367</f>
        <v>UN</v>
      </c>
      <c r="E5367" s="105">
        <f>Cartilha_GLOBAL!$E5367</f>
        <v>14933.88</v>
      </c>
      <c r="F5367" s="182">
        <f>Cartilha_GLOBAL!$F5367</f>
        <v>18329.84</v>
      </c>
      <c r="G5367" s="108"/>
      <c r="H5367" s="107">
        <f t="shared" si="333"/>
        <v>0</v>
      </c>
      <c r="I5367" s="143">
        <f t="shared" si="334"/>
        <v>0</v>
      </c>
      <c r="J5367" s="142"/>
      <c r="K5367" s="228"/>
      <c r="L5367" s="7" t="str">
        <f t="shared" si="335"/>
        <v/>
      </c>
      <c r="M5367" s="7" t="str">
        <f t="shared" si="336"/>
        <v/>
      </c>
      <c r="N5367" s="7" t="str">
        <f>Cartilha_GLOBAL!N5367</f>
        <v/>
      </c>
      <c r="O5367" s="144"/>
      <c r="Q5367" s="151"/>
      <c r="R5367" s="152">
        <v>0</v>
      </c>
      <c r="T5367" s="153">
        <f>IF(Cartilha_GLOBAL!R5367=0,0,IF(Cartilha_GLOBAL!R5367&gt;0,"c","b"))</f>
        <v>0</v>
      </c>
    </row>
    <row r="5368" ht="22.5" hidden="1" spans="1:20">
      <c r="A5368" s="158">
        <f>Cartilha_GLOBAL!A5368</f>
        <v>98082</v>
      </c>
      <c r="B5368" s="100" t="str">
        <f>Cartilha_GLOBAL!B5368</f>
        <v>SINAPI</v>
      </c>
      <c r="C5368" s="104" t="str">
        <f>Cartilha_GLOBAL!C5368</f>
        <v>TANQUE SÉPTICO RETANGULAR, EM ALVENARIA COM BLOCOS DE CONCRETO, DIMENSÕES INTERNAS: 1,0 X 2,0 X H=1,4 M, VOLUME ÚTIL: 2000 L (PARA 5 CONTRIBUINTES). AF_12/2020</v>
      </c>
      <c r="D5368" s="94" t="str">
        <f>Cartilha_GLOBAL!D5368</f>
        <v>UN</v>
      </c>
      <c r="E5368" s="105">
        <f>Cartilha_GLOBAL!$E5368</f>
        <v>3630.07</v>
      </c>
      <c r="F5368" s="182">
        <f>Cartilha_GLOBAL!$F5368</f>
        <v>4455.55</v>
      </c>
      <c r="G5368" s="108"/>
      <c r="H5368" s="107">
        <f t="shared" si="333"/>
        <v>0</v>
      </c>
      <c r="I5368" s="143">
        <f t="shared" si="334"/>
        <v>0</v>
      </c>
      <c r="J5368" s="142"/>
      <c r="K5368" s="228"/>
      <c r="L5368" s="7" t="str">
        <f t="shared" si="335"/>
        <v/>
      </c>
      <c r="M5368" s="7" t="str">
        <f t="shared" si="336"/>
        <v/>
      </c>
      <c r="N5368" s="7" t="str">
        <f>Cartilha_GLOBAL!N5368</f>
        <v/>
      </c>
      <c r="O5368" s="144"/>
      <c r="Q5368" s="151"/>
      <c r="R5368" s="152">
        <v>0</v>
      </c>
      <c r="T5368" s="153">
        <f>IF(Cartilha_GLOBAL!R5368=0,0,IF(Cartilha_GLOBAL!R5368&gt;0,"c","b"))</f>
        <v>0</v>
      </c>
    </row>
    <row r="5369" ht="22.5" hidden="1" spans="1:20">
      <c r="A5369" s="158">
        <f>Cartilha_GLOBAL!A5369</f>
        <v>98083</v>
      </c>
      <c r="B5369" s="100" t="str">
        <f>Cartilha_GLOBAL!B5369</f>
        <v>SINAPI</v>
      </c>
      <c r="C5369" s="104" t="str">
        <f>Cartilha_GLOBAL!C5369</f>
        <v>TANQUE SÉPTICO RETANGULAR, EM ALVENARIA COM BLOCOS DE CONCRETO, DIMENSÕES INTERNAS: 1,2 X 2,4 X H=1,6 M, VOLUME ÚTIL: 3456 L (PARA 13 CONTRIBUINTES). AF_12/2020</v>
      </c>
      <c r="D5369" s="94" t="str">
        <f>Cartilha_GLOBAL!D5369</f>
        <v>UN</v>
      </c>
      <c r="E5369" s="105">
        <f>Cartilha_GLOBAL!$E5369</f>
        <v>4786.27</v>
      </c>
      <c r="F5369" s="182">
        <f>Cartilha_GLOBAL!$F5369</f>
        <v>5874.67</v>
      </c>
      <c r="G5369" s="108"/>
      <c r="H5369" s="107">
        <f t="shared" si="333"/>
        <v>0</v>
      </c>
      <c r="I5369" s="143">
        <f t="shared" si="334"/>
        <v>0</v>
      </c>
      <c r="J5369" s="142"/>
      <c r="K5369" s="228"/>
      <c r="L5369" s="7" t="str">
        <f t="shared" si="335"/>
        <v/>
      </c>
      <c r="M5369" s="7" t="str">
        <f t="shared" si="336"/>
        <v/>
      </c>
      <c r="N5369" s="7" t="str">
        <f>Cartilha_GLOBAL!N5369</f>
        <v/>
      </c>
      <c r="O5369" s="144"/>
      <c r="Q5369" s="151"/>
      <c r="R5369" s="152">
        <v>0</v>
      </c>
      <c r="T5369" s="153">
        <f>IF(Cartilha_GLOBAL!R5369=0,0,IF(Cartilha_GLOBAL!R5369&gt;0,"c","b"))</f>
        <v>0</v>
      </c>
    </row>
    <row r="5370" ht="22.5" hidden="1" spans="1:20">
      <c r="A5370" s="158">
        <f>Cartilha_GLOBAL!A5370</f>
        <v>98084</v>
      </c>
      <c r="B5370" s="100" t="str">
        <f>Cartilha_GLOBAL!B5370</f>
        <v>SINAPI</v>
      </c>
      <c r="C5370" s="104" t="str">
        <f>Cartilha_GLOBAL!C5370</f>
        <v>TANQUE SÉPTICO RETANGULAR, EM ALVENARIA COM BLOCOS DE CONCRETO, DIMENSÕES INTERNAS: 1,4 X 3,2 X H=1,8 M, VOLUME ÚTIL: 6272 L (PARA 32 CONTRIBUINTES). AF_12/2020</v>
      </c>
      <c r="D5370" s="94" t="str">
        <f>Cartilha_GLOBAL!D5370</f>
        <v>UN</v>
      </c>
      <c r="E5370" s="105">
        <f>Cartilha_GLOBAL!$E5370</f>
        <v>6712.97</v>
      </c>
      <c r="F5370" s="182">
        <f>Cartilha_GLOBAL!$F5370</f>
        <v>8239.5</v>
      </c>
      <c r="G5370" s="108"/>
      <c r="H5370" s="107">
        <f t="shared" si="333"/>
        <v>0</v>
      </c>
      <c r="I5370" s="143">
        <f t="shared" si="334"/>
        <v>0</v>
      </c>
      <c r="J5370" s="142"/>
      <c r="K5370" s="228"/>
      <c r="L5370" s="7" t="str">
        <f t="shared" si="335"/>
        <v/>
      </c>
      <c r="M5370" s="7" t="str">
        <f t="shared" si="336"/>
        <v/>
      </c>
      <c r="N5370" s="7" t="str">
        <f>Cartilha_GLOBAL!N5370</f>
        <v/>
      </c>
      <c r="O5370" s="144"/>
      <c r="Q5370" s="151"/>
      <c r="R5370" s="152">
        <v>0</v>
      </c>
      <c r="T5370" s="153">
        <f>IF(Cartilha_GLOBAL!R5370=0,0,IF(Cartilha_GLOBAL!R5370&gt;0,"c","b"))</f>
        <v>0</v>
      </c>
    </row>
    <row r="5371" ht="22.5" hidden="1" spans="1:20">
      <c r="A5371" s="158">
        <f>Cartilha_GLOBAL!A5371</f>
        <v>98085</v>
      </c>
      <c r="B5371" s="100" t="str">
        <f>Cartilha_GLOBAL!B5371</f>
        <v>SINAPI</v>
      </c>
      <c r="C5371" s="104" t="str">
        <f>Cartilha_GLOBAL!C5371</f>
        <v>TANQUE SÉPTICO RETANGULAR, EM ALVENARIA COM BLOCOS DE CONCRETO, DIMENSÕES INTERNAS: 1,6 X 4,4 X H=1,8 M, VOLUME ÚTIL: 9856 L (PARA 68 CONTRIBUINTES). AF_12/2020</v>
      </c>
      <c r="D5371" s="94" t="str">
        <f>Cartilha_GLOBAL!D5371</f>
        <v>UN</v>
      </c>
      <c r="E5371" s="105">
        <f>Cartilha_GLOBAL!$E5371</f>
        <v>9120.22</v>
      </c>
      <c r="F5371" s="182">
        <f>Cartilha_GLOBAL!$F5371</f>
        <v>11194.16</v>
      </c>
      <c r="G5371" s="108"/>
      <c r="H5371" s="107">
        <f t="shared" si="333"/>
        <v>0</v>
      </c>
      <c r="I5371" s="143">
        <f t="shared" si="334"/>
        <v>0</v>
      </c>
      <c r="J5371" s="142"/>
      <c r="K5371" s="228"/>
      <c r="L5371" s="7" t="str">
        <f t="shared" si="335"/>
        <v/>
      </c>
      <c r="M5371" s="7" t="str">
        <f t="shared" si="336"/>
        <v/>
      </c>
      <c r="N5371" s="7" t="str">
        <f>Cartilha_GLOBAL!N5371</f>
        <v/>
      </c>
      <c r="O5371" s="144"/>
      <c r="Q5371" s="151"/>
      <c r="R5371" s="152">
        <v>0</v>
      </c>
      <c r="T5371" s="153">
        <f>IF(Cartilha_GLOBAL!R5371=0,0,IF(Cartilha_GLOBAL!R5371&gt;0,"c","b"))</f>
        <v>0</v>
      </c>
    </row>
    <row r="5372" ht="22.5" hidden="1" spans="1:20">
      <c r="A5372" s="158">
        <f>Cartilha_GLOBAL!A5372</f>
        <v>98086</v>
      </c>
      <c r="B5372" s="100" t="str">
        <f>Cartilha_GLOBAL!B5372</f>
        <v>SINAPI</v>
      </c>
      <c r="C5372" s="104" t="str">
        <f>Cartilha_GLOBAL!C5372</f>
        <v>TANQUE SÉPTICO RETANGULAR, EM ALVENARIA COM BLOCOS DE CONCRETO, DIMENSÕES INTERNAS: 1,6 X 4,8 X H=2,0 M, VOLUME ÚTIL: 12288 L (PARA 86 CONTRIBUINTES). AF_12/2020</v>
      </c>
      <c r="D5372" s="94" t="str">
        <f>Cartilha_GLOBAL!D5372</f>
        <v>UN</v>
      </c>
      <c r="E5372" s="105">
        <f>Cartilha_GLOBAL!$E5372</f>
        <v>10282.25</v>
      </c>
      <c r="F5372" s="182">
        <f>Cartilha_GLOBAL!$F5372</f>
        <v>12620.43</v>
      </c>
      <c r="G5372" s="108"/>
      <c r="H5372" s="107">
        <f t="shared" si="333"/>
        <v>0</v>
      </c>
      <c r="I5372" s="143">
        <f t="shared" si="334"/>
        <v>0</v>
      </c>
      <c r="J5372" s="142"/>
      <c r="K5372" s="228"/>
      <c r="L5372" s="7" t="str">
        <f t="shared" si="335"/>
        <v/>
      </c>
      <c r="M5372" s="7" t="str">
        <f t="shared" si="336"/>
        <v/>
      </c>
      <c r="N5372" s="7" t="str">
        <f>Cartilha_GLOBAL!N5372</f>
        <v/>
      </c>
      <c r="O5372" s="144"/>
      <c r="Q5372" s="151"/>
      <c r="R5372" s="152">
        <v>0</v>
      </c>
      <c r="T5372" s="153">
        <f>IF(Cartilha_GLOBAL!R5372=0,0,IF(Cartilha_GLOBAL!R5372&gt;0,"c","b"))</f>
        <v>0</v>
      </c>
    </row>
    <row r="5373" ht="22.5" hidden="1" spans="1:20">
      <c r="A5373" s="158">
        <f>Cartilha_GLOBAL!A5373</f>
        <v>98087</v>
      </c>
      <c r="B5373" s="100" t="str">
        <f>Cartilha_GLOBAL!B5373</f>
        <v>SINAPI</v>
      </c>
      <c r="C5373" s="104" t="str">
        <f>Cartilha_GLOBAL!C5373</f>
        <v>TANQUE SÉPTICO RETANGULAR, EM ALVENARIA COM BLOCOS DE CONCRETO, DIMENSÕES INTERNAS: 1,6 X 4,6 X H=2,4 M, VOLUME ÚTIL: 14720 L (PARA 105 CONTRIBUINTES). AF_12/2020</v>
      </c>
      <c r="D5373" s="94" t="str">
        <f>Cartilha_GLOBAL!D5373</f>
        <v>UN</v>
      </c>
      <c r="E5373" s="105">
        <f>Cartilha_GLOBAL!$E5373</f>
        <v>10944.63</v>
      </c>
      <c r="F5373" s="182">
        <f>Cartilha_GLOBAL!$F5373</f>
        <v>13433.44</v>
      </c>
      <c r="G5373" s="108"/>
      <c r="H5373" s="107">
        <f t="shared" si="333"/>
        <v>0</v>
      </c>
      <c r="I5373" s="143">
        <f t="shared" si="334"/>
        <v>0</v>
      </c>
      <c r="J5373" s="142"/>
      <c r="K5373" s="228"/>
      <c r="L5373" s="7" t="str">
        <f t="shared" si="335"/>
        <v/>
      </c>
      <c r="M5373" s="7" t="str">
        <f t="shared" si="336"/>
        <v/>
      </c>
      <c r="N5373" s="7" t="str">
        <f>Cartilha_GLOBAL!N5373</f>
        <v/>
      </c>
      <c r="O5373" s="144"/>
      <c r="Q5373" s="151"/>
      <c r="R5373" s="152">
        <v>0</v>
      </c>
      <c r="T5373" s="153">
        <f>IF(Cartilha_GLOBAL!R5373=0,0,IF(Cartilha_GLOBAL!R5373&gt;0,"c","b"))</f>
        <v>0</v>
      </c>
    </row>
    <row r="5374" ht="22.5" hidden="1" spans="1:20">
      <c r="A5374" s="158">
        <f>Cartilha_GLOBAL!A5374</f>
        <v>98088</v>
      </c>
      <c r="B5374" s="100" t="str">
        <f>Cartilha_GLOBAL!B5374</f>
        <v>SINAPI</v>
      </c>
      <c r="C5374" s="104" t="str">
        <f>Cartilha_GLOBAL!C5374</f>
        <v>FILTRO ANAERÓBIO RETANGULAR, EM ALVENARIA COM BLOCOS DE CONCRETO, DIMENSÕES INTERNAS: 0,8 X 1,2 X H=1,67 M, VOLUME ÚTIL: 1152 L (PARA 5 CONTRIBUINTES). AF_12/2020</v>
      </c>
      <c r="D5374" s="94" t="str">
        <f>Cartilha_GLOBAL!D5374</f>
        <v>UN</v>
      </c>
      <c r="E5374" s="105">
        <f>Cartilha_GLOBAL!$E5374</f>
        <v>3125.56</v>
      </c>
      <c r="F5374" s="182">
        <f>Cartilha_GLOBAL!$F5374</f>
        <v>3836.31</v>
      </c>
      <c r="G5374" s="108"/>
      <c r="H5374" s="107">
        <f t="shared" si="333"/>
        <v>0</v>
      </c>
      <c r="I5374" s="143">
        <f t="shared" si="334"/>
        <v>0</v>
      </c>
      <c r="J5374" s="142"/>
      <c r="K5374" s="228"/>
      <c r="L5374" s="7" t="str">
        <f t="shared" si="335"/>
        <v/>
      </c>
      <c r="M5374" s="7" t="str">
        <f t="shared" si="336"/>
        <v/>
      </c>
      <c r="N5374" s="7" t="str">
        <f>Cartilha_GLOBAL!N5374</f>
        <v/>
      </c>
      <c r="O5374" s="144"/>
      <c r="Q5374" s="151"/>
      <c r="R5374" s="152">
        <v>0</v>
      </c>
      <c r="T5374" s="153">
        <f>IF(Cartilha_GLOBAL!R5374=0,0,IF(Cartilha_GLOBAL!R5374&gt;0,"c","b"))</f>
        <v>0</v>
      </c>
    </row>
    <row r="5375" ht="22.5" hidden="1" spans="1:20">
      <c r="A5375" s="158">
        <f>Cartilha_GLOBAL!A5375</f>
        <v>98089</v>
      </c>
      <c r="B5375" s="100" t="str">
        <f>Cartilha_GLOBAL!B5375</f>
        <v>SINAPI</v>
      </c>
      <c r="C5375" s="104" t="str">
        <f>Cartilha_GLOBAL!C5375</f>
        <v>FILTRO ANAERÓBIO RETANGULAR, EM ALVENARIA COM BLOCOS DE CONCRETO, DIMENSÕES INTERNAS: 1,2 X 1,8 X H=1,67 M, VOLUME ÚTIL: 2592 L (PARA 13 CONTRIBUINTES). AF_12/2020</v>
      </c>
      <c r="D5375" s="94" t="str">
        <f>Cartilha_GLOBAL!D5375</f>
        <v>UN</v>
      </c>
      <c r="E5375" s="105">
        <f>Cartilha_GLOBAL!$E5375</f>
        <v>4941.93</v>
      </c>
      <c r="F5375" s="182">
        <f>Cartilha_GLOBAL!$F5375</f>
        <v>6065.72</v>
      </c>
      <c r="G5375" s="108"/>
      <c r="H5375" s="107">
        <f t="shared" si="333"/>
        <v>0</v>
      </c>
      <c r="I5375" s="143">
        <f t="shared" si="334"/>
        <v>0</v>
      </c>
      <c r="J5375" s="142"/>
      <c r="K5375" s="228"/>
      <c r="L5375" s="7" t="str">
        <f t="shared" si="335"/>
        <v/>
      </c>
      <c r="M5375" s="7" t="str">
        <f t="shared" si="336"/>
        <v/>
      </c>
      <c r="N5375" s="7" t="str">
        <f>Cartilha_GLOBAL!N5375</f>
        <v/>
      </c>
      <c r="O5375" s="144"/>
      <c r="Q5375" s="151"/>
      <c r="R5375" s="152">
        <v>0</v>
      </c>
      <c r="T5375" s="153">
        <f>IF(Cartilha_GLOBAL!R5375=0,0,IF(Cartilha_GLOBAL!R5375&gt;0,"c","b"))</f>
        <v>0</v>
      </c>
    </row>
    <row r="5376" ht="22.5" hidden="1" spans="1:20">
      <c r="A5376" s="158">
        <f>Cartilha_GLOBAL!A5376</f>
        <v>98090</v>
      </c>
      <c r="B5376" s="100" t="str">
        <f>Cartilha_GLOBAL!B5376</f>
        <v>SINAPI</v>
      </c>
      <c r="C5376" s="104" t="str">
        <f>Cartilha_GLOBAL!C5376</f>
        <v>FILTRO ANAERÓBIO RETANGULAR, EM ALVENARIA COM BLOCOS DE CONCRETO, DIMENSÕES INTERNAS: 1,4 X 3,0 X H=1,67 M, VOLUME ÚTIL: 5040 L (PARA 32 CONTRIBUINTES). AF_12/2020</v>
      </c>
      <c r="D5376" s="94" t="str">
        <f>Cartilha_GLOBAL!D5376</f>
        <v>UN</v>
      </c>
      <c r="E5376" s="105">
        <f>Cartilha_GLOBAL!$E5376</f>
        <v>7758.75</v>
      </c>
      <c r="F5376" s="182">
        <f>Cartilha_GLOBAL!$F5376</f>
        <v>9523.09</v>
      </c>
      <c r="G5376" s="108"/>
      <c r="H5376" s="107">
        <f t="shared" si="333"/>
        <v>0</v>
      </c>
      <c r="I5376" s="143">
        <f t="shared" si="334"/>
        <v>0</v>
      </c>
      <c r="J5376" s="142"/>
      <c r="K5376" s="228"/>
      <c r="L5376" s="7" t="str">
        <f t="shared" si="335"/>
        <v/>
      </c>
      <c r="M5376" s="7" t="str">
        <f t="shared" si="336"/>
        <v/>
      </c>
      <c r="N5376" s="7" t="str">
        <f>Cartilha_GLOBAL!N5376</f>
        <v/>
      </c>
      <c r="O5376" s="144"/>
      <c r="Q5376" s="151"/>
      <c r="R5376" s="152">
        <v>0</v>
      </c>
      <c r="T5376" s="153">
        <f>IF(Cartilha_GLOBAL!R5376=0,0,IF(Cartilha_GLOBAL!R5376&gt;0,"c","b"))</f>
        <v>0</v>
      </c>
    </row>
    <row r="5377" ht="22.5" hidden="1" spans="1:20">
      <c r="A5377" s="158">
        <f>Cartilha_GLOBAL!A5377</f>
        <v>98091</v>
      </c>
      <c r="B5377" s="100" t="str">
        <f>Cartilha_GLOBAL!B5377</f>
        <v>SINAPI</v>
      </c>
      <c r="C5377" s="104" t="str">
        <f>Cartilha_GLOBAL!C5377</f>
        <v>FILTRO ANAERÓBIO RETANGULAR, EM ALVENARIA COM BLOCOS DE CONCRETO, DIMENSÕES INTERNAS: 1,4 X 4,2 X H=1,67 M, VOLUME ÚTIL: 7056 L (PARA 67 CONTRIBUINTES). AF_12/2020</v>
      </c>
      <c r="D5377" s="94" t="str">
        <f>Cartilha_GLOBAL!D5377</f>
        <v>UN</v>
      </c>
      <c r="E5377" s="105">
        <f>Cartilha_GLOBAL!$E5377</f>
        <v>10130.65</v>
      </c>
      <c r="F5377" s="182">
        <f>Cartilha_GLOBAL!$F5377</f>
        <v>12434.36</v>
      </c>
      <c r="G5377" s="108"/>
      <c r="H5377" s="107">
        <f t="shared" si="333"/>
        <v>0</v>
      </c>
      <c r="I5377" s="143">
        <f t="shared" si="334"/>
        <v>0</v>
      </c>
      <c r="J5377" s="142"/>
      <c r="K5377" s="228"/>
      <c r="L5377" s="7" t="str">
        <f t="shared" si="335"/>
        <v/>
      </c>
      <c r="M5377" s="7" t="str">
        <f t="shared" si="336"/>
        <v/>
      </c>
      <c r="N5377" s="7" t="str">
        <f>Cartilha_GLOBAL!N5377</f>
        <v/>
      </c>
      <c r="O5377" s="144"/>
      <c r="Q5377" s="151"/>
      <c r="R5377" s="152">
        <v>0</v>
      </c>
      <c r="T5377" s="153">
        <f>IF(Cartilha_GLOBAL!R5377=0,0,IF(Cartilha_GLOBAL!R5377&gt;0,"c","b"))</f>
        <v>0</v>
      </c>
    </row>
    <row r="5378" ht="22.5" hidden="1" spans="1:20">
      <c r="A5378" s="158">
        <f>Cartilha_GLOBAL!A5378</f>
        <v>98092</v>
      </c>
      <c r="B5378" s="100" t="str">
        <f>Cartilha_GLOBAL!B5378</f>
        <v>SINAPI</v>
      </c>
      <c r="C5378" s="104" t="str">
        <f>Cartilha_GLOBAL!C5378</f>
        <v>FILTRO ANAERÓBIO RETANGULAR, EM ALVENARIA COM BLOCOS DE CONCRETO, DIMENSÕES INTERNAS: 1,6 X 4,6 X H=1,67 M, VOLUME ÚTIL: 8832 L (PARA 84 CONTRIBUINTES). AF_12/2020</v>
      </c>
      <c r="D5378" s="94" t="str">
        <f>Cartilha_GLOBAL!D5378</f>
        <v>UN</v>
      </c>
      <c r="E5378" s="105">
        <f>Cartilha_GLOBAL!$E5378</f>
        <v>11766.34</v>
      </c>
      <c r="F5378" s="182">
        <f>Cartilha_GLOBAL!$F5378</f>
        <v>14442.01</v>
      </c>
      <c r="G5378" s="108"/>
      <c r="H5378" s="107">
        <f t="shared" si="333"/>
        <v>0</v>
      </c>
      <c r="I5378" s="143">
        <f t="shared" si="334"/>
        <v>0</v>
      </c>
      <c r="J5378" s="142"/>
      <c r="K5378" s="228"/>
      <c r="L5378" s="7" t="str">
        <f t="shared" si="335"/>
        <v/>
      </c>
      <c r="M5378" s="7" t="str">
        <f t="shared" si="336"/>
        <v/>
      </c>
      <c r="N5378" s="7" t="str">
        <f>Cartilha_GLOBAL!N5378</f>
        <v/>
      </c>
      <c r="O5378" s="144"/>
      <c r="Q5378" s="151"/>
      <c r="R5378" s="152">
        <v>0</v>
      </c>
      <c r="T5378" s="153">
        <f>IF(Cartilha_GLOBAL!R5378=0,0,IF(Cartilha_GLOBAL!R5378&gt;0,"c","b"))</f>
        <v>0</v>
      </c>
    </row>
    <row r="5379" ht="22.5" hidden="1" spans="1:20">
      <c r="A5379" s="158">
        <f>Cartilha_GLOBAL!A5379</f>
        <v>98093</v>
      </c>
      <c r="B5379" s="100" t="str">
        <f>Cartilha_GLOBAL!B5379</f>
        <v>SINAPI</v>
      </c>
      <c r="C5379" s="104" t="str">
        <f>Cartilha_GLOBAL!C5379</f>
        <v>FILTRO ANAERÓBIO RETANGULAR, EM ALVENARIA COM BLOCOS DE CONCRETO, DIMENSÕES INTERNAS: 1,6 X 5,6 X H=1,67 M, VOLUME ÚTIL: 10752 L (PARA 103 CONTRIBUINTES). AF_12/2020</v>
      </c>
      <c r="D5379" s="94" t="str">
        <f>Cartilha_GLOBAL!D5379</f>
        <v>UN</v>
      </c>
      <c r="E5379" s="105">
        <f>Cartilha_GLOBAL!$E5379</f>
        <v>13886.2</v>
      </c>
      <c r="F5379" s="182">
        <f>Cartilha_GLOBAL!$F5379</f>
        <v>17043.92</v>
      </c>
      <c r="G5379" s="108"/>
      <c r="H5379" s="107">
        <f t="shared" si="333"/>
        <v>0</v>
      </c>
      <c r="I5379" s="143">
        <f t="shared" si="334"/>
        <v>0</v>
      </c>
      <c r="J5379" s="142"/>
      <c r="K5379" s="228"/>
      <c r="L5379" s="7" t="str">
        <f t="shared" si="335"/>
        <v/>
      </c>
      <c r="M5379" s="7" t="str">
        <f t="shared" si="336"/>
        <v/>
      </c>
      <c r="N5379" s="7" t="str">
        <f>Cartilha_GLOBAL!N5379</f>
        <v/>
      </c>
      <c r="O5379" s="144"/>
      <c r="Q5379" s="151"/>
      <c r="R5379" s="152">
        <v>0</v>
      </c>
      <c r="T5379" s="153">
        <f>IF(Cartilha_GLOBAL!R5379=0,0,IF(Cartilha_GLOBAL!R5379&gt;0,"c","b"))</f>
        <v>0</v>
      </c>
    </row>
    <row r="5380" ht="22.5" hidden="1" spans="1:20">
      <c r="A5380" s="158">
        <f>Cartilha_GLOBAL!A5380</f>
        <v>98094</v>
      </c>
      <c r="B5380" s="100" t="str">
        <f>Cartilha_GLOBAL!B5380</f>
        <v>SINAPI</v>
      </c>
      <c r="C5380" s="104" t="str">
        <f>Cartilha_GLOBAL!C5380</f>
        <v>SUMIDOURO RETANGULAR, EM ALVENARIA COM BLOCOS DE CONCRETO, DIMENSÕES INTERNAS: 0,8 X 1,4 X H=3,0 M, ÁREA DE INFILTRAÇÃO: 13,2 M² (PARA 5 CONTRIBUINTES). AF_12/2020</v>
      </c>
      <c r="D5380" s="94" t="str">
        <f>Cartilha_GLOBAL!D5380</f>
        <v>UN</v>
      </c>
      <c r="E5380" s="105">
        <f>Cartilha_GLOBAL!$E5380</f>
        <v>2556.07</v>
      </c>
      <c r="F5380" s="182">
        <f>Cartilha_GLOBAL!$F5380</f>
        <v>3137.32</v>
      </c>
      <c r="G5380" s="108"/>
      <c r="H5380" s="107">
        <f t="shared" si="333"/>
        <v>0</v>
      </c>
      <c r="I5380" s="143">
        <f t="shared" si="334"/>
        <v>0</v>
      </c>
      <c r="J5380" s="142"/>
      <c r="K5380" s="228"/>
      <c r="L5380" s="7" t="str">
        <f t="shared" si="335"/>
        <v/>
      </c>
      <c r="M5380" s="7" t="str">
        <f t="shared" si="336"/>
        <v/>
      </c>
      <c r="N5380" s="7" t="str">
        <f>Cartilha_GLOBAL!N5380</f>
        <v/>
      </c>
      <c r="O5380" s="144"/>
      <c r="Q5380" s="151"/>
      <c r="R5380" s="152">
        <v>0</v>
      </c>
      <c r="T5380" s="153">
        <f>IF(Cartilha_GLOBAL!R5380=0,0,IF(Cartilha_GLOBAL!R5380&gt;0,"c","b"))</f>
        <v>0</v>
      </c>
    </row>
    <row r="5381" ht="22.5" hidden="1" spans="1:20">
      <c r="A5381" s="158">
        <f>Cartilha_GLOBAL!A5381</f>
        <v>98099</v>
      </c>
      <c r="B5381" s="100" t="str">
        <f>Cartilha_GLOBAL!B5381</f>
        <v>SINAPI</v>
      </c>
      <c r="C5381" s="104" t="str">
        <f>Cartilha_GLOBAL!C5381</f>
        <v>SUMIDOURO RETANGULAR, EM ALVENARIA COM BLOCOS DE CONCRETO, DIMENSÕES INTERNAS: 1,0 X 3,0 X H=3,0 M, ÁREA DE INFILTRAÇÃO: 25 M² (PARA 10 CONTRIBUINTES). AF_12/2020</v>
      </c>
      <c r="D5381" s="94" t="str">
        <f>Cartilha_GLOBAL!D5381</f>
        <v>UN</v>
      </c>
      <c r="E5381" s="105">
        <f>Cartilha_GLOBAL!$E5381</f>
        <v>4358.99</v>
      </c>
      <c r="F5381" s="182">
        <f>Cartilha_GLOBAL!$F5381</f>
        <v>5350.22</v>
      </c>
      <c r="G5381" s="108"/>
      <c r="H5381" s="107">
        <f t="shared" si="333"/>
        <v>0</v>
      </c>
      <c r="I5381" s="143">
        <f t="shared" si="334"/>
        <v>0</v>
      </c>
      <c r="J5381" s="142"/>
      <c r="K5381" s="228"/>
      <c r="L5381" s="7" t="str">
        <f t="shared" si="335"/>
        <v/>
      </c>
      <c r="M5381" s="7" t="str">
        <f t="shared" si="336"/>
        <v/>
      </c>
      <c r="N5381" s="7" t="str">
        <f>Cartilha_GLOBAL!N5381</f>
        <v/>
      </c>
      <c r="O5381" s="144"/>
      <c r="Q5381" s="151"/>
      <c r="R5381" s="152">
        <v>0</v>
      </c>
      <c r="T5381" s="153">
        <f>IF(Cartilha_GLOBAL!R5381=0,0,IF(Cartilha_GLOBAL!R5381&gt;0,"c","b"))</f>
        <v>0</v>
      </c>
    </row>
    <row r="5382" ht="22.5" hidden="1" spans="1:20">
      <c r="A5382" s="158">
        <f>Cartilha_GLOBAL!A5382</f>
        <v>98100</v>
      </c>
      <c r="B5382" s="100" t="str">
        <f>Cartilha_GLOBAL!B5382</f>
        <v>SINAPI</v>
      </c>
      <c r="C5382" s="104" t="str">
        <f>Cartilha_GLOBAL!C5382</f>
        <v>SUMIDOURO RETANGULAR, EM ALVENARIA COM BLOCOS DE CONCRETO, DIMENSÕES INTERNAS: 1,6 X 3,4 X H=3,0 M, ÁREA DE INFILTRAÇÃO: 32,9 M² (PARA 13 CONTRIBUINTES). . AF_12/2020</v>
      </c>
      <c r="D5382" s="94" t="str">
        <f>Cartilha_GLOBAL!D5382</f>
        <v>UN</v>
      </c>
      <c r="E5382" s="105">
        <f>Cartilha_GLOBAL!$E5382</f>
        <v>5710.98</v>
      </c>
      <c r="F5382" s="182">
        <f>Cartilha_GLOBAL!$F5382</f>
        <v>7009.66</v>
      </c>
      <c r="G5382" s="108"/>
      <c r="H5382" s="107">
        <f t="shared" si="333"/>
        <v>0</v>
      </c>
      <c r="I5382" s="143">
        <f t="shared" si="334"/>
        <v>0</v>
      </c>
      <c r="J5382" s="142"/>
      <c r="K5382" s="228"/>
      <c r="L5382" s="7" t="str">
        <f t="shared" si="335"/>
        <v/>
      </c>
      <c r="M5382" s="7" t="str">
        <f t="shared" si="336"/>
        <v/>
      </c>
      <c r="N5382" s="7" t="str">
        <f>Cartilha_GLOBAL!N5382</f>
        <v/>
      </c>
      <c r="O5382" s="144"/>
      <c r="Q5382" s="151"/>
      <c r="R5382" s="152">
        <v>0</v>
      </c>
      <c r="T5382" s="153">
        <f>IF(Cartilha_GLOBAL!R5382=0,0,IF(Cartilha_GLOBAL!R5382&gt;0,"c","b"))</f>
        <v>0</v>
      </c>
    </row>
    <row r="5383" ht="22.5" hidden="1" spans="1:20">
      <c r="A5383" s="158">
        <f>Cartilha_GLOBAL!A5383</f>
        <v>98101</v>
      </c>
      <c r="B5383" s="100" t="str">
        <f>Cartilha_GLOBAL!B5383</f>
        <v>SINAPI</v>
      </c>
      <c r="C5383" s="104" t="str">
        <f>Cartilha_GLOBAL!C5383</f>
        <v>SUMIDOURO RETANGULAR, EM ALVENARIA COM BLOCOS DE CONCRETO, DIMENSÕES INTERNAS: 1,6 X 5,8 X H=3,0 M, ÁREA DE INFILTRAÇÃO: 50 M² (PARA 20 CONTRIBUINTES). . AF_12/2020</v>
      </c>
      <c r="D5383" s="94" t="str">
        <f>Cartilha_GLOBAL!D5383</f>
        <v>UN</v>
      </c>
      <c r="E5383" s="105">
        <f>Cartilha_GLOBAL!$E5383</f>
        <v>8440.63</v>
      </c>
      <c r="F5383" s="182">
        <f>Cartilha_GLOBAL!$F5383</f>
        <v>10360.03</v>
      </c>
      <c r="G5383" s="108"/>
      <c r="H5383" s="107">
        <f t="shared" si="333"/>
        <v>0</v>
      </c>
      <c r="I5383" s="143">
        <f t="shared" si="334"/>
        <v>0</v>
      </c>
      <c r="J5383" s="142"/>
      <c r="K5383" s="228"/>
      <c r="L5383" s="7" t="str">
        <f t="shared" si="335"/>
        <v/>
      </c>
      <c r="M5383" s="7" t="str">
        <f t="shared" si="336"/>
        <v/>
      </c>
      <c r="N5383" s="7" t="str">
        <f>Cartilha_GLOBAL!N5383</f>
        <v/>
      </c>
      <c r="O5383" s="144"/>
      <c r="Q5383" s="151"/>
      <c r="R5383" s="152">
        <v>0</v>
      </c>
      <c r="T5383" s="153">
        <f>IF(Cartilha_GLOBAL!R5383=0,0,IF(Cartilha_GLOBAL!R5383&gt;0,"c","b"))</f>
        <v>0</v>
      </c>
    </row>
    <row r="5384" ht="33.75" hidden="1" spans="1:20">
      <c r="A5384" s="158">
        <f>Cartilha_GLOBAL!A5384</f>
        <v>98109</v>
      </c>
      <c r="B5384" s="100" t="str">
        <f>Cartilha_GLOBAL!B5384</f>
        <v>SINAPI</v>
      </c>
      <c r="C5384" s="104" t="str">
        <f>Cartilha_GLOBAL!C5384</f>
        <v>CAIXA DE GORDURA ESPECIAL (CAPACIDADE: 312 L - PARA ATÉ 146 PESSOAS SERVIDAS NO PICO), RETANGULAR, EM ALVENARIA COM BLOCOS DE CONCRETO, DIMENSÕES INTERNAS = 0,4X1,2 M, ALTURA INTERNA = 1 M. AF_12/2020</v>
      </c>
      <c r="D5384" s="94" t="str">
        <f>Cartilha_GLOBAL!D5384</f>
        <v>UN</v>
      </c>
      <c r="E5384" s="105">
        <f>Cartilha_GLOBAL!$E5384</f>
        <v>813.15</v>
      </c>
      <c r="F5384" s="182">
        <f>Cartilha_GLOBAL!$F5384</f>
        <v>998.06</v>
      </c>
      <c r="G5384" s="108"/>
      <c r="H5384" s="107">
        <f t="shared" si="333"/>
        <v>0</v>
      </c>
      <c r="I5384" s="143">
        <f t="shared" si="334"/>
        <v>0</v>
      </c>
      <c r="J5384" s="142"/>
      <c r="K5384" s="228"/>
      <c r="L5384" s="7" t="str">
        <f t="shared" si="335"/>
        <v/>
      </c>
      <c r="M5384" s="7" t="str">
        <f t="shared" si="336"/>
        <v/>
      </c>
      <c r="N5384" s="7" t="str">
        <f>Cartilha_GLOBAL!N5384</f>
        <v/>
      </c>
      <c r="O5384" s="144"/>
      <c r="Q5384" s="151"/>
      <c r="R5384" s="152">
        <v>0</v>
      </c>
      <c r="T5384" s="153">
        <f>IF(Cartilha_GLOBAL!R5384=0,0,IF(Cartilha_GLOBAL!R5384&gt;0,"c","b"))</f>
        <v>0</v>
      </c>
    </row>
    <row r="5385" ht="22.5" hidden="1" spans="1:20">
      <c r="A5385" s="158">
        <f>Cartilha_GLOBAL!A5385</f>
        <v>98111</v>
      </c>
      <c r="B5385" s="100" t="str">
        <f>Cartilha_GLOBAL!B5385</f>
        <v>SINAPI</v>
      </c>
      <c r="C5385" s="104" t="str">
        <f>Cartilha_GLOBAL!C5385</f>
        <v>CAIXA DE INSPEÇÃO PARA ATERRAMENTO, CIRCULAR, EM POLIETILENO, DIÂMETRO INTERNO = 0,3 M. AF_12/2020</v>
      </c>
      <c r="D5385" s="94" t="str">
        <f>Cartilha_GLOBAL!D5385</f>
        <v>UN</v>
      </c>
      <c r="E5385" s="105">
        <f>Cartilha_GLOBAL!$E5385</f>
        <v>53.32</v>
      </c>
      <c r="F5385" s="182">
        <f>Cartilha_GLOBAL!$F5385</f>
        <v>65.44</v>
      </c>
      <c r="G5385" s="108"/>
      <c r="H5385" s="107">
        <f t="shared" si="333"/>
        <v>0</v>
      </c>
      <c r="I5385" s="143">
        <f t="shared" si="334"/>
        <v>0</v>
      </c>
      <c r="J5385" s="142"/>
      <c r="K5385" s="228"/>
      <c r="L5385" s="7" t="str">
        <f t="shared" si="335"/>
        <v/>
      </c>
      <c r="M5385" s="7" t="str">
        <f t="shared" si="336"/>
        <v/>
      </c>
      <c r="N5385" s="7" t="str">
        <f>Cartilha_GLOBAL!N5385</f>
        <v/>
      </c>
      <c r="O5385" s="144"/>
      <c r="Q5385" s="151"/>
      <c r="R5385" s="152">
        <v>0</v>
      </c>
      <c r="T5385" s="153">
        <f>IF(Cartilha_GLOBAL!R5385=0,0,IF(Cartilha_GLOBAL!R5385&gt;0,"c","b"))</f>
        <v>0</v>
      </c>
    </row>
    <row r="5386" ht="22.5" hidden="1" spans="1:20">
      <c r="A5386" s="158">
        <f>Cartilha_GLOBAL!A5386</f>
        <v>98114</v>
      </c>
      <c r="B5386" s="100" t="str">
        <f>Cartilha_GLOBAL!B5386</f>
        <v>SINAPI</v>
      </c>
      <c r="C5386" s="104" t="str">
        <f>Cartilha_GLOBAL!C5386</f>
        <v>TAMPA CIRCULAR PARA ESGOTO E DRENAGEM, EM FERRO FUNDIDO, DIÂMETRO INTERNO = 0,6 M. AF_12/2020</v>
      </c>
      <c r="D5386" s="94" t="str">
        <f>Cartilha_GLOBAL!D5386</f>
        <v>UN</v>
      </c>
      <c r="E5386" s="105">
        <f>Cartilha_GLOBAL!$E5386</f>
        <v>746.82</v>
      </c>
      <c r="F5386" s="182">
        <f>Cartilha_GLOBAL!$F5386</f>
        <v>916.65</v>
      </c>
      <c r="G5386" s="108"/>
      <c r="H5386" s="107">
        <f t="shared" si="333"/>
        <v>0</v>
      </c>
      <c r="I5386" s="143">
        <f t="shared" si="334"/>
        <v>0</v>
      </c>
      <c r="J5386" s="142"/>
      <c r="K5386" s="228"/>
      <c r="L5386" s="7" t="str">
        <f t="shared" si="335"/>
        <v/>
      </c>
      <c r="M5386" s="7" t="str">
        <f t="shared" si="336"/>
        <v/>
      </c>
      <c r="N5386" s="7" t="str">
        <f>Cartilha_GLOBAL!N5386</f>
        <v/>
      </c>
      <c r="O5386" s="144"/>
      <c r="Q5386" s="151"/>
      <c r="R5386" s="152">
        <v>0</v>
      </c>
      <c r="T5386" s="153">
        <f>IF(Cartilha_GLOBAL!R5386=0,0,IF(Cartilha_GLOBAL!R5386&gt;0,"c","b"))</f>
        <v>0</v>
      </c>
    </row>
    <row r="5387" ht="22.5" hidden="1" spans="1:20">
      <c r="A5387" s="158">
        <f>Cartilha_GLOBAL!A5387</f>
        <v>98115</v>
      </c>
      <c r="B5387" s="100" t="str">
        <f>Cartilha_GLOBAL!B5387</f>
        <v>SINAPI</v>
      </c>
      <c r="C5387" s="104" t="str">
        <f>Cartilha_GLOBAL!C5387</f>
        <v>TAMPA CIRCULAR PARA ESGOTO E DRENAGEM, EM CONCRETO PRÉ-MOLDADO, DIÂMETRO INTERNO = 0,60 M E ALTURA = 0,10 M. AF_12/2020</v>
      </c>
      <c r="D5387" s="94" t="str">
        <f>Cartilha_GLOBAL!D5387</f>
        <v>UN</v>
      </c>
      <c r="E5387" s="105">
        <f>Cartilha_GLOBAL!$E5387</f>
        <v>104.92</v>
      </c>
      <c r="F5387" s="182">
        <f>Cartilha_GLOBAL!$F5387</f>
        <v>128.78</v>
      </c>
      <c r="G5387" s="108"/>
      <c r="H5387" s="107">
        <f t="shared" si="333"/>
        <v>0</v>
      </c>
      <c r="I5387" s="143">
        <f t="shared" si="334"/>
        <v>0</v>
      </c>
      <c r="J5387" s="142"/>
      <c r="K5387" s="228"/>
      <c r="L5387" s="7" t="str">
        <f t="shared" si="335"/>
        <v/>
      </c>
      <c r="M5387" s="7" t="str">
        <f t="shared" si="336"/>
        <v/>
      </c>
      <c r="N5387" s="7" t="str">
        <f>Cartilha_GLOBAL!N5387</f>
        <v/>
      </c>
      <c r="O5387" s="144"/>
      <c r="Q5387" s="151"/>
      <c r="R5387" s="152">
        <v>0</v>
      </c>
      <c r="T5387" s="153">
        <f>IF(Cartilha_GLOBAL!R5387=0,0,IF(Cartilha_GLOBAL!R5387&gt;0,"c","b"))</f>
        <v>0</v>
      </c>
    </row>
    <row r="5388" ht="22.5" hidden="1" spans="1:20">
      <c r="A5388" s="158">
        <f>Cartilha_GLOBAL!A5388</f>
        <v>101802</v>
      </c>
      <c r="B5388" s="100" t="str">
        <f>Cartilha_GLOBAL!B5388</f>
        <v>SINAPI</v>
      </c>
      <c r="C5388" s="104" t="str">
        <f>Cartilha_GLOBAL!C5388</f>
        <v>CAIXA ENTERRADA RETENTORA DE AREIA RETANGULAR, EM ALVENARIA COM BLOCOS DE CONCRETO, DIMENSÕES INTERNAS: 1,00 X 1,00 X 1,20 M, EXCLUINDO TAMPÃO. AF_12/2020</v>
      </c>
      <c r="D5388" s="94" t="str">
        <f>Cartilha_GLOBAL!D5388</f>
        <v>UN</v>
      </c>
      <c r="E5388" s="105">
        <f>Cartilha_GLOBAL!$E5388</f>
        <v>1683.18</v>
      </c>
      <c r="F5388" s="182">
        <f>Cartilha_GLOBAL!$F5388</f>
        <v>2065.94</v>
      </c>
      <c r="G5388" s="108"/>
      <c r="H5388" s="107">
        <f t="shared" si="333"/>
        <v>0</v>
      </c>
      <c r="I5388" s="143">
        <f t="shared" si="334"/>
        <v>0</v>
      </c>
      <c r="J5388" s="142"/>
      <c r="K5388" s="228"/>
      <c r="L5388" s="7" t="str">
        <f t="shared" si="335"/>
        <v/>
      </c>
      <c r="M5388" s="7" t="str">
        <f t="shared" si="336"/>
        <v/>
      </c>
      <c r="N5388" s="7" t="str">
        <f>Cartilha_GLOBAL!N5388</f>
        <v/>
      </c>
      <c r="O5388" s="144"/>
      <c r="Q5388" s="151"/>
      <c r="R5388" s="152">
        <v>0</v>
      </c>
      <c r="T5388" s="153">
        <f>IF(Cartilha_GLOBAL!R5388=0,0,IF(Cartilha_GLOBAL!R5388&gt;0,"c","b"))</f>
        <v>0</v>
      </c>
    </row>
    <row r="5389" ht="22.5" hidden="1" spans="1:20">
      <c r="A5389" s="158">
        <f>Cartilha_GLOBAL!A5389</f>
        <v>101803</v>
      </c>
      <c r="B5389" s="100" t="str">
        <f>Cartilha_GLOBAL!B5389</f>
        <v>SINAPI</v>
      </c>
      <c r="C5389" s="104" t="str">
        <f>Cartilha_GLOBAL!C5389</f>
        <v>CAIXA ENTERRADA SEPARADORA DE ÓLEO RETANGULAR, EM ALVENARIA COM BLOCOS DE CONCRETO, DIMENSÕES INTERNAS: 0,6 X 0,6 X 1,00 M, EXCLUINDO TAMPÃO. AF_12/2020</v>
      </c>
      <c r="D5389" s="94" t="str">
        <f>Cartilha_GLOBAL!D5389</f>
        <v>UN</v>
      </c>
      <c r="E5389" s="105">
        <f>Cartilha_GLOBAL!$E5389</f>
        <v>1085.29</v>
      </c>
      <c r="F5389" s="182">
        <f>Cartilha_GLOBAL!$F5389</f>
        <v>1332.08</v>
      </c>
      <c r="G5389" s="108"/>
      <c r="H5389" s="107">
        <f t="shared" si="333"/>
        <v>0</v>
      </c>
      <c r="I5389" s="143">
        <f t="shared" si="334"/>
        <v>0</v>
      </c>
      <c r="J5389" s="142"/>
      <c r="K5389" s="228"/>
      <c r="L5389" s="7" t="str">
        <f t="shared" si="335"/>
        <v/>
      </c>
      <c r="M5389" s="7" t="str">
        <f t="shared" si="336"/>
        <v/>
      </c>
      <c r="N5389" s="7" t="str">
        <f>Cartilha_GLOBAL!N5389</f>
        <v/>
      </c>
      <c r="O5389" s="144"/>
      <c r="Q5389" s="151"/>
      <c r="R5389" s="152">
        <v>0</v>
      </c>
      <c r="T5389" s="153">
        <f>IF(Cartilha_GLOBAL!R5389=0,0,IF(Cartilha_GLOBAL!R5389&gt;0,"c","b"))</f>
        <v>0</v>
      </c>
    </row>
    <row r="5390" ht="22.5" hidden="1" spans="1:20">
      <c r="A5390" s="158">
        <f>Cartilha_GLOBAL!A5390</f>
        <v>101804</v>
      </c>
      <c r="B5390" s="100" t="str">
        <f>Cartilha_GLOBAL!B5390</f>
        <v>SINAPI</v>
      </c>
      <c r="C5390" s="104" t="str">
        <f>Cartilha_GLOBAL!C5390</f>
        <v>CAIXA ENTERRADA SEPARADORA DE ÓLEO RETANGULAR, EM ALVENARIA COM BLOCOS DE CONCRETO, DIMENSÕES INTERNAS: 0,8 X 0,8 X 1,00 M, EXCLUINDO TAMPÃO. AF_12/2020</v>
      </c>
      <c r="D5390" s="94" t="str">
        <f>Cartilha_GLOBAL!D5390</f>
        <v>UN</v>
      </c>
      <c r="E5390" s="105">
        <f>Cartilha_GLOBAL!$E5390</f>
        <v>1358.56</v>
      </c>
      <c r="F5390" s="182">
        <f>Cartilha_GLOBAL!$F5390</f>
        <v>1667.5</v>
      </c>
      <c r="G5390" s="108"/>
      <c r="H5390" s="107">
        <f t="shared" si="333"/>
        <v>0</v>
      </c>
      <c r="I5390" s="143">
        <f t="shared" si="334"/>
        <v>0</v>
      </c>
      <c r="J5390" s="142"/>
      <c r="K5390" s="228"/>
      <c r="L5390" s="7" t="str">
        <f t="shared" si="335"/>
        <v/>
      </c>
      <c r="M5390" s="7" t="str">
        <f t="shared" si="336"/>
        <v/>
      </c>
      <c r="N5390" s="7" t="str">
        <f>Cartilha_GLOBAL!N5390</f>
        <v/>
      </c>
      <c r="O5390" s="144"/>
      <c r="Q5390" s="151"/>
      <c r="R5390" s="152">
        <v>0</v>
      </c>
      <c r="T5390" s="153">
        <f>IF(Cartilha_GLOBAL!R5390=0,0,IF(Cartilha_GLOBAL!R5390&gt;0,"c","b"))</f>
        <v>0</v>
      </c>
    </row>
    <row r="5391" ht="22.5" hidden="1" spans="1:20">
      <c r="A5391" s="158">
        <f>Cartilha_GLOBAL!A5391</f>
        <v>101805</v>
      </c>
      <c r="B5391" s="100" t="str">
        <f>Cartilha_GLOBAL!B5391</f>
        <v>SINAPI</v>
      </c>
      <c r="C5391" s="104" t="str">
        <f>Cartilha_GLOBAL!C5391</f>
        <v>CAIXA ENTERRADA SEPARADORA DE ÓLEO RETANGULAR, EM ALVENARIA COM BLOCOS DE CONCRETO, DIMENSÕES INTERNAS: 1,00 X 1,00 X 1,00 M, EXCLUINDO TAMPÃO. AF_12/2020</v>
      </c>
      <c r="D5391" s="94" t="str">
        <f>Cartilha_GLOBAL!D5391</f>
        <v>UN</v>
      </c>
      <c r="E5391" s="105">
        <f>Cartilha_GLOBAL!$E5391</f>
        <v>1731.77</v>
      </c>
      <c r="F5391" s="182">
        <f>Cartilha_GLOBAL!$F5391</f>
        <v>2125.57</v>
      </c>
      <c r="G5391" s="108"/>
      <c r="H5391" s="107">
        <f t="shared" si="333"/>
        <v>0</v>
      </c>
      <c r="I5391" s="143">
        <f t="shared" si="334"/>
        <v>0</v>
      </c>
      <c r="J5391" s="142"/>
      <c r="K5391" s="228"/>
      <c r="L5391" s="7" t="str">
        <f t="shared" si="335"/>
        <v/>
      </c>
      <c r="M5391" s="7" t="str">
        <f t="shared" si="336"/>
        <v/>
      </c>
      <c r="N5391" s="7" t="str">
        <f>Cartilha_GLOBAL!N5391</f>
        <v/>
      </c>
      <c r="O5391" s="144"/>
      <c r="Q5391" s="151"/>
      <c r="R5391" s="152">
        <v>0</v>
      </c>
      <c r="T5391" s="153">
        <f>IF(Cartilha_GLOBAL!R5391=0,0,IF(Cartilha_GLOBAL!R5391&gt;0,"c","b"))</f>
        <v>0</v>
      </c>
    </row>
    <row r="5392" ht="12.75" hidden="1" spans="1:20">
      <c r="A5392" s="154" t="str">
        <f>Cartilha_GLOBAL!A5392</f>
        <v>9.3.34</v>
      </c>
      <c r="B5392" s="100">
        <f>Cartilha_GLOBAL!B5392</f>
        <v>0</v>
      </c>
      <c r="C5392" s="161" t="str">
        <f>Cartilha_GLOBAL!C5392</f>
        <v>CONEXÕES DIVERSAS</v>
      </c>
      <c r="D5392" s="94">
        <f>Cartilha_GLOBAL!D5392</f>
        <v>0</v>
      </c>
      <c r="E5392" s="105">
        <f>Cartilha_GLOBAL!$E5392</f>
        <v>0</v>
      </c>
      <c r="F5392" s="182">
        <f>Cartilha_GLOBAL!$F5392</f>
        <v>0</v>
      </c>
      <c r="G5392" s="187"/>
      <c r="H5392" s="187">
        <f t="shared" si="333"/>
        <v>0</v>
      </c>
      <c r="I5392" s="188">
        <f t="shared" si="334"/>
        <v>0</v>
      </c>
      <c r="J5392" s="142"/>
      <c r="K5392" s="145" t="str">
        <f>IF(SUM(I5393:I5672)&gt;0,"xx","")</f>
        <v/>
      </c>
      <c r="L5392" s="7" t="str">
        <f t="shared" si="335"/>
        <v/>
      </c>
      <c r="M5392" s="7" t="str">
        <f t="shared" si="336"/>
        <v/>
      </c>
      <c r="N5392" s="7" t="str">
        <f>Cartilha_GLOBAL!N5392</f>
        <v/>
      </c>
      <c r="O5392" s="144"/>
      <c r="Q5392" s="151"/>
      <c r="R5392" s="152">
        <v>0</v>
      </c>
      <c r="T5392" s="153">
        <f>IF(Cartilha_GLOBAL!R5392=0,0,IF(Cartilha_GLOBAL!R5392&gt;0,"c","b"))</f>
        <v>0</v>
      </c>
    </row>
    <row r="5393" ht="22.5" hidden="1" spans="1:20">
      <c r="A5393" s="158">
        <f>Cartilha_GLOBAL!A5393</f>
        <v>89583</v>
      </c>
      <c r="B5393" s="100" t="str">
        <f>Cartilha_GLOBAL!B5393</f>
        <v>SINAPI</v>
      </c>
      <c r="C5393" s="104" t="str">
        <f>Cartilha_GLOBAL!C5393</f>
        <v>CURVA 87 GRAUS E 30 MINUTOS, PVC, SERIE R, ÁGUA PLUVIAL, DN 75 MM, JUNTA ELÁSTICA, FORNECIDO E INSTALADO EM CONDUTORES VERTICAIS DE ÁGUAS PLUVIAIS. AF_06/2022</v>
      </c>
      <c r="D5393" s="94" t="str">
        <f>Cartilha_GLOBAL!D5393</f>
        <v>UN</v>
      </c>
      <c r="E5393" s="105">
        <f>Cartilha_GLOBAL!$E5393</f>
        <v>43.18</v>
      </c>
      <c r="F5393" s="182">
        <f>Cartilha_GLOBAL!$F5393</f>
        <v>53</v>
      </c>
      <c r="G5393" s="108"/>
      <c r="H5393" s="107">
        <f t="shared" si="333"/>
        <v>0</v>
      </c>
      <c r="I5393" s="143">
        <f t="shared" si="334"/>
        <v>0</v>
      </c>
      <c r="J5393" s="142"/>
      <c r="K5393" s="228"/>
      <c r="L5393" s="7" t="str">
        <f t="shared" si="335"/>
        <v/>
      </c>
      <c r="M5393" s="7" t="str">
        <f t="shared" si="336"/>
        <v/>
      </c>
      <c r="N5393" s="7" t="str">
        <f>Cartilha_GLOBAL!N5393</f>
        <v/>
      </c>
      <c r="O5393" s="144"/>
      <c r="Q5393" s="151"/>
      <c r="R5393" s="152">
        <v>0</v>
      </c>
      <c r="T5393" s="153">
        <f>IF(Cartilha_GLOBAL!R5393=0,0,IF(Cartilha_GLOBAL!R5393&gt;0,"c","b"))</f>
        <v>0</v>
      </c>
    </row>
    <row r="5394" ht="22.5" hidden="1" spans="1:20">
      <c r="A5394" s="158">
        <f>Cartilha_GLOBAL!A5394</f>
        <v>89587</v>
      </c>
      <c r="B5394" s="100" t="str">
        <f>Cartilha_GLOBAL!B5394</f>
        <v>SINAPI</v>
      </c>
      <c r="C5394" s="104" t="str">
        <f>Cartilha_GLOBAL!C5394</f>
        <v>CURVA 87 GRAUS E 30 MINUTOS, PVC, SERIE R, ÁGUA PLUVIAL, DN 100 MM, JUNTA ELÁSTICA, FORNECIDO E INSTALADO EM CONDUTORES VERTICAIS DE ÁGUAS PLUVIAIS. AF_06/2022</v>
      </c>
      <c r="D5394" s="94" t="str">
        <f>Cartilha_GLOBAL!D5394</f>
        <v>UN</v>
      </c>
      <c r="E5394" s="105">
        <f>Cartilha_GLOBAL!$E5394</f>
        <v>50.65</v>
      </c>
      <c r="F5394" s="182">
        <f>Cartilha_GLOBAL!$F5394</f>
        <v>62.17</v>
      </c>
      <c r="G5394" s="108"/>
      <c r="H5394" s="107">
        <f t="shared" si="333"/>
        <v>0</v>
      </c>
      <c r="I5394" s="143">
        <f t="shared" si="334"/>
        <v>0</v>
      </c>
      <c r="J5394" s="142"/>
      <c r="K5394" s="145"/>
      <c r="L5394" s="7" t="str">
        <f t="shared" si="335"/>
        <v/>
      </c>
      <c r="M5394" s="7" t="str">
        <f t="shared" si="336"/>
        <v/>
      </c>
      <c r="N5394" s="7" t="str">
        <f>Cartilha_GLOBAL!N5394</f>
        <v/>
      </c>
      <c r="O5394" s="144"/>
      <c r="Q5394" s="151"/>
      <c r="R5394" s="152">
        <v>0</v>
      </c>
      <c r="T5394" s="153">
        <f>IF(Cartilha_GLOBAL!R5394=0,0,IF(Cartilha_GLOBAL!R5394&gt;0,"c","b"))</f>
        <v>0</v>
      </c>
    </row>
    <row r="5395" ht="22.5" hidden="1" spans="1:20">
      <c r="A5395" s="158">
        <f>Cartilha_GLOBAL!A5395</f>
        <v>89592</v>
      </c>
      <c r="B5395" s="100" t="str">
        <f>Cartilha_GLOBAL!B5395</f>
        <v>SINAPI</v>
      </c>
      <c r="C5395" s="104" t="str">
        <f>Cartilha_GLOBAL!C5395</f>
        <v>CURVA 87 GRAUS E 30 MINUTOS, PVC, SERIE R, ÁGUA PLUVIAL, DN 150 MM, JUNTA ELÁSTICA, FORNECIDO E INSTALADO EM CONDUTORES VERTICAIS DE ÁGUAS PLUVIAIS. AF_06/2022</v>
      </c>
      <c r="D5395" s="94" t="str">
        <f>Cartilha_GLOBAL!D5395</f>
        <v>UN</v>
      </c>
      <c r="E5395" s="105">
        <f>Cartilha_GLOBAL!$E5395</f>
        <v>156.94</v>
      </c>
      <c r="F5395" s="182">
        <f>Cartilha_GLOBAL!$F5395</f>
        <v>192.63</v>
      </c>
      <c r="G5395" s="108"/>
      <c r="H5395" s="107">
        <f t="shared" si="333"/>
        <v>0</v>
      </c>
      <c r="I5395" s="143">
        <f t="shared" si="334"/>
        <v>0</v>
      </c>
      <c r="J5395" s="142"/>
      <c r="K5395" s="145"/>
      <c r="L5395" s="7" t="str">
        <f t="shared" si="335"/>
        <v/>
      </c>
      <c r="M5395" s="7" t="str">
        <f t="shared" si="336"/>
        <v/>
      </c>
      <c r="N5395" s="7" t="str">
        <f>Cartilha_GLOBAL!N5395</f>
        <v/>
      </c>
      <c r="O5395" s="144"/>
      <c r="Q5395" s="151"/>
      <c r="R5395" s="152">
        <v>0</v>
      </c>
      <c r="T5395" s="153">
        <f>IF(Cartilha_GLOBAL!R5395=0,0,IF(Cartilha_GLOBAL!R5395&gt;0,"c","b"))</f>
        <v>0</v>
      </c>
    </row>
    <row r="5396" ht="22.5" hidden="1" spans="1:20">
      <c r="A5396" s="158">
        <f>Cartilha_GLOBAL!A5396</f>
        <v>95695</v>
      </c>
      <c r="B5396" s="100" t="str">
        <f>Cartilha_GLOBAL!B5396</f>
        <v>SINAPI</v>
      </c>
      <c r="C5396" s="104" t="str">
        <f>Cartilha_GLOBAL!C5396</f>
        <v>CURVA 90 GRAUS, PVC, SERIE R, ÁGUA PLUVIAL, DN 100 MM, JUNTA ELÁSTICA, FORNECIDO E INSTALADO EM CONDUTORES VERTICAIS DE ÁGUAS PLUVIAIS. AF_06/2022</v>
      </c>
      <c r="D5396" s="94" t="str">
        <f>Cartilha_GLOBAL!D5396</f>
        <v>UN</v>
      </c>
      <c r="E5396" s="105">
        <f>Cartilha_GLOBAL!$E5396</f>
        <v>61.5</v>
      </c>
      <c r="F5396" s="182">
        <f>Cartilha_GLOBAL!$F5396</f>
        <v>75.49</v>
      </c>
      <c r="G5396" s="108"/>
      <c r="H5396" s="107">
        <f t="shared" si="333"/>
        <v>0</v>
      </c>
      <c r="I5396" s="143">
        <f t="shared" si="334"/>
        <v>0</v>
      </c>
      <c r="J5396" s="142"/>
      <c r="K5396" s="228"/>
      <c r="L5396" s="7" t="str">
        <f t="shared" si="335"/>
        <v/>
      </c>
      <c r="M5396" s="7" t="str">
        <f t="shared" si="336"/>
        <v/>
      </c>
      <c r="N5396" s="7" t="str">
        <f>Cartilha_GLOBAL!N5396</f>
        <v/>
      </c>
      <c r="O5396" s="144"/>
      <c r="Q5396" s="151"/>
      <c r="R5396" s="152">
        <v>0</v>
      </c>
      <c r="T5396" s="153">
        <f>IF(Cartilha_GLOBAL!R5396=0,0,IF(Cartilha_GLOBAL!R5396&gt;0,"c","b"))</f>
        <v>0</v>
      </c>
    </row>
    <row r="5397" ht="22.5" hidden="1" spans="1:20">
      <c r="A5397" s="158">
        <f>Cartilha_GLOBAL!A5397</f>
        <v>96637</v>
      </c>
      <c r="B5397" s="100" t="str">
        <f>Cartilha_GLOBAL!B5397</f>
        <v>SINAPI</v>
      </c>
      <c r="C5397" s="104" t="str">
        <f>Cartilha_GLOBAL!C5397</f>
        <v>JOELHO 90 GRAUS, PPR, DN 25 MM, CLASSE PN 25, INSTALADO EM RAMAL OU SUB-RAMAL DE ÁGUA   FORNECIMENTO E INSTALAÇÃO. AF_08/2022</v>
      </c>
      <c r="D5397" s="94" t="str">
        <f>Cartilha_GLOBAL!D5397</f>
        <v>UN</v>
      </c>
      <c r="E5397" s="105">
        <f>Cartilha_GLOBAL!$E5397</f>
        <v>17.79</v>
      </c>
      <c r="F5397" s="182">
        <f>Cartilha_GLOBAL!$F5397</f>
        <v>21.84</v>
      </c>
      <c r="G5397" s="108"/>
      <c r="H5397" s="107">
        <f t="shared" si="333"/>
        <v>0</v>
      </c>
      <c r="I5397" s="143">
        <f t="shared" si="334"/>
        <v>0</v>
      </c>
      <c r="J5397" s="142"/>
      <c r="K5397" s="145"/>
      <c r="L5397" s="7" t="str">
        <f t="shared" si="335"/>
        <v/>
      </c>
      <c r="M5397" s="7" t="str">
        <f t="shared" si="336"/>
        <v/>
      </c>
      <c r="N5397" s="7" t="str">
        <f>Cartilha_GLOBAL!N5397</f>
        <v/>
      </c>
      <c r="O5397" s="144"/>
      <c r="Q5397" s="151"/>
      <c r="R5397" s="152">
        <v>0</v>
      </c>
      <c r="T5397" s="153">
        <f>IF(Cartilha_GLOBAL!R5397=0,0,IF(Cartilha_GLOBAL!R5397&gt;0,"c","b"))</f>
        <v>0</v>
      </c>
    </row>
    <row r="5398" ht="22.5" hidden="1" spans="1:20">
      <c r="A5398" s="158">
        <f>Cartilha_GLOBAL!A5398</f>
        <v>96638</v>
      </c>
      <c r="B5398" s="100" t="str">
        <f>Cartilha_GLOBAL!B5398</f>
        <v>SINAPI</v>
      </c>
      <c r="C5398" s="104" t="str">
        <f>Cartilha_GLOBAL!C5398</f>
        <v>JOELHO 45 GRAUS, PPR, DN 25 MM, CLASSE PN 25, INSTALADO EM RAMAL OU SUB-RAMAL DE ÁGUA   FORNECIMENTO E INSTALAÇÃO. AF_08/2022</v>
      </c>
      <c r="D5398" s="94" t="str">
        <f>Cartilha_GLOBAL!D5398</f>
        <v>UN</v>
      </c>
      <c r="E5398" s="105">
        <f>Cartilha_GLOBAL!$E5398</f>
        <v>18.21</v>
      </c>
      <c r="F5398" s="182">
        <f>Cartilha_GLOBAL!$F5398</f>
        <v>22.35</v>
      </c>
      <c r="G5398" s="108"/>
      <c r="H5398" s="107">
        <f t="shared" si="333"/>
        <v>0</v>
      </c>
      <c r="I5398" s="143">
        <f t="shared" si="334"/>
        <v>0</v>
      </c>
      <c r="J5398" s="142"/>
      <c r="K5398" s="145"/>
      <c r="L5398" s="7" t="str">
        <f t="shared" si="335"/>
        <v/>
      </c>
      <c r="M5398" s="7" t="str">
        <f t="shared" si="336"/>
        <v/>
      </c>
      <c r="N5398" s="7" t="str">
        <f>Cartilha_GLOBAL!N5398</f>
        <v/>
      </c>
      <c r="O5398" s="144"/>
      <c r="Q5398" s="151"/>
      <c r="R5398" s="152">
        <v>0</v>
      </c>
      <c r="T5398" s="153">
        <f>IF(Cartilha_GLOBAL!R5398=0,0,IF(Cartilha_GLOBAL!R5398&gt;0,"c","b"))</f>
        <v>0</v>
      </c>
    </row>
    <row r="5399" ht="22.5" hidden="1" spans="1:20">
      <c r="A5399" s="158">
        <f>Cartilha_GLOBAL!A5399</f>
        <v>96639</v>
      </c>
      <c r="B5399" s="100" t="str">
        <f>Cartilha_GLOBAL!B5399</f>
        <v>SINAPI</v>
      </c>
      <c r="C5399" s="104" t="str">
        <f>Cartilha_GLOBAL!C5399</f>
        <v>LUVA, PPR, DN 25 MM, CLASSE PN 25, INSTALADO EM RAMAL OU SUB-RAMAL DE ÁGUA   FORNECIMENTO E INSTALAÇÃO. AF_08/2022</v>
      </c>
      <c r="D5399" s="94" t="str">
        <f>Cartilha_GLOBAL!D5399</f>
        <v>UN</v>
      </c>
      <c r="E5399" s="105">
        <f>Cartilha_GLOBAL!$E5399</f>
        <v>12.36</v>
      </c>
      <c r="F5399" s="182">
        <f>Cartilha_GLOBAL!$F5399</f>
        <v>15.17</v>
      </c>
      <c r="G5399" s="108"/>
      <c r="H5399" s="107">
        <f t="shared" si="333"/>
        <v>0</v>
      </c>
      <c r="I5399" s="143">
        <f t="shared" si="334"/>
        <v>0</v>
      </c>
      <c r="J5399" s="142"/>
      <c r="K5399" s="145"/>
      <c r="L5399" s="7" t="str">
        <f t="shared" si="335"/>
        <v/>
      </c>
      <c r="M5399" s="7" t="str">
        <f t="shared" si="336"/>
        <v/>
      </c>
      <c r="N5399" s="7" t="str">
        <f>Cartilha_GLOBAL!N5399</f>
        <v/>
      </c>
      <c r="O5399" s="144"/>
      <c r="Q5399" s="151"/>
      <c r="R5399" s="152">
        <v>0</v>
      </c>
      <c r="T5399" s="153">
        <f>IF(Cartilha_GLOBAL!R5399=0,0,IF(Cartilha_GLOBAL!R5399&gt;0,"c","b"))</f>
        <v>0</v>
      </c>
    </row>
    <row r="5400" ht="22.5" hidden="1" spans="1:20">
      <c r="A5400" s="158">
        <f>Cartilha_GLOBAL!A5400</f>
        <v>96640</v>
      </c>
      <c r="B5400" s="100" t="str">
        <f>Cartilha_GLOBAL!B5400</f>
        <v>SINAPI</v>
      </c>
      <c r="C5400" s="104" t="str">
        <f>Cartilha_GLOBAL!C5400</f>
        <v>CONECTOR MACHO, PPR, 25 X 1/2  , CLASSE PN 25, INSTALADO EM RAMAL OU SUB-RAMAL DE ÁGUA   FORNECIMENTO E INSTALAÇÃO. AF_08/2022</v>
      </c>
      <c r="D5400" s="94" t="str">
        <f>Cartilha_GLOBAL!D5400</f>
        <v>UN</v>
      </c>
      <c r="E5400" s="105">
        <f>Cartilha_GLOBAL!$E5400</f>
        <v>27.39</v>
      </c>
      <c r="F5400" s="182">
        <f>Cartilha_GLOBAL!$F5400</f>
        <v>33.62</v>
      </c>
      <c r="G5400" s="108"/>
      <c r="H5400" s="107">
        <f t="shared" si="333"/>
        <v>0</v>
      </c>
      <c r="I5400" s="143">
        <f t="shared" si="334"/>
        <v>0</v>
      </c>
      <c r="J5400" s="142"/>
      <c r="K5400" s="145"/>
      <c r="L5400" s="7" t="str">
        <f t="shared" si="335"/>
        <v/>
      </c>
      <c r="M5400" s="7" t="str">
        <f t="shared" si="336"/>
        <v/>
      </c>
      <c r="N5400" s="7" t="str">
        <f>Cartilha_GLOBAL!N5400</f>
        <v/>
      </c>
      <c r="O5400" s="144"/>
      <c r="Q5400" s="151"/>
      <c r="R5400" s="152">
        <v>0</v>
      </c>
      <c r="T5400" s="153">
        <f>IF(Cartilha_GLOBAL!R5400=0,0,IF(Cartilha_GLOBAL!R5400&gt;0,"c","b"))</f>
        <v>0</v>
      </c>
    </row>
    <row r="5401" ht="22.5" hidden="1" spans="1:20">
      <c r="A5401" s="158">
        <f>Cartilha_GLOBAL!A5401</f>
        <v>96641</v>
      </c>
      <c r="B5401" s="100" t="str">
        <f>Cartilha_GLOBAL!B5401</f>
        <v>SINAPI</v>
      </c>
      <c r="C5401" s="104" t="str">
        <f>Cartilha_GLOBAL!C5401</f>
        <v>CONECTOR FÊMEA, PPR, 25 X 1/2  , CLASSE PN 25, INSTALADO EM RAMAL OU SUB-RAMAL DE ÁGUA   FORNECIMENTO E INSTALAÇÃO. AF_08/2022</v>
      </c>
      <c r="D5401" s="94" t="str">
        <f>Cartilha_GLOBAL!D5401</f>
        <v>UN</v>
      </c>
      <c r="E5401" s="105">
        <f>Cartilha_GLOBAL!$E5401</f>
        <v>18.48</v>
      </c>
      <c r="F5401" s="182">
        <f>Cartilha_GLOBAL!$F5401</f>
        <v>22.68</v>
      </c>
      <c r="G5401" s="108"/>
      <c r="H5401" s="107">
        <f t="shared" si="333"/>
        <v>0</v>
      </c>
      <c r="I5401" s="143">
        <f t="shared" si="334"/>
        <v>0</v>
      </c>
      <c r="J5401" s="142"/>
      <c r="K5401" s="145"/>
      <c r="L5401" s="7" t="str">
        <f t="shared" si="335"/>
        <v/>
      </c>
      <c r="M5401" s="7" t="str">
        <f t="shared" si="336"/>
        <v/>
      </c>
      <c r="N5401" s="7" t="str">
        <f>Cartilha_GLOBAL!N5401</f>
        <v/>
      </c>
      <c r="O5401" s="144"/>
      <c r="Q5401" s="151"/>
      <c r="R5401" s="152">
        <v>0</v>
      </c>
      <c r="T5401" s="153">
        <f>IF(Cartilha_GLOBAL!R5401=0,0,IF(Cartilha_GLOBAL!R5401&gt;0,"c","b"))</f>
        <v>0</v>
      </c>
    </row>
    <row r="5402" ht="22.5" hidden="1" spans="1:20">
      <c r="A5402" s="158">
        <f>Cartilha_GLOBAL!A5402</f>
        <v>96642</v>
      </c>
      <c r="B5402" s="100" t="str">
        <f>Cartilha_GLOBAL!B5402</f>
        <v>SINAPI</v>
      </c>
      <c r="C5402" s="104" t="str">
        <f>Cartilha_GLOBAL!C5402</f>
        <v>TÊ NORMAL, PPR, DN 25 MM, CLASSE PN 25, INSTALADO EM RAMAL OU SUB-RAMAL DE ÁGUA   FORNECIMENTO E INSTALAÇÃO. AF_08/2022</v>
      </c>
      <c r="D5402" s="94" t="str">
        <f>Cartilha_GLOBAL!D5402</f>
        <v>UN</v>
      </c>
      <c r="E5402" s="105">
        <f>Cartilha_GLOBAL!$E5402</f>
        <v>23.45</v>
      </c>
      <c r="F5402" s="182">
        <f>Cartilha_GLOBAL!$F5402</f>
        <v>28.78</v>
      </c>
      <c r="G5402" s="108"/>
      <c r="H5402" s="107">
        <f t="shared" si="333"/>
        <v>0</v>
      </c>
      <c r="I5402" s="143">
        <f t="shared" si="334"/>
        <v>0</v>
      </c>
      <c r="J5402" s="142"/>
      <c r="K5402" s="145"/>
      <c r="L5402" s="7" t="str">
        <f t="shared" si="335"/>
        <v/>
      </c>
      <c r="M5402" s="7" t="str">
        <f t="shared" si="336"/>
        <v/>
      </c>
      <c r="N5402" s="7" t="str">
        <f>Cartilha_GLOBAL!N5402</f>
        <v/>
      </c>
      <c r="O5402" s="144"/>
      <c r="Q5402" s="151"/>
      <c r="R5402" s="152">
        <v>0</v>
      </c>
      <c r="T5402" s="153">
        <f>IF(Cartilha_GLOBAL!R5402=0,0,IF(Cartilha_GLOBAL!R5402&gt;0,"c","b"))</f>
        <v>0</v>
      </c>
    </row>
    <row r="5403" ht="22.5" hidden="1" spans="1:20">
      <c r="A5403" s="158">
        <f>Cartilha_GLOBAL!A5403</f>
        <v>96643</v>
      </c>
      <c r="B5403" s="100" t="str">
        <f>Cartilha_GLOBAL!B5403</f>
        <v>SINAPI</v>
      </c>
      <c r="C5403" s="104" t="str">
        <f>Cartilha_GLOBAL!C5403</f>
        <v>TÊ MISTURADOR, PPR, 25 X 3/4   , CLASSE PN 25, INSTALADO EM RAMAL OU SUB-RAMAL DE ÁGUA   FORNECIMENTO E INSTALAÇÃO. AF_08/2022</v>
      </c>
      <c r="D5403" s="94" t="str">
        <f>Cartilha_GLOBAL!D5403</f>
        <v>UN</v>
      </c>
      <c r="E5403" s="105">
        <f>Cartilha_GLOBAL!$E5403</f>
        <v>48.16</v>
      </c>
      <c r="F5403" s="182">
        <f>Cartilha_GLOBAL!$F5403</f>
        <v>59.11</v>
      </c>
      <c r="G5403" s="108"/>
      <c r="H5403" s="107">
        <f t="shared" si="333"/>
        <v>0</v>
      </c>
      <c r="I5403" s="143">
        <f t="shared" si="334"/>
        <v>0</v>
      </c>
      <c r="J5403" s="142"/>
      <c r="K5403" s="228"/>
      <c r="L5403" s="7" t="str">
        <f t="shared" si="335"/>
        <v/>
      </c>
      <c r="M5403" s="7" t="str">
        <f t="shared" si="336"/>
        <v/>
      </c>
      <c r="N5403" s="7" t="str">
        <f>Cartilha_GLOBAL!N5403</f>
        <v/>
      </c>
      <c r="O5403" s="144"/>
      <c r="Q5403" s="151"/>
      <c r="R5403" s="152">
        <v>0</v>
      </c>
      <c r="T5403" s="153">
        <f>IF(Cartilha_GLOBAL!R5403=0,0,IF(Cartilha_GLOBAL!R5403&gt;0,"c","b"))</f>
        <v>0</v>
      </c>
    </row>
    <row r="5404" ht="22.5" hidden="1" spans="1:20">
      <c r="A5404" s="158">
        <f>Cartilha_GLOBAL!A5404</f>
        <v>96650</v>
      </c>
      <c r="B5404" s="100" t="str">
        <f>Cartilha_GLOBAL!B5404</f>
        <v>SINAPI</v>
      </c>
      <c r="C5404" s="104" t="str">
        <f>Cartilha_GLOBAL!C5404</f>
        <v>JOELHO 90 GRAUS, PPR, DN 25 MM, CLASSE PN 25, INSTALADO EM RAMAL DE DISTRIBUIÇÃO   FORNECIMENTO E INSTALAÇÃO. AF_08/2022</v>
      </c>
      <c r="D5404" s="94" t="str">
        <f>Cartilha_GLOBAL!D5404</f>
        <v>UN</v>
      </c>
      <c r="E5404" s="105">
        <f>Cartilha_GLOBAL!$E5404</f>
        <v>9.86</v>
      </c>
      <c r="F5404" s="182">
        <f>Cartilha_GLOBAL!$F5404</f>
        <v>12.1</v>
      </c>
      <c r="G5404" s="108"/>
      <c r="H5404" s="107">
        <f t="shared" si="333"/>
        <v>0</v>
      </c>
      <c r="I5404" s="143">
        <f t="shared" si="334"/>
        <v>0</v>
      </c>
      <c r="J5404" s="142"/>
      <c r="K5404" s="228"/>
      <c r="L5404" s="7" t="str">
        <f t="shared" si="335"/>
        <v/>
      </c>
      <c r="M5404" s="7" t="str">
        <f t="shared" si="336"/>
        <v/>
      </c>
      <c r="N5404" s="7" t="str">
        <f>Cartilha_GLOBAL!N5404</f>
        <v/>
      </c>
      <c r="O5404" s="144"/>
      <c r="Q5404" s="151"/>
      <c r="R5404" s="152">
        <v>0</v>
      </c>
      <c r="T5404" s="153">
        <f>IF(Cartilha_GLOBAL!R5404=0,0,IF(Cartilha_GLOBAL!R5404&gt;0,"c","b"))</f>
        <v>0</v>
      </c>
    </row>
    <row r="5405" ht="22.5" hidden="1" spans="1:20">
      <c r="A5405" s="158">
        <f>Cartilha_GLOBAL!A5405</f>
        <v>96651</v>
      </c>
      <c r="B5405" s="100" t="str">
        <f>Cartilha_GLOBAL!B5405</f>
        <v>SINAPI</v>
      </c>
      <c r="C5405" s="104" t="str">
        <f>Cartilha_GLOBAL!C5405</f>
        <v>JOELHO 45 GRAUS, PPR, DN 25 MM, CLASSE PN 25, INSTALADO EM RAMAL DE DISTRIBUIÇÃO DE ÁGUA   FORNECIMENTO E INSTALAÇÃO. AF_08/2022</v>
      </c>
      <c r="D5405" s="94" t="str">
        <f>Cartilha_GLOBAL!D5405</f>
        <v>UN</v>
      </c>
      <c r="E5405" s="105">
        <f>Cartilha_GLOBAL!$E5405</f>
        <v>10.28</v>
      </c>
      <c r="F5405" s="182">
        <f>Cartilha_GLOBAL!$F5405</f>
        <v>12.62</v>
      </c>
      <c r="G5405" s="108"/>
      <c r="H5405" s="107">
        <f t="shared" si="333"/>
        <v>0</v>
      </c>
      <c r="I5405" s="143">
        <f t="shared" si="334"/>
        <v>0</v>
      </c>
      <c r="J5405" s="142"/>
      <c r="K5405" s="228"/>
      <c r="L5405" s="7" t="str">
        <f t="shared" si="335"/>
        <v/>
      </c>
      <c r="M5405" s="7" t="str">
        <f t="shared" si="336"/>
        <v/>
      </c>
      <c r="N5405" s="7" t="str">
        <f>Cartilha_GLOBAL!N5405</f>
        <v/>
      </c>
      <c r="O5405" s="144"/>
      <c r="Q5405" s="151"/>
      <c r="R5405" s="152">
        <v>0</v>
      </c>
      <c r="T5405" s="153">
        <f>IF(Cartilha_GLOBAL!R5405=0,0,IF(Cartilha_GLOBAL!R5405&gt;0,"c","b"))</f>
        <v>0</v>
      </c>
    </row>
    <row r="5406" ht="22.5" hidden="1" spans="1:20">
      <c r="A5406" s="158">
        <f>Cartilha_GLOBAL!A5406</f>
        <v>96652</v>
      </c>
      <c r="B5406" s="100" t="str">
        <f>Cartilha_GLOBAL!B5406</f>
        <v>SINAPI</v>
      </c>
      <c r="C5406" s="104" t="str">
        <f>Cartilha_GLOBAL!C5406</f>
        <v>JOELHO 90 GRAUS, PPR, DN 32 MM, CLASSE PN 25, INSTALADO EM RAMAL DE DISTRIBUIÇÃO - FORNECIMENTO E INSTALAÇÃO. AF_08/2022</v>
      </c>
      <c r="D5406" s="94" t="str">
        <f>Cartilha_GLOBAL!D5406</f>
        <v>UN</v>
      </c>
      <c r="E5406" s="105">
        <f>Cartilha_GLOBAL!$E5406</f>
        <v>11.63</v>
      </c>
      <c r="F5406" s="182">
        <f>Cartilha_GLOBAL!$F5406</f>
        <v>14.27</v>
      </c>
      <c r="G5406" s="108"/>
      <c r="H5406" s="107">
        <f t="shared" si="333"/>
        <v>0</v>
      </c>
      <c r="I5406" s="143">
        <f t="shared" si="334"/>
        <v>0</v>
      </c>
      <c r="J5406" s="142"/>
      <c r="K5406" s="228"/>
      <c r="L5406" s="7" t="str">
        <f t="shared" si="335"/>
        <v/>
      </c>
      <c r="M5406" s="7" t="str">
        <f t="shared" si="336"/>
        <v/>
      </c>
      <c r="N5406" s="7" t="str">
        <f>Cartilha_GLOBAL!N5406</f>
        <v/>
      </c>
      <c r="O5406" s="144"/>
      <c r="Q5406" s="151"/>
      <c r="R5406" s="152">
        <v>0</v>
      </c>
      <c r="T5406" s="153">
        <f>IF(Cartilha_GLOBAL!R5406=0,0,IF(Cartilha_GLOBAL!R5406&gt;0,"c","b"))</f>
        <v>0</v>
      </c>
    </row>
    <row r="5407" ht="22.5" hidden="1" spans="1:20">
      <c r="A5407" s="158">
        <f>Cartilha_GLOBAL!A5407</f>
        <v>96653</v>
      </c>
      <c r="B5407" s="100" t="str">
        <f>Cartilha_GLOBAL!B5407</f>
        <v>SINAPI</v>
      </c>
      <c r="C5407" s="104" t="str">
        <f>Cartilha_GLOBAL!C5407</f>
        <v>JOELHO 45 GRAUS, PPR, DN 32 MM, CLASSE PN 25, INSTALADO EM RAMAL DE DISTRIBUIÇÃO DE ÁGUA - FORNECIMENTO E INSTALAÇÃO. AF_08/2022</v>
      </c>
      <c r="D5407" s="94" t="str">
        <f>Cartilha_GLOBAL!D5407</f>
        <v>UN</v>
      </c>
      <c r="E5407" s="105">
        <f>Cartilha_GLOBAL!$E5407</f>
        <v>15.09</v>
      </c>
      <c r="F5407" s="182">
        <f>Cartilha_GLOBAL!$F5407</f>
        <v>18.52</v>
      </c>
      <c r="G5407" s="108"/>
      <c r="H5407" s="107">
        <f t="shared" si="333"/>
        <v>0</v>
      </c>
      <c r="I5407" s="143">
        <f t="shared" si="334"/>
        <v>0</v>
      </c>
      <c r="J5407" s="142"/>
      <c r="K5407" s="145"/>
      <c r="L5407" s="7" t="str">
        <f t="shared" si="335"/>
        <v/>
      </c>
      <c r="M5407" s="7" t="str">
        <f t="shared" si="336"/>
        <v/>
      </c>
      <c r="N5407" s="7" t="str">
        <f>Cartilha_GLOBAL!N5407</f>
        <v/>
      </c>
      <c r="O5407" s="144"/>
      <c r="Q5407" s="151"/>
      <c r="R5407" s="152">
        <v>0</v>
      </c>
      <c r="T5407" s="153">
        <f>IF(Cartilha_GLOBAL!R5407=0,0,IF(Cartilha_GLOBAL!R5407&gt;0,"c","b"))</f>
        <v>0</v>
      </c>
    </row>
    <row r="5408" ht="22.5" hidden="1" spans="1:20">
      <c r="A5408" s="158">
        <f>Cartilha_GLOBAL!A5408</f>
        <v>96654</v>
      </c>
      <c r="B5408" s="100" t="str">
        <f>Cartilha_GLOBAL!B5408</f>
        <v>SINAPI</v>
      </c>
      <c r="C5408" s="104" t="str">
        <f>Cartilha_GLOBAL!C5408</f>
        <v>JOELHO 90 GRAUS, PPR, DN 40 MM, CLASSE PN 25, INSTALADO EM RAMAL DE DISTRIBUIÇÃO - FORNECIMENTO E INSTALAÇÃO. AF_08/2022</v>
      </c>
      <c r="D5408" s="94" t="str">
        <f>Cartilha_GLOBAL!D5408</f>
        <v>UN</v>
      </c>
      <c r="E5408" s="105">
        <f>Cartilha_GLOBAL!$E5408</f>
        <v>17.12</v>
      </c>
      <c r="F5408" s="182">
        <f>Cartilha_GLOBAL!$F5408</f>
        <v>21.01</v>
      </c>
      <c r="G5408" s="108"/>
      <c r="H5408" s="107">
        <f t="shared" si="333"/>
        <v>0</v>
      </c>
      <c r="I5408" s="143">
        <f t="shared" si="334"/>
        <v>0</v>
      </c>
      <c r="J5408" s="142"/>
      <c r="K5408" s="228"/>
      <c r="L5408" s="7" t="str">
        <f t="shared" si="335"/>
        <v/>
      </c>
      <c r="M5408" s="7" t="str">
        <f t="shared" si="336"/>
        <v/>
      </c>
      <c r="N5408" s="7" t="str">
        <f>Cartilha_GLOBAL!N5408</f>
        <v/>
      </c>
      <c r="O5408" s="144"/>
      <c r="Q5408" s="151"/>
      <c r="R5408" s="152">
        <v>0</v>
      </c>
      <c r="T5408" s="153">
        <f>IF(Cartilha_GLOBAL!R5408=0,0,IF(Cartilha_GLOBAL!R5408&gt;0,"c","b"))</f>
        <v>0</v>
      </c>
    </row>
    <row r="5409" ht="22.5" hidden="1" spans="1:20">
      <c r="A5409" s="158">
        <f>Cartilha_GLOBAL!A5409</f>
        <v>96655</v>
      </c>
      <c r="B5409" s="100" t="str">
        <f>Cartilha_GLOBAL!B5409</f>
        <v>SINAPI</v>
      </c>
      <c r="C5409" s="104" t="str">
        <f>Cartilha_GLOBAL!C5409</f>
        <v>JOELHO 45 GRAUS, PPR, DN 40 MM, CLASSE PN 25, INSTALADO EM RAMAL DE DISTRIBUIÇÃO DE ÁGUA - FORNECIMENTO E INSTALAÇÃO. AF_08/2022</v>
      </c>
      <c r="D5409" s="94" t="str">
        <f>Cartilha_GLOBAL!D5409</f>
        <v>UN</v>
      </c>
      <c r="E5409" s="105">
        <f>Cartilha_GLOBAL!$E5409</f>
        <v>22.75</v>
      </c>
      <c r="F5409" s="182">
        <f>Cartilha_GLOBAL!$F5409</f>
        <v>27.92</v>
      </c>
      <c r="G5409" s="108"/>
      <c r="H5409" s="107">
        <f t="shared" si="333"/>
        <v>0</v>
      </c>
      <c r="I5409" s="143">
        <f t="shared" si="334"/>
        <v>0</v>
      </c>
      <c r="J5409" s="142"/>
      <c r="K5409" s="228"/>
      <c r="L5409" s="7" t="str">
        <f t="shared" si="335"/>
        <v/>
      </c>
      <c r="M5409" s="7" t="str">
        <f t="shared" si="336"/>
        <v/>
      </c>
      <c r="N5409" s="7" t="str">
        <f>Cartilha_GLOBAL!N5409</f>
        <v/>
      </c>
      <c r="O5409" s="144"/>
      <c r="Q5409" s="151"/>
      <c r="R5409" s="152">
        <v>0</v>
      </c>
      <c r="T5409" s="153">
        <f>IF(Cartilha_GLOBAL!R5409=0,0,IF(Cartilha_GLOBAL!R5409&gt;0,"c","b"))</f>
        <v>0</v>
      </c>
    </row>
    <row r="5410" ht="22.5" hidden="1" spans="1:20">
      <c r="A5410" s="158">
        <f>Cartilha_GLOBAL!A5410</f>
        <v>96656</v>
      </c>
      <c r="B5410" s="100" t="str">
        <f>Cartilha_GLOBAL!B5410</f>
        <v>SINAPI</v>
      </c>
      <c r="C5410" s="104" t="str">
        <f>Cartilha_GLOBAL!C5410</f>
        <v>LUVA, PPR, DN 25 MM, CLASSE PN 25, INSTALADO EM RAMAL DE DISTRIBUIÇÃO DE ÁGUA   FORNECIMENTO E INSTALAÇÃO. AF_08/2022</v>
      </c>
      <c r="D5410" s="94" t="str">
        <f>Cartilha_GLOBAL!D5410</f>
        <v>UN</v>
      </c>
      <c r="E5410" s="105">
        <f>Cartilha_GLOBAL!$E5410</f>
        <v>7.07</v>
      </c>
      <c r="F5410" s="182">
        <f>Cartilha_GLOBAL!$F5410</f>
        <v>8.68</v>
      </c>
      <c r="G5410" s="108"/>
      <c r="H5410" s="107">
        <f t="shared" si="333"/>
        <v>0</v>
      </c>
      <c r="I5410" s="143">
        <f t="shared" si="334"/>
        <v>0</v>
      </c>
      <c r="J5410" s="142"/>
      <c r="K5410" s="228"/>
      <c r="L5410" s="7" t="str">
        <f t="shared" si="335"/>
        <v/>
      </c>
      <c r="M5410" s="7" t="str">
        <f t="shared" si="336"/>
        <v/>
      </c>
      <c r="N5410" s="7" t="str">
        <f>Cartilha_GLOBAL!N5410</f>
        <v/>
      </c>
      <c r="O5410" s="144"/>
      <c r="Q5410" s="151"/>
      <c r="R5410" s="152">
        <v>0</v>
      </c>
      <c r="T5410" s="153">
        <f>IF(Cartilha_GLOBAL!R5410=0,0,IF(Cartilha_GLOBAL!R5410&gt;0,"c","b"))</f>
        <v>0</v>
      </c>
    </row>
    <row r="5411" ht="22.5" hidden="1" spans="1:20">
      <c r="A5411" s="158">
        <f>Cartilha_GLOBAL!A5411</f>
        <v>96657</v>
      </c>
      <c r="B5411" s="100" t="str">
        <f>Cartilha_GLOBAL!B5411</f>
        <v>SINAPI</v>
      </c>
      <c r="C5411" s="104" t="str">
        <f>Cartilha_GLOBAL!C5411</f>
        <v>CONECTOR MACHO, PPR, 25 X 1/2, CLASSE PN 25, INSTALADO EM RAMAL DE DISTRIBUIÇÃO DE ÁGUA   FORNECIMENTO E INSTALAÇÃO. AF_08/2022</v>
      </c>
      <c r="D5411" s="94" t="str">
        <f>Cartilha_GLOBAL!D5411</f>
        <v>UN</v>
      </c>
      <c r="E5411" s="105">
        <f>Cartilha_GLOBAL!$E5411</f>
        <v>25.03</v>
      </c>
      <c r="F5411" s="182">
        <f>Cartilha_GLOBAL!$F5411</f>
        <v>30.72</v>
      </c>
      <c r="G5411" s="108"/>
      <c r="H5411" s="107">
        <f t="shared" si="333"/>
        <v>0</v>
      </c>
      <c r="I5411" s="143">
        <f t="shared" si="334"/>
        <v>0</v>
      </c>
      <c r="J5411" s="142"/>
      <c r="K5411" s="228"/>
      <c r="L5411" s="7" t="str">
        <f t="shared" si="335"/>
        <v/>
      </c>
      <c r="M5411" s="7" t="str">
        <f t="shared" si="336"/>
        <v/>
      </c>
      <c r="N5411" s="7" t="str">
        <f>Cartilha_GLOBAL!N5411</f>
        <v/>
      </c>
      <c r="O5411" s="144"/>
      <c r="Q5411" s="151"/>
      <c r="R5411" s="152">
        <v>0</v>
      </c>
      <c r="T5411" s="153">
        <f>IF(Cartilha_GLOBAL!R5411=0,0,IF(Cartilha_GLOBAL!R5411&gt;0,"c","b"))</f>
        <v>0</v>
      </c>
    </row>
    <row r="5412" ht="22.5" hidden="1" spans="1:20">
      <c r="A5412" s="158">
        <f>Cartilha_GLOBAL!A5412</f>
        <v>96658</v>
      </c>
      <c r="B5412" s="100" t="str">
        <f>Cartilha_GLOBAL!B5412</f>
        <v>SINAPI</v>
      </c>
      <c r="C5412" s="104" t="str">
        <f>Cartilha_GLOBAL!C5412</f>
        <v>CONECTOR FÊMEA, PPR, 25 X 1/2  , CLASSE PN 25, INSTALADO EM RAMAL DE DISTRIBUIÇÃO DE ÁGUA   FORNECIMENTO E INSTALAÇÃO. AF_08/2022</v>
      </c>
      <c r="D5412" s="94" t="str">
        <f>Cartilha_GLOBAL!D5412</f>
        <v>UN</v>
      </c>
      <c r="E5412" s="105">
        <f>Cartilha_GLOBAL!$E5412</f>
        <v>16.12</v>
      </c>
      <c r="F5412" s="182">
        <f>Cartilha_GLOBAL!$F5412</f>
        <v>19.79</v>
      </c>
      <c r="G5412" s="108"/>
      <c r="H5412" s="107">
        <f t="shared" si="333"/>
        <v>0</v>
      </c>
      <c r="I5412" s="143">
        <f t="shared" si="334"/>
        <v>0</v>
      </c>
      <c r="J5412" s="142"/>
      <c r="K5412" s="228"/>
      <c r="L5412" s="7" t="str">
        <f t="shared" si="335"/>
        <v/>
      </c>
      <c r="M5412" s="7" t="str">
        <f t="shared" si="336"/>
        <v/>
      </c>
      <c r="N5412" s="7" t="str">
        <f>Cartilha_GLOBAL!N5412</f>
        <v/>
      </c>
      <c r="O5412" s="144"/>
      <c r="Q5412" s="151"/>
      <c r="R5412" s="152">
        <v>0</v>
      </c>
      <c r="T5412" s="153">
        <f>IF(Cartilha_GLOBAL!R5412=0,0,IF(Cartilha_GLOBAL!R5412&gt;0,"c","b"))</f>
        <v>0</v>
      </c>
    </row>
    <row r="5413" ht="22.5" hidden="1" spans="1:20">
      <c r="A5413" s="158">
        <f>Cartilha_GLOBAL!A5413</f>
        <v>96659</v>
      </c>
      <c r="B5413" s="100" t="str">
        <f>Cartilha_GLOBAL!B5413</f>
        <v>SINAPI</v>
      </c>
      <c r="C5413" s="104" t="str">
        <f>Cartilha_GLOBAL!C5413</f>
        <v>LUVA, PPR, DN 32 MM, CLASSE PN 25, INSTALADO EM RAMAL DE DISTRIBUIÇÃO DE ÁGUA   FORNECIMENTO E INSTALAÇÃO. AF_08/2022</v>
      </c>
      <c r="D5413" s="94" t="str">
        <f>Cartilha_GLOBAL!D5413</f>
        <v>UN</v>
      </c>
      <c r="E5413" s="105">
        <f>Cartilha_GLOBAL!$E5413</f>
        <v>9.12</v>
      </c>
      <c r="F5413" s="182">
        <f>Cartilha_GLOBAL!$F5413</f>
        <v>11.19</v>
      </c>
      <c r="G5413" s="108"/>
      <c r="H5413" s="107">
        <f t="shared" si="333"/>
        <v>0</v>
      </c>
      <c r="I5413" s="143">
        <f t="shared" si="334"/>
        <v>0</v>
      </c>
      <c r="J5413" s="142"/>
      <c r="K5413" s="228"/>
      <c r="L5413" s="7" t="str">
        <f t="shared" si="335"/>
        <v/>
      </c>
      <c r="M5413" s="7" t="str">
        <f t="shared" si="336"/>
        <v/>
      </c>
      <c r="N5413" s="7" t="str">
        <f>Cartilha_GLOBAL!N5413</f>
        <v/>
      </c>
      <c r="O5413" s="144"/>
      <c r="Q5413" s="151"/>
      <c r="R5413" s="152">
        <v>0</v>
      </c>
      <c r="T5413" s="153">
        <f>IF(Cartilha_GLOBAL!R5413=0,0,IF(Cartilha_GLOBAL!R5413&gt;0,"c","b"))</f>
        <v>0</v>
      </c>
    </row>
    <row r="5414" ht="22.5" hidden="1" spans="1:20">
      <c r="A5414" s="158">
        <f>Cartilha_GLOBAL!A5414</f>
        <v>96660</v>
      </c>
      <c r="B5414" s="100" t="str">
        <f>Cartilha_GLOBAL!B5414</f>
        <v>SINAPI</v>
      </c>
      <c r="C5414" s="104" t="str">
        <f>Cartilha_GLOBAL!C5414</f>
        <v>CONECTOR MACHO, PPR, 32 X 3/4, CLASSE PN 25, INSTALADO EM RAMAL DE DISTRIBUIÇÃO DE ÁGUA   FORNECIMENTO E INSTALAÇÃO. AF_08/2022</v>
      </c>
      <c r="D5414" s="94" t="str">
        <f>Cartilha_GLOBAL!D5414</f>
        <v>UN</v>
      </c>
      <c r="E5414" s="105">
        <f>Cartilha_GLOBAL!$E5414</f>
        <v>33.85</v>
      </c>
      <c r="F5414" s="182">
        <f>Cartilha_GLOBAL!$F5414</f>
        <v>41.55</v>
      </c>
      <c r="G5414" s="108"/>
      <c r="H5414" s="107">
        <f t="shared" si="333"/>
        <v>0</v>
      </c>
      <c r="I5414" s="143">
        <f t="shared" si="334"/>
        <v>0</v>
      </c>
      <c r="J5414" s="142"/>
      <c r="K5414" s="228"/>
      <c r="L5414" s="7" t="str">
        <f t="shared" si="335"/>
        <v/>
      </c>
      <c r="M5414" s="7" t="str">
        <f t="shared" si="336"/>
        <v/>
      </c>
      <c r="N5414" s="7" t="str">
        <f>Cartilha_GLOBAL!N5414</f>
        <v/>
      </c>
      <c r="O5414" s="144"/>
      <c r="Q5414" s="151"/>
      <c r="R5414" s="152">
        <v>0</v>
      </c>
      <c r="T5414" s="153">
        <f>IF(Cartilha_GLOBAL!R5414=0,0,IF(Cartilha_GLOBAL!R5414&gt;0,"c","b"))</f>
        <v>0</v>
      </c>
    </row>
    <row r="5415" ht="22.5" hidden="1" spans="1:20">
      <c r="A5415" s="158">
        <f>Cartilha_GLOBAL!A5415</f>
        <v>96661</v>
      </c>
      <c r="B5415" s="100" t="str">
        <f>Cartilha_GLOBAL!B5415</f>
        <v>SINAPI</v>
      </c>
      <c r="C5415" s="104" t="str">
        <f>Cartilha_GLOBAL!C5415</f>
        <v>CONECTOR FÊMEA, PPR, 32 X 3/4, CLASSE PN 25, INSTALADO EM RAMAL DE DISTRIBUIÇÃO DE ÁGUA   FORNECIMENTO E INSTALAÇÃO. AF_08/2022</v>
      </c>
      <c r="D5415" s="94" t="str">
        <f>Cartilha_GLOBAL!D5415</f>
        <v>UN</v>
      </c>
      <c r="E5415" s="105">
        <f>Cartilha_GLOBAL!$E5415</f>
        <v>33.54</v>
      </c>
      <c r="F5415" s="182">
        <f>Cartilha_GLOBAL!$F5415</f>
        <v>41.17</v>
      </c>
      <c r="G5415" s="108"/>
      <c r="H5415" s="107">
        <f t="shared" si="333"/>
        <v>0</v>
      </c>
      <c r="I5415" s="143">
        <f t="shared" si="334"/>
        <v>0</v>
      </c>
      <c r="J5415" s="142"/>
      <c r="K5415" s="228"/>
      <c r="L5415" s="7" t="str">
        <f t="shared" si="335"/>
        <v/>
      </c>
      <c r="M5415" s="7" t="str">
        <f t="shared" si="336"/>
        <v/>
      </c>
      <c r="N5415" s="7" t="str">
        <f>Cartilha_GLOBAL!N5415</f>
        <v/>
      </c>
      <c r="O5415" s="144"/>
      <c r="Q5415" s="151"/>
      <c r="R5415" s="152">
        <v>0</v>
      </c>
      <c r="T5415" s="153">
        <f>IF(Cartilha_GLOBAL!R5415=0,0,IF(Cartilha_GLOBAL!R5415&gt;0,"c","b"))</f>
        <v>0</v>
      </c>
    </row>
    <row r="5416" ht="22.5" hidden="1" spans="1:20">
      <c r="A5416" s="158">
        <f>Cartilha_GLOBAL!A5416</f>
        <v>96662</v>
      </c>
      <c r="B5416" s="100" t="str">
        <f>Cartilha_GLOBAL!B5416</f>
        <v>SINAPI</v>
      </c>
      <c r="C5416" s="104" t="str">
        <f>Cartilha_GLOBAL!C5416</f>
        <v>BUCHA DE REDUÇÃO, PPR, 32 X 25, CLASSE PN 25, INSTALADO EM RAMAL DE DISTRIBUIÇÃO DE ÁGUA   FORNECIMENTO E INSTALAÇÃO. AF_08/2022</v>
      </c>
      <c r="D5416" s="94" t="str">
        <f>Cartilha_GLOBAL!D5416</f>
        <v>UN</v>
      </c>
      <c r="E5416" s="105">
        <f>Cartilha_GLOBAL!$E5416</f>
        <v>10.09</v>
      </c>
      <c r="F5416" s="182">
        <f>Cartilha_GLOBAL!$F5416</f>
        <v>12.38</v>
      </c>
      <c r="G5416" s="108"/>
      <c r="H5416" s="107">
        <f t="shared" si="333"/>
        <v>0</v>
      </c>
      <c r="I5416" s="143">
        <f t="shared" si="334"/>
        <v>0</v>
      </c>
      <c r="J5416" s="142"/>
      <c r="K5416" s="145"/>
      <c r="L5416" s="7" t="str">
        <f t="shared" si="335"/>
        <v/>
      </c>
      <c r="M5416" s="7" t="str">
        <f t="shared" si="336"/>
        <v/>
      </c>
      <c r="N5416" s="7" t="str">
        <f>Cartilha_GLOBAL!N5416</f>
        <v/>
      </c>
      <c r="O5416" s="144"/>
      <c r="Q5416" s="151"/>
      <c r="R5416" s="152">
        <v>0</v>
      </c>
      <c r="T5416" s="153">
        <f>IF(Cartilha_GLOBAL!R5416=0,0,IF(Cartilha_GLOBAL!R5416&gt;0,"c","b"))</f>
        <v>0</v>
      </c>
    </row>
    <row r="5417" ht="22.5" hidden="1" spans="1:20">
      <c r="A5417" s="158">
        <f>Cartilha_GLOBAL!A5417</f>
        <v>96663</v>
      </c>
      <c r="B5417" s="100" t="str">
        <f>Cartilha_GLOBAL!B5417</f>
        <v>SINAPI</v>
      </c>
      <c r="C5417" s="104" t="str">
        <f>Cartilha_GLOBAL!C5417</f>
        <v>LUVA, PPR, DN 40 MM, CLASSE PN 25, INSTALADO EM RAMAL DE DISTRIBUIÇÃO DE ÁGUA   FORNECIMENTO E INSTALAÇÃO. AF_08/2022</v>
      </c>
      <c r="D5417" s="94" t="str">
        <f>Cartilha_GLOBAL!D5417</f>
        <v>UN</v>
      </c>
      <c r="E5417" s="105">
        <f>Cartilha_GLOBAL!$E5417</f>
        <v>16.93</v>
      </c>
      <c r="F5417" s="182">
        <f>Cartilha_GLOBAL!$F5417</f>
        <v>20.78</v>
      </c>
      <c r="G5417" s="108"/>
      <c r="H5417" s="107">
        <f t="shared" si="333"/>
        <v>0</v>
      </c>
      <c r="I5417" s="143">
        <f t="shared" si="334"/>
        <v>0</v>
      </c>
      <c r="J5417" s="142"/>
      <c r="K5417" s="145"/>
      <c r="L5417" s="7" t="str">
        <f t="shared" si="335"/>
        <v/>
      </c>
      <c r="M5417" s="7" t="str">
        <f t="shared" si="336"/>
        <v/>
      </c>
      <c r="N5417" s="7" t="str">
        <f>Cartilha_GLOBAL!N5417</f>
        <v/>
      </c>
      <c r="O5417" s="144"/>
      <c r="Q5417" s="151"/>
      <c r="R5417" s="152">
        <v>0</v>
      </c>
      <c r="T5417" s="153">
        <f>IF(Cartilha_GLOBAL!R5417=0,0,IF(Cartilha_GLOBAL!R5417&gt;0,"c","b"))</f>
        <v>0</v>
      </c>
    </row>
    <row r="5418" ht="22.5" hidden="1" spans="1:20">
      <c r="A5418" s="158">
        <f>Cartilha_GLOBAL!A5418</f>
        <v>96664</v>
      </c>
      <c r="B5418" s="100" t="str">
        <f>Cartilha_GLOBAL!B5418</f>
        <v>SINAPI</v>
      </c>
      <c r="C5418" s="104" t="str">
        <f>Cartilha_GLOBAL!C5418</f>
        <v>BUCHA DE REDUÇÃO, PPR, 40 X 25, CLASSE PN 25, INSTALADO EM RAMAL DE DISTRIBUIÇÃO DE ÁGUA   FORNECIMENTO E INSTALAÇÃO. AF_08/2022</v>
      </c>
      <c r="D5418" s="94" t="str">
        <f>Cartilha_GLOBAL!D5418</f>
        <v>UN</v>
      </c>
      <c r="E5418" s="105">
        <f>Cartilha_GLOBAL!$E5418</f>
        <v>18.53</v>
      </c>
      <c r="F5418" s="182">
        <f>Cartilha_GLOBAL!$F5418</f>
        <v>22.74</v>
      </c>
      <c r="G5418" s="108"/>
      <c r="H5418" s="107">
        <f t="shared" si="333"/>
        <v>0</v>
      </c>
      <c r="I5418" s="143">
        <f t="shared" si="334"/>
        <v>0</v>
      </c>
      <c r="J5418" s="142"/>
      <c r="K5418" s="228"/>
      <c r="L5418" s="7" t="str">
        <f t="shared" si="335"/>
        <v/>
      </c>
      <c r="M5418" s="7" t="str">
        <f t="shared" si="336"/>
        <v/>
      </c>
      <c r="N5418" s="7" t="str">
        <f>Cartilha_GLOBAL!N5418</f>
        <v/>
      </c>
      <c r="O5418" s="144"/>
      <c r="Q5418" s="151"/>
      <c r="R5418" s="152">
        <v>0</v>
      </c>
      <c r="T5418" s="153">
        <f>IF(Cartilha_GLOBAL!R5418=0,0,IF(Cartilha_GLOBAL!R5418&gt;0,"c","b"))</f>
        <v>0</v>
      </c>
    </row>
    <row r="5419" ht="22.5" hidden="1" spans="1:20">
      <c r="A5419" s="158">
        <f>Cartilha_GLOBAL!A5419</f>
        <v>96665</v>
      </c>
      <c r="B5419" s="100" t="str">
        <f>Cartilha_GLOBAL!B5419</f>
        <v>SINAPI</v>
      </c>
      <c r="C5419" s="104" t="str">
        <f>Cartilha_GLOBAL!C5419</f>
        <v>TÊ NORMAL, PPR, DN 25 MM, CLASSE PN 25, INSTALADO EM RAMAL DE DISTRIBUIÇÃO DE ÁGUA   FORNECIMENTO E INSTALAÇÃO. AF_08/2022</v>
      </c>
      <c r="D5419" s="94" t="str">
        <f>Cartilha_GLOBAL!D5419</f>
        <v>UN</v>
      </c>
      <c r="E5419" s="105">
        <f>Cartilha_GLOBAL!$E5419</f>
        <v>12.86</v>
      </c>
      <c r="F5419" s="182">
        <f>Cartilha_GLOBAL!$F5419</f>
        <v>15.78</v>
      </c>
      <c r="G5419" s="108"/>
      <c r="H5419" s="107">
        <f t="shared" si="333"/>
        <v>0</v>
      </c>
      <c r="I5419" s="143">
        <f t="shared" si="334"/>
        <v>0</v>
      </c>
      <c r="J5419" s="142"/>
      <c r="K5419" s="145"/>
      <c r="L5419" s="7" t="str">
        <f t="shared" si="335"/>
        <v/>
      </c>
      <c r="M5419" s="7" t="str">
        <f t="shared" si="336"/>
        <v/>
      </c>
      <c r="N5419" s="7" t="str">
        <f>Cartilha_GLOBAL!N5419</f>
        <v/>
      </c>
      <c r="O5419" s="144"/>
      <c r="Q5419" s="151"/>
      <c r="R5419" s="152">
        <v>0</v>
      </c>
      <c r="T5419" s="153">
        <f>IF(Cartilha_GLOBAL!R5419=0,0,IF(Cartilha_GLOBAL!R5419&gt;0,"c","b"))</f>
        <v>0</v>
      </c>
    </row>
    <row r="5420" ht="22.5" hidden="1" spans="1:20">
      <c r="A5420" s="158">
        <f>Cartilha_GLOBAL!A5420</f>
        <v>96666</v>
      </c>
      <c r="B5420" s="100" t="str">
        <f>Cartilha_GLOBAL!B5420</f>
        <v>SINAPI</v>
      </c>
      <c r="C5420" s="104" t="str">
        <f>Cartilha_GLOBAL!C5420</f>
        <v>TÊ NORMAL, PPR, DN 32 MM, CLASSE PN 25, INSTALADO EM RAMAL DE DISTRIBUIÇÃO DE ÁGUA   FORNECIMENTO E INSTALAÇÃO. AF_08/2022</v>
      </c>
      <c r="D5420" s="94" t="str">
        <f>Cartilha_GLOBAL!D5420</f>
        <v>UN</v>
      </c>
      <c r="E5420" s="105">
        <f>Cartilha_GLOBAL!$E5420</f>
        <v>18.21</v>
      </c>
      <c r="F5420" s="182">
        <f>Cartilha_GLOBAL!$F5420</f>
        <v>22.35</v>
      </c>
      <c r="G5420" s="108"/>
      <c r="H5420" s="107">
        <f t="shared" si="333"/>
        <v>0</v>
      </c>
      <c r="I5420" s="143">
        <f t="shared" si="334"/>
        <v>0</v>
      </c>
      <c r="J5420" s="142"/>
      <c r="K5420" s="228"/>
      <c r="L5420" s="7" t="str">
        <f t="shared" si="335"/>
        <v/>
      </c>
      <c r="M5420" s="7" t="str">
        <f t="shared" si="336"/>
        <v/>
      </c>
      <c r="N5420" s="7" t="str">
        <f>Cartilha_GLOBAL!N5420</f>
        <v/>
      </c>
      <c r="O5420" s="144"/>
      <c r="Q5420" s="151"/>
      <c r="R5420" s="152">
        <v>0</v>
      </c>
      <c r="T5420" s="153">
        <f>IF(Cartilha_GLOBAL!R5420=0,0,IF(Cartilha_GLOBAL!R5420&gt;0,"c","b"))</f>
        <v>0</v>
      </c>
    </row>
    <row r="5421" ht="22.5" hidden="1" spans="1:20">
      <c r="A5421" s="158">
        <f>Cartilha_GLOBAL!A5421</f>
        <v>96667</v>
      </c>
      <c r="B5421" s="100" t="str">
        <f>Cartilha_GLOBAL!B5421</f>
        <v>SINAPI</v>
      </c>
      <c r="C5421" s="104" t="str">
        <f>Cartilha_GLOBAL!C5421</f>
        <v>TÊ NORMAL, PPR, DN 40 MM, CLASSE PN 25, INSTALADO EM RAMAL DE DISTRIBUIÇÃO DE ÁGUA   FORNECIMENTO E INSTALAÇÃO. AF_08/2022</v>
      </c>
      <c r="D5421" s="94" t="str">
        <f>Cartilha_GLOBAL!D5421</f>
        <v>UN</v>
      </c>
      <c r="E5421" s="105">
        <f>Cartilha_GLOBAL!$E5421</f>
        <v>25.44</v>
      </c>
      <c r="F5421" s="182">
        <f>Cartilha_GLOBAL!$F5421</f>
        <v>31.23</v>
      </c>
      <c r="G5421" s="108"/>
      <c r="H5421" s="107">
        <f t="shared" si="333"/>
        <v>0</v>
      </c>
      <c r="I5421" s="143">
        <f t="shared" si="334"/>
        <v>0</v>
      </c>
      <c r="J5421" s="142"/>
      <c r="K5421" s="228"/>
      <c r="L5421" s="7" t="str">
        <f t="shared" si="335"/>
        <v/>
      </c>
      <c r="M5421" s="7" t="str">
        <f t="shared" si="336"/>
        <v/>
      </c>
      <c r="N5421" s="7" t="str">
        <f>Cartilha_GLOBAL!N5421</f>
        <v/>
      </c>
      <c r="O5421" s="144"/>
      <c r="Q5421" s="151"/>
      <c r="R5421" s="152">
        <v>0</v>
      </c>
      <c r="T5421" s="153">
        <f>IF(Cartilha_GLOBAL!R5421=0,0,IF(Cartilha_GLOBAL!R5421&gt;0,"c","b"))</f>
        <v>0</v>
      </c>
    </row>
    <row r="5422" ht="22.5" hidden="1" spans="1:20">
      <c r="A5422" s="158">
        <f>Cartilha_GLOBAL!A5422</f>
        <v>96684</v>
      </c>
      <c r="B5422" s="100" t="str">
        <f>Cartilha_GLOBAL!B5422</f>
        <v>SINAPI</v>
      </c>
      <c r="C5422" s="104" t="str">
        <f>Cartilha_GLOBAL!C5422</f>
        <v>JOELHO 90 GRAUS, PPR, DN 25 MM, CLASSE PN 25, INSTALADO EM PRUMADA DE ÁGUA   FORNECIMENTO E INSTALAÇÃO . AF_08/2022</v>
      </c>
      <c r="D5422" s="94" t="str">
        <f>Cartilha_GLOBAL!D5422</f>
        <v>UN</v>
      </c>
      <c r="E5422" s="105">
        <f>Cartilha_GLOBAL!$E5422</f>
        <v>12.72</v>
      </c>
      <c r="F5422" s="182">
        <f>Cartilha_GLOBAL!$F5422</f>
        <v>15.61</v>
      </c>
      <c r="G5422" s="108"/>
      <c r="H5422" s="107">
        <f t="shared" ref="H5422:H5485" si="337">IF(G5422=0,0,F5422)</f>
        <v>0</v>
      </c>
      <c r="I5422" s="143">
        <f t="shared" ref="I5422:I5485" si="338">IF(ISBLANK(G5422),0,IF(R5422=0,ROUND(G5422*H5422,2),IF(R5422="b",ROUNDDOWN(G5422*H5422,2),ROUNDUP(G5422*H5422,2))))</f>
        <v>0</v>
      </c>
      <c r="J5422" s="142"/>
      <c r="K5422" s="228"/>
      <c r="L5422" s="7" t="str">
        <f t="shared" ref="L5422:L5485" si="339">IF(K5422="X","x",IF(K5422="xx","x",IF(I5422&gt;0,"x","")))</f>
        <v/>
      </c>
      <c r="M5422" s="7" t="str">
        <f t="shared" ref="M5422:M5485" si="340">IF(K5422="X","x",IF(K5422="xx","x",IF(I5422&gt;0,"x","")))</f>
        <v/>
      </c>
      <c r="N5422" s="7" t="str">
        <f>Cartilha_GLOBAL!N5422</f>
        <v/>
      </c>
      <c r="O5422" s="144"/>
      <c r="Q5422" s="151"/>
      <c r="R5422" s="152">
        <v>0</v>
      </c>
      <c r="T5422" s="153">
        <f>IF(Cartilha_GLOBAL!R5422=0,0,IF(Cartilha_GLOBAL!R5422&gt;0,"c","b"))</f>
        <v>0</v>
      </c>
    </row>
    <row r="5423" ht="22.5" hidden="1" spans="1:20">
      <c r="A5423" s="158">
        <f>Cartilha_GLOBAL!A5423</f>
        <v>96685</v>
      </c>
      <c r="B5423" s="100" t="str">
        <f>Cartilha_GLOBAL!B5423</f>
        <v>SINAPI</v>
      </c>
      <c r="C5423" s="104" t="str">
        <f>Cartilha_GLOBAL!C5423</f>
        <v>JOELHO 45 GRAUS, PPR, DN 25 MM, CLASSE PN 25, INSTALADO EM PRUMADA DE ÁGUA   FORNECIMENTO E INSTALAÇÃO . AF_08/2022</v>
      </c>
      <c r="D5423" s="94" t="str">
        <f>Cartilha_GLOBAL!D5423</f>
        <v>UN</v>
      </c>
      <c r="E5423" s="105">
        <f>Cartilha_GLOBAL!$E5423</f>
        <v>13.14</v>
      </c>
      <c r="F5423" s="182">
        <f>Cartilha_GLOBAL!$F5423</f>
        <v>16.13</v>
      </c>
      <c r="G5423" s="108"/>
      <c r="H5423" s="107">
        <f t="shared" si="337"/>
        <v>0</v>
      </c>
      <c r="I5423" s="143">
        <f t="shared" si="338"/>
        <v>0</v>
      </c>
      <c r="J5423" s="142"/>
      <c r="K5423" s="228"/>
      <c r="L5423" s="7" t="str">
        <f t="shared" si="339"/>
        <v/>
      </c>
      <c r="M5423" s="7" t="str">
        <f t="shared" si="340"/>
        <v/>
      </c>
      <c r="N5423" s="7" t="str">
        <f>Cartilha_GLOBAL!N5423</f>
        <v/>
      </c>
      <c r="O5423" s="144"/>
      <c r="Q5423" s="151"/>
      <c r="R5423" s="152">
        <v>0</v>
      </c>
      <c r="T5423" s="153">
        <f>IF(Cartilha_GLOBAL!R5423=0,0,IF(Cartilha_GLOBAL!R5423&gt;0,"c","b"))</f>
        <v>0</v>
      </c>
    </row>
    <row r="5424" ht="22.5" hidden="1" spans="1:20">
      <c r="A5424" s="158">
        <f>Cartilha_GLOBAL!A5424</f>
        <v>96686</v>
      </c>
      <c r="B5424" s="100" t="str">
        <f>Cartilha_GLOBAL!B5424</f>
        <v>SINAPI</v>
      </c>
      <c r="C5424" s="104" t="str">
        <f>Cartilha_GLOBAL!C5424</f>
        <v>JOELHO 90 GRAUS, PPR, DN 32 MM, CLASSE PN 25, INSTALADO EM PRUMADA DE ÁGUA   FORNECIMENTO E INSTALAÇÃO . AF_08/2022</v>
      </c>
      <c r="D5424" s="94" t="str">
        <f>Cartilha_GLOBAL!D5424</f>
        <v>UN</v>
      </c>
      <c r="E5424" s="105">
        <f>Cartilha_GLOBAL!$E5424</f>
        <v>16.33</v>
      </c>
      <c r="F5424" s="182">
        <f>Cartilha_GLOBAL!$F5424</f>
        <v>20.04</v>
      </c>
      <c r="G5424" s="108"/>
      <c r="H5424" s="107">
        <f t="shared" si="337"/>
        <v>0</v>
      </c>
      <c r="I5424" s="143">
        <f t="shared" si="338"/>
        <v>0</v>
      </c>
      <c r="J5424" s="142"/>
      <c r="K5424" s="228"/>
      <c r="L5424" s="7" t="str">
        <f t="shared" si="339"/>
        <v/>
      </c>
      <c r="M5424" s="7" t="str">
        <f t="shared" si="340"/>
        <v/>
      </c>
      <c r="N5424" s="7" t="str">
        <f>Cartilha_GLOBAL!N5424</f>
        <v/>
      </c>
      <c r="O5424" s="144"/>
      <c r="Q5424" s="151"/>
      <c r="R5424" s="152">
        <v>0</v>
      </c>
      <c r="T5424" s="153">
        <f>IF(Cartilha_GLOBAL!R5424=0,0,IF(Cartilha_GLOBAL!R5424&gt;0,"c","b"))</f>
        <v>0</v>
      </c>
    </row>
    <row r="5425" ht="22.5" hidden="1" spans="1:20">
      <c r="A5425" s="158">
        <f>Cartilha_GLOBAL!A5425</f>
        <v>96687</v>
      </c>
      <c r="B5425" s="100" t="str">
        <f>Cartilha_GLOBAL!B5425</f>
        <v>SINAPI</v>
      </c>
      <c r="C5425" s="104" t="str">
        <f>Cartilha_GLOBAL!C5425</f>
        <v>JOELHO 45 GRAUS, PPR, DN 32 MM, CLASSE PN 25, INSTALADO EM PRUMADA DE ÁGUA   FORNECIMENTO E INSTALAÇÃO . AF_08/2022</v>
      </c>
      <c r="D5425" s="94" t="str">
        <f>Cartilha_GLOBAL!D5425</f>
        <v>UN</v>
      </c>
      <c r="E5425" s="105">
        <f>Cartilha_GLOBAL!$E5425</f>
        <v>19.79</v>
      </c>
      <c r="F5425" s="182">
        <f>Cartilha_GLOBAL!$F5425</f>
        <v>24.29</v>
      </c>
      <c r="G5425" s="108"/>
      <c r="H5425" s="107">
        <f t="shared" si="337"/>
        <v>0</v>
      </c>
      <c r="I5425" s="143">
        <f t="shared" si="338"/>
        <v>0</v>
      </c>
      <c r="J5425" s="142"/>
      <c r="K5425" s="228"/>
      <c r="L5425" s="7" t="str">
        <f t="shared" si="339"/>
        <v/>
      </c>
      <c r="M5425" s="7" t="str">
        <f t="shared" si="340"/>
        <v/>
      </c>
      <c r="N5425" s="7" t="str">
        <f>Cartilha_GLOBAL!N5425</f>
        <v/>
      </c>
      <c r="O5425" s="144"/>
      <c r="Q5425" s="151"/>
      <c r="R5425" s="152">
        <v>0</v>
      </c>
      <c r="T5425" s="153">
        <f>IF(Cartilha_GLOBAL!R5425=0,0,IF(Cartilha_GLOBAL!R5425&gt;0,"c","b"))</f>
        <v>0</v>
      </c>
    </row>
    <row r="5426" ht="22.5" hidden="1" spans="1:20">
      <c r="A5426" s="158">
        <f>Cartilha_GLOBAL!A5426</f>
        <v>96688</v>
      </c>
      <c r="B5426" s="100" t="str">
        <f>Cartilha_GLOBAL!B5426</f>
        <v>SINAPI</v>
      </c>
      <c r="C5426" s="104" t="str">
        <f>Cartilha_GLOBAL!C5426</f>
        <v>JOELHO 90 GRAUS, PPR, DN 40 MM, CLASSE PN 25, INSTALADO EM PRUMADA DE ÁGUA   FORNECIMENTO E INSTALAÇÃO . AF_08/2022</v>
      </c>
      <c r="D5426" s="94" t="str">
        <f>Cartilha_GLOBAL!D5426</f>
        <v>UN</v>
      </c>
      <c r="E5426" s="105">
        <f>Cartilha_GLOBAL!$E5426</f>
        <v>23.92</v>
      </c>
      <c r="F5426" s="182">
        <f>Cartilha_GLOBAL!$F5426</f>
        <v>29.36</v>
      </c>
      <c r="G5426" s="108"/>
      <c r="H5426" s="107">
        <f t="shared" si="337"/>
        <v>0</v>
      </c>
      <c r="I5426" s="143">
        <f t="shared" si="338"/>
        <v>0</v>
      </c>
      <c r="J5426" s="142"/>
      <c r="K5426" s="228"/>
      <c r="L5426" s="7" t="str">
        <f t="shared" si="339"/>
        <v/>
      </c>
      <c r="M5426" s="7" t="str">
        <f t="shared" si="340"/>
        <v/>
      </c>
      <c r="N5426" s="7" t="str">
        <f>Cartilha_GLOBAL!N5426</f>
        <v/>
      </c>
      <c r="O5426" s="144"/>
      <c r="Q5426" s="151"/>
      <c r="R5426" s="152">
        <v>0</v>
      </c>
      <c r="T5426" s="153">
        <f>IF(Cartilha_GLOBAL!R5426=0,0,IF(Cartilha_GLOBAL!R5426&gt;0,"c","b"))</f>
        <v>0</v>
      </c>
    </row>
    <row r="5427" ht="22.5" hidden="1" spans="1:20">
      <c r="A5427" s="158">
        <f>Cartilha_GLOBAL!A5427</f>
        <v>96689</v>
      </c>
      <c r="B5427" s="100" t="str">
        <f>Cartilha_GLOBAL!B5427</f>
        <v>SINAPI</v>
      </c>
      <c r="C5427" s="104" t="str">
        <f>Cartilha_GLOBAL!C5427</f>
        <v>JOELHO 45 GRAUS, PPR, DN 40 MM, CLASSE PN 25, INSTALADO EM PRUMADA DE ÁGUA   FORNECIMENTO E INSTALAÇÃO . AF_08/2022</v>
      </c>
      <c r="D5427" s="94" t="str">
        <f>Cartilha_GLOBAL!D5427</f>
        <v>UN</v>
      </c>
      <c r="E5427" s="105">
        <f>Cartilha_GLOBAL!$E5427</f>
        <v>29.55</v>
      </c>
      <c r="F5427" s="182">
        <f>Cartilha_GLOBAL!$F5427</f>
        <v>36.27</v>
      </c>
      <c r="G5427" s="108"/>
      <c r="H5427" s="107">
        <f t="shared" si="337"/>
        <v>0</v>
      </c>
      <c r="I5427" s="143">
        <f t="shared" si="338"/>
        <v>0</v>
      </c>
      <c r="J5427" s="142"/>
      <c r="K5427" s="228"/>
      <c r="L5427" s="7" t="str">
        <f t="shared" si="339"/>
        <v/>
      </c>
      <c r="M5427" s="7" t="str">
        <f t="shared" si="340"/>
        <v/>
      </c>
      <c r="N5427" s="7" t="str">
        <f>Cartilha_GLOBAL!N5427</f>
        <v/>
      </c>
      <c r="O5427" s="144"/>
      <c r="Q5427" s="151"/>
      <c r="R5427" s="152">
        <v>0</v>
      </c>
      <c r="T5427" s="153">
        <f>IF(Cartilha_GLOBAL!R5427=0,0,IF(Cartilha_GLOBAL!R5427&gt;0,"c","b"))</f>
        <v>0</v>
      </c>
    </row>
    <row r="5428" ht="22.5" hidden="1" spans="1:20">
      <c r="A5428" s="158">
        <f>Cartilha_GLOBAL!A5428</f>
        <v>96690</v>
      </c>
      <c r="B5428" s="100" t="str">
        <f>Cartilha_GLOBAL!B5428</f>
        <v>SINAPI</v>
      </c>
      <c r="C5428" s="104" t="str">
        <f>Cartilha_GLOBAL!C5428</f>
        <v>JOELHO 90 GRAUS, PPR, DN 50 MM, CLASSE PN 25, INSTALADO EM PRUMADA DE ÁGUA   FORNECIMENTO E INSTALAÇÃO . AF_08/2022</v>
      </c>
      <c r="D5428" s="94" t="str">
        <f>Cartilha_GLOBAL!D5428</f>
        <v>UN</v>
      </c>
      <c r="E5428" s="105">
        <f>Cartilha_GLOBAL!$E5428</f>
        <v>33.07</v>
      </c>
      <c r="F5428" s="182">
        <f>Cartilha_GLOBAL!$F5428</f>
        <v>40.59</v>
      </c>
      <c r="G5428" s="108"/>
      <c r="H5428" s="107">
        <f t="shared" si="337"/>
        <v>0</v>
      </c>
      <c r="I5428" s="143">
        <f t="shared" si="338"/>
        <v>0</v>
      </c>
      <c r="J5428" s="142"/>
      <c r="K5428" s="228"/>
      <c r="L5428" s="7" t="str">
        <f t="shared" si="339"/>
        <v/>
      </c>
      <c r="M5428" s="7" t="str">
        <f t="shared" si="340"/>
        <v/>
      </c>
      <c r="N5428" s="7" t="str">
        <f>Cartilha_GLOBAL!N5428</f>
        <v/>
      </c>
      <c r="O5428" s="144"/>
      <c r="Q5428" s="151"/>
      <c r="R5428" s="152">
        <v>0</v>
      </c>
      <c r="T5428" s="153">
        <f>IF(Cartilha_GLOBAL!R5428=0,0,IF(Cartilha_GLOBAL!R5428&gt;0,"c","b"))</f>
        <v>0</v>
      </c>
    </row>
    <row r="5429" ht="22.5" hidden="1" spans="1:20">
      <c r="A5429" s="158">
        <f>Cartilha_GLOBAL!A5429</f>
        <v>96691</v>
      </c>
      <c r="B5429" s="100" t="str">
        <f>Cartilha_GLOBAL!B5429</f>
        <v>SINAPI</v>
      </c>
      <c r="C5429" s="104" t="str">
        <f>Cartilha_GLOBAL!C5429</f>
        <v>JOELHO 45 GRAUS, PPR, DN 50 MM, CLASSE PN 25, INSTALADO EM PRUMADA DE ÁGUA   FORNECIMENTO E INSTALAÇÃO . AF_08/2022</v>
      </c>
      <c r="D5429" s="94" t="str">
        <f>Cartilha_GLOBAL!D5429</f>
        <v>UN</v>
      </c>
      <c r="E5429" s="105">
        <f>Cartilha_GLOBAL!$E5429</f>
        <v>41.98</v>
      </c>
      <c r="F5429" s="182">
        <f>Cartilha_GLOBAL!$F5429</f>
        <v>51.53</v>
      </c>
      <c r="G5429" s="108"/>
      <c r="H5429" s="107">
        <f t="shared" si="337"/>
        <v>0</v>
      </c>
      <c r="I5429" s="143">
        <f t="shared" si="338"/>
        <v>0</v>
      </c>
      <c r="J5429" s="142"/>
      <c r="K5429" s="228"/>
      <c r="L5429" s="7" t="str">
        <f t="shared" si="339"/>
        <v/>
      </c>
      <c r="M5429" s="7" t="str">
        <f t="shared" si="340"/>
        <v/>
      </c>
      <c r="N5429" s="7" t="str">
        <f>Cartilha_GLOBAL!N5429</f>
        <v/>
      </c>
      <c r="O5429" s="144"/>
      <c r="Q5429" s="151"/>
      <c r="R5429" s="152">
        <v>0</v>
      </c>
      <c r="T5429" s="153">
        <f>IF(Cartilha_GLOBAL!R5429=0,0,IF(Cartilha_GLOBAL!R5429&gt;0,"c","b"))</f>
        <v>0</v>
      </c>
    </row>
    <row r="5430" ht="22.5" hidden="1" spans="1:20">
      <c r="A5430" s="158">
        <f>Cartilha_GLOBAL!A5430</f>
        <v>96692</v>
      </c>
      <c r="B5430" s="100" t="str">
        <f>Cartilha_GLOBAL!B5430</f>
        <v>SINAPI</v>
      </c>
      <c r="C5430" s="104" t="str">
        <f>Cartilha_GLOBAL!C5430</f>
        <v>JOELHO 90 GRAUS, PPR, DN 63 MM, CLASSE PN 25, INSTALADO EM PRUMADA DE ÁGUA   FORNECIMENTO E INSTALAÇÃO . AF_08/2022</v>
      </c>
      <c r="D5430" s="94" t="str">
        <f>Cartilha_GLOBAL!D5430</f>
        <v>UN</v>
      </c>
      <c r="E5430" s="105">
        <f>Cartilha_GLOBAL!$E5430</f>
        <v>46.57</v>
      </c>
      <c r="F5430" s="182">
        <f>Cartilha_GLOBAL!$F5430</f>
        <v>57.16</v>
      </c>
      <c r="G5430" s="108"/>
      <c r="H5430" s="107">
        <f t="shared" si="337"/>
        <v>0</v>
      </c>
      <c r="I5430" s="143">
        <f t="shared" si="338"/>
        <v>0</v>
      </c>
      <c r="J5430" s="142"/>
      <c r="K5430" s="228"/>
      <c r="L5430" s="7" t="str">
        <f t="shared" si="339"/>
        <v/>
      </c>
      <c r="M5430" s="7" t="str">
        <f t="shared" si="340"/>
        <v/>
      </c>
      <c r="N5430" s="7" t="str">
        <f>Cartilha_GLOBAL!N5430</f>
        <v/>
      </c>
      <c r="O5430" s="144"/>
      <c r="Q5430" s="151"/>
      <c r="R5430" s="152">
        <v>0</v>
      </c>
      <c r="T5430" s="153">
        <f>IF(Cartilha_GLOBAL!R5430=0,0,IF(Cartilha_GLOBAL!R5430&gt;0,"c","b"))</f>
        <v>0</v>
      </c>
    </row>
    <row r="5431" ht="22.5" hidden="1" spans="1:20">
      <c r="A5431" s="158">
        <f>Cartilha_GLOBAL!A5431</f>
        <v>96693</v>
      </c>
      <c r="B5431" s="100" t="str">
        <f>Cartilha_GLOBAL!B5431</f>
        <v>SINAPI</v>
      </c>
      <c r="C5431" s="104" t="str">
        <f>Cartilha_GLOBAL!C5431</f>
        <v>JOELHO 45 GRAUS, PPR, DN 63 MM, CLASSE PN 25, INSTALADO EM PRUMADA DE ÁGUA   FORNECIMENTO E INSTALAÇÃO . AF_08/2022</v>
      </c>
      <c r="D5431" s="94" t="str">
        <f>Cartilha_GLOBAL!D5431</f>
        <v>UN</v>
      </c>
      <c r="E5431" s="105">
        <f>Cartilha_GLOBAL!$E5431</f>
        <v>62.49</v>
      </c>
      <c r="F5431" s="182">
        <f>Cartilha_GLOBAL!$F5431</f>
        <v>76.7</v>
      </c>
      <c r="G5431" s="108"/>
      <c r="H5431" s="107">
        <f t="shared" si="337"/>
        <v>0</v>
      </c>
      <c r="I5431" s="143">
        <f t="shared" si="338"/>
        <v>0</v>
      </c>
      <c r="J5431" s="142"/>
      <c r="K5431" s="228"/>
      <c r="L5431" s="7" t="str">
        <f t="shared" si="339"/>
        <v/>
      </c>
      <c r="M5431" s="7" t="str">
        <f t="shared" si="340"/>
        <v/>
      </c>
      <c r="N5431" s="7" t="str">
        <f>Cartilha_GLOBAL!N5431</f>
        <v/>
      </c>
      <c r="O5431" s="144"/>
      <c r="Q5431" s="151"/>
      <c r="R5431" s="152">
        <v>0</v>
      </c>
      <c r="T5431" s="153">
        <f>IF(Cartilha_GLOBAL!R5431=0,0,IF(Cartilha_GLOBAL!R5431&gt;0,"c","b"))</f>
        <v>0</v>
      </c>
    </row>
    <row r="5432" ht="22.5" hidden="1" spans="1:20">
      <c r="A5432" s="158">
        <f>Cartilha_GLOBAL!A5432</f>
        <v>96694</v>
      </c>
      <c r="B5432" s="100" t="str">
        <f>Cartilha_GLOBAL!B5432</f>
        <v>SINAPI</v>
      </c>
      <c r="C5432" s="104" t="str">
        <f>Cartilha_GLOBAL!C5432</f>
        <v>JOELHO 90 GRAUS, PPR, DN 75 MM, CLASSE PN 25, INSTALADO EM PRUMADA DE ÁGUA   FORNECIMENTO E INSTALAÇÃO . AF_08/2022</v>
      </c>
      <c r="D5432" s="94" t="str">
        <f>Cartilha_GLOBAL!D5432</f>
        <v>UN</v>
      </c>
      <c r="E5432" s="105">
        <f>Cartilha_GLOBAL!$E5432</f>
        <v>97.01</v>
      </c>
      <c r="F5432" s="182">
        <f>Cartilha_GLOBAL!$F5432</f>
        <v>119.07</v>
      </c>
      <c r="G5432" s="108"/>
      <c r="H5432" s="107">
        <f t="shared" si="337"/>
        <v>0</v>
      </c>
      <c r="I5432" s="143">
        <f t="shared" si="338"/>
        <v>0</v>
      </c>
      <c r="J5432" s="142"/>
      <c r="K5432" s="228"/>
      <c r="L5432" s="7" t="str">
        <f t="shared" si="339"/>
        <v/>
      </c>
      <c r="M5432" s="7" t="str">
        <f t="shared" si="340"/>
        <v/>
      </c>
      <c r="N5432" s="7" t="str">
        <f>Cartilha_GLOBAL!N5432</f>
        <v/>
      </c>
      <c r="O5432" s="144"/>
      <c r="Q5432" s="151"/>
      <c r="R5432" s="152">
        <v>0</v>
      </c>
      <c r="T5432" s="153">
        <f>IF(Cartilha_GLOBAL!R5432=0,0,IF(Cartilha_GLOBAL!R5432&gt;0,"c","b"))</f>
        <v>0</v>
      </c>
    </row>
    <row r="5433" ht="22.5" hidden="1" spans="1:20">
      <c r="A5433" s="158">
        <f>Cartilha_GLOBAL!A5433</f>
        <v>96695</v>
      </c>
      <c r="B5433" s="100" t="str">
        <f>Cartilha_GLOBAL!B5433</f>
        <v>SINAPI</v>
      </c>
      <c r="C5433" s="104" t="str">
        <f>Cartilha_GLOBAL!C5433</f>
        <v>JOELHO 45 GRAUS, PPR, DN 75 MM, CLASSE PN 25, INSTALADO EM PRUMADA DE ÁGUA   FORNECIMENTO E INSTALAÇÃO . AF_08/2022</v>
      </c>
      <c r="D5433" s="94" t="str">
        <f>Cartilha_GLOBAL!D5433</f>
        <v>UN</v>
      </c>
      <c r="E5433" s="105">
        <f>Cartilha_GLOBAL!$E5433</f>
        <v>106.71</v>
      </c>
      <c r="F5433" s="182">
        <f>Cartilha_GLOBAL!$F5433</f>
        <v>130.98</v>
      </c>
      <c r="G5433" s="108"/>
      <c r="H5433" s="107">
        <f t="shared" si="337"/>
        <v>0</v>
      </c>
      <c r="I5433" s="143">
        <f t="shared" si="338"/>
        <v>0</v>
      </c>
      <c r="J5433" s="142"/>
      <c r="K5433" s="228"/>
      <c r="L5433" s="7" t="str">
        <f t="shared" si="339"/>
        <v/>
      </c>
      <c r="M5433" s="7" t="str">
        <f t="shared" si="340"/>
        <v/>
      </c>
      <c r="N5433" s="7" t="str">
        <f>Cartilha_GLOBAL!N5433</f>
        <v/>
      </c>
      <c r="O5433" s="144"/>
      <c r="Q5433" s="151"/>
      <c r="R5433" s="152">
        <v>0</v>
      </c>
      <c r="T5433" s="153">
        <f>IF(Cartilha_GLOBAL!R5433=0,0,IF(Cartilha_GLOBAL!R5433&gt;0,"c","b"))</f>
        <v>0</v>
      </c>
    </row>
    <row r="5434" ht="22.5" hidden="1" spans="1:20">
      <c r="A5434" s="158">
        <f>Cartilha_GLOBAL!A5434</f>
        <v>96696</v>
      </c>
      <c r="B5434" s="100" t="str">
        <f>Cartilha_GLOBAL!B5434</f>
        <v>SINAPI</v>
      </c>
      <c r="C5434" s="104" t="str">
        <f>Cartilha_GLOBAL!C5434</f>
        <v>JOELHO 90 GRAUS, PPR, DN 90 MM, CLASSE PN 25, INSTALADO EM PRUMADA DE ÁGUA   FORNECIMENTO E INSTALAÇÃO . AF_08/2022</v>
      </c>
      <c r="D5434" s="94" t="str">
        <f>Cartilha_GLOBAL!D5434</f>
        <v>UN</v>
      </c>
      <c r="E5434" s="105">
        <f>Cartilha_GLOBAL!$E5434</f>
        <v>120.98</v>
      </c>
      <c r="F5434" s="182">
        <f>Cartilha_GLOBAL!$F5434</f>
        <v>148.49</v>
      </c>
      <c r="G5434" s="108"/>
      <c r="H5434" s="107">
        <f t="shared" si="337"/>
        <v>0</v>
      </c>
      <c r="I5434" s="143">
        <f t="shared" si="338"/>
        <v>0</v>
      </c>
      <c r="J5434" s="142"/>
      <c r="K5434" s="228"/>
      <c r="L5434" s="7" t="str">
        <f t="shared" si="339"/>
        <v/>
      </c>
      <c r="M5434" s="7" t="str">
        <f t="shared" si="340"/>
        <v/>
      </c>
      <c r="N5434" s="7" t="str">
        <f>Cartilha_GLOBAL!N5434</f>
        <v/>
      </c>
      <c r="O5434" s="144"/>
      <c r="Q5434" s="151"/>
      <c r="R5434" s="152">
        <v>0</v>
      </c>
      <c r="T5434" s="153">
        <f>IF(Cartilha_GLOBAL!R5434=0,0,IF(Cartilha_GLOBAL!R5434&gt;0,"c","b"))</f>
        <v>0</v>
      </c>
    </row>
    <row r="5435" ht="22.5" hidden="1" spans="1:20">
      <c r="A5435" s="158">
        <f>Cartilha_GLOBAL!A5435</f>
        <v>96697</v>
      </c>
      <c r="B5435" s="100" t="str">
        <f>Cartilha_GLOBAL!B5435</f>
        <v>SINAPI</v>
      </c>
      <c r="C5435" s="104" t="str">
        <f>Cartilha_GLOBAL!C5435</f>
        <v>JOELHO 90 GRAUS, PPR, DN 110 MM, CLASSE PN 25, INSTALADO EM PRUMADA DE ÁGUA   FORNECIMENTO E INSTALAÇÃO . AF_08/2022</v>
      </c>
      <c r="D5435" s="94" t="str">
        <f>Cartilha_GLOBAL!D5435</f>
        <v>UN</v>
      </c>
      <c r="E5435" s="105">
        <f>Cartilha_GLOBAL!$E5435</f>
        <v>353.72</v>
      </c>
      <c r="F5435" s="182">
        <f>Cartilha_GLOBAL!$F5435</f>
        <v>434.16</v>
      </c>
      <c r="G5435" s="108"/>
      <c r="H5435" s="107">
        <f t="shared" si="337"/>
        <v>0</v>
      </c>
      <c r="I5435" s="143">
        <f t="shared" si="338"/>
        <v>0</v>
      </c>
      <c r="J5435" s="142"/>
      <c r="K5435" s="145"/>
      <c r="L5435" s="7" t="str">
        <f t="shared" si="339"/>
        <v/>
      </c>
      <c r="M5435" s="7" t="str">
        <f t="shared" si="340"/>
        <v/>
      </c>
      <c r="N5435" s="7" t="str">
        <f>Cartilha_GLOBAL!N5435</f>
        <v/>
      </c>
      <c r="O5435" s="144"/>
      <c r="Q5435" s="151"/>
      <c r="R5435" s="152">
        <v>0</v>
      </c>
      <c r="T5435" s="153">
        <f>IF(Cartilha_GLOBAL!R5435=0,0,IF(Cartilha_GLOBAL!R5435&gt;0,"c","b"))</f>
        <v>0</v>
      </c>
    </row>
    <row r="5436" ht="22.5" hidden="1" spans="1:20">
      <c r="A5436" s="158">
        <f>Cartilha_GLOBAL!A5436</f>
        <v>96698</v>
      </c>
      <c r="B5436" s="100" t="str">
        <f>Cartilha_GLOBAL!B5436</f>
        <v>SINAPI</v>
      </c>
      <c r="C5436" s="104" t="str">
        <f>Cartilha_GLOBAL!C5436</f>
        <v>LUVA, PPR, DN 25 MM, CLASSE PN 25, INSTALADO EM PRUMADA DE ÁGUA   FORNECIMENTO E INSTALAÇÃO . AF_08/2022</v>
      </c>
      <c r="D5436" s="94" t="str">
        <f>Cartilha_GLOBAL!D5436</f>
        <v>UN</v>
      </c>
      <c r="E5436" s="105">
        <f>Cartilha_GLOBAL!$E5436</f>
        <v>8.98</v>
      </c>
      <c r="F5436" s="182">
        <f>Cartilha_GLOBAL!$F5436</f>
        <v>11.02</v>
      </c>
      <c r="G5436" s="108"/>
      <c r="H5436" s="107">
        <f t="shared" si="337"/>
        <v>0</v>
      </c>
      <c r="I5436" s="143">
        <f t="shared" si="338"/>
        <v>0</v>
      </c>
      <c r="J5436" s="142"/>
      <c r="K5436" s="145"/>
      <c r="L5436" s="7" t="str">
        <f t="shared" si="339"/>
        <v/>
      </c>
      <c r="M5436" s="7" t="str">
        <f t="shared" si="340"/>
        <v/>
      </c>
      <c r="N5436" s="7" t="str">
        <f>Cartilha_GLOBAL!N5436</f>
        <v/>
      </c>
      <c r="O5436" s="144"/>
      <c r="Q5436" s="151"/>
      <c r="R5436" s="152">
        <v>0</v>
      </c>
      <c r="T5436" s="153">
        <f>IF(Cartilha_GLOBAL!R5436=0,0,IF(Cartilha_GLOBAL!R5436&gt;0,"c","b"))</f>
        <v>0</v>
      </c>
    </row>
    <row r="5437" ht="22.5" hidden="1" spans="1:20">
      <c r="A5437" s="158">
        <f>Cartilha_GLOBAL!A5437</f>
        <v>96699</v>
      </c>
      <c r="B5437" s="100" t="str">
        <f>Cartilha_GLOBAL!B5437</f>
        <v>SINAPI</v>
      </c>
      <c r="C5437" s="104" t="str">
        <f>Cartilha_GLOBAL!C5437</f>
        <v>CONECTOR MACHO, PPR, 25 X 1/2, CLASSE PN 25, INSTALADO EM PRUMADA DE ÁGUA   FORNECIMENTO E INSTALAÇÃO . AF_08/2022</v>
      </c>
      <c r="D5437" s="94" t="str">
        <f>Cartilha_GLOBAL!D5437</f>
        <v>UN</v>
      </c>
      <c r="E5437" s="105">
        <f>Cartilha_GLOBAL!$E5437</f>
        <v>26.94</v>
      </c>
      <c r="F5437" s="182">
        <f>Cartilha_GLOBAL!$F5437</f>
        <v>33.07</v>
      </c>
      <c r="G5437" s="108"/>
      <c r="H5437" s="107">
        <f t="shared" si="337"/>
        <v>0</v>
      </c>
      <c r="I5437" s="143">
        <f t="shared" si="338"/>
        <v>0</v>
      </c>
      <c r="J5437" s="142"/>
      <c r="K5437" s="145"/>
      <c r="L5437" s="7" t="str">
        <f t="shared" si="339"/>
        <v/>
      </c>
      <c r="M5437" s="7" t="str">
        <f t="shared" si="340"/>
        <v/>
      </c>
      <c r="N5437" s="7" t="str">
        <f>Cartilha_GLOBAL!N5437</f>
        <v/>
      </c>
      <c r="O5437" s="144"/>
      <c r="Q5437" s="151"/>
      <c r="R5437" s="152">
        <v>0</v>
      </c>
      <c r="T5437" s="153">
        <f>IF(Cartilha_GLOBAL!R5437=0,0,IF(Cartilha_GLOBAL!R5437&gt;0,"c","b"))</f>
        <v>0</v>
      </c>
    </row>
    <row r="5438" ht="22.5" hidden="1" spans="1:20">
      <c r="A5438" s="158">
        <f>Cartilha_GLOBAL!A5438</f>
        <v>96700</v>
      </c>
      <c r="B5438" s="100" t="str">
        <f>Cartilha_GLOBAL!B5438</f>
        <v>SINAPI</v>
      </c>
      <c r="C5438" s="104" t="str">
        <f>Cartilha_GLOBAL!C5438</f>
        <v>CONECTOR FÊMEA, PPR, 25 X 1/2, CLASSE PN 25, INSTALADO EM PRUMADA DE ÁGUA   FORNECIMENTO E INSTALAÇÃO . AF_08/2022</v>
      </c>
      <c r="D5438" s="94" t="str">
        <f>Cartilha_GLOBAL!D5438</f>
        <v>UN</v>
      </c>
      <c r="E5438" s="105">
        <f>Cartilha_GLOBAL!$E5438</f>
        <v>18.03</v>
      </c>
      <c r="F5438" s="182">
        <f>Cartilha_GLOBAL!$F5438</f>
        <v>22.13</v>
      </c>
      <c r="G5438" s="108"/>
      <c r="H5438" s="107">
        <f t="shared" si="337"/>
        <v>0</v>
      </c>
      <c r="I5438" s="143">
        <f t="shared" si="338"/>
        <v>0</v>
      </c>
      <c r="J5438" s="142"/>
      <c r="K5438" s="228"/>
      <c r="L5438" s="7" t="str">
        <f t="shared" si="339"/>
        <v/>
      </c>
      <c r="M5438" s="7" t="str">
        <f t="shared" si="340"/>
        <v/>
      </c>
      <c r="N5438" s="7" t="str">
        <f>Cartilha_GLOBAL!N5438</f>
        <v/>
      </c>
      <c r="O5438" s="144"/>
      <c r="Q5438" s="151"/>
      <c r="R5438" s="152">
        <v>0</v>
      </c>
      <c r="T5438" s="153">
        <f>IF(Cartilha_GLOBAL!R5438=0,0,IF(Cartilha_GLOBAL!R5438&gt;0,"c","b"))</f>
        <v>0</v>
      </c>
    </row>
    <row r="5439" ht="22.5" hidden="1" spans="1:20">
      <c r="A5439" s="158">
        <f>Cartilha_GLOBAL!A5439</f>
        <v>96701</v>
      </c>
      <c r="B5439" s="100" t="str">
        <f>Cartilha_GLOBAL!B5439</f>
        <v>SINAPI</v>
      </c>
      <c r="C5439" s="104" t="str">
        <f>Cartilha_GLOBAL!C5439</f>
        <v>LUVA, PPR, DN 32 MM, CLASSE PN 25, INSTALADO EM PRUMADA DE ÁGUA   FORNECIMENTO E INSTALAÇÃO. AF_08/2022</v>
      </c>
      <c r="D5439" s="94" t="str">
        <f>Cartilha_GLOBAL!D5439</f>
        <v>UN</v>
      </c>
      <c r="E5439" s="105">
        <f>Cartilha_GLOBAL!$E5439</f>
        <v>12.25</v>
      </c>
      <c r="F5439" s="182">
        <f>Cartilha_GLOBAL!$F5439</f>
        <v>15.04</v>
      </c>
      <c r="G5439" s="108"/>
      <c r="H5439" s="107">
        <f t="shared" si="337"/>
        <v>0</v>
      </c>
      <c r="I5439" s="143">
        <f t="shared" si="338"/>
        <v>0</v>
      </c>
      <c r="J5439" s="142"/>
      <c r="K5439" s="228"/>
      <c r="L5439" s="7" t="str">
        <f t="shared" si="339"/>
        <v/>
      </c>
      <c r="M5439" s="7" t="str">
        <f t="shared" si="340"/>
        <v/>
      </c>
      <c r="N5439" s="7" t="str">
        <f>Cartilha_GLOBAL!N5439</f>
        <v/>
      </c>
      <c r="O5439" s="144"/>
      <c r="Q5439" s="151"/>
      <c r="R5439" s="152">
        <v>0</v>
      </c>
      <c r="T5439" s="153">
        <f>IF(Cartilha_GLOBAL!R5439=0,0,IF(Cartilha_GLOBAL!R5439&gt;0,"c","b"))</f>
        <v>0</v>
      </c>
    </row>
    <row r="5440" ht="22.5" hidden="1" spans="1:20">
      <c r="A5440" s="158">
        <f>Cartilha_GLOBAL!A5440</f>
        <v>96702</v>
      </c>
      <c r="B5440" s="100" t="str">
        <f>Cartilha_GLOBAL!B5440</f>
        <v>SINAPI</v>
      </c>
      <c r="C5440" s="104" t="str">
        <f>Cartilha_GLOBAL!C5440</f>
        <v>BUCHA DE REDUÇÃO, PPR, 32 X 25, CLASSE PN 25, INSTALADO EM PRUMADA DE ÁGUA   FORNECIMENTO E INSTALAÇÃO . AF_08/2022</v>
      </c>
      <c r="D5440" s="94" t="str">
        <f>Cartilha_GLOBAL!D5440</f>
        <v>UN</v>
      </c>
      <c r="E5440" s="105">
        <f>Cartilha_GLOBAL!$E5440</f>
        <v>12.62</v>
      </c>
      <c r="F5440" s="182">
        <f>Cartilha_GLOBAL!$F5440</f>
        <v>15.49</v>
      </c>
      <c r="G5440" s="108"/>
      <c r="H5440" s="107">
        <f t="shared" si="337"/>
        <v>0</v>
      </c>
      <c r="I5440" s="143">
        <f t="shared" si="338"/>
        <v>0</v>
      </c>
      <c r="J5440" s="142"/>
      <c r="K5440" s="228"/>
      <c r="L5440" s="7" t="str">
        <f t="shared" si="339"/>
        <v/>
      </c>
      <c r="M5440" s="7" t="str">
        <f t="shared" si="340"/>
        <v/>
      </c>
      <c r="N5440" s="7" t="str">
        <f>Cartilha_GLOBAL!N5440</f>
        <v/>
      </c>
      <c r="O5440" s="144"/>
      <c r="Q5440" s="151"/>
      <c r="R5440" s="152">
        <v>0</v>
      </c>
      <c r="T5440" s="153">
        <f>IF(Cartilha_GLOBAL!R5440=0,0,IF(Cartilha_GLOBAL!R5440&gt;0,"c","b"))</f>
        <v>0</v>
      </c>
    </row>
    <row r="5441" ht="22.5" hidden="1" spans="1:20">
      <c r="A5441" s="158">
        <f>Cartilha_GLOBAL!A5441</f>
        <v>96703</v>
      </c>
      <c r="B5441" s="100" t="str">
        <f>Cartilha_GLOBAL!B5441</f>
        <v>SINAPI</v>
      </c>
      <c r="C5441" s="104" t="str">
        <f>Cartilha_GLOBAL!C5441</f>
        <v>LUVA, PPR, DN 40 MM, CLASSE PN 25, INSTALADO EM PRUMADA DE ÁGUA   FORNECIMENTO E INSTALAÇÃO. AF_08/2022</v>
      </c>
      <c r="D5441" s="94" t="str">
        <f>Cartilha_GLOBAL!D5441</f>
        <v>UN</v>
      </c>
      <c r="E5441" s="105">
        <f>Cartilha_GLOBAL!$E5441</f>
        <v>21.46</v>
      </c>
      <c r="F5441" s="182">
        <f>Cartilha_GLOBAL!$F5441</f>
        <v>26.34</v>
      </c>
      <c r="G5441" s="108"/>
      <c r="H5441" s="107">
        <f t="shared" si="337"/>
        <v>0</v>
      </c>
      <c r="I5441" s="143">
        <f t="shared" si="338"/>
        <v>0</v>
      </c>
      <c r="J5441" s="142"/>
      <c r="K5441" s="228"/>
      <c r="L5441" s="7" t="str">
        <f t="shared" si="339"/>
        <v/>
      </c>
      <c r="M5441" s="7" t="str">
        <f t="shared" si="340"/>
        <v/>
      </c>
      <c r="N5441" s="7" t="str">
        <f>Cartilha_GLOBAL!N5441</f>
        <v/>
      </c>
      <c r="O5441" s="144"/>
      <c r="Q5441" s="151"/>
      <c r="R5441" s="152">
        <v>0</v>
      </c>
      <c r="T5441" s="153">
        <f>IF(Cartilha_GLOBAL!R5441=0,0,IF(Cartilha_GLOBAL!R5441&gt;0,"c","b"))</f>
        <v>0</v>
      </c>
    </row>
    <row r="5442" ht="22.5" hidden="1" spans="1:20">
      <c r="A5442" s="158">
        <f>Cartilha_GLOBAL!A5442</f>
        <v>96704</v>
      </c>
      <c r="B5442" s="100" t="str">
        <f>Cartilha_GLOBAL!B5442</f>
        <v>SINAPI</v>
      </c>
      <c r="C5442" s="104" t="str">
        <f>Cartilha_GLOBAL!C5442</f>
        <v>BUCHA DE REDUÇÃO, PPR, 40 X 25, CLASSE PN 25, INSTALADO EM PRUMADA DE ÁGUA   FORNECIMENTO E INSTALAÇÃO . AF_08/2022</v>
      </c>
      <c r="D5442" s="94" t="str">
        <f>Cartilha_GLOBAL!D5442</f>
        <v>UN</v>
      </c>
      <c r="E5442" s="105">
        <f>Cartilha_GLOBAL!$E5442</f>
        <v>21.74</v>
      </c>
      <c r="F5442" s="182">
        <f>Cartilha_GLOBAL!$F5442</f>
        <v>26.68</v>
      </c>
      <c r="G5442" s="108"/>
      <c r="H5442" s="107">
        <f t="shared" si="337"/>
        <v>0</v>
      </c>
      <c r="I5442" s="143">
        <f t="shared" si="338"/>
        <v>0</v>
      </c>
      <c r="J5442" s="142"/>
      <c r="K5442" s="228"/>
      <c r="L5442" s="7" t="str">
        <f t="shared" si="339"/>
        <v/>
      </c>
      <c r="M5442" s="7" t="str">
        <f t="shared" si="340"/>
        <v/>
      </c>
      <c r="N5442" s="7" t="str">
        <f>Cartilha_GLOBAL!N5442</f>
        <v/>
      </c>
      <c r="O5442" s="144"/>
      <c r="Q5442" s="151"/>
      <c r="R5442" s="152">
        <v>0</v>
      </c>
      <c r="T5442" s="153">
        <f>IF(Cartilha_GLOBAL!R5442=0,0,IF(Cartilha_GLOBAL!R5442&gt;0,"c","b"))</f>
        <v>0</v>
      </c>
    </row>
    <row r="5443" ht="22.5" hidden="1" spans="1:20">
      <c r="A5443" s="158">
        <f>Cartilha_GLOBAL!A5443</f>
        <v>96705</v>
      </c>
      <c r="B5443" s="100" t="str">
        <f>Cartilha_GLOBAL!B5443</f>
        <v>SINAPI</v>
      </c>
      <c r="C5443" s="104" t="str">
        <f>Cartilha_GLOBAL!C5443</f>
        <v>LUVA, PPR, DN 50 MM, CLASSE PN 25, INSTALADO EM PRUMADA DE ÁGUA   FORNECIMENTO E INSTALAÇÃO. AF_08/2022</v>
      </c>
      <c r="D5443" s="94" t="str">
        <f>Cartilha_GLOBAL!D5443</f>
        <v>UN</v>
      </c>
      <c r="E5443" s="105">
        <f>Cartilha_GLOBAL!$E5443</f>
        <v>26.02</v>
      </c>
      <c r="F5443" s="182">
        <f>Cartilha_GLOBAL!$F5443</f>
        <v>31.94</v>
      </c>
      <c r="G5443" s="108"/>
      <c r="H5443" s="107">
        <f t="shared" si="337"/>
        <v>0</v>
      </c>
      <c r="I5443" s="143">
        <f t="shared" si="338"/>
        <v>0</v>
      </c>
      <c r="J5443" s="142"/>
      <c r="K5443" s="228"/>
      <c r="L5443" s="7" t="str">
        <f t="shared" si="339"/>
        <v/>
      </c>
      <c r="M5443" s="7" t="str">
        <f t="shared" si="340"/>
        <v/>
      </c>
      <c r="N5443" s="7" t="str">
        <f>Cartilha_GLOBAL!N5443</f>
        <v/>
      </c>
      <c r="O5443" s="144"/>
      <c r="Q5443" s="151"/>
      <c r="R5443" s="152">
        <v>0</v>
      </c>
      <c r="T5443" s="153">
        <f>IF(Cartilha_GLOBAL!R5443=0,0,IF(Cartilha_GLOBAL!R5443&gt;0,"c","b"))</f>
        <v>0</v>
      </c>
    </row>
    <row r="5444" ht="22.5" hidden="1" spans="1:20">
      <c r="A5444" s="158">
        <f>Cartilha_GLOBAL!A5444</f>
        <v>96706</v>
      </c>
      <c r="B5444" s="100" t="str">
        <f>Cartilha_GLOBAL!B5444</f>
        <v>SINAPI</v>
      </c>
      <c r="C5444" s="104" t="str">
        <f>Cartilha_GLOBAL!C5444</f>
        <v>LUVA, PPR, DN 63 MM, CLASSE PN 25, INSTALADO EM PRUMADA DE ÁGUA   FORNECIMENTO E INSTALAÇÃO. AF_08/2022</v>
      </c>
      <c r="D5444" s="94" t="str">
        <f>Cartilha_GLOBAL!D5444</f>
        <v>UN</v>
      </c>
      <c r="E5444" s="105">
        <f>Cartilha_GLOBAL!$E5444</f>
        <v>38.3</v>
      </c>
      <c r="F5444" s="182">
        <f>Cartilha_GLOBAL!$F5444</f>
        <v>47.01</v>
      </c>
      <c r="G5444" s="108"/>
      <c r="H5444" s="107">
        <f t="shared" si="337"/>
        <v>0</v>
      </c>
      <c r="I5444" s="143">
        <f t="shared" si="338"/>
        <v>0</v>
      </c>
      <c r="J5444" s="142"/>
      <c r="K5444" s="145"/>
      <c r="L5444" s="7" t="str">
        <f t="shared" si="339"/>
        <v/>
      </c>
      <c r="M5444" s="7" t="str">
        <f t="shared" si="340"/>
        <v/>
      </c>
      <c r="N5444" s="7" t="str">
        <f>Cartilha_GLOBAL!N5444</f>
        <v/>
      </c>
      <c r="O5444" s="144"/>
      <c r="Q5444" s="151"/>
      <c r="R5444" s="152">
        <v>0</v>
      </c>
      <c r="T5444" s="153">
        <f>IF(Cartilha_GLOBAL!R5444=0,0,IF(Cartilha_GLOBAL!R5444&gt;0,"c","b"))</f>
        <v>0</v>
      </c>
    </row>
    <row r="5445" ht="22.5" hidden="1" spans="1:20">
      <c r="A5445" s="158">
        <f>Cartilha_GLOBAL!A5445</f>
        <v>96707</v>
      </c>
      <c r="B5445" s="100" t="str">
        <f>Cartilha_GLOBAL!B5445</f>
        <v>SINAPI</v>
      </c>
      <c r="C5445" s="104" t="str">
        <f>Cartilha_GLOBAL!C5445</f>
        <v>LUVA, PPR, DN 75 MM, CLASSE PN 25, INSTALADO EM PRUMADA DE ÁGUA   FORNECIMENTO E INSTALAÇÃO. AF_08/2022</v>
      </c>
      <c r="D5445" s="94" t="str">
        <f>Cartilha_GLOBAL!D5445</f>
        <v>UN</v>
      </c>
      <c r="E5445" s="105">
        <f>Cartilha_GLOBAL!$E5445</f>
        <v>61.05</v>
      </c>
      <c r="F5445" s="182">
        <f>Cartilha_GLOBAL!$F5445</f>
        <v>74.93</v>
      </c>
      <c r="G5445" s="108"/>
      <c r="H5445" s="107">
        <f t="shared" si="337"/>
        <v>0</v>
      </c>
      <c r="I5445" s="143">
        <f t="shared" si="338"/>
        <v>0</v>
      </c>
      <c r="J5445" s="142"/>
      <c r="K5445" s="228"/>
      <c r="L5445" s="7" t="str">
        <f t="shared" si="339"/>
        <v/>
      </c>
      <c r="M5445" s="7" t="str">
        <f t="shared" si="340"/>
        <v/>
      </c>
      <c r="N5445" s="7" t="str">
        <f>Cartilha_GLOBAL!N5445</f>
        <v/>
      </c>
      <c r="O5445" s="144"/>
      <c r="Q5445" s="151"/>
      <c r="R5445" s="152">
        <v>0</v>
      </c>
      <c r="T5445" s="153">
        <f>IF(Cartilha_GLOBAL!R5445=0,0,IF(Cartilha_GLOBAL!R5445&gt;0,"c","b"))</f>
        <v>0</v>
      </c>
    </row>
    <row r="5446" ht="22.5" hidden="1" spans="1:20">
      <c r="A5446" s="158">
        <f>Cartilha_GLOBAL!A5446</f>
        <v>96708</v>
      </c>
      <c r="B5446" s="100" t="str">
        <f>Cartilha_GLOBAL!B5446</f>
        <v>SINAPI</v>
      </c>
      <c r="C5446" s="104" t="str">
        <f>Cartilha_GLOBAL!C5446</f>
        <v>LUVA, PPR, DN 90 MM, CLASSE PN 25, INSTALADO EM PRUMADA DE ÁGUA   FORNECIMENTO E INSTALAÇÃO. AF_08/2022</v>
      </c>
      <c r="D5446" s="94" t="str">
        <f>Cartilha_GLOBAL!D5446</f>
        <v>UN</v>
      </c>
      <c r="E5446" s="105">
        <f>Cartilha_GLOBAL!$E5446</f>
        <v>92.08</v>
      </c>
      <c r="F5446" s="182">
        <f>Cartilha_GLOBAL!$F5446</f>
        <v>113.02</v>
      </c>
      <c r="G5446" s="108"/>
      <c r="H5446" s="107">
        <f t="shared" si="337"/>
        <v>0</v>
      </c>
      <c r="I5446" s="143">
        <f t="shared" si="338"/>
        <v>0</v>
      </c>
      <c r="J5446" s="142"/>
      <c r="K5446" s="228"/>
      <c r="L5446" s="7" t="str">
        <f t="shared" si="339"/>
        <v/>
      </c>
      <c r="M5446" s="7" t="str">
        <f t="shared" si="340"/>
        <v/>
      </c>
      <c r="N5446" s="7" t="str">
        <f>Cartilha_GLOBAL!N5446</f>
        <v/>
      </c>
      <c r="O5446" s="144"/>
      <c r="Q5446" s="151"/>
      <c r="R5446" s="152">
        <v>0</v>
      </c>
      <c r="T5446" s="153">
        <f>IF(Cartilha_GLOBAL!R5446=0,0,IF(Cartilha_GLOBAL!R5446&gt;0,"c","b"))</f>
        <v>0</v>
      </c>
    </row>
    <row r="5447" ht="22.5" hidden="1" spans="1:20">
      <c r="A5447" s="158">
        <f>Cartilha_GLOBAL!A5447</f>
        <v>96709</v>
      </c>
      <c r="B5447" s="100" t="str">
        <f>Cartilha_GLOBAL!B5447</f>
        <v>SINAPI</v>
      </c>
      <c r="C5447" s="104" t="str">
        <f>Cartilha_GLOBAL!C5447</f>
        <v>LUVA, PPR, DN 110 MM, CLASSE PN 25, INSTALADO EM PRUMADA DE ÁGUA   FORNECIMENTO E INSTALAÇÃO. AF_08/2022</v>
      </c>
      <c r="D5447" s="94" t="str">
        <f>Cartilha_GLOBAL!D5447</f>
        <v>UN</v>
      </c>
      <c r="E5447" s="105">
        <f>Cartilha_GLOBAL!$E5447</f>
        <v>117.41</v>
      </c>
      <c r="F5447" s="182">
        <f>Cartilha_GLOBAL!$F5447</f>
        <v>144.11</v>
      </c>
      <c r="G5447" s="108"/>
      <c r="H5447" s="107">
        <f t="shared" si="337"/>
        <v>0</v>
      </c>
      <c r="I5447" s="143">
        <f t="shared" si="338"/>
        <v>0</v>
      </c>
      <c r="J5447" s="142"/>
      <c r="K5447" s="228"/>
      <c r="L5447" s="7" t="str">
        <f t="shared" si="339"/>
        <v/>
      </c>
      <c r="M5447" s="7" t="str">
        <f t="shared" si="340"/>
        <v/>
      </c>
      <c r="N5447" s="7" t="str">
        <f>Cartilha_GLOBAL!N5447</f>
        <v/>
      </c>
      <c r="O5447" s="144"/>
      <c r="Q5447" s="151"/>
      <c r="R5447" s="152">
        <v>0</v>
      </c>
      <c r="T5447" s="153">
        <f>IF(Cartilha_GLOBAL!R5447=0,0,IF(Cartilha_GLOBAL!R5447&gt;0,"c","b"))</f>
        <v>0</v>
      </c>
    </row>
    <row r="5448" ht="22.5" hidden="1" spans="1:20">
      <c r="A5448" s="158">
        <f>Cartilha_GLOBAL!A5448</f>
        <v>96710</v>
      </c>
      <c r="B5448" s="100" t="str">
        <f>Cartilha_GLOBAL!B5448</f>
        <v>SINAPI</v>
      </c>
      <c r="C5448" s="104" t="str">
        <f>Cartilha_GLOBAL!C5448</f>
        <v>TÊ NORMAL, PPR, DN 25 MM, CLASSE PN 25, INSTALADO EM PRUMADA DE ÁGUA   FORNECIMENTO E INSTALAÇÃO . AF_08/2022</v>
      </c>
      <c r="D5448" s="94" t="str">
        <f>Cartilha_GLOBAL!D5448</f>
        <v>UN</v>
      </c>
      <c r="E5448" s="105">
        <f>Cartilha_GLOBAL!$E5448</f>
        <v>16.68</v>
      </c>
      <c r="F5448" s="182">
        <f>Cartilha_GLOBAL!$F5448</f>
        <v>20.47</v>
      </c>
      <c r="G5448" s="108"/>
      <c r="H5448" s="107">
        <f t="shared" si="337"/>
        <v>0</v>
      </c>
      <c r="I5448" s="143">
        <f t="shared" si="338"/>
        <v>0</v>
      </c>
      <c r="J5448" s="142"/>
      <c r="K5448" s="228"/>
      <c r="L5448" s="7" t="str">
        <f t="shared" si="339"/>
        <v/>
      </c>
      <c r="M5448" s="7" t="str">
        <f t="shared" si="340"/>
        <v/>
      </c>
      <c r="N5448" s="7" t="str">
        <f>Cartilha_GLOBAL!N5448</f>
        <v/>
      </c>
      <c r="O5448" s="144"/>
      <c r="Q5448" s="151"/>
      <c r="R5448" s="152">
        <v>0</v>
      </c>
      <c r="T5448" s="153">
        <f>IF(Cartilha_GLOBAL!R5448=0,0,IF(Cartilha_GLOBAL!R5448&gt;0,"c","b"))</f>
        <v>0</v>
      </c>
    </row>
    <row r="5449" ht="22.5" hidden="1" spans="1:20">
      <c r="A5449" s="158">
        <f>Cartilha_GLOBAL!A5449</f>
        <v>96711</v>
      </c>
      <c r="B5449" s="100" t="str">
        <f>Cartilha_GLOBAL!B5449</f>
        <v>SINAPI</v>
      </c>
      <c r="C5449" s="104" t="str">
        <f>Cartilha_GLOBAL!C5449</f>
        <v>TÊ NORMAL, PPR, DN 32 MM, CLASSE PN 25, INSTALADO EM PRUMADA DE ÁGUA   FORNECIMENTO E INSTALAÇÃO . AF_08/2022</v>
      </c>
      <c r="D5449" s="94" t="str">
        <f>Cartilha_GLOBAL!D5449</f>
        <v>UN</v>
      </c>
      <c r="E5449" s="105">
        <f>Cartilha_GLOBAL!$E5449</f>
        <v>24.47</v>
      </c>
      <c r="F5449" s="182">
        <f>Cartilha_GLOBAL!$F5449</f>
        <v>30.03</v>
      </c>
      <c r="G5449" s="108"/>
      <c r="H5449" s="107">
        <f t="shared" si="337"/>
        <v>0</v>
      </c>
      <c r="I5449" s="143">
        <f t="shared" si="338"/>
        <v>0</v>
      </c>
      <c r="J5449" s="142"/>
      <c r="K5449" s="228"/>
      <c r="L5449" s="7" t="str">
        <f t="shared" si="339"/>
        <v/>
      </c>
      <c r="M5449" s="7" t="str">
        <f t="shared" si="340"/>
        <v/>
      </c>
      <c r="N5449" s="7" t="str">
        <f>Cartilha_GLOBAL!N5449</f>
        <v/>
      </c>
      <c r="O5449" s="144"/>
      <c r="Q5449" s="151"/>
      <c r="R5449" s="152">
        <v>0</v>
      </c>
      <c r="T5449" s="153">
        <f>IF(Cartilha_GLOBAL!R5449=0,0,IF(Cartilha_GLOBAL!R5449&gt;0,"c","b"))</f>
        <v>0</v>
      </c>
    </row>
    <row r="5450" ht="22.5" hidden="1" spans="1:20">
      <c r="A5450" s="158">
        <f>Cartilha_GLOBAL!A5450</f>
        <v>96712</v>
      </c>
      <c r="B5450" s="100" t="str">
        <f>Cartilha_GLOBAL!B5450</f>
        <v>SINAPI</v>
      </c>
      <c r="C5450" s="104" t="str">
        <f>Cartilha_GLOBAL!C5450</f>
        <v>TÊ NORMAL, PPR, DN 40 MM, CLASSE PN 25, INSTALADO EM PRUMADA DE ÁGUA   FORNECIMENTO E INSTALAÇÃO . AF_08/2022</v>
      </c>
      <c r="D5450" s="94" t="str">
        <f>Cartilha_GLOBAL!D5450</f>
        <v>UN</v>
      </c>
      <c r="E5450" s="105">
        <f>Cartilha_GLOBAL!$E5450</f>
        <v>34.5</v>
      </c>
      <c r="F5450" s="182">
        <f>Cartilha_GLOBAL!$F5450</f>
        <v>42.35</v>
      </c>
      <c r="G5450" s="108"/>
      <c r="H5450" s="107">
        <f t="shared" si="337"/>
        <v>0</v>
      </c>
      <c r="I5450" s="143">
        <f t="shared" si="338"/>
        <v>0</v>
      </c>
      <c r="J5450" s="142"/>
      <c r="K5450" s="228"/>
      <c r="L5450" s="7" t="str">
        <f t="shared" si="339"/>
        <v/>
      </c>
      <c r="M5450" s="7" t="str">
        <f t="shared" si="340"/>
        <v/>
      </c>
      <c r="N5450" s="7" t="str">
        <f>Cartilha_GLOBAL!N5450</f>
        <v/>
      </c>
      <c r="O5450" s="144"/>
      <c r="Q5450" s="151"/>
      <c r="R5450" s="152">
        <v>0</v>
      </c>
      <c r="T5450" s="153">
        <f>IF(Cartilha_GLOBAL!R5450=0,0,IF(Cartilha_GLOBAL!R5450&gt;0,"c","b"))</f>
        <v>0</v>
      </c>
    </row>
    <row r="5451" ht="22.5" hidden="1" spans="1:20">
      <c r="A5451" s="158">
        <f>Cartilha_GLOBAL!A5451</f>
        <v>96713</v>
      </c>
      <c r="B5451" s="100" t="str">
        <f>Cartilha_GLOBAL!B5451</f>
        <v>SINAPI</v>
      </c>
      <c r="C5451" s="104" t="str">
        <f>Cartilha_GLOBAL!C5451</f>
        <v>TÊ NORMAL, PPR, DN 50 MM, CLASSE PN 25, INSTALADO EM PRUMADA DE ÁGUA   FORNECIMENTO E INSTALAÇÃO . AF_08/2022</v>
      </c>
      <c r="D5451" s="94" t="str">
        <f>Cartilha_GLOBAL!D5451</f>
        <v>UN</v>
      </c>
      <c r="E5451" s="105">
        <f>Cartilha_GLOBAL!$E5451</f>
        <v>52.39</v>
      </c>
      <c r="F5451" s="182">
        <f>Cartilha_GLOBAL!$F5451</f>
        <v>64.3</v>
      </c>
      <c r="G5451" s="108"/>
      <c r="H5451" s="107">
        <f t="shared" si="337"/>
        <v>0</v>
      </c>
      <c r="I5451" s="143">
        <f t="shared" si="338"/>
        <v>0</v>
      </c>
      <c r="J5451" s="142"/>
      <c r="K5451" s="228"/>
      <c r="L5451" s="7" t="str">
        <f t="shared" si="339"/>
        <v/>
      </c>
      <c r="M5451" s="7" t="str">
        <f t="shared" si="340"/>
        <v/>
      </c>
      <c r="N5451" s="7" t="str">
        <f>Cartilha_GLOBAL!N5451</f>
        <v/>
      </c>
      <c r="O5451" s="144"/>
      <c r="Q5451" s="151"/>
      <c r="R5451" s="152">
        <v>0</v>
      </c>
      <c r="T5451" s="153">
        <f>IF(Cartilha_GLOBAL!R5451=0,0,IF(Cartilha_GLOBAL!R5451&gt;0,"c","b"))</f>
        <v>0</v>
      </c>
    </row>
    <row r="5452" ht="22.5" hidden="1" spans="1:20">
      <c r="A5452" s="158">
        <f>Cartilha_GLOBAL!A5452</f>
        <v>96714</v>
      </c>
      <c r="B5452" s="100" t="str">
        <f>Cartilha_GLOBAL!B5452</f>
        <v>SINAPI</v>
      </c>
      <c r="C5452" s="104" t="str">
        <f>Cartilha_GLOBAL!C5452</f>
        <v>TÊ NORMAL, PPR, DN 63 MM, CLASSE PN 25, INSTALADO EM PRUMADA DE ÁGUA   FORNECIMENTO E INSTALAÇÃO . AF_08/2022</v>
      </c>
      <c r="D5452" s="94" t="str">
        <f>Cartilha_GLOBAL!D5452</f>
        <v>UN</v>
      </c>
      <c r="E5452" s="105">
        <f>Cartilha_GLOBAL!$E5452</f>
        <v>74.11</v>
      </c>
      <c r="F5452" s="182">
        <f>Cartilha_GLOBAL!$F5452</f>
        <v>90.96</v>
      </c>
      <c r="G5452" s="108"/>
      <c r="H5452" s="107">
        <f t="shared" si="337"/>
        <v>0</v>
      </c>
      <c r="I5452" s="143">
        <f t="shared" si="338"/>
        <v>0</v>
      </c>
      <c r="J5452" s="142"/>
      <c r="K5452" s="145"/>
      <c r="L5452" s="7" t="str">
        <f t="shared" si="339"/>
        <v/>
      </c>
      <c r="M5452" s="7" t="str">
        <f t="shared" si="340"/>
        <v/>
      </c>
      <c r="N5452" s="7" t="str">
        <f>Cartilha_GLOBAL!N5452</f>
        <v/>
      </c>
      <c r="O5452" s="144"/>
      <c r="Q5452" s="151"/>
      <c r="R5452" s="152">
        <v>0</v>
      </c>
      <c r="T5452" s="153">
        <f>IF(Cartilha_GLOBAL!R5452=0,0,IF(Cartilha_GLOBAL!R5452&gt;0,"c","b"))</f>
        <v>0</v>
      </c>
    </row>
    <row r="5453" ht="22.5" hidden="1" spans="1:20">
      <c r="A5453" s="158">
        <f>Cartilha_GLOBAL!A5453</f>
        <v>96715</v>
      </c>
      <c r="B5453" s="100" t="str">
        <f>Cartilha_GLOBAL!B5453</f>
        <v>SINAPI</v>
      </c>
      <c r="C5453" s="104" t="str">
        <f>Cartilha_GLOBAL!C5453</f>
        <v>TÊ NORMAL, PPR, DN 75 MM, CLASSE PN 25, INSTALADO EM PRUMADA DE ÁGUA   FORNECIMENTO E INSTALAÇÃO . AF_08/2022</v>
      </c>
      <c r="D5453" s="94" t="str">
        <f>Cartilha_GLOBAL!D5453</f>
        <v>UN</v>
      </c>
      <c r="E5453" s="105">
        <f>Cartilha_GLOBAL!$E5453</f>
        <v>130.44</v>
      </c>
      <c r="F5453" s="182">
        <f>Cartilha_GLOBAL!$F5453</f>
        <v>160.1</v>
      </c>
      <c r="G5453" s="108"/>
      <c r="H5453" s="107">
        <f t="shared" si="337"/>
        <v>0</v>
      </c>
      <c r="I5453" s="143">
        <f t="shared" si="338"/>
        <v>0</v>
      </c>
      <c r="J5453" s="142"/>
      <c r="K5453" s="228"/>
      <c r="L5453" s="7" t="str">
        <f t="shared" si="339"/>
        <v/>
      </c>
      <c r="M5453" s="7" t="str">
        <f t="shared" si="340"/>
        <v/>
      </c>
      <c r="N5453" s="7" t="str">
        <f>Cartilha_GLOBAL!N5453</f>
        <v/>
      </c>
      <c r="O5453" s="144"/>
      <c r="Q5453" s="151"/>
      <c r="R5453" s="152">
        <v>0</v>
      </c>
      <c r="T5453" s="153">
        <f>IF(Cartilha_GLOBAL!R5453=0,0,IF(Cartilha_GLOBAL!R5453&gt;0,"c","b"))</f>
        <v>0</v>
      </c>
    </row>
    <row r="5454" ht="22.5" hidden="1" spans="1:20">
      <c r="A5454" s="158">
        <f>Cartilha_GLOBAL!A5454</f>
        <v>96716</v>
      </c>
      <c r="B5454" s="100" t="str">
        <f>Cartilha_GLOBAL!B5454</f>
        <v>SINAPI</v>
      </c>
      <c r="C5454" s="104" t="str">
        <f>Cartilha_GLOBAL!C5454</f>
        <v>TÊ NORMAL, PPR, DN 90 MM, CLASSE PN 25, INSTALADO EM PRUMADA DE ÁGUA   FORNECIMENTO E INSTALAÇÃO . AF_08/2022</v>
      </c>
      <c r="D5454" s="94" t="str">
        <f>Cartilha_GLOBAL!D5454</f>
        <v>UN</v>
      </c>
      <c r="E5454" s="105">
        <f>Cartilha_GLOBAL!$E5454</f>
        <v>169.53</v>
      </c>
      <c r="F5454" s="182">
        <f>Cartilha_GLOBAL!$F5454</f>
        <v>208.08</v>
      </c>
      <c r="G5454" s="108"/>
      <c r="H5454" s="107">
        <f t="shared" si="337"/>
        <v>0</v>
      </c>
      <c r="I5454" s="143">
        <f t="shared" si="338"/>
        <v>0</v>
      </c>
      <c r="J5454" s="142"/>
      <c r="K5454" s="228"/>
      <c r="L5454" s="7" t="str">
        <f t="shared" si="339"/>
        <v/>
      </c>
      <c r="M5454" s="7" t="str">
        <f t="shared" si="340"/>
        <v/>
      </c>
      <c r="N5454" s="7" t="str">
        <f>Cartilha_GLOBAL!N5454</f>
        <v/>
      </c>
      <c r="O5454" s="144"/>
      <c r="Q5454" s="151"/>
      <c r="R5454" s="152">
        <v>0</v>
      </c>
      <c r="T5454" s="153">
        <f>IF(Cartilha_GLOBAL!R5454=0,0,IF(Cartilha_GLOBAL!R5454&gt;0,"c","b"))</f>
        <v>0</v>
      </c>
    </row>
    <row r="5455" ht="22.5" hidden="1" spans="1:20">
      <c r="A5455" s="158">
        <f>Cartilha_GLOBAL!A5455</f>
        <v>96717</v>
      </c>
      <c r="B5455" s="100" t="str">
        <f>Cartilha_GLOBAL!B5455</f>
        <v>SINAPI</v>
      </c>
      <c r="C5455" s="104" t="str">
        <f>Cartilha_GLOBAL!C5455</f>
        <v>TÊ NORMAL, PPR, DN 110 MM, CLASSE PN 25, INSTALADO EM PRUMADA DE ÁGUA   FORNECIMENTO E INSTALAÇÃO . AF_08/2022</v>
      </c>
      <c r="D5455" s="94" t="str">
        <f>Cartilha_GLOBAL!D5455</f>
        <v>UN</v>
      </c>
      <c r="E5455" s="105">
        <f>Cartilha_GLOBAL!$E5455</f>
        <v>323.14</v>
      </c>
      <c r="F5455" s="182">
        <f>Cartilha_GLOBAL!$F5455</f>
        <v>396.62</v>
      </c>
      <c r="G5455" s="108"/>
      <c r="H5455" s="107">
        <f t="shared" si="337"/>
        <v>0</v>
      </c>
      <c r="I5455" s="143">
        <f t="shared" si="338"/>
        <v>0</v>
      </c>
      <c r="J5455" s="142"/>
      <c r="K5455" s="228"/>
      <c r="L5455" s="7" t="str">
        <f t="shared" si="339"/>
        <v/>
      </c>
      <c r="M5455" s="7" t="str">
        <f t="shared" si="340"/>
        <v/>
      </c>
      <c r="N5455" s="7" t="str">
        <f>Cartilha_GLOBAL!N5455</f>
        <v/>
      </c>
      <c r="O5455" s="144"/>
      <c r="Q5455" s="151"/>
      <c r="R5455" s="152">
        <v>0</v>
      </c>
      <c r="T5455" s="153">
        <f>IF(Cartilha_GLOBAL!R5455=0,0,IF(Cartilha_GLOBAL!R5455&gt;0,"c","b"))</f>
        <v>0</v>
      </c>
    </row>
    <row r="5456" ht="22.5" hidden="1" spans="1:20">
      <c r="A5456" s="158">
        <f>Cartilha_GLOBAL!A5456</f>
        <v>96736</v>
      </c>
      <c r="B5456" s="100" t="str">
        <f>Cartilha_GLOBAL!B5456</f>
        <v>SINAPI</v>
      </c>
      <c r="C5456" s="104" t="str">
        <f>Cartilha_GLOBAL!C5456</f>
        <v>LUVA, PPR, DN 20 MM, CLASSE PN 25, INSTALADO EM RESERVAÇÃO DE ÁGUA DE EDIFICAÇÃO QUE POSSUA RESERVATÓRIO DE FIBRA/FIBROCIMENTO  FORNECIMENTO E INSTALAÇÃO. AF_06/2016</v>
      </c>
      <c r="D5456" s="94" t="str">
        <f>Cartilha_GLOBAL!D5456</f>
        <v>UN</v>
      </c>
      <c r="E5456" s="105">
        <f>Cartilha_GLOBAL!$E5456</f>
        <v>7.45</v>
      </c>
      <c r="F5456" s="182">
        <f>Cartilha_GLOBAL!$F5456</f>
        <v>9.14</v>
      </c>
      <c r="G5456" s="108"/>
      <c r="H5456" s="107">
        <f t="shared" si="337"/>
        <v>0</v>
      </c>
      <c r="I5456" s="143">
        <f t="shared" si="338"/>
        <v>0</v>
      </c>
      <c r="J5456" s="142"/>
      <c r="K5456" s="228"/>
      <c r="L5456" s="7" t="str">
        <f t="shared" si="339"/>
        <v/>
      </c>
      <c r="M5456" s="7" t="str">
        <f t="shared" si="340"/>
        <v/>
      </c>
      <c r="N5456" s="7" t="str">
        <f>Cartilha_GLOBAL!N5456</f>
        <v/>
      </c>
      <c r="O5456" s="144"/>
      <c r="Q5456" s="151"/>
      <c r="R5456" s="152">
        <v>0</v>
      </c>
      <c r="T5456" s="153">
        <f>IF(Cartilha_GLOBAL!R5456=0,0,IF(Cartilha_GLOBAL!R5456&gt;0,"c","b"))</f>
        <v>0</v>
      </c>
    </row>
    <row r="5457" ht="22.5" hidden="1" spans="1:20">
      <c r="A5457" s="158">
        <f>Cartilha_GLOBAL!A5457</f>
        <v>96737</v>
      </c>
      <c r="B5457" s="100" t="str">
        <f>Cartilha_GLOBAL!B5457</f>
        <v>SINAPI</v>
      </c>
      <c r="C5457" s="104" t="str">
        <f>Cartilha_GLOBAL!C5457</f>
        <v>LUVA, PPR, DN 25 MM, CLASSE PN 25, INSTALADO EM RESERVAÇÃO DE ÁGUA DE EDIFICAÇÃO QUE POSSUA RESERVATÓRIO DE FIBRA/FIBROCIMENTO  FORNECIMENTO E INSTALAÇÃO. AF_06/2016</v>
      </c>
      <c r="D5457" s="94" t="str">
        <f>Cartilha_GLOBAL!D5457</f>
        <v>UN</v>
      </c>
      <c r="E5457" s="105">
        <f>Cartilha_GLOBAL!$E5457</f>
        <v>7.23</v>
      </c>
      <c r="F5457" s="182">
        <f>Cartilha_GLOBAL!$F5457</f>
        <v>8.87</v>
      </c>
      <c r="G5457" s="108"/>
      <c r="H5457" s="107">
        <f t="shared" si="337"/>
        <v>0</v>
      </c>
      <c r="I5457" s="143">
        <f t="shared" si="338"/>
        <v>0</v>
      </c>
      <c r="J5457" s="142"/>
      <c r="K5457" s="228"/>
      <c r="L5457" s="7" t="str">
        <f t="shared" si="339"/>
        <v/>
      </c>
      <c r="M5457" s="7" t="str">
        <f t="shared" si="340"/>
        <v/>
      </c>
      <c r="N5457" s="7" t="str">
        <f>Cartilha_GLOBAL!N5457</f>
        <v/>
      </c>
      <c r="O5457" s="144"/>
      <c r="Q5457" s="151"/>
      <c r="R5457" s="152">
        <v>0</v>
      </c>
      <c r="T5457" s="153">
        <f>IF(Cartilha_GLOBAL!R5457=0,0,IF(Cartilha_GLOBAL!R5457&gt;0,"c","b"))</f>
        <v>0</v>
      </c>
    </row>
    <row r="5458" ht="33.75" hidden="1" spans="1:20">
      <c r="A5458" s="158">
        <f>Cartilha_GLOBAL!A5458</f>
        <v>96738</v>
      </c>
      <c r="B5458" s="100" t="str">
        <f>Cartilha_GLOBAL!B5458</f>
        <v>SINAPI</v>
      </c>
      <c r="C5458" s="104" t="str">
        <f>Cartilha_GLOBAL!C5458</f>
        <v>CONECTOR MACHO, PPR, 25 X 1/2'', CLASSE PN 25,  INSTALADO EM RESERVAÇÃO DE ÁGUA DE EDIFICAÇÃO QUE POSSUA RESERVATÓRIO DE FIBRA/FIBROCIMENTO   FORNECIMENTO E INSTALAÇÃO. AF_06/2016</v>
      </c>
      <c r="D5458" s="94" t="str">
        <f>Cartilha_GLOBAL!D5458</f>
        <v>UN</v>
      </c>
      <c r="E5458" s="105">
        <f>Cartilha_GLOBAL!$E5458</f>
        <v>25.19</v>
      </c>
      <c r="F5458" s="182">
        <f>Cartilha_GLOBAL!$F5458</f>
        <v>30.92</v>
      </c>
      <c r="G5458" s="108"/>
      <c r="H5458" s="107">
        <f t="shared" si="337"/>
        <v>0</v>
      </c>
      <c r="I5458" s="143">
        <f t="shared" si="338"/>
        <v>0</v>
      </c>
      <c r="J5458" s="142"/>
      <c r="K5458" s="228"/>
      <c r="L5458" s="7" t="str">
        <f t="shared" si="339"/>
        <v/>
      </c>
      <c r="M5458" s="7" t="str">
        <f t="shared" si="340"/>
        <v/>
      </c>
      <c r="N5458" s="7" t="str">
        <f>Cartilha_GLOBAL!N5458</f>
        <v/>
      </c>
      <c r="O5458" s="144"/>
      <c r="Q5458" s="151"/>
      <c r="R5458" s="152">
        <v>0</v>
      </c>
      <c r="T5458" s="153">
        <f>IF(Cartilha_GLOBAL!R5458=0,0,IF(Cartilha_GLOBAL!R5458&gt;0,"c","b"))</f>
        <v>0</v>
      </c>
    </row>
    <row r="5459" ht="22.5" hidden="1" spans="1:20">
      <c r="A5459" s="158">
        <f>Cartilha_GLOBAL!A5459</f>
        <v>96739</v>
      </c>
      <c r="B5459" s="100" t="str">
        <f>Cartilha_GLOBAL!B5459</f>
        <v>SINAPI</v>
      </c>
      <c r="C5459" s="104" t="str">
        <f>Cartilha_GLOBAL!C5459</f>
        <v>LUVA, PPR, DN 32 MM, CLASSE PN 25, INSTALADO EM RESERVAÇÃO DE ÁGUA DE EDIFICAÇÃO QUE POSSUA RESERVATÓRIO DE FIBRA/FIBROCIMENTO  FORNECIMENTO E INSTALAÇÃO. AF_06/2016</v>
      </c>
      <c r="D5459" s="94" t="str">
        <f>Cartilha_GLOBAL!D5459</f>
        <v>UN</v>
      </c>
      <c r="E5459" s="105">
        <f>Cartilha_GLOBAL!$E5459</f>
        <v>10.42</v>
      </c>
      <c r="F5459" s="182">
        <f>Cartilha_GLOBAL!$F5459</f>
        <v>12.79</v>
      </c>
      <c r="G5459" s="108"/>
      <c r="H5459" s="107">
        <f t="shared" si="337"/>
        <v>0</v>
      </c>
      <c r="I5459" s="143">
        <f t="shared" si="338"/>
        <v>0</v>
      </c>
      <c r="J5459" s="142"/>
      <c r="K5459" s="228"/>
      <c r="L5459" s="7" t="str">
        <f t="shared" si="339"/>
        <v/>
      </c>
      <c r="M5459" s="7" t="str">
        <f t="shared" si="340"/>
        <v/>
      </c>
      <c r="N5459" s="7" t="str">
        <f>Cartilha_GLOBAL!N5459</f>
        <v/>
      </c>
      <c r="O5459" s="144"/>
      <c r="Q5459" s="151"/>
      <c r="R5459" s="152">
        <v>0</v>
      </c>
      <c r="T5459" s="153">
        <f>IF(Cartilha_GLOBAL!R5459=0,0,IF(Cartilha_GLOBAL!R5459&gt;0,"c","b"))</f>
        <v>0</v>
      </c>
    </row>
    <row r="5460" ht="33.75" hidden="1" spans="1:20">
      <c r="A5460" s="158">
        <f>Cartilha_GLOBAL!A5460</f>
        <v>96740</v>
      </c>
      <c r="B5460" s="100" t="str">
        <f>Cartilha_GLOBAL!B5460</f>
        <v>SINAPI</v>
      </c>
      <c r="C5460" s="104" t="str">
        <f>Cartilha_GLOBAL!C5460</f>
        <v>CONECTOR MACHO, PPR, 32 X 3/4'', CLASSE PN 25,  INSTALADO EM RESERVAÇÃO DE ÁGUA DE EDIFICAÇÃO QUE POSSUA RESERVATÓRIO DE FIBRA/FIBROCIMENTO   FORNECIMENTO E INSTALAÇÃO. AF_06/2016</v>
      </c>
      <c r="D5460" s="94" t="str">
        <f>Cartilha_GLOBAL!D5460</f>
        <v>UN</v>
      </c>
      <c r="E5460" s="105">
        <f>Cartilha_GLOBAL!$E5460</f>
        <v>35.28</v>
      </c>
      <c r="F5460" s="182">
        <f>Cartilha_GLOBAL!$F5460</f>
        <v>43.3</v>
      </c>
      <c r="G5460" s="108"/>
      <c r="H5460" s="107">
        <f t="shared" si="337"/>
        <v>0</v>
      </c>
      <c r="I5460" s="143">
        <f t="shared" si="338"/>
        <v>0</v>
      </c>
      <c r="J5460" s="142"/>
      <c r="K5460" s="145"/>
      <c r="L5460" s="7" t="str">
        <f t="shared" si="339"/>
        <v/>
      </c>
      <c r="M5460" s="7" t="str">
        <f t="shared" si="340"/>
        <v/>
      </c>
      <c r="N5460" s="7" t="str">
        <f>Cartilha_GLOBAL!N5460</f>
        <v/>
      </c>
      <c r="O5460" s="144"/>
      <c r="Q5460" s="151"/>
      <c r="R5460" s="152">
        <v>0</v>
      </c>
      <c r="T5460" s="153">
        <f>IF(Cartilha_GLOBAL!R5460=0,0,IF(Cartilha_GLOBAL!R5460&gt;0,"c","b"))</f>
        <v>0</v>
      </c>
    </row>
    <row r="5461" ht="22.5" hidden="1" spans="1:20">
      <c r="A5461" s="158">
        <f>Cartilha_GLOBAL!A5461</f>
        <v>96741</v>
      </c>
      <c r="B5461" s="100" t="str">
        <f>Cartilha_GLOBAL!B5461</f>
        <v>SINAPI</v>
      </c>
      <c r="C5461" s="104" t="str">
        <f>Cartilha_GLOBAL!C5461</f>
        <v>LUVA, PPR, DN 40 MM, CLASSE PN 25, INSTALADO EM RESERVAÇÃO DE ÁGUA DE EDIFICAÇÃO QUE POSSUA RESERVATÓRIO DE FIBRA/FIBROCIMENTO  FORNECIMENTO E INSTALAÇÃO. AF_06/2016</v>
      </c>
      <c r="D5461" s="94" t="str">
        <f>Cartilha_GLOBAL!D5461</f>
        <v>UN</v>
      </c>
      <c r="E5461" s="105">
        <f>Cartilha_GLOBAL!$E5461</f>
        <v>17.94</v>
      </c>
      <c r="F5461" s="182">
        <f>Cartilha_GLOBAL!$F5461</f>
        <v>22.02</v>
      </c>
      <c r="G5461" s="108"/>
      <c r="H5461" s="107">
        <f t="shared" si="337"/>
        <v>0</v>
      </c>
      <c r="I5461" s="143">
        <f t="shared" si="338"/>
        <v>0</v>
      </c>
      <c r="J5461" s="142"/>
      <c r="K5461" s="228"/>
      <c r="L5461" s="7" t="str">
        <f t="shared" si="339"/>
        <v/>
      </c>
      <c r="M5461" s="7" t="str">
        <f t="shared" si="340"/>
        <v/>
      </c>
      <c r="N5461" s="7" t="str">
        <f>Cartilha_GLOBAL!N5461</f>
        <v/>
      </c>
      <c r="O5461" s="144"/>
      <c r="Q5461" s="151"/>
      <c r="R5461" s="152">
        <v>0</v>
      </c>
      <c r="T5461" s="153">
        <f>IF(Cartilha_GLOBAL!R5461=0,0,IF(Cartilha_GLOBAL!R5461&gt;0,"c","b"))</f>
        <v>0</v>
      </c>
    </row>
    <row r="5462" ht="22.5" hidden="1" spans="1:20">
      <c r="A5462" s="158">
        <f>Cartilha_GLOBAL!A5462</f>
        <v>96742</v>
      </c>
      <c r="B5462" s="100" t="str">
        <f>Cartilha_GLOBAL!B5462</f>
        <v>SINAPI</v>
      </c>
      <c r="C5462" s="104" t="str">
        <f>Cartilha_GLOBAL!C5462</f>
        <v>LUVA, PPR, DN 50 MM, CLASSE PN 25, INSTALADO EM RESERVAÇÃO DE ÁGUA DE EDIFICAÇÃO QUE POSSUA RESERVATÓRIO DE FIBRA/FIBROCIMENTO  FORNECIMENTO E INSTALAÇÃO. AF_06/2016</v>
      </c>
      <c r="D5462" s="94" t="str">
        <f>Cartilha_GLOBAL!D5462</f>
        <v>UN</v>
      </c>
      <c r="E5462" s="105">
        <f>Cartilha_GLOBAL!$E5462</f>
        <v>23.75</v>
      </c>
      <c r="F5462" s="182">
        <f>Cartilha_GLOBAL!$F5462</f>
        <v>29.15</v>
      </c>
      <c r="G5462" s="108"/>
      <c r="H5462" s="107">
        <f t="shared" si="337"/>
        <v>0</v>
      </c>
      <c r="I5462" s="143">
        <f t="shared" si="338"/>
        <v>0</v>
      </c>
      <c r="J5462" s="142"/>
      <c r="K5462" s="228"/>
      <c r="L5462" s="7" t="str">
        <f t="shared" si="339"/>
        <v/>
      </c>
      <c r="M5462" s="7" t="str">
        <f t="shared" si="340"/>
        <v/>
      </c>
      <c r="N5462" s="7" t="str">
        <f>Cartilha_GLOBAL!N5462</f>
        <v/>
      </c>
      <c r="O5462" s="144"/>
      <c r="Q5462" s="151"/>
      <c r="R5462" s="152">
        <v>0</v>
      </c>
      <c r="T5462" s="153">
        <f>IF(Cartilha_GLOBAL!R5462=0,0,IF(Cartilha_GLOBAL!R5462&gt;0,"c","b"))</f>
        <v>0</v>
      </c>
    </row>
    <row r="5463" ht="22.5" hidden="1" spans="1:20">
      <c r="A5463" s="158">
        <f>Cartilha_GLOBAL!A5463</f>
        <v>96743</v>
      </c>
      <c r="B5463" s="100" t="str">
        <f>Cartilha_GLOBAL!B5463</f>
        <v>SINAPI</v>
      </c>
      <c r="C5463" s="104" t="str">
        <f>Cartilha_GLOBAL!C5463</f>
        <v>LUVA, PPR, DN 63 MM, CLASSE PN 25, INSTALADO EM RESERVAÇÃO DE ÁGUA DE EDIFICAÇÃO QUE POSSUA RESERVATÓRIO DE FIBRA/FIBROCIMENTO  FORNECIMENTO E INSTALAÇÃO. AF_06/2016</v>
      </c>
      <c r="D5463" s="94" t="str">
        <f>Cartilha_GLOBAL!D5463</f>
        <v>UN</v>
      </c>
      <c r="E5463" s="105">
        <f>Cartilha_GLOBAL!$E5463</f>
        <v>33.3</v>
      </c>
      <c r="F5463" s="182">
        <f>Cartilha_GLOBAL!$F5463</f>
        <v>40.87</v>
      </c>
      <c r="G5463" s="108"/>
      <c r="H5463" s="107">
        <f t="shared" si="337"/>
        <v>0</v>
      </c>
      <c r="I5463" s="143">
        <f t="shared" si="338"/>
        <v>0</v>
      </c>
      <c r="J5463" s="142"/>
      <c r="K5463" s="145"/>
      <c r="L5463" s="7" t="str">
        <f t="shared" si="339"/>
        <v/>
      </c>
      <c r="M5463" s="7" t="str">
        <f t="shared" si="340"/>
        <v/>
      </c>
      <c r="N5463" s="7" t="str">
        <f>Cartilha_GLOBAL!N5463</f>
        <v/>
      </c>
      <c r="O5463" s="144"/>
      <c r="Q5463" s="151"/>
      <c r="R5463" s="152">
        <v>0</v>
      </c>
      <c r="T5463" s="153">
        <f>IF(Cartilha_GLOBAL!R5463=0,0,IF(Cartilha_GLOBAL!R5463&gt;0,"c","b"))</f>
        <v>0</v>
      </c>
    </row>
    <row r="5464" ht="22.5" hidden="1" spans="1:20">
      <c r="A5464" s="158">
        <f>Cartilha_GLOBAL!A5464</f>
        <v>96744</v>
      </c>
      <c r="B5464" s="100" t="str">
        <f>Cartilha_GLOBAL!B5464</f>
        <v>SINAPI</v>
      </c>
      <c r="C5464" s="104" t="str">
        <f>Cartilha_GLOBAL!C5464</f>
        <v>LUVA, PPR, DN 75 MM, CLASSE PN 25, INSTALADO EM RESERVAÇÃO DE ÁGUA DE EDIFICAÇÃO QUE POSSUA RESERVATÓRIO DE FIBRA/FIBROCIMENTO  FORNECIMENTO E INSTALAÇÃO. AF_06/2016</v>
      </c>
      <c r="D5464" s="94" t="str">
        <f>Cartilha_GLOBAL!D5464</f>
        <v>UN</v>
      </c>
      <c r="E5464" s="105">
        <f>Cartilha_GLOBAL!$E5464</f>
        <v>59.76</v>
      </c>
      <c r="F5464" s="182">
        <f>Cartilha_GLOBAL!$F5464</f>
        <v>73.35</v>
      </c>
      <c r="G5464" s="108"/>
      <c r="H5464" s="107">
        <f t="shared" si="337"/>
        <v>0</v>
      </c>
      <c r="I5464" s="143">
        <f t="shared" si="338"/>
        <v>0</v>
      </c>
      <c r="J5464" s="142"/>
      <c r="K5464" s="228"/>
      <c r="L5464" s="7" t="str">
        <f t="shared" si="339"/>
        <v/>
      </c>
      <c r="M5464" s="7" t="str">
        <f t="shared" si="340"/>
        <v/>
      </c>
      <c r="N5464" s="7" t="str">
        <f>Cartilha_GLOBAL!N5464</f>
        <v/>
      </c>
      <c r="O5464" s="144"/>
      <c r="Q5464" s="151"/>
      <c r="R5464" s="152">
        <v>0</v>
      </c>
      <c r="T5464" s="153">
        <f>IF(Cartilha_GLOBAL!R5464=0,0,IF(Cartilha_GLOBAL!R5464&gt;0,"c","b"))</f>
        <v>0</v>
      </c>
    </row>
    <row r="5465" ht="22.5" hidden="1" spans="1:20">
      <c r="A5465" s="158">
        <f>Cartilha_GLOBAL!A5465</f>
        <v>96745</v>
      </c>
      <c r="B5465" s="100" t="str">
        <f>Cartilha_GLOBAL!B5465</f>
        <v>SINAPI</v>
      </c>
      <c r="C5465" s="104" t="str">
        <f>Cartilha_GLOBAL!C5465</f>
        <v>LUVA, PPR, DN 90 MM, CLASSE PN 25, INSTALADO EM RESERVAÇÃO DE ÁGUA DE EDIFICAÇÃO QUE POSSUA RESERVATÓRIO DE FIBRA/FIBROCIMENTO  FORNECIMENTO E INSTALAÇÃO. AF_06/2016</v>
      </c>
      <c r="D5465" s="94" t="str">
        <f>Cartilha_GLOBAL!D5465</f>
        <v>UN</v>
      </c>
      <c r="E5465" s="105">
        <f>Cartilha_GLOBAL!$E5465</f>
        <v>87.62</v>
      </c>
      <c r="F5465" s="182">
        <f>Cartilha_GLOBAL!$F5465</f>
        <v>107.54</v>
      </c>
      <c r="G5465" s="108"/>
      <c r="H5465" s="107">
        <f t="shared" si="337"/>
        <v>0</v>
      </c>
      <c r="I5465" s="143">
        <f t="shared" si="338"/>
        <v>0</v>
      </c>
      <c r="J5465" s="142"/>
      <c r="K5465" s="228"/>
      <c r="L5465" s="7" t="str">
        <f t="shared" si="339"/>
        <v/>
      </c>
      <c r="M5465" s="7" t="str">
        <f t="shared" si="340"/>
        <v/>
      </c>
      <c r="N5465" s="7" t="str">
        <f>Cartilha_GLOBAL!N5465</f>
        <v/>
      </c>
      <c r="O5465" s="144"/>
      <c r="Q5465" s="151"/>
      <c r="R5465" s="152">
        <v>0</v>
      </c>
      <c r="T5465" s="153">
        <f>IF(Cartilha_GLOBAL!R5465=0,0,IF(Cartilha_GLOBAL!R5465&gt;0,"c","b"))</f>
        <v>0</v>
      </c>
    </row>
    <row r="5466" ht="22.5" hidden="1" spans="1:20">
      <c r="A5466" s="158">
        <f>Cartilha_GLOBAL!A5466</f>
        <v>96746</v>
      </c>
      <c r="B5466" s="100" t="str">
        <f>Cartilha_GLOBAL!B5466</f>
        <v>SINAPI</v>
      </c>
      <c r="C5466" s="104" t="str">
        <f>Cartilha_GLOBAL!C5466</f>
        <v>LUVA, PPR, DN 110 MM, CLASSE PN 25, INSTALADO EM RESERVAÇÃO DE ÁGUA DE EDIFICAÇÃO QUE POSSUA RESERVATÓRIO DE FIBRA/FIBROCIMENTO  FORNECIMENTO E INSTALAÇÃO. AF_06/2016</v>
      </c>
      <c r="D5466" s="94" t="str">
        <f>Cartilha_GLOBAL!D5466</f>
        <v>UN</v>
      </c>
      <c r="E5466" s="105">
        <f>Cartilha_GLOBAL!$E5466</f>
        <v>117.77</v>
      </c>
      <c r="F5466" s="182">
        <f>Cartilha_GLOBAL!$F5466</f>
        <v>144.55</v>
      </c>
      <c r="G5466" s="108"/>
      <c r="H5466" s="107">
        <f t="shared" si="337"/>
        <v>0</v>
      </c>
      <c r="I5466" s="143">
        <f t="shared" si="338"/>
        <v>0</v>
      </c>
      <c r="J5466" s="142"/>
      <c r="K5466" s="145"/>
      <c r="L5466" s="7" t="str">
        <f t="shared" si="339"/>
        <v/>
      </c>
      <c r="M5466" s="7" t="str">
        <f t="shared" si="340"/>
        <v/>
      </c>
      <c r="N5466" s="7" t="str">
        <f>Cartilha_GLOBAL!N5466</f>
        <v/>
      </c>
      <c r="O5466" s="144"/>
      <c r="Q5466" s="151"/>
      <c r="R5466" s="152">
        <v>0</v>
      </c>
      <c r="T5466" s="153">
        <f>IF(Cartilha_GLOBAL!R5466=0,0,IF(Cartilha_GLOBAL!R5466&gt;0,"c","b"))</f>
        <v>0</v>
      </c>
    </row>
    <row r="5467" ht="33.75" hidden="1" spans="1:20">
      <c r="A5467" s="158">
        <f>Cartilha_GLOBAL!A5467</f>
        <v>96747</v>
      </c>
      <c r="B5467" s="100" t="str">
        <f>Cartilha_GLOBAL!B5467</f>
        <v>SINAPI</v>
      </c>
      <c r="C5467" s="104" t="str">
        <f>Cartilha_GLOBAL!C5467</f>
        <v>JOELHO 90 GRAUS, PPR, DN 20 MM, CLASSE PN 25,  INSTALADO EM RESERVAÇÃO DE ÁGUA DE EDIFICAÇÃO QUE POSSUA RESERVATÓRIO DE FIBRA/FIBROCIMENTO  FORNECIMENTO E INSTALAÇÃO. AF_06/2016</v>
      </c>
      <c r="D5467" s="94" t="str">
        <f>Cartilha_GLOBAL!D5467</f>
        <v>UN</v>
      </c>
      <c r="E5467" s="105">
        <f>Cartilha_GLOBAL!$E5467</f>
        <v>9.42</v>
      </c>
      <c r="F5467" s="182">
        <f>Cartilha_GLOBAL!$F5467</f>
        <v>11.56</v>
      </c>
      <c r="G5467" s="108"/>
      <c r="H5467" s="107">
        <f t="shared" si="337"/>
        <v>0</v>
      </c>
      <c r="I5467" s="143">
        <f t="shared" si="338"/>
        <v>0</v>
      </c>
      <c r="J5467" s="142"/>
      <c r="K5467" s="228"/>
      <c r="L5467" s="7" t="str">
        <f t="shared" si="339"/>
        <v/>
      </c>
      <c r="M5467" s="7" t="str">
        <f t="shared" si="340"/>
        <v/>
      </c>
      <c r="N5467" s="7" t="str">
        <f>Cartilha_GLOBAL!N5467</f>
        <v/>
      </c>
      <c r="O5467" s="144"/>
      <c r="Q5467" s="151"/>
      <c r="R5467" s="152">
        <v>0</v>
      </c>
      <c r="T5467" s="153">
        <f>IF(Cartilha_GLOBAL!R5467=0,0,IF(Cartilha_GLOBAL!R5467&gt;0,"c","b"))</f>
        <v>0</v>
      </c>
    </row>
    <row r="5468" ht="33.75" hidden="1" spans="1:20">
      <c r="A5468" s="158">
        <f>Cartilha_GLOBAL!A5468</f>
        <v>96748</v>
      </c>
      <c r="B5468" s="100" t="str">
        <f>Cartilha_GLOBAL!B5468</f>
        <v>SINAPI</v>
      </c>
      <c r="C5468" s="104" t="str">
        <f>Cartilha_GLOBAL!C5468</f>
        <v>JOELHO 90 GRAUS, PPR, DN 25 MM, CLASSE PN 25,  INSTALADO EM RESERVAÇÃO DE ÁGUA DE EDIFICAÇÃO QUE POSSUA RESERVATÓRIO DE FIBRA/FIBROCIMENTO  FORNECIMENTO E INSTALAÇÃO. AF_06/2016</v>
      </c>
      <c r="D5468" s="94" t="str">
        <f>Cartilha_GLOBAL!D5468</f>
        <v>UN</v>
      </c>
      <c r="E5468" s="105">
        <f>Cartilha_GLOBAL!$E5468</f>
        <v>10.1</v>
      </c>
      <c r="F5468" s="182">
        <f>Cartilha_GLOBAL!$F5468</f>
        <v>12.4</v>
      </c>
      <c r="G5468" s="108"/>
      <c r="H5468" s="107">
        <f t="shared" si="337"/>
        <v>0</v>
      </c>
      <c r="I5468" s="143">
        <f t="shared" si="338"/>
        <v>0</v>
      </c>
      <c r="J5468" s="142"/>
      <c r="K5468" s="145"/>
      <c r="L5468" s="7" t="str">
        <f t="shared" si="339"/>
        <v/>
      </c>
      <c r="M5468" s="7" t="str">
        <f t="shared" si="340"/>
        <v/>
      </c>
      <c r="N5468" s="7" t="str">
        <f>Cartilha_GLOBAL!N5468</f>
        <v/>
      </c>
      <c r="O5468" s="144"/>
      <c r="Q5468" s="151"/>
      <c r="R5468" s="152">
        <v>0</v>
      </c>
      <c r="T5468" s="153">
        <f>IF(Cartilha_GLOBAL!R5468=0,0,IF(Cartilha_GLOBAL!R5468&gt;0,"c","b"))</f>
        <v>0</v>
      </c>
    </row>
    <row r="5469" ht="33.75" hidden="1" spans="1:20">
      <c r="A5469" s="158">
        <f>Cartilha_GLOBAL!A5469</f>
        <v>96749</v>
      </c>
      <c r="B5469" s="100" t="str">
        <f>Cartilha_GLOBAL!B5469</f>
        <v>SINAPI</v>
      </c>
      <c r="C5469" s="104" t="str">
        <f>Cartilha_GLOBAL!C5469</f>
        <v>JOELHO 90 GRAUS, PPR, DN 32 MM, CLASSE PN 25,  INSTALADO EM RESERVAÇÃO DE ÁGUA DE EDIFICAÇÃO QUE POSSUA RESERVATÓRIO DE FIBRA/FIBROCIMENTO  FORNECIMENTO E INSTALAÇÃO. AF_06/2016</v>
      </c>
      <c r="D5469" s="94" t="str">
        <f>Cartilha_GLOBAL!D5469</f>
        <v>UN</v>
      </c>
      <c r="E5469" s="105">
        <f>Cartilha_GLOBAL!$E5469</f>
        <v>13.58</v>
      </c>
      <c r="F5469" s="182">
        <f>Cartilha_GLOBAL!$F5469</f>
        <v>16.67</v>
      </c>
      <c r="G5469" s="108"/>
      <c r="H5469" s="107">
        <f t="shared" si="337"/>
        <v>0</v>
      </c>
      <c r="I5469" s="143">
        <f t="shared" si="338"/>
        <v>0</v>
      </c>
      <c r="J5469" s="142"/>
      <c r="K5469" s="228"/>
      <c r="L5469" s="7" t="str">
        <f t="shared" si="339"/>
        <v/>
      </c>
      <c r="M5469" s="7" t="str">
        <f t="shared" si="340"/>
        <v/>
      </c>
      <c r="N5469" s="7" t="str">
        <f>Cartilha_GLOBAL!N5469</f>
        <v/>
      </c>
      <c r="O5469" s="144"/>
      <c r="Q5469" s="151"/>
      <c r="R5469" s="152">
        <v>0</v>
      </c>
      <c r="T5469" s="153">
        <f>IF(Cartilha_GLOBAL!R5469=0,0,IF(Cartilha_GLOBAL!R5469&gt;0,"c","b"))</f>
        <v>0</v>
      </c>
    </row>
    <row r="5470" ht="33.75" hidden="1" spans="1:20">
      <c r="A5470" s="158">
        <f>Cartilha_GLOBAL!A5470</f>
        <v>96750</v>
      </c>
      <c r="B5470" s="100" t="str">
        <f>Cartilha_GLOBAL!B5470</f>
        <v>SINAPI</v>
      </c>
      <c r="C5470" s="104" t="str">
        <f>Cartilha_GLOBAL!C5470</f>
        <v>JOELHO 90 GRAUS, PPR, DN 40 MM, CLASSE PN 25,  INSTALADO EM RESERVAÇÃO DE ÁGUA DE EDIFICAÇÃO QUE POSSUA RESERVATÓRIO DE FIBRA/FIBROCIMENTO  FORNECIMENTO E INSTALAÇÃO. AF_06/2016</v>
      </c>
      <c r="D5470" s="94" t="str">
        <f>Cartilha_GLOBAL!D5470</f>
        <v>UN</v>
      </c>
      <c r="E5470" s="105">
        <f>Cartilha_GLOBAL!$E5470</f>
        <v>18.64</v>
      </c>
      <c r="F5470" s="182">
        <f>Cartilha_GLOBAL!$F5470</f>
        <v>22.88</v>
      </c>
      <c r="G5470" s="108"/>
      <c r="H5470" s="107">
        <f t="shared" si="337"/>
        <v>0</v>
      </c>
      <c r="I5470" s="143">
        <f t="shared" si="338"/>
        <v>0</v>
      </c>
      <c r="J5470" s="142"/>
      <c r="K5470" s="228"/>
      <c r="L5470" s="7" t="str">
        <f t="shared" si="339"/>
        <v/>
      </c>
      <c r="M5470" s="7" t="str">
        <f t="shared" si="340"/>
        <v/>
      </c>
      <c r="N5470" s="7" t="str">
        <f>Cartilha_GLOBAL!N5470</f>
        <v/>
      </c>
      <c r="O5470" s="144"/>
      <c r="Q5470" s="151"/>
      <c r="R5470" s="152">
        <v>0</v>
      </c>
      <c r="T5470" s="153">
        <f>IF(Cartilha_GLOBAL!R5470=0,0,IF(Cartilha_GLOBAL!R5470&gt;0,"c","b"))</f>
        <v>0</v>
      </c>
    </row>
    <row r="5471" ht="33.75" hidden="1" spans="1:20">
      <c r="A5471" s="158">
        <f>Cartilha_GLOBAL!A5471</f>
        <v>96751</v>
      </c>
      <c r="B5471" s="100" t="str">
        <f>Cartilha_GLOBAL!B5471</f>
        <v>SINAPI</v>
      </c>
      <c r="C5471" s="104" t="str">
        <f>Cartilha_GLOBAL!C5471</f>
        <v>JOELHO 90 GRAUS, PPR, DN 50 MM, CLASSE PN 25,  INSTALADO EM RESERVAÇÃO DE ÁGUA DE EDIFICAÇÃO QUE POSSUA RESERVATÓRIO DE FIBRA/FIBROCIMENTO  FORNECIMENTO E INSTALAÇÃO. AF_06/2016</v>
      </c>
      <c r="D5471" s="94" t="str">
        <f>Cartilha_GLOBAL!D5471</f>
        <v>UN</v>
      </c>
      <c r="E5471" s="105">
        <f>Cartilha_GLOBAL!$E5471</f>
        <v>29.59</v>
      </c>
      <c r="F5471" s="182">
        <f>Cartilha_GLOBAL!$F5471</f>
        <v>36.32</v>
      </c>
      <c r="G5471" s="108"/>
      <c r="H5471" s="107">
        <f t="shared" si="337"/>
        <v>0</v>
      </c>
      <c r="I5471" s="143">
        <f t="shared" si="338"/>
        <v>0</v>
      </c>
      <c r="J5471" s="142"/>
      <c r="K5471" s="145"/>
      <c r="L5471" s="7" t="str">
        <f t="shared" si="339"/>
        <v/>
      </c>
      <c r="M5471" s="7" t="str">
        <f t="shared" si="340"/>
        <v/>
      </c>
      <c r="N5471" s="7" t="str">
        <f>Cartilha_GLOBAL!N5471</f>
        <v/>
      </c>
      <c r="O5471" s="144"/>
      <c r="Q5471" s="151"/>
      <c r="R5471" s="152">
        <v>0</v>
      </c>
      <c r="T5471" s="153">
        <f>IF(Cartilha_GLOBAL!R5471=0,0,IF(Cartilha_GLOBAL!R5471&gt;0,"c","b"))</f>
        <v>0</v>
      </c>
    </row>
    <row r="5472" ht="33.75" hidden="1" spans="1:20">
      <c r="A5472" s="158">
        <f>Cartilha_GLOBAL!A5472</f>
        <v>96752</v>
      </c>
      <c r="B5472" s="100" t="str">
        <f>Cartilha_GLOBAL!B5472</f>
        <v>SINAPI</v>
      </c>
      <c r="C5472" s="104" t="str">
        <f>Cartilha_GLOBAL!C5472</f>
        <v>JOELHO 90 GRAUS, PPR, DN 63 MM, CLASSE PN 25,  INSTALADO EM RESERVAÇÃO DE ÁGUA DE EDIFICAÇÃO QUE POSSUA RESERVATÓRIO DE FIBRA/FIBROCIMENTO  FORNECIMENTO E INSTALAÇÃO. AF_06/2016</v>
      </c>
      <c r="D5472" s="94" t="str">
        <f>Cartilha_GLOBAL!D5472</f>
        <v>UN</v>
      </c>
      <c r="E5472" s="105">
        <f>Cartilha_GLOBAL!$E5472</f>
        <v>38.98</v>
      </c>
      <c r="F5472" s="182">
        <f>Cartilha_GLOBAL!$F5472</f>
        <v>47.84</v>
      </c>
      <c r="G5472" s="108"/>
      <c r="H5472" s="107">
        <f t="shared" si="337"/>
        <v>0</v>
      </c>
      <c r="I5472" s="143">
        <f t="shared" si="338"/>
        <v>0</v>
      </c>
      <c r="J5472" s="142"/>
      <c r="K5472" s="228"/>
      <c r="L5472" s="7" t="str">
        <f t="shared" si="339"/>
        <v/>
      </c>
      <c r="M5472" s="7" t="str">
        <f t="shared" si="340"/>
        <v/>
      </c>
      <c r="N5472" s="7" t="str">
        <f>Cartilha_GLOBAL!N5472</f>
        <v/>
      </c>
      <c r="O5472" s="144"/>
      <c r="Q5472" s="151"/>
      <c r="R5472" s="152">
        <v>0</v>
      </c>
      <c r="T5472" s="153">
        <f>IF(Cartilha_GLOBAL!R5472=0,0,IF(Cartilha_GLOBAL!R5472&gt;0,"c","b"))</f>
        <v>0</v>
      </c>
    </row>
    <row r="5473" ht="33.75" hidden="1" spans="1:20">
      <c r="A5473" s="158">
        <f>Cartilha_GLOBAL!A5473</f>
        <v>96753</v>
      </c>
      <c r="B5473" s="100" t="str">
        <f>Cartilha_GLOBAL!B5473</f>
        <v>SINAPI</v>
      </c>
      <c r="C5473" s="104" t="str">
        <f>Cartilha_GLOBAL!C5473</f>
        <v>JOELHO 90 GRAUS, PPR, DN 75 MM, CLASSE PN 25,  INSTALADO EM RESERVAÇÃO DE ÁGUA DE EDIFICAÇÃO QUE POSSUA RESERVATÓRIO DE FIBRA/FIBROCIMENTO  FORNECIMENTO E INSTALAÇÃO. AF_06/2016</v>
      </c>
      <c r="D5473" s="94" t="str">
        <f>Cartilha_GLOBAL!D5473</f>
        <v>UN</v>
      </c>
      <c r="E5473" s="105">
        <f>Cartilha_GLOBAL!$E5473</f>
        <v>95.02</v>
      </c>
      <c r="F5473" s="182">
        <f>Cartilha_GLOBAL!$F5473</f>
        <v>116.63</v>
      </c>
      <c r="G5473" s="108"/>
      <c r="H5473" s="107">
        <f t="shared" si="337"/>
        <v>0</v>
      </c>
      <c r="I5473" s="143">
        <f t="shared" si="338"/>
        <v>0</v>
      </c>
      <c r="J5473" s="142"/>
      <c r="K5473" s="145"/>
      <c r="L5473" s="7" t="str">
        <f t="shared" si="339"/>
        <v/>
      </c>
      <c r="M5473" s="7" t="str">
        <f t="shared" si="340"/>
        <v/>
      </c>
      <c r="N5473" s="7" t="str">
        <f>Cartilha_GLOBAL!N5473</f>
        <v/>
      </c>
      <c r="O5473" s="144"/>
      <c r="Q5473" s="151"/>
      <c r="R5473" s="152">
        <v>0</v>
      </c>
      <c r="T5473" s="153">
        <f>IF(Cartilha_GLOBAL!R5473=0,0,IF(Cartilha_GLOBAL!R5473&gt;0,"c","b"))</f>
        <v>0</v>
      </c>
    </row>
    <row r="5474" ht="33.75" hidden="1" spans="1:20">
      <c r="A5474" s="158">
        <f>Cartilha_GLOBAL!A5474</f>
        <v>96754</v>
      </c>
      <c r="B5474" s="100" t="str">
        <f>Cartilha_GLOBAL!B5474</f>
        <v>SINAPI</v>
      </c>
      <c r="C5474" s="104" t="str">
        <f>Cartilha_GLOBAL!C5474</f>
        <v>JOELHO 90 GRAUS, PPR, DN 90 MM, CLASSE PN 25,  INSTALADO EM RESERVAÇÃO DE ÁGUA DE EDIFICAÇÃO QUE POSSUA RESERVATÓRIO DE FIBRA/FIBROCIMENTO  FORNECIMENTO E INSTALAÇÃO. AF_06/2016</v>
      </c>
      <c r="D5474" s="94" t="str">
        <f>Cartilha_GLOBAL!D5474</f>
        <v>UN</v>
      </c>
      <c r="E5474" s="105">
        <f>Cartilha_GLOBAL!$E5474</f>
        <v>114.25</v>
      </c>
      <c r="F5474" s="182">
        <f>Cartilha_GLOBAL!$F5474</f>
        <v>140.23</v>
      </c>
      <c r="G5474" s="108"/>
      <c r="H5474" s="107">
        <f t="shared" si="337"/>
        <v>0</v>
      </c>
      <c r="I5474" s="143">
        <f t="shared" si="338"/>
        <v>0</v>
      </c>
      <c r="J5474" s="142"/>
      <c r="K5474" s="228"/>
      <c r="L5474" s="7" t="str">
        <f t="shared" si="339"/>
        <v/>
      </c>
      <c r="M5474" s="7" t="str">
        <f t="shared" si="340"/>
        <v/>
      </c>
      <c r="N5474" s="7" t="str">
        <f>Cartilha_GLOBAL!N5474</f>
        <v/>
      </c>
      <c r="O5474" s="144"/>
      <c r="Q5474" s="151"/>
      <c r="R5474" s="152">
        <v>0</v>
      </c>
      <c r="T5474" s="153">
        <f>IF(Cartilha_GLOBAL!R5474=0,0,IF(Cartilha_GLOBAL!R5474&gt;0,"c","b"))</f>
        <v>0</v>
      </c>
    </row>
    <row r="5475" ht="33.75" hidden="1" spans="1:20">
      <c r="A5475" s="158">
        <f>Cartilha_GLOBAL!A5475</f>
        <v>96755</v>
      </c>
      <c r="B5475" s="100" t="str">
        <f>Cartilha_GLOBAL!B5475</f>
        <v>SINAPI</v>
      </c>
      <c r="C5475" s="104" t="str">
        <f>Cartilha_GLOBAL!C5475</f>
        <v>JOELHO 90 GRAUS, PPR, DN 110 MM, CLASSE PN 25,  INSTALADO EM RESERVAÇÃO DE ÁGUA DE EDIFICAÇÃO QUE POSSUA RESERVATÓRIO DE FIBRA/FIBROCIMENTO  FORNECIMENTO E INSTALAÇÃO. AF_06/2016</v>
      </c>
      <c r="D5475" s="94" t="str">
        <f>Cartilha_GLOBAL!D5475</f>
        <v>UN</v>
      </c>
      <c r="E5475" s="105">
        <f>Cartilha_GLOBAL!$E5475</f>
        <v>354.27</v>
      </c>
      <c r="F5475" s="182">
        <f>Cartilha_GLOBAL!$F5475</f>
        <v>434.83</v>
      </c>
      <c r="G5475" s="108"/>
      <c r="H5475" s="107">
        <f t="shared" si="337"/>
        <v>0</v>
      </c>
      <c r="I5475" s="143">
        <f t="shared" si="338"/>
        <v>0</v>
      </c>
      <c r="J5475" s="142"/>
      <c r="K5475" s="228"/>
      <c r="L5475" s="7" t="str">
        <f t="shared" si="339"/>
        <v/>
      </c>
      <c r="M5475" s="7" t="str">
        <f t="shared" si="340"/>
        <v/>
      </c>
      <c r="N5475" s="7" t="str">
        <f>Cartilha_GLOBAL!N5475</f>
        <v/>
      </c>
      <c r="O5475" s="144"/>
      <c r="Q5475" s="151"/>
      <c r="R5475" s="152">
        <v>0</v>
      </c>
      <c r="T5475" s="153">
        <f>IF(Cartilha_GLOBAL!R5475=0,0,IF(Cartilha_GLOBAL!R5475&gt;0,"c","b"))</f>
        <v>0</v>
      </c>
    </row>
    <row r="5476" ht="22.5" hidden="1" spans="1:20">
      <c r="A5476" s="158">
        <f>Cartilha_GLOBAL!A5476</f>
        <v>96756</v>
      </c>
      <c r="B5476" s="100" t="str">
        <f>Cartilha_GLOBAL!B5476</f>
        <v>SINAPI</v>
      </c>
      <c r="C5476" s="104" t="str">
        <f>Cartilha_GLOBAL!C5476</f>
        <v>TÊ MISTURADOR, PPR, DN 20 MM, CLASSE PN 25,  INSTALADO EM RESERVAÇÃO DE ÁGUA DE EDIFICAÇÃO QUE POSSUA RESERVATÓRIO DE FIBRA/FIBROCIMENTO  FORNECIMENTO E INSTALAÇÃO. AF_06/2016</v>
      </c>
      <c r="D5476" s="94" t="str">
        <f>Cartilha_GLOBAL!D5476</f>
        <v>UN</v>
      </c>
      <c r="E5476" s="105">
        <f>Cartilha_GLOBAL!$E5476</f>
        <v>22.61</v>
      </c>
      <c r="F5476" s="182">
        <f>Cartilha_GLOBAL!$F5476</f>
        <v>27.75</v>
      </c>
      <c r="G5476" s="108"/>
      <c r="H5476" s="107">
        <f t="shared" si="337"/>
        <v>0</v>
      </c>
      <c r="I5476" s="143">
        <f t="shared" si="338"/>
        <v>0</v>
      </c>
      <c r="J5476" s="142"/>
      <c r="K5476" s="228"/>
      <c r="L5476" s="7" t="str">
        <f t="shared" si="339"/>
        <v/>
      </c>
      <c r="M5476" s="7" t="str">
        <f t="shared" si="340"/>
        <v/>
      </c>
      <c r="N5476" s="7" t="str">
        <f>Cartilha_GLOBAL!N5476</f>
        <v/>
      </c>
      <c r="O5476" s="144"/>
      <c r="Q5476" s="151"/>
      <c r="R5476" s="152">
        <v>0</v>
      </c>
      <c r="T5476" s="153">
        <f>IF(Cartilha_GLOBAL!R5476=0,0,IF(Cartilha_GLOBAL!R5476&gt;0,"c","b"))</f>
        <v>0</v>
      </c>
    </row>
    <row r="5477" ht="22.5" hidden="1" spans="1:20">
      <c r="A5477" s="158">
        <f>Cartilha_GLOBAL!A5477</f>
        <v>96757</v>
      </c>
      <c r="B5477" s="100" t="str">
        <f>Cartilha_GLOBAL!B5477</f>
        <v>SINAPI</v>
      </c>
      <c r="C5477" s="104" t="str">
        <f>Cartilha_GLOBAL!C5477</f>
        <v>TÊ MISTURADOR, PPR, DN 25 MM, CLASSE PN 25,  INSTALADO EM RESERVAÇÃO DE ÁGUA DE EDIFICAÇÃO QUE POSSUA RESERVATÓRIO DE FIBRA/FIBROCIMENTO  FORNECIMENTO E INSTALAÇÃO. AF_06/2016</v>
      </c>
      <c r="D5477" s="94" t="str">
        <f>Cartilha_GLOBAL!D5477</f>
        <v>UN</v>
      </c>
      <c r="E5477" s="105">
        <f>Cartilha_GLOBAL!$E5477</f>
        <v>26.9</v>
      </c>
      <c r="F5477" s="182">
        <f>Cartilha_GLOBAL!$F5477</f>
        <v>33.02</v>
      </c>
      <c r="G5477" s="108"/>
      <c r="H5477" s="107">
        <f t="shared" si="337"/>
        <v>0</v>
      </c>
      <c r="I5477" s="143">
        <f t="shared" si="338"/>
        <v>0</v>
      </c>
      <c r="J5477" s="142"/>
      <c r="K5477" s="228"/>
      <c r="L5477" s="7" t="str">
        <f t="shared" si="339"/>
        <v/>
      </c>
      <c r="M5477" s="7" t="str">
        <f t="shared" si="340"/>
        <v/>
      </c>
      <c r="N5477" s="7" t="str">
        <f>Cartilha_GLOBAL!N5477</f>
        <v/>
      </c>
      <c r="O5477" s="144"/>
      <c r="Q5477" s="151"/>
      <c r="R5477" s="152">
        <v>0</v>
      </c>
      <c r="T5477" s="153">
        <f>IF(Cartilha_GLOBAL!R5477=0,0,IF(Cartilha_GLOBAL!R5477&gt;0,"c","b"))</f>
        <v>0</v>
      </c>
    </row>
    <row r="5478" ht="22.5" hidden="1" spans="1:20">
      <c r="A5478" s="158">
        <f>Cartilha_GLOBAL!A5478</f>
        <v>96758</v>
      </c>
      <c r="B5478" s="100" t="str">
        <f>Cartilha_GLOBAL!B5478</f>
        <v>SINAPI</v>
      </c>
      <c r="C5478" s="104" t="str">
        <f>Cartilha_GLOBAL!C5478</f>
        <v>TÊ, PPR, DN 32 MM, CLASSE PN 25,  INSTALADO EM RESERVAÇÃO DE ÁGUA DE EDIFICAÇÃO QUE POSSUA RESERVATÓRIO DE FIBRA/FIBROCIMENTO  FORNECIMENTO E INSTALAÇÃO. AF_06/2016</v>
      </c>
      <c r="D5478" s="94" t="str">
        <f>Cartilha_GLOBAL!D5478</f>
        <v>UN</v>
      </c>
      <c r="E5478" s="105">
        <f>Cartilha_GLOBAL!$E5478</f>
        <v>20.8</v>
      </c>
      <c r="F5478" s="182">
        <f>Cartilha_GLOBAL!$F5478</f>
        <v>25.53</v>
      </c>
      <c r="G5478" s="108"/>
      <c r="H5478" s="107">
        <f t="shared" si="337"/>
        <v>0</v>
      </c>
      <c r="I5478" s="143">
        <f t="shared" si="338"/>
        <v>0</v>
      </c>
      <c r="J5478" s="142"/>
      <c r="K5478" s="228"/>
      <c r="L5478" s="7" t="str">
        <f t="shared" si="339"/>
        <v/>
      </c>
      <c r="M5478" s="7" t="str">
        <f t="shared" si="340"/>
        <v/>
      </c>
      <c r="N5478" s="7" t="str">
        <f>Cartilha_GLOBAL!N5478</f>
        <v/>
      </c>
      <c r="O5478" s="144"/>
      <c r="Q5478" s="151"/>
      <c r="R5478" s="152">
        <v>0</v>
      </c>
      <c r="T5478" s="153">
        <f>IF(Cartilha_GLOBAL!R5478=0,0,IF(Cartilha_GLOBAL!R5478&gt;0,"c","b"))</f>
        <v>0</v>
      </c>
    </row>
    <row r="5479" ht="22.5" hidden="1" spans="1:20">
      <c r="A5479" s="158">
        <f>Cartilha_GLOBAL!A5479</f>
        <v>96759</v>
      </c>
      <c r="B5479" s="100" t="str">
        <f>Cartilha_GLOBAL!B5479</f>
        <v>SINAPI</v>
      </c>
      <c r="C5479" s="104" t="str">
        <f>Cartilha_GLOBAL!C5479</f>
        <v>TÊ, PPR, DN 40 MM, CLASSE PN 25,  INSTALADO EM RESERVAÇÃO DE ÁGUA DE EDIFICAÇÃO QUE POSSUA RESERVATÓRIO DE FIBRA/FIBROCIMENTO  FORNECIMENTO E INSTALAÇÃO. AF_06/2016</v>
      </c>
      <c r="D5479" s="94" t="str">
        <f>Cartilha_GLOBAL!D5479</f>
        <v>UN</v>
      </c>
      <c r="E5479" s="105">
        <f>Cartilha_GLOBAL!$E5479</f>
        <v>27.46</v>
      </c>
      <c r="F5479" s="182">
        <f>Cartilha_GLOBAL!$F5479</f>
        <v>33.7</v>
      </c>
      <c r="G5479" s="108"/>
      <c r="H5479" s="107">
        <f t="shared" si="337"/>
        <v>0</v>
      </c>
      <c r="I5479" s="143">
        <f t="shared" si="338"/>
        <v>0</v>
      </c>
      <c r="J5479" s="142"/>
      <c r="K5479" s="145"/>
      <c r="L5479" s="7" t="str">
        <f t="shared" si="339"/>
        <v/>
      </c>
      <c r="M5479" s="7" t="str">
        <f t="shared" si="340"/>
        <v/>
      </c>
      <c r="N5479" s="7" t="str">
        <f>Cartilha_GLOBAL!N5479</f>
        <v/>
      </c>
      <c r="O5479" s="144"/>
      <c r="Q5479" s="151"/>
      <c r="R5479" s="152">
        <v>0</v>
      </c>
      <c r="T5479" s="153">
        <f>IF(Cartilha_GLOBAL!R5479=0,0,IF(Cartilha_GLOBAL!R5479&gt;0,"c","b"))</f>
        <v>0</v>
      </c>
    </row>
    <row r="5480" ht="22.5" hidden="1" spans="1:20">
      <c r="A5480" s="158">
        <f>Cartilha_GLOBAL!A5480</f>
        <v>96760</v>
      </c>
      <c r="B5480" s="100" t="str">
        <f>Cartilha_GLOBAL!B5480</f>
        <v>SINAPI</v>
      </c>
      <c r="C5480" s="104" t="str">
        <f>Cartilha_GLOBAL!C5480</f>
        <v>TÊ, PPR, DN 50 MM, CLASSE PN 25,  INSTALADO EM RESERVAÇÃO DE ÁGUA DE EDIFICAÇÃO QUE POSSUA RESERVATÓRIO DE FIBRA/FIBROCIMENTO  FORNECIMENTO E INSTALAÇÃO. AF_06/2016</v>
      </c>
      <c r="D5480" s="94" t="str">
        <f>Cartilha_GLOBAL!D5480</f>
        <v>UN</v>
      </c>
      <c r="E5480" s="105">
        <f>Cartilha_GLOBAL!$E5480</f>
        <v>47.76</v>
      </c>
      <c r="F5480" s="182">
        <f>Cartilha_GLOBAL!$F5480</f>
        <v>58.62</v>
      </c>
      <c r="G5480" s="108"/>
      <c r="H5480" s="107">
        <f t="shared" si="337"/>
        <v>0</v>
      </c>
      <c r="I5480" s="143">
        <f t="shared" si="338"/>
        <v>0</v>
      </c>
      <c r="J5480" s="142"/>
      <c r="K5480" s="228"/>
      <c r="L5480" s="7" t="str">
        <f t="shared" si="339"/>
        <v/>
      </c>
      <c r="M5480" s="7" t="str">
        <f t="shared" si="340"/>
        <v/>
      </c>
      <c r="N5480" s="7" t="str">
        <f>Cartilha_GLOBAL!N5480</f>
        <v/>
      </c>
      <c r="O5480" s="144"/>
      <c r="Q5480" s="151"/>
      <c r="R5480" s="152">
        <v>0</v>
      </c>
      <c r="T5480" s="153">
        <f>IF(Cartilha_GLOBAL!R5480=0,0,IF(Cartilha_GLOBAL!R5480&gt;0,"c","b"))</f>
        <v>0</v>
      </c>
    </row>
    <row r="5481" ht="22.5" hidden="1" spans="1:20">
      <c r="A5481" s="158">
        <f>Cartilha_GLOBAL!A5481</f>
        <v>96761</v>
      </c>
      <c r="B5481" s="100" t="str">
        <f>Cartilha_GLOBAL!B5481</f>
        <v>SINAPI</v>
      </c>
      <c r="C5481" s="104" t="str">
        <f>Cartilha_GLOBAL!C5481</f>
        <v>TÊ, PPR, DN 63 MM, CLASSE PN 25,  INSTALADO EM RESERVAÇÃO DE ÁGUA DE EDIFICAÇÃO QUE POSSUA RESERVATÓRIO DE FIBRA/FIBROCIMENTO  FORNECIMENTO E INSTALAÇÃO. AF_06/2016</v>
      </c>
      <c r="D5481" s="94" t="str">
        <f>Cartilha_GLOBAL!D5481</f>
        <v>UN</v>
      </c>
      <c r="E5481" s="105">
        <f>Cartilha_GLOBAL!$E5481</f>
        <v>64.01</v>
      </c>
      <c r="F5481" s="182">
        <f>Cartilha_GLOBAL!$F5481</f>
        <v>78.57</v>
      </c>
      <c r="G5481" s="108"/>
      <c r="H5481" s="107">
        <f t="shared" si="337"/>
        <v>0</v>
      </c>
      <c r="I5481" s="143">
        <f t="shared" si="338"/>
        <v>0</v>
      </c>
      <c r="J5481" s="142"/>
      <c r="K5481" s="228"/>
      <c r="L5481" s="7" t="str">
        <f t="shared" si="339"/>
        <v/>
      </c>
      <c r="M5481" s="7" t="str">
        <f t="shared" si="340"/>
        <v/>
      </c>
      <c r="N5481" s="7" t="str">
        <f>Cartilha_GLOBAL!N5481</f>
        <v/>
      </c>
      <c r="O5481" s="144"/>
      <c r="Q5481" s="151"/>
      <c r="R5481" s="152">
        <v>0</v>
      </c>
      <c r="T5481" s="153">
        <f>IF(Cartilha_GLOBAL!R5481=0,0,IF(Cartilha_GLOBAL!R5481&gt;0,"c","b"))</f>
        <v>0</v>
      </c>
    </row>
    <row r="5482" ht="22.5" hidden="1" spans="1:20">
      <c r="A5482" s="158">
        <f>Cartilha_GLOBAL!A5482</f>
        <v>96762</v>
      </c>
      <c r="B5482" s="100" t="str">
        <f>Cartilha_GLOBAL!B5482</f>
        <v>SINAPI</v>
      </c>
      <c r="C5482" s="104" t="str">
        <f>Cartilha_GLOBAL!C5482</f>
        <v>TÊ, PPR, DN 75 MM, CLASSE PN 25,  INSTALADO EM RESERVAÇÃO DE ÁGUA DE EDIFICAÇÃO QUE POSSUA RESERVATÓRIO DE FIBRA/FIBROCIMENTO  FORNECIMENTO E INSTALAÇÃO. AF_06/2016</v>
      </c>
      <c r="D5482" s="94" t="str">
        <f>Cartilha_GLOBAL!D5482</f>
        <v>UN</v>
      </c>
      <c r="E5482" s="105">
        <f>Cartilha_GLOBAL!$E5482</f>
        <v>127.76</v>
      </c>
      <c r="F5482" s="182">
        <f>Cartilha_GLOBAL!$F5482</f>
        <v>156.81</v>
      </c>
      <c r="G5482" s="108"/>
      <c r="H5482" s="107">
        <f t="shared" si="337"/>
        <v>0</v>
      </c>
      <c r="I5482" s="143">
        <f t="shared" si="338"/>
        <v>0</v>
      </c>
      <c r="J5482" s="142"/>
      <c r="K5482" s="228"/>
      <c r="L5482" s="7" t="str">
        <f t="shared" si="339"/>
        <v/>
      </c>
      <c r="M5482" s="7" t="str">
        <f t="shared" si="340"/>
        <v/>
      </c>
      <c r="N5482" s="7" t="str">
        <f>Cartilha_GLOBAL!N5482</f>
        <v/>
      </c>
      <c r="O5482" s="144"/>
      <c r="Q5482" s="151"/>
      <c r="R5482" s="152">
        <v>0</v>
      </c>
      <c r="T5482" s="153">
        <f>IF(Cartilha_GLOBAL!R5482=0,0,IF(Cartilha_GLOBAL!R5482&gt;0,"c","b"))</f>
        <v>0</v>
      </c>
    </row>
    <row r="5483" ht="22.5" hidden="1" spans="1:20">
      <c r="A5483" s="158">
        <f>Cartilha_GLOBAL!A5483</f>
        <v>96763</v>
      </c>
      <c r="B5483" s="100" t="str">
        <f>Cartilha_GLOBAL!B5483</f>
        <v>SINAPI</v>
      </c>
      <c r="C5483" s="104" t="str">
        <f>Cartilha_GLOBAL!C5483</f>
        <v>TÊ, PPR, DN 90 MM, CLASSE PN 25,  INSTALADO EM RESERVAÇÃO DE ÁGUA DE EDIFICAÇÃO QUE POSSUA RESERVATÓRIO DE FIBRA/FIBROCIMENTO  FORNECIMENTO E INSTALAÇÃO. AF_06/2016</v>
      </c>
      <c r="D5483" s="94" t="str">
        <f>Cartilha_GLOBAL!D5483</f>
        <v>UN</v>
      </c>
      <c r="E5483" s="105">
        <f>Cartilha_GLOBAL!$E5483</f>
        <v>160.52</v>
      </c>
      <c r="F5483" s="182">
        <f>Cartilha_GLOBAL!$F5483</f>
        <v>197.02</v>
      </c>
      <c r="G5483" s="108"/>
      <c r="H5483" s="107">
        <f t="shared" si="337"/>
        <v>0</v>
      </c>
      <c r="I5483" s="143">
        <f t="shared" si="338"/>
        <v>0</v>
      </c>
      <c r="J5483" s="142"/>
      <c r="K5483" s="228"/>
      <c r="L5483" s="7" t="str">
        <f t="shared" si="339"/>
        <v/>
      </c>
      <c r="M5483" s="7" t="str">
        <f t="shared" si="340"/>
        <v/>
      </c>
      <c r="N5483" s="7" t="str">
        <f>Cartilha_GLOBAL!N5483</f>
        <v/>
      </c>
      <c r="O5483" s="144"/>
      <c r="Q5483" s="151"/>
      <c r="R5483" s="152">
        <v>0</v>
      </c>
      <c r="T5483" s="153">
        <f>IF(Cartilha_GLOBAL!R5483=0,0,IF(Cartilha_GLOBAL!R5483&gt;0,"c","b"))</f>
        <v>0</v>
      </c>
    </row>
    <row r="5484" ht="22.5" hidden="1" spans="1:20">
      <c r="A5484" s="158">
        <f>Cartilha_GLOBAL!A5484</f>
        <v>96764</v>
      </c>
      <c r="B5484" s="100" t="str">
        <f>Cartilha_GLOBAL!B5484</f>
        <v>SINAPI</v>
      </c>
      <c r="C5484" s="104" t="str">
        <f>Cartilha_GLOBAL!C5484</f>
        <v>TÊ, PPR, DN 110 MM, CLASSE PN 25,  INSTALADO EM RESERVAÇÃO DE ÁGUA DE EDIFICAÇÃO QUE POSSUA RESERVATÓRIO DE FIBRA/FIBROCIMENTO  FORNECIMENTO E INSTALAÇÃO. AF_06/2016</v>
      </c>
      <c r="D5484" s="94" t="str">
        <f>Cartilha_GLOBAL!D5484</f>
        <v>UN</v>
      </c>
      <c r="E5484" s="105">
        <f>Cartilha_GLOBAL!$E5484</f>
        <v>323.87</v>
      </c>
      <c r="F5484" s="182">
        <f>Cartilha_GLOBAL!$F5484</f>
        <v>397.52</v>
      </c>
      <c r="G5484" s="108"/>
      <c r="H5484" s="107">
        <f t="shared" si="337"/>
        <v>0</v>
      </c>
      <c r="I5484" s="143">
        <f t="shared" si="338"/>
        <v>0</v>
      </c>
      <c r="J5484" s="142"/>
      <c r="K5484" s="228"/>
      <c r="L5484" s="7" t="str">
        <f t="shared" si="339"/>
        <v/>
      </c>
      <c r="M5484" s="7" t="str">
        <f t="shared" si="340"/>
        <v/>
      </c>
      <c r="N5484" s="7" t="str">
        <f>Cartilha_GLOBAL!N5484</f>
        <v/>
      </c>
      <c r="O5484" s="144"/>
      <c r="Q5484" s="151"/>
      <c r="R5484" s="152">
        <v>0</v>
      </c>
      <c r="T5484" s="153">
        <f>IF(Cartilha_GLOBAL!R5484=0,0,IF(Cartilha_GLOBAL!R5484&gt;0,"c","b"))</f>
        <v>0</v>
      </c>
    </row>
    <row r="5485" ht="22.5" hidden="1" spans="1:20">
      <c r="A5485" s="158">
        <f>Cartilha_GLOBAL!A5485</f>
        <v>96802</v>
      </c>
      <c r="B5485" s="100" t="str">
        <f>Cartilha_GLOBAL!B5485</f>
        <v>SINAPI</v>
      </c>
      <c r="C5485" s="104" t="str">
        <f>Cartilha_GLOBAL!C5485</f>
        <v>KIT CHASSI PEX, PRÉ-FABRICADO, PARA CHUVEIRO COM REGISTROS DE PRESSÃO E CONEXÕES POR CRIMPAGEM  FORNECIMENTO E INSTALAÇÃO. AF_06/2015</v>
      </c>
      <c r="D5485" s="94" t="str">
        <f>Cartilha_GLOBAL!D5485</f>
        <v>UN</v>
      </c>
      <c r="E5485" s="105">
        <f>Cartilha_GLOBAL!$E5485</f>
        <v>235.05</v>
      </c>
      <c r="F5485" s="182">
        <f>Cartilha_GLOBAL!$F5485</f>
        <v>288.5</v>
      </c>
      <c r="G5485" s="108"/>
      <c r="H5485" s="107">
        <f t="shared" si="337"/>
        <v>0</v>
      </c>
      <c r="I5485" s="143">
        <f t="shared" si="338"/>
        <v>0</v>
      </c>
      <c r="J5485" s="142"/>
      <c r="K5485" s="145"/>
      <c r="L5485" s="7" t="str">
        <f t="shared" si="339"/>
        <v/>
      </c>
      <c r="M5485" s="7" t="str">
        <f t="shared" si="340"/>
        <v/>
      </c>
      <c r="N5485" s="7" t="str">
        <f>Cartilha_GLOBAL!N5485</f>
        <v/>
      </c>
      <c r="O5485" s="144"/>
      <c r="Q5485" s="151"/>
      <c r="R5485" s="152">
        <v>0</v>
      </c>
      <c r="T5485" s="153">
        <f>IF(Cartilha_GLOBAL!R5485=0,0,IF(Cartilha_GLOBAL!R5485&gt;0,"c","b"))</f>
        <v>0</v>
      </c>
    </row>
    <row r="5486" ht="22.5" hidden="1" spans="1:20">
      <c r="A5486" s="158">
        <f>Cartilha_GLOBAL!A5486</f>
        <v>96803</v>
      </c>
      <c r="B5486" s="100" t="str">
        <f>Cartilha_GLOBAL!B5486</f>
        <v>SINAPI</v>
      </c>
      <c r="C5486" s="104" t="str">
        <f>Cartilha_GLOBAL!C5486</f>
        <v>KIT CHASSI PEX, PRÉ-FABRICADO, PARA COZINHA COM CUBA SIMPLES E CONEXÕES POR CRIMPAGEM  FORNECIMENTO E INSTALAÇÃO. AF_06/2015</v>
      </c>
      <c r="D5486" s="94" t="str">
        <f>Cartilha_GLOBAL!D5486</f>
        <v>UN</v>
      </c>
      <c r="E5486" s="105">
        <f>Cartilha_GLOBAL!$E5486</f>
        <v>124.56</v>
      </c>
      <c r="F5486" s="182">
        <f>Cartilha_GLOBAL!$F5486</f>
        <v>152.88</v>
      </c>
      <c r="G5486" s="108"/>
      <c r="H5486" s="107">
        <f t="shared" ref="H5486:H5549" si="341">IF(G5486=0,0,F5486)</f>
        <v>0</v>
      </c>
      <c r="I5486" s="143">
        <f t="shared" ref="I5486:I5549" si="342">IF(ISBLANK(G5486),0,IF(R5486=0,ROUND(G5486*H5486,2),IF(R5486="b",ROUNDDOWN(G5486*H5486,2),ROUNDUP(G5486*H5486,2))))</f>
        <v>0</v>
      </c>
      <c r="J5486" s="142"/>
      <c r="K5486" s="228"/>
      <c r="L5486" s="7" t="str">
        <f t="shared" ref="L5486:L5549" si="343">IF(K5486="X","x",IF(K5486="xx","x",IF(I5486&gt;0,"x","")))</f>
        <v/>
      </c>
      <c r="M5486" s="7" t="str">
        <f t="shared" ref="M5486:M5549" si="344">IF(K5486="X","x",IF(K5486="xx","x",IF(I5486&gt;0,"x","")))</f>
        <v/>
      </c>
      <c r="N5486" s="7" t="str">
        <f>Cartilha_GLOBAL!N5486</f>
        <v/>
      </c>
      <c r="O5486" s="144"/>
      <c r="Q5486" s="151"/>
      <c r="R5486" s="152">
        <v>0</v>
      </c>
      <c r="T5486" s="153">
        <f>IF(Cartilha_GLOBAL!R5486=0,0,IF(Cartilha_GLOBAL!R5486&gt;0,"c","b"))</f>
        <v>0</v>
      </c>
    </row>
    <row r="5487" ht="22.5" hidden="1" spans="1:20">
      <c r="A5487" s="158">
        <f>Cartilha_GLOBAL!A5487</f>
        <v>96804</v>
      </c>
      <c r="B5487" s="100" t="str">
        <f>Cartilha_GLOBAL!B5487</f>
        <v>SINAPI</v>
      </c>
      <c r="C5487" s="104" t="str">
        <f>Cartilha_GLOBAL!C5487</f>
        <v>KIT CHASSI PEX, PRÉ-FABRICADO, PARA ÁREA DE SERVIÇO COM TANQUE E MÁQUINA DE LAVAR ROUPA, E CONEXÕES POR CRIMPAGEM  FORNECIMENTO E INSTALAÇÃO. AF_06/2015</v>
      </c>
      <c r="D5487" s="94" t="str">
        <f>Cartilha_GLOBAL!D5487</f>
        <v>UN</v>
      </c>
      <c r="E5487" s="105">
        <f>Cartilha_GLOBAL!$E5487</f>
        <v>224.8</v>
      </c>
      <c r="F5487" s="182">
        <f>Cartilha_GLOBAL!$F5487</f>
        <v>275.92</v>
      </c>
      <c r="G5487" s="108"/>
      <c r="H5487" s="107">
        <f t="shared" si="341"/>
        <v>0</v>
      </c>
      <c r="I5487" s="143">
        <f t="shared" si="342"/>
        <v>0</v>
      </c>
      <c r="J5487" s="142"/>
      <c r="K5487" s="228"/>
      <c r="L5487" s="7" t="str">
        <f t="shared" si="343"/>
        <v/>
      </c>
      <c r="M5487" s="7" t="str">
        <f t="shared" si="344"/>
        <v/>
      </c>
      <c r="N5487" s="7" t="str">
        <f>Cartilha_GLOBAL!N5487</f>
        <v/>
      </c>
      <c r="O5487" s="144"/>
      <c r="Q5487" s="151"/>
      <c r="R5487" s="152">
        <v>0</v>
      </c>
      <c r="T5487" s="153">
        <f>IF(Cartilha_GLOBAL!R5487=0,0,IF(Cartilha_GLOBAL!R5487&gt;0,"c","b"))</f>
        <v>0</v>
      </c>
    </row>
    <row r="5488" ht="22.5" hidden="1" spans="1:20">
      <c r="A5488" s="158">
        <f>Cartilha_GLOBAL!A5488</f>
        <v>96805</v>
      </c>
      <c r="B5488" s="100" t="str">
        <f>Cartilha_GLOBAL!B5488</f>
        <v>SINAPI</v>
      </c>
      <c r="C5488" s="104" t="str">
        <f>Cartilha_GLOBAL!C5488</f>
        <v>KIT CHASSI PEX, PRÉ-FABRICADO, PARA CHUVEIRO COM REGISTROS DE PRESSÃO E CONEXÕES POR ANEL DESLIZANTE  FORNECIMENTO E INSTALAÇÃO. AF_06/2015</v>
      </c>
      <c r="D5488" s="94" t="str">
        <f>Cartilha_GLOBAL!D5488</f>
        <v>UN</v>
      </c>
      <c r="E5488" s="105">
        <f>Cartilha_GLOBAL!$E5488</f>
        <v>243.4</v>
      </c>
      <c r="F5488" s="182">
        <f>Cartilha_GLOBAL!$F5488</f>
        <v>298.75</v>
      </c>
      <c r="G5488" s="108"/>
      <c r="H5488" s="107">
        <f t="shared" si="341"/>
        <v>0</v>
      </c>
      <c r="I5488" s="143">
        <f t="shared" si="342"/>
        <v>0</v>
      </c>
      <c r="J5488" s="142"/>
      <c r="K5488" s="228"/>
      <c r="L5488" s="7" t="str">
        <f t="shared" si="343"/>
        <v/>
      </c>
      <c r="M5488" s="7" t="str">
        <f t="shared" si="344"/>
        <v/>
      </c>
      <c r="N5488" s="7" t="str">
        <f>Cartilha_GLOBAL!N5488</f>
        <v/>
      </c>
      <c r="O5488" s="144"/>
      <c r="Q5488" s="151"/>
      <c r="R5488" s="152">
        <v>0</v>
      </c>
      <c r="T5488" s="153">
        <f>IF(Cartilha_GLOBAL!R5488=0,0,IF(Cartilha_GLOBAL!R5488&gt;0,"c","b"))</f>
        <v>0</v>
      </c>
    </row>
    <row r="5489" ht="22.5" hidden="1" spans="1:20">
      <c r="A5489" s="158">
        <f>Cartilha_GLOBAL!A5489</f>
        <v>96806</v>
      </c>
      <c r="B5489" s="100" t="str">
        <f>Cartilha_GLOBAL!B5489</f>
        <v>SINAPI</v>
      </c>
      <c r="C5489" s="104" t="str">
        <f>Cartilha_GLOBAL!C5489</f>
        <v>KIT CHASSI PEX, PRÉ-FABRICADO, PARA COZINHA COM CUBA SIMPLES E CONEXÕES POR ANEL DESLIZANTE  FORNECIMENTO E INSTALAÇÃO. AF_06/2015</v>
      </c>
      <c r="D5489" s="94" t="str">
        <f>Cartilha_GLOBAL!D5489</f>
        <v>UN</v>
      </c>
      <c r="E5489" s="105">
        <f>Cartilha_GLOBAL!$E5489</f>
        <v>122.87</v>
      </c>
      <c r="F5489" s="182">
        <f>Cartilha_GLOBAL!$F5489</f>
        <v>150.81</v>
      </c>
      <c r="G5489" s="108"/>
      <c r="H5489" s="107">
        <f t="shared" si="341"/>
        <v>0</v>
      </c>
      <c r="I5489" s="143">
        <f t="shared" si="342"/>
        <v>0</v>
      </c>
      <c r="J5489" s="142"/>
      <c r="K5489" s="228"/>
      <c r="L5489" s="7" t="str">
        <f t="shared" si="343"/>
        <v/>
      </c>
      <c r="M5489" s="7" t="str">
        <f t="shared" si="344"/>
        <v/>
      </c>
      <c r="N5489" s="7" t="str">
        <f>Cartilha_GLOBAL!N5489</f>
        <v/>
      </c>
      <c r="O5489" s="144"/>
      <c r="Q5489" s="151"/>
      <c r="R5489" s="152">
        <v>0</v>
      </c>
      <c r="T5489" s="153">
        <f>IF(Cartilha_GLOBAL!R5489=0,0,IF(Cartilha_GLOBAL!R5489&gt;0,"c","b"))</f>
        <v>0</v>
      </c>
    </row>
    <row r="5490" ht="22.5" hidden="1" spans="1:20">
      <c r="A5490" s="158">
        <f>Cartilha_GLOBAL!A5490</f>
        <v>96807</v>
      </c>
      <c r="B5490" s="100" t="str">
        <f>Cartilha_GLOBAL!B5490</f>
        <v>SINAPI</v>
      </c>
      <c r="C5490" s="104" t="str">
        <f>Cartilha_GLOBAL!C5490</f>
        <v>KIT CHASSI PEX, PRÉ-FABRICADO, PARA ÁREA DE SERVIÇO COM TANQUE E MÁQUINA DE LAVAR ROUPA, E CONEXÕES POR ANEL DESLIZANTE  FORNECIMENTO E INSTALAÇÃO. AF_06/2015</v>
      </c>
      <c r="D5490" s="94" t="str">
        <f>Cartilha_GLOBAL!D5490</f>
        <v>UN</v>
      </c>
      <c r="E5490" s="105">
        <f>Cartilha_GLOBAL!$E5490</f>
        <v>207.24</v>
      </c>
      <c r="F5490" s="182">
        <f>Cartilha_GLOBAL!$F5490</f>
        <v>254.37</v>
      </c>
      <c r="G5490" s="108"/>
      <c r="H5490" s="107">
        <f t="shared" si="341"/>
        <v>0</v>
      </c>
      <c r="I5490" s="143">
        <f t="shared" si="342"/>
        <v>0</v>
      </c>
      <c r="J5490" s="142"/>
      <c r="K5490" s="228"/>
      <c r="L5490" s="7" t="str">
        <f t="shared" si="343"/>
        <v/>
      </c>
      <c r="M5490" s="7" t="str">
        <f t="shared" si="344"/>
        <v/>
      </c>
      <c r="N5490" s="7" t="str">
        <f>Cartilha_GLOBAL!N5490</f>
        <v/>
      </c>
      <c r="O5490" s="144"/>
      <c r="Q5490" s="151"/>
      <c r="R5490" s="152">
        <v>0</v>
      </c>
      <c r="T5490" s="153">
        <f>IF(Cartilha_GLOBAL!R5490=0,0,IF(Cartilha_GLOBAL!R5490&gt;0,"c","b"))</f>
        <v>0</v>
      </c>
    </row>
    <row r="5491" ht="22.5" hidden="1" spans="1:20">
      <c r="A5491" s="158">
        <f>Cartilha_GLOBAL!A5491</f>
        <v>96808</v>
      </c>
      <c r="B5491" s="100" t="str">
        <f>Cartilha_GLOBAL!B5491</f>
        <v>SINAPI</v>
      </c>
      <c r="C5491" s="104" t="str">
        <f>Cartilha_GLOBAL!C5491</f>
        <v>UNIÃO METÁLICA PARA INSTALAÇÕES EM PEX, DN 16 MM, FIXAÇÃO DAS CONEXÕES POR ANEL DESLIZANTE  FORNECIMENTO E INSTALAÇÃO . AF_06/2015</v>
      </c>
      <c r="D5491" s="94" t="str">
        <f>Cartilha_GLOBAL!D5491</f>
        <v>UN</v>
      </c>
      <c r="E5491" s="105">
        <f>Cartilha_GLOBAL!$E5491</f>
        <v>16.58</v>
      </c>
      <c r="F5491" s="182">
        <f>Cartilha_GLOBAL!$F5491</f>
        <v>20.35</v>
      </c>
      <c r="G5491" s="108"/>
      <c r="H5491" s="107">
        <f t="shared" si="341"/>
        <v>0</v>
      </c>
      <c r="I5491" s="143">
        <f t="shared" si="342"/>
        <v>0</v>
      </c>
      <c r="J5491" s="142"/>
      <c r="K5491" s="228"/>
      <c r="L5491" s="7" t="str">
        <f t="shared" si="343"/>
        <v/>
      </c>
      <c r="M5491" s="7" t="str">
        <f t="shared" si="344"/>
        <v/>
      </c>
      <c r="N5491" s="7" t="str">
        <f>Cartilha_GLOBAL!N5491</f>
        <v/>
      </c>
      <c r="O5491" s="144"/>
      <c r="Q5491" s="151"/>
      <c r="R5491" s="152">
        <v>0</v>
      </c>
      <c r="T5491" s="153">
        <f>IF(Cartilha_GLOBAL!R5491=0,0,IF(Cartilha_GLOBAL!R5491&gt;0,"c","b"))</f>
        <v>0</v>
      </c>
    </row>
    <row r="5492" ht="22.5" hidden="1" spans="1:20">
      <c r="A5492" s="158">
        <f>Cartilha_GLOBAL!A5492</f>
        <v>96809</v>
      </c>
      <c r="B5492" s="100" t="str">
        <f>Cartilha_GLOBAL!B5492</f>
        <v>SINAPI</v>
      </c>
      <c r="C5492" s="104" t="str">
        <f>Cartilha_GLOBAL!C5492</f>
        <v>CONEXÃO FIXA, ROSCA FÊMEA, METÁLICA, PARA INSTALAÇÕES EM PEX, DN 16 MM X 1/2", COM ANEL DESLIZANTE. FORNECIMENTO E INSTALAÇÃO. AF_06/2015</v>
      </c>
      <c r="D5492" s="94" t="str">
        <f>Cartilha_GLOBAL!D5492</f>
        <v>UN</v>
      </c>
      <c r="E5492" s="105">
        <f>Cartilha_GLOBAL!$E5492</f>
        <v>18.06</v>
      </c>
      <c r="F5492" s="182">
        <f>Cartilha_GLOBAL!$F5492</f>
        <v>22.17</v>
      </c>
      <c r="G5492" s="108"/>
      <c r="H5492" s="107">
        <f t="shared" si="341"/>
        <v>0</v>
      </c>
      <c r="I5492" s="143">
        <f t="shared" si="342"/>
        <v>0</v>
      </c>
      <c r="J5492" s="142"/>
      <c r="K5492" s="228"/>
      <c r="L5492" s="7" t="str">
        <f t="shared" si="343"/>
        <v/>
      </c>
      <c r="M5492" s="7" t="str">
        <f t="shared" si="344"/>
        <v/>
      </c>
      <c r="N5492" s="7" t="str">
        <f>Cartilha_GLOBAL!N5492</f>
        <v/>
      </c>
      <c r="O5492" s="144"/>
      <c r="Q5492" s="151"/>
      <c r="R5492" s="152">
        <v>0</v>
      </c>
      <c r="T5492" s="153">
        <f>IF(Cartilha_GLOBAL!R5492=0,0,IF(Cartilha_GLOBAL!R5492&gt;0,"c","b"))</f>
        <v>0</v>
      </c>
    </row>
    <row r="5493" ht="22.5" hidden="1" spans="1:20">
      <c r="A5493" s="158">
        <f>Cartilha_GLOBAL!A5493</f>
        <v>96810</v>
      </c>
      <c r="B5493" s="100" t="str">
        <f>Cartilha_GLOBAL!B5493</f>
        <v>SINAPI</v>
      </c>
      <c r="C5493" s="104" t="str">
        <f>Cartilha_GLOBAL!C5493</f>
        <v>CONEXÃO MÓVEL, ROSCA FÊMEA, METÁLICA, PARA INSTALAÇÕES EM PEX, DN 16 MM X 3/4", COM ANEL DESLIZANTE. FORNECIMENTO E INSTALAÇÃO. AF_06/2015</v>
      </c>
      <c r="D5493" s="94" t="str">
        <f>Cartilha_GLOBAL!D5493</f>
        <v>UN</v>
      </c>
      <c r="E5493" s="105">
        <f>Cartilha_GLOBAL!$E5493</f>
        <v>19.69</v>
      </c>
      <c r="F5493" s="182">
        <f>Cartilha_GLOBAL!$F5493</f>
        <v>24.17</v>
      </c>
      <c r="G5493" s="108"/>
      <c r="H5493" s="107">
        <f t="shared" si="341"/>
        <v>0</v>
      </c>
      <c r="I5493" s="143">
        <f t="shared" si="342"/>
        <v>0</v>
      </c>
      <c r="J5493" s="142"/>
      <c r="K5493" s="228"/>
      <c r="L5493" s="7" t="str">
        <f t="shared" si="343"/>
        <v/>
      </c>
      <c r="M5493" s="7" t="str">
        <f t="shared" si="344"/>
        <v/>
      </c>
      <c r="N5493" s="7" t="str">
        <f>Cartilha_GLOBAL!N5493</f>
        <v/>
      </c>
      <c r="O5493" s="144"/>
      <c r="Q5493" s="151"/>
      <c r="R5493" s="152">
        <v>0</v>
      </c>
      <c r="T5493" s="153">
        <f>IF(Cartilha_GLOBAL!R5493=0,0,IF(Cartilha_GLOBAL!R5493&gt;0,"c","b"))</f>
        <v>0</v>
      </c>
    </row>
    <row r="5494" ht="22.5" hidden="1" spans="1:20">
      <c r="A5494" s="158">
        <f>Cartilha_GLOBAL!A5494</f>
        <v>96811</v>
      </c>
      <c r="B5494" s="100" t="str">
        <f>Cartilha_GLOBAL!B5494</f>
        <v>SINAPI</v>
      </c>
      <c r="C5494" s="104" t="str">
        <f>Cartilha_GLOBAL!C5494</f>
        <v>UNIÃO METÁLICA PARA INSTALAÇÕES EM PEX, DN 20 MM, FIXAÇÃO DAS CONEXÕES POR ANEL DESLIZANTE  FORNECIMENTO E INSTALAÇÃO . AF_06/2015</v>
      </c>
      <c r="D5494" s="94" t="str">
        <f>Cartilha_GLOBAL!D5494</f>
        <v>UN</v>
      </c>
      <c r="E5494" s="105">
        <f>Cartilha_GLOBAL!$E5494</f>
        <v>20.77</v>
      </c>
      <c r="F5494" s="182">
        <f>Cartilha_GLOBAL!$F5494</f>
        <v>25.49</v>
      </c>
      <c r="G5494" s="108"/>
      <c r="H5494" s="107">
        <f t="shared" si="341"/>
        <v>0</v>
      </c>
      <c r="I5494" s="143">
        <f t="shared" si="342"/>
        <v>0</v>
      </c>
      <c r="J5494" s="142"/>
      <c r="K5494" s="228"/>
      <c r="L5494" s="7" t="str">
        <f t="shared" si="343"/>
        <v/>
      </c>
      <c r="M5494" s="7" t="str">
        <f t="shared" si="344"/>
        <v/>
      </c>
      <c r="N5494" s="7" t="str">
        <f>Cartilha_GLOBAL!N5494</f>
        <v/>
      </c>
      <c r="O5494" s="144"/>
      <c r="Q5494" s="151"/>
      <c r="R5494" s="152">
        <v>0</v>
      </c>
      <c r="T5494" s="153">
        <f>IF(Cartilha_GLOBAL!R5494=0,0,IF(Cartilha_GLOBAL!R5494&gt;0,"c","b"))</f>
        <v>0</v>
      </c>
    </row>
    <row r="5495" ht="22.5" hidden="1" spans="1:20">
      <c r="A5495" s="158">
        <f>Cartilha_GLOBAL!A5495</f>
        <v>96812</v>
      </c>
      <c r="B5495" s="100" t="str">
        <f>Cartilha_GLOBAL!B5495</f>
        <v>SINAPI</v>
      </c>
      <c r="C5495" s="104" t="str">
        <f>Cartilha_GLOBAL!C5495</f>
        <v>CONEXÃO FIXA, ROSCA FÊMEA, METÁLICA, PARA INSTALAÇÕES EM PEX, DN 20 MM X 1/2", COM ANEL DESLIZANTE. FORNECIMENTO E INSTALAÇÃO. AF_06/2015</v>
      </c>
      <c r="D5495" s="94" t="str">
        <f>Cartilha_GLOBAL!D5495</f>
        <v>UN</v>
      </c>
      <c r="E5495" s="105">
        <f>Cartilha_GLOBAL!$E5495</f>
        <v>18.89</v>
      </c>
      <c r="F5495" s="182">
        <f>Cartilha_GLOBAL!$F5495</f>
        <v>23.19</v>
      </c>
      <c r="G5495" s="108"/>
      <c r="H5495" s="107">
        <f t="shared" si="341"/>
        <v>0</v>
      </c>
      <c r="I5495" s="143">
        <f t="shared" si="342"/>
        <v>0</v>
      </c>
      <c r="J5495" s="142"/>
      <c r="K5495" s="228"/>
      <c r="L5495" s="7" t="str">
        <f t="shared" si="343"/>
        <v/>
      </c>
      <c r="M5495" s="7" t="str">
        <f t="shared" si="344"/>
        <v/>
      </c>
      <c r="N5495" s="7" t="str">
        <f>Cartilha_GLOBAL!N5495</f>
        <v/>
      </c>
      <c r="O5495" s="144"/>
      <c r="Q5495" s="151"/>
      <c r="R5495" s="152">
        <v>0</v>
      </c>
      <c r="T5495" s="153">
        <f>IF(Cartilha_GLOBAL!R5495=0,0,IF(Cartilha_GLOBAL!R5495&gt;0,"c","b"))</f>
        <v>0</v>
      </c>
    </row>
    <row r="5496" ht="22.5" hidden="1" spans="1:20">
      <c r="A5496" s="158">
        <f>Cartilha_GLOBAL!A5496</f>
        <v>96813</v>
      </c>
      <c r="B5496" s="100" t="str">
        <f>Cartilha_GLOBAL!B5496</f>
        <v>SINAPI</v>
      </c>
      <c r="C5496" s="104" t="str">
        <f>Cartilha_GLOBAL!C5496</f>
        <v>CONEXÃO FIXA, ROSCA FÊMEA, METÁLICA, PARA INSTALAÇÕES EM PEX, DN 20 MM X 3/4", COM ANEL DESLIZANTE. FORNECIMENTO E INSTALAÇÃO. AF_06/2015</v>
      </c>
      <c r="D5496" s="94" t="str">
        <f>Cartilha_GLOBAL!D5496</f>
        <v>UN</v>
      </c>
      <c r="E5496" s="105">
        <f>Cartilha_GLOBAL!$E5496</f>
        <v>21.46</v>
      </c>
      <c r="F5496" s="182">
        <f>Cartilha_GLOBAL!$F5496</f>
        <v>26.34</v>
      </c>
      <c r="G5496" s="108"/>
      <c r="H5496" s="107">
        <f t="shared" si="341"/>
        <v>0</v>
      </c>
      <c r="I5496" s="143">
        <f t="shared" si="342"/>
        <v>0</v>
      </c>
      <c r="J5496" s="142"/>
      <c r="K5496" s="228"/>
      <c r="L5496" s="7" t="str">
        <f t="shared" si="343"/>
        <v/>
      </c>
      <c r="M5496" s="7" t="str">
        <f t="shared" si="344"/>
        <v/>
      </c>
      <c r="N5496" s="7" t="str">
        <f>Cartilha_GLOBAL!N5496</f>
        <v/>
      </c>
      <c r="O5496" s="144"/>
      <c r="Q5496" s="151"/>
      <c r="R5496" s="152">
        <v>0</v>
      </c>
      <c r="T5496" s="153">
        <f>IF(Cartilha_GLOBAL!R5496=0,0,IF(Cartilha_GLOBAL!R5496&gt;0,"c","b"))</f>
        <v>0</v>
      </c>
    </row>
    <row r="5497" ht="22.5" hidden="1" spans="1:20">
      <c r="A5497" s="158">
        <f>Cartilha_GLOBAL!A5497</f>
        <v>96814</v>
      </c>
      <c r="B5497" s="100" t="str">
        <f>Cartilha_GLOBAL!B5497</f>
        <v>SINAPI</v>
      </c>
      <c r="C5497" s="104" t="str">
        <f>Cartilha_GLOBAL!C5497</f>
        <v>UNIÃO DE REDUÇÃO, METÁLICA, PARA INSTALAÇÕES EM PEX, DN 20 X 16 MM, CONEXÃO POR ANEL DESLIZANTE  FORNECIMENTO E INSTALAÇÃO. AF_06/2015</v>
      </c>
      <c r="D5497" s="94" t="str">
        <f>Cartilha_GLOBAL!D5497</f>
        <v>UN</v>
      </c>
      <c r="E5497" s="105">
        <f>Cartilha_GLOBAL!$E5497</f>
        <v>15.35</v>
      </c>
      <c r="F5497" s="182">
        <f>Cartilha_GLOBAL!$F5497</f>
        <v>18.84</v>
      </c>
      <c r="G5497" s="108"/>
      <c r="H5497" s="107">
        <f t="shared" si="341"/>
        <v>0</v>
      </c>
      <c r="I5497" s="143">
        <f t="shared" si="342"/>
        <v>0</v>
      </c>
      <c r="J5497" s="142"/>
      <c r="K5497" s="228"/>
      <c r="L5497" s="7" t="str">
        <f t="shared" si="343"/>
        <v/>
      </c>
      <c r="M5497" s="7" t="str">
        <f t="shared" si="344"/>
        <v/>
      </c>
      <c r="N5497" s="7" t="str">
        <f>Cartilha_GLOBAL!N5497</f>
        <v/>
      </c>
      <c r="O5497" s="144"/>
      <c r="Q5497" s="151"/>
      <c r="R5497" s="152">
        <v>0</v>
      </c>
      <c r="T5497" s="153">
        <f>IF(Cartilha_GLOBAL!R5497=0,0,IF(Cartilha_GLOBAL!R5497&gt;0,"c","b"))</f>
        <v>0</v>
      </c>
    </row>
    <row r="5498" ht="22.5" hidden="1" spans="1:20">
      <c r="A5498" s="158">
        <f>Cartilha_GLOBAL!A5498</f>
        <v>96815</v>
      </c>
      <c r="B5498" s="100" t="str">
        <f>Cartilha_GLOBAL!B5498</f>
        <v>SINAPI</v>
      </c>
      <c r="C5498" s="104" t="str">
        <f>Cartilha_GLOBAL!C5498</f>
        <v>UNIÃO METÁLICA PARA INSTALAÇÕES EM PEX, DN 25 MM, FIXAÇÃO DAS CONEXÕES POR ANEL DESLIZANTE   FORNECIMENTO E INSTALAÇÃO. AF_06/2015</v>
      </c>
      <c r="D5498" s="94" t="str">
        <f>Cartilha_GLOBAL!D5498</f>
        <v>UN</v>
      </c>
      <c r="E5498" s="105">
        <f>Cartilha_GLOBAL!$E5498</f>
        <v>31.28</v>
      </c>
      <c r="F5498" s="182">
        <f>Cartilha_GLOBAL!$F5498</f>
        <v>38.39</v>
      </c>
      <c r="G5498" s="108"/>
      <c r="H5498" s="107">
        <f t="shared" si="341"/>
        <v>0</v>
      </c>
      <c r="I5498" s="143">
        <f t="shared" si="342"/>
        <v>0</v>
      </c>
      <c r="J5498" s="142"/>
      <c r="K5498" s="228"/>
      <c r="L5498" s="7" t="str">
        <f t="shared" si="343"/>
        <v/>
      </c>
      <c r="M5498" s="7" t="str">
        <f t="shared" si="344"/>
        <v/>
      </c>
      <c r="N5498" s="7" t="str">
        <f>Cartilha_GLOBAL!N5498</f>
        <v/>
      </c>
      <c r="O5498" s="144"/>
      <c r="Q5498" s="151"/>
      <c r="R5498" s="152">
        <v>0</v>
      </c>
      <c r="T5498" s="153">
        <f>IF(Cartilha_GLOBAL!R5498=0,0,IF(Cartilha_GLOBAL!R5498&gt;0,"c","b"))</f>
        <v>0</v>
      </c>
    </row>
    <row r="5499" ht="22.5" hidden="1" spans="1:20">
      <c r="A5499" s="158">
        <f>Cartilha_GLOBAL!A5499</f>
        <v>96816</v>
      </c>
      <c r="B5499" s="100" t="str">
        <f>Cartilha_GLOBAL!B5499</f>
        <v>SINAPI</v>
      </c>
      <c r="C5499" s="104" t="str">
        <f>Cartilha_GLOBAL!C5499</f>
        <v>CONEXÃO FIXA, ROSCA FÊMEA, METÁLICA, PARA INSTALAÇÕES EM PEX, DN 25 MM X 3/4", COM ANEL DESLIZANTE. FORNECIMENTO E INSTALAÇÃO. AF_06/2015</v>
      </c>
      <c r="D5499" s="94" t="str">
        <f>Cartilha_GLOBAL!D5499</f>
        <v>UN</v>
      </c>
      <c r="E5499" s="105">
        <f>Cartilha_GLOBAL!$E5499</f>
        <v>24.09</v>
      </c>
      <c r="F5499" s="182">
        <f>Cartilha_GLOBAL!$F5499</f>
        <v>29.57</v>
      </c>
      <c r="G5499" s="108"/>
      <c r="H5499" s="107">
        <f t="shared" si="341"/>
        <v>0</v>
      </c>
      <c r="I5499" s="143">
        <f t="shared" si="342"/>
        <v>0</v>
      </c>
      <c r="J5499" s="142"/>
      <c r="K5499" s="228"/>
      <c r="L5499" s="7" t="str">
        <f t="shared" si="343"/>
        <v/>
      </c>
      <c r="M5499" s="7" t="str">
        <f t="shared" si="344"/>
        <v/>
      </c>
      <c r="N5499" s="7" t="str">
        <f>Cartilha_GLOBAL!N5499</f>
        <v/>
      </c>
      <c r="O5499" s="144"/>
      <c r="Q5499" s="151"/>
      <c r="R5499" s="152">
        <v>0</v>
      </c>
      <c r="T5499" s="153">
        <f>IF(Cartilha_GLOBAL!R5499=0,0,IF(Cartilha_GLOBAL!R5499&gt;0,"c","b"))</f>
        <v>0</v>
      </c>
    </row>
    <row r="5500" ht="22.5" hidden="1" spans="1:20">
      <c r="A5500" s="158">
        <f>Cartilha_GLOBAL!A5500</f>
        <v>96817</v>
      </c>
      <c r="B5500" s="100" t="str">
        <f>Cartilha_GLOBAL!B5500</f>
        <v>SINAPI</v>
      </c>
      <c r="C5500" s="104" t="str">
        <f>Cartilha_GLOBAL!C5500</f>
        <v>CONEXÃO FIXA, ROSCA FÊMEA, METÁLICA, PARA INSTALAÇÕES EM PEX, DN 25 MM X 1", COM ANEL DESLIZANTE. FORNECIMENTO E INSTALAÇÃO. AF_06/2015</v>
      </c>
      <c r="D5500" s="94" t="str">
        <f>Cartilha_GLOBAL!D5500</f>
        <v>UN</v>
      </c>
      <c r="E5500" s="105">
        <f>Cartilha_GLOBAL!$E5500</f>
        <v>31.5</v>
      </c>
      <c r="F5500" s="182">
        <f>Cartilha_GLOBAL!$F5500</f>
        <v>38.66</v>
      </c>
      <c r="G5500" s="108"/>
      <c r="H5500" s="107">
        <f t="shared" si="341"/>
        <v>0</v>
      </c>
      <c r="I5500" s="143">
        <f t="shared" si="342"/>
        <v>0</v>
      </c>
      <c r="J5500" s="142"/>
      <c r="K5500" s="228"/>
      <c r="L5500" s="7" t="str">
        <f t="shared" si="343"/>
        <v/>
      </c>
      <c r="M5500" s="7" t="str">
        <f t="shared" si="344"/>
        <v/>
      </c>
      <c r="N5500" s="7" t="str">
        <f>Cartilha_GLOBAL!N5500</f>
        <v/>
      </c>
      <c r="O5500" s="144"/>
      <c r="Q5500" s="151"/>
      <c r="R5500" s="152">
        <v>0</v>
      </c>
      <c r="T5500" s="153">
        <f>IF(Cartilha_GLOBAL!R5500=0,0,IF(Cartilha_GLOBAL!R5500&gt;0,"c","b"))</f>
        <v>0</v>
      </c>
    </row>
    <row r="5501" ht="22.5" hidden="1" spans="1:20">
      <c r="A5501" s="158">
        <f>Cartilha_GLOBAL!A5501</f>
        <v>96818</v>
      </c>
      <c r="B5501" s="100" t="str">
        <f>Cartilha_GLOBAL!B5501</f>
        <v>SINAPI</v>
      </c>
      <c r="C5501" s="104" t="str">
        <f>Cartilha_GLOBAL!C5501</f>
        <v>UNIÃO DE REDUÇÃO, METÁLICA, PEX, DN 25 X 16 MM, CONEXÃO POR ANEL DESLIZANTE  FORNECIMENTO E INSTALAÇÃO. AF_06/2015</v>
      </c>
      <c r="D5501" s="94" t="str">
        <f>Cartilha_GLOBAL!D5501</f>
        <v>UN</v>
      </c>
      <c r="E5501" s="105">
        <f>Cartilha_GLOBAL!$E5501</f>
        <v>20.19</v>
      </c>
      <c r="F5501" s="182">
        <f>Cartilha_GLOBAL!$F5501</f>
        <v>24.78</v>
      </c>
      <c r="G5501" s="108"/>
      <c r="H5501" s="107">
        <f t="shared" si="341"/>
        <v>0</v>
      </c>
      <c r="I5501" s="143">
        <f t="shared" si="342"/>
        <v>0</v>
      </c>
      <c r="J5501" s="142"/>
      <c r="K5501" s="228"/>
      <c r="L5501" s="7" t="str">
        <f t="shared" si="343"/>
        <v/>
      </c>
      <c r="M5501" s="7" t="str">
        <f t="shared" si="344"/>
        <v/>
      </c>
      <c r="N5501" s="7" t="str">
        <f>Cartilha_GLOBAL!N5501</f>
        <v/>
      </c>
      <c r="O5501" s="144"/>
      <c r="Q5501" s="151"/>
      <c r="R5501" s="152">
        <v>0</v>
      </c>
      <c r="T5501" s="153">
        <f>IF(Cartilha_GLOBAL!R5501=0,0,IF(Cartilha_GLOBAL!R5501&gt;0,"c","b"))</f>
        <v>0</v>
      </c>
    </row>
    <row r="5502" ht="22.5" hidden="1" spans="1:20">
      <c r="A5502" s="158">
        <f>Cartilha_GLOBAL!A5502</f>
        <v>96819</v>
      </c>
      <c r="B5502" s="100" t="str">
        <f>Cartilha_GLOBAL!B5502</f>
        <v>SINAPI</v>
      </c>
      <c r="C5502" s="104" t="str">
        <f>Cartilha_GLOBAL!C5502</f>
        <v>UNIÃO DE REDUÇÃO, METÁLICA, PEX, DN 25 X 20 MM, CONEXÃO POR ANEL DESLIZANTE  FORNECIMENTO E INSTALAÇÃO. AF_06/2015</v>
      </c>
      <c r="D5502" s="94" t="str">
        <f>Cartilha_GLOBAL!D5502</f>
        <v>UN</v>
      </c>
      <c r="E5502" s="105">
        <f>Cartilha_GLOBAL!$E5502</f>
        <v>21.66</v>
      </c>
      <c r="F5502" s="182">
        <f>Cartilha_GLOBAL!$F5502</f>
        <v>26.59</v>
      </c>
      <c r="G5502" s="108"/>
      <c r="H5502" s="107">
        <f t="shared" si="341"/>
        <v>0</v>
      </c>
      <c r="I5502" s="143">
        <f t="shared" si="342"/>
        <v>0</v>
      </c>
      <c r="J5502" s="142"/>
      <c r="K5502" s="228"/>
      <c r="L5502" s="7" t="str">
        <f t="shared" si="343"/>
        <v/>
      </c>
      <c r="M5502" s="7" t="str">
        <f t="shared" si="344"/>
        <v/>
      </c>
      <c r="N5502" s="7" t="str">
        <f>Cartilha_GLOBAL!N5502</f>
        <v/>
      </c>
      <c r="O5502" s="144"/>
      <c r="Q5502" s="151"/>
      <c r="R5502" s="152">
        <v>0</v>
      </c>
      <c r="T5502" s="153">
        <f>IF(Cartilha_GLOBAL!R5502=0,0,IF(Cartilha_GLOBAL!R5502&gt;0,"c","b"))</f>
        <v>0</v>
      </c>
    </row>
    <row r="5503" ht="22.5" hidden="1" spans="1:20">
      <c r="A5503" s="158">
        <f>Cartilha_GLOBAL!A5503</f>
        <v>96820</v>
      </c>
      <c r="B5503" s="100" t="str">
        <f>Cartilha_GLOBAL!B5503</f>
        <v>SINAPI</v>
      </c>
      <c r="C5503" s="104" t="str">
        <f>Cartilha_GLOBAL!C5503</f>
        <v>UNIÃO METÁLICA PARA INSTALAÇÕES EM PEX, DN 32 MM, FIXAÇÃO DAS CONEXÕES POR ANEL DESLIZANTE   FORNECIMENTO E INSTALAÇÃO. AF_06/2015</v>
      </c>
      <c r="D5503" s="94" t="str">
        <f>Cartilha_GLOBAL!D5503</f>
        <v>UN</v>
      </c>
      <c r="E5503" s="105">
        <f>Cartilha_GLOBAL!$E5503</f>
        <v>37.71</v>
      </c>
      <c r="F5503" s="182">
        <f>Cartilha_GLOBAL!$F5503</f>
        <v>46.29</v>
      </c>
      <c r="G5503" s="108"/>
      <c r="H5503" s="107">
        <f t="shared" si="341"/>
        <v>0</v>
      </c>
      <c r="I5503" s="143">
        <f t="shared" si="342"/>
        <v>0</v>
      </c>
      <c r="J5503" s="142"/>
      <c r="K5503" s="228"/>
      <c r="L5503" s="7" t="str">
        <f t="shared" si="343"/>
        <v/>
      </c>
      <c r="M5503" s="7" t="str">
        <f t="shared" si="344"/>
        <v/>
      </c>
      <c r="N5503" s="7" t="str">
        <f>Cartilha_GLOBAL!N5503</f>
        <v/>
      </c>
      <c r="O5503" s="144"/>
      <c r="Q5503" s="151"/>
      <c r="R5503" s="152">
        <v>0</v>
      </c>
      <c r="T5503" s="153">
        <f>IF(Cartilha_GLOBAL!R5503=0,0,IF(Cartilha_GLOBAL!R5503&gt;0,"c","b"))</f>
        <v>0</v>
      </c>
    </row>
    <row r="5504" ht="22.5" hidden="1" spans="1:20">
      <c r="A5504" s="158">
        <f>Cartilha_GLOBAL!A5504</f>
        <v>96821</v>
      </c>
      <c r="B5504" s="100" t="str">
        <f>Cartilha_GLOBAL!B5504</f>
        <v>SINAPI</v>
      </c>
      <c r="C5504" s="104" t="str">
        <f>Cartilha_GLOBAL!C5504</f>
        <v>CONEXÃO FIXA, ROSCA FÊMEA, METÁLICA, PARA INSTALAÇÕES EM PEX, DN 32 MM X 1", COM ANEL DESLIZANTE  FORNECIMENTO E INSTALAÇÃO. AF_06/2015</v>
      </c>
      <c r="D5504" s="94" t="str">
        <f>Cartilha_GLOBAL!D5504</f>
        <v>UN</v>
      </c>
      <c r="E5504" s="105">
        <f>Cartilha_GLOBAL!$E5504</f>
        <v>34.98</v>
      </c>
      <c r="F5504" s="182">
        <f>Cartilha_GLOBAL!$F5504</f>
        <v>42.93</v>
      </c>
      <c r="G5504" s="108"/>
      <c r="H5504" s="107">
        <f t="shared" si="341"/>
        <v>0</v>
      </c>
      <c r="I5504" s="143">
        <f t="shared" si="342"/>
        <v>0</v>
      </c>
      <c r="J5504" s="142"/>
      <c r="K5504" s="228"/>
      <c r="L5504" s="7" t="str">
        <f t="shared" si="343"/>
        <v/>
      </c>
      <c r="M5504" s="7" t="str">
        <f t="shared" si="344"/>
        <v/>
      </c>
      <c r="N5504" s="7" t="str">
        <f>Cartilha_GLOBAL!N5504</f>
        <v/>
      </c>
      <c r="O5504" s="144"/>
      <c r="Q5504" s="151"/>
      <c r="R5504" s="152">
        <v>0</v>
      </c>
      <c r="T5504" s="153">
        <f>IF(Cartilha_GLOBAL!R5504=0,0,IF(Cartilha_GLOBAL!R5504&gt;0,"c","b"))</f>
        <v>0</v>
      </c>
    </row>
    <row r="5505" ht="22.5" hidden="1" spans="1:20">
      <c r="A5505" s="158">
        <f>Cartilha_GLOBAL!A5505</f>
        <v>96822</v>
      </c>
      <c r="B5505" s="100" t="str">
        <f>Cartilha_GLOBAL!B5505</f>
        <v>SINAPI</v>
      </c>
      <c r="C5505" s="104" t="str">
        <f>Cartilha_GLOBAL!C5505</f>
        <v>UNIÃO DE REDUÇÃO, METÁLICA, PEX, DN 32 X 25 MM, CONEXÃO POR ANEL DESLIZANTE  FORNECIMENTO E INSTALAÇÃO. AF_06/2015</v>
      </c>
      <c r="D5505" s="94" t="str">
        <f>Cartilha_GLOBAL!D5505</f>
        <v>UN</v>
      </c>
      <c r="E5505" s="105">
        <f>Cartilha_GLOBAL!$E5505</f>
        <v>28.21</v>
      </c>
      <c r="F5505" s="182">
        <f>Cartilha_GLOBAL!$F5505</f>
        <v>34.62</v>
      </c>
      <c r="G5505" s="108"/>
      <c r="H5505" s="107">
        <f t="shared" si="341"/>
        <v>0</v>
      </c>
      <c r="I5505" s="143">
        <f t="shared" si="342"/>
        <v>0</v>
      </c>
      <c r="J5505" s="142"/>
      <c r="K5505" s="228"/>
      <c r="L5505" s="7" t="str">
        <f t="shared" si="343"/>
        <v/>
      </c>
      <c r="M5505" s="7" t="str">
        <f t="shared" si="344"/>
        <v/>
      </c>
      <c r="N5505" s="7" t="str">
        <f>Cartilha_GLOBAL!N5505</f>
        <v/>
      </c>
      <c r="O5505" s="144"/>
      <c r="Q5505" s="151"/>
      <c r="R5505" s="152">
        <v>0</v>
      </c>
      <c r="T5505" s="153">
        <f>IF(Cartilha_GLOBAL!R5505=0,0,IF(Cartilha_GLOBAL!R5505&gt;0,"c","b"))</f>
        <v>0</v>
      </c>
    </row>
    <row r="5506" ht="22.5" hidden="1" spans="1:20">
      <c r="A5506" s="158">
        <f>Cartilha_GLOBAL!A5506</f>
        <v>96823</v>
      </c>
      <c r="B5506" s="100" t="str">
        <f>Cartilha_GLOBAL!B5506</f>
        <v>SINAPI</v>
      </c>
      <c r="C5506" s="104" t="str">
        <f>Cartilha_GLOBAL!C5506</f>
        <v>LUVA PARA INSTALAÇÕES EM PEX, DN 16 MM, CONEXÃO POR CRIMPAGEM  FORNECIMENTO E INSTALAÇÃO . AF_06/2015</v>
      </c>
      <c r="D5506" s="94" t="str">
        <f>Cartilha_GLOBAL!D5506</f>
        <v>UN</v>
      </c>
      <c r="E5506" s="105">
        <f>Cartilha_GLOBAL!$E5506</f>
        <v>10.67</v>
      </c>
      <c r="F5506" s="182">
        <f>Cartilha_GLOBAL!$F5506</f>
        <v>13.1</v>
      </c>
      <c r="G5506" s="108"/>
      <c r="H5506" s="107">
        <f t="shared" si="341"/>
        <v>0</v>
      </c>
      <c r="I5506" s="143">
        <f t="shared" si="342"/>
        <v>0</v>
      </c>
      <c r="J5506" s="142"/>
      <c r="K5506" s="228"/>
      <c r="L5506" s="7" t="str">
        <f t="shared" si="343"/>
        <v/>
      </c>
      <c r="M5506" s="7" t="str">
        <f t="shared" si="344"/>
        <v/>
      </c>
      <c r="N5506" s="7" t="str">
        <f>Cartilha_GLOBAL!N5506</f>
        <v/>
      </c>
      <c r="O5506" s="144"/>
      <c r="Q5506" s="151"/>
      <c r="R5506" s="152">
        <v>0</v>
      </c>
      <c r="T5506" s="153">
        <f>IF(Cartilha_GLOBAL!R5506=0,0,IF(Cartilha_GLOBAL!R5506&gt;0,"c","b"))</f>
        <v>0</v>
      </c>
    </row>
    <row r="5507" ht="22.5" hidden="1" spans="1:20">
      <c r="A5507" s="158">
        <f>Cartilha_GLOBAL!A5507</f>
        <v>96824</v>
      </c>
      <c r="B5507" s="100" t="str">
        <f>Cartilha_GLOBAL!B5507</f>
        <v>SINAPI</v>
      </c>
      <c r="C5507" s="104" t="str">
        <f>Cartilha_GLOBAL!C5507</f>
        <v>CONEXÃO FIXA, ROSCA FÊMEA, PARA INSTALAÇÕES EM PEX, DN 16MM X 1/2", CONEXÃO POR CRIMPAGEM  FORNECIMENTO E INSTALAÇÃO. AF_06/2015</v>
      </c>
      <c r="D5507" s="94" t="str">
        <f>Cartilha_GLOBAL!D5507</f>
        <v>UN</v>
      </c>
      <c r="E5507" s="105">
        <f>Cartilha_GLOBAL!$E5507</f>
        <v>16.82</v>
      </c>
      <c r="F5507" s="182">
        <f>Cartilha_GLOBAL!$F5507</f>
        <v>20.64</v>
      </c>
      <c r="G5507" s="108"/>
      <c r="H5507" s="107">
        <f t="shared" si="341"/>
        <v>0</v>
      </c>
      <c r="I5507" s="143">
        <f t="shared" si="342"/>
        <v>0</v>
      </c>
      <c r="J5507" s="142"/>
      <c r="K5507" s="228"/>
      <c r="L5507" s="7" t="str">
        <f t="shared" si="343"/>
        <v/>
      </c>
      <c r="M5507" s="7" t="str">
        <f t="shared" si="344"/>
        <v/>
      </c>
      <c r="N5507" s="7" t="str">
        <f>Cartilha_GLOBAL!N5507</f>
        <v/>
      </c>
      <c r="O5507" s="144"/>
      <c r="Q5507" s="151"/>
      <c r="R5507" s="152">
        <v>0</v>
      </c>
      <c r="T5507" s="153">
        <f>IF(Cartilha_GLOBAL!R5507=0,0,IF(Cartilha_GLOBAL!R5507&gt;0,"c","b"))</f>
        <v>0</v>
      </c>
    </row>
    <row r="5508" ht="22.5" hidden="1" spans="1:20">
      <c r="A5508" s="158">
        <f>Cartilha_GLOBAL!A5508</f>
        <v>96825</v>
      </c>
      <c r="B5508" s="100" t="str">
        <f>Cartilha_GLOBAL!B5508</f>
        <v>SINAPI</v>
      </c>
      <c r="C5508" s="104" t="str">
        <f>Cartilha_GLOBAL!C5508</f>
        <v>CONEXÃO FIXA, ROSCA FÊMEA, PARA INSTALAÇÕES EM PEX, DN 16MM X 3/4", CONEXÃO POR CRIMPAGEM  FORNECIMENTO E INSTALAÇÃO. AF_06/2015</v>
      </c>
      <c r="D5508" s="94" t="str">
        <f>Cartilha_GLOBAL!D5508</f>
        <v>UN</v>
      </c>
      <c r="E5508" s="105" t="str">
        <f>Cartilha_GLOBAL!$E5508</f>
        <v>19,98</v>
      </c>
      <c r="F5508" s="182">
        <f>Cartilha_GLOBAL!$F5508</f>
        <v>24.52</v>
      </c>
      <c r="G5508" s="108"/>
      <c r="H5508" s="107">
        <f t="shared" si="341"/>
        <v>0</v>
      </c>
      <c r="I5508" s="143">
        <f t="shared" si="342"/>
        <v>0</v>
      </c>
      <c r="J5508" s="142"/>
      <c r="K5508" s="228"/>
      <c r="L5508" s="7" t="str">
        <f t="shared" si="343"/>
        <v/>
      </c>
      <c r="M5508" s="7" t="str">
        <f t="shared" si="344"/>
        <v/>
      </c>
      <c r="N5508" s="7" t="str">
        <f>Cartilha_GLOBAL!N5508</f>
        <v/>
      </c>
      <c r="O5508" s="144"/>
      <c r="Q5508" s="151"/>
      <c r="R5508" s="152">
        <v>0</v>
      </c>
      <c r="T5508" s="153">
        <f>IF(Cartilha_GLOBAL!R5508=0,0,IF(Cartilha_GLOBAL!R5508&gt;0,"c","b"))</f>
        <v>0</v>
      </c>
    </row>
    <row r="5509" ht="22.5" hidden="1" spans="1:20">
      <c r="A5509" s="158">
        <f>Cartilha_GLOBAL!A5509</f>
        <v>96826</v>
      </c>
      <c r="B5509" s="100" t="str">
        <f>Cartilha_GLOBAL!B5509</f>
        <v>SINAPI</v>
      </c>
      <c r="C5509" s="104" t="str">
        <f>Cartilha_GLOBAL!C5509</f>
        <v>LUVA PARA INSTALAÇÕES EM PEX, DN 20 MM, CONEXÃO POR CRIMPAGEM   FORNECIMENTO E INSTALAÇÃO. AF_06/2015</v>
      </c>
      <c r="D5509" s="94" t="str">
        <f>Cartilha_GLOBAL!D5509</f>
        <v>UN</v>
      </c>
      <c r="E5509" s="105">
        <f>Cartilha_GLOBAL!$E5509</f>
        <v>12.41</v>
      </c>
      <c r="F5509" s="182">
        <f>Cartilha_GLOBAL!$F5509</f>
        <v>15.23</v>
      </c>
      <c r="G5509" s="108"/>
      <c r="H5509" s="107">
        <f t="shared" si="341"/>
        <v>0</v>
      </c>
      <c r="I5509" s="143">
        <f t="shared" si="342"/>
        <v>0</v>
      </c>
      <c r="J5509" s="142"/>
      <c r="K5509" s="228"/>
      <c r="L5509" s="7" t="str">
        <f t="shared" si="343"/>
        <v/>
      </c>
      <c r="M5509" s="7" t="str">
        <f t="shared" si="344"/>
        <v/>
      </c>
      <c r="N5509" s="7" t="str">
        <f>Cartilha_GLOBAL!N5509</f>
        <v/>
      </c>
      <c r="O5509" s="144"/>
      <c r="Q5509" s="151"/>
      <c r="R5509" s="152">
        <v>0</v>
      </c>
      <c r="T5509" s="153">
        <f>IF(Cartilha_GLOBAL!R5509=0,0,IF(Cartilha_GLOBAL!R5509&gt;0,"c","b"))</f>
        <v>0</v>
      </c>
    </row>
    <row r="5510" ht="22.5" hidden="1" spans="1:20">
      <c r="A5510" s="158">
        <f>Cartilha_GLOBAL!A5510</f>
        <v>96827</v>
      </c>
      <c r="B5510" s="100" t="str">
        <f>Cartilha_GLOBAL!B5510</f>
        <v>SINAPI</v>
      </c>
      <c r="C5510" s="104" t="str">
        <f>Cartilha_GLOBAL!C5510</f>
        <v>CONEXÃO FIXA, ROSCA FÊMEA, PARA INSTALAÇÕES EM PEX, DN 20MM X 1/2", CONEXÃO POR CRIMPAGEM  FORNECIMENTO E INSTALAÇÃO. AF_06/2015</v>
      </c>
      <c r="D5510" s="94" t="str">
        <f>Cartilha_GLOBAL!D5510</f>
        <v>UN</v>
      </c>
      <c r="E5510" s="105">
        <f>Cartilha_GLOBAL!$E5510</f>
        <v>18.25</v>
      </c>
      <c r="F5510" s="182">
        <f>Cartilha_GLOBAL!$F5510</f>
        <v>22.4</v>
      </c>
      <c r="G5510" s="108"/>
      <c r="H5510" s="107">
        <f t="shared" si="341"/>
        <v>0</v>
      </c>
      <c r="I5510" s="143">
        <f t="shared" si="342"/>
        <v>0</v>
      </c>
      <c r="J5510" s="142"/>
      <c r="K5510" s="228"/>
      <c r="L5510" s="7" t="str">
        <f t="shared" si="343"/>
        <v/>
      </c>
      <c r="M5510" s="7" t="str">
        <f t="shared" si="344"/>
        <v/>
      </c>
      <c r="N5510" s="7" t="str">
        <f>Cartilha_GLOBAL!N5510</f>
        <v/>
      </c>
      <c r="O5510" s="144"/>
      <c r="Q5510" s="151"/>
      <c r="R5510" s="152">
        <v>0</v>
      </c>
      <c r="T5510" s="153">
        <f>IF(Cartilha_GLOBAL!R5510=0,0,IF(Cartilha_GLOBAL!R5510&gt;0,"c","b"))</f>
        <v>0</v>
      </c>
    </row>
    <row r="5511" ht="22.5" hidden="1" spans="1:20">
      <c r="A5511" s="158">
        <f>Cartilha_GLOBAL!A5511</f>
        <v>96828</v>
      </c>
      <c r="B5511" s="100" t="str">
        <f>Cartilha_GLOBAL!B5511</f>
        <v>SINAPI</v>
      </c>
      <c r="C5511" s="104" t="str">
        <f>Cartilha_GLOBAL!C5511</f>
        <v>CONEXÃO FIXA, ROSCA FÊMEA, PARA INSTALAÇÕES EM PEX, DN 20MM X 3/4", CONEXÃO POR CRIMPAGEM  FORNECIMENTO E INSTALAÇÃO. AF_06/2015</v>
      </c>
      <c r="D5511" s="94" t="str">
        <f>Cartilha_GLOBAL!D5511</f>
        <v>UN</v>
      </c>
      <c r="E5511" s="105">
        <f>Cartilha_GLOBAL!$E5511</f>
        <v>22.28</v>
      </c>
      <c r="F5511" s="182">
        <f>Cartilha_GLOBAL!$F5511</f>
        <v>27.35</v>
      </c>
      <c r="G5511" s="108"/>
      <c r="H5511" s="107">
        <f t="shared" si="341"/>
        <v>0</v>
      </c>
      <c r="I5511" s="143">
        <f t="shared" si="342"/>
        <v>0</v>
      </c>
      <c r="J5511" s="142"/>
      <c r="K5511" s="145"/>
      <c r="L5511" s="7" t="str">
        <f t="shared" si="343"/>
        <v/>
      </c>
      <c r="M5511" s="7" t="str">
        <f t="shared" si="344"/>
        <v/>
      </c>
      <c r="N5511" s="7" t="str">
        <f>Cartilha_GLOBAL!N5511</f>
        <v/>
      </c>
      <c r="O5511" s="144"/>
      <c r="Q5511" s="151"/>
      <c r="R5511" s="152">
        <v>0</v>
      </c>
      <c r="T5511" s="153">
        <f>IF(Cartilha_GLOBAL!R5511=0,0,IF(Cartilha_GLOBAL!R5511&gt;0,"c","b"))</f>
        <v>0</v>
      </c>
    </row>
    <row r="5512" ht="22.5" hidden="1" spans="1:20">
      <c r="A5512" s="158">
        <f>Cartilha_GLOBAL!A5512</f>
        <v>96829</v>
      </c>
      <c r="B5512" s="100" t="str">
        <f>Cartilha_GLOBAL!B5512</f>
        <v>SINAPI</v>
      </c>
      <c r="C5512" s="104" t="str">
        <f>Cartilha_GLOBAL!C5512</f>
        <v>LUVA DE REDUÇÃO PARA INSTALAÇÕES EM PEX, DN 20 X 16 MM, CONEXÃO POR CRIMPAGEM  FORNECIMENTO E INSTALAÇÃO. AF_06/2015</v>
      </c>
      <c r="D5512" s="94" t="str">
        <f>Cartilha_GLOBAL!D5512</f>
        <v>UN</v>
      </c>
      <c r="E5512" s="105">
        <f>Cartilha_GLOBAL!$E5512</f>
        <v>19.28</v>
      </c>
      <c r="F5512" s="182">
        <f>Cartilha_GLOBAL!$F5512</f>
        <v>23.66</v>
      </c>
      <c r="G5512" s="108"/>
      <c r="H5512" s="107">
        <f t="shared" si="341"/>
        <v>0</v>
      </c>
      <c r="I5512" s="143">
        <f t="shared" si="342"/>
        <v>0</v>
      </c>
      <c r="J5512" s="142"/>
      <c r="K5512" s="228"/>
      <c r="L5512" s="7" t="str">
        <f t="shared" si="343"/>
        <v/>
      </c>
      <c r="M5512" s="7" t="str">
        <f t="shared" si="344"/>
        <v/>
      </c>
      <c r="N5512" s="7" t="str">
        <f>Cartilha_GLOBAL!N5512</f>
        <v/>
      </c>
      <c r="O5512" s="144"/>
      <c r="Q5512" s="151"/>
      <c r="R5512" s="152">
        <v>0</v>
      </c>
      <c r="T5512" s="153">
        <f>IF(Cartilha_GLOBAL!R5512=0,0,IF(Cartilha_GLOBAL!R5512&gt;0,"c","b"))</f>
        <v>0</v>
      </c>
    </row>
    <row r="5513" ht="22.5" hidden="1" spans="1:20">
      <c r="A5513" s="158">
        <f>Cartilha_GLOBAL!A5513</f>
        <v>96830</v>
      </c>
      <c r="B5513" s="100" t="str">
        <f>Cartilha_GLOBAL!B5513</f>
        <v>SINAPI</v>
      </c>
      <c r="C5513" s="104" t="str">
        <f>Cartilha_GLOBAL!C5513</f>
        <v>LUVA PARA INSTALAÇÕES EM PEX, DN 25 MM, CONEXÃO POR CRIMPAGEM   FORNECIMENTO E INSTALAÇÃO. AF_06/2015</v>
      </c>
      <c r="D5513" s="94" t="str">
        <f>Cartilha_GLOBAL!D5513</f>
        <v>UN</v>
      </c>
      <c r="E5513" s="105">
        <f>Cartilha_GLOBAL!$E5513</f>
        <v>28.01</v>
      </c>
      <c r="F5513" s="182">
        <f>Cartilha_GLOBAL!$F5513</f>
        <v>34.38</v>
      </c>
      <c r="G5513" s="108"/>
      <c r="H5513" s="107">
        <f t="shared" si="341"/>
        <v>0</v>
      </c>
      <c r="I5513" s="143">
        <f t="shared" si="342"/>
        <v>0</v>
      </c>
      <c r="J5513" s="142"/>
      <c r="K5513" s="228"/>
      <c r="L5513" s="7" t="str">
        <f t="shared" si="343"/>
        <v/>
      </c>
      <c r="M5513" s="7" t="str">
        <f t="shared" si="344"/>
        <v/>
      </c>
      <c r="N5513" s="7" t="str">
        <f>Cartilha_GLOBAL!N5513</f>
        <v/>
      </c>
      <c r="O5513" s="144"/>
      <c r="Q5513" s="151"/>
      <c r="R5513" s="152">
        <v>0</v>
      </c>
      <c r="T5513" s="153">
        <f>IF(Cartilha_GLOBAL!R5513=0,0,IF(Cartilha_GLOBAL!R5513&gt;0,"c","b"))</f>
        <v>0</v>
      </c>
    </row>
    <row r="5514" ht="22.5" hidden="1" spans="1:20">
      <c r="A5514" s="158">
        <f>Cartilha_GLOBAL!A5514</f>
        <v>96831</v>
      </c>
      <c r="B5514" s="100" t="str">
        <f>Cartilha_GLOBAL!B5514</f>
        <v>SINAPI</v>
      </c>
      <c r="C5514" s="104" t="str">
        <f>Cartilha_GLOBAL!C5514</f>
        <v>CONEXÃO FIXA, ROSCA FÊMEA, PARA INSTALAÇÕES EM PEX, DN 25MM X 1/2", CONEXÃO POR CRIMPAGEM  FORNECIMENTO E INSTALAÇÃO. AF_06/2015</v>
      </c>
      <c r="D5514" s="94" t="str">
        <f>Cartilha_GLOBAL!D5514</f>
        <v>UN</v>
      </c>
      <c r="E5514" s="105" t="str">
        <f>Cartilha_GLOBAL!$E5514</f>
        <v>22,07</v>
      </c>
      <c r="F5514" s="182">
        <f>Cartilha_GLOBAL!$F5514</f>
        <v>27.09</v>
      </c>
      <c r="G5514" s="108"/>
      <c r="H5514" s="107">
        <f t="shared" si="341"/>
        <v>0</v>
      </c>
      <c r="I5514" s="143">
        <f t="shared" si="342"/>
        <v>0</v>
      </c>
      <c r="J5514" s="142"/>
      <c r="K5514" s="228"/>
      <c r="L5514" s="7" t="str">
        <f t="shared" si="343"/>
        <v/>
      </c>
      <c r="M5514" s="7" t="str">
        <f t="shared" si="344"/>
        <v/>
      </c>
      <c r="N5514" s="7" t="str">
        <f>Cartilha_GLOBAL!N5514</f>
        <v/>
      </c>
      <c r="O5514" s="144"/>
      <c r="Q5514" s="151"/>
      <c r="R5514" s="152">
        <v>0</v>
      </c>
      <c r="T5514" s="153">
        <f>IF(Cartilha_GLOBAL!R5514=0,0,IF(Cartilha_GLOBAL!R5514&gt;0,"c","b"))</f>
        <v>0</v>
      </c>
    </row>
    <row r="5515" ht="22.5" hidden="1" spans="1:20">
      <c r="A5515" s="158">
        <f>Cartilha_GLOBAL!A5515</f>
        <v>96832</v>
      </c>
      <c r="B5515" s="100" t="str">
        <f>Cartilha_GLOBAL!B5515</f>
        <v>SINAPI</v>
      </c>
      <c r="C5515" s="104" t="str">
        <f>Cartilha_GLOBAL!C5515</f>
        <v>CONEXÃO FIXA, ROSCA FÊMEA, PARA INSTALAÇÕES EM PEX, DN 25MM X 3/4", CONEXÃO POR CRIMPAGEM  FORNECIMENTO E INSTALAÇÃO. AF_06/2015</v>
      </c>
      <c r="D5515" s="94" t="str">
        <f>Cartilha_GLOBAL!D5515</f>
        <v>UN</v>
      </c>
      <c r="E5515" s="105">
        <f>Cartilha_GLOBAL!$E5515</f>
        <v>27.54</v>
      </c>
      <c r="F5515" s="182">
        <f>Cartilha_GLOBAL!$F5515</f>
        <v>33.8</v>
      </c>
      <c r="G5515" s="108"/>
      <c r="H5515" s="107">
        <f t="shared" si="341"/>
        <v>0</v>
      </c>
      <c r="I5515" s="143">
        <f t="shared" si="342"/>
        <v>0</v>
      </c>
      <c r="J5515" s="142"/>
      <c r="K5515" s="228"/>
      <c r="L5515" s="7" t="str">
        <f t="shared" si="343"/>
        <v/>
      </c>
      <c r="M5515" s="7" t="str">
        <f t="shared" si="344"/>
        <v/>
      </c>
      <c r="N5515" s="7" t="str">
        <f>Cartilha_GLOBAL!N5515</f>
        <v/>
      </c>
      <c r="O5515" s="144"/>
      <c r="Q5515" s="151"/>
      <c r="R5515" s="152">
        <v>0</v>
      </c>
      <c r="T5515" s="153">
        <f>IF(Cartilha_GLOBAL!R5515=0,0,IF(Cartilha_GLOBAL!R5515&gt;0,"c","b"))</f>
        <v>0</v>
      </c>
    </row>
    <row r="5516" ht="22.5" hidden="1" spans="1:20">
      <c r="A5516" s="158">
        <f>Cartilha_GLOBAL!A5516</f>
        <v>96833</v>
      </c>
      <c r="B5516" s="100" t="str">
        <f>Cartilha_GLOBAL!B5516</f>
        <v>SINAPI</v>
      </c>
      <c r="C5516" s="104" t="str">
        <f>Cartilha_GLOBAL!C5516</f>
        <v>LUVA DE REDUÇÃO PARA INSTALAÇÕES EM PEX, DN 25 X 16 MM, CONEXÃO POR CRIMPAGEM  FORNECIMENTO E INSTALAÇÃO. AF_06/2015</v>
      </c>
      <c r="D5516" s="94" t="str">
        <f>Cartilha_GLOBAL!D5516</f>
        <v>UN</v>
      </c>
      <c r="E5516" s="105">
        <f>Cartilha_GLOBAL!$E5516</f>
        <v>24.03</v>
      </c>
      <c r="F5516" s="182">
        <f>Cartilha_GLOBAL!$F5516</f>
        <v>29.49</v>
      </c>
      <c r="G5516" s="108"/>
      <c r="H5516" s="107">
        <f t="shared" si="341"/>
        <v>0</v>
      </c>
      <c r="I5516" s="143">
        <f t="shared" si="342"/>
        <v>0</v>
      </c>
      <c r="J5516" s="142"/>
      <c r="K5516" s="228"/>
      <c r="L5516" s="7" t="str">
        <f t="shared" si="343"/>
        <v/>
      </c>
      <c r="M5516" s="7" t="str">
        <f t="shared" si="344"/>
        <v/>
      </c>
      <c r="N5516" s="7" t="str">
        <f>Cartilha_GLOBAL!N5516</f>
        <v/>
      </c>
      <c r="O5516" s="144"/>
      <c r="Q5516" s="151"/>
      <c r="R5516" s="152">
        <v>0</v>
      </c>
      <c r="T5516" s="153">
        <f>IF(Cartilha_GLOBAL!R5516=0,0,IF(Cartilha_GLOBAL!R5516&gt;0,"c","b"))</f>
        <v>0</v>
      </c>
    </row>
    <row r="5517" ht="22.5" hidden="1" spans="1:20">
      <c r="A5517" s="158">
        <f>Cartilha_GLOBAL!A5517</f>
        <v>96834</v>
      </c>
      <c r="B5517" s="100" t="str">
        <f>Cartilha_GLOBAL!B5517</f>
        <v>SINAPI</v>
      </c>
      <c r="C5517" s="104" t="str">
        <f>Cartilha_GLOBAL!C5517</f>
        <v>LUVA PARA INSTALAÇÕES EM PEX, DN 32 MM, CONEXÃO POR CRIMPAGEM  FORNECIMENTO E INSTALAÇÃO . AF_06/2015</v>
      </c>
      <c r="D5517" s="94" t="str">
        <f>Cartilha_GLOBAL!D5517</f>
        <v>UN</v>
      </c>
      <c r="E5517" s="105">
        <f>Cartilha_GLOBAL!$E5517</f>
        <v>40.08</v>
      </c>
      <c r="F5517" s="182">
        <f>Cartilha_GLOBAL!$F5517</f>
        <v>49.19</v>
      </c>
      <c r="G5517" s="108"/>
      <c r="H5517" s="107">
        <f t="shared" si="341"/>
        <v>0</v>
      </c>
      <c r="I5517" s="143">
        <f t="shared" si="342"/>
        <v>0</v>
      </c>
      <c r="J5517" s="142"/>
      <c r="K5517" s="228"/>
      <c r="L5517" s="7" t="str">
        <f t="shared" si="343"/>
        <v/>
      </c>
      <c r="M5517" s="7" t="str">
        <f t="shared" si="344"/>
        <v/>
      </c>
      <c r="N5517" s="7" t="str">
        <f>Cartilha_GLOBAL!N5517</f>
        <v/>
      </c>
      <c r="O5517" s="144"/>
      <c r="Q5517" s="151"/>
      <c r="R5517" s="152">
        <v>0</v>
      </c>
      <c r="T5517" s="153">
        <f>IF(Cartilha_GLOBAL!R5517=0,0,IF(Cartilha_GLOBAL!R5517&gt;0,"c","b"))</f>
        <v>0</v>
      </c>
    </row>
    <row r="5518" ht="22.5" hidden="1" spans="1:20">
      <c r="A5518" s="158">
        <f>Cartilha_GLOBAL!A5518</f>
        <v>96835</v>
      </c>
      <c r="B5518" s="100" t="str">
        <f>Cartilha_GLOBAL!B5518</f>
        <v>SINAPI</v>
      </c>
      <c r="C5518" s="104" t="str">
        <f>Cartilha_GLOBAL!C5518</f>
        <v>CONEXÃO FIXA, ROSCA FÊMEA, PARA INSTALAÇÕES EM PEX, DN 32 MM X 3/4", CONEXÃO POR CRIMPAGEM  FORNECIMENTO E INSTALAÇÃO. AF_06/2015</v>
      </c>
      <c r="D5518" s="94" t="str">
        <f>Cartilha_GLOBAL!D5518</f>
        <v>UN</v>
      </c>
      <c r="E5518" s="105" t="str">
        <f>Cartilha_GLOBAL!$E5518</f>
        <v>33,30</v>
      </c>
      <c r="F5518" s="182">
        <f>Cartilha_GLOBAL!$F5518</f>
        <v>40.87</v>
      </c>
      <c r="G5518" s="108"/>
      <c r="H5518" s="107">
        <f t="shared" si="341"/>
        <v>0</v>
      </c>
      <c r="I5518" s="143">
        <f t="shared" si="342"/>
        <v>0</v>
      </c>
      <c r="J5518" s="142"/>
      <c r="K5518" s="228"/>
      <c r="L5518" s="7" t="str">
        <f t="shared" si="343"/>
        <v/>
      </c>
      <c r="M5518" s="7" t="str">
        <f t="shared" si="344"/>
        <v/>
      </c>
      <c r="N5518" s="7" t="str">
        <f>Cartilha_GLOBAL!N5518</f>
        <v/>
      </c>
      <c r="O5518" s="144"/>
      <c r="Q5518" s="151"/>
      <c r="R5518" s="152">
        <v>0</v>
      </c>
      <c r="T5518" s="153">
        <f>IF(Cartilha_GLOBAL!R5518=0,0,IF(Cartilha_GLOBAL!R5518&gt;0,"c","b"))</f>
        <v>0</v>
      </c>
    </row>
    <row r="5519" ht="22.5" hidden="1" spans="1:20">
      <c r="A5519" s="158">
        <f>Cartilha_GLOBAL!A5519</f>
        <v>96836</v>
      </c>
      <c r="B5519" s="100" t="str">
        <f>Cartilha_GLOBAL!B5519</f>
        <v>SINAPI</v>
      </c>
      <c r="C5519" s="104" t="str">
        <f>Cartilha_GLOBAL!C5519</f>
        <v>LUVA DE REDUÇÃO PARA INSTALAÇÕES EM PEX, DN 32 X 25 MM, CONEXÃO POR CRIMPAGEM  FORNECIMENTO E INSTALAÇÃO. AF_06/2015</v>
      </c>
      <c r="D5519" s="94" t="str">
        <f>Cartilha_GLOBAL!D5519</f>
        <v>UN</v>
      </c>
      <c r="E5519" s="105">
        <f>Cartilha_GLOBAL!$E5519</f>
        <v>36.39</v>
      </c>
      <c r="F5519" s="182">
        <f>Cartilha_GLOBAL!$F5519</f>
        <v>44.67</v>
      </c>
      <c r="G5519" s="108"/>
      <c r="H5519" s="107">
        <f t="shared" si="341"/>
        <v>0</v>
      </c>
      <c r="I5519" s="143">
        <f t="shared" si="342"/>
        <v>0</v>
      </c>
      <c r="J5519" s="142"/>
      <c r="K5519" s="228"/>
      <c r="L5519" s="7" t="str">
        <f t="shared" si="343"/>
        <v/>
      </c>
      <c r="M5519" s="7" t="str">
        <f t="shared" si="344"/>
        <v/>
      </c>
      <c r="N5519" s="7" t="str">
        <f>Cartilha_GLOBAL!N5519</f>
        <v/>
      </c>
      <c r="O5519" s="144"/>
      <c r="Q5519" s="151"/>
      <c r="R5519" s="152">
        <v>0</v>
      </c>
      <c r="T5519" s="153">
        <f>IF(Cartilha_GLOBAL!R5519=0,0,IF(Cartilha_GLOBAL!R5519&gt;0,"c","b"))</f>
        <v>0</v>
      </c>
    </row>
    <row r="5520" ht="22.5" hidden="1" spans="1:20">
      <c r="A5520" s="158">
        <f>Cartilha_GLOBAL!A5520</f>
        <v>96837</v>
      </c>
      <c r="B5520" s="100" t="str">
        <f>Cartilha_GLOBAL!B5520</f>
        <v>SINAPI</v>
      </c>
      <c r="C5520" s="104" t="str">
        <f>Cartilha_GLOBAL!C5520</f>
        <v>JOELHO 90 GRAUS, METÁLICO, PARA INSTALAÇÕES EM PEX, DN 16 MM, CONEXÃO POR ANEL DESLIZANTE   FORNECIMENTO E INSTALAÇÃO. AF_06/2015</v>
      </c>
      <c r="D5520" s="94" t="str">
        <f>Cartilha_GLOBAL!D5520</f>
        <v>UN</v>
      </c>
      <c r="E5520" s="105">
        <f>Cartilha_GLOBAL!$E5520</f>
        <v>20.13</v>
      </c>
      <c r="F5520" s="182">
        <f>Cartilha_GLOBAL!$F5520</f>
        <v>24.71</v>
      </c>
      <c r="G5520" s="108"/>
      <c r="H5520" s="107">
        <f t="shared" si="341"/>
        <v>0</v>
      </c>
      <c r="I5520" s="143">
        <f t="shared" si="342"/>
        <v>0</v>
      </c>
      <c r="J5520" s="142"/>
      <c r="K5520" s="228"/>
      <c r="L5520" s="7" t="str">
        <f t="shared" si="343"/>
        <v/>
      </c>
      <c r="M5520" s="7" t="str">
        <f t="shared" si="344"/>
        <v/>
      </c>
      <c r="N5520" s="7" t="str">
        <f>Cartilha_GLOBAL!N5520</f>
        <v/>
      </c>
      <c r="O5520" s="144"/>
      <c r="Q5520" s="151"/>
      <c r="R5520" s="152">
        <v>0</v>
      </c>
      <c r="T5520" s="153">
        <f>IF(Cartilha_GLOBAL!R5520=0,0,IF(Cartilha_GLOBAL!R5520&gt;0,"c","b"))</f>
        <v>0</v>
      </c>
    </row>
    <row r="5521" ht="22.5" hidden="1" spans="1:20">
      <c r="A5521" s="158">
        <f>Cartilha_GLOBAL!A5521</f>
        <v>96838</v>
      </c>
      <c r="B5521" s="100" t="str">
        <f>Cartilha_GLOBAL!B5521</f>
        <v>SINAPI</v>
      </c>
      <c r="C5521" s="104" t="str">
        <f>Cartilha_GLOBAL!C5521</f>
        <v>JOELHO 90 GRAUS, ROSCA FÊMEA TERMINAL, METÁLICO, PARA INSTALAÇÕES EM PEX, DN 16MM X 1/2", CONEXÃO POR ANEL DESLIZANTE  FORNECIMENTO E INSTALAÇÃO. AF_06/2015</v>
      </c>
      <c r="D5521" s="94" t="str">
        <f>Cartilha_GLOBAL!D5521</f>
        <v>UN</v>
      </c>
      <c r="E5521" s="105">
        <f>Cartilha_GLOBAL!$E5521</f>
        <v>24.6</v>
      </c>
      <c r="F5521" s="182">
        <f>Cartilha_GLOBAL!$F5521</f>
        <v>30.19</v>
      </c>
      <c r="G5521" s="108"/>
      <c r="H5521" s="107">
        <f t="shared" si="341"/>
        <v>0</v>
      </c>
      <c r="I5521" s="143">
        <f t="shared" si="342"/>
        <v>0</v>
      </c>
      <c r="J5521" s="142"/>
      <c r="K5521" s="228"/>
      <c r="L5521" s="7" t="str">
        <f t="shared" si="343"/>
        <v/>
      </c>
      <c r="M5521" s="7" t="str">
        <f t="shared" si="344"/>
        <v/>
      </c>
      <c r="N5521" s="7" t="str">
        <f>Cartilha_GLOBAL!N5521</f>
        <v/>
      </c>
      <c r="O5521" s="144"/>
      <c r="Q5521" s="151"/>
      <c r="R5521" s="152">
        <v>0</v>
      </c>
      <c r="T5521" s="153">
        <f>IF(Cartilha_GLOBAL!R5521=0,0,IF(Cartilha_GLOBAL!R5521&gt;0,"c","b"))</f>
        <v>0</v>
      </c>
    </row>
    <row r="5522" ht="22.5" hidden="1" spans="1:20">
      <c r="A5522" s="158">
        <f>Cartilha_GLOBAL!A5522</f>
        <v>96839</v>
      </c>
      <c r="B5522" s="100" t="str">
        <f>Cartilha_GLOBAL!B5522</f>
        <v>SINAPI</v>
      </c>
      <c r="C5522" s="104" t="str">
        <f>Cartilha_GLOBAL!C5522</f>
        <v>JOELHO, ROSCA FÊMEA, COM BASE FIXA, METÁLICO, PARA INSTALAÇÕES EM PEX, DN 16MM X 1/2", CONEXÃO POR ANEL DESLIZANTE  FORNECIMENTO E INSTALAÇÃO. AF_06/2015</v>
      </c>
      <c r="D5522" s="94" t="str">
        <f>Cartilha_GLOBAL!D5522</f>
        <v>UN</v>
      </c>
      <c r="E5522" s="105">
        <f>Cartilha_GLOBAL!$E5522</f>
        <v>25.31</v>
      </c>
      <c r="F5522" s="182">
        <f>Cartilha_GLOBAL!$F5522</f>
        <v>31.07</v>
      </c>
      <c r="G5522" s="108"/>
      <c r="H5522" s="107">
        <f t="shared" si="341"/>
        <v>0</v>
      </c>
      <c r="I5522" s="143">
        <f t="shared" si="342"/>
        <v>0</v>
      </c>
      <c r="J5522" s="142"/>
      <c r="K5522" s="228"/>
      <c r="L5522" s="7" t="str">
        <f t="shared" si="343"/>
        <v/>
      </c>
      <c r="M5522" s="7" t="str">
        <f t="shared" si="344"/>
        <v/>
      </c>
      <c r="N5522" s="7" t="str">
        <f>Cartilha_GLOBAL!N5522</f>
        <v/>
      </c>
      <c r="O5522" s="144"/>
      <c r="Q5522" s="151"/>
      <c r="R5522" s="152">
        <v>0</v>
      </c>
      <c r="T5522" s="153">
        <f>IF(Cartilha_GLOBAL!R5522=0,0,IF(Cartilha_GLOBAL!R5522&gt;0,"c","b"))</f>
        <v>0</v>
      </c>
    </row>
    <row r="5523" ht="22.5" hidden="1" spans="1:20">
      <c r="A5523" s="158">
        <f>Cartilha_GLOBAL!A5523</f>
        <v>96840</v>
      </c>
      <c r="B5523" s="100" t="str">
        <f>Cartilha_GLOBAL!B5523</f>
        <v>SINAPI</v>
      </c>
      <c r="C5523" s="104" t="str">
        <f>Cartilha_GLOBAL!C5523</f>
        <v>JOELHO 90 GRAUS, METÁLICO, PARA INSTALAÇÕES EM PEX, DN 20 MM, CONEXÃO POR ANEL DESLIZANTE  FORNECIMENTO E INSTALAÇÃO . AF_06/2015</v>
      </c>
      <c r="D5523" s="94" t="str">
        <f>Cartilha_GLOBAL!D5523</f>
        <v>UN</v>
      </c>
      <c r="E5523" s="105">
        <f>Cartilha_GLOBAL!$E5523</f>
        <v>24.25</v>
      </c>
      <c r="F5523" s="182">
        <f>Cartilha_GLOBAL!$F5523</f>
        <v>29.76</v>
      </c>
      <c r="G5523" s="108"/>
      <c r="H5523" s="107">
        <f t="shared" si="341"/>
        <v>0</v>
      </c>
      <c r="I5523" s="143">
        <f t="shared" si="342"/>
        <v>0</v>
      </c>
      <c r="J5523" s="142"/>
      <c r="K5523" s="228"/>
      <c r="L5523" s="7" t="str">
        <f t="shared" si="343"/>
        <v/>
      </c>
      <c r="M5523" s="7" t="str">
        <f t="shared" si="344"/>
        <v/>
      </c>
      <c r="N5523" s="7" t="str">
        <f>Cartilha_GLOBAL!N5523</f>
        <v/>
      </c>
      <c r="O5523" s="144"/>
      <c r="Q5523" s="151"/>
      <c r="R5523" s="152">
        <v>0</v>
      </c>
      <c r="T5523" s="153">
        <f>IF(Cartilha_GLOBAL!R5523=0,0,IF(Cartilha_GLOBAL!R5523&gt;0,"c","b"))</f>
        <v>0</v>
      </c>
    </row>
    <row r="5524" ht="22.5" hidden="1" spans="1:20">
      <c r="A5524" s="158">
        <f>Cartilha_GLOBAL!A5524</f>
        <v>96841</v>
      </c>
      <c r="B5524" s="100" t="str">
        <f>Cartilha_GLOBAL!B5524</f>
        <v>SINAPI</v>
      </c>
      <c r="C5524" s="104" t="str">
        <f>Cartilha_GLOBAL!C5524</f>
        <v>JOELHO 90 GRAUS, ROSCA FÊMEA TERMINAL, METÁLICO, PARA INSTALAÇÕES EM PEX, DN 20 MM X 1/2", CONEXÃO POR ANEL DESLIZANTE  FORNECIMENTO E INSTALAÇÃO. AF_06/2015</v>
      </c>
      <c r="D5524" s="94" t="str">
        <f>Cartilha_GLOBAL!D5524</f>
        <v>UN</v>
      </c>
      <c r="E5524" s="105">
        <f>Cartilha_GLOBAL!$E5524</f>
        <v>27.16</v>
      </c>
      <c r="F5524" s="182">
        <f>Cartilha_GLOBAL!$F5524</f>
        <v>33.34</v>
      </c>
      <c r="G5524" s="108"/>
      <c r="H5524" s="107">
        <f t="shared" si="341"/>
        <v>0</v>
      </c>
      <c r="I5524" s="143">
        <f t="shared" si="342"/>
        <v>0</v>
      </c>
      <c r="J5524" s="142"/>
      <c r="K5524" s="228"/>
      <c r="L5524" s="7" t="str">
        <f t="shared" si="343"/>
        <v/>
      </c>
      <c r="M5524" s="7" t="str">
        <f t="shared" si="344"/>
        <v/>
      </c>
      <c r="N5524" s="7" t="str">
        <f>Cartilha_GLOBAL!N5524</f>
        <v/>
      </c>
      <c r="O5524" s="144"/>
      <c r="Q5524" s="151"/>
      <c r="R5524" s="152">
        <v>0</v>
      </c>
      <c r="T5524" s="153">
        <f>IF(Cartilha_GLOBAL!R5524=0,0,IF(Cartilha_GLOBAL!R5524&gt;0,"c","b"))</f>
        <v>0</v>
      </c>
    </row>
    <row r="5525" ht="22.5" hidden="1" spans="1:20">
      <c r="A5525" s="158">
        <f>Cartilha_GLOBAL!A5525</f>
        <v>96842</v>
      </c>
      <c r="B5525" s="100" t="str">
        <f>Cartilha_GLOBAL!B5525</f>
        <v>SINAPI</v>
      </c>
      <c r="C5525" s="104" t="str">
        <f>Cartilha_GLOBAL!C5525</f>
        <v>JOELHO 90 GRAUS, ROSCA FÊMEA TERMINAL, METÁLICO, PARA INSTALAÇÕES EM PEX, DN 20 MM X 3/4", CONEXÃO POR ANEL DESLIZANTE  FORNECIMENTO E INSTALAÇÃO. AF_06/2015</v>
      </c>
      <c r="D5525" s="94" t="str">
        <f>Cartilha_GLOBAL!D5525</f>
        <v>UN</v>
      </c>
      <c r="E5525" s="105">
        <f>Cartilha_GLOBAL!$E5525</f>
        <v>30.98</v>
      </c>
      <c r="F5525" s="182">
        <f>Cartilha_GLOBAL!$F5525</f>
        <v>38.02</v>
      </c>
      <c r="G5525" s="108"/>
      <c r="H5525" s="107">
        <f t="shared" si="341"/>
        <v>0</v>
      </c>
      <c r="I5525" s="143">
        <f t="shared" si="342"/>
        <v>0</v>
      </c>
      <c r="J5525" s="142"/>
      <c r="K5525" s="228"/>
      <c r="L5525" s="7" t="str">
        <f t="shared" si="343"/>
        <v/>
      </c>
      <c r="M5525" s="7" t="str">
        <f t="shared" si="344"/>
        <v/>
      </c>
      <c r="N5525" s="7" t="str">
        <f>Cartilha_GLOBAL!N5525</f>
        <v/>
      </c>
      <c r="O5525" s="144"/>
      <c r="Q5525" s="151"/>
      <c r="R5525" s="152">
        <v>0</v>
      </c>
      <c r="T5525" s="153">
        <f>IF(Cartilha_GLOBAL!R5525=0,0,IF(Cartilha_GLOBAL!R5525&gt;0,"c","b"))</f>
        <v>0</v>
      </c>
    </row>
    <row r="5526" ht="22.5" hidden="1" spans="1:20">
      <c r="A5526" s="158">
        <f>Cartilha_GLOBAL!A5526</f>
        <v>96843</v>
      </c>
      <c r="B5526" s="100" t="str">
        <f>Cartilha_GLOBAL!B5526</f>
        <v>SINAPI</v>
      </c>
      <c r="C5526" s="104" t="str">
        <f>Cartilha_GLOBAL!C5526</f>
        <v>JOELHO ROSCA FÊMEA, COM BASE FIXA, METÁLICO, PARA INSTALAÇÕES EM PEX, DN 20MM X 1/2", CONEXÃO POR ANEL DESLIZANTE  FORNECIMENTO E INSTALAÇÃO. AF_06/2015</v>
      </c>
      <c r="D5526" s="94" t="str">
        <f>Cartilha_GLOBAL!D5526</f>
        <v>UN</v>
      </c>
      <c r="E5526" s="105">
        <f>Cartilha_GLOBAL!$E5526</f>
        <v>28.13</v>
      </c>
      <c r="F5526" s="182">
        <f>Cartilha_GLOBAL!$F5526</f>
        <v>34.53</v>
      </c>
      <c r="G5526" s="108"/>
      <c r="H5526" s="107">
        <f t="shared" si="341"/>
        <v>0</v>
      </c>
      <c r="I5526" s="143">
        <f t="shared" si="342"/>
        <v>0</v>
      </c>
      <c r="J5526" s="142"/>
      <c r="K5526" s="228"/>
      <c r="L5526" s="7" t="str">
        <f t="shared" si="343"/>
        <v/>
      </c>
      <c r="M5526" s="7" t="str">
        <f t="shared" si="344"/>
        <v/>
      </c>
      <c r="N5526" s="7" t="str">
        <f>Cartilha_GLOBAL!N5526</f>
        <v/>
      </c>
      <c r="O5526" s="144"/>
      <c r="Q5526" s="151"/>
      <c r="R5526" s="152">
        <v>0</v>
      </c>
      <c r="T5526" s="153">
        <f>IF(Cartilha_GLOBAL!R5526=0,0,IF(Cartilha_GLOBAL!R5526&gt;0,"c","b"))</f>
        <v>0</v>
      </c>
    </row>
    <row r="5527" ht="22.5" hidden="1" spans="1:20">
      <c r="A5527" s="158">
        <f>Cartilha_GLOBAL!A5527</f>
        <v>96844</v>
      </c>
      <c r="B5527" s="100" t="str">
        <f>Cartilha_GLOBAL!B5527</f>
        <v>SINAPI</v>
      </c>
      <c r="C5527" s="104" t="str">
        <f>Cartilha_GLOBAL!C5527</f>
        <v>JOELHO ROSCA FÊMEA, MÓVEL, METÁLICO, PARA INSTALAÇÕES EM PEX, DN 20MM X 3/4", CONEXÃO POR ANEL DESLIZANTE  FORNECIMENTO E INSTALAÇÃO. AF_06/2015</v>
      </c>
      <c r="D5527" s="94" t="str">
        <f>Cartilha_GLOBAL!D5527</f>
        <v>UN</v>
      </c>
      <c r="E5527" s="105">
        <f>Cartilha_GLOBAL!$E5527</f>
        <v>32.24</v>
      </c>
      <c r="F5527" s="182">
        <f>Cartilha_GLOBAL!$F5527</f>
        <v>39.57</v>
      </c>
      <c r="G5527" s="108"/>
      <c r="H5527" s="107">
        <f t="shared" si="341"/>
        <v>0</v>
      </c>
      <c r="I5527" s="143">
        <f t="shared" si="342"/>
        <v>0</v>
      </c>
      <c r="J5527" s="142"/>
      <c r="K5527" s="228"/>
      <c r="L5527" s="7" t="str">
        <f t="shared" si="343"/>
        <v/>
      </c>
      <c r="M5527" s="7" t="str">
        <f t="shared" si="344"/>
        <v/>
      </c>
      <c r="N5527" s="7" t="str">
        <f>Cartilha_GLOBAL!N5527</f>
        <v/>
      </c>
      <c r="O5527" s="144"/>
      <c r="Q5527" s="151"/>
      <c r="R5527" s="152">
        <v>0</v>
      </c>
      <c r="T5527" s="153">
        <f>IF(Cartilha_GLOBAL!R5527=0,0,IF(Cartilha_GLOBAL!R5527&gt;0,"c","b"))</f>
        <v>0</v>
      </c>
    </row>
    <row r="5528" ht="22.5" hidden="1" spans="1:20">
      <c r="A5528" s="158">
        <f>Cartilha_GLOBAL!A5528</f>
        <v>96845</v>
      </c>
      <c r="B5528" s="100" t="str">
        <f>Cartilha_GLOBAL!B5528</f>
        <v>SINAPI</v>
      </c>
      <c r="C5528" s="104" t="str">
        <f>Cartilha_GLOBAL!C5528</f>
        <v>JOELHO 90 GRAUS, METÁLICO, PARA INSTALAÇÕES EM PEX, DN 25 MM, CONEXÃO POR ANEL DESLIZANTE   FORNECIMENTO E INSTALAÇÃO. AF_06/2015</v>
      </c>
      <c r="D5528" s="94" t="str">
        <f>Cartilha_GLOBAL!D5528</f>
        <v>UN</v>
      </c>
      <c r="E5528" s="105">
        <f>Cartilha_GLOBAL!$E5528</f>
        <v>37.01</v>
      </c>
      <c r="F5528" s="182">
        <f>Cartilha_GLOBAL!$F5528</f>
        <v>45.43</v>
      </c>
      <c r="G5528" s="108"/>
      <c r="H5528" s="107">
        <f t="shared" si="341"/>
        <v>0</v>
      </c>
      <c r="I5528" s="143">
        <f t="shared" si="342"/>
        <v>0</v>
      </c>
      <c r="J5528" s="142"/>
      <c r="K5528" s="228"/>
      <c r="L5528" s="7" t="str">
        <f t="shared" si="343"/>
        <v/>
      </c>
      <c r="M5528" s="7" t="str">
        <f t="shared" si="344"/>
        <v/>
      </c>
      <c r="N5528" s="7" t="str">
        <f>Cartilha_GLOBAL!N5528</f>
        <v/>
      </c>
      <c r="O5528" s="144"/>
      <c r="Q5528" s="151"/>
      <c r="R5528" s="152">
        <v>0</v>
      </c>
      <c r="T5528" s="153">
        <f>IF(Cartilha_GLOBAL!R5528=0,0,IF(Cartilha_GLOBAL!R5528&gt;0,"c","b"))</f>
        <v>0</v>
      </c>
    </row>
    <row r="5529" ht="22.5" hidden="1" spans="1:20">
      <c r="A5529" s="158">
        <f>Cartilha_GLOBAL!A5529</f>
        <v>96846</v>
      </c>
      <c r="B5529" s="100" t="str">
        <f>Cartilha_GLOBAL!B5529</f>
        <v>SINAPI</v>
      </c>
      <c r="C5529" s="104" t="str">
        <f>Cartilha_GLOBAL!C5529</f>
        <v>JOELHO 90 GRAUS, ROSCA FÊMEA TERMINAL, METÁLICO, PARA INSTALAÇÕES EM PEX, DN 25 MM X 3/4", CONEXÃO POR ANEL DESLIZANTE  FORNECIMENTO E INSTALAÇÃO. AF_06/2015</v>
      </c>
      <c r="D5529" s="94" t="str">
        <f>Cartilha_GLOBAL!D5529</f>
        <v>UN</v>
      </c>
      <c r="E5529" s="105">
        <f>Cartilha_GLOBAL!$E5529</f>
        <v>35.73</v>
      </c>
      <c r="F5529" s="182">
        <f>Cartilha_GLOBAL!$F5529</f>
        <v>43.86</v>
      </c>
      <c r="G5529" s="108"/>
      <c r="H5529" s="107">
        <f t="shared" si="341"/>
        <v>0</v>
      </c>
      <c r="I5529" s="143">
        <f t="shared" si="342"/>
        <v>0</v>
      </c>
      <c r="J5529" s="142"/>
      <c r="K5529" s="228"/>
      <c r="L5529" s="7" t="str">
        <f t="shared" si="343"/>
        <v/>
      </c>
      <c r="M5529" s="7" t="str">
        <f t="shared" si="344"/>
        <v/>
      </c>
      <c r="N5529" s="7" t="str">
        <f>Cartilha_GLOBAL!N5529</f>
        <v/>
      </c>
      <c r="O5529" s="144"/>
      <c r="Q5529" s="151"/>
      <c r="R5529" s="152">
        <v>0</v>
      </c>
      <c r="T5529" s="153">
        <f>IF(Cartilha_GLOBAL!R5529=0,0,IF(Cartilha_GLOBAL!R5529&gt;0,"c","b"))</f>
        <v>0</v>
      </c>
    </row>
    <row r="5530" ht="22.5" hidden="1" spans="1:20">
      <c r="A5530" s="158">
        <f>Cartilha_GLOBAL!A5530</f>
        <v>96847</v>
      </c>
      <c r="B5530" s="100" t="str">
        <f>Cartilha_GLOBAL!B5530</f>
        <v>SINAPI</v>
      </c>
      <c r="C5530" s="104" t="str">
        <f>Cartilha_GLOBAL!C5530</f>
        <v>JOELHO ROSCA FÊMEA, COM BASE FIXA, METÁLICO, PARA INSTALAÇÕES EM PEX, DN 25MM X 3/4", CONEXÃO POR ANEL DESLIZANTE  FORNECIMENTO E INSTALAÇÃO. AF_06/2015</v>
      </c>
      <c r="D5530" s="94" t="str">
        <f>Cartilha_GLOBAL!D5530</f>
        <v>UN</v>
      </c>
      <c r="E5530" s="105">
        <f>Cartilha_GLOBAL!$E5530</f>
        <v>35.3</v>
      </c>
      <c r="F5530" s="182">
        <f>Cartilha_GLOBAL!$F5530</f>
        <v>43.33</v>
      </c>
      <c r="G5530" s="108"/>
      <c r="H5530" s="107">
        <f t="shared" si="341"/>
        <v>0</v>
      </c>
      <c r="I5530" s="143">
        <f t="shared" si="342"/>
        <v>0</v>
      </c>
      <c r="J5530" s="142"/>
      <c r="K5530" s="228"/>
      <c r="L5530" s="7" t="str">
        <f t="shared" si="343"/>
        <v/>
      </c>
      <c r="M5530" s="7" t="str">
        <f t="shared" si="344"/>
        <v/>
      </c>
      <c r="N5530" s="7" t="str">
        <f>Cartilha_GLOBAL!N5530</f>
        <v/>
      </c>
      <c r="O5530" s="144"/>
      <c r="Q5530" s="151"/>
      <c r="R5530" s="152">
        <v>0</v>
      </c>
      <c r="T5530" s="153">
        <f>IF(Cartilha_GLOBAL!R5530=0,0,IF(Cartilha_GLOBAL!R5530&gt;0,"c","b"))</f>
        <v>0</v>
      </c>
    </row>
    <row r="5531" ht="22.5" hidden="1" spans="1:20">
      <c r="A5531" s="158">
        <f>Cartilha_GLOBAL!A5531</f>
        <v>96848</v>
      </c>
      <c r="B5531" s="100" t="str">
        <f>Cartilha_GLOBAL!B5531</f>
        <v>SINAPI</v>
      </c>
      <c r="C5531" s="104" t="str">
        <f>Cartilha_GLOBAL!C5531</f>
        <v>JOELHO 90 GRAUS, METÁLICO, PARA INSTALAÇÕES EM PEX, DN 32 MM, CONEXÃO POR ANEL DESLIZANTE  FORNECIMENTO E INSTALAÇÃO . AF_06/2015</v>
      </c>
      <c r="D5531" s="94" t="str">
        <f>Cartilha_GLOBAL!D5531</f>
        <v>UN</v>
      </c>
      <c r="E5531" s="105">
        <f>Cartilha_GLOBAL!$E5531</f>
        <v>48.77</v>
      </c>
      <c r="F5531" s="182">
        <f>Cartilha_GLOBAL!$F5531</f>
        <v>59.86</v>
      </c>
      <c r="G5531" s="108"/>
      <c r="H5531" s="107">
        <f t="shared" si="341"/>
        <v>0</v>
      </c>
      <c r="I5531" s="143">
        <f t="shared" si="342"/>
        <v>0</v>
      </c>
      <c r="J5531" s="142"/>
      <c r="K5531" s="228"/>
      <c r="L5531" s="7" t="str">
        <f t="shared" si="343"/>
        <v/>
      </c>
      <c r="M5531" s="7" t="str">
        <f t="shared" si="344"/>
        <v/>
      </c>
      <c r="N5531" s="7" t="str">
        <f>Cartilha_GLOBAL!N5531</f>
        <v/>
      </c>
      <c r="O5531" s="144"/>
      <c r="Q5531" s="151"/>
      <c r="R5531" s="152">
        <v>0</v>
      </c>
      <c r="T5531" s="153">
        <f>IF(Cartilha_GLOBAL!R5531=0,0,IF(Cartilha_GLOBAL!R5531&gt;0,"c","b"))</f>
        <v>0</v>
      </c>
    </row>
    <row r="5532" ht="22.5" hidden="1" spans="1:20">
      <c r="A5532" s="158">
        <f>Cartilha_GLOBAL!A5532</f>
        <v>96849</v>
      </c>
      <c r="B5532" s="100" t="str">
        <f>Cartilha_GLOBAL!B5532</f>
        <v>SINAPI</v>
      </c>
      <c r="C5532" s="104" t="str">
        <f>Cartilha_GLOBAL!C5532</f>
        <v>JOELHO 90 GRAUS, PARA INSTALAÇÕES EM PEX, DN 16 MM, CONEXÃO POR CRIMPAGEM   FORNECIMENTO E INSTALAÇÃO. AF_06/2015</v>
      </c>
      <c r="D5532" s="94" t="str">
        <f>Cartilha_GLOBAL!D5532</f>
        <v>UN</v>
      </c>
      <c r="E5532" s="105">
        <f>Cartilha_GLOBAL!$E5532</f>
        <v>15.79</v>
      </c>
      <c r="F5532" s="182">
        <f>Cartilha_GLOBAL!$F5532</f>
        <v>19.38</v>
      </c>
      <c r="G5532" s="108"/>
      <c r="H5532" s="107">
        <f t="shared" si="341"/>
        <v>0</v>
      </c>
      <c r="I5532" s="143">
        <f t="shared" si="342"/>
        <v>0</v>
      </c>
      <c r="J5532" s="142"/>
      <c r="K5532" s="228"/>
      <c r="L5532" s="7" t="str">
        <f t="shared" si="343"/>
        <v/>
      </c>
      <c r="M5532" s="7" t="str">
        <f t="shared" si="344"/>
        <v/>
      </c>
      <c r="N5532" s="7" t="str">
        <f>Cartilha_GLOBAL!N5532</f>
        <v/>
      </c>
      <c r="O5532" s="144"/>
      <c r="Q5532" s="151"/>
      <c r="R5532" s="152">
        <v>0</v>
      </c>
      <c r="T5532" s="153">
        <f>IF(Cartilha_GLOBAL!R5532=0,0,IF(Cartilha_GLOBAL!R5532&gt;0,"c","b"))</f>
        <v>0</v>
      </c>
    </row>
    <row r="5533" ht="22.5" hidden="1" spans="1:20">
      <c r="A5533" s="158">
        <f>Cartilha_GLOBAL!A5533</f>
        <v>96850</v>
      </c>
      <c r="B5533" s="100" t="str">
        <f>Cartilha_GLOBAL!B5533</f>
        <v>SINAPI</v>
      </c>
      <c r="C5533" s="104" t="str">
        <f>Cartilha_GLOBAL!C5533</f>
        <v>JOELHO 90 GRAUS, ROSCA FÊMEA TERMINAL, PARA INSTALAÇÕES EM PEX, DN 16MM X 1/2", CONEXÃO POR CRIMPAGEM  FORNECIMENTO E INSTALAÇÃO. AF_06/2015</v>
      </c>
      <c r="D5533" s="94" t="str">
        <f>Cartilha_GLOBAL!D5533</f>
        <v>UN</v>
      </c>
      <c r="E5533" s="105">
        <f>Cartilha_GLOBAL!$E5533</f>
        <v>22.79</v>
      </c>
      <c r="F5533" s="182">
        <f>Cartilha_GLOBAL!$F5533</f>
        <v>27.97</v>
      </c>
      <c r="G5533" s="108"/>
      <c r="H5533" s="107">
        <f t="shared" si="341"/>
        <v>0</v>
      </c>
      <c r="I5533" s="143">
        <f t="shared" si="342"/>
        <v>0</v>
      </c>
      <c r="J5533" s="142"/>
      <c r="K5533" s="228"/>
      <c r="L5533" s="7" t="str">
        <f t="shared" si="343"/>
        <v/>
      </c>
      <c r="M5533" s="7" t="str">
        <f t="shared" si="344"/>
        <v/>
      </c>
      <c r="N5533" s="7" t="str">
        <f>Cartilha_GLOBAL!N5533</f>
        <v/>
      </c>
      <c r="O5533" s="144"/>
      <c r="Q5533" s="151"/>
      <c r="R5533" s="152">
        <v>0</v>
      </c>
      <c r="T5533" s="153">
        <f>IF(Cartilha_GLOBAL!R5533=0,0,IF(Cartilha_GLOBAL!R5533&gt;0,"c","b"))</f>
        <v>0</v>
      </c>
    </row>
    <row r="5534" ht="22.5" hidden="1" spans="1:20">
      <c r="A5534" s="158">
        <f>Cartilha_GLOBAL!A5534</f>
        <v>96851</v>
      </c>
      <c r="B5534" s="100" t="str">
        <f>Cartilha_GLOBAL!B5534</f>
        <v>SINAPI</v>
      </c>
      <c r="C5534" s="104" t="str">
        <f>Cartilha_GLOBAL!C5534</f>
        <v>JOELHO 90 GRAUS, ROSCA FÊMEA TERMINAL, PARA INSTALAÇÕES EM PEX, DN 16MM X 3/4", CONEXÃO POR CRIMPAGEM  FORNECIMENTO E INSTALAÇÃO. AF_06/2015</v>
      </c>
      <c r="D5534" s="94" t="str">
        <f>Cartilha_GLOBAL!D5534</f>
        <v>UN</v>
      </c>
      <c r="E5534" s="105" t="str">
        <f>Cartilha_GLOBAL!$E5534</f>
        <v>25,91</v>
      </c>
      <c r="F5534" s="182">
        <f>Cartilha_GLOBAL!$F5534</f>
        <v>31.8</v>
      </c>
      <c r="G5534" s="108"/>
      <c r="H5534" s="107">
        <f t="shared" si="341"/>
        <v>0</v>
      </c>
      <c r="I5534" s="143">
        <f t="shared" si="342"/>
        <v>0</v>
      </c>
      <c r="J5534" s="142"/>
      <c r="K5534" s="228"/>
      <c r="L5534" s="7" t="str">
        <f t="shared" si="343"/>
        <v/>
      </c>
      <c r="M5534" s="7" t="str">
        <f t="shared" si="344"/>
        <v/>
      </c>
      <c r="N5534" s="7" t="str">
        <f>Cartilha_GLOBAL!N5534</f>
        <v/>
      </c>
      <c r="O5534" s="144"/>
      <c r="Q5534" s="151"/>
      <c r="R5534" s="152">
        <v>0</v>
      </c>
      <c r="T5534" s="153">
        <f>IF(Cartilha_GLOBAL!R5534=0,0,IF(Cartilha_GLOBAL!R5534&gt;0,"c","b"))</f>
        <v>0</v>
      </c>
    </row>
    <row r="5535" ht="22.5" hidden="1" spans="1:20">
      <c r="A5535" s="158">
        <f>Cartilha_GLOBAL!A5535</f>
        <v>96852</v>
      </c>
      <c r="B5535" s="100" t="str">
        <f>Cartilha_GLOBAL!B5535</f>
        <v>SINAPI</v>
      </c>
      <c r="C5535" s="104" t="str">
        <f>Cartilha_GLOBAL!C5535</f>
        <v>JOELHO 90 GRAUS, PARA INSTALAÇÕES EM PEX, DN 20 MM, CONEXÃO POR CRIMPAGEM   FORNECIMENTO E INSTALAÇÃO. AF_06/2015</v>
      </c>
      <c r="D5535" s="94" t="str">
        <f>Cartilha_GLOBAL!D5535</f>
        <v>UN</v>
      </c>
      <c r="E5535" s="105">
        <f>Cartilha_GLOBAL!$E5535</f>
        <v>19.95</v>
      </c>
      <c r="F5535" s="182">
        <f>Cartilha_GLOBAL!$F5535</f>
        <v>24.49</v>
      </c>
      <c r="G5535" s="108"/>
      <c r="H5535" s="107">
        <f t="shared" si="341"/>
        <v>0</v>
      </c>
      <c r="I5535" s="143">
        <f t="shared" si="342"/>
        <v>0</v>
      </c>
      <c r="J5535" s="142"/>
      <c r="K5535" s="228"/>
      <c r="L5535" s="7" t="str">
        <f t="shared" si="343"/>
        <v/>
      </c>
      <c r="M5535" s="7" t="str">
        <f t="shared" si="344"/>
        <v/>
      </c>
      <c r="N5535" s="7" t="str">
        <f>Cartilha_GLOBAL!N5535</f>
        <v/>
      </c>
      <c r="O5535" s="144"/>
      <c r="Q5535" s="151"/>
      <c r="R5535" s="152">
        <v>0</v>
      </c>
      <c r="T5535" s="153">
        <f>IF(Cartilha_GLOBAL!R5535=0,0,IF(Cartilha_GLOBAL!R5535&gt;0,"c","b"))</f>
        <v>0</v>
      </c>
    </row>
    <row r="5536" ht="22.5" hidden="1" spans="1:20">
      <c r="A5536" s="158">
        <f>Cartilha_GLOBAL!A5536</f>
        <v>96853</v>
      </c>
      <c r="B5536" s="100" t="str">
        <f>Cartilha_GLOBAL!B5536</f>
        <v>SINAPI</v>
      </c>
      <c r="C5536" s="104" t="str">
        <f>Cartilha_GLOBAL!C5536</f>
        <v>JOELHO 90 GRAUS, ROSCA FÊMEA TERMINAL, PARA INSTALAÇÕES EM PEX, DN 20MM X 1/2", CONEXÃO POR CRIMPAGEM  FORNECIMENTO E INSTALAÇÃO. AF_06/2015</v>
      </c>
      <c r="D5536" s="94" t="str">
        <f>Cartilha_GLOBAL!D5536</f>
        <v>UN</v>
      </c>
      <c r="E5536" s="105">
        <f>Cartilha_GLOBAL!$E5536</f>
        <v>24.43</v>
      </c>
      <c r="F5536" s="182">
        <f>Cartilha_GLOBAL!$F5536</f>
        <v>29.99</v>
      </c>
      <c r="G5536" s="108"/>
      <c r="H5536" s="107">
        <f t="shared" si="341"/>
        <v>0</v>
      </c>
      <c r="I5536" s="143">
        <f t="shared" si="342"/>
        <v>0</v>
      </c>
      <c r="J5536" s="142"/>
      <c r="K5536" s="228"/>
      <c r="L5536" s="7" t="str">
        <f t="shared" si="343"/>
        <v/>
      </c>
      <c r="M5536" s="7" t="str">
        <f t="shared" si="344"/>
        <v/>
      </c>
      <c r="N5536" s="7" t="str">
        <f>Cartilha_GLOBAL!N5536</f>
        <v/>
      </c>
      <c r="O5536" s="144"/>
      <c r="Q5536" s="151"/>
      <c r="R5536" s="152">
        <v>0</v>
      </c>
      <c r="T5536" s="153">
        <f>IF(Cartilha_GLOBAL!R5536=0,0,IF(Cartilha_GLOBAL!R5536&gt;0,"c","b"))</f>
        <v>0</v>
      </c>
    </row>
    <row r="5537" ht="22.5" hidden="1" spans="1:20">
      <c r="A5537" s="158">
        <f>Cartilha_GLOBAL!A5537</f>
        <v>96854</v>
      </c>
      <c r="B5537" s="100" t="str">
        <f>Cartilha_GLOBAL!B5537</f>
        <v>SINAPI</v>
      </c>
      <c r="C5537" s="104" t="str">
        <f>Cartilha_GLOBAL!C5537</f>
        <v>JOELHO 90 GRAUS, ROSCA FÊMEA TERMINAL, PARA INSTALAÇÕES EM PEX, DN 20MM X 3/4", CONEXÃO POR CRIMPAGEM  FORNECIMENTO E INSTALAÇÃO. AF_06/2015</v>
      </c>
      <c r="D5537" s="94" t="str">
        <f>Cartilha_GLOBAL!D5537</f>
        <v>UN</v>
      </c>
      <c r="E5537" s="105">
        <f>Cartilha_GLOBAL!$E5537</f>
        <v>29.73</v>
      </c>
      <c r="F5537" s="182">
        <f>Cartilha_GLOBAL!$F5537</f>
        <v>36.49</v>
      </c>
      <c r="G5537" s="108"/>
      <c r="H5537" s="107">
        <f t="shared" si="341"/>
        <v>0</v>
      </c>
      <c r="I5537" s="143">
        <f t="shared" si="342"/>
        <v>0</v>
      </c>
      <c r="J5537" s="142"/>
      <c r="K5537" s="228"/>
      <c r="L5537" s="7" t="str">
        <f t="shared" si="343"/>
        <v/>
      </c>
      <c r="M5537" s="7" t="str">
        <f t="shared" si="344"/>
        <v/>
      </c>
      <c r="N5537" s="7" t="str">
        <f>Cartilha_GLOBAL!N5537</f>
        <v/>
      </c>
      <c r="O5537" s="144"/>
      <c r="Q5537" s="151"/>
      <c r="R5537" s="152">
        <v>0</v>
      </c>
      <c r="T5537" s="153">
        <f>IF(Cartilha_GLOBAL!R5537=0,0,IF(Cartilha_GLOBAL!R5537&gt;0,"c","b"))</f>
        <v>0</v>
      </c>
    </row>
    <row r="5538" ht="22.5" hidden="1" spans="1:20">
      <c r="A5538" s="158">
        <f>Cartilha_GLOBAL!A5538</f>
        <v>96855</v>
      </c>
      <c r="B5538" s="100" t="str">
        <f>Cartilha_GLOBAL!B5538</f>
        <v>SINAPI</v>
      </c>
      <c r="C5538" s="104" t="str">
        <f>Cartilha_GLOBAL!C5538</f>
        <v>JOELHO 90 GRAUS, PARA INSTALAÇÕES EM PEX, DN 25 MM, CONEXÃO POR CRIMPAGEM   FORNECIMENTO E INSTALAÇÃO. AF_06/2015</v>
      </c>
      <c r="D5538" s="94" t="str">
        <f>Cartilha_GLOBAL!D5538</f>
        <v>UN</v>
      </c>
      <c r="E5538" s="105">
        <f>Cartilha_GLOBAL!$E5538</f>
        <v>30.49</v>
      </c>
      <c r="F5538" s="182">
        <f>Cartilha_GLOBAL!$F5538</f>
        <v>37.42</v>
      </c>
      <c r="G5538" s="108"/>
      <c r="H5538" s="107">
        <f t="shared" si="341"/>
        <v>0</v>
      </c>
      <c r="I5538" s="143">
        <f t="shared" si="342"/>
        <v>0</v>
      </c>
      <c r="J5538" s="142"/>
      <c r="K5538" s="228"/>
      <c r="L5538" s="7" t="str">
        <f t="shared" si="343"/>
        <v/>
      </c>
      <c r="M5538" s="7" t="str">
        <f t="shared" si="344"/>
        <v/>
      </c>
      <c r="N5538" s="7" t="str">
        <f>Cartilha_GLOBAL!N5538</f>
        <v/>
      </c>
      <c r="O5538" s="144"/>
      <c r="Q5538" s="151"/>
      <c r="R5538" s="152">
        <v>0</v>
      </c>
      <c r="T5538" s="153">
        <f>IF(Cartilha_GLOBAL!R5538=0,0,IF(Cartilha_GLOBAL!R5538&gt;0,"c","b"))</f>
        <v>0</v>
      </c>
    </row>
    <row r="5539" ht="22.5" hidden="1" spans="1:20">
      <c r="A5539" s="158">
        <f>Cartilha_GLOBAL!A5539</f>
        <v>96856</v>
      </c>
      <c r="B5539" s="100" t="str">
        <f>Cartilha_GLOBAL!B5539</f>
        <v>SINAPI</v>
      </c>
      <c r="C5539" s="104" t="str">
        <f>Cartilha_GLOBAL!C5539</f>
        <v>JOELHO 90 GRAUS, ROSCA FÊMEA TERMINAL, PARA INSTALAÇÕES EM PEX, DN 25MM X 1/2", CONEXÃO POR CRIMPAGEM  FORNECIMENTO E INSTALAÇÃO. AF_06/2015</v>
      </c>
      <c r="D5539" s="94" t="str">
        <f>Cartilha_GLOBAL!D5539</f>
        <v>UN</v>
      </c>
      <c r="E5539" s="105">
        <f>Cartilha_GLOBAL!$E5539</f>
        <v>33.36</v>
      </c>
      <c r="F5539" s="182">
        <f>Cartilha_GLOBAL!$F5539</f>
        <v>40.95</v>
      </c>
      <c r="G5539" s="108"/>
      <c r="H5539" s="107">
        <f t="shared" si="341"/>
        <v>0</v>
      </c>
      <c r="I5539" s="143">
        <f t="shared" si="342"/>
        <v>0</v>
      </c>
      <c r="J5539" s="142"/>
      <c r="K5539" s="228"/>
      <c r="L5539" s="7" t="str">
        <f t="shared" si="343"/>
        <v/>
      </c>
      <c r="M5539" s="7" t="str">
        <f t="shared" si="344"/>
        <v/>
      </c>
      <c r="N5539" s="7" t="str">
        <f>Cartilha_GLOBAL!N5539</f>
        <v/>
      </c>
      <c r="O5539" s="144"/>
      <c r="Q5539" s="151"/>
      <c r="R5539" s="152">
        <v>0</v>
      </c>
      <c r="T5539" s="153">
        <f>IF(Cartilha_GLOBAL!R5539=0,0,IF(Cartilha_GLOBAL!R5539&gt;0,"c","b"))</f>
        <v>0</v>
      </c>
    </row>
    <row r="5540" ht="22.5" hidden="1" spans="1:20">
      <c r="A5540" s="158">
        <f>Cartilha_GLOBAL!A5540</f>
        <v>96857</v>
      </c>
      <c r="B5540" s="100" t="str">
        <f>Cartilha_GLOBAL!B5540</f>
        <v>SINAPI</v>
      </c>
      <c r="C5540" s="104" t="str">
        <f>Cartilha_GLOBAL!C5540</f>
        <v>JOELHO 90 GRAUS, ROSCA FÊMEA TERMINAL, PARA INSTALAÇÕES EM PEX, DN 25MM X 1, CONEXÃO POR CRIMPAGEM  FORNECIMENTO E INSTALAÇÃO. AF_06/2015</v>
      </c>
      <c r="D5540" s="94" t="str">
        <f>Cartilha_GLOBAL!D5540</f>
        <v>UN</v>
      </c>
      <c r="E5540" s="105" t="str">
        <f>Cartilha_GLOBAL!$E5540</f>
        <v>43,80</v>
      </c>
      <c r="F5540" s="182">
        <f>Cartilha_GLOBAL!$F5540</f>
        <v>53.76</v>
      </c>
      <c r="G5540" s="108"/>
      <c r="H5540" s="107">
        <f t="shared" si="341"/>
        <v>0</v>
      </c>
      <c r="I5540" s="143">
        <f t="shared" si="342"/>
        <v>0</v>
      </c>
      <c r="J5540" s="142"/>
      <c r="K5540" s="228"/>
      <c r="L5540" s="7" t="str">
        <f t="shared" si="343"/>
        <v/>
      </c>
      <c r="M5540" s="7" t="str">
        <f t="shared" si="344"/>
        <v/>
      </c>
      <c r="N5540" s="7" t="str">
        <f>Cartilha_GLOBAL!N5540</f>
        <v/>
      </c>
      <c r="O5540" s="144"/>
      <c r="Q5540" s="151"/>
      <c r="R5540" s="152">
        <v>0</v>
      </c>
      <c r="T5540" s="153">
        <f>IF(Cartilha_GLOBAL!R5540=0,0,IF(Cartilha_GLOBAL!R5540&gt;0,"c","b"))</f>
        <v>0</v>
      </c>
    </row>
    <row r="5541" ht="22.5" hidden="1" spans="1:20">
      <c r="A5541" s="158">
        <f>Cartilha_GLOBAL!A5541</f>
        <v>96858</v>
      </c>
      <c r="B5541" s="100" t="str">
        <f>Cartilha_GLOBAL!B5541</f>
        <v>SINAPI</v>
      </c>
      <c r="C5541" s="104" t="str">
        <f>Cartilha_GLOBAL!C5541</f>
        <v>JOELHO 90 GRAUS, PARA INSTALAÇÕES EM PEX, DN 32 MM, CONEXÃO POR CRIMPAGEM   FORNECIMENTO E INSTALAÇÃO. AF_06/2015</v>
      </c>
      <c r="D5541" s="94" t="str">
        <f>Cartilha_GLOBAL!D5541</f>
        <v>UN</v>
      </c>
      <c r="E5541" s="105" t="str">
        <f>Cartilha_GLOBAL!$E5541</f>
        <v>45,13</v>
      </c>
      <c r="F5541" s="182">
        <f>Cartilha_GLOBAL!$F5541</f>
        <v>55.39</v>
      </c>
      <c r="G5541" s="108"/>
      <c r="H5541" s="107">
        <f t="shared" si="341"/>
        <v>0</v>
      </c>
      <c r="I5541" s="143">
        <f t="shared" si="342"/>
        <v>0</v>
      </c>
      <c r="J5541" s="142"/>
      <c r="K5541" s="228"/>
      <c r="L5541" s="7" t="str">
        <f t="shared" si="343"/>
        <v/>
      </c>
      <c r="M5541" s="7" t="str">
        <f t="shared" si="344"/>
        <v/>
      </c>
      <c r="N5541" s="7" t="str">
        <f>Cartilha_GLOBAL!N5541</f>
        <v/>
      </c>
      <c r="O5541" s="144"/>
      <c r="Q5541" s="151"/>
      <c r="R5541" s="152">
        <v>0</v>
      </c>
      <c r="T5541" s="153">
        <f>IF(Cartilha_GLOBAL!R5541=0,0,IF(Cartilha_GLOBAL!R5541&gt;0,"c","b"))</f>
        <v>0</v>
      </c>
    </row>
    <row r="5542" ht="22.5" hidden="1" spans="1:20">
      <c r="A5542" s="158">
        <f>Cartilha_GLOBAL!A5542</f>
        <v>96859</v>
      </c>
      <c r="B5542" s="100" t="str">
        <f>Cartilha_GLOBAL!B5542</f>
        <v>SINAPI</v>
      </c>
      <c r="C5542" s="104" t="str">
        <f>Cartilha_GLOBAL!C5542</f>
        <v>JOELHO 90 GRAUS, ROSCA FÊMEA TERMINAL, PARA INSTALAÇÕES EM PEX, DN 32 MM X 1", CONEXÃO POR CRIMPAGEM  FORNECIMENTO E INSTALAÇÃO. AF_06/2015</v>
      </c>
      <c r="D5542" s="94" t="str">
        <f>Cartilha_GLOBAL!D5542</f>
        <v>UN</v>
      </c>
      <c r="E5542" s="105" t="str">
        <f>Cartilha_GLOBAL!$E5542</f>
        <v>54,77</v>
      </c>
      <c r="F5542" s="182">
        <f>Cartilha_GLOBAL!$F5542</f>
        <v>67.22</v>
      </c>
      <c r="G5542" s="108"/>
      <c r="H5542" s="107">
        <f t="shared" si="341"/>
        <v>0</v>
      </c>
      <c r="I5542" s="143">
        <f t="shared" si="342"/>
        <v>0</v>
      </c>
      <c r="J5542" s="142"/>
      <c r="K5542" s="228"/>
      <c r="L5542" s="7" t="str">
        <f t="shared" si="343"/>
        <v/>
      </c>
      <c r="M5542" s="7" t="str">
        <f t="shared" si="344"/>
        <v/>
      </c>
      <c r="N5542" s="7" t="str">
        <f>Cartilha_GLOBAL!N5542</f>
        <v/>
      </c>
      <c r="O5542" s="144"/>
      <c r="Q5542" s="151"/>
      <c r="R5542" s="152">
        <v>0</v>
      </c>
      <c r="T5542" s="153">
        <f>IF(Cartilha_GLOBAL!R5542=0,0,IF(Cartilha_GLOBAL!R5542&gt;0,"c","b"))</f>
        <v>0</v>
      </c>
    </row>
    <row r="5543" ht="22.5" hidden="1" spans="1:20">
      <c r="A5543" s="158">
        <f>Cartilha_GLOBAL!A5543</f>
        <v>96860</v>
      </c>
      <c r="B5543" s="100" t="str">
        <f>Cartilha_GLOBAL!B5543</f>
        <v>SINAPI</v>
      </c>
      <c r="C5543" s="104" t="str">
        <f>Cartilha_GLOBAL!C5543</f>
        <v>TÊ, METÁLICO, PARA INSTALAÇÕES EM PEX, DN 16 MM, CONEXÃO POR ANEL DESLIZANTE  FORNECIMENTO E INSTALAÇÃO. AF_06/2015</v>
      </c>
      <c r="D5543" s="94" t="str">
        <f>Cartilha_GLOBAL!D5543</f>
        <v>UN</v>
      </c>
      <c r="E5543" s="105">
        <f>Cartilha_GLOBAL!$E5543</f>
        <v>28.54</v>
      </c>
      <c r="F5543" s="182">
        <f>Cartilha_GLOBAL!$F5543</f>
        <v>35.03</v>
      </c>
      <c r="G5543" s="108"/>
      <c r="H5543" s="107">
        <f t="shared" si="341"/>
        <v>0</v>
      </c>
      <c r="I5543" s="143">
        <f t="shared" si="342"/>
        <v>0</v>
      </c>
      <c r="J5543" s="142"/>
      <c r="K5543" s="228"/>
      <c r="L5543" s="7" t="str">
        <f t="shared" si="343"/>
        <v/>
      </c>
      <c r="M5543" s="7" t="str">
        <f t="shared" si="344"/>
        <v/>
      </c>
      <c r="N5543" s="7" t="str">
        <f>Cartilha_GLOBAL!N5543</f>
        <v/>
      </c>
      <c r="O5543" s="144"/>
      <c r="Q5543" s="151"/>
      <c r="R5543" s="152">
        <v>0</v>
      </c>
      <c r="T5543" s="153">
        <f>IF(Cartilha_GLOBAL!R5543=0,0,IF(Cartilha_GLOBAL!R5543&gt;0,"c","b"))</f>
        <v>0</v>
      </c>
    </row>
    <row r="5544" ht="22.5" hidden="1" spans="1:20">
      <c r="A5544" s="158">
        <f>Cartilha_GLOBAL!A5544</f>
        <v>96861</v>
      </c>
      <c r="B5544" s="100" t="str">
        <f>Cartilha_GLOBAL!B5544</f>
        <v>SINAPI</v>
      </c>
      <c r="C5544" s="104" t="str">
        <f>Cartilha_GLOBAL!C5544</f>
        <v>TÊ, ROSCA FÊMEA, METÁLICO, PARA INSTALAÇÕES EM PEX, DN 16 MM X ½, CONEXÃO POR ANEL DESLIZANTE   FORNECIMENTO E INSTALAÇÃO. AF_06/2015</v>
      </c>
      <c r="D5544" s="94" t="str">
        <f>Cartilha_GLOBAL!D5544</f>
        <v>UN</v>
      </c>
      <c r="E5544" s="105">
        <f>Cartilha_GLOBAL!$E5544</f>
        <v>35.95</v>
      </c>
      <c r="F5544" s="182">
        <f>Cartilha_GLOBAL!$F5544</f>
        <v>44.13</v>
      </c>
      <c r="G5544" s="108"/>
      <c r="H5544" s="107">
        <f t="shared" si="341"/>
        <v>0</v>
      </c>
      <c r="I5544" s="143">
        <f t="shared" si="342"/>
        <v>0</v>
      </c>
      <c r="J5544" s="142"/>
      <c r="K5544" s="228"/>
      <c r="L5544" s="7" t="str">
        <f t="shared" si="343"/>
        <v/>
      </c>
      <c r="M5544" s="7" t="str">
        <f t="shared" si="344"/>
        <v/>
      </c>
      <c r="N5544" s="7" t="str">
        <f>Cartilha_GLOBAL!N5544</f>
        <v/>
      </c>
      <c r="O5544" s="144"/>
      <c r="Q5544" s="151"/>
      <c r="R5544" s="152">
        <v>0</v>
      </c>
      <c r="T5544" s="153">
        <f>IF(Cartilha_GLOBAL!R5544=0,0,IF(Cartilha_GLOBAL!R5544&gt;0,"c","b"))</f>
        <v>0</v>
      </c>
    </row>
    <row r="5545" ht="22.5" hidden="1" spans="1:20">
      <c r="A5545" s="158">
        <f>Cartilha_GLOBAL!A5545</f>
        <v>96862</v>
      </c>
      <c r="B5545" s="100" t="str">
        <f>Cartilha_GLOBAL!B5545</f>
        <v>SINAPI</v>
      </c>
      <c r="C5545" s="104" t="str">
        <f>Cartilha_GLOBAL!C5545</f>
        <v>TÊ, METÁLICO, PARA INSTALAÇÕES EM PEX, DN 20 MM, CONEXÃO POR ANEL DESLIZANTE  FORNECIMENTO E INSTALAÇÃO. AF_06/2015</v>
      </c>
      <c r="D5545" s="94" t="str">
        <f>Cartilha_GLOBAL!D5545</f>
        <v>UN</v>
      </c>
      <c r="E5545" s="105">
        <f>Cartilha_GLOBAL!$E5545</f>
        <v>34.93</v>
      </c>
      <c r="F5545" s="182">
        <f>Cartilha_GLOBAL!$F5545</f>
        <v>42.87</v>
      </c>
      <c r="G5545" s="108"/>
      <c r="H5545" s="107">
        <f t="shared" si="341"/>
        <v>0</v>
      </c>
      <c r="I5545" s="143">
        <f t="shared" si="342"/>
        <v>0</v>
      </c>
      <c r="J5545" s="142"/>
      <c r="K5545" s="228"/>
      <c r="L5545" s="7" t="str">
        <f t="shared" si="343"/>
        <v/>
      </c>
      <c r="M5545" s="7" t="str">
        <f t="shared" si="344"/>
        <v/>
      </c>
      <c r="N5545" s="7" t="str">
        <f>Cartilha_GLOBAL!N5545</f>
        <v/>
      </c>
      <c r="O5545" s="144"/>
      <c r="Q5545" s="151"/>
      <c r="R5545" s="152">
        <v>0</v>
      </c>
      <c r="T5545" s="153">
        <f>IF(Cartilha_GLOBAL!R5545=0,0,IF(Cartilha_GLOBAL!R5545&gt;0,"c","b"))</f>
        <v>0</v>
      </c>
    </row>
    <row r="5546" ht="22.5" hidden="1" spans="1:20">
      <c r="A5546" s="158">
        <f>Cartilha_GLOBAL!A5546</f>
        <v>96863</v>
      </c>
      <c r="B5546" s="100" t="str">
        <f>Cartilha_GLOBAL!B5546</f>
        <v>SINAPI</v>
      </c>
      <c r="C5546" s="104" t="str">
        <f>Cartilha_GLOBAL!C5546</f>
        <v>TÊ, ROSCA FÊMEA, METÁLICO, PARA INSTALAÇÕES EM PEX, DN 20 MM X ½, CONEXÃO POR ANEL DESLIZANTE   FORNECIMENTO E INSTALAÇÃO. AF_06/2015</v>
      </c>
      <c r="D5546" s="94" t="str">
        <f>Cartilha_GLOBAL!D5546</f>
        <v>UN</v>
      </c>
      <c r="E5546" s="105">
        <f>Cartilha_GLOBAL!$E5546</f>
        <v>37.17</v>
      </c>
      <c r="F5546" s="182">
        <f>Cartilha_GLOBAL!$F5546</f>
        <v>45.62</v>
      </c>
      <c r="G5546" s="108"/>
      <c r="H5546" s="107">
        <f t="shared" si="341"/>
        <v>0</v>
      </c>
      <c r="I5546" s="143">
        <f t="shared" si="342"/>
        <v>0</v>
      </c>
      <c r="J5546" s="142"/>
      <c r="K5546" s="228"/>
      <c r="L5546" s="7" t="str">
        <f t="shared" si="343"/>
        <v/>
      </c>
      <c r="M5546" s="7" t="str">
        <f t="shared" si="344"/>
        <v/>
      </c>
      <c r="N5546" s="7" t="str">
        <f>Cartilha_GLOBAL!N5546</f>
        <v/>
      </c>
      <c r="O5546" s="144"/>
      <c r="Q5546" s="151"/>
      <c r="R5546" s="152">
        <v>0</v>
      </c>
      <c r="T5546" s="153">
        <f>IF(Cartilha_GLOBAL!R5546=0,0,IF(Cartilha_GLOBAL!R5546&gt;0,"c","b"))</f>
        <v>0</v>
      </c>
    </row>
    <row r="5547" ht="22.5" hidden="1" spans="1:20">
      <c r="A5547" s="158">
        <f>Cartilha_GLOBAL!A5547</f>
        <v>96864</v>
      </c>
      <c r="B5547" s="100" t="str">
        <f>Cartilha_GLOBAL!B5547</f>
        <v>SINAPI</v>
      </c>
      <c r="C5547" s="104" t="str">
        <f>Cartilha_GLOBAL!C5547</f>
        <v>TÊ, METÁLICO, PARA INSTALAÇÕES EM PEX, DN 25 MM, CONEXÃO POR ANEL DESLIZANTE  FORNECIMENTO E INSTALAÇÃO. AF_06/2015</v>
      </c>
      <c r="D5547" s="94" t="str">
        <f>Cartilha_GLOBAL!D5547</f>
        <v>UN</v>
      </c>
      <c r="E5547" s="105">
        <f>Cartilha_GLOBAL!$E5547</f>
        <v>48.47</v>
      </c>
      <c r="F5547" s="182">
        <f>Cartilha_GLOBAL!$F5547</f>
        <v>59.49</v>
      </c>
      <c r="G5547" s="108"/>
      <c r="H5547" s="107">
        <f t="shared" si="341"/>
        <v>0</v>
      </c>
      <c r="I5547" s="143">
        <f t="shared" si="342"/>
        <v>0</v>
      </c>
      <c r="J5547" s="142"/>
      <c r="K5547" s="228"/>
      <c r="L5547" s="7" t="str">
        <f t="shared" si="343"/>
        <v/>
      </c>
      <c r="M5547" s="7" t="str">
        <f t="shared" si="344"/>
        <v/>
      </c>
      <c r="N5547" s="7" t="str">
        <f>Cartilha_GLOBAL!N5547</f>
        <v/>
      </c>
      <c r="O5547" s="144"/>
      <c r="Q5547" s="151"/>
      <c r="R5547" s="152">
        <v>0</v>
      </c>
      <c r="T5547" s="153">
        <f>IF(Cartilha_GLOBAL!R5547=0,0,IF(Cartilha_GLOBAL!R5547&gt;0,"c","b"))</f>
        <v>0</v>
      </c>
    </row>
    <row r="5548" ht="22.5" hidden="1" spans="1:20">
      <c r="A5548" s="158">
        <f>Cartilha_GLOBAL!A5548</f>
        <v>96865</v>
      </c>
      <c r="B5548" s="100" t="str">
        <f>Cartilha_GLOBAL!B5548</f>
        <v>SINAPI</v>
      </c>
      <c r="C5548" s="104" t="str">
        <f>Cartilha_GLOBAL!C5548</f>
        <v>TÊ, ROSCA FÊMEA, METÁLICO, PARA INSTALAÇÕES EM PEX, DN 25 MM X 3/4", CONEXÃO POR ANEL DESLIZANTE  FORNECIMENTO E INSTALAÇÃO. AF_06/2015</v>
      </c>
      <c r="D5548" s="94" t="str">
        <f>Cartilha_GLOBAL!D5548</f>
        <v>UN</v>
      </c>
      <c r="E5548" s="105">
        <f>Cartilha_GLOBAL!$E5548</f>
        <v>43.92</v>
      </c>
      <c r="F5548" s="182">
        <f>Cartilha_GLOBAL!$F5548</f>
        <v>53.91</v>
      </c>
      <c r="G5548" s="108"/>
      <c r="H5548" s="107">
        <f t="shared" si="341"/>
        <v>0</v>
      </c>
      <c r="I5548" s="143">
        <f t="shared" si="342"/>
        <v>0</v>
      </c>
      <c r="J5548" s="142"/>
      <c r="K5548" s="228"/>
      <c r="L5548" s="7" t="str">
        <f t="shared" si="343"/>
        <v/>
      </c>
      <c r="M5548" s="7" t="str">
        <f t="shared" si="344"/>
        <v/>
      </c>
      <c r="N5548" s="7" t="str">
        <f>Cartilha_GLOBAL!N5548</f>
        <v/>
      </c>
      <c r="O5548" s="144"/>
      <c r="Q5548" s="151"/>
      <c r="R5548" s="152">
        <v>0</v>
      </c>
      <c r="T5548" s="153">
        <f>IF(Cartilha_GLOBAL!R5548=0,0,IF(Cartilha_GLOBAL!R5548&gt;0,"c","b"))</f>
        <v>0</v>
      </c>
    </row>
    <row r="5549" ht="22.5" hidden="1" spans="1:20">
      <c r="A5549" s="158">
        <f>Cartilha_GLOBAL!A5549</f>
        <v>96866</v>
      </c>
      <c r="B5549" s="100" t="str">
        <f>Cartilha_GLOBAL!B5549</f>
        <v>SINAPI</v>
      </c>
      <c r="C5549" s="104" t="str">
        <f>Cartilha_GLOBAL!C5549</f>
        <v>TÊ, METÁLICO, PARA INSTALAÇÕES EM PEX, DN 32 MM, CONEXÃO POR ANEL DESLIZANTE  FORNECIMENTO E INSTALAÇÃO. AF_06/2015</v>
      </c>
      <c r="D5549" s="94" t="str">
        <f>Cartilha_GLOBAL!D5549</f>
        <v>UN</v>
      </c>
      <c r="E5549" s="105">
        <f>Cartilha_GLOBAL!$E5549</f>
        <v>62.71</v>
      </c>
      <c r="F5549" s="182">
        <f>Cartilha_GLOBAL!$F5549</f>
        <v>76.97</v>
      </c>
      <c r="G5549" s="108"/>
      <c r="H5549" s="107">
        <f t="shared" si="341"/>
        <v>0</v>
      </c>
      <c r="I5549" s="143">
        <f t="shared" si="342"/>
        <v>0</v>
      </c>
      <c r="J5549" s="142"/>
      <c r="K5549" s="228"/>
      <c r="L5549" s="7" t="str">
        <f t="shared" si="343"/>
        <v/>
      </c>
      <c r="M5549" s="7" t="str">
        <f t="shared" si="344"/>
        <v/>
      </c>
      <c r="N5549" s="7" t="str">
        <f>Cartilha_GLOBAL!N5549</f>
        <v/>
      </c>
      <c r="O5549" s="144"/>
      <c r="Q5549" s="151"/>
      <c r="R5549" s="152">
        <v>0</v>
      </c>
      <c r="T5549" s="153">
        <f>IF(Cartilha_GLOBAL!R5549=0,0,IF(Cartilha_GLOBAL!R5549&gt;0,"c","b"))</f>
        <v>0</v>
      </c>
    </row>
    <row r="5550" ht="22.5" hidden="1" spans="1:20">
      <c r="A5550" s="158">
        <f>Cartilha_GLOBAL!A5550</f>
        <v>96867</v>
      </c>
      <c r="B5550" s="100" t="str">
        <f>Cartilha_GLOBAL!B5550</f>
        <v>SINAPI</v>
      </c>
      <c r="C5550" s="104" t="str">
        <f>Cartilha_GLOBAL!C5550</f>
        <v>TÊ, ROSCA MACHO, METÁLICO, PARA INSTALAÇÕES EM PEX, DN 32 MM X 1", CONEXÃO POR ANEL DESLIZANTE  FORNECIMENTO E INSTALAÇÃO. AF_06/2015</v>
      </c>
      <c r="D5550" s="94" t="str">
        <f>Cartilha_GLOBAL!D5550</f>
        <v>UN</v>
      </c>
      <c r="E5550" s="105" t="str">
        <f>Cartilha_GLOBAL!$E5550</f>
        <v>66,45</v>
      </c>
      <c r="F5550" s="182">
        <f>Cartilha_GLOBAL!$F5550</f>
        <v>81.56</v>
      </c>
      <c r="G5550" s="108"/>
      <c r="H5550" s="107">
        <f t="shared" ref="H5550:H5613" si="345">IF(G5550=0,0,F5550)</f>
        <v>0</v>
      </c>
      <c r="I5550" s="143">
        <f t="shared" ref="I5550:I5613" si="346">IF(ISBLANK(G5550),0,IF(R5550=0,ROUND(G5550*H5550,2),IF(R5550="b",ROUNDDOWN(G5550*H5550,2),ROUNDUP(G5550*H5550,2))))</f>
        <v>0</v>
      </c>
      <c r="J5550" s="142"/>
      <c r="K5550" s="228"/>
      <c r="L5550" s="7" t="str">
        <f t="shared" ref="L5550:L5613" si="347">IF(K5550="X","x",IF(K5550="xx","x",IF(I5550&gt;0,"x","")))</f>
        <v/>
      </c>
      <c r="M5550" s="7" t="str">
        <f t="shared" ref="M5550:M5613" si="348">IF(K5550="X","x",IF(K5550="xx","x",IF(I5550&gt;0,"x","")))</f>
        <v/>
      </c>
      <c r="N5550" s="7" t="str">
        <f>Cartilha_GLOBAL!N5550</f>
        <v/>
      </c>
      <c r="O5550" s="144"/>
      <c r="Q5550" s="151"/>
      <c r="R5550" s="152">
        <v>0</v>
      </c>
      <c r="T5550" s="153">
        <f>IF(Cartilha_GLOBAL!R5550=0,0,IF(Cartilha_GLOBAL!R5550&gt;0,"c","b"))</f>
        <v>0</v>
      </c>
    </row>
    <row r="5551" ht="22.5" hidden="1" spans="1:20">
      <c r="A5551" s="158">
        <f>Cartilha_GLOBAL!A5551</f>
        <v>96868</v>
      </c>
      <c r="B5551" s="100" t="str">
        <f>Cartilha_GLOBAL!B5551</f>
        <v>SINAPI</v>
      </c>
      <c r="C5551" s="104" t="str">
        <f>Cartilha_GLOBAL!C5551</f>
        <v>TÊ, PARA INSTALAÇÕES EM PEX, DN 16 MM, CONEXÃO POR CRIMPAGEM  FORNECIMENTO E INSTALAÇÃO. AF_06/2015</v>
      </c>
      <c r="D5551" s="94" t="str">
        <f>Cartilha_GLOBAL!D5551</f>
        <v>UN</v>
      </c>
      <c r="E5551" s="105">
        <f>Cartilha_GLOBAL!$E5551</f>
        <v>28.64</v>
      </c>
      <c r="F5551" s="182">
        <f>Cartilha_GLOBAL!$F5551</f>
        <v>35.15</v>
      </c>
      <c r="G5551" s="108"/>
      <c r="H5551" s="107">
        <f t="shared" si="345"/>
        <v>0</v>
      </c>
      <c r="I5551" s="143">
        <f t="shared" si="346"/>
        <v>0</v>
      </c>
      <c r="J5551" s="142"/>
      <c r="K5551" s="228"/>
      <c r="L5551" s="7" t="str">
        <f t="shared" si="347"/>
        <v/>
      </c>
      <c r="M5551" s="7" t="str">
        <f t="shared" si="348"/>
        <v/>
      </c>
      <c r="N5551" s="7" t="str">
        <f>Cartilha_GLOBAL!N5551</f>
        <v/>
      </c>
      <c r="O5551" s="144"/>
      <c r="Q5551" s="151"/>
      <c r="R5551" s="152">
        <v>0</v>
      </c>
      <c r="T5551" s="153">
        <f>IF(Cartilha_GLOBAL!R5551=0,0,IF(Cartilha_GLOBAL!R5551&gt;0,"c","b"))</f>
        <v>0</v>
      </c>
    </row>
    <row r="5552" ht="22.5" hidden="1" spans="1:20">
      <c r="A5552" s="158">
        <f>Cartilha_GLOBAL!A5552</f>
        <v>96869</v>
      </c>
      <c r="B5552" s="100" t="str">
        <f>Cartilha_GLOBAL!B5552</f>
        <v>SINAPI</v>
      </c>
      <c r="C5552" s="104" t="str">
        <f>Cartilha_GLOBAL!C5552</f>
        <v>TÊ, PARA INSTALAÇÕES EM PEX, DN 20 MM, CONEXÃO POR CRIMPAGEM  FORNECIMENTO E INSTALAÇÃO. AF_06/2015</v>
      </c>
      <c r="D5552" s="94" t="str">
        <f>Cartilha_GLOBAL!D5552</f>
        <v>UN</v>
      </c>
      <c r="E5552" s="105">
        <f>Cartilha_GLOBAL!$E5552</f>
        <v>27.97</v>
      </c>
      <c r="F5552" s="182">
        <f>Cartilha_GLOBAL!$F5552</f>
        <v>34.33</v>
      </c>
      <c r="G5552" s="108"/>
      <c r="H5552" s="107">
        <f t="shared" si="345"/>
        <v>0</v>
      </c>
      <c r="I5552" s="143">
        <f t="shared" si="346"/>
        <v>0</v>
      </c>
      <c r="J5552" s="142"/>
      <c r="K5552" s="228"/>
      <c r="L5552" s="7" t="str">
        <f t="shared" si="347"/>
        <v/>
      </c>
      <c r="M5552" s="7" t="str">
        <f t="shared" si="348"/>
        <v/>
      </c>
      <c r="N5552" s="7" t="str">
        <f>Cartilha_GLOBAL!N5552</f>
        <v/>
      </c>
      <c r="O5552" s="144"/>
      <c r="Q5552" s="151"/>
      <c r="R5552" s="152">
        <v>0</v>
      </c>
      <c r="T5552" s="153">
        <f>IF(Cartilha_GLOBAL!R5552=0,0,IF(Cartilha_GLOBAL!R5552&gt;0,"c","b"))</f>
        <v>0</v>
      </c>
    </row>
    <row r="5553" ht="12.75" hidden="1" spans="1:20">
      <c r="A5553" s="158">
        <f>Cartilha_GLOBAL!A5553</f>
        <v>96870</v>
      </c>
      <c r="B5553" s="100" t="str">
        <f>Cartilha_GLOBAL!B5553</f>
        <v>SINAPI</v>
      </c>
      <c r="C5553" s="104" t="str">
        <f>Cartilha_GLOBAL!C5553</f>
        <v>TÊ, PEX, DN 25 MM, CONEXÃO POR CRIMPAGEM  FORNECIMENTO E INSTALAÇÃO. AF_06/2015</v>
      </c>
      <c r="D5553" s="94" t="str">
        <f>Cartilha_GLOBAL!D5553</f>
        <v>UN</v>
      </c>
      <c r="E5553" s="105">
        <f>Cartilha_GLOBAL!$E5553</f>
        <v>41.13</v>
      </c>
      <c r="F5553" s="182">
        <f>Cartilha_GLOBAL!$F5553</f>
        <v>50.48</v>
      </c>
      <c r="G5553" s="108"/>
      <c r="H5553" s="107">
        <f t="shared" si="345"/>
        <v>0</v>
      </c>
      <c r="I5553" s="143">
        <f t="shared" si="346"/>
        <v>0</v>
      </c>
      <c r="J5553" s="142"/>
      <c r="K5553" s="228"/>
      <c r="L5553" s="7" t="str">
        <f t="shared" si="347"/>
        <v/>
      </c>
      <c r="M5553" s="7" t="str">
        <f t="shared" si="348"/>
        <v/>
      </c>
      <c r="N5553" s="7" t="str">
        <f>Cartilha_GLOBAL!N5553</f>
        <v/>
      </c>
      <c r="O5553" s="144"/>
      <c r="Q5553" s="151"/>
      <c r="R5553" s="152">
        <v>0</v>
      </c>
      <c r="T5553" s="153">
        <f>IF(Cartilha_GLOBAL!R5553=0,0,IF(Cartilha_GLOBAL!R5553&gt;0,"c","b"))</f>
        <v>0</v>
      </c>
    </row>
    <row r="5554" ht="22.5" hidden="1" spans="1:20">
      <c r="A5554" s="158">
        <f>Cartilha_GLOBAL!A5554</f>
        <v>96871</v>
      </c>
      <c r="B5554" s="100" t="str">
        <f>Cartilha_GLOBAL!B5554</f>
        <v>SINAPI</v>
      </c>
      <c r="C5554" s="104" t="str">
        <f>Cartilha_GLOBAL!C5554</f>
        <v>TÊ, PARA INSTALAÇÕES EM PEX, DN 32 MM, CONEXÃO POR CRIMPAGEM  FORNECIMENTO E INSTALAÇÃO. AF_06/2015</v>
      </c>
      <c r="D5554" s="94" t="str">
        <f>Cartilha_GLOBAL!D5554</f>
        <v>UN</v>
      </c>
      <c r="E5554" s="105">
        <f>Cartilha_GLOBAL!$E5554</f>
        <v>47.31</v>
      </c>
      <c r="F5554" s="182">
        <f>Cartilha_GLOBAL!$F5554</f>
        <v>58.07</v>
      </c>
      <c r="G5554" s="108"/>
      <c r="H5554" s="107">
        <f t="shared" si="345"/>
        <v>0</v>
      </c>
      <c r="I5554" s="143">
        <f t="shared" si="346"/>
        <v>0</v>
      </c>
      <c r="J5554" s="142"/>
      <c r="K5554" s="228"/>
      <c r="L5554" s="7" t="str">
        <f t="shared" si="347"/>
        <v/>
      </c>
      <c r="M5554" s="7" t="str">
        <f t="shared" si="348"/>
        <v/>
      </c>
      <c r="N5554" s="7" t="str">
        <f>Cartilha_GLOBAL!N5554</f>
        <v/>
      </c>
      <c r="O5554" s="144"/>
      <c r="Q5554" s="151"/>
      <c r="R5554" s="152">
        <v>0</v>
      </c>
      <c r="T5554" s="153">
        <f>IF(Cartilha_GLOBAL!R5554=0,0,IF(Cartilha_GLOBAL!R5554&gt;0,"c","b"))</f>
        <v>0</v>
      </c>
    </row>
    <row r="5555" ht="22.5" hidden="1" spans="1:20">
      <c r="A5555" s="158">
        <f>Cartilha_GLOBAL!A5555</f>
        <v>96872</v>
      </c>
      <c r="B5555" s="100" t="str">
        <f>Cartilha_GLOBAL!B5555</f>
        <v>SINAPI</v>
      </c>
      <c r="C5555" s="104" t="str">
        <f>Cartilha_GLOBAL!C5555</f>
        <v>DISTRIBUIDOR 2 SAÍDAS, METÁLICO, PARA INSTALAÇÕES EM PEX, ENTRADA DE 3/4" X 2 SAÍDAS DE 1/2", CONEXÃO POR ANEL DESLIZANTE  FORNECIMENTO E INSTALAÇÃO. AF_06/2015</v>
      </c>
      <c r="D5555" s="94" t="str">
        <f>Cartilha_GLOBAL!D5555</f>
        <v>UN</v>
      </c>
      <c r="E5555" s="105">
        <f>Cartilha_GLOBAL!$E5555</f>
        <v>44.81</v>
      </c>
      <c r="F5555" s="182">
        <f>Cartilha_GLOBAL!$F5555</f>
        <v>55</v>
      </c>
      <c r="G5555" s="108"/>
      <c r="H5555" s="107">
        <f t="shared" si="345"/>
        <v>0</v>
      </c>
      <c r="I5555" s="143">
        <f t="shared" si="346"/>
        <v>0</v>
      </c>
      <c r="J5555" s="142"/>
      <c r="K5555" s="228"/>
      <c r="L5555" s="7" t="str">
        <f t="shared" si="347"/>
        <v/>
      </c>
      <c r="M5555" s="7" t="str">
        <f t="shared" si="348"/>
        <v/>
      </c>
      <c r="N5555" s="7" t="str">
        <f>Cartilha_GLOBAL!N5555</f>
        <v/>
      </c>
      <c r="O5555" s="144"/>
      <c r="Q5555" s="151"/>
      <c r="R5555" s="152">
        <v>0</v>
      </c>
      <c r="T5555" s="153">
        <f>IF(Cartilha_GLOBAL!R5555=0,0,IF(Cartilha_GLOBAL!R5555&gt;0,"c","b"))</f>
        <v>0</v>
      </c>
    </row>
    <row r="5556" ht="22.5" hidden="1" spans="1:20">
      <c r="A5556" s="158">
        <f>Cartilha_GLOBAL!A5556</f>
        <v>96873</v>
      </c>
      <c r="B5556" s="100" t="str">
        <f>Cartilha_GLOBAL!B5556</f>
        <v>SINAPI</v>
      </c>
      <c r="C5556" s="104" t="str">
        <f>Cartilha_GLOBAL!C5556</f>
        <v>DISTRIBUIDOR 2 SAÍDAS, METÁLICO, PARA INSTALAÇÕES EM PEX, ENTRADA DE 1" X 2 SAÍDAS DE 1/2", CONEXÃO POR ANEL DESLIZANTE  FORNECIMENTO E INSTALAÇÃO. AF_06/2015</v>
      </c>
      <c r="D5556" s="94" t="str">
        <f>Cartilha_GLOBAL!D5556</f>
        <v>UN</v>
      </c>
      <c r="E5556" s="105">
        <f>Cartilha_GLOBAL!$E5556</f>
        <v>58.68</v>
      </c>
      <c r="F5556" s="182">
        <f>Cartilha_GLOBAL!$F5556</f>
        <v>72.02</v>
      </c>
      <c r="G5556" s="108"/>
      <c r="H5556" s="107">
        <f t="shared" si="345"/>
        <v>0</v>
      </c>
      <c r="I5556" s="143">
        <f t="shared" si="346"/>
        <v>0</v>
      </c>
      <c r="J5556" s="142"/>
      <c r="K5556" s="228"/>
      <c r="L5556" s="7" t="str">
        <f t="shared" si="347"/>
        <v/>
      </c>
      <c r="M5556" s="7" t="str">
        <f t="shared" si="348"/>
        <v/>
      </c>
      <c r="N5556" s="7" t="str">
        <f>Cartilha_GLOBAL!N5556</f>
        <v/>
      </c>
      <c r="O5556" s="144"/>
      <c r="Q5556" s="151"/>
      <c r="R5556" s="152">
        <v>0</v>
      </c>
      <c r="T5556" s="153">
        <f>IF(Cartilha_GLOBAL!R5556=0,0,IF(Cartilha_GLOBAL!R5556&gt;0,"c","b"))</f>
        <v>0</v>
      </c>
    </row>
    <row r="5557" ht="22.5" hidden="1" spans="1:20">
      <c r="A5557" s="158">
        <f>Cartilha_GLOBAL!A5557</f>
        <v>96874</v>
      </c>
      <c r="B5557" s="100" t="str">
        <f>Cartilha_GLOBAL!B5557</f>
        <v>SINAPI</v>
      </c>
      <c r="C5557" s="104" t="str">
        <f>Cartilha_GLOBAL!C5557</f>
        <v>DISTRIBUIDOR 3 SAÍDAS, METÁLICO, PARA INSTALAÇÕES EM PEX, ENTRADA DE 3/4" X 3 SAÍDAS DE 1/2", CONEXÃO POR ANEL DESLIZANTE  FORNECIMENTO E INSTALAÇÃO . AF_06/2015</v>
      </c>
      <c r="D5557" s="94" t="str">
        <f>Cartilha_GLOBAL!D5557</f>
        <v>UN</v>
      </c>
      <c r="E5557" s="105">
        <f>Cartilha_GLOBAL!$E5557</f>
        <v>54.31</v>
      </c>
      <c r="F5557" s="182">
        <f>Cartilha_GLOBAL!$F5557</f>
        <v>66.66</v>
      </c>
      <c r="G5557" s="108"/>
      <c r="H5557" s="107">
        <f t="shared" si="345"/>
        <v>0</v>
      </c>
      <c r="I5557" s="143">
        <f t="shared" si="346"/>
        <v>0</v>
      </c>
      <c r="J5557" s="142"/>
      <c r="K5557" s="228"/>
      <c r="L5557" s="7" t="str">
        <f t="shared" si="347"/>
        <v/>
      </c>
      <c r="M5557" s="7" t="str">
        <f t="shared" si="348"/>
        <v/>
      </c>
      <c r="N5557" s="7" t="str">
        <f>Cartilha_GLOBAL!N5557</f>
        <v/>
      </c>
      <c r="O5557" s="144"/>
      <c r="Q5557" s="151"/>
      <c r="R5557" s="152">
        <v>0</v>
      </c>
      <c r="T5557" s="153">
        <f>IF(Cartilha_GLOBAL!R5557=0,0,IF(Cartilha_GLOBAL!R5557&gt;0,"c","b"))</f>
        <v>0</v>
      </c>
    </row>
    <row r="5558" ht="22.5" hidden="1" spans="1:20">
      <c r="A5558" s="158">
        <f>Cartilha_GLOBAL!A5558</f>
        <v>96875</v>
      </c>
      <c r="B5558" s="100" t="str">
        <f>Cartilha_GLOBAL!B5558</f>
        <v>SINAPI</v>
      </c>
      <c r="C5558" s="104" t="str">
        <f>Cartilha_GLOBAL!C5558</f>
        <v>DISTRIBUIDOR 3 SAÍDAS, METÁLICO, PARA INSTALAÇÕES EM PEX, ENTRADA DE 1 X 3 SAÍDAS DE 1/2, CONEXÃO POR ANEL DESLIZANTE   FORNECIMENTO E INSTALAÇÃO. AF_06/2015</v>
      </c>
      <c r="D5558" s="94" t="str">
        <f>Cartilha_GLOBAL!D5558</f>
        <v>UN</v>
      </c>
      <c r="E5558" s="105">
        <f>Cartilha_GLOBAL!$E5558</f>
        <v>70.08</v>
      </c>
      <c r="F5558" s="182">
        <f>Cartilha_GLOBAL!$F5558</f>
        <v>86.02</v>
      </c>
      <c r="G5558" s="108"/>
      <c r="H5558" s="107">
        <f t="shared" si="345"/>
        <v>0</v>
      </c>
      <c r="I5558" s="143">
        <f t="shared" si="346"/>
        <v>0</v>
      </c>
      <c r="J5558" s="142"/>
      <c r="K5558" s="228"/>
      <c r="L5558" s="7" t="str">
        <f t="shared" si="347"/>
        <v/>
      </c>
      <c r="M5558" s="7" t="str">
        <f t="shared" si="348"/>
        <v/>
      </c>
      <c r="N5558" s="7" t="str">
        <f>Cartilha_GLOBAL!N5558</f>
        <v/>
      </c>
      <c r="O5558" s="144"/>
      <c r="Q5558" s="151"/>
      <c r="R5558" s="152">
        <v>0</v>
      </c>
      <c r="T5558" s="153">
        <f>IF(Cartilha_GLOBAL!R5558=0,0,IF(Cartilha_GLOBAL!R5558&gt;0,"c","b"))</f>
        <v>0</v>
      </c>
    </row>
    <row r="5559" ht="22.5" hidden="1" spans="1:20">
      <c r="A5559" s="158">
        <f>Cartilha_GLOBAL!A5559</f>
        <v>96876</v>
      </c>
      <c r="B5559" s="100" t="str">
        <f>Cartilha_GLOBAL!B5559</f>
        <v>SINAPI</v>
      </c>
      <c r="C5559" s="104" t="str">
        <f>Cartilha_GLOBAL!C5559</f>
        <v>DISTRIBUIDOR 2 SAÍDAS, PARA INSTALAÇÕES EM PEX, ENTRADA DE 32 MM X 2 SAÍDAS DE 16 MM, CONEXÃO POR CRIMPAGEM FORNECIMENTO E INSTALAÇÃO. AF_06/2015</v>
      </c>
      <c r="D5559" s="94" t="str">
        <f>Cartilha_GLOBAL!D5559</f>
        <v>UN</v>
      </c>
      <c r="E5559" s="105">
        <f>Cartilha_GLOBAL!$E5559</f>
        <v>156.74</v>
      </c>
      <c r="F5559" s="182">
        <f>Cartilha_GLOBAL!$F5559</f>
        <v>192.38</v>
      </c>
      <c r="G5559" s="108"/>
      <c r="H5559" s="107">
        <f t="shared" si="345"/>
        <v>0</v>
      </c>
      <c r="I5559" s="143">
        <f t="shared" si="346"/>
        <v>0</v>
      </c>
      <c r="J5559" s="142"/>
      <c r="K5559" s="228"/>
      <c r="L5559" s="7" t="str">
        <f t="shared" si="347"/>
        <v/>
      </c>
      <c r="M5559" s="7" t="str">
        <f t="shared" si="348"/>
        <v/>
      </c>
      <c r="N5559" s="7" t="str">
        <f>Cartilha_GLOBAL!N5559</f>
        <v/>
      </c>
      <c r="O5559" s="144"/>
      <c r="Q5559" s="151"/>
      <c r="R5559" s="152">
        <v>0</v>
      </c>
      <c r="T5559" s="153">
        <f>IF(Cartilha_GLOBAL!R5559=0,0,IF(Cartilha_GLOBAL!R5559&gt;0,"c","b"))</f>
        <v>0</v>
      </c>
    </row>
    <row r="5560" ht="22.5" hidden="1" spans="1:20">
      <c r="A5560" s="158">
        <f>Cartilha_GLOBAL!A5560</f>
        <v>96877</v>
      </c>
      <c r="B5560" s="100" t="str">
        <f>Cartilha_GLOBAL!B5560</f>
        <v>SINAPI</v>
      </c>
      <c r="C5560" s="104" t="str">
        <f>Cartilha_GLOBAL!C5560</f>
        <v>DISTRIBUIDOR 2 SAÍDAS, PARA INSTALAÇÕES EM PEX, ENTRADA DE 32 MM X 2 SAÍDAS DE 20 MM, CONEXÃO POR CRIMPAGEM  FORNECIMENTO E INSTALAÇÃO. AF_06/2015</v>
      </c>
      <c r="D5560" s="94" t="str">
        <f>Cartilha_GLOBAL!D5560</f>
        <v>UN</v>
      </c>
      <c r="E5560" s="105" t="str">
        <f>Cartilha_GLOBAL!$E5560</f>
        <v>178,47</v>
      </c>
      <c r="F5560" s="182">
        <f>Cartilha_GLOBAL!$F5560</f>
        <v>219.05</v>
      </c>
      <c r="G5560" s="108"/>
      <c r="H5560" s="107">
        <f t="shared" si="345"/>
        <v>0</v>
      </c>
      <c r="I5560" s="143">
        <f t="shared" si="346"/>
        <v>0</v>
      </c>
      <c r="J5560" s="142"/>
      <c r="K5560" s="228"/>
      <c r="L5560" s="7" t="str">
        <f t="shared" si="347"/>
        <v/>
      </c>
      <c r="M5560" s="7" t="str">
        <f t="shared" si="348"/>
        <v/>
      </c>
      <c r="N5560" s="7" t="str">
        <f>Cartilha_GLOBAL!N5560</f>
        <v/>
      </c>
      <c r="O5560" s="144"/>
      <c r="Q5560" s="151"/>
      <c r="R5560" s="152">
        <v>0</v>
      </c>
      <c r="T5560" s="153">
        <f>IF(Cartilha_GLOBAL!R5560=0,0,IF(Cartilha_GLOBAL!R5560&gt;0,"c","b"))</f>
        <v>0</v>
      </c>
    </row>
    <row r="5561" ht="22.5" hidden="1" spans="1:20">
      <c r="A5561" s="158">
        <f>Cartilha_GLOBAL!A5561</f>
        <v>96878</v>
      </c>
      <c r="B5561" s="100" t="str">
        <f>Cartilha_GLOBAL!B5561</f>
        <v>SINAPI</v>
      </c>
      <c r="C5561" s="104" t="str">
        <f>Cartilha_GLOBAL!C5561</f>
        <v>DISTRIBUIDOR 2 SAÍDAS, PARA INSTALAÇÕES EM PEX, ENTRADA DE 32 MM X 2 SAÍDAS DE 25 MM, CONEXÃO POR CRIMPAGEM  FORNECIMENTO E INSTALAÇÃO. AF_06/2015</v>
      </c>
      <c r="D5561" s="94" t="str">
        <f>Cartilha_GLOBAL!D5561</f>
        <v>UN</v>
      </c>
      <c r="E5561" s="105">
        <f>Cartilha_GLOBAL!$E5561</f>
        <v>175.4</v>
      </c>
      <c r="F5561" s="182">
        <f>Cartilha_GLOBAL!$F5561</f>
        <v>215.29</v>
      </c>
      <c r="G5561" s="108"/>
      <c r="H5561" s="107">
        <f t="shared" si="345"/>
        <v>0</v>
      </c>
      <c r="I5561" s="143">
        <f t="shared" si="346"/>
        <v>0</v>
      </c>
      <c r="J5561" s="142"/>
      <c r="K5561" s="228"/>
      <c r="L5561" s="7" t="str">
        <f t="shared" si="347"/>
        <v/>
      </c>
      <c r="M5561" s="7" t="str">
        <f t="shared" si="348"/>
        <v/>
      </c>
      <c r="N5561" s="7" t="str">
        <f>Cartilha_GLOBAL!N5561</f>
        <v/>
      </c>
      <c r="O5561" s="144"/>
      <c r="Q5561" s="151"/>
      <c r="R5561" s="152">
        <v>0</v>
      </c>
      <c r="T5561" s="153">
        <f>IF(Cartilha_GLOBAL!R5561=0,0,IF(Cartilha_GLOBAL!R5561&gt;0,"c","b"))</f>
        <v>0</v>
      </c>
    </row>
    <row r="5562" ht="22.5" hidden="1" spans="1:20">
      <c r="A5562" s="158">
        <f>Cartilha_GLOBAL!A5562</f>
        <v>96879</v>
      </c>
      <c r="B5562" s="100" t="str">
        <f>Cartilha_GLOBAL!B5562</f>
        <v>SINAPI</v>
      </c>
      <c r="C5562" s="104" t="str">
        <f>Cartilha_GLOBAL!C5562</f>
        <v>DISTRIBUIDOR 3 SAÍDAS, PARA INSTALAÇÕES EM PEX, ENTRADA DE 32 MM X 3 SAÍDAS DE 16 MM, CONEXÃO POR CRIMPAGEM  FORNECIMENTO E INSTALAÇÃO. AF_06/2015</v>
      </c>
      <c r="D5562" s="94" t="str">
        <f>Cartilha_GLOBAL!D5562</f>
        <v>UN</v>
      </c>
      <c r="E5562" s="105">
        <f>Cartilha_GLOBAL!$E5562</f>
        <v>170.35</v>
      </c>
      <c r="F5562" s="182">
        <f>Cartilha_GLOBAL!$F5562</f>
        <v>209.09</v>
      </c>
      <c r="G5562" s="108"/>
      <c r="H5562" s="107">
        <f t="shared" si="345"/>
        <v>0</v>
      </c>
      <c r="I5562" s="143">
        <f t="shared" si="346"/>
        <v>0</v>
      </c>
      <c r="J5562" s="142"/>
      <c r="K5562" s="228"/>
      <c r="L5562" s="7" t="str">
        <f t="shared" si="347"/>
        <v/>
      </c>
      <c r="M5562" s="7" t="str">
        <f t="shared" si="348"/>
        <v/>
      </c>
      <c r="N5562" s="7" t="str">
        <f>Cartilha_GLOBAL!N5562</f>
        <v/>
      </c>
      <c r="O5562" s="144"/>
      <c r="Q5562" s="151"/>
      <c r="R5562" s="152">
        <v>0</v>
      </c>
      <c r="T5562" s="153">
        <f>IF(Cartilha_GLOBAL!R5562=0,0,IF(Cartilha_GLOBAL!R5562&gt;0,"c","b"))</f>
        <v>0</v>
      </c>
    </row>
    <row r="5563" ht="22.5" hidden="1" spans="1:20">
      <c r="A5563" s="158">
        <f>Cartilha_GLOBAL!A5563</f>
        <v>96880</v>
      </c>
      <c r="B5563" s="100" t="str">
        <f>Cartilha_GLOBAL!B5563</f>
        <v>SINAPI</v>
      </c>
      <c r="C5563" s="104" t="str">
        <f>Cartilha_GLOBAL!C5563</f>
        <v>DISTRIBUIDOR 3 SAÍDAS, PARA INSTALAÇÕES EM PEX, ENTRADA DE 32 MM X 3 SAÍDAS DE 20 MM, CONEXÃO POR CRIMPAGEM  FORNECIMENTO E INSTALAÇÃO. AF_06/2015</v>
      </c>
      <c r="D5563" s="94" t="str">
        <f>Cartilha_GLOBAL!D5563</f>
        <v>UN</v>
      </c>
      <c r="E5563" s="105" t="str">
        <f>Cartilha_GLOBAL!$E5563</f>
        <v>206,85</v>
      </c>
      <c r="F5563" s="182">
        <f>Cartilha_GLOBAL!$F5563</f>
        <v>253.89</v>
      </c>
      <c r="G5563" s="108"/>
      <c r="H5563" s="107">
        <f t="shared" si="345"/>
        <v>0</v>
      </c>
      <c r="I5563" s="143">
        <f t="shared" si="346"/>
        <v>0</v>
      </c>
      <c r="J5563" s="142"/>
      <c r="K5563" s="228"/>
      <c r="L5563" s="7" t="str">
        <f t="shared" si="347"/>
        <v/>
      </c>
      <c r="M5563" s="7" t="str">
        <f t="shared" si="348"/>
        <v/>
      </c>
      <c r="N5563" s="7" t="str">
        <f>Cartilha_GLOBAL!N5563</f>
        <v/>
      </c>
      <c r="O5563" s="144"/>
      <c r="Q5563" s="151"/>
      <c r="R5563" s="152">
        <v>0</v>
      </c>
      <c r="T5563" s="153">
        <f>IF(Cartilha_GLOBAL!R5563=0,0,IF(Cartilha_GLOBAL!R5563&gt;0,"c","b"))</f>
        <v>0</v>
      </c>
    </row>
    <row r="5564" ht="22.5" hidden="1" spans="1:20">
      <c r="A5564" s="158">
        <f>Cartilha_GLOBAL!A5564</f>
        <v>96881</v>
      </c>
      <c r="B5564" s="100" t="str">
        <f>Cartilha_GLOBAL!B5564</f>
        <v>SINAPI</v>
      </c>
      <c r="C5564" s="104" t="str">
        <f>Cartilha_GLOBAL!C5564</f>
        <v>DISTRIBUIDOR 3 SAÍDAS, PARA INSTALAÇÕES EM PEX, ENTRADA DE 32 MM X 3 SAÍDAS DE 25 MM, CONEXÃO POR CRIMPAGEM  FORNECIMENTO E INSTALAÇÃO. AF_06/2015</v>
      </c>
      <c r="D5564" s="94" t="str">
        <f>Cartilha_GLOBAL!D5564</f>
        <v>UN</v>
      </c>
      <c r="E5564" s="105">
        <f>Cartilha_GLOBAL!$E5564</f>
        <v>201.08</v>
      </c>
      <c r="F5564" s="182">
        <f>Cartilha_GLOBAL!$F5564</f>
        <v>246.81</v>
      </c>
      <c r="G5564" s="108"/>
      <c r="H5564" s="107">
        <f t="shared" si="345"/>
        <v>0</v>
      </c>
      <c r="I5564" s="143">
        <f t="shared" si="346"/>
        <v>0</v>
      </c>
      <c r="J5564" s="142"/>
      <c r="K5564" s="145"/>
      <c r="L5564" s="7" t="str">
        <f t="shared" si="347"/>
        <v/>
      </c>
      <c r="M5564" s="7" t="str">
        <f t="shared" si="348"/>
        <v/>
      </c>
      <c r="N5564" s="7" t="str">
        <f>Cartilha_GLOBAL!N5564</f>
        <v/>
      </c>
      <c r="O5564" s="144"/>
      <c r="Q5564" s="151"/>
      <c r="R5564" s="152">
        <v>0</v>
      </c>
      <c r="T5564" s="153">
        <f>IF(Cartilha_GLOBAL!R5564=0,0,IF(Cartilha_GLOBAL!R5564&gt;0,"c","b"))</f>
        <v>0</v>
      </c>
    </row>
    <row r="5565" ht="22.5" hidden="1" spans="1:20">
      <c r="A5565" s="158">
        <f>Cartilha_GLOBAL!A5565</f>
        <v>97425</v>
      </c>
      <c r="B5565" s="100" t="str">
        <f>Cartilha_GLOBAL!B5565</f>
        <v>SINAPI</v>
      </c>
      <c r="C5565" s="104" t="str">
        <f>Cartilha_GLOBAL!C5565</f>
        <v>FLANGE EM AÇO, DN 15 MM X 1/2'', INSTALADO EM RESERVAÇÃO DE ÁGUA DE EDIFICAÇÃO QUE POSSUA RESERVATÓRIO DE FIBRA/FIBROCIMENTO - FORNECIMENTO E INSTALAÇÃO. AF_06/2016</v>
      </c>
      <c r="D5565" s="94" t="str">
        <f>Cartilha_GLOBAL!D5565</f>
        <v>UN</v>
      </c>
      <c r="E5565" s="105">
        <f>Cartilha_GLOBAL!$E5565</f>
        <v>34.71</v>
      </c>
      <c r="F5565" s="182">
        <f>Cartilha_GLOBAL!$F5565</f>
        <v>42.6</v>
      </c>
      <c r="G5565" s="108"/>
      <c r="H5565" s="107">
        <f t="shared" si="345"/>
        <v>0</v>
      </c>
      <c r="I5565" s="143">
        <f t="shared" si="346"/>
        <v>0</v>
      </c>
      <c r="J5565" s="142"/>
      <c r="K5565" s="228"/>
      <c r="L5565" s="7" t="str">
        <f t="shared" si="347"/>
        <v/>
      </c>
      <c r="M5565" s="7" t="str">
        <f t="shared" si="348"/>
        <v/>
      </c>
      <c r="N5565" s="7" t="str">
        <f>Cartilha_GLOBAL!N5565</f>
        <v/>
      </c>
      <c r="O5565" s="144"/>
      <c r="Q5565" s="151"/>
      <c r="R5565" s="152">
        <v>0</v>
      </c>
      <c r="T5565" s="153">
        <f>IF(Cartilha_GLOBAL!R5565=0,0,IF(Cartilha_GLOBAL!R5565&gt;0,"c","b"))</f>
        <v>0</v>
      </c>
    </row>
    <row r="5566" ht="22.5" hidden="1" spans="1:20">
      <c r="A5566" s="158">
        <f>Cartilha_GLOBAL!A5566</f>
        <v>97426</v>
      </c>
      <c r="B5566" s="100" t="str">
        <f>Cartilha_GLOBAL!B5566</f>
        <v>SINAPI</v>
      </c>
      <c r="C5566" s="104" t="str">
        <f>Cartilha_GLOBAL!C5566</f>
        <v>FLANGE EM AÇO, DN 20 MM X 3/4'', INSTALADO EM RESERVAÇÃO DE ÁGUA DE EDIFICAÇÃO QUE POSSUA RESERVATÓRIO DE FIBRA/FIBROCIMENTO - FORNECIMENTO E INSTALAÇÃO. AF_06/2016</v>
      </c>
      <c r="D5566" s="94" t="str">
        <f>Cartilha_GLOBAL!D5566</f>
        <v>UN</v>
      </c>
      <c r="E5566" s="105">
        <f>Cartilha_GLOBAL!$E5566</f>
        <v>41.76</v>
      </c>
      <c r="F5566" s="182">
        <f>Cartilha_GLOBAL!$F5566</f>
        <v>51.26</v>
      </c>
      <c r="G5566" s="108"/>
      <c r="H5566" s="107">
        <f t="shared" si="345"/>
        <v>0</v>
      </c>
      <c r="I5566" s="143">
        <f t="shared" si="346"/>
        <v>0</v>
      </c>
      <c r="J5566" s="142"/>
      <c r="K5566" s="228"/>
      <c r="L5566" s="7" t="str">
        <f t="shared" si="347"/>
        <v/>
      </c>
      <c r="M5566" s="7" t="str">
        <f t="shared" si="348"/>
        <v/>
      </c>
      <c r="N5566" s="7" t="str">
        <f>Cartilha_GLOBAL!N5566</f>
        <v/>
      </c>
      <c r="O5566" s="144"/>
      <c r="Q5566" s="151"/>
      <c r="R5566" s="152">
        <v>0</v>
      </c>
      <c r="T5566" s="153">
        <f>IF(Cartilha_GLOBAL!R5566=0,0,IF(Cartilha_GLOBAL!R5566&gt;0,"c","b"))</f>
        <v>0</v>
      </c>
    </row>
    <row r="5567" ht="22.5" hidden="1" spans="1:20">
      <c r="A5567" s="158">
        <f>Cartilha_GLOBAL!A5567</f>
        <v>97427</v>
      </c>
      <c r="B5567" s="100" t="str">
        <f>Cartilha_GLOBAL!B5567</f>
        <v>SINAPI</v>
      </c>
      <c r="C5567" s="104" t="str">
        <f>Cartilha_GLOBAL!C5567</f>
        <v>FLANGE EM AÇO, DN 25 MM X 1'', INSTALADO EM RESERVAÇÃO DE ÁGUA DE EDIFICAÇÃO QUE POSSUA RESERVATÓRIO DE FIBRA/FIBROCIMENTO - FORNECIMENTO E INSTALAÇÃO. AF_06/2016</v>
      </c>
      <c r="D5567" s="94" t="str">
        <f>Cartilha_GLOBAL!D5567</f>
        <v>UN</v>
      </c>
      <c r="E5567" s="105">
        <f>Cartilha_GLOBAL!$E5567</f>
        <v>47.1</v>
      </c>
      <c r="F5567" s="182">
        <f>Cartilha_GLOBAL!$F5567</f>
        <v>57.81</v>
      </c>
      <c r="G5567" s="108"/>
      <c r="H5567" s="107">
        <f t="shared" si="345"/>
        <v>0</v>
      </c>
      <c r="I5567" s="143">
        <f t="shared" si="346"/>
        <v>0</v>
      </c>
      <c r="J5567" s="142"/>
      <c r="K5567" s="228"/>
      <c r="L5567" s="7" t="str">
        <f t="shared" si="347"/>
        <v/>
      </c>
      <c r="M5567" s="7" t="str">
        <f t="shared" si="348"/>
        <v/>
      </c>
      <c r="N5567" s="7" t="str">
        <f>Cartilha_GLOBAL!N5567</f>
        <v/>
      </c>
      <c r="O5567" s="144"/>
      <c r="Q5567" s="151"/>
      <c r="R5567" s="152">
        <v>0</v>
      </c>
      <c r="T5567" s="153">
        <f>IF(Cartilha_GLOBAL!R5567=0,0,IF(Cartilha_GLOBAL!R5567&gt;0,"c","b"))</f>
        <v>0</v>
      </c>
    </row>
    <row r="5568" ht="22.5" hidden="1" spans="1:20">
      <c r="A5568" s="158">
        <f>Cartilha_GLOBAL!A5568</f>
        <v>97428</v>
      </c>
      <c r="B5568" s="100" t="str">
        <f>Cartilha_GLOBAL!B5568</f>
        <v>SINAPI</v>
      </c>
      <c r="C5568" s="104" t="str">
        <f>Cartilha_GLOBAL!C5568</f>
        <v>FLANGE EM AÇO, DN 32 MM X 1 1/4'', INSTALADO EM RESERVAÇÃO DE ÁGUA DE EDIFICAÇÃO QUE POSSUA RESERVATÓRIO DE FIBRA/FIBROCIMENTO - FORNECIMENTO E INSTALAÇÃO. AF_06/2016</v>
      </c>
      <c r="D5568" s="94" t="str">
        <f>Cartilha_GLOBAL!D5568</f>
        <v>UN</v>
      </c>
      <c r="E5568" s="105">
        <f>Cartilha_GLOBAL!$E5568</f>
        <v>59.47</v>
      </c>
      <c r="F5568" s="182">
        <f>Cartilha_GLOBAL!$F5568</f>
        <v>72.99</v>
      </c>
      <c r="G5568" s="108"/>
      <c r="H5568" s="107">
        <f t="shared" si="345"/>
        <v>0</v>
      </c>
      <c r="I5568" s="143">
        <f t="shared" si="346"/>
        <v>0</v>
      </c>
      <c r="J5568" s="142"/>
      <c r="K5568" s="228"/>
      <c r="L5568" s="7" t="str">
        <f t="shared" si="347"/>
        <v/>
      </c>
      <c r="M5568" s="7" t="str">
        <f t="shared" si="348"/>
        <v/>
      </c>
      <c r="N5568" s="7" t="str">
        <f>Cartilha_GLOBAL!N5568</f>
        <v/>
      </c>
      <c r="O5568" s="144"/>
      <c r="Q5568" s="151"/>
      <c r="R5568" s="152">
        <v>0</v>
      </c>
      <c r="T5568" s="153">
        <f>IF(Cartilha_GLOBAL!R5568=0,0,IF(Cartilha_GLOBAL!R5568&gt;0,"c","b"))</f>
        <v>0</v>
      </c>
    </row>
    <row r="5569" ht="22.5" hidden="1" spans="1:20">
      <c r="A5569" s="158">
        <f>Cartilha_GLOBAL!A5569</f>
        <v>97429</v>
      </c>
      <c r="B5569" s="100" t="str">
        <f>Cartilha_GLOBAL!B5569</f>
        <v>SINAPI</v>
      </c>
      <c r="C5569" s="104" t="str">
        <f>Cartilha_GLOBAL!C5569</f>
        <v>FLANGE EM AÇO, DN 40 MM X 1 1/2'', INSTALADO EM RESERVAÇÃO DE ÁGUA DE EDIFICAÇÃO QUE POSSUA RESERVATÓRIO DE FIBRA/FIBROCIMENTO - FORNECIMENTO E INSTALAÇÃO. AF_06/2016</v>
      </c>
      <c r="D5569" s="94" t="str">
        <f>Cartilha_GLOBAL!D5569</f>
        <v>UN</v>
      </c>
      <c r="E5569" s="105">
        <f>Cartilha_GLOBAL!$E5569</f>
        <v>70.86</v>
      </c>
      <c r="F5569" s="182">
        <f>Cartilha_GLOBAL!$F5569</f>
        <v>86.97</v>
      </c>
      <c r="G5569" s="108"/>
      <c r="H5569" s="107">
        <f t="shared" si="345"/>
        <v>0</v>
      </c>
      <c r="I5569" s="143">
        <f t="shared" si="346"/>
        <v>0</v>
      </c>
      <c r="J5569" s="142"/>
      <c r="K5569" s="228"/>
      <c r="L5569" s="7" t="str">
        <f t="shared" si="347"/>
        <v/>
      </c>
      <c r="M5569" s="7" t="str">
        <f t="shared" si="348"/>
        <v/>
      </c>
      <c r="N5569" s="7" t="str">
        <f>Cartilha_GLOBAL!N5569</f>
        <v/>
      </c>
      <c r="O5569" s="144"/>
      <c r="Q5569" s="151"/>
      <c r="R5569" s="152">
        <v>0</v>
      </c>
      <c r="T5569" s="153">
        <f>IF(Cartilha_GLOBAL!R5569=0,0,IF(Cartilha_GLOBAL!R5569&gt;0,"c","b"))</f>
        <v>0</v>
      </c>
    </row>
    <row r="5570" ht="22.5" hidden="1" spans="1:20">
      <c r="A5570" s="158">
        <f>Cartilha_GLOBAL!A5570</f>
        <v>97430</v>
      </c>
      <c r="B5570" s="100" t="str">
        <f>Cartilha_GLOBAL!B5570</f>
        <v>SINAPI</v>
      </c>
      <c r="C5570" s="104" t="str">
        <f>Cartilha_GLOBAL!C5570</f>
        <v>ACOPLAMENTO RÍGIDO EM AÇO, CONEXÃO RANHURADA, DN 50 (2"), INSTALADO EM PRUMADAS - FORNECIMENTO E INSTALAÇÃO. AF_10/2020</v>
      </c>
      <c r="D5570" s="94" t="str">
        <f>Cartilha_GLOBAL!D5570</f>
        <v>UN</v>
      </c>
      <c r="E5570" s="105">
        <f>Cartilha_GLOBAL!$E5570</f>
        <v>47.62</v>
      </c>
      <c r="F5570" s="182">
        <f>Cartilha_GLOBAL!$F5570</f>
        <v>58.45</v>
      </c>
      <c r="G5570" s="108"/>
      <c r="H5570" s="107">
        <f t="shared" si="345"/>
        <v>0</v>
      </c>
      <c r="I5570" s="143">
        <f t="shared" si="346"/>
        <v>0</v>
      </c>
      <c r="J5570" s="142"/>
      <c r="K5570" s="228"/>
      <c r="L5570" s="7" t="str">
        <f t="shared" si="347"/>
        <v/>
      </c>
      <c r="M5570" s="7" t="str">
        <f t="shared" si="348"/>
        <v/>
      </c>
      <c r="N5570" s="7" t="str">
        <f>Cartilha_GLOBAL!N5570</f>
        <v/>
      </c>
      <c r="O5570" s="144"/>
      <c r="Q5570" s="151"/>
      <c r="R5570" s="152">
        <v>0</v>
      </c>
      <c r="T5570" s="153">
        <f>IF(Cartilha_GLOBAL!R5570=0,0,IF(Cartilha_GLOBAL!R5570&gt;0,"c","b"))</f>
        <v>0</v>
      </c>
    </row>
    <row r="5571" ht="22.5" hidden="1" spans="1:20">
      <c r="A5571" s="158">
        <f>Cartilha_GLOBAL!A5571</f>
        <v>97431</v>
      </c>
      <c r="B5571" s="100" t="str">
        <f>Cartilha_GLOBAL!B5571</f>
        <v>SINAPI</v>
      </c>
      <c r="C5571" s="104" t="str">
        <f>Cartilha_GLOBAL!C5571</f>
        <v>ACOPLAMENTO RÍGIDO EM AÇO, CONEXÃO RANHURADA, DN 65 (2 1/2"), INSTALADO EM PRUMADAS - FORNECIMENTO E INSTALAÇÃO. AF_10/2020</v>
      </c>
      <c r="D5571" s="94" t="str">
        <f>Cartilha_GLOBAL!D5571</f>
        <v>UN</v>
      </c>
      <c r="E5571" s="105">
        <f>Cartilha_GLOBAL!$E5571</f>
        <v>53.13</v>
      </c>
      <c r="F5571" s="182">
        <f>Cartilha_GLOBAL!$F5571</f>
        <v>65.21</v>
      </c>
      <c r="G5571" s="108"/>
      <c r="H5571" s="107">
        <f t="shared" si="345"/>
        <v>0</v>
      </c>
      <c r="I5571" s="143">
        <f t="shared" si="346"/>
        <v>0</v>
      </c>
      <c r="J5571" s="142"/>
      <c r="K5571" s="228"/>
      <c r="L5571" s="7" t="str">
        <f t="shared" si="347"/>
        <v/>
      </c>
      <c r="M5571" s="7" t="str">
        <f t="shared" si="348"/>
        <v/>
      </c>
      <c r="N5571" s="7" t="str">
        <f>Cartilha_GLOBAL!N5571</f>
        <v/>
      </c>
      <c r="O5571" s="144"/>
      <c r="Q5571" s="151"/>
      <c r="R5571" s="152">
        <v>0</v>
      </c>
      <c r="T5571" s="153">
        <f>IF(Cartilha_GLOBAL!R5571=0,0,IF(Cartilha_GLOBAL!R5571&gt;0,"c","b"))</f>
        <v>0</v>
      </c>
    </row>
    <row r="5572" ht="22.5" hidden="1" spans="1:20">
      <c r="A5572" s="158">
        <f>Cartilha_GLOBAL!A5572</f>
        <v>97432</v>
      </c>
      <c r="B5572" s="100" t="str">
        <f>Cartilha_GLOBAL!B5572</f>
        <v>SINAPI</v>
      </c>
      <c r="C5572" s="104" t="str">
        <f>Cartilha_GLOBAL!C5572</f>
        <v>ACOPLAMENTO RÍGIDO EM AÇO, CONEXÃO RANHURADA, DN 80 (3"), INSTALADO EM PRUMADAS - FORNECIMENTO E INSTALAÇÃO. AF_10/2020</v>
      </c>
      <c r="D5572" s="94" t="str">
        <f>Cartilha_GLOBAL!D5572</f>
        <v>UN</v>
      </c>
      <c r="E5572" s="105">
        <f>Cartilha_GLOBAL!$E5572</f>
        <v>59.93</v>
      </c>
      <c r="F5572" s="182">
        <f>Cartilha_GLOBAL!$F5572</f>
        <v>73.56</v>
      </c>
      <c r="G5572" s="108"/>
      <c r="H5572" s="107">
        <f t="shared" si="345"/>
        <v>0</v>
      </c>
      <c r="I5572" s="143">
        <f t="shared" si="346"/>
        <v>0</v>
      </c>
      <c r="J5572" s="142"/>
      <c r="K5572" s="228"/>
      <c r="L5572" s="7" t="str">
        <f t="shared" si="347"/>
        <v/>
      </c>
      <c r="M5572" s="7" t="str">
        <f t="shared" si="348"/>
        <v/>
      </c>
      <c r="N5572" s="7" t="str">
        <f>Cartilha_GLOBAL!N5572</f>
        <v/>
      </c>
      <c r="O5572" s="144"/>
      <c r="Q5572" s="151"/>
      <c r="R5572" s="152">
        <v>0</v>
      </c>
      <c r="T5572" s="153">
        <f>IF(Cartilha_GLOBAL!R5572=0,0,IF(Cartilha_GLOBAL!R5572&gt;0,"c","b"))</f>
        <v>0</v>
      </c>
    </row>
    <row r="5573" ht="22.5" hidden="1" spans="1:20">
      <c r="A5573" s="158">
        <f>Cartilha_GLOBAL!A5573</f>
        <v>97433</v>
      </c>
      <c r="B5573" s="100" t="str">
        <f>Cartilha_GLOBAL!B5573</f>
        <v>SINAPI</v>
      </c>
      <c r="C5573" s="104" t="str">
        <f>Cartilha_GLOBAL!C5573</f>
        <v>CURVA 45 GRAUS, EM AÇO, CONEXÃO RANHURADA, DN 50 (2"), INSTALADO EM PRUMADAS - FORNECIMENTO E INSTALAÇÃO. AF_10/2020</v>
      </c>
      <c r="D5573" s="94" t="str">
        <f>Cartilha_GLOBAL!D5573</f>
        <v>UN</v>
      </c>
      <c r="E5573" s="105">
        <f>Cartilha_GLOBAL!$E5573</f>
        <v>108.27</v>
      </c>
      <c r="F5573" s="182">
        <f>Cartilha_GLOBAL!$F5573</f>
        <v>132.89</v>
      </c>
      <c r="G5573" s="108"/>
      <c r="H5573" s="107">
        <f t="shared" si="345"/>
        <v>0</v>
      </c>
      <c r="I5573" s="143">
        <f t="shared" si="346"/>
        <v>0</v>
      </c>
      <c r="J5573" s="142"/>
      <c r="K5573" s="228"/>
      <c r="L5573" s="7" t="str">
        <f t="shared" si="347"/>
        <v/>
      </c>
      <c r="M5573" s="7" t="str">
        <f t="shared" si="348"/>
        <v/>
      </c>
      <c r="N5573" s="7" t="str">
        <f>Cartilha_GLOBAL!N5573</f>
        <v/>
      </c>
      <c r="O5573" s="144"/>
      <c r="Q5573" s="151"/>
      <c r="R5573" s="152">
        <v>0</v>
      </c>
      <c r="T5573" s="153">
        <f>IF(Cartilha_GLOBAL!R5573=0,0,IF(Cartilha_GLOBAL!R5573&gt;0,"c","b"))</f>
        <v>0</v>
      </c>
    </row>
    <row r="5574" ht="22.5" hidden="1" spans="1:20">
      <c r="A5574" s="158">
        <f>Cartilha_GLOBAL!A5574</f>
        <v>97434</v>
      </c>
      <c r="B5574" s="100" t="str">
        <f>Cartilha_GLOBAL!B5574</f>
        <v>SINAPI</v>
      </c>
      <c r="C5574" s="104" t="str">
        <f>Cartilha_GLOBAL!C5574</f>
        <v>CURVA 90 GRAUS, EM AÇO, CONEXÃO RANHURADA, DN 50 (2"), INSTALADO EM PRUMADAS - FORNECIMENTO E INSTALAÇÃO. AF_10/2020</v>
      </c>
      <c r="D5574" s="94" t="str">
        <f>Cartilha_GLOBAL!D5574</f>
        <v>UN</v>
      </c>
      <c r="E5574" s="105">
        <f>Cartilha_GLOBAL!$E5574</f>
        <v>110.29</v>
      </c>
      <c r="F5574" s="182">
        <f>Cartilha_GLOBAL!$F5574</f>
        <v>135.37</v>
      </c>
      <c r="G5574" s="108"/>
      <c r="H5574" s="107">
        <f t="shared" si="345"/>
        <v>0</v>
      </c>
      <c r="I5574" s="143">
        <f t="shared" si="346"/>
        <v>0</v>
      </c>
      <c r="J5574" s="142"/>
      <c r="K5574" s="228"/>
      <c r="L5574" s="7" t="str">
        <f t="shared" si="347"/>
        <v/>
      </c>
      <c r="M5574" s="7" t="str">
        <f t="shared" si="348"/>
        <v/>
      </c>
      <c r="N5574" s="7" t="str">
        <f>Cartilha_GLOBAL!N5574</f>
        <v/>
      </c>
      <c r="O5574" s="144"/>
      <c r="Q5574" s="151"/>
      <c r="R5574" s="152">
        <v>0</v>
      </c>
      <c r="T5574" s="153">
        <f>IF(Cartilha_GLOBAL!R5574=0,0,IF(Cartilha_GLOBAL!R5574&gt;0,"c","b"))</f>
        <v>0</v>
      </c>
    </row>
    <row r="5575" ht="22.5" hidden="1" spans="1:20">
      <c r="A5575" s="158">
        <f>Cartilha_GLOBAL!A5575</f>
        <v>97435</v>
      </c>
      <c r="B5575" s="100" t="str">
        <f>Cartilha_GLOBAL!B5575</f>
        <v>SINAPI</v>
      </c>
      <c r="C5575" s="104" t="str">
        <f>Cartilha_GLOBAL!C5575</f>
        <v>CURVA 45 GRAUS, EM AÇO, CONEXÃO RANHURADA, DN 65 (2 1/2"), INSTALADO EM PRUMADAS - FORNECIMENTO E INSTALAÇÃO. AF_10/2020</v>
      </c>
      <c r="D5575" s="94" t="str">
        <f>Cartilha_GLOBAL!D5575</f>
        <v>UN</v>
      </c>
      <c r="E5575" s="105">
        <f>Cartilha_GLOBAL!$E5575</f>
        <v>126.65</v>
      </c>
      <c r="F5575" s="182">
        <f>Cartilha_GLOBAL!$F5575</f>
        <v>155.45</v>
      </c>
      <c r="G5575" s="108"/>
      <c r="H5575" s="107">
        <f t="shared" si="345"/>
        <v>0</v>
      </c>
      <c r="I5575" s="143">
        <f t="shared" si="346"/>
        <v>0</v>
      </c>
      <c r="J5575" s="142"/>
      <c r="K5575" s="228"/>
      <c r="L5575" s="7" t="str">
        <f t="shared" si="347"/>
        <v/>
      </c>
      <c r="M5575" s="7" t="str">
        <f t="shared" si="348"/>
        <v/>
      </c>
      <c r="N5575" s="7" t="str">
        <f>Cartilha_GLOBAL!N5575</f>
        <v/>
      </c>
      <c r="O5575" s="144"/>
      <c r="Q5575" s="151"/>
      <c r="R5575" s="152">
        <v>0</v>
      </c>
      <c r="T5575" s="153">
        <f>IF(Cartilha_GLOBAL!R5575=0,0,IF(Cartilha_GLOBAL!R5575&gt;0,"c","b"))</f>
        <v>0</v>
      </c>
    </row>
    <row r="5576" ht="22.5" hidden="1" spans="1:20">
      <c r="A5576" s="158">
        <f>Cartilha_GLOBAL!A5576</f>
        <v>97436</v>
      </c>
      <c r="B5576" s="100" t="str">
        <f>Cartilha_GLOBAL!B5576</f>
        <v>SINAPI</v>
      </c>
      <c r="C5576" s="104" t="str">
        <f>Cartilha_GLOBAL!C5576</f>
        <v>CURVA 90 GRAUS, EM AÇO, CONEXÃO RANHURADA, DN 65 (2 1/2"), INSTALADO EM PRUMADAS - FORNECIMENTO E INSTALAÇÃO. AF_10/2020</v>
      </c>
      <c r="D5576" s="94" t="str">
        <f>Cartilha_GLOBAL!D5576</f>
        <v>UN</v>
      </c>
      <c r="E5576" s="105">
        <f>Cartilha_GLOBAL!$E5576</f>
        <v>130.53</v>
      </c>
      <c r="F5576" s="182">
        <f>Cartilha_GLOBAL!$F5576</f>
        <v>160.21</v>
      </c>
      <c r="G5576" s="108"/>
      <c r="H5576" s="107">
        <f t="shared" si="345"/>
        <v>0</v>
      </c>
      <c r="I5576" s="143">
        <f t="shared" si="346"/>
        <v>0</v>
      </c>
      <c r="J5576" s="142"/>
      <c r="K5576" s="228"/>
      <c r="L5576" s="7" t="str">
        <f t="shared" si="347"/>
        <v/>
      </c>
      <c r="M5576" s="7" t="str">
        <f t="shared" si="348"/>
        <v/>
      </c>
      <c r="N5576" s="7" t="str">
        <f>Cartilha_GLOBAL!N5576</f>
        <v/>
      </c>
      <c r="O5576" s="144"/>
      <c r="Q5576" s="151"/>
      <c r="R5576" s="152">
        <v>0</v>
      </c>
      <c r="T5576" s="153">
        <f>IF(Cartilha_GLOBAL!R5576=0,0,IF(Cartilha_GLOBAL!R5576&gt;0,"c","b"))</f>
        <v>0</v>
      </c>
    </row>
    <row r="5577" ht="22.5" hidden="1" spans="1:20">
      <c r="A5577" s="158">
        <f>Cartilha_GLOBAL!A5577</f>
        <v>97437</v>
      </c>
      <c r="B5577" s="100" t="str">
        <f>Cartilha_GLOBAL!B5577</f>
        <v>SINAPI</v>
      </c>
      <c r="C5577" s="104" t="str">
        <f>Cartilha_GLOBAL!C5577</f>
        <v>CURVA 45 GRAUS, EM AÇO, CONEXÃO RANHURADA, DN 80 (3), INSTALADO EM PRUMADAS - FORNECIMENTO E INSTALAÇÃO. AF_10/2020</v>
      </c>
      <c r="D5577" s="94" t="str">
        <f>Cartilha_GLOBAL!D5577</f>
        <v>UN</v>
      </c>
      <c r="E5577" s="105">
        <f>Cartilha_GLOBAL!$E5577</f>
        <v>144.93</v>
      </c>
      <c r="F5577" s="182">
        <f>Cartilha_GLOBAL!$F5577</f>
        <v>177.89</v>
      </c>
      <c r="G5577" s="108"/>
      <c r="H5577" s="107">
        <f t="shared" si="345"/>
        <v>0</v>
      </c>
      <c r="I5577" s="143">
        <f t="shared" si="346"/>
        <v>0</v>
      </c>
      <c r="J5577" s="142"/>
      <c r="K5577" s="228"/>
      <c r="L5577" s="7" t="str">
        <f t="shared" si="347"/>
        <v/>
      </c>
      <c r="M5577" s="7" t="str">
        <f t="shared" si="348"/>
        <v/>
      </c>
      <c r="N5577" s="7" t="str">
        <f>Cartilha_GLOBAL!N5577</f>
        <v/>
      </c>
      <c r="O5577" s="144"/>
      <c r="Q5577" s="151"/>
      <c r="R5577" s="152">
        <v>0</v>
      </c>
      <c r="T5577" s="153">
        <f>IF(Cartilha_GLOBAL!R5577=0,0,IF(Cartilha_GLOBAL!R5577&gt;0,"c","b"))</f>
        <v>0</v>
      </c>
    </row>
    <row r="5578" ht="22.5" hidden="1" spans="1:20">
      <c r="A5578" s="158">
        <f>Cartilha_GLOBAL!A5578</f>
        <v>97438</v>
      </c>
      <c r="B5578" s="100" t="str">
        <f>Cartilha_GLOBAL!B5578</f>
        <v>SINAPI</v>
      </c>
      <c r="C5578" s="104" t="str">
        <f>Cartilha_GLOBAL!C5578</f>
        <v>CURVA 90 GRAUS, EM AÇO, CONEXÃO RANHURADA, DN 80 (3"), INSTALADO EM PRUMADAS - FORNECIMENTO E INSTALAÇÃO. AF_10/2020</v>
      </c>
      <c r="D5578" s="94" t="str">
        <f>Cartilha_GLOBAL!D5578</f>
        <v>UN</v>
      </c>
      <c r="E5578" s="105">
        <f>Cartilha_GLOBAL!$E5578</f>
        <v>149.08</v>
      </c>
      <c r="F5578" s="182">
        <f>Cartilha_GLOBAL!$F5578</f>
        <v>182.98</v>
      </c>
      <c r="G5578" s="108"/>
      <c r="H5578" s="107">
        <f t="shared" si="345"/>
        <v>0</v>
      </c>
      <c r="I5578" s="143">
        <f t="shared" si="346"/>
        <v>0</v>
      </c>
      <c r="J5578" s="142"/>
      <c r="K5578" s="228"/>
      <c r="L5578" s="7" t="str">
        <f t="shared" si="347"/>
        <v/>
      </c>
      <c r="M5578" s="7" t="str">
        <f t="shared" si="348"/>
        <v/>
      </c>
      <c r="N5578" s="7" t="str">
        <f>Cartilha_GLOBAL!N5578</f>
        <v/>
      </c>
      <c r="O5578" s="144"/>
      <c r="Q5578" s="151"/>
      <c r="R5578" s="152">
        <v>0</v>
      </c>
      <c r="T5578" s="153">
        <f>IF(Cartilha_GLOBAL!R5578=0,0,IF(Cartilha_GLOBAL!R5578&gt;0,"c","b"))</f>
        <v>0</v>
      </c>
    </row>
    <row r="5579" ht="22.5" hidden="1" spans="1:20">
      <c r="A5579" s="158">
        <f>Cartilha_GLOBAL!A5579</f>
        <v>97439</v>
      </c>
      <c r="B5579" s="100" t="str">
        <f>Cartilha_GLOBAL!B5579</f>
        <v>SINAPI</v>
      </c>
      <c r="C5579" s="104" t="str">
        <f>Cartilha_GLOBAL!C5579</f>
        <v>TÊ, EM AÇO, CONEXÃO RANHURADA, DN 50 (2"), INSTALADO EM PRUMADAS - FORNECIMENTO E INSTALAÇÃO. AF_10/2020</v>
      </c>
      <c r="D5579" s="94" t="str">
        <f>Cartilha_GLOBAL!D5579</f>
        <v>UN</v>
      </c>
      <c r="E5579" s="105">
        <f>Cartilha_GLOBAL!$E5579</f>
        <v>163.71</v>
      </c>
      <c r="F5579" s="182">
        <f>Cartilha_GLOBAL!$F5579</f>
        <v>200.94</v>
      </c>
      <c r="G5579" s="108"/>
      <c r="H5579" s="107">
        <f t="shared" si="345"/>
        <v>0</v>
      </c>
      <c r="I5579" s="143">
        <f t="shared" si="346"/>
        <v>0</v>
      </c>
      <c r="J5579" s="142"/>
      <c r="K5579" s="228"/>
      <c r="L5579" s="7" t="str">
        <f t="shared" si="347"/>
        <v/>
      </c>
      <c r="M5579" s="7" t="str">
        <f t="shared" si="348"/>
        <v/>
      </c>
      <c r="N5579" s="7" t="str">
        <f>Cartilha_GLOBAL!N5579</f>
        <v/>
      </c>
      <c r="O5579" s="144"/>
      <c r="Q5579" s="151"/>
      <c r="R5579" s="152">
        <v>0</v>
      </c>
      <c r="T5579" s="153">
        <f>IF(Cartilha_GLOBAL!R5579=0,0,IF(Cartilha_GLOBAL!R5579&gt;0,"c","b"))</f>
        <v>0</v>
      </c>
    </row>
    <row r="5580" ht="22.5" hidden="1" spans="1:20">
      <c r="A5580" s="158">
        <f>Cartilha_GLOBAL!A5580</f>
        <v>97440</v>
      </c>
      <c r="B5580" s="100" t="str">
        <f>Cartilha_GLOBAL!B5580</f>
        <v>SINAPI</v>
      </c>
      <c r="C5580" s="104" t="str">
        <f>Cartilha_GLOBAL!C5580</f>
        <v>TÊ, EM AÇO, CONEXÃO RANHURADA, DN 65 (2 1/2"), INSTALADO EM PRUMADAS - FORNECIMENTO E INSTALAÇÃO. AF_10/2020</v>
      </c>
      <c r="D5580" s="94" t="str">
        <f>Cartilha_GLOBAL!D5580</f>
        <v>UN</v>
      </c>
      <c r="E5580" s="105">
        <f>Cartilha_GLOBAL!$E5580</f>
        <v>196.22</v>
      </c>
      <c r="F5580" s="182">
        <f>Cartilha_GLOBAL!$F5580</f>
        <v>240.84</v>
      </c>
      <c r="G5580" s="108"/>
      <c r="H5580" s="107">
        <f t="shared" si="345"/>
        <v>0</v>
      </c>
      <c r="I5580" s="143">
        <f t="shared" si="346"/>
        <v>0</v>
      </c>
      <c r="J5580" s="142"/>
      <c r="K5580" s="228"/>
      <c r="L5580" s="7" t="str">
        <f t="shared" si="347"/>
        <v/>
      </c>
      <c r="M5580" s="7" t="str">
        <f t="shared" si="348"/>
        <v/>
      </c>
      <c r="N5580" s="7" t="str">
        <f>Cartilha_GLOBAL!N5580</f>
        <v/>
      </c>
      <c r="O5580" s="144"/>
      <c r="Q5580" s="151"/>
      <c r="R5580" s="152">
        <v>0</v>
      </c>
      <c r="T5580" s="153">
        <f>IF(Cartilha_GLOBAL!R5580=0,0,IF(Cartilha_GLOBAL!R5580&gt;0,"c","b"))</f>
        <v>0</v>
      </c>
    </row>
    <row r="5581" ht="22.5" hidden="1" spans="1:20">
      <c r="A5581" s="158">
        <f>Cartilha_GLOBAL!A5581</f>
        <v>97442</v>
      </c>
      <c r="B5581" s="100" t="str">
        <f>Cartilha_GLOBAL!B5581</f>
        <v>SINAPI</v>
      </c>
      <c r="C5581" s="104" t="str">
        <f>Cartilha_GLOBAL!C5581</f>
        <v>TÊ, EM AÇO, CONEXÃO RANHURADA, DN 80 (3"), INSTALADO EM PRUMADAS - FORNECIMENTO E INSTALAÇÃO. AF_10/2020</v>
      </c>
      <c r="D5581" s="94" t="str">
        <f>Cartilha_GLOBAL!D5581</f>
        <v>UN</v>
      </c>
      <c r="E5581" s="105">
        <f>Cartilha_GLOBAL!$E5581</f>
        <v>216.76</v>
      </c>
      <c r="F5581" s="182">
        <f>Cartilha_GLOBAL!$F5581</f>
        <v>266.05</v>
      </c>
      <c r="G5581" s="108"/>
      <c r="H5581" s="107">
        <f t="shared" si="345"/>
        <v>0</v>
      </c>
      <c r="I5581" s="143">
        <f t="shared" si="346"/>
        <v>0</v>
      </c>
      <c r="J5581" s="142"/>
      <c r="K5581" s="228"/>
      <c r="L5581" s="7" t="str">
        <f t="shared" si="347"/>
        <v/>
      </c>
      <c r="M5581" s="7" t="str">
        <f t="shared" si="348"/>
        <v/>
      </c>
      <c r="N5581" s="7" t="str">
        <f>Cartilha_GLOBAL!N5581</f>
        <v/>
      </c>
      <c r="O5581" s="144"/>
      <c r="Q5581" s="151"/>
      <c r="R5581" s="152">
        <v>0</v>
      </c>
      <c r="T5581" s="153">
        <f>IF(Cartilha_GLOBAL!R5581=0,0,IF(Cartilha_GLOBAL!R5581&gt;0,"c","b"))</f>
        <v>0</v>
      </c>
    </row>
    <row r="5582" ht="22.5" hidden="1" spans="1:20">
      <c r="A5582" s="158">
        <f>Cartilha_GLOBAL!A5582</f>
        <v>97443</v>
      </c>
      <c r="B5582" s="100" t="str">
        <f>Cartilha_GLOBAL!B5582</f>
        <v>SINAPI</v>
      </c>
      <c r="C5582" s="104" t="str">
        <f>Cartilha_GLOBAL!C5582</f>
        <v>LUVA, EM AÇO, CONEXÃO SOLDADA, DN 50 (2"), INSTALADO EM PRUMADAS - FORNECIMENTO E INSTALAÇÃO. AF_10/2020</v>
      </c>
      <c r="D5582" s="94" t="str">
        <f>Cartilha_GLOBAL!D5582</f>
        <v>UN</v>
      </c>
      <c r="E5582" s="105">
        <f>Cartilha_GLOBAL!$E5582</f>
        <v>128.79</v>
      </c>
      <c r="F5582" s="182">
        <f>Cartilha_GLOBAL!$F5582</f>
        <v>158.08</v>
      </c>
      <c r="G5582" s="108"/>
      <c r="H5582" s="107">
        <f t="shared" si="345"/>
        <v>0</v>
      </c>
      <c r="I5582" s="143">
        <f t="shared" si="346"/>
        <v>0</v>
      </c>
      <c r="J5582" s="142"/>
      <c r="K5582" s="228"/>
      <c r="L5582" s="7" t="str">
        <f t="shared" si="347"/>
        <v/>
      </c>
      <c r="M5582" s="7" t="str">
        <f t="shared" si="348"/>
        <v/>
      </c>
      <c r="N5582" s="7" t="str">
        <f>Cartilha_GLOBAL!N5582</f>
        <v/>
      </c>
      <c r="O5582" s="144"/>
      <c r="Q5582" s="151"/>
      <c r="R5582" s="152">
        <v>0</v>
      </c>
      <c r="T5582" s="153">
        <f>IF(Cartilha_GLOBAL!R5582=0,0,IF(Cartilha_GLOBAL!R5582&gt;0,"c","b"))</f>
        <v>0</v>
      </c>
    </row>
    <row r="5583" ht="22.5" hidden="1" spans="1:20">
      <c r="A5583" s="158">
        <f>Cartilha_GLOBAL!A5583</f>
        <v>97444</v>
      </c>
      <c r="B5583" s="100" t="str">
        <f>Cartilha_GLOBAL!B5583</f>
        <v>SINAPI</v>
      </c>
      <c r="C5583" s="104" t="str">
        <f>Cartilha_GLOBAL!C5583</f>
        <v>LUVA COM REDUÇÃO, EM AÇO, CONEXÃO SOLDADA, DN 50 X 40 MM (2  X 1 1/2"), INSTALADO EM PRUMADAS - FORNECIMENTO E INSTALAÇÃO. AF_10/2020</v>
      </c>
      <c r="D5583" s="94" t="str">
        <f>Cartilha_GLOBAL!D5583</f>
        <v>UN</v>
      </c>
      <c r="E5583" s="105">
        <f>Cartilha_GLOBAL!$E5583</f>
        <v>151.61</v>
      </c>
      <c r="F5583" s="182">
        <f>Cartilha_GLOBAL!$F5583</f>
        <v>186.09</v>
      </c>
      <c r="G5583" s="108"/>
      <c r="H5583" s="107">
        <f t="shared" si="345"/>
        <v>0</v>
      </c>
      <c r="I5583" s="143">
        <f t="shared" si="346"/>
        <v>0</v>
      </c>
      <c r="J5583" s="142"/>
      <c r="K5583" s="228"/>
      <c r="L5583" s="7" t="str">
        <f t="shared" si="347"/>
        <v/>
      </c>
      <c r="M5583" s="7" t="str">
        <f t="shared" si="348"/>
        <v/>
      </c>
      <c r="N5583" s="7" t="str">
        <f>Cartilha_GLOBAL!N5583</f>
        <v/>
      </c>
      <c r="O5583" s="144"/>
      <c r="Q5583" s="151"/>
      <c r="R5583" s="152">
        <v>0</v>
      </c>
      <c r="T5583" s="153">
        <f>IF(Cartilha_GLOBAL!R5583=0,0,IF(Cartilha_GLOBAL!R5583&gt;0,"c","b"))</f>
        <v>0</v>
      </c>
    </row>
    <row r="5584" ht="22.5" hidden="1" spans="1:20">
      <c r="A5584" s="158">
        <f>Cartilha_GLOBAL!A5584</f>
        <v>97446</v>
      </c>
      <c r="B5584" s="100" t="str">
        <f>Cartilha_GLOBAL!B5584</f>
        <v>SINAPI</v>
      </c>
      <c r="C5584" s="104" t="str">
        <f>Cartilha_GLOBAL!C5584</f>
        <v>LUVA, EM AÇO, CONEXÃO SOLDADA, DN 65 (2 1/2"), INSTALADO EM PRUMADAS - FORNECIMENTO E INSTALAÇÃO. AF_10/2020</v>
      </c>
      <c r="D5584" s="94" t="str">
        <f>Cartilha_GLOBAL!D5584</f>
        <v>UN</v>
      </c>
      <c r="E5584" s="105">
        <f>Cartilha_GLOBAL!$E5584</f>
        <v>262.23</v>
      </c>
      <c r="F5584" s="182">
        <f>Cartilha_GLOBAL!$F5584</f>
        <v>321.86</v>
      </c>
      <c r="G5584" s="108"/>
      <c r="H5584" s="107">
        <f t="shared" si="345"/>
        <v>0</v>
      </c>
      <c r="I5584" s="143">
        <f t="shared" si="346"/>
        <v>0</v>
      </c>
      <c r="J5584" s="142"/>
      <c r="K5584" s="228"/>
      <c r="L5584" s="7" t="str">
        <f t="shared" si="347"/>
        <v/>
      </c>
      <c r="M5584" s="7" t="str">
        <f t="shared" si="348"/>
        <v/>
      </c>
      <c r="N5584" s="7" t="str">
        <f>Cartilha_GLOBAL!N5584</f>
        <v/>
      </c>
      <c r="O5584" s="144"/>
      <c r="Q5584" s="151"/>
      <c r="R5584" s="152">
        <v>0</v>
      </c>
      <c r="T5584" s="153">
        <f>IF(Cartilha_GLOBAL!R5584=0,0,IF(Cartilha_GLOBAL!R5584&gt;0,"c","b"))</f>
        <v>0</v>
      </c>
    </row>
    <row r="5585" ht="22.5" hidden="1" spans="1:20">
      <c r="A5585" s="158">
        <f>Cartilha_GLOBAL!A5585</f>
        <v>97447</v>
      </c>
      <c r="B5585" s="100" t="str">
        <f>Cartilha_GLOBAL!B5585</f>
        <v>SINAPI</v>
      </c>
      <c r="C5585" s="104" t="str">
        <f>Cartilha_GLOBAL!C5585</f>
        <v>LUVA COM REDUÇÃO, EM AÇO, CONEXÃO SOLDADA, DN 65 X 50 MM (2 1/2" X 2"), INSTALADO EM PRUMADAS - FORNECIMENTO E INSTALAÇÃO. AF_10/2020</v>
      </c>
      <c r="D5585" s="94" t="str">
        <f>Cartilha_GLOBAL!D5585</f>
        <v>UN</v>
      </c>
      <c r="E5585" s="105">
        <f>Cartilha_GLOBAL!$E5585</f>
        <v>262.23</v>
      </c>
      <c r="F5585" s="182">
        <f>Cartilha_GLOBAL!$F5585</f>
        <v>321.86</v>
      </c>
      <c r="G5585" s="108"/>
      <c r="H5585" s="107">
        <f t="shared" si="345"/>
        <v>0</v>
      </c>
      <c r="I5585" s="143">
        <f t="shared" si="346"/>
        <v>0</v>
      </c>
      <c r="J5585" s="142"/>
      <c r="K5585" s="228"/>
      <c r="L5585" s="7" t="str">
        <f t="shared" si="347"/>
        <v/>
      </c>
      <c r="M5585" s="7" t="str">
        <f t="shared" si="348"/>
        <v/>
      </c>
      <c r="N5585" s="7" t="str">
        <f>Cartilha_GLOBAL!N5585</f>
        <v/>
      </c>
      <c r="O5585" s="144"/>
      <c r="Q5585" s="151"/>
      <c r="R5585" s="152">
        <v>0</v>
      </c>
      <c r="T5585" s="153">
        <f>IF(Cartilha_GLOBAL!R5585=0,0,IF(Cartilha_GLOBAL!R5585&gt;0,"c","b"))</f>
        <v>0</v>
      </c>
    </row>
    <row r="5586" ht="22.5" hidden="1" spans="1:20">
      <c r="A5586" s="158">
        <f>Cartilha_GLOBAL!A5586</f>
        <v>97449</v>
      </c>
      <c r="B5586" s="100" t="str">
        <f>Cartilha_GLOBAL!B5586</f>
        <v>SINAPI</v>
      </c>
      <c r="C5586" s="104" t="str">
        <f>Cartilha_GLOBAL!C5586</f>
        <v>LUVA, EM AÇO, CONEXÃO SOLDADA, DN 80 (3"), INSTALADO EM PRUMADAS - FORNECIMENTO E INSTALAÇÃO. AF_10/2020</v>
      </c>
      <c r="D5586" s="94" t="str">
        <f>Cartilha_GLOBAL!D5586</f>
        <v>UN</v>
      </c>
      <c r="E5586" s="105">
        <f>Cartilha_GLOBAL!$E5586</f>
        <v>279.2</v>
      </c>
      <c r="F5586" s="182">
        <f>Cartilha_GLOBAL!$F5586</f>
        <v>342.69</v>
      </c>
      <c r="G5586" s="108"/>
      <c r="H5586" s="107">
        <f t="shared" si="345"/>
        <v>0</v>
      </c>
      <c r="I5586" s="143">
        <f t="shared" si="346"/>
        <v>0</v>
      </c>
      <c r="J5586" s="142"/>
      <c r="K5586" s="228"/>
      <c r="L5586" s="7" t="str">
        <f t="shared" si="347"/>
        <v/>
      </c>
      <c r="M5586" s="7" t="str">
        <f t="shared" si="348"/>
        <v/>
      </c>
      <c r="N5586" s="7" t="str">
        <f>Cartilha_GLOBAL!N5586</f>
        <v/>
      </c>
      <c r="O5586" s="144"/>
      <c r="Q5586" s="151"/>
      <c r="R5586" s="152">
        <v>0</v>
      </c>
      <c r="T5586" s="153">
        <f>IF(Cartilha_GLOBAL!R5586=0,0,IF(Cartilha_GLOBAL!R5586&gt;0,"c","b"))</f>
        <v>0</v>
      </c>
    </row>
    <row r="5587" ht="22.5" hidden="1" spans="1:20">
      <c r="A5587" s="158">
        <f>Cartilha_GLOBAL!A5587</f>
        <v>97450</v>
      </c>
      <c r="B5587" s="100" t="str">
        <f>Cartilha_GLOBAL!B5587</f>
        <v>SINAPI</v>
      </c>
      <c r="C5587" s="104" t="str">
        <f>Cartilha_GLOBAL!C5587</f>
        <v>LUVA COM REDUÇÃO, EM AÇO, CONEXÃO SOLDADA, DN 80 X 65 MM (3" X 2 1/2"), INSTALADO EM PRUMADAS - FORNECIMENTO E INSTALAÇÃO. AF_10/2020</v>
      </c>
      <c r="D5587" s="94" t="str">
        <f>Cartilha_GLOBAL!D5587</f>
        <v>UN</v>
      </c>
      <c r="E5587" s="105">
        <f>Cartilha_GLOBAL!$E5587</f>
        <v>341.34</v>
      </c>
      <c r="F5587" s="182">
        <f>Cartilha_GLOBAL!$F5587</f>
        <v>418.96</v>
      </c>
      <c r="G5587" s="108"/>
      <c r="H5587" s="107">
        <f t="shared" si="345"/>
        <v>0</v>
      </c>
      <c r="I5587" s="143">
        <f t="shared" si="346"/>
        <v>0</v>
      </c>
      <c r="J5587" s="142"/>
      <c r="K5587" s="228"/>
      <c r="L5587" s="7" t="str">
        <f t="shared" si="347"/>
        <v/>
      </c>
      <c r="M5587" s="7" t="str">
        <f t="shared" si="348"/>
        <v/>
      </c>
      <c r="N5587" s="7" t="str">
        <f>Cartilha_GLOBAL!N5587</f>
        <v/>
      </c>
      <c r="O5587" s="144"/>
      <c r="Q5587" s="151"/>
      <c r="R5587" s="152">
        <v>0</v>
      </c>
      <c r="T5587" s="153">
        <f>IF(Cartilha_GLOBAL!R5587=0,0,IF(Cartilha_GLOBAL!R5587&gt;0,"c","b"))</f>
        <v>0</v>
      </c>
    </row>
    <row r="5588" ht="22.5" hidden="1" spans="1:20">
      <c r="A5588" s="158">
        <f>Cartilha_GLOBAL!A5588</f>
        <v>97452</v>
      </c>
      <c r="B5588" s="100" t="str">
        <f>Cartilha_GLOBAL!B5588</f>
        <v>SINAPI</v>
      </c>
      <c r="C5588" s="104" t="str">
        <f>Cartilha_GLOBAL!C5588</f>
        <v>CURVA 45 GRAUS, EM AÇO, CONEXÃO SOLDADA, DN 50 (2"), INSTALADO EM PRUMADAS - FORNECIMENTO E INSTALAÇÃO. AF_10/2020</v>
      </c>
      <c r="D5588" s="94" t="str">
        <f>Cartilha_GLOBAL!D5588</f>
        <v>UN</v>
      </c>
      <c r="E5588" s="105">
        <f>Cartilha_GLOBAL!$E5588</f>
        <v>211.96</v>
      </c>
      <c r="F5588" s="182">
        <f>Cartilha_GLOBAL!$F5588</f>
        <v>260.16</v>
      </c>
      <c r="G5588" s="108"/>
      <c r="H5588" s="107">
        <f t="shared" si="345"/>
        <v>0</v>
      </c>
      <c r="I5588" s="143">
        <f t="shared" si="346"/>
        <v>0</v>
      </c>
      <c r="J5588" s="142"/>
      <c r="K5588" s="228"/>
      <c r="L5588" s="7" t="str">
        <f t="shared" si="347"/>
        <v/>
      </c>
      <c r="M5588" s="7" t="str">
        <f t="shared" si="348"/>
        <v/>
      </c>
      <c r="N5588" s="7" t="str">
        <f>Cartilha_GLOBAL!N5588</f>
        <v/>
      </c>
      <c r="O5588" s="144"/>
      <c r="Q5588" s="151"/>
      <c r="R5588" s="152">
        <v>0</v>
      </c>
      <c r="T5588" s="153">
        <f>IF(Cartilha_GLOBAL!R5588=0,0,IF(Cartilha_GLOBAL!R5588&gt;0,"c","b"))</f>
        <v>0</v>
      </c>
    </row>
    <row r="5589" ht="22.5" hidden="1" spans="1:20">
      <c r="A5589" s="158">
        <f>Cartilha_GLOBAL!A5589</f>
        <v>97453</v>
      </c>
      <c r="B5589" s="100" t="str">
        <f>Cartilha_GLOBAL!B5589</f>
        <v>SINAPI</v>
      </c>
      <c r="C5589" s="104" t="str">
        <f>Cartilha_GLOBAL!C5589</f>
        <v>CURVA 90 GRAUS, EM AÇO, CONEXÃO SOLDADA, DN 50 (2"), INSTALADO EM PRUMADAS - FORNECIMENTO E INSTALAÇÃO. AF_10/2020</v>
      </c>
      <c r="D5589" s="94" t="str">
        <f>Cartilha_GLOBAL!D5589</f>
        <v>UN</v>
      </c>
      <c r="E5589" s="105">
        <f>Cartilha_GLOBAL!$E5589</f>
        <v>224.99</v>
      </c>
      <c r="F5589" s="182">
        <f>Cartilha_GLOBAL!$F5589</f>
        <v>276.15</v>
      </c>
      <c r="G5589" s="108"/>
      <c r="H5589" s="107">
        <f t="shared" si="345"/>
        <v>0</v>
      </c>
      <c r="I5589" s="143">
        <f t="shared" si="346"/>
        <v>0</v>
      </c>
      <c r="J5589" s="142"/>
      <c r="K5589" s="228"/>
      <c r="L5589" s="7" t="str">
        <f t="shared" si="347"/>
        <v/>
      </c>
      <c r="M5589" s="7" t="str">
        <f t="shared" si="348"/>
        <v/>
      </c>
      <c r="N5589" s="7" t="str">
        <f>Cartilha_GLOBAL!N5589</f>
        <v/>
      </c>
      <c r="O5589" s="144"/>
      <c r="Q5589" s="151"/>
      <c r="R5589" s="152">
        <v>0</v>
      </c>
      <c r="T5589" s="153">
        <f>IF(Cartilha_GLOBAL!R5589=0,0,IF(Cartilha_GLOBAL!R5589&gt;0,"c","b"))</f>
        <v>0</v>
      </c>
    </row>
    <row r="5590" ht="22.5" hidden="1" spans="1:20">
      <c r="A5590" s="158">
        <f>Cartilha_GLOBAL!A5590</f>
        <v>97454</v>
      </c>
      <c r="B5590" s="100" t="str">
        <f>Cartilha_GLOBAL!B5590</f>
        <v>SINAPI</v>
      </c>
      <c r="C5590" s="104" t="str">
        <f>Cartilha_GLOBAL!C5590</f>
        <v>CURVA 45 GRAUS, EM AÇO, CONEXÃO SOLDADA, DN 65 (2 1/2"), INSTALADO EM PRUMADAS - FORNECIMENTO E INSTALAÇÃO. AF_10/2020</v>
      </c>
      <c r="D5590" s="94" t="str">
        <f>Cartilha_GLOBAL!D5590</f>
        <v>UN</v>
      </c>
      <c r="E5590" s="105">
        <f>Cartilha_GLOBAL!$E5590</f>
        <v>360.57</v>
      </c>
      <c r="F5590" s="182">
        <f>Cartilha_GLOBAL!$F5590</f>
        <v>442.56</v>
      </c>
      <c r="G5590" s="108"/>
      <c r="H5590" s="107">
        <f t="shared" si="345"/>
        <v>0</v>
      </c>
      <c r="I5590" s="143">
        <f t="shared" si="346"/>
        <v>0</v>
      </c>
      <c r="J5590" s="142"/>
      <c r="K5590" s="228"/>
      <c r="L5590" s="7" t="str">
        <f t="shared" si="347"/>
        <v/>
      </c>
      <c r="M5590" s="7" t="str">
        <f t="shared" si="348"/>
        <v/>
      </c>
      <c r="N5590" s="7" t="str">
        <f>Cartilha_GLOBAL!N5590</f>
        <v/>
      </c>
      <c r="O5590" s="144"/>
      <c r="Q5590" s="151"/>
      <c r="R5590" s="152">
        <v>0</v>
      </c>
      <c r="T5590" s="153">
        <f>IF(Cartilha_GLOBAL!R5590=0,0,IF(Cartilha_GLOBAL!R5590&gt;0,"c","b"))</f>
        <v>0</v>
      </c>
    </row>
    <row r="5591" ht="22.5" hidden="1" spans="1:20">
      <c r="A5591" s="158">
        <f>Cartilha_GLOBAL!A5591</f>
        <v>97455</v>
      </c>
      <c r="B5591" s="100" t="str">
        <f>Cartilha_GLOBAL!B5591</f>
        <v>SINAPI</v>
      </c>
      <c r="C5591" s="104" t="str">
        <f>Cartilha_GLOBAL!C5591</f>
        <v>CURVA 90 GRAUS, EM AÇO, CONEXÃO SOLDADA, DN 65 (2 1/2"), INSTALADO EM PRUMADAS - FORNECIMENTO E INSTALAÇÃO. AF_10/2020</v>
      </c>
      <c r="D5591" s="94" t="str">
        <f>Cartilha_GLOBAL!D5591</f>
        <v>UN</v>
      </c>
      <c r="E5591" s="105">
        <f>Cartilha_GLOBAL!$E5591</f>
        <v>381.4</v>
      </c>
      <c r="F5591" s="182">
        <f>Cartilha_GLOBAL!$F5591</f>
        <v>468.13</v>
      </c>
      <c r="G5591" s="108"/>
      <c r="H5591" s="107">
        <f t="shared" si="345"/>
        <v>0</v>
      </c>
      <c r="I5591" s="143">
        <f t="shared" si="346"/>
        <v>0</v>
      </c>
      <c r="J5591" s="142"/>
      <c r="K5591" s="228"/>
      <c r="L5591" s="7" t="str">
        <f t="shared" si="347"/>
        <v/>
      </c>
      <c r="M5591" s="7" t="str">
        <f t="shared" si="348"/>
        <v/>
      </c>
      <c r="N5591" s="7" t="str">
        <f>Cartilha_GLOBAL!N5591</f>
        <v/>
      </c>
      <c r="O5591" s="144"/>
      <c r="Q5591" s="151"/>
      <c r="R5591" s="152">
        <v>0</v>
      </c>
      <c r="T5591" s="153">
        <f>IF(Cartilha_GLOBAL!R5591=0,0,IF(Cartilha_GLOBAL!R5591&gt;0,"c","b"))</f>
        <v>0</v>
      </c>
    </row>
    <row r="5592" ht="22.5" hidden="1" spans="1:20">
      <c r="A5592" s="158">
        <f>Cartilha_GLOBAL!A5592</f>
        <v>97456</v>
      </c>
      <c r="B5592" s="100" t="str">
        <f>Cartilha_GLOBAL!B5592</f>
        <v>SINAPI</v>
      </c>
      <c r="C5592" s="104" t="str">
        <f>Cartilha_GLOBAL!C5592</f>
        <v>CURVA 45 GRAUS, EM AÇO, CONEXÃO SOLDADA, DN 80 (3"), INSTALADO EM PRUMADAS - FORNECIMENTO E INSTALAÇÃO. AF_10/2020</v>
      </c>
      <c r="D5592" s="94" t="str">
        <f>Cartilha_GLOBAL!D5592</f>
        <v>UN</v>
      </c>
      <c r="E5592" s="105">
        <f>Cartilha_GLOBAL!$E5592</f>
        <v>816.59</v>
      </c>
      <c r="F5592" s="182">
        <f>Cartilha_GLOBAL!$F5592</f>
        <v>1002.28</v>
      </c>
      <c r="G5592" s="108"/>
      <c r="H5592" s="107">
        <f t="shared" si="345"/>
        <v>0</v>
      </c>
      <c r="I5592" s="143">
        <f t="shared" si="346"/>
        <v>0</v>
      </c>
      <c r="J5592" s="142"/>
      <c r="K5592" s="228"/>
      <c r="L5592" s="7" t="str">
        <f t="shared" si="347"/>
        <v/>
      </c>
      <c r="M5592" s="7" t="str">
        <f t="shared" si="348"/>
        <v/>
      </c>
      <c r="N5592" s="7" t="str">
        <f>Cartilha_GLOBAL!N5592</f>
        <v/>
      </c>
      <c r="O5592" s="144"/>
      <c r="Q5592" s="151"/>
      <c r="R5592" s="152">
        <v>0</v>
      </c>
      <c r="T5592" s="153">
        <f>IF(Cartilha_GLOBAL!R5592=0,0,IF(Cartilha_GLOBAL!R5592&gt;0,"c","b"))</f>
        <v>0</v>
      </c>
    </row>
    <row r="5593" ht="22.5" hidden="1" spans="1:20">
      <c r="A5593" s="158">
        <f>Cartilha_GLOBAL!A5593</f>
        <v>97457</v>
      </c>
      <c r="B5593" s="100" t="str">
        <f>Cartilha_GLOBAL!B5593</f>
        <v>SINAPI</v>
      </c>
      <c r="C5593" s="104" t="str">
        <f>Cartilha_GLOBAL!C5593</f>
        <v>CURVA 90 GRAUS, EM AÇO, CONEXÃO SOLDADA, DN 80 (3"), INSTALADO EM PRUMADAS - FORNECIMENTO E INSTALAÇÃO. AF_10/2020</v>
      </c>
      <c r="D5593" s="94" t="str">
        <f>Cartilha_GLOBAL!D5593</f>
        <v>UN</v>
      </c>
      <c r="E5593" s="105">
        <f>Cartilha_GLOBAL!$E5593</f>
        <v>723.13</v>
      </c>
      <c r="F5593" s="182">
        <f>Cartilha_GLOBAL!$F5593</f>
        <v>887.57</v>
      </c>
      <c r="G5593" s="108"/>
      <c r="H5593" s="107">
        <f t="shared" si="345"/>
        <v>0</v>
      </c>
      <c r="I5593" s="143">
        <f t="shared" si="346"/>
        <v>0</v>
      </c>
      <c r="J5593" s="142"/>
      <c r="K5593" s="228"/>
      <c r="L5593" s="7" t="str">
        <f t="shared" si="347"/>
        <v/>
      </c>
      <c r="M5593" s="7" t="str">
        <f t="shared" si="348"/>
        <v/>
      </c>
      <c r="N5593" s="7" t="str">
        <f>Cartilha_GLOBAL!N5593</f>
        <v/>
      </c>
      <c r="O5593" s="144"/>
      <c r="Q5593" s="151"/>
      <c r="R5593" s="152">
        <v>0</v>
      </c>
      <c r="T5593" s="153">
        <f>IF(Cartilha_GLOBAL!R5593=0,0,IF(Cartilha_GLOBAL!R5593&gt;0,"c","b"))</f>
        <v>0</v>
      </c>
    </row>
    <row r="5594" ht="22.5" hidden="1" spans="1:20">
      <c r="A5594" s="158">
        <f>Cartilha_GLOBAL!A5594</f>
        <v>97458</v>
      </c>
      <c r="B5594" s="100" t="str">
        <f>Cartilha_GLOBAL!B5594</f>
        <v>SINAPI</v>
      </c>
      <c r="C5594" s="104" t="str">
        <f>Cartilha_GLOBAL!C5594</f>
        <v>TÊ, EM AÇO, CONEXÃO SOLDADA, DN 50 (2"), INSTALADO EM PRUMADAS - FORNECIMENTO E INSTALAÇÃO. AF_10/2020</v>
      </c>
      <c r="D5594" s="94" t="str">
        <f>Cartilha_GLOBAL!D5594</f>
        <v>UN</v>
      </c>
      <c r="E5594" s="105">
        <f>Cartilha_GLOBAL!$E5594</f>
        <v>334.91</v>
      </c>
      <c r="F5594" s="182">
        <f>Cartilha_GLOBAL!$F5594</f>
        <v>411.07</v>
      </c>
      <c r="G5594" s="108"/>
      <c r="H5594" s="107">
        <f t="shared" si="345"/>
        <v>0</v>
      </c>
      <c r="I5594" s="143">
        <f t="shared" si="346"/>
        <v>0</v>
      </c>
      <c r="J5594" s="142"/>
      <c r="K5594" s="228"/>
      <c r="L5594" s="7" t="str">
        <f t="shared" si="347"/>
        <v/>
      </c>
      <c r="M5594" s="7" t="str">
        <f t="shared" si="348"/>
        <v/>
      </c>
      <c r="N5594" s="7" t="str">
        <f>Cartilha_GLOBAL!N5594</f>
        <v/>
      </c>
      <c r="O5594" s="144"/>
      <c r="Q5594" s="151"/>
      <c r="R5594" s="152">
        <v>0</v>
      </c>
      <c r="T5594" s="153">
        <f>IF(Cartilha_GLOBAL!R5594=0,0,IF(Cartilha_GLOBAL!R5594&gt;0,"c","b"))</f>
        <v>0</v>
      </c>
    </row>
    <row r="5595" ht="22.5" hidden="1" spans="1:20">
      <c r="A5595" s="158">
        <f>Cartilha_GLOBAL!A5595</f>
        <v>97459</v>
      </c>
      <c r="B5595" s="100" t="str">
        <f>Cartilha_GLOBAL!B5595</f>
        <v>SINAPI</v>
      </c>
      <c r="C5595" s="104" t="str">
        <f>Cartilha_GLOBAL!C5595</f>
        <v>TÊ, EM AÇO, CONEXÃO SOLDADA, DN 65 (2 1/2"), INSTALADO EM PRUMADAS - FORNECIMENTO E INSTALAÇÃO. AF_10/2020</v>
      </c>
      <c r="D5595" s="94" t="str">
        <f>Cartilha_GLOBAL!D5595</f>
        <v>UN</v>
      </c>
      <c r="E5595" s="105">
        <f>Cartilha_GLOBAL!$E5595</f>
        <v>574.3</v>
      </c>
      <c r="F5595" s="182">
        <f>Cartilha_GLOBAL!$F5595</f>
        <v>704.9</v>
      </c>
      <c r="G5595" s="108"/>
      <c r="H5595" s="107">
        <f t="shared" si="345"/>
        <v>0</v>
      </c>
      <c r="I5595" s="143">
        <f t="shared" si="346"/>
        <v>0</v>
      </c>
      <c r="J5595" s="142"/>
      <c r="K5595" s="228"/>
      <c r="L5595" s="7" t="str">
        <f t="shared" si="347"/>
        <v/>
      </c>
      <c r="M5595" s="7" t="str">
        <f t="shared" si="348"/>
        <v/>
      </c>
      <c r="N5595" s="7" t="str">
        <f>Cartilha_GLOBAL!N5595</f>
        <v/>
      </c>
      <c r="O5595" s="144"/>
      <c r="Q5595" s="151"/>
      <c r="R5595" s="152">
        <v>0</v>
      </c>
      <c r="T5595" s="153">
        <f>IF(Cartilha_GLOBAL!R5595=0,0,IF(Cartilha_GLOBAL!R5595&gt;0,"c","b"))</f>
        <v>0</v>
      </c>
    </row>
    <row r="5596" ht="22.5" hidden="1" spans="1:20">
      <c r="A5596" s="158">
        <f>Cartilha_GLOBAL!A5596</f>
        <v>97460</v>
      </c>
      <c r="B5596" s="100" t="str">
        <f>Cartilha_GLOBAL!B5596</f>
        <v>SINAPI</v>
      </c>
      <c r="C5596" s="104" t="str">
        <f>Cartilha_GLOBAL!C5596</f>
        <v>TÊ, EM AÇO, CONEXÃO SOLDADA, DN 80 (3"), INSTALADO EM PRUMADAS - FORNECIMENTO E INSTALAÇÃO. AF_10/2020</v>
      </c>
      <c r="D5596" s="94" t="str">
        <f>Cartilha_GLOBAL!D5596</f>
        <v>UN</v>
      </c>
      <c r="E5596" s="105">
        <f>Cartilha_GLOBAL!$E5596</f>
        <v>882.54</v>
      </c>
      <c r="F5596" s="182">
        <f>Cartilha_GLOBAL!$F5596</f>
        <v>1083.23</v>
      </c>
      <c r="G5596" s="108"/>
      <c r="H5596" s="107">
        <f t="shared" si="345"/>
        <v>0</v>
      </c>
      <c r="I5596" s="143">
        <f t="shared" si="346"/>
        <v>0</v>
      </c>
      <c r="J5596" s="142"/>
      <c r="K5596" s="228"/>
      <c r="L5596" s="7" t="str">
        <f t="shared" si="347"/>
        <v/>
      </c>
      <c r="M5596" s="7" t="str">
        <f t="shared" si="348"/>
        <v/>
      </c>
      <c r="N5596" s="7" t="str">
        <f>Cartilha_GLOBAL!N5596</f>
        <v/>
      </c>
      <c r="O5596" s="144"/>
      <c r="Q5596" s="151"/>
      <c r="R5596" s="152">
        <v>0</v>
      </c>
      <c r="T5596" s="153">
        <f>IF(Cartilha_GLOBAL!R5596=0,0,IF(Cartilha_GLOBAL!R5596&gt;0,"c","b"))</f>
        <v>0</v>
      </c>
    </row>
    <row r="5597" ht="22.5" hidden="1" spans="1:20">
      <c r="A5597" s="158">
        <f>Cartilha_GLOBAL!A5597</f>
        <v>97461</v>
      </c>
      <c r="B5597" s="100" t="str">
        <f>Cartilha_GLOBAL!B5597</f>
        <v>SINAPI</v>
      </c>
      <c r="C5597" s="104" t="str">
        <f>Cartilha_GLOBAL!C5597</f>
        <v>LUVA, EM AÇO, CONEXÃO SOLDADA, DN 25 (1"), INSTALADO EM REDE DE ALIMENTAÇÃO PARA HIDRANTE - FORNECIMENTO E INSTALAÇÃO. AF_10/2020</v>
      </c>
      <c r="D5597" s="94" t="str">
        <f>Cartilha_GLOBAL!D5597</f>
        <v>UN</v>
      </c>
      <c r="E5597" s="105">
        <f>Cartilha_GLOBAL!$E5597</f>
        <v>40.57</v>
      </c>
      <c r="F5597" s="182">
        <f>Cartilha_GLOBAL!$F5597</f>
        <v>49.8</v>
      </c>
      <c r="G5597" s="108"/>
      <c r="H5597" s="107">
        <f t="shared" si="345"/>
        <v>0</v>
      </c>
      <c r="I5597" s="143">
        <f t="shared" si="346"/>
        <v>0</v>
      </c>
      <c r="J5597" s="142"/>
      <c r="K5597" s="228"/>
      <c r="L5597" s="7" t="str">
        <f t="shared" si="347"/>
        <v/>
      </c>
      <c r="M5597" s="7" t="str">
        <f t="shared" si="348"/>
        <v/>
      </c>
      <c r="N5597" s="7" t="str">
        <f>Cartilha_GLOBAL!N5597</f>
        <v/>
      </c>
      <c r="O5597" s="144"/>
      <c r="Q5597" s="151"/>
      <c r="R5597" s="152">
        <v>0</v>
      </c>
      <c r="T5597" s="153">
        <f>IF(Cartilha_GLOBAL!R5597=0,0,IF(Cartilha_GLOBAL!R5597&gt;0,"c","b"))</f>
        <v>0</v>
      </c>
    </row>
    <row r="5598" ht="22.5" hidden="1" spans="1:20">
      <c r="A5598" s="158">
        <f>Cartilha_GLOBAL!A5598</f>
        <v>97462</v>
      </c>
      <c r="B5598" s="100" t="str">
        <f>Cartilha_GLOBAL!B5598</f>
        <v>SINAPI</v>
      </c>
      <c r="C5598" s="104" t="str">
        <f>Cartilha_GLOBAL!C5598</f>
        <v>LUVA COM REDUÇÃO, EM AÇO, CONEXÃO SOLDADA, DN 25 X 20 MM (1  X 3/4"), INSTALADO EM REDE DE ALIMENTAÇÃO PARA HIDRANTE - FORNECIMENTO E INSTALAÇÃO. AF_10/2020</v>
      </c>
      <c r="D5598" s="94" t="str">
        <f>Cartilha_GLOBAL!D5598</f>
        <v>UN</v>
      </c>
      <c r="E5598" s="105">
        <f>Cartilha_GLOBAL!$E5598</f>
        <v>33.89</v>
      </c>
      <c r="F5598" s="182">
        <f>Cartilha_GLOBAL!$F5598</f>
        <v>41.6</v>
      </c>
      <c r="G5598" s="108"/>
      <c r="H5598" s="107">
        <f t="shared" si="345"/>
        <v>0</v>
      </c>
      <c r="I5598" s="143">
        <f t="shared" si="346"/>
        <v>0</v>
      </c>
      <c r="J5598" s="142"/>
      <c r="K5598" s="228"/>
      <c r="L5598" s="7" t="str">
        <f t="shared" si="347"/>
        <v/>
      </c>
      <c r="M5598" s="7" t="str">
        <f t="shared" si="348"/>
        <v/>
      </c>
      <c r="N5598" s="7" t="str">
        <f>Cartilha_GLOBAL!N5598</f>
        <v/>
      </c>
      <c r="O5598" s="144"/>
      <c r="Q5598" s="151"/>
      <c r="R5598" s="152">
        <v>0</v>
      </c>
      <c r="T5598" s="153">
        <f>IF(Cartilha_GLOBAL!R5598=0,0,IF(Cartilha_GLOBAL!R5598&gt;0,"c","b"))</f>
        <v>0</v>
      </c>
    </row>
    <row r="5599" ht="22.5" hidden="1" spans="1:20">
      <c r="A5599" s="158">
        <f>Cartilha_GLOBAL!A5599</f>
        <v>97464</v>
      </c>
      <c r="B5599" s="100" t="str">
        <f>Cartilha_GLOBAL!B5599</f>
        <v>SINAPI</v>
      </c>
      <c r="C5599" s="104" t="str">
        <f>Cartilha_GLOBAL!C5599</f>
        <v>LUVA, EM AÇO, CONEXÃO SOLDADA, DN 32 (1 1/4"), INSTALADO EM REDE DE ALIMENTAÇÃO PARA HIDRANTE - FORNECIMENTO E INSTALAÇÃO. AF_10/2020</v>
      </c>
      <c r="D5599" s="94" t="str">
        <f>Cartilha_GLOBAL!D5599</f>
        <v>UN</v>
      </c>
      <c r="E5599" s="105">
        <f>Cartilha_GLOBAL!$E5599</f>
        <v>58.42</v>
      </c>
      <c r="F5599" s="182">
        <f>Cartilha_GLOBAL!$F5599</f>
        <v>71.7</v>
      </c>
      <c r="G5599" s="108"/>
      <c r="H5599" s="107">
        <f t="shared" si="345"/>
        <v>0</v>
      </c>
      <c r="I5599" s="143">
        <f t="shared" si="346"/>
        <v>0</v>
      </c>
      <c r="J5599" s="142"/>
      <c r="K5599" s="228"/>
      <c r="L5599" s="7" t="str">
        <f t="shared" si="347"/>
        <v/>
      </c>
      <c r="M5599" s="7" t="str">
        <f t="shared" si="348"/>
        <v/>
      </c>
      <c r="N5599" s="7" t="str">
        <f>Cartilha_GLOBAL!N5599</f>
        <v/>
      </c>
      <c r="O5599" s="144"/>
      <c r="Q5599" s="151"/>
      <c r="R5599" s="152">
        <v>0</v>
      </c>
      <c r="T5599" s="153">
        <f>IF(Cartilha_GLOBAL!R5599=0,0,IF(Cartilha_GLOBAL!R5599&gt;0,"c","b"))</f>
        <v>0</v>
      </c>
    </row>
    <row r="5600" ht="22.5" hidden="1" spans="1:20">
      <c r="A5600" s="158">
        <f>Cartilha_GLOBAL!A5600</f>
        <v>97465</v>
      </c>
      <c r="B5600" s="100" t="str">
        <f>Cartilha_GLOBAL!B5600</f>
        <v>SINAPI</v>
      </c>
      <c r="C5600" s="104" t="str">
        <f>Cartilha_GLOBAL!C5600</f>
        <v>LUVA COM REDUÇÃO, EM AÇO, CONEXÃO SOLDADA, DN 32 X 25 MM (1 1/4"  X 1"), INSTALADO EM REDE DE ALIMENTAÇÃO PARA HIDRANTE - FORNECIMENTO E INSTALAÇÃO. AF_10/2020</v>
      </c>
      <c r="D5600" s="94" t="str">
        <f>Cartilha_GLOBAL!D5600</f>
        <v>UN</v>
      </c>
      <c r="E5600" s="105">
        <f>Cartilha_GLOBAL!$E5600</f>
        <v>69.69</v>
      </c>
      <c r="F5600" s="182">
        <f>Cartilha_GLOBAL!$F5600</f>
        <v>85.54</v>
      </c>
      <c r="G5600" s="108"/>
      <c r="H5600" s="107">
        <f t="shared" si="345"/>
        <v>0</v>
      </c>
      <c r="I5600" s="143">
        <f t="shared" si="346"/>
        <v>0</v>
      </c>
      <c r="J5600" s="142"/>
      <c r="K5600" s="228"/>
      <c r="L5600" s="7" t="str">
        <f t="shared" si="347"/>
        <v/>
      </c>
      <c r="M5600" s="7" t="str">
        <f t="shared" si="348"/>
        <v/>
      </c>
      <c r="N5600" s="7" t="str">
        <f>Cartilha_GLOBAL!N5600</f>
        <v/>
      </c>
      <c r="O5600" s="144"/>
      <c r="Q5600" s="151"/>
      <c r="R5600" s="152">
        <v>0</v>
      </c>
      <c r="T5600" s="153">
        <f>IF(Cartilha_GLOBAL!R5600=0,0,IF(Cartilha_GLOBAL!R5600&gt;0,"c","b"))</f>
        <v>0</v>
      </c>
    </row>
    <row r="5601" ht="22.5" hidden="1" spans="1:20">
      <c r="A5601" s="158">
        <f>Cartilha_GLOBAL!A5601</f>
        <v>97467</v>
      </c>
      <c r="B5601" s="100" t="str">
        <f>Cartilha_GLOBAL!B5601</f>
        <v>SINAPI</v>
      </c>
      <c r="C5601" s="104" t="str">
        <f>Cartilha_GLOBAL!C5601</f>
        <v>LUVA, EM AÇO, CONEXÃO SOLDADA, DN 40 (1 1/2"), INSTALADO EM REDE DE ALIMENTAÇÃO PARA HIDRANTE - FORNECIMENTO E INSTALAÇÃO. AF_10/2020</v>
      </c>
      <c r="D5601" s="94" t="str">
        <f>Cartilha_GLOBAL!D5601</f>
        <v>UN</v>
      </c>
      <c r="E5601" s="105">
        <f>Cartilha_GLOBAL!$E5601</f>
        <v>74.13</v>
      </c>
      <c r="F5601" s="182">
        <f>Cartilha_GLOBAL!$F5601</f>
        <v>90.99</v>
      </c>
      <c r="G5601" s="108"/>
      <c r="H5601" s="107">
        <f t="shared" si="345"/>
        <v>0</v>
      </c>
      <c r="I5601" s="143">
        <f t="shared" si="346"/>
        <v>0</v>
      </c>
      <c r="J5601" s="142"/>
      <c r="K5601" s="228"/>
      <c r="L5601" s="7" t="str">
        <f t="shared" si="347"/>
        <v/>
      </c>
      <c r="M5601" s="7" t="str">
        <f t="shared" si="348"/>
        <v/>
      </c>
      <c r="N5601" s="7" t="str">
        <f>Cartilha_GLOBAL!N5601</f>
        <v/>
      </c>
      <c r="O5601" s="144"/>
      <c r="Q5601" s="151"/>
      <c r="R5601" s="152">
        <v>0</v>
      </c>
      <c r="T5601" s="153">
        <f>IF(Cartilha_GLOBAL!R5601=0,0,IF(Cartilha_GLOBAL!R5601&gt;0,"c","b"))</f>
        <v>0</v>
      </c>
    </row>
    <row r="5602" ht="22.5" hidden="1" spans="1:20">
      <c r="A5602" s="158">
        <f>Cartilha_GLOBAL!A5602</f>
        <v>97468</v>
      </c>
      <c r="B5602" s="100" t="str">
        <f>Cartilha_GLOBAL!B5602</f>
        <v>SINAPI</v>
      </c>
      <c r="C5602" s="104" t="str">
        <f>Cartilha_GLOBAL!C5602</f>
        <v>LUVA COM REDUÇÃO, EM AÇO, CONEXÃO SOLDADA, DN 40  X 32 MM (1 1/2" X 1 1/4"), INSTALADO EM REDE DE ALIMENTAÇÃO PARA HIDRANTE - FORNECIMENTO E INSTALAÇÃO. AF_10/2020</v>
      </c>
      <c r="D5602" s="94" t="str">
        <f>Cartilha_GLOBAL!D5602</f>
        <v>UN</v>
      </c>
      <c r="E5602" s="105">
        <f>Cartilha_GLOBAL!$E5602</f>
        <v>88.56</v>
      </c>
      <c r="F5602" s="182">
        <f>Cartilha_GLOBAL!$F5602</f>
        <v>108.7</v>
      </c>
      <c r="G5602" s="108"/>
      <c r="H5602" s="107">
        <f t="shared" si="345"/>
        <v>0</v>
      </c>
      <c r="I5602" s="143">
        <f t="shared" si="346"/>
        <v>0</v>
      </c>
      <c r="J5602" s="142"/>
      <c r="K5602" s="228"/>
      <c r="L5602" s="7" t="str">
        <f t="shared" si="347"/>
        <v/>
      </c>
      <c r="M5602" s="7" t="str">
        <f t="shared" si="348"/>
        <v/>
      </c>
      <c r="N5602" s="7" t="str">
        <f>Cartilha_GLOBAL!N5602</f>
        <v/>
      </c>
      <c r="O5602" s="144"/>
      <c r="Q5602" s="151"/>
      <c r="R5602" s="152">
        <v>0</v>
      </c>
      <c r="T5602" s="153">
        <f>IF(Cartilha_GLOBAL!R5602=0,0,IF(Cartilha_GLOBAL!R5602&gt;0,"c","b"))</f>
        <v>0</v>
      </c>
    </row>
    <row r="5603" ht="22.5" hidden="1" spans="1:20">
      <c r="A5603" s="158">
        <f>Cartilha_GLOBAL!A5603</f>
        <v>97470</v>
      </c>
      <c r="B5603" s="100" t="str">
        <f>Cartilha_GLOBAL!B5603</f>
        <v>SINAPI</v>
      </c>
      <c r="C5603" s="104" t="str">
        <f>Cartilha_GLOBAL!C5603</f>
        <v>LUVA, EM AÇO, CONEXÃO SOLDADA, DN 50 (2"), INSTALADO EM REDE DE ALIMENTAÇÃO PARA HIDRANTE - FORNECIMENTO E INSTALAÇÃO. AF_10/2020</v>
      </c>
      <c r="D5603" s="94" t="str">
        <f>Cartilha_GLOBAL!D5603</f>
        <v>UN</v>
      </c>
      <c r="E5603" s="105">
        <f>Cartilha_GLOBAL!$E5603</f>
        <v>109.45</v>
      </c>
      <c r="F5603" s="182">
        <f>Cartilha_GLOBAL!$F5603</f>
        <v>134.34</v>
      </c>
      <c r="G5603" s="108"/>
      <c r="H5603" s="107">
        <f t="shared" si="345"/>
        <v>0</v>
      </c>
      <c r="I5603" s="143">
        <f t="shared" si="346"/>
        <v>0</v>
      </c>
      <c r="J5603" s="142"/>
      <c r="K5603" s="228"/>
      <c r="L5603" s="7" t="str">
        <f t="shared" si="347"/>
        <v/>
      </c>
      <c r="M5603" s="7" t="str">
        <f t="shared" si="348"/>
        <v/>
      </c>
      <c r="N5603" s="7" t="str">
        <f>Cartilha_GLOBAL!N5603</f>
        <v/>
      </c>
      <c r="O5603" s="144"/>
      <c r="Q5603" s="151"/>
      <c r="R5603" s="152">
        <v>0</v>
      </c>
      <c r="T5603" s="153">
        <f>IF(Cartilha_GLOBAL!R5603=0,0,IF(Cartilha_GLOBAL!R5603&gt;0,"c","b"))</f>
        <v>0</v>
      </c>
    </row>
    <row r="5604" ht="22.5" hidden="1" spans="1:20">
      <c r="A5604" s="158">
        <f>Cartilha_GLOBAL!A5604</f>
        <v>97471</v>
      </c>
      <c r="B5604" s="100" t="str">
        <f>Cartilha_GLOBAL!B5604</f>
        <v>SINAPI</v>
      </c>
      <c r="C5604" s="104" t="str">
        <f>Cartilha_GLOBAL!C5604</f>
        <v>LUVA COM REDUÇÃO, EM AÇO, CONEXÃO SOLDADA, DN 50 X 40 MM (2" X 1 1/2"), INSTALADO EM REDE DE ALIMENTAÇÃO PARA HIDRANTE - FORNECIMENTO E INSTALAÇÃO. AF_10/2020</v>
      </c>
      <c r="D5604" s="94" t="str">
        <f>Cartilha_GLOBAL!D5604</f>
        <v>UN</v>
      </c>
      <c r="E5604" s="105">
        <f>Cartilha_GLOBAL!$E5604</f>
        <v>132.27</v>
      </c>
      <c r="F5604" s="182">
        <f>Cartilha_GLOBAL!$F5604</f>
        <v>162.35</v>
      </c>
      <c r="G5604" s="108"/>
      <c r="H5604" s="107">
        <f t="shared" si="345"/>
        <v>0</v>
      </c>
      <c r="I5604" s="143">
        <f t="shared" si="346"/>
        <v>0</v>
      </c>
      <c r="J5604" s="142"/>
      <c r="K5604" s="228"/>
      <c r="L5604" s="7" t="str">
        <f t="shared" si="347"/>
        <v/>
      </c>
      <c r="M5604" s="7" t="str">
        <f t="shared" si="348"/>
        <v/>
      </c>
      <c r="N5604" s="7" t="str">
        <f>Cartilha_GLOBAL!N5604</f>
        <v/>
      </c>
      <c r="O5604" s="144"/>
      <c r="Q5604" s="151"/>
      <c r="R5604" s="152">
        <v>0</v>
      </c>
      <c r="T5604" s="153">
        <f>IF(Cartilha_GLOBAL!R5604=0,0,IF(Cartilha_GLOBAL!R5604&gt;0,"c","b"))</f>
        <v>0</v>
      </c>
    </row>
    <row r="5605" ht="22.5" hidden="1" spans="1:20">
      <c r="A5605" s="158">
        <f>Cartilha_GLOBAL!A5605</f>
        <v>97474</v>
      </c>
      <c r="B5605" s="100" t="str">
        <f>Cartilha_GLOBAL!B5605</f>
        <v>SINAPI</v>
      </c>
      <c r="C5605" s="104" t="str">
        <f>Cartilha_GLOBAL!C5605</f>
        <v>LUVA, EM AÇO, CONEXÃO SOLDADA, DN 65 (2 1/2"), INSTALADO EM REDE DE ALIMENTAÇÃO PARA HIDRANTE - FORNECIMENTO E INSTALAÇÃO. AF_10/2020</v>
      </c>
      <c r="D5605" s="94" t="str">
        <f>Cartilha_GLOBAL!D5605</f>
        <v>UN</v>
      </c>
      <c r="E5605" s="105">
        <f>Cartilha_GLOBAL!$E5605</f>
        <v>200.05</v>
      </c>
      <c r="F5605" s="182">
        <f>Cartilha_GLOBAL!$F5605</f>
        <v>245.54</v>
      </c>
      <c r="G5605" s="108"/>
      <c r="H5605" s="107">
        <f t="shared" si="345"/>
        <v>0</v>
      </c>
      <c r="I5605" s="143">
        <f t="shared" si="346"/>
        <v>0</v>
      </c>
      <c r="J5605" s="142"/>
      <c r="K5605" s="228"/>
      <c r="L5605" s="7" t="str">
        <f t="shared" si="347"/>
        <v/>
      </c>
      <c r="M5605" s="7" t="str">
        <f t="shared" si="348"/>
        <v/>
      </c>
      <c r="N5605" s="7" t="str">
        <f>Cartilha_GLOBAL!N5605</f>
        <v/>
      </c>
      <c r="O5605" s="144"/>
      <c r="Q5605" s="151"/>
      <c r="R5605" s="152">
        <v>0</v>
      </c>
      <c r="T5605" s="153">
        <f>IF(Cartilha_GLOBAL!R5605=0,0,IF(Cartilha_GLOBAL!R5605&gt;0,"c","b"))</f>
        <v>0</v>
      </c>
    </row>
    <row r="5606" ht="22.5" hidden="1" spans="1:20">
      <c r="A5606" s="158">
        <f>Cartilha_GLOBAL!A5606</f>
        <v>97475</v>
      </c>
      <c r="B5606" s="100" t="str">
        <f>Cartilha_GLOBAL!B5606</f>
        <v>SINAPI</v>
      </c>
      <c r="C5606" s="104" t="str">
        <f>Cartilha_GLOBAL!C5606</f>
        <v>LUVA COM REDUÇÃO, EM AÇO, CONEXÃO SOLDADA, DN 65 X 50 MM (2 1/2" X 2"), INSTALADO EM REDE DE ALIMENTAÇÃO PARA HIDRANTE - FORNECIMENTO E INSTALAÇÃO. AF_10/2020</v>
      </c>
      <c r="D5606" s="94" t="str">
        <f>Cartilha_GLOBAL!D5606</f>
        <v>UN</v>
      </c>
      <c r="E5606" s="105">
        <f>Cartilha_GLOBAL!$E5606</f>
        <v>246.19</v>
      </c>
      <c r="F5606" s="182">
        <f>Cartilha_GLOBAL!$F5606</f>
        <v>302.17</v>
      </c>
      <c r="G5606" s="108"/>
      <c r="H5606" s="107">
        <f t="shared" si="345"/>
        <v>0</v>
      </c>
      <c r="I5606" s="143">
        <f t="shared" si="346"/>
        <v>0</v>
      </c>
      <c r="J5606" s="142"/>
      <c r="K5606" s="228"/>
      <c r="L5606" s="7" t="str">
        <f t="shared" si="347"/>
        <v/>
      </c>
      <c r="M5606" s="7" t="str">
        <f t="shared" si="348"/>
        <v/>
      </c>
      <c r="N5606" s="7" t="str">
        <f>Cartilha_GLOBAL!N5606</f>
        <v/>
      </c>
      <c r="O5606" s="144"/>
      <c r="Q5606" s="151"/>
      <c r="R5606" s="152">
        <v>0</v>
      </c>
      <c r="T5606" s="153">
        <f>IF(Cartilha_GLOBAL!R5606=0,0,IF(Cartilha_GLOBAL!R5606&gt;0,"c","b"))</f>
        <v>0</v>
      </c>
    </row>
    <row r="5607" ht="22.5" hidden="1" spans="1:20">
      <c r="A5607" s="158">
        <f>Cartilha_GLOBAL!A5607</f>
        <v>97477</v>
      </c>
      <c r="B5607" s="100" t="str">
        <f>Cartilha_GLOBAL!B5607</f>
        <v>SINAPI</v>
      </c>
      <c r="C5607" s="104" t="str">
        <f>Cartilha_GLOBAL!C5607</f>
        <v>LUVA, EM AÇO, CONEXÃO SOLDADA, DN 80 (3"), INSTALADO EM REDE DE ALIMENTAÇÃO PARA HIDRANTE - FORNECIMENTO E INSTALAÇÃO. AF_10/2020</v>
      </c>
      <c r="D5607" s="94" t="str">
        <f>Cartilha_GLOBAL!D5607</f>
        <v>UN</v>
      </c>
      <c r="E5607" s="105">
        <f>Cartilha_GLOBAL!$E5607</f>
        <v>266.48</v>
      </c>
      <c r="F5607" s="182">
        <f>Cartilha_GLOBAL!$F5607</f>
        <v>327.08</v>
      </c>
      <c r="G5607" s="108"/>
      <c r="H5607" s="107">
        <f t="shared" si="345"/>
        <v>0</v>
      </c>
      <c r="I5607" s="143">
        <f t="shared" si="346"/>
        <v>0</v>
      </c>
      <c r="J5607" s="142"/>
      <c r="K5607" s="228"/>
      <c r="L5607" s="7" t="str">
        <f t="shared" si="347"/>
        <v/>
      </c>
      <c r="M5607" s="7" t="str">
        <f t="shared" si="348"/>
        <v/>
      </c>
      <c r="N5607" s="7" t="str">
        <f>Cartilha_GLOBAL!N5607</f>
        <v/>
      </c>
      <c r="O5607" s="144"/>
      <c r="Q5607" s="151"/>
      <c r="R5607" s="152">
        <v>0</v>
      </c>
      <c r="T5607" s="153">
        <f>IF(Cartilha_GLOBAL!R5607=0,0,IF(Cartilha_GLOBAL!R5607&gt;0,"c","b"))</f>
        <v>0</v>
      </c>
    </row>
    <row r="5608" ht="22.5" hidden="1" spans="1:20">
      <c r="A5608" s="158">
        <f>Cartilha_GLOBAL!A5608</f>
        <v>97478</v>
      </c>
      <c r="B5608" s="100" t="str">
        <f>Cartilha_GLOBAL!B5608</f>
        <v>SINAPI</v>
      </c>
      <c r="C5608" s="104" t="str">
        <f>Cartilha_GLOBAL!C5608</f>
        <v>LUVA COM REDUÇÃO, EM AÇO, CONEXÃO SOLDADA, DN 80 X 65 MM (3" X 2 1/2"), INSTALADO EM REDE DE ALIMENTAÇÃO PARA HIDRANTE - FORNECIMENTO E INSTALAÇÃO. AF_10/2020</v>
      </c>
      <c r="D5608" s="94" t="str">
        <f>Cartilha_GLOBAL!D5608</f>
        <v>UN</v>
      </c>
      <c r="E5608" s="105">
        <f>Cartilha_GLOBAL!$E5608</f>
        <v>328.62</v>
      </c>
      <c r="F5608" s="182">
        <f>Cartilha_GLOBAL!$F5608</f>
        <v>403.35</v>
      </c>
      <c r="G5608" s="108"/>
      <c r="H5608" s="107">
        <f t="shared" si="345"/>
        <v>0</v>
      </c>
      <c r="I5608" s="143">
        <f t="shared" si="346"/>
        <v>0</v>
      </c>
      <c r="J5608" s="142"/>
      <c r="K5608" s="228"/>
      <c r="L5608" s="7" t="str">
        <f t="shared" si="347"/>
        <v/>
      </c>
      <c r="M5608" s="7" t="str">
        <f t="shared" si="348"/>
        <v/>
      </c>
      <c r="N5608" s="7" t="str">
        <f>Cartilha_GLOBAL!N5608</f>
        <v/>
      </c>
      <c r="O5608" s="144"/>
      <c r="Q5608" s="151"/>
      <c r="R5608" s="152">
        <v>0</v>
      </c>
      <c r="T5608" s="153">
        <f>IF(Cartilha_GLOBAL!R5608=0,0,IF(Cartilha_GLOBAL!R5608&gt;0,"c","b"))</f>
        <v>0</v>
      </c>
    </row>
    <row r="5609" ht="22.5" hidden="1" spans="1:20">
      <c r="A5609" s="158">
        <f>Cartilha_GLOBAL!A5609</f>
        <v>97479</v>
      </c>
      <c r="B5609" s="100" t="str">
        <f>Cartilha_GLOBAL!B5609</f>
        <v>SINAPI</v>
      </c>
      <c r="C5609" s="104" t="str">
        <f>Cartilha_GLOBAL!C5609</f>
        <v>CURVA 45 GRAUS, EM AÇO, CONEXÃO SOLDADA, DN 25 (1"), INSTALADO EM REDE DE ALIMENTAÇÃO PARA HIDRANTE - FORNECIMENTO E INSTALAÇÃO. AF_10/2020</v>
      </c>
      <c r="D5609" s="94" t="str">
        <f>Cartilha_GLOBAL!D5609</f>
        <v>UN</v>
      </c>
      <c r="E5609" s="105">
        <f>Cartilha_GLOBAL!$E5609</f>
        <v>65.46</v>
      </c>
      <c r="F5609" s="182">
        <f>Cartilha_GLOBAL!$F5609</f>
        <v>80.35</v>
      </c>
      <c r="G5609" s="108"/>
      <c r="H5609" s="107">
        <f t="shared" si="345"/>
        <v>0</v>
      </c>
      <c r="I5609" s="143">
        <f t="shared" si="346"/>
        <v>0</v>
      </c>
      <c r="J5609" s="142"/>
      <c r="K5609" s="228"/>
      <c r="L5609" s="7" t="str">
        <f t="shared" si="347"/>
        <v/>
      </c>
      <c r="M5609" s="7" t="str">
        <f t="shared" si="348"/>
        <v/>
      </c>
      <c r="N5609" s="7" t="str">
        <f>Cartilha_GLOBAL!N5609</f>
        <v/>
      </c>
      <c r="O5609" s="144"/>
      <c r="Q5609" s="151"/>
      <c r="R5609" s="152">
        <v>0</v>
      </c>
      <c r="T5609" s="153">
        <f>IF(Cartilha_GLOBAL!R5609=0,0,IF(Cartilha_GLOBAL!R5609&gt;0,"c","b"))</f>
        <v>0</v>
      </c>
    </row>
    <row r="5610" ht="22.5" hidden="1" spans="1:20">
      <c r="A5610" s="158">
        <f>Cartilha_GLOBAL!A5610</f>
        <v>97480</v>
      </c>
      <c r="B5610" s="100" t="str">
        <f>Cartilha_GLOBAL!B5610</f>
        <v>SINAPI</v>
      </c>
      <c r="C5610" s="104" t="str">
        <f>Cartilha_GLOBAL!C5610</f>
        <v>CURVA 90 GRAUS, EM AÇO, CONEXÃO SOLDADA, DN 25 (1"), INSTALADO EM REDE DE ALIMENTAÇÃO PARA HIDRANTE - FORNECIMENTO E INSTALAÇÃO. AF_10/2020</v>
      </c>
      <c r="D5610" s="94" t="str">
        <f>Cartilha_GLOBAL!D5610</f>
        <v>UN</v>
      </c>
      <c r="E5610" s="105">
        <f>Cartilha_GLOBAL!$E5610</f>
        <v>65.46</v>
      </c>
      <c r="F5610" s="182">
        <f>Cartilha_GLOBAL!$F5610</f>
        <v>80.35</v>
      </c>
      <c r="G5610" s="108"/>
      <c r="H5610" s="107">
        <f t="shared" si="345"/>
        <v>0</v>
      </c>
      <c r="I5610" s="143">
        <f t="shared" si="346"/>
        <v>0</v>
      </c>
      <c r="J5610" s="142"/>
      <c r="K5610" s="228"/>
      <c r="L5610" s="7" t="str">
        <f t="shared" si="347"/>
        <v/>
      </c>
      <c r="M5610" s="7" t="str">
        <f t="shared" si="348"/>
        <v/>
      </c>
      <c r="N5610" s="7" t="str">
        <f>Cartilha_GLOBAL!N5610</f>
        <v/>
      </c>
      <c r="O5610" s="144"/>
      <c r="Q5610" s="151"/>
      <c r="R5610" s="152">
        <v>0</v>
      </c>
      <c r="T5610" s="153">
        <f>IF(Cartilha_GLOBAL!R5610=0,0,IF(Cartilha_GLOBAL!R5610&gt;0,"c","b"))</f>
        <v>0</v>
      </c>
    </row>
    <row r="5611" ht="22.5" hidden="1" spans="1:20">
      <c r="A5611" s="158">
        <f>Cartilha_GLOBAL!A5611</f>
        <v>97481</v>
      </c>
      <c r="B5611" s="100" t="str">
        <f>Cartilha_GLOBAL!B5611</f>
        <v>SINAPI</v>
      </c>
      <c r="C5611" s="104" t="str">
        <f>Cartilha_GLOBAL!C5611</f>
        <v>CURVA 45 GRAUS, EM AÇO, CONEXÃO SOLDADA, DN 32 (1 1/4"), INSTALADO EM REDE DE ALIMENTAÇÃO PARA HIDRANTE - FORNECIMENTO E INSTALAÇÃO. AF_10/2020</v>
      </c>
      <c r="D5611" s="94" t="str">
        <f>Cartilha_GLOBAL!D5611</f>
        <v>UN</v>
      </c>
      <c r="E5611" s="105">
        <f>Cartilha_GLOBAL!$E5611</f>
        <v>94.82</v>
      </c>
      <c r="F5611" s="182">
        <f>Cartilha_GLOBAL!$F5611</f>
        <v>116.38</v>
      </c>
      <c r="G5611" s="108"/>
      <c r="H5611" s="107">
        <f t="shared" si="345"/>
        <v>0</v>
      </c>
      <c r="I5611" s="143">
        <f t="shared" si="346"/>
        <v>0</v>
      </c>
      <c r="J5611" s="142"/>
      <c r="K5611" s="228"/>
      <c r="L5611" s="7" t="str">
        <f t="shared" si="347"/>
        <v/>
      </c>
      <c r="M5611" s="7" t="str">
        <f t="shared" si="348"/>
        <v/>
      </c>
      <c r="N5611" s="7" t="str">
        <f>Cartilha_GLOBAL!N5611</f>
        <v/>
      </c>
      <c r="O5611" s="144"/>
      <c r="Q5611" s="151"/>
      <c r="R5611" s="152">
        <v>0</v>
      </c>
      <c r="T5611" s="153">
        <f>IF(Cartilha_GLOBAL!R5611=0,0,IF(Cartilha_GLOBAL!R5611&gt;0,"c","b"))</f>
        <v>0</v>
      </c>
    </row>
    <row r="5612" ht="22.5" hidden="1" spans="1:20">
      <c r="A5612" s="158">
        <f>Cartilha_GLOBAL!A5612</f>
        <v>97482</v>
      </c>
      <c r="B5612" s="100" t="str">
        <f>Cartilha_GLOBAL!B5612</f>
        <v>SINAPI</v>
      </c>
      <c r="C5612" s="104" t="str">
        <f>Cartilha_GLOBAL!C5612</f>
        <v>CURVA 90 GRAUS, EM AÇO, CONEXÃO SOLDADA, DN 32 (1 1/4"), INSTALADO EM REDE DE ALIMENTAÇÃO PARA HIDRANTE - FORNECIMENTO E INSTALAÇÃO. AF_10/2020</v>
      </c>
      <c r="D5612" s="94" t="str">
        <f>Cartilha_GLOBAL!D5612</f>
        <v>UN</v>
      </c>
      <c r="E5612" s="105">
        <f>Cartilha_GLOBAL!$E5612</f>
        <v>94.82</v>
      </c>
      <c r="F5612" s="182">
        <f>Cartilha_GLOBAL!$F5612</f>
        <v>116.38</v>
      </c>
      <c r="G5612" s="108"/>
      <c r="H5612" s="107">
        <f t="shared" si="345"/>
        <v>0</v>
      </c>
      <c r="I5612" s="143">
        <f t="shared" si="346"/>
        <v>0</v>
      </c>
      <c r="J5612" s="142"/>
      <c r="K5612" s="228"/>
      <c r="L5612" s="7" t="str">
        <f t="shared" si="347"/>
        <v/>
      </c>
      <c r="M5612" s="7" t="str">
        <f t="shared" si="348"/>
        <v/>
      </c>
      <c r="N5612" s="7" t="str">
        <f>Cartilha_GLOBAL!N5612</f>
        <v/>
      </c>
      <c r="O5612" s="144"/>
      <c r="Q5612" s="151"/>
      <c r="R5612" s="152">
        <v>0</v>
      </c>
      <c r="T5612" s="153">
        <f>IF(Cartilha_GLOBAL!R5612=0,0,IF(Cartilha_GLOBAL!R5612&gt;0,"c","b"))</f>
        <v>0</v>
      </c>
    </row>
    <row r="5613" ht="22.5" hidden="1" spans="1:20">
      <c r="A5613" s="158">
        <f>Cartilha_GLOBAL!A5613</f>
        <v>97483</v>
      </c>
      <c r="B5613" s="100" t="str">
        <f>Cartilha_GLOBAL!B5613</f>
        <v>SINAPI</v>
      </c>
      <c r="C5613" s="104" t="str">
        <f>Cartilha_GLOBAL!C5613</f>
        <v>CURVA 45 GRAUS, EM AÇO, CONEXÃO SOLDADA, DN 40 (1 1/2"), INSTALADO EM REDE DE ALIMENTAÇÃO PARA HIDRANTE - FORNECIMENTO E INSTALAÇÃO. AF_10/2020</v>
      </c>
      <c r="D5613" s="94" t="str">
        <f>Cartilha_GLOBAL!D5613</f>
        <v>UN</v>
      </c>
      <c r="E5613" s="105">
        <f>Cartilha_GLOBAL!$E5613</f>
        <v>132.74</v>
      </c>
      <c r="F5613" s="182">
        <f>Cartilha_GLOBAL!$F5613</f>
        <v>162.93</v>
      </c>
      <c r="G5613" s="108"/>
      <c r="H5613" s="107">
        <f t="shared" si="345"/>
        <v>0</v>
      </c>
      <c r="I5613" s="143">
        <f t="shared" si="346"/>
        <v>0</v>
      </c>
      <c r="J5613" s="142"/>
      <c r="K5613" s="228"/>
      <c r="L5613" s="7" t="str">
        <f t="shared" si="347"/>
        <v/>
      </c>
      <c r="M5613" s="7" t="str">
        <f t="shared" si="348"/>
        <v/>
      </c>
      <c r="N5613" s="7" t="str">
        <f>Cartilha_GLOBAL!N5613</f>
        <v/>
      </c>
      <c r="O5613" s="144"/>
      <c r="Q5613" s="151"/>
      <c r="R5613" s="152">
        <v>0</v>
      </c>
      <c r="T5613" s="153">
        <f>IF(Cartilha_GLOBAL!R5613=0,0,IF(Cartilha_GLOBAL!R5613&gt;0,"c","b"))</f>
        <v>0</v>
      </c>
    </row>
    <row r="5614" ht="22.5" hidden="1" spans="1:20">
      <c r="A5614" s="158">
        <f>Cartilha_GLOBAL!A5614</f>
        <v>97484</v>
      </c>
      <c r="B5614" s="100" t="str">
        <f>Cartilha_GLOBAL!B5614</f>
        <v>SINAPI</v>
      </c>
      <c r="C5614" s="104" t="str">
        <f>Cartilha_GLOBAL!C5614</f>
        <v>CURVA 90 GRAUS, EM AÇO, CONEXÃO SOLDADA, DN 40 (1 1/2"), INSTALADO EM REDE DE ALIMENTAÇÃO PARA HIDRANTE - FORNECIMENTO E INSTALAÇÃO. AF_10/2020</v>
      </c>
      <c r="D5614" s="94" t="str">
        <f>Cartilha_GLOBAL!D5614</f>
        <v>UN</v>
      </c>
      <c r="E5614" s="105">
        <f>Cartilha_GLOBAL!$E5614</f>
        <v>132.74</v>
      </c>
      <c r="F5614" s="182">
        <f>Cartilha_GLOBAL!$F5614</f>
        <v>162.93</v>
      </c>
      <c r="G5614" s="108"/>
      <c r="H5614" s="107">
        <f t="shared" ref="H5614:H5677" si="349">IF(G5614=0,0,F5614)</f>
        <v>0</v>
      </c>
      <c r="I5614" s="143">
        <f t="shared" ref="I5614:I5677" si="350">IF(ISBLANK(G5614),0,IF(R5614=0,ROUND(G5614*H5614,2),IF(R5614="b",ROUNDDOWN(G5614*H5614,2),ROUNDUP(G5614*H5614,2))))</f>
        <v>0</v>
      </c>
      <c r="J5614" s="142"/>
      <c r="K5614" s="228"/>
      <c r="L5614" s="7" t="str">
        <f t="shared" ref="L5614:L5677" si="351">IF(K5614="X","x",IF(K5614="xx","x",IF(I5614&gt;0,"x","")))</f>
        <v/>
      </c>
      <c r="M5614" s="7" t="str">
        <f t="shared" ref="M5614:M5677" si="352">IF(K5614="X","x",IF(K5614="xx","x",IF(I5614&gt;0,"x","")))</f>
        <v/>
      </c>
      <c r="N5614" s="7" t="str">
        <f>Cartilha_GLOBAL!N5614</f>
        <v/>
      </c>
      <c r="O5614" s="144"/>
      <c r="Q5614" s="151"/>
      <c r="R5614" s="152">
        <v>0</v>
      </c>
      <c r="T5614" s="153">
        <f>IF(Cartilha_GLOBAL!R5614=0,0,IF(Cartilha_GLOBAL!R5614&gt;0,"c","b"))</f>
        <v>0</v>
      </c>
    </row>
    <row r="5615" ht="22.5" hidden="1" spans="1:20">
      <c r="A5615" s="158">
        <f>Cartilha_GLOBAL!A5615</f>
        <v>97485</v>
      </c>
      <c r="B5615" s="100" t="str">
        <f>Cartilha_GLOBAL!B5615</f>
        <v>SINAPI</v>
      </c>
      <c r="C5615" s="104" t="str">
        <f>Cartilha_GLOBAL!C5615</f>
        <v>CURVA 45 GRAUS, EM AÇO, CONEXÃO SOLDADA, DN 50 (2"), INSTALADO EM REDE DE ALIMENTAÇÃO PARA HIDRANTE - FORNECIMENTO E INSTALAÇÃO. AF_10/2020</v>
      </c>
      <c r="D5615" s="94" t="str">
        <f>Cartilha_GLOBAL!D5615</f>
        <v>UN</v>
      </c>
      <c r="E5615" s="105">
        <f>Cartilha_GLOBAL!$E5615</f>
        <v>183</v>
      </c>
      <c r="F5615" s="182">
        <f>Cartilha_GLOBAL!$F5615</f>
        <v>224.61</v>
      </c>
      <c r="G5615" s="108"/>
      <c r="H5615" s="107">
        <f t="shared" si="349"/>
        <v>0</v>
      </c>
      <c r="I5615" s="143">
        <f t="shared" si="350"/>
        <v>0</v>
      </c>
      <c r="J5615" s="142"/>
      <c r="K5615" s="228"/>
      <c r="L5615" s="7" t="str">
        <f t="shared" si="351"/>
        <v/>
      </c>
      <c r="M5615" s="7" t="str">
        <f t="shared" si="352"/>
        <v/>
      </c>
      <c r="N5615" s="7" t="str">
        <f>Cartilha_GLOBAL!N5615</f>
        <v/>
      </c>
      <c r="O5615" s="144"/>
      <c r="Q5615" s="151"/>
      <c r="R5615" s="152">
        <v>0</v>
      </c>
      <c r="T5615" s="153">
        <f>IF(Cartilha_GLOBAL!R5615=0,0,IF(Cartilha_GLOBAL!R5615&gt;0,"c","b"))</f>
        <v>0</v>
      </c>
    </row>
    <row r="5616" ht="22.5" hidden="1" spans="1:20">
      <c r="A5616" s="158">
        <f>Cartilha_GLOBAL!A5616</f>
        <v>97486</v>
      </c>
      <c r="B5616" s="100" t="str">
        <f>Cartilha_GLOBAL!B5616</f>
        <v>SINAPI</v>
      </c>
      <c r="C5616" s="104" t="str">
        <f>Cartilha_GLOBAL!C5616</f>
        <v>CURVA 90 GRAUS, EM AÇO, CONEXÃO SOLDADA, DN 50 (2"), INSTALADO EM REDE DE ALIMENTAÇÃO PARA HIDRANTE - FORNECIMENTO E INSTALAÇÃO. AF_10/2020</v>
      </c>
      <c r="D5616" s="94" t="str">
        <f>Cartilha_GLOBAL!D5616</f>
        <v>UN</v>
      </c>
      <c r="E5616" s="105">
        <f>Cartilha_GLOBAL!$E5616</f>
        <v>196.03</v>
      </c>
      <c r="F5616" s="182">
        <f>Cartilha_GLOBAL!$F5616</f>
        <v>240.61</v>
      </c>
      <c r="G5616" s="108"/>
      <c r="H5616" s="107">
        <f t="shared" si="349"/>
        <v>0</v>
      </c>
      <c r="I5616" s="143">
        <f t="shared" si="350"/>
        <v>0</v>
      </c>
      <c r="J5616" s="142"/>
      <c r="K5616" s="228"/>
      <c r="L5616" s="7" t="str">
        <f t="shared" si="351"/>
        <v/>
      </c>
      <c r="M5616" s="7" t="str">
        <f t="shared" si="352"/>
        <v/>
      </c>
      <c r="N5616" s="7" t="str">
        <f>Cartilha_GLOBAL!N5616</f>
        <v/>
      </c>
      <c r="O5616" s="144"/>
      <c r="Q5616" s="151"/>
      <c r="R5616" s="152">
        <v>0</v>
      </c>
      <c r="T5616" s="153">
        <f>IF(Cartilha_GLOBAL!R5616=0,0,IF(Cartilha_GLOBAL!R5616&gt;0,"c","b"))</f>
        <v>0</v>
      </c>
    </row>
    <row r="5617" ht="22.5" hidden="1" spans="1:20">
      <c r="A5617" s="158">
        <f>Cartilha_GLOBAL!A5617</f>
        <v>97487</v>
      </c>
      <c r="B5617" s="100" t="str">
        <f>Cartilha_GLOBAL!B5617</f>
        <v>SINAPI</v>
      </c>
      <c r="C5617" s="104" t="str">
        <f>Cartilha_GLOBAL!C5617</f>
        <v>CURVA 45 GRAUS, EM AÇO, CONEXÃO SOLDADA, DN 65 (2 1/2"), INSTALADO EM REDE DE ALIMENTAÇÃO PARA HIDRANTE - FORNECIMENTO E INSTALAÇÃO. AF_10/2020</v>
      </c>
      <c r="D5617" s="94" t="str">
        <f>Cartilha_GLOBAL!D5617</f>
        <v>UN</v>
      </c>
      <c r="E5617" s="105">
        <f>Cartilha_GLOBAL!$E5617</f>
        <v>336.57</v>
      </c>
      <c r="F5617" s="182">
        <f>Cartilha_GLOBAL!$F5617</f>
        <v>413.11</v>
      </c>
      <c r="G5617" s="108"/>
      <c r="H5617" s="107">
        <f t="shared" si="349"/>
        <v>0</v>
      </c>
      <c r="I5617" s="143">
        <f t="shared" si="350"/>
        <v>0</v>
      </c>
      <c r="J5617" s="142"/>
      <c r="K5617" s="228"/>
      <c r="L5617" s="7" t="str">
        <f t="shared" si="351"/>
        <v/>
      </c>
      <c r="M5617" s="7" t="str">
        <f t="shared" si="352"/>
        <v/>
      </c>
      <c r="N5617" s="7" t="str">
        <f>Cartilha_GLOBAL!N5617</f>
        <v/>
      </c>
      <c r="O5617" s="144"/>
      <c r="Q5617" s="151"/>
      <c r="R5617" s="152">
        <v>0</v>
      </c>
      <c r="T5617" s="153">
        <f>IF(Cartilha_GLOBAL!R5617=0,0,IF(Cartilha_GLOBAL!R5617&gt;0,"c","b"))</f>
        <v>0</v>
      </c>
    </row>
    <row r="5618" ht="22.5" hidden="1" spans="1:20">
      <c r="A5618" s="158">
        <f>Cartilha_GLOBAL!A5618</f>
        <v>97488</v>
      </c>
      <c r="B5618" s="100" t="str">
        <f>Cartilha_GLOBAL!B5618</f>
        <v>SINAPI</v>
      </c>
      <c r="C5618" s="104" t="str">
        <f>Cartilha_GLOBAL!C5618</f>
        <v>CURVA 90 GRAUS, EM AÇO, CONEXÃO SOLDADA, DN 65 (2 1/2"), INSTALADO EM REDE DE ALIMENTAÇÃO PARA HIDRANTE - FORNECIMENTO E INSTALAÇÃO. AF_10/2020</v>
      </c>
      <c r="D5618" s="94" t="str">
        <f>Cartilha_GLOBAL!D5618</f>
        <v>UN</v>
      </c>
      <c r="E5618" s="105">
        <f>Cartilha_GLOBAL!$E5618</f>
        <v>357.4</v>
      </c>
      <c r="F5618" s="182">
        <f>Cartilha_GLOBAL!$F5618</f>
        <v>438.67</v>
      </c>
      <c r="G5618" s="108"/>
      <c r="H5618" s="107">
        <f t="shared" si="349"/>
        <v>0</v>
      </c>
      <c r="I5618" s="143">
        <f t="shared" si="350"/>
        <v>0</v>
      </c>
      <c r="J5618" s="142"/>
      <c r="K5618" s="228"/>
      <c r="L5618" s="7" t="str">
        <f t="shared" si="351"/>
        <v/>
      </c>
      <c r="M5618" s="7" t="str">
        <f t="shared" si="352"/>
        <v/>
      </c>
      <c r="N5618" s="7" t="str">
        <f>Cartilha_GLOBAL!N5618</f>
        <v/>
      </c>
      <c r="O5618" s="144"/>
      <c r="Q5618" s="151"/>
      <c r="R5618" s="152">
        <v>0</v>
      </c>
      <c r="T5618" s="153">
        <f>IF(Cartilha_GLOBAL!R5618=0,0,IF(Cartilha_GLOBAL!R5618&gt;0,"c","b"))</f>
        <v>0</v>
      </c>
    </row>
    <row r="5619" ht="22.5" hidden="1" spans="1:20">
      <c r="A5619" s="158">
        <f>Cartilha_GLOBAL!A5619</f>
        <v>97489</v>
      </c>
      <c r="B5619" s="100" t="str">
        <f>Cartilha_GLOBAL!B5619</f>
        <v>SINAPI</v>
      </c>
      <c r="C5619" s="104" t="str">
        <f>Cartilha_GLOBAL!C5619</f>
        <v>CURVA 45 GRAUS, EM AÇO, CONEXÃO SOLDADA, DN 80 (3"), INSTALADO EM REDE DE ALIMENTAÇÃO PARA HIDRANTE - FORNECIMENTO E INSTALAÇÃO. AF_10/2020</v>
      </c>
      <c r="D5619" s="94" t="str">
        <f>Cartilha_GLOBAL!D5619</f>
        <v>UN</v>
      </c>
      <c r="E5619" s="105">
        <f>Cartilha_GLOBAL!$E5619</f>
        <v>797.45</v>
      </c>
      <c r="F5619" s="182">
        <f>Cartilha_GLOBAL!$F5619</f>
        <v>978.79</v>
      </c>
      <c r="G5619" s="108"/>
      <c r="H5619" s="107">
        <f t="shared" si="349"/>
        <v>0</v>
      </c>
      <c r="I5619" s="143">
        <f t="shared" si="350"/>
        <v>0</v>
      </c>
      <c r="J5619" s="142"/>
      <c r="K5619" s="228"/>
      <c r="L5619" s="7" t="str">
        <f t="shared" si="351"/>
        <v/>
      </c>
      <c r="M5619" s="7" t="str">
        <f t="shared" si="352"/>
        <v/>
      </c>
      <c r="N5619" s="7" t="str">
        <f>Cartilha_GLOBAL!N5619</f>
        <v/>
      </c>
      <c r="O5619" s="144"/>
      <c r="Q5619" s="151"/>
      <c r="R5619" s="152">
        <v>0</v>
      </c>
      <c r="T5619" s="153">
        <f>IF(Cartilha_GLOBAL!R5619=0,0,IF(Cartilha_GLOBAL!R5619&gt;0,"c","b"))</f>
        <v>0</v>
      </c>
    </row>
    <row r="5620" ht="22.5" hidden="1" spans="1:20">
      <c r="A5620" s="158">
        <f>Cartilha_GLOBAL!A5620</f>
        <v>97490</v>
      </c>
      <c r="B5620" s="100" t="str">
        <f>Cartilha_GLOBAL!B5620</f>
        <v>SINAPI</v>
      </c>
      <c r="C5620" s="104" t="str">
        <f>Cartilha_GLOBAL!C5620</f>
        <v>CURVA 90 GRAUS, EM AÇO, CONEXÃO SOLDADA, DN 80 (3"), INSTALADO EM REDE DE ALIMENTAÇÃO PARA HIDRANTE - FORNECIMENTO E INSTALAÇÃO. AF_10/2020</v>
      </c>
      <c r="D5620" s="94" t="str">
        <f>Cartilha_GLOBAL!D5620</f>
        <v>UN</v>
      </c>
      <c r="E5620" s="105">
        <f>Cartilha_GLOBAL!$E5620</f>
        <v>703.99</v>
      </c>
      <c r="F5620" s="182">
        <f>Cartilha_GLOBAL!$F5620</f>
        <v>864.08</v>
      </c>
      <c r="G5620" s="108"/>
      <c r="H5620" s="107">
        <f t="shared" si="349"/>
        <v>0</v>
      </c>
      <c r="I5620" s="143">
        <f t="shared" si="350"/>
        <v>0</v>
      </c>
      <c r="J5620" s="142"/>
      <c r="K5620" s="228"/>
      <c r="L5620" s="7" t="str">
        <f t="shared" si="351"/>
        <v/>
      </c>
      <c r="M5620" s="7" t="str">
        <f t="shared" si="352"/>
        <v/>
      </c>
      <c r="N5620" s="7" t="str">
        <f>Cartilha_GLOBAL!N5620</f>
        <v/>
      </c>
      <c r="O5620" s="144"/>
      <c r="Q5620" s="151"/>
      <c r="R5620" s="152">
        <v>0</v>
      </c>
      <c r="T5620" s="153">
        <f>IF(Cartilha_GLOBAL!R5620=0,0,IF(Cartilha_GLOBAL!R5620&gt;0,"c","b"))</f>
        <v>0</v>
      </c>
    </row>
    <row r="5621" ht="22.5" hidden="1" spans="1:20">
      <c r="A5621" s="158">
        <f>Cartilha_GLOBAL!A5621</f>
        <v>97491</v>
      </c>
      <c r="B5621" s="100" t="str">
        <f>Cartilha_GLOBAL!B5621</f>
        <v>SINAPI</v>
      </c>
      <c r="C5621" s="104" t="str">
        <f>Cartilha_GLOBAL!C5621</f>
        <v>TÊ, EM AÇO, CONEXÃO SOLDADA, DN 25 (1"), INSTALADO EM REDE DE ALIMENTAÇÃO PARA HIDRANTE - FORNECIMENTO E INSTALAÇÃO. AF_10/2020</v>
      </c>
      <c r="D5621" s="94" t="str">
        <f>Cartilha_GLOBAL!D5621</f>
        <v>UN</v>
      </c>
      <c r="E5621" s="105">
        <f>Cartilha_GLOBAL!$E5621</f>
        <v>101.05</v>
      </c>
      <c r="F5621" s="182">
        <f>Cartilha_GLOBAL!$F5621</f>
        <v>124.03</v>
      </c>
      <c r="G5621" s="108"/>
      <c r="H5621" s="107">
        <f t="shared" si="349"/>
        <v>0</v>
      </c>
      <c r="I5621" s="143">
        <f t="shared" si="350"/>
        <v>0</v>
      </c>
      <c r="J5621" s="142"/>
      <c r="K5621" s="228"/>
      <c r="L5621" s="7" t="str">
        <f t="shared" si="351"/>
        <v/>
      </c>
      <c r="M5621" s="7" t="str">
        <f t="shared" si="352"/>
        <v/>
      </c>
      <c r="N5621" s="7" t="str">
        <f>Cartilha_GLOBAL!N5621</f>
        <v/>
      </c>
      <c r="O5621" s="144"/>
      <c r="Q5621" s="151"/>
      <c r="R5621" s="152">
        <v>0</v>
      </c>
      <c r="T5621" s="153">
        <f>IF(Cartilha_GLOBAL!R5621=0,0,IF(Cartilha_GLOBAL!R5621&gt;0,"c","b"))</f>
        <v>0</v>
      </c>
    </row>
    <row r="5622" ht="22.5" hidden="1" spans="1:20">
      <c r="A5622" s="158">
        <f>Cartilha_GLOBAL!A5622</f>
        <v>97492</v>
      </c>
      <c r="B5622" s="100" t="str">
        <f>Cartilha_GLOBAL!B5622</f>
        <v>SINAPI</v>
      </c>
      <c r="C5622" s="104" t="str">
        <f>Cartilha_GLOBAL!C5622</f>
        <v>TÊ, EM AÇO, CONEXÃO SOLDADA, DN 32 (1 1/4"), INSTALADO EM REDE DE ALIMENTAÇÃO PARA HIDRANTE - FORNECIMENTO E INSTALAÇÃO. AF_10/2020</v>
      </c>
      <c r="D5622" s="94" t="str">
        <f>Cartilha_GLOBAL!D5622</f>
        <v>UN</v>
      </c>
      <c r="E5622" s="105">
        <f>Cartilha_GLOBAL!$E5622</f>
        <v>148.19</v>
      </c>
      <c r="F5622" s="182">
        <f>Cartilha_GLOBAL!$F5622</f>
        <v>181.89</v>
      </c>
      <c r="G5622" s="108"/>
      <c r="H5622" s="107">
        <f t="shared" si="349"/>
        <v>0</v>
      </c>
      <c r="I5622" s="143">
        <f t="shared" si="350"/>
        <v>0</v>
      </c>
      <c r="J5622" s="142"/>
      <c r="K5622" s="228"/>
      <c r="L5622" s="7" t="str">
        <f t="shared" si="351"/>
        <v/>
      </c>
      <c r="M5622" s="7" t="str">
        <f t="shared" si="352"/>
        <v/>
      </c>
      <c r="N5622" s="7" t="str">
        <f>Cartilha_GLOBAL!N5622</f>
        <v/>
      </c>
      <c r="O5622" s="144"/>
      <c r="Q5622" s="151"/>
      <c r="R5622" s="152">
        <v>0</v>
      </c>
      <c r="T5622" s="153">
        <f>IF(Cartilha_GLOBAL!R5622=0,0,IF(Cartilha_GLOBAL!R5622&gt;0,"c","b"))</f>
        <v>0</v>
      </c>
    </row>
    <row r="5623" ht="22.5" hidden="1" spans="1:20">
      <c r="A5623" s="158">
        <f>Cartilha_GLOBAL!A5623</f>
        <v>97493</v>
      </c>
      <c r="B5623" s="100" t="str">
        <f>Cartilha_GLOBAL!B5623</f>
        <v>SINAPI</v>
      </c>
      <c r="C5623" s="104" t="str">
        <f>Cartilha_GLOBAL!C5623</f>
        <v>TÊ, EM AÇO, CONEXÃO SOLDADA, DN 40 (1 1/2"), INSTALADO EM REDE DE ALIMENTAÇÃO PARA HIDRANTE - FORNECIMENTO E INSTALAÇÃO. AF_10/2020</v>
      </c>
      <c r="D5623" s="94" t="str">
        <f>Cartilha_GLOBAL!D5623</f>
        <v>UN</v>
      </c>
      <c r="E5623" s="105">
        <f>Cartilha_GLOBAL!$E5623</f>
        <v>191.08</v>
      </c>
      <c r="F5623" s="182">
        <f>Cartilha_GLOBAL!$F5623</f>
        <v>234.53</v>
      </c>
      <c r="G5623" s="108"/>
      <c r="H5623" s="107">
        <f t="shared" si="349"/>
        <v>0</v>
      </c>
      <c r="I5623" s="143">
        <f t="shared" si="350"/>
        <v>0</v>
      </c>
      <c r="J5623" s="142"/>
      <c r="K5623" s="228"/>
      <c r="L5623" s="7" t="str">
        <f t="shared" si="351"/>
        <v/>
      </c>
      <c r="M5623" s="7" t="str">
        <f t="shared" si="352"/>
        <v/>
      </c>
      <c r="N5623" s="7" t="str">
        <f>Cartilha_GLOBAL!N5623</f>
        <v/>
      </c>
      <c r="O5623" s="144"/>
      <c r="Q5623" s="151"/>
      <c r="R5623" s="152">
        <v>0</v>
      </c>
      <c r="T5623" s="153">
        <f>IF(Cartilha_GLOBAL!R5623=0,0,IF(Cartilha_GLOBAL!R5623&gt;0,"c","b"))</f>
        <v>0</v>
      </c>
    </row>
    <row r="5624" ht="22.5" hidden="1" spans="1:20">
      <c r="A5624" s="158">
        <f>Cartilha_GLOBAL!A5624</f>
        <v>97494</v>
      </c>
      <c r="B5624" s="100" t="str">
        <f>Cartilha_GLOBAL!B5624</f>
        <v>SINAPI</v>
      </c>
      <c r="C5624" s="104" t="str">
        <f>Cartilha_GLOBAL!C5624</f>
        <v>TÊ, EM AÇO, CONEXÃO SOLDADA, DN 50 (2"), INSTALADO EM REDE DE ALIMENTAÇÃO PARA HIDRANTE - FORNECIMENTO E INSTALAÇÃO. AF_10/2020</v>
      </c>
      <c r="D5624" s="94" t="str">
        <f>Cartilha_GLOBAL!D5624</f>
        <v>UN</v>
      </c>
      <c r="E5624" s="105">
        <f>Cartilha_GLOBAL!$E5624</f>
        <v>296.24</v>
      </c>
      <c r="F5624" s="182">
        <f>Cartilha_GLOBAL!$F5624</f>
        <v>363.6</v>
      </c>
      <c r="G5624" s="108"/>
      <c r="H5624" s="107">
        <f t="shared" si="349"/>
        <v>0</v>
      </c>
      <c r="I5624" s="143">
        <f t="shared" si="350"/>
        <v>0</v>
      </c>
      <c r="J5624" s="142"/>
      <c r="K5624" s="228"/>
      <c r="L5624" s="7" t="str">
        <f t="shared" si="351"/>
        <v/>
      </c>
      <c r="M5624" s="7" t="str">
        <f t="shared" si="352"/>
        <v/>
      </c>
      <c r="N5624" s="7" t="str">
        <f>Cartilha_GLOBAL!N5624</f>
        <v/>
      </c>
      <c r="O5624" s="144"/>
      <c r="Q5624" s="151"/>
      <c r="R5624" s="152">
        <v>0</v>
      </c>
      <c r="T5624" s="153">
        <f>IF(Cartilha_GLOBAL!R5624=0,0,IF(Cartilha_GLOBAL!R5624&gt;0,"c","b"))</f>
        <v>0</v>
      </c>
    </row>
    <row r="5625" ht="22.5" hidden="1" spans="1:20">
      <c r="A5625" s="158">
        <f>Cartilha_GLOBAL!A5625</f>
        <v>97495</v>
      </c>
      <c r="B5625" s="100" t="str">
        <f>Cartilha_GLOBAL!B5625</f>
        <v>SINAPI</v>
      </c>
      <c r="C5625" s="104" t="str">
        <f>Cartilha_GLOBAL!C5625</f>
        <v>TÊ, EM AÇO, CONEXÃO SOLDADA, DN 65 (2 1/2"), INSTALADO EM REDE DE ALIMENTAÇÃO PARA HIDRANTE - FORNECIMENTO E INSTALAÇÃO. AF_10/2020</v>
      </c>
      <c r="D5625" s="94" t="str">
        <f>Cartilha_GLOBAL!D5625</f>
        <v>UN</v>
      </c>
      <c r="E5625" s="105">
        <f>Cartilha_GLOBAL!$E5625</f>
        <v>542.23</v>
      </c>
      <c r="F5625" s="182">
        <f>Cartilha_GLOBAL!$F5625</f>
        <v>665.53</v>
      </c>
      <c r="G5625" s="108"/>
      <c r="H5625" s="107">
        <f t="shared" si="349"/>
        <v>0</v>
      </c>
      <c r="I5625" s="143">
        <f t="shared" si="350"/>
        <v>0</v>
      </c>
      <c r="J5625" s="142"/>
      <c r="K5625" s="145"/>
      <c r="L5625" s="7" t="str">
        <f t="shared" si="351"/>
        <v/>
      </c>
      <c r="M5625" s="7" t="str">
        <f t="shared" si="352"/>
        <v/>
      </c>
      <c r="N5625" s="7" t="str">
        <f>Cartilha_GLOBAL!N5625</f>
        <v/>
      </c>
      <c r="O5625" s="144"/>
      <c r="Q5625" s="151"/>
      <c r="R5625" s="152">
        <v>0</v>
      </c>
      <c r="T5625" s="153">
        <f>IF(Cartilha_GLOBAL!R5625=0,0,IF(Cartilha_GLOBAL!R5625&gt;0,"c","b"))</f>
        <v>0</v>
      </c>
    </row>
    <row r="5626" ht="22.5" hidden="1" spans="1:20">
      <c r="A5626" s="158">
        <f>Cartilha_GLOBAL!A5626</f>
        <v>97496</v>
      </c>
      <c r="B5626" s="100" t="str">
        <f>Cartilha_GLOBAL!B5626</f>
        <v>SINAPI</v>
      </c>
      <c r="C5626" s="104" t="str">
        <f>Cartilha_GLOBAL!C5626</f>
        <v>TÊ, EM AÇO, CONEXÃO SOLDADA, DN 80 (3"), INSTALADO EM REDE DE ALIMENTAÇÃO PARA HIDRANTE - FORNECIMENTO E INSTALAÇÃO. AF_10/2020</v>
      </c>
      <c r="D5626" s="94" t="str">
        <f>Cartilha_GLOBAL!D5626</f>
        <v>UN</v>
      </c>
      <c r="E5626" s="105">
        <f>Cartilha_GLOBAL!$E5626</f>
        <v>857.08</v>
      </c>
      <c r="F5626" s="182">
        <f>Cartilha_GLOBAL!$F5626</f>
        <v>1051.98</v>
      </c>
      <c r="G5626" s="108"/>
      <c r="H5626" s="107">
        <f t="shared" si="349"/>
        <v>0</v>
      </c>
      <c r="I5626" s="143">
        <f t="shared" si="350"/>
        <v>0</v>
      </c>
      <c r="J5626" s="142"/>
      <c r="K5626" s="145"/>
      <c r="L5626" s="7" t="str">
        <f t="shared" si="351"/>
        <v/>
      </c>
      <c r="M5626" s="7" t="str">
        <f t="shared" si="352"/>
        <v/>
      </c>
      <c r="N5626" s="7" t="str">
        <f>Cartilha_GLOBAL!N5626</f>
        <v/>
      </c>
      <c r="O5626" s="144"/>
      <c r="Q5626" s="151"/>
      <c r="R5626" s="152">
        <v>0</v>
      </c>
      <c r="T5626" s="153">
        <f>IF(Cartilha_GLOBAL!R5626=0,0,IF(Cartilha_GLOBAL!R5626&gt;0,"c","b"))</f>
        <v>0</v>
      </c>
    </row>
    <row r="5627" ht="22.5" hidden="1" spans="1:20">
      <c r="A5627" s="158">
        <f>Cartilha_GLOBAL!A5627</f>
        <v>97499</v>
      </c>
      <c r="B5627" s="100" t="str">
        <f>Cartilha_GLOBAL!B5627</f>
        <v>SINAPI</v>
      </c>
      <c r="C5627" s="104" t="str">
        <f>Cartilha_GLOBAL!C5627</f>
        <v>LUVA, EM AÇO, CONEXÃO SOLDADA, DN 25 (1"), INSTALADO EM REDE DE ALIMENTAÇÃO PARA SPRINKLER - FORNECIMENTO E INSTALAÇÃO. AF_10/2020</v>
      </c>
      <c r="D5627" s="94" t="str">
        <f>Cartilha_GLOBAL!D5627</f>
        <v>UN</v>
      </c>
      <c r="E5627" s="105">
        <f>Cartilha_GLOBAL!$E5627</f>
        <v>37.45</v>
      </c>
      <c r="F5627" s="182">
        <f>Cartilha_GLOBAL!$F5627</f>
        <v>45.97</v>
      </c>
      <c r="G5627" s="108"/>
      <c r="H5627" s="107">
        <f t="shared" si="349"/>
        <v>0</v>
      </c>
      <c r="I5627" s="143">
        <f t="shared" si="350"/>
        <v>0</v>
      </c>
      <c r="J5627" s="142"/>
      <c r="K5627" s="145"/>
      <c r="L5627" s="7" t="str">
        <f t="shared" si="351"/>
        <v/>
      </c>
      <c r="M5627" s="7" t="str">
        <f t="shared" si="352"/>
        <v/>
      </c>
      <c r="N5627" s="7" t="str">
        <f>Cartilha_GLOBAL!N5627</f>
        <v/>
      </c>
      <c r="O5627" s="144"/>
      <c r="Q5627" s="151"/>
      <c r="R5627" s="152">
        <v>0</v>
      </c>
      <c r="T5627" s="153">
        <f>IF(Cartilha_GLOBAL!R5627=0,0,IF(Cartilha_GLOBAL!R5627&gt;0,"c","b"))</f>
        <v>0</v>
      </c>
    </row>
    <row r="5628" ht="22.5" hidden="1" spans="1:20">
      <c r="A5628" s="158">
        <f>Cartilha_GLOBAL!A5628</f>
        <v>97500</v>
      </c>
      <c r="B5628" s="100" t="str">
        <f>Cartilha_GLOBAL!B5628</f>
        <v>SINAPI</v>
      </c>
      <c r="C5628" s="104" t="str">
        <f>Cartilha_GLOBAL!C5628</f>
        <v>LUVA COM REDUÇÃO, EM AÇO, CONEXÃO SOLDADA, DN 25 X 20 MM (1" X 3/4"), INSTALADO EM REDE DE ALIMENTAÇÃO PARA SPRINKLER - FORNECIMENTO E INSTALAÇÃO. AF_10/2020</v>
      </c>
      <c r="D5628" s="94" t="str">
        <f>Cartilha_GLOBAL!D5628</f>
        <v>UN</v>
      </c>
      <c r="E5628" s="105">
        <f>Cartilha_GLOBAL!$E5628</f>
        <v>30.77</v>
      </c>
      <c r="F5628" s="182">
        <f>Cartilha_GLOBAL!$F5628</f>
        <v>37.77</v>
      </c>
      <c r="G5628" s="108"/>
      <c r="H5628" s="107">
        <f t="shared" si="349"/>
        <v>0</v>
      </c>
      <c r="I5628" s="143">
        <f t="shared" si="350"/>
        <v>0</v>
      </c>
      <c r="J5628" s="142"/>
      <c r="K5628" s="145"/>
      <c r="L5628" s="7" t="str">
        <f t="shared" si="351"/>
        <v/>
      </c>
      <c r="M5628" s="7" t="str">
        <f t="shared" si="352"/>
        <v/>
      </c>
      <c r="N5628" s="7" t="str">
        <f>Cartilha_GLOBAL!N5628</f>
        <v/>
      </c>
      <c r="O5628" s="144"/>
      <c r="Q5628" s="151"/>
      <c r="R5628" s="152">
        <v>0</v>
      </c>
      <c r="T5628" s="153">
        <f>IF(Cartilha_GLOBAL!R5628=0,0,IF(Cartilha_GLOBAL!R5628&gt;0,"c","b"))</f>
        <v>0</v>
      </c>
    </row>
    <row r="5629" ht="22.5" hidden="1" spans="1:20">
      <c r="A5629" s="158">
        <f>Cartilha_GLOBAL!A5629</f>
        <v>97502</v>
      </c>
      <c r="B5629" s="100" t="str">
        <f>Cartilha_GLOBAL!B5629</f>
        <v>SINAPI</v>
      </c>
      <c r="C5629" s="104" t="str">
        <f>Cartilha_GLOBAL!C5629</f>
        <v>LUVA, EM AÇO, CONEXÃO SOLDADA, DN 32 (1 1/4"), INSTALADO EM REDE DE ALIMENTAÇÃO PARA SPRINKLER - FORNECIMENTO E INSTALAÇÃO. AF_10/2020</v>
      </c>
      <c r="D5629" s="94" t="str">
        <f>Cartilha_GLOBAL!D5629</f>
        <v>UN</v>
      </c>
      <c r="E5629" s="105">
        <f>Cartilha_GLOBAL!$E5629</f>
        <v>52.64</v>
      </c>
      <c r="F5629" s="182">
        <f>Cartilha_GLOBAL!$F5629</f>
        <v>64.61</v>
      </c>
      <c r="G5629" s="108"/>
      <c r="H5629" s="107">
        <f t="shared" si="349"/>
        <v>0</v>
      </c>
      <c r="I5629" s="143">
        <f t="shared" si="350"/>
        <v>0</v>
      </c>
      <c r="J5629" s="142"/>
      <c r="K5629" s="228"/>
      <c r="L5629" s="7" t="str">
        <f t="shared" si="351"/>
        <v/>
      </c>
      <c r="M5629" s="7" t="str">
        <f t="shared" si="352"/>
        <v/>
      </c>
      <c r="N5629" s="7" t="str">
        <f>Cartilha_GLOBAL!N5629</f>
        <v/>
      </c>
      <c r="O5629" s="144"/>
      <c r="Q5629" s="151"/>
      <c r="R5629" s="152">
        <v>0</v>
      </c>
      <c r="T5629" s="153">
        <f>IF(Cartilha_GLOBAL!R5629=0,0,IF(Cartilha_GLOBAL!R5629&gt;0,"c","b"))</f>
        <v>0</v>
      </c>
    </row>
    <row r="5630" ht="22.5" hidden="1" spans="1:20">
      <c r="A5630" s="158">
        <f>Cartilha_GLOBAL!A5630</f>
        <v>97503</v>
      </c>
      <c r="B5630" s="100" t="str">
        <f>Cartilha_GLOBAL!B5630</f>
        <v>SINAPI</v>
      </c>
      <c r="C5630" s="104" t="str">
        <f>Cartilha_GLOBAL!C5630</f>
        <v>LUVA COM REDUÇÃO, EM AÇO, CONEXÃO SOLDADA, DN 32 X 25 MM (1 1/4"  X 1"), INSTALADO EM REDE DE ALIMENTAÇÃO PARA SPRINKLER - FORNECIMENTO E INSTALAÇÃO. AF_10/2020</v>
      </c>
      <c r="D5630" s="94" t="str">
        <f>Cartilha_GLOBAL!D5630</f>
        <v>UN</v>
      </c>
      <c r="E5630" s="105">
        <f>Cartilha_GLOBAL!$E5630</f>
        <v>64.19</v>
      </c>
      <c r="F5630" s="182">
        <f>Cartilha_GLOBAL!$F5630</f>
        <v>78.79</v>
      </c>
      <c r="G5630" s="108"/>
      <c r="H5630" s="107">
        <f t="shared" si="349"/>
        <v>0</v>
      </c>
      <c r="I5630" s="143">
        <f t="shared" si="350"/>
        <v>0</v>
      </c>
      <c r="J5630" s="142"/>
      <c r="K5630" s="228"/>
      <c r="L5630" s="7" t="str">
        <f t="shared" si="351"/>
        <v/>
      </c>
      <c r="M5630" s="7" t="str">
        <f t="shared" si="352"/>
        <v/>
      </c>
      <c r="N5630" s="7" t="str">
        <f>Cartilha_GLOBAL!N5630</f>
        <v/>
      </c>
      <c r="O5630" s="144"/>
      <c r="Q5630" s="151"/>
      <c r="R5630" s="152">
        <v>0</v>
      </c>
      <c r="T5630" s="153">
        <f>IF(Cartilha_GLOBAL!R5630=0,0,IF(Cartilha_GLOBAL!R5630&gt;0,"c","b"))</f>
        <v>0</v>
      </c>
    </row>
    <row r="5631" ht="22.5" hidden="1" spans="1:20">
      <c r="A5631" s="158">
        <f>Cartilha_GLOBAL!A5631</f>
        <v>97505</v>
      </c>
      <c r="B5631" s="100" t="str">
        <f>Cartilha_GLOBAL!B5631</f>
        <v>SINAPI</v>
      </c>
      <c r="C5631" s="104" t="str">
        <f>Cartilha_GLOBAL!C5631</f>
        <v>LUVA, EM AÇO, CONEXÃO SOLDADA, DN 40 (1 1/2"), INSTALADO EM REDE DE ALIMENTAÇÃO PARA SPRINKLER - FORNECIMENTO E INSTALAÇÃO. AF_10/2020</v>
      </c>
      <c r="D5631" s="94" t="str">
        <f>Cartilha_GLOBAL!D5631</f>
        <v>UN</v>
      </c>
      <c r="E5631" s="105">
        <f>Cartilha_GLOBAL!$E5631</f>
        <v>65.98</v>
      </c>
      <c r="F5631" s="182">
        <f>Cartilha_GLOBAL!$F5631</f>
        <v>80.98</v>
      </c>
      <c r="G5631" s="108"/>
      <c r="H5631" s="107">
        <f t="shared" si="349"/>
        <v>0</v>
      </c>
      <c r="I5631" s="143">
        <f t="shared" si="350"/>
        <v>0</v>
      </c>
      <c r="J5631" s="142"/>
      <c r="K5631" s="228"/>
      <c r="L5631" s="7" t="str">
        <f t="shared" si="351"/>
        <v/>
      </c>
      <c r="M5631" s="7" t="str">
        <f t="shared" si="352"/>
        <v/>
      </c>
      <c r="N5631" s="7" t="str">
        <f>Cartilha_GLOBAL!N5631</f>
        <v/>
      </c>
      <c r="O5631" s="144"/>
      <c r="Q5631" s="151"/>
      <c r="R5631" s="152">
        <v>0</v>
      </c>
      <c r="T5631" s="153">
        <f>IF(Cartilha_GLOBAL!R5631=0,0,IF(Cartilha_GLOBAL!R5631&gt;0,"c","b"))</f>
        <v>0</v>
      </c>
    </row>
    <row r="5632" ht="22.5" hidden="1" spans="1:20">
      <c r="A5632" s="158">
        <f>Cartilha_GLOBAL!A5632</f>
        <v>97506</v>
      </c>
      <c r="B5632" s="100" t="str">
        <f>Cartilha_GLOBAL!B5632</f>
        <v>SINAPI</v>
      </c>
      <c r="C5632" s="104" t="str">
        <f>Cartilha_GLOBAL!C5632</f>
        <v>LUVA COM REDUÇÃO, EM AÇO, CONEXÃO SOLDADA, DN 40  X 32 MM (1 1/2" X 1 1/4"), INSTALADO EM REDE DE ALIMENTAÇÃO PARA SPRINKLER - FORNECIMENTO E INSTALAÇÃO. AF_10/2020</v>
      </c>
      <c r="D5632" s="94" t="str">
        <f>Cartilha_GLOBAL!D5632</f>
        <v>UN</v>
      </c>
      <c r="E5632" s="105">
        <f>Cartilha_GLOBAL!$E5632</f>
        <v>80.41</v>
      </c>
      <c r="F5632" s="182">
        <f>Cartilha_GLOBAL!$F5632</f>
        <v>98.7</v>
      </c>
      <c r="G5632" s="108"/>
      <c r="H5632" s="107">
        <f t="shared" si="349"/>
        <v>0</v>
      </c>
      <c r="I5632" s="143">
        <f t="shared" si="350"/>
        <v>0</v>
      </c>
      <c r="J5632" s="142"/>
      <c r="K5632" s="228"/>
      <c r="L5632" s="7" t="str">
        <f t="shared" si="351"/>
        <v/>
      </c>
      <c r="M5632" s="7" t="str">
        <f t="shared" si="352"/>
        <v/>
      </c>
      <c r="N5632" s="7" t="str">
        <f>Cartilha_GLOBAL!N5632</f>
        <v/>
      </c>
      <c r="O5632" s="144"/>
      <c r="Q5632" s="151"/>
      <c r="R5632" s="152">
        <v>0</v>
      </c>
      <c r="T5632" s="153">
        <f>IF(Cartilha_GLOBAL!R5632=0,0,IF(Cartilha_GLOBAL!R5632&gt;0,"c","b"))</f>
        <v>0</v>
      </c>
    </row>
    <row r="5633" ht="22.5" hidden="1" spans="1:20">
      <c r="A5633" s="158">
        <f>Cartilha_GLOBAL!A5633</f>
        <v>97508</v>
      </c>
      <c r="B5633" s="100" t="str">
        <f>Cartilha_GLOBAL!B5633</f>
        <v>SINAPI</v>
      </c>
      <c r="C5633" s="104" t="str">
        <f>Cartilha_GLOBAL!C5633</f>
        <v>LUVA, EM AÇO, CONEXÃO SOLDADA, DN 50 (2"), INSTALADO EM REDE DE ALIMENTAÇÃO PARA SPRINKLER - FORNECIMENTO E INSTALAÇÃO. AF_10/2020</v>
      </c>
      <c r="D5633" s="94" t="str">
        <f>Cartilha_GLOBAL!D5633</f>
        <v>UN</v>
      </c>
      <c r="E5633" s="105">
        <f>Cartilha_GLOBAL!$E5633</f>
        <v>97.91</v>
      </c>
      <c r="F5633" s="182">
        <f>Cartilha_GLOBAL!$F5633</f>
        <v>120.17</v>
      </c>
      <c r="G5633" s="108"/>
      <c r="H5633" s="107">
        <f t="shared" si="349"/>
        <v>0</v>
      </c>
      <c r="I5633" s="143">
        <f t="shared" si="350"/>
        <v>0</v>
      </c>
      <c r="J5633" s="142"/>
      <c r="K5633" s="228"/>
      <c r="L5633" s="7" t="str">
        <f t="shared" si="351"/>
        <v/>
      </c>
      <c r="M5633" s="7" t="str">
        <f t="shared" si="352"/>
        <v/>
      </c>
      <c r="N5633" s="7" t="str">
        <f>Cartilha_GLOBAL!N5633</f>
        <v/>
      </c>
      <c r="O5633" s="144"/>
      <c r="Q5633" s="151"/>
      <c r="R5633" s="152">
        <v>0</v>
      </c>
      <c r="T5633" s="153">
        <f>IF(Cartilha_GLOBAL!R5633=0,0,IF(Cartilha_GLOBAL!R5633&gt;0,"c","b"))</f>
        <v>0</v>
      </c>
    </row>
    <row r="5634" ht="22.5" hidden="1" spans="1:20">
      <c r="A5634" s="158">
        <f>Cartilha_GLOBAL!A5634</f>
        <v>97509</v>
      </c>
      <c r="B5634" s="100" t="str">
        <f>Cartilha_GLOBAL!B5634</f>
        <v>SINAPI</v>
      </c>
      <c r="C5634" s="104" t="str">
        <f>Cartilha_GLOBAL!C5634</f>
        <v>LUVA COM REDUÇÃO, EM AÇO, CONEXÃO SOLDADA, DN 50 X 40 MM (2" X 1 1/2"), INSTALADO EM REDE DE ALIMENTAÇÃO PARA SPRINKLER - FORNECIMENTO E INSTALAÇÃO. AF_10/2020</v>
      </c>
      <c r="D5634" s="94" t="str">
        <f>Cartilha_GLOBAL!D5634</f>
        <v>UN</v>
      </c>
      <c r="E5634" s="105">
        <f>Cartilha_GLOBAL!$E5634</f>
        <v>120.73</v>
      </c>
      <c r="F5634" s="182">
        <f>Cartilha_GLOBAL!$F5634</f>
        <v>148.18</v>
      </c>
      <c r="G5634" s="108"/>
      <c r="H5634" s="107">
        <f t="shared" si="349"/>
        <v>0</v>
      </c>
      <c r="I5634" s="143">
        <f t="shared" si="350"/>
        <v>0</v>
      </c>
      <c r="J5634" s="142"/>
      <c r="K5634" s="228"/>
      <c r="L5634" s="7" t="str">
        <f t="shared" si="351"/>
        <v/>
      </c>
      <c r="M5634" s="7" t="str">
        <f t="shared" si="352"/>
        <v/>
      </c>
      <c r="N5634" s="7" t="str">
        <f>Cartilha_GLOBAL!N5634</f>
        <v/>
      </c>
      <c r="O5634" s="144"/>
      <c r="Q5634" s="151"/>
      <c r="R5634" s="152">
        <v>0</v>
      </c>
      <c r="T5634" s="153">
        <f>IF(Cartilha_GLOBAL!R5634=0,0,IF(Cartilha_GLOBAL!R5634&gt;0,"c","b"))</f>
        <v>0</v>
      </c>
    </row>
    <row r="5635" ht="22.5" hidden="1" spans="1:20">
      <c r="A5635" s="158">
        <f>Cartilha_GLOBAL!A5635</f>
        <v>97511</v>
      </c>
      <c r="B5635" s="100" t="str">
        <f>Cartilha_GLOBAL!B5635</f>
        <v>SINAPI</v>
      </c>
      <c r="C5635" s="104" t="str">
        <f>Cartilha_GLOBAL!C5635</f>
        <v>LUVA, EM AÇO, CONEXÃO SOLDADA, DN 65 (2 1/2"), INSTALADO EM REDE DE ALIMENTAÇÃO PARA SPRINKLER - FORNECIMENTO E INSTALAÇÃO. AF_10/2020</v>
      </c>
      <c r="D5635" s="94" t="str">
        <f>Cartilha_GLOBAL!D5635</f>
        <v>UN</v>
      </c>
      <c r="E5635" s="105">
        <f>Cartilha_GLOBAL!$E5635</f>
        <v>183.47</v>
      </c>
      <c r="F5635" s="182">
        <f>Cartilha_GLOBAL!$F5635</f>
        <v>225.19</v>
      </c>
      <c r="G5635" s="108"/>
      <c r="H5635" s="107">
        <f t="shared" si="349"/>
        <v>0</v>
      </c>
      <c r="I5635" s="143">
        <f t="shared" si="350"/>
        <v>0</v>
      </c>
      <c r="J5635" s="142"/>
      <c r="K5635" s="228"/>
      <c r="L5635" s="7" t="str">
        <f t="shared" si="351"/>
        <v/>
      </c>
      <c r="M5635" s="7" t="str">
        <f t="shared" si="352"/>
        <v/>
      </c>
      <c r="N5635" s="7" t="str">
        <f>Cartilha_GLOBAL!N5635</f>
        <v/>
      </c>
      <c r="O5635" s="144"/>
      <c r="Q5635" s="151"/>
      <c r="R5635" s="152">
        <v>0</v>
      </c>
      <c r="T5635" s="153">
        <f>IF(Cartilha_GLOBAL!R5635=0,0,IF(Cartilha_GLOBAL!R5635&gt;0,"c","b"))</f>
        <v>0</v>
      </c>
    </row>
    <row r="5636" ht="22.5" hidden="1" spans="1:20">
      <c r="A5636" s="158">
        <f>Cartilha_GLOBAL!A5636</f>
        <v>97512</v>
      </c>
      <c r="B5636" s="100" t="str">
        <f>Cartilha_GLOBAL!B5636</f>
        <v>SINAPI</v>
      </c>
      <c r="C5636" s="104" t="str">
        <f>Cartilha_GLOBAL!C5636</f>
        <v>LUVA COM REDUÇÃO, EM AÇO, CONEXÃO SOLDADA, DN 65 X 50 MM (2 1/2" X 2"), INSTALADO EM REDE DE ALIMENTAÇÃO PARA SPRINKLER - FORNECIMENTO E INSTALAÇÃO. AF_10/2020</v>
      </c>
      <c r="D5636" s="94" t="str">
        <f>Cartilha_GLOBAL!D5636</f>
        <v>UN</v>
      </c>
      <c r="E5636" s="105">
        <f>Cartilha_GLOBAL!$E5636</f>
        <v>229.61</v>
      </c>
      <c r="F5636" s="182">
        <f>Cartilha_GLOBAL!$F5636</f>
        <v>281.82</v>
      </c>
      <c r="G5636" s="108"/>
      <c r="H5636" s="107">
        <f t="shared" si="349"/>
        <v>0</v>
      </c>
      <c r="I5636" s="143">
        <f t="shared" si="350"/>
        <v>0</v>
      </c>
      <c r="J5636" s="142"/>
      <c r="K5636" s="228"/>
      <c r="L5636" s="7" t="str">
        <f t="shared" si="351"/>
        <v/>
      </c>
      <c r="M5636" s="7" t="str">
        <f t="shared" si="352"/>
        <v/>
      </c>
      <c r="N5636" s="7" t="str">
        <f>Cartilha_GLOBAL!N5636</f>
        <v/>
      </c>
      <c r="O5636" s="144"/>
      <c r="Q5636" s="151"/>
      <c r="R5636" s="152">
        <v>0</v>
      </c>
      <c r="T5636" s="153">
        <f>IF(Cartilha_GLOBAL!R5636=0,0,IF(Cartilha_GLOBAL!R5636&gt;0,"c","b"))</f>
        <v>0</v>
      </c>
    </row>
    <row r="5637" ht="22.5" hidden="1" spans="1:20">
      <c r="A5637" s="158">
        <f>Cartilha_GLOBAL!A5637</f>
        <v>97514</v>
      </c>
      <c r="B5637" s="100" t="str">
        <f>Cartilha_GLOBAL!B5637</f>
        <v>SINAPI</v>
      </c>
      <c r="C5637" s="104" t="str">
        <f>Cartilha_GLOBAL!C5637</f>
        <v>LUVA, EM AÇO, CONEXÃO SOLDADA, DN 80 (3"), INSTALADO EM REDE DE ALIMENTAÇÃO PARA SPRINKLER - FORNECIMENTO E INSTALAÇÃO. AF_10/2020</v>
      </c>
      <c r="D5637" s="94" t="str">
        <f>Cartilha_GLOBAL!D5637</f>
        <v>UN</v>
      </c>
      <c r="E5637" s="105">
        <f>Cartilha_GLOBAL!$E5637</f>
        <v>244.67</v>
      </c>
      <c r="F5637" s="182">
        <f>Cartilha_GLOBAL!$F5637</f>
        <v>300.31</v>
      </c>
      <c r="G5637" s="108"/>
      <c r="H5637" s="107">
        <f t="shared" si="349"/>
        <v>0</v>
      </c>
      <c r="I5637" s="143">
        <f t="shared" si="350"/>
        <v>0</v>
      </c>
      <c r="J5637" s="142"/>
      <c r="K5637" s="228"/>
      <c r="L5637" s="7" t="str">
        <f t="shared" si="351"/>
        <v/>
      </c>
      <c r="M5637" s="7" t="str">
        <f t="shared" si="352"/>
        <v/>
      </c>
      <c r="N5637" s="7" t="str">
        <f>Cartilha_GLOBAL!N5637</f>
        <v/>
      </c>
      <c r="O5637" s="144"/>
      <c r="Q5637" s="151"/>
      <c r="R5637" s="152">
        <v>0</v>
      </c>
      <c r="T5637" s="153">
        <f>IF(Cartilha_GLOBAL!R5637=0,0,IF(Cartilha_GLOBAL!R5637&gt;0,"c","b"))</f>
        <v>0</v>
      </c>
    </row>
    <row r="5638" ht="22.5" hidden="1" spans="1:20">
      <c r="A5638" s="158">
        <f>Cartilha_GLOBAL!A5638</f>
        <v>97515</v>
      </c>
      <c r="B5638" s="100" t="str">
        <f>Cartilha_GLOBAL!B5638</f>
        <v>SINAPI</v>
      </c>
      <c r="C5638" s="104" t="str">
        <f>Cartilha_GLOBAL!C5638</f>
        <v>LUVA COM REDUÇÃO, EM AÇO, CONEXÃO SOLDADA, DN 80 X 65 MM (3" X 2 1/2"), INSTALADO EM REDE DE ALIMENTAÇÃO PARA SPRINKLER - FORNECIMENTO E INSTALAÇÃO. AF_10/2020</v>
      </c>
      <c r="D5638" s="94" t="str">
        <f>Cartilha_GLOBAL!D5638</f>
        <v>UN</v>
      </c>
      <c r="E5638" s="105">
        <f>Cartilha_GLOBAL!$E5638</f>
        <v>306.81</v>
      </c>
      <c r="F5638" s="182">
        <f>Cartilha_GLOBAL!$F5638</f>
        <v>376.58</v>
      </c>
      <c r="G5638" s="108"/>
      <c r="H5638" s="107">
        <f t="shared" si="349"/>
        <v>0</v>
      </c>
      <c r="I5638" s="143">
        <f t="shared" si="350"/>
        <v>0</v>
      </c>
      <c r="J5638" s="142"/>
      <c r="K5638" s="228"/>
      <c r="L5638" s="7" t="str">
        <f t="shared" si="351"/>
        <v/>
      </c>
      <c r="M5638" s="7" t="str">
        <f t="shared" si="352"/>
        <v/>
      </c>
      <c r="N5638" s="7" t="str">
        <f>Cartilha_GLOBAL!N5638</f>
        <v/>
      </c>
      <c r="O5638" s="144"/>
      <c r="Q5638" s="151"/>
      <c r="R5638" s="152">
        <v>0</v>
      </c>
      <c r="T5638" s="153">
        <f>IF(Cartilha_GLOBAL!R5638=0,0,IF(Cartilha_GLOBAL!R5638&gt;0,"c","b"))</f>
        <v>0</v>
      </c>
    </row>
    <row r="5639" ht="22.5" hidden="1" spans="1:20">
      <c r="A5639" s="158">
        <f>Cartilha_GLOBAL!A5639</f>
        <v>97517</v>
      </c>
      <c r="B5639" s="100" t="str">
        <f>Cartilha_GLOBAL!B5639</f>
        <v>SINAPI</v>
      </c>
      <c r="C5639" s="104" t="str">
        <f>Cartilha_GLOBAL!C5639</f>
        <v>CURVA 45 GRAUS, EM AÇO, CONEXÃO SOLDADA, DN 25 (1"), INSTALADO EM REDE DE ALIMENTAÇÃO PARA SPRINKLER - FORNECIMENTO E INSTALAÇÃO. AF_10/2020</v>
      </c>
      <c r="D5639" s="94" t="str">
        <f>Cartilha_GLOBAL!D5639</f>
        <v>UN</v>
      </c>
      <c r="E5639" s="105">
        <f>Cartilha_GLOBAL!$E5639</f>
        <v>60.78</v>
      </c>
      <c r="F5639" s="182">
        <f>Cartilha_GLOBAL!$F5639</f>
        <v>74.6</v>
      </c>
      <c r="G5639" s="108"/>
      <c r="H5639" s="107">
        <f t="shared" si="349"/>
        <v>0</v>
      </c>
      <c r="I5639" s="143">
        <f t="shared" si="350"/>
        <v>0</v>
      </c>
      <c r="J5639" s="142"/>
      <c r="K5639" s="228"/>
      <c r="L5639" s="7" t="str">
        <f t="shared" si="351"/>
        <v/>
      </c>
      <c r="M5639" s="7" t="str">
        <f t="shared" si="352"/>
        <v/>
      </c>
      <c r="N5639" s="7" t="str">
        <f>Cartilha_GLOBAL!N5639</f>
        <v/>
      </c>
      <c r="O5639" s="144"/>
      <c r="Q5639" s="151"/>
      <c r="R5639" s="152">
        <v>0</v>
      </c>
      <c r="T5639" s="153">
        <f>IF(Cartilha_GLOBAL!R5639=0,0,IF(Cartilha_GLOBAL!R5639&gt;0,"c","b"))</f>
        <v>0</v>
      </c>
    </row>
    <row r="5640" ht="22.5" hidden="1" spans="1:20">
      <c r="A5640" s="158">
        <f>Cartilha_GLOBAL!A5640</f>
        <v>97518</v>
      </c>
      <c r="B5640" s="100" t="str">
        <f>Cartilha_GLOBAL!B5640</f>
        <v>SINAPI</v>
      </c>
      <c r="C5640" s="104" t="str">
        <f>Cartilha_GLOBAL!C5640</f>
        <v>CURVA 90 GRAUS, EM AÇO, CONEXÃO SOLDADA, DN 25 (1"), INSTALADO EM REDE DE ALIMENTAÇÃO PARA SPRINKLER - FORNECIMENTO E INSTALAÇÃO. AF_10/2020</v>
      </c>
      <c r="D5640" s="94" t="str">
        <f>Cartilha_GLOBAL!D5640</f>
        <v>UN</v>
      </c>
      <c r="E5640" s="105">
        <f>Cartilha_GLOBAL!$E5640</f>
        <v>60.78</v>
      </c>
      <c r="F5640" s="182">
        <f>Cartilha_GLOBAL!$F5640</f>
        <v>74.6</v>
      </c>
      <c r="G5640" s="108"/>
      <c r="H5640" s="107">
        <f t="shared" si="349"/>
        <v>0</v>
      </c>
      <c r="I5640" s="143">
        <f t="shared" si="350"/>
        <v>0</v>
      </c>
      <c r="J5640" s="142"/>
      <c r="K5640" s="228"/>
      <c r="L5640" s="7" t="str">
        <f t="shared" si="351"/>
        <v/>
      </c>
      <c r="M5640" s="7" t="str">
        <f t="shared" si="352"/>
        <v/>
      </c>
      <c r="N5640" s="7" t="str">
        <f>Cartilha_GLOBAL!N5640</f>
        <v/>
      </c>
      <c r="O5640" s="144"/>
      <c r="Q5640" s="151"/>
      <c r="R5640" s="152">
        <v>0</v>
      </c>
      <c r="T5640" s="153">
        <f>IF(Cartilha_GLOBAL!R5640=0,0,IF(Cartilha_GLOBAL!R5640&gt;0,"c","b"))</f>
        <v>0</v>
      </c>
    </row>
    <row r="5641" ht="22.5" hidden="1" spans="1:20">
      <c r="A5641" s="158">
        <f>Cartilha_GLOBAL!A5641</f>
        <v>97519</v>
      </c>
      <c r="B5641" s="100" t="str">
        <f>Cartilha_GLOBAL!B5641</f>
        <v>SINAPI</v>
      </c>
      <c r="C5641" s="104" t="str">
        <f>Cartilha_GLOBAL!C5641</f>
        <v>CURVA 45 GRAUS, EM AÇO, CONEXÃO SOLDADA, DN 32 (1 1/4"), INSTALADO EM REDE DE ALIMENTAÇÃO PARA SPRINKLER - FORNECIMENTO E INSTALAÇÃO. AF_10/2020</v>
      </c>
      <c r="D5641" s="94" t="str">
        <f>Cartilha_GLOBAL!D5641</f>
        <v>UN</v>
      </c>
      <c r="E5641" s="105">
        <f>Cartilha_GLOBAL!$E5641</f>
        <v>86.56</v>
      </c>
      <c r="F5641" s="182">
        <f>Cartilha_GLOBAL!$F5641</f>
        <v>106.24</v>
      </c>
      <c r="G5641" s="108"/>
      <c r="H5641" s="107">
        <f t="shared" si="349"/>
        <v>0</v>
      </c>
      <c r="I5641" s="143">
        <f t="shared" si="350"/>
        <v>0</v>
      </c>
      <c r="J5641" s="142"/>
      <c r="K5641" s="228"/>
      <c r="L5641" s="7" t="str">
        <f t="shared" si="351"/>
        <v/>
      </c>
      <c r="M5641" s="7" t="str">
        <f t="shared" si="352"/>
        <v/>
      </c>
      <c r="N5641" s="7" t="str">
        <f>Cartilha_GLOBAL!N5641</f>
        <v/>
      </c>
      <c r="O5641" s="144"/>
      <c r="Q5641" s="151"/>
      <c r="R5641" s="152">
        <v>0</v>
      </c>
      <c r="T5641" s="153">
        <f>IF(Cartilha_GLOBAL!R5641=0,0,IF(Cartilha_GLOBAL!R5641&gt;0,"c","b"))</f>
        <v>0</v>
      </c>
    </row>
    <row r="5642" ht="22.5" hidden="1" spans="1:20">
      <c r="A5642" s="158">
        <f>Cartilha_GLOBAL!A5642</f>
        <v>97520</v>
      </c>
      <c r="B5642" s="100" t="str">
        <f>Cartilha_GLOBAL!B5642</f>
        <v>SINAPI</v>
      </c>
      <c r="C5642" s="104" t="str">
        <f>Cartilha_GLOBAL!C5642</f>
        <v>CURVA 90 GRAUS, EM AÇO, CONEXÃO SOLDADA, DN 32 (1 1/4"), INSTALADO EM REDE DE ALIMENTAÇÃO PARA SPRINKLER - FORNECIMENTO E INSTALAÇÃO. AF_10/2020</v>
      </c>
      <c r="D5642" s="94" t="str">
        <f>Cartilha_GLOBAL!D5642</f>
        <v>UN</v>
      </c>
      <c r="E5642" s="105">
        <f>Cartilha_GLOBAL!$E5642</f>
        <v>86.56</v>
      </c>
      <c r="F5642" s="182">
        <f>Cartilha_GLOBAL!$F5642</f>
        <v>106.24</v>
      </c>
      <c r="G5642" s="108"/>
      <c r="H5642" s="107">
        <f t="shared" si="349"/>
        <v>0</v>
      </c>
      <c r="I5642" s="143">
        <f t="shared" si="350"/>
        <v>0</v>
      </c>
      <c r="J5642" s="142"/>
      <c r="K5642" s="228"/>
      <c r="L5642" s="7" t="str">
        <f t="shared" si="351"/>
        <v/>
      </c>
      <c r="M5642" s="7" t="str">
        <f t="shared" si="352"/>
        <v/>
      </c>
      <c r="N5642" s="7" t="str">
        <f>Cartilha_GLOBAL!N5642</f>
        <v/>
      </c>
      <c r="O5642" s="144"/>
      <c r="Q5642" s="151"/>
      <c r="R5642" s="152">
        <v>0</v>
      </c>
      <c r="T5642" s="153">
        <f>IF(Cartilha_GLOBAL!R5642=0,0,IF(Cartilha_GLOBAL!R5642&gt;0,"c","b"))</f>
        <v>0</v>
      </c>
    </row>
    <row r="5643" ht="22.5" hidden="1" spans="1:20">
      <c r="A5643" s="158">
        <f>Cartilha_GLOBAL!A5643</f>
        <v>97521</v>
      </c>
      <c r="B5643" s="100" t="str">
        <f>Cartilha_GLOBAL!B5643</f>
        <v>SINAPI</v>
      </c>
      <c r="C5643" s="104" t="str">
        <f>Cartilha_GLOBAL!C5643</f>
        <v>CURVA 45 GRAUS, EM AÇO, CONEXÃO SOLDADA, DN 40 (1 1/2"), INSTALADO EM REDE DE ALIMENTAÇÃO PARA SPRINKLER - FORNECIMENTO E INSTALAÇÃO. AF_10/2020</v>
      </c>
      <c r="D5643" s="94" t="str">
        <f>Cartilha_GLOBAL!D5643</f>
        <v>UN</v>
      </c>
      <c r="E5643" s="105">
        <f>Cartilha_GLOBAL!$E5643</f>
        <v>120.46</v>
      </c>
      <c r="F5643" s="182">
        <f>Cartilha_GLOBAL!$F5643</f>
        <v>147.85</v>
      </c>
      <c r="G5643" s="108"/>
      <c r="H5643" s="107">
        <f t="shared" si="349"/>
        <v>0</v>
      </c>
      <c r="I5643" s="143">
        <f t="shared" si="350"/>
        <v>0</v>
      </c>
      <c r="J5643" s="142"/>
      <c r="K5643" s="228"/>
      <c r="L5643" s="7" t="str">
        <f t="shared" si="351"/>
        <v/>
      </c>
      <c r="M5643" s="7" t="str">
        <f t="shared" si="352"/>
        <v/>
      </c>
      <c r="N5643" s="7" t="str">
        <f>Cartilha_GLOBAL!N5643</f>
        <v/>
      </c>
      <c r="O5643" s="144"/>
      <c r="Q5643" s="151"/>
      <c r="R5643" s="152">
        <v>0</v>
      </c>
      <c r="T5643" s="153">
        <f>IF(Cartilha_GLOBAL!R5643=0,0,IF(Cartilha_GLOBAL!R5643&gt;0,"c","b"))</f>
        <v>0</v>
      </c>
    </row>
    <row r="5644" ht="22.5" hidden="1" spans="1:20">
      <c r="A5644" s="158">
        <f>Cartilha_GLOBAL!A5644</f>
        <v>97522</v>
      </c>
      <c r="B5644" s="100" t="str">
        <f>Cartilha_GLOBAL!B5644</f>
        <v>SINAPI</v>
      </c>
      <c r="C5644" s="104" t="str">
        <f>Cartilha_GLOBAL!C5644</f>
        <v>CURVA 90 GRAUS, EM AÇO, CONEXÃO SOLDADA, DN 40 (1 1/2"), INSTALADO EM REDE DE ALIMENTAÇÃO PARA SPRINKLER - FORNECIMENTO E INSTALAÇÃO. AF_10/2020</v>
      </c>
      <c r="D5644" s="94" t="str">
        <f>Cartilha_GLOBAL!D5644</f>
        <v>UN</v>
      </c>
      <c r="E5644" s="105">
        <f>Cartilha_GLOBAL!$E5644</f>
        <v>120.46</v>
      </c>
      <c r="F5644" s="182">
        <f>Cartilha_GLOBAL!$F5644</f>
        <v>147.85</v>
      </c>
      <c r="G5644" s="108"/>
      <c r="H5644" s="107">
        <f t="shared" si="349"/>
        <v>0</v>
      </c>
      <c r="I5644" s="143">
        <f t="shared" si="350"/>
        <v>0</v>
      </c>
      <c r="J5644" s="142"/>
      <c r="K5644" s="228"/>
      <c r="L5644" s="7" t="str">
        <f t="shared" si="351"/>
        <v/>
      </c>
      <c r="M5644" s="7" t="str">
        <f t="shared" si="352"/>
        <v/>
      </c>
      <c r="N5644" s="7" t="str">
        <f>Cartilha_GLOBAL!N5644</f>
        <v/>
      </c>
      <c r="O5644" s="144"/>
      <c r="Q5644" s="151"/>
      <c r="R5644" s="152">
        <v>0</v>
      </c>
      <c r="T5644" s="153">
        <f>IF(Cartilha_GLOBAL!R5644=0,0,IF(Cartilha_GLOBAL!R5644&gt;0,"c","b"))</f>
        <v>0</v>
      </c>
    </row>
    <row r="5645" ht="22.5" hidden="1" spans="1:20">
      <c r="A5645" s="158">
        <f>Cartilha_GLOBAL!A5645</f>
        <v>97523</v>
      </c>
      <c r="B5645" s="100" t="str">
        <f>Cartilha_GLOBAL!B5645</f>
        <v>SINAPI</v>
      </c>
      <c r="C5645" s="104" t="str">
        <f>Cartilha_GLOBAL!C5645</f>
        <v>CURVA 45 GRAUS, EM AÇO, CONEXÃO SOLDADA, DN 50 (2"), INSTALADO EM REDE DE ALIMENTAÇÃO PARA SPRINKLER - FORNECIMENTO E INSTALAÇÃO. AF_10/2020</v>
      </c>
      <c r="D5645" s="94" t="str">
        <f>Cartilha_GLOBAL!D5645</f>
        <v>UN</v>
      </c>
      <c r="E5645" s="105">
        <f>Cartilha_GLOBAL!$E5645</f>
        <v>165.67</v>
      </c>
      <c r="F5645" s="182">
        <f>Cartilha_GLOBAL!$F5645</f>
        <v>203.34</v>
      </c>
      <c r="G5645" s="108"/>
      <c r="H5645" s="107">
        <f t="shared" si="349"/>
        <v>0</v>
      </c>
      <c r="I5645" s="143">
        <f t="shared" si="350"/>
        <v>0</v>
      </c>
      <c r="J5645" s="142"/>
      <c r="K5645" s="228"/>
      <c r="L5645" s="7" t="str">
        <f t="shared" si="351"/>
        <v/>
      </c>
      <c r="M5645" s="7" t="str">
        <f t="shared" si="352"/>
        <v/>
      </c>
      <c r="N5645" s="7" t="str">
        <f>Cartilha_GLOBAL!N5645</f>
        <v/>
      </c>
      <c r="O5645" s="144"/>
      <c r="Q5645" s="151"/>
      <c r="R5645" s="152">
        <v>0</v>
      </c>
      <c r="T5645" s="153">
        <f>IF(Cartilha_GLOBAL!R5645=0,0,IF(Cartilha_GLOBAL!R5645&gt;0,"c","b"))</f>
        <v>0</v>
      </c>
    </row>
    <row r="5646" ht="22.5" hidden="1" spans="1:20">
      <c r="A5646" s="158">
        <f>Cartilha_GLOBAL!A5646</f>
        <v>97524</v>
      </c>
      <c r="B5646" s="100" t="str">
        <f>Cartilha_GLOBAL!B5646</f>
        <v>SINAPI</v>
      </c>
      <c r="C5646" s="104" t="str">
        <f>Cartilha_GLOBAL!C5646</f>
        <v>CURVA 90 GRAUS, EM AÇO, CONEXÃO SOLDADA, DN 50 (2"), INSTALADO EM REDE DE ALIMENTAÇÃO PARA SPRINKLER - FORNECIMENTO E INSTALAÇÃO. AF_10/2020</v>
      </c>
      <c r="D5646" s="94" t="str">
        <f>Cartilha_GLOBAL!D5646</f>
        <v>UN</v>
      </c>
      <c r="E5646" s="105">
        <f>Cartilha_GLOBAL!$E5646</f>
        <v>178.7</v>
      </c>
      <c r="F5646" s="182">
        <f>Cartilha_GLOBAL!$F5646</f>
        <v>219.34</v>
      </c>
      <c r="G5646" s="108"/>
      <c r="H5646" s="107">
        <f t="shared" si="349"/>
        <v>0</v>
      </c>
      <c r="I5646" s="143">
        <f t="shared" si="350"/>
        <v>0</v>
      </c>
      <c r="J5646" s="142"/>
      <c r="K5646" s="228"/>
      <c r="L5646" s="7" t="str">
        <f t="shared" si="351"/>
        <v/>
      </c>
      <c r="M5646" s="7" t="str">
        <f t="shared" si="352"/>
        <v/>
      </c>
      <c r="N5646" s="7" t="str">
        <f>Cartilha_GLOBAL!N5646</f>
        <v/>
      </c>
      <c r="O5646" s="144"/>
      <c r="Q5646" s="151"/>
      <c r="R5646" s="152">
        <v>0</v>
      </c>
      <c r="T5646" s="153">
        <f>IF(Cartilha_GLOBAL!R5646=0,0,IF(Cartilha_GLOBAL!R5646&gt;0,"c","b"))</f>
        <v>0</v>
      </c>
    </row>
    <row r="5647" ht="22.5" hidden="1" spans="1:20">
      <c r="A5647" s="158">
        <f>Cartilha_GLOBAL!A5647</f>
        <v>97525</v>
      </c>
      <c r="B5647" s="100" t="str">
        <f>Cartilha_GLOBAL!B5647</f>
        <v>SINAPI</v>
      </c>
      <c r="C5647" s="104" t="str">
        <f>Cartilha_GLOBAL!C5647</f>
        <v>CURVA 45 GRAUS, EM AÇO, CONEXÃO SOLDADA, DN 65 (2 1/2"), INSTALADO EM REDE DE ALIMENTAÇÃO PARA SPRINKLER - FORNECIMENTO E INSTALAÇÃO. AF_10/2020</v>
      </c>
      <c r="D5647" s="94" t="str">
        <f>Cartilha_GLOBAL!D5647</f>
        <v>UN</v>
      </c>
      <c r="E5647" s="105">
        <f>Cartilha_GLOBAL!$E5647</f>
        <v>311.56</v>
      </c>
      <c r="F5647" s="182">
        <f>Cartilha_GLOBAL!$F5647</f>
        <v>382.41</v>
      </c>
      <c r="G5647" s="108"/>
      <c r="H5647" s="107">
        <f t="shared" si="349"/>
        <v>0</v>
      </c>
      <c r="I5647" s="143">
        <f t="shared" si="350"/>
        <v>0</v>
      </c>
      <c r="J5647" s="142"/>
      <c r="K5647" s="228"/>
      <c r="L5647" s="7" t="str">
        <f t="shared" si="351"/>
        <v/>
      </c>
      <c r="M5647" s="7" t="str">
        <f t="shared" si="352"/>
        <v/>
      </c>
      <c r="N5647" s="7" t="str">
        <f>Cartilha_GLOBAL!N5647</f>
        <v/>
      </c>
      <c r="O5647" s="144"/>
      <c r="Q5647" s="151"/>
      <c r="R5647" s="152">
        <v>0</v>
      </c>
      <c r="T5647" s="153">
        <f>IF(Cartilha_GLOBAL!R5647=0,0,IF(Cartilha_GLOBAL!R5647&gt;0,"c","b"))</f>
        <v>0</v>
      </c>
    </row>
    <row r="5648" ht="22.5" hidden="1" spans="1:20">
      <c r="A5648" s="158">
        <f>Cartilha_GLOBAL!A5648</f>
        <v>97526</v>
      </c>
      <c r="B5648" s="100" t="str">
        <f>Cartilha_GLOBAL!B5648</f>
        <v>SINAPI</v>
      </c>
      <c r="C5648" s="104" t="str">
        <f>Cartilha_GLOBAL!C5648</f>
        <v>CURVA 90 GRAUS, EM AÇO, CONEXÃO SOLDADA, DN 65 (2 1/2"), INSTALADO EM REDE DE ALIMENTAÇÃO PARA SPRINKLER - FORNECIMENTO E INSTALAÇÃO. AF_10/2020</v>
      </c>
      <c r="D5648" s="94" t="str">
        <f>Cartilha_GLOBAL!D5648</f>
        <v>UN</v>
      </c>
      <c r="E5648" s="105">
        <f>Cartilha_GLOBAL!$E5648</f>
        <v>332.39</v>
      </c>
      <c r="F5648" s="182">
        <f>Cartilha_GLOBAL!$F5648</f>
        <v>407.98</v>
      </c>
      <c r="G5648" s="108"/>
      <c r="H5648" s="107">
        <f t="shared" si="349"/>
        <v>0</v>
      </c>
      <c r="I5648" s="143">
        <f t="shared" si="350"/>
        <v>0</v>
      </c>
      <c r="J5648" s="142"/>
      <c r="K5648" s="228"/>
      <c r="L5648" s="7" t="str">
        <f t="shared" si="351"/>
        <v/>
      </c>
      <c r="M5648" s="7" t="str">
        <f t="shared" si="352"/>
        <v/>
      </c>
      <c r="N5648" s="7" t="str">
        <f>Cartilha_GLOBAL!N5648</f>
        <v/>
      </c>
      <c r="O5648" s="144"/>
      <c r="Q5648" s="151"/>
      <c r="R5648" s="152">
        <v>0</v>
      </c>
      <c r="T5648" s="153">
        <f>IF(Cartilha_GLOBAL!R5648=0,0,IF(Cartilha_GLOBAL!R5648&gt;0,"c","b"))</f>
        <v>0</v>
      </c>
    </row>
    <row r="5649" ht="22.5" hidden="1" spans="1:20">
      <c r="A5649" s="158">
        <f>Cartilha_GLOBAL!A5649</f>
        <v>97527</v>
      </c>
      <c r="B5649" s="100" t="str">
        <f>Cartilha_GLOBAL!B5649</f>
        <v>SINAPI</v>
      </c>
      <c r="C5649" s="104" t="str">
        <f>Cartilha_GLOBAL!C5649</f>
        <v>CURVA 45 GRAUS, EM AÇO, CONEXÃO SOLDADA, DN 80 (3"), INSTALADO EM REDE DE ALIMENTAÇÃO PARA SPRINKLER - FORNECIMENTO E INSTALAÇÃO. AF_10/2020</v>
      </c>
      <c r="D5649" s="94" t="str">
        <f>Cartilha_GLOBAL!D5649</f>
        <v>UN</v>
      </c>
      <c r="E5649" s="105">
        <f>Cartilha_GLOBAL!$E5649</f>
        <v>764.82</v>
      </c>
      <c r="F5649" s="182">
        <f>Cartilha_GLOBAL!$F5649</f>
        <v>938.74</v>
      </c>
      <c r="G5649" s="108"/>
      <c r="H5649" s="107">
        <f t="shared" si="349"/>
        <v>0</v>
      </c>
      <c r="I5649" s="143">
        <f t="shared" si="350"/>
        <v>0</v>
      </c>
      <c r="J5649" s="142"/>
      <c r="K5649" s="228"/>
      <c r="L5649" s="7" t="str">
        <f t="shared" si="351"/>
        <v/>
      </c>
      <c r="M5649" s="7" t="str">
        <f t="shared" si="352"/>
        <v/>
      </c>
      <c r="N5649" s="7" t="str">
        <f>Cartilha_GLOBAL!N5649</f>
        <v/>
      </c>
      <c r="O5649" s="144"/>
      <c r="Q5649" s="151"/>
      <c r="R5649" s="152">
        <v>0</v>
      </c>
      <c r="T5649" s="153">
        <f>IF(Cartilha_GLOBAL!R5649=0,0,IF(Cartilha_GLOBAL!R5649&gt;0,"c","b"))</f>
        <v>0</v>
      </c>
    </row>
    <row r="5650" ht="22.5" hidden="1" spans="1:20">
      <c r="A5650" s="158">
        <f>Cartilha_GLOBAL!A5650</f>
        <v>97528</v>
      </c>
      <c r="B5650" s="100" t="str">
        <f>Cartilha_GLOBAL!B5650</f>
        <v>SINAPI</v>
      </c>
      <c r="C5650" s="104" t="str">
        <f>Cartilha_GLOBAL!C5650</f>
        <v>CURVA 90 GRAUS, EM AÇO, CONEXÃO SOLDADA, DN 80 (3"), INSTALADO EM REDE DE ALIMENTAÇÃO PARA SPRINKLER - FORNECIMENTO E INSTALAÇÃO. AF_10/2020</v>
      </c>
      <c r="D5650" s="94" t="str">
        <f>Cartilha_GLOBAL!D5650</f>
        <v>UN</v>
      </c>
      <c r="E5650" s="105">
        <f>Cartilha_GLOBAL!$E5650</f>
        <v>671.36</v>
      </c>
      <c r="F5650" s="182">
        <f>Cartilha_GLOBAL!$F5650</f>
        <v>824.03</v>
      </c>
      <c r="G5650" s="108"/>
      <c r="H5650" s="107">
        <f t="shared" si="349"/>
        <v>0</v>
      </c>
      <c r="I5650" s="143">
        <f t="shared" si="350"/>
        <v>0</v>
      </c>
      <c r="J5650" s="142"/>
      <c r="K5650" s="228"/>
      <c r="L5650" s="7" t="str">
        <f t="shared" si="351"/>
        <v/>
      </c>
      <c r="M5650" s="7" t="str">
        <f t="shared" si="352"/>
        <v/>
      </c>
      <c r="N5650" s="7" t="str">
        <f>Cartilha_GLOBAL!N5650</f>
        <v/>
      </c>
      <c r="O5650" s="144"/>
      <c r="Q5650" s="151"/>
      <c r="R5650" s="152">
        <v>0</v>
      </c>
      <c r="T5650" s="153">
        <f>IF(Cartilha_GLOBAL!R5650=0,0,IF(Cartilha_GLOBAL!R5650&gt;0,"c","b"))</f>
        <v>0</v>
      </c>
    </row>
    <row r="5651" ht="22.5" hidden="1" spans="1:20">
      <c r="A5651" s="158">
        <f>Cartilha_GLOBAL!A5651</f>
        <v>97529</v>
      </c>
      <c r="B5651" s="100" t="str">
        <f>Cartilha_GLOBAL!B5651</f>
        <v>SINAPI</v>
      </c>
      <c r="C5651" s="104" t="str">
        <f>Cartilha_GLOBAL!C5651</f>
        <v>TÊ, EM AÇO, CONEXÃO SOLDADA, DN 25 (1"), INSTALADO EM REDE DE ALIMENTAÇÃO PARA SPRINKLER - FORNECIMENTO E INSTALAÇÃO. AF_10/2020</v>
      </c>
      <c r="D5651" s="94" t="str">
        <f>Cartilha_GLOBAL!D5651</f>
        <v>UN</v>
      </c>
      <c r="E5651" s="105">
        <f>Cartilha_GLOBAL!$E5651</f>
        <v>94.91</v>
      </c>
      <c r="F5651" s="182">
        <f>Cartilha_GLOBAL!$F5651</f>
        <v>116.49</v>
      </c>
      <c r="G5651" s="108"/>
      <c r="H5651" s="107">
        <f t="shared" si="349"/>
        <v>0</v>
      </c>
      <c r="I5651" s="143">
        <f t="shared" si="350"/>
        <v>0</v>
      </c>
      <c r="J5651" s="142"/>
      <c r="K5651" s="228"/>
      <c r="L5651" s="7" t="str">
        <f t="shared" si="351"/>
        <v/>
      </c>
      <c r="M5651" s="7" t="str">
        <f t="shared" si="352"/>
        <v/>
      </c>
      <c r="N5651" s="7" t="str">
        <f>Cartilha_GLOBAL!N5651</f>
        <v/>
      </c>
      <c r="O5651" s="144"/>
      <c r="Q5651" s="151"/>
      <c r="R5651" s="152">
        <v>0</v>
      </c>
      <c r="T5651" s="153">
        <f>IF(Cartilha_GLOBAL!R5651=0,0,IF(Cartilha_GLOBAL!R5651&gt;0,"c","b"))</f>
        <v>0</v>
      </c>
    </row>
    <row r="5652" ht="22.5" hidden="1" spans="1:20">
      <c r="A5652" s="158">
        <f>Cartilha_GLOBAL!A5652</f>
        <v>97530</v>
      </c>
      <c r="B5652" s="100" t="str">
        <f>Cartilha_GLOBAL!B5652</f>
        <v>SINAPI</v>
      </c>
      <c r="C5652" s="104" t="str">
        <f>Cartilha_GLOBAL!C5652</f>
        <v>TÊ, EM AÇO, CONEXÃO SOLDADA, DN 32 (1 1/4"), INSTALADO EM REDE DE ALIMENTAÇÃO PARA SPRINKLER - FORNECIMENTO E INSTALAÇÃO. AF_10/2020</v>
      </c>
      <c r="D5652" s="94" t="str">
        <f>Cartilha_GLOBAL!D5652</f>
        <v>UN</v>
      </c>
      <c r="E5652" s="105">
        <f>Cartilha_GLOBAL!$E5652</f>
        <v>137.2</v>
      </c>
      <c r="F5652" s="182">
        <f>Cartilha_GLOBAL!$F5652</f>
        <v>168.4</v>
      </c>
      <c r="G5652" s="108"/>
      <c r="H5652" s="107">
        <f t="shared" si="349"/>
        <v>0</v>
      </c>
      <c r="I5652" s="143">
        <f t="shared" si="350"/>
        <v>0</v>
      </c>
      <c r="J5652" s="142"/>
      <c r="K5652" s="228"/>
      <c r="L5652" s="7" t="str">
        <f t="shared" si="351"/>
        <v/>
      </c>
      <c r="M5652" s="7" t="str">
        <f t="shared" si="352"/>
        <v/>
      </c>
      <c r="N5652" s="7" t="str">
        <f>Cartilha_GLOBAL!N5652</f>
        <v/>
      </c>
      <c r="O5652" s="144"/>
      <c r="Q5652" s="151"/>
      <c r="R5652" s="152">
        <v>0</v>
      </c>
      <c r="T5652" s="153">
        <f>IF(Cartilha_GLOBAL!R5652=0,0,IF(Cartilha_GLOBAL!R5652&gt;0,"c","b"))</f>
        <v>0</v>
      </c>
    </row>
    <row r="5653" ht="22.5" hidden="1" spans="1:20">
      <c r="A5653" s="158">
        <f>Cartilha_GLOBAL!A5653</f>
        <v>97531</v>
      </c>
      <c r="B5653" s="100" t="str">
        <f>Cartilha_GLOBAL!B5653</f>
        <v>SINAPI</v>
      </c>
      <c r="C5653" s="104" t="str">
        <f>Cartilha_GLOBAL!C5653</f>
        <v>TÊ, EM AÇO, CONEXÃO SOLDADA, DN 40 (1 1/2"), INSTALADO EM REDE DE ALIMENTAÇÃO PARA SPRINKLER - FORNECIMENTO E INSTALAÇÃO. AF_10/2020</v>
      </c>
      <c r="D5653" s="94" t="str">
        <f>Cartilha_GLOBAL!D5653</f>
        <v>UN</v>
      </c>
      <c r="E5653" s="105">
        <f>Cartilha_GLOBAL!$E5653</f>
        <v>174.68</v>
      </c>
      <c r="F5653" s="182">
        <f>Cartilha_GLOBAL!$F5653</f>
        <v>214.4</v>
      </c>
      <c r="G5653" s="108"/>
      <c r="H5653" s="107">
        <f t="shared" si="349"/>
        <v>0</v>
      </c>
      <c r="I5653" s="143">
        <f t="shared" si="350"/>
        <v>0</v>
      </c>
      <c r="J5653" s="142"/>
      <c r="K5653" s="228"/>
      <c r="L5653" s="7" t="str">
        <f t="shared" si="351"/>
        <v/>
      </c>
      <c r="M5653" s="7" t="str">
        <f t="shared" si="352"/>
        <v/>
      </c>
      <c r="N5653" s="7" t="str">
        <f>Cartilha_GLOBAL!N5653</f>
        <v/>
      </c>
      <c r="O5653" s="144"/>
      <c r="Q5653" s="151"/>
      <c r="R5653" s="152">
        <v>0</v>
      </c>
      <c r="T5653" s="153">
        <f>IF(Cartilha_GLOBAL!R5653=0,0,IF(Cartilha_GLOBAL!R5653&gt;0,"c","b"))</f>
        <v>0</v>
      </c>
    </row>
    <row r="5654" ht="22.5" hidden="1" spans="1:20">
      <c r="A5654" s="158">
        <f>Cartilha_GLOBAL!A5654</f>
        <v>97532</v>
      </c>
      <c r="B5654" s="100" t="str">
        <f>Cartilha_GLOBAL!B5654</f>
        <v>SINAPI</v>
      </c>
      <c r="C5654" s="104" t="str">
        <f>Cartilha_GLOBAL!C5654</f>
        <v>TÊ, EM AÇO, CONEXÃO SOLDADA, DN 50 (2"), INSTALADO EM REDE DE ALIMENTAÇÃO PARA SPRINKLER - FORNECIMENTO E INSTALAÇÃO. AF_10/2020</v>
      </c>
      <c r="D5654" s="94" t="str">
        <f>Cartilha_GLOBAL!D5654</f>
        <v>UN</v>
      </c>
      <c r="E5654" s="105">
        <f>Cartilha_GLOBAL!$E5654</f>
        <v>273.16</v>
      </c>
      <c r="F5654" s="182">
        <f>Cartilha_GLOBAL!$F5654</f>
        <v>335.28</v>
      </c>
      <c r="G5654" s="108"/>
      <c r="H5654" s="107">
        <f t="shared" si="349"/>
        <v>0</v>
      </c>
      <c r="I5654" s="143">
        <f t="shared" si="350"/>
        <v>0</v>
      </c>
      <c r="J5654" s="142"/>
      <c r="K5654" s="228"/>
      <c r="L5654" s="7" t="str">
        <f t="shared" si="351"/>
        <v/>
      </c>
      <c r="M5654" s="7" t="str">
        <f t="shared" si="352"/>
        <v/>
      </c>
      <c r="N5654" s="7" t="str">
        <f>Cartilha_GLOBAL!N5654</f>
        <v/>
      </c>
      <c r="O5654" s="144"/>
      <c r="Q5654" s="151"/>
      <c r="R5654" s="152">
        <v>0</v>
      </c>
      <c r="T5654" s="153">
        <f>IF(Cartilha_GLOBAL!R5654=0,0,IF(Cartilha_GLOBAL!R5654&gt;0,"c","b"))</f>
        <v>0</v>
      </c>
    </row>
    <row r="5655" ht="22.5" hidden="1" spans="1:20">
      <c r="A5655" s="158">
        <f>Cartilha_GLOBAL!A5655</f>
        <v>97533</v>
      </c>
      <c r="B5655" s="100" t="str">
        <f>Cartilha_GLOBAL!B5655</f>
        <v>SINAPI</v>
      </c>
      <c r="C5655" s="104" t="str">
        <f>Cartilha_GLOBAL!C5655</f>
        <v>TÊ, EM AÇO, CONEXÃO SOLDADA, DN 65 (2 1/2"), INSTALADO EM REDE DE ALIMENTAÇÃO PARA SPRINKLER - FORNECIMENTO E INSTALAÇÃO. AF_10/2020</v>
      </c>
      <c r="D5655" s="94" t="str">
        <f>Cartilha_GLOBAL!D5655</f>
        <v>UN</v>
      </c>
      <c r="E5655" s="105">
        <f>Cartilha_GLOBAL!$E5655</f>
        <v>513.83</v>
      </c>
      <c r="F5655" s="182">
        <f>Cartilha_GLOBAL!$F5655</f>
        <v>630.67</v>
      </c>
      <c r="G5655" s="108"/>
      <c r="H5655" s="107">
        <f t="shared" si="349"/>
        <v>0</v>
      </c>
      <c r="I5655" s="143">
        <f t="shared" si="350"/>
        <v>0</v>
      </c>
      <c r="J5655" s="142"/>
      <c r="K5655" s="228"/>
      <c r="L5655" s="7" t="str">
        <f t="shared" si="351"/>
        <v/>
      </c>
      <c r="M5655" s="7" t="str">
        <f t="shared" si="352"/>
        <v/>
      </c>
      <c r="N5655" s="7" t="str">
        <f>Cartilha_GLOBAL!N5655</f>
        <v/>
      </c>
      <c r="O5655" s="144"/>
      <c r="Q5655" s="151"/>
      <c r="R5655" s="152">
        <v>0</v>
      </c>
      <c r="T5655" s="153">
        <f>IF(Cartilha_GLOBAL!R5655=0,0,IF(Cartilha_GLOBAL!R5655&gt;0,"c","b"))</f>
        <v>0</v>
      </c>
    </row>
    <row r="5656" ht="22.5" hidden="1" spans="1:20">
      <c r="A5656" s="158">
        <f>Cartilha_GLOBAL!A5656</f>
        <v>97534</v>
      </c>
      <c r="B5656" s="100" t="str">
        <f>Cartilha_GLOBAL!B5656</f>
        <v>SINAPI</v>
      </c>
      <c r="C5656" s="104" t="str">
        <f>Cartilha_GLOBAL!C5656</f>
        <v>TÊ, EM AÇO, CONEXÃO SOLDADA, DN 80 (3"), INSTALADO EM REDE DE ALIMENTAÇÃO PARA SPRINKLER - FORNECIMENTO E INSTALAÇÃO. AF_10/2020</v>
      </c>
      <c r="D5656" s="94" t="str">
        <f>Cartilha_GLOBAL!D5656</f>
        <v>UN</v>
      </c>
      <c r="E5656" s="105">
        <f>Cartilha_GLOBAL!$E5656</f>
        <v>813.55</v>
      </c>
      <c r="F5656" s="182">
        <f>Cartilha_GLOBAL!$F5656</f>
        <v>998.55</v>
      </c>
      <c r="G5656" s="108"/>
      <c r="H5656" s="107">
        <f t="shared" si="349"/>
        <v>0</v>
      </c>
      <c r="I5656" s="143">
        <f t="shared" si="350"/>
        <v>0</v>
      </c>
      <c r="J5656" s="142"/>
      <c r="K5656" s="228"/>
      <c r="L5656" s="7" t="str">
        <f t="shared" si="351"/>
        <v/>
      </c>
      <c r="M5656" s="7" t="str">
        <f t="shared" si="352"/>
        <v/>
      </c>
      <c r="N5656" s="7" t="str">
        <f>Cartilha_GLOBAL!N5656</f>
        <v/>
      </c>
      <c r="O5656" s="144"/>
      <c r="Q5656" s="151"/>
      <c r="R5656" s="152">
        <v>0</v>
      </c>
      <c r="T5656" s="153">
        <f>IF(Cartilha_GLOBAL!R5656=0,0,IF(Cartilha_GLOBAL!R5656&gt;0,"c","b"))</f>
        <v>0</v>
      </c>
    </row>
    <row r="5657" ht="22.5" hidden="1" spans="1:20">
      <c r="A5657" s="158">
        <f>Cartilha_GLOBAL!A5657</f>
        <v>97537</v>
      </c>
      <c r="B5657" s="100" t="str">
        <f>Cartilha_GLOBAL!B5657</f>
        <v>SINAPI</v>
      </c>
      <c r="C5657" s="104" t="str">
        <f>Cartilha_GLOBAL!C5657</f>
        <v>LUVA, EM AÇO, CONEXÃO SOLDADA, DN 15 (1/2"), INSTALADO EM RAMAIS E SUB-RAMAIS DE GÁS - FORNECIMENTO E INSTALAÇÃO. AF_10/2020</v>
      </c>
      <c r="D5657" s="94" t="str">
        <f>Cartilha_GLOBAL!D5657</f>
        <v>UN</v>
      </c>
      <c r="E5657" s="105">
        <f>Cartilha_GLOBAL!$E5657</f>
        <v>28.16</v>
      </c>
      <c r="F5657" s="182">
        <f>Cartilha_GLOBAL!$F5657</f>
        <v>34.56</v>
      </c>
      <c r="G5657" s="108"/>
      <c r="H5657" s="107">
        <f t="shared" si="349"/>
        <v>0</v>
      </c>
      <c r="I5657" s="143">
        <f t="shared" si="350"/>
        <v>0</v>
      </c>
      <c r="J5657" s="142"/>
      <c r="K5657" s="228"/>
      <c r="L5657" s="7" t="str">
        <f t="shared" si="351"/>
        <v/>
      </c>
      <c r="M5657" s="7" t="str">
        <f t="shared" si="352"/>
        <v/>
      </c>
      <c r="N5657" s="7" t="str">
        <f>Cartilha_GLOBAL!N5657</f>
        <v/>
      </c>
      <c r="O5657" s="144"/>
      <c r="Q5657" s="151"/>
      <c r="R5657" s="152">
        <v>0</v>
      </c>
      <c r="T5657" s="153">
        <f>IF(Cartilha_GLOBAL!R5657=0,0,IF(Cartilha_GLOBAL!R5657&gt;0,"c","b"))</f>
        <v>0</v>
      </c>
    </row>
    <row r="5658" ht="22.5" hidden="1" spans="1:20">
      <c r="A5658" s="158">
        <f>Cartilha_GLOBAL!A5658</f>
        <v>97540</v>
      </c>
      <c r="B5658" s="100" t="str">
        <f>Cartilha_GLOBAL!B5658</f>
        <v>SINAPI</v>
      </c>
      <c r="C5658" s="104" t="str">
        <f>Cartilha_GLOBAL!C5658</f>
        <v>LUVA, EM AÇO, CONEXÃO SOLDADA, DN 20 (3/4"), INSTALADO EM RAMAIS E SUB-RAMAIS DE GÁS - FORNECIMENTO E INSTALAÇÃO. AF_10/2020</v>
      </c>
      <c r="D5658" s="94" t="str">
        <f>Cartilha_GLOBAL!D5658</f>
        <v>UN</v>
      </c>
      <c r="E5658" s="105">
        <f>Cartilha_GLOBAL!$E5658</f>
        <v>37.91</v>
      </c>
      <c r="F5658" s="182">
        <f>Cartilha_GLOBAL!$F5658</f>
        <v>46.53</v>
      </c>
      <c r="G5658" s="108"/>
      <c r="H5658" s="107">
        <f t="shared" si="349"/>
        <v>0</v>
      </c>
      <c r="I5658" s="143">
        <f t="shared" si="350"/>
        <v>0</v>
      </c>
      <c r="J5658" s="142"/>
      <c r="K5658" s="228"/>
      <c r="L5658" s="7" t="str">
        <f t="shared" si="351"/>
        <v/>
      </c>
      <c r="M5658" s="7" t="str">
        <f t="shared" si="352"/>
        <v/>
      </c>
      <c r="N5658" s="7" t="str">
        <f>Cartilha_GLOBAL!N5658</f>
        <v/>
      </c>
      <c r="O5658" s="144"/>
      <c r="Q5658" s="151"/>
      <c r="R5658" s="152">
        <v>0</v>
      </c>
      <c r="T5658" s="153">
        <f>IF(Cartilha_GLOBAL!R5658=0,0,IF(Cartilha_GLOBAL!R5658&gt;0,"c","b"))</f>
        <v>0</v>
      </c>
    </row>
    <row r="5659" ht="22.5" hidden="1" spans="1:20">
      <c r="A5659" s="158">
        <f>Cartilha_GLOBAL!A5659</f>
        <v>97541</v>
      </c>
      <c r="B5659" s="100" t="str">
        <f>Cartilha_GLOBAL!B5659</f>
        <v>SINAPI</v>
      </c>
      <c r="C5659" s="104" t="str">
        <f>Cartilha_GLOBAL!C5659</f>
        <v>LUVA COM REDUÇÃO, EM AÇO, CONEXÃO SOLDADA, DN 20 X 15 MM (3/4" X 1/2"), INSTALADO EM RAMAIS E SUB-RAMAIS DE GÁS - FORNECIMENTO E INSTALAÇÃO. AF_10/2020</v>
      </c>
      <c r="D5659" s="94" t="str">
        <f>Cartilha_GLOBAL!D5659</f>
        <v>UN</v>
      </c>
      <c r="E5659" s="105">
        <f>Cartilha_GLOBAL!$E5659</f>
        <v>32.36</v>
      </c>
      <c r="F5659" s="182">
        <f>Cartilha_GLOBAL!$F5659</f>
        <v>39.72</v>
      </c>
      <c r="G5659" s="108"/>
      <c r="H5659" s="107">
        <f t="shared" si="349"/>
        <v>0</v>
      </c>
      <c r="I5659" s="143">
        <f t="shared" si="350"/>
        <v>0</v>
      </c>
      <c r="J5659" s="142"/>
      <c r="K5659" s="228"/>
      <c r="L5659" s="7" t="str">
        <f t="shared" si="351"/>
        <v/>
      </c>
      <c r="M5659" s="7" t="str">
        <f t="shared" si="352"/>
        <v/>
      </c>
      <c r="N5659" s="7" t="str">
        <f>Cartilha_GLOBAL!N5659</f>
        <v/>
      </c>
      <c r="O5659" s="144"/>
      <c r="Q5659" s="151"/>
      <c r="R5659" s="152">
        <v>0</v>
      </c>
      <c r="T5659" s="153">
        <f>IF(Cartilha_GLOBAL!R5659=0,0,IF(Cartilha_GLOBAL!R5659&gt;0,"c","b"))</f>
        <v>0</v>
      </c>
    </row>
    <row r="5660" ht="22.5" hidden="1" spans="1:20">
      <c r="A5660" s="158">
        <f>Cartilha_GLOBAL!A5660</f>
        <v>97543</v>
      </c>
      <c r="B5660" s="100" t="str">
        <f>Cartilha_GLOBAL!B5660</f>
        <v>SINAPI</v>
      </c>
      <c r="C5660" s="104" t="str">
        <f>Cartilha_GLOBAL!C5660</f>
        <v>LUVA, EM AÇO, CONEXÃO SOLDADA, DN 25 (1"), INSTALADO EM RAMAIS E SUB-RAMAIS DE GÁS - FORNECIMENTO E INSTALAÇÃO. AF_10/2020</v>
      </c>
      <c r="D5660" s="94" t="str">
        <f>Cartilha_GLOBAL!D5660</f>
        <v>UN</v>
      </c>
      <c r="E5660" s="105">
        <f>Cartilha_GLOBAL!$E5660</f>
        <v>61.73</v>
      </c>
      <c r="F5660" s="182">
        <f>Cartilha_GLOBAL!$F5660</f>
        <v>75.77</v>
      </c>
      <c r="G5660" s="108"/>
      <c r="H5660" s="107">
        <f t="shared" si="349"/>
        <v>0</v>
      </c>
      <c r="I5660" s="143">
        <f t="shared" si="350"/>
        <v>0</v>
      </c>
      <c r="J5660" s="142"/>
      <c r="K5660" s="228"/>
      <c r="L5660" s="7" t="str">
        <f t="shared" si="351"/>
        <v/>
      </c>
      <c r="M5660" s="7" t="str">
        <f t="shared" si="352"/>
        <v/>
      </c>
      <c r="N5660" s="7" t="str">
        <f>Cartilha_GLOBAL!N5660</f>
        <v/>
      </c>
      <c r="O5660" s="144"/>
      <c r="Q5660" s="151"/>
      <c r="R5660" s="152">
        <v>0</v>
      </c>
      <c r="T5660" s="153">
        <f>IF(Cartilha_GLOBAL!R5660=0,0,IF(Cartilha_GLOBAL!R5660&gt;0,"c","b"))</f>
        <v>0</v>
      </c>
    </row>
    <row r="5661" ht="22.5" hidden="1" spans="1:20">
      <c r="A5661" s="158">
        <f>Cartilha_GLOBAL!A5661</f>
        <v>97544</v>
      </c>
      <c r="B5661" s="100" t="str">
        <f>Cartilha_GLOBAL!B5661</f>
        <v>SINAPI</v>
      </c>
      <c r="C5661" s="104" t="str">
        <f>Cartilha_GLOBAL!C5661</f>
        <v>LUVA COM REDUÇÃO, EM AÇO, CONEXÃO SOLDADA, DN 25 X 20 MM (1" X 3/4"), INSTALADO EM RAMAIS E SUB-RAMAIS DE GÁS - FORNECIMENTO E INSTALAÇÃO. AF_10/2020</v>
      </c>
      <c r="D5661" s="94" t="str">
        <f>Cartilha_GLOBAL!D5661</f>
        <v>UN</v>
      </c>
      <c r="E5661" s="105">
        <f>Cartilha_GLOBAL!$E5661</f>
        <v>55.05</v>
      </c>
      <c r="F5661" s="182">
        <f>Cartilha_GLOBAL!$F5661</f>
        <v>67.57</v>
      </c>
      <c r="G5661" s="108"/>
      <c r="H5661" s="107">
        <f t="shared" si="349"/>
        <v>0</v>
      </c>
      <c r="I5661" s="143">
        <f t="shared" si="350"/>
        <v>0</v>
      </c>
      <c r="J5661" s="142"/>
      <c r="K5661" s="145"/>
      <c r="L5661" s="7" t="str">
        <f t="shared" si="351"/>
        <v/>
      </c>
      <c r="M5661" s="7" t="str">
        <f t="shared" si="352"/>
        <v/>
      </c>
      <c r="N5661" s="7" t="str">
        <f>Cartilha_GLOBAL!N5661</f>
        <v/>
      </c>
      <c r="O5661" s="144"/>
      <c r="Q5661" s="151"/>
      <c r="R5661" s="152">
        <v>0</v>
      </c>
      <c r="T5661" s="153">
        <f>IF(Cartilha_GLOBAL!R5661=0,0,IF(Cartilha_GLOBAL!R5661&gt;0,"c","b"))</f>
        <v>0</v>
      </c>
    </row>
    <row r="5662" ht="22.5" hidden="1" spans="1:20">
      <c r="A5662" s="158">
        <f>Cartilha_GLOBAL!A5662</f>
        <v>97546</v>
      </c>
      <c r="B5662" s="100" t="str">
        <f>Cartilha_GLOBAL!B5662</f>
        <v>SINAPI</v>
      </c>
      <c r="C5662" s="104" t="str">
        <f>Cartilha_GLOBAL!C5662</f>
        <v>CURVA 45 GRAUS, EM AÇO, CONEXÃO SOLDADA, DN 15 (1/2"), INSTALADO EM RAMAIS E SUB-RAMAIS DE GÁS - FORNECIMENTO E INSTALAÇÃO. AF_10/2020</v>
      </c>
      <c r="D5662" s="94" t="str">
        <f>Cartilha_GLOBAL!D5662</f>
        <v>UN</v>
      </c>
      <c r="E5662" s="105">
        <f>Cartilha_GLOBAL!$E5662</f>
        <v>39.42</v>
      </c>
      <c r="F5662" s="182">
        <f>Cartilha_GLOBAL!$F5662</f>
        <v>48.38</v>
      </c>
      <c r="G5662" s="108"/>
      <c r="H5662" s="107">
        <f t="shared" si="349"/>
        <v>0</v>
      </c>
      <c r="I5662" s="143">
        <f t="shared" si="350"/>
        <v>0</v>
      </c>
      <c r="J5662" s="142"/>
      <c r="K5662" s="228"/>
      <c r="L5662" s="7" t="str">
        <f t="shared" si="351"/>
        <v/>
      </c>
      <c r="M5662" s="7" t="str">
        <f t="shared" si="352"/>
        <v/>
      </c>
      <c r="N5662" s="7" t="str">
        <f>Cartilha_GLOBAL!N5662</f>
        <v/>
      </c>
      <c r="O5662" s="144"/>
      <c r="Q5662" s="151"/>
      <c r="R5662" s="152">
        <v>0</v>
      </c>
      <c r="T5662" s="153">
        <f>IF(Cartilha_GLOBAL!R5662=0,0,IF(Cartilha_GLOBAL!R5662&gt;0,"c","b"))</f>
        <v>0</v>
      </c>
    </row>
    <row r="5663" ht="22.5" hidden="1" spans="1:20">
      <c r="A5663" s="158">
        <f>Cartilha_GLOBAL!A5663</f>
        <v>97547</v>
      </c>
      <c r="B5663" s="100" t="str">
        <f>Cartilha_GLOBAL!B5663</f>
        <v>SINAPI</v>
      </c>
      <c r="C5663" s="104" t="str">
        <f>Cartilha_GLOBAL!C5663</f>
        <v>CURVA 90 GRAUS, EM AÇO, CONEXÃO SOLDADA, DN 15 (1/2"), INSTALADO EM RAMAIS E SUB-RAMAIS DE GÁS - FORNECIMENTO E INSTALAÇÃO. AF_10/2020</v>
      </c>
      <c r="D5663" s="94" t="str">
        <f>Cartilha_GLOBAL!D5663</f>
        <v>UN</v>
      </c>
      <c r="E5663" s="105">
        <f>Cartilha_GLOBAL!$E5663</f>
        <v>39.42</v>
      </c>
      <c r="F5663" s="182">
        <f>Cartilha_GLOBAL!$F5663</f>
        <v>48.38</v>
      </c>
      <c r="G5663" s="108"/>
      <c r="H5663" s="107">
        <f t="shared" si="349"/>
        <v>0</v>
      </c>
      <c r="I5663" s="143">
        <f t="shared" si="350"/>
        <v>0</v>
      </c>
      <c r="J5663" s="142"/>
      <c r="K5663" s="228"/>
      <c r="L5663" s="7" t="str">
        <f t="shared" si="351"/>
        <v/>
      </c>
      <c r="M5663" s="7" t="str">
        <f t="shared" si="352"/>
        <v/>
      </c>
      <c r="N5663" s="7" t="str">
        <f>Cartilha_GLOBAL!N5663</f>
        <v/>
      </c>
      <c r="O5663" s="144"/>
      <c r="Q5663" s="151"/>
      <c r="R5663" s="152">
        <v>0</v>
      </c>
      <c r="T5663" s="153">
        <f>IF(Cartilha_GLOBAL!R5663=0,0,IF(Cartilha_GLOBAL!R5663&gt;0,"c","b"))</f>
        <v>0</v>
      </c>
    </row>
    <row r="5664" ht="22.5" hidden="1" spans="1:20">
      <c r="A5664" s="158">
        <f>Cartilha_GLOBAL!A5664</f>
        <v>97548</v>
      </c>
      <c r="B5664" s="100" t="str">
        <f>Cartilha_GLOBAL!B5664</f>
        <v>SINAPI</v>
      </c>
      <c r="C5664" s="104" t="str">
        <f>Cartilha_GLOBAL!C5664</f>
        <v>CURVA 45 GRAUS, EM AÇO, CONEXÃO SOLDADA, DN 20 (3/4"), INSTALADO EM RAMAIS E SUB-RAMAIS DE GÁS - FORNECIMENTO E INSTALAÇÃO. AF_10/2020</v>
      </c>
      <c r="D5664" s="94" t="str">
        <f>Cartilha_GLOBAL!D5664</f>
        <v>UN</v>
      </c>
      <c r="E5664" s="105">
        <f>Cartilha_GLOBAL!$E5664</f>
        <v>58.5</v>
      </c>
      <c r="F5664" s="182">
        <f>Cartilha_GLOBAL!$F5664</f>
        <v>71.8</v>
      </c>
      <c r="G5664" s="108"/>
      <c r="H5664" s="107">
        <f t="shared" si="349"/>
        <v>0</v>
      </c>
      <c r="I5664" s="143">
        <f t="shared" si="350"/>
        <v>0</v>
      </c>
      <c r="J5664" s="142"/>
      <c r="K5664" s="228"/>
      <c r="L5664" s="7" t="str">
        <f t="shared" si="351"/>
        <v/>
      </c>
      <c r="M5664" s="7" t="str">
        <f t="shared" si="352"/>
        <v/>
      </c>
      <c r="N5664" s="7" t="str">
        <f>Cartilha_GLOBAL!N5664</f>
        <v/>
      </c>
      <c r="O5664" s="144"/>
      <c r="Q5664" s="151"/>
      <c r="R5664" s="152">
        <v>0</v>
      </c>
      <c r="T5664" s="153">
        <f>IF(Cartilha_GLOBAL!R5664=0,0,IF(Cartilha_GLOBAL!R5664&gt;0,"c","b"))</f>
        <v>0</v>
      </c>
    </row>
    <row r="5665" ht="22.5" hidden="1" spans="1:20">
      <c r="A5665" s="158">
        <f>Cartilha_GLOBAL!A5665</f>
        <v>97549</v>
      </c>
      <c r="B5665" s="100" t="str">
        <f>Cartilha_GLOBAL!B5665</f>
        <v>SINAPI</v>
      </c>
      <c r="C5665" s="104" t="str">
        <f>Cartilha_GLOBAL!C5665</f>
        <v>CURVA 90 GRAUS, EM AÇO, CONEXÃO SOLDADA, DN 20 (3/4"), INSTALADO EM RAMAIS E SUB-RAMAIS DE GÁS - FORNECIMENTO E INSTALAÇÃO. AF_10/2020</v>
      </c>
      <c r="D5665" s="94" t="str">
        <f>Cartilha_GLOBAL!D5665</f>
        <v>UN</v>
      </c>
      <c r="E5665" s="105">
        <f>Cartilha_GLOBAL!$E5665</f>
        <v>58.5</v>
      </c>
      <c r="F5665" s="182">
        <f>Cartilha_GLOBAL!$F5665</f>
        <v>71.8</v>
      </c>
      <c r="G5665" s="108"/>
      <c r="H5665" s="107">
        <f t="shared" si="349"/>
        <v>0</v>
      </c>
      <c r="I5665" s="143">
        <f t="shared" si="350"/>
        <v>0</v>
      </c>
      <c r="J5665" s="142"/>
      <c r="K5665" s="228"/>
      <c r="L5665" s="7" t="str">
        <f t="shared" si="351"/>
        <v/>
      </c>
      <c r="M5665" s="7" t="str">
        <f t="shared" si="352"/>
        <v/>
      </c>
      <c r="N5665" s="7" t="str">
        <f>Cartilha_GLOBAL!N5665</f>
        <v/>
      </c>
      <c r="O5665" s="144"/>
      <c r="Q5665" s="151"/>
      <c r="R5665" s="152">
        <v>0</v>
      </c>
      <c r="T5665" s="153">
        <f>IF(Cartilha_GLOBAL!R5665=0,0,IF(Cartilha_GLOBAL!R5665&gt;0,"c","b"))</f>
        <v>0</v>
      </c>
    </row>
    <row r="5666" ht="22.5" hidden="1" spans="1:20">
      <c r="A5666" s="158">
        <f>Cartilha_GLOBAL!A5666</f>
        <v>97550</v>
      </c>
      <c r="B5666" s="100" t="str">
        <f>Cartilha_GLOBAL!B5666</f>
        <v>SINAPI</v>
      </c>
      <c r="C5666" s="104" t="str">
        <f>Cartilha_GLOBAL!C5666</f>
        <v>CURVA 45 GRAUS, EM AÇO, CONEXÃO SOLDADA, DN 25 (1"), INSTALADO EM RAMAIS E SUB-RAMAIS DE GÁS - FORNECIMENTO E INSTALAÇÃO. AF_10/2020</v>
      </c>
      <c r="D5666" s="94" t="str">
        <f>Cartilha_GLOBAL!D5666</f>
        <v>UN</v>
      </c>
      <c r="E5666" s="105">
        <f>Cartilha_GLOBAL!$E5666</f>
        <v>97.25</v>
      </c>
      <c r="F5666" s="182">
        <f>Cartilha_GLOBAL!$F5666</f>
        <v>119.36</v>
      </c>
      <c r="G5666" s="108"/>
      <c r="H5666" s="107">
        <f t="shared" si="349"/>
        <v>0</v>
      </c>
      <c r="I5666" s="143">
        <f t="shared" si="350"/>
        <v>0</v>
      </c>
      <c r="J5666" s="142"/>
      <c r="K5666" s="228"/>
      <c r="L5666" s="7" t="str">
        <f t="shared" si="351"/>
        <v/>
      </c>
      <c r="M5666" s="7" t="str">
        <f t="shared" si="352"/>
        <v/>
      </c>
      <c r="N5666" s="7" t="str">
        <f>Cartilha_GLOBAL!N5666</f>
        <v/>
      </c>
      <c r="O5666" s="144"/>
      <c r="Q5666" s="151"/>
      <c r="R5666" s="152">
        <v>0</v>
      </c>
      <c r="T5666" s="153">
        <f>IF(Cartilha_GLOBAL!R5666=0,0,IF(Cartilha_GLOBAL!R5666&gt;0,"c","b"))</f>
        <v>0</v>
      </c>
    </row>
    <row r="5667" ht="22.5" hidden="1" spans="1:20">
      <c r="A5667" s="158">
        <f>Cartilha_GLOBAL!A5667</f>
        <v>97551</v>
      </c>
      <c r="B5667" s="100" t="str">
        <f>Cartilha_GLOBAL!B5667</f>
        <v>SINAPI</v>
      </c>
      <c r="C5667" s="104" t="str">
        <f>Cartilha_GLOBAL!C5667</f>
        <v>CURVA 90 GRAUS, EM AÇO, CONEXÃO SOLDADA, DN 25 (1"), INSTALADO EM RAMAIS E SUB-RAMAIS DE GÁS - FORNECIMENTO E INSTALAÇÃO. AF_10/2020</v>
      </c>
      <c r="D5667" s="94" t="str">
        <f>Cartilha_GLOBAL!D5667</f>
        <v>UN</v>
      </c>
      <c r="E5667" s="105">
        <f>Cartilha_GLOBAL!$E5667</f>
        <v>97.25</v>
      </c>
      <c r="F5667" s="182">
        <f>Cartilha_GLOBAL!$F5667</f>
        <v>119.36</v>
      </c>
      <c r="G5667" s="108"/>
      <c r="H5667" s="107">
        <f t="shared" si="349"/>
        <v>0</v>
      </c>
      <c r="I5667" s="143">
        <f t="shared" si="350"/>
        <v>0</v>
      </c>
      <c r="J5667" s="142"/>
      <c r="K5667" s="228"/>
      <c r="L5667" s="7" t="str">
        <f t="shared" si="351"/>
        <v/>
      </c>
      <c r="M5667" s="7" t="str">
        <f t="shared" si="352"/>
        <v/>
      </c>
      <c r="N5667" s="7" t="str">
        <f>Cartilha_GLOBAL!N5667</f>
        <v/>
      </c>
      <c r="O5667" s="144"/>
      <c r="Q5667" s="151"/>
      <c r="R5667" s="152">
        <v>0</v>
      </c>
      <c r="T5667" s="153">
        <f>IF(Cartilha_GLOBAL!R5667=0,0,IF(Cartilha_GLOBAL!R5667&gt;0,"c","b"))</f>
        <v>0</v>
      </c>
    </row>
    <row r="5668" ht="22.5" hidden="1" spans="1:20">
      <c r="A5668" s="158">
        <f>Cartilha_GLOBAL!A5668</f>
        <v>100788</v>
      </c>
      <c r="B5668" s="100" t="str">
        <f>Cartilha_GLOBAL!B5668</f>
        <v>SINAPI</v>
      </c>
      <c r="C5668" s="104" t="str">
        <f>Cartilha_GLOBAL!C5668</f>
        <v>KIT CAVALETE PARA GÁS - SEM MEDIDOR OU REGULADOR - ENTRADA INDIVIDUAL PRINCIPAL, EM AÇO GALVANIZADO DN 15 E 25 MM (1/2" E 1") - FORNECIMENTO E INSTALAÇÃO. AF_01/2020</v>
      </c>
      <c r="D5668" s="94" t="str">
        <f>Cartilha_GLOBAL!D5668</f>
        <v>UN</v>
      </c>
      <c r="E5668" s="105">
        <f>Cartilha_GLOBAL!$E5668</f>
        <v>759.3</v>
      </c>
      <c r="F5668" s="182">
        <f>Cartilha_GLOBAL!$F5668</f>
        <v>931.96</v>
      </c>
      <c r="G5668" s="108"/>
      <c r="H5668" s="107">
        <f t="shared" si="349"/>
        <v>0</v>
      </c>
      <c r="I5668" s="143">
        <f t="shared" si="350"/>
        <v>0</v>
      </c>
      <c r="J5668" s="142"/>
      <c r="K5668" s="228"/>
      <c r="L5668" s="7" t="str">
        <f t="shared" si="351"/>
        <v/>
      </c>
      <c r="M5668" s="7" t="str">
        <f t="shared" si="352"/>
        <v/>
      </c>
      <c r="N5668" s="7" t="str">
        <f>Cartilha_GLOBAL!N5668</f>
        <v/>
      </c>
      <c r="O5668" s="144"/>
      <c r="Q5668" s="151"/>
      <c r="R5668" s="152">
        <v>0</v>
      </c>
      <c r="T5668" s="153">
        <f>IF(Cartilha_GLOBAL!R5668=0,0,IF(Cartilha_GLOBAL!R5668&gt;0,"c","b"))</f>
        <v>0</v>
      </c>
    </row>
    <row r="5669" ht="22.5" hidden="1" spans="1:20">
      <c r="A5669" s="158">
        <f>Cartilha_GLOBAL!A5669</f>
        <v>97552</v>
      </c>
      <c r="B5669" s="100" t="str">
        <f>Cartilha_GLOBAL!B5669</f>
        <v>SINAPI</v>
      </c>
      <c r="C5669" s="104" t="str">
        <f>Cartilha_GLOBAL!C5669</f>
        <v>TÊ, EM AÇO, CONEXÃO SOLDADA, DN 15 (1/2"), INSTALADO EM RAMAIS E SUB-RAMAIS DE GÁS - FORNECIMENTO E INSTALAÇÃO. AF_10/2020</v>
      </c>
      <c r="D5669" s="94" t="str">
        <f>Cartilha_GLOBAL!D5669</f>
        <v>UN</v>
      </c>
      <c r="E5669" s="105">
        <f>Cartilha_GLOBAL!$E5669</f>
        <v>57.4</v>
      </c>
      <c r="F5669" s="182">
        <f>Cartilha_GLOBAL!$F5669</f>
        <v>70.45</v>
      </c>
      <c r="G5669" s="108"/>
      <c r="H5669" s="107">
        <f t="shared" si="349"/>
        <v>0</v>
      </c>
      <c r="I5669" s="143">
        <f t="shared" si="350"/>
        <v>0</v>
      </c>
      <c r="J5669" s="142"/>
      <c r="K5669" s="228"/>
      <c r="L5669" s="7" t="str">
        <f t="shared" si="351"/>
        <v/>
      </c>
      <c r="M5669" s="7" t="str">
        <f t="shared" si="352"/>
        <v/>
      </c>
      <c r="N5669" s="7" t="str">
        <f>Cartilha_GLOBAL!N5669</f>
        <v/>
      </c>
      <c r="O5669" s="144"/>
      <c r="Q5669" s="151"/>
      <c r="R5669" s="152">
        <v>0</v>
      </c>
      <c r="T5669" s="153">
        <f>IF(Cartilha_GLOBAL!R5669=0,0,IF(Cartilha_GLOBAL!R5669&gt;0,"c","b"))</f>
        <v>0</v>
      </c>
    </row>
    <row r="5670" ht="22.5" hidden="1" spans="1:20">
      <c r="A5670" s="158">
        <f>Cartilha_GLOBAL!A5670</f>
        <v>97553</v>
      </c>
      <c r="B5670" s="100" t="str">
        <f>Cartilha_GLOBAL!B5670</f>
        <v>SINAPI</v>
      </c>
      <c r="C5670" s="104" t="str">
        <f>Cartilha_GLOBAL!C5670</f>
        <v>TÊ, EM AÇO, CONEXÃO SOLDADA, DN 20 (3/4"), INSTALADO EM RAMAIS E SUB-RAMAIS DE GÁS - FORNECIMENTO E INSTALAÇÃO. AF_10/2020</v>
      </c>
      <c r="D5670" s="94" t="str">
        <f>Cartilha_GLOBAL!D5670</f>
        <v>UN</v>
      </c>
      <c r="E5670" s="105">
        <f>Cartilha_GLOBAL!$E5670</f>
        <v>82.84</v>
      </c>
      <c r="F5670" s="182">
        <f>Cartilha_GLOBAL!$F5670</f>
        <v>101.68</v>
      </c>
      <c r="G5670" s="108"/>
      <c r="H5670" s="107">
        <f t="shared" si="349"/>
        <v>0</v>
      </c>
      <c r="I5670" s="143">
        <f t="shared" si="350"/>
        <v>0</v>
      </c>
      <c r="J5670" s="142"/>
      <c r="K5670" s="228"/>
      <c r="L5670" s="7" t="str">
        <f t="shared" si="351"/>
        <v/>
      </c>
      <c r="M5670" s="7" t="str">
        <f t="shared" si="352"/>
        <v/>
      </c>
      <c r="N5670" s="7" t="str">
        <f>Cartilha_GLOBAL!N5670</f>
        <v/>
      </c>
      <c r="O5670" s="144"/>
      <c r="Q5670" s="151"/>
      <c r="R5670" s="152">
        <v>0</v>
      </c>
      <c r="T5670" s="153">
        <f>IF(Cartilha_GLOBAL!R5670=0,0,IF(Cartilha_GLOBAL!R5670&gt;0,"c","b"))</f>
        <v>0</v>
      </c>
    </row>
    <row r="5671" ht="22.5" hidden="1" spans="1:20">
      <c r="A5671" s="158">
        <f>Cartilha_GLOBAL!A5671</f>
        <v>97554</v>
      </c>
      <c r="B5671" s="100" t="str">
        <f>Cartilha_GLOBAL!B5671</f>
        <v>SINAPI</v>
      </c>
      <c r="C5671" s="104" t="str">
        <f>Cartilha_GLOBAL!C5671</f>
        <v>TÊ, EM AÇO, CONEXÃO SOLDADA, DN 25 (1"), INSTALADO EM RAMAIS E SUB-RAMAIS DE GÁS - FORNECIMENTO E INSTALAÇÃO. AF_10/2020</v>
      </c>
      <c r="D5671" s="94" t="str">
        <f>Cartilha_GLOBAL!D5671</f>
        <v>UN</v>
      </c>
      <c r="E5671" s="105">
        <f>Cartilha_GLOBAL!$E5671</f>
        <v>143.57</v>
      </c>
      <c r="F5671" s="182">
        <f>Cartilha_GLOBAL!$F5671</f>
        <v>176.22</v>
      </c>
      <c r="G5671" s="108"/>
      <c r="H5671" s="107">
        <f t="shared" si="349"/>
        <v>0</v>
      </c>
      <c r="I5671" s="143">
        <f t="shared" si="350"/>
        <v>0</v>
      </c>
      <c r="J5671" s="142"/>
      <c r="K5671" s="228"/>
      <c r="L5671" s="7" t="str">
        <f t="shared" si="351"/>
        <v/>
      </c>
      <c r="M5671" s="7" t="str">
        <f t="shared" si="352"/>
        <v/>
      </c>
      <c r="N5671" s="7" t="str">
        <f>Cartilha_GLOBAL!N5671</f>
        <v/>
      </c>
      <c r="O5671" s="144"/>
      <c r="Q5671" s="151"/>
      <c r="R5671" s="152">
        <v>0</v>
      </c>
      <c r="T5671" s="153">
        <f>IF(Cartilha_GLOBAL!R5671=0,0,IF(Cartilha_GLOBAL!R5671&gt;0,"c","b"))</f>
        <v>0</v>
      </c>
    </row>
    <row r="5672" ht="22.5" hidden="1" spans="1:20">
      <c r="A5672" s="158">
        <f>Cartilha_GLOBAL!A5672</f>
        <v>98602</v>
      </c>
      <c r="B5672" s="100" t="str">
        <f>Cartilha_GLOBAL!B5672</f>
        <v>SINAPI</v>
      </c>
      <c r="C5672" s="104" t="str">
        <f>Cartilha_GLOBAL!C5672</f>
        <v>CONECTOR EM BRONZE/LATÃO, DN 22 MM X 1/2", SEM ANEL DE SOLDA, BOLSA X ROSCA F, INSTALADO EM PRUMADA DE HIDRÁULICA PREDIAL - FORNECIMENTO E INSTALAÇÃO. AF_04/2022</v>
      </c>
      <c r="D5672" s="94" t="str">
        <f>Cartilha_GLOBAL!D5672</f>
        <v>UN</v>
      </c>
      <c r="E5672" s="105">
        <f>Cartilha_GLOBAL!$E5672</f>
        <v>18.21</v>
      </c>
      <c r="F5672" s="182">
        <f>Cartilha_GLOBAL!$F5672</f>
        <v>22.35</v>
      </c>
      <c r="G5672" s="108"/>
      <c r="H5672" s="107">
        <f t="shared" si="349"/>
        <v>0</v>
      </c>
      <c r="I5672" s="143">
        <f t="shared" si="350"/>
        <v>0</v>
      </c>
      <c r="J5672" s="142"/>
      <c r="K5672" s="228"/>
      <c r="L5672" s="7" t="str">
        <f t="shared" si="351"/>
        <v/>
      </c>
      <c r="M5672" s="7" t="str">
        <f t="shared" si="352"/>
        <v/>
      </c>
      <c r="N5672" s="7" t="str">
        <f>Cartilha_GLOBAL!N5672</f>
        <v/>
      </c>
      <c r="O5672" s="144"/>
      <c r="Q5672" s="151"/>
      <c r="R5672" s="152">
        <v>0</v>
      </c>
      <c r="T5672" s="153">
        <f>IF(Cartilha_GLOBAL!R5672=0,0,IF(Cartilha_GLOBAL!R5672&gt;0,"c","b"))</f>
        <v>0</v>
      </c>
    </row>
    <row r="5673" ht="12.75" hidden="1" spans="1:20">
      <c r="A5673" s="154" t="str">
        <f>Cartilha_GLOBAL!A5673</f>
        <v>9.3.35</v>
      </c>
      <c r="B5673" s="100">
        <f>Cartilha_GLOBAL!B5673</f>
        <v>0</v>
      </c>
      <c r="C5673" s="161" t="str">
        <f>Cartilha_GLOBAL!C5673</f>
        <v>TUBOS E CONEXOES CERÂMICOS</v>
      </c>
      <c r="D5673" s="94">
        <f>Cartilha_GLOBAL!D5673</f>
        <v>0</v>
      </c>
      <c r="E5673" s="105">
        <f>Cartilha_GLOBAL!$E5673</f>
        <v>0</v>
      </c>
      <c r="F5673" s="182">
        <f>Cartilha_GLOBAL!$F5673</f>
        <v>0</v>
      </c>
      <c r="G5673" s="187"/>
      <c r="H5673" s="187">
        <f t="shared" si="349"/>
        <v>0</v>
      </c>
      <c r="I5673" s="188">
        <f t="shared" si="350"/>
        <v>0</v>
      </c>
      <c r="J5673" s="142"/>
      <c r="K5673" s="145" t="str">
        <f>IF(SUM(I5674:I5741)&gt;0,"xx","")</f>
        <v/>
      </c>
      <c r="L5673" s="7" t="str">
        <f t="shared" si="351"/>
        <v/>
      </c>
      <c r="M5673" s="7" t="str">
        <f t="shared" si="352"/>
        <v/>
      </c>
      <c r="N5673" s="7" t="str">
        <f>Cartilha_GLOBAL!N5673</f>
        <v/>
      </c>
      <c r="O5673" s="144"/>
      <c r="Q5673" s="151"/>
      <c r="R5673" s="152">
        <v>0</v>
      </c>
      <c r="T5673" s="153">
        <f>IF(Cartilha_GLOBAL!R5673=0,0,IF(Cartilha_GLOBAL!R5673&gt;0,"c","b"))</f>
        <v>0</v>
      </c>
    </row>
    <row r="5674" ht="12.75" hidden="1" spans="1:20">
      <c r="A5674" s="154" t="str">
        <f>Cartilha_GLOBAL!A5674</f>
        <v>9.3.35.1</v>
      </c>
      <c r="B5674" s="100">
        <f>Cartilha_GLOBAL!B5674</f>
        <v>0</v>
      </c>
      <c r="C5674" s="161" t="str">
        <f>Cartilha_GLOBAL!C5674</f>
        <v>LIGACAO DE ESGOTO</v>
      </c>
      <c r="D5674" s="94">
        <f>Cartilha_GLOBAL!D5674</f>
        <v>0</v>
      </c>
      <c r="E5674" s="105">
        <f>Cartilha_GLOBAL!$E5674</f>
        <v>0</v>
      </c>
      <c r="F5674" s="182">
        <f>Cartilha_GLOBAL!$F5674</f>
        <v>0</v>
      </c>
      <c r="G5674" s="187"/>
      <c r="H5674" s="187">
        <f t="shared" si="349"/>
        <v>0</v>
      </c>
      <c r="I5674" s="188">
        <f t="shared" si="350"/>
        <v>0</v>
      </c>
      <c r="J5674" s="142"/>
      <c r="K5674" s="145" t="str">
        <f>IF(SUM(I5674:I5674)&gt;0,"xx","")</f>
        <v/>
      </c>
      <c r="L5674" s="7" t="str">
        <f t="shared" si="351"/>
        <v/>
      </c>
      <c r="M5674" s="7" t="str">
        <f t="shared" si="352"/>
        <v/>
      </c>
      <c r="N5674" s="7" t="str">
        <f>Cartilha_GLOBAL!N5674</f>
        <v/>
      </c>
      <c r="O5674" s="144"/>
      <c r="Q5674" s="151"/>
      <c r="R5674" s="152">
        <v>0</v>
      </c>
      <c r="T5674" s="153">
        <f>IF(Cartilha_GLOBAL!R5674=0,0,IF(Cartilha_GLOBAL!R5674&gt;0,"c","b"))</f>
        <v>0</v>
      </c>
    </row>
    <row r="5675" ht="12.75" hidden="1" spans="1:20">
      <c r="A5675" s="154" t="str">
        <f>Cartilha_GLOBAL!A5675</f>
        <v>9.3.35.2</v>
      </c>
      <c r="B5675" s="100">
        <f>Cartilha_GLOBAL!B5675</f>
        <v>0</v>
      </c>
      <c r="C5675" s="161" t="str">
        <f>Cartilha_GLOBAL!C5675</f>
        <v>TUBOS DE PEAD - ESGOTO</v>
      </c>
      <c r="D5675" s="94">
        <f>Cartilha_GLOBAL!D5675</f>
        <v>0</v>
      </c>
      <c r="E5675" s="105">
        <f>Cartilha_GLOBAL!$E5675</f>
        <v>0</v>
      </c>
      <c r="F5675" s="182">
        <f>Cartilha_GLOBAL!$F5675</f>
        <v>0</v>
      </c>
      <c r="G5675" s="187"/>
      <c r="H5675" s="187">
        <f t="shared" si="349"/>
        <v>0</v>
      </c>
      <c r="I5675" s="188">
        <f t="shared" si="350"/>
        <v>0</v>
      </c>
      <c r="J5675" s="142"/>
      <c r="K5675" s="145" t="str">
        <f>IF(SUM(I5676:I5741)&gt;0,"xx","")</f>
        <v/>
      </c>
      <c r="L5675" s="7" t="str">
        <f t="shared" si="351"/>
        <v/>
      </c>
      <c r="M5675" s="7" t="str">
        <f t="shared" si="352"/>
        <v/>
      </c>
      <c r="N5675" s="7" t="str">
        <f>Cartilha_GLOBAL!N5675</f>
        <v/>
      </c>
      <c r="O5675" s="144"/>
      <c r="Q5675" s="151"/>
      <c r="R5675" s="152">
        <v>0</v>
      </c>
      <c r="T5675" s="153">
        <f>IF(Cartilha_GLOBAL!R5675=0,0,IF(Cartilha_GLOBAL!R5675&gt;0,"c","b"))</f>
        <v>0</v>
      </c>
    </row>
    <row r="5676" ht="22.5" hidden="1" spans="1:20">
      <c r="A5676" s="158">
        <f>Cartilha_GLOBAL!A5676</f>
        <v>94869</v>
      </c>
      <c r="B5676" s="100" t="str">
        <f>Cartilha_GLOBAL!B5676</f>
        <v>SINAPI</v>
      </c>
      <c r="C5676" s="104" t="str">
        <f>Cartilha_GLOBAL!C5676</f>
        <v>TUBO DE PEAD CORRUGADO DE DUPLA PAREDE PARA REDE COLETORA DE ESGOTO, DN 250 MM, JUNTA ELÁSTICA INTEGRADA - FORNECIMENTO E ASSENTAMENTO. AF_01/2021</v>
      </c>
      <c r="D5676" s="94" t="str">
        <f>Cartilha_GLOBAL!D5676</f>
        <v>M</v>
      </c>
      <c r="E5676" s="105">
        <f>Cartilha_GLOBAL!$E5676</f>
        <v>135.36</v>
      </c>
      <c r="F5676" s="182">
        <f>Cartilha_GLOBAL!$F5676</f>
        <v>166.14</v>
      </c>
      <c r="G5676" s="108"/>
      <c r="H5676" s="107">
        <f t="shared" si="349"/>
        <v>0</v>
      </c>
      <c r="I5676" s="143">
        <f t="shared" si="350"/>
        <v>0</v>
      </c>
      <c r="J5676" s="142"/>
      <c r="K5676" s="228"/>
      <c r="L5676" s="7" t="str">
        <f t="shared" si="351"/>
        <v/>
      </c>
      <c r="M5676" s="7" t="str">
        <f t="shared" si="352"/>
        <v/>
      </c>
      <c r="N5676" s="7" t="str">
        <f>Cartilha_GLOBAL!N5676</f>
        <v/>
      </c>
      <c r="O5676" s="144"/>
      <c r="Q5676" s="151"/>
      <c r="R5676" s="152">
        <v>0</v>
      </c>
      <c r="T5676" s="153">
        <f>IF(Cartilha_GLOBAL!R5676=0,0,IF(Cartilha_GLOBAL!R5676&gt;0,"c","b"))</f>
        <v>0</v>
      </c>
    </row>
    <row r="5677" ht="22.5" hidden="1" spans="1:20">
      <c r="A5677" s="158">
        <f>Cartilha_GLOBAL!A5677</f>
        <v>94871</v>
      </c>
      <c r="B5677" s="100" t="str">
        <f>Cartilha_GLOBAL!B5677</f>
        <v>SINAPI</v>
      </c>
      <c r="C5677" s="104" t="str">
        <f>Cartilha_GLOBAL!C5677</f>
        <v>TUBO DE PEAD CORRUGADO DE DUPLA PAREDE PARA REDE COLETORA DE ESGOTO, DN 300 MM, JUNTA ELÁSTICA INTEGRADA - FORNECIMENTO E ASSENTAMENTO. AF_01/2021</v>
      </c>
      <c r="D5677" s="94" t="str">
        <f>Cartilha_GLOBAL!D5677</f>
        <v>M</v>
      </c>
      <c r="E5677" s="105">
        <f>Cartilha_GLOBAL!$E5677</f>
        <v>211.74</v>
      </c>
      <c r="F5677" s="182">
        <f>Cartilha_GLOBAL!$F5677</f>
        <v>259.89</v>
      </c>
      <c r="G5677" s="108"/>
      <c r="H5677" s="107">
        <f t="shared" si="349"/>
        <v>0</v>
      </c>
      <c r="I5677" s="143">
        <f t="shared" si="350"/>
        <v>0</v>
      </c>
      <c r="J5677" s="142"/>
      <c r="K5677" s="228"/>
      <c r="L5677" s="7" t="str">
        <f t="shared" si="351"/>
        <v/>
      </c>
      <c r="M5677" s="7" t="str">
        <f t="shared" si="352"/>
        <v/>
      </c>
      <c r="N5677" s="7" t="str">
        <f>Cartilha_GLOBAL!N5677</f>
        <v/>
      </c>
      <c r="O5677" s="144"/>
      <c r="Q5677" s="151"/>
      <c r="R5677" s="152">
        <v>0</v>
      </c>
      <c r="T5677" s="153">
        <f>IF(Cartilha_GLOBAL!R5677=0,0,IF(Cartilha_GLOBAL!R5677&gt;0,"c","b"))</f>
        <v>0</v>
      </c>
    </row>
    <row r="5678" ht="22.5" hidden="1" spans="1:20">
      <c r="A5678" s="158">
        <f>Cartilha_GLOBAL!A5678</f>
        <v>94875</v>
      </c>
      <c r="B5678" s="100" t="str">
        <f>Cartilha_GLOBAL!B5678</f>
        <v>SINAPI</v>
      </c>
      <c r="C5678" s="104" t="str">
        <f>Cartilha_GLOBAL!C5678</f>
        <v>TUBO DE PEAD CORRUGADO DE DUPLA PAREDE PARA REDE COLETORA DE ESGOTO, DN 800 MM, JUNTA ELÁSTICA INTEGRADA - FORNECIMENTO E ASSENTAMENTO. AF_01/2021</v>
      </c>
      <c r="D5678" s="94" t="str">
        <f>Cartilha_GLOBAL!D5678</f>
        <v>M</v>
      </c>
      <c r="E5678" s="105">
        <f>Cartilha_GLOBAL!$E5678</f>
        <v>1247.03</v>
      </c>
      <c r="F5678" s="182">
        <f>Cartilha_GLOBAL!$F5678</f>
        <v>1530.6</v>
      </c>
      <c r="G5678" s="108"/>
      <c r="H5678" s="107">
        <f t="shared" ref="H5678:H5741" si="353">IF(G5678=0,0,F5678)</f>
        <v>0</v>
      </c>
      <c r="I5678" s="143">
        <f t="shared" ref="I5678:I5741" si="354">IF(ISBLANK(G5678),0,IF(R5678=0,ROUND(G5678*H5678,2),IF(R5678="b",ROUNDDOWN(G5678*H5678,2),ROUNDUP(G5678*H5678,2))))</f>
        <v>0</v>
      </c>
      <c r="J5678" s="142"/>
      <c r="K5678" s="228"/>
      <c r="L5678" s="7" t="str">
        <f t="shared" ref="L5678:L5741" si="355">IF(K5678="X","x",IF(K5678="xx","x",IF(I5678&gt;0,"x","")))</f>
        <v/>
      </c>
      <c r="M5678" s="7" t="str">
        <f t="shared" ref="M5678:M5741" si="356">IF(K5678="X","x",IF(K5678="xx","x",IF(I5678&gt;0,"x","")))</f>
        <v/>
      </c>
      <c r="N5678" s="7" t="str">
        <f>Cartilha_GLOBAL!N5678</f>
        <v/>
      </c>
      <c r="O5678" s="144"/>
      <c r="Q5678" s="151"/>
      <c r="R5678" s="152">
        <v>0</v>
      </c>
      <c r="T5678" s="153">
        <f>IF(Cartilha_GLOBAL!R5678=0,0,IF(Cartilha_GLOBAL!R5678&gt;0,"c","b"))</f>
        <v>0</v>
      </c>
    </row>
    <row r="5679" ht="22.5" hidden="1" spans="1:20">
      <c r="A5679" s="158">
        <f>Cartilha_GLOBAL!A5679</f>
        <v>94879</v>
      </c>
      <c r="B5679" s="100" t="str">
        <f>Cartilha_GLOBAL!B5679</f>
        <v>SINAPI</v>
      </c>
      <c r="C5679" s="104" t="str">
        <f>Cartilha_GLOBAL!C5679</f>
        <v>TUBO DE PEAD CORRUGADO DE DUPLA PAREDE PARA REDE COLETORA DE ESGOTO, DN 1000 MM, JUNTA ELÁSTICA INTEGRADA - FORNECIMENTO E ASSENTAMENTO. AF_01/2021</v>
      </c>
      <c r="D5679" s="94" t="str">
        <f>Cartilha_GLOBAL!D5679</f>
        <v>M</v>
      </c>
      <c r="E5679" s="105">
        <f>Cartilha_GLOBAL!$E5679</f>
        <v>1919.56</v>
      </c>
      <c r="F5679" s="182">
        <f>Cartilha_GLOBAL!$F5679</f>
        <v>2356.07</v>
      </c>
      <c r="G5679" s="108"/>
      <c r="H5679" s="107">
        <f t="shared" si="353"/>
        <v>0</v>
      </c>
      <c r="I5679" s="143">
        <f t="shared" si="354"/>
        <v>0</v>
      </c>
      <c r="J5679" s="142"/>
      <c r="K5679" s="228"/>
      <c r="L5679" s="7" t="str">
        <f t="shared" si="355"/>
        <v/>
      </c>
      <c r="M5679" s="7" t="str">
        <f t="shared" si="356"/>
        <v/>
      </c>
      <c r="N5679" s="7" t="str">
        <f>Cartilha_GLOBAL!N5679</f>
        <v/>
      </c>
      <c r="O5679" s="144"/>
      <c r="Q5679" s="151"/>
      <c r="R5679" s="152">
        <v>0</v>
      </c>
      <c r="T5679" s="153">
        <f>IF(Cartilha_GLOBAL!R5679=0,0,IF(Cartilha_GLOBAL!R5679&gt;0,"c","b"))</f>
        <v>0</v>
      </c>
    </row>
    <row r="5680" ht="22.5" hidden="1" spans="1:20">
      <c r="A5680" s="158">
        <f>Cartilha_GLOBAL!A5680</f>
        <v>94881</v>
      </c>
      <c r="B5680" s="100" t="str">
        <f>Cartilha_GLOBAL!B5680</f>
        <v>SINAPI</v>
      </c>
      <c r="C5680" s="104" t="str">
        <f>Cartilha_GLOBAL!C5680</f>
        <v>TUBO DE PEAD CORRUGADO DE DUPLA PAREDE PARA REDE COLETORA DE ESGOTO, DN 1200 MM, JUNTA ELÁSTICA INTEGRADA - FORNECIMENTO E ASSENTAMENTO. AF_01/2021</v>
      </c>
      <c r="D5680" s="94" t="str">
        <f>Cartilha_GLOBAL!D5680</f>
        <v>M</v>
      </c>
      <c r="E5680" s="105">
        <f>Cartilha_GLOBAL!$E5680</f>
        <v>2642.45</v>
      </c>
      <c r="F5680" s="182">
        <f>Cartilha_GLOBAL!$F5680</f>
        <v>3243.34</v>
      </c>
      <c r="G5680" s="108"/>
      <c r="H5680" s="107">
        <f t="shared" si="353"/>
        <v>0</v>
      </c>
      <c r="I5680" s="143">
        <f t="shared" si="354"/>
        <v>0</v>
      </c>
      <c r="J5680" s="142"/>
      <c r="K5680" s="228"/>
      <c r="L5680" s="7" t="str">
        <f t="shared" si="355"/>
        <v/>
      </c>
      <c r="M5680" s="7" t="str">
        <f t="shared" si="356"/>
        <v/>
      </c>
      <c r="N5680" s="7" t="str">
        <f>Cartilha_GLOBAL!N5680</f>
        <v/>
      </c>
      <c r="O5680" s="144"/>
      <c r="Q5680" s="151"/>
      <c r="R5680" s="152">
        <v>0</v>
      </c>
      <c r="T5680" s="153">
        <f>IF(Cartilha_GLOBAL!R5680=0,0,IF(Cartilha_GLOBAL!R5680&gt;0,"c","b"))</f>
        <v>0</v>
      </c>
    </row>
    <row r="5681" ht="22.5" hidden="1" spans="1:20">
      <c r="A5681" s="158">
        <f>Cartilha_GLOBAL!A5681</f>
        <v>103372</v>
      </c>
      <c r="B5681" s="100" t="str">
        <f>Cartilha_GLOBAL!B5681</f>
        <v>SINAPI</v>
      </c>
      <c r="C5681" s="104" t="str">
        <f>Cartilha_GLOBAL!C5681</f>
        <v>TUBO PEAD LISO PARA REDE DE ÁGUA OU ESGOTO, DIÂMETRO DE 20 MM, JUNTA SOLDADA (NÃO INCLUI A EXECUÇÃO DE SOLDA) - FORNECIMENTO E ASSENTAMENTO. AF_12/2021</v>
      </c>
      <c r="D5681" s="94" t="str">
        <f>Cartilha_GLOBAL!D5681</f>
        <v>M</v>
      </c>
      <c r="E5681" s="105">
        <f>Cartilha_GLOBAL!$E5681</f>
        <v>5.87</v>
      </c>
      <c r="F5681" s="182">
        <f>Cartilha_GLOBAL!$F5681</f>
        <v>7.2</v>
      </c>
      <c r="G5681" s="108"/>
      <c r="H5681" s="107">
        <f t="shared" si="353"/>
        <v>0</v>
      </c>
      <c r="I5681" s="143">
        <f t="shared" si="354"/>
        <v>0</v>
      </c>
      <c r="J5681" s="142"/>
      <c r="K5681" s="228"/>
      <c r="L5681" s="7" t="str">
        <f t="shared" si="355"/>
        <v/>
      </c>
      <c r="M5681" s="7" t="str">
        <f t="shared" si="356"/>
        <v/>
      </c>
      <c r="N5681" s="7" t="str">
        <f>Cartilha_GLOBAL!N5681</f>
        <v/>
      </c>
      <c r="O5681" s="144"/>
      <c r="Q5681" s="151"/>
      <c r="R5681" s="152">
        <v>0</v>
      </c>
      <c r="T5681" s="153">
        <f>IF(Cartilha_GLOBAL!R5681=0,0,IF(Cartilha_GLOBAL!R5681&gt;0,"c","b"))</f>
        <v>0</v>
      </c>
    </row>
    <row r="5682" ht="22.5" hidden="1" spans="1:20">
      <c r="A5682" s="158">
        <f>Cartilha_GLOBAL!A5682</f>
        <v>103373</v>
      </c>
      <c r="B5682" s="100" t="str">
        <f>Cartilha_GLOBAL!B5682</f>
        <v>SINAPI</v>
      </c>
      <c r="C5682" s="104" t="str">
        <f>Cartilha_GLOBAL!C5682</f>
        <v>TUBO PEAD LISO PARA REDE DE ÁGUA OU ESGOTO, DIÂMETRO DE 32 MM, JUNTA SOLDADA (NÃO INCLUI A EXECUÇÃO DE SOLDA) - FORNECIMENTO E ASSENTAMENTO. AF_12/2021</v>
      </c>
      <c r="D5682" s="94" t="str">
        <f>Cartilha_GLOBAL!D5682</f>
        <v>M</v>
      </c>
      <c r="E5682" s="105">
        <f>Cartilha_GLOBAL!$E5682</f>
        <v>11.5</v>
      </c>
      <c r="F5682" s="182">
        <f>Cartilha_GLOBAL!$F5682</f>
        <v>14.12</v>
      </c>
      <c r="G5682" s="108"/>
      <c r="H5682" s="107">
        <f t="shared" si="353"/>
        <v>0</v>
      </c>
      <c r="I5682" s="143">
        <f t="shared" si="354"/>
        <v>0</v>
      </c>
      <c r="J5682" s="142"/>
      <c r="K5682" s="228"/>
      <c r="L5682" s="7" t="str">
        <f t="shared" si="355"/>
        <v/>
      </c>
      <c r="M5682" s="7" t="str">
        <f t="shared" si="356"/>
        <v/>
      </c>
      <c r="N5682" s="7" t="str">
        <f>Cartilha_GLOBAL!N5682</f>
        <v/>
      </c>
      <c r="O5682" s="144"/>
      <c r="Q5682" s="151"/>
      <c r="R5682" s="152">
        <v>0</v>
      </c>
      <c r="T5682" s="153">
        <f>IF(Cartilha_GLOBAL!R5682=0,0,IF(Cartilha_GLOBAL!R5682&gt;0,"c","b"))</f>
        <v>0</v>
      </c>
    </row>
    <row r="5683" ht="22.5" hidden="1" spans="1:20">
      <c r="A5683" s="158">
        <f>Cartilha_GLOBAL!A5683</f>
        <v>103376</v>
      </c>
      <c r="B5683" s="100" t="str">
        <f>Cartilha_GLOBAL!B5683</f>
        <v>SINAPI</v>
      </c>
      <c r="C5683" s="104" t="str">
        <f>Cartilha_GLOBAL!C5683</f>
        <v>TUBO PEAD LISO PARA REDE DE ÁGUA OU ESGOTO, DIÂMETRO DE 110 MM, JUNTA SOLDADA (NÃO INCLUI A EXECUÇÃO DE SOLDA) - FORNECIMENTO E ASSENTAMENTO. AF_12/2021</v>
      </c>
      <c r="D5683" s="94" t="str">
        <f>Cartilha_GLOBAL!D5683</f>
        <v>M</v>
      </c>
      <c r="E5683" s="105">
        <f>Cartilha_GLOBAL!$E5683</f>
        <v>136.58</v>
      </c>
      <c r="F5683" s="182">
        <f>Cartilha_GLOBAL!$F5683</f>
        <v>167.64</v>
      </c>
      <c r="G5683" s="108"/>
      <c r="H5683" s="107">
        <f t="shared" si="353"/>
        <v>0</v>
      </c>
      <c r="I5683" s="143">
        <f t="shared" si="354"/>
        <v>0</v>
      </c>
      <c r="J5683" s="142"/>
      <c r="K5683" s="228"/>
      <c r="L5683" s="7" t="str">
        <f t="shared" si="355"/>
        <v/>
      </c>
      <c r="M5683" s="7" t="str">
        <f t="shared" si="356"/>
        <v/>
      </c>
      <c r="N5683" s="7" t="str">
        <f>Cartilha_GLOBAL!N5683</f>
        <v/>
      </c>
      <c r="O5683" s="144"/>
      <c r="Q5683" s="151"/>
      <c r="R5683" s="152">
        <v>0</v>
      </c>
      <c r="T5683" s="153">
        <f>IF(Cartilha_GLOBAL!R5683=0,0,IF(Cartilha_GLOBAL!R5683&gt;0,"c","b"))</f>
        <v>0</v>
      </c>
    </row>
    <row r="5684" ht="22.5" hidden="1" spans="1:20">
      <c r="A5684" s="158">
        <f>Cartilha_GLOBAL!A5684</f>
        <v>103377</v>
      </c>
      <c r="B5684" s="100" t="str">
        <f>Cartilha_GLOBAL!B5684</f>
        <v>SINAPI</v>
      </c>
      <c r="C5684" s="104" t="str">
        <f>Cartilha_GLOBAL!C5684</f>
        <v>TUBO PEAD LISO PARA REDE DE ÁGUA OU ESGOTO, DIÂMETRO DE 160 MM, JUNTA SOLDADA (NÃO INCLUI A EXECUÇÃO DE SOLDA) - FORNECIMENTO E ASSENTAMENTO. AF_12/2021</v>
      </c>
      <c r="D5684" s="94" t="str">
        <f>Cartilha_GLOBAL!D5684</f>
        <v>M</v>
      </c>
      <c r="E5684" s="105">
        <f>Cartilha_GLOBAL!$E5684</f>
        <v>292.15</v>
      </c>
      <c r="F5684" s="182">
        <f>Cartilha_GLOBAL!$F5684</f>
        <v>358.58</v>
      </c>
      <c r="G5684" s="108"/>
      <c r="H5684" s="107">
        <f t="shared" si="353"/>
        <v>0</v>
      </c>
      <c r="I5684" s="143">
        <f t="shared" si="354"/>
        <v>0</v>
      </c>
      <c r="J5684" s="142"/>
      <c r="K5684" s="228"/>
      <c r="L5684" s="7" t="str">
        <f t="shared" si="355"/>
        <v/>
      </c>
      <c r="M5684" s="7" t="str">
        <f t="shared" si="356"/>
        <v/>
      </c>
      <c r="N5684" s="7" t="str">
        <f>Cartilha_GLOBAL!N5684</f>
        <v/>
      </c>
      <c r="O5684" s="144"/>
      <c r="Q5684" s="151"/>
      <c r="R5684" s="152">
        <v>0</v>
      </c>
      <c r="T5684" s="153">
        <f>IF(Cartilha_GLOBAL!R5684=0,0,IF(Cartilha_GLOBAL!R5684&gt;0,"c","b"))</f>
        <v>0</v>
      </c>
    </row>
    <row r="5685" ht="22.5" hidden="1" spans="1:20">
      <c r="A5685" s="158">
        <f>Cartilha_GLOBAL!A5685</f>
        <v>103379</v>
      </c>
      <c r="B5685" s="100" t="str">
        <f>Cartilha_GLOBAL!B5685</f>
        <v>SINAPI</v>
      </c>
      <c r="C5685" s="104" t="str">
        <f>Cartilha_GLOBAL!C5685</f>
        <v>TUBO PEAD LISO PARA REDE DE ÁGUA OU ESGOTO, DIÂMETRO DE 200 MM, JUNTA SOLDADA (NÃO INCLUI A EXECUÇÃO DE SOLDA) - FORNECIMENTO E ASSENTAMENTO. AF_12/2021</v>
      </c>
      <c r="D5685" s="94" t="str">
        <f>Cartilha_GLOBAL!D5685</f>
        <v>M</v>
      </c>
      <c r="E5685" s="105">
        <f>Cartilha_GLOBAL!$E5685</f>
        <v>454.78</v>
      </c>
      <c r="F5685" s="182">
        <f>Cartilha_GLOBAL!$F5685</f>
        <v>558.2</v>
      </c>
      <c r="G5685" s="108"/>
      <c r="H5685" s="107">
        <f t="shared" si="353"/>
        <v>0</v>
      </c>
      <c r="I5685" s="143">
        <f t="shared" si="354"/>
        <v>0</v>
      </c>
      <c r="J5685" s="142"/>
      <c r="K5685" s="228"/>
      <c r="L5685" s="7" t="str">
        <f t="shared" si="355"/>
        <v/>
      </c>
      <c r="M5685" s="7" t="str">
        <f t="shared" si="356"/>
        <v/>
      </c>
      <c r="N5685" s="7" t="str">
        <f>Cartilha_GLOBAL!N5685</f>
        <v/>
      </c>
      <c r="O5685" s="144"/>
      <c r="Q5685" s="151"/>
      <c r="R5685" s="152">
        <v>0</v>
      </c>
      <c r="T5685" s="153">
        <f>IF(Cartilha_GLOBAL!R5685=0,0,IF(Cartilha_GLOBAL!R5685&gt;0,"c","b"))</f>
        <v>0</v>
      </c>
    </row>
    <row r="5686" ht="22.5" hidden="1" spans="1:20">
      <c r="A5686" s="158">
        <f>Cartilha_GLOBAL!A5686</f>
        <v>103383</v>
      </c>
      <c r="B5686" s="100" t="str">
        <f>Cartilha_GLOBAL!B5686</f>
        <v>SINAPI</v>
      </c>
      <c r="C5686" s="104" t="str">
        <f>Cartilha_GLOBAL!C5686</f>
        <v>TUBO PEAD LISO PARA REDE DE ÁGUA OU ESGOTO, DIÂMETRO DE 315 MM, JUNTA SOLDADA (NÃO INCLUI A EXECUÇÃO DE SOLDA) - FORNECIMENTO E ASSENTAMENTO. AF_12/2021</v>
      </c>
      <c r="D5686" s="94" t="str">
        <f>Cartilha_GLOBAL!D5686</f>
        <v>M</v>
      </c>
      <c r="E5686" s="105">
        <f>Cartilha_GLOBAL!$E5686</f>
        <v>1113.81</v>
      </c>
      <c r="F5686" s="182">
        <f>Cartilha_GLOBAL!$F5686</f>
        <v>1367.09</v>
      </c>
      <c r="G5686" s="108"/>
      <c r="H5686" s="107">
        <f t="shared" si="353"/>
        <v>0</v>
      </c>
      <c r="I5686" s="143">
        <f t="shared" si="354"/>
        <v>0</v>
      </c>
      <c r="J5686" s="142"/>
      <c r="K5686" s="228"/>
      <c r="L5686" s="7" t="str">
        <f t="shared" si="355"/>
        <v/>
      </c>
      <c r="M5686" s="7" t="str">
        <f t="shared" si="356"/>
        <v/>
      </c>
      <c r="N5686" s="7" t="str">
        <f>Cartilha_GLOBAL!N5686</f>
        <v/>
      </c>
      <c r="O5686" s="144"/>
      <c r="Q5686" s="151"/>
      <c r="R5686" s="152">
        <v>0</v>
      </c>
      <c r="T5686" s="153">
        <f>IF(Cartilha_GLOBAL!R5686=0,0,IF(Cartilha_GLOBAL!R5686&gt;0,"c","b"))</f>
        <v>0</v>
      </c>
    </row>
    <row r="5687" ht="22.5" hidden="1" spans="1:20">
      <c r="A5687" s="158">
        <f>Cartilha_GLOBAL!A5687</f>
        <v>103385</v>
      </c>
      <c r="B5687" s="100" t="str">
        <f>Cartilha_GLOBAL!B5687</f>
        <v>SINAPI</v>
      </c>
      <c r="C5687" s="104" t="str">
        <f>Cartilha_GLOBAL!C5687</f>
        <v>TUBO PEAD LISO PARA REDE DE ÁGUA OU ESGOTO, DIÂMETRO DE 400 MM, JUNTA SOLDADA (NÃO INCLUI A EXECUÇÃO DE SOLDA) - FORNECIMENTO E ASSENTAMENTO. AF_12/2021</v>
      </c>
      <c r="D5687" s="94" t="str">
        <f>Cartilha_GLOBAL!D5687</f>
        <v>M</v>
      </c>
      <c r="E5687" s="105">
        <f>Cartilha_GLOBAL!$E5687</f>
        <v>1795.78</v>
      </c>
      <c r="F5687" s="182">
        <f>Cartilha_GLOBAL!$F5687</f>
        <v>2204.14</v>
      </c>
      <c r="G5687" s="108"/>
      <c r="H5687" s="107">
        <f t="shared" si="353"/>
        <v>0</v>
      </c>
      <c r="I5687" s="143">
        <f t="shared" si="354"/>
        <v>0</v>
      </c>
      <c r="J5687" s="142"/>
      <c r="K5687" s="228"/>
      <c r="L5687" s="7" t="str">
        <f t="shared" si="355"/>
        <v/>
      </c>
      <c r="M5687" s="7" t="str">
        <f t="shared" si="356"/>
        <v/>
      </c>
      <c r="N5687" s="7" t="str">
        <f>Cartilha_GLOBAL!N5687</f>
        <v/>
      </c>
      <c r="O5687" s="144"/>
      <c r="Q5687" s="151"/>
      <c r="R5687" s="152">
        <v>0</v>
      </c>
      <c r="T5687" s="153">
        <f>IF(Cartilha_GLOBAL!R5687=0,0,IF(Cartilha_GLOBAL!R5687&gt;0,"c","b"))</f>
        <v>0</v>
      </c>
    </row>
    <row r="5688" ht="22.5" hidden="1" spans="1:20">
      <c r="A5688" s="158">
        <f>Cartilha_GLOBAL!A5688</f>
        <v>103387</v>
      </c>
      <c r="B5688" s="100" t="str">
        <f>Cartilha_GLOBAL!B5688</f>
        <v>SINAPI</v>
      </c>
      <c r="C5688" s="104" t="str">
        <f>Cartilha_GLOBAL!C5688</f>
        <v>TUBO PEAD LISO PARA REDE DE ÁGUA OU ESGOTO, DIÂMETRO DE 500 MM, JUNTA SOLDADA (NÃO INCLUI A EXECUÇÃO DE SOLDA) - FORNECIMENTO E ASSENTAMENTO. AF_12/2021</v>
      </c>
      <c r="D5688" s="94" t="str">
        <f>Cartilha_GLOBAL!D5688</f>
        <v>M</v>
      </c>
      <c r="E5688" s="105">
        <f>Cartilha_GLOBAL!$E5688</f>
        <v>3150.49</v>
      </c>
      <c r="F5688" s="182">
        <f>Cartilha_GLOBAL!$F5688</f>
        <v>3866.91</v>
      </c>
      <c r="G5688" s="108"/>
      <c r="H5688" s="107">
        <f t="shared" si="353"/>
        <v>0</v>
      </c>
      <c r="I5688" s="143">
        <f t="shared" si="354"/>
        <v>0</v>
      </c>
      <c r="J5688" s="142"/>
      <c r="K5688" s="228"/>
      <c r="L5688" s="7" t="str">
        <f t="shared" si="355"/>
        <v/>
      </c>
      <c r="M5688" s="7" t="str">
        <f t="shared" si="356"/>
        <v/>
      </c>
      <c r="N5688" s="7" t="str">
        <f>Cartilha_GLOBAL!N5688</f>
        <v/>
      </c>
      <c r="O5688" s="144"/>
      <c r="Q5688" s="151"/>
      <c r="R5688" s="152">
        <v>0</v>
      </c>
      <c r="T5688" s="153">
        <f>IF(Cartilha_GLOBAL!R5688=0,0,IF(Cartilha_GLOBAL!R5688&gt;0,"c","b"))</f>
        <v>0</v>
      </c>
    </row>
    <row r="5689" ht="22.5" hidden="1" spans="1:20">
      <c r="A5689" s="158">
        <f>Cartilha_GLOBAL!A5689</f>
        <v>103389</v>
      </c>
      <c r="B5689" s="100" t="str">
        <f>Cartilha_GLOBAL!B5689</f>
        <v>SINAPI</v>
      </c>
      <c r="C5689" s="104" t="str">
        <f>Cartilha_GLOBAL!C5689</f>
        <v>TUBO PEAD LISO PARA REDE DE ÁGUA OU ESGOTO, DIÂMETRO DE 630 MM, JUNTA SOLDADA (NÃO INCLUI A EXECUÇÃO DE SOLDA) - FORNECIMENTO E ASSENTAMENTO. AF_12/2021</v>
      </c>
      <c r="D5689" s="94" t="str">
        <f>Cartilha_GLOBAL!D5689</f>
        <v>M</v>
      </c>
      <c r="E5689" s="105">
        <f>Cartilha_GLOBAL!$E5689</f>
        <v>4685.32</v>
      </c>
      <c r="F5689" s="182">
        <f>Cartilha_GLOBAL!$F5689</f>
        <v>5750.76</v>
      </c>
      <c r="G5689" s="108"/>
      <c r="H5689" s="107">
        <f t="shared" si="353"/>
        <v>0</v>
      </c>
      <c r="I5689" s="143">
        <f t="shared" si="354"/>
        <v>0</v>
      </c>
      <c r="J5689" s="142"/>
      <c r="K5689" s="228"/>
      <c r="L5689" s="7" t="str">
        <f t="shared" si="355"/>
        <v/>
      </c>
      <c r="M5689" s="7" t="str">
        <f t="shared" si="356"/>
        <v/>
      </c>
      <c r="N5689" s="7" t="str">
        <f>Cartilha_GLOBAL!N5689</f>
        <v/>
      </c>
      <c r="O5689" s="144"/>
      <c r="Q5689" s="151"/>
      <c r="R5689" s="152">
        <v>0</v>
      </c>
      <c r="T5689" s="153">
        <f>IF(Cartilha_GLOBAL!R5689=0,0,IF(Cartilha_GLOBAL!R5689&gt;0,"c","b"))</f>
        <v>0</v>
      </c>
    </row>
    <row r="5690" ht="22.5" hidden="1" spans="1:20">
      <c r="A5690" s="158">
        <f>Cartilha_GLOBAL!A5690</f>
        <v>103391</v>
      </c>
      <c r="B5690" s="100" t="str">
        <f>Cartilha_GLOBAL!B5690</f>
        <v>SINAPI</v>
      </c>
      <c r="C5690" s="104" t="str">
        <f>Cartilha_GLOBAL!C5690</f>
        <v>TUBO PEAD LISO PARA REDE DE ÁGUA OU ESGOTO, DIÂMETRO DE 800 MM, JUNTA SOLDADA (NÃO INCLUI A EXECUÇÃO DE SOLDA) - FORNECIMENTO E ASSENTAMENTO. AF_12/2021</v>
      </c>
      <c r="D5690" s="94" t="str">
        <f>Cartilha_GLOBAL!D5690</f>
        <v>M</v>
      </c>
      <c r="E5690" s="105">
        <f>Cartilha_GLOBAL!$E5690</f>
        <v>3085.69</v>
      </c>
      <c r="F5690" s="182">
        <f>Cartilha_GLOBAL!$F5690</f>
        <v>3787.38</v>
      </c>
      <c r="G5690" s="108"/>
      <c r="H5690" s="107">
        <f t="shared" si="353"/>
        <v>0</v>
      </c>
      <c r="I5690" s="143">
        <f t="shared" si="354"/>
        <v>0</v>
      </c>
      <c r="J5690" s="142"/>
      <c r="K5690" s="228"/>
      <c r="L5690" s="7" t="str">
        <f t="shared" si="355"/>
        <v/>
      </c>
      <c r="M5690" s="7" t="str">
        <f t="shared" si="356"/>
        <v/>
      </c>
      <c r="N5690" s="7" t="str">
        <f>Cartilha_GLOBAL!N5690</f>
        <v/>
      </c>
      <c r="O5690" s="144"/>
      <c r="Q5690" s="151"/>
      <c r="R5690" s="152">
        <v>0</v>
      </c>
      <c r="T5690" s="153">
        <f>IF(Cartilha_GLOBAL!R5690=0,0,IF(Cartilha_GLOBAL!R5690&gt;0,"c","b"))</f>
        <v>0</v>
      </c>
    </row>
    <row r="5691" ht="22.5" hidden="1" spans="1:20">
      <c r="A5691" s="158">
        <f>Cartilha_GLOBAL!A5691</f>
        <v>103392</v>
      </c>
      <c r="B5691" s="100" t="str">
        <f>Cartilha_GLOBAL!B5691</f>
        <v>SINAPI</v>
      </c>
      <c r="C5691" s="104" t="str">
        <f>Cartilha_GLOBAL!C5691</f>
        <v>TUBO PEAD LISO PARA REDE DE ÁGUA OU ESGOTO, DIÂMETRO DE 900 MM, JUNTA SOLDADA (NÃO INCLUI A EXECUÇÃO DE SOLDA) - FORNECIMENTO E ASSENTAMENTO. AF_12/2021</v>
      </c>
      <c r="D5691" s="94" t="str">
        <f>Cartilha_GLOBAL!D5691</f>
        <v>M</v>
      </c>
      <c r="E5691" s="105">
        <f>Cartilha_GLOBAL!$E5691</f>
        <v>5044.23</v>
      </c>
      <c r="F5691" s="182">
        <f>Cartilha_GLOBAL!$F5691</f>
        <v>6191.29</v>
      </c>
      <c r="G5691" s="108"/>
      <c r="H5691" s="107">
        <f t="shared" si="353"/>
        <v>0</v>
      </c>
      <c r="I5691" s="143">
        <f t="shared" si="354"/>
        <v>0</v>
      </c>
      <c r="J5691" s="142"/>
      <c r="K5691" s="228"/>
      <c r="L5691" s="7" t="str">
        <f t="shared" si="355"/>
        <v/>
      </c>
      <c r="M5691" s="7" t="str">
        <f t="shared" si="356"/>
        <v/>
      </c>
      <c r="N5691" s="7" t="str">
        <f>Cartilha_GLOBAL!N5691</f>
        <v/>
      </c>
      <c r="O5691" s="144"/>
      <c r="Q5691" s="151"/>
      <c r="R5691" s="152">
        <v>0</v>
      </c>
      <c r="T5691" s="153">
        <f>IF(Cartilha_GLOBAL!R5691=0,0,IF(Cartilha_GLOBAL!R5691&gt;0,"c","b"))</f>
        <v>0</v>
      </c>
    </row>
    <row r="5692" ht="22.5" hidden="1" spans="1:20">
      <c r="A5692" s="158">
        <f>Cartilha_GLOBAL!A5692</f>
        <v>103393</v>
      </c>
      <c r="B5692" s="100" t="str">
        <f>Cartilha_GLOBAL!B5692</f>
        <v>SINAPI</v>
      </c>
      <c r="C5692" s="104" t="str">
        <f>Cartilha_GLOBAL!C5692</f>
        <v>TUBO PEAD LISO PARA REDE DE ÁGUA OU ESGOTO, DIÂMETRO DE 1000 MM, JUNTA SOLDADA (NÃO INCLUI A EXECUÇÃO DE SOLDA) - FORNECIMENTO E ASSENTAMENTO. AF_12/2021</v>
      </c>
      <c r="D5692" s="94" t="str">
        <f>Cartilha_GLOBAL!D5692</f>
        <v>M</v>
      </c>
      <c r="E5692" s="105">
        <f>Cartilha_GLOBAL!$E5692</f>
        <v>5563.49</v>
      </c>
      <c r="F5692" s="182">
        <f>Cartilha_GLOBAL!$F5692</f>
        <v>6828.63</v>
      </c>
      <c r="G5692" s="108"/>
      <c r="H5692" s="107">
        <f t="shared" si="353"/>
        <v>0</v>
      </c>
      <c r="I5692" s="143">
        <f t="shared" si="354"/>
        <v>0</v>
      </c>
      <c r="J5692" s="142"/>
      <c r="K5692" s="228"/>
      <c r="L5692" s="7" t="str">
        <f t="shared" si="355"/>
        <v/>
      </c>
      <c r="M5692" s="7" t="str">
        <f t="shared" si="356"/>
        <v/>
      </c>
      <c r="N5692" s="7" t="str">
        <f>Cartilha_GLOBAL!N5692</f>
        <v/>
      </c>
      <c r="O5692" s="144"/>
      <c r="Q5692" s="151"/>
      <c r="R5692" s="152">
        <v>0</v>
      </c>
      <c r="T5692" s="153">
        <f>IF(Cartilha_GLOBAL!R5692=0,0,IF(Cartilha_GLOBAL!R5692&gt;0,"c","b"))</f>
        <v>0</v>
      </c>
    </row>
    <row r="5693" ht="22.5" hidden="1" spans="1:20">
      <c r="A5693" s="158">
        <f>Cartilha_GLOBAL!A5693</f>
        <v>103394</v>
      </c>
      <c r="B5693" s="100" t="str">
        <f>Cartilha_GLOBAL!B5693</f>
        <v>SINAPI</v>
      </c>
      <c r="C5693" s="104" t="str">
        <f>Cartilha_GLOBAL!C5693</f>
        <v>TUBO PEAD LISO PARA REDE DE ÁGUA OU ESGOTO, DIÂMETRO DE 1200 MM, JUNTA SOLDADA (NÃO INCLUI A EXECUÇÃO DE SOLDA) - FORNECIMENTO E ASSENTAMENTO. AF_12/2021</v>
      </c>
      <c r="D5693" s="94" t="str">
        <f>Cartilha_GLOBAL!D5693</f>
        <v>M</v>
      </c>
      <c r="E5693" s="105">
        <f>Cartilha_GLOBAL!$E5693</f>
        <v>4122.31</v>
      </c>
      <c r="F5693" s="182">
        <f>Cartilha_GLOBAL!$F5693</f>
        <v>5059.72</v>
      </c>
      <c r="G5693" s="108"/>
      <c r="H5693" s="107">
        <f t="shared" si="353"/>
        <v>0</v>
      </c>
      <c r="I5693" s="143">
        <f t="shared" si="354"/>
        <v>0</v>
      </c>
      <c r="J5693" s="142"/>
      <c r="K5693" s="228"/>
      <c r="L5693" s="7" t="str">
        <f t="shared" si="355"/>
        <v/>
      </c>
      <c r="M5693" s="7" t="str">
        <f t="shared" si="356"/>
        <v/>
      </c>
      <c r="N5693" s="7" t="str">
        <f>Cartilha_GLOBAL!N5693</f>
        <v/>
      </c>
      <c r="O5693" s="144"/>
      <c r="Q5693" s="151"/>
      <c r="R5693" s="152">
        <v>0</v>
      </c>
      <c r="T5693" s="153">
        <f>IF(Cartilha_GLOBAL!R5693=0,0,IF(Cartilha_GLOBAL!R5693&gt;0,"c","b"))</f>
        <v>0</v>
      </c>
    </row>
    <row r="5694" ht="22.5" hidden="1" spans="1:20">
      <c r="A5694" s="158">
        <f>Cartilha_GLOBAL!A5694</f>
        <v>103395</v>
      </c>
      <c r="B5694" s="100" t="str">
        <f>Cartilha_GLOBAL!B5694</f>
        <v>SINAPI</v>
      </c>
      <c r="C5694" s="104" t="str">
        <f>Cartilha_GLOBAL!C5694</f>
        <v>TUBO PEAD LISO PARA REDE DE ÁGUA OU ESGOTO, DIÂMETRO DE 1400 MM, JUNTA SOLDADA (NÃO INCLUI A EXECUÇÃO DE SOLDA) - FORNECIMENTO E ASSENTAMENTO. AF_12/2021</v>
      </c>
      <c r="D5694" s="94" t="str">
        <f>Cartilha_GLOBAL!D5694</f>
        <v>M</v>
      </c>
      <c r="E5694" s="105">
        <f>Cartilha_GLOBAL!$E5694</f>
        <v>2049.91</v>
      </c>
      <c r="F5694" s="182">
        <f>Cartilha_GLOBAL!$F5694</f>
        <v>2516.06</v>
      </c>
      <c r="G5694" s="108"/>
      <c r="H5694" s="107">
        <f t="shared" si="353"/>
        <v>0</v>
      </c>
      <c r="I5694" s="143">
        <f t="shared" si="354"/>
        <v>0</v>
      </c>
      <c r="J5694" s="142"/>
      <c r="K5694" s="228"/>
      <c r="L5694" s="7" t="str">
        <f t="shared" si="355"/>
        <v/>
      </c>
      <c r="M5694" s="7" t="str">
        <f t="shared" si="356"/>
        <v/>
      </c>
      <c r="N5694" s="7" t="str">
        <f>Cartilha_GLOBAL!N5694</f>
        <v/>
      </c>
      <c r="O5694" s="144"/>
      <c r="Q5694" s="151"/>
      <c r="R5694" s="152">
        <v>0</v>
      </c>
      <c r="T5694" s="153">
        <f>IF(Cartilha_GLOBAL!R5694=0,0,IF(Cartilha_GLOBAL!R5694&gt;0,"c","b"))</f>
        <v>0</v>
      </c>
    </row>
    <row r="5695" ht="22.5" hidden="1" spans="1:20">
      <c r="A5695" s="158">
        <f>Cartilha_GLOBAL!A5695</f>
        <v>103396</v>
      </c>
      <c r="B5695" s="100" t="str">
        <f>Cartilha_GLOBAL!B5695</f>
        <v>SINAPI</v>
      </c>
      <c r="C5695" s="104" t="str">
        <f>Cartilha_GLOBAL!C5695</f>
        <v>TUBO PEAD LISO PARA REDE DE ÁGUA OU ESGOTO, DIÂMETRO DE 1600 MM, JUNTA SOLDADA (NÃO INCLUI A EXECUÇÃO DE SOLDA) - FORNECIMENTO E ASSENTAMENTO. AF_12/2021</v>
      </c>
      <c r="D5695" s="94" t="str">
        <f>Cartilha_GLOBAL!D5695</f>
        <v>M</v>
      </c>
      <c r="E5695" s="105">
        <f>Cartilha_GLOBAL!$E5695</f>
        <v>1385.07</v>
      </c>
      <c r="F5695" s="182">
        <f>Cartilha_GLOBAL!$F5695</f>
        <v>1700.03</v>
      </c>
      <c r="G5695" s="108"/>
      <c r="H5695" s="107">
        <f t="shared" si="353"/>
        <v>0</v>
      </c>
      <c r="I5695" s="143">
        <f t="shared" si="354"/>
        <v>0</v>
      </c>
      <c r="J5695" s="142"/>
      <c r="K5695" s="228"/>
      <c r="L5695" s="7" t="str">
        <f t="shared" si="355"/>
        <v/>
      </c>
      <c r="M5695" s="7" t="str">
        <f t="shared" si="356"/>
        <v/>
      </c>
      <c r="N5695" s="7" t="str">
        <f>Cartilha_GLOBAL!N5695</f>
        <v/>
      </c>
      <c r="O5695" s="144"/>
      <c r="Q5695" s="151"/>
      <c r="R5695" s="152">
        <v>0</v>
      </c>
      <c r="T5695" s="153">
        <f>IF(Cartilha_GLOBAL!R5695=0,0,IF(Cartilha_GLOBAL!R5695&gt;0,"c","b"))</f>
        <v>0</v>
      </c>
    </row>
    <row r="5696" ht="33.75" hidden="1" spans="1:20">
      <c r="A5696" s="158">
        <f>Cartilha_GLOBAL!A5696</f>
        <v>103397</v>
      </c>
      <c r="B5696" s="100" t="str">
        <f>Cartilha_GLOBAL!B5696</f>
        <v>SINAPI</v>
      </c>
      <c r="C5696" s="104" t="str">
        <f>Cartilha_GLOBAL!C5696</f>
        <v>ASSENTAMENTO DE CONEXÃO COM 2 ACESSOS, EM PEAD LISO PARA REDE DE ÁGUA OU ESGOTO, DIÂMETRO DE 20 MM, JUNTA SOLDADA (NÃO INCLUI O FORNECIMENTO E EXECUÇÃO DE SOLDA). AF_12/2021</v>
      </c>
      <c r="D5696" s="94" t="str">
        <f>Cartilha_GLOBAL!D5696</f>
        <v>UN</v>
      </c>
      <c r="E5696" s="105">
        <f>Cartilha_GLOBAL!$E5696</f>
        <v>4.59</v>
      </c>
      <c r="F5696" s="182">
        <f>Cartilha_GLOBAL!$F5696</f>
        <v>5.63</v>
      </c>
      <c r="G5696" s="108"/>
      <c r="H5696" s="107">
        <f t="shared" si="353"/>
        <v>0</v>
      </c>
      <c r="I5696" s="143">
        <f t="shared" si="354"/>
        <v>0</v>
      </c>
      <c r="J5696" s="142"/>
      <c r="K5696" s="228"/>
      <c r="L5696" s="7" t="str">
        <f t="shared" si="355"/>
        <v/>
      </c>
      <c r="M5696" s="7" t="str">
        <f t="shared" si="356"/>
        <v/>
      </c>
      <c r="N5696" s="7" t="str">
        <f>Cartilha_GLOBAL!N5696</f>
        <v/>
      </c>
      <c r="O5696" s="144"/>
      <c r="Q5696" s="151"/>
      <c r="R5696" s="152">
        <v>0</v>
      </c>
      <c r="T5696" s="153">
        <f>IF(Cartilha_GLOBAL!R5696=0,0,IF(Cartilha_GLOBAL!R5696&gt;0,"c","b"))</f>
        <v>0</v>
      </c>
    </row>
    <row r="5697" ht="33.75" hidden="1" spans="1:20">
      <c r="A5697" s="158">
        <f>Cartilha_GLOBAL!A5697</f>
        <v>103398</v>
      </c>
      <c r="B5697" s="100" t="str">
        <f>Cartilha_GLOBAL!B5697</f>
        <v>SINAPI</v>
      </c>
      <c r="C5697" s="104" t="str">
        <f>Cartilha_GLOBAL!C5697</f>
        <v>ASSENTAMENTO DE CONEXÃO COM 2 ACESSOS, EM PEAD LISO PARA REDE DE ÁGUA OU ESGOTO, DIÂMETRO DE 32 MM, JUNTA SOLDADA (NÃO INCLUI O FORNECIMENTO E EXECUÇÃO DE SOLDA). AF_12/2021</v>
      </c>
      <c r="D5697" s="94" t="str">
        <f>Cartilha_GLOBAL!D5697</f>
        <v>UN</v>
      </c>
      <c r="E5697" s="105">
        <f>Cartilha_GLOBAL!$E5697</f>
        <v>7.35</v>
      </c>
      <c r="F5697" s="182">
        <f>Cartilha_GLOBAL!$F5697</f>
        <v>9.02</v>
      </c>
      <c r="G5697" s="108"/>
      <c r="H5697" s="107">
        <f t="shared" si="353"/>
        <v>0</v>
      </c>
      <c r="I5697" s="143">
        <f t="shared" si="354"/>
        <v>0</v>
      </c>
      <c r="J5697" s="142"/>
      <c r="K5697" s="228"/>
      <c r="L5697" s="7" t="str">
        <f t="shared" si="355"/>
        <v/>
      </c>
      <c r="M5697" s="7" t="str">
        <f t="shared" si="356"/>
        <v/>
      </c>
      <c r="N5697" s="7" t="str">
        <f>Cartilha_GLOBAL!N5697</f>
        <v/>
      </c>
      <c r="O5697" s="144"/>
      <c r="Q5697" s="151"/>
      <c r="R5697" s="152">
        <v>0</v>
      </c>
      <c r="T5697" s="153">
        <f>IF(Cartilha_GLOBAL!R5697=0,0,IF(Cartilha_GLOBAL!R5697&gt;0,"c","b"))</f>
        <v>0</v>
      </c>
    </row>
    <row r="5698" ht="33.75" hidden="1" spans="1:20">
      <c r="A5698" s="158">
        <f>Cartilha_GLOBAL!A5698</f>
        <v>103399</v>
      </c>
      <c r="B5698" s="100" t="str">
        <f>Cartilha_GLOBAL!B5698</f>
        <v>SINAPI</v>
      </c>
      <c r="C5698" s="104" t="str">
        <f>Cartilha_GLOBAL!C5698</f>
        <v>ASSENTAMENTO DE CONEXÃO COM 2 ACESSOS, EM PEAD LISO PARA REDE DE ÁGUA OU ESGOTO, DIÂMETRO DE 63 MM, JUNTA SOLDADA (NÃO INCLUI O FORNECIMENTO E EXECUÇÃO DE SOLDA). AF_12/2021</v>
      </c>
      <c r="D5698" s="94" t="str">
        <f>Cartilha_GLOBAL!D5698</f>
        <v>UN</v>
      </c>
      <c r="E5698" s="105">
        <f>Cartilha_GLOBAL!$E5698</f>
        <v>14.46</v>
      </c>
      <c r="F5698" s="182">
        <f>Cartilha_GLOBAL!$F5698</f>
        <v>17.75</v>
      </c>
      <c r="G5698" s="108"/>
      <c r="H5698" s="107">
        <f t="shared" si="353"/>
        <v>0</v>
      </c>
      <c r="I5698" s="143">
        <f t="shared" si="354"/>
        <v>0</v>
      </c>
      <c r="J5698" s="142"/>
      <c r="K5698" s="228"/>
      <c r="L5698" s="7" t="str">
        <f t="shared" si="355"/>
        <v/>
      </c>
      <c r="M5698" s="7" t="str">
        <f t="shared" si="356"/>
        <v/>
      </c>
      <c r="N5698" s="7" t="str">
        <f>Cartilha_GLOBAL!N5698</f>
        <v/>
      </c>
      <c r="O5698" s="144"/>
      <c r="Q5698" s="151"/>
      <c r="R5698" s="152">
        <v>0</v>
      </c>
      <c r="T5698" s="153">
        <f>IF(Cartilha_GLOBAL!R5698=0,0,IF(Cartilha_GLOBAL!R5698&gt;0,"c","b"))</f>
        <v>0</v>
      </c>
    </row>
    <row r="5699" ht="33.75" hidden="1" spans="1:20">
      <c r="A5699" s="158">
        <f>Cartilha_GLOBAL!A5699</f>
        <v>103400</v>
      </c>
      <c r="B5699" s="100" t="str">
        <f>Cartilha_GLOBAL!B5699</f>
        <v>SINAPI</v>
      </c>
      <c r="C5699" s="104" t="str">
        <f>Cartilha_GLOBAL!C5699</f>
        <v>ASSENTAMENTO DE CONEXÃO COM 2 ACESSOS, EM PEAD LISO PARA REDE DE ÁGUA OU ESGOTO, DIÂMETRO DE 90 MM, JUNTA SOLDADA (NÃO INCLUI O FORNECIMENTO E EXECUÇÃO DE SOLDA). AF_12/2021</v>
      </c>
      <c r="D5699" s="94" t="str">
        <f>Cartilha_GLOBAL!D5699</f>
        <v>UN</v>
      </c>
      <c r="E5699" s="105">
        <f>Cartilha_GLOBAL!$E5699</f>
        <v>20.67</v>
      </c>
      <c r="F5699" s="182">
        <f>Cartilha_GLOBAL!$F5699</f>
        <v>25.37</v>
      </c>
      <c r="G5699" s="108"/>
      <c r="H5699" s="107">
        <f t="shared" si="353"/>
        <v>0</v>
      </c>
      <c r="I5699" s="143">
        <f t="shared" si="354"/>
        <v>0</v>
      </c>
      <c r="J5699" s="142"/>
      <c r="K5699" s="228"/>
      <c r="L5699" s="7" t="str">
        <f t="shared" si="355"/>
        <v/>
      </c>
      <c r="M5699" s="7" t="str">
        <f t="shared" si="356"/>
        <v/>
      </c>
      <c r="N5699" s="7" t="str">
        <f>Cartilha_GLOBAL!N5699</f>
        <v/>
      </c>
      <c r="O5699" s="144"/>
      <c r="Q5699" s="151"/>
      <c r="R5699" s="152">
        <v>0</v>
      </c>
      <c r="T5699" s="153">
        <f>IF(Cartilha_GLOBAL!R5699=0,0,IF(Cartilha_GLOBAL!R5699&gt;0,"c","b"))</f>
        <v>0</v>
      </c>
    </row>
    <row r="5700" ht="33.75" hidden="1" spans="1:20">
      <c r="A5700" s="158">
        <f>Cartilha_GLOBAL!A5700</f>
        <v>103401</v>
      </c>
      <c r="B5700" s="100" t="str">
        <f>Cartilha_GLOBAL!B5700</f>
        <v>SINAPI</v>
      </c>
      <c r="C5700" s="104" t="str">
        <f>Cartilha_GLOBAL!C5700</f>
        <v>ASSENTAMENTO DE CONEXÃO COM 2 ACESSOS, EM PEAD LISO PARA REDE DE ÁGUA OU ESGOTO, DIÂMETRO DE 110 MM, JUNTA SOLDADA (NÃO INCLUI O FORNECIMENTO E EXECUÇÃO DE SOLDA). AF_12/2021</v>
      </c>
      <c r="D5700" s="94" t="str">
        <f>Cartilha_GLOBAL!D5700</f>
        <v>UN</v>
      </c>
      <c r="E5700" s="105">
        <f>Cartilha_GLOBAL!$E5700</f>
        <v>25.27</v>
      </c>
      <c r="F5700" s="182">
        <f>Cartilha_GLOBAL!$F5700</f>
        <v>31.02</v>
      </c>
      <c r="G5700" s="108"/>
      <c r="H5700" s="107">
        <f t="shared" si="353"/>
        <v>0</v>
      </c>
      <c r="I5700" s="143">
        <f t="shared" si="354"/>
        <v>0</v>
      </c>
      <c r="J5700" s="142"/>
      <c r="K5700" s="228"/>
      <c r="L5700" s="7" t="str">
        <f t="shared" si="355"/>
        <v/>
      </c>
      <c r="M5700" s="7" t="str">
        <f t="shared" si="356"/>
        <v/>
      </c>
      <c r="N5700" s="7" t="str">
        <f>Cartilha_GLOBAL!N5700</f>
        <v/>
      </c>
      <c r="O5700" s="144"/>
      <c r="Q5700" s="151"/>
      <c r="R5700" s="152">
        <v>0</v>
      </c>
      <c r="T5700" s="153">
        <f>IF(Cartilha_GLOBAL!R5700=0,0,IF(Cartilha_GLOBAL!R5700&gt;0,"c","b"))</f>
        <v>0</v>
      </c>
    </row>
    <row r="5701" ht="33.75" hidden="1" spans="1:20">
      <c r="A5701" s="158">
        <f>Cartilha_GLOBAL!A5701</f>
        <v>103402</v>
      </c>
      <c r="B5701" s="100" t="str">
        <f>Cartilha_GLOBAL!B5701</f>
        <v>SINAPI</v>
      </c>
      <c r="C5701" s="104" t="str">
        <f>Cartilha_GLOBAL!C5701</f>
        <v>ASSENTAMENTO DE CONEXÃO COM 2 ACESSOS, EM PEAD LISO PARA REDE DE ÁGUA OU ESGOTO, DIÂMETRO DE 160 MM, JUNTA SOLDADA (NÃO INCLUI O FORNECIMENTO E EXECUÇÃO DE SOLDA). AF_12/2021</v>
      </c>
      <c r="D5701" s="94" t="str">
        <f>Cartilha_GLOBAL!D5701</f>
        <v>UN</v>
      </c>
      <c r="E5701" s="105">
        <f>Cartilha_GLOBAL!$E5701</f>
        <v>36.75</v>
      </c>
      <c r="F5701" s="182">
        <f>Cartilha_GLOBAL!$F5701</f>
        <v>45.11</v>
      </c>
      <c r="G5701" s="108"/>
      <c r="H5701" s="107">
        <f t="shared" si="353"/>
        <v>0</v>
      </c>
      <c r="I5701" s="143">
        <f t="shared" si="354"/>
        <v>0</v>
      </c>
      <c r="J5701" s="142"/>
      <c r="K5701" s="228"/>
      <c r="L5701" s="7" t="str">
        <f t="shared" si="355"/>
        <v/>
      </c>
      <c r="M5701" s="7" t="str">
        <f t="shared" si="356"/>
        <v/>
      </c>
      <c r="N5701" s="7" t="str">
        <f>Cartilha_GLOBAL!N5701</f>
        <v/>
      </c>
      <c r="O5701" s="144"/>
      <c r="Q5701" s="151"/>
      <c r="R5701" s="152">
        <v>0</v>
      </c>
      <c r="T5701" s="153">
        <f>IF(Cartilha_GLOBAL!R5701=0,0,IF(Cartilha_GLOBAL!R5701&gt;0,"c","b"))</f>
        <v>0</v>
      </c>
    </row>
    <row r="5702" ht="33.75" hidden="1" spans="1:20">
      <c r="A5702" s="158">
        <f>Cartilha_GLOBAL!A5702</f>
        <v>103403</v>
      </c>
      <c r="B5702" s="100" t="str">
        <f>Cartilha_GLOBAL!B5702</f>
        <v>SINAPI</v>
      </c>
      <c r="C5702" s="104" t="str">
        <f>Cartilha_GLOBAL!C5702</f>
        <v>ASSENTAMENTO DE CONEXÃO COM 2 ACESSOS, EM PEAD LISO PARA REDE DE ÁGUA OU ESGOTO, DIÂMETRO DE 180 MM, JUNTA SOLDADA (NÃO INCLUI O FORNECIMENTO E EXECUÇÃO DE SOLDA). AF_12/2021</v>
      </c>
      <c r="D5702" s="94" t="str">
        <f>Cartilha_GLOBAL!D5702</f>
        <v>UN</v>
      </c>
      <c r="E5702" s="105">
        <f>Cartilha_GLOBAL!$E5702</f>
        <v>41.35</v>
      </c>
      <c r="F5702" s="182">
        <f>Cartilha_GLOBAL!$F5702</f>
        <v>50.75</v>
      </c>
      <c r="G5702" s="108"/>
      <c r="H5702" s="107">
        <f t="shared" si="353"/>
        <v>0</v>
      </c>
      <c r="I5702" s="143">
        <f t="shared" si="354"/>
        <v>0</v>
      </c>
      <c r="J5702" s="142"/>
      <c r="K5702" s="228"/>
      <c r="L5702" s="7" t="str">
        <f t="shared" si="355"/>
        <v/>
      </c>
      <c r="M5702" s="7" t="str">
        <f t="shared" si="356"/>
        <v/>
      </c>
      <c r="N5702" s="7" t="str">
        <f>Cartilha_GLOBAL!N5702</f>
        <v/>
      </c>
      <c r="O5702" s="144"/>
      <c r="Q5702" s="151"/>
      <c r="R5702" s="152">
        <v>0</v>
      </c>
      <c r="T5702" s="153">
        <f>IF(Cartilha_GLOBAL!R5702=0,0,IF(Cartilha_GLOBAL!R5702&gt;0,"c","b"))</f>
        <v>0</v>
      </c>
    </row>
    <row r="5703" ht="33.75" hidden="1" spans="1:20">
      <c r="A5703" s="158">
        <f>Cartilha_GLOBAL!A5703</f>
        <v>103404</v>
      </c>
      <c r="B5703" s="100" t="str">
        <f>Cartilha_GLOBAL!B5703</f>
        <v>SINAPI</v>
      </c>
      <c r="C5703" s="104" t="str">
        <f>Cartilha_GLOBAL!C5703</f>
        <v>ASSENTAMENTO DE CONEXÃO COM 2 ACESSOS, EM PEAD LISO PARA REDE DE ÁGUA OU ESGOTO, DIÂMETRO DE 200 MM, JUNTA SOLDADA (NÃO INCLUI O FORNECIMENTO E EXECUÇÃO DE SOLDA). AF_12/2021</v>
      </c>
      <c r="D5703" s="94" t="str">
        <f>Cartilha_GLOBAL!D5703</f>
        <v>UN</v>
      </c>
      <c r="E5703" s="105">
        <f>Cartilha_GLOBAL!$E5703</f>
        <v>45.94</v>
      </c>
      <c r="F5703" s="182">
        <f>Cartilha_GLOBAL!$F5703</f>
        <v>56.39</v>
      </c>
      <c r="G5703" s="108"/>
      <c r="H5703" s="107">
        <f t="shared" si="353"/>
        <v>0</v>
      </c>
      <c r="I5703" s="143">
        <f t="shared" si="354"/>
        <v>0</v>
      </c>
      <c r="J5703" s="142"/>
      <c r="K5703" s="228"/>
      <c r="L5703" s="7" t="str">
        <f t="shared" si="355"/>
        <v/>
      </c>
      <c r="M5703" s="7" t="str">
        <f t="shared" si="356"/>
        <v/>
      </c>
      <c r="N5703" s="7" t="str">
        <f>Cartilha_GLOBAL!N5703</f>
        <v/>
      </c>
      <c r="O5703" s="144"/>
      <c r="Q5703" s="151"/>
      <c r="R5703" s="152">
        <v>0</v>
      </c>
      <c r="T5703" s="153">
        <f>IF(Cartilha_GLOBAL!R5703=0,0,IF(Cartilha_GLOBAL!R5703&gt;0,"c","b"))</f>
        <v>0</v>
      </c>
    </row>
    <row r="5704" ht="33.75" hidden="1" spans="1:20">
      <c r="A5704" s="158">
        <f>Cartilha_GLOBAL!A5704</f>
        <v>103405</v>
      </c>
      <c r="B5704" s="100" t="str">
        <f>Cartilha_GLOBAL!B5704</f>
        <v>SINAPI</v>
      </c>
      <c r="C5704" s="104" t="str">
        <f>Cartilha_GLOBAL!C5704</f>
        <v>ASSENTAMENTO DE CONEXÃO COM 2 ACESSOS, EM PEAD LISO PARA REDE DE ÁGUA OU ESGOTO, DIÂMETRO DE 225 MM, JUNTA SOLDADA (NÃO INCLUI O FORNECIMENTO E EXECUÇÃO DE SOLDA). AF_12/2021</v>
      </c>
      <c r="D5704" s="94" t="str">
        <f>Cartilha_GLOBAL!D5704</f>
        <v>UN</v>
      </c>
      <c r="E5704" s="105">
        <f>Cartilha_GLOBAL!$E5704</f>
        <v>51.69</v>
      </c>
      <c r="F5704" s="182">
        <f>Cartilha_GLOBAL!$F5704</f>
        <v>63.44</v>
      </c>
      <c r="G5704" s="108"/>
      <c r="H5704" s="107">
        <f t="shared" si="353"/>
        <v>0</v>
      </c>
      <c r="I5704" s="143">
        <f t="shared" si="354"/>
        <v>0</v>
      </c>
      <c r="J5704" s="142"/>
      <c r="K5704" s="228"/>
      <c r="L5704" s="7" t="str">
        <f t="shared" si="355"/>
        <v/>
      </c>
      <c r="M5704" s="7" t="str">
        <f t="shared" si="356"/>
        <v/>
      </c>
      <c r="N5704" s="7" t="str">
        <f>Cartilha_GLOBAL!N5704</f>
        <v/>
      </c>
      <c r="O5704" s="144"/>
      <c r="Q5704" s="151"/>
      <c r="R5704" s="152">
        <v>0</v>
      </c>
      <c r="T5704" s="153">
        <f>IF(Cartilha_GLOBAL!R5704=0,0,IF(Cartilha_GLOBAL!R5704&gt;0,"c","b"))</f>
        <v>0</v>
      </c>
    </row>
    <row r="5705" ht="33.75" hidden="1" spans="1:20">
      <c r="A5705" s="158">
        <f>Cartilha_GLOBAL!A5705</f>
        <v>103406</v>
      </c>
      <c r="B5705" s="100" t="str">
        <f>Cartilha_GLOBAL!B5705</f>
        <v>SINAPI</v>
      </c>
      <c r="C5705" s="104" t="str">
        <f>Cartilha_GLOBAL!C5705</f>
        <v>ASSENTAMENTO DE CONEXÃO COM 2 ACESSOS, EM PEAD LISO PARA REDE DE ÁGUA OU ESGOTO, DIÂMETRO DE 250 MM, JUNTA SOLDADA (NÃO INCLUI O FORNECIMENTO E EXECUÇÃO DE SOLDA). AF_12/2021</v>
      </c>
      <c r="D5705" s="94" t="str">
        <f>Cartilha_GLOBAL!D5705</f>
        <v>UN</v>
      </c>
      <c r="E5705" s="105">
        <f>Cartilha_GLOBAL!$E5705</f>
        <v>57.43</v>
      </c>
      <c r="F5705" s="182">
        <f>Cartilha_GLOBAL!$F5705</f>
        <v>70.49</v>
      </c>
      <c r="G5705" s="108"/>
      <c r="H5705" s="107">
        <f t="shared" si="353"/>
        <v>0</v>
      </c>
      <c r="I5705" s="143">
        <f t="shared" si="354"/>
        <v>0</v>
      </c>
      <c r="J5705" s="142"/>
      <c r="K5705" s="228"/>
      <c r="L5705" s="7" t="str">
        <f t="shared" si="355"/>
        <v/>
      </c>
      <c r="M5705" s="7" t="str">
        <f t="shared" si="356"/>
        <v/>
      </c>
      <c r="N5705" s="7" t="str">
        <f>Cartilha_GLOBAL!N5705</f>
        <v/>
      </c>
      <c r="O5705" s="144"/>
      <c r="Q5705" s="151"/>
      <c r="R5705" s="152">
        <v>0</v>
      </c>
      <c r="T5705" s="153">
        <f>IF(Cartilha_GLOBAL!R5705=0,0,IF(Cartilha_GLOBAL!R5705&gt;0,"c","b"))</f>
        <v>0</v>
      </c>
    </row>
    <row r="5706" ht="33.75" hidden="1" spans="1:20">
      <c r="A5706" s="158">
        <f>Cartilha_GLOBAL!A5706</f>
        <v>103407</v>
      </c>
      <c r="B5706" s="100" t="str">
        <f>Cartilha_GLOBAL!B5706</f>
        <v>SINAPI</v>
      </c>
      <c r="C5706" s="104" t="str">
        <f>Cartilha_GLOBAL!C5706</f>
        <v>ASSENTAMENTO DE CONEXÃO COM 2 ACESSOS, EM PEAD LISO PARA REDE DE ÁGUA OU ESGOTO, DIÂMETRO DE 280 MM, JUNTA SOLDADA (NÃO INCLUI O FORNECIMENTO E EXECUÇÃO DE SOLDA). AF_12/2021</v>
      </c>
      <c r="D5706" s="94" t="str">
        <f>Cartilha_GLOBAL!D5706</f>
        <v>UN</v>
      </c>
      <c r="E5706" s="105">
        <f>Cartilha_GLOBAL!$E5706</f>
        <v>64.32</v>
      </c>
      <c r="F5706" s="182">
        <f>Cartilha_GLOBAL!$F5706</f>
        <v>78.95</v>
      </c>
      <c r="G5706" s="108"/>
      <c r="H5706" s="107">
        <f t="shared" si="353"/>
        <v>0</v>
      </c>
      <c r="I5706" s="143">
        <f t="shared" si="354"/>
        <v>0</v>
      </c>
      <c r="J5706" s="142"/>
      <c r="K5706" s="228"/>
      <c r="L5706" s="7" t="str">
        <f t="shared" si="355"/>
        <v/>
      </c>
      <c r="M5706" s="7" t="str">
        <f t="shared" si="356"/>
        <v/>
      </c>
      <c r="N5706" s="7" t="str">
        <f>Cartilha_GLOBAL!N5706</f>
        <v/>
      </c>
      <c r="O5706" s="144"/>
      <c r="Q5706" s="151"/>
      <c r="R5706" s="152">
        <v>0</v>
      </c>
      <c r="T5706" s="153">
        <f>IF(Cartilha_GLOBAL!R5706=0,0,IF(Cartilha_GLOBAL!R5706&gt;0,"c","b"))</f>
        <v>0</v>
      </c>
    </row>
    <row r="5707" ht="33.75" hidden="1" spans="1:20">
      <c r="A5707" s="158">
        <f>Cartilha_GLOBAL!A5707</f>
        <v>103408</v>
      </c>
      <c r="B5707" s="100" t="str">
        <f>Cartilha_GLOBAL!B5707</f>
        <v>SINAPI</v>
      </c>
      <c r="C5707" s="104" t="str">
        <f>Cartilha_GLOBAL!C5707</f>
        <v>ASSENTAMENTO DE CONEXÃO COM 2 ACESSOS, EM PEAD LISO PARA REDE DE ÁGUA OU ESGOTO, DIÂMETRO DE 315 MM, JUNTA SOLDADA (NÃO INCLUI O FORNECIMENTO E EXECUÇÃO DE SOLDA). AF_12/2021</v>
      </c>
      <c r="D5707" s="94" t="str">
        <f>Cartilha_GLOBAL!D5707</f>
        <v>UN</v>
      </c>
      <c r="E5707" s="105">
        <f>Cartilha_GLOBAL!$E5707</f>
        <v>72.37</v>
      </c>
      <c r="F5707" s="182">
        <f>Cartilha_GLOBAL!$F5707</f>
        <v>88.83</v>
      </c>
      <c r="G5707" s="108"/>
      <c r="H5707" s="107">
        <f t="shared" si="353"/>
        <v>0</v>
      </c>
      <c r="I5707" s="143">
        <f t="shared" si="354"/>
        <v>0</v>
      </c>
      <c r="J5707" s="142"/>
      <c r="K5707" s="228"/>
      <c r="L5707" s="7" t="str">
        <f t="shared" si="355"/>
        <v/>
      </c>
      <c r="M5707" s="7" t="str">
        <f t="shared" si="356"/>
        <v/>
      </c>
      <c r="N5707" s="7" t="str">
        <f>Cartilha_GLOBAL!N5707</f>
        <v/>
      </c>
      <c r="O5707" s="144"/>
      <c r="Q5707" s="151"/>
      <c r="R5707" s="152">
        <v>0</v>
      </c>
      <c r="T5707" s="153">
        <f>IF(Cartilha_GLOBAL!R5707=0,0,IF(Cartilha_GLOBAL!R5707&gt;0,"c","b"))</f>
        <v>0</v>
      </c>
    </row>
    <row r="5708" ht="33.75" hidden="1" spans="1:20">
      <c r="A5708" s="158">
        <f>Cartilha_GLOBAL!A5708</f>
        <v>103409</v>
      </c>
      <c r="B5708" s="100" t="str">
        <f>Cartilha_GLOBAL!B5708</f>
        <v>SINAPI</v>
      </c>
      <c r="C5708" s="104" t="str">
        <f>Cartilha_GLOBAL!C5708</f>
        <v>ASSENTAMENTO DE CONEXÃO COM 2 ACESSOS, EM PEAD LISO PARA REDE DE ÁGUA OU ESGOTO, DIÂMETRO DE 355 MM, JUNTA SOLDADA (NÃO INCLUI O FORNECIMENTO E EXECUÇÃO DE SOLDA). AF_12/2021</v>
      </c>
      <c r="D5708" s="94" t="str">
        <f>Cartilha_GLOBAL!D5708</f>
        <v>UN</v>
      </c>
      <c r="E5708" s="105">
        <f>Cartilha_GLOBAL!$E5708</f>
        <v>81.55</v>
      </c>
      <c r="F5708" s="182">
        <f>Cartilha_GLOBAL!$F5708</f>
        <v>100.09</v>
      </c>
      <c r="G5708" s="108"/>
      <c r="H5708" s="107">
        <f t="shared" si="353"/>
        <v>0</v>
      </c>
      <c r="I5708" s="143">
        <f t="shared" si="354"/>
        <v>0</v>
      </c>
      <c r="J5708" s="142"/>
      <c r="K5708" s="228"/>
      <c r="L5708" s="7" t="str">
        <f t="shared" si="355"/>
        <v/>
      </c>
      <c r="M5708" s="7" t="str">
        <f t="shared" si="356"/>
        <v/>
      </c>
      <c r="N5708" s="7" t="str">
        <f>Cartilha_GLOBAL!N5708</f>
        <v/>
      </c>
      <c r="O5708" s="144"/>
      <c r="Q5708" s="151"/>
      <c r="R5708" s="152">
        <v>0</v>
      </c>
      <c r="T5708" s="153">
        <f>IF(Cartilha_GLOBAL!R5708=0,0,IF(Cartilha_GLOBAL!R5708&gt;0,"c","b"))</f>
        <v>0</v>
      </c>
    </row>
    <row r="5709" ht="33.75" hidden="1" spans="1:20">
      <c r="A5709" s="158">
        <f>Cartilha_GLOBAL!A5709</f>
        <v>103410</v>
      </c>
      <c r="B5709" s="100" t="str">
        <f>Cartilha_GLOBAL!B5709</f>
        <v>SINAPI</v>
      </c>
      <c r="C5709" s="104" t="str">
        <f>Cartilha_GLOBAL!C5709</f>
        <v>ASSENTAMENTO DE CONEXÃO COM 2 ACESSOS, EM PEAD LISO PARA REDE DE ÁGUA OU ESGOTO, DIÂMETRO DE 400 MM, JUNTA SOLDADA (NÃO INCLUI O FORNECIMENTO E EXECUÇÃO DE SOLDA). AF_12/2021</v>
      </c>
      <c r="D5709" s="94" t="str">
        <f>Cartilha_GLOBAL!D5709</f>
        <v>UN</v>
      </c>
      <c r="E5709" s="105">
        <f>Cartilha_GLOBAL!$E5709</f>
        <v>91.9</v>
      </c>
      <c r="F5709" s="182">
        <f>Cartilha_GLOBAL!$F5709</f>
        <v>112.8</v>
      </c>
      <c r="G5709" s="108"/>
      <c r="H5709" s="107">
        <f t="shared" si="353"/>
        <v>0</v>
      </c>
      <c r="I5709" s="143">
        <f t="shared" si="354"/>
        <v>0</v>
      </c>
      <c r="J5709" s="142"/>
      <c r="K5709" s="228"/>
      <c r="L5709" s="7" t="str">
        <f t="shared" si="355"/>
        <v/>
      </c>
      <c r="M5709" s="7" t="str">
        <f t="shared" si="356"/>
        <v/>
      </c>
      <c r="N5709" s="7" t="str">
        <f>Cartilha_GLOBAL!N5709</f>
        <v/>
      </c>
      <c r="O5709" s="144"/>
      <c r="Q5709" s="151"/>
      <c r="R5709" s="152">
        <v>0</v>
      </c>
      <c r="T5709" s="153">
        <f>IF(Cartilha_GLOBAL!R5709=0,0,IF(Cartilha_GLOBAL!R5709&gt;0,"c","b"))</f>
        <v>0</v>
      </c>
    </row>
    <row r="5710" ht="33.75" hidden="1" spans="1:20">
      <c r="A5710" s="158">
        <f>Cartilha_GLOBAL!A5710</f>
        <v>103411</v>
      </c>
      <c r="B5710" s="100" t="str">
        <f>Cartilha_GLOBAL!B5710</f>
        <v>SINAPI</v>
      </c>
      <c r="C5710" s="104" t="str">
        <f>Cartilha_GLOBAL!C5710</f>
        <v>ASSENTAMENTO DE CONEXÃO COM 3 ACESSOS, EM PEAD LISO PARA REDE DE ÁGUA OU ESGOTO, DIÂMETRO DE 20 MM, JUNTA SOLDADA (NÃO INCLUI O FORNECIMENTO E EXECUÇÃO DE SOLDA). AF_12/2021</v>
      </c>
      <c r="D5710" s="94" t="str">
        <f>Cartilha_GLOBAL!D5710</f>
        <v>UN</v>
      </c>
      <c r="E5710" s="105">
        <f>Cartilha_GLOBAL!$E5710</f>
        <v>9.18</v>
      </c>
      <c r="F5710" s="182">
        <f>Cartilha_GLOBAL!$F5710</f>
        <v>11.27</v>
      </c>
      <c r="G5710" s="108"/>
      <c r="H5710" s="107">
        <f t="shared" si="353"/>
        <v>0</v>
      </c>
      <c r="I5710" s="143">
        <f t="shared" si="354"/>
        <v>0</v>
      </c>
      <c r="J5710" s="142"/>
      <c r="K5710" s="228"/>
      <c r="L5710" s="7" t="str">
        <f t="shared" si="355"/>
        <v/>
      </c>
      <c r="M5710" s="7" t="str">
        <f t="shared" si="356"/>
        <v/>
      </c>
      <c r="N5710" s="7" t="str">
        <f>Cartilha_GLOBAL!N5710</f>
        <v/>
      </c>
      <c r="O5710" s="144"/>
      <c r="Q5710" s="151"/>
      <c r="R5710" s="152">
        <v>0</v>
      </c>
      <c r="T5710" s="153">
        <f>IF(Cartilha_GLOBAL!R5710=0,0,IF(Cartilha_GLOBAL!R5710&gt;0,"c","b"))</f>
        <v>0</v>
      </c>
    </row>
    <row r="5711" ht="33.75" hidden="1" spans="1:20">
      <c r="A5711" s="158">
        <f>Cartilha_GLOBAL!A5711</f>
        <v>103412</v>
      </c>
      <c r="B5711" s="100" t="str">
        <f>Cartilha_GLOBAL!B5711</f>
        <v>SINAPI</v>
      </c>
      <c r="C5711" s="104" t="str">
        <f>Cartilha_GLOBAL!C5711</f>
        <v>ASSENTAMENTO DE CONEXÃO COM 3 ACESSOS, EM PEAD LISO PARA REDE DE ÁGUA OU ESGOTO, DIÂMETRO DE 32 MM, JUNTA SOLDADA (NÃO INCLUI O FORNECIMENTO E EXECUÇÃO DE SOLDA). AF_12/2021</v>
      </c>
      <c r="D5711" s="94" t="str">
        <f>Cartilha_GLOBAL!D5711</f>
        <v>UN</v>
      </c>
      <c r="E5711" s="105">
        <f>Cartilha_GLOBAL!$E5711</f>
        <v>14.7</v>
      </c>
      <c r="F5711" s="182">
        <f>Cartilha_GLOBAL!$F5711</f>
        <v>18.04</v>
      </c>
      <c r="G5711" s="108"/>
      <c r="H5711" s="107">
        <f t="shared" si="353"/>
        <v>0</v>
      </c>
      <c r="I5711" s="143">
        <f t="shared" si="354"/>
        <v>0</v>
      </c>
      <c r="J5711" s="142"/>
      <c r="K5711" s="228"/>
      <c r="L5711" s="7" t="str">
        <f t="shared" si="355"/>
        <v/>
      </c>
      <c r="M5711" s="7" t="str">
        <f t="shared" si="356"/>
        <v/>
      </c>
      <c r="N5711" s="7" t="str">
        <f>Cartilha_GLOBAL!N5711</f>
        <v/>
      </c>
      <c r="O5711" s="144"/>
      <c r="Q5711" s="151"/>
      <c r="R5711" s="152">
        <v>0</v>
      </c>
      <c r="T5711" s="153">
        <f>IF(Cartilha_GLOBAL!R5711=0,0,IF(Cartilha_GLOBAL!R5711&gt;0,"c","b"))</f>
        <v>0</v>
      </c>
    </row>
    <row r="5712" ht="33.75" hidden="1" spans="1:20">
      <c r="A5712" s="158">
        <f>Cartilha_GLOBAL!A5712</f>
        <v>103413</v>
      </c>
      <c r="B5712" s="100" t="str">
        <f>Cartilha_GLOBAL!B5712</f>
        <v>SINAPI</v>
      </c>
      <c r="C5712" s="104" t="str">
        <f>Cartilha_GLOBAL!C5712</f>
        <v>ASSENTAMENTO DE CONEXÃO COM 3 ACESSOS, EM PEAD LISO PARA REDE DE ÁGUA OU ESGOTO, DIÂMETRO DE 63 MM, JUNTA SOLDADA (NÃO INCLUI O FORNECIMENTO E EXECUÇÃO DE SOLDA). AF_12/2021</v>
      </c>
      <c r="D5712" s="94" t="str">
        <f>Cartilha_GLOBAL!D5712</f>
        <v>UN</v>
      </c>
      <c r="E5712" s="105">
        <f>Cartilha_GLOBAL!$E5712</f>
        <v>28.94</v>
      </c>
      <c r="F5712" s="182">
        <f>Cartilha_GLOBAL!$F5712</f>
        <v>35.52</v>
      </c>
      <c r="G5712" s="108"/>
      <c r="H5712" s="107">
        <f t="shared" si="353"/>
        <v>0</v>
      </c>
      <c r="I5712" s="143">
        <f t="shared" si="354"/>
        <v>0</v>
      </c>
      <c r="J5712" s="142"/>
      <c r="K5712" s="228"/>
      <c r="L5712" s="7" t="str">
        <f t="shared" si="355"/>
        <v/>
      </c>
      <c r="M5712" s="7" t="str">
        <f t="shared" si="356"/>
        <v/>
      </c>
      <c r="N5712" s="7" t="str">
        <f>Cartilha_GLOBAL!N5712</f>
        <v/>
      </c>
      <c r="O5712" s="144"/>
      <c r="Q5712" s="151"/>
      <c r="R5712" s="152">
        <v>0</v>
      </c>
      <c r="T5712" s="153">
        <f>IF(Cartilha_GLOBAL!R5712=0,0,IF(Cartilha_GLOBAL!R5712&gt;0,"c","b"))</f>
        <v>0</v>
      </c>
    </row>
    <row r="5713" ht="33.75" hidden="1" spans="1:20">
      <c r="A5713" s="158">
        <f>Cartilha_GLOBAL!A5713</f>
        <v>103414</v>
      </c>
      <c r="B5713" s="100" t="str">
        <f>Cartilha_GLOBAL!B5713</f>
        <v>SINAPI</v>
      </c>
      <c r="C5713" s="104" t="str">
        <f>Cartilha_GLOBAL!C5713</f>
        <v>ASSENTAMENTO DE CONEXÃO COM 3 ACESSOS, EM PEAD LISO PARA REDE DE ÁGUA OU ESGOTO, DIÂMETRO DE 90 MM, JUNTA SOLDADA (NÃO INCLUI O FORNECIMENTO E EXECUÇÃO DE SOLDA). AF_12/2021</v>
      </c>
      <c r="D5713" s="94" t="str">
        <f>Cartilha_GLOBAL!D5713</f>
        <v>UN</v>
      </c>
      <c r="E5713" s="105">
        <f>Cartilha_GLOBAL!$E5713</f>
        <v>41.35</v>
      </c>
      <c r="F5713" s="182">
        <f>Cartilha_GLOBAL!$F5713</f>
        <v>50.75</v>
      </c>
      <c r="G5713" s="108"/>
      <c r="H5713" s="107">
        <f t="shared" si="353"/>
        <v>0</v>
      </c>
      <c r="I5713" s="143">
        <f t="shared" si="354"/>
        <v>0</v>
      </c>
      <c r="J5713" s="142"/>
      <c r="K5713" s="228"/>
      <c r="L5713" s="7" t="str">
        <f t="shared" si="355"/>
        <v/>
      </c>
      <c r="M5713" s="7" t="str">
        <f t="shared" si="356"/>
        <v/>
      </c>
      <c r="N5713" s="7" t="str">
        <f>Cartilha_GLOBAL!N5713</f>
        <v/>
      </c>
      <c r="O5713" s="144"/>
      <c r="Q5713" s="151"/>
      <c r="R5713" s="152">
        <v>0</v>
      </c>
      <c r="T5713" s="153">
        <f>IF(Cartilha_GLOBAL!R5713=0,0,IF(Cartilha_GLOBAL!R5713&gt;0,"c","b"))</f>
        <v>0</v>
      </c>
    </row>
    <row r="5714" ht="33.75" hidden="1" spans="1:20">
      <c r="A5714" s="158">
        <f>Cartilha_GLOBAL!A5714</f>
        <v>103415</v>
      </c>
      <c r="B5714" s="100" t="str">
        <f>Cartilha_GLOBAL!B5714</f>
        <v>SINAPI</v>
      </c>
      <c r="C5714" s="104" t="str">
        <f>Cartilha_GLOBAL!C5714</f>
        <v>ASSENTAMENTO DE CONEXÃO COM 3 ACESSOS, EM PEAD LISO PARA REDE DE ÁGUA OU ESGOTO, DIÂMETRO DE 110 MM, JUNTA SOLDADA (NÃO INCLUI O FORNECIMENTO E EXECUÇÃO DE SOLDA). AF_12/2021</v>
      </c>
      <c r="D5714" s="94" t="str">
        <f>Cartilha_GLOBAL!D5714</f>
        <v>UN</v>
      </c>
      <c r="E5714" s="105">
        <f>Cartilha_GLOBAL!$E5714</f>
        <v>50.54</v>
      </c>
      <c r="F5714" s="182">
        <f>Cartilha_GLOBAL!$F5714</f>
        <v>62.03</v>
      </c>
      <c r="G5714" s="108"/>
      <c r="H5714" s="107">
        <f t="shared" si="353"/>
        <v>0</v>
      </c>
      <c r="I5714" s="143">
        <f t="shared" si="354"/>
        <v>0</v>
      </c>
      <c r="J5714" s="142"/>
      <c r="K5714" s="228"/>
      <c r="L5714" s="7" t="str">
        <f t="shared" si="355"/>
        <v/>
      </c>
      <c r="M5714" s="7" t="str">
        <f t="shared" si="356"/>
        <v/>
      </c>
      <c r="N5714" s="7" t="str">
        <f>Cartilha_GLOBAL!N5714</f>
        <v/>
      </c>
      <c r="O5714" s="144"/>
      <c r="Q5714" s="151"/>
      <c r="R5714" s="152">
        <v>0</v>
      </c>
      <c r="T5714" s="153">
        <f>IF(Cartilha_GLOBAL!R5714=0,0,IF(Cartilha_GLOBAL!R5714&gt;0,"c","b"))</f>
        <v>0</v>
      </c>
    </row>
    <row r="5715" ht="33.75" hidden="1" spans="1:20">
      <c r="A5715" s="158">
        <f>Cartilha_GLOBAL!A5715</f>
        <v>103416</v>
      </c>
      <c r="B5715" s="100" t="str">
        <f>Cartilha_GLOBAL!B5715</f>
        <v>SINAPI</v>
      </c>
      <c r="C5715" s="104" t="str">
        <f>Cartilha_GLOBAL!C5715</f>
        <v>ASSENTAMENTO DE CONEXÃO COM 3 ACESSOS, EM PEAD LISO PARA REDE DE ÁGUA OU ESGOTO, DIÂMETRO DE 160 MM, JUNTA SOLDADA (NÃO INCLUI O FORNECIMENTO E EXECUÇÃO DE SOLDA). AF_12/2021</v>
      </c>
      <c r="D5715" s="94" t="str">
        <f>Cartilha_GLOBAL!D5715</f>
        <v>UN</v>
      </c>
      <c r="E5715" s="105">
        <f>Cartilha_GLOBAL!$E5715</f>
        <v>73.52</v>
      </c>
      <c r="F5715" s="182">
        <f>Cartilha_GLOBAL!$F5715</f>
        <v>90.24</v>
      </c>
      <c r="G5715" s="108"/>
      <c r="H5715" s="107">
        <f t="shared" si="353"/>
        <v>0</v>
      </c>
      <c r="I5715" s="143">
        <f t="shared" si="354"/>
        <v>0</v>
      </c>
      <c r="J5715" s="142"/>
      <c r="K5715" s="228"/>
      <c r="L5715" s="7" t="str">
        <f t="shared" si="355"/>
        <v/>
      </c>
      <c r="M5715" s="7" t="str">
        <f t="shared" si="356"/>
        <v/>
      </c>
      <c r="N5715" s="7" t="str">
        <f>Cartilha_GLOBAL!N5715</f>
        <v/>
      </c>
      <c r="O5715" s="144"/>
      <c r="Q5715" s="151"/>
      <c r="R5715" s="152">
        <v>0</v>
      </c>
      <c r="T5715" s="153">
        <f>IF(Cartilha_GLOBAL!R5715=0,0,IF(Cartilha_GLOBAL!R5715&gt;0,"c","b"))</f>
        <v>0</v>
      </c>
    </row>
    <row r="5716" ht="33.75" hidden="1" spans="1:20">
      <c r="A5716" s="158">
        <f>Cartilha_GLOBAL!A5716</f>
        <v>103417</v>
      </c>
      <c r="B5716" s="100" t="str">
        <f>Cartilha_GLOBAL!B5716</f>
        <v>SINAPI</v>
      </c>
      <c r="C5716" s="104" t="str">
        <f>Cartilha_GLOBAL!C5716</f>
        <v>ASSENTAMENTO DE CONEXÃO COM 3 ACESSOS, EM PEAD LISO PARA REDE DE ÁGUA OU ESGOTO, DIÂMETRO DE 180 MM, JUNTA SOLDADA (NÃO INCLUI O FORNECIMENTO E EXECUÇÃO DE SOLDA). AF_12/2021</v>
      </c>
      <c r="D5716" s="94" t="str">
        <f>Cartilha_GLOBAL!D5716</f>
        <v>UN</v>
      </c>
      <c r="E5716" s="105">
        <f>Cartilha_GLOBAL!$E5716</f>
        <v>82.71</v>
      </c>
      <c r="F5716" s="182">
        <f>Cartilha_GLOBAL!$F5716</f>
        <v>101.52</v>
      </c>
      <c r="G5716" s="108"/>
      <c r="H5716" s="107">
        <f t="shared" si="353"/>
        <v>0</v>
      </c>
      <c r="I5716" s="143">
        <f t="shared" si="354"/>
        <v>0</v>
      </c>
      <c r="J5716" s="142"/>
      <c r="K5716" s="228"/>
      <c r="L5716" s="7" t="str">
        <f t="shared" si="355"/>
        <v/>
      </c>
      <c r="M5716" s="7" t="str">
        <f t="shared" si="356"/>
        <v/>
      </c>
      <c r="N5716" s="7" t="str">
        <f>Cartilha_GLOBAL!N5716</f>
        <v/>
      </c>
      <c r="O5716" s="144"/>
      <c r="Q5716" s="151"/>
      <c r="R5716" s="152">
        <v>0</v>
      </c>
      <c r="T5716" s="153">
        <f>IF(Cartilha_GLOBAL!R5716=0,0,IF(Cartilha_GLOBAL!R5716&gt;0,"c","b"))</f>
        <v>0</v>
      </c>
    </row>
    <row r="5717" ht="33.75" hidden="1" spans="1:20">
      <c r="A5717" s="158">
        <f>Cartilha_GLOBAL!A5717</f>
        <v>103418</v>
      </c>
      <c r="B5717" s="100" t="str">
        <f>Cartilha_GLOBAL!B5717</f>
        <v>SINAPI</v>
      </c>
      <c r="C5717" s="104" t="str">
        <f>Cartilha_GLOBAL!C5717</f>
        <v>ASSENTAMENTO DE CONEXÃO COM 3 ACESSOS, EM PEAD LISO PARA REDE DE ÁGUA OU ESGOTO, DIÂMETRO DE 200 MM, JUNTA SOLDADA (NÃO INCLUI O FORNECIMENTO E EXECUÇÃO DE SOLDA). AF_12/2021</v>
      </c>
      <c r="D5717" s="94" t="str">
        <f>Cartilha_GLOBAL!D5717</f>
        <v>UN</v>
      </c>
      <c r="E5717" s="105">
        <f>Cartilha_GLOBAL!$E5717</f>
        <v>91.9</v>
      </c>
      <c r="F5717" s="182">
        <f>Cartilha_GLOBAL!$F5717</f>
        <v>112.8</v>
      </c>
      <c r="G5717" s="108"/>
      <c r="H5717" s="107">
        <f t="shared" si="353"/>
        <v>0</v>
      </c>
      <c r="I5717" s="143">
        <f t="shared" si="354"/>
        <v>0</v>
      </c>
      <c r="J5717" s="142"/>
      <c r="K5717" s="228"/>
      <c r="L5717" s="7" t="str">
        <f t="shared" si="355"/>
        <v/>
      </c>
      <c r="M5717" s="7" t="str">
        <f t="shared" si="356"/>
        <v/>
      </c>
      <c r="N5717" s="7" t="str">
        <f>Cartilha_GLOBAL!N5717</f>
        <v/>
      </c>
      <c r="O5717" s="144"/>
      <c r="Q5717" s="151"/>
      <c r="R5717" s="152">
        <v>0</v>
      </c>
      <c r="T5717" s="153">
        <f>IF(Cartilha_GLOBAL!R5717=0,0,IF(Cartilha_GLOBAL!R5717&gt;0,"c","b"))</f>
        <v>0</v>
      </c>
    </row>
    <row r="5718" ht="33.75" hidden="1" spans="1:20">
      <c r="A5718" s="158">
        <f>Cartilha_GLOBAL!A5718</f>
        <v>103419</v>
      </c>
      <c r="B5718" s="100" t="str">
        <f>Cartilha_GLOBAL!B5718</f>
        <v>SINAPI</v>
      </c>
      <c r="C5718" s="104" t="str">
        <f>Cartilha_GLOBAL!C5718</f>
        <v>ASSENTAMENTO DE CONEXÃO COM 3 ACESSOS, EM PEAD LISO PARA REDE DE ÁGUA OU ESGOTO, DIÂMETRO DE 225 MM, JUNTA SOLDADA (NÃO INCLUI O FORNECIMENTO E EXECUÇÃO DE SOLDA). AF_12/2021</v>
      </c>
      <c r="D5718" s="94" t="str">
        <f>Cartilha_GLOBAL!D5718</f>
        <v>UN</v>
      </c>
      <c r="E5718" s="105">
        <f>Cartilha_GLOBAL!$E5718</f>
        <v>103.38</v>
      </c>
      <c r="F5718" s="182">
        <f>Cartilha_GLOBAL!$F5718</f>
        <v>126.89</v>
      </c>
      <c r="G5718" s="108"/>
      <c r="H5718" s="107">
        <f t="shared" si="353"/>
        <v>0</v>
      </c>
      <c r="I5718" s="143">
        <f t="shared" si="354"/>
        <v>0</v>
      </c>
      <c r="J5718" s="142"/>
      <c r="K5718" s="228"/>
      <c r="L5718" s="7" t="str">
        <f t="shared" si="355"/>
        <v/>
      </c>
      <c r="M5718" s="7" t="str">
        <f t="shared" si="356"/>
        <v/>
      </c>
      <c r="N5718" s="7" t="str">
        <f>Cartilha_GLOBAL!N5718</f>
        <v/>
      </c>
      <c r="O5718" s="144"/>
      <c r="Q5718" s="151"/>
      <c r="R5718" s="152">
        <v>0</v>
      </c>
      <c r="T5718" s="153">
        <f>IF(Cartilha_GLOBAL!R5718=0,0,IF(Cartilha_GLOBAL!R5718&gt;0,"c","b"))</f>
        <v>0</v>
      </c>
    </row>
    <row r="5719" ht="33.75" hidden="1" spans="1:20">
      <c r="A5719" s="158">
        <f>Cartilha_GLOBAL!A5719</f>
        <v>103420</v>
      </c>
      <c r="B5719" s="100" t="str">
        <f>Cartilha_GLOBAL!B5719</f>
        <v>SINAPI</v>
      </c>
      <c r="C5719" s="104" t="str">
        <f>Cartilha_GLOBAL!C5719</f>
        <v>ASSENTAMENTO DE CONEXÃO COM 3 ACESSOS, EM PEAD LISO PARA REDE DE ÁGUA OU ESGOTO, DIÂMETRO DE 250 MM, JUNTA SOLDADA (NÃO INCLUI O FORNECIMENTO E EXECUÇÃO DE SOLDA). AF_12/2021</v>
      </c>
      <c r="D5719" s="94" t="str">
        <f>Cartilha_GLOBAL!D5719</f>
        <v>UN</v>
      </c>
      <c r="E5719" s="105">
        <f>Cartilha_GLOBAL!$E5719</f>
        <v>114.87</v>
      </c>
      <c r="F5719" s="182">
        <f>Cartilha_GLOBAL!$F5719</f>
        <v>140.99</v>
      </c>
      <c r="G5719" s="108"/>
      <c r="H5719" s="107">
        <f t="shared" si="353"/>
        <v>0</v>
      </c>
      <c r="I5719" s="143">
        <f t="shared" si="354"/>
        <v>0</v>
      </c>
      <c r="J5719" s="142"/>
      <c r="K5719" s="228"/>
      <c r="L5719" s="7" t="str">
        <f t="shared" si="355"/>
        <v/>
      </c>
      <c r="M5719" s="7" t="str">
        <f t="shared" si="356"/>
        <v/>
      </c>
      <c r="N5719" s="7" t="str">
        <f>Cartilha_GLOBAL!N5719</f>
        <v/>
      </c>
      <c r="O5719" s="144"/>
      <c r="Q5719" s="151"/>
      <c r="R5719" s="152">
        <v>0</v>
      </c>
      <c r="T5719" s="153">
        <f>IF(Cartilha_GLOBAL!R5719=0,0,IF(Cartilha_GLOBAL!R5719&gt;0,"c","b"))</f>
        <v>0</v>
      </c>
    </row>
    <row r="5720" ht="33.75" hidden="1" spans="1:20">
      <c r="A5720" s="158">
        <f>Cartilha_GLOBAL!A5720</f>
        <v>103421</v>
      </c>
      <c r="B5720" s="100" t="str">
        <f>Cartilha_GLOBAL!B5720</f>
        <v>SINAPI</v>
      </c>
      <c r="C5720" s="104" t="str">
        <f>Cartilha_GLOBAL!C5720</f>
        <v>ASSENTAMENTO DE CONEXÃO COM 3 ACESSOS, EM PEAD LISO PARA REDE DE ÁGUA OU ESGOTO, DIÂMETRO DE 280 MM, JUNTA SOLDADA (NÃO INCLUI O FORNECIMENTO E EXECUÇÃO DE SOLDA). AF_12/2021</v>
      </c>
      <c r="D5720" s="94" t="str">
        <f>Cartilha_GLOBAL!D5720</f>
        <v>UN</v>
      </c>
      <c r="E5720" s="105">
        <f>Cartilha_GLOBAL!$E5720</f>
        <v>128.66</v>
      </c>
      <c r="F5720" s="182">
        <f>Cartilha_GLOBAL!$F5720</f>
        <v>157.92</v>
      </c>
      <c r="G5720" s="108"/>
      <c r="H5720" s="107">
        <f t="shared" si="353"/>
        <v>0</v>
      </c>
      <c r="I5720" s="143">
        <f t="shared" si="354"/>
        <v>0</v>
      </c>
      <c r="J5720" s="142"/>
      <c r="K5720" s="228"/>
      <c r="L5720" s="7" t="str">
        <f t="shared" si="355"/>
        <v/>
      </c>
      <c r="M5720" s="7" t="str">
        <f t="shared" si="356"/>
        <v/>
      </c>
      <c r="N5720" s="7" t="str">
        <f>Cartilha_GLOBAL!N5720</f>
        <v/>
      </c>
      <c r="O5720" s="144"/>
      <c r="Q5720" s="151"/>
      <c r="R5720" s="152">
        <v>0</v>
      </c>
      <c r="T5720" s="153">
        <f>IF(Cartilha_GLOBAL!R5720=0,0,IF(Cartilha_GLOBAL!R5720&gt;0,"c","b"))</f>
        <v>0</v>
      </c>
    </row>
    <row r="5721" ht="33.75" hidden="1" spans="1:20">
      <c r="A5721" s="158">
        <f>Cartilha_GLOBAL!A5721</f>
        <v>103422</v>
      </c>
      <c r="B5721" s="100" t="str">
        <f>Cartilha_GLOBAL!B5721</f>
        <v>SINAPI</v>
      </c>
      <c r="C5721" s="104" t="str">
        <f>Cartilha_GLOBAL!C5721</f>
        <v>ASSENTAMENTO DE CONEXÃO COM 3 ACESSOS, EM PEAD LISO PARA REDE DE ÁGUA OU ESGOTO, DIÂMETRO DE 315 MM, JUNTA SOLDADA (NÃO INCLUI O FORNECIMENTO E EXECUÇÃO DE SOLDA). AF_12/2021</v>
      </c>
      <c r="D5721" s="94" t="str">
        <f>Cartilha_GLOBAL!D5721</f>
        <v>UN</v>
      </c>
      <c r="E5721" s="105">
        <f>Cartilha_GLOBAL!$E5721</f>
        <v>144.74</v>
      </c>
      <c r="F5721" s="182">
        <f>Cartilha_GLOBAL!$F5721</f>
        <v>177.65</v>
      </c>
      <c r="G5721" s="108"/>
      <c r="H5721" s="107">
        <f t="shared" si="353"/>
        <v>0</v>
      </c>
      <c r="I5721" s="143">
        <f t="shared" si="354"/>
        <v>0</v>
      </c>
      <c r="J5721" s="142"/>
      <c r="K5721" s="228"/>
      <c r="L5721" s="7" t="str">
        <f t="shared" si="355"/>
        <v/>
      </c>
      <c r="M5721" s="7" t="str">
        <f t="shared" si="356"/>
        <v/>
      </c>
      <c r="N5721" s="7" t="str">
        <f>Cartilha_GLOBAL!N5721</f>
        <v/>
      </c>
      <c r="O5721" s="144"/>
      <c r="Q5721" s="151"/>
      <c r="R5721" s="152">
        <v>0</v>
      </c>
      <c r="T5721" s="153">
        <f>IF(Cartilha_GLOBAL!R5721=0,0,IF(Cartilha_GLOBAL!R5721&gt;0,"c","b"))</f>
        <v>0</v>
      </c>
    </row>
    <row r="5722" ht="33.75" hidden="1" spans="1:20">
      <c r="A5722" s="158">
        <f>Cartilha_GLOBAL!A5722</f>
        <v>103423</v>
      </c>
      <c r="B5722" s="100" t="str">
        <f>Cartilha_GLOBAL!B5722</f>
        <v>SINAPI</v>
      </c>
      <c r="C5722" s="104" t="str">
        <f>Cartilha_GLOBAL!C5722</f>
        <v>ASSENTAMENTO DE CONEXÃO COM 3 ACESSOS, EM PEAD LISO PARA REDE DE ÁGUA OU ESGOTO, DIÂMETRO DE 355 MM, JUNTA SOLDADA (NÃO INCLUI O FORNECIMENTO E EXECUÇÃO DE SOLDA). AF_12/2021</v>
      </c>
      <c r="D5722" s="94" t="str">
        <f>Cartilha_GLOBAL!D5722</f>
        <v>UN</v>
      </c>
      <c r="E5722" s="105">
        <f>Cartilha_GLOBAL!$E5722</f>
        <v>163.12</v>
      </c>
      <c r="F5722" s="182">
        <f>Cartilha_GLOBAL!$F5722</f>
        <v>200.21</v>
      </c>
      <c r="G5722" s="108"/>
      <c r="H5722" s="107">
        <f t="shared" si="353"/>
        <v>0</v>
      </c>
      <c r="I5722" s="143">
        <f t="shared" si="354"/>
        <v>0</v>
      </c>
      <c r="J5722" s="142"/>
      <c r="K5722" s="228"/>
      <c r="L5722" s="7" t="str">
        <f t="shared" si="355"/>
        <v/>
      </c>
      <c r="M5722" s="7" t="str">
        <f t="shared" si="356"/>
        <v/>
      </c>
      <c r="N5722" s="7" t="str">
        <f>Cartilha_GLOBAL!N5722</f>
        <v/>
      </c>
      <c r="O5722" s="144"/>
      <c r="Q5722" s="151"/>
      <c r="R5722" s="152">
        <v>0</v>
      </c>
      <c r="T5722" s="153">
        <f>IF(Cartilha_GLOBAL!R5722=0,0,IF(Cartilha_GLOBAL!R5722&gt;0,"c","b"))</f>
        <v>0</v>
      </c>
    </row>
    <row r="5723" ht="33.75" hidden="1" spans="1:20">
      <c r="A5723" s="158">
        <f>Cartilha_GLOBAL!A5723</f>
        <v>103424</v>
      </c>
      <c r="B5723" s="100" t="str">
        <f>Cartilha_GLOBAL!B5723</f>
        <v>SINAPI</v>
      </c>
      <c r="C5723" s="104" t="str">
        <f>Cartilha_GLOBAL!C5723</f>
        <v>ASSENTAMENTO DE CONEXÃO COM 3 ACESSOS, EM PEAD LISO PARA REDE DE ÁGUA OU ESGOTO, DIÂMETRO DE 400 MM, JUNTA SOLDADA (NÃO INCLUI O FORNECIMENTO E EXECUÇÃO DE SOLDA). AF_12/2021</v>
      </c>
      <c r="D5723" s="94" t="str">
        <f>Cartilha_GLOBAL!D5723</f>
        <v>UN</v>
      </c>
      <c r="E5723" s="105">
        <f>Cartilha_GLOBAL!$E5723</f>
        <v>183.8</v>
      </c>
      <c r="F5723" s="182">
        <f>Cartilha_GLOBAL!$F5723</f>
        <v>225.6</v>
      </c>
      <c r="G5723" s="108"/>
      <c r="H5723" s="107">
        <f t="shared" si="353"/>
        <v>0</v>
      </c>
      <c r="I5723" s="143">
        <f t="shared" si="354"/>
        <v>0</v>
      </c>
      <c r="J5723" s="142"/>
      <c r="K5723" s="228"/>
      <c r="L5723" s="7" t="str">
        <f t="shared" si="355"/>
        <v/>
      </c>
      <c r="M5723" s="7" t="str">
        <f t="shared" si="356"/>
        <v/>
      </c>
      <c r="N5723" s="7" t="str">
        <f>Cartilha_GLOBAL!N5723</f>
        <v/>
      </c>
      <c r="O5723" s="144"/>
      <c r="Q5723" s="151"/>
      <c r="R5723" s="152">
        <v>0</v>
      </c>
      <c r="T5723" s="153">
        <f>IF(Cartilha_GLOBAL!R5723=0,0,IF(Cartilha_GLOBAL!R5723&gt;0,"c","b"))</f>
        <v>0</v>
      </c>
    </row>
    <row r="5724" ht="22.5" hidden="1" spans="1:20">
      <c r="A5724" s="158">
        <f>Cartilha_GLOBAL!A5724</f>
        <v>103425</v>
      </c>
      <c r="B5724" s="100" t="str">
        <f>Cartilha_GLOBAL!B5724</f>
        <v>SINAPI</v>
      </c>
      <c r="C5724" s="104" t="str">
        <f>Cartilha_GLOBAL!C5724</f>
        <v>LUVA, EM PEAD LISO PARA REDE DE ÁGUA OU ESGOTO, DIÂMETRO DE 20 MM, JUNTA SOLDADA POR ELETROFUSÃO (NÃO INCLUI A EXECUÇÃO DE SOLDA). AF_12/2021</v>
      </c>
      <c r="D5724" s="94" t="str">
        <f>Cartilha_GLOBAL!D5724</f>
        <v>UN</v>
      </c>
      <c r="E5724" s="105">
        <f>Cartilha_GLOBAL!$E5724</f>
        <v>17.3</v>
      </c>
      <c r="F5724" s="182">
        <f>Cartilha_GLOBAL!$F5724</f>
        <v>21.23</v>
      </c>
      <c r="G5724" s="108"/>
      <c r="H5724" s="107">
        <f t="shared" si="353"/>
        <v>0</v>
      </c>
      <c r="I5724" s="143">
        <f t="shared" si="354"/>
        <v>0</v>
      </c>
      <c r="J5724" s="142"/>
      <c r="K5724" s="228"/>
      <c r="L5724" s="7" t="str">
        <f t="shared" si="355"/>
        <v/>
      </c>
      <c r="M5724" s="7" t="str">
        <f t="shared" si="356"/>
        <v/>
      </c>
      <c r="N5724" s="7" t="str">
        <f>Cartilha_GLOBAL!N5724</f>
        <v/>
      </c>
      <c r="O5724" s="144"/>
      <c r="Q5724" s="151"/>
      <c r="R5724" s="152">
        <v>0</v>
      </c>
      <c r="T5724" s="153">
        <f>IF(Cartilha_GLOBAL!R5724=0,0,IF(Cartilha_GLOBAL!R5724&gt;0,"c","b"))</f>
        <v>0</v>
      </c>
    </row>
    <row r="5725" ht="22.5" hidden="1" spans="1:20">
      <c r="A5725" s="158">
        <f>Cartilha_GLOBAL!A5725</f>
        <v>103426</v>
      </c>
      <c r="B5725" s="100" t="str">
        <f>Cartilha_GLOBAL!B5725</f>
        <v>SINAPI</v>
      </c>
      <c r="C5725" s="104" t="str">
        <f>Cartilha_GLOBAL!C5725</f>
        <v>LUVA, EM PEAD LISO PARA REDE DE ÁGUA OU ESGOTO, DIÂMETRO DE 32 MM, JUNTA SOLDADA POR ELETROFUSÃO (NÃO INCLUI A EXECUÇÃO DE SOLDA). AF_12/2021</v>
      </c>
      <c r="D5725" s="94" t="str">
        <f>Cartilha_GLOBAL!D5725</f>
        <v>UN</v>
      </c>
      <c r="E5725" s="105">
        <f>Cartilha_GLOBAL!$E5725</f>
        <v>21.05</v>
      </c>
      <c r="F5725" s="182">
        <f>Cartilha_GLOBAL!$F5725</f>
        <v>25.84</v>
      </c>
      <c r="G5725" s="108"/>
      <c r="H5725" s="107">
        <f t="shared" si="353"/>
        <v>0</v>
      </c>
      <c r="I5725" s="143">
        <f t="shared" si="354"/>
        <v>0</v>
      </c>
      <c r="J5725" s="142"/>
      <c r="K5725" s="145"/>
      <c r="L5725" s="7" t="str">
        <f t="shared" si="355"/>
        <v/>
      </c>
      <c r="M5725" s="7" t="str">
        <f t="shared" si="356"/>
        <v/>
      </c>
      <c r="N5725" s="7" t="str">
        <f>Cartilha_GLOBAL!N5725</f>
        <v/>
      </c>
      <c r="O5725" s="144"/>
      <c r="Q5725" s="151"/>
      <c r="R5725" s="152">
        <v>0</v>
      </c>
      <c r="T5725" s="153">
        <f>IF(Cartilha_GLOBAL!R5725=0,0,IF(Cartilha_GLOBAL!R5725&gt;0,"c","b"))</f>
        <v>0</v>
      </c>
    </row>
    <row r="5726" ht="22.5" hidden="1" spans="1:20">
      <c r="A5726" s="158">
        <f>Cartilha_GLOBAL!A5726</f>
        <v>103427</v>
      </c>
      <c r="B5726" s="100" t="str">
        <f>Cartilha_GLOBAL!B5726</f>
        <v>SINAPI</v>
      </c>
      <c r="C5726" s="104" t="str">
        <f>Cartilha_GLOBAL!C5726</f>
        <v>LUVA, EM PEAD LISO PARA REDE DE ÁGUA OU ESGOTO, DIÂMETRO DE 63 MM, JUNTA SOLDADA POR ELETROFUSÃO (NÃO INCLUI A EXECUÇÃO DE SOLDA). AF_12/2021</v>
      </c>
      <c r="D5726" s="94" t="str">
        <f>Cartilha_GLOBAL!D5726</f>
        <v>UN</v>
      </c>
      <c r="E5726" s="105">
        <f>Cartilha_GLOBAL!$E5726</f>
        <v>42.12</v>
      </c>
      <c r="F5726" s="182">
        <f>Cartilha_GLOBAL!$F5726</f>
        <v>51.7</v>
      </c>
      <c r="G5726" s="108"/>
      <c r="H5726" s="107">
        <f t="shared" si="353"/>
        <v>0</v>
      </c>
      <c r="I5726" s="143">
        <f t="shared" si="354"/>
        <v>0</v>
      </c>
      <c r="J5726" s="142"/>
      <c r="K5726" s="228"/>
      <c r="L5726" s="7" t="str">
        <f t="shared" si="355"/>
        <v/>
      </c>
      <c r="M5726" s="7" t="str">
        <f t="shared" si="356"/>
        <v/>
      </c>
      <c r="N5726" s="7" t="str">
        <f>Cartilha_GLOBAL!N5726</f>
        <v/>
      </c>
      <c r="O5726" s="144"/>
      <c r="Q5726" s="151"/>
      <c r="R5726" s="152">
        <v>0</v>
      </c>
      <c r="T5726" s="153">
        <f>IF(Cartilha_GLOBAL!R5726=0,0,IF(Cartilha_GLOBAL!R5726&gt;0,"c","b"))</f>
        <v>0</v>
      </c>
    </row>
    <row r="5727" ht="22.5" hidden="1" spans="1:20">
      <c r="A5727" s="158">
        <f>Cartilha_GLOBAL!A5727</f>
        <v>103428</v>
      </c>
      <c r="B5727" s="100" t="str">
        <f>Cartilha_GLOBAL!B5727</f>
        <v>SINAPI</v>
      </c>
      <c r="C5727" s="104" t="str">
        <f>Cartilha_GLOBAL!C5727</f>
        <v>LUVA, EM PEAD LISO PARA REDE DE ÁGUA OU ESGOTO, DIÂMETRO DE 200 MM, JUNTA SOLDADA POR ELETROFUSÃO (NÃO INCLUI A EXECUÇÃO DE SOLDA). AF_12/2021</v>
      </c>
      <c r="D5727" s="94" t="str">
        <f>Cartilha_GLOBAL!D5727</f>
        <v>UN</v>
      </c>
      <c r="E5727" s="105">
        <f>Cartilha_GLOBAL!$E5727</f>
        <v>273.38</v>
      </c>
      <c r="F5727" s="182">
        <f>Cartilha_GLOBAL!$F5727</f>
        <v>335.55</v>
      </c>
      <c r="G5727" s="108"/>
      <c r="H5727" s="107">
        <f t="shared" si="353"/>
        <v>0</v>
      </c>
      <c r="I5727" s="143">
        <f t="shared" si="354"/>
        <v>0</v>
      </c>
      <c r="J5727" s="142"/>
      <c r="K5727" s="228"/>
      <c r="L5727" s="7" t="str">
        <f t="shared" si="355"/>
        <v/>
      </c>
      <c r="M5727" s="7" t="str">
        <f t="shared" si="356"/>
        <v/>
      </c>
      <c r="N5727" s="7" t="str">
        <f>Cartilha_GLOBAL!N5727</f>
        <v/>
      </c>
      <c r="O5727" s="144"/>
      <c r="Q5727" s="151"/>
      <c r="R5727" s="152">
        <v>0</v>
      </c>
      <c r="T5727" s="153">
        <f>IF(Cartilha_GLOBAL!R5727=0,0,IF(Cartilha_GLOBAL!R5727&gt;0,"c","b"))</f>
        <v>0</v>
      </c>
    </row>
    <row r="5728" ht="22.5" hidden="1" spans="1:20">
      <c r="A5728" s="158">
        <f>Cartilha_GLOBAL!A5728</f>
        <v>103429</v>
      </c>
      <c r="B5728" s="100" t="str">
        <f>Cartilha_GLOBAL!B5728</f>
        <v>SINAPI</v>
      </c>
      <c r="C5728" s="104" t="str">
        <f>Cartilha_GLOBAL!C5728</f>
        <v>LUVA, EM PEAD LISO PARA REDE DE ÁGUA OU ESGOTO, DIÂMETRO DE 400 MM, JUNTA SOLDADA POR ELETROFUSÃO (NÃO INCLUI A EXECUÇÃO DE SOLDA). AF_12/2021</v>
      </c>
      <c r="D5728" s="94" t="str">
        <f>Cartilha_GLOBAL!D5728</f>
        <v>UN</v>
      </c>
      <c r="E5728" s="105">
        <f>Cartilha_GLOBAL!$E5728</f>
        <v>2968.06</v>
      </c>
      <c r="F5728" s="182">
        <f>Cartilha_GLOBAL!$F5728</f>
        <v>3643</v>
      </c>
      <c r="G5728" s="108"/>
      <c r="H5728" s="107">
        <f t="shared" si="353"/>
        <v>0</v>
      </c>
      <c r="I5728" s="143">
        <f t="shared" si="354"/>
        <v>0</v>
      </c>
      <c r="J5728" s="142"/>
      <c r="K5728" s="228"/>
      <c r="L5728" s="7" t="str">
        <f t="shared" si="355"/>
        <v/>
      </c>
      <c r="M5728" s="7" t="str">
        <f t="shared" si="356"/>
        <v/>
      </c>
      <c r="N5728" s="7" t="str">
        <f>Cartilha_GLOBAL!N5728</f>
        <v/>
      </c>
      <c r="O5728" s="144"/>
      <c r="Q5728" s="151"/>
      <c r="R5728" s="152">
        <v>0</v>
      </c>
      <c r="T5728" s="153">
        <f>IF(Cartilha_GLOBAL!R5728=0,0,IF(Cartilha_GLOBAL!R5728&gt;0,"c","b"))</f>
        <v>0</v>
      </c>
    </row>
    <row r="5729" ht="22.5" hidden="1" spans="1:20">
      <c r="A5729" s="158">
        <f>Cartilha_GLOBAL!A5729</f>
        <v>103430</v>
      </c>
      <c r="B5729" s="100" t="str">
        <f>Cartilha_GLOBAL!B5729</f>
        <v>SINAPI</v>
      </c>
      <c r="C5729" s="104" t="str">
        <f>Cartilha_GLOBAL!C5729</f>
        <v>COTOVELO 45 GRAUS, EM PEAD LISO PARA REDE DE ÁGUA OU ESGOTO, DIÂMETRO DE 32 MM, JUNTA SOLDADA POR ELETROFUSÃO (NÃO INCLUI A EXECUÇÃO DE SOLDA). AF_12/2021</v>
      </c>
      <c r="D5729" s="94" t="str">
        <f>Cartilha_GLOBAL!D5729</f>
        <v>UN</v>
      </c>
      <c r="E5729" s="105">
        <f>Cartilha_GLOBAL!$E5729</f>
        <v>36.79</v>
      </c>
      <c r="F5729" s="182">
        <f>Cartilha_GLOBAL!$F5729</f>
        <v>45.16</v>
      </c>
      <c r="G5729" s="108"/>
      <c r="H5729" s="107">
        <f t="shared" si="353"/>
        <v>0</v>
      </c>
      <c r="I5729" s="143">
        <f t="shared" si="354"/>
        <v>0</v>
      </c>
      <c r="J5729" s="142"/>
      <c r="K5729" s="228"/>
      <c r="L5729" s="7" t="str">
        <f t="shared" si="355"/>
        <v/>
      </c>
      <c r="M5729" s="7" t="str">
        <f t="shared" si="356"/>
        <v/>
      </c>
      <c r="N5729" s="7" t="str">
        <f>Cartilha_GLOBAL!N5729</f>
        <v/>
      </c>
      <c r="O5729" s="144"/>
      <c r="Q5729" s="151"/>
      <c r="R5729" s="152">
        <v>0</v>
      </c>
      <c r="T5729" s="153">
        <f>IF(Cartilha_GLOBAL!R5729=0,0,IF(Cartilha_GLOBAL!R5729&gt;0,"c","b"))</f>
        <v>0</v>
      </c>
    </row>
    <row r="5730" ht="22.5" hidden="1" spans="1:20">
      <c r="A5730" s="158">
        <f>Cartilha_GLOBAL!A5730</f>
        <v>103431</v>
      </c>
      <c r="B5730" s="100" t="str">
        <f>Cartilha_GLOBAL!B5730</f>
        <v>SINAPI</v>
      </c>
      <c r="C5730" s="104" t="str">
        <f>Cartilha_GLOBAL!C5730</f>
        <v>COTOVELO 45 GRAUS, EM PEAD LISO PARA REDE DE ÁGUA OU ESGOTO, DIÂMETRO DE 63 MM, JUNTA SOLDADA POR ELETROFUSÃO (NÃO INCLUI A EXECUÇÃO DE SOLDA). AF_12/2021</v>
      </c>
      <c r="D5730" s="94" t="str">
        <f>Cartilha_GLOBAL!D5730</f>
        <v>UN</v>
      </c>
      <c r="E5730" s="105">
        <f>Cartilha_GLOBAL!$E5730</f>
        <v>64.72</v>
      </c>
      <c r="F5730" s="182">
        <f>Cartilha_GLOBAL!$F5730</f>
        <v>79.44</v>
      </c>
      <c r="G5730" s="108"/>
      <c r="H5730" s="107">
        <f t="shared" si="353"/>
        <v>0</v>
      </c>
      <c r="I5730" s="143">
        <f t="shared" si="354"/>
        <v>0</v>
      </c>
      <c r="J5730" s="142"/>
      <c r="K5730" s="228"/>
      <c r="L5730" s="7" t="str">
        <f t="shared" si="355"/>
        <v/>
      </c>
      <c r="M5730" s="7" t="str">
        <f t="shared" si="356"/>
        <v/>
      </c>
      <c r="N5730" s="7" t="str">
        <f>Cartilha_GLOBAL!N5730</f>
        <v/>
      </c>
      <c r="O5730" s="144"/>
      <c r="Q5730" s="151"/>
      <c r="R5730" s="152">
        <v>0</v>
      </c>
      <c r="T5730" s="153">
        <f>IF(Cartilha_GLOBAL!R5730=0,0,IF(Cartilha_GLOBAL!R5730&gt;0,"c","b"))</f>
        <v>0</v>
      </c>
    </row>
    <row r="5731" ht="22.5" hidden="1" spans="1:20">
      <c r="A5731" s="158">
        <f>Cartilha_GLOBAL!A5731</f>
        <v>103432</v>
      </c>
      <c r="B5731" s="100" t="str">
        <f>Cartilha_GLOBAL!B5731</f>
        <v>SINAPI</v>
      </c>
      <c r="C5731" s="104" t="str">
        <f>Cartilha_GLOBAL!C5731</f>
        <v>COTOVELO 45 GRAUS, EM PEAD LISO PARA REDE DE ÁGUA OU ESGOTO, DIÂMETRO DE 200 MM, JUNTA SOLDADA POR ELETROFUSÃO (NÃO INCLUI A EXECUÇÃO DE SOLDA). AF_12/2021</v>
      </c>
      <c r="D5731" s="94" t="str">
        <f>Cartilha_GLOBAL!D5731</f>
        <v>UN</v>
      </c>
      <c r="E5731" s="105">
        <f>Cartilha_GLOBAL!$E5731</f>
        <v>1683.98</v>
      </c>
      <c r="F5731" s="182">
        <f>Cartilha_GLOBAL!$F5731</f>
        <v>2066.92</v>
      </c>
      <c r="G5731" s="108"/>
      <c r="H5731" s="107">
        <f t="shared" si="353"/>
        <v>0</v>
      </c>
      <c r="I5731" s="143">
        <f t="shared" si="354"/>
        <v>0</v>
      </c>
      <c r="J5731" s="142"/>
      <c r="K5731" s="228"/>
      <c r="L5731" s="7" t="str">
        <f t="shared" si="355"/>
        <v/>
      </c>
      <c r="M5731" s="7" t="str">
        <f t="shared" si="356"/>
        <v/>
      </c>
      <c r="N5731" s="7" t="str">
        <f>Cartilha_GLOBAL!N5731</f>
        <v/>
      </c>
      <c r="O5731" s="144"/>
      <c r="Q5731" s="151"/>
      <c r="R5731" s="152">
        <v>0</v>
      </c>
      <c r="T5731" s="153">
        <f>IF(Cartilha_GLOBAL!R5731=0,0,IF(Cartilha_GLOBAL!R5731&gt;0,"c","b"))</f>
        <v>0</v>
      </c>
    </row>
    <row r="5732" ht="22.5" hidden="1" spans="1:20">
      <c r="A5732" s="158">
        <f>Cartilha_GLOBAL!A5732</f>
        <v>103433</v>
      </c>
      <c r="B5732" s="100" t="str">
        <f>Cartilha_GLOBAL!B5732</f>
        <v>SINAPI</v>
      </c>
      <c r="C5732" s="104" t="str">
        <f>Cartilha_GLOBAL!C5732</f>
        <v>COTOVELO 90 GRAUS, EM PEAD LISO PARA REDE DE ÁGUA OU ESGOTO, DIÂMETRO DE 20 MM, JUNTA SOLDADA POR ELETROFUSÃO (NÃO INCLUI A EXECUÇÃO DE SOLDA). AF_12/2021</v>
      </c>
      <c r="D5732" s="94" t="str">
        <f>Cartilha_GLOBAL!D5732</f>
        <v>UN</v>
      </c>
      <c r="E5732" s="105">
        <f>Cartilha_GLOBAL!$E5732</f>
        <v>35.99</v>
      </c>
      <c r="F5732" s="182">
        <f>Cartilha_GLOBAL!$F5732</f>
        <v>44.17</v>
      </c>
      <c r="G5732" s="108"/>
      <c r="H5732" s="107">
        <f t="shared" si="353"/>
        <v>0</v>
      </c>
      <c r="I5732" s="143">
        <f t="shared" si="354"/>
        <v>0</v>
      </c>
      <c r="J5732" s="142"/>
      <c r="K5732" s="228"/>
      <c r="L5732" s="7" t="str">
        <f t="shared" si="355"/>
        <v/>
      </c>
      <c r="M5732" s="7" t="str">
        <f t="shared" si="356"/>
        <v/>
      </c>
      <c r="N5732" s="7" t="str">
        <f>Cartilha_GLOBAL!N5732</f>
        <v/>
      </c>
      <c r="O5732" s="144"/>
      <c r="Q5732" s="151"/>
      <c r="R5732" s="152">
        <v>0</v>
      </c>
      <c r="T5732" s="153">
        <f>IF(Cartilha_GLOBAL!R5732=0,0,IF(Cartilha_GLOBAL!R5732&gt;0,"c","b"))</f>
        <v>0</v>
      </c>
    </row>
    <row r="5733" ht="22.5" hidden="1" spans="1:20">
      <c r="A5733" s="158">
        <f>Cartilha_GLOBAL!A5733</f>
        <v>103434</v>
      </c>
      <c r="B5733" s="100" t="str">
        <f>Cartilha_GLOBAL!B5733</f>
        <v>SINAPI</v>
      </c>
      <c r="C5733" s="104" t="str">
        <f>Cartilha_GLOBAL!C5733</f>
        <v>COTOVELO 90 GRAUS, EM PEAD LISO PARA REDE DE ÁGUA OU ESGOTO, DIÂMETRO DE 32 MM, JUNTA SOLDADA POR ELETROFUSÃO (NÃO INCLUI A EXECUÇÃO DE SOLDA). AF_12/2021</v>
      </c>
      <c r="D5733" s="94" t="str">
        <f>Cartilha_GLOBAL!D5733</f>
        <v>UN</v>
      </c>
      <c r="E5733" s="105">
        <f>Cartilha_GLOBAL!$E5733</f>
        <v>49.94</v>
      </c>
      <c r="F5733" s="182">
        <f>Cartilha_GLOBAL!$F5733</f>
        <v>61.3</v>
      </c>
      <c r="G5733" s="108"/>
      <c r="H5733" s="107">
        <f t="shared" si="353"/>
        <v>0</v>
      </c>
      <c r="I5733" s="143">
        <f t="shared" si="354"/>
        <v>0</v>
      </c>
      <c r="J5733" s="142"/>
      <c r="K5733" s="228"/>
      <c r="L5733" s="7" t="str">
        <f t="shared" si="355"/>
        <v/>
      </c>
      <c r="M5733" s="7" t="str">
        <f t="shared" si="356"/>
        <v/>
      </c>
      <c r="N5733" s="7" t="str">
        <f>Cartilha_GLOBAL!N5733</f>
        <v/>
      </c>
      <c r="O5733" s="144"/>
      <c r="Q5733" s="151"/>
      <c r="R5733" s="152">
        <v>0</v>
      </c>
      <c r="T5733" s="153">
        <f>IF(Cartilha_GLOBAL!R5733=0,0,IF(Cartilha_GLOBAL!R5733&gt;0,"c","b"))</f>
        <v>0</v>
      </c>
    </row>
    <row r="5734" ht="22.5" hidden="1" spans="1:20">
      <c r="A5734" s="158">
        <f>Cartilha_GLOBAL!A5734</f>
        <v>103435</v>
      </c>
      <c r="B5734" s="100" t="str">
        <f>Cartilha_GLOBAL!B5734</f>
        <v>SINAPI</v>
      </c>
      <c r="C5734" s="104" t="str">
        <f>Cartilha_GLOBAL!C5734</f>
        <v>COTOVELO 90 GRAUS, EM PEAD LISO PARA REDE DE ÁGUA OU ESGOTO, DIÂMETRO DE 63 MM, JUNTA SOLDADA POR ELETROFUSÃO (NÃO INCLUI A EXECUÇÃO DE SOLDA). AF_12/2021</v>
      </c>
      <c r="D5734" s="94" t="str">
        <f>Cartilha_GLOBAL!D5734</f>
        <v>UN</v>
      </c>
      <c r="E5734" s="105">
        <f>Cartilha_GLOBAL!$E5734</f>
        <v>93.02</v>
      </c>
      <c r="F5734" s="182">
        <f>Cartilha_GLOBAL!$F5734</f>
        <v>114.17</v>
      </c>
      <c r="G5734" s="108"/>
      <c r="H5734" s="107">
        <f t="shared" si="353"/>
        <v>0</v>
      </c>
      <c r="I5734" s="143">
        <f t="shared" si="354"/>
        <v>0</v>
      </c>
      <c r="J5734" s="142"/>
      <c r="K5734" s="145"/>
      <c r="L5734" s="7" t="str">
        <f t="shared" si="355"/>
        <v/>
      </c>
      <c r="M5734" s="7" t="str">
        <f t="shared" si="356"/>
        <v/>
      </c>
      <c r="N5734" s="7" t="str">
        <f>Cartilha_GLOBAL!N5734</f>
        <v/>
      </c>
      <c r="O5734" s="144"/>
      <c r="Q5734" s="151"/>
      <c r="R5734" s="152">
        <v>0</v>
      </c>
      <c r="T5734" s="153">
        <f>IF(Cartilha_GLOBAL!R5734=0,0,IF(Cartilha_GLOBAL!R5734&gt;0,"c","b"))</f>
        <v>0</v>
      </c>
    </row>
    <row r="5735" ht="33.75" hidden="1" spans="1:20">
      <c r="A5735" s="158">
        <f>Cartilha_GLOBAL!A5735</f>
        <v>103436</v>
      </c>
      <c r="B5735" s="100" t="str">
        <f>Cartilha_GLOBAL!B5735</f>
        <v>SINAPI</v>
      </c>
      <c r="C5735" s="104" t="str">
        <f>Cartilha_GLOBAL!C5735</f>
        <v>COTOVELO 90 GRAUS, POLIETILENO DE ALTA DENSIDADE (PEAD) PARA REDE DE ÁGUA OU ESGOTO, DIÂMETRO DE 200 MM, JUNTA SOLDADA POR ELETROFUSÃO (NÃO INCLUI A EXECUÇÃO DE SOLDA). AF_12/2021</v>
      </c>
      <c r="D5735" s="94" t="str">
        <f>Cartilha_GLOBAL!D5735</f>
        <v>UN</v>
      </c>
      <c r="E5735" s="105">
        <f>Cartilha_GLOBAL!$E5735</f>
        <v>2382</v>
      </c>
      <c r="F5735" s="182">
        <f>Cartilha_GLOBAL!$F5735</f>
        <v>2923.67</v>
      </c>
      <c r="G5735" s="108"/>
      <c r="H5735" s="107">
        <f t="shared" si="353"/>
        <v>0</v>
      </c>
      <c r="I5735" s="143">
        <f t="shared" si="354"/>
        <v>0</v>
      </c>
      <c r="J5735" s="142"/>
      <c r="K5735" s="228"/>
      <c r="L5735" s="7" t="str">
        <f t="shared" si="355"/>
        <v/>
      </c>
      <c r="M5735" s="7" t="str">
        <f t="shared" si="356"/>
        <v/>
      </c>
      <c r="N5735" s="7" t="str">
        <f>Cartilha_GLOBAL!N5735</f>
        <v/>
      </c>
      <c r="O5735" s="144"/>
      <c r="Q5735" s="151"/>
      <c r="R5735" s="152">
        <v>0</v>
      </c>
      <c r="T5735" s="153">
        <f>IF(Cartilha_GLOBAL!R5735=0,0,IF(Cartilha_GLOBAL!R5735&gt;0,"c","b"))</f>
        <v>0</v>
      </c>
    </row>
    <row r="5736" ht="22.5" hidden="1" spans="1:20">
      <c r="A5736" s="158">
        <f>Cartilha_GLOBAL!A5736</f>
        <v>103437</v>
      </c>
      <c r="B5736" s="100" t="str">
        <f>Cartilha_GLOBAL!B5736</f>
        <v>SINAPI</v>
      </c>
      <c r="C5736" s="104" t="str">
        <f>Cartilha_GLOBAL!C5736</f>
        <v>TÊ DE SERVIÇO, EM PEAD LISO PARA REDE DE ÁGUA OU ESGOTO, DIÂMETRO DE 63 X 20 MM, JUNTA SOLDADA POR ELETROFUSÃO (NÃO INCLUI A EXECUÇÃO DE SOLDA). AF_12/2021</v>
      </c>
      <c r="D5736" s="94" t="str">
        <f>Cartilha_GLOBAL!D5736</f>
        <v>UN</v>
      </c>
      <c r="E5736" s="105">
        <f>Cartilha_GLOBAL!$E5736</f>
        <v>192.84</v>
      </c>
      <c r="F5736" s="182">
        <f>Cartilha_GLOBAL!$F5736</f>
        <v>236.69</v>
      </c>
      <c r="G5736" s="108"/>
      <c r="H5736" s="107">
        <f t="shared" si="353"/>
        <v>0</v>
      </c>
      <c r="I5736" s="143">
        <f t="shared" si="354"/>
        <v>0</v>
      </c>
      <c r="J5736" s="142"/>
      <c r="K5736" s="228"/>
      <c r="L5736" s="7" t="str">
        <f t="shared" si="355"/>
        <v/>
      </c>
      <c r="M5736" s="7" t="str">
        <f t="shared" si="356"/>
        <v/>
      </c>
      <c r="N5736" s="7" t="str">
        <f>Cartilha_GLOBAL!N5736</f>
        <v/>
      </c>
      <c r="O5736" s="144"/>
      <c r="Q5736" s="151"/>
      <c r="R5736" s="152">
        <v>0</v>
      </c>
      <c r="T5736" s="153">
        <f>IF(Cartilha_GLOBAL!R5736=0,0,IF(Cartilha_GLOBAL!R5736&gt;0,"c","b"))</f>
        <v>0</v>
      </c>
    </row>
    <row r="5737" ht="22.5" hidden="1" spans="1:20">
      <c r="A5737" s="158">
        <f>Cartilha_GLOBAL!A5737</f>
        <v>103438</v>
      </c>
      <c r="B5737" s="100" t="str">
        <f>Cartilha_GLOBAL!B5737</f>
        <v>SINAPI</v>
      </c>
      <c r="C5737" s="104" t="str">
        <f>Cartilha_GLOBAL!C5737</f>
        <v>TÊ DE SERVIÇO, EM PEAD LISO PARA REDE DE ÁGUA OU ESGOTO, DIÂMETRO DE 63 X 32 MM, JUNTA SOLDADA POR ELETROFUSÃO (NÃO INCLUI A EXECUÇÃO DE SOLDA). AF_12/2021</v>
      </c>
      <c r="D5737" s="94" t="str">
        <f>Cartilha_GLOBAL!D5737</f>
        <v>UN</v>
      </c>
      <c r="E5737" s="105">
        <f>Cartilha_GLOBAL!$E5737</f>
        <v>192.84</v>
      </c>
      <c r="F5737" s="182">
        <f>Cartilha_GLOBAL!$F5737</f>
        <v>236.69</v>
      </c>
      <c r="G5737" s="108"/>
      <c r="H5737" s="107">
        <f t="shared" si="353"/>
        <v>0</v>
      </c>
      <c r="I5737" s="143">
        <f t="shared" si="354"/>
        <v>0</v>
      </c>
      <c r="J5737" s="142"/>
      <c r="K5737" s="228"/>
      <c r="L5737" s="7" t="str">
        <f t="shared" si="355"/>
        <v/>
      </c>
      <c r="M5737" s="7" t="str">
        <f t="shared" si="356"/>
        <v/>
      </c>
      <c r="N5737" s="7" t="str">
        <f>Cartilha_GLOBAL!N5737</f>
        <v/>
      </c>
      <c r="O5737" s="144"/>
      <c r="Q5737" s="151"/>
      <c r="R5737" s="152">
        <v>0</v>
      </c>
      <c r="T5737" s="153">
        <f>IF(Cartilha_GLOBAL!R5737=0,0,IF(Cartilha_GLOBAL!R5737&gt;0,"c","b"))</f>
        <v>0</v>
      </c>
    </row>
    <row r="5738" ht="22.5" hidden="1" spans="1:20">
      <c r="A5738" s="158">
        <f>Cartilha_GLOBAL!A5738</f>
        <v>103439</v>
      </c>
      <c r="B5738" s="100" t="str">
        <f>Cartilha_GLOBAL!B5738</f>
        <v>SINAPI</v>
      </c>
      <c r="C5738" s="104" t="str">
        <f>Cartilha_GLOBAL!C5738</f>
        <v>TÊ DE SERVIÇO, EM PEAD LISO PARA REDE DE ÁGUA OU ESGOTO, DIÂMETRO DE 63 X 63 MM, JUNTA SOLDADA POR ELETROFUSÃO (NÃO INCLUI A EXECUÇÃO DE SOLDA). AF_12/2021</v>
      </c>
      <c r="D5738" s="94" t="str">
        <f>Cartilha_GLOBAL!D5738</f>
        <v>UN</v>
      </c>
      <c r="E5738" s="105">
        <f>Cartilha_GLOBAL!$E5738</f>
        <v>226.35</v>
      </c>
      <c r="F5738" s="182">
        <f>Cartilha_GLOBAL!$F5738</f>
        <v>277.82</v>
      </c>
      <c r="G5738" s="108"/>
      <c r="H5738" s="107">
        <f t="shared" si="353"/>
        <v>0</v>
      </c>
      <c r="I5738" s="143">
        <f t="shared" si="354"/>
        <v>0</v>
      </c>
      <c r="J5738" s="142"/>
      <c r="K5738" s="228"/>
      <c r="L5738" s="7" t="str">
        <f t="shared" si="355"/>
        <v/>
      </c>
      <c r="M5738" s="7" t="str">
        <f t="shared" si="356"/>
        <v/>
      </c>
      <c r="N5738" s="7" t="str">
        <f>Cartilha_GLOBAL!N5738</f>
        <v/>
      </c>
      <c r="O5738" s="144"/>
      <c r="Q5738" s="151"/>
      <c r="R5738" s="152">
        <v>0</v>
      </c>
      <c r="T5738" s="153">
        <f>IF(Cartilha_GLOBAL!R5738=0,0,IF(Cartilha_GLOBAL!R5738&gt;0,"c","b"))</f>
        <v>0</v>
      </c>
    </row>
    <row r="5739" ht="22.5" hidden="1" spans="1:20">
      <c r="A5739" s="158">
        <f>Cartilha_GLOBAL!A5739</f>
        <v>103440</v>
      </c>
      <c r="B5739" s="100" t="str">
        <f>Cartilha_GLOBAL!B5739</f>
        <v>SINAPI</v>
      </c>
      <c r="C5739" s="104" t="str">
        <f>Cartilha_GLOBAL!C5739</f>
        <v>TÊ DE SERVIÇO, EM PEAD LISO PARA REDE DE ÁGUA OU ESGOTO, DIÂMETRO DE 200 X 20 MM, JUNTA SOLDADA POR ELETROFUSÃO (NÃO INCLUI A EXECUÇÃO DE SOLDA). AF_12/2021</v>
      </c>
      <c r="D5739" s="94" t="str">
        <f>Cartilha_GLOBAL!D5739</f>
        <v>UN</v>
      </c>
      <c r="E5739" s="105">
        <f>Cartilha_GLOBAL!$E5739</f>
        <v>438.9</v>
      </c>
      <c r="F5739" s="182">
        <f>Cartilha_GLOBAL!$F5739</f>
        <v>538.71</v>
      </c>
      <c r="G5739" s="108"/>
      <c r="H5739" s="107">
        <f t="shared" si="353"/>
        <v>0</v>
      </c>
      <c r="I5739" s="143">
        <f t="shared" si="354"/>
        <v>0</v>
      </c>
      <c r="J5739" s="142"/>
      <c r="K5739" s="228"/>
      <c r="L5739" s="7" t="str">
        <f t="shared" si="355"/>
        <v/>
      </c>
      <c r="M5739" s="7" t="str">
        <f t="shared" si="356"/>
        <v/>
      </c>
      <c r="N5739" s="7" t="str">
        <f>Cartilha_GLOBAL!N5739</f>
        <v/>
      </c>
      <c r="O5739" s="144"/>
      <c r="Q5739" s="151"/>
      <c r="R5739" s="152">
        <v>0</v>
      </c>
      <c r="T5739" s="153">
        <f>IF(Cartilha_GLOBAL!R5739=0,0,IF(Cartilha_GLOBAL!R5739&gt;0,"c","b"))</f>
        <v>0</v>
      </c>
    </row>
    <row r="5740" ht="22.5" hidden="1" spans="1:20">
      <c r="A5740" s="158">
        <f>Cartilha_GLOBAL!A5740</f>
        <v>103441</v>
      </c>
      <c r="B5740" s="100" t="str">
        <f>Cartilha_GLOBAL!B5740</f>
        <v>SINAPI</v>
      </c>
      <c r="C5740" s="104" t="str">
        <f>Cartilha_GLOBAL!C5740</f>
        <v>TÊ DE SERVIÇO, EM PEAD LISO PARA REDE DE ÁGUA OU ESGOTO, DIÂMETRO DE 200 X 32 MM, JUNTA SOLDADA POR ELETROFUSÃO (NÃO INCLUI A EXECUÇÃO DE SOLDA). AF_12/2021</v>
      </c>
      <c r="D5740" s="94" t="str">
        <f>Cartilha_GLOBAL!D5740</f>
        <v>UN</v>
      </c>
      <c r="E5740" s="105">
        <f>Cartilha_GLOBAL!$E5740</f>
        <v>444.33</v>
      </c>
      <c r="F5740" s="182">
        <f>Cartilha_GLOBAL!$F5740</f>
        <v>545.37</v>
      </c>
      <c r="G5740" s="108"/>
      <c r="H5740" s="107">
        <f t="shared" si="353"/>
        <v>0</v>
      </c>
      <c r="I5740" s="143">
        <f t="shared" si="354"/>
        <v>0</v>
      </c>
      <c r="J5740" s="142"/>
      <c r="K5740" s="228"/>
      <c r="L5740" s="7" t="str">
        <f t="shared" si="355"/>
        <v/>
      </c>
      <c r="M5740" s="7" t="str">
        <f t="shared" si="356"/>
        <v/>
      </c>
      <c r="N5740" s="7" t="str">
        <f>Cartilha_GLOBAL!N5740</f>
        <v/>
      </c>
      <c r="O5740" s="144"/>
      <c r="Q5740" s="151"/>
      <c r="R5740" s="152">
        <v>0</v>
      </c>
      <c r="T5740" s="153">
        <f>IF(Cartilha_GLOBAL!R5740=0,0,IF(Cartilha_GLOBAL!R5740&gt;0,"c","b"))</f>
        <v>0</v>
      </c>
    </row>
    <row r="5741" ht="22.5" hidden="1" spans="1:20">
      <c r="A5741" s="158">
        <f>Cartilha_GLOBAL!A5741</f>
        <v>103442</v>
      </c>
      <c r="B5741" s="100" t="str">
        <f>Cartilha_GLOBAL!B5741</f>
        <v>SINAPI</v>
      </c>
      <c r="C5741" s="104" t="str">
        <f>Cartilha_GLOBAL!C5741</f>
        <v>TÊ DE SERVIÇO, EM PEAD LISO PARA REDE DE ÁGUA OU ESGOTO, DIÂMETRO DE 200 X 63 MM, JUNTA SOLDADA POR ELETROFUSÃO (NÃO INCLUI A EXECUÇÃO DE SOLDA). AF_12/2021</v>
      </c>
      <c r="D5741" s="94" t="str">
        <f>Cartilha_GLOBAL!D5741</f>
        <v>UN</v>
      </c>
      <c r="E5741" s="105">
        <f>Cartilha_GLOBAL!$E5741</f>
        <v>575.32</v>
      </c>
      <c r="F5741" s="182">
        <f>Cartilha_GLOBAL!$F5741</f>
        <v>706.15</v>
      </c>
      <c r="G5741" s="108"/>
      <c r="H5741" s="107">
        <f t="shared" si="353"/>
        <v>0</v>
      </c>
      <c r="I5741" s="143">
        <f t="shared" si="354"/>
        <v>0</v>
      </c>
      <c r="J5741" s="142"/>
      <c r="K5741" s="228"/>
      <c r="L5741" s="7" t="str">
        <f t="shared" si="355"/>
        <v/>
      </c>
      <c r="M5741" s="7" t="str">
        <f t="shared" si="356"/>
        <v/>
      </c>
      <c r="N5741" s="7" t="str">
        <f>Cartilha_GLOBAL!N5741</f>
        <v/>
      </c>
      <c r="O5741" s="144"/>
      <c r="Q5741" s="151"/>
      <c r="R5741" s="152">
        <v>0</v>
      </c>
      <c r="T5741" s="153">
        <f>IF(Cartilha_GLOBAL!R5741=0,0,IF(Cartilha_GLOBAL!R5741&gt;0,"c","b"))</f>
        <v>0</v>
      </c>
    </row>
    <row r="5742" ht="12.75" hidden="1" spans="1:20">
      <c r="A5742" s="154" t="str">
        <f>Cartilha_GLOBAL!A5742</f>
        <v>9.4</v>
      </c>
      <c r="B5742" s="100">
        <f>Cartilha_GLOBAL!B5742</f>
        <v>0</v>
      </c>
      <c r="C5742" s="161" t="str">
        <f>Cartilha_GLOBAL!C5742</f>
        <v>APARELHOS SANITARIOS, LOUCAS, METAIS E OUTROS</v>
      </c>
      <c r="D5742" s="156">
        <f>Cartilha_GLOBAL!D5742</f>
        <v>0</v>
      </c>
      <c r="E5742" s="105">
        <f>Cartilha_GLOBAL!$E5742</f>
        <v>0</v>
      </c>
      <c r="F5742" s="182">
        <f>Cartilha_GLOBAL!$F5742</f>
        <v>0</v>
      </c>
      <c r="G5742" s="187"/>
      <c r="H5742" s="187">
        <f t="shared" ref="H5742:H5805" si="357">IF(G5742=0,0,F5742)</f>
        <v>0</v>
      </c>
      <c r="I5742" s="188">
        <f t="shared" ref="I5742:I5805" si="358">IF(ISBLANK(G5742),0,IF(R5742=0,ROUND(G5742*H5742,2),IF(R5742="b",ROUNDDOWN(G5742*H5742,2),ROUNDUP(G5742*H5742,2))))</f>
        <v>0</v>
      </c>
      <c r="J5742" s="142"/>
      <c r="K5742" s="145" t="str">
        <f>IF(SUM(I5743:I5938)&gt;0,"xx","")</f>
        <v/>
      </c>
      <c r="L5742" s="7" t="str">
        <f t="shared" ref="L5742:L5805" si="359">IF(K5742="X","x",IF(K5742="xx","x",IF(I5742&gt;0,"x","")))</f>
        <v/>
      </c>
      <c r="M5742" s="7" t="str">
        <f t="shared" ref="M5742:M5805" si="360">IF(K5742="X","x",IF(K5742="xx","x",IF(I5742&gt;0,"x","")))</f>
        <v/>
      </c>
      <c r="N5742" s="7" t="str">
        <f>Cartilha_GLOBAL!N5742</f>
        <v/>
      </c>
      <c r="O5742" s="144"/>
      <c r="Q5742" s="151"/>
      <c r="R5742" s="152">
        <v>0</v>
      </c>
      <c r="T5742" s="153">
        <f>IF(Cartilha_GLOBAL!R5742=0,0,IF(Cartilha_GLOBAL!R5742&gt;0,"c","b"))</f>
        <v>0</v>
      </c>
    </row>
    <row r="5743" ht="12.75" hidden="1" spans="1:20">
      <c r="A5743" s="225" t="str">
        <f>Cartilha_GLOBAL!A5743</f>
        <v>9.4.1</v>
      </c>
      <c r="B5743" s="100">
        <f>Cartilha_GLOBAL!B5743</f>
        <v>0</v>
      </c>
      <c r="C5743" s="201" t="str">
        <f>Cartilha_GLOBAL!C5743</f>
        <v>MANUTENCAO / REPAROS - APARELHOS SANITARIOS, LOUCAS, METAIS E OUTROS</v>
      </c>
      <c r="D5743" s="94">
        <f>Cartilha_GLOBAL!D5743</f>
        <v>0</v>
      </c>
      <c r="E5743" s="105">
        <f>Cartilha_GLOBAL!$E5743</f>
        <v>0</v>
      </c>
      <c r="F5743" s="182">
        <f>Cartilha_GLOBAL!$F5743</f>
        <v>0</v>
      </c>
      <c r="G5743" s="187"/>
      <c r="H5743" s="187">
        <f t="shared" si="357"/>
        <v>0</v>
      </c>
      <c r="I5743" s="188">
        <f t="shared" si="358"/>
        <v>0</v>
      </c>
      <c r="J5743" s="142"/>
      <c r="K5743" s="145" t="str">
        <f>IF(SUM(I5744:I5747)&gt;0,"xx","")</f>
        <v/>
      </c>
      <c r="L5743" s="7" t="str">
        <f t="shared" si="359"/>
        <v/>
      </c>
      <c r="M5743" s="7" t="str">
        <f t="shared" si="360"/>
        <v/>
      </c>
      <c r="N5743" s="7" t="str">
        <f>Cartilha_GLOBAL!N5743</f>
        <v/>
      </c>
      <c r="O5743" s="144"/>
      <c r="Q5743" s="151"/>
      <c r="R5743" s="152">
        <v>0</v>
      </c>
      <c r="T5743" s="153">
        <f>IF(Cartilha_GLOBAL!R5743=0,0,IF(Cartilha_GLOBAL!R5743&gt;0,"c","b"))</f>
        <v>0</v>
      </c>
    </row>
    <row r="5744" ht="12.75" hidden="1" spans="1:20">
      <c r="A5744" s="158">
        <f>Cartilha_GLOBAL!A5744</f>
        <v>86886</v>
      </c>
      <c r="B5744" s="100" t="str">
        <f>Cartilha_GLOBAL!B5744</f>
        <v>SINAPI</v>
      </c>
      <c r="C5744" s="104" t="str">
        <f>Cartilha_GLOBAL!C5744</f>
        <v>ENGATE FLEXÍVEL EM INOX, 1/2  X 30CM - FORNECIMENTO E INSTALAÇÃO. AF_01/2020</v>
      </c>
      <c r="D5744" s="94" t="str">
        <f>Cartilha_GLOBAL!D5744</f>
        <v>UN</v>
      </c>
      <c r="E5744" s="105">
        <f>Cartilha_GLOBAL!$E5744</f>
        <v>92.14</v>
      </c>
      <c r="F5744" s="182">
        <f>Cartilha_GLOBAL!$F5744</f>
        <v>113.09</v>
      </c>
      <c r="G5744" s="108"/>
      <c r="H5744" s="107">
        <f t="shared" si="357"/>
        <v>0</v>
      </c>
      <c r="I5744" s="143">
        <f t="shared" si="358"/>
        <v>0</v>
      </c>
      <c r="J5744" s="142"/>
      <c r="K5744" s="228"/>
      <c r="L5744" s="7" t="str">
        <f t="shared" si="359"/>
        <v/>
      </c>
      <c r="M5744" s="7" t="str">
        <f t="shared" si="360"/>
        <v/>
      </c>
      <c r="N5744" s="7" t="str">
        <f>Cartilha_GLOBAL!N5744</f>
        <v/>
      </c>
      <c r="O5744" s="144"/>
      <c r="Q5744" s="151"/>
      <c r="R5744" s="152">
        <v>0</v>
      </c>
      <c r="T5744" s="153">
        <f>IF(Cartilha_GLOBAL!R5744=0,0,IF(Cartilha_GLOBAL!R5744&gt;0,"c","b"))</f>
        <v>0</v>
      </c>
    </row>
    <row r="5745" ht="12.75" hidden="1" spans="1:20">
      <c r="A5745" s="158">
        <f>Cartilha_GLOBAL!A5745</f>
        <v>86887</v>
      </c>
      <c r="B5745" s="100" t="str">
        <f>Cartilha_GLOBAL!B5745</f>
        <v>SINAPI</v>
      </c>
      <c r="C5745" s="104" t="str">
        <f>Cartilha_GLOBAL!C5745</f>
        <v>ENGATE FLEXÍVEL EM INOX, 1/2  X 40CM - FORNECIMENTO E INSTALAÇÃO. AF_01/2020</v>
      </c>
      <c r="D5745" s="94" t="str">
        <f>Cartilha_GLOBAL!D5745</f>
        <v>UN</v>
      </c>
      <c r="E5745" s="105">
        <f>Cartilha_GLOBAL!$E5745</f>
        <v>100.27</v>
      </c>
      <c r="F5745" s="182">
        <f>Cartilha_GLOBAL!$F5745</f>
        <v>123.07</v>
      </c>
      <c r="G5745" s="108"/>
      <c r="H5745" s="107">
        <f t="shared" si="357"/>
        <v>0</v>
      </c>
      <c r="I5745" s="143">
        <f t="shared" si="358"/>
        <v>0</v>
      </c>
      <c r="J5745" s="142"/>
      <c r="K5745" s="228"/>
      <c r="L5745" s="7" t="str">
        <f t="shared" si="359"/>
        <v/>
      </c>
      <c r="M5745" s="7" t="str">
        <f t="shared" si="360"/>
        <v/>
      </c>
      <c r="N5745" s="7" t="str">
        <f>Cartilha_GLOBAL!N5745</f>
        <v/>
      </c>
      <c r="O5745" s="144"/>
      <c r="Q5745" s="151"/>
      <c r="R5745" s="152">
        <v>0</v>
      </c>
      <c r="T5745" s="153">
        <f>IF(Cartilha_GLOBAL!R5745=0,0,IF(Cartilha_GLOBAL!R5745&gt;0,"c","b"))</f>
        <v>0</v>
      </c>
    </row>
    <row r="5746" ht="12.75" hidden="1" spans="1:20">
      <c r="A5746" s="158">
        <f>Cartilha_GLOBAL!A5746</f>
        <v>86884</v>
      </c>
      <c r="B5746" s="100" t="str">
        <f>Cartilha_GLOBAL!B5746</f>
        <v>SINAPI</v>
      </c>
      <c r="C5746" s="104" t="str">
        <f>Cartilha_GLOBAL!C5746</f>
        <v>ENGATE FLEXÍVEL EM PLÁSTICO BRANCO, 1/2 X 30CM - FORNECIMENTO E INSTALAÇÃO. AF_01/2020</v>
      </c>
      <c r="D5746" s="94" t="str">
        <f>Cartilha_GLOBAL!D5746</f>
        <v>UN</v>
      </c>
      <c r="E5746" s="105">
        <f>Cartilha_GLOBAL!$E5746</f>
        <v>11.67</v>
      </c>
      <c r="F5746" s="182">
        <f>Cartilha_GLOBAL!$F5746</f>
        <v>14.32</v>
      </c>
      <c r="G5746" s="108"/>
      <c r="H5746" s="107">
        <f t="shared" si="357"/>
        <v>0</v>
      </c>
      <c r="I5746" s="143">
        <f t="shared" si="358"/>
        <v>0</v>
      </c>
      <c r="J5746" s="142"/>
      <c r="K5746" s="228"/>
      <c r="L5746" s="7" t="str">
        <f t="shared" si="359"/>
        <v/>
      </c>
      <c r="M5746" s="7" t="str">
        <f t="shared" si="360"/>
        <v/>
      </c>
      <c r="N5746" s="7" t="str">
        <f>Cartilha_GLOBAL!N5746</f>
        <v/>
      </c>
      <c r="O5746" s="144"/>
      <c r="Q5746" s="151"/>
      <c r="R5746" s="152">
        <v>0</v>
      </c>
      <c r="T5746" s="153">
        <f>IF(Cartilha_GLOBAL!R5746=0,0,IF(Cartilha_GLOBAL!R5746&gt;0,"c","b"))</f>
        <v>0</v>
      </c>
    </row>
    <row r="5747" ht="12.75" hidden="1" spans="1:20">
      <c r="A5747" s="158">
        <f>Cartilha_GLOBAL!A5747</f>
        <v>86885</v>
      </c>
      <c r="B5747" s="100" t="str">
        <f>Cartilha_GLOBAL!B5747</f>
        <v>SINAPI</v>
      </c>
      <c r="C5747" s="104" t="str">
        <f>Cartilha_GLOBAL!C5747</f>
        <v>ENGATE FLEXÍVEL EM PLÁSTICO BRANCO, 1/2 X 40CM - FORNECIMENTO E INSTALAÇÃO. AF_01/2020</v>
      </c>
      <c r="D5747" s="94" t="str">
        <f>Cartilha_GLOBAL!D5747</f>
        <v>UN</v>
      </c>
      <c r="E5747" s="105">
        <f>Cartilha_GLOBAL!$E5747</f>
        <v>13.12</v>
      </c>
      <c r="F5747" s="182">
        <f>Cartilha_GLOBAL!$F5747</f>
        <v>16.1</v>
      </c>
      <c r="G5747" s="108"/>
      <c r="H5747" s="107">
        <f t="shared" si="357"/>
        <v>0</v>
      </c>
      <c r="I5747" s="143">
        <f t="shared" si="358"/>
        <v>0</v>
      </c>
      <c r="J5747" s="142"/>
      <c r="K5747" s="228"/>
      <c r="L5747" s="7" t="str">
        <f t="shared" si="359"/>
        <v/>
      </c>
      <c r="M5747" s="7" t="str">
        <f t="shared" si="360"/>
        <v/>
      </c>
      <c r="N5747" s="7" t="str">
        <f>Cartilha_GLOBAL!N5747</f>
        <v/>
      </c>
      <c r="O5747" s="144"/>
      <c r="Q5747" s="151"/>
      <c r="R5747" s="152">
        <v>0</v>
      </c>
      <c r="T5747" s="153">
        <f>IF(Cartilha_GLOBAL!R5747=0,0,IF(Cartilha_GLOBAL!R5747&gt;0,"c","b"))</f>
        <v>0</v>
      </c>
    </row>
    <row r="5748" ht="12.75" hidden="1" spans="1:20">
      <c r="A5748" s="154" t="str">
        <f>Cartilha_GLOBAL!A5748</f>
        <v>9.4.2</v>
      </c>
      <c r="B5748" s="100">
        <f>Cartilha_GLOBAL!B5748</f>
        <v>0</v>
      </c>
      <c r="C5748" s="161" t="str">
        <f>Cartilha_GLOBAL!C5748</f>
        <v>BANCADAS</v>
      </c>
      <c r="D5748" s="94">
        <f>Cartilha_GLOBAL!D5748</f>
        <v>0</v>
      </c>
      <c r="E5748" s="105">
        <f>Cartilha_GLOBAL!$E5748</f>
        <v>0</v>
      </c>
      <c r="F5748" s="182">
        <f>Cartilha_GLOBAL!$F5748</f>
        <v>0</v>
      </c>
      <c r="G5748" s="187"/>
      <c r="H5748" s="187">
        <f t="shared" si="357"/>
        <v>0</v>
      </c>
      <c r="I5748" s="188">
        <f t="shared" si="358"/>
        <v>0</v>
      </c>
      <c r="J5748" s="142"/>
      <c r="K5748" s="145" t="str">
        <f>IF(SUM(I5749:I5759)&gt;0,"xx","")</f>
        <v/>
      </c>
      <c r="L5748" s="7" t="str">
        <f t="shared" si="359"/>
        <v/>
      </c>
      <c r="M5748" s="7" t="str">
        <f t="shared" si="360"/>
        <v/>
      </c>
      <c r="N5748" s="7" t="str">
        <f>Cartilha_GLOBAL!N5748</f>
        <v/>
      </c>
      <c r="O5748" s="144"/>
      <c r="Q5748" s="151"/>
      <c r="R5748" s="152">
        <v>0</v>
      </c>
      <c r="T5748" s="153">
        <f>IF(Cartilha_GLOBAL!R5748=0,0,IF(Cartilha_GLOBAL!R5748&gt;0,"c","b"))</f>
        <v>0</v>
      </c>
    </row>
    <row r="5749" ht="22.5" hidden="1" spans="1:20">
      <c r="A5749" s="158">
        <f>Cartilha_GLOBAL!A5749</f>
        <v>86895</v>
      </c>
      <c r="B5749" s="100" t="str">
        <f>Cartilha_GLOBAL!B5749</f>
        <v>SINAPI</v>
      </c>
      <c r="C5749" s="104" t="str">
        <f>Cartilha_GLOBAL!C5749</f>
        <v>BANCADA DE GRANITO CINZA POLIDO, DE 0,50 X 0,60 M, PARA LAVATÓRIO - FORNECIMENTO E INSTALAÇÃO. AF_01/2020</v>
      </c>
      <c r="D5749" s="94" t="str">
        <f>Cartilha_GLOBAL!D5749</f>
        <v>UN</v>
      </c>
      <c r="E5749" s="105">
        <f>Cartilha_GLOBAL!$E5749</f>
        <v>389.79</v>
      </c>
      <c r="F5749" s="182">
        <f>Cartilha_GLOBAL!$F5749</f>
        <v>478.43</v>
      </c>
      <c r="G5749" s="108"/>
      <c r="H5749" s="107">
        <f t="shared" si="357"/>
        <v>0</v>
      </c>
      <c r="I5749" s="143">
        <f t="shared" si="358"/>
        <v>0</v>
      </c>
      <c r="J5749" s="142"/>
      <c r="K5749" s="228"/>
      <c r="L5749" s="7" t="str">
        <f t="shared" si="359"/>
        <v/>
      </c>
      <c r="M5749" s="7" t="str">
        <f t="shared" si="360"/>
        <v/>
      </c>
      <c r="N5749" s="7" t="str">
        <f>Cartilha_GLOBAL!N5749</f>
        <v/>
      </c>
      <c r="O5749" s="144"/>
      <c r="Q5749" s="151"/>
      <c r="R5749" s="152">
        <v>0</v>
      </c>
      <c r="T5749" s="153">
        <f>IF(Cartilha_GLOBAL!R5749=0,0,IF(Cartilha_GLOBAL!R5749&gt;0,"c","b"))</f>
        <v>0</v>
      </c>
    </row>
    <row r="5750" ht="22.5" hidden="1" spans="1:20">
      <c r="A5750" s="158">
        <f>Cartilha_GLOBAL!A5750</f>
        <v>86889</v>
      </c>
      <c r="B5750" s="100" t="str">
        <f>Cartilha_GLOBAL!B5750</f>
        <v>SINAPI</v>
      </c>
      <c r="C5750" s="104" t="str">
        <f>Cartilha_GLOBAL!C5750</f>
        <v>BANCADA DE GRANITO CINZA POLIDO, DE 1,50 X 0,60 M, PARA PIA DE COZINHA - FORNECIMENTO E INSTALAÇÃO. AF_01/2020</v>
      </c>
      <c r="D5750" s="94" t="str">
        <f>Cartilha_GLOBAL!D5750</f>
        <v>UN</v>
      </c>
      <c r="E5750" s="105">
        <f>Cartilha_GLOBAL!$E5750</f>
        <v>777.41</v>
      </c>
      <c r="F5750" s="182">
        <f>Cartilha_GLOBAL!$F5750</f>
        <v>954.19</v>
      </c>
      <c r="G5750" s="108"/>
      <c r="H5750" s="107">
        <f t="shared" si="357"/>
        <v>0</v>
      </c>
      <c r="I5750" s="143">
        <f t="shared" si="358"/>
        <v>0</v>
      </c>
      <c r="J5750" s="142"/>
      <c r="K5750" s="228"/>
      <c r="L5750" s="7" t="str">
        <f t="shared" si="359"/>
        <v/>
      </c>
      <c r="M5750" s="7" t="str">
        <f t="shared" si="360"/>
        <v/>
      </c>
      <c r="N5750" s="7" t="str">
        <f>Cartilha_GLOBAL!N5750</f>
        <v/>
      </c>
      <c r="O5750" s="144"/>
      <c r="Q5750" s="151"/>
      <c r="R5750" s="152">
        <v>0</v>
      </c>
      <c r="T5750" s="153">
        <f>IF(Cartilha_GLOBAL!R5750=0,0,IF(Cartilha_GLOBAL!R5750&gt;0,"c","b"))</f>
        <v>0</v>
      </c>
    </row>
    <row r="5751" ht="22.5" hidden="1" spans="1:20">
      <c r="A5751" s="158">
        <f>Cartilha_GLOBAL!A5751</f>
        <v>86899</v>
      </c>
      <c r="B5751" s="100" t="str">
        <f>Cartilha_GLOBAL!B5751</f>
        <v>SINAPI</v>
      </c>
      <c r="C5751" s="104" t="str">
        <f>Cartilha_GLOBAL!C5751</f>
        <v>BANCADA DE MÁRMORE BRANCO POLIDO, DE 0,50 X 0,60 M, PARA LAVATÓRIO - FORNECIMENTO E INSTALAÇÃO. AF_01/2020</v>
      </c>
      <c r="D5751" s="94" t="str">
        <f>Cartilha_GLOBAL!D5751</f>
        <v>UN</v>
      </c>
      <c r="E5751" s="105">
        <f>Cartilha_GLOBAL!$E5751</f>
        <v>383.19</v>
      </c>
      <c r="F5751" s="182">
        <f>Cartilha_GLOBAL!$F5751</f>
        <v>470.33</v>
      </c>
      <c r="G5751" s="108"/>
      <c r="H5751" s="107">
        <f t="shared" si="357"/>
        <v>0</v>
      </c>
      <c r="I5751" s="143">
        <f t="shared" si="358"/>
        <v>0</v>
      </c>
      <c r="J5751" s="142"/>
      <c r="K5751" s="228"/>
      <c r="L5751" s="7" t="str">
        <f t="shared" si="359"/>
        <v/>
      </c>
      <c r="M5751" s="7" t="str">
        <f t="shared" si="360"/>
        <v/>
      </c>
      <c r="N5751" s="7" t="str">
        <f>Cartilha_GLOBAL!N5751</f>
        <v/>
      </c>
      <c r="O5751" s="144"/>
      <c r="Q5751" s="151"/>
      <c r="R5751" s="152">
        <v>0</v>
      </c>
      <c r="T5751" s="153">
        <f>IF(Cartilha_GLOBAL!R5751=0,0,IF(Cartilha_GLOBAL!R5751&gt;0,"c","b"))</f>
        <v>0</v>
      </c>
    </row>
    <row r="5752" ht="33.75" hidden="1" spans="1:20">
      <c r="A5752" s="158">
        <f>Cartilha_GLOBAL!A5752</f>
        <v>86947</v>
      </c>
      <c r="B5752" s="100" t="str">
        <f>Cartilha_GLOBAL!B5752</f>
        <v>SINAPI</v>
      </c>
      <c r="C5752" s="104" t="str">
        <f>Cartilha_GLOBAL!C5752</f>
        <v>BANCADA MÁRMORE BRANCO, 50 X 60 CM, INCLUSO CUBA DE EMBUTIR OVAL EM LOUÇA BRANCA 35 X 50 CM, VÁLVULA, SIFÃO TIPO GARRAFA E ENGATE FLEXÍVEL 40 CM EM METAL CROMADO E APARELHO MISTURADOR DE MESA, PADRÃO MÉDIO - FORNEC. E INSTALAÇÃO. AF_01/2020</v>
      </c>
      <c r="D5752" s="94" t="str">
        <f>Cartilha_GLOBAL!D5752</f>
        <v>UN</v>
      </c>
      <c r="E5752" s="105">
        <f>Cartilha_GLOBAL!$E5752</f>
        <v>1582.49</v>
      </c>
      <c r="F5752" s="182">
        <f>Cartilha_GLOBAL!$F5752</f>
        <v>1942.35</v>
      </c>
      <c r="G5752" s="108"/>
      <c r="H5752" s="107">
        <f t="shared" si="357"/>
        <v>0</v>
      </c>
      <c r="I5752" s="143">
        <f t="shared" si="358"/>
        <v>0</v>
      </c>
      <c r="J5752" s="142"/>
      <c r="K5752" s="228"/>
      <c r="L5752" s="7" t="str">
        <f t="shared" si="359"/>
        <v/>
      </c>
      <c r="M5752" s="7" t="str">
        <f t="shared" si="360"/>
        <v/>
      </c>
      <c r="N5752" s="7" t="str">
        <f>Cartilha_GLOBAL!N5752</f>
        <v/>
      </c>
      <c r="O5752" s="144"/>
      <c r="Q5752" s="151"/>
      <c r="R5752" s="152">
        <v>0</v>
      </c>
      <c r="T5752" s="153">
        <f>IF(Cartilha_GLOBAL!R5752=0,0,IF(Cartilha_GLOBAL!R5752&gt;0,"c","b"))</f>
        <v>0</v>
      </c>
    </row>
    <row r="5753" ht="22.5" hidden="1" spans="1:20">
      <c r="A5753" s="158">
        <f>Cartilha_GLOBAL!A5753</f>
        <v>86893</v>
      </c>
      <c r="B5753" s="100" t="str">
        <f>Cartilha_GLOBAL!B5753</f>
        <v>SINAPI</v>
      </c>
      <c r="C5753" s="104" t="str">
        <f>Cartilha_GLOBAL!C5753</f>
        <v>BANCADA DE MÁRMORE BRANCO POLIDO, DE 1,50 X 0,60 M, PARA PIA DE COZINHA - FORNECIMENTO E INSTALAÇÃO. AF_01/2020</v>
      </c>
      <c r="D5753" s="94" t="str">
        <f>Cartilha_GLOBAL!D5753</f>
        <v>UN</v>
      </c>
      <c r="E5753" s="105">
        <f>Cartilha_GLOBAL!$E5753</f>
        <v>759.82</v>
      </c>
      <c r="F5753" s="182">
        <f>Cartilha_GLOBAL!$F5753</f>
        <v>932.6</v>
      </c>
      <c r="G5753" s="108"/>
      <c r="H5753" s="107">
        <f t="shared" si="357"/>
        <v>0</v>
      </c>
      <c r="I5753" s="143">
        <f t="shared" si="358"/>
        <v>0</v>
      </c>
      <c r="J5753" s="142"/>
      <c r="K5753" s="145"/>
      <c r="L5753" s="7" t="str">
        <f t="shared" si="359"/>
        <v/>
      </c>
      <c r="M5753" s="7" t="str">
        <f t="shared" si="360"/>
        <v/>
      </c>
      <c r="N5753" s="7" t="str">
        <f>Cartilha_GLOBAL!N5753</f>
        <v/>
      </c>
      <c r="O5753" s="144"/>
      <c r="Q5753" s="151"/>
      <c r="R5753" s="152">
        <v>0</v>
      </c>
      <c r="T5753" s="153">
        <f>IF(Cartilha_GLOBAL!R5753=0,0,IF(Cartilha_GLOBAL!R5753&gt;0,"c","b"))</f>
        <v>0</v>
      </c>
    </row>
    <row r="5754" ht="22.5" hidden="1" spans="1:20">
      <c r="A5754" s="158">
        <f>Cartilha_GLOBAL!A5754</f>
        <v>86894</v>
      </c>
      <c r="B5754" s="100" t="str">
        <f>Cartilha_GLOBAL!B5754</f>
        <v>SINAPI</v>
      </c>
      <c r="C5754" s="104" t="str">
        <f>Cartilha_GLOBAL!C5754</f>
        <v>BANCADA DE MÁRMORE SINTÉTICO, DE 120 X 60CM, COM CUBA INTEGRADA - FORNECIMENTO E INSTALAÇÃO. AF_01/2020</v>
      </c>
      <c r="D5754" s="94" t="str">
        <f>Cartilha_GLOBAL!D5754</f>
        <v>UN</v>
      </c>
      <c r="E5754" s="105">
        <f>Cartilha_GLOBAL!$E5754</f>
        <v>305.18</v>
      </c>
      <c r="F5754" s="182">
        <f>Cartilha_GLOBAL!$F5754</f>
        <v>374.58</v>
      </c>
      <c r="G5754" s="108"/>
      <c r="H5754" s="107">
        <f t="shared" si="357"/>
        <v>0</v>
      </c>
      <c r="I5754" s="143">
        <f t="shared" si="358"/>
        <v>0</v>
      </c>
      <c r="J5754" s="142"/>
      <c r="K5754" s="228"/>
      <c r="L5754" s="7" t="str">
        <f t="shared" si="359"/>
        <v/>
      </c>
      <c r="M5754" s="7" t="str">
        <f t="shared" si="360"/>
        <v/>
      </c>
      <c r="N5754" s="7" t="str">
        <f>Cartilha_GLOBAL!N5754</f>
        <v/>
      </c>
      <c r="O5754" s="144"/>
      <c r="Q5754" s="151"/>
      <c r="R5754" s="152">
        <v>0</v>
      </c>
      <c r="T5754" s="153">
        <f>IF(Cartilha_GLOBAL!R5754=0,0,IF(Cartilha_GLOBAL!R5754&gt;0,"c","b"))</f>
        <v>0</v>
      </c>
    </row>
    <row r="5755" ht="33.75" hidden="1" spans="1:20">
      <c r="A5755" s="158">
        <f>Cartilha_GLOBAL!A5755</f>
        <v>86934</v>
      </c>
      <c r="B5755" s="100" t="str">
        <f>Cartilha_GLOBAL!B5755</f>
        <v>SINAPI</v>
      </c>
      <c r="C5755" s="104" t="str">
        <f>Cartilha_GLOBAL!C5755</f>
        <v>BANCADA DE MÁRMORE SINTÉTICO 120 X 60CM, COM CUBA INTEGRADA, INCLUSO SIFÃO TIPO FLEXÍVEL EM PVC, VÁLVULA EM PLÁSTICO CROMADO TIPO AMERICANA E TORNEIRA CROMADA LONGA, DE PAREDE, PADRÃO POPULAR - FORNECIMENTO E INSTALAÇÃO. AF_01/2020</v>
      </c>
      <c r="D5755" s="94" t="str">
        <f>Cartilha_GLOBAL!D5755</f>
        <v>UN</v>
      </c>
      <c r="E5755" s="105">
        <f>Cartilha_GLOBAL!$E5755</f>
        <v>416.28</v>
      </c>
      <c r="F5755" s="182">
        <f>Cartilha_GLOBAL!$F5755</f>
        <v>510.94</v>
      </c>
      <c r="G5755" s="108"/>
      <c r="H5755" s="107">
        <f t="shared" si="357"/>
        <v>0</v>
      </c>
      <c r="I5755" s="143">
        <f t="shared" si="358"/>
        <v>0</v>
      </c>
      <c r="J5755" s="142"/>
      <c r="K5755" s="145"/>
      <c r="L5755" s="7" t="str">
        <f t="shared" si="359"/>
        <v/>
      </c>
      <c r="M5755" s="7" t="str">
        <f t="shared" si="360"/>
        <v/>
      </c>
      <c r="N5755" s="7" t="str">
        <f>Cartilha_GLOBAL!N5755</f>
        <v/>
      </c>
      <c r="O5755" s="144"/>
      <c r="Q5755" s="151"/>
      <c r="R5755" s="152">
        <v>0</v>
      </c>
      <c r="T5755" s="153">
        <f>IF(Cartilha_GLOBAL!R5755=0,0,IF(Cartilha_GLOBAL!R5755&gt;0,"c","b"))</f>
        <v>0</v>
      </c>
    </row>
    <row r="5756" ht="33.75" hidden="1" spans="1:20">
      <c r="A5756" s="158">
        <f>Cartilha_GLOBAL!A5756</f>
        <v>86933</v>
      </c>
      <c r="B5756" s="100" t="str">
        <f>Cartilha_GLOBAL!B5756</f>
        <v>SINAPI</v>
      </c>
      <c r="C5756" s="104" t="str">
        <f>Cartilha_GLOBAL!C5756</f>
        <v>BANCADA DE MÁRMORE SINTÉTICO 120 X 60CM, COM CUBA INTEGRADA, INCLUSO SIFÃO TIPO GARRAFA EM PVC, VÁLVULA EM PLÁSTICO CROMADO TIPO AMERICANA E TORNEIRA CROMADA LONGA, DE PAREDE, PADRÃO POPULAR - FORNECIMENTO E INSTALAÇÃO. AF_01/2020</v>
      </c>
      <c r="D5756" s="94" t="str">
        <f>Cartilha_GLOBAL!D5756</f>
        <v>UN</v>
      </c>
      <c r="E5756" s="105">
        <f>Cartilha_GLOBAL!$E5756</f>
        <v>426.8</v>
      </c>
      <c r="F5756" s="182">
        <f>Cartilha_GLOBAL!$F5756</f>
        <v>523.85</v>
      </c>
      <c r="G5756" s="108"/>
      <c r="H5756" s="107">
        <f t="shared" si="357"/>
        <v>0</v>
      </c>
      <c r="I5756" s="143">
        <f t="shared" si="358"/>
        <v>0</v>
      </c>
      <c r="J5756" s="142"/>
      <c r="K5756" s="228"/>
      <c r="L5756" s="7" t="str">
        <f t="shared" si="359"/>
        <v/>
      </c>
      <c r="M5756" s="7" t="str">
        <f t="shared" si="360"/>
        <v/>
      </c>
      <c r="N5756" s="7" t="str">
        <f>Cartilha_GLOBAL!N5756</f>
        <v/>
      </c>
      <c r="O5756" s="144"/>
      <c r="Q5756" s="151"/>
      <c r="R5756" s="152">
        <v>0</v>
      </c>
      <c r="T5756" s="153">
        <f>IF(Cartilha_GLOBAL!R5756=0,0,IF(Cartilha_GLOBAL!R5756&gt;0,"c","b"))</f>
        <v>0</v>
      </c>
    </row>
    <row r="5757" ht="33.75" hidden="1" spans="1:20">
      <c r="A5757" s="158">
        <f>Cartilha_GLOBAL!A5757</f>
        <v>93396</v>
      </c>
      <c r="B5757" s="100" t="str">
        <f>Cartilha_GLOBAL!B5757</f>
        <v>SINAPI</v>
      </c>
      <c r="C5757" s="104" t="str">
        <f>Cartilha_GLOBAL!C5757</f>
        <v>BANCADA GRANITO CINZA,  50 X 60 CM, INCL. CUBA DE EMBUTIR OVAL LOUÇA BRANCA 35 X 50 CM, VÁLVULA METAL CROMADO, SIFÃO FLEXÍVEL PVC, ENGATE 30 CM FLEXÍVEL PLÁSTICO E TORNEIRA CROMADA DE MESA, PADRÃO POPULAR - FORNEC. E INSTALAÇÃO. AF_01/2020</v>
      </c>
      <c r="D5757" s="94" t="str">
        <f>Cartilha_GLOBAL!D5757</f>
        <v>UN</v>
      </c>
      <c r="E5757" s="105">
        <f>Cartilha_GLOBAL!$E5757</f>
        <v>759.46</v>
      </c>
      <c r="F5757" s="182">
        <f>Cartilha_GLOBAL!$F5757</f>
        <v>932.16</v>
      </c>
      <c r="G5757" s="108"/>
      <c r="H5757" s="107">
        <f t="shared" si="357"/>
        <v>0</v>
      </c>
      <c r="I5757" s="143">
        <f t="shared" si="358"/>
        <v>0</v>
      </c>
      <c r="J5757" s="142"/>
      <c r="K5757" s="228"/>
      <c r="L5757" s="7" t="str">
        <f t="shared" si="359"/>
        <v/>
      </c>
      <c r="M5757" s="7" t="str">
        <f t="shared" si="360"/>
        <v/>
      </c>
      <c r="N5757" s="7" t="str">
        <f>Cartilha_GLOBAL!N5757</f>
        <v/>
      </c>
      <c r="O5757" s="144"/>
      <c r="Q5757" s="151"/>
      <c r="R5757" s="152">
        <v>0</v>
      </c>
      <c r="T5757" s="153">
        <f>IF(Cartilha_GLOBAL!R5757=0,0,IF(Cartilha_GLOBAL!R5757&gt;0,"c","b"))</f>
        <v>0</v>
      </c>
    </row>
    <row r="5758" ht="33.75" hidden="1" spans="1:20">
      <c r="A5758" s="158">
        <f>Cartilha_GLOBAL!A5758</f>
        <v>93441</v>
      </c>
      <c r="B5758" s="100" t="str">
        <f>Cartilha_GLOBAL!B5758</f>
        <v>SINAPI</v>
      </c>
      <c r="C5758" s="104" t="str">
        <f>Cartilha_GLOBAL!C5758</f>
        <v>BANCADA GRANITO CINZA  150 X 60 CM, COM CUBA DE EMBUTIR DE AÇO, VÁLVULA AMERICANA EM METAL, SIFÃO FLEXÍVEL EM PVC, ENGATE FLEXÍVEL 30 CM, TORNEIRA CROMADA LONGA, DE PAREDE, 1/2 OU 3/4, P/ COZINHA, PADRÃO POPULAR - FORNEC. E INSTALAÇÃO. AF_01/2020</v>
      </c>
      <c r="D5758" s="94" t="str">
        <f>Cartilha_GLOBAL!D5758</f>
        <v>UN</v>
      </c>
      <c r="E5758" s="105">
        <f>Cartilha_GLOBAL!$E5758</f>
        <v>1258.46</v>
      </c>
      <c r="F5758" s="182">
        <f>Cartilha_GLOBAL!$F5758</f>
        <v>1544.63</v>
      </c>
      <c r="G5758" s="108"/>
      <c r="H5758" s="107">
        <f t="shared" si="357"/>
        <v>0</v>
      </c>
      <c r="I5758" s="143">
        <f t="shared" si="358"/>
        <v>0</v>
      </c>
      <c r="J5758" s="142"/>
      <c r="K5758" s="145"/>
      <c r="L5758" s="7" t="str">
        <f t="shared" si="359"/>
        <v/>
      </c>
      <c r="M5758" s="7" t="str">
        <f t="shared" si="360"/>
        <v/>
      </c>
      <c r="N5758" s="7" t="str">
        <f>Cartilha_GLOBAL!N5758</f>
        <v/>
      </c>
      <c r="O5758" s="144"/>
      <c r="Q5758" s="151"/>
      <c r="R5758" s="152">
        <v>0</v>
      </c>
      <c r="T5758" s="153">
        <f>IF(Cartilha_GLOBAL!R5758=0,0,IF(Cartilha_GLOBAL!R5758&gt;0,"c","b"))</f>
        <v>0</v>
      </c>
    </row>
    <row r="5759" ht="33.75" hidden="1" spans="1:20">
      <c r="A5759" s="158">
        <f>Cartilha_GLOBAL!A5759</f>
        <v>93442</v>
      </c>
      <c r="B5759" s="100" t="str">
        <f>Cartilha_GLOBAL!B5759</f>
        <v>SINAPI</v>
      </c>
      <c r="C5759" s="104" t="str">
        <f>Cartilha_GLOBAL!C5759</f>
        <v>BANCADA MÁRMORE BRANCO 150 X 60 CM, COM CUBA DE EMBUTIR DE AÇO, VÁLVULA AMERICANA E SIFÃO TIPO GARRAFA EM METAL , ENGATE FLEXÍVEL 30 CM, TORNEIRA CROMADA, DE MESA, 1/2 OU 3/4, PARA PIA COZINHA, PADRÃO ALTO - FORNEC. E INSTALAÇÃO. AF_01/2020</v>
      </c>
      <c r="D5759" s="94" t="str">
        <f>Cartilha_GLOBAL!D5759</f>
        <v>UN</v>
      </c>
      <c r="E5759" s="105">
        <f>Cartilha_GLOBAL!$E5759</f>
        <v>1648.63</v>
      </c>
      <c r="F5759" s="182">
        <f>Cartilha_GLOBAL!$F5759</f>
        <v>2023.53</v>
      </c>
      <c r="G5759" s="108"/>
      <c r="H5759" s="107">
        <f t="shared" si="357"/>
        <v>0</v>
      </c>
      <c r="I5759" s="143">
        <f t="shared" si="358"/>
        <v>0</v>
      </c>
      <c r="J5759" s="142"/>
      <c r="K5759" s="228"/>
      <c r="L5759" s="7" t="str">
        <f t="shared" si="359"/>
        <v/>
      </c>
      <c r="M5759" s="7" t="str">
        <f t="shared" si="360"/>
        <v/>
      </c>
      <c r="N5759" s="7" t="str">
        <f>Cartilha_GLOBAL!N5759</f>
        <v/>
      </c>
      <c r="O5759" s="144"/>
      <c r="Q5759" s="151"/>
      <c r="R5759" s="152">
        <v>0</v>
      </c>
      <c r="T5759" s="153">
        <f>IF(Cartilha_GLOBAL!R5759=0,0,IF(Cartilha_GLOBAL!R5759&gt;0,"c","b"))</f>
        <v>0</v>
      </c>
    </row>
    <row r="5760" ht="12.75" hidden="1" spans="1:20">
      <c r="A5760" s="154" t="str">
        <f>Cartilha_GLOBAL!A5760</f>
        <v>9.4.3</v>
      </c>
      <c r="B5760" s="100">
        <f>Cartilha_GLOBAL!B5760</f>
        <v>0</v>
      </c>
      <c r="C5760" s="161" t="str">
        <f>Cartilha_GLOBAL!C5760</f>
        <v>TANQUES</v>
      </c>
      <c r="D5760" s="94">
        <f>Cartilha_GLOBAL!D5760</f>
        <v>0</v>
      </c>
      <c r="E5760" s="105">
        <f>Cartilha_GLOBAL!$E5760</f>
        <v>0</v>
      </c>
      <c r="F5760" s="182">
        <f>Cartilha_GLOBAL!$F5760</f>
        <v>0</v>
      </c>
      <c r="G5760" s="187"/>
      <c r="H5760" s="187">
        <f t="shared" si="357"/>
        <v>0</v>
      </c>
      <c r="I5760" s="188">
        <f t="shared" si="358"/>
        <v>0</v>
      </c>
      <c r="J5760" s="142"/>
      <c r="K5760" s="145" t="str">
        <f>IF(SUM(I5761:I5776)&gt;0,"xx","")</f>
        <v/>
      </c>
      <c r="L5760" s="7" t="str">
        <f t="shared" si="359"/>
        <v/>
      </c>
      <c r="M5760" s="7" t="str">
        <f t="shared" si="360"/>
        <v/>
      </c>
      <c r="N5760" s="7" t="str">
        <f>Cartilha_GLOBAL!N5760</f>
        <v/>
      </c>
      <c r="O5760" s="144"/>
      <c r="Q5760" s="151"/>
      <c r="R5760" s="152">
        <v>0</v>
      </c>
      <c r="T5760" s="153">
        <f>IF(Cartilha_GLOBAL!R5760=0,0,IF(Cartilha_GLOBAL!R5760&gt;0,"c","b"))</f>
        <v>0</v>
      </c>
    </row>
    <row r="5761" ht="22.5" hidden="1" spans="1:20">
      <c r="A5761" s="158">
        <f>Cartilha_GLOBAL!A5761</f>
        <v>86872</v>
      </c>
      <c r="B5761" s="100" t="str">
        <f>Cartilha_GLOBAL!B5761</f>
        <v>SINAPI</v>
      </c>
      <c r="C5761" s="104" t="str">
        <f>Cartilha_GLOBAL!C5761</f>
        <v>TANQUE DE LOUÇA BRANCA COM COLUNA, 30L OU EQUIVALENTE - FORNECIMENTO E INSTALAÇÃO. AF_01/2020</v>
      </c>
      <c r="D5761" s="94" t="str">
        <f>Cartilha_GLOBAL!D5761</f>
        <v>UN</v>
      </c>
      <c r="E5761" s="105">
        <f>Cartilha_GLOBAL!$E5761</f>
        <v>736.49</v>
      </c>
      <c r="F5761" s="182">
        <f>Cartilha_GLOBAL!$F5761</f>
        <v>903.97</v>
      </c>
      <c r="G5761" s="108"/>
      <c r="H5761" s="107">
        <f t="shared" si="357"/>
        <v>0</v>
      </c>
      <c r="I5761" s="143">
        <f t="shared" si="358"/>
        <v>0</v>
      </c>
      <c r="J5761" s="142"/>
      <c r="K5761" s="228"/>
      <c r="L5761" s="7" t="str">
        <f t="shared" si="359"/>
        <v/>
      </c>
      <c r="M5761" s="7" t="str">
        <f t="shared" si="360"/>
        <v/>
      </c>
      <c r="N5761" s="7" t="str">
        <f>Cartilha_GLOBAL!N5761</f>
        <v/>
      </c>
      <c r="O5761" s="144"/>
      <c r="Q5761" s="151"/>
      <c r="R5761" s="152">
        <v>0</v>
      </c>
      <c r="T5761" s="153">
        <f>IF(Cartilha_GLOBAL!R5761=0,0,IF(Cartilha_GLOBAL!R5761&gt;0,"c","b"))</f>
        <v>0</v>
      </c>
    </row>
    <row r="5762" ht="33.75" hidden="1" spans="1:20">
      <c r="A5762" s="158">
        <f>Cartilha_GLOBAL!A5762</f>
        <v>86920</v>
      </c>
      <c r="B5762" s="100" t="str">
        <f>Cartilha_GLOBAL!B5762</f>
        <v>SINAPI</v>
      </c>
      <c r="C5762" s="104" t="str">
        <f>Cartilha_GLOBAL!C5762</f>
        <v>TANQUE DE LOUÇA BRANCA COM COLUNA, 30L OU EQUIVALENTE, INCLUSO SIFÃO FLEXÍVEL EM PVC, VÁLVULA PLÁSTICA E TORNEIRA DE METAL CROMADO PADRÃO POPULAR - FORNECIMENTO E INSTALAÇÃO. AF_01/2020</v>
      </c>
      <c r="D5762" s="94" t="str">
        <f>Cartilha_GLOBAL!D5762</f>
        <v>UN</v>
      </c>
      <c r="E5762" s="105">
        <f>Cartilha_GLOBAL!$E5762</f>
        <v>805.34</v>
      </c>
      <c r="F5762" s="182">
        <f>Cartilha_GLOBAL!$F5762</f>
        <v>988.47</v>
      </c>
      <c r="G5762" s="108"/>
      <c r="H5762" s="107">
        <f t="shared" si="357"/>
        <v>0</v>
      </c>
      <c r="I5762" s="143">
        <f t="shared" si="358"/>
        <v>0</v>
      </c>
      <c r="J5762" s="142"/>
      <c r="K5762" s="145"/>
      <c r="L5762" s="7" t="str">
        <f t="shared" si="359"/>
        <v/>
      </c>
      <c r="M5762" s="7" t="str">
        <f t="shared" si="360"/>
        <v/>
      </c>
      <c r="N5762" s="7" t="str">
        <f>Cartilha_GLOBAL!N5762</f>
        <v/>
      </c>
      <c r="O5762" s="144"/>
      <c r="Q5762" s="151"/>
      <c r="R5762" s="152">
        <v>0</v>
      </c>
      <c r="T5762" s="153">
        <f>IF(Cartilha_GLOBAL!R5762=0,0,IF(Cartilha_GLOBAL!R5762&gt;0,"c","b"))</f>
        <v>0</v>
      </c>
    </row>
    <row r="5763" ht="22.5" hidden="1" spans="1:20">
      <c r="A5763" s="158">
        <f>Cartilha_GLOBAL!A5763</f>
        <v>86921</v>
      </c>
      <c r="B5763" s="100" t="str">
        <f>Cartilha_GLOBAL!B5763</f>
        <v>SINAPI</v>
      </c>
      <c r="C5763" s="104" t="str">
        <f>Cartilha_GLOBAL!C5763</f>
        <v>TANQUE DE LOUÇA BRANCA COM COLUNA, 30L OU EQUIVALENTE, INCLUSO SIFÃO FLEXÍVEL EM PVC, VÁLVULA PLÁSTICA E TORNEIRA DE PLÁSTICO - FORNECIMENTO E INSTALAÇÃO. AF_01/2020</v>
      </c>
      <c r="D5763" s="94" t="str">
        <f>Cartilha_GLOBAL!D5763</f>
        <v>UN</v>
      </c>
      <c r="E5763" s="105">
        <f>Cartilha_GLOBAL!$E5763</f>
        <v>783.27</v>
      </c>
      <c r="F5763" s="182">
        <f>Cartilha_GLOBAL!$F5763</f>
        <v>961.39</v>
      </c>
      <c r="G5763" s="108"/>
      <c r="H5763" s="107">
        <f t="shared" si="357"/>
        <v>0</v>
      </c>
      <c r="I5763" s="143">
        <f t="shared" si="358"/>
        <v>0</v>
      </c>
      <c r="J5763" s="142"/>
      <c r="K5763" s="145"/>
      <c r="L5763" s="7" t="str">
        <f t="shared" si="359"/>
        <v/>
      </c>
      <c r="M5763" s="7" t="str">
        <f t="shared" si="360"/>
        <v/>
      </c>
      <c r="N5763" s="7" t="str">
        <f>Cartilha_GLOBAL!N5763</f>
        <v/>
      </c>
      <c r="O5763" s="144"/>
      <c r="Q5763" s="151"/>
      <c r="R5763" s="152">
        <v>0</v>
      </c>
      <c r="T5763" s="153">
        <f>IF(Cartilha_GLOBAL!R5763=0,0,IF(Cartilha_GLOBAL!R5763&gt;0,"c","b"))</f>
        <v>0</v>
      </c>
    </row>
    <row r="5764" ht="22.5" hidden="1" spans="1:20">
      <c r="A5764" s="158">
        <f>Cartilha_GLOBAL!A5764</f>
        <v>86874</v>
      </c>
      <c r="B5764" s="100" t="str">
        <f>Cartilha_GLOBAL!B5764</f>
        <v>SINAPI</v>
      </c>
      <c r="C5764" s="104" t="str">
        <f>Cartilha_GLOBAL!C5764</f>
        <v>TANQUE DE LOUÇA BRANCA SUSPENSO, 18L OU EQUIVALENTE - FORNECIMENTO E INSTALAÇÃO. AF_01/2020</v>
      </c>
      <c r="D5764" s="94" t="str">
        <f>Cartilha_GLOBAL!D5764</f>
        <v>UN</v>
      </c>
      <c r="E5764" s="105">
        <f>Cartilha_GLOBAL!$E5764</f>
        <v>513.78</v>
      </c>
      <c r="F5764" s="182">
        <f>Cartilha_GLOBAL!$F5764</f>
        <v>630.61</v>
      </c>
      <c r="G5764" s="108"/>
      <c r="H5764" s="107">
        <f t="shared" si="357"/>
        <v>0</v>
      </c>
      <c r="I5764" s="143">
        <f t="shared" si="358"/>
        <v>0</v>
      </c>
      <c r="J5764" s="142"/>
      <c r="K5764" s="145"/>
      <c r="L5764" s="7" t="str">
        <f t="shared" si="359"/>
        <v/>
      </c>
      <c r="M5764" s="7" t="str">
        <f t="shared" si="360"/>
        <v/>
      </c>
      <c r="N5764" s="7" t="str">
        <f>Cartilha_GLOBAL!N5764</f>
        <v/>
      </c>
      <c r="O5764" s="144"/>
      <c r="Q5764" s="151"/>
      <c r="R5764" s="152">
        <v>0</v>
      </c>
      <c r="T5764" s="153">
        <f>IF(Cartilha_GLOBAL!R5764=0,0,IF(Cartilha_GLOBAL!R5764&gt;0,"c","b"))</f>
        <v>0</v>
      </c>
    </row>
    <row r="5765" ht="33.75" hidden="1" spans="1:20">
      <c r="A5765" s="158">
        <f>Cartilha_GLOBAL!A5765</f>
        <v>86923</v>
      </c>
      <c r="B5765" s="100" t="str">
        <f>Cartilha_GLOBAL!B5765</f>
        <v>SINAPI</v>
      </c>
      <c r="C5765" s="104" t="str">
        <f>Cartilha_GLOBAL!C5765</f>
        <v>TANQUE DE LOUÇA BRANCA SUSPENSO, 18L OU EQUIVALENTE, INCLUSO SIFÃO TIPO GARRAFA EM PVC, VÁLVULA PLÁSTICA E TORNEIRA DE METAL CROMADO PADRÃO POPULAR - FORNECIMENTO E INSTALAÇÃO. AF_01/2020</v>
      </c>
      <c r="D5765" s="94" t="str">
        <f>Cartilha_GLOBAL!D5765</f>
        <v>UN</v>
      </c>
      <c r="E5765" s="105">
        <f>Cartilha_GLOBAL!$E5765</f>
        <v>593.15</v>
      </c>
      <c r="F5765" s="182">
        <f>Cartilha_GLOBAL!$F5765</f>
        <v>728.03</v>
      </c>
      <c r="G5765" s="108"/>
      <c r="H5765" s="107">
        <f t="shared" si="357"/>
        <v>0</v>
      </c>
      <c r="I5765" s="143">
        <f t="shared" si="358"/>
        <v>0</v>
      </c>
      <c r="J5765" s="142"/>
      <c r="K5765" s="228"/>
      <c r="L5765" s="7" t="str">
        <f t="shared" si="359"/>
        <v/>
      </c>
      <c r="M5765" s="7" t="str">
        <f t="shared" si="360"/>
        <v/>
      </c>
      <c r="N5765" s="7" t="str">
        <f>Cartilha_GLOBAL!N5765</f>
        <v/>
      </c>
      <c r="O5765" s="144"/>
      <c r="Q5765" s="151"/>
      <c r="R5765" s="152">
        <v>0</v>
      </c>
      <c r="T5765" s="153">
        <f>IF(Cartilha_GLOBAL!R5765=0,0,IF(Cartilha_GLOBAL!R5765&gt;0,"c","b"))</f>
        <v>0</v>
      </c>
    </row>
    <row r="5766" ht="22.5" hidden="1" spans="1:20">
      <c r="A5766" s="158">
        <f>Cartilha_GLOBAL!A5766</f>
        <v>86924</v>
      </c>
      <c r="B5766" s="100" t="str">
        <f>Cartilha_GLOBAL!B5766</f>
        <v>SINAPI</v>
      </c>
      <c r="C5766" s="104" t="str">
        <f>Cartilha_GLOBAL!C5766</f>
        <v>TANQUE DE LOUÇA BRANCA SUSPENSO, 18L OU EQUIVALENTE, INCLUSO SIFÃO TIPO GARRAFA EM PVC, VÁLVULA PLÁSTICA E TORNEIRA DE PLÁSTICO - FORNECIMENTO E INSTALAÇÃO. AF_01/2020</v>
      </c>
      <c r="D5766" s="94" t="str">
        <f>Cartilha_GLOBAL!D5766</f>
        <v>UN</v>
      </c>
      <c r="E5766" s="105">
        <f>Cartilha_GLOBAL!$E5766</f>
        <v>571.08</v>
      </c>
      <c r="F5766" s="182">
        <f>Cartilha_GLOBAL!$F5766</f>
        <v>700.94</v>
      </c>
      <c r="G5766" s="108"/>
      <c r="H5766" s="107">
        <f t="shared" si="357"/>
        <v>0</v>
      </c>
      <c r="I5766" s="143">
        <f t="shared" si="358"/>
        <v>0</v>
      </c>
      <c r="J5766" s="142"/>
      <c r="K5766" s="145"/>
      <c r="L5766" s="7" t="str">
        <f t="shared" si="359"/>
        <v/>
      </c>
      <c r="M5766" s="7" t="str">
        <f t="shared" si="360"/>
        <v/>
      </c>
      <c r="N5766" s="7" t="str">
        <f>Cartilha_GLOBAL!N5766</f>
        <v/>
      </c>
      <c r="O5766" s="144"/>
      <c r="Q5766" s="151"/>
      <c r="R5766" s="152">
        <v>0</v>
      </c>
      <c r="T5766" s="153">
        <f>IF(Cartilha_GLOBAL!R5766=0,0,IF(Cartilha_GLOBAL!R5766&gt;0,"c","b"))</f>
        <v>0</v>
      </c>
    </row>
    <row r="5767" ht="33.75" hidden="1" spans="1:20">
      <c r="A5767" s="158">
        <f>Cartilha_GLOBAL!A5767</f>
        <v>86922</v>
      </c>
      <c r="B5767" s="100" t="str">
        <f>Cartilha_GLOBAL!B5767</f>
        <v>SINAPI</v>
      </c>
      <c r="C5767" s="104" t="str">
        <f>Cartilha_GLOBAL!C5767</f>
        <v>TANQUE DE LOUÇA BRANCA SUSPENSO, 18L OU EQUIVALENTE, INCLUSO SIFÃO TIPO GARRAFA EM METAL CROMADO, VÁLVULA METÁLICA E TORNEIRA DE METAL CROMADO PADRÃO MÉDIO - FORNECIMENTO E INSTALAÇÃO. AF_01/2020</v>
      </c>
      <c r="D5767" s="94" t="str">
        <f>Cartilha_GLOBAL!D5767</f>
        <v>UN</v>
      </c>
      <c r="E5767" s="105">
        <f>Cartilha_GLOBAL!$E5767</f>
        <v>1105.28</v>
      </c>
      <c r="F5767" s="182">
        <f>Cartilha_GLOBAL!$F5767</f>
        <v>1356.62</v>
      </c>
      <c r="G5767" s="108"/>
      <c r="H5767" s="107">
        <f t="shared" si="357"/>
        <v>0</v>
      </c>
      <c r="I5767" s="143">
        <f t="shared" si="358"/>
        <v>0</v>
      </c>
      <c r="J5767" s="142"/>
      <c r="K5767" s="228"/>
      <c r="L5767" s="7" t="str">
        <f t="shared" si="359"/>
        <v/>
      </c>
      <c r="M5767" s="7" t="str">
        <f t="shared" si="360"/>
        <v/>
      </c>
      <c r="N5767" s="7" t="str">
        <f>Cartilha_GLOBAL!N5767</f>
        <v/>
      </c>
      <c r="O5767" s="144"/>
      <c r="Q5767" s="151"/>
      <c r="R5767" s="152">
        <v>0</v>
      </c>
      <c r="T5767" s="153">
        <f>IF(Cartilha_GLOBAL!R5767=0,0,IF(Cartilha_GLOBAL!R5767&gt;0,"c","b"))</f>
        <v>0</v>
      </c>
    </row>
    <row r="5768" ht="22.5" hidden="1" spans="1:20">
      <c r="A5768" s="158">
        <f>Cartilha_GLOBAL!A5768</f>
        <v>86876</v>
      </c>
      <c r="B5768" s="100" t="str">
        <f>Cartilha_GLOBAL!B5768</f>
        <v>SINAPI</v>
      </c>
      <c r="C5768" s="104" t="str">
        <f>Cartilha_GLOBAL!C5768</f>
        <v>TANQUE DE MÁRMORE SINTÉTICO SUSPENSO, 22L OU EQUIVALENTE - FORNECIMENTO E INSTALAÇÃO. AF_01/2020</v>
      </c>
      <c r="D5768" s="94" t="str">
        <f>Cartilha_GLOBAL!D5768</f>
        <v>UN</v>
      </c>
      <c r="E5768" s="105">
        <f>Cartilha_GLOBAL!$E5768</f>
        <v>291.36</v>
      </c>
      <c r="F5768" s="182">
        <f>Cartilha_GLOBAL!$F5768</f>
        <v>357.62</v>
      </c>
      <c r="G5768" s="108"/>
      <c r="H5768" s="107">
        <f t="shared" si="357"/>
        <v>0</v>
      </c>
      <c r="I5768" s="143">
        <f t="shared" si="358"/>
        <v>0</v>
      </c>
      <c r="J5768" s="142"/>
      <c r="K5768" s="228"/>
      <c r="L5768" s="7" t="str">
        <f t="shared" si="359"/>
        <v/>
      </c>
      <c r="M5768" s="7" t="str">
        <f t="shared" si="360"/>
        <v/>
      </c>
      <c r="N5768" s="7" t="str">
        <f>Cartilha_GLOBAL!N5768</f>
        <v/>
      </c>
      <c r="O5768" s="144"/>
      <c r="Q5768" s="151"/>
      <c r="R5768" s="152">
        <v>0</v>
      </c>
      <c r="T5768" s="153">
        <f>IF(Cartilha_GLOBAL!R5768=0,0,IF(Cartilha_GLOBAL!R5768&gt;0,"c","b"))</f>
        <v>0</v>
      </c>
    </row>
    <row r="5769" ht="33.75" hidden="1" spans="1:20">
      <c r="A5769" s="158">
        <f>Cartilha_GLOBAL!A5769</f>
        <v>86929</v>
      </c>
      <c r="B5769" s="100" t="str">
        <f>Cartilha_GLOBAL!B5769</f>
        <v>SINAPI</v>
      </c>
      <c r="C5769" s="104" t="str">
        <f>Cartilha_GLOBAL!C5769</f>
        <v>TANQUE DE MÁRMORE SINTÉTICO SUSPENSO, 22L OU EQUIVALENTE, INCLUSO SIFÃO FLEXÍVEL EM PVC, VÁLVULA PLÁSTICA E TORNEIRA DE METAL CROMADO PADRÃO POPULAR - FORNECIMENTO E INSTALAÇÃO. AF_01/2020</v>
      </c>
      <c r="D5769" s="94" t="str">
        <f>Cartilha_GLOBAL!D5769</f>
        <v>UN</v>
      </c>
      <c r="E5769" s="105">
        <f>Cartilha_GLOBAL!$E5769</f>
        <v>360.21</v>
      </c>
      <c r="F5769" s="182">
        <f>Cartilha_GLOBAL!$F5769</f>
        <v>442.12</v>
      </c>
      <c r="G5769" s="108"/>
      <c r="H5769" s="107">
        <f t="shared" si="357"/>
        <v>0</v>
      </c>
      <c r="I5769" s="143">
        <f t="shared" si="358"/>
        <v>0</v>
      </c>
      <c r="J5769" s="142"/>
      <c r="K5769" s="228"/>
      <c r="L5769" s="7" t="str">
        <f t="shared" si="359"/>
        <v/>
      </c>
      <c r="M5769" s="7" t="str">
        <f t="shared" si="360"/>
        <v/>
      </c>
      <c r="N5769" s="7" t="str">
        <f>Cartilha_GLOBAL!N5769</f>
        <v/>
      </c>
      <c r="O5769" s="144"/>
      <c r="Q5769" s="151"/>
      <c r="R5769" s="152">
        <v>0</v>
      </c>
      <c r="T5769" s="153">
        <f>IF(Cartilha_GLOBAL!R5769=0,0,IF(Cartilha_GLOBAL!R5769&gt;0,"c","b"))</f>
        <v>0</v>
      </c>
    </row>
    <row r="5770" ht="22.5" hidden="1" spans="1:20">
      <c r="A5770" s="158">
        <f>Cartilha_GLOBAL!A5770</f>
        <v>86930</v>
      </c>
      <c r="B5770" s="100" t="str">
        <f>Cartilha_GLOBAL!B5770</f>
        <v>SINAPI</v>
      </c>
      <c r="C5770" s="104" t="str">
        <f>Cartilha_GLOBAL!C5770</f>
        <v>TANQUE DE MÁRMORE SINTÉTICO SUSPENSO, 22L OU EQUIVALENTE, INCLUSO SIFÃO FLEXÍVEL EM PVC, VÁLVULA PLÁSTICA E TORNEIRA DE PLÁSTICO - FORNECIMENTO E INSTALAÇÃO. AF_01/2020</v>
      </c>
      <c r="D5770" s="94" t="str">
        <f>Cartilha_GLOBAL!D5770</f>
        <v>UN</v>
      </c>
      <c r="E5770" s="105">
        <f>Cartilha_GLOBAL!$E5770</f>
        <v>338.14</v>
      </c>
      <c r="F5770" s="182">
        <f>Cartilha_GLOBAL!$F5770</f>
        <v>415.03</v>
      </c>
      <c r="G5770" s="108"/>
      <c r="H5770" s="107">
        <f t="shared" si="357"/>
        <v>0</v>
      </c>
      <c r="I5770" s="143">
        <f t="shared" si="358"/>
        <v>0</v>
      </c>
      <c r="J5770" s="142"/>
      <c r="K5770" s="228"/>
      <c r="L5770" s="7" t="str">
        <f t="shared" si="359"/>
        <v/>
      </c>
      <c r="M5770" s="7" t="str">
        <f t="shared" si="360"/>
        <v/>
      </c>
      <c r="N5770" s="7" t="str">
        <f>Cartilha_GLOBAL!N5770</f>
        <v/>
      </c>
      <c r="O5770" s="144"/>
      <c r="Q5770" s="151"/>
      <c r="R5770" s="152">
        <v>0</v>
      </c>
      <c r="T5770" s="153">
        <f>IF(Cartilha_GLOBAL!R5770=0,0,IF(Cartilha_GLOBAL!R5770&gt;0,"c","b"))</f>
        <v>0</v>
      </c>
    </row>
    <row r="5771" ht="33.75" hidden="1" spans="1:20">
      <c r="A5771" s="158">
        <f>Cartilha_GLOBAL!A5771</f>
        <v>86919</v>
      </c>
      <c r="B5771" s="100" t="str">
        <f>Cartilha_GLOBAL!B5771</f>
        <v>SINAPI</v>
      </c>
      <c r="C5771" s="104" t="str">
        <f>Cartilha_GLOBAL!C5771</f>
        <v>TANQUE DE LOUÇA BRANCA COM COLUNA, 30L OU EQUIVALENTE, INCLUSO SIFÃO FLEXÍVEL EM PVC, VÁLVULA METÁLICA E TORNEIRA DE METAL CROMADO PADRÃO MÉDIO - FORNECIMENTO E INSTALAÇÃO. AF_01/2020</v>
      </c>
      <c r="D5771" s="94" t="str">
        <f>Cartilha_GLOBAL!D5771</f>
        <v>UN</v>
      </c>
      <c r="E5771" s="105">
        <f>Cartilha_GLOBAL!$E5771</f>
        <v>954.62</v>
      </c>
      <c r="F5771" s="182">
        <f>Cartilha_GLOBAL!$F5771</f>
        <v>1171.7</v>
      </c>
      <c r="G5771" s="108"/>
      <c r="H5771" s="107">
        <f t="shared" si="357"/>
        <v>0</v>
      </c>
      <c r="I5771" s="143">
        <f t="shared" si="358"/>
        <v>0</v>
      </c>
      <c r="J5771" s="142"/>
      <c r="K5771" s="228"/>
      <c r="L5771" s="7" t="str">
        <f t="shared" si="359"/>
        <v/>
      </c>
      <c r="M5771" s="7" t="str">
        <f t="shared" si="360"/>
        <v/>
      </c>
      <c r="N5771" s="7" t="str">
        <f>Cartilha_GLOBAL!N5771</f>
        <v/>
      </c>
      <c r="O5771" s="144"/>
      <c r="Q5771" s="151"/>
      <c r="R5771" s="152">
        <v>0</v>
      </c>
      <c r="T5771" s="153">
        <f>IF(Cartilha_GLOBAL!R5771=0,0,IF(Cartilha_GLOBAL!R5771&gt;0,"c","b"))</f>
        <v>0</v>
      </c>
    </row>
    <row r="5772" ht="33.75" hidden="1" spans="1:20">
      <c r="A5772" s="158">
        <f>Cartilha_GLOBAL!A5772</f>
        <v>86927</v>
      </c>
      <c r="B5772" s="100" t="str">
        <f>Cartilha_GLOBAL!B5772</f>
        <v>SINAPI</v>
      </c>
      <c r="C5772" s="104" t="str">
        <f>Cartilha_GLOBAL!C5772</f>
        <v>TANQUE DE MÁRMORE SINTÉTICO SUSPENSO, 22L OU EQUIVALENTE, INCLUSO SIFÃO TIPO GARRAFA EM PVC, VÁLVULA PLÁSTICA E TORNEIRA DE METAL CROMADO PADRÃO POPULAR - FORNEC. E INSTALAÇÃO. AF_01/2020</v>
      </c>
      <c r="D5772" s="94" t="str">
        <f>Cartilha_GLOBAL!D5772</f>
        <v>UN</v>
      </c>
      <c r="E5772" s="105">
        <f>Cartilha_GLOBAL!$E5772</f>
        <v>370.73</v>
      </c>
      <c r="F5772" s="182">
        <f>Cartilha_GLOBAL!$F5772</f>
        <v>455.03</v>
      </c>
      <c r="G5772" s="108"/>
      <c r="H5772" s="107">
        <f t="shared" si="357"/>
        <v>0</v>
      </c>
      <c r="I5772" s="143">
        <f t="shared" si="358"/>
        <v>0</v>
      </c>
      <c r="J5772" s="142"/>
      <c r="K5772" s="228"/>
      <c r="L5772" s="7" t="str">
        <f t="shared" si="359"/>
        <v/>
      </c>
      <c r="M5772" s="7" t="str">
        <f t="shared" si="360"/>
        <v/>
      </c>
      <c r="N5772" s="7" t="str">
        <f>Cartilha_GLOBAL!N5772</f>
        <v/>
      </c>
      <c r="O5772" s="144"/>
      <c r="Q5772" s="151"/>
      <c r="R5772" s="152">
        <v>0</v>
      </c>
      <c r="T5772" s="153">
        <f>IF(Cartilha_GLOBAL!R5772=0,0,IF(Cartilha_GLOBAL!R5772&gt;0,"c","b"))</f>
        <v>0</v>
      </c>
    </row>
    <row r="5773" ht="22.5" hidden="1" spans="1:20">
      <c r="A5773" s="158">
        <f>Cartilha_GLOBAL!A5773</f>
        <v>86928</v>
      </c>
      <c r="B5773" s="100" t="str">
        <f>Cartilha_GLOBAL!B5773</f>
        <v>SINAPI</v>
      </c>
      <c r="C5773" s="104" t="str">
        <f>Cartilha_GLOBAL!C5773</f>
        <v>TANQUE DE MÁRMORE SINTÉTICO SUSPENSO, 22L OU EQUIVALENTE, INCLUSO SIFÃO TIPO GARRAFA EM PVC, VÁLVULA PLÁSTICA E TORNEIRA DE PLÁSTICO - FORNECIMENTO E INSTALAÇÃO. AF_01/2020</v>
      </c>
      <c r="D5773" s="94" t="str">
        <f>Cartilha_GLOBAL!D5773</f>
        <v>UN</v>
      </c>
      <c r="E5773" s="105">
        <f>Cartilha_GLOBAL!$E5773</f>
        <v>348.66</v>
      </c>
      <c r="F5773" s="182">
        <f>Cartilha_GLOBAL!$F5773</f>
        <v>427.95</v>
      </c>
      <c r="G5773" s="108"/>
      <c r="H5773" s="107">
        <f t="shared" si="357"/>
        <v>0</v>
      </c>
      <c r="I5773" s="143">
        <f t="shared" si="358"/>
        <v>0</v>
      </c>
      <c r="J5773" s="142"/>
      <c r="K5773" s="228"/>
      <c r="L5773" s="7" t="str">
        <f t="shared" si="359"/>
        <v/>
      </c>
      <c r="M5773" s="7" t="str">
        <f t="shared" si="360"/>
        <v/>
      </c>
      <c r="N5773" s="7" t="str">
        <f>Cartilha_GLOBAL!N5773</f>
        <v/>
      </c>
      <c r="O5773" s="144"/>
      <c r="Q5773" s="151"/>
      <c r="R5773" s="152">
        <v>0</v>
      </c>
      <c r="T5773" s="153">
        <f>IF(Cartilha_GLOBAL!R5773=0,0,IF(Cartilha_GLOBAL!R5773&gt;0,"c","b"))</f>
        <v>0</v>
      </c>
    </row>
    <row r="5774" ht="33.75" hidden="1" spans="1:20">
      <c r="A5774" s="158">
        <f>Cartilha_GLOBAL!A5774</f>
        <v>86925</v>
      </c>
      <c r="B5774" s="100" t="str">
        <f>Cartilha_GLOBAL!B5774</f>
        <v>SINAPI</v>
      </c>
      <c r="C5774" s="104" t="str">
        <f>Cartilha_GLOBAL!C5774</f>
        <v>TANQUE DE MÁRMORE SINTÉTICO COM COLUNA, 22L OU EQUIVALENTE, INCLUSO SIFÃO FLEXÍVEL EM PVC, VÁLVULA PLÁSTICA E TORNEIRA DE METAL CROMADO PADRÃO POPULAR - FORNECIMENTO E INSTALAÇÃO. AF_01/2020</v>
      </c>
      <c r="D5774" s="94" t="str">
        <f>Cartilha_GLOBAL!D5774</f>
        <v>UN</v>
      </c>
      <c r="E5774" s="105">
        <f>Cartilha_GLOBAL!$E5774</f>
        <v>577.33</v>
      </c>
      <c r="F5774" s="182">
        <f>Cartilha_GLOBAL!$F5774</f>
        <v>708.61</v>
      </c>
      <c r="G5774" s="108"/>
      <c r="H5774" s="107">
        <f t="shared" si="357"/>
        <v>0</v>
      </c>
      <c r="I5774" s="143">
        <f t="shared" si="358"/>
        <v>0</v>
      </c>
      <c r="J5774" s="142"/>
      <c r="K5774" s="228"/>
      <c r="L5774" s="7" t="str">
        <f t="shared" si="359"/>
        <v/>
      </c>
      <c r="M5774" s="7" t="str">
        <f t="shared" si="360"/>
        <v/>
      </c>
      <c r="N5774" s="7" t="str">
        <f>Cartilha_GLOBAL!N5774</f>
        <v/>
      </c>
      <c r="O5774" s="144"/>
      <c r="Q5774" s="151"/>
      <c r="R5774" s="152">
        <v>0</v>
      </c>
      <c r="T5774" s="153">
        <f>IF(Cartilha_GLOBAL!R5774=0,0,IF(Cartilha_GLOBAL!R5774&gt;0,"c","b"))</f>
        <v>0</v>
      </c>
    </row>
    <row r="5775" ht="22.5" hidden="1" spans="1:20">
      <c r="A5775" s="158">
        <f>Cartilha_GLOBAL!A5775</f>
        <v>86926</v>
      </c>
      <c r="B5775" s="100" t="str">
        <f>Cartilha_GLOBAL!B5775</f>
        <v>SINAPI</v>
      </c>
      <c r="C5775" s="104" t="str">
        <f>Cartilha_GLOBAL!C5775</f>
        <v>TANQUE DE MÁRMORE SINTÉTICO COM COLUNA, 22L OU EQUIVALENTE, INCLUSO SIFÃO FLEXÍVEL EM PVC, VÁLVULA PLÁSTICA E TORNEIRA DE PLÁSTICO - FORNECIMENTO E INSTALAÇÃO. AF_01/2020</v>
      </c>
      <c r="D5775" s="94" t="str">
        <f>Cartilha_GLOBAL!D5775</f>
        <v>UN</v>
      </c>
      <c r="E5775" s="105">
        <f>Cartilha_GLOBAL!$E5775</f>
        <v>555.26</v>
      </c>
      <c r="F5775" s="182">
        <f>Cartilha_GLOBAL!$F5775</f>
        <v>681.53</v>
      </c>
      <c r="G5775" s="108"/>
      <c r="H5775" s="107">
        <f t="shared" si="357"/>
        <v>0</v>
      </c>
      <c r="I5775" s="143">
        <f t="shared" si="358"/>
        <v>0</v>
      </c>
      <c r="J5775" s="142"/>
      <c r="K5775" s="228"/>
      <c r="L5775" s="7" t="str">
        <f t="shared" si="359"/>
        <v/>
      </c>
      <c r="M5775" s="7" t="str">
        <f t="shared" si="360"/>
        <v/>
      </c>
      <c r="N5775" s="7" t="str">
        <f>Cartilha_GLOBAL!N5775</f>
        <v/>
      </c>
      <c r="O5775" s="144"/>
      <c r="Q5775" s="151"/>
      <c r="R5775" s="152">
        <v>0</v>
      </c>
      <c r="T5775" s="153">
        <f>IF(Cartilha_GLOBAL!R5775=0,0,IF(Cartilha_GLOBAL!R5775&gt;0,"c","b"))</f>
        <v>0</v>
      </c>
    </row>
    <row r="5776" ht="22.5" hidden="1" spans="1:20">
      <c r="A5776" s="158">
        <f>Cartilha_GLOBAL!A5776</f>
        <v>86875</v>
      </c>
      <c r="B5776" s="100" t="str">
        <f>Cartilha_GLOBAL!B5776</f>
        <v>SINAPI</v>
      </c>
      <c r="C5776" s="104" t="str">
        <f>Cartilha_GLOBAL!C5776</f>
        <v>TANQUE DE MÁRMORE SINTÉTICO COM COLUNA, 22L OU EQUIVALENTE   FORNECIMENTO E INSTALAÇÃO. AF_01/2020</v>
      </c>
      <c r="D5776" s="94" t="str">
        <f>Cartilha_GLOBAL!D5776</f>
        <v>UN</v>
      </c>
      <c r="E5776" s="105">
        <f>Cartilha_GLOBAL!$E5776</f>
        <v>508.48</v>
      </c>
      <c r="F5776" s="182">
        <f>Cartilha_GLOBAL!$F5776</f>
        <v>624.11</v>
      </c>
      <c r="G5776" s="108"/>
      <c r="H5776" s="107">
        <f t="shared" si="357"/>
        <v>0</v>
      </c>
      <c r="I5776" s="143">
        <f t="shared" si="358"/>
        <v>0</v>
      </c>
      <c r="J5776" s="142"/>
      <c r="K5776" s="228"/>
      <c r="L5776" s="7" t="str">
        <f t="shared" si="359"/>
        <v/>
      </c>
      <c r="M5776" s="7" t="str">
        <f t="shared" si="360"/>
        <v/>
      </c>
      <c r="N5776" s="7" t="str">
        <f>Cartilha_GLOBAL!N5776</f>
        <v/>
      </c>
      <c r="O5776" s="144"/>
      <c r="Q5776" s="151"/>
      <c r="R5776" s="152">
        <v>0</v>
      </c>
      <c r="T5776" s="153">
        <f>IF(Cartilha_GLOBAL!R5776=0,0,IF(Cartilha_GLOBAL!R5776&gt;0,"c","b"))</f>
        <v>0</v>
      </c>
    </row>
    <row r="5777" ht="12.75" hidden="1" spans="1:20">
      <c r="A5777" s="154" t="str">
        <f>Cartilha_GLOBAL!A5777</f>
        <v>9.4.4</v>
      </c>
      <c r="B5777" s="100">
        <f>Cartilha_GLOBAL!B5777</f>
        <v>0</v>
      </c>
      <c r="C5777" s="161" t="str">
        <f>Cartilha_GLOBAL!C5777</f>
        <v>CUBAS E PIAS</v>
      </c>
      <c r="D5777" s="94">
        <f>Cartilha_GLOBAL!D5777</f>
        <v>0</v>
      </c>
      <c r="E5777" s="105">
        <f>Cartilha_GLOBAL!$E5777</f>
        <v>0</v>
      </c>
      <c r="F5777" s="182">
        <f>Cartilha_GLOBAL!$F5777</f>
        <v>0</v>
      </c>
      <c r="G5777" s="187"/>
      <c r="H5777" s="187">
        <f t="shared" si="357"/>
        <v>0</v>
      </c>
      <c r="I5777" s="188">
        <f t="shared" si="358"/>
        <v>0</v>
      </c>
      <c r="J5777" s="142"/>
      <c r="K5777" s="145" t="str">
        <f>IF(SUM(I5778:I5784)&gt;0,"xx","")</f>
        <v/>
      </c>
      <c r="L5777" s="7" t="str">
        <f t="shared" si="359"/>
        <v/>
      </c>
      <c r="M5777" s="7" t="str">
        <f t="shared" si="360"/>
        <v/>
      </c>
      <c r="N5777" s="7" t="str">
        <f>Cartilha_GLOBAL!N5777</f>
        <v/>
      </c>
      <c r="O5777" s="144"/>
      <c r="Q5777" s="151"/>
      <c r="R5777" s="152">
        <v>0</v>
      </c>
      <c r="T5777" s="153">
        <f>IF(Cartilha_GLOBAL!R5777=0,0,IF(Cartilha_GLOBAL!R5777&gt;0,"c","b"))</f>
        <v>0</v>
      </c>
    </row>
    <row r="5778" ht="22.5" hidden="1" spans="1:20">
      <c r="A5778" s="158">
        <f>Cartilha_GLOBAL!A5778</f>
        <v>86900</v>
      </c>
      <c r="B5778" s="100" t="str">
        <f>Cartilha_GLOBAL!B5778</f>
        <v>SINAPI</v>
      </c>
      <c r="C5778" s="104" t="str">
        <f>Cartilha_GLOBAL!C5778</f>
        <v>CUBA DE EMBUTIR RETANGULAR DE AÇO INOXIDÁVEL, 46 X 30 X 12 CM - FORNECIMENTO E INSTALAÇÃO. AF_01/2020</v>
      </c>
      <c r="D5778" s="94" t="str">
        <f>Cartilha_GLOBAL!D5778</f>
        <v>UN</v>
      </c>
      <c r="E5778" s="105">
        <f>Cartilha_GLOBAL!$E5778</f>
        <v>250.2</v>
      </c>
      <c r="F5778" s="182">
        <f>Cartilha_GLOBAL!$F5778</f>
        <v>307.1</v>
      </c>
      <c r="G5778" s="108"/>
      <c r="H5778" s="107">
        <f t="shared" si="357"/>
        <v>0</v>
      </c>
      <c r="I5778" s="143">
        <f t="shared" si="358"/>
        <v>0</v>
      </c>
      <c r="J5778" s="142"/>
      <c r="K5778" s="228"/>
      <c r="L5778" s="7" t="str">
        <f t="shared" si="359"/>
        <v/>
      </c>
      <c r="M5778" s="7" t="str">
        <f t="shared" si="360"/>
        <v/>
      </c>
      <c r="N5778" s="7" t="str">
        <f>Cartilha_GLOBAL!N5778</f>
        <v/>
      </c>
      <c r="O5778" s="144"/>
      <c r="Q5778" s="151"/>
      <c r="R5778" s="152">
        <v>0</v>
      </c>
      <c r="T5778" s="153">
        <f>IF(Cartilha_GLOBAL!R5778=0,0,IF(Cartilha_GLOBAL!R5778&gt;0,"c","b"))</f>
        <v>0</v>
      </c>
    </row>
    <row r="5779" ht="22.5" hidden="1" spans="1:20">
      <c r="A5779" s="158">
        <f>Cartilha_GLOBAL!A5779</f>
        <v>86936</v>
      </c>
      <c r="B5779" s="100" t="str">
        <f>Cartilha_GLOBAL!B5779</f>
        <v>SINAPI</v>
      </c>
      <c r="C5779" s="104" t="str">
        <f>Cartilha_GLOBAL!C5779</f>
        <v>CUBA DE EMBUTIR DE AÇO INOXIDÁVEL MÉDIA, INCLUSO VÁLVULA TIPO AMERICANA E SIFÃO TIPO GARRAFA EM METAL CROMADO - FORNECIMENTO E INSTALAÇÃO. AF_01/2020</v>
      </c>
      <c r="D5779" s="94" t="str">
        <f>Cartilha_GLOBAL!D5779</f>
        <v>UN</v>
      </c>
      <c r="E5779" s="105">
        <f>Cartilha_GLOBAL!$E5779</f>
        <v>771.42</v>
      </c>
      <c r="F5779" s="182">
        <f>Cartilha_GLOBAL!$F5779</f>
        <v>946.84</v>
      </c>
      <c r="G5779" s="108"/>
      <c r="H5779" s="107">
        <f t="shared" si="357"/>
        <v>0</v>
      </c>
      <c r="I5779" s="143">
        <f t="shared" si="358"/>
        <v>0</v>
      </c>
      <c r="J5779" s="142"/>
      <c r="K5779" s="228"/>
      <c r="L5779" s="7" t="str">
        <f t="shared" si="359"/>
        <v/>
      </c>
      <c r="M5779" s="7" t="str">
        <f t="shared" si="360"/>
        <v/>
      </c>
      <c r="N5779" s="7" t="str">
        <f>Cartilha_GLOBAL!N5779</f>
        <v/>
      </c>
      <c r="O5779" s="144"/>
      <c r="Q5779" s="151"/>
      <c r="R5779" s="152">
        <v>0</v>
      </c>
      <c r="T5779" s="153">
        <f>IF(Cartilha_GLOBAL!R5779=0,0,IF(Cartilha_GLOBAL!R5779&gt;0,"c","b"))</f>
        <v>0</v>
      </c>
    </row>
    <row r="5780" ht="22.5" hidden="1" spans="1:20">
      <c r="A5780" s="158">
        <f>Cartilha_GLOBAL!A5780</f>
        <v>86935</v>
      </c>
      <c r="B5780" s="100" t="str">
        <f>Cartilha_GLOBAL!B5780</f>
        <v>SINAPI</v>
      </c>
      <c r="C5780" s="104" t="str">
        <f>Cartilha_GLOBAL!C5780</f>
        <v>CUBA DE EMBUTIR DE AÇO INOXIDÁVEL MÉDIA, INCLUSO VÁLVULA TIPO AMERICANA EM METAL CROMADO E SIFÃO FLEXÍVEL EM PVC - FORNECIMENTO E INSTALAÇÃO. AF_01/2020</v>
      </c>
      <c r="D5780" s="94" t="str">
        <f>Cartilha_GLOBAL!D5780</f>
        <v>UN</v>
      </c>
      <c r="E5780" s="105">
        <f>Cartilha_GLOBAL!$E5780</f>
        <v>398.05</v>
      </c>
      <c r="F5780" s="182">
        <f>Cartilha_GLOBAL!$F5780</f>
        <v>488.57</v>
      </c>
      <c r="G5780" s="108"/>
      <c r="H5780" s="107">
        <f t="shared" si="357"/>
        <v>0</v>
      </c>
      <c r="I5780" s="143">
        <f t="shared" si="358"/>
        <v>0</v>
      </c>
      <c r="J5780" s="142"/>
      <c r="K5780" s="228"/>
      <c r="L5780" s="7" t="str">
        <f t="shared" si="359"/>
        <v/>
      </c>
      <c r="M5780" s="7" t="str">
        <f t="shared" si="360"/>
        <v/>
      </c>
      <c r="N5780" s="7" t="str">
        <f>Cartilha_GLOBAL!N5780</f>
        <v/>
      </c>
      <c r="O5780" s="144"/>
      <c r="Q5780" s="151"/>
      <c r="R5780" s="152">
        <v>0</v>
      </c>
      <c r="T5780" s="153">
        <f>IF(Cartilha_GLOBAL!R5780=0,0,IF(Cartilha_GLOBAL!R5780&gt;0,"c","b"))</f>
        <v>0</v>
      </c>
    </row>
    <row r="5781" ht="22.5" hidden="1" spans="1:20">
      <c r="A5781" s="158">
        <f>Cartilha_GLOBAL!A5781</f>
        <v>86901</v>
      </c>
      <c r="B5781" s="100" t="str">
        <f>Cartilha_GLOBAL!B5781</f>
        <v>SINAPI</v>
      </c>
      <c r="C5781" s="104" t="str">
        <f>Cartilha_GLOBAL!C5781</f>
        <v>CUBA DE EMBUTIR OVAL EM LOUÇA BRANCA, 35 X 50CM OU EQUIVALENTE - FORNECIMENTO E INSTALAÇÃO. AF_01/2020</v>
      </c>
      <c r="D5781" s="94" t="str">
        <f>Cartilha_GLOBAL!D5781</f>
        <v>UN</v>
      </c>
      <c r="E5781" s="105">
        <f>Cartilha_GLOBAL!$E5781</f>
        <v>159.34</v>
      </c>
      <c r="F5781" s="182">
        <f>Cartilha_GLOBAL!$F5781</f>
        <v>195.57</v>
      </c>
      <c r="G5781" s="108"/>
      <c r="H5781" s="107">
        <f t="shared" si="357"/>
        <v>0</v>
      </c>
      <c r="I5781" s="143">
        <f t="shared" si="358"/>
        <v>0</v>
      </c>
      <c r="J5781" s="142"/>
      <c r="K5781" s="228"/>
      <c r="L5781" s="7" t="str">
        <f t="shared" si="359"/>
        <v/>
      </c>
      <c r="M5781" s="7" t="str">
        <f t="shared" si="360"/>
        <v/>
      </c>
      <c r="N5781" s="7" t="str">
        <f>Cartilha_GLOBAL!N5781</f>
        <v/>
      </c>
      <c r="O5781" s="144"/>
      <c r="Q5781" s="151"/>
      <c r="R5781" s="152">
        <v>0</v>
      </c>
      <c r="T5781" s="153">
        <f>IF(Cartilha_GLOBAL!R5781=0,0,IF(Cartilha_GLOBAL!R5781&gt;0,"c","b"))</f>
        <v>0</v>
      </c>
    </row>
    <row r="5782" ht="22.5" hidden="1" spans="1:20">
      <c r="A5782" s="158">
        <f>Cartilha_GLOBAL!A5782</f>
        <v>86938</v>
      </c>
      <c r="B5782" s="100" t="str">
        <f>Cartilha_GLOBAL!B5782</f>
        <v>SINAPI</v>
      </c>
      <c r="C5782" s="104" t="str">
        <f>Cartilha_GLOBAL!C5782</f>
        <v>CUBA DE EMBUTIR OVAL EM LOUÇA BRANCA, 35 X 50CM OU EQUIVALENTE, INCLUSO VÁLVULA E SIFÃO TIPO GARRAFA EM METAL CROMADO - FORNECIMENTO E INSTALAÇÃO. AF_01/2020</v>
      </c>
      <c r="D5782" s="94" t="str">
        <f>Cartilha_GLOBAL!D5782</f>
        <v>UN</v>
      </c>
      <c r="E5782" s="105">
        <f>Cartilha_GLOBAL!$E5782</f>
        <v>670.46</v>
      </c>
      <c r="F5782" s="182">
        <f>Cartilha_GLOBAL!$F5782</f>
        <v>822.92</v>
      </c>
      <c r="G5782" s="108"/>
      <c r="H5782" s="107">
        <f t="shared" si="357"/>
        <v>0</v>
      </c>
      <c r="I5782" s="143">
        <f t="shared" si="358"/>
        <v>0</v>
      </c>
      <c r="J5782" s="142"/>
      <c r="K5782" s="228"/>
      <c r="L5782" s="7" t="str">
        <f t="shared" si="359"/>
        <v/>
      </c>
      <c r="M5782" s="7" t="str">
        <f t="shared" si="360"/>
        <v/>
      </c>
      <c r="N5782" s="7" t="str">
        <f>Cartilha_GLOBAL!N5782</f>
        <v/>
      </c>
      <c r="O5782" s="144"/>
      <c r="Q5782" s="151"/>
      <c r="R5782" s="152">
        <v>0</v>
      </c>
      <c r="T5782" s="153">
        <f>IF(Cartilha_GLOBAL!R5782=0,0,IF(Cartilha_GLOBAL!R5782&gt;0,"c","b"))</f>
        <v>0</v>
      </c>
    </row>
    <row r="5783" ht="22.5" hidden="1" spans="1:20">
      <c r="A5783" s="158">
        <f>Cartilha_GLOBAL!A5783</f>
        <v>86937</v>
      </c>
      <c r="B5783" s="100" t="str">
        <f>Cartilha_GLOBAL!B5783</f>
        <v>SINAPI</v>
      </c>
      <c r="C5783" s="104" t="str">
        <f>Cartilha_GLOBAL!C5783</f>
        <v>CUBA DE EMBUTIR OVAL EM LOUÇA BRANCA, 35 X 50CM OU EQUIVALENTE, INCLUSO VÁLVULA EM METAL CROMADO E SIFÃO FLEXÍVEL EM PVC - FORNECIMENTO E INSTALAÇÃO. AF_01/2020</v>
      </c>
      <c r="D5783" s="94" t="str">
        <f>Cartilha_GLOBAL!D5783</f>
        <v>UN</v>
      </c>
      <c r="E5783" s="105">
        <f>Cartilha_GLOBAL!$E5783</f>
        <v>297.09</v>
      </c>
      <c r="F5783" s="182">
        <f>Cartilha_GLOBAL!$F5783</f>
        <v>364.65</v>
      </c>
      <c r="G5783" s="108"/>
      <c r="H5783" s="107">
        <f t="shared" si="357"/>
        <v>0</v>
      </c>
      <c r="I5783" s="143">
        <f t="shared" si="358"/>
        <v>0</v>
      </c>
      <c r="J5783" s="142"/>
      <c r="K5783" s="145"/>
      <c r="L5783" s="7" t="str">
        <f t="shared" si="359"/>
        <v/>
      </c>
      <c r="M5783" s="7" t="str">
        <f t="shared" si="360"/>
        <v/>
      </c>
      <c r="N5783" s="7" t="str">
        <f>Cartilha_GLOBAL!N5783</f>
        <v/>
      </c>
      <c r="O5783" s="144"/>
      <c r="Q5783" s="151"/>
      <c r="R5783" s="152">
        <v>0</v>
      </c>
      <c r="T5783" s="153">
        <f>IF(Cartilha_GLOBAL!R5783=0,0,IF(Cartilha_GLOBAL!R5783&gt;0,"c","b"))</f>
        <v>0</v>
      </c>
    </row>
    <row r="5784" ht="22.5" hidden="1" spans="1:20">
      <c r="A5784" s="158">
        <f>Cartilha_GLOBAL!A5784</f>
        <v>100852</v>
      </c>
      <c r="B5784" s="100" t="str">
        <f>Cartilha_GLOBAL!B5784</f>
        <v>SINAPI</v>
      </c>
      <c r="C5784" s="104" t="str">
        <f>Cartilha_GLOBAL!C5784</f>
        <v>CUBA DE EMBUTIR RETANGULAR DE AÇO INOXIDÁVEL, 56 X 33 X 12 CM - FORNECIMENTO E INSTALAÇÃO. AF_01/2020</v>
      </c>
      <c r="D5784" s="94" t="str">
        <f>Cartilha_GLOBAL!D5784</f>
        <v>UN</v>
      </c>
      <c r="E5784" s="105">
        <f>Cartilha_GLOBAL!$E5784</f>
        <v>273.76</v>
      </c>
      <c r="F5784" s="182">
        <f>Cartilha_GLOBAL!$F5784</f>
        <v>336.01</v>
      </c>
      <c r="G5784" s="108"/>
      <c r="H5784" s="107">
        <f t="shared" si="357"/>
        <v>0</v>
      </c>
      <c r="I5784" s="143">
        <f t="shared" si="358"/>
        <v>0</v>
      </c>
      <c r="J5784" s="142"/>
      <c r="K5784" s="145"/>
      <c r="L5784" s="7" t="str">
        <f t="shared" si="359"/>
        <v/>
      </c>
      <c r="M5784" s="7" t="str">
        <f t="shared" si="360"/>
        <v/>
      </c>
      <c r="N5784" s="7" t="str">
        <f>Cartilha_GLOBAL!N5784</f>
        <v/>
      </c>
      <c r="O5784" s="144"/>
      <c r="Q5784" s="151"/>
      <c r="R5784" s="152">
        <v>0</v>
      </c>
      <c r="T5784" s="153">
        <f>IF(Cartilha_GLOBAL!R5784=0,0,IF(Cartilha_GLOBAL!R5784&gt;0,"c","b"))</f>
        <v>0</v>
      </c>
    </row>
    <row r="5785" ht="12.75" hidden="1" spans="1:20">
      <c r="A5785" s="154" t="str">
        <f>Cartilha_GLOBAL!A5785</f>
        <v>9.4.5</v>
      </c>
      <c r="B5785" s="100">
        <f>Cartilha_GLOBAL!B5785</f>
        <v>0</v>
      </c>
      <c r="C5785" s="161" t="str">
        <f>Cartilha_GLOBAL!C5785</f>
        <v>LAVATORIOS</v>
      </c>
      <c r="D5785" s="94">
        <f>Cartilha_GLOBAL!D5785</f>
        <v>0</v>
      </c>
      <c r="E5785" s="105">
        <f>Cartilha_GLOBAL!$E5785</f>
        <v>0</v>
      </c>
      <c r="F5785" s="182">
        <f>Cartilha_GLOBAL!$F5785</f>
        <v>0</v>
      </c>
      <c r="G5785" s="187"/>
      <c r="H5785" s="187">
        <f t="shared" si="357"/>
        <v>0</v>
      </c>
      <c r="I5785" s="188">
        <f t="shared" si="358"/>
        <v>0</v>
      </c>
      <c r="J5785" s="142"/>
      <c r="K5785" s="145" t="str">
        <f>IF(SUM(I5786:I5792)&gt;0,"xx","")</f>
        <v/>
      </c>
      <c r="L5785" s="7" t="str">
        <f t="shared" si="359"/>
        <v/>
      </c>
      <c r="M5785" s="7" t="str">
        <f t="shared" si="360"/>
        <v/>
      </c>
      <c r="N5785" s="7" t="str">
        <f>Cartilha_GLOBAL!N5785</f>
        <v/>
      </c>
      <c r="O5785" s="144"/>
      <c r="Q5785" s="151"/>
      <c r="R5785" s="152">
        <v>0</v>
      </c>
      <c r="T5785" s="153">
        <f>IF(Cartilha_GLOBAL!R5785=0,0,IF(Cartilha_GLOBAL!R5785&gt;0,"c","b"))</f>
        <v>0</v>
      </c>
    </row>
    <row r="5786" ht="33.75" hidden="1" spans="1:20">
      <c r="A5786" s="158">
        <f>Cartilha_GLOBAL!A5786</f>
        <v>86941</v>
      </c>
      <c r="B5786" s="100" t="str">
        <f>Cartilha_GLOBAL!B5786</f>
        <v>SINAPI</v>
      </c>
      <c r="C5786" s="104" t="str">
        <f>Cartilha_GLOBAL!C5786</f>
        <v>LAVATÓRIO LOUÇA BRANCA COM COLUNA, 45 X 55CM OU EQUIVALENTE, PADRÃO MÉDIO, INCLUSO SIFÃO TIPO GARRAFA, VÁLVULA E ENGATE FLEXÍVEL DE 40CM EM METAL CROMADO, COM TORNEIRA CROMADA DE MESA, PADRÃO MÉDIO - FORNECIMENTO E INSTALAÇÃO. AF_01/2020</v>
      </c>
      <c r="D5786" s="94" t="str">
        <f>Cartilha_GLOBAL!D5786</f>
        <v>UN</v>
      </c>
      <c r="E5786" s="105">
        <f>Cartilha_GLOBAL!$E5786</f>
        <v>1082.75</v>
      </c>
      <c r="F5786" s="182">
        <f>Cartilha_GLOBAL!$F5786</f>
        <v>1328.97</v>
      </c>
      <c r="G5786" s="108"/>
      <c r="H5786" s="107">
        <f t="shared" si="357"/>
        <v>0</v>
      </c>
      <c r="I5786" s="143">
        <f t="shared" si="358"/>
        <v>0</v>
      </c>
      <c r="J5786" s="142"/>
      <c r="K5786" s="145"/>
      <c r="L5786" s="7" t="str">
        <f t="shared" si="359"/>
        <v/>
      </c>
      <c r="M5786" s="7" t="str">
        <f t="shared" si="360"/>
        <v/>
      </c>
      <c r="N5786" s="7" t="str">
        <f>Cartilha_GLOBAL!N5786</f>
        <v/>
      </c>
      <c r="O5786" s="144"/>
      <c r="Q5786" s="151"/>
      <c r="R5786" s="152">
        <v>0</v>
      </c>
      <c r="T5786" s="153">
        <f>IF(Cartilha_GLOBAL!R5786=0,0,IF(Cartilha_GLOBAL!R5786&gt;0,"c","b"))</f>
        <v>0</v>
      </c>
    </row>
    <row r="5787" ht="22.5" hidden="1" spans="1:20">
      <c r="A5787" s="158">
        <f>Cartilha_GLOBAL!A5787</f>
        <v>86903</v>
      </c>
      <c r="B5787" s="100" t="str">
        <f>Cartilha_GLOBAL!B5787</f>
        <v>SINAPI</v>
      </c>
      <c r="C5787" s="104" t="str">
        <f>Cartilha_GLOBAL!C5787</f>
        <v>LAVATÓRIO LOUÇA BRANCA COM COLUNA, 45 X 55CM OU EQUIVALENTE, PADRÃO MÉDIO - FORNECIMENTO E INSTALAÇÃO. AF_01/2020</v>
      </c>
      <c r="D5787" s="94" t="str">
        <f>Cartilha_GLOBAL!D5787</f>
        <v>UN</v>
      </c>
      <c r="E5787" s="105">
        <f>Cartilha_GLOBAL!$E5787</f>
        <v>356.03</v>
      </c>
      <c r="F5787" s="182">
        <f>Cartilha_GLOBAL!$F5787</f>
        <v>436.99</v>
      </c>
      <c r="G5787" s="108"/>
      <c r="H5787" s="107">
        <f t="shared" si="357"/>
        <v>0</v>
      </c>
      <c r="I5787" s="143">
        <f t="shared" si="358"/>
        <v>0</v>
      </c>
      <c r="J5787" s="142"/>
      <c r="K5787" s="145"/>
      <c r="L5787" s="7" t="str">
        <f t="shared" si="359"/>
        <v/>
      </c>
      <c r="M5787" s="7" t="str">
        <f t="shared" si="360"/>
        <v/>
      </c>
      <c r="N5787" s="7" t="str">
        <f>Cartilha_GLOBAL!N5787</f>
        <v/>
      </c>
      <c r="O5787" s="144"/>
      <c r="Q5787" s="151"/>
      <c r="R5787" s="152">
        <v>0</v>
      </c>
      <c r="T5787" s="153">
        <f>IF(Cartilha_GLOBAL!R5787=0,0,IF(Cartilha_GLOBAL!R5787&gt;0,"c","b"))</f>
        <v>0</v>
      </c>
    </row>
    <row r="5788" ht="22.5" hidden="1" spans="1:20">
      <c r="A5788" s="158">
        <f>Cartilha_GLOBAL!A5788</f>
        <v>86904</v>
      </c>
      <c r="B5788" s="100" t="str">
        <f>Cartilha_GLOBAL!B5788</f>
        <v>SINAPI</v>
      </c>
      <c r="C5788" s="104" t="str">
        <f>Cartilha_GLOBAL!C5788</f>
        <v>LAVATÓRIO LOUÇA BRANCA SUSPENSO, 29,5 X 39CM OU EQUIVALENTE, PADRÃO POPULAR - FORNECIMENTO E INSTALAÇÃO. AF_01/2020</v>
      </c>
      <c r="D5788" s="94" t="str">
        <f>Cartilha_GLOBAL!D5788</f>
        <v>UN</v>
      </c>
      <c r="E5788" s="105">
        <f>Cartilha_GLOBAL!$E5788</f>
        <v>148.4</v>
      </c>
      <c r="F5788" s="182">
        <f>Cartilha_GLOBAL!$F5788</f>
        <v>182.15</v>
      </c>
      <c r="G5788" s="108"/>
      <c r="H5788" s="107">
        <f t="shared" si="357"/>
        <v>0</v>
      </c>
      <c r="I5788" s="143">
        <f t="shared" si="358"/>
        <v>0</v>
      </c>
      <c r="J5788" s="142"/>
      <c r="K5788" s="228"/>
      <c r="L5788" s="7" t="str">
        <f t="shared" si="359"/>
        <v/>
      </c>
      <c r="M5788" s="7" t="str">
        <f t="shared" si="360"/>
        <v/>
      </c>
      <c r="N5788" s="7" t="str">
        <f>Cartilha_GLOBAL!N5788</f>
        <v/>
      </c>
      <c r="O5788" s="144"/>
      <c r="Q5788" s="151"/>
      <c r="R5788" s="152">
        <v>0</v>
      </c>
      <c r="T5788" s="153">
        <f>IF(Cartilha_GLOBAL!R5788=0,0,IF(Cartilha_GLOBAL!R5788&gt;0,"c","b"))</f>
        <v>0</v>
      </c>
    </row>
    <row r="5789" ht="33.75" hidden="1" spans="1:20">
      <c r="A5789" s="158">
        <f>Cartilha_GLOBAL!A5789</f>
        <v>86943</v>
      </c>
      <c r="B5789" s="100" t="str">
        <f>Cartilha_GLOBAL!B5789</f>
        <v>SINAPI</v>
      </c>
      <c r="C5789" s="104" t="str">
        <f>Cartilha_GLOBAL!C5789</f>
        <v>LAVATÓRIO LOUÇA BRANCA SUSPENSO, 29,5 X 39CM OU EQUIVALENTE, PADRÃO POPULAR, INCLUSO SIFÃO FLEXÍVEL EM PVC, VÁLVULA E ENGATE FLEXÍVEL 30CM EM PLÁSTICO E TORNEIRA CROMADA DE MESA, PADRÃO POPULAR - FORNECIMENTO E INSTALAÇÃO. AF_01/2020</v>
      </c>
      <c r="D5789" s="94" t="str">
        <f>Cartilha_GLOBAL!D5789</f>
        <v>UN</v>
      </c>
      <c r="E5789" s="105">
        <f>Cartilha_GLOBAL!$E5789</f>
        <v>244.05</v>
      </c>
      <c r="F5789" s="182">
        <f>Cartilha_GLOBAL!$F5789</f>
        <v>299.55</v>
      </c>
      <c r="G5789" s="108"/>
      <c r="H5789" s="107">
        <f t="shared" si="357"/>
        <v>0</v>
      </c>
      <c r="I5789" s="143">
        <f t="shared" si="358"/>
        <v>0</v>
      </c>
      <c r="J5789" s="142"/>
      <c r="K5789" s="228"/>
      <c r="L5789" s="7" t="str">
        <f t="shared" si="359"/>
        <v/>
      </c>
      <c r="M5789" s="7" t="str">
        <f t="shared" si="360"/>
        <v/>
      </c>
      <c r="N5789" s="7" t="str">
        <f>Cartilha_GLOBAL!N5789</f>
        <v/>
      </c>
      <c r="O5789" s="144"/>
      <c r="Q5789" s="151"/>
      <c r="R5789" s="152">
        <v>0</v>
      </c>
      <c r="T5789" s="153">
        <f>IF(Cartilha_GLOBAL!R5789=0,0,IF(Cartilha_GLOBAL!R5789&gt;0,"c","b"))</f>
        <v>0</v>
      </c>
    </row>
    <row r="5790" ht="33.75" hidden="1" spans="1:20">
      <c r="A5790" s="158">
        <f>Cartilha_GLOBAL!A5790</f>
        <v>86942</v>
      </c>
      <c r="B5790" s="100" t="str">
        <f>Cartilha_GLOBAL!B5790</f>
        <v>SINAPI</v>
      </c>
      <c r="C5790" s="104" t="str">
        <f>Cartilha_GLOBAL!C5790</f>
        <v>LAVATÓRIO LOUÇA BRANCA SUSPENSO, 29,5 X 39CM OU EQUIVALENTE, PADRÃO POPULAR, INCLUSO SIFÃO TIPO GARRAFA EM PVC, VÁLVULA E ENGATE FLEXÍVEL 30CM EM PLÁSTICO E TORNEIRA CROMADA DE MESA, PADRÃO POPULAR - FORNECIMENTO E INSTALAÇÃO. AF_01/2020</v>
      </c>
      <c r="D5790" s="94" t="str">
        <f>Cartilha_GLOBAL!D5790</f>
        <v>UN</v>
      </c>
      <c r="E5790" s="105">
        <f>Cartilha_GLOBAL!$E5790</f>
        <v>254.57</v>
      </c>
      <c r="F5790" s="182">
        <f>Cartilha_GLOBAL!$F5790</f>
        <v>312.46</v>
      </c>
      <c r="G5790" s="108"/>
      <c r="H5790" s="107">
        <f t="shared" si="357"/>
        <v>0</v>
      </c>
      <c r="I5790" s="143">
        <f t="shared" si="358"/>
        <v>0</v>
      </c>
      <c r="J5790" s="142"/>
      <c r="K5790" s="228"/>
      <c r="L5790" s="7" t="str">
        <f t="shared" si="359"/>
        <v/>
      </c>
      <c r="M5790" s="7" t="str">
        <f t="shared" si="360"/>
        <v/>
      </c>
      <c r="N5790" s="7" t="str">
        <f>Cartilha_GLOBAL!N5790</f>
        <v/>
      </c>
      <c r="O5790" s="144"/>
      <c r="Q5790" s="151"/>
      <c r="R5790" s="152">
        <v>0</v>
      </c>
      <c r="T5790" s="153">
        <f>IF(Cartilha_GLOBAL!R5790=0,0,IF(Cartilha_GLOBAL!R5790&gt;0,"c","b"))</f>
        <v>0</v>
      </c>
    </row>
    <row r="5791" ht="33.75" hidden="1" spans="1:20">
      <c r="A5791" s="158">
        <f>Cartilha_GLOBAL!A5791</f>
        <v>86939</v>
      </c>
      <c r="B5791" s="100" t="str">
        <f>Cartilha_GLOBAL!B5791</f>
        <v>SINAPI</v>
      </c>
      <c r="C5791" s="104" t="str">
        <f>Cartilha_GLOBAL!C5791</f>
        <v>LAVATÓRIO LOUÇA BRANCA COM COLUNA, *44 X 35,5* CM, PADRÃO POPULAR, INCLUSO SIFÃO FLEXÍVEL EM PVC, VÁLVULA E ENGATE FLEXÍVEL 30CM EM PLÁSTICO E COM TORNEIRA CROMADA PADRÃO POPULAR - FORNECIMENTO E INSTALAÇÃO. AF_01/2020</v>
      </c>
      <c r="D5791" s="94" t="str">
        <f>Cartilha_GLOBAL!D5791</f>
        <v>UN</v>
      </c>
      <c r="E5791" s="105">
        <f>Cartilha_GLOBAL!$E5791</f>
        <v>406.24</v>
      </c>
      <c r="F5791" s="182">
        <f>Cartilha_GLOBAL!$F5791</f>
        <v>498.62</v>
      </c>
      <c r="G5791" s="108"/>
      <c r="H5791" s="107">
        <f t="shared" si="357"/>
        <v>0</v>
      </c>
      <c r="I5791" s="143">
        <f t="shared" si="358"/>
        <v>0</v>
      </c>
      <c r="J5791" s="142"/>
      <c r="K5791" s="145"/>
      <c r="L5791" s="7" t="str">
        <f t="shared" si="359"/>
        <v/>
      </c>
      <c r="M5791" s="7" t="str">
        <f t="shared" si="360"/>
        <v/>
      </c>
      <c r="N5791" s="7" t="str">
        <f>Cartilha_GLOBAL!N5791</f>
        <v/>
      </c>
      <c r="O5791" s="144"/>
      <c r="Q5791" s="151"/>
      <c r="R5791" s="152">
        <v>0</v>
      </c>
      <c r="T5791" s="153">
        <f>IF(Cartilha_GLOBAL!R5791=0,0,IF(Cartilha_GLOBAL!R5791&gt;0,"c","b"))</f>
        <v>0</v>
      </c>
    </row>
    <row r="5792" ht="33.75" hidden="1" spans="1:20">
      <c r="A5792" s="158">
        <f>Cartilha_GLOBAL!A5792</f>
        <v>86940</v>
      </c>
      <c r="B5792" s="100" t="str">
        <f>Cartilha_GLOBAL!B5792</f>
        <v>SINAPI</v>
      </c>
      <c r="C5792" s="104" t="str">
        <f>Cartilha_GLOBAL!C5792</f>
        <v>LAVATÓRIO LOUÇA BRANCA COM COLUNA, 45 X 55CM OU EQUIVALENTE, PADRÃO MÉDIO, INCLUSO SIFÃO TIPO GARRAFA, VÁLVULA E ENGATE FLEXÍVEL DE 40CM EM METAL CROMADO, COM APARELHO MISTURADOR PADRÃO MÉDIO - FORNECIMENTO E INSTALAÇÃO. AF_01/2020</v>
      </c>
      <c r="D5792" s="94" t="str">
        <f>Cartilha_GLOBAL!D5792</f>
        <v>UN</v>
      </c>
      <c r="E5792" s="105">
        <f>Cartilha_GLOBAL!$E5792</f>
        <v>1395.99</v>
      </c>
      <c r="F5792" s="182">
        <f>Cartilha_GLOBAL!$F5792</f>
        <v>1713.44</v>
      </c>
      <c r="G5792" s="108"/>
      <c r="H5792" s="107">
        <f t="shared" si="357"/>
        <v>0</v>
      </c>
      <c r="I5792" s="143">
        <f t="shared" si="358"/>
        <v>0</v>
      </c>
      <c r="J5792" s="142"/>
      <c r="K5792" s="145"/>
      <c r="L5792" s="7" t="str">
        <f t="shared" si="359"/>
        <v/>
      </c>
      <c r="M5792" s="7" t="str">
        <f t="shared" si="360"/>
        <v/>
      </c>
      <c r="N5792" s="7" t="str">
        <f>Cartilha_GLOBAL!N5792</f>
        <v/>
      </c>
      <c r="O5792" s="144"/>
      <c r="Q5792" s="151"/>
      <c r="R5792" s="152">
        <v>0</v>
      </c>
      <c r="T5792" s="153">
        <f>IF(Cartilha_GLOBAL!R5792=0,0,IF(Cartilha_GLOBAL!R5792&gt;0,"c","b"))</f>
        <v>0</v>
      </c>
    </row>
    <row r="5793" ht="12.75" hidden="1" spans="1:20">
      <c r="A5793" s="154" t="str">
        <f>Cartilha_GLOBAL!A5793</f>
        <v>9.4.6</v>
      </c>
      <c r="B5793" s="100">
        <f>Cartilha_GLOBAL!B5793</f>
        <v>0</v>
      </c>
      <c r="C5793" s="161" t="str">
        <f>Cartilha_GLOBAL!C5793</f>
        <v>TORNEIRAS E MISTURADORES</v>
      </c>
      <c r="D5793" s="94">
        <f>Cartilha_GLOBAL!D5793</f>
        <v>0</v>
      </c>
      <c r="E5793" s="105">
        <f>Cartilha_GLOBAL!$E5793</f>
        <v>0</v>
      </c>
      <c r="F5793" s="182">
        <f>Cartilha_GLOBAL!$F5793</f>
        <v>0</v>
      </c>
      <c r="G5793" s="187"/>
      <c r="H5793" s="187">
        <f t="shared" si="357"/>
        <v>0</v>
      </c>
      <c r="I5793" s="188">
        <f t="shared" si="358"/>
        <v>0</v>
      </c>
      <c r="J5793" s="142"/>
      <c r="K5793" s="145" t="str">
        <f>IF(SUM(I5794:I5807)&gt;0,"xx","")</f>
        <v/>
      </c>
      <c r="L5793" s="7" t="str">
        <f t="shared" si="359"/>
        <v/>
      </c>
      <c r="M5793" s="7" t="str">
        <f t="shared" si="360"/>
        <v/>
      </c>
      <c r="N5793" s="7" t="str">
        <f>Cartilha_GLOBAL!N5793</f>
        <v/>
      </c>
      <c r="O5793" s="144"/>
      <c r="Q5793" s="151"/>
      <c r="R5793" s="152">
        <v>0</v>
      </c>
      <c r="T5793" s="153">
        <f>IF(Cartilha_GLOBAL!R5793=0,0,IF(Cartilha_GLOBAL!R5793&gt;0,"c","b"))</f>
        <v>0</v>
      </c>
    </row>
    <row r="5794" ht="22.5" hidden="1" spans="1:20">
      <c r="A5794" s="158">
        <f>Cartilha_GLOBAL!A5794</f>
        <v>86906</v>
      </c>
      <c r="B5794" s="100" t="str">
        <f>Cartilha_GLOBAL!B5794</f>
        <v>SINAPI</v>
      </c>
      <c r="C5794" s="104" t="str">
        <f>Cartilha_GLOBAL!C5794</f>
        <v>TORNEIRA CROMADA DE MESA, 1/2 OU 3/4, PARA LAVATÓRIO, PADRÃO POPULAR - FORNECIMENTO E INSTALAÇÃO. AF_01/2020</v>
      </c>
      <c r="D5794" s="94" t="str">
        <f>Cartilha_GLOBAL!D5794</f>
        <v>UN</v>
      </c>
      <c r="E5794" s="105">
        <f>Cartilha_GLOBAL!$E5794</f>
        <v>60.91</v>
      </c>
      <c r="F5794" s="182">
        <f>Cartilha_GLOBAL!$F5794</f>
        <v>74.76</v>
      </c>
      <c r="G5794" s="108"/>
      <c r="H5794" s="107">
        <f t="shared" si="357"/>
        <v>0</v>
      </c>
      <c r="I5794" s="143">
        <f t="shared" si="358"/>
        <v>0</v>
      </c>
      <c r="J5794" s="142"/>
      <c r="K5794" s="145"/>
      <c r="L5794" s="7" t="str">
        <f t="shared" si="359"/>
        <v/>
      </c>
      <c r="M5794" s="7" t="str">
        <f t="shared" si="360"/>
        <v/>
      </c>
      <c r="N5794" s="7" t="str">
        <f>Cartilha_GLOBAL!N5794</f>
        <v/>
      </c>
      <c r="O5794" s="144"/>
      <c r="Q5794" s="151"/>
      <c r="R5794" s="152">
        <v>0</v>
      </c>
      <c r="T5794" s="153">
        <f>IF(Cartilha_GLOBAL!R5794=0,0,IF(Cartilha_GLOBAL!R5794&gt;0,"c","b"))</f>
        <v>0</v>
      </c>
    </row>
    <row r="5795" ht="22.5" hidden="1" spans="1:20">
      <c r="A5795" s="158">
        <f>Cartilha_GLOBAL!A5795</f>
        <v>86908</v>
      </c>
      <c r="B5795" s="100" t="str">
        <f>Cartilha_GLOBAL!B5795</f>
        <v>SINAPI</v>
      </c>
      <c r="C5795" s="104" t="str">
        <f>Cartilha_GLOBAL!C5795</f>
        <v>APARELHO MISTURADOR DE MESA PARA PIA DE COZINHA, PADRÃO MÉDIO - FORNECIMENTO E INSTALAÇÃO. AF_01/2020</v>
      </c>
      <c r="D5795" s="94" t="str">
        <f>Cartilha_GLOBAL!D5795</f>
        <v>UN</v>
      </c>
      <c r="E5795" s="105">
        <f>Cartilha_GLOBAL!$E5795</f>
        <v>388.56</v>
      </c>
      <c r="F5795" s="182">
        <f>Cartilha_GLOBAL!$F5795</f>
        <v>476.92</v>
      </c>
      <c r="G5795" s="108"/>
      <c r="H5795" s="107">
        <f t="shared" si="357"/>
        <v>0</v>
      </c>
      <c r="I5795" s="143">
        <f t="shared" si="358"/>
        <v>0</v>
      </c>
      <c r="J5795" s="142"/>
      <c r="K5795" s="145"/>
      <c r="L5795" s="7" t="str">
        <f t="shared" si="359"/>
        <v/>
      </c>
      <c r="M5795" s="7" t="str">
        <f t="shared" si="360"/>
        <v/>
      </c>
      <c r="N5795" s="7" t="str">
        <f>Cartilha_GLOBAL!N5795</f>
        <v/>
      </c>
      <c r="O5795" s="144"/>
      <c r="Q5795" s="151"/>
      <c r="R5795" s="152">
        <v>0</v>
      </c>
      <c r="T5795" s="153">
        <f>IF(Cartilha_GLOBAL!R5795=0,0,IF(Cartilha_GLOBAL!R5795&gt;0,"c","b"))</f>
        <v>0</v>
      </c>
    </row>
    <row r="5796" ht="22.5" hidden="1" spans="1:20">
      <c r="A5796" s="158">
        <f>Cartilha_GLOBAL!A5796</f>
        <v>86909</v>
      </c>
      <c r="B5796" s="100" t="str">
        <f>Cartilha_GLOBAL!B5796</f>
        <v>SINAPI</v>
      </c>
      <c r="C5796" s="104" t="str">
        <f>Cartilha_GLOBAL!C5796</f>
        <v>TORNEIRA CROMADA TUBO MÓVEL, DE MESA, 1/2 OU 3/4, PARA PIA DE COZINHA, PADRÃO ALTO - FORNECIMENTO E INSTALAÇÃO. AF_01/2020</v>
      </c>
      <c r="D5796" s="94" t="str">
        <f>Cartilha_GLOBAL!D5796</f>
        <v>UN</v>
      </c>
      <c r="E5796" s="105">
        <f>Cartilha_GLOBAL!$E5796</f>
        <v>105.72</v>
      </c>
      <c r="F5796" s="182">
        <f>Cartilha_GLOBAL!$F5796</f>
        <v>129.76</v>
      </c>
      <c r="G5796" s="108"/>
      <c r="H5796" s="107">
        <f t="shared" si="357"/>
        <v>0</v>
      </c>
      <c r="I5796" s="143">
        <f t="shared" si="358"/>
        <v>0</v>
      </c>
      <c r="J5796" s="142"/>
      <c r="K5796" s="228"/>
      <c r="L5796" s="7" t="str">
        <f t="shared" si="359"/>
        <v/>
      </c>
      <c r="M5796" s="7" t="str">
        <f t="shared" si="360"/>
        <v/>
      </c>
      <c r="N5796" s="7" t="str">
        <f>Cartilha_GLOBAL!N5796</f>
        <v/>
      </c>
      <c r="O5796" s="144"/>
      <c r="Q5796" s="151"/>
      <c r="R5796" s="152">
        <v>0</v>
      </c>
      <c r="T5796" s="153">
        <f>IF(Cartilha_GLOBAL!R5796=0,0,IF(Cartilha_GLOBAL!R5796&gt;0,"c","b"))</f>
        <v>0</v>
      </c>
    </row>
    <row r="5797" ht="22.5" hidden="1" spans="1:20">
      <c r="A5797" s="158">
        <f>Cartilha_GLOBAL!A5797</f>
        <v>86910</v>
      </c>
      <c r="B5797" s="100" t="str">
        <f>Cartilha_GLOBAL!B5797</f>
        <v>SINAPI</v>
      </c>
      <c r="C5797" s="104" t="str">
        <f>Cartilha_GLOBAL!C5797</f>
        <v>TORNEIRA CROMADA TUBO MÓVEL, DE PAREDE, 1/2 OU 3/4, PARA PIA DE COZINHA, PADRÃO MÉDIO - FORNECIMENTO E INSTALAÇÃO. AF_01/2020</v>
      </c>
      <c r="D5797" s="94" t="str">
        <f>Cartilha_GLOBAL!D5797</f>
        <v>UN</v>
      </c>
      <c r="E5797" s="105">
        <f>Cartilha_GLOBAL!$E5797</f>
        <v>103.43</v>
      </c>
      <c r="F5797" s="182">
        <f>Cartilha_GLOBAL!$F5797</f>
        <v>126.95</v>
      </c>
      <c r="G5797" s="108"/>
      <c r="H5797" s="107">
        <f t="shared" si="357"/>
        <v>0</v>
      </c>
      <c r="I5797" s="143">
        <f t="shared" si="358"/>
        <v>0</v>
      </c>
      <c r="J5797" s="142"/>
      <c r="K5797" s="228"/>
      <c r="L5797" s="7" t="str">
        <f t="shared" si="359"/>
        <v/>
      </c>
      <c r="M5797" s="7" t="str">
        <f t="shared" si="360"/>
        <v/>
      </c>
      <c r="N5797" s="7" t="str">
        <f>Cartilha_GLOBAL!N5797</f>
        <v/>
      </c>
      <c r="O5797" s="144"/>
      <c r="Q5797" s="151"/>
      <c r="R5797" s="152">
        <v>0</v>
      </c>
      <c r="T5797" s="153">
        <f>IF(Cartilha_GLOBAL!R5797=0,0,IF(Cartilha_GLOBAL!R5797&gt;0,"c","b"))</f>
        <v>0</v>
      </c>
    </row>
    <row r="5798" ht="22.5" hidden="1" spans="1:20">
      <c r="A5798" s="158">
        <f>Cartilha_GLOBAL!A5798</f>
        <v>86911</v>
      </c>
      <c r="B5798" s="100" t="str">
        <f>Cartilha_GLOBAL!B5798</f>
        <v>SINAPI</v>
      </c>
      <c r="C5798" s="104" t="str">
        <f>Cartilha_GLOBAL!C5798</f>
        <v>TORNEIRA CROMADA LONGA, DE PAREDE, 1/2 OU 3/4, PARA PIA DE COZINHA, PADRÃO POPULAR - FORNECIMENTO E INSTALAÇÃO. AF_01/2020</v>
      </c>
      <c r="D5798" s="94" t="str">
        <f>Cartilha_GLOBAL!D5798</f>
        <v>UN</v>
      </c>
      <c r="E5798" s="105">
        <f>Cartilha_GLOBAL!$E5798</f>
        <v>71.33</v>
      </c>
      <c r="F5798" s="182">
        <f>Cartilha_GLOBAL!$F5798</f>
        <v>87.55</v>
      </c>
      <c r="G5798" s="108"/>
      <c r="H5798" s="107">
        <f t="shared" si="357"/>
        <v>0</v>
      </c>
      <c r="I5798" s="143">
        <f t="shared" si="358"/>
        <v>0</v>
      </c>
      <c r="J5798" s="142"/>
      <c r="K5798" s="228"/>
      <c r="L5798" s="7" t="str">
        <f t="shared" si="359"/>
        <v/>
      </c>
      <c r="M5798" s="7" t="str">
        <f t="shared" si="360"/>
        <v/>
      </c>
      <c r="N5798" s="7" t="str">
        <f>Cartilha_GLOBAL!N5798</f>
        <v/>
      </c>
      <c r="O5798" s="144"/>
      <c r="Q5798" s="151"/>
      <c r="R5798" s="152">
        <v>0</v>
      </c>
      <c r="T5798" s="153">
        <f>IF(Cartilha_GLOBAL!R5798=0,0,IF(Cartilha_GLOBAL!R5798&gt;0,"c","b"))</f>
        <v>0</v>
      </c>
    </row>
    <row r="5799" ht="22.5" hidden="1" spans="1:20">
      <c r="A5799" s="158">
        <f>Cartilha_GLOBAL!A5799</f>
        <v>86913</v>
      </c>
      <c r="B5799" s="100" t="str">
        <f>Cartilha_GLOBAL!B5799</f>
        <v>SINAPI</v>
      </c>
      <c r="C5799" s="104" t="str">
        <f>Cartilha_GLOBAL!C5799</f>
        <v>TORNEIRA CROMADA 1/2 OU 3/4 PARA TANQUE, PADRÃO POPULAR - FORNECIMENTO E INSTALAÇÃO. AF_01/2020</v>
      </c>
      <c r="D5799" s="94" t="str">
        <f>Cartilha_GLOBAL!D5799</f>
        <v>UN</v>
      </c>
      <c r="E5799" s="105">
        <f>Cartilha_GLOBAL!$E5799</f>
        <v>45.78</v>
      </c>
      <c r="F5799" s="182">
        <f>Cartilha_GLOBAL!$F5799</f>
        <v>56.19</v>
      </c>
      <c r="G5799" s="108"/>
      <c r="H5799" s="107">
        <f t="shared" si="357"/>
        <v>0</v>
      </c>
      <c r="I5799" s="143">
        <f t="shared" si="358"/>
        <v>0</v>
      </c>
      <c r="J5799" s="142"/>
      <c r="K5799" s="228"/>
      <c r="L5799" s="7" t="str">
        <f t="shared" si="359"/>
        <v/>
      </c>
      <c r="M5799" s="7" t="str">
        <f t="shared" si="360"/>
        <v/>
      </c>
      <c r="N5799" s="7" t="str">
        <f>Cartilha_GLOBAL!N5799</f>
        <v/>
      </c>
      <c r="O5799" s="144"/>
      <c r="Q5799" s="151"/>
      <c r="R5799" s="152">
        <v>0</v>
      </c>
      <c r="T5799" s="153">
        <f>IF(Cartilha_GLOBAL!R5799=0,0,IF(Cartilha_GLOBAL!R5799&gt;0,"c","b"))</f>
        <v>0</v>
      </c>
    </row>
    <row r="5800" ht="22.5" hidden="1" spans="1:20">
      <c r="A5800" s="158">
        <f>Cartilha_GLOBAL!A5800</f>
        <v>86914</v>
      </c>
      <c r="B5800" s="100" t="str">
        <f>Cartilha_GLOBAL!B5800</f>
        <v>SINAPI</v>
      </c>
      <c r="C5800" s="104" t="str">
        <f>Cartilha_GLOBAL!C5800</f>
        <v>TORNEIRA CROMADA 1/2 OU 3/4 PARA TANQUE, PADRÃO MÉDIO - FORNECIMENTO E INSTALAÇÃO. AF_01/2020</v>
      </c>
      <c r="D5800" s="94" t="str">
        <f>Cartilha_GLOBAL!D5800</f>
        <v>UN</v>
      </c>
      <c r="E5800" s="105">
        <f>Cartilha_GLOBAL!$E5800</f>
        <v>80.38</v>
      </c>
      <c r="F5800" s="182">
        <f>Cartilha_GLOBAL!$F5800</f>
        <v>98.66</v>
      </c>
      <c r="G5800" s="108"/>
      <c r="H5800" s="107">
        <f t="shared" si="357"/>
        <v>0</v>
      </c>
      <c r="I5800" s="143">
        <f t="shared" si="358"/>
        <v>0</v>
      </c>
      <c r="J5800" s="142"/>
      <c r="K5800" s="145"/>
      <c r="L5800" s="7" t="str">
        <f t="shared" si="359"/>
        <v/>
      </c>
      <c r="M5800" s="7" t="str">
        <f t="shared" si="360"/>
        <v/>
      </c>
      <c r="N5800" s="7" t="str">
        <f>Cartilha_GLOBAL!N5800</f>
        <v/>
      </c>
      <c r="O5800" s="144"/>
      <c r="Q5800" s="151"/>
      <c r="R5800" s="152">
        <v>0</v>
      </c>
      <c r="T5800" s="153">
        <f>IF(Cartilha_GLOBAL!R5800=0,0,IF(Cartilha_GLOBAL!R5800&gt;0,"c","b"))</f>
        <v>0</v>
      </c>
    </row>
    <row r="5801" ht="22.5" hidden="1" spans="1:20">
      <c r="A5801" s="158">
        <f>Cartilha_GLOBAL!A5801</f>
        <v>86915</v>
      </c>
      <c r="B5801" s="100" t="str">
        <f>Cartilha_GLOBAL!B5801</f>
        <v>SINAPI</v>
      </c>
      <c r="C5801" s="104" t="str">
        <f>Cartilha_GLOBAL!C5801</f>
        <v>TORNEIRA CROMADA DE MESA, 1/2 OU 3/4, PARA LAVATÓRIO, PADRÃO MÉDIO - FORNECIMENTO E INSTALAÇÃO. AF_01/2020</v>
      </c>
      <c r="D5801" s="94" t="str">
        <f>Cartilha_GLOBAL!D5801</f>
        <v>UN</v>
      </c>
      <c r="E5801" s="105">
        <f>Cartilha_GLOBAL!$E5801</f>
        <v>115.33</v>
      </c>
      <c r="F5801" s="182">
        <f>Cartilha_GLOBAL!$F5801</f>
        <v>141.56</v>
      </c>
      <c r="G5801" s="108"/>
      <c r="H5801" s="107">
        <f t="shared" si="357"/>
        <v>0</v>
      </c>
      <c r="I5801" s="143">
        <f t="shared" si="358"/>
        <v>0</v>
      </c>
      <c r="J5801" s="142"/>
      <c r="K5801" s="145"/>
      <c r="L5801" s="7" t="str">
        <f t="shared" si="359"/>
        <v/>
      </c>
      <c r="M5801" s="7" t="str">
        <f t="shared" si="360"/>
        <v/>
      </c>
      <c r="N5801" s="7" t="str">
        <f>Cartilha_GLOBAL!N5801</f>
        <v/>
      </c>
      <c r="O5801" s="144"/>
      <c r="Q5801" s="151"/>
      <c r="R5801" s="152">
        <v>0</v>
      </c>
      <c r="T5801" s="153">
        <f>IF(Cartilha_GLOBAL!R5801=0,0,IF(Cartilha_GLOBAL!R5801&gt;0,"c","b"))</f>
        <v>0</v>
      </c>
    </row>
    <row r="5802" ht="12.75" hidden="1" spans="1:20">
      <c r="A5802" s="158">
        <f>Cartilha_GLOBAL!A5802</f>
        <v>86916</v>
      </c>
      <c r="B5802" s="100" t="str">
        <f>Cartilha_GLOBAL!B5802</f>
        <v>SINAPI</v>
      </c>
      <c r="C5802" s="104" t="str">
        <f>Cartilha_GLOBAL!C5802</f>
        <v>TORNEIRA PLÁSTICA 3/4 PARA TANQUE - FORNECIMENTO E INSTALAÇÃO. AF_01/2020</v>
      </c>
      <c r="D5802" s="94" t="str">
        <f>Cartilha_GLOBAL!D5802</f>
        <v>UN</v>
      </c>
      <c r="E5802" s="105">
        <f>Cartilha_GLOBAL!$E5802</f>
        <v>23.71</v>
      </c>
      <c r="F5802" s="182">
        <f>Cartilha_GLOBAL!$F5802</f>
        <v>29.1</v>
      </c>
      <c r="G5802" s="108"/>
      <c r="H5802" s="107">
        <f t="shared" si="357"/>
        <v>0</v>
      </c>
      <c r="I5802" s="143">
        <f t="shared" si="358"/>
        <v>0</v>
      </c>
      <c r="J5802" s="142"/>
      <c r="K5802" s="228"/>
      <c r="L5802" s="7" t="str">
        <f t="shared" si="359"/>
        <v/>
      </c>
      <c r="M5802" s="7" t="str">
        <f t="shared" si="360"/>
        <v/>
      </c>
      <c r="N5802" s="7" t="str">
        <f>Cartilha_GLOBAL!N5802</f>
        <v/>
      </c>
      <c r="O5802" s="144"/>
      <c r="Q5802" s="151"/>
      <c r="R5802" s="152">
        <v>0</v>
      </c>
      <c r="T5802" s="153">
        <f>IF(Cartilha_GLOBAL!R5802=0,0,IF(Cartilha_GLOBAL!R5802&gt;0,"c","b"))</f>
        <v>0</v>
      </c>
    </row>
    <row r="5803" ht="12.75" hidden="1" spans="1:20">
      <c r="A5803" s="158">
        <f>Cartilha_GLOBAL!A5803</f>
        <v>100853</v>
      </c>
      <c r="B5803" s="100" t="str">
        <f>Cartilha_GLOBAL!B5803</f>
        <v>SINAPI</v>
      </c>
      <c r="C5803" s="104" t="str">
        <f>Cartilha_GLOBAL!C5803</f>
        <v>TORNEIRA CROMADA DE MESA PARA LAVATORIO, TIPO MONOCOMANDO. AF_01/2020</v>
      </c>
      <c r="D5803" s="94" t="str">
        <f>Cartilha_GLOBAL!D5803</f>
        <v>UN</v>
      </c>
      <c r="E5803" s="105">
        <f>Cartilha_GLOBAL!$E5803</f>
        <v>279.99</v>
      </c>
      <c r="F5803" s="182">
        <f>Cartilha_GLOBAL!$F5803</f>
        <v>343.66</v>
      </c>
      <c r="G5803" s="108"/>
      <c r="H5803" s="107">
        <f t="shared" si="357"/>
        <v>0</v>
      </c>
      <c r="I5803" s="143">
        <f t="shared" si="358"/>
        <v>0</v>
      </c>
      <c r="J5803" s="142"/>
      <c r="K5803" s="228"/>
      <c r="L5803" s="7" t="str">
        <f t="shared" si="359"/>
        <v/>
      </c>
      <c r="M5803" s="7" t="str">
        <f t="shared" si="360"/>
        <v/>
      </c>
      <c r="N5803" s="7" t="str">
        <f>Cartilha_GLOBAL!N5803</f>
        <v/>
      </c>
      <c r="O5803" s="144"/>
      <c r="Q5803" s="151"/>
      <c r="R5803" s="152">
        <v>0</v>
      </c>
      <c r="T5803" s="153">
        <f>IF(Cartilha_GLOBAL!R5803=0,0,IF(Cartilha_GLOBAL!R5803&gt;0,"c","b"))</f>
        <v>0</v>
      </c>
    </row>
    <row r="5804" ht="12.75" hidden="1" spans="1:20">
      <c r="A5804" s="158">
        <f>Cartilha_GLOBAL!A5804</f>
        <v>100854</v>
      </c>
      <c r="B5804" s="100" t="str">
        <f>Cartilha_GLOBAL!B5804</f>
        <v>SINAPI</v>
      </c>
      <c r="C5804" s="104" t="str">
        <f>Cartilha_GLOBAL!C5804</f>
        <v>TORNEIRA CROMADA DE MESA PARA LAVATÓRIO COM SENSOR DE PRESENCA. AF_01/2020</v>
      </c>
      <c r="D5804" s="94" t="str">
        <f>Cartilha_GLOBAL!D5804</f>
        <v>UN</v>
      </c>
      <c r="E5804" s="105">
        <f>Cartilha_GLOBAL!$E5804</f>
        <v>1434.46</v>
      </c>
      <c r="F5804" s="182">
        <f>Cartilha_GLOBAL!$F5804</f>
        <v>1760.66</v>
      </c>
      <c r="G5804" s="108"/>
      <c r="H5804" s="107">
        <f t="shared" si="357"/>
        <v>0</v>
      </c>
      <c r="I5804" s="143">
        <f t="shared" si="358"/>
        <v>0</v>
      </c>
      <c r="J5804" s="142"/>
      <c r="K5804" s="228"/>
      <c r="L5804" s="7" t="str">
        <f t="shared" si="359"/>
        <v/>
      </c>
      <c r="M5804" s="7" t="str">
        <f t="shared" si="360"/>
        <v/>
      </c>
      <c r="N5804" s="7" t="str">
        <f>Cartilha_GLOBAL!N5804</f>
        <v/>
      </c>
      <c r="O5804" s="144"/>
      <c r="Q5804" s="151"/>
      <c r="R5804" s="152">
        <v>0</v>
      </c>
      <c r="T5804" s="153">
        <f>IF(Cartilha_GLOBAL!R5804=0,0,IF(Cartilha_GLOBAL!R5804&gt;0,"c","b"))</f>
        <v>0</v>
      </c>
    </row>
    <row r="5805" ht="22.5" hidden="1" spans="1:20">
      <c r="A5805" s="158">
        <f>Cartilha_GLOBAL!A5805</f>
        <v>86905</v>
      </c>
      <c r="B5805" s="100" t="str">
        <f>Cartilha_GLOBAL!B5805</f>
        <v>SINAPI</v>
      </c>
      <c r="C5805" s="104" t="str">
        <f>Cartilha_GLOBAL!C5805</f>
        <v>APARELHO MISTURADOR DE MESA PARA LAVATÓRIO, PADRÃO MÉDIO - FORNECIMENTO E INSTALAÇÃO. AF_01/2020</v>
      </c>
      <c r="D5805" s="94" t="str">
        <f>Cartilha_GLOBAL!D5805</f>
        <v>UN</v>
      </c>
      <c r="E5805" s="105">
        <f>Cartilha_GLOBAL!$E5805</f>
        <v>328.3</v>
      </c>
      <c r="F5805" s="182">
        <f>Cartilha_GLOBAL!$F5805</f>
        <v>402.96</v>
      </c>
      <c r="G5805" s="108"/>
      <c r="H5805" s="107">
        <f t="shared" si="357"/>
        <v>0</v>
      </c>
      <c r="I5805" s="143">
        <f t="shared" si="358"/>
        <v>0</v>
      </c>
      <c r="J5805" s="142"/>
      <c r="K5805" s="145"/>
      <c r="L5805" s="7" t="str">
        <f t="shared" si="359"/>
        <v/>
      </c>
      <c r="M5805" s="7" t="str">
        <f t="shared" si="360"/>
        <v/>
      </c>
      <c r="N5805" s="7" t="str">
        <f>Cartilha_GLOBAL!N5805</f>
        <v/>
      </c>
      <c r="O5805" s="144"/>
      <c r="Q5805" s="151"/>
      <c r="R5805" s="152">
        <v>0</v>
      </c>
      <c r="T5805" s="153">
        <f>IF(Cartilha_GLOBAL!R5805=0,0,IF(Cartilha_GLOBAL!R5805&gt;0,"c","b"))</f>
        <v>0</v>
      </c>
    </row>
    <row r="5806" ht="22.5" hidden="1" spans="1:20">
      <c r="A5806" s="158">
        <f>Cartilha_GLOBAL!A5806</f>
        <v>86908</v>
      </c>
      <c r="B5806" s="100" t="str">
        <f>Cartilha_GLOBAL!B5806</f>
        <v>SINAPI</v>
      </c>
      <c r="C5806" s="104" t="str">
        <f>Cartilha_GLOBAL!C5806</f>
        <v>APARELHO MISTURADOR DE MESA PARA PIA DE COZINHA, PADRÃO MÉDIO - FORNECIMENTO E INSTALAÇÃO. AF_01/2020</v>
      </c>
      <c r="D5806" s="94" t="str">
        <f>Cartilha_GLOBAL!D5806</f>
        <v>UN</v>
      </c>
      <c r="E5806" s="105">
        <f>Cartilha_GLOBAL!$E5806</f>
        <v>388.56</v>
      </c>
      <c r="F5806" s="182">
        <f>Cartilha_GLOBAL!$F5806</f>
        <v>476.92</v>
      </c>
      <c r="G5806" s="108"/>
      <c r="H5806" s="107">
        <f t="shared" ref="H5806:H5869" si="361">IF(G5806=0,0,F5806)</f>
        <v>0</v>
      </c>
      <c r="I5806" s="143">
        <f t="shared" ref="I5806:I5869" si="362">IF(ISBLANK(G5806),0,IF(R5806=0,ROUND(G5806*H5806,2),IF(R5806="b",ROUNDDOWN(G5806*H5806,2),ROUNDUP(G5806*H5806,2))))</f>
        <v>0</v>
      </c>
      <c r="J5806" s="142"/>
      <c r="K5806" s="145"/>
      <c r="L5806" s="7" t="str">
        <f t="shared" ref="L5806:L5869" si="363">IF(K5806="X","x",IF(K5806="xx","x",IF(I5806&gt;0,"x","")))</f>
        <v/>
      </c>
      <c r="M5806" s="7" t="str">
        <f t="shared" ref="M5806:M5869" si="364">IF(K5806="X","x",IF(K5806="xx","x",IF(I5806&gt;0,"x","")))</f>
        <v/>
      </c>
      <c r="N5806" s="7" t="str">
        <f>Cartilha_GLOBAL!N5806</f>
        <v/>
      </c>
      <c r="O5806" s="144"/>
      <c r="Q5806" s="151"/>
      <c r="R5806" s="152">
        <v>0</v>
      </c>
      <c r="T5806" s="153">
        <f>IF(Cartilha_GLOBAL!R5806=0,0,IF(Cartilha_GLOBAL!R5806&gt;0,"c","b"))</f>
        <v>0</v>
      </c>
    </row>
    <row r="5807" ht="22.5" hidden="1" spans="1:20">
      <c r="A5807" s="158">
        <f>Cartilha_GLOBAL!A5807</f>
        <v>89354</v>
      </c>
      <c r="B5807" s="100" t="str">
        <f>Cartilha_GLOBAL!B5807</f>
        <v>SINAPI</v>
      </c>
      <c r="C5807" s="104" t="str">
        <f>Cartilha_GLOBAL!C5807</f>
        <v>MISTURADOR MONOCOMANDO PARA CHUVEIRO, BASE BRUTA E ACABAMENTO CROMADO - FORNECIMENTO E INSTALAÇÃO. AF_08/2021</v>
      </c>
      <c r="D5807" s="94" t="str">
        <f>Cartilha_GLOBAL!D5807</f>
        <v>UN</v>
      </c>
      <c r="E5807" s="105">
        <f>Cartilha_GLOBAL!$E5807</f>
        <v>444.99</v>
      </c>
      <c r="F5807" s="182">
        <f>Cartilha_GLOBAL!$F5807</f>
        <v>546.18</v>
      </c>
      <c r="G5807" s="108"/>
      <c r="H5807" s="107">
        <f t="shared" si="361"/>
        <v>0</v>
      </c>
      <c r="I5807" s="143">
        <f t="shared" si="362"/>
        <v>0</v>
      </c>
      <c r="J5807" s="142"/>
      <c r="K5807" s="145"/>
      <c r="L5807" s="7" t="str">
        <f t="shared" si="363"/>
        <v/>
      </c>
      <c r="M5807" s="7" t="str">
        <f t="shared" si="364"/>
        <v/>
      </c>
      <c r="N5807" s="7" t="str">
        <f>Cartilha_GLOBAL!N5807</f>
        <v/>
      </c>
      <c r="O5807" s="144"/>
      <c r="Q5807" s="151"/>
      <c r="R5807" s="152">
        <v>0</v>
      </c>
      <c r="T5807" s="153">
        <f>IF(Cartilha_GLOBAL!R5807=0,0,IF(Cartilha_GLOBAL!R5807&gt;0,"c","b"))</f>
        <v>0</v>
      </c>
    </row>
    <row r="5808" ht="12.75" hidden="1" spans="1:20">
      <c r="A5808" s="154" t="str">
        <f>Cartilha_GLOBAL!A5808</f>
        <v>9.4.7</v>
      </c>
      <c r="B5808" s="100">
        <f>Cartilha_GLOBAL!B5808</f>
        <v>0</v>
      </c>
      <c r="C5808" s="161" t="str">
        <f>Cartilha_GLOBAL!C5808</f>
        <v>SIFOES E VALVULAS</v>
      </c>
      <c r="D5808" s="94">
        <f>Cartilha_GLOBAL!D5808</f>
        <v>0</v>
      </c>
      <c r="E5808" s="105">
        <f>Cartilha_GLOBAL!$E5808</f>
        <v>0</v>
      </c>
      <c r="F5808" s="182">
        <f>Cartilha_GLOBAL!$F5808</f>
        <v>0</v>
      </c>
      <c r="G5808" s="187"/>
      <c r="H5808" s="187">
        <f t="shared" si="361"/>
        <v>0</v>
      </c>
      <c r="I5808" s="188">
        <f t="shared" si="362"/>
        <v>0</v>
      </c>
      <c r="J5808" s="142"/>
      <c r="K5808" s="145" t="str">
        <f>IF(SUM(I5809:I5814)&gt;0,"xx","")</f>
        <v/>
      </c>
      <c r="L5808" s="7" t="str">
        <f t="shared" si="363"/>
        <v/>
      </c>
      <c r="M5808" s="7" t="str">
        <f t="shared" si="364"/>
        <v/>
      </c>
      <c r="N5808" s="7" t="str">
        <f>Cartilha_GLOBAL!N5808</f>
        <v/>
      </c>
      <c r="O5808" s="144"/>
      <c r="Q5808" s="151"/>
      <c r="R5808" s="152">
        <v>0</v>
      </c>
      <c r="T5808" s="153">
        <f>IF(Cartilha_GLOBAL!R5808=0,0,IF(Cartilha_GLOBAL!R5808&gt;0,"c","b"))</f>
        <v>0</v>
      </c>
    </row>
    <row r="5809" ht="12.75" hidden="1" spans="1:20">
      <c r="A5809" s="158">
        <f>Cartilha_GLOBAL!A5809</f>
        <v>86883</v>
      </c>
      <c r="B5809" s="100" t="str">
        <f>Cartilha_GLOBAL!B5809</f>
        <v>SINAPI</v>
      </c>
      <c r="C5809" s="104" t="str">
        <f>Cartilha_GLOBAL!C5809</f>
        <v>SIFÃO DO TIPO FLEXÍVEL EM PVC 1  X 1.1/2  - FORNECIMENTO E INSTALAÇÃO. AF_01/2020</v>
      </c>
      <c r="D5809" s="94" t="str">
        <f>Cartilha_GLOBAL!D5809</f>
        <v>UN</v>
      </c>
      <c r="E5809" s="105">
        <f>Cartilha_GLOBAL!$E5809</f>
        <v>12.65</v>
      </c>
      <c r="F5809" s="182">
        <f>Cartilha_GLOBAL!$F5809</f>
        <v>15.53</v>
      </c>
      <c r="G5809" s="108"/>
      <c r="H5809" s="107">
        <f t="shared" si="361"/>
        <v>0</v>
      </c>
      <c r="I5809" s="143">
        <f t="shared" si="362"/>
        <v>0</v>
      </c>
      <c r="J5809" s="142"/>
      <c r="K5809" s="145"/>
      <c r="L5809" s="7" t="str">
        <f t="shared" si="363"/>
        <v/>
      </c>
      <c r="M5809" s="7" t="str">
        <f t="shared" si="364"/>
        <v/>
      </c>
      <c r="N5809" s="7" t="str">
        <f>Cartilha_GLOBAL!N5809</f>
        <v/>
      </c>
      <c r="O5809" s="144"/>
      <c r="Q5809" s="151"/>
      <c r="R5809" s="152">
        <v>0</v>
      </c>
      <c r="T5809" s="153">
        <f>IF(Cartilha_GLOBAL!R5809=0,0,IF(Cartilha_GLOBAL!R5809&gt;0,"c","b"))</f>
        <v>0</v>
      </c>
    </row>
    <row r="5810" ht="12.75" hidden="1" spans="1:20">
      <c r="A5810" s="158">
        <f>Cartilha_GLOBAL!A5810</f>
        <v>86881</v>
      </c>
      <c r="B5810" s="100" t="str">
        <f>Cartilha_GLOBAL!B5810</f>
        <v>SINAPI</v>
      </c>
      <c r="C5810" s="104" t="str">
        <f>Cartilha_GLOBAL!C5810</f>
        <v>SIFÃO DO TIPO GARRAFA EM METAL CROMADO 1 X 1.1/2 - FORNECIMENTO E INSTALAÇÃO. AF_01/2020</v>
      </c>
      <c r="D5810" s="94" t="str">
        <f>Cartilha_GLOBAL!D5810</f>
        <v>UN</v>
      </c>
      <c r="E5810" s="105">
        <f>Cartilha_GLOBAL!$E5810</f>
        <v>386.02</v>
      </c>
      <c r="F5810" s="182">
        <f>Cartilha_GLOBAL!$F5810</f>
        <v>473.8</v>
      </c>
      <c r="G5810" s="108"/>
      <c r="H5810" s="107">
        <f t="shared" si="361"/>
        <v>0</v>
      </c>
      <c r="I5810" s="143">
        <f t="shared" si="362"/>
        <v>0</v>
      </c>
      <c r="J5810" s="142"/>
      <c r="K5810" s="145"/>
      <c r="L5810" s="7" t="str">
        <f t="shared" si="363"/>
        <v/>
      </c>
      <c r="M5810" s="7" t="str">
        <f t="shared" si="364"/>
        <v/>
      </c>
      <c r="N5810" s="7" t="str">
        <f>Cartilha_GLOBAL!N5810</f>
        <v/>
      </c>
      <c r="O5810" s="144"/>
      <c r="Q5810" s="151"/>
      <c r="R5810" s="152">
        <v>0</v>
      </c>
      <c r="T5810" s="153">
        <f>IF(Cartilha_GLOBAL!R5810=0,0,IF(Cartilha_GLOBAL!R5810&gt;0,"c","b"))</f>
        <v>0</v>
      </c>
    </row>
    <row r="5811" ht="12.75" hidden="1" spans="1:20">
      <c r="A5811" s="158">
        <f>Cartilha_GLOBAL!A5811</f>
        <v>86882</v>
      </c>
      <c r="B5811" s="100" t="str">
        <f>Cartilha_GLOBAL!B5811</f>
        <v>SINAPI</v>
      </c>
      <c r="C5811" s="104" t="str">
        <f>Cartilha_GLOBAL!C5811</f>
        <v>SIFÃO DO TIPO GARRAFA/COPO EM PVC 1.1/4  X 1.1/2 - FORNECIMENTO E INSTALAÇÃO. AF_01/2020</v>
      </c>
      <c r="D5811" s="94" t="str">
        <f>Cartilha_GLOBAL!D5811</f>
        <v>UN</v>
      </c>
      <c r="E5811" s="105">
        <f>Cartilha_GLOBAL!$E5811</f>
        <v>23.17</v>
      </c>
      <c r="F5811" s="182">
        <f>Cartilha_GLOBAL!$F5811</f>
        <v>28.44</v>
      </c>
      <c r="G5811" s="108"/>
      <c r="H5811" s="107">
        <f t="shared" si="361"/>
        <v>0</v>
      </c>
      <c r="I5811" s="143">
        <f t="shared" si="362"/>
        <v>0</v>
      </c>
      <c r="J5811" s="142"/>
      <c r="K5811" s="145"/>
      <c r="L5811" s="7" t="str">
        <f t="shared" si="363"/>
        <v/>
      </c>
      <c r="M5811" s="7" t="str">
        <f t="shared" si="364"/>
        <v/>
      </c>
      <c r="N5811" s="7" t="str">
        <f>Cartilha_GLOBAL!N5811</f>
        <v/>
      </c>
      <c r="O5811" s="144"/>
      <c r="Q5811" s="151"/>
      <c r="R5811" s="152">
        <v>0</v>
      </c>
      <c r="T5811" s="153">
        <f>IF(Cartilha_GLOBAL!R5811=0,0,IF(Cartilha_GLOBAL!R5811&gt;0,"c","b"))</f>
        <v>0</v>
      </c>
    </row>
    <row r="5812" ht="22.5" hidden="1" spans="1:20">
      <c r="A5812" s="158">
        <f>Cartilha_GLOBAL!A5812</f>
        <v>86878</v>
      </c>
      <c r="B5812" s="100" t="str">
        <f>Cartilha_GLOBAL!B5812</f>
        <v>SINAPI</v>
      </c>
      <c r="C5812" s="104" t="str">
        <f>Cartilha_GLOBAL!C5812</f>
        <v>VÁLVULA EM METAL CROMADO TIPO AMERICANA 3.1/2 X 1.1/2 PARA PIA - FORNECIMENTO E INSTALAÇÃO. AF_01/2020</v>
      </c>
      <c r="D5812" s="94" t="str">
        <f>Cartilha_GLOBAL!D5812</f>
        <v>UN</v>
      </c>
      <c r="E5812" s="105">
        <f>Cartilha_GLOBAL!$E5812</f>
        <v>135.2</v>
      </c>
      <c r="F5812" s="182">
        <f>Cartilha_GLOBAL!$F5812</f>
        <v>165.94</v>
      </c>
      <c r="G5812" s="108"/>
      <c r="H5812" s="107">
        <f t="shared" si="361"/>
        <v>0</v>
      </c>
      <c r="I5812" s="143">
        <f t="shared" si="362"/>
        <v>0</v>
      </c>
      <c r="J5812" s="142"/>
      <c r="K5812" s="145"/>
      <c r="L5812" s="7" t="str">
        <f t="shared" si="363"/>
        <v/>
      </c>
      <c r="M5812" s="7" t="str">
        <f t="shared" si="364"/>
        <v/>
      </c>
      <c r="N5812" s="7" t="str">
        <f>Cartilha_GLOBAL!N5812</f>
        <v/>
      </c>
      <c r="O5812" s="144"/>
      <c r="Q5812" s="151"/>
      <c r="R5812" s="152">
        <v>0</v>
      </c>
      <c r="T5812" s="153">
        <f>IF(Cartilha_GLOBAL!R5812=0,0,IF(Cartilha_GLOBAL!R5812&gt;0,"c","b"))</f>
        <v>0</v>
      </c>
    </row>
    <row r="5813" ht="22.5" hidden="1" spans="1:20">
      <c r="A5813" s="158">
        <f>Cartilha_GLOBAL!A5813</f>
        <v>86880</v>
      </c>
      <c r="B5813" s="100" t="str">
        <f>Cartilha_GLOBAL!B5813</f>
        <v>SINAPI</v>
      </c>
      <c r="C5813" s="104" t="str">
        <f>Cartilha_GLOBAL!C5813</f>
        <v>VÁLVULA EM PLÁSTICO CROMADO TIPO AMERICANA 3.1/2 X 1.1/2 SEM ADAPTADOR PARA PIA - FORNECIMENTO E INSTALAÇÃO. AF_01/2020</v>
      </c>
      <c r="D5813" s="94" t="str">
        <f>Cartilha_GLOBAL!D5813</f>
        <v>UN</v>
      </c>
      <c r="E5813" s="105">
        <f>Cartilha_GLOBAL!$E5813</f>
        <v>27.12</v>
      </c>
      <c r="F5813" s="182">
        <f>Cartilha_GLOBAL!$F5813</f>
        <v>33.29</v>
      </c>
      <c r="G5813" s="108"/>
      <c r="H5813" s="107">
        <f t="shared" si="361"/>
        <v>0</v>
      </c>
      <c r="I5813" s="143">
        <f t="shared" si="362"/>
        <v>0</v>
      </c>
      <c r="J5813" s="142"/>
      <c r="K5813" s="145"/>
      <c r="L5813" s="7" t="str">
        <f t="shared" si="363"/>
        <v/>
      </c>
      <c r="M5813" s="7" t="str">
        <f t="shared" si="364"/>
        <v/>
      </c>
      <c r="N5813" s="7" t="str">
        <f>Cartilha_GLOBAL!N5813</f>
        <v/>
      </c>
      <c r="O5813" s="144"/>
      <c r="Q5813" s="151"/>
      <c r="R5813" s="152">
        <v>0</v>
      </c>
      <c r="T5813" s="153">
        <f>IF(Cartilha_GLOBAL!R5813=0,0,IF(Cartilha_GLOBAL!R5813&gt;0,"c","b"))</f>
        <v>0</v>
      </c>
    </row>
    <row r="5814" ht="22.5" hidden="1" spans="1:20">
      <c r="A5814" s="158">
        <f>Cartilha_GLOBAL!A5814</f>
        <v>86879</v>
      </c>
      <c r="B5814" s="100" t="str">
        <f>Cartilha_GLOBAL!B5814</f>
        <v>SINAPI</v>
      </c>
      <c r="C5814" s="104" t="str">
        <f>Cartilha_GLOBAL!C5814</f>
        <v>VÁLVULA EM PLÁSTICO 1 PARA PIA, TANQUE OU LAVATÓRIO, COM OU SEM LADRÃO - FORNECIMENTO E INSTALAÇÃO. AF_01/2020</v>
      </c>
      <c r="D5814" s="94" t="str">
        <f>Cartilha_GLOBAL!D5814</f>
        <v>UN</v>
      </c>
      <c r="E5814" s="105">
        <f>Cartilha_GLOBAL!$E5814</f>
        <v>10.42</v>
      </c>
      <c r="F5814" s="182">
        <f>Cartilha_GLOBAL!$F5814</f>
        <v>12.79</v>
      </c>
      <c r="G5814" s="108"/>
      <c r="H5814" s="107">
        <f t="shared" si="361"/>
        <v>0</v>
      </c>
      <c r="I5814" s="143">
        <f t="shared" si="362"/>
        <v>0</v>
      </c>
      <c r="J5814" s="142"/>
      <c r="K5814" s="145"/>
      <c r="L5814" s="7" t="str">
        <f t="shared" si="363"/>
        <v/>
      </c>
      <c r="M5814" s="7" t="str">
        <f t="shared" si="364"/>
        <v/>
      </c>
      <c r="N5814" s="7" t="str">
        <f>Cartilha_GLOBAL!N5814</f>
        <v/>
      </c>
      <c r="O5814" s="144"/>
      <c r="Q5814" s="151"/>
      <c r="R5814" s="152">
        <v>0</v>
      </c>
      <c r="T5814" s="153">
        <f>IF(Cartilha_GLOBAL!R5814=0,0,IF(Cartilha_GLOBAL!R5814&gt;0,"c","b"))</f>
        <v>0</v>
      </c>
    </row>
    <row r="5815" ht="12.75" hidden="1" spans="1:20">
      <c r="A5815" s="154" t="str">
        <f>Cartilha_GLOBAL!A5815</f>
        <v>9.4.8</v>
      </c>
      <c r="B5815" s="100">
        <f>Cartilha_GLOBAL!B5815</f>
        <v>0</v>
      </c>
      <c r="C5815" s="161" t="str">
        <f>Cartilha_GLOBAL!C5815</f>
        <v>APARELHOS SANITARIOS</v>
      </c>
      <c r="D5815" s="94">
        <f>Cartilha_GLOBAL!D5815</f>
        <v>0</v>
      </c>
      <c r="E5815" s="105">
        <f>Cartilha_GLOBAL!$E5815</f>
        <v>0</v>
      </c>
      <c r="F5815" s="182">
        <f>Cartilha_GLOBAL!$F5815</f>
        <v>0</v>
      </c>
      <c r="G5815" s="187"/>
      <c r="H5815" s="187">
        <f t="shared" si="361"/>
        <v>0</v>
      </c>
      <c r="I5815" s="188">
        <f t="shared" si="362"/>
        <v>0</v>
      </c>
      <c r="J5815" s="142"/>
      <c r="K5815" s="145" t="str">
        <f>IF(SUM(I5816:I5828)&gt;0,"xx","")</f>
        <v/>
      </c>
      <c r="L5815" s="7" t="str">
        <f t="shared" si="363"/>
        <v/>
      </c>
      <c r="M5815" s="7" t="str">
        <f t="shared" si="364"/>
        <v/>
      </c>
      <c r="N5815" s="7" t="str">
        <f>Cartilha_GLOBAL!N5815</f>
        <v/>
      </c>
      <c r="O5815" s="144"/>
      <c r="Q5815" s="151"/>
      <c r="R5815" s="152">
        <v>0</v>
      </c>
      <c r="T5815" s="153">
        <f>IF(Cartilha_GLOBAL!R5815=0,0,IF(Cartilha_GLOBAL!R5815&gt;0,"c","b"))</f>
        <v>0</v>
      </c>
    </row>
    <row r="5816" ht="22.5" hidden="1" spans="1:20">
      <c r="A5816" s="158">
        <f>Cartilha_GLOBAL!A5816</f>
        <v>86888</v>
      </c>
      <c r="B5816" s="100" t="str">
        <f>Cartilha_GLOBAL!B5816</f>
        <v>SINAPI</v>
      </c>
      <c r="C5816" s="104" t="str">
        <f>Cartilha_GLOBAL!C5816</f>
        <v>VASO SANITÁRIO SIFONADO COM CAIXA ACOPLADA LOUÇA BRANCA - FORNECIMENTO E INSTALAÇÃO. AF_01/2020</v>
      </c>
      <c r="D5816" s="94" t="str">
        <f>Cartilha_GLOBAL!D5816</f>
        <v>UN</v>
      </c>
      <c r="E5816" s="105">
        <f>Cartilha_GLOBAL!$E5816</f>
        <v>500.47</v>
      </c>
      <c r="F5816" s="182">
        <f>Cartilha_GLOBAL!$F5816</f>
        <v>614.28</v>
      </c>
      <c r="G5816" s="108"/>
      <c r="H5816" s="107">
        <f t="shared" si="361"/>
        <v>0</v>
      </c>
      <c r="I5816" s="143">
        <f t="shared" si="362"/>
        <v>0</v>
      </c>
      <c r="J5816" s="142"/>
      <c r="K5816" s="145"/>
      <c r="L5816" s="7" t="str">
        <f t="shared" si="363"/>
        <v/>
      </c>
      <c r="M5816" s="7" t="str">
        <f t="shared" si="364"/>
        <v/>
      </c>
      <c r="N5816" s="7" t="str">
        <f>Cartilha_GLOBAL!N5816</f>
        <v/>
      </c>
      <c r="O5816" s="144"/>
      <c r="Q5816" s="151"/>
      <c r="R5816" s="152">
        <v>0</v>
      </c>
      <c r="T5816" s="153">
        <f>IF(Cartilha_GLOBAL!R5816=0,0,IF(Cartilha_GLOBAL!R5816&gt;0,"c","b"))</f>
        <v>0</v>
      </c>
    </row>
    <row r="5817" ht="22.5" hidden="1" spans="1:20">
      <c r="A5817" s="158">
        <f>Cartilha_GLOBAL!A5817</f>
        <v>86932</v>
      </c>
      <c r="B5817" s="100" t="str">
        <f>Cartilha_GLOBAL!B5817</f>
        <v>SINAPI</v>
      </c>
      <c r="C5817" s="104" t="str">
        <f>Cartilha_GLOBAL!C5817</f>
        <v>VASO SANITÁRIO SIFONADO COM CAIXA ACOPLADA LOUÇA BRANCA - PADRÃO MÉDIO, INCLUSO ENGATE FLEXÍVEL EM METAL CROMADO, 1/2  X 40CM - FORNECIMENTO E INSTALAÇÃO. AF_01/2020</v>
      </c>
      <c r="D5817" s="94" t="str">
        <f>Cartilha_GLOBAL!D5817</f>
        <v>UN</v>
      </c>
      <c r="E5817" s="105">
        <f>Cartilha_GLOBAL!$E5817</f>
        <v>600.74</v>
      </c>
      <c r="F5817" s="182">
        <f>Cartilha_GLOBAL!$F5817</f>
        <v>737.35</v>
      </c>
      <c r="G5817" s="108"/>
      <c r="H5817" s="107">
        <f t="shared" si="361"/>
        <v>0</v>
      </c>
      <c r="I5817" s="143">
        <f t="shared" si="362"/>
        <v>0</v>
      </c>
      <c r="J5817" s="142"/>
      <c r="K5817" s="145"/>
      <c r="L5817" s="7" t="str">
        <f t="shared" si="363"/>
        <v/>
      </c>
      <c r="M5817" s="7" t="str">
        <f t="shared" si="364"/>
        <v/>
      </c>
      <c r="N5817" s="7" t="str">
        <f>Cartilha_GLOBAL!N5817</f>
        <v/>
      </c>
      <c r="O5817" s="144"/>
      <c r="Q5817" s="151"/>
      <c r="R5817" s="152">
        <v>0</v>
      </c>
      <c r="T5817" s="153">
        <f>IF(Cartilha_GLOBAL!R5817=0,0,IF(Cartilha_GLOBAL!R5817&gt;0,"c","b"))</f>
        <v>0</v>
      </c>
    </row>
    <row r="5818" ht="22.5" hidden="1" spans="1:20">
      <c r="A5818" s="158">
        <f>Cartilha_GLOBAL!A5818</f>
        <v>86931</v>
      </c>
      <c r="B5818" s="100" t="str">
        <f>Cartilha_GLOBAL!B5818</f>
        <v>SINAPI</v>
      </c>
      <c r="C5818" s="104" t="str">
        <f>Cartilha_GLOBAL!C5818</f>
        <v>VASO SANITÁRIO SIFONADO COM CAIXA ACOPLADA LOUÇA BRANCA, INCLUSO ENGATE FLEXÍVEL EM PLÁSTICO BRANCO, 1/2  X 40CM - FORNECIMENTO E INSTALAÇÃO. AF_01/2020</v>
      </c>
      <c r="D5818" s="94" t="str">
        <f>Cartilha_GLOBAL!D5818</f>
        <v>UN</v>
      </c>
      <c r="E5818" s="105">
        <f>Cartilha_GLOBAL!$E5818</f>
        <v>513.59</v>
      </c>
      <c r="F5818" s="182">
        <f>Cartilha_GLOBAL!$F5818</f>
        <v>630.38</v>
      </c>
      <c r="G5818" s="108"/>
      <c r="H5818" s="107">
        <f t="shared" si="361"/>
        <v>0</v>
      </c>
      <c r="I5818" s="143">
        <f t="shared" si="362"/>
        <v>0</v>
      </c>
      <c r="J5818" s="142"/>
      <c r="K5818" s="145"/>
      <c r="L5818" s="7" t="str">
        <f t="shared" si="363"/>
        <v/>
      </c>
      <c r="M5818" s="7" t="str">
        <f t="shared" si="364"/>
        <v/>
      </c>
      <c r="N5818" s="7" t="str">
        <f>Cartilha_GLOBAL!N5818</f>
        <v/>
      </c>
      <c r="O5818" s="144"/>
      <c r="Q5818" s="151"/>
      <c r="R5818" s="152">
        <v>0</v>
      </c>
      <c r="T5818" s="153">
        <f>IF(Cartilha_GLOBAL!R5818=0,0,IF(Cartilha_GLOBAL!R5818&gt;0,"c","b"))</f>
        <v>0</v>
      </c>
    </row>
    <row r="5819" ht="22.5" hidden="1" spans="1:20">
      <c r="A5819" s="158">
        <f>Cartilha_GLOBAL!A5819</f>
        <v>95469</v>
      </c>
      <c r="B5819" s="100" t="str">
        <f>Cartilha_GLOBAL!B5819</f>
        <v>SINAPI</v>
      </c>
      <c r="C5819" s="104" t="str">
        <f>Cartilha_GLOBAL!C5819</f>
        <v>VASO SANITARIO SIFONADO CONVENCIONAL COM  LOUÇA BRANCA - FORNECIMENTO E INSTALAÇÃO. AF_01/2020</v>
      </c>
      <c r="D5819" s="94" t="str">
        <f>Cartilha_GLOBAL!D5819</f>
        <v>UN</v>
      </c>
      <c r="E5819" s="105">
        <f>Cartilha_GLOBAL!$E5819</f>
        <v>301.44</v>
      </c>
      <c r="F5819" s="182">
        <f>Cartilha_GLOBAL!$F5819</f>
        <v>369.99</v>
      </c>
      <c r="G5819" s="108"/>
      <c r="H5819" s="107">
        <f t="shared" si="361"/>
        <v>0</v>
      </c>
      <c r="I5819" s="143">
        <f t="shared" si="362"/>
        <v>0</v>
      </c>
      <c r="J5819" s="142"/>
      <c r="K5819" s="145"/>
      <c r="L5819" s="7" t="str">
        <f t="shared" si="363"/>
        <v/>
      </c>
      <c r="M5819" s="7" t="str">
        <f t="shared" si="364"/>
        <v/>
      </c>
      <c r="N5819" s="7" t="str">
        <f>Cartilha_GLOBAL!N5819</f>
        <v/>
      </c>
      <c r="O5819" s="144"/>
      <c r="Q5819" s="151"/>
      <c r="R5819" s="152">
        <v>0</v>
      </c>
      <c r="T5819" s="153">
        <f>IF(Cartilha_GLOBAL!R5819=0,0,IF(Cartilha_GLOBAL!R5819&gt;0,"c","b"))</f>
        <v>0</v>
      </c>
    </row>
    <row r="5820" ht="22.5" hidden="1" spans="1:20">
      <c r="A5820" s="158">
        <f>Cartilha_GLOBAL!A5820</f>
        <v>95470</v>
      </c>
      <c r="B5820" s="100" t="str">
        <f>Cartilha_GLOBAL!B5820</f>
        <v>SINAPI</v>
      </c>
      <c r="C5820" s="104" t="str">
        <f>Cartilha_GLOBAL!C5820</f>
        <v>VASO SANITARIO SIFONADO CONVENCIONAL COM LOUÇA BRANCA, INCLUSO CONJUNTO DE LIGAÇÃO PARA BACIA SANITÁRIA AJUSTÁVEL - FORNECIMENTO E INSTALAÇÃO. AF_10/2016</v>
      </c>
      <c r="D5820" s="94" t="str">
        <f>Cartilha_GLOBAL!D5820</f>
        <v>UN</v>
      </c>
      <c r="E5820" s="105">
        <f>Cartilha_GLOBAL!$E5820</f>
        <v>310.23</v>
      </c>
      <c r="F5820" s="182">
        <f>Cartilha_GLOBAL!$F5820</f>
        <v>380.78</v>
      </c>
      <c r="G5820" s="108"/>
      <c r="H5820" s="107">
        <f t="shared" si="361"/>
        <v>0</v>
      </c>
      <c r="I5820" s="143">
        <f t="shared" si="362"/>
        <v>0</v>
      </c>
      <c r="J5820" s="142"/>
      <c r="K5820" s="145"/>
      <c r="L5820" s="7" t="str">
        <f t="shared" si="363"/>
        <v/>
      </c>
      <c r="M5820" s="7" t="str">
        <f t="shared" si="364"/>
        <v/>
      </c>
      <c r="N5820" s="7" t="str">
        <f>Cartilha_GLOBAL!N5820</f>
        <v/>
      </c>
      <c r="O5820" s="144"/>
      <c r="Q5820" s="151"/>
      <c r="R5820" s="152">
        <v>0</v>
      </c>
      <c r="T5820" s="153">
        <f>IF(Cartilha_GLOBAL!R5820=0,0,IF(Cartilha_GLOBAL!R5820&gt;0,"c","b"))</f>
        <v>0</v>
      </c>
    </row>
    <row r="5821" ht="22.5" hidden="1" spans="1:20">
      <c r="A5821" s="158">
        <f>Cartilha_GLOBAL!A5821</f>
        <v>95471</v>
      </c>
      <c r="B5821" s="100" t="str">
        <f>Cartilha_GLOBAL!B5821</f>
        <v>SINAPI</v>
      </c>
      <c r="C5821" s="104" t="str">
        <f>Cartilha_GLOBAL!C5821</f>
        <v>VASO SANITARIO SIFONADO CONVENCIONAL PARA PCD SEM FURO FRONTAL COM  LOUÇA BRANCA SEM ASSENTO -  FORNECIMENTO E INSTALAÇÃO. AF_01/2020</v>
      </c>
      <c r="D5821" s="94" t="str">
        <f>Cartilha_GLOBAL!D5821</f>
        <v>UN</v>
      </c>
      <c r="E5821" s="105">
        <f>Cartilha_GLOBAL!$E5821</f>
        <v>791.24</v>
      </c>
      <c r="F5821" s="182">
        <f>Cartilha_GLOBAL!$F5821</f>
        <v>971.17</v>
      </c>
      <c r="G5821" s="108"/>
      <c r="H5821" s="107">
        <f t="shared" si="361"/>
        <v>0</v>
      </c>
      <c r="I5821" s="143">
        <f t="shared" si="362"/>
        <v>0</v>
      </c>
      <c r="J5821" s="142"/>
      <c r="K5821" s="145"/>
      <c r="L5821" s="7" t="str">
        <f t="shared" si="363"/>
        <v/>
      </c>
      <c r="M5821" s="7" t="str">
        <f t="shared" si="364"/>
        <v/>
      </c>
      <c r="N5821" s="7" t="str">
        <f>Cartilha_GLOBAL!N5821</f>
        <v/>
      </c>
      <c r="O5821" s="144"/>
      <c r="Q5821" s="151"/>
      <c r="R5821" s="152">
        <v>0</v>
      </c>
      <c r="T5821" s="153">
        <f>IF(Cartilha_GLOBAL!R5821=0,0,IF(Cartilha_GLOBAL!R5821&gt;0,"c","b"))</f>
        <v>0</v>
      </c>
    </row>
    <row r="5822" ht="33.75" hidden="1" spans="1:20">
      <c r="A5822" s="158">
        <f>Cartilha_GLOBAL!A5822</f>
        <v>95472</v>
      </c>
      <c r="B5822" s="100" t="str">
        <f>Cartilha_GLOBAL!B5822</f>
        <v>SINAPI</v>
      </c>
      <c r="C5822" s="104" t="str">
        <f>Cartilha_GLOBAL!C5822</f>
        <v>VASO SANITARIO SIFONADO CONVENCIONAL PARA PCD SEM FURO FRONTAL COM LOUÇA BRANCA SEM ASSENTO, INCLUSO CONJUNTO DE LIGAÇÃO PARA BACIA SANITÁRIA AJUSTÁVEL - FORNECIMENTO E INSTALAÇÃO. AF_01/2020</v>
      </c>
      <c r="D5822" s="94" t="str">
        <f>Cartilha_GLOBAL!D5822</f>
        <v>UN</v>
      </c>
      <c r="E5822" s="105">
        <f>Cartilha_GLOBAL!$E5822</f>
        <v>800.03</v>
      </c>
      <c r="F5822" s="182">
        <f>Cartilha_GLOBAL!$F5822</f>
        <v>981.96</v>
      </c>
      <c r="G5822" s="108"/>
      <c r="H5822" s="107">
        <f t="shared" si="361"/>
        <v>0</v>
      </c>
      <c r="I5822" s="143">
        <f t="shared" si="362"/>
        <v>0</v>
      </c>
      <c r="J5822" s="142"/>
      <c r="K5822" s="145"/>
      <c r="L5822" s="7" t="str">
        <f t="shared" si="363"/>
        <v/>
      </c>
      <c r="M5822" s="7" t="str">
        <f t="shared" si="364"/>
        <v/>
      </c>
      <c r="N5822" s="7" t="str">
        <f>Cartilha_GLOBAL!N5822</f>
        <v/>
      </c>
      <c r="O5822" s="144"/>
      <c r="Q5822" s="151"/>
      <c r="R5822" s="152">
        <v>0</v>
      </c>
      <c r="T5822" s="153">
        <f>IF(Cartilha_GLOBAL!R5822=0,0,IF(Cartilha_GLOBAL!R5822&gt;0,"c","b"))</f>
        <v>0</v>
      </c>
    </row>
    <row r="5823" ht="22.5" hidden="1" spans="1:20">
      <c r="A5823" s="158">
        <f>Cartilha_GLOBAL!A5823</f>
        <v>100878</v>
      </c>
      <c r="B5823" s="100" t="str">
        <f>Cartilha_GLOBAL!B5823</f>
        <v>SINAPI</v>
      </c>
      <c r="C5823" s="104" t="str">
        <f>Cartilha_GLOBAL!C5823</f>
        <v>VASO SANITÁRIO SIFONADO COM CAIXA ACOPLADA, LOUÇA BRANCA - PADRÃO ALTO - FORNECIMENTO E INSTALAÇÃO. AF_01/2020</v>
      </c>
      <c r="D5823" s="94" t="str">
        <f>Cartilha_GLOBAL!D5823</f>
        <v>UN</v>
      </c>
      <c r="E5823" s="105">
        <f>Cartilha_GLOBAL!$E5823</f>
        <v>676.83</v>
      </c>
      <c r="F5823" s="182">
        <f>Cartilha_GLOBAL!$F5823</f>
        <v>830.74</v>
      </c>
      <c r="G5823" s="108"/>
      <c r="H5823" s="107">
        <f t="shared" si="361"/>
        <v>0</v>
      </c>
      <c r="I5823" s="143">
        <f t="shared" si="362"/>
        <v>0</v>
      </c>
      <c r="J5823" s="142"/>
      <c r="K5823" s="145"/>
      <c r="L5823" s="7" t="str">
        <f t="shared" si="363"/>
        <v/>
      </c>
      <c r="M5823" s="7" t="str">
        <f t="shared" si="364"/>
        <v/>
      </c>
      <c r="N5823" s="7" t="str">
        <f>Cartilha_GLOBAL!N5823</f>
        <v/>
      </c>
      <c r="O5823" s="144"/>
      <c r="Q5823" s="151"/>
      <c r="R5823" s="152">
        <v>0</v>
      </c>
      <c r="T5823" s="153">
        <f>IF(Cartilha_GLOBAL!R5823=0,0,IF(Cartilha_GLOBAL!R5823&gt;0,"c","b"))</f>
        <v>0</v>
      </c>
    </row>
    <row r="5824" ht="12.75" hidden="1" spans="1:20">
      <c r="A5824" s="158">
        <f>Cartilha_GLOBAL!A5824</f>
        <v>100848</v>
      </c>
      <c r="B5824" s="100" t="str">
        <f>Cartilha_GLOBAL!B5824</f>
        <v>SINAPI</v>
      </c>
      <c r="C5824" s="104" t="str">
        <f>Cartilha_GLOBAL!C5824</f>
        <v>VASO SANITÁRIO INFANTIL LOUÇA BRANCA - FORNECIMENTO E INSTALACAO. AF_01/2020</v>
      </c>
      <c r="D5824" s="94" t="str">
        <f>Cartilha_GLOBAL!D5824</f>
        <v>UN</v>
      </c>
      <c r="E5824" s="105">
        <f>Cartilha_GLOBAL!$E5824</f>
        <v>564.14</v>
      </c>
      <c r="F5824" s="182">
        <f>Cartilha_GLOBAL!$F5824</f>
        <v>692.43</v>
      </c>
      <c r="G5824" s="108"/>
      <c r="H5824" s="107">
        <f t="shared" si="361"/>
        <v>0</v>
      </c>
      <c r="I5824" s="143">
        <f t="shared" si="362"/>
        <v>0</v>
      </c>
      <c r="J5824" s="142"/>
      <c r="K5824" s="145"/>
      <c r="L5824" s="7" t="str">
        <f t="shared" si="363"/>
        <v/>
      </c>
      <c r="M5824" s="7" t="str">
        <f t="shared" si="364"/>
        <v/>
      </c>
      <c r="N5824" s="7" t="str">
        <f>Cartilha_GLOBAL!N5824</f>
        <v/>
      </c>
      <c r="O5824" s="144"/>
      <c r="Q5824" s="151"/>
      <c r="R5824" s="152">
        <v>0</v>
      </c>
      <c r="T5824" s="153">
        <f>IF(Cartilha_GLOBAL!R5824=0,0,IF(Cartilha_GLOBAL!R5824&gt;0,"c","b"))</f>
        <v>0</v>
      </c>
    </row>
    <row r="5825" ht="12.75" hidden="1" spans="1:20">
      <c r="A5825" s="158">
        <f>Cartilha_GLOBAL!A5825</f>
        <v>100858</v>
      </c>
      <c r="B5825" s="100" t="str">
        <f>Cartilha_GLOBAL!B5825</f>
        <v>SINAPI</v>
      </c>
      <c r="C5825" s="104" t="str">
        <f>Cartilha_GLOBAL!C5825</f>
        <v>MICTÓRIO SIFONADO LOUÇA BRANCA  PADRÃO MÉDIO  FORNECIMENTO E INSTALAÇÃO. AF_01/2020</v>
      </c>
      <c r="D5825" s="94" t="str">
        <f>Cartilha_GLOBAL!D5825</f>
        <v>UN</v>
      </c>
      <c r="E5825" s="105">
        <f>Cartilha_GLOBAL!$E5825</f>
        <v>684.05</v>
      </c>
      <c r="F5825" s="182">
        <f>Cartilha_GLOBAL!$F5825</f>
        <v>839.6</v>
      </c>
      <c r="G5825" s="108"/>
      <c r="H5825" s="107">
        <f t="shared" si="361"/>
        <v>0</v>
      </c>
      <c r="I5825" s="143">
        <f t="shared" si="362"/>
        <v>0</v>
      </c>
      <c r="J5825" s="142"/>
      <c r="K5825" s="145"/>
      <c r="L5825" s="7" t="str">
        <f t="shared" si="363"/>
        <v/>
      </c>
      <c r="M5825" s="7" t="str">
        <f t="shared" si="364"/>
        <v/>
      </c>
      <c r="N5825" s="7" t="str">
        <f>Cartilha_GLOBAL!N5825</f>
        <v/>
      </c>
      <c r="O5825" s="144"/>
      <c r="Q5825" s="151"/>
      <c r="R5825" s="152">
        <v>0</v>
      </c>
      <c r="T5825" s="153">
        <f>IF(Cartilha_GLOBAL!R5825=0,0,IF(Cartilha_GLOBAL!R5825&gt;0,"c","b"))</f>
        <v>0</v>
      </c>
    </row>
    <row r="5826" ht="22.5" hidden="1" spans="1:20">
      <c r="A5826" s="158">
        <f>Cartilha_GLOBAL!A5826</f>
        <v>100859</v>
      </c>
      <c r="B5826" s="100" t="str">
        <f>Cartilha_GLOBAL!B5826</f>
        <v>SINAPI</v>
      </c>
      <c r="C5826" s="104" t="str">
        <f>Cartilha_GLOBAL!C5826</f>
        <v>MICTÓRIO SIFONADO LOUÇA BRANCA PARA ENTRADA DE ÁGUA EMBUTIDA  PADRÃO ALTO  FORNECIMENTO E INSTALAÇÃO. AF_01/2020</v>
      </c>
      <c r="D5826" s="94" t="str">
        <f>Cartilha_GLOBAL!D5826</f>
        <v>UN</v>
      </c>
      <c r="E5826" s="105">
        <f>Cartilha_GLOBAL!$E5826</f>
        <v>1051.72</v>
      </c>
      <c r="F5826" s="182">
        <f>Cartilha_GLOBAL!$F5826</f>
        <v>1290.88</v>
      </c>
      <c r="G5826" s="108"/>
      <c r="H5826" s="107">
        <f t="shared" si="361"/>
        <v>0</v>
      </c>
      <c r="I5826" s="143">
        <f t="shared" si="362"/>
        <v>0</v>
      </c>
      <c r="J5826" s="142"/>
      <c r="K5826" s="145"/>
      <c r="L5826" s="7" t="str">
        <f t="shared" si="363"/>
        <v/>
      </c>
      <c r="M5826" s="7" t="str">
        <f t="shared" si="364"/>
        <v/>
      </c>
      <c r="N5826" s="7" t="str">
        <f>Cartilha_GLOBAL!N5826</f>
        <v/>
      </c>
      <c r="O5826" s="144"/>
      <c r="Q5826" s="151"/>
      <c r="R5826" s="152">
        <v>0</v>
      </c>
      <c r="T5826" s="153">
        <f>IF(Cartilha_GLOBAL!R5826=0,0,IF(Cartilha_GLOBAL!R5826&gt;0,"c","b"))</f>
        <v>0</v>
      </c>
    </row>
    <row r="5827" ht="12.75" hidden="1" spans="1:20">
      <c r="A5827" s="158">
        <f>Cartilha_GLOBAL!A5827</f>
        <v>100849</v>
      </c>
      <c r="B5827" s="100" t="str">
        <f>Cartilha_GLOBAL!B5827</f>
        <v>SINAPI</v>
      </c>
      <c r="C5827" s="104" t="str">
        <f>Cartilha_GLOBAL!C5827</f>
        <v>ASSENTO SANITÁRIO CONVENCIONAL - FORNECIMENTO E INSTALACAO. AF_01/2020</v>
      </c>
      <c r="D5827" s="94" t="str">
        <f>Cartilha_GLOBAL!D5827</f>
        <v>UN</v>
      </c>
      <c r="E5827" s="105">
        <f>Cartilha_GLOBAL!$E5827</f>
        <v>44.99</v>
      </c>
      <c r="F5827" s="182">
        <f>Cartilha_GLOBAL!$F5827</f>
        <v>55.22</v>
      </c>
      <c r="G5827" s="108"/>
      <c r="H5827" s="107">
        <f t="shared" si="361"/>
        <v>0</v>
      </c>
      <c r="I5827" s="143">
        <f t="shared" si="362"/>
        <v>0</v>
      </c>
      <c r="J5827" s="142"/>
      <c r="K5827" s="145"/>
      <c r="L5827" s="7" t="str">
        <f t="shared" si="363"/>
        <v/>
      </c>
      <c r="M5827" s="7" t="str">
        <f t="shared" si="364"/>
        <v/>
      </c>
      <c r="N5827" s="7" t="str">
        <f>Cartilha_GLOBAL!N5827</f>
        <v/>
      </c>
      <c r="O5827" s="144"/>
      <c r="Q5827" s="151"/>
      <c r="R5827" s="152">
        <v>0</v>
      </c>
      <c r="T5827" s="153">
        <f>IF(Cartilha_GLOBAL!R5827=0,0,IF(Cartilha_GLOBAL!R5827&gt;0,"c","b"))</f>
        <v>0</v>
      </c>
    </row>
    <row r="5828" ht="12.75" hidden="1" spans="1:20">
      <c r="A5828" s="158">
        <f>Cartilha_GLOBAL!A5828</f>
        <v>100851</v>
      </c>
      <c r="B5828" s="100" t="str">
        <f>Cartilha_GLOBAL!B5828</f>
        <v>SINAPI</v>
      </c>
      <c r="C5828" s="104" t="str">
        <f>Cartilha_GLOBAL!C5828</f>
        <v>ASSENTO SANITÁRIO INFANTIL - FORNECIMENTO E INSTALACAO. AF_01/2020</v>
      </c>
      <c r="D5828" s="94" t="str">
        <f>Cartilha_GLOBAL!D5828</f>
        <v>UN</v>
      </c>
      <c r="E5828" s="105">
        <f>Cartilha_GLOBAL!$E5828</f>
        <v>88.87</v>
      </c>
      <c r="F5828" s="182">
        <f>Cartilha_GLOBAL!$F5828</f>
        <v>109.08</v>
      </c>
      <c r="G5828" s="108"/>
      <c r="H5828" s="107">
        <f t="shared" si="361"/>
        <v>0</v>
      </c>
      <c r="I5828" s="143">
        <f t="shared" si="362"/>
        <v>0</v>
      </c>
      <c r="J5828" s="142"/>
      <c r="K5828" s="145"/>
      <c r="L5828" s="7" t="str">
        <f t="shared" si="363"/>
        <v/>
      </c>
      <c r="M5828" s="7" t="str">
        <f t="shared" si="364"/>
        <v/>
      </c>
      <c r="N5828" s="7" t="str">
        <f>Cartilha_GLOBAL!N5828</f>
        <v/>
      </c>
      <c r="O5828" s="144"/>
      <c r="Q5828" s="151"/>
      <c r="R5828" s="152">
        <v>0</v>
      </c>
      <c r="T5828" s="153">
        <f>IF(Cartilha_GLOBAL!R5828=0,0,IF(Cartilha_GLOBAL!R5828&gt;0,"c","b"))</f>
        <v>0</v>
      </c>
    </row>
    <row r="5829" ht="12.75" hidden="1" spans="1:20">
      <c r="A5829" s="154" t="str">
        <f>Cartilha_GLOBAL!A5829</f>
        <v>9.4.9</v>
      </c>
      <c r="B5829" s="100">
        <f>Cartilha_GLOBAL!B5829</f>
        <v>0</v>
      </c>
      <c r="C5829" s="161" t="str">
        <f>Cartilha_GLOBAL!C5829</f>
        <v>SABONETERIAS E PAPELEIRAS</v>
      </c>
      <c r="D5829" s="94">
        <f>Cartilha_GLOBAL!D5829</f>
        <v>0</v>
      </c>
      <c r="E5829" s="105">
        <f>Cartilha_GLOBAL!$E5829</f>
        <v>0</v>
      </c>
      <c r="F5829" s="182">
        <f>Cartilha_GLOBAL!$F5829</f>
        <v>0</v>
      </c>
      <c r="G5829" s="187"/>
      <c r="H5829" s="187">
        <f t="shared" si="361"/>
        <v>0</v>
      </c>
      <c r="I5829" s="188">
        <f t="shared" si="362"/>
        <v>0</v>
      </c>
      <c r="J5829" s="142"/>
      <c r="K5829" s="145" t="str">
        <f>IF(SUM(I5830:I5854)&gt;0,"xx","")</f>
        <v/>
      </c>
      <c r="L5829" s="7" t="str">
        <f t="shared" si="363"/>
        <v/>
      </c>
      <c r="M5829" s="7" t="str">
        <f t="shared" si="364"/>
        <v/>
      </c>
      <c r="N5829" s="7" t="str">
        <f>Cartilha_GLOBAL!N5829</f>
        <v/>
      </c>
      <c r="O5829" s="144"/>
      <c r="Q5829" s="151"/>
      <c r="R5829" s="152">
        <v>0</v>
      </c>
      <c r="T5829" s="153">
        <f>IF(Cartilha_GLOBAL!R5829=0,0,IF(Cartilha_GLOBAL!R5829&gt;0,"c","b"))</f>
        <v>0</v>
      </c>
    </row>
    <row r="5830" ht="12.75" hidden="1" spans="1:20">
      <c r="A5830" s="158">
        <f>Cartilha_GLOBAL!A5830</f>
        <v>95542</v>
      </c>
      <c r="B5830" s="100" t="str">
        <f>Cartilha_GLOBAL!B5830</f>
        <v>SINAPI</v>
      </c>
      <c r="C5830" s="104" t="str">
        <f>Cartilha_GLOBAL!C5830</f>
        <v>PORTA TOALHA ROSTO EM METAL CROMADO, TIPO ARGOLA, INCLUSO FIXAÇÃO. AF_01/2020</v>
      </c>
      <c r="D5830" s="94" t="str">
        <f>Cartilha_GLOBAL!D5830</f>
        <v>UN</v>
      </c>
      <c r="E5830" s="105">
        <f>Cartilha_GLOBAL!$E5830</f>
        <v>62.66</v>
      </c>
      <c r="F5830" s="182">
        <f>Cartilha_GLOBAL!$F5830</f>
        <v>76.91</v>
      </c>
      <c r="G5830" s="108"/>
      <c r="H5830" s="107">
        <f t="shared" si="361"/>
        <v>0</v>
      </c>
      <c r="I5830" s="143">
        <f t="shared" si="362"/>
        <v>0</v>
      </c>
      <c r="J5830" s="142"/>
      <c r="K5830" s="145"/>
      <c r="L5830" s="7" t="str">
        <f t="shared" si="363"/>
        <v/>
      </c>
      <c r="M5830" s="7" t="str">
        <f t="shared" si="364"/>
        <v/>
      </c>
      <c r="N5830" s="7" t="str">
        <f>Cartilha_GLOBAL!N5830</f>
        <v/>
      </c>
      <c r="O5830" s="144"/>
      <c r="Q5830" s="151"/>
      <c r="R5830" s="152">
        <v>0</v>
      </c>
      <c r="T5830" s="153">
        <f>IF(Cartilha_GLOBAL!R5830=0,0,IF(Cartilha_GLOBAL!R5830&gt;0,"c","b"))</f>
        <v>0</v>
      </c>
    </row>
    <row r="5831" ht="12.75" hidden="1" spans="1:20">
      <c r="A5831" s="158">
        <f>Cartilha_GLOBAL!A5831</f>
        <v>95543</v>
      </c>
      <c r="B5831" s="100" t="str">
        <f>Cartilha_GLOBAL!B5831</f>
        <v>SINAPI</v>
      </c>
      <c r="C5831" s="104" t="str">
        <f>Cartilha_GLOBAL!C5831</f>
        <v>PORTA TOALHA BANHO EM METAL CROMADO, TIPO BARRA, INCLUSO FIXAÇÃO. AF_01/2020</v>
      </c>
      <c r="D5831" s="94" t="str">
        <f>Cartilha_GLOBAL!D5831</f>
        <v>UN</v>
      </c>
      <c r="E5831" s="105">
        <f>Cartilha_GLOBAL!$E5831</f>
        <v>103.14</v>
      </c>
      <c r="F5831" s="182">
        <f>Cartilha_GLOBAL!$F5831</f>
        <v>126.59</v>
      </c>
      <c r="G5831" s="108"/>
      <c r="H5831" s="107">
        <f t="shared" si="361"/>
        <v>0</v>
      </c>
      <c r="I5831" s="143">
        <f t="shared" si="362"/>
        <v>0</v>
      </c>
      <c r="J5831" s="142"/>
      <c r="K5831" s="145"/>
      <c r="L5831" s="7" t="str">
        <f t="shared" si="363"/>
        <v/>
      </c>
      <c r="M5831" s="7" t="str">
        <f t="shared" si="364"/>
        <v/>
      </c>
      <c r="N5831" s="7" t="str">
        <f>Cartilha_GLOBAL!N5831</f>
        <v/>
      </c>
      <c r="O5831" s="144"/>
      <c r="Q5831" s="151"/>
      <c r="R5831" s="152">
        <v>0</v>
      </c>
      <c r="T5831" s="153">
        <f>IF(Cartilha_GLOBAL!R5831=0,0,IF(Cartilha_GLOBAL!R5831&gt;0,"c","b"))</f>
        <v>0</v>
      </c>
    </row>
    <row r="5832" ht="12.75" hidden="1" spans="1:20">
      <c r="A5832" s="158">
        <f>Cartilha_GLOBAL!A5832</f>
        <v>95544</v>
      </c>
      <c r="B5832" s="100" t="str">
        <f>Cartilha_GLOBAL!B5832</f>
        <v>SINAPI</v>
      </c>
      <c r="C5832" s="104" t="str">
        <f>Cartilha_GLOBAL!C5832</f>
        <v>PAPELEIRA DE PAREDE EM METAL CROMADO SEM TAMPA, INCLUSO FIXAÇÃO. AF_01/2020</v>
      </c>
      <c r="D5832" s="94" t="str">
        <f>Cartilha_GLOBAL!D5832</f>
        <v>UN</v>
      </c>
      <c r="E5832" s="105">
        <f>Cartilha_GLOBAL!$E5832</f>
        <v>78.15</v>
      </c>
      <c r="F5832" s="182">
        <f>Cartilha_GLOBAL!$F5832</f>
        <v>95.92</v>
      </c>
      <c r="G5832" s="108"/>
      <c r="H5832" s="107">
        <f t="shared" si="361"/>
        <v>0</v>
      </c>
      <c r="I5832" s="143">
        <f t="shared" si="362"/>
        <v>0</v>
      </c>
      <c r="J5832" s="142"/>
      <c r="K5832" s="145"/>
      <c r="L5832" s="7" t="str">
        <f t="shared" si="363"/>
        <v/>
      </c>
      <c r="M5832" s="7" t="str">
        <f t="shared" si="364"/>
        <v/>
      </c>
      <c r="N5832" s="7" t="str">
        <f>Cartilha_GLOBAL!N5832</f>
        <v/>
      </c>
      <c r="O5832" s="144"/>
      <c r="Q5832" s="151"/>
      <c r="R5832" s="152">
        <v>0</v>
      </c>
      <c r="T5832" s="153">
        <f>IF(Cartilha_GLOBAL!R5832=0,0,IF(Cartilha_GLOBAL!R5832&gt;0,"c","b"))</f>
        <v>0</v>
      </c>
    </row>
    <row r="5833" ht="12.75" hidden="1" spans="1:20">
      <c r="A5833" s="158">
        <f>Cartilha_GLOBAL!A5833</f>
        <v>95545</v>
      </c>
      <c r="B5833" s="100" t="str">
        <f>Cartilha_GLOBAL!B5833</f>
        <v>SINAPI</v>
      </c>
      <c r="C5833" s="104" t="str">
        <f>Cartilha_GLOBAL!C5833</f>
        <v>SABONETEIRA DE PAREDE EM METAL CROMADO, INCLUSO FIXAÇÃO. AF_01/2020</v>
      </c>
      <c r="D5833" s="94" t="str">
        <f>Cartilha_GLOBAL!D5833</f>
        <v>UN</v>
      </c>
      <c r="E5833" s="105">
        <f>Cartilha_GLOBAL!$E5833</f>
        <v>76.5</v>
      </c>
      <c r="F5833" s="182">
        <f>Cartilha_GLOBAL!$F5833</f>
        <v>93.9</v>
      </c>
      <c r="G5833" s="108"/>
      <c r="H5833" s="107">
        <f t="shared" si="361"/>
        <v>0</v>
      </c>
      <c r="I5833" s="143">
        <f t="shared" si="362"/>
        <v>0</v>
      </c>
      <c r="J5833" s="142"/>
      <c r="K5833" s="145"/>
      <c r="L5833" s="7" t="str">
        <f t="shared" si="363"/>
        <v/>
      </c>
      <c r="M5833" s="7" t="str">
        <f t="shared" si="364"/>
        <v/>
      </c>
      <c r="N5833" s="7" t="str">
        <f>Cartilha_GLOBAL!N5833</f>
        <v/>
      </c>
      <c r="O5833" s="144"/>
      <c r="Q5833" s="151"/>
      <c r="R5833" s="152">
        <v>0</v>
      </c>
      <c r="T5833" s="153">
        <f>IF(Cartilha_GLOBAL!R5833=0,0,IF(Cartilha_GLOBAL!R5833&gt;0,"c","b"))</f>
        <v>0</v>
      </c>
    </row>
    <row r="5834" ht="12.75" hidden="1" spans="1:20">
      <c r="A5834" s="158">
        <f>Cartilha_GLOBAL!A5834</f>
        <v>95546</v>
      </c>
      <c r="B5834" s="100" t="str">
        <f>Cartilha_GLOBAL!B5834</f>
        <v>SINAPI</v>
      </c>
      <c r="C5834" s="104" t="str">
        <f>Cartilha_GLOBAL!C5834</f>
        <v>KIT DE ACESSORIOS PARA BANHEIRO EM METAL CROMADO, 5 PECAS, INCLUSO FIXAÇÃO. AF_01/2020</v>
      </c>
      <c r="D5834" s="94" t="str">
        <f>Cartilha_GLOBAL!D5834</f>
        <v>UN</v>
      </c>
      <c r="E5834" s="105">
        <f>Cartilha_GLOBAL!$E5834</f>
        <v>243.9</v>
      </c>
      <c r="F5834" s="182">
        <f>Cartilha_GLOBAL!$F5834</f>
        <v>299.36</v>
      </c>
      <c r="G5834" s="108"/>
      <c r="H5834" s="107">
        <f t="shared" si="361"/>
        <v>0</v>
      </c>
      <c r="I5834" s="143">
        <f t="shared" si="362"/>
        <v>0</v>
      </c>
      <c r="J5834" s="142"/>
      <c r="K5834" s="228"/>
      <c r="L5834" s="7" t="str">
        <f t="shared" si="363"/>
        <v/>
      </c>
      <c r="M5834" s="7" t="str">
        <f t="shared" si="364"/>
        <v/>
      </c>
      <c r="N5834" s="7" t="str">
        <f>Cartilha_GLOBAL!N5834</f>
        <v/>
      </c>
      <c r="O5834" s="144"/>
      <c r="Q5834" s="151"/>
      <c r="R5834" s="152">
        <v>0</v>
      </c>
      <c r="T5834" s="153">
        <f>IF(Cartilha_GLOBAL!R5834=0,0,IF(Cartilha_GLOBAL!R5834&gt;0,"c","b"))</f>
        <v>0</v>
      </c>
    </row>
    <row r="5835" ht="22.5" hidden="1" spans="1:20">
      <c r="A5835" s="158">
        <f>Cartilha_GLOBAL!A5835</f>
        <v>95547</v>
      </c>
      <c r="B5835" s="100" t="str">
        <f>Cartilha_GLOBAL!B5835</f>
        <v>SINAPI</v>
      </c>
      <c r="C5835" s="104" t="str">
        <f>Cartilha_GLOBAL!C5835</f>
        <v>SABONETEIRA PLASTICA TIPO DISPENSER PARA SABONETE LIQUIDO COM RESERVATORIO 800 A 1500 ML, INCLUSO FIXAÇÃO. AF_01/2020</v>
      </c>
      <c r="D5835" s="94" t="str">
        <f>Cartilha_GLOBAL!D5835</f>
        <v>UN</v>
      </c>
      <c r="E5835" s="105">
        <f>Cartilha_GLOBAL!$E5835</f>
        <v>57.45</v>
      </c>
      <c r="F5835" s="182">
        <f>Cartilha_GLOBAL!$F5835</f>
        <v>70.51</v>
      </c>
      <c r="G5835" s="108"/>
      <c r="H5835" s="107">
        <f t="shared" si="361"/>
        <v>0</v>
      </c>
      <c r="I5835" s="143">
        <f t="shared" si="362"/>
        <v>0</v>
      </c>
      <c r="J5835" s="142"/>
      <c r="K5835" s="228"/>
      <c r="L5835" s="7" t="str">
        <f t="shared" si="363"/>
        <v/>
      </c>
      <c r="M5835" s="7" t="str">
        <f t="shared" si="364"/>
        <v/>
      </c>
      <c r="N5835" s="7" t="str">
        <f>Cartilha_GLOBAL!N5835</f>
        <v/>
      </c>
      <c r="O5835" s="144"/>
      <c r="Q5835" s="151"/>
      <c r="R5835" s="152">
        <v>0</v>
      </c>
      <c r="T5835" s="153">
        <f>IF(Cartilha_GLOBAL!R5835=0,0,IF(Cartilha_GLOBAL!R5835&gt;0,"c","b"))</f>
        <v>0</v>
      </c>
    </row>
    <row r="5836" ht="22.5" hidden="1" spans="1:20">
      <c r="A5836" s="158">
        <f>Cartilha_GLOBAL!A5836</f>
        <v>100855</v>
      </c>
      <c r="B5836" s="100" t="str">
        <f>Cartilha_GLOBAL!B5836</f>
        <v>SINAPI</v>
      </c>
      <c r="C5836" s="104" t="str">
        <f>Cartilha_GLOBAL!C5836</f>
        <v>SABONETEIRA DE PAREDE EM PLASTICO ABS COM ACABAMENTO CROMADO E ACRILICO, INCLUSO FIXAÇÃO. AF_01/2020</v>
      </c>
      <c r="D5836" s="94" t="str">
        <f>Cartilha_GLOBAL!D5836</f>
        <v>UN</v>
      </c>
      <c r="E5836" s="105">
        <f>Cartilha_GLOBAL!$E5836</f>
        <v>76.5</v>
      </c>
      <c r="F5836" s="182">
        <f>Cartilha_GLOBAL!$F5836</f>
        <v>93.9</v>
      </c>
      <c r="G5836" s="108"/>
      <c r="H5836" s="107">
        <f t="shared" si="361"/>
        <v>0</v>
      </c>
      <c r="I5836" s="143">
        <f t="shared" si="362"/>
        <v>0</v>
      </c>
      <c r="J5836" s="142"/>
      <c r="K5836" s="145"/>
      <c r="L5836" s="7" t="str">
        <f t="shared" si="363"/>
        <v/>
      </c>
      <c r="M5836" s="7" t="str">
        <f t="shared" si="364"/>
        <v/>
      </c>
      <c r="N5836" s="7" t="str">
        <f>Cartilha_GLOBAL!N5836</f>
        <v/>
      </c>
      <c r="O5836" s="144"/>
      <c r="Q5836" s="151"/>
      <c r="R5836" s="152">
        <v>0</v>
      </c>
      <c r="T5836" s="153">
        <f>IF(Cartilha_GLOBAL!R5836=0,0,IF(Cartilha_GLOBAL!R5836&gt;0,"c","b"))</f>
        <v>0</v>
      </c>
    </row>
    <row r="5837" ht="12.75" hidden="1" spans="1:20">
      <c r="A5837" s="158">
        <f>Cartilha_GLOBAL!A5837</f>
        <v>100856</v>
      </c>
      <c r="B5837" s="100" t="str">
        <f>Cartilha_GLOBAL!B5837</f>
        <v>SINAPI</v>
      </c>
      <c r="C5837" s="104" t="str">
        <f>Cartilha_GLOBAL!C5837</f>
        <v>MANOPLA E CANOPLA CROMADA  FORNECIMENTO E INSTALAÇÃO. AF_01/2020</v>
      </c>
      <c r="D5837" s="94" t="str">
        <f>Cartilha_GLOBAL!D5837</f>
        <v>UN</v>
      </c>
      <c r="E5837" s="105">
        <f>Cartilha_GLOBAL!$E5837</f>
        <v>31.54</v>
      </c>
      <c r="F5837" s="182">
        <f>Cartilha_GLOBAL!$F5837</f>
        <v>38.71</v>
      </c>
      <c r="G5837" s="108"/>
      <c r="H5837" s="107">
        <f t="shared" si="361"/>
        <v>0</v>
      </c>
      <c r="I5837" s="143">
        <f t="shared" si="362"/>
        <v>0</v>
      </c>
      <c r="J5837" s="142"/>
      <c r="K5837" s="145"/>
      <c r="L5837" s="7" t="str">
        <f t="shared" si="363"/>
        <v/>
      </c>
      <c r="M5837" s="7" t="str">
        <f t="shared" si="364"/>
        <v/>
      </c>
      <c r="N5837" s="7" t="str">
        <f>Cartilha_GLOBAL!N5837</f>
        <v/>
      </c>
      <c r="O5837" s="144"/>
      <c r="Q5837" s="151"/>
      <c r="R5837" s="152">
        <v>0</v>
      </c>
      <c r="T5837" s="153">
        <f>IF(Cartilha_GLOBAL!R5837=0,0,IF(Cartilha_GLOBAL!R5837&gt;0,"c","b"))</f>
        <v>0</v>
      </c>
    </row>
    <row r="5838" ht="12.75" hidden="1" spans="1:20">
      <c r="A5838" s="158">
        <f>Cartilha_GLOBAL!A5838</f>
        <v>100857</v>
      </c>
      <c r="B5838" s="100" t="str">
        <f>Cartilha_GLOBAL!B5838</f>
        <v>SINAPI</v>
      </c>
      <c r="C5838" s="104" t="str">
        <f>Cartilha_GLOBAL!C5838</f>
        <v>ACABAMENTO MONOCOMANDO PARA CHUVEIRO  FORNECIMENTO E INSTALAÇÃO. AF_01/2020</v>
      </c>
      <c r="D5838" s="94" t="str">
        <f>Cartilha_GLOBAL!D5838</f>
        <v>UN</v>
      </c>
      <c r="E5838" s="105">
        <f>Cartilha_GLOBAL!$E5838</f>
        <v>422.54</v>
      </c>
      <c r="F5838" s="182">
        <f>Cartilha_GLOBAL!$F5838</f>
        <v>518.63</v>
      </c>
      <c r="G5838" s="108"/>
      <c r="H5838" s="107">
        <f t="shared" si="361"/>
        <v>0</v>
      </c>
      <c r="I5838" s="143">
        <f t="shared" si="362"/>
        <v>0</v>
      </c>
      <c r="J5838" s="142"/>
      <c r="K5838" s="145"/>
      <c r="L5838" s="7" t="str">
        <f t="shared" si="363"/>
        <v/>
      </c>
      <c r="M5838" s="7" t="str">
        <f t="shared" si="364"/>
        <v/>
      </c>
      <c r="N5838" s="7" t="str">
        <f>Cartilha_GLOBAL!N5838</f>
        <v/>
      </c>
      <c r="O5838" s="144"/>
      <c r="Q5838" s="151"/>
      <c r="R5838" s="152">
        <v>0</v>
      </c>
      <c r="T5838" s="153">
        <f>IF(Cartilha_GLOBAL!R5838=0,0,IF(Cartilha_GLOBAL!R5838&gt;0,"c","b"))</f>
        <v>0</v>
      </c>
    </row>
    <row r="5839" ht="12.75" hidden="1" spans="1:20">
      <c r="A5839" s="158">
        <f>Cartilha_GLOBAL!A5839</f>
        <v>100874</v>
      </c>
      <c r="B5839" s="100" t="str">
        <f>Cartilha_GLOBAL!B5839</f>
        <v>SINAPI</v>
      </c>
      <c r="C5839" s="104" t="str">
        <f>Cartilha_GLOBAL!C5839</f>
        <v>PUXADOR PARA PCD, FIXADO NA PORTA - FORNECIMENTO E INSTALAÇÃO. AF_01/2020</v>
      </c>
      <c r="D5839" s="94" t="str">
        <f>Cartilha_GLOBAL!D5839</f>
        <v>UN</v>
      </c>
      <c r="E5839" s="105">
        <f>Cartilha_GLOBAL!$E5839</f>
        <v>305.15</v>
      </c>
      <c r="F5839" s="182">
        <f>Cartilha_GLOBAL!$F5839</f>
        <v>374.54</v>
      </c>
      <c r="G5839" s="108"/>
      <c r="H5839" s="107">
        <f t="shared" si="361"/>
        <v>0</v>
      </c>
      <c r="I5839" s="143">
        <f t="shared" si="362"/>
        <v>0</v>
      </c>
      <c r="J5839" s="142"/>
      <c r="K5839" s="145"/>
      <c r="L5839" s="7" t="str">
        <f t="shared" si="363"/>
        <v/>
      </c>
      <c r="M5839" s="7" t="str">
        <f t="shared" si="364"/>
        <v/>
      </c>
      <c r="N5839" s="7" t="str">
        <f>Cartilha_GLOBAL!N5839</f>
        <v/>
      </c>
      <c r="O5839" s="144"/>
      <c r="Q5839" s="151"/>
      <c r="R5839" s="152">
        <v>0</v>
      </c>
      <c r="T5839" s="153">
        <f>IF(Cartilha_GLOBAL!R5839=0,0,IF(Cartilha_GLOBAL!R5839&gt;0,"c","b"))</f>
        <v>0</v>
      </c>
    </row>
    <row r="5840" ht="22.5" hidden="1" spans="1:20">
      <c r="A5840" s="158">
        <f>Cartilha_GLOBAL!A5840</f>
        <v>100875</v>
      </c>
      <c r="B5840" s="100" t="str">
        <f>Cartilha_GLOBAL!B5840</f>
        <v>SINAPI</v>
      </c>
      <c r="C5840" s="104" t="str">
        <f>Cartilha_GLOBAL!C5840</f>
        <v>BANCO ARTICULADO, EM ACO INOX, PARA PCD, FIXADO NA PAREDE - FORNECIMENTO E INSTALAÇÃO. AF_01/2020</v>
      </c>
      <c r="D5840" s="94" t="str">
        <f>Cartilha_GLOBAL!D5840</f>
        <v>UN</v>
      </c>
      <c r="E5840" s="105">
        <f>Cartilha_GLOBAL!$E5840</f>
        <v>1071.33</v>
      </c>
      <c r="F5840" s="182">
        <f>Cartilha_GLOBAL!$F5840</f>
        <v>1314.95</v>
      </c>
      <c r="G5840" s="108"/>
      <c r="H5840" s="107">
        <f t="shared" si="361"/>
        <v>0</v>
      </c>
      <c r="I5840" s="143">
        <f t="shared" si="362"/>
        <v>0</v>
      </c>
      <c r="J5840" s="142"/>
      <c r="K5840" s="145"/>
      <c r="L5840" s="7" t="str">
        <f t="shared" si="363"/>
        <v/>
      </c>
      <c r="M5840" s="7" t="str">
        <f t="shared" si="364"/>
        <v/>
      </c>
      <c r="N5840" s="7" t="str">
        <f>Cartilha_GLOBAL!N5840</f>
        <v/>
      </c>
      <c r="O5840" s="144"/>
      <c r="Q5840" s="151"/>
      <c r="R5840" s="152">
        <v>0</v>
      </c>
      <c r="T5840" s="153">
        <f>IF(Cartilha_GLOBAL!R5840=0,0,IF(Cartilha_GLOBAL!R5840&gt;0,"c","b"))</f>
        <v>0</v>
      </c>
    </row>
    <row r="5841" ht="22.5" hidden="1" spans="1:20">
      <c r="A5841" s="158">
        <f>Cartilha_GLOBAL!A5841</f>
        <v>100863</v>
      </c>
      <c r="B5841" s="100" t="str">
        <f>Cartilha_GLOBAL!B5841</f>
        <v>SINAPI</v>
      </c>
      <c r="C5841" s="104" t="str">
        <f>Cartilha_GLOBAL!C5841</f>
        <v>BARRA DE APOIO EM "L", EM ACO INOX POLIDO 70 X 70 CM, FIXADA NA PAREDE - FORNECIMENTO E INSTALACAO. AF_01/2020</v>
      </c>
      <c r="D5841" s="94" t="str">
        <f>Cartilha_GLOBAL!D5841</f>
        <v>UN</v>
      </c>
      <c r="E5841" s="105">
        <f>Cartilha_GLOBAL!$E5841</f>
        <v>592.8</v>
      </c>
      <c r="F5841" s="182">
        <f>Cartilha_GLOBAL!$F5841</f>
        <v>727.6</v>
      </c>
      <c r="G5841" s="108"/>
      <c r="H5841" s="107">
        <f t="shared" si="361"/>
        <v>0</v>
      </c>
      <c r="I5841" s="143">
        <f t="shared" si="362"/>
        <v>0</v>
      </c>
      <c r="J5841" s="142"/>
      <c r="K5841" s="145"/>
      <c r="L5841" s="7" t="str">
        <f t="shared" si="363"/>
        <v/>
      </c>
      <c r="M5841" s="7" t="str">
        <f t="shared" si="364"/>
        <v/>
      </c>
      <c r="N5841" s="7" t="str">
        <f>Cartilha_GLOBAL!N5841</f>
        <v/>
      </c>
      <c r="O5841" s="144"/>
      <c r="Q5841" s="151"/>
      <c r="R5841" s="152">
        <v>0</v>
      </c>
      <c r="T5841" s="153">
        <f>IF(Cartilha_GLOBAL!R5841=0,0,IF(Cartilha_GLOBAL!R5841&gt;0,"c","b"))</f>
        <v>0</v>
      </c>
    </row>
    <row r="5842" ht="22.5" hidden="1" spans="1:20">
      <c r="A5842" s="158">
        <f>Cartilha_GLOBAL!A5842</f>
        <v>100864</v>
      </c>
      <c r="B5842" s="100" t="str">
        <f>Cartilha_GLOBAL!B5842</f>
        <v>SINAPI</v>
      </c>
      <c r="C5842" s="104" t="str">
        <f>Cartilha_GLOBAL!C5842</f>
        <v>BARRA DE APOIO EM "L", EM ACO INOX POLIDO 80 X 80 CM, FIXADA NA PAREDE - FORNECIMENTO E INSTALACAO. AF_01/2020</v>
      </c>
      <c r="D5842" s="94" t="str">
        <f>Cartilha_GLOBAL!D5842</f>
        <v>UN</v>
      </c>
      <c r="E5842" s="105">
        <f>Cartilha_GLOBAL!$E5842</f>
        <v>651.53</v>
      </c>
      <c r="F5842" s="182">
        <f>Cartilha_GLOBAL!$F5842</f>
        <v>799.69</v>
      </c>
      <c r="G5842" s="108"/>
      <c r="H5842" s="107">
        <f t="shared" si="361"/>
        <v>0</v>
      </c>
      <c r="I5842" s="143">
        <f t="shared" si="362"/>
        <v>0</v>
      </c>
      <c r="J5842" s="142"/>
      <c r="K5842" s="145"/>
      <c r="L5842" s="7" t="str">
        <f t="shared" si="363"/>
        <v/>
      </c>
      <c r="M5842" s="7" t="str">
        <f t="shared" si="364"/>
        <v/>
      </c>
      <c r="N5842" s="7" t="str">
        <f>Cartilha_GLOBAL!N5842</f>
        <v/>
      </c>
      <c r="O5842" s="144"/>
      <c r="Q5842" s="151"/>
      <c r="R5842" s="152">
        <v>0</v>
      </c>
      <c r="T5842" s="153">
        <f>IF(Cartilha_GLOBAL!R5842=0,0,IF(Cartilha_GLOBAL!R5842&gt;0,"c","b"))</f>
        <v>0</v>
      </c>
    </row>
    <row r="5843" ht="22.5" hidden="1" spans="1:20">
      <c r="A5843" s="158">
        <f>Cartilha_GLOBAL!A5843</f>
        <v>100865</v>
      </c>
      <c r="B5843" s="100" t="str">
        <f>Cartilha_GLOBAL!B5843</f>
        <v>SINAPI</v>
      </c>
      <c r="C5843" s="104" t="str">
        <f>Cartilha_GLOBAL!C5843</f>
        <v>BARRA DE APOIO LATERAL ARTICULADA, COM TRAVA, EM ACO INOX POLIDO, FIXADA NA PAREDE - FORNECIMENTO E INSTALAÇÃO. AF_01/2020</v>
      </c>
      <c r="D5843" s="94" t="str">
        <f>Cartilha_GLOBAL!D5843</f>
        <v>UN</v>
      </c>
      <c r="E5843" s="105">
        <f>Cartilha_GLOBAL!$E5843</f>
        <v>580.55</v>
      </c>
      <c r="F5843" s="182">
        <f>Cartilha_GLOBAL!$F5843</f>
        <v>712.57</v>
      </c>
      <c r="G5843" s="108"/>
      <c r="H5843" s="107">
        <f t="shared" si="361"/>
        <v>0</v>
      </c>
      <c r="I5843" s="143">
        <f t="shared" si="362"/>
        <v>0</v>
      </c>
      <c r="J5843" s="142"/>
      <c r="K5843" s="145"/>
      <c r="L5843" s="7" t="str">
        <f t="shared" si="363"/>
        <v/>
      </c>
      <c r="M5843" s="7" t="str">
        <f t="shared" si="364"/>
        <v/>
      </c>
      <c r="N5843" s="7" t="str">
        <f>Cartilha_GLOBAL!N5843</f>
        <v/>
      </c>
      <c r="O5843" s="144"/>
      <c r="Q5843" s="151"/>
      <c r="R5843" s="152">
        <v>0</v>
      </c>
      <c r="T5843" s="153">
        <f>IF(Cartilha_GLOBAL!R5843=0,0,IF(Cartilha_GLOBAL!R5843&gt;0,"c","b"))</f>
        <v>0</v>
      </c>
    </row>
    <row r="5844" ht="22.5" hidden="1" spans="1:20">
      <c r="A5844" s="158">
        <f>Cartilha_GLOBAL!A5844</f>
        <v>100866</v>
      </c>
      <c r="B5844" s="100" t="str">
        <f>Cartilha_GLOBAL!B5844</f>
        <v>SINAPI</v>
      </c>
      <c r="C5844" s="104" t="str">
        <f>Cartilha_GLOBAL!C5844</f>
        <v>BARRA DE APOIO RETA, EM ACO INOX POLIDO, COMPRIMENTO 60CM, FIXADA NA PAREDE - FORNECIMENTO E INSTALAÇÃO. AF_01/2020</v>
      </c>
      <c r="D5844" s="94" t="str">
        <f>Cartilha_GLOBAL!D5844</f>
        <v>UN</v>
      </c>
      <c r="E5844" s="105">
        <f>Cartilha_GLOBAL!$E5844</f>
        <v>305.15</v>
      </c>
      <c r="F5844" s="182">
        <f>Cartilha_GLOBAL!$F5844</f>
        <v>374.54</v>
      </c>
      <c r="G5844" s="108"/>
      <c r="H5844" s="107">
        <f t="shared" si="361"/>
        <v>0</v>
      </c>
      <c r="I5844" s="143">
        <f t="shared" si="362"/>
        <v>0</v>
      </c>
      <c r="J5844" s="142"/>
      <c r="K5844" s="145"/>
      <c r="L5844" s="7" t="str">
        <f t="shared" si="363"/>
        <v/>
      </c>
      <c r="M5844" s="7" t="str">
        <f t="shared" si="364"/>
        <v/>
      </c>
      <c r="N5844" s="7" t="str">
        <f>Cartilha_GLOBAL!N5844</f>
        <v/>
      </c>
      <c r="O5844" s="144"/>
      <c r="Q5844" s="151"/>
      <c r="R5844" s="152">
        <v>0</v>
      </c>
      <c r="T5844" s="153">
        <f>IF(Cartilha_GLOBAL!R5844=0,0,IF(Cartilha_GLOBAL!R5844&gt;0,"c","b"))</f>
        <v>0</v>
      </c>
    </row>
    <row r="5845" ht="22.5" hidden="1" spans="1:20">
      <c r="A5845" s="158">
        <f>Cartilha_GLOBAL!A5845</f>
        <v>100867</v>
      </c>
      <c r="B5845" s="100" t="str">
        <f>Cartilha_GLOBAL!B5845</f>
        <v>SINAPI</v>
      </c>
      <c r="C5845" s="104" t="str">
        <f>Cartilha_GLOBAL!C5845</f>
        <v>BARRA DE APOIO RETA, EM ACO INOX POLIDO, COMPRIMENTO 70 CM,  FIXADA NA PAREDE - FORNECIMENTO E INSTALAÇÃO. AF_01/2020</v>
      </c>
      <c r="D5845" s="94" t="str">
        <f>Cartilha_GLOBAL!D5845</f>
        <v>UN</v>
      </c>
      <c r="E5845" s="105">
        <f>Cartilha_GLOBAL!$E5845</f>
        <v>324.51</v>
      </c>
      <c r="F5845" s="182">
        <f>Cartilha_GLOBAL!$F5845</f>
        <v>398.3</v>
      </c>
      <c r="G5845" s="108"/>
      <c r="H5845" s="107">
        <f t="shared" si="361"/>
        <v>0</v>
      </c>
      <c r="I5845" s="143">
        <f t="shared" si="362"/>
        <v>0</v>
      </c>
      <c r="J5845" s="142"/>
      <c r="K5845" s="145"/>
      <c r="L5845" s="7" t="str">
        <f t="shared" si="363"/>
        <v/>
      </c>
      <c r="M5845" s="7" t="str">
        <f t="shared" si="364"/>
        <v/>
      </c>
      <c r="N5845" s="7" t="str">
        <f>Cartilha_GLOBAL!N5845</f>
        <v/>
      </c>
      <c r="O5845" s="144"/>
      <c r="Q5845" s="151"/>
      <c r="R5845" s="152">
        <v>0</v>
      </c>
      <c r="T5845" s="153">
        <f>IF(Cartilha_GLOBAL!R5845=0,0,IF(Cartilha_GLOBAL!R5845&gt;0,"c","b"))</f>
        <v>0</v>
      </c>
    </row>
    <row r="5846" ht="22.5" hidden="1" spans="1:20">
      <c r="A5846" s="158">
        <f>Cartilha_GLOBAL!A5846</f>
        <v>100868</v>
      </c>
      <c r="B5846" s="100" t="str">
        <f>Cartilha_GLOBAL!B5846</f>
        <v>SINAPI</v>
      </c>
      <c r="C5846" s="104" t="str">
        <f>Cartilha_GLOBAL!C5846</f>
        <v>BARRA DE APOIO RETA, EM ACO INOX POLIDO, COMPRIMENTO 80 CM,  FIXADA NA PAREDE - FORNECIMENTO E INSTALAÇÃO. AF_01/2020</v>
      </c>
      <c r="D5846" s="94" t="str">
        <f>Cartilha_GLOBAL!D5846</f>
        <v>UN</v>
      </c>
      <c r="E5846" s="105">
        <f>Cartilha_GLOBAL!$E5846</f>
        <v>337.4</v>
      </c>
      <c r="F5846" s="182">
        <f>Cartilha_GLOBAL!$F5846</f>
        <v>414.12</v>
      </c>
      <c r="G5846" s="108"/>
      <c r="H5846" s="107">
        <f t="shared" si="361"/>
        <v>0</v>
      </c>
      <c r="I5846" s="143">
        <f t="shared" si="362"/>
        <v>0</v>
      </c>
      <c r="J5846" s="142"/>
      <c r="K5846" s="145"/>
      <c r="L5846" s="7" t="str">
        <f t="shared" si="363"/>
        <v/>
      </c>
      <c r="M5846" s="7" t="str">
        <f t="shared" si="364"/>
        <v/>
      </c>
      <c r="N5846" s="7" t="str">
        <f>Cartilha_GLOBAL!N5846</f>
        <v/>
      </c>
      <c r="O5846" s="144"/>
      <c r="Q5846" s="151"/>
      <c r="R5846" s="152">
        <v>0</v>
      </c>
      <c r="T5846" s="153">
        <f>IF(Cartilha_GLOBAL!R5846=0,0,IF(Cartilha_GLOBAL!R5846&gt;0,"c","b"))</f>
        <v>0</v>
      </c>
    </row>
    <row r="5847" ht="22.5" hidden="1" spans="1:20">
      <c r="A5847" s="158">
        <f>Cartilha_GLOBAL!A5847</f>
        <v>100869</v>
      </c>
      <c r="B5847" s="100" t="str">
        <f>Cartilha_GLOBAL!B5847</f>
        <v>SINAPI</v>
      </c>
      <c r="C5847" s="104" t="str">
        <f>Cartilha_GLOBAL!C5847</f>
        <v>BARRA DE APOIO RETA, EM ACO INOX POLIDO, COMPRIMENTO 90 CM,  FIXADA NA PAREDE - FORNECIMENTO E INSTALAÇÃO. AF_01/2020</v>
      </c>
      <c r="D5847" s="94" t="str">
        <f>Cartilha_GLOBAL!D5847</f>
        <v>UN</v>
      </c>
      <c r="E5847" s="105">
        <f>Cartilha_GLOBAL!$E5847</f>
        <v>347.28</v>
      </c>
      <c r="F5847" s="182">
        <f>Cartilha_GLOBAL!$F5847</f>
        <v>426.25</v>
      </c>
      <c r="G5847" s="108"/>
      <c r="H5847" s="107">
        <f t="shared" si="361"/>
        <v>0</v>
      </c>
      <c r="I5847" s="143">
        <f t="shared" si="362"/>
        <v>0</v>
      </c>
      <c r="J5847" s="142"/>
      <c r="K5847" s="145"/>
      <c r="L5847" s="7" t="str">
        <f t="shared" si="363"/>
        <v/>
      </c>
      <c r="M5847" s="7" t="str">
        <f t="shared" si="364"/>
        <v/>
      </c>
      <c r="N5847" s="7" t="str">
        <f>Cartilha_GLOBAL!N5847</f>
        <v/>
      </c>
      <c r="O5847" s="144"/>
      <c r="Q5847" s="151"/>
      <c r="R5847" s="152">
        <v>0</v>
      </c>
      <c r="T5847" s="153">
        <f>IF(Cartilha_GLOBAL!R5847=0,0,IF(Cartilha_GLOBAL!R5847&gt;0,"c","b"))</f>
        <v>0</v>
      </c>
    </row>
    <row r="5848" ht="22.5" hidden="1" spans="1:20">
      <c r="A5848" s="158">
        <f>Cartilha_GLOBAL!A5848</f>
        <v>100870</v>
      </c>
      <c r="B5848" s="100" t="str">
        <f>Cartilha_GLOBAL!B5848</f>
        <v>SINAPI</v>
      </c>
      <c r="C5848" s="104" t="str">
        <f>Cartilha_GLOBAL!C5848</f>
        <v>BARRA DE APOIO RETA, EM ALUMINIO, COMPRIMENTO 60 CM,  FIXADA NA PAREDE - FORNECIMENTO E INSTALAÇÃO. AF_01/2020</v>
      </c>
      <c r="D5848" s="94" t="str">
        <f>Cartilha_GLOBAL!D5848</f>
        <v>UN</v>
      </c>
      <c r="E5848" s="105">
        <f>Cartilha_GLOBAL!$E5848</f>
        <v>291.22</v>
      </c>
      <c r="F5848" s="182">
        <f>Cartilha_GLOBAL!$F5848</f>
        <v>357.44</v>
      </c>
      <c r="G5848" s="108"/>
      <c r="H5848" s="107">
        <f t="shared" si="361"/>
        <v>0</v>
      </c>
      <c r="I5848" s="143">
        <f t="shared" si="362"/>
        <v>0</v>
      </c>
      <c r="J5848" s="142"/>
      <c r="K5848" s="145"/>
      <c r="L5848" s="7" t="str">
        <f t="shared" si="363"/>
        <v/>
      </c>
      <c r="M5848" s="7" t="str">
        <f t="shared" si="364"/>
        <v/>
      </c>
      <c r="N5848" s="7" t="str">
        <f>Cartilha_GLOBAL!N5848</f>
        <v/>
      </c>
      <c r="O5848" s="144"/>
      <c r="Q5848" s="151"/>
      <c r="R5848" s="152">
        <v>0</v>
      </c>
      <c r="T5848" s="153">
        <f>IF(Cartilha_GLOBAL!R5848=0,0,IF(Cartilha_GLOBAL!R5848&gt;0,"c","b"))</f>
        <v>0</v>
      </c>
    </row>
    <row r="5849" ht="22.5" hidden="1" spans="1:20">
      <c r="A5849" s="158">
        <f>Cartilha_GLOBAL!A5849</f>
        <v>100871</v>
      </c>
      <c r="B5849" s="100" t="str">
        <f>Cartilha_GLOBAL!B5849</f>
        <v>SINAPI</v>
      </c>
      <c r="C5849" s="104" t="str">
        <f>Cartilha_GLOBAL!C5849</f>
        <v>BARRA DE APOIO RETA, EM ALUMINIO, COMPRIMENTO 70 CM,  FIXADA NA PAREDE - FORNECIMENTO E INSTALAÇÃO. AF_01/2020</v>
      </c>
      <c r="D5849" s="94" t="str">
        <f>Cartilha_GLOBAL!D5849</f>
        <v>UN</v>
      </c>
      <c r="E5849" s="105">
        <f>Cartilha_GLOBAL!$E5849</f>
        <v>314.86</v>
      </c>
      <c r="F5849" s="182">
        <f>Cartilha_GLOBAL!$F5849</f>
        <v>386.46</v>
      </c>
      <c r="G5849" s="108"/>
      <c r="H5849" s="107">
        <f t="shared" si="361"/>
        <v>0</v>
      </c>
      <c r="I5849" s="143">
        <f t="shared" si="362"/>
        <v>0</v>
      </c>
      <c r="J5849" s="142"/>
      <c r="K5849" s="145"/>
      <c r="L5849" s="7" t="str">
        <f t="shared" si="363"/>
        <v/>
      </c>
      <c r="M5849" s="7" t="str">
        <f t="shared" si="364"/>
        <v/>
      </c>
      <c r="N5849" s="7" t="str">
        <f>Cartilha_GLOBAL!N5849</f>
        <v/>
      </c>
      <c r="O5849" s="144"/>
      <c r="Q5849" s="151"/>
      <c r="R5849" s="152">
        <v>0</v>
      </c>
      <c r="T5849" s="153">
        <f>IF(Cartilha_GLOBAL!R5849=0,0,IF(Cartilha_GLOBAL!R5849&gt;0,"c","b"))</f>
        <v>0</v>
      </c>
    </row>
    <row r="5850" ht="22.5" hidden="1" spans="1:20">
      <c r="A5850" s="158">
        <f>Cartilha_GLOBAL!A5850</f>
        <v>100872</v>
      </c>
      <c r="B5850" s="100" t="str">
        <f>Cartilha_GLOBAL!B5850</f>
        <v>SINAPI</v>
      </c>
      <c r="C5850" s="104" t="str">
        <f>Cartilha_GLOBAL!C5850</f>
        <v>BARRA DE APOIO RETA, EM ALUMINIO, COMPRIMENTO 80 CM,  FIXADA NA PAREDE - FORNECIMENTO E INSTALAÇÃO. AF_01/2020</v>
      </c>
      <c r="D5850" s="94" t="str">
        <f>Cartilha_GLOBAL!D5850</f>
        <v>UN</v>
      </c>
      <c r="E5850" s="105">
        <f>Cartilha_GLOBAL!$E5850</f>
        <v>329.95</v>
      </c>
      <c r="F5850" s="182">
        <f>Cartilha_GLOBAL!$F5850</f>
        <v>404.98</v>
      </c>
      <c r="G5850" s="108"/>
      <c r="H5850" s="107">
        <f t="shared" si="361"/>
        <v>0</v>
      </c>
      <c r="I5850" s="143">
        <f t="shared" si="362"/>
        <v>0</v>
      </c>
      <c r="J5850" s="142"/>
      <c r="K5850" s="145"/>
      <c r="L5850" s="7" t="str">
        <f t="shared" si="363"/>
        <v/>
      </c>
      <c r="M5850" s="7" t="str">
        <f t="shared" si="364"/>
        <v/>
      </c>
      <c r="N5850" s="7" t="str">
        <f>Cartilha_GLOBAL!N5850</f>
        <v/>
      </c>
      <c r="O5850" s="144"/>
      <c r="Q5850" s="151"/>
      <c r="R5850" s="152">
        <v>0</v>
      </c>
      <c r="T5850" s="153">
        <f>IF(Cartilha_GLOBAL!R5850=0,0,IF(Cartilha_GLOBAL!R5850&gt;0,"c","b"))</f>
        <v>0</v>
      </c>
    </row>
    <row r="5851" ht="22.5" hidden="1" spans="1:20">
      <c r="A5851" s="158">
        <f>Cartilha_GLOBAL!A5851</f>
        <v>100873</v>
      </c>
      <c r="B5851" s="100" t="str">
        <f>Cartilha_GLOBAL!B5851</f>
        <v>SINAPI</v>
      </c>
      <c r="C5851" s="104" t="str">
        <f>Cartilha_GLOBAL!C5851</f>
        <v>BARRA DE APOIO RETA, EM ALUMINIO, COMPRIMENTO 90 CM,  FIXADA NA PAREDE - FORNECIMENTO E INSTALAÇÃO. AF_01/2020</v>
      </c>
      <c r="D5851" s="94" t="str">
        <f>Cartilha_GLOBAL!D5851</f>
        <v>UN</v>
      </c>
      <c r="E5851" s="105">
        <f>Cartilha_GLOBAL!$E5851</f>
        <v>339.37</v>
      </c>
      <c r="F5851" s="182">
        <f>Cartilha_GLOBAL!$F5851</f>
        <v>416.54</v>
      </c>
      <c r="G5851" s="108"/>
      <c r="H5851" s="107">
        <f t="shared" si="361"/>
        <v>0</v>
      </c>
      <c r="I5851" s="143">
        <f t="shared" si="362"/>
        <v>0</v>
      </c>
      <c r="J5851" s="142"/>
      <c r="K5851" s="145"/>
      <c r="L5851" s="7" t="str">
        <f t="shared" si="363"/>
        <v/>
      </c>
      <c r="M5851" s="7" t="str">
        <f t="shared" si="364"/>
        <v/>
      </c>
      <c r="N5851" s="7" t="str">
        <f>Cartilha_GLOBAL!N5851</f>
        <v/>
      </c>
      <c r="O5851" s="144"/>
      <c r="Q5851" s="151"/>
      <c r="R5851" s="152">
        <v>0</v>
      </c>
      <c r="T5851" s="153">
        <f>IF(Cartilha_GLOBAL!R5851=0,0,IF(Cartilha_GLOBAL!R5851&gt;0,"c","b"))</f>
        <v>0</v>
      </c>
    </row>
    <row r="5852" ht="22.5" hidden="1" spans="1:20">
      <c r="A5852" s="158">
        <f>Cartilha_GLOBAL!A5852</f>
        <v>100860</v>
      </c>
      <c r="B5852" s="100" t="str">
        <f>Cartilha_GLOBAL!B5852</f>
        <v>SINAPI</v>
      </c>
      <c r="C5852" s="104" t="str">
        <f>Cartilha_GLOBAL!C5852</f>
        <v>CHUVEIRO ELÉTRICO COMUM CORPO PLÁSTICO, TIPO DUCHA  FORNECIMENTO E INSTALAÇÃO. AF_01/2020</v>
      </c>
      <c r="D5852" s="94" t="str">
        <f>Cartilha_GLOBAL!D5852</f>
        <v>UN</v>
      </c>
      <c r="E5852" s="105">
        <f>Cartilha_GLOBAL!$E5852</f>
        <v>96.01</v>
      </c>
      <c r="F5852" s="182">
        <f>Cartilha_GLOBAL!$F5852</f>
        <v>117.84</v>
      </c>
      <c r="G5852" s="108"/>
      <c r="H5852" s="107">
        <f t="shared" si="361"/>
        <v>0</v>
      </c>
      <c r="I5852" s="143">
        <f t="shared" si="362"/>
        <v>0</v>
      </c>
      <c r="J5852" s="142"/>
      <c r="K5852" s="145"/>
      <c r="L5852" s="7" t="str">
        <f t="shared" si="363"/>
        <v/>
      </c>
      <c r="M5852" s="7" t="str">
        <f t="shared" si="364"/>
        <v/>
      </c>
      <c r="N5852" s="7" t="str">
        <f>Cartilha_GLOBAL!N5852</f>
        <v/>
      </c>
      <c r="O5852" s="144"/>
      <c r="Q5852" s="151"/>
      <c r="R5852" s="152">
        <v>0</v>
      </c>
      <c r="T5852" s="153">
        <f>IF(Cartilha_GLOBAL!R5852=0,0,IF(Cartilha_GLOBAL!R5852&gt;0,"c","b"))</f>
        <v>0</v>
      </c>
    </row>
    <row r="5853" ht="22.5" hidden="1" spans="1:20">
      <c r="A5853" s="158">
        <f>Cartilha_GLOBAL!A5853</f>
        <v>100861</v>
      </c>
      <c r="B5853" s="100" t="str">
        <f>Cartilha_GLOBAL!B5853</f>
        <v>SINAPI</v>
      </c>
      <c r="C5853" s="104" t="str">
        <f>Cartilha_GLOBAL!C5853</f>
        <v>SUPORTE MÃO FRANCESA EM AÇO, ABAS IGUAIS 30 CM, CAPACIDADE MINIMA 60 KG, BRANCO - FORNECIMENTO E INSTALAÇÃO. AF_01/2020</v>
      </c>
      <c r="D5853" s="94" t="str">
        <f>Cartilha_GLOBAL!D5853</f>
        <v>UN</v>
      </c>
      <c r="E5853" s="105">
        <f>Cartilha_GLOBAL!$E5853</f>
        <v>42.17</v>
      </c>
      <c r="F5853" s="182">
        <f>Cartilha_GLOBAL!$F5853</f>
        <v>51.76</v>
      </c>
      <c r="G5853" s="108"/>
      <c r="H5853" s="107">
        <f t="shared" si="361"/>
        <v>0</v>
      </c>
      <c r="I5853" s="143">
        <f t="shared" si="362"/>
        <v>0</v>
      </c>
      <c r="J5853" s="142"/>
      <c r="K5853" s="145"/>
      <c r="L5853" s="7" t="str">
        <f t="shared" si="363"/>
        <v/>
      </c>
      <c r="M5853" s="7" t="str">
        <f t="shared" si="364"/>
        <v/>
      </c>
      <c r="N5853" s="7" t="str">
        <f>Cartilha_GLOBAL!N5853</f>
        <v/>
      </c>
      <c r="O5853" s="144"/>
      <c r="Q5853" s="151"/>
      <c r="R5853" s="152">
        <v>0</v>
      </c>
      <c r="T5853" s="153">
        <f>IF(Cartilha_GLOBAL!R5853=0,0,IF(Cartilha_GLOBAL!R5853&gt;0,"c","b"))</f>
        <v>0</v>
      </c>
    </row>
    <row r="5854" ht="22.5" hidden="1" spans="1:20">
      <c r="A5854" s="158">
        <f>Cartilha_GLOBAL!A5854</f>
        <v>100862</v>
      </c>
      <c r="B5854" s="100" t="str">
        <f>Cartilha_GLOBAL!B5854</f>
        <v>SINAPI</v>
      </c>
      <c r="C5854" s="104" t="str">
        <f>Cartilha_GLOBAL!C5854</f>
        <v>SUPORTE MÃO FRANCESA EM ACO, ABAS IGUAIS 40 CM, CAPACIDADE MINIMA 70 KG, BRANCO - FORNECIMENTO E INSTALAÇÃO. AF_01/2020</v>
      </c>
      <c r="D5854" s="94" t="str">
        <f>Cartilha_GLOBAL!D5854</f>
        <v>UN</v>
      </c>
      <c r="E5854" s="105">
        <f>Cartilha_GLOBAL!$E5854</f>
        <v>46.26</v>
      </c>
      <c r="F5854" s="182">
        <f>Cartilha_GLOBAL!$F5854</f>
        <v>56.78</v>
      </c>
      <c r="G5854" s="108"/>
      <c r="H5854" s="107">
        <f t="shared" si="361"/>
        <v>0</v>
      </c>
      <c r="I5854" s="143">
        <f t="shared" si="362"/>
        <v>0</v>
      </c>
      <c r="J5854" s="142"/>
      <c r="K5854" s="145"/>
      <c r="L5854" s="7" t="str">
        <f t="shared" si="363"/>
        <v/>
      </c>
      <c r="M5854" s="7" t="str">
        <f t="shared" si="364"/>
        <v/>
      </c>
      <c r="N5854" s="7" t="str">
        <f>Cartilha_GLOBAL!N5854</f>
        <v/>
      </c>
      <c r="O5854" s="144"/>
      <c r="Q5854" s="151"/>
      <c r="R5854" s="152">
        <v>0</v>
      </c>
      <c r="T5854" s="153">
        <f>IF(Cartilha_GLOBAL!R5854=0,0,IF(Cartilha_GLOBAL!R5854&gt;0,"c","b"))</f>
        <v>0</v>
      </c>
    </row>
    <row r="5855" ht="12.75" hidden="1" spans="1:20">
      <c r="A5855" s="154" t="str">
        <f>Cartilha_GLOBAL!A5855</f>
        <v>9.4.10</v>
      </c>
      <c r="B5855" s="100">
        <f>Cartilha_GLOBAL!B5855</f>
        <v>0</v>
      </c>
      <c r="C5855" s="161" t="str">
        <f>Cartilha_GLOBAL!C5855</f>
        <v>REGISTROS E VALVULAS</v>
      </c>
      <c r="D5855" s="94">
        <f>Cartilha_GLOBAL!D5855</f>
        <v>0</v>
      </c>
      <c r="E5855" s="105">
        <f>Cartilha_GLOBAL!$E5855</f>
        <v>0</v>
      </c>
      <c r="F5855" s="182">
        <f>Cartilha_GLOBAL!$F5855</f>
        <v>0</v>
      </c>
      <c r="G5855" s="187"/>
      <c r="H5855" s="187">
        <f t="shared" si="361"/>
        <v>0</v>
      </c>
      <c r="I5855" s="188">
        <f t="shared" si="362"/>
        <v>0</v>
      </c>
      <c r="J5855" s="142"/>
      <c r="K5855" s="145" t="str">
        <f>IF(SUM(I5856:I5938)&gt;0,"xx","")</f>
        <v/>
      </c>
      <c r="L5855" s="7" t="str">
        <f t="shared" si="363"/>
        <v/>
      </c>
      <c r="M5855" s="7" t="str">
        <f t="shared" si="364"/>
        <v/>
      </c>
      <c r="N5855" s="7" t="str">
        <f>Cartilha_GLOBAL!N5855</f>
        <v/>
      </c>
      <c r="O5855" s="144"/>
      <c r="Q5855" s="151"/>
      <c r="R5855" s="152">
        <v>0</v>
      </c>
      <c r="T5855" s="153">
        <f>IF(Cartilha_GLOBAL!R5855=0,0,IF(Cartilha_GLOBAL!R5855&gt;0,"c","b"))</f>
        <v>0</v>
      </c>
    </row>
    <row r="5856" ht="22.5" hidden="1" spans="1:20">
      <c r="A5856" s="158">
        <f>Cartilha_GLOBAL!A5856</f>
        <v>89969</v>
      </c>
      <c r="B5856" s="100" t="str">
        <f>Cartilha_GLOBAL!B5856</f>
        <v>SINAPI</v>
      </c>
      <c r="C5856" s="104" t="str">
        <f>Cartilha_GLOBAL!C5856</f>
        <v>KIT DE REGISTRO DE PRESSÃO BRUTO DE LATÃO ½", INCLUSIVE CONEXÕES,  ROSCÁVEL, INSTALADO EM RAMAL DE ÁGUA FRIA - FORNECIMENTO E INSTALAÇÃO. AF_12/2014</v>
      </c>
      <c r="D5856" s="94" t="str">
        <f>Cartilha_GLOBAL!D5856</f>
        <v>UN</v>
      </c>
      <c r="E5856" s="105">
        <f>Cartilha_GLOBAL!$E5856</f>
        <v>46.02</v>
      </c>
      <c r="F5856" s="182">
        <f>Cartilha_GLOBAL!$F5856</f>
        <v>56.48</v>
      </c>
      <c r="G5856" s="108"/>
      <c r="H5856" s="107">
        <f t="shared" si="361"/>
        <v>0</v>
      </c>
      <c r="I5856" s="143">
        <f t="shared" si="362"/>
        <v>0</v>
      </c>
      <c r="J5856" s="142"/>
      <c r="K5856" s="145"/>
      <c r="L5856" s="7" t="str">
        <f t="shared" si="363"/>
        <v/>
      </c>
      <c r="M5856" s="7" t="str">
        <f t="shared" si="364"/>
        <v/>
      </c>
      <c r="N5856" s="7" t="str">
        <f>Cartilha_GLOBAL!N5856</f>
        <v/>
      </c>
      <c r="O5856" s="144"/>
      <c r="Q5856" s="151"/>
      <c r="R5856" s="152">
        <v>0</v>
      </c>
      <c r="T5856" s="153">
        <f>IF(Cartilha_GLOBAL!R5856=0,0,IF(Cartilha_GLOBAL!R5856&gt;0,"c","b"))</f>
        <v>0</v>
      </c>
    </row>
    <row r="5857" ht="22.5" hidden="1" spans="1:20">
      <c r="A5857" s="158">
        <f>Cartilha_GLOBAL!A5857</f>
        <v>89970</v>
      </c>
      <c r="B5857" s="100" t="str">
        <f>Cartilha_GLOBAL!B5857</f>
        <v>SINAPI</v>
      </c>
      <c r="C5857" s="104" t="str">
        <f>Cartilha_GLOBAL!C5857</f>
        <v>KIT DE REGISTRO DE PRESSÃO BRUTO DE LATÃO ¾", INCLUSIVE CONEXÕES, ROSCÁVEL, INSTALADO EM RAMAL DE ÁGUA FRIA - FORNECIMENTO E INSTALAÇÃO. AF_12/2014</v>
      </c>
      <c r="D5857" s="94" t="str">
        <f>Cartilha_GLOBAL!D5857</f>
        <v>UN</v>
      </c>
      <c r="E5857" s="105">
        <f>Cartilha_GLOBAL!$E5857</f>
        <v>50.69</v>
      </c>
      <c r="F5857" s="182">
        <f>Cartilha_GLOBAL!$F5857</f>
        <v>62.22</v>
      </c>
      <c r="G5857" s="108"/>
      <c r="H5857" s="107">
        <f t="shared" si="361"/>
        <v>0</v>
      </c>
      <c r="I5857" s="143">
        <f t="shared" si="362"/>
        <v>0</v>
      </c>
      <c r="J5857" s="142"/>
      <c r="K5857" s="145"/>
      <c r="L5857" s="7" t="str">
        <f t="shared" si="363"/>
        <v/>
      </c>
      <c r="M5857" s="7" t="str">
        <f t="shared" si="364"/>
        <v/>
      </c>
      <c r="N5857" s="7" t="str">
        <f>Cartilha_GLOBAL!N5857</f>
        <v/>
      </c>
      <c r="O5857" s="144"/>
      <c r="Q5857" s="151"/>
      <c r="R5857" s="152">
        <v>0</v>
      </c>
      <c r="T5857" s="153">
        <f>IF(Cartilha_GLOBAL!R5857=0,0,IF(Cartilha_GLOBAL!R5857&gt;0,"c","b"))</f>
        <v>0</v>
      </c>
    </row>
    <row r="5858" ht="22.5" hidden="1" spans="1:20">
      <c r="A5858" s="158">
        <f>Cartilha_GLOBAL!A5858</f>
        <v>89971</v>
      </c>
      <c r="B5858" s="100" t="str">
        <f>Cartilha_GLOBAL!B5858</f>
        <v>SINAPI</v>
      </c>
      <c r="C5858" s="104" t="str">
        <f>Cartilha_GLOBAL!C5858</f>
        <v>KIT DE REGISTRO DE GAVETA BRUTO DE LATÃO ½", INCLUSIVE CONEXÕES, ROSCÁVEL, INSTALADO EM RAMAL DE ÁGUA FRIA - FORNECIMENTO E INSTALAÇÃO. AF_12/2014</v>
      </c>
      <c r="D5858" s="94" t="str">
        <f>Cartilha_GLOBAL!D5858</f>
        <v>UN</v>
      </c>
      <c r="E5858" s="105">
        <f>Cartilha_GLOBAL!$E5858</f>
        <v>50.69</v>
      </c>
      <c r="F5858" s="182">
        <f>Cartilha_GLOBAL!$F5858</f>
        <v>62.22</v>
      </c>
      <c r="G5858" s="108"/>
      <c r="H5858" s="107">
        <f t="shared" si="361"/>
        <v>0</v>
      </c>
      <c r="I5858" s="143">
        <f t="shared" si="362"/>
        <v>0</v>
      </c>
      <c r="J5858" s="142"/>
      <c r="K5858" s="145"/>
      <c r="L5858" s="7" t="str">
        <f t="shared" si="363"/>
        <v/>
      </c>
      <c r="M5858" s="7" t="str">
        <f t="shared" si="364"/>
        <v/>
      </c>
      <c r="N5858" s="7" t="str">
        <f>Cartilha_GLOBAL!N5858</f>
        <v/>
      </c>
      <c r="O5858" s="144"/>
      <c r="Q5858" s="151"/>
      <c r="R5858" s="152">
        <v>0</v>
      </c>
      <c r="T5858" s="153">
        <f>IF(Cartilha_GLOBAL!R5858=0,0,IF(Cartilha_GLOBAL!R5858&gt;0,"c","b"))</f>
        <v>0</v>
      </c>
    </row>
    <row r="5859" ht="22.5" hidden="1" spans="1:20">
      <c r="A5859" s="158">
        <f>Cartilha_GLOBAL!A5859</f>
        <v>89972</v>
      </c>
      <c r="B5859" s="100" t="str">
        <f>Cartilha_GLOBAL!B5859</f>
        <v>SINAPI</v>
      </c>
      <c r="C5859" s="104" t="str">
        <f>Cartilha_GLOBAL!C5859</f>
        <v>KIT DE REGISTRO DE GAVETA BRUTO DE LATÃO ¾", INCLUSIVE CONEXÕES, ROSCÁVEL, INSTALADO EM RAMAL DE ÁGUA FRIA - FORNECIMENTO E INSTALAÇÃO. AF_12/2014</v>
      </c>
      <c r="D5859" s="94" t="str">
        <f>Cartilha_GLOBAL!D5859</f>
        <v>UN</v>
      </c>
      <c r="E5859" s="105">
        <f>Cartilha_GLOBAL!$E5859</f>
        <v>56.95</v>
      </c>
      <c r="F5859" s="182">
        <f>Cartilha_GLOBAL!$F5859</f>
        <v>69.9</v>
      </c>
      <c r="G5859" s="108"/>
      <c r="H5859" s="107">
        <f t="shared" si="361"/>
        <v>0</v>
      </c>
      <c r="I5859" s="143">
        <f t="shared" si="362"/>
        <v>0</v>
      </c>
      <c r="J5859" s="142"/>
      <c r="K5859" s="145"/>
      <c r="L5859" s="7" t="str">
        <f t="shared" si="363"/>
        <v/>
      </c>
      <c r="M5859" s="7" t="str">
        <f t="shared" si="364"/>
        <v/>
      </c>
      <c r="N5859" s="7" t="str">
        <f>Cartilha_GLOBAL!N5859</f>
        <v/>
      </c>
      <c r="O5859" s="144"/>
      <c r="Q5859" s="151"/>
      <c r="R5859" s="152">
        <v>0</v>
      </c>
      <c r="T5859" s="153">
        <f>IF(Cartilha_GLOBAL!R5859=0,0,IF(Cartilha_GLOBAL!R5859&gt;0,"c","b"))</f>
        <v>0</v>
      </c>
    </row>
    <row r="5860" ht="22.5" hidden="1" spans="1:20">
      <c r="A5860" s="158">
        <f>Cartilha_GLOBAL!A5860</f>
        <v>89973</v>
      </c>
      <c r="B5860" s="100" t="str">
        <f>Cartilha_GLOBAL!B5860</f>
        <v>SINAPI</v>
      </c>
      <c r="C5860" s="104" t="str">
        <f>Cartilha_GLOBAL!C5860</f>
        <v>KIT DE MISTURADOR BASE BRUTA DE LATÃO ¾" MONOCOMANDO PARA CHUVEIRO, INCLUSIVE CONEXÕES, INSTALADO EM RAMAL DE ÁGUA - FORNECIMENTO E INSTALAÇÃO. AF_12/2014</v>
      </c>
      <c r="D5860" s="94" t="str">
        <f>Cartilha_GLOBAL!D5860</f>
        <v>UN</v>
      </c>
      <c r="E5860" s="105">
        <f>Cartilha_GLOBAL!$E5860</f>
        <v>678.22</v>
      </c>
      <c r="F5860" s="182">
        <f>Cartilha_GLOBAL!$F5860</f>
        <v>832.45</v>
      </c>
      <c r="G5860" s="108"/>
      <c r="H5860" s="107">
        <f t="shared" si="361"/>
        <v>0</v>
      </c>
      <c r="I5860" s="143">
        <f t="shared" si="362"/>
        <v>0</v>
      </c>
      <c r="J5860" s="142"/>
      <c r="K5860" s="145"/>
      <c r="L5860" s="7" t="str">
        <f t="shared" si="363"/>
        <v/>
      </c>
      <c r="M5860" s="7" t="str">
        <f t="shared" si="364"/>
        <v/>
      </c>
      <c r="N5860" s="7" t="str">
        <f>Cartilha_GLOBAL!N5860</f>
        <v/>
      </c>
      <c r="O5860" s="144"/>
      <c r="Q5860" s="151"/>
      <c r="R5860" s="152">
        <v>0</v>
      </c>
      <c r="T5860" s="153">
        <f>IF(Cartilha_GLOBAL!R5860=0,0,IF(Cartilha_GLOBAL!R5860&gt;0,"c","b"))</f>
        <v>0</v>
      </c>
    </row>
    <row r="5861" ht="22.5" hidden="1" spans="1:20">
      <c r="A5861" s="158">
        <f>Cartilha_GLOBAL!A5861</f>
        <v>103019</v>
      </c>
      <c r="B5861" s="100" t="str">
        <f>Cartilha_GLOBAL!B5861</f>
        <v>SINAPI</v>
      </c>
      <c r="C5861" s="104" t="str">
        <f>Cartilha_GLOBAL!C5861</f>
        <v>REGISTRO OU VÁLVULA GLOBO ANGULAR EM LATÃO, PARA HIDRANTES EM INSTALAÇÃO PREDIAL DE INCÊNDIO, 45 GRAUS, 2 1/2" - FORNECIMENTO E INSTALAÇÃO. AF_08/2021</v>
      </c>
      <c r="D5861" s="94" t="str">
        <f>Cartilha_GLOBAL!D5861</f>
        <v>UN</v>
      </c>
      <c r="E5861" s="105">
        <f>Cartilha_GLOBAL!$E5861</f>
        <v>276.8</v>
      </c>
      <c r="F5861" s="182">
        <f>Cartilha_GLOBAL!$F5861</f>
        <v>339.74</v>
      </c>
      <c r="G5861" s="108"/>
      <c r="H5861" s="107">
        <f t="shared" si="361"/>
        <v>0</v>
      </c>
      <c r="I5861" s="143">
        <f t="shared" si="362"/>
        <v>0</v>
      </c>
      <c r="J5861" s="142"/>
      <c r="K5861" s="145"/>
      <c r="L5861" s="7" t="str">
        <f t="shared" si="363"/>
        <v/>
      </c>
      <c r="M5861" s="7" t="str">
        <f t="shared" si="364"/>
        <v/>
      </c>
      <c r="N5861" s="7" t="str">
        <f>Cartilha_GLOBAL!N5861</f>
        <v/>
      </c>
      <c r="O5861" s="144"/>
      <c r="Q5861" s="151"/>
      <c r="R5861" s="152">
        <v>0</v>
      </c>
      <c r="T5861" s="153">
        <f>IF(Cartilha_GLOBAL!R5861=0,0,IF(Cartilha_GLOBAL!R5861&gt;0,"c","b"))</f>
        <v>0</v>
      </c>
    </row>
    <row r="5862" ht="12.75" hidden="1" spans="1:20">
      <c r="A5862" s="158">
        <f>Cartilha_GLOBAL!A5862</f>
        <v>103029</v>
      </c>
      <c r="B5862" s="100" t="str">
        <f>Cartilha_GLOBAL!B5862</f>
        <v>SINAPI</v>
      </c>
      <c r="C5862" s="104" t="str">
        <f>Cartilha_GLOBAL!C5862</f>
        <v>REGISTRO OU REGULADOR DE GÁS DE COZINHA - FORNECIMENTO E INSTALAÇÃO. AF_08/2021</v>
      </c>
      <c r="D5862" s="94" t="str">
        <f>Cartilha_GLOBAL!D5862</f>
        <v>UN</v>
      </c>
      <c r="E5862" s="105">
        <f>Cartilha_GLOBAL!$E5862</f>
        <v>47.61</v>
      </c>
      <c r="F5862" s="182">
        <f>Cartilha_GLOBAL!$F5862</f>
        <v>58.44</v>
      </c>
      <c r="G5862" s="108"/>
      <c r="H5862" s="107">
        <f t="shared" si="361"/>
        <v>0</v>
      </c>
      <c r="I5862" s="143">
        <f t="shared" si="362"/>
        <v>0</v>
      </c>
      <c r="J5862" s="142"/>
      <c r="K5862" s="145"/>
      <c r="L5862" s="7" t="str">
        <f t="shared" si="363"/>
        <v/>
      </c>
      <c r="M5862" s="7" t="str">
        <f t="shared" si="364"/>
        <v/>
      </c>
      <c r="N5862" s="7" t="str">
        <f>Cartilha_GLOBAL!N5862</f>
        <v/>
      </c>
      <c r="O5862" s="144"/>
      <c r="Q5862" s="151"/>
      <c r="R5862" s="152">
        <v>0</v>
      </c>
      <c r="T5862" s="153">
        <f>IF(Cartilha_GLOBAL!R5862=0,0,IF(Cartilha_GLOBAL!R5862&gt;0,"c","b"))</f>
        <v>0</v>
      </c>
    </row>
    <row r="5863" ht="22.5" hidden="1" spans="1:20">
      <c r="A5863" s="158">
        <f>Cartilha_GLOBAL!A5863</f>
        <v>103036</v>
      </c>
      <c r="B5863" s="100" t="str">
        <f>Cartilha_GLOBAL!B5863</f>
        <v>SINAPI</v>
      </c>
      <c r="C5863" s="104" t="str">
        <f>Cartilha_GLOBAL!C5863</f>
        <v>REGISTRO DE ESFERA, PVC, ROSCÁVEL, COM VOLANTE, 1/2" - FORNECIMENTO E INSTALAÇÃO. AF_08/2021</v>
      </c>
      <c r="D5863" s="94" t="str">
        <f>Cartilha_GLOBAL!D5863</f>
        <v>UN</v>
      </c>
      <c r="E5863" s="105">
        <f>Cartilha_GLOBAL!$E5863</f>
        <v>24.79</v>
      </c>
      <c r="F5863" s="182">
        <f>Cartilha_GLOBAL!$F5863</f>
        <v>30.43</v>
      </c>
      <c r="G5863" s="108"/>
      <c r="H5863" s="107">
        <f t="shared" si="361"/>
        <v>0</v>
      </c>
      <c r="I5863" s="143">
        <f t="shared" si="362"/>
        <v>0</v>
      </c>
      <c r="J5863" s="142"/>
      <c r="K5863" s="145"/>
      <c r="L5863" s="7" t="str">
        <f t="shared" si="363"/>
        <v/>
      </c>
      <c r="M5863" s="7" t="str">
        <f t="shared" si="364"/>
        <v/>
      </c>
      <c r="N5863" s="7" t="str">
        <f>Cartilha_GLOBAL!N5863</f>
        <v/>
      </c>
      <c r="O5863" s="144"/>
      <c r="Q5863" s="151"/>
      <c r="R5863" s="152">
        <v>0</v>
      </c>
      <c r="T5863" s="153">
        <f>IF(Cartilha_GLOBAL!R5863=0,0,IF(Cartilha_GLOBAL!R5863&gt;0,"c","b"))</f>
        <v>0</v>
      </c>
    </row>
    <row r="5864" ht="12.75" hidden="1" spans="1:20">
      <c r="A5864" s="158">
        <f>Cartilha_GLOBAL!A5864</f>
        <v>103037</v>
      </c>
      <c r="B5864" s="100" t="str">
        <f>Cartilha_GLOBAL!B5864</f>
        <v>SINAPI</v>
      </c>
      <c r="C5864" s="104" t="str">
        <f>Cartilha_GLOBAL!C5864</f>
        <v>REGISTRO DE ESFERA, PVC, ROSCÁVEL, COM VOLANTE, 1" - FORNECIMENTO E INSTALAÇÃO. AF_08/2021</v>
      </c>
      <c r="D5864" s="94" t="str">
        <f>Cartilha_GLOBAL!D5864</f>
        <v>UN</v>
      </c>
      <c r="E5864" s="105">
        <f>Cartilha_GLOBAL!$E5864</f>
        <v>48.9</v>
      </c>
      <c r="F5864" s="182">
        <f>Cartilha_GLOBAL!$F5864</f>
        <v>60.02</v>
      </c>
      <c r="G5864" s="108"/>
      <c r="H5864" s="107">
        <f t="shared" si="361"/>
        <v>0</v>
      </c>
      <c r="I5864" s="143">
        <f t="shared" si="362"/>
        <v>0</v>
      </c>
      <c r="J5864" s="142"/>
      <c r="K5864" s="145"/>
      <c r="L5864" s="7" t="str">
        <f t="shared" si="363"/>
        <v/>
      </c>
      <c r="M5864" s="7" t="str">
        <f t="shared" si="364"/>
        <v/>
      </c>
      <c r="N5864" s="7" t="str">
        <f>Cartilha_GLOBAL!N5864</f>
        <v/>
      </c>
      <c r="O5864" s="144"/>
      <c r="Q5864" s="151"/>
      <c r="R5864" s="152">
        <v>0</v>
      </c>
      <c r="T5864" s="153">
        <f>IF(Cartilha_GLOBAL!R5864=0,0,IF(Cartilha_GLOBAL!R5864&gt;0,"c","b"))</f>
        <v>0</v>
      </c>
    </row>
    <row r="5865" ht="22.5" hidden="1" spans="1:20">
      <c r="A5865" s="158">
        <f>Cartilha_GLOBAL!A5865</f>
        <v>103038</v>
      </c>
      <c r="B5865" s="100" t="str">
        <f>Cartilha_GLOBAL!B5865</f>
        <v>SINAPI</v>
      </c>
      <c r="C5865" s="104" t="str">
        <f>Cartilha_GLOBAL!C5865</f>
        <v>REGISTRO DE ESFERA, PVC, ROSCÁVEL, COM VOLANTE, 1 1/4" - FORNECIMENTO E INSTALAÇÃO. AF_08/2021</v>
      </c>
      <c r="D5865" s="94" t="str">
        <f>Cartilha_GLOBAL!D5865</f>
        <v>UN</v>
      </c>
      <c r="E5865" s="105">
        <f>Cartilha_GLOBAL!$E5865</f>
        <v>65.49</v>
      </c>
      <c r="F5865" s="182">
        <f>Cartilha_GLOBAL!$F5865</f>
        <v>80.38</v>
      </c>
      <c r="G5865" s="108"/>
      <c r="H5865" s="107">
        <f t="shared" si="361"/>
        <v>0</v>
      </c>
      <c r="I5865" s="143">
        <f t="shared" si="362"/>
        <v>0</v>
      </c>
      <c r="J5865" s="142"/>
      <c r="K5865" s="145"/>
      <c r="L5865" s="7" t="str">
        <f t="shared" si="363"/>
        <v/>
      </c>
      <c r="M5865" s="7" t="str">
        <f t="shared" si="364"/>
        <v/>
      </c>
      <c r="N5865" s="7" t="str">
        <f>Cartilha_GLOBAL!N5865</f>
        <v/>
      </c>
      <c r="O5865" s="144"/>
      <c r="Q5865" s="151"/>
      <c r="R5865" s="152">
        <v>0</v>
      </c>
      <c r="T5865" s="153">
        <f>IF(Cartilha_GLOBAL!R5865=0,0,IF(Cartilha_GLOBAL!R5865&gt;0,"c","b"))</f>
        <v>0</v>
      </c>
    </row>
    <row r="5866" ht="22.5" hidden="1" spans="1:20">
      <c r="A5866" s="158">
        <f>Cartilha_GLOBAL!A5866</f>
        <v>103039</v>
      </c>
      <c r="B5866" s="100" t="str">
        <f>Cartilha_GLOBAL!B5866</f>
        <v>SINAPI</v>
      </c>
      <c r="C5866" s="104" t="str">
        <f>Cartilha_GLOBAL!C5866</f>
        <v>REGISTRO DE ESFERA, PVC, ROSCÁVEL, COM VOLANTE, 1 1/2" - FORNECIMENTO E INSTALAÇÃO. AF_08/2021</v>
      </c>
      <c r="D5866" s="94" t="str">
        <f>Cartilha_GLOBAL!D5866</f>
        <v>UN</v>
      </c>
      <c r="E5866" s="105">
        <f>Cartilha_GLOBAL!$E5866</f>
        <v>71.76</v>
      </c>
      <c r="F5866" s="182">
        <f>Cartilha_GLOBAL!$F5866</f>
        <v>88.08</v>
      </c>
      <c r="G5866" s="108"/>
      <c r="H5866" s="107">
        <f t="shared" si="361"/>
        <v>0</v>
      </c>
      <c r="I5866" s="143">
        <f t="shared" si="362"/>
        <v>0</v>
      </c>
      <c r="J5866" s="142"/>
      <c r="K5866" s="145"/>
      <c r="L5866" s="7" t="str">
        <f t="shared" si="363"/>
        <v/>
      </c>
      <c r="M5866" s="7" t="str">
        <f t="shared" si="364"/>
        <v/>
      </c>
      <c r="N5866" s="7" t="str">
        <f>Cartilha_GLOBAL!N5866</f>
        <v/>
      </c>
      <c r="O5866" s="144"/>
      <c r="Q5866" s="151"/>
      <c r="R5866" s="152">
        <v>0</v>
      </c>
      <c r="T5866" s="153">
        <f>IF(Cartilha_GLOBAL!R5866=0,0,IF(Cartilha_GLOBAL!R5866&gt;0,"c","b"))</f>
        <v>0</v>
      </c>
    </row>
    <row r="5867" ht="12.75" hidden="1" spans="1:20">
      <c r="A5867" s="158">
        <f>Cartilha_GLOBAL!A5867</f>
        <v>103040</v>
      </c>
      <c r="B5867" s="100" t="str">
        <f>Cartilha_GLOBAL!B5867</f>
        <v>SINAPI</v>
      </c>
      <c r="C5867" s="104" t="str">
        <f>Cartilha_GLOBAL!C5867</f>
        <v>REGISTRO DE ESFERA, PVC, ROSCÁVEL, COM VOLANTE, 2" - FORNECIMENTO E INSTALAÇÃO. AF_08/2021</v>
      </c>
      <c r="D5867" s="94" t="str">
        <f>Cartilha_GLOBAL!D5867</f>
        <v>UN</v>
      </c>
      <c r="E5867" s="105">
        <f>Cartilha_GLOBAL!$E5867</f>
        <v>106.07</v>
      </c>
      <c r="F5867" s="182">
        <f>Cartilha_GLOBAL!$F5867</f>
        <v>130.19</v>
      </c>
      <c r="G5867" s="108"/>
      <c r="H5867" s="107">
        <f t="shared" si="361"/>
        <v>0</v>
      </c>
      <c r="I5867" s="143">
        <f t="shared" si="362"/>
        <v>0</v>
      </c>
      <c r="J5867" s="142"/>
      <c r="K5867" s="145"/>
      <c r="L5867" s="7" t="str">
        <f t="shared" si="363"/>
        <v/>
      </c>
      <c r="M5867" s="7" t="str">
        <f t="shared" si="364"/>
        <v/>
      </c>
      <c r="N5867" s="7" t="str">
        <f>Cartilha_GLOBAL!N5867</f>
        <v/>
      </c>
      <c r="O5867" s="144"/>
      <c r="Q5867" s="151"/>
      <c r="R5867" s="152">
        <v>0</v>
      </c>
      <c r="T5867" s="153">
        <f>IF(Cartilha_GLOBAL!R5867=0,0,IF(Cartilha_GLOBAL!R5867&gt;0,"c","b"))</f>
        <v>0</v>
      </c>
    </row>
    <row r="5868" ht="22.5" hidden="1" spans="1:20">
      <c r="A5868" s="158">
        <f>Cartilha_GLOBAL!A5868</f>
        <v>103041</v>
      </c>
      <c r="B5868" s="100" t="str">
        <f>Cartilha_GLOBAL!B5868</f>
        <v>SINAPI</v>
      </c>
      <c r="C5868" s="104" t="str">
        <f>Cartilha_GLOBAL!C5868</f>
        <v>REGISTRO DE ESFERA, PVC, ROSCÁVEL, COM BORBOLETA, 1/2" - FORNECIMENTO E INSTALAÇÃO. AF_08/2021</v>
      </c>
      <c r="D5868" s="94" t="str">
        <f>Cartilha_GLOBAL!D5868</f>
        <v>UN</v>
      </c>
      <c r="E5868" s="105">
        <f>Cartilha_GLOBAL!$E5868</f>
        <v>20.8</v>
      </c>
      <c r="F5868" s="182">
        <f>Cartilha_GLOBAL!$F5868</f>
        <v>25.53</v>
      </c>
      <c r="G5868" s="108"/>
      <c r="H5868" s="107">
        <f t="shared" si="361"/>
        <v>0</v>
      </c>
      <c r="I5868" s="143">
        <f t="shared" si="362"/>
        <v>0</v>
      </c>
      <c r="J5868" s="142"/>
      <c r="K5868" s="145"/>
      <c r="L5868" s="7" t="str">
        <f t="shared" si="363"/>
        <v/>
      </c>
      <c r="M5868" s="7" t="str">
        <f t="shared" si="364"/>
        <v/>
      </c>
      <c r="N5868" s="7" t="str">
        <f>Cartilha_GLOBAL!N5868</f>
        <v/>
      </c>
      <c r="O5868" s="144"/>
      <c r="Q5868" s="151"/>
      <c r="R5868" s="152">
        <v>0</v>
      </c>
      <c r="T5868" s="153">
        <f>IF(Cartilha_GLOBAL!R5868=0,0,IF(Cartilha_GLOBAL!R5868&gt;0,"c","b"))</f>
        <v>0</v>
      </c>
    </row>
    <row r="5869" ht="22.5" hidden="1" spans="1:20">
      <c r="A5869" s="158">
        <f>Cartilha_GLOBAL!A5869</f>
        <v>103042</v>
      </c>
      <c r="B5869" s="100" t="str">
        <f>Cartilha_GLOBAL!B5869</f>
        <v>SINAPI</v>
      </c>
      <c r="C5869" s="104" t="str">
        <f>Cartilha_GLOBAL!C5869</f>
        <v>REGISTRO DE ESFERA, PVC, ROSCÁVEL, COM BORBOLETA, 3/4" - FORNECIMENTO E INSTALAÇÃO. AF_08/2021</v>
      </c>
      <c r="D5869" s="94" t="str">
        <f>Cartilha_GLOBAL!D5869</f>
        <v>UN</v>
      </c>
      <c r="E5869" s="105">
        <f>Cartilha_GLOBAL!$E5869</f>
        <v>25.94</v>
      </c>
      <c r="F5869" s="182">
        <f>Cartilha_GLOBAL!$F5869</f>
        <v>31.84</v>
      </c>
      <c r="G5869" s="108"/>
      <c r="H5869" s="107">
        <f t="shared" si="361"/>
        <v>0</v>
      </c>
      <c r="I5869" s="143">
        <f t="shared" si="362"/>
        <v>0</v>
      </c>
      <c r="J5869" s="142"/>
      <c r="K5869" s="145"/>
      <c r="L5869" s="7" t="str">
        <f t="shared" si="363"/>
        <v/>
      </c>
      <c r="M5869" s="7" t="str">
        <f t="shared" si="364"/>
        <v/>
      </c>
      <c r="N5869" s="7" t="str">
        <f>Cartilha_GLOBAL!N5869</f>
        <v/>
      </c>
      <c r="O5869" s="144"/>
      <c r="Q5869" s="151"/>
      <c r="R5869" s="152">
        <v>0</v>
      </c>
      <c r="T5869" s="153">
        <f>IF(Cartilha_GLOBAL!R5869=0,0,IF(Cartilha_GLOBAL!R5869&gt;0,"c","b"))</f>
        <v>0</v>
      </c>
    </row>
    <row r="5870" ht="22.5" hidden="1" spans="1:20">
      <c r="A5870" s="158">
        <f>Cartilha_GLOBAL!A5870</f>
        <v>103043</v>
      </c>
      <c r="B5870" s="100" t="str">
        <f>Cartilha_GLOBAL!B5870</f>
        <v>SINAPI</v>
      </c>
      <c r="C5870" s="104" t="str">
        <f>Cartilha_GLOBAL!C5870</f>
        <v>REGISTRO DE ESFERA, PVC, ROSCÁVEL, COM CABEÇA QUADRADA, 1/2" - FORNECIMENTO E INSTALAÇÃO. AF_08/2021</v>
      </c>
      <c r="D5870" s="94" t="str">
        <f>Cartilha_GLOBAL!D5870</f>
        <v>UN</v>
      </c>
      <c r="E5870" s="105">
        <f>Cartilha_GLOBAL!$E5870</f>
        <v>23.89</v>
      </c>
      <c r="F5870" s="182">
        <f>Cartilha_GLOBAL!$F5870</f>
        <v>29.32</v>
      </c>
      <c r="G5870" s="108"/>
      <c r="H5870" s="107">
        <f t="shared" ref="H5870:H5933" si="365">IF(G5870=0,0,F5870)</f>
        <v>0</v>
      </c>
      <c r="I5870" s="143">
        <f t="shared" ref="I5870:I5933" si="366">IF(ISBLANK(G5870),0,IF(R5870=0,ROUND(G5870*H5870,2),IF(R5870="b",ROUNDDOWN(G5870*H5870,2),ROUNDUP(G5870*H5870,2))))</f>
        <v>0</v>
      </c>
      <c r="J5870" s="142"/>
      <c r="K5870" s="145"/>
      <c r="L5870" s="7" t="str">
        <f t="shared" ref="L5870:L5933" si="367">IF(K5870="X","x",IF(K5870="xx","x",IF(I5870&gt;0,"x","")))</f>
        <v/>
      </c>
      <c r="M5870" s="7" t="str">
        <f t="shared" ref="M5870:M5933" si="368">IF(K5870="X","x",IF(K5870="xx","x",IF(I5870&gt;0,"x","")))</f>
        <v/>
      </c>
      <c r="N5870" s="7" t="str">
        <f>Cartilha_GLOBAL!N5870</f>
        <v/>
      </c>
      <c r="O5870" s="144"/>
      <c r="Q5870" s="151"/>
      <c r="R5870" s="152">
        <v>0</v>
      </c>
      <c r="T5870" s="153">
        <f>IF(Cartilha_GLOBAL!R5870=0,0,IF(Cartilha_GLOBAL!R5870&gt;0,"c","b"))</f>
        <v>0</v>
      </c>
    </row>
    <row r="5871" ht="22.5" hidden="1" spans="1:20">
      <c r="A5871" s="158">
        <f>Cartilha_GLOBAL!A5871</f>
        <v>103044</v>
      </c>
      <c r="B5871" s="100" t="str">
        <f>Cartilha_GLOBAL!B5871</f>
        <v>SINAPI</v>
      </c>
      <c r="C5871" s="104" t="str">
        <f>Cartilha_GLOBAL!C5871</f>
        <v>REGISTRO DE ESFERA, PVC, ROSCÁVEL, COM CABEÇA QUADRADA, 3/4" - FORNECIMENTO E INSTALAÇÃO. AF_08/2021</v>
      </c>
      <c r="D5871" s="94" t="str">
        <f>Cartilha_GLOBAL!D5871</f>
        <v>UN</v>
      </c>
      <c r="E5871" s="105">
        <f>Cartilha_GLOBAL!$E5871</f>
        <v>32.38</v>
      </c>
      <c r="F5871" s="182">
        <f>Cartilha_GLOBAL!$F5871</f>
        <v>39.74</v>
      </c>
      <c r="G5871" s="108"/>
      <c r="H5871" s="107">
        <f t="shared" si="365"/>
        <v>0</v>
      </c>
      <c r="I5871" s="143">
        <f t="shared" si="366"/>
        <v>0</v>
      </c>
      <c r="J5871" s="142"/>
      <c r="K5871" s="145"/>
      <c r="L5871" s="7" t="str">
        <f t="shared" si="367"/>
        <v/>
      </c>
      <c r="M5871" s="7" t="str">
        <f t="shared" si="368"/>
        <v/>
      </c>
      <c r="N5871" s="7" t="str">
        <f>Cartilha_GLOBAL!N5871</f>
        <v/>
      </c>
      <c r="O5871" s="144"/>
      <c r="Q5871" s="151"/>
      <c r="R5871" s="152">
        <v>0</v>
      </c>
      <c r="T5871" s="153">
        <f>IF(Cartilha_GLOBAL!R5871=0,0,IF(Cartilha_GLOBAL!R5871&gt;0,"c","b"))</f>
        <v>0</v>
      </c>
    </row>
    <row r="5872" ht="22.5" hidden="1" spans="1:20">
      <c r="A5872" s="158">
        <f>Cartilha_GLOBAL!A5872</f>
        <v>103045</v>
      </c>
      <c r="B5872" s="100" t="str">
        <f>Cartilha_GLOBAL!B5872</f>
        <v>SINAPI</v>
      </c>
      <c r="C5872" s="104" t="str">
        <f>Cartilha_GLOBAL!C5872</f>
        <v>REGISTRO DE PRESSÃO, PVC, ROSCÁVEL, VOLANTE SIMPLES, 1/2" - FORNECIMENTO E INSTALAÇÃO. AF_08/2021</v>
      </c>
      <c r="D5872" s="94" t="str">
        <f>Cartilha_GLOBAL!D5872</f>
        <v>UN</v>
      </c>
      <c r="E5872" s="105">
        <f>Cartilha_GLOBAL!$E5872</f>
        <v>10.64</v>
      </c>
      <c r="F5872" s="182">
        <f>Cartilha_GLOBAL!$F5872</f>
        <v>13.06</v>
      </c>
      <c r="G5872" s="108"/>
      <c r="H5872" s="107">
        <f t="shared" si="365"/>
        <v>0</v>
      </c>
      <c r="I5872" s="143">
        <f t="shared" si="366"/>
        <v>0</v>
      </c>
      <c r="J5872" s="142"/>
      <c r="K5872" s="145"/>
      <c r="L5872" s="7" t="str">
        <f t="shared" si="367"/>
        <v/>
      </c>
      <c r="M5872" s="7" t="str">
        <f t="shared" si="368"/>
        <v/>
      </c>
      <c r="N5872" s="7" t="str">
        <f>Cartilha_GLOBAL!N5872</f>
        <v/>
      </c>
      <c r="O5872" s="144"/>
      <c r="Q5872" s="151"/>
      <c r="R5872" s="152">
        <v>0</v>
      </c>
      <c r="T5872" s="153">
        <f>IF(Cartilha_GLOBAL!R5872=0,0,IF(Cartilha_GLOBAL!R5872&gt;0,"c","b"))</f>
        <v>0</v>
      </c>
    </row>
    <row r="5873" ht="22.5" hidden="1" spans="1:20">
      <c r="A5873" s="158">
        <f>Cartilha_GLOBAL!A5873</f>
        <v>103046</v>
      </c>
      <c r="B5873" s="100" t="str">
        <f>Cartilha_GLOBAL!B5873</f>
        <v>SINAPI</v>
      </c>
      <c r="C5873" s="104" t="str">
        <f>Cartilha_GLOBAL!C5873</f>
        <v>REGISTRO DE PRESSÃO, PVC, ROSCÁVEL, VOLANTE SIMPLES, 3/4" - FORNECIMENTO E INSTALAÇÃO. AF_08/2021</v>
      </c>
      <c r="D5873" s="94" t="str">
        <f>Cartilha_GLOBAL!D5873</f>
        <v>UN</v>
      </c>
      <c r="E5873" s="105">
        <f>Cartilha_GLOBAL!$E5873</f>
        <v>24.64</v>
      </c>
      <c r="F5873" s="182">
        <f>Cartilha_GLOBAL!$F5873</f>
        <v>30.24</v>
      </c>
      <c r="G5873" s="108"/>
      <c r="H5873" s="107">
        <f t="shared" si="365"/>
        <v>0</v>
      </c>
      <c r="I5873" s="143">
        <f t="shared" si="366"/>
        <v>0</v>
      </c>
      <c r="J5873" s="142"/>
      <c r="K5873" s="145"/>
      <c r="L5873" s="7" t="str">
        <f t="shared" si="367"/>
        <v/>
      </c>
      <c r="M5873" s="7" t="str">
        <f t="shared" si="368"/>
        <v/>
      </c>
      <c r="N5873" s="7" t="str">
        <f>Cartilha_GLOBAL!N5873</f>
        <v/>
      </c>
      <c r="O5873" s="144"/>
      <c r="Q5873" s="151"/>
      <c r="R5873" s="152">
        <v>0</v>
      </c>
      <c r="T5873" s="153">
        <f>IF(Cartilha_GLOBAL!R5873=0,0,IF(Cartilha_GLOBAL!R5873&gt;0,"c","b"))</f>
        <v>0</v>
      </c>
    </row>
    <row r="5874" ht="22.5" hidden="1" spans="1:20">
      <c r="A5874" s="158">
        <f>Cartilha_GLOBAL!A5874</f>
        <v>103047</v>
      </c>
      <c r="B5874" s="100" t="str">
        <f>Cartilha_GLOBAL!B5874</f>
        <v>SINAPI</v>
      </c>
      <c r="C5874" s="104" t="str">
        <f>Cartilha_GLOBAL!C5874</f>
        <v>REGISTRO DE ESFERA, PVC, SOLDÁVEL, COM VOLANTE, DN  20 MM - FORNECIMENTO E INSTALAÇÃO. AF_08/2021</v>
      </c>
      <c r="D5874" s="94" t="str">
        <f>Cartilha_GLOBAL!D5874</f>
        <v>UN</v>
      </c>
      <c r="E5874" s="105">
        <f>Cartilha_GLOBAL!$E5874</f>
        <v>25.6</v>
      </c>
      <c r="F5874" s="182">
        <f>Cartilha_GLOBAL!$F5874</f>
        <v>31.42</v>
      </c>
      <c r="G5874" s="108"/>
      <c r="H5874" s="107">
        <f t="shared" si="365"/>
        <v>0</v>
      </c>
      <c r="I5874" s="143">
        <f t="shared" si="366"/>
        <v>0</v>
      </c>
      <c r="J5874" s="142"/>
      <c r="K5874" s="145"/>
      <c r="L5874" s="7" t="str">
        <f t="shared" si="367"/>
        <v/>
      </c>
      <c r="M5874" s="7" t="str">
        <f t="shared" si="368"/>
        <v/>
      </c>
      <c r="N5874" s="7" t="str">
        <f>Cartilha_GLOBAL!N5874</f>
        <v/>
      </c>
      <c r="O5874" s="144"/>
      <c r="Q5874" s="151"/>
      <c r="R5874" s="152">
        <v>0</v>
      </c>
      <c r="T5874" s="153">
        <f>IF(Cartilha_GLOBAL!R5874=0,0,IF(Cartilha_GLOBAL!R5874&gt;0,"c","b"))</f>
        <v>0</v>
      </c>
    </row>
    <row r="5875" ht="22.5" hidden="1" spans="1:20">
      <c r="A5875" s="158">
        <f>Cartilha_GLOBAL!A5875</f>
        <v>103048</v>
      </c>
      <c r="B5875" s="100" t="str">
        <f>Cartilha_GLOBAL!B5875</f>
        <v>SINAPI</v>
      </c>
      <c r="C5875" s="104" t="str">
        <f>Cartilha_GLOBAL!C5875</f>
        <v>REGISTRO DE PRESSÃO, PVC, SOLDÁVEL, VOLANTE SIMPLES, DN  20 MM - FORNECIMENTO E INSTALAÇÃO. AF_08/2021</v>
      </c>
      <c r="D5875" s="94" t="str">
        <f>Cartilha_GLOBAL!D5875</f>
        <v>UN</v>
      </c>
      <c r="E5875" s="105">
        <f>Cartilha_GLOBAL!$E5875</f>
        <v>19.46</v>
      </c>
      <c r="F5875" s="182">
        <f>Cartilha_GLOBAL!$F5875</f>
        <v>23.89</v>
      </c>
      <c r="G5875" s="108"/>
      <c r="H5875" s="107">
        <f t="shared" si="365"/>
        <v>0</v>
      </c>
      <c r="I5875" s="143">
        <f t="shared" si="366"/>
        <v>0</v>
      </c>
      <c r="J5875" s="142"/>
      <c r="K5875" s="145"/>
      <c r="L5875" s="7" t="str">
        <f t="shared" si="367"/>
        <v/>
      </c>
      <c r="M5875" s="7" t="str">
        <f t="shared" si="368"/>
        <v/>
      </c>
      <c r="N5875" s="7" t="str">
        <f>Cartilha_GLOBAL!N5875</f>
        <v/>
      </c>
      <c r="O5875" s="144"/>
      <c r="Q5875" s="151"/>
      <c r="R5875" s="152">
        <v>0</v>
      </c>
      <c r="T5875" s="153">
        <f>IF(Cartilha_GLOBAL!R5875=0,0,IF(Cartilha_GLOBAL!R5875&gt;0,"c","b"))</f>
        <v>0</v>
      </c>
    </row>
    <row r="5876" ht="22.5" hidden="1" spans="1:20">
      <c r="A5876" s="158">
        <f>Cartilha_GLOBAL!A5876</f>
        <v>103049</v>
      </c>
      <c r="B5876" s="100" t="str">
        <f>Cartilha_GLOBAL!B5876</f>
        <v>SINAPI</v>
      </c>
      <c r="C5876" s="104" t="str">
        <f>Cartilha_GLOBAL!C5876</f>
        <v>REGISTRO DE PRESSÃO, PVC, SOLDÁVEL, VOLANTE SIMPLES, DN  25 MM - FORNECIMENTO E INSTALAÇÃO. AF_08/2021</v>
      </c>
      <c r="D5876" s="94" t="str">
        <f>Cartilha_GLOBAL!D5876</f>
        <v>UN</v>
      </c>
      <c r="E5876" s="105">
        <f>Cartilha_GLOBAL!$E5876</f>
        <v>21.05</v>
      </c>
      <c r="F5876" s="182">
        <f>Cartilha_GLOBAL!$F5876</f>
        <v>25.84</v>
      </c>
      <c r="G5876" s="108"/>
      <c r="H5876" s="107">
        <f t="shared" si="365"/>
        <v>0</v>
      </c>
      <c r="I5876" s="143">
        <f t="shared" si="366"/>
        <v>0</v>
      </c>
      <c r="J5876" s="142"/>
      <c r="K5876" s="145"/>
      <c r="L5876" s="7" t="str">
        <f t="shared" si="367"/>
        <v/>
      </c>
      <c r="M5876" s="7" t="str">
        <f t="shared" si="368"/>
        <v/>
      </c>
      <c r="N5876" s="7" t="str">
        <f>Cartilha_GLOBAL!N5876</f>
        <v/>
      </c>
      <c r="O5876" s="144"/>
      <c r="Q5876" s="151"/>
      <c r="R5876" s="152">
        <v>0</v>
      </c>
      <c r="T5876" s="153">
        <f>IF(Cartilha_GLOBAL!R5876=0,0,IF(Cartilha_GLOBAL!R5876&gt;0,"c","b"))</f>
        <v>0</v>
      </c>
    </row>
    <row r="5877" ht="22.5" hidden="1" spans="1:20">
      <c r="A5877" s="158">
        <f>Cartilha_GLOBAL!A5877</f>
        <v>90371</v>
      </c>
      <c r="B5877" s="100" t="str">
        <f>Cartilha_GLOBAL!B5877</f>
        <v>SINAPI</v>
      </c>
      <c r="C5877" s="104" t="str">
        <f>Cartilha_GLOBAL!C5877</f>
        <v>REGISTRO DE ESFERA, PVC, ROSCÁVEL, COM VOLANTE, 3/4" - FORNECIMENTO E INSTALAÇÃO. AF_08/2021</v>
      </c>
      <c r="D5877" s="94" t="str">
        <f>Cartilha_GLOBAL!D5877</f>
        <v>UN</v>
      </c>
      <c r="E5877" s="105">
        <f>Cartilha_GLOBAL!$E5877</f>
        <v>31.11</v>
      </c>
      <c r="F5877" s="182">
        <f>Cartilha_GLOBAL!$F5877</f>
        <v>38.18</v>
      </c>
      <c r="G5877" s="108"/>
      <c r="H5877" s="107">
        <f t="shared" si="365"/>
        <v>0</v>
      </c>
      <c r="I5877" s="143">
        <f t="shared" si="366"/>
        <v>0</v>
      </c>
      <c r="J5877" s="142"/>
      <c r="K5877" s="145"/>
      <c r="L5877" s="7" t="str">
        <f t="shared" si="367"/>
        <v/>
      </c>
      <c r="M5877" s="7" t="str">
        <f t="shared" si="368"/>
        <v/>
      </c>
      <c r="N5877" s="7" t="str">
        <f>Cartilha_GLOBAL!N5877</f>
        <v/>
      </c>
      <c r="O5877" s="144"/>
      <c r="Q5877" s="151"/>
      <c r="R5877" s="152">
        <v>0</v>
      </c>
      <c r="T5877" s="153">
        <f>IF(Cartilha_GLOBAL!R5877=0,0,IF(Cartilha_GLOBAL!R5877&gt;0,"c","b"))</f>
        <v>0</v>
      </c>
    </row>
    <row r="5878" ht="22.5" hidden="1" spans="1:20">
      <c r="A5878" s="158">
        <f>Cartilha_GLOBAL!A5878</f>
        <v>94489</v>
      </c>
      <c r="B5878" s="100" t="str">
        <f>Cartilha_GLOBAL!B5878</f>
        <v>SINAPI</v>
      </c>
      <c r="C5878" s="104" t="str">
        <f>Cartilha_GLOBAL!C5878</f>
        <v>REGISTRO DE ESFERA, PVC, SOLDÁVEL, COM VOLANTE, DN  25 MM - FORNECIMENTO E INSTALAÇÃO. AF_08/2021</v>
      </c>
      <c r="D5878" s="94" t="str">
        <f>Cartilha_GLOBAL!D5878</f>
        <v>UN</v>
      </c>
      <c r="E5878" s="105">
        <f>Cartilha_GLOBAL!$E5878</f>
        <v>31.28</v>
      </c>
      <c r="F5878" s="182">
        <f>Cartilha_GLOBAL!$F5878</f>
        <v>38.39</v>
      </c>
      <c r="G5878" s="108"/>
      <c r="H5878" s="107">
        <f t="shared" si="365"/>
        <v>0</v>
      </c>
      <c r="I5878" s="143">
        <f t="shared" si="366"/>
        <v>0</v>
      </c>
      <c r="J5878" s="142"/>
      <c r="K5878" s="145"/>
      <c r="L5878" s="7" t="str">
        <f t="shared" si="367"/>
        <v/>
      </c>
      <c r="M5878" s="7" t="str">
        <f t="shared" si="368"/>
        <v/>
      </c>
      <c r="N5878" s="7" t="str">
        <f>Cartilha_GLOBAL!N5878</f>
        <v/>
      </c>
      <c r="O5878" s="144"/>
      <c r="Q5878" s="151"/>
      <c r="R5878" s="152">
        <v>0</v>
      </c>
      <c r="T5878" s="153">
        <f>IF(Cartilha_GLOBAL!R5878=0,0,IF(Cartilha_GLOBAL!R5878&gt;0,"c","b"))</f>
        <v>0</v>
      </c>
    </row>
    <row r="5879" ht="22.5" hidden="1" spans="1:20">
      <c r="A5879" s="158">
        <f>Cartilha_GLOBAL!A5879</f>
        <v>94490</v>
      </c>
      <c r="B5879" s="100" t="str">
        <f>Cartilha_GLOBAL!B5879</f>
        <v>SINAPI</v>
      </c>
      <c r="C5879" s="104" t="str">
        <f>Cartilha_GLOBAL!C5879</f>
        <v>REGISTRO DE ESFERA, PVC, SOLDÁVEL, COM VOLANTE, DN  32 MM - FORNECIMENTO E INSTALAÇÃO. AF_08/2021</v>
      </c>
      <c r="D5879" s="94" t="str">
        <f>Cartilha_GLOBAL!D5879</f>
        <v>UN</v>
      </c>
      <c r="E5879" s="105">
        <f>Cartilha_GLOBAL!$E5879</f>
        <v>45.93</v>
      </c>
      <c r="F5879" s="182">
        <f>Cartilha_GLOBAL!$F5879</f>
        <v>56.37</v>
      </c>
      <c r="G5879" s="108"/>
      <c r="H5879" s="107">
        <f t="shared" si="365"/>
        <v>0</v>
      </c>
      <c r="I5879" s="143">
        <f t="shared" si="366"/>
        <v>0</v>
      </c>
      <c r="J5879" s="142"/>
      <c r="K5879" s="228"/>
      <c r="L5879" s="7" t="str">
        <f t="shared" si="367"/>
        <v/>
      </c>
      <c r="M5879" s="7" t="str">
        <f t="shared" si="368"/>
        <v/>
      </c>
      <c r="N5879" s="7" t="str">
        <f>Cartilha_GLOBAL!N5879</f>
        <v/>
      </c>
      <c r="O5879" s="144"/>
      <c r="Q5879" s="151"/>
      <c r="R5879" s="152">
        <v>0</v>
      </c>
      <c r="T5879" s="153">
        <f>IF(Cartilha_GLOBAL!R5879=0,0,IF(Cartilha_GLOBAL!R5879&gt;0,"c","b"))</f>
        <v>0</v>
      </c>
    </row>
    <row r="5880" ht="22.5" hidden="1" spans="1:20">
      <c r="A5880" s="158">
        <f>Cartilha_GLOBAL!A5880</f>
        <v>94491</v>
      </c>
      <c r="B5880" s="100" t="str">
        <f>Cartilha_GLOBAL!B5880</f>
        <v>SINAPI</v>
      </c>
      <c r="C5880" s="104" t="str">
        <f>Cartilha_GLOBAL!C5880</f>
        <v>REGISTRO DE ESFERA, PVC, SOLDÁVEL, COM VOLANTE, DN  40 MM - FORNECIMENTO E INSTALAÇÃO. AF_08/2021</v>
      </c>
      <c r="D5880" s="94" t="str">
        <f>Cartilha_GLOBAL!D5880</f>
        <v>UN</v>
      </c>
      <c r="E5880" s="105">
        <f>Cartilha_GLOBAL!$E5880</f>
        <v>62.75</v>
      </c>
      <c r="F5880" s="182">
        <f>Cartilha_GLOBAL!$F5880</f>
        <v>77.02</v>
      </c>
      <c r="G5880" s="108"/>
      <c r="H5880" s="107">
        <f t="shared" si="365"/>
        <v>0</v>
      </c>
      <c r="I5880" s="143">
        <f t="shared" si="366"/>
        <v>0</v>
      </c>
      <c r="J5880" s="142"/>
      <c r="K5880" s="228"/>
      <c r="L5880" s="7" t="str">
        <f t="shared" si="367"/>
        <v/>
      </c>
      <c r="M5880" s="7" t="str">
        <f t="shared" si="368"/>
        <v/>
      </c>
      <c r="N5880" s="7" t="str">
        <f>Cartilha_GLOBAL!N5880</f>
        <v/>
      </c>
      <c r="O5880" s="144"/>
      <c r="Q5880" s="151"/>
      <c r="R5880" s="152">
        <v>0</v>
      </c>
      <c r="T5880" s="153">
        <f>IF(Cartilha_GLOBAL!R5880=0,0,IF(Cartilha_GLOBAL!R5880&gt;0,"c","b"))</f>
        <v>0</v>
      </c>
    </row>
    <row r="5881" ht="22.5" hidden="1" spans="1:20">
      <c r="A5881" s="158">
        <f>Cartilha_GLOBAL!A5881</f>
        <v>94492</v>
      </c>
      <c r="B5881" s="100" t="str">
        <f>Cartilha_GLOBAL!B5881</f>
        <v>SINAPI</v>
      </c>
      <c r="C5881" s="104" t="str">
        <f>Cartilha_GLOBAL!C5881</f>
        <v>REGISTRO DE ESFERA, PVC, SOLDÁVEL, COM VOLANTE, DN  50 MM - FORNECIMENTO E INSTALAÇÃO. AF_08/2021</v>
      </c>
      <c r="D5881" s="94" t="str">
        <f>Cartilha_GLOBAL!D5881</f>
        <v>UN</v>
      </c>
      <c r="E5881" s="105">
        <f>Cartilha_GLOBAL!$E5881</f>
        <v>64.48</v>
      </c>
      <c r="F5881" s="182">
        <f>Cartilha_GLOBAL!$F5881</f>
        <v>79.14</v>
      </c>
      <c r="G5881" s="108"/>
      <c r="H5881" s="107">
        <f t="shared" si="365"/>
        <v>0</v>
      </c>
      <c r="I5881" s="143">
        <f t="shared" si="366"/>
        <v>0</v>
      </c>
      <c r="J5881" s="142"/>
      <c r="K5881" s="228"/>
      <c r="L5881" s="7" t="str">
        <f t="shared" si="367"/>
        <v/>
      </c>
      <c r="M5881" s="7" t="str">
        <f t="shared" si="368"/>
        <v/>
      </c>
      <c r="N5881" s="7" t="str">
        <f>Cartilha_GLOBAL!N5881</f>
        <v/>
      </c>
      <c r="O5881" s="144"/>
      <c r="Q5881" s="151"/>
      <c r="R5881" s="152">
        <v>0</v>
      </c>
      <c r="T5881" s="153">
        <f>IF(Cartilha_GLOBAL!R5881=0,0,IF(Cartilha_GLOBAL!R5881&gt;0,"c","b"))</f>
        <v>0</v>
      </c>
    </row>
    <row r="5882" ht="22.5" hidden="1" spans="1:20">
      <c r="A5882" s="158">
        <f>Cartilha_GLOBAL!A5882</f>
        <v>94493</v>
      </c>
      <c r="B5882" s="100" t="str">
        <f>Cartilha_GLOBAL!B5882</f>
        <v>SINAPI</v>
      </c>
      <c r="C5882" s="104" t="str">
        <f>Cartilha_GLOBAL!C5882</f>
        <v>REGISTRO DE ESFERA, PVC, SOLDÁVEL, COM VOLANTE, DN  60 MM - FORNECIMENTO E INSTALAÇÃO. AF_08/2021</v>
      </c>
      <c r="D5882" s="94" t="str">
        <f>Cartilha_GLOBAL!D5882</f>
        <v>UN</v>
      </c>
      <c r="E5882" s="105">
        <f>Cartilha_GLOBAL!$E5882</f>
        <v>117.99</v>
      </c>
      <c r="F5882" s="182">
        <f>Cartilha_GLOBAL!$F5882</f>
        <v>144.82</v>
      </c>
      <c r="G5882" s="108"/>
      <c r="H5882" s="107">
        <f t="shared" si="365"/>
        <v>0</v>
      </c>
      <c r="I5882" s="143">
        <f t="shared" si="366"/>
        <v>0</v>
      </c>
      <c r="J5882" s="142"/>
      <c r="K5882" s="228"/>
      <c r="L5882" s="7" t="str">
        <f t="shared" si="367"/>
        <v/>
      </c>
      <c r="M5882" s="7" t="str">
        <f t="shared" si="368"/>
        <v/>
      </c>
      <c r="N5882" s="7" t="str">
        <f>Cartilha_GLOBAL!N5882</f>
        <v/>
      </c>
      <c r="O5882" s="144"/>
      <c r="Q5882" s="151"/>
      <c r="R5882" s="152">
        <v>0</v>
      </c>
      <c r="T5882" s="153">
        <f>IF(Cartilha_GLOBAL!R5882=0,0,IF(Cartilha_GLOBAL!R5882&gt;0,"c","b"))</f>
        <v>0</v>
      </c>
    </row>
    <row r="5883" ht="12.75" hidden="1" spans="1:20">
      <c r="A5883" s="158">
        <f>Cartilha_GLOBAL!A5883</f>
        <v>89352</v>
      </c>
      <c r="B5883" s="100" t="str">
        <f>Cartilha_GLOBAL!B5883</f>
        <v>SINAPI</v>
      </c>
      <c r="C5883" s="104" t="str">
        <f>Cartilha_GLOBAL!C5883</f>
        <v>REGISTRO DE GAVETA BRUTO, LATÃO, ROSCÁVEL, 1/2" - FORNECIMENTO E INSTALAÇÃO. AF_08/2021</v>
      </c>
      <c r="D5883" s="94" t="str">
        <f>Cartilha_GLOBAL!D5883</f>
        <v>UN</v>
      </c>
      <c r="E5883" s="105">
        <f>Cartilha_GLOBAL!$E5883</f>
        <v>37.71</v>
      </c>
      <c r="F5883" s="182">
        <f>Cartilha_GLOBAL!$F5883</f>
        <v>46.29</v>
      </c>
      <c r="G5883" s="108"/>
      <c r="H5883" s="107">
        <f t="shared" si="365"/>
        <v>0</v>
      </c>
      <c r="I5883" s="143">
        <f t="shared" si="366"/>
        <v>0</v>
      </c>
      <c r="J5883" s="142"/>
      <c r="K5883" s="228"/>
      <c r="L5883" s="7" t="str">
        <f t="shared" si="367"/>
        <v/>
      </c>
      <c r="M5883" s="7" t="str">
        <f t="shared" si="368"/>
        <v/>
      </c>
      <c r="N5883" s="7" t="str">
        <f>Cartilha_GLOBAL!N5883</f>
        <v/>
      </c>
      <c r="O5883" s="144"/>
      <c r="Q5883" s="151"/>
      <c r="R5883" s="152">
        <v>0</v>
      </c>
      <c r="T5883" s="153">
        <f>IF(Cartilha_GLOBAL!R5883=0,0,IF(Cartilha_GLOBAL!R5883&gt;0,"c","b"))</f>
        <v>0</v>
      </c>
    </row>
    <row r="5884" ht="12.75" hidden="1" spans="1:20">
      <c r="A5884" s="158">
        <f>Cartilha_GLOBAL!A5884</f>
        <v>89353</v>
      </c>
      <c r="B5884" s="100" t="str">
        <f>Cartilha_GLOBAL!B5884</f>
        <v>SINAPI</v>
      </c>
      <c r="C5884" s="104" t="str">
        <f>Cartilha_GLOBAL!C5884</f>
        <v>REGISTRO DE GAVETA BRUTO, LATÃO, ROSCÁVEL, 3/4" - FORNECIMENTO E INSTALAÇÃO. AF_08/2021</v>
      </c>
      <c r="D5884" s="94" t="str">
        <f>Cartilha_GLOBAL!D5884</f>
        <v>UN</v>
      </c>
      <c r="E5884" s="105">
        <f>Cartilha_GLOBAL!$E5884</f>
        <v>41.79</v>
      </c>
      <c r="F5884" s="182">
        <f>Cartilha_GLOBAL!$F5884</f>
        <v>51.29</v>
      </c>
      <c r="G5884" s="108"/>
      <c r="H5884" s="107">
        <f t="shared" si="365"/>
        <v>0</v>
      </c>
      <c r="I5884" s="143">
        <f t="shared" si="366"/>
        <v>0</v>
      </c>
      <c r="J5884" s="142"/>
      <c r="K5884" s="228"/>
      <c r="L5884" s="7" t="str">
        <f t="shared" si="367"/>
        <v/>
      </c>
      <c r="M5884" s="7" t="str">
        <f t="shared" si="368"/>
        <v/>
      </c>
      <c r="N5884" s="7" t="str">
        <f>Cartilha_GLOBAL!N5884</f>
        <v/>
      </c>
      <c r="O5884" s="144"/>
      <c r="Q5884" s="151"/>
      <c r="R5884" s="152">
        <v>0</v>
      </c>
      <c r="T5884" s="153">
        <f>IF(Cartilha_GLOBAL!R5884=0,0,IF(Cartilha_GLOBAL!R5884&gt;0,"c","b"))</f>
        <v>0</v>
      </c>
    </row>
    <row r="5885" ht="12.75" hidden="1" spans="1:20">
      <c r="A5885" s="158">
        <f>Cartilha_GLOBAL!A5885</f>
        <v>94495</v>
      </c>
      <c r="B5885" s="100" t="str">
        <f>Cartilha_GLOBAL!B5885</f>
        <v>SINAPI</v>
      </c>
      <c r="C5885" s="104" t="str">
        <f>Cartilha_GLOBAL!C5885</f>
        <v>REGISTRO DE GAVETA BRUTO, LATÃO, ROSCÁVEL, 1" - FORNECIMENTO E INSTALAÇÃO. AF_08/2021</v>
      </c>
      <c r="D5885" s="94" t="str">
        <f>Cartilha_GLOBAL!D5885</f>
        <v>UN</v>
      </c>
      <c r="E5885" s="105">
        <f>Cartilha_GLOBAL!$E5885</f>
        <v>64.45</v>
      </c>
      <c r="F5885" s="182">
        <f>Cartilha_GLOBAL!$F5885</f>
        <v>79.11</v>
      </c>
      <c r="G5885" s="108"/>
      <c r="H5885" s="107">
        <f t="shared" si="365"/>
        <v>0</v>
      </c>
      <c r="I5885" s="143">
        <f t="shared" si="366"/>
        <v>0</v>
      </c>
      <c r="J5885" s="142"/>
      <c r="K5885" s="145"/>
      <c r="L5885" s="7" t="str">
        <f t="shared" si="367"/>
        <v/>
      </c>
      <c r="M5885" s="7" t="str">
        <f t="shared" si="368"/>
        <v/>
      </c>
      <c r="N5885" s="7" t="str">
        <f>Cartilha_GLOBAL!N5885</f>
        <v/>
      </c>
      <c r="O5885" s="144"/>
      <c r="Q5885" s="151"/>
      <c r="R5885" s="152">
        <v>0</v>
      </c>
      <c r="T5885" s="153">
        <f>IF(Cartilha_GLOBAL!R5885=0,0,IF(Cartilha_GLOBAL!R5885&gt;0,"c","b"))</f>
        <v>0</v>
      </c>
    </row>
    <row r="5886" ht="12.75" hidden="1" spans="1:20">
      <c r="A5886" s="158">
        <f>Cartilha_GLOBAL!A5886</f>
        <v>94496</v>
      </c>
      <c r="B5886" s="100" t="str">
        <f>Cartilha_GLOBAL!B5886</f>
        <v>SINAPI</v>
      </c>
      <c r="C5886" s="104" t="str">
        <f>Cartilha_GLOBAL!C5886</f>
        <v>REGISTRO DE GAVETA BRUTO, LATÃO, ROSCÁVEL, 1 1/4" - FORNECIMENTO E INSTALAÇÃO. AF_08/2021</v>
      </c>
      <c r="D5886" s="94" t="str">
        <f>Cartilha_GLOBAL!D5886</f>
        <v>UN</v>
      </c>
      <c r="E5886" s="105">
        <f>Cartilha_GLOBAL!$E5886</f>
        <v>87.79</v>
      </c>
      <c r="F5886" s="182">
        <f>Cartilha_GLOBAL!$F5886</f>
        <v>107.75</v>
      </c>
      <c r="G5886" s="108"/>
      <c r="H5886" s="107">
        <f t="shared" si="365"/>
        <v>0</v>
      </c>
      <c r="I5886" s="143">
        <f t="shared" si="366"/>
        <v>0</v>
      </c>
      <c r="J5886" s="142"/>
      <c r="K5886" s="228"/>
      <c r="L5886" s="7" t="str">
        <f t="shared" si="367"/>
        <v/>
      </c>
      <c r="M5886" s="7" t="str">
        <f t="shared" si="368"/>
        <v/>
      </c>
      <c r="N5886" s="7" t="str">
        <f>Cartilha_GLOBAL!N5886</f>
        <v/>
      </c>
      <c r="O5886" s="144"/>
      <c r="Q5886" s="151"/>
      <c r="R5886" s="152">
        <v>0</v>
      </c>
      <c r="T5886" s="153">
        <f>IF(Cartilha_GLOBAL!R5886=0,0,IF(Cartilha_GLOBAL!R5886&gt;0,"c","b"))</f>
        <v>0</v>
      </c>
    </row>
    <row r="5887" ht="12.75" hidden="1" spans="1:20">
      <c r="A5887" s="158">
        <f>Cartilha_GLOBAL!A5887</f>
        <v>94497</v>
      </c>
      <c r="B5887" s="100" t="str">
        <f>Cartilha_GLOBAL!B5887</f>
        <v>SINAPI</v>
      </c>
      <c r="C5887" s="104" t="str">
        <f>Cartilha_GLOBAL!C5887</f>
        <v>REGISTRO DE GAVETA BRUTO, LATÃO, ROSCÁVEL, 1 1/2" - FORNECIMENTO E INSTALAÇÃO. AF_08/2021</v>
      </c>
      <c r="D5887" s="94" t="str">
        <f>Cartilha_GLOBAL!D5887</f>
        <v>UN</v>
      </c>
      <c r="E5887" s="105">
        <f>Cartilha_GLOBAL!$E5887</f>
        <v>111.29</v>
      </c>
      <c r="F5887" s="182">
        <f>Cartilha_GLOBAL!$F5887</f>
        <v>136.6</v>
      </c>
      <c r="G5887" s="108"/>
      <c r="H5887" s="107">
        <f t="shared" si="365"/>
        <v>0</v>
      </c>
      <c r="I5887" s="143">
        <f t="shared" si="366"/>
        <v>0</v>
      </c>
      <c r="J5887" s="142"/>
      <c r="K5887" s="228"/>
      <c r="L5887" s="7" t="str">
        <f t="shared" si="367"/>
        <v/>
      </c>
      <c r="M5887" s="7" t="str">
        <f t="shared" si="368"/>
        <v/>
      </c>
      <c r="N5887" s="7" t="str">
        <f>Cartilha_GLOBAL!N5887</f>
        <v/>
      </c>
      <c r="O5887" s="144"/>
      <c r="Q5887" s="151"/>
      <c r="R5887" s="152">
        <v>0</v>
      </c>
      <c r="T5887" s="153">
        <f>IF(Cartilha_GLOBAL!R5887=0,0,IF(Cartilha_GLOBAL!R5887&gt;0,"c","b"))</f>
        <v>0</v>
      </c>
    </row>
    <row r="5888" ht="12.75" hidden="1" spans="1:20">
      <c r="A5888" s="158">
        <f>Cartilha_GLOBAL!A5888</f>
        <v>94498</v>
      </c>
      <c r="B5888" s="100" t="str">
        <f>Cartilha_GLOBAL!B5888</f>
        <v>SINAPI</v>
      </c>
      <c r="C5888" s="104" t="str">
        <f>Cartilha_GLOBAL!C5888</f>
        <v>REGISTRO DE GAVETA BRUTO, LATÃO, ROSCÁVEL, 2" - FORNECIMENTO E INSTALAÇÃO. AF_08/2021</v>
      </c>
      <c r="D5888" s="94" t="str">
        <f>Cartilha_GLOBAL!D5888</f>
        <v>UN</v>
      </c>
      <c r="E5888" s="105">
        <f>Cartilha_GLOBAL!$E5888</f>
        <v>153.4</v>
      </c>
      <c r="F5888" s="182">
        <f>Cartilha_GLOBAL!$F5888</f>
        <v>188.28</v>
      </c>
      <c r="G5888" s="108"/>
      <c r="H5888" s="107">
        <f t="shared" si="365"/>
        <v>0</v>
      </c>
      <c r="I5888" s="143">
        <f t="shared" si="366"/>
        <v>0</v>
      </c>
      <c r="J5888" s="142"/>
      <c r="K5888" s="228"/>
      <c r="L5888" s="7" t="str">
        <f t="shared" si="367"/>
        <v/>
      </c>
      <c r="M5888" s="7" t="str">
        <f t="shared" si="368"/>
        <v/>
      </c>
      <c r="N5888" s="7" t="str">
        <f>Cartilha_GLOBAL!N5888</f>
        <v/>
      </c>
      <c r="O5888" s="144"/>
      <c r="Q5888" s="151"/>
      <c r="R5888" s="152">
        <v>0</v>
      </c>
      <c r="T5888" s="153">
        <f>IF(Cartilha_GLOBAL!R5888=0,0,IF(Cartilha_GLOBAL!R5888&gt;0,"c","b"))</f>
        <v>0</v>
      </c>
    </row>
    <row r="5889" ht="12.75" hidden="1" spans="1:20">
      <c r="A5889" s="158">
        <f>Cartilha_GLOBAL!A5889</f>
        <v>94499</v>
      </c>
      <c r="B5889" s="100" t="str">
        <f>Cartilha_GLOBAL!B5889</f>
        <v>SINAPI</v>
      </c>
      <c r="C5889" s="104" t="str">
        <f>Cartilha_GLOBAL!C5889</f>
        <v>REGISTRO DE GAVETA BRUTO, LATÃO, ROSCÁVEL, 2 1/2" - FORNECIMENTO E INSTALAÇÃO. AF_08/2021</v>
      </c>
      <c r="D5889" s="94" t="str">
        <f>Cartilha_GLOBAL!D5889</f>
        <v>UN</v>
      </c>
      <c r="E5889" s="105">
        <f>Cartilha_GLOBAL!$E5889</f>
        <v>303.36</v>
      </c>
      <c r="F5889" s="182">
        <f>Cartilha_GLOBAL!$F5889</f>
        <v>372.34</v>
      </c>
      <c r="G5889" s="108"/>
      <c r="H5889" s="107">
        <f t="shared" si="365"/>
        <v>0</v>
      </c>
      <c r="I5889" s="143">
        <f t="shared" si="366"/>
        <v>0</v>
      </c>
      <c r="J5889" s="142"/>
      <c r="K5889" s="145"/>
      <c r="L5889" s="7" t="str">
        <f t="shared" si="367"/>
        <v/>
      </c>
      <c r="M5889" s="7" t="str">
        <f t="shared" si="368"/>
        <v/>
      </c>
      <c r="N5889" s="7" t="str">
        <f>Cartilha_GLOBAL!N5889</f>
        <v/>
      </c>
      <c r="O5889" s="144"/>
      <c r="Q5889" s="151"/>
      <c r="R5889" s="152">
        <v>0</v>
      </c>
      <c r="T5889" s="153">
        <f>IF(Cartilha_GLOBAL!R5889=0,0,IF(Cartilha_GLOBAL!R5889&gt;0,"c","b"))</f>
        <v>0</v>
      </c>
    </row>
    <row r="5890" ht="12.75" hidden="1" spans="1:20">
      <c r="A5890" s="158">
        <f>Cartilha_GLOBAL!A5890</f>
        <v>94500</v>
      </c>
      <c r="B5890" s="100" t="str">
        <f>Cartilha_GLOBAL!B5890</f>
        <v>SINAPI</v>
      </c>
      <c r="C5890" s="104" t="str">
        <f>Cartilha_GLOBAL!C5890</f>
        <v>REGISTRO DE GAVETA BRUTO, LATÃO, ROSCÁVEL, 3" - FORNECIMENTO E INSTALAÇÃO. AF_08/2021</v>
      </c>
      <c r="D5890" s="94" t="str">
        <f>Cartilha_GLOBAL!D5890</f>
        <v>UN</v>
      </c>
      <c r="E5890" s="105">
        <f>Cartilha_GLOBAL!$E5890</f>
        <v>368.36</v>
      </c>
      <c r="F5890" s="182">
        <f>Cartilha_GLOBAL!$F5890</f>
        <v>452.13</v>
      </c>
      <c r="G5890" s="108"/>
      <c r="H5890" s="107">
        <f t="shared" si="365"/>
        <v>0</v>
      </c>
      <c r="I5890" s="143">
        <f t="shared" si="366"/>
        <v>0</v>
      </c>
      <c r="J5890" s="142"/>
      <c r="K5890" s="228"/>
      <c r="L5890" s="7" t="str">
        <f t="shared" si="367"/>
        <v/>
      </c>
      <c r="M5890" s="7" t="str">
        <f t="shared" si="368"/>
        <v/>
      </c>
      <c r="N5890" s="7" t="str">
        <f>Cartilha_GLOBAL!N5890</f>
        <v/>
      </c>
      <c r="O5890" s="144"/>
      <c r="Q5890" s="151"/>
      <c r="R5890" s="152">
        <v>0</v>
      </c>
      <c r="T5890" s="153">
        <f>IF(Cartilha_GLOBAL!R5890=0,0,IF(Cartilha_GLOBAL!R5890&gt;0,"c","b"))</f>
        <v>0</v>
      </c>
    </row>
    <row r="5891" ht="12.75" hidden="1" spans="1:20">
      <c r="A5891" s="158">
        <f>Cartilha_GLOBAL!A5891</f>
        <v>94501</v>
      </c>
      <c r="B5891" s="100" t="str">
        <f>Cartilha_GLOBAL!B5891</f>
        <v>SINAPI</v>
      </c>
      <c r="C5891" s="104" t="str">
        <f>Cartilha_GLOBAL!C5891</f>
        <v>REGISTRO DE GAVETA BRUTO, LATÃO, ROSCÁVEL, 4" - FORNECIMENTO E INSTALAÇÃO. AF_08/2021</v>
      </c>
      <c r="D5891" s="94" t="str">
        <f>Cartilha_GLOBAL!D5891</f>
        <v>UN</v>
      </c>
      <c r="E5891" s="105">
        <f>Cartilha_GLOBAL!$E5891</f>
        <v>740.21</v>
      </c>
      <c r="F5891" s="182">
        <f>Cartilha_GLOBAL!$F5891</f>
        <v>908.53</v>
      </c>
      <c r="G5891" s="108"/>
      <c r="H5891" s="107">
        <f t="shared" si="365"/>
        <v>0</v>
      </c>
      <c r="I5891" s="143">
        <f t="shared" si="366"/>
        <v>0</v>
      </c>
      <c r="J5891" s="142"/>
      <c r="K5891" s="228"/>
      <c r="L5891" s="7" t="str">
        <f t="shared" si="367"/>
        <v/>
      </c>
      <c r="M5891" s="7" t="str">
        <f t="shared" si="368"/>
        <v/>
      </c>
      <c r="N5891" s="7" t="str">
        <f>Cartilha_GLOBAL!N5891</f>
        <v/>
      </c>
      <c r="O5891" s="144"/>
      <c r="Q5891" s="151"/>
      <c r="R5891" s="152">
        <v>0</v>
      </c>
      <c r="T5891" s="153">
        <f>IF(Cartilha_GLOBAL!R5891=0,0,IF(Cartilha_GLOBAL!R5891&gt;0,"c","b"))</f>
        <v>0</v>
      </c>
    </row>
    <row r="5892" ht="22.5" hidden="1" spans="1:20">
      <c r="A5892" s="158">
        <f>Cartilha_GLOBAL!A5892</f>
        <v>94792</v>
      </c>
      <c r="B5892" s="100" t="str">
        <f>Cartilha_GLOBAL!B5892</f>
        <v>SINAPI</v>
      </c>
      <c r="C5892" s="104" t="str">
        <f>Cartilha_GLOBAL!C5892</f>
        <v>REGISTRO DE GAVETA BRUTO, LATÃO, ROSCÁVEL, 1", COM ACABAMENTO E CANOPLA CROMADOS - FORNECIMENTO E INSTALAÇÃO. AF_08/2021</v>
      </c>
      <c r="D5892" s="94" t="str">
        <f>Cartilha_GLOBAL!D5892</f>
        <v>UN</v>
      </c>
      <c r="E5892" s="105">
        <f>Cartilha_GLOBAL!$E5892</f>
        <v>120.48</v>
      </c>
      <c r="F5892" s="182">
        <f>Cartilha_GLOBAL!$F5892</f>
        <v>147.88</v>
      </c>
      <c r="G5892" s="108"/>
      <c r="H5892" s="107">
        <f t="shared" si="365"/>
        <v>0</v>
      </c>
      <c r="I5892" s="143">
        <f t="shared" si="366"/>
        <v>0</v>
      </c>
      <c r="J5892" s="142"/>
      <c r="K5892" s="228"/>
      <c r="L5892" s="7" t="str">
        <f t="shared" si="367"/>
        <v/>
      </c>
      <c r="M5892" s="7" t="str">
        <f t="shared" si="368"/>
        <v/>
      </c>
      <c r="N5892" s="7" t="str">
        <f>Cartilha_GLOBAL!N5892</f>
        <v/>
      </c>
      <c r="O5892" s="144"/>
      <c r="Q5892" s="151"/>
      <c r="R5892" s="152">
        <v>0</v>
      </c>
      <c r="T5892" s="153">
        <f>IF(Cartilha_GLOBAL!R5892=0,0,IF(Cartilha_GLOBAL!R5892&gt;0,"c","b"))</f>
        <v>0</v>
      </c>
    </row>
    <row r="5893" ht="22.5" hidden="1" spans="1:20">
      <c r="A5893" s="158">
        <f>Cartilha_GLOBAL!A5893</f>
        <v>94793</v>
      </c>
      <c r="B5893" s="100" t="str">
        <f>Cartilha_GLOBAL!B5893</f>
        <v>SINAPI</v>
      </c>
      <c r="C5893" s="104" t="str">
        <f>Cartilha_GLOBAL!C5893</f>
        <v>REGISTRO DE GAVETA BRUTO, LATÃO, ROSCÁVEL, 1 1/4", COM ACABAMENTO E CANOPLA CROMADOS - FORNECIMENTO E INSTALAÇÃO. AF_08/2021</v>
      </c>
      <c r="D5893" s="94" t="str">
        <f>Cartilha_GLOBAL!D5893</f>
        <v>UN</v>
      </c>
      <c r="E5893" s="105">
        <f>Cartilha_GLOBAL!$E5893</f>
        <v>164.75</v>
      </c>
      <c r="F5893" s="182">
        <f>Cartilha_GLOBAL!$F5893</f>
        <v>202.21</v>
      </c>
      <c r="G5893" s="108"/>
      <c r="H5893" s="107">
        <f t="shared" si="365"/>
        <v>0</v>
      </c>
      <c r="I5893" s="143">
        <f t="shared" si="366"/>
        <v>0</v>
      </c>
      <c r="J5893" s="142"/>
      <c r="K5893" s="228"/>
      <c r="L5893" s="7" t="str">
        <f t="shared" si="367"/>
        <v/>
      </c>
      <c r="M5893" s="7" t="str">
        <f t="shared" si="368"/>
        <v/>
      </c>
      <c r="N5893" s="7" t="str">
        <f>Cartilha_GLOBAL!N5893</f>
        <v/>
      </c>
      <c r="O5893" s="144"/>
      <c r="Q5893" s="151"/>
      <c r="R5893" s="152">
        <v>0</v>
      </c>
      <c r="T5893" s="153">
        <f>IF(Cartilha_GLOBAL!R5893=0,0,IF(Cartilha_GLOBAL!R5893&gt;0,"c","b"))</f>
        <v>0</v>
      </c>
    </row>
    <row r="5894" ht="22.5" hidden="1" spans="1:20">
      <c r="A5894" s="158">
        <f>Cartilha_GLOBAL!A5894</f>
        <v>94794</v>
      </c>
      <c r="B5894" s="100" t="str">
        <f>Cartilha_GLOBAL!B5894</f>
        <v>SINAPI</v>
      </c>
      <c r="C5894" s="104" t="str">
        <f>Cartilha_GLOBAL!C5894</f>
        <v>REGISTRO DE GAVETA BRUTO, LATÃO, ROSCÁVEL, 1 1/2", COM ACABAMENTO E CANOPLA CROMADOS - FORNECIMENTO E INSTALAÇÃO. AF_08/2021</v>
      </c>
      <c r="D5894" s="94" t="str">
        <f>Cartilha_GLOBAL!D5894</f>
        <v>UN</v>
      </c>
      <c r="E5894" s="105">
        <f>Cartilha_GLOBAL!$E5894</f>
        <v>175.05</v>
      </c>
      <c r="F5894" s="182">
        <f>Cartilha_GLOBAL!$F5894</f>
        <v>214.86</v>
      </c>
      <c r="G5894" s="108"/>
      <c r="H5894" s="107">
        <f t="shared" si="365"/>
        <v>0</v>
      </c>
      <c r="I5894" s="143">
        <f t="shared" si="366"/>
        <v>0</v>
      </c>
      <c r="J5894" s="142"/>
      <c r="K5894" s="228"/>
      <c r="L5894" s="7" t="str">
        <f t="shared" si="367"/>
        <v/>
      </c>
      <c r="M5894" s="7" t="str">
        <f t="shared" si="368"/>
        <v/>
      </c>
      <c r="N5894" s="7" t="str">
        <f>Cartilha_GLOBAL!N5894</f>
        <v/>
      </c>
      <c r="O5894" s="144"/>
      <c r="Q5894" s="151"/>
      <c r="R5894" s="152">
        <v>0</v>
      </c>
      <c r="T5894" s="153">
        <f>IF(Cartilha_GLOBAL!R5894=0,0,IF(Cartilha_GLOBAL!R5894&gt;0,"c","b"))</f>
        <v>0</v>
      </c>
    </row>
    <row r="5895" ht="22.5" hidden="1" spans="1:20">
      <c r="A5895" s="158">
        <f>Cartilha_GLOBAL!A5895</f>
        <v>89986</v>
      </c>
      <c r="B5895" s="100" t="str">
        <f>Cartilha_GLOBAL!B5895</f>
        <v>SINAPI</v>
      </c>
      <c r="C5895" s="104" t="str">
        <f>Cartilha_GLOBAL!C5895</f>
        <v>REGISTRO DE GAVETA BRUTO, LATÃO, ROSCÁVEL, 1/2", COM ACABAMENTO E CANOPLA CROMADOS - FORNECIMENTO E INSTALAÇÃO. AF_08/2021</v>
      </c>
      <c r="D5895" s="94" t="str">
        <f>Cartilha_GLOBAL!D5895</f>
        <v>UN</v>
      </c>
      <c r="E5895" s="105">
        <f>Cartilha_GLOBAL!$E5895</f>
        <v>86.93</v>
      </c>
      <c r="F5895" s="182">
        <f>Cartilha_GLOBAL!$F5895</f>
        <v>106.7</v>
      </c>
      <c r="G5895" s="108"/>
      <c r="H5895" s="107">
        <f t="shared" si="365"/>
        <v>0</v>
      </c>
      <c r="I5895" s="143">
        <f t="shared" si="366"/>
        <v>0</v>
      </c>
      <c r="J5895" s="142"/>
      <c r="K5895" s="228"/>
      <c r="L5895" s="7" t="str">
        <f t="shared" si="367"/>
        <v/>
      </c>
      <c r="M5895" s="7" t="str">
        <f t="shared" si="368"/>
        <v/>
      </c>
      <c r="N5895" s="7" t="str">
        <f>Cartilha_GLOBAL!N5895</f>
        <v/>
      </c>
      <c r="O5895" s="144"/>
      <c r="Q5895" s="151"/>
      <c r="R5895" s="152">
        <v>0</v>
      </c>
      <c r="T5895" s="153">
        <f>IF(Cartilha_GLOBAL!R5895=0,0,IF(Cartilha_GLOBAL!R5895&gt;0,"c","b"))</f>
        <v>0</v>
      </c>
    </row>
    <row r="5896" ht="22.5" hidden="1" spans="1:20">
      <c r="A5896" s="158">
        <f>Cartilha_GLOBAL!A5896</f>
        <v>89987</v>
      </c>
      <c r="B5896" s="100" t="str">
        <f>Cartilha_GLOBAL!B5896</f>
        <v>SINAPI</v>
      </c>
      <c r="C5896" s="104" t="str">
        <f>Cartilha_GLOBAL!C5896</f>
        <v>REGISTRO DE GAVETA BRUTO, LATÃO, ROSCÁVEL, 3/4", COM ACABAMENTO E CANOPLA CROMADOS - FORNECIMENTO E INSTALAÇÃO. AF_08/2021</v>
      </c>
      <c r="D5896" s="94" t="str">
        <f>Cartilha_GLOBAL!D5896</f>
        <v>UN</v>
      </c>
      <c r="E5896" s="105">
        <f>Cartilha_GLOBAL!$E5896</f>
        <v>98.96</v>
      </c>
      <c r="F5896" s="182">
        <f>Cartilha_GLOBAL!$F5896</f>
        <v>121.46</v>
      </c>
      <c r="G5896" s="108"/>
      <c r="H5896" s="107">
        <f t="shared" si="365"/>
        <v>0</v>
      </c>
      <c r="I5896" s="143">
        <f t="shared" si="366"/>
        <v>0</v>
      </c>
      <c r="J5896" s="142"/>
      <c r="K5896" s="228"/>
      <c r="L5896" s="7" t="str">
        <f t="shared" si="367"/>
        <v/>
      </c>
      <c r="M5896" s="7" t="str">
        <f t="shared" si="368"/>
        <v/>
      </c>
      <c r="N5896" s="7" t="str">
        <f>Cartilha_GLOBAL!N5896</f>
        <v/>
      </c>
      <c r="O5896" s="144"/>
      <c r="Q5896" s="151"/>
      <c r="R5896" s="152">
        <v>0</v>
      </c>
      <c r="T5896" s="153">
        <f>IF(Cartilha_GLOBAL!R5896=0,0,IF(Cartilha_GLOBAL!R5896&gt;0,"c","b"))</f>
        <v>0</v>
      </c>
    </row>
    <row r="5897" ht="12.75" hidden="1" spans="1:20">
      <c r="A5897" s="158">
        <f>Cartilha_GLOBAL!A5897</f>
        <v>89349</v>
      </c>
      <c r="B5897" s="100" t="str">
        <f>Cartilha_GLOBAL!B5897</f>
        <v>SINAPI</v>
      </c>
      <c r="C5897" s="104" t="str">
        <f>Cartilha_GLOBAL!C5897</f>
        <v>REGISTRO DE PRESSÃO BRUTO, LATÃO, ROSCÁVEL, 1/2" - FORNECIMENTO E INSTALAÇÃO. AF_08/2021</v>
      </c>
      <c r="D5897" s="94" t="str">
        <f>Cartilha_GLOBAL!D5897</f>
        <v>UN</v>
      </c>
      <c r="E5897" s="105">
        <f>Cartilha_GLOBAL!$E5897</f>
        <v>27.97</v>
      </c>
      <c r="F5897" s="182">
        <f>Cartilha_GLOBAL!$F5897</f>
        <v>34.33</v>
      </c>
      <c r="G5897" s="108"/>
      <c r="H5897" s="107">
        <f t="shared" si="365"/>
        <v>0</v>
      </c>
      <c r="I5897" s="143">
        <f t="shared" si="366"/>
        <v>0</v>
      </c>
      <c r="J5897" s="142"/>
      <c r="K5897" s="228"/>
      <c r="L5897" s="7" t="str">
        <f t="shared" si="367"/>
        <v/>
      </c>
      <c r="M5897" s="7" t="str">
        <f t="shared" si="368"/>
        <v/>
      </c>
      <c r="N5897" s="7" t="str">
        <f>Cartilha_GLOBAL!N5897</f>
        <v/>
      </c>
      <c r="O5897" s="144"/>
      <c r="Q5897" s="151"/>
      <c r="R5897" s="152">
        <v>0</v>
      </c>
      <c r="T5897" s="153">
        <f>IF(Cartilha_GLOBAL!R5897=0,0,IF(Cartilha_GLOBAL!R5897&gt;0,"c","b"))</f>
        <v>0</v>
      </c>
    </row>
    <row r="5898" ht="12.75" hidden="1" spans="1:20">
      <c r="A5898" s="158">
        <f>Cartilha_GLOBAL!A5898</f>
        <v>89351</v>
      </c>
      <c r="B5898" s="100" t="str">
        <f>Cartilha_GLOBAL!B5898</f>
        <v>SINAPI</v>
      </c>
      <c r="C5898" s="104" t="str">
        <f>Cartilha_GLOBAL!C5898</f>
        <v>REGISTRO DE PRESSÃO BRUTO, LATÃO,  ROSCÁVEL, 3/4'' - FORNECIMENTO E INSTALAÇÃO. AF_08/2021</v>
      </c>
      <c r="D5898" s="94" t="str">
        <f>Cartilha_GLOBAL!D5898</f>
        <v>UN</v>
      </c>
      <c r="E5898" s="105">
        <f>Cartilha_GLOBAL!$E5898</f>
        <v>34.81</v>
      </c>
      <c r="F5898" s="182">
        <f>Cartilha_GLOBAL!$F5898</f>
        <v>42.73</v>
      </c>
      <c r="G5898" s="108"/>
      <c r="H5898" s="107">
        <f t="shared" si="365"/>
        <v>0</v>
      </c>
      <c r="I5898" s="143">
        <f t="shared" si="366"/>
        <v>0</v>
      </c>
      <c r="J5898" s="142"/>
      <c r="K5898" s="228"/>
      <c r="L5898" s="7" t="str">
        <f t="shared" si="367"/>
        <v/>
      </c>
      <c r="M5898" s="7" t="str">
        <f t="shared" si="368"/>
        <v/>
      </c>
      <c r="N5898" s="7" t="str">
        <f>Cartilha_GLOBAL!N5898</f>
        <v/>
      </c>
      <c r="O5898" s="144"/>
      <c r="Q5898" s="151"/>
      <c r="R5898" s="152">
        <v>0</v>
      </c>
      <c r="T5898" s="153">
        <f>IF(Cartilha_GLOBAL!R5898=0,0,IF(Cartilha_GLOBAL!R5898&gt;0,"c","b"))</f>
        <v>0</v>
      </c>
    </row>
    <row r="5899" ht="22.5" hidden="1" spans="1:20">
      <c r="A5899" s="158">
        <f>Cartilha_GLOBAL!A5899</f>
        <v>89984</v>
      </c>
      <c r="B5899" s="100" t="str">
        <f>Cartilha_GLOBAL!B5899</f>
        <v>SINAPI</v>
      </c>
      <c r="C5899" s="104" t="str">
        <f>Cartilha_GLOBAL!C5899</f>
        <v>REGISTRO DE PRESSÃO BRUTO, LATÃO, ROSCÁVEL, 1/2", COM ACABAMENTO E CANOPLA CROMADOS - FORNECIMENTO E INSTALAÇÃO. AF_08/2021</v>
      </c>
      <c r="D5899" s="94" t="str">
        <f>Cartilha_GLOBAL!D5899</f>
        <v>UN</v>
      </c>
      <c r="E5899" s="105">
        <f>Cartilha_GLOBAL!$E5899</f>
        <v>89.17</v>
      </c>
      <c r="F5899" s="182">
        <f>Cartilha_GLOBAL!$F5899</f>
        <v>109.45</v>
      </c>
      <c r="G5899" s="108"/>
      <c r="H5899" s="107">
        <f t="shared" si="365"/>
        <v>0</v>
      </c>
      <c r="I5899" s="143">
        <f t="shared" si="366"/>
        <v>0</v>
      </c>
      <c r="J5899" s="142"/>
      <c r="K5899" s="228"/>
      <c r="L5899" s="7" t="str">
        <f t="shared" si="367"/>
        <v/>
      </c>
      <c r="M5899" s="7" t="str">
        <f t="shared" si="368"/>
        <v/>
      </c>
      <c r="N5899" s="7" t="str">
        <f>Cartilha_GLOBAL!N5899</f>
        <v/>
      </c>
      <c r="O5899" s="144"/>
      <c r="Q5899" s="151"/>
      <c r="R5899" s="152">
        <v>0</v>
      </c>
      <c r="T5899" s="153">
        <f>IF(Cartilha_GLOBAL!R5899=0,0,IF(Cartilha_GLOBAL!R5899&gt;0,"c","b"))</f>
        <v>0</v>
      </c>
    </row>
    <row r="5900" ht="22.5" hidden="1" spans="1:20">
      <c r="A5900" s="158">
        <f>Cartilha_GLOBAL!A5900</f>
        <v>89985</v>
      </c>
      <c r="B5900" s="100" t="str">
        <f>Cartilha_GLOBAL!B5900</f>
        <v>SINAPI</v>
      </c>
      <c r="C5900" s="104" t="str">
        <f>Cartilha_GLOBAL!C5900</f>
        <v>REGISTRO DE PRESSÃO BRUTO, LATÃO, ROSCÁVEL, 3/4", COM ACABAMENTO E CANOPLA CROMADOS - FORNECIMENTO E INSTALAÇÃO. AF_08/2021</v>
      </c>
      <c r="D5900" s="94" t="str">
        <f>Cartilha_GLOBAL!D5900</f>
        <v>UN</v>
      </c>
      <c r="E5900" s="105">
        <f>Cartilha_GLOBAL!$E5900</f>
        <v>94.07</v>
      </c>
      <c r="F5900" s="182">
        <f>Cartilha_GLOBAL!$F5900</f>
        <v>115.46</v>
      </c>
      <c r="G5900" s="108"/>
      <c r="H5900" s="107">
        <f t="shared" si="365"/>
        <v>0</v>
      </c>
      <c r="I5900" s="143">
        <f t="shared" si="366"/>
        <v>0</v>
      </c>
      <c r="J5900" s="142"/>
      <c r="K5900" s="228"/>
      <c r="L5900" s="7" t="str">
        <f t="shared" si="367"/>
        <v/>
      </c>
      <c r="M5900" s="7" t="str">
        <f t="shared" si="368"/>
        <v/>
      </c>
      <c r="N5900" s="7" t="str">
        <f>Cartilha_GLOBAL!N5900</f>
        <v/>
      </c>
      <c r="O5900" s="144"/>
      <c r="Q5900" s="151"/>
      <c r="R5900" s="152">
        <v>0</v>
      </c>
      <c r="T5900" s="153">
        <f>IF(Cartilha_GLOBAL!R5900=0,0,IF(Cartilha_GLOBAL!R5900&gt;0,"c","b"))</f>
        <v>0</v>
      </c>
    </row>
    <row r="5901" ht="22.5" hidden="1" spans="1:20">
      <c r="A5901" s="158">
        <f>Cartilha_GLOBAL!A5901</f>
        <v>86877</v>
      </c>
      <c r="B5901" s="100" t="str">
        <f>Cartilha_GLOBAL!B5901</f>
        <v>SINAPI</v>
      </c>
      <c r="C5901" s="104" t="str">
        <f>Cartilha_GLOBAL!C5901</f>
        <v>VÁLVULA EM METAL CROMADO 1.1/2 X 1.1/2 PARA TANQUE OU LAVATÓRIO, COM OU SEM LADRÃO - FORNECIMENTO E INSTALAÇÃO. AF_01/2020</v>
      </c>
      <c r="D5901" s="94" t="str">
        <f>Cartilha_GLOBAL!D5901</f>
        <v>UN</v>
      </c>
      <c r="E5901" s="105">
        <f>Cartilha_GLOBAL!$E5901</f>
        <v>125.1</v>
      </c>
      <c r="F5901" s="182">
        <f>Cartilha_GLOBAL!$F5901</f>
        <v>153.55</v>
      </c>
      <c r="G5901" s="108"/>
      <c r="H5901" s="107">
        <f t="shared" si="365"/>
        <v>0</v>
      </c>
      <c r="I5901" s="143">
        <f t="shared" si="366"/>
        <v>0</v>
      </c>
      <c r="J5901" s="142"/>
      <c r="K5901" s="228"/>
      <c r="L5901" s="7" t="str">
        <f t="shared" si="367"/>
        <v/>
      </c>
      <c r="M5901" s="7" t="str">
        <f t="shared" si="368"/>
        <v/>
      </c>
      <c r="N5901" s="7" t="str">
        <f>Cartilha_GLOBAL!N5901</f>
        <v/>
      </c>
      <c r="O5901" s="144"/>
      <c r="Q5901" s="151"/>
      <c r="R5901" s="152">
        <v>0</v>
      </c>
      <c r="T5901" s="153">
        <f>IF(Cartilha_GLOBAL!R5901=0,0,IF(Cartilha_GLOBAL!R5901&gt;0,"c","b"))</f>
        <v>0</v>
      </c>
    </row>
    <row r="5902" ht="22.5" hidden="1" spans="1:20">
      <c r="A5902" s="158">
        <f>Cartilha_GLOBAL!A5902</f>
        <v>103018</v>
      </c>
      <c r="B5902" s="100" t="str">
        <f>Cartilha_GLOBAL!B5902</f>
        <v>SINAPI</v>
      </c>
      <c r="C5902" s="104" t="str">
        <f>Cartilha_GLOBAL!C5902</f>
        <v>VÁLVULA DE DESCARGA METÁLICA, BASE 1 1/4", ACABAMENTO METALICO CROMADO - FORNECIMENTO E INSTALAÇÃO. AF_08/2021</v>
      </c>
      <c r="D5902" s="94" t="str">
        <f>Cartilha_GLOBAL!D5902</f>
        <v>UN</v>
      </c>
      <c r="E5902" s="105">
        <f>Cartilha_GLOBAL!$E5902</f>
        <v>261.26</v>
      </c>
      <c r="F5902" s="182">
        <f>Cartilha_GLOBAL!$F5902</f>
        <v>320.67</v>
      </c>
      <c r="G5902" s="108"/>
      <c r="H5902" s="107">
        <f t="shared" si="365"/>
        <v>0</v>
      </c>
      <c r="I5902" s="143">
        <f t="shared" si="366"/>
        <v>0</v>
      </c>
      <c r="J5902" s="142"/>
      <c r="K5902" s="228"/>
      <c r="L5902" s="7" t="str">
        <f t="shared" si="367"/>
        <v/>
      </c>
      <c r="M5902" s="7" t="str">
        <f t="shared" si="368"/>
        <v/>
      </c>
      <c r="N5902" s="7" t="str">
        <f>Cartilha_GLOBAL!N5902</f>
        <v/>
      </c>
      <c r="O5902" s="144"/>
      <c r="Q5902" s="151"/>
      <c r="R5902" s="152">
        <v>0</v>
      </c>
      <c r="T5902" s="153">
        <f>IF(Cartilha_GLOBAL!R5902=0,0,IF(Cartilha_GLOBAL!R5902&gt;0,"c","b"))</f>
        <v>0</v>
      </c>
    </row>
    <row r="5903" ht="22.5" hidden="1" spans="1:20">
      <c r="A5903" s="158">
        <f>Cartilha_GLOBAL!A5903</f>
        <v>99635</v>
      </c>
      <c r="B5903" s="100" t="str">
        <f>Cartilha_GLOBAL!B5903</f>
        <v>SINAPI</v>
      </c>
      <c r="C5903" s="104" t="str">
        <f>Cartilha_GLOBAL!C5903</f>
        <v>VÁLVULA DE DESCARGA METÁLICA, BASE 1 1/2", ACABAMENTO METALICO CROMADO - FORNECIMENTO E INSTALAÇÃO. AF_08/2021</v>
      </c>
      <c r="D5903" s="94" t="str">
        <f>Cartilha_GLOBAL!D5903</f>
        <v>UN</v>
      </c>
      <c r="E5903" s="105">
        <f>Cartilha_GLOBAL!$E5903</f>
        <v>318.69</v>
      </c>
      <c r="F5903" s="182">
        <f>Cartilha_GLOBAL!$F5903</f>
        <v>391.16</v>
      </c>
      <c r="G5903" s="108"/>
      <c r="H5903" s="107">
        <f t="shared" si="365"/>
        <v>0</v>
      </c>
      <c r="I5903" s="143">
        <f t="shared" si="366"/>
        <v>0</v>
      </c>
      <c r="J5903" s="142"/>
      <c r="K5903" s="228"/>
      <c r="L5903" s="7" t="str">
        <f t="shared" si="367"/>
        <v/>
      </c>
      <c r="M5903" s="7" t="str">
        <f t="shared" si="368"/>
        <v/>
      </c>
      <c r="N5903" s="7" t="str">
        <f>Cartilha_GLOBAL!N5903</f>
        <v/>
      </c>
      <c r="O5903" s="144"/>
      <c r="Q5903" s="151"/>
      <c r="R5903" s="152">
        <v>0</v>
      </c>
      <c r="T5903" s="153">
        <f>IF(Cartilha_GLOBAL!R5903=0,0,IF(Cartilha_GLOBAL!R5903&gt;0,"c","b"))</f>
        <v>0</v>
      </c>
    </row>
    <row r="5904" ht="22.5" hidden="1" spans="1:20">
      <c r="A5904" s="158">
        <f>Cartilha_GLOBAL!A5904</f>
        <v>99627</v>
      </c>
      <c r="B5904" s="100" t="str">
        <f>Cartilha_GLOBAL!B5904</f>
        <v>SINAPI</v>
      </c>
      <c r="C5904" s="104" t="str">
        <f>Cartilha_GLOBAL!C5904</f>
        <v>VÁLVULA DE RETENÇÃO VERTICAL, DE BRONZE, ROSCÁVEL, 1/2" - FORNECIMENTO E INSTALAÇÃO. AF_08/2021</v>
      </c>
      <c r="D5904" s="94" t="str">
        <f>Cartilha_GLOBAL!D5904</f>
        <v>UN</v>
      </c>
      <c r="E5904" s="105">
        <f>Cartilha_GLOBAL!$E5904</f>
        <v>55.88</v>
      </c>
      <c r="F5904" s="182">
        <f>Cartilha_GLOBAL!$F5904</f>
        <v>68.59</v>
      </c>
      <c r="G5904" s="108"/>
      <c r="H5904" s="107">
        <f t="shared" si="365"/>
        <v>0</v>
      </c>
      <c r="I5904" s="143">
        <f t="shared" si="366"/>
        <v>0</v>
      </c>
      <c r="J5904" s="142"/>
      <c r="K5904" s="228"/>
      <c r="L5904" s="7" t="str">
        <f t="shared" si="367"/>
        <v/>
      </c>
      <c r="M5904" s="7" t="str">
        <f t="shared" si="368"/>
        <v/>
      </c>
      <c r="N5904" s="7" t="str">
        <f>Cartilha_GLOBAL!N5904</f>
        <v/>
      </c>
      <c r="O5904" s="144"/>
      <c r="Q5904" s="151"/>
      <c r="R5904" s="152">
        <v>0</v>
      </c>
      <c r="T5904" s="153">
        <f>IF(Cartilha_GLOBAL!R5904=0,0,IF(Cartilha_GLOBAL!R5904&gt;0,"c","b"))</f>
        <v>0</v>
      </c>
    </row>
    <row r="5905" ht="22.5" hidden="1" spans="1:20">
      <c r="A5905" s="158">
        <f>Cartilha_GLOBAL!A5905</f>
        <v>99628</v>
      </c>
      <c r="B5905" s="100" t="str">
        <f>Cartilha_GLOBAL!B5905</f>
        <v>SINAPI</v>
      </c>
      <c r="C5905" s="104" t="str">
        <f>Cartilha_GLOBAL!C5905</f>
        <v>VÁLVULA DE RETENÇÃO VERTICAL, DE BRONZE, ROSCÁVEL, 3/4" - FORNECIMENTO E INSTALAÇÃO. AF_08/2021</v>
      </c>
      <c r="D5905" s="94" t="str">
        <f>Cartilha_GLOBAL!D5905</f>
        <v>UN</v>
      </c>
      <c r="E5905" s="105">
        <f>Cartilha_GLOBAL!$E5905</f>
        <v>61.59</v>
      </c>
      <c r="F5905" s="182">
        <f>Cartilha_GLOBAL!$F5905</f>
        <v>75.6</v>
      </c>
      <c r="G5905" s="108"/>
      <c r="H5905" s="107">
        <f t="shared" si="365"/>
        <v>0</v>
      </c>
      <c r="I5905" s="143">
        <f t="shared" si="366"/>
        <v>0</v>
      </c>
      <c r="J5905" s="142"/>
      <c r="K5905" s="228"/>
      <c r="L5905" s="7" t="str">
        <f t="shared" si="367"/>
        <v/>
      </c>
      <c r="M5905" s="7" t="str">
        <f t="shared" si="368"/>
        <v/>
      </c>
      <c r="N5905" s="7" t="str">
        <f>Cartilha_GLOBAL!N5905</f>
        <v/>
      </c>
      <c r="O5905" s="144"/>
      <c r="Q5905" s="151"/>
      <c r="R5905" s="152">
        <v>0</v>
      </c>
      <c r="T5905" s="153">
        <f>IF(Cartilha_GLOBAL!R5905=0,0,IF(Cartilha_GLOBAL!R5905&gt;0,"c","b"))</f>
        <v>0</v>
      </c>
    </row>
    <row r="5906" ht="22.5" hidden="1" spans="1:20">
      <c r="A5906" s="158">
        <f>Cartilha_GLOBAL!A5906</f>
        <v>99629</v>
      </c>
      <c r="B5906" s="100" t="str">
        <f>Cartilha_GLOBAL!B5906</f>
        <v>SINAPI</v>
      </c>
      <c r="C5906" s="104" t="str">
        <f>Cartilha_GLOBAL!C5906</f>
        <v>VÁLVULA DE RETENÇÃO VERTICAL, DE BRONZE, ROSCÁVEL, 1" - FORNECIMENTO E INSTALAÇÃO. AF_08/2021</v>
      </c>
      <c r="D5906" s="94" t="str">
        <f>Cartilha_GLOBAL!D5906</f>
        <v>UN</v>
      </c>
      <c r="E5906" s="105">
        <f>Cartilha_GLOBAL!$E5906</f>
        <v>68.96</v>
      </c>
      <c r="F5906" s="182">
        <f>Cartilha_GLOBAL!$F5906</f>
        <v>84.64</v>
      </c>
      <c r="G5906" s="108"/>
      <c r="H5906" s="107">
        <f t="shared" si="365"/>
        <v>0</v>
      </c>
      <c r="I5906" s="143">
        <f t="shared" si="366"/>
        <v>0</v>
      </c>
      <c r="J5906" s="142"/>
      <c r="K5906" s="228"/>
      <c r="L5906" s="7" t="str">
        <f t="shared" si="367"/>
        <v/>
      </c>
      <c r="M5906" s="7" t="str">
        <f t="shared" si="368"/>
        <v/>
      </c>
      <c r="N5906" s="7" t="str">
        <f>Cartilha_GLOBAL!N5906</f>
        <v/>
      </c>
      <c r="O5906" s="144"/>
      <c r="Q5906" s="151"/>
      <c r="R5906" s="152">
        <v>0</v>
      </c>
      <c r="T5906" s="153">
        <f>IF(Cartilha_GLOBAL!R5906=0,0,IF(Cartilha_GLOBAL!R5906&gt;0,"c","b"))</f>
        <v>0</v>
      </c>
    </row>
    <row r="5907" ht="22.5" hidden="1" spans="1:20">
      <c r="A5907" s="158">
        <f>Cartilha_GLOBAL!A5907</f>
        <v>99630</v>
      </c>
      <c r="B5907" s="100" t="str">
        <f>Cartilha_GLOBAL!B5907</f>
        <v>SINAPI</v>
      </c>
      <c r="C5907" s="104" t="str">
        <f>Cartilha_GLOBAL!C5907</f>
        <v>VÁLVULA DE RETENÇÃO VERTICAL, DE BRONZE, ROSCÁVEL, 1 1/4" - FORNECIMENTO E INSTALAÇÃO. AF_08/2021</v>
      </c>
      <c r="D5907" s="94" t="str">
        <f>Cartilha_GLOBAL!D5907</f>
        <v>UN</v>
      </c>
      <c r="E5907" s="105">
        <f>Cartilha_GLOBAL!$E5907</f>
        <v>102.2</v>
      </c>
      <c r="F5907" s="182">
        <f>Cartilha_GLOBAL!$F5907</f>
        <v>125.44</v>
      </c>
      <c r="G5907" s="108"/>
      <c r="H5907" s="107">
        <f t="shared" si="365"/>
        <v>0</v>
      </c>
      <c r="I5907" s="143">
        <f t="shared" si="366"/>
        <v>0</v>
      </c>
      <c r="J5907" s="142"/>
      <c r="K5907" s="228"/>
      <c r="L5907" s="7" t="str">
        <f t="shared" si="367"/>
        <v/>
      </c>
      <c r="M5907" s="7" t="str">
        <f t="shared" si="368"/>
        <v/>
      </c>
      <c r="N5907" s="7" t="str">
        <f>Cartilha_GLOBAL!N5907</f>
        <v/>
      </c>
      <c r="O5907" s="144"/>
      <c r="Q5907" s="151"/>
      <c r="R5907" s="152">
        <v>0</v>
      </c>
      <c r="T5907" s="153">
        <f>IF(Cartilha_GLOBAL!R5907=0,0,IF(Cartilha_GLOBAL!R5907&gt;0,"c","b"))</f>
        <v>0</v>
      </c>
    </row>
    <row r="5908" ht="22.5" hidden="1" spans="1:20">
      <c r="A5908" s="158">
        <f>Cartilha_GLOBAL!A5908</f>
        <v>99631</v>
      </c>
      <c r="B5908" s="100" t="str">
        <f>Cartilha_GLOBAL!B5908</f>
        <v>SINAPI</v>
      </c>
      <c r="C5908" s="104" t="str">
        <f>Cartilha_GLOBAL!C5908</f>
        <v>VÁLVULA DE RETENÇÃO VERTICAL, DE BRONZE, ROSCÁVEL, 1 1/2" - FORNECIMENTO E INSTALAÇÃO. AF_08/2021</v>
      </c>
      <c r="D5908" s="94" t="str">
        <f>Cartilha_GLOBAL!D5908</f>
        <v>UN</v>
      </c>
      <c r="E5908" s="105">
        <f>Cartilha_GLOBAL!$E5908</f>
        <v>119.51</v>
      </c>
      <c r="F5908" s="182">
        <f>Cartilha_GLOBAL!$F5908</f>
        <v>146.69</v>
      </c>
      <c r="G5908" s="108"/>
      <c r="H5908" s="107">
        <f t="shared" si="365"/>
        <v>0</v>
      </c>
      <c r="I5908" s="143">
        <f t="shared" si="366"/>
        <v>0</v>
      </c>
      <c r="J5908" s="142"/>
      <c r="K5908" s="228"/>
      <c r="L5908" s="7" t="str">
        <f t="shared" si="367"/>
        <v/>
      </c>
      <c r="M5908" s="7" t="str">
        <f t="shared" si="368"/>
        <v/>
      </c>
      <c r="N5908" s="7" t="str">
        <f>Cartilha_GLOBAL!N5908</f>
        <v/>
      </c>
      <c r="O5908" s="144"/>
      <c r="Q5908" s="151"/>
      <c r="R5908" s="152">
        <v>0</v>
      </c>
      <c r="T5908" s="153">
        <f>IF(Cartilha_GLOBAL!R5908=0,0,IF(Cartilha_GLOBAL!R5908&gt;0,"c","b"))</f>
        <v>0</v>
      </c>
    </row>
    <row r="5909" ht="22.5" hidden="1" spans="1:20">
      <c r="A5909" s="158">
        <f>Cartilha_GLOBAL!A5909</f>
        <v>99632</v>
      </c>
      <c r="B5909" s="100" t="str">
        <f>Cartilha_GLOBAL!B5909</f>
        <v>SINAPI</v>
      </c>
      <c r="C5909" s="104" t="str">
        <f>Cartilha_GLOBAL!C5909</f>
        <v>VÁLVULA DE RETENÇÃO VERTICAL, DE BRONZE, ROSCÁVEL, 2" - FORNECIMENTO E INSTALAÇÃO. AF_08/2021</v>
      </c>
      <c r="D5909" s="94" t="str">
        <f>Cartilha_GLOBAL!D5909</f>
        <v>UN</v>
      </c>
      <c r="E5909" s="105">
        <f>Cartilha_GLOBAL!$E5909</f>
        <v>171.52</v>
      </c>
      <c r="F5909" s="182">
        <f>Cartilha_GLOBAL!$F5909</f>
        <v>210.52</v>
      </c>
      <c r="G5909" s="108"/>
      <c r="H5909" s="107">
        <f t="shared" si="365"/>
        <v>0</v>
      </c>
      <c r="I5909" s="143">
        <f t="shared" si="366"/>
        <v>0</v>
      </c>
      <c r="J5909" s="142"/>
      <c r="K5909" s="145"/>
      <c r="L5909" s="7" t="str">
        <f t="shared" si="367"/>
        <v/>
      </c>
      <c r="M5909" s="7" t="str">
        <f t="shared" si="368"/>
        <v/>
      </c>
      <c r="N5909" s="7" t="str">
        <f>Cartilha_GLOBAL!N5909</f>
        <v/>
      </c>
      <c r="O5909" s="144"/>
      <c r="Q5909" s="151"/>
      <c r="R5909" s="152">
        <v>0</v>
      </c>
      <c r="T5909" s="153">
        <f>IF(Cartilha_GLOBAL!R5909=0,0,IF(Cartilha_GLOBAL!R5909&gt;0,"c","b"))</f>
        <v>0</v>
      </c>
    </row>
    <row r="5910" ht="22.5" hidden="1" spans="1:20">
      <c r="A5910" s="158">
        <f>Cartilha_GLOBAL!A5910</f>
        <v>99633</v>
      </c>
      <c r="B5910" s="100" t="str">
        <f>Cartilha_GLOBAL!B5910</f>
        <v>SINAPI</v>
      </c>
      <c r="C5910" s="104" t="str">
        <f>Cartilha_GLOBAL!C5910</f>
        <v>VÁLVULA DE RETENÇÃO VERTICAL, DE BRONZE, ROSCÁVEL, 3" - FORNECIMENTO E INSTALAÇÃO. AF_08/2021</v>
      </c>
      <c r="D5910" s="94" t="str">
        <f>Cartilha_GLOBAL!D5910</f>
        <v>UN</v>
      </c>
      <c r="E5910" s="105">
        <f>Cartilha_GLOBAL!$E5910</f>
        <v>364.99</v>
      </c>
      <c r="F5910" s="182">
        <f>Cartilha_GLOBAL!$F5910</f>
        <v>447.99</v>
      </c>
      <c r="G5910" s="108"/>
      <c r="H5910" s="107">
        <f t="shared" si="365"/>
        <v>0</v>
      </c>
      <c r="I5910" s="143">
        <f t="shared" si="366"/>
        <v>0</v>
      </c>
      <c r="J5910" s="142"/>
      <c r="K5910" s="228"/>
      <c r="L5910" s="7" t="str">
        <f t="shared" si="367"/>
        <v/>
      </c>
      <c r="M5910" s="7" t="str">
        <f t="shared" si="368"/>
        <v/>
      </c>
      <c r="N5910" s="7" t="str">
        <f>Cartilha_GLOBAL!N5910</f>
        <v/>
      </c>
      <c r="O5910" s="144"/>
      <c r="Q5910" s="151"/>
      <c r="R5910" s="152">
        <v>0</v>
      </c>
      <c r="T5910" s="153">
        <f>IF(Cartilha_GLOBAL!R5910=0,0,IF(Cartilha_GLOBAL!R5910&gt;0,"c","b"))</f>
        <v>0</v>
      </c>
    </row>
    <row r="5911" ht="22.5" hidden="1" spans="1:20">
      <c r="A5911" s="158">
        <f>Cartilha_GLOBAL!A5911</f>
        <v>99634</v>
      </c>
      <c r="B5911" s="100" t="str">
        <f>Cartilha_GLOBAL!B5911</f>
        <v>SINAPI</v>
      </c>
      <c r="C5911" s="104" t="str">
        <f>Cartilha_GLOBAL!C5911</f>
        <v>VÁLVULA DE RETENÇÃO VERTICAL, DE BRONZE, ROSCÁVEL, 4" - FORNECIMENTO E INSTALAÇÃO. AF_08/2021</v>
      </c>
      <c r="D5911" s="94" t="str">
        <f>Cartilha_GLOBAL!D5911</f>
        <v>UN</v>
      </c>
      <c r="E5911" s="105">
        <f>Cartilha_GLOBAL!$E5911</f>
        <v>617.81</v>
      </c>
      <c r="F5911" s="182">
        <f>Cartilha_GLOBAL!$F5911</f>
        <v>758.3</v>
      </c>
      <c r="G5911" s="108"/>
      <c r="H5911" s="107">
        <f t="shared" si="365"/>
        <v>0</v>
      </c>
      <c r="I5911" s="143">
        <f t="shared" si="366"/>
        <v>0</v>
      </c>
      <c r="J5911" s="142"/>
      <c r="K5911" s="228"/>
      <c r="L5911" s="7" t="str">
        <f t="shared" si="367"/>
        <v/>
      </c>
      <c r="M5911" s="7" t="str">
        <f t="shared" si="368"/>
        <v/>
      </c>
      <c r="N5911" s="7" t="str">
        <f>Cartilha_GLOBAL!N5911</f>
        <v/>
      </c>
      <c r="O5911" s="144"/>
      <c r="Q5911" s="151"/>
      <c r="R5911" s="152">
        <v>0</v>
      </c>
      <c r="T5911" s="153">
        <f>IF(Cartilha_GLOBAL!R5911=0,0,IF(Cartilha_GLOBAL!R5911&gt;0,"c","b"))</f>
        <v>0</v>
      </c>
    </row>
    <row r="5912" ht="22.5" hidden="1" spans="1:20">
      <c r="A5912" s="158">
        <f>Cartilha_GLOBAL!A5912</f>
        <v>103009</v>
      </c>
      <c r="B5912" s="100" t="str">
        <f>Cartilha_GLOBAL!B5912</f>
        <v>SINAPI</v>
      </c>
      <c r="C5912" s="104" t="str">
        <f>Cartilha_GLOBAL!C5912</f>
        <v>VÁLVULA DE RETENÇÃO VERTICAL, DE BRONZE, ROSCÁVEL, 2 1/2" - FORNECIMENTO E INSTALAÇÃO. AF_08/2021</v>
      </c>
      <c r="D5912" s="94" t="str">
        <f>Cartilha_GLOBAL!D5912</f>
        <v>UN</v>
      </c>
      <c r="E5912" s="105">
        <f>Cartilha_GLOBAL!$E5912</f>
        <v>269.52</v>
      </c>
      <c r="F5912" s="182">
        <f>Cartilha_GLOBAL!$F5912</f>
        <v>330.81</v>
      </c>
      <c r="G5912" s="108"/>
      <c r="H5912" s="107">
        <f t="shared" si="365"/>
        <v>0</v>
      </c>
      <c r="I5912" s="143">
        <f t="shared" si="366"/>
        <v>0</v>
      </c>
      <c r="J5912" s="142"/>
      <c r="K5912" s="145"/>
      <c r="L5912" s="7" t="str">
        <f t="shared" si="367"/>
        <v/>
      </c>
      <c r="M5912" s="7" t="str">
        <f t="shared" si="368"/>
        <v/>
      </c>
      <c r="N5912" s="7" t="str">
        <f>Cartilha_GLOBAL!N5912</f>
        <v/>
      </c>
      <c r="O5912" s="144"/>
      <c r="Q5912" s="151"/>
      <c r="R5912" s="152">
        <v>0</v>
      </c>
      <c r="T5912" s="153">
        <f>IF(Cartilha_GLOBAL!R5912=0,0,IF(Cartilha_GLOBAL!R5912&gt;0,"c","b"))</f>
        <v>0</v>
      </c>
    </row>
    <row r="5913" ht="22.5" hidden="1" spans="1:20">
      <c r="A5913" s="158">
        <f>Cartilha_GLOBAL!A5913</f>
        <v>103008</v>
      </c>
      <c r="B5913" s="100" t="str">
        <f>Cartilha_GLOBAL!B5913</f>
        <v>SINAPI</v>
      </c>
      <c r="C5913" s="104" t="str">
        <f>Cartilha_GLOBAL!C5913</f>
        <v>VÁLVULA DE RETENÇÃO HORIZONTAL, DE BRONZE, ROSCÁVEL, 1/2" - FORNECIMENTO E INSTALAÇÃO. AF_08/2021</v>
      </c>
      <c r="D5913" s="94" t="str">
        <f>Cartilha_GLOBAL!D5913</f>
        <v>UN</v>
      </c>
      <c r="E5913" s="105">
        <f>Cartilha_GLOBAL!$E5913</f>
        <v>75.15</v>
      </c>
      <c r="F5913" s="182">
        <f>Cartilha_GLOBAL!$F5913</f>
        <v>92.24</v>
      </c>
      <c r="G5913" s="108"/>
      <c r="H5913" s="107">
        <f t="shared" si="365"/>
        <v>0</v>
      </c>
      <c r="I5913" s="143">
        <f t="shared" si="366"/>
        <v>0</v>
      </c>
      <c r="J5913" s="142"/>
      <c r="K5913" s="145"/>
      <c r="L5913" s="7" t="str">
        <f t="shared" si="367"/>
        <v/>
      </c>
      <c r="M5913" s="7" t="str">
        <f t="shared" si="368"/>
        <v/>
      </c>
      <c r="N5913" s="7" t="str">
        <f>Cartilha_GLOBAL!N5913</f>
        <v/>
      </c>
      <c r="O5913" s="144"/>
      <c r="Q5913" s="151"/>
      <c r="R5913" s="152">
        <v>0</v>
      </c>
      <c r="T5913" s="153">
        <f>IF(Cartilha_GLOBAL!R5913=0,0,IF(Cartilha_GLOBAL!R5913&gt;0,"c","b"))</f>
        <v>0</v>
      </c>
    </row>
    <row r="5914" ht="22.5" hidden="1" spans="1:20">
      <c r="A5914" s="158">
        <f>Cartilha_GLOBAL!A5914</f>
        <v>99619</v>
      </c>
      <c r="B5914" s="100" t="str">
        <f>Cartilha_GLOBAL!B5914</f>
        <v>SINAPI</v>
      </c>
      <c r="C5914" s="104" t="str">
        <f>Cartilha_GLOBAL!C5914</f>
        <v>VÁLVULA DE RETENÇÃO HORIZONTAL, DE BRONZE, ROSCÁVEL, 3/4" - FORNECIMENTO E INSTALAÇÃO. AF_08/2021</v>
      </c>
      <c r="D5914" s="94" t="str">
        <f>Cartilha_GLOBAL!D5914</f>
        <v>UN</v>
      </c>
      <c r="E5914" s="105">
        <f>Cartilha_GLOBAL!$E5914</f>
        <v>92.42</v>
      </c>
      <c r="F5914" s="182">
        <f>Cartilha_GLOBAL!$F5914</f>
        <v>113.44</v>
      </c>
      <c r="G5914" s="108"/>
      <c r="H5914" s="107">
        <f t="shared" si="365"/>
        <v>0</v>
      </c>
      <c r="I5914" s="143">
        <f t="shared" si="366"/>
        <v>0</v>
      </c>
      <c r="J5914" s="142"/>
      <c r="K5914" s="228"/>
      <c r="L5914" s="7" t="str">
        <f t="shared" si="367"/>
        <v/>
      </c>
      <c r="M5914" s="7" t="str">
        <f t="shared" si="368"/>
        <v/>
      </c>
      <c r="N5914" s="7" t="str">
        <f>Cartilha_GLOBAL!N5914</f>
        <v/>
      </c>
      <c r="O5914" s="144"/>
      <c r="Q5914" s="151"/>
      <c r="R5914" s="152">
        <v>0</v>
      </c>
      <c r="T5914" s="153">
        <f>IF(Cartilha_GLOBAL!R5914=0,0,IF(Cartilha_GLOBAL!R5914&gt;0,"c","b"))</f>
        <v>0</v>
      </c>
    </row>
    <row r="5915" ht="22.5" hidden="1" spans="1:20">
      <c r="A5915" s="158">
        <f>Cartilha_GLOBAL!A5915</f>
        <v>99620</v>
      </c>
      <c r="B5915" s="100" t="str">
        <f>Cartilha_GLOBAL!B5915</f>
        <v>SINAPI</v>
      </c>
      <c r="C5915" s="104" t="str">
        <f>Cartilha_GLOBAL!C5915</f>
        <v>VÁLVULA DE RETENÇÃO HORIZONTAL, DE BRONZE, ROSCÁVEL, 1" - FORNECIMENTO E INSTALAÇÃO. AF_08/2021</v>
      </c>
      <c r="D5915" s="94" t="str">
        <f>Cartilha_GLOBAL!D5915</f>
        <v>UN</v>
      </c>
      <c r="E5915" s="105">
        <f>Cartilha_GLOBAL!$E5915</f>
        <v>125.53</v>
      </c>
      <c r="F5915" s="182">
        <f>Cartilha_GLOBAL!$F5915</f>
        <v>154.08</v>
      </c>
      <c r="G5915" s="108"/>
      <c r="H5915" s="107">
        <f t="shared" si="365"/>
        <v>0</v>
      </c>
      <c r="I5915" s="143">
        <f t="shared" si="366"/>
        <v>0</v>
      </c>
      <c r="J5915" s="142"/>
      <c r="K5915" s="228"/>
      <c r="L5915" s="7" t="str">
        <f t="shared" si="367"/>
        <v/>
      </c>
      <c r="M5915" s="7" t="str">
        <f t="shared" si="368"/>
        <v/>
      </c>
      <c r="N5915" s="7" t="str">
        <f>Cartilha_GLOBAL!N5915</f>
        <v/>
      </c>
      <c r="O5915" s="144"/>
      <c r="Q5915" s="151"/>
      <c r="R5915" s="152">
        <v>0</v>
      </c>
      <c r="T5915" s="153">
        <f>IF(Cartilha_GLOBAL!R5915=0,0,IF(Cartilha_GLOBAL!R5915&gt;0,"c","b"))</f>
        <v>0</v>
      </c>
    </row>
    <row r="5916" ht="22.5" hidden="1" spans="1:20">
      <c r="A5916" s="158">
        <f>Cartilha_GLOBAL!A5916</f>
        <v>99621</v>
      </c>
      <c r="B5916" s="100" t="str">
        <f>Cartilha_GLOBAL!B5916</f>
        <v>SINAPI</v>
      </c>
      <c r="C5916" s="104" t="str">
        <f>Cartilha_GLOBAL!C5916</f>
        <v>VÁLVULA DE RETENÇÃO HORIZONTAL, DE BRONZE, ROSCÁVEL, 1 1/4" - FORNECIMENTO E INSTALAÇÃO. AF_08/2021</v>
      </c>
      <c r="D5916" s="94" t="str">
        <f>Cartilha_GLOBAL!D5916</f>
        <v>UN</v>
      </c>
      <c r="E5916" s="105">
        <f>Cartilha_GLOBAL!$E5916</f>
        <v>186.69</v>
      </c>
      <c r="F5916" s="182">
        <f>Cartilha_GLOBAL!$F5916</f>
        <v>229.14</v>
      </c>
      <c r="G5916" s="108"/>
      <c r="H5916" s="107">
        <f t="shared" si="365"/>
        <v>0</v>
      </c>
      <c r="I5916" s="143">
        <f t="shared" si="366"/>
        <v>0</v>
      </c>
      <c r="J5916" s="142"/>
      <c r="K5916" s="228"/>
      <c r="L5916" s="7" t="str">
        <f t="shared" si="367"/>
        <v/>
      </c>
      <c r="M5916" s="7" t="str">
        <f t="shared" si="368"/>
        <v/>
      </c>
      <c r="N5916" s="7" t="str">
        <f>Cartilha_GLOBAL!N5916</f>
        <v/>
      </c>
      <c r="O5916" s="144"/>
      <c r="Q5916" s="151"/>
      <c r="R5916" s="152">
        <v>0</v>
      </c>
      <c r="T5916" s="153">
        <f>IF(Cartilha_GLOBAL!R5916=0,0,IF(Cartilha_GLOBAL!R5916&gt;0,"c","b"))</f>
        <v>0</v>
      </c>
    </row>
    <row r="5917" ht="22.5" hidden="1" spans="1:20">
      <c r="A5917" s="158">
        <f>Cartilha_GLOBAL!A5917</f>
        <v>99622</v>
      </c>
      <c r="B5917" s="100" t="str">
        <f>Cartilha_GLOBAL!B5917</f>
        <v>SINAPI</v>
      </c>
      <c r="C5917" s="104" t="str">
        <f>Cartilha_GLOBAL!C5917</f>
        <v>VÁLVULA DE RETENÇÃO HORIZONTAL, DE BRONZE, ROSCÁVEL, 1 1/2"  - FORNECIMENTO E INSTALAÇÃO. AF_08/2021</v>
      </c>
      <c r="D5917" s="94" t="str">
        <f>Cartilha_GLOBAL!D5917</f>
        <v>UN</v>
      </c>
      <c r="E5917" s="105">
        <f>Cartilha_GLOBAL!$E5917</f>
        <v>210.83</v>
      </c>
      <c r="F5917" s="182">
        <f>Cartilha_GLOBAL!$F5917</f>
        <v>258.77</v>
      </c>
      <c r="G5917" s="108"/>
      <c r="H5917" s="107">
        <f t="shared" si="365"/>
        <v>0</v>
      </c>
      <c r="I5917" s="143">
        <f t="shared" si="366"/>
        <v>0</v>
      </c>
      <c r="J5917" s="142"/>
      <c r="K5917" s="228"/>
      <c r="L5917" s="7" t="str">
        <f t="shared" si="367"/>
        <v/>
      </c>
      <c r="M5917" s="7" t="str">
        <f t="shared" si="368"/>
        <v/>
      </c>
      <c r="N5917" s="7" t="str">
        <f>Cartilha_GLOBAL!N5917</f>
        <v/>
      </c>
      <c r="O5917" s="144"/>
      <c r="Q5917" s="151"/>
      <c r="R5917" s="152">
        <v>0</v>
      </c>
      <c r="T5917" s="153">
        <f>IF(Cartilha_GLOBAL!R5917=0,0,IF(Cartilha_GLOBAL!R5917&gt;0,"c","b"))</f>
        <v>0</v>
      </c>
    </row>
    <row r="5918" ht="22.5" hidden="1" spans="1:20">
      <c r="A5918" s="158">
        <f>Cartilha_GLOBAL!A5918</f>
        <v>99623</v>
      </c>
      <c r="B5918" s="100" t="str">
        <f>Cartilha_GLOBAL!B5918</f>
        <v>SINAPI</v>
      </c>
      <c r="C5918" s="104" t="str">
        <f>Cartilha_GLOBAL!C5918</f>
        <v>VÁLVULA DE RETENÇÃO HORIZONTAL, DE BRONZE, ROSCÁVEL, 2"  - FORNECIMENTO E INSTALAÇÃO. AF_08/2021</v>
      </c>
      <c r="D5918" s="94" t="str">
        <f>Cartilha_GLOBAL!D5918</f>
        <v>UN</v>
      </c>
      <c r="E5918" s="105">
        <f>Cartilha_GLOBAL!$E5918</f>
        <v>293.63</v>
      </c>
      <c r="F5918" s="182">
        <f>Cartilha_GLOBAL!$F5918</f>
        <v>360.4</v>
      </c>
      <c r="G5918" s="108"/>
      <c r="H5918" s="107">
        <f t="shared" si="365"/>
        <v>0</v>
      </c>
      <c r="I5918" s="143">
        <f t="shared" si="366"/>
        <v>0</v>
      </c>
      <c r="J5918" s="142"/>
      <c r="K5918" s="228"/>
      <c r="L5918" s="7" t="str">
        <f t="shared" si="367"/>
        <v/>
      </c>
      <c r="M5918" s="7" t="str">
        <f t="shared" si="368"/>
        <v/>
      </c>
      <c r="N5918" s="7" t="str">
        <f>Cartilha_GLOBAL!N5918</f>
        <v/>
      </c>
      <c r="O5918" s="144"/>
      <c r="Q5918" s="151"/>
      <c r="R5918" s="152">
        <v>0</v>
      </c>
      <c r="T5918" s="153">
        <f>IF(Cartilha_GLOBAL!R5918=0,0,IF(Cartilha_GLOBAL!R5918&gt;0,"c","b"))</f>
        <v>0</v>
      </c>
    </row>
    <row r="5919" ht="22.5" hidden="1" spans="1:20">
      <c r="A5919" s="158">
        <f>Cartilha_GLOBAL!A5919</f>
        <v>99624</v>
      </c>
      <c r="B5919" s="100" t="str">
        <f>Cartilha_GLOBAL!B5919</f>
        <v>SINAPI</v>
      </c>
      <c r="C5919" s="104" t="str">
        <f>Cartilha_GLOBAL!C5919</f>
        <v>VÁLVULA DE RETENÇÃO HORIZONTAL, DE BRONZE, ROSCÁVEL, 2 1/2" - FORNECIMENTO E INSTALAÇÃO. AF_08/2021</v>
      </c>
      <c r="D5919" s="94" t="str">
        <f>Cartilha_GLOBAL!D5919</f>
        <v>UN</v>
      </c>
      <c r="E5919" s="105">
        <f>Cartilha_GLOBAL!$E5919</f>
        <v>418.04</v>
      </c>
      <c r="F5919" s="182">
        <f>Cartilha_GLOBAL!$F5919</f>
        <v>513.1</v>
      </c>
      <c r="G5919" s="108"/>
      <c r="H5919" s="107">
        <f t="shared" si="365"/>
        <v>0</v>
      </c>
      <c r="I5919" s="143">
        <f t="shared" si="366"/>
        <v>0</v>
      </c>
      <c r="J5919" s="142"/>
      <c r="K5919" s="228"/>
      <c r="L5919" s="7" t="str">
        <f t="shared" si="367"/>
        <v/>
      </c>
      <c r="M5919" s="7" t="str">
        <f t="shared" si="368"/>
        <v/>
      </c>
      <c r="N5919" s="7" t="str">
        <f>Cartilha_GLOBAL!N5919</f>
        <v/>
      </c>
      <c r="O5919" s="144"/>
      <c r="Q5919" s="151"/>
      <c r="R5919" s="152">
        <v>0</v>
      </c>
      <c r="T5919" s="153">
        <f>IF(Cartilha_GLOBAL!R5919=0,0,IF(Cartilha_GLOBAL!R5919&gt;0,"c","b"))</f>
        <v>0</v>
      </c>
    </row>
    <row r="5920" ht="22.5" hidden="1" spans="1:20">
      <c r="A5920" s="158">
        <f>Cartilha_GLOBAL!A5920</f>
        <v>99625</v>
      </c>
      <c r="B5920" s="100" t="str">
        <f>Cartilha_GLOBAL!B5920</f>
        <v>SINAPI</v>
      </c>
      <c r="C5920" s="104" t="str">
        <f>Cartilha_GLOBAL!C5920</f>
        <v>VÁLVULA DE RETENÇÃO HORIZONTAL, DE BRONZE, ROSCÁVEL, 3" - FORNECIMENTO E INSTALAÇÃO. AF_08/2021</v>
      </c>
      <c r="D5920" s="94" t="str">
        <f>Cartilha_GLOBAL!D5920</f>
        <v>UN</v>
      </c>
      <c r="E5920" s="105">
        <f>Cartilha_GLOBAL!$E5920</f>
        <v>573.91</v>
      </c>
      <c r="F5920" s="182">
        <f>Cartilha_GLOBAL!$F5920</f>
        <v>704.42</v>
      </c>
      <c r="G5920" s="108"/>
      <c r="H5920" s="107">
        <f t="shared" si="365"/>
        <v>0</v>
      </c>
      <c r="I5920" s="143">
        <f t="shared" si="366"/>
        <v>0</v>
      </c>
      <c r="J5920" s="142"/>
      <c r="K5920" s="228"/>
      <c r="L5920" s="7" t="str">
        <f t="shared" si="367"/>
        <v/>
      </c>
      <c r="M5920" s="7" t="str">
        <f t="shared" si="368"/>
        <v/>
      </c>
      <c r="N5920" s="7" t="str">
        <f>Cartilha_GLOBAL!N5920</f>
        <v/>
      </c>
      <c r="O5920" s="144"/>
      <c r="Q5920" s="151"/>
      <c r="R5920" s="152">
        <v>0</v>
      </c>
      <c r="T5920" s="153">
        <f>IF(Cartilha_GLOBAL!R5920=0,0,IF(Cartilha_GLOBAL!R5920&gt;0,"c","b"))</f>
        <v>0</v>
      </c>
    </row>
    <row r="5921" ht="22.5" hidden="1" spans="1:20">
      <c r="A5921" s="158">
        <f>Cartilha_GLOBAL!A5921</f>
        <v>99626</v>
      </c>
      <c r="B5921" s="100" t="str">
        <f>Cartilha_GLOBAL!B5921</f>
        <v>SINAPI</v>
      </c>
      <c r="C5921" s="104" t="str">
        <f>Cartilha_GLOBAL!C5921</f>
        <v>VÁLVULA DE RETENÇÃO HORIZONTAL, DE BRONZE, ROSCÁVEL, 4" - FORNECIMENTO E INSTALAÇÃO. AF_08/2021</v>
      </c>
      <c r="D5921" s="94" t="str">
        <f>Cartilha_GLOBAL!D5921</f>
        <v>UN</v>
      </c>
      <c r="E5921" s="105">
        <f>Cartilha_GLOBAL!$E5921</f>
        <v>880.68</v>
      </c>
      <c r="F5921" s="182">
        <f>Cartilha_GLOBAL!$F5921</f>
        <v>1080.95</v>
      </c>
      <c r="G5921" s="108"/>
      <c r="H5921" s="107">
        <f t="shared" si="365"/>
        <v>0</v>
      </c>
      <c r="I5921" s="143">
        <f t="shared" si="366"/>
        <v>0</v>
      </c>
      <c r="J5921" s="142"/>
      <c r="K5921" s="228"/>
      <c r="L5921" s="7" t="str">
        <f t="shared" si="367"/>
        <v/>
      </c>
      <c r="M5921" s="7" t="str">
        <f t="shared" si="368"/>
        <v/>
      </c>
      <c r="N5921" s="7" t="str">
        <f>Cartilha_GLOBAL!N5921</f>
        <v/>
      </c>
      <c r="O5921" s="144"/>
      <c r="Q5921" s="151"/>
      <c r="R5921" s="152">
        <v>0</v>
      </c>
      <c r="T5921" s="153">
        <f>IF(Cartilha_GLOBAL!R5921=0,0,IF(Cartilha_GLOBAL!R5921&gt;0,"c","b"))</f>
        <v>0</v>
      </c>
    </row>
    <row r="5922" ht="22.5" hidden="1" spans="1:20">
      <c r="A5922" s="158">
        <f>Cartilha_GLOBAL!A5922</f>
        <v>103010</v>
      </c>
      <c r="B5922" s="100" t="str">
        <f>Cartilha_GLOBAL!B5922</f>
        <v>SINAPI</v>
      </c>
      <c r="C5922" s="104" t="str">
        <f>Cartilha_GLOBAL!C5922</f>
        <v>VÁLVULA DE RETENÇÃO, DE BRONZE, PÉ COM CRIVOS, ROSCÁVEL, 3/4" - FORNECIMENTO E INSTALAÇÃO. AF_08/2021</v>
      </c>
      <c r="D5922" s="94" t="str">
        <f>Cartilha_GLOBAL!D5922</f>
        <v>UN</v>
      </c>
      <c r="E5922" s="105">
        <f>Cartilha_GLOBAL!$E5922</f>
        <v>57</v>
      </c>
      <c r="F5922" s="182">
        <f>Cartilha_GLOBAL!$F5922</f>
        <v>69.96</v>
      </c>
      <c r="G5922" s="108"/>
      <c r="H5922" s="107">
        <f t="shared" si="365"/>
        <v>0</v>
      </c>
      <c r="I5922" s="143">
        <f t="shared" si="366"/>
        <v>0</v>
      </c>
      <c r="J5922" s="142"/>
      <c r="K5922" s="228"/>
      <c r="L5922" s="7" t="str">
        <f t="shared" si="367"/>
        <v/>
      </c>
      <c r="M5922" s="7" t="str">
        <f t="shared" si="368"/>
        <v/>
      </c>
      <c r="N5922" s="7" t="str">
        <f>Cartilha_GLOBAL!N5922</f>
        <v/>
      </c>
      <c r="O5922" s="144"/>
      <c r="Q5922" s="151"/>
      <c r="R5922" s="152">
        <v>0</v>
      </c>
      <c r="T5922" s="153">
        <f>IF(Cartilha_GLOBAL!R5922=0,0,IF(Cartilha_GLOBAL!R5922&gt;0,"c","b"))</f>
        <v>0</v>
      </c>
    </row>
    <row r="5923" ht="22.5" hidden="1" spans="1:20">
      <c r="A5923" s="158">
        <f>Cartilha_GLOBAL!A5923</f>
        <v>103011</v>
      </c>
      <c r="B5923" s="100" t="str">
        <f>Cartilha_GLOBAL!B5923</f>
        <v>SINAPI</v>
      </c>
      <c r="C5923" s="104" t="str">
        <f>Cartilha_GLOBAL!C5923</f>
        <v>VÁLVULA DE RETENÇÃO, DE BRONZE, PÉ COM CRIVOS, ROSCÁVEL, 1" - FORNECIMENTO E INSTALAÇÃO. AF_08/2021</v>
      </c>
      <c r="D5923" s="94" t="str">
        <f>Cartilha_GLOBAL!D5923</f>
        <v>UN</v>
      </c>
      <c r="E5923" s="105">
        <f>Cartilha_GLOBAL!$E5923</f>
        <v>63.79</v>
      </c>
      <c r="F5923" s="182">
        <f>Cartilha_GLOBAL!$F5923</f>
        <v>78.3</v>
      </c>
      <c r="G5923" s="108"/>
      <c r="H5923" s="107">
        <f t="shared" si="365"/>
        <v>0</v>
      </c>
      <c r="I5923" s="143">
        <f t="shared" si="366"/>
        <v>0</v>
      </c>
      <c r="J5923" s="142"/>
      <c r="K5923" s="228"/>
      <c r="L5923" s="7" t="str">
        <f t="shared" si="367"/>
        <v/>
      </c>
      <c r="M5923" s="7" t="str">
        <f t="shared" si="368"/>
        <v/>
      </c>
      <c r="N5923" s="7" t="str">
        <f>Cartilha_GLOBAL!N5923</f>
        <v/>
      </c>
      <c r="O5923" s="144"/>
      <c r="Q5923" s="151"/>
      <c r="R5923" s="152">
        <v>0</v>
      </c>
      <c r="T5923" s="153">
        <f>IF(Cartilha_GLOBAL!R5923=0,0,IF(Cartilha_GLOBAL!R5923&gt;0,"c","b"))</f>
        <v>0</v>
      </c>
    </row>
    <row r="5924" ht="22.5" hidden="1" spans="1:20">
      <c r="A5924" s="158">
        <f>Cartilha_GLOBAL!A5924</f>
        <v>103012</v>
      </c>
      <c r="B5924" s="100" t="str">
        <f>Cartilha_GLOBAL!B5924</f>
        <v>SINAPI</v>
      </c>
      <c r="C5924" s="104" t="str">
        <f>Cartilha_GLOBAL!C5924</f>
        <v>VÁLVULA DE RETENÇÃO, DE BRONZE, PÉ COM CRIVOS, ROSCÁVEL, 1 1/4" - FORNECIMENTO E INSTALAÇÃO. AF_08/2021</v>
      </c>
      <c r="D5924" s="94" t="str">
        <f>Cartilha_GLOBAL!D5924</f>
        <v>UN</v>
      </c>
      <c r="E5924" s="105">
        <f>Cartilha_GLOBAL!$E5924</f>
        <v>100.28</v>
      </c>
      <c r="F5924" s="182">
        <f>Cartilha_GLOBAL!$F5924</f>
        <v>123.08</v>
      </c>
      <c r="G5924" s="108"/>
      <c r="H5924" s="107">
        <f t="shared" si="365"/>
        <v>0</v>
      </c>
      <c r="I5924" s="143">
        <f t="shared" si="366"/>
        <v>0</v>
      </c>
      <c r="J5924" s="142"/>
      <c r="K5924" s="145"/>
      <c r="L5924" s="7" t="str">
        <f t="shared" si="367"/>
        <v/>
      </c>
      <c r="M5924" s="7" t="str">
        <f t="shared" si="368"/>
        <v/>
      </c>
      <c r="N5924" s="7" t="str">
        <f>Cartilha_GLOBAL!N5924</f>
        <v/>
      </c>
      <c r="O5924" s="144"/>
      <c r="Q5924" s="151"/>
      <c r="R5924" s="152">
        <v>0</v>
      </c>
      <c r="T5924" s="153">
        <f>IF(Cartilha_GLOBAL!R5924=0,0,IF(Cartilha_GLOBAL!R5924&gt;0,"c","b"))</f>
        <v>0</v>
      </c>
    </row>
    <row r="5925" ht="22.5" hidden="1" spans="1:20">
      <c r="A5925" s="158">
        <f>Cartilha_GLOBAL!A5925</f>
        <v>103013</v>
      </c>
      <c r="B5925" s="100" t="str">
        <f>Cartilha_GLOBAL!B5925</f>
        <v>SINAPI</v>
      </c>
      <c r="C5925" s="104" t="str">
        <f>Cartilha_GLOBAL!C5925</f>
        <v>VÁLVULA DE RETENÇÃO, DE BRONZE, PÉ COM CRIVOS, ROSCÁVEL, 1 1/2" - FORNECIMENTO E INSTALAÇÃO. AF_08/2021</v>
      </c>
      <c r="D5925" s="94" t="str">
        <f>Cartilha_GLOBAL!D5925</f>
        <v>UN</v>
      </c>
      <c r="E5925" s="105">
        <f>Cartilha_GLOBAL!$E5925</f>
        <v>108.41</v>
      </c>
      <c r="F5925" s="182">
        <f>Cartilha_GLOBAL!$F5925</f>
        <v>133.06</v>
      </c>
      <c r="G5925" s="108"/>
      <c r="H5925" s="107">
        <f t="shared" si="365"/>
        <v>0</v>
      </c>
      <c r="I5925" s="143">
        <f t="shared" si="366"/>
        <v>0</v>
      </c>
      <c r="J5925" s="142"/>
      <c r="K5925" s="228"/>
      <c r="L5925" s="7" t="str">
        <f t="shared" si="367"/>
        <v/>
      </c>
      <c r="M5925" s="7" t="str">
        <f t="shared" si="368"/>
        <v/>
      </c>
      <c r="N5925" s="7" t="str">
        <f>Cartilha_GLOBAL!N5925</f>
        <v/>
      </c>
      <c r="O5925" s="144"/>
      <c r="Q5925" s="151"/>
      <c r="R5925" s="152">
        <v>0</v>
      </c>
      <c r="T5925" s="153">
        <f>IF(Cartilha_GLOBAL!R5925=0,0,IF(Cartilha_GLOBAL!R5925&gt;0,"c","b"))</f>
        <v>0</v>
      </c>
    </row>
    <row r="5926" ht="22.5" hidden="1" spans="1:20">
      <c r="A5926" s="158">
        <f>Cartilha_GLOBAL!A5926</f>
        <v>103014</v>
      </c>
      <c r="B5926" s="100" t="str">
        <f>Cartilha_GLOBAL!B5926</f>
        <v>SINAPI</v>
      </c>
      <c r="C5926" s="104" t="str">
        <f>Cartilha_GLOBAL!C5926</f>
        <v>VÁLVULA DE RETENÇÃO, DE BRONZE, PÉ COM CRIVOS, ROSCÁVEL, 2" - FORNECIMENTO E INSTALAÇÃO. AF_08/2021</v>
      </c>
      <c r="D5926" s="94" t="str">
        <f>Cartilha_GLOBAL!D5926</f>
        <v>UN</v>
      </c>
      <c r="E5926" s="105">
        <f>Cartilha_GLOBAL!$E5926</f>
        <v>162.47</v>
      </c>
      <c r="F5926" s="182">
        <f>Cartilha_GLOBAL!$F5926</f>
        <v>199.42</v>
      </c>
      <c r="G5926" s="108"/>
      <c r="H5926" s="107">
        <f t="shared" si="365"/>
        <v>0</v>
      </c>
      <c r="I5926" s="143">
        <f t="shared" si="366"/>
        <v>0</v>
      </c>
      <c r="J5926" s="142"/>
      <c r="K5926" s="228"/>
      <c r="L5926" s="7" t="str">
        <f t="shared" si="367"/>
        <v/>
      </c>
      <c r="M5926" s="7" t="str">
        <f t="shared" si="368"/>
        <v/>
      </c>
      <c r="N5926" s="7" t="str">
        <f>Cartilha_GLOBAL!N5926</f>
        <v/>
      </c>
      <c r="O5926" s="144"/>
      <c r="Q5926" s="151"/>
      <c r="R5926" s="152">
        <v>0</v>
      </c>
      <c r="T5926" s="153">
        <f>IF(Cartilha_GLOBAL!R5926=0,0,IF(Cartilha_GLOBAL!R5926&gt;0,"c","b"))</f>
        <v>0</v>
      </c>
    </row>
    <row r="5927" ht="22.5" hidden="1" spans="1:20">
      <c r="A5927" s="158">
        <f>Cartilha_GLOBAL!A5927</f>
        <v>103015</v>
      </c>
      <c r="B5927" s="100" t="str">
        <f>Cartilha_GLOBAL!B5927</f>
        <v>SINAPI</v>
      </c>
      <c r="C5927" s="104" t="str">
        <f>Cartilha_GLOBAL!C5927</f>
        <v>VÁLVULA DE RETENÇÃO, DE BRONZE, PÉ COM CRIVOS, ROSCÁVEL, 2 1/2" - FORNECIMENTO E INSTALAÇÃO. AF_08/2021</v>
      </c>
      <c r="D5927" s="94" t="str">
        <f>Cartilha_GLOBAL!D5927</f>
        <v>UN</v>
      </c>
      <c r="E5927" s="105">
        <f>Cartilha_GLOBAL!$E5927</f>
        <v>285.83</v>
      </c>
      <c r="F5927" s="182">
        <f>Cartilha_GLOBAL!$F5927</f>
        <v>350.83</v>
      </c>
      <c r="G5927" s="108"/>
      <c r="H5927" s="107">
        <f t="shared" si="365"/>
        <v>0</v>
      </c>
      <c r="I5927" s="143">
        <f t="shared" si="366"/>
        <v>0</v>
      </c>
      <c r="J5927" s="142"/>
      <c r="K5927" s="228"/>
      <c r="L5927" s="7" t="str">
        <f t="shared" si="367"/>
        <v/>
      </c>
      <c r="M5927" s="7" t="str">
        <f t="shared" si="368"/>
        <v/>
      </c>
      <c r="N5927" s="7" t="str">
        <f>Cartilha_GLOBAL!N5927</f>
        <v/>
      </c>
      <c r="O5927" s="144"/>
      <c r="Q5927" s="151"/>
      <c r="R5927" s="152">
        <v>0</v>
      </c>
      <c r="T5927" s="153">
        <f>IF(Cartilha_GLOBAL!R5927=0,0,IF(Cartilha_GLOBAL!R5927&gt;0,"c","b"))</f>
        <v>0</v>
      </c>
    </row>
    <row r="5928" ht="22.5" hidden="1" spans="1:20">
      <c r="A5928" s="158">
        <f>Cartilha_GLOBAL!A5928</f>
        <v>103016</v>
      </c>
      <c r="B5928" s="100" t="str">
        <f>Cartilha_GLOBAL!B5928</f>
        <v>SINAPI</v>
      </c>
      <c r="C5928" s="104" t="str">
        <f>Cartilha_GLOBAL!C5928</f>
        <v>VÁLVULA DE RETENÇÃO, DE BRONZE, PÉ COM CRIVOS, ROSCÁVEL, 3" - FORNECIMENTO E INSTALAÇÃO. AF_08/2021</v>
      </c>
      <c r="D5928" s="94" t="str">
        <f>Cartilha_GLOBAL!D5928</f>
        <v>UN</v>
      </c>
      <c r="E5928" s="105">
        <f>Cartilha_GLOBAL!$E5928</f>
        <v>390.25</v>
      </c>
      <c r="F5928" s="182">
        <f>Cartilha_GLOBAL!$F5928</f>
        <v>478.99</v>
      </c>
      <c r="G5928" s="108"/>
      <c r="H5928" s="107">
        <f t="shared" si="365"/>
        <v>0</v>
      </c>
      <c r="I5928" s="143">
        <f t="shared" si="366"/>
        <v>0</v>
      </c>
      <c r="J5928" s="142"/>
      <c r="K5928" s="228"/>
      <c r="L5928" s="7" t="str">
        <f t="shared" si="367"/>
        <v/>
      </c>
      <c r="M5928" s="7" t="str">
        <f t="shared" si="368"/>
        <v/>
      </c>
      <c r="N5928" s="7" t="str">
        <f>Cartilha_GLOBAL!N5928</f>
        <v/>
      </c>
      <c r="O5928" s="144"/>
      <c r="Q5928" s="151"/>
      <c r="R5928" s="152">
        <v>0</v>
      </c>
      <c r="T5928" s="153">
        <f>IF(Cartilha_GLOBAL!R5928=0,0,IF(Cartilha_GLOBAL!R5928&gt;0,"c","b"))</f>
        <v>0</v>
      </c>
    </row>
    <row r="5929" ht="22.5" hidden="1" spans="1:20">
      <c r="A5929" s="158">
        <f>Cartilha_GLOBAL!A5929</f>
        <v>103017</v>
      </c>
      <c r="B5929" s="100" t="str">
        <f>Cartilha_GLOBAL!B5929</f>
        <v>SINAPI</v>
      </c>
      <c r="C5929" s="104" t="str">
        <f>Cartilha_GLOBAL!C5929</f>
        <v>VÁLVULA DE RETENÇÃO, DE BRONZE, PÉ COM CRIVOS, ROSCÁVEL, 4" - FORNECIMENTO E INSTALAÇÃO. AF_08/2021</v>
      </c>
      <c r="D5929" s="94" t="str">
        <f>Cartilha_GLOBAL!D5929</f>
        <v>UN</v>
      </c>
      <c r="E5929" s="105">
        <f>Cartilha_GLOBAL!$E5929</f>
        <v>678.57</v>
      </c>
      <c r="F5929" s="182">
        <f>Cartilha_GLOBAL!$F5929</f>
        <v>832.88</v>
      </c>
      <c r="G5929" s="108"/>
      <c r="H5929" s="107">
        <f t="shared" si="365"/>
        <v>0</v>
      </c>
      <c r="I5929" s="143">
        <f t="shared" si="366"/>
        <v>0</v>
      </c>
      <c r="J5929" s="142"/>
      <c r="K5929" s="228"/>
      <c r="L5929" s="7" t="str">
        <f t="shared" si="367"/>
        <v/>
      </c>
      <c r="M5929" s="7" t="str">
        <f t="shared" si="368"/>
        <v/>
      </c>
      <c r="N5929" s="7" t="str">
        <f>Cartilha_GLOBAL!N5929</f>
        <v/>
      </c>
      <c r="O5929" s="144"/>
      <c r="Q5929" s="151"/>
      <c r="R5929" s="152">
        <v>0</v>
      </c>
      <c r="T5929" s="153">
        <f>IF(Cartilha_GLOBAL!R5929=0,0,IF(Cartilha_GLOBAL!R5929&gt;0,"c","b"))</f>
        <v>0</v>
      </c>
    </row>
    <row r="5930" ht="12.75" hidden="1" spans="1:20">
      <c r="A5930" s="158">
        <f>Cartilha_GLOBAL!A5930</f>
        <v>95248</v>
      </c>
      <c r="B5930" s="100" t="str">
        <f>Cartilha_GLOBAL!B5930</f>
        <v>SINAPI</v>
      </c>
      <c r="C5930" s="104" t="str">
        <f>Cartilha_GLOBAL!C5930</f>
        <v>VÁLVULA DE ESFERA BRUTA, BRONZE, ROSCÁVEL, 1/2" - FORNECIMENTO E INSTALAÇÃO. AF_08/2021</v>
      </c>
      <c r="D5930" s="94" t="str">
        <f>Cartilha_GLOBAL!D5930</f>
        <v>UN</v>
      </c>
      <c r="E5930" s="105">
        <f>Cartilha_GLOBAL!$E5930</f>
        <v>54.39</v>
      </c>
      <c r="F5930" s="182">
        <f>Cartilha_GLOBAL!$F5930</f>
        <v>66.76</v>
      </c>
      <c r="G5930" s="108"/>
      <c r="H5930" s="107">
        <f t="shared" si="365"/>
        <v>0</v>
      </c>
      <c r="I5930" s="143">
        <f t="shared" si="366"/>
        <v>0</v>
      </c>
      <c r="J5930" s="142"/>
      <c r="K5930" s="228"/>
      <c r="L5930" s="7" t="str">
        <f t="shared" si="367"/>
        <v/>
      </c>
      <c r="M5930" s="7" t="str">
        <f t="shared" si="368"/>
        <v/>
      </c>
      <c r="N5930" s="7" t="str">
        <f>Cartilha_GLOBAL!N5930</f>
        <v/>
      </c>
      <c r="O5930" s="144"/>
      <c r="Q5930" s="151"/>
      <c r="R5930" s="152">
        <v>0</v>
      </c>
      <c r="T5930" s="153">
        <f>IF(Cartilha_GLOBAL!R5930=0,0,IF(Cartilha_GLOBAL!R5930&gt;0,"c","b"))</f>
        <v>0</v>
      </c>
    </row>
    <row r="5931" ht="12.75" hidden="1" spans="1:20">
      <c r="A5931" s="158">
        <f>Cartilha_GLOBAL!A5931</f>
        <v>95249</v>
      </c>
      <c r="B5931" s="100" t="str">
        <f>Cartilha_GLOBAL!B5931</f>
        <v>SINAPI</v>
      </c>
      <c r="C5931" s="104" t="str">
        <f>Cartilha_GLOBAL!C5931</f>
        <v>VÁLVULA DE ESFERA BRUTA, BRONZE, ROSCÁVEL, 3/4'' - FORNECIMENTO E INSTALAÇÃO. AF_08/2021</v>
      </c>
      <c r="D5931" s="94" t="str">
        <f>Cartilha_GLOBAL!D5931</f>
        <v>UN</v>
      </c>
      <c r="E5931" s="105">
        <f>Cartilha_GLOBAL!$E5931</f>
        <v>64.36</v>
      </c>
      <c r="F5931" s="182">
        <f>Cartilha_GLOBAL!$F5931</f>
        <v>79</v>
      </c>
      <c r="G5931" s="108"/>
      <c r="H5931" s="107">
        <f t="shared" si="365"/>
        <v>0</v>
      </c>
      <c r="I5931" s="143">
        <f t="shared" si="366"/>
        <v>0</v>
      </c>
      <c r="J5931" s="142"/>
      <c r="K5931" s="145"/>
      <c r="L5931" s="7" t="str">
        <f t="shared" si="367"/>
        <v/>
      </c>
      <c r="M5931" s="7" t="str">
        <f t="shared" si="368"/>
        <v/>
      </c>
      <c r="N5931" s="7" t="str">
        <f>Cartilha_GLOBAL!N5931</f>
        <v/>
      </c>
      <c r="O5931" s="144"/>
      <c r="Q5931" s="151"/>
      <c r="R5931" s="152">
        <v>0</v>
      </c>
      <c r="T5931" s="153">
        <f>IF(Cartilha_GLOBAL!R5931=0,0,IF(Cartilha_GLOBAL!R5931&gt;0,"c","b"))</f>
        <v>0</v>
      </c>
    </row>
    <row r="5932" ht="12.75" hidden="1" spans="1:20">
      <c r="A5932" s="158">
        <f>Cartilha_GLOBAL!A5932</f>
        <v>95250</v>
      </c>
      <c r="B5932" s="100" t="str">
        <f>Cartilha_GLOBAL!B5932</f>
        <v>SINAPI</v>
      </c>
      <c r="C5932" s="104" t="str">
        <f>Cartilha_GLOBAL!C5932</f>
        <v>VÁLVULA DE ESFERA BRUTA, BRONZE, ROSCÁVEL, 1'' - FORNECIMENTO E INSTALAÇÃO. AF_08/2021</v>
      </c>
      <c r="D5932" s="94" t="str">
        <f>Cartilha_GLOBAL!D5932</f>
        <v>UN</v>
      </c>
      <c r="E5932" s="105">
        <f>Cartilha_GLOBAL!$E5932</f>
        <v>86.88</v>
      </c>
      <c r="F5932" s="182">
        <f>Cartilha_GLOBAL!$F5932</f>
        <v>106.64</v>
      </c>
      <c r="G5932" s="108"/>
      <c r="H5932" s="107">
        <f t="shared" si="365"/>
        <v>0</v>
      </c>
      <c r="I5932" s="143">
        <f t="shared" si="366"/>
        <v>0</v>
      </c>
      <c r="J5932" s="142"/>
      <c r="K5932" s="228"/>
      <c r="L5932" s="7" t="str">
        <f t="shared" si="367"/>
        <v/>
      </c>
      <c r="M5932" s="7" t="str">
        <f t="shared" si="368"/>
        <v/>
      </c>
      <c r="N5932" s="7" t="str">
        <f>Cartilha_GLOBAL!N5932</f>
        <v/>
      </c>
      <c r="O5932" s="144"/>
      <c r="Q5932" s="151"/>
      <c r="R5932" s="152">
        <v>0</v>
      </c>
      <c r="T5932" s="153">
        <f>IF(Cartilha_GLOBAL!R5932=0,0,IF(Cartilha_GLOBAL!R5932&gt;0,"c","b"))</f>
        <v>0</v>
      </c>
    </row>
    <row r="5933" ht="12.75" hidden="1" spans="1:20">
      <c r="A5933" s="158">
        <f>Cartilha_GLOBAL!A5933</f>
        <v>95251</v>
      </c>
      <c r="B5933" s="100" t="str">
        <f>Cartilha_GLOBAL!B5933</f>
        <v>SINAPI</v>
      </c>
      <c r="C5933" s="104" t="str">
        <f>Cartilha_GLOBAL!C5933</f>
        <v>VÁLVULA DE ESFERA BRUTA, BRONZE, ROSCÁVEL, 1 1/4'' - FORNECIMENTO E INSTALAÇÃO. AF_08/2021</v>
      </c>
      <c r="D5933" s="94" t="str">
        <f>Cartilha_GLOBAL!D5933</f>
        <v>UN</v>
      </c>
      <c r="E5933" s="105">
        <f>Cartilha_GLOBAL!$E5933</f>
        <v>128.32</v>
      </c>
      <c r="F5933" s="182">
        <f>Cartilha_GLOBAL!$F5933</f>
        <v>157.5</v>
      </c>
      <c r="G5933" s="108"/>
      <c r="H5933" s="107">
        <f t="shared" si="365"/>
        <v>0</v>
      </c>
      <c r="I5933" s="143">
        <f t="shared" si="366"/>
        <v>0</v>
      </c>
      <c r="J5933" s="142"/>
      <c r="K5933" s="228"/>
      <c r="L5933" s="7" t="str">
        <f t="shared" si="367"/>
        <v/>
      </c>
      <c r="M5933" s="7" t="str">
        <f t="shared" si="368"/>
        <v/>
      </c>
      <c r="N5933" s="7" t="str">
        <f>Cartilha_GLOBAL!N5933</f>
        <v/>
      </c>
      <c r="O5933" s="144"/>
      <c r="Q5933" s="151"/>
      <c r="R5933" s="152">
        <v>0</v>
      </c>
      <c r="T5933" s="153">
        <f>IF(Cartilha_GLOBAL!R5933=0,0,IF(Cartilha_GLOBAL!R5933&gt;0,"c","b"))</f>
        <v>0</v>
      </c>
    </row>
    <row r="5934" ht="12.75" hidden="1" spans="1:20">
      <c r="A5934" s="158">
        <f>Cartilha_GLOBAL!A5934</f>
        <v>95252</v>
      </c>
      <c r="B5934" s="100" t="str">
        <f>Cartilha_GLOBAL!B5934</f>
        <v>SINAPI</v>
      </c>
      <c r="C5934" s="104" t="str">
        <f>Cartilha_GLOBAL!C5934</f>
        <v>VÁLVULA DE ESFERA BRUTA, BRONZE, ROSCÁVEL, 1 1/2'' - FORNECIMENTO E INSTALAÇÃO. AF_08/2021</v>
      </c>
      <c r="D5934" s="94" t="str">
        <f>Cartilha_GLOBAL!D5934</f>
        <v>UN</v>
      </c>
      <c r="E5934" s="105">
        <f>Cartilha_GLOBAL!$E5934</f>
        <v>155.76</v>
      </c>
      <c r="F5934" s="182">
        <f>Cartilha_GLOBAL!$F5934</f>
        <v>191.18</v>
      </c>
      <c r="G5934" s="108"/>
      <c r="H5934" s="107">
        <f t="shared" ref="H5934:H5997" si="369">IF(G5934=0,0,F5934)</f>
        <v>0</v>
      </c>
      <c r="I5934" s="143">
        <f t="shared" ref="I5934:I5997" si="370">IF(ISBLANK(G5934),0,IF(R5934=0,ROUND(G5934*H5934,2),IF(R5934="b",ROUNDDOWN(G5934*H5934,2),ROUNDUP(G5934*H5934,2))))</f>
        <v>0</v>
      </c>
      <c r="J5934" s="142"/>
      <c r="K5934" s="228"/>
      <c r="L5934" s="7" t="str">
        <f t="shared" ref="L5934:L5997" si="371">IF(K5934="X","x",IF(K5934="xx","x",IF(I5934&gt;0,"x","")))</f>
        <v/>
      </c>
      <c r="M5934" s="7" t="str">
        <f t="shared" ref="M5934:M5997" si="372">IF(K5934="X","x",IF(K5934="xx","x",IF(I5934&gt;0,"x","")))</f>
        <v/>
      </c>
      <c r="N5934" s="7" t="str">
        <f>Cartilha_GLOBAL!N5934</f>
        <v/>
      </c>
      <c r="O5934" s="144"/>
      <c r="Q5934" s="151"/>
      <c r="R5934" s="152">
        <v>0</v>
      </c>
      <c r="T5934" s="153">
        <f>IF(Cartilha_GLOBAL!R5934=0,0,IF(Cartilha_GLOBAL!R5934&gt;0,"c","b"))</f>
        <v>0</v>
      </c>
    </row>
    <row r="5935" ht="12.75" hidden="1" spans="1:20">
      <c r="A5935" s="158">
        <f>Cartilha_GLOBAL!A5935</f>
        <v>95253</v>
      </c>
      <c r="B5935" s="100" t="str">
        <f>Cartilha_GLOBAL!B5935</f>
        <v>SINAPI</v>
      </c>
      <c r="C5935" s="104" t="str">
        <f>Cartilha_GLOBAL!C5935</f>
        <v>VÁLVULA DE ESFERA BRUTA, BRONZE, ROSCÁVEL, 2'' - FORNECIMENTO E INSTALAÇÃO. AF_08/2021</v>
      </c>
      <c r="D5935" s="94" t="str">
        <f>Cartilha_GLOBAL!D5935</f>
        <v>UN</v>
      </c>
      <c r="E5935" s="105">
        <f>Cartilha_GLOBAL!$E5935</f>
        <v>236.26</v>
      </c>
      <c r="F5935" s="182">
        <f>Cartilha_GLOBAL!$F5935</f>
        <v>289.99</v>
      </c>
      <c r="G5935" s="108"/>
      <c r="H5935" s="107">
        <f t="shared" si="369"/>
        <v>0</v>
      </c>
      <c r="I5935" s="143">
        <f t="shared" si="370"/>
        <v>0</v>
      </c>
      <c r="J5935" s="142"/>
      <c r="K5935" s="228"/>
      <c r="L5935" s="7" t="str">
        <f t="shared" si="371"/>
        <v/>
      </c>
      <c r="M5935" s="7" t="str">
        <f t="shared" si="372"/>
        <v/>
      </c>
      <c r="N5935" s="7" t="str">
        <f>Cartilha_GLOBAL!N5935</f>
        <v/>
      </c>
      <c r="O5935" s="144"/>
      <c r="Q5935" s="151"/>
      <c r="R5935" s="152">
        <v>0</v>
      </c>
      <c r="T5935" s="153">
        <f>IF(Cartilha_GLOBAL!R5935=0,0,IF(Cartilha_GLOBAL!R5935&gt;0,"c","b"))</f>
        <v>0</v>
      </c>
    </row>
    <row r="5936" ht="12.75" hidden="1" spans="1:20">
      <c r="A5936" s="158">
        <f>Cartilha_GLOBAL!A5936</f>
        <v>103050</v>
      </c>
      <c r="B5936" s="100" t="str">
        <f>Cartilha_GLOBAL!B5936</f>
        <v>SINAPI</v>
      </c>
      <c r="C5936" s="104" t="str">
        <f>Cartilha_GLOBAL!C5936</f>
        <v>SUBSTITUIÇÃO DE REGISTRO OU VÁLVULA, ROSCÁVEL, DN  20 MM. AF_08/2021</v>
      </c>
      <c r="D5936" s="94" t="str">
        <f>Cartilha_GLOBAL!D5936</f>
        <v>UN</v>
      </c>
      <c r="E5936" s="105">
        <f>Cartilha_GLOBAL!$E5936</f>
        <v>28.71</v>
      </c>
      <c r="F5936" s="182">
        <f>Cartilha_GLOBAL!$F5936</f>
        <v>35.24</v>
      </c>
      <c r="G5936" s="108"/>
      <c r="H5936" s="107">
        <f t="shared" si="369"/>
        <v>0</v>
      </c>
      <c r="I5936" s="143">
        <f t="shared" si="370"/>
        <v>0</v>
      </c>
      <c r="J5936" s="142"/>
      <c r="K5936" s="228"/>
      <c r="L5936" s="7" t="str">
        <f t="shared" si="371"/>
        <v/>
      </c>
      <c r="M5936" s="7" t="str">
        <f t="shared" si="372"/>
        <v/>
      </c>
      <c r="N5936" s="7" t="str">
        <f>Cartilha_GLOBAL!N5936</f>
        <v/>
      </c>
      <c r="O5936" s="144"/>
      <c r="Q5936" s="151"/>
      <c r="R5936" s="152">
        <v>0</v>
      </c>
      <c r="T5936" s="153">
        <f>IF(Cartilha_GLOBAL!R5936=0,0,IF(Cartilha_GLOBAL!R5936&gt;0,"c","b"))</f>
        <v>0</v>
      </c>
    </row>
    <row r="5937" ht="12.75" hidden="1" spans="1:20">
      <c r="A5937" s="158">
        <f>Cartilha_GLOBAL!A5937</f>
        <v>103051</v>
      </c>
      <c r="B5937" s="100" t="str">
        <f>Cartilha_GLOBAL!B5937</f>
        <v>SINAPI</v>
      </c>
      <c r="C5937" s="104" t="str">
        <f>Cartilha_GLOBAL!C5937</f>
        <v>SUBSTITUIÇÃO DE REGISTRO OU VÁLVULA, ROSCÁVEL, DN  25 MM. AF_08/2021</v>
      </c>
      <c r="D5937" s="94" t="str">
        <f>Cartilha_GLOBAL!D5937</f>
        <v>UN</v>
      </c>
      <c r="E5937" s="105">
        <f>Cartilha_GLOBAL!$E5937</f>
        <v>34.75</v>
      </c>
      <c r="F5937" s="182">
        <f>Cartilha_GLOBAL!$F5937</f>
        <v>42.65</v>
      </c>
      <c r="G5937" s="108"/>
      <c r="H5937" s="107">
        <f t="shared" si="369"/>
        <v>0</v>
      </c>
      <c r="I5937" s="143">
        <f t="shared" si="370"/>
        <v>0</v>
      </c>
      <c r="J5937" s="142"/>
      <c r="K5937" s="228"/>
      <c r="L5937" s="7" t="str">
        <f t="shared" si="371"/>
        <v/>
      </c>
      <c r="M5937" s="7" t="str">
        <f t="shared" si="372"/>
        <v/>
      </c>
      <c r="N5937" s="7" t="str">
        <f>Cartilha_GLOBAL!N5937</f>
        <v/>
      </c>
      <c r="O5937" s="144"/>
      <c r="Q5937" s="151"/>
      <c r="R5937" s="152">
        <v>0</v>
      </c>
      <c r="T5937" s="153">
        <f>IF(Cartilha_GLOBAL!R5937=0,0,IF(Cartilha_GLOBAL!R5937&gt;0,"c","b"))</f>
        <v>0</v>
      </c>
    </row>
    <row r="5938" ht="12.75" hidden="1" spans="1:20">
      <c r="A5938" s="158">
        <f>Cartilha_GLOBAL!A5938</f>
        <v>103052</v>
      </c>
      <c r="B5938" s="100" t="str">
        <f>Cartilha_GLOBAL!B5938</f>
        <v>SINAPI</v>
      </c>
      <c r="C5938" s="104" t="str">
        <f>Cartilha_GLOBAL!C5938</f>
        <v>SUBSTITUIÇÃO DE REGISTRO OU VÁLVULA, ROSCÁVEL, DN  32 MM. AF_08/2021</v>
      </c>
      <c r="D5938" s="94" t="str">
        <f>Cartilha_GLOBAL!D5938</f>
        <v>UN</v>
      </c>
      <c r="E5938" s="105">
        <f>Cartilha_GLOBAL!$E5938</f>
        <v>46.64</v>
      </c>
      <c r="F5938" s="182">
        <f>Cartilha_GLOBAL!$F5938</f>
        <v>57.25</v>
      </c>
      <c r="G5938" s="108"/>
      <c r="H5938" s="107">
        <f t="shared" si="369"/>
        <v>0</v>
      </c>
      <c r="I5938" s="143">
        <f t="shared" si="370"/>
        <v>0</v>
      </c>
      <c r="J5938" s="142"/>
      <c r="K5938" s="228"/>
      <c r="L5938" s="7" t="str">
        <f t="shared" si="371"/>
        <v/>
      </c>
      <c r="M5938" s="7" t="str">
        <f t="shared" si="372"/>
        <v/>
      </c>
      <c r="N5938" s="7" t="str">
        <f>Cartilha_GLOBAL!N5938</f>
        <v/>
      </c>
      <c r="O5938" s="144"/>
      <c r="Q5938" s="151"/>
      <c r="R5938" s="152">
        <v>0</v>
      </c>
      <c r="T5938" s="153">
        <f>IF(Cartilha_GLOBAL!R5938=0,0,IF(Cartilha_GLOBAL!R5938&gt;0,"c","b"))</f>
        <v>0</v>
      </c>
    </row>
    <row r="5939" ht="22.5" spans="1:20">
      <c r="A5939" s="158" t="str">
        <f>Cartilha_GLOBAL!A5939</f>
        <v>x</v>
      </c>
      <c r="B5939" s="100">
        <f>Cartilha_GLOBAL!B5939</f>
        <v>0</v>
      </c>
      <c r="C5939" s="161" t="str">
        <f>Cartilha_GLOBAL!C5939</f>
        <v>SERVIÇOS EXTRAS - INSTALACOES HIDROSANITÁRIAS, GAS-GLP, PREVENÇÃO CONTRA INCÊNDIO E APRARELHOS SANITÁRIOS</v>
      </c>
      <c r="D5939" s="94">
        <f>Cartilha_GLOBAL!D5939</f>
        <v>0</v>
      </c>
      <c r="E5939" s="224">
        <f>Cartilha_GLOBAL!$E5939</f>
        <v>0</v>
      </c>
      <c r="F5939" s="182">
        <f>Cartilha_GLOBAL!$F5939</f>
        <v>0</v>
      </c>
      <c r="G5939" s="187"/>
      <c r="H5939" s="187">
        <f t="shared" si="369"/>
        <v>0</v>
      </c>
      <c r="I5939" s="188">
        <f t="shared" si="370"/>
        <v>0</v>
      </c>
      <c r="J5939" s="142"/>
      <c r="K5939" s="145" t="str">
        <f>IF(SUM(I5940:I5999)&gt;0,"xx","")</f>
        <v>xx</v>
      </c>
      <c r="L5939" s="7" t="str">
        <f t="shared" si="371"/>
        <v>x</v>
      </c>
      <c r="M5939" s="7" t="str">
        <f t="shared" si="372"/>
        <v>x</v>
      </c>
      <c r="N5939" s="7" t="str">
        <f>Cartilha_GLOBAL!N5939</f>
        <v>x</v>
      </c>
      <c r="O5939" s="144"/>
      <c r="Q5939" s="151"/>
      <c r="R5939" s="152">
        <v>0</v>
      </c>
      <c r="T5939" s="153">
        <f>IF(Cartilha_GLOBAL!R5939=0,0,IF(Cartilha_GLOBAL!R5939&gt;0,"c","b"))</f>
        <v>0</v>
      </c>
    </row>
    <row r="5940" ht="22.5" hidden="1" spans="1:20">
      <c r="A5940" s="163" t="str">
        <f>Cartilha_GLOBAL!A5940</f>
        <v>COMPOSIÇÃO 26</v>
      </c>
      <c r="B5940" s="223" t="str">
        <f>Cartilha_GLOBAL!B5940</f>
        <v>COMPOSIÇÃO</v>
      </c>
      <c r="C5940" s="165" t="str">
        <f>Cartilha_GLOBAL!C5940</f>
        <v>SUMIDOURO COM PAREDES DE CONCRETO ARMADO FURADO, PREENCHIDO COM BRITA Nº 4, DIÂMETRO 1,0M, H= 1,50M, CONFORME PROJETO PRAÇA PARQUE DO SOM - FORNECIMENTO E INSTALAÇÃO</v>
      </c>
      <c r="D5940" s="166" t="str">
        <f>Cartilha_GLOBAL!D5940</f>
        <v>UNID</v>
      </c>
      <c r="E5940" s="167">
        <f>Cartilha_GLOBAL!$E5940</f>
        <v>840.12</v>
      </c>
      <c r="F5940" s="182">
        <f>Cartilha_GLOBAL!$F5940</f>
        <v>1031.16</v>
      </c>
      <c r="G5940" s="108"/>
      <c r="H5940" s="107">
        <f t="shared" si="369"/>
        <v>0</v>
      </c>
      <c r="I5940" s="184">
        <f t="shared" si="370"/>
        <v>0</v>
      </c>
      <c r="J5940" s="142"/>
      <c r="K5940" s="228"/>
      <c r="L5940" s="7" t="str">
        <f t="shared" si="371"/>
        <v/>
      </c>
      <c r="M5940" s="7" t="str">
        <f t="shared" si="372"/>
        <v/>
      </c>
      <c r="N5940" s="7" t="str">
        <f>Cartilha_GLOBAL!N5940</f>
        <v/>
      </c>
      <c r="O5940" s="144"/>
      <c r="Q5940" s="151"/>
      <c r="R5940" s="152">
        <v>0</v>
      </c>
      <c r="T5940" s="153">
        <f>IF(Cartilha_GLOBAL!R5940=0,0,IF(Cartilha_GLOBAL!R5940&gt;0,"c","b"))</f>
        <v>0</v>
      </c>
    </row>
    <row r="5941" ht="23.25" spans="1:20">
      <c r="A5941" s="163" t="str">
        <f>Cartilha_GLOBAL!A5941</f>
        <v>COMPOSIÇÃO 16</v>
      </c>
      <c r="B5941" s="223" t="str">
        <f>Cartilha_GLOBAL!B5941</f>
        <v>COMPOSIÇÃO</v>
      </c>
      <c r="C5941" s="165" t="str">
        <f>Cartilha_GLOBAL!C5941</f>
        <v>CANALETA DE CONCRETO PARA DRENAGEM 30X35X60CM, INCLUI GRELHA DE CONCRETO FURADA - FORNECIMENTO E INSTALAÇÃO</v>
      </c>
      <c r="D5941" s="166" t="str">
        <f>Cartilha_GLOBAL!D5941</f>
        <v>M</v>
      </c>
      <c r="E5941" s="167">
        <f>Cartilha_GLOBAL!$E5941</f>
        <v>193.75</v>
      </c>
      <c r="F5941" s="182">
        <f>Cartilha_GLOBAL!$F5941</f>
        <v>237.81</v>
      </c>
      <c r="G5941" s="108">
        <v>75.4</v>
      </c>
      <c r="H5941" s="107">
        <f t="shared" si="369"/>
        <v>237.81</v>
      </c>
      <c r="I5941" s="184">
        <f t="shared" si="370"/>
        <v>17930.87</v>
      </c>
      <c r="J5941" s="142"/>
      <c r="K5941" s="228"/>
      <c r="L5941" s="7" t="str">
        <f t="shared" si="371"/>
        <v>x</v>
      </c>
      <c r="M5941" s="7" t="str">
        <f t="shared" si="372"/>
        <v>x</v>
      </c>
      <c r="N5941" s="7" t="str">
        <f>Cartilha_GLOBAL!N5941</f>
        <v>x</v>
      </c>
      <c r="O5941" s="144"/>
      <c r="Q5941" s="151"/>
      <c r="R5941" s="152">
        <v>0</v>
      </c>
      <c r="T5941" s="153">
        <f>IF(Cartilha_GLOBAL!R5941=0,0,IF(Cartilha_GLOBAL!R5941&gt;0,"c","b"))</f>
        <v>0</v>
      </c>
    </row>
    <row r="5942" ht="12.75" hidden="1" spans="1:20">
      <c r="A5942" s="163">
        <f>Cartilha_GLOBAL!A5942</f>
        <v>0</v>
      </c>
      <c r="B5942" s="223">
        <f>Cartilha_GLOBAL!B5942</f>
        <v>0</v>
      </c>
      <c r="C5942" s="165">
        <f>Cartilha_GLOBAL!C5942</f>
        <v>0</v>
      </c>
      <c r="D5942" s="166">
        <f>Cartilha_GLOBAL!D5942</f>
        <v>0</v>
      </c>
      <c r="E5942" s="167">
        <f>Cartilha_GLOBAL!$E5942</f>
        <v>0</v>
      </c>
      <c r="F5942" s="182">
        <f>Cartilha_GLOBAL!$F5942</f>
        <v>0</v>
      </c>
      <c r="G5942" s="108"/>
      <c r="H5942" s="107">
        <f t="shared" si="369"/>
        <v>0</v>
      </c>
      <c r="I5942" s="184">
        <f t="shared" si="370"/>
        <v>0</v>
      </c>
      <c r="J5942" s="142"/>
      <c r="K5942" s="228"/>
      <c r="L5942" s="7" t="str">
        <f t="shared" si="371"/>
        <v/>
      </c>
      <c r="M5942" s="7" t="str">
        <f t="shared" si="372"/>
        <v/>
      </c>
      <c r="N5942" s="7" t="str">
        <f>Cartilha_GLOBAL!N5942</f>
        <v/>
      </c>
      <c r="O5942" s="144"/>
      <c r="Q5942" s="151"/>
      <c r="R5942" s="152">
        <v>0</v>
      </c>
      <c r="T5942" s="153">
        <f>IF(Cartilha_GLOBAL!R5942=0,0,IF(Cartilha_GLOBAL!R5942&gt;0,"c","b"))</f>
        <v>0</v>
      </c>
    </row>
    <row r="5943" ht="12.75" hidden="1" spans="1:20">
      <c r="A5943" s="163">
        <f>Cartilha_GLOBAL!A5943</f>
        <v>0</v>
      </c>
      <c r="B5943" s="223">
        <f>Cartilha_GLOBAL!B5943</f>
        <v>0</v>
      </c>
      <c r="C5943" s="165">
        <f>Cartilha_GLOBAL!C5943</f>
        <v>0</v>
      </c>
      <c r="D5943" s="166">
        <f>Cartilha_GLOBAL!D5943</f>
        <v>0</v>
      </c>
      <c r="E5943" s="167">
        <f>Cartilha_GLOBAL!$E5943</f>
        <v>0</v>
      </c>
      <c r="F5943" s="182">
        <f>Cartilha_GLOBAL!$F5943</f>
        <v>0</v>
      </c>
      <c r="G5943" s="108"/>
      <c r="H5943" s="107">
        <f t="shared" si="369"/>
        <v>0</v>
      </c>
      <c r="I5943" s="184">
        <f t="shared" si="370"/>
        <v>0</v>
      </c>
      <c r="J5943" s="142"/>
      <c r="K5943" s="228"/>
      <c r="L5943" s="7" t="str">
        <f t="shared" si="371"/>
        <v/>
      </c>
      <c r="M5943" s="7" t="str">
        <f t="shared" si="372"/>
        <v/>
      </c>
      <c r="N5943" s="7" t="str">
        <f>Cartilha_GLOBAL!N5943</f>
        <v/>
      </c>
      <c r="O5943" s="144"/>
      <c r="Q5943" s="151"/>
      <c r="R5943" s="152">
        <v>0</v>
      </c>
      <c r="T5943" s="153">
        <f>IF(Cartilha_GLOBAL!R5943=0,0,IF(Cartilha_GLOBAL!R5943&gt;0,"c","b"))</f>
        <v>0</v>
      </c>
    </row>
    <row r="5944" ht="12.75" hidden="1" spans="1:20">
      <c r="A5944" s="163">
        <f>Cartilha_GLOBAL!A5944</f>
        <v>0</v>
      </c>
      <c r="B5944" s="223">
        <f>Cartilha_GLOBAL!B5944</f>
        <v>0</v>
      </c>
      <c r="C5944" s="165">
        <f>Cartilha_GLOBAL!C5944</f>
        <v>0</v>
      </c>
      <c r="D5944" s="166">
        <f>Cartilha_GLOBAL!D5944</f>
        <v>0</v>
      </c>
      <c r="E5944" s="167">
        <f>Cartilha_GLOBAL!$E5944</f>
        <v>0</v>
      </c>
      <c r="F5944" s="182">
        <f>Cartilha_GLOBAL!$F5944</f>
        <v>0</v>
      </c>
      <c r="G5944" s="108"/>
      <c r="H5944" s="107">
        <f t="shared" si="369"/>
        <v>0</v>
      </c>
      <c r="I5944" s="184">
        <f t="shared" si="370"/>
        <v>0</v>
      </c>
      <c r="J5944" s="142"/>
      <c r="K5944" s="228"/>
      <c r="L5944" s="7" t="str">
        <f t="shared" si="371"/>
        <v/>
      </c>
      <c r="M5944" s="7" t="str">
        <f t="shared" si="372"/>
        <v/>
      </c>
      <c r="N5944" s="7" t="str">
        <f>Cartilha_GLOBAL!N5944</f>
        <v/>
      </c>
      <c r="O5944" s="144"/>
      <c r="Q5944" s="151"/>
      <c r="R5944" s="152">
        <v>0</v>
      </c>
      <c r="T5944" s="153">
        <f>IF(Cartilha_GLOBAL!R5944=0,0,IF(Cartilha_GLOBAL!R5944&gt;0,"c","b"))</f>
        <v>0</v>
      </c>
    </row>
    <row r="5945" ht="12.75" hidden="1" spans="1:20">
      <c r="A5945" s="163">
        <f>Cartilha_GLOBAL!A5945</f>
        <v>0</v>
      </c>
      <c r="B5945" s="223">
        <f>Cartilha_GLOBAL!B5945</f>
        <v>0</v>
      </c>
      <c r="C5945" s="165">
        <f>Cartilha_GLOBAL!C5945</f>
        <v>0</v>
      </c>
      <c r="D5945" s="166">
        <f>Cartilha_GLOBAL!D5945</f>
        <v>0</v>
      </c>
      <c r="E5945" s="167">
        <f>Cartilha_GLOBAL!$E5945</f>
        <v>0</v>
      </c>
      <c r="F5945" s="182">
        <f>Cartilha_GLOBAL!$F5945</f>
        <v>0</v>
      </c>
      <c r="G5945" s="108"/>
      <c r="H5945" s="107">
        <f t="shared" si="369"/>
        <v>0</v>
      </c>
      <c r="I5945" s="184">
        <f t="shared" si="370"/>
        <v>0</v>
      </c>
      <c r="J5945" s="142"/>
      <c r="K5945" s="228"/>
      <c r="L5945" s="7" t="str">
        <f t="shared" si="371"/>
        <v/>
      </c>
      <c r="M5945" s="7" t="str">
        <f t="shared" si="372"/>
        <v/>
      </c>
      <c r="N5945" s="7" t="str">
        <f>Cartilha_GLOBAL!N5945</f>
        <v/>
      </c>
      <c r="O5945" s="144"/>
      <c r="Q5945" s="151"/>
      <c r="R5945" s="152">
        <v>0</v>
      </c>
      <c r="T5945" s="153">
        <f>IF(Cartilha_GLOBAL!R5945=0,0,IF(Cartilha_GLOBAL!R5945&gt;0,"c","b"))</f>
        <v>0</v>
      </c>
    </row>
    <row r="5946" ht="12.75" hidden="1" spans="1:20">
      <c r="A5946" s="163">
        <f>Cartilha_GLOBAL!A5946</f>
        <v>0</v>
      </c>
      <c r="B5946" s="223">
        <f>Cartilha_GLOBAL!B5946</f>
        <v>0</v>
      </c>
      <c r="C5946" s="165">
        <f>Cartilha_GLOBAL!C5946</f>
        <v>0</v>
      </c>
      <c r="D5946" s="166">
        <f>Cartilha_GLOBAL!D5946</f>
        <v>0</v>
      </c>
      <c r="E5946" s="167">
        <f>Cartilha_GLOBAL!$E5946</f>
        <v>0</v>
      </c>
      <c r="F5946" s="182">
        <f>Cartilha_GLOBAL!$F5946</f>
        <v>0</v>
      </c>
      <c r="G5946" s="108"/>
      <c r="H5946" s="107">
        <f t="shared" si="369"/>
        <v>0</v>
      </c>
      <c r="I5946" s="184">
        <f t="shared" si="370"/>
        <v>0</v>
      </c>
      <c r="J5946" s="142"/>
      <c r="K5946" s="228"/>
      <c r="L5946" s="7" t="str">
        <f t="shared" si="371"/>
        <v/>
      </c>
      <c r="M5946" s="7" t="str">
        <f t="shared" si="372"/>
        <v/>
      </c>
      <c r="N5946" s="7" t="str">
        <f>Cartilha_GLOBAL!N5946</f>
        <v/>
      </c>
      <c r="O5946" s="144"/>
      <c r="Q5946" s="151"/>
      <c r="R5946" s="152">
        <v>0</v>
      </c>
      <c r="T5946" s="153">
        <f>IF(Cartilha_GLOBAL!R5946=0,0,IF(Cartilha_GLOBAL!R5946&gt;0,"c","b"))</f>
        <v>0</v>
      </c>
    </row>
    <row r="5947" ht="12.75" hidden="1" spans="1:20">
      <c r="A5947" s="163">
        <f>Cartilha_GLOBAL!A5947</f>
        <v>0</v>
      </c>
      <c r="B5947" s="223">
        <f>Cartilha_GLOBAL!B5947</f>
        <v>0</v>
      </c>
      <c r="C5947" s="165">
        <f>Cartilha_GLOBAL!C5947</f>
        <v>0</v>
      </c>
      <c r="D5947" s="166">
        <f>Cartilha_GLOBAL!D5947</f>
        <v>0</v>
      </c>
      <c r="E5947" s="167">
        <f>Cartilha_GLOBAL!$E5947</f>
        <v>0</v>
      </c>
      <c r="F5947" s="182">
        <f>Cartilha_GLOBAL!$F5947</f>
        <v>0</v>
      </c>
      <c r="G5947" s="108"/>
      <c r="H5947" s="107">
        <f t="shared" si="369"/>
        <v>0</v>
      </c>
      <c r="I5947" s="184">
        <f t="shared" si="370"/>
        <v>0</v>
      </c>
      <c r="J5947" s="142"/>
      <c r="K5947" s="228"/>
      <c r="L5947" s="7" t="str">
        <f t="shared" si="371"/>
        <v/>
      </c>
      <c r="M5947" s="7" t="str">
        <f t="shared" si="372"/>
        <v/>
      </c>
      <c r="N5947" s="7" t="str">
        <f>Cartilha_GLOBAL!N5947</f>
        <v/>
      </c>
      <c r="O5947" s="144"/>
      <c r="Q5947" s="151"/>
      <c r="R5947" s="152">
        <v>0</v>
      </c>
      <c r="T5947" s="153">
        <f>IF(Cartilha_GLOBAL!R5947=0,0,IF(Cartilha_GLOBAL!R5947&gt;0,"c","b"))</f>
        <v>0</v>
      </c>
    </row>
    <row r="5948" ht="12.75" hidden="1" spans="1:20">
      <c r="A5948" s="163">
        <f>Cartilha_GLOBAL!A5948</f>
        <v>0</v>
      </c>
      <c r="B5948" s="223">
        <f>Cartilha_GLOBAL!B5948</f>
        <v>0</v>
      </c>
      <c r="C5948" s="165">
        <f>Cartilha_GLOBAL!C5948</f>
        <v>0</v>
      </c>
      <c r="D5948" s="166">
        <f>Cartilha_GLOBAL!D5948</f>
        <v>0</v>
      </c>
      <c r="E5948" s="167">
        <f>Cartilha_GLOBAL!$E5948</f>
        <v>0</v>
      </c>
      <c r="F5948" s="182">
        <f>Cartilha_GLOBAL!$F5948</f>
        <v>0</v>
      </c>
      <c r="G5948" s="108"/>
      <c r="H5948" s="107">
        <f t="shared" si="369"/>
        <v>0</v>
      </c>
      <c r="I5948" s="184">
        <f t="shared" si="370"/>
        <v>0</v>
      </c>
      <c r="J5948" s="142"/>
      <c r="K5948" s="228"/>
      <c r="L5948" s="7" t="str">
        <f t="shared" si="371"/>
        <v/>
      </c>
      <c r="M5948" s="7" t="str">
        <f t="shared" si="372"/>
        <v/>
      </c>
      <c r="N5948" s="7" t="str">
        <f>Cartilha_GLOBAL!N5948</f>
        <v/>
      </c>
      <c r="O5948" s="144"/>
      <c r="Q5948" s="151"/>
      <c r="R5948" s="152">
        <v>0</v>
      </c>
      <c r="T5948" s="153">
        <f>IF(Cartilha_GLOBAL!R5948=0,0,IF(Cartilha_GLOBAL!R5948&gt;0,"c","b"))</f>
        <v>0</v>
      </c>
    </row>
    <row r="5949" ht="12.75" hidden="1" spans="1:20">
      <c r="A5949" s="163">
        <f>Cartilha_GLOBAL!A5949</f>
        <v>0</v>
      </c>
      <c r="B5949" s="223">
        <f>Cartilha_GLOBAL!B5949</f>
        <v>0</v>
      </c>
      <c r="C5949" s="165">
        <f>Cartilha_GLOBAL!C5949</f>
        <v>0</v>
      </c>
      <c r="D5949" s="166">
        <f>Cartilha_GLOBAL!D5949</f>
        <v>0</v>
      </c>
      <c r="E5949" s="167">
        <f>Cartilha_GLOBAL!$E5949</f>
        <v>0</v>
      </c>
      <c r="F5949" s="182">
        <f>Cartilha_GLOBAL!$F5949</f>
        <v>0</v>
      </c>
      <c r="G5949" s="108"/>
      <c r="H5949" s="107">
        <f t="shared" si="369"/>
        <v>0</v>
      </c>
      <c r="I5949" s="184">
        <f t="shared" si="370"/>
        <v>0</v>
      </c>
      <c r="J5949" s="142"/>
      <c r="K5949" s="228"/>
      <c r="L5949" s="7" t="str">
        <f t="shared" si="371"/>
        <v/>
      </c>
      <c r="M5949" s="7" t="str">
        <f t="shared" si="372"/>
        <v/>
      </c>
      <c r="N5949" s="7" t="str">
        <f>Cartilha_GLOBAL!N5949</f>
        <v/>
      </c>
      <c r="O5949" s="144"/>
      <c r="Q5949" s="151"/>
      <c r="R5949" s="152">
        <v>0</v>
      </c>
      <c r="T5949" s="153">
        <f>IF(Cartilha_GLOBAL!R5949=0,0,IF(Cartilha_GLOBAL!R5949&gt;0,"c","b"))</f>
        <v>0</v>
      </c>
    </row>
    <row r="5950" ht="12.75" hidden="1" spans="1:20">
      <c r="A5950" s="163">
        <f>Cartilha_GLOBAL!A5950</f>
        <v>0</v>
      </c>
      <c r="B5950" s="223">
        <f>Cartilha_GLOBAL!B5950</f>
        <v>0</v>
      </c>
      <c r="C5950" s="165">
        <f>Cartilha_GLOBAL!C5950</f>
        <v>0</v>
      </c>
      <c r="D5950" s="166">
        <f>Cartilha_GLOBAL!D5950</f>
        <v>0</v>
      </c>
      <c r="E5950" s="167">
        <f>Cartilha_GLOBAL!$E5950</f>
        <v>0</v>
      </c>
      <c r="F5950" s="182">
        <f>Cartilha_GLOBAL!$F5950</f>
        <v>0</v>
      </c>
      <c r="G5950" s="108"/>
      <c r="H5950" s="107">
        <f t="shared" si="369"/>
        <v>0</v>
      </c>
      <c r="I5950" s="184">
        <f t="shared" si="370"/>
        <v>0</v>
      </c>
      <c r="J5950" s="142"/>
      <c r="K5950" s="228"/>
      <c r="L5950" s="7" t="str">
        <f t="shared" si="371"/>
        <v/>
      </c>
      <c r="M5950" s="7" t="str">
        <f t="shared" si="372"/>
        <v/>
      </c>
      <c r="N5950" s="7" t="str">
        <f>Cartilha_GLOBAL!N5950</f>
        <v/>
      </c>
      <c r="O5950" s="144"/>
      <c r="Q5950" s="151"/>
      <c r="R5950" s="152">
        <v>0</v>
      </c>
      <c r="T5950" s="153">
        <f>IF(Cartilha_GLOBAL!R5950=0,0,IF(Cartilha_GLOBAL!R5950&gt;0,"c","b"))</f>
        <v>0</v>
      </c>
    </row>
    <row r="5951" ht="12.75" hidden="1" spans="1:20">
      <c r="A5951" s="163">
        <f>Cartilha_GLOBAL!A5951</f>
        <v>0</v>
      </c>
      <c r="B5951" s="223">
        <f>Cartilha_GLOBAL!B5951</f>
        <v>0</v>
      </c>
      <c r="C5951" s="165">
        <f>Cartilha_GLOBAL!C5951</f>
        <v>0</v>
      </c>
      <c r="D5951" s="166">
        <f>Cartilha_GLOBAL!D5951</f>
        <v>0</v>
      </c>
      <c r="E5951" s="167">
        <f>Cartilha_GLOBAL!$E5951</f>
        <v>0</v>
      </c>
      <c r="F5951" s="182">
        <f>Cartilha_GLOBAL!$F5951</f>
        <v>0</v>
      </c>
      <c r="G5951" s="108"/>
      <c r="H5951" s="107">
        <f t="shared" si="369"/>
        <v>0</v>
      </c>
      <c r="I5951" s="184">
        <f t="shared" si="370"/>
        <v>0</v>
      </c>
      <c r="J5951" s="142"/>
      <c r="K5951" s="228"/>
      <c r="L5951" s="7" t="str">
        <f t="shared" si="371"/>
        <v/>
      </c>
      <c r="M5951" s="7" t="str">
        <f t="shared" si="372"/>
        <v/>
      </c>
      <c r="N5951" s="7" t="str">
        <f>Cartilha_GLOBAL!N5951</f>
        <v/>
      </c>
      <c r="O5951" s="144"/>
      <c r="Q5951" s="151"/>
      <c r="R5951" s="152">
        <v>0</v>
      </c>
      <c r="T5951" s="153">
        <f>IF(Cartilha_GLOBAL!R5951=0,0,IF(Cartilha_GLOBAL!R5951&gt;0,"c","b"))</f>
        <v>0</v>
      </c>
    </row>
    <row r="5952" ht="12.75" hidden="1" spans="1:20">
      <c r="A5952" s="163">
        <f>Cartilha_GLOBAL!A5952</f>
        <v>0</v>
      </c>
      <c r="B5952" s="223">
        <f>Cartilha_GLOBAL!B5952</f>
        <v>0</v>
      </c>
      <c r="C5952" s="165">
        <f>Cartilha_GLOBAL!C5952</f>
        <v>0</v>
      </c>
      <c r="D5952" s="166">
        <f>Cartilha_GLOBAL!D5952</f>
        <v>0</v>
      </c>
      <c r="E5952" s="167">
        <f>Cartilha_GLOBAL!$E5952</f>
        <v>0</v>
      </c>
      <c r="F5952" s="182">
        <f>Cartilha_GLOBAL!$F5952</f>
        <v>0</v>
      </c>
      <c r="G5952" s="108"/>
      <c r="H5952" s="107">
        <f t="shared" si="369"/>
        <v>0</v>
      </c>
      <c r="I5952" s="184">
        <f t="shared" si="370"/>
        <v>0</v>
      </c>
      <c r="J5952" s="142"/>
      <c r="K5952" s="228"/>
      <c r="L5952" s="7" t="str">
        <f t="shared" si="371"/>
        <v/>
      </c>
      <c r="M5952" s="7" t="str">
        <f t="shared" si="372"/>
        <v/>
      </c>
      <c r="N5952" s="7" t="str">
        <f>Cartilha_GLOBAL!N5952</f>
        <v/>
      </c>
      <c r="O5952" s="144"/>
      <c r="Q5952" s="151"/>
      <c r="R5952" s="152">
        <v>0</v>
      </c>
      <c r="T5952" s="153">
        <f>IF(Cartilha_GLOBAL!R5952=0,0,IF(Cartilha_GLOBAL!R5952&gt;0,"c","b"))</f>
        <v>0</v>
      </c>
    </row>
    <row r="5953" ht="12.75" hidden="1" spans="1:20">
      <c r="A5953" s="163">
        <f>Cartilha_GLOBAL!A5953</f>
        <v>0</v>
      </c>
      <c r="B5953" s="223">
        <f>Cartilha_GLOBAL!B5953</f>
        <v>0</v>
      </c>
      <c r="C5953" s="165">
        <f>Cartilha_GLOBAL!C5953</f>
        <v>0</v>
      </c>
      <c r="D5953" s="166">
        <f>Cartilha_GLOBAL!D5953</f>
        <v>0</v>
      </c>
      <c r="E5953" s="167">
        <f>Cartilha_GLOBAL!$E5953</f>
        <v>0</v>
      </c>
      <c r="F5953" s="182">
        <f>Cartilha_GLOBAL!$F5953</f>
        <v>0</v>
      </c>
      <c r="G5953" s="108"/>
      <c r="H5953" s="107">
        <f t="shared" si="369"/>
        <v>0</v>
      </c>
      <c r="I5953" s="184">
        <f t="shared" si="370"/>
        <v>0</v>
      </c>
      <c r="J5953" s="142"/>
      <c r="K5953" s="228"/>
      <c r="L5953" s="7" t="str">
        <f t="shared" si="371"/>
        <v/>
      </c>
      <c r="M5953" s="7" t="str">
        <f t="shared" si="372"/>
        <v/>
      </c>
      <c r="N5953" s="7" t="str">
        <f>Cartilha_GLOBAL!N5953</f>
        <v/>
      </c>
      <c r="O5953" s="144"/>
      <c r="Q5953" s="151"/>
      <c r="R5953" s="152">
        <v>0</v>
      </c>
      <c r="T5953" s="153">
        <f>IF(Cartilha_GLOBAL!R5953=0,0,IF(Cartilha_GLOBAL!R5953&gt;0,"c","b"))</f>
        <v>0</v>
      </c>
    </row>
    <row r="5954" ht="12.75" hidden="1" spans="1:20">
      <c r="A5954" s="163">
        <f>Cartilha_GLOBAL!A5954</f>
        <v>0</v>
      </c>
      <c r="B5954" s="223">
        <f>Cartilha_GLOBAL!B5954</f>
        <v>0</v>
      </c>
      <c r="C5954" s="165">
        <f>Cartilha_GLOBAL!C5954</f>
        <v>0</v>
      </c>
      <c r="D5954" s="166">
        <f>Cartilha_GLOBAL!D5954</f>
        <v>0</v>
      </c>
      <c r="E5954" s="167">
        <f>Cartilha_GLOBAL!$E5954</f>
        <v>0</v>
      </c>
      <c r="F5954" s="182">
        <f>Cartilha_GLOBAL!$F5954</f>
        <v>0</v>
      </c>
      <c r="G5954" s="108"/>
      <c r="H5954" s="107">
        <f t="shared" si="369"/>
        <v>0</v>
      </c>
      <c r="I5954" s="184">
        <f t="shared" si="370"/>
        <v>0</v>
      </c>
      <c r="J5954" s="142"/>
      <c r="K5954" s="145"/>
      <c r="L5954" s="7" t="str">
        <f t="shared" si="371"/>
        <v/>
      </c>
      <c r="M5954" s="7" t="str">
        <f t="shared" si="372"/>
        <v/>
      </c>
      <c r="N5954" s="7" t="str">
        <f>Cartilha_GLOBAL!N5954</f>
        <v/>
      </c>
      <c r="O5954" s="144"/>
      <c r="Q5954" s="151"/>
      <c r="R5954" s="152">
        <v>0</v>
      </c>
      <c r="T5954" s="153">
        <f>IF(Cartilha_GLOBAL!R5954=0,0,IF(Cartilha_GLOBAL!R5954&gt;0,"c","b"))</f>
        <v>0</v>
      </c>
    </row>
    <row r="5955" ht="12.75" hidden="1" spans="1:20">
      <c r="A5955" s="163">
        <f>Cartilha_GLOBAL!A5955</f>
        <v>0</v>
      </c>
      <c r="B5955" s="223">
        <f>Cartilha_GLOBAL!B5955</f>
        <v>0</v>
      </c>
      <c r="C5955" s="165">
        <f>Cartilha_GLOBAL!C5955</f>
        <v>0</v>
      </c>
      <c r="D5955" s="166">
        <f>Cartilha_GLOBAL!D5955</f>
        <v>0</v>
      </c>
      <c r="E5955" s="167">
        <f>Cartilha_GLOBAL!$E5955</f>
        <v>0</v>
      </c>
      <c r="F5955" s="182">
        <f>Cartilha_GLOBAL!$F5955</f>
        <v>0</v>
      </c>
      <c r="G5955" s="108"/>
      <c r="H5955" s="107">
        <f t="shared" si="369"/>
        <v>0</v>
      </c>
      <c r="I5955" s="184">
        <f t="shared" si="370"/>
        <v>0</v>
      </c>
      <c r="J5955" s="142"/>
      <c r="K5955" s="228"/>
      <c r="L5955" s="7" t="str">
        <f t="shared" si="371"/>
        <v/>
      </c>
      <c r="M5955" s="7" t="str">
        <f t="shared" si="372"/>
        <v/>
      </c>
      <c r="N5955" s="7" t="str">
        <f>Cartilha_GLOBAL!N5955</f>
        <v/>
      </c>
      <c r="O5955" s="144"/>
      <c r="Q5955" s="151"/>
      <c r="R5955" s="152">
        <v>0</v>
      </c>
      <c r="T5955" s="153">
        <f>IF(Cartilha_GLOBAL!R5955=0,0,IF(Cartilha_GLOBAL!R5955&gt;0,"c","b"))</f>
        <v>0</v>
      </c>
    </row>
    <row r="5956" ht="12.75" hidden="1" spans="1:20">
      <c r="A5956" s="163">
        <f>Cartilha_GLOBAL!A5956</f>
        <v>0</v>
      </c>
      <c r="B5956" s="223">
        <f>Cartilha_GLOBAL!B5956</f>
        <v>0</v>
      </c>
      <c r="C5956" s="165">
        <f>Cartilha_GLOBAL!C5956</f>
        <v>0</v>
      </c>
      <c r="D5956" s="166">
        <f>Cartilha_GLOBAL!D5956</f>
        <v>0</v>
      </c>
      <c r="E5956" s="167">
        <f>Cartilha_GLOBAL!$E5956</f>
        <v>0</v>
      </c>
      <c r="F5956" s="182">
        <f>Cartilha_GLOBAL!$F5956</f>
        <v>0</v>
      </c>
      <c r="G5956" s="108"/>
      <c r="H5956" s="107">
        <f t="shared" si="369"/>
        <v>0</v>
      </c>
      <c r="I5956" s="184">
        <f t="shared" si="370"/>
        <v>0</v>
      </c>
      <c r="J5956" s="142"/>
      <c r="K5956" s="228"/>
      <c r="L5956" s="7" t="str">
        <f t="shared" si="371"/>
        <v/>
      </c>
      <c r="M5956" s="7" t="str">
        <f t="shared" si="372"/>
        <v/>
      </c>
      <c r="N5956" s="7" t="str">
        <f>Cartilha_GLOBAL!N5956</f>
        <v/>
      </c>
      <c r="O5956" s="144"/>
      <c r="Q5956" s="151"/>
      <c r="R5956" s="152">
        <v>0</v>
      </c>
      <c r="T5956" s="153">
        <f>IF(Cartilha_GLOBAL!R5956=0,0,IF(Cartilha_GLOBAL!R5956&gt;0,"c","b"))</f>
        <v>0</v>
      </c>
    </row>
    <row r="5957" ht="12.75" hidden="1" spans="1:20">
      <c r="A5957" s="163">
        <f>Cartilha_GLOBAL!A5957</f>
        <v>0</v>
      </c>
      <c r="B5957" s="223">
        <f>Cartilha_GLOBAL!B5957</f>
        <v>0</v>
      </c>
      <c r="C5957" s="165">
        <f>Cartilha_GLOBAL!C5957</f>
        <v>0</v>
      </c>
      <c r="D5957" s="166">
        <f>Cartilha_GLOBAL!D5957</f>
        <v>0</v>
      </c>
      <c r="E5957" s="167">
        <f>Cartilha_GLOBAL!$E5957</f>
        <v>0</v>
      </c>
      <c r="F5957" s="182">
        <f>Cartilha_GLOBAL!$F5957</f>
        <v>0</v>
      </c>
      <c r="G5957" s="108"/>
      <c r="H5957" s="107">
        <f t="shared" si="369"/>
        <v>0</v>
      </c>
      <c r="I5957" s="184">
        <f t="shared" si="370"/>
        <v>0</v>
      </c>
      <c r="J5957" s="142"/>
      <c r="K5957" s="228"/>
      <c r="L5957" s="7" t="str">
        <f t="shared" si="371"/>
        <v/>
      </c>
      <c r="M5957" s="7" t="str">
        <f t="shared" si="372"/>
        <v/>
      </c>
      <c r="N5957" s="7" t="str">
        <f>Cartilha_GLOBAL!N5957</f>
        <v/>
      </c>
      <c r="O5957" s="144"/>
      <c r="Q5957" s="151"/>
      <c r="R5957" s="152">
        <v>0</v>
      </c>
      <c r="T5957" s="153">
        <f>IF(Cartilha_GLOBAL!R5957=0,0,IF(Cartilha_GLOBAL!R5957&gt;0,"c","b"))</f>
        <v>0</v>
      </c>
    </row>
    <row r="5958" ht="12.75" hidden="1" spans="1:20">
      <c r="A5958" s="163">
        <f>Cartilha_GLOBAL!A5958</f>
        <v>0</v>
      </c>
      <c r="B5958" s="223">
        <f>Cartilha_GLOBAL!B5958</f>
        <v>0</v>
      </c>
      <c r="C5958" s="165">
        <f>Cartilha_GLOBAL!C5958</f>
        <v>0</v>
      </c>
      <c r="D5958" s="166">
        <f>Cartilha_GLOBAL!D5958</f>
        <v>0</v>
      </c>
      <c r="E5958" s="167">
        <f>Cartilha_GLOBAL!$E5958</f>
        <v>0</v>
      </c>
      <c r="F5958" s="182">
        <f>Cartilha_GLOBAL!$F5958</f>
        <v>0</v>
      </c>
      <c r="G5958" s="108"/>
      <c r="H5958" s="107">
        <f t="shared" si="369"/>
        <v>0</v>
      </c>
      <c r="I5958" s="184">
        <f t="shared" si="370"/>
        <v>0</v>
      </c>
      <c r="J5958" s="142"/>
      <c r="K5958" s="228"/>
      <c r="L5958" s="7" t="str">
        <f t="shared" si="371"/>
        <v/>
      </c>
      <c r="M5958" s="7" t="str">
        <f t="shared" si="372"/>
        <v/>
      </c>
      <c r="N5958" s="7" t="str">
        <f>Cartilha_GLOBAL!N5958</f>
        <v/>
      </c>
      <c r="O5958" s="144"/>
      <c r="Q5958" s="151"/>
      <c r="R5958" s="152">
        <v>0</v>
      </c>
      <c r="T5958" s="153">
        <f>IF(Cartilha_GLOBAL!R5958=0,0,IF(Cartilha_GLOBAL!R5958&gt;0,"c","b"))</f>
        <v>0</v>
      </c>
    </row>
    <row r="5959" ht="12.75" hidden="1" spans="1:20">
      <c r="A5959" s="163">
        <f>Cartilha_GLOBAL!A5959</f>
        <v>0</v>
      </c>
      <c r="B5959" s="223">
        <f>Cartilha_GLOBAL!B5959</f>
        <v>0</v>
      </c>
      <c r="C5959" s="165">
        <f>Cartilha_GLOBAL!C5959</f>
        <v>0</v>
      </c>
      <c r="D5959" s="166">
        <f>Cartilha_GLOBAL!D5959</f>
        <v>0</v>
      </c>
      <c r="E5959" s="167">
        <f>Cartilha_GLOBAL!$E5959</f>
        <v>0</v>
      </c>
      <c r="F5959" s="182">
        <f>Cartilha_GLOBAL!$F5959</f>
        <v>0</v>
      </c>
      <c r="G5959" s="108"/>
      <c r="H5959" s="107">
        <f t="shared" si="369"/>
        <v>0</v>
      </c>
      <c r="I5959" s="184">
        <f t="shared" si="370"/>
        <v>0</v>
      </c>
      <c r="J5959" s="142"/>
      <c r="K5959" s="228"/>
      <c r="L5959" s="7" t="str">
        <f t="shared" si="371"/>
        <v/>
      </c>
      <c r="M5959" s="7" t="str">
        <f t="shared" si="372"/>
        <v/>
      </c>
      <c r="N5959" s="7" t="str">
        <f>Cartilha_GLOBAL!N5959</f>
        <v/>
      </c>
      <c r="O5959" s="144"/>
      <c r="Q5959" s="151"/>
      <c r="R5959" s="152">
        <v>0</v>
      </c>
      <c r="T5959" s="153">
        <f>IF(Cartilha_GLOBAL!R5959=0,0,IF(Cartilha_GLOBAL!R5959&gt;0,"c","b"))</f>
        <v>0</v>
      </c>
    </row>
    <row r="5960" ht="12.75" hidden="1" spans="1:20">
      <c r="A5960" s="163">
        <f>Cartilha_GLOBAL!A5960</f>
        <v>0</v>
      </c>
      <c r="B5960" s="223">
        <f>Cartilha_GLOBAL!B5960</f>
        <v>0</v>
      </c>
      <c r="C5960" s="165">
        <f>Cartilha_GLOBAL!C5960</f>
        <v>0</v>
      </c>
      <c r="D5960" s="166">
        <f>Cartilha_GLOBAL!D5960</f>
        <v>0</v>
      </c>
      <c r="E5960" s="167">
        <f>Cartilha_GLOBAL!$E5960</f>
        <v>0</v>
      </c>
      <c r="F5960" s="182">
        <f>Cartilha_GLOBAL!$F5960</f>
        <v>0</v>
      </c>
      <c r="G5960" s="108"/>
      <c r="H5960" s="107">
        <f t="shared" si="369"/>
        <v>0</v>
      </c>
      <c r="I5960" s="184">
        <f t="shared" si="370"/>
        <v>0</v>
      </c>
      <c r="J5960" s="142"/>
      <c r="K5960" s="228"/>
      <c r="L5960" s="7" t="str">
        <f t="shared" si="371"/>
        <v/>
      </c>
      <c r="M5960" s="7" t="str">
        <f t="shared" si="372"/>
        <v/>
      </c>
      <c r="N5960" s="7" t="str">
        <f>Cartilha_GLOBAL!N5960</f>
        <v/>
      </c>
      <c r="O5960" s="144"/>
      <c r="Q5960" s="151"/>
      <c r="R5960" s="152">
        <v>0</v>
      </c>
      <c r="T5960" s="153">
        <f>IF(Cartilha_GLOBAL!R5960=0,0,IF(Cartilha_GLOBAL!R5960&gt;0,"c","b"))</f>
        <v>0</v>
      </c>
    </row>
    <row r="5961" ht="12.75" hidden="1" spans="1:20">
      <c r="A5961" s="163">
        <f>Cartilha_GLOBAL!A5961</f>
        <v>0</v>
      </c>
      <c r="B5961" s="223">
        <f>Cartilha_GLOBAL!B5961</f>
        <v>0</v>
      </c>
      <c r="C5961" s="165">
        <f>Cartilha_GLOBAL!C5961</f>
        <v>0</v>
      </c>
      <c r="D5961" s="166">
        <f>Cartilha_GLOBAL!D5961</f>
        <v>0</v>
      </c>
      <c r="E5961" s="167">
        <f>Cartilha_GLOBAL!$E5961</f>
        <v>0</v>
      </c>
      <c r="F5961" s="182">
        <f>Cartilha_GLOBAL!$F5961</f>
        <v>0</v>
      </c>
      <c r="G5961" s="108"/>
      <c r="H5961" s="107">
        <f t="shared" si="369"/>
        <v>0</v>
      </c>
      <c r="I5961" s="184">
        <f t="shared" si="370"/>
        <v>0</v>
      </c>
      <c r="J5961" s="142"/>
      <c r="K5961" s="228"/>
      <c r="L5961" s="7" t="str">
        <f t="shared" si="371"/>
        <v/>
      </c>
      <c r="M5961" s="7" t="str">
        <f t="shared" si="372"/>
        <v/>
      </c>
      <c r="N5961" s="7" t="str">
        <f>Cartilha_GLOBAL!N5961</f>
        <v/>
      </c>
      <c r="O5961" s="144"/>
      <c r="Q5961" s="151"/>
      <c r="R5961" s="152">
        <v>0</v>
      </c>
      <c r="T5961" s="153">
        <f>IF(Cartilha_GLOBAL!R5961=0,0,IF(Cartilha_GLOBAL!R5961&gt;0,"c","b"))</f>
        <v>0</v>
      </c>
    </row>
    <row r="5962" ht="12.75" hidden="1" spans="1:20">
      <c r="A5962" s="163">
        <f>Cartilha_GLOBAL!A5962</f>
        <v>0</v>
      </c>
      <c r="B5962" s="223">
        <f>Cartilha_GLOBAL!B5962</f>
        <v>0</v>
      </c>
      <c r="C5962" s="165">
        <f>Cartilha_GLOBAL!C5962</f>
        <v>0</v>
      </c>
      <c r="D5962" s="166">
        <f>Cartilha_GLOBAL!D5962</f>
        <v>0</v>
      </c>
      <c r="E5962" s="167">
        <f>Cartilha_GLOBAL!$E5962</f>
        <v>0</v>
      </c>
      <c r="F5962" s="182">
        <f>Cartilha_GLOBAL!$F5962</f>
        <v>0</v>
      </c>
      <c r="G5962" s="108"/>
      <c r="H5962" s="107">
        <f t="shared" si="369"/>
        <v>0</v>
      </c>
      <c r="I5962" s="184">
        <f t="shared" si="370"/>
        <v>0</v>
      </c>
      <c r="J5962" s="142"/>
      <c r="K5962" s="228"/>
      <c r="L5962" s="7" t="str">
        <f t="shared" si="371"/>
        <v/>
      </c>
      <c r="M5962" s="7" t="str">
        <f t="shared" si="372"/>
        <v/>
      </c>
      <c r="N5962" s="7" t="str">
        <f>Cartilha_GLOBAL!N5962</f>
        <v/>
      </c>
      <c r="O5962" s="144"/>
      <c r="Q5962" s="151"/>
      <c r="R5962" s="152">
        <v>0</v>
      </c>
      <c r="T5962" s="153">
        <f>IF(Cartilha_GLOBAL!R5962=0,0,IF(Cartilha_GLOBAL!R5962&gt;0,"c","b"))</f>
        <v>0</v>
      </c>
    </row>
    <row r="5963" ht="12.75" hidden="1" spans="1:20">
      <c r="A5963" s="163">
        <f>Cartilha_GLOBAL!A5963</f>
        <v>0</v>
      </c>
      <c r="B5963" s="223">
        <f>Cartilha_GLOBAL!B5963</f>
        <v>0</v>
      </c>
      <c r="C5963" s="165">
        <f>Cartilha_GLOBAL!C5963</f>
        <v>0</v>
      </c>
      <c r="D5963" s="166">
        <f>Cartilha_GLOBAL!D5963</f>
        <v>0</v>
      </c>
      <c r="E5963" s="167">
        <f>Cartilha_GLOBAL!$E5963</f>
        <v>0</v>
      </c>
      <c r="F5963" s="182">
        <f>Cartilha_GLOBAL!$F5963</f>
        <v>0</v>
      </c>
      <c r="G5963" s="108"/>
      <c r="H5963" s="107">
        <f t="shared" si="369"/>
        <v>0</v>
      </c>
      <c r="I5963" s="184">
        <f t="shared" si="370"/>
        <v>0</v>
      </c>
      <c r="J5963" s="142"/>
      <c r="K5963" s="228"/>
      <c r="L5963" s="7" t="str">
        <f t="shared" si="371"/>
        <v/>
      </c>
      <c r="M5963" s="7" t="str">
        <f t="shared" si="372"/>
        <v/>
      </c>
      <c r="N5963" s="7" t="str">
        <f>Cartilha_GLOBAL!N5963</f>
        <v/>
      </c>
      <c r="O5963" s="144"/>
      <c r="Q5963" s="151"/>
      <c r="R5963" s="152">
        <v>0</v>
      </c>
      <c r="T5963" s="153">
        <f>IF(Cartilha_GLOBAL!R5963=0,0,IF(Cartilha_GLOBAL!R5963&gt;0,"c","b"))</f>
        <v>0</v>
      </c>
    </row>
    <row r="5964" ht="12.75" hidden="1" spans="1:20">
      <c r="A5964" s="163">
        <f>Cartilha_GLOBAL!A5964</f>
        <v>0</v>
      </c>
      <c r="B5964" s="223">
        <f>Cartilha_GLOBAL!B5964</f>
        <v>0</v>
      </c>
      <c r="C5964" s="165">
        <f>Cartilha_GLOBAL!C5964</f>
        <v>0</v>
      </c>
      <c r="D5964" s="166">
        <f>Cartilha_GLOBAL!D5964</f>
        <v>0</v>
      </c>
      <c r="E5964" s="167">
        <f>Cartilha_GLOBAL!$E5964</f>
        <v>0</v>
      </c>
      <c r="F5964" s="182">
        <f>Cartilha_GLOBAL!$F5964</f>
        <v>0</v>
      </c>
      <c r="G5964" s="108"/>
      <c r="H5964" s="107">
        <f t="shared" si="369"/>
        <v>0</v>
      </c>
      <c r="I5964" s="184">
        <f t="shared" si="370"/>
        <v>0</v>
      </c>
      <c r="J5964" s="142"/>
      <c r="K5964" s="228"/>
      <c r="L5964" s="7" t="str">
        <f t="shared" si="371"/>
        <v/>
      </c>
      <c r="M5964" s="7" t="str">
        <f t="shared" si="372"/>
        <v/>
      </c>
      <c r="N5964" s="7" t="str">
        <f>Cartilha_GLOBAL!N5964</f>
        <v/>
      </c>
      <c r="O5964" s="144"/>
      <c r="Q5964" s="151"/>
      <c r="R5964" s="152">
        <v>0</v>
      </c>
      <c r="T5964" s="153">
        <f>IF(Cartilha_GLOBAL!R5964=0,0,IF(Cartilha_GLOBAL!R5964&gt;0,"c","b"))</f>
        <v>0</v>
      </c>
    </row>
    <row r="5965" ht="12.75" hidden="1" spans="1:20">
      <c r="A5965" s="163">
        <f>Cartilha_GLOBAL!A5965</f>
        <v>0</v>
      </c>
      <c r="B5965" s="223">
        <f>Cartilha_GLOBAL!B5965</f>
        <v>0</v>
      </c>
      <c r="C5965" s="165">
        <f>Cartilha_GLOBAL!C5965</f>
        <v>0</v>
      </c>
      <c r="D5965" s="166">
        <f>Cartilha_GLOBAL!D5965</f>
        <v>0</v>
      </c>
      <c r="E5965" s="167">
        <f>Cartilha_GLOBAL!$E5965</f>
        <v>0</v>
      </c>
      <c r="F5965" s="182">
        <f>Cartilha_GLOBAL!$F5965</f>
        <v>0</v>
      </c>
      <c r="G5965" s="108"/>
      <c r="H5965" s="107">
        <f t="shared" si="369"/>
        <v>0</v>
      </c>
      <c r="I5965" s="184">
        <f t="shared" si="370"/>
        <v>0</v>
      </c>
      <c r="J5965" s="142"/>
      <c r="K5965" s="228"/>
      <c r="L5965" s="7" t="str">
        <f t="shared" si="371"/>
        <v/>
      </c>
      <c r="M5965" s="7" t="str">
        <f t="shared" si="372"/>
        <v/>
      </c>
      <c r="N5965" s="7" t="str">
        <f>Cartilha_GLOBAL!N5965</f>
        <v/>
      </c>
      <c r="O5965" s="144"/>
      <c r="Q5965" s="151"/>
      <c r="R5965" s="152">
        <v>0</v>
      </c>
      <c r="T5965" s="153">
        <f>IF(Cartilha_GLOBAL!R5965=0,0,IF(Cartilha_GLOBAL!R5965&gt;0,"c","b"))</f>
        <v>0</v>
      </c>
    </row>
    <row r="5966" ht="12.75" hidden="1" spans="1:20">
      <c r="A5966" s="163">
        <f>Cartilha_GLOBAL!A5966</f>
        <v>0</v>
      </c>
      <c r="B5966" s="223">
        <f>Cartilha_GLOBAL!B5966</f>
        <v>0</v>
      </c>
      <c r="C5966" s="165">
        <f>Cartilha_GLOBAL!C5966</f>
        <v>0</v>
      </c>
      <c r="D5966" s="166">
        <f>Cartilha_GLOBAL!D5966</f>
        <v>0</v>
      </c>
      <c r="E5966" s="167">
        <f>Cartilha_GLOBAL!$E5966</f>
        <v>0</v>
      </c>
      <c r="F5966" s="182">
        <f>Cartilha_GLOBAL!$F5966</f>
        <v>0</v>
      </c>
      <c r="G5966" s="108"/>
      <c r="H5966" s="107">
        <f t="shared" si="369"/>
        <v>0</v>
      </c>
      <c r="I5966" s="184">
        <f t="shared" si="370"/>
        <v>0</v>
      </c>
      <c r="J5966" s="142"/>
      <c r="K5966" s="228"/>
      <c r="L5966" s="7" t="str">
        <f t="shared" si="371"/>
        <v/>
      </c>
      <c r="M5966" s="7" t="str">
        <f t="shared" si="372"/>
        <v/>
      </c>
      <c r="N5966" s="7" t="str">
        <f>Cartilha_GLOBAL!N5966</f>
        <v/>
      </c>
      <c r="O5966" s="144"/>
      <c r="Q5966" s="151"/>
      <c r="R5966" s="152">
        <v>0</v>
      </c>
      <c r="T5966" s="153">
        <f>IF(Cartilha_GLOBAL!R5966=0,0,IF(Cartilha_GLOBAL!R5966&gt;0,"c","b"))</f>
        <v>0</v>
      </c>
    </row>
    <row r="5967" ht="12.75" hidden="1" spans="1:20">
      <c r="A5967" s="163">
        <f>Cartilha_GLOBAL!A5967</f>
        <v>0</v>
      </c>
      <c r="B5967" s="223">
        <f>Cartilha_GLOBAL!B5967</f>
        <v>0</v>
      </c>
      <c r="C5967" s="165">
        <f>Cartilha_GLOBAL!C5967</f>
        <v>0</v>
      </c>
      <c r="D5967" s="166">
        <f>Cartilha_GLOBAL!D5967</f>
        <v>0</v>
      </c>
      <c r="E5967" s="167">
        <f>Cartilha_GLOBAL!$E5967</f>
        <v>0</v>
      </c>
      <c r="F5967" s="182">
        <f>Cartilha_GLOBAL!$F5967</f>
        <v>0</v>
      </c>
      <c r="G5967" s="108"/>
      <c r="H5967" s="107">
        <f t="shared" si="369"/>
        <v>0</v>
      </c>
      <c r="I5967" s="184">
        <f t="shared" si="370"/>
        <v>0</v>
      </c>
      <c r="J5967" s="142"/>
      <c r="K5967" s="145"/>
      <c r="L5967" s="7" t="str">
        <f t="shared" si="371"/>
        <v/>
      </c>
      <c r="M5967" s="7" t="str">
        <f t="shared" si="372"/>
        <v/>
      </c>
      <c r="N5967" s="7" t="str">
        <f>Cartilha_GLOBAL!N5967</f>
        <v/>
      </c>
      <c r="O5967" s="144"/>
      <c r="Q5967" s="151"/>
      <c r="R5967" s="152">
        <v>0</v>
      </c>
      <c r="T5967" s="153">
        <f>IF(Cartilha_GLOBAL!R5967=0,0,IF(Cartilha_GLOBAL!R5967&gt;0,"c","b"))</f>
        <v>0</v>
      </c>
    </row>
    <row r="5968" ht="12.75" hidden="1" spans="1:20">
      <c r="A5968" s="163">
        <f>Cartilha_GLOBAL!A5968</f>
        <v>0</v>
      </c>
      <c r="B5968" s="223">
        <f>Cartilha_GLOBAL!B5968</f>
        <v>0</v>
      </c>
      <c r="C5968" s="165">
        <f>Cartilha_GLOBAL!C5968</f>
        <v>0</v>
      </c>
      <c r="D5968" s="166">
        <f>Cartilha_GLOBAL!D5968</f>
        <v>0</v>
      </c>
      <c r="E5968" s="167">
        <f>Cartilha_GLOBAL!$E5968</f>
        <v>0</v>
      </c>
      <c r="F5968" s="182">
        <f>Cartilha_GLOBAL!$F5968</f>
        <v>0</v>
      </c>
      <c r="G5968" s="108"/>
      <c r="H5968" s="107">
        <f t="shared" si="369"/>
        <v>0</v>
      </c>
      <c r="I5968" s="184">
        <f t="shared" si="370"/>
        <v>0</v>
      </c>
      <c r="J5968" s="142"/>
      <c r="K5968" s="228"/>
      <c r="L5968" s="7" t="str">
        <f t="shared" si="371"/>
        <v/>
      </c>
      <c r="M5968" s="7" t="str">
        <f t="shared" si="372"/>
        <v/>
      </c>
      <c r="N5968" s="7" t="str">
        <f>Cartilha_GLOBAL!N5968</f>
        <v/>
      </c>
      <c r="O5968" s="144"/>
      <c r="Q5968" s="151"/>
      <c r="R5968" s="152">
        <v>0</v>
      </c>
      <c r="T5968" s="153">
        <f>IF(Cartilha_GLOBAL!R5968=0,0,IF(Cartilha_GLOBAL!R5968&gt;0,"c","b"))</f>
        <v>0</v>
      </c>
    </row>
    <row r="5969" ht="12.75" hidden="1" spans="1:20">
      <c r="A5969" s="163">
        <f>Cartilha_GLOBAL!A5969</f>
        <v>0</v>
      </c>
      <c r="B5969" s="223">
        <f>Cartilha_GLOBAL!B5969</f>
        <v>0</v>
      </c>
      <c r="C5969" s="165">
        <f>Cartilha_GLOBAL!C5969</f>
        <v>0</v>
      </c>
      <c r="D5969" s="166">
        <f>Cartilha_GLOBAL!D5969</f>
        <v>0</v>
      </c>
      <c r="E5969" s="167">
        <f>Cartilha_GLOBAL!$E5969</f>
        <v>0</v>
      </c>
      <c r="F5969" s="182">
        <f>Cartilha_GLOBAL!$F5969</f>
        <v>0</v>
      </c>
      <c r="G5969" s="108"/>
      <c r="H5969" s="107">
        <f t="shared" si="369"/>
        <v>0</v>
      </c>
      <c r="I5969" s="184">
        <f t="shared" si="370"/>
        <v>0</v>
      </c>
      <c r="J5969" s="142"/>
      <c r="K5969" s="228"/>
      <c r="L5969" s="7" t="str">
        <f t="shared" si="371"/>
        <v/>
      </c>
      <c r="M5969" s="7" t="str">
        <f t="shared" si="372"/>
        <v/>
      </c>
      <c r="N5969" s="7" t="str">
        <f>Cartilha_GLOBAL!N5969</f>
        <v/>
      </c>
      <c r="O5969" s="144"/>
      <c r="Q5969" s="151"/>
      <c r="R5969" s="152">
        <v>0</v>
      </c>
      <c r="T5969" s="153">
        <f>IF(Cartilha_GLOBAL!R5969=0,0,IF(Cartilha_GLOBAL!R5969&gt;0,"c","b"))</f>
        <v>0</v>
      </c>
    </row>
    <row r="5970" ht="12.75" hidden="1" spans="1:20">
      <c r="A5970" s="163">
        <f>Cartilha_GLOBAL!A5970</f>
        <v>0</v>
      </c>
      <c r="B5970" s="223">
        <f>Cartilha_GLOBAL!B5970</f>
        <v>0</v>
      </c>
      <c r="C5970" s="165">
        <f>Cartilha_GLOBAL!C5970</f>
        <v>0</v>
      </c>
      <c r="D5970" s="166">
        <f>Cartilha_GLOBAL!D5970</f>
        <v>0</v>
      </c>
      <c r="E5970" s="167">
        <f>Cartilha_GLOBAL!$E5970</f>
        <v>0</v>
      </c>
      <c r="F5970" s="182">
        <f>Cartilha_GLOBAL!$F5970</f>
        <v>0</v>
      </c>
      <c r="G5970" s="108"/>
      <c r="H5970" s="107">
        <f t="shared" si="369"/>
        <v>0</v>
      </c>
      <c r="I5970" s="184">
        <f t="shared" si="370"/>
        <v>0</v>
      </c>
      <c r="J5970" s="142"/>
      <c r="K5970" s="228"/>
      <c r="L5970" s="7" t="str">
        <f t="shared" si="371"/>
        <v/>
      </c>
      <c r="M5970" s="7" t="str">
        <f t="shared" si="372"/>
        <v/>
      </c>
      <c r="N5970" s="7" t="str">
        <f>Cartilha_GLOBAL!N5970</f>
        <v/>
      </c>
      <c r="O5970" s="144"/>
      <c r="Q5970" s="151"/>
      <c r="R5970" s="152">
        <v>0</v>
      </c>
      <c r="T5970" s="153">
        <f>IF(Cartilha_GLOBAL!R5970=0,0,IF(Cartilha_GLOBAL!R5970&gt;0,"c","b"))</f>
        <v>0</v>
      </c>
    </row>
    <row r="5971" ht="12.75" hidden="1" spans="1:20">
      <c r="A5971" s="163">
        <f>Cartilha_GLOBAL!A5971</f>
        <v>0</v>
      </c>
      <c r="B5971" s="223">
        <f>Cartilha_GLOBAL!B5971</f>
        <v>0</v>
      </c>
      <c r="C5971" s="165">
        <f>Cartilha_GLOBAL!C5971</f>
        <v>0</v>
      </c>
      <c r="D5971" s="166">
        <f>Cartilha_GLOBAL!D5971</f>
        <v>0</v>
      </c>
      <c r="E5971" s="167">
        <f>Cartilha_GLOBAL!$E5971</f>
        <v>0</v>
      </c>
      <c r="F5971" s="182">
        <f>Cartilha_GLOBAL!$F5971</f>
        <v>0</v>
      </c>
      <c r="G5971" s="108"/>
      <c r="H5971" s="107">
        <f t="shared" si="369"/>
        <v>0</v>
      </c>
      <c r="I5971" s="184">
        <f t="shared" si="370"/>
        <v>0</v>
      </c>
      <c r="J5971" s="142"/>
      <c r="K5971" s="228"/>
      <c r="L5971" s="7" t="str">
        <f t="shared" si="371"/>
        <v/>
      </c>
      <c r="M5971" s="7" t="str">
        <f t="shared" si="372"/>
        <v/>
      </c>
      <c r="N5971" s="7" t="str">
        <f>Cartilha_GLOBAL!N5971</f>
        <v/>
      </c>
      <c r="O5971" s="144"/>
      <c r="Q5971" s="151"/>
      <c r="R5971" s="152">
        <v>0</v>
      </c>
      <c r="T5971" s="153">
        <f>IF(Cartilha_GLOBAL!R5971=0,0,IF(Cartilha_GLOBAL!R5971&gt;0,"c","b"))</f>
        <v>0</v>
      </c>
    </row>
    <row r="5972" ht="12.75" hidden="1" spans="1:20">
      <c r="A5972" s="163">
        <f>Cartilha_GLOBAL!A5972</f>
        <v>0</v>
      </c>
      <c r="B5972" s="223">
        <f>Cartilha_GLOBAL!B5972</f>
        <v>0</v>
      </c>
      <c r="C5972" s="165">
        <f>Cartilha_GLOBAL!C5972</f>
        <v>0</v>
      </c>
      <c r="D5972" s="166">
        <f>Cartilha_GLOBAL!D5972</f>
        <v>0</v>
      </c>
      <c r="E5972" s="167">
        <f>Cartilha_GLOBAL!$E5972</f>
        <v>0</v>
      </c>
      <c r="F5972" s="182">
        <f>Cartilha_GLOBAL!$F5972</f>
        <v>0</v>
      </c>
      <c r="G5972" s="108"/>
      <c r="H5972" s="107">
        <f t="shared" si="369"/>
        <v>0</v>
      </c>
      <c r="I5972" s="184">
        <f t="shared" si="370"/>
        <v>0</v>
      </c>
      <c r="J5972" s="142"/>
      <c r="K5972" s="228"/>
      <c r="L5972" s="7" t="str">
        <f t="shared" si="371"/>
        <v/>
      </c>
      <c r="M5972" s="7" t="str">
        <f t="shared" si="372"/>
        <v/>
      </c>
      <c r="N5972" s="7" t="str">
        <f>Cartilha_GLOBAL!N5972</f>
        <v/>
      </c>
      <c r="O5972" s="144"/>
      <c r="Q5972" s="151"/>
      <c r="R5972" s="152">
        <v>0</v>
      </c>
      <c r="T5972" s="153">
        <f>IF(Cartilha_GLOBAL!R5972=0,0,IF(Cartilha_GLOBAL!R5972&gt;0,"c","b"))</f>
        <v>0</v>
      </c>
    </row>
    <row r="5973" ht="12.75" hidden="1" spans="1:20">
      <c r="A5973" s="163">
        <f>Cartilha_GLOBAL!A5973</f>
        <v>0</v>
      </c>
      <c r="B5973" s="223">
        <f>Cartilha_GLOBAL!B5973</f>
        <v>0</v>
      </c>
      <c r="C5973" s="165">
        <f>Cartilha_GLOBAL!C5973</f>
        <v>0</v>
      </c>
      <c r="D5973" s="166">
        <f>Cartilha_GLOBAL!D5973</f>
        <v>0</v>
      </c>
      <c r="E5973" s="167">
        <f>Cartilha_GLOBAL!$E5973</f>
        <v>0</v>
      </c>
      <c r="F5973" s="182">
        <f>Cartilha_GLOBAL!$F5973</f>
        <v>0</v>
      </c>
      <c r="G5973" s="108"/>
      <c r="H5973" s="107">
        <f t="shared" si="369"/>
        <v>0</v>
      </c>
      <c r="I5973" s="184">
        <f t="shared" si="370"/>
        <v>0</v>
      </c>
      <c r="J5973" s="142"/>
      <c r="K5973" s="228"/>
      <c r="L5973" s="7" t="str">
        <f t="shared" si="371"/>
        <v/>
      </c>
      <c r="M5973" s="7" t="str">
        <f t="shared" si="372"/>
        <v/>
      </c>
      <c r="N5973" s="7" t="str">
        <f>Cartilha_GLOBAL!N5973</f>
        <v/>
      </c>
      <c r="O5973" s="144"/>
      <c r="Q5973" s="151"/>
      <c r="R5973" s="152">
        <v>0</v>
      </c>
      <c r="T5973" s="153">
        <f>IF(Cartilha_GLOBAL!R5973=0,0,IF(Cartilha_GLOBAL!R5973&gt;0,"c","b"))</f>
        <v>0</v>
      </c>
    </row>
    <row r="5974" ht="12.75" hidden="1" spans="1:20">
      <c r="A5974" s="163">
        <f>Cartilha_GLOBAL!A5974</f>
        <v>0</v>
      </c>
      <c r="B5974" s="223">
        <f>Cartilha_GLOBAL!B5974</f>
        <v>0</v>
      </c>
      <c r="C5974" s="165">
        <f>Cartilha_GLOBAL!C5974</f>
        <v>0</v>
      </c>
      <c r="D5974" s="166">
        <f>Cartilha_GLOBAL!D5974</f>
        <v>0</v>
      </c>
      <c r="E5974" s="167">
        <f>Cartilha_GLOBAL!$E5974</f>
        <v>0</v>
      </c>
      <c r="F5974" s="182">
        <f>Cartilha_GLOBAL!$F5974</f>
        <v>0</v>
      </c>
      <c r="G5974" s="108"/>
      <c r="H5974" s="107">
        <f t="shared" si="369"/>
        <v>0</v>
      </c>
      <c r="I5974" s="184">
        <f t="shared" si="370"/>
        <v>0</v>
      </c>
      <c r="J5974" s="142"/>
      <c r="K5974" s="228"/>
      <c r="L5974" s="7" t="str">
        <f t="shared" si="371"/>
        <v/>
      </c>
      <c r="M5974" s="7" t="str">
        <f t="shared" si="372"/>
        <v/>
      </c>
      <c r="N5974" s="7" t="str">
        <f>Cartilha_GLOBAL!N5974</f>
        <v/>
      </c>
      <c r="O5974" s="144"/>
      <c r="Q5974" s="151"/>
      <c r="R5974" s="152">
        <v>0</v>
      </c>
      <c r="T5974" s="153">
        <f>IF(Cartilha_GLOBAL!R5974=0,0,IF(Cartilha_GLOBAL!R5974&gt;0,"c","b"))</f>
        <v>0</v>
      </c>
    </row>
    <row r="5975" ht="12.75" hidden="1" spans="1:20">
      <c r="A5975" s="163">
        <f>Cartilha_GLOBAL!A5975</f>
        <v>0</v>
      </c>
      <c r="B5975" s="223">
        <f>Cartilha_GLOBAL!B5975</f>
        <v>0</v>
      </c>
      <c r="C5975" s="165">
        <f>Cartilha_GLOBAL!C5975</f>
        <v>0</v>
      </c>
      <c r="D5975" s="166">
        <f>Cartilha_GLOBAL!D5975</f>
        <v>0</v>
      </c>
      <c r="E5975" s="167">
        <f>Cartilha_GLOBAL!$E5975</f>
        <v>0</v>
      </c>
      <c r="F5975" s="182">
        <f>Cartilha_GLOBAL!$F5975</f>
        <v>0</v>
      </c>
      <c r="G5975" s="108"/>
      <c r="H5975" s="107">
        <f t="shared" si="369"/>
        <v>0</v>
      </c>
      <c r="I5975" s="184">
        <f t="shared" si="370"/>
        <v>0</v>
      </c>
      <c r="J5975" s="142"/>
      <c r="K5975" s="228"/>
      <c r="L5975" s="7" t="str">
        <f t="shared" si="371"/>
        <v/>
      </c>
      <c r="M5975" s="7" t="str">
        <f t="shared" si="372"/>
        <v/>
      </c>
      <c r="N5975" s="7" t="str">
        <f>Cartilha_GLOBAL!N5975</f>
        <v/>
      </c>
      <c r="O5975" s="144"/>
      <c r="Q5975" s="151"/>
      <c r="R5975" s="152">
        <v>0</v>
      </c>
      <c r="T5975" s="153">
        <f>IF(Cartilha_GLOBAL!R5975=0,0,IF(Cartilha_GLOBAL!R5975&gt;0,"c","b"))</f>
        <v>0</v>
      </c>
    </row>
    <row r="5976" ht="12.75" hidden="1" spans="1:20">
      <c r="A5976" s="163">
        <f>Cartilha_GLOBAL!A5976</f>
        <v>0</v>
      </c>
      <c r="B5976" s="223">
        <f>Cartilha_GLOBAL!B5976</f>
        <v>0</v>
      </c>
      <c r="C5976" s="165">
        <f>Cartilha_GLOBAL!C5976</f>
        <v>0</v>
      </c>
      <c r="D5976" s="166">
        <f>Cartilha_GLOBAL!D5976</f>
        <v>0</v>
      </c>
      <c r="E5976" s="167">
        <f>Cartilha_GLOBAL!$E5976</f>
        <v>0</v>
      </c>
      <c r="F5976" s="182">
        <f>Cartilha_GLOBAL!$F5976</f>
        <v>0</v>
      </c>
      <c r="G5976" s="108"/>
      <c r="H5976" s="107">
        <f t="shared" si="369"/>
        <v>0</v>
      </c>
      <c r="I5976" s="184">
        <f t="shared" si="370"/>
        <v>0</v>
      </c>
      <c r="J5976" s="142"/>
      <c r="K5976" s="228"/>
      <c r="L5976" s="7" t="str">
        <f t="shared" si="371"/>
        <v/>
      </c>
      <c r="M5976" s="7" t="str">
        <f t="shared" si="372"/>
        <v/>
      </c>
      <c r="N5976" s="7" t="str">
        <f>Cartilha_GLOBAL!N5976</f>
        <v/>
      </c>
      <c r="O5976" s="144"/>
      <c r="Q5976" s="151"/>
      <c r="R5976" s="152">
        <v>0</v>
      </c>
      <c r="T5976" s="153">
        <f>IF(Cartilha_GLOBAL!R5976=0,0,IF(Cartilha_GLOBAL!R5976&gt;0,"c","b"))</f>
        <v>0</v>
      </c>
    </row>
    <row r="5977" ht="12.75" hidden="1" spans="1:20">
      <c r="A5977" s="163">
        <f>Cartilha_GLOBAL!A5977</f>
        <v>0</v>
      </c>
      <c r="B5977" s="223">
        <f>Cartilha_GLOBAL!B5977</f>
        <v>0</v>
      </c>
      <c r="C5977" s="165">
        <f>Cartilha_GLOBAL!C5977</f>
        <v>0</v>
      </c>
      <c r="D5977" s="166">
        <f>Cartilha_GLOBAL!D5977</f>
        <v>0</v>
      </c>
      <c r="E5977" s="167">
        <f>Cartilha_GLOBAL!$E5977</f>
        <v>0</v>
      </c>
      <c r="F5977" s="182">
        <f>Cartilha_GLOBAL!$F5977</f>
        <v>0</v>
      </c>
      <c r="G5977" s="108"/>
      <c r="H5977" s="107">
        <f t="shared" si="369"/>
        <v>0</v>
      </c>
      <c r="I5977" s="184">
        <f t="shared" si="370"/>
        <v>0</v>
      </c>
      <c r="J5977" s="142"/>
      <c r="K5977" s="228"/>
      <c r="L5977" s="7" t="str">
        <f t="shared" si="371"/>
        <v/>
      </c>
      <c r="M5977" s="7" t="str">
        <f t="shared" si="372"/>
        <v/>
      </c>
      <c r="N5977" s="7" t="str">
        <f>Cartilha_GLOBAL!N5977</f>
        <v/>
      </c>
      <c r="O5977" s="144"/>
      <c r="Q5977" s="151"/>
      <c r="R5977" s="152">
        <v>0</v>
      </c>
      <c r="T5977" s="153">
        <f>IF(Cartilha_GLOBAL!R5977=0,0,IF(Cartilha_GLOBAL!R5977&gt;0,"c","b"))</f>
        <v>0</v>
      </c>
    </row>
    <row r="5978" ht="12.75" hidden="1" spans="1:20">
      <c r="A5978" s="163">
        <f>Cartilha_GLOBAL!A5978</f>
        <v>0</v>
      </c>
      <c r="B5978" s="223">
        <f>Cartilha_GLOBAL!B5978</f>
        <v>0</v>
      </c>
      <c r="C5978" s="165">
        <f>Cartilha_GLOBAL!C5978</f>
        <v>0</v>
      </c>
      <c r="D5978" s="166">
        <f>Cartilha_GLOBAL!D5978</f>
        <v>0</v>
      </c>
      <c r="E5978" s="167">
        <f>Cartilha_GLOBAL!$E5978</f>
        <v>0</v>
      </c>
      <c r="F5978" s="182">
        <f>Cartilha_GLOBAL!$F5978</f>
        <v>0</v>
      </c>
      <c r="G5978" s="108"/>
      <c r="H5978" s="107">
        <f t="shared" si="369"/>
        <v>0</v>
      </c>
      <c r="I5978" s="184">
        <f t="shared" si="370"/>
        <v>0</v>
      </c>
      <c r="J5978" s="142"/>
      <c r="K5978" s="228"/>
      <c r="L5978" s="7" t="str">
        <f t="shared" si="371"/>
        <v/>
      </c>
      <c r="M5978" s="7" t="str">
        <f t="shared" si="372"/>
        <v/>
      </c>
      <c r="N5978" s="7" t="str">
        <f>Cartilha_GLOBAL!N5978</f>
        <v/>
      </c>
      <c r="O5978" s="144"/>
      <c r="Q5978" s="151"/>
      <c r="R5978" s="152">
        <v>0</v>
      </c>
      <c r="T5978" s="153">
        <f>IF(Cartilha_GLOBAL!R5978=0,0,IF(Cartilha_GLOBAL!R5978&gt;0,"c","b"))</f>
        <v>0</v>
      </c>
    </row>
    <row r="5979" ht="12.75" hidden="1" spans="1:20">
      <c r="A5979" s="163">
        <f>Cartilha_GLOBAL!A5979</f>
        <v>0</v>
      </c>
      <c r="B5979" s="223">
        <f>Cartilha_GLOBAL!B5979</f>
        <v>0</v>
      </c>
      <c r="C5979" s="165">
        <f>Cartilha_GLOBAL!C5979</f>
        <v>0</v>
      </c>
      <c r="D5979" s="166">
        <f>Cartilha_GLOBAL!D5979</f>
        <v>0</v>
      </c>
      <c r="E5979" s="167">
        <f>Cartilha_GLOBAL!$E5979</f>
        <v>0</v>
      </c>
      <c r="F5979" s="182">
        <f>Cartilha_GLOBAL!$F5979</f>
        <v>0</v>
      </c>
      <c r="G5979" s="108"/>
      <c r="H5979" s="107">
        <f t="shared" si="369"/>
        <v>0</v>
      </c>
      <c r="I5979" s="184">
        <f t="shared" si="370"/>
        <v>0</v>
      </c>
      <c r="J5979" s="142"/>
      <c r="K5979" s="228"/>
      <c r="L5979" s="7" t="str">
        <f t="shared" si="371"/>
        <v/>
      </c>
      <c r="M5979" s="7" t="str">
        <f t="shared" si="372"/>
        <v/>
      </c>
      <c r="N5979" s="7" t="str">
        <f>Cartilha_GLOBAL!N5979</f>
        <v/>
      </c>
      <c r="O5979" s="144"/>
      <c r="Q5979" s="151"/>
      <c r="R5979" s="152">
        <v>0</v>
      </c>
      <c r="T5979" s="153">
        <f>IF(Cartilha_GLOBAL!R5979=0,0,IF(Cartilha_GLOBAL!R5979&gt;0,"c","b"))</f>
        <v>0</v>
      </c>
    </row>
    <row r="5980" ht="12.75" hidden="1" spans="1:20">
      <c r="A5980" s="163">
        <f>Cartilha_GLOBAL!A5980</f>
        <v>0</v>
      </c>
      <c r="B5980" s="223">
        <f>Cartilha_GLOBAL!B5980</f>
        <v>0</v>
      </c>
      <c r="C5980" s="165">
        <f>Cartilha_GLOBAL!C5980</f>
        <v>0</v>
      </c>
      <c r="D5980" s="166">
        <f>Cartilha_GLOBAL!D5980</f>
        <v>0</v>
      </c>
      <c r="E5980" s="167">
        <f>Cartilha_GLOBAL!$E5980</f>
        <v>0</v>
      </c>
      <c r="F5980" s="182">
        <f>Cartilha_GLOBAL!$F5980</f>
        <v>0</v>
      </c>
      <c r="G5980" s="108"/>
      <c r="H5980" s="107">
        <f t="shared" si="369"/>
        <v>0</v>
      </c>
      <c r="I5980" s="184">
        <f t="shared" si="370"/>
        <v>0</v>
      </c>
      <c r="J5980" s="142"/>
      <c r="K5980" s="228"/>
      <c r="L5980" s="7" t="str">
        <f t="shared" si="371"/>
        <v/>
      </c>
      <c r="M5980" s="7" t="str">
        <f t="shared" si="372"/>
        <v/>
      </c>
      <c r="N5980" s="7" t="str">
        <f>Cartilha_GLOBAL!N5980</f>
        <v/>
      </c>
      <c r="O5980" s="144"/>
      <c r="Q5980" s="151"/>
      <c r="R5980" s="152">
        <v>0</v>
      </c>
      <c r="T5980" s="153">
        <f>IF(Cartilha_GLOBAL!R5980=0,0,IF(Cartilha_GLOBAL!R5980&gt;0,"c","b"))</f>
        <v>0</v>
      </c>
    </row>
    <row r="5981" ht="12.75" hidden="1" spans="1:20">
      <c r="A5981" s="163">
        <f>Cartilha_GLOBAL!A5981</f>
        <v>0</v>
      </c>
      <c r="B5981" s="223">
        <f>Cartilha_GLOBAL!B5981</f>
        <v>0</v>
      </c>
      <c r="C5981" s="165">
        <f>Cartilha_GLOBAL!C5981</f>
        <v>0</v>
      </c>
      <c r="D5981" s="166">
        <f>Cartilha_GLOBAL!D5981</f>
        <v>0</v>
      </c>
      <c r="E5981" s="167">
        <f>Cartilha_GLOBAL!$E5981</f>
        <v>0</v>
      </c>
      <c r="F5981" s="182">
        <f>Cartilha_GLOBAL!$F5981</f>
        <v>0</v>
      </c>
      <c r="G5981" s="108"/>
      <c r="H5981" s="107">
        <f t="shared" si="369"/>
        <v>0</v>
      </c>
      <c r="I5981" s="184">
        <f t="shared" si="370"/>
        <v>0</v>
      </c>
      <c r="J5981" s="142"/>
      <c r="K5981" s="145"/>
      <c r="L5981" s="7" t="str">
        <f t="shared" si="371"/>
        <v/>
      </c>
      <c r="M5981" s="7" t="str">
        <f t="shared" si="372"/>
        <v/>
      </c>
      <c r="N5981" s="7" t="str">
        <f>Cartilha_GLOBAL!N5981</f>
        <v/>
      </c>
      <c r="O5981" s="144"/>
      <c r="Q5981" s="151"/>
      <c r="R5981" s="152">
        <v>0</v>
      </c>
      <c r="T5981" s="153">
        <f>IF(Cartilha_GLOBAL!R5981=0,0,IF(Cartilha_GLOBAL!R5981&gt;0,"c","b"))</f>
        <v>0</v>
      </c>
    </row>
    <row r="5982" ht="12.75" hidden="1" spans="1:20">
      <c r="A5982" s="163">
        <f>Cartilha_GLOBAL!A5982</f>
        <v>0</v>
      </c>
      <c r="B5982" s="223">
        <f>Cartilha_GLOBAL!B5982</f>
        <v>0</v>
      </c>
      <c r="C5982" s="165">
        <f>Cartilha_GLOBAL!C5982</f>
        <v>0</v>
      </c>
      <c r="D5982" s="166">
        <f>Cartilha_GLOBAL!D5982</f>
        <v>0</v>
      </c>
      <c r="E5982" s="167">
        <f>Cartilha_GLOBAL!$E5982</f>
        <v>0</v>
      </c>
      <c r="F5982" s="182">
        <f>Cartilha_GLOBAL!$F5982</f>
        <v>0</v>
      </c>
      <c r="G5982" s="108"/>
      <c r="H5982" s="107">
        <f t="shared" si="369"/>
        <v>0</v>
      </c>
      <c r="I5982" s="184">
        <f t="shared" si="370"/>
        <v>0</v>
      </c>
      <c r="J5982" s="142"/>
      <c r="K5982" s="228"/>
      <c r="L5982" s="7" t="str">
        <f t="shared" si="371"/>
        <v/>
      </c>
      <c r="M5982" s="7" t="str">
        <f t="shared" si="372"/>
        <v/>
      </c>
      <c r="N5982" s="7" t="str">
        <f>Cartilha_GLOBAL!N5982</f>
        <v/>
      </c>
      <c r="O5982" s="144"/>
      <c r="Q5982" s="151"/>
      <c r="R5982" s="152">
        <v>0</v>
      </c>
      <c r="T5982" s="153">
        <f>IF(Cartilha_GLOBAL!R5982=0,0,IF(Cartilha_GLOBAL!R5982&gt;0,"c","b"))</f>
        <v>0</v>
      </c>
    </row>
    <row r="5983" ht="12.75" hidden="1" spans="1:20">
      <c r="A5983" s="163">
        <f>Cartilha_GLOBAL!A5983</f>
        <v>0</v>
      </c>
      <c r="B5983" s="223">
        <f>Cartilha_GLOBAL!B5983</f>
        <v>0</v>
      </c>
      <c r="C5983" s="165">
        <f>Cartilha_GLOBAL!C5983</f>
        <v>0</v>
      </c>
      <c r="D5983" s="166">
        <f>Cartilha_GLOBAL!D5983</f>
        <v>0</v>
      </c>
      <c r="E5983" s="167">
        <f>Cartilha_GLOBAL!$E5983</f>
        <v>0</v>
      </c>
      <c r="F5983" s="182">
        <f>Cartilha_GLOBAL!$F5983</f>
        <v>0</v>
      </c>
      <c r="G5983" s="108"/>
      <c r="H5983" s="107">
        <f t="shared" si="369"/>
        <v>0</v>
      </c>
      <c r="I5983" s="184">
        <f t="shared" si="370"/>
        <v>0</v>
      </c>
      <c r="J5983" s="142"/>
      <c r="K5983" s="145"/>
      <c r="L5983" s="7" t="str">
        <f t="shared" si="371"/>
        <v/>
      </c>
      <c r="M5983" s="7" t="str">
        <f t="shared" si="372"/>
        <v/>
      </c>
      <c r="N5983" s="7" t="str">
        <f>Cartilha_GLOBAL!N5983</f>
        <v/>
      </c>
      <c r="O5983" s="144"/>
      <c r="Q5983" s="151"/>
      <c r="R5983" s="152">
        <v>0</v>
      </c>
      <c r="T5983" s="153">
        <f>IF(Cartilha_GLOBAL!R5983=0,0,IF(Cartilha_GLOBAL!R5983&gt;0,"c","b"))</f>
        <v>0</v>
      </c>
    </row>
    <row r="5984" ht="12.75" hidden="1" spans="1:20">
      <c r="A5984" s="163">
        <f>Cartilha_GLOBAL!A5984</f>
        <v>0</v>
      </c>
      <c r="B5984" s="223">
        <f>Cartilha_GLOBAL!B5984</f>
        <v>0</v>
      </c>
      <c r="C5984" s="165">
        <f>Cartilha_GLOBAL!C5984</f>
        <v>0</v>
      </c>
      <c r="D5984" s="166">
        <f>Cartilha_GLOBAL!D5984</f>
        <v>0</v>
      </c>
      <c r="E5984" s="167">
        <f>Cartilha_GLOBAL!$E5984</f>
        <v>0</v>
      </c>
      <c r="F5984" s="182">
        <f>Cartilha_GLOBAL!$F5984</f>
        <v>0</v>
      </c>
      <c r="G5984" s="108"/>
      <c r="H5984" s="107">
        <f t="shared" si="369"/>
        <v>0</v>
      </c>
      <c r="I5984" s="184">
        <f t="shared" si="370"/>
        <v>0</v>
      </c>
      <c r="J5984" s="142"/>
      <c r="K5984" s="145"/>
      <c r="L5984" s="7" t="str">
        <f t="shared" si="371"/>
        <v/>
      </c>
      <c r="M5984" s="7" t="str">
        <f t="shared" si="372"/>
        <v/>
      </c>
      <c r="N5984" s="7" t="str">
        <f>Cartilha_GLOBAL!N5984</f>
        <v/>
      </c>
      <c r="O5984" s="144"/>
      <c r="Q5984" s="151"/>
      <c r="R5984" s="152">
        <v>0</v>
      </c>
      <c r="T5984" s="153">
        <f>IF(Cartilha_GLOBAL!R5984=0,0,IF(Cartilha_GLOBAL!R5984&gt;0,"c","b"))</f>
        <v>0</v>
      </c>
    </row>
    <row r="5985" ht="12.75" hidden="1" spans="1:20">
      <c r="A5985" s="163">
        <f>Cartilha_GLOBAL!A5985</f>
        <v>0</v>
      </c>
      <c r="B5985" s="223">
        <f>Cartilha_GLOBAL!B5985</f>
        <v>0</v>
      </c>
      <c r="C5985" s="165">
        <f>Cartilha_GLOBAL!C5985</f>
        <v>0</v>
      </c>
      <c r="D5985" s="166">
        <f>Cartilha_GLOBAL!D5985</f>
        <v>0</v>
      </c>
      <c r="E5985" s="167">
        <f>Cartilha_GLOBAL!$E5985</f>
        <v>0</v>
      </c>
      <c r="F5985" s="182">
        <f>Cartilha_GLOBAL!$F5985</f>
        <v>0</v>
      </c>
      <c r="G5985" s="108"/>
      <c r="H5985" s="107">
        <f t="shared" si="369"/>
        <v>0</v>
      </c>
      <c r="I5985" s="184">
        <f t="shared" si="370"/>
        <v>0</v>
      </c>
      <c r="J5985" s="142"/>
      <c r="K5985" s="228"/>
      <c r="L5985" s="7" t="str">
        <f t="shared" si="371"/>
        <v/>
      </c>
      <c r="M5985" s="7" t="str">
        <f t="shared" si="372"/>
        <v/>
      </c>
      <c r="N5985" s="7" t="str">
        <f>Cartilha_GLOBAL!N5985</f>
        <v/>
      </c>
      <c r="O5985" s="144"/>
      <c r="Q5985" s="151"/>
      <c r="R5985" s="152">
        <v>0</v>
      </c>
      <c r="T5985" s="153">
        <f>IF(Cartilha_GLOBAL!R5985=0,0,IF(Cartilha_GLOBAL!R5985&gt;0,"c","b"))</f>
        <v>0</v>
      </c>
    </row>
    <row r="5986" ht="12.75" hidden="1" spans="1:20">
      <c r="A5986" s="163">
        <f>Cartilha_GLOBAL!A5986</f>
        <v>0</v>
      </c>
      <c r="B5986" s="223">
        <f>Cartilha_GLOBAL!B5986</f>
        <v>0</v>
      </c>
      <c r="C5986" s="165">
        <f>Cartilha_GLOBAL!C5986</f>
        <v>0</v>
      </c>
      <c r="D5986" s="166">
        <f>Cartilha_GLOBAL!D5986</f>
        <v>0</v>
      </c>
      <c r="E5986" s="167">
        <f>Cartilha_GLOBAL!$E5986</f>
        <v>0</v>
      </c>
      <c r="F5986" s="182">
        <f>Cartilha_GLOBAL!$F5986</f>
        <v>0</v>
      </c>
      <c r="G5986" s="108"/>
      <c r="H5986" s="107">
        <f t="shared" si="369"/>
        <v>0</v>
      </c>
      <c r="I5986" s="184">
        <f t="shared" si="370"/>
        <v>0</v>
      </c>
      <c r="J5986" s="142"/>
      <c r="K5986" s="228"/>
      <c r="L5986" s="7" t="str">
        <f t="shared" si="371"/>
        <v/>
      </c>
      <c r="M5986" s="7" t="str">
        <f t="shared" si="372"/>
        <v/>
      </c>
      <c r="N5986" s="7" t="str">
        <f>Cartilha_GLOBAL!N5986</f>
        <v/>
      </c>
      <c r="O5986" s="144"/>
      <c r="Q5986" s="151"/>
      <c r="R5986" s="152">
        <v>0</v>
      </c>
      <c r="T5986" s="153">
        <f>IF(Cartilha_GLOBAL!R5986=0,0,IF(Cartilha_GLOBAL!R5986&gt;0,"c","b"))</f>
        <v>0</v>
      </c>
    </row>
    <row r="5987" ht="12.75" hidden="1" spans="1:20">
      <c r="A5987" s="163">
        <f>Cartilha_GLOBAL!A5987</f>
        <v>0</v>
      </c>
      <c r="B5987" s="223">
        <f>Cartilha_GLOBAL!B5987</f>
        <v>0</v>
      </c>
      <c r="C5987" s="165">
        <f>Cartilha_GLOBAL!C5987</f>
        <v>0</v>
      </c>
      <c r="D5987" s="166">
        <f>Cartilha_GLOBAL!D5987</f>
        <v>0</v>
      </c>
      <c r="E5987" s="167">
        <f>Cartilha_GLOBAL!$E5987</f>
        <v>0</v>
      </c>
      <c r="F5987" s="182">
        <f>Cartilha_GLOBAL!$F5987</f>
        <v>0</v>
      </c>
      <c r="G5987" s="108"/>
      <c r="H5987" s="107">
        <f t="shared" si="369"/>
        <v>0</v>
      </c>
      <c r="I5987" s="184">
        <f t="shared" si="370"/>
        <v>0</v>
      </c>
      <c r="J5987" s="142"/>
      <c r="K5987" s="228"/>
      <c r="L5987" s="7" t="str">
        <f t="shared" si="371"/>
        <v/>
      </c>
      <c r="M5987" s="7" t="str">
        <f t="shared" si="372"/>
        <v/>
      </c>
      <c r="N5987" s="7" t="str">
        <f>Cartilha_GLOBAL!N5987</f>
        <v/>
      </c>
      <c r="O5987" s="144"/>
      <c r="Q5987" s="151"/>
      <c r="R5987" s="152">
        <v>0</v>
      </c>
      <c r="T5987" s="153">
        <f>IF(Cartilha_GLOBAL!R5987=0,0,IF(Cartilha_GLOBAL!R5987&gt;0,"c","b"))</f>
        <v>0</v>
      </c>
    </row>
    <row r="5988" ht="12.75" hidden="1" spans="1:20">
      <c r="A5988" s="163">
        <f>Cartilha_GLOBAL!A5988</f>
        <v>0</v>
      </c>
      <c r="B5988" s="223">
        <f>Cartilha_GLOBAL!B5988</f>
        <v>0</v>
      </c>
      <c r="C5988" s="165">
        <f>Cartilha_GLOBAL!C5988</f>
        <v>0</v>
      </c>
      <c r="D5988" s="166">
        <f>Cartilha_GLOBAL!D5988</f>
        <v>0</v>
      </c>
      <c r="E5988" s="167">
        <f>Cartilha_GLOBAL!$E5988</f>
        <v>0</v>
      </c>
      <c r="F5988" s="182">
        <f>Cartilha_GLOBAL!$F5988</f>
        <v>0</v>
      </c>
      <c r="G5988" s="108"/>
      <c r="H5988" s="107">
        <f t="shared" si="369"/>
        <v>0</v>
      </c>
      <c r="I5988" s="184">
        <f t="shared" si="370"/>
        <v>0</v>
      </c>
      <c r="J5988" s="142"/>
      <c r="K5988" s="145"/>
      <c r="L5988" s="7" t="str">
        <f t="shared" si="371"/>
        <v/>
      </c>
      <c r="M5988" s="7" t="str">
        <f t="shared" si="372"/>
        <v/>
      </c>
      <c r="N5988" s="7" t="str">
        <f>Cartilha_GLOBAL!N5988</f>
        <v/>
      </c>
      <c r="O5988" s="144"/>
      <c r="Q5988" s="151"/>
      <c r="R5988" s="152">
        <v>0</v>
      </c>
      <c r="T5988" s="153">
        <f>IF(Cartilha_GLOBAL!R5988=0,0,IF(Cartilha_GLOBAL!R5988&gt;0,"c","b"))</f>
        <v>0</v>
      </c>
    </row>
    <row r="5989" ht="12.75" hidden="1" spans="1:20">
      <c r="A5989" s="163">
        <f>Cartilha_GLOBAL!A5989</f>
        <v>0</v>
      </c>
      <c r="B5989" s="223">
        <f>Cartilha_GLOBAL!B5989</f>
        <v>0</v>
      </c>
      <c r="C5989" s="165">
        <f>Cartilha_GLOBAL!C5989</f>
        <v>0</v>
      </c>
      <c r="D5989" s="166">
        <f>Cartilha_GLOBAL!D5989</f>
        <v>0</v>
      </c>
      <c r="E5989" s="167">
        <f>Cartilha_GLOBAL!$E5989</f>
        <v>0</v>
      </c>
      <c r="F5989" s="182">
        <f>Cartilha_GLOBAL!$F5989</f>
        <v>0</v>
      </c>
      <c r="G5989" s="108"/>
      <c r="H5989" s="107">
        <f t="shared" si="369"/>
        <v>0</v>
      </c>
      <c r="I5989" s="184">
        <f t="shared" si="370"/>
        <v>0</v>
      </c>
      <c r="J5989" s="142"/>
      <c r="K5989" s="145"/>
      <c r="L5989" s="7" t="str">
        <f t="shared" si="371"/>
        <v/>
      </c>
      <c r="M5989" s="7" t="str">
        <f t="shared" si="372"/>
        <v/>
      </c>
      <c r="N5989" s="7" t="str">
        <f>Cartilha_GLOBAL!N5989</f>
        <v/>
      </c>
      <c r="O5989" s="144"/>
      <c r="Q5989" s="151"/>
      <c r="R5989" s="152">
        <v>0</v>
      </c>
      <c r="T5989" s="153">
        <f>IF(Cartilha_GLOBAL!R5989=0,0,IF(Cartilha_GLOBAL!R5989&gt;0,"c","b"))</f>
        <v>0</v>
      </c>
    </row>
    <row r="5990" ht="12.75" hidden="1" spans="1:20">
      <c r="A5990" s="163">
        <f>Cartilha_GLOBAL!A5990</f>
        <v>0</v>
      </c>
      <c r="B5990" s="223">
        <f>Cartilha_GLOBAL!B5990</f>
        <v>0</v>
      </c>
      <c r="C5990" s="165">
        <f>Cartilha_GLOBAL!C5990</f>
        <v>0</v>
      </c>
      <c r="D5990" s="166">
        <f>Cartilha_GLOBAL!D5990</f>
        <v>0</v>
      </c>
      <c r="E5990" s="167">
        <f>Cartilha_GLOBAL!$E5990</f>
        <v>0</v>
      </c>
      <c r="F5990" s="182">
        <f>Cartilha_GLOBAL!$F5990</f>
        <v>0</v>
      </c>
      <c r="G5990" s="108"/>
      <c r="H5990" s="107">
        <f t="shared" si="369"/>
        <v>0</v>
      </c>
      <c r="I5990" s="184">
        <f t="shared" si="370"/>
        <v>0</v>
      </c>
      <c r="J5990" s="142"/>
      <c r="K5990" s="145"/>
      <c r="L5990" s="7" t="str">
        <f t="shared" si="371"/>
        <v/>
      </c>
      <c r="M5990" s="7" t="str">
        <f t="shared" si="372"/>
        <v/>
      </c>
      <c r="N5990" s="7" t="str">
        <f>Cartilha_GLOBAL!N5990</f>
        <v/>
      </c>
      <c r="O5990" s="144"/>
      <c r="Q5990" s="151"/>
      <c r="R5990" s="152">
        <v>0</v>
      </c>
      <c r="T5990" s="153">
        <f>IF(Cartilha_GLOBAL!R5990=0,0,IF(Cartilha_GLOBAL!R5990&gt;0,"c","b"))</f>
        <v>0</v>
      </c>
    </row>
    <row r="5991" ht="12.75" hidden="1" spans="1:20">
      <c r="A5991" s="163">
        <f>Cartilha_GLOBAL!A5991</f>
        <v>0</v>
      </c>
      <c r="B5991" s="223">
        <f>Cartilha_GLOBAL!B5991</f>
        <v>0</v>
      </c>
      <c r="C5991" s="165">
        <f>Cartilha_GLOBAL!C5991</f>
        <v>0</v>
      </c>
      <c r="D5991" s="166">
        <f>Cartilha_GLOBAL!D5991</f>
        <v>0</v>
      </c>
      <c r="E5991" s="167">
        <f>Cartilha_GLOBAL!$E5991</f>
        <v>0</v>
      </c>
      <c r="F5991" s="182">
        <f>Cartilha_GLOBAL!$F5991</f>
        <v>0</v>
      </c>
      <c r="G5991" s="108"/>
      <c r="H5991" s="107">
        <f t="shared" si="369"/>
        <v>0</v>
      </c>
      <c r="I5991" s="184">
        <f t="shared" si="370"/>
        <v>0</v>
      </c>
      <c r="J5991" s="142"/>
      <c r="K5991" s="228"/>
      <c r="L5991" s="7" t="str">
        <f t="shared" si="371"/>
        <v/>
      </c>
      <c r="M5991" s="7" t="str">
        <f t="shared" si="372"/>
        <v/>
      </c>
      <c r="N5991" s="7" t="str">
        <f>Cartilha_GLOBAL!N5991</f>
        <v/>
      </c>
      <c r="O5991" s="144"/>
      <c r="Q5991" s="151"/>
      <c r="R5991" s="152">
        <v>0</v>
      </c>
      <c r="T5991" s="153">
        <f>IF(Cartilha_GLOBAL!R5991=0,0,IF(Cartilha_GLOBAL!R5991&gt;0,"c","b"))</f>
        <v>0</v>
      </c>
    </row>
    <row r="5992" ht="12.75" hidden="1" spans="1:20">
      <c r="A5992" s="163">
        <f>Cartilha_GLOBAL!A5992</f>
        <v>0</v>
      </c>
      <c r="B5992" s="223">
        <f>Cartilha_GLOBAL!B5992</f>
        <v>0</v>
      </c>
      <c r="C5992" s="165">
        <f>Cartilha_GLOBAL!C5992</f>
        <v>0</v>
      </c>
      <c r="D5992" s="166">
        <f>Cartilha_GLOBAL!D5992</f>
        <v>0</v>
      </c>
      <c r="E5992" s="167">
        <f>Cartilha_GLOBAL!$E5992</f>
        <v>0</v>
      </c>
      <c r="F5992" s="182">
        <f>Cartilha_GLOBAL!$F5992</f>
        <v>0</v>
      </c>
      <c r="G5992" s="108"/>
      <c r="H5992" s="107">
        <f t="shared" si="369"/>
        <v>0</v>
      </c>
      <c r="I5992" s="184">
        <f t="shared" si="370"/>
        <v>0</v>
      </c>
      <c r="J5992" s="142"/>
      <c r="K5992" s="228"/>
      <c r="L5992" s="7" t="str">
        <f t="shared" si="371"/>
        <v/>
      </c>
      <c r="M5992" s="7" t="str">
        <f t="shared" si="372"/>
        <v/>
      </c>
      <c r="N5992" s="7" t="str">
        <f>Cartilha_GLOBAL!N5992</f>
        <v/>
      </c>
      <c r="O5992" s="144"/>
      <c r="Q5992" s="151"/>
      <c r="R5992" s="152">
        <v>0</v>
      </c>
      <c r="T5992" s="153">
        <f>IF(Cartilha_GLOBAL!R5992=0,0,IF(Cartilha_GLOBAL!R5992&gt;0,"c","b"))</f>
        <v>0</v>
      </c>
    </row>
    <row r="5993" ht="12.75" hidden="1" spans="1:20">
      <c r="A5993" s="163">
        <f>Cartilha_GLOBAL!A5993</f>
        <v>0</v>
      </c>
      <c r="B5993" s="223">
        <f>Cartilha_GLOBAL!B5993</f>
        <v>0</v>
      </c>
      <c r="C5993" s="165">
        <f>Cartilha_GLOBAL!C5993</f>
        <v>0</v>
      </c>
      <c r="D5993" s="166">
        <f>Cartilha_GLOBAL!D5993</f>
        <v>0</v>
      </c>
      <c r="E5993" s="167">
        <f>Cartilha_GLOBAL!$E5993</f>
        <v>0</v>
      </c>
      <c r="F5993" s="182">
        <f>Cartilha_GLOBAL!$F5993</f>
        <v>0</v>
      </c>
      <c r="G5993" s="108"/>
      <c r="H5993" s="107">
        <f t="shared" si="369"/>
        <v>0</v>
      </c>
      <c r="I5993" s="184">
        <f t="shared" si="370"/>
        <v>0</v>
      </c>
      <c r="J5993" s="142"/>
      <c r="K5993" s="228"/>
      <c r="L5993" s="7" t="str">
        <f t="shared" si="371"/>
        <v/>
      </c>
      <c r="M5993" s="7" t="str">
        <f t="shared" si="372"/>
        <v/>
      </c>
      <c r="N5993" s="7" t="str">
        <f>Cartilha_GLOBAL!N5993</f>
        <v/>
      </c>
      <c r="O5993" s="144"/>
      <c r="Q5993" s="151"/>
      <c r="R5993" s="152">
        <v>0</v>
      </c>
      <c r="T5993" s="153">
        <f>IF(Cartilha_GLOBAL!R5993=0,0,IF(Cartilha_GLOBAL!R5993&gt;0,"c","b"))</f>
        <v>0</v>
      </c>
    </row>
    <row r="5994" ht="12.75" hidden="1" spans="1:20">
      <c r="A5994" s="163">
        <f>Cartilha_GLOBAL!A5994</f>
        <v>0</v>
      </c>
      <c r="B5994" s="223">
        <f>Cartilha_GLOBAL!B5994</f>
        <v>0</v>
      </c>
      <c r="C5994" s="165">
        <f>Cartilha_GLOBAL!C5994</f>
        <v>0</v>
      </c>
      <c r="D5994" s="166">
        <f>Cartilha_GLOBAL!D5994</f>
        <v>0</v>
      </c>
      <c r="E5994" s="167">
        <f>Cartilha_GLOBAL!$E5994</f>
        <v>0</v>
      </c>
      <c r="F5994" s="182">
        <f>Cartilha_GLOBAL!$F5994</f>
        <v>0</v>
      </c>
      <c r="G5994" s="108"/>
      <c r="H5994" s="107">
        <f t="shared" si="369"/>
        <v>0</v>
      </c>
      <c r="I5994" s="184">
        <f t="shared" si="370"/>
        <v>0</v>
      </c>
      <c r="J5994" s="142"/>
      <c r="K5994" s="228"/>
      <c r="L5994" s="7" t="str">
        <f t="shared" si="371"/>
        <v/>
      </c>
      <c r="M5994" s="7" t="str">
        <f t="shared" si="372"/>
        <v/>
      </c>
      <c r="N5994" s="7" t="str">
        <f>Cartilha_GLOBAL!N5994</f>
        <v/>
      </c>
      <c r="O5994" s="144"/>
      <c r="Q5994" s="151"/>
      <c r="R5994" s="152">
        <v>0</v>
      </c>
      <c r="T5994" s="153">
        <f>IF(Cartilha_GLOBAL!R5994=0,0,IF(Cartilha_GLOBAL!R5994&gt;0,"c","b"))</f>
        <v>0</v>
      </c>
    </row>
    <row r="5995" ht="12.75" hidden="1" spans="1:20">
      <c r="A5995" s="163">
        <f>Cartilha_GLOBAL!A5995</f>
        <v>0</v>
      </c>
      <c r="B5995" s="223">
        <f>Cartilha_GLOBAL!B5995</f>
        <v>0</v>
      </c>
      <c r="C5995" s="165">
        <f>Cartilha_GLOBAL!C5995</f>
        <v>0</v>
      </c>
      <c r="D5995" s="166">
        <f>Cartilha_GLOBAL!D5995</f>
        <v>0</v>
      </c>
      <c r="E5995" s="167">
        <f>Cartilha_GLOBAL!$E5995</f>
        <v>0</v>
      </c>
      <c r="F5995" s="182">
        <f>Cartilha_GLOBAL!$F5995</f>
        <v>0</v>
      </c>
      <c r="G5995" s="108"/>
      <c r="H5995" s="107">
        <f t="shared" si="369"/>
        <v>0</v>
      </c>
      <c r="I5995" s="184">
        <f t="shared" si="370"/>
        <v>0</v>
      </c>
      <c r="J5995" s="142"/>
      <c r="K5995" s="228"/>
      <c r="L5995" s="7" t="str">
        <f t="shared" si="371"/>
        <v/>
      </c>
      <c r="M5995" s="7" t="str">
        <f t="shared" si="372"/>
        <v/>
      </c>
      <c r="N5995" s="7" t="str">
        <f>Cartilha_GLOBAL!N5995</f>
        <v/>
      </c>
      <c r="O5995" s="144"/>
      <c r="Q5995" s="151"/>
      <c r="R5995" s="152">
        <v>0</v>
      </c>
      <c r="T5995" s="153">
        <f>IF(Cartilha_GLOBAL!R5995=0,0,IF(Cartilha_GLOBAL!R5995&gt;0,"c","b"))</f>
        <v>0</v>
      </c>
    </row>
    <row r="5996" ht="12.75" hidden="1" spans="1:20">
      <c r="A5996" s="163">
        <f>Cartilha_GLOBAL!A5996</f>
        <v>0</v>
      </c>
      <c r="B5996" s="223">
        <f>Cartilha_GLOBAL!B5996</f>
        <v>0</v>
      </c>
      <c r="C5996" s="165">
        <f>Cartilha_GLOBAL!C5996</f>
        <v>0</v>
      </c>
      <c r="D5996" s="166">
        <f>Cartilha_GLOBAL!D5996</f>
        <v>0</v>
      </c>
      <c r="E5996" s="167">
        <f>Cartilha_GLOBAL!$E5996</f>
        <v>0</v>
      </c>
      <c r="F5996" s="182">
        <f>Cartilha_GLOBAL!$F5996</f>
        <v>0</v>
      </c>
      <c r="G5996" s="108"/>
      <c r="H5996" s="107">
        <f t="shared" si="369"/>
        <v>0</v>
      </c>
      <c r="I5996" s="184">
        <f t="shared" si="370"/>
        <v>0</v>
      </c>
      <c r="J5996" s="142"/>
      <c r="K5996" s="228"/>
      <c r="L5996" s="7" t="str">
        <f t="shared" si="371"/>
        <v/>
      </c>
      <c r="M5996" s="7" t="str">
        <f t="shared" si="372"/>
        <v/>
      </c>
      <c r="N5996" s="7" t="str">
        <f>Cartilha_GLOBAL!N5996</f>
        <v/>
      </c>
      <c r="O5996" s="144"/>
      <c r="Q5996" s="151"/>
      <c r="R5996" s="152">
        <v>0</v>
      </c>
      <c r="T5996" s="153">
        <f>IF(Cartilha_GLOBAL!R5996=0,0,IF(Cartilha_GLOBAL!R5996&gt;0,"c","b"))</f>
        <v>0</v>
      </c>
    </row>
    <row r="5997" ht="12.75" hidden="1" spans="1:20">
      <c r="A5997" s="163">
        <f>Cartilha_GLOBAL!A5997</f>
        <v>0</v>
      </c>
      <c r="B5997" s="223">
        <f>Cartilha_GLOBAL!B5997</f>
        <v>0</v>
      </c>
      <c r="C5997" s="165">
        <f>Cartilha_GLOBAL!C5997</f>
        <v>0</v>
      </c>
      <c r="D5997" s="166">
        <f>Cartilha_GLOBAL!D5997</f>
        <v>0</v>
      </c>
      <c r="E5997" s="167">
        <f>Cartilha_GLOBAL!$E5997</f>
        <v>0</v>
      </c>
      <c r="F5997" s="182">
        <f>Cartilha_GLOBAL!$F5997</f>
        <v>0</v>
      </c>
      <c r="G5997" s="108"/>
      <c r="H5997" s="107">
        <f t="shared" si="369"/>
        <v>0</v>
      </c>
      <c r="I5997" s="184">
        <f t="shared" si="370"/>
        <v>0</v>
      </c>
      <c r="J5997" s="142"/>
      <c r="K5997" s="228"/>
      <c r="L5997" s="7" t="str">
        <f t="shared" si="371"/>
        <v/>
      </c>
      <c r="M5997" s="7" t="str">
        <f t="shared" si="372"/>
        <v/>
      </c>
      <c r="N5997" s="7" t="str">
        <f>Cartilha_GLOBAL!N5997</f>
        <v/>
      </c>
      <c r="O5997" s="144"/>
      <c r="Q5997" s="151"/>
      <c r="R5997" s="152">
        <v>0</v>
      </c>
      <c r="T5997" s="153">
        <f>IF(Cartilha_GLOBAL!R5997=0,0,IF(Cartilha_GLOBAL!R5997&gt;0,"c","b"))</f>
        <v>0</v>
      </c>
    </row>
    <row r="5998" ht="12.75" hidden="1" spans="1:20">
      <c r="A5998" s="163">
        <f>Cartilha_GLOBAL!A5998</f>
        <v>0</v>
      </c>
      <c r="B5998" s="223">
        <f>Cartilha_GLOBAL!B5998</f>
        <v>0</v>
      </c>
      <c r="C5998" s="165">
        <f>Cartilha_GLOBAL!C5998</f>
        <v>0</v>
      </c>
      <c r="D5998" s="166">
        <f>Cartilha_GLOBAL!D5998</f>
        <v>0</v>
      </c>
      <c r="E5998" s="167">
        <f>Cartilha_GLOBAL!$E5998</f>
        <v>0</v>
      </c>
      <c r="F5998" s="182">
        <f>Cartilha_GLOBAL!$F5998</f>
        <v>0</v>
      </c>
      <c r="G5998" s="108"/>
      <c r="H5998" s="107">
        <f t="shared" ref="H5998:H6061" si="373">IF(G5998=0,0,F5998)</f>
        <v>0</v>
      </c>
      <c r="I5998" s="184">
        <f t="shared" ref="I5998:I6061" si="374">IF(ISBLANK(G5998),0,IF(R5998=0,ROUND(G5998*H5998,2),IF(R5998="b",ROUNDDOWN(G5998*H5998,2),ROUNDUP(G5998*H5998,2))))</f>
        <v>0</v>
      </c>
      <c r="J5998" s="142"/>
      <c r="K5998" s="145"/>
      <c r="L5998" s="7" t="str">
        <f t="shared" ref="L5998:L6061" si="375">IF(K5998="X","x",IF(K5998="xx","x",IF(I5998&gt;0,"x","")))</f>
        <v/>
      </c>
      <c r="M5998" s="7" t="str">
        <f t="shared" ref="M5998:M6061" si="376">IF(K5998="X","x",IF(K5998="xx","x",IF(I5998&gt;0,"x","")))</f>
        <v/>
      </c>
      <c r="N5998" s="7" t="str">
        <f>Cartilha_GLOBAL!N5998</f>
        <v/>
      </c>
      <c r="O5998" s="144"/>
      <c r="Q5998" s="151"/>
      <c r="R5998" s="152">
        <v>0</v>
      </c>
      <c r="T5998" s="153">
        <f>IF(Cartilha_GLOBAL!R5998=0,0,IF(Cartilha_GLOBAL!R5998&gt;0,"c","b"))</f>
        <v>0</v>
      </c>
    </row>
    <row r="5999" ht="13.5" hidden="1" spans="1:20">
      <c r="A5999" s="163">
        <f>Cartilha_GLOBAL!A5999</f>
        <v>0</v>
      </c>
      <c r="B5999" s="223">
        <f>Cartilha_GLOBAL!B5999</f>
        <v>0</v>
      </c>
      <c r="C5999" s="165">
        <f>Cartilha_GLOBAL!C5999</f>
        <v>0</v>
      </c>
      <c r="D5999" s="166">
        <f>Cartilha_GLOBAL!D5999</f>
        <v>0</v>
      </c>
      <c r="E5999" s="167">
        <f>Cartilha_GLOBAL!$E5999</f>
        <v>0</v>
      </c>
      <c r="F5999" s="182">
        <f>Cartilha_GLOBAL!$F5999</f>
        <v>0</v>
      </c>
      <c r="G5999" s="108"/>
      <c r="H5999" s="107">
        <f t="shared" si="373"/>
        <v>0</v>
      </c>
      <c r="I5999" s="184">
        <f t="shared" si="374"/>
        <v>0</v>
      </c>
      <c r="J5999" s="142"/>
      <c r="K5999" s="228"/>
      <c r="L5999" s="7" t="str">
        <f t="shared" si="375"/>
        <v/>
      </c>
      <c r="M5999" s="7" t="str">
        <f t="shared" si="376"/>
        <v/>
      </c>
      <c r="N5999" s="7" t="str">
        <f>Cartilha_GLOBAL!N5999</f>
        <v/>
      </c>
      <c r="O5999" s="144"/>
      <c r="Q5999" s="151"/>
      <c r="R5999" s="152">
        <v>0</v>
      </c>
      <c r="T5999" s="153">
        <f>IF(Cartilha_GLOBAL!R5999=0,0,IF(Cartilha_GLOBAL!R5999&gt;0,"c","b"))</f>
        <v>0</v>
      </c>
    </row>
    <row r="6000" ht="13.5" spans="1:20">
      <c r="A6000" s="84" t="str">
        <f>Cartilha_GLOBAL!A6000</f>
        <v>10</v>
      </c>
      <c r="B6000" s="85">
        <f>Cartilha_GLOBAL!B6000</f>
        <v>0</v>
      </c>
      <c r="C6000" s="86" t="s">
        <v>46</v>
      </c>
      <c r="D6000" s="87">
        <f>Cartilha_GLOBAL!D6000</f>
        <v>0</v>
      </c>
      <c r="E6000" s="175">
        <f>Cartilha_GLOBAL!$E6000</f>
        <v>0</v>
      </c>
      <c r="F6000" s="176">
        <f>Cartilha_GLOBAL!$F6000</f>
        <v>0</v>
      </c>
      <c r="G6000" s="90"/>
      <c r="H6000" s="90">
        <f t="shared" si="373"/>
        <v>0</v>
      </c>
      <c r="I6000" s="136">
        <f t="shared" si="374"/>
        <v>0</v>
      </c>
      <c r="J6000" s="137">
        <f>SUM(I6003:I6793)</f>
        <v>179301.77</v>
      </c>
      <c r="K6000" s="145" t="str">
        <f>IF(J6000&gt;0,"X","")</f>
        <v>X</v>
      </c>
      <c r="L6000" s="7" t="str">
        <f t="shared" si="375"/>
        <v>x</v>
      </c>
      <c r="M6000" s="7" t="str">
        <f t="shared" si="376"/>
        <v>x</v>
      </c>
      <c r="N6000" s="7" t="str">
        <f>Cartilha_GLOBAL!N6000</f>
        <v>x</v>
      </c>
      <c r="O6000" s="144"/>
      <c r="Q6000" s="151"/>
      <c r="R6000" s="152">
        <v>0</v>
      </c>
      <c r="T6000" s="153">
        <f>IF(Cartilha_GLOBAL!R6000=0,0,IF(Cartilha_GLOBAL!R6000&gt;0,"c","b"))</f>
        <v>0</v>
      </c>
    </row>
    <row r="6001" ht="12.75" spans="1:20">
      <c r="A6001" s="211" t="str">
        <f>Cartilha_GLOBAL!A6001</f>
        <v>10.1</v>
      </c>
      <c r="B6001" s="100">
        <f>Cartilha_GLOBAL!B6001</f>
        <v>0</v>
      </c>
      <c r="C6001" s="212" t="str">
        <f>Cartilha_GLOBAL!C6001</f>
        <v>REVESTIMENTOS E ISOLAMENTOS DE PAREDES E TETOS</v>
      </c>
      <c r="D6001" s="156">
        <f>Cartilha_GLOBAL!D6001</f>
        <v>0</v>
      </c>
      <c r="E6001" s="105">
        <f>Cartilha_GLOBAL!$E6001</f>
        <v>0</v>
      </c>
      <c r="F6001" s="182">
        <f>Cartilha_GLOBAL!$F6001</f>
        <v>0</v>
      </c>
      <c r="G6001" s="187"/>
      <c r="H6001" s="187">
        <f t="shared" si="373"/>
        <v>0</v>
      </c>
      <c r="I6001" s="188">
        <f t="shared" si="374"/>
        <v>0</v>
      </c>
      <c r="J6001" s="142"/>
      <c r="K6001" s="145" t="str">
        <f>IF(SUM(I6002:I6164)&gt;0,"xx","")</f>
        <v>xx</v>
      </c>
      <c r="L6001" s="7" t="str">
        <f t="shared" si="375"/>
        <v>x</v>
      </c>
      <c r="M6001" s="7" t="str">
        <f t="shared" si="376"/>
        <v>x</v>
      </c>
      <c r="N6001" s="7" t="str">
        <f>Cartilha_GLOBAL!N6001</f>
        <v>x</v>
      </c>
      <c r="O6001" s="144"/>
      <c r="Q6001" s="151"/>
      <c r="R6001" s="152">
        <v>0</v>
      </c>
      <c r="T6001" s="153">
        <f>IF(Cartilha_GLOBAL!R6001=0,0,IF(Cartilha_GLOBAL!R6001&gt;0,"c","b"))</f>
        <v>0</v>
      </c>
    </row>
    <row r="6002" ht="12.75" hidden="1" spans="1:20">
      <c r="A6002" s="225" t="str">
        <f>Cartilha_GLOBAL!A6002</f>
        <v>10.1.1</v>
      </c>
      <c r="B6002" s="100">
        <f>Cartilha_GLOBAL!B6002</f>
        <v>0</v>
      </c>
      <c r="C6002" s="201" t="str">
        <f>Cartilha_GLOBAL!C6002</f>
        <v>MANUTENCAO / REPAROS - REVESTIMENTOS E ISOLAMENTOS DE PAREDES E TETOS</v>
      </c>
      <c r="D6002" s="94">
        <f>Cartilha_GLOBAL!D6002</f>
        <v>0</v>
      </c>
      <c r="E6002" s="105">
        <f>Cartilha_GLOBAL!$E6002</f>
        <v>0</v>
      </c>
      <c r="F6002" s="182">
        <f>Cartilha_GLOBAL!$F6002</f>
        <v>0</v>
      </c>
      <c r="G6002" s="187"/>
      <c r="H6002" s="187">
        <f t="shared" si="373"/>
        <v>0</v>
      </c>
      <c r="I6002" s="188">
        <f t="shared" si="374"/>
        <v>0</v>
      </c>
      <c r="J6002" s="142"/>
      <c r="K6002" s="145" t="str">
        <f>IF(SUM(I6002:I6002)&gt;0,"xx","")</f>
        <v/>
      </c>
      <c r="L6002" s="7" t="str">
        <f t="shared" si="375"/>
        <v/>
      </c>
      <c r="M6002" s="7" t="str">
        <f t="shared" si="376"/>
        <v/>
      </c>
      <c r="N6002" s="7" t="str">
        <f>Cartilha_GLOBAL!N6002</f>
        <v/>
      </c>
      <c r="O6002" s="144"/>
      <c r="Q6002" s="151"/>
      <c r="R6002" s="152">
        <v>0</v>
      </c>
      <c r="T6002" s="153">
        <f>IF(Cartilha_GLOBAL!R6002=0,0,IF(Cartilha_GLOBAL!R6002&gt;0,"c","b"))</f>
        <v>0</v>
      </c>
    </row>
    <row r="6003" ht="12.75" spans="1:20">
      <c r="A6003" s="154" t="str">
        <f>Cartilha_GLOBAL!A6003</f>
        <v>10.1.2</v>
      </c>
      <c r="B6003" s="100">
        <f>Cartilha_GLOBAL!B6003</f>
        <v>0</v>
      </c>
      <c r="C6003" s="161" t="str">
        <f>Cartilha_GLOBAL!C6003</f>
        <v>CHAPISCO</v>
      </c>
      <c r="D6003" s="94">
        <f>Cartilha_GLOBAL!D6003</f>
        <v>0</v>
      </c>
      <c r="E6003" s="105">
        <f>Cartilha_GLOBAL!$E6003</f>
        <v>0</v>
      </c>
      <c r="F6003" s="182">
        <f>Cartilha_GLOBAL!$F6003</f>
        <v>0</v>
      </c>
      <c r="G6003" s="187"/>
      <c r="H6003" s="187">
        <f t="shared" si="373"/>
        <v>0</v>
      </c>
      <c r="I6003" s="188">
        <f t="shared" si="374"/>
        <v>0</v>
      </c>
      <c r="J6003" s="142"/>
      <c r="K6003" s="145" t="str">
        <f>IF(SUM(I6004:I6035)&gt;0,"xx","")</f>
        <v>xx</v>
      </c>
      <c r="L6003" s="7" t="str">
        <f t="shared" si="375"/>
        <v>x</v>
      </c>
      <c r="M6003" s="7" t="str">
        <f t="shared" si="376"/>
        <v>x</v>
      </c>
      <c r="N6003" s="7" t="str">
        <f>Cartilha_GLOBAL!N6003</f>
        <v>x</v>
      </c>
      <c r="O6003" s="144"/>
      <c r="Q6003" s="151"/>
      <c r="R6003" s="152">
        <v>0</v>
      </c>
      <c r="T6003" s="153">
        <f>IF(Cartilha_GLOBAL!R6003=0,0,IF(Cartilha_GLOBAL!R6003&gt;0,"c","b"))</f>
        <v>0</v>
      </c>
    </row>
    <row r="6004" ht="22.5" hidden="1" spans="1:20">
      <c r="A6004" s="158">
        <f>Cartilha_GLOBAL!A6004</f>
        <v>87871</v>
      </c>
      <c r="B6004" s="100" t="str">
        <f>Cartilha_GLOBAL!B6004</f>
        <v>SINAPI</v>
      </c>
      <c r="C6004" s="104" t="str">
        <f>Cartilha_GLOBAL!C6004</f>
        <v>CHAPISCO APLICADO SOMENTE EM ESTRUTURAS DE CONCRETO EM ALVENARIAS INTERNAS, COM DESEMPENADEIRA DENTADA. ARGAMASSA INDUSTRIALIZADA COM PREPARO MANUAL. AF_06/2014</v>
      </c>
      <c r="D6004" s="94" t="str">
        <f>Cartilha_GLOBAL!D6004</f>
        <v>M2</v>
      </c>
      <c r="E6004" s="105">
        <f>Cartilha_GLOBAL!$E6004</f>
        <v>14.34</v>
      </c>
      <c r="F6004" s="182">
        <f>Cartilha_GLOBAL!$F6004</f>
        <v>17.6</v>
      </c>
      <c r="G6004" s="108"/>
      <c r="H6004" s="107">
        <f t="shared" si="373"/>
        <v>0</v>
      </c>
      <c r="I6004" s="143">
        <f t="shared" si="374"/>
        <v>0</v>
      </c>
      <c r="J6004" s="142"/>
      <c r="K6004" s="228"/>
      <c r="L6004" s="7" t="str">
        <f t="shared" si="375"/>
        <v/>
      </c>
      <c r="M6004" s="7" t="str">
        <f t="shared" si="376"/>
        <v/>
      </c>
      <c r="N6004" s="7" t="str">
        <f>Cartilha_GLOBAL!N6004</f>
        <v/>
      </c>
      <c r="O6004" s="144"/>
      <c r="Q6004" s="151"/>
      <c r="R6004" s="152">
        <v>0</v>
      </c>
      <c r="T6004" s="153">
        <f>IF(Cartilha_GLOBAL!R6004=0,0,IF(Cartilha_GLOBAL!R6004&gt;0,"c","b"))</f>
        <v>0</v>
      </c>
    </row>
    <row r="6005" ht="33.75" hidden="1" spans="1:20">
      <c r="A6005" s="158">
        <f>Cartilha_GLOBAL!A6005</f>
        <v>87872</v>
      </c>
      <c r="B6005" s="100" t="str">
        <f>Cartilha_GLOBAL!B6005</f>
        <v>SINAPI</v>
      </c>
      <c r="C6005" s="104" t="str">
        <f>Cartilha_GLOBAL!C6005</f>
        <v>CHAPISCO APLICADO SOMENTE EM ESTRUTURAS DE CONCRETO EM ALVENARIAS INTERNAS, COM DESEMPENADEIRA DENTADA.  ARGAMASSA INDUSTRIALIZADA COM PREPARO EM MISTURADOR 300 KG. AF_06/2014</v>
      </c>
      <c r="D6005" s="94" t="str">
        <f>Cartilha_GLOBAL!D6005</f>
        <v>M2</v>
      </c>
      <c r="E6005" s="105">
        <f>Cartilha_GLOBAL!$E6005</f>
        <v>13.49</v>
      </c>
      <c r="F6005" s="182">
        <f>Cartilha_GLOBAL!$F6005</f>
        <v>16.56</v>
      </c>
      <c r="G6005" s="108"/>
      <c r="H6005" s="107">
        <f t="shared" si="373"/>
        <v>0</v>
      </c>
      <c r="I6005" s="143">
        <f t="shared" si="374"/>
        <v>0</v>
      </c>
      <c r="J6005" s="142"/>
      <c r="K6005" s="228"/>
      <c r="L6005" s="7" t="str">
        <f t="shared" si="375"/>
        <v/>
      </c>
      <c r="M6005" s="7" t="str">
        <f t="shared" si="376"/>
        <v/>
      </c>
      <c r="N6005" s="7" t="str">
        <f>Cartilha_GLOBAL!N6005</f>
        <v/>
      </c>
      <c r="O6005" s="144"/>
      <c r="Q6005" s="151"/>
      <c r="R6005" s="152">
        <v>0</v>
      </c>
      <c r="T6005" s="153">
        <f>IF(Cartilha_GLOBAL!R6005=0,0,IF(Cartilha_GLOBAL!R6005&gt;0,"c","b"))</f>
        <v>0</v>
      </c>
    </row>
    <row r="6006" ht="33.75" hidden="1" spans="1:20">
      <c r="A6006" s="158">
        <f>Cartilha_GLOBAL!A6006</f>
        <v>87873</v>
      </c>
      <c r="B6006" s="100" t="str">
        <f>Cartilha_GLOBAL!B6006</f>
        <v>SINAPI</v>
      </c>
      <c r="C6006" s="104" t="str">
        <f>Cartilha_GLOBAL!C6006</f>
        <v>CHAPISCO APLICADO EM ALVENARIAS E ESTRUTURAS DE CONCRETO INTERNAS, COM ROLO PARA TEXTURA ACRÍLICA.  ARGAMASSA TRAÇO 1:4 E EMULSÃO POLIMÉRICA (ADESIVO) COM PREPARO MANUAL. AF_06/2014</v>
      </c>
      <c r="D6006" s="94" t="str">
        <f>Cartilha_GLOBAL!D6006</f>
        <v>M2</v>
      </c>
      <c r="E6006" s="105">
        <f>Cartilha_GLOBAL!$E6006</f>
        <v>5.94</v>
      </c>
      <c r="F6006" s="182">
        <f>Cartilha_GLOBAL!$F6006</f>
        <v>7.29</v>
      </c>
      <c r="G6006" s="108"/>
      <c r="H6006" s="107">
        <f t="shared" si="373"/>
        <v>0</v>
      </c>
      <c r="I6006" s="143">
        <f t="shared" si="374"/>
        <v>0</v>
      </c>
      <c r="J6006" s="142"/>
      <c r="K6006" s="228"/>
      <c r="L6006" s="7" t="str">
        <f t="shared" si="375"/>
        <v/>
      </c>
      <c r="M6006" s="7" t="str">
        <f t="shared" si="376"/>
        <v/>
      </c>
      <c r="N6006" s="7" t="str">
        <f>Cartilha_GLOBAL!N6006</f>
        <v/>
      </c>
      <c r="O6006" s="144"/>
      <c r="Q6006" s="151"/>
      <c r="R6006" s="152">
        <v>0</v>
      </c>
      <c r="T6006" s="153">
        <f>IF(Cartilha_GLOBAL!R6006=0,0,IF(Cartilha_GLOBAL!R6006&gt;0,"c","b"))</f>
        <v>0</v>
      </c>
    </row>
    <row r="6007" ht="33.75" hidden="1" spans="1:20">
      <c r="A6007" s="158">
        <f>Cartilha_GLOBAL!A6007</f>
        <v>87874</v>
      </c>
      <c r="B6007" s="100" t="str">
        <f>Cartilha_GLOBAL!B6007</f>
        <v>SINAPI</v>
      </c>
      <c r="C6007" s="104" t="str">
        <f>Cartilha_GLOBAL!C6007</f>
        <v>CHAPISCO APLICADO EM ALVENARIAS E ESTRUTURAS DE CONCRETO INTERNAS, COM ROLO PARA TEXTURA ACRÍLICA.  ARGAMASSA TRAÇO 1:4 E EMULSÃO POLIMÉRICA (ADESIVO) COM PREPARO EM BETONEIRA 400L. AF_06/2014</v>
      </c>
      <c r="D6007" s="94" t="str">
        <f>Cartilha_GLOBAL!D6007</f>
        <v>M2</v>
      </c>
      <c r="E6007" s="105">
        <f>Cartilha_GLOBAL!$E6007</f>
        <v>5.75</v>
      </c>
      <c r="F6007" s="182">
        <f>Cartilha_GLOBAL!$F6007</f>
        <v>7.06</v>
      </c>
      <c r="G6007" s="108"/>
      <c r="H6007" s="107">
        <f t="shared" si="373"/>
        <v>0</v>
      </c>
      <c r="I6007" s="143">
        <f t="shared" si="374"/>
        <v>0</v>
      </c>
      <c r="J6007" s="142"/>
      <c r="K6007" s="228"/>
      <c r="L6007" s="7" t="str">
        <f t="shared" si="375"/>
        <v/>
      </c>
      <c r="M6007" s="7" t="str">
        <f t="shared" si="376"/>
        <v/>
      </c>
      <c r="N6007" s="7" t="str">
        <f>Cartilha_GLOBAL!N6007</f>
        <v/>
      </c>
      <c r="O6007" s="144"/>
      <c r="Q6007" s="151"/>
      <c r="R6007" s="152">
        <v>0</v>
      </c>
      <c r="T6007" s="153">
        <f>IF(Cartilha_GLOBAL!R6007=0,0,IF(Cartilha_GLOBAL!R6007&gt;0,"c","b"))</f>
        <v>0</v>
      </c>
    </row>
    <row r="6008" ht="22.5" hidden="1" spans="1:20">
      <c r="A6008" s="158">
        <f>Cartilha_GLOBAL!A6008</f>
        <v>87876</v>
      </c>
      <c r="B6008" s="100" t="str">
        <f>Cartilha_GLOBAL!B6008</f>
        <v>SINAPI</v>
      </c>
      <c r="C6008" s="104" t="str">
        <f>Cartilha_GLOBAL!C6008</f>
        <v>CHAPISCO APLICADO EM ALVENARIAS E ESTRUTURAS DE CONCRETO INTERNAS, COM ROLO PARA TEXTURA ACRÍLICA.  ARGAMASSA INDUSTRIALIZADA COM PREPARO MANUAL. AF_06/2014</v>
      </c>
      <c r="D6008" s="94" t="str">
        <f>Cartilha_GLOBAL!D6008</f>
        <v>M2</v>
      </c>
      <c r="E6008" s="105">
        <f>Cartilha_GLOBAL!$E6008</f>
        <v>8.47</v>
      </c>
      <c r="F6008" s="182">
        <f>Cartilha_GLOBAL!$F6008</f>
        <v>10.4</v>
      </c>
      <c r="G6008" s="108"/>
      <c r="H6008" s="107">
        <f t="shared" si="373"/>
        <v>0</v>
      </c>
      <c r="I6008" s="143">
        <f t="shared" si="374"/>
        <v>0</v>
      </c>
      <c r="J6008" s="142"/>
      <c r="K6008" s="228"/>
      <c r="L6008" s="7" t="str">
        <f t="shared" si="375"/>
        <v/>
      </c>
      <c r="M6008" s="7" t="str">
        <f t="shared" si="376"/>
        <v/>
      </c>
      <c r="N6008" s="7" t="str">
        <f>Cartilha_GLOBAL!N6008</f>
        <v/>
      </c>
      <c r="O6008" s="144"/>
      <c r="Q6008" s="151"/>
      <c r="R6008" s="152">
        <v>0</v>
      </c>
      <c r="T6008" s="153">
        <f>IF(Cartilha_GLOBAL!R6008=0,0,IF(Cartilha_GLOBAL!R6008&gt;0,"c","b"))</f>
        <v>0</v>
      </c>
    </row>
    <row r="6009" ht="33.75" hidden="1" spans="1:20">
      <c r="A6009" s="158">
        <f>Cartilha_GLOBAL!A6009</f>
        <v>87877</v>
      </c>
      <c r="B6009" s="100" t="str">
        <f>Cartilha_GLOBAL!B6009</f>
        <v>SINAPI</v>
      </c>
      <c r="C6009" s="104" t="str">
        <f>Cartilha_GLOBAL!C6009</f>
        <v>CHAPISCO APLICADO EM ALVENARIAS E ESTRUTURAS DE CONCRETO INTERNAS, COM ROLO PARA TEXTURA ACRÍLICA.  ARGAMASSA INDUSTRIALIZADA COM PREPARO EM MISTURADOR 300 KG. AF_06/2014</v>
      </c>
      <c r="D6009" s="94" t="str">
        <f>Cartilha_GLOBAL!D6009</f>
        <v>M2</v>
      </c>
      <c r="E6009" s="105">
        <f>Cartilha_GLOBAL!$E6009</f>
        <v>8.06</v>
      </c>
      <c r="F6009" s="182">
        <f>Cartilha_GLOBAL!$F6009</f>
        <v>9.89</v>
      </c>
      <c r="G6009" s="108"/>
      <c r="H6009" s="107">
        <f t="shared" si="373"/>
        <v>0</v>
      </c>
      <c r="I6009" s="143">
        <f t="shared" si="374"/>
        <v>0</v>
      </c>
      <c r="J6009" s="142"/>
      <c r="K6009" s="228"/>
      <c r="L6009" s="7" t="str">
        <f t="shared" si="375"/>
        <v/>
      </c>
      <c r="M6009" s="7" t="str">
        <f t="shared" si="376"/>
        <v/>
      </c>
      <c r="N6009" s="7" t="str">
        <f>Cartilha_GLOBAL!N6009</f>
        <v/>
      </c>
      <c r="O6009" s="144"/>
      <c r="Q6009" s="151"/>
      <c r="R6009" s="152">
        <v>0</v>
      </c>
      <c r="T6009" s="153">
        <f>IF(Cartilha_GLOBAL!R6009=0,0,IF(Cartilha_GLOBAL!R6009&gt;0,"c","b"))</f>
        <v>0</v>
      </c>
    </row>
    <row r="6010" ht="22.5" hidden="1" spans="1:20">
      <c r="A6010" s="158">
        <f>Cartilha_GLOBAL!A6010</f>
        <v>87878</v>
      </c>
      <c r="B6010" s="100" t="str">
        <f>Cartilha_GLOBAL!B6010</f>
        <v>SINAPI</v>
      </c>
      <c r="C6010" s="104" t="str">
        <f>Cartilha_GLOBAL!C6010</f>
        <v>CHAPISCO APLICADO EM ALVENARIAS E ESTRUTURAS DE CONCRETO INTERNAS, COM COLHER DE PEDREIRO.  ARGAMASSA TRAÇO 1:3 COM PREPARO MANUAL. AF_10/2022</v>
      </c>
      <c r="D6010" s="94" t="str">
        <f>Cartilha_GLOBAL!D6010</f>
        <v>M2</v>
      </c>
      <c r="E6010" s="105">
        <f>Cartilha_GLOBAL!$E6010</f>
        <v>5.21</v>
      </c>
      <c r="F6010" s="182">
        <f>Cartilha_GLOBAL!$F6010</f>
        <v>6.39</v>
      </c>
      <c r="G6010" s="108"/>
      <c r="H6010" s="107">
        <f t="shared" si="373"/>
        <v>0</v>
      </c>
      <c r="I6010" s="143">
        <f t="shared" si="374"/>
        <v>0</v>
      </c>
      <c r="J6010" s="142"/>
      <c r="K6010" s="145"/>
      <c r="L6010" s="7" t="str">
        <f t="shared" si="375"/>
        <v/>
      </c>
      <c r="M6010" s="7" t="str">
        <f t="shared" si="376"/>
        <v/>
      </c>
      <c r="N6010" s="7" t="str">
        <f>Cartilha_GLOBAL!N6010</f>
        <v/>
      </c>
      <c r="O6010" s="144"/>
      <c r="Q6010" s="151"/>
      <c r="R6010" s="152">
        <v>0</v>
      </c>
      <c r="T6010" s="153">
        <f>IF(Cartilha_GLOBAL!R6010=0,0,IF(Cartilha_GLOBAL!R6010&gt;0,"c","b"))</f>
        <v>0</v>
      </c>
    </row>
    <row r="6011" ht="22.5" hidden="1" spans="1:20">
      <c r="A6011" s="158">
        <f>Cartilha_GLOBAL!A6011</f>
        <v>87879</v>
      </c>
      <c r="B6011" s="100" t="str">
        <f>Cartilha_GLOBAL!B6011</f>
        <v>SINAPI</v>
      </c>
      <c r="C6011" s="104" t="str">
        <f>Cartilha_GLOBAL!C6011</f>
        <v>CHAPISCO APLICADO EM ALVENARIAS E ESTRUTURAS DE CONCRETO INTERNAS, COM COLHER DE PEDREIRO.  ARGAMASSA TRAÇO 1:3 COM PREPARO EM BETONEIRA 400L. AF_10/2022</v>
      </c>
      <c r="D6011" s="94" t="str">
        <f>Cartilha_GLOBAL!D6011</f>
        <v>M2</v>
      </c>
      <c r="E6011" s="105">
        <f>Cartilha_GLOBAL!$E6011</f>
        <v>4.6</v>
      </c>
      <c r="F6011" s="182">
        <f>Cartilha_GLOBAL!$F6011</f>
        <v>5.65</v>
      </c>
      <c r="G6011" s="108"/>
      <c r="H6011" s="107">
        <f t="shared" si="373"/>
        <v>0</v>
      </c>
      <c r="I6011" s="143">
        <f t="shared" si="374"/>
        <v>0</v>
      </c>
      <c r="J6011" s="142"/>
      <c r="K6011" s="228"/>
      <c r="L6011" s="7" t="str">
        <f t="shared" si="375"/>
        <v/>
      </c>
      <c r="M6011" s="7" t="str">
        <f t="shared" si="376"/>
        <v/>
      </c>
      <c r="N6011" s="7" t="str">
        <f>Cartilha_GLOBAL!N6011</f>
        <v/>
      </c>
      <c r="O6011" s="144"/>
      <c r="Q6011" s="151"/>
      <c r="R6011" s="152">
        <v>0</v>
      </c>
      <c r="T6011" s="153">
        <f>IF(Cartilha_GLOBAL!R6011=0,0,IF(Cartilha_GLOBAL!R6011&gt;0,"c","b"))</f>
        <v>0</v>
      </c>
    </row>
    <row r="6012" ht="22.5" hidden="1" spans="1:20">
      <c r="A6012" s="158">
        <f>Cartilha_GLOBAL!A6012</f>
        <v>87881</v>
      </c>
      <c r="B6012" s="100" t="str">
        <f>Cartilha_GLOBAL!B6012</f>
        <v>SINAPI</v>
      </c>
      <c r="C6012" s="104" t="str">
        <f>Cartilha_GLOBAL!C6012</f>
        <v>CHAPISCO APLICADO NO TETO OU EM ALVENARIA E ESTRUTURA, COM ROLO PARA TEXTURA ACRÍLICA. ARGAMASSA TRAÇO 1:4 E EMULSÃO POLIMÉRICA (ADESIVO) COM PREPARO MANUAL. AF_10/2022</v>
      </c>
      <c r="D6012" s="94" t="str">
        <f>Cartilha_GLOBAL!D6012</f>
        <v>M2</v>
      </c>
      <c r="E6012" s="105">
        <f>Cartilha_GLOBAL!$E6012</f>
        <v>7.01</v>
      </c>
      <c r="F6012" s="182">
        <f>Cartilha_GLOBAL!$F6012</f>
        <v>8.6</v>
      </c>
      <c r="G6012" s="108"/>
      <c r="H6012" s="107">
        <f t="shared" si="373"/>
        <v>0</v>
      </c>
      <c r="I6012" s="143">
        <f t="shared" si="374"/>
        <v>0</v>
      </c>
      <c r="J6012" s="142"/>
      <c r="K6012" s="145"/>
      <c r="L6012" s="7" t="str">
        <f t="shared" si="375"/>
        <v/>
      </c>
      <c r="M6012" s="7" t="str">
        <f t="shared" si="376"/>
        <v/>
      </c>
      <c r="N6012" s="7" t="str">
        <f>Cartilha_GLOBAL!N6012</f>
        <v/>
      </c>
      <c r="O6012" s="144"/>
      <c r="Q6012" s="151"/>
      <c r="R6012" s="152">
        <v>0</v>
      </c>
      <c r="T6012" s="153">
        <f>IF(Cartilha_GLOBAL!R6012=0,0,IF(Cartilha_GLOBAL!R6012&gt;0,"c","b"))</f>
        <v>0</v>
      </c>
    </row>
    <row r="6013" ht="33.75" hidden="1" spans="1:20">
      <c r="A6013" s="158">
        <f>Cartilha_GLOBAL!A6013</f>
        <v>87882</v>
      </c>
      <c r="B6013" s="100" t="str">
        <f>Cartilha_GLOBAL!B6013</f>
        <v>SINAPI</v>
      </c>
      <c r="C6013" s="104" t="str">
        <f>Cartilha_GLOBAL!C6013</f>
        <v>CHAPISCO APLICADO NO TETO OU EM ALVENARIA E ESTRUTURA, COM ROLO PARA TEXTURA ACRÍLICA. ARGAMASSA TRAÇO 1:4 E EMULSÃO POLIMÉRICA (ADESIVO) COM PREPARO EM BETONEIRA 400L. AF_10/2022</v>
      </c>
      <c r="D6013" s="94" t="str">
        <f>Cartilha_GLOBAL!D6013</f>
        <v>M2</v>
      </c>
      <c r="E6013" s="105">
        <f>Cartilha_GLOBAL!$E6013</f>
        <v>6.8</v>
      </c>
      <c r="F6013" s="182">
        <f>Cartilha_GLOBAL!$F6013</f>
        <v>8.35</v>
      </c>
      <c r="G6013" s="108"/>
      <c r="H6013" s="107">
        <f t="shared" si="373"/>
        <v>0</v>
      </c>
      <c r="I6013" s="143">
        <f t="shared" si="374"/>
        <v>0</v>
      </c>
      <c r="J6013" s="142"/>
      <c r="K6013" s="228"/>
      <c r="L6013" s="7" t="str">
        <f t="shared" si="375"/>
        <v/>
      </c>
      <c r="M6013" s="7" t="str">
        <f t="shared" si="376"/>
        <v/>
      </c>
      <c r="N6013" s="7" t="str">
        <f>Cartilha_GLOBAL!N6013</f>
        <v/>
      </c>
      <c r="O6013" s="144"/>
      <c r="Q6013" s="151"/>
      <c r="R6013" s="152">
        <v>0</v>
      </c>
      <c r="T6013" s="153">
        <f>IF(Cartilha_GLOBAL!R6013=0,0,IF(Cartilha_GLOBAL!R6013&gt;0,"c","b"))</f>
        <v>0</v>
      </c>
    </row>
    <row r="6014" ht="22.5" hidden="1" spans="1:20">
      <c r="A6014" s="158">
        <f>Cartilha_GLOBAL!A6014</f>
        <v>87884</v>
      </c>
      <c r="B6014" s="100" t="str">
        <f>Cartilha_GLOBAL!B6014</f>
        <v>SINAPI</v>
      </c>
      <c r="C6014" s="104" t="str">
        <f>Cartilha_GLOBAL!C6014</f>
        <v>CHAPISCO APLICADO NO TETO OU EM ALVENARIA E ESTRUTURA, COM ROLO PARA TEXTURA ACRÍLICA. ARGAMASSA INDUSTRIALIZADA COM PREPARO MANUAL. AF_10/2022</v>
      </c>
      <c r="D6014" s="94" t="str">
        <f>Cartilha_GLOBAL!D6014</f>
        <v>M2</v>
      </c>
      <c r="E6014" s="105">
        <f>Cartilha_GLOBAL!$E6014</f>
        <v>9.36</v>
      </c>
      <c r="F6014" s="182">
        <f>Cartilha_GLOBAL!$F6014</f>
        <v>11.49</v>
      </c>
      <c r="G6014" s="108"/>
      <c r="H6014" s="107">
        <f t="shared" si="373"/>
        <v>0</v>
      </c>
      <c r="I6014" s="143">
        <f t="shared" si="374"/>
        <v>0</v>
      </c>
      <c r="J6014" s="142"/>
      <c r="K6014" s="228"/>
      <c r="L6014" s="7" t="str">
        <f t="shared" si="375"/>
        <v/>
      </c>
      <c r="M6014" s="7" t="str">
        <f t="shared" si="376"/>
        <v/>
      </c>
      <c r="N6014" s="7" t="str">
        <f>Cartilha_GLOBAL!N6014</f>
        <v/>
      </c>
      <c r="O6014" s="144"/>
      <c r="Q6014" s="151"/>
      <c r="R6014" s="152">
        <v>0</v>
      </c>
      <c r="T6014" s="153">
        <f>IF(Cartilha_GLOBAL!R6014=0,0,IF(Cartilha_GLOBAL!R6014&gt;0,"c","b"))</f>
        <v>0</v>
      </c>
    </row>
    <row r="6015" ht="22.5" hidden="1" spans="1:20">
      <c r="A6015" s="158">
        <f>Cartilha_GLOBAL!A6015</f>
        <v>87885</v>
      </c>
      <c r="B6015" s="100" t="str">
        <f>Cartilha_GLOBAL!B6015</f>
        <v>SINAPI</v>
      </c>
      <c r="C6015" s="104" t="str">
        <f>Cartilha_GLOBAL!C6015</f>
        <v>CHAPISCO APLICADO NO TETO OU EM ALVENARIA E ESTRUTURA, COM ROLO PARA TEXTURA ACRÍLICA. ARGAMASSA INDUSTRIALIZADA COM PREPARO EM MISTURADOR 300 KG. AF_10/2022</v>
      </c>
      <c r="D6015" s="94" t="str">
        <f>Cartilha_GLOBAL!D6015</f>
        <v>M2</v>
      </c>
      <c r="E6015" s="105">
        <f>Cartilha_GLOBAL!$E6015</f>
        <v>8.9</v>
      </c>
      <c r="F6015" s="182">
        <f>Cartilha_GLOBAL!$F6015</f>
        <v>10.92</v>
      </c>
      <c r="G6015" s="108"/>
      <c r="H6015" s="107">
        <f t="shared" si="373"/>
        <v>0</v>
      </c>
      <c r="I6015" s="143">
        <f t="shared" si="374"/>
        <v>0</v>
      </c>
      <c r="J6015" s="142"/>
      <c r="K6015" s="228"/>
      <c r="L6015" s="7" t="str">
        <f t="shared" si="375"/>
        <v/>
      </c>
      <c r="M6015" s="7" t="str">
        <f t="shared" si="376"/>
        <v/>
      </c>
      <c r="N6015" s="7" t="str">
        <f>Cartilha_GLOBAL!N6015</f>
        <v/>
      </c>
      <c r="O6015" s="144"/>
      <c r="Q6015" s="151"/>
      <c r="R6015" s="152">
        <v>0</v>
      </c>
      <c r="T6015" s="153">
        <f>IF(Cartilha_GLOBAL!R6015=0,0,IF(Cartilha_GLOBAL!R6015&gt;0,"c","b"))</f>
        <v>0</v>
      </c>
    </row>
    <row r="6016" ht="22.5" hidden="1" spans="1:20">
      <c r="A6016" s="158">
        <f>Cartilha_GLOBAL!A6016</f>
        <v>87886</v>
      </c>
      <c r="B6016" s="100" t="str">
        <f>Cartilha_GLOBAL!B6016</f>
        <v>SINAPI</v>
      </c>
      <c r="C6016" s="104" t="str">
        <f>Cartilha_GLOBAL!C6016</f>
        <v>CHAPISCO APLICADO NO TETO OU EM ESTRUTURA, COM DESEMPENADEIRA DENTADA. ARGAMASSA INDUSTRIALIZADA COM PREPARO MANUAL. AF_10/2022</v>
      </c>
      <c r="D6016" s="94" t="str">
        <f>Cartilha_GLOBAL!D6016</f>
        <v>M2</v>
      </c>
      <c r="E6016" s="105">
        <f>Cartilha_GLOBAL!$E6016</f>
        <v>16.88</v>
      </c>
      <c r="F6016" s="182">
        <f>Cartilha_GLOBAL!$F6016</f>
        <v>20.72</v>
      </c>
      <c r="G6016" s="108"/>
      <c r="H6016" s="107">
        <f t="shared" si="373"/>
        <v>0</v>
      </c>
      <c r="I6016" s="143">
        <f t="shared" si="374"/>
        <v>0</v>
      </c>
      <c r="J6016" s="142"/>
      <c r="K6016" s="228"/>
      <c r="L6016" s="7" t="str">
        <f t="shared" si="375"/>
        <v/>
      </c>
      <c r="M6016" s="7" t="str">
        <f t="shared" si="376"/>
        <v/>
      </c>
      <c r="N6016" s="7" t="str">
        <f>Cartilha_GLOBAL!N6016</f>
        <v/>
      </c>
      <c r="O6016" s="144"/>
      <c r="Q6016" s="151"/>
      <c r="R6016" s="152">
        <v>0</v>
      </c>
      <c r="T6016" s="153">
        <f>IF(Cartilha_GLOBAL!R6016=0,0,IF(Cartilha_GLOBAL!R6016&gt;0,"c","b"))</f>
        <v>0</v>
      </c>
    </row>
    <row r="6017" ht="22.5" hidden="1" spans="1:20">
      <c r="A6017" s="158">
        <f>Cartilha_GLOBAL!A6017</f>
        <v>87887</v>
      </c>
      <c r="B6017" s="100" t="str">
        <f>Cartilha_GLOBAL!B6017</f>
        <v>SINAPI</v>
      </c>
      <c r="C6017" s="104" t="str">
        <f>Cartilha_GLOBAL!C6017</f>
        <v>CHAPISCO APLICADO NO TETO OU EM ESTRUTURA, COM DESEMPENADEIRA DENTADA. ARGAMASSA INDUSTRIALIZADA COM PREPARO EM MISTURADOR 300 KG. AF_10/2022</v>
      </c>
      <c r="D6017" s="94" t="str">
        <f>Cartilha_GLOBAL!D6017</f>
        <v>M2</v>
      </c>
      <c r="E6017" s="105">
        <f>Cartilha_GLOBAL!$E6017</f>
        <v>15.88</v>
      </c>
      <c r="F6017" s="182">
        <f>Cartilha_GLOBAL!$F6017</f>
        <v>19.49</v>
      </c>
      <c r="G6017" s="108"/>
      <c r="H6017" s="107">
        <f t="shared" si="373"/>
        <v>0</v>
      </c>
      <c r="I6017" s="143">
        <f t="shared" si="374"/>
        <v>0</v>
      </c>
      <c r="J6017" s="142"/>
      <c r="K6017" s="228"/>
      <c r="L6017" s="7" t="str">
        <f t="shared" si="375"/>
        <v/>
      </c>
      <c r="M6017" s="7" t="str">
        <f t="shared" si="376"/>
        <v/>
      </c>
      <c r="N6017" s="7" t="str">
        <f>Cartilha_GLOBAL!N6017</f>
        <v/>
      </c>
      <c r="O6017" s="144"/>
      <c r="Q6017" s="151"/>
      <c r="R6017" s="152">
        <v>0</v>
      </c>
      <c r="T6017" s="153">
        <f>IF(Cartilha_GLOBAL!R6017=0,0,IF(Cartilha_GLOBAL!R6017&gt;0,"c","b"))</f>
        <v>0</v>
      </c>
    </row>
    <row r="6018" ht="33.75" hidden="1" spans="1:20">
      <c r="A6018" s="158">
        <f>Cartilha_GLOBAL!A6018</f>
        <v>87888</v>
      </c>
      <c r="B6018" s="100" t="str">
        <f>Cartilha_GLOBAL!B6018</f>
        <v>SINAPI</v>
      </c>
      <c r="C6018" s="104" t="str">
        <f>Cartilha_GLOBAL!C6018</f>
        <v>CHAPISCO APLICADO EM ALVENARIA (SEM PRESENÇA DE VÃOS) E ESTRUTURAS DE CONCRETO DE FACHADA, COM ROLO PARA TEXTURA ACRÍLICA.  ARGAMASSA TRAÇO 1:4 E EMULSÃO POLIMÉRICA (ADESIVO) COM PREPARO MANUAL. AF_10/2022</v>
      </c>
      <c r="D6018" s="94" t="str">
        <f>Cartilha_GLOBAL!D6018</f>
        <v>M2</v>
      </c>
      <c r="E6018" s="105">
        <f>Cartilha_GLOBAL!$E6018</f>
        <v>8.93</v>
      </c>
      <c r="F6018" s="182">
        <f>Cartilha_GLOBAL!$F6018</f>
        <v>10.96</v>
      </c>
      <c r="G6018" s="108"/>
      <c r="H6018" s="107">
        <f t="shared" si="373"/>
        <v>0</v>
      </c>
      <c r="I6018" s="143">
        <f t="shared" si="374"/>
        <v>0</v>
      </c>
      <c r="J6018" s="142"/>
      <c r="K6018" s="228"/>
      <c r="L6018" s="7" t="str">
        <f t="shared" si="375"/>
        <v/>
      </c>
      <c r="M6018" s="7" t="str">
        <f t="shared" si="376"/>
        <v/>
      </c>
      <c r="N6018" s="7" t="str">
        <f>Cartilha_GLOBAL!N6018</f>
        <v/>
      </c>
      <c r="O6018" s="144"/>
      <c r="Q6018" s="151"/>
      <c r="R6018" s="152">
        <v>0</v>
      </c>
      <c r="T6018" s="153">
        <f>IF(Cartilha_GLOBAL!R6018=0,0,IF(Cartilha_GLOBAL!R6018&gt;0,"c","b"))</f>
        <v>0</v>
      </c>
    </row>
    <row r="6019" ht="33.75" hidden="1" spans="1:20">
      <c r="A6019" s="158">
        <f>Cartilha_GLOBAL!A6019</f>
        <v>87889</v>
      </c>
      <c r="B6019" s="100" t="str">
        <f>Cartilha_GLOBAL!B6019</f>
        <v>SINAPI</v>
      </c>
      <c r="C6019" s="104" t="str">
        <f>Cartilha_GLOBAL!C6019</f>
        <v>CHAPISCO APLICADO EM ALVENARIA (SEM PRESENÇA DE VÃOS) E ESTRUTURAS DE CONCRETO DE FACHADA, COM ROLO PARA TEXTURA ACRÍLICA.  ARGAMASSA TRAÇO 1:4 E EMULSÃO POLIMÉRICA (ADESIVO) COM PREPARO EM BETONEIRA 400L. AF_10/2022</v>
      </c>
      <c r="D6019" s="94" t="str">
        <f>Cartilha_GLOBAL!D6019</f>
        <v>M2</v>
      </c>
      <c r="E6019" s="105">
        <f>Cartilha_GLOBAL!$E6019</f>
        <v>8.72</v>
      </c>
      <c r="F6019" s="182">
        <f>Cartilha_GLOBAL!$F6019</f>
        <v>10.7</v>
      </c>
      <c r="G6019" s="108"/>
      <c r="H6019" s="107">
        <f t="shared" si="373"/>
        <v>0</v>
      </c>
      <c r="I6019" s="143">
        <f t="shared" si="374"/>
        <v>0</v>
      </c>
      <c r="J6019" s="142"/>
      <c r="K6019" s="228"/>
      <c r="L6019" s="7" t="str">
        <f t="shared" si="375"/>
        <v/>
      </c>
      <c r="M6019" s="7" t="str">
        <f t="shared" si="376"/>
        <v/>
      </c>
      <c r="N6019" s="7" t="str">
        <f>Cartilha_GLOBAL!N6019</f>
        <v/>
      </c>
      <c r="O6019" s="144"/>
      <c r="Q6019" s="151"/>
      <c r="R6019" s="152">
        <v>0</v>
      </c>
      <c r="T6019" s="153">
        <f>IF(Cartilha_GLOBAL!R6019=0,0,IF(Cartilha_GLOBAL!R6019&gt;0,"c","b"))</f>
        <v>0</v>
      </c>
    </row>
    <row r="6020" ht="33.75" hidden="1" spans="1:20">
      <c r="A6020" s="158">
        <f>Cartilha_GLOBAL!A6020</f>
        <v>87891</v>
      </c>
      <c r="B6020" s="100" t="str">
        <f>Cartilha_GLOBAL!B6020</f>
        <v>SINAPI</v>
      </c>
      <c r="C6020" s="104" t="str">
        <f>Cartilha_GLOBAL!C6020</f>
        <v>CHAPISCO APLICADO EM ALVENARIA (SEM PRESENÇA DE VÃOS) E ESTRUTURAS DE CONCRETO DE FACHADA, COM ROLO PARA TEXTURA ACRÍLICA. ARGAMASSA INDUSTRIALIZADA COM PREPARO MANUAL. AF_10/2022</v>
      </c>
      <c r="D6020" s="94" t="str">
        <f>Cartilha_GLOBAL!D6020</f>
        <v>M2</v>
      </c>
      <c r="E6020" s="105">
        <f>Cartilha_GLOBAL!$E6020</f>
        <v>11.28</v>
      </c>
      <c r="F6020" s="182">
        <f>Cartilha_GLOBAL!$F6020</f>
        <v>13.85</v>
      </c>
      <c r="G6020" s="108"/>
      <c r="H6020" s="107">
        <f t="shared" si="373"/>
        <v>0</v>
      </c>
      <c r="I6020" s="143">
        <f t="shared" si="374"/>
        <v>0</v>
      </c>
      <c r="J6020" s="142"/>
      <c r="K6020" s="228"/>
      <c r="L6020" s="7" t="str">
        <f t="shared" si="375"/>
        <v/>
      </c>
      <c r="M6020" s="7" t="str">
        <f t="shared" si="376"/>
        <v/>
      </c>
      <c r="N6020" s="7" t="str">
        <f>Cartilha_GLOBAL!N6020</f>
        <v/>
      </c>
      <c r="O6020" s="144"/>
      <c r="Q6020" s="151"/>
      <c r="R6020" s="152">
        <v>0</v>
      </c>
      <c r="T6020" s="153">
        <f>IF(Cartilha_GLOBAL!R6020=0,0,IF(Cartilha_GLOBAL!R6020&gt;0,"c","b"))</f>
        <v>0</v>
      </c>
    </row>
    <row r="6021" ht="33.75" hidden="1" spans="1:20">
      <c r="A6021" s="158">
        <f>Cartilha_GLOBAL!A6021</f>
        <v>87892</v>
      </c>
      <c r="B6021" s="100" t="str">
        <f>Cartilha_GLOBAL!B6021</f>
        <v>SINAPI</v>
      </c>
      <c r="C6021" s="104" t="str">
        <f>Cartilha_GLOBAL!C6021</f>
        <v>CHAPISCO APLICADO EM ALVENARIA (SEM PRESENÇA DE VÃOS) E ESTRUTURAS DE CONCRETO DE FACHADA, COM ROLO PARA TEXTURA ACRÍLICA.  ARGAMASSA INDUSTRIALIZADA COM PREPARO EM MISTURADOR 300 KG. AF_10/2022</v>
      </c>
      <c r="D6021" s="94" t="str">
        <f>Cartilha_GLOBAL!D6021</f>
        <v>M2</v>
      </c>
      <c r="E6021" s="105">
        <f>Cartilha_GLOBAL!$E6021</f>
        <v>10.82</v>
      </c>
      <c r="F6021" s="182">
        <f>Cartilha_GLOBAL!$F6021</f>
        <v>13.28</v>
      </c>
      <c r="G6021" s="108"/>
      <c r="H6021" s="107">
        <f t="shared" si="373"/>
        <v>0</v>
      </c>
      <c r="I6021" s="143">
        <f t="shared" si="374"/>
        <v>0</v>
      </c>
      <c r="J6021" s="142"/>
      <c r="K6021" s="145"/>
      <c r="L6021" s="7" t="str">
        <f t="shared" si="375"/>
        <v/>
      </c>
      <c r="M6021" s="7" t="str">
        <f t="shared" si="376"/>
        <v/>
      </c>
      <c r="N6021" s="7" t="str">
        <f>Cartilha_GLOBAL!N6021</f>
        <v/>
      </c>
      <c r="O6021" s="144"/>
      <c r="Q6021" s="151"/>
      <c r="R6021" s="152">
        <v>0</v>
      </c>
      <c r="T6021" s="153">
        <f>IF(Cartilha_GLOBAL!R6021=0,0,IF(Cartilha_GLOBAL!R6021&gt;0,"c","b"))</f>
        <v>0</v>
      </c>
    </row>
    <row r="6022" ht="22.5" hidden="1" spans="1:20">
      <c r="A6022" s="158">
        <f>Cartilha_GLOBAL!A6022</f>
        <v>87893</v>
      </c>
      <c r="B6022" s="100" t="str">
        <f>Cartilha_GLOBAL!B6022</f>
        <v>SINAPI</v>
      </c>
      <c r="C6022" s="104" t="str">
        <f>Cartilha_GLOBAL!C6022</f>
        <v>CHAPISCO APLICADO EM ALVENARIA (SEM PRESENÇA DE VÃOS) E ESTRUTURAS DE CONCRETO DE FACHADA, COM COLHER DE PEDREIRO.  ARGAMASSA TRAÇO 1:3 COM PREPARO MANUAL. AF_10/2022</v>
      </c>
      <c r="D6022" s="94" t="str">
        <f>Cartilha_GLOBAL!D6022</f>
        <v>M2</v>
      </c>
      <c r="E6022" s="105">
        <f>Cartilha_GLOBAL!$E6022</f>
        <v>8.05</v>
      </c>
      <c r="F6022" s="182">
        <f>Cartilha_GLOBAL!$F6022</f>
        <v>9.88</v>
      </c>
      <c r="G6022" s="108"/>
      <c r="H6022" s="107">
        <f t="shared" si="373"/>
        <v>0</v>
      </c>
      <c r="I6022" s="143">
        <f t="shared" si="374"/>
        <v>0</v>
      </c>
      <c r="J6022" s="142"/>
      <c r="K6022" s="228"/>
      <c r="L6022" s="7" t="str">
        <f t="shared" si="375"/>
        <v/>
      </c>
      <c r="M6022" s="7" t="str">
        <f t="shared" si="376"/>
        <v/>
      </c>
      <c r="N6022" s="7" t="str">
        <f>Cartilha_GLOBAL!N6022</f>
        <v/>
      </c>
      <c r="O6022" s="144"/>
      <c r="Q6022" s="151"/>
      <c r="R6022" s="152">
        <v>0</v>
      </c>
      <c r="T6022" s="153">
        <f>IF(Cartilha_GLOBAL!R6022=0,0,IF(Cartilha_GLOBAL!R6022&gt;0,"c","b"))</f>
        <v>0</v>
      </c>
    </row>
    <row r="6023" ht="33.75" spans="1:20">
      <c r="A6023" s="158">
        <f>Cartilha_GLOBAL!A6023</f>
        <v>87894</v>
      </c>
      <c r="B6023" s="100" t="str">
        <f>Cartilha_GLOBAL!B6023</f>
        <v>SINAPI</v>
      </c>
      <c r="C6023" s="104" t="str">
        <f>Cartilha_GLOBAL!C6023</f>
        <v>CHAPISCO APLICADO EM ALVENARIA (SEM PRESENÇA DE VÃOS) E ESTRUTURAS DE CONCRETO DE FACHADA, COM COLHER DE PEDREIRO.  ARGAMASSA TRAÇO 1:3 COM PREPARO EM BETONEIRA 400L. AF_10/2022</v>
      </c>
      <c r="D6023" s="94" t="str">
        <f>Cartilha_GLOBAL!D6023</f>
        <v>M2</v>
      </c>
      <c r="E6023" s="105">
        <f>Cartilha_GLOBAL!$E6023</f>
        <v>7.44</v>
      </c>
      <c r="F6023" s="182">
        <f>Cartilha_GLOBAL!$F6023</f>
        <v>9.13</v>
      </c>
      <c r="G6023" s="108">
        <v>20.75</v>
      </c>
      <c r="H6023" s="107">
        <f t="shared" si="373"/>
        <v>9.13</v>
      </c>
      <c r="I6023" s="143">
        <f t="shared" si="374"/>
        <v>189.45</v>
      </c>
      <c r="J6023" s="142"/>
      <c r="K6023" s="145"/>
      <c r="L6023" s="7" t="str">
        <f t="shared" si="375"/>
        <v>x</v>
      </c>
      <c r="M6023" s="7" t="str">
        <f t="shared" si="376"/>
        <v>x</v>
      </c>
      <c r="N6023" s="7" t="str">
        <f>Cartilha_GLOBAL!N6023</f>
        <v>x</v>
      </c>
      <c r="O6023" s="144"/>
      <c r="Q6023" s="151"/>
      <c r="R6023" s="152">
        <v>0</v>
      </c>
      <c r="T6023" s="153">
        <f>IF(Cartilha_GLOBAL!R6023=0,0,IF(Cartilha_GLOBAL!R6023&gt;0,"c","b"))</f>
        <v>0</v>
      </c>
    </row>
    <row r="6024" ht="33.75" hidden="1" spans="1:20">
      <c r="A6024" s="158">
        <f>Cartilha_GLOBAL!A6024</f>
        <v>87896</v>
      </c>
      <c r="B6024" s="100" t="str">
        <f>Cartilha_GLOBAL!B6024</f>
        <v>SINAPI</v>
      </c>
      <c r="C6024" s="104" t="str">
        <f>Cartilha_GLOBAL!C6024</f>
        <v>CHAPISCO APLICADO EM ALVENARIA (SEM PRESENÇA DE VÃOS) E ESTRUTURAS DE CONCRETO DE FACHADA, COM EQUIPAMENTO DE PROJEÇÃO. ARGAMASSA TRAÇO 1:3 COM PREPARO MANUAL. AF_10/2022</v>
      </c>
      <c r="D6024" s="94" t="str">
        <f>Cartilha_GLOBAL!D6024</f>
        <v>M2</v>
      </c>
      <c r="E6024" s="105">
        <f>Cartilha_GLOBAL!$E6024</f>
        <v>5.82</v>
      </c>
      <c r="F6024" s="182">
        <f>Cartilha_GLOBAL!$F6024</f>
        <v>7.14</v>
      </c>
      <c r="G6024" s="108"/>
      <c r="H6024" s="107">
        <f t="shared" si="373"/>
        <v>0</v>
      </c>
      <c r="I6024" s="143">
        <f t="shared" si="374"/>
        <v>0</v>
      </c>
      <c r="J6024" s="142"/>
      <c r="K6024" s="145"/>
      <c r="L6024" s="7" t="str">
        <f t="shared" si="375"/>
        <v/>
      </c>
      <c r="M6024" s="7" t="str">
        <f t="shared" si="376"/>
        <v/>
      </c>
      <c r="N6024" s="7" t="str">
        <f>Cartilha_GLOBAL!N6024</f>
        <v/>
      </c>
      <c r="O6024" s="144"/>
      <c r="Q6024" s="151"/>
      <c r="R6024" s="152">
        <v>0</v>
      </c>
      <c r="T6024" s="153">
        <f>IF(Cartilha_GLOBAL!R6024=0,0,IF(Cartilha_GLOBAL!R6024&gt;0,"c","b"))</f>
        <v>0</v>
      </c>
    </row>
    <row r="6025" ht="33.75" hidden="1" spans="1:20">
      <c r="A6025" s="158">
        <f>Cartilha_GLOBAL!A6025</f>
        <v>87897</v>
      </c>
      <c r="B6025" s="100" t="str">
        <f>Cartilha_GLOBAL!B6025</f>
        <v>SINAPI</v>
      </c>
      <c r="C6025" s="104" t="str">
        <f>Cartilha_GLOBAL!C6025</f>
        <v>CHAPISCO APLICADO EM ALVENARIA (SEM PRESENÇA DE VÃOS) E ESTRUTURAS DE CONCRETO DE FACHADA, COM EQUIPAMENTO DE PROJEÇÃO.  ARGAMASSA TRAÇO 1:3 COM PREPARO EM BETONEIRA 400 L. AF_10/2022</v>
      </c>
      <c r="D6025" s="94" t="str">
        <f>Cartilha_GLOBAL!D6025</f>
        <v>M2</v>
      </c>
      <c r="E6025" s="105">
        <f>Cartilha_GLOBAL!$E6025</f>
        <v>5.21</v>
      </c>
      <c r="F6025" s="182">
        <f>Cartilha_GLOBAL!$F6025</f>
        <v>6.39</v>
      </c>
      <c r="G6025" s="108"/>
      <c r="H6025" s="107">
        <f t="shared" si="373"/>
        <v>0</v>
      </c>
      <c r="I6025" s="143">
        <f t="shared" si="374"/>
        <v>0</v>
      </c>
      <c r="J6025" s="142"/>
      <c r="K6025" s="145"/>
      <c r="L6025" s="7" t="str">
        <f t="shared" si="375"/>
        <v/>
      </c>
      <c r="M6025" s="7" t="str">
        <f t="shared" si="376"/>
        <v/>
      </c>
      <c r="N6025" s="7" t="str">
        <f>Cartilha_GLOBAL!N6025</f>
        <v/>
      </c>
      <c r="O6025" s="144"/>
      <c r="Q6025" s="151"/>
      <c r="R6025" s="152">
        <v>0</v>
      </c>
      <c r="T6025" s="153">
        <f>IF(Cartilha_GLOBAL!R6025=0,0,IF(Cartilha_GLOBAL!R6025&gt;0,"c","b"))</f>
        <v>0</v>
      </c>
    </row>
    <row r="6026" ht="33.75" hidden="1" spans="1:20">
      <c r="A6026" s="158">
        <f>Cartilha_GLOBAL!A6026</f>
        <v>87899</v>
      </c>
      <c r="B6026" s="100" t="str">
        <f>Cartilha_GLOBAL!B6026</f>
        <v>SINAPI</v>
      </c>
      <c r="C6026" s="104" t="str">
        <f>Cartilha_GLOBAL!C6026</f>
        <v>CHAPISCO APLICADO EM ALVENARIA (COM PRESENÇA DE VÃOS) E ESTRUTURAS DE CONCRETO DE FACHADA, COM ROLO PARA TEXTURA ACRÍLICA.  ARGAMASSA TRAÇO 1:4 E EMULSÃO POLIMÉRICA (ADESIVO) COM PREPARO MANUAL. AF_10/2022</v>
      </c>
      <c r="D6026" s="94" t="str">
        <f>Cartilha_GLOBAL!D6026</f>
        <v>M2</v>
      </c>
      <c r="E6026" s="105">
        <f>Cartilha_GLOBAL!$E6026</f>
        <v>9.77</v>
      </c>
      <c r="F6026" s="182">
        <f>Cartilha_GLOBAL!$F6026</f>
        <v>11.99</v>
      </c>
      <c r="G6026" s="108"/>
      <c r="H6026" s="107">
        <f t="shared" si="373"/>
        <v>0</v>
      </c>
      <c r="I6026" s="143">
        <f t="shared" si="374"/>
        <v>0</v>
      </c>
      <c r="J6026" s="142"/>
      <c r="K6026" s="228"/>
      <c r="L6026" s="7" t="str">
        <f t="shared" si="375"/>
        <v/>
      </c>
      <c r="M6026" s="7" t="str">
        <f t="shared" si="376"/>
        <v/>
      </c>
      <c r="N6026" s="7" t="str">
        <f>Cartilha_GLOBAL!N6026</f>
        <v/>
      </c>
      <c r="O6026" s="144"/>
      <c r="Q6026" s="151"/>
      <c r="R6026" s="152">
        <v>0</v>
      </c>
      <c r="T6026" s="153">
        <f>IF(Cartilha_GLOBAL!R6026=0,0,IF(Cartilha_GLOBAL!R6026&gt;0,"c","b"))</f>
        <v>0</v>
      </c>
    </row>
    <row r="6027" ht="33.75" hidden="1" spans="1:20">
      <c r="A6027" s="158">
        <f>Cartilha_GLOBAL!A6027</f>
        <v>87900</v>
      </c>
      <c r="B6027" s="100" t="str">
        <f>Cartilha_GLOBAL!B6027</f>
        <v>SINAPI</v>
      </c>
      <c r="C6027" s="104" t="str">
        <f>Cartilha_GLOBAL!C6027</f>
        <v>CHAPISCO APLICADO EM ALVENARIA (COM PRESENÇA DE VÃOS) E ESTRUTURAS DE CONCRETO DE FACHADA, COM ROLO PARA TEXTURA ACRÍLICA.  ARGAMASSA TRAÇO 1:4 E EMULSÃO POLIMÉRICA (ADESIVO) COM PREPARO EM BETONEIRA 400L. AF_10/2022</v>
      </c>
      <c r="D6027" s="94" t="str">
        <f>Cartilha_GLOBAL!D6027</f>
        <v>M2</v>
      </c>
      <c r="E6027" s="105">
        <f>Cartilha_GLOBAL!$E6027</f>
        <v>9.56</v>
      </c>
      <c r="F6027" s="182">
        <f>Cartilha_GLOBAL!$F6027</f>
        <v>11.73</v>
      </c>
      <c r="G6027" s="108"/>
      <c r="H6027" s="107">
        <f t="shared" si="373"/>
        <v>0</v>
      </c>
      <c r="I6027" s="143">
        <f t="shared" si="374"/>
        <v>0</v>
      </c>
      <c r="J6027" s="142"/>
      <c r="K6027" s="228"/>
      <c r="L6027" s="7" t="str">
        <f t="shared" si="375"/>
        <v/>
      </c>
      <c r="M6027" s="7" t="str">
        <f t="shared" si="376"/>
        <v/>
      </c>
      <c r="N6027" s="7" t="str">
        <f>Cartilha_GLOBAL!N6027</f>
        <v/>
      </c>
      <c r="O6027" s="144"/>
      <c r="Q6027" s="151"/>
      <c r="R6027" s="152">
        <v>0</v>
      </c>
      <c r="T6027" s="153">
        <f>IF(Cartilha_GLOBAL!R6027=0,0,IF(Cartilha_GLOBAL!R6027&gt;0,"c","b"))</f>
        <v>0</v>
      </c>
    </row>
    <row r="6028" ht="33.75" hidden="1" spans="1:20">
      <c r="A6028" s="158">
        <f>Cartilha_GLOBAL!A6028</f>
        <v>87902</v>
      </c>
      <c r="B6028" s="100" t="str">
        <f>Cartilha_GLOBAL!B6028</f>
        <v>SINAPI</v>
      </c>
      <c r="C6028" s="104" t="str">
        <f>Cartilha_GLOBAL!C6028</f>
        <v>CHAPISCO APLICADO EM ALVENARIA (COM PRESENÇA DE VÃOS) E ESTRUTURAS DE CONCRETO DE FACHADA, COM ROLO PARA TEXTURA ACRÍLICA.  ARGAMASSA INDUSTRIALIZADA COM PREPARO MANUAL. AF_10/2022</v>
      </c>
      <c r="D6028" s="94" t="str">
        <f>Cartilha_GLOBAL!D6028</f>
        <v>M2</v>
      </c>
      <c r="E6028" s="105">
        <f>Cartilha_GLOBAL!$E6028</f>
        <v>12.12</v>
      </c>
      <c r="F6028" s="182">
        <f>Cartilha_GLOBAL!$F6028</f>
        <v>14.88</v>
      </c>
      <c r="G6028" s="108"/>
      <c r="H6028" s="107">
        <f t="shared" si="373"/>
        <v>0</v>
      </c>
      <c r="I6028" s="143">
        <f t="shared" si="374"/>
        <v>0</v>
      </c>
      <c r="J6028" s="142"/>
      <c r="K6028" s="145"/>
      <c r="L6028" s="7" t="str">
        <f t="shared" si="375"/>
        <v/>
      </c>
      <c r="M6028" s="7" t="str">
        <f t="shared" si="376"/>
        <v/>
      </c>
      <c r="N6028" s="7" t="str">
        <f>Cartilha_GLOBAL!N6028</f>
        <v/>
      </c>
      <c r="O6028" s="144"/>
      <c r="Q6028" s="151"/>
      <c r="R6028" s="152">
        <v>0</v>
      </c>
      <c r="T6028" s="153">
        <f>IF(Cartilha_GLOBAL!R6028=0,0,IF(Cartilha_GLOBAL!R6028&gt;0,"c","b"))</f>
        <v>0</v>
      </c>
    </row>
    <row r="6029" ht="33.75" hidden="1" spans="1:20">
      <c r="A6029" s="158">
        <f>Cartilha_GLOBAL!A6029</f>
        <v>87903</v>
      </c>
      <c r="B6029" s="100" t="str">
        <f>Cartilha_GLOBAL!B6029</f>
        <v>SINAPI</v>
      </c>
      <c r="C6029" s="104" t="str">
        <f>Cartilha_GLOBAL!C6029</f>
        <v>CHAPISCO APLICADO EM ALVENARIA (COM PRESENÇA DE VÃOS) E ESTRUTURAS DE CONCRETO DE FACHADA, COM ROLO PARA TEXTURA ACRÍLICA.  ARGAMASSA INDUSTRIALIZADA COM PREPARO EM MISTURADOR 300 KG. AF_10/2022</v>
      </c>
      <c r="D6029" s="94" t="str">
        <f>Cartilha_GLOBAL!D6029</f>
        <v>M2</v>
      </c>
      <c r="E6029" s="105">
        <f>Cartilha_GLOBAL!$E6029</f>
        <v>11.66</v>
      </c>
      <c r="F6029" s="182">
        <f>Cartilha_GLOBAL!$F6029</f>
        <v>14.31</v>
      </c>
      <c r="G6029" s="108"/>
      <c r="H6029" s="107">
        <f t="shared" si="373"/>
        <v>0</v>
      </c>
      <c r="I6029" s="143">
        <f t="shared" si="374"/>
        <v>0</v>
      </c>
      <c r="J6029" s="142"/>
      <c r="K6029" s="228"/>
      <c r="L6029" s="7" t="str">
        <f t="shared" si="375"/>
        <v/>
      </c>
      <c r="M6029" s="7" t="str">
        <f t="shared" si="376"/>
        <v/>
      </c>
      <c r="N6029" s="7" t="str">
        <f>Cartilha_GLOBAL!N6029</f>
        <v/>
      </c>
      <c r="O6029" s="144"/>
      <c r="Q6029" s="151"/>
      <c r="R6029" s="152">
        <v>0</v>
      </c>
      <c r="T6029" s="153">
        <f>IF(Cartilha_GLOBAL!R6029=0,0,IF(Cartilha_GLOBAL!R6029&gt;0,"c","b"))</f>
        <v>0</v>
      </c>
    </row>
    <row r="6030" ht="22.5" hidden="1" spans="1:20">
      <c r="A6030" s="158">
        <f>Cartilha_GLOBAL!A6030</f>
        <v>87904</v>
      </c>
      <c r="B6030" s="100" t="str">
        <f>Cartilha_GLOBAL!B6030</f>
        <v>SINAPI</v>
      </c>
      <c r="C6030" s="104" t="str">
        <f>Cartilha_GLOBAL!C6030</f>
        <v>CHAPISCO APLICADO EM ALVENARIA (COM PRESENÇA DE VÃOS) E ESTRUTURAS DE CONCRETO DE FACHADA, COM COLHER DE PEDREIRO.  ARGAMASSA TRAÇO 1:3 COM PREPARO MANUAL. AF_10/2022</v>
      </c>
      <c r="D6030" s="94" t="str">
        <f>Cartilha_GLOBAL!D6030</f>
        <v>M2</v>
      </c>
      <c r="E6030" s="105">
        <f>Cartilha_GLOBAL!$E6030</f>
        <v>9.41</v>
      </c>
      <c r="F6030" s="182">
        <f>Cartilha_GLOBAL!$F6030</f>
        <v>11.55</v>
      </c>
      <c r="G6030" s="108"/>
      <c r="H6030" s="107">
        <f t="shared" si="373"/>
        <v>0</v>
      </c>
      <c r="I6030" s="143">
        <f t="shared" si="374"/>
        <v>0</v>
      </c>
      <c r="J6030" s="142"/>
      <c r="K6030" s="228"/>
      <c r="L6030" s="7" t="str">
        <f t="shared" si="375"/>
        <v/>
      </c>
      <c r="M6030" s="7" t="str">
        <f t="shared" si="376"/>
        <v/>
      </c>
      <c r="N6030" s="7" t="str">
        <f>Cartilha_GLOBAL!N6030</f>
        <v/>
      </c>
      <c r="O6030" s="144"/>
      <c r="Q6030" s="151"/>
      <c r="R6030" s="152">
        <v>0</v>
      </c>
      <c r="T6030" s="153">
        <f>IF(Cartilha_GLOBAL!R6030=0,0,IF(Cartilha_GLOBAL!R6030&gt;0,"c","b"))</f>
        <v>0</v>
      </c>
    </row>
    <row r="6031" ht="33.75" hidden="1" spans="1:20">
      <c r="A6031" s="158">
        <f>Cartilha_GLOBAL!A6031</f>
        <v>87905</v>
      </c>
      <c r="B6031" s="100" t="str">
        <f>Cartilha_GLOBAL!B6031</f>
        <v>SINAPI</v>
      </c>
      <c r="C6031" s="104" t="str">
        <f>Cartilha_GLOBAL!C6031</f>
        <v>CHAPISCO APLICADO EM ALVENARIA (COM PRESENÇA DE VÃOS) E ESTRUTURAS DE CONCRETO DE FACHADA, COM COLHER DE PEDREIRO.  ARGAMASSA TRAÇO 1:3 COM PREPARO EM BETONEIRA 400L. AF_10/2022</v>
      </c>
      <c r="D6031" s="94" t="str">
        <f>Cartilha_GLOBAL!D6031</f>
        <v>M2</v>
      </c>
      <c r="E6031" s="105">
        <f>Cartilha_GLOBAL!$E6031</f>
        <v>8.8</v>
      </c>
      <c r="F6031" s="182">
        <f>Cartilha_GLOBAL!$F6031</f>
        <v>10.8</v>
      </c>
      <c r="G6031" s="108"/>
      <c r="H6031" s="107">
        <f t="shared" si="373"/>
        <v>0</v>
      </c>
      <c r="I6031" s="143">
        <f t="shared" si="374"/>
        <v>0</v>
      </c>
      <c r="J6031" s="142"/>
      <c r="K6031" s="228"/>
      <c r="L6031" s="7" t="str">
        <f t="shared" si="375"/>
        <v/>
      </c>
      <c r="M6031" s="7" t="str">
        <f t="shared" si="376"/>
        <v/>
      </c>
      <c r="N6031" s="7" t="str">
        <f>Cartilha_GLOBAL!N6031</f>
        <v/>
      </c>
      <c r="O6031" s="144"/>
      <c r="Q6031" s="151"/>
      <c r="R6031" s="152">
        <v>0</v>
      </c>
      <c r="T6031" s="153">
        <f>IF(Cartilha_GLOBAL!R6031=0,0,IF(Cartilha_GLOBAL!R6031&gt;0,"c","b"))</f>
        <v>0</v>
      </c>
    </row>
    <row r="6032" ht="33.75" hidden="1" spans="1:20">
      <c r="A6032" s="158">
        <f>Cartilha_GLOBAL!A6032</f>
        <v>87907</v>
      </c>
      <c r="B6032" s="100" t="str">
        <f>Cartilha_GLOBAL!B6032</f>
        <v>SINAPI</v>
      </c>
      <c r="C6032" s="104" t="str">
        <f>Cartilha_GLOBAL!C6032</f>
        <v>CHAPISCO APLICADO EM ALVENARIA (COM PRESENÇA DE VÃOS) E ESTRUTURAS DE CONCRETO DE FACHADA, COM EQUIPAMENTO DE PROJEÇÃO.  ARGAMASSA TRAÇO 1:3 COM PREPARO MANUAL. AF_10/2022</v>
      </c>
      <c r="D6032" s="94" t="str">
        <f>Cartilha_GLOBAL!D6032</f>
        <v>M2</v>
      </c>
      <c r="E6032" s="105">
        <f>Cartilha_GLOBAL!$E6032</f>
        <v>7.04</v>
      </c>
      <c r="F6032" s="182">
        <f>Cartilha_GLOBAL!$F6032</f>
        <v>8.64</v>
      </c>
      <c r="G6032" s="108"/>
      <c r="H6032" s="107">
        <f t="shared" si="373"/>
        <v>0</v>
      </c>
      <c r="I6032" s="143">
        <f t="shared" si="374"/>
        <v>0</v>
      </c>
      <c r="J6032" s="142"/>
      <c r="K6032" s="228"/>
      <c r="L6032" s="7" t="str">
        <f t="shared" si="375"/>
        <v/>
      </c>
      <c r="M6032" s="7" t="str">
        <f t="shared" si="376"/>
        <v/>
      </c>
      <c r="N6032" s="7" t="str">
        <f>Cartilha_GLOBAL!N6032</f>
        <v/>
      </c>
      <c r="O6032" s="144"/>
      <c r="Q6032" s="151"/>
      <c r="R6032" s="152">
        <v>0</v>
      </c>
      <c r="T6032" s="153">
        <f>IF(Cartilha_GLOBAL!R6032=0,0,IF(Cartilha_GLOBAL!R6032&gt;0,"c","b"))</f>
        <v>0</v>
      </c>
    </row>
    <row r="6033" ht="33.75" hidden="1" spans="1:20">
      <c r="A6033" s="158">
        <f>Cartilha_GLOBAL!A6033</f>
        <v>87908</v>
      </c>
      <c r="B6033" s="100" t="str">
        <f>Cartilha_GLOBAL!B6033</f>
        <v>SINAPI</v>
      </c>
      <c r="C6033" s="104" t="str">
        <f>Cartilha_GLOBAL!C6033</f>
        <v>CHAPISCO APLICADO EM ALVENARIA (COM PRESENÇA DE VÃOS) E ESTRUTURAS DE CONCRETO DE FACHADA, COM EQUIPAMENTO DE PROJEÇÃO.  ARGAMASSA TRAÇO 1:3 COM PREPARO EM BETONEIRA 400 L. AF_10/2022</v>
      </c>
      <c r="D6033" s="94" t="str">
        <f>Cartilha_GLOBAL!D6033</f>
        <v>M2</v>
      </c>
      <c r="E6033" s="105">
        <f>Cartilha_GLOBAL!$E6033</f>
        <v>6.43</v>
      </c>
      <c r="F6033" s="182">
        <f>Cartilha_GLOBAL!$F6033</f>
        <v>7.89</v>
      </c>
      <c r="G6033" s="108"/>
      <c r="H6033" s="107">
        <f t="shared" si="373"/>
        <v>0</v>
      </c>
      <c r="I6033" s="143">
        <f t="shared" si="374"/>
        <v>0</v>
      </c>
      <c r="J6033" s="142"/>
      <c r="K6033" s="228"/>
      <c r="L6033" s="7" t="str">
        <f t="shared" si="375"/>
        <v/>
      </c>
      <c r="M6033" s="7" t="str">
        <f t="shared" si="376"/>
        <v/>
      </c>
      <c r="N6033" s="7" t="str">
        <f>Cartilha_GLOBAL!N6033</f>
        <v/>
      </c>
      <c r="O6033" s="144"/>
      <c r="Q6033" s="151"/>
      <c r="R6033" s="152">
        <v>0</v>
      </c>
      <c r="T6033" s="153">
        <f>IF(Cartilha_GLOBAL!R6033=0,0,IF(Cartilha_GLOBAL!R6033&gt;0,"c","b"))</f>
        <v>0</v>
      </c>
    </row>
    <row r="6034" ht="22.5" hidden="1" spans="1:20">
      <c r="A6034" s="158">
        <f>Cartilha_GLOBAL!A6034</f>
        <v>87910</v>
      </c>
      <c r="B6034" s="100" t="str">
        <f>Cartilha_GLOBAL!B6034</f>
        <v>SINAPI</v>
      </c>
      <c r="C6034" s="104" t="str">
        <f>Cartilha_GLOBAL!C6034</f>
        <v>CHAPISCO APLICADO SOMENTE NA ESTRUTURA DE CONCRETO DA FACHADA, COM DESEMPENADEIRA DENTADA. ARGAMASSA INDUSTRIALIZADA COM PREPARO MANUAL. AF_10/2022</v>
      </c>
      <c r="D6034" s="94" t="str">
        <f>Cartilha_GLOBAL!D6034</f>
        <v>M2</v>
      </c>
      <c r="E6034" s="105">
        <f>Cartilha_GLOBAL!$E6034</f>
        <v>23.28</v>
      </c>
      <c r="F6034" s="182">
        <f>Cartilha_GLOBAL!$F6034</f>
        <v>28.57</v>
      </c>
      <c r="G6034" s="108"/>
      <c r="H6034" s="107">
        <f t="shared" si="373"/>
        <v>0</v>
      </c>
      <c r="I6034" s="143">
        <f t="shared" si="374"/>
        <v>0</v>
      </c>
      <c r="J6034" s="142"/>
      <c r="K6034" s="145"/>
      <c r="L6034" s="7" t="str">
        <f t="shared" si="375"/>
        <v/>
      </c>
      <c r="M6034" s="7" t="str">
        <f t="shared" si="376"/>
        <v/>
      </c>
      <c r="N6034" s="7" t="str">
        <f>Cartilha_GLOBAL!N6034</f>
        <v/>
      </c>
      <c r="O6034" s="144"/>
      <c r="Q6034" s="151"/>
      <c r="R6034" s="152">
        <v>0</v>
      </c>
      <c r="T6034" s="153">
        <f>IF(Cartilha_GLOBAL!R6034=0,0,IF(Cartilha_GLOBAL!R6034&gt;0,"c","b"))</f>
        <v>0</v>
      </c>
    </row>
    <row r="6035" ht="22.5" hidden="1" spans="1:20">
      <c r="A6035" s="158">
        <f>Cartilha_GLOBAL!A6035</f>
        <v>87911</v>
      </c>
      <c r="B6035" s="100" t="str">
        <f>Cartilha_GLOBAL!B6035</f>
        <v>SINAPI</v>
      </c>
      <c r="C6035" s="104" t="str">
        <f>Cartilha_GLOBAL!C6035</f>
        <v>CHAPISCO APLICADO SOMENTE NA ESTRUTURA DE CONCRETO DA FACHADA, COM DESEMPENADEIRA DENTADA. ARGAMASSA INDUSTRIALIZADA COM PREPARO EM MISTURADOR 300 KG. AF_10/2022</v>
      </c>
      <c r="D6035" s="94" t="str">
        <f>Cartilha_GLOBAL!D6035</f>
        <v>M2</v>
      </c>
      <c r="E6035" s="105">
        <f>Cartilha_GLOBAL!$E6035</f>
        <v>22.28</v>
      </c>
      <c r="F6035" s="182">
        <f>Cartilha_GLOBAL!$F6035</f>
        <v>27.35</v>
      </c>
      <c r="G6035" s="108"/>
      <c r="H6035" s="107">
        <f t="shared" si="373"/>
        <v>0</v>
      </c>
      <c r="I6035" s="143">
        <f t="shared" si="374"/>
        <v>0</v>
      </c>
      <c r="J6035" s="142"/>
      <c r="K6035" s="145"/>
      <c r="L6035" s="7" t="str">
        <f t="shared" si="375"/>
        <v/>
      </c>
      <c r="M6035" s="7" t="str">
        <f t="shared" si="376"/>
        <v/>
      </c>
      <c r="N6035" s="7" t="str">
        <f>Cartilha_GLOBAL!N6035</f>
        <v/>
      </c>
      <c r="O6035" s="144"/>
      <c r="Q6035" s="151"/>
      <c r="R6035" s="152">
        <v>0</v>
      </c>
      <c r="T6035" s="153">
        <f>IF(Cartilha_GLOBAL!R6035=0,0,IF(Cartilha_GLOBAL!R6035&gt;0,"c","b"))</f>
        <v>0</v>
      </c>
    </row>
    <row r="6036" ht="12.75" spans="1:20">
      <c r="A6036" s="154" t="str">
        <f>Cartilha_GLOBAL!A6036</f>
        <v>10.1.3</v>
      </c>
      <c r="B6036" s="100">
        <f>Cartilha_GLOBAL!B6036</f>
        <v>0</v>
      </c>
      <c r="C6036" s="161" t="str">
        <f>Cartilha_GLOBAL!C6036</f>
        <v>EMBOCO</v>
      </c>
      <c r="D6036" s="94">
        <f>Cartilha_GLOBAL!D6036</f>
        <v>0</v>
      </c>
      <c r="E6036" s="105">
        <f>Cartilha_GLOBAL!$E6036</f>
        <v>0</v>
      </c>
      <c r="F6036" s="182">
        <f>Cartilha_GLOBAL!$F6036</f>
        <v>0</v>
      </c>
      <c r="G6036" s="187"/>
      <c r="H6036" s="187">
        <f t="shared" si="373"/>
        <v>0</v>
      </c>
      <c r="I6036" s="188">
        <f t="shared" si="374"/>
        <v>0</v>
      </c>
      <c r="J6036" s="142"/>
      <c r="K6036" s="145" t="str">
        <f>IF(SUM(I6037:I6099)&gt;0,"xx","")</f>
        <v>xx</v>
      </c>
      <c r="L6036" s="7" t="str">
        <f t="shared" si="375"/>
        <v>x</v>
      </c>
      <c r="M6036" s="7" t="str">
        <f t="shared" si="376"/>
        <v>x</v>
      </c>
      <c r="N6036" s="7" t="str">
        <f>Cartilha_GLOBAL!N6036</f>
        <v>x</v>
      </c>
      <c r="O6036" s="144"/>
      <c r="Q6036" s="151"/>
      <c r="R6036" s="152">
        <v>0</v>
      </c>
      <c r="T6036" s="153">
        <f>IF(Cartilha_GLOBAL!R6036=0,0,IF(Cartilha_GLOBAL!R6036&gt;0,"c","b"))</f>
        <v>0</v>
      </c>
    </row>
    <row r="6037" ht="33.75" hidden="1" spans="1:20">
      <c r="A6037" s="158">
        <f>Cartilha_GLOBAL!A6037</f>
        <v>89173</v>
      </c>
      <c r="B6037" s="100" t="str">
        <f>Cartilha_GLOBAL!B6037</f>
        <v>SINAPI</v>
      </c>
      <c r="C6037" s="104" t="str">
        <f>Cartilha_GLOBAL!C6037</f>
        <v>(COMPOSIÇÃO REPRESENTATIVA) DO SERVIÇO DE EMBOÇO/MASSA ÚNICA, APLICADO MANUALMENTE, TRAÇO 1:2:8, EM BETONEIRA DE 400L, PAREDES INTERNAS, COM EXECUÇÃO DE TALISCAS, EDIFICAÇÃO HABITACIONAL UNIFAMILIAR (CASAS) E EDIFICAÇÃO PÚBLICA PADRÃO. AF_12/2014</v>
      </c>
      <c r="D6037" s="94" t="str">
        <f>Cartilha_GLOBAL!D6037</f>
        <v>M2</v>
      </c>
      <c r="E6037" s="105">
        <f>Cartilha_GLOBAL!$E6037</f>
        <v>37.97</v>
      </c>
      <c r="F6037" s="182">
        <f>Cartilha_GLOBAL!$F6037</f>
        <v>46.6</v>
      </c>
      <c r="G6037" s="108"/>
      <c r="H6037" s="107">
        <f t="shared" si="373"/>
        <v>0</v>
      </c>
      <c r="I6037" s="143">
        <f t="shared" si="374"/>
        <v>0</v>
      </c>
      <c r="J6037" s="142"/>
      <c r="K6037" s="145"/>
      <c r="L6037" s="7" t="str">
        <f t="shared" si="375"/>
        <v/>
      </c>
      <c r="M6037" s="7" t="str">
        <f t="shared" si="376"/>
        <v/>
      </c>
      <c r="N6037" s="7" t="str">
        <f>Cartilha_GLOBAL!N6037</f>
        <v/>
      </c>
      <c r="O6037" s="144"/>
      <c r="Q6037" s="151"/>
      <c r="R6037" s="152">
        <v>0</v>
      </c>
      <c r="T6037" s="153">
        <f>IF(Cartilha_GLOBAL!R6037=0,0,IF(Cartilha_GLOBAL!R6037&gt;0,"c","b"))</f>
        <v>0</v>
      </c>
    </row>
    <row r="6038" ht="33.75" hidden="1" spans="1:20">
      <c r="A6038" s="158">
        <f>Cartilha_GLOBAL!A6038</f>
        <v>89048</v>
      </c>
      <c r="B6038" s="100" t="str">
        <f>Cartilha_GLOBAL!B6038</f>
        <v>SINAPI</v>
      </c>
      <c r="C6038" s="104" t="str">
        <f>Cartilha_GLOBAL!C6038</f>
        <v>(COMPOSIÇÃO REPRESENTATIVA) DO SERVIÇO DE EMBOÇO/MASSA ÚNICA, TRAÇO 1:2:8, PREPARO MECÂNICO, COM BETONEIRA DE 400L, EM PAREDES DE AMBIENTES INTERNOS, COM EXECUÇÃO DE TALISCAS, PARA EDIFICAÇÃO HABITACIONAL MULTIFAMILIAR (PRÉDIO). AF_11/2014</v>
      </c>
      <c r="D6038" s="94" t="str">
        <f>Cartilha_GLOBAL!D6038</f>
        <v>M2</v>
      </c>
      <c r="E6038" s="105">
        <f>Cartilha_GLOBAL!$E6038</f>
        <v>38.71</v>
      </c>
      <c r="F6038" s="182">
        <f>Cartilha_GLOBAL!$F6038</f>
        <v>47.51</v>
      </c>
      <c r="G6038" s="108"/>
      <c r="H6038" s="107">
        <f t="shared" si="373"/>
        <v>0</v>
      </c>
      <c r="I6038" s="143">
        <f t="shared" si="374"/>
        <v>0</v>
      </c>
      <c r="J6038" s="142"/>
      <c r="K6038" s="145"/>
      <c r="L6038" s="7" t="str">
        <f t="shared" si="375"/>
        <v/>
      </c>
      <c r="M6038" s="7" t="str">
        <f t="shared" si="376"/>
        <v/>
      </c>
      <c r="N6038" s="7" t="str">
        <f>Cartilha_GLOBAL!N6038</f>
        <v/>
      </c>
      <c r="O6038" s="144"/>
      <c r="Q6038" s="151"/>
      <c r="R6038" s="152">
        <v>0</v>
      </c>
      <c r="T6038" s="153">
        <f>IF(Cartilha_GLOBAL!R6038=0,0,IF(Cartilha_GLOBAL!R6038&gt;0,"c","b"))</f>
        <v>0</v>
      </c>
    </row>
    <row r="6039" ht="12.75" hidden="1" spans="1:20">
      <c r="A6039" s="158">
        <f>Cartilha_GLOBAL!A6039</f>
        <v>94224</v>
      </c>
      <c r="B6039" s="100" t="str">
        <f>Cartilha_GLOBAL!B6039</f>
        <v>SINAPI</v>
      </c>
      <c r="C6039" s="104" t="str">
        <f>Cartilha_GLOBAL!C6039</f>
        <v>EMBOÇAMENTO COM ARGAMASSA TRAÇO 1:2:9 (CIMENTO, CAL E AREIA). AF_07/2019</v>
      </c>
      <c r="D6039" s="94" t="str">
        <f>Cartilha_GLOBAL!D6039</f>
        <v>M</v>
      </c>
      <c r="E6039" s="105">
        <f>Cartilha_GLOBAL!$E6039</f>
        <v>29.07</v>
      </c>
      <c r="F6039" s="182">
        <f>Cartilha_GLOBAL!$F6039</f>
        <v>35.68</v>
      </c>
      <c r="G6039" s="108"/>
      <c r="H6039" s="107">
        <f t="shared" si="373"/>
        <v>0</v>
      </c>
      <c r="I6039" s="143">
        <f t="shared" si="374"/>
        <v>0</v>
      </c>
      <c r="J6039" s="142"/>
      <c r="K6039" s="145"/>
      <c r="L6039" s="7" t="str">
        <f t="shared" si="375"/>
        <v/>
      </c>
      <c r="M6039" s="7" t="str">
        <f t="shared" si="376"/>
        <v/>
      </c>
      <c r="N6039" s="7" t="str">
        <f>Cartilha_GLOBAL!N6039</f>
        <v/>
      </c>
      <c r="O6039" s="144"/>
      <c r="Q6039" s="151"/>
      <c r="R6039" s="152">
        <v>0</v>
      </c>
      <c r="T6039" s="153">
        <f>IF(Cartilha_GLOBAL!R6039=0,0,IF(Cartilha_GLOBAL!R6039&gt;0,"c","b"))</f>
        <v>0</v>
      </c>
    </row>
    <row r="6040" ht="33.75" hidden="1" spans="1:20">
      <c r="A6040" s="158">
        <f>Cartilha_GLOBAL!A6040</f>
        <v>87527</v>
      </c>
      <c r="B6040" s="100" t="str">
        <f>Cartilha_GLOBAL!B6040</f>
        <v>SINAPI</v>
      </c>
      <c r="C6040" s="104" t="str">
        <f>Cartilha_GLOBAL!C6040</f>
        <v>EMBOÇO, PARA RECEBIMENTO DE CERÂMICA, EM ARGAMASSA TRAÇO 1:2:8, PREPARO MECÂNICO COM BETONEIRA 400L, APLICADO MANUALMENTE EM FACES INTERNAS DE PAREDES, PARA AMBIENTE COM ÁREA MENOR QUE 5M2, ESPESSURA DE 20MM, COM EXECUÇÃO DE TALISCAS. AF_06/2014</v>
      </c>
      <c r="D6040" s="94" t="str">
        <f>Cartilha_GLOBAL!D6040</f>
        <v>M2</v>
      </c>
      <c r="E6040" s="105">
        <f>Cartilha_GLOBAL!$E6040</f>
        <v>42.31</v>
      </c>
      <c r="F6040" s="182">
        <f>Cartilha_GLOBAL!$F6040</f>
        <v>51.93</v>
      </c>
      <c r="G6040" s="108"/>
      <c r="H6040" s="107">
        <f t="shared" si="373"/>
        <v>0</v>
      </c>
      <c r="I6040" s="143">
        <f t="shared" si="374"/>
        <v>0</v>
      </c>
      <c r="J6040" s="142"/>
      <c r="K6040" s="145"/>
      <c r="L6040" s="7" t="str">
        <f t="shared" si="375"/>
        <v/>
      </c>
      <c r="M6040" s="7" t="str">
        <f t="shared" si="376"/>
        <v/>
      </c>
      <c r="N6040" s="7" t="str">
        <f>Cartilha_GLOBAL!N6040</f>
        <v/>
      </c>
      <c r="O6040" s="144"/>
      <c r="Q6040" s="151"/>
      <c r="R6040" s="152">
        <v>0</v>
      </c>
      <c r="T6040" s="153">
        <f>IF(Cartilha_GLOBAL!R6040=0,0,IF(Cartilha_GLOBAL!R6040&gt;0,"c","b"))</f>
        <v>0</v>
      </c>
    </row>
    <row r="6041" ht="33.75" hidden="1" spans="1:20">
      <c r="A6041" s="158">
        <f>Cartilha_GLOBAL!A6041</f>
        <v>87528</v>
      </c>
      <c r="B6041" s="100" t="str">
        <f>Cartilha_GLOBAL!B6041</f>
        <v>SINAPI</v>
      </c>
      <c r="C6041" s="104" t="str">
        <f>Cartilha_GLOBAL!C6041</f>
        <v>EMBOÇO, PARA RECEBIMENTO DE CERÂMICA, EM ARGAMASSA TRAÇO 1:2:8, PREPARO MANUAL, APLICADO MANUALMENTE EM FACES INTERNAS DE PAREDES, PARA AMBIENTE COM ÁREA MENOR QUE 5M2, ESPESSURA DE 20MM, COM EXECUÇÃO DE TALISCAS. AF_06/2014</v>
      </c>
      <c r="D6041" s="94" t="str">
        <f>Cartilha_GLOBAL!D6041</f>
        <v>M2</v>
      </c>
      <c r="E6041" s="105">
        <f>Cartilha_GLOBAL!$E6041</f>
        <v>48.29</v>
      </c>
      <c r="F6041" s="182">
        <f>Cartilha_GLOBAL!$F6041</f>
        <v>59.27</v>
      </c>
      <c r="G6041" s="108"/>
      <c r="H6041" s="107">
        <f t="shared" si="373"/>
        <v>0</v>
      </c>
      <c r="I6041" s="143">
        <f t="shared" si="374"/>
        <v>0</v>
      </c>
      <c r="J6041" s="142"/>
      <c r="K6041" s="228"/>
      <c r="L6041" s="7" t="str">
        <f t="shared" si="375"/>
        <v/>
      </c>
      <c r="M6041" s="7" t="str">
        <f t="shared" si="376"/>
        <v/>
      </c>
      <c r="N6041" s="7" t="str">
        <f>Cartilha_GLOBAL!N6041</f>
        <v/>
      </c>
      <c r="O6041" s="144"/>
      <c r="Q6041" s="151"/>
      <c r="R6041" s="152">
        <v>0</v>
      </c>
      <c r="T6041" s="153">
        <f>IF(Cartilha_GLOBAL!R6041=0,0,IF(Cartilha_GLOBAL!R6041&gt;0,"c","b"))</f>
        <v>0</v>
      </c>
    </row>
    <row r="6042" ht="33.75" hidden="1" spans="1:20">
      <c r="A6042" s="158">
        <f>Cartilha_GLOBAL!A6042</f>
        <v>87531</v>
      </c>
      <c r="B6042" s="100" t="str">
        <f>Cartilha_GLOBAL!B6042</f>
        <v>SINAPI</v>
      </c>
      <c r="C6042" s="104" t="str">
        <f>Cartilha_GLOBAL!C6042</f>
        <v>EMBOÇO, PARA RECEBIMENTO DE CERÂMICA, EM ARGAMASSA TRAÇO 1:2:8, PREPARO MECÂNICO COM BETONEIRA 400L, APLICADO MANUALMENTE EM FACES INTERNAS DE PAREDES, PARA AMBIENTE COM ÁREA ENTRE 5M2 E 10M2, ESPESSURA DE 20MM, COM EXECUÇÃO DE TALISCAS. AF_06/2014</v>
      </c>
      <c r="D6042" s="94" t="str">
        <f>Cartilha_GLOBAL!D6042</f>
        <v>M2</v>
      </c>
      <c r="E6042" s="105">
        <f>Cartilha_GLOBAL!$E6042</f>
        <v>36.09</v>
      </c>
      <c r="F6042" s="182">
        <f>Cartilha_GLOBAL!$F6042</f>
        <v>44.3</v>
      </c>
      <c r="G6042" s="108"/>
      <c r="H6042" s="107">
        <f t="shared" si="373"/>
        <v>0</v>
      </c>
      <c r="I6042" s="143">
        <f t="shared" si="374"/>
        <v>0</v>
      </c>
      <c r="J6042" s="142"/>
      <c r="K6042" s="145"/>
      <c r="L6042" s="7" t="str">
        <f t="shared" si="375"/>
        <v/>
      </c>
      <c r="M6042" s="7" t="str">
        <f t="shared" si="376"/>
        <v/>
      </c>
      <c r="N6042" s="7" t="str">
        <f>Cartilha_GLOBAL!N6042</f>
        <v/>
      </c>
      <c r="O6042" s="144"/>
      <c r="Q6042" s="151"/>
      <c r="R6042" s="152">
        <v>0</v>
      </c>
      <c r="T6042" s="153">
        <f>IF(Cartilha_GLOBAL!R6042=0,0,IF(Cartilha_GLOBAL!R6042&gt;0,"c","b"))</f>
        <v>0</v>
      </c>
    </row>
    <row r="6043" ht="33.75" hidden="1" spans="1:20">
      <c r="A6043" s="158">
        <f>Cartilha_GLOBAL!A6043</f>
        <v>87532</v>
      </c>
      <c r="B6043" s="100" t="str">
        <f>Cartilha_GLOBAL!B6043</f>
        <v>SINAPI</v>
      </c>
      <c r="C6043" s="104" t="str">
        <f>Cartilha_GLOBAL!C6043</f>
        <v>EMBOÇO, PARA RECEBIMENTO DE CERÂMICA, EM ARGAMASSA TRAÇO 1:2:8, PREPARO MANUAL, APLICADO MANUALMENTE EM FACES INTERNAS DE PAREDES, PARA AMBIENTE COM ÁREA  ENTRE 5M2 E 10M2, ESPESSURA DE 20MM, COM EXECUÇÃO DE TALISCAS. AF_06/2014</v>
      </c>
      <c r="D6043" s="94" t="str">
        <f>Cartilha_GLOBAL!D6043</f>
        <v>M2</v>
      </c>
      <c r="E6043" s="105">
        <f>Cartilha_GLOBAL!$E6043</f>
        <v>42.07</v>
      </c>
      <c r="F6043" s="182">
        <f>Cartilha_GLOBAL!$F6043</f>
        <v>51.64</v>
      </c>
      <c r="G6043" s="108"/>
      <c r="H6043" s="107">
        <f t="shared" si="373"/>
        <v>0</v>
      </c>
      <c r="I6043" s="143">
        <f t="shared" si="374"/>
        <v>0</v>
      </c>
      <c r="J6043" s="142"/>
      <c r="K6043" s="228"/>
      <c r="L6043" s="7" t="str">
        <f t="shared" si="375"/>
        <v/>
      </c>
      <c r="M6043" s="7" t="str">
        <f t="shared" si="376"/>
        <v/>
      </c>
      <c r="N6043" s="7" t="str">
        <f>Cartilha_GLOBAL!N6043</f>
        <v/>
      </c>
      <c r="O6043" s="144"/>
      <c r="Q6043" s="151"/>
      <c r="R6043" s="152">
        <v>0</v>
      </c>
      <c r="T6043" s="153">
        <f>IF(Cartilha_GLOBAL!R6043=0,0,IF(Cartilha_GLOBAL!R6043&gt;0,"c","b"))</f>
        <v>0</v>
      </c>
    </row>
    <row r="6044" ht="33.75" hidden="1" spans="1:20">
      <c r="A6044" s="158">
        <f>Cartilha_GLOBAL!A6044</f>
        <v>87535</v>
      </c>
      <c r="B6044" s="100" t="str">
        <f>Cartilha_GLOBAL!B6044</f>
        <v>SINAPI</v>
      </c>
      <c r="C6044" s="104" t="str">
        <f>Cartilha_GLOBAL!C6044</f>
        <v>EMBOÇO, PARA RECEBIMENTO DE CERÂMICA, EM ARGAMASSA TRAÇO 1:2:8, PREPARO MECÂNICO COM BETONEIRA 400L, APLICADO MANUALMENTE EM FACES INTERNAS DE PAREDES, PARA AMBIENTE COM ÁREA  MAIOR QUE 10M2, ESPESSURA DE 20MM, COM EXECUÇÃO DE TALISCAS. AF_06/2014</v>
      </c>
      <c r="D6044" s="94" t="str">
        <f>Cartilha_GLOBAL!D6044</f>
        <v>M2</v>
      </c>
      <c r="E6044" s="105">
        <f>Cartilha_GLOBAL!$E6044</f>
        <v>31.51</v>
      </c>
      <c r="F6044" s="182">
        <f>Cartilha_GLOBAL!$F6044</f>
        <v>38.68</v>
      </c>
      <c r="G6044" s="108"/>
      <c r="H6044" s="107">
        <f t="shared" si="373"/>
        <v>0</v>
      </c>
      <c r="I6044" s="143">
        <f t="shared" si="374"/>
        <v>0</v>
      </c>
      <c r="J6044" s="142"/>
      <c r="K6044" s="228"/>
      <c r="L6044" s="7" t="str">
        <f t="shared" si="375"/>
        <v/>
      </c>
      <c r="M6044" s="7" t="str">
        <f t="shared" si="376"/>
        <v/>
      </c>
      <c r="N6044" s="7" t="str">
        <f>Cartilha_GLOBAL!N6044</f>
        <v/>
      </c>
      <c r="O6044" s="144"/>
      <c r="Q6044" s="151"/>
      <c r="R6044" s="152">
        <v>0</v>
      </c>
      <c r="T6044" s="153">
        <f>IF(Cartilha_GLOBAL!R6044=0,0,IF(Cartilha_GLOBAL!R6044&gt;0,"c","b"))</f>
        <v>0</v>
      </c>
    </row>
    <row r="6045" ht="33.75" hidden="1" spans="1:20">
      <c r="A6045" s="158">
        <f>Cartilha_GLOBAL!A6045</f>
        <v>87536</v>
      </c>
      <c r="B6045" s="100" t="str">
        <f>Cartilha_GLOBAL!B6045</f>
        <v>SINAPI</v>
      </c>
      <c r="C6045" s="104" t="str">
        <f>Cartilha_GLOBAL!C6045</f>
        <v>EMBOÇO, PARA RECEBIMENTO DE CERÂMICA, EM ARGAMASSA TRAÇO 1:2:8, PREPARO MANUAL, APLICADO MANUALMENTE EM FACES INTERNAS DE PAREDES, PARA AMBIENTE COM ÁREA  MAIOR QUE 10M2, ESPESSURA DE 20MM, COM EXECUÇÃO DE TALISCAS. AF_06/2014</v>
      </c>
      <c r="D6045" s="94" t="str">
        <f>Cartilha_GLOBAL!D6045</f>
        <v>M2</v>
      </c>
      <c r="E6045" s="105">
        <f>Cartilha_GLOBAL!$E6045</f>
        <v>37.49</v>
      </c>
      <c r="F6045" s="182">
        <f>Cartilha_GLOBAL!$F6045</f>
        <v>46.02</v>
      </c>
      <c r="G6045" s="108"/>
      <c r="H6045" s="107">
        <f t="shared" si="373"/>
        <v>0</v>
      </c>
      <c r="I6045" s="143">
        <f t="shared" si="374"/>
        <v>0</v>
      </c>
      <c r="J6045" s="142"/>
      <c r="K6045" s="228"/>
      <c r="L6045" s="7" t="str">
        <f t="shared" si="375"/>
        <v/>
      </c>
      <c r="M6045" s="7" t="str">
        <f t="shared" si="376"/>
        <v/>
      </c>
      <c r="N6045" s="7" t="str">
        <f>Cartilha_GLOBAL!N6045</f>
        <v/>
      </c>
      <c r="O6045" s="144"/>
      <c r="Q6045" s="151"/>
      <c r="R6045" s="152">
        <v>0</v>
      </c>
      <c r="T6045" s="153">
        <f>IF(Cartilha_GLOBAL!R6045=0,0,IF(Cartilha_GLOBAL!R6045&gt;0,"c","b"))</f>
        <v>0</v>
      </c>
    </row>
    <row r="6046" ht="45" hidden="1" spans="1:20">
      <c r="A6046" s="158">
        <f>Cartilha_GLOBAL!A6046</f>
        <v>87537</v>
      </c>
      <c r="B6046" s="100" t="str">
        <f>Cartilha_GLOBAL!B6046</f>
        <v>SINAPI</v>
      </c>
      <c r="C6046" s="104" t="str">
        <f>Cartilha_GLOBAL!C6046</f>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
      <c r="D6046" s="94" t="str">
        <f>Cartilha_GLOBAL!D6046</f>
        <v>M2</v>
      </c>
      <c r="E6046" s="105">
        <f>Cartilha_GLOBAL!$E6046</f>
        <v>79.39</v>
      </c>
      <c r="F6046" s="182">
        <f>Cartilha_GLOBAL!$F6046</f>
        <v>97.44</v>
      </c>
      <c r="G6046" s="108"/>
      <c r="H6046" s="107">
        <f t="shared" si="373"/>
        <v>0</v>
      </c>
      <c r="I6046" s="143">
        <f t="shared" si="374"/>
        <v>0</v>
      </c>
      <c r="J6046" s="142"/>
      <c r="K6046" s="228"/>
      <c r="L6046" s="7" t="str">
        <f t="shared" si="375"/>
        <v/>
      </c>
      <c r="M6046" s="7" t="str">
        <f t="shared" si="376"/>
        <v/>
      </c>
      <c r="N6046" s="7" t="str">
        <f>Cartilha_GLOBAL!N6046</f>
        <v/>
      </c>
      <c r="O6046" s="144"/>
      <c r="Q6046" s="151"/>
      <c r="R6046" s="152">
        <v>0</v>
      </c>
      <c r="T6046" s="153">
        <f>IF(Cartilha_GLOBAL!R6046=0,0,IF(Cartilha_GLOBAL!R6046&gt;0,"c","b"))</f>
        <v>0</v>
      </c>
    </row>
    <row r="6047" ht="45" hidden="1" spans="1:20">
      <c r="A6047" s="158">
        <f>Cartilha_GLOBAL!A6047</f>
        <v>87539</v>
      </c>
      <c r="B6047" s="100" t="str">
        <f>Cartilha_GLOBAL!B6047</f>
        <v>SINAPI</v>
      </c>
      <c r="C6047" s="104" t="str">
        <f>Cartilha_GLOBAL!C6047</f>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
      <c r="D6047" s="94" t="str">
        <f>Cartilha_GLOBAL!D6047</f>
        <v>M2</v>
      </c>
      <c r="E6047" s="105">
        <f>Cartilha_GLOBAL!$E6047</f>
        <v>74.06</v>
      </c>
      <c r="F6047" s="182">
        <f>Cartilha_GLOBAL!$F6047</f>
        <v>90.9</v>
      </c>
      <c r="G6047" s="108"/>
      <c r="H6047" s="107">
        <f t="shared" si="373"/>
        <v>0</v>
      </c>
      <c r="I6047" s="143">
        <f t="shared" si="374"/>
        <v>0</v>
      </c>
      <c r="J6047" s="142"/>
      <c r="K6047" s="145"/>
      <c r="L6047" s="7" t="str">
        <f t="shared" si="375"/>
        <v/>
      </c>
      <c r="M6047" s="7" t="str">
        <f t="shared" si="376"/>
        <v/>
      </c>
      <c r="N6047" s="7" t="str">
        <f>Cartilha_GLOBAL!N6047</f>
        <v/>
      </c>
      <c r="O6047" s="144"/>
      <c r="Q6047" s="151"/>
      <c r="R6047" s="152">
        <v>0</v>
      </c>
      <c r="T6047" s="153">
        <f>IF(Cartilha_GLOBAL!R6047=0,0,IF(Cartilha_GLOBAL!R6047&gt;0,"c","b"))</f>
        <v>0</v>
      </c>
    </row>
    <row r="6048" ht="45" hidden="1" spans="1:20">
      <c r="A6048" s="158">
        <f>Cartilha_GLOBAL!A6048</f>
        <v>87541</v>
      </c>
      <c r="B6048" s="100" t="str">
        <f>Cartilha_GLOBAL!B6048</f>
        <v>SINAPI</v>
      </c>
      <c r="C6048" s="104" t="str">
        <f>Cartilha_GLOBAL!C6048</f>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
      <c r="D6048" s="94" t="str">
        <f>Cartilha_GLOBAL!D6048</f>
        <v>M2</v>
      </c>
      <c r="E6048" s="105">
        <f>Cartilha_GLOBAL!$E6048</f>
        <v>70.12</v>
      </c>
      <c r="F6048" s="182">
        <f>Cartilha_GLOBAL!$F6048</f>
        <v>86.07</v>
      </c>
      <c r="G6048" s="108"/>
      <c r="H6048" s="107">
        <f t="shared" si="373"/>
        <v>0</v>
      </c>
      <c r="I6048" s="143">
        <f t="shared" si="374"/>
        <v>0</v>
      </c>
      <c r="J6048" s="142"/>
      <c r="K6048" s="228"/>
      <c r="L6048" s="7" t="str">
        <f t="shared" si="375"/>
        <v/>
      </c>
      <c r="M6048" s="7" t="str">
        <f t="shared" si="376"/>
        <v/>
      </c>
      <c r="N6048" s="7" t="str">
        <f>Cartilha_GLOBAL!N6048</f>
        <v/>
      </c>
      <c r="O6048" s="144"/>
      <c r="Q6048" s="151"/>
      <c r="R6048" s="152">
        <v>0</v>
      </c>
      <c r="T6048" s="153">
        <f>IF(Cartilha_GLOBAL!R6048=0,0,IF(Cartilha_GLOBAL!R6048&gt;0,"c","b"))</f>
        <v>0</v>
      </c>
    </row>
    <row r="6049" ht="33.75" hidden="1" spans="1:20">
      <c r="A6049" s="158">
        <f>Cartilha_GLOBAL!A6049</f>
        <v>87545</v>
      </c>
      <c r="B6049" s="100" t="str">
        <f>Cartilha_GLOBAL!B6049</f>
        <v>SINAPI</v>
      </c>
      <c r="C6049" s="104" t="str">
        <f>Cartilha_GLOBAL!C6049</f>
        <v>EMBOÇO, PARA RECEBIMENTO DE CERÂMICA, EM ARGAMASSA TRAÇO 1:2:8, PREPARO MECÂNICO COM BETONEIRA 400L, APLICADO MANUALMENTE EM FACES INTERNAS DE PAREDES, PARA AMBIENTE COM ÁREA MENOR QUE 5M2, ESPESSURA DE 10MM, COM EXECUÇÃO DE TALISCAS. AF_06/2014</v>
      </c>
      <c r="D6049" s="94" t="str">
        <f>Cartilha_GLOBAL!D6049</f>
        <v>M2</v>
      </c>
      <c r="E6049" s="105">
        <f>Cartilha_GLOBAL!$E6049</f>
        <v>29.43</v>
      </c>
      <c r="F6049" s="182">
        <f>Cartilha_GLOBAL!$F6049</f>
        <v>36.12</v>
      </c>
      <c r="G6049" s="108"/>
      <c r="H6049" s="107">
        <f t="shared" si="373"/>
        <v>0</v>
      </c>
      <c r="I6049" s="143">
        <f t="shared" si="374"/>
        <v>0</v>
      </c>
      <c r="J6049" s="142"/>
      <c r="K6049" s="228"/>
      <c r="L6049" s="7" t="str">
        <f t="shared" si="375"/>
        <v/>
      </c>
      <c r="M6049" s="7" t="str">
        <f t="shared" si="376"/>
        <v/>
      </c>
      <c r="N6049" s="7" t="str">
        <f>Cartilha_GLOBAL!N6049</f>
        <v/>
      </c>
      <c r="O6049" s="144"/>
      <c r="Q6049" s="151"/>
      <c r="R6049" s="152">
        <v>0</v>
      </c>
      <c r="T6049" s="153">
        <f>IF(Cartilha_GLOBAL!R6049=0,0,IF(Cartilha_GLOBAL!R6049&gt;0,"c","b"))</f>
        <v>0</v>
      </c>
    </row>
    <row r="6050" ht="33.75" hidden="1" spans="1:20">
      <c r="A6050" s="158">
        <f>Cartilha_GLOBAL!A6050</f>
        <v>87546</v>
      </c>
      <c r="B6050" s="100" t="str">
        <f>Cartilha_GLOBAL!B6050</f>
        <v>SINAPI</v>
      </c>
      <c r="C6050" s="104" t="str">
        <f>Cartilha_GLOBAL!C6050</f>
        <v>EMBOÇO, PARA RECEBIMENTO DE CERÂMICA, EM ARGAMASSA TRAÇO 1:2:8, PREPARO MANUAL, APLICADO MANUALMENTE EM FACES INTERNAS DE PAREDES, PARA AMBIENTE COM ÁREA MENOR QUE 5M2, ESPESSURA DE 10MM, COM EXECUÇÃO DE TALISCAS. AF_06/2014</v>
      </c>
      <c r="D6050" s="94" t="str">
        <f>Cartilha_GLOBAL!D6050</f>
        <v>M2</v>
      </c>
      <c r="E6050" s="105">
        <f>Cartilha_GLOBAL!$E6050</f>
        <v>32.82</v>
      </c>
      <c r="F6050" s="182">
        <f>Cartilha_GLOBAL!$F6050</f>
        <v>40.28</v>
      </c>
      <c r="G6050" s="108"/>
      <c r="H6050" s="107">
        <f t="shared" si="373"/>
        <v>0</v>
      </c>
      <c r="I6050" s="143">
        <f t="shared" si="374"/>
        <v>0</v>
      </c>
      <c r="J6050" s="142"/>
      <c r="K6050" s="145"/>
      <c r="L6050" s="7" t="str">
        <f t="shared" si="375"/>
        <v/>
      </c>
      <c r="M6050" s="7" t="str">
        <f t="shared" si="376"/>
        <v/>
      </c>
      <c r="N6050" s="7" t="str">
        <f>Cartilha_GLOBAL!N6050</f>
        <v/>
      </c>
      <c r="O6050" s="144"/>
      <c r="Q6050" s="151"/>
      <c r="R6050" s="152">
        <v>0</v>
      </c>
      <c r="T6050" s="153">
        <f>IF(Cartilha_GLOBAL!R6050=0,0,IF(Cartilha_GLOBAL!R6050&gt;0,"c","b"))</f>
        <v>0</v>
      </c>
    </row>
    <row r="6051" ht="33.75" hidden="1" spans="1:20">
      <c r="A6051" s="158">
        <f>Cartilha_GLOBAL!A6051</f>
        <v>87549</v>
      </c>
      <c r="B6051" s="100" t="str">
        <f>Cartilha_GLOBAL!B6051</f>
        <v>SINAPI</v>
      </c>
      <c r="C6051" s="104" t="str">
        <f>Cartilha_GLOBAL!C6051</f>
        <v>EMBOÇO, PARA RECEBIMENTO DE CERÂMICA, EM ARGAMASSA TRAÇO 1:2:8, PREPARO MECÂNICO COM BETONEIRA 400L, APLICADO MANUALMENTE EM FACES INTERNAS DE PAREDES, PARA AMBIENTE COM ÁREA ENTRE 5M2 E 10M2, ESPESSURA DE 10MM, COM EXECUÇÃO DE TALISCAS. AF_06/2014</v>
      </c>
      <c r="D6051" s="94" t="str">
        <f>Cartilha_GLOBAL!D6051</f>
        <v>M2</v>
      </c>
      <c r="E6051" s="105">
        <f>Cartilha_GLOBAL!$E6051</f>
        <v>23.22</v>
      </c>
      <c r="F6051" s="182">
        <f>Cartilha_GLOBAL!$F6051</f>
        <v>28.5</v>
      </c>
      <c r="G6051" s="108"/>
      <c r="H6051" s="107">
        <f t="shared" si="373"/>
        <v>0</v>
      </c>
      <c r="I6051" s="143">
        <f t="shared" si="374"/>
        <v>0</v>
      </c>
      <c r="J6051" s="142"/>
      <c r="K6051" s="228"/>
      <c r="L6051" s="7" t="str">
        <f t="shared" si="375"/>
        <v/>
      </c>
      <c r="M6051" s="7" t="str">
        <f t="shared" si="376"/>
        <v/>
      </c>
      <c r="N6051" s="7" t="str">
        <f>Cartilha_GLOBAL!N6051</f>
        <v/>
      </c>
      <c r="O6051" s="144"/>
      <c r="Q6051" s="151"/>
      <c r="R6051" s="152">
        <v>0</v>
      </c>
      <c r="T6051" s="153">
        <f>IF(Cartilha_GLOBAL!R6051=0,0,IF(Cartilha_GLOBAL!R6051&gt;0,"c","b"))</f>
        <v>0</v>
      </c>
    </row>
    <row r="6052" ht="33.75" hidden="1" spans="1:20">
      <c r="A6052" s="158">
        <f>Cartilha_GLOBAL!A6052</f>
        <v>87550</v>
      </c>
      <c r="B6052" s="100" t="str">
        <f>Cartilha_GLOBAL!B6052</f>
        <v>SINAPI</v>
      </c>
      <c r="C6052" s="104" t="str">
        <f>Cartilha_GLOBAL!C6052</f>
        <v>EMBOÇO, PARA RECEBIMENTO DE CERÂMICA, EM ARGAMASSA TRAÇO 1:2:8, PREPARO MANUAL, APLICADO MANUALMENTE EM FACES INTERNAS DE PAREDES, PARA AMBIENTE COM ÁREA ENTRE 5M2 E 10M2, ESPESSURA DE 10MM, COM EXECUÇÃO DE TALISCAS. AF_06/2014</v>
      </c>
      <c r="D6052" s="94" t="str">
        <f>Cartilha_GLOBAL!D6052</f>
        <v>M2</v>
      </c>
      <c r="E6052" s="105">
        <f>Cartilha_GLOBAL!$E6052</f>
        <v>26.61</v>
      </c>
      <c r="F6052" s="182">
        <f>Cartilha_GLOBAL!$F6052</f>
        <v>32.66</v>
      </c>
      <c r="G6052" s="108"/>
      <c r="H6052" s="107">
        <f t="shared" si="373"/>
        <v>0</v>
      </c>
      <c r="I6052" s="143">
        <f t="shared" si="374"/>
        <v>0</v>
      </c>
      <c r="J6052" s="142"/>
      <c r="K6052" s="145"/>
      <c r="L6052" s="7" t="str">
        <f t="shared" si="375"/>
        <v/>
      </c>
      <c r="M6052" s="7" t="str">
        <f t="shared" si="376"/>
        <v/>
      </c>
      <c r="N6052" s="7" t="str">
        <f>Cartilha_GLOBAL!N6052</f>
        <v/>
      </c>
      <c r="O6052" s="144"/>
      <c r="Q6052" s="151"/>
      <c r="R6052" s="152">
        <v>0</v>
      </c>
      <c r="T6052" s="153">
        <f>IF(Cartilha_GLOBAL!R6052=0,0,IF(Cartilha_GLOBAL!R6052&gt;0,"c","b"))</f>
        <v>0</v>
      </c>
    </row>
    <row r="6053" ht="33.75" hidden="1" spans="1:20">
      <c r="A6053" s="158">
        <f>Cartilha_GLOBAL!A6053</f>
        <v>87553</v>
      </c>
      <c r="B6053" s="100" t="str">
        <f>Cartilha_GLOBAL!B6053</f>
        <v>SINAPI</v>
      </c>
      <c r="C6053" s="104" t="str">
        <f>Cartilha_GLOBAL!C6053</f>
        <v>EMBOÇO, PARA RECEBIMENTO DE CERÂMICA, EM ARGAMASSA TRAÇO 1:2:8, PREPARO MECÂNICO COM BETONEIRA 400L, APLICADO MANUALMENTE EM FACES INTERNAS DE PAREDES, PARA AMBIENTE COM ÁREA MAIOR QUE 10M2, ESPESSURA DE 10MM, COM EXECUÇÃO DE TALISCAS. AF_06/2014</v>
      </c>
      <c r="D6053" s="94" t="str">
        <f>Cartilha_GLOBAL!D6053</f>
        <v>M2</v>
      </c>
      <c r="E6053" s="105">
        <f>Cartilha_GLOBAL!$E6053</f>
        <v>18.63</v>
      </c>
      <c r="F6053" s="182">
        <f>Cartilha_GLOBAL!$F6053</f>
        <v>22.87</v>
      </c>
      <c r="G6053" s="108"/>
      <c r="H6053" s="107">
        <f t="shared" si="373"/>
        <v>0</v>
      </c>
      <c r="I6053" s="143">
        <f t="shared" si="374"/>
        <v>0</v>
      </c>
      <c r="J6053" s="142"/>
      <c r="K6053" s="228"/>
      <c r="L6053" s="7" t="str">
        <f t="shared" si="375"/>
        <v/>
      </c>
      <c r="M6053" s="7" t="str">
        <f t="shared" si="376"/>
        <v/>
      </c>
      <c r="N6053" s="7" t="str">
        <f>Cartilha_GLOBAL!N6053</f>
        <v/>
      </c>
      <c r="O6053" s="144"/>
      <c r="Q6053" s="151"/>
      <c r="R6053" s="152">
        <v>0</v>
      </c>
      <c r="T6053" s="153">
        <f>IF(Cartilha_GLOBAL!R6053=0,0,IF(Cartilha_GLOBAL!R6053&gt;0,"c","b"))</f>
        <v>0</v>
      </c>
    </row>
    <row r="6054" ht="33.75" hidden="1" spans="1:20">
      <c r="A6054" s="158">
        <f>Cartilha_GLOBAL!A6054</f>
        <v>87554</v>
      </c>
      <c r="B6054" s="100" t="str">
        <f>Cartilha_GLOBAL!B6054</f>
        <v>SINAPI</v>
      </c>
      <c r="C6054" s="104" t="str">
        <f>Cartilha_GLOBAL!C6054</f>
        <v>EMBOÇO, PARA RECEBIMENTO DE CERÂMICA, EM ARGAMASSA TRAÇO 1:2:8, PREPARO MANUAL, APLICADO MANUALMENTE EM FACES INTERNAS DE PAREDES, PARA AMBIENTE COM ÁREA MAIOR QUE 10M2, ESPESSURA DE 10MM, COM EXECUÇÃO DE TALISCAS. AF_06/2014</v>
      </c>
      <c r="D6054" s="94" t="str">
        <f>Cartilha_GLOBAL!D6054</f>
        <v>M2</v>
      </c>
      <c r="E6054" s="105">
        <f>Cartilha_GLOBAL!$E6054</f>
        <v>22.02</v>
      </c>
      <c r="F6054" s="182">
        <f>Cartilha_GLOBAL!$F6054</f>
        <v>27.03</v>
      </c>
      <c r="G6054" s="108"/>
      <c r="H6054" s="107">
        <f t="shared" si="373"/>
        <v>0</v>
      </c>
      <c r="I6054" s="143">
        <f t="shared" si="374"/>
        <v>0</v>
      </c>
      <c r="J6054" s="142"/>
      <c r="K6054" s="228"/>
      <c r="L6054" s="7" t="str">
        <f t="shared" si="375"/>
        <v/>
      </c>
      <c r="M6054" s="7" t="str">
        <f t="shared" si="376"/>
        <v/>
      </c>
      <c r="N6054" s="7" t="str">
        <f>Cartilha_GLOBAL!N6054</f>
        <v/>
      </c>
      <c r="O6054" s="144"/>
      <c r="Q6054" s="151"/>
      <c r="R6054" s="152">
        <v>0</v>
      </c>
      <c r="T6054" s="153">
        <f>IF(Cartilha_GLOBAL!R6054=0,0,IF(Cartilha_GLOBAL!R6054&gt;0,"c","b"))</f>
        <v>0</v>
      </c>
    </row>
    <row r="6055" ht="45" hidden="1" spans="1:20">
      <c r="A6055" s="158">
        <f>Cartilha_GLOBAL!A6055</f>
        <v>87555</v>
      </c>
      <c r="B6055" s="100" t="str">
        <f>Cartilha_GLOBAL!B6055</f>
        <v>SINAPI</v>
      </c>
      <c r="C6055" s="104" t="str">
        <f>Cartilha_GLOBAL!C6055</f>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
      <c r="D6055" s="94" t="str">
        <f>Cartilha_GLOBAL!D6055</f>
        <v>M2</v>
      </c>
      <c r="E6055" s="105">
        <f>Cartilha_GLOBAL!$E6055</f>
        <v>49.04</v>
      </c>
      <c r="F6055" s="182">
        <f>Cartilha_GLOBAL!$F6055</f>
        <v>60.19</v>
      </c>
      <c r="G6055" s="108"/>
      <c r="H6055" s="107">
        <f t="shared" si="373"/>
        <v>0</v>
      </c>
      <c r="I6055" s="143">
        <f t="shared" si="374"/>
        <v>0</v>
      </c>
      <c r="J6055" s="142"/>
      <c r="K6055" s="145"/>
      <c r="L6055" s="7" t="str">
        <f t="shared" si="375"/>
        <v/>
      </c>
      <c r="M6055" s="7" t="str">
        <f t="shared" si="376"/>
        <v/>
      </c>
      <c r="N6055" s="7" t="str">
        <f>Cartilha_GLOBAL!N6055</f>
        <v/>
      </c>
      <c r="O6055" s="144"/>
      <c r="Q6055" s="151"/>
      <c r="R6055" s="152">
        <v>0</v>
      </c>
      <c r="T6055" s="153">
        <f>IF(Cartilha_GLOBAL!R6055=0,0,IF(Cartilha_GLOBAL!R6055&gt;0,"c","b"))</f>
        <v>0</v>
      </c>
    </row>
    <row r="6056" ht="45" hidden="1" spans="1:20">
      <c r="A6056" s="158">
        <f>Cartilha_GLOBAL!A6056</f>
        <v>87557</v>
      </c>
      <c r="B6056" s="100" t="str">
        <f>Cartilha_GLOBAL!B6056</f>
        <v>SINAPI</v>
      </c>
      <c r="C6056" s="104" t="str">
        <f>Cartilha_GLOBAL!C6056</f>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
      <c r="D6056" s="94" t="str">
        <f>Cartilha_GLOBAL!D6056</f>
        <v>M2</v>
      </c>
      <c r="E6056" s="105">
        <f>Cartilha_GLOBAL!$E6056</f>
        <v>43.7</v>
      </c>
      <c r="F6056" s="182">
        <f>Cartilha_GLOBAL!$F6056</f>
        <v>53.64</v>
      </c>
      <c r="G6056" s="108"/>
      <c r="H6056" s="107">
        <f t="shared" si="373"/>
        <v>0</v>
      </c>
      <c r="I6056" s="143">
        <f t="shared" si="374"/>
        <v>0</v>
      </c>
      <c r="J6056" s="142"/>
      <c r="K6056" s="228"/>
      <c r="L6056" s="7" t="str">
        <f t="shared" si="375"/>
        <v/>
      </c>
      <c r="M6056" s="7" t="str">
        <f t="shared" si="376"/>
        <v/>
      </c>
      <c r="N6056" s="7" t="str">
        <f>Cartilha_GLOBAL!N6056</f>
        <v/>
      </c>
      <c r="O6056" s="144"/>
      <c r="Q6056" s="151"/>
      <c r="R6056" s="152">
        <v>0</v>
      </c>
      <c r="T6056" s="153">
        <f>IF(Cartilha_GLOBAL!R6056=0,0,IF(Cartilha_GLOBAL!R6056&gt;0,"c","b"))</f>
        <v>0</v>
      </c>
    </row>
    <row r="6057" ht="45" hidden="1" spans="1:20">
      <c r="A6057" s="158">
        <f>Cartilha_GLOBAL!A6057</f>
        <v>87559</v>
      </c>
      <c r="B6057" s="100" t="str">
        <f>Cartilha_GLOBAL!B6057</f>
        <v>SINAPI</v>
      </c>
      <c r="C6057" s="104" t="str">
        <f>Cartilha_GLOBAL!C6057</f>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
      <c r="D6057" s="94" t="str">
        <f>Cartilha_GLOBAL!D6057</f>
        <v>M2</v>
      </c>
      <c r="E6057" s="105">
        <f>Cartilha_GLOBAL!$E6057</f>
        <v>39.77</v>
      </c>
      <c r="F6057" s="182">
        <f>Cartilha_GLOBAL!$F6057</f>
        <v>48.81</v>
      </c>
      <c r="G6057" s="108"/>
      <c r="H6057" s="107">
        <f t="shared" si="373"/>
        <v>0</v>
      </c>
      <c r="I6057" s="143">
        <f t="shared" si="374"/>
        <v>0</v>
      </c>
      <c r="J6057" s="142"/>
      <c r="K6057" s="228"/>
      <c r="L6057" s="7" t="str">
        <f t="shared" si="375"/>
        <v/>
      </c>
      <c r="M6057" s="7" t="str">
        <f t="shared" si="376"/>
        <v/>
      </c>
      <c r="N6057" s="7" t="str">
        <f>Cartilha_GLOBAL!N6057</f>
        <v/>
      </c>
      <c r="O6057" s="144"/>
      <c r="Q6057" s="151"/>
      <c r="R6057" s="152">
        <v>0</v>
      </c>
      <c r="T6057" s="153">
        <f>IF(Cartilha_GLOBAL!R6057=0,0,IF(Cartilha_GLOBAL!R6057&gt;0,"c","b"))</f>
        <v>0</v>
      </c>
    </row>
    <row r="6058" ht="33.75" spans="1:20">
      <c r="A6058" s="158">
        <f>Cartilha_GLOBAL!A6058</f>
        <v>87775</v>
      </c>
      <c r="B6058" s="100" t="str">
        <f>Cartilha_GLOBAL!B6058</f>
        <v>SINAPI</v>
      </c>
      <c r="C6058" s="104" t="str">
        <f>Cartilha_GLOBAL!C6058</f>
        <v>EMBOÇO OU MASSA ÚNICA EM ARGAMASSA TRAÇO 1:2:8, PREPARO MECÂNICO COM BETONEIRA 400 L, APLICADA MANUALMENTE EM PANOS DE FACHADA COM PRESENÇA DE VÃOS, ESPESSURA DE 25 MM. AF_08/2022</v>
      </c>
      <c r="D6058" s="94" t="str">
        <f>Cartilha_GLOBAL!D6058</f>
        <v>M2</v>
      </c>
      <c r="E6058" s="105">
        <f>Cartilha_GLOBAL!$E6058</f>
        <v>57.44</v>
      </c>
      <c r="F6058" s="182">
        <f>Cartilha_GLOBAL!$F6058</f>
        <v>70.5</v>
      </c>
      <c r="G6058" s="108">
        <v>20.75</v>
      </c>
      <c r="H6058" s="107">
        <f t="shared" si="373"/>
        <v>70.5</v>
      </c>
      <c r="I6058" s="143">
        <f t="shared" si="374"/>
        <v>1462.88</v>
      </c>
      <c r="J6058" s="142"/>
      <c r="K6058" s="228"/>
      <c r="L6058" s="7" t="str">
        <f t="shared" si="375"/>
        <v>x</v>
      </c>
      <c r="M6058" s="7" t="str">
        <f t="shared" si="376"/>
        <v>x</v>
      </c>
      <c r="N6058" s="7" t="str">
        <f>Cartilha_GLOBAL!N6058</f>
        <v>x</v>
      </c>
      <c r="O6058" s="144"/>
      <c r="Q6058" s="151"/>
      <c r="R6058" s="152">
        <v>0</v>
      </c>
      <c r="T6058" s="153">
        <f>IF(Cartilha_GLOBAL!R6058=0,0,IF(Cartilha_GLOBAL!R6058&gt;0,"c","b"))</f>
        <v>0</v>
      </c>
    </row>
    <row r="6059" ht="22.5" hidden="1" spans="1:20">
      <c r="A6059" s="158">
        <f>Cartilha_GLOBAL!A6059</f>
        <v>87777</v>
      </c>
      <c r="B6059" s="100" t="str">
        <f>Cartilha_GLOBAL!B6059</f>
        <v>SINAPI</v>
      </c>
      <c r="C6059" s="104" t="str">
        <f>Cartilha_GLOBAL!C6059</f>
        <v>EMBOÇO OU MASSA ÚNICA EM ARGAMASSA TRAÇO 1:2:8, PREPARO MANUAL, APLICADA MANUALMENTE EM PANOS DE FACHADA COM PRESENÇA DE VÃOS, ESPESSURA DE 25 MM. AF_08/2022</v>
      </c>
      <c r="D6059" s="94" t="str">
        <f>Cartilha_GLOBAL!D6059</f>
        <v>M2</v>
      </c>
      <c r="E6059" s="105">
        <f>Cartilha_GLOBAL!$E6059</f>
        <v>62.44</v>
      </c>
      <c r="F6059" s="182">
        <f>Cartilha_GLOBAL!$F6059</f>
        <v>76.64</v>
      </c>
      <c r="G6059" s="108"/>
      <c r="H6059" s="107">
        <f t="shared" si="373"/>
        <v>0</v>
      </c>
      <c r="I6059" s="143">
        <f t="shared" si="374"/>
        <v>0</v>
      </c>
      <c r="J6059" s="142"/>
      <c r="K6059" s="145"/>
      <c r="L6059" s="7" t="str">
        <f t="shared" si="375"/>
        <v/>
      </c>
      <c r="M6059" s="7" t="str">
        <f t="shared" si="376"/>
        <v/>
      </c>
      <c r="N6059" s="7" t="str">
        <f>Cartilha_GLOBAL!N6059</f>
        <v/>
      </c>
      <c r="O6059" s="144"/>
      <c r="Q6059" s="151"/>
      <c r="R6059" s="152">
        <v>0</v>
      </c>
      <c r="T6059" s="153">
        <f>IF(Cartilha_GLOBAL!R6059=0,0,IF(Cartilha_GLOBAL!R6059&gt;0,"c","b"))</f>
        <v>0</v>
      </c>
    </row>
    <row r="6060" ht="33.75" hidden="1" spans="1:20">
      <c r="A6060" s="158">
        <f>Cartilha_GLOBAL!A6060</f>
        <v>87778</v>
      </c>
      <c r="B6060" s="100" t="str">
        <f>Cartilha_GLOBAL!B6060</f>
        <v>SINAPI</v>
      </c>
      <c r="C6060" s="104" t="str">
        <f>Cartilha_GLOBAL!C6060</f>
        <v>EMBOÇO OU MASSA ÚNICA EM ARGAMASSA INDUSTRIALIZADA, PREPARO MECÂNICO E APLICAÇÃO COM EQUIPAMENTO DE MISTURA E PROJEÇÃO DE 1,5 M3/H DE ARGAMASSA EM PANOS DE FACHADA COM PRESENÇA DE VÃOS, ESPESSURA DE 25 MM. AF_08/2022</v>
      </c>
      <c r="D6060" s="94" t="str">
        <f>Cartilha_GLOBAL!D6060</f>
        <v>M2</v>
      </c>
      <c r="E6060" s="105">
        <f>Cartilha_GLOBAL!$E6060</f>
        <v>88.94</v>
      </c>
      <c r="F6060" s="182">
        <f>Cartilha_GLOBAL!$F6060</f>
        <v>109.16</v>
      </c>
      <c r="G6060" s="108"/>
      <c r="H6060" s="107">
        <f t="shared" si="373"/>
        <v>0</v>
      </c>
      <c r="I6060" s="143">
        <f t="shared" si="374"/>
        <v>0</v>
      </c>
      <c r="J6060" s="142"/>
      <c r="K6060" s="228"/>
      <c r="L6060" s="7" t="str">
        <f t="shared" si="375"/>
        <v/>
      </c>
      <c r="M6060" s="7" t="str">
        <f t="shared" si="376"/>
        <v/>
      </c>
      <c r="N6060" s="7" t="str">
        <f>Cartilha_GLOBAL!N6060</f>
        <v/>
      </c>
      <c r="O6060" s="144"/>
      <c r="Q6060" s="151"/>
      <c r="R6060" s="152">
        <v>0</v>
      </c>
      <c r="T6060" s="153">
        <f>IF(Cartilha_GLOBAL!R6060=0,0,IF(Cartilha_GLOBAL!R6060&gt;0,"c","b"))</f>
        <v>0</v>
      </c>
    </row>
    <row r="6061" ht="33.75" hidden="1" spans="1:20">
      <c r="A6061" s="158">
        <f>Cartilha_GLOBAL!A6061</f>
        <v>87779</v>
      </c>
      <c r="B6061" s="100" t="str">
        <f>Cartilha_GLOBAL!B6061</f>
        <v>SINAPI</v>
      </c>
      <c r="C6061" s="104" t="str">
        <f>Cartilha_GLOBAL!C6061</f>
        <v>EMBOÇO OU MASSA ÚNICA EM ARGAMASSA TRAÇO 1:2:8, PREPARO MECÂNICO COM BETONEIRA 400 L, APLICADA MANUALMENTE EM PANOS DE FACHADA COM PRESENÇA DE VÃOS, ESPESSURA DE 35 MM. AF_08/2022</v>
      </c>
      <c r="D6061" s="94" t="str">
        <f>Cartilha_GLOBAL!D6061</f>
        <v>M2</v>
      </c>
      <c r="E6061" s="105">
        <f>Cartilha_GLOBAL!$E6061</f>
        <v>73.56</v>
      </c>
      <c r="F6061" s="182">
        <f>Cartilha_GLOBAL!$F6061</f>
        <v>90.29</v>
      </c>
      <c r="G6061" s="108"/>
      <c r="H6061" s="107">
        <f t="shared" si="373"/>
        <v>0</v>
      </c>
      <c r="I6061" s="143">
        <f t="shared" si="374"/>
        <v>0</v>
      </c>
      <c r="J6061" s="142"/>
      <c r="K6061" s="228"/>
      <c r="L6061" s="7" t="str">
        <f t="shared" si="375"/>
        <v/>
      </c>
      <c r="M6061" s="7" t="str">
        <f t="shared" si="376"/>
        <v/>
      </c>
      <c r="N6061" s="7" t="str">
        <f>Cartilha_GLOBAL!N6061</f>
        <v/>
      </c>
      <c r="O6061" s="144"/>
      <c r="Q6061" s="151"/>
      <c r="R6061" s="152">
        <v>0</v>
      </c>
      <c r="T6061" s="153">
        <f>IF(Cartilha_GLOBAL!R6061=0,0,IF(Cartilha_GLOBAL!R6061&gt;0,"c","b"))</f>
        <v>0</v>
      </c>
    </row>
    <row r="6062" ht="22.5" hidden="1" spans="1:20">
      <c r="A6062" s="158">
        <f>Cartilha_GLOBAL!A6062</f>
        <v>87781</v>
      </c>
      <c r="B6062" s="100" t="str">
        <f>Cartilha_GLOBAL!B6062</f>
        <v>SINAPI</v>
      </c>
      <c r="C6062" s="104" t="str">
        <f>Cartilha_GLOBAL!C6062</f>
        <v>EMBOÇO OU MASSA ÚNICA EM ARGAMASSA TRAÇO 1:2:8, PREPARO MANUAL, APLICADA MANUALMENTE EM PANOS DE FACHADA COM PRESENÇA DE VÃOS, ESPESSURA DE 35 MM. AF_08/2022</v>
      </c>
      <c r="D6062" s="94" t="str">
        <f>Cartilha_GLOBAL!D6062</f>
        <v>M2</v>
      </c>
      <c r="E6062" s="105">
        <f>Cartilha_GLOBAL!$E6062</f>
        <v>80.26</v>
      </c>
      <c r="F6062" s="182">
        <f>Cartilha_GLOBAL!$F6062</f>
        <v>98.51</v>
      </c>
      <c r="G6062" s="108"/>
      <c r="H6062" s="107">
        <f t="shared" ref="H6062:H6125" si="377">IF(G6062=0,0,F6062)</f>
        <v>0</v>
      </c>
      <c r="I6062" s="143">
        <f t="shared" ref="I6062:I6125" si="378">IF(ISBLANK(G6062),0,IF(R6062=0,ROUND(G6062*H6062,2),IF(R6062="b",ROUNDDOWN(G6062*H6062,2),ROUNDUP(G6062*H6062,2))))</f>
        <v>0</v>
      </c>
      <c r="J6062" s="142"/>
      <c r="K6062" s="228"/>
      <c r="L6062" s="7" t="str">
        <f t="shared" ref="L6062:L6125" si="379">IF(K6062="X","x",IF(K6062="xx","x",IF(I6062&gt;0,"x","")))</f>
        <v/>
      </c>
      <c r="M6062" s="7" t="str">
        <f t="shared" ref="M6062:M6125" si="380">IF(K6062="X","x",IF(K6062="xx","x",IF(I6062&gt;0,"x","")))</f>
        <v/>
      </c>
      <c r="N6062" s="7" t="str">
        <f>Cartilha_GLOBAL!N6062</f>
        <v/>
      </c>
      <c r="O6062" s="144"/>
      <c r="Q6062" s="151"/>
      <c r="R6062" s="152">
        <v>0</v>
      </c>
      <c r="T6062" s="153">
        <f>IF(Cartilha_GLOBAL!R6062=0,0,IF(Cartilha_GLOBAL!R6062&gt;0,"c","b"))</f>
        <v>0</v>
      </c>
    </row>
    <row r="6063" ht="33.75" hidden="1" spans="1:20">
      <c r="A6063" s="158">
        <f>Cartilha_GLOBAL!A6063</f>
        <v>87783</v>
      </c>
      <c r="B6063" s="100" t="str">
        <f>Cartilha_GLOBAL!B6063</f>
        <v>SINAPI</v>
      </c>
      <c r="C6063" s="104" t="str">
        <f>Cartilha_GLOBAL!C6063</f>
        <v>EMBOÇO OU MASSA ÚNICA EM ARGAMASSA INDUSTRIALIZADA, PREPARO MECÂNICO E APLICAÇÃO COM EQUIPAMENTO DE MISTURA E PROJEÇÃO DE 1,5 M3/H DE ARGAMASSA EM PANOS DE FACHADA COM PRESENÇA DE VÃOS, ESPESSURA DE 35 MM. AF_08/2022</v>
      </c>
      <c r="D6063" s="94" t="str">
        <f>Cartilha_GLOBAL!D6063</f>
        <v>M2</v>
      </c>
      <c r="E6063" s="105">
        <f>Cartilha_GLOBAL!$E6063</f>
        <v>116.09</v>
      </c>
      <c r="F6063" s="182">
        <f>Cartilha_GLOBAL!$F6063</f>
        <v>142.49</v>
      </c>
      <c r="G6063" s="108"/>
      <c r="H6063" s="107">
        <f t="shared" si="377"/>
        <v>0</v>
      </c>
      <c r="I6063" s="143">
        <f t="shared" si="378"/>
        <v>0</v>
      </c>
      <c r="J6063" s="142"/>
      <c r="K6063" s="228"/>
      <c r="L6063" s="7" t="str">
        <f t="shared" si="379"/>
        <v/>
      </c>
      <c r="M6063" s="7" t="str">
        <f t="shared" si="380"/>
        <v/>
      </c>
      <c r="N6063" s="7" t="str">
        <f>Cartilha_GLOBAL!N6063</f>
        <v/>
      </c>
      <c r="O6063" s="144"/>
      <c r="Q6063" s="151"/>
      <c r="R6063" s="152">
        <v>0</v>
      </c>
      <c r="T6063" s="153">
        <f>IF(Cartilha_GLOBAL!R6063=0,0,IF(Cartilha_GLOBAL!R6063&gt;0,"c","b"))</f>
        <v>0</v>
      </c>
    </row>
    <row r="6064" ht="33.75" hidden="1" spans="1:20">
      <c r="A6064" s="158">
        <f>Cartilha_GLOBAL!A6064</f>
        <v>87784</v>
      </c>
      <c r="B6064" s="100" t="str">
        <f>Cartilha_GLOBAL!B6064</f>
        <v>SINAPI</v>
      </c>
      <c r="C6064" s="104" t="str">
        <f>Cartilha_GLOBAL!C6064</f>
        <v>EMBOÇO OU MASSA ÚNICA EM ARGAMASSA TRAÇO 1:2:8, PREPARO MECÂNICO COM BETONEIRA 400 L, APLICADA MANUALMENTE EM PANOS DE FACHADA COM PRESENÇA DE VÃOS, ESPESSURA DE 45 MM. AF_08/2022</v>
      </c>
      <c r="D6064" s="94" t="str">
        <f>Cartilha_GLOBAL!D6064</f>
        <v>M2</v>
      </c>
      <c r="E6064" s="105">
        <f>Cartilha_GLOBAL!$E6064</f>
        <v>78.72</v>
      </c>
      <c r="F6064" s="182">
        <f>Cartilha_GLOBAL!$F6064</f>
        <v>96.62</v>
      </c>
      <c r="G6064" s="108"/>
      <c r="H6064" s="107">
        <f t="shared" si="377"/>
        <v>0</v>
      </c>
      <c r="I6064" s="143">
        <f t="shared" si="378"/>
        <v>0</v>
      </c>
      <c r="J6064" s="142"/>
      <c r="K6064" s="228"/>
      <c r="L6064" s="7" t="str">
        <f t="shared" si="379"/>
        <v/>
      </c>
      <c r="M6064" s="7" t="str">
        <f t="shared" si="380"/>
        <v/>
      </c>
      <c r="N6064" s="7" t="str">
        <f>Cartilha_GLOBAL!N6064</f>
        <v/>
      </c>
      <c r="O6064" s="144"/>
      <c r="Q6064" s="151"/>
      <c r="R6064" s="152">
        <v>0</v>
      </c>
      <c r="T6064" s="153">
        <f>IF(Cartilha_GLOBAL!R6064=0,0,IF(Cartilha_GLOBAL!R6064&gt;0,"c","b"))</f>
        <v>0</v>
      </c>
    </row>
    <row r="6065" ht="22.5" hidden="1" spans="1:20">
      <c r="A6065" s="158">
        <f>Cartilha_GLOBAL!A6065</f>
        <v>87786</v>
      </c>
      <c r="B6065" s="100" t="str">
        <f>Cartilha_GLOBAL!B6065</f>
        <v>SINAPI</v>
      </c>
      <c r="C6065" s="104" t="str">
        <f>Cartilha_GLOBAL!C6065</f>
        <v>EMBOÇO OU MASSA ÚNICA EM ARGAMASSA TRAÇO 1:2:8, PREPARO MANUAL, APLICADA MANUALMENTE EM PANOS DE FACHADA COM PRESENÇA DE VÃOS, ESPESSURA DE 45 MM. AF_08/2022</v>
      </c>
      <c r="D6065" s="94" t="str">
        <f>Cartilha_GLOBAL!D6065</f>
        <v>M2</v>
      </c>
      <c r="E6065" s="105">
        <f>Cartilha_GLOBAL!$E6065</f>
        <v>87.13</v>
      </c>
      <c r="F6065" s="182">
        <f>Cartilha_GLOBAL!$F6065</f>
        <v>106.94</v>
      </c>
      <c r="G6065" s="108"/>
      <c r="H6065" s="107">
        <f t="shared" si="377"/>
        <v>0</v>
      </c>
      <c r="I6065" s="143">
        <f t="shared" si="378"/>
        <v>0</v>
      </c>
      <c r="J6065" s="142"/>
      <c r="K6065" s="228"/>
      <c r="L6065" s="7" t="str">
        <f t="shared" si="379"/>
        <v/>
      </c>
      <c r="M6065" s="7" t="str">
        <f t="shared" si="380"/>
        <v/>
      </c>
      <c r="N6065" s="7" t="str">
        <f>Cartilha_GLOBAL!N6065</f>
        <v/>
      </c>
      <c r="O6065" s="144"/>
      <c r="Q6065" s="151"/>
      <c r="R6065" s="152">
        <v>0</v>
      </c>
      <c r="T6065" s="153">
        <f>IF(Cartilha_GLOBAL!R6065=0,0,IF(Cartilha_GLOBAL!R6065&gt;0,"c","b"))</f>
        <v>0</v>
      </c>
    </row>
    <row r="6066" ht="33.75" hidden="1" spans="1:20">
      <c r="A6066" s="158">
        <f>Cartilha_GLOBAL!A6066</f>
        <v>87787</v>
      </c>
      <c r="B6066" s="100" t="str">
        <f>Cartilha_GLOBAL!B6066</f>
        <v>SINAPI</v>
      </c>
      <c r="C6066" s="104" t="str">
        <f>Cartilha_GLOBAL!C6066</f>
        <v>EMBOÇO OU MASSA ÚNICA EM ARGAMASSA INDUSTRIALIZADA, PREPARO MECÂNICO E APLICAÇÃO COM EQUIPAMENTO DE MISTURA E PROJEÇÃO DE 1,5 M3/H DE ARGAMASSA EM PANOS DE FACHADA COM PRESENÇA DE VÃOS, ESPESSURA DE 45 MM. AF_08/2022</v>
      </c>
      <c r="D6066" s="94" t="str">
        <f>Cartilha_GLOBAL!D6066</f>
        <v>M2</v>
      </c>
      <c r="E6066" s="105">
        <f>Cartilha_GLOBAL!$E6066</f>
        <v>133.2</v>
      </c>
      <c r="F6066" s="182">
        <f>Cartilha_GLOBAL!$F6066</f>
        <v>163.49</v>
      </c>
      <c r="G6066" s="108"/>
      <c r="H6066" s="107">
        <f t="shared" si="377"/>
        <v>0</v>
      </c>
      <c r="I6066" s="143">
        <f t="shared" si="378"/>
        <v>0</v>
      </c>
      <c r="J6066" s="142"/>
      <c r="K6066" s="228"/>
      <c r="L6066" s="7" t="str">
        <f t="shared" si="379"/>
        <v/>
      </c>
      <c r="M6066" s="7" t="str">
        <f t="shared" si="380"/>
        <v/>
      </c>
      <c r="N6066" s="7" t="str">
        <f>Cartilha_GLOBAL!N6066</f>
        <v/>
      </c>
      <c r="O6066" s="144"/>
      <c r="Q6066" s="151"/>
      <c r="R6066" s="152">
        <v>0</v>
      </c>
      <c r="T6066" s="153">
        <f>IF(Cartilha_GLOBAL!R6066=0,0,IF(Cartilha_GLOBAL!R6066&gt;0,"c","b"))</f>
        <v>0</v>
      </c>
    </row>
    <row r="6067" ht="33.75" hidden="1" spans="1:20">
      <c r="A6067" s="158">
        <f>Cartilha_GLOBAL!A6067</f>
        <v>87788</v>
      </c>
      <c r="B6067" s="100" t="str">
        <f>Cartilha_GLOBAL!B6067</f>
        <v>SINAPI</v>
      </c>
      <c r="C6067" s="104" t="str">
        <f>Cartilha_GLOBAL!C6067</f>
        <v>EMBOÇO OU MASSA ÚNICA EM ARGAMASSA TRAÇO 1:2:8, PREPARO MECÂNICO COM BETONEIRA 400 L, APLICADA MANUALMENTE EM PANOS DE FACHADA COM PRESENÇA DE VÃOS, ESPESSURA MAIOR OU IGUAL A 50 MM. AF_08/2022</v>
      </c>
      <c r="D6067" s="94" t="str">
        <f>Cartilha_GLOBAL!D6067</f>
        <v>M2</v>
      </c>
      <c r="E6067" s="105">
        <f>Cartilha_GLOBAL!$E6067</f>
        <v>93.74</v>
      </c>
      <c r="F6067" s="182">
        <f>Cartilha_GLOBAL!$F6067</f>
        <v>115.06</v>
      </c>
      <c r="G6067" s="108"/>
      <c r="H6067" s="107">
        <f t="shared" si="377"/>
        <v>0</v>
      </c>
      <c r="I6067" s="143">
        <f t="shared" si="378"/>
        <v>0</v>
      </c>
      <c r="J6067" s="142"/>
      <c r="K6067" s="228"/>
      <c r="L6067" s="7" t="str">
        <f t="shared" si="379"/>
        <v/>
      </c>
      <c r="M6067" s="7" t="str">
        <f t="shared" si="380"/>
        <v/>
      </c>
      <c r="N6067" s="7" t="str">
        <f>Cartilha_GLOBAL!N6067</f>
        <v/>
      </c>
      <c r="O6067" s="144"/>
      <c r="Q6067" s="151"/>
      <c r="R6067" s="152">
        <v>0</v>
      </c>
      <c r="T6067" s="153">
        <f>IF(Cartilha_GLOBAL!R6067=0,0,IF(Cartilha_GLOBAL!R6067&gt;0,"c","b"))</f>
        <v>0</v>
      </c>
    </row>
    <row r="6068" ht="22.5" hidden="1" spans="1:20">
      <c r="A6068" s="158">
        <f>Cartilha_GLOBAL!A6068</f>
        <v>87790</v>
      </c>
      <c r="B6068" s="100" t="str">
        <f>Cartilha_GLOBAL!B6068</f>
        <v>SINAPI</v>
      </c>
      <c r="C6068" s="104" t="str">
        <f>Cartilha_GLOBAL!C6068</f>
        <v>EMBOÇO OU MASSA ÚNICA EM ARGAMASSA TRAÇO 1:2:8, PREPARO MANUAL, APLICADA MANUALMENTE EM PANOS DE FACHADA COM PRESENÇA DE VÃOS, ESPESSURA MAIOR OU IGUAL A 50 MM. AF_06/2014</v>
      </c>
      <c r="D6068" s="94" t="str">
        <f>Cartilha_GLOBAL!D6068</f>
        <v>M2</v>
      </c>
      <c r="E6068" s="105">
        <f>Cartilha_GLOBAL!$E6068</f>
        <v>102.99</v>
      </c>
      <c r="F6068" s="182">
        <f>Cartilha_GLOBAL!$F6068</f>
        <v>126.41</v>
      </c>
      <c r="G6068" s="108"/>
      <c r="H6068" s="107">
        <f t="shared" si="377"/>
        <v>0</v>
      </c>
      <c r="I6068" s="143">
        <f t="shared" si="378"/>
        <v>0</v>
      </c>
      <c r="J6068" s="142"/>
      <c r="K6068" s="228"/>
      <c r="L6068" s="7" t="str">
        <f t="shared" si="379"/>
        <v/>
      </c>
      <c r="M6068" s="7" t="str">
        <f t="shared" si="380"/>
        <v/>
      </c>
      <c r="N6068" s="7" t="str">
        <f>Cartilha_GLOBAL!N6068</f>
        <v/>
      </c>
      <c r="O6068" s="144"/>
      <c r="Q6068" s="151"/>
      <c r="R6068" s="152">
        <v>0</v>
      </c>
      <c r="T6068" s="153">
        <f>IF(Cartilha_GLOBAL!R6068=0,0,IF(Cartilha_GLOBAL!R6068&gt;0,"c","b"))</f>
        <v>0</v>
      </c>
    </row>
    <row r="6069" ht="33.75" hidden="1" spans="1:20">
      <c r="A6069" s="158">
        <f>Cartilha_GLOBAL!A6069</f>
        <v>87791</v>
      </c>
      <c r="B6069" s="100" t="str">
        <f>Cartilha_GLOBAL!B6069</f>
        <v>SINAPI</v>
      </c>
      <c r="C6069" s="104" t="str">
        <f>Cartilha_GLOBAL!C6069</f>
        <v>EMBOÇO OU MASSA ÚNICA EM ARGAMASSA INDUSTRIALIZADA, PREPARO MECÂNICO E APLICAÇÃO COM EQUIPAMENTO DE MISTURA E PROJEÇÃO DE 1,5 M3/H DE ARGAMASSA EM PANOS DE FACHADA COM PRESENÇA DE VÃOS, ESPESSURA MAIOR OU IGUAL A 50 MM. AF_08/2022</v>
      </c>
      <c r="D6069" s="94" t="str">
        <f>Cartilha_GLOBAL!D6069</f>
        <v>M2</v>
      </c>
      <c r="E6069" s="105">
        <f>Cartilha_GLOBAL!$E6069</f>
        <v>146.82</v>
      </c>
      <c r="F6069" s="182">
        <f>Cartilha_GLOBAL!$F6069</f>
        <v>180.21</v>
      </c>
      <c r="G6069" s="108"/>
      <c r="H6069" s="107">
        <f t="shared" si="377"/>
        <v>0</v>
      </c>
      <c r="I6069" s="143">
        <f t="shared" si="378"/>
        <v>0</v>
      </c>
      <c r="J6069" s="142"/>
      <c r="K6069" s="228"/>
      <c r="L6069" s="7" t="str">
        <f t="shared" si="379"/>
        <v/>
      </c>
      <c r="M6069" s="7" t="str">
        <f t="shared" si="380"/>
        <v/>
      </c>
      <c r="N6069" s="7" t="str">
        <f>Cartilha_GLOBAL!N6069</f>
        <v/>
      </c>
      <c r="O6069" s="144"/>
      <c r="Q6069" s="151"/>
      <c r="R6069" s="152">
        <v>0</v>
      </c>
      <c r="T6069" s="153">
        <f>IF(Cartilha_GLOBAL!R6069=0,0,IF(Cartilha_GLOBAL!R6069&gt;0,"c","b"))</f>
        <v>0</v>
      </c>
    </row>
    <row r="6070" ht="33.75" hidden="1" spans="1:20">
      <c r="A6070" s="158">
        <f>Cartilha_GLOBAL!A6070</f>
        <v>87792</v>
      </c>
      <c r="B6070" s="100" t="str">
        <f>Cartilha_GLOBAL!B6070</f>
        <v>SINAPI</v>
      </c>
      <c r="C6070" s="104" t="str">
        <f>Cartilha_GLOBAL!C6070</f>
        <v>EMBOÇO OU MASSA ÚNICA EM ARGAMASSA TRAÇO 1:2:8, PREPARO MECÂNICO COM BETONEIRA 400 L, APLICADA MANUALMENTE EM PANOS CEGOS DE FACHADA (SEM PRESENÇA DE VÃOS), ESPESSURA DE 25 MM. AF_08/2022</v>
      </c>
      <c r="D6070" s="94" t="str">
        <f>Cartilha_GLOBAL!D6070</f>
        <v>M2</v>
      </c>
      <c r="E6070" s="105">
        <f>Cartilha_GLOBAL!$E6070</f>
        <v>41.29</v>
      </c>
      <c r="F6070" s="182">
        <f>Cartilha_GLOBAL!$F6070</f>
        <v>50.68</v>
      </c>
      <c r="G6070" s="108"/>
      <c r="H6070" s="107">
        <f t="shared" si="377"/>
        <v>0</v>
      </c>
      <c r="I6070" s="143">
        <f t="shared" si="378"/>
        <v>0</v>
      </c>
      <c r="J6070" s="142"/>
      <c r="K6070" s="228"/>
      <c r="L6070" s="7" t="str">
        <f t="shared" si="379"/>
        <v/>
      </c>
      <c r="M6070" s="7" t="str">
        <f t="shared" si="380"/>
        <v/>
      </c>
      <c r="N6070" s="7" t="str">
        <f>Cartilha_GLOBAL!N6070</f>
        <v/>
      </c>
      <c r="O6070" s="144"/>
      <c r="Q6070" s="151"/>
      <c r="R6070" s="152">
        <v>0</v>
      </c>
      <c r="T6070" s="153">
        <f>IF(Cartilha_GLOBAL!R6070=0,0,IF(Cartilha_GLOBAL!R6070&gt;0,"c","b"))</f>
        <v>0</v>
      </c>
    </row>
    <row r="6071" ht="22.5" hidden="1" spans="1:20">
      <c r="A6071" s="158">
        <f>Cartilha_GLOBAL!A6071</f>
        <v>87794</v>
      </c>
      <c r="B6071" s="100" t="str">
        <f>Cartilha_GLOBAL!B6071</f>
        <v>SINAPI</v>
      </c>
      <c r="C6071" s="104" t="str">
        <f>Cartilha_GLOBAL!C6071</f>
        <v>EMBOÇO OU MASSA ÚNICA EM ARGAMASSA TRAÇO 1:2:8, PREPARO MANUAL, APLICADA MANUALMENTE EM PANOS CEGOS DE FACHADA (SEM PRESENÇA DE VÃOS), ESPESSURA DE 25 MM. AF_09/2022</v>
      </c>
      <c r="D6071" s="94" t="str">
        <f>Cartilha_GLOBAL!D6071</f>
        <v>M2</v>
      </c>
      <c r="E6071" s="105">
        <f>Cartilha_GLOBAL!$E6071</f>
        <v>45.96</v>
      </c>
      <c r="F6071" s="182">
        <f>Cartilha_GLOBAL!$F6071</f>
        <v>56.41</v>
      </c>
      <c r="G6071" s="108"/>
      <c r="H6071" s="107">
        <f t="shared" si="377"/>
        <v>0</v>
      </c>
      <c r="I6071" s="143">
        <f t="shared" si="378"/>
        <v>0</v>
      </c>
      <c r="J6071" s="142"/>
      <c r="K6071" s="228"/>
      <c r="L6071" s="7" t="str">
        <f t="shared" si="379"/>
        <v/>
      </c>
      <c r="M6071" s="7" t="str">
        <f t="shared" si="380"/>
        <v/>
      </c>
      <c r="N6071" s="7" t="str">
        <f>Cartilha_GLOBAL!N6071</f>
        <v/>
      </c>
      <c r="O6071" s="144"/>
      <c r="Q6071" s="151"/>
      <c r="R6071" s="152">
        <v>0</v>
      </c>
      <c r="T6071" s="153">
        <f>IF(Cartilha_GLOBAL!R6071=0,0,IF(Cartilha_GLOBAL!R6071&gt;0,"c","b"))</f>
        <v>0</v>
      </c>
    </row>
    <row r="6072" ht="33.75" hidden="1" spans="1:20">
      <c r="A6072" s="158">
        <f>Cartilha_GLOBAL!A6072</f>
        <v>87795</v>
      </c>
      <c r="B6072" s="100" t="str">
        <f>Cartilha_GLOBAL!B6072</f>
        <v>SINAPI</v>
      </c>
      <c r="C6072" s="104" t="str">
        <f>Cartilha_GLOBAL!C6072</f>
        <v>EMBOÇO OU MASSA ÚNICA EM ARGAMASSA INDUSTRIALIZADA, PREPARO MECÂNICO E APLICAÇÃO COM EQUIPAMENTO DE MISTURA E PROJEÇÃO DE 1,5 M3/H DE ARGAMASSA EM PANOS CEGOS DE FACHADA (SEM PRESENÇA DE VÃOS), ESPESSURA DE 25 MM. AF_08/2022</v>
      </c>
      <c r="D6072" s="94" t="str">
        <f>Cartilha_GLOBAL!D6072</f>
        <v>M2</v>
      </c>
      <c r="E6072" s="105">
        <f>Cartilha_GLOBAL!$E6072</f>
        <v>71.88</v>
      </c>
      <c r="F6072" s="182">
        <f>Cartilha_GLOBAL!$F6072</f>
        <v>88.23</v>
      </c>
      <c r="G6072" s="108"/>
      <c r="H6072" s="107">
        <f t="shared" si="377"/>
        <v>0</v>
      </c>
      <c r="I6072" s="143">
        <f t="shared" si="378"/>
        <v>0</v>
      </c>
      <c r="J6072" s="142"/>
      <c r="K6072" s="228"/>
      <c r="L6072" s="7" t="str">
        <f t="shared" si="379"/>
        <v/>
      </c>
      <c r="M6072" s="7" t="str">
        <f t="shared" si="380"/>
        <v/>
      </c>
      <c r="N6072" s="7" t="str">
        <f>Cartilha_GLOBAL!N6072</f>
        <v/>
      </c>
      <c r="O6072" s="144"/>
      <c r="Q6072" s="151"/>
      <c r="R6072" s="152">
        <v>0</v>
      </c>
      <c r="T6072" s="153">
        <f>IF(Cartilha_GLOBAL!R6072=0,0,IF(Cartilha_GLOBAL!R6072&gt;0,"c","b"))</f>
        <v>0</v>
      </c>
    </row>
    <row r="6073" ht="33.75" hidden="1" spans="1:20">
      <c r="A6073" s="158">
        <f>Cartilha_GLOBAL!A6073</f>
        <v>87797</v>
      </c>
      <c r="B6073" s="100" t="str">
        <f>Cartilha_GLOBAL!B6073</f>
        <v>SINAPI</v>
      </c>
      <c r="C6073" s="104" t="str">
        <f>Cartilha_GLOBAL!C6073</f>
        <v>EMBOÇO OU MASSA ÚNICA EM ARGAMASSA TRAÇO 1:2:8, PREPARO MECÂNICO COM BETONEIRA 400 L, APLICADA MANUALMENTE EM PANOS CEGOS DE FACHADA (SEM PRESENÇA DE VÃOS), ESPESSURA DE 35 MM. AF_08/2022</v>
      </c>
      <c r="D6073" s="94" t="str">
        <f>Cartilha_GLOBAL!D6073</f>
        <v>M2</v>
      </c>
      <c r="E6073" s="105">
        <f>Cartilha_GLOBAL!$E6073</f>
        <v>57.14</v>
      </c>
      <c r="F6073" s="182">
        <f>Cartilha_GLOBAL!$F6073</f>
        <v>70.13</v>
      </c>
      <c r="G6073" s="108"/>
      <c r="H6073" s="107">
        <f t="shared" si="377"/>
        <v>0</v>
      </c>
      <c r="I6073" s="143">
        <f t="shared" si="378"/>
        <v>0</v>
      </c>
      <c r="J6073" s="142"/>
      <c r="K6073" s="228"/>
      <c r="L6073" s="7" t="str">
        <f t="shared" si="379"/>
        <v/>
      </c>
      <c r="M6073" s="7" t="str">
        <f t="shared" si="380"/>
        <v/>
      </c>
      <c r="N6073" s="7" t="str">
        <f>Cartilha_GLOBAL!N6073</f>
        <v/>
      </c>
      <c r="O6073" s="144"/>
      <c r="Q6073" s="151"/>
      <c r="R6073" s="152">
        <v>0</v>
      </c>
      <c r="T6073" s="153">
        <f>IF(Cartilha_GLOBAL!R6073=0,0,IF(Cartilha_GLOBAL!R6073&gt;0,"c","b"))</f>
        <v>0</v>
      </c>
    </row>
    <row r="6074" ht="22.5" hidden="1" spans="1:20">
      <c r="A6074" s="158">
        <f>Cartilha_GLOBAL!A6074</f>
        <v>87799</v>
      </c>
      <c r="B6074" s="100" t="str">
        <f>Cartilha_GLOBAL!B6074</f>
        <v>SINAPI</v>
      </c>
      <c r="C6074" s="104" t="str">
        <f>Cartilha_GLOBAL!C6074</f>
        <v>EMBOÇO OU MASSA ÚNICA EM ARGAMASSA TRAÇO 1:2:8, PREPARO MANUAL, APLICADA MANUALMENTE EM PANOS CEGOS DE FACHADA (SEM PRESENÇA DE VÃOS), ESPESSURA DE 35 MM. AF_08/2022</v>
      </c>
      <c r="D6074" s="94" t="str">
        <f>Cartilha_GLOBAL!D6074</f>
        <v>M2</v>
      </c>
      <c r="E6074" s="105">
        <f>Cartilha_GLOBAL!$E6074</f>
        <v>63.39</v>
      </c>
      <c r="F6074" s="182">
        <f>Cartilha_GLOBAL!$F6074</f>
        <v>77.8</v>
      </c>
      <c r="G6074" s="108"/>
      <c r="H6074" s="107">
        <f t="shared" si="377"/>
        <v>0</v>
      </c>
      <c r="I6074" s="143">
        <f t="shared" si="378"/>
        <v>0</v>
      </c>
      <c r="J6074" s="142"/>
      <c r="K6074" s="228"/>
      <c r="L6074" s="7" t="str">
        <f t="shared" si="379"/>
        <v/>
      </c>
      <c r="M6074" s="7" t="str">
        <f t="shared" si="380"/>
        <v/>
      </c>
      <c r="N6074" s="7" t="str">
        <f>Cartilha_GLOBAL!N6074</f>
        <v/>
      </c>
      <c r="O6074" s="144"/>
      <c r="Q6074" s="151"/>
      <c r="R6074" s="152">
        <v>0</v>
      </c>
      <c r="T6074" s="153">
        <f>IF(Cartilha_GLOBAL!R6074=0,0,IF(Cartilha_GLOBAL!R6074&gt;0,"c","b"))</f>
        <v>0</v>
      </c>
    </row>
    <row r="6075" ht="33.75" hidden="1" spans="1:20">
      <c r="A6075" s="158">
        <f>Cartilha_GLOBAL!A6075</f>
        <v>87800</v>
      </c>
      <c r="B6075" s="100" t="str">
        <f>Cartilha_GLOBAL!B6075</f>
        <v>SINAPI</v>
      </c>
      <c r="C6075" s="104" t="str">
        <f>Cartilha_GLOBAL!C6075</f>
        <v>EMBOÇO OU MASSA ÚNICA EM ARGAMASSA INDUSTRIALIZADA, PREPARO MECÂNICO E APLICAÇÃO COM EQUIPAMENTO DE MISTURA E PROJEÇÃO DE 1,5 M3/H DE ARGAMASSA EM PANOS CEGOS DE FACHADA (SEM PRESENÇA DE VÃOS), ESPESSURA DE 35 MM. AF_08/2022</v>
      </c>
      <c r="D6075" s="94" t="str">
        <f>Cartilha_GLOBAL!D6075</f>
        <v>M2</v>
      </c>
      <c r="E6075" s="105">
        <f>Cartilha_GLOBAL!$E6075</f>
        <v>97.86</v>
      </c>
      <c r="F6075" s="182">
        <f>Cartilha_GLOBAL!$F6075</f>
        <v>120.11</v>
      </c>
      <c r="G6075" s="108"/>
      <c r="H6075" s="107">
        <f t="shared" si="377"/>
        <v>0</v>
      </c>
      <c r="I6075" s="143">
        <f t="shared" si="378"/>
        <v>0</v>
      </c>
      <c r="J6075" s="142"/>
      <c r="K6075" s="228"/>
      <c r="L6075" s="7" t="str">
        <f t="shared" si="379"/>
        <v/>
      </c>
      <c r="M6075" s="7" t="str">
        <f t="shared" si="380"/>
        <v/>
      </c>
      <c r="N6075" s="7" t="str">
        <f>Cartilha_GLOBAL!N6075</f>
        <v/>
      </c>
      <c r="O6075" s="144"/>
      <c r="Q6075" s="151"/>
      <c r="R6075" s="152">
        <v>0</v>
      </c>
      <c r="T6075" s="153">
        <f>IF(Cartilha_GLOBAL!R6075=0,0,IF(Cartilha_GLOBAL!R6075&gt;0,"c","b"))</f>
        <v>0</v>
      </c>
    </row>
    <row r="6076" ht="33.75" hidden="1" spans="1:20">
      <c r="A6076" s="158">
        <f>Cartilha_GLOBAL!A6076</f>
        <v>87801</v>
      </c>
      <c r="B6076" s="100" t="str">
        <f>Cartilha_GLOBAL!B6076</f>
        <v>SINAPI</v>
      </c>
      <c r="C6076" s="104" t="str">
        <f>Cartilha_GLOBAL!C6076</f>
        <v>EMBOÇO OU MASSA ÚNICA EM ARGAMASSA TRAÇO 1:2:8, PREPARO MECÂNICO COM BETONEIRA 400 L, APLICADA MANUALMENTE EM PANOS CEGOS DE FACHADA (SEM PRESENÇA DE VÃOS), ESPESSURA DE 45 MM. AF_08/2022</v>
      </c>
      <c r="D6076" s="94" t="str">
        <f>Cartilha_GLOBAL!D6076</f>
        <v>M2</v>
      </c>
      <c r="E6076" s="105">
        <f>Cartilha_GLOBAL!$E6076</f>
        <v>61.96</v>
      </c>
      <c r="F6076" s="182">
        <f>Cartilha_GLOBAL!$F6076</f>
        <v>76.05</v>
      </c>
      <c r="G6076" s="108"/>
      <c r="H6076" s="107">
        <f t="shared" si="377"/>
        <v>0</v>
      </c>
      <c r="I6076" s="143">
        <f t="shared" si="378"/>
        <v>0</v>
      </c>
      <c r="J6076" s="142"/>
      <c r="K6076" s="228"/>
      <c r="L6076" s="7" t="str">
        <f t="shared" si="379"/>
        <v/>
      </c>
      <c r="M6076" s="7" t="str">
        <f t="shared" si="380"/>
        <v/>
      </c>
      <c r="N6076" s="7" t="str">
        <f>Cartilha_GLOBAL!N6076</f>
        <v/>
      </c>
      <c r="O6076" s="144"/>
      <c r="Q6076" s="151"/>
      <c r="R6076" s="152">
        <v>0</v>
      </c>
      <c r="T6076" s="153">
        <f>IF(Cartilha_GLOBAL!R6076=0,0,IF(Cartilha_GLOBAL!R6076&gt;0,"c","b"))</f>
        <v>0</v>
      </c>
    </row>
    <row r="6077" ht="22.5" hidden="1" spans="1:20">
      <c r="A6077" s="158">
        <f>Cartilha_GLOBAL!A6077</f>
        <v>87803</v>
      </c>
      <c r="B6077" s="100" t="str">
        <f>Cartilha_GLOBAL!B6077</f>
        <v>SINAPI</v>
      </c>
      <c r="C6077" s="104" t="str">
        <f>Cartilha_GLOBAL!C6077</f>
        <v>EMBOÇO OU MASSA ÚNICA EM ARGAMASSA TRAÇO 1:2:8, PREPARO MANUAL, APLICADA MANUALMENTE EM PANOS CEGOS DE FACHADA (SEM PRESENÇA DE VÃOS), ESPESSURA DE 45 MM. AF_08/2022</v>
      </c>
      <c r="D6077" s="94" t="str">
        <f>Cartilha_GLOBAL!D6077</f>
        <v>M2</v>
      </c>
      <c r="E6077" s="105">
        <f>Cartilha_GLOBAL!$E6077</f>
        <v>69.81</v>
      </c>
      <c r="F6077" s="182">
        <f>Cartilha_GLOBAL!$F6077</f>
        <v>85.68</v>
      </c>
      <c r="G6077" s="108"/>
      <c r="H6077" s="107">
        <f t="shared" si="377"/>
        <v>0</v>
      </c>
      <c r="I6077" s="143">
        <f t="shared" si="378"/>
        <v>0</v>
      </c>
      <c r="J6077" s="142"/>
      <c r="K6077" s="228"/>
      <c r="L6077" s="7" t="str">
        <f t="shared" si="379"/>
        <v/>
      </c>
      <c r="M6077" s="7" t="str">
        <f t="shared" si="380"/>
        <v/>
      </c>
      <c r="N6077" s="7" t="str">
        <f>Cartilha_GLOBAL!N6077</f>
        <v/>
      </c>
      <c r="O6077" s="144"/>
      <c r="Q6077" s="151"/>
      <c r="R6077" s="152">
        <v>0</v>
      </c>
      <c r="T6077" s="153">
        <f>IF(Cartilha_GLOBAL!R6077=0,0,IF(Cartilha_GLOBAL!R6077&gt;0,"c","b"))</f>
        <v>0</v>
      </c>
    </row>
    <row r="6078" ht="33.75" hidden="1" spans="1:20">
      <c r="A6078" s="158">
        <f>Cartilha_GLOBAL!A6078</f>
        <v>87804</v>
      </c>
      <c r="B6078" s="100" t="str">
        <f>Cartilha_GLOBAL!B6078</f>
        <v>SINAPI</v>
      </c>
      <c r="C6078" s="104" t="str">
        <f>Cartilha_GLOBAL!C6078</f>
        <v>EMBOÇO OU MASSA ÚNICA EM ARGAMASSA INDUSTRIALIZADA, PREPARO MECÂNICO E APLICAÇÃO COM EQUIPAMENTO DE MISTURA E PROJEÇÃO DE 1,5 M3/H DE ARGAMASSA EM PANOS CEGOS DE FACHADA (SEM PRESENÇA DE VÃOS), ESPESSURA DE 45 MM. AF_08/2022</v>
      </c>
      <c r="D6078" s="94" t="str">
        <f>Cartilha_GLOBAL!D6078</f>
        <v>M2</v>
      </c>
      <c r="E6078" s="105">
        <f>Cartilha_GLOBAL!$E6078</f>
        <v>113.86</v>
      </c>
      <c r="F6078" s="182">
        <f>Cartilha_GLOBAL!$F6078</f>
        <v>139.75</v>
      </c>
      <c r="G6078" s="108"/>
      <c r="H6078" s="107">
        <f t="shared" si="377"/>
        <v>0</v>
      </c>
      <c r="I6078" s="143">
        <f t="shared" si="378"/>
        <v>0</v>
      </c>
      <c r="J6078" s="142"/>
      <c r="K6078" s="228"/>
      <c r="L6078" s="7" t="str">
        <f t="shared" si="379"/>
        <v/>
      </c>
      <c r="M6078" s="7" t="str">
        <f t="shared" si="380"/>
        <v/>
      </c>
      <c r="N6078" s="7" t="str">
        <f>Cartilha_GLOBAL!N6078</f>
        <v/>
      </c>
      <c r="O6078" s="144"/>
      <c r="Q6078" s="151"/>
      <c r="R6078" s="152">
        <v>0</v>
      </c>
      <c r="T6078" s="153">
        <f>IF(Cartilha_GLOBAL!R6078=0,0,IF(Cartilha_GLOBAL!R6078&gt;0,"c","b"))</f>
        <v>0</v>
      </c>
    </row>
    <row r="6079" ht="33.75" hidden="1" spans="1:20">
      <c r="A6079" s="158">
        <f>Cartilha_GLOBAL!A6079</f>
        <v>87805</v>
      </c>
      <c r="B6079" s="100" t="str">
        <f>Cartilha_GLOBAL!B6079</f>
        <v>SINAPI</v>
      </c>
      <c r="C6079" s="104" t="str">
        <f>Cartilha_GLOBAL!C6079</f>
        <v>EMBOÇO OU MASSA ÚNICA EM ARGAMASSA TRAÇO 1:2:8, PREPARO MECÂNICO COM BETONEIRA 400 L, APLICADA MANUALMENTE EM PANOS CEGOS DE FACHADA (SEM PRESENÇA DE VÃOS), ESPESSURA MAIOR OU IGUAL A 50 MM. AF_08/2022</v>
      </c>
      <c r="D6079" s="94" t="str">
        <f>Cartilha_GLOBAL!D6079</f>
        <v>M2</v>
      </c>
      <c r="E6079" s="105">
        <f>Cartilha_GLOBAL!$E6079</f>
        <v>67.54</v>
      </c>
      <c r="F6079" s="182">
        <f>Cartilha_GLOBAL!$F6079</f>
        <v>82.9</v>
      </c>
      <c r="G6079" s="108"/>
      <c r="H6079" s="107">
        <f t="shared" si="377"/>
        <v>0</v>
      </c>
      <c r="I6079" s="143">
        <f t="shared" si="378"/>
        <v>0</v>
      </c>
      <c r="J6079" s="142"/>
      <c r="K6079" s="228"/>
      <c r="L6079" s="7" t="str">
        <f t="shared" si="379"/>
        <v/>
      </c>
      <c r="M6079" s="7" t="str">
        <f t="shared" si="380"/>
        <v/>
      </c>
      <c r="N6079" s="7" t="str">
        <f>Cartilha_GLOBAL!N6079</f>
        <v/>
      </c>
      <c r="O6079" s="144"/>
      <c r="Q6079" s="151"/>
      <c r="R6079" s="152">
        <v>0</v>
      </c>
      <c r="T6079" s="153">
        <f>IF(Cartilha_GLOBAL!R6079=0,0,IF(Cartilha_GLOBAL!R6079&gt;0,"c","b"))</f>
        <v>0</v>
      </c>
    </row>
    <row r="6080" ht="33.75" hidden="1" spans="1:20">
      <c r="A6080" s="158">
        <f>Cartilha_GLOBAL!A6080</f>
        <v>87807</v>
      </c>
      <c r="B6080" s="100" t="str">
        <f>Cartilha_GLOBAL!B6080</f>
        <v>SINAPI</v>
      </c>
      <c r="C6080" s="104" t="str">
        <f>Cartilha_GLOBAL!C6080</f>
        <v>EMBOÇO OU MASSA ÚNICA EM ARGAMASSA TRAÇO 1:2:8, PREPARO MANUAL, APLICADA MANUALMENTE EM PANOS CEGOS DE FACHADA (SEM PRESENÇA DE VÃOS), ESPESSURA MAIOR OU IGUAL A 50 MM. AF_08/2022</v>
      </c>
      <c r="D6080" s="94" t="str">
        <f>Cartilha_GLOBAL!D6080</f>
        <v>M2</v>
      </c>
      <c r="E6080" s="105">
        <f>Cartilha_GLOBAL!$E6080</f>
        <v>76.19</v>
      </c>
      <c r="F6080" s="182">
        <f>Cartilha_GLOBAL!$F6080</f>
        <v>93.52</v>
      </c>
      <c r="G6080" s="108"/>
      <c r="H6080" s="107">
        <f t="shared" si="377"/>
        <v>0</v>
      </c>
      <c r="I6080" s="143">
        <f t="shared" si="378"/>
        <v>0</v>
      </c>
      <c r="J6080" s="142"/>
      <c r="K6080" s="228"/>
      <c r="L6080" s="7" t="str">
        <f t="shared" si="379"/>
        <v/>
      </c>
      <c r="M6080" s="7" t="str">
        <f t="shared" si="380"/>
        <v/>
      </c>
      <c r="N6080" s="7" t="str">
        <f>Cartilha_GLOBAL!N6080</f>
        <v/>
      </c>
      <c r="O6080" s="144"/>
      <c r="Q6080" s="151"/>
      <c r="R6080" s="152">
        <v>0</v>
      </c>
      <c r="T6080" s="153">
        <f>IF(Cartilha_GLOBAL!R6080=0,0,IF(Cartilha_GLOBAL!R6080&gt;0,"c","b"))</f>
        <v>0</v>
      </c>
    </row>
    <row r="6081" ht="33.75" hidden="1" spans="1:20">
      <c r="A6081" s="158">
        <f>Cartilha_GLOBAL!A6081</f>
        <v>87808</v>
      </c>
      <c r="B6081" s="100" t="str">
        <f>Cartilha_GLOBAL!B6081</f>
        <v>SINAPI</v>
      </c>
      <c r="C6081" s="104" t="str">
        <f>Cartilha_GLOBAL!C6081</f>
        <v>EMBOÇO OU MASSA ÚNICA EM ARGAMASSA INDUSTRIALIZADA, PREPARO MECÂNICO E APLICAÇÃO COM EQUIPAMENTO DE MISTURA E PROJEÇÃO DE 1,5 M3/H DE ARGAMASSA EM PANOS CEGOS DE FACHADA (SEM PRESENÇA DE VÃOS), ESPESSURA MAIOR OU IGUAL A 50 MM. AF_08/2022</v>
      </c>
      <c r="D6081" s="94" t="str">
        <f>Cartilha_GLOBAL!D6081</f>
        <v>M2</v>
      </c>
      <c r="E6081" s="105">
        <f>Cartilha_GLOBAL!$E6081</f>
        <v>121.04</v>
      </c>
      <c r="F6081" s="182">
        <f>Cartilha_GLOBAL!$F6081</f>
        <v>148.56</v>
      </c>
      <c r="G6081" s="108"/>
      <c r="H6081" s="107">
        <f t="shared" si="377"/>
        <v>0</v>
      </c>
      <c r="I6081" s="143">
        <f t="shared" si="378"/>
        <v>0</v>
      </c>
      <c r="J6081" s="142"/>
      <c r="K6081" s="228"/>
      <c r="L6081" s="7" t="str">
        <f t="shared" si="379"/>
        <v/>
      </c>
      <c r="M6081" s="7" t="str">
        <f t="shared" si="380"/>
        <v/>
      </c>
      <c r="N6081" s="7" t="str">
        <f>Cartilha_GLOBAL!N6081</f>
        <v/>
      </c>
      <c r="O6081" s="144"/>
      <c r="Q6081" s="151"/>
      <c r="R6081" s="152">
        <v>0</v>
      </c>
      <c r="T6081" s="153">
        <f>IF(Cartilha_GLOBAL!R6081=0,0,IF(Cartilha_GLOBAL!R6081&gt;0,"c","b"))</f>
        <v>0</v>
      </c>
    </row>
    <row r="6082" ht="33.75" hidden="1" spans="1:20">
      <c r="A6082" s="158">
        <f>Cartilha_GLOBAL!A6082</f>
        <v>87809</v>
      </c>
      <c r="B6082" s="100" t="str">
        <f>Cartilha_GLOBAL!B6082</f>
        <v>SINAPI</v>
      </c>
      <c r="C6082" s="104" t="str">
        <f>Cartilha_GLOBAL!C6082</f>
        <v>EMBOÇO OU MASSA ÚNICA EM ARGAMASSA TRAÇO 1:2:8, PREPARO MECÂNICO COM BETONEIRA 400 L, APLICADA MANUALMENTE EM SUPERFÍCIES EXTERNAS DA SACADA, ESPESSURA DE 25 MM, SEM USO DE TELA METÁLICA DE REFORÇO CONTRA FISSURAÇÃO. AF_08/2022</v>
      </c>
      <c r="D6082" s="94" t="str">
        <f>Cartilha_GLOBAL!D6082</f>
        <v>M2</v>
      </c>
      <c r="E6082" s="105">
        <f>Cartilha_GLOBAL!$E6082</f>
        <v>84.25</v>
      </c>
      <c r="F6082" s="182">
        <f>Cartilha_GLOBAL!$F6082</f>
        <v>103.41</v>
      </c>
      <c r="G6082" s="108"/>
      <c r="H6082" s="107">
        <f t="shared" si="377"/>
        <v>0</v>
      </c>
      <c r="I6082" s="143">
        <f t="shared" si="378"/>
        <v>0</v>
      </c>
      <c r="J6082" s="142"/>
      <c r="K6082" s="228"/>
      <c r="L6082" s="7" t="str">
        <f t="shared" si="379"/>
        <v/>
      </c>
      <c r="M6082" s="7" t="str">
        <f t="shared" si="380"/>
        <v/>
      </c>
      <c r="N6082" s="7" t="str">
        <f>Cartilha_GLOBAL!N6082</f>
        <v/>
      </c>
      <c r="O6082" s="144"/>
      <c r="Q6082" s="151"/>
      <c r="R6082" s="152">
        <v>0</v>
      </c>
      <c r="T6082" s="153">
        <f>IF(Cartilha_GLOBAL!R6082=0,0,IF(Cartilha_GLOBAL!R6082&gt;0,"c","b"))</f>
        <v>0</v>
      </c>
    </row>
    <row r="6083" ht="33.75" hidden="1" spans="1:20">
      <c r="A6083" s="158">
        <f>Cartilha_GLOBAL!A6083</f>
        <v>87811</v>
      </c>
      <c r="B6083" s="100" t="str">
        <f>Cartilha_GLOBAL!B6083</f>
        <v>SINAPI</v>
      </c>
      <c r="C6083" s="104" t="str">
        <f>Cartilha_GLOBAL!C6083</f>
        <v>EMBOÇO OU MASSA ÚNICA EM ARGAMASSA TRAÇO 1:2:8, PREPARO MANUAL, APLICADA MANUALMENTE EM SUPERFÍCIES EXTERNAS DA SACADA, ESPESSURA DE 25 MM, SEM USO DE TELA METÁLICA DE REFORÇO CONTRA FISSURAÇÃO. AF_08/2022</v>
      </c>
      <c r="D6083" s="94" t="str">
        <f>Cartilha_GLOBAL!D6083</f>
        <v>M2</v>
      </c>
      <c r="E6083" s="105">
        <f>Cartilha_GLOBAL!$E6083</f>
        <v>88.92</v>
      </c>
      <c r="F6083" s="182">
        <f>Cartilha_GLOBAL!$F6083</f>
        <v>109.14</v>
      </c>
      <c r="G6083" s="108"/>
      <c r="H6083" s="107">
        <f t="shared" si="377"/>
        <v>0</v>
      </c>
      <c r="I6083" s="143">
        <f t="shared" si="378"/>
        <v>0</v>
      </c>
      <c r="J6083" s="142"/>
      <c r="K6083" s="228"/>
      <c r="L6083" s="7" t="str">
        <f t="shared" si="379"/>
        <v/>
      </c>
      <c r="M6083" s="7" t="str">
        <f t="shared" si="380"/>
        <v/>
      </c>
      <c r="N6083" s="7" t="str">
        <f>Cartilha_GLOBAL!N6083</f>
        <v/>
      </c>
      <c r="O6083" s="144"/>
      <c r="Q6083" s="151"/>
      <c r="R6083" s="152">
        <v>0</v>
      </c>
      <c r="T6083" s="153">
        <f>IF(Cartilha_GLOBAL!R6083=0,0,IF(Cartilha_GLOBAL!R6083&gt;0,"c","b"))</f>
        <v>0</v>
      </c>
    </row>
    <row r="6084" ht="33.75" hidden="1" spans="1:20">
      <c r="A6084" s="158">
        <f>Cartilha_GLOBAL!A6084</f>
        <v>87812</v>
      </c>
      <c r="B6084" s="100" t="str">
        <f>Cartilha_GLOBAL!B6084</f>
        <v>SINAPI</v>
      </c>
      <c r="C6084" s="104" t="str">
        <f>Cartilha_GLOBAL!C6084</f>
        <v>EMBOÇO OU MASSA ÚNICA EM ARGAMASSA INDUSTRIALIZADA, PREPARO MECÂNICO E APLICAÇÃO COM EQUIPAMENTO DE MISTURA E PROJEÇÃO DE 1,5 M3/H EM SUPERFÍCIES EXTERNAS DA SACADA, ESPESSURA 25 MM, SEM USO DE TELA METÁLICA. AF_08/2022</v>
      </c>
      <c r="D6084" s="94" t="str">
        <f>Cartilha_GLOBAL!D6084</f>
        <v>M2</v>
      </c>
      <c r="E6084" s="105">
        <f>Cartilha_GLOBAL!$E6084</f>
        <v>110.57</v>
      </c>
      <c r="F6084" s="182">
        <f>Cartilha_GLOBAL!$F6084</f>
        <v>135.71</v>
      </c>
      <c r="G6084" s="108"/>
      <c r="H6084" s="107">
        <f t="shared" si="377"/>
        <v>0</v>
      </c>
      <c r="I6084" s="143">
        <f t="shared" si="378"/>
        <v>0</v>
      </c>
      <c r="J6084" s="142"/>
      <c r="K6084" s="228"/>
      <c r="L6084" s="7" t="str">
        <f t="shared" si="379"/>
        <v/>
      </c>
      <c r="M6084" s="7" t="str">
        <f t="shared" si="380"/>
        <v/>
      </c>
      <c r="N6084" s="7" t="str">
        <f>Cartilha_GLOBAL!N6084</f>
        <v/>
      </c>
      <c r="O6084" s="144"/>
      <c r="Q6084" s="151"/>
      <c r="R6084" s="152">
        <v>0</v>
      </c>
      <c r="T6084" s="153">
        <f>IF(Cartilha_GLOBAL!R6084=0,0,IF(Cartilha_GLOBAL!R6084&gt;0,"c","b"))</f>
        <v>0</v>
      </c>
    </row>
    <row r="6085" ht="33.75" hidden="1" spans="1:20">
      <c r="A6085" s="158">
        <f>Cartilha_GLOBAL!A6085</f>
        <v>87813</v>
      </c>
      <c r="B6085" s="100" t="str">
        <f>Cartilha_GLOBAL!B6085</f>
        <v>SINAPI</v>
      </c>
      <c r="C6085" s="104" t="str">
        <f>Cartilha_GLOBAL!C6085</f>
        <v>EMBOÇO OU MASSA ÚNICA EM ARGAMASSA TRAÇO 1:2:8, PREPARO MECÂNICO COM BETONEIRA 400 L, APLICADA MANUALMENTE EM SUPERFÍCIES EXTERNAS DA SACADA, ESPESSURA DE 35 MM, SEM USO DE TELA METÁLICA DE REFORÇO CONTRA FISSURAÇÃO. AF_08/2022</v>
      </c>
      <c r="D6085" s="94" t="str">
        <f>Cartilha_GLOBAL!D6085</f>
        <v>M2</v>
      </c>
      <c r="E6085" s="105">
        <f>Cartilha_GLOBAL!$E6085</f>
        <v>100.09</v>
      </c>
      <c r="F6085" s="182">
        <f>Cartilha_GLOBAL!$F6085</f>
        <v>122.85</v>
      </c>
      <c r="G6085" s="108"/>
      <c r="H6085" s="107">
        <f t="shared" si="377"/>
        <v>0</v>
      </c>
      <c r="I6085" s="143">
        <f t="shared" si="378"/>
        <v>0</v>
      </c>
      <c r="J6085" s="142"/>
      <c r="K6085" s="228"/>
      <c r="L6085" s="7" t="str">
        <f t="shared" si="379"/>
        <v/>
      </c>
      <c r="M6085" s="7" t="str">
        <f t="shared" si="380"/>
        <v/>
      </c>
      <c r="N6085" s="7" t="str">
        <f>Cartilha_GLOBAL!N6085</f>
        <v/>
      </c>
      <c r="O6085" s="144"/>
      <c r="Q6085" s="151"/>
      <c r="R6085" s="152">
        <v>0</v>
      </c>
      <c r="T6085" s="153">
        <f>IF(Cartilha_GLOBAL!R6085=0,0,IF(Cartilha_GLOBAL!R6085&gt;0,"c","b"))</f>
        <v>0</v>
      </c>
    </row>
    <row r="6086" ht="33.75" hidden="1" spans="1:20">
      <c r="A6086" s="158">
        <f>Cartilha_GLOBAL!A6086</f>
        <v>87815</v>
      </c>
      <c r="B6086" s="100" t="str">
        <f>Cartilha_GLOBAL!B6086</f>
        <v>SINAPI</v>
      </c>
      <c r="C6086" s="104" t="str">
        <f>Cartilha_GLOBAL!C6086</f>
        <v>EMBOÇO OU MASSA ÚNICA EM ARGAMASSA TRAÇO 1:2:8, PREPARO MANUAL, APLICADA MANUALMENTE EM SUPERFÍCIES EXTERNAS DA SACADA, ESPESSURA DE 35 MM, SEM USO DE TELA METÁLICA DE REFORÇO CONTRA FISSURAÇÃO. AF_08/2022</v>
      </c>
      <c r="D6086" s="94" t="str">
        <f>Cartilha_GLOBAL!D6086</f>
        <v>M2</v>
      </c>
      <c r="E6086" s="105">
        <f>Cartilha_GLOBAL!$E6086</f>
        <v>106.34</v>
      </c>
      <c r="F6086" s="182">
        <f>Cartilha_GLOBAL!$F6086</f>
        <v>130.52</v>
      </c>
      <c r="G6086" s="108"/>
      <c r="H6086" s="107">
        <f t="shared" si="377"/>
        <v>0</v>
      </c>
      <c r="I6086" s="143">
        <f t="shared" si="378"/>
        <v>0</v>
      </c>
      <c r="J6086" s="142"/>
      <c r="K6086" s="228"/>
      <c r="L6086" s="7" t="str">
        <f t="shared" si="379"/>
        <v/>
      </c>
      <c r="M6086" s="7" t="str">
        <f t="shared" si="380"/>
        <v/>
      </c>
      <c r="N6086" s="7" t="str">
        <f>Cartilha_GLOBAL!N6086</f>
        <v/>
      </c>
      <c r="O6086" s="144"/>
      <c r="Q6086" s="151"/>
      <c r="R6086" s="152">
        <v>0</v>
      </c>
      <c r="T6086" s="153">
        <f>IF(Cartilha_GLOBAL!R6086=0,0,IF(Cartilha_GLOBAL!R6086&gt;0,"c","b"))</f>
        <v>0</v>
      </c>
    </row>
    <row r="6087" ht="33.75" hidden="1" spans="1:20">
      <c r="A6087" s="158">
        <f>Cartilha_GLOBAL!A6087</f>
        <v>87816</v>
      </c>
      <c r="B6087" s="100" t="str">
        <f>Cartilha_GLOBAL!B6087</f>
        <v>SINAPI</v>
      </c>
      <c r="C6087" s="104" t="str">
        <f>Cartilha_GLOBAL!C6087</f>
        <v>EMBOÇO OU MASSA ÚNICA EM ARGAMASSA INDUSTRIALIZADA, PREPARO MECÂNICO E APLICAÇÃO COM EQUIPAMENTO DE MISTURA E PROJEÇÃO DE 1,5 M3/H EM SUPERFÍCIES EXTERNAS DA SACADA, ESPESSURA 35 MM, SEM USO DE TELA METÁLICA. AF_08/2022</v>
      </c>
      <c r="D6087" s="94" t="str">
        <f>Cartilha_GLOBAL!D6087</f>
        <v>M2</v>
      </c>
      <c r="E6087" s="105">
        <f>Cartilha_GLOBAL!$E6087</f>
        <v>136.61</v>
      </c>
      <c r="F6087" s="182">
        <f>Cartilha_GLOBAL!$F6087</f>
        <v>167.68</v>
      </c>
      <c r="G6087" s="108"/>
      <c r="H6087" s="107">
        <f t="shared" si="377"/>
        <v>0</v>
      </c>
      <c r="I6087" s="143">
        <f t="shared" si="378"/>
        <v>0</v>
      </c>
      <c r="J6087" s="142"/>
      <c r="K6087" s="228"/>
      <c r="L6087" s="7" t="str">
        <f t="shared" si="379"/>
        <v/>
      </c>
      <c r="M6087" s="7" t="str">
        <f t="shared" si="380"/>
        <v/>
      </c>
      <c r="N6087" s="7" t="str">
        <f>Cartilha_GLOBAL!N6087</f>
        <v/>
      </c>
      <c r="O6087" s="144"/>
      <c r="Q6087" s="151"/>
      <c r="R6087" s="152">
        <v>0</v>
      </c>
      <c r="T6087" s="153">
        <f>IF(Cartilha_GLOBAL!R6087=0,0,IF(Cartilha_GLOBAL!R6087&gt;0,"c","b"))</f>
        <v>0</v>
      </c>
    </row>
    <row r="6088" ht="33.75" hidden="1" spans="1:20">
      <c r="A6088" s="158">
        <f>Cartilha_GLOBAL!A6088</f>
        <v>87817</v>
      </c>
      <c r="B6088" s="100" t="str">
        <f>Cartilha_GLOBAL!B6088</f>
        <v>SINAPI</v>
      </c>
      <c r="C6088" s="104" t="str">
        <f>Cartilha_GLOBAL!C6088</f>
        <v>EMBOÇO OU MASSA ÚNICA EM ARGAMASSA TRAÇO 1:2:8, PREPARO MECÂNICO COM BETONEIRA 400 L, APLICADA MANUALMENTE EM SUPERFÍCIES EXTERNAS DA SACADA, ESPESSURA DE 45 MM, SEM USO DE TELA METÁLICA DE REFORÇO CONTRA FISSURAÇÃO. AF_08/2022</v>
      </c>
      <c r="D6088" s="94" t="str">
        <f>Cartilha_GLOBAL!D6088</f>
        <v>M2</v>
      </c>
      <c r="E6088" s="105">
        <f>Cartilha_GLOBAL!$E6088</f>
        <v>104.91</v>
      </c>
      <c r="F6088" s="182">
        <f>Cartilha_GLOBAL!$F6088</f>
        <v>128.77</v>
      </c>
      <c r="G6088" s="108"/>
      <c r="H6088" s="107">
        <f t="shared" si="377"/>
        <v>0</v>
      </c>
      <c r="I6088" s="143">
        <f t="shared" si="378"/>
        <v>0</v>
      </c>
      <c r="J6088" s="142"/>
      <c r="K6088" s="228"/>
      <c r="L6088" s="7" t="str">
        <f t="shared" si="379"/>
        <v/>
      </c>
      <c r="M6088" s="7" t="str">
        <f t="shared" si="380"/>
        <v/>
      </c>
      <c r="N6088" s="7" t="str">
        <f>Cartilha_GLOBAL!N6088</f>
        <v/>
      </c>
      <c r="O6088" s="144"/>
      <c r="Q6088" s="151"/>
      <c r="R6088" s="152">
        <v>0</v>
      </c>
      <c r="T6088" s="153">
        <f>IF(Cartilha_GLOBAL!R6088=0,0,IF(Cartilha_GLOBAL!R6088&gt;0,"c","b"))</f>
        <v>0</v>
      </c>
    </row>
    <row r="6089" ht="33.75" hidden="1" spans="1:20">
      <c r="A6089" s="158">
        <f>Cartilha_GLOBAL!A6089</f>
        <v>87819</v>
      </c>
      <c r="B6089" s="100" t="str">
        <f>Cartilha_GLOBAL!B6089</f>
        <v>SINAPI</v>
      </c>
      <c r="C6089" s="104" t="str">
        <f>Cartilha_GLOBAL!C6089</f>
        <v>EMBOÇO OU MASSA ÚNICA EM ARGAMASSA TRAÇO 1:2:8, PREPARO MANUAL, APLICADA MANUALMENTE EM SUPERFÍCIES EXTERNAS DA SACADA, ESPESSURA DE 45 MM, SEM USO DE TELA METÁLICA DE REFORÇO CONTRA FISSURAÇÃO. AF_08/2022</v>
      </c>
      <c r="D6089" s="94" t="str">
        <f>Cartilha_GLOBAL!D6089</f>
        <v>M2</v>
      </c>
      <c r="E6089" s="105">
        <f>Cartilha_GLOBAL!$E6089</f>
        <v>112.76</v>
      </c>
      <c r="F6089" s="182">
        <f>Cartilha_GLOBAL!$F6089</f>
        <v>138.4</v>
      </c>
      <c r="G6089" s="108"/>
      <c r="H6089" s="107">
        <f t="shared" si="377"/>
        <v>0</v>
      </c>
      <c r="I6089" s="143">
        <f t="shared" si="378"/>
        <v>0</v>
      </c>
      <c r="J6089" s="142"/>
      <c r="K6089" s="228"/>
      <c r="L6089" s="7" t="str">
        <f t="shared" si="379"/>
        <v/>
      </c>
      <c r="M6089" s="7" t="str">
        <f t="shared" si="380"/>
        <v/>
      </c>
      <c r="N6089" s="7" t="str">
        <f>Cartilha_GLOBAL!N6089</f>
        <v/>
      </c>
      <c r="O6089" s="144"/>
      <c r="Q6089" s="151"/>
      <c r="R6089" s="152">
        <v>0</v>
      </c>
      <c r="T6089" s="153">
        <f>IF(Cartilha_GLOBAL!R6089=0,0,IF(Cartilha_GLOBAL!R6089&gt;0,"c","b"))</f>
        <v>0</v>
      </c>
    </row>
    <row r="6090" ht="33.75" hidden="1" spans="1:20">
      <c r="A6090" s="158">
        <f>Cartilha_GLOBAL!A6090</f>
        <v>87820</v>
      </c>
      <c r="B6090" s="100" t="str">
        <f>Cartilha_GLOBAL!B6090</f>
        <v>SINAPI</v>
      </c>
      <c r="C6090" s="104" t="str">
        <f>Cartilha_GLOBAL!C6090</f>
        <v>EMBOÇO OU MASSA ÚNICA EM ARGAMASSA INDUSTRIALIZADA, PREPARO MECÂNICO E APLICAÇÃO COM EQUIPAMENTO DE MISTURA E PROJEÇÃO DE 1,5 M3/H EM SUPERFÍCIES EXTERNAS DA SACADA, ESPESSURA 45 MM, SEM USO DE TELA METÁLICA. AF_08/2022</v>
      </c>
      <c r="D6090" s="94" t="str">
        <f>Cartilha_GLOBAL!D6090</f>
        <v>M2</v>
      </c>
      <c r="E6090" s="105">
        <f>Cartilha_GLOBAL!$E6090</f>
        <v>152.61</v>
      </c>
      <c r="F6090" s="182">
        <f>Cartilha_GLOBAL!$F6090</f>
        <v>187.31</v>
      </c>
      <c r="G6090" s="108"/>
      <c r="H6090" s="107">
        <f t="shared" si="377"/>
        <v>0</v>
      </c>
      <c r="I6090" s="143">
        <f t="shared" si="378"/>
        <v>0</v>
      </c>
      <c r="J6090" s="142"/>
      <c r="K6090" s="228"/>
      <c r="L6090" s="7" t="str">
        <f t="shared" si="379"/>
        <v/>
      </c>
      <c r="M6090" s="7" t="str">
        <f t="shared" si="380"/>
        <v/>
      </c>
      <c r="N6090" s="7" t="str">
        <f>Cartilha_GLOBAL!N6090</f>
        <v/>
      </c>
      <c r="O6090" s="144"/>
      <c r="Q6090" s="151"/>
      <c r="R6090" s="152">
        <v>0</v>
      </c>
      <c r="T6090" s="153">
        <f>IF(Cartilha_GLOBAL!R6090=0,0,IF(Cartilha_GLOBAL!R6090&gt;0,"c","b"))</f>
        <v>0</v>
      </c>
    </row>
    <row r="6091" ht="33.75" hidden="1" spans="1:20">
      <c r="A6091" s="158">
        <f>Cartilha_GLOBAL!A6091</f>
        <v>87821</v>
      </c>
      <c r="B6091" s="100" t="str">
        <f>Cartilha_GLOBAL!B6091</f>
        <v>SINAPI</v>
      </c>
      <c r="C6091" s="104" t="str">
        <f>Cartilha_GLOBAL!C6091</f>
        <v>EMBOÇO OU MASSA ÚNICA EM ARGAMASSA TRAÇO 1:2:8, PREPARO MECÂNICO COM BETONEIRA 400 L, APLICADA MANUALMENTE EM SUPERFÍCIES EXTERNAS DA SACADA, ESPESSURA MAIOR OU IGUAL A 50 MM, SEM USO DE TELA METÁLICA DE REFORÇO CONTRA FISSURAÇÃO. AF_08/2022</v>
      </c>
      <c r="D6091" s="94" t="str">
        <f>Cartilha_GLOBAL!D6091</f>
        <v>M2</v>
      </c>
      <c r="E6091" s="105">
        <f>Cartilha_GLOBAL!$E6091</f>
        <v>138.29</v>
      </c>
      <c r="F6091" s="182">
        <f>Cartilha_GLOBAL!$F6091</f>
        <v>169.74</v>
      </c>
      <c r="G6091" s="108"/>
      <c r="H6091" s="107">
        <f t="shared" si="377"/>
        <v>0</v>
      </c>
      <c r="I6091" s="143">
        <f t="shared" si="378"/>
        <v>0</v>
      </c>
      <c r="J6091" s="142"/>
      <c r="K6091" s="145"/>
      <c r="L6091" s="7" t="str">
        <f t="shared" si="379"/>
        <v/>
      </c>
      <c r="M6091" s="7" t="str">
        <f t="shared" si="380"/>
        <v/>
      </c>
      <c r="N6091" s="7" t="str">
        <f>Cartilha_GLOBAL!N6091</f>
        <v/>
      </c>
      <c r="O6091" s="144"/>
      <c r="Q6091" s="151"/>
      <c r="R6091" s="152">
        <v>0</v>
      </c>
      <c r="T6091" s="153">
        <f>IF(Cartilha_GLOBAL!R6091=0,0,IF(Cartilha_GLOBAL!R6091&gt;0,"c","b"))</f>
        <v>0</v>
      </c>
    </row>
    <row r="6092" ht="33.75" hidden="1" spans="1:20">
      <c r="A6092" s="158">
        <f>Cartilha_GLOBAL!A6092</f>
        <v>87823</v>
      </c>
      <c r="B6092" s="100" t="str">
        <f>Cartilha_GLOBAL!B6092</f>
        <v>SINAPI</v>
      </c>
      <c r="C6092" s="104" t="str">
        <f>Cartilha_GLOBAL!C6092</f>
        <v>EMBOÇO OU MASSA ÚNICA EM ARGAMASSA TRAÇO 1:2:8, PREPARO MANUAL, APLICADA MANUALMENTE EM SUPERFÍCIES EXTERNAS DA SACADA, ESPESSURA MAIOR OU IGUAL A 50 MM, SEM USO DE TELA METÁLICA DE REFORÇO CONTRA FISSURAÇÃO. AF_068/2022</v>
      </c>
      <c r="D6092" s="94" t="str">
        <f>Cartilha_GLOBAL!D6092</f>
        <v>M2</v>
      </c>
      <c r="E6092" s="105">
        <f>Cartilha_GLOBAL!$E6092</f>
        <v>146.94</v>
      </c>
      <c r="F6092" s="182">
        <f>Cartilha_GLOBAL!$F6092</f>
        <v>180.35</v>
      </c>
      <c r="G6092" s="108"/>
      <c r="H6092" s="107">
        <f t="shared" si="377"/>
        <v>0</v>
      </c>
      <c r="I6092" s="143">
        <f t="shared" si="378"/>
        <v>0</v>
      </c>
      <c r="J6092" s="142"/>
      <c r="K6092" s="145"/>
      <c r="L6092" s="7" t="str">
        <f t="shared" si="379"/>
        <v/>
      </c>
      <c r="M6092" s="7" t="str">
        <f t="shared" si="380"/>
        <v/>
      </c>
      <c r="N6092" s="7" t="str">
        <f>Cartilha_GLOBAL!N6092</f>
        <v/>
      </c>
      <c r="O6092" s="144"/>
      <c r="Q6092" s="151"/>
      <c r="R6092" s="152">
        <v>0</v>
      </c>
      <c r="T6092" s="153">
        <f>IF(Cartilha_GLOBAL!R6092=0,0,IF(Cartilha_GLOBAL!R6092&gt;0,"c","b"))</f>
        <v>0</v>
      </c>
    </row>
    <row r="6093" ht="33.75" hidden="1" spans="1:20">
      <c r="A6093" s="158">
        <f>Cartilha_GLOBAL!A6093</f>
        <v>87824</v>
      </c>
      <c r="B6093" s="100" t="str">
        <f>Cartilha_GLOBAL!B6093</f>
        <v>SINAPI</v>
      </c>
      <c r="C6093" s="104" t="str">
        <f>Cartilha_GLOBAL!C6093</f>
        <v>EMBOÇO OU MASSA ÚNICA EM ARGAMASSA INDUSTRIALIZADA, PREPARO MECÂNICO E APLICAÇÃO COM EQUIPAMENTO DE MISTURA E PROJEÇÃO DE 1,5 M3/H EM SUPERFÍCIES EXTERNAS DA SACADA, ESPESSURA MAIOR OU IGUAL A 50 MM, SEM USO DE TELA METÁLICA. AF_08/2022</v>
      </c>
      <c r="D6093" s="94" t="str">
        <f>Cartilha_GLOBAL!D6093</f>
        <v>M2</v>
      </c>
      <c r="E6093" s="105">
        <f>Cartilha_GLOBAL!$E6093</f>
        <v>177.79</v>
      </c>
      <c r="F6093" s="182">
        <f>Cartilha_GLOBAL!$F6093</f>
        <v>218.22</v>
      </c>
      <c r="G6093" s="108"/>
      <c r="H6093" s="107">
        <f t="shared" si="377"/>
        <v>0</v>
      </c>
      <c r="I6093" s="143">
        <f t="shared" si="378"/>
        <v>0</v>
      </c>
      <c r="J6093" s="142"/>
      <c r="K6093" s="228"/>
      <c r="L6093" s="7" t="str">
        <f t="shared" si="379"/>
        <v/>
      </c>
      <c r="M6093" s="7" t="str">
        <f t="shared" si="380"/>
        <v/>
      </c>
      <c r="N6093" s="7" t="str">
        <f>Cartilha_GLOBAL!N6093</f>
        <v/>
      </c>
      <c r="O6093" s="144"/>
      <c r="Q6093" s="151"/>
      <c r="R6093" s="152">
        <v>0</v>
      </c>
      <c r="T6093" s="153">
        <f>IF(Cartilha_GLOBAL!R6093=0,0,IF(Cartilha_GLOBAL!R6093&gt;0,"c","b"))</f>
        <v>0</v>
      </c>
    </row>
    <row r="6094" ht="33.75" hidden="1" spans="1:20">
      <c r="A6094" s="158">
        <f>Cartilha_GLOBAL!A6094</f>
        <v>87825</v>
      </c>
      <c r="B6094" s="100" t="str">
        <f>Cartilha_GLOBAL!B6094</f>
        <v>SINAPI</v>
      </c>
      <c r="C6094" s="104" t="str">
        <f>Cartilha_GLOBAL!C6094</f>
        <v>EMBOÇO OU MASSA ÚNICA EM ARGAMASSA TRAÇO 1:2:8, PREPARO MECÂNICO COM BETONEIRA 400 L, APLICADA MANUALMENTE NAS PAREDES INTERNAS DA SACADA, ESPESSURA DE 25 MM, SEM USO DE TELA METÁLICA DE REFORÇO CONTRA FISSURAÇÃO. AF_08/2022</v>
      </c>
      <c r="D6094" s="94" t="str">
        <f>Cartilha_GLOBAL!D6094</f>
        <v>M2</v>
      </c>
      <c r="E6094" s="105">
        <f>Cartilha_GLOBAL!$E6094</f>
        <v>77.11</v>
      </c>
      <c r="F6094" s="182">
        <f>Cartilha_GLOBAL!$F6094</f>
        <v>94.64</v>
      </c>
      <c r="G6094" s="108"/>
      <c r="H6094" s="107">
        <f t="shared" si="377"/>
        <v>0</v>
      </c>
      <c r="I6094" s="143">
        <f t="shared" si="378"/>
        <v>0</v>
      </c>
      <c r="J6094" s="142"/>
      <c r="K6094" s="145"/>
      <c r="L6094" s="7" t="str">
        <f t="shared" si="379"/>
        <v/>
      </c>
      <c r="M6094" s="7" t="str">
        <f t="shared" si="380"/>
        <v/>
      </c>
      <c r="N6094" s="7" t="str">
        <f>Cartilha_GLOBAL!N6094</f>
        <v/>
      </c>
      <c r="O6094" s="144"/>
      <c r="Q6094" s="151"/>
      <c r="R6094" s="152">
        <v>0</v>
      </c>
      <c r="T6094" s="153">
        <f>IF(Cartilha_GLOBAL!R6094=0,0,IF(Cartilha_GLOBAL!R6094&gt;0,"c","b"))</f>
        <v>0</v>
      </c>
    </row>
    <row r="6095" ht="33.75" hidden="1" spans="1:20">
      <c r="A6095" s="158">
        <f>Cartilha_GLOBAL!A6095</f>
        <v>87827</v>
      </c>
      <c r="B6095" s="100" t="str">
        <f>Cartilha_GLOBAL!B6095</f>
        <v>SINAPI</v>
      </c>
      <c r="C6095" s="104" t="str">
        <f>Cartilha_GLOBAL!C6095</f>
        <v>EMBOÇO OU MASSA ÚNICA EM ARGAMASSA TRAÇO 1:2:8, PREPARO MANUAL, APLICADA MANUALMENTE NAS PAREDES INTERNAS DA SACADA, ESPESSURA DE 25 MM, SEM USO DE TELA METÁLICA DE REFORÇO CONTRA FISSURAÇÃO. AF_08/2022</v>
      </c>
      <c r="D6095" s="94" t="str">
        <f>Cartilha_GLOBAL!D6095</f>
        <v>M2</v>
      </c>
      <c r="E6095" s="105">
        <f>Cartilha_GLOBAL!$E6095</f>
        <v>82.82</v>
      </c>
      <c r="F6095" s="182">
        <f>Cartilha_GLOBAL!$F6095</f>
        <v>101.65</v>
      </c>
      <c r="G6095" s="108"/>
      <c r="H6095" s="107">
        <f t="shared" si="377"/>
        <v>0</v>
      </c>
      <c r="I6095" s="143">
        <f t="shared" si="378"/>
        <v>0</v>
      </c>
      <c r="J6095" s="142"/>
      <c r="K6095" s="228"/>
      <c r="L6095" s="7" t="str">
        <f t="shared" si="379"/>
        <v/>
      </c>
      <c r="M6095" s="7" t="str">
        <f t="shared" si="380"/>
        <v/>
      </c>
      <c r="N6095" s="7" t="str">
        <f>Cartilha_GLOBAL!N6095</f>
        <v/>
      </c>
      <c r="O6095" s="144"/>
      <c r="Q6095" s="151"/>
      <c r="R6095" s="152">
        <v>0</v>
      </c>
      <c r="T6095" s="153">
        <f>IF(Cartilha_GLOBAL!R6095=0,0,IF(Cartilha_GLOBAL!R6095&gt;0,"c","b"))</f>
        <v>0</v>
      </c>
    </row>
    <row r="6096" ht="33.75" hidden="1" spans="1:20">
      <c r="A6096" s="158">
        <f>Cartilha_GLOBAL!A6096</f>
        <v>87828</v>
      </c>
      <c r="B6096" s="100" t="str">
        <f>Cartilha_GLOBAL!B6096</f>
        <v>SINAPI</v>
      </c>
      <c r="C6096" s="104" t="str">
        <f>Cartilha_GLOBAL!C6096</f>
        <v>EMBOÇO OU MASSA ÚNICA EM ARGAMASSA INDUSTRIALIZADA, PREPARO MECÂNICO E APLICAÇÃO COM EQUIPAMENTO DE MISTURA E PROJEÇÃO DE 1,5 M3/H NAS PAREDES INTERNAS DA SACADA, ESPESSURA 25 MM, SEM USO DE TELA METÁLICA. AF_08/2022</v>
      </c>
      <c r="D6096" s="94" t="str">
        <f>Cartilha_GLOBAL!D6096</f>
        <v>M2</v>
      </c>
      <c r="E6096" s="105">
        <f>Cartilha_GLOBAL!$E6096</f>
        <v>111.85</v>
      </c>
      <c r="F6096" s="182">
        <f>Cartilha_GLOBAL!$F6096</f>
        <v>137.28</v>
      </c>
      <c r="G6096" s="108"/>
      <c r="H6096" s="107">
        <f t="shared" si="377"/>
        <v>0</v>
      </c>
      <c r="I6096" s="143">
        <f t="shared" si="378"/>
        <v>0</v>
      </c>
      <c r="J6096" s="142"/>
      <c r="K6096" s="228"/>
      <c r="L6096" s="7" t="str">
        <f t="shared" si="379"/>
        <v/>
      </c>
      <c r="M6096" s="7" t="str">
        <f t="shared" si="380"/>
        <v/>
      </c>
      <c r="N6096" s="7" t="str">
        <f>Cartilha_GLOBAL!N6096</f>
        <v/>
      </c>
      <c r="O6096" s="144"/>
      <c r="Q6096" s="151"/>
      <c r="R6096" s="152">
        <v>0</v>
      </c>
      <c r="T6096" s="153">
        <f>IF(Cartilha_GLOBAL!R6096=0,0,IF(Cartilha_GLOBAL!R6096&gt;0,"c","b"))</f>
        <v>0</v>
      </c>
    </row>
    <row r="6097" ht="33.75" hidden="1" spans="1:20">
      <c r="A6097" s="158">
        <f>Cartilha_GLOBAL!A6097</f>
        <v>87829</v>
      </c>
      <c r="B6097" s="100" t="str">
        <f>Cartilha_GLOBAL!B6097</f>
        <v>SINAPI</v>
      </c>
      <c r="C6097" s="104" t="str">
        <f>Cartilha_GLOBAL!C6097</f>
        <v>EMBOÇO OU MASSA ÚNICA EM ARGAMASSA TRAÇO 1:2:8, PREPARO MECÂNICO COM BETONEIRA 400 L, APLICADA MANUALMENTE NAS PAREDES INTERNAS DA SACADA, ESPESSURA DE 35 MM, SEM USO DE TELA METÁLICA DE REFORÇO CONTRA FISSURAÇÃO. AF_08/2022</v>
      </c>
      <c r="D6097" s="94" t="str">
        <f>Cartilha_GLOBAL!D6097</f>
        <v>M2</v>
      </c>
      <c r="E6097" s="105">
        <f>Cartilha_GLOBAL!$E6097</f>
        <v>92.4</v>
      </c>
      <c r="F6097" s="182">
        <f>Cartilha_GLOBAL!$F6097</f>
        <v>113.41</v>
      </c>
      <c r="G6097" s="108"/>
      <c r="H6097" s="107">
        <f t="shared" si="377"/>
        <v>0</v>
      </c>
      <c r="I6097" s="143">
        <f t="shared" si="378"/>
        <v>0</v>
      </c>
      <c r="J6097" s="142"/>
      <c r="K6097" s="228"/>
      <c r="L6097" s="7" t="str">
        <f t="shared" si="379"/>
        <v/>
      </c>
      <c r="M6097" s="7" t="str">
        <f t="shared" si="380"/>
        <v/>
      </c>
      <c r="N6097" s="7" t="str">
        <f>Cartilha_GLOBAL!N6097</f>
        <v/>
      </c>
      <c r="O6097" s="144"/>
      <c r="Q6097" s="151"/>
      <c r="R6097" s="152">
        <v>0</v>
      </c>
      <c r="T6097" s="153">
        <f>IF(Cartilha_GLOBAL!R6097=0,0,IF(Cartilha_GLOBAL!R6097&gt;0,"c","b"))</f>
        <v>0</v>
      </c>
    </row>
    <row r="6098" ht="33.75" hidden="1" spans="1:20">
      <c r="A6098" s="158">
        <f>Cartilha_GLOBAL!A6098</f>
        <v>87831</v>
      </c>
      <c r="B6098" s="100" t="str">
        <f>Cartilha_GLOBAL!B6098</f>
        <v>SINAPI</v>
      </c>
      <c r="C6098" s="104" t="str">
        <f>Cartilha_GLOBAL!C6098</f>
        <v>EMBOÇO OU MASSA ÚNICA EM ARGAMASSA TRAÇO 1:2:8, PREPARO MANUAL, APLICADA MANUALMENTE NAS PAREDES INTERNAS DA SACADA, ESPESSURA DE 35 MM, SEM USO DE TELA METÁLICA DE REFORÇO CONTRA FISSURAÇÃO. AF_08/2022</v>
      </c>
      <c r="D6098" s="94" t="str">
        <f>Cartilha_GLOBAL!D6098</f>
        <v>M2</v>
      </c>
      <c r="E6098" s="105">
        <f>Cartilha_GLOBAL!$E6098</f>
        <v>100.06</v>
      </c>
      <c r="F6098" s="182">
        <f>Cartilha_GLOBAL!$F6098</f>
        <v>122.81</v>
      </c>
      <c r="G6098" s="108"/>
      <c r="H6098" s="107">
        <f t="shared" si="377"/>
        <v>0</v>
      </c>
      <c r="I6098" s="143">
        <f t="shared" si="378"/>
        <v>0</v>
      </c>
      <c r="J6098" s="142"/>
      <c r="K6098" s="228"/>
      <c r="L6098" s="7" t="str">
        <f t="shared" si="379"/>
        <v/>
      </c>
      <c r="M6098" s="7" t="str">
        <f t="shared" si="380"/>
        <v/>
      </c>
      <c r="N6098" s="7" t="str">
        <f>Cartilha_GLOBAL!N6098</f>
        <v/>
      </c>
      <c r="O6098" s="144"/>
      <c r="Q6098" s="151"/>
      <c r="R6098" s="152">
        <v>0</v>
      </c>
      <c r="T6098" s="153">
        <f>IF(Cartilha_GLOBAL!R6098=0,0,IF(Cartilha_GLOBAL!R6098&gt;0,"c","b"))</f>
        <v>0</v>
      </c>
    </row>
    <row r="6099" ht="33.75" hidden="1" spans="1:20">
      <c r="A6099" s="158">
        <f>Cartilha_GLOBAL!A6099</f>
        <v>87832</v>
      </c>
      <c r="B6099" s="100" t="str">
        <f>Cartilha_GLOBAL!B6099</f>
        <v>SINAPI</v>
      </c>
      <c r="C6099" s="104" t="str">
        <f>Cartilha_GLOBAL!C6099</f>
        <v>EMBOÇO OU MASSA ÚNICA EM ARGAMASSA INDUSTRIALIZADA, PREPARO MECÂNICO E APLICAÇÃO COM EQUIPAMENTO DE MISTURA E PROJEÇÃO DE 1,5 M3/H DE ARGAMASSA NAS PAREDES INTERNAS DA SACADA, ESPESSURA 35 MM, SEM USO DE TELA METÁLICA. AF_08/2022</v>
      </c>
      <c r="D6099" s="94" t="str">
        <f>Cartilha_GLOBAL!D6099</f>
        <v>M2</v>
      </c>
      <c r="E6099" s="105">
        <f>Cartilha_GLOBAL!$E6099</f>
        <v>139.91</v>
      </c>
      <c r="F6099" s="182">
        <f>Cartilha_GLOBAL!$F6099</f>
        <v>171.73</v>
      </c>
      <c r="G6099" s="108"/>
      <c r="H6099" s="107">
        <f t="shared" si="377"/>
        <v>0</v>
      </c>
      <c r="I6099" s="143">
        <f t="shared" si="378"/>
        <v>0</v>
      </c>
      <c r="J6099" s="142"/>
      <c r="K6099" s="145"/>
      <c r="L6099" s="7" t="str">
        <f t="shared" si="379"/>
        <v/>
      </c>
      <c r="M6099" s="7" t="str">
        <f t="shared" si="380"/>
        <v/>
      </c>
      <c r="N6099" s="7" t="str">
        <f>Cartilha_GLOBAL!N6099</f>
        <v/>
      </c>
      <c r="O6099" s="144"/>
      <c r="Q6099" s="151"/>
      <c r="R6099" s="152">
        <v>0</v>
      </c>
      <c r="T6099" s="153">
        <f>IF(Cartilha_GLOBAL!R6099=0,0,IF(Cartilha_GLOBAL!R6099&gt;0,"c","b"))</f>
        <v>0</v>
      </c>
    </row>
    <row r="6100" ht="12.75" hidden="1" spans="1:20">
      <c r="A6100" s="154" t="str">
        <f>Cartilha_GLOBAL!A6100</f>
        <v>10.1.4</v>
      </c>
      <c r="B6100" s="100">
        <f>Cartilha_GLOBAL!B6100</f>
        <v>0</v>
      </c>
      <c r="C6100" s="161" t="str">
        <f>Cartilha_GLOBAL!C6100</f>
        <v>REBOCO</v>
      </c>
      <c r="D6100" s="94">
        <f>Cartilha_GLOBAL!D6100</f>
        <v>0</v>
      </c>
      <c r="E6100" s="105">
        <f>Cartilha_GLOBAL!$E6100</f>
        <v>0</v>
      </c>
      <c r="F6100" s="182">
        <f>Cartilha_GLOBAL!$F6100</f>
        <v>0</v>
      </c>
      <c r="G6100" s="187"/>
      <c r="H6100" s="187">
        <f t="shared" si="377"/>
        <v>0</v>
      </c>
      <c r="I6100" s="188">
        <f t="shared" si="378"/>
        <v>0</v>
      </c>
      <c r="J6100" s="142"/>
      <c r="K6100" s="145" t="str">
        <f>IF(SUM(I6100:I6100)&gt;0,"xx","")</f>
        <v/>
      </c>
      <c r="L6100" s="7" t="str">
        <f t="shared" si="379"/>
        <v/>
      </c>
      <c r="M6100" s="7" t="str">
        <f t="shared" si="380"/>
        <v/>
      </c>
      <c r="N6100" s="7" t="str">
        <f>Cartilha_GLOBAL!N6100</f>
        <v/>
      </c>
      <c r="O6100" s="144"/>
      <c r="Q6100" s="151"/>
      <c r="R6100" s="152">
        <v>0</v>
      </c>
      <c r="T6100" s="153">
        <f>IF(Cartilha_GLOBAL!R6100=0,0,IF(Cartilha_GLOBAL!R6100&gt;0,"c","b"))</f>
        <v>0</v>
      </c>
    </row>
    <row r="6101" ht="12.75" hidden="1" spans="1:20">
      <c r="A6101" s="154" t="str">
        <f>Cartilha_GLOBAL!A6101</f>
        <v>10.1.5</v>
      </c>
      <c r="B6101" s="100">
        <f>Cartilha_GLOBAL!B6101</f>
        <v>0</v>
      </c>
      <c r="C6101" s="161" t="str">
        <f>Cartilha_GLOBAL!C6101</f>
        <v>BARRA LISA</v>
      </c>
      <c r="D6101" s="94">
        <f>Cartilha_GLOBAL!D6101</f>
        <v>0</v>
      </c>
      <c r="E6101" s="105">
        <f>Cartilha_GLOBAL!$E6101</f>
        <v>0</v>
      </c>
      <c r="F6101" s="182">
        <f>Cartilha_GLOBAL!$F6101</f>
        <v>0</v>
      </c>
      <c r="G6101" s="187"/>
      <c r="H6101" s="187">
        <f t="shared" si="377"/>
        <v>0</v>
      </c>
      <c r="I6101" s="188">
        <f t="shared" si="378"/>
        <v>0</v>
      </c>
      <c r="J6101" s="142"/>
      <c r="K6101" s="145" t="str">
        <f>IF(SUM(I6101:I6101)&gt;0,"xx","")</f>
        <v/>
      </c>
      <c r="L6101" s="7" t="str">
        <f t="shared" si="379"/>
        <v/>
      </c>
      <c r="M6101" s="7" t="str">
        <f t="shared" si="380"/>
        <v/>
      </c>
      <c r="N6101" s="7" t="str">
        <f>Cartilha_GLOBAL!N6101</f>
        <v/>
      </c>
      <c r="O6101" s="144"/>
      <c r="Q6101" s="151"/>
      <c r="R6101" s="152">
        <v>0</v>
      </c>
      <c r="T6101" s="153">
        <f>IF(Cartilha_GLOBAL!R6101=0,0,IF(Cartilha_GLOBAL!R6101&gt;0,"c","b"))</f>
        <v>0</v>
      </c>
    </row>
    <row r="6102" ht="12.75" hidden="1" spans="1:20">
      <c r="A6102" s="154" t="str">
        <f>Cartilha_GLOBAL!A6102</f>
        <v>10.1.8</v>
      </c>
      <c r="B6102" s="100">
        <f>Cartilha_GLOBAL!B6102</f>
        <v>0</v>
      </c>
      <c r="C6102" s="161" t="str">
        <f>Cartilha_GLOBAL!C6102</f>
        <v>PASTILHAS</v>
      </c>
      <c r="D6102" s="94">
        <f>Cartilha_GLOBAL!D6102</f>
        <v>0</v>
      </c>
      <c r="E6102" s="105">
        <f>Cartilha_GLOBAL!$E6102</f>
        <v>0</v>
      </c>
      <c r="F6102" s="182">
        <f>Cartilha_GLOBAL!$F6102</f>
        <v>0</v>
      </c>
      <c r="G6102" s="187"/>
      <c r="H6102" s="187">
        <f t="shared" si="377"/>
        <v>0</v>
      </c>
      <c r="I6102" s="188">
        <f t="shared" si="378"/>
        <v>0</v>
      </c>
      <c r="J6102" s="142"/>
      <c r="K6102" s="145" t="str">
        <f>IF(SUM(I6103:I6110)&gt;0,"xx","")</f>
        <v/>
      </c>
      <c r="L6102" s="7" t="str">
        <f t="shared" si="379"/>
        <v/>
      </c>
      <c r="M6102" s="7" t="str">
        <f t="shared" si="380"/>
        <v/>
      </c>
      <c r="N6102" s="7" t="str">
        <f>Cartilha_GLOBAL!N6102</f>
        <v/>
      </c>
      <c r="O6102" s="144"/>
      <c r="Q6102" s="151"/>
      <c r="R6102" s="152">
        <v>0</v>
      </c>
      <c r="T6102" s="153">
        <f>IF(Cartilha_GLOBAL!R6102=0,0,IF(Cartilha_GLOBAL!R6102&gt;0,"c","b"))</f>
        <v>0</v>
      </c>
    </row>
    <row r="6103" ht="22.5" hidden="1" spans="1:20">
      <c r="A6103" s="158">
        <f>Cartilha_GLOBAL!A6103</f>
        <v>87242</v>
      </c>
      <c r="B6103" s="100" t="str">
        <f>Cartilha_GLOBAL!B6103</f>
        <v>SINAPI</v>
      </c>
      <c r="C6103" s="104" t="str">
        <f>Cartilha_GLOBAL!C6103</f>
        <v>REVESTIMENTO CERÂMICO PARA PAREDES EXTERNAS EM PASTILHAS DE PORCELANA 5 X 5 CM (PLACAS DE 30 X 30 CM), ALINHADAS A PRUMO, APLICADO EM PANOS COM VÃOS. AF_06/2014</v>
      </c>
      <c r="D6103" s="94" t="str">
        <f>Cartilha_GLOBAL!D6103</f>
        <v>M2</v>
      </c>
      <c r="E6103" s="105" t="str">
        <f>Cartilha_GLOBAL!$E6103</f>
        <v>221,30</v>
      </c>
      <c r="F6103" s="182">
        <f>Cartilha_GLOBAL!$F6103</f>
        <v>271.62</v>
      </c>
      <c r="G6103" s="108"/>
      <c r="H6103" s="107">
        <f t="shared" si="377"/>
        <v>0</v>
      </c>
      <c r="I6103" s="143">
        <f t="shared" si="378"/>
        <v>0</v>
      </c>
      <c r="J6103" s="142"/>
      <c r="K6103" s="228"/>
      <c r="L6103" s="7" t="str">
        <f t="shared" si="379"/>
        <v/>
      </c>
      <c r="M6103" s="7" t="str">
        <f t="shared" si="380"/>
        <v/>
      </c>
      <c r="N6103" s="7" t="str">
        <f>Cartilha_GLOBAL!N6103</f>
        <v/>
      </c>
      <c r="O6103" s="144"/>
      <c r="Q6103" s="151"/>
      <c r="R6103" s="152">
        <v>0</v>
      </c>
      <c r="T6103" s="153">
        <f>IF(Cartilha_GLOBAL!R6103=0,0,IF(Cartilha_GLOBAL!R6103&gt;0,"c","b"))</f>
        <v>0</v>
      </c>
    </row>
    <row r="6104" ht="22.5" hidden="1" spans="1:20">
      <c r="A6104" s="158">
        <f>Cartilha_GLOBAL!A6104</f>
        <v>87243</v>
      </c>
      <c r="B6104" s="100" t="str">
        <f>Cartilha_GLOBAL!B6104</f>
        <v>SINAPI</v>
      </c>
      <c r="C6104" s="104" t="str">
        <f>Cartilha_GLOBAL!C6104</f>
        <v>REVESTIMENTO CERÂMICO PARA PAREDES EXTERNAS EM PASTILHAS DE PORCELANA 5 X 5 CM (PLACAS DE 30 X 30 CM), ALINHADAS A PRUMO, APLICADO EM PANOS SEM VÃOS. AF_06/2014</v>
      </c>
      <c r="D6104" s="94" t="str">
        <f>Cartilha_GLOBAL!D6104</f>
        <v>M2</v>
      </c>
      <c r="E6104" s="105" t="str">
        <f>Cartilha_GLOBAL!$E6104</f>
        <v>200,72</v>
      </c>
      <c r="F6104" s="182">
        <f>Cartilha_GLOBAL!$F6104</f>
        <v>246.36</v>
      </c>
      <c r="G6104" s="108"/>
      <c r="H6104" s="107">
        <f t="shared" si="377"/>
        <v>0</v>
      </c>
      <c r="I6104" s="143">
        <f t="shared" si="378"/>
        <v>0</v>
      </c>
      <c r="J6104" s="142"/>
      <c r="K6104" s="228"/>
      <c r="L6104" s="7" t="str">
        <f t="shared" si="379"/>
        <v/>
      </c>
      <c r="M6104" s="7" t="str">
        <f t="shared" si="380"/>
        <v/>
      </c>
      <c r="N6104" s="7" t="str">
        <f>Cartilha_GLOBAL!N6104</f>
        <v/>
      </c>
      <c r="O6104" s="144"/>
      <c r="Q6104" s="151"/>
      <c r="R6104" s="152">
        <v>0</v>
      </c>
      <c r="T6104" s="153">
        <f>IF(Cartilha_GLOBAL!R6104=0,0,IF(Cartilha_GLOBAL!R6104&gt;0,"c","b"))</f>
        <v>0</v>
      </c>
    </row>
    <row r="6105" ht="22.5" hidden="1" spans="1:20">
      <c r="A6105" s="158">
        <f>Cartilha_GLOBAL!A6105</f>
        <v>87244</v>
      </c>
      <c r="B6105" s="100" t="str">
        <f>Cartilha_GLOBAL!B6105</f>
        <v>SINAPI</v>
      </c>
      <c r="C6105" s="104" t="str">
        <f>Cartilha_GLOBAL!C6105</f>
        <v>REVESTIMENTO CERÂMICO PARA PAREDES EXTERNAS EM PASTILHAS DE PORCELANA 5 X 5 CM (PLACAS DE 30 X 30 CM), ALINHADAS A PRUMO, APLICADO EM SUPERFÍCIES EXTERNAS DA SACADA. AF_06/2014</v>
      </c>
      <c r="D6105" s="94" t="str">
        <f>Cartilha_GLOBAL!D6105</f>
        <v>M2</v>
      </c>
      <c r="E6105" s="105">
        <f>Cartilha_GLOBAL!$E6105</f>
        <v>210.58</v>
      </c>
      <c r="F6105" s="182">
        <f>Cartilha_GLOBAL!$F6105</f>
        <v>258.47</v>
      </c>
      <c r="G6105" s="108"/>
      <c r="H6105" s="107">
        <f t="shared" si="377"/>
        <v>0</v>
      </c>
      <c r="I6105" s="143">
        <f t="shared" si="378"/>
        <v>0</v>
      </c>
      <c r="J6105" s="142"/>
      <c r="K6105" s="228"/>
      <c r="L6105" s="7" t="str">
        <f t="shared" si="379"/>
        <v/>
      </c>
      <c r="M6105" s="7" t="str">
        <f t="shared" si="380"/>
        <v/>
      </c>
      <c r="N6105" s="7" t="str">
        <f>Cartilha_GLOBAL!N6105</f>
        <v/>
      </c>
      <c r="O6105" s="144"/>
      <c r="Q6105" s="151"/>
      <c r="R6105" s="152">
        <v>0</v>
      </c>
      <c r="T6105" s="153">
        <f>IF(Cartilha_GLOBAL!R6105=0,0,IF(Cartilha_GLOBAL!R6105&gt;0,"c","b"))</f>
        <v>0</v>
      </c>
    </row>
    <row r="6106" ht="22.5" hidden="1" spans="1:20">
      <c r="A6106" s="158">
        <f>Cartilha_GLOBAL!A6106</f>
        <v>87245</v>
      </c>
      <c r="B6106" s="100" t="str">
        <f>Cartilha_GLOBAL!B6106</f>
        <v>SINAPI</v>
      </c>
      <c r="C6106" s="104" t="str">
        <f>Cartilha_GLOBAL!C6106</f>
        <v>REVESTIMENTO CERÂMICO PARA PAREDES EXTERNAS EM PASTILHAS DE PORCELANA 5 X 5 CM (PLACAS DE 30 X 30 CM), ALINHADAS A PRUMO, APLICADO EM SUPERFÍCIES INTERNAS DA SACADA. AF_06/2014</v>
      </c>
      <c r="D6106" s="94" t="str">
        <f>Cartilha_GLOBAL!D6106</f>
        <v>M2</v>
      </c>
      <c r="E6106" s="105">
        <f>Cartilha_GLOBAL!$E6106</f>
        <v>250.72</v>
      </c>
      <c r="F6106" s="182">
        <f>Cartilha_GLOBAL!$F6106</f>
        <v>307.73</v>
      </c>
      <c r="G6106" s="108"/>
      <c r="H6106" s="107">
        <f t="shared" si="377"/>
        <v>0</v>
      </c>
      <c r="I6106" s="143">
        <f t="shared" si="378"/>
        <v>0</v>
      </c>
      <c r="J6106" s="142"/>
      <c r="K6106" s="228"/>
      <c r="L6106" s="7" t="str">
        <f t="shared" si="379"/>
        <v/>
      </c>
      <c r="M6106" s="7" t="str">
        <f t="shared" si="380"/>
        <v/>
      </c>
      <c r="N6106" s="7" t="str">
        <f>Cartilha_GLOBAL!N6106</f>
        <v/>
      </c>
      <c r="O6106" s="144"/>
      <c r="Q6106" s="151"/>
      <c r="R6106" s="152">
        <v>0</v>
      </c>
      <c r="T6106" s="153">
        <f>IF(Cartilha_GLOBAL!R6106=0,0,IF(Cartilha_GLOBAL!R6106&gt;0,"c","b"))</f>
        <v>0</v>
      </c>
    </row>
    <row r="6107" ht="22.5" hidden="1" spans="1:20">
      <c r="A6107" s="158">
        <f>Cartilha_GLOBAL!A6107</f>
        <v>88786</v>
      </c>
      <c r="B6107" s="100" t="str">
        <f>Cartilha_GLOBAL!B6107</f>
        <v>SINAPI</v>
      </c>
      <c r="C6107" s="104" t="str">
        <f>Cartilha_GLOBAL!C6107</f>
        <v>REVESTIMENTO CERÂMICO PARA PAREDES EXTERNAS EM PASTILHAS DE PORCELANA 2,5 X 2,5 CM (PLACAS DE 30 X 30 CM), ALINHADAS A PRUMO, APLICADO EM PANOS COM VÃOS. AF_10/2014</v>
      </c>
      <c r="D6107" s="94" t="str">
        <f>Cartilha_GLOBAL!D6107</f>
        <v>M2</v>
      </c>
      <c r="E6107" s="105" t="str">
        <f>Cartilha_GLOBAL!$E6107</f>
        <v>306,47</v>
      </c>
      <c r="F6107" s="182">
        <f>Cartilha_GLOBAL!$F6107</f>
        <v>376.16</v>
      </c>
      <c r="G6107" s="108"/>
      <c r="H6107" s="107">
        <f t="shared" si="377"/>
        <v>0</v>
      </c>
      <c r="I6107" s="143">
        <f t="shared" si="378"/>
        <v>0</v>
      </c>
      <c r="J6107" s="142"/>
      <c r="K6107" s="228"/>
      <c r="L6107" s="7" t="str">
        <f t="shared" si="379"/>
        <v/>
      </c>
      <c r="M6107" s="7" t="str">
        <f t="shared" si="380"/>
        <v/>
      </c>
      <c r="N6107" s="7" t="str">
        <f>Cartilha_GLOBAL!N6107</f>
        <v/>
      </c>
      <c r="O6107" s="144"/>
      <c r="Q6107" s="151"/>
      <c r="R6107" s="152">
        <v>0</v>
      </c>
      <c r="T6107" s="153">
        <f>IF(Cartilha_GLOBAL!R6107=0,0,IF(Cartilha_GLOBAL!R6107&gt;0,"c","b"))</f>
        <v>0</v>
      </c>
    </row>
    <row r="6108" ht="22.5" hidden="1" spans="1:20">
      <c r="A6108" s="158">
        <f>Cartilha_GLOBAL!A6108</f>
        <v>88787</v>
      </c>
      <c r="B6108" s="100" t="str">
        <f>Cartilha_GLOBAL!B6108</f>
        <v>SINAPI</v>
      </c>
      <c r="C6108" s="104" t="str">
        <f>Cartilha_GLOBAL!C6108</f>
        <v>REVESTIMENTO CERÂMICO PARA PAREDES EXTERNAS EM PASTILHAS DE PORCELANA 2,5 X 2,5 CM (PLACAS DE 30 X 30 CM), ALINHADAS A PRUMO, APLICADO EM PANOS SEM VÃOS. AF_10/2014</v>
      </c>
      <c r="D6108" s="94" t="str">
        <f>Cartilha_GLOBAL!D6108</f>
        <v>M2</v>
      </c>
      <c r="E6108" s="105" t="str">
        <f>Cartilha_GLOBAL!$E6108</f>
        <v>281,08</v>
      </c>
      <c r="F6108" s="182">
        <f>Cartilha_GLOBAL!$F6108</f>
        <v>345</v>
      </c>
      <c r="G6108" s="108"/>
      <c r="H6108" s="107">
        <f t="shared" si="377"/>
        <v>0</v>
      </c>
      <c r="I6108" s="143">
        <f t="shared" si="378"/>
        <v>0</v>
      </c>
      <c r="J6108" s="142"/>
      <c r="K6108" s="228"/>
      <c r="L6108" s="7" t="str">
        <f t="shared" si="379"/>
        <v/>
      </c>
      <c r="M6108" s="7" t="str">
        <f t="shared" si="380"/>
        <v/>
      </c>
      <c r="N6108" s="7" t="str">
        <f>Cartilha_GLOBAL!N6108</f>
        <v/>
      </c>
      <c r="O6108" s="144"/>
      <c r="Q6108" s="151"/>
      <c r="R6108" s="152">
        <v>0</v>
      </c>
      <c r="T6108" s="153">
        <f>IF(Cartilha_GLOBAL!R6108=0,0,IF(Cartilha_GLOBAL!R6108&gt;0,"c","b"))</f>
        <v>0</v>
      </c>
    </row>
    <row r="6109" ht="33.75" hidden="1" spans="1:20">
      <c r="A6109" s="158">
        <f>Cartilha_GLOBAL!A6109</f>
        <v>88788</v>
      </c>
      <c r="B6109" s="100" t="str">
        <f>Cartilha_GLOBAL!B6109</f>
        <v>SINAPI</v>
      </c>
      <c r="C6109" s="104" t="str">
        <f>Cartilha_GLOBAL!C6109</f>
        <v>REVESTIMENTO CERÂMICO PARA PAREDES EXTERNAS EM PASTILHAS DE PORCELANA 2,5 X 2,5 CM (PLACAS DE 30 X 30 CM), ALINHADAS A PRUMO, APLICADO EM SUPERFÍCIES EXTERNAS DA SACADA. AF_10/2014</v>
      </c>
      <c r="D6109" s="94" t="str">
        <f>Cartilha_GLOBAL!D6109</f>
        <v>M2</v>
      </c>
      <c r="E6109" s="105">
        <f>Cartilha_GLOBAL!$E6109</f>
        <v>294.41</v>
      </c>
      <c r="F6109" s="182">
        <f>Cartilha_GLOBAL!$F6109</f>
        <v>361.36</v>
      </c>
      <c r="G6109" s="108"/>
      <c r="H6109" s="107">
        <f t="shared" si="377"/>
        <v>0</v>
      </c>
      <c r="I6109" s="143">
        <f t="shared" si="378"/>
        <v>0</v>
      </c>
      <c r="J6109" s="142"/>
      <c r="K6109" s="228"/>
      <c r="L6109" s="7" t="str">
        <f t="shared" si="379"/>
        <v/>
      </c>
      <c r="M6109" s="7" t="str">
        <f t="shared" si="380"/>
        <v/>
      </c>
      <c r="N6109" s="7" t="str">
        <f>Cartilha_GLOBAL!N6109</f>
        <v/>
      </c>
      <c r="O6109" s="144"/>
      <c r="Q6109" s="151"/>
      <c r="R6109" s="152">
        <v>0</v>
      </c>
      <c r="T6109" s="153">
        <f>IF(Cartilha_GLOBAL!R6109=0,0,IF(Cartilha_GLOBAL!R6109&gt;0,"c","b"))</f>
        <v>0</v>
      </c>
    </row>
    <row r="6110" ht="33.75" hidden="1" spans="1:20">
      <c r="A6110" s="158">
        <f>Cartilha_GLOBAL!A6110</f>
        <v>88789</v>
      </c>
      <c r="B6110" s="100" t="str">
        <f>Cartilha_GLOBAL!B6110</f>
        <v>SINAPI</v>
      </c>
      <c r="C6110" s="104" t="str">
        <f>Cartilha_GLOBAL!C6110</f>
        <v>REVESTIMENTO CERÂMICO PARA PAREDES EXTERNAS EM PASTILHAS DE PORCELANA 2,5 X 2,5 CM (PLACAS DE 30 X 30 CM), ALINHADAS A PRUMO, APLICADO EM SUPERFÍCIES INTERNAS DA SACADA. AF_10/2014</v>
      </c>
      <c r="D6110" s="94" t="str">
        <f>Cartilha_GLOBAL!D6110</f>
        <v>M2</v>
      </c>
      <c r="E6110" s="105">
        <f>Cartilha_GLOBAL!$E6110</f>
        <v>352.02</v>
      </c>
      <c r="F6110" s="182">
        <f>Cartilha_GLOBAL!$F6110</f>
        <v>432.07</v>
      </c>
      <c r="G6110" s="108"/>
      <c r="H6110" s="107">
        <f t="shared" si="377"/>
        <v>0</v>
      </c>
      <c r="I6110" s="143">
        <f t="shared" si="378"/>
        <v>0</v>
      </c>
      <c r="J6110" s="142"/>
      <c r="K6110" s="228"/>
      <c r="L6110" s="7" t="str">
        <f t="shared" si="379"/>
        <v/>
      </c>
      <c r="M6110" s="7" t="str">
        <f t="shared" si="380"/>
        <v/>
      </c>
      <c r="N6110" s="7" t="str">
        <f>Cartilha_GLOBAL!N6110</f>
        <v/>
      </c>
      <c r="O6110" s="144"/>
      <c r="Q6110" s="151"/>
      <c r="R6110" s="152">
        <v>0</v>
      </c>
      <c r="T6110" s="153">
        <f>IF(Cartilha_GLOBAL!R6110=0,0,IF(Cartilha_GLOBAL!R6110&gt;0,"c","b"))</f>
        <v>0</v>
      </c>
    </row>
    <row r="6111" ht="12.75" hidden="1" spans="1:20">
      <c r="A6111" s="154" t="str">
        <f>Cartilha_GLOBAL!A6111</f>
        <v>10.1.9</v>
      </c>
      <c r="B6111" s="100">
        <f>Cartilha_GLOBAL!B6111</f>
        <v>0</v>
      </c>
      <c r="C6111" s="161" t="str">
        <f>Cartilha_GLOBAL!C6111</f>
        <v>CERAMICAS</v>
      </c>
      <c r="D6111" s="94">
        <f>Cartilha_GLOBAL!D6111</f>
        <v>0</v>
      </c>
      <c r="E6111" s="105">
        <f>Cartilha_GLOBAL!$E6111</f>
        <v>0</v>
      </c>
      <c r="F6111" s="182">
        <f>Cartilha_GLOBAL!$F6111</f>
        <v>0</v>
      </c>
      <c r="G6111" s="187"/>
      <c r="H6111" s="187">
        <f t="shared" si="377"/>
        <v>0</v>
      </c>
      <c r="I6111" s="188">
        <f t="shared" si="378"/>
        <v>0</v>
      </c>
      <c r="J6111" s="142"/>
      <c r="K6111" s="145" t="str">
        <f>IF(SUM(I6112:I6129)&gt;0,"xx","")</f>
        <v/>
      </c>
      <c r="L6111" s="7" t="str">
        <f t="shared" si="379"/>
        <v/>
      </c>
      <c r="M6111" s="7" t="str">
        <f t="shared" si="380"/>
        <v/>
      </c>
      <c r="N6111" s="7" t="str">
        <f>Cartilha_GLOBAL!N6111</f>
        <v/>
      </c>
      <c r="O6111" s="144"/>
      <c r="Q6111" s="151"/>
      <c r="R6111" s="152">
        <v>0</v>
      </c>
      <c r="T6111" s="153">
        <f>IF(Cartilha_GLOBAL!R6111=0,0,IF(Cartilha_GLOBAL!R6111&gt;0,"c","b"))</f>
        <v>0</v>
      </c>
    </row>
    <row r="6112" ht="33.75" hidden="1" spans="1:20">
      <c r="A6112" s="158">
        <f>Cartilha_GLOBAL!A6112</f>
        <v>89170</v>
      </c>
      <c r="B6112" s="100" t="str">
        <f>Cartilha_GLOBAL!B6112</f>
        <v>SINAPI</v>
      </c>
      <c r="C6112" s="104" t="str">
        <f>Cartilha_GLOBAL!C6112</f>
        <v>(COMPOSIÇÃO REPRESENTATIVA) DO SERVIÇO DE REVESTIMENTO CERÂMICO PARA PAREDES INTERNAS, MEIA OU PAREDE INTEIRA, PLACAS TIPO ESMALTADA EXTRA DE 20X20 CM, PARA EDIFICAÇÕES HABITACIONAIS UNIFAMILIAR (CASAS) E EDIFICAÇÕES PÚBLICAS PADRÃO. AF_11/2014</v>
      </c>
      <c r="D6112" s="94" t="str">
        <f>Cartilha_GLOBAL!D6112</f>
        <v>M2</v>
      </c>
      <c r="E6112" s="105">
        <f>Cartilha_GLOBAL!$E6112</f>
        <v>66.12</v>
      </c>
      <c r="F6112" s="182">
        <f>Cartilha_GLOBAL!$F6112</f>
        <v>81.16</v>
      </c>
      <c r="G6112" s="108"/>
      <c r="H6112" s="107">
        <f t="shared" si="377"/>
        <v>0</v>
      </c>
      <c r="I6112" s="143">
        <f t="shared" si="378"/>
        <v>0</v>
      </c>
      <c r="J6112" s="142"/>
      <c r="K6112" s="228"/>
      <c r="L6112" s="7" t="str">
        <f t="shared" si="379"/>
        <v/>
      </c>
      <c r="M6112" s="7" t="str">
        <f t="shared" si="380"/>
        <v/>
      </c>
      <c r="N6112" s="7" t="str">
        <f>Cartilha_GLOBAL!N6112</f>
        <v/>
      </c>
      <c r="O6112" s="144"/>
      <c r="Q6112" s="151"/>
      <c r="R6112" s="152">
        <v>0</v>
      </c>
      <c r="T6112" s="153">
        <f>IF(Cartilha_GLOBAL!R6112=0,0,IF(Cartilha_GLOBAL!R6112&gt;0,"c","b"))</f>
        <v>0</v>
      </c>
    </row>
    <row r="6113" ht="33.75" hidden="1" spans="1:20">
      <c r="A6113" s="158">
        <f>Cartilha_GLOBAL!A6113</f>
        <v>89045</v>
      </c>
      <c r="B6113" s="100" t="str">
        <f>Cartilha_GLOBAL!B6113</f>
        <v>SINAPI</v>
      </c>
      <c r="C6113" s="104" t="str">
        <f>Cartilha_GLOBAL!C6113</f>
        <v>(COMPOSIÇÃO REPRESENTATIVA) DO SERVIÇO DE REVESTIMENTO CERÂMICO PARA AMBIENTES DE ÁREAS MOLHADAS, MEIA PAREDE OU PAREDE INTEIRA, COM PLACAS TIPO ESMALTADA EXTRA, DIMENSÕES 20X20 CM, PARA EDIFICAÇÃO HABITACIONAL MULTIFAMILIAR (PRÉDIO). AF_11/2014</v>
      </c>
      <c r="D6113" s="94" t="str">
        <f>Cartilha_GLOBAL!D6113</f>
        <v>M2</v>
      </c>
      <c r="E6113" s="105">
        <f>Cartilha_GLOBAL!$E6113</f>
        <v>66.12</v>
      </c>
      <c r="F6113" s="182">
        <f>Cartilha_GLOBAL!$F6113</f>
        <v>81.16</v>
      </c>
      <c r="G6113" s="108"/>
      <c r="H6113" s="107">
        <f t="shared" si="377"/>
        <v>0</v>
      </c>
      <c r="I6113" s="143">
        <f t="shared" si="378"/>
        <v>0</v>
      </c>
      <c r="J6113" s="142"/>
      <c r="K6113" s="228"/>
      <c r="L6113" s="7" t="str">
        <f t="shared" si="379"/>
        <v/>
      </c>
      <c r="M6113" s="7" t="str">
        <f t="shared" si="380"/>
        <v/>
      </c>
      <c r="N6113" s="7" t="str">
        <f>Cartilha_GLOBAL!N6113</f>
        <v/>
      </c>
      <c r="O6113" s="144"/>
      <c r="Q6113" s="151"/>
      <c r="R6113" s="152">
        <v>0</v>
      </c>
      <c r="T6113" s="153">
        <f>IF(Cartilha_GLOBAL!R6113=0,0,IF(Cartilha_GLOBAL!R6113&gt;0,"c","b"))</f>
        <v>0</v>
      </c>
    </row>
    <row r="6114" ht="33.75" hidden="1" spans="1:20">
      <c r="A6114" s="158">
        <f>Cartilha_GLOBAL!A6114</f>
        <v>99194</v>
      </c>
      <c r="B6114" s="100" t="str">
        <f>Cartilha_GLOBAL!B6114</f>
        <v>SINAPI</v>
      </c>
      <c r="C6114" s="104" t="str">
        <f>Cartilha_GLOBAL!C6114</f>
        <v>REVESTIMENTO CERÂMICO PARA PAREDES INTERNAS COM PLACAS TIPO ESMALTADA PADRÃO POPULAR DE DIMENSÕES 20X20 CM, ARGAMASSA TIPO AC III, APLICADAS EM AMBIENTES DE ÁREA MENOR QUE 5 M2 NA ALTURA INTEIRA DAS PAREDES. AF_06/2014</v>
      </c>
      <c r="D6114" s="94" t="str">
        <f>Cartilha_GLOBAL!D6114</f>
        <v>M2</v>
      </c>
      <c r="E6114" s="105">
        <f>Cartilha_GLOBAL!$E6114</f>
        <v>63.31</v>
      </c>
      <c r="F6114" s="182">
        <f>Cartilha_GLOBAL!$F6114</f>
        <v>77.71</v>
      </c>
      <c r="G6114" s="108"/>
      <c r="H6114" s="107">
        <f t="shared" si="377"/>
        <v>0</v>
      </c>
      <c r="I6114" s="143">
        <f t="shared" si="378"/>
        <v>0</v>
      </c>
      <c r="J6114" s="142"/>
      <c r="K6114" s="228"/>
      <c r="L6114" s="7" t="str">
        <f t="shared" si="379"/>
        <v/>
      </c>
      <c r="M6114" s="7" t="str">
        <f t="shared" si="380"/>
        <v/>
      </c>
      <c r="N6114" s="7" t="str">
        <f>Cartilha_GLOBAL!N6114</f>
        <v/>
      </c>
      <c r="O6114" s="144"/>
      <c r="Q6114" s="151"/>
      <c r="R6114" s="152">
        <v>0</v>
      </c>
      <c r="T6114" s="153">
        <f>IF(Cartilha_GLOBAL!R6114=0,0,IF(Cartilha_GLOBAL!R6114&gt;0,"c","b"))</f>
        <v>0</v>
      </c>
    </row>
    <row r="6115" ht="33.75" hidden="1" spans="1:20">
      <c r="A6115" s="158">
        <f>Cartilha_GLOBAL!A6115</f>
        <v>99195</v>
      </c>
      <c r="B6115" s="100" t="str">
        <f>Cartilha_GLOBAL!B6115</f>
        <v>SINAPI</v>
      </c>
      <c r="C6115" s="104" t="str">
        <f>Cartilha_GLOBAL!C6115</f>
        <v>REVESTIMENTO CERÂMICO PARA PAREDES INTERNAS COM PLACAS TIPO ESMALTADA PADRÃO POPULAR DE DIMENSÕES 20X20 CM, ARGAMASSA TIPO AC III, APLICADAS EM AMBIENTES DE ÁREA MAIOR QUE 5 M2 NA ALTURA INTEIRA DAS PAREDES. AF_06/2014</v>
      </c>
      <c r="D6115" s="94" t="str">
        <f>Cartilha_GLOBAL!D6115</f>
        <v>M2</v>
      </c>
      <c r="E6115" s="105">
        <f>Cartilha_GLOBAL!$E6115</f>
        <v>62.64</v>
      </c>
      <c r="F6115" s="182">
        <f>Cartilha_GLOBAL!$F6115</f>
        <v>76.88</v>
      </c>
      <c r="G6115" s="108"/>
      <c r="H6115" s="107">
        <f t="shared" si="377"/>
        <v>0</v>
      </c>
      <c r="I6115" s="143">
        <f t="shared" si="378"/>
        <v>0</v>
      </c>
      <c r="J6115" s="142"/>
      <c r="K6115" s="228"/>
      <c r="L6115" s="7" t="str">
        <f t="shared" si="379"/>
        <v/>
      </c>
      <c r="M6115" s="7" t="str">
        <f t="shared" si="380"/>
        <v/>
      </c>
      <c r="N6115" s="7" t="str">
        <f>Cartilha_GLOBAL!N6115</f>
        <v/>
      </c>
      <c r="O6115" s="144"/>
      <c r="Q6115" s="151"/>
      <c r="R6115" s="152">
        <v>0</v>
      </c>
      <c r="T6115" s="153">
        <f>IF(Cartilha_GLOBAL!R6115=0,0,IF(Cartilha_GLOBAL!R6115&gt;0,"c","b"))</f>
        <v>0</v>
      </c>
    </row>
    <row r="6116" ht="33.75" hidden="1" spans="1:20">
      <c r="A6116" s="158">
        <f>Cartilha_GLOBAL!A6116</f>
        <v>99196</v>
      </c>
      <c r="B6116" s="100" t="str">
        <f>Cartilha_GLOBAL!B6116</f>
        <v>SINAPI</v>
      </c>
      <c r="C6116" s="104" t="str">
        <f>Cartilha_GLOBAL!C6116</f>
        <v>REVESTIMENTO CERÂMICO PARA PAREDES INTERNAS COM PLACAS TIPO ESMALTADA PADRÃO POPULAR DE DIMENSÕES 20X20 CM, ARGAMASSA TIPO AC III, APLICADAS EM AMBIENTES DE ÁREA MENOR QUE 5 M2 A MEIA ALTURA DAS PAREDES. AF_06/2014</v>
      </c>
      <c r="D6116" s="94" t="str">
        <f>Cartilha_GLOBAL!D6116</f>
        <v>M2</v>
      </c>
      <c r="E6116" s="105">
        <f>Cartilha_GLOBAL!$E6116</f>
        <v>66.56</v>
      </c>
      <c r="F6116" s="182">
        <f>Cartilha_GLOBAL!$F6116</f>
        <v>81.7</v>
      </c>
      <c r="G6116" s="108"/>
      <c r="H6116" s="107">
        <f t="shared" si="377"/>
        <v>0</v>
      </c>
      <c r="I6116" s="143">
        <f t="shared" si="378"/>
        <v>0</v>
      </c>
      <c r="J6116" s="142"/>
      <c r="K6116" s="228"/>
      <c r="L6116" s="7" t="str">
        <f t="shared" si="379"/>
        <v/>
      </c>
      <c r="M6116" s="7" t="str">
        <f t="shared" si="380"/>
        <v/>
      </c>
      <c r="N6116" s="7" t="str">
        <f>Cartilha_GLOBAL!N6116</f>
        <v/>
      </c>
      <c r="O6116" s="144"/>
      <c r="Q6116" s="151"/>
      <c r="R6116" s="152">
        <v>0</v>
      </c>
      <c r="T6116" s="153">
        <f>IF(Cartilha_GLOBAL!R6116=0,0,IF(Cartilha_GLOBAL!R6116&gt;0,"c","b"))</f>
        <v>0</v>
      </c>
    </row>
    <row r="6117" ht="33.75" hidden="1" spans="1:20">
      <c r="A6117" s="158">
        <f>Cartilha_GLOBAL!A6117</f>
        <v>99198</v>
      </c>
      <c r="B6117" s="100" t="str">
        <f>Cartilha_GLOBAL!B6117</f>
        <v>SINAPI</v>
      </c>
      <c r="C6117" s="104" t="str">
        <f>Cartilha_GLOBAL!C6117</f>
        <v>REVESTIMENTO CERÂMICO PARA PAREDES INTERNAS COM PLACAS TIPO ESMALTADA PADRÃO POPULAR DE DIMENSÕES 20X20 CM, ARGAMASSA TIPO AC III, APLICADAS EM AMBIENTES DE ÁREA MAIOR QUE 5 M2 A MEIA ALTURA DAS PAREDES. AF_06/2014</v>
      </c>
      <c r="D6117" s="94" t="str">
        <f>Cartilha_GLOBAL!D6117</f>
        <v>M2</v>
      </c>
      <c r="E6117" s="105">
        <f>Cartilha_GLOBAL!$E6117</f>
        <v>68.52</v>
      </c>
      <c r="F6117" s="182">
        <f>Cartilha_GLOBAL!$F6117</f>
        <v>84.1</v>
      </c>
      <c r="G6117" s="108"/>
      <c r="H6117" s="107">
        <f t="shared" si="377"/>
        <v>0</v>
      </c>
      <c r="I6117" s="143">
        <f t="shared" si="378"/>
        <v>0</v>
      </c>
      <c r="J6117" s="142"/>
      <c r="K6117" s="228"/>
      <c r="L6117" s="7" t="str">
        <f t="shared" si="379"/>
        <v/>
      </c>
      <c r="M6117" s="7" t="str">
        <f t="shared" si="380"/>
        <v/>
      </c>
      <c r="N6117" s="7" t="str">
        <f>Cartilha_GLOBAL!N6117</f>
        <v/>
      </c>
      <c r="O6117" s="144"/>
      <c r="Q6117" s="151"/>
      <c r="R6117" s="152">
        <v>0</v>
      </c>
      <c r="T6117" s="153">
        <f>IF(Cartilha_GLOBAL!R6117=0,0,IF(Cartilha_GLOBAL!R6117&gt;0,"c","b"))</f>
        <v>0</v>
      </c>
    </row>
    <row r="6118" ht="33.75" hidden="1" spans="1:20">
      <c r="A6118" s="158">
        <f>Cartilha_GLOBAL!A6118</f>
        <v>87267</v>
      </c>
      <c r="B6118" s="100" t="str">
        <f>Cartilha_GLOBAL!B6118</f>
        <v>SINAPI</v>
      </c>
      <c r="C6118" s="104" t="str">
        <f>Cartilha_GLOBAL!C6118</f>
        <v>REVESTIMENTO CERÂMICO PARA PAREDES INTERNAS COM PLACAS TIPO ESMALTADA EXTRA DE DIMENSÕES 20X20 CM APLICADAS EM AMBIENTES DE ÁREA MAIOR QUE 5 M² A MEIA ALTURA DAS PAREDES. AF_06/2014</v>
      </c>
      <c r="D6118" s="94" t="str">
        <f>Cartilha_GLOBAL!D6118</f>
        <v>M2</v>
      </c>
      <c r="E6118" s="105">
        <f>Cartilha_GLOBAL!$E6118</f>
        <v>70.59</v>
      </c>
      <c r="F6118" s="182">
        <f>Cartilha_GLOBAL!$F6118</f>
        <v>86.64</v>
      </c>
      <c r="G6118" s="108"/>
      <c r="H6118" s="107">
        <f t="shared" si="377"/>
        <v>0</v>
      </c>
      <c r="I6118" s="143">
        <f t="shared" si="378"/>
        <v>0</v>
      </c>
      <c r="J6118" s="142"/>
      <c r="K6118" s="228"/>
      <c r="L6118" s="7" t="str">
        <f t="shared" si="379"/>
        <v/>
      </c>
      <c r="M6118" s="7" t="str">
        <f t="shared" si="380"/>
        <v/>
      </c>
      <c r="N6118" s="7" t="str">
        <f>Cartilha_GLOBAL!N6118</f>
        <v/>
      </c>
      <c r="O6118" s="144"/>
      <c r="Q6118" s="151"/>
      <c r="R6118" s="152">
        <v>0</v>
      </c>
      <c r="T6118" s="153">
        <f>IF(Cartilha_GLOBAL!R6118=0,0,IF(Cartilha_GLOBAL!R6118&gt;0,"c","b"))</f>
        <v>0</v>
      </c>
    </row>
    <row r="6119" ht="33.75" hidden="1" spans="1:20">
      <c r="A6119" s="158">
        <f>Cartilha_GLOBAL!A6119</f>
        <v>87265</v>
      </c>
      <c r="B6119" s="100" t="str">
        <f>Cartilha_GLOBAL!B6119</f>
        <v>SINAPI</v>
      </c>
      <c r="C6119" s="104" t="str">
        <f>Cartilha_GLOBAL!C6119</f>
        <v>REVESTIMENTO CERÂMICO PARA PAREDES INTERNAS COM PLACAS TIPO ESMALTADA EXTRA DE DIMENSÕES 20X20 CM APLICADAS EM AMBIENTES DE ÁREA MAIOR QUE 5 M² NA ALTURA INTEIRA DAS PAREDES. AF_06/2014</v>
      </c>
      <c r="D6119" s="94" t="str">
        <f>Cartilha_GLOBAL!D6119</f>
        <v>M2</v>
      </c>
      <c r="E6119" s="105">
        <f>Cartilha_GLOBAL!$E6119</f>
        <v>64.65</v>
      </c>
      <c r="F6119" s="182">
        <f>Cartilha_GLOBAL!$F6119</f>
        <v>79.35</v>
      </c>
      <c r="G6119" s="108"/>
      <c r="H6119" s="107">
        <f t="shared" si="377"/>
        <v>0</v>
      </c>
      <c r="I6119" s="143">
        <f t="shared" si="378"/>
        <v>0</v>
      </c>
      <c r="J6119" s="142"/>
      <c r="K6119" s="228"/>
      <c r="L6119" s="7" t="str">
        <f t="shared" si="379"/>
        <v/>
      </c>
      <c r="M6119" s="7" t="str">
        <f t="shared" si="380"/>
        <v/>
      </c>
      <c r="N6119" s="7" t="str">
        <f>Cartilha_GLOBAL!N6119</f>
        <v/>
      </c>
      <c r="O6119" s="144"/>
      <c r="Q6119" s="151"/>
      <c r="R6119" s="152">
        <v>0</v>
      </c>
      <c r="T6119" s="153">
        <f>IF(Cartilha_GLOBAL!R6119=0,0,IF(Cartilha_GLOBAL!R6119&gt;0,"c","b"))</f>
        <v>0</v>
      </c>
    </row>
    <row r="6120" ht="33.75" hidden="1" spans="1:20">
      <c r="A6120" s="158">
        <f>Cartilha_GLOBAL!A6120</f>
        <v>87266</v>
      </c>
      <c r="B6120" s="100" t="str">
        <f>Cartilha_GLOBAL!B6120</f>
        <v>SINAPI</v>
      </c>
      <c r="C6120" s="104" t="str">
        <f>Cartilha_GLOBAL!C6120</f>
        <v>REVESTIMENTO CERÂMICO PARA PAREDES INTERNAS COM PLACAS TIPO ESMALTADA EXTRA DE DIMENSÕES 20X20 CM APLICADAS EM AMBIENTES DE ÁREA MENOR QUE 5 M² A MEIA ALTURA DAS PAREDES. AF_06/2014</v>
      </c>
      <c r="D6120" s="94" t="str">
        <f>Cartilha_GLOBAL!D6120</f>
        <v>M2</v>
      </c>
      <c r="E6120" s="105">
        <f>Cartilha_GLOBAL!$E6120</f>
        <v>67.79</v>
      </c>
      <c r="F6120" s="182">
        <f>Cartilha_GLOBAL!$F6120</f>
        <v>83.21</v>
      </c>
      <c r="G6120" s="108"/>
      <c r="H6120" s="107">
        <f t="shared" si="377"/>
        <v>0</v>
      </c>
      <c r="I6120" s="143">
        <f t="shared" si="378"/>
        <v>0</v>
      </c>
      <c r="J6120" s="142"/>
      <c r="K6120" s="228"/>
      <c r="L6120" s="7" t="str">
        <f t="shared" si="379"/>
        <v/>
      </c>
      <c r="M6120" s="7" t="str">
        <f t="shared" si="380"/>
        <v/>
      </c>
      <c r="N6120" s="7" t="str">
        <f>Cartilha_GLOBAL!N6120</f>
        <v/>
      </c>
      <c r="O6120" s="144"/>
      <c r="Q6120" s="151"/>
      <c r="R6120" s="152">
        <v>0</v>
      </c>
      <c r="T6120" s="153">
        <f>IF(Cartilha_GLOBAL!R6120=0,0,IF(Cartilha_GLOBAL!R6120&gt;0,"c","b"))</f>
        <v>0</v>
      </c>
    </row>
    <row r="6121" ht="33.75" hidden="1" spans="1:20">
      <c r="A6121" s="158">
        <f>Cartilha_GLOBAL!A6121</f>
        <v>87264</v>
      </c>
      <c r="B6121" s="100" t="str">
        <f>Cartilha_GLOBAL!B6121</f>
        <v>SINAPI</v>
      </c>
      <c r="C6121" s="104" t="str">
        <f>Cartilha_GLOBAL!C6121</f>
        <v>REVESTIMENTO CERÂMICO PARA PAREDES INTERNAS COM PLACAS TIPO ESMALTADA EXTRA DE DIMENSÕES 20X20 CM APLICADAS EM AMBIENTES DE ÁREA MENOR QUE 5 M² NA ALTURA INTEIRA DAS PAREDES. AF_06/2014</v>
      </c>
      <c r="D6121" s="94" t="str">
        <f>Cartilha_GLOBAL!D6121</f>
        <v>M2</v>
      </c>
      <c r="E6121" s="105">
        <f>Cartilha_GLOBAL!$E6121</f>
        <v>64.55</v>
      </c>
      <c r="F6121" s="182">
        <f>Cartilha_GLOBAL!$F6121</f>
        <v>79.23</v>
      </c>
      <c r="G6121" s="108"/>
      <c r="H6121" s="107">
        <f t="shared" si="377"/>
        <v>0</v>
      </c>
      <c r="I6121" s="143">
        <f t="shared" si="378"/>
        <v>0</v>
      </c>
      <c r="J6121" s="142"/>
      <c r="K6121" s="228"/>
      <c r="L6121" s="7" t="str">
        <f t="shared" si="379"/>
        <v/>
      </c>
      <c r="M6121" s="7" t="str">
        <f t="shared" si="380"/>
        <v/>
      </c>
      <c r="N6121" s="7" t="str">
        <f>Cartilha_GLOBAL!N6121</f>
        <v/>
      </c>
      <c r="O6121" s="144"/>
      <c r="Q6121" s="151"/>
      <c r="R6121" s="152">
        <v>0</v>
      </c>
      <c r="T6121" s="153">
        <f>IF(Cartilha_GLOBAL!R6121=0,0,IF(Cartilha_GLOBAL!R6121&gt;0,"c","b"))</f>
        <v>0</v>
      </c>
    </row>
    <row r="6122" ht="33.75" hidden="1" spans="1:20">
      <c r="A6122" s="158">
        <f>Cartilha_GLOBAL!A6122</f>
        <v>87271</v>
      </c>
      <c r="B6122" s="100" t="str">
        <f>Cartilha_GLOBAL!B6122</f>
        <v>SINAPI</v>
      </c>
      <c r="C6122" s="104" t="str">
        <f>Cartilha_GLOBAL!C6122</f>
        <v>REVESTIMENTO CERÂMICO PARA PAREDES INTERNAS COM PLACAS TIPO ESMALTADA EXTRA DE DIMENSÕES 25X35 CM APLICADAS EM AMBIENTES DE ÁREA MAIOR QUE 5 M² A MEIA ALTURA DAS PAREDES. AF_06/2014</v>
      </c>
      <c r="D6122" s="94" t="str">
        <f>Cartilha_GLOBAL!D6122</f>
        <v>M2</v>
      </c>
      <c r="E6122" s="105">
        <f>Cartilha_GLOBAL!$E6122</f>
        <v>75.2</v>
      </c>
      <c r="F6122" s="182">
        <f>Cartilha_GLOBAL!$F6122</f>
        <v>92.3</v>
      </c>
      <c r="G6122" s="108"/>
      <c r="H6122" s="107">
        <f t="shared" si="377"/>
        <v>0</v>
      </c>
      <c r="I6122" s="143">
        <f t="shared" si="378"/>
        <v>0</v>
      </c>
      <c r="J6122" s="142"/>
      <c r="K6122" s="228"/>
      <c r="L6122" s="7" t="str">
        <f t="shared" si="379"/>
        <v/>
      </c>
      <c r="M6122" s="7" t="str">
        <f t="shared" si="380"/>
        <v/>
      </c>
      <c r="N6122" s="7" t="str">
        <f>Cartilha_GLOBAL!N6122</f>
        <v/>
      </c>
      <c r="O6122" s="144"/>
      <c r="Q6122" s="151"/>
      <c r="R6122" s="152">
        <v>0</v>
      </c>
      <c r="T6122" s="153">
        <f>IF(Cartilha_GLOBAL!R6122=0,0,IF(Cartilha_GLOBAL!R6122&gt;0,"c","b"))</f>
        <v>0</v>
      </c>
    </row>
    <row r="6123" ht="33.75" hidden="1" spans="1:20">
      <c r="A6123" s="158">
        <f>Cartilha_GLOBAL!A6123</f>
        <v>87269</v>
      </c>
      <c r="B6123" s="100" t="str">
        <f>Cartilha_GLOBAL!B6123</f>
        <v>SINAPI</v>
      </c>
      <c r="C6123" s="104" t="str">
        <f>Cartilha_GLOBAL!C6123</f>
        <v>REVESTIMENTO CERÂMICO PARA PAREDES INTERNAS COM PLACAS TIPO ESMALTADA EXTRA DE DIMENSÕES 25X35 CM APLICADAS EM AMBIENTES DE ÁREA MAIOR QUE 5 M² NA ALTURA INTEIRA DAS PAREDES. AF_06/2014</v>
      </c>
      <c r="D6123" s="94" t="str">
        <f>Cartilha_GLOBAL!D6123</f>
        <v>M2</v>
      </c>
      <c r="E6123" s="105">
        <f>Cartilha_GLOBAL!$E6123</f>
        <v>69.19</v>
      </c>
      <c r="F6123" s="182">
        <f>Cartilha_GLOBAL!$F6123</f>
        <v>84.92</v>
      </c>
      <c r="G6123" s="108"/>
      <c r="H6123" s="107">
        <f t="shared" si="377"/>
        <v>0</v>
      </c>
      <c r="I6123" s="143">
        <f t="shared" si="378"/>
        <v>0</v>
      </c>
      <c r="J6123" s="142"/>
      <c r="K6123" s="228"/>
      <c r="L6123" s="7" t="str">
        <f t="shared" si="379"/>
        <v/>
      </c>
      <c r="M6123" s="7" t="str">
        <f t="shared" si="380"/>
        <v/>
      </c>
      <c r="N6123" s="7" t="str">
        <f>Cartilha_GLOBAL!N6123</f>
        <v/>
      </c>
      <c r="O6123" s="144"/>
      <c r="Q6123" s="151"/>
      <c r="R6123" s="152">
        <v>0</v>
      </c>
      <c r="T6123" s="153">
        <f>IF(Cartilha_GLOBAL!R6123=0,0,IF(Cartilha_GLOBAL!R6123&gt;0,"c","b"))</f>
        <v>0</v>
      </c>
    </row>
    <row r="6124" ht="33.75" hidden="1" spans="1:20">
      <c r="A6124" s="158">
        <f>Cartilha_GLOBAL!A6124</f>
        <v>87270</v>
      </c>
      <c r="B6124" s="100" t="str">
        <f>Cartilha_GLOBAL!B6124</f>
        <v>SINAPI</v>
      </c>
      <c r="C6124" s="104" t="str">
        <f>Cartilha_GLOBAL!C6124</f>
        <v>REVESTIMENTO CERÂMICO PARA PAREDES INTERNAS COM PLACAS TIPO ESMALTADA EXTRA DE DIMENSÕES 25X35 CM APLICADAS EM AMBIENTES DE ÁREA MENOR QUE 5 M² A MEIA ALTURA DAS PAREDES. AF_06/2014</v>
      </c>
      <c r="D6124" s="94" t="str">
        <f>Cartilha_GLOBAL!D6124</f>
        <v>M2</v>
      </c>
      <c r="E6124" s="105">
        <f>Cartilha_GLOBAL!$E6124</f>
        <v>72.78</v>
      </c>
      <c r="F6124" s="182">
        <f>Cartilha_GLOBAL!$F6124</f>
        <v>89.33</v>
      </c>
      <c r="G6124" s="108"/>
      <c r="H6124" s="107">
        <f t="shared" si="377"/>
        <v>0</v>
      </c>
      <c r="I6124" s="143">
        <f t="shared" si="378"/>
        <v>0</v>
      </c>
      <c r="J6124" s="142"/>
      <c r="K6124" s="228"/>
      <c r="L6124" s="7" t="str">
        <f t="shared" si="379"/>
        <v/>
      </c>
      <c r="M6124" s="7" t="str">
        <f t="shared" si="380"/>
        <v/>
      </c>
      <c r="N6124" s="7" t="str">
        <f>Cartilha_GLOBAL!N6124</f>
        <v/>
      </c>
      <c r="O6124" s="144"/>
      <c r="Q6124" s="151"/>
      <c r="R6124" s="152">
        <v>0</v>
      </c>
      <c r="T6124" s="153">
        <f>IF(Cartilha_GLOBAL!R6124=0,0,IF(Cartilha_GLOBAL!R6124&gt;0,"c","b"))</f>
        <v>0</v>
      </c>
    </row>
    <row r="6125" ht="33.75" hidden="1" spans="1:20">
      <c r="A6125" s="158">
        <f>Cartilha_GLOBAL!A6125</f>
        <v>87268</v>
      </c>
      <c r="B6125" s="100" t="str">
        <f>Cartilha_GLOBAL!B6125</f>
        <v>SINAPI</v>
      </c>
      <c r="C6125" s="104" t="str">
        <f>Cartilha_GLOBAL!C6125</f>
        <v>REVESTIMENTO CERÂMICO PARA PAREDES INTERNAS COM PLACAS TIPO ESMALTADA EXTRA DE DIMENSÕES 25X35 CM APLICADAS EM AMBIENTES DE ÁREA MENOR QUE 5 M² NA ALTURA INTEIRA DAS PAREDES. AF_06/2014</v>
      </c>
      <c r="D6125" s="94" t="str">
        <f>Cartilha_GLOBAL!D6125</f>
        <v>M2</v>
      </c>
      <c r="E6125" s="105">
        <f>Cartilha_GLOBAL!$E6125</f>
        <v>70.05</v>
      </c>
      <c r="F6125" s="182">
        <f>Cartilha_GLOBAL!$F6125</f>
        <v>85.98</v>
      </c>
      <c r="G6125" s="108"/>
      <c r="H6125" s="107">
        <f t="shared" si="377"/>
        <v>0</v>
      </c>
      <c r="I6125" s="143">
        <f t="shared" si="378"/>
        <v>0</v>
      </c>
      <c r="J6125" s="142"/>
      <c r="K6125" s="228"/>
      <c r="L6125" s="7" t="str">
        <f t="shared" si="379"/>
        <v/>
      </c>
      <c r="M6125" s="7" t="str">
        <f t="shared" si="380"/>
        <v/>
      </c>
      <c r="N6125" s="7" t="str">
        <f>Cartilha_GLOBAL!N6125</f>
        <v/>
      </c>
      <c r="O6125" s="144"/>
      <c r="Q6125" s="151"/>
      <c r="R6125" s="152">
        <v>0</v>
      </c>
      <c r="T6125" s="153">
        <f>IF(Cartilha_GLOBAL!R6125=0,0,IF(Cartilha_GLOBAL!R6125&gt;0,"c","b"))</f>
        <v>0</v>
      </c>
    </row>
    <row r="6126" ht="33.75" hidden="1" spans="1:20">
      <c r="A6126" s="158">
        <f>Cartilha_GLOBAL!A6126</f>
        <v>87273</v>
      </c>
      <c r="B6126" s="100" t="str">
        <f>Cartilha_GLOBAL!B6126</f>
        <v>SINAPI</v>
      </c>
      <c r="C6126" s="104" t="str">
        <f>Cartilha_GLOBAL!C6126</f>
        <v>REVESTIMENTO CERÂMICO PARA PAREDES INTERNAS COM PLACAS TIPO ESMALTADA EXTRA DE DIMENSÕES 33X45 CM APLICADAS EM AMBIENTES DE ÁREA MAIOR QUE 5 M² NA ALTURA INTEIRA DAS PAREDES. AF_06/2014</v>
      </c>
      <c r="D6126" s="94" t="str">
        <f>Cartilha_GLOBAL!D6126</f>
        <v>M2</v>
      </c>
      <c r="E6126" s="105">
        <f>Cartilha_GLOBAL!$E6126</f>
        <v>72.46</v>
      </c>
      <c r="F6126" s="182">
        <f>Cartilha_GLOBAL!$F6126</f>
        <v>88.94</v>
      </c>
      <c r="G6126" s="108"/>
      <c r="H6126" s="107">
        <f t="shared" ref="H6126:H6189" si="381">IF(G6126=0,0,F6126)</f>
        <v>0</v>
      </c>
      <c r="I6126" s="143">
        <f t="shared" ref="I6126:I6189" si="382">IF(ISBLANK(G6126),0,IF(R6126=0,ROUND(G6126*H6126,2),IF(R6126="b",ROUNDDOWN(G6126*H6126,2),ROUNDUP(G6126*H6126,2))))</f>
        <v>0</v>
      </c>
      <c r="J6126" s="142"/>
      <c r="K6126" s="228"/>
      <c r="L6126" s="7" t="str">
        <f t="shared" ref="L6126:L6189" si="383">IF(K6126="X","x",IF(K6126="xx","x",IF(I6126&gt;0,"x","")))</f>
        <v/>
      </c>
      <c r="M6126" s="7" t="str">
        <f t="shared" ref="M6126:M6189" si="384">IF(K6126="X","x",IF(K6126="xx","x",IF(I6126&gt;0,"x","")))</f>
        <v/>
      </c>
      <c r="N6126" s="7" t="str">
        <f>Cartilha_GLOBAL!N6126</f>
        <v/>
      </c>
      <c r="O6126" s="144"/>
      <c r="Q6126" s="151"/>
      <c r="R6126" s="152">
        <v>0</v>
      </c>
      <c r="T6126" s="153">
        <f>IF(Cartilha_GLOBAL!R6126=0,0,IF(Cartilha_GLOBAL!R6126&gt;0,"c","b"))</f>
        <v>0</v>
      </c>
    </row>
    <row r="6127" ht="33.75" hidden="1" spans="1:20">
      <c r="A6127" s="158">
        <f>Cartilha_GLOBAL!A6127</f>
        <v>87274</v>
      </c>
      <c r="B6127" s="100" t="str">
        <f>Cartilha_GLOBAL!B6127</f>
        <v>SINAPI</v>
      </c>
      <c r="C6127" s="104" t="str">
        <f>Cartilha_GLOBAL!C6127</f>
        <v>REVESTIMENTO CERÂMICO PARA PAREDES INTERNAS COM PLACAS TIPO ESMALTADA EXTRA DE DIMENSÕES 33X45 CM APLICADAS EM AMBIENTES DE ÁREA MENOR QUE 5 M² A MEIA ALTURA DAS PAREDES. AF_06/2014</v>
      </c>
      <c r="D6127" s="94" t="str">
        <f>Cartilha_GLOBAL!D6127</f>
        <v>M2</v>
      </c>
      <c r="E6127" s="105">
        <f>Cartilha_GLOBAL!$E6127</f>
        <v>76.97</v>
      </c>
      <c r="F6127" s="182">
        <f>Cartilha_GLOBAL!$F6127</f>
        <v>94.47</v>
      </c>
      <c r="G6127" s="108"/>
      <c r="H6127" s="107">
        <f t="shared" si="381"/>
        <v>0</v>
      </c>
      <c r="I6127" s="143">
        <f t="shared" si="382"/>
        <v>0</v>
      </c>
      <c r="J6127" s="142"/>
      <c r="K6127" s="228"/>
      <c r="L6127" s="7" t="str">
        <f t="shared" si="383"/>
        <v/>
      </c>
      <c r="M6127" s="7" t="str">
        <f t="shared" si="384"/>
        <v/>
      </c>
      <c r="N6127" s="7" t="str">
        <f>Cartilha_GLOBAL!N6127</f>
        <v/>
      </c>
      <c r="O6127" s="144"/>
      <c r="Q6127" s="151"/>
      <c r="R6127" s="152">
        <v>0</v>
      </c>
      <c r="T6127" s="153">
        <f>IF(Cartilha_GLOBAL!R6127=0,0,IF(Cartilha_GLOBAL!R6127&gt;0,"c","b"))</f>
        <v>0</v>
      </c>
    </row>
    <row r="6128" ht="33.75" hidden="1" spans="1:20">
      <c r="A6128" s="158">
        <f>Cartilha_GLOBAL!A6128</f>
        <v>87272</v>
      </c>
      <c r="B6128" s="100" t="str">
        <f>Cartilha_GLOBAL!B6128</f>
        <v>SINAPI</v>
      </c>
      <c r="C6128" s="104" t="str">
        <f>Cartilha_GLOBAL!C6128</f>
        <v>REVESTIMENTO CERÂMICO PARA PAREDES INTERNAS COM PLACAS TIPO ESMALTADA EXTRA  DE DIMENSÕES 33X45 CM APLICADAS EM AMBIENTES DE ÁREA MENOR QUE 5 M² NA ALTURA INTEIRA DAS PAREDES. AF_06/2014</v>
      </c>
      <c r="D6128" s="94" t="str">
        <f>Cartilha_GLOBAL!D6128</f>
        <v>M2</v>
      </c>
      <c r="E6128" s="105">
        <f>Cartilha_GLOBAL!$E6128</f>
        <v>75.05</v>
      </c>
      <c r="F6128" s="182">
        <f>Cartilha_GLOBAL!$F6128</f>
        <v>92.12</v>
      </c>
      <c r="G6128" s="108"/>
      <c r="H6128" s="107">
        <f t="shared" si="381"/>
        <v>0</v>
      </c>
      <c r="I6128" s="143">
        <f t="shared" si="382"/>
        <v>0</v>
      </c>
      <c r="J6128" s="142"/>
      <c r="K6128" s="228"/>
      <c r="L6128" s="7" t="str">
        <f t="shared" si="383"/>
        <v/>
      </c>
      <c r="M6128" s="7" t="str">
        <f t="shared" si="384"/>
        <v/>
      </c>
      <c r="N6128" s="7" t="str">
        <f>Cartilha_GLOBAL!N6128</f>
        <v/>
      </c>
      <c r="O6128" s="144"/>
      <c r="Q6128" s="151"/>
      <c r="R6128" s="152">
        <v>0</v>
      </c>
      <c r="T6128" s="153">
        <f>IF(Cartilha_GLOBAL!R6128=0,0,IF(Cartilha_GLOBAL!R6128&gt;0,"c","b"))</f>
        <v>0</v>
      </c>
    </row>
    <row r="6129" ht="33.75" hidden="1" spans="1:20">
      <c r="A6129" s="158">
        <f>Cartilha_GLOBAL!A6129</f>
        <v>87275</v>
      </c>
      <c r="B6129" s="100" t="str">
        <f>Cartilha_GLOBAL!B6129</f>
        <v>SINAPI</v>
      </c>
      <c r="C6129" s="104" t="str">
        <f>Cartilha_GLOBAL!C6129</f>
        <v>REVESTIMENTO CERÂMICO PARA PAREDES INTERNAS COM PLACAS TIPO ESMALTADA EXTRA  DE DIMENSÕES 33X45 CM APLICADAS EM AMBIENTES DE ÁREA MAIOR QUE 5 M² A MEIA ALTURA DAS PAREDES. AF_06/2014</v>
      </c>
      <c r="D6129" s="94" t="str">
        <f>Cartilha_GLOBAL!D6129</f>
        <v>M2</v>
      </c>
      <c r="E6129" s="105">
        <f>Cartilha_GLOBAL!$E6129</f>
        <v>80.43</v>
      </c>
      <c r="F6129" s="182">
        <f>Cartilha_GLOBAL!$F6129</f>
        <v>98.72</v>
      </c>
      <c r="G6129" s="108"/>
      <c r="H6129" s="107">
        <f t="shared" si="381"/>
        <v>0</v>
      </c>
      <c r="I6129" s="143">
        <f t="shared" si="382"/>
        <v>0</v>
      </c>
      <c r="J6129" s="142"/>
      <c r="K6129" s="228"/>
      <c r="L6129" s="7" t="str">
        <f t="shared" si="383"/>
        <v/>
      </c>
      <c r="M6129" s="7" t="str">
        <f t="shared" si="384"/>
        <v/>
      </c>
      <c r="N6129" s="7" t="str">
        <f>Cartilha_GLOBAL!N6129</f>
        <v/>
      </c>
      <c r="O6129" s="144"/>
      <c r="Q6129" s="151"/>
      <c r="R6129" s="152">
        <v>0</v>
      </c>
      <c r="T6129" s="153">
        <f>IF(Cartilha_GLOBAL!R6129=0,0,IF(Cartilha_GLOBAL!R6129&gt;0,"c","b"))</f>
        <v>0</v>
      </c>
    </row>
    <row r="6130" ht="12.75" hidden="1" spans="1:20">
      <c r="A6130" s="154" t="str">
        <f>Cartilha_GLOBAL!A6130</f>
        <v>10.1.10</v>
      </c>
      <c r="B6130" s="100">
        <f>Cartilha_GLOBAL!B6130</f>
        <v>0</v>
      </c>
      <c r="C6130" s="161" t="str">
        <f>Cartilha_GLOBAL!C6130</f>
        <v>CERAMICAS - PADRÃO POPULAR</v>
      </c>
      <c r="D6130" s="94">
        <f>Cartilha_GLOBAL!D6130</f>
        <v>0</v>
      </c>
      <c r="E6130" s="105">
        <f>Cartilha_GLOBAL!$E6130</f>
        <v>0</v>
      </c>
      <c r="F6130" s="182">
        <f>Cartilha_GLOBAL!$F6130</f>
        <v>0</v>
      </c>
      <c r="G6130" s="187"/>
      <c r="H6130" s="187">
        <f t="shared" si="381"/>
        <v>0</v>
      </c>
      <c r="I6130" s="188">
        <f t="shared" si="382"/>
        <v>0</v>
      </c>
      <c r="J6130" s="142"/>
      <c r="K6130" s="145" t="str">
        <f>IF(SUM(I6131:I6134)&gt;0,"xx","")</f>
        <v/>
      </c>
      <c r="L6130" s="7" t="str">
        <f t="shared" si="383"/>
        <v/>
      </c>
      <c r="M6130" s="7" t="str">
        <f t="shared" si="384"/>
        <v/>
      </c>
      <c r="N6130" s="7" t="str">
        <f>Cartilha_GLOBAL!N6130</f>
        <v/>
      </c>
      <c r="O6130" s="144"/>
      <c r="Q6130" s="151"/>
      <c r="R6130" s="152">
        <v>0</v>
      </c>
      <c r="T6130" s="153">
        <f>IF(Cartilha_GLOBAL!R6130=0,0,IF(Cartilha_GLOBAL!R6130&gt;0,"c","b"))</f>
        <v>0</v>
      </c>
    </row>
    <row r="6131" ht="33.75" hidden="1" spans="1:20">
      <c r="A6131" s="158">
        <f>Cartilha_GLOBAL!A6131</f>
        <v>93392</v>
      </c>
      <c r="B6131" s="100" t="str">
        <f>Cartilha_GLOBAL!B6131</f>
        <v>SINAPI</v>
      </c>
      <c r="C6131" s="104" t="str">
        <f>Cartilha_GLOBAL!C6131</f>
        <v>REVESTIMENTO CERÂMICO PARA PAREDES INTERNAS COM PLACAS TIPO ESMALTADA PADRÃO POPULAR DE DIMENSÕES 20X20 CM, ARGAMASSA TIPO AC I, APLICADAS EM AMBIENTES DE ÁREA MENOR QUE 5 M2 NA ALTURA INTEIRA DAS PAREDES. AF_06/2014</v>
      </c>
      <c r="D6131" s="94" t="str">
        <f>Cartilha_GLOBAL!D6131</f>
        <v>M2</v>
      </c>
      <c r="E6131" s="105">
        <f>Cartilha_GLOBAL!$E6131</f>
        <v>56.55</v>
      </c>
      <c r="F6131" s="182">
        <f>Cartilha_GLOBAL!$F6131</f>
        <v>69.41</v>
      </c>
      <c r="G6131" s="108"/>
      <c r="H6131" s="107">
        <f t="shared" si="381"/>
        <v>0</v>
      </c>
      <c r="I6131" s="143">
        <f t="shared" si="382"/>
        <v>0</v>
      </c>
      <c r="J6131" s="142"/>
      <c r="K6131" s="228"/>
      <c r="L6131" s="7" t="str">
        <f t="shared" si="383"/>
        <v/>
      </c>
      <c r="M6131" s="7" t="str">
        <f t="shared" si="384"/>
        <v/>
      </c>
      <c r="N6131" s="7" t="str">
        <f>Cartilha_GLOBAL!N6131</f>
        <v/>
      </c>
      <c r="O6131" s="144"/>
      <c r="Q6131" s="151"/>
      <c r="R6131" s="152">
        <v>0</v>
      </c>
      <c r="T6131" s="153">
        <f>IF(Cartilha_GLOBAL!R6131=0,0,IF(Cartilha_GLOBAL!R6131&gt;0,"c","b"))</f>
        <v>0</v>
      </c>
    </row>
    <row r="6132" ht="33.75" hidden="1" spans="1:20">
      <c r="A6132" s="158">
        <f>Cartilha_GLOBAL!A6132</f>
        <v>93393</v>
      </c>
      <c r="B6132" s="100" t="str">
        <f>Cartilha_GLOBAL!B6132</f>
        <v>SINAPI</v>
      </c>
      <c r="C6132" s="104" t="str">
        <f>Cartilha_GLOBAL!C6132</f>
        <v>REVESTIMENTO CERÂMICO PARA PAREDES INTERNAS COM PLACAS TIPO ESMALTADA PADRÃO POPULAR DE DIMENSÕES 20X20 CM, ARGAMASSA TIPO AC I, APLICADAS EM AMBIENTES DE ÁREA MAIOR QUE 5 M2 NA ALTURA INTEIRA DAS PAREDES. AF_06/2014</v>
      </c>
      <c r="D6132" s="94" t="str">
        <f>Cartilha_GLOBAL!D6132</f>
        <v>M2</v>
      </c>
      <c r="E6132" s="105">
        <f>Cartilha_GLOBAL!$E6132</f>
        <v>55.23</v>
      </c>
      <c r="F6132" s="182">
        <f>Cartilha_GLOBAL!$F6132</f>
        <v>67.79</v>
      </c>
      <c r="G6132" s="108"/>
      <c r="H6132" s="107">
        <f t="shared" si="381"/>
        <v>0</v>
      </c>
      <c r="I6132" s="143">
        <f t="shared" si="382"/>
        <v>0</v>
      </c>
      <c r="J6132" s="142"/>
      <c r="K6132" s="228"/>
      <c r="L6132" s="7" t="str">
        <f t="shared" si="383"/>
        <v/>
      </c>
      <c r="M6132" s="7" t="str">
        <f t="shared" si="384"/>
        <v/>
      </c>
      <c r="N6132" s="7" t="str">
        <f>Cartilha_GLOBAL!N6132</f>
        <v/>
      </c>
      <c r="O6132" s="144"/>
      <c r="Q6132" s="151"/>
      <c r="R6132" s="152">
        <v>0</v>
      </c>
      <c r="T6132" s="153">
        <f>IF(Cartilha_GLOBAL!R6132=0,0,IF(Cartilha_GLOBAL!R6132&gt;0,"c","b"))</f>
        <v>0</v>
      </c>
    </row>
    <row r="6133" ht="33.75" hidden="1" spans="1:20">
      <c r="A6133" s="158">
        <f>Cartilha_GLOBAL!A6133</f>
        <v>93394</v>
      </c>
      <c r="B6133" s="100" t="str">
        <f>Cartilha_GLOBAL!B6133</f>
        <v>SINAPI</v>
      </c>
      <c r="C6133" s="104" t="str">
        <f>Cartilha_GLOBAL!C6133</f>
        <v>REVESTIMENTO CERÂMICO PARA PAREDES INTERNAS COM PLACAS TIPO ESMALTADA PADRÃO POPULAR DE DIMENSÕES 20X20 CM, ARGAMASSA TIPO AC I, APLICADAS EM AMBIENTES DE ÁREA MENOR QUE 5 M2 A MEIA ALTURA DAS PAREDES. AF_06/2014</v>
      </c>
      <c r="D6133" s="94" t="str">
        <f>Cartilha_GLOBAL!D6133</f>
        <v>M2</v>
      </c>
      <c r="E6133" s="105">
        <f>Cartilha_GLOBAL!$E6133</f>
        <v>59.8</v>
      </c>
      <c r="F6133" s="182">
        <f>Cartilha_GLOBAL!$F6133</f>
        <v>73.4</v>
      </c>
      <c r="G6133" s="108"/>
      <c r="H6133" s="107">
        <f t="shared" si="381"/>
        <v>0</v>
      </c>
      <c r="I6133" s="143">
        <f t="shared" si="382"/>
        <v>0</v>
      </c>
      <c r="J6133" s="142"/>
      <c r="K6133" s="228"/>
      <c r="L6133" s="7" t="str">
        <f t="shared" si="383"/>
        <v/>
      </c>
      <c r="M6133" s="7" t="str">
        <f t="shared" si="384"/>
        <v/>
      </c>
      <c r="N6133" s="7" t="str">
        <f>Cartilha_GLOBAL!N6133</f>
        <v/>
      </c>
      <c r="O6133" s="144"/>
      <c r="Q6133" s="151"/>
      <c r="R6133" s="152">
        <v>0</v>
      </c>
      <c r="T6133" s="153">
        <f>IF(Cartilha_GLOBAL!R6133=0,0,IF(Cartilha_GLOBAL!R6133&gt;0,"c","b"))</f>
        <v>0</v>
      </c>
    </row>
    <row r="6134" ht="33.75" hidden="1" spans="1:20">
      <c r="A6134" s="158">
        <f>Cartilha_GLOBAL!A6134</f>
        <v>93395</v>
      </c>
      <c r="B6134" s="100" t="str">
        <f>Cartilha_GLOBAL!B6134</f>
        <v>SINAPI</v>
      </c>
      <c r="C6134" s="104" t="str">
        <f>Cartilha_GLOBAL!C6134</f>
        <v>REVESTIMENTO CERÂMICO PARA PAREDES INTERNAS COM PLACAS TIPO ESMALTADA PADRÃO POPULAR DE DIMENSÕES 20X20 CM, ARGAMASSA TIPO AC I, APLICADAS EM AMBIENTES DE ÁREA MAIOR QUE 5 M2 A MEIA ALTURA DAS PAREDES. AF_06/2014</v>
      </c>
      <c r="D6134" s="94" t="str">
        <f>Cartilha_GLOBAL!D6134</f>
        <v>M2</v>
      </c>
      <c r="E6134" s="105">
        <f>Cartilha_GLOBAL!$E6134</f>
        <v>61.11</v>
      </c>
      <c r="F6134" s="182">
        <f>Cartilha_GLOBAL!$F6134</f>
        <v>75.01</v>
      </c>
      <c r="G6134" s="108"/>
      <c r="H6134" s="107">
        <f t="shared" si="381"/>
        <v>0</v>
      </c>
      <c r="I6134" s="143">
        <f t="shared" si="382"/>
        <v>0</v>
      </c>
      <c r="J6134" s="142"/>
      <c r="K6134" s="228"/>
      <c r="L6134" s="7" t="str">
        <f t="shared" si="383"/>
        <v/>
      </c>
      <c r="M6134" s="7" t="str">
        <f t="shared" si="384"/>
        <v/>
      </c>
      <c r="N6134" s="7" t="str">
        <f>Cartilha_GLOBAL!N6134</f>
        <v/>
      </c>
      <c r="O6134" s="144"/>
      <c r="Q6134" s="151"/>
      <c r="R6134" s="152">
        <v>0</v>
      </c>
      <c r="T6134" s="153">
        <f>IF(Cartilha_GLOBAL!R6134=0,0,IF(Cartilha_GLOBAL!R6134&gt;0,"c","b"))</f>
        <v>0</v>
      </c>
    </row>
    <row r="6135" ht="12.75" hidden="1" spans="1:20">
      <c r="A6135" s="154" t="str">
        <f>Cartilha_GLOBAL!A6135</f>
        <v>10.1.11</v>
      </c>
      <c r="B6135" s="100">
        <f>Cartilha_GLOBAL!B6135</f>
        <v>0</v>
      </c>
      <c r="C6135" s="161" t="str">
        <f>Cartilha_GLOBAL!C6135</f>
        <v>REVESTIMENTO COM PEDRA</v>
      </c>
      <c r="D6135" s="94">
        <f>Cartilha_GLOBAL!D6135</f>
        <v>0</v>
      </c>
      <c r="E6135" s="105">
        <f>Cartilha_GLOBAL!$E6135</f>
        <v>0</v>
      </c>
      <c r="F6135" s="182">
        <f>Cartilha_GLOBAL!$F6135</f>
        <v>0</v>
      </c>
      <c r="G6135" s="187"/>
      <c r="H6135" s="187">
        <f t="shared" si="381"/>
        <v>0</v>
      </c>
      <c r="I6135" s="188">
        <f t="shared" si="382"/>
        <v>0</v>
      </c>
      <c r="J6135" s="142"/>
      <c r="K6135" s="145" t="str">
        <f>IF(SUM(I6136:I6138)&gt;0,"xx","")</f>
        <v/>
      </c>
      <c r="L6135" s="7" t="str">
        <f t="shared" si="383"/>
        <v/>
      </c>
      <c r="M6135" s="7" t="str">
        <f t="shared" si="384"/>
        <v/>
      </c>
      <c r="N6135" s="7" t="str">
        <f>Cartilha_GLOBAL!N6135</f>
        <v/>
      </c>
      <c r="O6135" s="144"/>
      <c r="Q6135" s="151"/>
      <c r="R6135" s="152">
        <v>0</v>
      </c>
      <c r="T6135" s="153">
        <f>IF(Cartilha_GLOBAL!R6135=0,0,IF(Cartilha_GLOBAL!R6135&gt;0,"c","b"))</f>
        <v>0</v>
      </c>
    </row>
    <row r="6136" ht="22.5" hidden="1" spans="1:20">
      <c r="A6136" s="158">
        <f>Cartilha_GLOBAL!A6136</f>
        <v>87261</v>
      </c>
      <c r="B6136" s="100" t="str">
        <f>Cartilha_GLOBAL!B6136</f>
        <v>SINAPI</v>
      </c>
      <c r="C6136" s="104" t="str">
        <f>Cartilha_GLOBAL!C6136</f>
        <v>REVESTIMENTO CERÂMICO PARA PISO COM PLACAS TIPO PORCELANATO DE DIMENSÕES 60X60 CM APLICADA EM AMBIENTES DE ÁREA MENOR QUE 5 M². AF_06/2014</v>
      </c>
      <c r="D6136" s="94" t="str">
        <f>Cartilha_GLOBAL!D6136</f>
        <v>M2</v>
      </c>
      <c r="E6136" s="105">
        <f>Cartilha_GLOBAL!$E6136</f>
        <v>180.13</v>
      </c>
      <c r="F6136" s="182">
        <f>Cartilha_GLOBAL!$F6136</f>
        <v>221.09</v>
      </c>
      <c r="G6136" s="108"/>
      <c r="H6136" s="107">
        <f t="shared" si="381"/>
        <v>0</v>
      </c>
      <c r="I6136" s="143">
        <f t="shared" si="382"/>
        <v>0</v>
      </c>
      <c r="J6136" s="142"/>
      <c r="K6136" s="228"/>
      <c r="L6136" s="7" t="str">
        <f t="shared" si="383"/>
        <v/>
      </c>
      <c r="M6136" s="7" t="str">
        <f t="shared" si="384"/>
        <v/>
      </c>
      <c r="N6136" s="7" t="str">
        <f>Cartilha_GLOBAL!N6136</f>
        <v/>
      </c>
      <c r="O6136" s="144"/>
      <c r="Q6136" s="151"/>
      <c r="R6136" s="152">
        <v>0</v>
      </c>
      <c r="T6136" s="153">
        <f>IF(Cartilha_GLOBAL!R6136=0,0,IF(Cartilha_GLOBAL!R6136&gt;0,"c","b"))</f>
        <v>0</v>
      </c>
    </row>
    <row r="6137" ht="22.5" hidden="1" spans="1:20">
      <c r="A6137" s="158">
        <f>Cartilha_GLOBAL!A6137</f>
        <v>87262</v>
      </c>
      <c r="B6137" s="100" t="str">
        <f>Cartilha_GLOBAL!B6137</f>
        <v>SINAPI</v>
      </c>
      <c r="C6137" s="104" t="str">
        <f>Cartilha_GLOBAL!C6137</f>
        <v>REVESTIMENTO CERÂMICO PARA PISO COM PLACAS TIPO PORCELANATO DE DIMENSÕES 60X60 CM APLICADA EM AMBIENTES DE ÁREA ENTRE 5 M² E 10 M². AF_06/2014</v>
      </c>
      <c r="D6137" s="94" t="str">
        <f>Cartilha_GLOBAL!D6137</f>
        <v>M2</v>
      </c>
      <c r="E6137" s="105">
        <f>Cartilha_GLOBAL!$E6137</f>
        <v>164.26</v>
      </c>
      <c r="F6137" s="182">
        <f>Cartilha_GLOBAL!$F6137</f>
        <v>201.61</v>
      </c>
      <c r="G6137" s="108"/>
      <c r="H6137" s="107">
        <f t="shared" si="381"/>
        <v>0</v>
      </c>
      <c r="I6137" s="143">
        <f t="shared" si="382"/>
        <v>0</v>
      </c>
      <c r="J6137" s="142"/>
      <c r="K6137" s="228"/>
      <c r="L6137" s="7" t="str">
        <f t="shared" si="383"/>
        <v/>
      </c>
      <c r="M6137" s="7" t="str">
        <f t="shared" si="384"/>
        <v/>
      </c>
      <c r="N6137" s="7" t="str">
        <f>Cartilha_GLOBAL!N6137</f>
        <v/>
      </c>
      <c r="O6137" s="144"/>
      <c r="Q6137" s="151"/>
      <c r="R6137" s="152">
        <v>0</v>
      </c>
      <c r="T6137" s="153">
        <f>IF(Cartilha_GLOBAL!R6137=0,0,IF(Cartilha_GLOBAL!R6137&gt;0,"c","b"))</f>
        <v>0</v>
      </c>
    </row>
    <row r="6138" ht="22.5" hidden="1" spans="1:20">
      <c r="A6138" s="158">
        <f>Cartilha_GLOBAL!A6138</f>
        <v>87263</v>
      </c>
      <c r="B6138" s="100" t="str">
        <f>Cartilha_GLOBAL!B6138</f>
        <v>SINAPI</v>
      </c>
      <c r="C6138" s="104" t="str">
        <f>Cartilha_GLOBAL!C6138</f>
        <v>REVESTIMENTO CERÂMICO PARA PISO COM PLACAS TIPO PORCELANATO DE DIMENSÕES 60X60 CM APLICADA EM AMBIENTES DE ÁREA MAIOR QUE 10 M². AF_06/2014</v>
      </c>
      <c r="D6138" s="94" t="str">
        <f>Cartilha_GLOBAL!D6138</f>
        <v>M2</v>
      </c>
      <c r="E6138" s="105">
        <f>Cartilha_GLOBAL!$E6138</f>
        <v>152.31</v>
      </c>
      <c r="F6138" s="182">
        <f>Cartilha_GLOBAL!$F6138</f>
        <v>186.95</v>
      </c>
      <c r="G6138" s="108"/>
      <c r="H6138" s="107">
        <f t="shared" si="381"/>
        <v>0</v>
      </c>
      <c r="I6138" s="143">
        <f t="shared" si="382"/>
        <v>0</v>
      </c>
      <c r="J6138" s="142"/>
      <c r="K6138" s="145"/>
      <c r="L6138" s="7" t="str">
        <f t="shared" si="383"/>
        <v/>
      </c>
      <c r="M6138" s="7" t="str">
        <f t="shared" si="384"/>
        <v/>
      </c>
      <c r="N6138" s="7" t="str">
        <f>Cartilha_GLOBAL!N6138</f>
        <v/>
      </c>
      <c r="O6138" s="144"/>
      <c r="Q6138" s="151"/>
      <c r="R6138" s="152">
        <v>0</v>
      </c>
      <c r="T6138" s="153">
        <f>IF(Cartilha_GLOBAL!R6138=0,0,IF(Cartilha_GLOBAL!R6138&gt;0,"c","b"))</f>
        <v>0</v>
      </c>
    </row>
    <row r="6139" ht="12.75" hidden="1" spans="1:20">
      <c r="A6139" s="154" t="str">
        <f>Cartilha_GLOBAL!A6139</f>
        <v>10.1.12</v>
      </c>
      <c r="B6139" s="100">
        <f>Cartilha_GLOBAL!B6139</f>
        <v>0</v>
      </c>
      <c r="C6139" s="161" t="str">
        <f>Cartilha_GLOBAL!C6139</f>
        <v>REVESTIMENTOS EM PEDRA</v>
      </c>
      <c r="D6139" s="94">
        <f>Cartilha_GLOBAL!D6139</f>
        <v>0</v>
      </c>
      <c r="E6139" s="105">
        <f>Cartilha_GLOBAL!$E6139</f>
        <v>0</v>
      </c>
      <c r="F6139" s="182">
        <f>Cartilha_GLOBAL!$F6139</f>
        <v>0</v>
      </c>
      <c r="G6139" s="187"/>
      <c r="H6139" s="187">
        <f t="shared" si="381"/>
        <v>0</v>
      </c>
      <c r="I6139" s="188">
        <f t="shared" si="382"/>
        <v>0</v>
      </c>
      <c r="J6139" s="142"/>
      <c r="K6139" s="145" t="str">
        <f>IF(SUM(I6139:I6139)&gt;0,"xx","")</f>
        <v/>
      </c>
      <c r="L6139" s="7" t="str">
        <f t="shared" si="383"/>
        <v/>
      </c>
      <c r="M6139" s="7" t="str">
        <f t="shared" si="384"/>
        <v/>
      </c>
      <c r="N6139" s="7" t="str">
        <f>Cartilha_GLOBAL!N6139</f>
        <v/>
      </c>
      <c r="O6139" s="144"/>
      <c r="Q6139" s="151"/>
      <c r="R6139" s="152">
        <v>0</v>
      </c>
      <c r="T6139" s="153">
        <f>IF(Cartilha_GLOBAL!R6139=0,0,IF(Cartilha_GLOBAL!R6139&gt;0,"c","b"))</f>
        <v>0</v>
      </c>
    </row>
    <row r="6140" ht="12.75" hidden="1" spans="1:20">
      <c r="A6140" s="154" t="str">
        <f>Cartilha_GLOBAL!A6140</f>
        <v>10.1.13</v>
      </c>
      <c r="B6140" s="100">
        <f>Cartilha_GLOBAL!B6140</f>
        <v>0</v>
      </c>
      <c r="C6140" s="161" t="str">
        <f>Cartilha_GLOBAL!C6140</f>
        <v>REVESTIMENTOS DIVERSOS</v>
      </c>
      <c r="D6140" s="94">
        <f>Cartilha_GLOBAL!D6140</f>
        <v>0</v>
      </c>
      <c r="E6140" s="105">
        <f>Cartilha_GLOBAL!$E6140</f>
        <v>0</v>
      </c>
      <c r="F6140" s="182">
        <f>Cartilha_GLOBAL!$F6140</f>
        <v>0</v>
      </c>
      <c r="G6140" s="187"/>
      <c r="H6140" s="187">
        <f t="shared" si="381"/>
        <v>0</v>
      </c>
      <c r="I6140" s="188">
        <f t="shared" si="382"/>
        <v>0</v>
      </c>
      <c r="J6140" s="142"/>
      <c r="K6140" s="145" t="str">
        <f>IF(SUM(I6140:I6140)&gt;0,"xx","")</f>
        <v/>
      </c>
      <c r="L6140" s="7" t="str">
        <f t="shared" si="383"/>
        <v/>
      </c>
      <c r="M6140" s="7" t="str">
        <f t="shared" si="384"/>
        <v/>
      </c>
      <c r="N6140" s="7" t="str">
        <f>Cartilha_GLOBAL!N6140</f>
        <v/>
      </c>
      <c r="O6140" s="144"/>
      <c r="Q6140" s="151"/>
      <c r="R6140" s="152">
        <v>0</v>
      </c>
      <c r="T6140" s="153">
        <f>IF(Cartilha_GLOBAL!R6140=0,0,IF(Cartilha_GLOBAL!R6140&gt;0,"c","b"))</f>
        <v>0</v>
      </c>
    </row>
    <row r="6141" ht="12.75" hidden="1" spans="1:20">
      <c r="A6141" s="154" t="str">
        <f>Cartilha_GLOBAL!A6141</f>
        <v>10.1.14</v>
      </c>
      <c r="B6141" s="100">
        <f>Cartilha_GLOBAL!B6141</f>
        <v>0</v>
      </c>
      <c r="C6141" s="161" t="str">
        <f>Cartilha_GLOBAL!C6141</f>
        <v>FORRO DE MADEIRA</v>
      </c>
      <c r="D6141" s="94">
        <f>Cartilha_GLOBAL!D6141</f>
        <v>0</v>
      </c>
      <c r="E6141" s="105">
        <f>Cartilha_GLOBAL!$E6141</f>
        <v>0</v>
      </c>
      <c r="F6141" s="182">
        <f>Cartilha_GLOBAL!$F6141</f>
        <v>0</v>
      </c>
      <c r="G6141" s="187"/>
      <c r="H6141" s="187">
        <f t="shared" si="381"/>
        <v>0</v>
      </c>
      <c r="I6141" s="188">
        <f t="shared" si="382"/>
        <v>0</v>
      </c>
      <c r="J6141" s="142"/>
      <c r="K6141" s="145" t="str">
        <f>IF(SUM(I6142:I6144)&gt;0,"xx","")</f>
        <v/>
      </c>
      <c r="L6141" s="7" t="str">
        <f t="shared" si="383"/>
        <v/>
      </c>
      <c r="M6141" s="7" t="str">
        <f t="shared" si="384"/>
        <v/>
      </c>
      <c r="N6141" s="7" t="str">
        <f>Cartilha_GLOBAL!N6141</f>
        <v/>
      </c>
      <c r="O6141" s="144"/>
      <c r="Q6141" s="151"/>
      <c r="R6141" s="152">
        <v>0</v>
      </c>
      <c r="T6141" s="153">
        <f>IF(Cartilha_GLOBAL!R6141=0,0,IF(Cartilha_GLOBAL!R6141&gt;0,"c","b"))</f>
        <v>0</v>
      </c>
    </row>
    <row r="6142" ht="22.5" hidden="1" spans="1:20">
      <c r="A6142" s="158">
        <f>Cartilha_GLOBAL!A6142</f>
        <v>96112</v>
      </c>
      <c r="B6142" s="100" t="str">
        <f>Cartilha_GLOBAL!B6142</f>
        <v>SINAPI</v>
      </c>
      <c r="C6142" s="104" t="str">
        <f>Cartilha_GLOBAL!C6142</f>
        <v>FORRO EM MADEIRA PINUS, PARA AMBIENTES RESIDENCIAIS, INCLUSIVE ESTRUTURA DE FIXAÇÃO. AF_05/2017</v>
      </c>
      <c r="D6142" s="94" t="str">
        <f>Cartilha_GLOBAL!D6142</f>
        <v>M2</v>
      </c>
      <c r="E6142" s="105">
        <f>Cartilha_GLOBAL!$E6142</f>
        <v>180.12</v>
      </c>
      <c r="F6142" s="182">
        <f>Cartilha_GLOBAL!$F6142</f>
        <v>221.08</v>
      </c>
      <c r="G6142" s="108"/>
      <c r="H6142" s="107">
        <f t="shared" si="381"/>
        <v>0</v>
      </c>
      <c r="I6142" s="143">
        <f t="shared" si="382"/>
        <v>0</v>
      </c>
      <c r="J6142" s="142"/>
      <c r="K6142" s="228"/>
      <c r="L6142" s="7" t="str">
        <f t="shared" si="383"/>
        <v/>
      </c>
      <c r="M6142" s="7" t="str">
        <f t="shared" si="384"/>
        <v/>
      </c>
      <c r="N6142" s="7" t="str">
        <f>Cartilha_GLOBAL!N6142</f>
        <v/>
      </c>
      <c r="O6142" s="144"/>
      <c r="Q6142" s="151"/>
      <c r="R6142" s="152">
        <v>0</v>
      </c>
      <c r="T6142" s="153">
        <f>IF(Cartilha_GLOBAL!R6142=0,0,IF(Cartilha_GLOBAL!R6142&gt;0,"c","b"))</f>
        <v>0</v>
      </c>
    </row>
    <row r="6143" ht="22.5" hidden="1" spans="1:20">
      <c r="A6143" s="158">
        <f>Cartilha_GLOBAL!A6143</f>
        <v>96117</v>
      </c>
      <c r="B6143" s="100" t="str">
        <f>Cartilha_GLOBAL!B6143</f>
        <v>SINAPI</v>
      </c>
      <c r="C6143" s="104" t="str">
        <f>Cartilha_GLOBAL!C6143</f>
        <v>FORRO EM MADEIRA PINUS, PARA AMBIENTES COMERCIAIS, INCLUSIVE ESTRUTURA DE FIXAÇÃO. AF_05/2017</v>
      </c>
      <c r="D6143" s="94" t="str">
        <f>Cartilha_GLOBAL!D6143</f>
        <v>M2</v>
      </c>
      <c r="E6143" s="105">
        <f>Cartilha_GLOBAL!$E6143</f>
        <v>230.6</v>
      </c>
      <c r="F6143" s="182">
        <f>Cartilha_GLOBAL!$F6143</f>
        <v>283.04</v>
      </c>
      <c r="G6143" s="108"/>
      <c r="H6143" s="107">
        <f t="shared" si="381"/>
        <v>0</v>
      </c>
      <c r="I6143" s="143">
        <f t="shared" si="382"/>
        <v>0</v>
      </c>
      <c r="J6143" s="142"/>
      <c r="K6143" s="228"/>
      <c r="L6143" s="7" t="str">
        <f t="shared" si="383"/>
        <v/>
      </c>
      <c r="M6143" s="7" t="str">
        <f t="shared" si="384"/>
        <v/>
      </c>
      <c r="N6143" s="7" t="str">
        <f>Cartilha_GLOBAL!N6143</f>
        <v/>
      </c>
      <c r="O6143" s="144"/>
      <c r="Q6143" s="151"/>
      <c r="R6143" s="152">
        <v>0</v>
      </c>
      <c r="T6143" s="153">
        <f>IF(Cartilha_GLOBAL!R6143=0,0,IF(Cartilha_GLOBAL!R6143&gt;0,"c","b"))</f>
        <v>0</v>
      </c>
    </row>
    <row r="6144" ht="12.75" hidden="1" spans="1:20">
      <c r="A6144" s="158">
        <f>Cartilha_GLOBAL!A6144</f>
        <v>96122</v>
      </c>
      <c r="B6144" s="100" t="str">
        <f>Cartilha_GLOBAL!B6144</f>
        <v>SINAPI</v>
      </c>
      <c r="C6144" s="104" t="str">
        <f>Cartilha_GLOBAL!C6144</f>
        <v>ACABAMENTOS PARA FORRO (RODA-FORRO EM MADEIRA PINUS). AF_05/2017</v>
      </c>
      <c r="D6144" s="94" t="str">
        <f>Cartilha_GLOBAL!D6144</f>
        <v>M</v>
      </c>
      <c r="E6144" s="105">
        <f>Cartilha_GLOBAL!$E6144</f>
        <v>55.65</v>
      </c>
      <c r="F6144" s="182">
        <f>Cartilha_GLOBAL!$F6144</f>
        <v>68.3</v>
      </c>
      <c r="G6144" s="108"/>
      <c r="H6144" s="107">
        <f t="shared" si="381"/>
        <v>0</v>
      </c>
      <c r="I6144" s="143">
        <f t="shared" si="382"/>
        <v>0</v>
      </c>
      <c r="J6144" s="142"/>
      <c r="K6144" s="228"/>
      <c r="L6144" s="7" t="str">
        <f t="shared" si="383"/>
        <v/>
      </c>
      <c r="M6144" s="7" t="str">
        <f t="shared" si="384"/>
        <v/>
      </c>
      <c r="N6144" s="7" t="str">
        <f>Cartilha_GLOBAL!N6144</f>
        <v/>
      </c>
      <c r="O6144" s="144"/>
      <c r="Q6144" s="151"/>
      <c r="R6144" s="152">
        <v>0</v>
      </c>
      <c r="T6144" s="153">
        <f>IF(Cartilha_GLOBAL!R6144=0,0,IF(Cartilha_GLOBAL!R6144&gt;0,"c","b"))</f>
        <v>0</v>
      </c>
    </row>
    <row r="6145" ht="12.75" hidden="1" spans="1:20">
      <c r="A6145" s="154" t="str">
        <f>Cartilha_GLOBAL!A6145</f>
        <v>10.1.15</v>
      </c>
      <c r="B6145" s="100">
        <f>Cartilha_GLOBAL!B6145</f>
        <v>0</v>
      </c>
      <c r="C6145" s="161" t="str">
        <f>Cartilha_GLOBAL!C6145</f>
        <v>FORRO DE GESSO</v>
      </c>
      <c r="D6145" s="94">
        <f>Cartilha_GLOBAL!D6145</f>
        <v>0</v>
      </c>
      <c r="E6145" s="105">
        <f>Cartilha_GLOBAL!$E6145</f>
        <v>0</v>
      </c>
      <c r="F6145" s="182">
        <f>Cartilha_GLOBAL!$F6145</f>
        <v>0</v>
      </c>
      <c r="G6145" s="187"/>
      <c r="H6145" s="187">
        <f t="shared" si="381"/>
        <v>0</v>
      </c>
      <c r="I6145" s="188">
        <f t="shared" si="382"/>
        <v>0</v>
      </c>
      <c r="J6145" s="142"/>
      <c r="K6145" s="145" t="str">
        <f>IF(SUM(I6146:I6155)&gt;0,"xx","")</f>
        <v/>
      </c>
      <c r="L6145" s="7" t="str">
        <f t="shared" si="383"/>
        <v/>
      </c>
      <c r="M6145" s="7" t="str">
        <f t="shared" si="384"/>
        <v/>
      </c>
      <c r="N6145" s="7" t="str">
        <f>Cartilha_GLOBAL!N6145</f>
        <v/>
      </c>
      <c r="O6145" s="144"/>
      <c r="Q6145" s="151"/>
      <c r="R6145" s="152">
        <v>0</v>
      </c>
      <c r="T6145" s="153">
        <f>IF(Cartilha_GLOBAL!R6145=0,0,IF(Cartilha_GLOBAL!R6145&gt;0,"c","b"))</f>
        <v>0</v>
      </c>
    </row>
    <row r="6146" ht="22.5" hidden="1" spans="1:20">
      <c r="A6146" s="158">
        <f>Cartilha_GLOBAL!A6146</f>
        <v>96112</v>
      </c>
      <c r="B6146" s="100" t="str">
        <f>Cartilha_GLOBAL!B6146</f>
        <v>SINAPI</v>
      </c>
      <c r="C6146" s="104" t="str">
        <f>Cartilha_GLOBAL!C6146</f>
        <v>FORRO EM MADEIRA PINUS, PARA AMBIENTES RESIDENCIAIS, INCLUSIVE ESTRUTURA DE FIXAÇÃO. AF_05/2017</v>
      </c>
      <c r="D6146" s="94" t="str">
        <f>Cartilha_GLOBAL!D6146</f>
        <v>M2</v>
      </c>
      <c r="E6146" s="105">
        <f>Cartilha_GLOBAL!$E6146</f>
        <v>180.12</v>
      </c>
      <c r="F6146" s="182">
        <f>Cartilha_GLOBAL!$F6146</f>
        <v>221.08</v>
      </c>
      <c r="G6146" s="108"/>
      <c r="H6146" s="107">
        <f t="shared" si="381"/>
        <v>0</v>
      </c>
      <c r="I6146" s="143">
        <f t="shared" si="382"/>
        <v>0</v>
      </c>
      <c r="J6146" s="142"/>
      <c r="K6146" s="228"/>
      <c r="L6146" s="7" t="str">
        <f t="shared" si="383"/>
        <v/>
      </c>
      <c r="M6146" s="7" t="str">
        <f t="shared" si="384"/>
        <v/>
      </c>
      <c r="N6146" s="7" t="str">
        <f>Cartilha_GLOBAL!N6146</f>
        <v/>
      </c>
      <c r="O6146" s="144"/>
      <c r="Q6146" s="151"/>
      <c r="R6146" s="152">
        <v>0</v>
      </c>
      <c r="T6146" s="153">
        <f>IF(Cartilha_GLOBAL!R6146=0,0,IF(Cartilha_GLOBAL!R6146&gt;0,"c","b"))</f>
        <v>0</v>
      </c>
    </row>
    <row r="6147" ht="22.5" hidden="1" spans="1:20">
      <c r="A6147" s="158">
        <f>Cartilha_GLOBAL!A6147</f>
        <v>96117</v>
      </c>
      <c r="B6147" s="100" t="str">
        <f>Cartilha_GLOBAL!B6147</f>
        <v>SINAPI</v>
      </c>
      <c r="C6147" s="104" t="str">
        <f>Cartilha_GLOBAL!C6147</f>
        <v>FORRO EM MADEIRA PINUS, PARA AMBIENTES COMERCIAIS, INCLUSIVE ESTRUTURA DE FIXAÇÃO. AF_05/2017</v>
      </c>
      <c r="D6147" s="94" t="str">
        <f>Cartilha_GLOBAL!D6147</f>
        <v>M2</v>
      </c>
      <c r="E6147" s="105">
        <f>Cartilha_GLOBAL!$E6147</f>
        <v>230.6</v>
      </c>
      <c r="F6147" s="182">
        <f>Cartilha_GLOBAL!$F6147</f>
        <v>283.04</v>
      </c>
      <c r="G6147" s="108"/>
      <c r="H6147" s="107">
        <f t="shared" si="381"/>
        <v>0</v>
      </c>
      <c r="I6147" s="143">
        <f t="shared" si="382"/>
        <v>0</v>
      </c>
      <c r="J6147" s="142"/>
      <c r="K6147" s="228"/>
      <c r="L6147" s="7" t="str">
        <f t="shared" si="383"/>
        <v/>
      </c>
      <c r="M6147" s="7" t="str">
        <f t="shared" si="384"/>
        <v/>
      </c>
      <c r="N6147" s="7" t="str">
        <f>Cartilha_GLOBAL!N6147</f>
        <v/>
      </c>
      <c r="O6147" s="144"/>
      <c r="Q6147" s="151"/>
      <c r="R6147" s="152">
        <v>0</v>
      </c>
      <c r="T6147" s="153">
        <f>IF(Cartilha_GLOBAL!R6147=0,0,IF(Cartilha_GLOBAL!R6147&gt;0,"c","b"))</f>
        <v>0</v>
      </c>
    </row>
    <row r="6148" ht="12.75" hidden="1" spans="1:20">
      <c r="A6148" s="158">
        <f>Cartilha_GLOBAL!A6148</f>
        <v>96122</v>
      </c>
      <c r="B6148" s="100" t="str">
        <f>Cartilha_GLOBAL!B6148</f>
        <v>SINAPI</v>
      </c>
      <c r="C6148" s="104" t="str">
        <f>Cartilha_GLOBAL!C6148</f>
        <v>ACABAMENTOS PARA FORRO (RODA-FORRO EM MADEIRA PINUS). AF_05/2017</v>
      </c>
      <c r="D6148" s="94" t="str">
        <f>Cartilha_GLOBAL!D6148</f>
        <v>M</v>
      </c>
      <c r="E6148" s="105">
        <f>Cartilha_GLOBAL!$E6148</f>
        <v>55.65</v>
      </c>
      <c r="F6148" s="182">
        <f>Cartilha_GLOBAL!$F6148</f>
        <v>68.3</v>
      </c>
      <c r="G6148" s="108"/>
      <c r="H6148" s="107">
        <f t="shared" si="381"/>
        <v>0</v>
      </c>
      <c r="I6148" s="143">
        <f t="shared" si="382"/>
        <v>0</v>
      </c>
      <c r="J6148" s="142"/>
      <c r="K6148" s="228"/>
      <c r="L6148" s="7" t="str">
        <f t="shared" si="383"/>
        <v/>
      </c>
      <c r="M6148" s="7" t="str">
        <f t="shared" si="384"/>
        <v/>
      </c>
      <c r="N6148" s="7" t="str">
        <f>Cartilha_GLOBAL!N6148</f>
        <v/>
      </c>
      <c r="O6148" s="144"/>
      <c r="Q6148" s="151"/>
      <c r="R6148" s="152">
        <v>0</v>
      </c>
      <c r="T6148" s="153">
        <f>IF(Cartilha_GLOBAL!R6148=0,0,IF(Cartilha_GLOBAL!R6148&gt;0,"c","b"))</f>
        <v>0</v>
      </c>
    </row>
    <row r="6149" ht="12.75" hidden="1" spans="1:20">
      <c r="A6149" s="158">
        <f>Cartilha_GLOBAL!A6149</f>
        <v>96109</v>
      </c>
      <c r="B6149" s="100" t="str">
        <f>Cartilha_GLOBAL!B6149</f>
        <v>SINAPI</v>
      </c>
      <c r="C6149" s="104" t="str">
        <f>Cartilha_GLOBAL!C6149</f>
        <v>FORRO EM PLACAS DE GESSO, PARA AMBIENTES RESIDENCIAIS. AF_05/2017_PS</v>
      </c>
      <c r="D6149" s="94" t="str">
        <f>Cartilha_GLOBAL!D6149</f>
        <v>M2</v>
      </c>
      <c r="E6149" s="105">
        <f>Cartilha_GLOBAL!$E6149</f>
        <v>48.71</v>
      </c>
      <c r="F6149" s="182">
        <f>Cartilha_GLOBAL!$F6149</f>
        <v>59.79</v>
      </c>
      <c r="G6149" s="108"/>
      <c r="H6149" s="107">
        <f t="shared" si="381"/>
        <v>0</v>
      </c>
      <c r="I6149" s="143">
        <f t="shared" si="382"/>
        <v>0</v>
      </c>
      <c r="J6149" s="142"/>
      <c r="K6149" s="145"/>
      <c r="L6149" s="7" t="str">
        <f t="shared" si="383"/>
        <v/>
      </c>
      <c r="M6149" s="7" t="str">
        <f t="shared" si="384"/>
        <v/>
      </c>
      <c r="N6149" s="7" t="str">
        <f>Cartilha_GLOBAL!N6149</f>
        <v/>
      </c>
      <c r="O6149" s="144"/>
      <c r="Q6149" s="151"/>
      <c r="R6149" s="152">
        <v>0</v>
      </c>
      <c r="T6149" s="153">
        <f>IF(Cartilha_GLOBAL!R6149=0,0,IF(Cartilha_GLOBAL!R6149&gt;0,"c","b"))</f>
        <v>0</v>
      </c>
    </row>
    <row r="6150" ht="22.5" hidden="1" spans="1:20">
      <c r="A6150" s="158">
        <f>Cartilha_GLOBAL!A6150</f>
        <v>96110</v>
      </c>
      <c r="B6150" s="100" t="str">
        <f>Cartilha_GLOBAL!B6150</f>
        <v>SINAPI</v>
      </c>
      <c r="C6150" s="104" t="str">
        <f>Cartilha_GLOBAL!C6150</f>
        <v>FORRO EM DRYWALL, PARA AMBIENTES RESIDENCIAIS, INCLUSIVE ESTRUTURA DE FIXAÇÃO. AF_05/2017_PS</v>
      </c>
      <c r="D6150" s="94" t="str">
        <f>Cartilha_GLOBAL!D6150</f>
        <v>M2</v>
      </c>
      <c r="E6150" s="105">
        <f>Cartilha_GLOBAL!$E6150</f>
        <v>77.2</v>
      </c>
      <c r="F6150" s="182">
        <f>Cartilha_GLOBAL!$F6150</f>
        <v>94.76</v>
      </c>
      <c r="G6150" s="108"/>
      <c r="H6150" s="107">
        <f t="shared" si="381"/>
        <v>0</v>
      </c>
      <c r="I6150" s="143">
        <f t="shared" si="382"/>
        <v>0</v>
      </c>
      <c r="J6150" s="142"/>
      <c r="K6150" s="228"/>
      <c r="L6150" s="7" t="str">
        <f t="shared" si="383"/>
        <v/>
      </c>
      <c r="M6150" s="7" t="str">
        <f t="shared" si="384"/>
        <v/>
      </c>
      <c r="N6150" s="7" t="str">
        <f>Cartilha_GLOBAL!N6150</f>
        <v/>
      </c>
      <c r="O6150" s="144"/>
      <c r="Q6150" s="151"/>
      <c r="R6150" s="152">
        <v>0</v>
      </c>
      <c r="T6150" s="153">
        <f>IF(Cartilha_GLOBAL!R6150=0,0,IF(Cartilha_GLOBAL!R6150&gt;0,"c","b"))</f>
        <v>0</v>
      </c>
    </row>
    <row r="6151" ht="12.75" hidden="1" spans="1:20">
      <c r="A6151" s="158">
        <f>Cartilha_GLOBAL!A6151</f>
        <v>96113</v>
      </c>
      <c r="B6151" s="100" t="str">
        <f>Cartilha_GLOBAL!B6151</f>
        <v>SINAPI</v>
      </c>
      <c r="C6151" s="104" t="str">
        <f>Cartilha_GLOBAL!C6151</f>
        <v>FORRO EM PLACAS DE GESSO, PARA AMBIENTES COMERCIAIS. AF_05/2017_PS</v>
      </c>
      <c r="D6151" s="94" t="str">
        <f>Cartilha_GLOBAL!D6151</f>
        <v>M2</v>
      </c>
      <c r="E6151" s="105">
        <f>Cartilha_GLOBAL!$E6151</f>
        <v>41.94</v>
      </c>
      <c r="F6151" s="182">
        <f>Cartilha_GLOBAL!$F6151</f>
        <v>51.48</v>
      </c>
      <c r="G6151" s="108"/>
      <c r="H6151" s="107">
        <f t="shared" si="381"/>
        <v>0</v>
      </c>
      <c r="I6151" s="143">
        <f t="shared" si="382"/>
        <v>0</v>
      </c>
      <c r="J6151" s="142"/>
      <c r="K6151" s="228"/>
      <c r="L6151" s="7" t="str">
        <f t="shared" si="383"/>
        <v/>
      </c>
      <c r="M6151" s="7" t="str">
        <f t="shared" si="384"/>
        <v/>
      </c>
      <c r="N6151" s="7" t="str">
        <f>Cartilha_GLOBAL!N6151</f>
        <v/>
      </c>
      <c r="O6151" s="144"/>
      <c r="Q6151" s="151"/>
      <c r="R6151" s="152">
        <v>0</v>
      </c>
      <c r="T6151" s="153">
        <f>IF(Cartilha_GLOBAL!R6151=0,0,IF(Cartilha_GLOBAL!R6151&gt;0,"c","b"))</f>
        <v>0</v>
      </c>
    </row>
    <row r="6152" ht="22.5" hidden="1" spans="1:20">
      <c r="A6152" s="158">
        <f>Cartilha_GLOBAL!A6152</f>
        <v>96114</v>
      </c>
      <c r="B6152" s="100" t="str">
        <f>Cartilha_GLOBAL!B6152</f>
        <v>SINAPI</v>
      </c>
      <c r="C6152" s="104" t="str">
        <f>Cartilha_GLOBAL!C6152</f>
        <v>FORRO EM DRYWALL, PARA AMBIENTES COMERCIAIS, INCLUSIVE ESTRUTURA DE FIXAÇÃO. AF_05/2017_PS</v>
      </c>
      <c r="D6152" s="94" t="str">
        <f>Cartilha_GLOBAL!D6152</f>
        <v>M2</v>
      </c>
      <c r="E6152" s="105">
        <f>Cartilha_GLOBAL!$E6152</f>
        <v>79.62</v>
      </c>
      <c r="F6152" s="182">
        <f>Cartilha_GLOBAL!$F6152</f>
        <v>97.73</v>
      </c>
      <c r="G6152" s="108"/>
      <c r="H6152" s="107">
        <f t="shared" si="381"/>
        <v>0</v>
      </c>
      <c r="I6152" s="143">
        <f t="shared" si="382"/>
        <v>0</v>
      </c>
      <c r="J6152" s="142"/>
      <c r="K6152" s="228"/>
      <c r="L6152" s="7" t="str">
        <f t="shared" si="383"/>
        <v/>
      </c>
      <c r="M6152" s="7" t="str">
        <f t="shared" si="384"/>
        <v/>
      </c>
      <c r="N6152" s="7" t="str">
        <f>Cartilha_GLOBAL!N6152</f>
        <v/>
      </c>
      <c r="O6152" s="144"/>
      <c r="Q6152" s="151"/>
      <c r="R6152" s="152">
        <v>0</v>
      </c>
      <c r="T6152" s="153">
        <f>IF(Cartilha_GLOBAL!R6152=0,0,IF(Cartilha_GLOBAL!R6152&gt;0,"c","b"))</f>
        <v>0</v>
      </c>
    </row>
    <row r="6153" ht="12.75" hidden="1" spans="1:20">
      <c r="A6153" s="158">
        <f>Cartilha_GLOBAL!A6153</f>
        <v>96120</v>
      </c>
      <c r="B6153" s="100" t="str">
        <f>Cartilha_GLOBAL!B6153</f>
        <v>SINAPI</v>
      </c>
      <c r="C6153" s="104" t="str">
        <f>Cartilha_GLOBAL!C6153</f>
        <v>ACABAMENTOS PARA FORRO (MOLDURA DE GESSO). AF_05/2017</v>
      </c>
      <c r="D6153" s="94" t="str">
        <f>Cartilha_GLOBAL!D6153</f>
        <v>M</v>
      </c>
      <c r="E6153" s="105">
        <f>Cartilha_GLOBAL!$E6153</f>
        <v>3.26</v>
      </c>
      <c r="F6153" s="182">
        <f>Cartilha_GLOBAL!$F6153</f>
        <v>4</v>
      </c>
      <c r="G6153" s="108"/>
      <c r="H6153" s="107">
        <f t="shared" si="381"/>
        <v>0</v>
      </c>
      <c r="I6153" s="143">
        <f t="shared" si="382"/>
        <v>0</v>
      </c>
      <c r="J6153" s="142"/>
      <c r="K6153" s="228"/>
      <c r="L6153" s="7" t="str">
        <f t="shared" si="383"/>
        <v/>
      </c>
      <c r="M6153" s="7" t="str">
        <f t="shared" si="384"/>
        <v/>
      </c>
      <c r="N6153" s="7" t="str">
        <f>Cartilha_GLOBAL!N6153</f>
        <v/>
      </c>
      <c r="O6153" s="144"/>
      <c r="Q6153" s="151"/>
      <c r="R6153" s="152">
        <v>0</v>
      </c>
      <c r="T6153" s="153">
        <f>IF(Cartilha_GLOBAL!R6153=0,0,IF(Cartilha_GLOBAL!R6153&gt;0,"c","b"))</f>
        <v>0</v>
      </c>
    </row>
    <row r="6154" ht="12.75" hidden="1" spans="1:20">
      <c r="A6154" s="158">
        <f>Cartilha_GLOBAL!A6154</f>
        <v>96123</v>
      </c>
      <c r="B6154" s="100" t="str">
        <f>Cartilha_GLOBAL!B6154</f>
        <v>SINAPI</v>
      </c>
      <c r="C6154" s="104" t="str">
        <f>Cartilha_GLOBAL!C6154</f>
        <v>ACABAMENTOS PARA FORRO (MOLDURA EM DRYWALL, COM LARGURA DE 15 CM). AF_05/2017_PS</v>
      </c>
      <c r="D6154" s="94" t="str">
        <f>Cartilha_GLOBAL!D6154</f>
        <v>M</v>
      </c>
      <c r="E6154" s="105">
        <f>Cartilha_GLOBAL!$E6154</f>
        <v>37.02</v>
      </c>
      <c r="F6154" s="182">
        <f>Cartilha_GLOBAL!$F6154</f>
        <v>45.44</v>
      </c>
      <c r="G6154" s="108"/>
      <c r="H6154" s="107">
        <f t="shared" si="381"/>
        <v>0</v>
      </c>
      <c r="I6154" s="143">
        <f t="shared" si="382"/>
        <v>0</v>
      </c>
      <c r="J6154" s="142"/>
      <c r="K6154" s="228"/>
      <c r="L6154" s="7" t="str">
        <f t="shared" si="383"/>
        <v/>
      </c>
      <c r="M6154" s="7" t="str">
        <f t="shared" si="384"/>
        <v/>
      </c>
      <c r="N6154" s="7" t="str">
        <f>Cartilha_GLOBAL!N6154</f>
        <v/>
      </c>
      <c r="O6154" s="144"/>
      <c r="Q6154" s="151"/>
      <c r="R6154" s="152">
        <v>0</v>
      </c>
      <c r="T6154" s="153">
        <f>IF(Cartilha_GLOBAL!R6154=0,0,IF(Cartilha_GLOBAL!R6154&gt;0,"c","b"))</f>
        <v>0</v>
      </c>
    </row>
    <row r="6155" ht="12.75" hidden="1" spans="1:20">
      <c r="A6155" s="158">
        <f>Cartilha_GLOBAL!A6155</f>
        <v>99054</v>
      </c>
      <c r="B6155" s="100" t="str">
        <f>Cartilha_GLOBAL!B6155</f>
        <v>SINAPI</v>
      </c>
      <c r="C6155" s="104" t="str">
        <f>Cartilha_GLOBAL!C6155</f>
        <v>ACABAMENTOS PARA FORRO (SANCA DE GESSO MONTADA NA OBRA). AF_05/2017_PS</v>
      </c>
      <c r="D6155" s="94" t="str">
        <f>Cartilha_GLOBAL!D6155</f>
        <v>M2</v>
      </c>
      <c r="E6155" s="105">
        <f>Cartilha_GLOBAL!$E6155</f>
        <v>61.39</v>
      </c>
      <c r="F6155" s="182">
        <f>Cartilha_GLOBAL!$F6155</f>
        <v>75.35</v>
      </c>
      <c r="G6155" s="108"/>
      <c r="H6155" s="107">
        <f t="shared" si="381"/>
        <v>0</v>
      </c>
      <c r="I6155" s="143">
        <f t="shared" si="382"/>
        <v>0</v>
      </c>
      <c r="J6155" s="142"/>
      <c r="K6155" s="145"/>
      <c r="L6155" s="7" t="str">
        <f t="shared" si="383"/>
        <v/>
      </c>
      <c r="M6155" s="7" t="str">
        <f t="shared" si="384"/>
        <v/>
      </c>
      <c r="N6155" s="7" t="str">
        <f>Cartilha_GLOBAL!N6155</f>
        <v/>
      </c>
      <c r="O6155" s="144"/>
      <c r="Q6155" s="151"/>
      <c r="R6155" s="152">
        <v>0</v>
      </c>
      <c r="T6155" s="153">
        <f>IF(Cartilha_GLOBAL!R6155=0,0,IF(Cartilha_GLOBAL!R6155&gt;0,"c","b"))</f>
        <v>0</v>
      </c>
    </row>
    <row r="6156" ht="12.75" hidden="1" spans="1:20">
      <c r="A6156" s="154" t="str">
        <f>Cartilha_GLOBAL!A6156</f>
        <v>10.1.16</v>
      </c>
      <c r="B6156" s="100">
        <f>Cartilha_GLOBAL!B6156</f>
        <v>0</v>
      </c>
      <c r="C6156" s="161" t="str">
        <f>Cartilha_GLOBAL!C6156</f>
        <v>FORRO DE PVC</v>
      </c>
      <c r="D6156" s="94">
        <f>Cartilha_GLOBAL!D6156</f>
        <v>0</v>
      </c>
      <c r="E6156" s="105">
        <f>Cartilha_GLOBAL!$E6156</f>
        <v>0</v>
      </c>
      <c r="F6156" s="182">
        <f>Cartilha_GLOBAL!$F6156</f>
        <v>0</v>
      </c>
      <c r="G6156" s="187"/>
      <c r="H6156" s="187">
        <f t="shared" si="381"/>
        <v>0</v>
      </c>
      <c r="I6156" s="188">
        <f t="shared" si="382"/>
        <v>0</v>
      </c>
      <c r="J6156" s="142"/>
      <c r="K6156" s="145" t="str">
        <f>IF(SUM(I6157:I6161)&gt;0,"xx","")</f>
        <v/>
      </c>
      <c r="L6156" s="7" t="str">
        <f t="shared" si="383"/>
        <v/>
      </c>
      <c r="M6156" s="7" t="str">
        <f t="shared" si="384"/>
        <v/>
      </c>
      <c r="N6156" s="7" t="str">
        <f>Cartilha_GLOBAL!N6156</f>
        <v/>
      </c>
      <c r="O6156" s="144"/>
      <c r="Q6156" s="151"/>
      <c r="R6156" s="152">
        <v>0</v>
      </c>
      <c r="T6156" s="153">
        <f>IF(Cartilha_GLOBAL!R6156=0,0,IF(Cartilha_GLOBAL!R6156&gt;0,"c","b"))</f>
        <v>0</v>
      </c>
    </row>
    <row r="6157" ht="22.5" hidden="1" spans="1:20">
      <c r="A6157" s="158">
        <f>Cartilha_GLOBAL!A6157</f>
        <v>96111</v>
      </c>
      <c r="B6157" s="100" t="str">
        <f>Cartilha_GLOBAL!B6157</f>
        <v>SINAPI</v>
      </c>
      <c r="C6157" s="104" t="str">
        <f>Cartilha_GLOBAL!C6157</f>
        <v>FORRO EM RÉGUAS DE PVC, FRISADO, PARA AMBIENTES RESIDENCIAIS, INCLUSIVE ESTRUTURA DE FIXAÇÃO. AF_05/2017_PS</v>
      </c>
      <c r="D6157" s="94" t="str">
        <f>Cartilha_GLOBAL!D6157</f>
        <v>M2</v>
      </c>
      <c r="E6157" s="105">
        <f>Cartilha_GLOBAL!$E6157</f>
        <v>73.24</v>
      </c>
      <c r="F6157" s="182">
        <f>Cartilha_GLOBAL!$F6157</f>
        <v>89.89</v>
      </c>
      <c r="G6157" s="108"/>
      <c r="H6157" s="107">
        <f t="shared" si="381"/>
        <v>0</v>
      </c>
      <c r="I6157" s="143">
        <f t="shared" si="382"/>
        <v>0</v>
      </c>
      <c r="J6157" s="142"/>
      <c r="K6157" s="228"/>
      <c r="L6157" s="7" t="str">
        <f t="shared" si="383"/>
        <v/>
      </c>
      <c r="M6157" s="7" t="str">
        <f t="shared" si="384"/>
        <v/>
      </c>
      <c r="N6157" s="7" t="str">
        <f>Cartilha_GLOBAL!N6157</f>
        <v/>
      </c>
      <c r="O6157" s="144"/>
      <c r="Q6157" s="151"/>
      <c r="R6157" s="152">
        <v>0</v>
      </c>
      <c r="T6157" s="153">
        <f>IF(Cartilha_GLOBAL!R6157=0,0,IF(Cartilha_GLOBAL!R6157&gt;0,"c","b"))</f>
        <v>0</v>
      </c>
    </row>
    <row r="6158" ht="22.5" hidden="1" spans="1:20">
      <c r="A6158" s="158">
        <f>Cartilha_GLOBAL!A6158</f>
        <v>96116</v>
      </c>
      <c r="B6158" s="100" t="str">
        <f>Cartilha_GLOBAL!B6158</f>
        <v>SINAPI</v>
      </c>
      <c r="C6158" s="104" t="str">
        <f>Cartilha_GLOBAL!C6158</f>
        <v>FORRO EM RÉGUAS DE PVC, FRISADO, PARA AMBIENTES COMERCIAIS, INCLUSIVE ESTRUTURA DE FIXAÇÃO. AF_05/2017_PS</v>
      </c>
      <c r="D6158" s="94" t="str">
        <f>Cartilha_GLOBAL!D6158</f>
        <v>M2</v>
      </c>
      <c r="E6158" s="105">
        <f>Cartilha_GLOBAL!$E6158</f>
        <v>80.04</v>
      </c>
      <c r="F6158" s="182">
        <f>Cartilha_GLOBAL!$F6158</f>
        <v>98.24</v>
      </c>
      <c r="G6158" s="108"/>
      <c r="H6158" s="107">
        <f t="shared" si="381"/>
        <v>0</v>
      </c>
      <c r="I6158" s="143">
        <f t="shared" si="382"/>
        <v>0</v>
      </c>
      <c r="J6158" s="142"/>
      <c r="K6158" s="145"/>
      <c r="L6158" s="7" t="str">
        <f t="shared" si="383"/>
        <v/>
      </c>
      <c r="M6158" s="7" t="str">
        <f t="shared" si="384"/>
        <v/>
      </c>
      <c r="N6158" s="7" t="str">
        <f>Cartilha_GLOBAL!N6158</f>
        <v/>
      </c>
      <c r="O6158" s="144"/>
      <c r="Q6158" s="151"/>
      <c r="R6158" s="152">
        <v>0</v>
      </c>
      <c r="T6158" s="153">
        <f>IF(Cartilha_GLOBAL!R6158=0,0,IF(Cartilha_GLOBAL!R6158&gt;0,"c","b"))</f>
        <v>0</v>
      </c>
    </row>
    <row r="6159" ht="12.75" hidden="1" spans="1:20">
      <c r="A6159" s="158">
        <f>Cartilha_GLOBAL!A6159</f>
        <v>96121</v>
      </c>
      <c r="B6159" s="100" t="str">
        <f>Cartilha_GLOBAL!B6159</f>
        <v>SINAPI</v>
      </c>
      <c r="C6159" s="104" t="str">
        <f>Cartilha_GLOBAL!C6159</f>
        <v>ACABAMENTOS PARA FORRO (RODA-FORRO EM PERFIL METÁLICO E PLÁSTICO). AF_05/2017</v>
      </c>
      <c r="D6159" s="94" t="str">
        <f>Cartilha_GLOBAL!D6159</f>
        <v>M</v>
      </c>
      <c r="E6159" s="105">
        <f>Cartilha_GLOBAL!$E6159</f>
        <v>13.36</v>
      </c>
      <c r="F6159" s="182">
        <f>Cartilha_GLOBAL!$F6159</f>
        <v>16.4</v>
      </c>
      <c r="G6159" s="108"/>
      <c r="H6159" s="107">
        <f t="shared" si="381"/>
        <v>0</v>
      </c>
      <c r="I6159" s="143">
        <f t="shared" si="382"/>
        <v>0</v>
      </c>
      <c r="J6159" s="142"/>
      <c r="K6159" s="228"/>
      <c r="L6159" s="7" t="str">
        <f t="shared" si="383"/>
        <v/>
      </c>
      <c r="M6159" s="7" t="str">
        <f t="shared" si="384"/>
        <v/>
      </c>
      <c r="N6159" s="7" t="str">
        <f>Cartilha_GLOBAL!N6159</f>
        <v/>
      </c>
      <c r="O6159" s="144"/>
      <c r="Q6159" s="151"/>
      <c r="R6159" s="152">
        <v>0</v>
      </c>
      <c r="T6159" s="153">
        <f>IF(Cartilha_GLOBAL!R6159=0,0,IF(Cartilha_GLOBAL!R6159&gt;0,"c","b"))</f>
        <v>0</v>
      </c>
    </row>
    <row r="6160" ht="22.5" hidden="1" spans="1:20">
      <c r="A6160" s="158">
        <f>Cartilha_GLOBAL!A6160</f>
        <v>96485</v>
      </c>
      <c r="B6160" s="100" t="str">
        <f>Cartilha_GLOBAL!B6160</f>
        <v>SINAPI</v>
      </c>
      <c r="C6160" s="104" t="str">
        <f>Cartilha_GLOBAL!C6160</f>
        <v>FORRO EM RÉGUAS DE PVC, LISO, PARA AMBIENTES RESIDENCIAIS, INCLUSIVE ESTRUTURA DE FIXAÇÃO. AF_05/2017_PS</v>
      </c>
      <c r="D6160" s="94" t="str">
        <f>Cartilha_GLOBAL!D6160</f>
        <v>M2</v>
      </c>
      <c r="E6160" s="105">
        <f>Cartilha_GLOBAL!$E6160</f>
        <v>85.14</v>
      </c>
      <c r="F6160" s="182">
        <f>Cartilha_GLOBAL!$F6160</f>
        <v>104.5</v>
      </c>
      <c r="G6160" s="108"/>
      <c r="H6160" s="107">
        <f t="shared" si="381"/>
        <v>0</v>
      </c>
      <c r="I6160" s="143">
        <f t="shared" si="382"/>
        <v>0</v>
      </c>
      <c r="J6160" s="142"/>
      <c r="K6160" s="145"/>
      <c r="L6160" s="7" t="str">
        <f t="shared" si="383"/>
        <v/>
      </c>
      <c r="M6160" s="7" t="str">
        <f t="shared" si="384"/>
        <v/>
      </c>
      <c r="N6160" s="7" t="str">
        <f>Cartilha_GLOBAL!N6160</f>
        <v/>
      </c>
      <c r="O6160" s="144"/>
      <c r="Q6160" s="151"/>
      <c r="R6160" s="152">
        <v>0</v>
      </c>
      <c r="T6160" s="153">
        <f>IF(Cartilha_GLOBAL!R6160=0,0,IF(Cartilha_GLOBAL!R6160&gt;0,"c","b"))</f>
        <v>0</v>
      </c>
    </row>
    <row r="6161" ht="22.5" hidden="1" spans="1:20">
      <c r="A6161" s="158">
        <f>Cartilha_GLOBAL!A6161</f>
        <v>96486</v>
      </c>
      <c r="B6161" s="100" t="str">
        <f>Cartilha_GLOBAL!B6161</f>
        <v>SINAPI</v>
      </c>
      <c r="C6161" s="104" t="str">
        <f>Cartilha_GLOBAL!C6161</f>
        <v>FORRO DE PVC, LISO, PARA AMBIENTES COMERCIAIS, INCLUSIVE ESTRUTURA DE FIXAÇÃO. AF_05/2017_PS</v>
      </c>
      <c r="D6161" s="94" t="str">
        <f>Cartilha_GLOBAL!D6161</f>
        <v>M2</v>
      </c>
      <c r="E6161" s="105">
        <f>Cartilha_GLOBAL!$E6161</f>
        <v>92.66</v>
      </c>
      <c r="F6161" s="182">
        <f>Cartilha_GLOBAL!$F6161</f>
        <v>113.73</v>
      </c>
      <c r="G6161" s="108"/>
      <c r="H6161" s="107">
        <f t="shared" si="381"/>
        <v>0</v>
      </c>
      <c r="I6161" s="143">
        <f t="shared" si="382"/>
        <v>0</v>
      </c>
      <c r="J6161" s="142"/>
      <c r="K6161" s="228"/>
      <c r="L6161" s="7" t="str">
        <f t="shared" si="383"/>
        <v/>
      </c>
      <c r="M6161" s="7" t="str">
        <f t="shared" si="384"/>
        <v/>
      </c>
      <c r="N6161" s="7" t="str">
        <f>Cartilha_GLOBAL!N6161</f>
        <v/>
      </c>
      <c r="O6161" s="144"/>
      <c r="Q6161" s="151"/>
      <c r="R6161" s="152">
        <v>0</v>
      </c>
      <c r="T6161" s="153">
        <f>IF(Cartilha_GLOBAL!R6161=0,0,IF(Cartilha_GLOBAL!R6161&gt;0,"c","b"))</f>
        <v>0</v>
      </c>
    </row>
    <row r="6162" ht="12.75" hidden="1" spans="1:20">
      <c r="A6162" s="154" t="str">
        <f>Cartilha_GLOBAL!A6162</f>
        <v>10.1.17</v>
      </c>
      <c r="B6162" s="100">
        <f>Cartilha_GLOBAL!B6162</f>
        <v>0</v>
      </c>
      <c r="C6162" s="161" t="str">
        <f>Cartilha_GLOBAL!C6162</f>
        <v>FORROS ESPECIAIS</v>
      </c>
      <c r="D6162" s="94">
        <f>Cartilha_GLOBAL!D6162</f>
        <v>0</v>
      </c>
      <c r="E6162" s="105">
        <f>Cartilha_GLOBAL!$E6162</f>
        <v>0</v>
      </c>
      <c r="F6162" s="182">
        <f>Cartilha_GLOBAL!$F6162</f>
        <v>0</v>
      </c>
      <c r="G6162" s="187"/>
      <c r="H6162" s="187">
        <f t="shared" si="381"/>
        <v>0</v>
      </c>
      <c r="I6162" s="188">
        <f t="shared" si="382"/>
        <v>0</v>
      </c>
      <c r="J6162" s="142"/>
      <c r="K6162" s="145" t="str">
        <f>IF(SUM(I6162:I6162)&gt;0,"xx","")</f>
        <v/>
      </c>
      <c r="L6162" s="7" t="str">
        <f t="shared" si="383"/>
        <v/>
      </c>
      <c r="M6162" s="7" t="str">
        <f t="shared" si="384"/>
        <v/>
      </c>
      <c r="N6162" s="7" t="str">
        <f>Cartilha_GLOBAL!N6162</f>
        <v/>
      </c>
      <c r="O6162" s="144"/>
      <c r="Q6162" s="151"/>
      <c r="R6162" s="152">
        <v>0</v>
      </c>
      <c r="T6162" s="153">
        <f>IF(Cartilha_GLOBAL!R6162=0,0,IF(Cartilha_GLOBAL!R6162&gt;0,"c","b"))</f>
        <v>0</v>
      </c>
    </row>
    <row r="6163" ht="12.75" hidden="1" spans="1:20">
      <c r="A6163" s="154" t="str">
        <f>Cartilha_GLOBAL!A6163</f>
        <v>10.1.17.1</v>
      </c>
      <c r="B6163" s="100">
        <f>Cartilha_GLOBAL!B6163</f>
        <v>0</v>
      </c>
      <c r="C6163" s="161" t="str">
        <f>Cartilha_GLOBAL!C6163</f>
        <v>ISOLAMENTO ACÚSTICO</v>
      </c>
      <c r="D6163" s="94">
        <f>Cartilha_GLOBAL!D6163</f>
        <v>0</v>
      </c>
      <c r="E6163" s="105">
        <f>Cartilha_GLOBAL!$E6163</f>
        <v>0</v>
      </c>
      <c r="F6163" s="182">
        <f>Cartilha_GLOBAL!$F6163</f>
        <v>0</v>
      </c>
      <c r="G6163" s="187"/>
      <c r="H6163" s="187">
        <f t="shared" si="381"/>
        <v>0</v>
      </c>
      <c r="I6163" s="188">
        <f t="shared" si="382"/>
        <v>0</v>
      </c>
      <c r="J6163" s="142"/>
      <c r="K6163" s="145" t="str">
        <f>IF(SUM(I6163:I6163)&gt;0,"xx","")</f>
        <v/>
      </c>
      <c r="L6163" s="7" t="str">
        <f t="shared" si="383"/>
        <v/>
      </c>
      <c r="M6163" s="7" t="str">
        <f t="shared" si="384"/>
        <v/>
      </c>
      <c r="N6163" s="7" t="str">
        <f>Cartilha_GLOBAL!N6163</f>
        <v/>
      </c>
      <c r="O6163" s="144"/>
      <c r="Q6163" s="151"/>
      <c r="R6163" s="152">
        <v>0</v>
      </c>
      <c r="T6163" s="153">
        <f>IF(Cartilha_GLOBAL!R6163=0,0,IF(Cartilha_GLOBAL!R6163&gt;0,"c","b"))</f>
        <v>0</v>
      </c>
    </row>
    <row r="6164" ht="12.75" hidden="1" spans="1:20">
      <c r="A6164" s="154" t="str">
        <f>Cartilha_GLOBAL!A6164</f>
        <v>10.1.17.2</v>
      </c>
      <c r="B6164" s="100">
        <f>Cartilha_GLOBAL!B6164</f>
        <v>0</v>
      </c>
      <c r="C6164" s="161" t="str">
        <f>Cartilha_GLOBAL!C6164</f>
        <v>ISOLAMENTO TERMICO</v>
      </c>
      <c r="D6164" s="94">
        <f>Cartilha_GLOBAL!D6164</f>
        <v>0</v>
      </c>
      <c r="E6164" s="105">
        <f>Cartilha_GLOBAL!$E6164</f>
        <v>0</v>
      </c>
      <c r="F6164" s="182">
        <f>Cartilha_GLOBAL!$F6164</f>
        <v>0</v>
      </c>
      <c r="G6164" s="187"/>
      <c r="H6164" s="187">
        <f t="shared" si="381"/>
        <v>0</v>
      </c>
      <c r="I6164" s="188">
        <f t="shared" si="382"/>
        <v>0</v>
      </c>
      <c r="J6164" s="142"/>
      <c r="K6164" s="145" t="str">
        <f>IF(SUM(I6164:I6164)&gt;0,"xx","")</f>
        <v/>
      </c>
      <c r="L6164" s="7" t="str">
        <f t="shared" si="383"/>
        <v/>
      </c>
      <c r="M6164" s="7" t="str">
        <f t="shared" si="384"/>
        <v/>
      </c>
      <c r="N6164" s="7" t="str">
        <f>Cartilha_GLOBAL!N6164</f>
        <v/>
      </c>
      <c r="O6164" s="144"/>
      <c r="Q6164" s="151"/>
      <c r="R6164" s="152">
        <v>0</v>
      </c>
      <c r="T6164" s="153">
        <f>IF(Cartilha_GLOBAL!R6164=0,0,IF(Cartilha_GLOBAL!R6164&gt;0,"c","b"))</f>
        <v>0</v>
      </c>
    </row>
    <row r="6165" ht="12.75" hidden="1" spans="1:20">
      <c r="A6165" s="154" t="str">
        <f>Cartilha_GLOBAL!A6165</f>
        <v>10.2</v>
      </c>
      <c r="B6165" s="100">
        <f>Cartilha_GLOBAL!B6165</f>
        <v>0</v>
      </c>
      <c r="C6165" s="161" t="str">
        <f>Cartilha_GLOBAL!C6165</f>
        <v>IMPERMEABILIZACOES E PROTECOES</v>
      </c>
      <c r="D6165" s="94">
        <f>Cartilha_GLOBAL!D6165</f>
        <v>0</v>
      </c>
      <c r="E6165" s="105">
        <f>Cartilha_GLOBAL!$E6165</f>
        <v>0</v>
      </c>
      <c r="F6165" s="182">
        <f>Cartilha_GLOBAL!$F6165</f>
        <v>0</v>
      </c>
      <c r="G6165" s="187"/>
      <c r="H6165" s="187">
        <f t="shared" si="381"/>
        <v>0</v>
      </c>
      <c r="I6165" s="190">
        <f t="shared" si="382"/>
        <v>0</v>
      </c>
      <c r="J6165" s="191"/>
      <c r="K6165" s="145" t="str">
        <f>IF(SUM(I6166:I6200)&gt;0,"xx","")</f>
        <v/>
      </c>
      <c r="L6165" s="7" t="str">
        <f t="shared" si="383"/>
        <v/>
      </c>
      <c r="M6165" s="7" t="str">
        <f t="shared" si="384"/>
        <v/>
      </c>
      <c r="N6165" s="7" t="str">
        <f>Cartilha_GLOBAL!N6165</f>
        <v/>
      </c>
      <c r="O6165" s="144"/>
      <c r="Q6165" s="151"/>
      <c r="R6165" s="152">
        <v>0</v>
      </c>
      <c r="T6165" s="153">
        <f>IF(Cartilha_GLOBAL!R6165=0,0,IF(Cartilha_GLOBAL!R6165&gt;0,"c","b"))</f>
        <v>0</v>
      </c>
    </row>
    <row r="6166" ht="12.75" hidden="1" spans="1:20">
      <c r="A6166" s="225" t="str">
        <f>Cartilha_GLOBAL!A6166</f>
        <v>10.2.1</v>
      </c>
      <c r="B6166" s="100">
        <f>Cartilha_GLOBAL!B6166</f>
        <v>0</v>
      </c>
      <c r="C6166" s="201" t="str">
        <f>Cartilha_GLOBAL!C6166</f>
        <v>MANUTENCAO / REPAROS - IMPERMEABILIZACOES E PROTECOES</v>
      </c>
      <c r="D6166" s="94">
        <f>Cartilha_GLOBAL!D6166</f>
        <v>0</v>
      </c>
      <c r="E6166" s="105">
        <f>Cartilha_GLOBAL!$E6166</f>
        <v>0</v>
      </c>
      <c r="F6166" s="182">
        <f>Cartilha_GLOBAL!$F6166</f>
        <v>0</v>
      </c>
      <c r="G6166" s="187"/>
      <c r="H6166" s="187">
        <f t="shared" si="381"/>
        <v>0</v>
      </c>
      <c r="I6166" s="188">
        <f t="shared" si="382"/>
        <v>0</v>
      </c>
      <c r="J6166" s="142"/>
      <c r="K6166" s="145" t="str">
        <f>IF(SUM(I6166:I6166)&gt;0,"xx","")</f>
        <v/>
      </c>
      <c r="L6166" s="7" t="str">
        <f t="shared" si="383"/>
        <v/>
      </c>
      <c r="M6166" s="7" t="str">
        <f t="shared" si="384"/>
        <v/>
      </c>
      <c r="N6166" s="7" t="str">
        <f>Cartilha_GLOBAL!N6166</f>
        <v/>
      </c>
      <c r="O6166" s="144"/>
      <c r="Q6166" s="151"/>
      <c r="R6166" s="152">
        <v>0</v>
      </c>
      <c r="T6166" s="153">
        <f>IF(Cartilha_GLOBAL!R6166=0,0,IF(Cartilha_GLOBAL!R6166&gt;0,"c","b"))</f>
        <v>0</v>
      </c>
    </row>
    <row r="6167" ht="12.75" hidden="1" spans="1:20">
      <c r="A6167" s="154" t="str">
        <f>Cartilha_GLOBAL!A6167</f>
        <v>10.2.2</v>
      </c>
      <c r="B6167" s="100">
        <f>Cartilha_GLOBAL!B6167</f>
        <v>0</v>
      </c>
      <c r="C6167" s="161" t="str">
        <f>Cartilha_GLOBAL!C6167</f>
        <v>IMPERMEABILIZACAO COM ARGAMASSAS</v>
      </c>
      <c r="D6167" s="94">
        <f>Cartilha_GLOBAL!D6167</f>
        <v>0</v>
      </c>
      <c r="E6167" s="105">
        <f>Cartilha_GLOBAL!$E6167</f>
        <v>0</v>
      </c>
      <c r="F6167" s="182">
        <f>Cartilha_GLOBAL!$F6167</f>
        <v>0</v>
      </c>
      <c r="G6167" s="187"/>
      <c r="H6167" s="187">
        <f t="shared" si="381"/>
        <v>0</v>
      </c>
      <c r="I6167" s="188">
        <f t="shared" si="382"/>
        <v>0</v>
      </c>
      <c r="J6167" s="142"/>
      <c r="K6167" s="145" t="str">
        <f>IF(SUM(I6168:I6171)&gt;0,"xx","")</f>
        <v/>
      </c>
      <c r="L6167" s="7" t="str">
        <f t="shared" si="383"/>
        <v/>
      </c>
      <c r="M6167" s="7" t="str">
        <f t="shared" si="384"/>
        <v/>
      </c>
      <c r="N6167" s="7" t="str">
        <f>Cartilha_GLOBAL!N6167</f>
        <v/>
      </c>
      <c r="O6167" s="144"/>
      <c r="Q6167" s="151"/>
      <c r="R6167" s="152">
        <v>0</v>
      </c>
      <c r="T6167" s="153">
        <f>IF(Cartilha_GLOBAL!R6167=0,0,IF(Cartilha_GLOBAL!R6167&gt;0,"c","b"))</f>
        <v>0</v>
      </c>
    </row>
    <row r="6168" ht="22.5" hidden="1" spans="1:20">
      <c r="A6168" s="158">
        <f>Cartilha_GLOBAL!A6168</f>
        <v>98560</v>
      </c>
      <c r="B6168" s="100" t="str">
        <f>Cartilha_GLOBAL!B6168</f>
        <v>SINAPI</v>
      </c>
      <c r="C6168" s="104" t="str">
        <f>Cartilha_GLOBAL!C6168</f>
        <v>IMPERMEABILIZAÇÃO DE PISO COM ARGAMASSA DE CIMENTO E AREIA, COM ADITIVO IMPERMEABILIZANTE, E = 2CM. AF_06/2018</v>
      </c>
      <c r="D6168" s="94" t="str">
        <f>Cartilha_GLOBAL!D6168</f>
        <v>M2</v>
      </c>
      <c r="E6168" s="105">
        <f>Cartilha_GLOBAL!$E6168</f>
        <v>53.62</v>
      </c>
      <c r="F6168" s="182">
        <f>Cartilha_GLOBAL!$F6168</f>
        <v>65.81</v>
      </c>
      <c r="G6168" s="108"/>
      <c r="H6168" s="107">
        <f t="shared" si="381"/>
        <v>0</v>
      </c>
      <c r="I6168" s="143">
        <f t="shared" si="382"/>
        <v>0</v>
      </c>
      <c r="J6168" s="142"/>
      <c r="K6168" s="145"/>
      <c r="L6168" s="7" t="str">
        <f t="shared" si="383"/>
        <v/>
      </c>
      <c r="M6168" s="7" t="str">
        <f t="shared" si="384"/>
        <v/>
      </c>
      <c r="N6168" s="7" t="str">
        <f>Cartilha_GLOBAL!N6168</f>
        <v/>
      </c>
      <c r="O6168" s="144"/>
      <c r="Q6168" s="151"/>
      <c r="R6168" s="152">
        <v>0</v>
      </c>
      <c r="T6168" s="153">
        <f>IF(Cartilha_GLOBAL!R6168=0,0,IF(Cartilha_GLOBAL!R6168&gt;0,"c","b"))</f>
        <v>0</v>
      </c>
    </row>
    <row r="6169" ht="12.75" hidden="1" spans="1:20">
      <c r="A6169" s="158">
        <f>Cartilha_GLOBAL!A6169</f>
        <v>102803</v>
      </c>
      <c r="B6169" s="100" t="str">
        <f>Cartilha_GLOBAL!B6169</f>
        <v>SINAPI</v>
      </c>
      <c r="C6169" s="104" t="str">
        <f>Cartilha_GLOBAL!C6169</f>
        <v>REFORÇO SUPERFICIAL PARA CONTRAPISOS DE ARGAMASSA SEMI-SECA. AF_07/2021</v>
      </c>
      <c r="D6169" s="94" t="str">
        <f>Cartilha_GLOBAL!D6169</f>
        <v>M2</v>
      </c>
      <c r="E6169" s="105">
        <f>Cartilha_GLOBAL!$E6169</f>
        <v>2.67</v>
      </c>
      <c r="F6169" s="182">
        <f>Cartilha_GLOBAL!$F6169</f>
        <v>3.28</v>
      </c>
      <c r="G6169" s="108"/>
      <c r="H6169" s="107">
        <f t="shared" si="381"/>
        <v>0</v>
      </c>
      <c r="I6169" s="143">
        <f t="shared" si="382"/>
        <v>0</v>
      </c>
      <c r="J6169" s="142"/>
      <c r="K6169" s="228"/>
      <c r="L6169" s="7" t="str">
        <f t="shared" si="383"/>
        <v/>
      </c>
      <c r="M6169" s="7" t="str">
        <f t="shared" si="384"/>
        <v/>
      </c>
      <c r="N6169" s="7" t="str">
        <f>Cartilha_GLOBAL!N6169</f>
        <v/>
      </c>
      <c r="O6169" s="144"/>
      <c r="Q6169" s="151"/>
      <c r="R6169" s="152">
        <v>0</v>
      </c>
      <c r="T6169" s="153">
        <f>IF(Cartilha_GLOBAL!R6169=0,0,IF(Cartilha_GLOBAL!R6169&gt;0,"c","b"))</f>
        <v>0</v>
      </c>
    </row>
    <row r="6170" ht="22.5" hidden="1" spans="1:20">
      <c r="A6170" s="158">
        <f>Cartilha_GLOBAL!A6170</f>
        <v>98561</v>
      </c>
      <c r="B6170" s="100" t="str">
        <f>Cartilha_GLOBAL!B6170</f>
        <v>SINAPI</v>
      </c>
      <c r="C6170" s="104" t="str">
        <f>Cartilha_GLOBAL!C6170</f>
        <v>IMPERMEABILIZAÇÃO DE PAREDES COM ARGAMASSA DE CIMENTO E AREIA, COM ADITIVO IMPERMEABILIZANTE, E = 2CM. AF_06/2018</v>
      </c>
      <c r="D6170" s="94" t="str">
        <f>Cartilha_GLOBAL!D6170</f>
        <v>M2</v>
      </c>
      <c r="E6170" s="105">
        <f>Cartilha_GLOBAL!$E6170</f>
        <v>47.82</v>
      </c>
      <c r="F6170" s="182">
        <f>Cartilha_GLOBAL!$F6170</f>
        <v>58.69</v>
      </c>
      <c r="G6170" s="108"/>
      <c r="H6170" s="107">
        <f t="shared" si="381"/>
        <v>0</v>
      </c>
      <c r="I6170" s="143">
        <f t="shared" si="382"/>
        <v>0</v>
      </c>
      <c r="J6170" s="142"/>
      <c r="K6170" s="228"/>
      <c r="L6170" s="7" t="str">
        <f t="shared" si="383"/>
        <v/>
      </c>
      <c r="M6170" s="7" t="str">
        <f t="shared" si="384"/>
        <v/>
      </c>
      <c r="N6170" s="7" t="str">
        <f>Cartilha_GLOBAL!N6170</f>
        <v/>
      </c>
      <c r="O6170" s="144"/>
      <c r="Q6170" s="151"/>
      <c r="R6170" s="152">
        <v>0</v>
      </c>
      <c r="T6170" s="153">
        <f>IF(Cartilha_GLOBAL!R6170=0,0,IF(Cartilha_GLOBAL!R6170&gt;0,"c","b"))</f>
        <v>0</v>
      </c>
    </row>
    <row r="6171" ht="22.5" hidden="1" spans="1:20">
      <c r="A6171" s="158">
        <f>Cartilha_GLOBAL!A6171</f>
        <v>98562</v>
      </c>
      <c r="B6171" s="100" t="str">
        <f>Cartilha_GLOBAL!B6171</f>
        <v>SINAPI</v>
      </c>
      <c r="C6171" s="104" t="str">
        <f>Cartilha_GLOBAL!C6171</f>
        <v>IMPERMEABILIZAÇÃO DE FLOREIRA OU VIGA BALDRAME COM ARGAMASSA DE CIMENTO E AREIA, COM ADITIVO IMPERMEABILIZANTE, E = 2 CM. AF_06/2018</v>
      </c>
      <c r="D6171" s="94" t="str">
        <f>Cartilha_GLOBAL!D6171</f>
        <v>M2</v>
      </c>
      <c r="E6171" s="105">
        <f>Cartilha_GLOBAL!$E6171</f>
        <v>46.37</v>
      </c>
      <c r="F6171" s="182">
        <f>Cartilha_GLOBAL!$F6171</f>
        <v>56.91</v>
      </c>
      <c r="G6171" s="108"/>
      <c r="H6171" s="107">
        <f t="shared" si="381"/>
        <v>0</v>
      </c>
      <c r="I6171" s="143">
        <f t="shared" si="382"/>
        <v>0</v>
      </c>
      <c r="J6171" s="142"/>
      <c r="K6171" s="228"/>
      <c r="L6171" s="7" t="str">
        <f t="shared" si="383"/>
        <v/>
      </c>
      <c r="M6171" s="7" t="str">
        <f t="shared" si="384"/>
        <v/>
      </c>
      <c r="N6171" s="7" t="str">
        <f>Cartilha_GLOBAL!N6171</f>
        <v/>
      </c>
      <c r="O6171" s="144"/>
      <c r="Q6171" s="151"/>
      <c r="R6171" s="152">
        <v>0</v>
      </c>
      <c r="T6171" s="153">
        <f>IF(Cartilha_GLOBAL!R6171=0,0,IF(Cartilha_GLOBAL!R6171&gt;0,"c","b"))</f>
        <v>0</v>
      </c>
    </row>
    <row r="6172" ht="12.75" hidden="1" spans="1:20">
      <c r="A6172" s="154" t="str">
        <f>Cartilha_GLOBAL!A6172</f>
        <v>10.2.3</v>
      </c>
      <c r="B6172" s="100">
        <f>Cartilha_GLOBAL!B6172</f>
        <v>0</v>
      </c>
      <c r="C6172" s="161" t="str">
        <f>Cartilha_GLOBAL!C6172</f>
        <v>IMPERMEABILIZACAO COM LONAS</v>
      </c>
      <c r="D6172" s="94">
        <f>Cartilha_GLOBAL!D6172</f>
        <v>0</v>
      </c>
      <c r="E6172" s="105">
        <f>Cartilha_GLOBAL!$E6172</f>
        <v>0</v>
      </c>
      <c r="F6172" s="182">
        <f>Cartilha_GLOBAL!$F6172</f>
        <v>0</v>
      </c>
      <c r="G6172" s="187"/>
      <c r="H6172" s="187">
        <f t="shared" si="381"/>
        <v>0</v>
      </c>
      <c r="I6172" s="188">
        <f t="shared" si="382"/>
        <v>0</v>
      </c>
      <c r="J6172" s="142"/>
      <c r="K6172" s="145" t="str">
        <f>IF(SUM(I6172:I6172)&gt;0,"xx","")</f>
        <v/>
      </c>
      <c r="L6172" s="7" t="str">
        <f t="shared" si="383"/>
        <v/>
      </c>
      <c r="M6172" s="7" t="str">
        <f t="shared" si="384"/>
        <v/>
      </c>
      <c r="N6172" s="7" t="str">
        <f>Cartilha_GLOBAL!N6172</f>
        <v/>
      </c>
      <c r="O6172" s="144"/>
      <c r="Q6172" s="151"/>
      <c r="R6172" s="152">
        <v>0</v>
      </c>
      <c r="T6172" s="153">
        <f>IF(Cartilha_GLOBAL!R6172=0,0,IF(Cartilha_GLOBAL!R6172&gt;0,"c","b"))</f>
        <v>0</v>
      </c>
    </row>
    <row r="6173" ht="12.75" hidden="1" spans="1:20">
      <c r="A6173" s="154" t="str">
        <f>Cartilha_GLOBAL!A6173</f>
        <v>10.2.4</v>
      </c>
      <c r="B6173" s="100">
        <f>Cartilha_GLOBAL!B6173</f>
        <v>0</v>
      </c>
      <c r="C6173" s="161" t="str">
        <f>Cartilha_GLOBAL!C6173</f>
        <v>IMPERMEABILIZACAO COM MANTAS</v>
      </c>
      <c r="D6173" s="94">
        <f>Cartilha_GLOBAL!D6173</f>
        <v>0</v>
      </c>
      <c r="E6173" s="105">
        <f>Cartilha_GLOBAL!$E6173</f>
        <v>0</v>
      </c>
      <c r="F6173" s="182">
        <f>Cartilha_GLOBAL!$F6173</f>
        <v>0</v>
      </c>
      <c r="G6173" s="187"/>
      <c r="H6173" s="187">
        <f t="shared" si="381"/>
        <v>0</v>
      </c>
      <c r="I6173" s="188">
        <f t="shared" si="382"/>
        <v>0</v>
      </c>
      <c r="J6173" s="142"/>
      <c r="K6173" s="145" t="str">
        <f>IF(SUM(I6174:I6176)&gt;0,"xx","")</f>
        <v/>
      </c>
      <c r="L6173" s="7" t="str">
        <f t="shared" si="383"/>
        <v/>
      </c>
      <c r="M6173" s="7" t="str">
        <f t="shared" si="384"/>
        <v/>
      </c>
      <c r="N6173" s="7" t="str">
        <f>Cartilha_GLOBAL!N6173</f>
        <v/>
      </c>
      <c r="O6173" s="144"/>
      <c r="Q6173" s="151"/>
      <c r="R6173" s="152">
        <v>0</v>
      </c>
      <c r="T6173" s="153">
        <f>IF(Cartilha_GLOBAL!R6173=0,0,IF(Cartilha_GLOBAL!R6173&gt;0,"c","b"))</f>
        <v>0</v>
      </c>
    </row>
    <row r="6174" ht="22.5" hidden="1" spans="1:20">
      <c r="A6174" s="158">
        <f>Cartilha_GLOBAL!A6174</f>
        <v>98546</v>
      </c>
      <c r="B6174" s="100" t="str">
        <f>Cartilha_GLOBAL!B6174</f>
        <v>SINAPI</v>
      </c>
      <c r="C6174" s="104" t="str">
        <f>Cartilha_GLOBAL!C6174</f>
        <v>IMPERMEABILIZAÇÃO DE SUPERFÍCIE COM MANTA ASFÁLTICA, UMA CAMADA, INCLUSIVE APLICAÇÃO DE PRIMER ASFÁLTICO, E=3MM. AF_06/2018</v>
      </c>
      <c r="D6174" s="94" t="str">
        <f>Cartilha_GLOBAL!D6174</f>
        <v>M2</v>
      </c>
      <c r="E6174" s="105">
        <f>Cartilha_GLOBAL!$E6174</f>
        <v>111.81</v>
      </c>
      <c r="F6174" s="182">
        <f>Cartilha_GLOBAL!$F6174</f>
        <v>137.24</v>
      </c>
      <c r="G6174" s="108"/>
      <c r="H6174" s="107">
        <f t="shared" si="381"/>
        <v>0</v>
      </c>
      <c r="I6174" s="143">
        <f t="shared" si="382"/>
        <v>0</v>
      </c>
      <c r="J6174" s="142"/>
      <c r="K6174" s="145"/>
      <c r="L6174" s="7" t="str">
        <f t="shared" si="383"/>
        <v/>
      </c>
      <c r="M6174" s="7" t="str">
        <f t="shared" si="384"/>
        <v/>
      </c>
      <c r="N6174" s="7" t="str">
        <f>Cartilha_GLOBAL!N6174</f>
        <v/>
      </c>
      <c r="O6174" s="144"/>
      <c r="Q6174" s="151"/>
      <c r="R6174" s="152">
        <v>0</v>
      </c>
      <c r="T6174" s="153">
        <f>IF(Cartilha_GLOBAL!R6174=0,0,IF(Cartilha_GLOBAL!R6174&gt;0,"c","b"))</f>
        <v>0</v>
      </c>
    </row>
    <row r="6175" ht="22.5" hidden="1" spans="1:20">
      <c r="A6175" s="158">
        <f>Cartilha_GLOBAL!A6175</f>
        <v>98547</v>
      </c>
      <c r="B6175" s="100" t="str">
        <f>Cartilha_GLOBAL!B6175</f>
        <v>SINAPI</v>
      </c>
      <c r="C6175" s="104" t="str">
        <f>Cartilha_GLOBAL!C6175</f>
        <v>IMPERMEABILIZAÇÃO DE SUPERFÍCIE COM MANTA ASFÁLTICA, DUAS CAMADAS, INCLUSIVE APLICAÇÃO DE PRIMER ASFÁLTICO, E=3MM E E=4MM. AF_06/2018</v>
      </c>
      <c r="D6175" s="94" t="str">
        <f>Cartilha_GLOBAL!D6175</f>
        <v>M2</v>
      </c>
      <c r="E6175" s="105">
        <f>Cartilha_GLOBAL!$E6175</f>
        <v>207.64</v>
      </c>
      <c r="F6175" s="182">
        <f>Cartilha_GLOBAL!$F6175</f>
        <v>254.86</v>
      </c>
      <c r="G6175" s="108"/>
      <c r="H6175" s="107">
        <f t="shared" si="381"/>
        <v>0</v>
      </c>
      <c r="I6175" s="143">
        <f t="shared" si="382"/>
        <v>0</v>
      </c>
      <c r="J6175" s="142"/>
      <c r="K6175" s="228"/>
      <c r="L6175" s="7" t="str">
        <f t="shared" si="383"/>
        <v/>
      </c>
      <c r="M6175" s="7" t="str">
        <f t="shared" si="384"/>
        <v/>
      </c>
      <c r="N6175" s="7" t="str">
        <f>Cartilha_GLOBAL!N6175</f>
        <v/>
      </c>
      <c r="O6175" s="144"/>
      <c r="Q6175" s="151"/>
      <c r="R6175" s="152">
        <v>0</v>
      </c>
      <c r="T6175" s="153">
        <f>IF(Cartilha_GLOBAL!R6175=0,0,IF(Cartilha_GLOBAL!R6175&gt;0,"c","b"))</f>
        <v>0</v>
      </c>
    </row>
    <row r="6176" ht="12.75" hidden="1" spans="1:20">
      <c r="A6176" s="158">
        <f>Cartilha_GLOBAL!A6176</f>
        <v>98557</v>
      </c>
      <c r="B6176" s="100" t="str">
        <f>Cartilha_GLOBAL!B6176</f>
        <v>SINAPI</v>
      </c>
      <c r="C6176" s="104" t="str">
        <f>Cartilha_GLOBAL!C6176</f>
        <v>IMPERMEABILIZAÇÃO DE SUPERFÍCIE COM EMULSÃO ASFÁLTICA, 2 DEMÃOS AF_06/2018</v>
      </c>
      <c r="D6176" s="94" t="str">
        <f>Cartilha_GLOBAL!D6176</f>
        <v>M2</v>
      </c>
      <c r="E6176" s="105">
        <f>Cartilha_GLOBAL!$E6176</f>
        <v>46.21</v>
      </c>
      <c r="F6176" s="182">
        <f>Cartilha_GLOBAL!$F6176</f>
        <v>56.72</v>
      </c>
      <c r="G6176" s="108"/>
      <c r="H6176" s="107">
        <f t="shared" si="381"/>
        <v>0</v>
      </c>
      <c r="I6176" s="143">
        <f t="shared" si="382"/>
        <v>0</v>
      </c>
      <c r="J6176" s="142"/>
      <c r="K6176" s="228"/>
      <c r="L6176" s="7" t="str">
        <f t="shared" si="383"/>
        <v/>
      </c>
      <c r="M6176" s="7" t="str">
        <f t="shared" si="384"/>
        <v/>
      </c>
      <c r="N6176" s="7" t="str">
        <f>Cartilha_GLOBAL!N6176</f>
        <v/>
      </c>
      <c r="O6176" s="144"/>
      <c r="Q6176" s="151"/>
      <c r="R6176" s="152">
        <v>0</v>
      </c>
      <c r="T6176" s="153">
        <f>IF(Cartilha_GLOBAL!R6176=0,0,IF(Cartilha_GLOBAL!R6176&gt;0,"c","b"))</f>
        <v>0</v>
      </c>
    </row>
    <row r="6177" ht="12.75" hidden="1" spans="1:20">
      <c r="A6177" s="154" t="str">
        <f>Cartilha_GLOBAL!A6177</f>
        <v>10.2.5</v>
      </c>
      <c r="B6177" s="100">
        <f>Cartilha_GLOBAL!B6177</f>
        <v>0</v>
      </c>
      <c r="C6177" s="161" t="str">
        <f>Cartilha_GLOBAL!C6177</f>
        <v>IMPERMEABILIZACAO COM CIMENTO CRISTALIZANTE</v>
      </c>
      <c r="D6177" s="94">
        <f>Cartilha_GLOBAL!D6177</f>
        <v>0</v>
      </c>
      <c r="E6177" s="105">
        <f>Cartilha_GLOBAL!$E6177</f>
        <v>0</v>
      </c>
      <c r="F6177" s="182">
        <f>Cartilha_GLOBAL!$F6177</f>
        <v>0</v>
      </c>
      <c r="G6177" s="187"/>
      <c r="H6177" s="187">
        <f t="shared" si="381"/>
        <v>0</v>
      </c>
      <c r="I6177" s="188">
        <f t="shared" si="382"/>
        <v>0</v>
      </c>
      <c r="J6177" s="142"/>
      <c r="K6177" s="145" t="str">
        <f>IF(SUM(I6177:I6177)&gt;0,"xx","")</f>
        <v/>
      </c>
      <c r="L6177" s="7" t="str">
        <f t="shared" si="383"/>
        <v/>
      </c>
      <c r="M6177" s="7" t="str">
        <f t="shared" si="384"/>
        <v/>
      </c>
      <c r="N6177" s="7" t="str">
        <f>Cartilha_GLOBAL!N6177</f>
        <v/>
      </c>
      <c r="O6177" s="144"/>
      <c r="Q6177" s="151"/>
      <c r="R6177" s="152">
        <v>0</v>
      </c>
      <c r="T6177" s="153">
        <f>IF(Cartilha_GLOBAL!R6177=0,0,IF(Cartilha_GLOBAL!R6177&gt;0,"c","b"))</f>
        <v>0</v>
      </c>
    </row>
    <row r="6178" ht="12.75" hidden="1" spans="1:20">
      <c r="A6178" s="154" t="str">
        <f>Cartilha_GLOBAL!A6178</f>
        <v>10.2.6</v>
      </c>
      <c r="B6178" s="100">
        <f>Cartilha_GLOBAL!B6178</f>
        <v>0</v>
      </c>
      <c r="C6178" s="161" t="str">
        <f>Cartilha_GLOBAL!C6178</f>
        <v>IMPERMEABILIZACAO COM PINTURAS</v>
      </c>
      <c r="D6178" s="94">
        <f>Cartilha_GLOBAL!D6178</f>
        <v>0</v>
      </c>
      <c r="E6178" s="105">
        <f>Cartilha_GLOBAL!$E6178</f>
        <v>0</v>
      </c>
      <c r="F6178" s="182">
        <f>Cartilha_GLOBAL!$F6178</f>
        <v>0</v>
      </c>
      <c r="G6178" s="187"/>
      <c r="H6178" s="187">
        <f t="shared" si="381"/>
        <v>0</v>
      </c>
      <c r="I6178" s="188">
        <f t="shared" si="382"/>
        <v>0</v>
      </c>
      <c r="J6178" s="142"/>
      <c r="K6178" s="145" t="str">
        <f>IF(SUM(I6179:I6182)&gt;0,"xx","")</f>
        <v/>
      </c>
      <c r="L6178" s="7" t="str">
        <f t="shared" si="383"/>
        <v/>
      </c>
      <c r="M6178" s="7" t="str">
        <f t="shared" si="384"/>
        <v/>
      </c>
      <c r="N6178" s="7" t="str">
        <f>Cartilha_GLOBAL!N6178</f>
        <v/>
      </c>
      <c r="O6178" s="144"/>
      <c r="Q6178" s="151"/>
      <c r="R6178" s="152">
        <v>0</v>
      </c>
      <c r="T6178" s="153">
        <f>IF(Cartilha_GLOBAL!R6178=0,0,IF(Cartilha_GLOBAL!R6178&gt;0,"c","b"))</f>
        <v>0</v>
      </c>
    </row>
    <row r="6179" ht="22.5" hidden="1" spans="1:20">
      <c r="A6179" s="158">
        <f>Cartilha_GLOBAL!A6179</f>
        <v>98555</v>
      </c>
      <c r="B6179" s="100" t="str">
        <f>Cartilha_GLOBAL!B6179</f>
        <v>SINAPI</v>
      </c>
      <c r="C6179" s="104" t="str">
        <f>Cartilha_GLOBAL!C6179</f>
        <v>IMPERMEABILIZAÇÃO DE SUPERFÍCIE COM ARGAMASSA POLIMÉRICA / MEMBRANA ACRÍLICA, 3 DEMÃOS. AF_06/2018</v>
      </c>
      <c r="D6179" s="94" t="str">
        <f>Cartilha_GLOBAL!D6179</f>
        <v>M2</v>
      </c>
      <c r="E6179" s="105">
        <f>Cartilha_GLOBAL!$E6179</f>
        <v>30.4</v>
      </c>
      <c r="F6179" s="182">
        <f>Cartilha_GLOBAL!$F6179</f>
        <v>37.31</v>
      </c>
      <c r="G6179" s="108"/>
      <c r="H6179" s="107">
        <f t="shared" si="381"/>
        <v>0</v>
      </c>
      <c r="I6179" s="143">
        <f t="shared" si="382"/>
        <v>0</v>
      </c>
      <c r="J6179" s="142"/>
      <c r="K6179" s="228"/>
      <c r="L6179" s="7" t="str">
        <f t="shared" si="383"/>
        <v/>
      </c>
      <c r="M6179" s="7" t="str">
        <f t="shared" si="384"/>
        <v/>
      </c>
      <c r="N6179" s="7" t="str">
        <f>Cartilha_GLOBAL!N6179</f>
        <v/>
      </c>
      <c r="O6179" s="144"/>
      <c r="Q6179" s="151"/>
      <c r="R6179" s="152">
        <v>0</v>
      </c>
      <c r="T6179" s="153">
        <f>IF(Cartilha_GLOBAL!R6179=0,0,IF(Cartilha_GLOBAL!R6179&gt;0,"c","b"))</f>
        <v>0</v>
      </c>
    </row>
    <row r="6180" ht="22.5" hidden="1" spans="1:20">
      <c r="A6180" s="158">
        <f>Cartilha_GLOBAL!A6180</f>
        <v>98556</v>
      </c>
      <c r="B6180" s="100" t="str">
        <f>Cartilha_GLOBAL!B6180</f>
        <v>SINAPI</v>
      </c>
      <c r="C6180" s="104" t="str">
        <f>Cartilha_GLOBAL!C6180</f>
        <v>IMPERMEABILIZAÇÃO DE SUPERFÍCIE COM ARGAMASSA POLIMÉRICA / MEMBRANA ACRÍLICA, 4 DEMÃOS, REFORÇADA COM VÉU DE POLIÉSTER (MAV). AF_06/2018</v>
      </c>
      <c r="D6180" s="94" t="str">
        <f>Cartilha_GLOBAL!D6180</f>
        <v>M2</v>
      </c>
      <c r="E6180" s="105">
        <f>Cartilha_GLOBAL!$E6180</f>
        <v>56.74</v>
      </c>
      <c r="F6180" s="182">
        <f>Cartilha_GLOBAL!$F6180</f>
        <v>69.64</v>
      </c>
      <c r="G6180" s="108"/>
      <c r="H6180" s="107">
        <f t="shared" si="381"/>
        <v>0</v>
      </c>
      <c r="I6180" s="143">
        <f t="shared" si="382"/>
        <v>0</v>
      </c>
      <c r="J6180" s="142"/>
      <c r="K6180" s="228"/>
      <c r="L6180" s="7" t="str">
        <f t="shared" si="383"/>
        <v/>
      </c>
      <c r="M6180" s="7" t="str">
        <f t="shared" si="384"/>
        <v/>
      </c>
      <c r="N6180" s="7" t="str">
        <f>Cartilha_GLOBAL!N6180</f>
        <v/>
      </c>
      <c r="O6180" s="144"/>
      <c r="Q6180" s="151"/>
      <c r="R6180" s="152">
        <v>0</v>
      </c>
      <c r="T6180" s="153">
        <f>IF(Cartilha_GLOBAL!R6180=0,0,IF(Cartilha_GLOBAL!R6180&gt;0,"c","b"))</f>
        <v>0</v>
      </c>
    </row>
    <row r="6181" ht="22.5" hidden="1" spans="1:20">
      <c r="A6181" s="158">
        <f>Cartilha_GLOBAL!A6181</f>
        <v>98558</v>
      </c>
      <c r="B6181" s="100" t="str">
        <f>Cartilha_GLOBAL!B6181</f>
        <v>SINAPI</v>
      </c>
      <c r="C6181" s="104" t="str">
        <f>Cartilha_GLOBAL!C6181</f>
        <v>TRATAMENTO DE RALO OU PONTO EMERGENTE COM ARGAMASSA POLIMÉRICA / MEMBRANA ACRÍLICA REFORÇADO COM VÉU DE POLIÉSTER (MAV). AF_06/2018</v>
      </c>
      <c r="D6181" s="94" t="str">
        <f>Cartilha_GLOBAL!D6181</f>
        <v>UN</v>
      </c>
      <c r="E6181" s="105">
        <f>Cartilha_GLOBAL!$E6181</f>
        <v>8.62</v>
      </c>
      <c r="F6181" s="182">
        <f>Cartilha_GLOBAL!$F6181</f>
        <v>10.58</v>
      </c>
      <c r="G6181" s="108"/>
      <c r="H6181" s="107">
        <f t="shared" si="381"/>
        <v>0</v>
      </c>
      <c r="I6181" s="143">
        <f t="shared" si="382"/>
        <v>0</v>
      </c>
      <c r="J6181" s="142"/>
      <c r="K6181" s="228"/>
      <c r="L6181" s="7" t="str">
        <f t="shared" si="383"/>
        <v/>
      </c>
      <c r="M6181" s="7" t="str">
        <f t="shared" si="384"/>
        <v/>
      </c>
      <c r="N6181" s="7" t="str">
        <f>Cartilha_GLOBAL!N6181</f>
        <v/>
      </c>
      <c r="O6181" s="144"/>
      <c r="Q6181" s="151"/>
      <c r="R6181" s="152">
        <v>0</v>
      </c>
      <c r="T6181" s="153">
        <f>IF(Cartilha_GLOBAL!R6181=0,0,IF(Cartilha_GLOBAL!R6181&gt;0,"c","b"))</f>
        <v>0</v>
      </c>
    </row>
    <row r="6182" ht="12.75" hidden="1" spans="1:20">
      <c r="A6182" s="158">
        <f>Cartilha_GLOBAL!A6182</f>
        <v>98559</v>
      </c>
      <c r="B6182" s="100" t="str">
        <f>Cartilha_GLOBAL!B6182</f>
        <v>SINAPI</v>
      </c>
      <c r="C6182" s="104" t="str">
        <f>Cartilha_GLOBAL!C6182</f>
        <v>TRATAMENTO DE RODAPÉ COM VÉU DE POLIÉSTER. AF_06/2018</v>
      </c>
      <c r="D6182" s="94" t="str">
        <f>Cartilha_GLOBAL!D6182</f>
        <v>M</v>
      </c>
      <c r="E6182" s="105">
        <f>Cartilha_GLOBAL!$E6182</f>
        <v>5.14</v>
      </c>
      <c r="F6182" s="182">
        <f>Cartilha_GLOBAL!$F6182</f>
        <v>6.31</v>
      </c>
      <c r="G6182" s="108"/>
      <c r="H6182" s="107">
        <f t="shared" si="381"/>
        <v>0</v>
      </c>
      <c r="I6182" s="143">
        <f t="shared" si="382"/>
        <v>0</v>
      </c>
      <c r="J6182" s="142"/>
      <c r="K6182" s="228"/>
      <c r="L6182" s="7" t="str">
        <f t="shared" si="383"/>
        <v/>
      </c>
      <c r="M6182" s="7" t="str">
        <f t="shared" si="384"/>
        <v/>
      </c>
      <c r="N6182" s="7" t="str">
        <f>Cartilha_GLOBAL!N6182</f>
        <v/>
      </c>
      <c r="O6182" s="144"/>
      <c r="Q6182" s="151"/>
      <c r="R6182" s="152">
        <v>0</v>
      </c>
      <c r="T6182" s="153">
        <f>IF(Cartilha_GLOBAL!R6182=0,0,IF(Cartilha_GLOBAL!R6182&gt;0,"c","b"))</f>
        <v>0</v>
      </c>
    </row>
    <row r="6183" ht="12.75" hidden="1" spans="1:20">
      <c r="A6183" s="154" t="str">
        <f>Cartilha_GLOBAL!A6183</f>
        <v>10.2.7</v>
      </c>
      <c r="B6183" s="100">
        <f>Cartilha_GLOBAL!B6183</f>
        <v>0</v>
      </c>
      <c r="C6183" s="161" t="str">
        <f>Cartilha_GLOBAL!C6183</f>
        <v>MASTIQUES E SELANTES</v>
      </c>
      <c r="D6183" s="94">
        <f>Cartilha_GLOBAL!D6183</f>
        <v>0</v>
      </c>
      <c r="E6183" s="105">
        <f>Cartilha_GLOBAL!$E6183</f>
        <v>0</v>
      </c>
      <c r="F6183" s="182">
        <f>Cartilha_GLOBAL!$F6183</f>
        <v>0</v>
      </c>
      <c r="G6183" s="187"/>
      <c r="H6183" s="187">
        <f t="shared" si="381"/>
        <v>0</v>
      </c>
      <c r="I6183" s="188">
        <f t="shared" si="382"/>
        <v>0</v>
      </c>
      <c r="J6183" s="142"/>
      <c r="K6183" s="145" t="str">
        <f>IF(SUM(I6183:I6183)&gt;0,"xx","")</f>
        <v/>
      </c>
      <c r="L6183" s="7" t="str">
        <f t="shared" si="383"/>
        <v/>
      </c>
      <c r="M6183" s="7" t="str">
        <f t="shared" si="384"/>
        <v/>
      </c>
      <c r="N6183" s="7" t="str">
        <f>Cartilha_GLOBAL!N6183</f>
        <v/>
      </c>
      <c r="O6183" s="144"/>
      <c r="Q6183" s="151"/>
      <c r="R6183" s="152">
        <v>0</v>
      </c>
      <c r="T6183" s="153">
        <f>IF(Cartilha_GLOBAL!R6183=0,0,IF(Cartilha_GLOBAL!R6183&gt;0,"c","b"))</f>
        <v>0</v>
      </c>
    </row>
    <row r="6184" ht="12.75" hidden="1" spans="1:20">
      <c r="A6184" s="154" t="str">
        <f>Cartilha_GLOBAL!A6184</f>
        <v>10.2.8</v>
      </c>
      <c r="B6184" s="100">
        <f>Cartilha_GLOBAL!B6184</f>
        <v>0</v>
      </c>
      <c r="C6184" s="161" t="str">
        <f>Cartilha_GLOBAL!C6184</f>
        <v>JUNTA DE DILATACÃO</v>
      </c>
      <c r="D6184" s="94">
        <f>Cartilha_GLOBAL!D6184</f>
        <v>0</v>
      </c>
      <c r="E6184" s="105">
        <f>Cartilha_GLOBAL!$E6184</f>
        <v>0</v>
      </c>
      <c r="F6184" s="182">
        <f>Cartilha_GLOBAL!$F6184</f>
        <v>0</v>
      </c>
      <c r="G6184" s="187"/>
      <c r="H6184" s="187">
        <f t="shared" si="381"/>
        <v>0</v>
      </c>
      <c r="I6184" s="188">
        <f t="shared" si="382"/>
        <v>0</v>
      </c>
      <c r="J6184" s="142"/>
      <c r="K6184" s="145" t="str">
        <f>IF(SUM(I6184:I6184)&gt;0,"xx","")</f>
        <v/>
      </c>
      <c r="L6184" s="7" t="str">
        <f t="shared" si="383"/>
        <v/>
      </c>
      <c r="M6184" s="7" t="str">
        <f t="shared" si="384"/>
        <v/>
      </c>
      <c r="N6184" s="7" t="str">
        <f>Cartilha_GLOBAL!N6184</f>
        <v/>
      </c>
      <c r="O6184" s="144"/>
      <c r="Q6184" s="151"/>
      <c r="R6184" s="152">
        <v>0</v>
      </c>
      <c r="T6184" s="153">
        <f>IF(Cartilha_GLOBAL!R6184=0,0,IF(Cartilha_GLOBAL!R6184&gt;0,"c","b"))</f>
        <v>0</v>
      </c>
    </row>
    <row r="6185" ht="12.75" hidden="1" spans="1:20">
      <c r="A6185" s="154" t="str">
        <f>Cartilha_GLOBAL!A6185</f>
        <v>10.2.9</v>
      </c>
      <c r="B6185" s="100">
        <f>Cartilha_GLOBAL!B6185</f>
        <v>0</v>
      </c>
      <c r="C6185" s="161" t="str">
        <f>Cartilha_GLOBAL!C6185</f>
        <v>PROTEÇÃO MECÂNICA</v>
      </c>
      <c r="D6185" s="94">
        <f>Cartilha_GLOBAL!D6185</f>
        <v>0</v>
      </c>
      <c r="E6185" s="105">
        <f>Cartilha_GLOBAL!$E6185</f>
        <v>0</v>
      </c>
      <c r="F6185" s="182">
        <f>Cartilha_GLOBAL!$F6185</f>
        <v>0</v>
      </c>
      <c r="G6185" s="187"/>
      <c r="H6185" s="187">
        <f t="shared" si="381"/>
        <v>0</v>
      </c>
      <c r="I6185" s="188">
        <f t="shared" si="382"/>
        <v>0</v>
      </c>
      <c r="J6185" s="142"/>
      <c r="K6185" s="145" t="str">
        <f>IF(SUM(I6186:I6196)&gt;0,"xx","")</f>
        <v/>
      </c>
      <c r="L6185" s="7" t="str">
        <f t="shared" si="383"/>
        <v/>
      </c>
      <c r="M6185" s="7" t="str">
        <f t="shared" si="384"/>
        <v/>
      </c>
      <c r="N6185" s="7" t="str">
        <f>Cartilha_GLOBAL!N6185</f>
        <v/>
      </c>
      <c r="O6185" s="144"/>
      <c r="Q6185" s="151"/>
      <c r="R6185" s="152">
        <v>0</v>
      </c>
      <c r="T6185" s="153">
        <f>IF(Cartilha_GLOBAL!R6185=0,0,IF(Cartilha_GLOBAL!R6185&gt;0,"c","b"))</f>
        <v>0</v>
      </c>
    </row>
    <row r="6186" ht="22.5" hidden="1" spans="1:20">
      <c r="A6186" s="158">
        <f>Cartilha_GLOBAL!A6186</f>
        <v>98563</v>
      </c>
      <c r="B6186" s="100" t="str">
        <f>Cartilha_GLOBAL!B6186</f>
        <v>SINAPI</v>
      </c>
      <c r="C6186" s="104" t="str">
        <f>Cartilha_GLOBAL!C6186</f>
        <v>PROTEÇÃO MECÂNICA DE SUPERFÍCIE HORIZONTAL COM ARGAMASSA DE CIMENTO E AREIA, TRAÇO 1:3, E=2CM. AF_06/2018</v>
      </c>
      <c r="D6186" s="94" t="str">
        <f>Cartilha_GLOBAL!D6186</f>
        <v>M2</v>
      </c>
      <c r="E6186" s="105">
        <f>Cartilha_GLOBAL!$E6186</f>
        <v>37.33</v>
      </c>
      <c r="F6186" s="182">
        <f>Cartilha_GLOBAL!$F6186</f>
        <v>45.82</v>
      </c>
      <c r="G6186" s="108"/>
      <c r="H6186" s="107">
        <f t="shared" si="381"/>
        <v>0</v>
      </c>
      <c r="I6186" s="143">
        <f t="shared" si="382"/>
        <v>0</v>
      </c>
      <c r="J6186" s="142"/>
      <c r="K6186" s="228"/>
      <c r="L6186" s="7" t="str">
        <f t="shared" si="383"/>
        <v/>
      </c>
      <c r="M6186" s="7" t="str">
        <f t="shared" si="384"/>
        <v/>
      </c>
      <c r="N6186" s="7" t="str">
        <f>Cartilha_GLOBAL!N6186</f>
        <v/>
      </c>
      <c r="O6186" s="144"/>
      <c r="Q6186" s="151"/>
      <c r="R6186" s="152">
        <v>0</v>
      </c>
      <c r="T6186" s="153">
        <f>IF(Cartilha_GLOBAL!R6186=0,0,IF(Cartilha_GLOBAL!R6186&gt;0,"c","b"))</f>
        <v>0</v>
      </c>
    </row>
    <row r="6187" ht="22.5" hidden="1" spans="1:20">
      <c r="A6187" s="158">
        <f>Cartilha_GLOBAL!A6187</f>
        <v>98564</v>
      </c>
      <c r="B6187" s="100" t="str">
        <f>Cartilha_GLOBAL!B6187</f>
        <v>SINAPI</v>
      </c>
      <c r="C6187" s="104" t="str">
        <f>Cartilha_GLOBAL!C6187</f>
        <v>PROTEÇÃO MECÂNICA DE SUPERFÍCIE VERTICAL COM ARGAMASSA DE CIMENTO E AREIA, TRAÇO 1:3, E=2CM. AF_06/2018</v>
      </c>
      <c r="D6187" s="94" t="str">
        <f>Cartilha_GLOBAL!D6187</f>
        <v>M2</v>
      </c>
      <c r="E6187" s="105">
        <f>Cartilha_GLOBAL!$E6187</f>
        <v>52.33</v>
      </c>
      <c r="F6187" s="182">
        <f>Cartilha_GLOBAL!$F6187</f>
        <v>64.23</v>
      </c>
      <c r="G6187" s="108"/>
      <c r="H6187" s="107">
        <f t="shared" si="381"/>
        <v>0</v>
      </c>
      <c r="I6187" s="143">
        <f t="shared" si="382"/>
        <v>0</v>
      </c>
      <c r="J6187" s="142"/>
      <c r="K6187" s="228"/>
      <c r="L6187" s="7" t="str">
        <f t="shared" si="383"/>
        <v/>
      </c>
      <c r="M6187" s="7" t="str">
        <f t="shared" si="384"/>
        <v/>
      </c>
      <c r="N6187" s="7" t="str">
        <f>Cartilha_GLOBAL!N6187</f>
        <v/>
      </c>
      <c r="O6187" s="144"/>
      <c r="Q6187" s="151"/>
      <c r="R6187" s="152">
        <v>0</v>
      </c>
      <c r="T6187" s="153">
        <f>IF(Cartilha_GLOBAL!R6187=0,0,IF(Cartilha_GLOBAL!R6187&gt;0,"c","b"))</f>
        <v>0</v>
      </c>
    </row>
    <row r="6188" ht="22.5" hidden="1" spans="1:20">
      <c r="A6188" s="158">
        <f>Cartilha_GLOBAL!A6188</f>
        <v>98565</v>
      </c>
      <c r="B6188" s="100" t="str">
        <f>Cartilha_GLOBAL!B6188</f>
        <v>SINAPI</v>
      </c>
      <c r="C6188" s="104" t="str">
        <f>Cartilha_GLOBAL!C6188</f>
        <v>PROTEÇÃO MECÂNICA DE SUPERFICIE HORIZONTAL COM ARGAMASSA DE CIMENTO E AREIA, TRAÇO 1:3, E=3CM. AF_06/2018</v>
      </c>
      <c r="D6188" s="94" t="str">
        <f>Cartilha_GLOBAL!D6188</f>
        <v>M2</v>
      </c>
      <c r="E6188" s="105">
        <f>Cartilha_GLOBAL!$E6188</f>
        <v>54.09</v>
      </c>
      <c r="F6188" s="182">
        <f>Cartilha_GLOBAL!$F6188</f>
        <v>66.39</v>
      </c>
      <c r="G6188" s="108"/>
      <c r="H6188" s="107">
        <f t="shared" si="381"/>
        <v>0</v>
      </c>
      <c r="I6188" s="143">
        <f t="shared" si="382"/>
        <v>0</v>
      </c>
      <c r="J6188" s="142"/>
      <c r="K6188" s="228"/>
      <c r="L6188" s="7" t="str">
        <f t="shared" si="383"/>
        <v/>
      </c>
      <c r="M6188" s="7" t="str">
        <f t="shared" si="384"/>
        <v/>
      </c>
      <c r="N6188" s="7" t="str">
        <f>Cartilha_GLOBAL!N6188</f>
        <v/>
      </c>
      <c r="O6188" s="144"/>
      <c r="Q6188" s="151"/>
      <c r="R6188" s="152">
        <v>0</v>
      </c>
      <c r="T6188" s="153">
        <f>IF(Cartilha_GLOBAL!R6188=0,0,IF(Cartilha_GLOBAL!R6188&gt;0,"c","b"))</f>
        <v>0</v>
      </c>
    </row>
    <row r="6189" ht="22.5" hidden="1" spans="1:20">
      <c r="A6189" s="158">
        <f>Cartilha_GLOBAL!A6189</f>
        <v>98566</v>
      </c>
      <c r="B6189" s="100" t="str">
        <f>Cartilha_GLOBAL!B6189</f>
        <v>SINAPI</v>
      </c>
      <c r="C6189" s="104" t="str">
        <f>Cartilha_GLOBAL!C6189</f>
        <v>PROTEÇÃO MECÂNICA DE SUPERFÍCIE VERTICAL COM ARGAMASSA DE CIMENTO E AREIA, TRAÇO 1:3, E=3CM. AF_06/2018</v>
      </c>
      <c r="D6189" s="94" t="str">
        <f>Cartilha_GLOBAL!D6189</f>
        <v>M2</v>
      </c>
      <c r="E6189" s="105">
        <f>Cartilha_GLOBAL!$E6189</f>
        <v>69.07</v>
      </c>
      <c r="F6189" s="182">
        <f>Cartilha_GLOBAL!$F6189</f>
        <v>84.78</v>
      </c>
      <c r="G6189" s="108"/>
      <c r="H6189" s="107">
        <f t="shared" si="381"/>
        <v>0</v>
      </c>
      <c r="I6189" s="143">
        <f t="shared" si="382"/>
        <v>0</v>
      </c>
      <c r="J6189" s="142"/>
      <c r="K6189" s="228"/>
      <c r="L6189" s="7" t="str">
        <f t="shared" si="383"/>
        <v/>
      </c>
      <c r="M6189" s="7" t="str">
        <f t="shared" si="384"/>
        <v/>
      </c>
      <c r="N6189" s="7" t="str">
        <f>Cartilha_GLOBAL!N6189</f>
        <v/>
      </c>
      <c r="O6189" s="144"/>
      <c r="Q6189" s="151"/>
      <c r="R6189" s="152">
        <v>0</v>
      </c>
      <c r="T6189" s="153">
        <f>IF(Cartilha_GLOBAL!R6189=0,0,IF(Cartilha_GLOBAL!R6189&gt;0,"c","b"))</f>
        <v>0</v>
      </c>
    </row>
    <row r="6190" ht="22.5" hidden="1" spans="1:20">
      <c r="A6190" s="158">
        <f>Cartilha_GLOBAL!A6190</f>
        <v>98567</v>
      </c>
      <c r="B6190" s="100" t="str">
        <f>Cartilha_GLOBAL!B6190</f>
        <v>SINAPI</v>
      </c>
      <c r="C6190" s="104" t="str">
        <f>Cartilha_GLOBAL!C6190</f>
        <v>PROTEÇÃO MECÂNICA DE SUPERFICIE HORIZONTAL COM ARGAMASSA DE CIMENTO E AREIA, TRAÇO 1:3, E=4CM. AF_06/2018</v>
      </c>
      <c r="D6190" s="94" t="str">
        <f>Cartilha_GLOBAL!D6190</f>
        <v>M2</v>
      </c>
      <c r="E6190" s="105">
        <f>Cartilha_GLOBAL!$E6190</f>
        <v>70.09</v>
      </c>
      <c r="F6190" s="182">
        <f>Cartilha_GLOBAL!$F6190</f>
        <v>86.03</v>
      </c>
      <c r="G6190" s="108"/>
      <c r="H6190" s="107">
        <f t="shared" ref="H6190:H6253" si="385">IF(G6190=0,0,F6190)</f>
        <v>0</v>
      </c>
      <c r="I6190" s="143">
        <f t="shared" ref="I6190:I6253" si="386">IF(ISBLANK(G6190),0,IF(R6190=0,ROUND(G6190*H6190,2),IF(R6190="b",ROUNDDOWN(G6190*H6190,2),ROUNDUP(G6190*H6190,2))))</f>
        <v>0</v>
      </c>
      <c r="J6190" s="142"/>
      <c r="K6190" s="228"/>
      <c r="L6190" s="7" t="str">
        <f t="shared" ref="L6190:L6253" si="387">IF(K6190="X","x",IF(K6190="xx","x",IF(I6190&gt;0,"x","")))</f>
        <v/>
      </c>
      <c r="M6190" s="7" t="str">
        <f t="shared" ref="M6190:M6253" si="388">IF(K6190="X","x",IF(K6190="xx","x",IF(I6190&gt;0,"x","")))</f>
        <v/>
      </c>
      <c r="N6190" s="7" t="str">
        <f>Cartilha_GLOBAL!N6190</f>
        <v/>
      </c>
      <c r="O6190" s="144"/>
      <c r="Q6190" s="151"/>
      <c r="R6190" s="152">
        <v>0</v>
      </c>
      <c r="T6190" s="153">
        <f>IF(Cartilha_GLOBAL!R6190=0,0,IF(Cartilha_GLOBAL!R6190&gt;0,"c","b"))</f>
        <v>0</v>
      </c>
    </row>
    <row r="6191" ht="22.5" hidden="1" spans="1:20">
      <c r="A6191" s="158">
        <f>Cartilha_GLOBAL!A6191</f>
        <v>98568</v>
      </c>
      <c r="B6191" s="100" t="str">
        <f>Cartilha_GLOBAL!B6191</f>
        <v>SINAPI</v>
      </c>
      <c r="C6191" s="104" t="str">
        <f>Cartilha_GLOBAL!C6191</f>
        <v>PROTEÇÃO MECÂNICA DE SUPERFÍCIE VERTICAL COM ARGAMASSA DE CIMENTO E AREIA, TRAÇO 1:3, E=4CM. AF_06/2018</v>
      </c>
      <c r="D6191" s="94" t="str">
        <f>Cartilha_GLOBAL!D6191</f>
        <v>M2</v>
      </c>
      <c r="E6191" s="105">
        <f>Cartilha_GLOBAL!$E6191</f>
        <v>85.04</v>
      </c>
      <c r="F6191" s="182">
        <f>Cartilha_GLOBAL!$F6191</f>
        <v>104.38</v>
      </c>
      <c r="G6191" s="108"/>
      <c r="H6191" s="107">
        <f t="shared" si="385"/>
        <v>0</v>
      </c>
      <c r="I6191" s="143">
        <f t="shared" si="386"/>
        <v>0</v>
      </c>
      <c r="J6191" s="142"/>
      <c r="K6191" s="228"/>
      <c r="L6191" s="7" t="str">
        <f t="shared" si="387"/>
        <v/>
      </c>
      <c r="M6191" s="7" t="str">
        <f t="shared" si="388"/>
        <v/>
      </c>
      <c r="N6191" s="7" t="str">
        <f>Cartilha_GLOBAL!N6191</f>
        <v/>
      </c>
      <c r="O6191" s="144"/>
      <c r="Q6191" s="151"/>
      <c r="R6191" s="152">
        <v>0</v>
      </c>
      <c r="T6191" s="153">
        <f>IF(Cartilha_GLOBAL!R6191=0,0,IF(Cartilha_GLOBAL!R6191&gt;0,"c","b"))</f>
        <v>0</v>
      </c>
    </row>
    <row r="6192" ht="22.5" hidden="1" spans="1:20">
      <c r="A6192" s="158">
        <f>Cartilha_GLOBAL!A6192</f>
        <v>98569</v>
      </c>
      <c r="B6192" s="100" t="str">
        <f>Cartilha_GLOBAL!B6192</f>
        <v>SINAPI</v>
      </c>
      <c r="C6192" s="104" t="str">
        <f>Cartilha_GLOBAL!C6192</f>
        <v>PROTEÇÃO MECÂNICA DE SUPERFICIE HORIZONTAL COM ARGAMASSA DE CIMENTO E AREIA, TRAÇO 1:3, E=5CM. AF_06/2018</v>
      </c>
      <c r="D6192" s="94" t="str">
        <f>Cartilha_GLOBAL!D6192</f>
        <v>M2</v>
      </c>
      <c r="E6192" s="105">
        <f>Cartilha_GLOBAL!$E6192</f>
        <v>86.8</v>
      </c>
      <c r="F6192" s="182">
        <f>Cartilha_GLOBAL!$F6192</f>
        <v>106.54</v>
      </c>
      <c r="G6192" s="108"/>
      <c r="H6192" s="107">
        <f t="shared" si="385"/>
        <v>0</v>
      </c>
      <c r="I6192" s="143">
        <f t="shared" si="386"/>
        <v>0</v>
      </c>
      <c r="J6192" s="142"/>
      <c r="K6192" s="228"/>
      <c r="L6192" s="7" t="str">
        <f t="shared" si="387"/>
        <v/>
      </c>
      <c r="M6192" s="7" t="str">
        <f t="shared" si="388"/>
        <v/>
      </c>
      <c r="N6192" s="7" t="str">
        <f>Cartilha_GLOBAL!N6192</f>
        <v/>
      </c>
      <c r="O6192" s="144"/>
      <c r="Q6192" s="151"/>
      <c r="R6192" s="152">
        <v>0</v>
      </c>
      <c r="T6192" s="153">
        <f>IF(Cartilha_GLOBAL!R6192=0,0,IF(Cartilha_GLOBAL!R6192&gt;0,"c","b"))</f>
        <v>0</v>
      </c>
    </row>
    <row r="6193" ht="22.5" hidden="1" spans="1:20">
      <c r="A6193" s="158">
        <f>Cartilha_GLOBAL!A6193</f>
        <v>98570</v>
      </c>
      <c r="B6193" s="100" t="str">
        <f>Cartilha_GLOBAL!B6193</f>
        <v>SINAPI</v>
      </c>
      <c r="C6193" s="104" t="str">
        <f>Cartilha_GLOBAL!C6193</f>
        <v>PROTEÇÃO MECÂNICA DE SUPERFÍCIE VERTICAL COM ARGAMASSA DE CIMENTO E AREIA, TRAÇO 1:3, E=5CM. AF_06/2018</v>
      </c>
      <c r="D6193" s="94" t="str">
        <f>Cartilha_GLOBAL!D6193</f>
        <v>M2</v>
      </c>
      <c r="E6193" s="105">
        <f>Cartilha_GLOBAL!$E6193</f>
        <v>101.81</v>
      </c>
      <c r="F6193" s="182">
        <f>Cartilha_GLOBAL!$F6193</f>
        <v>124.96</v>
      </c>
      <c r="G6193" s="108"/>
      <c r="H6193" s="107">
        <f t="shared" si="385"/>
        <v>0</v>
      </c>
      <c r="I6193" s="143">
        <f t="shared" si="386"/>
        <v>0</v>
      </c>
      <c r="J6193" s="142"/>
      <c r="K6193" s="145"/>
      <c r="L6193" s="7" t="str">
        <f t="shared" si="387"/>
        <v/>
      </c>
      <c r="M6193" s="7" t="str">
        <f t="shared" si="388"/>
        <v/>
      </c>
      <c r="N6193" s="7" t="str">
        <f>Cartilha_GLOBAL!N6193</f>
        <v/>
      </c>
      <c r="O6193" s="144"/>
      <c r="Q6193" s="151"/>
      <c r="R6193" s="152">
        <v>0</v>
      </c>
      <c r="T6193" s="153">
        <f>IF(Cartilha_GLOBAL!R6193=0,0,IF(Cartilha_GLOBAL!R6193&gt;0,"c","b"))</f>
        <v>0</v>
      </c>
    </row>
    <row r="6194" ht="12.75" hidden="1" spans="1:20">
      <c r="A6194" s="158">
        <f>Cartilha_GLOBAL!A6194</f>
        <v>98571</v>
      </c>
      <c r="B6194" s="100" t="str">
        <f>Cartilha_GLOBAL!B6194</f>
        <v>SINAPI</v>
      </c>
      <c r="C6194" s="104" t="str">
        <f>Cartilha_GLOBAL!C6194</f>
        <v>PROTEÇÃO MECÂNICA DE SUPERFICIE HORIZONTAL COM CONCRETO 15 MPA, E=4CM. AF_06/2018</v>
      </c>
      <c r="D6194" s="94" t="str">
        <f>Cartilha_GLOBAL!D6194</f>
        <v>M2</v>
      </c>
      <c r="E6194" s="105">
        <f>Cartilha_GLOBAL!$E6194</f>
        <v>43.53</v>
      </c>
      <c r="F6194" s="182">
        <f>Cartilha_GLOBAL!$F6194</f>
        <v>53.43</v>
      </c>
      <c r="G6194" s="108"/>
      <c r="H6194" s="107">
        <f t="shared" si="385"/>
        <v>0</v>
      </c>
      <c r="I6194" s="143">
        <f t="shared" si="386"/>
        <v>0</v>
      </c>
      <c r="J6194" s="142"/>
      <c r="K6194" s="228"/>
      <c r="L6194" s="7" t="str">
        <f t="shared" si="387"/>
        <v/>
      </c>
      <c r="M6194" s="7" t="str">
        <f t="shared" si="388"/>
        <v/>
      </c>
      <c r="N6194" s="7" t="str">
        <f>Cartilha_GLOBAL!N6194</f>
        <v/>
      </c>
      <c r="O6194" s="144"/>
      <c r="Q6194" s="151"/>
      <c r="R6194" s="152">
        <v>0</v>
      </c>
      <c r="T6194" s="153">
        <f>IF(Cartilha_GLOBAL!R6194=0,0,IF(Cartilha_GLOBAL!R6194&gt;0,"c","b"))</f>
        <v>0</v>
      </c>
    </row>
    <row r="6195" ht="12.75" hidden="1" spans="1:20">
      <c r="A6195" s="158">
        <f>Cartilha_GLOBAL!A6195</f>
        <v>98572</v>
      </c>
      <c r="B6195" s="100" t="str">
        <f>Cartilha_GLOBAL!B6195</f>
        <v>SINAPI</v>
      </c>
      <c r="C6195" s="104" t="str">
        <f>Cartilha_GLOBAL!C6195</f>
        <v>PROTEÇÃO MECÂNICA DE SUPERFICIE HORIZONTAL COM CONCRETO 15 MPA, E=5CM. AF_06/2018</v>
      </c>
      <c r="D6195" s="94" t="str">
        <f>Cartilha_GLOBAL!D6195</f>
        <v>M2</v>
      </c>
      <c r="E6195" s="105">
        <f>Cartilha_GLOBAL!$E6195</f>
        <v>53.78</v>
      </c>
      <c r="F6195" s="182">
        <f>Cartilha_GLOBAL!$F6195</f>
        <v>66.01</v>
      </c>
      <c r="G6195" s="108"/>
      <c r="H6195" s="107">
        <f t="shared" si="385"/>
        <v>0</v>
      </c>
      <c r="I6195" s="143">
        <f t="shared" si="386"/>
        <v>0</v>
      </c>
      <c r="J6195" s="142"/>
      <c r="K6195" s="228"/>
      <c r="L6195" s="7" t="str">
        <f t="shared" si="387"/>
        <v/>
      </c>
      <c r="M6195" s="7" t="str">
        <f t="shared" si="388"/>
        <v/>
      </c>
      <c r="N6195" s="7" t="str">
        <f>Cartilha_GLOBAL!N6195</f>
        <v/>
      </c>
      <c r="O6195" s="144"/>
      <c r="Q6195" s="151"/>
      <c r="R6195" s="152">
        <v>0</v>
      </c>
      <c r="T6195" s="153">
        <f>IF(Cartilha_GLOBAL!R6195=0,0,IF(Cartilha_GLOBAL!R6195&gt;0,"c","b"))</f>
        <v>0</v>
      </c>
    </row>
    <row r="6196" ht="12.75" hidden="1" spans="1:20">
      <c r="A6196" s="158">
        <f>Cartilha_GLOBAL!A6196</f>
        <v>98573</v>
      </c>
      <c r="B6196" s="100" t="str">
        <f>Cartilha_GLOBAL!B6196</f>
        <v>SINAPI</v>
      </c>
      <c r="C6196" s="104" t="str">
        <f>Cartilha_GLOBAL!C6196</f>
        <v>PROTEÇÃO MECÂNICA DE SUPERFÍCIE VERTICAL COM CONCRETO 15 MPA, E=5CM. AF_06/2018</v>
      </c>
      <c r="D6196" s="94" t="str">
        <f>Cartilha_GLOBAL!D6196</f>
        <v>M2</v>
      </c>
      <c r="E6196" s="105">
        <f>Cartilha_GLOBAL!$E6196</f>
        <v>68.26</v>
      </c>
      <c r="F6196" s="182">
        <f>Cartilha_GLOBAL!$F6196</f>
        <v>83.78</v>
      </c>
      <c r="G6196" s="108"/>
      <c r="H6196" s="107">
        <f t="shared" si="385"/>
        <v>0</v>
      </c>
      <c r="I6196" s="143">
        <f t="shared" si="386"/>
        <v>0</v>
      </c>
      <c r="J6196" s="142"/>
      <c r="K6196" s="228"/>
      <c r="L6196" s="7" t="str">
        <f t="shared" si="387"/>
        <v/>
      </c>
      <c r="M6196" s="7" t="str">
        <f t="shared" si="388"/>
        <v/>
      </c>
      <c r="N6196" s="7" t="str">
        <f>Cartilha_GLOBAL!N6196</f>
        <v/>
      </c>
      <c r="O6196" s="144"/>
      <c r="Q6196" s="151"/>
      <c r="R6196" s="152">
        <v>0</v>
      </c>
      <c r="T6196" s="153">
        <f>IF(Cartilha_GLOBAL!R6196=0,0,IF(Cartilha_GLOBAL!R6196&gt;0,"c","b"))</f>
        <v>0</v>
      </c>
    </row>
    <row r="6197" ht="12.75" hidden="1" spans="1:20">
      <c r="A6197" s="154" t="str">
        <f>Cartilha_GLOBAL!A6197</f>
        <v>10.2.10</v>
      </c>
      <c r="B6197" s="100">
        <f>Cartilha_GLOBAL!B6197</f>
        <v>0</v>
      </c>
      <c r="C6197" s="161" t="str">
        <f>Cartilha_GLOBAL!C6197</f>
        <v>PEITORIL</v>
      </c>
      <c r="D6197" s="94">
        <f>Cartilha_GLOBAL!D6197</f>
        <v>0</v>
      </c>
      <c r="E6197" s="105">
        <f>Cartilha_GLOBAL!$E6197</f>
        <v>0</v>
      </c>
      <c r="F6197" s="182">
        <f>Cartilha_GLOBAL!$F6197</f>
        <v>0</v>
      </c>
      <c r="G6197" s="187"/>
      <c r="H6197" s="187">
        <f t="shared" si="385"/>
        <v>0</v>
      </c>
      <c r="I6197" s="188">
        <f t="shared" si="386"/>
        <v>0</v>
      </c>
      <c r="J6197" s="142"/>
      <c r="K6197" s="145" t="str">
        <f>IF(SUM(I6198:I6200)&gt;0,"xx","")</f>
        <v/>
      </c>
      <c r="L6197" s="7" t="str">
        <f t="shared" si="387"/>
        <v/>
      </c>
      <c r="M6197" s="7" t="str">
        <f t="shared" si="388"/>
        <v/>
      </c>
      <c r="N6197" s="7" t="str">
        <f>Cartilha_GLOBAL!N6197</f>
        <v/>
      </c>
      <c r="O6197" s="144"/>
      <c r="Q6197" s="151"/>
      <c r="R6197" s="152">
        <v>0</v>
      </c>
      <c r="T6197" s="153">
        <f>IF(Cartilha_GLOBAL!R6197=0,0,IF(Cartilha_GLOBAL!R6197&gt;0,"c","b"))</f>
        <v>0</v>
      </c>
    </row>
    <row r="6198" ht="22.5" hidden="1" spans="1:20">
      <c r="A6198" s="158">
        <f>Cartilha_GLOBAL!A6198</f>
        <v>101965</v>
      </c>
      <c r="B6198" s="100" t="str">
        <f>Cartilha_GLOBAL!B6198</f>
        <v>SINAPI</v>
      </c>
      <c r="C6198" s="104" t="str">
        <f>Cartilha_GLOBAL!C6198</f>
        <v>PEITORIL LINEAR EM GRANITO OU MÁRMORE, L = 15CM, COMPRIMENTO DE ATÉ 2M, ASSENTADO COM ARGAMASSA 1:6 COM ADITIVO. AF_11/2020</v>
      </c>
      <c r="D6198" s="94" t="str">
        <f>Cartilha_GLOBAL!D6198</f>
        <v>M</v>
      </c>
      <c r="E6198" s="105">
        <f>Cartilha_GLOBAL!$E6198</f>
        <v>158.63</v>
      </c>
      <c r="F6198" s="182">
        <f>Cartilha_GLOBAL!$F6198</f>
        <v>194.7</v>
      </c>
      <c r="G6198" s="108"/>
      <c r="H6198" s="107">
        <f t="shared" si="385"/>
        <v>0</v>
      </c>
      <c r="I6198" s="184">
        <f t="shared" si="386"/>
        <v>0</v>
      </c>
      <c r="J6198" s="142"/>
      <c r="K6198" s="228"/>
      <c r="L6198" s="7" t="str">
        <f t="shared" si="387"/>
        <v/>
      </c>
      <c r="M6198" s="7" t="str">
        <f t="shared" si="388"/>
        <v/>
      </c>
      <c r="N6198" s="7" t="str">
        <f>Cartilha_GLOBAL!N6198</f>
        <v/>
      </c>
      <c r="O6198" s="144"/>
      <c r="Q6198" s="151"/>
      <c r="R6198" s="152">
        <v>0</v>
      </c>
      <c r="T6198" s="153">
        <f>IF(Cartilha_GLOBAL!R6198=0,0,IF(Cartilha_GLOBAL!R6198&gt;0,"c","b"))</f>
        <v>0</v>
      </c>
    </row>
    <row r="6199" ht="22.5" hidden="1" spans="1:20">
      <c r="A6199" s="158">
        <f>Cartilha_GLOBAL!A6199</f>
        <v>101966</v>
      </c>
      <c r="B6199" s="100" t="str">
        <f>Cartilha_GLOBAL!B6199</f>
        <v>SINAPI</v>
      </c>
      <c r="C6199" s="104" t="str">
        <f>Cartilha_GLOBAL!C6199</f>
        <v>CHAPIM SOBRE MUROS LINEARES, EM GRANITO OU MÁRMORE, L = 25 CM, ASSENTADO COM ARGAMASSA 1:6 COM ADITIVO. AF_11/2020</v>
      </c>
      <c r="D6199" s="94" t="str">
        <f>Cartilha_GLOBAL!D6199</f>
        <v>M</v>
      </c>
      <c r="E6199" s="105">
        <f>Cartilha_GLOBAL!$E6199</f>
        <v>200.2</v>
      </c>
      <c r="F6199" s="182">
        <f>Cartilha_GLOBAL!$F6199</f>
        <v>245.73</v>
      </c>
      <c r="G6199" s="108"/>
      <c r="H6199" s="107">
        <f t="shared" si="385"/>
        <v>0</v>
      </c>
      <c r="I6199" s="184">
        <f t="shared" si="386"/>
        <v>0</v>
      </c>
      <c r="J6199" s="142"/>
      <c r="K6199" s="228"/>
      <c r="L6199" s="7" t="str">
        <f t="shared" si="387"/>
        <v/>
      </c>
      <c r="M6199" s="7" t="str">
        <f t="shared" si="388"/>
        <v/>
      </c>
      <c r="N6199" s="7" t="str">
        <f>Cartilha_GLOBAL!N6199</f>
        <v/>
      </c>
      <c r="O6199" s="144"/>
      <c r="Q6199" s="151"/>
      <c r="R6199" s="152">
        <v>0</v>
      </c>
      <c r="T6199" s="153">
        <f>IF(Cartilha_GLOBAL!R6199=0,0,IF(Cartilha_GLOBAL!R6199&gt;0,"c","b"))</f>
        <v>0</v>
      </c>
    </row>
    <row r="6200" ht="12.75" hidden="1" spans="1:20">
      <c r="A6200" s="158">
        <f>Cartilha_GLOBAL!A6200</f>
        <v>101979</v>
      </c>
      <c r="B6200" s="100" t="str">
        <f>Cartilha_GLOBAL!B6200</f>
        <v>SINAPI</v>
      </c>
      <c r="C6200" s="104" t="str">
        <f>Cartilha_GLOBAL!C6200</f>
        <v>CHAPIM (RUFO CAPA) EM AÇO GALVANIZADO, CORTE 33. AF_11/2020</v>
      </c>
      <c r="D6200" s="94" t="str">
        <f>Cartilha_GLOBAL!D6200</f>
        <v>M</v>
      </c>
      <c r="E6200" s="105">
        <f>Cartilha_GLOBAL!$E6200</f>
        <v>57.06</v>
      </c>
      <c r="F6200" s="182">
        <f>Cartilha_GLOBAL!$F6200</f>
        <v>70.04</v>
      </c>
      <c r="G6200" s="108"/>
      <c r="H6200" s="107">
        <f t="shared" si="385"/>
        <v>0</v>
      </c>
      <c r="I6200" s="184">
        <f t="shared" si="386"/>
        <v>0</v>
      </c>
      <c r="J6200" s="142"/>
      <c r="K6200" s="228"/>
      <c r="L6200" s="7" t="str">
        <f t="shared" si="387"/>
        <v/>
      </c>
      <c r="M6200" s="7" t="str">
        <f t="shared" si="388"/>
        <v/>
      </c>
      <c r="N6200" s="7" t="str">
        <f>Cartilha_GLOBAL!N6200</f>
        <v/>
      </c>
      <c r="O6200" s="144"/>
      <c r="Q6200" s="151"/>
      <c r="R6200" s="152">
        <v>0</v>
      </c>
      <c r="T6200" s="153">
        <f>IF(Cartilha_GLOBAL!R6200=0,0,IF(Cartilha_GLOBAL!R6200&gt;0,"c","b"))</f>
        <v>0</v>
      </c>
    </row>
    <row r="6201" ht="12.75" spans="1:20">
      <c r="A6201" s="154" t="str">
        <f>Cartilha_GLOBAL!A6201</f>
        <v>10.3</v>
      </c>
      <c r="B6201" s="100">
        <f>Cartilha_GLOBAL!B6201</f>
        <v>0</v>
      </c>
      <c r="C6201" s="161" t="str">
        <f>Cartilha_GLOBAL!C6201</f>
        <v>REVESTIMENTO DE PISOS</v>
      </c>
      <c r="D6201" s="156">
        <f>Cartilha_GLOBAL!D6201</f>
        <v>0</v>
      </c>
      <c r="E6201" s="105">
        <f>Cartilha_GLOBAL!$E6201</f>
        <v>0</v>
      </c>
      <c r="F6201" s="182">
        <f>Cartilha_GLOBAL!$F6201</f>
        <v>0</v>
      </c>
      <c r="G6201" s="187"/>
      <c r="H6201" s="187">
        <f t="shared" si="385"/>
        <v>0</v>
      </c>
      <c r="I6201" s="188">
        <f t="shared" si="386"/>
        <v>0</v>
      </c>
      <c r="J6201" s="142"/>
      <c r="K6201" s="145" t="str">
        <f>IF(SUM(I6202:I6387)&gt;0,"xx","")</f>
        <v>xx</v>
      </c>
      <c r="L6201" s="7" t="str">
        <f t="shared" si="387"/>
        <v>x</v>
      </c>
      <c r="M6201" s="7" t="str">
        <f t="shared" si="388"/>
        <v>x</v>
      </c>
      <c r="N6201" s="7" t="str">
        <f>Cartilha_GLOBAL!N6201</f>
        <v>x</v>
      </c>
      <c r="O6201" s="144"/>
      <c r="Q6201" s="151"/>
      <c r="R6201" s="152">
        <v>0</v>
      </c>
      <c r="T6201" s="153">
        <f>IF(Cartilha_GLOBAL!R6201=0,0,IF(Cartilha_GLOBAL!R6201&gt;0,"c","b"))</f>
        <v>0</v>
      </c>
    </row>
    <row r="6202" ht="12.75" hidden="1" spans="1:20">
      <c r="A6202" s="225" t="str">
        <f>Cartilha_GLOBAL!A6202</f>
        <v>10.3.1</v>
      </c>
      <c r="B6202" s="100">
        <f>Cartilha_GLOBAL!B6202</f>
        <v>0</v>
      </c>
      <c r="C6202" s="201" t="str">
        <f>Cartilha_GLOBAL!C6202</f>
        <v>MANUTENCAO / REPAROS - REVESTIMENTO DE PISOS</v>
      </c>
      <c r="D6202" s="94">
        <f>Cartilha_GLOBAL!D6202</f>
        <v>0</v>
      </c>
      <c r="E6202" s="105">
        <f>Cartilha_GLOBAL!$E6202</f>
        <v>0</v>
      </c>
      <c r="F6202" s="182">
        <f>Cartilha_GLOBAL!$F6202</f>
        <v>0</v>
      </c>
      <c r="G6202" s="187"/>
      <c r="H6202" s="187">
        <f t="shared" si="385"/>
        <v>0</v>
      </c>
      <c r="I6202" s="188">
        <f t="shared" si="386"/>
        <v>0</v>
      </c>
      <c r="J6202" s="142"/>
      <c r="K6202" s="145" t="str">
        <f>IF(SUM(I6202:I6202)&gt;0,"xx","")</f>
        <v/>
      </c>
      <c r="L6202" s="7" t="str">
        <f t="shared" si="387"/>
        <v/>
      </c>
      <c r="M6202" s="7" t="str">
        <f t="shared" si="388"/>
        <v/>
      </c>
      <c r="N6202" s="7" t="str">
        <f>Cartilha_GLOBAL!N6202</f>
        <v/>
      </c>
      <c r="O6202" s="144"/>
      <c r="Q6202" s="151"/>
      <c r="R6202" s="152">
        <v>0</v>
      </c>
      <c r="T6202" s="153">
        <f>IF(Cartilha_GLOBAL!R6202=0,0,IF(Cartilha_GLOBAL!R6202&gt;0,"c","b"))</f>
        <v>0</v>
      </c>
    </row>
    <row r="6203" ht="12.75" hidden="1" spans="1:20">
      <c r="A6203" s="154" t="str">
        <f>Cartilha_GLOBAL!A6203</f>
        <v>10.3.2</v>
      </c>
      <c r="B6203" s="100">
        <f>Cartilha_GLOBAL!B6203</f>
        <v>0</v>
      </c>
      <c r="C6203" s="161" t="str">
        <f>Cartilha_GLOBAL!C6203</f>
        <v>CONTRAPISO</v>
      </c>
      <c r="D6203" s="94">
        <f>Cartilha_GLOBAL!D6203</f>
        <v>0</v>
      </c>
      <c r="E6203" s="105">
        <f>Cartilha_GLOBAL!$E6203</f>
        <v>0</v>
      </c>
      <c r="F6203" s="182">
        <f>Cartilha_GLOBAL!$F6203</f>
        <v>0</v>
      </c>
      <c r="G6203" s="187"/>
      <c r="H6203" s="187">
        <f t="shared" si="385"/>
        <v>0</v>
      </c>
      <c r="I6203" s="188">
        <f t="shared" si="386"/>
        <v>0</v>
      </c>
      <c r="J6203" s="142"/>
      <c r="K6203" s="145" t="str">
        <f>IF(SUM(I6204:I6265)&gt;0,"xx","")</f>
        <v/>
      </c>
      <c r="L6203" s="7" t="str">
        <f t="shared" si="387"/>
        <v/>
      </c>
      <c r="M6203" s="7" t="str">
        <f t="shared" si="388"/>
        <v/>
      </c>
      <c r="N6203" s="7" t="str">
        <f>Cartilha_GLOBAL!N6203</f>
        <v/>
      </c>
      <c r="O6203" s="144"/>
      <c r="Q6203" s="151"/>
      <c r="R6203" s="152">
        <v>0</v>
      </c>
      <c r="T6203" s="153">
        <f>IF(Cartilha_GLOBAL!R6203=0,0,IF(Cartilha_GLOBAL!R6203&gt;0,"c","b"))</f>
        <v>0</v>
      </c>
    </row>
    <row r="6204" ht="33.75" hidden="1" spans="1:20">
      <c r="A6204" s="158">
        <f>Cartilha_GLOBAL!A6204</f>
        <v>94438</v>
      </c>
      <c r="B6204" s="100" t="str">
        <f>Cartilha_GLOBAL!B6204</f>
        <v>SINAPI</v>
      </c>
      <c r="C6204" s="104" t="str">
        <f>Cartilha_GLOBAL!C6204</f>
        <v>(COMPOSIÇÃO REPRESENTATIVA) DO SERVIÇO DE CONTRAPISO EM ARGAMASSA TRAÇO 1:4 (CIM E AREIA), EM BETONEIRA 400 L, ESPESSURA 3 CM ÁREAS SECAS E 3 CM ÁREAS MOLHADAS, PARA EDIFICAÇÃO HABITACIONAL UNIFAMILIAR (CASA) E EDIFICAÇÃO PÚBLICA PADRÃO. AF_11/2014</v>
      </c>
      <c r="D6204" s="94" t="str">
        <f>Cartilha_GLOBAL!D6204</f>
        <v>M2</v>
      </c>
      <c r="E6204" s="105">
        <f>Cartilha_GLOBAL!$E6204</f>
        <v>43.01</v>
      </c>
      <c r="F6204" s="182">
        <f>Cartilha_GLOBAL!$F6204</f>
        <v>52.79</v>
      </c>
      <c r="G6204" s="108"/>
      <c r="H6204" s="107">
        <f t="shared" si="385"/>
        <v>0</v>
      </c>
      <c r="I6204" s="184">
        <f t="shared" si="386"/>
        <v>0</v>
      </c>
      <c r="J6204" s="142"/>
      <c r="K6204" s="228"/>
      <c r="L6204" s="7" t="str">
        <f t="shared" si="387"/>
        <v/>
      </c>
      <c r="M6204" s="7" t="str">
        <f t="shared" si="388"/>
        <v/>
      </c>
      <c r="N6204" s="7" t="str">
        <f>Cartilha_GLOBAL!N6204</f>
        <v/>
      </c>
      <c r="O6204" s="144"/>
      <c r="Q6204" s="151"/>
      <c r="R6204" s="152">
        <v>0</v>
      </c>
      <c r="T6204" s="153">
        <f>IF(Cartilha_GLOBAL!R6204=0,0,IF(Cartilha_GLOBAL!R6204&gt;0,"c","b"))</f>
        <v>0</v>
      </c>
    </row>
    <row r="6205" ht="12.75" hidden="1" spans="1:20">
      <c r="A6205" s="158">
        <f>Cartilha_GLOBAL!A6205</f>
        <v>101748</v>
      </c>
      <c r="B6205" s="100" t="str">
        <f>Cartilha_GLOBAL!B6205</f>
        <v>SINAPI</v>
      </c>
      <c r="C6205" s="104" t="str">
        <f>Cartilha_GLOBAL!C6205</f>
        <v>PREPARO DE CONTRAPISO COM POLITRIZ. AF_09/2020</v>
      </c>
      <c r="D6205" s="94" t="str">
        <f>Cartilha_GLOBAL!D6205</f>
        <v>M2</v>
      </c>
      <c r="E6205" s="105">
        <f>Cartilha_GLOBAL!$E6205</f>
        <v>4.16</v>
      </c>
      <c r="F6205" s="182">
        <f>Cartilha_GLOBAL!$F6205</f>
        <v>5.11</v>
      </c>
      <c r="G6205" s="108"/>
      <c r="H6205" s="107">
        <f t="shared" si="385"/>
        <v>0</v>
      </c>
      <c r="I6205" s="184">
        <f t="shared" si="386"/>
        <v>0</v>
      </c>
      <c r="J6205" s="142"/>
      <c r="K6205" s="228"/>
      <c r="L6205" s="7" t="str">
        <f t="shared" si="387"/>
        <v/>
      </c>
      <c r="M6205" s="7" t="str">
        <f t="shared" si="388"/>
        <v/>
      </c>
      <c r="N6205" s="7" t="str">
        <f>Cartilha_GLOBAL!N6205</f>
        <v/>
      </c>
      <c r="O6205" s="144"/>
      <c r="Q6205" s="151"/>
      <c r="R6205" s="152">
        <v>0</v>
      </c>
      <c r="T6205" s="153">
        <f>IF(Cartilha_GLOBAL!R6205=0,0,IF(Cartilha_GLOBAL!R6205&gt;0,"c","b"))</f>
        <v>0</v>
      </c>
    </row>
    <row r="6206" ht="33.75" hidden="1" spans="1:20">
      <c r="A6206" s="158">
        <f>Cartilha_GLOBAL!A6206</f>
        <v>87620</v>
      </c>
      <c r="B6206" s="100" t="str">
        <f>Cartilha_GLOBAL!B6206</f>
        <v>SINAPI</v>
      </c>
      <c r="C6206" s="104" t="str">
        <f>Cartilha_GLOBAL!C6206</f>
        <v>CONTRAPISO EM ARGAMASSA TRAÇO 1:4 (CIMENTO E AREIA), PREPARO MECÂNICO COM BETONEIRA 400 L, APLICADO EM ÁREAS SECAS SOBRE LAJE, ADERIDO, ACABAMENTO NÃO REFORÇADO, ESPESSURA 2CM. AF_07/2021</v>
      </c>
      <c r="D6206" s="94" t="str">
        <f>Cartilha_GLOBAL!D6206</f>
        <v>M2</v>
      </c>
      <c r="E6206" s="105">
        <f>Cartilha_GLOBAL!$E6206</f>
        <v>30.24</v>
      </c>
      <c r="F6206" s="182">
        <f>Cartilha_GLOBAL!$F6206</f>
        <v>37.12</v>
      </c>
      <c r="G6206" s="108"/>
      <c r="H6206" s="107">
        <f t="shared" si="385"/>
        <v>0</v>
      </c>
      <c r="I6206" s="184">
        <f t="shared" si="386"/>
        <v>0</v>
      </c>
      <c r="J6206" s="142"/>
      <c r="K6206" s="228"/>
      <c r="L6206" s="7" t="str">
        <f t="shared" si="387"/>
        <v/>
      </c>
      <c r="M6206" s="7" t="str">
        <f t="shared" si="388"/>
        <v/>
      </c>
      <c r="N6206" s="7" t="str">
        <f>Cartilha_GLOBAL!N6206</f>
        <v/>
      </c>
      <c r="O6206" s="144"/>
      <c r="Q6206" s="151"/>
      <c r="R6206" s="152">
        <v>0</v>
      </c>
      <c r="T6206" s="153">
        <f>IF(Cartilha_GLOBAL!R6206=0,0,IF(Cartilha_GLOBAL!R6206&gt;0,"c","b"))</f>
        <v>0</v>
      </c>
    </row>
    <row r="6207" ht="22.5" hidden="1" spans="1:20">
      <c r="A6207" s="158">
        <f>Cartilha_GLOBAL!A6207</f>
        <v>87622</v>
      </c>
      <c r="B6207" s="100" t="str">
        <f>Cartilha_GLOBAL!B6207</f>
        <v>SINAPI</v>
      </c>
      <c r="C6207" s="104" t="str">
        <f>Cartilha_GLOBAL!C6207</f>
        <v>CONTRAPISO EM ARGAMASSA TRAÇO 1:4 (CIMENTO E AREIA), PREPARO MANUAL, APLICADO EM ÁREAS SECAS SOBRE LAJE, ADERIDO, ACABAMENTO NÃO REFORÇADO, ESPESSURA 2CM. AF_07/2021</v>
      </c>
      <c r="D6207" s="94" t="str">
        <f>Cartilha_GLOBAL!D6207</f>
        <v>M2</v>
      </c>
      <c r="E6207" s="105">
        <f>Cartilha_GLOBAL!$E6207</f>
        <v>34.9</v>
      </c>
      <c r="F6207" s="182">
        <f>Cartilha_GLOBAL!$F6207</f>
        <v>42.84</v>
      </c>
      <c r="G6207" s="108"/>
      <c r="H6207" s="107">
        <f t="shared" si="385"/>
        <v>0</v>
      </c>
      <c r="I6207" s="184">
        <f t="shared" si="386"/>
        <v>0</v>
      </c>
      <c r="J6207" s="142"/>
      <c r="K6207" s="228"/>
      <c r="L6207" s="7" t="str">
        <f t="shared" si="387"/>
        <v/>
      </c>
      <c r="M6207" s="7" t="str">
        <f t="shared" si="388"/>
        <v/>
      </c>
      <c r="N6207" s="7" t="str">
        <f>Cartilha_GLOBAL!N6207</f>
        <v/>
      </c>
      <c r="O6207" s="144"/>
      <c r="Q6207" s="151"/>
      <c r="R6207" s="152">
        <v>0</v>
      </c>
      <c r="T6207" s="153">
        <f>IF(Cartilha_GLOBAL!R6207=0,0,IF(Cartilha_GLOBAL!R6207&gt;0,"c","b"))</f>
        <v>0</v>
      </c>
    </row>
    <row r="6208" ht="33.75" hidden="1" spans="1:20">
      <c r="A6208" s="158">
        <f>Cartilha_GLOBAL!A6208</f>
        <v>87630</v>
      </c>
      <c r="B6208" s="100" t="str">
        <f>Cartilha_GLOBAL!B6208</f>
        <v>SINAPI</v>
      </c>
      <c r="C6208" s="104" t="str">
        <f>Cartilha_GLOBAL!C6208</f>
        <v>CONTRAPISO EM ARGAMASSA TRAÇO 1:4 (CIMENTO E AREIA), PREPARO MECÂNICO COM BETONEIRA 400 L, APLICADO EM ÁREAS SECAS SOBRE LAJE, ADERIDO, ACABAMENTO NÃO REFORÇADO, ESPESSURA 3CM. AF_07/2021</v>
      </c>
      <c r="D6208" s="94" t="str">
        <f>Cartilha_GLOBAL!D6208</f>
        <v>M2</v>
      </c>
      <c r="E6208" s="105">
        <f>Cartilha_GLOBAL!$E6208</f>
        <v>38.22</v>
      </c>
      <c r="F6208" s="182">
        <f>Cartilha_GLOBAL!$F6208</f>
        <v>46.91</v>
      </c>
      <c r="G6208" s="108"/>
      <c r="H6208" s="107">
        <f t="shared" si="385"/>
        <v>0</v>
      </c>
      <c r="I6208" s="184">
        <f t="shared" si="386"/>
        <v>0</v>
      </c>
      <c r="J6208" s="142"/>
      <c r="K6208" s="228"/>
      <c r="L6208" s="7" t="str">
        <f t="shared" si="387"/>
        <v/>
      </c>
      <c r="M6208" s="7" t="str">
        <f t="shared" si="388"/>
        <v/>
      </c>
      <c r="N6208" s="7" t="str">
        <f>Cartilha_GLOBAL!N6208</f>
        <v/>
      </c>
      <c r="O6208" s="144"/>
      <c r="Q6208" s="151"/>
      <c r="R6208" s="152">
        <v>0</v>
      </c>
      <c r="T6208" s="153">
        <f>IF(Cartilha_GLOBAL!R6208=0,0,IF(Cartilha_GLOBAL!R6208&gt;0,"c","b"))</f>
        <v>0</v>
      </c>
    </row>
    <row r="6209" ht="22.5" hidden="1" spans="1:20">
      <c r="A6209" s="158">
        <f>Cartilha_GLOBAL!A6209</f>
        <v>87632</v>
      </c>
      <c r="B6209" s="100" t="str">
        <f>Cartilha_GLOBAL!B6209</f>
        <v>SINAPI</v>
      </c>
      <c r="C6209" s="104" t="str">
        <f>Cartilha_GLOBAL!C6209</f>
        <v>CONTRAPISO EM ARGAMASSA TRAÇO 1:4 (CIMENTO E AREIA), PREPARO MANUAL, APLICADO EM ÁREAS SECAS SOBRE LAJE, ADERIDO, ACABAMENTO NÃO REFORÇADO, ESPESSURA 3CM. AF_07/2021</v>
      </c>
      <c r="D6209" s="94" t="str">
        <f>Cartilha_GLOBAL!D6209</f>
        <v>M2</v>
      </c>
      <c r="E6209" s="105">
        <f>Cartilha_GLOBAL!$E6209</f>
        <v>44.7</v>
      </c>
      <c r="F6209" s="182">
        <f>Cartilha_GLOBAL!$F6209</f>
        <v>54.86</v>
      </c>
      <c r="G6209" s="108"/>
      <c r="H6209" s="107">
        <f t="shared" si="385"/>
        <v>0</v>
      </c>
      <c r="I6209" s="184">
        <f t="shared" si="386"/>
        <v>0</v>
      </c>
      <c r="J6209" s="142"/>
      <c r="K6209" s="228"/>
      <c r="L6209" s="7" t="str">
        <f t="shared" si="387"/>
        <v/>
      </c>
      <c r="M6209" s="7" t="str">
        <f t="shared" si="388"/>
        <v/>
      </c>
      <c r="N6209" s="7" t="str">
        <f>Cartilha_GLOBAL!N6209</f>
        <v/>
      </c>
      <c r="O6209" s="144"/>
      <c r="Q6209" s="151"/>
      <c r="R6209" s="152">
        <v>0</v>
      </c>
      <c r="T6209" s="153">
        <f>IF(Cartilha_GLOBAL!R6209=0,0,IF(Cartilha_GLOBAL!R6209&gt;0,"c","b"))</f>
        <v>0</v>
      </c>
    </row>
    <row r="6210" ht="33.75" hidden="1" spans="1:20">
      <c r="A6210" s="158">
        <f>Cartilha_GLOBAL!A6210</f>
        <v>87640</v>
      </c>
      <c r="B6210" s="100" t="str">
        <f>Cartilha_GLOBAL!B6210</f>
        <v>SINAPI</v>
      </c>
      <c r="C6210" s="104" t="str">
        <f>Cartilha_GLOBAL!C6210</f>
        <v>CONTRAPISO EM ARGAMASSA TRAÇO 1:4 (CIMENTO E AREIA), PREPARO MECÂNICO COM BETONEIRA 400 L, APLICADO EM ÁREAS SECAS SOBRE LAJE, ADERIDO, ACABAMENTO NÃO REFORÇADO, ESPESSURA 4CM. AF_07/2021</v>
      </c>
      <c r="D6210" s="94" t="str">
        <f>Cartilha_GLOBAL!D6210</f>
        <v>M2</v>
      </c>
      <c r="E6210" s="105">
        <f>Cartilha_GLOBAL!$E6210</f>
        <v>44.79</v>
      </c>
      <c r="F6210" s="182">
        <f>Cartilha_GLOBAL!$F6210</f>
        <v>54.98</v>
      </c>
      <c r="G6210" s="108"/>
      <c r="H6210" s="107">
        <f t="shared" si="385"/>
        <v>0</v>
      </c>
      <c r="I6210" s="184">
        <f t="shared" si="386"/>
        <v>0</v>
      </c>
      <c r="J6210" s="142"/>
      <c r="K6210" s="228"/>
      <c r="L6210" s="7" t="str">
        <f t="shared" si="387"/>
        <v/>
      </c>
      <c r="M6210" s="7" t="str">
        <f t="shared" si="388"/>
        <v/>
      </c>
      <c r="N6210" s="7" t="str">
        <f>Cartilha_GLOBAL!N6210</f>
        <v/>
      </c>
      <c r="O6210" s="144"/>
      <c r="Q6210" s="151"/>
      <c r="R6210" s="152">
        <v>0</v>
      </c>
      <c r="T6210" s="153">
        <f>IF(Cartilha_GLOBAL!R6210=0,0,IF(Cartilha_GLOBAL!R6210&gt;0,"c","b"))</f>
        <v>0</v>
      </c>
    </row>
    <row r="6211" ht="22.5" hidden="1" spans="1:20">
      <c r="A6211" s="158">
        <f>Cartilha_GLOBAL!A6211</f>
        <v>87642</v>
      </c>
      <c r="B6211" s="100" t="str">
        <f>Cartilha_GLOBAL!B6211</f>
        <v>SINAPI</v>
      </c>
      <c r="C6211" s="104" t="str">
        <f>Cartilha_GLOBAL!C6211</f>
        <v>CONTRAPISO EM ARGAMASSA TRAÇO 1:4 (CIMENTO E AREIA), PREPARO MANUAL, APLICADO EM ÁREAS SECAS SOBRE LAJE, ADERIDO, ACABAMENTO NÃO REFORÇADO, ESPESSURA 4CM. AF_07/2021</v>
      </c>
      <c r="D6211" s="94" t="str">
        <f>Cartilha_GLOBAL!D6211</f>
        <v>M2</v>
      </c>
      <c r="E6211" s="105">
        <f>Cartilha_GLOBAL!$E6211</f>
        <v>52.75</v>
      </c>
      <c r="F6211" s="182">
        <f>Cartilha_GLOBAL!$F6211</f>
        <v>64.75</v>
      </c>
      <c r="G6211" s="108"/>
      <c r="H6211" s="107">
        <f t="shared" si="385"/>
        <v>0</v>
      </c>
      <c r="I6211" s="184">
        <f t="shared" si="386"/>
        <v>0</v>
      </c>
      <c r="J6211" s="142"/>
      <c r="K6211" s="228"/>
      <c r="L6211" s="7" t="str">
        <f t="shared" si="387"/>
        <v/>
      </c>
      <c r="M6211" s="7" t="str">
        <f t="shared" si="388"/>
        <v/>
      </c>
      <c r="N6211" s="7" t="str">
        <f>Cartilha_GLOBAL!N6211</f>
        <v/>
      </c>
      <c r="O6211" s="144"/>
      <c r="Q6211" s="151"/>
      <c r="R6211" s="152">
        <v>0</v>
      </c>
      <c r="T6211" s="153">
        <f>IF(Cartilha_GLOBAL!R6211=0,0,IF(Cartilha_GLOBAL!R6211&gt;0,"c","b"))</f>
        <v>0</v>
      </c>
    </row>
    <row r="6212" ht="33.75" hidden="1" spans="1:20">
      <c r="A6212" s="158">
        <f>Cartilha_GLOBAL!A6212</f>
        <v>87680</v>
      </c>
      <c r="B6212" s="100" t="str">
        <f>Cartilha_GLOBAL!B6212</f>
        <v>SINAPI</v>
      </c>
      <c r="C6212" s="104" t="str">
        <f>Cartilha_GLOBAL!C6212</f>
        <v>CONTRAPISO EM ARGAMASSA TRAÇO 1:4 (CIMENTO E AREIA), PREPARO MECÂNICO COM BETONEIRA 400 L, APLICADO EM ÁREAS SECAS SOBRE LAJE, NÃO ADERIDO, ACABAMENTO NÃO REFORÇADO, ESPESSURA 4CM. AF_07/2021</v>
      </c>
      <c r="D6212" s="94" t="str">
        <f>Cartilha_GLOBAL!D6212</f>
        <v>M2</v>
      </c>
      <c r="E6212" s="105">
        <f>Cartilha_GLOBAL!$E6212</f>
        <v>39.99</v>
      </c>
      <c r="F6212" s="182">
        <f>Cartilha_GLOBAL!$F6212</f>
        <v>49.08</v>
      </c>
      <c r="G6212" s="108"/>
      <c r="H6212" s="107">
        <f t="shared" si="385"/>
        <v>0</v>
      </c>
      <c r="I6212" s="184">
        <f t="shared" si="386"/>
        <v>0</v>
      </c>
      <c r="J6212" s="142"/>
      <c r="K6212" s="228"/>
      <c r="L6212" s="7" t="str">
        <f t="shared" si="387"/>
        <v/>
      </c>
      <c r="M6212" s="7" t="str">
        <f t="shared" si="388"/>
        <v/>
      </c>
      <c r="N6212" s="7" t="str">
        <f>Cartilha_GLOBAL!N6212</f>
        <v/>
      </c>
      <c r="O6212" s="144"/>
      <c r="Q6212" s="151"/>
      <c r="R6212" s="152">
        <v>0</v>
      </c>
      <c r="T6212" s="153">
        <f>IF(Cartilha_GLOBAL!R6212=0,0,IF(Cartilha_GLOBAL!R6212&gt;0,"c","b"))</f>
        <v>0</v>
      </c>
    </row>
    <row r="6213" ht="22.5" hidden="1" spans="1:20">
      <c r="A6213" s="158">
        <f>Cartilha_GLOBAL!A6213</f>
        <v>87682</v>
      </c>
      <c r="B6213" s="100" t="str">
        <f>Cartilha_GLOBAL!B6213</f>
        <v>SINAPI</v>
      </c>
      <c r="C6213" s="104" t="str">
        <f>Cartilha_GLOBAL!C6213</f>
        <v>CONTRAPISO EM ARGAMASSA TRAÇO 1:4 (CIMENTO E AREIA), PREPARO MANUAL, APLICADO EM ÁREAS SECAS SOBRE LAJE, NÃO ADERIDO, ACABAMENTO NÃO REFORÇADO, ESPESSURA 4CM. AF_07/2021</v>
      </c>
      <c r="D6213" s="94" t="str">
        <f>Cartilha_GLOBAL!D6213</f>
        <v>M2</v>
      </c>
      <c r="E6213" s="105">
        <f>Cartilha_GLOBAL!$E6213</f>
        <v>47.95</v>
      </c>
      <c r="F6213" s="182">
        <f>Cartilha_GLOBAL!$F6213</f>
        <v>58.85</v>
      </c>
      <c r="G6213" s="108"/>
      <c r="H6213" s="107">
        <f t="shared" si="385"/>
        <v>0</v>
      </c>
      <c r="I6213" s="184">
        <f t="shared" si="386"/>
        <v>0</v>
      </c>
      <c r="J6213" s="142"/>
      <c r="K6213" s="228"/>
      <c r="L6213" s="7" t="str">
        <f t="shared" si="387"/>
        <v/>
      </c>
      <c r="M6213" s="7" t="str">
        <f t="shared" si="388"/>
        <v/>
      </c>
      <c r="N6213" s="7" t="str">
        <f>Cartilha_GLOBAL!N6213</f>
        <v/>
      </c>
      <c r="O6213" s="144"/>
      <c r="Q6213" s="151"/>
      <c r="R6213" s="152">
        <v>0</v>
      </c>
      <c r="T6213" s="153">
        <f>IF(Cartilha_GLOBAL!R6213=0,0,IF(Cartilha_GLOBAL!R6213&gt;0,"c","b"))</f>
        <v>0</v>
      </c>
    </row>
    <row r="6214" ht="33.75" hidden="1" spans="1:20">
      <c r="A6214" s="158">
        <f>Cartilha_GLOBAL!A6214</f>
        <v>87690</v>
      </c>
      <c r="B6214" s="100" t="str">
        <f>Cartilha_GLOBAL!B6214</f>
        <v>SINAPI</v>
      </c>
      <c r="C6214" s="104" t="str">
        <f>Cartilha_GLOBAL!C6214</f>
        <v>CONTRAPISO EM ARGAMASSA TRAÇO 1:4 (CIMENTO E AREIA), PREPARO MECÂNICO COM BETONEIRA 400 L, APLICADO EM ÁREAS SECAS SOBRE LAJE, NÃO ADERIDO, ACABAMENTO NÃO REFORÇADO, ESPESSURA 5CM. AF_07/2021</v>
      </c>
      <c r="D6214" s="94" t="str">
        <f>Cartilha_GLOBAL!D6214</f>
        <v>M2</v>
      </c>
      <c r="E6214" s="105">
        <f>Cartilha_GLOBAL!$E6214</f>
        <v>45.82</v>
      </c>
      <c r="F6214" s="182">
        <f>Cartilha_GLOBAL!$F6214</f>
        <v>56.24</v>
      </c>
      <c r="G6214" s="108"/>
      <c r="H6214" s="107">
        <f t="shared" si="385"/>
        <v>0</v>
      </c>
      <c r="I6214" s="184">
        <f t="shared" si="386"/>
        <v>0</v>
      </c>
      <c r="J6214" s="142"/>
      <c r="K6214" s="228"/>
      <c r="L6214" s="7" t="str">
        <f t="shared" si="387"/>
        <v/>
      </c>
      <c r="M6214" s="7" t="str">
        <f t="shared" si="388"/>
        <v/>
      </c>
      <c r="N6214" s="7" t="str">
        <f>Cartilha_GLOBAL!N6214</f>
        <v/>
      </c>
      <c r="O6214" s="144"/>
      <c r="Q6214" s="151"/>
      <c r="R6214" s="152">
        <v>0</v>
      </c>
      <c r="T6214" s="153">
        <f>IF(Cartilha_GLOBAL!R6214=0,0,IF(Cartilha_GLOBAL!R6214&gt;0,"c","b"))</f>
        <v>0</v>
      </c>
    </row>
    <row r="6215" ht="22.5" hidden="1" spans="1:20">
      <c r="A6215" s="158">
        <f>Cartilha_GLOBAL!A6215</f>
        <v>87692</v>
      </c>
      <c r="B6215" s="100" t="str">
        <f>Cartilha_GLOBAL!B6215</f>
        <v>SINAPI</v>
      </c>
      <c r="C6215" s="104" t="str">
        <f>Cartilha_GLOBAL!C6215</f>
        <v>CONTRAPISO EM ARGAMASSA TRAÇO 1:4 (CIMENTO E AREIA), PREPARO MANUAL, APLICADO EM ÁREAS SECAS SOBRE LAJE, NÃO ADERIDO, ACABAMENTO NÃO REFORÇADO, ESPESSURA 5CM. AF_07/2021</v>
      </c>
      <c r="D6215" s="94" t="str">
        <f>Cartilha_GLOBAL!D6215</f>
        <v>M2</v>
      </c>
      <c r="E6215" s="105">
        <f>Cartilha_GLOBAL!$E6215</f>
        <v>54.95</v>
      </c>
      <c r="F6215" s="182">
        <f>Cartilha_GLOBAL!$F6215</f>
        <v>67.45</v>
      </c>
      <c r="G6215" s="108"/>
      <c r="H6215" s="107">
        <f t="shared" si="385"/>
        <v>0</v>
      </c>
      <c r="I6215" s="184">
        <f t="shared" si="386"/>
        <v>0</v>
      </c>
      <c r="J6215" s="142"/>
      <c r="K6215" s="228"/>
      <c r="L6215" s="7" t="str">
        <f t="shared" si="387"/>
        <v/>
      </c>
      <c r="M6215" s="7" t="str">
        <f t="shared" si="388"/>
        <v/>
      </c>
      <c r="N6215" s="7" t="str">
        <f>Cartilha_GLOBAL!N6215</f>
        <v/>
      </c>
      <c r="O6215" s="144"/>
      <c r="Q6215" s="151"/>
      <c r="R6215" s="152">
        <v>0</v>
      </c>
      <c r="T6215" s="153">
        <f>IF(Cartilha_GLOBAL!R6215=0,0,IF(Cartilha_GLOBAL!R6215&gt;0,"c","b"))</f>
        <v>0</v>
      </c>
    </row>
    <row r="6216" ht="33.75" hidden="1" spans="1:20">
      <c r="A6216" s="158">
        <f>Cartilha_GLOBAL!A6216</f>
        <v>87700</v>
      </c>
      <c r="B6216" s="100" t="str">
        <f>Cartilha_GLOBAL!B6216</f>
        <v>SINAPI</v>
      </c>
      <c r="C6216" s="104" t="str">
        <f>Cartilha_GLOBAL!C6216</f>
        <v>CONTRAPISO EM ARGAMASSA TRAÇO 1:4 (CIMENTO E AREIA), PREPARO MECÂNICO COM BETONEIRA 400 L, APLICADO EM ÁREAS SECAS SOBRE LAJE, NÃO ADERIDO, ACABAMENTO NÃO REFORÇADO, ESPESSURA 6CM. AF_07/2021</v>
      </c>
      <c r="D6216" s="94" t="str">
        <f>Cartilha_GLOBAL!D6216</f>
        <v>M2</v>
      </c>
      <c r="E6216" s="105">
        <f>Cartilha_GLOBAL!$E6216</f>
        <v>49.4</v>
      </c>
      <c r="F6216" s="182">
        <f>Cartilha_GLOBAL!$F6216</f>
        <v>60.63</v>
      </c>
      <c r="G6216" s="108"/>
      <c r="H6216" s="107">
        <f t="shared" si="385"/>
        <v>0</v>
      </c>
      <c r="I6216" s="184">
        <f t="shared" si="386"/>
        <v>0</v>
      </c>
      <c r="J6216" s="142"/>
      <c r="K6216" s="228"/>
      <c r="L6216" s="7" t="str">
        <f t="shared" si="387"/>
        <v/>
      </c>
      <c r="M6216" s="7" t="str">
        <f t="shared" si="388"/>
        <v/>
      </c>
      <c r="N6216" s="7" t="str">
        <f>Cartilha_GLOBAL!N6216</f>
        <v/>
      </c>
      <c r="O6216" s="144"/>
      <c r="Q6216" s="151"/>
      <c r="R6216" s="152">
        <v>0</v>
      </c>
      <c r="T6216" s="153">
        <f>IF(Cartilha_GLOBAL!R6216=0,0,IF(Cartilha_GLOBAL!R6216&gt;0,"c","b"))</f>
        <v>0</v>
      </c>
    </row>
    <row r="6217" ht="22.5" hidden="1" spans="1:20">
      <c r="A6217" s="158">
        <f>Cartilha_GLOBAL!A6217</f>
        <v>87702</v>
      </c>
      <c r="B6217" s="100" t="str">
        <f>Cartilha_GLOBAL!B6217</f>
        <v>SINAPI</v>
      </c>
      <c r="C6217" s="104" t="str">
        <f>Cartilha_GLOBAL!C6217</f>
        <v>CONTRAPISO EM ARGAMASSA TRAÇO 1:4 (CIMENTO E AREIA), PREPARO MANUAL, APLICADO EM ÁREAS SECAS SOBRE LAJE, NÃO ADERIDO, ACABAMENTO NÃO REFORÇADO, ESPESSURA 6CM. AF_07/2021</v>
      </c>
      <c r="D6217" s="94" t="str">
        <f>Cartilha_GLOBAL!D6217</f>
        <v>M2</v>
      </c>
      <c r="E6217" s="105">
        <f>Cartilha_GLOBAL!$E6217</f>
        <v>59.34</v>
      </c>
      <c r="F6217" s="182">
        <f>Cartilha_GLOBAL!$F6217</f>
        <v>72.83</v>
      </c>
      <c r="G6217" s="108"/>
      <c r="H6217" s="107">
        <f t="shared" si="385"/>
        <v>0</v>
      </c>
      <c r="I6217" s="184">
        <f t="shared" si="386"/>
        <v>0</v>
      </c>
      <c r="J6217" s="142"/>
      <c r="K6217" s="228"/>
      <c r="L6217" s="7" t="str">
        <f t="shared" si="387"/>
        <v/>
      </c>
      <c r="M6217" s="7" t="str">
        <f t="shared" si="388"/>
        <v/>
      </c>
      <c r="N6217" s="7" t="str">
        <f>Cartilha_GLOBAL!N6217</f>
        <v/>
      </c>
      <c r="O6217" s="144"/>
      <c r="Q6217" s="151"/>
      <c r="R6217" s="152">
        <v>0</v>
      </c>
      <c r="T6217" s="153">
        <f>IF(Cartilha_GLOBAL!R6217=0,0,IF(Cartilha_GLOBAL!R6217&gt;0,"c","b"))</f>
        <v>0</v>
      </c>
    </row>
    <row r="6218" ht="33.75" hidden="1" spans="1:20">
      <c r="A6218" s="158">
        <f>Cartilha_GLOBAL!A6218</f>
        <v>87735</v>
      </c>
      <c r="B6218" s="100" t="str">
        <f>Cartilha_GLOBAL!B6218</f>
        <v>SINAPI</v>
      </c>
      <c r="C6218" s="104" t="str">
        <f>Cartilha_GLOBAL!C6218</f>
        <v>CONTRAPISO EM ARGAMASSA TRAÇO 1:4 (CIMENTO E AREIA), PREPARO MECÂNICO COM BETONEIRA 400 L, APLICADO EM ÁREAS MOLHADAS SOBRE LAJE, ADERIDO, ACABAMENTO NÃO REFORÇADO, ESPESSURA 2CM. AF_07/2021</v>
      </c>
      <c r="D6218" s="94" t="str">
        <f>Cartilha_GLOBAL!D6218</f>
        <v>M2</v>
      </c>
      <c r="E6218" s="105">
        <f>Cartilha_GLOBAL!$E6218</f>
        <v>44.46</v>
      </c>
      <c r="F6218" s="182">
        <f>Cartilha_GLOBAL!$F6218</f>
        <v>54.57</v>
      </c>
      <c r="G6218" s="108"/>
      <c r="H6218" s="107">
        <f t="shared" si="385"/>
        <v>0</v>
      </c>
      <c r="I6218" s="184">
        <f t="shared" si="386"/>
        <v>0</v>
      </c>
      <c r="J6218" s="142"/>
      <c r="K6218" s="228"/>
      <c r="L6218" s="7" t="str">
        <f t="shared" si="387"/>
        <v/>
      </c>
      <c r="M6218" s="7" t="str">
        <f t="shared" si="388"/>
        <v/>
      </c>
      <c r="N6218" s="7" t="str">
        <f>Cartilha_GLOBAL!N6218</f>
        <v/>
      </c>
      <c r="O6218" s="144"/>
      <c r="Q6218" s="151"/>
      <c r="R6218" s="152">
        <v>0</v>
      </c>
      <c r="T6218" s="153">
        <f>IF(Cartilha_GLOBAL!R6218=0,0,IF(Cartilha_GLOBAL!R6218&gt;0,"c","b"))</f>
        <v>0</v>
      </c>
    </row>
    <row r="6219" ht="22.5" hidden="1" spans="1:20">
      <c r="A6219" s="158">
        <f>Cartilha_GLOBAL!A6219</f>
        <v>87737</v>
      </c>
      <c r="B6219" s="100" t="str">
        <f>Cartilha_GLOBAL!B6219</f>
        <v>SINAPI</v>
      </c>
      <c r="C6219" s="104" t="str">
        <f>Cartilha_GLOBAL!C6219</f>
        <v>CONTRAPISO EM ARGAMASSA TRAÇO 1:4 (CIMENTO E AREIA), PREPARO MANUAL, APLICADO EM ÁREAS MOLHADAS SOBRE LAJE, ADERIDO, ACABAMENTO NÃO REFORÇADO, ESPESSURA 2CM. AF_07/2021</v>
      </c>
      <c r="D6219" s="94" t="str">
        <f>Cartilha_GLOBAL!D6219</f>
        <v>M2</v>
      </c>
      <c r="E6219" s="105">
        <f>Cartilha_GLOBAL!$E6219</f>
        <v>49.12</v>
      </c>
      <c r="F6219" s="182">
        <f>Cartilha_GLOBAL!$F6219</f>
        <v>60.29</v>
      </c>
      <c r="G6219" s="108"/>
      <c r="H6219" s="107">
        <f t="shared" si="385"/>
        <v>0</v>
      </c>
      <c r="I6219" s="184">
        <f t="shared" si="386"/>
        <v>0</v>
      </c>
      <c r="J6219" s="142"/>
      <c r="K6219" s="228"/>
      <c r="L6219" s="7" t="str">
        <f t="shared" si="387"/>
        <v/>
      </c>
      <c r="M6219" s="7" t="str">
        <f t="shared" si="388"/>
        <v/>
      </c>
      <c r="N6219" s="7" t="str">
        <f>Cartilha_GLOBAL!N6219</f>
        <v/>
      </c>
      <c r="O6219" s="144"/>
      <c r="Q6219" s="151"/>
      <c r="R6219" s="152">
        <v>0</v>
      </c>
      <c r="T6219" s="153">
        <f>IF(Cartilha_GLOBAL!R6219=0,0,IF(Cartilha_GLOBAL!R6219&gt;0,"c","b"))</f>
        <v>0</v>
      </c>
    </row>
    <row r="6220" ht="33.75" hidden="1" spans="1:20">
      <c r="A6220" s="158">
        <f>Cartilha_GLOBAL!A6220</f>
        <v>87745</v>
      </c>
      <c r="B6220" s="100" t="str">
        <f>Cartilha_GLOBAL!B6220</f>
        <v>SINAPI</v>
      </c>
      <c r="C6220" s="104" t="str">
        <f>Cartilha_GLOBAL!C6220</f>
        <v>CONTRAPISO EM ARGAMASSA TRAÇO 1:4 (CIMENTO E AREIA), PREPARO MECÂNICO COM BETONEIRA 400 L, APLICADO EM ÁREAS MOLHADAS SOBRE LAJE, ADERIDO, ACABAMENTO NÃO REFORÇADO, ESPESSURA 3CM. AF_07/2021</v>
      </c>
      <c r="D6220" s="94" t="str">
        <f>Cartilha_GLOBAL!D6220</f>
        <v>M2</v>
      </c>
      <c r="E6220" s="105">
        <f>Cartilha_GLOBAL!$E6220</f>
        <v>52.46</v>
      </c>
      <c r="F6220" s="182">
        <f>Cartilha_GLOBAL!$F6220</f>
        <v>64.39</v>
      </c>
      <c r="G6220" s="108"/>
      <c r="H6220" s="107">
        <f t="shared" si="385"/>
        <v>0</v>
      </c>
      <c r="I6220" s="184">
        <f t="shared" si="386"/>
        <v>0</v>
      </c>
      <c r="J6220" s="142"/>
      <c r="K6220" s="228"/>
      <c r="L6220" s="7" t="str">
        <f t="shared" si="387"/>
        <v/>
      </c>
      <c r="M6220" s="7" t="str">
        <f t="shared" si="388"/>
        <v/>
      </c>
      <c r="N6220" s="7" t="str">
        <f>Cartilha_GLOBAL!N6220</f>
        <v/>
      </c>
      <c r="O6220" s="144"/>
      <c r="Q6220" s="151"/>
      <c r="R6220" s="152">
        <v>0</v>
      </c>
      <c r="T6220" s="153">
        <f>IF(Cartilha_GLOBAL!R6220=0,0,IF(Cartilha_GLOBAL!R6220&gt;0,"c","b"))</f>
        <v>0</v>
      </c>
    </row>
    <row r="6221" ht="22.5" hidden="1" spans="1:20">
      <c r="A6221" s="158">
        <f>Cartilha_GLOBAL!A6221</f>
        <v>87747</v>
      </c>
      <c r="B6221" s="100" t="str">
        <f>Cartilha_GLOBAL!B6221</f>
        <v>SINAPI</v>
      </c>
      <c r="C6221" s="104" t="str">
        <f>Cartilha_GLOBAL!C6221</f>
        <v>CONTRAPISO EM ARGAMASSA TRAÇO 1:4 (CIMENTO E AREIA), PREPARO MANUAL, APLICADO EM ÁREAS MOLHADAS SOBRE LAJE, ADERIDO, ACABAMENTO NÃO REFORÇADO, ESPESSURA 3CM. AF_07/2021</v>
      </c>
      <c r="D6221" s="94" t="str">
        <f>Cartilha_GLOBAL!D6221</f>
        <v>M2</v>
      </c>
      <c r="E6221" s="105">
        <f>Cartilha_GLOBAL!$E6221</f>
        <v>58.94</v>
      </c>
      <c r="F6221" s="182">
        <f>Cartilha_GLOBAL!$F6221</f>
        <v>72.34</v>
      </c>
      <c r="G6221" s="108"/>
      <c r="H6221" s="107">
        <f t="shared" si="385"/>
        <v>0</v>
      </c>
      <c r="I6221" s="184">
        <f t="shared" si="386"/>
        <v>0</v>
      </c>
      <c r="J6221" s="142"/>
      <c r="K6221" s="228"/>
      <c r="L6221" s="7" t="str">
        <f t="shared" si="387"/>
        <v/>
      </c>
      <c r="M6221" s="7" t="str">
        <f t="shared" si="388"/>
        <v/>
      </c>
      <c r="N6221" s="7" t="str">
        <f>Cartilha_GLOBAL!N6221</f>
        <v/>
      </c>
      <c r="O6221" s="144"/>
      <c r="Q6221" s="151"/>
      <c r="R6221" s="152">
        <v>0</v>
      </c>
      <c r="T6221" s="153">
        <f>IF(Cartilha_GLOBAL!R6221=0,0,IF(Cartilha_GLOBAL!R6221&gt;0,"c","b"))</f>
        <v>0</v>
      </c>
    </row>
    <row r="6222" ht="12.75" hidden="1" spans="1:20">
      <c r="A6222" s="158">
        <f>Cartilha_GLOBAL!A6222</f>
        <v>98553</v>
      </c>
      <c r="B6222" s="100" t="str">
        <f>Cartilha_GLOBAL!B6222</f>
        <v>SINAPI</v>
      </c>
      <c r="C6222" s="104" t="str">
        <f>Cartilha_GLOBAL!C6222</f>
        <v>IMPERMEABILIZAÇÃO DE SUPERFÍCIE COM MEMBRANA À BASE DE POLIURETANO, 2 DEMÃOS. AF_06/2018</v>
      </c>
      <c r="D6222" s="94" t="str">
        <f>Cartilha_GLOBAL!D6222</f>
        <v>M2</v>
      </c>
      <c r="E6222" s="105">
        <f>Cartilha_GLOBAL!$E6222</f>
        <v>134.3</v>
      </c>
      <c r="F6222" s="182">
        <f>Cartilha_GLOBAL!$F6222</f>
        <v>164.84</v>
      </c>
      <c r="G6222" s="108"/>
      <c r="H6222" s="107">
        <f t="shared" si="385"/>
        <v>0</v>
      </c>
      <c r="I6222" s="143">
        <f t="shared" si="386"/>
        <v>0</v>
      </c>
      <c r="J6222" s="142"/>
      <c r="K6222" s="228"/>
      <c r="L6222" s="7" t="str">
        <f t="shared" si="387"/>
        <v/>
      </c>
      <c r="M6222" s="7" t="str">
        <f t="shared" si="388"/>
        <v/>
      </c>
      <c r="N6222" s="7" t="str">
        <f>Cartilha_GLOBAL!N6222</f>
        <v/>
      </c>
      <c r="O6222" s="144"/>
      <c r="Q6222" s="151"/>
      <c r="R6222" s="152">
        <v>0</v>
      </c>
      <c r="T6222" s="153">
        <f>IF(Cartilha_GLOBAL!R6222=0,0,IF(Cartilha_GLOBAL!R6222&gt;0,"c","b"))</f>
        <v>0</v>
      </c>
    </row>
    <row r="6223" ht="22.5" hidden="1" spans="1:20">
      <c r="A6223" s="158">
        <f>Cartilha_GLOBAL!A6223</f>
        <v>98554</v>
      </c>
      <c r="B6223" s="100" t="str">
        <f>Cartilha_GLOBAL!B6223</f>
        <v>SINAPI</v>
      </c>
      <c r="C6223" s="104" t="str">
        <f>Cartilha_GLOBAL!C6223</f>
        <v>IMPERMEABILIZAÇÃO DE SUPERFÍCIE COM MEMBRANA À BASE DE RESINA ACRÍLICA, 3 DEMÃOS. AF_06/2018</v>
      </c>
      <c r="D6223" s="94" t="str">
        <f>Cartilha_GLOBAL!D6223</f>
        <v>M2</v>
      </c>
      <c r="E6223" s="105">
        <f>Cartilha_GLOBAL!$E6223</f>
        <v>48.91</v>
      </c>
      <c r="F6223" s="182">
        <f>Cartilha_GLOBAL!$F6223</f>
        <v>60.03</v>
      </c>
      <c r="G6223" s="108"/>
      <c r="H6223" s="107">
        <f t="shared" si="385"/>
        <v>0</v>
      </c>
      <c r="I6223" s="143">
        <f t="shared" si="386"/>
        <v>0</v>
      </c>
      <c r="J6223" s="142"/>
      <c r="K6223" s="228"/>
      <c r="L6223" s="7" t="str">
        <f t="shared" si="387"/>
        <v/>
      </c>
      <c r="M6223" s="7" t="str">
        <f t="shared" si="388"/>
        <v/>
      </c>
      <c r="N6223" s="7" t="str">
        <f>Cartilha_GLOBAL!N6223</f>
        <v/>
      </c>
      <c r="O6223" s="144"/>
      <c r="Q6223" s="151"/>
      <c r="R6223" s="152">
        <v>0</v>
      </c>
      <c r="T6223" s="153">
        <f>IF(Cartilha_GLOBAL!R6223=0,0,IF(Cartilha_GLOBAL!R6223&gt;0,"c","b"))</f>
        <v>0</v>
      </c>
    </row>
    <row r="6224" ht="33.75" hidden="1" spans="1:20">
      <c r="A6224" s="158">
        <f>Cartilha_GLOBAL!A6224</f>
        <v>87755</v>
      </c>
      <c r="B6224" s="100" t="str">
        <f>Cartilha_GLOBAL!B6224</f>
        <v>SINAPI</v>
      </c>
      <c r="C6224" s="104" t="str">
        <f>Cartilha_GLOBAL!C6224</f>
        <v>CONTRAPISO EM ARGAMASSA TRAÇO 1:4 (CIMENTO E AREIA), PREPARO MECÂNICO COM BETONEIRA 400 L, APLICADO EM ÁREAS MOLHADAS SOBRE IMPERMEABILIZAÇÃO, ACABAMENTO NÃO REFORÇADO, ESPESSURA 3CM. AF_07/2021</v>
      </c>
      <c r="D6224" s="94" t="str">
        <f>Cartilha_GLOBAL!D6224</f>
        <v>M2</v>
      </c>
      <c r="E6224" s="105">
        <f>Cartilha_GLOBAL!$E6224</f>
        <v>50.3</v>
      </c>
      <c r="F6224" s="182">
        <f>Cartilha_GLOBAL!$F6224</f>
        <v>61.74</v>
      </c>
      <c r="G6224" s="108"/>
      <c r="H6224" s="107">
        <f t="shared" si="385"/>
        <v>0</v>
      </c>
      <c r="I6224" s="184">
        <f t="shared" si="386"/>
        <v>0</v>
      </c>
      <c r="J6224" s="142"/>
      <c r="K6224" s="228"/>
      <c r="L6224" s="7" t="str">
        <f t="shared" si="387"/>
        <v/>
      </c>
      <c r="M6224" s="7" t="str">
        <f t="shared" si="388"/>
        <v/>
      </c>
      <c r="N6224" s="7" t="str">
        <f>Cartilha_GLOBAL!N6224</f>
        <v/>
      </c>
      <c r="O6224" s="144"/>
      <c r="Q6224" s="151"/>
      <c r="R6224" s="152">
        <v>0</v>
      </c>
      <c r="T6224" s="153">
        <f>IF(Cartilha_GLOBAL!R6224=0,0,IF(Cartilha_GLOBAL!R6224&gt;0,"c","b"))</f>
        <v>0</v>
      </c>
    </row>
    <row r="6225" ht="22.5" hidden="1" spans="1:20">
      <c r="A6225" s="158">
        <f>Cartilha_GLOBAL!A6225</f>
        <v>87757</v>
      </c>
      <c r="B6225" s="100" t="str">
        <f>Cartilha_GLOBAL!B6225</f>
        <v>SINAPI</v>
      </c>
      <c r="C6225" s="104" t="str">
        <f>Cartilha_GLOBAL!C6225</f>
        <v>CONTRAPISO EM ARGAMASSA TRAÇO 1:4 (CIMENTO E AREIA), PREPARO MANUAL, APLICADO EM ÁREAS MOLHADAS SOBRE IMPERMEABILIZAÇÃO, ACABAMENTO NÃO REFORÇADO, ESPESSURA 3CM. AF_07/2021</v>
      </c>
      <c r="D6225" s="94" t="str">
        <f>Cartilha_GLOBAL!D6225</f>
        <v>M2</v>
      </c>
      <c r="E6225" s="105">
        <f>Cartilha_GLOBAL!$E6225</f>
        <v>56.78</v>
      </c>
      <c r="F6225" s="182">
        <f>Cartilha_GLOBAL!$F6225</f>
        <v>69.69</v>
      </c>
      <c r="G6225" s="108"/>
      <c r="H6225" s="107">
        <f t="shared" si="385"/>
        <v>0</v>
      </c>
      <c r="I6225" s="184">
        <f t="shared" si="386"/>
        <v>0</v>
      </c>
      <c r="J6225" s="142"/>
      <c r="K6225" s="228"/>
      <c r="L6225" s="7" t="str">
        <f t="shared" si="387"/>
        <v/>
      </c>
      <c r="M6225" s="7" t="str">
        <f t="shared" si="388"/>
        <v/>
      </c>
      <c r="N6225" s="7" t="str">
        <f>Cartilha_GLOBAL!N6225</f>
        <v/>
      </c>
      <c r="O6225" s="144"/>
      <c r="Q6225" s="151"/>
      <c r="R6225" s="152">
        <v>0</v>
      </c>
      <c r="T6225" s="153">
        <f>IF(Cartilha_GLOBAL!R6225=0,0,IF(Cartilha_GLOBAL!R6225&gt;0,"c","b"))</f>
        <v>0</v>
      </c>
    </row>
    <row r="6226" ht="33.75" hidden="1" spans="1:20">
      <c r="A6226" s="158">
        <f>Cartilha_GLOBAL!A6226</f>
        <v>87765</v>
      </c>
      <c r="B6226" s="100" t="str">
        <f>Cartilha_GLOBAL!B6226</f>
        <v>SINAPI</v>
      </c>
      <c r="C6226" s="104" t="str">
        <f>Cartilha_GLOBAL!C6226</f>
        <v>CONTRAPISO EM ARGAMASSA TRAÇO 1:4 (CIMENTO E AREIA), PREPARO MECÂNICO COM BETONEIRA 400 L, APLICADO EM ÁREAS MOLHADAS SOBRE IMPERMEABILIZAÇÃO, ACABAMENTO NÃO REFORÇADO, ESPESSURA 4CM. AF_07/2021</v>
      </c>
      <c r="D6226" s="94" t="str">
        <f>Cartilha_GLOBAL!D6226</f>
        <v>M2</v>
      </c>
      <c r="E6226" s="105">
        <f>Cartilha_GLOBAL!$E6226</f>
        <v>56.92</v>
      </c>
      <c r="F6226" s="182">
        <f>Cartilha_GLOBAL!$F6226</f>
        <v>69.86</v>
      </c>
      <c r="G6226" s="108"/>
      <c r="H6226" s="107">
        <f t="shared" si="385"/>
        <v>0</v>
      </c>
      <c r="I6226" s="184">
        <f t="shared" si="386"/>
        <v>0</v>
      </c>
      <c r="J6226" s="142"/>
      <c r="K6226" s="228"/>
      <c r="L6226" s="7" t="str">
        <f t="shared" si="387"/>
        <v/>
      </c>
      <c r="M6226" s="7" t="str">
        <f t="shared" si="388"/>
        <v/>
      </c>
      <c r="N6226" s="7" t="str">
        <f>Cartilha_GLOBAL!N6226</f>
        <v/>
      </c>
      <c r="O6226" s="144"/>
      <c r="Q6226" s="151"/>
      <c r="R6226" s="152">
        <v>0</v>
      </c>
      <c r="T6226" s="153">
        <f>IF(Cartilha_GLOBAL!R6226=0,0,IF(Cartilha_GLOBAL!R6226&gt;0,"c","b"))</f>
        <v>0</v>
      </c>
    </row>
    <row r="6227" ht="22.5" hidden="1" spans="1:20">
      <c r="A6227" s="158">
        <f>Cartilha_GLOBAL!A6227</f>
        <v>87767</v>
      </c>
      <c r="B6227" s="100" t="str">
        <f>Cartilha_GLOBAL!B6227</f>
        <v>SINAPI</v>
      </c>
      <c r="C6227" s="104" t="str">
        <f>Cartilha_GLOBAL!C6227</f>
        <v>CONTRAPISO EM ARGAMASSA TRAÇO 1:4 (CIMENTO E AREIA), PREPARO MANUAL, APLICADO EM ÁREAS MOLHADAS SOBRE IMPERMEABILIZAÇÃO, ACABAMENTO NÃO REFORÇADO, ESPESSURA 4CM. AF_07/2021</v>
      </c>
      <c r="D6227" s="94" t="str">
        <f>Cartilha_GLOBAL!D6227</f>
        <v>M2</v>
      </c>
      <c r="E6227" s="105">
        <f>Cartilha_GLOBAL!$E6227</f>
        <v>64.88</v>
      </c>
      <c r="F6227" s="182">
        <f>Cartilha_GLOBAL!$F6227</f>
        <v>79.63</v>
      </c>
      <c r="G6227" s="108"/>
      <c r="H6227" s="107">
        <f t="shared" si="385"/>
        <v>0</v>
      </c>
      <c r="I6227" s="184">
        <f t="shared" si="386"/>
        <v>0</v>
      </c>
      <c r="J6227" s="142"/>
      <c r="K6227" s="228"/>
      <c r="L6227" s="7" t="str">
        <f t="shared" si="387"/>
        <v/>
      </c>
      <c r="M6227" s="7" t="str">
        <f t="shared" si="388"/>
        <v/>
      </c>
      <c r="N6227" s="7" t="str">
        <f>Cartilha_GLOBAL!N6227</f>
        <v/>
      </c>
      <c r="O6227" s="144"/>
      <c r="Q6227" s="151"/>
      <c r="R6227" s="152">
        <v>0</v>
      </c>
      <c r="T6227" s="153">
        <f>IF(Cartilha_GLOBAL!R6227=0,0,IF(Cartilha_GLOBAL!R6227&gt;0,"c","b"))</f>
        <v>0</v>
      </c>
    </row>
    <row r="6228" ht="22.5" hidden="1" spans="1:20">
      <c r="A6228" s="158">
        <f>Cartilha_GLOBAL!A6228</f>
        <v>87623</v>
      </c>
      <c r="B6228" s="100" t="str">
        <f>Cartilha_GLOBAL!B6228</f>
        <v>SINAPI</v>
      </c>
      <c r="C6228" s="104" t="str">
        <f>Cartilha_GLOBAL!C6228</f>
        <v>CONTRAPISO EM ARGAMASSA PRONTA, PREPARO MECÂNICO COM MISTURADOR 300 KG, APLICADO EM ÁREAS SECAS SOBRE LAJE, ADERIDO, ACABAMENTO NÃO REFORÇADO, ESPESSURA 2CM. AF_07/2021</v>
      </c>
      <c r="D6228" s="94" t="str">
        <f>Cartilha_GLOBAL!D6228</f>
        <v>M2</v>
      </c>
      <c r="E6228" s="105">
        <f>Cartilha_GLOBAL!$E6228</f>
        <v>69.56</v>
      </c>
      <c r="F6228" s="182">
        <f>Cartilha_GLOBAL!$F6228</f>
        <v>85.38</v>
      </c>
      <c r="G6228" s="108"/>
      <c r="H6228" s="107">
        <f t="shared" si="385"/>
        <v>0</v>
      </c>
      <c r="I6228" s="184">
        <f t="shared" si="386"/>
        <v>0</v>
      </c>
      <c r="J6228" s="142"/>
      <c r="K6228" s="228"/>
      <c r="L6228" s="7" t="str">
        <f t="shared" si="387"/>
        <v/>
      </c>
      <c r="M6228" s="7" t="str">
        <f t="shared" si="388"/>
        <v/>
      </c>
      <c r="N6228" s="7" t="str">
        <f>Cartilha_GLOBAL!N6228</f>
        <v/>
      </c>
      <c r="O6228" s="144"/>
      <c r="Q6228" s="151"/>
      <c r="R6228" s="152">
        <v>0</v>
      </c>
      <c r="T6228" s="153">
        <f>IF(Cartilha_GLOBAL!R6228=0,0,IF(Cartilha_GLOBAL!R6228&gt;0,"c","b"))</f>
        <v>0</v>
      </c>
    </row>
    <row r="6229" ht="22.5" hidden="1" spans="1:20">
      <c r="A6229" s="158">
        <f>Cartilha_GLOBAL!A6229</f>
        <v>87624</v>
      </c>
      <c r="B6229" s="100" t="str">
        <f>Cartilha_GLOBAL!B6229</f>
        <v>SINAPI</v>
      </c>
      <c r="C6229" s="104" t="str">
        <f>Cartilha_GLOBAL!C6229</f>
        <v>CONTRAPISO EM ARGAMASSA PRONTA, PREPARO MECÂNICO COM MISTURADOR 300 KG, APLICADO EM ÁREAS SECAS SOBRE LAJE, ADERIDO, ACABAMENTO NÃO REFORÇADO, ESPESSURA 2CM. AF_07/2021</v>
      </c>
      <c r="D6229" s="94" t="str">
        <f>Cartilha_GLOBAL!D6229</f>
        <v>M2</v>
      </c>
      <c r="E6229" s="105">
        <f>Cartilha_GLOBAL!$E6229</f>
        <v>77.63</v>
      </c>
      <c r="F6229" s="182">
        <f>Cartilha_GLOBAL!$F6229</f>
        <v>95.28</v>
      </c>
      <c r="G6229" s="108"/>
      <c r="H6229" s="107">
        <f t="shared" si="385"/>
        <v>0</v>
      </c>
      <c r="I6229" s="184">
        <f t="shared" si="386"/>
        <v>0</v>
      </c>
      <c r="J6229" s="142"/>
      <c r="K6229" s="228"/>
      <c r="L6229" s="7" t="str">
        <f t="shared" si="387"/>
        <v/>
      </c>
      <c r="M6229" s="7" t="str">
        <f t="shared" si="388"/>
        <v/>
      </c>
      <c r="N6229" s="7" t="str">
        <f>Cartilha_GLOBAL!N6229</f>
        <v/>
      </c>
      <c r="O6229" s="144"/>
      <c r="Q6229" s="151"/>
      <c r="R6229" s="152">
        <v>0</v>
      </c>
      <c r="T6229" s="153">
        <f>IF(Cartilha_GLOBAL!R6229=0,0,IF(Cartilha_GLOBAL!R6229&gt;0,"c","b"))</f>
        <v>0</v>
      </c>
    </row>
    <row r="6230" ht="22.5" hidden="1" spans="1:20">
      <c r="A6230" s="158">
        <f>Cartilha_GLOBAL!A6230</f>
        <v>87633</v>
      </c>
      <c r="B6230" s="100" t="str">
        <f>Cartilha_GLOBAL!B6230</f>
        <v>SINAPI</v>
      </c>
      <c r="C6230" s="104" t="str">
        <f>Cartilha_GLOBAL!C6230</f>
        <v>CONTRAPISO EM ARGAMASSA PRONTA, PREPARO MECÂNICO COM MISTURADOR 300 KG, APLICADO EM ÁREAS SECAS SOBRE LAJE, ADERIDO, ACABAMENTO NÃO REFORÇADO, ESPESSURA 3CM. AF_07/2021</v>
      </c>
      <c r="D6230" s="94" t="str">
        <f>Cartilha_GLOBAL!D6230</f>
        <v>M2</v>
      </c>
      <c r="E6230" s="105">
        <f>Cartilha_GLOBAL!$E6230</f>
        <v>92.9</v>
      </c>
      <c r="F6230" s="182">
        <f>Cartilha_GLOBAL!$F6230</f>
        <v>114.03</v>
      </c>
      <c r="G6230" s="108"/>
      <c r="H6230" s="107">
        <f t="shared" si="385"/>
        <v>0</v>
      </c>
      <c r="I6230" s="184">
        <f t="shared" si="386"/>
        <v>0</v>
      </c>
      <c r="J6230" s="142"/>
      <c r="K6230" s="228"/>
      <c r="L6230" s="7" t="str">
        <f t="shared" si="387"/>
        <v/>
      </c>
      <c r="M6230" s="7" t="str">
        <f t="shared" si="388"/>
        <v/>
      </c>
      <c r="N6230" s="7" t="str">
        <f>Cartilha_GLOBAL!N6230</f>
        <v/>
      </c>
      <c r="O6230" s="144"/>
      <c r="Q6230" s="151"/>
      <c r="R6230" s="152">
        <v>0</v>
      </c>
      <c r="T6230" s="153">
        <f>IF(Cartilha_GLOBAL!R6230=0,0,IF(Cartilha_GLOBAL!R6230&gt;0,"c","b"))</f>
        <v>0</v>
      </c>
    </row>
    <row r="6231" ht="22.5" hidden="1" spans="1:20">
      <c r="A6231" s="158">
        <f>Cartilha_GLOBAL!A6231</f>
        <v>87634</v>
      </c>
      <c r="B6231" s="100" t="str">
        <f>Cartilha_GLOBAL!B6231</f>
        <v>SINAPI</v>
      </c>
      <c r="C6231" s="104" t="str">
        <f>Cartilha_GLOBAL!C6231</f>
        <v>CONTRAPISO EM ARGAMASSA PRONTA, PREPARO MANUAL, APLICADO EM ÁREAS SECAS SOBRE LAJE, ADERIDO, ACABAMENTO NÃO REFORÇADO, ESPESSURA 3CM. AF_07/2021</v>
      </c>
      <c r="D6231" s="94" t="str">
        <f>Cartilha_GLOBAL!D6231</f>
        <v>M2</v>
      </c>
      <c r="E6231" s="105">
        <f>Cartilha_GLOBAL!$E6231</f>
        <v>104.11</v>
      </c>
      <c r="F6231" s="182">
        <f>Cartilha_GLOBAL!$F6231</f>
        <v>127.78</v>
      </c>
      <c r="G6231" s="108"/>
      <c r="H6231" s="107">
        <f t="shared" si="385"/>
        <v>0</v>
      </c>
      <c r="I6231" s="184">
        <f t="shared" si="386"/>
        <v>0</v>
      </c>
      <c r="J6231" s="142"/>
      <c r="K6231" s="228"/>
      <c r="L6231" s="7" t="str">
        <f t="shared" si="387"/>
        <v/>
      </c>
      <c r="M6231" s="7" t="str">
        <f t="shared" si="388"/>
        <v/>
      </c>
      <c r="N6231" s="7" t="str">
        <f>Cartilha_GLOBAL!N6231</f>
        <v/>
      </c>
      <c r="O6231" s="144"/>
      <c r="Q6231" s="151"/>
      <c r="R6231" s="152">
        <v>0</v>
      </c>
      <c r="T6231" s="153">
        <f>IF(Cartilha_GLOBAL!R6231=0,0,IF(Cartilha_GLOBAL!R6231&gt;0,"c","b"))</f>
        <v>0</v>
      </c>
    </row>
    <row r="6232" ht="22.5" hidden="1" spans="1:20">
      <c r="A6232" s="158">
        <f>Cartilha_GLOBAL!A6232</f>
        <v>87643</v>
      </c>
      <c r="B6232" s="100" t="str">
        <f>Cartilha_GLOBAL!B6232</f>
        <v>SINAPI</v>
      </c>
      <c r="C6232" s="104" t="str">
        <f>Cartilha_GLOBAL!C6232</f>
        <v>CONTRAPISO EM ARGAMASSA PRONTA, PREPARO MECÂNICO COM MISTURADOR 300 KG, APLICADO EM ÁREAS SECAS SOBRE LAJE, ADERIDO, ACABAMENTO NÃO REFORÇADO, ESPESSURA 4CM. AF_07/2021</v>
      </c>
      <c r="D6232" s="94" t="str">
        <f>Cartilha_GLOBAL!D6232</f>
        <v>M2</v>
      </c>
      <c r="E6232" s="105">
        <f>Cartilha_GLOBAL!$E6232</f>
        <v>112.02</v>
      </c>
      <c r="F6232" s="182">
        <f>Cartilha_GLOBAL!$F6232</f>
        <v>137.49</v>
      </c>
      <c r="G6232" s="108"/>
      <c r="H6232" s="107">
        <f t="shared" si="385"/>
        <v>0</v>
      </c>
      <c r="I6232" s="184">
        <f t="shared" si="386"/>
        <v>0</v>
      </c>
      <c r="J6232" s="142"/>
      <c r="K6232" s="228"/>
      <c r="L6232" s="7" t="str">
        <f t="shared" si="387"/>
        <v/>
      </c>
      <c r="M6232" s="7" t="str">
        <f t="shared" si="388"/>
        <v/>
      </c>
      <c r="N6232" s="7" t="str">
        <f>Cartilha_GLOBAL!N6232</f>
        <v/>
      </c>
      <c r="O6232" s="144"/>
      <c r="Q6232" s="151"/>
      <c r="R6232" s="152">
        <v>0</v>
      </c>
      <c r="T6232" s="153">
        <f>IF(Cartilha_GLOBAL!R6232=0,0,IF(Cartilha_GLOBAL!R6232&gt;0,"c","b"))</f>
        <v>0</v>
      </c>
    </row>
    <row r="6233" ht="22.5" hidden="1" spans="1:20">
      <c r="A6233" s="158">
        <f>Cartilha_GLOBAL!A6233</f>
        <v>87644</v>
      </c>
      <c r="B6233" s="100" t="str">
        <f>Cartilha_GLOBAL!B6233</f>
        <v>SINAPI</v>
      </c>
      <c r="C6233" s="104" t="str">
        <f>Cartilha_GLOBAL!C6233</f>
        <v>CONTRAPISO EM ARGAMASSA PRONTA, PREPARO MANUAL, APLICADO EM ÁREAS SECAS SOBRE LAJE, ADERIDO, ACABAMENTO NÃO REFORÇADO, ESPESSURA 4CM. AF_07/2021</v>
      </c>
      <c r="D6233" s="94" t="str">
        <f>Cartilha_GLOBAL!D6233</f>
        <v>M2</v>
      </c>
      <c r="E6233" s="105">
        <f>Cartilha_GLOBAL!$E6233</f>
        <v>125.81</v>
      </c>
      <c r="F6233" s="182">
        <f>Cartilha_GLOBAL!$F6233</f>
        <v>154.42</v>
      </c>
      <c r="G6233" s="108"/>
      <c r="H6233" s="107">
        <f t="shared" si="385"/>
        <v>0</v>
      </c>
      <c r="I6233" s="184">
        <f t="shared" si="386"/>
        <v>0</v>
      </c>
      <c r="J6233" s="142"/>
      <c r="K6233" s="228"/>
      <c r="L6233" s="7" t="str">
        <f t="shared" si="387"/>
        <v/>
      </c>
      <c r="M6233" s="7" t="str">
        <f t="shared" si="388"/>
        <v/>
      </c>
      <c r="N6233" s="7" t="str">
        <f>Cartilha_GLOBAL!N6233</f>
        <v/>
      </c>
      <c r="O6233" s="144"/>
      <c r="Q6233" s="151"/>
      <c r="R6233" s="152">
        <v>0</v>
      </c>
      <c r="T6233" s="153">
        <f>IF(Cartilha_GLOBAL!R6233=0,0,IF(Cartilha_GLOBAL!R6233&gt;0,"c","b"))</f>
        <v>0</v>
      </c>
    </row>
    <row r="6234" ht="33.75" hidden="1" spans="1:20">
      <c r="A6234" s="158">
        <f>Cartilha_GLOBAL!A6234</f>
        <v>87683</v>
      </c>
      <c r="B6234" s="100" t="str">
        <f>Cartilha_GLOBAL!B6234</f>
        <v>SINAPI</v>
      </c>
      <c r="C6234" s="104" t="str">
        <f>Cartilha_GLOBAL!C6234</f>
        <v>CONTRAPISO EM ARGAMASSA PRONTA, PREPARO MECÂNICO COM MISTURADOR 300 KG, APLICADO EM ÁREAS SECAS SOBRE LAJE, NÃO ADERIDO, ACABAMENTO NÃO REFORÇADO, ESPESSURA 4CM. AF_07/2021</v>
      </c>
      <c r="D6234" s="94" t="str">
        <f>Cartilha_GLOBAL!D6234</f>
        <v>M2</v>
      </c>
      <c r="E6234" s="105">
        <f>Cartilha_GLOBAL!$E6234</f>
        <v>107.22</v>
      </c>
      <c r="F6234" s="182">
        <f>Cartilha_GLOBAL!$F6234</f>
        <v>131.6</v>
      </c>
      <c r="G6234" s="108"/>
      <c r="H6234" s="107">
        <f t="shared" si="385"/>
        <v>0</v>
      </c>
      <c r="I6234" s="184">
        <f t="shared" si="386"/>
        <v>0</v>
      </c>
      <c r="J6234" s="142"/>
      <c r="K6234" s="228"/>
      <c r="L6234" s="7" t="str">
        <f t="shared" si="387"/>
        <v/>
      </c>
      <c r="M6234" s="7" t="str">
        <f t="shared" si="388"/>
        <v/>
      </c>
      <c r="N6234" s="7" t="str">
        <f>Cartilha_GLOBAL!N6234</f>
        <v/>
      </c>
      <c r="O6234" s="144"/>
      <c r="Q6234" s="151"/>
      <c r="R6234" s="152">
        <v>0</v>
      </c>
      <c r="T6234" s="153">
        <f>IF(Cartilha_GLOBAL!R6234=0,0,IF(Cartilha_GLOBAL!R6234&gt;0,"c","b"))</f>
        <v>0</v>
      </c>
    </row>
    <row r="6235" ht="22.5" hidden="1" spans="1:20">
      <c r="A6235" s="158">
        <f>Cartilha_GLOBAL!A6235</f>
        <v>87684</v>
      </c>
      <c r="B6235" s="100" t="str">
        <f>Cartilha_GLOBAL!B6235</f>
        <v>SINAPI</v>
      </c>
      <c r="C6235" s="104" t="str">
        <f>Cartilha_GLOBAL!C6235</f>
        <v>CONTRAPISO EM ARGAMASSA PRONTA, PREPARO MANUAL, APLICADO EM ÁREAS SECAS SOBRE LAJE, NÃO ADERIDO, ACABAMENTO NÃO REFORÇADO, ESPESSURA 4CM. AF_07/2021</v>
      </c>
      <c r="D6235" s="94" t="str">
        <f>Cartilha_GLOBAL!D6235</f>
        <v>M2</v>
      </c>
      <c r="E6235" s="105">
        <f>Cartilha_GLOBAL!$E6235</f>
        <v>121.01</v>
      </c>
      <c r="F6235" s="182">
        <f>Cartilha_GLOBAL!$F6235</f>
        <v>148.53</v>
      </c>
      <c r="G6235" s="108"/>
      <c r="H6235" s="107">
        <f t="shared" si="385"/>
        <v>0</v>
      </c>
      <c r="I6235" s="184">
        <f t="shared" si="386"/>
        <v>0</v>
      </c>
      <c r="J6235" s="142"/>
      <c r="K6235" s="228"/>
      <c r="L6235" s="7" t="str">
        <f t="shared" si="387"/>
        <v/>
      </c>
      <c r="M6235" s="7" t="str">
        <f t="shared" si="388"/>
        <v/>
      </c>
      <c r="N6235" s="7" t="str">
        <f>Cartilha_GLOBAL!N6235</f>
        <v/>
      </c>
      <c r="O6235" s="144"/>
      <c r="Q6235" s="151"/>
      <c r="R6235" s="152">
        <v>0</v>
      </c>
      <c r="T6235" s="153">
        <f>IF(Cartilha_GLOBAL!R6235=0,0,IF(Cartilha_GLOBAL!R6235&gt;0,"c","b"))</f>
        <v>0</v>
      </c>
    </row>
    <row r="6236" ht="22.5" hidden="1" spans="1:20">
      <c r="A6236" s="158">
        <f>Cartilha_GLOBAL!A6236</f>
        <v>87693</v>
      </c>
      <c r="B6236" s="100" t="str">
        <f>Cartilha_GLOBAL!B6236</f>
        <v>SINAPI</v>
      </c>
      <c r="C6236" s="104" t="str">
        <f>Cartilha_GLOBAL!C6236</f>
        <v>CONTRAPISO EM ARGAMASSA PRONTA, PREPARO MECÂNICO COM MISTURADOR 300 KG, APLICADO EM ÁREAS SECAS SOBRE LAJE, NÃO ADERIDO, ESPESSURA 5CM. AF_07/2021</v>
      </c>
      <c r="D6236" s="94" t="str">
        <f>Cartilha_GLOBAL!D6236</f>
        <v>M2</v>
      </c>
      <c r="E6236" s="105">
        <f>Cartilha_GLOBAL!$E6236</f>
        <v>122.82</v>
      </c>
      <c r="F6236" s="182">
        <f>Cartilha_GLOBAL!$F6236</f>
        <v>150.75</v>
      </c>
      <c r="G6236" s="108"/>
      <c r="H6236" s="107">
        <f t="shared" si="385"/>
        <v>0</v>
      </c>
      <c r="I6236" s="184">
        <f t="shared" si="386"/>
        <v>0</v>
      </c>
      <c r="J6236" s="142"/>
      <c r="K6236" s="228"/>
      <c r="L6236" s="7" t="str">
        <f t="shared" si="387"/>
        <v/>
      </c>
      <c r="M6236" s="7" t="str">
        <f t="shared" si="388"/>
        <v/>
      </c>
      <c r="N6236" s="7" t="str">
        <f>Cartilha_GLOBAL!N6236</f>
        <v/>
      </c>
      <c r="O6236" s="144"/>
      <c r="Q6236" s="151"/>
      <c r="R6236" s="152">
        <v>0</v>
      </c>
      <c r="T6236" s="153">
        <f>IF(Cartilha_GLOBAL!R6236=0,0,IF(Cartilha_GLOBAL!R6236&gt;0,"c","b"))</f>
        <v>0</v>
      </c>
    </row>
    <row r="6237" ht="22.5" hidden="1" spans="1:20">
      <c r="A6237" s="158">
        <f>Cartilha_GLOBAL!A6237</f>
        <v>87694</v>
      </c>
      <c r="B6237" s="100" t="str">
        <f>Cartilha_GLOBAL!B6237</f>
        <v>SINAPI</v>
      </c>
      <c r="C6237" s="104" t="str">
        <f>Cartilha_GLOBAL!C6237</f>
        <v>CONTRAPISO EM ARGAMASSA PRONTA, PREPARO MANUAL, APLICADO EM ÁREAS SECAS SOBRE LAJE, NÃO ADERIDO, ACABAMENTO NÃO REFORÇADO, ESPESSURA 5CM. AF_07/2021</v>
      </c>
      <c r="D6237" s="94" t="str">
        <f>Cartilha_GLOBAL!D6237</f>
        <v>M2</v>
      </c>
      <c r="E6237" s="105">
        <f>Cartilha_GLOBAL!$E6237</f>
        <v>138.62</v>
      </c>
      <c r="F6237" s="182">
        <f>Cartilha_GLOBAL!$F6237</f>
        <v>170.14</v>
      </c>
      <c r="G6237" s="108"/>
      <c r="H6237" s="107">
        <f t="shared" si="385"/>
        <v>0</v>
      </c>
      <c r="I6237" s="184">
        <f t="shared" si="386"/>
        <v>0</v>
      </c>
      <c r="J6237" s="142"/>
      <c r="K6237" s="228"/>
      <c r="L6237" s="7" t="str">
        <f t="shared" si="387"/>
        <v/>
      </c>
      <c r="M6237" s="7" t="str">
        <f t="shared" si="388"/>
        <v/>
      </c>
      <c r="N6237" s="7" t="str">
        <f>Cartilha_GLOBAL!N6237</f>
        <v/>
      </c>
      <c r="O6237" s="144"/>
      <c r="Q6237" s="151"/>
      <c r="R6237" s="152">
        <v>0</v>
      </c>
      <c r="T6237" s="153">
        <f>IF(Cartilha_GLOBAL!R6237=0,0,IF(Cartilha_GLOBAL!R6237&gt;0,"c","b"))</f>
        <v>0</v>
      </c>
    </row>
    <row r="6238" ht="33.75" hidden="1" spans="1:20">
      <c r="A6238" s="158">
        <f>Cartilha_GLOBAL!A6238</f>
        <v>87703</v>
      </c>
      <c r="B6238" s="100" t="str">
        <f>Cartilha_GLOBAL!B6238</f>
        <v>SINAPI</v>
      </c>
      <c r="C6238" s="104" t="str">
        <f>Cartilha_GLOBAL!C6238</f>
        <v>CONTRAPISO EM ARGAMASSA PRONTA, PREPARO MECÂNICO COM MISTURADOR 300 KG, APLICADO EM ÁREAS SECAS SOBRE LAJE, NÃO ADERIDO, ACABAMENTO NÃO REFORÇADO, ESPESSURA 6CM. AF_07/2021</v>
      </c>
      <c r="D6238" s="94" t="str">
        <f>Cartilha_GLOBAL!D6238</f>
        <v>M2</v>
      </c>
      <c r="E6238" s="105">
        <f>Cartilha_GLOBAL!$E6238</f>
        <v>133.25</v>
      </c>
      <c r="F6238" s="182">
        <f>Cartilha_GLOBAL!$F6238</f>
        <v>163.55</v>
      </c>
      <c r="G6238" s="108"/>
      <c r="H6238" s="107">
        <f t="shared" si="385"/>
        <v>0</v>
      </c>
      <c r="I6238" s="184">
        <f t="shared" si="386"/>
        <v>0</v>
      </c>
      <c r="J6238" s="142"/>
      <c r="K6238" s="228"/>
      <c r="L6238" s="7" t="str">
        <f t="shared" si="387"/>
        <v/>
      </c>
      <c r="M6238" s="7" t="str">
        <f t="shared" si="388"/>
        <v/>
      </c>
      <c r="N6238" s="7" t="str">
        <f>Cartilha_GLOBAL!N6238</f>
        <v/>
      </c>
      <c r="O6238" s="144"/>
      <c r="Q6238" s="151"/>
      <c r="R6238" s="152">
        <v>0</v>
      </c>
      <c r="T6238" s="153">
        <f>IF(Cartilha_GLOBAL!R6238=0,0,IF(Cartilha_GLOBAL!R6238&gt;0,"c","b"))</f>
        <v>0</v>
      </c>
    </row>
    <row r="6239" ht="22.5" hidden="1" spans="1:20">
      <c r="A6239" s="158">
        <f>Cartilha_GLOBAL!A6239</f>
        <v>87704</v>
      </c>
      <c r="B6239" s="100" t="str">
        <f>Cartilha_GLOBAL!B6239</f>
        <v>SINAPI</v>
      </c>
      <c r="C6239" s="104" t="str">
        <f>Cartilha_GLOBAL!C6239</f>
        <v>CONTRAPISO EM ARGAMASSA PRONTA, PREPARO MANUAL, APLICADO EM ÁREAS SECAS SOBRE LAJE, NÃO ADERIDO, ACABAMENTO NÃO REFORÇADO, ESPESSURA 6CM. AF_07/2021</v>
      </c>
      <c r="D6239" s="94" t="str">
        <f>Cartilha_GLOBAL!D6239</f>
        <v>M2</v>
      </c>
      <c r="E6239" s="105">
        <f>Cartilha_GLOBAL!$E6239</f>
        <v>150.45</v>
      </c>
      <c r="F6239" s="182">
        <f>Cartilha_GLOBAL!$F6239</f>
        <v>184.66</v>
      </c>
      <c r="G6239" s="108"/>
      <c r="H6239" s="107">
        <f t="shared" si="385"/>
        <v>0</v>
      </c>
      <c r="I6239" s="184">
        <f t="shared" si="386"/>
        <v>0</v>
      </c>
      <c r="J6239" s="142"/>
      <c r="K6239" s="228"/>
      <c r="L6239" s="7" t="str">
        <f t="shared" si="387"/>
        <v/>
      </c>
      <c r="M6239" s="7" t="str">
        <f t="shared" si="388"/>
        <v/>
      </c>
      <c r="N6239" s="7" t="str">
        <f>Cartilha_GLOBAL!N6239</f>
        <v/>
      </c>
      <c r="O6239" s="144"/>
      <c r="Q6239" s="151"/>
      <c r="R6239" s="152">
        <v>0</v>
      </c>
      <c r="T6239" s="153">
        <f>IF(Cartilha_GLOBAL!R6239=0,0,IF(Cartilha_GLOBAL!R6239&gt;0,"c","b"))</f>
        <v>0</v>
      </c>
    </row>
    <row r="6240" ht="33.75" hidden="1" spans="1:20">
      <c r="A6240" s="158">
        <f>Cartilha_GLOBAL!A6240</f>
        <v>87738</v>
      </c>
      <c r="B6240" s="100" t="str">
        <f>Cartilha_GLOBAL!B6240</f>
        <v>SINAPI</v>
      </c>
      <c r="C6240" s="104" t="str">
        <f>Cartilha_GLOBAL!C6240</f>
        <v>CONTRAPISO EM ARGAMASSA PRONTA, PREPARO MECÂNICO COM MISTURADOR 300 KG, APLICADO EM ÁREAS MOLHADAS SOBRE LAJE, ADERIDO, ACABAMENTO NÃO REFORÇADO, ESPESSURA 2CM. AF_07/2021</v>
      </c>
      <c r="D6240" s="94" t="str">
        <f>Cartilha_GLOBAL!D6240</f>
        <v>M2</v>
      </c>
      <c r="E6240" s="105">
        <f>Cartilha_GLOBAL!$E6240</f>
        <v>83.78</v>
      </c>
      <c r="F6240" s="182">
        <f>Cartilha_GLOBAL!$F6240</f>
        <v>102.83</v>
      </c>
      <c r="G6240" s="108"/>
      <c r="H6240" s="107">
        <f t="shared" si="385"/>
        <v>0</v>
      </c>
      <c r="I6240" s="184">
        <f t="shared" si="386"/>
        <v>0</v>
      </c>
      <c r="J6240" s="142"/>
      <c r="K6240" s="228"/>
      <c r="L6240" s="7" t="str">
        <f t="shared" si="387"/>
        <v/>
      </c>
      <c r="M6240" s="7" t="str">
        <f t="shared" si="388"/>
        <v/>
      </c>
      <c r="N6240" s="7" t="str">
        <f>Cartilha_GLOBAL!N6240</f>
        <v/>
      </c>
      <c r="O6240" s="144"/>
      <c r="Q6240" s="151"/>
      <c r="R6240" s="152">
        <v>0</v>
      </c>
      <c r="T6240" s="153">
        <f>IF(Cartilha_GLOBAL!R6240=0,0,IF(Cartilha_GLOBAL!R6240&gt;0,"c","b"))</f>
        <v>0</v>
      </c>
    </row>
    <row r="6241" ht="22.5" hidden="1" spans="1:20">
      <c r="A6241" s="158">
        <f>Cartilha_GLOBAL!A6241</f>
        <v>87739</v>
      </c>
      <c r="B6241" s="100" t="str">
        <f>Cartilha_GLOBAL!B6241</f>
        <v>SINAPI</v>
      </c>
      <c r="C6241" s="104" t="str">
        <f>Cartilha_GLOBAL!C6241</f>
        <v>CONTRAPISO EM ARGAMASSA PRONTA, PREPARO MANUAL, APLICADO EM ÁREAS MOLHADAS SOBRE LAJE, ADERIDO, ACABAMENTO NÃO REFORÇADO, ESPESSURA 2CM. AF_07/2021</v>
      </c>
      <c r="D6241" s="94" t="str">
        <f>Cartilha_GLOBAL!D6241</f>
        <v>M2</v>
      </c>
      <c r="E6241" s="105">
        <f>Cartilha_GLOBAL!$E6241</f>
        <v>91.85</v>
      </c>
      <c r="F6241" s="182">
        <f>Cartilha_GLOBAL!$F6241</f>
        <v>112.74</v>
      </c>
      <c r="G6241" s="108"/>
      <c r="H6241" s="107">
        <f t="shared" si="385"/>
        <v>0</v>
      </c>
      <c r="I6241" s="184">
        <f t="shared" si="386"/>
        <v>0</v>
      </c>
      <c r="J6241" s="142"/>
      <c r="K6241" s="228"/>
      <c r="L6241" s="7" t="str">
        <f t="shared" si="387"/>
        <v/>
      </c>
      <c r="M6241" s="7" t="str">
        <f t="shared" si="388"/>
        <v/>
      </c>
      <c r="N6241" s="7" t="str">
        <f>Cartilha_GLOBAL!N6241</f>
        <v/>
      </c>
      <c r="O6241" s="144"/>
      <c r="Q6241" s="151"/>
      <c r="R6241" s="152">
        <v>0</v>
      </c>
      <c r="T6241" s="153">
        <f>IF(Cartilha_GLOBAL!R6241=0,0,IF(Cartilha_GLOBAL!R6241&gt;0,"c","b"))</f>
        <v>0</v>
      </c>
    </row>
    <row r="6242" ht="33.75" hidden="1" spans="1:20">
      <c r="A6242" s="158">
        <f>Cartilha_GLOBAL!A6242</f>
        <v>87748</v>
      </c>
      <c r="B6242" s="100" t="str">
        <f>Cartilha_GLOBAL!B6242</f>
        <v>SINAPI</v>
      </c>
      <c r="C6242" s="104" t="str">
        <f>Cartilha_GLOBAL!C6242</f>
        <v>CONTRAPISO EM ARGAMASSA PRONTA, PREPARO MECÂNICO COM MISTURADOR 300 KG, APLICADO EM ÁREAS MOLHADAS SOBRE LAJE, ADERIDO, ACABAMENTO NÃO REFORÇADO, ESPESSURA 3CM. AF_07/2021</v>
      </c>
      <c r="D6242" s="94" t="str">
        <f>Cartilha_GLOBAL!D6242</f>
        <v>M2</v>
      </c>
      <c r="E6242" s="105">
        <f>Cartilha_GLOBAL!$E6242</f>
        <v>107.14</v>
      </c>
      <c r="F6242" s="182">
        <f>Cartilha_GLOBAL!$F6242</f>
        <v>131.5</v>
      </c>
      <c r="G6242" s="108"/>
      <c r="H6242" s="107">
        <f t="shared" si="385"/>
        <v>0</v>
      </c>
      <c r="I6242" s="184">
        <f t="shared" si="386"/>
        <v>0</v>
      </c>
      <c r="J6242" s="142"/>
      <c r="K6242" s="228"/>
      <c r="L6242" s="7" t="str">
        <f t="shared" si="387"/>
        <v/>
      </c>
      <c r="M6242" s="7" t="str">
        <f t="shared" si="388"/>
        <v/>
      </c>
      <c r="N6242" s="7" t="str">
        <f>Cartilha_GLOBAL!N6242</f>
        <v/>
      </c>
      <c r="O6242" s="144"/>
      <c r="Q6242" s="151"/>
      <c r="R6242" s="152">
        <v>0</v>
      </c>
      <c r="T6242" s="153">
        <f>IF(Cartilha_GLOBAL!R6242=0,0,IF(Cartilha_GLOBAL!R6242&gt;0,"c","b"))</f>
        <v>0</v>
      </c>
    </row>
    <row r="6243" ht="22.5" hidden="1" spans="1:20">
      <c r="A6243" s="158">
        <f>Cartilha_GLOBAL!A6243</f>
        <v>87749</v>
      </c>
      <c r="B6243" s="100" t="str">
        <f>Cartilha_GLOBAL!B6243</f>
        <v>SINAPI</v>
      </c>
      <c r="C6243" s="104" t="str">
        <f>Cartilha_GLOBAL!C6243</f>
        <v>CONTRAPISO EM ARGAMASSA PRONTA, PREPARO MANUAL, APLICADO EM ÁREAS MOLHADAS SOBRE LAJE, ADERIDO, ACABAMENTO NÃO REFORÇADO, ESPESSURA 3CM. AF_07/2021</v>
      </c>
      <c r="D6243" s="94" t="str">
        <f>Cartilha_GLOBAL!D6243</f>
        <v>M2</v>
      </c>
      <c r="E6243" s="105">
        <f>Cartilha_GLOBAL!$E6243</f>
        <v>118.35</v>
      </c>
      <c r="F6243" s="182">
        <f>Cartilha_GLOBAL!$F6243</f>
        <v>145.26</v>
      </c>
      <c r="G6243" s="108"/>
      <c r="H6243" s="107">
        <f t="shared" si="385"/>
        <v>0</v>
      </c>
      <c r="I6243" s="184">
        <f t="shared" si="386"/>
        <v>0</v>
      </c>
      <c r="J6243" s="142"/>
      <c r="K6243" s="228"/>
      <c r="L6243" s="7" t="str">
        <f t="shared" si="387"/>
        <v/>
      </c>
      <c r="M6243" s="7" t="str">
        <f t="shared" si="388"/>
        <v/>
      </c>
      <c r="N6243" s="7" t="str">
        <f>Cartilha_GLOBAL!N6243</f>
        <v/>
      </c>
      <c r="O6243" s="144"/>
      <c r="Q6243" s="151"/>
      <c r="R6243" s="152">
        <v>0</v>
      </c>
      <c r="T6243" s="153">
        <f>IF(Cartilha_GLOBAL!R6243=0,0,IF(Cartilha_GLOBAL!R6243&gt;0,"c","b"))</f>
        <v>0</v>
      </c>
    </row>
    <row r="6244" ht="33.75" hidden="1" spans="1:20">
      <c r="A6244" s="158">
        <f>Cartilha_GLOBAL!A6244</f>
        <v>87758</v>
      </c>
      <c r="B6244" s="100" t="str">
        <f>Cartilha_GLOBAL!B6244</f>
        <v>SINAPI</v>
      </c>
      <c r="C6244" s="104" t="str">
        <f>Cartilha_GLOBAL!C6244</f>
        <v>CONTRAPISO EM ARGAMASSA PRONTA, PREPARO MECÂNICO COM MISTURADOR 300 KG, APLICADO EM ÁREAS MOLHADAS SOBRE IMPERMEABILIZAÇÃO, ACABAMENTO NÃO REFORÇADO, ESPESSURA 3CM. AF_07/2021</v>
      </c>
      <c r="D6244" s="94" t="str">
        <f>Cartilha_GLOBAL!D6244</f>
        <v>M2</v>
      </c>
      <c r="E6244" s="105">
        <f>Cartilha_GLOBAL!$E6244</f>
        <v>104.98</v>
      </c>
      <c r="F6244" s="182">
        <f>Cartilha_GLOBAL!$F6244</f>
        <v>128.85</v>
      </c>
      <c r="G6244" s="108"/>
      <c r="H6244" s="107">
        <f t="shared" si="385"/>
        <v>0</v>
      </c>
      <c r="I6244" s="184">
        <f t="shared" si="386"/>
        <v>0</v>
      </c>
      <c r="J6244" s="142"/>
      <c r="K6244" s="228"/>
      <c r="L6244" s="7" t="str">
        <f t="shared" si="387"/>
        <v/>
      </c>
      <c r="M6244" s="7" t="str">
        <f t="shared" si="388"/>
        <v/>
      </c>
      <c r="N6244" s="7" t="str">
        <f>Cartilha_GLOBAL!N6244</f>
        <v/>
      </c>
      <c r="O6244" s="144"/>
      <c r="Q6244" s="151"/>
      <c r="R6244" s="152">
        <v>0</v>
      </c>
      <c r="T6244" s="153">
        <f>IF(Cartilha_GLOBAL!R6244=0,0,IF(Cartilha_GLOBAL!R6244&gt;0,"c","b"))</f>
        <v>0</v>
      </c>
    </row>
    <row r="6245" ht="22.5" hidden="1" spans="1:20">
      <c r="A6245" s="158">
        <f>Cartilha_GLOBAL!A6245</f>
        <v>87759</v>
      </c>
      <c r="B6245" s="100" t="str">
        <f>Cartilha_GLOBAL!B6245</f>
        <v>SINAPI</v>
      </c>
      <c r="C6245" s="104" t="str">
        <f>Cartilha_GLOBAL!C6245</f>
        <v>CONTRAPISO EM ARGAMASSA PRONTA, PREPARO MANUAL, APLICADO EM ÁREAS MOLHADAS SOBRE IMPERMEABILIZAÇÃO, ACABAMENTO NÃO REFORÇADO, ESPESSURA 3CM. AF_07/2021</v>
      </c>
      <c r="D6245" s="94" t="str">
        <f>Cartilha_GLOBAL!D6245</f>
        <v>M2</v>
      </c>
      <c r="E6245" s="105">
        <f>Cartilha_GLOBAL!$E6245</f>
        <v>116.19</v>
      </c>
      <c r="F6245" s="182">
        <f>Cartilha_GLOBAL!$F6245</f>
        <v>142.61</v>
      </c>
      <c r="G6245" s="108"/>
      <c r="H6245" s="107">
        <f t="shared" si="385"/>
        <v>0</v>
      </c>
      <c r="I6245" s="184">
        <f t="shared" si="386"/>
        <v>0</v>
      </c>
      <c r="J6245" s="142"/>
      <c r="K6245" s="228"/>
      <c r="L6245" s="7" t="str">
        <f t="shared" si="387"/>
        <v/>
      </c>
      <c r="M6245" s="7" t="str">
        <f t="shared" si="388"/>
        <v/>
      </c>
      <c r="N6245" s="7" t="str">
        <f>Cartilha_GLOBAL!N6245</f>
        <v/>
      </c>
      <c r="O6245" s="144"/>
      <c r="Q6245" s="151"/>
      <c r="R6245" s="152">
        <v>0</v>
      </c>
      <c r="T6245" s="153">
        <f>IF(Cartilha_GLOBAL!R6245=0,0,IF(Cartilha_GLOBAL!R6245&gt;0,"c","b"))</f>
        <v>0</v>
      </c>
    </row>
    <row r="6246" ht="33.75" hidden="1" spans="1:20">
      <c r="A6246" s="158">
        <f>Cartilha_GLOBAL!A6246</f>
        <v>87768</v>
      </c>
      <c r="B6246" s="100" t="str">
        <f>Cartilha_GLOBAL!B6246</f>
        <v>SINAPI</v>
      </c>
      <c r="C6246" s="104" t="str">
        <f>Cartilha_GLOBAL!C6246</f>
        <v>CONTRAPISO EM ARGAMASSA PRONTA, PREPARO MECÂNICO COM MISTURADOR 300 KG, APLICADO EM ÁREAS MOLHADAS SOBRE IMPERMEABILIZAÇÃO, ACABAMENTO NÃO REFORÇADO, ESPESSURA 4CM. AF_07/2021</v>
      </c>
      <c r="D6246" s="94" t="str">
        <f>Cartilha_GLOBAL!D6246</f>
        <v>M2</v>
      </c>
      <c r="E6246" s="105">
        <f>Cartilha_GLOBAL!$E6246</f>
        <v>124.15</v>
      </c>
      <c r="F6246" s="182">
        <f>Cartilha_GLOBAL!$F6246</f>
        <v>152.38</v>
      </c>
      <c r="G6246" s="108"/>
      <c r="H6246" s="107">
        <f t="shared" si="385"/>
        <v>0</v>
      </c>
      <c r="I6246" s="184">
        <f t="shared" si="386"/>
        <v>0</v>
      </c>
      <c r="J6246" s="142"/>
      <c r="K6246" s="228"/>
      <c r="L6246" s="7" t="str">
        <f t="shared" si="387"/>
        <v/>
      </c>
      <c r="M6246" s="7" t="str">
        <f t="shared" si="388"/>
        <v/>
      </c>
      <c r="N6246" s="7" t="str">
        <f>Cartilha_GLOBAL!N6246</f>
        <v/>
      </c>
      <c r="O6246" s="144"/>
      <c r="Q6246" s="151"/>
      <c r="R6246" s="152">
        <v>0</v>
      </c>
      <c r="T6246" s="153">
        <f>IF(Cartilha_GLOBAL!R6246=0,0,IF(Cartilha_GLOBAL!R6246&gt;0,"c","b"))</f>
        <v>0</v>
      </c>
    </row>
    <row r="6247" ht="22.5" hidden="1" spans="1:20">
      <c r="A6247" s="158">
        <f>Cartilha_GLOBAL!A6247</f>
        <v>87769</v>
      </c>
      <c r="B6247" s="100" t="str">
        <f>Cartilha_GLOBAL!B6247</f>
        <v>SINAPI</v>
      </c>
      <c r="C6247" s="104" t="str">
        <f>Cartilha_GLOBAL!C6247</f>
        <v>CONTRAPISO EM ARGAMASSA PRONTA, PREPARO MANUAL, APLICADO EM ÁREAS MOLHADAS SOBRE IMPERMEABILIZAÇÃO, ACABAMENTO NÃO REFORÇADO, ESPESSURA 4CM. AF_07/2021</v>
      </c>
      <c r="D6247" s="94" t="str">
        <f>Cartilha_GLOBAL!D6247</f>
        <v>M2</v>
      </c>
      <c r="E6247" s="105">
        <f>Cartilha_GLOBAL!$E6247</f>
        <v>137.94</v>
      </c>
      <c r="F6247" s="182">
        <f>Cartilha_GLOBAL!$F6247</f>
        <v>169.31</v>
      </c>
      <c r="G6247" s="108"/>
      <c r="H6247" s="107">
        <f t="shared" si="385"/>
        <v>0</v>
      </c>
      <c r="I6247" s="184">
        <f t="shared" si="386"/>
        <v>0</v>
      </c>
      <c r="J6247" s="142"/>
      <c r="K6247" s="228"/>
      <c r="L6247" s="7" t="str">
        <f t="shared" si="387"/>
        <v/>
      </c>
      <c r="M6247" s="7" t="str">
        <f t="shared" si="388"/>
        <v/>
      </c>
      <c r="N6247" s="7" t="str">
        <f>Cartilha_GLOBAL!N6247</f>
        <v/>
      </c>
      <c r="O6247" s="144"/>
      <c r="Q6247" s="151"/>
      <c r="R6247" s="152">
        <v>0</v>
      </c>
      <c r="T6247" s="153">
        <f>IF(Cartilha_GLOBAL!R6247=0,0,IF(Cartilha_GLOBAL!R6247&gt;0,"c","b"))</f>
        <v>0</v>
      </c>
    </row>
    <row r="6248" ht="22.5" hidden="1" spans="1:20">
      <c r="A6248" s="158">
        <f>Cartilha_GLOBAL!A6248</f>
        <v>88470</v>
      </c>
      <c r="B6248" s="100" t="str">
        <f>Cartilha_GLOBAL!B6248</f>
        <v>SINAPI</v>
      </c>
      <c r="C6248" s="104" t="str">
        <f>Cartilha_GLOBAL!C6248</f>
        <v>CONTRAPISO COM ARGAMASSA AUTONIVELANTE, APLICADO SOBRE LAJE, NÃO ADERIDO, ESPESSURA 3CM. AF_07/2021</v>
      </c>
      <c r="D6248" s="94" t="str">
        <f>Cartilha_GLOBAL!D6248</f>
        <v>M2</v>
      </c>
      <c r="E6248" s="105">
        <f>Cartilha_GLOBAL!$E6248</f>
        <v>22.98</v>
      </c>
      <c r="F6248" s="182">
        <f>Cartilha_GLOBAL!$F6248</f>
        <v>28.21</v>
      </c>
      <c r="G6248" s="108"/>
      <c r="H6248" s="107">
        <f t="shared" si="385"/>
        <v>0</v>
      </c>
      <c r="I6248" s="184">
        <f t="shared" si="386"/>
        <v>0</v>
      </c>
      <c r="J6248" s="142"/>
      <c r="K6248" s="228"/>
      <c r="L6248" s="7" t="str">
        <f t="shared" si="387"/>
        <v/>
      </c>
      <c r="M6248" s="7" t="str">
        <f t="shared" si="388"/>
        <v/>
      </c>
      <c r="N6248" s="7" t="str">
        <f>Cartilha_GLOBAL!N6248</f>
        <v/>
      </c>
      <c r="O6248" s="144"/>
      <c r="Q6248" s="151"/>
      <c r="R6248" s="152">
        <v>0</v>
      </c>
      <c r="T6248" s="153">
        <f>IF(Cartilha_GLOBAL!R6248=0,0,IF(Cartilha_GLOBAL!R6248&gt;0,"c","b"))</f>
        <v>0</v>
      </c>
    </row>
    <row r="6249" ht="22.5" hidden="1" spans="1:20">
      <c r="A6249" s="158">
        <f>Cartilha_GLOBAL!A6249</f>
        <v>88471</v>
      </c>
      <c r="B6249" s="100" t="str">
        <f>Cartilha_GLOBAL!B6249</f>
        <v>SINAPI</v>
      </c>
      <c r="C6249" s="104" t="str">
        <f>Cartilha_GLOBAL!C6249</f>
        <v>CONTRAPISO COM ARGAMASSA AUTONIVELANTE, APLICADO SOBRE LAJE, NÃO ADERIDO, ESPESSURA 4CM. AF_07/2021</v>
      </c>
      <c r="D6249" s="94" t="str">
        <f>Cartilha_GLOBAL!D6249</f>
        <v>M2</v>
      </c>
      <c r="E6249" s="105">
        <f>Cartilha_GLOBAL!$E6249</f>
        <v>28.9</v>
      </c>
      <c r="F6249" s="182">
        <f>Cartilha_GLOBAL!$F6249</f>
        <v>35.47</v>
      </c>
      <c r="G6249" s="108"/>
      <c r="H6249" s="107">
        <f t="shared" si="385"/>
        <v>0</v>
      </c>
      <c r="I6249" s="184">
        <f t="shared" si="386"/>
        <v>0</v>
      </c>
      <c r="J6249" s="142"/>
      <c r="K6249" s="228"/>
      <c r="L6249" s="7" t="str">
        <f t="shared" si="387"/>
        <v/>
      </c>
      <c r="M6249" s="7" t="str">
        <f t="shared" si="388"/>
        <v/>
      </c>
      <c r="N6249" s="7" t="str">
        <f>Cartilha_GLOBAL!N6249</f>
        <v/>
      </c>
      <c r="O6249" s="144"/>
      <c r="Q6249" s="151"/>
      <c r="R6249" s="152">
        <v>0</v>
      </c>
      <c r="T6249" s="153">
        <f>IF(Cartilha_GLOBAL!R6249=0,0,IF(Cartilha_GLOBAL!R6249&gt;0,"c","b"))</f>
        <v>0</v>
      </c>
    </row>
    <row r="6250" ht="22.5" hidden="1" spans="1:20">
      <c r="A6250" s="158">
        <f>Cartilha_GLOBAL!A6250</f>
        <v>88472</v>
      </c>
      <c r="B6250" s="100" t="str">
        <f>Cartilha_GLOBAL!B6250</f>
        <v>SINAPI</v>
      </c>
      <c r="C6250" s="104" t="str">
        <f>Cartilha_GLOBAL!C6250</f>
        <v>CONTRAPISO COM ARGAMASSA AUTONIVELANTE, APLICADO SOBRE LAJE, NÃO ADERIDO, ESPESSURA 5CM. AF_07/2021</v>
      </c>
      <c r="D6250" s="94" t="str">
        <f>Cartilha_GLOBAL!D6250</f>
        <v>M2</v>
      </c>
      <c r="E6250" s="105">
        <f>Cartilha_GLOBAL!$E6250</f>
        <v>33.58</v>
      </c>
      <c r="F6250" s="182">
        <f>Cartilha_GLOBAL!$F6250</f>
        <v>41.22</v>
      </c>
      <c r="G6250" s="108"/>
      <c r="H6250" s="107">
        <f t="shared" si="385"/>
        <v>0</v>
      </c>
      <c r="I6250" s="184">
        <f t="shared" si="386"/>
        <v>0</v>
      </c>
      <c r="J6250" s="142"/>
      <c r="K6250" s="228"/>
      <c r="L6250" s="7" t="str">
        <f t="shared" si="387"/>
        <v/>
      </c>
      <c r="M6250" s="7" t="str">
        <f t="shared" si="388"/>
        <v/>
      </c>
      <c r="N6250" s="7" t="str">
        <f>Cartilha_GLOBAL!N6250</f>
        <v/>
      </c>
      <c r="O6250" s="144"/>
      <c r="Q6250" s="151"/>
      <c r="R6250" s="152">
        <v>0</v>
      </c>
      <c r="T6250" s="153">
        <f>IF(Cartilha_GLOBAL!R6250=0,0,IF(Cartilha_GLOBAL!R6250&gt;0,"c","b"))</f>
        <v>0</v>
      </c>
    </row>
    <row r="6251" ht="22.5" hidden="1" spans="1:20">
      <c r="A6251" s="158">
        <f>Cartilha_GLOBAL!A6251</f>
        <v>88476</v>
      </c>
      <c r="B6251" s="100" t="str">
        <f>Cartilha_GLOBAL!B6251</f>
        <v>SINAPI</v>
      </c>
      <c r="C6251" s="104" t="str">
        <f>Cartilha_GLOBAL!C6251</f>
        <v>CONTRAPISO COM ARGAMASSA AUTONIVELANTE, APLICADO SOBRE LAJE, ADERIDO, ESPESSURA 2CM. AF_07/2021</v>
      </c>
      <c r="D6251" s="94" t="str">
        <f>Cartilha_GLOBAL!D6251</f>
        <v>M2</v>
      </c>
      <c r="E6251" s="105">
        <f>Cartilha_GLOBAL!$E6251</f>
        <v>19.65</v>
      </c>
      <c r="F6251" s="182">
        <f>Cartilha_GLOBAL!$F6251</f>
        <v>24.12</v>
      </c>
      <c r="G6251" s="108"/>
      <c r="H6251" s="107">
        <f t="shared" si="385"/>
        <v>0</v>
      </c>
      <c r="I6251" s="184">
        <f t="shared" si="386"/>
        <v>0</v>
      </c>
      <c r="J6251" s="142"/>
      <c r="K6251" s="228"/>
      <c r="L6251" s="7" t="str">
        <f t="shared" si="387"/>
        <v/>
      </c>
      <c r="M6251" s="7" t="str">
        <f t="shared" si="388"/>
        <v/>
      </c>
      <c r="N6251" s="7" t="str">
        <f>Cartilha_GLOBAL!N6251</f>
        <v/>
      </c>
      <c r="O6251" s="144"/>
      <c r="Q6251" s="151"/>
      <c r="R6251" s="152">
        <v>0</v>
      </c>
      <c r="T6251" s="153">
        <f>IF(Cartilha_GLOBAL!R6251=0,0,IF(Cartilha_GLOBAL!R6251&gt;0,"c","b"))</f>
        <v>0</v>
      </c>
    </row>
    <row r="6252" ht="22.5" hidden="1" spans="1:20">
      <c r="A6252" s="158">
        <f>Cartilha_GLOBAL!A6252</f>
        <v>88477</v>
      </c>
      <c r="B6252" s="100" t="str">
        <f>Cartilha_GLOBAL!B6252</f>
        <v>SINAPI</v>
      </c>
      <c r="C6252" s="104" t="str">
        <f>Cartilha_GLOBAL!C6252</f>
        <v>CONTRAPISO COM ARGAMASSA AUTONIVELANTE, APLICADO SOBRE LAJE, ADERIDO, ESPESSURA 3CM. AF_07/2021</v>
      </c>
      <c r="D6252" s="94" t="str">
        <f>Cartilha_GLOBAL!D6252</f>
        <v>M2</v>
      </c>
      <c r="E6252" s="105">
        <f>Cartilha_GLOBAL!$E6252</f>
        <v>27.15</v>
      </c>
      <c r="F6252" s="182">
        <f>Cartilha_GLOBAL!$F6252</f>
        <v>33.32</v>
      </c>
      <c r="G6252" s="108"/>
      <c r="H6252" s="107">
        <f t="shared" si="385"/>
        <v>0</v>
      </c>
      <c r="I6252" s="184">
        <f t="shared" si="386"/>
        <v>0</v>
      </c>
      <c r="J6252" s="142"/>
      <c r="K6252" s="228"/>
      <c r="L6252" s="7" t="str">
        <f t="shared" si="387"/>
        <v/>
      </c>
      <c r="M6252" s="7" t="str">
        <f t="shared" si="388"/>
        <v/>
      </c>
      <c r="N6252" s="7" t="str">
        <f>Cartilha_GLOBAL!N6252</f>
        <v/>
      </c>
      <c r="O6252" s="144"/>
      <c r="Q6252" s="151"/>
      <c r="R6252" s="152">
        <v>0</v>
      </c>
      <c r="T6252" s="153">
        <f>IF(Cartilha_GLOBAL!R6252=0,0,IF(Cartilha_GLOBAL!R6252&gt;0,"c","b"))</f>
        <v>0</v>
      </c>
    </row>
    <row r="6253" ht="22.5" hidden="1" spans="1:20">
      <c r="A6253" s="158">
        <f>Cartilha_GLOBAL!A6253</f>
        <v>88478</v>
      </c>
      <c r="B6253" s="100" t="str">
        <f>Cartilha_GLOBAL!B6253</f>
        <v>SINAPI</v>
      </c>
      <c r="C6253" s="104" t="str">
        <f>Cartilha_GLOBAL!C6253</f>
        <v>CONTRAPISO COM ARGAMASSA AUTONIVELANTE, APLICADO SOBRE LAJE, ADERIDO, ESPESSURA 4CM. AF_07/2021</v>
      </c>
      <c r="D6253" s="94" t="str">
        <f>Cartilha_GLOBAL!D6253</f>
        <v>M2</v>
      </c>
      <c r="E6253" s="105">
        <f>Cartilha_GLOBAL!$E6253</f>
        <v>33.35</v>
      </c>
      <c r="F6253" s="182">
        <f>Cartilha_GLOBAL!$F6253</f>
        <v>40.93</v>
      </c>
      <c r="G6253" s="108"/>
      <c r="H6253" s="107">
        <f t="shared" si="385"/>
        <v>0</v>
      </c>
      <c r="I6253" s="184">
        <f t="shared" si="386"/>
        <v>0</v>
      </c>
      <c r="J6253" s="142"/>
      <c r="K6253" s="228"/>
      <c r="L6253" s="7" t="str">
        <f t="shared" si="387"/>
        <v/>
      </c>
      <c r="M6253" s="7" t="str">
        <f t="shared" si="388"/>
        <v/>
      </c>
      <c r="N6253" s="7" t="str">
        <f>Cartilha_GLOBAL!N6253</f>
        <v/>
      </c>
      <c r="O6253" s="144"/>
      <c r="Q6253" s="151"/>
      <c r="R6253" s="152">
        <v>0</v>
      </c>
      <c r="T6253" s="153">
        <f>IF(Cartilha_GLOBAL!R6253=0,0,IF(Cartilha_GLOBAL!R6253&gt;0,"c","b"))</f>
        <v>0</v>
      </c>
    </row>
    <row r="6254" ht="33.75" hidden="1" spans="1:20">
      <c r="A6254" s="158">
        <f>Cartilha_GLOBAL!A6254</f>
        <v>90930</v>
      </c>
      <c r="B6254" s="100" t="str">
        <f>Cartilha_GLOBAL!B6254</f>
        <v>SINAPI</v>
      </c>
      <c r="C6254" s="104" t="str">
        <f>Cartilha_GLOBAL!C6254</f>
        <v>CONTRAPISO ACÚSTICO EM ARGAMASSA TRAÇO 1:4 (CIMENTO E AREIA), PREPARO MECÂNICO COM BETONEIRA 400L, APLICADO EM ÁREAS SECAS, ACABAMENTO NÃO REFORÇADO, ESPESSURA 5CM. AF_07/2021</v>
      </c>
      <c r="D6254" s="94" t="str">
        <f>Cartilha_GLOBAL!D6254</f>
        <v>M2</v>
      </c>
      <c r="E6254" s="105">
        <f>Cartilha_GLOBAL!$E6254</f>
        <v>79.66</v>
      </c>
      <c r="F6254" s="182">
        <f>Cartilha_GLOBAL!$F6254</f>
        <v>97.77</v>
      </c>
      <c r="G6254" s="108"/>
      <c r="H6254" s="107">
        <f t="shared" ref="H6254:H6317" si="389">IF(G6254=0,0,F6254)</f>
        <v>0</v>
      </c>
      <c r="I6254" s="184">
        <f t="shared" ref="I6254:I6317" si="390">IF(ISBLANK(G6254),0,IF(R6254=0,ROUND(G6254*H6254,2),IF(R6254="b",ROUNDDOWN(G6254*H6254,2),ROUNDUP(G6254*H6254,2))))</f>
        <v>0</v>
      </c>
      <c r="J6254" s="142"/>
      <c r="K6254" s="228"/>
      <c r="L6254" s="7" t="str">
        <f t="shared" ref="L6254:L6317" si="391">IF(K6254="X","x",IF(K6254="xx","x",IF(I6254&gt;0,"x","")))</f>
        <v/>
      </c>
      <c r="M6254" s="7" t="str">
        <f t="shared" ref="M6254:M6317" si="392">IF(K6254="X","x",IF(K6254="xx","x",IF(I6254&gt;0,"x","")))</f>
        <v/>
      </c>
      <c r="N6254" s="7" t="str">
        <f>Cartilha_GLOBAL!N6254</f>
        <v/>
      </c>
      <c r="O6254" s="144"/>
      <c r="Q6254" s="151"/>
      <c r="R6254" s="152">
        <v>0</v>
      </c>
      <c r="T6254" s="153">
        <f>IF(Cartilha_GLOBAL!R6254=0,0,IF(Cartilha_GLOBAL!R6254&gt;0,"c","b"))</f>
        <v>0</v>
      </c>
    </row>
    <row r="6255" ht="22.5" hidden="1" spans="1:20">
      <c r="A6255" s="158">
        <f>Cartilha_GLOBAL!A6255</f>
        <v>90932</v>
      </c>
      <c r="B6255" s="100" t="str">
        <f>Cartilha_GLOBAL!B6255</f>
        <v>SINAPI</v>
      </c>
      <c r="C6255" s="104" t="str">
        <f>Cartilha_GLOBAL!C6255</f>
        <v>CONTRAPISO ACÚSTICO EM ARGAMASSA TRAÇO 1:4 (CIMENTO E AREIA), PREPARO MANUAL, APLICADO EM ÁREAS SECAS, ACABAMENTO NÃO REFORÇADO, ESPESSURA 5CM. AF_07/2021</v>
      </c>
      <c r="D6255" s="94" t="str">
        <f>Cartilha_GLOBAL!D6255</f>
        <v>M2</v>
      </c>
      <c r="E6255" s="105">
        <f>Cartilha_GLOBAL!$E6255</f>
        <v>88.79</v>
      </c>
      <c r="F6255" s="182">
        <f>Cartilha_GLOBAL!$F6255</f>
        <v>108.98</v>
      </c>
      <c r="G6255" s="108"/>
      <c r="H6255" s="107">
        <f t="shared" si="389"/>
        <v>0</v>
      </c>
      <c r="I6255" s="184">
        <f t="shared" si="390"/>
        <v>0</v>
      </c>
      <c r="J6255" s="142"/>
      <c r="K6255" s="228"/>
      <c r="L6255" s="7" t="str">
        <f t="shared" si="391"/>
        <v/>
      </c>
      <c r="M6255" s="7" t="str">
        <f t="shared" si="392"/>
        <v/>
      </c>
      <c r="N6255" s="7" t="str">
        <f>Cartilha_GLOBAL!N6255</f>
        <v/>
      </c>
      <c r="O6255" s="144"/>
      <c r="Q6255" s="151"/>
      <c r="R6255" s="152">
        <v>0</v>
      </c>
      <c r="T6255" s="153">
        <f>IF(Cartilha_GLOBAL!R6255=0,0,IF(Cartilha_GLOBAL!R6255&gt;0,"c","b"))</f>
        <v>0</v>
      </c>
    </row>
    <row r="6256" ht="22.5" hidden="1" spans="1:20">
      <c r="A6256" s="158">
        <f>Cartilha_GLOBAL!A6256</f>
        <v>90933</v>
      </c>
      <c r="B6256" s="100" t="str">
        <f>Cartilha_GLOBAL!B6256</f>
        <v>SINAPI</v>
      </c>
      <c r="C6256" s="104" t="str">
        <f>Cartilha_GLOBAL!C6256</f>
        <v>CONTRAPISO ACÚSTICO EM ARGAMASSA PRONTA, PREPARO MECÂNICO COM MISTURADOR 300 KG, APLICADO EM ÁREAS SECAS, ACABAMENTO NÃO REFORÇADO, ESPESSURA 5CM. AF_07/2021</v>
      </c>
      <c r="D6256" s="94" t="str">
        <f>Cartilha_GLOBAL!D6256</f>
        <v>M2</v>
      </c>
      <c r="E6256" s="105">
        <f>Cartilha_GLOBAL!$E6256</f>
        <v>156.66</v>
      </c>
      <c r="F6256" s="182">
        <f>Cartilha_GLOBAL!$F6256</f>
        <v>192.28</v>
      </c>
      <c r="G6256" s="108"/>
      <c r="H6256" s="107">
        <f t="shared" si="389"/>
        <v>0</v>
      </c>
      <c r="I6256" s="184">
        <f t="shared" si="390"/>
        <v>0</v>
      </c>
      <c r="J6256" s="142"/>
      <c r="K6256" s="228"/>
      <c r="L6256" s="7" t="str">
        <f t="shared" si="391"/>
        <v/>
      </c>
      <c r="M6256" s="7" t="str">
        <f t="shared" si="392"/>
        <v/>
      </c>
      <c r="N6256" s="7" t="str">
        <f>Cartilha_GLOBAL!N6256</f>
        <v/>
      </c>
      <c r="O6256" s="144"/>
      <c r="Q6256" s="151"/>
      <c r="R6256" s="152">
        <v>0</v>
      </c>
      <c r="T6256" s="153">
        <f>IF(Cartilha_GLOBAL!R6256=0,0,IF(Cartilha_GLOBAL!R6256&gt;0,"c","b"))</f>
        <v>0</v>
      </c>
    </row>
    <row r="6257" ht="22.5" hidden="1" spans="1:20">
      <c r="A6257" s="158">
        <f>Cartilha_GLOBAL!A6257</f>
        <v>90934</v>
      </c>
      <c r="B6257" s="100" t="str">
        <f>Cartilha_GLOBAL!B6257</f>
        <v>SINAPI</v>
      </c>
      <c r="C6257" s="104" t="str">
        <f>Cartilha_GLOBAL!C6257</f>
        <v>CONTRAPISO ACÚSTICO EM ARGAMASSA PRONTA, PREPARO MANUAL, APLICADO EM ÁREAS SECAS, ACABAMENTO NÃO REFORÇADO, ESPESSURA 5CM. AF_07/2021</v>
      </c>
      <c r="D6257" s="94" t="str">
        <f>Cartilha_GLOBAL!D6257</f>
        <v>M2</v>
      </c>
      <c r="E6257" s="105">
        <f>Cartilha_GLOBAL!$E6257</f>
        <v>172.46</v>
      </c>
      <c r="F6257" s="182">
        <f>Cartilha_GLOBAL!$F6257</f>
        <v>211.68</v>
      </c>
      <c r="G6257" s="108"/>
      <c r="H6257" s="107">
        <f t="shared" si="389"/>
        <v>0</v>
      </c>
      <c r="I6257" s="184">
        <f t="shared" si="390"/>
        <v>0</v>
      </c>
      <c r="J6257" s="142"/>
      <c r="K6257" s="228"/>
      <c r="L6257" s="7" t="str">
        <f t="shared" si="391"/>
        <v/>
      </c>
      <c r="M6257" s="7" t="str">
        <f t="shared" si="392"/>
        <v/>
      </c>
      <c r="N6257" s="7" t="str">
        <f>Cartilha_GLOBAL!N6257</f>
        <v/>
      </c>
      <c r="O6257" s="144"/>
      <c r="Q6257" s="151"/>
      <c r="R6257" s="152">
        <v>0</v>
      </c>
      <c r="T6257" s="153">
        <f>IF(Cartilha_GLOBAL!R6257=0,0,IF(Cartilha_GLOBAL!R6257&gt;0,"c","b"))</f>
        <v>0</v>
      </c>
    </row>
    <row r="6258" ht="33.75" hidden="1" spans="1:20">
      <c r="A6258" s="158">
        <f>Cartilha_GLOBAL!A6258</f>
        <v>90940</v>
      </c>
      <c r="B6258" s="100" t="str">
        <f>Cartilha_GLOBAL!B6258</f>
        <v>SINAPI</v>
      </c>
      <c r="C6258" s="104" t="str">
        <f>Cartilha_GLOBAL!C6258</f>
        <v>CONTRAPISO ACÚSTICO EM ARGAMASSA TRAÇO 1:4 (CIMENTO E AREIA), PREPARO MECÂNICO COM BETONEIRA 400L, APLICADO EM ÁREAS SECAS, ACABAMENTO NÃO REFORÇADO, ESPESSURA 6CM. AF_07/2021</v>
      </c>
      <c r="D6258" s="94" t="str">
        <f>Cartilha_GLOBAL!D6258</f>
        <v>M2</v>
      </c>
      <c r="E6258" s="105">
        <f>Cartilha_GLOBAL!$E6258</f>
        <v>84.77</v>
      </c>
      <c r="F6258" s="182">
        <f>Cartilha_GLOBAL!$F6258</f>
        <v>104.05</v>
      </c>
      <c r="G6258" s="108"/>
      <c r="H6258" s="107">
        <f t="shared" si="389"/>
        <v>0</v>
      </c>
      <c r="I6258" s="184">
        <f t="shared" si="390"/>
        <v>0</v>
      </c>
      <c r="J6258" s="142"/>
      <c r="K6258" s="228"/>
      <c r="L6258" s="7" t="str">
        <f t="shared" si="391"/>
        <v/>
      </c>
      <c r="M6258" s="7" t="str">
        <f t="shared" si="392"/>
        <v/>
      </c>
      <c r="N6258" s="7" t="str">
        <f>Cartilha_GLOBAL!N6258</f>
        <v/>
      </c>
      <c r="O6258" s="144"/>
      <c r="Q6258" s="151"/>
      <c r="R6258" s="152">
        <v>0</v>
      </c>
      <c r="T6258" s="153">
        <f>IF(Cartilha_GLOBAL!R6258=0,0,IF(Cartilha_GLOBAL!R6258&gt;0,"c","b"))</f>
        <v>0</v>
      </c>
    </row>
    <row r="6259" ht="22.5" hidden="1" spans="1:20">
      <c r="A6259" s="158">
        <f>Cartilha_GLOBAL!A6259</f>
        <v>90942</v>
      </c>
      <c r="B6259" s="100" t="str">
        <f>Cartilha_GLOBAL!B6259</f>
        <v>SINAPI</v>
      </c>
      <c r="C6259" s="104" t="str">
        <f>Cartilha_GLOBAL!C6259</f>
        <v>CONTRAPISO ACÚSTICO EM ARGAMASSA TRAÇO 1:4 (CIMENTO E AREIA), PREPARO MANUAL, APLICADO EM ÁREAS SECAS, ACABAMENTO NÃO REFORÇADO, ESPESSURA 6CM. AF_07/2021</v>
      </c>
      <c r="D6259" s="94" t="str">
        <f>Cartilha_GLOBAL!D6259</f>
        <v>M2</v>
      </c>
      <c r="E6259" s="105">
        <f>Cartilha_GLOBAL!$E6259</f>
        <v>94.71</v>
      </c>
      <c r="F6259" s="182">
        <f>Cartilha_GLOBAL!$F6259</f>
        <v>116.25</v>
      </c>
      <c r="G6259" s="108"/>
      <c r="H6259" s="107">
        <f t="shared" si="389"/>
        <v>0</v>
      </c>
      <c r="I6259" s="184">
        <f t="shared" si="390"/>
        <v>0</v>
      </c>
      <c r="J6259" s="142"/>
      <c r="K6259" s="228"/>
      <c r="L6259" s="7" t="str">
        <f t="shared" si="391"/>
        <v/>
      </c>
      <c r="M6259" s="7" t="str">
        <f t="shared" si="392"/>
        <v/>
      </c>
      <c r="N6259" s="7" t="str">
        <f>Cartilha_GLOBAL!N6259</f>
        <v/>
      </c>
      <c r="O6259" s="144"/>
      <c r="Q6259" s="151"/>
      <c r="R6259" s="152">
        <v>0</v>
      </c>
      <c r="T6259" s="153">
        <f>IF(Cartilha_GLOBAL!R6259=0,0,IF(Cartilha_GLOBAL!R6259&gt;0,"c","b"))</f>
        <v>0</v>
      </c>
    </row>
    <row r="6260" ht="22.5" hidden="1" spans="1:20">
      <c r="A6260" s="158">
        <f>Cartilha_GLOBAL!A6260</f>
        <v>90943</v>
      </c>
      <c r="B6260" s="100" t="str">
        <f>Cartilha_GLOBAL!B6260</f>
        <v>SINAPI</v>
      </c>
      <c r="C6260" s="104" t="str">
        <f>Cartilha_GLOBAL!C6260</f>
        <v>CONTRAPISO ACÚSTICO EM ARGAMASSA PRONTA, PREPARO MECÂNICO COM MISTURADOR 300 KG, APLICADO EM ÁREAS SECAS, ACABAMENTO NÃO REFORÇADO, ESPESSURA 6CM. AF_07/2021</v>
      </c>
      <c r="D6260" s="94" t="str">
        <f>Cartilha_GLOBAL!D6260</f>
        <v>M2</v>
      </c>
      <c r="E6260" s="105">
        <f>Cartilha_GLOBAL!$E6260</f>
        <v>168.62</v>
      </c>
      <c r="F6260" s="182">
        <f>Cartilha_GLOBAL!$F6260</f>
        <v>206.96</v>
      </c>
      <c r="G6260" s="108"/>
      <c r="H6260" s="107">
        <f t="shared" si="389"/>
        <v>0</v>
      </c>
      <c r="I6260" s="184">
        <f t="shared" si="390"/>
        <v>0</v>
      </c>
      <c r="J6260" s="142"/>
      <c r="K6260" s="228"/>
      <c r="L6260" s="7" t="str">
        <f t="shared" si="391"/>
        <v/>
      </c>
      <c r="M6260" s="7" t="str">
        <f t="shared" si="392"/>
        <v/>
      </c>
      <c r="N6260" s="7" t="str">
        <f>Cartilha_GLOBAL!N6260</f>
        <v/>
      </c>
      <c r="O6260" s="144"/>
      <c r="Q6260" s="151"/>
      <c r="R6260" s="152">
        <v>0</v>
      </c>
      <c r="T6260" s="153">
        <f>IF(Cartilha_GLOBAL!R6260=0,0,IF(Cartilha_GLOBAL!R6260&gt;0,"c","b"))</f>
        <v>0</v>
      </c>
    </row>
    <row r="6261" ht="22.5" hidden="1" spans="1:20">
      <c r="A6261" s="158">
        <f>Cartilha_GLOBAL!A6261</f>
        <v>90944</v>
      </c>
      <c r="B6261" s="100" t="str">
        <f>Cartilha_GLOBAL!B6261</f>
        <v>SINAPI</v>
      </c>
      <c r="C6261" s="104" t="str">
        <f>Cartilha_GLOBAL!C6261</f>
        <v>CONTRAPISO ACÚSTICO EM ARGAMASSA PRONTA, PREPARO MANUAL, APLICADO EM ÁREAS SECA, ACABAMENTO NÃO REFORÇADO, ESPESSURA 6CM. AF_07/2021</v>
      </c>
      <c r="D6261" s="94" t="str">
        <f>Cartilha_GLOBAL!D6261</f>
        <v>M2</v>
      </c>
      <c r="E6261" s="105">
        <f>Cartilha_GLOBAL!$E6261</f>
        <v>185.82</v>
      </c>
      <c r="F6261" s="182">
        <f>Cartilha_GLOBAL!$F6261</f>
        <v>228.08</v>
      </c>
      <c r="G6261" s="108"/>
      <c r="H6261" s="107">
        <f t="shared" si="389"/>
        <v>0</v>
      </c>
      <c r="I6261" s="184">
        <f t="shared" si="390"/>
        <v>0</v>
      </c>
      <c r="J6261" s="142"/>
      <c r="K6261" s="228"/>
      <c r="L6261" s="7" t="str">
        <f t="shared" si="391"/>
        <v/>
      </c>
      <c r="M6261" s="7" t="str">
        <f t="shared" si="392"/>
        <v/>
      </c>
      <c r="N6261" s="7" t="str">
        <f>Cartilha_GLOBAL!N6261</f>
        <v/>
      </c>
      <c r="O6261" s="144"/>
      <c r="Q6261" s="151"/>
      <c r="R6261" s="152">
        <v>0</v>
      </c>
      <c r="T6261" s="153">
        <f>IF(Cartilha_GLOBAL!R6261=0,0,IF(Cartilha_GLOBAL!R6261&gt;0,"c","b"))</f>
        <v>0</v>
      </c>
    </row>
    <row r="6262" ht="33.75" hidden="1" spans="1:20">
      <c r="A6262" s="158">
        <f>Cartilha_GLOBAL!A6262</f>
        <v>90950</v>
      </c>
      <c r="B6262" s="100" t="str">
        <f>Cartilha_GLOBAL!B6262</f>
        <v>SINAPI</v>
      </c>
      <c r="C6262" s="104" t="str">
        <f>Cartilha_GLOBAL!C6262</f>
        <v>CONTRAPISO ACÚSTICO EM ARGAMASSA TRAÇO 1:4 (CIMENTO E AREIA), PREPARO MECÂNICO COM BETONEIRA 400L, APLICADO EM ÁREAS SECAS, ACABAMENTO NÃO REFORÇADO, ESPESSURA 7CM. AF_07/2021</v>
      </c>
      <c r="D6262" s="94" t="str">
        <f>Cartilha_GLOBAL!D6262</f>
        <v>M2</v>
      </c>
      <c r="E6262" s="105">
        <f>Cartilha_GLOBAL!$E6262</f>
        <v>94.09</v>
      </c>
      <c r="F6262" s="182">
        <f>Cartilha_GLOBAL!$F6262</f>
        <v>115.49</v>
      </c>
      <c r="G6262" s="108"/>
      <c r="H6262" s="107">
        <f t="shared" si="389"/>
        <v>0</v>
      </c>
      <c r="I6262" s="184">
        <f t="shared" si="390"/>
        <v>0</v>
      </c>
      <c r="J6262" s="142"/>
      <c r="K6262" s="228"/>
      <c r="L6262" s="7" t="str">
        <f t="shared" si="391"/>
        <v/>
      </c>
      <c r="M6262" s="7" t="str">
        <f t="shared" si="392"/>
        <v/>
      </c>
      <c r="N6262" s="7" t="str">
        <f>Cartilha_GLOBAL!N6262</f>
        <v/>
      </c>
      <c r="O6262" s="144"/>
      <c r="Q6262" s="151"/>
      <c r="R6262" s="152">
        <v>0</v>
      </c>
      <c r="T6262" s="153">
        <f>IF(Cartilha_GLOBAL!R6262=0,0,IF(Cartilha_GLOBAL!R6262&gt;0,"c","b"))</f>
        <v>0</v>
      </c>
    </row>
    <row r="6263" ht="22.5" hidden="1" spans="1:20">
      <c r="A6263" s="158">
        <f>Cartilha_GLOBAL!A6263</f>
        <v>90952</v>
      </c>
      <c r="B6263" s="100" t="str">
        <f>Cartilha_GLOBAL!B6263</f>
        <v>SINAPI</v>
      </c>
      <c r="C6263" s="104" t="str">
        <f>Cartilha_GLOBAL!C6263</f>
        <v>CONTRAPISO ACÚSTICO EM ARGAMASSA TRAÇO 1:4 (CIMENTO E AREIA), PREPARO MANUAL, APLICADO EM ÁREAS SECAS, ACABAMENTO NÃO REFORÇADO, ESPESSURA 7CM. AF_07/2021</v>
      </c>
      <c r="D6263" s="94" t="str">
        <f>Cartilha_GLOBAL!D6263</f>
        <v>M2</v>
      </c>
      <c r="E6263" s="105">
        <f>Cartilha_GLOBAL!$E6263</f>
        <v>105.52</v>
      </c>
      <c r="F6263" s="182">
        <f>Cartilha_GLOBAL!$F6263</f>
        <v>129.52</v>
      </c>
      <c r="G6263" s="108"/>
      <c r="H6263" s="107">
        <f t="shared" si="389"/>
        <v>0</v>
      </c>
      <c r="I6263" s="184">
        <f t="shared" si="390"/>
        <v>0</v>
      </c>
      <c r="J6263" s="142"/>
      <c r="K6263" s="228"/>
      <c r="L6263" s="7" t="str">
        <f t="shared" si="391"/>
        <v/>
      </c>
      <c r="M6263" s="7" t="str">
        <f t="shared" si="392"/>
        <v/>
      </c>
      <c r="N6263" s="7" t="str">
        <f>Cartilha_GLOBAL!N6263</f>
        <v/>
      </c>
      <c r="O6263" s="144"/>
      <c r="Q6263" s="151"/>
      <c r="R6263" s="152">
        <v>0</v>
      </c>
      <c r="T6263" s="153">
        <f>IF(Cartilha_GLOBAL!R6263=0,0,IF(Cartilha_GLOBAL!R6263&gt;0,"c","b"))</f>
        <v>0</v>
      </c>
    </row>
    <row r="6264" ht="22.5" hidden="1" spans="1:20">
      <c r="A6264" s="158">
        <f>Cartilha_GLOBAL!A6264</f>
        <v>90953</v>
      </c>
      <c r="B6264" s="100" t="str">
        <f>Cartilha_GLOBAL!B6264</f>
        <v>SINAPI</v>
      </c>
      <c r="C6264" s="104" t="str">
        <f>Cartilha_GLOBAL!C6264</f>
        <v>CONTRAPISO ACÚSTICO EM ARGAMASSA PRONTA, PREPARO MECÂNICO COM MISTURADOR 300 KG, APLICADO EM ÁREAS SECAS, ACABAMENTO NÃO REFORÇADO, ESPESSURA 7CM. AF_07/2021</v>
      </c>
      <c r="D6264" s="94" t="str">
        <f>Cartilha_GLOBAL!D6264</f>
        <v>M2</v>
      </c>
      <c r="E6264" s="105">
        <f>Cartilha_GLOBAL!$E6264</f>
        <v>190.5</v>
      </c>
      <c r="F6264" s="182">
        <f>Cartilha_GLOBAL!$F6264</f>
        <v>233.82</v>
      </c>
      <c r="G6264" s="108"/>
      <c r="H6264" s="107">
        <f t="shared" si="389"/>
        <v>0</v>
      </c>
      <c r="I6264" s="184">
        <f t="shared" si="390"/>
        <v>0</v>
      </c>
      <c r="J6264" s="142"/>
      <c r="K6264" s="228"/>
      <c r="L6264" s="7" t="str">
        <f t="shared" si="391"/>
        <v/>
      </c>
      <c r="M6264" s="7" t="str">
        <f t="shared" si="392"/>
        <v/>
      </c>
      <c r="N6264" s="7" t="str">
        <f>Cartilha_GLOBAL!N6264</f>
        <v/>
      </c>
      <c r="O6264" s="144"/>
      <c r="Q6264" s="151"/>
      <c r="R6264" s="152">
        <v>0</v>
      </c>
      <c r="T6264" s="153">
        <f>IF(Cartilha_GLOBAL!R6264=0,0,IF(Cartilha_GLOBAL!R6264&gt;0,"c","b"))</f>
        <v>0</v>
      </c>
    </row>
    <row r="6265" ht="22.5" hidden="1" spans="1:20">
      <c r="A6265" s="158">
        <f>Cartilha_GLOBAL!A6265</f>
        <v>90954</v>
      </c>
      <c r="B6265" s="100" t="str">
        <f>Cartilha_GLOBAL!B6265</f>
        <v>SINAPI</v>
      </c>
      <c r="C6265" s="104" t="str">
        <f>Cartilha_GLOBAL!C6265</f>
        <v>CONTRAPISO ACÚSTICO EM ARGAMASSA PRONTA, PREPARO MANUAL, APLICADO EM ÁREAS SECAS, ACABAMENTO NÃO REFORÇADO, ESPESSURA 7CM. AF_07/2021</v>
      </c>
      <c r="D6265" s="94" t="str">
        <f>Cartilha_GLOBAL!D6265</f>
        <v>M2</v>
      </c>
      <c r="E6265" s="105">
        <f>Cartilha_GLOBAL!$E6265</f>
        <v>210.28</v>
      </c>
      <c r="F6265" s="182">
        <f>Cartilha_GLOBAL!$F6265</f>
        <v>258.1</v>
      </c>
      <c r="G6265" s="108"/>
      <c r="H6265" s="107">
        <f t="shared" si="389"/>
        <v>0</v>
      </c>
      <c r="I6265" s="184">
        <f t="shared" si="390"/>
        <v>0</v>
      </c>
      <c r="J6265" s="142"/>
      <c r="K6265" s="228"/>
      <c r="L6265" s="7" t="str">
        <f t="shared" si="391"/>
        <v/>
      </c>
      <c r="M6265" s="7" t="str">
        <f t="shared" si="392"/>
        <v/>
      </c>
      <c r="N6265" s="7" t="str">
        <f>Cartilha_GLOBAL!N6265</f>
        <v/>
      </c>
      <c r="O6265" s="144"/>
      <c r="Q6265" s="151"/>
      <c r="R6265" s="152">
        <v>0</v>
      </c>
      <c r="T6265" s="153">
        <f>IF(Cartilha_GLOBAL!R6265=0,0,IF(Cartilha_GLOBAL!R6265&gt;0,"c","b"))</f>
        <v>0</v>
      </c>
    </row>
    <row r="6266" ht="12.75" hidden="1" spans="1:20">
      <c r="A6266" s="154" t="str">
        <f>Cartilha_GLOBAL!A6266</f>
        <v>10.3.3</v>
      </c>
      <c r="B6266" s="100">
        <f>Cartilha_GLOBAL!B6266</f>
        <v>0</v>
      </c>
      <c r="C6266" s="161" t="str">
        <f>Cartilha_GLOBAL!C6266</f>
        <v>PREPARO E REGULARIZACAO DE PISO</v>
      </c>
      <c r="D6266" s="94">
        <f>Cartilha_GLOBAL!D6266</f>
        <v>0</v>
      </c>
      <c r="E6266" s="105">
        <f>Cartilha_GLOBAL!$E6266</f>
        <v>0</v>
      </c>
      <c r="F6266" s="182">
        <f>Cartilha_GLOBAL!$F6266</f>
        <v>0</v>
      </c>
      <c r="G6266" s="187"/>
      <c r="H6266" s="187">
        <f t="shared" si="389"/>
        <v>0</v>
      </c>
      <c r="I6266" s="188">
        <f t="shared" si="390"/>
        <v>0</v>
      </c>
      <c r="J6266" s="142"/>
      <c r="K6266" s="145" t="str">
        <f>IF(SUM(I6266:I6266)&gt;0,"xx","")</f>
        <v/>
      </c>
      <c r="L6266" s="7" t="str">
        <f t="shared" si="391"/>
        <v/>
      </c>
      <c r="M6266" s="7" t="str">
        <f t="shared" si="392"/>
        <v/>
      </c>
      <c r="N6266" s="7" t="str">
        <f>Cartilha_GLOBAL!N6266</f>
        <v/>
      </c>
      <c r="O6266" s="144"/>
      <c r="Q6266" s="151"/>
      <c r="R6266" s="152">
        <v>0</v>
      </c>
      <c r="T6266" s="153">
        <f>IF(Cartilha_GLOBAL!R6266=0,0,IF(Cartilha_GLOBAL!R6266&gt;0,"c","b"))</f>
        <v>0</v>
      </c>
    </row>
    <row r="6267" ht="12.75" hidden="1" spans="1:20">
      <c r="A6267" s="154" t="str">
        <f>Cartilha_GLOBAL!A6267</f>
        <v>10.3.4</v>
      </c>
      <c r="B6267" s="100">
        <f>Cartilha_GLOBAL!B6267</f>
        <v>0</v>
      </c>
      <c r="C6267" s="161" t="str">
        <f>Cartilha_GLOBAL!C6267</f>
        <v>PISO CIMENTADO</v>
      </c>
      <c r="D6267" s="94">
        <f>Cartilha_GLOBAL!D6267</f>
        <v>0</v>
      </c>
      <c r="E6267" s="105">
        <f>Cartilha_GLOBAL!$E6267</f>
        <v>0</v>
      </c>
      <c r="F6267" s="182">
        <f>Cartilha_GLOBAL!$F6267</f>
        <v>0</v>
      </c>
      <c r="G6267" s="187"/>
      <c r="H6267" s="187">
        <f t="shared" si="389"/>
        <v>0</v>
      </c>
      <c r="I6267" s="188">
        <f t="shared" si="390"/>
        <v>0</v>
      </c>
      <c r="J6267" s="142"/>
      <c r="K6267" s="145" t="str">
        <f>IF(SUM(I6268:I6274)&gt;0,"xx","")</f>
        <v/>
      </c>
      <c r="L6267" s="7" t="str">
        <f t="shared" si="391"/>
        <v/>
      </c>
      <c r="M6267" s="7" t="str">
        <f t="shared" si="392"/>
        <v/>
      </c>
      <c r="N6267" s="7" t="str">
        <f>Cartilha_GLOBAL!N6267</f>
        <v/>
      </c>
      <c r="O6267" s="144"/>
      <c r="Q6267" s="151"/>
      <c r="R6267" s="152">
        <v>0</v>
      </c>
      <c r="T6267" s="153">
        <f>IF(Cartilha_GLOBAL!R6267=0,0,IF(Cartilha_GLOBAL!R6267&gt;0,"c","b"))</f>
        <v>0</v>
      </c>
    </row>
    <row r="6268" ht="12.75" hidden="1" spans="1:20">
      <c r="A6268" s="158">
        <f>Cartilha_GLOBAL!A6268</f>
        <v>102488</v>
      </c>
      <c r="B6268" s="100" t="str">
        <f>Cartilha_GLOBAL!B6268</f>
        <v>SINAPI</v>
      </c>
      <c r="C6268" s="104" t="str">
        <f>Cartilha_GLOBAL!C6268</f>
        <v>PREPARO DO PISO CIMENTADO PARA PINTURA - LIXAMENTO E LIMPEZA. AF_05/2021</v>
      </c>
      <c r="D6268" s="94" t="str">
        <f>Cartilha_GLOBAL!D6268</f>
        <v>M2</v>
      </c>
      <c r="E6268" s="105">
        <f>Cartilha_GLOBAL!$E6268</f>
        <v>4.19</v>
      </c>
      <c r="F6268" s="182">
        <f>Cartilha_GLOBAL!$F6268</f>
        <v>5.14</v>
      </c>
      <c r="G6268" s="108"/>
      <c r="H6268" s="107">
        <f t="shared" si="389"/>
        <v>0</v>
      </c>
      <c r="I6268" s="184">
        <f t="shared" si="390"/>
        <v>0</v>
      </c>
      <c r="J6268" s="142"/>
      <c r="K6268" s="228"/>
      <c r="L6268" s="7" t="str">
        <f t="shared" si="391"/>
        <v/>
      </c>
      <c r="M6268" s="7" t="str">
        <f t="shared" si="392"/>
        <v/>
      </c>
      <c r="N6268" s="7" t="str">
        <f>Cartilha_GLOBAL!N6268</f>
        <v/>
      </c>
      <c r="O6268" s="144"/>
      <c r="Q6268" s="151"/>
      <c r="R6268" s="152">
        <v>0</v>
      </c>
      <c r="T6268" s="153">
        <f>IF(Cartilha_GLOBAL!R6268=0,0,IF(Cartilha_GLOBAL!R6268&gt;0,"c","b"))</f>
        <v>0</v>
      </c>
    </row>
    <row r="6269" ht="22.5" hidden="1" spans="1:20">
      <c r="A6269" s="158">
        <f>Cartilha_GLOBAL!A6269</f>
        <v>101749</v>
      </c>
      <c r="B6269" s="100" t="str">
        <f>Cartilha_GLOBAL!B6269</f>
        <v>SINAPI</v>
      </c>
      <c r="C6269" s="104" t="str">
        <f>Cartilha_GLOBAL!C6269</f>
        <v>PISO CIMENTADO, TRAÇO 1:3 (CIMENTO E AREIA), ACABAMENTO LISO, ESPESSURA 4,0 CM, PREPARO MECÂNICO DA ARGAMASSA. AF_09/2020</v>
      </c>
      <c r="D6269" s="94" t="str">
        <f>Cartilha_GLOBAL!D6269</f>
        <v>M2</v>
      </c>
      <c r="E6269" s="105">
        <f>Cartilha_GLOBAL!$E6269</f>
        <v>55.1</v>
      </c>
      <c r="F6269" s="182">
        <f>Cartilha_GLOBAL!$F6269</f>
        <v>67.63</v>
      </c>
      <c r="G6269" s="108"/>
      <c r="H6269" s="107">
        <f t="shared" si="389"/>
        <v>0</v>
      </c>
      <c r="I6269" s="184">
        <f t="shared" si="390"/>
        <v>0</v>
      </c>
      <c r="J6269" s="142"/>
      <c r="K6269" s="228"/>
      <c r="L6269" s="7" t="str">
        <f t="shared" si="391"/>
        <v/>
      </c>
      <c r="M6269" s="7" t="str">
        <f t="shared" si="392"/>
        <v/>
      </c>
      <c r="N6269" s="7" t="str">
        <f>Cartilha_GLOBAL!N6269</f>
        <v/>
      </c>
      <c r="O6269" s="144"/>
      <c r="Q6269" s="151"/>
      <c r="R6269" s="152">
        <v>0</v>
      </c>
      <c r="T6269" s="153">
        <f>IF(Cartilha_GLOBAL!R6269=0,0,IF(Cartilha_GLOBAL!R6269&gt;0,"c","b"))</f>
        <v>0</v>
      </c>
    </row>
    <row r="6270" ht="22.5" hidden="1" spans="1:20">
      <c r="A6270" s="158">
        <f>Cartilha_GLOBAL!A6270</f>
        <v>101750</v>
      </c>
      <c r="B6270" s="100" t="str">
        <f>Cartilha_GLOBAL!B6270</f>
        <v>SINAPI</v>
      </c>
      <c r="C6270" s="104" t="str">
        <f>Cartilha_GLOBAL!C6270</f>
        <v>PISO CIMENTADO, TRAÇO 1:3 (CIMENTO E AREIA), ACABAMENTO RÚSTICO, ESPESSURA 4,0 CM, PREPARO MECÂNICO DA ARGAMASSA. AF_09/2020</v>
      </c>
      <c r="D6270" s="94" t="str">
        <f>Cartilha_GLOBAL!D6270</f>
        <v>M2</v>
      </c>
      <c r="E6270" s="105">
        <f>Cartilha_GLOBAL!$E6270</f>
        <v>52.24</v>
      </c>
      <c r="F6270" s="182">
        <f>Cartilha_GLOBAL!$F6270</f>
        <v>64.12</v>
      </c>
      <c r="G6270" s="108"/>
      <c r="H6270" s="107">
        <f t="shared" si="389"/>
        <v>0</v>
      </c>
      <c r="I6270" s="184">
        <f t="shared" si="390"/>
        <v>0</v>
      </c>
      <c r="J6270" s="142"/>
      <c r="K6270" s="228"/>
      <c r="L6270" s="7" t="str">
        <f t="shared" si="391"/>
        <v/>
      </c>
      <c r="M6270" s="7" t="str">
        <f t="shared" si="392"/>
        <v/>
      </c>
      <c r="N6270" s="7" t="str">
        <f>Cartilha_GLOBAL!N6270</f>
        <v/>
      </c>
      <c r="O6270" s="144"/>
      <c r="Q6270" s="151"/>
      <c r="R6270" s="152">
        <v>0</v>
      </c>
      <c r="T6270" s="153">
        <f>IF(Cartilha_GLOBAL!R6270=0,0,IF(Cartilha_GLOBAL!R6270&gt;0,"c","b"))</f>
        <v>0</v>
      </c>
    </row>
    <row r="6271" ht="22.5" hidden="1" spans="1:20">
      <c r="A6271" s="158">
        <f>Cartilha_GLOBAL!A6271</f>
        <v>98679</v>
      </c>
      <c r="B6271" s="100" t="str">
        <f>Cartilha_GLOBAL!B6271</f>
        <v>SINAPI</v>
      </c>
      <c r="C6271" s="104" t="str">
        <f>Cartilha_GLOBAL!C6271</f>
        <v>PISO CIMENTADO, TRAÇO 1:3 (CIMENTO E AREIA), ACABAMENTO LISO, ESPESSURA 2,0 CM, PREPARO MECÂNICO DA ARGAMASSA. AF_09/2020</v>
      </c>
      <c r="D6271" s="94" t="str">
        <f>Cartilha_GLOBAL!D6271</f>
        <v>M2</v>
      </c>
      <c r="E6271" s="105">
        <f>Cartilha_GLOBAL!$E6271</f>
        <v>39.01</v>
      </c>
      <c r="F6271" s="182">
        <f>Cartilha_GLOBAL!$F6271</f>
        <v>47.88</v>
      </c>
      <c r="G6271" s="108"/>
      <c r="H6271" s="107">
        <f t="shared" si="389"/>
        <v>0</v>
      </c>
      <c r="I6271" s="184">
        <f t="shared" si="390"/>
        <v>0</v>
      </c>
      <c r="J6271" s="142"/>
      <c r="K6271" s="228"/>
      <c r="L6271" s="7" t="str">
        <f t="shared" si="391"/>
        <v/>
      </c>
      <c r="M6271" s="7" t="str">
        <f t="shared" si="392"/>
        <v/>
      </c>
      <c r="N6271" s="7" t="str">
        <f>Cartilha_GLOBAL!N6271</f>
        <v/>
      </c>
      <c r="O6271" s="144"/>
      <c r="Q6271" s="151"/>
      <c r="R6271" s="152">
        <v>0</v>
      </c>
      <c r="T6271" s="153">
        <f>IF(Cartilha_GLOBAL!R6271=0,0,IF(Cartilha_GLOBAL!R6271&gt;0,"c","b"))</f>
        <v>0</v>
      </c>
    </row>
    <row r="6272" ht="22.5" hidden="1" spans="1:20">
      <c r="A6272" s="158">
        <f>Cartilha_GLOBAL!A6272</f>
        <v>98680</v>
      </c>
      <c r="B6272" s="100" t="str">
        <f>Cartilha_GLOBAL!B6272</f>
        <v>SINAPI</v>
      </c>
      <c r="C6272" s="104" t="str">
        <f>Cartilha_GLOBAL!C6272</f>
        <v>PISO CIMENTADO, TRAÇO 1:3 (CIMENTO E AREIA), ACABAMENTO LISO, ESPESSURA 3,0 CM, PREPARO MECÂNICO DA ARGAMASSA. AF_09/2020</v>
      </c>
      <c r="D6272" s="94" t="str">
        <f>Cartilha_GLOBAL!D6272</f>
        <v>M2</v>
      </c>
      <c r="E6272" s="105">
        <f>Cartilha_GLOBAL!$E6272</f>
        <v>47.86</v>
      </c>
      <c r="F6272" s="182">
        <f>Cartilha_GLOBAL!$F6272</f>
        <v>58.74</v>
      </c>
      <c r="G6272" s="108"/>
      <c r="H6272" s="107">
        <f t="shared" si="389"/>
        <v>0</v>
      </c>
      <c r="I6272" s="184">
        <f t="shared" si="390"/>
        <v>0</v>
      </c>
      <c r="J6272" s="142"/>
      <c r="K6272" s="228"/>
      <c r="L6272" s="7" t="str">
        <f t="shared" si="391"/>
        <v/>
      </c>
      <c r="M6272" s="7" t="str">
        <f t="shared" si="392"/>
        <v/>
      </c>
      <c r="N6272" s="7" t="str">
        <f>Cartilha_GLOBAL!N6272</f>
        <v/>
      </c>
      <c r="O6272" s="144"/>
      <c r="Q6272" s="151"/>
      <c r="R6272" s="152">
        <v>0</v>
      </c>
      <c r="T6272" s="153">
        <f>IF(Cartilha_GLOBAL!R6272=0,0,IF(Cartilha_GLOBAL!R6272&gt;0,"c","b"))</f>
        <v>0</v>
      </c>
    </row>
    <row r="6273" ht="22.5" hidden="1" spans="1:20">
      <c r="A6273" s="158">
        <f>Cartilha_GLOBAL!A6273</f>
        <v>98681</v>
      </c>
      <c r="B6273" s="100" t="str">
        <f>Cartilha_GLOBAL!B6273</f>
        <v>SINAPI</v>
      </c>
      <c r="C6273" s="104" t="str">
        <f>Cartilha_GLOBAL!C6273</f>
        <v>PISO CIMENTADO, TRAÇO 1:3 (CIMENTO E AREIA), ACABAMENTO RÚSTICO, ESPESSURA 2,0 CM, PREPARO MECÂNICO DA ARGAMASSA. AF_09/2020</v>
      </c>
      <c r="D6273" s="94" t="str">
        <f>Cartilha_GLOBAL!D6273</f>
        <v>M2</v>
      </c>
      <c r="E6273" s="105">
        <f>Cartilha_GLOBAL!$E6273</f>
        <v>36.15</v>
      </c>
      <c r="F6273" s="182">
        <f>Cartilha_GLOBAL!$F6273</f>
        <v>44.37</v>
      </c>
      <c r="G6273" s="108"/>
      <c r="H6273" s="107">
        <f t="shared" si="389"/>
        <v>0</v>
      </c>
      <c r="I6273" s="184">
        <f t="shared" si="390"/>
        <v>0</v>
      </c>
      <c r="J6273" s="142"/>
      <c r="K6273" s="228"/>
      <c r="L6273" s="7" t="str">
        <f t="shared" si="391"/>
        <v/>
      </c>
      <c r="M6273" s="7" t="str">
        <f t="shared" si="392"/>
        <v/>
      </c>
      <c r="N6273" s="7" t="str">
        <f>Cartilha_GLOBAL!N6273</f>
        <v/>
      </c>
      <c r="O6273" s="144"/>
      <c r="Q6273" s="151"/>
      <c r="R6273" s="152">
        <v>0</v>
      </c>
      <c r="T6273" s="153">
        <f>IF(Cartilha_GLOBAL!R6273=0,0,IF(Cartilha_GLOBAL!R6273&gt;0,"c","b"))</f>
        <v>0</v>
      </c>
    </row>
    <row r="6274" ht="22.5" hidden="1" spans="1:20">
      <c r="A6274" s="158">
        <f>Cartilha_GLOBAL!A6274</f>
        <v>98682</v>
      </c>
      <c r="B6274" s="100" t="str">
        <f>Cartilha_GLOBAL!B6274</f>
        <v>SINAPI</v>
      </c>
      <c r="C6274" s="104" t="str">
        <f>Cartilha_GLOBAL!C6274</f>
        <v>PISO CIMENTADO, TRAÇO 1:3 (CIMENTO E AREIA), ACABAMENTO RÚSTICO, ESPESSURA 3,0 CM, PREPARO MECÂNICO DA ARGAMASSA. AF_09/2020</v>
      </c>
      <c r="D6274" s="94" t="str">
        <f>Cartilha_GLOBAL!D6274</f>
        <v>M2</v>
      </c>
      <c r="E6274" s="105">
        <f>Cartilha_GLOBAL!$E6274</f>
        <v>45</v>
      </c>
      <c r="F6274" s="182">
        <f>Cartilha_GLOBAL!$F6274</f>
        <v>55.23</v>
      </c>
      <c r="G6274" s="108"/>
      <c r="H6274" s="107">
        <f t="shared" si="389"/>
        <v>0</v>
      </c>
      <c r="I6274" s="184">
        <f t="shared" si="390"/>
        <v>0</v>
      </c>
      <c r="J6274" s="142"/>
      <c r="K6274" s="228"/>
      <c r="L6274" s="7" t="str">
        <f t="shared" si="391"/>
        <v/>
      </c>
      <c r="M6274" s="7" t="str">
        <f t="shared" si="392"/>
        <v/>
      </c>
      <c r="N6274" s="7" t="str">
        <f>Cartilha_GLOBAL!N6274</f>
        <v/>
      </c>
      <c r="O6274" s="144"/>
      <c r="Q6274" s="151"/>
      <c r="R6274" s="152">
        <v>0</v>
      </c>
      <c r="T6274" s="153">
        <f>IF(Cartilha_GLOBAL!R6274=0,0,IF(Cartilha_GLOBAL!R6274&gt;0,"c","b"))</f>
        <v>0</v>
      </c>
    </row>
    <row r="6275" ht="12.75" hidden="1" spans="1:20">
      <c r="A6275" s="154" t="str">
        <f>Cartilha_GLOBAL!A6275</f>
        <v>10.3.5</v>
      </c>
      <c r="B6275" s="100">
        <f>Cartilha_GLOBAL!B6275</f>
        <v>0</v>
      </c>
      <c r="C6275" s="161" t="str">
        <f>Cartilha_GLOBAL!C6275</f>
        <v>PISO EM MADEIRA</v>
      </c>
      <c r="D6275" s="94">
        <f>Cartilha_GLOBAL!D6275</f>
        <v>0</v>
      </c>
      <c r="E6275" s="105">
        <f>Cartilha_GLOBAL!$E6275</f>
        <v>0</v>
      </c>
      <c r="F6275" s="182">
        <f>Cartilha_GLOBAL!$F6275</f>
        <v>0</v>
      </c>
      <c r="G6275" s="187"/>
      <c r="H6275" s="187">
        <f t="shared" si="389"/>
        <v>0</v>
      </c>
      <c r="I6275" s="188">
        <f t="shared" si="390"/>
        <v>0</v>
      </c>
      <c r="J6275" s="142"/>
      <c r="K6275" s="145" t="str">
        <f>IF(SUM(I6276:I6279)&gt;0,"xx","")</f>
        <v/>
      </c>
      <c r="L6275" s="7" t="str">
        <f t="shared" si="391"/>
        <v/>
      </c>
      <c r="M6275" s="7" t="str">
        <f t="shared" si="392"/>
        <v/>
      </c>
      <c r="N6275" s="7" t="str">
        <f>Cartilha_GLOBAL!N6275</f>
        <v/>
      </c>
      <c r="O6275" s="144"/>
      <c r="Q6275" s="151"/>
      <c r="R6275" s="152">
        <v>0</v>
      </c>
      <c r="T6275" s="153">
        <f>IF(Cartilha_GLOBAL!R6275=0,0,IF(Cartilha_GLOBAL!R6275&gt;0,"c","b"))</f>
        <v>0</v>
      </c>
    </row>
    <row r="6276" ht="12.75" hidden="1" spans="1:20">
      <c r="A6276" s="158">
        <f>Cartilha_GLOBAL!A6276</f>
        <v>102499</v>
      </c>
      <c r="B6276" s="100" t="str">
        <f>Cartilha_GLOBAL!B6276</f>
        <v>SINAPI</v>
      </c>
      <c r="C6276" s="104" t="str">
        <f>Cartilha_GLOBAL!C6276</f>
        <v>ENCERAMENTO DE PISO EM MADEIRA. AF_05/2021</v>
      </c>
      <c r="D6276" s="94" t="str">
        <f>Cartilha_GLOBAL!D6276</f>
        <v>M2</v>
      </c>
      <c r="E6276" s="105">
        <f>Cartilha_GLOBAL!$E6276</f>
        <v>3.34</v>
      </c>
      <c r="F6276" s="182">
        <f>Cartilha_GLOBAL!$F6276</f>
        <v>4.1</v>
      </c>
      <c r="G6276" s="108"/>
      <c r="H6276" s="107">
        <f t="shared" si="389"/>
        <v>0</v>
      </c>
      <c r="I6276" s="184">
        <f t="shared" si="390"/>
        <v>0</v>
      </c>
      <c r="J6276" s="142"/>
      <c r="K6276" s="228"/>
      <c r="L6276" s="7" t="str">
        <f t="shared" si="391"/>
        <v/>
      </c>
      <c r="M6276" s="7" t="str">
        <f t="shared" si="392"/>
        <v/>
      </c>
      <c r="N6276" s="7" t="str">
        <f>Cartilha_GLOBAL!N6276</f>
        <v/>
      </c>
      <c r="O6276" s="144"/>
      <c r="Q6276" s="151"/>
      <c r="R6276" s="152">
        <v>0</v>
      </c>
      <c r="T6276" s="153">
        <f>IF(Cartilha_GLOBAL!R6276=0,0,IF(Cartilha_GLOBAL!R6276&gt;0,"c","b"))</f>
        <v>0</v>
      </c>
    </row>
    <row r="6277" ht="12.75" hidden="1" spans="1:20">
      <c r="A6277" s="158">
        <f>Cartilha_GLOBAL!A6277</f>
        <v>101729</v>
      </c>
      <c r="B6277" s="100" t="str">
        <f>Cartilha_GLOBAL!B6277</f>
        <v>SINAPI</v>
      </c>
      <c r="C6277" s="104" t="str">
        <f>Cartilha_GLOBAL!C6277</f>
        <v>PISO EM TACO DE MADEIRA 7X42CM, FIXADO COM COLA BASE DE PVA. AF_09/2020</v>
      </c>
      <c r="D6277" s="94" t="str">
        <f>Cartilha_GLOBAL!D6277</f>
        <v>M2</v>
      </c>
      <c r="E6277" s="105">
        <f>Cartilha_GLOBAL!$E6277</f>
        <v>194.68</v>
      </c>
      <c r="F6277" s="182">
        <f>Cartilha_GLOBAL!$F6277</f>
        <v>238.95</v>
      </c>
      <c r="G6277" s="108"/>
      <c r="H6277" s="107">
        <f t="shared" si="389"/>
        <v>0</v>
      </c>
      <c r="I6277" s="184">
        <f t="shared" si="390"/>
        <v>0</v>
      </c>
      <c r="J6277" s="142"/>
      <c r="K6277" s="228"/>
      <c r="L6277" s="7" t="str">
        <f t="shared" si="391"/>
        <v/>
      </c>
      <c r="M6277" s="7" t="str">
        <f t="shared" si="392"/>
        <v/>
      </c>
      <c r="N6277" s="7" t="str">
        <f>Cartilha_GLOBAL!N6277</f>
        <v/>
      </c>
      <c r="O6277" s="144"/>
      <c r="Q6277" s="151"/>
      <c r="R6277" s="152">
        <v>0</v>
      </c>
      <c r="T6277" s="153">
        <f>IF(Cartilha_GLOBAL!R6277=0,0,IF(Cartilha_GLOBAL!R6277&gt;0,"c","b"))</f>
        <v>0</v>
      </c>
    </row>
    <row r="6278" ht="12.75" hidden="1" spans="1:20">
      <c r="A6278" s="158">
        <f>Cartilha_GLOBAL!A6278</f>
        <v>101746</v>
      </c>
      <c r="B6278" s="100" t="str">
        <f>Cartilha_GLOBAL!B6278</f>
        <v>SINAPI</v>
      </c>
      <c r="C6278" s="104" t="str">
        <f>Cartilha_GLOBAL!C6278</f>
        <v>ASSOALHO DE MADEIRA. AF_09/2020</v>
      </c>
      <c r="D6278" s="94" t="str">
        <f>Cartilha_GLOBAL!D6278</f>
        <v>M2</v>
      </c>
      <c r="E6278" s="105">
        <f>Cartilha_GLOBAL!$E6278</f>
        <v>296.19</v>
      </c>
      <c r="F6278" s="182">
        <f>Cartilha_GLOBAL!$F6278</f>
        <v>363.54</v>
      </c>
      <c r="G6278" s="108"/>
      <c r="H6278" s="107">
        <f t="shared" si="389"/>
        <v>0</v>
      </c>
      <c r="I6278" s="184">
        <f t="shared" si="390"/>
        <v>0</v>
      </c>
      <c r="J6278" s="142"/>
      <c r="K6278" s="228"/>
      <c r="L6278" s="7" t="str">
        <f t="shared" si="391"/>
        <v/>
      </c>
      <c r="M6278" s="7" t="str">
        <f t="shared" si="392"/>
        <v/>
      </c>
      <c r="N6278" s="7" t="str">
        <f>Cartilha_GLOBAL!N6278</f>
        <v/>
      </c>
      <c r="O6278" s="144"/>
      <c r="Q6278" s="151"/>
      <c r="R6278" s="152">
        <v>0</v>
      </c>
      <c r="T6278" s="153">
        <f>IF(Cartilha_GLOBAL!R6278=0,0,IF(Cartilha_GLOBAL!R6278&gt;0,"c","b"))</f>
        <v>0</v>
      </c>
    </row>
    <row r="6279" ht="12.75" hidden="1" spans="1:20">
      <c r="A6279" s="158">
        <f>Cartilha_GLOBAL!A6279</f>
        <v>101751</v>
      </c>
      <c r="B6279" s="100" t="str">
        <f>Cartilha_GLOBAL!B6279</f>
        <v>SINAPI</v>
      </c>
      <c r="C6279" s="104" t="str">
        <f>Cartilha_GLOBAL!C6279</f>
        <v>PISO EM TACO DE MADEIRA 7X21CM, FIXADO COM COLA BASE DE PVA. AF_09/2020</v>
      </c>
      <c r="D6279" s="94" t="str">
        <f>Cartilha_GLOBAL!D6279</f>
        <v>M2</v>
      </c>
      <c r="E6279" s="105">
        <f>Cartilha_GLOBAL!$E6279</f>
        <v>202.31</v>
      </c>
      <c r="F6279" s="182">
        <f>Cartilha_GLOBAL!$F6279</f>
        <v>248.32</v>
      </c>
      <c r="G6279" s="108"/>
      <c r="H6279" s="107">
        <f t="shared" si="389"/>
        <v>0</v>
      </c>
      <c r="I6279" s="184">
        <f t="shared" si="390"/>
        <v>0</v>
      </c>
      <c r="J6279" s="142"/>
      <c r="K6279" s="228"/>
      <c r="L6279" s="7" t="str">
        <f t="shared" si="391"/>
        <v/>
      </c>
      <c r="M6279" s="7" t="str">
        <f t="shared" si="392"/>
        <v/>
      </c>
      <c r="N6279" s="7" t="str">
        <f>Cartilha_GLOBAL!N6279</f>
        <v/>
      </c>
      <c r="O6279" s="144"/>
      <c r="Q6279" s="151"/>
      <c r="R6279" s="152">
        <v>0</v>
      </c>
      <c r="T6279" s="153">
        <f>IF(Cartilha_GLOBAL!R6279=0,0,IF(Cartilha_GLOBAL!R6279&gt;0,"c","b"))</f>
        <v>0</v>
      </c>
    </row>
    <row r="6280" ht="12.75" hidden="1" spans="1:20">
      <c r="A6280" s="154" t="str">
        <f>Cartilha_GLOBAL!A6280</f>
        <v>10.3.6</v>
      </c>
      <c r="B6280" s="100">
        <f>Cartilha_GLOBAL!B6280</f>
        <v>0</v>
      </c>
      <c r="C6280" s="161" t="str">
        <f>Cartilha_GLOBAL!C6280</f>
        <v>PISO CERAMICO</v>
      </c>
      <c r="D6280" s="94">
        <f>Cartilha_GLOBAL!D6280</f>
        <v>0</v>
      </c>
      <c r="E6280" s="105">
        <f>Cartilha_GLOBAL!$E6280</f>
        <v>0</v>
      </c>
      <c r="F6280" s="182">
        <f>Cartilha_GLOBAL!$F6280</f>
        <v>0</v>
      </c>
      <c r="G6280" s="187"/>
      <c r="H6280" s="187">
        <f t="shared" si="389"/>
        <v>0</v>
      </c>
      <c r="I6280" s="188">
        <f t="shared" si="390"/>
        <v>0</v>
      </c>
      <c r="J6280" s="142"/>
      <c r="K6280" s="145" t="str">
        <f>IF(SUM(I6281:I6299)&gt;0,"xx","")</f>
        <v/>
      </c>
      <c r="L6280" s="7" t="str">
        <f t="shared" si="391"/>
        <v/>
      </c>
      <c r="M6280" s="7" t="str">
        <f t="shared" si="392"/>
        <v/>
      </c>
      <c r="N6280" s="7" t="str">
        <f>Cartilha_GLOBAL!N6280</f>
        <v/>
      </c>
      <c r="O6280" s="144"/>
      <c r="Q6280" s="151"/>
      <c r="R6280" s="152">
        <v>0</v>
      </c>
      <c r="T6280" s="153">
        <f>IF(Cartilha_GLOBAL!R6280=0,0,IF(Cartilha_GLOBAL!R6280&gt;0,"c","b"))</f>
        <v>0</v>
      </c>
    </row>
    <row r="6281" ht="33.75" hidden="1" spans="1:20">
      <c r="A6281" s="158">
        <f>Cartilha_GLOBAL!A6281</f>
        <v>89171</v>
      </c>
      <c r="B6281" s="100" t="str">
        <f>Cartilha_GLOBAL!B6281</f>
        <v>SINAPI</v>
      </c>
      <c r="C6281" s="104" t="str">
        <f>Cartilha_GLOBAL!C6281</f>
        <v>(COMPOSIÇÃO REPRESENTATIVA) DO SERVIÇO DE REVESTIMENTO CERÂMICO PARA PISO COM PLACAS TIPO ESMALTADA EXTRA DE DIMENSÕES 35X35 CM, PARA EDIFICAÇÃO HABITACIONAL UNIFAMILIAR (CASA) E EDIFICAÇÃO PÚBLICA PADRÃO. AF_11/2014</v>
      </c>
      <c r="D6281" s="94" t="str">
        <f>Cartilha_GLOBAL!D6281</f>
        <v>M2</v>
      </c>
      <c r="E6281" s="105">
        <f>Cartilha_GLOBAL!$E6281</f>
        <v>56.44</v>
      </c>
      <c r="F6281" s="182">
        <f>Cartilha_GLOBAL!$F6281</f>
        <v>69.27</v>
      </c>
      <c r="G6281" s="108"/>
      <c r="H6281" s="107">
        <f t="shared" si="389"/>
        <v>0</v>
      </c>
      <c r="I6281" s="184">
        <f t="shared" si="390"/>
        <v>0</v>
      </c>
      <c r="J6281" s="142"/>
      <c r="K6281" s="228"/>
      <c r="L6281" s="7" t="str">
        <f t="shared" si="391"/>
        <v/>
      </c>
      <c r="M6281" s="7" t="str">
        <f t="shared" si="392"/>
        <v/>
      </c>
      <c r="N6281" s="7" t="str">
        <f>Cartilha_GLOBAL!N6281</f>
        <v/>
      </c>
      <c r="O6281" s="144"/>
      <c r="Q6281" s="151"/>
      <c r="R6281" s="152">
        <v>0</v>
      </c>
      <c r="T6281" s="153">
        <f>IF(Cartilha_GLOBAL!R6281=0,0,IF(Cartilha_GLOBAL!R6281&gt;0,"c","b"))</f>
        <v>0</v>
      </c>
    </row>
    <row r="6282" ht="33.75" hidden="1" spans="1:20">
      <c r="A6282" s="158">
        <f>Cartilha_GLOBAL!A6282</f>
        <v>89046</v>
      </c>
      <c r="B6282" s="100" t="str">
        <f>Cartilha_GLOBAL!B6282</f>
        <v>SINAPI</v>
      </c>
      <c r="C6282" s="104" t="str">
        <f>Cartilha_GLOBAL!C6282</f>
        <v>(COMPOSIÇÃO REPRESENTATIVA) DO SERVIÇO DE REVESTIMENTO CERÂMICO PARA PISO COM PLACAS TIPO ESMALTADA EXTRA DE DIMENSÕES 35X35 CM, PARA EDIFICAÇÃO HABITACIONAL MULTIFAMILIAR (PRÉDIO). AF_11/2014</v>
      </c>
      <c r="D6282" s="94" t="str">
        <f>Cartilha_GLOBAL!D6282</f>
        <v>M2</v>
      </c>
      <c r="E6282" s="105">
        <f>Cartilha_GLOBAL!$E6282</f>
        <v>60.21</v>
      </c>
      <c r="F6282" s="182">
        <f>Cartilha_GLOBAL!$F6282</f>
        <v>73.9</v>
      </c>
      <c r="G6282" s="108"/>
      <c r="H6282" s="107">
        <f t="shared" si="389"/>
        <v>0</v>
      </c>
      <c r="I6282" s="184">
        <f t="shared" si="390"/>
        <v>0</v>
      </c>
      <c r="J6282" s="142"/>
      <c r="K6282" s="228"/>
      <c r="L6282" s="7" t="str">
        <f t="shared" si="391"/>
        <v/>
      </c>
      <c r="M6282" s="7" t="str">
        <f t="shared" si="392"/>
        <v/>
      </c>
      <c r="N6282" s="7" t="str">
        <f>Cartilha_GLOBAL!N6282</f>
        <v/>
      </c>
      <c r="O6282" s="144"/>
      <c r="Q6282" s="151"/>
      <c r="R6282" s="152">
        <v>0</v>
      </c>
      <c r="T6282" s="153">
        <f>IF(Cartilha_GLOBAL!R6282=0,0,IF(Cartilha_GLOBAL!R6282&gt;0,"c","b"))</f>
        <v>0</v>
      </c>
    </row>
    <row r="6283" ht="33.75" hidden="1" spans="1:20">
      <c r="A6283" s="158">
        <f>Cartilha_GLOBAL!A6283</f>
        <v>94439</v>
      </c>
      <c r="B6283" s="100" t="str">
        <f>Cartilha_GLOBAL!B6283</f>
        <v>SINAPI</v>
      </c>
      <c r="C6283" s="104" t="str">
        <f>Cartilha_GLOBAL!C6283</f>
        <v>(COMPOSIÇÃO REPRESENTATIVA) DO SERVIÇO DE CONTRAPISO EM ARGAMASSA TRAÇO 1:4 (CIM E AREIA), BETONEIRA 400 L, E = 4 CM ÁREAS SECAS E  MOLHADAS SOBRE LAJE , E = 3 CM ÁREAS MOLHADAS SOBRE IMPERMEABILIZAÇÃO, CASA E EDIFICAÇÃO PÚBLICA PADRÃO. AF_11/2014</v>
      </c>
      <c r="D6283" s="94" t="str">
        <f>Cartilha_GLOBAL!D6283</f>
        <v>M2</v>
      </c>
      <c r="E6283" s="105">
        <f>Cartilha_GLOBAL!$E6283</f>
        <v>48.28</v>
      </c>
      <c r="F6283" s="182">
        <f>Cartilha_GLOBAL!$F6283</f>
        <v>59.26</v>
      </c>
      <c r="G6283" s="108"/>
      <c r="H6283" s="107">
        <f t="shared" si="389"/>
        <v>0</v>
      </c>
      <c r="I6283" s="184">
        <f t="shared" si="390"/>
        <v>0</v>
      </c>
      <c r="J6283" s="142"/>
      <c r="K6283" s="228"/>
      <c r="L6283" s="7" t="str">
        <f t="shared" si="391"/>
        <v/>
      </c>
      <c r="M6283" s="7" t="str">
        <f t="shared" si="392"/>
        <v/>
      </c>
      <c r="N6283" s="7" t="str">
        <f>Cartilha_GLOBAL!N6283</f>
        <v/>
      </c>
      <c r="O6283" s="144"/>
      <c r="Q6283" s="151"/>
      <c r="R6283" s="152">
        <v>0</v>
      </c>
      <c r="T6283" s="153">
        <f>IF(Cartilha_GLOBAL!R6283=0,0,IF(Cartilha_GLOBAL!R6283&gt;0,"c","b"))</f>
        <v>0</v>
      </c>
    </row>
    <row r="6284" ht="33.75" hidden="1" spans="1:20">
      <c r="A6284" s="158">
        <f>Cartilha_GLOBAL!A6284</f>
        <v>94779</v>
      </c>
      <c r="B6284" s="100" t="str">
        <f>Cartilha_GLOBAL!B6284</f>
        <v>SINAPI</v>
      </c>
      <c r="C6284" s="104" t="str">
        <f>Cartilha_GLOBAL!C6284</f>
        <v>(COMPOSIÇÃO REPRESENTATIVA) DO SERVIÇO DE CONTRAPISO EM ARGAMASSA TRAÇO 1:4 (CIM E AREIA), EM BETONEIRA 400 L, ESPESSURA 3 CM ÁREAS SECAS E 3 CM ÁREAS MOLHADAS, PARA EDIFICAÇÃO HABITACIONAL MULTIFAMILIAR (PRÉDIO). AF_11/2014</v>
      </c>
      <c r="D6284" s="94" t="str">
        <f>Cartilha_GLOBAL!D6284</f>
        <v>M2</v>
      </c>
      <c r="E6284" s="105">
        <f>Cartilha_GLOBAL!$E6284</f>
        <v>41.17</v>
      </c>
      <c r="F6284" s="182">
        <f>Cartilha_GLOBAL!$F6284</f>
        <v>50.53</v>
      </c>
      <c r="G6284" s="108"/>
      <c r="H6284" s="107">
        <f t="shared" si="389"/>
        <v>0</v>
      </c>
      <c r="I6284" s="184">
        <f t="shared" si="390"/>
        <v>0</v>
      </c>
      <c r="J6284" s="142"/>
      <c r="K6284" s="228"/>
      <c r="L6284" s="7" t="str">
        <f t="shared" si="391"/>
        <v/>
      </c>
      <c r="M6284" s="7" t="str">
        <f t="shared" si="392"/>
        <v/>
      </c>
      <c r="N6284" s="7" t="str">
        <f>Cartilha_GLOBAL!N6284</f>
        <v/>
      </c>
      <c r="O6284" s="144"/>
      <c r="Q6284" s="151"/>
      <c r="R6284" s="152">
        <v>0</v>
      </c>
      <c r="T6284" s="153">
        <f>IF(Cartilha_GLOBAL!R6284=0,0,IF(Cartilha_GLOBAL!R6284&gt;0,"c","b"))</f>
        <v>0</v>
      </c>
    </row>
    <row r="6285" ht="33.75" hidden="1" spans="1:20">
      <c r="A6285" s="158">
        <f>Cartilha_GLOBAL!A6285</f>
        <v>94782</v>
      </c>
      <c r="B6285" s="100" t="str">
        <f>Cartilha_GLOBAL!B6285</f>
        <v>SINAPI</v>
      </c>
      <c r="C6285" s="104" t="str">
        <f>Cartilha_GLOBAL!C6285</f>
        <v>(COMPOSIÇÃO REPRESENTATIVA) DO SERVIÇO DE CONTRAPISO EM ARGAMASSA TRAÇO 1:4 (CIM E AREIA), BETONEIRA 400 L, E = 4 CM ÁREAS SECAS E  MOLHADAS SOBRE LAJE , E = 3 CM ÁREAS MOLHADAS SOBRE IMPERMEABILIZAÇÃO, PARA EDIFICAÇÃO MULTIFAMILIAR. AF_11/2014</v>
      </c>
      <c r="D6285" s="94" t="str">
        <f>Cartilha_GLOBAL!D6285</f>
        <v>M2</v>
      </c>
      <c r="E6285" s="105">
        <f>Cartilha_GLOBAL!$E6285</f>
        <v>47.02</v>
      </c>
      <c r="F6285" s="182">
        <f>Cartilha_GLOBAL!$F6285</f>
        <v>57.71</v>
      </c>
      <c r="G6285" s="108"/>
      <c r="H6285" s="107">
        <f t="shared" si="389"/>
        <v>0</v>
      </c>
      <c r="I6285" s="184">
        <f t="shared" si="390"/>
        <v>0</v>
      </c>
      <c r="J6285" s="142"/>
      <c r="K6285" s="228"/>
      <c r="L6285" s="7" t="str">
        <f t="shared" si="391"/>
        <v/>
      </c>
      <c r="M6285" s="7" t="str">
        <f t="shared" si="392"/>
        <v/>
      </c>
      <c r="N6285" s="7" t="str">
        <f>Cartilha_GLOBAL!N6285</f>
        <v/>
      </c>
      <c r="O6285" s="144"/>
      <c r="Q6285" s="151"/>
      <c r="R6285" s="152">
        <v>0</v>
      </c>
      <c r="T6285" s="153">
        <f>IF(Cartilha_GLOBAL!R6285=0,0,IF(Cartilha_GLOBAL!R6285&gt;0,"c","b"))</f>
        <v>0</v>
      </c>
    </row>
    <row r="6286" ht="22.5" hidden="1" spans="1:20">
      <c r="A6286" s="158">
        <f>Cartilha_GLOBAL!A6286</f>
        <v>101725</v>
      </c>
      <c r="B6286" s="100" t="str">
        <f>Cartilha_GLOBAL!B6286</f>
        <v>SINAPI</v>
      </c>
      <c r="C6286" s="104" t="str">
        <f>Cartilha_GLOBAL!C6286</f>
        <v>PISO EM LADRILHO HIDRÁULICO APLICADO EM AMBIENTES INTERNOS DE ÁREA MENOR QUE 5 M², INCLUSO APLICAÇÃO DE RESINA. AF_09/2020</v>
      </c>
      <c r="D6286" s="94" t="str">
        <f>Cartilha_GLOBAL!D6286</f>
        <v>M2</v>
      </c>
      <c r="E6286" s="105">
        <f>Cartilha_GLOBAL!$E6286</f>
        <v>285.81</v>
      </c>
      <c r="F6286" s="182">
        <f>Cartilha_GLOBAL!$F6286</f>
        <v>350.8</v>
      </c>
      <c r="G6286" s="108"/>
      <c r="H6286" s="107">
        <f t="shared" si="389"/>
        <v>0</v>
      </c>
      <c r="I6286" s="184">
        <f t="shared" si="390"/>
        <v>0</v>
      </c>
      <c r="J6286" s="142"/>
      <c r="K6286" s="228"/>
      <c r="L6286" s="7" t="str">
        <f t="shared" si="391"/>
        <v/>
      </c>
      <c r="M6286" s="7" t="str">
        <f t="shared" si="392"/>
        <v/>
      </c>
      <c r="N6286" s="7" t="str">
        <f>Cartilha_GLOBAL!N6286</f>
        <v/>
      </c>
      <c r="O6286" s="144"/>
      <c r="Q6286" s="151"/>
      <c r="R6286" s="152">
        <v>0</v>
      </c>
      <c r="T6286" s="153">
        <f>IF(Cartilha_GLOBAL!R6286=0,0,IF(Cartilha_GLOBAL!R6286&gt;0,"c","b"))</f>
        <v>0</v>
      </c>
    </row>
    <row r="6287" ht="22.5" hidden="1" spans="1:20">
      <c r="A6287" s="158">
        <f>Cartilha_GLOBAL!A6287</f>
        <v>101726</v>
      </c>
      <c r="B6287" s="100" t="str">
        <f>Cartilha_GLOBAL!B6287</f>
        <v>SINAPI</v>
      </c>
      <c r="C6287" s="104" t="str">
        <f>Cartilha_GLOBAL!C6287</f>
        <v>PISO EM LADRILHO HIDRÁULICO APLICADO EM AMBIENTES INTERNOS DE ÁREA ENTRE 5 E 15 M², INCLUSO APLICAÇÃO DE RESINA. AF_09/2020</v>
      </c>
      <c r="D6287" s="94" t="str">
        <f>Cartilha_GLOBAL!D6287</f>
        <v>M2</v>
      </c>
      <c r="E6287" s="105">
        <f>Cartilha_GLOBAL!$E6287</f>
        <v>178.17</v>
      </c>
      <c r="F6287" s="182">
        <f>Cartilha_GLOBAL!$F6287</f>
        <v>218.69</v>
      </c>
      <c r="G6287" s="108"/>
      <c r="H6287" s="107">
        <f t="shared" si="389"/>
        <v>0</v>
      </c>
      <c r="I6287" s="184">
        <f t="shared" si="390"/>
        <v>0</v>
      </c>
      <c r="J6287" s="142"/>
      <c r="K6287" s="228"/>
      <c r="L6287" s="7" t="str">
        <f t="shared" si="391"/>
        <v/>
      </c>
      <c r="M6287" s="7" t="str">
        <f t="shared" si="392"/>
        <v/>
      </c>
      <c r="N6287" s="7" t="str">
        <f>Cartilha_GLOBAL!N6287</f>
        <v/>
      </c>
      <c r="O6287" s="144"/>
      <c r="Q6287" s="151"/>
      <c r="R6287" s="152">
        <v>0</v>
      </c>
      <c r="T6287" s="153">
        <f>IF(Cartilha_GLOBAL!R6287=0,0,IF(Cartilha_GLOBAL!R6287&gt;0,"c","b"))</f>
        <v>0</v>
      </c>
    </row>
    <row r="6288" ht="22.5" hidden="1" spans="1:20">
      <c r="A6288" s="158">
        <f>Cartilha_GLOBAL!A6288</f>
        <v>87246</v>
      </c>
      <c r="B6288" s="100" t="str">
        <f>Cartilha_GLOBAL!B6288</f>
        <v>SINAPI</v>
      </c>
      <c r="C6288" s="104" t="str">
        <f>Cartilha_GLOBAL!C6288</f>
        <v>REVESTIMENTO CERÂMICO PARA PISO COM PLACAS TIPO ESMALTADA EXTRA DE DIMENSÕES 35X35 CM APLICADA EM AMBIENTES DE ÁREA MENOR QUE 5 M2. AF_06/2014</v>
      </c>
      <c r="D6288" s="94" t="str">
        <f>Cartilha_GLOBAL!D6288</f>
        <v>M2</v>
      </c>
      <c r="E6288" s="105">
        <f>Cartilha_GLOBAL!$E6288</f>
        <v>69.18</v>
      </c>
      <c r="F6288" s="182">
        <f>Cartilha_GLOBAL!$F6288</f>
        <v>84.91</v>
      </c>
      <c r="G6288" s="108"/>
      <c r="H6288" s="107">
        <f t="shared" si="389"/>
        <v>0</v>
      </c>
      <c r="I6288" s="184">
        <f t="shared" si="390"/>
        <v>0</v>
      </c>
      <c r="J6288" s="142"/>
      <c r="K6288" s="228"/>
      <c r="L6288" s="7" t="str">
        <f t="shared" si="391"/>
        <v/>
      </c>
      <c r="M6288" s="7" t="str">
        <f t="shared" si="392"/>
        <v/>
      </c>
      <c r="N6288" s="7" t="str">
        <f>Cartilha_GLOBAL!N6288</f>
        <v/>
      </c>
      <c r="O6288" s="144"/>
      <c r="Q6288" s="151"/>
      <c r="R6288" s="152">
        <v>0</v>
      </c>
      <c r="T6288" s="153">
        <f>IF(Cartilha_GLOBAL!R6288=0,0,IF(Cartilha_GLOBAL!R6288&gt;0,"c","b"))</f>
        <v>0</v>
      </c>
    </row>
    <row r="6289" ht="22.5" hidden="1" spans="1:20">
      <c r="A6289" s="158">
        <f>Cartilha_GLOBAL!A6289</f>
        <v>87247</v>
      </c>
      <c r="B6289" s="100" t="str">
        <f>Cartilha_GLOBAL!B6289</f>
        <v>SINAPI</v>
      </c>
      <c r="C6289" s="104" t="str">
        <f>Cartilha_GLOBAL!C6289</f>
        <v>REVESTIMENTO CERÂMICO PARA PISO COM PLACAS TIPO ESMALTADA EXTRA DE DIMENSÕES 35X35 CM APLICADA EM AMBIENTES DE ÁREA ENTRE 5 M2 E 10 M2. AF_06/2014</v>
      </c>
      <c r="D6289" s="94" t="str">
        <f>Cartilha_GLOBAL!D6289</f>
        <v>M2</v>
      </c>
      <c r="E6289" s="105">
        <f>Cartilha_GLOBAL!$E6289</f>
        <v>61.17</v>
      </c>
      <c r="F6289" s="182">
        <f>Cartilha_GLOBAL!$F6289</f>
        <v>75.08</v>
      </c>
      <c r="G6289" s="108"/>
      <c r="H6289" s="107">
        <f t="shared" si="389"/>
        <v>0</v>
      </c>
      <c r="I6289" s="184">
        <f t="shared" si="390"/>
        <v>0</v>
      </c>
      <c r="J6289" s="142"/>
      <c r="K6289" s="145"/>
      <c r="L6289" s="7" t="str">
        <f t="shared" si="391"/>
        <v/>
      </c>
      <c r="M6289" s="7" t="str">
        <f t="shared" si="392"/>
        <v/>
      </c>
      <c r="N6289" s="7" t="str">
        <f>Cartilha_GLOBAL!N6289</f>
        <v/>
      </c>
      <c r="O6289" s="144"/>
      <c r="Q6289" s="151"/>
      <c r="R6289" s="152">
        <v>0</v>
      </c>
      <c r="T6289" s="153">
        <f>IF(Cartilha_GLOBAL!R6289=0,0,IF(Cartilha_GLOBAL!R6289&gt;0,"c","b"))</f>
        <v>0</v>
      </c>
    </row>
    <row r="6290" ht="22.5" hidden="1" spans="1:20">
      <c r="A6290" s="158">
        <f>Cartilha_GLOBAL!A6290</f>
        <v>87248</v>
      </c>
      <c r="B6290" s="100" t="str">
        <f>Cartilha_GLOBAL!B6290</f>
        <v>SINAPI</v>
      </c>
      <c r="C6290" s="104" t="str">
        <f>Cartilha_GLOBAL!C6290</f>
        <v>REVESTIMENTO CERÂMICO PARA PISO COM PLACAS TIPO ESMALTADA EXTRA DE DIMENSÕES 35X35 CM APLICADA EM AMBIENTES DE ÁREA MAIOR QUE 10 M2. AF_06/2014</v>
      </c>
      <c r="D6290" s="94" t="str">
        <f>Cartilha_GLOBAL!D6290</f>
        <v>M2</v>
      </c>
      <c r="E6290" s="105">
        <f>Cartilha_GLOBAL!$E6290</f>
        <v>52.69</v>
      </c>
      <c r="F6290" s="182">
        <f>Cartilha_GLOBAL!$F6290</f>
        <v>64.67</v>
      </c>
      <c r="G6290" s="108"/>
      <c r="H6290" s="107">
        <f t="shared" si="389"/>
        <v>0</v>
      </c>
      <c r="I6290" s="184">
        <f t="shared" si="390"/>
        <v>0</v>
      </c>
      <c r="J6290" s="142"/>
      <c r="K6290" s="228"/>
      <c r="L6290" s="7" t="str">
        <f t="shared" si="391"/>
        <v/>
      </c>
      <c r="M6290" s="7" t="str">
        <f t="shared" si="392"/>
        <v/>
      </c>
      <c r="N6290" s="7" t="str">
        <f>Cartilha_GLOBAL!N6290</f>
        <v/>
      </c>
      <c r="O6290" s="144"/>
      <c r="Q6290" s="151"/>
      <c r="R6290" s="152">
        <v>0</v>
      </c>
      <c r="T6290" s="153">
        <f>IF(Cartilha_GLOBAL!R6290=0,0,IF(Cartilha_GLOBAL!R6290&gt;0,"c","b"))</f>
        <v>0</v>
      </c>
    </row>
    <row r="6291" ht="22.5" hidden="1" spans="1:20">
      <c r="A6291" s="158">
        <f>Cartilha_GLOBAL!A6291</f>
        <v>87249</v>
      </c>
      <c r="B6291" s="100" t="str">
        <f>Cartilha_GLOBAL!B6291</f>
        <v>SINAPI</v>
      </c>
      <c r="C6291" s="104" t="str">
        <f>Cartilha_GLOBAL!C6291</f>
        <v>REVESTIMENTO CERÂMICO PARA PISO COM PLACAS TIPO ESMALTADA EXTRA DE DIMENSÕES 45X45 CM APLICADA EM AMBIENTES DE ÁREA MENOR QUE 5 M2. AF_06/2014</v>
      </c>
      <c r="D6291" s="94" t="str">
        <f>Cartilha_GLOBAL!D6291</f>
        <v>M2</v>
      </c>
      <c r="E6291" s="105">
        <f>Cartilha_GLOBAL!$E6291</f>
        <v>74.53</v>
      </c>
      <c r="F6291" s="182">
        <f>Cartilha_GLOBAL!$F6291</f>
        <v>91.48</v>
      </c>
      <c r="G6291" s="108"/>
      <c r="H6291" s="107">
        <f t="shared" si="389"/>
        <v>0</v>
      </c>
      <c r="I6291" s="184">
        <f t="shared" si="390"/>
        <v>0</v>
      </c>
      <c r="J6291" s="142"/>
      <c r="K6291" s="228"/>
      <c r="L6291" s="7" t="str">
        <f t="shared" si="391"/>
        <v/>
      </c>
      <c r="M6291" s="7" t="str">
        <f t="shared" si="392"/>
        <v/>
      </c>
      <c r="N6291" s="7" t="str">
        <f>Cartilha_GLOBAL!N6291</f>
        <v/>
      </c>
      <c r="O6291" s="144"/>
      <c r="Q6291" s="151"/>
      <c r="R6291" s="152">
        <v>0</v>
      </c>
      <c r="T6291" s="153">
        <f>IF(Cartilha_GLOBAL!R6291=0,0,IF(Cartilha_GLOBAL!R6291&gt;0,"c","b"))</f>
        <v>0</v>
      </c>
    </row>
    <row r="6292" ht="22.5" hidden="1" spans="1:20">
      <c r="A6292" s="158">
        <f>Cartilha_GLOBAL!A6292</f>
        <v>87250</v>
      </c>
      <c r="B6292" s="100" t="str">
        <f>Cartilha_GLOBAL!B6292</f>
        <v>SINAPI</v>
      </c>
      <c r="C6292" s="104" t="str">
        <f>Cartilha_GLOBAL!C6292</f>
        <v>REVESTIMENTO CERÂMICO PARA PISO COM PLACAS TIPO ESMALTADA EXTRA DE DIMENSÕES 45X45 CM APLICADA EM AMBIENTES DE ÁREA ENTRE 5 M2 E 10 M2. AF_06/2014</v>
      </c>
      <c r="D6292" s="94" t="str">
        <f>Cartilha_GLOBAL!D6292</f>
        <v>M2</v>
      </c>
      <c r="E6292" s="105">
        <f>Cartilha_GLOBAL!$E6292</f>
        <v>62.7</v>
      </c>
      <c r="F6292" s="182">
        <f>Cartilha_GLOBAL!$F6292</f>
        <v>76.96</v>
      </c>
      <c r="G6292" s="108"/>
      <c r="H6292" s="107">
        <f t="shared" si="389"/>
        <v>0</v>
      </c>
      <c r="I6292" s="184">
        <f t="shared" si="390"/>
        <v>0</v>
      </c>
      <c r="J6292" s="142"/>
      <c r="K6292" s="228"/>
      <c r="L6292" s="7" t="str">
        <f t="shared" si="391"/>
        <v/>
      </c>
      <c r="M6292" s="7" t="str">
        <f t="shared" si="392"/>
        <v/>
      </c>
      <c r="N6292" s="7" t="str">
        <f>Cartilha_GLOBAL!N6292</f>
        <v/>
      </c>
      <c r="O6292" s="144"/>
      <c r="Q6292" s="151"/>
      <c r="R6292" s="152">
        <v>0</v>
      </c>
      <c r="T6292" s="153">
        <f>IF(Cartilha_GLOBAL!R6292=0,0,IF(Cartilha_GLOBAL!R6292&gt;0,"c","b"))</f>
        <v>0</v>
      </c>
    </row>
    <row r="6293" ht="22.5" hidden="1" spans="1:20">
      <c r="A6293" s="158">
        <f>Cartilha_GLOBAL!A6293</f>
        <v>87251</v>
      </c>
      <c r="B6293" s="100" t="str">
        <f>Cartilha_GLOBAL!B6293</f>
        <v>SINAPI</v>
      </c>
      <c r="C6293" s="104" t="str">
        <f>Cartilha_GLOBAL!C6293</f>
        <v>REVESTIMENTO CERÂMICO PARA PISO COM PLACAS TIPO ESMALTADA EXTRA DE DIMENSÕES 45X45 CM APLICADA EM AMBIENTES DE ÁREA MAIOR QUE 10 M2. AF_06/2014</v>
      </c>
      <c r="D6293" s="94" t="str">
        <f>Cartilha_GLOBAL!D6293</f>
        <v>M2</v>
      </c>
      <c r="E6293" s="105">
        <f>Cartilha_GLOBAL!$E6293</f>
        <v>53</v>
      </c>
      <c r="F6293" s="182">
        <f>Cartilha_GLOBAL!$F6293</f>
        <v>65.05</v>
      </c>
      <c r="G6293" s="108"/>
      <c r="H6293" s="107">
        <f t="shared" si="389"/>
        <v>0</v>
      </c>
      <c r="I6293" s="184">
        <f t="shared" si="390"/>
        <v>0</v>
      </c>
      <c r="J6293" s="142"/>
      <c r="K6293" s="228"/>
      <c r="L6293" s="7" t="str">
        <f t="shared" si="391"/>
        <v/>
      </c>
      <c r="M6293" s="7" t="str">
        <f t="shared" si="392"/>
        <v/>
      </c>
      <c r="N6293" s="7" t="str">
        <f>Cartilha_GLOBAL!N6293</f>
        <v/>
      </c>
      <c r="O6293" s="144"/>
      <c r="Q6293" s="151"/>
      <c r="R6293" s="152">
        <v>0</v>
      </c>
      <c r="T6293" s="153">
        <f>IF(Cartilha_GLOBAL!R6293=0,0,IF(Cartilha_GLOBAL!R6293&gt;0,"c","b"))</f>
        <v>0</v>
      </c>
    </row>
    <row r="6294" ht="22.5" hidden="1" spans="1:20">
      <c r="A6294" s="158">
        <f>Cartilha_GLOBAL!A6294</f>
        <v>87255</v>
      </c>
      <c r="B6294" s="100" t="str">
        <f>Cartilha_GLOBAL!B6294</f>
        <v>SINAPI</v>
      </c>
      <c r="C6294" s="104" t="str">
        <f>Cartilha_GLOBAL!C6294</f>
        <v>REVESTIMENTO CERÂMICO PARA PISO COM PLACAS TIPO ESMALTADA EXTRA DE DIMENSÕES 60X60 CM APLICADA EM AMBIENTES DE ÁREA MENOR QUE 5 M2. AF_06/2014</v>
      </c>
      <c r="D6294" s="94" t="str">
        <f>Cartilha_GLOBAL!D6294</f>
        <v>M2</v>
      </c>
      <c r="E6294" s="105">
        <f>Cartilha_GLOBAL!$E6294</f>
        <v>115.46</v>
      </c>
      <c r="F6294" s="182">
        <f>Cartilha_GLOBAL!$F6294</f>
        <v>141.72</v>
      </c>
      <c r="G6294" s="108"/>
      <c r="H6294" s="107">
        <f t="shared" si="389"/>
        <v>0</v>
      </c>
      <c r="I6294" s="184">
        <f t="shared" si="390"/>
        <v>0</v>
      </c>
      <c r="J6294" s="142"/>
      <c r="K6294" s="228"/>
      <c r="L6294" s="7" t="str">
        <f t="shared" si="391"/>
        <v/>
      </c>
      <c r="M6294" s="7" t="str">
        <f t="shared" si="392"/>
        <v/>
      </c>
      <c r="N6294" s="7" t="str">
        <f>Cartilha_GLOBAL!N6294</f>
        <v/>
      </c>
      <c r="O6294" s="144"/>
      <c r="Q6294" s="151"/>
      <c r="R6294" s="152">
        <v>0</v>
      </c>
      <c r="T6294" s="153">
        <f>IF(Cartilha_GLOBAL!R6294=0,0,IF(Cartilha_GLOBAL!R6294&gt;0,"c","b"))</f>
        <v>0</v>
      </c>
    </row>
    <row r="6295" ht="22.5" hidden="1" spans="1:20">
      <c r="A6295" s="158">
        <f>Cartilha_GLOBAL!A6295</f>
        <v>87256</v>
      </c>
      <c r="B6295" s="100" t="str">
        <f>Cartilha_GLOBAL!B6295</f>
        <v>SINAPI</v>
      </c>
      <c r="C6295" s="104" t="str">
        <f>Cartilha_GLOBAL!C6295</f>
        <v>REVESTIMENTO CERÂMICO PARA PISO COM PLACAS TIPO ESMALTADA EXTRA DE DIMENSÕES 60X60 CM APLICADA EM AMBIENTES DE ÁREA ENTRE 5 M2 E 10 M2. AF_06/2014</v>
      </c>
      <c r="D6295" s="94" t="str">
        <f>Cartilha_GLOBAL!D6295</f>
        <v>M2</v>
      </c>
      <c r="E6295" s="105">
        <f>Cartilha_GLOBAL!$E6295</f>
        <v>101.32</v>
      </c>
      <c r="F6295" s="182">
        <f>Cartilha_GLOBAL!$F6295</f>
        <v>124.36</v>
      </c>
      <c r="G6295" s="108"/>
      <c r="H6295" s="107">
        <f t="shared" si="389"/>
        <v>0</v>
      </c>
      <c r="I6295" s="184">
        <f t="shared" si="390"/>
        <v>0</v>
      </c>
      <c r="J6295" s="142"/>
      <c r="K6295" s="228"/>
      <c r="L6295" s="7" t="str">
        <f t="shared" si="391"/>
        <v/>
      </c>
      <c r="M6295" s="7" t="str">
        <f t="shared" si="392"/>
        <v/>
      </c>
      <c r="N6295" s="7" t="str">
        <f>Cartilha_GLOBAL!N6295</f>
        <v/>
      </c>
      <c r="O6295" s="144"/>
      <c r="Q6295" s="151"/>
      <c r="R6295" s="152">
        <v>0</v>
      </c>
      <c r="T6295" s="153">
        <f>IF(Cartilha_GLOBAL!R6295=0,0,IF(Cartilha_GLOBAL!R6295&gt;0,"c","b"))</f>
        <v>0</v>
      </c>
    </row>
    <row r="6296" ht="22.5" hidden="1" spans="1:20">
      <c r="A6296" s="158">
        <f>Cartilha_GLOBAL!A6296</f>
        <v>87257</v>
      </c>
      <c r="B6296" s="100" t="str">
        <f>Cartilha_GLOBAL!B6296</f>
        <v>SINAPI</v>
      </c>
      <c r="C6296" s="104" t="str">
        <f>Cartilha_GLOBAL!C6296</f>
        <v>REVESTIMENTO CERÂMICO PARA PISO COM PLACAS TIPO ESMALTADA EXTRA DE DIMENSÕES 60X60 CM APLICADA EM AMBIENTES DE ÁREA MAIOR QUE 10 M2. AF_06/2014</v>
      </c>
      <c r="D6296" s="94" t="str">
        <f>Cartilha_GLOBAL!D6296</f>
        <v>M2</v>
      </c>
      <c r="E6296" s="105">
        <f>Cartilha_GLOBAL!$E6296</f>
        <v>90.03</v>
      </c>
      <c r="F6296" s="182">
        <f>Cartilha_GLOBAL!$F6296</f>
        <v>110.5</v>
      </c>
      <c r="G6296" s="108"/>
      <c r="H6296" s="107">
        <f t="shared" si="389"/>
        <v>0</v>
      </c>
      <c r="I6296" s="184">
        <f t="shared" si="390"/>
        <v>0</v>
      </c>
      <c r="J6296" s="142"/>
      <c r="K6296" s="228"/>
      <c r="L6296" s="7" t="str">
        <f t="shared" si="391"/>
        <v/>
      </c>
      <c r="M6296" s="7" t="str">
        <f t="shared" si="392"/>
        <v/>
      </c>
      <c r="N6296" s="7" t="str">
        <f>Cartilha_GLOBAL!N6296</f>
        <v/>
      </c>
      <c r="O6296" s="144"/>
      <c r="Q6296" s="151"/>
      <c r="R6296" s="152">
        <v>0</v>
      </c>
      <c r="T6296" s="153">
        <f>IF(Cartilha_GLOBAL!R6296=0,0,IF(Cartilha_GLOBAL!R6296&gt;0,"c","b"))</f>
        <v>0</v>
      </c>
    </row>
    <row r="6297" ht="22.5" hidden="1" spans="1:20">
      <c r="A6297" s="158">
        <f>Cartilha_GLOBAL!A6297</f>
        <v>87258</v>
      </c>
      <c r="B6297" s="100" t="str">
        <f>Cartilha_GLOBAL!B6297</f>
        <v>SINAPI</v>
      </c>
      <c r="C6297" s="104" t="str">
        <f>Cartilha_GLOBAL!C6297</f>
        <v>REVESTIMENTO CERÂMICO PARA PISO COM PLACAS TIPO PORCELANATO DE DIMENSÕES 45X45 CM APLICADA EM AMBIENTES DE ÁREA MENOR QUE 5 M². AF_06/2014</v>
      </c>
      <c r="D6297" s="94" t="str">
        <f>Cartilha_GLOBAL!D6297</f>
        <v>M2</v>
      </c>
      <c r="E6297" s="105">
        <f>Cartilha_GLOBAL!$E6297</f>
        <v>158.04</v>
      </c>
      <c r="F6297" s="182">
        <f>Cartilha_GLOBAL!$F6297</f>
        <v>193.98</v>
      </c>
      <c r="G6297" s="108"/>
      <c r="H6297" s="107">
        <f t="shared" si="389"/>
        <v>0</v>
      </c>
      <c r="I6297" s="184">
        <f t="shared" si="390"/>
        <v>0</v>
      </c>
      <c r="J6297" s="142"/>
      <c r="K6297" s="228"/>
      <c r="L6297" s="7" t="str">
        <f t="shared" si="391"/>
        <v/>
      </c>
      <c r="M6297" s="7" t="str">
        <f t="shared" si="392"/>
        <v/>
      </c>
      <c r="N6297" s="7" t="str">
        <f>Cartilha_GLOBAL!N6297</f>
        <v/>
      </c>
      <c r="O6297" s="144"/>
      <c r="Q6297" s="151"/>
      <c r="R6297" s="152">
        <v>0</v>
      </c>
      <c r="T6297" s="153">
        <f>IF(Cartilha_GLOBAL!R6297=0,0,IF(Cartilha_GLOBAL!R6297&gt;0,"c","b"))</f>
        <v>0</v>
      </c>
    </row>
    <row r="6298" ht="22.5" hidden="1" spans="1:20">
      <c r="A6298" s="158">
        <f>Cartilha_GLOBAL!A6298</f>
        <v>87259</v>
      </c>
      <c r="B6298" s="100" t="str">
        <f>Cartilha_GLOBAL!B6298</f>
        <v>SINAPI</v>
      </c>
      <c r="C6298" s="104" t="str">
        <f>Cartilha_GLOBAL!C6298</f>
        <v>REVESTIMENTO CERÂMICO PARA PISO COM PLACAS TIPO PORCELANATO DE DIMENSÕES 45X45 CM APLICADA EM AMBIENTES DE ÁREA ENTRE 5 M² E 10 M². AF_06/2014</v>
      </c>
      <c r="D6298" s="94" t="str">
        <f>Cartilha_GLOBAL!D6298</f>
        <v>M2</v>
      </c>
      <c r="E6298" s="105">
        <f>Cartilha_GLOBAL!$E6298</f>
        <v>143.91</v>
      </c>
      <c r="F6298" s="182">
        <f>Cartilha_GLOBAL!$F6298</f>
        <v>176.64</v>
      </c>
      <c r="G6298" s="108"/>
      <c r="H6298" s="107">
        <f t="shared" si="389"/>
        <v>0</v>
      </c>
      <c r="I6298" s="184">
        <f t="shared" si="390"/>
        <v>0</v>
      </c>
      <c r="J6298" s="142"/>
      <c r="K6298" s="228"/>
      <c r="L6298" s="7" t="str">
        <f t="shared" si="391"/>
        <v/>
      </c>
      <c r="M6298" s="7" t="str">
        <f t="shared" si="392"/>
        <v/>
      </c>
      <c r="N6298" s="7" t="str">
        <f>Cartilha_GLOBAL!N6298</f>
        <v/>
      </c>
      <c r="O6298" s="144"/>
      <c r="Q6298" s="151"/>
      <c r="R6298" s="152">
        <v>0</v>
      </c>
      <c r="T6298" s="153">
        <f>IF(Cartilha_GLOBAL!R6298=0,0,IF(Cartilha_GLOBAL!R6298&gt;0,"c","b"))</f>
        <v>0</v>
      </c>
    </row>
    <row r="6299" ht="22.5" hidden="1" spans="1:20">
      <c r="A6299" s="158">
        <f>Cartilha_GLOBAL!A6299</f>
        <v>87260</v>
      </c>
      <c r="B6299" s="100" t="str">
        <f>Cartilha_GLOBAL!B6299</f>
        <v>SINAPI</v>
      </c>
      <c r="C6299" s="104" t="str">
        <f>Cartilha_GLOBAL!C6299</f>
        <v>REVESTIMENTO CERÂMICO PARA PISO COM PLACAS TIPO PORCELANATO DE DIMENSÕES 45X45 CM APLICADA EM AMBIENTES DE ÁREA MAIOR QUE 10 M². AF_06/2014</v>
      </c>
      <c r="D6299" s="94" t="str">
        <f>Cartilha_GLOBAL!D6299</f>
        <v>M2</v>
      </c>
      <c r="E6299" s="105">
        <f>Cartilha_GLOBAL!$E6299</f>
        <v>133.57</v>
      </c>
      <c r="F6299" s="182">
        <f>Cartilha_GLOBAL!$F6299</f>
        <v>163.94</v>
      </c>
      <c r="G6299" s="108"/>
      <c r="H6299" s="107">
        <f t="shared" si="389"/>
        <v>0</v>
      </c>
      <c r="I6299" s="184">
        <f t="shared" si="390"/>
        <v>0</v>
      </c>
      <c r="J6299" s="142"/>
      <c r="K6299" s="228"/>
      <c r="L6299" s="7" t="str">
        <f t="shared" si="391"/>
        <v/>
      </c>
      <c r="M6299" s="7" t="str">
        <f t="shared" si="392"/>
        <v/>
      </c>
      <c r="N6299" s="7" t="str">
        <f>Cartilha_GLOBAL!N6299</f>
        <v/>
      </c>
      <c r="O6299" s="144"/>
      <c r="Q6299" s="151"/>
      <c r="R6299" s="152">
        <v>0</v>
      </c>
      <c r="T6299" s="153">
        <f>IF(Cartilha_GLOBAL!R6299=0,0,IF(Cartilha_GLOBAL!R6299&gt;0,"c","b"))</f>
        <v>0</v>
      </c>
    </row>
    <row r="6300" ht="12.75" hidden="1" spans="1:20">
      <c r="A6300" s="154" t="str">
        <f>Cartilha_GLOBAL!A6300</f>
        <v>10.3.7</v>
      </c>
      <c r="B6300" s="100">
        <f>Cartilha_GLOBAL!B6300</f>
        <v>0</v>
      </c>
      <c r="C6300" s="161" t="str">
        <f>Cartilha_GLOBAL!C6300</f>
        <v>PISO CERAMICO - PADRÃO POPULAR</v>
      </c>
      <c r="D6300" s="94">
        <f>Cartilha_GLOBAL!D6300</f>
        <v>0</v>
      </c>
      <c r="E6300" s="105">
        <f>Cartilha_GLOBAL!$E6300</f>
        <v>0</v>
      </c>
      <c r="F6300" s="182">
        <f>Cartilha_GLOBAL!$F6300</f>
        <v>0</v>
      </c>
      <c r="G6300" s="187"/>
      <c r="H6300" s="187">
        <f t="shared" si="389"/>
        <v>0</v>
      </c>
      <c r="I6300" s="188">
        <f t="shared" si="390"/>
        <v>0</v>
      </c>
      <c r="J6300" s="142"/>
      <c r="K6300" s="145" t="str">
        <f>IF(SUM(I6301:I6303)&gt;0,"xx","")</f>
        <v/>
      </c>
      <c r="L6300" s="7" t="str">
        <f t="shared" si="391"/>
        <v/>
      </c>
      <c r="M6300" s="7" t="str">
        <f t="shared" si="392"/>
        <v/>
      </c>
      <c r="N6300" s="7" t="str">
        <f>Cartilha_GLOBAL!N6300</f>
        <v/>
      </c>
      <c r="O6300" s="144"/>
      <c r="Q6300" s="151"/>
      <c r="R6300" s="152">
        <v>0</v>
      </c>
      <c r="T6300" s="153">
        <f>IF(Cartilha_GLOBAL!R6300=0,0,IF(Cartilha_GLOBAL!R6300&gt;0,"c","b"))</f>
        <v>0</v>
      </c>
    </row>
    <row r="6301" ht="22.5" hidden="1" spans="1:20">
      <c r="A6301" s="158">
        <f>Cartilha_GLOBAL!A6301</f>
        <v>93389</v>
      </c>
      <c r="B6301" s="100" t="str">
        <f>Cartilha_GLOBAL!B6301</f>
        <v>SINAPI</v>
      </c>
      <c r="C6301" s="104" t="str">
        <f>Cartilha_GLOBAL!C6301</f>
        <v>REVESTIMENTO CERÂMICO PARA PISO COM PLACAS TIPO ESMALTADA PADRÃO POPULAR DE DIMENSÕES 35X35 CM APLICADA EM AMBIENTES DE ÁREA MENOR QUE 5 M2. AF_06/2014</v>
      </c>
      <c r="D6301" s="94" t="str">
        <f>Cartilha_GLOBAL!D6301</f>
        <v>M2</v>
      </c>
      <c r="E6301" s="105">
        <f>Cartilha_GLOBAL!$E6301</f>
        <v>63.27</v>
      </c>
      <c r="F6301" s="182">
        <f>Cartilha_GLOBAL!$F6301</f>
        <v>77.66</v>
      </c>
      <c r="G6301" s="108"/>
      <c r="H6301" s="107">
        <f t="shared" si="389"/>
        <v>0</v>
      </c>
      <c r="I6301" s="184">
        <f t="shared" si="390"/>
        <v>0</v>
      </c>
      <c r="J6301" s="142"/>
      <c r="K6301" s="228"/>
      <c r="L6301" s="7" t="str">
        <f t="shared" si="391"/>
        <v/>
      </c>
      <c r="M6301" s="7" t="str">
        <f t="shared" si="392"/>
        <v/>
      </c>
      <c r="N6301" s="7" t="str">
        <f>Cartilha_GLOBAL!N6301</f>
        <v/>
      </c>
      <c r="O6301" s="144"/>
      <c r="Q6301" s="151"/>
      <c r="R6301" s="152">
        <v>0</v>
      </c>
      <c r="T6301" s="153">
        <f>IF(Cartilha_GLOBAL!R6301=0,0,IF(Cartilha_GLOBAL!R6301&gt;0,"c","b"))</f>
        <v>0</v>
      </c>
    </row>
    <row r="6302" ht="22.5" hidden="1" spans="1:20">
      <c r="A6302" s="158">
        <f>Cartilha_GLOBAL!A6302</f>
        <v>93390</v>
      </c>
      <c r="B6302" s="100" t="str">
        <f>Cartilha_GLOBAL!B6302</f>
        <v>SINAPI</v>
      </c>
      <c r="C6302" s="104" t="str">
        <f>Cartilha_GLOBAL!C6302</f>
        <v>REVESTIMENTO CERÂMICO PARA PISO COM PLACAS TIPO ESMALTADA PADRÃO POPULAR DE DIMENSÕES 35X35 CM APLICADA EM AMBIENTES DE ÁREA ENTRE 5 M2 E 10 M2. AF_06/2014</v>
      </c>
      <c r="D6302" s="94" t="str">
        <f>Cartilha_GLOBAL!D6302</f>
        <v>M2</v>
      </c>
      <c r="E6302" s="105">
        <f>Cartilha_GLOBAL!$E6302</f>
        <v>55.36</v>
      </c>
      <c r="F6302" s="182">
        <f>Cartilha_GLOBAL!$F6302</f>
        <v>67.95</v>
      </c>
      <c r="G6302" s="108"/>
      <c r="H6302" s="107">
        <f t="shared" si="389"/>
        <v>0</v>
      </c>
      <c r="I6302" s="184">
        <f t="shared" si="390"/>
        <v>0</v>
      </c>
      <c r="J6302" s="142"/>
      <c r="K6302" s="228"/>
      <c r="L6302" s="7" t="str">
        <f t="shared" si="391"/>
        <v/>
      </c>
      <c r="M6302" s="7" t="str">
        <f t="shared" si="392"/>
        <v/>
      </c>
      <c r="N6302" s="7" t="str">
        <f>Cartilha_GLOBAL!N6302</f>
        <v/>
      </c>
      <c r="O6302" s="144"/>
      <c r="Q6302" s="151"/>
      <c r="R6302" s="152">
        <v>0</v>
      </c>
      <c r="T6302" s="153">
        <f>IF(Cartilha_GLOBAL!R6302=0,0,IF(Cartilha_GLOBAL!R6302&gt;0,"c","b"))</f>
        <v>0</v>
      </c>
    </row>
    <row r="6303" ht="22.5" hidden="1" spans="1:20">
      <c r="A6303" s="158">
        <f>Cartilha_GLOBAL!A6303</f>
        <v>93391</v>
      </c>
      <c r="B6303" s="100" t="str">
        <f>Cartilha_GLOBAL!B6303</f>
        <v>SINAPI</v>
      </c>
      <c r="C6303" s="104" t="str">
        <f>Cartilha_GLOBAL!C6303</f>
        <v>REVESTIMENTO CERÂMICO PARA PISO COM PLACAS TIPO ESMALTADA PADRÃO POPULAR DE DIMENSÕES 35X35 CM APLICADA EM AMBIENTES DE ÁREA MAIOR QUE 10 M2. AF_06/2014</v>
      </c>
      <c r="D6303" s="94" t="str">
        <f>Cartilha_GLOBAL!D6303</f>
        <v>M2</v>
      </c>
      <c r="E6303" s="105">
        <f>Cartilha_GLOBAL!$E6303</f>
        <v>46.9</v>
      </c>
      <c r="F6303" s="182">
        <f>Cartilha_GLOBAL!$F6303</f>
        <v>57.57</v>
      </c>
      <c r="G6303" s="108"/>
      <c r="H6303" s="107">
        <f t="shared" si="389"/>
        <v>0</v>
      </c>
      <c r="I6303" s="184">
        <f t="shared" si="390"/>
        <v>0</v>
      </c>
      <c r="J6303" s="142"/>
      <c r="K6303" s="228"/>
      <c r="L6303" s="7" t="str">
        <f t="shared" si="391"/>
        <v/>
      </c>
      <c r="M6303" s="7" t="str">
        <f t="shared" si="392"/>
        <v/>
      </c>
      <c r="N6303" s="7" t="str">
        <f>Cartilha_GLOBAL!N6303</f>
        <v/>
      </c>
      <c r="O6303" s="144"/>
      <c r="Q6303" s="151"/>
      <c r="R6303" s="152">
        <v>0</v>
      </c>
      <c r="T6303" s="153">
        <f>IF(Cartilha_GLOBAL!R6303=0,0,IF(Cartilha_GLOBAL!R6303&gt;0,"c","b"))</f>
        <v>0</v>
      </c>
    </row>
    <row r="6304" ht="12.75" hidden="1" spans="1:20">
      <c r="A6304" s="154" t="str">
        <f>Cartilha_GLOBAL!A6304</f>
        <v>10.3.8</v>
      </c>
      <c r="B6304" s="100">
        <f>Cartilha_GLOBAL!B6304</f>
        <v>0</v>
      </c>
      <c r="C6304" s="161" t="str">
        <f>Cartilha_GLOBAL!C6304</f>
        <v>PISO DE PEDRA E GRANILITE/MARMORITE</v>
      </c>
      <c r="D6304" s="94">
        <f>Cartilha_GLOBAL!D6304</f>
        <v>0</v>
      </c>
      <c r="E6304" s="105">
        <f>Cartilha_GLOBAL!$E6304</f>
        <v>0</v>
      </c>
      <c r="F6304" s="182">
        <f>Cartilha_GLOBAL!$F6304</f>
        <v>0</v>
      </c>
      <c r="G6304" s="187"/>
      <c r="H6304" s="187">
        <f t="shared" si="389"/>
        <v>0</v>
      </c>
      <c r="I6304" s="188">
        <f t="shared" si="390"/>
        <v>0</v>
      </c>
      <c r="J6304" s="142"/>
      <c r="K6304" s="145" t="str">
        <f>IF(SUM(I6305:I6314)&gt;0,"xx","")</f>
        <v/>
      </c>
      <c r="L6304" s="7" t="str">
        <f t="shared" si="391"/>
        <v/>
      </c>
      <c r="M6304" s="7" t="str">
        <f t="shared" si="392"/>
        <v/>
      </c>
      <c r="N6304" s="7" t="str">
        <f>Cartilha_GLOBAL!N6304</f>
        <v/>
      </c>
      <c r="O6304" s="144"/>
      <c r="Q6304" s="151"/>
      <c r="R6304" s="152">
        <v>0</v>
      </c>
      <c r="T6304" s="153">
        <f>IF(Cartilha_GLOBAL!R6304=0,0,IF(Cartilha_GLOBAL!R6304&gt;0,"c","b"))</f>
        <v>0</v>
      </c>
    </row>
    <row r="6305" ht="12.75" hidden="1" spans="1:20">
      <c r="A6305" s="158">
        <f>Cartilha_GLOBAL!A6305</f>
        <v>98678</v>
      </c>
      <c r="B6305" s="100" t="str">
        <f>Cartilha_GLOBAL!B6305</f>
        <v>SINAPI</v>
      </c>
      <c r="C6305" s="104" t="str">
        <f>Cartilha_GLOBAL!C6305</f>
        <v>PISO ELEVADO COM ESTRUTURA EM AÇO, COMPOSTO POR PEDESTAIS E LONGARINAS. AF_09/2020</v>
      </c>
      <c r="D6305" s="94" t="str">
        <f>Cartilha_GLOBAL!D6305</f>
        <v>M2</v>
      </c>
      <c r="E6305" s="105">
        <f>Cartilha_GLOBAL!$E6305</f>
        <v>489.63</v>
      </c>
      <c r="F6305" s="182">
        <f>Cartilha_GLOBAL!$F6305</f>
        <v>600.97</v>
      </c>
      <c r="G6305" s="108"/>
      <c r="H6305" s="107">
        <f t="shared" si="389"/>
        <v>0</v>
      </c>
      <c r="I6305" s="184">
        <f t="shared" si="390"/>
        <v>0</v>
      </c>
      <c r="J6305" s="142"/>
      <c r="K6305" s="228"/>
      <c r="L6305" s="7" t="str">
        <f t="shared" si="391"/>
        <v/>
      </c>
      <c r="M6305" s="7" t="str">
        <f t="shared" si="392"/>
        <v/>
      </c>
      <c r="N6305" s="7" t="str">
        <f>Cartilha_GLOBAL!N6305</f>
        <v/>
      </c>
      <c r="O6305" s="144"/>
      <c r="Q6305" s="151"/>
      <c r="R6305" s="152">
        <v>0</v>
      </c>
      <c r="T6305" s="153">
        <f>IF(Cartilha_GLOBAL!R6305=0,0,IF(Cartilha_GLOBAL!R6305&gt;0,"c","b"))</f>
        <v>0</v>
      </c>
    </row>
    <row r="6306" ht="12.75" hidden="1" spans="1:20">
      <c r="A6306" s="158">
        <f>Cartilha_GLOBAL!A6306</f>
        <v>101731</v>
      </c>
      <c r="B6306" s="100" t="str">
        <f>Cartilha_GLOBAL!B6306</f>
        <v>SINAPI</v>
      </c>
      <c r="C6306" s="104" t="str">
        <f>Cartilha_GLOBAL!C6306</f>
        <v>PISO EM PEDRA  ASSENTADO SOBRE ARGAMASSA 1:3 (CIMENTO E AREIA). AF_09/2020</v>
      </c>
      <c r="D6306" s="94" t="str">
        <f>Cartilha_GLOBAL!D6306</f>
        <v>M2</v>
      </c>
      <c r="E6306" s="105">
        <f>Cartilha_GLOBAL!$E6306</f>
        <v>454.98</v>
      </c>
      <c r="F6306" s="182">
        <f>Cartilha_GLOBAL!$F6306</f>
        <v>558.44</v>
      </c>
      <c r="G6306" s="108"/>
      <c r="H6306" s="107">
        <f t="shared" si="389"/>
        <v>0</v>
      </c>
      <c r="I6306" s="184">
        <f t="shared" si="390"/>
        <v>0</v>
      </c>
      <c r="J6306" s="142"/>
      <c r="K6306" s="228"/>
      <c r="L6306" s="7" t="str">
        <f t="shared" si="391"/>
        <v/>
      </c>
      <c r="M6306" s="7" t="str">
        <f t="shared" si="392"/>
        <v/>
      </c>
      <c r="N6306" s="7" t="str">
        <f>Cartilha_GLOBAL!N6306</f>
        <v/>
      </c>
      <c r="O6306" s="144"/>
      <c r="Q6306" s="151"/>
      <c r="R6306" s="152">
        <v>0</v>
      </c>
      <c r="T6306" s="153">
        <f>IF(Cartilha_GLOBAL!R6306=0,0,IF(Cartilha_GLOBAL!R6306&gt;0,"c","b"))</f>
        <v>0</v>
      </c>
    </row>
    <row r="6307" ht="12.75" hidden="1" spans="1:20">
      <c r="A6307" s="158">
        <f>Cartilha_GLOBAL!A6307</f>
        <v>101732</v>
      </c>
      <c r="B6307" s="100" t="str">
        <f>Cartilha_GLOBAL!B6307</f>
        <v>SINAPI</v>
      </c>
      <c r="C6307" s="104" t="str">
        <f>Cartilha_GLOBAL!C6307</f>
        <v>PISO EM PEDRA ARDÓSIA ASSENTADO SOBRE ARGAMASSA 1:3 (CIMENTO E AREIA). AF_09/2020</v>
      </c>
      <c r="D6307" s="94" t="str">
        <f>Cartilha_GLOBAL!D6307</f>
        <v>M2</v>
      </c>
      <c r="E6307" s="105">
        <f>Cartilha_GLOBAL!$E6307</f>
        <v>124.05</v>
      </c>
      <c r="F6307" s="182">
        <f>Cartilha_GLOBAL!$F6307</f>
        <v>152.26</v>
      </c>
      <c r="G6307" s="108"/>
      <c r="H6307" s="107">
        <f t="shared" si="389"/>
        <v>0</v>
      </c>
      <c r="I6307" s="184">
        <f t="shared" si="390"/>
        <v>0</v>
      </c>
      <c r="J6307" s="142"/>
      <c r="K6307" s="228"/>
      <c r="L6307" s="7" t="str">
        <f t="shared" si="391"/>
        <v/>
      </c>
      <c r="M6307" s="7" t="str">
        <f t="shared" si="392"/>
        <v/>
      </c>
      <c r="N6307" s="7" t="str">
        <f>Cartilha_GLOBAL!N6307</f>
        <v/>
      </c>
      <c r="O6307" s="144"/>
      <c r="Q6307" s="151"/>
      <c r="R6307" s="152">
        <v>0</v>
      </c>
      <c r="T6307" s="153">
        <f>IF(Cartilha_GLOBAL!R6307=0,0,IF(Cartilha_GLOBAL!R6307&gt;0,"c","b"))</f>
        <v>0</v>
      </c>
    </row>
    <row r="6308" ht="22.5" hidden="1" spans="1:20">
      <c r="A6308" s="158">
        <f>Cartilha_GLOBAL!A6308</f>
        <v>101090</v>
      </c>
      <c r="B6308" s="100" t="str">
        <f>Cartilha_GLOBAL!B6308</f>
        <v>SINAPI</v>
      </c>
      <c r="C6308" s="104" t="str">
        <f>Cartilha_GLOBAL!C6308</f>
        <v>PISO EM PEDRA PORTUGUESA ASSENTADO SOBRE ARGAMASSA SECA DE CIMENTO E AREIA, TRAÇO 1:3, REJUNTADO COM CIMENTO COMUM. AF_05/2020</v>
      </c>
      <c r="D6308" s="94" t="str">
        <f>Cartilha_GLOBAL!D6308</f>
        <v>M2</v>
      </c>
      <c r="E6308" s="105">
        <f>Cartilha_GLOBAL!$E6308</f>
        <v>291.81</v>
      </c>
      <c r="F6308" s="182">
        <f>Cartilha_GLOBAL!$F6308</f>
        <v>358.17</v>
      </c>
      <c r="G6308" s="108"/>
      <c r="H6308" s="107">
        <f t="shared" si="389"/>
        <v>0</v>
      </c>
      <c r="I6308" s="184">
        <f t="shared" si="390"/>
        <v>0</v>
      </c>
      <c r="J6308" s="142"/>
      <c r="K6308" s="228"/>
      <c r="L6308" s="7" t="str">
        <f t="shared" si="391"/>
        <v/>
      </c>
      <c r="M6308" s="7" t="str">
        <f t="shared" si="392"/>
        <v/>
      </c>
      <c r="N6308" s="7" t="str">
        <f>Cartilha_GLOBAL!N6308</f>
        <v/>
      </c>
      <c r="O6308" s="144"/>
      <c r="Q6308" s="151"/>
      <c r="R6308" s="152">
        <v>0</v>
      </c>
      <c r="T6308" s="153">
        <f>IF(Cartilha_GLOBAL!R6308=0,0,IF(Cartilha_GLOBAL!R6308&gt;0,"c","b"))</f>
        <v>0</v>
      </c>
    </row>
    <row r="6309" ht="12.75" hidden="1" spans="1:20">
      <c r="A6309" s="158">
        <f>Cartilha_GLOBAL!A6309</f>
        <v>101091</v>
      </c>
      <c r="B6309" s="100" t="str">
        <f>Cartilha_GLOBAL!B6309</f>
        <v>SINAPI</v>
      </c>
      <c r="C6309" s="104" t="str">
        <f>Cartilha_GLOBAL!C6309</f>
        <v>PISO EM LADRILHO HIDRÁULICO APLICADO EM AMBIENTES EXTERNOS. AF_05/2020</v>
      </c>
      <c r="D6309" s="94" t="str">
        <f>Cartilha_GLOBAL!D6309</f>
        <v>M2</v>
      </c>
      <c r="E6309" s="105">
        <f>Cartilha_GLOBAL!$E6309</f>
        <v>130.47</v>
      </c>
      <c r="F6309" s="182">
        <f>Cartilha_GLOBAL!$F6309</f>
        <v>160.14</v>
      </c>
      <c r="G6309" s="108"/>
      <c r="H6309" s="107">
        <f t="shared" si="389"/>
        <v>0</v>
      </c>
      <c r="I6309" s="184">
        <f t="shared" si="390"/>
        <v>0</v>
      </c>
      <c r="J6309" s="142"/>
      <c r="K6309" s="228"/>
      <c r="L6309" s="7" t="str">
        <f t="shared" si="391"/>
        <v/>
      </c>
      <c r="M6309" s="7" t="str">
        <f t="shared" si="392"/>
        <v/>
      </c>
      <c r="N6309" s="7" t="str">
        <f>Cartilha_GLOBAL!N6309</f>
        <v/>
      </c>
      <c r="O6309" s="144"/>
      <c r="Q6309" s="151"/>
      <c r="R6309" s="152">
        <v>0</v>
      </c>
      <c r="T6309" s="153">
        <f>IF(Cartilha_GLOBAL!R6309=0,0,IF(Cartilha_GLOBAL!R6309&gt;0,"c","b"))</f>
        <v>0</v>
      </c>
    </row>
    <row r="6310" ht="22.5" hidden="1" spans="1:20">
      <c r="A6310" s="158">
        <f>Cartilha_GLOBAL!A6310</f>
        <v>101094</v>
      </c>
      <c r="B6310" s="100" t="str">
        <f>Cartilha_GLOBAL!B6310</f>
        <v>SINAPI</v>
      </c>
      <c r="C6310" s="104" t="str">
        <f>Cartilha_GLOBAL!C6310</f>
        <v>PISO PODOTÁTIL DE ALERTA OU DIRECIONAL, DE BORRACHA, ASSENTADO SOBRE ARGAMASSA. AF_05/2020</v>
      </c>
      <c r="D6310" s="94" t="str">
        <f>Cartilha_GLOBAL!D6310</f>
        <v>M</v>
      </c>
      <c r="E6310" s="105">
        <f>Cartilha_GLOBAL!$E6310</f>
        <v>190.49</v>
      </c>
      <c r="F6310" s="182">
        <f>Cartilha_GLOBAL!$F6310</f>
        <v>233.81</v>
      </c>
      <c r="G6310" s="108"/>
      <c r="H6310" s="107">
        <f t="shared" si="389"/>
        <v>0</v>
      </c>
      <c r="I6310" s="184">
        <f t="shared" si="390"/>
        <v>0</v>
      </c>
      <c r="J6310" s="142"/>
      <c r="K6310" s="228"/>
      <c r="L6310" s="7" t="str">
        <f t="shared" si="391"/>
        <v/>
      </c>
      <c r="M6310" s="7" t="str">
        <f t="shared" si="392"/>
        <v/>
      </c>
      <c r="N6310" s="7" t="str">
        <f>Cartilha_GLOBAL!N6310</f>
        <v/>
      </c>
      <c r="O6310" s="144"/>
      <c r="Q6310" s="151"/>
      <c r="R6310" s="152">
        <v>0</v>
      </c>
      <c r="T6310" s="153">
        <f>IF(Cartilha_GLOBAL!R6310=0,0,IF(Cartilha_GLOBAL!R6310&gt;0,"c","b"))</f>
        <v>0</v>
      </c>
    </row>
    <row r="6311" ht="12.75" hidden="1" spans="1:20">
      <c r="A6311" s="158">
        <f>Cartilha_GLOBAL!A6311</f>
        <v>101092</v>
      </c>
      <c r="B6311" s="100" t="str">
        <f>Cartilha_GLOBAL!B6311</f>
        <v>SINAPI</v>
      </c>
      <c r="C6311" s="104" t="str">
        <f>Cartilha_GLOBAL!C6311</f>
        <v>PISO EM GRANITO APLICADO EM CALÇADAS OU PISOS EXTERNOS. AF_05/2020</v>
      </c>
      <c r="D6311" s="94" t="str">
        <f>Cartilha_GLOBAL!D6311</f>
        <v>M2</v>
      </c>
      <c r="E6311" s="105">
        <f>Cartilha_GLOBAL!$E6311</f>
        <v>450.02</v>
      </c>
      <c r="F6311" s="182">
        <f>Cartilha_GLOBAL!$F6311</f>
        <v>552.35</v>
      </c>
      <c r="G6311" s="108"/>
      <c r="H6311" s="107">
        <f t="shared" si="389"/>
        <v>0</v>
      </c>
      <c r="I6311" s="184">
        <f t="shared" si="390"/>
        <v>0</v>
      </c>
      <c r="J6311" s="142"/>
      <c r="K6311" s="228"/>
      <c r="L6311" s="7" t="str">
        <f t="shared" si="391"/>
        <v/>
      </c>
      <c r="M6311" s="7" t="str">
        <f t="shared" si="392"/>
        <v/>
      </c>
      <c r="N6311" s="7" t="str">
        <f>Cartilha_GLOBAL!N6311</f>
        <v/>
      </c>
      <c r="O6311" s="144"/>
      <c r="Q6311" s="151"/>
      <c r="R6311" s="152">
        <v>0</v>
      </c>
      <c r="T6311" s="153">
        <f>IF(Cartilha_GLOBAL!R6311=0,0,IF(Cartilha_GLOBAL!R6311&gt;0,"c","b"))</f>
        <v>0</v>
      </c>
    </row>
    <row r="6312" ht="12.75" hidden="1" spans="1:20">
      <c r="A6312" s="158">
        <f>Cartilha_GLOBAL!A6312</f>
        <v>101093</v>
      </c>
      <c r="B6312" s="100" t="str">
        <f>Cartilha_GLOBAL!B6312</f>
        <v>SINAPI</v>
      </c>
      <c r="C6312" s="104" t="str">
        <f>Cartilha_GLOBAL!C6312</f>
        <v>PISO EM MÁRMORE APLICADO EM CALÇADAS OU PISOS EXTERNOS. AF_05/2020</v>
      </c>
      <c r="D6312" s="94" t="str">
        <f>Cartilha_GLOBAL!D6312</f>
        <v>M2</v>
      </c>
      <c r="E6312" s="105">
        <f>Cartilha_GLOBAL!$E6312</f>
        <v>671.03</v>
      </c>
      <c r="F6312" s="182">
        <f>Cartilha_GLOBAL!$F6312</f>
        <v>823.62</v>
      </c>
      <c r="G6312" s="108"/>
      <c r="H6312" s="107">
        <f t="shared" si="389"/>
        <v>0</v>
      </c>
      <c r="I6312" s="184">
        <f t="shared" si="390"/>
        <v>0</v>
      </c>
      <c r="J6312" s="142"/>
      <c r="K6312" s="228"/>
      <c r="L6312" s="7" t="str">
        <f t="shared" si="391"/>
        <v/>
      </c>
      <c r="M6312" s="7" t="str">
        <f t="shared" si="392"/>
        <v/>
      </c>
      <c r="N6312" s="7" t="str">
        <f>Cartilha_GLOBAL!N6312</f>
        <v/>
      </c>
      <c r="O6312" s="144"/>
      <c r="Q6312" s="151"/>
      <c r="R6312" s="152">
        <v>0</v>
      </c>
      <c r="T6312" s="153">
        <f>IF(Cartilha_GLOBAL!R6312=0,0,IF(Cartilha_GLOBAL!R6312&gt;0,"c","b"))</f>
        <v>0</v>
      </c>
    </row>
    <row r="6313" ht="12.75" hidden="1" spans="1:20">
      <c r="A6313" s="158">
        <f>Cartilha_GLOBAL!A6313</f>
        <v>98671</v>
      </c>
      <c r="B6313" s="100" t="str">
        <f>Cartilha_GLOBAL!B6313</f>
        <v>SINAPI</v>
      </c>
      <c r="C6313" s="104" t="str">
        <f>Cartilha_GLOBAL!C6313</f>
        <v>PISO EM GRANITO APLICADO EM AMBIENTES INTERNOS. AF_09/2020</v>
      </c>
      <c r="D6313" s="94" t="str">
        <f>Cartilha_GLOBAL!D6313</f>
        <v>M2</v>
      </c>
      <c r="E6313" s="105">
        <f>Cartilha_GLOBAL!$E6313</f>
        <v>436.16</v>
      </c>
      <c r="F6313" s="182">
        <f>Cartilha_GLOBAL!$F6313</f>
        <v>535.34</v>
      </c>
      <c r="G6313" s="108"/>
      <c r="H6313" s="107">
        <f t="shared" si="389"/>
        <v>0</v>
      </c>
      <c r="I6313" s="184">
        <f t="shared" si="390"/>
        <v>0</v>
      </c>
      <c r="J6313" s="142"/>
      <c r="K6313" s="228"/>
      <c r="L6313" s="7" t="str">
        <f t="shared" si="391"/>
        <v/>
      </c>
      <c r="M6313" s="7" t="str">
        <f t="shared" si="392"/>
        <v/>
      </c>
      <c r="N6313" s="7" t="str">
        <f>Cartilha_GLOBAL!N6313</f>
        <v/>
      </c>
      <c r="O6313" s="144"/>
      <c r="Q6313" s="151"/>
      <c r="R6313" s="152">
        <v>0</v>
      </c>
      <c r="T6313" s="153">
        <f>IF(Cartilha_GLOBAL!R6313=0,0,IF(Cartilha_GLOBAL!R6313&gt;0,"c","b"))</f>
        <v>0</v>
      </c>
    </row>
    <row r="6314" ht="12.75" hidden="1" spans="1:20">
      <c r="A6314" s="158">
        <f>Cartilha_GLOBAL!A6314</f>
        <v>98672</v>
      </c>
      <c r="B6314" s="100" t="str">
        <f>Cartilha_GLOBAL!B6314</f>
        <v>SINAPI</v>
      </c>
      <c r="C6314" s="104" t="str">
        <f>Cartilha_GLOBAL!C6314</f>
        <v>PISO EM MÁRMORE APLICADO EM AMBIENTES INTERNOS. AF_09/2020</v>
      </c>
      <c r="D6314" s="94" t="str">
        <f>Cartilha_GLOBAL!D6314</f>
        <v>M2</v>
      </c>
      <c r="E6314" s="105">
        <f>Cartilha_GLOBAL!$E6314</f>
        <v>657.17</v>
      </c>
      <c r="F6314" s="182">
        <f>Cartilha_GLOBAL!$F6314</f>
        <v>806.61</v>
      </c>
      <c r="G6314" s="108"/>
      <c r="H6314" s="107">
        <f t="shared" si="389"/>
        <v>0</v>
      </c>
      <c r="I6314" s="184">
        <f t="shared" si="390"/>
        <v>0</v>
      </c>
      <c r="J6314" s="142"/>
      <c r="K6314" s="228"/>
      <c r="L6314" s="7" t="str">
        <f t="shared" si="391"/>
        <v/>
      </c>
      <c r="M6314" s="7" t="str">
        <f t="shared" si="392"/>
        <v/>
      </c>
      <c r="N6314" s="7" t="str">
        <f>Cartilha_GLOBAL!N6314</f>
        <v/>
      </c>
      <c r="O6314" s="144"/>
      <c r="Q6314" s="151"/>
      <c r="R6314" s="152">
        <v>0</v>
      </c>
      <c r="T6314" s="153">
        <f>IF(Cartilha_GLOBAL!R6314=0,0,IF(Cartilha_GLOBAL!R6314&gt;0,"c","b"))</f>
        <v>0</v>
      </c>
    </row>
    <row r="6315" ht="12.75" hidden="1" spans="1:20">
      <c r="A6315" s="154" t="str">
        <f>Cartilha_GLOBAL!A6315</f>
        <v>10.3.9</v>
      </c>
      <c r="B6315" s="100">
        <f>Cartilha_GLOBAL!B6315</f>
        <v>0</v>
      </c>
      <c r="C6315" s="161" t="str">
        <f>Cartilha_GLOBAL!C6315</f>
        <v>PISO VINILICO E BORRACHA</v>
      </c>
      <c r="D6315" s="94">
        <f>Cartilha_GLOBAL!D6315</f>
        <v>0</v>
      </c>
      <c r="E6315" s="105">
        <f>Cartilha_GLOBAL!$E6315</f>
        <v>0</v>
      </c>
      <c r="F6315" s="182">
        <f>Cartilha_GLOBAL!$F6315</f>
        <v>0</v>
      </c>
      <c r="G6315" s="187"/>
      <c r="H6315" s="187">
        <f t="shared" si="389"/>
        <v>0</v>
      </c>
      <c r="I6315" s="188">
        <f t="shared" si="390"/>
        <v>0</v>
      </c>
      <c r="J6315" s="142"/>
      <c r="K6315" s="145" t="str">
        <f>IF(SUM(I6316:I6321)&gt;0,"xx","")</f>
        <v/>
      </c>
      <c r="L6315" s="7" t="str">
        <f t="shared" si="391"/>
        <v/>
      </c>
      <c r="M6315" s="7" t="str">
        <f t="shared" si="392"/>
        <v/>
      </c>
      <c r="N6315" s="7" t="str">
        <f>Cartilha_GLOBAL!N6315</f>
        <v/>
      </c>
      <c r="O6315" s="144"/>
      <c r="Q6315" s="151"/>
      <c r="R6315" s="152">
        <v>0</v>
      </c>
      <c r="T6315" s="153">
        <f>IF(Cartilha_GLOBAL!R6315=0,0,IF(Cartilha_GLOBAL!R6315&gt;0,"c","b"))</f>
        <v>0</v>
      </c>
    </row>
    <row r="6316" ht="22.5" hidden="1" spans="1:20">
      <c r="A6316" s="158">
        <f>Cartilha_GLOBAL!A6316</f>
        <v>101727</v>
      </c>
      <c r="B6316" s="100" t="str">
        <f>Cartilha_GLOBAL!B6316</f>
        <v>SINAPI</v>
      </c>
      <c r="C6316" s="104" t="str">
        <f>Cartilha_GLOBAL!C6316</f>
        <v>PISO VINÍLICO SEMI-FLEXÍVEL EM PLACAS, PADRÃO LISO, ESPESSURA 3,2 MM, FIXADO COM COLA. AF_09/2020</v>
      </c>
      <c r="D6316" s="94" t="str">
        <f>Cartilha_GLOBAL!D6316</f>
        <v>M2</v>
      </c>
      <c r="E6316" s="105">
        <f>Cartilha_GLOBAL!$E6316</f>
        <v>223.58</v>
      </c>
      <c r="F6316" s="182">
        <f>Cartilha_GLOBAL!$F6316</f>
        <v>274.42</v>
      </c>
      <c r="G6316" s="108"/>
      <c r="H6316" s="107">
        <f t="shared" si="389"/>
        <v>0</v>
      </c>
      <c r="I6316" s="184">
        <f t="shared" si="390"/>
        <v>0</v>
      </c>
      <c r="J6316" s="142"/>
      <c r="K6316" s="145"/>
      <c r="L6316" s="7" t="str">
        <f t="shared" si="391"/>
        <v/>
      </c>
      <c r="M6316" s="7" t="str">
        <f t="shared" si="392"/>
        <v/>
      </c>
      <c r="N6316" s="7" t="str">
        <f>Cartilha_GLOBAL!N6316</f>
        <v/>
      </c>
      <c r="O6316" s="144"/>
      <c r="Q6316" s="151"/>
      <c r="R6316" s="152">
        <v>0</v>
      </c>
      <c r="T6316" s="153">
        <f>IF(Cartilha_GLOBAL!R6316=0,0,IF(Cartilha_GLOBAL!R6316&gt;0,"c","b"))</f>
        <v>0</v>
      </c>
    </row>
    <row r="6317" ht="22.5" hidden="1" spans="1:20">
      <c r="A6317" s="158">
        <f>Cartilha_GLOBAL!A6317</f>
        <v>101733</v>
      </c>
      <c r="B6317" s="100" t="str">
        <f>Cartilha_GLOBAL!B6317</f>
        <v>SINAPI</v>
      </c>
      <c r="C6317" s="104" t="str">
        <f>Cartilha_GLOBAL!C6317</f>
        <v>PISO DE BORRACHA PASTILHADO/FRISADO, ESPESSURA 7MM, ASSENTADO COM ARGAMASSA. AF_09/2020</v>
      </c>
      <c r="D6317" s="94" t="str">
        <f>Cartilha_GLOBAL!D6317</f>
        <v>M2</v>
      </c>
      <c r="E6317" s="105">
        <f>Cartilha_GLOBAL!$E6317</f>
        <v>304.97</v>
      </c>
      <c r="F6317" s="182">
        <f>Cartilha_GLOBAL!$F6317</f>
        <v>374.32</v>
      </c>
      <c r="G6317" s="108"/>
      <c r="H6317" s="107">
        <f t="shared" si="389"/>
        <v>0</v>
      </c>
      <c r="I6317" s="184">
        <f t="shared" si="390"/>
        <v>0</v>
      </c>
      <c r="J6317" s="142"/>
      <c r="K6317" s="228"/>
      <c r="L6317" s="7" t="str">
        <f t="shared" si="391"/>
        <v/>
      </c>
      <c r="M6317" s="7" t="str">
        <f t="shared" si="392"/>
        <v/>
      </c>
      <c r="N6317" s="7" t="str">
        <f>Cartilha_GLOBAL!N6317</f>
        <v/>
      </c>
      <c r="O6317" s="144"/>
      <c r="Q6317" s="151"/>
      <c r="R6317" s="152">
        <v>0</v>
      </c>
      <c r="T6317" s="153">
        <f>IF(Cartilha_GLOBAL!R6317=0,0,IF(Cartilha_GLOBAL!R6317&gt;0,"c","b"))</f>
        <v>0</v>
      </c>
    </row>
    <row r="6318" ht="12.75" hidden="1" spans="1:20">
      <c r="A6318" s="158">
        <f>Cartilha_GLOBAL!A6318</f>
        <v>101734</v>
      </c>
      <c r="B6318" s="100" t="str">
        <f>Cartilha_GLOBAL!B6318</f>
        <v>SINAPI</v>
      </c>
      <c r="C6318" s="104" t="str">
        <f>Cartilha_GLOBAL!C6318</f>
        <v>PISO DE BORRACHA PASTILHADO, ESPESSURA 15MM, ASSENTADO COM ARGAMASSA. AF_09/2020</v>
      </c>
      <c r="D6318" s="94" t="str">
        <f>Cartilha_GLOBAL!D6318</f>
        <v>M2</v>
      </c>
      <c r="E6318" s="105">
        <f>Cartilha_GLOBAL!$E6318</f>
        <v>462.66</v>
      </c>
      <c r="F6318" s="182">
        <f>Cartilha_GLOBAL!$F6318</f>
        <v>567.87</v>
      </c>
      <c r="G6318" s="108"/>
      <c r="H6318" s="107">
        <f t="shared" ref="H6318:H6381" si="393">IF(G6318=0,0,F6318)</f>
        <v>0</v>
      </c>
      <c r="I6318" s="184">
        <f t="shared" ref="I6318:I6381" si="394">IF(ISBLANK(G6318),0,IF(R6318=0,ROUND(G6318*H6318,2),IF(R6318="b",ROUNDDOWN(G6318*H6318,2),ROUNDUP(G6318*H6318,2))))</f>
        <v>0</v>
      </c>
      <c r="J6318" s="142"/>
      <c r="K6318" s="228"/>
      <c r="L6318" s="7" t="str">
        <f t="shared" ref="L6318:L6381" si="395">IF(K6318="X","x",IF(K6318="xx","x",IF(I6318&gt;0,"x","")))</f>
        <v/>
      </c>
      <c r="M6318" s="7" t="str">
        <f t="shared" ref="M6318:M6381" si="396">IF(K6318="X","x",IF(K6318="xx","x",IF(I6318&gt;0,"x","")))</f>
        <v/>
      </c>
      <c r="N6318" s="7" t="str">
        <f>Cartilha_GLOBAL!N6318</f>
        <v/>
      </c>
      <c r="O6318" s="144"/>
      <c r="Q6318" s="151"/>
      <c r="R6318" s="152">
        <v>0</v>
      </c>
      <c r="T6318" s="153">
        <f>IF(Cartilha_GLOBAL!R6318=0,0,IF(Cartilha_GLOBAL!R6318&gt;0,"c","b"))</f>
        <v>0</v>
      </c>
    </row>
    <row r="6319" ht="12.75" hidden="1" spans="1:20">
      <c r="A6319" s="158">
        <f>Cartilha_GLOBAL!A6319</f>
        <v>101735</v>
      </c>
      <c r="B6319" s="100" t="str">
        <f>Cartilha_GLOBAL!B6319</f>
        <v>SINAPI</v>
      </c>
      <c r="C6319" s="104" t="str">
        <f>Cartilha_GLOBAL!C6319</f>
        <v>PISO DE BORRACHA ESPORTIVO, ESPESSURA 15MM, ASSENTADO COM ARGAMASSA. AF_09/2020</v>
      </c>
      <c r="D6319" s="94" t="str">
        <f>Cartilha_GLOBAL!D6319</f>
        <v>M2</v>
      </c>
      <c r="E6319" s="105">
        <f>Cartilha_GLOBAL!$E6319</f>
        <v>474.1</v>
      </c>
      <c r="F6319" s="182">
        <f>Cartilha_GLOBAL!$F6319</f>
        <v>581.91</v>
      </c>
      <c r="G6319" s="108"/>
      <c r="H6319" s="107">
        <f t="shared" si="393"/>
        <v>0</v>
      </c>
      <c r="I6319" s="184">
        <f t="shared" si="394"/>
        <v>0</v>
      </c>
      <c r="J6319" s="142"/>
      <c r="K6319" s="228"/>
      <c r="L6319" s="7" t="str">
        <f t="shared" si="395"/>
        <v/>
      </c>
      <c r="M6319" s="7" t="str">
        <f t="shared" si="396"/>
        <v/>
      </c>
      <c r="N6319" s="7" t="str">
        <f>Cartilha_GLOBAL!N6319</f>
        <v/>
      </c>
      <c r="O6319" s="144"/>
      <c r="Q6319" s="151"/>
      <c r="R6319" s="152">
        <v>0</v>
      </c>
      <c r="T6319" s="153">
        <f>IF(Cartilha_GLOBAL!R6319=0,0,IF(Cartilha_GLOBAL!R6319&gt;0,"c","b"))</f>
        <v>0</v>
      </c>
    </row>
    <row r="6320" ht="12.75" hidden="1" spans="1:20">
      <c r="A6320" s="158">
        <f>Cartilha_GLOBAL!A6320</f>
        <v>101736</v>
      </c>
      <c r="B6320" s="100" t="str">
        <f>Cartilha_GLOBAL!B6320</f>
        <v>SINAPI</v>
      </c>
      <c r="C6320" s="104" t="str">
        <f>Cartilha_GLOBAL!C6320</f>
        <v>PISO DE BORRACHA PASTILHADO, ESPESSURA 3,5MM, FIXADO COM ADESIVO ACRÍLICO. AF_09/2020</v>
      </c>
      <c r="D6320" s="94" t="str">
        <f>Cartilha_GLOBAL!D6320</f>
        <v>M2</v>
      </c>
      <c r="E6320" s="105">
        <f>Cartilha_GLOBAL!$E6320</f>
        <v>117.37</v>
      </c>
      <c r="F6320" s="182">
        <f>Cartilha_GLOBAL!$F6320</f>
        <v>144.06</v>
      </c>
      <c r="G6320" s="108"/>
      <c r="H6320" s="107">
        <f t="shared" si="393"/>
        <v>0</v>
      </c>
      <c r="I6320" s="184">
        <f t="shared" si="394"/>
        <v>0</v>
      </c>
      <c r="J6320" s="142"/>
      <c r="K6320" s="228"/>
      <c r="L6320" s="7" t="str">
        <f t="shared" si="395"/>
        <v/>
      </c>
      <c r="M6320" s="7" t="str">
        <f t="shared" si="396"/>
        <v/>
      </c>
      <c r="N6320" s="7" t="str">
        <f>Cartilha_GLOBAL!N6320</f>
        <v/>
      </c>
      <c r="O6320" s="144"/>
      <c r="Q6320" s="151"/>
      <c r="R6320" s="152">
        <v>0</v>
      </c>
      <c r="T6320" s="153">
        <f>IF(Cartilha_GLOBAL!R6320=0,0,IF(Cartilha_GLOBAL!R6320&gt;0,"c","b"))</f>
        <v>0</v>
      </c>
    </row>
    <row r="6321" ht="12.75" hidden="1" spans="1:20">
      <c r="A6321" s="158">
        <f>Cartilha_GLOBAL!A6321</f>
        <v>101737</v>
      </c>
      <c r="B6321" s="100" t="str">
        <f>Cartilha_GLOBAL!B6321</f>
        <v>SINAPI</v>
      </c>
      <c r="C6321" s="104" t="str">
        <f>Cartilha_GLOBAL!C6321</f>
        <v>PISO DE BORRACHA CANELADO, ESPESSURA 3,5MM, FIXADO COM ADESIVO ACRÍLICO. AF_09/2020</v>
      </c>
      <c r="D6321" s="94" t="str">
        <f>Cartilha_GLOBAL!D6321</f>
        <v>M2</v>
      </c>
      <c r="E6321" s="105">
        <f>Cartilha_GLOBAL!$E6321</f>
        <v>140</v>
      </c>
      <c r="F6321" s="182">
        <f>Cartilha_GLOBAL!$F6321</f>
        <v>171.84</v>
      </c>
      <c r="G6321" s="108"/>
      <c r="H6321" s="107">
        <f t="shared" si="393"/>
        <v>0</v>
      </c>
      <c r="I6321" s="184">
        <f t="shared" si="394"/>
        <v>0</v>
      </c>
      <c r="J6321" s="142"/>
      <c r="K6321" s="228"/>
      <c r="L6321" s="7" t="str">
        <f t="shared" si="395"/>
        <v/>
      </c>
      <c r="M6321" s="7" t="str">
        <f t="shared" si="396"/>
        <v/>
      </c>
      <c r="N6321" s="7" t="str">
        <f>Cartilha_GLOBAL!N6321</f>
        <v/>
      </c>
      <c r="O6321" s="144"/>
      <c r="Q6321" s="151"/>
      <c r="R6321" s="152">
        <v>0</v>
      </c>
      <c r="T6321" s="153">
        <f>IF(Cartilha_GLOBAL!R6321=0,0,IF(Cartilha_GLOBAL!R6321&gt;0,"c","b"))</f>
        <v>0</v>
      </c>
    </row>
    <row r="6322" ht="12.75" hidden="1" spans="1:20">
      <c r="A6322" s="154" t="str">
        <f>Cartilha_GLOBAL!A6322</f>
        <v>10.3.10</v>
      </c>
      <c r="B6322" s="100">
        <f>Cartilha_GLOBAL!B6322</f>
        <v>0</v>
      </c>
      <c r="C6322" s="161" t="str">
        <f>Cartilha_GLOBAL!C6322</f>
        <v>PISO DE ALTA RESISTENCIA</v>
      </c>
      <c r="D6322" s="94">
        <f>Cartilha_GLOBAL!D6322</f>
        <v>0</v>
      </c>
      <c r="E6322" s="105">
        <f>Cartilha_GLOBAL!$E6322</f>
        <v>0</v>
      </c>
      <c r="F6322" s="182">
        <f>Cartilha_GLOBAL!$F6322</f>
        <v>0</v>
      </c>
      <c r="G6322" s="187"/>
      <c r="H6322" s="187">
        <f t="shared" si="393"/>
        <v>0</v>
      </c>
      <c r="I6322" s="188">
        <f t="shared" si="394"/>
        <v>0</v>
      </c>
      <c r="J6322" s="142"/>
      <c r="K6322" s="145" t="str">
        <f>IF(SUM(I6322:I6322)&gt;0,"xx","")</f>
        <v/>
      </c>
      <c r="L6322" s="7" t="str">
        <f t="shared" si="395"/>
        <v/>
      </c>
      <c r="M6322" s="7" t="str">
        <f t="shared" si="396"/>
        <v/>
      </c>
      <c r="N6322" s="7" t="str">
        <f>Cartilha_GLOBAL!N6322</f>
        <v/>
      </c>
      <c r="O6322" s="144"/>
      <c r="Q6322" s="151"/>
      <c r="R6322" s="152">
        <v>0</v>
      </c>
      <c r="T6322" s="153">
        <f>IF(Cartilha_GLOBAL!R6322=0,0,IF(Cartilha_GLOBAL!R6322&gt;0,"c","b"))</f>
        <v>0</v>
      </c>
    </row>
    <row r="6323" ht="12.75" spans="1:20">
      <c r="A6323" s="154" t="str">
        <f>Cartilha_GLOBAL!A6323</f>
        <v>10.3.11</v>
      </c>
      <c r="B6323" s="100">
        <f>Cartilha_GLOBAL!B6323</f>
        <v>0</v>
      </c>
      <c r="C6323" s="161" t="str">
        <f>Cartilha_GLOBAL!C6323</f>
        <v>PISO EM BLOCO DE CONCRETO</v>
      </c>
      <c r="D6323" s="94">
        <f>Cartilha_GLOBAL!D6323</f>
        <v>0</v>
      </c>
      <c r="E6323" s="105">
        <f>Cartilha_GLOBAL!$E6323</f>
        <v>0</v>
      </c>
      <c r="F6323" s="182">
        <f>Cartilha_GLOBAL!$F6323</f>
        <v>0</v>
      </c>
      <c r="G6323" s="187"/>
      <c r="H6323" s="187">
        <f t="shared" si="393"/>
        <v>0</v>
      </c>
      <c r="I6323" s="188">
        <f t="shared" si="394"/>
        <v>0</v>
      </c>
      <c r="J6323" s="142"/>
      <c r="K6323" s="145" t="str">
        <f>IF(SUM(I6324:I6345)&gt;0,"xx","")</f>
        <v>xx</v>
      </c>
      <c r="L6323" s="7" t="str">
        <f t="shared" si="395"/>
        <v>x</v>
      </c>
      <c r="M6323" s="7" t="str">
        <f t="shared" si="396"/>
        <v>x</v>
      </c>
      <c r="N6323" s="7" t="str">
        <f>Cartilha_GLOBAL!N6323</f>
        <v>x</v>
      </c>
      <c r="O6323" s="144"/>
      <c r="Q6323" s="151"/>
      <c r="R6323" s="152">
        <v>0</v>
      </c>
      <c r="T6323" s="153">
        <f>IF(Cartilha_GLOBAL!R6323=0,0,IF(Cartilha_GLOBAL!R6323&gt;0,"c","b"))</f>
        <v>0</v>
      </c>
    </row>
    <row r="6324" ht="22.5" hidden="1" spans="1:20">
      <c r="A6324" s="158">
        <f>Cartilha_GLOBAL!A6324</f>
        <v>92391</v>
      </c>
      <c r="B6324" s="100" t="str">
        <f>Cartilha_GLOBAL!B6324</f>
        <v>SINAPI</v>
      </c>
      <c r="C6324" s="104" t="str">
        <f>Cartilha_GLOBAL!C6324</f>
        <v>EXECUÇÃO DE PAVIMENTO EM PISO INTERTRAVADO, COM BLOCO PISOGRAMA DE 35 X 15 CM, ESPESSURA 6 CM. AF_10/2022</v>
      </c>
      <c r="D6324" s="94" t="str">
        <f>Cartilha_GLOBAL!D6324</f>
        <v>M2</v>
      </c>
      <c r="E6324" s="105">
        <f>Cartilha_GLOBAL!$E6324</f>
        <v>47.3</v>
      </c>
      <c r="F6324" s="182">
        <f>Cartilha_GLOBAL!$F6324</f>
        <v>58.06</v>
      </c>
      <c r="G6324" s="108"/>
      <c r="H6324" s="107">
        <f t="shared" si="393"/>
        <v>0</v>
      </c>
      <c r="I6324" s="184">
        <f t="shared" si="394"/>
        <v>0</v>
      </c>
      <c r="J6324" s="142"/>
      <c r="K6324" s="228"/>
      <c r="L6324" s="7" t="str">
        <f t="shared" si="395"/>
        <v/>
      </c>
      <c r="M6324" s="7" t="str">
        <f t="shared" si="396"/>
        <v/>
      </c>
      <c r="N6324" s="7" t="str">
        <f>Cartilha_GLOBAL!N6324</f>
        <v/>
      </c>
      <c r="O6324" s="144"/>
      <c r="Q6324" s="151"/>
      <c r="R6324" s="152">
        <v>0</v>
      </c>
      <c r="T6324" s="153">
        <f>IF(Cartilha_GLOBAL!R6324=0,0,IF(Cartilha_GLOBAL!R6324&gt;0,"c","b"))</f>
        <v>0</v>
      </c>
    </row>
    <row r="6325" ht="22.5" hidden="1" spans="1:20">
      <c r="A6325" s="158">
        <f>Cartilha_GLOBAL!A6325</f>
        <v>92392</v>
      </c>
      <c r="B6325" s="100" t="str">
        <f>Cartilha_GLOBAL!B6325</f>
        <v>SINAPI</v>
      </c>
      <c r="C6325" s="104" t="str">
        <f>Cartilha_GLOBAL!C6325</f>
        <v>EXECUÇÃO DE PAVIMENTO EM PISO INTERTRAVADO, COM BLOCO PISOGRAMA DE 35 X 15 CM, ESPESSURA 8 CM. AF_10/2022</v>
      </c>
      <c r="D6325" s="94" t="str">
        <f>Cartilha_GLOBAL!D6325</f>
        <v>M2</v>
      </c>
      <c r="E6325" s="105">
        <f>Cartilha_GLOBAL!$E6325</f>
        <v>94.28</v>
      </c>
      <c r="F6325" s="182">
        <f>Cartilha_GLOBAL!$F6325</f>
        <v>115.72</v>
      </c>
      <c r="G6325" s="108"/>
      <c r="H6325" s="107">
        <f t="shared" si="393"/>
        <v>0</v>
      </c>
      <c r="I6325" s="184">
        <f t="shared" si="394"/>
        <v>0</v>
      </c>
      <c r="J6325" s="142"/>
      <c r="K6325" s="228"/>
      <c r="L6325" s="7" t="str">
        <f t="shared" si="395"/>
        <v/>
      </c>
      <c r="M6325" s="7" t="str">
        <f t="shared" si="396"/>
        <v/>
      </c>
      <c r="N6325" s="7" t="str">
        <f>Cartilha_GLOBAL!N6325</f>
        <v/>
      </c>
      <c r="O6325" s="144"/>
      <c r="Q6325" s="151"/>
      <c r="R6325" s="152">
        <v>0</v>
      </c>
      <c r="T6325" s="153">
        <f>IF(Cartilha_GLOBAL!R6325=0,0,IF(Cartilha_GLOBAL!R6325&gt;0,"c","b"))</f>
        <v>0</v>
      </c>
    </row>
    <row r="6326" ht="22.5" hidden="1" spans="1:20">
      <c r="A6326" s="158">
        <f>Cartilha_GLOBAL!A6326</f>
        <v>92393</v>
      </c>
      <c r="B6326" s="100" t="str">
        <f>Cartilha_GLOBAL!B6326</f>
        <v>SINAPI</v>
      </c>
      <c r="C6326" s="104" t="str">
        <f>Cartilha_GLOBAL!C6326</f>
        <v>EXECUÇÃO DE PAVIMENTO EM PISO INTERTRAVADO, COM BLOCO SEXTAVADO DE 25 X 25 CM, ESPESSURA 6 CM. AF_10/2022</v>
      </c>
      <c r="D6326" s="94" t="str">
        <f>Cartilha_GLOBAL!D6326</f>
        <v>M2</v>
      </c>
      <c r="E6326" s="105">
        <f>Cartilha_GLOBAL!$E6326</f>
        <v>47.29</v>
      </c>
      <c r="F6326" s="182">
        <f>Cartilha_GLOBAL!$F6326</f>
        <v>58.04</v>
      </c>
      <c r="G6326" s="108"/>
      <c r="H6326" s="107">
        <f t="shared" si="393"/>
        <v>0</v>
      </c>
      <c r="I6326" s="184">
        <f t="shared" si="394"/>
        <v>0</v>
      </c>
      <c r="J6326" s="142"/>
      <c r="K6326" s="228"/>
      <c r="L6326" s="7" t="str">
        <f t="shared" si="395"/>
        <v/>
      </c>
      <c r="M6326" s="7" t="str">
        <f t="shared" si="396"/>
        <v/>
      </c>
      <c r="N6326" s="7" t="str">
        <f>Cartilha_GLOBAL!N6326</f>
        <v/>
      </c>
      <c r="O6326" s="144"/>
      <c r="Q6326" s="151"/>
      <c r="R6326" s="152">
        <v>0</v>
      </c>
      <c r="T6326" s="153">
        <f>IF(Cartilha_GLOBAL!R6326=0,0,IF(Cartilha_GLOBAL!R6326&gt;0,"c","b"))</f>
        <v>0</v>
      </c>
    </row>
    <row r="6327" ht="22.5" hidden="1" spans="1:20">
      <c r="A6327" s="158">
        <f>Cartilha_GLOBAL!A6327</f>
        <v>92394</v>
      </c>
      <c r="B6327" s="100" t="str">
        <f>Cartilha_GLOBAL!B6327</f>
        <v>SINAPI</v>
      </c>
      <c r="C6327" s="104" t="str">
        <f>Cartilha_GLOBAL!C6327</f>
        <v>EXECUÇÃO DE PAVIMENTO EM PISO INTERTRAVADO, COM BLOCO SEXTAVADO DE 25 X 25 CM, ESPESSURA 8 CM. AF_10/2022</v>
      </c>
      <c r="D6327" s="94" t="str">
        <f>Cartilha_GLOBAL!D6327</f>
        <v>M2</v>
      </c>
      <c r="E6327" s="105">
        <f>Cartilha_GLOBAL!$E6327</f>
        <v>58.85</v>
      </c>
      <c r="F6327" s="182">
        <f>Cartilha_GLOBAL!$F6327</f>
        <v>72.23</v>
      </c>
      <c r="G6327" s="108"/>
      <c r="H6327" s="107">
        <f t="shared" si="393"/>
        <v>0</v>
      </c>
      <c r="I6327" s="184">
        <f t="shared" si="394"/>
        <v>0</v>
      </c>
      <c r="J6327" s="142"/>
      <c r="K6327" s="228"/>
      <c r="L6327" s="7" t="str">
        <f t="shared" si="395"/>
        <v/>
      </c>
      <c r="M6327" s="7" t="str">
        <f t="shared" si="396"/>
        <v/>
      </c>
      <c r="N6327" s="7" t="str">
        <f>Cartilha_GLOBAL!N6327</f>
        <v/>
      </c>
      <c r="O6327" s="144"/>
      <c r="Q6327" s="151"/>
      <c r="R6327" s="152">
        <v>0</v>
      </c>
      <c r="T6327" s="153">
        <f>IF(Cartilha_GLOBAL!R6327=0,0,IF(Cartilha_GLOBAL!R6327&gt;0,"c","b"))</f>
        <v>0</v>
      </c>
    </row>
    <row r="6328" ht="22.5" hidden="1" spans="1:20">
      <c r="A6328" s="158">
        <f>Cartilha_GLOBAL!A6328</f>
        <v>92395</v>
      </c>
      <c r="B6328" s="100" t="str">
        <f>Cartilha_GLOBAL!B6328</f>
        <v>SINAPI</v>
      </c>
      <c r="C6328" s="104" t="str">
        <f>Cartilha_GLOBAL!C6328</f>
        <v>EXECUÇÃO DE PAVIMENTO EM PISO INTERTRAVADO, COM BLOCO SEXTAVADO DE 25 X 25 CM, ESPESSURA 10 CM. AF_10/2022</v>
      </c>
      <c r="D6328" s="94" t="str">
        <f>Cartilha_GLOBAL!D6328</f>
        <v>M2</v>
      </c>
      <c r="E6328" s="105">
        <f>Cartilha_GLOBAL!$E6328</f>
        <v>71.12</v>
      </c>
      <c r="F6328" s="182">
        <f>Cartilha_GLOBAL!$F6328</f>
        <v>87.29</v>
      </c>
      <c r="G6328" s="108"/>
      <c r="H6328" s="107">
        <f t="shared" si="393"/>
        <v>0</v>
      </c>
      <c r="I6328" s="184">
        <f t="shared" si="394"/>
        <v>0</v>
      </c>
      <c r="J6328" s="142"/>
      <c r="K6328" s="228"/>
      <c r="L6328" s="7" t="str">
        <f t="shared" si="395"/>
        <v/>
      </c>
      <c r="M6328" s="7" t="str">
        <f t="shared" si="396"/>
        <v/>
      </c>
      <c r="N6328" s="7" t="str">
        <f>Cartilha_GLOBAL!N6328</f>
        <v/>
      </c>
      <c r="O6328" s="144"/>
      <c r="Q6328" s="151"/>
      <c r="R6328" s="152">
        <v>0</v>
      </c>
      <c r="T6328" s="153">
        <f>IF(Cartilha_GLOBAL!R6328=0,0,IF(Cartilha_GLOBAL!R6328&gt;0,"c","b"))</f>
        <v>0</v>
      </c>
    </row>
    <row r="6329" ht="22.5" spans="1:20">
      <c r="A6329" s="158">
        <f>Cartilha_GLOBAL!A6329</f>
        <v>92396</v>
      </c>
      <c r="B6329" s="100" t="str">
        <f>Cartilha_GLOBAL!B6329</f>
        <v>SINAPI</v>
      </c>
      <c r="C6329" s="104" t="str">
        <f>Cartilha_GLOBAL!C6329</f>
        <v>EXECUÇÃO DE PASSEIO EM PISO INTERTRAVADO, COM BLOCO RETANGULAR COR NATURAL DE 20 X 10 CM, ESPESSURA 6 CM. AF_10/2022</v>
      </c>
      <c r="D6329" s="94" t="str">
        <f>Cartilha_GLOBAL!D6329</f>
        <v>M2</v>
      </c>
      <c r="E6329" s="105">
        <f>Cartilha_GLOBAL!$E6329</f>
        <v>62.05</v>
      </c>
      <c r="F6329" s="182">
        <f>Cartilha_GLOBAL!$F6329</f>
        <v>76.16</v>
      </c>
      <c r="G6329" s="108">
        <v>130.28</v>
      </c>
      <c r="H6329" s="107">
        <f t="shared" si="393"/>
        <v>76.16</v>
      </c>
      <c r="I6329" s="184">
        <f t="shared" si="394"/>
        <v>9922.13</v>
      </c>
      <c r="J6329" s="142"/>
      <c r="K6329" s="228"/>
      <c r="L6329" s="7" t="str">
        <f t="shared" si="395"/>
        <v>x</v>
      </c>
      <c r="M6329" s="7" t="str">
        <f t="shared" si="396"/>
        <v>x</v>
      </c>
      <c r="N6329" s="7" t="str">
        <f>Cartilha_GLOBAL!N6329</f>
        <v>x</v>
      </c>
      <c r="O6329" s="144"/>
      <c r="Q6329" s="151"/>
      <c r="R6329" s="152" t="s">
        <v>8414</v>
      </c>
      <c r="T6329" s="153">
        <f>IF(Cartilha_GLOBAL!R6329=0,0,IF(Cartilha_GLOBAL!R6329&gt;0,"c","b"))</f>
        <v>0</v>
      </c>
    </row>
    <row r="6330" ht="22.5" hidden="1" spans="1:20">
      <c r="A6330" s="158">
        <f>Cartilha_GLOBAL!A6330</f>
        <v>92397</v>
      </c>
      <c r="B6330" s="100" t="str">
        <f>Cartilha_GLOBAL!B6330</f>
        <v>SINAPI</v>
      </c>
      <c r="C6330" s="104" t="str">
        <f>Cartilha_GLOBAL!C6330</f>
        <v>EXECUÇÃO DE PAVIMENTO EM PISO INTERTRAVADO, COM BLOCO RETANGULAR COR NATURAL DE 20 X 10 CM, ESPESSURA 6 CM. AF_10/2022</v>
      </c>
      <c r="D6330" s="94" t="str">
        <f>Cartilha_GLOBAL!D6330</f>
        <v>M2</v>
      </c>
      <c r="E6330" s="105">
        <f>Cartilha_GLOBAL!$E6330</f>
        <v>51.45</v>
      </c>
      <c r="F6330" s="182">
        <f>Cartilha_GLOBAL!$F6330</f>
        <v>63.15</v>
      </c>
      <c r="G6330" s="108"/>
      <c r="H6330" s="107">
        <f t="shared" si="393"/>
        <v>0</v>
      </c>
      <c r="I6330" s="184">
        <f t="shared" si="394"/>
        <v>0</v>
      </c>
      <c r="J6330" s="142"/>
      <c r="K6330" s="228"/>
      <c r="L6330" s="7" t="str">
        <f t="shared" si="395"/>
        <v/>
      </c>
      <c r="M6330" s="7" t="str">
        <f t="shared" si="396"/>
        <v/>
      </c>
      <c r="N6330" s="7" t="str">
        <f>Cartilha_GLOBAL!N6330</f>
        <v/>
      </c>
      <c r="O6330" s="144"/>
      <c r="Q6330" s="151"/>
      <c r="R6330" s="152">
        <v>0</v>
      </c>
      <c r="T6330" s="153">
        <f>IF(Cartilha_GLOBAL!R6330=0,0,IF(Cartilha_GLOBAL!R6330&gt;0,"c","b"))</f>
        <v>0</v>
      </c>
    </row>
    <row r="6331" ht="22.5" hidden="1" spans="1:20">
      <c r="A6331" s="158">
        <f>Cartilha_GLOBAL!A6331</f>
        <v>92398</v>
      </c>
      <c r="B6331" s="100" t="str">
        <f>Cartilha_GLOBAL!B6331</f>
        <v>SINAPI</v>
      </c>
      <c r="C6331" s="104" t="str">
        <f>Cartilha_GLOBAL!C6331</f>
        <v>EXECUÇÃO DE PAVIMENTO EM PISO INTERTRAVADO, COM BLOCO RETANGULAR COR NATURAL DE 20 X 10 CM, ESPESSURA 8 CM. AF_10/2022</v>
      </c>
      <c r="D6331" s="94" t="str">
        <f>Cartilha_GLOBAL!D6331</f>
        <v>M2</v>
      </c>
      <c r="E6331" s="105">
        <f>Cartilha_GLOBAL!$E6331</f>
        <v>64.04</v>
      </c>
      <c r="F6331" s="182">
        <f>Cartilha_GLOBAL!$F6331</f>
        <v>78.6</v>
      </c>
      <c r="G6331" s="108"/>
      <c r="H6331" s="107">
        <f t="shared" si="393"/>
        <v>0</v>
      </c>
      <c r="I6331" s="184">
        <f t="shared" si="394"/>
        <v>0</v>
      </c>
      <c r="J6331" s="142"/>
      <c r="K6331" s="228"/>
      <c r="L6331" s="7" t="str">
        <f t="shared" si="395"/>
        <v/>
      </c>
      <c r="M6331" s="7" t="str">
        <f t="shared" si="396"/>
        <v/>
      </c>
      <c r="N6331" s="7" t="str">
        <f>Cartilha_GLOBAL!N6331</f>
        <v/>
      </c>
      <c r="O6331" s="144"/>
      <c r="Q6331" s="151"/>
      <c r="R6331" s="152">
        <v>0</v>
      </c>
      <c r="T6331" s="153">
        <f>IF(Cartilha_GLOBAL!R6331=0,0,IF(Cartilha_GLOBAL!R6331&gt;0,"c","b"))</f>
        <v>0</v>
      </c>
    </row>
    <row r="6332" ht="22.5" hidden="1" spans="1:20">
      <c r="A6332" s="158">
        <f>Cartilha_GLOBAL!A6332</f>
        <v>92399</v>
      </c>
      <c r="B6332" s="100" t="str">
        <f>Cartilha_GLOBAL!B6332</f>
        <v>SINAPI</v>
      </c>
      <c r="C6332" s="104" t="str">
        <f>Cartilha_GLOBAL!C6332</f>
        <v>EXECUÇÃO DE VIA EM PISO INTERTRAVADO, COM BLOCO RETANGULAR COR NATURAL DE 20 X 10 CM, ESPESSURA 8 CM. AF_12/2015</v>
      </c>
      <c r="D6332" s="94" t="str">
        <f>Cartilha_GLOBAL!D6332</f>
        <v>M2</v>
      </c>
      <c r="E6332" s="105">
        <f>Cartilha_GLOBAL!$E6332</f>
        <v>60.06</v>
      </c>
      <c r="F6332" s="182">
        <f>Cartilha_GLOBAL!$F6332</f>
        <v>73.72</v>
      </c>
      <c r="G6332" s="108"/>
      <c r="H6332" s="107">
        <f t="shared" si="393"/>
        <v>0</v>
      </c>
      <c r="I6332" s="184">
        <f t="shared" si="394"/>
        <v>0</v>
      </c>
      <c r="J6332" s="142"/>
      <c r="K6332" s="228"/>
      <c r="L6332" s="7" t="str">
        <f t="shared" si="395"/>
        <v/>
      </c>
      <c r="M6332" s="7" t="str">
        <f t="shared" si="396"/>
        <v/>
      </c>
      <c r="N6332" s="7" t="str">
        <f>Cartilha_GLOBAL!N6332</f>
        <v/>
      </c>
      <c r="O6332" s="144"/>
      <c r="Q6332" s="151"/>
      <c r="R6332" s="152">
        <v>0</v>
      </c>
      <c r="T6332" s="153">
        <f>IF(Cartilha_GLOBAL!R6332=0,0,IF(Cartilha_GLOBAL!R6332&gt;0,"c","b"))</f>
        <v>0</v>
      </c>
    </row>
    <row r="6333" ht="22.5" hidden="1" spans="1:20">
      <c r="A6333" s="158">
        <f>Cartilha_GLOBAL!A6333</f>
        <v>92400</v>
      </c>
      <c r="B6333" s="100" t="str">
        <f>Cartilha_GLOBAL!B6333</f>
        <v>SINAPI</v>
      </c>
      <c r="C6333" s="104" t="str">
        <f>Cartilha_GLOBAL!C6333</f>
        <v>EXECUÇÃO DE PAVIMENTO EM PISO INTERTRAVADO, COM BLOCO RETANGULAR DE 20 X 10 CM, ESPESSURA 10 CM. AF_10/2022</v>
      </c>
      <c r="D6333" s="94" t="str">
        <f>Cartilha_GLOBAL!D6333</f>
        <v>M2</v>
      </c>
      <c r="E6333" s="105">
        <f>Cartilha_GLOBAL!$E6333</f>
        <v>75.31</v>
      </c>
      <c r="F6333" s="182">
        <f>Cartilha_GLOBAL!$F6333</f>
        <v>92.44</v>
      </c>
      <c r="G6333" s="108"/>
      <c r="H6333" s="107">
        <f t="shared" si="393"/>
        <v>0</v>
      </c>
      <c r="I6333" s="184">
        <f t="shared" si="394"/>
        <v>0</v>
      </c>
      <c r="J6333" s="142"/>
      <c r="K6333" s="228"/>
      <c r="L6333" s="7" t="str">
        <f t="shared" si="395"/>
        <v/>
      </c>
      <c r="M6333" s="7" t="str">
        <f t="shared" si="396"/>
        <v/>
      </c>
      <c r="N6333" s="7" t="str">
        <f>Cartilha_GLOBAL!N6333</f>
        <v/>
      </c>
      <c r="O6333" s="144"/>
      <c r="Q6333" s="151"/>
      <c r="R6333" s="152">
        <v>0</v>
      </c>
      <c r="T6333" s="153">
        <f>IF(Cartilha_GLOBAL!R6333=0,0,IF(Cartilha_GLOBAL!R6333&gt;0,"c","b"))</f>
        <v>0</v>
      </c>
    </row>
    <row r="6334" ht="22.5" hidden="1" spans="1:20">
      <c r="A6334" s="158">
        <f>Cartilha_GLOBAL!A6334</f>
        <v>92401</v>
      </c>
      <c r="B6334" s="100" t="str">
        <f>Cartilha_GLOBAL!B6334</f>
        <v>SINAPI</v>
      </c>
      <c r="C6334" s="104" t="str">
        <f>Cartilha_GLOBAL!C6334</f>
        <v>EXECUÇÃO DE VIA EM PISO INTERTRAVADO, COM BLOCO RETANGULAR DE 20 X 10 CM, ESPESSURA 10 CM. AF_12/2015</v>
      </c>
      <c r="D6334" s="94" t="str">
        <f>Cartilha_GLOBAL!D6334</f>
        <v>M2</v>
      </c>
      <c r="E6334" s="105">
        <f>Cartilha_GLOBAL!$E6334</f>
        <v>72.32</v>
      </c>
      <c r="F6334" s="182">
        <f>Cartilha_GLOBAL!$F6334</f>
        <v>88.77</v>
      </c>
      <c r="G6334" s="108"/>
      <c r="H6334" s="107">
        <f t="shared" si="393"/>
        <v>0</v>
      </c>
      <c r="I6334" s="184">
        <f t="shared" si="394"/>
        <v>0</v>
      </c>
      <c r="J6334" s="142"/>
      <c r="K6334" s="228"/>
      <c r="L6334" s="7" t="str">
        <f t="shared" si="395"/>
        <v/>
      </c>
      <c r="M6334" s="7" t="str">
        <f t="shared" si="396"/>
        <v/>
      </c>
      <c r="N6334" s="7" t="str">
        <f>Cartilha_GLOBAL!N6334</f>
        <v/>
      </c>
      <c r="O6334" s="144"/>
      <c r="Q6334" s="151"/>
      <c r="R6334" s="152">
        <v>0</v>
      </c>
      <c r="T6334" s="153">
        <f>IF(Cartilha_GLOBAL!R6334=0,0,IF(Cartilha_GLOBAL!R6334&gt;0,"c","b"))</f>
        <v>0</v>
      </c>
    </row>
    <row r="6335" ht="22.5" hidden="1" spans="1:20">
      <c r="A6335" s="158">
        <f>Cartilha_GLOBAL!A6335</f>
        <v>92402</v>
      </c>
      <c r="B6335" s="100" t="str">
        <f>Cartilha_GLOBAL!B6335</f>
        <v>SINAPI</v>
      </c>
      <c r="C6335" s="104" t="str">
        <f>Cartilha_GLOBAL!C6335</f>
        <v>EXECUÇÃO DE PASSEIO EM PISO INTERTRAVADO, COM BLOCO 16 FACES DE 22 X 11 CM, ESPESSURA 6 CM. AF_10/2022</v>
      </c>
      <c r="D6335" s="94" t="str">
        <f>Cartilha_GLOBAL!D6335</f>
        <v>M2</v>
      </c>
      <c r="E6335" s="105">
        <f>Cartilha_GLOBAL!$E6335</f>
        <v>59.52</v>
      </c>
      <c r="F6335" s="182">
        <f>Cartilha_GLOBAL!$F6335</f>
        <v>73.05</v>
      </c>
      <c r="G6335" s="108"/>
      <c r="H6335" s="107">
        <f t="shared" si="393"/>
        <v>0</v>
      </c>
      <c r="I6335" s="184">
        <f t="shared" si="394"/>
        <v>0</v>
      </c>
      <c r="J6335" s="142"/>
      <c r="K6335" s="228"/>
      <c r="L6335" s="7" t="str">
        <f t="shared" si="395"/>
        <v/>
      </c>
      <c r="M6335" s="7" t="str">
        <f t="shared" si="396"/>
        <v/>
      </c>
      <c r="N6335" s="7" t="str">
        <f>Cartilha_GLOBAL!N6335</f>
        <v/>
      </c>
      <c r="O6335" s="144"/>
      <c r="Q6335" s="151"/>
      <c r="R6335" s="152">
        <v>0</v>
      </c>
      <c r="T6335" s="153">
        <f>IF(Cartilha_GLOBAL!R6335=0,0,IF(Cartilha_GLOBAL!R6335&gt;0,"c","b"))</f>
        <v>0</v>
      </c>
    </row>
    <row r="6336" ht="22.5" hidden="1" spans="1:20">
      <c r="A6336" s="158">
        <f>Cartilha_GLOBAL!A6336</f>
        <v>92403</v>
      </c>
      <c r="B6336" s="100" t="str">
        <f>Cartilha_GLOBAL!B6336</f>
        <v>SINAPI</v>
      </c>
      <c r="C6336" s="104" t="str">
        <f>Cartilha_GLOBAL!C6336</f>
        <v>EXECUÇÃO DE PAVIMENTO EM PISO INTERTRAVADO, COM BLOCO 16 FACES DE 22 X 11 CM, ESPESSURA 6 CM. AF_10/2022</v>
      </c>
      <c r="D6336" s="94" t="str">
        <f>Cartilha_GLOBAL!D6336</f>
        <v>M2</v>
      </c>
      <c r="E6336" s="105">
        <f>Cartilha_GLOBAL!$E6336</f>
        <v>48.7</v>
      </c>
      <c r="F6336" s="182">
        <f>Cartilha_GLOBAL!$F6336</f>
        <v>59.77</v>
      </c>
      <c r="G6336" s="108"/>
      <c r="H6336" s="107">
        <f t="shared" si="393"/>
        <v>0</v>
      </c>
      <c r="I6336" s="184">
        <f t="shared" si="394"/>
        <v>0</v>
      </c>
      <c r="J6336" s="142"/>
      <c r="K6336" s="228"/>
      <c r="L6336" s="7" t="str">
        <f t="shared" si="395"/>
        <v/>
      </c>
      <c r="M6336" s="7" t="str">
        <f t="shared" si="396"/>
        <v/>
      </c>
      <c r="N6336" s="7" t="str">
        <f>Cartilha_GLOBAL!N6336</f>
        <v/>
      </c>
      <c r="O6336" s="144"/>
      <c r="Q6336" s="151"/>
      <c r="R6336" s="152">
        <v>0</v>
      </c>
      <c r="T6336" s="153">
        <f>IF(Cartilha_GLOBAL!R6336=0,0,IF(Cartilha_GLOBAL!R6336&gt;0,"c","b"))</f>
        <v>0</v>
      </c>
    </row>
    <row r="6337" ht="22.5" hidden="1" spans="1:20">
      <c r="A6337" s="158">
        <f>Cartilha_GLOBAL!A6337</f>
        <v>92404</v>
      </c>
      <c r="B6337" s="100" t="str">
        <f>Cartilha_GLOBAL!B6337</f>
        <v>SINAPI</v>
      </c>
      <c r="C6337" s="104" t="str">
        <f>Cartilha_GLOBAL!C6337</f>
        <v>EXECUÇÃO DE PAVIMENTO EM PISO INTERTRAVADO, COM BLOCO 16 FACES DE 22 X 11 CM, ESPESSURA 8 CM. AF_10/2022</v>
      </c>
      <c r="D6337" s="94" t="str">
        <f>Cartilha_GLOBAL!D6337</f>
        <v>M2</v>
      </c>
      <c r="E6337" s="105">
        <f>Cartilha_GLOBAL!$E6337</f>
        <v>61.28</v>
      </c>
      <c r="F6337" s="182">
        <f>Cartilha_GLOBAL!$F6337</f>
        <v>75.22</v>
      </c>
      <c r="G6337" s="108"/>
      <c r="H6337" s="107">
        <f t="shared" si="393"/>
        <v>0</v>
      </c>
      <c r="I6337" s="184">
        <f t="shared" si="394"/>
        <v>0</v>
      </c>
      <c r="J6337" s="142"/>
      <c r="K6337" s="228"/>
      <c r="L6337" s="7" t="str">
        <f t="shared" si="395"/>
        <v/>
      </c>
      <c r="M6337" s="7" t="str">
        <f t="shared" si="396"/>
        <v/>
      </c>
      <c r="N6337" s="7" t="str">
        <f>Cartilha_GLOBAL!N6337</f>
        <v/>
      </c>
      <c r="O6337" s="144"/>
      <c r="Q6337" s="151"/>
      <c r="R6337" s="152">
        <v>0</v>
      </c>
      <c r="T6337" s="153">
        <f>IF(Cartilha_GLOBAL!R6337=0,0,IF(Cartilha_GLOBAL!R6337&gt;0,"c","b"))</f>
        <v>0</v>
      </c>
    </row>
    <row r="6338" ht="22.5" hidden="1" spans="1:20">
      <c r="A6338" s="158">
        <f>Cartilha_GLOBAL!A6338</f>
        <v>92405</v>
      </c>
      <c r="B6338" s="100" t="str">
        <f>Cartilha_GLOBAL!B6338</f>
        <v>SINAPI</v>
      </c>
      <c r="C6338" s="104" t="str">
        <f>Cartilha_GLOBAL!C6338</f>
        <v>EXECUÇÃO DE VIA EM PISO INTERTRAVADO, COM BLOCO 16 FACES DE 22 X 11 CM, ESPESSURA 8 CM. AF_12/2015</v>
      </c>
      <c r="D6338" s="94" t="str">
        <f>Cartilha_GLOBAL!D6338</f>
        <v>M2</v>
      </c>
      <c r="E6338" s="105">
        <f>Cartilha_GLOBAL!$E6338</f>
        <v>61.96</v>
      </c>
      <c r="F6338" s="182">
        <f>Cartilha_GLOBAL!$F6338</f>
        <v>76.05</v>
      </c>
      <c r="G6338" s="108"/>
      <c r="H6338" s="107">
        <f t="shared" si="393"/>
        <v>0</v>
      </c>
      <c r="I6338" s="184">
        <f t="shared" si="394"/>
        <v>0</v>
      </c>
      <c r="J6338" s="142"/>
      <c r="K6338" s="228"/>
      <c r="L6338" s="7" t="str">
        <f t="shared" si="395"/>
        <v/>
      </c>
      <c r="M6338" s="7" t="str">
        <f t="shared" si="396"/>
        <v/>
      </c>
      <c r="N6338" s="7" t="str">
        <f>Cartilha_GLOBAL!N6338</f>
        <v/>
      </c>
      <c r="O6338" s="144"/>
      <c r="Q6338" s="151"/>
      <c r="R6338" s="152">
        <v>0</v>
      </c>
      <c r="T6338" s="153">
        <f>IF(Cartilha_GLOBAL!R6338=0,0,IF(Cartilha_GLOBAL!R6338&gt;0,"c","b"))</f>
        <v>0</v>
      </c>
    </row>
    <row r="6339" ht="22.5" hidden="1" spans="1:20">
      <c r="A6339" s="158">
        <f>Cartilha_GLOBAL!A6339</f>
        <v>92406</v>
      </c>
      <c r="B6339" s="100" t="str">
        <f>Cartilha_GLOBAL!B6339</f>
        <v>SINAPI</v>
      </c>
      <c r="C6339" s="104" t="str">
        <f>Cartilha_GLOBAL!C6339</f>
        <v>EXECUÇÃO DE PAVIMENTO EM PISO INTERTRAVADO, COM BLOCO 16 FACES DE 22 X 11 CM, ESPESSURA 10 CM. AF_10/2022</v>
      </c>
      <c r="D6339" s="94" t="str">
        <f>Cartilha_GLOBAL!D6339</f>
        <v>M2</v>
      </c>
      <c r="E6339" s="105">
        <f>Cartilha_GLOBAL!$E6339</f>
        <v>73.72</v>
      </c>
      <c r="F6339" s="182">
        <f>Cartilha_GLOBAL!$F6339</f>
        <v>90.48</v>
      </c>
      <c r="G6339" s="108"/>
      <c r="H6339" s="107">
        <f t="shared" si="393"/>
        <v>0</v>
      </c>
      <c r="I6339" s="184">
        <f t="shared" si="394"/>
        <v>0</v>
      </c>
      <c r="J6339" s="142"/>
      <c r="K6339" s="228"/>
      <c r="L6339" s="7" t="str">
        <f t="shared" si="395"/>
        <v/>
      </c>
      <c r="M6339" s="7" t="str">
        <f t="shared" si="396"/>
        <v/>
      </c>
      <c r="N6339" s="7" t="str">
        <f>Cartilha_GLOBAL!N6339</f>
        <v/>
      </c>
      <c r="O6339" s="144"/>
      <c r="Q6339" s="151"/>
      <c r="R6339" s="152">
        <v>0</v>
      </c>
      <c r="T6339" s="153">
        <f>IF(Cartilha_GLOBAL!R6339=0,0,IF(Cartilha_GLOBAL!R6339&gt;0,"c","b"))</f>
        <v>0</v>
      </c>
    </row>
    <row r="6340" ht="22.5" hidden="1" spans="1:20">
      <c r="A6340" s="158">
        <f>Cartilha_GLOBAL!A6340</f>
        <v>92407</v>
      </c>
      <c r="B6340" s="100" t="str">
        <f>Cartilha_GLOBAL!B6340</f>
        <v>SINAPI</v>
      </c>
      <c r="C6340" s="104" t="str">
        <f>Cartilha_GLOBAL!C6340</f>
        <v>EXECUÇÃO DE VIA EM PISO INTERTRAVADO, COM BLOCO 16 FACES DE 22 X 11 CM, ESPESSURA 10 CM. AF_12/2015</v>
      </c>
      <c r="D6340" s="94" t="str">
        <f>Cartilha_GLOBAL!D6340</f>
        <v>M2</v>
      </c>
      <c r="E6340" s="105">
        <f>Cartilha_GLOBAL!$E6340</f>
        <v>74.25</v>
      </c>
      <c r="F6340" s="182">
        <f>Cartilha_GLOBAL!$F6340</f>
        <v>91.13</v>
      </c>
      <c r="G6340" s="108"/>
      <c r="H6340" s="107">
        <f t="shared" si="393"/>
        <v>0</v>
      </c>
      <c r="I6340" s="184">
        <f t="shared" si="394"/>
        <v>0</v>
      </c>
      <c r="J6340" s="142"/>
      <c r="K6340" s="228"/>
      <c r="L6340" s="7" t="str">
        <f t="shared" si="395"/>
        <v/>
      </c>
      <c r="M6340" s="7" t="str">
        <f t="shared" si="396"/>
        <v/>
      </c>
      <c r="N6340" s="7" t="str">
        <f>Cartilha_GLOBAL!N6340</f>
        <v/>
      </c>
      <c r="O6340" s="144"/>
      <c r="Q6340" s="151"/>
      <c r="R6340" s="152">
        <v>0</v>
      </c>
      <c r="T6340" s="153">
        <f>IF(Cartilha_GLOBAL!R6340=0,0,IF(Cartilha_GLOBAL!R6340&gt;0,"c","b"))</f>
        <v>0</v>
      </c>
    </row>
    <row r="6341" ht="22.5" spans="1:20">
      <c r="A6341" s="158">
        <f>Cartilha_GLOBAL!A6341</f>
        <v>93679</v>
      </c>
      <c r="B6341" s="100" t="str">
        <f>Cartilha_GLOBAL!B6341</f>
        <v>SINAPI</v>
      </c>
      <c r="C6341" s="104" t="str">
        <f>Cartilha_GLOBAL!C6341</f>
        <v>EXECUÇÃO DE PASSEIO EM PISO INTERTRAVADO, COM BLOCO RETANGULAR COLORIDO DE 20 X 10 CM, ESPESSURA 6 CM. AF_10/2022</v>
      </c>
      <c r="D6341" s="94" t="str">
        <f>Cartilha_GLOBAL!D6341</f>
        <v>M2</v>
      </c>
      <c r="E6341" s="105">
        <f>Cartilha_GLOBAL!$E6341</f>
        <v>67.74</v>
      </c>
      <c r="F6341" s="182">
        <f>Cartilha_GLOBAL!$F6341</f>
        <v>83.14</v>
      </c>
      <c r="G6341" s="108">
        <v>74.48</v>
      </c>
      <c r="H6341" s="107">
        <f t="shared" si="393"/>
        <v>83.14</v>
      </c>
      <c r="I6341" s="184">
        <f t="shared" si="394"/>
        <v>6192.26</v>
      </c>
      <c r="J6341" s="142"/>
      <c r="K6341" s="228"/>
      <c r="L6341" s="7" t="str">
        <f t="shared" si="395"/>
        <v>x</v>
      </c>
      <c r="M6341" s="7" t="str">
        <f t="shared" si="396"/>
        <v>x</v>
      </c>
      <c r="N6341" s="7" t="str">
        <f>Cartilha_GLOBAL!N6341</f>
        <v>x</v>
      </c>
      <c r="O6341" s="144"/>
      <c r="Q6341" s="151"/>
      <c r="R6341" s="152" t="s">
        <v>8416</v>
      </c>
      <c r="T6341" s="153">
        <f>IF(Cartilha_GLOBAL!R6341=0,0,IF(Cartilha_GLOBAL!R6341&gt;0,"c","b"))</f>
        <v>0</v>
      </c>
    </row>
    <row r="6342" ht="22.5" hidden="1" spans="1:20">
      <c r="A6342" s="158">
        <f>Cartilha_GLOBAL!A6342</f>
        <v>93680</v>
      </c>
      <c r="B6342" s="100" t="str">
        <f>Cartilha_GLOBAL!B6342</f>
        <v>SINAPI</v>
      </c>
      <c r="C6342" s="104" t="str">
        <f>Cartilha_GLOBAL!C6342</f>
        <v>EXECUÇÃO DE PAVIMENTO EM PISO INTERTRAVADO, COM BLOCO RETANGULAR COLORIDO DE 20 X 10 CM, ESPESSURA 6 CM. AF_10/2022</v>
      </c>
      <c r="D6342" s="94" t="str">
        <f>Cartilha_GLOBAL!D6342</f>
        <v>M2</v>
      </c>
      <c r="E6342" s="105">
        <f>Cartilha_GLOBAL!$E6342</f>
        <v>56.99</v>
      </c>
      <c r="F6342" s="182">
        <f>Cartilha_GLOBAL!$F6342</f>
        <v>69.95</v>
      </c>
      <c r="G6342" s="108"/>
      <c r="H6342" s="107">
        <f t="shared" si="393"/>
        <v>0</v>
      </c>
      <c r="I6342" s="184">
        <f t="shared" si="394"/>
        <v>0</v>
      </c>
      <c r="J6342" s="142"/>
      <c r="K6342" s="228"/>
      <c r="L6342" s="7" t="str">
        <f t="shared" si="395"/>
        <v/>
      </c>
      <c r="M6342" s="7" t="str">
        <f t="shared" si="396"/>
        <v/>
      </c>
      <c r="N6342" s="7" t="str">
        <f>Cartilha_GLOBAL!N6342</f>
        <v/>
      </c>
      <c r="O6342" s="144"/>
      <c r="Q6342" s="151"/>
      <c r="R6342" s="152">
        <v>0</v>
      </c>
      <c r="T6342" s="153">
        <f>IF(Cartilha_GLOBAL!R6342=0,0,IF(Cartilha_GLOBAL!R6342&gt;0,"c","b"))</f>
        <v>0</v>
      </c>
    </row>
    <row r="6343" ht="22.5" hidden="1" spans="1:20">
      <c r="A6343" s="158">
        <f>Cartilha_GLOBAL!A6343</f>
        <v>93681</v>
      </c>
      <c r="B6343" s="100" t="str">
        <f>Cartilha_GLOBAL!B6343</f>
        <v>SINAPI</v>
      </c>
      <c r="C6343" s="104" t="str">
        <f>Cartilha_GLOBAL!C6343</f>
        <v>EXECUÇÃO DE PAVIMENTO EM PISO INTERTRAVADO, COM BLOCO RETANGULAR COLORIDO DE 20 X 10 CM, ESPESSURA 8 CM. AF_10/2022</v>
      </c>
      <c r="D6343" s="94" t="str">
        <f>Cartilha_GLOBAL!D6343</f>
        <v>M2</v>
      </c>
      <c r="E6343" s="105">
        <f>Cartilha_GLOBAL!$E6343</f>
        <v>68.47</v>
      </c>
      <c r="F6343" s="182">
        <f>Cartilha_GLOBAL!$F6343</f>
        <v>84.04</v>
      </c>
      <c r="G6343" s="108"/>
      <c r="H6343" s="107">
        <f t="shared" si="393"/>
        <v>0</v>
      </c>
      <c r="I6343" s="184">
        <f t="shared" si="394"/>
        <v>0</v>
      </c>
      <c r="J6343" s="142"/>
      <c r="K6343" s="228"/>
      <c r="L6343" s="7" t="str">
        <f t="shared" si="395"/>
        <v/>
      </c>
      <c r="M6343" s="7" t="str">
        <f t="shared" si="396"/>
        <v/>
      </c>
      <c r="N6343" s="7" t="str">
        <f>Cartilha_GLOBAL!N6343</f>
        <v/>
      </c>
      <c r="O6343" s="144"/>
      <c r="Q6343" s="151"/>
      <c r="R6343" s="152">
        <v>0</v>
      </c>
      <c r="T6343" s="153">
        <f>IF(Cartilha_GLOBAL!R6343=0,0,IF(Cartilha_GLOBAL!R6343&gt;0,"c","b"))</f>
        <v>0</v>
      </c>
    </row>
    <row r="6344" ht="22.5" hidden="1" spans="1:20">
      <c r="A6344" s="158">
        <f>Cartilha_GLOBAL!A6344</f>
        <v>93682</v>
      </c>
      <c r="B6344" s="100" t="str">
        <f>Cartilha_GLOBAL!B6344</f>
        <v>SINAPI</v>
      </c>
      <c r="C6344" s="104" t="str">
        <f>Cartilha_GLOBAL!C6344</f>
        <v>EXECUÇÃO DE VIA EM PISO INTERTRAVADO, COM BLOCO RETANGULAR COLORIDO DE 20 X 10 CM, ESPESSURA 8 CM. AF_12/2015</v>
      </c>
      <c r="D6344" s="94" t="str">
        <f>Cartilha_GLOBAL!D6344</f>
        <v>M2</v>
      </c>
      <c r="E6344" s="105">
        <f>Cartilha_GLOBAL!$E6344</f>
        <v>64.27</v>
      </c>
      <c r="F6344" s="182">
        <f>Cartilha_GLOBAL!$F6344</f>
        <v>78.88</v>
      </c>
      <c r="G6344" s="108"/>
      <c r="H6344" s="107">
        <f t="shared" si="393"/>
        <v>0</v>
      </c>
      <c r="I6344" s="184">
        <f t="shared" si="394"/>
        <v>0</v>
      </c>
      <c r="J6344" s="142"/>
      <c r="K6344" s="228"/>
      <c r="L6344" s="7" t="str">
        <f t="shared" si="395"/>
        <v/>
      </c>
      <c r="M6344" s="7" t="str">
        <f t="shared" si="396"/>
        <v/>
      </c>
      <c r="N6344" s="7" t="str">
        <f>Cartilha_GLOBAL!N6344</f>
        <v/>
      </c>
      <c r="O6344" s="144"/>
      <c r="Q6344" s="151"/>
      <c r="R6344" s="152">
        <v>0</v>
      </c>
      <c r="T6344" s="153">
        <f>IF(Cartilha_GLOBAL!R6344=0,0,IF(Cartilha_GLOBAL!R6344&gt;0,"c","b"))</f>
        <v>0</v>
      </c>
    </row>
    <row r="6345" ht="12.75" hidden="1" spans="1:20">
      <c r="A6345" s="158">
        <f>Cartilha_GLOBAL!A6345</f>
        <v>94294</v>
      </c>
      <c r="B6345" s="100" t="str">
        <f>Cartilha_GLOBAL!B6345</f>
        <v>SINAPI</v>
      </c>
      <c r="C6345" s="104" t="str">
        <f>Cartilha_GLOBAL!C6345</f>
        <v>EXECUÇÃO DE ESCORAS DE CONCRETO PARA CONTENÇÃO DE GUIAS PRÉ-FABRICADAS. AF_06/2016</v>
      </c>
      <c r="D6345" s="94" t="str">
        <f>Cartilha_GLOBAL!D6345</f>
        <v>M</v>
      </c>
      <c r="E6345" s="105">
        <f>Cartilha_GLOBAL!$E6345</f>
        <v>8.72</v>
      </c>
      <c r="F6345" s="182">
        <f>Cartilha_GLOBAL!$F6345</f>
        <v>10.7</v>
      </c>
      <c r="G6345" s="108"/>
      <c r="H6345" s="107">
        <f t="shared" si="393"/>
        <v>0</v>
      </c>
      <c r="I6345" s="184">
        <f t="shared" si="394"/>
        <v>0</v>
      </c>
      <c r="J6345" s="142"/>
      <c r="K6345" s="228"/>
      <c r="L6345" s="7" t="str">
        <f t="shared" si="395"/>
        <v/>
      </c>
      <c r="M6345" s="7" t="str">
        <f t="shared" si="396"/>
        <v/>
      </c>
      <c r="N6345" s="7" t="str">
        <f>Cartilha_GLOBAL!N6345</f>
        <v/>
      </c>
      <c r="O6345" s="144"/>
      <c r="Q6345" s="151"/>
      <c r="R6345" s="152">
        <v>0</v>
      </c>
      <c r="T6345" s="153">
        <f>IF(Cartilha_GLOBAL!R6345=0,0,IF(Cartilha_GLOBAL!R6345&gt;0,"c","b"))</f>
        <v>0</v>
      </c>
    </row>
    <row r="6346" ht="12.75" spans="1:20">
      <c r="A6346" s="154" t="str">
        <f>Cartilha_GLOBAL!A6346</f>
        <v>10.3.12</v>
      </c>
      <c r="B6346" s="100">
        <f>Cartilha_GLOBAL!B6346</f>
        <v>0</v>
      </c>
      <c r="C6346" s="818" t="str">
        <f>Cartilha_GLOBAL!C6346</f>
        <v>PISO DE CONCRETO</v>
      </c>
      <c r="D6346" s="94">
        <f>Cartilha_GLOBAL!D6346</f>
        <v>0</v>
      </c>
      <c r="E6346" s="105">
        <f>Cartilha_GLOBAL!$E6346</f>
        <v>0</v>
      </c>
      <c r="F6346" s="182">
        <f>Cartilha_GLOBAL!$F6346</f>
        <v>0</v>
      </c>
      <c r="G6346" s="187"/>
      <c r="H6346" s="187">
        <f t="shared" si="393"/>
        <v>0</v>
      </c>
      <c r="I6346" s="188">
        <f t="shared" si="394"/>
        <v>0</v>
      </c>
      <c r="J6346" s="142"/>
      <c r="K6346" s="145" t="str">
        <f>IF(SUM(I6347:I6366)&gt;0,"xx","")</f>
        <v>xx</v>
      </c>
      <c r="L6346" s="7" t="str">
        <f t="shared" si="395"/>
        <v>x</v>
      </c>
      <c r="M6346" s="7" t="str">
        <f t="shared" si="396"/>
        <v>x</v>
      </c>
      <c r="N6346" s="7" t="str">
        <f>Cartilha_GLOBAL!N6346</f>
        <v>x</v>
      </c>
      <c r="O6346" s="144"/>
      <c r="Q6346" s="151"/>
      <c r="R6346" s="152"/>
      <c r="T6346" s="153">
        <f>IF(Cartilha_GLOBAL!R6346=0,0,IF(Cartilha_GLOBAL!R6346&gt;0,"c","b"))</f>
        <v>0</v>
      </c>
    </row>
    <row r="6347" ht="22.5" spans="1:20">
      <c r="A6347" s="158">
        <f>Cartilha_GLOBAL!A6347</f>
        <v>97097</v>
      </c>
      <c r="B6347" s="100" t="str">
        <f>Cartilha_GLOBAL!B6347</f>
        <v>SINAPI</v>
      </c>
      <c r="C6347" s="104" t="str">
        <f>Cartilha_GLOBAL!C6347</f>
        <v>ACABAMENTO POLIDO PARA PISO DE CONCRETO ARMADO OU LAJE SOBRE SOLO DE ALTA RESISTÊNCIA. AF_09/2021</v>
      </c>
      <c r="D6347" s="94" t="str">
        <f>Cartilha_GLOBAL!D6347</f>
        <v>M2</v>
      </c>
      <c r="E6347" s="105">
        <f>Cartilha_GLOBAL!$E6347</f>
        <v>37.32</v>
      </c>
      <c r="F6347" s="182">
        <f>Cartilha_GLOBAL!$F6347</f>
        <v>45.81</v>
      </c>
      <c r="G6347" s="108">
        <v>238.9</v>
      </c>
      <c r="H6347" s="107">
        <f t="shared" si="393"/>
        <v>45.81</v>
      </c>
      <c r="I6347" s="184">
        <f t="shared" si="394"/>
        <v>10944.01</v>
      </c>
      <c r="J6347" s="142"/>
      <c r="K6347" s="228"/>
      <c r="L6347" s="7" t="str">
        <f t="shared" si="395"/>
        <v>x</v>
      </c>
      <c r="M6347" s="7" t="str">
        <f t="shared" si="396"/>
        <v>x</v>
      </c>
      <c r="N6347" s="7" t="str">
        <f>Cartilha_GLOBAL!N6347</f>
        <v>x</v>
      </c>
      <c r="O6347" s="144"/>
      <c r="Q6347" s="151"/>
      <c r="R6347" s="152"/>
      <c r="T6347" s="153">
        <f>IF(Cartilha_GLOBAL!R6347=0,0,IF(Cartilha_GLOBAL!R6347&gt;0,"c","b"))</f>
        <v>0</v>
      </c>
    </row>
    <row r="6348" ht="12.75" hidden="1" spans="1:20">
      <c r="A6348" s="158">
        <f>Cartilha_GLOBAL!A6348</f>
        <v>101747</v>
      </c>
      <c r="B6348" s="100" t="str">
        <f>Cartilha_GLOBAL!B6348</f>
        <v>SINAPI</v>
      </c>
      <c r="C6348" s="104" t="str">
        <f>Cartilha_GLOBAL!C6348</f>
        <v>PISO EM CONCRETO 20 MPA PREPARO MECÂNICO, ESPESSURA 7CM. AF_09/2020</v>
      </c>
      <c r="D6348" s="94" t="str">
        <f>Cartilha_GLOBAL!D6348</f>
        <v>M2</v>
      </c>
      <c r="E6348" s="105">
        <f>Cartilha_GLOBAL!$E6348</f>
        <v>72.64</v>
      </c>
      <c r="F6348" s="182">
        <f>Cartilha_GLOBAL!$F6348</f>
        <v>89.16</v>
      </c>
      <c r="G6348" s="108"/>
      <c r="H6348" s="107">
        <f t="shared" si="393"/>
        <v>0</v>
      </c>
      <c r="I6348" s="184">
        <f t="shared" si="394"/>
        <v>0</v>
      </c>
      <c r="J6348" s="142"/>
      <c r="K6348" s="228"/>
      <c r="L6348" s="7" t="str">
        <f t="shared" si="395"/>
        <v/>
      </c>
      <c r="M6348" s="7" t="str">
        <f t="shared" si="396"/>
        <v/>
      </c>
      <c r="N6348" s="7" t="str">
        <f>Cartilha_GLOBAL!N6348</f>
        <v/>
      </c>
      <c r="O6348" s="144"/>
      <c r="Q6348" s="151"/>
      <c r="R6348" s="152">
        <v>0</v>
      </c>
      <c r="T6348" s="153">
        <f>IF(Cartilha_GLOBAL!R6348=0,0,IF(Cartilha_GLOBAL!R6348&gt;0,"c","b"))</f>
        <v>0</v>
      </c>
    </row>
    <row r="6349" ht="22.5" hidden="1" spans="1:20">
      <c r="A6349" s="158">
        <f>Cartilha_GLOBAL!A6349</f>
        <v>103074</v>
      </c>
      <c r="B6349" s="100" t="str">
        <f>Cartilha_GLOBAL!B6349</f>
        <v>SINAPI</v>
      </c>
      <c r="C6349" s="104" t="str">
        <f>Cartilha_GLOBAL!C6349</f>
        <v>EXECUÇÃO DE PISO DE CONCRETO, SEM ACABAMENTO SUPERFICIAL, ESPESSURA DE 15 CM, FCK = 30 MPA, COM USO DE FORMAS EM MADEIRA SERRADA. AF_09/2021</v>
      </c>
      <c r="D6349" s="94" t="str">
        <f>Cartilha_GLOBAL!D6349</f>
        <v>M2</v>
      </c>
      <c r="E6349" s="105">
        <f>Cartilha_GLOBAL!$E6349</f>
        <v>166.61</v>
      </c>
      <c r="F6349" s="182">
        <f>Cartilha_GLOBAL!$F6349</f>
        <v>204.5</v>
      </c>
      <c r="G6349" s="108"/>
      <c r="H6349" s="107">
        <f t="shared" si="393"/>
        <v>0</v>
      </c>
      <c r="I6349" s="184">
        <f t="shared" si="394"/>
        <v>0</v>
      </c>
      <c r="J6349" s="142"/>
      <c r="K6349" s="228"/>
      <c r="L6349" s="7" t="str">
        <f t="shared" si="395"/>
        <v/>
      </c>
      <c r="M6349" s="7" t="str">
        <f t="shared" si="396"/>
        <v/>
      </c>
      <c r="N6349" s="7" t="str">
        <f>Cartilha_GLOBAL!N6349</f>
        <v/>
      </c>
      <c r="O6349" s="144"/>
      <c r="Q6349" s="151"/>
      <c r="R6349" s="152">
        <v>0</v>
      </c>
      <c r="T6349" s="153">
        <f>IF(Cartilha_GLOBAL!R6349=0,0,IF(Cartilha_GLOBAL!R6349&gt;0,"c","b"))</f>
        <v>0</v>
      </c>
    </row>
    <row r="6350" ht="22.5" hidden="1" spans="1:20">
      <c r="A6350" s="158">
        <f>Cartilha_GLOBAL!A6350</f>
        <v>103075</v>
      </c>
      <c r="B6350" s="100" t="str">
        <f>Cartilha_GLOBAL!B6350</f>
        <v>SINAPI</v>
      </c>
      <c r="C6350" s="104" t="str">
        <f>Cartilha_GLOBAL!C6350</f>
        <v>EXECUÇÃO DE PISO DE CONCRETO, COM ACABAMENTO SUPERFICIAL, ESPESSURA DE 15 CM, FCK = 30 MPA, COM USO DE FORMAS EM MADEIRA SERRADA. AF_09/2021</v>
      </c>
      <c r="D6350" s="94" t="str">
        <f>Cartilha_GLOBAL!D6350</f>
        <v>M2</v>
      </c>
      <c r="E6350" s="105">
        <f>Cartilha_GLOBAL!$E6350</f>
        <v>203.93</v>
      </c>
      <c r="F6350" s="182">
        <f>Cartilha_GLOBAL!$F6350</f>
        <v>250.3</v>
      </c>
      <c r="G6350" s="108"/>
      <c r="H6350" s="107">
        <f t="shared" si="393"/>
        <v>0</v>
      </c>
      <c r="I6350" s="184">
        <f t="shared" si="394"/>
        <v>0</v>
      </c>
      <c r="J6350" s="142"/>
      <c r="K6350" s="228"/>
      <c r="L6350" s="7" t="str">
        <f t="shared" si="395"/>
        <v/>
      </c>
      <c r="M6350" s="7" t="str">
        <f t="shared" si="396"/>
        <v/>
      </c>
      <c r="N6350" s="7" t="str">
        <f>Cartilha_GLOBAL!N6350</f>
        <v/>
      </c>
      <c r="O6350" s="144"/>
      <c r="Q6350" s="151"/>
      <c r="R6350" s="152">
        <v>0</v>
      </c>
      <c r="T6350" s="153">
        <f>IF(Cartilha_GLOBAL!R6350=0,0,IF(Cartilha_GLOBAL!R6350&gt;0,"c","b"))</f>
        <v>0</v>
      </c>
    </row>
    <row r="6351" ht="22.5" hidden="1" spans="1:20">
      <c r="A6351" s="158">
        <f>Cartilha_GLOBAL!A6351</f>
        <v>103913</v>
      </c>
      <c r="B6351" s="100" t="str">
        <f>Cartilha_GLOBAL!B6351</f>
        <v>SINAPI</v>
      </c>
      <c r="C6351" s="104" t="str">
        <f>Cartilha_GLOBAL!C6351</f>
        <v>EXECUÇÃO DE PISO INDUSTRIAL DE CONCRETO ARMADO, FCK = 20 MPA, ESPESSURA DE 12,0 CM. AF_04/2022</v>
      </c>
      <c r="D6351" s="94" t="str">
        <f>Cartilha_GLOBAL!D6351</f>
        <v>M2</v>
      </c>
      <c r="E6351" s="105">
        <f>Cartilha_GLOBAL!$E6351</f>
        <v>122.83</v>
      </c>
      <c r="F6351" s="182">
        <f>Cartilha_GLOBAL!$F6351</f>
        <v>150.76</v>
      </c>
      <c r="G6351" s="108"/>
      <c r="H6351" s="107">
        <f t="shared" si="393"/>
        <v>0</v>
      </c>
      <c r="I6351" s="184">
        <f t="shared" si="394"/>
        <v>0</v>
      </c>
      <c r="J6351" s="142"/>
      <c r="K6351" s="228"/>
      <c r="L6351" s="7" t="str">
        <f t="shared" si="395"/>
        <v/>
      </c>
      <c r="M6351" s="7" t="str">
        <f t="shared" si="396"/>
        <v/>
      </c>
      <c r="N6351" s="7" t="str">
        <f>Cartilha_GLOBAL!N6351</f>
        <v/>
      </c>
      <c r="O6351" s="144"/>
      <c r="Q6351" s="151"/>
      <c r="R6351" s="152">
        <v>0</v>
      </c>
      <c r="T6351" s="153">
        <f>IF(Cartilha_GLOBAL!R6351=0,0,IF(Cartilha_GLOBAL!R6351&gt;0,"c","b"))</f>
        <v>0</v>
      </c>
    </row>
    <row r="6352" ht="22.5" hidden="1" spans="1:20">
      <c r="A6352" s="158">
        <f>Cartilha_GLOBAL!A6352</f>
        <v>103914</v>
      </c>
      <c r="B6352" s="100" t="str">
        <f>Cartilha_GLOBAL!B6352</f>
        <v>SINAPI</v>
      </c>
      <c r="C6352" s="104" t="str">
        <f>Cartilha_GLOBAL!C6352</f>
        <v>EXECUÇÃO DE PISO INDUSTRIAL DE CONCRETO ARMADO, FCK = 20 MPA, ESPESSURA DE 14,0 CM. AF_04/2022</v>
      </c>
      <c r="D6352" s="94" t="str">
        <f>Cartilha_GLOBAL!D6352</f>
        <v>M2</v>
      </c>
      <c r="E6352" s="105">
        <f>Cartilha_GLOBAL!$E6352</f>
        <v>142.52</v>
      </c>
      <c r="F6352" s="182">
        <f>Cartilha_GLOBAL!$F6352</f>
        <v>174.93</v>
      </c>
      <c r="G6352" s="108"/>
      <c r="H6352" s="107">
        <f t="shared" si="393"/>
        <v>0</v>
      </c>
      <c r="I6352" s="184">
        <f t="shared" si="394"/>
        <v>0</v>
      </c>
      <c r="J6352" s="142"/>
      <c r="K6352" s="228"/>
      <c r="L6352" s="7" t="str">
        <f t="shared" si="395"/>
        <v/>
      </c>
      <c r="M6352" s="7" t="str">
        <f t="shared" si="396"/>
        <v/>
      </c>
      <c r="N6352" s="7" t="str">
        <f>Cartilha_GLOBAL!N6352</f>
        <v/>
      </c>
      <c r="O6352" s="144"/>
      <c r="Q6352" s="151"/>
      <c r="R6352" s="152">
        <v>0</v>
      </c>
      <c r="T6352" s="153">
        <f>IF(Cartilha_GLOBAL!R6352=0,0,IF(Cartilha_GLOBAL!R6352&gt;0,"c","b"))</f>
        <v>0</v>
      </c>
    </row>
    <row r="6353" ht="22.5" hidden="1" spans="1:20">
      <c r="A6353" s="158">
        <f>Cartilha_GLOBAL!A6353</f>
        <v>103915</v>
      </c>
      <c r="B6353" s="100" t="str">
        <f>Cartilha_GLOBAL!B6353</f>
        <v>SINAPI</v>
      </c>
      <c r="C6353" s="104" t="str">
        <f>Cartilha_GLOBAL!C6353</f>
        <v>EXECUÇÃO DE PISO INDUSTRIAL DE CONCRETO ARMADO, FCK = 20 MPA, ESPESSURA DE 15,0 CM. AF_04/2022</v>
      </c>
      <c r="D6353" s="94" t="str">
        <f>Cartilha_GLOBAL!D6353</f>
        <v>M2</v>
      </c>
      <c r="E6353" s="105">
        <f>Cartilha_GLOBAL!$E6353</f>
        <v>156.46</v>
      </c>
      <c r="F6353" s="182">
        <f>Cartilha_GLOBAL!$F6353</f>
        <v>192.04</v>
      </c>
      <c r="G6353" s="108"/>
      <c r="H6353" s="107">
        <f t="shared" si="393"/>
        <v>0</v>
      </c>
      <c r="I6353" s="184">
        <f t="shared" si="394"/>
        <v>0</v>
      </c>
      <c r="J6353" s="142"/>
      <c r="K6353" s="228"/>
      <c r="L6353" s="7" t="str">
        <f t="shared" si="395"/>
        <v/>
      </c>
      <c r="M6353" s="7" t="str">
        <f t="shared" si="396"/>
        <v/>
      </c>
      <c r="N6353" s="7" t="str">
        <f>Cartilha_GLOBAL!N6353</f>
        <v/>
      </c>
      <c r="O6353" s="144"/>
      <c r="Q6353" s="151"/>
      <c r="R6353" s="152">
        <v>0</v>
      </c>
      <c r="T6353" s="153">
        <f>IF(Cartilha_GLOBAL!R6353=0,0,IF(Cartilha_GLOBAL!R6353&gt;0,"c","b"))</f>
        <v>0</v>
      </c>
    </row>
    <row r="6354" ht="22.5" hidden="1" spans="1:20">
      <c r="A6354" s="158">
        <f>Cartilha_GLOBAL!A6354</f>
        <v>103916</v>
      </c>
      <c r="B6354" s="100" t="str">
        <f>Cartilha_GLOBAL!B6354</f>
        <v>SINAPI</v>
      </c>
      <c r="C6354" s="104" t="str">
        <f>Cartilha_GLOBAL!C6354</f>
        <v>EXECUÇÃO DE PISO INDUSTRIAL DE CONCRETO ARMADO, FCK = 20 MPA, ESPESSURA DE 18,0 CM. AF_04/2022</v>
      </c>
      <c r="D6354" s="94" t="str">
        <f>Cartilha_GLOBAL!D6354</f>
        <v>M2</v>
      </c>
      <c r="E6354" s="105">
        <f>Cartilha_GLOBAL!$E6354</f>
        <v>177.14</v>
      </c>
      <c r="F6354" s="182">
        <f>Cartilha_GLOBAL!$F6354</f>
        <v>217.42</v>
      </c>
      <c r="G6354" s="108"/>
      <c r="H6354" s="107">
        <f t="shared" si="393"/>
        <v>0</v>
      </c>
      <c r="I6354" s="184">
        <f t="shared" si="394"/>
        <v>0</v>
      </c>
      <c r="J6354" s="142"/>
      <c r="K6354" s="228"/>
      <c r="L6354" s="7" t="str">
        <f t="shared" si="395"/>
        <v/>
      </c>
      <c r="M6354" s="7" t="str">
        <f t="shared" si="396"/>
        <v/>
      </c>
      <c r="N6354" s="7" t="str">
        <f>Cartilha_GLOBAL!N6354</f>
        <v/>
      </c>
      <c r="O6354" s="144"/>
      <c r="Q6354" s="151"/>
      <c r="R6354" s="152">
        <v>0</v>
      </c>
      <c r="T6354" s="153">
        <f>IF(Cartilha_GLOBAL!R6354=0,0,IF(Cartilha_GLOBAL!R6354&gt;0,"c","b"))</f>
        <v>0</v>
      </c>
    </row>
    <row r="6355" ht="22.5" hidden="1" spans="1:20">
      <c r="A6355" s="158">
        <f>Cartilha_GLOBAL!A6355</f>
        <v>103917</v>
      </c>
      <c r="B6355" s="100" t="str">
        <f>Cartilha_GLOBAL!B6355</f>
        <v>SINAPI</v>
      </c>
      <c r="C6355" s="104" t="str">
        <f>Cartilha_GLOBAL!C6355</f>
        <v>EXECUÇÃO DE PISO INDUSTRIAL DE CONCRETO ARMADO, FCK = 20 MPA, ESPESSURA DE 20,0 CM. AF_04/2022</v>
      </c>
      <c r="D6355" s="94" t="str">
        <f>Cartilha_GLOBAL!D6355</f>
        <v>M2</v>
      </c>
      <c r="E6355" s="105">
        <f>Cartilha_GLOBAL!$E6355</f>
        <v>206.02</v>
      </c>
      <c r="F6355" s="182">
        <f>Cartilha_GLOBAL!$F6355</f>
        <v>252.87</v>
      </c>
      <c r="G6355" s="108"/>
      <c r="H6355" s="107">
        <f t="shared" si="393"/>
        <v>0</v>
      </c>
      <c r="I6355" s="184">
        <f t="shared" si="394"/>
        <v>0</v>
      </c>
      <c r="J6355" s="142"/>
      <c r="K6355" s="228"/>
      <c r="L6355" s="7" t="str">
        <f t="shared" si="395"/>
        <v/>
      </c>
      <c r="M6355" s="7" t="str">
        <f t="shared" si="396"/>
        <v/>
      </c>
      <c r="N6355" s="7" t="str">
        <f>Cartilha_GLOBAL!N6355</f>
        <v/>
      </c>
      <c r="O6355" s="144"/>
      <c r="Q6355" s="151"/>
      <c r="R6355" s="152">
        <v>0</v>
      </c>
      <c r="T6355" s="153">
        <f>IF(Cartilha_GLOBAL!R6355=0,0,IF(Cartilha_GLOBAL!R6355&gt;0,"c","b"))</f>
        <v>0</v>
      </c>
    </row>
    <row r="6356" ht="22.5" hidden="1" spans="1:20">
      <c r="A6356" s="158">
        <f>Cartilha_GLOBAL!A6356</f>
        <v>103918</v>
      </c>
      <c r="B6356" s="100" t="str">
        <f>Cartilha_GLOBAL!B6356</f>
        <v>SINAPI</v>
      </c>
      <c r="C6356" s="104" t="str">
        <f>Cartilha_GLOBAL!C6356</f>
        <v>EXECUÇÃO DE PISO INDUSTRIAL DE CONCRETO ARMADO, FCK = 20 MPA, ESPESSURA DE 22,0 CM. AF_04/2022</v>
      </c>
      <c r="D6356" s="94" t="str">
        <f>Cartilha_GLOBAL!D6356</f>
        <v>M2</v>
      </c>
      <c r="E6356" s="105">
        <f>Cartilha_GLOBAL!$E6356</f>
        <v>216.46</v>
      </c>
      <c r="F6356" s="182">
        <f>Cartilha_GLOBAL!$F6356</f>
        <v>265.68</v>
      </c>
      <c r="G6356" s="108"/>
      <c r="H6356" s="107">
        <f t="shared" si="393"/>
        <v>0</v>
      </c>
      <c r="I6356" s="184">
        <f t="shared" si="394"/>
        <v>0</v>
      </c>
      <c r="J6356" s="142"/>
      <c r="K6356" s="228"/>
      <c r="L6356" s="7" t="str">
        <f t="shared" si="395"/>
        <v/>
      </c>
      <c r="M6356" s="7" t="str">
        <f t="shared" si="396"/>
        <v/>
      </c>
      <c r="N6356" s="7" t="str">
        <f>Cartilha_GLOBAL!N6356</f>
        <v/>
      </c>
      <c r="O6356" s="144"/>
      <c r="Q6356" s="151"/>
      <c r="R6356" s="152">
        <v>0</v>
      </c>
      <c r="T6356" s="153">
        <f>IF(Cartilha_GLOBAL!R6356=0,0,IF(Cartilha_GLOBAL!R6356&gt;0,"c","b"))</f>
        <v>0</v>
      </c>
    </row>
    <row r="6357" ht="22.5" hidden="1" spans="1:20">
      <c r="A6357" s="158">
        <f>Cartilha_GLOBAL!A6357</f>
        <v>94990</v>
      </c>
      <c r="B6357" s="100" t="str">
        <f>Cartilha_GLOBAL!B6357</f>
        <v>SINAPI</v>
      </c>
      <c r="C6357" s="104" t="str">
        <f>Cartilha_GLOBAL!C6357</f>
        <v>EXECUÇÃO DE PASSEIO (CALÇADA) OU PISO DE CONCRETO COM CONCRETO MOLDADO IN LOCO, FEITO EM OBRA, ACABAMENTO CONVENCIONAL, NÃO ARMADO. AF_08/2022</v>
      </c>
      <c r="D6357" s="94" t="str">
        <f>Cartilha_GLOBAL!D6357</f>
        <v>M3</v>
      </c>
      <c r="E6357" s="105">
        <f>Cartilha_GLOBAL!$E6357</f>
        <v>713.68</v>
      </c>
      <c r="F6357" s="182">
        <f>Cartilha_GLOBAL!$F6357</f>
        <v>875.97</v>
      </c>
      <c r="G6357" s="108"/>
      <c r="H6357" s="107">
        <f t="shared" si="393"/>
        <v>0</v>
      </c>
      <c r="I6357" s="184">
        <f t="shared" si="394"/>
        <v>0</v>
      </c>
      <c r="J6357" s="142"/>
      <c r="K6357" s="145"/>
      <c r="L6357" s="7" t="str">
        <f t="shared" si="395"/>
        <v/>
      </c>
      <c r="M6357" s="7" t="str">
        <f t="shared" si="396"/>
        <v/>
      </c>
      <c r="N6357" s="7" t="str">
        <f>Cartilha_GLOBAL!N6357</f>
        <v/>
      </c>
      <c r="O6357" s="144"/>
      <c r="Q6357" s="151"/>
      <c r="R6357" s="152">
        <v>0</v>
      </c>
      <c r="T6357" s="153">
        <f>IF(Cartilha_GLOBAL!R6357=0,0,IF(Cartilha_GLOBAL!R6357&gt;0,"c","b"))</f>
        <v>0</v>
      </c>
    </row>
    <row r="6358" ht="22.5" hidden="1" spans="1:20">
      <c r="A6358" s="158">
        <f>Cartilha_GLOBAL!A6358</f>
        <v>94991</v>
      </c>
      <c r="B6358" s="100" t="str">
        <f>Cartilha_GLOBAL!B6358</f>
        <v>SINAPI</v>
      </c>
      <c r="C6358" s="104" t="str">
        <f>Cartilha_GLOBAL!C6358</f>
        <v>EXECUÇÃO DE PASSEIO (CALÇADA) OU PISO DE CONCRETO COM CONCRETO MOLDADO IN LOCO, USINADO, ACABAMENTO CONVENCIONAL, NÃO ARMADO. AF_08/2022</v>
      </c>
      <c r="D6358" s="94" t="str">
        <f>Cartilha_GLOBAL!D6358</f>
        <v>M3</v>
      </c>
      <c r="E6358" s="105">
        <f>Cartilha_GLOBAL!$E6358</f>
        <v>629.91</v>
      </c>
      <c r="F6358" s="182">
        <f>Cartilha_GLOBAL!$F6358</f>
        <v>773.15</v>
      </c>
      <c r="G6358" s="108"/>
      <c r="H6358" s="107">
        <f t="shared" si="393"/>
        <v>0</v>
      </c>
      <c r="I6358" s="184">
        <f t="shared" si="394"/>
        <v>0</v>
      </c>
      <c r="J6358" s="142"/>
      <c r="K6358" s="145"/>
      <c r="L6358" s="7" t="str">
        <f t="shared" si="395"/>
        <v/>
      </c>
      <c r="M6358" s="7" t="str">
        <f t="shared" si="396"/>
        <v/>
      </c>
      <c r="N6358" s="7" t="str">
        <f>Cartilha_GLOBAL!N6358</f>
        <v/>
      </c>
      <c r="O6358" s="144"/>
      <c r="Q6358" s="151"/>
      <c r="R6358" s="152">
        <v>0</v>
      </c>
      <c r="T6358" s="153">
        <f>IF(Cartilha_GLOBAL!R6358=0,0,IF(Cartilha_GLOBAL!R6358&gt;0,"c","b"))</f>
        <v>0</v>
      </c>
    </row>
    <row r="6359" ht="22.5" hidden="1" spans="1:20">
      <c r="A6359" s="158">
        <f>Cartilha_GLOBAL!A6359</f>
        <v>94992</v>
      </c>
      <c r="B6359" s="100" t="str">
        <f>Cartilha_GLOBAL!B6359</f>
        <v>SINAPI</v>
      </c>
      <c r="C6359" s="104" t="str">
        <f>Cartilha_GLOBAL!C6359</f>
        <v>EXECUÇÃO DE PASSEIO (CALÇADA) OU PISO DE CONCRETO COM CONCRETO MOLDADO IN LOCO, FEITO EM OBRA, ACABAMENTO CONVENCIONAL, ESPESSURA 6 CM, ARMADO. AF_08/2022</v>
      </c>
      <c r="D6359" s="94" t="str">
        <f>Cartilha_GLOBAL!D6359</f>
        <v>M2</v>
      </c>
      <c r="E6359" s="105">
        <f>Cartilha_GLOBAL!$E6359</f>
        <v>84.5</v>
      </c>
      <c r="F6359" s="182">
        <f>Cartilha_GLOBAL!$F6359</f>
        <v>103.72</v>
      </c>
      <c r="G6359" s="108"/>
      <c r="H6359" s="107">
        <f t="shared" si="393"/>
        <v>0</v>
      </c>
      <c r="I6359" s="184">
        <f t="shared" si="394"/>
        <v>0</v>
      </c>
      <c r="J6359" s="142"/>
      <c r="K6359" s="145"/>
      <c r="L6359" s="7" t="str">
        <f t="shared" si="395"/>
        <v/>
      </c>
      <c r="M6359" s="7" t="str">
        <f t="shared" si="396"/>
        <v/>
      </c>
      <c r="N6359" s="7" t="str">
        <f>Cartilha_GLOBAL!N6359</f>
        <v/>
      </c>
      <c r="O6359" s="144"/>
      <c r="Q6359" s="151"/>
      <c r="R6359" s="152">
        <v>0</v>
      </c>
      <c r="T6359" s="153">
        <f>IF(Cartilha_GLOBAL!R6359=0,0,IF(Cartilha_GLOBAL!R6359&gt;0,"c","b"))</f>
        <v>0</v>
      </c>
    </row>
    <row r="6360" ht="22.5" hidden="1" spans="1:20">
      <c r="A6360" s="158">
        <f>Cartilha_GLOBAL!A6360</f>
        <v>94993</v>
      </c>
      <c r="B6360" s="100" t="str">
        <f>Cartilha_GLOBAL!B6360</f>
        <v>SINAPI</v>
      </c>
      <c r="C6360" s="104" t="str">
        <f>Cartilha_GLOBAL!C6360</f>
        <v>EXECUÇÃO DE PASSEIO (CALÇADA) OU PISO DE CONCRETO COM CONCRETO MOLDADO IN LOCO, USINADO, ACABAMENTO CONVENCIONAL, ESPESSURA 6 CM, ARMADO. AF_08/2022</v>
      </c>
      <c r="D6360" s="94" t="str">
        <f>Cartilha_GLOBAL!D6360</f>
        <v>M2</v>
      </c>
      <c r="E6360" s="105">
        <f>Cartilha_GLOBAL!$E6360</f>
        <v>79.48</v>
      </c>
      <c r="F6360" s="182">
        <f>Cartilha_GLOBAL!$F6360</f>
        <v>97.55</v>
      </c>
      <c r="G6360" s="108"/>
      <c r="H6360" s="107">
        <f t="shared" si="393"/>
        <v>0</v>
      </c>
      <c r="I6360" s="184">
        <f t="shared" si="394"/>
        <v>0</v>
      </c>
      <c r="J6360" s="142"/>
      <c r="K6360" s="228"/>
      <c r="L6360" s="7" t="str">
        <f t="shared" si="395"/>
        <v/>
      </c>
      <c r="M6360" s="7" t="str">
        <f t="shared" si="396"/>
        <v/>
      </c>
      <c r="N6360" s="7" t="str">
        <f>Cartilha_GLOBAL!N6360</f>
        <v/>
      </c>
      <c r="O6360" s="144"/>
      <c r="Q6360" s="151"/>
      <c r="R6360" s="152">
        <v>0</v>
      </c>
      <c r="T6360" s="153">
        <f>IF(Cartilha_GLOBAL!R6360=0,0,IF(Cartilha_GLOBAL!R6360&gt;0,"c","b"))</f>
        <v>0</v>
      </c>
    </row>
    <row r="6361" ht="22.5" hidden="1" spans="1:20">
      <c r="A6361" s="158">
        <f>Cartilha_GLOBAL!A6361</f>
        <v>94994</v>
      </c>
      <c r="B6361" s="100" t="str">
        <f>Cartilha_GLOBAL!B6361</f>
        <v>SINAPI</v>
      </c>
      <c r="C6361" s="104" t="str">
        <f>Cartilha_GLOBAL!C6361</f>
        <v>EXECUÇÃO DE PASSEIO (CALÇADA) OU PISO DE CONCRETO COM CONCRETO MOLDADO IN LOCO, FEITO EM OBRA, ACABAMENTO CONVENCIONAL, ESPESSURA 8 CM, ARMADO. AF_08/2022</v>
      </c>
      <c r="D6361" s="94" t="str">
        <f>Cartilha_GLOBAL!D6361</f>
        <v>M2</v>
      </c>
      <c r="E6361" s="105">
        <f>Cartilha_GLOBAL!$E6361</f>
        <v>99.26</v>
      </c>
      <c r="F6361" s="182">
        <f>Cartilha_GLOBAL!$F6361</f>
        <v>121.83</v>
      </c>
      <c r="G6361" s="108"/>
      <c r="H6361" s="107">
        <f t="shared" si="393"/>
        <v>0</v>
      </c>
      <c r="I6361" s="184">
        <f t="shared" si="394"/>
        <v>0</v>
      </c>
      <c r="J6361" s="142"/>
      <c r="K6361" s="228"/>
      <c r="L6361" s="7" t="str">
        <f t="shared" si="395"/>
        <v/>
      </c>
      <c r="M6361" s="7" t="str">
        <f t="shared" si="396"/>
        <v/>
      </c>
      <c r="N6361" s="7" t="str">
        <f>Cartilha_GLOBAL!N6361</f>
        <v/>
      </c>
      <c r="O6361" s="144"/>
      <c r="Q6361" s="151"/>
      <c r="R6361" s="152">
        <v>0</v>
      </c>
      <c r="T6361" s="153">
        <f>IF(Cartilha_GLOBAL!R6361=0,0,IF(Cartilha_GLOBAL!R6361&gt;0,"c","b"))</f>
        <v>0</v>
      </c>
    </row>
    <row r="6362" ht="22.5" spans="1:20">
      <c r="A6362" s="158">
        <f>Cartilha_GLOBAL!A6362</f>
        <v>94995</v>
      </c>
      <c r="B6362" s="100" t="str">
        <f>Cartilha_GLOBAL!B6362</f>
        <v>SINAPI</v>
      </c>
      <c r="C6362" s="104" t="str">
        <f>Cartilha_GLOBAL!C6362</f>
        <v>EXECUÇÃO DE PASSEIO (CALÇADA) OU PISO DE CONCRETO COM CONCRETO MOLDADO IN LOCO, USINADO, ACABAMENTO CONVENCIONAL, ESPESSURA 8 CM, ARMADO. AF_08/2022</v>
      </c>
      <c r="D6362" s="94" t="str">
        <f>Cartilha_GLOBAL!D6362</f>
        <v>M2</v>
      </c>
      <c r="E6362" s="105">
        <f>Cartilha_GLOBAL!$E6362</f>
        <v>92.56</v>
      </c>
      <c r="F6362" s="182">
        <f>Cartilha_GLOBAL!$F6362</f>
        <v>113.61</v>
      </c>
      <c r="G6362" s="108">
        <v>412.77</v>
      </c>
      <c r="H6362" s="107">
        <f t="shared" si="393"/>
        <v>113.61</v>
      </c>
      <c r="I6362" s="184">
        <f t="shared" si="394"/>
        <v>46894.8</v>
      </c>
      <c r="J6362" s="142"/>
      <c r="K6362" s="228"/>
      <c r="L6362" s="7" t="str">
        <f t="shared" si="395"/>
        <v>x</v>
      </c>
      <c r="M6362" s="7" t="str">
        <f t="shared" si="396"/>
        <v>x</v>
      </c>
      <c r="N6362" s="7" t="str">
        <f>Cartilha_GLOBAL!N6362</f>
        <v>x</v>
      </c>
      <c r="O6362" s="144"/>
      <c r="Q6362" s="151"/>
      <c r="R6362" s="152"/>
      <c r="T6362" s="153">
        <f>IF(Cartilha_GLOBAL!R6362=0,0,IF(Cartilha_GLOBAL!R6362&gt;0,"c","b"))</f>
        <v>0</v>
      </c>
    </row>
    <row r="6363" ht="22.5" hidden="1" spans="1:20">
      <c r="A6363" s="158">
        <f>Cartilha_GLOBAL!A6363</f>
        <v>94996</v>
      </c>
      <c r="B6363" s="100" t="str">
        <f>Cartilha_GLOBAL!B6363</f>
        <v>SINAPI</v>
      </c>
      <c r="C6363" s="104" t="str">
        <f>Cartilha_GLOBAL!C6363</f>
        <v>EXECUÇÃO DE PASSEIO (CALÇADA) OU PISO DE CONCRETO COM CONCRETO MOLDADO IN LOCO, FEITO EM OBRA, ACABAMENTO CONVENCIONAL, ESPESSURA 10 CM, ARMADO. AF_07/2016</v>
      </c>
      <c r="D6363" s="94" t="str">
        <f>Cartilha_GLOBAL!D6363</f>
        <v>M2</v>
      </c>
      <c r="E6363" s="105">
        <f>Cartilha_GLOBAL!$E6363</f>
        <v>131.57</v>
      </c>
      <c r="F6363" s="182">
        <f>Cartilha_GLOBAL!$F6363</f>
        <v>161.49</v>
      </c>
      <c r="G6363" s="108"/>
      <c r="H6363" s="107">
        <f t="shared" si="393"/>
        <v>0</v>
      </c>
      <c r="I6363" s="184">
        <f t="shared" si="394"/>
        <v>0</v>
      </c>
      <c r="J6363" s="142"/>
      <c r="K6363" s="228"/>
      <c r="L6363" s="7" t="str">
        <f t="shared" si="395"/>
        <v/>
      </c>
      <c r="M6363" s="7" t="str">
        <f t="shared" si="396"/>
        <v/>
      </c>
      <c r="N6363" s="7" t="str">
        <f>Cartilha_GLOBAL!N6363</f>
        <v/>
      </c>
      <c r="O6363" s="144"/>
      <c r="Q6363" s="151"/>
      <c r="R6363" s="152">
        <v>0</v>
      </c>
      <c r="T6363" s="153">
        <f>IF(Cartilha_GLOBAL!R6363=0,0,IF(Cartilha_GLOBAL!R6363&gt;0,"c","b"))</f>
        <v>0</v>
      </c>
    </row>
    <row r="6364" ht="22.5" hidden="1" spans="1:20">
      <c r="A6364" s="158">
        <f>Cartilha_GLOBAL!A6364</f>
        <v>94997</v>
      </c>
      <c r="B6364" s="100" t="str">
        <f>Cartilha_GLOBAL!B6364</f>
        <v>SINAPI</v>
      </c>
      <c r="C6364" s="104" t="str">
        <f>Cartilha_GLOBAL!C6364</f>
        <v>EXECUÇÃO DE PASSEIO (CALÇADA) OU PISO DE CONCRETO COM CONCRETO MOLDADO IN LOCO, USINADO, ACABAMENTO CONVENCIONAL, ESPESSURA 10 CM, ARMADO. AF_07/2016</v>
      </c>
      <c r="D6364" s="94" t="str">
        <f>Cartilha_GLOBAL!D6364</f>
        <v>M2</v>
      </c>
      <c r="E6364" s="105">
        <f>Cartilha_GLOBAL!$E6364</f>
        <v>117.58</v>
      </c>
      <c r="F6364" s="182">
        <f>Cartilha_GLOBAL!$F6364</f>
        <v>144.32</v>
      </c>
      <c r="G6364" s="108"/>
      <c r="H6364" s="107">
        <f t="shared" si="393"/>
        <v>0</v>
      </c>
      <c r="I6364" s="184">
        <f t="shared" si="394"/>
        <v>0</v>
      </c>
      <c r="J6364" s="142"/>
      <c r="K6364" s="228"/>
      <c r="L6364" s="7" t="str">
        <f t="shared" si="395"/>
        <v/>
      </c>
      <c r="M6364" s="7" t="str">
        <f t="shared" si="396"/>
        <v/>
      </c>
      <c r="N6364" s="7" t="str">
        <f>Cartilha_GLOBAL!N6364</f>
        <v/>
      </c>
      <c r="O6364" s="144"/>
      <c r="Q6364" s="151"/>
      <c r="R6364" s="152">
        <v>0</v>
      </c>
      <c r="T6364" s="153">
        <f>IF(Cartilha_GLOBAL!R6364=0,0,IF(Cartilha_GLOBAL!R6364&gt;0,"c","b"))</f>
        <v>0</v>
      </c>
    </row>
    <row r="6365" ht="22.5" hidden="1" spans="1:20">
      <c r="A6365" s="158">
        <f>Cartilha_GLOBAL!A6365</f>
        <v>94998</v>
      </c>
      <c r="B6365" s="100" t="str">
        <f>Cartilha_GLOBAL!B6365</f>
        <v>SINAPI</v>
      </c>
      <c r="C6365" s="104" t="str">
        <f>Cartilha_GLOBAL!C6365</f>
        <v>EXECUÇÃO DE PASSEIO (CALÇADA) OU PISO DE CONCRETO COM CONCRETO MOLDADO IN LOCO, FEITO EM OBRA, ACABAMENTO CONVENCIONAL, ESPESSURA 12 CM, ARMADO. AF_07/2016</v>
      </c>
      <c r="D6365" s="94" t="str">
        <f>Cartilha_GLOBAL!D6365</f>
        <v>M2</v>
      </c>
      <c r="E6365" s="105">
        <f>Cartilha_GLOBAL!$E6365</f>
        <v>147.29</v>
      </c>
      <c r="F6365" s="182">
        <f>Cartilha_GLOBAL!$F6365</f>
        <v>180.78</v>
      </c>
      <c r="G6365" s="108"/>
      <c r="H6365" s="107">
        <f t="shared" si="393"/>
        <v>0</v>
      </c>
      <c r="I6365" s="184">
        <f t="shared" si="394"/>
        <v>0</v>
      </c>
      <c r="J6365" s="142"/>
      <c r="K6365" s="228"/>
      <c r="L6365" s="7" t="str">
        <f t="shared" si="395"/>
        <v/>
      </c>
      <c r="M6365" s="7" t="str">
        <f t="shared" si="396"/>
        <v/>
      </c>
      <c r="N6365" s="7" t="str">
        <f>Cartilha_GLOBAL!N6365</f>
        <v/>
      </c>
      <c r="O6365" s="144"/>
      <c r="Q6365" s="151"/>
      <c r="R6365" s="152">
        <v>0</v>
      </c>
      <c r="T6365" s="153">
        <f>IF(Cartilha_GLOBAL!R6365=0,0,IF(Cartilha_GLOBAL!R6365&gt;0,"c","b"))</f>
        <v>0</v>
      </c>
    </row>
    <row r="6366" ht="22.5" hidden="1" spans="1:20">
      <c r="A6366" s="158">
        <f>Cartilha_GLOBAL!A6366</f>
        <v>94999</v>
      </c>
      <c r="B6366" s="100" t="str">
        <f>Cartilha_GLOBAL!B6366</f>
        <v>SINAPI</v>
      </c>
      <c r="C6366" s="104" t="str">
        <f>Cartilha_GLOBAL!C6366</f>
        <v>EXECUÇÃO DE PASSEIO (CALÇADA) OU PISO DE CONCRETO COM CONCRETO MOLDADO IN LOCO, USINADO, ACABAMENTO CONVENCIONAL, ESPESSURA 12 CM, ARMADO. AF_07/2016</v>
      </c>
      <c r="D6366" s="94" t="str">
        <f>Cartilha_GLOBAL!D6366</f>
        <v>M2</v>
      </c>
      <c r="E6366" s="105">
        <f>Cartilha_GLOBAL!$E6366</f>
        <v>130.51</v>
      </c>
      <c r="F6366" s="182">
        <f>Cartilha_GLOBAL!$F6366</f>
        <v>160.19</v>
      </c>
      <c r="G6366" s="108"/>
      <c r="H6366" s="107">
        <f t="shared" si="393"/>
        <v>0</v>
      </c>
      <c r="I6366" s="184">
        <f t="shared" si="394"/>
        <v>0</v>
      </c>
      <c r="J6366" s="142"/>
      <c r="K6366" s="228"/>
      <c r="L6366" s="7" t="str">
        <f t="shared" si="395"/>
        <v/>
      </c>
      <c r="M6366" s="7" t="str">
        <f t="shared" si="396"/>
        <v/>
      </c>
      <c r="N6366" s="7" t="str">
        <f>Cartilha_GLOBAL!N6366</f>
        <v/>
      </c>
      <c r="O6366" s="144"/>
      <c r="Q6366" s="151"/>
      <c r="R6366" s="152">
        <v>0</v>
      </c>
      <c r="T6366" s="153">
        <f>IF(Cartilha_GLOBAL!R6366=0,0,IF(Cartilha_GLOBAL!R6366&gt;0,"c","b"))</f>
        <v>0</v>
      </c>
    </row>
    <row r="6367" ht="12.75" hidden="1" spans="1:20">
      <c r="A6367" s="154" t="str">
        <f>Cartilha_GLOBAL!A6367</f>
        <v>10.3.13</v>
      </c>
      <c r="B6367" s="100">
        <f>Cartilha_GLOBAL!B6367</f>
        <v>0</v>
      </c>
      <c r="C6367" s="161" t="str">
        <f>Cartilha_GLOBAL!C6367</f>
        <v>SOLEIRAS E RODAPES</v>
      </c>
      <c r="D6367" s="94">
        <f>Cartilha_GLOBAL!D6367</f>
        <v>0</v>
      </c>
      <c r="E6367" s="105">
        <f>Cartilha_GLOBAL!$E6367</f>
        <v>0</v>
      </c>
      <c r="F6367" s="182">
        <f>Cartilha_GLOBAL!$F6367</f>
        <v>0</v>
      </c>
      <c r="G6367" s="187"/>
      <c r="H6367" s="187">
        <f t="shared" si="393"/>
        <v>0</v>
      </c>
      <c r="I6367" s="188">
        <f t="shared" si="394"/>
        <v>0</v>
      </c>
      <c r="J6367" s="142"/>
      <c r="K6367" s="145" t="str">
        <f>IF(SUM(I6368:I6382)&gt;0,"xx","")</f>
        <v/>
      </c>
      <c r="L6367" s="7" t="str">
        <f t="shared" si="395"/>
        <v/>
      </c>
      <c r="M6367" s="7" t="str">
        <f t="shared" si="396"/>
        <v/>
      </c>
      <c r="N6367" s="7" t="str">
        <f>Cartilha_GLOBAL!N6367</f>
        <v/>
      </c>
      <c r="O6367" s="144"/>
      <c r="Q6367" s="151"/>
      <c r="R6367" s="152">
        <v>0</v>
      </c>
      <c r="T6367" s="153">
        <f>IF(Cartilha_GLOBAL!R6367=0,0,IF(Cartilha_GLOBAL!R6367&gt;0,"c","b"))</f>
        <v>0</v>
      </c>
    </row>
    <row r="6368" ht="12.75" hidden="1" spans="1:20">
      <c r="A6368" s="158">
        <f>Cartilha_GLOBAL!A6368</f>
        <v>98685</v>
      </c>
      <c r="B6368" s="100" t="str">
        <f>Cartilha_GLOBAL!B6368</f>
        <v>SINAPI</v>
      </c>
      <c r="C6368" s="104" t="str">
        <f>Cartilha_GLOBAL!C6368</f>
        <v>RODAPÉ EM GRANITO, ALTURA 10 CM. AF_09/2020</v>
      </c>
      <c r="D6368" s="94" t="str">
        <f>Cartilha_GLOBAL!D6368</f>
        <v>M</v>
      </c>
      <c r="E6368" s="105">
        <f>Cartilha_GLOBAL!$E6368</f>
        <v>80.32</v>
      </c>
      <c r="F6368" s="182">
        <f>Cartilha_GLOBAL!$F6368</f>
        <v>98.58</v>
      </c>
      <c r="G6368" s="108"/>
      <c r="H6368" s="107">
        <f t="shared" si="393"/>
        <v>0</v>
      </c>
      <c r="I6368" s="184">
        <f t="shared" si="394"/>
        <v>0</v>
      </c>
      <c r="J6368" s="142"/>
      <c r="K6368" s="228"/>
      <c r="L6368" s="7" t="str">
        <f t="shared" si="395"/>
        <v/>
      </c>
      <c r="M6368" s="7" t="str">
        <f t="shared" si="396"/>
        <v/>
      </c>
      <c r="N6368" s="7" t="str">
        <f>Cartilha_GLOBAL!N6368</f>
        <v/>
      </c>
      <c r="O6368" s="144"/>
      <c r="Q6368" s="151"/>
      <c r="R6368" s="152">
        <v>0</v>
      </c>
      <c r="T6368" s="153">
        <f>IF(Cartilha_GLOBAL!R6368=0,0,IF(Cartilha_GLOBAL!R6368&gt;0,"c","b"))</f>
        <v>0</v>
      </c>
    </row>
    <row r="6369" ht="12.75" hidden="1" spans="1:20">
      <c r="A6369" s="158">
        <f>Cartilha_GLOBAL!A6369</f>
        <v>101738</v>
      </c>
      <c r="B6369" s="100" t="str">
        <f>Cartilha_GLOBAL!B6369</f>
        <v>SINAPI</v>
      </c>
      <c r="C6369" s="104" t="str">
        <f>Cartilha_GLOBAL!C6369</f>
        <v>RODAPÉ EM MADEIRA, ALTURA 7CM, FIXADO COM COLA. AF_09/2020</v>
      </c>
      <c r="D6369" s="94" t="str">
        <f>Cartilha_GLOBAL!D6369</f>
        <v>M</v>
      </c>
      <c r="E6369" s="105">
        <f>Cartilha_GLOBAL!$E6369</f>
        <v>31.68</v>
      </c>
      <c r="F6369" s="182">
        <f>Cartilha_GLOBAL!$F6369</f>
        <v>38.88</v>
      </c>
      <c r="G6369" s="108"/>
      <c r="H6369" s="107">
        <f t="shared" si="393"/>
        <v>0</v>
      </c>
      <c r="I6369" s="184">
        <f t="shared" si="394"/>
        <v>0</v>
      </c>
      <c r="J6369" s="142"/>
      <c r="K6369" s="145"/>
      <c r="L6369" s="7" t="str">
        <f t="shared" si="395"/>
        <v/>
      </c>
      <c r="M6369" s="7" t="str">
        <f t="shared" si="396"/>
        <v/>
      </c>
      <c r="N6369" s="7" t="str">
        <f>Cartilha_GLOBAL!N6369</f>
        <v/>
      </c>
      <c r="O6369" s="144"/>
      <c r="Q6369" s="151"/>
      <c r="R6369" s="152">
        <v>0</v>
      </c>
      <c r="T6369" s="153">
        <f>IF(Cartilha_GLOBAL!R6369=0,0,IF(Cartilha_GLOBAL!R6369&gt;0,"c","b"))</f>
        <v>0</v>
      </c>
    </row>
    <row r="6370" ht="12.75" hidden="1" spans="1:20">
      <c r="A6370" s="158">
        <f>Cartilha_GLOBAL!A6370</f>
        <v>101739</v>
      </c>
      <c r="B6370" s="100" t="str">
        <f>Cartilha_GLOBAL!B6370</f>
        <v>SINAPI</v>
      </c>
      <c r="C6370" s="104" t="str">
        <f>Cartilha_GLOBAL!C6370</f>
        <v>RODAPÉ EM MADEIRA, ALTURA 7CM, FIXADO COM COLA E PARAFUSOS. AF_09/2020</v>
      </c>
      <c r="D6370" s="94" t="str">
        <f>Cartilha_GLOBAL!D6370</f>
        <v>M</v>
      </c>
      <c r="E6370" s="105">
        <f>Cartilha_GLOBAL!$E6370</f>
        <v>35.44</v>
      </c>
      <c r="F6370" s="182">
        <f>Cartilha_GLOBAL!$F6370</f>
        <v>43.5</v>
      </c>
      <c r="G6370" s="108"/>
      <c r="H6370" s="107">
        <f t="shared" si="393"/>
        <v>0</v>
      </c>
      <c r="I6370" s="184">
        <f t="shared" si="394"/>
        <v>0</v>
      </c>
      <c r="J6370" s="142"/>
      <c r="K6370" s="228"/>
      <c r="L6370" s="7" t="str">
        <f t="shared" si="395"/>
        <v/>
      </c>
      <c r="M6370" s="7" t="str">
        <f t="shared" si="396"/>
        <v/>
      </c>
      <c r="N6370" s="7" t="str">
        <f>Cartilha_GLOBAL!N6370</f>
        <v/>
      </c>
      <c r="O6370" s="144"/>
      <c r="Q6370" s="151"/>
      <c r="R6370" s="152">
        <v>0</v>
      </c>
      <c r="T6370" s="153">
        <f>IF(Cartilha_GLOBAL!R6370=0,0,IF(Cartilha_GLOBAL!R6370&gt;0,"c","b"))</f>
        <v>0</v>
      </c>
    </row>
    <row r="6371" ht="12.75" hidden="1" spans="1:20">
      <c r="A6371" s="158">
        <f>Cartilha_GLOBAL!A6371</f>
        <v>101740</v>
      </c>
      <c r="B6371" s="100" t="str">
        <f>Cartilha_GLOBAL!B6371</f>
        <v>SINAPI</v>
      </c>
      <c r="C6371" s="104" t="str">
        <f>Cartilha_GLOBAL!C6371</f>
        <v>RODAPÉ EM ARDÓSIA ALTURA 10CM. AF_09/2020</v>
      </c>
      <c r="D6371" s="94" t="str">
        <f>Cartilha_GLOBAL!D6371</f>
        <v>M</v>
      </c>
      <c r="E6371" s="105">
        <f>Cartilha_GLOBAL!$E6371</f>
        <v>63.16</v>
      </c>
      <c r="F6371" s="182">
        <f>Cartilha_GLOBAL!$F6371</f>
        <v>77.52</v>
      </c>
      <c r="G6371" s="108"/>
      <c r="H6371" s="107">
        <f t="shared" si="393"/>
        <v>0</v>
      </c>
      <c r="I6371" s="184">
        <f t="shared" si="394"/>
        <v>0</v>
      </c>
      <c r="J6371" s="142"/>
      <c r="K6371" s="228"/>
      <c r="L6371" s="7" t="str">
        <f t="shared" si="395"/>
        <v/>
      </c>
      <c r="M6371" s="7" t="str">
        <f t="shared" si="396"/>
        <v/>
      </c>
      <c r="N6371" s="7" t="str">
        <f>Cartilha_GLOBAL!N6371</f>
        <v/>
      </c>
      <c r="O6371" s="144"/>
      <c r="Q6371" s="151"/>
      <c r="R6371" s="152">
        <v>0</v>
      </c>
      <c r="T6371" s="153">
        <f>IF(Cartilha_GLOBAL!R6371=0,0,IF(Cartilha_GLOBAL!R6371&gt;0,"c","b"))</f>
        <v>0</v>
      </c>
    </row>
    <row r="6372" ht="12.75" hidden="1" spans="1:20">
      <c r="A6372" s="158">
        <f>Cartilha_GLOBAL!A6372</f>
        <v>101741</v>
      </c>
      <c r="B6372" s="100" t="str">
        <f>Cartilha_GLOBAL!B6372</f>
        <v>SINAPI</v>
      </c>
      <c r="C6372" s="104" t="str">
        <f>Cartilha_GLOBAL!C6372</f>
        <v>RODAPÉ EM MARMORITE, ALTURA 10CM. AF_09/2020</v>
      </c>
      <c r="D6372" s="94" t="str">
        <f>Cartilha_GLOBAL!D6372</f>
        <v>M</v>
      </c>
      <c r="E6372" s="105">
        <f>Cartilha_GLOBAL!$E6372</f>
        <v>27.75</v>
      </c>
      <c r="F6372" s="182">
        <f>Cartilha_GLOBAL!$F6372</f>
        <v>34.06</v>
      </c>
      <c r="G6372" s="108"/>
      <c r="H6372" s="107">
        <f t="shared" si="393"/>
        <v>0</v>
      </c>
      <c r="I6372" s="184">
        <f t="shared" si="394"/>
        <v>0</v>
      </c>
      <c r="J6372" s="142"/>
      <c r="K6372" s="228"/>
      <c r="L6372" s="7" t="str">
        <f t="shared" si="395"/>
        <v/>
      </c>
      <c r="M6372" s="7" t="str">
        <f t="shared" si="396"/>
        <v/>
      </c>
      <c r="N6372" s="7" t="str">
        <f>Cartilha_GLOBAL!N6372</f>
        <v/>
      </c>
      <c r="O6372" s="144"/>
      <c r="Q6372" s="151"/>
      <c r="R6372" s="152">
        <v>0</v>
      </c>
      <c r="T6372" s="153">
        <f>IF(Cartilha_GLOBAL!R6372=0,0,IF(Cartilha_GLOBAL!R6372&gt;0,"c","b"))</f>
        <v>0</v>
      </c>
    </row>
    <row r="6373" ht="12.75" hidden="1" spans="1:20">
      <c r="A6373" s="158">
        <f>Cartilha_GLOBAL!A6373</f>
        <v>101742</v>
      </c>
      <c r="B6373" s="100" t="str">
        <f>Cartilha_GLOBAL!B6373</f>
        <v>SINAPI</v>
      </c>
      <c r="C6373" s="104" t="str">
        <f>Cartilha_GLOBAL!C6373</f>
        <v>RODAPÉ BORRACHA LISO, ALTURA = 7CM, ESPESSURA = 2 MM, PARA ARGAMASSA. AF_09/2020</v>
      </c>
      <c r="D6373" s="94" t="str">
        <f>Cartilha_GLOBAL!D6373</f>
        <v>M</v>
      </c>
      <c r="E6373" s="105">
        <f>Cartilha_GLOBAL!$E6373</f>
        <v>68.56</v>
      </c>
      <c r="F6373" s="182">
        <f>Cartilha_GLOBAL!$F6373</f>
        <v>84.15</v>
      </c>
      <c r="G6373" s="108"/>
      <c r="H6373" s="107">
        <f t="shared" si="393"/>
        <v>0</v>
      </c>
      <c r="I6373" s="184">
        <f t="shared" si="394"/>
        <v>0</v>
      </c>
      <c r="J6373" s="142"/>
      <c r="K6373" s="228"/>
      <c r="L6373" s="7" t="str">
        <f t="shared" si="395"/>
        <v/>
      </c>
      <c r="M6373" s="7" t="str">
        <f t="shared" si="396"/>
        <v/>
      </c>
      <c r="N6373" s="7" t="str">
        <f>Cartilha_GLOBAL!N6373</f>
        <v/>
      </c>
      <c r="O6373" s="144"/>
      <c r="Q6373" s="151"/>
      <c r="R6373" s="152">
        <v>0</v>
      </c>
      <c r="T6373" s="153">
        <f>IF(Cartilha_GLOBAL!R6373=0,0,IF(Cartilha_GLOBAL!R6373&gt;0,"c","b"))</f>
        <v>0</v>
      </c>
    </row>
    <row r="6374" ht="12.75" hidden="1" spans="1:20">
      <c r="A6374" s="158">
        <f>Cartilha_GLOBAL!A6374</f>
        <v>98686</v>
      </c>
      <c r="B6374" s="100" t="str">
        <f>Cartilha_GLOBAL!B6374</f>
        <v>SINAPI</v>
      </c>
      <c r="C6374" s="104" t="str">
        <f>Cartilha_GLOBAL!C6374</f>
        <v>RODAPÉ EM LADRILHO HIDRÁULICO, ALTURA 7 CM. AF_09/2020</v>
      </c>
      <c r="D6374" s="94" t="str">
        <f>Cartilha_GLOBAL!D6374</f>
        <v>M</v>
      </c>
      <c r="E6374" s="105">
        <f>Cartilha_GLOBAL!$E6374</f>
        <v>45.45</v>
      </c>
      <c r="F6374" s="182">
        <f>Cartilha_GLOBAL!$F6374</f>
        <v>55.79</v>
      </c>
      <c r="G6374" s="108"/>
      <c r="H6374" s="107">
        <f t="shared" si="393"/>
        <v>0</v>
      </c>
      <c r="I6374" s="184">
        <f t="shared" si="394"/>
        <v>0</v>
      </c>
      <c r="J6374" s="142"/>
      <c r="K6374" s="228"/>
      <c r="L6374" s="7" t="str">
        <f t="shared" si="395"/>
        <v/>
      </c>
      <c r="M6374" s="7" t="str">
        <f t="shared" si="396"/>
        <v/>
      </c>
      <c r="N6374" s="7" t="str">
        <f>Cartilha_GLOBAL!N6374</f>
        <v/>
      </c>
      <c r="O6374" s="144"/>
      <c r="Q6374" s="151"/>
      <c r="R6374" s="152">
        <v>0</v>
      </c>
      <c r="T6374" s="153">
        <f>IF(Cartilha_GLOBAL!R6374=0,0,IF(Cartilha_GLOBAL!R6374&gt;0,"c","b"))</f>
        <v>0</v>
      </c>
    </row>
    <row r="6375" ht="12.75" hidden="1" spans="1:20">
      <c r="A6375" s="158">
        <f>Cartilha_GLOBAL!A6375</f>
        <v>98688</v>
      </c>
      <c r="B6375" s="100" t="str">
        <f>Cartilha_GLOBAL!B6375</f>
        <v>SINAPI</v>
      </c>
      <c r="C6375" s="104" t="str">
        <f>Cartilha_GLOBAL!C6375</f>
        <v>RODAPÉ EM POLIESTIRENO, ALTURA 5 CM. AF_09/2020</v>
      </c>
      <c r="D6375" s="94" t="str">
        <f>Cartilha_GLOBAL!D6375</f>
        <v>M</v>
      </c>
      <c r="E6375" s="105">
        <f>Cartilha_GLOBAL!$E6375</f>
        <v>58.42</v>
      </c>
      <c r="F6375" s="182">
        <f>Cartilha_GLOBAL!$F6375</f>
        <v>71.7</v>
      </c>
      <c r="G6375" s="108"/>
      <c r="H6375" s="107">
        <f t="shared" si="393"/>
        <v>0</v>
      </c>
      <c r="I6375" s="184">
        <f t="shared" si="394"/>
        <v>0</v>
      </c>
      <c r="J6375" s="142"/>
      <c r="K6375" s="228"/>
      <c r="L6375" s="7" t="str">
        <f t="shared" si="395"/>
        <v/>
      </c>
      <c r="M6375" s="7" t="str">
        <f t="shared" si="396"/>
        <v/>
      </c>
      <c r="N6375" s="7" t="str">
        <f>Cartilha_GLOBAL!N6375</f>
        <v/>
      </c>
      <c r="O6375" s="144"/>
      <c r="Q6375" s="151"/>
      <c r="R6375" s="152">
        <v>0</v>
      </c>
      <c r="T6375" s="153">
        <f>IF(Cartilha_GLOBAL!R6375=0,0,IF(Cartilha_GLOBAL!R6375&gt;0,"c","b"))</f>
        <v>0</v>
      </c>
    </row>
    <row r="6376" ht="12.75" hidden="1" spans="1:20">
      <c r="A6376" s="158">
        <f>Cartilha_GLOBAL!A6376</f>
        <v>98689</v>
      </c>
      <c r="B6376" s="100" t="str">
        <f>Cartilha_GLOBAL!B6376</f>
        <v>SINAPI</v>
      </c>
      <c r="C6376" s="104" t="str">
        <f>Cartilha_GLOBAL!C6376</f>
        <v>SOLEIRA EM GRANITO, LARGURA 15 CM, ESPESSURA 2,0 CM. AF_09/2020</v>
      </c>
      <c r="D6376" s="94" t="str">
        <f>Cartilha_GLOBAL!D6376</f>
        <v>M</v>
      </c>
      <c r="E6376" s="105">
        <f>Cartilha_GLOBAL!$E6376</f>
        <v>115.64</v>
      </c>
      <c r="F6376" s="182">
        <f>Cartilha_GLOBAL!$F6376</f>
        <v>141.94</v>
      </c>
      <c r="G6376" s="108"/>
      <c r="H6376" s="107">
        <f t="shared" si="393"/>
        <v>0</v>
      </c>
      <c r="I6376" s="184">
        <f t="shared" si="394"/>
        <v>0</v>
      </c>
      <c r="J6376" s="142"/>
      <c r="K6376" s="228"/>
      <c r="L6376" s="7" t="str">
        <f t="shared" si="395"/>
        <v/>
      </c>
      <c r="M6376" s="7" t="str">
        <f t="shared" si="396"/>
        <v/>
      </c>
      <c r="N6376" s="7" t="str">
        <f>Cartilha_GLOBAL!N6376</f>
        <v/>
      </c>
      <c r="O6376" s="144"/>
      <c r="Q6376" s="151"/>
      <c r="R6376" s="152">
        <v>0</v>
      </c>
      <c r="T6376" s="153">
        <f>IF(Cartilha_GLOBAL!R6376=0,0,IF(Cartilha_GLOBAL!R6376&gt;0,"c","b"))</f>
        <v>0</v>
      </c>
    </row>
    <row r="6377" ht="12.75" hidden="1" spans="1:20">
      <c r="A6377" s="158">
        <f>Cartilha_GLOBAL!A6377</f>
        <v>98695</v>
      </c>
      <c r="B6377" s="100" t="str">
        <f>Cartilha_GLOBAL!B6377</f>
        <v>SINAPI</v>
      </c>
      <c r="C6377" s="104" t="str">
        <f>Cartilha_GLOBAL!C6377</f>
        <v>SOLEIRA EM MÁRMORE, LARGURA 15 CM, ESPESSURA 2,0 CM. AF_09/2020</v>
      </c>
      <c r="D6377" s="94" t="str">
        <f>Cartilha_GLOBAL!D6377</f>
        <v>M</v>
      </c>
      <c r="E6377" s="105">
        <f>Cartilha_GLOBAL!$E6377</f>
        <v>118.1</v>
      </c>
      <c r="F6377" s="182">
        <f>Cartilha_GLOBAL!$F6377</f>
        <v>144.96</v>
      </c>
      <c r="G6377" s="108"/>
      <c r="H6377" s="107">
        <f t="shared" si="393"/>
        <v>0</v>
      </c>
      <c r="I6377" s="184">
        <f t="shared" si="394"/>
        <v>0</v>
      </c>
      <c r="J6377" s="142"/>
      <c r="K6377" s="228"/>
      <c r="L6377" s="7" t="str">
        <f t="shared" si="395"/>
        <v/>
      </c>
      <c r="M6377" s="7" t="str">
        <f t="shared" si="396"/>
        <v/>
      </c>
      <c r="N6377" s="7" t="str">
        <f>Cartilha_GLOBAL!N6377</f>
        <v/>
      </c>
      <c r="O6377" s="144"/>
      <c r="Q6377" s="151"/>
      <c r="R6377" s="152">
        <v>0</v>
      </c>
      <c r="T6377" s="153">
        <f>IF(Cartilha_GLOBAL!R6377=0,0,IF(Cartilha_GLOBAL!R6377&gt;0,"c","b"))</f>
        <v>0</v>
      </c>
    </row>
    <row r="6378" ht="12.75" hidden="1" spans="1:20">
      <c r="A6378" s="158">
        <f>Cartilha_GLOBAL!A6378</f>
        <v>98697</v>
      </c>
      <c r="B6378" s="100" t="str">
        <f>Cartilha_GLOBAL!B6378</f>
        <v>SINAPI</v>
      </c>
      <c r="C6378" s="104" t="str">
        <f>Cartilha_GLOBAL!C6378</f>
        <v>RODAPÉ EM MÁRMORE, ALTURA 7 CM. AF_09/2020</v>
      </c>
      <c r="D6378" s="94" t="str">
        <f>Cartilha_GLOBAL!D6378</f>
        <v>M</v>
      </c>
      <c r="E6378" s="105">
        <f>Cartilha_GLOBAL!$E6378</f>
        <v>78.03</v>
      </c>
      <c r="F6378" s="182">
        <f>Cartilha_GLOBAL!$F6378</f>
        <v>95.77</v>
      </c>
      <c r="G6378" s="108"/>
      <c r="H6378" s="107">
        <f t="shared" si="393"/>
        <v>0</v>
      </c>
      <c r="I6378" s="184">
        <f t="shared" si="394"/>
        <v>0</v>
      </c>
      <c r="J6378" s="142"/>
      <c r="K6378" s="228"/>
      <c r="L6378" s="7" t="str">
        <f t="shared" si="395"/>
        <v/>
      </c>
      <c r="M6378" s="7" t="str">
        <f t="shared" si="396"/>
        <v/>
      </c>
      <c r="N6378" s="7" t="str">
        <f>Cartilha_GLOBAL!N6378</f>
        <v/>
      </c>
      <c r="O6378" s="144"/>
      <c r="Q6378" s="151"/>
      <c r="R6378" s="152">
        <v>0</v>
      </c>
      <c r="T6378" s="153">
        <f>IF(Cartilha_GLOBAL!R6378=0,0,IF(Cartilha_GLOBAL!R6378&gt;0,"c","b"))</f>
        <v>0</v>
      </c>
    </row>
    <row r="6379" ht="22.5" hidden="1" spans="1:20">
      <c r="A6379" s="158">
        <f>Cartilha_GLOBAL!A6379</f>
        <v>96467</v>
      </c>
      <c r="B6379" s="100" t="str">
        <f>Cartilha_GLOBAL!B6379</f>
        <v>SINAPI</v>
      </c>
      <c r="C6379" s="104" t="str">
        <f>Cartilha_GLOBAL!C6379</f>
        <v>RODAPÉ CERÂMICO DE 7CM DE ALTURA COM PLACAS TIPO ESMALTADA COMERCIAL DE DIMENSÕES 35X35CM (PADRAO POPULAR). AF_06/2017</v>
      </c>
      <c r="D6379" s="94" t="str">
        <f>Cartilha_GLOBAL!D6379</f>
        <v>M</v>
      </c>
      <c r="E6379" s="105">
        <f>Cartilha_GLOBAL!$E6379</f>
        <v>7.17</v>
      </c>
      <c r="F6379" s="182">
        <f>Cartilha_GLOBAL!$F6379</f>
        <v>8.8</v>
      </c>
      <c r="G6379" s="108"/>
      <c r="H6379" s="107">
        <f t="shared" si="393"/>
        <v>0</v>
      </c>
      <c r="I6379" s="184">
        <f t="shared" si="394"/>
        <v>0</v>
      </c>
      <c r="J6379" s="142"/>
      <c r="K6379" s="228"/>
      <c r="L6379" s="7" t="str">
        <f t="shared" si="395"/>
        <v/>
      </c>
      <c r="M6379" s="7" t="str">
        <f t="shared" si="396"/>
        <v/>
      </c>
      <c r="N6379" s="7" t="str">
        <f>Cartilha_GLOBAL!N6379</f>
        <v/>
      </c>
      <c r="O6379" s="144"/>
      <c r="Q6379" s="151"/>
      <c r="R6379" s="152">
        <v>0</v>
      </c>
      <c r="T6379" s="153">
        <f>IF(Cartilha_GLOBAL!R6379=0,0,IF(Cartilha_GLOBAL!R6379&gt;0,"c","b"))</f>
        <v>0</v>
      </c>
    </row>
    <row r="6380" ht="22.5" hidden="1" spans="1:20">
      <c r="A6380" s="158">
        <f>Cartilha_GLOBAL!A6380</f>
        <v>88648</v>
      </c>
      <c r="B6380" s="100" t="str">
        <f>Cartilha_GLOBAL!B6380</f>
        <v>SINAPI</v>
      </c>
      <c r="C6380" s="104" t="str">
        <f>Cartilha_GLOBAL!C6380</f>
        <v>RODAPÉ CERÂMICO DE 7CM DE ALTURA COM PLACAS TIPO ESMALTADA EXTRA  DE DIMENSÕES 35X35CM. AF_06/2014</v>
      </c>
      <c r="D6380" s="94" t="str">
        <f>Cartilha_GLOBAL!D6380</f>
        <v>M</v>
      </c>
      <c r="E6380" s="105">
        <f>Cartilha_GLOBAL!$E6380</f>
        <v>7.84</v>
      </c>
      <c r="F6380" s="182">
        <f>Cartilha_GLOBAL!$F6380</f>
        <v>9.62</v>
      </c>
      <c r="G6380" s="108"/>
      <c r="H6380" s="107">
        <f t="shared" si="393"/>
        <v>0</v>
      </c>
      <c r="I6380" s="184">
        <f t="shared" si="394"/>
        <v>0</v>
      </c>
      <c r="J6380" s="142"/>
      <c r="K6380" s="228"/>
      <c r="L6380" s="7" t="str">
        <f t="shared" si="395"/>
        <v/>
      </c>
      <c r="M6380" s="7" t="str">
        <f t="shared" si="396"/>
        <v/>
      </c>
      <c r="N6380" s="7" t="str">
        <f>Cartilha_GLOBAL!N6380</f>
        <v/>
      </c>
      <c r="O6380" s="144"/>
      <c r="Q6380" s="151"/>
      <c r="R6380" s="152">
        <v>0</v>
      </c>
      <c r="T6380" s="153">
        <f>IF(Cartilha_GLOBAL!R6380=0,0,IF(Cartilha_GLOBAL!R6380&gt;0,"c","b"))</f>
        <v>0</v>
      </c>
    </row>
    <row r="6381" ht="22.5" hidden="1" spans="1:20">
      <c r="A6381" s="158">
        <f>Cartilha_GLOBAL!A6381</f>
        <v>88649</v>
      </c>
      <c r="B6381" s="100" t="str">
        <f>Cartilha_GLOBAL!B6381</f>
        <v>SINAPI</v>
      </c>
      <c r="C6381" s="104" t="str">
        <f>Cartilha_GLOBAL!C6381</f>
        <v>RODAPÉ CERÂMICO DE 7CM DE ALTURA COM PLACAS TIPO ESMALTADA EXTRA DE DIMENSÕES 45X45CM. AF_06/2014</v>
      </c>
      <c r="D6381" s="94" t="str">
        <f>Cartilha_GLOBAL!D6381</f>
        <v>M</v>
      </c>
      <c r="E6381" s="105">
        <f>Cartilha_GLOBAL!$E6381</f>
        <v>8.86</v>
      </c>
      <c r="F6381" s="182">
        <f>Cartilha_GLOBAL!$F6381</f>
        <v>10.87</v>
      </c>
      <c r="G6381" s="108"/>
      <c r="H6381" s="107">
        <f t="shared" si="393"/>
        <v>0</v>
      </c>
      <c r="I6381" s="184">
        <f t="shared" si="394"/>
        <v>0</v>
      </c>
      <c r="J6381" s="142"/>
      <c r="K6381" s="228"/>
      <c r="L6381" s="7" t="str">
        <f t="shared" si="395"/>
        <v/>
      </c>
      <c r="M6381" s="7" t="str">
        <f t="shared" si="396"/>
        <v/>
      </c>
      <c r="N6381" s="7" t="str">
        <f>Cartilha_GLOBAL!N6381</f>
        <v/>
      </c>
      <c r="O6381" s="144"/>
      <c r="Q6381" s="151"/>
      <c r="R6381" s="152">
        <v>0</v>
      </c>
      <c r="T6381" s="153">
        <f>IF(Cartilha_GLOBAL!R6381=0,0,IF(Cartilha_GLOBAL!R6381&gt;0,"c","b"))</f>
        <v>0</v>
      </c>
    </row>
    <row r="6382" ht="22.5" hidden="1" spans="1:20">
      <c r="A6382" s="158">
        <f>Cartilha_GLOBAL!A6382</f>
        <v>88650</v>
      </c>
      <c r="B6382" s="100" t="str">
        <f>Cartilha_GLOBAL!B6382</f>
        <v>SINAPI</v>
      </c>
      <c r="C6382" s="104" t="str">
        <f>Cartilha_GLOBAL!C6382</f>
        <v>RODAPÉ CERÂMICO DE 7CM DE ALTURA COM PLACAS TIPO ESMALTADA EXTRA DE DIMENSÕES 60X60CM. AF_06/2014</v>
      </c>
      <c r="D6382" s="94" t="str">
        <f>Cartilha_GLOBAL!D6382</f>
        <v>M</v>
      </c>
      <c r="E6382" s="105">
        <f>Cartilha_GLOBAL!$E6382</f>
        <v>16.74</v>
      </c>
      <c r="F6382" s="182">
        <f>Cartilha_GLOBAL!$F6382</f>
        <v>20.55</v>
      </c>
      <c r="G6382" s="108"/>
      <c r="H6382" s="107">
        <f t="shared" ref="H6382:H6445" si="397">IF(G6382=0,0,F6382)</f>
        <v>0</v>
      </c>
      <c r="I6382" s="184">
        <f t="shared" ref="I6382:I6445" si="398">IF(ISBLANK(G6382),0,IF(R6382=0,ROUND(G6382*H6382,2),IF(R6382="b",ROUNDDOWN(G6382*H6382,2),ROUNDUP(G6382*H6382,2))))</f>
        <v>0</v>
      </c>
      <c r="J6382" s="142"/>
      <c r="K6382" s="228"/>
      <c r="L6382" s="7" t="str">
        <f t="shared" ref="L6382:L6445" si="399">IF(K6382="X","x",IF(K6382="xx","x",IF(I6382&gt;0,"x","")))</f>
        <v/>
      </c>
      <c r="M6382" s="7" t="str">
        <f t="shared" ref="M6382:M6445" si="400">IF(K6382="X","x",IF(K6382="xx","x",IF(I6382&gt;0,"x","")))</f>
        <v/>
      </c>
      <c r="N6382" s="7" t="str">
        <f>Cartilha_GLOBAL!N6382</f>
        <v/>
      </c>
      <c r="O6382" s="144"/>
      <c r="Q6382" s="151"/>
      <c r="R6382" s="152">
        <v>0</v>
      </c>
      <c r="T6382" s="153">
        <f>IF(Cartilha_GLOBAL!R6382=0,0,IF(Cartilha_GLOBAL!R6382&gt;0,"c","b"))</f>
        <v>0</v>
      </c>
    </row>
    <row r="6383" ht="12.75" hidden="1" spans="1:20">
      <c r="A6383" s="154" t="str">
        <f>Cartilha_GLOBAL!A6383</f>
        <v>10.3.14</v>
      </c>
      <c r="B6383" s="100">
        <f>Cartilha_GLOBAL!B6383</f>
        <v>0</v>
      </c>
      <c r="C6383" s="161" t="str">
        <f>Cartilha_GLOBAL!C6383</f>
        <v>JUNTAS EM PISOS</v>
      </c>
      <c r="D6383" s="94">
        <f>Cartilha_GLOBAL!D6383</f>
        <v>0</v>
      </c>
      <c r="E6383" s="105">
        <f>Cartilha_GLOBAL!$E6383</f>
        <v>0</v>
      </c>
      <c r="F6383" s="182">
        <f>Cartilha_GLOBAL!$F6383</f>
        <v>0</v>
      </c>
      <c r="G6383" s="187"/>
      <c r="H6383" s="187">
        <f t="shared" si="397"/>
        <v>0</v>
      </c>
      <c r="I6383" s="188">
        <f t="shared" si="398"/>
        <v>0</v>
      </c>
      <c r="J6383" s="142"/>
      <c r="K6383" s="145" t="str">
        <f>IF(SUM(I6383:I6383)&gt;0,"xx","")</f>
        <v/>
      </c>
      <c r="L6383" s="7" t="str">
        <f t="shared" si="399"/>
        <v/>
      </c>
      <c r="M6383" s="7" t="str">
        <f t="shared" si="400"/>
        <v/>
      </c>
      <c r="N6383" s="7" t="str">
        <f>Cartilha_GLOBAL!N6383</f>
        <v/>
      </c>
      <c r="O6383" s="144"/>
      <c r="Q6383" s="151"/>
      <c r="R6383" s="152">
        <v>0</v>
      </c>
      <c r="T6383" s="153">
        <f>IF(Cartilha_GLOBAL!R6383=0,0,IF(Cartilha_GLOBAL!R6383&gt;0,"c","b"))</f>
        <v>0</v>
      </c>
    </row>
    <row r="6384" ht="12.75" hidden="1" spans="1:20">
      <c r="A6384" s="154" t="str">
        <f>Cartilha_GLOBAL!A6384</f>
        <v>10.3.15</v>
      </c>
      <c r="B6384" s="100">
        <f>Cartilha_GLOBAL!B6384</f>
        <v>0</v>
      </c>
      <c r="C6384" s="161" t="str">
        <f>Cartilha_GLOBAL!C6384</f>
        <v>CARPETE</v>
      </c>
      <c r="D6384" s="94">
        <f>Cartilha_GLOBAL!D6384</f>
        <v>0</v>
      </c>
      <c r="E6384" s="105">
        <f>Cartilha_GLOBAL!$E6384</f>
        <v>0</v>
      </c>
      <c r="F6384" s="182">
        <f>Cartilha_GLOBAL!$F6384</f>
        <v>0</v>
      </c>
      <c r="G6384" s="187"/>
      <c r="H6384" s="187">
        <f t="shared" si="397"/>
        <v>0</v>
      </c>
      <c r="I6384" s="188">
        <f t="shared" si="398"/>
        <v>0</v>
      </c>
      <c r="J6384" s="142"/>
      <c r="K6384" s="145" t="str">
        <f>IF(SUM(I6385:I6387)&gt;0,"xx","")</f>
        <v/>
      </c>
      <c r="L6384" s="7" t="str">
        <f t="shared" si="399"/>
        <v/>
      </c>
      <c r="M6384" s="7" t="str">
        <f t="shared" si="400"/>
        <v/>
      </c>
      <c r="N6384" s="7" t="str">
        <f>Cartilha_GLOBAL!N6384</f>
        <v/>
      </c>
      <c r="O6384" s="144"/>
      <c r="Q6384" s="151"/>
      <c r="R6384" s="152">
        <v>0</v>
      </c>
      <c r="T6384" s="153">
        <f>IF(Cartilha_GLOBAL!R6384=0,0,IF(Cartilha_GLOBAL!R6384&gt;0,"c","b"))</f>
        <v>0</v>
      </c>
    </row>
    <row r="6385" ht="12.75" hidden="1" spans="1:20">
      <c r="A6385" s="158">
        <f>Cartilha_GLOBAL!A6385</f>
        <v>101743</v>
      </c>
      <c r="B6385" s="100" t="str">
        <f>Cartilha_GLOBAL!B6385</f>
        <v>SINAPI</v>
      </c>
      <c r="C6385" s="104" t="str">
        <f>Cartilha_GLOBAL!C6385</f>
        <v>PISO TÊXTIL (CARPETE) EM PLACA. AF_09/2020</v>
      </c>
      <c r="D6385" s="94" t="str">
        <f>Cartilha_GLOBAL!D6385</f>
        <v>M2</v>
      </c>
      <c r="E6385" s="105">
        <f>Cartilha_GLOBAL!$E6385</f>
        <v>171.6</v>
      </c>
      <c r="F6385" s="182">
        <f>Cartilha_GLOBAL!$F6385</f>
        <v>210.62</v>
      </c>
      <c r="G6385" s="108"/>
      <c r="H6385" s="107">
        <f t="shared" si="397"/>
        <v>0</v>
      </c>
      <c r="I6385" s="184">
        <f t="shared" si="398"/>
        <v>0</v>
      </c>
      <c r="J6385" s="142"/>
      <c r="K6385" s="228"/>
      <c r="L6385" s="7" t="str">
        <f t="shared" si="399"/>
        <v/>
      </c>
      <c r="M6385" s="7" t="str">
        <f t="shared" si="400"/>
        <v/>
      </c>
      <c r="N6385" s="7" t="str">
        <f>Cartilha_GLOBAL!N6385</f>
        <v/>
      </c>
      <c r="O6385" s="144"/>
      <c r="Q6385" s="151"/>
      <c r="R6385" s="152">
        <v>0</v>
      </c>
      <c r="T6385" s="153">
        <f>IF(Cartilha_GLOBAL!R6385=0,0,IF(Cartilha_GLOBAL!R6385&gt;0,"c","b"))</f>
        <v>0</v>
      </c>
    </row>
    <row r="6386" ht="12.75" hidden="1" spans="1:20">
      <c r="A6386" s="158">
        <f>Cartilha_GLOBAL!A6386</f>
        <v>101744</v>
      </c>
      <c r="B6386" s="100" t="str">
        <f>Cartilha_GLOBAL!B6386</f>
        <v>SINAPI</v>
      </c>
      <c r="C6386" s="104" t="str">
        <f>Cartilha_GLOBAL!C6386</f>
        <v>PISO TÊXTIL (CARPETE) EM MANTA (ROLO) E = 6 A 7 MM. AF_09/2020</v>
      </c>
      <c r="D6386" s="94" t="str">
        <f>Cartilha_GLOBAL!D6386</f>
        <v>M2</v>
      </c>
      <c r="E6386" s="105">
        <f>Cartilha_GLOBAL!$E6386</f>
        <v>136.79</v>
      </c>
      <c r="F6386" s="182">
        <f>Cartilha_GLOBAL!$F6386</f>
        <v>167.9</v>
      </c>
      <c r="G6386" s="108"/>
      <c r="H6386" s="107">
        <f t="shared" si="397"/>
        <v>0</v>
      </c>
      <c r="I6386" s="184">
        <f t="shared" si="398"/>
        <v>0</v>
      </c>
      <c r="J6386" s="142"/>
      <c r="K6386" s="228"/>
      <c r="L6386" s="7" t="str">
        <f t="shared" si="399"/>
        <v/>
      </c>
      <c r="M6386" s="7" t="str">
        <f t="shared" si="400"/>
        <v/>
      </c>
      <c r="N6386" s="7" t="str">
        <f>Cartilha_GLOBAL!N6386</f>
        <v/>
      </c>
      <c r="O6386" s="144"/>
      <c r="Q6386" s="151"/>
      <c r="R6386" s="152">
        <v>0</v>
      </c>
      <c r="T6386" s="153">
        <f>IF(Cartilha_GLOBAL!R6386=0,0,IF(Cartilha_GLOBAL!R6386&gt;0,"c","b"))</f>
        <v>0</v>
      </c>
    </row>
    <row r="6387" ht="12.75" hidden="1" spans="1:20">
      <c r="A6387" s="158">
        <f>Cartilha_GLOBAL!A6387</f>
        <v>101745</v>
      </c>
      <c r="B6387" s="100" t="str">
        <f>Cartilha_GLOBAL!B6387</f>
        <v>SINAPI</v>
      </c>
      <c r="C6387" s="104" t="str">
        <f>Cartilha_GLOBAL!C6387</f>
        <v>PISO TÊXTIL (CARPETE) EM MANTA (ROLO) E = 9 A 10 MM. AF_09/2020</v>
      </c>
      <c r="D6387" s="94" t="str">
        <f>Cartilha_GLOBAL!D6387</f>
        <v>M2</v>
      </c>
      <c r="E6387" s="105">
        <f>Cartilha_GLOBAL!$E6387</f>
        <v>168.04</v>
      </c>
      <c r="F6387" s="182">
        <f>Cartilha_GLOBAL!$F6387</f>
        <v>206.25</v>
      </c>
      <c r="G6387" s="108"/>
      <c r="H6387" s="107">
        <f t="shared" si="397"/>
        <v>0</v>
      </c>
      <c r="I6387" s="184">
        <f t="shared" si="398"/>
        <v>0</v>
      </c>
      <c r="J6387" s="142"/>
      <c r="K6387" s="228"/>
      <c r="L6387" s="7" t="str">
        <f t="shared" si="399"/>
        <v/>
      </c>
      <c r="M6387" s="7" t="str">
        <f t="shared" si="400"/>
        <v/>
      </c>
      <c r="N6387" s="7" t="str">
        <f>Cartilha_GLOBAL!N6387</f>
        <v/>
      </c>
      <c r="O6387" s="144"/>
      <c r="Q6387" s="151"/>
      <c r="R6387" s="152">
        <v>0</v>
      </c>
      <c r="T6387" s="153">
        <f>IF(Cartilha_GLOBAL!R6387=0,0,IF(Cartilha_GLOBAL!R6387&gt;0,"c","b"))</f>
        <v>0</v>
      </c>
    </row>
    <row r="6388" ht="12.75" spans="1:20">
      <c r="A6388" s="154" t="str">
        <f>Cartilha_GLOBAL!A6388</f>
        <v>10.4</v>
      </c>
      <c r="B6388" s="100">
        <f>Cartilha_GLOBAL!B6388</f>
        <v>0</v>
      </c>
      <c r="C6388" s="161" t="str">
        <f>Cartilha_GLOBAL!C6388</f>
        <v>PINTURAS</v>
      </c>
      <c r="D6388" s="94">
        <f>Cartilha_GLOBAL!D6388</f>
        <v>0</v>
      </c>
      <c r="E6388" s="105">
        <f>Cartilha_GLOBAL!$E6388</f>
        <v>0</v>
      </c>
      <c r="F6388" s="182">
        <f>Cartilha_GLOBAL!$F6388</f>
        <v>0</v>
      </c>
      <c r="G6388" s="187"/>
      <c r="H6388" s="187">
        <f t="shared" si="397"/>
        <v>0</v>
      </c>
      <c r="I6388" s="188">
        <f t="shared" si="398"/>
        <v>0</v>
      </c>
      <c r="J6388" s="142"/>
      <c r="K6388" s="145" t="str">
        <f>IF(SUM(I6389:I6599)&gt;0,"xx","")</f>
        <v>xx</v>
      </c>
      <c r="L6388" s="7" t="str">
        <f t="shared" si="399"/>
        <v>x</v>
      </c>
      <c r="M6388" s="7" t="str">
        <f t="shared" si="400"/>
        <v>x</v>
      </c>
      <c r="N6388" s="7" t="str">
        <f>Cartilha_GLOBAL!N6388</f>
        <v>x</v>
      </c>
      <c r="O6388" s="144"/>
      <c r="Q6388" s="151"/>
      <c r="R6388" s="152"/>
      <c r="T6388" s="153">
        <f>IF(Cartilha_GLOBAL!R6388=0,0,IF(Cartilha_GLOBAL!R6388&gt;0,"c","b"))</f>
        <v>0</v>
      </c>
    </row>
    <row r="6389" ht="12.75" hidden="1" spans="1:20">
      <c r="A6389" s="154" t="str">
        <f>Cartilha_GLOBAL!A6389</f>
        <v>10.4.1</v>
      </c>
      <c r="B6389" s="100">
        <f>Cartilha_GLOBAL!B6389</f>
        <v>0</v>
      </c>
      <c r="C6389" s="161" t="str">
        <f>Cartilha_GLOBAL!C6389</f>
        <v>MANUTENCAO / REPAROS - PINTURAS</v>
      </c>
      <c r="D6389" s="94">
        <f>Cartilha_GLOBAL!D6389</f>
        <v>0</v>
      </c>
      <c r="E6389" s="105">
        <f>Cartilha_GLOBAL!$E6389</f>
        <v>0</v>
      </c>
      <c r="F6389" s="182">
        <f>Cartilha_GLOBAL!$F6389</f>
        <v>0</v>
      </c>
      <c r="G6389" s="187"/>
      <c r="H6389" s="187">
        <f t="shared" si="397"/>
        <v>0</v>
      </c>
      <c r="I6389" s="188">
        <f t="shared" si="398"/>
        <v>0</v>
      </c>
      <c r="J6389" s="142"/>
      <c r="K6389" s="145" t="str">
        <f>IF(SUM(I6389:I6389)&gt;0,"xx","")</f>
        <v/>
      </c>
      <c r="L6389" s="7" t="str">
        <f t="shared" si="399"/>
        <v/>
      </c>
      <c r="M6389" s="7" t="str">
        <f t="shared" si="400"/>
        <v/>
      </c>
      <c r="N6389" s="7" t="str">
        <f>Cartilha_GLOBAL!N6389</f>
        <v/>
      </c>
      <c r="O6389" s="144"/>
      <c r="Q6389" s="151"/>
      <c r="R6389" s="152">
        <v>0</v>
      </c>
      <c r="T6389" s="153">
        <f>IF(Cartilha_GLOBAL!R6389=0,0,IF(Cartilha_GLOBAL!R6389&gt;0,"c","b"))</f>
        <v>0</v>
      </c>
    </row>
    <row r="6390" ht="12.75" hidden="1" spans="1:20">
      <c r="A6390" s="154" t="str">
        <f>Cartilha_GLOBAL!A6390</f>
        <v>10.4.2</v>
      </c>
      <c r="B6390" s="100">
        <f>Cartilha_GLOBAL!B6390</f>
        <v>0</v>
      </c>
      <c r="C6390" s="161" t="str">
        <f>Cartilha_GLOBAL!C6390</f>
        <v>EMASSAMENTO</v>
      </c>
      <c r="D6390" s="94">
        <f>Cartilha_GLOBAL!D6390</f>
        <v>0</v>
      </c>
      <c r="E6390" s="105">
        <f>Cartilha_GLOBAL!$E6390</f>
        <v>0</v>
      </c>
      <c r="F6390" s="182">
        <f>Cartilha_GLOBAL!$F6390</f>
        <v>0</v>
      </c>
      <c r="G6390" s="187"/>
      <c r="H6390" s="187">
        <f t="shared" si="397"/>
        <v>0</v>
      </c>
      <c r="I6390" s="188">
        <f t="shared" si="398"/>
        <v>0</v>
      </c>
      <c r="J6390" s="142"/>
      <c r="K6390" s="145" t="str">
        <f>IF(SUM(I6391:I6397)&gt;0,"xx","")</f>
        <v/>
      </c>
      <c r="L6390" s="7" t="str">
        <f t="shared" si="399"/>
        <v/>
      </c>
      <c r="M6390" s="7" t="str">
        <f t="shared" si="400"/>
        <v/>
      </c>
      <c r="N6390" s="7" t="str">
        <f>Cartilha_GLOBAL!N6390</f>
        <v/>
      </c>
      <c r="O6390" s="144"/>
      <c r="Q6390" s="151"/>
      <c r="R6390" s="152">
        <v>0</v>
      </c>
      <c r="T6390" s="153">
        <f>IF(Cartilha_GLOBAL!R6390=0,0,IF(Cartilha_GLOBAL!R6390&gt;0,"c","b"))</f>
        <v>0</v>
      </c>
    </row>
    <row r="6391" ht="12.75" hidden="1" spans="1:20">
      <c r="A6391" s="158">
        <f>Cartilha_GLOBAL!A6391</f>
        <v>100716</v>
      </c>
      <c r="B6391" s="100" t="str">
        <f>Cartilha_GLOBAL!B6391</f>
        <v>SINAPI</v>
      </c>
      <c r="C6391" s="104" t="str">
        <f>Cartilha_GLOBAL!C6391</f>
        <v>JATEAMENTO ABRASIVO COM GRANALHA DE AÇO EM PERFIL METÁLICO EM FÁBRICA. AF_01/2020</v>
      </c>
      <c r="D6391" s="94" t="str">
        <f>Cartilha_GLOBAL!D6391</f>
        <v>M2</v>
      </c>
      <c r="E6391" s="105">
        <f>Cartilha_GLOBAL!$E6391</f>
        <v>27.9</v>
      </c>
      <c r="F6391" s="182">
        <f>Cartilha_GLOBAL!$F6391</f>
        <v>34.24</v>
      </c>
      <c r="G6391" s="108"/>
      <c r="H6391" s="107">
        <f t="shared" si="397"/>
        <v>0</v>
      </c>
      <c r="I6391" s="184">
        <f t="shared" si="398"/>
        <v>0</v>
      </c>
      <c r="J6391" s="142"/>
      <c r="K6391" s="228"/>
      <c r="L6391" s="7" t="str">
        <f t="shared" si="399"/>
        <v/>
      </c>
      <c r="M6391" s="7" t="str">
        <f t="shared" si="400"/>
        <v/>
      </c>
      <c r="N6391" s="7" t="str">
        <f>Cartilha_GLOBAL!N6391</f>
        <v/>
      </c>
      <c r="O6391" s="144"/>
      <c r="Q6391" s="151"/>
      <c r="R6391" s="152">
        <v>0</v>
      </c>
      <c r="T6391" s="153">
        <f>IF(Cartilha_GLOBAL!R6391=0,0,IF(Cartilha_GLOBAL!R6391&gt;0,"c","b"))</f>
        <v>0</v>
      </c>
    </row>
    <row r="6392" ht="12.75" hidden="1" spans="1:20">
      <c r="A6392" s="158">
        <f>Cartilha_GLOBAL!A6392</f>
        <v>100717</v>
      </c>
      <c r="B6392" s="100" t="str">
        <f>Cartilha_GLOBAL!B6392</f>
        <v>SINAPI</v>
      </c>
      <c r="C6392" s="104" t="str">
        <f>Cartilha_GLOBAL!C6392</f>
        <v>LIXAMENTO MANUAL EM SUPERFÍCIES METÁLICAS EM OBRA. AF_01/2020</v>
      </c>
      <c r="D6392" s="94" t="str">
        <f>Cartilha_GLOBAL!D6392</f>
        <v>M2</v>
      </c>
      <c r="E6392" s="105">
        <f>Cartilha_GLOBAL!$E6392</f>
        <v>11.55</v>
      </c>
      <c r="F6392" s="182">
        <f>Cartilha_GLOBAL!$F6392</f>
        <v>14.18</v>
      </c>
      <c r="G6392" s="108"/>
      <c r="H6392" s="107">
        <f t="shared" si="397"/>
        <v>0</v>
      </c>
      <c r="I6392" s="184">
        <f t="shared" si="398"/>
        <v>0</v>
      </c>
      <c r="J6392" s="142"/>
      <c r="K6392" s="228"/>
      <c r="L6392" s="7" t="str">
        <f t="shared" si="399"/>
        <v/>
      </c>
      <c r="M6392" s="7" t="str">
        <f t="shared" si="400"/>
        <v/>
      </c>
      <c r="N6392" s="7" t="str">
        <f>Cartilha_GLOBAL!N6392</f>
        <v/>
      </c>
      <c r="O6392" s="144"/>
      <c r="Q6392" s="151"/>
      <c r="R6392" s="152">
        <v>0</v>
      </c>
      <c r="T6392" s="153">
        <f>IF(Cartilha_GLOBAL!R6392=0,0,IF(Cartilha_GLOBAL!R6392&gt;0,"c","b"))</f>
        <v>0</v>
      </c>
    </row>
    <row r="6393" ht="12.75" hidden="1" spans="1:20">
      <c r="A6393" s="158">
        <f>Cartilha_GLOBAL!A6393</f>
        <v>100718</v>
      </c>
      <c r="B6393" s="100" t="str">
        <f>Cartilha_GLOBAL!B6393</f>
        <v>SINAPI</v>
      </c>
      <c r="C6393" s="104" t="str">
        <f>Cartilha_GLOBAL!C6393</f>
        <v>COLOCAÇÃO DE FITA PROTETORA PARA PINTURA. AF_01/2020</v>
      </c>
      <c r="D6393" s="94" t="str">
        <f>Cartilha_GLOBAL!D6393</f>
        <v>M</v>
      </c>
      <c r="E6393" s="105">
        <f>Cartilha_GLOBAL!$E6393</f>
        <v>1.55</v>
      </c>
      <c r="F6393" s="182">
        <f>Cartilha_GLOBAL!$F6393</f>
        <v>1.9</v>
      </c>
      <c r="G6393" s="108"/>
      <c r="H6393" s="107">
        <f t="shared" si="397"/>
        <v>0</v>
      </c>
      <c r="I6393" s="184">
        <f t="shared" si="398"/>
        <v>0</v>
      </c>
      <c r="J6393" s="142"/>
      <c r="K6393" s="228"/>
      <c r="L6393" s="7" t="str">
        <f t="shared" si="399"/>
        <v/>
      </c>
      <c r="M6393" s="7" t="str">
        <f t="shared" si="400"/>
        <v/>
      </c>
      <c r="N6393" s="7" t="str">
        <f>Cartilha_GLOBAL!N6393</f>
        <v/>
      </c>
      <c r="O6393" s="144"/>
      <c r="Q6393" s="151"/>
      <c r="R6393" s="152">
        <v>0</v>
      </c>
      <c r="T6393" s="153">
        <f>IF(Cartilha_GLOBAL!R6393=0,0,IF(Cartilha_GLOBAL!R6393&gt;0,"c","b"))</f>
        <v>0</v>
      </c>
    </row>
    <row r="6394" ht="12.75" hidden="1" spans="1:20">
      <c r="A6394" s="158">
        <f>Cartilha_GLOBAL!A6394</f>
        <v>88497</v>
      </c>
      <c r="B6394" s="100" t="str">
        <f>Cartilha_GLOBAL!B6394</f>
        <v>SINAPI</v>
      </c>
      <c r="C6394" s="104" t="str">
        <f>Cartilha_GLOBAL!C6394</f>
        <v>APLICAÇÃO E LIXAMENTO DE MASSA LÁTEX EM PAREDES, DUAS DEMÃOS. AF_06/2014</v>
      </c>
      <c r="D6394" s="94" t="str">
        <f>Cartilha_GLOBAL!D6394</f>
        <v>M2</v>
      </c>
      <c r="E6394" s="105">
        <f>Cartilha_GLOBAL!$E6394</f>
        <v>21.17</v>
      </c>
      <c r="F6394" s="182">
        <f>Cartilha_GLOBAL!$F6394</f>
        <v>25.98</v>
      </c>
      <c r="G6394" s="108"/>
      <c r="H6394" s="107">
        <f t="shared" si="397"/>
        <v>0</v>
      </c>
      <c r="I6394" s="184">
        <f t="shared" si="398"/>
        <v>0</v>
      </c>
      <c r="J6394" s="142"/>
      <c r="K6394" s="228"/>
      <c r="L6394" s="7" t="str">
        <f t="shared" si="399"/>
        <v/>
      </c>
      <c r="M6394" s="7" t="str">
        <f t="shared" si="400"/>
        <v/>
      </c>
      <c r="N6394" s="7" t="str">
        <f>Cartilha_GLOBAL!N6394</f>
        <v/>
      </c>
      <c r="O6394" s="144"/>
      <c r="Q6394" s="151"/>
      <c r="R6394" s="152">
        <v>0</v>
      </c>
      <c r="T6394" s="153">
        <f>IF(Cartilha_GLOBAL!R6394=0,0,IF(Cartilha_GLOBAL!R6394&gt;0,"c","b"))</f>
        <v>0</v>
      </c>
    </row>
    <row r="6395" ht="12.75" hidden="1" spans="1:20">
      <c r="A6395" s="158">
        <f>Cartilha_GLOBAL!A6395</f>
        <v>88495</v>
      </c>
      <c r="B6395" s="100" t="str">
        <f>Cartilha_GLOBAL!B6395</f>
        <v>SINAPI</v>
      </c>
      <c r="C6395" s="104" t="str">
        <f>Cartilha_GLOBAL!C6395</f>
        <v>APLICAÇÃO E LIXAMENTO DE MASSA LÁTEX EM PAREDES, UMA DEMÃO. AF_06/2014</v>
      </c>
      <c r="D6395" s="94" t="str">
        <f>Cartilha_GLOBAL!D6395</f>
        <v>M2</v>
      </c>
      <c r="E6395" s="105">
        <f>Cartilha_GLOBAL!$E6395</f>
        <v>15.26</v>
      </c>
      <c r="F6395" s="182">
        <f>Cartilha_GLOBAL!$F6395</f>
        <v>18.73</v>
      </c>
      <c r="G6395" s="108"/>
      <c r="H6395" s="107">
        <f t="shared" si="397"/>
        <v>0</v>
      </c>
      <c r="I6395" s="184">
        <f t="shared" si="398"/>
        <v>0</v>
      </c>
      <c r="J6395" s="142"/>
      <c r="K6395" s="228"/>
      <c r="L6395" s="7" t="str">
        <f t="shared" si="399"/>
        <v/>
      </c>
      <c r="M6395" s="7" t="str">
        <f t="shared" si="400"/>
        <v/>
      </c>
      <c r="N6395" s="7" t="str">
        <f>Cartilha_GLOBAL!N6395</f>
        <v/>
      </c>
      <c r="O6395" s="144"/>
      <c r="Q6395" s="151"/>
      <c r="R6395" s="152">
        <v>0</v>
      </c>
      <c r="T6395" s="153">
        <f>IF(Cartilha_GLOBAL!R6395=0,0,IF(Cartilha_GLOBAL!R6395&gt;0,"c","b"))</f>
        <v>0</v>
      </c>
    </row>
    <row r="6396" ht="12.75" hidden="1" spans="1:20">
      <c r="A6396" s="158">
        <f>Cartilha_GLOBAL!A6396</f>
        <v>88496</v>
      </c>
      <c r="B6396" s="100" t="str">
        <f>Cartilha_GLOBAL!B6396</f>
        <v>SINAPI</v>
      </c>
      <c r="C6396" s="104" t="str">
        <f>Cartilha_GLOBAL!C6396</f>
        <v>APLICAÇÃO E LIXAMENTO DE MASSA LÁTEX EM TETO, DUAS DEMÃOS. AF_06/2014</v>
      </c>
      <c r="D6396" s="94" t="str">
        <f>Cartilha_GLOBAL!D6396</f>
        <v>M2</v>
      </c>
      <c r="E6396" s="105">
        <f>Cartilha_GLOBAL!$E6396</f>
        <v>36.66</v>
      </c>
      <c r="F6396" s="182">
        <f>Cartilha_GLOBAL!$F6396</f>
        <v>45</v>
      </c>
      <c r="G6396" s="108"/>
      <c r="H6396" s="107">
        <f t="shared" si="397"/>
        <v>0</v>
      </c>
      <c r="I6396" s="184">
        <f t="shared" si="398"/>
        <v>0</v>
      </c>
      <c r="J6396" s="142"/>
      <c r="K6396" s="228"/>
      <c r="L6396" s="7" t="str">
        <f t="shared" si="399"/>
        <v/>
      </c>
      <c r="M6396" s="7" t="str">
        <f t="shared" si="400"/>
        <v/>
      </c>
      <c r="N6396" s="7" t="str">
        <f>Cartilha_GLOBAL!N6396</f>
        <v/>
      </c>
      <c r="O6396" s="144"/>
      <c r="Q6396" s="151"/>
      <c r="R6396" s="152">
        <v>0</v>
      </c>
      <c r="T6396" s="153">
        <f>IF(Cartilha_GLOBAL!R6396=0,0,IF(Cartilha_GLOBAL!R6396&gt;0,"c","b"))</f>
        <v>0</v>
      </c>
    </row>
    <row r="6397" ht="12.75" hidden="1" spans="1:20">
      <c r="A6397" s="158">
        <f>Cartilha_GLOBAL!A6397</f>
        <v>88494</v>
      </c>
      <c r="B6397" s="100" t="str">
        <f>Cartilha_GLOBAL!B6397</f>
        <v>SINAPI</v>
      </c>
      <c r="C6397" s="104" t="str">
        <f>Cartilha_GLOBAL!C6397</f>
        <v>APLICAÇÃO E LIXAMENTO DE MASSA LÁTEX EM TETO, UMA DEMÃO. AF_06/2014</v>
      </c>
      <c r="D6397" s="94" t="str">
        <f>Cartilha_GLOBAL!D6397</f>
        <v>M2</v>
      </c>
      <c r="E6397" s="105">
        <f>Cartilha_GLOBAL!$E6397</f>
        <v>26.85</v>
      </c>
      <c r="F6397" s="182">
        <f>Cartilha_GLOBAL!$F6397</f>
        <v>32.96</v>
      </c>
      <c r="G6397" s="108"/>
      <c r="H6397" s="107">
        <f t="shared" si="397"/>
        <v>0</v>
      </c>
      <c r="I6397" s="184">
        <f t="shared" si="398"/>
        <v>0</v>
      </c>
      <c r="J6397" s="142"/>
      <c r="K6397" s="145"/>
      <c r="L6397" s="7" t="str">
        <f t="shared" si="399"/>
        <v/>
      </c>
      <c r="M6397" s="7" t="str">
        <f t="shared" si="400"/>
        <v/>
      </c>
      <c r="N6397" s="7" t="str">
        <f>Cartilha_GLOBAL!N6397</f>
        <v/>
      </c>
      <c r="O6397" s="144"/>
      <c r="Q6397" s="151"/>
      <c r="R6397" s="152">
        <v>0</v>
      </c>
      <c r="T6397" s="153">
        <f>IF(Cartilha_GLOBAL!R6397=0,0,IF(Cartilha_GLOBAL!R6397&gt;0,"c","b"))</f>
        <v>0</v>
      </c>
    </row>
    <row r="6398" ht="12.75" hidden="1" spans="1:20">
      <c r="A6398" s="154" t="str">
        <f>Cartilha_GLOBAL!A6398</f>
        <v>10.4.3</v>
      </c>
      <c r="B6398" s="100">
        <f>Cartilha_GLOBAL!B6398</f>
        <v>0</v>
      </c>
      <c r="C6398" s="161" t="str">
        <f>Cartilha_GLOBAL!C6398</f>
        <v>MASSA ÚNICA</v>
      </c>
      <c r="D6398" s="94">
        <f>Cartilha_GLOBAL!D6398</f>
        <v>0</v>
      </c>
      <c r="E6398" s="105">
        <f>Cartilha_GLOBAL!$E6398</f>
        <v>0</v>
      </c>
      <c r="F6398" s="182">
        <f>Cartilha_GLOBAL!$F6398</f>
        <v>0</v>
      </c>
      <c r="G6398" s="187"/>
      <c r="H6398" s="187">
        <f t="shared" si="397"/>
        <v>0</v>
      </c>
      <c r="I6398" s="188">
        <f t="shared" si="398"/>
        <v>0</v>
      </c>
      <c r="J6398" s="142"/>
      <c r="K6398" s="145" t="str">
        <f>IF(SUM(I6399:I6421)&gt;0,"xx","")</f>
        <v/>
      </c>
      <c r="L6398" s="7" t="str">
        <f t="shared" si="399"/>
        <v/>
      </c>
      <c r="M6398" s="7" t="str">
        <f t="shared" si="400"/>
        <v/>
      </c>
      <c r="N6398" s="7" t="str">
        <f>Cartilha_GLOBAL!N6398</f>
        <v/>
      </c>
      <c r="O6398" s="144"/>
      <c r="Q6398" s="151"/>
      <c r="R6398" s="152">
        <v>0</v>
      </c>
      <c r="T6398" s="153">
        <f>IF(Cartilha_GLOBAL!R6398=0,0,IF(Cartilha_GLOBAL!R6398&gt;0,"c","b"))</f>
        <v>0</v>
      </c>
    </row>
    <row r="6399" ht="22.5" hidden="1" spans="1:20">
      <c r="A6399" s="158">
        <f>Cartilha_GLOBAL!A6399</f>
        <v>102201</v>
      </c>
      <c r="B6399" s="100" t="str">
        <f>Cartilha_GLOBAL!B6399</f>
        <v>SINAPI</v>
      </c>
      <c r="C6399" s="104" t="str">
        <f>Cartilha_GLOBAL!C6399</f>
        <v>APLICAÇÃO MASSA ACRÍLICA PARA MADEIRA, PARA PINTURA COM TINTA DE ACABAMENTO (PIGMENTADA). AF_01/2021</v>
      </c>
      <c r="D6399" s="94" t="str">
        <f>Cartilha_GLOBAL!D6399</f>
        <v>M2</v>
      </c>
      <c r="E6399" s="105">
        <f>Cartilha_GLOBAL!$E6399</f>
        <v>23.5</v>
      </c>
      <c r="F6399" s="182">
        <f>Cartilha_GLOBAL!$F6399</f>
        <v>28.84</v>
      </c>
      <c r="G6399" s="108"/>
      <c r="H6399" s="107">
        <f t="shared" si="397"/>
        <v>0</v>
      </c>
      <c r="I6399" s="184">
        <f t="shared" si="398"/>
        <v>0</v>
      </c>
      <c r="J6399" s="142"/>
      <c r="K6399" s="228"/>
      <c r="L6399" s="7" t="str">
        <f t="shared" si="399"/>
        <v/>
      </c>
      <c r="M6399" s="7" t="str">
        <f t="shared" si="400"/>
        <v/>
      </c>
      <c r="N6399" s="7" t="str">
        <f>Cartilha_GLOBAL!N6399</f>
        <v/>
      </c>
      <c r="O6399" s="144"/>
      <c r="Q6399" s="151"/>
      <c r="R6399" s="152">
        <v>0</v>
      </c>
      <c r="T6399" s="153">
        <f>IF(Cartilha_GLOBAL!R6399=0,0,IF(Cartilha_GLOBAL!R6399&gt;0,"c","b"))</f>
        <v>0</v>
      </c>
    </row>
    <row r="6400" ht="22.5" hidden="1" spans="1:20">
      <c r="A6400" s="158">
        <f>Cartilha_GLOBAL!A6400</f>
        <v>96126</v>
      </c>
      <c r="B6400" s="100" t="str">
        <f>Cartilha_GLOBAL!B6400</f>
        <v>SINAPI</v>
      </c>
      <c r="C6400" s="104" t="str">
        <f>Cartilha_GLOBAL!C6400</f>
        <v>APLICAÇÃO MANUAL DE MASSA ACRÍLICA EM PANOS DE FACHADA COM PRESENÇA DE VÃOS, DE EDIFÍCIOS DE MÚLTIPLOS PAVIMENTOS, UMA DEMÃO. AF_05/2017</v>
      </c>
      <c r="D6400" s="94" t="str">
        <f>Cartilha_GLOBAL!D6400</f>
        <v>M2</v>
      </c>
      <c r="E6400" s="105">
        <f>Cartilha_GLOBAL!$E6400</f>
        <v>24.75</v>
      </c>
      <c r="F6400" s="182">
        <f>Cartilha_GLOBAL!$F6400</f>
        <v>30.38</v>
      </c>
      <c r="G6400" s="108"/>
      <c r="H6400" s="107">
        <f t="shared" si="397"/>
        <v>0</v>
      </c>
      <c r="I6400" s="184">
        <f t="shared" si="398"/>
        <v>0</v>
      </c>
      <c r="J6400" s="142"/>
      <c r="K6400" s="145"/>
      <c r="L6400" s="7" t="str">
        <f t="shared" si="399"/>
        <v/>
      </c>
      <c r="M6400" s="7" t="str">
        <f t="shared" si="400"/>
        <v/>
      </c>
      <c r="N6400" s="7" t="str">
        <f>Cartilha_GLOBAL!N6400</f>
        <v/>
      </c>
      <c r="O6400" s="144"/>
      <c r="Q6400" s="151"/>
      <c r="R6400" s="152">
        <v>0</v>
      </c>
      <c r="T6400" s="153">
        <f>IF(Cartilha_GLOBAL!R6400=0,0,IF(Cartilha_GLOBAL!R6400&gt;0,"c","b"))</f>
        <v>0</v>
      </c>
    </row>
    <row r="6401" ht="22.5" hidden="1" spans="1:20">
      <c r="A6401" s="158">
        <f>Cartilha_GLOBAL!A6401</f>
        <v>96127</v>
      </c>
      <c r="B6401" s="100" t="str">
        <f>Cartilha_GLOBAL!B6401</f>
        <v>SINAPI</v>
      </c>
      <c r="C6401" s="104" t="str">
        <f>Cartilha_GLOBAL!C6401</f>
        <v>APLICAÇÃO MANUAL DE MASSA ACRÍLICA EM PANOS DE FACHADA SEM PRESENÇA DE VÃOS, DE EDIFÍCIOS DE MÚLTIPLOS PAVIMENTOS, UMA DEMÃO. AF_05/2017</v>
      </c>
      <c r="D6401" s="94" t="str">
        <f>Cartilha_GLOBAL!D6401</f>
        <v>M2</v>
      </c>
      <c r="E6401" s="105">
        <f>Cartilha_GLOBAL!$E6401</f>
        <v>19.34</v>
      </c>
      <c r="F6401" s="182">
        <f>Cartilha_GLOBAL!$F6401</f>
        <v>23.74</v>
      </c>
      <c r="G6401" s="108"/>
      <c r="H6401" s="107">
        <f t="shared" si="397"/>
        <v>0</v>
      </c>
      <c r="I6401" s="184">
        <f t="shared" si="398"/>
        <v>0</v>
      </c>
      <c r="J6401" s="142"/>
      <c r="K6401" s="228"/>
      <c r="L6401" s="7" t="str">
        <f t="shared" si="399"/>
        <v/>
      </c>
      <c r="M6401" s="7" t="str">
        <f t="shared" si="400"/>
        <v/>
      </c>
      <c r="N6401" s="7" t="str">
        <f>Cartilha_GLOBAL!N6401</f>
        <v/>
      </c>
      <c r="O6401" s="144"/>
      <c r="Q6401" s="151"/>
      <c r="R6401" s="152">
        <v>0</v>
      </c>
      <c r="T6401" s="153">
        <f>IF(Cartilha_GLOBAL!R6401=0,0,IF(Cartilha_GLOBAL!R6401&gt;0,"c","b"))</f>
        <v>0</v>
      </c>
    </row>
    <row r="6402" ht="22.5" hidden="1" spans="1:20">
      <c r="A6402" s="158">
        <f>Cartilha_GLOBAL!A6402</f>
        <v>96128</v>
      </c>
      <c r="B6402" s="100" t="str">
        <f>Cartilha_GLOBAL!B6402</f>
        <v>SINAPI</v>
      </c>
      <c r="C6402" s="104" t="str">
        <f>Cartilha_GLOBAL!C6402</f>
        <v>APLICAÇÃO MANUAL DE MASSA ACRÍLICA EM SUPERFÍCIES EXTERNAS DE SACADA DE EDIFÍCIOS DE MÚLTIPLOS PAVIMENTOS, UMA DEMÃO. AF_05/2017</v>
      </c>
      <c r="D6402" s="94" t="str">
        <f>Cartilha_GLOBAL!D6402</f>
        <v>M2</v>
      </c>
      <c r="E6402" s="105">
        <f>Cartilha_GLOBAL!$E6402</f>
        <v>35.7</v>
      </c>
      <c r="F6402" s="182">
        <f>Cartilha_GLOBAL!$F6402</f>
        <v>43.82</v>
      </c>
      <c r="G6402" s="108"/>
      <c r="H6402" s="107">
        <f t="shared" si="397"/>
        <v>0</v>
      </c>
      <c r="I6402" s="184">
        <f t="shared" si="398"/>
        <v>0</v>
      </c>
      <c r="J6402" s="142"/>
      <c r="K6402" s="228"/>
      <c r="L6402" s="7" t="str">
        <f t="shared" si="399"/>
        <v/>
      </c>
      <c r="M6402" s="7" t="str">
        <f t="shared" si="400"/>
        <v/>
      </c>
      <c r="N6402" s="7" t="str">
        <f>Cartilha_GLOBAL!N6402</f>
        <v/>
      </c>
      <c r="O6402" s="144"/>
      <c r="Q6402" s="151"/>
      <c r="R6402" s="152">
        <v>0</v>
      </c>
      <c r="T6402" s="153">
        <f>IF(Cartilha_GLOBAL!R6402=0,0,IF(Cartilha_GLOBAL!R6402&gt;0,"c","b"))</f>
        <v>0</v>
      </c>
    </row>
    <row r="6403" ht="22.5" hidden="1" spans="1:20">
      <c r="A6403" s="158">
        <f>Cartilha_GLOBAL!A6403</f>
        <v>96129</v>
      </c>
      <c r="B6403" s="100" t="str">
        <f>Cartilha_GLOBAL!B6403</f>
        <v>SINAPI</v>
      </c>
      <c r="C6403" s="104" t="str">
        <f>Cartilha_GLOBAL!C6403</f>
        <v>APLICAÇÃO MANUAL DE MASSA ACRÍLICA EM SUPERFÍCIES INTERNAS DE SACADA DE EDIFÍCIOS DE MÚLTIPLOS PAVIMENTOS, UMA DEMÃO. AF_05/2017</v>
      </c>
      <c r="D6403" s="94" t="str">
        <f>Cartilha_GLOBAL!D6403</f>
        <v>M2</v>
      </c>
      <c r="E6403" s="105">
        <f>Cartilha_GLOBAL!$E6403</f>
        <v>39.19</v>
      </c>
      <c r="F6403" s="182">
        <f>Cartilha_GLOBAL!$F6403</f>
        <v>48.1</v>
      </c>
      <c r="G6403" s="108"/>
      <c r="H6403" s="107">
        <f t="shared" si="397"/>
        <v>0</v>
      </c>
      <c r="I6403" s="184">
        <f t="shared" si="398"/>
        <v>0</v>
      </c>
      <c r="J6403" s="142"/>
      <c r="K6403" s="228"/>
      <c r="L6403" s="7" t="str">
        <f t="shared" si="399"/>
        <v/>
      </c>
      <c r="M6403" s="7" t="str">
        <f t="shared" si="400"/>
        <v/>
      </c>
      <c r="N6403" s="7" t="str">
        <f>Cartilha_GLOBAL!N6403</f>
        <v/>
      </c>
      <c r="O6403" s="144"/>
      <c r="Q6403" s="151"/>
      <c r="R6403" s="152">
        <v>0</v>
      </c>
      <c r="T6403" s="153">
        <f>IF(Cartilha_GLOBAL!R6403=0,0,IF(Cartilha_GLOBAL!R6403&gt;0,"c","b"))</f>
        <v>0</v>
      </c>
    </row>
    <row r="6404" ht="12.75" hidden="1" spans="1:20">
      <c r="A6404" s="158">
        <f>Cartilha_GLOBAL!A6404</f>
        <v>96130</v>
      </c>
      <c r="B6404" s="100" t="str">
        <f>Cartilha_GLOBAL!B6404</f>
        <v>SINAPI</v>
      </c>
      <c r="C6404" s="104" t="str">
        <f>Cartilha_GLOBAL!C6404</f>
        <v>APLICAÇÃO MANUAL DE MASSA ACRÍLICA EM PAREDES EXTERNAS DE CASAS, UMA DEMÃO. AF_05/2017</v>
      </c>
      <c r="D6404" s="94" t="str">
        <f>Cartilha_GLOBAL!D6404</f>
        <v>M2</v>
      </c>
      <c r="E6404" s="105">
        <f>Cartilha_GLOBAL!$E6404</f>
        <v>26.45</v>
      </c>
      <c r="F6404" s="182">
        <f>Cartilha_GLOBAL!$F6404</f>
        <v>32.46</v>
      </c>
      <c r="G6404" s="108"/>
      <c r="H6404" s="107">
        <f t="shared" si="397"/>
        <v>0</v>
      </c>
      <c r="I6404" s="184">
        <f t="shared" si="398"/>
        <v>0</v>
      </c>
      <c r="J6404" s="142"/>
      <c r="K6404" s="228"/>
      <c r="L6404" s="7" t="str">
        <f t="shared" si="399"/>
        <v/>
      </c>
      <c r="M6404" s="7" t="str">
        <f t="shared" si="400"/>
        <v/>
      </c>
      <c r="N6404" s="7" t="str">
        <f>Cartilha_GLOBAL!N6404</f>
        <v/>
      </c>
      <c r="O6404" s="144"/>
      <c r="Q6404" s="151"/>
      <c r="R6404" s="152">
        <v>0</v>
      </c>
      <c r="T6404" s="153">
        <f>IF(Cartilha_GLOBAL!R6404=0,0,IF(Cartilha_GLOBAL!R6404&gt;0,"c","b"))</f>
        <v>0</v>
      </c>
    </row>
    <row r="6405" ht="22.5" hidden="1" spans="1:20">
      <c r="A6405" s="158">
        <f>Cartilha_GLOBAL!A6405</f>
        <v>96131</v>
      </c>
      <c r="B6405" s="100" t="str">
        <f>Cartilha_GLOBAL!B6405</f>
        <v>SINAPI</v>
      </c>
      <c r="C6405" s="104" t="str">
        <f>Cartilha_GLOBAL!C6405</f>
        <v>APLICAÇÃO MANUAL DE MASSA ACRÍLICA EM PANOS DE FACHADA COM PRESENÇA DE VÃOS, DE EDIFÍCIOS DE MÚLTIPLOS PAVIMENTOS, DUAS DEMÃOS. AF_05/2017</v>
      </c>
      <c r="D6405" s="94" t="str">
        <f>Cartilha_GLOBAL!D6405</f>
        <v>M2</v>
      </c>
      <c r="E6405" s="105">
        <f>Cartilha_GLOBAL!$E6405</f>
        <v>34.41</v>
      </c>
      <c r="F6405" s="182">
        <f>Cartilha_GLOBAL!$F6405</f>
        <v>42.23</v>
      </c>
      <c r="G6405" s="108"/>
      <c r="H6405" s="107">
        <f t="shared" si="397"/>
        <v>0</v>
      </c>
      <c r="I6405" s="184">
        <f t="shared" si="398"/>
        <v>0</v>
      </c>
      <c r="J6405" s="142"/>
      <c r="K6405" s="228"/>
      <c r="L6405" s="7" t="str">
        <f t="shared" si="399"/>
        <v/>
      </c>
      <c r="M6405" s="7" t="str">
        <f t="shared" si="400"/>
        <v/>
      </c>
      <c r="N6405" s="7" t="str">
        <f>Cartilha_GLOBAL!N6405</f>
        <v/>
      </c>
      <c r="O6405" s="144"/>
      <c r="Q6405" s="151"/>
      <c r="R6405" s="152">
        <v>0</v>
      </c>
      <c r="T6405" s="153">
        <f>IF(Cartilha_GLOBAL!R6405=0,0,IF(Cartilha_GLOBAL!R6405&gt;0,"c","b"))</f>
        <v>0</v>
      </c>
    </row>
    <row r="6406" ht="22.5" hidden="1" spans="1:20">
      <c r="A6406" s="158">
        <f>Cartilha_GLOBAL!A6406</f>
        <v>96132</v>
      </c>
      <c r="B6406" s="100" t="str">
        <f>Cartilha_GLOBAL!B6406</f>
        <v>SINAPI</v>
      </c>
      <c r="C6406" s="104" t="str">
        <f>Cartilha_GLOBAL!C6406</f>
        <v>APLICAÇÃO MANUAL DE MASSA ACRÍLICA EM PANOS DE FACHADA SEM PRESENÇA DE VÃOS, DE EDIFÍCIOS DE MÚLTIPLOS PAVIMENTOS, DUAS DEMÃOS. AF_05/2017</v>
      </c>
      <c r="D6406" s="94" t="str">
        <f>Cartilha_GLOBAL!D6406</f>
        <v>M2</v>
      </c>
      <c r="E6406" s="105">
        <f>Cartilha_GLOBAL!$E6406</f>
        <v>27.2</v>
      </c>
      <c r="F6406" s="182">
        <f>Cartilha_GLOBAL!$F6406</f>
        <v>33.39</v>
      </c>
      <c r="G6406" s="108"/>
      <c r="H6406" s="107">
        <f t="shared" si="397"/>
        <v>0</v>
      </c>
      <c r="I6406" s="184">
        <f t="shared" si="398"/>
        <v>0</v>
      </c>
      <c r="J6406" s="142"/>
      <c r="K6406" s="228"/>
      <c r="L6406" s="7" t="str">
        <f t="shared" si="399"/>
        <v/>
      </c>
      <c r="M6406" s="7" t="str">
        <f t="shared" si="400"/>
        <v/>
      </c>
      <c r="N6406" s="7" t="str">
        <f>Cartilha_GLOBAL!N6406</f>
        <v/>
      </c>
      <c r="O6406" s="144"/>
      <c r="Q6406" s="151"/>
      <c r="R6406" s="152">
        <v>0</v>
      </c>
      <c r="T6406" s="153">
        <f>IF(Cartilha_GLOBAL!R6406=0,0,IF(Cartilha_GLOBAL!R6406&gt;0,"c","b"))</f>
        <v>0</v>
      </c>
    </row>
    <row r="6407" ht="22.5" hidden="1" spans="1:20">
      <c r="A6407" s="158">
        <f>Cartilha_GLOBAL!A6407</f>
        <v>96133</v>
      </c>
      <c r="B6407" s="100" t="str">
        <f>Cartilha_GLOBAL!B6407</f>
        <v>SINAPI</v>
      </c>
      <c r="C6407" s="104" t="str">
        <f>Cartilha_GLOBAL!C6407</f>
        <v>APLICAÇÃO MANUAL DE MASSA ACRÍLICA EM SUPERFÍCIES EXTERNAS DE SACADA DE EDIFÍCIOS DE MÚLTIPLOS PAVIMENTOS, DUAS DEMÃOS. AF_05/2017</v>
      </c>
      <c r="D6407" s="94" t="str">
        <f>Cartilha_GLOBAL!D6407</f>
        <v>M2</v>
      </c>
      <c r="E6407" s="105">
        <f>Cartilha_GLOBAL!$E6407</f>
        <v>48.98</v>
      </c>
      <c r="F6407" s="182">
        <f>Cartilha_GLOBAL!$F6407</f>
        <v>60.12</v>
      </c>
      <c r="G6407" s="108"/>
      <c r="H6407" s="107">
        <f t="shared" si="397"/>
        <v>0</v>
      </c>
      <c r="I6407" s="184">
        <f t="shared" si="398"/>
        <v>0</v>
      </c>
      <c r="J6407" s="142"/>
      <c r="K6407" s="228"/>
      <c r="L6407" s="7" t="str">
        <f t="shared" si="399"/>
        <v/>
      </c>
      <c r="M6407" s="7" t="str">
        <f t="shared" si="400"/>
        <v/>
      </c>
      <c r="N6407" s="7" t="str">
        <f>Cartilha_GLOBAL!N6407</f>
        <v/>
      </c>
      <c r="O6407" s="144"/>
      <c r="Q6407" s="151"/>
      <c r="R6407" s="152">
        <v>0</v>
      </c>
      <c r="T6407" s="153">
        <f>IF(Cartilha_GLOBAL!R6407=0,0,IF(Cartilha_GLOBAL!R6407&gt;0,"c","b"))</f>
        <v>0</v>
      </c>
    </row>
    <row r="6408" ht="22.5" hidden="1" spans="1:20">
      <c r="A6408" s="158">
        <f>Cartilha_GLOBAL!A6408</f>
        <v>96134</v>
      </c>
      <c r="B6408" s="100" t="str">
        <f>Cartilha_GLOBAL!B6408</f>
        <v>SINAPI</v>
      </c>
      <c r="C6408" s="104" t="str">
        <f>Cartilha_GLOBAL!C6408</f>
        <v>APLICAÇÃO MANUAL DE MASSA ACRÍLICA EM SUPERFÍCIES INTERNAS DE SACADA DE EDIFÍCIOS DE MÚLTIPLOS PAVIMENTOS, DUAS DEMÃOS. AF_05/2017</v>
      </c>
      <c r="D6408" s="94" t="str">
        <f>Cartilha_GLOBAL!D6408</f>
        <v>M2</v>
      </c>
      <c r="E6408" s="105">
        <f>Cartilha_GLOBAL!$E6408</f>
        <v>53.61</v>
      </c>
      <c r="F6408" s="182">
        <f>Cartilha_GLOBAL!$F6408</f>
        <v>65.8</v>
      </c>
      <c r="G6408" s="108"/>
      <c r="H6408" s="107">
        <f t="shared" si="397"/>
        <v>0</v>
      </c>
      <c r="I6408" s="184">
        <f t="shared" si="398"/>
        <v>0</v>
      </c>
      <c r="J6408" s="142"/>
      <c r="K6408" s="228"/>
      <c r="L6408" s="7" t="str">
        <f t="shared" si="399"/>
        <v/>
      </c>
      <c r="M6408" s="7" t="str">
        <f t="shared" si="400"/>
        <v/>
      </c>
      <c r="N6408" s="7" t="str">
        <f>Cartilha_GLOBAL!N6408</f>
        <v/>
      </c>
      <c r="O6408" s="144"/>
      <c r="Q6408" s="151"/>
      <c r="R6408" s="152">
        <v>0</v>
      </c>
      <c r="T6408" s="153">
        <f>IF(Cartilha_GLOBAL!R6408=0,0,IF(Cartilha_GLOBAL!R6408&gt;0,"c","b"))</f>
        <v>0</v>
      </c>
    </row>
    <row r="6409" ht="22.5" hidden="1" spans="1:20">
      <c r="A6409" s="158">
        <f>Cartilha_GLOBAL!A6409</f>
        <v>96135</v>
      </c>
      <c r="B6409" s="100" t="str">
        <f>Cartilha_GLOBAL!B6409</f>
        <v>SINAPI</v>
      </c>
      <c r="C6409" s="104" t="str">
        <f>Cartilha_GLOBAL!C6409</f>
        <v>APLICAÇÃO MANUAL DE MASSA ACRÍLICA EM PAREDES EXTERNAS DE CASAS, DUAS DEMÃOS. AF_05/2017</v>
      </c>
      <c r="D6409" s="94" t="str">
        <f>Cartilha_GLOBAL!D6409</f>
        <v>M2</v>
      </c>
      <c r="E6409" s="105">
        <f>Cartilha_GLOBAL!$E6409</f>
        <v>36.71</v>
      </c>
      <c r="F6409" s="182">
        <f>Cartilha_GLOBAL!$F6409</f>
        <v>45.06</v>
      </c>
      <c r="G6409" s="108"/>
      <c r="H6409" s="107">
        <f t="shared" si="397"/>
        <v>0</v>
      </c>
      <c r="I6409" s="184">
        <f t="shared" si="398"/>
        <v>0</v>
      </c>
      <c r="J6409" s="142"/>
      <c r="K6409" s="228"/>
      <c r="L6409" s="7" t="str">
        <f t="shared" si="399"/>
        <v/>
      </c>
      <c r="M6409" s="7" t="str">
        <f t="shared" si="400"/>
        <v/>
      </c>
      <c r="N6409" s="7" t="str">
        <f>Cartilha_GLOBAL!N6409</f>
        <v/>
      </c>
      <c r="O6409" s="144"/>
      <c r="Q6409" s="151"/>
      <c r="R6409" s="152">
        <v>0</v>
      </c>
      <c r="T6409" s="153">
        <f>IF(Cartilha_GLOBAL!R6409=0,0,IF(Cartilha_GLOBAL!R6409&gt;0,"c","b"))</f>
        <v>0</v>
      </c>
    </row>
    <row r="6410" ht="33.75" hidden="1" spans="1:20">
      <c r="A6410" s="158">
        <f>Cartilha_GLOBAL!A6410</f>
        <v>87529</v>
      </c>
      <c r="B6410" s="100" t="str">
        <f>Cartilha_GLOBAL!B6410</f>
        <v>SINAPI</v>
      </c>
      <c r="C6410" s="104" t="str">
        <f>Cartilha_GLOBAL!C6410</f>
        <v>MASSA ÚNICA, PARA RECEBIMENTO DE PINTURA, EM ARGAMASSA TRAÇO 1:2:8, PREPARO MECÂNICO COM BETONEIRA 400L, APLICADA MANUALMENTE EM FACES INTERNAS DE PAREDES, ESPESSURA DE 20MM, COM EXECUÇÃO DE TALISCAS. AF_06/2014</v>
      </c>
      <c r="D6410" s="94" t="str">
        <f>Cartilha_GLOBAL!D6410</f>
        <v>M2</v>
      </c>
      <c r="E6410" s="105">
        <f>Cartilha_GLOBAL!$E6410</f>
        <v>37.72</v>
      </c>
      <c r="F6410" s="182">
        <f>Cartilha_GLOBAL!$F6410</f>
        <v>46.3</v>
      </c>
      <c r="G6410" s="108"/>
      <c r="H6410" s="107">
        <f t="shared" si="397"/>
        <v>0</v>
      </c>
      <c r="I6410" s="184">
        <f t="shared" si="398"/>
        <v>0</v>
      </c>
      <c r="J6410" s="142"/>
      <c r="K6410" s="228"/>
      <c r="L6410" s="7" t="str">
        <f t="shared" si="399"/>
        <v/>
      </c>
      <c r="M6410" s="7" t="str">
        <f t="shared" si="400"/>
        <v/>
      </c>
      <c r="N6410" s="7" t="str">
        <f>Cartilha_GLOBAL!N6410</f>
        <v/>
      </c>
      <c r="O6410" s="144"/>
      <c r="Q6410" s="151"/>
      <c r="R6410" s="152">
        <v>0</v>
      </c>
      <c r="T6410" s="153">
        <f>IF(Cartilha_GLOBAL!R6410=0,0,IF(Cartilha_GLOBAL!R6410&gt;0,"c","b"))</f>
        <v>0</v>
      </c>
    </row>
    <row r="6411" ht="33.75" hidden="1" spans="1:20">
      <c r="A6411" s="158">
        <f>Cartilha_GLOBAL!A6411</f>
        <v>87530</v>
      </c>
      <c r="B6411" s="100" t="str">
        <f>Cartilha_GLOBAL!B6411</f>
        <v>SINAPI</v>
      </c>
      <c r="C6411" s="104" t="str">
        <f>Cartilha_GLOBAL!C6411</f>
        <v>MASSA ÚNICA, PARA RECEBIMENTO DE PINTURA, EM ARGAMASSA TRAÇO 1:2:8, PREPARO MANUAL, APLICADA MANUALMENTE EM FACES INTERNAS DE PAREDES, ESPESSURA DE 20MM, COM EXECUÇÃO DE TALISCAS. AF_06/2014</v>
      </c>
      <c r="D6411" s="94" t="str">
        <f>Cartilha_GLOBAL!D6411</f>
        <v>M2</v>
      </c>
      <c r="E6411" s="105">
        <f>Cartilha_GLOBAL!$E6411</f>
        <v>43.7</v>
      </c>
      <c r="F6411" s="182">
        <f>Cartilha_GLOBAL!$F6411</f>
        <v>53.64</v>
      </c>
      <c r="G6411" s="108"/>
      <c r="H6411" s="107">
        <f t="shared" si="397"/>
        <v>0</v>
      </c>
      <c r="I6411" s="184">
        <f t="shared" si="398"/>
        <v>0</v>
      </c>
      <c r="J6411" s="142"/>
      <c r="K6411" s="228"/>
      <c r="L6411" s="7" t="str">
        <f t="shared" si="399"/>
        <v/>
      </c>
      <c r="M6411" s="7" t="str">
        <f t="shared" si="400"/>
        <v/>
      </c>
      <c r="N6411" s="7" t="str">
        <f>Cartilha_GLOBAL!N6411</f>
        <v/>
      </c>
      <c r="O6411" s="144"/>
      <c r="Q6411" s="151"/>
      <c r="R6411" s="152">
        <v>0</v>
      </c>
      <c r="T6411" s="153">
        <f>IF(Cartilha_GLOBAL!R6411=0,0,IF(Cartilha_GLOBAL!R6411&gt;0,"c","b"))</f>
        <v>0</v>
      </c>
    </row>
    <row r="6412" ht="33.75" hidden="1" spans="1:20">
      <c r="A6412" s="158">
        <f>Cartilha_GLOBAL!A6412</f>
        <v>87538</v>
      </c>
      <c r="B6412" s="100" t="str">
        <f>Cartilha_GLOBAL!B6412</f>
        <v>SINAPI</v>
      </c>
      <c r="C6412" s="104" t="str">
        <f>Cartilha_GLOBAL!C6412</f>
        <v>MASSA ÚNICA, PARA RECEBIMENTO DE PINTURA, EM ARGAMASSA INDUSTRIALIZADA, PREPARO MECÂNICO, APLICADO COM EQUIPAMENTO DE MISTURA E PROJEÇÃO DE 1,5 M3/H DE ARGAMASSA EM FACES INTERNAS DE PAREDES, ESPESSURA DE 20MM, COM EXECUÇÃO DE TALISCAS. AF_06/2014</v>
      </c>
      <c r="D6412" s="94" t="str">
        <f>Cartilha_GLOBAL!D6412</f>
        <v>M2</v>
      </c>
      <c r="E6412" s="105">
        <f>Cartilha_GLOBAL!$E6412</f>
        <v>75.46</v>
      </c>
      <c r="F6412" s="182">
        <f>Cartilha_GLOBAL!$F6412</f>
        <v>92.62</v>
      </c>
      <c r="G6412" s="108"/>
      <c r="H6412" s="107">
        <f t="shared" si="397"/>
        <v>0</v>
      </c>
      <c r="I6412" s="184">
        <f t="shared" si="398"/>
        <v>0</v>
      </c>
      <c r="J6412" s="142"/>
      <c r="K6412" s="228"/>
      <c r="L6412" s="7" t="str">
        <f t="shared" si="399"/>
        <v/>
      </c>
      <c r="M6412" s="7" t="str">
        <f t="shared" si="400"/>
        <v/>
      </c>
      <c r="N6412" s="7" t="str">
        <f>Cartilha_GLOBAL!N6412</f>
        <v/>
      </c>
      <c r="O6412" s="144"/>
      <c r="Q6412" s="151"/>
      <c r="R6412" s="152">
        <v>0</v>
      </c>
      <c r="T6412" s="153">
        <f>IF(Cartilha_GLOBAL!R6412=0,0,IF(Cartilha_GLOBAL!R6412&gt;0,"c","b"))</f>
        <v>0</v>
      </c>
    </row>
    <row r="6413" ht="33.75" hidden="1" spans="1:20">
      <c r="A6413" s="158">
        <f>Cartilha_GLOBAL!A6413</f>
        <v>87543</v>
      </c>
      <c r="B6413" s="100" t="str">
        <f>Cartilha_GLOBAL!B6413</f>
        <v>SINAPI</v>
      </c>
      <c r="C6413" s="104" t="str">
        <f>Cartilha_GLOBAL!C6413</f>
        <v>MASSA ÚNICA, PARA RECEBIMENTO DE PINTURA OU CERÂMICA, ARGAMASSA INDUSTRIALIZADA, PREPARO MECÂNICO, APLICADO COM EQUIPAMENTO DE MISTURA E PROJEÇÃO DE 1,5 M3/H EM FACES INTERNAS DE PAREDES, ESPESSURA DE 5MM, SEM EXECUÇÃO DE TALISCAS. AF_06/2014</v>
      </c>
      <c r="D6413" s="94" t="str">
        <f>Cartilha_GLOBAL!D6413</f>
        <v>M2</v>
      </c>
      <c r="E6413" s="105">
        <f>Cartilha_GLOBAL!$E6413</f>
        <v>25.2</v>
      </c>
      <c r="F6413" s="182">
        <f>Cartilha_GLOBAL!$F6413</f>
        <v>30.93</v>
      </c>
      <c r="G6413" s="108"/>
      <c r="H6413" s="107">
        <f t="shared" si="397"/>
        <v>0</v>
      </c>
      <c r="I6413" s="184">
        <f t="shared" si="398"/>
        <v>0</v>
      </c>
      <c r="J6413" s="142"/>
      <c r="K6413" s="228"/>
      <c r="L6413" s="7" t="str">
        <f t="shared" si="399"/>
        <v/>
      </c>
      <c r="M6413" s="7" t="str">
        <f t="shared" si="400"/>
        <v/>
      </c>
      <c r="N6413" s="7" t="str">
        <f>Cartilha_GLOBAL!N6413</f>
        <v/>
      </c>
      <c r="O6413" s="144"/>
      <c r="Q6413" s="151"/>
      <c r="R6413" s="152">
        <v>0</v>
      </c>
      <c r="T6413" s="153">
        <f>IF(Cartilha_GLOBAL!R6413=0,0,IF(Cartilha_GLOBAL!R6413&gt;0,"c","b"))</f>
        <v>0</v>
      </c>
    </row>
    <row r="6414" ht="33.75" hidden="1" spans="1:20">
      <c r="A6414" s="158">
        <f>Cartilha_GLOBAL!A6414</f>
        <v>87547</v>
      </c>
      <c r="B6414" s="100" t="str">
        <f>Cartilha_GLOBAL!B6414</f>
        <v>SINAPI</v>
      </c>
      <c r="C6414" s="104" t="str">
        <f>Cartilha_GLOBAL!C6414</f>
        <v>MASSA ÚNICA, PARA RECEBIMENTO DE PINTURA, EM ARGAMASSA TRAÇO 1:2:8, PREPARO MECÂNICO COM BETONEIRA 400L, APLICADA MANUALMENTE EM FACES INTERNAS DE PAREDES, ESPESSURA DE 10MM, COM EXECUÇÃO DE TALISCAS. AF_06/2014</v>
      </c>
      <c r="D6414" s="94" t="str">
        <f>Cartilha_GLOBAL!D6414</f>
        <v>M2</v>
      </c>
      <c r="E6414" s="105">
        <f>Cartilha_GLOBAL!$E6414</f>
        <v>24.87</v>
      </c>
      <c r="F6414" s="182">
        <f>Cartilha_GLOBAL!$F6414</f>
        <v>30.53</v>
      </c>
      <c r="G6414" s="108"/>
      <c r="H6414" s="107">
        <f t="shared" si="397"/>
        <v>0</v>
      </c>
      <c r="I6414" s="184">
        <f t="shared" si="398"/>
        <v>0</v>
      </c>
      <c r="J6414" s="142"/>
      <c r="K6414" s="228"/>
      <c r="L6414" s="7" t="str">
        <f t="shared" si="399"/>
        <v/>
      </c>
      <c r="M6414" s="7" t="str">
        <f t="shared" si="400"/>
        <v/>
      </c>
      <c r="N6414" s="7" t="str">
        <f>Cartilha_GLOBAL!N6414</f>
        <v/>
      </c>
      <c r="O6414" s="144"/>
      <c r="Q6414" s="151"/>
      <c r="R6414" s="152">
        <v>0</v>
      </c>
      <c r="T6414" s="153">
        <f>IF(Cartilha_GLOBAL!R6414=0,0,IF(Cartilha_GLOBAL!R6414&gt;0,"c","b"))</f>
        <v>0</v>
      </c>
    </row>
    <row r="6415" ht="33.75" hidden="1" spans="1:20">
      <c r="A6415" s="158">
        <f>Cartilha_GLOBAL!A6415</f>
        <v>87548</v>
      </c>
      <c r="B6415" s="100" t="str">
        <f>Cartilha_GLOBAL!B6415</f>
        <v>SINAPI</v>
      </c>
      <c r="C6415" s="104" t="str">
        <f>Cartilha_GLOBAL!C6415</f>
        <v>MASSA ÚNICA, PARA RECEBIMENTO DE PINTURA, EM ARGAMASSA TRAÇO 1:2:8, PREPARO MANUAL, APLICADA MANUALMENTE EM FACES INTERNAS DE PAREDES, ESPESSURA DE 10MM, COM EXECUÇÃO DE TALISCAS. AF_06/2014</v>
      </c>
      <c r="D6415" s="94" t="str">
        <f>Cartilha_GLOBAL!D6415</f>
        <v>M2</v>
      </c>
      <c r="E6415" s="105">
        <f>Cartilha_GLOBAL!$E6415</f>
        <v>28.26</v>
      </c>
      <c r="F6415" s="182">
        <f>Cartilha_GLOBAL!$F6415</f>
        <v>34.69</v>
      </c>
      <c r="G6415" s="108"/>
      <c r="H6415" s="107">
        <f t="shared" si="397"/>
        <v>0</v>
      </c>
      <c r="I6415" s="184">
        <f t="shared" si="398"/>
        <v>0</v>
      </c>
      <c r="J6415" s="142"/>
      <c r="K6415" s="228"/>
      <c r="L6415" s="7" t="str">
        <f t="shared" si="399"/>
        <v/>
      </c>
      <c r="M6415" s="7" t="str">
        <f t="shared" si="400"/>
        <v/>
      </c>
      <c r="N6415" s="7" t="str">
        <f>Cartilha_GLOBAL!N6415</f>
        <v/>
      </c>
      <c r="O6415" s="144"/>
      <c r="Q6415" s="151"/>
      <c r="R6415" s="152">
        <v>0</v>
      </c>
      <c r="T6415" s="153">
        <f>IF(Cartilha_GLOBAL!R6415=0,0,IF(Cartilha_GLOBAL!R6415&gt;0,"c","b"))</f>
        <v>0</v>
      </c>
    </row>
    <row r="6416" ht="33.75" hidden="1" spans="1:20">
      <c r="A6416" s="158">
        <f>Cartilha_GLOBAL!A6416</f>
        <v>87556</v>
      </c>
      <c r="B6416" s="100" t="str">
        <f>Cartilha_GLOBAL!B6416</f>
        <v>SINAPI</v>
      </c>
      <c r="C6416" s="104" t="str">
        <f>Cartilha_GLOBAL!C6416</f>
        <v>MASSA ÚNICA, PARA RECEBIMENTO DE PINTURA, EM ARGAMASSA INDUSTRIALIZADA, PREPARO MECÂNICO, APLICADO COM EQUIPAMENTO DE MISTURA E PROJEÇÃO DE 1,5 M3/H DE ARGAMASSA EM FACES INTERNAS DE PAREDES, ESPESSURA DE 10MM, COM EXECUÇÃO DE TALISCAS. AF_06/2014</v>
      </c>
      <c r="D6416" s="94" t="str">
        <f>Cartilha_GLOBAL!D6416</f>
        <v>M2</v>
      </c>
      <c r="E6416" s="105">
        <f>Cartilha_GLOBAL!$E6416</f>
        <v>45.13</v>
      </c>
      <c r="F6416" s="182">
        <f>Cartilha_GLOBAL!$F6416</f>
        <v>55.39</v>
      </c>
      <c r="G6416" s="108"/>
      <c r="H6416" s="107">
        <f t="shared" si="397"/>
        <v>0</v>
      </c>
      <c r="I6416" s="184">
        <f t="shared" si="398"/>
        <v>0</v>
      </c>
      <c r="J6416" s="142"/>
      <c r="K6416" s="228"/>
      <c r="L6416" s="7" t="str">
        <f t="shared" si="399"/>
        <v/>
      </c>
      <c r="M6416" s="7" t="str">
        <f t="shared" si="400"/>
        <v/>
      </c>
      <c r="N6416" s="7" t="str">
        <f>Cartilha_GLOBAL!N6416</f>
        <v/>
      </c>
      <c r="O6416" s="144"/>
      <c r="Q6416" s="151"/>
      <c r="R6416" s="152">
        <v>0</v>
      </c>
      <c r="T6416" s="153">
        <f>IF(Cartilha_GLOBAL!R6416=0,0,IF(Cartilha_GLOBAL!R6416&gt;0,"c","b"))</f>
        <v>0</v>
      </c>
    </row>
    <row r="6417" ht="45" hidden="1" spans="1:20">
      <c r="A6417" s="158">
        <f>Cartilha_GLOBAL!A6417</f>
        <v>87561</v>
      </c>
      <c r="B6417" s="100" t="str">
        <f>Cartilha_GLOBAL!B6417</f>
        <v>SINAPI</v>
      </c>
      <c r="C6417" s="104" t="str">
        <f>Cartilha_GLOBAL!C6417</f>
        <v>MASSA ÚNICA, PARA RECEBIMENTO DE PINTURA OU CERÂMICA, EM ARGAMASSA INDUSTRIALIZADA, PREPARO MECÂNICO, APLICADO COM EQUIPAMENTO DE MISTURA E PROJEÇÃO DE 1,5 M3/H DE ARGAMASSA EM FACES INTERNAS DE PAREDES, ESPESSURA DE 10MM, SEM EXECUÇÃO DE TALISCAS. AF_06/2014</v>
      </c>
      <c r="D6417" s="94" t="str">
        <f>Cartilha_GLOBAL!D6417</f>
        <v>M2</v>
      </c>
      <c r="E6417" s="105">
        <f>Cartilha_GLOBAL!$E6417</f>
        <v>44.05</v>
      </c>
      <c r="F6417" s="182">
        <f>Cartilha_GLOBAL!$F6417</f>
        <v>54.07</v>
      </c>
      <c r="G6417" s="108"/>
      <c r="H6417" s="107">
        <f t="shared" si="397"/>
        <v>0</v>
      </c>
      <c r="I6417" s="184">
        <f t="shared" si="398"/>
        <v>0</v>
      </c>
      <c r="J6417" s="142"/>
      <c r="K6417" s="228"/>
      <c r="L6417" s="7" t="str">
        <f t="shared" si="399"/>
        <v/>
      </c>
      <c r="M6417" s="7" t="str">
        <f t="shared" si="400"/>
        <v/>
      </c>
      <c r="N6417" s="7" t="str">
        <f>Cartilha_GLOBAL!N6417</f>
        <v/>
      </c>
      <c r="O6417" s="144"/>
      <c r="Q6417" s="151"/>
      <c r="R6417" s="152">
        <v>0</v>
      </c>
      <c r="T6417" s="153">
        <f>IF(Cartilha_GLOBAL!R6417=0,0,IF(Cartilha_GLOBAL!R6417&gt;0,"c","b"))</f>
        <v>0</v>
      </c>
    </row>
    <row r="6418" ht="33.75" hidden="1" spans="1:20">
      <c r="A6418" s="158">
        <f>Cartilha_GLOBAL!A6418</f>
        <v>90406</v>
      </c>
      <c r="B6418" s="100" t="str">
        <f>Cartilha_GLOBAL!B6418</f>
        <v>SINAPI</v>
      </c>
      <c r="C6418" s="104" t="str">
        <f>Cartilha_GLOBAL!C6418</f>
        <v>MASSA ÚNICA, PARA RECEBIMENTO DE PINTURA, EM ARGAMASSA TRAÇO 1:2:8, PREPARO MECÂNICO COM BETONEIRA 400L, APLICADA MANUALMENTE EM TETO, ESPESSURA DE 20MM, COM EXECUÇÃO DE TALISCAS. AF_03/2015</v>
      </c>
      <c r="D6418" s="94" t="str">
        <f>Cartilha_GLOBAL!D6418</f>
        <v>M2</v>
      </c>
      <c r="E6418" s="105">
        <f>Cartilha_GLOBAL!$E6418</f>
        <v>51.1</v>
      </c>
      <c r="F6418" s="182">
        <f>Cartilha_GLOBAL!$F6418</f>
        <v>62.72</v>
      </c>
      <c r="G6418" s="108"/>
      <c r="H6418" s="107">
        <f t="shared" si="397"/>
        <v>0</v>
      </c>
      <c r="I6418" s="184">
        <f t="shared" si="398"/>
        <v>0</v>
      </c>
      <c r="J6418" s="142"/>
      <c r="K6418" s="228"/>
      <c r="L6418" s="7" t="str">
        <f t="shared" si="399"/>
        <v/>
      </c>
      <c r="M6418" s="7" t="str">
        <f t="shared" si="400"/>
        <v/>
      </c>
      <c r="N6418" s="7" t="str">
        <f>Cartilha_GLOBAL!N6418</f>
        <v/>
      </c>
      <c r="O6418" s="144"/>
      <c r="Q6418" s="151"/>
      <c r="R6418" s="152">
        <v>0</v>
      </c>
      <c r="T6418" s="153">
        <f>IF(Cartilha_GLOBAL!R6418=0,0,IF(Cartilha_GLOBAL!R6418&gt;0,"c","b"))</f>
        <v>0</v>
      </c>
    </row>
    <row r="6419" ht="22.5" hidden="1" spans="1:20">
      <c r="A6419" s="158">
        <f>Cartilha_GLOBAL!A6419</f>
        <v>90407</v>
      </c>
      <c r="B6419" s="100" t="str">
        <f>Cartilha_GLOBAL!B6419</f>
        <v>SINAPI</v>
      </c>
      <c r="C6419" s="104" t="str">
        <f>Cartilha_GLOBAL!C6419</f>
        <v>MASSA ÚNICA, PARA RECEBIMENTO DE PINTURA, EM ARGAMASSA TRAÇO 1:2:8, PREPARO MANUAL, APLICADA MANUALMENTE EM TETO, ESPESSURA DE 20MM, COM EXECUÇÃO DE TALISCAS. AF_03/2015</v>
      </c>
      <c r="D6419" s="94" t="str">
        <f>Cartilha_GLOBAL!D6419</f>
        <v>M2</v>
      </c>
      <c r="E6419" s="105">
        <f>Cartilha_GLOBAL!$E6419</f>
        <v>57.08</v>
      </c>
      <c r="F6419" s="182">
        <f>Cartilha_GLOBAL!$F6419</f>
        <v>70.06</v>
      </c>
      <c r="G6419" s="108"/>
      <c r="H6419" s="107">
        <f t="shared" si="397"/>
        <v>0</v>
      </c>
      <c r="I6419" s="184">
        <f t="shared" si="398"/>
        <v>0</v>
      </c>
      <c r="J6419" s="142"/>
      <c r="K6419" s="228"/>
      <c r="L6419" s="7" t="str">
        <f t="shared" si="399"/>
        <v/>
      </c>
      <c r="M6419" s="7" t="str">
        <f t="shared" si="400"/>
        <v/>
      </c>
      <c r="N6419" s="7" t="str">
        <f>Cartilha_GLOBAL!N6419</f>
        <v/>
      </c>
      <c r="O6419" s="144"/>
      <c r="Q6419" s="151"/>
      <c r="R6419" s="152">
        <v>0</v>
      </c>
      <c r="T6419" s="153">
        <f>IF(Cartilha_GLOBAL!R6419=0,0,IF(Cartilha_GLOBAL!R6419&gt;0,"c","b"))</f>
        <v>0</v>
      </c>
    </row>
    <row r="6420" ht="33.75" hidden="1" spans="1:20">
      <c r="A6420" s="158">
        <f>Cartilha_GLOBAL!A6420</f>
        <v>90408</v>
      </c>
      <c r="B6420" s="100" t="str">
        <f>Cartilha_GLOBAL!B6420</f>
        <v>SINAPI</v>
      </c>
      <c r="C6420" s="104" t="str">
        <f>Cartilha_GLOBAL!C6420</f>
        <v>MASSA ÚNICA, PARA RECEBIMENTO DE PINTURA, EM ARGAMASSA TRAÇO 1:2:8, PREPARO MECÂNICO COM BETONEIRA 400L, APLICADA MANUALMENTE EM TETO, ESPESSURA DE 10MM, COM EXECUÇÃO DE TALISCAS. AF_03/2015</v>
      </c>
      <c r="D6420" s="94" t="str">
        <f>Cartilha_GLOBAL!D6420</f>
        <v>M2</v>
      </c>
      <c r="E6420" s="105">
        <f>Cartilha_GLOBAL!$E6420</f>
        <v>37.85</v>
      </c>
      <c r="F6420" s="182">
        <f>Cartilha_GLOBAL!$F6420</f>
        <v>46.46</v>
      </c>
      <c r="G6420" s="108"/>
      <c r="H6420" s="107">
        <f t="shared" si="397"/>
        <v>0</v>
      </c>
      <c r="I6420" s="184">
        <f t="shared" si="398"/>
        <v>0</v>
      </c>
      <c r="J6420" s="142"/>
      <c r="K6420" s="228"/>
      <c r="L6420" s="7" t="str">
        <f t="shared" si="399"/>
        <v/>
      </c>
      <c r="M6420" s="7" t="str">
        <f t="shared" si="400"/>
        <v/>
      </c>
      <c r="N6420" s="7" t="str">
        <f>Cartilha_GLOBAL!N6420</f>
        <v/>
      </c>
      <c r="O6420" s="144"/>
      <c r="Q6420" s="151"/>
      <c r="R6420" s="152">
        <v>0</v>
      </c>
      <c r="T6420" s="153">
        <f>IF(Cartilha_GLOBAL!R6420=0,0,IF(Cartilha_GLOBAL!R6420&gt;0,"c","b"))</f>
        <v>0</v>
      </c>
    </row>
    <row r="6421" ht="22.5" hidden="1" spans="1:20">
      <c r="A6421" s="158">
        <f>Cartilha_GLOBAL!A6421</f>
        <v>90409</v>
      </c>
      <c r="B6421" s="100" t="str">
        <f>Cartilha_GLOBAL!B6421</f>
        <v>SINAPI</v>
      </c>
      <c r="C6421" s="104" t="str">
        <f>Cartilha_GLOBAL!C6421</f>
        <v>MASSA ÚNICA, PARA RECEBIMENTO DE PINTURA, EM ARGAMASSA TRAÇO 1:2:8, PREPARO MANUAL, APLICADA MANUALMENTE EM TETO, ESPESSURA DE 10MM, COM EXECUÇÃO DE TALISCAS. AF_03/2015</v>
      </c>
      <c r="D6421" s="94" t="str">
        <f>Cartilha_GLOBAL!D6421</f>
        <v>M2</v>
      </c>
      <c r="E6421" s="105">
        <f>Cartilha_GLOBAL!$E6421</f>
        <v>41.24</v>
      </c>
      <c r="F6421" s="182">
        <f>Cartilha_GLOBAL!$F6421</f>
        <v>50.62</v>
      </c>
      <c r="G6421" s="108"/>
      <c r="H6421" s="107">
        <f t="shared" si="397"/>
        <v>0</v>
      </c>
      <c r="I6421" s="184">
        <f t="shared" si="398"/>
        <v>0</v>
      </c>
      <c r="J6421" s="142"/>
      <c r="K6421" s="228"/>
      <c r="L6421" s="7" t="str">
        <f t="shared" si="399"/>
        <v/>
      </c>
      <c r="M6421" s="7" t="str">
        <f t="shared" si="400"/>
        <v/>
      </c>
      <c r="N6421" s="7" t="str">
        <f>Cartilha_GLOBAL!N6421</f>
        <v/>
      </c>
      <c r="O6421" s="144"/>
      <c r="Q6421" s="151"/>
      <c r="R6421" s="152">
        <v>0</v>
      </c>
      <c r="T6421" s="153">
        <f>IF(Cartilha_GLOBAL!R6421=0,0,IF(Cartilha_GLOBAL!R6421&gt;0,"c","b"))</f>
        <v>0</v>
      </c>
    </row>
    <row r="6422" ht="12.75" hidden="1" spans="1:20">
      <c r="A6422" s="154" t="str">
        <f>Cartilha_GLOBAL!A6422</f>
        <v>10.4.4</v>
      </c>
      <c r="B6422" s="100">
        <f>Cartilha_GLOBAL!B6422</f>
        <v>0</v>
      </c>
      <c r="C6422" s="161" t="str">
        <f>Cartilha_GLOBAL!C6422</f>
        <v>MONOCAMADAS</v>
      </c>
      <c r="D6422" s="94">
        <f>Cartilha_GLOBAL!D6422</f>
        <v>0</v>
      </c>
      <c r="E6422" s="105">
        <f>Cartilha_GLOBAL!$E6422</f>
        <v>0</v>
      </c>
      <c r="F6422" s="182">
        <f>Cartilha_GLOBAL!$F6422</f>
        <v>0</v>
      </c>
      <c r="G6422" s="187"/>
      <c r="H6422" s="187">
        <f t="shared" si="397"/>
        <v>0</v>
      </c>
      <c r="I6422" s="188">
        <f t="shared" si="398"/>
        <v>0</v>
      </c>
      <c r="J6422" s="142"/>
      <c r="K6422" s="145" t="str">
        <f>IF(SUM(I6423:I6450)&gt;0,"xx","")</f>
        <v/>
      </c>
      <c r="L6422" s="7" t="str">
        <f t="shared" si="399"/>
        <v/>
      </c>
      <c r="M6422" s="7" t="str">
        <f t="shared" si="400"/>
        <v/>
      </c>
      <c r="N6422" s="7" t="str">
        <f>Cartilha_GLOBAL!N6422</f>
        <v/>
      </c>
      <c r="O6422" s="144"/>
      <c r="Q6422" s="151"/>
      <c r="R6422" s="152">
        <v>0</v>
      </c>
      <c r="T6422" s="153">
        <f>IF(Cartilha_GLOBAL!R6422=0,0,IF(Cartilha_GLOBAL!R6422&gt;0,"c","b"))</f>
        <v>0</v>
      </c>
    </row>
    <row r="6423" ht="22.5" hidden="1" spans="1:20">
      <c r="A6423" s="158">
        <f>Cartilha_GLOBAL!A6423</f>
        <v>87834</v>
      </c>
      <c r="B6423" s="100" t="str">
        <f>Cartilha_GLOBAL!B6423</f>
        <v>SINAPI</v>
      </c>
      <c r="C6423" s="104" t="str">
        <f>Cartilha_GLOBAL!C6423</f>
        <v>REVESTIMENTO DECORATIVO MONOCAMADA APLICADO MANUALMENTE EM PANOS CEGOS DA FACHADA DE UM EDIFÍCIO DE ESTRUTURA CONVENCIONAL, COM ACABAMENTO RASPADO. AF_06/2014</v>
      </c>
      <c r="D6423" s="94" t="str">
        <f>Cartilha_GLOBAL!D6423</f>
        <v>M2</v>
      </c>
      <c r="E6423" s="105">
        <f>Cartilha_GLOBAL!$E6423</f>
        <v>181.84</v>
      </c>
      <c r="F6423" s="182">
        <f>Cartilha_GLOBAL!$F6423</f>
        <v>223.19</v>
      </c>
      <c r="G6423" s="108"/>
      <c r="H6423" s="107">
        <f t="shared" si="397"/>
        <v>0</v>
      </c>
      <c r="I6423" s="184">
        <f t="shared" si="398"/>
        <v>0</v>
      </c>
      <c r="J6423" s="142"/>
      <c r="K6423" s="228"/>
      <c r="L6423" s="7" t="str">
        <f t="shared" si="399"/>
        <v/>
      </c>
      <c r="M6423" s="7" t="str">
        <f t="shared" si="400"/>
        <v/>
      </c>
      <c r="N6423" s="7" t="str">
        <f>Cartilha_GLOBAL!N6423</f>
        <v/>
      </c>
      <c r="O6423" s="144"/>
      <c r="Q6423" s="151"/>
      <c r="R6423" s="152">
        <v>0</v>
      </c>
      <c r="T6423" s="153">
        <f>IF(Cartilha_GLOBAL!R6423=0,0,IF(Cartilha_GLOBAL!R6423&gt;0,"c","b"))</f>
        <v>0</v>
      </c>
    </row>
    <row r="6424" ht="22.5" hidden="1" spans="1:20">
      <c r="A6424" s="158">
        <f>Cartilha_GLOBAL!A6424</f>
        <v>87835</v>
      </c>
      <c r="B6424" s="100" t="str">
        <f>Cartilha_GLOBAL!B6424</f>
        <v>SINAPI</v>
      </c>
      <c r="C6424" s="104" t="str">
        <f>Cartilha_GLOBAL!C6424</f>
        <v>REVESTIMENTO DECORATIVO MONOCAMADA APLICADO MANUALMENTE EM PANOS CEGOS DA FACHADA DE UM EDIFÍCIO DE ALVENARIA ESTRUTURAL, COM ACABAMENTO RASPADO. AF_06/2014</v>
      </c>
      <c r="D6424" s="94" t="str">
        <f>Cartilha_GLOBAL!D6424</f>
        <v>M2</v>
      </c>
      <c r="E6424" s="105">
        <f>Cartilha_GLOBAL!$E6424</f>
        <v>127.36</v>
      </c>
      <c r="F6424" s="182">
        <f>Cartilha_GLOBAL!$F6424</f>
        <v>156.32</v>
      </c>
      <c r="G6424" s="108"/>
      <c r="H6424" s="107">
        <f t="shared" si="397"/>
        <v>0</v>
      </c>
      <c r="I6424" s="184">
        <f t="shared" si="398"/>
        <v>0</v>
      </c>
      <c r="J6424" s="142"/>
      <c r="K6424" s="228"/>
      <c r="L6424" s="7" t="str">
        <f t="shared" si="399"/>
        <v/>
      </c>
      <c r="M6424" s="7" t="str">
        <f t="shared" si="400"/>
        <v/>
      </c>
      <c r="N6424" s="7" t="str">
        <f>Cartilha_GLOBAL!N6424</f>
        <v/>
      </c>
      <c r="O6424" s="144"/>
      <c r="Q6424" s="151"/>
      <c r="R6424" s="152">
        <v>0</v>
      </c>
      <c r="T6424" s="153">
        <f>IF(Cartilha_GLOBAL!R6424=0,0,IF(Cartilha_GLOBAL!R6424&gt;0,"c","b"))</f>
        <v>0</v>
      </c>
    </row>
    <row r="6425" ht="33.75" hidden="1" spans="1:20">
      <c r="A6425" s="158">
        <f>Cartilha_GLOBAL!A6425</f>
        <v>87836</v>
      </c>
      <c r="B6425" s="100" t="str">
        <f>Cartilha_GLOBAL!B6425</f>
        <v>SINAPI</v>
      </c>
      <c r="C6425" s="104" t="str">
        <f>Cartilha_GLOBAL!C6425</f>
        <v>REVESTIMENTO DECORATIVO MONOCAMADA APLICADO COM EQUIPAMENTO DE PROJEÇÃO EM PANOS CEGOS DA FACHADA DE UM EDIFÍCIO DE ESTRUTURA CONVENCIONAL, COM ACABAMENTO RASPADO. AF_06/2014</v>
      </c>
      <c r="D6425" s="94" t="str">
        <f>Cartilha_GLOBAL!D6425</f>
        <v>M2</v>
      </c>
      <c r="E6425" s="105">
        <f>Cartilha_GLOBAL!$E6425</f>
        <v>172.05</v>
      </c>
      <c r="F6425" s="182">
        <f>Cartilha_GLOBAL!$F6425</f>
        <v>211.17</v>
      </c>
      <c r="G6425" s="108"/>
      <c r="H6425" s="107">
        <f t="shared" si="397"/>
        <v>0</v>
      </c>
      <c r="I6425" s="184">
        <f t="shared" si="398"/>
        <v>0</v>
      </c>
      <c r="J6425" s="142"/>
      <c r="K6425" s="145"/>
      <c r="L6425" s="7" t="str">
        <f t="shared" si="399"/>
        <v/>
      </c>
      <c r="M6425" s="7" t="str">
        <f t="shared" si="400"/>
        <v/>
      </c>
      <c r="N6425" s="7" t="str">
        <f>Cartilha_GLOBAL!N6425</f>
        <v/>
      </c>
      <c r="O6425" s="144"/>
      <c r="Q6425" s="151"/>
      <c r="R6425" s="152">
        <v>0</v>
      </c>
      <c r="T6425" s="153">
        <f>IF(Cartilha_GLOBAL!R6425=0,0,IF(Cartilha_GLOBAL!R6425&gt;0,"c","b"))</f>
        <v>0</v>
      </c>
    </row>
    <row r="6426" ht="33.75" hidden="1" spans="1:20">
      <c r="A6426" s="158">
        <f>Cartilha_GLOBAL!A6426</f>
        <v>87837</v>
      </c>
      <c r="B6426" s="100" t="str">
        <f>Cartilha_GLOBAL!B6426</f>
        <v>SINAPI</v>
      </c>
      <c r="C6426" s="104" t="str">
        <f>Cartilha_GLOBAL!C6426</f>
        <v>REVESTIMENTO DECORATIVO MONOCAMADA APLICADO COM EQUIPAMENTO DE PROJEÇÃO EM PANOS CEGOS DA FACHADA DE UM EDIFÍCIO DE ALVENARIA ESTRUTURAL, COM ACABAMENTO RASPADO. AF_06/2014</v>
      </c>
      <c r="D6426" s="94" t="str">
        <f>Cartilha_GLOBAL!D6426</f>
        <v>M2</v>
      </c>
      <c r="E6426" s="105">
        <f>Cartilha_GLOBAL!$E6426</f>
        <v>118.65</v>
      </c>
      <c r="F6426" s="182">
        <f>Cartilha_GLOBAL!$F6426</f>
        <v>145.63</v>
      </c>
      <c r="G6426" s="108"/>
      <c r="H6426" s="107">
        <f t="shared" si="397"/>
        <v>0</v>
      </c>
      <c r="I6426" s="184">
        <f t="shared" si="398"/>
        <v>0</v>
      </c>
      <c r="J6426" s="142"/>
      <c r="K6426" s="228"/>
      <c r="L6426" s="7" t="str">
        <f t="shared" si="399"/>
        <v/>
      </c>
      <c r="M6426" s="7" t="str">
        <f t="shared" si="400"/>
        <v/>
      </c>
      <c r="N6426" s="7" t="str">
        <f>Cartilha_GLOBAL!N6426</f>
        <v/>
      </c>
      <c r="O6426" s="144"/>
      <c r="Q6426" s="151"/>
      <c r="R6426" s="152">
        <v>0</v>
      </c>
      <c r="T6426" s="153">
        <f>IF(Cartilha_GLOBAL!R6426=0,0,IF(Cartilha_GLOBAL!R6426&gt;0,"c","b"))</f>
        <v>0</v>
      </c>
    </row>
    <row r="6427" ht="33.75" hidden="1" spans="1:20">
      <c r="A6427" s="158">
        <f>Cartilha_GLOBAL!A6427</f>
        <v>87838</v>
      </c>
      <c r="B6427" s="100" t="str">
        <f>Cartilha_GLOBAL!B6427</f>
        <v>SINAPI</v>
      </c>
      <c r="C6427" s="104" t="str">
        <f>Cartilha_GLOBAL!C6427</f>
        <v>REVESTIMENTO DECORATIVO MONOCAMADA APLICADO MANUALMENTE EM PANOS DA FACHADA COM PRESENÇA DE VÃOS, DE UM EDIFÍCIO DE ESTRUTURA CONVENCIONAL E ACABAMENTO RASPADO. AF_06/2014</v>
      </c>
      <c r="D6427" s="94" t="str">
        <f>Cartilha_GLOBAL!D6427</f>
        <v>M2</v>
      </c>
      <c r="E6427" s="105">
        <f>Cartilha_GLOBAL!$E6427</f>
        <v>190.06</v>
      </c>
      <c r="F6427" s="182">
        <f>Cartilha_GLOBAL!$F6427</f>
        <v>233.28</v>
      </c>
      <c r="G6427" s="108"/>
      <c r="H6427" s="107">
        <f t="shared" si="397"/>
        <v>0</v>
      </c>
      <c r="I6427" s="184">
        <f t="shared" si="398"/>
        <v>0</v>
      </c>
      <c r="J6427" s="142"/>
      <c r="K6427" s="145"/>
      <c r="L6427" s="7" t="str">
        <f t="shared" si="399"/>
        <v/>
      </c>
      <c r="M6427" s="7" t="str">
        <f t="shared" si="400"/>
        <v/>
      </c>
      <c r="N6427" s="7" t="str">
        <f>Cartilha_GLOBAL!N6427</f>
        <v/>
      </c>
      <c r="O6427" s="144"/>
      <c r="Q6427" s="151"/>
      <c r="R6427" s="152">
        <v>0</v>
      </c>
      <c r="T6427" s="153">
        <f>IF(Cartilha_GLOBAL!R6427=0,0,IF(Cartilha_GLOBAL!R6427&gt;0,"c","b"))</f>
        <v>0</v>
      </c>
    </row>
    <row r="6428" ht="33.75" hidden="1" spans="1:20">
      <c r="A6428" s="158">
        <f>Cartilha_GLOBAL!A6428</f>
        <v>87839</v>
      </c>
      <c r="B6428" s="100" t="str">
        <f>Cartilha_GLOBAL!B6428</f>
        <v>SINAPI</v>
      </c>
      <c r="C6428" s="104" t="str">
        <f>Cartilha_GLOBAL!C6428</f>
        <v>REVESTIMENTO DECORATIVO MONOCAMADA APLICADO MANUALMENTE EM PANOS DA FACHADA COM PRESENÇA DE VÃOS, DE UM EDIFÍCIO DE ALVENARIA ESTRUTURAL E ACABAMENTO RASPADO. AF_06/2014</v>
      </c>
      <c r="D6428" s="94" t="str">
        <f>Cartilha_GLOBAL!D6428</f>
        <v>M2</v>
      </c>
      <c r="E6428" s="105">
        <f>Cartilha_GLOBAL!$E6428</f>
        <v>134.15</v>
      </c>
      <c r="F6428" s="182">
        <f>Cartilha_GLOBAL!$F6428</f>
        <v>164.66</v>
      </c>
      <c r="G6428" s="108"/>
      <c r="H6428" s="107">
        <f t="shared" si="397"/>
        <v>0</v>
      </c>
      <c r="I6428" s="184">
        <f t="shared" si="398"/>
        <v>0</v>
      </c>
      <c r="J6428" s="142"/>
      <c r="K6428" s="228"/>
      <c r="L6428" s="7" t="str">
        <f t="shared" si="399"/>
        <v/>
      </c>
      <c r="M6428" s="7" t="str">
        <f t="shared" si="400"/>
        <v/>
      </c>
      <c r="N6428" s="7" t="str">
        <f>Cartilha_GLOBAL!N6428</f>
        <v/>
      </c>
      <c r="O6428" s="144"/>
      <c r="Q6428" s="151"/>
      <c r="R6428" s="152">
        <v>0</v>
      </c>
      <c r="T6428" s="153">
        <f>IF(Cartilha_GLOBAL!R6428=0,0,IF(Cartilha_GLOBAL!R6428&gt;0,"c","b"))</f>
        <v>0</v>
      </c>
    </row>
    <row r="6429" ht="33.75" hidden="1" spans="1:20">
      <c r="A6429" s="158">
        <f>Cartilha_GLOBAL!A6429</f>
        <v>87840</v>
      </c>
      <c r="B6429" s="100" t="str">
        <f>Cartilha_GLOBAL!B6429</f>
        <v>SINAPI</v>
      </c>
      <c r="C6429" s="104" t="str">
        <f>Cartilha_GLOBAL!C6429</f>
        <v>REVESTIMENTO DECORATIVO MONOCAMADA APLICADO COM EQUIPAMENTO DE PROJEÇÃO EM PANOS DA FACHADA COM PRESENÇA DE VÃOS, DE UM EDIFÍCIO DE ESTRUTURA CONVENCIONAL E ACABAMENTO RASPADO. AF_06/2014</v>
      </c>
      <c r="D6429" s="94" t="str">
        <f>Cartilha_GLOBAL!D6429</f>
        <v>M2</v>
      </c>
      <c r="E6429" s="105">
        <f>Cartilha_GLOBAL!$E6429</f>
        <v>177.98</v>
      </c>
      <c r="F6429" s="182">
        <f>Cartilha_GLOBAL!$F6429</f>
        <v>218.45</v>
      </c>
      <c r="G6429" s="108"/>
      <c r="H6429" s="107">
        <f t="shared" si="397"/>
        <v>0</v>
      </c>
      <c r="I6429" s="184">
        <f t="shared" si="398"/>
        <v>0</v>
      </c>
      <c r="J6429" s="142"/>
      <c r="K6429" s="145"/>
      <c r="L6429" s="7" t="str">
        <f t="shared" si="399"/>
        <v/>
      </c>
      <c r="M6429" s="7" t="str">
        <f t="shared" si="400"/>
        <v/>
      </c>
      <c r="N6429" s="7" t="str">
        <f>Cartilha_GLOBAL!N6429</f>
        <v/>
      </c>
      <c r="O6429" s="144"/>
      <c r="Q6429" s="151"/>
      <c r="R6429" s="152">
        <v>0</v>
      </c>
      <c r="T6429" s="153">
        <f>IF(Cartilha_GLOBAL!R6429=0,0,IF(Cartilha_GLOBAL!R6429&gt;0,"c","b"))</f>
        <v>0</v>
      </c>
    </row>
    <row r="6430" ht="33.75" hidden="1" spans="1:20">
      <c r="A6430" s="158">
        <f>Cartilha_GLOBAL!A6430</f>
        <v>87841</v>
      </c>
      <c r="B6430" s="100" t="str">
        <f>Cartilha_GLOBAL!B6430</f>
        <v>SINAPI</v>
      </c>
      <c r="C6430" s="104" t="str">
        <f>Cartilha_GLOBAL!C6430</f>
        <v>REVESTIMENTO DECORATIVO MONOCAMADA APLICADO COM EQUIPAMENTO DE PROJEÇÃO EM PANOS DA FACHADA COM PRESENÇA DE VÃOS, DE UM EDIFÍCIO DE ALVENARIA ESTRUTURAL E ACABAMENTO RASPADO. AF_06/2014</v>
      </c>
      <c r="D6430" s="94" t="str">
        <f>Cartilha_GLOBAL!D6430</f>
        <v>M2</v>
      </c>
      <c r="E6430" s="105">
        <f>Cartilha_GLOBAL!$E6430</f>
        <v>123.11</v>
      </c>
      <c r="F6430" s="182">
        <f>Cartilha_GLOBAL!$F6430</f>
        <v>151.11</v>
      </c>
      <c r="G6430" s="108"/>
      <c r="H6430" s="107">
        <f t="shared" si="397"/>
        <v>0</v>
      </c>
      <c r="I6430" s="184">
        <f t="shared" si="398"/>
        <v>0</v>
      </c>
      <c r="J6430" s="142"/>
      <c r="K6430" s="228"/>
      <c r="L6430" s="7" t="str">
        <f t="shared" si="399"/>
        <v/>
      </c>
      <c r="M6430" s="7" t="str">
        <f t="shared" si="400"/>
        <v/>
      </c>
      <c r="N6430" s="7" t="str">
        <f>Cartilha_GLOBAL!N6430</f>
        <v/>
      </c>
      <c r="O6430" s="144"/>
      <c r="Q6430" s="151"/>
      <c r="R6430" s="152">
        <v>0</v>
      </c>
      <c r="T6430" s="153">
        <f>IF(Cartilha_GLOBAL!R6430=0,0,IF(Cartilha_GLOBAL!R6430&gt;0,"c","b"))</f>
        <v>0</v>
      </c>
    </row>
    <row r="6431" ht="22.5" hidden="1" spans="1:20">
      <c r="A6431" s="158">
        <f>Cartilha_GLOBAL!A6431</f>
        <v>87842</v>
      </c>
      <c r="B6431" s="100" t="str">
        <f>Cartilha_GLOBAL!B6431</f>
        <v>SINAPI</v>
      </c>
      <c r="C6431" s="104" t="str">
        <f>Cartilha_GLOBAL!C6431</f>
        <v>REVESTIMENTO DECORATIVO MONOCAMADA APLICADO MANUALMENTE EM SUPERFÍCIES EXTERNAS DA SACADA DE UM EDIFÍCIO DE ESTRUTURA CONVENCIONAL E ACABAMENTO RASPADO. AF_06/2014</v>
      </c>
      <c r="D6431" s="94" t="str">
        <f>Cartilha_GLOBAL!D6431</f>
        <v>M2</v>
      </c>
      <c r="E6431" s="105">
        <f>Cartilha_GLOBAL!$E6431</f>
        <v>198.21</v>
      </c>
      <c r="F6431" s="182">
        <f>Cartilha_GLOBAL!$F6431</f>
        <v>243.28</v>
      </c>
      <c r="G6431" s="108"/>
      <c r="H6431" s="107">
        <f t="shared" si="397"/>
        <v>0</v>
      </c>
      <c r="I6431" s="184">
        <f t="shared" si="398"/>
        <v>0</v>
      </c>
      <c r="J6431" s="142"/>
      <c r="K6431" s="228"/>
      <c r="L6431" s="7" t="str">
        <f t="shared" si="399"/>
        <v/>
      </c>
      <c r="M6431" s="7" t="str">
        <f t="shared" si="400"/>
        <v/>
      </c>
      <c r="N6431" s="7" t="str">
        <f>Cartilha_GLOBAL!N6431</f>
        <v/>
      </c>
      <c r="O6431" s="144"/>
      <c r="Q6431" s="151"/>
      <c r="R6431" s="152">
        <v>0</v>
      </c>
      <c r="T6431" s="153">
        <f>IF(Cartilha_GLOBAL!R6431=0,0,IF(Cartilha_GLOBAL!R6431&gt;0,"c","b"))</f>
        <v>0</v>
      </c>
    </row>
    <row r="6432" ht="22.5" hidden="1" spans="1:20">
      <c r="A6432" s="158">
        <f>Cartilha_GLOBAL!A6432</f>
        <v>87843</v>
      </c>
      <c r="B6432" s="100" t="str">
        <f>Cartilha_GLOBAL!B6432</f>
        <v>SINAPI</v>
      </c>
      <c r="C6432" s="104" t="str">
        <f>Cartilha_GLOBAL!C6432</f>
        <v>REVESTIMENTO DECORATIVO MONOCAMADA APLICADO MANUALMENTE EM SUPERFÍCIES EXTERNAS DA SACADA DE UM EDIFÍCIO DE ALVENARIA ESTRUTURAL E ACABAMENTO RASPADO. AF_06/2014</v>
      </c>
      <c r="D6432" s="94" t="str">
        <f>Cartilha_GLOBAL!D6432</f>
        <v>M2</v>
      </c>
      <c r="E6432" s="105">
        <f>Cartilha_GLOBAL!$E6432</f>
        <v>148.45</v>
      </c>
      <c r="F6432" s="182">
        <f>Cartilha_GLOBAL!$F6432</f>
        <v>182.21</v>
      </c>
      <c r="G6432" s="108"/>
      <c r="H6432" s="107">
        <f t="shared" si="397"/>
        <v>0</v>
      </c>
      <c r="I6432" s="184">
        <f t="shared" si="398"/>
        <v>0</v>
      </c>
      <c r="J6432" s="142"/>
      <c r="K6432" s="228"/>
      <c r="L6432" s="7" t="str">
        <f t="shared" si="399"/>
        <v/>
      </c>
      <c r="M6432" s="7" t="str">
        <f t="shared" si="400"/>
        <v/>
      </c>
      <c r="N6432" s="7" t="str">
        <f>Cartilha_GLOBAL!N6432</f>
        <v/>
      </c>
      <c r="O6432" s="144"/>
      <c r="Q6432" s="151"/>
      <c r="R6432" s="152">
        <v>0</v>
      </c>
      <c r="T6432" s="153">
        <f>IF(Cartilha_GLOBAL!R6432=0,0,IF(Cartilha_GLOBAL!R6432&gt;0,"c","b"))</f>
        <v>0</v>
      </c>
    </row>
    <row r="6433" ht="33.75" hidden="1" spans="1:20">
      <c r="A6433" s="158">
        <f>Cartilha_GLOBAL!A6433</f>
        <v>87844</v>
      </c>
      <c r="B6433" s="100" t="str">
        <f>Cartilha_GLOBAL!B6433</f>
        <v>SINAPI</v>
      </c>
      <c r="C6433" s="104" t="str">
        <f>Cartilha_GLOBAL!C6433</f>
        <v>REVESTIMENTO DECORATIVO MONOCAMADA APLICADO COM EQUIPAMENTO DE PROJEÇÃO EM SUPERFÍCIES EXTERNAS DA SACADA DE UM EDIFÍCIO DE ESTRUTURA CONVENCIONAL E ACABAMENTO RASPADO. AF_06/2014</v>
      </c>
      <c r="D6433" s="94" t="str">
        <f>Cartilha_GLOBAL!D6433</f>
        <v>M2</v>
      </c>
      <c r="E6433" s="105">
        <f>Cartilha_GLOBAL!$E6433</f>
        <v>180.02</v>
      </c>
      <c r="F6433" s="182">
        <f>Cartilha_GLOBAL!$F6433</f>
        <v>220.96</v>
      </c>
      <c r="G6433" s="108"/>
      <c r="H6433" s="107">
        <f t="shared" si="397"/>
        <v>0</v>
      </c>
      <c r="I6433" s="184">
        <f t="shared" si="398"/>
        <v>0</v>
      </c>
      <c r="J6433" s="142"/>
      <c r="K6433" s="228"/>
      <c r="L6433" s="7" t="str">
        <f t="shared" si="399"/>
        <v/>
      </c>
      <c r="M6433" s="7" t="str">
        <f t="shared" si="400"/>
        <v/>
      </c>
      <c r="N6433" s="7" t="str">
        <f>Cartilha_GLOBAL!N6433</f>
        <v/>
      </c>
      <c r="O6433" s="144"/>
      <c r="Q6433" s="151"/>
      <c r="R6433" s="152">
        <v>0</v>
      </c>
      <c r="T6433" s="153">
        <f>IF(Cartilha_GLOBAL!R6433=0,0,IF(Cartilha_GLOBAL!R6433&gt;0,"c","b"))</f>
        <v>0</v>
      </c>
    </row>
    <row r="6434" ht="33.75" hidden="1" spans="1:20">
      <c r="A6434" s="158">
        <f>Cartilha_GLOBAL!A6434</f>
        <v>87845</v>
      </c>
      <c r="B6434" s="100" t="str">
        <f>Cartilha_GLOBAL!B6434</f>
        <v>SINAPI</v>
      </c>
      <c r="C6434" s="104" t="str">
        <f>Cartilha_GLOBAL!C6434</f>
        <v>REVESTIMENTO DECORATIVO MONOCAMADA APLICADO COM EQUIPAMENTO DE PROJEÇÃO EM SUPERFÍCIES EXTERNAS DA SACADA DE UM EDIFÍCIO DE ALVENARIA ESTRUTURAL E ACABAMENTO RASPADO. AF_06/2014</v>
      </c>
      <c r="D6434" s="94" t="str">
        <f>Cartilha_GLOBAL!D6434</f>
        <v>M2</v>
      </c>
      <c r="E6434" s="105">
        <f>Cartilha_GLOBAL!$E6434</f>
        <v>131.35</v>
      </c>
      <c r="F6434" s="182">
        <f>Cartilha_GLOBAL!$F6434</f>
        <v>161.22</v>
      </c>
      <c r="G6434" s="108"/>
      <c r="H6434" s="107">
        <f t="shared" si="397"/>
        <v>0</v>
      </c>
      <c r="I6434" s="184">
        <f t="shared" si="398"/>
        <v>0</v>
      </c>
      <c r="J6434" s="142"/>
      <c r="K6434" s="228"/>
      <c r="L6434" s="7" t="str">
        <f t="shared" si="399"/>
        <v/>
      </c>
      <c r="M6434" s="7" t="str">
        <f t="shared" si="400"/>
        <v/>
      </c>
      <c r="N6434" s="7" t="str">
        <f>Cartilha_GLOBAL!N6434</f>
        <v/>
      </c>
      <c r="O6434" s="144"/>
      <c r="Q6434" s="151"/>
      <c r="R6434" s="152">
        <v>0</v>
      </c>
      <c r="T6434" s="153">
        <f>IF(Cartilha_GLOBAL!R6434=0,0,IF(Cartilha_GLOBAL!R6434&gt;0,"c","b"))</f>
        <v>0</v>
      </c>
    </row>
    <row r="6435" ht="22.5" hidden="1" spans="1:20">
      <c r="A6435" s="158">
        <f>Cartilha_GLOBAL!A6435</f>
        <v>87846</v>
      </c>
      <c r="B6435" s="100" t="str">
        <f>Cartilha_GLOBAL!B6435</f>
        <v>SINAPI</v>
      </c>
      <c r="C6435" s="104" t="str">
        <f>Cartilha_GLOBAL!C6435</f>
        <v>REVESTIMENTO DECORATIVO MONOCAMADA APLICADO MANUALMENTE EM PANOS CEGOS DA FACHADA DE UM EDIFÍCIO DE ESTRUTURA CONVENCIONAL, COM ACABAMENTO TRAVERTINO. AF_06/2014</v>
      </c>
      <c r="D6435" s="94" t="str">
        <f>Cartilha_GLOBAL!D6435</f>
        <v>M2</v>
      </c>
      <c r="E6435" s="105">
        <f>Cartilha_GLOBAL!$E6435</f>
        <v>198.28</v>
      </c>
      <c r="F6435" s="182">
        <f>Cartilha_GLOBAL!$F6435</f>
        <v>243.37</v>
      </c>
      <c r="G6435" s="108"/>
      <c r="H6435" s="107">
        <f t="shared" si="397"/>
        <v>0</v>
      </c>
      <c r="I6435" s="184">
        <f t="shared" si="398"/>
        <v>0</v>
      </c>
      <c r="J6435" s="142"/>
      <c r="K6435" s="228"/>
      <c r="L6435" s="7" t="str">
        <f t="shared" si="399"/>
        <v/>
      </c>
      <c r="M6435" s="7" t="str">
        <f t="shared" si="400"/>
        <v/>
      </c>
      <c r="N6435" s="7" t="str">
        <f>Cartilha_GLOBAL!N6435</f>
        <v/>
      </c>
      <c r="O6435" s="144"/>
      <c r="Q6435" s="151"/>
      <c r="R6435" s="152">
        <v>0</v>
      </c>
      <c r="T6435" s="153">
        <f>IF(Cartilha_GLOBAL!R6435=0,0,IF(Cartilha_GLOBAL!R6435&gt;0,"c","b"))</f>
        <v>0</v>
      </c>
    </row>
    <row r="6436" ht="22.5" hidden="1" spans="1:20">
      <c r="A6436" s="158">
        <f>Cartilha_GLOBAL!A6436</f>
        <v>87847</v>
      </c>
      <c r="B6436" s="100" t="str">
        <f>Cartilha_GLOBAL!B6436</f>
        <v>SINAPI</v>
      </c>
      <c r="C6436" s="104" t="str">
        <f>Cartilha_GLOBAL!C6436</f>
        <v>REVESTIMENTO DECORATIVO MONOCAMADA APLICADO MANUALMENTE EM PANOS CEGOS DA FACHADA DE UM EDIFÍCIO DE ALVENARIA ESTRUTURAL, COM ACABAMENTO TRAVERTINO. AF_06/2014</v>
      </c>
      <c r="D6436" s="94" t="str">
        <f>Cartilha_GLOBAL!D6436</f>
        <v>M2</v>
      </c>
      <c r="E6436" s="105">
        <f>Cartilha_GLOBAL!$E6436</f>
        <v>143.81</v>
      </c>
      <c r="F6436" s="182">
        <f>Cartilha_GLOBAL!$F6436</f>
        <v>176.51</v>
      </c>
      <c r="G6436" s="108"/>
      <c r="H6436" s="107">
        <f t="shared" si="397"/>
        <v>0</v>
      </c>
      <c r="I6436" s="184">
        <f t="shared" si="398"/>
        <v>0</v>
      </c>
      <c r="J6436" s="142"/>
      <c r="K6436" s="228"/>
      <c r="L6436" s="7" t="str">
        <f t="shared" si="399"/>
        <v/>
      </c>
      <c r="M6436" s="7" t="str">
        <f t="shared" si="400"/>
        <v/>
      </c>
      <c r="N6436" s="7" t="str">
        <f>Cartilha_GLOBAL!N6436</f>
        <v/>
      </c>
      <c r="O6436" s="144"/>
      <c r="Q6436" s="151"/>
      <c r="R6436" s="152">
        <v>0</v>
      </c>
      <c r="T6436" s="153">
        <f>IF(Cartilha_GLOBAL!R6436=0,0,IF(Cartilha_GLOBAL!R6436&gt;0,"c","b"))</f>
        <v>0</v>
      </c>
    </row>
    <row r="6437" ht="33.75" hidden="1" spans="1:20">
      <c r="A6437" s="158">
        <f>Cartilha_GLOBAL!A6437</f>
        <v>87848</v>
      </c>
      <c r="B6437" s="100" t="str">
        <f>Cartilha_GLOBAL!B6437</f>
        <v>SINAPI</v>
      </c>
      <c r="C6437" s="104" t="str">
        <f>Cartilha_GLOBAL!C6437</f>
        <v>REVESTIMENTO DECORATIVO MONOCAMADA APLICADO COM EQUIPAMENTO DE PROJEÇÃO EM PANOS CEGOS DA FACHADA DE UM EDIFÍCIO DE ESTRUTURA CONVENCIONAL, COM ACABAMENTO TRAVERTINO. AF_06/2014</v>
      </c>
      <c r="D6437" s="94" t="str">
        <f>Cartilha_GLOBAL!D6437</f>
        <v>M2</v>
      </c>
      <c r="E6437" s="105">
        <f>Cartilha_GLOBAL!$E6437</f>
        <v>186.75</v>
      </c>
      <c r="F6437" s="182">
        <f>Cartilha_GLOBAL!$F6437</f>
        <v>229.22</v>
      </c>
      <c r="G6437" s="108"/>
      <c r="H6437" s="107">
        <f t="shared" si="397"/>
        <v>0</v>
      </c>
      <c r="I6437" s="184">
        <f t="shared" si="398"/>
        <v>0</v>
      </c>
      <c r="J6437" s="142"/>
      <c r="K6437" s="228"/>
      <c r="L6437" s="7" t="str">
        <f t="shared" si="399"/>
        <v/>
      </c>
      <c r="M6437" s="7" t="str">
        <f t="shared" si="400"/>
        <v/>
      </c>
      <c r="N6437" s="7" t="str">
        <f>Cartilha_GLOBAL!N6437</f>
        <v/>
      </c>
      <c r="O6437" s="144"/>
      <c r="Q6437" s="151"/>
      <c r="R6437" s="152">
        <v>0</v>
      </c>
      <c r="T6437" s="153">
        <f>IF(Cartilha_GLOBAL!R6437=0,0,IF(Cartilha_GLOBAL!R6437&gt;0,"c","b"))</f>
        <v>0</v>
      </c>
    </row>
    <row r="6438" ht="33.75" hidden="1" spans="1:20">
      <c r="A6438" s="158">
        <f>Cartilha_GLOBAL!A6438</f>
        <v>87849</v>
      </c>
      <c r="B6438" s="100" t="str">
        <f>Cartilha_GLOBAL!B6438</f>
        <v>SINAPI</v>
      </c>
      <c r="C6438" s="104" t="str">
        <f>Cartilha_GLOBAL!C6438</f>
        <v>REVESTIMENTO DECORATIVO MONOCAMADA APLICADO COM EQUIPAMENTO DE PROJEÇÃO EM PANOS CEGOS DA FACHADA DE UM EDIFÍCIO DE ALVENARIA ESTRUTURAL, COM ACABAMENTO TRAVERTINO. AF_06/2014</v>
      </c>
      <c r="D6438" s="94" t="str">
        <f>Cartilha_GLOBAL!D6438</f>
        <v>M2</v>
      </c>
      <c r="E6438" s="105">
        <f>Cartilha_GLOBAL!$E6438</f>
        <v>133.34</v>
      </c>
      <c r="F6438" s="182">
        <f>Cartilha_GLOBAL!$F6438</f>
        <v>163.66</v>
      </c>
      <c r="G6438" s="108"/>
      <c r="H6438" s="107">
        <f t="shared" si="397"/>
        <v>0</v>
      </c>
      <c r="I6438" s="184">
        <f t="shared" si="398"/>
        <v>0</v>
      </c>
      <c r="J6438" s="142"/>
      <c r="K6438" s="228"/>
      <c r="L6438" s="7" t="str">
        <f t="shared" si="399"/>
        <v/>
      </c>
      <c r="M6438" s="7" t="str">
        <f t="shared" si="400"/>
        <v/>
      </c>
      <c r="N6438" s="7" t="str">
        <f>Cartilha_GLOBAL!N6438</f>
        <v/>
      </c>
      <c r="O6438" s="144"/>
      <c r="Q6438" s="151"/>
      <c r="R6438" s="152">
        <v>0</v>
      </c>
      <c r="T6438" s="153">
        <f>IF(Cartilha_GLOBAL!R6438=0,0,IF(Cartilha_GLOBAL!R6438&gt;0,"c","b"))</f>
        <v>0</v>
      </c>
    </row>
    <row r="6439" ht="33.75" hidden="1" spans="1:20">
      <c r="A6439" s="158">
        <f>Cartilha_GLOBAL!A6439</f>
        <v>87850</v>
      </c>
      <c r="B6439" s="100" t="str">
        <f>Cartilha_GLOBAL!B6439</f>
        <v>SINAPI</v>
      </c>
      <c r="C6439" s="104" t="str">
        <f>Cartilha_GLOBAL!C6439</f>
        <v>REVESTIMENTO DECORATIVO MONOCAMADA APLICADO MANUALMENTE EM PANOS DA FACHADA COM PRESENÇA DE VÃOS, DE UM EDIFÍCIO DE ESTRUTURA CONVENCIONAL E ACABAMENTO TRAVERTINO. AF_06/2014</v>
      </c>
      <c r="D6439" s="94" t="str">
        <f>Cartilha_GLOBAL!D6439</f>
        <v>M2</v>
      </c>
      <c r="E6439" s="105">
        <f>Cartilha_GLOBAL!$E6439</f>
        <v>206.54</v>
      </c>
      <c r="F6439" s="182">
        <f>Cartilha_GLOBAL!$F6439</f>
        <v>253.51</v>
      </c>
      <c r="G6439" s="108"/>
      <c r="H6439" s="107">
        <f t="shared" si="397"/>
        <v>0</v>
      </c>
      <c r="I6439" s="184">
        <f t="shared" si="398"/>
        <v>0</v>
      </c>
      <c r="J6439" s="142"/>
      <c r="K6439" s="228"/>
      <c r="L6439" s="7" t="str">
        <f t="shared" si="399"/>
        <v/>
      </c>
      <c r="M6439" s="7" t="str">
        <f t="shared" si="400"/>
        <v/>
      </c>
      <c r="N6439" s="7" t="str">
        <f>Cartilha_GLOBAL!N6439</f>
        <v/>
      </c>
      <c r="O6439" s="144"/>
      <c r="Q6439" s="151"/>
      <c r="R6439" s="152">
        <v>0</v>
      </c>
      <c r="T6439" s="153">
        <f>IF(Cartilha_GLOBAL!R6439=0,0,IF(Cartilha_GLOBAL!R6439&gt;0,"c","b"))</f>
        <v>0</v>
      </c>
    </row>
    <row r="6440" ht="33.75" hidden="1" spans="1:20">
      <c r="A6440" s="158">
        <f>Cartilha_GLOBAL!A6440</f>
        <v>87851</v>
      </c>
      <c r="B6440" s="100" t="str">
        <f>Cartilha_GLOBAL!B6440</f>
        <v>SINAPI</v>
      </c>
      <c r="C6440" s="104" t="str">
        <f>Cartilha_GLOBAL!C6440</f>
        <v>REVESTIMENTO DECORATIVO MONOCAMADA APLICADO MANUALMENTE EM PANOS DA FACHADA COM PRESENÇA DE VÃOS, DE UM EDIFÍCIO DE ALVENARIA ESTRUTURAL E ACABAMENTO TRAVERTINO. AF_06/2014</v>
      </c>
      <c r="D6440" s="94" t="str">
        <f>Cartilha_GLOBAL!D6440</f>
        <v>M2</v>
      </c>
      <c r="E6440" s="105">
        <f>Cartilha_GLOBAL!$E6440</f>
        <v>150.63</v>
      </c>
      <c r="F6440" s="182">
        <f>Cartilha_GLOBAL!$F6440</f>
        <v>184.88</v>
      </c>
      <c r="G6440" s="108"/>
      <c r="H6440" s="107">
        <f t="shared" si="397"/>
        <v>0</v>
      </c>
      <c r="I6440" s="184">
        <f t="shared" si="398"/>
        <v>0</v>
      </c>
      <c r="J6440" s="142"/>
      <c r="K6440" s="228"/>
      <c r="L6440" s="7" t="str">
        <f t="shared" si="399"/>
        <v/>
      </c>
      <c r="M6440" s="7" t="str">
        <f t="shared" si="400"/>
        <v/>
      </c>
      <c r="N6440" s="7" t="str">
        <f>Cartilha_GLOBAL!N6440</f>
        <v/>
      </c>
      <c r="O6440" s="144"/>
      <c r="Q6440" s="151"/>
      <c r="R6440" s="152">
        <v>0</v>
      </c>
      <c r="T6440" s="153">
        <f>IF(Cartilha_GLOBAL!R6440=0,0,IF(Cartilha_GLOBAL!R6440&gt;0,"c","b"))</f>
        <v>0</v>
      </c>
    </row>
    <row r="6441" ht="33.75" hidden="1" spans="1:20">
      <c r="A6441" s="158">
        <f>Cartilha_GLOBAL!A6441</f>
        <v>87852</v>
      </c>
      <c r="B6441" s="100" t="str">
        <f>Cartilha_GLOBAL!B6441</f>
        <v>SINAPI</v>
      </c>
      <c r="C6441" s="104" t="str">
        <f>Cartilha_GLOBAL!C6441</f>
        <v>REVESTIMENTO DECORATIVO MONOCAMADA APLICADO COM EQUIPAMENTO DE PROJEÇÃO EM PANOS DA FACHADA COM PRESENÇA DE VÃOS, DE UM EDIFÍCIO DE ESTRUTURA CONVENCIONAL E ACABAMENTO TRAVERTINO. AF_06/2014</v>
      </c>
      <c r="D6441" s="94" t="str">
        <f>Cartilha_GLOBAL!D6441</f>
        <v>M2</v>
      </c>
      <c r="E6441" s="105">
        <f>Cartilha_GLOBAL!$E6441</f>
        <v>192.64</v>
      </c>
      <c r="F6441" s="182">
        <f>Cartilha_GLOBAL!$F6441</f>
        <v>236.45</v>
      </c>
      <c r="G6441" s="108"/>
      <c r="H6441" s="107">
        <f t="shared" si="397"/>
        <v>0</v>
      </c>
      <c r="I6441" s="184">
        <f t="shared" si="398"/>
        <v>0</v>
      </c>
      <c r="J6441" s="142"/>
      <c r="K6441" s="228"/>
      <c r="L6441" s="7" t="str">
        <f t="shared" si="399"/>
        <v/>
      </c>
      <c r="M6441" s="7" t="str">
        <f t="shared" si="400"/>
        <v/>
      </c>
      <c r="N6441" s="7" t="str">
        <f>Cartilha_GLOBAL!N6441</f>
        <v/>
      </c>
      <c r="O6441" s="144"/>
      <c r="Q6441" s="151"/>
      <c r="R6441" s="152">
        <v>0</v>
      </c>
      <c r="T6441" s="153">
        <f>IF(Cartilha_GLOBAL!R6441=0,0,IF(Cartilha_GLOBAL!R6441&gt;0,"c","b"))</f>
        <v>0</v>
      </c>
    </row>
    <row r="6442" ht="33.75" hidden="1" spans="1:20">
      <c r="A6442" s="158">
        <f>Cartilha_GLOBAL!A6442</f>
        <v>87853</v>
      </c>
      <c r="B6442" s="100" t="str">
        <f>Cartilha_GLOBAL!B6442</f>
        <v>SINAPI</v>
      </c>
      <c r="C6442" s="104" t="str">
        <f>Cartilha_GLOBAL!C6442</f>
        <v>REVESTIMENTO DECORATIVO MONOCAMADA APLICADO COM EQUIPAMENTO DE PROJEÇÃO EM PANOS DA FACHADA COM PRESENÇA DE VÃOS, DE UM EDIFÍCIO DE ALVENARIA ESTRUTURAL E ACABAMENTO TRAVERTINO. AF_06/2014</v>
      </c>
      <c r="D6442" s="94" t="str">
        <f>Cartilha_GLOBAL!D6442</f>
        <v>M2</v>
      </c>
      <c r="E6442" s="105">
        <f>Cartilha_GLOBAL!$E6442</f>
        <v>137.77</v>
      </c>
      <c r="F6442" s="182">
        <f>Cartilha_GLOBAL!$F6442</f>
        <v>169.1</v>
      </c>
      <c r="G6442" s="108"/>
      <c r="H6442" s="107">
        <f t="shared" si="397"/>
        <v>0</v>
      </c>
      <c r="I6442" s="184">
        <f t="shared" si="398"/>
        <v>0</v>
      </c>
      <c r="J6442" s="142"/>
      <c r="K6442" s="228"/>
      <c r="L6442" s="7" t="str">
        <f t="shared" si="399"/>
        <v/>
      </c>
      <c r="M6442" s="7" t="str">
        <f t="shared" si="400"/>
        <v/>
      </c>
      <c r="N6442" s="7" t="str">
        <f>Cartilha_GLOBAL!N6442</f>
        <v/>
      </c>
      <c r="O6442" s="144"/>
      <c r="Q6442" s="151"/>
      <c r="R6442" s="152">
        <v>0</v>
      </c>
      <c r="T6442" s="153">
        <f>IF(Cartilha_GLOBAL!R6442=0,0,IF(Cartilha_GLOBAL!R6442&gt;0,"c","b"))</f>
        <v>0</v>
      </c>
    </row>
    <row r="6443" ht="22.5" hidden="1" spans="1:20">
      <c r="A6443" s="158">
        <f>Cartilha_GLOBAL!A6443</f>
        <v>87854</v>
      </c>
      <c r="B6443" s="100" t="str">
        <f>Cartilha_GLOBAL!B6443</f>
        <v>SINAPI</v>
      </c>
      <c r="C6443" s="104" t="str">
        <f>Cartilha_GLOBAL!C6443</f>
        <v>REVESTIMENTO DECORATIVO MONOCAMADA APLICADO MANUALMENTE EM SUPERFÍCIES EXTERNAS DA SACADA DE UM EDIFÍCIO DE ESTRUTURA CONVENCIONAL E ACABAMENTO TRAVERTINO. AF_06/2014</v>
      </c>
      <c r="D6443" s="94" t="str">
        <f>Cartilha_GLOBAL!D6443</f>
        <v>M2</v>
      </c>
      <c r="E6443" s="105">
        <f>Cartilha_GLOBAL!$E6443</f>
        <v>214.66</v>
      </c>
      <c r="F6443" s="182">
        <f>Cartilha_GLOBAL!$F6443</f>
        <v>263.47</v>
      </c>
      <c r="G6443" s="108"/>
      <c r="H6443" s="107">
        <f t="shared" si="397"/>
        <v>0</v>
      </c>
      <c r="I6443" s="184">
        <f t="shared" si="398"/>
        <v>0</v>
      </c>
      <c r="J6443" s="142"/>
      <c r="K6443" s="228"/>
      <c r="L6443" s="7" t="str">
        <f t="shared" si="399"/>
        <v/>
      </c>
      <c r="M6443" s="7" t="str">
        <f t="shared" si="400"/>
        <v/>
      </c>
      <c r="N6443" s="7" t="str">
        <f>Cartilha_GLOBAL!N6443</f>
        <v/>
      </c>
      <c r="O6443" s="144"/>
      <c r="Q6443" s="151"/>
      <c r="R6443" s="152">
        <v>0</v>
      </c>
      <c r="T6443" s="153">
        <f>IF(Cartilha_GLOBAL!R6443=0,0,IF(Cartilha_GLOBAL!R6443&gt;0,"c","b"))</f>
        <v>0</v>
      </c>
    </row>
    <row r="6444" ht="22.5" hidden="1" spans="1:20">
      <c r="A6444" s="158">
        <f>Cartilha_GLOBAL!A6444</f>
        <v>87855</v>
      </c>
      <c r="B6444" s="100" t="str">
        <f>Cartilha_GLOBAL!B6444</f>
        <v>SINAPI</v>
      </c>
      <c r="C6444" s="104" t="str">
        <f>Cartilha_GLOBAL!C6444</f>
        <v>REVESTIMENTO DECORATIVO MONOCAMADA APLICADO MANUALMENTE EM SUPERFÍCIES EXTERNAS DA SACADA DE UM EDIFÍCIO DE ALVENARIA ESTRUTURAL E ACABAMENTO TRAVERTINO. AF_06/2014</v>
      </c>
      <c r="D6444" s="94" t="str">
        <f>Cartilha_GLOBAL!D6444</f>
        <v>M2</v>
      </c>
      <c r="E6444" s="105">
        <f>Cartilha_GLOBAL!$E6444</f>
        <v>164.93</v>
      </c>
      <c r="F6444" s="182">
        <f>Cartilha_GLOBAL!$F6444</f>
        <v>202.44</v>
      </c>
      <c r="G6444" s="108"/>
      <c r="H6444" s="107">
        <f t="shared" si="397"/>
        <v>0</v>
      </c>
      <c r="I6444" s="184">
        <f t="shared" si="398"/>
        <v>0</v>
      </c>
      <c r="J6444" s="142"/>
      <c r="K6444" s="228"/>
      <c r="L6444" s="7" t="str">
        <f t="shared" si="399"/>
        <v/>
      </c>
      <c r="M6444" s="7" t="str">
        <f t="shared" si="400"/>
        <v/>
      </c>
      <c r="N6444" s="7" t="str">
        <f>Cartilha_GLOBAL!N6444</f>
        <v/>
      </c>
      <c r="O6444" s="144"/>
      <c r="Q6444" s="151"/>
      <c r="R6444" s="152">
        <v>0</v>
      </c>
      <c r="T6444" s="153">
        <f>IF(Cartilha_GLOBAL!R6444=0,0,IF(Cartilha_GLOBAL!R6444&gt;0,"c","b"))</f>
        <v>0</v>
      </c>
    </row>
    <row r="6445" ht="33.75" hidden="1" spans="1:20">
      <c r="A6445" s="158">
        <f>Cartilha_GLOBAL!A6445</f>
        <v>87856</v>
      </c>
      <c r="B6445" s="100" t="str">
        <f>Cartilha_GLOBAL!B6445</f>
        <v>SINAPI</v>
      </c>
      <c r="C6445" s="104" t="str">
        <f>Cartilha_GLOBAL!C6445</f>
        <v>REVESTIMENTO DECORATIVO MONOCAMADA APLICADO COM EQUIPAMENTO DE PROJEÇÃO EM SUPERFÍCIES EXTERNAS DA SACADA DE UM EDIFÍCIO DE ESTRUTURA CONVENCIONAL E ACABAMENTO TRAVERTINO. AF_06/2014</v>
      </c>
      <c r="D6445" s="94" t="str">
        <f>Cartilha_GLOBAL!D6445</f>
        <v>M2</v>
      </c>
      <c r="E6445" s="105">
        <f>Cartilha_GLOBAL!$E6445</f>
        <v>194.71</v>
      </c>
      <c r="F6445" s="182">
        <f>Cartilha_GLOBAL!$F6445</f>
        <v>238.99</v>
      </c>
      <c r="G6445" s="108"/>
      <c r="H6445" s="107">
        <f t="shared" si="397"/>
        <v>0</v>
      </c>
      <c r="I6445" s="184">
        <f t="shared" si="398"/>
        <v>0</v>
      </c>
      <c r="J6445" s="142"/>
      <c r="K6445" s="228"/>
      <c r="L6445" s="7" t="str">
        <f t="shared" si="399"/>
        <v/>
      </c>
      <c r="M6445" s="7" t="str">
        <f t="shared" si="400"/>
        <v/>
      </c>
      <c r="N6445" s="7" t="str">
        <f>Cartilha_GLOBAL!N6445</f>
        <v/>
      </c>
      <c r="O6445" s="144"/>
      <c r="Q6445" s="151"/>
      <c r="R6445" s="152">
        <v>0</v>
      </c>
      <c r="T6445" s="153">
        <f>IF(Cartilha_GLOBAL!R6445=0,0,IF(Cartilha_GLOBAL!R6445&gt;0,"c","b"))</f>
        <v>0</v>
      </c>
    </row>
    <row r="6446" ht="33.75" hidden="1" spans="1:20">
      <c r="A6446" s="158">
        <f>Cartilha_GLOBAL!A6446</f>
        <v>87857</v>
      </c>
      <c r="B6446" s="100" t="str">
        <f>Cartilha_GLOBAL!B6446</f>
        <v>SINAPI</v>
      </c>
      <c r="C6446" s="104" t="str">
        <f>Cartilha_GLOBAL!C6446</f>
        <v>REVESTIMENTO DECORATIVO MONOCAMADA APLICADO COM EQUIPAMENTO DE PROJEÇÃO EM SUPERFÍCIES EXTERNAS DA SACADA DE UM EDIFÍCIO DE ALVENARIA ESTRUTURAL E ACABAMENTO TRAVERTINO. AF_06/2014</v>
      </c>
      <c r="D6446" s="94" t="str">
        <f>Cartilha_GLOBAL!D6446</f>
        <v>M2</v>
      </c>
      <c r="E6446" s="105">
        <f>Cartilha_GLOBAL!$E6446</f>
        <v>146.01</v>
      </c>
      <c r="F6446" s="182">
        <f>Cartilha_GLOBAL!$F6446</f>
        <v>179.21</v>
      </c>
      <c r="G6446" s="108"/>
      <c r="H6446" s="107">
        <f t="shared" ref="H6446:H6509" si="401">IF(G6446=0,0,F6446)</f>
        <v>0</v>
      </c>
      <c r="I6446" s="184">
        <f t="shared" ref="I6446:I6509" si="402">IF(ISBLANK(G6446),0,IF(R6446=0,ROUND(G6446*H6446,2),IF(R6446="b",ROUNDDOWN(G6446*H6446,2),ROUNDUP(G6446*H6446,2))))</f>
        <v>0</v>
      </c>
      <c r="J6446" s="142"/>
      <c r="K6446" s="228"/>
      <c r="L6446" s="7" t="str">
        <f t="shared" ref="L6446:L6509" si="403">IF(K6446="X","x",IF(K6446="xx","x",IF(I6446&gt;0,"x","")))</f>
        <v/>
      </c>
      <c r="M6446" s="7" t="str">
        <f t="shared" ref="M6446:M6509" si="404">IF(K6446="X","x",IF(K6446="xx","x",IF(I6446&gt;0,"x","")))</f>
        <v/>
      </c>
      <c r="N6446" s="7" t="str">
        <f>Cartilha_GLOBAL!N6446</f>
        <v/>
      </c>
      <c r="O6446" s="144"/>
      <c r="Q6446" s="151"/>
      <c r="R6446" s="152">
        <v>0</v>
      </c>
      <c r="T6446" s="153">
        <f>IF(Cartilha_GLOBAL!R6446=0,0,IF(Cartilha_GLOBAL!R6446&gt;0,"c","b"))</f>
        <v>0</v>
      </c>
    </row>
    <row r="6447" ht="22.5" hidden="1" spans="1:20">
      <c r="A6447" s="158">
        <f>Cartilha_GLOBAL!A6447</f>
        <v>87858</v>
      </c>
      <c r="B6447" s="100" t="str">
        <f>Cartilha_GLOBAL!B6447</f>
        <v>SINAPI</v>
      </c>
      <c r="C6447" s="104" t="str">
        <f>Cartilha_GLOBAL!C6447</f>
        <v>REVESTIMENTO DECORATIVO MONOCAMADA APLICADO MANUALMENTE NAS PAREDES INTERNAS DA SACADA COM ACABAMENTO RASPADO. AF_06/2014</v>
      </c>
      <c r="D6447" s="94" t="str">
        <f>Cartilha_GLOBAL!D6447</f>
        <v>M2</v>
      </c>
      <c r="E6447" s="105">
        <f>Cartilha_GLOBAL!$E6447</f>
        <v>140.95</v>
      </c>
      <c r="F6447" s="182">
        <f>Cartilha_GLOBAL!$F6447</f>
        <v>173</v>
      </c>
      <c r="G6447" s="108"/>
      <c r="H6447" s="107">
        <f t="shared" si="401"/>
        <v>0</v>
      </c>
      <c r="I6447" s="184">
        <f t="shared" si="402"/>
        <v>0</v>
      </c>
      <c r="J6447" s="142"/>
      <c r="K6447" s="228"/>
      <c r="L6447" s="7" t="str">
        <f t="shared" si="403"/>
        <v/>
      </c>
      <c r="M6447" s="7" t="str">
        <f t="shared" si="404"/>
        <v/>
      </c>
      <c r="N6447" s="7" t="str">
        <f>Cartilha_GLOBAL!N6447</f>
        <v/>
      </c>
      <c r="O6447" s="144"/>
      <c r="Q6447" s="151"/>
      <c r="R6447" s="152">
        <v>0</v>
      </c>
      <c r="T6447" s="153">
        <f>IF(Cartilha_GLOBAL!R6447=0,0,IF(Cartilha_GLOBAL!R6447&gt;0,"c","b"))</f>
        <v>0</v>
      </c>
    </row>
    <row r="6448" ht="22.5" hidden="1" spans="1:20">
      <c r="A6448" s="158">
        <f>Cartilha_GLOBAL!A6448</f>
        <v>87859</v>
      </c>
      <c r="B6448" s="100" t="str">
        <f>Cartilha_GLOBAL!B6448</f>
        <v>SINAPI</v>
      </c>
      <c r="C6448" s="104" t="str">
        <f>Cartilha_GLOBAL!C6448</f>
        <v>REVESTIMENTO DECORATIVO MONOCAMADA APLICADO MANUALMENTE NAS PAREDES INTERNAS DA SACADA COM ACABAMENTO TRAVERTINO. AF_06/2014</v>
      </c>
      <c r="D6448" s="94" t="str">
        <f>Cartilha_GLOBAL!D6448</f>
        <v>M2</v>
      </c>
      <c r="E6448" s="105">
        <f>Cartilha_GLOBAL!$E6448</f>
        <v>164.95</v>
      </c>
      <c r="F6448" s="182">
        <f>Cartilha_GLOBAL!$F6448</f>
        <v>202.46</v>
      </c>
      <c r="G6448" s="108"/>
      <c r="H6448" s="107">
        <f t="shared" si="401"/>
        <v>0</v>
      </c>
      <c r="I6448" s="184">
        <f t="shared" si="402"/>
        <v>0</v>
      </c>
      <c r="J6448" s="142"/>
      <c r="K6448" s="228"/>
      <c r="L6448" s="7" t="str">
        <f t="shared" si="403"/>
        <v/>
      </c>
      <c r="M6448" s="7" t="str">
        <f t="shared" si="404"/>
        <v/>
      </c>
      <c r="N6448" s="7" t="str">
        <f>Cartilha_GLOBAL!N6448</f>
        <v/>
      </c>
      <c r="O6448" s="144"/>
      <c r="Q6448" s="151"/>
      <c r="R6448" s="152">
        <v>0</v>
      </c>
      <c r="T6448" s="153">
        <f>IF(Cartilha_GLOBAL!R6448=0,0,IF(Cartilha_GLOBAL!R6448&gt;0,"c","b"))</f>
        <v>0</v>
      </c>
    </row>
    <row r="6449" ht="12.75" hidden="1" spans="1:20">
      <c r="A6449" s="158">
        <f>Cartilha_GLOBAL!A6449</f>
        <v>95305</v>
      </c>
      <c r="B6449" s="100" t="str">
        <f>Cartilha_GLOBAL!B6449</f>
        <v>SINAPI</v>
      </c>
      <c r="C6449" s="104" t="str">
        <f>Cartilha_GLOBAL!C6449</f>
        <v>TEXTURA ACRÍLICA, APLICAÇÃO MANUAL EM PAREDE, UMA DEMÃO. AF_09/2016</v>
      </c>
      <c r="D6449" s="94" t="str">
        <f>Cartilha_GLOBAL!D6449</f>
        <v>M2</v>
      </c>
      <c r="E6449" s="105">
        <f>Cartilha_GLOBAL!$E6449</f>
        <v>15.3</v>
      </c>
      <c r="F6449" s="182">
        <f>Cartilha_GLOBAL!$F6449</f>
        <v>18.78</v>
      </c>
      <c r="G6449" s="108"/>
      <c r="H6449" s="107">
        <f t="shared" si="401"/>
        <v>0</v>
      </c>
      <c r="I6449" s="184">
        <f t="shared" si="402"/>
        <v>0</v>
      </c>
      <c r="J6449" s="142"/>
      <c r="K6449" s="228"/>
      <c r="L6449" s="7" t="str">
        <f t="shared" si="403"/>
        <v/>
      </c>
      <c r="M6449" s="7" t="str">
        <f t="shared" si="404"/>
        <v/>
      </c>
      <c r="N6449" s="7" t="str">
        <f>Cartilha_GLOBAL!N6449</f>
        <v/>
      </c>
      <c r="O6449" s="144"/>
      <c r="Q6449" s="151"/>
      <c r="R6449" s="152">
        <v>0</v>
      </c>
      <c r="T6449" s="153">
        <f>IF(Cartilha_GLOBAL!R6449=0,0,IF(Cartilha_GLOBAL!R6449&gt;0,"c","b"))</f>
        <v>0</v>
      </c>
    </row>
    <row r="6450" ht="12.75" hidden="1" spans="1:20">
      <c r="A6450" s="158">
        <f>Cartilha_GLOBAL!A6450</f>
        <v>95306</v>
      </c>
      <c r="B6450" s="100" t="str">
        <f>Cartilha_GLOBAL!B6450</f>
        <v>SINAPI</v>
      </c>
      <c r="C6450" s="104" t="str">
        <f>Cartilha_GLOBAL!C6450</f>
        <v>TEXTURA ACRÍLICA, APLICAÇÃO MANUAL EM TETO, UMA DEMÃO. AF_09/2016</v>
      </c>
      <c r="D6450" s="94" t="str">
        <f>Cartilha_GLOBAL!D6450</f>
        <v>M2</v>
      </c>
      <c r="E6450" s="105">
        <f>Cartilha_GLOBAL!$E6450</f>
        <v>18.37</v>
      </c>
      <c r="F6450" s="182">
        <f>Cartilha_GLOBAL!$F6450</f>
        <v>22.55</v>
      </c>
      <c r="G6450" s="108"/>
      <c r="H6450" s="107">
        <f t="shared" si="401"/>
        <v>0</v>
      </c>
      <c r="I6450" s="184">
        <f t="shared" si="402"/>
        <v>0</v>
      </c>
      <c r="J6450" s="142"/>
      <c r="K6450" s="145"/>
      <c r="L6450" s="7" t="str">
        <f t="shared" si="403"/>
        <v/>
      </c>
      <c r="M6450" s="7" t="str">
        <f t="shared" si="404"/>
        <v/>
      </c>
      <c r="N6450" s="7" t="str">
        <f>Cartilha_GLOBAL!N6450</f>
        <v/>
      </c>
      <c r="O6450" s="144"/>
      <c r="Q6450" s="151"/>
      <c r="R6450" s="152">
        <v>0</v>
      </c>
      <c r="T6450" s="153">
        <f>IF(Cartilha_GLOBAL!R6450=0,0,IF(Cartilha_GLOBAL!R6450&gt;0,"c","b"))</f>
        <v>0</v>
      </c>
    </row>
    <row r="6451" ht="12.75" hidden="1" spans="1:20">
      <c r="A6451" s="154" t="str">
        <f>Cartilha_GLOBAL!A6451</f>
        <v>10.4.5</v>
      </c>
      <c r="B6451" s="100">
        <f>Cartilha_GLOBAL!B6451</f>
        <v>0</v>
      </c>
      <c r="C6451" s="161" t="str">
        <f>Cartilha_GLOBAL!C6451</f>
        <v>ESTUQUES</v>
      </c>
      <c r="D6451" s="94">
        <f>Cartilha_GLOBAL!D6451</f>
        <v>0</v>
      </c>
      <c r="E6451" s="105">
        <f>Cartilha_GLOBAL!$E6451</f>
        <v>0</v>
      </c>
      <c r="F6451" s="182">
        <f>Cartilha_GLOBAL!$F6451</f>
        <v>0</v>
      </c>
      <c r="G6451" s="187"/>
      <c r="H6451" s="187">
        <f t="shared" si="401"/>
        <v>0</v>
      </c>
      <c r="I6451" s="188">
        <f t="shared" si="402"/>
        <v>0</v>
      </c>
      <c r="J6451" s="142"/>
      <c r="K6451" s="145" t="str">
        <f>IF(SUM(I6452:I6459)&gt;0,"xx","")</f>
        <v/>
      </c>
      <c r="L6451" s="7" t="str">
        <f t="shared" si="403"/>
        <v/>
      </c>
      <c r="M6451" s="7" t="str">
        <f t="shared" si="404"/>
        <v/>
      </c>
      <c r="N6451" s="7" t="str">
        <f>Cartilha_GLOBAL!N6451</f>
        <v/>
      </c>
      <c r="O6451" s="144"/>
      <c r="Q6451" s="151"/>
      <c r="R6451" s="152">
        <v>0</v>
      </c>
      <c r="T6451" s="153">
        <f>IF(Cartilha_GLOBAL!R6451=0,0,IF(Cartilha_GLOBAL!R6451&gt;0,"c","b"))</f>
        <v>0</v>
      </c>
    </row>
    <row r="6452" ht="22.5" hidden="1" spans="1:20">
      <c r="A6452" s="158">
        <f>Cartilha_GLOBAL!A6452</f>
        <v>91514</v>
      </c>
      <c r="B6452" s="100" t="str">
        <f>Cartilha_GLOBAL!B6452</f>
        <v>SINAPI</v>
      </c>
      <c r="C6452" s="104" t="str">
        <f>Cartilha_GLOBAL!C6452</f>
        <v>ESTUCAMENTO DE PANOS DE FACHADA SEM VÃOS DO SISTEMA DE PAREDES DE CONCRETO EM EDIFICAÇÕES DE MÚLTIPLOS PAVIMENTOS. AF_06/2015</v>
      </c>
      <c r="D6452" s="94" t="str">
        <f>Cartilha_GLOBAL!D6452</f>
        <v>M2</v>
      </c>
      <c r="E6452" s="105">
        <f>Cartilha_GLOBAL!$E6452</f>
        <v>7.66</v>
      </c>
      <c r="F6452" s="182">
        <f>Cartilha_GLOBAL!$F6452</f>
        <v>9.4</v>
      </c>
      <c r="G6452" s="108"/>
      <c r="H6452" s="107">
        <f t="shared" si="401"/>
        <v>0</v>
      </c>
      <c r="I6452" s="184">
        <f t="shared" si="402"/>
        <v>0</v>
      </c>
      <c r="J6452" s="142"/>
      <c r="K6452" s="228"/>
      <c r="L6452" s="7" t="str">
        <f t="shared" si="403"/>
        <v/>
      </c>
      <c r="M6452" s="7" t="str">
        <f t="shared" si="404"/>
        <v/>
      </c>
      <c r="N6452" s="7" t="str">
        <f>Cartilha_GLOBAL!N6452</f>
        <v/>
      </c>
      <c r="O6452" s="144"/>
      <c r="Q6452" s="151"/>
      <c r="R6452" s="152">
        <v>0</v>
      </c>
      <c r="T6452" s="153">
        <f>IF(Cartilha_GLOBAL!R6452=0,0,IF(Cartilha_GLOBAL!R6452&gt;0,"c","b"))</f>
        <v>0</v>
      </c>
    </row>
    <row r="6453" ht="33.75" hidden="1" spans="1:20">
      <c r="A6453" s="158">
        <f>Cartilha_GLOBAL!A6453</f>
        <v>91515</v>
      </c>
      <c r="B6453" s="100" t="str">
        <f>Cartilha_GLOBAL!B6453</f>
        <v>SINAPI</v>
      </c>
      <c r="C6453" s="104" t="str">
        <f>Cartilha_GLOBAL!C6453</f>
        <v>ESTUCAMENTO DE DENSIDADE BAIXA DE PANOS DE FACHADA DO SISTEMA DE PAREDES DE CONCRETO EM EDIFICAÇÕES DE MÚLTIPLOS PAVIMENTOS, ACESSO COM PLATAFORMA OU CADEIRINHA, UTILIZAÇÃO DE ARGAMASSA COLANTE. AF_10/2022</v>
      </c>
      <c r="D6453" s="94" t="str">
        <f>Cartilha_GLOBAL!D6453</f>
        <v>M2</v>
      </c>
      <c r="E6453" s="105">
        <f>Cartilha_GLOBAL!$E6453</f>
        <v>7.26</v>
      </c>
      <c r="F6453" s="182">
        <f>Cartilha_GLOBAL!$F6453</f>
        <v>8.91</v>
      </c>
      <c r="G6453" s="108"/>
      <c r="H6453" s="107">
        <f t="shared" si="401"/>
        <v>0</v>
      </c>
      <c r="I6453" s="184">
        <f t="shared" si="402"/>
        <v>0</v>
      </c>
      <c r="J6453" s="142"/>
      <c r="K6453" s="145"/>
      <c r="L6453" s="7" t="str">
        <f t="shared" si="403"/>
        <v/>
      </c>
      <c r="M6453" s="7" t="str">
        <f t="shared" si="404"/>
        <v/>
      </c>
      <c r="N6453" s="7" t="str">
        <f>Cartilha_GLOBAL!N6453</f>
        <v/>
      </c>
      <c r="O6453" s="144"/>
      <c r="Q6453" s="151"/>
      <c r="R6453" s="152">
        <v>0</v>
      </c>
      <c r="T6453" s="153">
        <f>IF(Cartilha_GLOBAL!R6453=0,0,IF(Cartilha_GLOBAL!R6453&gt;0,"c","b"))</f>
        <v>0</v>
      </c>
    </row>
    <row r="6454" ht="22.5" hidden="1" spans="1:20">
      <c r="A6454" s="158">
        <f>Cartilha_GLOBAL!A6454</f>
        <v>91516</v>
      </c>
      <c r="B6454" s="100" t="str">
        <f>Cartilha_GLOBAL!B6454</f>
        <v>SINAPI</v>
      </c>
      <c r="C6454" s="104" t="str">
        <f>Cartilha_GLOBAL!C6454</f>
        <v>ESTUCAMENTO DE SUPERFÍCIE EXTERNA DA SACADA DO SISTEMA DE PAREDES DE CONCRETO EM EDIFICAÇÕES DE MÚLTIPLOS PAVIMENTOS. AF_06/2015</v>
      </c>
      <c r="D6454" s="94" t="str">
        <f>Cartilha_GLOBAL!D6454</f>
        <v>M2</v>
      </c>
      <c r="E6454" s="105">
        <f>Cartilha_GLOBAL!$E6454</f>
        <v>14.82</v>
      </c>
      <c r="F6454" s="182">
        <f>Cartilha_GLOBAL!$F6454</f>
        <v>18.19</v>
      </c>
      <c r="G6454" s="108"/>
      <c r="H6454" s="107">
        <f t="shared" si="401"/>
        <v>0</v>
      </c>
      <c r="I6454" s="184">
        <f t="shared" si="402"/>
        <v>0</v>
      </c>
      <c r="J6454" s="142"/>
      <c r="K6454" s="228"/>
      <c r="L6454" s="7" t="str">
        <f t="shared" si="403"/>
        <v/>
      </c>
      <c r="M6454" s="7" t="str">
        <f t="shared" si="404"/>
        <v/>
      </c>
      <c r="N6454" s="7" t="str">
        <f>Cartilha_GLOBAL!N6454</f>
        <v/>
      </c>
      <c r="O6454" s="144"/>
      <c r="Q6454" s="151"/>
      <c r="R6454" s="152">
        <v>0</v>
      </c>
      <c r="T6454" s="153">
        <f>IF(Cartilha_GLOBAL!R6454=0,0,IF(Cartilha_GLOBAL!R6454&gt;0,"c","b"))</f>
        <v>0</v>
      </c>
    </row>
    <row r="6455" ht="22.5" hidden="1" spans="1:20">
      <c r="A6455" s="158">
        <f>Cartilha_GLOBAL!A6455</f>
        <v>91517</v>
      </c>
      <c r="B6455" s="100" t="str">
        <f>Cartilha_GLOBAL!B6455</f>
        <v>SINAPI</v>
      </c>
      <c r="C6455" s="104" t="str">
        <f>Cartilha_GLOBAL!C6455</f>
        <v>ESTUCAMENTO DE PANOS DE FACHADA SEM VÃOS DO SISTEMA DE PAREDES DE CONCRETO EM EDIFICAÇÕES DE PAVIMENTO ÚNICO. AF_06/2015</v>
      </c>
      <c r="D6455" s="94" t="str">
        <f>Cartilha_GLOBAL!D6455</f>
        <v>M2</v>
      </c>
      <c r="E6455" s="105">
        <f>Cartilha_GLOBAL!$E6455</f>
        <v>16.51</v>
      </c>
      <c r="F6455" s="182">
        <f>Cartilha_GLOBAL!$F6455</f>
        <v>20.26</v>
      </c>
      <c r="G6455" s="108"/>
      <c r="H6455" s="107">
        <f t="shared" si="401"/>
        <v>0</v>
      </c>
      <c r="I6455" s="184">
        <f t="shared" si="402"/>
        <v>0</v>
      </c>
      <c r="J6455" s="142"/>
      <c r="K6455" s="145"/>
      <c r="L6455" s="7" t="str">
        <f t="shared" si="403"/>
        <v/>
      </c>
      <c r="M6455" s="7" t="str">
        <f t="shared" si="404"/>
        <v/>
      </c>
      <c r="N6455" s="7" t="str">
        <f>Cartilha_GLOBAL!N6455</f>
        <v/>
      </c>
      <c r="O6455" s="144"/>
      <c r="Q6455" s="151"/>
      <c r="R6455" s="152">
        <v>0</v>
      </c>
      <c r="T6455" s="153">
        <f>IF(Cartilha_GLOBAL!R6455=0,0,IF(Cartilha_GLOBAL!R6455&gt;0,"c","b"))</f>
        <v>0</v>
      </c>
    </row>
    <row r="6456" ht="22.5" hidden="1" spans="1:20">
      <c r="A6456" s="158">
        <f>Cartilha_GLOBAL!A6456</f>
        <v>91519</v>
      </c>
      <c r="B6456" s="100" t="str">
        <f>Cartilha_GLOBAL!B6456</f>
        <v>SINAPI</v>
      </c>
      <c r="C6456" s="104" t="str">
        <f>Cartilha_GLOBAL!C6456</f>
        <v>ESTUCAMENTO DE DENSIDADE BAIXA DE PANOS DE FACHADA DO SISTEMA DE PAREDES DE CONCRETO EM UNIDADES HABITACIONAIS DE PAVIMENTO ÚNICO, UTILIZAÇÃO DE ARGAMASSA COLANTE. AF_10/2022</v>
      </c>
      <c r="D6456" s="94" t="str">
        <f>Cartilha_GLOBAL!D6456</f>
        <v>M2</v>
      </c>
      <c r="E6456" s="105">
        <f>Cartilha_GLOBAL!$E6456</f>
        <v>9.79</v>
      </c>
      <c r="F6456" s="182">
        <f>Cartilha_GLOBAL!$F6456</f>
        <v>12.02</v>
      </c>
      <c r="G6456" s="108"/>
      <c r="H6456" s="107">
        <f t="shared" si="401"/>
        <v>0</v>
      </c>
      <c r="I6456" s="184">
        <f t="shared" si="402"/>
        <v>0</v>
      </c>
      <c r="J6456" s="142"/>
      <c r="K6456" s="145"/>
      <c r="L6456" s="7" t="str">
        <f t="shared" si="403"/>
        <v/>
      </c>
      <c r="M6456" s="7" t="str">
        <f t="shared" si="404"/>
        <v/>
      </c>
      <c r="N6456" s="7" t="str">
        <f>Cartilha_GLOBAL!N6456</f>
        <v/>
      </c>
      <c r="O6456" s="144"/>
      <c r="Q6456" s="151"/>
      <c r="R6456" s="152">
        <v>0</v>
      </c>
      <c r="T6456" s="153">
        <f>IF(Cartilha_GLOBAL!R6456=0,0,IF(Cartilha_GLOBAL!R6456&gt;0,"c","b"))</f>
        <v>0</v>
      </c>
    </row>
    <row r="6457" ht="33.75" hidden="1" spans="1:20">
      <c r="A6457" s="158">
        <f>Cartilha_GLOBAL!A6457</f>
        <v>91520</v>
      </c>
      <c r="B6457" s="100" t="str">
        <f>Cartilha_GLOBAL!B6457</f>
        <v>SINAPI</v>
      </c>
      <c r="C6457" s="104" t="str">
        <f>Cartilha_GLOBAL!C6457</f>
        <v>ESTUCAMENTO DE DENSIDADE BAIXA NAS FACES INTERNAS DE PAREDES DO SISTEMA DE PAREDES DE CONCRETO, EM AMBIENTES COM ÁREA ENTRE 5 M² E 10 M², UTILIZAÇÃO DE ARGAMASSA COLANTE. AF_10/2022</v>
      </c>
      <c r="D6457" s="94" t="str">
        <f>Cartilha_GLOBAL!D6457</f>
        <v>M2</v>
      </c>
      <c r="E6457" s="105">
        <f>Cartilha_GLOBAL!$E6457</f>
        <v>2.74</v>
      </c>
      <c r="F6457" s="182">
        <f>Cartilha_GLOBAL!$F6457</f>
        <v>3.36</v>
      </c>
      <c r="G6457" s="108"/>
      <c r="H6457" s="107">
        <f t="shared" si="401"/>
        <v>0</v>
      </c>
      <c r="I6457" s="184">
        <f t="shared" si="402"/>
        <v>0</v>
      </c>
      <c r="J6457" s="142"/>
      <c r="K6457" s="145"/>
      <c r="L6457" s="7" t="str">
        <f t="shared" si="403"/>
        <v/>
      </c>
      <c r="M6457" s="7" t="str">
        <f t="shared" si="404"/>
        <v/>
      </c>
      <c r="N6457" s="7" t="str">
        <f>Cartilha_GLOBAL!N6457</f>
        <v/>
      </c>
      <c r="O6457" s="144"/>
      <c r="Q6457" s="151"/>
      <c r="R6457" s="152">
        <v>0</v>
      </c>
      <c r="T6457" s="153">
        <f>IF(Cartilha_GLOBAL!R6457=0,0,IF(Cartilha_GLOBAL!R6457&gt;0,"c","b"))</f>
        <v>0</v>
      </c>
    </row>
    <row r="6458" ht="22.5" hidden="1" spans="1:20">
      <c r="A6458" s="158">
        <f>Cartilha_GLOBAL!A6458</f>
        <v>91522</v>
      </c>
      <c r="B6458" s="100" t="str">
        <f>Cartilha_GLOBAL!B6458</f>
        <v>SINAPI</v>
      </c>
      <c r="C6458" s="104" t="str">
        <f>Cartilha_GLOBAL!C6458</f>
        <v>ESTUCAMENTO PARA QUALQUER REVESTIMENTO, EM TETO DO SISTEMA DE PAREDES DE CONCRETO, EM AMBIENTES COM ÁREA ENTRE 5 M² E 10 M², UTILIZAÇÃO DE ARGAMASSA COLANTE. AF_10/2022</v>
      </c>
      <c r="D6458" s="94" t="str">
        <f>Cartilha_GLOBAL!D6458</f>
        <v>M2</v>
      </c>
      <c r="E6458" s="105">
        <f>Cartilha_GLOBAL!$E6458</f>
        <v>3.78</v>
      </c>
      <c r="F6458" s="182">
        <f>Cartilha_GLOBAL!$F6458</f>
        <v>4.64</v>
      </c>
      <c r="G6458" s="108"/>
      <c r="H6458" s="107">
        <f t="shared" si="401"/>
        <v>0</v>
      </c>
      <c r="I6458" s="184">
        <f t="shared" si="402"/>
        <v>0</v>
      </c>
      <c r="J6458" s="142"/>
      <c r="K6458" s="228"/>
      <c r="L6458" s="7" t="str">
        <f t="shared" si="403"/>
        <v/>
      </c>
      <c r="M6458" s="7" t="str">
        <f t="shared" si="404"/>
        <v/>
      </c>
      <c r="N6458" s="7" t="str">
        <f>Cartilha_GLOBAL!N6458</f>
        <v/>
      </c>
      <c r="O6458" s="144"/>
      <c r="Q6458" s="151"/>
      <c r="R6458" s="152">
        <v>0</v>
      </c>
      <c r="T6458" s="153">
        <f>IF(Cartilha_GLOBAL!R6458=0,0,IF(Cartilha_GLOBAL!R6458&gt;0,"c","b"))</f>
        <v>0</v>
      </c>
    </row>
    <row r="6459" ht="33.75" hidden="1" spans="1:20">
      <c r="A6459" s="158">
        <f>Cartilha_GLOBAL!A6459</f>
        <v>91525</v>
      </c>
      <c r="B6459" s="100" t="str">
        <f>Cartilha_GLOBAL!B6459</f>
        <v>SINAPI</v>
      </c>
      <c r="C6459" s="104" t="str">
        <f>Cartilha_GLOBAL!C6459</f>
        <v>ESTUCAMENTO DE DENSIDADE ALTA NAS FACES INTERNAS DE PAREDES DO SISTEMA DE PAREDES DE CONCRETO, EM AMBIENTES COM ÁREA ENTRE 5 M² E 10 M², UTILIZAÇÃO DE ARGAMASSA COLANTE. AF_10/2022</v>
      </c>
      <c r="D6459" s="94" t="str">
        <f>Cartilha_GLOBAL!D6459</f>
        <v>M2</v>
      </c>
      <c r="E6459" s="105">
        <f>Cartilha_GLOBAL!$E6459</f>
        <v>8.25</v>
      </c>
      <c r="F6459" s="182">
        <f>Cartilha_GLOBAL!$F6459</f>
        <v>10.13</v>
      </c>
      <c r="G6459" s="108"/>
      <c r="H6459" s="107">
        <f t="shared" si="401"/>
        <v>0</v>
      </c>
      <c r="I6459" s="184">
        <f t="shared" si="402"/>
        <v>0</v>
      </c>
      <c r="J6459" s="142"/>
      <c r="K6459" s="228"/>
      <c r="L6459" s="7" t="str">
        <f t="shared" si="403"/>
        <v/>
      </c>
      <c r="M6459" s="7" t="str">
        <f t="shared" si="404"/>
        <v/>
      </c>
      <c r="N6459" s="7" t="str">
        <f>Cartilha_GLOBAL!N6459</f>
        <v/>
      </c>
      <c r="O6459" s="144"/>
      <c r="Q6459" s="151"/>
      <c r="R6459" s="152">
        <v>0</v>
      </c>
      <c r="T6459" s="153">
        <f>IF(Cartilha_GLOBAL!R6459=0,0,IF(Cartilha_GLOBAL!R6459&gt;0,"c","b"))</f>
        <v>0</v>
      </c>
    </row>
    <row r="6460" ht="12.75" hidden="1" spans="1:20">
      <c r="A6460" s="154" t="str">
        <f>Cartilha_GLOBAL!A6460</f>
        <v>10.4.6</v>
      </c>
      <c r="B6460" s="100">
        <f>Cartilha_GLOBAL!B6460</f>
        <v>0</v>
      </c>
      <c r="C6460" s="161" t="str">
        <f>Cartilha_GLOBAL!C6460</f>
        <v>GESSO</v>
      </c>
      <c r="D6460" s="94">
        <f>Cartilha_GLOBAL!D6460</f>
        <v>0</v>
      </c>
      <c r="E6460" s="105">
        <f>Cartilha_GLOBAL!$E6460</f>
        <v>0</v>
      </c>
      <c r="F6460" s="182">
        <f>Cartilha_GLOBAL!$F6460</f>
        <v>0</v>
      </c>
      <c r="G6460" s="187"/>
      <c r="H6460" s="187">
        <f t="shared" si="401"/>
        <v>0</v>
      </c>
      <c r="I6460" s="188">
        <f t="shared" si="402"/>
        <v>0</v>
      </c>
      <c r="J6460" s="142"/>
      <c r="K6460" s="145" t="str">
        <f>IF(SUM(I6461:I6491)&gt;0,"xx","")</f>
        <v/>
      </c>
      <c r="L6460" s="7" t="str">
        <f t="shared" si="403"/>
        <v/>
      </c>
      <c r="M6460" s="7" t="str">
        <f t="shared" si="404"/>
        <v/>
      </c>
      <c r="N6460" s="7" t="str">
        <f>Cartilha_GLOBAL!N6460</f>
        <v/>
      </c>
      <c r="O6460" s="144"/>
      <c r="Q6460" s="151"/>
      <c r="R6460" s="152">
        <v>0</v>
      </c>
      <c r="T6460" s="153">
        <f>IF(Cartilha_GLOBAL!R6460=0,0,IF(Cartilha_GLOBAL!R6460&gt;0,"c","b"))</f>
        <v>0</v>
      </c>
    </row>
    <row r="6461" ht="33.75" hidden="1" spans="1:20">
      <c r="A6461" s="158">
        <f>Cartilha_GLOBAL!A6461</f>
        <v>89049</v>
      </c>
      <c r="B6461" s="100" t="str">
        <f>Cartilha_GLOBAL!B6461</f>
        <v>SINAPI</v>
      </c>
      <c r="C6461" s="104" t="str">
        <f>Cartilha_GLOBAL!C6461</f>
        <v>(COMPOSIÇÃO REPRESENTATIVA) DO SERVIÇO DE APLICAÇÃO MANUAL DE GESSO DESEMPENADO (SEM TALISCAS) EM TETO, ESPESSURA 0,5 CM, PARA EDIFICAÇÃO HABITACIONAL MULTIFAMILIAR (PRÉDIO). AF_11/2014</v>
      </c>
      <c r="D6461" s="94" t="str">
        <f>Cartilha_GLOBAL!D6461</f>
        <v>M2</v>
      </c>
      <c r="E6461" s="105">
        <f>Cartilha_GLOBAL!$E6461</f>
        <v>26.07</v>
      </c>
      <c r="F6461" s="182">
        <f>Cartilha_GLOBAL!$F6461</f>
        <v>32</v>
      </c>
      <c r="G6461" s="108"/>
      <c r="H6461" s="107">
        <f t="shared" si="401"/>
        <v>0</v>
      </c>
      <c r="I6461" s="184">
        <f t="shared" si="402"/>
        <v>0</v>
      </c>
      <c r="J6461" s="142"/>
      <c r="K6461" s="228"/>
      <c r="L6461" s="7" t="str">
        <f t="shared" si="403"/>
        <v/>
      </c>
      <c r="M6461" s="7" t="str">
        <f t="shared" si="404"/>
        <v/>
      </c>
      <c r="N6461" s="7" t="str">
        <f>Cartilha_GLOBAL!N6461</f>
        <v/>
      </c>
      <c r="O6461" s="144"/>
      <c r="Q6461" s="151"/>
      <c r="R6461" s="152">
        <v>0</v>
      </c>
      <c r="T6461" s="153">
        <f>IF(Cartilha_GLOBAL!R6461=0,0,IF(Cartilha_GLOBAL!R6461&gt;0,"c","b"))</f>
        <v>0</v>
      </c>
    </row>
    <row r="6462" ht="22.5" hidden="1" spans="1:20">
      <c r="A6462" s="158">
        <f>Cartilha_GLOBAL!A6462</f>
        <v>87418</v>
      </c>
      <c r="B6462" s="100" t="str">
        <f>Cartilha_GLOBAL!B6462</f>
        <v>SINAPI</v>
      </c>
      <c r="C6462" s="104" t="str">
        <f>Cartilha_GLOBAL!C6462</f>
        <v>APLICAÇÃO MANUAL DE GESSO DESEMPENADO (SEM TALISCAS) EM PAREDES DE AMBIENTES DE ÁREA ENTRE 5M² E 10M², ESPESSURA DE 0,5CM. AF_06/2014</v>
      </c>
      <c r="D6462" s="94" t="str">
        <f>Cartilha_GLOBAL!D6462</f>
        <v>M2</v>
      </c>
      <c r="E6462" s="105">
        <f>Cartilha_GLOBAL!$E6462</f>
        <v>20.17</v>
      </c>
      <c r="F6462" s="182">
        <f>Cartilha_GLOBAL!$F6462</f>
        <v>24.76</v>
      </c>
      <c r="G6462" s="108"/>
      <c r="H6462" s="107">
        <f t="shared" si="401"/>
        <v>0</v>
      </c>
      <c r="I6462" s="184">
        <f t="shared" si="402"/>
        <v>0</v>
      </c>
      <c r="J6462" s="142"/>
      <c r="K6462" s="145"/>
      <c r="L6462" s="7" t="str">
        <f t="shared" si="403"/>
        <v/>
      </c>
      <c r="M6462" s="7" t="str">
        <f t="shared" si="404"/>
        <v/>
      </c>
      <c r="N6462" s="7" t="str">
        <f>Cartilha_GLOBAL!N6462</f>
        <v/>
      </c>
      <c r="O6462" s="144"/>
      <c r="Q6462" s="151"/>
      <c r="R6462" s="152">
        <v>0</v>
      </c>
      <c r="T6462" s="153">
        <f>IF(Cartilha_GLOBAL!R6462=0,0,IF(Cartilha_GLOBAL!R6462&gt;0,"c","b"))</f>
        <v>0</v>
      </c>
    </row>
    <row r="6463" ht="22.5" hidden="1" spans="1:20">
      <c r="A6463" s="158">
        <f>Cartilha_GLOBAL!A6463</f>
        <v>87421</v>
      </c>
      <c r="B6463" s="100" t="str">
        <f>Cartilha_GLOBAL!B6463</f>
        <v>SINAPI</v>
      </c>
      <c r="C6463" s="104" t="str">
        <f>Cartilha_GLOBAL!C6463</f>
        <v>APLICAÇÃO MANUAL DE GESSO DESEMPENADO (SEM TALISCAS) EM PAREDES DE AMBIENTES DE ÁREA ENTRE 5M² E 10M², ESPESSURA DE 1,0CM. AF_06/2014</v>
      </c>
      <c r="D6463" s="94" t="str">
        <f>Cartilha_GLOBAL!D6463</f>
        <v>M2</v>
      </c>
      <c r="E6463" s="105">
        <f>Cartilha_GLOBAL!$E6463</f>
        <v>29.64</v>
      </c>
      <c r="F6463" s="182">
        <f>Cartilha_GLOBAL!$F6463</f>
        <v>36.38</v>
      </c>
      <c r="G6463" s="108"/>
      <c r="H6463" s="107">
        <f t="shared" si="401"/>
        <v>0</v>
      </c>
      <c r="I6463" s="184">
        <f t="shared" si="402"/>
        <v>0</v>
      </c>
      <c r="J6463" s="142"/>
      <c r="K6463" s="228"/>
      <c r="L6463" s="7" t="str">
        <f t="shared" si="403"/>
        <v/>
      </c>
      <c r="M6463" s="7" t="str">
        <f t="shared" si="404"/>
        <v/>
      </c>
      <c r="N6463" s="7" t="str">
        <f>Cartilha_GLOBAL!N6463</f>
        <v/>
      </c>
      <c r="O6463" s="144"/>
      <c r="Q6463" s="151"/>
      <c r="R6463" s="152">
        <v>0</v>
      </c>
      <c r="T6463" s="153">
        <f>IF(Cartilha_GLOBAL!R6463=0,0,IF(Cartilha_GLOBAL!R6463&gt;0,"c","b"))</f>
        <v>0</v>
      </c>
    </row>
    <row r="6464" ht="22.5" hidden="1" spans="1:20">
      <c r="A6464" s="158">
        <f>Cartilha_GLOBAL!A6464</f>
        <v>87417</v>
      </c>
      <c r="B6464" s="100" t="str">
        <f>Cartilha_GLOBAL!B6464</f>
        <v>SINAPI</v>
      </c>
      <c r="C6464" s="104" t="str">
        <f>Cartilha_GLOBAL!C6464</f>
        <v>APLICAÇÃO MANUAL DE GESSO DESEMPENADO (SEM TALISCAS) EM PAREDES DE AMBIENTES DE ÁREA MAIOR QUE 10M², ESPESSURA DE 0,5CM. AF_06/2014</v>
      </c>
      <c r="D6464" s="94" t="str">
        <f>Cartilha_GLOBAL!D6464</f>
        <v>M2</v>
      </c>
      <c r="E6464" s="105">
        <f>Cartilha_GLOBAL!$E6464</f>
        <v>19.55</v>
      </c>
      <c r="F6464" s="182">
        <f>Cartilha_GLOBAL!$F6464</f>
        <v>24</v>
      </c>
      <c r="G6464" s="108"/>
      <c r="H6464" s="107">
        <f t="shared" si="401"/>
        <v>0</v>
      </c>
      <c r="I6464" s="184">
        <f t="shared" si="402"/>
        <v>0</v>
      </c>
      <c r="J6464" s="142"/>
      <c r="K6464" s="228"/>
      <c r="L6464" s="7" t="str">
        <f t="shared" si="403"/>
        <v/>
      </c>
      <c r="M6464" s="7" t="str">
        <f t="shared" si="404"/>
        <v/>
      </c>
      <c r="N6464" s="7" t="str">
        <f>Cartilha_GLOBAL!N6464</f>
        <v/>
      </c>
      <c r="O6464" s="144"/>
      <c r="Q6464" s="151"/>
      <c r="R6464" s="152">
        <v>0</v>
      </c>
      <c r="T6464" s="153">
        <f>IF(Cartilha_GLOBAL!R6464=0,0,IF(Cartilha_GLOBAL!R6464&gt;0,"c","b"))</f>
        <v>0</v>
      </c>
    </row>
    <row r="6465" ht="22.5" hidden="1" spans="1:20">
      <c r="A6465" s="158">
        <f>Cartilha_GLOBAL!A6465</f>
        <v>87420</v>
      </c>
      <c r="B6465" s="100" t="str">
        <f>Cartilha_GLOBAL!B6465</f>
        <v>SINAPI</v>
      </c>
      <c r="C6465" s="104" t="str">
        <f>Cartilha_GLOBAL!C6465</f>
        <v>APLICAÇÃO MANUAL DE GESSO DESEMPENADO (SEM TALISCAS) EM PAREDES DE AMBIENTES DE ÁREA MAIOR QUE 10M², ESPESSURA DE 1,0CM. AF_06/2014</v>
      </c>
      <c r="D6465" s="94" t="str">
        <f>Cartilha_GLOBAL!D6465</f>
        <v>M2</v>
      </c>
      <c r="E6465" s="105">
        <f>Cartilha_GLOBAL!$E6465</f>
        <v>29.01</v>
      </c>
      <c r="F6465" s="182">
        <f>Cartilha_GLOBAL!$F6465</f>
        <v>35.61</v>
      </c>
      <c r="G6465" s="108"/>
      <c r="H6465" s="107">
        <f t="shared" si="401"/>
        <v>0</v>
      </c>
      <c r="I6465" s="184">
        <f t="shared" si="402"/>
        <v>0</v>
      </c>
      <c r="J6465" s="142"/>
      <c r="K6465" s="228"/>
      <c r="L6465" s="7" t="str">
        <f t="shared" si="403"/>
        <v/>
      </c>
      <c r="M6465" s="7" t="str">
        <f t="shared" si="404"/>
        <v/>
      </c>
      <c r="N6465" s="7" t="str">
        <f>Cartilha_GLOBAL!N6465</f>
        <v/>
      </c>
      <c r="O6465" s="144"/>
      <c r="Q6465" s="151"/>
      <c r="R6465" s="152">
        <v>0</v>
      </c>
      <c r="T6465" s="153">
        <f>IF(Cartilha_GLOBAL!R6465=0,0,IF(Cartilha_GLOBAL!R6465&gt;0,"c","b"))</f>
        <v>0</v>
      </c>
    </row>
    <row r="6466" ht="22.5" hidden="1" spans="1:20">
      <c r="A6466" s="158">
        <f>Cartilha_GLOBAL!A6466</f>
        <v>87419</v>
      </c>
      <c r="B6466" s="100" t="str">
        <f>Cartilha_GLOBAL!B6466</f>
        <v>SINAPI</v>
      </c>
      <c r="C6466" s="104" t="str">
        <f>Cartilha_GLOBAL!C6466</f>
        <v>APLICAÇÃO MANUAL DE GESSO DESEMPENADO (SEM TALISCAS) EM PAREDES DE AMBIENTES DE ÁREA MENOR QUE 5M², ESPESSURA DE 0,5CM. AF_06/2014</v>
      </c>
      <c r="D6466" s="94" t="str">
        <f>Cartilha_GLOBAL!D6466</f>
        <v>M2</v>
      </c>
      <c r="E6466" s="105">
        <f>Cartilha_GLOBAL!$E6466</f>
        <v>21.98</v>
      </c>
      <c r="F6466" s="182">
        <f>Cartilha_GLOBAL!$F6466</f>
        <v>26.98</v>
      </c>
      <c r="G6466" s="108"/>
      <c r="H6466" s="107">
        <f t="shared" si="401"/>
        <v>0</v>
      </c>
      <c r="I6466" s="184">
        <f t="shared" si="402"/>
        <v>0</v>
      </c>
      <c r="J6466" s="142"/>
      <c r="K6466" s="228"/>
      <c r="L6466" s="7" t="str">
        <f t="shared" si="403"/>
        <v/>
      </c>
      <c r="M6466" s="7" t="str">
        <f t="shared" si="404"/>
        <v/>
      </c>
      <c r="N6466" s="7" t="str">
        <f>Cartilha_GLOBAL!N6466</f>
        <v/>
      </c>
      <c r="O6466" s="144"/>
      <c r="Q6466" s="151"/>
      <c r="R6466" s="152">
        <v>0</v>
      </c>
      <c r="T6466" s="153">
        <f>IF(Cartilha_GLOBAL!R6466=0,0,IF(Cartilha_GLOBAL!R6466&gt;0,"c","b"))</f>
        <v>0</v>
      </c>
    </row>
    <row r="6467" ht="22.5" hidden="1" spans="1:20">
      <c r="A6467" s="158">
        <f>Cartilha_GLOBAL!A6467</f>
        <v>87422</v>
      </c>
      <c r="B6467" s="100" t="str">
        <f>Cartilha_GLOBAL!B6467</f>
        <v>SINAPI</v>
      </c>
      <c r="C6467" s="104" t="str">
        <f>Cartilha_GLOBAL!C6467</f>
        <v>APLICAÇÃO MANUAL DE GESSO DESEMPENADO (SEM TALISCAS) EM PAREDES DE AMBIENTES DE ÁREA MENOR QUE 5M², ESPESSURA DE 1,0CM. AF_06/2014</v>
      </c>
      <c r="D6467" s="94" t="str">
        <f>Cartilha_GLOBAL!D6467</f>
        <v>M2</v>
      </c>
      <c r="E6467" s="105">
        <f>Cartilha_GLOBAL!$E6467</f>
        <v>31.45</v>
      </c>
      <c r="F6467" s="182">
        <f>Cartilha_GLOBAL!$F6467</f>
        <v>38.6</v>
      </c>
      <c r="G6467" s="108"/>
      <c r="H6467" s="107">
        <f t="shared" si="401"/>
        <v>0</v>
      </c>
      <c r="I6467" s="184">
        <f t="shared" si="402"/>
        <v>0</v>
      </c>
      <c r="J6467" s="142"/>
      <c r="K6467" s="228"/>
      <c r="L6467" s="7" t="str">
        <f t="shared" si="403"/>
        <v/>
      </c>
      <c r="M6467" s="7" t="str">
        <f t="shared" si="404"/>
        <v/>
      </c>
      <c r="N6467" s="7" t="str">
        <f>Cartilha_GLOBAL!N6467</f>
        <v/>
      </c>
      <c r="O6467" s="144"/>
      <c r="Q6467" s="151"/>
      <c r="R6467" s="152">
        <v>0</v>
      </c>
      <c r="T6467" s="153">
        <f>IF(Cartilha_GLOBAL!R6467=0,0,IF(Cartilha_GLOBAL!R6467&gt;0,"c","b"))</f>
        <v>0</v>
      </c>
    </row>
    <row r="6468" ht="22.5" hidden="1" spans="1:20">
      <c r="A6468" s="158">
        <f>Cartilha_GLOBAL!A6468</f>
        <v>87412</v>
      </c>
      <c r="B6468" s="100" t="str">
        <f>Cartilha_GLOBAL!B6468</f>
        <v>SINAPI</v>
      </c>
      <c r="C6468" s="104" t="str">
        <f>Cartilha_GLOBAL!C6468</f>
        <v>APLICAÇÃO MANUAL DE GESSO DESEMPENADO (SEM TALISCAS) EM TETO DE AMBIENTES DE ÁREA ENTRE 5M² E 10M², ESPESSURA DE 0,5CM. AF_06/2014</v>
      </c>
      <c r="D6468" s="94" t="str">
        <f>Cartilha_GLOBAL!D6468</f>
        <v>M2</v>
      </c>
      <c r="E6468" s="105">
        <f>Cartilha_GLOBAL!$E6468</f>
        <v>26.79</v>
      </c>
      <c r="F6468" s="182">
        <f>Cartilha_GLOBAL!$F6468</f>
        <v>32.88</v>
      </c>
      <c r="G6468" s="108"/>
      <c r="H6468" s="107">
        <f t="shared" si="401"/>
        <v>0</v>
      </c>
      <c r="I6468" s="184">
        <f t="shared" si="402"/>
        <v>0</v>
      </c>
      <c r="J6468" s="142"/>
      <c r="K6468" s="228"/>
      <c r="L6468" s="7" t="str">
        <f t="shared" si="403"/>
        <v/>
      </c>
      <c r="M6468" s="7" t="str">
        <f t="shared" si="404"/>
        <v/>
      </c>
      <c r="N6468" s="7" t="str">
        <f>Cartilha_GLOBAL!N6468</f>
        <v/>
      </c>
      <c r="O6468" s="144"/>
      <c r="Q6468" s="151"/>
      <c r="R6468" s="152">
        <v>0</v>
      </c>
      <c r="T6468" s="153">
        <f>IF(Cartilha_GLOBAL!R6468=0,0,IF(Cartilha_GLOBAL!R6468&gt;0,"c","b"))</f>
        <v>0</v>
      </c>
    </row>
    <row r="6469" ht="22.5" hidden="1" spans="1:20">
      <c r="A6469" s="158">
        <f>Cartilha_GLOBAL!A6469</f>
        <v>87415</v>
      </c>
      <c r="B6469" s="100" t="str">
        <f>Cartilha_GLOBAL!B6469</f>
        <v>SINAPI</v>
      </c>
      <c r="C6469" s="104" t="str">
        <f>Cartilha_GLOBAL!C6469</f>
        <v>APLICAÇÃO MANUAL DE GESSO DESEMPENADO (SEM TALISCAS) EM TETO DE AMBIENTES DE ÁREA ENTRE 5M² E 10M², ESPESSURA DE 1,0CM. AF_06/2014</v>
      </c>
      <c r="D6469" s="94" t="str">
        <f>Cartilha_GLOBAL!D6469</f>
        <v>M2</v>
      </c>
      <c r="E6469" s="105">
        <f>Cartilha_GLOBAL!$E6469</f>
        <v>35.06</v>
      </c>
      <c r="F6469" s="182">
        <f>Cartilha_GLOBAL!$F6469</f>
        <v>43.03</v>
      </c>
      <c r="G6469" s="108"/>
      <c r="H6469" s="107">
        <f t="shared" si="401"/>
        <v>0</v>
      </c>
      <c r="I6469" s="184">
        <f t="shared" si="402"/>
        <v>0</v>
      </c>
      <c r="J6469" s="142"/>
      <c r="K6469" s="228"/>
      <c r="L6469" s="7" t="str">
        <f t="shared" si="403"/>
        <v/>
      </c>
      <c r="M6469" s="7" t="str">
        <f t="shared" si="404"/>
        <v/>
      </c>
      <c r="N6469" s="7" t="str">
        <f>Cartilha_GLOBAL!N6469</f>
        <v/>
      </c>
      <c r="O6469" s="144"/>
      <c r="Q6469" s="151"/>
      <c r="R6469" s="152">
        <v>0</v>
      </c>
      <c r="T6469" s="153">
        <f>IF(Cartilha_GLOBAL!R6469=0,0,IF(Cartilha_GLOBAL!R6469&gt;0,"c","b"))</f>
        <v>0</v>
      </c>
    </row>
    <row r="6470" ht="22.5" hidden="1" spans="1:20">
      <c r="A6470" s="158">
        <f>Cartilha_GLOBAL!A6470</f>
        <v>87411</v>
      </c>
      <c r="B6470" s="100" t="str">
        <f>Cartilha_GLOBAL!B6470</f>
        <v>SINAPI</v>
      </c>
      <c r="C6470" s="104" t="str">
        <f>Cartilha_GLOBAL!C6470</f>
        <v>APLICAÇÃO MANUAL DE GESSO DESEMPENADO (SEM TALISCAS) EM TETO DE AMBIENTES DE ÁREA MAIOR QUE 10M², ESPESSURA DE 0,5CM. AF_06/2014</v>
      </c>
      <c r="D6470" s="94" t="str">
        <f>Cartilha_GLOBAL!D6470</f>
        <v>M2</v>
      </c>
      <c r="E6470" s="105">
        <f>Cartilha_GLOBAL!$E6470</f>
        <v>18.36</v>
      </c>
      <c r="F6470" s="182">
        <f>Cartilha_GLOBAL!$F6470</f>
        <v>22.54</v>
      </c>
      <c r="G6470" s="108"/>
      <c r="H6470" s="107">
        <f t="shared" si="401"/>
        <v>0</v>
      </c>
      <c r="I6470" s="184">
        <f t="shared" si="402"/>
        <v>0</v>
      </c>
      <c r="J6470" s="142"/>
      <c r="K6470" s="228"/>
      <c r="L6470" s="7" t="str">
        <f t="shared" si="403"/>
        <v/>
      </c>
      <c r="M6470" s="7" t="str">
        <f t="shared" si="404"/>
        <v/>
      </c>
      <c r="N6470" s="7" t="str">
        <f>Cartilha_GLOBAL!N6470</f>
        <v/>
      </c>
      <c r="O6470" s="144"/>
      <c r="Q6470" s="151"/>
      <c r="R6470" s="152">
        <v>0</v>
      </c>
      <c r="T6470" s="153">
        <f>IF(Cartilha_GLOBAL!R6470=0,0,IF(Cartilha_GLOBAL!R6470&gt;0,"c","b"))</f>
        <v>0</v>
      </c>
    </row>
    <row r="6471" ht="22.5" hidden="1" spans="1:20">
      <c r="A6471" s="158">
        <f>Cartilha_GLOBAL!A6471</f>
        <v>87414</v>
      </c>
      <c r="B6471" s="100" t="str">
        <f>Cartilha_GLOBAL!B6471</f>
        <v>SINAPI</v>
      </c>
      <c r="C6471" s="104" t="str">
        <f>Cartilha_GLOBAL!C6471</f>
        <v>APLICAÇÃO MANUAL DE GESSO DESEMPENADO (SEM TALISCAS) EM TETO DE AMBIENTES DE ÁREA MAIOR QUE 10M², ESPESSURA DE 1,0CM. AF_06/2014</v>
      </c>
      <c r="D6471" s="94" t="str">
        <f>Cartilha_GLOBAL!D6471</f>
        <v>M2</v>
      </c>
      <c r="E6471" s="105">
        <f>Cartilha_GLOBAL!$E6471</f>
        <v>26.88</v>
      </c>
      <c r="F6471" s="182">
        <f>Cartilha_GLOBAL!$F6471</f>
        <v>32.99</v>
      </c>
      <c r="G6471" s="108"/>
      <c r="H6471" s="107">
        <f t="shared" si="401"/>
        <v>0</v>
      </c>
      <c r="I6471" s="184">
        <f t="shared" si="402"/>
        <v>0</v>
      </c>
      <c r="J6471" s="142"/>
      <c r="K6471" s="228"/>
      <c r="L6471" s="7" t="str">
        <f t="shared" si="403"/>
        <v/>
      </c>
      <c r="M6471" s="7" t="str">
        <f t="shared" si="404"/>
        <v/>
      </c>
      <c r="N6471" s="7" t="str">
        <f>Cartilha_GLOBAL!N6471</f>
        <v/>
      </c>
      <c r="O6471" s="144"/>
      <c r="Q6471" s="151"/>
      <c r="R6471" s="152">
        <v>0</v>
      </c>
      <c r="T6471" s="153">
        <f>IF(Cartilha_GLOBAL!R6471=0,0,IF(Cartilha_GLOBAL!R6471&gt;0,"c","b"))</f>
        <v>0</v>
      </c>
    </row>
    <row r="6472" ht="22.5" hidden="1" spans="1:20">
      <c r="A6472" s="158">
        <f>Cartilha_GLOBAL!A6472</f>
        <v>87413</v>
      </c>
      <c r="B6472" s="100" t="str">
        <f>Cartilha_GLOBAL!B6472</f>
        <v>SINAPI</v>
      </c>
      <c r="C6472" s="104" t="str">
        <f>Cartilha_GLOBAL!C6472</f>
        <v>APLICAÇÃO MANUAL DE GESSO DESEMPENADO (SEM TALISCAS) EM TETO DE AMBIENTES DE ÁREA MENOR QUE 5M², ESPESSURA DE 0,5CM. AF_06/2014</v>
      </c>
      <c r="D6472" s="94" t="str">
        <f>Cartilha_GLOBAL!D6472</f>
        <v>M2</v>
      </c>
      <c r="E6472" s="105">
        <f>Cartilha_GLOBAL!$E6472</f>
        <v>31.59</v>
      </c>
      <c r="F6472" s="182">
        <f>Cartilha_GLOBAL!$F6472</f>
        <v>38.77</v>
      </c>
      <c r="G6472" s="108"/>
      <c r="H6472" s="107">
        <f t="shared" si="401"/>
        <v>0</v>
      </c>
      <c r="I6472" s="184">
        <f t="shared" si="402"/>
        <v>0</v>
      </c>
      <c r="J6472" s="142"/>
      <c r="K6472" s="228"/>
      <c r="L6472" s="7" t="str">
        <f t="shared" si="403"/>
        <v/>
      </c>
      <c r="M6472" s="7" t="str">
        <f t="shared" si="404"/>
        <v/>
      </c>
      <c r="N6472" s="7" t="str">
        <f>Cartilha_GLOBAL!N6472</f>
        <v/>
      </c>
      <c r="O6472" s="144"/>
      <c r="Q6472" s="151"/>
      <c r="R6472" s="152">
        <v>0</v>
      </c>
      <c r="T6472" s="153">
        <f>IF(Cartilha_GLOBAL!R6472=0,0,IF(Cartilha_GLOBAL!R6472&gt;0,"c","b"))</f>
        <v>0</v>
      </c>
    </row>
    <row r="6473" ht="22.5" hidden="1" spans="1:20">
      <c r="A6473" s="158">
        <f>Cartilha_GLOBAL!A6473</f>
        <v>87416</v>
      </c>
      <c r="B6473" s="100" t="str">
        <f>Cartilha_GLOBAL!B6473</f>
        <v>SINAPI</v>
      </c>
      <c r="C6473" s="104" t="str">
        <f>Cartilha_GLOBAL!C6473</f>
        <v>APLICAÇÃO MANUAL DE GESSO DESEMPENADO (SEM TALISCAS) EM TETO DE AMBIENTES DE ÁREA MENOR QUE 5M², ESPESSURA DE 1,0CM. AF_06/2014</v>
      </c>
      <c r="D6473" s="94" t="str">
        <f>Cartilha_GLOBAL!D6473</f>
        <v>M2</v>
      </c>
      <c r="E6473" s="105">
        <f>Cartilha_GLOBAL!$E6473</f>
        <v>40.17</v>
      </c>
      <c r="F6473" s="182">
        <f>Cartilha_GLOBAL!$F6473</f>
        <v>49.3</v>
      </c>
      <c r="G6473" s="108"/>
      <c r="H6473" s="107">
        <f t="shared" si="401"/>
        <v>0</v>
      </c>
      <c r="I6473" s="184">
        <f t="shared" si="402"/>
        <v>0</v>
      </c>
      <c r="J6473" s="142"/>
      <c r="K6473" s="228"/>
      <c r="L6473" s="7" t="str">
        <f t="shared" si="403"/>
        <v/>
      </c>
      <c r="M6473" s="7" t="str">
        <f t="shared" si="404"/>
        <v/>
      </c>
      <c r="N6473" s="7" t="str">
        <f>Cartilha_GLOBAL!N6473</f>
        <v/>
      </c>
      <c r="O6473" s="144"/>
      <c r="Q6473" s="151"/>
      <c r="R6473" s="152">
        <v>0</v>
      </c>
      <c r="T6473" s="153">
        <f>IF(Cartilha_GLOBAL!R6473=0,0,IF(Cartilha_GLOBAL!R6473&gt;0,"c","b"))</f>
        <v>0</v>
      </c>
    </row>
    <row r="6474" ht="22.5" hidden="1" spans="1:20">
      <c r="A6474" s="158">
        <f>Cartilha_GLOBAL!A6474</f>
        <v>87424</v>
      </c>
      <c r="B6474" s="100" t="str">
        <f>Cartilha_GLOBAL!B6474</f>
        <v>SINAPI</v>
      </c>
      <c r="C6474" s="104" t="str">
        <f>Cartilha_GLOBAL!C6474</f>
        <v>APLICAÇÃO MANUAL DE GESSO SARRAFEADO (COM TALISCAS) EM PAREDES DE AMBIENTES DE ÁREA ENTRE 5M² E 10M², ESPESSURA DE 1,0CM. AF_06/2014</v>
      </c>
      <c r="D6474" s="94" t="str">
        <f>Cartilha_GLOBAL!D6474</f>
        <v>M2</v>
      </c>
      <c r="E6474" s="105">
        <f>Cartilha_GLOBAL!$E6474</f>
        <v>40.17</v>
      </c>
      <c r="F6474" s="182">
        <f>Cartilha_GLOBAL!$F6474</f>
        <v>49.3</v>
      </c>
      <c r="G6474" s="108"/>
      <c r="H6474" s="107">
        <f t="shared" si="401"/>
        <v>0</v>
      </c>
      <c r="I6474" s="184">
        <f t="shared" si="402"/>
        <v>0</v>
      </c>
      <c r="J6474" s="142"/>
      <c r="K6474" s="228"/>
      <c r="L6474" s="7" t="str">
        <f t="shared" si="403"/>
        <v/>
      </c>
      <c r="M6474" s="7" t="str">
        <f t="shared" si="404"/>
        <v/>
      </c>
      <c r="N6474" s="7" t="str">
        <f>Cartilha_GLOBAL!N6474</f>
        <v/>
      </c>
      <c r="O6474" s="144"/>
      <c r="Q6474" s="151"/>
      <c r="R6474" s="152">
        <v>0</v>
      </c>
      <c r="T6474" s="153">
        <f>IF(Cartilha_GLOBAL!R6474=0,0,IF(Cartilha_GLOBAL!R6474&gt;0,"c","b"))</f>
        <v>0</v>
      </c>
    </row>
    <row r="6475" ht="22.5" hidden="1" spans="1:20">
      <c r="A6475" s="158">
        <f>Cartilha_GLOBAL!A6475</f>
        <v>87427</v>
      </c>
      <c r="B6475" s="100" t="str">
        <f>Cartilha_GLOBAL!B6475</f>
        <v>SINAPI</v>
      </c>
      <c r="C6475" s="104" t="str">
        <f>Cartilha_GLOBAL!C6475</f>
        <v>APLICAÇÃO MANUAL DE GESSO SARRAFEADO (COM TALISCAS) EM PAREDES DE AMBIENTES DE ÁREA ENTRE 5M² E 10M², ESPESSURA DE 1,5CM. AF_06/2014</v>
      </c>
      <c r="D6475" s="94" t="str">
        <f>Cartilha_GLOBAL!D6475</f>
        <v>M2</v>
      </c>
      <c r="E6475" s="105">
        <f>Cartilha_GLOBAL!$E6475</f>
        <v>46.73</v>
      </c>
      <c r="F6475" s="182">
        <f>Cartilha_GLOBAL!$F6475</f>
        <v>57.36</v>
      </c>
      <c r="G6475" s="108"/>
      <c r="H6475" s="107">
        <f t="shared" si="401"/>
        <v>0</v>
      </c>
      <c r="I6475" s="184">
        <f t="shared" si="402"/>
        <v>0</v>
      </c>
      <c r="J6475" s="142"/>
      <c r="K6475" s="228"/>
      <c r="L6475" s="7" t="str">
        <f t="shared" si="403"/>
        <v/>
      </c>
      <c r="M6475" s="7" t="str">
        <f t="shared" si="404"/>
        <v/>
      </c>
      <c r="N6475" s="7" t="str">
        <f>Cartilha_GLOBAL!N6475</f>
        <v/>
      </c>
      <c r="O6475" s="144"/>
      <c r="Q6475" s="151"/>
      <c r="R6475" s="152">
        <v>0</v>
      </c>
      <c r="T6475" s="153">
        <f>IF(Cartilha_GLOBAL!R6475=0,0,IF(Cartilha_GLOBAL!R6475&gt;0,"c","b"))</f>
        <v>0</v>
      </c>
    </row>
    <row r="6476" ht="22.5" hidden="1" spans="1:20">
      <c r="A6476" s="158">
        <f>Cartilha_GLOBAL!A6476</f>
        <v>87423</v>
      </c>
      <c r="B6476" s="100" t="str">
        <f>Cartilha_GLOBAL!B6476</f>
        <v>SINAPI</v>
      </c>
      <c r="C6476" s="104" t="str">
        <f>Cartilha_GLOBAL!C6476</f>
        <v>APLICAÇÃO MANUAL DE GESSO SARRAFEADO (COM TALISCAS) EM PAREDES DE AMBIENTES DE ÁREA MAIOR QUE 10M², ESPESSURA DE 1,0CM. AF_06/2014</v>
      </c>
      <c r="D6476" s="94" t="str">
        <f>Cartilha_GLOBAL!D6476</f>
        <v>M2</v>
      </c>
      <c r="E6476" s="105">
        <f>Cartilha_GLOBAL!$E6476</f>
        <v>39.24</v>
      </c>
      <c r="F6476" s="182">
        <f>Cartilha_GLOBAL!$F6476</f>
        <v>48.16</v>
      </c>
      <c r="G6476" s="108"/>
      <c r="H6476" s="107">
        <f t="shared" si="401"/>
        <v>0</v>
      </c>
      <c r="I6476" s="184">
        <f t="shared" si="402"/>
        <v>0</v>
      </c>
      <c r="J6476" s="142"/>
      <c r="K6476" s="228"/>
      <c r="L6476" s="7" t="str">
        <f t="shared" si="403"/>
        <v/>
      </c>
      <c r="M6476" s="7" t="str">
        <f t="shared" si="404"/>
        <v/>
      </c>
      <c r="N6476" s="7" t="str">
        <f>Cartilha_GLOBAL!N6476</f>
        <v/>
      </c>
      <c r="O6476" s="144"/>
      <c r="Q6476" s="151"/>
      <c r="R6476" s="152">
        <v>0</v>
      </c>
      <c r="T6476" s="153">
        <f>IF(Cartilha_GLOBAL!R6476=0,0,IF(Cartilha_GLOBAL!R6476&gt;0,"c","b"))</f>
        <v>0</v>
      </c>
    </row>
    <row r="6477" ht="22.5" hidden="1" spans="1:20">
      <c r="A6477" s="158">
        <f>Cartilha_GLOBAL!A6477</f>
        <v>87426</v>
      </c>
      <c r="B6477" s="100" t="str">
        <f>Cartilha_GLOBAL!B6477</f>
        <v>SINAPI</v>
      </c>
      <c r="C6477" s="104" t="str">
        <f>Cartilha_GLOBAL!C6477</f>
        <v>APLICAÇÃO MANUAL DE GESSO SARRAFEADO (COM TALISCAS) EM PAREDES DE AMBIENTES DE ÁREA MAIOR QUE 10M², ESPESSURA DE 1,5CM. AF_06/2014</v>
      </c>
      <c r="D6477" s="94" t="str">
        <f>Cartilha_GLOBAL!D6477</f>
        <v>M2</v>
      </c>
      <c r="E6477" s="105">
        <f>Cartilha_GLOBAL!$E6477</f>
        <v>45.8</v>
      </c>
      <c r="F6477" s="182">
        <f>Cartilha_GLOBAL!$F6477</f>
        <v>56.21</v>
      </c>
      <c r="G6477" s="108"/>
      <c r="H6477" s="107">
        <f t="shared" si="401"/>
        <v>0</v>
      </c>
      <c r="I6477" s="184">
        <f t="shared" si="402"/>
        <v>0</v>
      </c>
      <c r="J6477" s="142"/>
      <c r="K6477" s="228"/>
      <c r="L6477" s="7" t="str">
        <f t="shared" si="403"/>
        <v/>
      </c>
      <c r="M6477" s="7" t="str">
        <f t="shared" si="404"/>
        <v/>
      </c>
      <c r="N6477" s="7" t="str">
        <f>Cartilha_GLOBAL!N6477</f>
        <v/>
      </c>
      <c r="O6477" s="144"/>
      <c r="Q6477" s="151"/>
      <c r="R6477" s="152">
        <v>0</v>
      </c>
      <c r="T6477" s="153">
        <f>IF(Cartilha_GLOBAL!R6477=0,0,IF(Cartilha_GLOBAL!R6477&gt;0,"c","b"))</f>
        <v>0</v>
      </c>
    </row>
    <row r="6478" ht="22.5" hidden="1" spans="1:20">
      <c r="A6478" s="158">
        <f>Cartilha_GLOBAL!A6478</f>
        <v>87425</v>
      </c>
      <c r="B6478" s="100" t="str">
        <f>Cartilha_GLOBAL!B6478</f>
        <v>SINAPI</v>
      </c>
      <c r="C6478" s="104" t="str">
        <f>Cartilha_GLOBAL!C6478</f>
        <v>APLICAÇÃO MANUAL DE GESSO SARRAFEADO (COM TALISCAS) EM PAREDES DE AMBIENTES DE ÁREA MENOR QUE 5M², ESPESSURA DE 1,0CM. AF_06/2014</v>
      </c>
      <c r="D6478" s="94" t="str">
        <f>Cartilha_GLOBAL!D6478</f>
        <v>M2</v>
      </c>
      <c r="E6478" s="105">
        <f>Cartilha_GLOBAL!$E6478</f>
        <v>41.67</v>
      </c>
      <c r="F6478" s="182">
        <f>Cartilha_GLOBAL!$F6478</f>
        <v>51.15</v>
      </c>
      <c r="G6478" s="108"/>
      <c r="H6478" s="107">
        <f t="shared" si="401"/>
        <v>0</v>
      </c>
      <c r="I6478" s="184">
        <f t="shared" si="402"/>
        <v>0</v>
      </c>
      <c r="J6478" s="142"/>
      <c r="K6478" s="228"/>
      <c r="L6478" s="7" t="str">
        <f t="shared" si="403"/>
        <v/>
      </c>
      <c r="M6478" s="7" t="str">
        <f t="shared" si="404"/>
        <v/>
      </c>
      <c r="N6478" s="7" t="str">
        <f>Cartilha_GLOBAL!N6478</f>
        <v/>
      </c>
      <c r="O6478" s="144"/>
      <c r="Q6478" s="151"/>
      <c r="R6478" s="152">
        <v>0</v>
      </c>
      <c r="T6478" s="153">
        <f>IF(Cartilha_GLOBAL!R6478=0,0,IF(Cartilha_GLOBAL!R6478&gt;0,"c","b"))</f>
        <v>0</v>
      </c>
    </row>
    <row r="6479" ht="22.5" hidden="1" spans="1:20">
      <c r="A6479" s="158">
        <f>Cartilha_GLOBAL!A6479</f>
        <v>87428</v>
      </c>
      <c r="B6479" s="100" t="str">
        <f>Cartilha_GLOBAL!B6479</f>
        <v>SINAPI</v>
      </c>
      <c r="C6479" s="104" t="str">
        <f>Cartilha_GLOBAL!C6479</f>
        <v>APLICAÇÃO MANUAL DE GESSO SARRAFEADO (COM TALISCAS) EM PAREDES DE AMBIENTES DE ÁREA MENOR QUE 5M², ESPESSURA DE 1,5CM. AF_06/2014</v>
      </c>
      <c r="D6479" s="94" t="str">
        <f>Cartilha_GLOBAL!D6479</f>
        <v>M2</v>
      </c>
      <c r="E6479" s="105">
        <f>Cartilha_GLOBAL!$E6479</f>
        <v>48.24</v>
      </c>
      <c r="F6479" s="182">
        <f>Cartilha_GLOBAL!$F6479</f>
        <v>59.21</v>
      </c>
      <c r="G6479" s="108"/>
      <c r="H6479" s="107">
        <f t="shared" si="401"/>
        <v>0</v>
      </c>
      <c r="I6479" s="184">
        <f t="shared" si="402"/>
        <v>0</v>
      </c>
      <c r="J6479" s="142"/>
      <c r="K6479" s="228"/>
      <c r="L6479" s="7" t="str">
        <f t="shared" si="403"/>
        <v/>
      </c>
      <c r="M6479" s="7" t="str">
        <f t="shared" si="404"/>
        <v/>
      </c>
      <c r="N6479" s="7" t="str">
        <f>Cartilha_GLOBAL!N6479</f>
        <v/>
      </c>
      <c r="O6479" s="144"/>
      <c r="Q6479" s="151"/>
      <c r="R6479" s="152">
        <v>0</v>
      </c>
      <c r="T6479" s="153">
        <f>IF(Cartilha_GLOBAL!R6479=0,0,IF(Cartilha_GLOBAL!R6479&gt;0,"c","b"))</f>
        <v>0</v>
      </c>
    </row>
    <row r="6480" ht="22.5" hidden="1" spans="1:20">
      <c r="A6480" s="158">
        <f>Cartilha_GLOBAL!A6480</f>
        <v>87429</v>
      </c>
      <c r="B6480" s="100" t="str">
        <f>Cartilha_GLOBAL!B6480</f>
        <v>SINAPI</v>
      </c>
      <c r="C6480" s="104" t="str">
        <f>Cartilha_GLOBAL!C6480</f>
        <v>APLICAÇÃO DE GESSO PROJETADO COM EQUIPAMENTO DE PROJEÇÃO EM PAREDES DE AMBIENTES DE ÁREA MAIOR QUE 10M², DESEMPENADO (SEM TALISCAS), ESPESSURA DE 0,5CM. AF_06/2014</v>
      </c>
      <c r="D6480" s="94" t="str">
        <f>Cartilha_GLOBAL!D6480</f>
        <v>M2</v>
      </c>
      <c r="E6480" s="105">
        <f>Cartilha_GLOBAL!$E6480</f>
        <v>20.17</v>
      </c>
      <c r="F6480" s="182">
        <f>Cartilha_GLOBAL!$F6480</f>
        <v>24.76</v>
      </c>
      <c r="G6480" s="108"/>
      <c r="H6480" s="107">
        <f t="shared" si="401"/>
        <v>0</v>
      </c>
      <c r="I6480" s="184">
        <f t="shared" si="402"/>
        <v>0</v>
      </c>
      <c r="J6480" s="142"/>
      <c r="K6480" s="228"/>
      <c r="L6480" s="7" t="str">
        <f t="shared" si="403"/>
        <v/>
      </c>
      <c r="M6480" s="7" t="str">
        <f t="shared" si="404"/>
        <v/>
      </c>
      <c r="N6480" s="7" t="str">
        <f>Cartilha_GLOBAL!N6480</f>
        <v/>
      </c>
      <c r="O6480" s="144"/>
      <c r="Q6480" s="151"/>
      <c r="R6480" s="152">
        <v>0</v>
      </c>
      <c r="T6480" s="153">
        <f>IF(Cartilha_GLOBAL!R6480=0,0,IF(Cartilha_GLOBAL!R6480&gt;0,"c","b"))</f>
        <v>0</v>
      </c>
    </row>
    <row r="6481" ht="22.5" hidden="1" spans="1:20">
      <c r="A6481" s="158">
        <f>Cartilha_GLOBAL!A6481</f>
        <v>87430</v>
      </c>
      <c r="B6481" s="100" t="str">
        <f>Cartilha_GLOBAL!B6481</f>
        <v>SINAPI</v>
      </c>
      <c r="C6481" s="104" t="str">
        <f>Cartilha_GLOBAL!C6481</f>
        <v>APLICAÇÃO DE GESSO PROJETADO COM EQUIPAMENTO DE PROJEÇÃO EM PAREDES DE AMBIENTES DE ÁREA ENTRE 5M² E 10M², DESEMPENADO (SEM TALISCAS), ESPESSURA DE 0,5CM. AF_06/2014</v>
      </c>
      <c r="D6481" s="94" t="str">
        <f>Cartilha_GLOBAL!D6481</f>
        <v>M2</v>
      </c>
      <c r="E6481" s="105">
        <f>Cartilha_GLOBAL!$E6481</f>
        <v>20.79</v>
      </c>
      <c r="F6481" s="182">
        <f>Cartilha_GLOBAL!$F6481</f>
        <v>25.52</v>
      </c>
      <c r="G6481" s="108"/>
      <c r="H6481" s="107">
        <f t="shared" si="401"/>
        <v>0</v>
      </c>
      <c r="I6481" s="184">
        <f t="shared" si="402"/>
        <v>0</v>
      </c>
      <c r="J6481" s="142"/>
      <c r="K6481" s="145"/>
      <c r="L6481" s="7" t="str">
        <f t="shared" si="403"/>
        <v/>
      </c>
      <c r="M6481" s="7" t="str">
        <f t="shared" si="404"/>
        <v/>
      </c>
      <c r="N6481" s="7" t="str">
        <f>Cartilha_GLOBAL!N6481</f>
        <v/>
      </c>
      <c r="O6481" s="144"/>
      <c r="Q6481" s="151"/>
      <c r="R6481" s="152">
        <v>0</v>
      </c>
      <c r="T6481" s="153">
        <f>IF(Cartilha_GLOBAL!R6481=0,0,IF(Cartilha_GLOBAL!R6481&gt;0,"c","b"))</f>
        <v>0</v>
      </c>
    </row>
    <row r="6482" ht="22.5" hidden="1" spans="1:20">
      <c r="A6482" s="158">
        <f>Cartilha_GLOBAL!A6482</f>
        <v>87431</v>
      </c>
      <c r="B6482" s="100" t="str">
        <f>Cartilha_GLOBAL!B6482</f>
        <v>SINAPI</v>
      </c>
      <c r="C6482" s="104" t="str">
        <f>Cartilha_GLOBAL!C6482</f>
        <v>APLICAÇÃO DE GESSO PROJETADO COM EQUIPAMENTO DE PROJEÇÃO EM PAREDES DE AMBIENTES DE ÁREA MENOR QUE 5M², DESEMPENADO (SEM TALISCAS), ESPESSURA DE 0,5CM. AF_06/2014</v>
      </c>
      <c r="D6482" s="94" t="str">
        <f>Cartilha_GLOBAL!D6482</f>
        <v>M2</v>
      </c>
      <c r="E6482" s="105">
        <f>Cartilha_GLOBAL!$E6482</f>
        <v>21.1</v>
      </c>
      <c r="F6482" s="182">
        <f>Cartilha_GLOBAL!$F6482</f>
        <v>25.9</v>
      </c>
      <c r="G6482" s="108"/>
      <c r="H6482" s="107">
        <f t="shared" si="401"/>
        <v>0</v>
      </c>
      <c r="I6482" s="184">
        <f t="shared" si="402"/>
        <v>0</v>
      </c>
      <c r="J6482" s="142"/>
      <c r="K6482" s="146"/>
      <c r="L6482" s="7" t="str">
        <f t="shared" si="403"/>
        <v/>
      </c>
      <c r="M6482" s="7" t="str">
        <f t="shared" si="404"/>
        <v/>
      </c>
      <c r="N6482" s="7" t="str">
        <f>Cartilha_GLOBAL!N6482</f>
        <v/>
      </c>
      <c r="O6482" s="144"/>
      <c r="Q6482" s="151"/>
      <c r="R6482" s="152">
        <v>0</v>
      </c>
      <c r="T6482" s="153">
        <f>IF(Cartilha_GLOBAL!R6482=0,0,IF(Cartilha_GLOBAL!R6482&gt;0,"c","b"))</f>
        <v>0</v>
      </c>
    </row>
    <row r="6483" ht="22.5" hidden="1" spans="1:20">
      <c r="A6483" s="158">
        <f>Cartilha_GLOBAL!A6483</f>
        <v>87432</v>
      </c>
      <c r="B6483" s="100" t="str">
        <f>Cartilha_GLOBAL!B6483</f>
        <v>SINAPI</v>
      </c>
      <c r="C6483" s="104" t="str">
        <f>Cartilha_GLOBAL!C6483</f>
        <v>APLICAÇÃO DE GESSO PROJETADO COM EQUIPAMENTO DE PROJEÇÃO EM PAREDES DE AMBIENTES DE ÁREA MAIOR QUE 10M², DESEMPENADO (SEM TALISCAS), ESPESSURA DE 1,0CM. AF_06/2014</v>
      </c>
      <c r="D6483" s="94" t="str">
        <f>Cartilha_GLOBAL!D6483</f>
        <v>M2</v>
      </c>
      <c r="E6483" s="105">
        <f>Cartilha_GLOBAL!$E6483</f>
        <v>27.96</v>
      </c>
      <c r="F6483" s="182">
        <f>Cartilha_GLOBAL!$F6483</f>
        <v>34.32</v>
      </c>
      <c r="G6483" s="108"/>
      <c r="H6483" s="107">
        <f t="shared" si="401"/>
        <v>0</v>
      </c>
      <c r="I6483" s="184">
        <f t="shared" si="402"/>
        <v>0</v>
      </c>
      <c r="J6483" s="142"/>
      <c r="K6483" s="146"/>
      <c r="L6483" s="7" t="str">
        <f t="shared" si="403"/>
        <v/>
      </c>
      <c r="M6483" s="7" t="str">
        <f t="shared" si="404"/>
        <v/>
      </c>
      <c r="N6483" s="7" t="str">
        <f>Cartilha_GLOBAL!N6483</f>
        <v/>
      </c>
      <c r="O6483" s="144"/>
      <c r="Q6483" s="151"/>
      <c r="R6483" s="152">
        <v>0</v>
      </c>
      <c r="T6483" s="153">
        <f>IF(Cartilha_GLOBAL!R6483=0,0,IF(Cartilha_GLOBAL!R6483&gt;0,"c","b"))</f>
        <v>0</v>
      </c>
    </row>
    <row r="6484" ht="22.5" hidden="1" spans="1:20">
      <c r="A6484" s="158">
        <f>Cartilha_GLOBAL!A6484</f>
        <v>87433</v>
      </c>
      <c r="B6484" s="100" t="str">
        <f>Cartilha_GLOBAL!B6484</f>
        <v>SINAPI</v>
      </c>
      <c r="C6484" s="104" t="str">
        <f>Cartilha_GLOBAL!C6484</f>
        <v>APLICAÇÃO DE GESSO PROJETADO COM EQUIPAMENTO DE PROJEÇÃO EM PAREDES DE AMBIENTES DE ÁREA ENTRE 5M² E 10M², DESEMPENADO (SEM TALISCAS), ESPESSURA DE 1,0CM. AF_06/2014</v>
      </c>
      <c r="D6484" s="94" t="str">
        <f>Cartilha_GLOBAL!D6484</f>
        <v>M2</v>
      </c>
      <c r="E6484" s="105">
        <f>Cartilha_GLOBAL!$E6484</f>
        <v>29.21</v>
      </c>
      <c r="F6484" s="182">
        <f>Cartilha_GLOBAL!$F6484</f>
        <v>35.85</v>
      </c>
      <c r="G6484" s="108"/>
      <c r="H6484" s="107">
        <f t="shared" si="401"/>
        <v>0</v>
      </c>
      <c r="I6484" s="184">
        <f t="shared" si="402"/>
        <v>0</v>
      </c>
      <c r="J6484" s="142"/>
      <c r="K6484" s="146"/>
      <c r="L6484" s="7" t="str">
        <f t="shared" si="403"/>
        <v/>
      </c>
      <c r="M6484" s="7" t="str">
        <f t="shared" si="404"/>
        <v/>
      </c>
      <c r="N6484" s="7" t="str">
        <f>Cartilha_GLOBAL!N6484</f>
        <v/>
      </c>
      <c r="O6484" s="144"/>
      <c r="Q6484" s="151"/>
      <c r="R6484" s="152">
        <v>0</v>
      </c>
      <c r="T6484" s="153">
        <f>IF(Cartilha_GLOBAL!R6484=0,0,IF(Cartilha_GLOBAL!R6484&gt;0,"c","b"))</f>
        <v>0</v>
      </c>
    </row>
    <row r="6485" ht="22.5" hidden="1" spans="1:20">
      <c r="A6485" s="158">
        <f>Cartilha_GLOBAL!A6485</f>
        <v>87434</v>
      </c>
      <c r="B6485" s="100" t="str">
        <f>Cartilha_GLOBAL!B6485</f>
        <v>SINAPI</v>
      </c>
      <c r="C6485" s="104" t="str">
        <f>Cartilha_GLOBAL!C6485</f>
        <v>APLICAÇÃO DE GESSO PROJETADO COM EQUIPAMENTO DE PROJEÇÃO EM PAREDES DE AMBIENTES DE ÁREA MENOR QUE 5M², DESEMPENADO (SEM TALISCAS), ESPESSURA DE 1,0CM. AF_06/2014</v>
      </c>
      <c r="D6485" s="94" t="str">
        <f>Cartilha_GLOBAL!D6485</f>
        <v>M2</v>
      </c>
      <c r="E6485" s="105">
        <f>Cartilha_GLOBAL!$E6485</f>
        <v>30.09</v>
      </c>
      <c r="F6485" s="182">
        <f>Cartilha_GLOBAL!$F6485</f>
        <v>36.93</v>
      </c>
      <c r="G6485" s="108"/>
      <c r="H6485" s="107">
        <f t="shared" si="401"/>
        <v>0</v>
      </c>
      <c r="I6485" s="184">
        <f t="shared" si="402"/>
        <v>0</v>
      </c>
      <c r="J6485" s="142"/>
      <c r="K6485" s="146"/>
      <c r="L6485" s="7" t="str">
        <f t="shared" si="403"/>
        <v/>
      </c>
      <c r="M6485" s="7" t="str">
        <f t="shared" si="404"/>
        <v/>
      </c>
      <c r="N6485" s="7" t="str">
        <f>Cartilha_GLOBAL!N6485</f>
        <v/>
      </c>
      <c r="O6485" s="144"/>
      <c r="Q6485" s="151"/>
      <c r="R6485" s="152">
        <v>0</v>
      </c>
      <c r="T6485" s="153">
        <f>IF(Cartilha_GLOBAL!R6485=0,0,IF(Cartilha_GLOBAL!R6485&gt;0,"c","b"))</f>
        <v>0</v>
      </c>
    </row>
    <row r="6486" ht="22.5" hidden="1" spans="1:20">
      <c r="A6486" s="158">
        <f>Cartilha_GLOBAL!A6486</f>
        <v>87435</v>
      </c>
      <c r="B6486" s="100" t="str">
        <f>Cartilha_GLOBAL!B6486</f>
        <v>SINAPI</v>
      </c>
      <c r="C6486" s="104" t="str">
        <f>Cartilha_GLOBAL!C6486</f>
        <v>APLICAÇÃO DE GESSO PROJETADO COM EQUIPAMENTO DE PROJEÇÃO EM PAREDES DE AMBIENTES DE ÁREA MAIOR QUE 10M², SARRAFEADO (COM TALISCAS), ESPESSURA DE 1,0CM. AF_06/2014</v>
      </c>
      <c r="D6486" s="94" t="str">
        <f>Cartilha_GLOBAL!D6486</f>
        <v>M2</v>
      </c>
      <c r="E6486" s="105">
        <f>Cartilha_GLOBAL!$E6486</f>
        <v>31.9</v>
      </c>
      <c r="F6486" s="182">
        <f>Cartilha_GLOBAL!$F6486</f>
        <v>39.15</v>
      </c>
      <c r="G6486" s="108"/>
      <c r="H6486" s="107">
        <f t="shared" si="401"/>
        <v>0</v>
      </c>
      <c r="I6486" s="184">
        <f t="shared" si="402"/>
        <v>0</v>
      </c>
      <c r="J6486" s="142"/>
      <c r="K6486" s="146"/>
      <c r="L6486" s="7" t="str">
        <f t="shared" si="403"/>
        <v/>
      </c>
      <c r="M6486" s="7" t="str">
        <f t="shared" si="404"/>
        <v/>
      </c>
      <c r="N6486" s="7" t="str">
        <f>Cartilha_GLOBAL!N6486</f>
        <v/>
      </c>
      <c r="O6486" s="144"/>
      <c r="Q6486" s="151"/>
      <c r="R6486" s="152">
        <v>0</v>
      </c>
      <c r="T6486" s="153">
        <f>IF(Cartilha_GLOBAL!R6486=0,0,IF(Cartilha_GLOBAL!R6486&gt;0,"c","b"))</f>
        <v>0</v>
      </c>
    </row>
    <row r="6487" ht="22.5" hidden="1" spans="1:20">
      <c r="A6487" s="158">
        <f>Cartilha_GLOBAL!A6487</f>
        <v>87436</v>
      </c>
      <c r="B6487" s="100" t="str">
        <f>Cartilha_GLOBAL!B6487</f>
        <v>SINAPI</v>
      </c>
      <c r="C6487" s="104" t="str">
        <f>Cartilha_GLOBAL!C6487</f>
        <v>APLICAÇÃO DE GESSO PROJETADO COM EQUIPAMENTO DE PROJEÇÃO EM PAREDES DE AMBIENTES DE ÁREA ENTRE 5M² E 10M², SARRAFEADO (COM TALISCAS), ESPESSURA DE 1,0CM. AF_06/2014</v>
      </c>
      <c r="D6487" s="94" t="str">
        <f>Cartilha_GLOBAL!D6487</f>
        <v>M2</v>
      </c>
      <c r="E6487" s="105">
        <f>Cartilha_GLOBAL!$E6487</f>
        <v>34.02</v>
      </c>
      <c r="F6487" s="182">
        <f>Cartilha_GLOBAL!$F6487</f>
        <v>41.76</v>
      </c>
      <c r="G6487" s="108"/>
      <c r="H6487" s="107">
        <f t="shared" si="401"/>
        <v>0</v>
      </c>
      <c r="I6487" s="184">
        <f t="shared" si="402"/>
        <v>0</v>
      </c>
      <c r="J6487" s="142"/>
      <c r="K6487" s="146"/>
      <c r="L6487" s="7" t="str">
        <f t="shared" si="403"/>
        <v/>
      </c>
      <c r="M6487" s="7" t="str">
        <f t="shared" si="404"/>
        <v/>
      </c>
      <c r="N6487" s="7" t="str">
        <f>Cartilha_GLOBAL!N6487</f>
        <v/>
      </c>
      <c r="O6487" s="144"/>
      <c r="Q6487" s="151"/>
      <c r="R6487" s="152">
        <v>0</v>
      </c>
      <c r="T6487" s="153">
        <f>IF(Cartilha_GLOBAL!R6487=0,0,IF(Cartilha_GLOBAL!R6487&gt;0,"c","b"))</f>
        <v>0</v>
      </c>
    </row>
    <row r="6488" ht="22.5" hidden="1" spans="1:20">
      <c r="A6488" s="158">
        <f>Cartilha_GLOBAL!A6488</f>
        <v>87437</v>
      </c>
      <c r="B6488" s="100" t="str">
        <f>Cartilha_GLOBAL!B6488</f>
        <v>SINAPI</v>
      </c>
      <c r="C6488" s="104" t="str">
        <f>Cartilha_GLOBAL!C6488</f>
        <v>APLICAÇÃO DE GESSO PROJETADO COM EQUIPAMENTO DE PROJEÇÃO EM PAREDES DE AMBIENTES DE ÁREA MENOR QUE 5M², SARRAFEADO (COM TALISCAS), ESPESSURA DE 1,0CM. AF_06/2014</v>
      </c>
      <c r="D6488" s="94" t="str">
        <f>Cartilha_GLOBAL!D6488</f>
        <v>M2</v>
      </c>
      <c r="E6488" s="105">
        <f>Cartilha_GLOBAL!$E6488</f>
        <v>35.52</v>
      </c>
      <c r="F6488" s="182">
        <f>Cartilha_GLOBAL!$F6488</f>
        <v>43.6</v>
      </c>
      <c r="G6488" s="108"/>
      <c r="H6488" s="107">
        <f t="shared" si="401"/>
        <v>0</v>
      </c>
      <c r="I6488" s="184">
        <f t="shared" si="402"/>
        <v>0</v>
      </c>
      <c r="J6488" s="142"/>
      <c r="K6488" s="146"/>
      <c r="L6488" s="7" t="str">
        <f t="shared" si="403"/>
        <v/>
      </c>
      <c r="M6488" s="7" t="str">
        <f t="shared" si="404"/>
        <v/>
      </c>
      <c r="N6488" s="7" t="str">
        <f>Cartilha_GLOBAL!N6488</f>
        <v/>
      </c>
      <c r="O6488" s="144"/>
      <c r="Q6488" s="151"/>
      <c r="R6488" s="152">
        <v>0</v>
      </c>
      <c r="T6488" s="153">
        <f>IF(Cartilha_GLOBAL!R6488=0,0,IF(Cartilha_GLOBAL!R6488&gt;0,"c","b"))</f>
        <v>0</v>
      </c>
    </row>
    <row r="6489" ht="22.5" hidden="1" spans="1:20">
      <c r="A6489" s="158">
        <f>Cartilha_GLOBAL!A6489</f>
        <v>87438</v>
      </c>
      <c r="B6489" s="100" t="str">
        <f>Cartilha_GLOBAL!B6489</f>
        <v>SINAPI</v>
      </c>
      <c r="C6489" s="104" t="str">
        <f>Cartilha_GLOBAL!C6489</f>
        <v>APLICAÇÃO DE GESSO PROJETADO COM EQUIPAMENTO DE PROJEÇÃO EM PAREDES DE AMBIENTES DE ÁREA MAIOR QUE 10M², SARRAFEADO (COM TALISCAS), ESPESSURA DE 1,5CM. AF_06/2014</v>
      </c>
      <c r="D6489" s="94" t="str">
        <f>Cartilha_GLOBAL!D6489</f>
        <v>M2</v>
      </c>
      <c r="E6489" s="105">
        <f>Cartilha_GLOBAL!$E6489</f>
        <v>38.86</v>
      </c>
      <c r="F6489" s="182">
        <f>Cartilha_GLOBAL!$F6489</f>
        <v>47.7</v>
      </c>
      <c r="G6489" s="108"/>
      <c r="H6489" s="107">
        <f t="shared" si="401"/>
        <v>0</v>
      </c>
      <c r="I6489" s="184">
        <f t="shared" si="402"/>
        <v>0</v>
      </c>
      <c r="J6489" s="142"/>
      <c r="K6489" s="146"/>
      <c r="L6489" s="7" t="str">
        <f t="shared" si="403"/>
        <v/>
      </c>
      <c r="M6489" s="7" t="str">
        <f t="shared" si="404"/>
        <v/>
      </c>
      <c r="N6489" s="7" t="str">
        <f>Cartilha_GLOBAL!N6489</f>
        <v/>
      </c>
      <c r="O6489" s="144"/>
      <c r="Q6489" s="151"/>
      <c r="R6489" s="152">
        <v>0</v>
      </c>
      <c r="T6489" s="153">
        <f>IF(Cartilha_GLOBAL!R6489=0,0,IF(Cartilha_GLOBAL!R6489&gt;0,"c","b"))</f>
        <v>0</v>
      </c>
    </row>
    <row r="6490" ht="22.5" hidden="1" spans="1:20">
      <c r="A6490" s="158">
        <f>Cartilha_GLOBAL!A6490</f>
        <v>87439</v>
      </c>
      <c r="B6490" s="100" t="str">
        <f>Cartilha_GLOBAL!B6490</f>
        <v>SINAPI</v>
      </c>
      <c r="C6490" s="104" t="str">
        <f>Cartilha_GLOBAL!C6490</f>
        <v>APLICAÇÃO DE GESSO PROJETADO COM EQUIPAMENTO DE PROJEÇÃO EM PAREDES DE AMBIENTES DE ÁREA ENTRE 5M² E 10M², SARRAFEADO (COM TALISCAS), ESPESSURA DE 1,5CM. AF_06/2014</v>
      </c>
      <c r="D6490" s="94" t="str">
        <f>Cartilha_GLOBAL!D6490</f>
        <v>M2</v>
      </c>
      <c r="E6490" s="105">
        <f>Cartilha_GLOBAL!$E6490</f>
        <v>41.54</v>
      </c>
      <c r="F6490" s="182">
        <f>Cartilha_GLOBAL!$F6490</f>
        <v>50.99</v>
      </c>
      <c r="G6490" s="108"/>
      <c r="H6490" s="107">
        <f t="shared" si="401"/>
        <v>0</v>
      </c>
      <c r="I6490" s="184">
        <f t="shared" si="402"/>
        <v>0</v>
      </c>
      <c r="J6490" s="142"/>
      <c r="K6490" s="146"/>
      <c r="L6490" s="7" t="str">
        <f t="shared" si="403"/>
        <v/>
      </c>
      <c r="M6490" s="7" t="str">
        <f t="shared" si="404"/>
        <v/>
      </c>
      <c r="N6490" s="7" t="str">
        <f>Cartilha_GLOBAL!N6490</f>
        <v/>
      </c>
      <c r="O6490" s="144"/>
      <c r="Q6490" s="151"/>
      <c r="R6490" s="152">
        <v>0</v>
      </c>
      <c r="T6490" s="153">
        <f>IF(Cartilha_GLOBAL!R6490=0,0,IF(Cartilha_GLOBAL!R6490&gt;0,"c","b"))</f>
        <v>0</v>
      </c>
    </row>
    <row r="6491" ht="22.5" hidden="1" spans="1:20">
      <c r="A6491" s="158">
        <f>Cartilha_GLOBAL!A6491</f>
        <v>87440</v>
      </c>
      <c r="B6491" s="100" t="str">
        <f>Cartilha_GLOBAL!B6491</f>
        <v>SINAPI</v>
      </c>
      <c r="C6491" s="104" t="str">
        <f>Cartilha_GLOBAL!C6491</f>
        <v>APLICAÇÃO DE GESSO PROJETADO COM EQUIPAMENTO DE PROJEÇÃO EM PAREDES DE AMBIENTES DE ÁREA MENOR QUE 5M², SARRAFEADO (COM TALISCAS), ESPESSURA DE 1,5CM. AF_06/2014</v>
      </c>
      <c r="D6491" s="94" t="str">
        <f>Cartilha_GLOBAL!D6491</f>
        <v>M2</v>
      </c>
      <c r="E6491" s="105">
        <f>Cartilha_GLOBAL!$E6491</f>
        <v>42.79</v>
      </c>
      <c r="F6491" s="182">
        <f>Cartilha_GLOBAL!$F6491</f>
        <v>52.52</v>
      </c>
      <c r="G6491" s="108"/>
      <c r="H6491" s="107">
        <f t="shared" si="401"/>
        <v>0</v>
      </c>
      <c r="I6491" s="184">
        <f t="shared" si="402"/>
        <v>0</v>
      </c>
      <c r="J6491" s="142"/>
      <c r="K6491" s="146"/>
      <c r="L6491" s="7" t="str">
        <f t="shared" si="403"/>
        <v/>
      </c>
      <c r="M6491" s="7" t="str">
        <f t="shared" si="404"/>
        <v/>
      </c>
      <c r="N6491" s="7" t="str">
        <f>Cartilha_GLOBAL!N6491</f>
        <v/>
      </c>
      <c r="O6491" s="144"/>
      <c r="Q6491" s="151"/>
      <c r="R6491" s="152">
        <v>0</v>
      </c>
      <c r="T6491" s="153">
        <f>IF(Cartilha_GLOBAL!R6491=0,0,IF(Cartilha_GLOBAL!R6491&gt;0,"c","b"))</f>
        <v>0</v>
      </c>
    </row>
    <row r="6492" ht="12.75" hidden="1" spans="1:20">
      <c r="A6492" s="154" t="str">
        <f>Cartilha_GLOBAL!A6492</f>
        <v>10.4.7</v>
      </c>
      <c r="B6492" s="100">
        <f>Cartilha_GLOBAL!B6492</f>
        <v>0</v>
      </c>
      <c r="C6492" s="161" t="str">
        <f>Cartilha_GLOBAL!C6492</f>
        <v>FUNDO PREPARADOR</v>
      </c>
      <c r="D6492" s="94">
        <f>Cartilha_GLOBAL!D6492</f>
        <v>0</v>
      </c>
      <c r="E6492" s="105">
        <f>Cartilha_GLOBAL!$E6492</f>
        <v>0</v>
      </c>
      <c r="F6492" s="182">
        <f>Cartilha_GLOBAL!$F6492</f>
        <v>0</v>
      </c>
      <c r="G6492" s="187"/>
      <c r="H6492" s="187">
        <f t="shared" si="401"/>
        <v>0</v>
      </c>
      <c r="I6492" s="188">
        <f t="shared" si="402"/>
        <v>0</v>
      </c>
      <c r="J6492" s="142"/>
      <c r="K6492" s="145" t="str">
        <f>IF(SUM(I6493:I6499)&gt;0,"xx","")</f>
        <v/>
      </c>
      <c r="L6492" s="7" t="str">
        <f t="shared" si="403"/>
        <v/>
      </c>
      <c r="M6492" s="7" t="str">
        <f t="shared" si="404"/>
        <v/>
      </c>
      <c r="N6492" s="7" t="str">
        <f>Cartilha_GLOBAL!N6492</f>
        <v/>
      </c>
      <c r="O6492" s="144"/>
      <c r="Q6492" s="151"/>
      <c r="R6492" s="152">
        <v>0</v>
      </c>
      <c r="T6492" s="153">
        <f>IF(Cartilha_GLOBAL!R6492=0,0,IF(Cartilha_GLOBAL!R6492&gt;0,"c","b"))</f>
        <v>0</v>
      </c>
    </row>
    <row r="6493" ht="12.75" hidden="1" spans="1:20">
      <c r="A6493" s="158">
        <f>Cartilha_GLOBAL!A6493</f>
        <v>88485</v>
      </c>
      <c r="B6493" s="100" t="str">
        <f>Cartilha_GLOBAL!B6493</f>
        <v>SINAPI</v>
      </c>
      <c r="C6493" s="104" t="str">
        <f>Cartilha_GLOBAL!C6493</f>
        <v>APLICAÇÃO DE FUNDO SELADOR ACRÍLICO EM PAREDES, UMA DEMÃO. AF_06/2014</v>
      </c>
      <c r="D6493" s="94" t="str">
        <f>Cartilha_GLOBAL!D6493</f>
        <v>M2</v>
      </c>
      <c r="E6493" s="105">
        <f>Cartilha_GLOBAL!$E6493</f>
        <v>3.28</v>
      </c>
      <c r="F6493" s="182">
        <f>Cartilha_GLOBAL!$F6493</f>
        <v>4.03</v>
      </c>
      <c r="G6493" s="108"/>
      <c r="H6493" s="107">
        <f t="shared" si="401"/>
        <v>0</v>
      </c>
      <c r="I6493" s="184">
        <f t="shared" si="402"/>
        <v>0</v>
      </c>
      <c r="J6493" s="142"/>
      <c r="K6493" s="145"/>
      <c r="L6493" s="7" t="str">
        <f t="shared" si="403"/>
        <v/>
      </c>
      <c r="M6493" s="7" t="str">
        <f t="shared" si="404"/>
        <v/>
      </c>
      <c r="N6493" s="7" t="str">
        <f>Cartilha_GLOBAL!N6493</f>
        <v/>
      </c>
      <c r="O6493" s="144"/>
      <c r="Q6493" s="151"/>
      <c r="R6493" s="152">
        <v>0</v>
      </c>
      <c r="T6493" s="153">
        <f>IF(Cartilha_GLOBAL!R6493=0,0,IF(Cartilha_GLOBAL!R6493&gt;0,"c","b"))</f>
        <v>0</v>
      </c>
    </row>
    <row r="6494" ht="12.75" hidden="1" spans="1:20">
      <c r="A6494" s="158">
        <f>Cartilha_GLOBAL!A6494</f>
        <v>88484</v>
      </c>
      <c r="B6494" s="100" t="str">
        <f>Cartilha_GLOBAL!B6494</f>
        <v>SINAPI</v>
      </c>
      <c r="C6494" s="104" t="str">
        <f>Cartilha_GLOBAL!C6494</f>
        <v>APLICAÇÃO DE FUNDO SELADOR ACRÍLICO EM TETO, UMA DEMÃO. AF_06/2014</v>
      </c>
      <c r="D6494" s="94" t="str">
        <f>Cartilha_GLOBAL!D6494</f>
        <v>M2</v>
      </c>
      <c r="E6494" s="105">
        <f>Cartilha_GLOBAL!$E6494</f>
        <v>3.81</v>
      </c>
      <c r="F6494" s="182">
        <f>Cartilha_GLOBAL!$F6494</f>
        <v>4.68</v>
      </c>
      <c r="G6494" s="108"/>
      <c r="H6494" s="107">
        <f t="shared" si="401"/>
        <v>0</v>
      </c>
      <c r="I6494" s="184">
        <f t="shared" si="402"/>
        <v>0</v>
      </c>
      <c r="J6494" s="142"/>
      <c r="K6494" s="146"/>
      <c r="L6494" s="7" t="str">
        <f t="shared" si="403"/>
        <v/>
      </c>
      <c r="M6494" s="7" t="str">
        <f t="shared" si="404"/>
        <v/>
      </c>
      <c r="N6494" s="7" t="str">
        <f>Cartilha_GLOBAL!N6494</f>
        <v/>
      </c>
      <c r="O6494" s="144"/>
      <c r="Q6494" s="151"/>
      <c r="R6494" s="152">
        <v>0</v>
      </c>
      <c r="T6494" s="153">
        <f>IF(Cartilha_GLOBAL!R6494=0,0,IF(Cartilha_GLOBAL!R6494&gt;0,"c","b"))</f>
        <v>0</v>
      </c>
    </row>
    <row r="6495" ht="22.5" hidden="1" spans="1:20">
      <c r="A6495" s="158">
        <f>Cartilha_GLOBAL!A6495</f>
        <v>88412</v>
      </c>
      <c r="B6495" s="100" t="str">
        <f>Cartilha_GLOBAL!B6495</f>
        <v>SINAPI</v>
      </c>
      <c r="C6495" s="104" t="str">
        <f>Cartilha_GLOBAL!C6495</f>
        <v>APLICAÇÃO MANUAL DE FUNDO SELADOR ACRÍLICO EM PANOS CEGOS DE FACHADA (SEM PRESENÇA DE VÃOS) DE EDIFÍCIOS DE MÚLTIPLOS PAVIMENTOS. AF_06/2014</v>
      </c>
      <c r="D6495" s="94" t="str">
        <f>Cartilha_GLOBAL!D6495</f>
        <v>M2</v>
      </c>
      <c r="E6495" s="105">
        <f>Cartilha_GLOBAL!$E6495</f>
        <v>2.61</v>
      </c>
      <c r="F6495" s="182">
        <f>Cartilha_GLOBAL!$F6495</f>
        <v>3.2</v>
      </c>
      <c r="G6495" s="108"/>
      <c r="H6495" s="107">
        <f t="shared" si="401"/>
        <v>0</v>
      </c>
      <c r="I6495" s="184">
        <f t="shared" si="402"/>
        <v>0</v>
      </c>
      <c r="J6495" s="142"/>
      <c r="K6495" s="145"/>
      <c r="L6495" s="7" t="str">
        <f t="shared" si="403"/>
        <v/>
      </c>
      <c r="M6495" s="7" t="str">
        <f t="shared" si="404"/>
        <v/>
      </c>
      <c r="N6495" s="7" t="str">
        <f>Cartilha_GLOBAL!N6495</f>
        <v/>
      </c>
      <c r="O6495" s="144"/>
      <c r="Q6495" s="151"/>
      <c r="R6495" s="152">
        <v>0</v>
      </c>
      <c r="T6495" s="153">
        <f>IF(Cartilha_GLOBAL!R6495=0,0,IF(Cartilha_GLOBAL!R6495&gt;0,"c","b"))</f>
        <v>0</v>
      </c>
    </row>
    <row r="6496" ht="22.5" hidden="1" spans="1:20">
      <c r="A6496" s="158">
        <f>Cartilha_GLOBAL!A6496</f>
        <v>88411</v>
      </c>
      <c r="B6496" s="100" t="str">
        <f>Cartilha_GLOBAL!B6496</f>
        <v>SINAPI</v>
      </c>
      <c r="C6496" s="104" t="str">
        <f>Cartilha_GLOBAL!C6496</f>
        <v>APLICAÇÃO MANUAL DE FUNDO SELADOR ACRÍLICO EM PANOS COM PRESENÇA DE VÃOS DE EDIFÍCIOS DE MÚLTIPLOS PAVIMENTOS. AF_06/2014</v>
      </c>
      <c r="D6496" s="94" t="str">
        <f>Cartilha_GLOBAL!D6496</f>
        <v>M2</v>
      </c>
      <c r="E6496" s="105">
        <f>Cartilha_GLOBAL!$E6496</f>
        <v>3.5</v>
      </c>
      <c r="F6496" s="182">
        <f>Cartilha_GLOBAL!$F6496</f>
        <v>4.3</v>
      </c>
      <c r="G6496" s="108"/>
      <c r="H6496" s="107">
        <f t="shared" si="401"/>
        <v>0</v>
      </c>
      <c r="I6496" s="184">
        <f t="shared" si="402"/>
        <v>0</v>
      </c>
      <c r="J6496" s="142"/>
      <c r="K6496" s="146"/>
      <c r="L6496" s="7" t="str">
        <f t="shared" si="403"/>
        <v/>
      </c>
      <c r="M6496" s="7" t="str">
        <f t="shared" si="404"/>
        <v/>
      </c>
      <c r="N6496" s="7" t="str">
        <f>Cartilha_GLOBAL!N6496</f>
        <v/>
      </c>
      <c r="O6496" s="144"/>
      <c r="Q6496" s="151"/>
      <c r="R6496" s="152">
        <v>0</v>
      </c>
      <c r="T6496" s="153">
        <f>IF(Cartilha_GLOBAL!R6496=0,0,IF(Cartilha_GLOBAL!R6496&gt;0,"c","b"))</f>
        <v>0</v>
      </c>
    </row>
    <row r="6497" ht="12.75" hidden="1" spans="1:20">
      <c r="A6497" s="158">
        <f>Cartilha_GLOBAL!A6497</f>
        <v>88415</v>
      </c>
      <c r="B6497" s="100" t="str">
        <f>Cartilha_GLOBAL!B6497</f>
        <v>SINAPI</v>
      </c>
      <c r="C6497" s="104" t="str">
        <f>Cartilha_GLOBAL!C6497</f>
        <v>APLICAÇÃO MANUAL DE FUNDO SELADOR ACRÍLICO EM PAREDES EXTERNAS DE CASAS. AF_06/2014</v>
      </c>
      <c r="D6497" s="94" t="str">
        <f>Cartilha_GLOBAL!D6497</f>
        <v>M2</v>
      </c>
      <c r="E6497" s="105">
        <f>Cartilha_GLOBAL!$E6497</f>
        <v>3.79</v>
      </c>
      <c r="F6497" s="182">
        <f>Cartilha_GLOBAL!$F6497</f>
        <v>4.65</v>
      </c>
      <c r="G6497" s="108"/>
      <c r="H6497" s="107">
        <f t="shared" si="401"/>
        <v>0</v>
      </c>
      <c r="I6497" s="184">
        <f t="shared" si="402"/>
        <v>0</v>
      </c>
      <c r="J6497" s="142"/>
      <c r="K6497" s="146"/>
      <c r="L6497" s="7" t="str">
        <f t="shared" si="403"/>
        <v/>
      </c>
      <c r="M6497" s="7" t="str">
        <f t="shared" si="404"/>
        <v/>
      </c>
      <c r="N6497" s="7" t="str">
        <f>Cartilha_GLOBAL!N6497</f>
        <v/>
      </c>
      <c r="O6497" s="144"/>
      <c r="Q6497" s="151"/>
      <c r="R6497" s="152">
        <v>0</v>
      </c>
      <c r="T6497" s="153">
        <f>IF(Cartilha_GLOBAL!R6497=0,0,IF(Cartilha_GLOBAL!R6497&gt;0,"c","b"))</f>
        <v>0</v>
      </c>
    </row>
    <row r="6498" ht="22.5" hidden="1" spans="1:20">
      <c r="A6498" s="158">
        <f>Cartilha_GLOBAL!A6498</f>
        <v>88413</v>
      </c>
      <c r="B6498" s="100" t="str">
        <f>Cartilha_GLOBAL!B6498</f>
        <v>SINAPI</v>
      </c>
      <c r="C6498" s="104" t="str">
        <f>Cartilha_GLOBAL!C6498</f>
        <v>APLICAÇÃO MANUAL DE FUNDO SELADOR ACRÍLICO EM SUPERFÍCIES EXTERNAS DE SACADA DE EDIFÍCIOS DE MÚLTIPLOS PAVIMENTOS. AF_06/2014</v>
      </c>
      <c r="D6498" s="94" t="str">
        <f>Cartilha_GLOBAL!D6498</f>
        <v>M2</v>
      </c>
      <c r="E6498" s="105">
        <f>Cartilha_GLOBAL!$E6498</f>
        <v>5.29</v>
      </c>
      <c r="F6498" s="182">
        <f>Cartilha_GLOBAL!$F6498</f>
        <v>6.49</v>
      </c>
      <c r="G6498" s="108"/>
      <c r="H6498" s="107">
        <f t="shared" si="401"/>
        <v>0</v>
      </c>
      <c r="I6498" s="184">
        <f t="shared" si="402"/>
        <v>0</v>
      </c>
      <c r="J6498" s="142"/>
      <c r="K6498" s="146"/>
      <c r="L6498" s="7" t="str">
        <f t="shared" si="403"/>
        <v/>
      </c>
      <c r="M6498" s="7" t="str">
        <f t="shared" si="404"/>
        <v/>
      </c>
      <c r="N6498" s="7" t="str">
        <f>Cartilha_GLOBAL!N6498</f>
        <v/>
      </c>
      <c r="O6498" s="144"/>
      <c r="Q6498" s="151"/>
      <c r="R6498" s="152">
        <v>0</v>
      </c>
      <c r="T6498" s="153">
        <f>IF(Cartilha_GLOBAL!R6498=0,0,IF(Cartilha_GLOBAL!R6498&gt;0,"c","b"))</f>
        <v>0</v>
      </c>
    </row>
    <row r="6499" ht="22.5" hidden="1" spans="1:20">
      <c r="A6499" s="158">
        <f>Cartilha_GLOBAL!A6499</f>
        <v>88414</v>
      </c>
      <c r="B6499" s="100" t="str">
        <f>Cartilha_GLOBAL!B6499</f>
        <v>SINAPI</v>
      </c>
      <c r="C6499" s="104" t="str">
        <f>Cartilha_GLOBAL!C6499</f>
        <v>APLICAÇÃO MANUAL DE FUNDO SELADOR ACRÍLICO EM SUPERFÍCIES INTERNAS DA SACADA DE EDIFÍCIOS DE MÚLTIPLOS PAVIMENTOS. AF_06/2014</v>
      </c>
      <c r="D6499" s="94" t="str">
        <f>Cartilha_GLOBAL!D6499</f>
        <v>M2</v>
      </c>
      <c r="E6499" s="105">
        <f>Cartilha_GLOBAL!$E6499</f>
        <v>5.86</v>
      </c>
      <c r="F6499" s="182">
        <f>Cartilha_GLOBAL!$F6499</f>
        <v>7.19</v>
      </c>
      <c r="G6499" s="108"/>
      <c r="H6499" s="107">
        <f t="shared" si="401"/>
        <v>0</v>
      </c>
      <c r="I6499" s="184">
        <f t="shared" si="402"/>
        <v>0</v>
      </c>
      <c r="J6499" s="142"/>
      <c r="K6499" s="146"/>
      <c r="L6499" s="7" t="str">
        <f t="shared" si="403"/>
        <v/>
      </c>
      <c r="M6499" s="7" t="str">
        <f t="shared" si="404"/>
        <v/>
      </c>
      <c r="N6499" s="7" t="str">
        <f>Cartilha_GLOBAL!N6499</f>
        <v/>
      </c>
      <c r="O6499" s="144"/>
      <c r="Q6499" s="151"/>
      <c r="R6499" s="152">
        <v>0</v>
      </c>
      <c r="T6499" s="153">
        <f>IF(Cartilha_GLOBAL!R6499=0,0,IF(Cartilha_GLOBAL!R6499&gt;0,"c","b"))</f>
        <v>0</v>
      </c>
    </row>
    <row r="6500" ht="12.75" hidden="1" spans="1:20">
      <c r="A6500" s="154" t="str">
        <f>Cartilha_GLOBAL!A6500</f>
        <v>10.4.8</v>
      </c>
      <c r="B6500" s="100">
        <f>Cartilha_GLOBAL!B6500</f>
        <v>0</v>
      </c>
      <c r="C6500" s="161" t="str">
        <f>Cartilha_GLOBAL!C6500</f>
        <v>PINTURA EM MADEIRA</v>
      </c>
      <c r="D6500" s="94">
        <f>Cartilha_GLOBAL!D6500</f>
        <v>0</v>
      </c>
      <c r="E6500" s="105">
        <f>Cartilha_GLOBAL!$E6500</f>
        <v>0</v>
      </c>
      <c r="F6500" s="182">
        <f>Cartilha_GLOBAL!$F6500</f>
        <v>0</v>
      </c>
      <c r="G6500" s="187"/>
      <c r="H6500" s="187">
        <f t="shared" si="401"/>
        <v>0</v>
      </c>
      <c r="I6500" s="188">
        <f t="shared" si="402"/>
        <v>0</v>
      </c>
      <c r="J6500" s="142"/>
      <c r="K6500" s="145" t="str">
        <f>IF(SUM(I6501:I6568)&gt;0,"xx","")</f>
        <v/>
      </c>
      <c r="L6500" s="7" t="str">
        <f t="shared" si="403"/>
        <v/>
      </c>
      <c r="M6500" s="7" t="str">
        <f t="shared" si="404"/>
        <v/>
      </c>
      <c r="N6500" s="7" t="str">
        <f>Cartilha_GLOBAL!N6500</f>
        <v/>
      </c>
      <c r="O6500" s="144"/>
      <c r="Q6500" s="151"/>
      <c r="R6500" s="152">
        <v>0</v>
      </c>
      <c r="T6500" s="153">
        <f>IF(Cartilha_GLOBAL!R6500=0,0,IF(Cartilha_GLOBAL!R6500&gt;0,"c","b"))</f>
        <v>0</v>
      </c>
    </row>
    <row r="6501" ht="12.75" hidden="1" spans="1:20">
      <c r="A6501" s="158">
        <f>Cartilha_GLOBAL!A6501</f>
        <v>102193</v>
      </c>
      <c r="B6501" s="100" t="str">
        <f>Cartilha_GLOBAL!B6501</f>
        <v>SINAPI</v>
      </c>
      <c r="C6501" s="104" t="str">
        <f>Cartilha_GLOBAL!C6501</f>
        <v>LIXAMENTO DE MADEIRA PARA APLICAÇÃO DE FUNDO OU PINTURA. AF_01/2021</v>
      </c>
      <c r="D6501" s="94" t="str">
        <f>Cartilha_GLOBAL!D6501</f>
        <v>M2</v>
      </c>
      <c r="E6501" s="105">
        <f>Cartilha_GLOBAL!$E6501</f>
        <v>2.48</v>
      </c>
      <c r="F6501" s="182">
        <f>Cartilha_GLOBAL!$F6501</f>
        <v>3.04</v>
      </c>
      <c r="G6501" s="108"/>
      <c r="H6501" s="107">
        <f t="shared" si="401"/>
        <v>0</v>
      </c>
      <c r="I6501" s="184">
        <f t="shared" si="402"/>
        <v>0</v>
      </c>
      <c r="J6501" s="142"/>
      <c r="K6501" s="146"/>
      <c r="L6501" s="7" t="str">
        <f t="shared" si="403"/>
        <v/>
      </c>
      <c r="M6501" s="7" t="str">
        <f t="shared" si="404"/>
        <v/>
      </c>
      <c r="N6501" s="7" t="str">
        <f>Cartilha_GLOBAL!N6501</f>
        <v/>
      </c>
      <c r="O6501" s="144"/>
      <c r="Q6501" s="151"/>
      <c r="R6501" s="152">
        <v>0</v>
      </c>
      <c r="T6501" s="153">
        <f>IF(Cartilha_GLOBAL!R6501=0,0,IF(Cartilha_GLOBAL!R6501&gt;0,"c","b"))</f>
        <v>0</v>
      </c>
    </row>
    <row r="6502" ht="12.75" hidden="1" spans="1:20">
      <c r="A6502" s="158">
        <f>Cartilha_GLOBAL!A6502</f>
        <v>102194</v>
      </c>
      <c r="B6502" s="100" t="str">
        <f>Cartilha_GLOBAL!B6502</f>
        <v>SINAPI</v>
      </c>
      <c r="C6502" s="104" t="str">
        <f>Cartilha_GLOBAL!C6502</f>
        <v>LIXAMENTO DE MASSA PARA MADEIRA. AF_01/2021</v>
      </c>
      <c r="D6502" s="94" t="str">
        <f>Cartilha_GLOBAL!D6502</f>
        <v>M2</v>
      </c>
      <c r="E6502" s="105">
        <f>Cartilha_GLOBAL!$E6502</f>
        <v>9.62</v>
      </c>
      <c r="F6502" s="182">
        <f>Cartilha_GLOBAL!$F6502</f>
        <v>11.81</v>
      </c>
      <c r="G6502" s="108"/>
      <c r="H6502" s="107">
        <f t="shared" si="401"/>
        <v>0</v>
      </c>
      <c r="I6502" s="184">
        <f t="shared" si="402"/>
        <v>0</v>
      </c>
      <c r="J6502" s="142"/>
      <c r="K6502" s="146"/>
      <c r="L6502" s="7" t="str">
        <f t="shared" si="403"/>
        <v/>
      </c>
      <c r="M6502" s="7" t="str">
        <f t="shared" si="404"/>
        <v/>
      </c>
      <c r="N6502" s="7" t="str">
        <f>Cartilha_GLOBAL!N6502</f>
        <v/>
      </c>
      <c r="O6502" s="144"/>
      <c r="Q6502" s="151"/>
      <c r="R6502" s="152">
        <v>0</v>
      </c>
      <c r="T6502" s="153">
        <f>IF(Cartilha_GLOBAL!R6502=0,0,IF(Cartilha_GLOBAL!R6502&gt;0,"c","b"))</f>
        <v>0</v>
      </c>
    </row>
    <row r="6503" ht="22.5" hidden="1" spans="1:20">
      <c r="A6503" s="158">
        <f>Cartilha_GLOBAL!A6503</f>
        <v>102496</v>
      </c>
      <c r="B6503" s="100" t="str">
        <f>Cartilha_GLOBAL!B6503</f>
        <v>SINAPI</v>
      </c>
      <c r="C6503" s="104" t="str">
        <f>Cartilha_GLOBAL!C6503</f>
        <v>PINTURA DE RODAPÉ COM TINTA EPÓXI, APLICAÇÃO MANUAL, 2 DEMÃOS, INCLUSÃO PRIMER EPÓXI. AF_05/2021</v>
      </c>
      <c r="D6503" s="94" t="str">
        <f>Cartilha_GLOBAL!D6503</f>
        <v>M</v>
      </c>
      <c r="E6503" s="105">
        <f>Cartilha_GLOBAL!$E6503</f>
        <v>13.46</v>
      </c>
      <c r="F6503" s="182">
        <f>Cartilha_GLOBAL!$F6503</f>
        <v>16.52</v>
      </c>
      <c r="G6503" s="108"/>
      <c r="H6503" s="107">
        <f t="shared" si="401"/>
        <v>0</v>
      </c>
      <c r="I6503" s="184">
        <f t="shared" si="402"/>
        <v>0</v>
      </c>
      <c r="J6503" s="142"/>
      <c r="K6503" s="146"/>
      <c r="L6503" s="7" t="str">
        <f t="shared" si="403"/>
        <v/>
      </c>
      <c r="M6503" s="7" t="str">
        <f t="shared" si="404"/>
        <v/>
      </c>
      <c r="N6503" s="7" t="str">
        <f>Cartilha_GLOBAL!N6503</f>
        <v/>
      </c>
      <c r="O6503" s="144"/>
      <c r="Q6503" s="151"/>
      <c r="R6503" s="152">
        <v>0</v>
      </c>
      <c r="T6503" s="153">
        <f>IF(Cartilha_GLOBAL!R6503=0,0,IF(Cartilha_GLOBAL!R6503&gt;0,"c","b"))</f>
        <v>0</v>
      </c>
    </row>
    <row r="6504" ht="22.5" hidden="1" spans="1:20">
      <c r="A6504" s="158">
        <f>Cartilha_GLOBAL!A6504</f>
        <v>102497</v>
      </c>
      <c r="B6504" s="100" t="str">
        <f>Cartilha_GLOBAL!B6504</f>
        <v>SINAPI</v>
      </c>
      <c r="C6504" s="104" t="str">
        <f>Cartilha_GLOBAL!C6504</f>
        <v>PINTURA DE RODAPÉ EM PEDRA DECORATIVA COM VERNIZ DE POLIURETANO, APLICAÇÃO MANUAL, 3 DEMÃOS. AF_05/2021</v>
      </c>
      <c r="D6504" s="94" t="str">
        <f>Cartilha_GLOBAL!D6504</f>
        <v>M</v>
      </c>
      <c r="E6504" s="105">
        <f>Cartilha_GLOBAL!$E6504</f>
        <v>5.34</v>
      </c>
      <c r="F6504" s="182">
        <f>Cartilha_GLOBAL!$F6504</f>
        <v>6.55</v>
      </c>
      <c r="G6504" s="108"/>
      <c r="H6504" s="107">
        <f t="shared" si="401"/>
        <v>0</v>
      </c>
      <c r="I6504" s="184">
        <f t="shared" si="402"/>
        <v>0</v>
      </c>
      <c r="J6504" s="142"/>
      <c r="K6504" s="146"/>
      <c r="L6504" s="7" t="str">
        <f t="shared" si="403"/>
        <v/>
      </c>
      <c r="M6504" s="7" t="str">
        <f t="shared" si="404"/>
        <v/>
      </c>
      <c r="N6504" s="7" t="str">
        <f>Cartilha_GLOBAL!N6504</f>
        <v/>
      </c>
      <c r="O6504" s="144"/>
      <c r="Q6504" s="151"/>
      <c r="R6504" s="152">
        <v>0</v>
      </c>
      <c r="T6504" s="153">
        <f>IF(Cartilha_GLOBAL!R6504=0,0,IF(Cartilha_GLOBAL!R6504&gt;0,"c","b"))</f>
        <v>0</v>
      </c>
    </row>
    <row r="6505" ht="12.75" hidden="1" spans="1:20">
      <c r="A6505" s="158">
        <f>Cartilha_GLOBAL!A6505</f>
        <v>102197</v>
      </c>
      <c r="B6505" s="100" t="str">
        <f>Cartilha_GLOBAL!B6505</f>
        <v>SINAPI</v>
      </c>
      <c r="C6505" s="104" t="str">
        <f>Cartilha_GLOBAL!C6505</f>
        <v>PINTURA FUNDO NIVELADOR ALQUÍDICO BRANCO EM MADEIRA. AF_01/2021</v>
      </c>
      <c r="D6505" s="94" t="str">
        <f>Cartilha_GLOBAL!D6505</f>
        <v>M2</v>
      </c>
      <c r="E6505" s="105">
        <f>Cartilha_GLOBAL!$E6505</f>
        <v>34.6</v>
      </c>
      <c r="F6505" s="182">
        <f>Cartilha_GLOBAL!$F6505</f>
        <v>42.47</v>
      </c>
      <c r="G6505" s="108"/>
      <c r="H6505" s="107">
        <f t="shared" si="401"/>
        <v>0</v>
      </c>
      <c r="I6505" s="184">
        <f t="shared" si="402"/>
        <v>0</v>
      </c>
      <c r="J6505" s="142"/>
      <c r="K6505" s="146"/>
      <c r="L6505" s="7" t="str">
        <f t="shared" si="403"/>
        <v/>
      </c>
      <c r="M6505" s="7" t="str">
        <f t="shared" si="404"/>
        <v/>
      </c>
      <c r="N6505" s="7" t="str">
        <f>Cartilha_GLOBAL!N6505</f>
        <v/>
      </c>
      <c r="O6505" s="144"/>
      <c r="Q6505" s="151"/>
      <c r="R6505" s="152">
        <v>0</v>
      </c>
      <c r="T6505" s="153">
        <f>IF(Cartilha_GLOBAL!R6505=0,0,IF(Cartilha_GLOBAL!R6505&gt;0,"c","b"))</f>
        <v>0</v>
      </c>
    </row>
    <row r="6506" ht="22.5" hidden="1" spans="1:20">
      <c r="A6506" s="158">
        <f>Cartilha_GLOBAL!A6506</f>
        <v>102200</v>
      </c>
      <c r="B6506" s="100" t="str">
        <f>Cartilha_GLOBAL!B6506</f>
        <v>SINAPI</v>
      </c>
      <c r="C6506" s="104" t="str">
        <f>Cartilha_GLOBAL!C6506</f>
        <v>APLICAÇÃO MASSA ALQUÍDICA PARA MADEIRA, PARA PINTURA COM TINTA DE ACABAMENTO (PIGMENTADA). AF_01/2021</v>
      </c>
      <c r="D6506" s="94" t="str">
        <f>Cartilha_GLOBAL!D6506</f>
        <v>M2</v>
      </c>
      <c r="E6506" s="105">
        <f>Cartilha_GLOBAL!$E6506</f>
        <v>26.36</v>
      </c>
      <c r="F6506" s="182">
        <f>Cartilha_GLOBAL!$F6506</f>
        <v>32.35</v>
      </c>
      <c r="G6506" s="108"/>
      <c r="H6506" s="107">
        <f t="shared" si="401"/>
        <v>0</v>
      </c>
      <c r="I6506" s="184">
        <f t="shared" si="402"/>
        <v>0</v>
      </c>
      <c r="J6506" s="142"/>
      <c r="K6506" s="146"/>
      <c r="L6506" s="7" t="str">
        <f t="shared" si="403"/>
        <v/>
      </c>
      <c r="M6506" s="7" t="str">
        <f t="shared" si="404"/>
        <v/>
      </c>
      <c r="N6506" s="7" t="str">
        <f>Cartilha_GLOBAL!N6506</f>
        <v/>
      </c>
      <c r="O6506" s="144"/>
      <c r="Q6506" s="151"/>
      <c r="R6506" s="152">
        <v>0</v>
      </c>
      <c r="T6506" s="153">
        <f>IF(Cartilha_GLOBAL!R6506=0,0,IF(Cartilha_GLOBAL!R6506&gt;0,"c","b"))</f>
        <v>0</v>
      </c>
    </row>
    <row r="6507" ht="22.5" hidden="1" spans="1:20">
      <c r="A6507" s="158">
        <f>Cartilha_GLOBAL!A6507</f>
        <v>102202</v>
      </c>
      <c r="B6507" s="100" t="str">
        <f>Cartilha_GLOBAL!B6507</f>
        <v>SINAPI</v>
      </c>
      <c r="C6507" s="104" t="str">
        <f>Cartilha_GLOBAL!C6507</f>
        <v>APLICAÇÃO MASSA EPÓXI PARA MADEIRA, PARA PINTURA COM TINTA PU DE ACABAMENTO (PIGMENTADA). AF_01/2021</v>
      </c>
      <c r="D6507" s="94" t="str">
        <f>Cartilha_GLOBAL!D6507</f>
        <v>M2</v>
      </c>
      <c r="E6507" s="105">
        <f>Cartilha_GLOBAL!$E6507</f>
        <v>67.54</v>
      </c>
      <c r="F6507" s="182">
        <f>Cartilha_GLOBAL!$F6507</f>
        <v>82.9</v>
      </c>
      <c r="G6507" s="108"/>
      <c r="H6507" s="107">
        <f t="shared" si="401"/>
        <v>0</v>
      </c>
      <c r="I6507" s="184">
        <f t="shared" si="402"/>
        <v>0</v>
      </c>
      <c r="J6507" s="142"/>
      <c r="K6507" s="146"/>
      <c r="L6507" s="7" t="str">
        <f t="shared" si="403"/>
        <v/>
      </c>
      <c r="M6507" s="7" t="str">
        <f t="shared" si="404"/>
        <v/>
      </c>
      <c r="N6507" s="7" t="str">
        <f>Cartilha_GLOBAL!N6507</f>
        <v/>
      </c>
      <c r="O6507" s="144"/>
      <c r="Q6507" s="151"/>
      <c r="R6507" s="152">
        <v>0</v>
      </c>
      <c r="T6507" s="153">
        <f>IF(Cartilha_GLOBAL!R6507=0,0,IF(Cartilha_GLOBAL!R6507&gt;0,"c","b"))</f>
        <v>0</v>
      </c>
    </row>
    <row r="6508" ht="12.75" hidden="1" spans="1:20">
      <c r="A6508" s="158">
        <f>Cartilha_GLOBAL!A6508</f>
        <v>102203</v>
      </c>
      <c r="B6508" s="100" t="str">
        <f>Cartilha_GLOBAL!B6508</f>
        <v>SINAPI</v>
      </c>
      <c r="C6508" s="104" t="str">
        <f>Cartilha_GLOBAL!C6508</f>
        <v>PINTURA VERNIZ (INCOLOR) ALQUÍDICO EM MADEIRA, USO INTERNO E EXTERNO, 1 DEMÃO. AF_01/2021</v>
      </c>
      <c r="D6508" s="94" t="str">
        <f>Cartilha_GLOBAL!D6508</f>
        <v>M2</v>
      </c>
      <c r="E6508" s="105">
        <f>Cartilha_GLOBAL!$E6508</f>
        <v>11.11</v>
      </c>
      <c r="F6508" s="182">
        <f>Cartilha_GLOBAL!$F6508</f>
        <v>13.64</v>
      </c>
      <c r="G6508" s="108"/>
      <c r="H6508" s="107">
        <f t="shared" si="401"/>
        <v>0</v>
      </c>
      <c r="I6508" s="184">
        <f t="shared" si="402"/>
        <v>0</v>
      </c>
      <c r="J6508" s="142"/>
      <c r="K6508" s="146"/>
      <c r="L6508" s="7" t="str">
        <f t="shared" si="403"/>
        <v/>
      </c>
      <c r="M6508" s="7" t="str">
        <f t="shared" si="404"/>
        <v/>
      </c>
      <c r="N6508" s="7" t="str">
        <f>Cartilha_GLOBAL!N6508</f>
        <v/>
      </c>
      <c r="O6508" s="144"/>
      <c r="Q6508" s="151"/>
      <c r="R6508" s="152">
        <v>0</v>
      </c>
      <c r="T6508" s="153">
        <f>IF(Cartilha_GLOBAL!R6508=0,0,IF(Cartilha_GLOBAL!R6508&gt;0,"c","b"))</f>
        <v>0</v>
      </c>
    </row>
    <row r="6509" ht="12.75" hidden="1" spans="1:20">
      <c r="A6509" s="158">
        <f>Cartilha_GLOBAL!A6509</f>
        <v>102204</v>
      </c>
      <c r="B6509" s="100" t="str">
        <f>Cartilha_GLOBAL!B6509</f>
        <v>SINAPI</v>
      </c>
      <c r="C6509" s="104" t="str">
        <f>Cartilha_GLOBAL!C6509</f>
        <v>PINTURA VERNIZ (INCOLOR) ALQUÍDICO EM MADEIRA, USO INTERNO, 1 DEMÃO. AF_01/2021</v>
      </c>
      <c r="D6509" s="94" t="str">
        <f>Cartilha_GLOBAL!D6509</f>
        <v>M2</v>
      </c>
      <c r="E6509" s="105">
        <f>Cartilha_GLOBAL!$E6509</f>
        <v>11.41</v>
      </c>
      <c r="F6509" s="182">
        <f>Cartilha_GLOBAL!$F6509</f>
        <v>14</v>
      </c>
      <c r="G6509" s="108"/>
      <c r="H6509" s="107">
        <f t="shared" si="401"/>
        <v>0</v>
      </c>
      <c r="I6509" s="184">
        <f t="shared" si="402"/>
        <v>0</v>
      </c>
      <c r="J6509" s="142"/>
      <c r="K6509" s="146"/>
      <c r="L6509" s="7" t="str">
        <f t="shared" si="403"/>
        <v/>
      </c>
      <c r="M6509" s="7" t="str">
        <f t="shared" si="404"/>
        <v/>
      </c>
      <c r="N6509" s="7" t="str">
        <f>Cartilha_GLOBAL!N6509</f>
        <v/>
      </c>
      <c r="O6509" s="144"/>
      <c r="Q6509" s="151"/>
      <c r="R6509" s="152">
        <v>0</v>
      </c>
      <c r="T6509" s="153">
        <f>IF(Cartilha_GLOBAL!R6509=0,0,IF(Cartilha_GLOBAL!R6509&gt;0,"c","b"))</f>
        <v>0</v>
      </c>
    </row>
    <row r="6510" ht="22.5" hidden="1" spans="1:20">
      <c r="A6510" s="158">
        <f>Cartilha_GLOBAL!A6510</f>
        <v>102205</v>
      </c>
      <c r="B6510" s="100" t="str">
        <f>Cartilha_GLOBAL!B6510</f>
        <v>SINAPI</v>
      </c>
      <c r="C6510" s="104" t="str">
        <f>Cartilha_GLOBAL!C6510</f>
        <v>PINTURA VERNIZ (INCOLOR) POLIURETÂNICO (RESINA ALQUÍDICA MODIFICADA) EM MADEIRA, 1 DEMÃO. AF_01/2021</v>
      </c>
      <c r="D6510" s="94" t="str">
        <f>Cartilha_GLOBAL!D6510</f>
        <v>M2</v>
      </c>
      <c r="E6510" s="105">
        <f>Cartilha_GLOBAL!$E6510</f>
        <v>10.48</v>
      </c>
      <c r="F6510" s="182">
        <f>Cartilha_GLOBAL!$F6510</f>
        <v>12.86</v>
      </c>
      <c r="G6510" s="108"/>
      <c r="H6510" s="107">
        <f t="shared" ref="H6510:H6573" si="405">IF(G6510=0,0,F6510)</f>
        <v>0</v>
      </c>
      <c r="I6510" s="184">
        <f t="shared" ref="I6510:I6573" si="406">IF(ISBLANK(G6510),0,IF(R6510=0,ROUND(G6510*H6510,2),IF(R6510="b",ROUNDDOWN(G6510*H6510,2),ROUNDUP(G6510*H6510,2))))</f>
        <v>0</v>
      </c>
      <c r="J6510" s="142"/>
      <c r="K6510" s="146"/>
      <c r="L6510" s="7" t="str">
        <f t="shared" ref="L6510:L6573" si="407">IF(K6510="X","x",IF(K6510="xx","x",IF(I6510&gt;0,"x","")))</f>
        <v/>
      </c>
      <c r="M6510" s="7" t="str">
        <f t="shared" ref="M6510:M6573" si="408">IF(K6510="X","x",IF(K6510="xx","x",IF(I6510&gt;0,"x","")))</f>
        <v/>
      </c>
      <c r="N6510" s="7" t="str">
        <f>Cartilha_GLOBAL!N6510</f>
        <v/>
      </c>
      <c r="O6510" s="144"/>
      <c r="Q6510" s="151"/>
      <c r="R6510" s="152">
        <v>0</v>
      </c>
      <c r="T6510" s="153">
        <f>IF(Cartilha_GLOBAL!R6510=0,0,IF(Cartilha_GLOBAL!R6510&gt;0,"c","b"))</f>
        <v>0</v>
      </c>
    </row>
    <row r="6511" ht="12.75" hidden="1" spans="1:20">
      <c r="A6511" s="158">
        <f>Cartilha_GLOBAL!A6511</f>
        <v>102207</v>
      </c>
      <c r="B6511" s="100" t="str">
        <f>Cartilha_GLOBAL!B6511</f>
        <v>SINAPI</v>
      </c>
      <c r="C6511" s="104" t="str">
        <f>Cartilha_GLOBAL!C6511</f>
        <v>PINTURA TINTA DE ACABAMENTO (PIGMENTADA) A ÓLEO EM MADEIRA, 1 DEMÃO. AF_01/2021</v>
      </c>
      <c r="D6511" s="94" t="str">
        <f>Cartilha_GLOBAL!D6511</f>
        <v>M2</v>
      </c>
      <c r="E6511" s="105">
        <f>Cartilha_GLOBAL!$E6511</f>
        <v>9.27</v>
      </c>
      <c r="F6511" s="182">
        <f>Cartilha_GLOBAL!$F6511</f>
        <v>11.38</v>
      </c>
      <c r="G6511" s="108"/>
      <c r="H6511" s="107">
        <f t="shared" si="405"/>
        <v>0</v>
      </c>
      <c r="I6511" s="184">
        <f t="shared" si="406"/>
        <v>0</v>
      </c>
      <c r="J6511" s="142"/>
      <c r="K6511" s="146"/>
      <c r="L6511" s="7" t="str">
        <f t="shared" si="407"/>
        <v/>
      </c>
      <c r="M6511" s="7" t="str">
        <f t="shared" si="408"/>
        <v/>
      </c>
      <c r="N6511" s="7" t="str">
        <f>Cartilha_GLOBAL!N6511</f>
        <v/>
      </c>
      <c r="O6511" s="144"/>
      <c r="Q6511" s="151"/>
      <c r="R6511" s="152">
        <v>0</v>
      </c>
      <c r="T6511" s="153">
        <f>IF(Cartilha_GLOBAL!R6511=0,0,IF(Cartilha_GLOBAL!R6511&gt;0,"c","b"))</f>
        <v>0</v>
      </c>
    </row>
    <row r="6512" ht="22.5" hidden="1" spans="1:20">
      <c r="A6512" s="158">
        <f>Cartilha_GLOBAL!A6512</f>
        <v>102208</v>
      </c>
      <c r="B6512" s="100" t="str">
        <f>Cartilha_GLOBAL!B6512</f>
        <v>SINAPI</v>
      </c>
      <c r="C6512" s="104" t="str">
        <f>Cartilha_GLOBAL!C6512</f>
        <v>PINTURA TINTA DE ACABAMENTO (PIGMENTADA) ESMALTE SINTÉTICO FOSCO EM MADEIRA, 1 DEMÃO. AF_01/2021</v>
      </c>
      <c r="D6512" s="94" t="str">
        <f>Cartilha_GLOBAL!D6512</f>
        <v>M2</v>
      </c>
      <c r="E6512" s="105">
        <f>Cartilha_GLOBAL!$E6512</f>
        <v>8.9</v>
      </c>
      <c r="F6512" s="182">
        <f>Cartilha_GLOBAL!$F6512</f>
        <v>10.92</v>
      </c>
      <c r="G6512" s="108"/>
      <c r="H6512" s="107">
        <f t="shared" si="405"/>
        <v>0</v>
      </c>
      <c r="I6512" s="184">
        <f t="shared" si="406"/>
        <v>0</v>
      </c>
      <c r="J6512" s="142"/>
      <c r="K6512" s="146"/>
      <c r="L6512" s="7" t="str">
        <f t="shared" si="407"/>
        <v/>
      </c>
      <c r="M6512" s="7" t="str">
        <f t="shared" si="408"/>
        <v/>
      </c>
      <c r="N6512" s="7" t="str">
        <f>Cartilha_GLOBAL!N6512</f>
        <v/>
      </c>
      <c r="O6512" s="144"/>
      <c r="Q6512" s="151"/>
      <c r="R6512" s="152">
        <v>0</v>
      </c>
      <c r="T6512" s="153">
        <f>IF(Cartilha_GLOBAL!R6512=0,0,IF(Cartilha_GLOBAL!R6512&gt;0,"c","b"))</f>
        <v>0</v>
      </c>
    </row>
    <row r="6513" ht="22.5" hidden="1" spans="1:20">
      <c r="A6513" s="158">
        <f>Cartilha_GLOBAL!A6513</f>
        <v>102209</v>
      </c>
      <c r="B6513" s="100" t="str">
        <f>Cartilha_GLOBAL!B6513</f>
        <v>SINAPI</v>
      </c>
      <c r="C6513" s="104" t="str">
        <f>Cartilha_GLOBAL!C6513</f>
        <v>PINTURA TINTA DE ACABAMENTO (PIGMENTADA) ESMALTE SINTÉTICO ACETINADO EM MADEIRA, 1 DEMÃO. AF_01/2021</v>
      </c>
      <c r="D6513" s="94" t="str">
        <f>Cartilha_GLOBAL!D6513</f>
        <v>M2</v>
      </c>
      <c r="E6513" s="105">
        <f>Cartilha_GLOBAL!$E6513</f>
        <v>9.14</v>
      </c>
      <c r="F6513" s="182">
        <f>Cartilha_GLOBAL!$F6513</f>
        <v>11.22</v>
      </c>
      <c r="G6513" s="108"/>
      <c r="H6513" s="107">
        <f t="shared" si="405"/>
        <v>0</v>
      </c>
      <c r="I6513" s="184">
        <f t="shared" si="406"/>
        <v>0</v>
      </c>
      <c r="J6513" s="142"/>
      <c r="K6513" s="146"/>
      <c r="L6513" s="7" t="str">
        <f t="shared" si="407"/>
        <v/>
      </c>
      <c r="M6513" s="7" t="str">
        <f t="shared" si="408"/>
        <v/>
      </c>
      <c r="N6513" s="7" t="str">
        <f>Cartilha_GLOBAL!N6513</f>
        <v/>
      </c>
      <c r="O6513" s="144"/>
      <c r="Q6513" s="151"/>
      <c r="R6513" s="152">
        <v>0</v>
      </c>
      <c r="T6513" s="153">
        <f>IF(Cartilha_GLOBAL!R6513=0,0,IF(Cartilha_GLOBAL!R6513&gt;0,"c","b"))</f>
        <v>0</v>
      </c>
    </row>
    <row r="6514" ht="22.5" hidden="1" spans="1:20">
      <c r="A6514" s="158">
        <f>Cartilha_GLOBAL!A6514</f>
        <v>102210</v>
      </c>
      <c r="B6514" s="100" t="str">
        <f>Cartilha_GLOBAL!B6514</f>
        <v>SINAPI</v>
      </c>
      <c r="C6514" s="104" t="str">
        <f>Cartilha_GLOBAL!C6514</f>
        <v>PINTURA TINTA DE ACABAMENTO (PIGMENTADA) ESMALTE SINTÉTICO BRILHANTE EM MADEIRA, 1 DEMÃO. AF_01/2021</v>
      </c>
      <c r="D6514" s="94" t="str">
        <f>Cartilha_GLOBAL!D6514</f>
        <v>M2</v>
      </c>
      <c r="E6514" s="105">
        <f>Cartilha_GLOBAL!$E6514</f>
        <v>8.77</v>
      </c>
      <c r="F6514" s="182">
        <f>Cartilha_GLOBAL!$F6514</f>
        <v>10.76</v>
      </c>
      <c r="G6514" s="108"/>
      <c r="H6514" s="107">
        <f t="shared" si="405"/>
        <v>0</v>
      </c>
      <c r="I6514" s="184">
        <f t="shared" si="406"/>
        <v>0</v>
      </c>
      <c r="J6514" s="142"/>
      <c r="K6514" s="146"/>
      <c r="L6514" s="7" t="str">
        <f t="shared" si="407"/>
        <v/>
      </c>
      <c r="M6514" s="7" t="str">
        <f t="shared" si="408"/>
        <v/>
      </c>
      <c r="N6514" s="7" t="str">
        <f>Cartilha_GLOBAL!N6514</f>
        <v/>
      </c>
      <c r="O6514" s="144"/>
      <c r="Q6514" s="151"/>
      <c r="R6514" s="152">
        <v>0</v>
      </c>
      <c r="T6514" s="153">
        <f>IF(Cartilha_GLOBAL!R6514=0,0,IF(Cartilha_GLOBAL!R6514&gt;0,"c","b"))</f>
        <v>0</v>
      </c>
    </row>
    <row r="6515" ht="12.75" hidden="1" spans="1:20">
      <c r="A6515" s="158">
        <f>Cartilha_GLOBAL!A6515</f>
        <v>102213</v>
      </c>
      <c r="B6515" s="100" t="str">
        <f>Cartilha_GLOBAL!B6515</f>
        <v>SINAPI</v>
      </c>
      <c r="C6515" s="104" t="str">
        <f>Cartilha_GLOBAL!C6515</f>
        <v>PINTURA VERNIZ (INCOLOR) ALQUÍDICO EM MADEIRA, USO INTERNO E EXTERNO, 2 DEMÃOS. AF_01/2021</v>
      </c>
      <c r="D6515" s="94" t="str">
        <f>Cartilha_GLOBAL!D6515</f>
        <v>M2</v>
      </c>
      <c r="E6515" s="105">
        <f>Cartilha_GLOBAL!$E6515</f>
        <v>22.25</v>
      </c>
      <c r="F6515" s="182">
        <f>Cartilha_GLOBAL!$F6515</f>
        <v>27.31</v>
      </c>
      <c r="G6515" s="108"/>
      <c r="H6515" s="107">
        <f t="shared" si="405"/>
        <v>0</v>
      </c>
      <c r="I6515" s="184">
        <f t="shared" si="406"/>
        <v>0</v>
      </c>
      <c r="J6515" s="142"/>
      <c r="K6515" s="146"/>
      <c r="L6515" s="7" t="str">
        <f t="shared" si="407"/>
        <v/>
      </c>
      <c r="M6515" s="7" t="str">
        <f t="shared" si="408"/>
        <v/>
      </c>
      <c r="N6515" s="7" t="str">
        <f>Cartilha_GLOBAL!N6515</f>
        <v/>
      </c>
      <c r="O6515" s="144"/>
      <c r="Q6515" s="151"/>
      <c r="R6515" s="152">
        <v>0</v>
      </c>
      <c r="T6515" s="153">
        <f>IF(Cartilha_GLOBAL!R6515=0,0,IF(Cartilha_GLOBAL!R6515&gt;0,"c","b"))</f>
        <v>0</v>
      </c>
    </row>
    <row r="6516" ht="12.75" hidden="1" spans="1:20">
      <c r="A6516" s="158">
        <f>Cartilha_GLOBAL!A6516</f>
        <v>102214</v>
      </c>
      <c r="B6516" s="100" t="str">
        <f>Cartilha_GLOBAL!B6516</f>
        <v>SINAPI</v>
      </c>
      <c r="C6516" s="104" t="str">
        <f>Cartilha_GLOBAL!C6516</f>
        <v>PINTURA VERNIZ (INCOLOR) ALQUÍDICO EM MADEIRA, USO INTERNO, 2 DEMÃOS. AF_01/2021</v>
      </c>
      <c r="D6516" s="94" t="str">
        <f>Cartilha_GLOBAL!D6516</f>
        <v>M2</v>
      </c>
      <c r="E6516" s="105">
        <f>Cartilha_GLOBAL!$E6516</f>
        <v>22.84</v>
      </c>
      <c r="F6516" s="182">
        <f>Cartilha_GLOBAL!$F6516</f>
        <v>28.03</v>
      </c>
      <c r="G6516" s="108"/>
      <c r="H6516" s="107">
        <f t="shared" si="405"/>
        <v>0</v>
      </c>
      <c r="I6516" s="184">
        <f t="shared" si="406"/>
        <v>0</v>
      </c>
      <c r="J6516" s="142"/>
      <c r="K6516" s="146"/>
      <c r="L6516" s="7" t="str">
        <f t="shared" si="407"/>
        <v/>
      </c>
      <c r="M6516" s="7" t="str">
        <f t="shared" si="408"/>
        <v/>
      </c>
      <c r="N6516" s="7" t="str">
        <f>Cartilha_GLOBAL!N6516</f>
        <v/>
      </c>
      <c r="O6516" s="144"/>
      <c r="Q6516" s="151"/>
      <c r="R6516" s="152">
        <v>0</v>
      </c>
      <c r="T6516" s="153">
        <f>IF(Cartilha_GLOBAL!R6516=0,0,IF(Cartilha_GLOBAL!R6516&gt;0,"c","b"))</f>
        <v>0</v>
      </c>
    </row>
    <row r="6517" ht="22.5" hidden="1" spans="1:20">
      <c r="A6517" s="158">
        <f>Cartilha_GLOBAL!A6517</f>
        <v>102215</v>
      </c>
      <c r="B6517" s="100" t="str">
        <f>Cartilha_GLOBAL!B6517</f>
        <v>SINAPI</v>
      </c>
      <c r="C6517" s="104" t="str">
        <f>Cartilha_GLOBAL!C6517</f>
        <v>PINTURA VERNIZ (INCOLOR) POLIURETÂNICO (RESINA ALQUÍDICA MODIFICADA) EM MADEIRA, 2 DEMÃOS. AF_01/2021</v>
      </c>
      <c r="D6517" s="94" t="str">
        <f>Cartilha_GLOBAL!D6517</f>
        <v>M2</v>
      </c>
      <c r="E6517" s="105">
        <f>Cartilha_GLOBAL!$E6517</f>
        <v>20.99</v>
      </c>
      <c r="F6517" s="182">
        <f>Cartilha_GLOBAL!$F6517</f>
        <v>25.76</v>
      </c>
      <c r="G6517" s="108"/>
      <c r="H6517" s="107">
        <f t="shared" si="405"/>
        <v>0</v>
      </c>
      <c r="I6517" s="184">
        <f t="shared" si="406"/>
        <v>0</v>
      </c>
      <c r="J6517" s="142"/>
      <c r="K6517" s="146"/>
      <c r="L6517" s="7" t="str">
        <f t="shared" si="407"/>
        <v/>
      </c>
      <c r="M6517" s="7" t="str">
        <f t="shared" si="408"/>
        <v/>
      </c>
      <c r="N6517" s="7" t="str">
        <f>Cartilha_GLOBAL!N6517</f>
        <v/>
      </c>
      <c r="O6517" s="144"/>
      <c r="Q6517" s="151"/>
      <c r="R6517" s="152">
        <v>0</v>
      </c>
      <c r="T6517" s="153">
        <f>IF(Cartilha_GLOBAL!R6517=0,0,IF(Cartilha_GLOBAL!R6517&gt;0,"c","b"))</f>
        <v>0</v>
      </c>
    </row>
    <row r="6518" ht="12.75" hidden="1" spans="1:20">
      <c r="A6518" s="158">
        <f>Cartilha_GLOBAL!A6518</f>
        <v>102217</v>
      </c>
      <c r="B6518" s="100" t="str">
        <f>Cartilha_GLOBAL!B6518</f>
        <v>SINAPI</v>
      </c>
      <c r="C6518" s="104" t="str">
        <f>Cartilha_GLOBAL!C6518</f>
        <v>PINTURA TINTA DE ACABAMENTO (PIGMENTADA) A ÓLEO EM MADEIRA, 2 DEMÃOS. AF_01/2021</v>
      </c>
      <c r="D6518" s="94" t="str">
        <f>Cartilha_GLOBAL!D6518</f>
        <v>M2</v>
      </c>
      <c r="E6518" s="105">
        <f>Cartilha_GLOBAL!$E6518</f>
        <v>18.53</v>
      </c>
      <c r="F6518" s="182">
        <f>Cartilha_GLOBAL!$F6518</f>
        <v>22.74</v>
      </c>
      <c r="G6518" s="108"/>
      <c r="H6518" s="107">
        <f t="shared" si="405"/>
        <v>0</v>
      </c>
      <c r="I6518" s="184">
        <f t="shared" si="406"/>
        <v>0</v>
      </c>
      <c r="J6518" s="142"/>
      <c r="K6518" s="146"/>
      <c r="L6518" s="7" t="str">
        <f t="shared" si="407"/>
        <v/>
      </c>
      <c r="M6518" s="7" t="str">
        <f t="shared" si="408"/>
        <v/>
      </c>
      <c r="N6518" s="7" t="str">
        <f>Cartilha_GLOBAL!N6518</f>
        <v/>
      </c>
      <c r="O6518" s="144"/>
      <c r="Q6518" s="151"/>
      <c r="R6518" s="152">
        <v>0</v>
      </c>
      <c r="T6518" s="153">
        <f>IF(Cartilha_GLOBAL!R6518=0,0,IF(Cartilha_GLOBAL!R6518&gt;0,"c","b"))</f>
        <v>0</v>
      </c>
    </row>
    <row r="6519" ht="22.5" hidden="1" spans="1:20">
      <c r="A6519" s="158">
        <f>Cartilha_GLOBAL!A6519</f>
        <v>102218</v>
      </c>
      <c r="B6519" s="100" t="str">
        <f>Cartilha_GLOBAL!B6519</f>
        <v>SINAPI</v>
      </c>
      <c r="C6519" s="104" t="str">
        <f>Cartilha_GLOBAL!C6519</f>
        <v>PINTURA TINTA DE ACABAMENTO (PIGMENTADA) ESMALTE SINTÉTICO FOSCO EM MADEIRA, 2 DEMÃOS. AF_01/2021</v>
      </c>
      <c r="D6519" s="94" t="str">
        <f>Cartilha_GLOBAL!D6519</f>
        <v>M2</v>
      </c>
      <c r="E6519" s="105">
        <f>Cartilha_GLOBAL!$E6519</f>
        <v>17.78</v>
      </c>
      <c r="F6519" s="182">
        <f>Cartilha_GLOBAL!$F6519</f>
        <v>21.82</v>
      </c>
      <c r="G6519" s="108"/>
      <c r="H6519" s="107">
        <f t="shared" si="405"/>
        <v>0</v>
      </c>
      <c r="I6519" s="184">
        <f t="shared" si="406"/>
        <v>0</v>
      </c>
      <c r="J6519" s="142"/>
      <c r="K6519" s="146"/>
      <c r="L6519" s="7" t="str">
        <f t="shared" si="407"/>
        <v/>
      </c>
      <c r="M6519" s="7" t="str">
        <f t="shared" si="408"/>
        <v/>
      </c>
      <c r="N6519" s="7" t="str">
        <f>Cartilha_GLOBAL!N6519</f>
        <v/>
      </c>
      <c r="O6519" s="144"/>
      <c r="Q6519" s="151"/>
      <c r="R6519" s="152">
        <v>0</v>
      </c>
      <c r="T6519" s="153">
        <f>IF(Cartilha_GLOBAL!R6519=0,0,IF(Cartilha_GLOBAL!R6519&gt;0,"c","b"))</f>
        <v>0</v>
      </c>
    </row>
    <row r="6520" ht="22.5" hidden="1" spans="1:20">
      <c r="A6520" s="158">
        <f>Cartilha_GLOBAL!A6520</f>
        <v>102219</v>
      </c>
      <c r="B6520" s="100" t="str">
        <f>Cartilha_GLOBAL!B6520</f>
        <v>SINAPI</v>
      </c>
      <c r="C6520" s="104" t="str">
        <f>Cartilha_GLOBAL!C6520</f>
        <v>PINTURA TINTA DE ACABAMENTO (PIGMENTADA) ESMALTE SINTÉTICO ACETINADO EM MADEIRA, 2 DEMÃOS. AF_01/2021</v>
      </c>
      <c r="D6520" s="94" t="str">
        <f>Cartilha_GLOBAL!D6520</f>
        <v>M2</v>
      </c>
      <c r="E6520" s="105">
        <f>Cartilha_GLOBAL!$E6520</f>
        <v>18.27</v>
      </c>
      <c r="F6520" s="182">
        <f>Cartilha_GLOBAL!$F6520</f>
        <v>22.42</v>
      </c>
      <c r="G6520" s="108"/>
      <c r="H6520" s="107">
        <f t="shared" si="405"/>
        <v>0</v>
      </c>
      <c r="I6520" s="184">
        <f t="shared" si="406"/>
        <v>0</v>
      </c>
      <c r="J6520" s="142"/>
      <c r="K6520" s="146"/>
      <c r="L6520" s="7" t="str">
        <f t="shared" si="407"/>
        <v/>
      </c>
      <c r="M6520" s="7" t="str">
        <f t="shared" si="408"/>
        <v/>
      </c>
      <c r="N6520" s="7" t="str">
        <f>Cartilha_GLOBAL!N6520</f>
        <v/>
      </c>
      <c r="O6520" s="144"/>
      <c r="Q6520" s="151"/>
      <c r="R6520" s="152">
        <v>0</v>
      </c>
      <c r="T6520" s="153">
        <f>IF(Cartilha_GLOBAL!R6520=0,0,IF(Cartilha_GLOBAL!R6520&gt;0,"c","b"))</f>
        <v>0</v>
      </c>
    </row>
    <row r="6521" ht="22.5" hidden="1" spans="1:20">
      <c r="A6521" s="158">
        <f>Cartilha_GLOBAL!A6521</f>
        <v>102220</v>
      </c>
      <c r="B6521" s="100" t="str">
        <f>Cartilha_GLOBAL!B6521</f>
        <v>SINAPI</v>
      </c>
      <c r="C6521" s="104" t="str">
        <f>Cartilha_GLOBAL!C6521</f>
        <v>PINTURA TINTA DE ACABAMENTO (PIGMENTADA) ESMALTE SINTÉTICO BRILHANTE EM MADEIRA, 2 DEMÃOS. AF_01/2021</v>
      </c>
      <c r="D6521" s="94" t="str">
        <f>Cartilha_GLOBAL!D6521</f>
        <v>M2</v>
      </c>
      <c r="E6521" s="105">
        <f>Cartilha_GLOBAL!$E6521</f>
        <v>17.54</v>
      </c>
      <c r="F6521" s="182">
        <f>Cartilha_GLOBAL!$F6521</f>
        <v>21.53</v>
      </c>
      <c r="G6521" s="108"/>
      <c r="H6521" s="107">
        <f t="shared" si="405"/>
        <v>0</v>
      </c>
      <c r="I6521" s="184">
        <f t="shared" si="406"/>
        <v>0</v>
      </c>
      <c r="J6521" s="142"/>
      <c r="K6521" s="146"/>
      <c r="L6521" s="7" t="str">
        <f t="shared" si="407"/>
        <v/>
      </c>
      <c r="M6521" s="7" t="str">
        <f t="shared" si="408"/>
        <v/>
      </c>
      <c r="N6521" s="7" t="str">
        <f>Cartilha_GLOBAL!N6521</f>
        <v/>
      </c>
      <c r="O6521" s="144"/>
      <c r="Q6521" s="151"/>
      <c r="R6521" s="152">
        <v>0</v>
      </c>
      <c r="T6521" s="153">
        <f>IF(Cartilha_GLOBAL!R6521=0,0,IF(Cartilha_GLOBAL!R6521&gt;0,"c","b"))</f>
        <v>0</v>
      </c>
    </row>
    <row r="6522" ht="12.75" hidden="1" spans="1:20">
      <c r="A6522" s="158">
        <f>Cartilha_GLOBAL!A6522</f>
        <v>102223</v>
      </c>
      <c r="B6522" s="100" t="str">
        <f>Cartilha_GLOBAL!B6522</f>
        <v>SINAPI</v>
      </c>
      <c r="C6522" s="104" t="str">
        <f>Cartilha_GLOBAL!C6522</f>
        <v>PINTURA VERNIZ (INCOLOR) ALQUÍDICO EM MADEIRA, USO INTERNO E EXTERNO, 3 DEMÃOS. AF_01/2021</v>
      </c>
      <c r="D6522" s="94" t="str">
        <f>Cartilha_GLOBAL!D6522</f>
        <v>M2</v>
      </c>
      <c r="E6522" s="105">
        <f>Cartilha_GLOBAL!$E6522</f>
        <v>33.39</v>
      </c>
      <c r="F6522" s="182">
        <f>Cartilha_GLOBAL!$F6522</f>
        <v>40.98</v>
      </c>
      <c r="G6522" s="108"/>
      <c r="H6522" s="107">
        <f t="shared" si="405"/>
        <v>0</v>
      </c>
      <c r="I6522" s="184">
        <f t="shared" si="406"/>
        <v>0</v>
      </c>
      <c r="J6522" s="142"/>
      <c r="K6522" s="146"/>
      <c r="L6522" s="7" t="str">
        <f t="shared" si="407"/>
        <v/>
      </c>
      <c r="M6522" s="7" t="str">
        <f t="shared" si="408"/>
        <v/>
      </c>
      <c r="N6522" s="7" t="str">
        <f>Cartilha_GLOBAL!N6522</f>
        <v/>
      </c>
      <c r="O6522" s="144"/>
      <c r="Q6522" s="151"/>
      <c r="R6522" s="152">
        <v>0</v>
      </c>
      <c r="T6522" s="153">
        <f>IF(Cartilha_GLOBAL!R6522=0,0,IF(Cartilha_GLOBAL!R6522&gt;0,"c","b"))</f>
        <v>0</v>
      </c>
    </row>
    <row r="6523" ht="12.75" hidden="1" spans="1:20">
      <c r="A6523" s="158">
        <f>Cartilha_GLOBAL!A6523</f>
        <v>102224</v>
      </c>
      <c r="B6523" s="100" t="str">
        <f>Cartilha_GLOBAL!B6523</f>
        <v>SINAPI</v>
      </c>
      <c r="C6523" s="104" t="str">
        <f>Cartilha_GLOBAL!C6523</f>
        <v>PINTURA VERNIZ (INCOLOR) ALQUÍDICO EM MADEIRA, USO INTERNO, 3 DEMÃOS. AF_01/2021</v>
      </c>
      <c r="D6523" s="94" t="str">
        <f>Cartilha_GLOBAL!D6523</f>
        <v>M2</v>
      </c>
      <c r="E6523" s="105">
        <f>Cartilha_GLOBAL!$E6523</f>
        <v>34.27</v>
      </c>
      <c r="F6523" s="182">
        <f>Cartilha_GLOBAL!$F6523</f>
        <v>42.06</v>
      </c>
      <c r="G6523" s="108"/>
      <c r="H6523" s="107">
        <f t="shared" si="405"/>
        <v>0</v>
      </c>
      <c r="I6523" s="184">
        <f t="shared" si="406"/>
        <v>0</v>
      </c>
      <c r="J6523" s="142"/>
      <c r="K6523" s="146"/>
      <c r="L6523" s="7" t="str">
        <f t="shared" si="407"/>
        <v/>
      </c>
      <c r="M6523" s="7" t="str">
        <f t="shared" si="408"/>
        <v/>
      </c>
      <c r="N6523" s="7" t="str">
        <f>Cartilha_GLOBAL!N6523</f>
        <v/>
      </c>
      <c r="O6523" s="144"/>
      <c r="Q6523" s="151"/>
      <c r="R6523" s="152">
        <v>0</v>
      </c>
      <c r="T6523" s="153">
        <f>IF(Cartilha_GLOBAL!R6523=0,0,IF(Cartilha_GLOBAL!R6523&gt;0,"c","b"))</f>
        <v>0</v>
      </c>
    </row>
    <row r="6524" ht="22.5" hidden="1" spans="1:20">
      <c r="A6524" s="158">
        <f>Cartilha_GLOBAL!A6524</f>
        <v>102225</v>
      </c>
      <c r="B6524" s="100" t="str">
        <f>Cartilha_GLOBAL!B6524</f>
        <v>SINAPI</v>
      </c>
      <c r="C6524" s="104" t="str">
        <f>Cartilha_GLOBAL!C6524</f>
        <v>PINTURA VERNIZ (INCOLOR) POLIURETÂNICO (RESINA ALQUÍDICA MODIFICADA) EM MADEIRA, 3 DEMÃOS. AF_01/2021</v>
      </c>
      <c r="D6524" s="94" t="str">
        <f>Cartilha_GLOBAL!D6524</f>
        <v>M2</v>
      </c>
      <c r="E6524" s="105">
        <f>Cartilha_GLOBAL!$E6524</f>
        <v>31.49</v>
      </c>
      <c r="F6524" s="182">
        <f>Cartilha_GLOBAL!$F6524</f>
        <v>38.65</v>
      </c>
      <c r="G6524" s="108"/>
      <c r="H6524" s="107">
        <f t="shared" si="405"/>
        <v>0</v>
      </c>
      <c r="I6524" s="184">
        <f t="shared" si="406"/>
        <v>0</v>
      </c>
      <c r="J6524" s="142"/>
      <c r="K6524" s="146"/>
      <c r="L6524" s="7" t="str">
        <f t="shared" si="407"/>
        <v/>
      </c>
      <c r="M6524" s="7" t="str">
        <f t="shared" si="408"/>
        <v/>
      </c>
      <c r="N6524" s="7" t="str">
        <f>Cartilha_GLOBAL!N6524</f>
        <v/>
      </c>
      <c r="O6524" s="144"/>
      <c r="Q6524" s="151"/>
      <c r="R6524" s="152">
        <v>0</v>
      </c>
      <c r="T6524" s="153">
        <f>IF(Cartilha_GLOBAL!R6524=0,0,IF(Cartilha_GLOBAL!R6524&gt;0,"c","b"))</f>
        <v>0</v>
      </c>
    </row>
    <row r="6525" ht="12.75" hidden="1" spans="1:20">
      <c r="A6525" s="158">
        <f>Cartilha_GLOBAL!A6525</f>
        <v>102227</v>
      </c>
      <c r="B6525" s="100" t="str">
        <f>Cartilha_GLOBAL!B6525</f>
        <v>SINAPI</v>
      </c>
      <c r="C6525" s="104" t="str">
        <f>Cartilha_GLOBAL!C6525</f>
        <v>PINTURA TINTA DE ACABAMENTO (PIGMENTADA) A ÓLEO EM MADEIRA, 3 DEMÃOS. AF_01/2021</v>
      </c>
      <c r="D6525" s="94" t="str">
        <f>Cartilha_GLOBAL!D6525</f>
        <v>M2</v>
      </c>
      <c r="E6525" s="105">
        <f>Cartilha_GLOBAL!$E6525</f>
        <v>27.8</v>
      </c>
      <c r="F6525" s="182">
        <f>Cartilha_GLOBAL!$F6525</f>
        <v>34.12</v>
      </c>
      <c r="G6525" s="108"/>
      <c r="H6525" s="107">
        <f t="shared" si="405"/>
        <v>0</v>
      </c>
      <c r="I6525" s="184">
        <f t="shared" si="406"/>
        <v>0</v>
      </c>
      <c r="J6525" s="142"/>
      <c r="K6525" s="146"/>
      <c r="L6525" s="7" t="str">
        <f t="shared" si="407"/>
        <v/>
      </c>
      <c r="M6525" s="7" t="str">
        <f t="shared" si="408"/>
        <v/>
      </c>
      <c r="N6525" s="7" t="str">
        <f>Cartilha_GLOBAL!N6525</f>
        <v/>
      </c>
      <c r="O6525" s="144"/>
      <c r="Q6525" s="151"/>
      <c r="R6525" s="152">
        <v>0</v>
      </c>
      <c r="T6525" s="153">
        <f>IF(Cartilha_GLOBAL!R6525=0,0,IF(Cartilha_GLOBAL!R6525&gt;0,"c","b"))</f>
        <v>0</v>
      </c>
    </row>
    <row r="6526" ht="22.5" hidden="1" spans="1:20">
      <c r="A6526" s="158">
        <f>Cartilha_GLOBAL!A6526</f>
        <v>102228</v>
      </c>
      <c r="B6526" s="100" t="str">
        <f>Cartilha_GLOBAL!B6526</f>
        <v>SINAPI</v>
      </c>
      <c r="C6526" s="104" t="str">
        <f>Cartilha_GLOBAL!C6526</f>
        <v>PINTURA TINTA DE ACABAMENTO (PIGMENTADA) ESMALTE SINTÉTICO FOSCO EM MADEIRA, 3 DEMÃOS. AF_01/2021</v>
      </c>
      <c r="D6526" s="94" t="str">
        <f>Cartilha_GLOBAL!D6526</f>
        <v>M2</v>
      </c>
      <c r="E6526" s="105">
        <f>Cartilha_GLOBAL!$E6526</f>
        <v>26.7</v>
      </c>
      <c r="F6526" s="182">
        <f>Cartilha_GLOBAL!$F6526</f>
        <v>32.77</v>
      </c>
      <c r="G6526" s="108"/>
      <c r="H6526" s="107">
        <f t="shared" si="405"/>
        <v>0</v>
      </c>
      <c r="I6526" s="184">
        <f t="shared" si="406"/>
        <v>0</v>
      </c>
      <c r="J6526" s="142"/>
      <c r="K6526" s="146"/>
      <c r="L6526" s="7" t="str">
        <f t="shared" si="407"/>
        <v/>
      </c>
      <c r="M6526" s="7" t="str">
        <f t="shared" si="408"/>
        <v/>
      </c>
      <c r="N6526" s="7" t="str">
        <f>Cartilha_GLOBAL!N6526</f>
        <v/>
      </c>
      <c r="O6526" s="144"/>
      <c r="Q6526" s="151"/>
      <c r="R6526" s="152">
        <v>0</v>
      </c>
      <c r="T6526" s="153">
        <f>IF(Cartilha_GLOBAL!R6526=0,0,IF(Cartilha_GLOBAL!R6526&gt;0,"c","b"))</f>
        <v>0</v>
      </c>
    </row>
    <row r="6527" ht="22.5" hidden="1" spans="1:20">
      <c r="A6527" s="158">
        <f>Cartilha_GLOBAL!A6527</f>
        <v>102229</v>
      </c>
      <c r="B6527" s="100" t="str">
        <f>Cartilha_GLOBAL!B6527</f>
        <v>SINAPI</v>
      </c>
      <c r="C6527" s="104" t="str">
        <f>Cartilha_GLOBAL!C6527</f>
        <v>PINTURA TINTA DE ACABAMENTO (PIGMENTADA) ESMALTE SINTÉTICO ACETINADO EM MADEIRA, 3 DEMÃOS. AF_01/2021</v>
      </c>
      <c r="D6527" s="94" t="str">
        <f>Cartilha_GLOBAL!D6527</f>
        <v>M2</v>
      </c>
      <c r="E6527" s="105">
        <f>Cartilha_GLOBAL!$E6527</f>
        <v>27.42</v>
      </c>
      <c r="F6527" s="182">
        <f>Cartilha_GLOBAL!$F6527</f>
        <v>33.66</v>
      </c>
      <c r="G6527" s="108"/>
      <c r="H6527" s="107">
        <f t="shared" si="405"/>
        <v>0</v>
      </c>
      <c r="I6527" s="184">
        <f t="shared" si="406"/>
        <v>0</v>
      </c>
      <c r="J6527" s="142"/>
      <c r="K6527" s="146"/>
      <c r="L6527" s="7" t="str">
        <f t="shared" si="407"/>
        <v/>
      </c>
      <c r="M6527" s="7" t="str">
        <f t="shared" si="408"/>
        <v/>
      </c>
      <c r="N6527" s="7" t="str">
        <f>Cartilha_GLOBAL!N6527</f>
        <v/>
      </c>
      <c r="O6527" s="144"/>
      <c r="Q6527" s="151"/>
      <c r="R6527" s="152">
        <v>0</v>
      </c>
      <c r="T6527" s="153">
        <f>IF(Cartilha_GLOBAL!R6527=0,0,IF(Cartilha_GLOBAL!R6527&gt;0,"c","b"))</f>
        <v>0</v>
      </c>
    </row>
    <row r="6528" ht="22.5" hidden="1" spans="1:20">
      <c r="A6528" s="158">
        <f>Cartilha_GLOBAL!A6528</f>
        <v>102230</v>
      </c>
      <c r="B6528" s="100" t="str">
        <f>Cartilha_GLOBAL!B6528</f>
        <v>SINAPI</v>
      </c>
      <c r="C6528" s="104" t="str">
        <f>Cartilha_GLOBAL!C6528</f>
        <v>PINTURA TINTA DE ACABAMENTO (PIGMENTADA) ESMALTE SINTÉTICO BRILHANTE EM MADEIRA, 3 DEMÃOS. AF_01/2021</v>
      </c>
      <c r="D6528" s="94" t="str">
        <f>Cartilha_GLOBAL!D6528</f>
        <v>M2</v>
      </c>
      <c r="E6528" s="105">
        <f>Cartilha_GLOBAL!$E6528</f>
        <v>26.32</v>
      </c>
      <c r="F6528" s="182">
        <f>Cartilha_GLOBAL!$F6528</f>
        <v>32.31</v>
      </c>
      <c r="G6528" s="108"/>
      <c r="H6528" s="107">
        <f t="shared" si="405"/>
        <v>0</v>
      </c>
      <c r="I6528" s="184">
        <f t="shared" si="406"/>
        <v>0</v>
      </c>
      <c r="J6528" s="142"/>
      <c r="K6528" s="146"/>
      <c r="L6528" s="7" t="str">
        <f t="shared" si="407"/>
        <v/>
      </c>
      <c r="M6528" s="7" t="str">
        <f t="shared" si="408"/>
        <v/>
      </c>
      <c r="N6528" s="7" t="str">
        <f>Cartilha_GLOBAL!N6528</f>
        <v/>
      </c>
      <c r="O6528" s="144"/>
      <c r="Q6528" s="151"/>
      <c r="R6528" s="152">
        <v>0</v>
      </c>
      <c r="T6528" s="153">
        <f>IF(Cartilha_GLOBAL!R6528=0,0,IF(Cartilha_GLOBAL!R6528&gt;0,"c","b"))</f>
        <v>0</v>
      </c>
    </row>
    <row r="6529" ht="12.75" hidden="1" spans="1:20">
      <c r="A6529" s="158">
        <f>Cartilha_GLOBAL!A6529</f>
        <v>102233</v>
      </c>
      <c r="B6529" s="100" t="str">
        <f>Cartilha_GLOBAL!B6529</f>
        <v>SINAPI</v>
      </c>
      <c r="C6529" s="104" t="str">
        <f>Cartilha_GLOBAL!C6529</f>
        <v>PINTURA IMUNIZANTE PARA MADEIRA, 1 DEMÃO. AF_01/2021</v>
      </c>
      <c r="D6529" s="94" t="str">
        <f>Cartilha_GLOBAL!D6529</f>
        <v>M2</v>
      </c>
      <c r="E6529" s="105">
        <f>Cartilha_GLOBAL!$E6529</f>
        <v>12.6</v>
      </c>
      <c r="F6529" s="182">
        <f>Cartilha_GLOBAL!$F6529</f>
        <v>15.47</v>
      </c>
      <c r="G6529" s="108"/>
      <c r="H6529" s="107">
        <f t="shared" si="405"/>
        <v>0</v>
      </c>
      <c r="I6529" s="184">
        <f t="shared" si="406"/>
        <v>0</v>
      </c>
      <c r="J6529" s="142"/>
      <c r="K6529" s="146"/>
      <c r="L6529" s="7" t="str">
        <f t="shared" si="407"/>
        <v/>
      </c>
      <c r="M6529" s="7" t="str">
        <f t="shared" si="408"/>
        <v/>
      </c>
      <c r="N6529" s="7" t="str">
        <f>Cartilha_GLOBAL!N6529</f>
        <v/>
      </c>
      <c r="O6529" s="144"/>
      <c r="Q6529" s="151"/>
      <c r="R6529" s="152">
        <v>0</v>
      </c>
      <c r="T6529" s="153">
        <f>IF(Cartilha_GLOBAL!R6529=0,0,IF(Cartilha_GLOBAL!R6529&gt;0,"c","b"))</f>
        <v>0</v>
      </c>
    </row>
    <row r="6530" ht="12.75" hidden="1" spans="1:20">
      <c r="A6530" s="158">
        <f>Cartilha_GLOBAL!A6530</f>
        <v>102234</v>
      </c>
      <c r="B6530" s="100" t="str">
        <f>Cartilha_GLOBAL!B6530</f>
        <v>SINAPI</v>
      </c>
      <c r="C6530" s="104" t="str">
        <f>Cartilha_GLOBAL!C6530</f>
        <v>PINTURA IMUNIZANTE PARA MADEIRA, 2 DEMÃOS. AF_01/2021</v>
      </c>
      <c r="D6530" s="94" t="str">
        <f>Cartilha_GLOBAL!D6530</f>
        <v>M2</v>
      </c>
      <c r="E6530" s="105">
        <f>Cartilha_GLOBAL!$E6530</f>
        <v>25.2</v>
      </c>
      <c r="F6530" s="182">
        <f>Cartilha_GLOBAL!$F6530</f>
        <v>30.93</v>
      </c>
      <c r="G6530" s="108"/>
      <c r="H6530" s="107">
        <f t="shared" si="405"/>
        <v>0</v>
      </c>
      <c r="I6530" s="184">
        <f t="shared" si="406"/>
        <v>0</v>
      </c>
      <c r="J6530" s="142"/>
      <c r="K6530" s="146"/>
      <c r="L6530" s="7" t="str">
        <f t="shared" si="407"/>
        <v/>
      </c>
      <c r="M6530" s="7" t="str">
        <f t="shared" si="408"/>
        <v/>
      </c>
      <c r="N6530" s="7" t="str">
        <f>Cartilha_GLOBAL!N6530</f>
        <v/>
      </c>
      <c r="O6530" s="144"/>
      <c r="Q6530" s="151"/>
      <c r="R6530" s="152">
        <v>0</v>
      </c>
      <c r="T6530" s="153">
        <f>IF(Cartilha_GLOBAL!R6530=0,0,IF(Cartilha_GLOBAL!R6530&gt;0,"c","b"))</f>
        <v>0</v>
      </c>
    </row>
    <row r="6531" ht="22.5" hidden="1" spans="1:20">
      <c r="A6531" s="158">
        <f>Cartilha_GLOBAL!A6531</f>
        <v>100719</v>
      </c>
      <c r="B6531" s="100" t="str">
        <f>Cartilha_GLOBAL!B6531</f>
        <v>SINAPI</v>
      </c>
      <c r="C6531" s="104" t="str">
        <f>Cartilha_GLOBAL!C6531</f>
        <v>PINTURA COM TINTA ALQUÍDICA DE FUNDO (TIPO ZARCÃO) PULVERIZADA SOBRE PERFIL METÁLICO EXECUTADO EM FÁBRICA (POR DEMÃO). AF_01/2020_PE</v>
      </c>
      <c r="D6531" s="94" t="str">
        <f>Cartilha_GLOBAL!D6531</f>
        <v>M2</v>
      </c>
      <c r="E6531" s="105">
        <f>Cartilha_GLOBAL!$E6531</f>
        <v>10.59</v>
      </c>
      <c r="F6531" s="182">
        <f>Cartilha_GLOBAL!$F6531</f>
        <v>13</v>
      </c>
      <c r="G6531" s="108"/>
      <c r="H6531" s="107">
        <f t="shared" si="405"/>
        <v>0</v>
      </c>
      <c r="I6531" s="184">
        <f t="shared" si="406"/>
        <v>0</v>
      </c>
      <c r="J6531" s="142"/>
      <c r="K6531" s="146"/>
      <c r="L6531" s="7" t="str">
        <f t="shared" si="407"/>
        <v/>
      </c>
      <c r="M6531" s="7" t="str">
        <f t="shared" si="408"/>
        <v/>
      </c>
      <c r="N6531" s="7" t="str">
        <f>Cartilha_GLOBAL!N6531</f>
        <v/>
      </c>
      <c r="O6531" s="144"/>
      <c r="Q6531" s="151"/>
      <c r="R6531" s="152">
        <v>0</v>
      </c>
      <c r="T6531" s="153">
        <f>IF(Cartilha_GLOBAL!R6531=0,0,IF(Cartilha_GLOBAL!R6531&gt;0,"c","b"))</f>
        <v>0</v>
      </c>
    </row>
    <row r="6532" ht="22.5" hidden="1" spans="1:20">
      <c r="A6532" s="158">
        <f>Cartilha_GLOBAL!A6532</f>
        <v>100720</v>
      </c>
      <c r="B6532" s="100" t="str">
        <f>Cartilha_GLOBAL!B6532</f>
        <v>SINAPI</v>
      </c>
      <c r="C6532" s="104" t="str">
        <f>Cartilha_GLOBAL!C6532</f>
        <v>PINTURA COM TINTA ALQUÍDICA DE FUNDO (TIPO ZARCÃO) APLICADA A ROLO OU PINCEL SOBRE PERFIL METÁLICO EXECUTADO EM FÁBRICA (POR DEMÃO). AF_01/2020</v>
      </c>
      <c r="D6532" s="94" t="str">
        <f>Cartilha_GLOBAL!D6532</f>
        <v>M2</v>
      </c>
      <c r="E6532" s="105">
        <f>Cartilha_GLOBAL!$E6532</f>
        <v>11.54</v>
      </c>
      <c r="F6532" s="182">
        <f>Cartilha_GLOBAL!$F6532</f>
        <v>14.16</v>
      </c>
      <c r="G6532" s="108"/>
      <c r="H6532" s="107">
        <f t="shared" si="405"/>
        <v>0</v>
      </c>
      <c r="I6532" s="184">
        <f t="shared" si="406"/>
        <v>0</v>
      </c>
      <c r="J6532" s="142"/>
      <c r="K6532" s="146"/>
      <c r="L6532" s="7" t="str">
        <f t="shared" si="407"/>
        <v/>
      </c>
      <c r="M6532" s="7" t="str">
        <f t="shared" si="408"/>
        <v/>
      </c>
      <c r="N6532" s="7" t="str">
        <f>Cartilha_GLOBAL!N6532</f>
        <v/>
      </c>
      <c r="O6532" s="144"/>
      <c r="Q6532" s="151"/>
      <c r="R6532" s="152">
        <v>0</v>
      </c>
      <c r="T6532" s="153">
        <f>IF(Cartilha_GLOBAL!R6532=0,0,IF(Cartilha_GLOBAL!R6532&gt;0,"c","b"))</f>
        <v>0</v>
      </c>
    </row>
    <row r="6533" ht="22.5" hidden="1" spans="1:20">
      <c r="A6533" s="158">
        <f>Cartilha_GLOBAL!A6533</f>
        <v>100721</v>
      </c>
      <c r="B6533" s="100" t="str">
        <f>Cartilha_GLOBAL!B6533</f>
        <v>SINAPI</v>
      </c>
      <c r="C6533" s="104" t="str">
        <f>Cartilha_GLOBAL!C6533</f>
        <v>PINTURA COM TINTA ALQUÍDICA DE FUNDO (TIPO ZARCÃO) PULVERIZADA SOBRE SUPERFÍCIES METÁLICAS (EXCETO PERFIL) EXECUTADO EM OBRA (POR DEMÃO). AF_01/2020_PE</v>
      </c>
      <c r="D6533" s="94" t="str">
        <f>Cartilha_GLOBAL!D6533</f>
        <v>M2</v>
      </c>
      <c r="E6533" s="105">
        <f>Cartilha_GLOBAL!$E6533</f>
        <v>26.92</v>
      </c>
      <c r="F6533" s="182">
        <f>Cartilha_GLOBAL!$F6533</f>
        <v>33.04</v>
      </c>
      <c r="G6533" s="108"/>
      <c r="H6533" s="107">
        <f t="shared" si="405"/>
        <v>0</v>
      </c>
      <c r="I6533" s="184">
        <f t="shared" si="406"/>
        <v>0</v>
      </c>
      <c r="J6533" s="142"/>
      <c r="K6533" s="146"/>
      <c r="L6533" s="7" t="str">
        <f t="shared" si="407"/>
        <v/>
      </c>
      <c r="M6533" s="7" t="str">
        <f t="shared" si="408"/>
        <v/>
      </c>
      <c r="N6533" s="7" t="str">
        <f>Cartilha_GLOBAL!N6533</f>
        <v/>
      </c>
      <c r="O6533" s="144"/>
      <c r="Q6533" s="151"/>
      <c r="R6533" s="152">
        <v>0</v>
      </c>
      <c r="T6533" s="153">
        <f>IF(Cartilha_GLOBAL!R6533=0,0,IF(Cartilha_GLOBAL!R6533&gt;0,"c","b"))</f>
        <v>0</v>
      </c>
    </row>
    <row r="6534" ht="22.5" hidden="1" spans="1:20">
      <c r="A6534" s="158">
        <f>Cartilha_GLOBAL!A6534</f>
        <v>100722</v>
      </c>
      <c r="B6534" s="100" t="str">
        <f>Cartilha_GLOBAL!B6534</f>
        <v>SINAPI</v>
      </c>
      <c r="C6534" s="104" t="str">
        <f>Cartilha_GLOBAL!C6534</f>
        <v>PINTURA COM TINTA ALQUÍDICA DE FUNDO (TIPO ZARCÃO) APLICADA A ROLO OU PINCEL SOBRE SUPERFÍCIES METÁLICAS (EXCETO PERFIL) EXECUTADO EM OBRA (POR DEMÃO). AF_01/2020</v>
      </c>
      <c r="D6534" s="94" t="str">
        <f>Cartilha_GLOBAL!D6534</f>
        <v>M2</v>
      </c>
      <c r="E6534" s="105">
        <f>Cartilha_GLOBAL!$E6534</f>
        <v>27.31</v>
      </c>
      <c r="F6534" s="182">
        <f>Cartilha_GLOBAL!$F6534</f>
        <v>33.52</v>
      </c>
      <c r="G6534" s="108"/>
      <c r="H6534" s="107">
        <f t="shared" si="405"/>
        <v>0</v>
      </c>
      <c r="I6534" s="184">
        <f t="shared" si="406"/>
        <v>0</v>
      </c>
      <c r="J6534" s="142"/>
      <c r="K6534" s="146"/>
      <c r="L6534" s="7" t="str">
        <f t="shared" si="407"/>
        <v/>
      </c>
      <c r="M6534" s="7" t="str">
        <f t="shared" si="408"/>
        <v/>
      </c>
      <c r="N6534" s="7" t="str">
        <f>Cartilha_GLOBAL!N6534</f>
        <v/>
      </c>
      <c r="O6534" s="144"/>
      <c r="Q6534" s="151"/>
      <c r="R6534" s="152">
        <v>0</v>
      </c>
      <c r="T6534" s="153">
        <f>IF(Cartilha_GLOBAL!R6534=0,0,IF(Cartilha_GLOBAL!R6534&gt;0,"c","b"))</f>
        <v>0</v>
      </c>
    </row>
    <row r="6535" ht="22.5" hidden="1" spans="1:20">
      <c r="A6535" s="158">
        <f>Cartilha_GLOBAL!A6535</f>
        <v>100723</v>
      </c>
      <c r="B6535" s="100" t="str">
        <f>Cartilha_GLOBAL!B6535</f>
        <v>SINAPI</v>
      </c>
      <c r="C6535" s="104" t="str">
        <f>Cartilha_GLOBAL!C6535</f>
        <v>PINTURA COM TINTA ALQUÍDICA DE FUNDO E ACABAMENTO (ESMALTE SINTÉTICO GRAFITE) PULVERIZADA SOBRE PERFIL METÁLICO EXECUTADO EM FÁBRICA (POR DEMÃO). AF_01/2020_PE</v>
      </c>
      <c r="D6535" s="94" t="str">
        <f>Cartilha_GLOBAL!D6535</f>
        <v>M2</v>
      </c>
      <c r="E6535" s="105">
        <f>Cartilha_GLOBAL!$E6535</f>
        <v>11.34</v>
      </c>
      <c r="F6535" s="182">
        <f>Cartilha_GLOBAL!$F6535</f>
        <v>13.92</v>
      </c>
      <c r="G6535" s="108"/>
      <c r="H6535" s="107">
        <f t="shared" si="405"/>
        <v>0</v>
      </c>
      <c r="I6535" s="184">
        <f t="shared" si="406"/>
        <v>0</v>
      </c>
      <c r="J6535" s="142"/>
      <c r="K6535" s="146"/>
      <c r="L6535" s="7" t="str">
        <f t="shared" si="407"/>
        <v/>
      </c>
      <c r="M6535" s="7" t="str">
        <f t="shared" si="408"/>
        <v/>
      </c>
      <c r="N6535" s="7" t="str">
        <f>Cartilha_GLOBAL!N6535</f>
        <v/>
      </c>
      <c r="O6535" s="144"/>
      <c r="Q6535" s="151"/>
      <c r="R6535" s="152">
        <v>0</v>
      </c>
      <c r="T6535" s="153">
        <f>IF(Cartilha_GLOBAL!R6535=0,0,IF(Cartilha_GLOBAL!R6535&gt;0,"c","b"))</f>
        <v>0</v>
      </c>
    </row>
    <row r="6536" ht="22.5" hidden="1" spans="1:20">
      <c r="A6536" s="158">
        <f>Cartilha_GLOBAL!A6536</f>
        <v>100724</v>
      </c>
      <c r="B6536" s="100" t="str">
        <f>Cartilha_GLOBAL!B6536</f>
        <v>SINAPI</v>
      </c>
      <c r="C6536" s="104" t="str">
        <f>Cartilha_GLOBAL!C6536</f>
        <v>PINTURA COM TINTA ALQUÍDICA DE FUNDO E ACABAMENTO (ESMALTE SINTÉTICO GRAFITE) APLICADA A ROLO OU PINCEL SOBRE PERFIL METÁLICO EXECUTADO EM FÁBRICA (POR DEMÃO). AF_01/2020</v>
      </c>
      <c r="D6536" s="94" t="str">
        <f>Cartilha_GLOBAL!D6536</f>
        <v>M2</v>
      </c>
      <c r="E6536" s="105">
        <f>Cartilha_GLOBAL!$E6536</f>
        <v>14.55</v>
      </c>
      <c r="F6536" s="182">
        <f>Cartilha_GLOBAL!$F6536</f>
        <v>17.86</v>
      </c>
      <c r="G6536" s="108"/>
      <c r="H6536" s="107">
        <f t="shared" si="405"/>
        <v>0</v>
      </c>
      <c r="I6536" s="184">
        <f t="shared" si="406"/>
        <v>0</v>
      </c>
      <c r="J6536" s="142"/>
      <c r="K6536" s="146"/>
      <c r="L6536" s="7" t="str">
        <f t="shared" si="407"/>
        <v/>
      </c>
      <c r="M6536" s="7" t="str">
        <f t="shared" si="408"/>
        <v/>
      </c>
      <c r="N6536" s="7" t="str">
        <f>Cartilha_GLOBAL!N6536</f>
        <v/>
      </c>
      <c r="O6536" s="144"/>
      <c r="Q6536" s="151"/>
      <c r="R6536" s="152">
        <v>0</v>
      </c>
      <c r="T6536" s="153">
        <f>IF(Cartilha_GLOBAL!R6536=0,0,IF(Cartilha_GLOBAL!R6536&gt;0,"c","b"))</f>
        <v>0</v>
      </c>
    </row>
    <row r="6537" ht="22.5" hidden="1" spans="1:20">
      <c r="A6537" s="158">
        <f>Cartilha_GLOBAL!A6537</f>
        <v>100725</v>
      </c>
      <c r="B6537" s="100" t="str">
        <f>Cartilha_GLOBAL!B6537</f>
        <v>SINAPI</v>
      </c>
      <c r="C6537" s="104" t="str">
        <f>Cartilha_GLOBAL!C6537</f>
        <v>PINTURA COM TINTA ALQUÍDICA DE FUNDO E ACABAMENTO (ESMALTE SINTÉTICO GRAFITE) PULVERIZADA SOBRE SUPERFÍCIES METÁLICAS (EXCETO PERFIL) EXECUTADO EM OBRA (POR DEMÃO). AF_01/2020_PE</v>
      </c>
      <c r="D6537" s="94" t="str">
        <f>Cartilha_GLOBAL!D6537</f>
        <v>M2</v>
      </c>
      <c r="E6537" s="105">
        <f>Cartilha_GLOBAL!$E6537</f>
        <v>27.17</v>
      </c>
      <c r="F6537" s="182">
        <f>Cartilha_GLOBAL!$F6537</f>
        <v>33.35</v>
      </c>
      <c r="G6537" s="108"/>
      <c r="H6537" s="107">
        <f t="shared" si="405"/>
        <v>0</v>
      </c>
      <c r="I6537" s="184">
        <f t="shared" si="406"/>
        <v>0</v>
      </c>
      <c r="J6537" s="142"/>
      <c r="K6537" s="146"/>
      <c r="L6537" s="7" t="str">
        <f t="shared" si="407"/>
        <v/>
      </c>
      <c r="M6537" s="7" t="str">
        <f t="shared" si="408"/>
        <v/>
      </c>
      <c r="N6537" s="7" t="str">
        <f>Cartilha_GLOBAL!N6537</f>
        <v/>
      </c>
      <c r="O6537" s="144"/>
      <c r="Q6537" s="151"/>
      <c r="R6537" s="152">
        <v>0</v>
      </c>
      <c r="T6537" s="153">
        <f>IF(Cartilha_GLOBAL!R6537=0,0,IF(Cartilha_GLOBAL!R6537&gt;0,"c","b"))</f>
        <v>0</v>
      </c>
    </row>
    <row r="6538" ht="33.75" hidden="1" spans="1:20">
      <c r="A6538" s="158">
        <f>Cartilha_GLOBAL!A6538</f>
        <v>100726</v>
      </c>
      <c r="B6538" s="100" t="str">
        <f>Cartilha_GLOBAL!B6538</f>
        <v>SINAPI</v>
      </c>
      <c r="C6538" s="104" t="str">
        <f>Cartilha_GLOBAL!C6538</f>
        <v>PINTURA COM TINTA ALQUÍDICA DE FUNDO E ACABAMENTO (ESMALTE SINTÉTICO GRAFITE) APLICADA A ROLO OU PINCEL SOBRE SUPERFÍCIES METÁLICAS (EXCETO PERFIL) EXECUTADO EM OBRA (POR DEMÃO). AF_01/2020</v>
      </c>
      <c r="D6538" s="94" t="str">
        <f>Cartilha_GLOBAL!D6538</f>
        <v>M2</v>
      </c>
      <c r="E6538" s="105">
        <f>Cartilha_GLOBAL!$E6538</f>
        <v>30.22</v>
      </c>
      <c r="F6538" s="182">
        <f>Cartilha_GLOBAL!$F6538</f>
        <v>37.09</v>
      </c>
      <c r="G6538" s="108"/>
      <c r="H6538" s="107">
        <f t="shared" si="405"/>
        <v>0</v>
      </c>
      <c r="I6538" s="184">
        <f t="shared" si="406"/>
        <v>0</v>
      </c>
      <c r="J6538" s="142"/>
      <c r="K6538" s="146"/>
      <c r="L6538" s="7" t="str">
        <f t="shared" si="407"/>
        <v/>
      </c>
      <c r="M6538" s="7" t="str">
        <f t="shared" si="408"/>
        <v/>
      </c>
      <c r="N6538" s="7" t="str">
        <f>Cartilha_GLOBAL!N6538</f>
        <v/>
      </c>
      <c r="O6538" s="144"/>
      <c r="Q6538" s="151"/>
      <c r="R6538" s="152">
        <v>0</v>
      </c>
      <c r="T6538" s="153">
        <f>IF(Cartilha_GLOBAL!R6538=0,0,IF(Cartilha_GLOBAL!R6538&gt;0,"c","b"))</f>
        <v>0</v>
      </c>
    </row>
    <row r="6539" ht="22.5" hidden="1" spans="1:20">
      <c r="A6539" s="158">
        <f>Cartilha_GLOBAL!A6539</f>
        <v>100727</v>
      </c>
      <c r="B6539" s="100" t="str">
        <f>Cartilha_GLOBAL!B6539</f>
        <v>SINAPI</v>
      </c>
      <c r="C6539" s="104" t="str">
        <f>Cartilha_GLOBAL!C6539</f>
        <v>PINTURA COM TINTA EPOXÍDICA DE FUNDO PULVERIZADA SOBRE PERFIL METÁLICO EXECUTADO EM FÁBRICA (POR DEMÃO). AF_01/2020_PE</v>
      </c>
      <c r="D6539" s="94" t="str">
        <f>Cartilha_GLOBAL!D6539</f>
        <v>M2</v>
      </c>
      <c r="E6539" s="105">
        <f>Cartilha_GLOBAL!$E6539</f>
        <v>25.33</v>
      </c>
      <c r="F6539" s="182">
        <f>Cartilha_GLOBAL!$F6539</f>
        <v>31.09</v>
      </c>
      <c r="G6539" s="108"/>
      <c r="H6539" s="107">
        <f t="shared" si="405"/>
        <v>0</v>
      </c>
      <c r="I6539" s="184">
        <f t="shared" si="406"/>
        <v>0</v>
      </c>
      <c r="J6539" s="142"/>
      <c r="K6539" s="146"/>
      <c r="L6539" s="7" t="str">
        <f t="shared" si="407"/>
        <v/>
      </c>
      <c r="M6539" s="7" t="str">
        <f t="shared" si="408"/>
        <v/>
      </c>
      <c r="N6539" s="7" t="str">
        <f>Cartilha_GLOBAL!N6539</f>
        <v/>
      </c>
      <c r="O6539" s="144"/>
      <c r="Q6539" s="151"/>
      <c r="R6539" s="152">
        <v>0</v>
      </c>
      <c r="T6539" s="153">
        <f>IF(Cartilha_GLOBAL!R6539=0,0,IF(Cartilha_GLOBAL!R6539&gt;0,"c","b"))</f>
        <v>0</v>
      </c>
    </row>
    <row r="6540" ht="22.5" hidden="1" spans="1:20">
      <c r="A6540" s="158">
        <f>Cartilha_GLOBAL!A6540</f>
        <v>100728</v>
      </c>
      <c r="B6540" s="100" t="str">
        <f>Cartilha_GLOBAL!B6540</f>
        <v>SINAPI</v>
      </c>
      <c r="C6540" s="104" t="str">
        <f>Cartilha_GLOBAL!C6540</f>
        <v>PINTURA COM TINTA EPOXÍDICA DE FUNDO APLICADA A ROLO OU PINCEL SOBRE PERFIL METÁLICO EXECUTADO EM FÁBRICA (POR DEMÃO). AF_01/2020</v>
      </c>
      <c r="D6540" s="94" t="str">
        <f>Cartilha_GLOBAL!D6540</f>
        <v>M2</v>
      </c>
      <c r="E6540" s="105">
        <f>Cartilha_GLOBAL!$E6540</f>
        <v>23.84</v>
      </c>
      <c r="F6540" s="182">
        <f>Cartilha_GLOBAL!$F6540</f>
        <v>29.26</v>
      </c>
      <c r="G6540" s="108"/>
      <c r="H6540" s="107">
        <f t="shared" si="405"/>
        <v>0</v>
      </c>
      <c r="I6540" s="184">
        <f t="shared" si="406"/>
        <v>0</v>
      </c>
      <c r="J6540" s="142"/>
      <c r="K6540" s="146"/>
      <c r="L6540" s="7" t="str">
        <f t="shared" si="407"/>
        <v/>
      </c>
      <c r="M6540" s="7" t="str">
        <f t="shared" si="408"/>
        <v/>
      </c>
      <c r="N6540" s="7" t="str">
        <f>Cartilha_GLOBAL!N6540</f>
        <v/>
      </c>
      <c r="O6540" s="144"/>
      <c r="Q6540" s="151"/>
      <c r="R6540" s="152">
        <v>0</v>
      </c>
      <c r="T6540" s="153">
        <f>IF(Cartilha_GLOBAL!R6540=0,0,IF(Cartilha_GLOBAL!R6540&gt;0,"c","b"))</f>
        <v>0</v>
      </c>
    </row>
    <row r="6541" ht="22.5" hidden="1" spans="1:20">
      <c r="A6541" s="158">
        <f>Cartilha_GLOBAL!A6541</f>
        <v>100729</v>
      </c>
      <c r="B6541" s="100" t="str">
        <f>Cartilha_GLOBAL!B6541</f>
        <v>SINAPI</v>
      </c>
      <c r="C6541" s="104" t="str">
        <f>Cartilha_GLOBAL!C6541</f>
        <v>PINTURA COM TINTA EPOXÍDICA DE ACABAMENTO PULVERIZADA SOBRE PERFIL METÁLICO EXECUTADO EM FÁBRICA (POR DEMÃO). AF_01/2020_PE</v>
      </c>
      <c r="D6541" s="94" t="str">
        <f>Cartilha_GLOBAL!D6541</f>
        <v>M2</v>
      </c>
      <c r="E6541" s="105">
        <f>Cartilha_GLOBAL!$E6541</f>
        <v>19.25</v>
      </c>
      <c r="F6541" s="182">
        <f>Cartilha_GLOBAL!$F6541</f>
        <v>23.63</v>
      </c>
      <c r="G6541" s="108"/>
      <c r="H6541" s="107">
        <f t="shared" si="405"/>
        <v>0</v>
      </c>
      <c r="I6541" s="184">
        <f t="shared" si="406"/>
        <v>0</v>
      </c>
      <c r="J6541" s="142"/>
      <c r="K6541" s="146"/>
      <c r="L6541" s="7" t="str">
        <f t="shared" si="407"/>
        <v/>
      </c>
      <c r="M6541" s="7" t="str">
        <f t="shared" si="408"/>
        <v/>
      </c>
      <c r="N6541" s="7" t="str">
        <f>Cartilha_GLOBAL!N6541</f>
        <v/>
      </c>
      <c r="O6541" s="144"/>
      <c r="Q6541" s="151"/>
      <c r="R6541" s="152">
        <v>0</v>
      </c>
      <c r="T6541" s="153">
        <f>IF(Cartilha_GLOBAL!R6541=0,0,IF(Cartilha_GLOBAL!R6541&gt;0,"c","b"))</f>
        <v>0</v>
      </c>
    </row>
    <row r="6542" ht="22.5" hidden="1" spans="1:20">
      <c r="A6542" s="158">
        <f>Cartilha_GLOBAL!A6542</f>
        <v>100730</v>
      </c>
      <c r="B6542" s="100" t="str">
        <f>Cartilha_GLOBAL!B6542</f>
        <v>SINAPI</v>
      </c>
      <c r="C6542" s="104" t="str">
        <f>Cartilha_GLOBAL!C6542</f>
        <v>PINTURA COM TINTA EPOXÍDICA DE ACABAMENTO APLICADA A ROLO OU PINCEL SOBRE PERFIL METÁLICO EXECUTADO EM FÁBRICA (POR DEMÃO). AF_01/2020</v>
      </c>
      <c r="D6542" s="94" t="str">
        <f>Cartilha_GLOBAL!D6542</f>
        <v>M2</v>
      </c>
      <c r="E6542" s="105">
        <f>Cartilha_GLOBAL!$E6542</f>
        <v>23.46</v>
      </c>
      <c r="F6542" s="182">
        <f>Cartilha_GLOBAL!$F6542</f>
        <v>28.79</v>
      </c>
      <c r="G6542" s="108"/>
      <c r="H6542" s="107">
        <f t="shared" si="405"/>
        <v>0</v>
      </c>
      <c r="I6542" s="184">
        <f t="shared" si="406"/>
        <v>0</v>
      </c>
      <c r="J6542" s="142"/>
      <c r="K6542" s="146"/>
      <c r="L6542" s="7" t="str">
        <f t="shared" si="407"/>
        <v/>
      </c>
      <c r="M6542" s="7" t="str">
        <f t="shared" si="408"/>
        <v/>
      </c>
      <c r="N6542" s="7" t="str">
        <f>Cartilha_GLOBAL!N6542</f>
        <v/>
      </c>
      <c r="O6542" s="144"/>
      <c r="Q6542" s="151"/>
      <c r="R6542" s="152">
        <v>0</v>
      </c>
      <c r="T6542" s="153">
        <f>IF(Cartilha_GLOBAL!R6542=0,0,IF(Cartilha_GLOBAL!R6542&gt;0,"c","b"))</f>
        <v>0</v>
      </c>
    </row>
    <row r="6543" ht="22.5" hidden="1" spans="1:20">
      <c r="A6543" s="158">
        <f>Cartilha_GLOBAL!A6543</f>
        <v>100733</v>
      </c>
      <c r="B6543" s="100" t="str">
        <f>Cartilha_GLOBAL!B6543</f>
        <v>SINAPI</v>
      </c>
      <c r="C6543" s="104" t="str">
        <f>Cartilha_GLOBAL!C6543</f>
        <v>PINTURA COM TINTA ACRÍLICA DE FUNDO PULVERIZADA SOBRE SUPERFÍCIES METÁLICAS (EXCETO PERFIL) EXECUTADO EM OBRA (POR DEMÃO). AF_01/2020_PE</v>
      </c>
      <c r="D6543" s="94" t="str">
        <f>Cartilha_GLOBAL!D6543</f>
        <v>M2</v>
      </c>
      <c r="E6543" s="105">
        <f>Cartilha_GLOBAL!$E6543</f>
        <v>13.99</v>
      </c>
      <c r="F6543" s="182">
        <f>Cartilha_GLOBAL!$F6543</f>
        <v>17.17</v>
      </c>
      <c r="G6543" s="108"/>
      <c r="H6543" s="107">
        <f t="shared" si="405"/>
        <v>0</v>
      </c>
      <c r="I6543" s="184">
        <f t="shared" si="406"/>
        <v>0</v>
      </c>
      <c r="J6543" s="142"/>
      <c r="K6543" s="146"/>
      <c r="L6543" s="7" t="str">
        <f t="shared" si="407"/>
        <v/>
      </c>
      <c r="M6543" s="7" t="str">
        <f t="shared" si="408"/>
        <v/>
      </c>
      <c r="N6543" s="7" t="str">
        <f>Cartilha_GLOBAL!N6543</f>
        <v/>
      </c>
      <c r="O6543" s="144"/>
      <c r="Q6543" s="151"/>
      <c r="R6543" s="152">
        <v>0</v>
      </c>
      <c r="T6543" s="153">
        <f>IF(Cartilha_GLOBAL!R6543=0,0,IF(Cartilha_GLOBAL!R6543&gt;0,"c","b"))</f>
        <v>0</v>
      </c>
    </row>
    <row r="6544" ht="22.5" hidden="1" spans="1:20">
      <c r="A6544" s="158">
        <f>Cartilha_GLOBAL!A6544</f>
        <v>100734</v>
      </c>
      <c r="B6544" s="100" t="str">
        <f>Cartilha_GLOBAL!B6544</f>
        <v>SINAPI</v>
      </c>
      <c r="C6544" s="104" t="str">
        <f>Cartilha_GLOBAL!C6544</f>
        <v>PINTURA COM TINTA ACRÍLICA DE FUNDO APLICADA A ROLO OU PINCEL SOBRE SUPERFÍCIES METÁLICAS (EXCETO PERFIL) EXECUTADO EM OBRA (POR DEMÃO). AF_01/2020</v>
      </c>
      <c r="D6544" s="94" t="str">
        <f>Cartilha_GLOBAL!D6544</f>
        <v>M2</v>
      </c>
      <c r="E6544" s="105">
        <f>Cartilha_GLOBAL!$E6544</f>
        <v>18.14</v>
      </c>
      <c r="F6544" s="182">
        <f>Cartilha_GLOBAL!$F6544</f>
        <v>22.27</v>
      </c>
      <c r="G6544" s="108"/>
      <c r="H6544" s="107">
        <f t="shared" si="405"/>
        <v>0</v>
      </c>
      <c r="I6544" s="184">
        <f t="shared" si="406"/>
        <v>0</v>
      </c>
      <c r="J6544" s="142"/>
      <c r="K6544" s="146"/>
      <c r="L6544" s="7" t="str">
        <f t="shared" si="407"/>
        <v/>
      </c>
      <c r="M6544" s="7" t="str">
        <f t="shared" si="408"/>
        <v/>
      </c>
      <c r="N6544" s="7" t="str">
        <f>Cartilha_GLOBAL!N6544</f>
        <v/>
      </c>
      <c r="O6544" s="144"/>
      <c r="Q6544" s="151"/>
      <c r="R6544" s="152">
        <v>0</v>
      </c>
      <c r="T6544" s="153">
        <f>IF(Cartilha_GLOBAL!R6544=0,0,IF(Cartilha_GLOBAL!R6544&gt;0,"c","b"))</f>
        <v>0</v>
      </c>
    </row>
    <row r="6545" ht="22.5" hidden="1" spans="1:20">
      <c r="A6545" s="158">
        <f>Cartilha_GLOBAL!A6545</f>
        <v>100735</v>
      </c>
      <c r="B6545" s="100" t="str">
        <f>Cartilha_GLOBAL!B6545</f>
        <v>SINAPI</v>
      </c>
      <c r="C6545" s="104" t="str">
        <f>Cartilha_GLOBAL!C6545</f>
        <v>PINTURA COM TINTA ACRÍLICA DE ACABAMENTO PULVERIZADA SOBRE SUPERFÍCIES METÁLICAS (EXCETO PERFIL) EXECUTADO EM OBRA (POR DEMÃO). AF_01/2020_PE</v>
      </c>
      <c r="D6545" s="94" t="str">
        <f>Cartilha_GLOBAL!D6545</f>
        <v>M2</v>
      </c>
      <c r="E6545" s="105">
        <f>Cartilha_GLOBAL!$E6545</f>
        <v>12.42</v>
      </c>
      <c r="F6545" s="182">
        <f>Cartilha_GLOBAL!$F6545</f>
        <v>15.24</v>
      </c>
      <c r="G6545" s="108"/>
      <c r="H6545" s="107">
        <f t="shared" si="405"/>
        <v>0</v>
      </c>
      <c r="I6545" s="184">
        <f t="shared" si="406"/>
        <v>0</v>
      </c>
      <c r="J6545" s="142"/>
      <c r="K6545" s="146"/>
      <c r="L6545" s="7" t="str">
        <f t="shared" si="407"/>
        <v/>
      </c>
      <c r="M6545" s="7" t="str">
        <f t="shared" si="408"/>
        <v/>
      </c>
      <c r="N6545" s="7" t="str">
        <f>Cartilha_GLOBAL!N6545</f>
        <v/>
      </c>
      <c r="O6545" s="144"/>
      <c r="Q6545" s="151"/>
      <c r="R6545" s="152">
        <v>0</v>
      </c>
      <c r="T6545" s="153">
        <f>IF(Cartilha_GLOBAL!R6545=0,0,IF(Cartilha_GLOBAL!R6545&gt;0,"c","b"))</f>
        <v>0</v>
      </c>
    </row>
    <row r="6546" ht="22.5" hidden="1" spans="1:20">
      <c r="A6546" s="158">
        <f>Cartilha_GLOBAL!A6546</f>
        <v>100736</v>
      </c>
      <c r="B6546" s="100" t="str">
        <f>Cartilha_GLOBAL!B6546</f>
        <v>SINAPI</v>
      </c>
      <c r="C6546" s="104" t="str">
        <f>Cartilha_GLOBAL!C6546</f>
        <v>PINTURA COM TINTA ACRÍLICA DE ACABAMENTO APLICADA A ROLO OU PINCEL SOBRE SUPERFÍCIES METÁLICAS (EXCETO PERFIL) EXECUTADO EM OBRA (POR DEMÃO). AF_01/2020</v>
      </c>
      <c r="D6546" s="94" t="str">
        <f>Cartilha_GLOBAL!D6546</f>
        <v>M2</v>
      </c>
      <c r="E6546" s="105">
        <f>Cartilha_GLOBAL!$E6546</f>
        <v>16.85</v>
      </c>
      <c r="F6546" s="182">
        <f>Cartilha_GLOBAL!$F6546</f>
        <v>20.68</v>
      </c>
      <c r="G6546" s="108"/>
      <c r="H6546" s="107">
        <f t="shared" si="405"/>
        <v>0</v>
      </c>
      <c r="I6546" s="184">
        <f t="shared" si="406"/>
        <v>0</v>
      </c>
      <c r="J6546" s="142"/>
      <c r="K6546" s="146"/>
      <c r="L6546" s="7" t="str">
        <f t="shared" si="407"/>
        <v/>
      </c>
      <c r="M6546" s="7" t="str">
        <f t="shared" si="408"/>
        <v/>
      </c>
      <c r="N6546" s="7" t="str">
        <f>Cartilha_GLOBAL!N6546</f>
        <v/>
      </c>
      <c r="O6546" s="144"/>
      <c r="Q6546" s="151"/>
      <c r="R6546" s="152">
        <v>0</v>
      </c>
      <c r="T6546" s="153">
        <f>IF(Cartilha_GLOBAL!R6546=0,0,IF(Cartilha_GLOBAL!R6546&gt;0,"c","b"))</f>
        <v>0</v>
      </c>
    </row>
    <row r="6547" ht="22.5" hidden="1" spans="1:20">
      <c r="A6547" s="158">
        <f>Cartilha_GLOBAL!A6547</f>
        <v>100739</v>
      </c>
      <c r="B6547" s="100" t="str">
        <f>Cartilha_GLOBAL!B6547</f>
        <v>SINAPI</v>
      </c>
      <c r="C6547" s="104" t="str">
        <f>Cartilha_GLOBAL!C6547</f>
        <v>PINTURA COM TINTA ALQUÍDICA DE ACABAMENTO (ESMALTE SINTÉTICO ACETINADO) PULVERIZADA SOBRE PERFIL METÁLICO EXECUTADO EM FÁBRICA (POR DEMÃO). AF_01/2020_PE</v>
      </c>
      <c r="D6547" s="94" t="str">
        <f>Cartilha_GLOBAL!D6547</f>
        <v>M2</v>
      </c>
      <c r="E6547" s="105">
        <f>Cartilha_GLOBAL!$E6547</f>
        <v>10.43</v>
      </c>
      <c r="F6547" s="182">
        <f>Cartilha_GLOBAL!$F6547</f>
        <v>12.8</v>
      </c>
      <c r="G6547" s="108"/>
      <c r="H6547" s="107">
        <f t="shared" si="405"/>
        <v>0</v>
      </c>
      <c r="I6547" s="184">
        <f t="shared" si="406"/>
        <v>0</v>
      </c>
      <c r="J6547" s="142"/>
      <c r="K6547" s="146"/>
      <c r="L6547" s="7" t="str">
        <f t="shared" si="407"/>
        <v/>
      </c>
      <c r="M6547" s="7" t="str">
        <f t="shared" si="408"/>
        <v/>
      </c>
      <c r="N6547" s="7" t="str">
        <f>Cartilha_GLOBAL!N6547</f>
        <v/>
      </c>
      <c r="O6547" s="144"/>
      <c r="Q6547" s="151"/>
      <c r="R6547" s="152">
        <v>0</v>
      </c>
      <c r="T6547" s="153">
        <f>IF(Cartilha_GLOBAL!R6547=0,0,IF(Cartilha_GLOBAL!R6547&gt;0,"c","b"))</f>
        <v>0</v>
      </c>
    </row>
    <row r="6548" ht="22.5" hidden="1" spans="1:20">
      <c r="A6548" s="158">
        <f>Cartilha_GLOBAL!A6548</f>
        <v>100740</v>
      </c>
      <c r="B6548" s="100" t="str">
        <f>Cartilha_GLOBAL!B6548</f>
        <v>SINAPI</v>
      </c>
      <c r="C6548" s="104" t="str">
        <f>Cartilha_GLOBAL!C6548</f>
        <v>PINTURA COM TINTA ALQUÍDICA DE ACABAMENTO (ESMALTE SINTÉTICO ACETINADO) APLICADA A ROLO OU PINCEL SOBRE PERFIL METÁLICO EXECUTADO EM FÁBRICA (POR DEMÃO). AF_01/2020</v>
      </c>
      <c r="D6548" s="94" t="str">
        <f>Cartilha_GLOBAL!D6548</f>
        <v>M2</v>
      </c>
      <c r="E6548" s="105">
        <f>Cartilha_GLOBAL!$E6548</f>
        <v>12.06</v>
      </c>
      <c r="F6548" s="182">
        <f>Cartilha_GLOBAL!$F6548</f>
        <v>14.8</v>
      </c>
      <c r="G6548" s="108"/>
      <c r="H6548" s="107">
        <f t="shared" si="405"/>
        <v>0</v>
      </c>
      <c r="I6548" s="184">
        <f t="shared" si="406"/>
        <v>0</v>
      </c>
      <c r="J6548" s="142"/>
      <c r="K6548" s="146"/>
      <c r="L6548" s="7" t="str">
        <f t="shared" si="407"/>
        <v/>
      </c>
      <c r="M6548" s="7" t="str">
        <f t="shared" si="408"/>
        <v/>
      </c>
      <c r="N6548" s="7" t="str">
        <f>Cartilha_GLOBAL!N6548</f>
        <v/>
      </c>
      <c r="O6548" s="144"/>
      <c r="Q6548" s="151"/>
      <c r="R6548" s="152">
        <v>0</v>
      </c>
      <c r="T6548" s="153">
        <f>IF(Cartilha_GLOBAL!R6548=0,0,IF(Cartilha_GLOBAL!R6548&gt;0,"c","b"))</f>
        <v>0</v>
      </c>
    </row>
    <row r="6549" ht="22.5" hidden="1" spans="1:20">
      <c r="A6549" s="158">
        <f>Cartilha_GLOBAL!A6549</f>
        <v>100741</v>
      </c>
      <c r="B6549" s="100" t="str">
        <f>Cartilha_GLOBAL!B6549</f>
        <v>SINAPI</v>
      </c>
      <c r="C6549" s="104" t="str">
        <f>Cartilha_GLOBAL!C6549</f>
        <v>PINTURA COM TINTA ALQUÍDICA DE ACABAMENTO (ESMALTE SINTÉTICO ACETINADO) PULVERIZADA SOBRE SUPERFÍCIES METÁLICAS (EXCETO PERFIL) EXECUTADO EM OBRA (POR DEMÃO). AF_01/2020_PE</v>
      </c>
      <c r="D6549" s="94" t="str">
        <f>Cartilha_GLOBAL!D6549</f>
        <v>M2</v>
      </c>
      <c r="E6549" s="105">
        <f>Cartilha_GLOBAL!$E6549</f>
        <v>26.57</v>
      </c>
      <c r="F6549" s="182">
        <f>Cartilha_GLOBAL!$F6549</f>
        <v>32.61</v>
      </c>
      <c r="G6549" s="108"/>
      <c r="H6549" s="107">
        <f t="shared" si="405"/>
        <v>0</v>
      </c>
      <c r="I6549" s="184">
        <f t="shared" si="406"/>
        <v>0</v>
      </c>
      <c r="J6549" s="142"/>
      <c r="K6549" s="146"/>
      <c r="L6549" s="7" t="str">
        <f t="shared" si="407"/>
        <v/>
      </c>
      <c r="M6549" s="7" t="str">
        <f t="shared" si="408"/>
        <v/>
      </c>
      <c r="N6549" s="7" t="str">
        <f>Cartilha_GLOBAL!N6549</f>
        <v/>
      </c>
      <c r="O6549" s="144"/>
      <c r="Q6549" s="151"/>
      <c r="R6549" s="152">
        <v>0</v>
      </c>
      <c r="T6549" s="153">
        <f>IF(Cartilha_GLOBAL!R6549=0,0,IF(Cartilha_GLOBAL!R6549&gt;0,"c","b"))</f>
        <v>0</v>
      </c>
    </row>
    <row r="6550" ht="33.75" hidden="1" spans="1:20">
      <c r="A6550" s="158">
        <f>Cartilha_GLOBAL!A6550</f>
        <v>100742</v>
      </c>
      <c r="B6550" s="100" t="str">
        <f>Cartilha_GLOBAL!B6550</f>
        <v>SINAPI</v>
      </c>
      <c r="C6550" s="104" t="str">
        <f>Cartilha_GLOBAL!C6550</f>
        <v>PINTURA COM TINTA ALQUÍDICA DE ACABAMENTO (ESMALTE SINTÉTICO ACETINADO) APLICADA A ROLO OU PINCEL SOBRE SUPERFÍCIES METÁLICAS (EXCETO PERFIL) EXECUTADO EM OBRA (POR DEMÃO). AF_01/2020</v>
      </c>
      <c r="D6550" s="94" t="str">
        <f>Cartilha_GLOBAL!D6550</f>
        <v>M2</v>
      </c>
      <c r="E6550" s="105">
        <f>Cartilha_GLOBAL!$E6550</f>
        <v>27.81</v>
      </c>
      <c r="F6550" s="182">
        <f>Cartilha_GLOBAL!$F6550</f>
        <v>34.13</v>
      </c>
      <c r="G6550" s="108"/>
      <c r="H6550" s="107">
        <f t="shared" si="405"/>
        <v>0</v>
      </c>
      <c r="I6550" s="184">
        <f t="shared" si="406"/>
        <v>0</v>
      </c>
      <c r="J6550" s="142"/>
      <c r="K6550" s="146"/>
      <c r="L6550" s="7" t="str">
        <f t="shared" si="407"/>
        <v/>
      </c>
      <c r="M6550" s="7" t="str">
        <f t="shared" si="408"/>
        <v/>
      </c>
      <c r="N6550" s="7" t="str">
        <f>Cartilha_GLOBAL!N6550</f>
        <v/>
      </c>
      <c r="O6550" s="144"/>
      <c r="Q6550" s="151"/>
      <c r="R6550" s="152">
        <v>0</v>
      </c>
      <c r="T6550" s="153">
        <f>IF(Cartilha_GLOBAL!R6550=0,0,IF(Cartilha_GLOBAL!R6550&gt;0,"c","b"))</f>
        <v>0</v>
      </c>
    </row>
    <row r="6551" ht="22.5" hidden="1" spans="1:20">
      <c r="A6551" s="158">
        <f>Cartilha_GLOBAL!A6551</f>
        <v>100743</v>
      </c>
      <c r="B6551" s="100" t="str">
        <f>Cartilha_GLOBAL!B6551</f>
        <v>SINAPI</v>
      </c>
      <c r="C6551" s="104" t="str">
        <f>Cartilha_GLOBAL!C6551</f>
        <v>PINTURA COM TINTA ALQUÍDICA DE ACABAMENTO (ESMALTE SINTÉTICO BRILHANTE) PULVERIZADA SOBRE PERFIL METÁLICO EXECUTADO EM FÁBRICA  (POR DEMÃO). AF_01/2020_PE</v>
      </c>
      <c r="D6551" s="94" t="str">
        <f>Cartilha_GLOBAL!D6551</f>
        <v>M2</v>
      </c>
      <c r="E6551" s="105">
        <f>Cartilha_GLOBAL!$E6551</f>
        <v>10.2</v>
      </c>
      <c r="F6551" s="182">
        <f>Cartilha_GLOBAL!$F6551</f>
        <v>12.52</v>
      </c>
      <c r="G6551" s="108"/>
      <c r="H6551" s="107">
        <f t="shared" si="405"/>
        <v>0</v>
      </c>
      <c r="I6551" s="184">
        <f t="shared" si="406"/>
        <v>0</v>
      </c>
      <c r="J6551" s="142"/>
      <c r="K6551" s="146"/>
      <c r="L6551" s="7" t="str">
        <f t="shared" si="407"/>
        <v/>
      </c>
      <c r="M6551" s="7" t="str">
        <f t="shared" si="408"/>
        <v/>
      </c>
      <c r="N6551" s="7" t="str">
        <f>Cartilha_GLOBAL!N6551</f>
        <v/>
      </c>
      <c r="O6551" s="144"/>
      <c r="Q6551" s="151"/>
      <c r="R6551" s="152">
        <v>0</v>
      </c>
      <c r="T6551" s="153">
        <f>IF(Cartilha_GLOBAL!R6551=0,0,IF(Cartilha_GLOBAL!R6551&gt;0,"c","b"))</f>
        <v>0</v>
      </c>
    </row>
    <row r="6552" ht="22.5" hidden="1" spans="1:20">
      <c r="A6552" s="158">
        <f>Cartilha_GLOBAL!A6552</f>
        <v>100744</v>
      </c>
      <c r="B6552" s="100" t="str">
        <f>Cartilha_GLOBAL!B6552</f>
        <v>SINAPI</v>
      </c>
      <c r="C6552" s="104" t="str">
        <f>Cartilha_GLOBAL!C6552</f>
        <v>PINTURA COM TINTA ALQUÍDICA DE ACABAMENTO (ESMALTE SINTÉTICO BRILHANTE) APLICADA A ROLO OU PINCEL SOBRE PERFIL METÁLICO EXECUTADO EM FÁBRICA (POR DEMÃO). AF_01/2020</v>
      </c>
      <c r="D6552" s="94" t="str">
        <f>Cartilha_GLOBAL!D6552</f>
        <v>M2</v>
      </c>
      <c r="E6552" s="105">
        <f>Cartilha_GLOBAL!$E6552</f>
        <v>11.92</v>
      </c>
      <c r="F6552" s="182">
        <f>Cartilha_GLOBAL!$F6552</f>
        <v>14.63</v>
      </c>
      <c r="G6552" s="108"/>
      <c r="H6552" s="107">
        <f t="shared" si="405"/>
        <v>0</v>
      </c>
      <c r="I6552" s="184">
        <f t="shared" si="406"/>
        <v>0</v>
      </c>
      <c r="J6552" s="142"/>
      <c r="K6552" s="146"/>
      <c r="L6552" s="7" t="str">
        <f t="shared" si="407"/>
        <v/>
      </c>
      <c r="M6552" s="7" t="str">
        <f t="shared" si="408"/>
        <v/>
      </c>
      <c r="N6552" s="7" t="str">
        <f>Cartilha_GLOBAL!N6552</f>
        <v/>
      </c>
      <c r="O6552" s="144"/>
      <c r="Q6552" s="151"/>
      <c r="R6552" s="152">
        <v>0</v>
      </c>
      <c r="T6552" s="153">
        <f>IF(Cartilha_GLOBAL!R6552=0,0,IF(Cartilha_GLOBAL!R6552&gt;0,"c","b"))</f>
        <v>0</v>
      </c>
    </row>
    <row r="6553" ht="22.5" hidden="1" spans="1:20">
      <c r="A6553" s="158">
        <f>Cartilha_GLOBAL!A6553</f>
        <v>100745</v>
      </c>
      <c r="B6553" s="100" t="str">
        <f>Cartilha_GLOBAL!B6553</f>
        <v>SINAPI</v>
      </c>
      <c r="C6553" s="104" t="str">
        <f>Cartilha_GLOBAL!C6553</f>
        <v>PINTURA COM TINTA ALQUÍDICA DE ACABAMENTO (ESMALTE SINTÉTICO BRILHANTE) PULVERIZADA SOBRE SUPERFÍCIES METÁLICAS (EXCETO PERFIL) EXECUTADO EM OBRA  (POR DEMÃO). AF_01/2020_PE</v>
      </c>
      <c r="D6553" s="94" t="str">
        <f>Cartilha_GLOBAL!D6553</f>
        <v>M2</v>
      </c>
      <c r="E6553" s="105">
        <f>Cartilha_GLOBAL!$E6553</f>
        <v>26.33</v>
      </c>
      <c r="F6553" s="182">
        <f>Cartilha_GLOBAL!$F6553</f>
        <v>32.32</v>
      </c>
      <c r="G6553" s="108"/>
      <c r="H6553" s="107">
        <f t="shared" si="405"/>
        <v>0</v>
      </c>
      <c r="I6553" s="184">
        <f t="shared" si="406"/>
        <v>0</v>
      </c>
      <c r="J6553" s="142"/>
      <c r="K6553" s="146"/>
      <c r="L6553" s="7" t="str">
        <f t="shared" si="407"/>
        <v/>
      </c>
      <c r="M6553" s="7" t="str">
        <f t="shared" si="408"/>
        <v/>
      </c>
      <c r="N6553" s="7" t="str">
        <f>Cartilha_GLOBAL!N6553</f>
        <v/>
      </c>
      <c r="O6553" s="144"/>
      <c r="Q6553" s="151"/>
      <c r="R6553" s="152">
        <v>0</v>
      </c>
      <c r="T6553" s="153">
        <f>IF(Cartilha_GLOBAL!R6553=0,0,IF(Cartilha_GLOBAL!R6553&gt;0,"c","b"))</f>
        <v>0</v>
      </c>
    </row>
    <row r="6554" ht="33.75" hidden="1" spans="1:20">
      <c r="A6554" s="158">
        <f>Cartilha_GLOBAL!A6554</f>
        <v>100746</v>
      </c>
      <c r="B6554" s="100" t="str">
        <f>Cartilha_GLOBAL!B6554</f>
        <v>SINAPI</v>
      </c>
      <c r="C6554" s="104" t="str">
        <f>Cartilha_GLOBAL!C6554</f>
        <v>PINTURA COM TINTA ALQUÍDICA DE ACABAMENTO (ESMALTE SINTÉTICO BRILHANTE) APLICADA A ROLO OU PINCEL SOBRE SUPERFÍCIES METÁLICAS (EXCETO PERFIL) EXECUTADO EM OBRA (POR DEMÃO). AF_01/2020</v>
      </c>
      <c r="D6554" s="94" t="str">
        <f>Cartilha_GLOBAL!D6554</f>
        <v>M2</v>
      </c>
      <c r="E6554" s="105">
        <f>Cartilha_GLOBAL!$E6554</f>
        <v>27.66</v>
      </c>
      <c r="F6554" s="182">
        <f>Cartilha_GLOBAL!$F6554</f>
        <v>33.95</v>
      </c>
      <c r="G6554" s="108"/>
      <c r="H6554" s="107">
        <f t="shared" si="405"/>
        <v>0</v>
      </c>
      <c r="I6554" s="184">
        <f t="shared" si="406"/>
        <v>0</v>
      </c>
      <c r="J6554" s="142"/>
      <c r="K6554" s="146"/>
      <c r="L6554" s="7" t="str">
        <f t="shared" si="407"/>
        <v/>
      </c>
      <c r="M6554" s="7" t="str">
        <f t="shared" si="408"/>
        <v/>
      </c>
      <c r="N6554" s="7" t="str">
        <f>Cartilha_GLOBAL!N6554</f>
        <v/>
      </c>
      <c r="O6554" s="144"/>
      <c r="Q6554" s="151"/>
      <c r="R6554" s="152">
        <v>0</v>
      </c>
      <c r="T6554" s="153">
        <f>IF(Cartilha_GLOBAL!R6554=0,0,IF(Cartilha_GLOBAL!R6554&gt;0,"c","b"))</f>
        <v>0</v>
      </c>
    </row>
    <row r="6555" ht="22.5" hidden="1" spans="1:20">
      <c r="A6555" s="158">
        <f>Cartilha_GLOBAL!A6555</f>
        <v>100747</v>
      </c>
      <c r="B6555" s="100" t="str">
        <f>Cartilha_GLOBAL!B6555</f>
        <v>SINAPI</v>
      </c>
      <c r="C6555" s="104" t="str">
        <f>Cartilha_GLOBAL!C6555</f>
        <v>PINTURA COM TINTA ALQUÍDICA DE ACABAMENTO (ESMALTE SINTÉTICO FOSCO) PULVERIZADA SOBRE PERFIL METÁLICO EXECUTADO EM FÁBRICA (POR DEMÃO). AF_01/2020_PE</v>
      </c>
      <c r="D6555" s="94" t="str">
        <f>Cartilha_GLOBAL!D6555</f>
        <v>M2</v>
      </c>
      <c r="E6555" s="105">
        <f>Cartilha_GLOBAL!$E6555</f>
        <v>10.3</v>
      </c>
      <c r="F6555" s="182">
        <f>Cartilha_GLOBAL!$F6555</f>
        <v>12.64</v>
      </c>
      <c r="G6555" s="108"/>
      <c r="H6555" s="107">
        <f t="shared" si="405"/>
        <v>0</v>
      </c>
      <c r="I6555" s="184">
        <f t="shared" si="406"/>
        <v>0</v>
      </c>
      <c r="J6555" s="142"/>
      <c r="K6555" s="146"/>
      <c r="L6555" s="7" t="str">
        <f t="shared" si="407"/>
        <v/>
      </c>
      <c r="M6555" s="7" t="str">
        <f t="shared" si="408"/>
        <v/>
      </c>
      <c r="N6555" s="7" t="str">
        <f>Cartilha_GLOBAL!N6555</f>
        <v/>
      </c>
      <c r="O6555" s="144"/>
      <c r="Q6555" s="151"/>
      <c r="R6555" s="152">
        <v>0</v>
      </c>
      <c r="T6555" s="153">
        <f>IF(Cartilha_GLOBAL!R6555=0,0,IF(Cartilha_GLOBAL!R6555&gt;0,"c","b"))</f>
        <v>0</v>
      </c>
    </row>
    <row r="6556" ht="22.5" hidden="1" spans="1:20">
      <c r="A6556" s="158">
        <f>Cartilha_GLOBAL!A6556</f>
        <v>100748</v>
      </c>
      <c r="B6556" s="100" t="str">
        <f>Cartilha_GLOBAL!B6556</f>
        <v>SINAPI</v>
      </c>
      <c r="C6556" s="104" t="str">
        <f>Cartilha_GLOBAL!C6556</f>
        <v>PINTURA COM TINTA ALQUÍDICA DE ACABAMENTO (ESMALTE SINTÉTICO FOSCO) APLICADA A ROLO OU PINCEL SOBRE PERFIL METÁLICO EXECUTADO EM FÁBRICA (POR DEMÃO). AF_01/2020</v>
      </c>
      <c r="D6556" s="94" t="str">
        <f>Cartilha_GLOBAL!D6556</f>
        <v>M2</v>
      </c>
      <c r="E6556" s="105">
        <f>Cartilha_GLOBAL!$E6556</f>
        <v>11.98</v>
      </c>
      <c r="F6556" s="182">
        <f>Cartilha_GLOBAL!$F6556</f>
        <v>14.7</v>
      </c>
      <c r="G6556" s="108"/>
      <c r="H6556" s="107">
        <f t="shared" si="405"/>
        <v>0</v>
      </c>
      <c r="I6556" s="184">
        <f t="shared" si="406"/>
        <v>0</v>
      </c>
      <c r="J6556" s="142"/>
      <c r="K6556" s="146"/>
      <c r="L6556" s="7" t="str">
        <f t="shared" si="407"/>
        <v/>
      </c>
      <c r="M6556" s="7" t="str">
        <f t="shared" si="408"/>
        <v/>
      </c>
      <c r="N6556" s="7" t="str">
        <f>Cartilha_GLOBAL!N6556</f>
        <v/>
      </c>
      <c r="O6556" s="144"/>
      <c r="Q6556" s="151"/>
      <c r="R6556" s="152">
        <v>0</v>
      </c>
      <c r="T6556" s="153">
        <f>IF(Cartilha_GLOBAL!R6556=0,0,IF(Cartilha_GLOBAL!R6556&gt;0,"c","b"))</f>
        <v>0</v>
      </c>
    </row>
    <row r="6557" ht="22.5" hidden="1" spans="1:20">
      <c r="A6557" s="158">
        <f>Cartilha_GLOBAL!A6557</f>
        <v>100749</v>
      </c>
      <c r="B6557" s="100" t="str">
        <f>Cartilha_GLOBAL!B6557</f>
        <v>SINAPI</v>
      </c>
      <c r="C6557" s="104" t="str">
        <f>Cartilha_GLOBAL!C6557</f>
        <v>PINTURA COM TINTA ALQUÍDICA DE ACABAMENTO (ESMALTE SINTÉTICO FOSCO) PULVERIZADA SOBRE SUPERFÍCIES METÁLICAS (EXCETO PERFIL) EXECUTADO EM OBRA (POR DEMÃO). AF_01/2020_PE</v>
      </c>
      <c r="D6557" s="94" t="str">
        <f>Cartilha_GLOBAL!D6557</f>
        <v>M2</v>
      </c>
      <c r="E6557" s="105">
        <f>Cartilha_GLOBAL!$E6557</f>
        <v>26.43</v>
      </c>
      <c r="F6557" s="182">
        <f>Cartilha_GLOBAL!$F6557</f>
        <v>32.44</v>
      </c>
      <c r="G6557" s="108"/>
      <c r="H6557" s="107">
        <f t="shared" si="405"/>
        <v>0</v>
      </c>
      <c r="I6557" s="184">
        <f t="shared" si="406"/>
        <v>0</v>
      </c>
      <c r="J6557" s="142"/>
      <c r="K6557" s="146"/>
      <c r="L6557" s="7" t="str">
        <f t="shared" si="407"/>
        <v/>
      </c>
      <c r="M6557" s="7" t="str">
        <f t="shared" si="408"/>
        <v/>
      </c>
      <c r="N6557" s="7" t="str">
        <f>Cartilha_GLOBAL!N6557</f>
        <v/>
      </c>
      <c r="O6557" s="144"/>
      <c r="Q6557" s="151"/>
      <c r="R6557" s="152">
        <v>0</v>
      </c>
      <c r="T6557" s="153">
        <f>IF(Cartilha_GLOBAL!R6557=0,0,IF(Cartilha_GLOBAL!R6557&gt;0,"c","b"))</f>
        <v>0</v>
      </c>
    </row>
    <row r="6558" ht="33.75" hidden="1" spans="1:20">
      <c r="A6558" s="158">
        <f>Cartilha_GLOBAL!A6558</f>
        <v>100750</v>
      </c>
      <c r="B6558" s="100" t="str">
        <f>Cartilha_GLOBAL!B6558</f>
        <v>SINAPI</v>
      </c>
      <c r="C6558" s="104" t="str">
        <f>Cartilha_GLOBAL!C6558</f>
        <v>PINTURA COM TINTA ALQUÍDICA DE ACABAMENTO (ESMALTE SINTÉTICO FOSCO) APLICADA A ROLO OU PINCEL SOBRE SUPERFÍCIES METÁLICAS (EXCETO PERFIL) EXECUTADO EM OBRA (POR DEMÃO). AF_01/2020</v>
      </c>
      <c r="D6558" s="94" t="str">
        <f>Cartilha_GLOBAL!D6558</f>
        <v>M2</v>
      </c>
      <c r="E6558" s="105">
        <f>Cartilha_GLOBAL!$E6558</f>
        <v>27.72</v>
      </c>
      <c r="F6558" s="182">
        <f>Cartilha_GLOBAL!$F6558</f>
        <v>34.02</v>
      </c>
      <c r="G6558" s="108"/>
      <c r="H6558" s="107">
        <f t="shared" si="405"/>
        <v>0</v>
      </c>
      <c r="I6558" s="184">
        <f t="shared" si="406"/>
        <v>0</v>
      </c>
      <c r="J6558" s="142"/>
      <c r="K6558" s="146"/>
      <c r="L6558" s="7" t="str">
        <f t="shared" si="407"/>
        <v/>
      </c>
      <c r="M6558" s="7" t="str">
        <f t="shared" si="408"/>
        <v/>
      </c>
      <c r="N6558" s="7" t="str">
        <f>Cartilha_GLOBAL!N6558</f>
        <v/>
      </c>
      <c r="O6558" s="144"/>
      <c r="Q6558" s="151"/>
      <c r="R6558" s="152">
        <v>0</v>
      </c>
      <c r="T6558" s="153">
        <f>IF(Cartilha_GLOBAL!R6558=0,0,IF(Cartilha_GLOBAL!R6558&gt;0,"c","b"))</f>
        <v>0</v>
      </c>
    </row>
    <row r="6559" ht="22.5" hidden="1" spans="1:20">
      <c r="A6559" s="158">
        <f>Cartilha_GLOBAL!A6559</f>
        <v>100751</v>
      </c>
      <c r="B6559" s="100" t="str">
        <f>Cartilha_GLOBAL!B6559</f>
        <v>SINAPI</v>
      </c>
      <c r="C6559" s="104" t="str">
        <f>Cartilha_GLOBAL!C6559</f>
        <v>PINTURA COM TINTA EPOXÍDICA DE ACABAMENTO PULVERIZADA SOBRE PERFIL METÁLICO EXECUTADO EM FÁBRICA (02 DEMÃOS). AF_01/2020_PE</v>
      </c>
      <c r="D6559" s="94" t="str">
        <f>Cartilha_GLOBAL!D6559</f>
        <v>M2</v>
      </c>
      <c r="E6559" s="105">
        <f>Cartilha_GLOBAL!$E6559</f>
        <v>38.5</v>
      </c>
      <c r="F6559" s="182">
        <f>Cartilha_GLOBAL!$F6559</f>
        <v>47.25</v>
      </c>
      <c r="G6559" s="108"/>
      <c r="H6559" s="107">
        <f t="shared" si="405"/>
        <v>0</v>
      </c>
      <c r="I6559" s="184">
        <f t="shared" si="406"/>
        <v>0</v>
      </c>
      <c r="J6559" s="142"/>
      <c r="K6559" s="146"/>
      <c r="L6559" s="7" t="str">
        <f t="shared" si="407"/>
        <v/>
      </c>
      <c r="M6559" s="7" t="str">
        <f t="shared" si="408"/>
        <v/>
      </c>
      <c r="N6559" s="7" t="str">
        <f>Cartilha_GLOBAL!N6559</f>
        <v/>
      </c>
      <c r="O6559" s="144"/>
      <c r="Q6559" s="151"/>
      <c r="R6559" s="152">
        <v>0</v>
      </c>
      <c r="T6559" s="153">
        <f>IF(Cartilha_GLOBAL!R6559=0,0,IF(Cartilha_GLOBAL!R6559&gt;0,"c","b"))</f>
        <v>0</v>
      </c>
    </row>
    <row r="6560" ht="22.5" hidden="1" spans="1:20">
      <c r="A6560" s="158">
        <f>Cartilha_GLOBAL!A6560</f>
        <v>100752</v>
      </c>
      <c r="B6560" s="100" t="str">
        <f>Cartilha_GLOBAL!B6560</f>
        <v>SINAPI</v>
      </c>
      <c r="C6560" s="104" t="str">
        <f>Cartilha_GLOBAL!C6560</f>
        <v>PINTURA COM TINTA EPOXÍDICA DE ACABAMENTO APLICADA A ROLO OU PINCEL SOBRE PERFIL METÁLICO EXECUTADO EM FÁBRICA (02 DEMÃOS). AF_01/2020</v>
      </c>
      <c r="D6560" s="94" t="str">
        <f>Cartilha_GLOBAL!D6560</f>
        <v>M2</v>
      </c>
      <c r="E6560" s="105">
        <f>Cartilha_GLOBAL!$E6560</f>
        <v>46.93</v>
      </c>
      <c r="F6560" s="182">
        <f>Cartilha_GLOBAL!$F6560</f>
        <v>57.6</v>
      </c>
      <c r="G6560" s="108"/>
      <c r="H6560" s="107">
        <f t="shared" si="405"/>
        <v>0</v>
      </c>
      <c r="I6560" s="184">
        <f t="shared" si="406"/>
        <v>0</v>
      </c>
      <c r="J6560" s="142"/>
      <c r="K6560" s="146"/>
      <c r="L6560" s="7" t="str">
        <f t="shared" si="407"/>
        <v/>
      </c>
      <c r="M6560" s="7" t="str">
        <f t="shared" si="408"/>
        <v/>
      </c>
      <c r="N6560" s="7" t="str">
        <f>Cartilha_GLOBAL!N6560</f>
        <v/>
      </c>
      <c r="O6560" s="144"/>
      <c r="Q6560" s="151"/>
      <c r="R6560" s="152">
        <v>0</v>
      </c>
      <c r="T6560" s="153">
        <f>IF(Cartilha_GLOBAL!R6560=0,0,IF(Cartilha_GLOBAL!R6560&gt;0,"c","b"))</f>
        <v>0</v>
      </c>
    </row>
    <row r="6561" ht="22.5" hidden="1" spans="1:20">
      <c r="A6561" s="158">
        <f>Cartilha_GLOBAL!A6561</f>
        <v>100753</v>
      </c>
      <c r="B6561" s="100" t="str">
        <f>Cartilha_GLOBAL!B6561</f>
        <v>SINAPI</v>
      </c>
      <c r="C6561" s="104" t="str">
        <f>Cartilha_GLOBAL!C6561</f>
        <v>PINTURA COM TINTA ACRÍLICA DE ACABAMENTO PULVERIZADA SOBRE SUPERFÍCIES METÁLICAS (EXCETO PERFIL) EXECUTADO EM OBRA (02 DEMÃOS). AF_01/2020_PE</v>
      </c>
      <c r="D6561" s="94" t="str">
        <f>Cartilha_GLOBAL!D6561</f>
        <v>M2</v>
      </c>
      <c r="E6561" s="105">
        <f>Cartilha_GLOBAL!$E6561</f>
        <v>24.85</v>
      </c>
      <c r="F6561" s="182">
        <f>Cartilha_GLOBAL!$F6561</f>
        <v>30.5</v>
      </c>
      <c r="G6561" s="108"/>
      <c r="H6561" s="107">
        <f t="shared" si="405"/>
        <v>0</v>
      </c>
      <c r="I6561" s="184">
        <f t="shared" si="406"/>
        <v>0</v>
      </c>
      <c r="J6561" s="142"/>
      <c r="K6561" s="146"/>
      <c r="L6561" s="7" t="str">
        <f t="shared" si="407"/>
        <v/>
      </c>
      <c r="M6561" s="7" t="str">
        <f t="shared" si="408"/>
        <v/>
      </c>
      <c r="N6561" s="7" t="str">
        <f>Cartilha_GLOBAL!N6561</f>
        <v/>
      </c>
      <c r="O6561" s="144"/>
      <c r="Q6561" s="151"/>
      <c r="R6561" s="152">
        <v>0</v>
      </c>
      <c r="T6561" s="153">
        <f>IF(Cartilha_GLOBAL!R6561=0,0,IF(Cartilha_GLOBAL!R6561&gt;0,"c","b"))</f>
        <v>0</v>
      </c>
    </row>
    <row r="6562" ht="22.5" hidden="1" spans="1:20">
      <c r="A6562" s="158">
        <f>Cartilha_GLOBAL!A6562</f>
        <v>100754</v>
      </c>
      <c r="B6562" s="100" t="str">
        <f>Cartilha_GLOBAL!B6562</f>
        <v>SINAPI</v>
      </c>
      <c r="C6562" s="104" t="str">
        <f>Cartilha_GLOBAL!C6562</f>
        <v>PINTURA COM TINTA ACRÍLICA DE ACABAMENTO APLICADA A ROLO OU PINCEL SOBRE SUPERFÍCIES METÁLICAS (EXCETO PERFIL) EXECUTADO EM OBRA (02 DEMÃOS). AF_01/2020</v>
      </c>
      <c r="D6562" s="94" t="str">
        <f>Cartilha_GLOBAL!D6562</f>
        <v>M2</v>
      </c>
      <c r="E6562" s="105">
        <f>Cartilha_GLOBAL!$E6562</f>
        <v>33.71</v>
      </c>
      <c r="F6562" s="182">
        <f>Cartilha_GLOBAL!$F6562</f>
        <v>41.38</v>
      </c>
      <c r="G6562" s="108"/>
      <c r="H6562" s="107">
        <f t="shared" si="405"/>
        <v>0</v>
      </c>
      <c r="I6562" s="184">
        <f t="shared" si="406"/>
        <v>0</v>
      </c>
      <c r="J6562" s="142"/>
      <c r="K6562" s="146"/>
      <c r="L6562" s="7" t="str">
        <f t="shared" si="407"/>
        <v/>
      </c>
      <c r="M6562" s="7" t="str">
        <f t="shared" si="408"/>
        <v/>
      </c>
      <c r="N6562" s="7" t="str">
        <f>Cartilha_GLOBAL!N6562</f>
        <v/>
      </c>
      <c r="O6562" s="144"/>
      <c r="Q6562" s="151"/>
      <c r="R6562" s="152">
        <v>0</v>
      </c>
      <c r="T6562" s="153">
        <f>IF(Cartilha_GLOBAL!R6562=0,0,IF(Cartilha_GLOBAL!R6562&gt;0,"c","b"))</f>
        <v>0</v>
      </c>
    </row>
    <row r="6563" ht="22.5" hidden="1" spans="1:20">
      <c r="A6563" s="158">
        <f>Cartilha_GLOBAL!A6563</f>
        <v>100757</v>
      </c>
      <c r="B6563" s="100" t="str">
        <f>Cartilha_GLOBAL!B6563</f>
        <v>SINAPI</v>
      </c>
      <c r="C6563" s="104" t="str">
        <f>Cartilha_GLOBAL!C6563</f>
        <v>PINTURA COM TINTA ALQUÍDICA DE ACABAMENTO (ESMALTE SINTÉTICO ACETINADO) PULVERIZADA SOBRE SUPERFÍCIES METÁLICAS (EXCETO PERFIL) EXECUTADO EM OBRA (02 DEMÃOS). AF_01/2020_PE</v>
      </c>
      <c r="D6563" s="94" t="str">
        <f>Cartilha_GLOBAL!D6563</f>
        <v>M2</v>
      </c>
      <c r="E6563" s="105">
        <f>Cartilha_GLOBAL!$E6563</f>
        <v>53.16</v>
      </c>
      <c r="F6563" s="182">
        <f>Cartilha_GLOBAL!$F6563</f>
        <v>65.25</v>
      </c>
      <c r="G6563" s="108"/>
      <c r="H6563" s="107">
        <f t="shared" si="405"/>
        <v>0</v>
      </c>
      <c r="I6563" s="184">
        <f t="shared" si="406"/>
        <v>0</v>
      </c>
      <c r="J6563" s="142"/>
      <c r="K6563" s="146"/>
      <c r="L6563" s="7" t="str">
        <f t="shared" si="407"/>
        <v/>
      </c>
      <c r="M6563" s="7" t="str">
        <f t="shared" si="408"/>
        <v/>
      </c>
      <c r="N6563" s="7" t="str">
        <f>Cartilha_GLOBAL!N6563</f>
        <v/>
      </c>
      <c r="O6563" s="144"/>
      <c r="Q6563" s="151"/>
      <c r="R6563" s="152">
        <v>0</v>
      </c>
      <c r="T6563" s="153">
        <f>IF(Cartilha_GLOBAL!R6563=0,0,IF(Cartilha_GLOBAL!R6563&gt;0,"c","b"))</f>
        <v>0</v>
      </c>
    </row>
    <row r="6564" ht="33.75" hidden="1" spans="1:20">
      <c r="A6564" s="158">
        <f>Cartilha_GLOBAL!A6564</f>
        <v>100758</v>
      </c>
      <c r="B6564" s="100" t="str">
        <f>Cartilha_GLOBAL!B6564</f>
        <v>SINAPI</v>
      </c>
      <c r="C6564" s="104" t="str">
        <f>Cartilha_GLOBAL!C6564</f>
        <v>PINTURA COM TINTA ALQUÍDICA DE ACABAMENTO (ESMALTE SINTÉTICO ACETINADO) APLICADA A ROLO OU PINCEL SOBRE SUPERFÍCIES METÁLICAS (EXCETO PERFIL) EXECUTADO EM OBRA (02 DEMÃOS). AF_01/2020</v>
      </c>
      <c r="D6564" s="94" t="str">
        <f>Cartilha_GLOBAL!D6564</f>
        <v>M2</v>
      </c>
      <c r="E6564" s="105">
        <f>Cartilha_GLOBAL!$E6564</f>
        <v>55.63</v>
      </c>
      <c r="F6564" s="182">
        <f>Cartilha_GLOBAL!$F6564</f>
        <v>68.28</v>
      </c>
      <c r="G6564" s="108"/>
      <c r="H6564" s="107">
        <f t="shared" si="405"/>
        <v>0</v>
      </c>
      <c r="I6564" s="184">
        <f t="shared" si="406"/>
        <v>0</v>
      </c>
      <c r="J6564" s="142"/>
      <c r="K6564" s="146"/>
      <c r="L6564" s="7" t="str">
        <f t="shared" si="407"/>
        <v/>
      </c>
      <c r="M6564" s="7" t="str">
        <f t="shared" si="408"/>
        <v/>
      </c>
      <c r="N6564" s="7" t="str">
        <f>Cartilha_GLOBAL!N6564</f>
        <v/>
      </c>
      <c r="O6564" s="144"/>
      <c r="Q6564" s="151"/>
      <c r="R6564" s="152">
        <v>0</v>
      </c>
      <c r="T6564" s="153">
        <f>IF(Cartilha_GLOBAL!R6564=0,0,IF(Cartilha_GLOBAL!R6564&gt;0,"c","b"))</f>
        <v>0</v>
      </c>
    </row>
    <row r="6565" ht="22.5" hidden="1" spans="1:20">
      <c r="A6565" s="158">
        <f>Cartilha_GLOBAL!A6565</f>
        <v>100759</v>
      </c>
      <c r="B6565" s="100" t="str">
        <f>Cartilha_GLOBAL!B6565</f>
        <v>SINAPI</v>
      </c>
      <c r="C6565" s="104" t="str">
        <f>Cartilha_GLOBAL!C6565</f>
        <v>PINTURA COM TINTA ALQUÍDICA DE ACABAMENTO (ESMALTE SINTÉTICO BRILHANTE) PULVERIZADA SOBRE SUPERFÍCIES METÁLICAS (EXCETO PERFIL) EXECUTADO EM OBRA (02 DEMÃOS). AF_01/2020_PE</v>
      </c>
      <c r="D6565" s="94" t="str">
        <f>Cartilha_GLOBAL!D6565</f>
        <v>M2</v>
      </c>
      <c r="E6565" s="105">
        <f>Cartilha_GLOBAL!$E6565</f>
        <v>52.67</v>
      </c>
      <c r="F6565" s="182">
        <f>Cartilha_GLOBAL!$F6565</f>
        <v>64.65</v>
      </c>
      <c r="G6565" s="108"/>
      <c r="H6565" s="107">
        <f t="shared" si="405"/>
        <v>0</v>
      </c>
      <c r="I6565" s="184">
        <f t="shared" si="406"/>
        <v>0</v>
      </c>
      <c r="J6565" s="142"/>
      <c r="K6565" s="146"/>
      <c r="L6565" s="7" t="str">
        <f t="shared" si="407"/>
        <v/>
      </c>
      <c r="M6565" s="7" t="str">
        <f t="shared" si="408"/>
        <v/>
      </c>
      <c r="N6565" s="7" t="str">
        <f>Cartilha_GLOBAL!N6565</f>
        <v/>
      </c>
      <c r="O6565" s="144"/>
      <c r="Q6565" s="151"/>
      <c r="R6565" s="152">
        <v>0</v>
      </c>
      <c r="T6565" s="153">
        <f>IF(Cartilha_GLOBAL!R6565=0,0,IF(Cartilha_GLOBAL!R6565&gt;0,"c","b"))</f>
        <v>0</v>
      </c>
    </row>
    <row r="6566" ht="33.75" hidden="1" spans="1:20">
      <c r="A6566" s="158">
        <f>Cartilha_GLOBAL!A6566</f>
        <v>100760</v>
      </c>
      <c r="B6566" s="100" t="str">
        <f>Cartilha_GLOBAL!B6566</f>
        <v>SINAPI</v>
      </c>
      <c r="C6566" s="104" t="str">
        <f>Cartilha_GLOBAL!C6566</f>
        <v>PINTURA COM TINTA ALQUÍDICA DE ACABAMENTO (ESMALTE SINTÉTICO BRILHANTE) APLICADA A ROLO OU PINCEL SOBRE SUPERFÍCIES METÁLICAS (EXCETO PERFIL) EXECUTADO EM OBRA (02 DEMÃOS). AF_01/2020</v>
      </c>
      <c r="D6566" s="94" t="str">
        <f>Cartilha_GLOBAL!D6566</f>
        <v>M2</v>
      </c>
      <c r="E6566" s="105">
        <f>Cartilha_GLOBAL!$E6566</f>
        <v>55.33</v>
      </c>
      <c r="F6566" s="182">
        <f>Cartilha_GLOBAL!$F6566</f>
        <v>67.91</v>
      </c>
      <c r="G6566" s="108"/>
      <c r="H6566" s="107">
        <f t="shared" si="405"/>
        <v>0</v>
      </c>
      <c r="I6566" s="184">
        <f t="shared" si="406"/>
        <v>0</v>
      </c>
      <c r="J6566" s="142"/>
      <c r="K6566" s="146"/>
      <c r="L6566" s="7" t="str">
        <f t="shared" si="407"/>
        <v/>
      </c>
      <c r="M6566" s="7" t="str">
        <f t="shared" si="408"/>
        <v/>
      </c>
      <c r="N6566" s="7" t="str">
        <f>Cartilha_GLOBAL!N6566</f>
        <v/>
      </c>
      <c r="O6566" s="144"/>
      <c r="Q6566" s="151"/>
      <c r="R6566" s="152">
        <v>0</v>
      </c>
      <c r="T6566" s="153">
        <f>IF(Cartilha_GLOBAL!R6566=0,0,IF(Cartilha_GLOBAL!R6566&gt;0,"c","b"))</f>
        <v>0</v>
      </c>
    </row>
    <row r="6567" ht="22.5" hidden="1" spans="1:20">
      <c r="A6567" s="158">
        <f>Cartilha_GLOBAL!A6567</f>
        <v>100761</v>
      </c>
      <c r="B6567" s="100" t="str">
        <f>Cartilha_GLOBAL!B6567</f>
        <v>SINAPI</v>
      </c>
      <c r="C6567" s="104" t="str">
        <f>Cartilha_GLOBAL!C6567</f>
        <v>PINTURA COM TINTA ALQUÍDICA DE ACABAMENTO (ESMALTE SINTÉTICO FOSCO) PULVERIZADA SOBRE SUPERFÍCIES METÁLICAS (EXCETO PERFIL) EXECUTADO EM OBRA (02 DEMÃOS). AF_01/2020_PE</v>
      </c>
      <c r="D6567" s="94" t="str">
        <f>Cartilha_GLOBAL!D6567</f>
        <v>M2</v>
      </c>
      <c r="E6567" s="105">
        <f>Cartilha_GLOBAL!$E6567</f>
        <v>52.87</v>
      </c>
      <c r="F6567" s="182">
        <f>Cartilha_GLOBAL!$F6567</f>
        <v>64.89</v>
      </c>
      <c r="G6567" s="108"/>
      <c r="H6567" s="107">
        <f t="shared" si="405"/>
        <v>0</v>
      </c>
      <c r="I6567" s="184">
        <f t="shared" si="406"/>
        <v>0</v>
      </c>
      <c r="J6567" s="142"/>
      <c r="K6567" s="146"/>
      <c r="L6567" s="7" t="str">
        <f t="shared" si="407"/>
        <v/>
      </c>
      <c r="M6567" s="7" t="str">
        <f t="shared" si="408"/>
        <v/>
      </c>
      <c r="N6567" s="7" t="str">
        <f>Cartilha_GLOBAL!N6567</f>
        <v/>
      </c>
      <c r="O6567" s="144"/>
      <c r="Q6567" s="151"/>
      <c r="R6567" s="152">
        <v>0</v>
      </c>
      <c r="T6567" s="153">
        <f>IF(Cartilha_GLOBAL!R6567=0,0,IF(Cartilha_GLOBAL!R6567&gt;0,"c","b"))</f>
        <v>0</v>
      </c>
    </row>
    <row r="6568" ht="33.75" hidden="1" spans="1:20">
      <c r="A6568" s="158">
        <f>Cartilha_GLOBAL!A6568</f>
        <v>100762</v>
      </c>
      <c r="B6568" s="100" t="str">
        <f>Cartilha_GLOBAL!B6568</f>
        <v>SINAPI</v>
      </c>
      <c r="C6568" s="104" t="str">
        <f>Cartilha_GLOBAL!C6568</f>
        <v>PINTURA COM TINTA ALQUÍDICA DE ACABAMENTO (ESMALTE SINTÉTICO FOSCO) APLICADA A ROLO OU PINCEL SOBRE SUPERFÍCIES METÁLICAS (EXCETO PERFIL) EXECUTADO EM OBRA (02 DEMÃOS). AF_01/2020</v>
      </c>
      <c r="D6568" s="94" t="str">
        <f>Cartilha_GLOBAL!D6568</f>
        <v>M2</v>
      </c>
      <c r="E6568" s="105">
        <f>Cartilha_GLOBAL!$E6568</f>
        <v>55.46</v>
      </c>
      <c r="F6568" s="182">
        <f>Cartilha_GLOBAL!$F6568</f>
        <v>68.07</v>
      </c>
      <c r="G6568" s="108"/>
      <c r="H6568" s="107">
        <f t="shared" si="405"/>
        <v>0</v>
      </c>
      <c r="I6568" s="184">
        <f t="shared" si="406"/>
        <v>0</v>
      </c>
      <c r="J6568" s="142"/>
      <c r="K6568" s="146"/>
      <c r="L6568" s="7" t="str">
        <f t="shared" si="407"/>
        <v/>
      </c>
      <c r="M6568" s="7" t="str">
        <f t="shared" si="408"/>
        <v/>
      </c>
      <c r="N6568" s="7" t="str">
        <f>Cartilha_GLOBAL!N6568</f>
        <v/>
      </c>
      <c r="O6568" s="144"/>
      <c r="Q6568" s="151"/>
      <c r="R6568" s="152">
        <v>0</v>
      </c>
      <c r="T6568" s="153">
        <f>IF(Cartilha_GLOBAL!R6568=0,0,IF(Cartilha_GLOBAL!R6568&gt;0,"c","b"))</f>
        <v>0</v>
      </c>
    </row>
    <row r="6569" ht="12.75" hidden="1" spans="1:20">
      <c r="A6569" s="154" t="str">
        <f>Cartilha_GLOBAL!A6569</f>
        <v>10.4.9</v>
      </c>
      <c r="B6569" s="100">
        <f>Cartilha_GLOBAL!B6569</f>
        <v>0</v>
      </c>
      <c r="C6569" s="161" t="str">
        <f>Cartilha_GLOBAL!C6569</f>
        <v>PINTURA EM SUPERFICIES METALICAS</v>
      </c>
      <c r="D6569" s="94">
        <f>Cartilha_GLOBAL!D6569</f>
        <v>0</v>
      </c>
      <c r="E6569" s="105">
        <f>Cartilha_GLOBAL!$E6569</f>
        <v>0</v>
      </c>
      <c r="F6569" s="182">
        <f>Cartilha_GLOBAL!$F6569</f>
        <v>0</v>
      </c>
      <c r="G6569" s="187"/>
      <c r="H6569" s="187">
        <f t="shared" si="405"/>
        <v>0</v>
      </c>
      <c r="I6569" s="188">
        <f t="shared" si="406"/>
        <v>0</v>
      </c>
      <c r="J6569" s="142"/>
      <c r="K6569" s="145" t="str">
        <f>IF(SUM(I6569:I6569)&gt;0,"xx","")</f>
        <v/>
      </c>
      <c r="L6569" s="7" t="str">
        <f t="shared" si="407"/>
        <v/>
      </c>
      <c r="M6569" s="7" t="str">
        <f t="shared" si="408"/>
        <v/>
      </c>
      <c r="N6569" s="7" t="str">
        <f>Cartilha_GLOBAL!N6569</f>
        <v/>
      </c>
      <c r="O6569" s="144"/>
      <c r="Q6569" s="151"/>
      <c r="R6569" s="152">
        <v>0</v>
      </c>
      <c r="T6569" s="153">
        <f>IF(Cartilha_GLOBAL!R6569=0,0,IF(Cartilha_GLOBAL!R6569&gt;0,"c","b"))</f>
        <v>0</v>
      </c>
    </row>
    <row r="6570" ht="12.75" hidden="1" spans="1:20">
      <c r="A6570" s="154" t="str">
        <f>Cartilha_GLOBAL!A6570</f>
        <v>10.4.10</v>
      </c>
      <c r="B6570" s="100">
        <f>Cartilha_GLOBAL!B6570</f>
        <v>0</v>
      </c>
      <c r="C6570" s="161" t="str">
        <f>Cartilha_GLOBAL!C6570</f>
        <v>PINTURA EM CONCRETO</v>
      </c>
      <c r="D6570" s="94">
        <f>Cartilha_GLOBAL!D6570</f>
        <v>0</v>
      </c>
      <c r="E6570" s="105">
        <f>Cartilha_GLOBAL!$E6570</f>
        <v>0</v>
      </c>
      <c r="F6570" s="182">
        <f>Cartilha_GLOBAL!$F6570</f>
        <v>0</v>
      </c>
      <c r="G6570" s="187"/>
      <c r="H6570" s="187">
        <f t="shared" si="405"/>
        <v>0</v>
      </c>
      <c r="I6570" s="188">
        <f t="shared" si="406"/>
        <v>0</v>
      </c>
      <c r="J6570" s="142"/>
      <c r="K6570" s="145" t="str">
        <f>IF(SUM(I6571:I6571)&gt;0,"xx","")</f>
        <v/>
      </c>
      <c r="L6570" s="7" t="str">
        <f t="shared" si="407"/>
        <v/>
      </c>
      <c r="M6570" s="7" t="str">
        <f t="shared" si="408"/>
        <v/>
      </c>
      <c r="N6570" s="7" t="str">
        <f>Cartilha_GLOBAL!N6570</f>
        <v/>
      </c>
      <c r="O6570" s="144"/>
      <c r="Q6570" s="151"/>
      <c r="R6570" s="152">
        <v>0</v>
      </c>
      <c r="T6570" s="153">
        <f>IF(Cartilha_GLOBAL!R6570=0,0,IF(Cartilha_GLOBAL!R6570&gt;0,"c","b"))</f>
        <v>0</v>
      </c>
    </row>
    <row r="6571" ht="12.75" hidden="1" spans="1:20">
      <c r="A6571" s="158">
        <f>Cartilha_GLOBAL!A6571</f>
        <v>102498</v>
      </c>
      <c r="B6571" s="100" t="str">
        <f>Cartilha_GLOBAL!B6571</f>
        <v>SINAPI</v>
      </c>
      <c r="C6571" s="104" t="str">
        <f>Cartilha_GLOBAL!C6571</f>
        <v>PINTURA DE MEIO-FIO COM TINTA BRANCA A BASE DE CAL (CAIAÇÃO). AF_05/2021</v>
      </c>
      <c r="D6571" s="94" t="str">
        <f>Cartilha_GLOBAL!D6571</f>
        <v>M</v>
      </c>
      <c r="E6571" s="105">
        <f>Cartilha_GLOBAL!$E6571</f>
        <v>1.78</v>
      </c>
      <c r="F6571" s="182">
        <f>Cartilha_GLOBAL!$F6571</f>
        <v>2.18</v>
      </c>
      <c r="G6571" s="108"/>
      <c r="H6571" s="107">
        <f t="shared" si="405"/>
        <v>0</v>
      </c>
      <c r="I6571" s="184">
        <f t="shared" si="406"/>
        <v>0</v>
      </c>
      <c r="J6571" s="142"/>
      <c r="K6571" s="146"/>
      <c r="L6571" s="7" t="str">
        <f t="shared" si="407"/>
        <v/>
      </c>
      <c r="M6571" s="7" t="str">
        <f t="shared" si="408"/>
        <v/>
      </c>
      <c r="N6571" s="7" t="str">
        <f>Cartilha_GLOBAL!N6571</f>
        <v/>
      </c>
      <c r="O6571" s="144"/>
      <c r="Q6571" s="151"/>
      <c r="R6571" s="152">
        <v>0</v>
      </c>
      <c r="T6571" s="153">
        <f>IF(Cartilha_GLOBAL!R6571=0,0,IF(Cartilha_GLOBAL!R6571&gt;0,"c","b"))</f>
        <v>0</v>
      </c>
    </row>
    <row r="6572" ht="12.75" spans="1:20">
      <c r="A6572" s="154" t="str">
        <f>Cartilha_GLOBAL!A6572</f>
        <v>10.4.11</v>
      </c>
      <c r="B6572" s="100">
        <f>Cartilha_GLOBAL!B6572</f>
        <v>0</v>
      </c>
      <c r="C6572" s="161" t="str">
        <f>Cartilha_GLOBAL!C6572</f>
        <v>PINTURA EM PAREDES / ALVENARIA</v>
      </c>
      <c r="D6572" s="94">
        <f>Cartilha_GLOBAL!D6572</f>
        <v>0</v>
      </c>
      <c r="E6572" s="105">
        <f>Cartilha_GLOBAL!$E6572</f>
        <v>0</v>
      </c>
      <c r="F6572" s="182">
        <f>Cartilha_GLOBAL!$F6572</f>
        <v>0</v>
      </c>
      <c r="G6572" s="187"/>
      <c r="H6572" s="187">
        <f t="shared" si="405"/>
        <v>0</v>
      </c>
      <c r="I6572" s="188">
        <f t="shared" si="406"/>
        <v>0</v>
      </c>
      <c r="J6572" s="142"/>
      <c r="K6572" s="145" t="str">
        <f>IF(SUM(I6573:I6682)&gt;0,"xx","")</f>
        <v>xx</v>
      </c>
      <c r="L6572" s="7" t="str">
        <f t="shared" si="407"/>
        <v>x</v>
      </c>
      <c r="M6572" s="7" t="str">
        <f t="shared" si="408"/>
        <v>x</v>
      </c>
      <c r="N6572" s="7" t="str">
        <f>Cartilha_GLOBAL!N6572</f>
        <v>x</v>
      </c>
      <c r="O6572" s="144"/>
      <c r="Q6572" s="151"/>
      <c r="R6572" s="152"/>
      <c r="T6572" s="153">
        <f>IF(Cartilha_GLOBAL!R6572=0,0,IF(Cartilha_GLOBAL!R6572&gt;0,"c","b"))</f>
        <v>0</v>
      </c>
    </row>
    <row r="6573" ht="22.5" hidden="1" spans="1:20">
      <c r="A6573" s="158">
        <f>Cartilha_GLOBAL!A6573</f>
        <v>95622</v>
      </c>
      <c r="B6573" s="100" t="str">
        <f>Cartilha_GLOBAL!B6573</f>
        <v>SINAPI</v>
      </c>
      <c r="C6573" s="104" t="str">
        <f>Cartilha_GLOBAL!C6573</f>
        <v>APLICAÇÃO MANUAL DE TINTA LÁTEX ACRÍLICA EM PANOS COM PRESENÇA DE VÃOS DE EDIFÍCIOS DE MÚLTIPLOS PAVIMENTOS, DUAS DEMÃOS. AF_11/2016</v>
      </c>
      <c r="D6573" s="94" t="str">
        <f>Cartilha_GLOBAL!D6573</f>
        <v>M2</v>
      </c>
      <c r="E6573" s="105">
        <f>Cartilha_GLOBAL!$E6573</f>
        <v>17.67</v>
      </c>
      <c r="F6573" s="182">
        <f>Cartilha_GLOBAL!$F6573</f>
        <v>21.69</v>
      </c>
      <c r="G6573" s="108"/>
      <c r="H6573" s="107">
        <f t="shared" si="405"/>
        <v>0</v>
      </c>
      <c r="I6573" s="184">
        <f t="shared" si="406"/>
        <v>0</v>
      </c>
      <c r="J6573" s="142"/>
      <c r="K6573" s="146"/>
      <c r="L6573" s="7" t="str">
        <f t="shared" si="407"/>
        <v/>
      </c>
      <c r="M6573" s="7" t="str">
        <f t="shared" si="408"/>
        <v/>
      </c>
      <c r="N6573" s="7" t="str">
        <f>Cartilha_GLOBAL!N6573</f>
        <v/>
      </c>
      <c r="O6573" s="144"/>
      <c r="Q6573" s="151"/>
      <c r="R6573" s="152">
        <v>0</v>
      </c>
      <c r="T6573" s="153">
        <f>IF(Cartilha_GLOBAL!R6573=0,0,IF(Cartilha_GLOBAL!R6573&gt;0,"c","b"))</f>
        <v>0</v>
      </c>
    </row>
    <row r="6574" ht="22.5" hidden="1" spans="1:20">
      <c r="A6574" s="158">
        <f>Cartilha_GLOBAL!A6574</f>
        <v>95623</v>
      </c>
      <c r="B6574" s="100" t="str">
        <f>Cartilha_GLOBAL!B6574</f>
        <v>SINAPI</v>
      </c>
      <c r="C6574" s="104" t="str">
        <f>Cartilha_GLOBAL!C6574</f>
        <v>APLICAÇÃO MANUAL DE TINTA LÁTEX ACRÍLICA EM PANOS SEM PRESENÇA DE VÃOS DE EDIFÍCIOS DE MÚLTIPLOS PAVIMENTOS, DUAS DEMÃOS. AF_11/2016</v>
      </c>
      <c r="D6574" s="94" t="str">
        <f>Cartilha_GLOBAL!D6574</f>
        <v>M2</v>
      </c>
      <c r="E6574" s="105">
        <f>Cartilha_GLOBAL!$E6574</f>
        <v>13.35</v>
      </c>
      <c r="F6574" s="182">
        <f>Cartilha_GLOBAL!$F6574</f>
        <v>16.39</v>
      </c>
      <c r="G6574" s="108"/>
      <c r="H6574" s="107">
        <f t="shared" ref="H6574:H6637" si="409">IF(G6574=0,0,F6574)</f>
        <v>0</v>
      </c>
      <c r="I6574" s="184">
        <f t="shared" ref="I6574:I6637" si="410">IF(ISBLANK(G6574),0,IF(R6574=0,ROUND(G6574*H6574,2),IF(R6574="b",ROUNDDOWN(G6574*H6574,2),ROUNDUP(G6574*H6574,2))))</f>
        <v>0</v>
      </c>
      <c r="J6574" s="142"/>
      <c r="K6574" s="146"/>
      <c r="L6574" s="7" t="str">
        <f t="shared" ref="L6574:L6637" si="411">IF(K6574="X","x",IF(K6574="xx","x",IF(I6574&gt;0,"x","")))</f>
        <v/>
      </c>
      <c r="M6574" s="7" t="str">
        <f t="shared" ref="M6574:M6637" si="412">IF(K6574="X","x",IF(K6574="xx","x",IF(I6574&gt;0,"x","")))</f>
        <v/>
      </c>
      <c r="N6574" s="7" t="str">
        <f>Cartilha_GLOBAL!N6574</f>
        <v/>
      </c>
      <c r="O6574" s="144"/>
      <c r="Q6574" s="151"/>
      <c r="R6574" s="152">
        <v>0</v>
      </c>
      <c r="T6574" s="153">
        <f>IF(Cartilha_GLOBAL!R6574=0,0,IF(Cartilha_GLOBAL!R6574&gt;0,"c","b"))</f>
        <v>0</v>
      </c>
    </row>
    <row r="6575" ht="22.5" hidden="1" spans="1:20">
      <c r="A6575" s="158">
        <f>Cartilha_GLOBAL!A6575</f>
        <v>95625</v>
      </c>
      <c r="B6575" s="100" t="str">
        <f>Cartilha_GLOBAL!B6575</f>
        <v>SINAPI</v>
      </c>
      <c r="C6575" s="104" t="str">
        <f>Cartilha_GLOBAL!C6575</f>
        <v>APLICAÇÃO MANUAL DE TINTA LÁTEX ACRÍLICA EM SUPERFÍCIES INTERNAS DE SACADA DE EDIFÍCIOS DE MÚLTIPLOS PAVIMENTOS, DUAS DEMÃOS. AF_11/2016</v>
      </c>
      <c r="D6575" s="94" t="str">
        <f>Cartilha_GLOBAL!D6575</f>
        <v>M2</v>
      </c>
      <c r="E6575" s="105">
        <f>Cartilha_GLOBAL!$E6575</f>
        <v>29.25</v>
      </c>
      <c r="F6575" s="182">
        <f>Cartilha_GLOBAL!$F6575</f>
        <v>35.9</v>
      </c>
      <c r="G6575" s="108"/>
      <c r="H6575" s="107">
        <f t="shared" si="409"/>
        <v>0</v>
      </c>
      <c r="I6575" s="184">
        <f t="shared" si="410"/>
        <v>0</v>
      </c>
      <c r="J6575" s="142"/>
      <c r="K6575" s="146"/>
      <c r="L6575" s="7" t="str">
        <f t="shared" si="411"/>
        <v/>
      </c>
      <c r="M6575" s="7" t="str">
        <f t="shared" si="412"/>
        <v/>
      </c>
      <c r="N6575" s="7" t="str">
        <f>Cartilha_GLOBAL!N6575</f>
        <v/>
      </c>
      <c r="O6575" s="144"/>
      <c r="Q6575" s="151"/>
      <c r="R6575" s="152">
        <v>0</v>
      </c>
      <c r="T6575" s="153">
        <f>IF(Cartilha_GLOBAL!R6575=0,0,IF(Cartilha_GLOBAL!R6575&gt;0,"c","b"))</f>
        <v>0</v>
      </c>
    </row>
    <row r="6576" ht="12.75" hidden="1" spans="1:20">
      <c r="A6576" s="158">
        <f>Cartilha_GLOBAL!A6576</f>
        <v>88489</v>
      </c>
      <c r="B6576" s="100" t="str">
        <f>Cartilha_GLOBAL!B6576</f>
        <v>SINAPI</v>
      </c>
      <c r="C6576" s="104" t="str">
        <f>Cartilha_GLOBAL!C6576</f>
        <v>APLICAÇÃO MANUAL DE PINTURA COM TINTA LÁTEX ACRÍLICA EM PAREDES, DUAS DEMÃOS. AF_06/2014</v>
      </c>
      <c r="D6576" s="94" t="str">
        <f>Cartilha_GLOBAL!D6576</f>
        <v>M2</v>
      </c>
      <c r="E6576" s="105">
        <f>Cartilha_GLOBAL!$E6576</f>
        <v>16.81</v>
      </c>
      <c r="F6576" s="182">
        <f>Cartilha_GLOBAL!$F6576</f>
        <v>20.63</v>
      </c>
      <c r="G6576" s="108"/>
      <c r="H6576" s="107">
        <f t="shared" si="409"/>
        <v>0</v>
      </c>
      <c r="I6576" s="184">
        <f t="shared" si="410"/>
        <v>0</v>
      </c>
      <c r="J6576" s="142"/>
      <c r="K6576" s="146"/>
      <c r="L6576" s="7" t="str">
        <f t="shared" si="411"/>
        <v/>
      </c>
      <c r="M6576" s="7" t="str">
        <f t="shared" si="412"/>
        <v/>
      </c>
      <c r="N6576" s="7" t="str">
        <f>Cartilha_GLOBAL!N6576</f>
        <v/>
      </c>
      <c r="O6576" s="144"/>
      <c r="Q6576" s="151"/>
      <c r="R6576" s="152">
        <v>0</v>
      </c>
      <c r="T6576" s="153">
        <f>IF(Cartilha_GLOBAL!R6576=0,0,IF(Cartilha_GLOBAL!R6576&gt;0,"c","b"))</f>
        <v>0</v>
      </c>
    </row>
    <row r="6577" ht="22.5" hidden="1" spans="1:20">
      <c r="A6577" s="158">
        <f>Cartilha_GLOBAL!A6577</f>
        <v>88431</v>
      </c>
      <c r="B6577" s="100" t="str">
        <f>Cartilha_GLOBAL!B6577</f>
        <v>SINAPI</v>
      </c>
      <c r="C6577" s="104" t="str">
        <f>Cartilha_GLOBAL!C6577</f>
        <v>APLICAÇÃO MANUAL DE PINTURA COM TINTA TEXTURIZADA ACRÍLICA EM PAREDES EXTERNAS DE CASAS, DUAS CORES. AF_06/2014</v>
      </c>
      <c r="D6577" s="94" t="str">
        <f>Cartilha_GLOBAL!D6577</f>
        <v>M2</v>
      </c>
      <c r="E6577" s="105">
        <f>Cartilha_GLOBAL!$E6577</f>
        <v>24.42</v>
      </c>
      <c r="F6577" s="182">
        <f>Cartilha_GLOBAL!$F6577</f>
        <v>29.97</v>
      </c>
      <c r="G6577" s="108"/>
      <c r="H6577" s="107">
        <f t="shared" si="409"/>
        <v>0</v>
      </c>
      <c r="I6577" s="184">
        <f t="shared" si="410"/>
        <v>0</v>
      </c>
      <c r="J6577" s="142"/>
      <c r="K6577" s="146"/>
      <c r="L6577" s="7" t="str">
        <f t="shared" si="411"/>
        <v/>
      </c>
      <c r="M6577" s="7" t="str">
        <f t="shared" si="412"/>
        <v/>
      </c>
      <c r="N6577" s="7" t="str">
        <f>Cartilha_GLOBAL!N6577</f>
        <v/>
      </c>
      <c r="O6577" s="144"/>
      <c r="Q6577" s="151"/>
      <c r="R6577" s="152">
        <v>0</v>
      </c>
      <c r="T6577" s="153">
        <f>IF(Cartilha_GLOBAL!R6577=0,0,IF(Cartilha_GLOBAL!R6577&gt;0,"c","b"))</f>
        <v>0</v>
      </c>
    </row>
    <row r="6578" ht="22.5" hidden="1" spans="1:20">
      <c r="A6578" s="158">
        <f>Cartilha_GLOBAL!A6578</f>
        <v>88423</v>
      </c>
      <c r="B6578" s="100" t="str">
        <f>Cartilha_GLOBAL!B6578</f>
        <v>SINAPI</v>
      </c>
      <c r="C6578" s="104" t="str">
        <f>Cartilha_GLOBAL!C6578</f>
        <v>APLICAÇÃO MANUAL DE PINTURA COM TINTA TEXTURIZADA ACRÍLICA EM PAREDES EXTERNAS DE CASAS, UMA COR. AF_06/2014</v>
      </c>
      <c r="D6578" s="94" t="str">
        <f>Cartilha_GLOBAL!D6578</f>
        <v>M2</v>
      </c>
      <c r="E6578" s="105">
        <f>Cartilha_GLOBAL!$E6578</f>
        <v>19.33</v>
      </c>
      <c r="F6578" s="182">
        <f>Cartilha_GLOBAL!$F6578</f>
        <v>23.73</v>
      </c>
      <c r="G6578" s="108"/>
      <c r="H6578" s="107">
        <f t="shared" si="409"/>
        <v>0</v>
      </c>
      <c r="I6578" s="184">
        <f t="shared" si="410"/>
        <v>0</v>
      </c>
      <c r="J6578" s="142"/>
      <c r="K6578" s="146"/>
      <c r="L6578" s="7" t="str">
        <f t="shared" si="411"/>
        <v/>
      </c>
      <c r="M6578" s="7" t="str">
        <f t="shared" si="412"/>
        <v/>
      </c>
      <c r="N6578" s="7" t="str">
        <f>Cartilha_GLOBAL!N6578</f>
        <v/>
      </c>
      <c r="O6578" s="144"/>
      <c r="Q6578" s="151"/>
      <c r="R6578" s="152">
        <v>0</v>
      </c>
      <c r="T6578" s="153">
        <f>IF(Cartilha_GLOBAL!R6578=0,0,IF(Cartilha_GLOBAL!R6578&gt;0,"c","b"))</f>
        <v>0</v>
      </c>
    </row>
    <row r="6579" ht="22.5" hidden="1" spans="1:20">
      <c r="A6579" s="158">
        <f>Cartilha_GLOBAL!A6579</f>
        <v>88428</v>
      </c>
      <c r="B6579" s="100" t="str">
        <f>Cartilha_GLOBAL!B6579</f>
        <v>SINAPI</v>
      </c>
      <c r="C6579" s="104" t="str">
        <f>Cartilha_GLOBAL!C6579</f>
        <v>APLICAÇÃO MANUAL DE PINTURA COM TINTA TEXTURIZADA ACRÍLICA EM SUPERFÍCIES EXTERNAS DE SACADA DE EDIFÍCIOS DE MÚLTIPLOS PAVIMENTOS, DUAS CORES. AF_06/2014</v>
      </c>
      <c r="D6579" s="94" t="str">
        <f>Cartilha_GLOBAL!D6579</f>
        <v>M2</v>
      </c>
      <c r="E6579" s="105">
        <f>Cartilha_GLOBAL!$E6579</f>
        <v>33.71</v>
      </c>
      <c r="F6579" s="182">
        <f>Cartilha_GLOBAL!$F6579</f>
        <v>41.38</v>
      </c>
      <c r="G6579" s="108"/>
      <c r="H6579" s="107">
        <f t="shared" si="409"/>
        <v>0</v>
      </c>
      <c r="I6579" s="184">
        <f t="shared" si="410"/>
        <v>0</v>
      </c>
      <c r="J6579" s="142"/>
      <c r="K6579" s="146"/>
      <c r="L6579" s="7" t="str">
        <f t="shared" si="411"/>
        <v/>
      </c>
      <c r="M6579" s="7" t="str">
        <f t="shared" si="412"/>
        <v/>
      </c>
      <c r="N6579" s="7" t="str">
        <f>Cartilha_GLOBAL!N6579</f>
        <v/>
      </c>
      <c r="O6579" s="144"/>
      <c r="Q6579" s="151"/>
      <c r="R6579" s="152">
        <v>0</v>
      </c>
      <c r="T6579" s="153">
        <f>IF(Cartilha_GLOBAL!R6579=0,0,IF(Cartilha_GLOBAL!R6579&gt;0,"c","b"))</f>
        <v>0</v>
      </c>
    </row>
    <row r="6580" ht="22.5" hidden="1" spans="1:20">
      <c r="A6580" s="158">
        <f>Cartilha_GLOBAL!A6580</f>
        <v>88420</v>
      </c>
      <c r="B6580" s="100" t="str">
        <f>Cartilha_GLOBAL!B6580</f>
        <v>SINAPI</v>
      </c>
      <c r="C6580" s="104" t="str">
        <f>Cartilha_GLOBAL!C6580</f>
        <v>APLICAÇÃO MANUAL DE PINTURA COM TINTA TEXTURIZADA ACRÍLICA EM SUPERFÍCIES EXTERNAS DE SACADA DE EDIFÍCIOS DE MÚLTIPLOS PAVIMENTOS, UMA COR. AF_06/2014</v>
      </c>
      <c r="D6580" s="94" t="str">
        <f>Cartilha_GLOBAL!D6580</f>
        <v>M2</v>
      </c>
      <c r="E6580" s="105">
        <f>Cartilha_GLOBAL!$E6580</f>
        <v>24.74</v>
      </c>
      <c r="F6580" s="182">
        <f>Cartilha_GLOBAL!$F6580</f>
        <v>30.37</v>
      </c>
      <c r="G6580" s="108"/>
      <c r="H6580" s="107">
        <f t="shared" si="409"/>
        <v>0</v>
      </c>
      <c r="I6580" s="184">
        <f t="shared" si="410"/>
        <v>0</v>
      </c>
      <c r="J6580" s="142"/>
      <c r="K6580" s="146"/>
      <c r="L6580" s="7" t="str">
        <f t="shared" si="411"/>
        <v/>
      </c>
      <c r="M6580" s="7" t="str">
        <f t="shared" si="412"/>
        <v/>
      </c>
      <c r="N6580" s="7" t="str">
        <f>Cartilha_GLOBAL!N6580</f>
        <v/>
      </c>
      <c r="O6580" s="144"/>
      <c r="Q6580" s="151"/>
      <c r="R6580" s="152">
        <v>0</v>
      </c>
      <c r="T6580" s="153">
        <f>IF(Cartilha_GLOBAL!R6580=0,0,IF(Cartilha_GLOBAL!R6580&gt;0,"c","b"))</f>
        <v>0</v>
      </c>
    </row>
    <row r="6581" ht="22.5" hidden="1" spans="1:20">
      <c r="A6581" s="158">
        <f>Cartilha_GLOBAL!A6581</f>
        <v>88429</v>
      </c>
      <c r="B6581" s="100" t="str">
        <f>Cartilha_GLOBAL!B6581</f>
        <v>SINAPI</v>
      </c>
      <c r="C6581" s="104" t="str">
        <f>Cartilha_GLOBAL!C6581</f>
        <v>APLICAÇÃO MANUAL DE PINTURA COM TINTA TEXTURIZADA ACRÍLICA EM SUPERFÍCIES INTERNAS DA SACADA DE EDIFÍCIOS DE MÚLTIPLOS PAVIMENTOS, DUAS CORES. AF_06/2014</v>
      </c>
      <c r="D6581" s="94" t="str">
        <f>Cartilha_GLOBAL!D6581</f>
        <v>M2</v>
      </c>
      <c r="E6581" s="105">
        <f>Cartilha_GLOBAL!$E6581</f>
        <v>37.23</v>
      </c>
      <c r="F6581" s="182">
        <f>Cartilha_GLOBAL!$F6581</f>
        <v>45.7</v>
      </c>
      <c r="G6581" s="108"/>
      <c r="H6581" s="107">
        <f t="shared" si="409"/>
        <v>0</v>
      </c>
      <c r="I6581" s="184">
        <f t="shared" si="410"/>
        <v>0</v>
      </c>
      <c r="J6581" s="142"/>
      <c r="K6581" s="146"/>
      <c r="L6581" s="7" t="str">
        <f t="shared" si="411"/>
        <v/>
      </c>
      <c r="M6581" s="7" t="str">
        <f t="shared" si="412"/>
        <v/>
      </c>
      <c r="N6581" s="7" t="str">
        <f>Cartilha_GLOBAL!N6581</f>
        <v/>
      </c>
      <c r="O6581" s="144"/>
      <c r="Q6581" s="151"/>
      <c r="R6581" s="152">
        <v>0</v>
      </c>
      <c r="T6581" s="153">
        <f>IF(Cartilha_GLOBAL!R6581=0,0,IF(Cartilha_GLOBAL!R6581&gt;0,"c","b"))</f>
        <v>0</v>
      </c>
    </row>
    <row r="6582" ht="22.5" hidden="1" spans="1:20">
      <c r="A6582" s="158">
        <f>Cartilha_GLOBAL!A6582</f>
        <v>88421</v>
      </c>
      <c r="B6582" s="100" t="str">
        <f>Cartilha_GLOBAL!B6582</f>
        <v>SINAPI</v>
      </c>
      <c r="C6582" s="104" t="str">
        <f>Cartilha_GLOBAL!C6582</f>
        <v>APLICAÇÃO MANUAL DE PINTURA COM TINTA TEXTURIZADA ACRÍLICA EM SUPERFÍCIES INTERNAS DA SACADA DE EDIFÍCIOS DE MÚLTIPLOS PAVIMENTOS, UMA COR. AF_06/2014</v>
      </c>
      <c r="D6582" s="94" t="str">
        <f>Cartilha_GLOBAL!D6582</f>
        <v>M2</v>
      </c>
      <c r="E6582" s="105">
        <f>Cartilha_GLOBAL!$E6582</f>
        <v>26.77</v>
      </c>
      <c r="F6582" s="182">
        <f>Cartilha_GLOBAL!$F6582</f>
        <v>32.86</v>
      </c>
      <c r="G6582" s="108"/>
      <c r="H6582" s="107">
        <f t="shared" si="409"/>
        <v>0</v>
      </c>
      <c r="I6582" s="184">
        <f t="shared" si="410"/>
        <v>0</v>
      </c>
      <c r="J6582" s="142"/>
      <c r="K6582" s="146"/>
      <c r="L6582" s="7" t="str">
        <f t="shared" si="411"/>
        <v/>
      </c>
      <c r="M6582" s="7" t="str">
        <f t="shared" si="412"/>
        <v/>
      </c>
      <c r="N6582" s="7" t="str">
        <f>Cartilha_GLOBAL!N6582</f>
        <v/>
      </c>
      <c r="O6582" s="144"/>
      <c r="Q6582" s="151"/>
      <c r="R6582" s="152">
        <v>0</v>
      </c>
      <c r="T6582" s="153">
        <f>IF(Cartilha_GLOBAL!R6582=0,0,IF(Cartilha_GLOBAL!R6582&gt;0,"c","b"))</f>
        <v>0</v>
      </c>
    </row>
    <row r="6583" ht="12.75" hidden="1" spans="1:20">
      <c r="A6583" s="154" t="str">
        <f>Cartilha_GLOBAL!A6583</f>
        <v>10.4.12</v>
      </c>
      <c r="B6583" s="100">
        <f>Cartilha_GLOBAL!B6583</f>
        <v>0</v>
      </c>
      <c r="C6583" s="161" t="str">
        <f>Cartilha_GLOBAL!C6583</f>
        <v>PINTURA EM FACHADAS</v>
      </c>
      <c r="D6583" s="94">
        <f>Cartilha_GLOBAL!D6583</f>
        <v>0</v>
      </c>
      <c r="E6583" s="105">
        <f>Cartilha_GLOBAL!$E6583</f>
        <v>0</v>
      </c>
      <c r="F6583" s="182">
        <f>Cartilha_GLOBAL!$F6583</f>
        <v>0</v>
      </c>
      <c r="G6583" s="187"/>
      <c r="H6583" s="187">
        <f t="shared" si="409"/>
        <v>0</v>
      </c>
      <c r="I6583" s="188">
        <f t="shared" si="410"/>
        <v>0</v>
      </c>
      <c r="J6583" s="142"/>
      <c r="K6583" s="145" t="str">
        <f>IF(SUM(I6584:I6589)&gt;0,"xx","")</f>
        <v/>
      </c>
      <c r="L6583" s="7" t="str">
        <f t="shared" si="411"/>
        <v/>
      </c>
      <c r="M6583" s="7" t="str">
        <f t="shared" si="412"/>
        <v/>
      </c>
      <c r="N6583" s="7" t="str">
        <f>Cartilha_GLOBAL!N6583</f>
        <v/>
      </c>
      <c r="O6583" s="144"/>
      <c r="Q6583" s="151"/>
      <c r="R6583" s="152">
        <v>0</v>
      </c>
      <c r="T6583" s="153">
        <f>IF(Cartilha_GLOBAL!R6583=0,0,IF(Cartilha_GLOBAL!R6583&gt;0,"c","b"))</f>
        <v>0</v>
      </c>
    </row>
    <row r="6584" ht="22.5" hidden="1" spans="1:20">
      <c r="A6584" s="158">
        <f>Cartilha_GLOBAL!A6584</f>
        <v>95626</v>
      </c>
      <c r="B6584" s="100" t="str">
        <f>Cartilha_GLOBAL!B6584</f>
        <v>SINAPI</v>
      </c>
      <c r="C6584" s="104" t="str">
        <f>Cartilha_GLOBAL!C6584</f>
        <v>APLICAÇÃO MANUAL DE TINTA LÁTEX ACRÍLICA EM PAREDE EXTERNAS DE CASAS, DUAS DEMÃOS. AF_11/2016</v>
      </c>
      <c r="D6584" s="94" t="str">
        <f>Cartilha_GLOBAL!D6584</f>
        <v>M2</v>
      </c>
      <c r="E6584" s="105">
        <f>Cartilha_GLOBAL!$E6584</f>
        <v>19.08</v>
      </c>
      <c r="F6584" s="182">
        <f>Cartilha_GLOBAL!$F6584</f>
        <v>23.42</v>
      </c>
      <c r="G6584" s="108"/>
      <c r="H6584" s="107">
        <f t="shared" si="409"/>
        <v>0</v>
      </c>
      <c r="I6584" s="184">
        <f t="shared" si="410"/>
        <v>0</v>
      </c>
      <c r="J6584" s="142"/>
      <c r="K6584" s="146"/>
      <c r="L6584" s="7" t="str">
        <f t="shared" si="411"/>
        <v/>
      </c>
      <c r="M6584" s="7" t="str">
        <f t="shared" si="412"/>
        <v/>
      </c>
      <c r="N6584" s="7" t="str">
        <f>Cartilha_GLOBAL!N6584</f>
        <v/>
      </c>
      <c r="O6584" s="144"/>
      <c r="Q6584" s="151"/>
      <c r="R6584" s="152">
        <v>0</v>
      </c>
      <c r="T6584" s="153">
        <f>IF(Cartilha_GLOBAL!R6584=0,0,IF(Cartilha_GLOBAL!R6584&gt;0,"c","b"))</f>
        <v>0</v>
      </c>
    </row>
    <row r="6585" ht="22.5" hidden="1" spans="1:20">
      <c r="A6585" s="158">
        <f>Cartilha_GLOBAL!A6585</f>
        <v>95624</v>
      </c>
      <c r="B6585" s="100" t="str">
        <f>Cartilha_GLOBAL!B6585</f>
        <v>SINAPI</v>
      </c>
      <c r="C6585" s="104" t="str">
        <f>Cartilha_GLOBAL!C6585</f>
        <v>APLICAÇÃO MANUAL DE TINTA LÁTEX ACRÍLICA EM SUPERFÍCIES EXTERNAS DE SACADA DE EDIFÍCIOS DE MÚLTIPLOS PAVIMENTOS, DUAS DEMÃOS. AF_11/2016</v>
      </c>
      <c r="D6585" s="94" t="str">
        <f>Cartilha_GLOBAL!D6585</f>
        <v>M2</v>
      </c>
      <c r="E6585" s="105">
        <f>Cartilha_GLOBAL!$E6585</f>
        <v>26.47</v>
      </c>
      <c r="F6585" s="182">
        <f>Cartilha_GLOBAL!$F6585</f>
        <v>32.49</v>
      </c>
      <c r="G6585" s="108"/>
      <c r="H6585" s="107">
        <f t="shared" si="409"/>
        <v>0</v>
      </c>
      <c r="I6585" s="184">
        <f t="shared" si="410"/>
        <v>0</v>
      </c>
      <c r="J6585" s="142"/>
      <c r="K6585" s="146"/>
      <c r="L6585" s="7" t="str">
        <f t="shared" si="411"/>
        <v/>
      </c>
      <c r="M6585" s="7" t="str">
        <f t="shared" si="412"/>
        <v/>
      </c>
      <c r="N6585" s="7" t="str">
        <f>Cartilha_GLOBAL!N6585</f>
        <v/>
      </c>
      <c r="O6585" s="144"/>
      <c r="Q6585" s="151"/>
      <c r="R6585" s="152">
        <v>0</v>
      </c>
      <c r="T6585" s="153">
        <f>IF(Cartilha_GLOBAL!R6585=0,0,IF(Cartilha_GLOBAL!R6585&gt;0,"c","b"))</f>
        <v>0</v>
      </c>
    </row>
    <row r="6586" ht="22.5" hidden="1" spans="1:20">
      <c r="A6586" s="158">
        <f>Cartilha_GLOBAL!A6586</f>
        <v>88426</v>
      </c>
      <c r="B6586" s="100" t="str">
        <f>Cartilha_GLOBAL!B6586</f>
        <v>SINAPI</v>
      </c>
      <c r="C6586" s="104" t="str">
        <f>Cartilha_GLOBAL!C6586</f>
        <v>APLICAÇÃO MANUAL DE PINTURA COM TINTA TEXTURIZADA ACRÍLICA EM PANOS CEGOS DE FACHADA (SEM PRESENÇA DE VÃOS) DE EDIFÍCIOS DE MÚLTIPLOS PAVIMENTOS, DUAS CORES. AF_06/2014</v>
      </c>
      <c r="D6586" s="94" t="str">
        <f>Cartilha_GLOBAL!D6586</f>
        <v>M2</v>
      </c>
      <c r="E6586" s="105">
        <f>Cartilha_GLOBAL!$E6586</f>
        <v>17.22</v>
      </c>
      <c r="F6586" s="182">
        <f>Cartilha_GLOBAL!$F6586</f>
        <v>21.14</v>
      </c>
      <c r="G6586" s="108"/>
      <c r="H6586" s="107">
        <f t="shared" si="409"/>
        <v>0</v>
      </c>
      <c r="I6586" s="184">
        <f t="shared" si="410"/>
        <v>0</v>
      </c>
      <c r="J6586" s="142"/>
      <c r="K6586" s="146"/>
      <c r="L6586" s="7" t="str">
        <f t="shared" si="411"/>
        <v/>
      </c>
      <c r="M6586" s="7" t="str">
        <f t="shared" si="412"/>
        <v/>
      </c>
      <c r="N6586" s="7" t="str">
        <f>Cartilha_GLOBAL!N6586</f>
        <v/>
      </c>
      <c r="O6586" s="144"/>
      <c r="Q6586" s="151"/>
      <c r="R6586" s="152">
        <v>0</v>
      </c>
      <c r="T6586" s="153">
        <f>IF(Cartilha_GLOBAL!R6586=0,0,IF(Cartilha_GLOBAL!R6586&gt;0,"c","b"))</f>
        <v>0</v>
      </c>
    </row>
    <row r="6587" ht="22.5" hidden="1" spans="1:20">
      <c r="A6587" s="158">
        <f>Cartilha_GLOBAL!A6587</f>
        <v>88417</v>
      </c>
      <c r="B6587" s="100" t="str">
        <f>Cartilha_GLOBAL!B6587</f>
        <v>SINAPI</v>
      </c>
      <c r="C6587" s="104" t="str">
        <f>Cartilha_GLOBAL!C6587</f>
        <v>APLICAÇÃO MANUAL DE PINTURA COM TINTA TEXTURIZADA ACRÍLICA EM PANOS CEGOS DE FACHADA (SEM PRESENÇA DE VÃOS) DE EDIFÍCIOS DE MÚLTIPLOS PAVIMENTOS, UMA COR. AF_06/2014</v>
      </c>
      <c r="D6587" s="94" t="str">
        <f>Cartilha_GLOBAL!D6587</f>
        <v>M2</v>
      </c>
      <c r="E6587" s="105">
        <f>Cartilha_GLOBAL!$E6587</f>
        <v>15.17</v>
      </c>
      <c r="F6587" s="182">
        <f>Cartilha_GLOBAL!$F6587</f>
        <v>18.62</v>
      </c>
      <c r="G6587" s="108"/>
      <c r="H6587" s="107">
        <f t="shared" si="409"/>
        <v>0</v>
      </c>
      <c r="I6587" s="184">
        <f t="shared" si="410"/>
        <v>0</v>
      </c>
      <c r="J6587" s="142"/>
      <c r="K6587" s="146"/>
      <c r="L6587" s="7" t="str">
        <f t="shared" si="411"/>
        <v/>
      </c>
      <c r="M6587" s="7" t="str">
        <f t="shared" si="412"/>
        <v/>
      </c>
      <c r="N6587" s="7" t="str">
        <f>Cartilha_GLOBAL!N6587</f>
        <v/>
      </c>
      <c r="O6587" s="144"/>
      <c r="Q6587" s="151"/>
      <c r="R6587" s="152">
        <v>0</v>
      </c>
      <c r="T6587" s="153">
        <f>IF(Cartilha_GLOBAL!R6587=0,0,IF(Cartilha_GLOBAL!R6587&gt;0,"c","b"))</f>
        <v>0</v>
      </c>
    </row>
    <row r="6588" ht="22.5" hidden="1" spans="1:20">
      <c r="A6588" s="158">
        <f>Cartilha_GLOBAL!A6588</f>
        <v>88424</v>
      </c>
      <c r="B6588" s="100" t="str">
        <f>Cartilha_GLOBAL!B6588</f>
        <v>SINAPI</v>
      </c>
      <c r="C6588" s="104" t="str">
        <f>Cartilha_GLOBAL!C6588</f>
        <v>APLICAÇÃO MANUAL DE PINTURA COM TINTA TEXTURIZADA ACRÍLICA EM PANOS COM PRESENÇA DE VÃOS DE EDIFÍCIOS DE MÚLTIPLOS PAVIMENTOS, DUAS CORES. AF_06/2014</v>
      </c>
      <c r="D6588" s="94" t="str">
        <f>Cartilha_GLOBAL!D6588</f>
        <v>M2</v>
      </c>
      <c r="E6588" s="105">
        <f>Cartilha_GLOBAL!$E6588</f>
        <v>22.7</v>
      </c>
      <c r="F6588" s="182">
        <f>Cartilha_GLOBAL!$F6588</f>
        <v>27.86</v>
      </c>
      <c r="G6588" s="108"/>
      <c r="H6588" s="107">
        <f t="shared" si="409"/>
        <v>0</v>
      </c>
      <c r="I6588" s="184">
        <f t="shared" si="410"/>
        <v>0</v>
      </c>
      <c r="J6588" s="142"/>
      <c r="K6588" s="146"/>
      <c r="L6588" s="7" t="str">
        <f t="shared" si="411"/>
        <v/>
      </c>
      <c r="M6588" s="7" t="str">
        <f t="shared" si="412"/>
        <v/>
      </c>
      <c r="N6588" s="7" t="str">
        <f>Cartilha_GLOBAL!N6588</f>
        <v/>
      </c>
      <c r="O6588" s="144"/>
      <c r="Q6588" s="151"/>
      <c r="R6588" s="152">
        <v>0</v>
      </c>
      <c r="T6588" s="153">
        <f>IF(Cartilha_GLOBAL!R6588=0,0,IF(Cartilha_GLOBAL!R6588&gt;0,"c","b"))</f>
        <v>0</v>
      </c>
    </row>
    <row r="6589" ht="22.5" hidden="1" spans="1:20">
      <c r="A6589" s="158">
        <f>Cartilha_GLOBAL!A6589</f>
        <v>88416</v>
      </c>
      <c r="B6589" s="100" t="str">
        <f>Cartilha_GLOBAL!B6589</f>
        <v>SINAPI</v>
      </c>
      <c r="C6589" s="104" t="str">
        <f>Cartilha_GLOBAL!C6589</f>
        <v>APLICAÇÃO MANUAL DE PINTURA COM TINTA TEXTURIZADA ACRÍLICA EM PANOS COM PRESENÇA DE VÃOS DE EDIFÍCIOS DE MÚLTIPLOS PAVIMENTOS, UMA COR. AF_06/2014</v>
      </c>
      <c r="D6589" s="94" t="str">
        <f>Cartilha_GLOBAL!D6589</f>
        <v>M2</v>
      </c>
      <c r="E6589" s="105">
        <f>Cartilha_GLOBAL!$E6589</f>
        <v>18.34</v>
      </c>
      <c r="F6589" s="182">
        <f>Cartilha_GLOBAL!$F6589</f>
        <v>22.51</v>
      </c>
      <c r="G6589" s="108"/>
      <c r="H6589" s="107">
        <f t="shared" si="409"/>
        <v>0</v>
      </c>
      <c r="I6589" s="184">
        <f t="shared" si="410"/>
        <v>0</v>
      </c>
      <c r="J6589" s="142"/>
      <c r="K6589" s="145"/>
      <c r="L6589" s="7" t="str">
        <f t="shared" si="411"/>
        <v/>
      </c>
      <c r="M6589" s="7" t="str">
        <f t="shared" si="412"/>
        <v/>
      </c>
      <c r="N6589" s="7" t="str">
        <f>Cartilha_GLOBAL!N6589</f>
        <v/>
      </c>
      <c r="O6589" s="144"/>
      <c r="Q6589" s="151"/>
      <c r="R6589" s="152">
        <v>0</v>
      </c>
      <c r="T6589" s="153">
        <f>IF(Cartilha_GLOBAL!R6589=0,0,IF(Cartilha_GLOBAL!R6589&gt;0,"c","b"))</f>
        <v>0</v>
      </c>
    </row>
    <row r="6590" ht="12.75" hidden="1" spans="1:20">
      <c r="A6590" s="154" t="str">
        <f>Cartilha_GLOBAL!A6590</f>
        <v>10.4.13</v>
      </c>
      <c r="B6590" s="100">
        <f>Cartilha_GLOBAL!B6590</f>
        <v>0</v>
      </c>
      <c r="C6590" s="161" t="str">
        <f>Cartilha_GLOBAL!C6590</f>
        <v>PINTURA EM TETOS</v>
      </c>
      <c r="D6590" s="94">
        <f>Cartilha_GLOBAL!D6590</f>
        <v>0</v>
      </c>
      <c r="E6590" s="105">
        <f>Cartilha_GLOBAL!$E6590</f>
        <v>0</v>
      </c>
      <c r="F6590" s="182">
        <f>Cartilha_GLOBAL!$F6590</f>
        <v>0</v>
      </c>
      <c r="G6590" s="187"/>
      <c r="H6590" s="187">
        <f t="shared" si="409"/>
        <v>0</v>
      </c>
      <c r="I6590" s="188">
        <f t="shared" si="410"/>
        <v>0</v>
      </c>
      <c r="J6590" s="142"/>
      <c r="K6590" s="145" t="str">
        <f>IF(SUM(I6591:I6591)&gt;0,"xx","")</f>
        <v/>
      </c>
      <c r="L6590" s="7" t="str">
        <f t="shared" si="411"/>
        <v/>
      </c>
      <c r="M6590" s="7" t="str">
        <f t="shared" si="412"/>
        <v/>
      </c>
      <c r="N6590" s="7" t="str">
        <f>Cartilha_GLOBAL!N6590</f>
        <v/>
      </c>
      <c r="O6590" s="144"/>
      <c r="Q6590" s="151"/>
      <c r="R6590" s="152">
        <v>0</v>
      </c>
      <c r="T6590" s="153">
        <f>IF(Cartilha_GLOBAL!R6590=0,0,IF(Cartilha_GLOBAL!R6590&gt;0,"c","b"))</f>
        <v>0</v>
      </c>
    </row>
    <row r="6591" ht="12.75" hidden="1" spans="1:20">
      <c r="A6591" s="158">
        <f>Cartilha_GLOBAL!A6591</f>
        <v>88488</v>
      </c>
      <c r="B6591" s="100" t="str">
        <f>Cartilha_GLOBAL!B6591</f>
        <v>SINAPI</v>
      </c>
      <c r="C6591" s="104" t="str">
        <f>Cartilha_GLOBAL!C6591</f>
        <v>APLICAÇÃO MANUAL DE PINTURA COM TINTA LÁTEX ACRÍLICA EM TETO, DUAS DEMÃOS. AF_06/2014</v>
      </c>
      <c r="D6591" s="94" t="str">
        <f>Cartilha_GLOBAL!D6591</f>
        <v>M2</v>
      </c>
      <c r="E6591" s="105">
        <f>Cartilha_GLOBAL!$E6591</f>
        <v>19.24</v>
      </c>
      <c r="F6591" s="182">
        <f>Cartilha_GLOBAL!$F6591</f>
        <v>23.62</v>
      </c>
      <c r="G6591" s="108"/>
      <c r="H6591" s="107">
        <f t="shared" si="409"/>
        <v>0</v>
      </c>
      <c r="I6591" s="184">
        <f t="shared" si="410"/>
        <v>0</v>
      </c>
      <c r="J6591" s="142"/>
      <c r="K6591" s="146"/>
      <c r="L6591" s="7" t="str">
        <f t="shared" si="411"/>
        <v/>
      </c>
      <c r="M6591" s="7" t="str">
        <f t="shared" si="412"/>
        <v/>
      </c>
      <c r="N6591" s="7" t="str">
        <f>Cartilha_GLOBAL!N6591</f>
        <v/>
      </c>
      <c r="O6591" s="144"/>
      <c r="Q6591" s="151"/>
      <c r="R6591" s="152">
        <v>0</v>
      </c>
      <c r="T6591" s="153">
        <f>IF(Cartilha_GLOBAL!R6591=0,0,IF(Cartilha_GLOBAL!R6591&gt;0,"c","b"))</f>
        <v>0</v>
      </c>
    </row>
    <row r="6592" ht="12.75" hidden="1" spans="1:20">
      <c r="A6592" s="154" t="str">
        <f>Cartilha_GLOBAL!A6592</f>
        <v>10.4.14</v>
      </c>
      <c r="B6592" s="100">
        <f>Cartilha_GLOBAL!B6592</f>
        <v>0</v>
      </c>
      <c r="C6592" s="161" t="str">
        <f>Cartilha_GLOBAL!C6592</f>
        <v>PINTURA EM MOLDURAS</v>
      </c>
      <c r="D6592" s="94">
        <f>Cartilha_GLOBAL!D6592</f>
        <v>0</v>
      </c>
      <c r="E6592" s="105">
        <f>Cartilha_GLOBAL!$E6592</f>
        <v>0</v>
      </c>
      <c r="F6592" s="182">
        <f>Cartilha_GLOBAL!$F6592</f>
        <v>0</v>
      </c>
      <c r="G6592" s="187"/>
      <c r="H6592" s="187">
        <f t="shared" si="409"/>
        <v>0</v>
      </c>
      <c r="I6592" s="188">
        <f t="shared" si="410"/>
        <v>0</v>
      </c>
      <c r="J6592" s="142"/>
      <c r="K6592" s="145" t="str">
        <f>IF(SUM(I6593:I6593)&gt;0,"xx","")</f>
        <v/>
      </c>
      <c r="L6592" s="7" t="str">
        <f t="shared" si="411"/>
        <v/>
      </c>
      <c r="M6592" s="7" t="str">
        <f t="shared" si="412"/>
        <v/>
      </c>
      <c r="N6592" s="7" t="str">
        <f>Cartilha_GLOBAL!N6592</f>
        <v/>
      </c>
      <c r="O6592" s="144"/>
      <c r="Q6592" s="151"/>
      <c r="R6592" s="152">
        <v>0</v>
      </c>
      <c r="T6592" s="153">
        <f>IF(Cartilha_GLOBAL!R6592=0,0,IF(Cartilha_GLOBAL!R6592&gt;0,"c","b"))</f>
        <v>0</v>
      </c>
    </row>
    <row r="6593" ht="22.5" hidden="1" spans="1:20">
      <c r="A6593" s="158">
        <f>Cartilha_GLOBAL!A6593</f>
        <v>88432</v>
      </c>
      <c r="B6593" s="100" t="str">
        <f>Cartilha_GLOBAL!B6593</f>
        <v>SINAPI</v>
      </c>
      <c r="C6593" s="104" t="str">
        <f>Cartilha_GLOBAL!C6593</f>
        <v>APLICAÇÃO MANUAL DE PINTURA COM TINTA TEXTURIZADA ACRÍLICA EM MOLDURAS DE EPS, PRÉ-FABRICADOS, OU OUTROS. AF_06/2014</v>
      </c>
      <c r="D6593" s="94" t="str">
        <f>Cartilha_GLOBAL!D6593</f>
        <v>M2</v>
      </c>
      <c r="E6593" s="105">
        <f>Cartilha_GLOBAL!$E6593</f>
        <v>19.9</v>
      </c>
      <c r="F6593" s="182">
        <f>Cartilha_GLOBAL!$F6593</f>
        <v>24.43</v>
      </c>
      <c r="G6593" s="108"/>
      <c r="H6593" s="107">
        <f t="shared" si="409"/>
        <v>0</v>
      </c>
      <c r="I6593" s="184">
        <f t="shared" si="410"/>
        <v>0</v>
      </c>
      <c r="J6593" s="142"/>
      <c r="K6593" s="146"/>
      <c r="L6593" s="7" t="str">
        <f t="shared" si="411"/>
        <v/>
      </c>
      <c r="M6593" s="7" t="str">
        <f t="shared" si="412"/>
        <v/>
      </c>
      <c r="N6593" s="7" t="str">
        <f>Cartilha_GLOBAL!N6593</f>
        <v/>
      </c>
      <c r="O6593" s="144"/>
      <c r="Q6593" s="151"/>
      <c r="R6593" s="152">
        <v>0</v>
      </c>
      <c r="T6593" s="153">
        <f>IF(Cartilha_GLOBAL!R6593=0,0,IF(Cartilha_GLOBAL!R6593&gt;0,"c","b"))</f>
        <v>0</v>
      </c>
    </row>
    <row r="6594" ht="12.75" hidden="1" spans="1:20">
      <c r="A6594" s="154" t="str">
        <f>Cartilha_GLOBAL!A6594</f>
        <v>10.4.15</v>
      </c>
      <c r="B6594" s="100">
        <f>Cartilha_GLOBAL!B6594</f>
        <v>0</v>
      </c>
      <c r="C6594" s="161" t="str">
        <f>Cartilha_GLOBAL!C6594</f>
        <v>PINTURA EM TELHAS</v>
      </c>
      <c r="D6594" s="94">
        <f>Cartilha_GLOBAL!D6594</f>
        <v>0</v>
      </c>
      <c r="E6594" s="105">
        <f>Cartilha_GLOBAL!$E6594</f>
        <v>0</v>
      </c>
      <c r="F6594" s="182">
        <f>Cartilha_GLOBAL!$F6594</f>
        <v>0</v>
      </c>
      <c r="G6594" s="187"/>
      <c r="H6594" s="187">
        <f t="shared" si="409"/>
        <v>0</v>
      </c>
      <c r="I6594" s="188">
        <f t="shared" si="410"/>
        <v>0</v>
      </c>
      <c r="J6594" s="142"/>
      <c r="K6594" s="145" t="str">
        <f>IF(SUM(I6594:I6594)&gt;0,"xx","")</f>
        <v/>
      </c>
      <c r="L6594" s="7" t="str">
        <f t="shared" si="411"/>
        <v/>
      </c>
      <c r="M6594" s="7" t="str">
        <f t="shared" si="412"/>
        <v/>
      </c>
      <c r="N6594" s="7" t="str">
        <f>Cartilha_GLOBAL!N6594</f>
        <v/>
      </c>
      <c r="O6594" s="144"/>
      <c r="Q6594" s="151"/>
      <c r="R6594" s="152">
        <v>0</v>
      </c>
      <c r="T6594" s="153">
        <f>IF(Cartilha_GLOBAL!R6594=0,0,IF(Cartilha_GLOBAL!R6594&gt;0,"c","b"))</f>
        <v>0</v>
      </c>
    </row>
    <row r="6595" ht="12.75" spans="1:20">
      <c r="A6595" s="154" t="str">
        <f>Cartilha_GLOBAL!A6595</f>
        <v>10.4.16</v>
      </c>
      <c r="B6595" s="100">
        <f>Cartilha_GLOBAL!B6595</f>
        <v>0</v>
      </c>
      <c r="C6595" s="161" t="str">
        <f>Cartilha_GLOBAL!C6595</f>
        <v>PINTURA EM PISO</v>
      </c>
      <c r="D6595" s="94">
        <f>Cartilha_GLOBAL!D6595</f>
        <v>0</v>
      </c>
      <c r="E6595" s="105">
        <f>Cartilha_GLOBAL!$E6595</f>
        <v>0</v>
      </c>
      <c r="F6595" s="182">
        <f>Cartilha_GLOBAL!$F6595</f>
        <v>0</v>
      </c>
      <c r="G6595" s="187"/>
      <c r="H6595" s="187">
        <f t="shared" si="409"/>
        <v>0</v>
      </c>
      <c r="I6595" s="188">
        <f t="shared" si="410"/>
        <v>0</v>
      </c>
      <c r="J6595" s="142"/>
      <c r="K6595" s="145" t="str">
        <f>IF(SUM(I6596:I6599)&gt;0,"xx","")</f>
        <v>xx</v>
      </c>
      <c r="L6595" s="7" t="str">
        <f t="shared" si="411"/>
        <v>x</v>
      </c>
      <c r="M6595" s="7" t="str">
        <f t="shared" si="412"/>
        <v>x</v>
      </c>
      <c r="N6595" s="7" t="str">
        <f>Cartilha_GLOBAL!N6595</f>
        <v>x</v>
      </c>
      <c r="O6595" s="144"/>
      <c r="Q6595" s="151"/>
      <c r="R6595" s="152"/>
      <c r="T6595" s="153">
        <f>IF(Cartilha_GLOBAL!R6595=0,0,IF(Cartilha_GLOBAL!R6595&gt;0,"c","b"))</f>
        <v>0</v>
      </c>
    </row>
    <row r="6596" ht="12.75" hidden="1" spans="1:20">
      <c r="A6596" s="158">
        <f>Cartilha_GLOBAL!A6596</f>
        <v>102489</v>
      </c>
      <c r="B6596" s="100" t="str">
        <f>Cartilha_GLOBAL!B6596</f>
        <v>SINAPI</v>
      </c>
      <c r="C6596" s="104" t="str">
        <f>Cartilha_GLOBAL!C6596</f>
        <v>PINTURA HIDROFUGANTE COM SILICONE, APLICAÇÃO MANUAL, 2 DEMÃOS. AF_05/2021</v>
      </c>
      <c r="D6596" s="94" t="str">
        <f>Cartilha_GLOBAL!D6596</f>
        <v>M2</v>
      </c>
      <c r="E6596" s="105">
        <f>Cartilha_GLOBAL!$E6596</f>
        <v>29.57</v>
      </c>
      <c r="F6596" s="182">
        <f>Cartilha_GLOBAL!$F6596</f>
        <v>36.29</v>
      </c>
      <c r="G6596" s="108"/>
      <c r="H6596" s="107">
        <f t="shared" si="409"/>
        <v>0</v>
      </c>
      <c r="I6596" s="184">
        <f t="shared" si="410"/>
        <v>0</v>
      </c>
      <c r="J6596" s="142"/>
      <c r="K6596" s="146"/>
      <c r="L6596" s="7" t="str">
        <f t="shared" si="411"/>
        <v/>
      </c>
      <c r="M6596" s="7" t="str">
        <f t="shared" si="412"/>
        <v/>
      </c>
      <c r="N6596" s="7" t="str">
        <f>Cartilha_GLOBAL!N6596</f>
        <v/>
      </c>
      <c r="O6596" s="144"/>
      <c r="Q6596" s="151"/>
      <c r="R6596" s="152">
        <v>0</v>
      </c>
      <c r="T6596" s="153">
        <f>IF(Cartilha_GLOBAL!R6596=0,0,IF(Cartilha_GLOBAL!R6596&gt;0,"c","b"))</f>
        <v>0</v>
      </c>
    </row>
    <row r="6597" ht="22.5" spans="1:20">
      <c r="A6597" s="158">
        <f>Cartilha_GLOBAL!A6597</f>
        <v>102491</v>
      </c>
      <c r="B6597" s="100" t="str">
        <f>Cartilha_GLOBAL!B6597</f>
        <v>SINAPI</v>
      </c>
      <c r="C6597" s="104" t="str">
        <f>Cartilha_GLOBAL!C6597</f>
        <v>PINTURA DE PISO COM TINTA ACRÍLICA, APLICAÇÃO MANUAL, 2 DEMÃOS, INCLUSO FUNDO PREPARADOR. AF_05/2021</v>
      </c>
      <c r="D6597" s="94" t="str">
        <f>Cartilha_GLOBAL!D6597</f>
        <v>M2</v>
      </c>
      <c r="E6597" s="105">
        <f>Cartilha_GLOBAL!$E6597</f>
        <v>21.47</v>
      </c>
      <c r="F6597" s="182">
        <f>Cartilha_GLOBAL!$F6597</f>
        <v>26.35</v>
      </c>
      <c r="G6597" s="108">
        <v>32.02</v>
      </c>
      <c r="H6597" s="107">
        <f t="shared" si="409"/>
        <v>26.35</v>
      </c>
      <c r="I6597" s="184">
        <f t="shared" si="410"/>
        <v>843.73</v>
      </c>
      <c r="J6597" s="142"/>
      <c r="K6597" s="146"/>
      <c r="L6597" s="7" t="str">
        <f t="shared" si="411"/>
        <v>x</v>
      </c>
      <c r="M6597" s="7" t="str">
        <f t="shared" si="412"/>
        <v>x</v>
      </c>
      <c r="N6597" s="7" t="str">
        <f>Cartilha_GLOBAL!N6597</f>
        <v>x</v>
      </c>
      <c r="O6597" s="144"/>
      <c r="Q6597" s="151"/>
      <c r="R6597" s="152"/>
      <c r="T6597" s="153">
        <f>IF(Cartilha_GLOBAL!R6597=0,0,IF(Cartilha_GLOBAL!R6597&gt;0,"c","b"))</f>
        <v>0</v>
      </c>
    </row>
    <row r="6598" ht="22.5" hidden="1" spans="1:20">
      <c r="A6598" s="158">
        <f>Cartilha_GLOBAL!A6598</f>
        <v>102492</v>
      </c>
      <c r="B6598" s="100" t="str">
        <f>Cartilha_GLOBAL!B6598</f>
        <v>SINAPI</v>
      </c>
      <c r="C6598" s="104" t="str">
        <f>Cartilha_GLOBAL!C6598</f>
        <v>PINTURA DE PISO COM TINTA ACRÍLICA, APLICAÇÃO MANUAL, 3 DEMÃOS, INCLUSO FUNDO PREPARADOR. AF_05/2021</v>
      </c>
      <c r="D6598" s="94" t="str">
        <f>Cartilha_GLOBAL!D6598</f>
        <v>M2</v>
      </c>
      <c r="E6598" s="105">
        <f>Cartilha_GLOBAL!$E6598</f>
        <v>27.35</v>
      </c>
      <c r="F6598" s="182">
        <f>Cartilha_GLOBAL!$F6598</f>
        <v>33.57</v>
      </c>
      <c r="G6598" s="108"/>
      <c r="H6598" s="107">
        <f t="shared" si="409"/>
        <v>0</v>
      </c>
      <c r="I6598" s="184">
        <f t="shared" si="410"/>
        <v>0</v>
      </c>
      <c r="J6598" s="142"/>
      <c r="K6598" s="146"/>
      <c r="L6598" s="7" t="str">
        <f t="shared" si="411"/>
        <v/>
      </c>
      <c r="M6598" s="7" t="str">
        <f t="shared" si="412"/>
        <v/>
      </c>
      <c r="N6598" s="7" t="str">
        <f>Cartilha_GLOBAL!N6598</f>
        <v/>
      </c>
      <c r="O6598" s="144"/>
      <c r="Q6598" s="151"/>
      <c r="R6598" s="152">
        <v>0</v>
      </c>
      <c r="T6598" s="153">
        <f>IF(Cartilha_GLOBAL!R6598=0,0,IF(Cartilha_GLOBAL!R6598&gt;0,"c","b"))</f>
        <v>0</v>
      </c>
    </row>
    <row r="6599" ht="12.75" hidden="1" spans="1:20">
      <c r="A6599" s="158">
        <f>Cartilha_GLOBAL!A6599</f>
        <v>102494</v>
      </c>
      <c r="B6599" s="100" t="str">
        <f>Cartilha_GLOBAL!B6599</f>
        <v>SINAPI</v>
      </c>
      <c r="C6599" s="104" t="str">
        <f>Cartilha_GLOBAL!C6599</f>
        <v>PINTURA DE PISO COM TINTA EPÓXI, APLICAÇÃO MANUAL, 2 DEMÃOS, INCLUSO PRIMER EPÓXI. AF_05/2021</v>
      </c>
      <c r="D6599" s="94" t="str">
        <f>Cartilha_GLOBAL!D6599</f>
        <v>M2</v>
      </c>
      <c r="E6599" s="105">
        <f>Cartilha_GLOBAL!$E6599</f>
        <v>61.16</v>
      </c>
      <c r="F6599" s="182">
        <f>Cartilha_GLOBAL!$F6599</f>
        <v>75.07</v>
      </c>
      <c r="G6599" s="108"/>
      <c r="H6599" s="107">
        <f t="shared" si="409"/>
        <v>0</v>
      </c>
      <c r="I6599" s="184">
        <f t="shared" si="410"/>
        <v>0</v>
      </c>
      <c r="J6599" s="142"/>
      <c r="K6599" s="146"/>
      <c r="L6599" s="7" t="str">
        <f t="shared" si="411"/>
        <v/>
      </c>
      <c r="M6599" s="7" t="str">
        <f t="shared" si="412"/>
        <v/>
      </c>
      <c r="N6599" s="7" t="str">
        <f>Cartilha_GLOBAL!N6599</f>
        <v/>
      </c>
      <c r="O6599" s="144"/>
      <c r="Q6599" s="151"/>
      <c r="R6599" s="152">
        <v>0</v>
      </c>
      <c r="T6599" s="153">
        <f>IF(Cartilha_GLOBAL!R6599=0,0,IF(Cartilha_GLOBAL!R6599&gt;0,"c","b"))</f>
        <v>0</v>
      </c>
    </row>
    <row r="6600" ht="12.75" hidden="1" spans="1:20">
      <c r="A6600" s="154" t="str">
        <f>Cartilha_GLOBAL!A6600</f>
        <v>10.5</v>
      </c>
      <c r="B6600" s="100">
        <f>Cartilha_GLOBAL!B6600</f>
        <v>0</v>
      </c>
      <c r="C6600" s="161" t="str">
        <f>Cartilha_GLOBAL!C6600</f>
        <v>MADEIRAS E LAMINADOS</v>
      </c>
      <c r="D6600" s="94">
        <f>Cartilha_GLOBAL!D6600</f>
        <v>0</v>
      </c>
      <c r="E6600" s="105">
        <f>Cartilha_GLOBAL!$E6600</f>
        <v>0</v>
      </c>
      <c r="F6600" s="182">
        <f>Cartilha_GLOBAL!$F6600</f>
        <v>0</v>
      </c>
      <c r="G6600" s="187"/>
      <c r="H6600" s="187">
        <f t="shared" si="409"/>
        <v>0</v>
      </c>
      <c r="I6600" s="188">
        <f t="shared" si="410"/>
        <v>0</v>
      </c>
      <c r="J6600" s="142"/>
      <c r="K6600" s="145" t="str">
        <f>IF(SUM(I6600:I6600)&gt;0,"xx","")</f>
        <v/>
      </c>
      <c r="L6600" s="7" t="str">
        <f t="shared" si="411"/>
        <v/>
      </c>
      <c r="M6600" s="7" t="str">
        <f t="shared" si="412"/>
        <v/>
      </c>
      <c r="N6600" s="7" t="str">
        <f>Cartilha_GLOBAL!N6600</f>
        <v/>
      </c>
      <c r="O6600" s="144"/>
      <c r="Q6600" s="151"/>
      <c r="R6600" s="152">
        <v>0</v>
      </c>
      <c r="T6600" s="153">
        <f>IF(Cartilha_GLOBAL!R6600=0,0,IF(Cartilha_GLOBAL!R6600&gt;0,"c","b"))</f>
        <v>0</v>
      </c>
    </row>
    <row r="6601" ht="12.75" hidden="1" spans="1:20">
      <c r="A6601" s="154" t="str">
        <f>Cartilha_GLOBAL!A6601</f>
        <v>10.6</v>
      </c>
      <c r="B6601" s="100">
        <f>Cartilha_GLOBAL!B6601</f>
        <v>0</v>
      </c>
      <c r="C6601" s="161" t="str">
        <f>Cartilha_GLOBAL!C6601</f>
        <v>ARGAMASSAS</v>
      </c>
      <c r="D6601" s="94">
        <f>Cartilha_GLOBAL!D6601</f>
        <v>0</v>
      </c>
      <c r="E6601" s="105">
        <f>Cartilha_GLOBAL!$E6601</f>
        <v>0</v>
      </c>
      <c r="F6601" s="182">
        <f>Cartilha_GLOBAL!$F6601</f>
        <v>0</v>
      </c>
      <c r="G6601" s="187"/>
      <c r="H6601" s="187">
        <f t="shared" si="409"/>
        <v>0</v>
      </c>
      <c r="I6601" s="188">
        <f t="shared" si="410"/>
        <v>0</v>
      </c>
      <c r="J6601" s="142"/>
      <c r="K6601" s="145" t="str">
        <f>IF(SUM(I6601:I6601)&gt;0,"xx","")</f>
        <v/>
      </c>
      <c r="L6601" s="7" t="str">
        <f t="shared" si="411"/>
        <v/>
      </c>
      <c r="M6601" s="7" t="str">
        <f t="shared" si="412"/>
        <v/>
      </c>
      <c r="N6601" s="7" t="str">
        <f>Cartilha_GLOBAL!N6601</f>
        <v/>
      </c>
      <c r="O6601" s="144"/>
      <c r="Q6601" s="151"/>
      <c r="R6601" s="152">
        <v>0</v>
      </c>
      <c r="T6601" s="153">
        <f>IF(Cartilha_GLOBAL!R6601=0,0,IF(Cartilha_GLOBAL!R6601&gt;0,"c","b"))</f>
        <v>0</v>
      </c>
    </row>
    <row r="6602" ht="12.75" hidden="1" spans="1:20">
      <c r="A6602" s="154" t="str">
        <f>Cartilha_GLOBAL!A6602</f>
        <v>10.6.1</v>
      </c>
      <c r="B6602" s="100">
        <f>Cartilha_GLOBAL!B6602</f>
        <v>0</v>
      </c>
      <c r="C6602" s="161" t="str">
        <f>Cartilha_GLOBAL!C6602</f>
        <v>À BASE DE GESSO</v>
      </c>
      <c r="D6602" s="94">
        <f>Cartilha_GLOBAL!D6602</f>
        <v>0</v>
      </c>
      <c r="E6602" s="105">
        <f>Cartilha_GLOBAL!$E6602</f>
        <v>0</v>
      </c>
      <c r="F6602" s="182">
        <f>Cartilha_GLOBAL!$F6602</f>
        <v>0</v>
      </c>
      <c r="G6602" s="187"/>
      <c r="H6602" s="187">
        <f t="shared" si="409"/>
        <v>0</v>
      </c>
      <c r="I6602" s="188">
        <f t="shared" si="410"/>
        <v>0</v>
      </c>
      <c r="J6602" s="142"/>
      <c r="K6602" s="145" t="str">
        <f>IF(SUM(I6603:I6603)&gt;0,"xx","")</f>
        <v/>
      </c>
      <c r="L6602" s="7" t="str">
        <f t="shared" si="411"/>
        <v/>
      </c>
      <c r="M6602" s="7" t="str">
        <f t="shared" si="412"/>
        <v/>
      </c>
      <c r="N6602" s="7" t="str">
        <f>Cartilha_GLOBAL!N6602</f>
        <v/>
      </c>
      <c r="O6602" s="144"/>
      <c r="Q6602" s="151"/>
      <c r="R6602" s="152">
        <v>0</v>
      </c>
      <c r="T6602" s="153">
        <f>IF(Cartilha_GLOBAL!R6602=0,0,IF(Cartilha_GLOBAL!R6602&gt;0,"c","b"))</f>
        <v>0</v>
      </c>
    </row>
    <row r="6603" ht="12.75" hidden="1" spans="1:20">
      <c r="A6603" s="158">
        <f>Cartilha_GLOBAL!A6603</f>
        <v>87410</v>
      </c>
      <c r="B6603" s="100" t="str">
        <f>Cartilha_GLOBAL!B6603</f>
        <v>SINAPI</v>
      </c>
      <c r="C6603" s="104" t="str">
        <f>Cartilha_GLOBAL!C6603</f>
        <v>ARGAMASSA À BASE DE GESSO, MISTURA E PROJEÇÃO DE 1,5 M³/H DE ARGAMASSA. AF_08/2019</v>
      </c>
      <c r="D6603" s="94" t="str">
        <f>Cartilha_GLOBAL!D6603</f>
        <v>M3</v>
      </c>
      <c r="E6603" s="105">
        <f>Cartilha_GLOBAL!$E6603</f>
        <v>839.64</v>
      </c>
      <c r="F6603" s="182">
        <f>Cartilha_GLOBAL!$F6603</f>
        <v>1030.57</v>
      </c>
      <c r="G6603" s="108"/>
      <c r="H6603" s="107">
        <f t="shared" si="409"/>
        <v>0</v>
      </c>
      <c r="I6603" s="184">
        <f t="shared" si="410"/>
        <v>0</v>
      </c>
      <c r="J6603" s="142"/>
      <c r="K6603" s="146"/>
      <c r="L6603" s="7" t="str">
        <f t="shared" si="411"/>
        <v/>
      </c>
      <c r="M6603" s="7" t="str">
        <f t="shared" si="412"/>
        <v/>
      </c>
      <c r="N6603" s="7" t="str">
        <f>Cartilha_GLOBAL!N6603</f>
        <v/>
      </c>
      <c r="O6603" s="144"/>
      <c r="Q6603" s="151"/>
      <c r="R6603" s="152">
        <v>0</v>
      </c>
      <c r="T6603" s="153">
        <f>IF(Cartilha_GLOBAL!R6603=0,0,IF(Cartilha_GLOBAL!R6603&gt;0,"c","b"))</f>
        <v>0</v>
      </c>
    </row>
    <row r="6604" ht="12.75" hidden="1" spans="1:20">
      <c r="A6604" s="154" t="str">
        <f>Cartilha_GLOBAL!A6604</f>
        <v>10.6.2</v>
      </c>
      <c r="B6604" s="100">
        <f>Cartilha_GLOBAL!B6604</f>
        <v>0</v>
      </c>
      <c r="C6604" s="161" t="str">
        <f>Cartilha_GLOBAL!C6604</f>
        <v>MONOCAMADAS</v>
      </c>
      <c r="D6604" s="192">
        <f>Cartilha_GLOBAL!D6604</f>
        <v>0</v>
      </c>
      <c r="E6604" s="105">
        <f>Cartilha_GLOBAL!$E6604</f>
        <v>0</v>
      </c>
      <c r="F6604" s="168">
        <f>Cartilha_GLOBAL!$F6604</f>
        <v>0</v>
      </c>
      <c r="G6604" s="187"/>
      <c r="H6604" s="187">
        <f t="shared" si="409"/>
        <v>0</v>
      </c>
      <c r="I6604" s="188">
        <f t="shared" si="410"/>
        <v>0</v>
      </c>
      <c r="J6604" s="142"/>
      <c r="K6604" s="145" t="str">
        <f>IF(SUM(I6605:I6609)&gt;0,"xx","")</f>
        <v/>
      </c>
      <c r="L6604" s="7" t="str">
        <f t="shared" si="411"/>
        <v/>
      </c>
      <c r="M6604" s="7" t="str">
        <f t="shared" si="412"/>
        <v/>
      </c>
      <c r="N6604" s="7" t="str">
        <f>Cartilha_GLOBAL!N6604</f>
        <v/>
      </c>
      <c r="O6604" s="144"/>
      <c r="Q6604" s="151"/>
      <c r="R6604" s="152">
        <v>0</v>
      </c>
      <c r="T6604" s="153">
        <f>IF(Cartilha_GLOBAL!R6604=0,0,IF(Cartilha_GLOBAL!R6604&gt;0,"c","b"))</f>
        <v>0</v>
      </c>
    </row>
    <row r="6605" ht="22.5" hidden="1" spans="1:20">
      <c r="A6605" s="158">
        <f>Cartilha_GLOBAL!A6605</f>
        <v>87388</v>
      </c>
      <c r="B6605" s="100" t="str">
        <f>Cartilha_GLOBAL!B6605</f>
        <v>SINAPI</v>
      </c>
      <c r="C6605" s="104" t="str">
        <f>Cartilha_GLOBAL!C6605</f>
        <v>ARGAMASSA PARA REVESTIMENTO DECORATIVO MONOCAMADA (MONOCAPA), PREPARO COM MISTURADOR DE EIXO HORIZONTAL DE 160 KG. AF_08/2019</v>
      </c>
      <c r="D6605" s="94" t="str">
        <f>Cartilha_GLOBAL!D6605</f>
        <v>M3</v>
      </c>
      <c r="E6605" s="105">
        <f>Cartilha_GLOBAL!$E6605</f>
        <v>4338.31</v>
      </c>
      <c r="F6605" s="182">
        <f>Cartilha_GLOBAL!$F6605</f>
        <v>5324.84</v>
      </c>
      <c r="G6605" s="108"/>
      <c r="H6605" s="107">
        <f t="shared" si="409"/>
        <v>0</v>
      </c>
      <c r="I6605" s="184">
        <f t="shared" si="410"/>
        <v>0</v>
      </c>
      <c r="J6605" s="142"/>
      <c r="K6605" s="146"/>
      <c r="L6605" s="7" t="str">
        <f t="shared" si="411"/>
        <v/>
      </c>
      <c r="M6605" s="7" t="str">
        <f t="shared" si="412"/>
        <v/>
      </c>
      <c r="N6605" s="7" t="str">
        <f>Cartilha_GLOBAL!N6605</f>
        <v/>
      </c>
      <c r="O6605" s="144"/>
      <c r="Q6605" s="151"/>
      <c r="R6605" s="152">
        <v>0</v>
      </c>
      <c r="T6605" s="153">
        <f>IF(Cartilha_GLOBAL!R6605=0,0,IF(Cartilha_GLOBAL!R6605&gt;0,"c","b"))</f>
        <v>0</v>
      </c>
    </row>
    <row r="6606" ht="22.5" hidden="1" spans="1:20">
      <c r="A6606" s="158">
        <f>Cartilha_GLOBAL!A6606</f>
        <v>87389</v>
      </c>
      <c r="B6606" s="100" t="str">
        <f>Cartilha_GLOBAL!B6606</f>
        <v>SINAPI</v>
      </c>
      <c r="C6606" s="104" t="str">
        <f>Cartilha_GLOBAL!C6606</f>
        <v>ARGAMASSA PARA REVESTIMENTO DECORATIVO MONOCAMADA (MONOCAPA), PREPARO COM MISTURADOR DE EIXO HORIZONTAL DE 300 KG. AF_08/2019</v>
      </c>
      <c r="D6606" s="94" t="str">
        <f>Cartilha_GLOBAL!D6606</f>
        <v>M3</v>
      </c>
      <c r="E6606" s="105">
        <f>Cartilha_GLOBAL!$E6606</f>
        <v>4348.42</v>
      </c>
      <c r="F6606" s="182">
        <f>Cartilha_GLOBAL!$F6606</f>
        <v>5337.25</v>
      </c>
      <c r="G6606" s="108"/>
      <c r="H6606" s="107">
        <f t="shared" si="409"/>
        <v>0</v>
      </c>
      <c r="I6606" s="184">
        <f t="shared" si="410"/>
        <v>0</v>
      </c>
      <c r="J6606" s="142"/>
      <c r="K6606" s="146"/>
      <c r="L6606" s="7" t="str">
        <f t="shared" si="411"/>
        <v/>
      </c>
      <c r="M6606" s="7" t="str">
        <f t="shared" si="412"/>
        <v/>
      </c>
      <c r="N6606" s="7" t="str">
        <f>Cartilha_GLOBAL!N6606</f>
        <v/>
      </c>
      <c r="O6606" s="144"/>
      <c r="Q6606" s="151"/>
      <c r="R6606" s="152">
        <v>0</v>
      </c>
      <c r="T6606" s="153">
        <f>IF(Cartilha_GLOBAL!R6606=0,0,IF(Cartilha_GLOBAL!R6606&gt;0,"c","b"))</f>
        <v>0</v>
      </c>
    </row>
    <row r="6607" ht="22.5" hidden="1" spans="1:20">
      <c r="A6607" s="158">
        <f>Cartilha_GLOBAL!A6607</f>
        <v>87390</v>
      </c>
      <c r="B6607" s="100" t="str">
        <f>Cartilha_GLOBAL!B6607</f>
        <v>SINAPI</v>
      </c>
      <c r="C6607" s="104" t="str">
        <f>Cartilha_GLOBAL!C6607</f>
        <v>ARGAMASSA PARA REVESTIMENTO DECORATIVO MONOCAMADA (MONOCAPA), PREPARO COM MISTURADOR DE EIXO HORIZONTAL DE 600 KG. AF_08/2019</v>
      </c>
      <c r="D6607" s="94" t="str">
        <f>Cartilha_GLOBAL!D6607</f>
        <v>M3</v>
      </c>
      <c r="E6607" s="105">
        <f>Cartilha_GLOBAL!$E6607</f>
        <v>4365.86</v>
      </c>
      <c r="F6607" s="182">
        <f>Cartilha_GLOBAL!$F6607</f>
        <v>5358.66</v>
      </c>
      <c r="G6607" s="108"/>
      <c r="H6607" s="107">
        <f t="shared" si="409"/>
        <v>0</v>
      </c>
      <c r="I6607" s="184">
        <f t="shared" si="410"/>
        <v>0</v>
      </c>
      <c r="J6607" s="142"/>
      <c r="K6607" s="146"/>
      <c r="L6607" s="7" t="str">
        <f t="shared" si="411"/>
        <v/>
      </c>
      <c r="M6607" s="7" t="str">
        <f t="shared" si="412"/>
        <v/>
      </c>
      <c r="N6607" s="7" t="str">
        <f>Cartilha_GLOBAL!N6607</f>
        <v/>
      </c>
      <c r="O6607" s="144"/>
      <c r="Q6607" s="151"/>
      <c r="R6607" s="152">
        <v>0</v>
      </c>
      <c r="T6607" s="153">
        <f>IF(Cartilha_GLOBAL!R6607=0,0,IF(Cartilha_GLOBAL!R6607&gt;0,"c","b"))</f>
        <v>0</v>
      </c>
    </row>
    <row r="6608" ht="22.5" hidden="1" spans="1:20">
      <c r="A6608" s="158">
        <f>Cartilha_GLOBAL!A6608</f>
        <v>87404</v>
      </c>
      <c r="B6608" s="100" t="str">
        <f>Cartilha_GLOBAL!B6608</f>
        <v>SINAPI</v>
      </c>
      <c r="C6608" s="104" t="str">
        <f>Cartilha_GLOBAL!C6608</f>
        <v>ARGAMASSA PARA REVESTIMENTO DECORATIVO MONOCAMADA (MONOCAPA), MISTURA E PROJEÇÃO DE 1,5 M3/H DE ARGAMASSA. AF_08/2019</v>
      </c>
      <c r="D6608" s="94" t="str">
        <f>Cartilha_GLOBAL!D6608</f>
        <v>M3</v>
      </c>
      <c r="E6608" s="105">
        <f>Cartilha_GLOBAL!$E6608</f>
        <v>4519.38</v>
      </c>
      <c r="F6608" s="182">
        <f>Cartilha_GLOBAL!$F6608</f>
        <v>5547.09</v>
      </c>
      <c r="G6608" s="108"/>
      <c r="H6608" s="107">
        <f t="shared" si="409"/>
        <v>0</v>
      </c>
      <c r="I6608" s="184">
        <f t="shared" si="410"/>
        <v>0</v>
      </c>
      <c r="J6608" s="142"/>
      <c r="K6608" s="146"/>
      <c r="L6608" s="7" t="str">
        <f t="shared" si="411"/>
        <v/>
      </c>
      <c r="M6608" s="7" t="str">
        <f t="shared" si="412"/>
        <v/>
      </c>
      <c r="N6608" s="7" t="str">
        <f>Cartilha_GLOBAL!N6608</f>
        <v/>
      </c>
      <c r="O6608" s="144"/>
      <c r="Q6608" s="151"/>
      <c r="R6608" s="152">
        <v>0</v>
      </c>
      <c r="T6608" s="153">
        <f>IF(Cartilha_GLOBAL!R6608=0,0,IF(Cartilha_GLOBAL!R6608&gt;0,"c","b"))</f>
        <v>0</v>
      </c>
    </row>
    <row r="6609" ht="22.5" hidden="1" spans="1:20">
      <c r="A6609" s="158">
        <f>Cartilha_GLOBAL!A6609</f>
        <v>87405</v>
      </c>
      <c r="B6609" s="100" t="str">
        <f>Cartilha_GLOBAL!B6609</f>
        <v>SINAPI</v>
      </c>
      <c r="C6609" s="104" t="str">
        <f>Cartilha_GLOBAL!C6609</f>
        <v>ARGAMASSA PARA REVESTIMENTO DECORATIVO MONOCAMADA (MONOCAPA), MISTURA E PROJEÇÃO DE 2 M3/H DE ARGAMASSA. AF_06/2014</v>
      </c>
      <c r="D6609" s="94" t="str">
        <f>Cartilha_GLOBAL!D6609</f>
        <v>M3</v>
      </c>
      <c r="E6609" s="105">
        <f>Cartilha_GLOBAL!$E6609</f>
        <v>4520.04</v>
      </c>
      <c r="F6609" s="182">
        <f>Cartilha_GLOBAL!$F6609</f>
        <v>5547.9</v>
      </c>
      <c r="G6609" s="108"/>
      <c r="H6609" s="107">
        <f t="shared" si="409"/>
        <v>0</v>
      </c>
      <c r="I6609" s="184">
        <f t="shared" si="410"/>
        <v>0</v>
      </c>
      <c r="J6609" s="142"/>
      <c r="K6609" s="146"/>
      <c r="L6609" s="7" t="str">
        <f t="shared" si="411"/>
        <v/>
      </c>
      <c r="M6609" s="7" t="str">
        <f t="shared" si="412"/>
        <v/>
      </c>
      <c r="N6609" s="7" t="str">
        <f>Cartilha_GLOBAL!N6609</f>
        <v/>
      </c>
      <c r="O6609" s="144"/>
      <c r="Q6609" s="151"/>
      <c r="R6609" s="152">
        <v>0</v>
      </c>
      <c r="T6609" s="153">
        <f>IF(Cartilha_GLOBAL!R6609=0,0,IF(Cartilha_GLOBAL!R6609&gt;0,"c","b"))</f>
        <v>0</v>
      </c>
    </row>
    <row r="6610" ht="12.75" hidden="1" spans="1:20">
      <c r="A6610" s="154" t="str">
        <f>Cartilha_GLOBAL!A6610</f>
        <v>10.6.3</v>
      </c>
      <c r="B6610" s="100">
        <f>Cartilha_GLOBAL!B6610</f>
        <v>0</v>
      </c>
      <c r="C6610" s="161" t="str">
        <f>Cartilha_GLOBAL!C6610</f>
        <v>INDUSTRIALIZADAS</v>
      </c>
      <c r="D6610" s="192">
        <f>Cartilha_GLOBAL!D6610</f>
        <v>0</v>
      </c>
      <c r="E6610" s="105">
        <f>Cartilha_GLOBAL!$E6610</f>
        <v>0</v>
      </c>
      <c r="F6610" s="168">
        <f>Cartilha_GLOBAL!$F6610</f>
        <v>0</v>
      </c>
      <c r="G6610" s="187"/>
      <c r="H6610" s="187">
        <f t="shared" si="409"/>
        <v>0</v>
      </c>
      <c r="I6610" s="188">
        <f t="shared" si="410"/>
        <v>0</v>
      </c>
      <c r="J6610" s="142"/>
      <c r="K6610" s="145" t="str">
        <f>IF(SUM(I6611:I6628)&gt;0,"xx","")</f>
        <v/>
      </c>
      <c r="L6610" s="7" t="str">
        <f t="shared" si="411"/>
        <v/>
      </c>
      <c r="M6610" s="7" t="str">
        <f t="shared" si="412"/>
        <v/>
      </c>
      <c r="N6610" s="7" t="str">
        <f>Cartilha_GLOBAL!N6610</f>
        <v/>
      </c>
      <c r="O6610" s="144"/>
      <c r="Q6610" s="151"/>
      <c r="R6610" s="152">
        <v>0</v>
      </c>
      <c r="T6610" s="153">
        <f>IF(Cartilha_GLOBAL!R6610=0,0,IF(Cartilha_GLOBAL!R6610&gt;0,"c","b"))</f>
        <v>0</v>
      </c>
    </row>
    <row r="6611" ht="22.5" hidden="1" spans="1:20">
      <c r="A6611" s="158">
        <f>Cartilha_GLOBAL!A6611</f>
        <v>87382</v>
      </c>
      <c r="B6611" s="100" t="str">
        <f>Cartilha_GLOBAL!B6611</f>
        <v>SINAPI</v>
      </c>
      <c r="C6611" s="104" t="str">
        <f>Cartilha_GLOBAL!C6611</f>
        <v>ARGAMASSA INDUSTRIALIZADA MULTIUSO PARA REVESTIMENTOS E ASSENTAMENTO DA ALVENARIA, PREPARO COM MISTURADOR DE EIXO HORIZONTAL DE 160 KG. AF_08/2019</v>
      </c>
      <c r="D6611" s="94" t="str">
        <f>Cartilha_GLOBAL!D6611</f>
        <v>M3</v>
      </c>
      <c r="E6611" s="105">
        <f>Cartilha_GLOBAL!$E6611</f>
        <v>1568.87</v>
      </c>
      <c r="F6611" s="182">
        <f>Cartilha_GLOBAL!$F6611</f>
        <v>1925.63</v>
      </c>
      <c r="G6611" s="108"/>
      <c r="H6611" s="107">
        <f t="shared" si="409"/>
        <v>0</v>
      </c>
      <c r="I6611" s="184">
        <f t="shared" si="410"/>
        <v>0</v>
      </c>
      <c r="J6611" s="142"/>
      <c r="K6611" s="146"/>
      <c r="L6611" s="7" t="str">
        <f t="shared" si="411"/>
        <v/>
      </c>
      <c r="M6611" s="7" t="str">
        <f t="shared" si="412"/>
        <v/>
      </c>
      <c r="N6611" s="7" t="str">
        <f>Cartilha_GLOBAL!N6611</f>
        <v/>
      </c>
      <c r="O6611" s="144"/>
      <c r="Q6611" s="151"/>
      <c r="R6611" s="152">
        <v>0</v>
      </c>
      <c r="T6611" s="153">
        <f>IF(Cartilha_GLOBAL!R6611=0,0,IF(Cartilha_GLOBAL!R6611&gt;0,"c","b"))</f>
        <v>0</v>
      </c>
    </row>
    <row r="6612" ht="22.5" hidden="1" spans="1:20">
      <c r="A6612" s="158">
        <f>Cartilha_GLOBAL!A6612</f>
        <v>87383</v>
      </c>
      <c r="B6612" s="100" t="str">
        <f>Cartilha_GLOBAL!B6612</f>
        <v>SINAPI</v>
      </c>
      <c r="C6612" s="104" t="str">
        <f>Cartilha_GLOBAL!C6612</f>
        <v>ARGAMASSA INDUSTRIALIZADA MULTIUSO PARA REVESTIMENTOS E ASSENTAMENTO DA ALVENARIA, PREPARO COM MISTURADOR DE EIXO HORIZONTAL DE 300 KG. AF_08/2019</v>
      </c>
      <c r="D6612" s="94" t="str">
        <f>Cartilha_GLOBAL!D6612</f>
        <v>M3</v>
      </c>
      <c r="E6612" s="105">
        <f>Cartilha_GLOBAL!$E6612</f>
        <v>1559.61</v>
      </c>
      <c r="F6612" s="182">
        <f>Cartilha_GLOBAL!$F6612</f>
        <v>1914.27</v>
      </c>
      <c r="G6612" s="108"/>
      <c r="H6612" s="107">
        <f t="shared" si="409"/>
        <v>0</v>
      </c>
      <c r="I6612" s="184">
        <f t="shared" si="410"/>
        <v>0</v>
      </c>
      <c r="J6612" s="142"/>
      <c r="K6612" s="146"/>
      <c r="L6612" s="7" t="str">
        <f t="shared" si="411"/>
        <v/>
      </c>
      <c r="M6612" s="7" t="str">
        <f t="shared" si="412"/>
        <v/>
      </c>
      <c r="N6612" s="7" t="str">
        <f>Cartilha_GLOBAL!N6612</f>
        <v/>
      </c>
      <c r="O6612" s="144"/>
      <c r="Q6612" s="151"/>
      <c r="R6612" s="152">
        <v>0</v>
      </c>
      <c r="T6612" s="153">
        <f>IF(Cartilha_GLOBAL!R6612=0,0,IF(Cartilha_GLOBAL!R6612&gt;0,"c","b"))</f>
        <v>0</v>
      </c>
    </row>
    <row r="6613" ht="22.5" hidden="1" spans="1:20">
      <c r="A6613" s="158">
        <f>Cartilha_GLOBAL!A6613</f>
        <v>87384</v>
      </c>
      <c r="B6613" s="100" t="str">
        <f>Cartilha_GLOBAL!B6613</f>
        <v>SINAPI</v>
      </c>
      <c r="C6613" s="104" t="str">
        <f>Cartilha_GLOBAL!C6613</f>
        <v>ARGAMASSA INDUSTRIALIZADA MULTIUSO PARA REVESTIMENTOS E ASSENTAMENTO DA ALVENARIA, PREPARO COM MISTURADOR DE EIXO HORIZONTAL DE 600 KG. AF_08/2019</v>
      </c>
      <c r="D6613" s="94" t="str">
        <f>Cartilha_GLOBAL!D6613</f>
        <v>M3</v>
      </c>
      <c r="E6613" s="105">
        <f>Cartilha_GLOBAL!$E6613</f>
        <v>1548.3</v>
      </c>
      <c r="F6613" s="182">
        <f>Cartilha_GLOBAL!$F6613</f>
        <v>1900.38</v>
      </c>
      <c r="G6613" s="108"/>
      <c r="H6613" s="107">
        <f t="shared" si="409"/>
        <v>0</v>
      </c>
      <c r="I6613" s="184">
        <f t="shared" si="410"/>
        <v>0</v>
      </c>
      <c r="J6613" s="142"/>
      <c r="K6613" s="146"/>
      <c r="L6613" s="7" t="str">
        <f t="shared" si="411"/>
        <v/>
      </c>
      <c r="M6613" s="7" t="str">
        <f t="shared" si="412"/>
        <v/>
      </c>
      <c r="N6613" s="7" t="str">
        <f>Cartilha_GLOBAL!N6613</f>
        <v/>
      </c>
      <c r="O6613" s="144"/>
      <c r="Q6613" s="151"/>
      <c r="R6613" s="152">
        <v>0</v>
      </c>
      <c r="T6613" s="153">
        <f>IF(Cartilha_GLOBAL!R6613=0,0,IF(Cartilha_GLOBAL!R6613&gt;0,"c","b"))</f>
        <v>0</v>
      </c>
    </row>
    <row r="6614" ht="22.5" hidden="1" spans="1:20">
      <c r="A6614" s="158">
        <f>Cartilha_GLOBAL!A6614</f>
        <v>87391</v>
      </c>
      <c r="B6614" s="100" t="str">
        <f>Cartilha_GLOBAL!B6614</f>
        <v>SINAPI</v>
      </c>
      <c r="C6614" s="104" t="str">
        <f>Cartilha_GLOBAL!C6614</f>
        <v>ARGAMASSA INDUSTRIALIZADA PARA CHAPISCO ROLADO, PREPARO COM MISTURADOR DE EIXO HORIZONTAL DE 160 KG. AF_08/2019</v>
      </c>
      <c r="D6614" s="94" t="str">
        <f>Cartilha_GLOBAL!D6614</f>
        <v>M3</v>
      </c>
      <c r="E6614" s="105">
        <f>Cartilha_GLOBAL!$E6614</f>
        <v>4823.18</v>
      </c>
      <c r="F6614" s="182">
        <f>Cartilha_GLOBAL!$F6614</f>
        <v>5919.97</v>
      </c>
      <c r="G6614" s="108"/>
      <c r="H6614" s="107">
        <f t="shared" si="409"/>
        <v>0</v>
      </c>
      <c r="I6614" s="184">
        <f t="shared" si="410"/>
        <v>0</v>
      </c>
      <c r="J6614" s="142"/>
      <c r="K6614" s="146"/>
      <c r="L6614" s="7" t="str">
        <f t="shared" si="411"/>
        <v/>
      </c>
      <c r="M6614" s="7" t="str">
        <f t="shared" si="412"/>
        <v/>
      </c>
      <c r="N6614" s="7" t="str">
        <f>Cartilha_GLOBAL!N6614</f>
        <v/>
      </c>
      <c r="O6614" s="144"/>
      <c r="Q6614" s="151"/>
      <c r="R6614" s="152">
        <v>0</v>
      </c>
      <c r="T6614" s="153">
        <f>IF(Cartilha_GLOBAL!R6614=0,0,IF(Cartilha_GLOBAL!R6614&gt;0,"c","b"))</f>
        <v>0</v>
      </c>
    </row>
    <row r="6615" ht="22.5" hidden="1" spans="1:20">
      <c r="A6615" s="158">
        <f>Cartilha_GLOBAL!A6615</f>
        <v>87393</v>
      </c>
      <c r="B6615" s="100" t="str">
        <f>Cartilha_GLOBAL!B6615</f>
        <v>SINAPI</v>
      </c>
      <c r="C6615" s="104" t="str">
        <f>Cartilha_GLOBAL!C6615</f>
        <v>ARGAMASSA INDUSTRIALIZADA PARA CHAPISCO ROLADO, PREPARO COM MISTURADOR DE EIXO HORIZONTAL DE 300 KG. AF_08/2019</v>
      </c>
      <c r="D6615" s="94" t="str">
        <f>Cartilha_GLOBAL!D6615</f>
        <v>M3</v>
      </c>
      <c r="E6615" s="105">
        <f>Cartilha_GLOBAL!$E6615</f>
        <v>4858.59</v>
      </c>
      <c r="F6615" s="182">
        <f>Cartilha_GLOBAL!$F6615</f>
        <v>5963.43</v>
      </c>
      <c r="G6615" s="108"/>
      <c r="H6615" s="107">
        <f t="shared" si="409"/>
        <v>0</v>
      </c>
      <c r="I6615" s="184">
        <f t="shared" si="410"/>
        <v>0</v>
      </c>
      <c r="J6615" s="142"/>
      <c r="K6615" s="146"/>
      <c r="L6615" s="7" t="str">
        <f t="shared" si="411"/>
        <v/>
      </c>
      <c r="M6615" s="7" t="str">
        <f t="shared" si="412"/>
        <v/>
      </c>
      <c r="N6615" s="7" t="str">
        <f>Cartilha_GLOBAL!N6615</f>
        <v/>
      </c>
      <c r="O6615" s="144"/>
      <c r="Q6615" s="151"/>
      <c r="R6615" s="152">
        <v>0</v>
      </c>
      <c r="T6615" s="153">
        <f>IF(Cartilha_GLOBAL!R6615=0,0,IF(Cartilha_GLOBAL!R6615&gt;0,"c","b"))</f>
        <v>0</v>
      </c>
    </row>
    <row r="6616" ht="22.5" hidden="1" spans="1:20">
      <c r="A6616" s="158">
        <f>Cartilha_GLOBAL!A6616</f>
        <v>87394</v>
      </c>
      <c r="B6616" s="100" t="str">
        <f>Cartilha_GLOBAL!B6616</f>
        <v>SINAPI</v>
      </c>
      <c r="C6616" s="104" t="str">
        <f>Cartilha_GLOBAL!C6616</f>
        <v>ARGAMASSA INDUSTRIALIZADA PARA CHAPISCO ROLADO, PREPARO COM MISTURADOR DE EIXO HORIZONTAL DE 600 KG. AF_08/2019</v>
      </c>
      <c r="D6616" s="94" t="str">
        <f>Cartilha_GLOBAL!D6616</f>
        <v>M3</v>
      </c>
      <c r="E6616" s="105">
        <f>Cartilha_GLOBAL!$E6616</f>
        <v>4896.23</v>
      </c>
      <c r="F6616" s="182">
        <f>Cartilha_GLOBAL!$F6616</f>
        <v>6009.63</v>
      </c>
      <c r="G6616" s="108"/>
      <c r="H6616" s="107">
        <f t="shared" si="409"/>
        <v>0</v>
      </c>
      <c r="I6616" s="184">
        <f t="shared" si="410"/>
        <v>0</v>
      </c>
      <c r="J6616" s="142"/>
      <c r="K6616" s="146"/>
      <c r="L6616" s="7" t="str">
        <f t="shared" si="411"/>
        <v/>
      </c>
      <c r="M6616" s="7" t="str">
        <f t="shared" si="412"/>
        <v/>
      </c>
      <c r="N6616" s="7" t="str">
        <f>Cartilha_GLOBAL!N6616</f>
        <v/>
      </c>
      <c r="O6616" s="144"/>
      <c r="Q6616" s="151"/>
      <c r="R6616" s="152">
        <v>0</v>
      </c>
      <c r="T6616" s="153">
        <f>IF(Cartilha_GLOBAL!R6616=0,0,IF(Cartilha_GLOBAL!R6616&gt;0,"c","b"))</f>
        <v>0</v>
      </c>
    </row>
    <row r="6617" ht="22.5" hidden="1" spans="1:20">
      <c r="A6617" s="158">
        <f>Cartilha_GLOBAL!A6617</f>
        <v>87395</v>
      </c>
      <c r="B6617" s="100" t="str">
        <f>Cartilha_GLOBAL!B6617</f>
        <v>SINAPI</v>
      </c>
      <c r="C6617" s="104" t="str">
        <f>Cartilha_GLOBAL!C6617</f>
        <v>ARGAMASSA INDUSTRIALIZADA PARA CHAPISCO COLANTE, PREPARO COM MISTURADOR DE EIXO HORIZONTAL DE 160 KG. AF_08/2019</v>
      </c>
      <c r="D6617" s="94" t="str">
        <f>Cartilha_GLOBAL!D6617</f>
        <v>M3</v>
      </c>
      <c r="E6617" s="105">
        <f>Cartilha_GLOBAL!$E6617</f>
        <v>3063.71</v>
      </c>
      <c r="F6617" s="182">
        <f>Cartilha_GLOBAL!$F6617</f>
        <v>3760.4</v>
      </c>
      <c r="G6617" s="108"/>
      <c r="H6617" s="107">
        <f t="shared" si="409"/>
        <v>0</v>
      </c>
      <c r="I6617" s="184">
        <f t="shared" si="410"/>
        <v>0</v>
      </c>
      <c r="J6617" s="142"/>
      <c r="K6617" s="146"/>
      <c r="L6617" s="7" t="str">
        <f t="shared" si="411"/>
        <v/>
      </c>
      <c r="M6617" s="7" t="str">
        <f t="shared" si="412"/>
        <v/>
      </c>
      <c r="N6617" s="7" t="str">
        <f>Cartilha_GLOBAL!N6617</f>
        <v/>
      </c>
      <c r="O6617" s="144"/>
      <c r="Q6617" s="151"/>
      <c r="R6617" s="152">
        <v>0</v>
      </c>
      <c r="T6617" s="153">
        <f>IF(Cartilha_GLOBAL!R6617=0,0,IF(Cartilha_GLOBAL!R6617&gt;0,"c","b"))</f>
        <v>0</v>
      </c>
    </row>
    <row r="6618" ht="22.5" hidden="1" spans="1:20">
      <c r="A6618" s="158">
        <f>Cartilha_GLOBAL!A6618</f>
        <v>87396</v>
      </c>
      <c r="B6618" s="100" t="str">
        <f>Cartilha_GLOBAL!B6618</f>
        <v>SINAPI</v>
      </c>
      <c r="C6618" s="104" t="str">
        <f>Cartilha_GLOBAL!C6618</f>
        <v>ARGAMASSA INDUSTRIALIZADA PARA CHAPISCO COLANTE, PREPARO COM MISTURADOR DE EIXO HORIZONTAL DE 300 KG. AF_08/2019</v>
      </c>
      <c r="D6618" s="94" t="str">
        <f>Cartilha_GLOBAL!D6618</f>
        <v>M3</v>
      </c>
      <c r="E6618" s="105">
        <f>Cartilha_GLOBAL!$E6618</f>
        <v>3075.49</v>
      </c>
      <c r="F6618" s="182">
        <f>Cartilha_GLOBAL!$F6618</f>
        <v>3774.86</v>
      </c>
      <c r="G6618" s="108"/>
      <c r="H6618" s="107">
        <f t="shared" si="409"/>
        <v>0</v>
      </c>
      <c r="I6618" s="184">
        <f t="shared" si="410"/>
        <v>0</v>
      </c>
      <c r="J6618" s="142"/>
      <c r="K6618" s="146"/>
      <c r="L6618" s="7" t="str">
        <f t="shared" si="411"/>
        <v/>
      </c>
      <c r="M6618" s="7" t="str">
        <f t="shared" si="412"/>
        <v/>
      </c>
      <c r="N6618" s="7" t="str">
        <f>Cartilha_GLOBAL!N6618</f>
        <v/>
      </c>
      <c r="O6618" s="144"/>
      <c r="Q6618" s="151"/>
      <c r="R6618" s="152">
        <v>0</v>
      </c>
      <c r="T6618" s="153">
        <f>IF(Cartilha_GLOBAL!R6618=0,0,IF(Cartilha_GLOBAL!R6618&gt;0,"c","b"))</f>
        <v>0</v>
      </c>
    </row>
    <row r="6619" ht="22.5" hidden="1" spans="1:20">
      <c r="A6619" s="158">
        <f>Cartilha_GLOBAL!A6619</f>
        <v>87397</v>
      </c>
      <c r="B6619" s="100" t="str">
        <f>Cartilha_GLOBAL!B6619</f>
        <v>SINAPI</v>
      </c>
      <c r="C6619" s="104" t="str">
        <f>Cartilha_GLOBAL!C6619</f>
        <v>ARGAMASSA INDUSTRIALIZADA PARA CHAPISCO COLANTE, PREPARO COM MISTURADOR DE EIXO HORIZONTAL DE 600 KG. AF_08/2019</v>
      </c>
      <c r="D6619" s="94" t="str">
        <f>Cartilha_GLOBAL!D6619</f>
        <v>M3</v>
      </c>
      <c r="E6619" s="105">
        <f>Cartilha_GLOBAL!$E6619</f>
        <v>3090.55</v>
      </c>
      <c r="F6619" s="182">
        <f>Cartilha_GLOBAL!$F6619</f>
        <v>3793.34</v>
      </c>
      <c r="G6619" s="108"/>
      <c r="H6619" s="107">
        <f t="shared" si="409"/>
        <v>0</v>
      </c>
      <c r="I6619" s="184">
        <f t="shared" si="410"/>
        <v>0</v>
      </c>
      <c r="J6619" s="142"/>
      <c r="K6619" s="146"/>
      <c r="L6619" s="7" t="str">
        <f t="shared" si="411"/>
        <v/>
      </c>
      <c r="M6619" s="7" t="str">
        <f t="shared" si="412"/>
        <v/>
      </c>
      <c r="N6619" s="7" t="str">
        <f>Cartilha_GLOBAL!N6619</f>
        <v/>
      </c>
      <c r="O6619" s="144"/>
      <c r="Q6619" s="151"/>
      <c r="R6619" s="152">
        <v>0</v>
      </c>
      <c r="T6619" s="153">
        <f>IF(Cartilha_GLOBAL!R6619=0,0,IF(Cartilha_GLOBAL!R6619&gt;0,"c","b"))</f>
        <v>0</v>
      </c>
    </row>
    <row r="6620" ht="22.5" hidden="1" spans="1:20">
      <c r="A6620" s="158">
        <f>Cartilha_GLOBAL!A6620</f>
        <v>87398</v>
      </c>
      <c r="B6620" s="100" t="str">
        <f>Cartilha_GLOBAL!B6620</f>
        <v>SINAPI</v>
      </c>
      <c r="C6620" s="104" t="str">
        <f>Cartilha_GLOBAL!C6620</f>
        <v>ARGAMASSA INDUSTRIALIZADA MULTIUSO PARA REVESTIMENTOS E ASSENTAMENTO DA ALVENARIA, PREPARO MANUAL. AF_08/2019</v>
      </c>
      <c r="D6620" s="94" t="str">
        <f>Cartilha_GLOBAL!D6620</f>
        <v>M3</v>
      </c>
      <c r="E6620" s="105">
        <f>Cartilha_GLOBAL!$E6620</f>
        <v>1809.36</v>
      </c>
      <c r="F6620" s="182">
        <f>Cartilha_GLOBAL!$F6620</f>
        <v>2220.81</v>
      </c>
      <c r="G6620" s="108"/>
      <c r="H6620" s="107">
        <f t="shared" si="409"/>
        <v>0</v>
      </c>
      <c r="I6620" s="184">
        <f t="shared" si="410"/>
        <v>0</v>
      </c>
      <c r="J6620" s="142"/>
      <c r="K6620" s="146"/>
      <c r="L6620" s="7" t="str">
        <f t="shared" si="411"/>
        <v/>
      </c>
      <c r="M6620" s="7" t="str">
        <f t="shared" si="412"/>
        <v/>
      </c>
      <c r="N6620" s="7" t="str">
        <f>Cartilha_GLOBAL!N6620</f>
        <v/>
      </c>
      <c r="O6620" s="144"/>
      <c r="Q6620" s="151"/>
      <c r="R6620" s="152">
        <v>0</v>
      </c>
      <c r="T6620" s="153">
        <f>IF(Cartilha_GLOBAL!R6620=0,0,IF(Cartilha_GLOBAL!R6620&gt;0,"c","b"))</f>
        <v>0</v>
      </c>
    </row>
    <row r="6621" ht="12.75" hidden="1" spans="1:20">
      <c r="A6621" s="158">
        <f>Cartilha_GLOBAL!A6621</f>
        <v>87401</v>
      </c>
      <c r="B6621" s="100" t="str">
        <f>Cartilha_GLOBAL!B6621</f>
        <v>SINAPI</v>
      </c>
      <c r="C6621" s="104" t="str">
        <f>Cartilha_GLOBAL!C6621</f>
        <v>ARGAMASSA INDUSTRIALIZADA PARA CHAPISCO ROLADO, PREPARO MANUAL. AF_08/2019</v>
      </c>
      <c r="D6621" s="94" t="str">
        <f>Cartilha_GLOBAL!D6621</f>
        <v>M3</v>
      </c>
      <c r="E6621" s="105">
        <f>Cartilha_GLOBAL!$E6621</f>
        <v>5164.44</v>
      </c>
      <c r="F6621" s="182">
        <f>Cartilha_GLOBAL!$F6621</f>
        <v>6338.83</v>
      </c>
      <c r="G6621" s="108"/>
      <c r="H6621" s="107">
        <f t="shared" si="409"/>
        <v>0</v>
      </c>
      <c r="I6621" s="184">
        <f t="shared" si="410"/>
        <v>0</v>
      </c>
      <c r="J6621" s="142"/>
      <c r="K6621" s="146"/>
      <c r="L6621" s="7" t="str">
        <f t="shared" si="411"/>
        <v/>
      </c>
      <c r="M6621" s="7" t="str">
        <f t="shared" si="412"/>
        <v/>
      </c>
      <c r="N6621" s="7" t="str">
        <f>Cartilha_GLOBAL!N6621</f>
        <v/>
      </c>
      <c r="O6621" s="144"/>
      <c r="Q6621" s="151"/>
      <c r="R6621" s="152">
        <v>0</v>
      </c>
      <c r="T6621" s="153">
        <f>IF(Cartilha_GLOBAL!R6621=0,0,IF(Cartilha_GLOBAL!R6621&gt;0,"c","b"))</f>
        <v>0</v>
      </c>
    </row>
    <row r="6622" ht="12.75" hidden="1" spans="1:20">
      <c r="A6622" s="158">
        <f>Cartilha_GLOBAL!A6622</f>
        <v>87402</v>
      </c>
      <c r="B6622" s="100" t="str">
        <f>Cartilha_GLOBAL!B6622</f>
        <v>SINAPI</v>
      </c>
      <c r="C6622" s="104" t="str">
        <f>Cartilha_GLOBAL!C6622</f>
        <v>ARGAMASSA INDUSTRIALIZADA PARA CHAPISCO COLANTE, PREPARO MANUAL. AF_08/2019</v>
      </c>
      <c r="D6622" s="94" t="str">
        <f>Cartilha_GLOBAL!D6622</f>
        <v>M3</v>
      </c>
      <c r="E6622" s="105">
        <f>Cartilha_GLOBAL!$E6622</f>
        <v>3368.94</v>
      </c>
      <c r="F6622" s="182">
        <f>Cartilha_GLOBAL!$F6622</f>
        <v>4135.04</v>
      </c>
      <c r="G6622" s="108"/>
      <c r="H6622" s="107">
        <f t="shared" si="409"/>
        <v>0</v>
      </c>
      <c r="I6622" s="184">
        <f t="shared" si="410"/>
        <v>0</v>
      </c>
      <c r="J6622" s="142"/>
      <c r="K6622" s="146"/>
      <c r="L6622" s="7" t="str">
        <f t="shared" si="411"/>
        <v/>
      </c>
      <c r="M6622" s="7" t="str">
        <f t="shared" si="412"/>
        <v/>
      </c>
      <c r="N6622" s="7" t="str">
        <f>Cartilha_GLOBAL!N6622</f>
        <v/>
      </c>
      <c r="O6622" s="144"/>
      <c r="Q6622" s="151"/>
      <c r="R6622" s="152">
        <v>0</v>
      </c>
      <c r="T6622" s="153">
        <f>IF(Cartilha_GLOBAL!R6622=0,0,IF(Cartilha_GLOBAL!R6622&gt;0,"c","b"))</f>
        <v>0</v>
      </c>
    </row>
    <row r="6623" ht="22.5" hidden="1" spans="1:20">
      <c r="A6623" s="158">
        <f>Cartilha_GLOBAL!A6623</f>
        <v>87407</v>
      </c>
      <c r="B6623" s="100" t="str">
        <f>Cartilha_GLOBAL!B6623</f>
        <v>SINAPI</v>
      </c>
      <c r="C6623" s="104" t="str">
        <f>Cartilha_GLOBAL!C6623</f>
        <v>ARGAMASSA INDUSTRIALIZADA PARA REVESTIMENTOS, MISTURA E PROJEÇÃO DE 1,5 M³/H DE ARGAMASSA. AF_08/2019</v>
      </c>
      <c r="D6623" s="94" t="str">
        <f>Cartilha_GLOBAL!D6623</f>
        <v>M3</v>
      </c>
      <c r="E6623" s="105">
        <f>Cartilha_GLOBAL!$E6623</f>
        <v>1599.61</v>
      </c>
      <c r="F6623" s="182">
        <f>Cartilha_GLOBAL!$F6623</f>
        <v>1963.36</v>
      </c>
      <c r="G6623" s="108"/>
      <c r="H6623" s="107">
        <f t="shared" si="409"/>
        <v>0</v>
      </c>
      <c r="I6623" s="184">
        <f t="shared" si="410"/>
        <v>0</v>
      </c>
      <c r="J6623" s="142"/>
      <c r="K6623" s="146"/>
      <c r="L6623" s="7" t="str">
        <f t="shared" si="411"/>
        <v/>
      </c>
      <c r="M6623" s="7" t="str">
        <f t="shared" si="412"/>
        <v/>
      </c>
      <c r="N6623" s="7" t="str">
        <f>Cartilha_GLOBAL!N6623</f>
        <v/>
      </c>
      <c r="O6623" s="144"/>
      <c r="Q6623" s="151"/>
      <c r="R6623" s="152">
        <v>0</v>
      </c>
      <c r="T6623" s="153">
        <f>IF(Cartilha_GLOBAL!R6623=0,0,IF(Cartilha_GLOBAL!R6623&gt;0,"c","b"))</f>
        <v>0</v>
      </c>
    </row>
    <row r="6624" ht="22.5" hidden="1" spans="1:20">
      <c r="A6624" s="158">
        <f>Cartilha_GLOBAL!A6624</f>
        <v>87408</v>
      </c>
      <c r="B6624" s="100" t="str">
        <f>Cartilha_GLOBAL!B6624</f>
        <v>SINAPI</v>
      </c>
      <c r="C6624" s="104" t="str">
        <f>Cartilha_GLOBAL!C6624</f>
        <v>ARGAMASSA INDUSTRIALIZADA PARA REVESTIMENTOS, MISTURA E PROJEÇÃO DE 2 M³/H DE ARGAMASSA. AF_06/2014</v>
      </c>
      <c r="D6624" s="94" t="str">
        <f>Cartilha_GLOBAL!D6624</f>
        <v>M3</v>
      </c>
      <c r="E6624" s="105">
        <f>Cartilha_GLOBAL!$E6624</f>
        <v>1582.43</v>
      </c>
      <c r="F6624" s="182">
        <f>Cartilha_GLOBAL!$F6624</f>
        <v>1942.27</v>
      </c>
      <c r="G6624" s="108"/>
      <c r="H6624" s="107">
        <f t="shared" si="409"/>
        <v>0</v>
      </c>
      <c r="I6624" s="184">
        <f t="shared" si="410"/>
        <v>0</v>
      </c>
      <c r="J6624" s="142"/>
      <c r="K6624" s="146"/>
      <c r="L6624" s="7" t="str">
        <f t="shared" si="411"/>
        <v/>
      </c>
      <c r="M6624" s="7" t="str">
        <f t="shared" si="412"/>
        <v/>
      </c>
      <c r="N6624" s="7" t="str">
        <f>Cartilha_GLOBAL!N6624</f>
        <v/>
      </c>
      <c r="O6624" s="144"/>
      <c r="Q6624" s="151"/>
      <c r="R6624" s="152">
        <v>0</v>
      </c>
      <c r="T6624" s="153">
        <f>IF(Cartilha_GLOBAL!R6624=0,0,IF(Cartilha_GLOBAL!R6624&gt;0,"c","b"))</f>
        <v>0</v>
      </c>
    </row>
    <row r="6625" ht="22.5" hidden="1" spans="1:20">
      <c r="A6625" s="158">
        <f>Cartilha_GLOBAL!A6625</f>
        <v>87385</v>
      </c>
      <c r="B6625" s="100" t="str">
        <f>Cartilha_GLOBAL!B6625</f>
        <v>SINAPI</v>
      </c>
      <c r="C6625" s="104" t="str">
        <f>Cartilha_GLOBAL!C6625</f>
        <v>ARGAMASSA PRONTA PARA CONTRAPISO, PREPARO COM MISTURADOR DE EIXO HORIZONTAL DE 160 KG. AF_08/2019</v>
      </c>
      <c r="D6625" s="94" t="str">
        <f>Cartilha_GLOBAL!D6625</f>
        <v>M3</v>
      </c>
      <c r="E6625" s="105">
        <f>Cartilha_GLOBAL!$E6625</f>
        <v>1827.74</v>
      </c>
      <c r="F6625" s="182">
        <f>Cartilha_GLOBAL!$F6625</f>
        <v>2243.37</v>
      </c>
      <c r="G6625" s="108"/>
      <c r="H6625" s="107">
        <f t="shared" si="409"/>
        <v>0</v>
      </c>
      <c r="I6625" s="184">
        <f t="shared" si="410"/>
        <v>0</v>
      </c>
      <c r="J6625" s="142"/>
      <c r="K6625" s="146"/>
      <c r="L6625" s="7" t="str">
        <f t="shared" si="411"/>
        <v/>
      </c>
      <c r="M6625" s="7" t="str">
        <f t="shared" si="412"/>
        <v/>
      </c>
      <c r="N6625" s="7" t="str">
        <f>Cartilha_GLOBAL!N6625</f>
        <v/>
      </c>
      <c r="O6625" s="144"/>
      <c r="Q6625" s="151"/>
      <c r="R6625" s="152">
        <v>0</v>
      </c>
      <c r="T6625" s="153">
        <f>IF(Cartilha_GLOBAL!R6625=0,0,IF(Cartilha_GLOBAL!R6625&gt;0,"c","b"))</f>
        <v>0</v>
      </c>
    </row>
    <row r="6626" ht="22.5" hidden="1" spans="1:20">
      <c r="A6626" s="158">
        <f>Cartilha_GLOBAL!A6626</f>
        <v>87386</v>
      </c>
      <c r="B6626" s="100" t="str">
        <f>Cartilha_GLOBAL!B6626</f>
        <v>SINAPI</v>
      </c>
      <c r="C6626" s="104" t="str">
        <f>Cartilha_GLOBAL!C6626</f>
        <v>ARGAMASSA PRONTA PARA CONTRAPISO, PREPARO COM MISTURADOR DE EIXO HORIZONTAL DE 300 KG. AF_08/2019</v>
      </c>
      <c r="D6626" s="94" t="str">
        <f>Cartilha_GLOBAL!D6626</f>
        <v>M3</v>
      </c>
      <c r="E6626" s="105">
        <f>Cartilha_GLOBAL!$E6626</f>
        <v>1812.17</v>
      </c>
      <c r="F6626" s="182">
        <f>Cartilha_GLOBAL!$F6626</f>
        <v>2224.26</v>
      </c>
      <c r="G6626" s="108"/>
      <c r="H6626" s="107">
        <f t="shared" si="409"/>
        <v>0</v>
      </c>
      <c r="I6626" s="184">
        <f t="shared" si="410"/>
        <v>0</v>
      </c>
      <c r="J6626" s="142"/>
      <c r="K6626" s="146"/>
      <c r="L6626" s="7" t="str">
        <f t="shared" si="411"/>
        <v/>
      </c>
      <c r="M6626" s="7" t="str">
        <f t="shared" si="412"/>
        <v/>
      </c>
      <c r="N6626" s="7" t="str">
        <f>Cartilha_GLOBAL!N6626</f>
        <v/>
      </c>
      <c r="O6626" s="144"/>
      <c r="Q6626" s="151"/>
      <c r="R6626" s="152">
        <v>0</v>
      </c>
      <c r="T6626" s="153">
        <f>IF(Cartilha_GLOBAL!R6626=0,0,IF(Cartilha_GLOBAL!R6626&gt;0,"c","b"))</f>
        <v>0</v>
      </c>
    </row>
    <row r="6627" ht="22.5" hidden="1" spans="1:20">
      <c r="A6627" s="158">
        <f>Cartilha_GLOBAL!A6627</f>
        <v>87387</v>
      </c>
      <c r="B6627" s="100" t="str">
        <f>Cartilha_GLOBAL!B6627</f>
        <v>SINAPI</v>
      </c>
      <c r="C6627" s="104" t="str">
        <f>Cartilha_GLOBAL!C6627</f>
        <v>ARGAMASSA PRONTA PARA CONTRAPISO, PREPARO COM MISTURADOR DE EIXO HORIZONTAL DE 600 KG. AF_08/2019</v>
      </c>
      <c r="D6627" s="94" t="str">
        <f>Cartilha_GLOBAL!D6627</f>
        <v>M3</v>
      </c>
      <c r="E6627" s="105">
        <f>Cartilha_GLOBAL!$E6627</f>
        <v>1802.48</v>
      </c>
      <c r="F6627" s="182">
        <f>Cartilha_GLOBAL!$F6627</f>
        <v>2212.36</v>
      </c>
      <c r="G6627" s="108"/>
      <c r="H6627" s="107">
        <f t="shared" si="409"/>
        <v>0</v>
      </c>
      <c r="I6627" s="184">
        <f t="shared" si="410"/>
        <v>0</v>
      </c>
      <c r="J6627" s="142"/>
      <c r="K6627" s="146"/>
      <c r="L6627" s="7" t="str">
        <f t="shared" si="411"/>
        <v/>
      </c>
      <c r="M6627" s="7" t="str">
        <f t="shared" si="412"/>
        <v/>
      </c>
      <c r="N6627" s="7" t="str">
        <f>Cartilha_GLOBAL!N6627</f>
        <v/>
      </c>
      <c r="O6627" s="144"/>
      <c r="Q6627" s="151"/>
      <c r="R6627" s="152">
        <v>0</v>
      </c>
      <c r="T6627" s="153">
        <f>IF(Cartilha_GLOBAL!R6627=0,0,IF(Cartilha_GLOBAL!R6627&gt;0,"c","b"))</f>
        <v>0</v>
      </c>
    </row>
    <row r="6628" ht="12.75" hidden="1" spans="1:20">
      <c r="A6628" s="158">
        <f>Cartilha_GLOBAL!A6628</f>
        <v>87399</v>
      </c>
      <c r="B6628" s="100" t="str">
        <f>Cartilha_GLOBAL!B6628</f>
        <v>SINAPI</v>
      </c>
      <c r="C6628" s="104" t="str">
        <f>Cartilha_GLOBAL!C6628</f>
        <v>ARGAMASSA PRONTA PARA CONTRAPISO, PREPARO MANUAL. AF_08/2019</v>
      </c>
      <c r="D6628" s="94" t="str">
        <f>Cartilha_GLOBAL!D6628</f>
        <v>M3</v>
      </c>
      <c r="E6628" s="105">
        <f>Cartilha_GLOBAL!$E6628</f>
        <v>2072.37</v>
      </c>
      <c r="F6628" s="182">
        <f>Cartilha_GLOBAL!$F6628</f>
        <v>2543.63</v>
      </c>
      <c r="G6628" s="108"/>
      <c r="H6628" s="107">
        <f t="shared" si="409"/>
        <v>0</v>
      </c>
      <c r="I6628" s="184">
        <f t="shared" si="410"/>
        <v>0</v>
      </c>
      <c r="J6628" s="142"/>
      <c r="K6628" s="146"/>
      <c r="L6628" s="7" t="str">
        <f t="shared" si="411"/>
        <v/>
      </c>
      <c r="M6628" s="7" t="str">
        <f t="shared" si="412"/>
        <v/>
      </c>
      <c r="N6628" s="7" t="str">
        <f>Cartilha_GLOBAL!N6628</f>
        <v/>
      </c>
      <c r="O6628" s="144"/>
      <c r="Q6628" s="151"/>
      <c r="R6628" s="152">
        <v>0</v>
      </c>
      <c r="T6628" s="153">
        <f>IF(Cartilha_GLOBAL!R6628=0,0,IF(Cartilha_GLOBAL!R6628&gt;0,"c","b"))</f>
        <v>0</v>
      </c>
    </row>
    <row r="6629" ht="12.75" hidden="1" spans="1:20">
      <c r="A6629" s="154" t="str">
        <f>Cartilha_GLOBAL!A6629</f>
        <v>10.6.4</v>
      </c>
      <c r="B6629" s="100">
        <f>Cartilha_GLOBAL!B6629</f>
        <v>0</v>
      </c>
      <c r="C6629" s="161" t="str">
        <f>Cartilha_GLOBAL!C6629</f>
        <v>CIMENTO E AGREGADO</v>
      </c>
      <c r="D6629" s="192">
        <f>Cartilha_GLOBAL!D6629</f>
        <v>0</v>
      </c>
      <c r="E6629" s="105">
        <f>Cartilha_GLOBAL!$E6629</f>
        <v>0</v>
      </c>
      <c r="F6629" s="168">
        <f>Cartilha_GLOBAL!$F6629</f>
        <v>0</v>
      </c>
      <c r="G6629" s="187"/>
      <c r="H6629" s="187">
        <f t="shared" si="409"/>
        <v>0</v>
      </c>
      <c r="I6629" s="188">
        <f t="shared" si="410"/>
        <v>0</v>
      </c>
      <c r="J6629" s="142"/>
      <c r="K6629" s="145" t="str">
        <f>IF(SUM(I6630:I6724)&gt;0,"xx","")</f>
        <v/>
      </c>
      <c r="L6629" s="7" t="str">
        <f t="shared" si="411"/>
        <v/>
      </c>
      <c r="M6629" s="7" t="str">
        <f t="shared" si="412"/>
        <v/>
      </c>
      <c r="N6629" s="7" t="str">
        <f>Cartilha_GLOBAL!N6629</f>
        <v/>
      </c>
      <c r="O6629" s="144"/>
      <c r="Q6629" s="151"/>
      <c r="R6629" s="152">
        <v>0</v>
      </c>
      <c r="T6629" s="153">
        <f>IF(Cartilha_GLOBAL!R6629=0,0,IF(Cartilha_GLOBAL!R6629&gt;0,"c","b"))</f>
        <v>0</v>
      </c>
    </row>
    <row r="6630" ht="22.5" hidden="1" spans="1:20">
      <c r="A6630" s="158">
        <f>Cartilha_GLOBAL!A6630</f>
        <v>95563</v>
      </c>
      <c r="B6630" s="100" t="str">
        <f>Cartilha_GLOBAL!B6630</f>
        <v>SINAPI</v>
      </c>
      <c r="C6630" s="104" t="str">
        <f>Cartilha_GLOBAL!C6630</f>
        <v>ARGAMASSA TRAÇO 1:1,93 (EM VOLUME DE CIMENTO E AREIA MÉDIA ÚMIDA), FCK 20 MPA, PREPARO MECÂNICO COM MISTURADOR DUPLO HORIZONTAL DE ALTA TURBULÊNCIA. AF_03/2020</v>
      </c>
      <c r="D6630" s="94" t="str">
        <f>Cartilha_GLOBAL!D6630</f>
        <v>M3</v>
      </c>
      <c r="E6630" s="105">
        <f>Cartilha_GLOBAL!$E6630</f>
        <v>756.05</v>
      </c>
      <c r="F6630" s="182">
        <f>Cartilha_GLOBAL!$F6630</f>
        <v>927.98</v>
      </c>
      <c r="G6630" s="108"/>
      <c r="H6630" s="107">
        <f t="shared" si="409"/>
        <v>0</v>
      </c>
      <c r="I6630" s="184">
        <f t="shared" si="410"/>
        <v>0</v>
      </c>
      <c r="J6630" s="142"/>
      <c r="K6630" s="146"/>
      <c r="L6630" s="7" t="str">
        <f t="shared" si="411"/>
        <v/>
      </c>
      <c r="M6630" s="7" t="str">
        <f t="shared" si="412"/>
        <v/>
      </c>
      <c r="N6630" s="7" t="str">
        <f>Cartilha_GLOBAL!N6630</f>
        <v/>
      </c>
      <c r="O6630" s="144"/>
      <c r="Q6630" s="151"/>
      <c r="R6630" s="152">
        <v>0</v>
      </c>
      <c r="T6630" s="153">
        <f>IF(Cartilha_GLOBAL!R6630=0,0,IF(Cartilha_GLOBAL!R6630&gt;0,"c","b"))</f>
        <v>0</v>
      </c>
    </row>
    <row r="6631" ht="22.5" hidden="1" spans="1:20">
      <c r="A6631" s="158">
        <f>Cartilha_GLOBAL!A6631</f>
        <v>100468</v>
      </c>
      <c r="B6631" s="100" t="str">
        <f>Cartilha_GLOBAL!B6631</f>
        <v>SINAPI</v>
      </c>
      <c r="C6631" s="104" t="str">
        <f>Cartilha_GLOBAL!C6631</f>
        <v>ARGAMASSA TRAÇO 1:3 (EM VOLUME DE CIMENTO E AREIA MÉDIA ÚMIDA), PREPARO MECÂNICO COM MISTURADOR DE EIXO HORIZONTAL DE 160 KG. AF_08/2019</v>
      </c>
      <c r="D6631" s="94" t="str">
        <f>Cartilha_GLOBAL!D6631</f>
        <v>M3</v>
      </c>
      <c r="E6631" s="105">
        <f>Cartilha_GLOBAL!$E6631</f>
        <v>615.8</v>
      </c>
      <c r="F6631" s="182">
        <f>Cartilha_GLOBAL!$F6631</f>
        <v>755.83</v>
      </c>
      <c r="G6631" s="108"/>
      <c r="H6631" s="107">
        <f t="shared" si="409"/>
        <v>0</v>
      </c>
      <c r="I6631" s="184">
        <f t="shared" si="410"/>
        <v>0</v>
      </c>
      <c r="J6631" s="142"/>
      <c r="K6631" s="146"/>
      <c r="L6631" s="7" t="str">
        <f t="shared" si="411"/>
        <v/>
      </c>
      <c r="M6631" s="7" t="str">
        <f t="shared" si="412"/>
        <v/>
      </c>
      <c r="N6631" s="7" t="str">
        <f>Cartilha_GLOBAL!N6631</f>
        <v/>
      </c>
      <c r="O6631" s="144"/>
      <c r="Q6631" s="151"/>
      <c r="R6631" s="152">
        <v>0</v>
      </c>
      <c r="T6631" s="153">
        <f>IF(Cartilha_GLOBAL!R6631=0,0,IF(Cartilha_GLOBAL!R6631&gt;0,"c","b"))</f>
        <v>0</v>
      </c>
    </row>
    <row r="6632" ht="22.5" hidden="1" spans="1:20">
      <c r="A6632" s="158">
        <f>Cartilha_GLOBAL!A6632</f>
        <v>100469</v>
      </c>
      <c r="B6632" s="100" t="str">
        <f>Cartilha_GLOBAL!B6632</f>
        <v>SINAPI</v>
      </c>
      <c r="C6632" s="104" t="str">
        <f>Cartilha_GLOBAL!C6632</f>
        <v>ARGAMASSA TRAÇO 1:3 (EM VOLUME DE CIMENTO E AREIA MÉDIA ÚMIDA), PREPARO MECÂNICO COM MISTURADOR DE EIXO HORIZONTAL DE 300 KG. AF_08/2019</v>
      </c>
      <c r="D6632" s="94" t="str">
        <f>Cartilha_GLOBAL!D6632</f>
        <v>M3</v>
      </c>
      <c r="E6632" s="105">
        <f>Cartilha_GLOBAL!$E6632</f>
        <v>488.61</v>
      </c>
      <c r="F6632" s="182">
        <f>Cartilha_GLOBAL!$F6632</f>
        <v>599.72</v>
      </c>
      <c r="G6632" s="108"/>
      <c r="H6632" s="107">
        <f t="shared" si="409"/>
        <v>0</v>
      </c>
      <c r="I6632" s="184">
        <f t="shared" si="410"/>
        <v>0</v>
      </c>
      <c r="J6632" s="142"/>
      <c r="K6632" s="146"/>
      <c r="L6632" s="7" t="str">
        <f t="shared" si="411"/>
        <v/>
      </c>
      <c r="M6632" s="7" t="str">
        <f t="shared" si="412"/>
        <v/>
      </c>
      <c r="N6632" s="7" t="str">
        <f>Cartilha_GLOBAL!N6632</f>
        <v/>
      </c>
      <c r="O6632" s="144"/>
      <c r="Q6632" s="151"/>
      <c r="R6632" s="152">
        <v>0</v>
      </c>
      <c r="T6632" s="153">
        <f>IF(Cartilha_GLOBAL!R6632=0,0,IF(Cartilha_GLOBAL!R6632&gt;0,"c","b"))</f>
        <v>0</v>
      </c>
    </row>
    <row r="6633" ht="22.5" hidden="1" spans="1:20">
      <c r="A6633" s="158">
        <f>Cartilha_GLOBAL!A6633</f>
        <v>100470</v>
      </c>
      <c r="B6633" s="100" t="str">
        <f>Cartilha_GLOBAL!B6633</f>
        <v>SINAPI</v>
      </c>
      <c r="C6633" s="104" t="str">
        <f>Cartilha_GLOBAL!C6633</f>
        <v>ARGAMASSA TRAÇO 1:3 (EM VOLUME DE CIMENTO E AREIA MÉDIA ÚMIDA), PREPARO MECÂNICO COM MISTURADOR DE EIXO HORIZONTAL DE 600 KG. AF_08/2019</v>
      </c>
      <c r="D6633" s="94" t="str">
        <f>Cartilha_GLOBAL!D6633</f>
        <v>M3</v>
      </c>
      <c r="E6633" s="105">
        <f>Cartilha_GLOBAL!$E6633</f>
        <v>442.97</v>
      </c>
      <c r="F6633" s="182">
        <f>Cartilha_GLOBAL!$F6633</f>
        <v>543.7</v>
      </c>
      <c r="G6633" s="108"/>
      <c r="H6633" s="107">
        <f t="shared" si="409"/>
        <v>0</v>
      </c>
      <c r="I6633" s="184">
        <f t="shared" si="410"/>
        <v>0</v>
      </c>
      <c r="J6633" s="142"/>
      <c r="K6633" s="146"/>
      <c r="L6633" s="7" t="str">
        <f t="shared" si="411"/>
        <v/>
      </c>
      <c r="M6633" s="7" t="str">
        <f t="shared" si="412"/>
        <v/>
      </c>
      <c r="N6633" s="7" t="str">
        <f>Cartilha_GLOBAL!N6633</f>
        <v/>
      </c>
      <c r="O6633" s="144"/>
      <c r="Q6633" s="151"/>
      <c r="R6633" s="152">
        <v>0</v>
      </c>
      <c r="T6633" s="153">
        <f>IF(Cartilha_GLOBAL!R6633=0,0,IF(Cartilha_GLOBAL!R6633&gt;0,"c","b"))</f>
        <v>0</v>
      </c>
    </row>
    <row r="6634" ht="22.5" hidden="1" spans="1:20">
      <c r="A6634" s="158">
        <f>Cartilha_GLOBAL!A6634</f>
        <v>100472</v>
      </c>
      <c r="B6634" s="100" t="str">
        <f>Cartilha_GLOBAL!B6634</f>
        <v>SINAPI</v>
      </c>
      <c r="C6634" s="104" t="str">
        <f>Cartilha_GLOBAL!C6634</f>
        <v>ARGAMASSA TRAÇO 1:4 (EM VOLUME DE CIMENTO E AREIA MÉDIA ÚMIDA), PREPARO MECÂNICO COM MISTURADOR DE EIXO HORIZONTAL DE 160 KG. AF_08/2019</v>
      </c>
      <c r="D6634" s="94" t="str">
        <f>Cartilha_GLOBAL!D6634</f>
        <v>M3</v>
      </c>
      <c r="E6634" s="105">
        <f>Cartilha_GLOBAL!$E6634</f>
        <v>496.01</v>
      </c>
      <c r="F6634" s="182">
        <f>Cartilha_GLOBAL!$F6634</f>
        <v>608.8</v>
      </c>
      <c r="G6634" s="108"/>
      <c r="H6634" s="107">
        <f t="shared" si="409"/>
        <v>0</v>
      </c>
      <c r="I6634" s="184">
        <f t="shared" si="410"/>
        <v>0</v>
      </c>
      <c r="J6634" s="142"/>
      <c r="K6634" s="146"/>
      <c r="L6634" s="7" t="str">
        <f t="shared" si="411"/>
        <v/>
      </c>
      <c r="M6634" s="7" t="str">
        <f t="shared" si="412"/>
        <v/>
      </c>
      <c r="N6634" s="7" t="str">
        <f>Cartilha_GLOBAL!N6634</f>
        <v/>
      </c>
      <c r="O6634" s="144"/>
      <c r="Q6634" s="151"/>
      <c r="R6634" s="152">
        <v>0</v>
      </c>
      <c r="T6634" s="153">
        <f>IF(Cartilha_GLOBAL!R6634=0,0,IF(Cartilha_GLOBAL!R6634&gt;0,"c","b"))</f>
        <v>0</v>
      </c>
    </row>
    <row r="6635" ht="22.5" hidden="1" spans="1:20">
      <c r="A6635" s="158">
        <f>Cartilha_GLOBAL!A6635</f>
        <v>100473</v>
      </c>
      <c r="B6635" s="100" t="str">
        <f>Cartilha_GLOBAL!B6635</f>
        <v>SINAPI</v>
      </c>
      <c r="C6635" s="104" t="str">
        <f>Cartilha_GLOBAL!C6635</f>
        <v>ARGAMASSA TRAÇO 1:4 (EM VOLUME DE CIMENTO E AREIA MÉDIA ÚMIDA), PREPARO MECÂNICO COM MISTURADOR DE EIXO HORIZONTAL DE 300 KG. AF_08/2019</v>
      </c>
      <c r="D6635" s="94" t="str">
        <f>Cartilha_GLOBAL!D6635</f>
        <v>M3</v>
      </c>
      <c r="E6635" s="105">
        <f>Cartilha_GLOBAL!$E6635</f>
        <v>441.67</v>
      </c>
      <c r="F6635" s="182">
        <f>Cartilha_GLOBAL!$F6635</f>
        <v>542.11</v>
      </c>
      <c r="G6635" s="108"/>
      <c r="H6635" s="107">
        <f t="shared" si="409"/>
        <v>0</v>
      </c>
      <c r="I6635" s="184">
        <f t="shared" si="410"/>
        <v>0</v>
      </c>
      <c r="J6635" s="142"/>
      <c r="K6635" s="146"/>
      <c r="L6635" s="7" t="str">
        <f t="shared" si="411"/>
        <v/>
      </c>
      <c r="M6635" s="7" t="str">
        <f t="shared" si="412"/>
        <v/>
      </c>
      <c r="N6635" s="7" t="str">
        <f>Cartilha_GLOBAL!N6635</f>
        <v/>
      </c>
      <c r="O6635" s="144"/>
      <c r="Q6635" s="151"/>
      <c r="R6635" s="152">
        <v>0</v>
      </c>
      <c r="T6635" s="153">
        <f>IF(Cartilha_GLOBAL!R6635=0,0,IF(Cartilha_GLOBAL!R6635&gt;0,"c","b"))</f>
        <v>0</v>
      </c>
    </row>
    <row r="6636" ht="22.5" hidden="1" spans="1:20">
      <c r="A6636" s="158">
        <f>Cartilha_GLOBAL!A6636</f>
        <v>100474</v>
      </c>
      <c r="B6636" s="100" t="str">
        <f>Cartilha_GLOBAL!B6636</f>
        <v>SINAPI</v>
      </c>
      <c r="C6636" s="104" t="str">
        <f>Cartilha_GLOBAL!C6636</f>
        <v>ARGAMASSA TRAÇO 1:4 (EM VOLUME DE CIMENTO E AREIA MÉDIA ÚMIDA), PREPARO MECÂNICO COM MISTURADOR DE EIXO HORIZONTAL DE 600 KG. AF_08/2019</v>
      </c>
      <c r="D6636" s="94" t="str">
        <f>Cartilha_GLOBAL!D6636</f>
        <v>M3</v>
      </c>
      <c r="E6636" s="105">
        <f>Cartilha_GLOBAL!$E6636</f>
        <v>418.24</v>
      </c>
      <c r="F6636" s="182">
        <f>Cartilha_GLOBAL!$F6636</f>
        <v>513.35</v>
      </c>
      <c r="G6636" s="108"/>
      <c r="H6636" s="107">
        <f t="shared" si="409"/>
        <v>0</v>
      </c>
      <c r="I6636" s="184">
        <f t="shared" si="410"/>
        <v>0</v>
      </c>
      <c r="J6636" s="142"/>
      <c r="K6636" s="146"/>
      <c r="L6636" s="7" t="str">
        <f t="shared" si="411"/>
        <v/>
      </c>
      <c r="M6636" s="7" t="str">
        <f t="shared" si="412"/>
        <v/>
      </c>
      <c r="N6636" s="7" t="str">
        <f>Cartilha_GLOBAL!N6636</f>
        <v/>
      </c>
      <c r="O6636" s="144"/>
      <c r="Q6636" s="151"/>
      <c r="R6636" s="152">
        <v>0</v>
      </c>
      <c r="T6636" s="153">
        <f>IF(Cartilha_GLOBAL!R6636=0,0,IF(Cartilha_GLOBAL!R6636&gt;0,"c","b"))</f>
        <v>0</v>
      </c>
    </row>
    <row r="6637" ht="22.5" hidden="1" spans="1:20">
      <c r="A6637" s="158">
        <f>Cartilha_GLOBAL!A6637</f>
        <v>100475</v>
      </c>
      <c r="B6637" s="100" t="str">
        <f>Cartilha_GLOBAL!B6637</f>
        <v>SINAPI</v>
      </c>
      <c r="C6637" s="104" t="str">
        <f>Cartilha_GLOBAL!C6637</f>
        <v>ARGAMASSA TRAÇO 1:3 (EM VOLUME DE CIMENTO E AREIA MÉDIA ÚMIDA) COM ADIÇÃO DE IMPERMEABILIZANTE, PREPARO MECÂNICO COM BETONEIRA 400 L. AF_08/2019</v>
      </c>
      <c r="D6637" s="94" t="str">
        <f>Cartilha_GLOBAL!D6637</f>
        <v>M3</v>
      </c>
      <c r="E6637" s="105">
        <f>Cartilha_GLOBAL!$E6637</f>
        <v>644.76</v>
      </c>
      <c r="F6637" s="182">
        <f>Cartilha_GLOBAL!$F6637</f>
        <v>791.38</v>
      </c>
      <c r="G6637" s="108"/>
      <c r="H6637" s="107">
        <f t="shared" si="409"/>
        <v>0</v>
      </c>
      <c r="I6637" s="184">
        <f t="shared" si="410"/>
        <v>0</v>
      </c>
      <c r="J6637" s="142"/>
      <c r="K6637" s="146"/>
      <c r="L6637" s="7" t="str">
        <f t="shared" si="411"/>
        <v/>
      </c>
      <c r="M6637" s="7" t="str">
        <f t="shared" si="412"/>
        <v/>
      </c>
      <c r="N6637" s="7" t="str">
        <f>Cartilha_GLOBAL!N6637</f>
        <v/>
      </c>
      <c r="O6637" s="144"/>
      <c r="Q6637" s="151"/>
      <c r="R6637" s="152">
        <v>0</v>
      </c>
      <c r="T6637" s="153">
        <f>IF(Cartilha_GLOBAL!R6637=0,0,IF(Cartilha_GLOBAL!R6637&gt;0,"c","b"))</f>
        <v>0</v>
      </c>
    </row>
    <row r="6638" ht="33.75" hidden="1" spans="1:20">
      <c r="A6638" s="158">
        <f>Cartilha_GLOBAL!A6638</f>
        <v>100477</v>
      </c>
      <c r="B6638" s="100" t="str">
        <f>Cartilha_GLOBAL!B6638</f>
        <v>SINAPI</v>
      </c>
      <c r="C6638" s="104" t="str">
        <f>Cartilha_GLOBAL!C6638</f>
        <v>ARGAMASSA TRAÇO 1:3 (EM VOLUME DE CIMENTO E AREIA MÉDIA ÚMIDA) COM ADIÇÃO DE IMPERMEABILIZANTE, PREPARO MECÂNICO COM MISTURADOR DE EIXO HORIZONTAL DE 160 KG. AF_08/2019</v>
      </c>
      <c r="D6638" s="94" t="str">
        <f>Cartilha_GLOBAL!D6638</f>
        <v>M3</v>
      </c>
      <c r="E6638" s="105">
        <f>Cartilha_GLOBAL!$E6638</f>
        <v>716.16</v>
      </c>
      <c r="F6638" s="182">
        <f>Cartilha_GLOBAL!$F6638</f>
        <v>879.01</v>
      </c>
      <c r="G6638" s="108"/>
      <c r="H6638" s="107">
        <f t="shared" ref="H6638:H6701" si="413">IF(G6638=0,0,F6638)</f>
        <v>0</v>
      </c>
      <c r="I6638" s="184">
        <f t="shared" ref="I6638:I6701" si="414">IF(ISBLANK(G6638),0,IF(R6638=0,ROUND(G6638*H6638,2),IF(R6638="b",ROUNDDOWN(G6638*H6638,2),ROUNDUP(G6638*H6638,2))))</f>
        <v>0</v>
      </c>
      <c r="J6638" s="142"/>
      <c r="K6638" s="146"/>
      <c r="L6638" s="7" t="str">
        <f t="shared" ref="L6638:L6701" si="415">IF(K6638="X","x",IF(K6638="xx","x",IF(I6638&gt;0,"x","")))</f>
        <v/>
      </c>
      <c r="M6638" s="7" t="str">
        <f t="shared" ref="M6638:M6701" si="416">IF(K6638="X","x",IF(K6638="xx","x",IF(I6638&gt;0,"x","")))</f>
        <v/>
      </c>
      <c r="N6638" s="7" t="str">
        <f>Cartilha_GLOBAL!N6638</f>
        <v/>
      </c>
      <c r="O6638" s="144"/>
      <c r="Q6638" s="151"/>
      <c r="R6638" s="152">
        <v>0</v>
      </c>
      <c r="T6638" s="153">
        <f>IF(Cartilha_GLOBAL!R6638=0,0,IF(Cartilha_GLOBAL!R6638&gt;0,"c","b"))</f>
        <v>0</v>
      </c>
    </row>
    <row r="6639" ht="33.75" hidden="1" spans="1:20">
      <c r="A6639" s="158">
        <f>Cartilha_GLOBAL!A6639</f>
        <v>100478</v>
      </c>
      <c r="B6639" s="100" t="str">
        <f>Cartilha_GLOBAL!B6639</f>
        <v>SINAPI</v>
      </c>
      <c r="C6639" s="104" t="str">
        <f>Cartilha_GLOBAL!C6639</f>
        <v>ARGAMASSA TRAÇO 1:3 (EM VOLUME DE CIMENTO E AREIA MÉDIA ÚMIDA) COM ADIÇÃO DE IMPERMEABILIZANTE, PREPARO MECÂNICO COM MISTURADOR DE EIXO HORIZONTAL DE 300 KG. AF_08/2019</v>
      </c>
      <c r="D6639" s="94" t="str">
        <f>Cartilha_GLOBAL!D6639</f>
        <v>M3</v>
      </c>
      <c r="E6639" s="105">
        <f>Cartilha_GLOBAL!$E6639</f>
        <v>631.73</v>
      </c>
      <c r="F6639" s="182">
        <f>Cartilha_GLOBAL!$F6639</f>
        <v>775.39</v>
      </c>
      <c r="G6639" s="108"/>
      <c r="H6639" s="107">
        <f t="shared" si="413"/>
        <v>0</v>
      </c>
      <c r="I6639" s="184">
        <f t="shared" si="414"/>
        <v>0</v>
      </c>
      <c r="J6639" s="142"/>
      <c r="K6639" s="146"/>
      <c r="L6639" s="7" t="str">
        <f t="shared" si="415"/>
        <v/>
      </c>
      <c r="M6639" s="7" t="str">
        <f t="shared" si="416"/>
        <v/>
      </c>
      <c r="N6639" s="7" t="str">
        <f>Cartilha_GLOBAL!N6639</f>
        <v/>
      </c>
      <c r="O6639" s="144"/>
      <c r="Q6639" s="151"/>
      <c r="R6639" s="152">
        <v>0</v>
      </c>
      <c r="T6639" s="153">
        <f>IF(Cartilha_GLOBAL!R6639=0,0,IF(Cartilha_GLOBAL!R6639&gt;0,"c","b"))</f>
        <v>0</v>
      </c>
    </row>
    <row r="6640" ht="33.75" hidden="1" spans="1:20">
      <c r="A6640" s="158">
        <f>Cartilha_GLOBAL!A6640</f>
        <v>100479</v>
      </c>
      <c r="B6640" s="100" t="str">
        <f>Cartilha_GLOBAL!B6640</f>
        <v>SINAPI</v>
      </c>
      <c r="C6640" s="104" t="str">
        <f>Cartilha_GLOBAL!C6640</f>
        <v>ARGAMASSA TRAÇO 1:3 (EM VOLUME DE CIMENTO E AREIA MÉDIA ÚMIDA) COM ADIÇÃO DE IMPERMEABILIZANTE, PREPARO MECÂNICO COM MISTURADOR DE EIXO HORIZONTAL DE 600 KG. AF_08/2019</v>
      </c>
      <c r="D6640" s="94" t="str">
        <f>Cartilha_GLOBAL!D6640</f>
        <v>M3</v>
      </c>
      <c r="E6640" s="105">
        <f>Cartilha_GLOBAL!$E6640</f>
        <v>614.37</v>
      </c>
      <c r="F6640" s="182">
        <f>Cartilha_GLOBAL!$F6640</f>
        <v>754.08</v>
      </c>
      <c r="G6640" s="108"/>
      <c r="H6640" s="107">
        <f t="shared" si="413"/>
        <v>0</v>
      </c>
      <c r="I6640" s="184">
        <f t="shared" si="414"/>
        <v>0</v>
      </c>
      <c r="J6640" s="142"/>
      <c r="K6640" s="146"/>
      <c r="L6640" s="7" t="str">
        <f t="shared" si="415"/>
        <v/>
      </c>
      <c r="M6640" s="7" t="str">
        <f t="shared" si="416"/>
        <v/>
      </c>
      <c r="N6640" s="7" t="str">
        <f>Cartilha_GLOBAL!N6640</f>
        <v/>
      </c>
      <c r="O6640" s="144"/>
      <c r="Q6640" s="151"/>
      <c r="R6640" s="152">
        <v>0</v>
      </c>
      <c r="T6640" s="153">
        <f>IF(Cartilha_GLOBAL!R6640=0,0,IF(Cartilha_GLOBAL!R6640&gt;0,"c","b"))</f>
        <v>0</v>
      </c>
    </row>
    <row r="6641" ht="22.5" hidden="1" spans="1:20">
      <c r="A6641" s="158">
        <f>Cartilha_GLOBAL!A6641</f>
        <v>100480</v>
      </c>
      <c r="B6641" s="100" t="str">
        <f>Cartilha_GLOBAL!B6641</f>
        <v>SINAPI</v>
      </c>
      <c r="C6641" s="104" t="str">
        <f>Cartilha_GLOBAL!C6641</f>
        <v>ARGAMASSA TRAÇO 1:3 (EM VOLUME DE CIMENTO E AREIA MÉDIA ÚMIDA) COM ADIÇÃO DE IMPERMEABILIZANTE, PREPARO MANUAL. AF_08/2019</v>
      </c>
      <c r="D6641" s="94" t="str">
        <f>Cartilha_GLOBAL!D6641</f>
        <v>M3</v>
      </c>
      <c r="E6641" s="105">
        <f>Cartilha_GLOBAL!$E6641</f>
        <v>772.66</v>
      </c>
      <c r="F6641" s="182">
        <f>Cartilha_GLOBAL!$F6641</f>
        <v>948.36</v>
      </c>
      <c r="G6641" s="108"/>
      <c r="H6641" s="107">
        <f t="shared" si="413"/>
        <v>0</v>
      </c>
      <c r="I6641" s="184">
        <f t="shared" si="414"/>
        <v>0</v>
      </c>
      <c r="J6641" s="142"/>
      <c r="K6641" s="146"/>
      <c r="L6641" s="7" t="str">
        <f t="shared" si="415"/>
        <v/>
      </c>
      <c r="M6641" s="7" t="str">
        <f t="shared" si="416"/>
        <v/>
      </c>
      <c r="N6641" s="7" t="str">
        <f>Cartilha_GLOBAL!N6641</f>
        <v/>
      </c>
      <c r="O6641" s="144"/>
      <c r="Q6641" s="151"/>
      <c r="R6641" s="152">
        <v>0</v>
      </c>
      <c r="T6641" s="153">
        <f>IF(Cartilha_GLOBAL!R6641=0,0,IF(Cartilha_GLOBAL!R6641&gt;0,"c","b"))</f>
        <v>0</v>
      </c>
    </row>
    <row r="6642" ht="22.5" hidden="1" spans="1:20">
      <c r="A6642" s="158">
        <f>Cartilha_GLOBAL!A6642</f>
        <v>100481</v>
      </c>
      <c r="B6642" s="100" t="str">
        <f>Cartilha_GLOBAL!B6642</f>
        <v>SINAPI</v>
      </c>
      <c r="C6642" s="104" t="str">
        <f>Cartilha_GLOBAL!C6642</f>
        <v>ARGAMASSA TRAÇO 1:4 (EM VOLUME DE CIMENTO E AREIA MÉDIA ÚMIDA) COM ADIÇÃO DE IMPERMEABILIZANTE, PREPARO MECÂNICO COM BETONEIRA 400 L. AF_08/2019</v>
      </c>
      <c r="D6642" s="94" t="str">
        <f>Cartilha_GLOBAL!D6642</f>
        <v>M3</v>
      </c>
      <c r="E6642" s="105">
        <f>Cartilha_GLOBAL!$E6642</f>
        <v>555.92</v>
      </c>
      <c r="F6642" s="182">
        <f>Cartilha_GLOBAL!$F6642</f>
        <v>682.34</v>
      </c>
      <c r="G6642" s="108"/>
      <c r="H6642" s="107">
        <f t="shared" si="413"/>
        <v>0</v>
      </c>
      <c r="I6642" s="184">
        <f t="shared" si="414"/>
        <v>0</v>
      </c>
      <c r="J6642" s="142"/>
      <c r="K6642" s="146"/>
      <c r="L6642" s="7" t="str">
        <f t="shared" si="415"/>
        <v/>
      </c>
      <c r="M6642" s="7" t="str">
        <f t="shared" si="416"/>
        <v/>
      </c>
      <c r="N6642" s="7" t="str">
        <f>Cartilha_GLOBAL!N6642</f>
        <v/>
      </c>
      <c r="O6642" s="144"/>
      <c r="Q6642" s="151"/>
      <c r="R6642" s="152">
        <v>0</v>
      </c>
      <c r="T6642" s="153">
        <f>IF(Cartilha_GLOBAL!R6642=0,0,IF(Cartilha_GLOBAL!R6642&gt;0,"c","b"))</f>
        <v>0</v>
      </c>
    </row>
    <row r="6643" ht="33.75" hidden="1" spans="1:20">
      <c r="A6643" s="158">
        <f>Cartilha_GLOBAL!A6643</f>
        <v>100483</v>
      </c>
      <c r="B6643" s="100" t="str">
        <f>Cartilha_GLOBAL!B6643</f>
        <v>SINAPI</v>
      </c>
      <c r="C6643" s="104" t="str">
        <f>Cartilha_GLOBAL!C6643</f>
        <v>ARGAMASSA TRAÇO 1:4 (EM VOLUME DE CIMENTO E AREIA MÉDIA ÚMIDA) COM ADIÇÃO DE IMPERMEABILIZANTE, PREPARO MECÂNICO COM MISTURADOR DE EIXO HORIZONTAL DE 160 KG. AF_08/2019</v>
      </c>
      <c r="D6643" s="94" t="str">
        <f>Cartilha_GLOBAL!D6643</f>
        <v>M3</v>
      </c>
      <c r="E6643" s="105">
        <f>Cartilha_GLOBAL!$E6643</f>
        <v>609.27</v>
      </c>
      <c r="F6643" s="182">
        <f>Cartilha_GLOBAL!$F6643</f>
        <v>747.82</v>
      </c>
      <c r="G6643" s="108"/>
      <c r="H6643" s="107">
        <f t="shared" si="413"/>
        <v>0</v>
      </c>
      <c r="I6643" s="184">
        <f t="shared" si="414"/>
        <v>0</v>
      </c>
      <c r="J6643" s="142"/>
      <c r="K6643" s="146"/>
      <c r="L6643" s="7" t="str">
        <f t="shared" si="415"/>
        <v/>
      </c>
      <c r="M6643" s="7" t="str">
        <f t="shared" si="416"/>
        <v/>
      </c>
      <c r="N6643" s="7" t="str">
        <f>Cartilha_GLOBAL!N6643</f>
        <v/>
      </c>
      <c r="O6643" s="144"/>
      <c r="Q6643" s="151"/>
      <c r="R6643" s="152">
        <v>0</v>
      </c>
      <c r="T6643" s="153">
        <f>IF(Cartilha_GLOBAL!R6643=0,0,IF(Cartilha_GLOBAL!R6643&gt;0,"c","b"))</f>
        <v>0</v>
      </c>
    </row>
    <row r="6644" ht="33.75" hidden="1" spans="1:20">
      <c r="A6644" s="158">
        <f>Cartilha_GLOBAL!A6644</f>
        <v>100484</v>
      </c>
      <c r="B6644" s="100" t="str">
        <f>Cartilha_GLOBAL!B6644</f>
        <v>SINAPI</v>
      </c>
      <c r="C6644" s="104" t="str">
        <f>Cartilha_GLOBAL!C6644</f>
        <v>ARGAMASSA TRAÇO 1:4 (EM VOLUME DE CIMENTO E AREIA MÉDIA ÚMIDA) COM ADIÇÃO DE IMPERMEABILIZANTE, PREPARO MECÂNICO COM MISTURADOR DE EIXO HORIZONTAL DE 300 KG. AF_08/2019</v>
      </c>
      <c r="D6644" s="94" t="str">
        <f>Cartilha_GLOBAL!D6644</f>
        <v>M3</v>
      </c>
      <c r="E6644" s="105">
        <f>Cartilha_GLOBAL!$E6644</f>
        <v>555.91</v>
      </c>
      <c r="F6644" s="182">
        <f>Cartilha_GLOBAL!$F6644</f>
        <v>682.32</v>
      </c>
      <c r="G6644" s="108"/>
      <c r="H6644" s="107">
        <f t="shared" si="413"/>
        <v>0</v>
      </c>
      <c r="I6644" s="184">
        <f t="shared" si="414"/>
        <v>0</v>
      </c>
      <c r="J6644" s="142"/>
      <c r="K6644" s="146"/>
      <c r="L6644" s="7" t="str">
        <f t="shared" si="415"/>
        <v/>
      </c>
      <c r="M6644" s="7" t="str">
        <f t="shared" si="416"/>
        <v/>
      </c>
      <c r="N6644" s="7" t="str">
        <f>Cartilha_GLOBAL!N6644</f>
        <v/>
      </c>
      <c r="O6644" s="144"/>
      <c r="Q6644" s="151"/>
      <c r="R6644" s="152">
        <v>0</v>
      </c>
      <c r="T6644" s="153">
        <f>IF(Cartilha_GLOBAL!R6644=0,0,IF(Cartilha_GLOBAL!R6644&gt;0,"c","b"))</f>
        <v>0</v>
      </c>
    </row>
    <row r="6645" ht="33.75" hidden="1" spans="1:20">
      <c r="A6645" s="158">
        <f>Cartilha_GLOBAL!A6645</f>
        <v>100485</v>
      </c>
      <c r="B6645" s="100" t="str">
        <f>Cartilha_GLOBAL!B6645</f>
        <v>SINAPI</v>
      </c>
      <c r="C6645" s="104" t="str">
        <f>Cartilha_GLOBAL!C6645</f>
        <v>ARGAMASSA TRAÇO 1:4 (EM VOLUME DE CIMENTO E AREIA MÉDIA ÚMIDA) COM ADIÇÃO DE IMPERMEABILIZANTE, PREPARO MECÂNICO COM MISTURADOR DE EIXO HORIZONTAL DE 600 KG. AF_08/2019</v>
      </c>
      <c r="D6645" s="94" t="str">
        <f>Cartilha_GLOBAL!D6645</f>
        <v>M3</v>
      </c>
      <c r="E6645" s="105">
        <f>Cartilha_GLOBAL!$E6645</f>
        <v>534.57</v>
      </c>
      <c r="F6645" s="182">
        <f>Cartilha_GLOBAL!$F6645</f>
        <v>656.13</v>
      </c>
      <c r="G6645" s="108"/>
      <c r="H6645" s="107">
        <f t="shared" si="413"/>
        <v>0</v>
      </c>
      <c r="I6645" s="184">
        <f t="shared" si="414"/>
        <v>0</v>
      </c>
      <c r="J6645" s="142"/>
      <c r="K6645" s="146"/>
      <c r="L6645" s="7" t="str">
        <f t="shared" si="415"/>
        <v/>
      </c>
      <c r="M6645" s="7" t="str">
        <f t="shared" si="416"/>
        <v/>
      </c>
      <c r="N6645" s="7" t="str">
        <f>Cartilha_GLOBAL!N6645</f>
        <v/>
      </c>
      <c r="O6645" s="144"/>
      <c r="Q6645" s="151"/>
      <c r="R6645" s="152">
        <v>0</v>
      </c>
      <c r="T6645" s="153">
        <f>IF(Cartilha_GLOBAL!R6645=0,0,IF(Cartilha_GLOBAL!R6645&gt;0,"c","b"))</f>
        <v>0</v>
      </c>
    </row>
    <row r="6646" ht="22.5" hidden="1" spans="1:20">
      <c r="A6646" s="158">
        <f>Cartilha_GLOBAL!A6646</f>
        <v>100486</v>
      </c>
      <c r="B6646" s="100" t="str">
        <f>Cartilha_GLOBAL!B6646</f>
        <v>SINAPI</v>
      </c>
      <c r="C6646" s="104" t="str">
        <f>Cartilha_GLOBAL!C6646</f>
        <v>ARGAMASSA TRAÇO 1:4 (EM VOLUME DE CIMENTO E AREIA MÉDIA ÚMIDA) COM ADIÇÃO DE IMPERMEABILIZANTE, PREPARO MANUAL. AF_08/2019</v>
      </c>
      <c r="D6646" s="94" t="str">
        <f>Cartilha_GLOBAL!D6646</f>
        <v>M3</v>
      </c>
      <c r="E6646" s="105">
        <f>Cartilha_GLOBAL!$E6646</f>
        <v>687.16</v>
      </c>
      <c r="F6646" s="182">
        <f>Cartilha_GLOBAL!$F6646</f>
        <v>843.42</v>
      </c>
      <c r="G6646" s="108"/>
      <c r="H6646" s="107">
        <f t="shared" si="413"/>
        <v>0</v>
      </c>
      <c r="I6646" s="184">
        <f t="shared" si="414"/>
        <v>0</v>
      </c>
      <c r="J6646" s="142"/>
      <c r="K6646" s="146"/>
      <c r="L6646" s="7" t="str">
        <f t="shared" si="415"/>
        <v/>
      </c>
      <c r="M6646" s="7" t="str">
        <f t="shared" si="416"/>
        <v/>
      </c>
      <c r="N6646" s="7" t="str">
        <f>Cartilha_GLOBAL!N6646</f>
        <v/>
      </c>
      <c r="O6646" s="144"/>
      <c r="Q6646" s="151"/>
      <c r="R6646" s="152">
        <v>0</v>
      </c>
      <c r="T6646" s="153">
        <f>IF(Cartilha_GLOBAL!R6646=0,0,IF(Cartilha_GLOBAL!R6646&gt;0,"c","b"))</f>
        <v>0</v>
      </c>
    </row>
    <row r="6647" ht="33.75" hidden="1" spans="1:20">
      <c r="A6647" s="158">
        <f>Cartilha_GLOBAL!A6647</f>
        <v>100487</v>
      </c>
      <c r="B6647" s="100" t="str">
        <f>Cartilha_GLOBAL!B6647</f>
        <v>SINAPI</v>
      </c>
      <c r="C6647" s="104" t="str">
        <f>Cartilha_GLOBAL!C6647</f>
        <v>ARGAMASSA TRAÇO 1:2:9 (EM VOLUME DE CIMENTO, CAL E AREIA MÉDIA ÚMIDA) PARA EMBOÇO/MASSA ÚNICA/ASSENTAMENTO DE ALVENARIA DE VEDAÇÃO, PREPARO MECÂNICO COM MISTURADOR DE EIXO HORIZONTAL DE 600 KG. AF_08/2019</v>
      </c>
      <c r="D6647" s="94" t="str">
        <f>Cartilha_GLOBAL!D6647</f>
        <v>M3</v>
      </c>
      <c r="E6647" s="105">
        <f>Cartilha_GLOBAL!$E6647</f>
        <v>429.97</v>
      </c>
      <c r="F6647" s="182">
        <f>Cartilha_GLOBAL!$F6647</f>
        <v>527.75</v>
      </c>
      <c r="G6647" s="108"/>
      <c r="H6647" s="107">
        <f t="shared" si="413"/>
        <v>0</v>
      </c>
      <c r="I6647" s="184">
        <f t="shared" si="414"/>
        <v>0</v>
      </c>
      <c r="J6647" s="142"/>
      <c r="K6647" s="146"/>
      <c r="L6647" s="7" t="str">
        <f t="shared" si="415"/>
        <v/>
      </c>
      <c r="M6647" s="7" t="str">
        <f t="shared" si="416"/>
        <v/>
      </c>
      <c r="N6647" s="7" t="str">
        <f>Cartilha_GLOBAL!N6647</f>
        <v/>
      </c>
      <c r="O6647" s="144"/>
      <c r="Q6647" s="151"/>
      <c r="R6647" s="152">
        <v>0</v>
      </c>
      <c r="T6647" s="153">
        <f>IF(Cartilha_GLOBAL!R6647=0,0,IF(Cartilha_GLOBAL!R6647&gt;0,"c","b"))</f>
        <v>0</v>
      </c>
    </row>
    <row r="6648" ht="22.5" hidden="1" spans="1:20">
      <c r="A6648" s="158">
        <f>Cartilha_GLOBAL!A6648</f>
        <v>100488</v>
      </c>
      <c r="B6648" s="100" t="str">
        <f>Cartilha_GLOBAL!B6648</f>
        <v>SINAPI</v>
      </c>
      <c r="C6648" s="104" t="str">
        <f>Cartilha_GLOBAL!C6648</f>
        <v>ARGAMASSA TRAÇO 1:0,5:4,5 (EM VOLUME DE CIMENTO, CAL E AREIA MÉDIA ÚMIDA), PREPARO MECÂNICO COM BETONEIRA 600 L. AF_08/2019</v>
      </c>
      <c r="D6648" s="94" t="str">
        <f>Cartilha_GLOBAL!D6648</f>
        <v>M3</v>
      </c>
      <c r="E6648" s="105">
        <f>Cartilha_GLOBAL!$E6648</f>
        <v>470</v>
      </c>
      <c r="F6648" s="182">
        <f>Cartilha_GLOBAL!$F6648</f>
        <v>576.88</v>
      </c>
      <c r="G6648" s="108"/>
      <c r="H6648" s="107">
        <f t="shared" si="413"/>
        <v>0</v>
      </c>
      <c r="I6648" s="184">
        <f t="shared" si="414"/>
        <v>0</v>
      </c>
      <c r="J6648" s="142"/>
      <c r="K6648" s="146"/>
      <c r="L6648" s="7" t="str">
        <f t="shared" si="415"/>
        <v/>
      </c>
      <c r="M6648" s="7" t="str">
        <f t="shared" si="416"/>
        <v/>
      </c>
      <c r="N6648" s="7" t="str">
        <f>Cartilha_GLOBAL!N6648</f>
        <v/>
      </c>
      <c r="O6648" s="144"/>
      <c r="Q6648" s="151"/>
      <c r="R6648" s="152">
        <v>0</v>
      </c>
      <c r="T6648" s="153">
        <f>IF(Cartilha_GLOBAL!R6648=0,0,IF(Cartilha_GLOBAL!R6648&gt;0,"c","b"))</f>
        <v>0</v>
      </c>
    </row>
    <row r="6649" ht="22.5" hidden="1" spans="1:20">
      <c r="A6649" s="158">
        <f>Cartilha_GLOBAL!A6649</f>
        <v>100489</v>
      </c>
      <c r="B6649" s="100" t="str">
        <f>Cartilha_GLOBAL!B6649</f>
        <v>SINAPI</v>
      </c>
      <c r="C6649" s="104" t="str">
        <f>Cartilha_GLOBAL!C6649</f>
        <v>ARGAMASSA TRAÇO 1:3 (EM VOLUME DE CIMENTO E AREIA MÉDIA ÚMIDA), PREPARO MECÂNICO COM BETONEIRA 600 L. AF_08/2019</v>
      </c>
      <c r="D6649" s="94" t="str">
        <f>Cartilha_GLOBAL!D6649</f>
        <v>M3</v>
      </c>
      <c r="E6649" s="105">
        <f>Cartilha_GLOBAL!$E6649</f>
        <v>495.95</v>
      </c>
      <c r="F6649" s="182">
        <f>Cartilha_GLOBAL!$F6649</f>
        <v>608.73</v>
      </c>
      <c r="G6649" s="108"/>
      <c r="H6649" s="107">
        <f t="shared" si="413"/>
        <v>0</v>
      </c>
      <c r="I6649" s="184">
        <f t="shared" si="414"/>
        <v>0</v>
      </c>
      <c r="J6649" s="142"/>
      <c r="K6649" s="146"/>
      <c r="L6649" s="7" t="str">
        <f t="shared" si="415"/>
        <v/>
      </c>
      <c r="M6649" s="7" t="str">
        <f t="shared" si="416"/>
        <v/>
      </c>
      <c r="N6649" s="7" t="str">
        <f>Cartilha_GLOBAL!N6649</f>
        <v/>
      </c>
      <c r="O6649" s="144"/>
      <c r="Q6649" s="151"/>
      <c r="R6649" s="152">
        <v>0</v>
      </c>
      <c r="T6649" s="153">
        <f>IF(Cartilha_GLOBAL!R6649=0,0,IF(Cartilha_GLOBAL!R6649&gt;0,"c","b"))</f>
        <v>0</v>
      </c>
    </row>
    <row r="6650" ht="22.5" hidden="1" spans="1:20">
      <c r="A6650" s="158">
        <f>Cartilha_GLOBAL!A6650</f>
        <v>100490</v>
      </c>
      <c r="B6650" s="100" t="str">
        <f>Cartilha_GLOBAL!B6650</f>
        <v>SINAPI</v>
      </c>
      <c r="C6650" s="104" t="str">
        <f>Cartilha_GLOBAL!C6650</f>
        <v>ARGAMASSA TRAÇO 1:4 (EM VOLUME DE CIMENTO E AREIA MÉDIA ÚMIDA), PREPARO MECÂNICO COM BETONEIRA 600 L. AF_08/2019</v>
      </c>
      <c r="D6650" s="94" t="str">
        <f>Cartilha_GLOBAL!D6650</f>
        <v>M3</v>
      </c>
      <c r="E6650" s="105">
        <f>Cartilha_GLOBAL!$E6650</f>
        <v>437.27</v>
      </c>
      <c r="F6650" s="182">
        <f>Cartilha_GLOBAL!$F6650</f>
        <v>536.71</v>
      </c>
      <c r="G6650" s="108"/>
      <c r="H6650" s="107">
        <f t="shared" si="413"/>
        <v>0</v>
      </c>
      <c r="I6650" s="184">
        <f t="shared" si="414"/>
        <v>0</v>
      </c>
      <c r="J6650" s="142"/>
      <c r="K6650" s="146"/>
      <c r="L6650" s="7" t="str">
        <f t="shared" si="415"/>
        <v/>
      </c>
      <c r="M6650" s="7" t="str">
        <f t="shared" si="416"/>
        <v/>
      </c>
      <c r="N6650" s="7" t="str">
        <f>Cartilha_GLOBAL!N6650</f>
        <v/>
      </c>
      <c r="O6650" s="144"/>
      <c r="Q6650" s="151"/>
      <c r="R6650" s="152">
        <v>0</v>
      </c>
      <c r="T6650" s="153">
        <f>IF(Cartilha_GLOBAL!R6650=0,0,IF(Cartilha_GLOBAL!R6650&gt;0,"c","b"))</f>
        <v>0</v>
      </c>
    </row>
    <row r="6651" ht="22.5" hidden="1" spans="1:20">
      <c r="A6651" s="158">
        <f>Cartilha_GLOBAL!A6651</f>
        <v>100491</v>
      </c>
      <c r="B6651" s="100" t="str">
        <f>Cartilha_GLOBAL!B6651</f>
        <v>SINAPI</v>
      </c>
      <c r="C6651" s="104" t="str">
        <f>Cartilha_GLOBAL!C6651</f>
        <v>ARGAMASSA TRAÇO 1:3 (EM VOLUME DE CIMENTO E AREIA MÉDIA ÚMIDA) COM ADIÇÃO DE IMPERMEABILIZANTE, PREPARO MECÂNICO COM BETONEIRA 600 L. AF_08/2019</v>
      </c>
      <c r="D6651" s="94" t="str">
        <f>Cartilha_GLOBAL!D6651</f>
        <v>M3</v>
      </c>
      <c r="E6651" s="105">
        <f>Cartilha_GLOBAL!$E6651</f>
        <v>643.86</v>
      </c>
      <c r="F6651" s="182">
        <f>Cartilha_GLOBAL!$F6651</f>
        <v>790.27</v>
      </c>
      <c r="G6651" s="108"/>
      <c r="H6651" s="107">
        <f t="shared" si="413"/>
        <v>0</v>
      </c>
      <c r="I6651" s="184">
        <f t="shared" si="414"/>
        <v>0</v>
      </c>
      <c r="J6651" s="142"/>
      <c r="K6651" s="146"/>
      <c r="L6651" s="7" t="str">
        <f t="shared" si="415"/>
        <v/>
      </c>
      <c r="M6651" s="7" t="str">
        <f t="shared" si="416"/>
        <v/>
      </c>
      <c r="N6651" s="7" t="str">
        <f>Cartilha_GLOBAL!N6651</f>
        <v/>
      </c>
      <c r="O6651" s="144"/>
      <c r="Q6651" s="151"/>
      <c r="R6651" s="152">
        <v>0</v>
      </c>
      <c r="T6651" s="153">
        <f>IF(Cartilha_GLOBAL!R6651=0,0,IF(Cartilha_GLOBAL!R6651&gt;0,"c","b"))</f>
        <v>0</v>
      </c>
    </row>
    <row r="6652" ht="22.5" hidden="1" spans="1:20">
      <c r="A6652" s="158">
        <f>Cartilha_GLOBAL!A6652</f>
        <v>100492</v>
      </c>
      <c r="B6652" s="100" t="str">
        <f>Cartilha_GLOBAL!B6652</f>
        <v>SINAPI</v>
      </c>
      <c r="C6652" s="104" t="str">
        <f>Cartilha_GLOBAL!C6652</f>
        <v>ARGAMASSA TRAÇO 1:4 (EM VOLUME DE CIMENTO E AREIA MÉDIA ÚMIDA) COM ADIÇÃO DE IMPERMEABILIZANTE, PREPARO MECÂNICO COM BETONEIRA 600 L. AF_08/2019</v>
      </c>
      <c r="D6652" s="94" t="str">
        <f>Cartilha_GLOBAL!D6652</f>
        <v>M3</v>
      </c>
      <c r="E6652" s="105">
        <f>Cartilha_GLOBAL!$E6652</f>
        <v>555.33</v>
      </c>
      <c r="F6652" s="182">
        <f>Cartilha_GLOBAL!$F6652</f>
        <v>681.61</v>
      </c>
      <c r="G6652" s="108"/>
      <c r="H6652" s="107">
        <f t="shared" si="413"/>
        <v>0</v>
      </c>
      <c r="I6652" s="184">
        <f t="shared" si="414"/>
        <v>0</v>
      </c>
      <c r="J6652" s="142"/>
      <c r="K6652" s="146"/>
      <c r="L6652" s="7" t="str">
        <f t="shared" si="415"/>
        <v/>
      </c>
      <c r="M6652" s="7" t="str">
        <f t="shared" si="416"/>
        <v/>
      </c>
      <c r="N6652" s="7" t="str">
        <f>Cartilha_GLOBAL!N6652</f>
        <v/>
      </c>
      <c r="O6652" s="144"/>
      <c r="Q6652" s="151"/>
      <c r="R6652" s="152">
        <v>0</v>
      </c>
      <c r="T6652" s="153">
        <f>IF(Cartilha_GLOBAL!R6652=0,0,IF(Cartilha_GLOBAL!R6652&gt;0,"c","b"))</f>
        <v>0</v>
      </c>
    </row>
    <row r="6653" ht="22.5" hidden="1" spans="1:20">
      <c r="A6653" s="158">
        <f>Cartilha_GLOBAL!A6653</f>
        <v>87299</v>
      </c>
      <c r="B6653" s="100" t="str">
        <f>Cartilha_GLOBAL!B6653</f>
        <v>SINAPI</v>
      </c>
      <c r="C6653" s="104" t="str">
        <f>Cartilha_GLOBAL!C6653</f>
        <v>ARGAMASSA TRAÇO 1:3 (EM VOLUME DE CIMENTO E AREIA MÉDIA ÚMIDA) PARA CONTRAPISO, PREPARO MECÂNICO COM BETONEIRA 600 L. AF_08/2019</v>
      </c>
      <c r="D6653" s="94" t="str">
        <f>Cartilha_GLOBAL!D6653</f>
        <v>M3</v>
      </c>
      <c r="E6653" s="105">
        <f>Cartilha_GLOBAL!$E6653</f>
        <v>398.45</v>
      </c>
      <c r="F6653" s="182">
        <f>Cartilha_GLOBAL!$F6653</f>
        <v>489.06</v>
      </c>
      <c r="G6653" s="108"/>
      <c r="H6653" s="107">
        <f t="shared" si="413"/>
        <v>0</v>
      </c>
      <c r="I6653" s="184">
        <f t="shared" si="414"/>
        <v>0</v>
      </c>
      <c r="J6653" s="142"/>
      <c r="K6653" s="146"/>
      <c r="L6653" s="7" t="str">
        <f t="shared" si="415"/>
        <v/>
      </c>
      <c r="M6653" s="7" t="str">
        <f t="shared" si="416"/>
        <v/>
      </c>
      <c r="N6653" s="7" t="str">
        <f>Cartilha_GLOBAL!N6653</f>
        <v/>
      </c>
      <c r="O6653" s="144"/>
      <c r="Q6653" s="151"/>
      <c r="R6653" s="152">
        <v>0</v>
      </c>
      <c r="T6653" s="153">
        <f>IF(Cartilha_GLOBAL!R6653=0,0,IF(Cartilha_GLOBAL!R6653&gt;0,"c","b"))</f>
        <v>0</v>
      </c>
    </row>
    <row r="6654" ht="22.5" hidden="1" spans="1:20">
      <c r="A6654" s="158">
        <f>Cartilha_GLOBAL!A6654</f>
        <v>87298</v>
      </c>
      <c r="B6654" s="100" t="str">
        <f>Cartilha_GLOBAL!B6654</f>
        <v>SINAPI</v>
      </c>
      <c r="C6654" s="104" t="str">
        <f>Cartilha_GLOBAL!C6654</f>
        <v>ARGAMASSA TRAÇO 1:3 (EM VOLUME DE CIMENTO E AREIA MÉDIA ÚMIDA) PARA CONTRAPISO, PREPARO MECÂNICO COM BETONEIRA 400 L. AF_08/2019</v>
      </c>
      <c r="D6654" s="94" t="str">
        <f>Cartilha_GLOBAL!D6654</f>
        <v>M3</v>
      </c>
      <c r="E6654" s="105">
        <f>Cartilha_GLOBAL!$E6654</f>
        <v>600.04</v>
      </c>
      <c r="F6654" s="182">
        <f>Cartilha_GLOBAL!$F6654</f>
        <v>736.49</v>
      </c>
      <c r="G6654" s="108"/>
      <c r="H6654" s="107">
        <f t="shared" si="413"/>
        <v>0</v>
      </c>
      <c r="I6654" s="184">
        <f t="shared" si="414"/>
        <v>0</v>
      </c>
      <c r="J6654" s="142"/>
      <c r="K6654" s="146"/>
      <c r="L6654" s="7" t="str">
        <f t="shared" si="415"/>
        <v/>
      </c>
      <c r="M6654" s="7" t="str">
        <f t="shared" si="416"/>
        <v/>
      </c>
      <c r="N6654" s="7" t="str">
        <f>Cartilha_GLOBAL!N6654</f>
        <v/>
      </c>
      <c r="O6654" s="144"/>
      <c r="Q6654" s="151"/>
      <c r="R6654" s="152">
        <v>0</v>
      </c>
      <c r="T6654" s="153">
        <f>IF(Cartilha_GLOBAL!R6654=0,0,IF(Cartilha_GLOBAL!R6654&gt;0,"c","b"))</f>
        <v>0</v>
      </c>
    </row>
    <row r="6655" ht="22.5" hidden="1" spans="1:20">
      <c r="A6655" s="158">
        <f>Cartilha_GLOBAL!A6655</f>
        <v>87313</v>
      </c>
      <c r="B6655" s="100" t="str">
        <f>Cartilha_GLOBAL!B6655</f>
        <v>SINAPI</v>
      </c>
      <c r="C6655" s="104" t="str">
        <f>Cartilha_GLOBAL!C6655</f>
        <v>ARGAMASSA TRAÇO 1:3 (EM VOLUME DE CIMENTO E AREIA GROSSA ÚMIDA) PARA CHAPISCO CONVENCIONAL, PREPARO MECÂNICO COM BETONEIRA 400 L. AF_08/2019</v>
      </c>
      <c r="D6655" s="94" t="str">
        <f>Cartilha_GLOBAL!D6655</f>
        <v>M3</v>
      </c>
      <c r="E6655" s="105">
        <f>Cartilha_GLOBAL!$E6655</f>
        <v>473.74</v>
      </c>
      <c r="F6655" s="182">
        <f>Cartilha_GLOBAL!$F6655</f>
        <v>581.47</v>
      </c>
      <c r="G6655" s="108"/>
      <c r="H6655" s="107">
        <f t="shared" si="413"/>
        <v>0</v>
      </c>
      <c r="I6655" s="184">
        <f t="shared" si="414"/>
        <v>0</v>
      </c>
      <c r="J6655" s="142"/>
      <c r="K6655" s="146"/>
      <c r="L6655" s="7" t="str">
        <f t="shared" si="415"/>
        <v/>
      </c>
      <c r="M6655" s="7" t="str">
        <f t="shared" si="416"/>
        <v/>
      </c>
      <c r="N6655" s="7" t="str">
        <f>Cartilha_GLOBAL!N6655</f>
        <v/>
      </c>
      <c r="O6655" s="144"/>
      <c r="Q6655" s="151"/>
      <c r="R6655" s="152">
        <v>0</v>
      </c>
      <c r="T6655" s="153">
        <f>IF(Cartilha_GLOBAL!R6655=0,0,IF(Cartilha_GLOBAL!R6655&gt;0,"c","b"))</f>
        <v>0</v>
      </c>
    </row>
    <row r="6656" ht="22.5" hidden="1" spans="1:20">
      <c r="A6656" s="158">
        <f>Cartilha_GLOBAL!A6656</f>
        <v>87314</v>
      </c>
      <c r="B6656" s="100" t="str">
        <f>Cartilha_GLOBAL!B6656</f>
        <v>SINAPI</v>
      </c>
      <c r="C6656" s="104" t="str">
        <f>Cartilha_GLOBAL!C6656</f>
        <v>ARGAMASSA TRAÇO 1:3 (EM VOLUME DE CIMENTO E AREIA GROSSA ÚMIDA) PARA CHAPISCO CONVENCIONAL, PREPARO MECÂNICO COM BETONEIRA 600 L. AF_08/2019</v>
      </c>
      <c r="D6656" s="94" t="str">
        <f>Cartilha_GLOBAL!D6656</f>
        <v>M3</v>
      </c>
      <c r="E6656" s="105">
        <f>Cartilha_GLOBAL!$E6656</f>
        <v>463.67</v>
      </c>
      <c r="F6656" s="182">
        <f>Cartilha_GLOBAL!$F6656</f>
        <v>569.11</v>
      </c>
      <c r="G6656" s="108"/>
      <c r="H6656" s="107">
        <f t="shared" si="413"/>
        <v>0</v>
      </c>
      <c r="I6656" s="184">
        <f t="shared" si="414"/>
        <v>0</v>
      </c>
      <c r="J6656" s="142"/>
      <c r="K6656" s="146"/>
      <c r="L6656" s="7" t="str">
        <f t="shared" si="415"/>
        <v/>
      </c>
      <c r="M6656" s="7" t="str">
        <f t="shared" si="416"/>
        <v/>
      </c>
      <c r="N6656" s="7" t="str">
        <f>Cartilha_GLOBAL!N6656</f>
        <v/>
      </c>
      <c r="O6656" s="144"/>
      <c r="Q6656" s="151"/>
      <c r="R6656" s="152">
        <v>0</v>
      </c>
      <c r="T6656" s="153">
        <f>IF(Cartilha_GLOBAL!R6656=0,0,IF(Cartilha_GLOBAL!R6656&gt;0,"c","b"))</f>
        <v>0</v>
      </c>
    </row>
    <row r="6657" ht="22.5" hidden="1" spans="1:20">
      <c r="A6657" s="158">
        <f>Cartilha_GLOBAL!A6657</f>
        <v>87322</v>
      </c>
      <c r="B6657" s="100" t="str">
        <f>Cartilha_GLOBAL!B6657</f>
        <v>SINAPI</v>
      </c>
      <c r="C6657" s="104" t="str">
        <f>Cartilha_GLOBAL!C6657</f>
        <v>ARGAMASSA TRAÇO 1:3 (EM VOLUME DE CIMENTO E AREIA GROSSA ÚMIDA) COM ADIÇÃO DE EMULSÃO POLIMÉRICA PARA CHAPISCO ROLADO, PREPARO MECÂNICO COM BETONEIRA 400 L. AF_08/2019</v>
      </c>
      <c r="D6657" s="94" t="str">
        <f>Cartilha_GLOBAL!D6657</f>
        <v>M3</v>
      </c>
      <c r="E6657" s="105">
        <f>Cartilha_GLOBAL!$E6657</f>
        <v>3528.51</v>
      </c>
      <c r="F6657" s="182">
        <f>Cartilha_GLOBAL!$F6657</f>
        <v>4330.89</v>
      </c>
      <c r="G6657" s="108"/>
      <c r="H6657" s="107">
        <f t="shared" si="413"/>
        <v>0</v>
      </c>
      <c r="I6657" s="184">
        <f t="shared" si="414"/>
        <v>0</v>
      </c>
      <c r="J6657" s="142"/>
      <c r="K6657" s="146"/>
      <c r="L6657" s="7" t="str">
        <f t="shared" si="415"/>
        <v/>
      </c>
      <c r="M6657" s="7" t="str">
        <f t="shared" si="416"/>
        <v/>
      </c>
      <c r="N6657" s="7" t="str">
        <f>Cartilha_GLOBAL!N6657</f>
        <v/>
      </c>
      <c r="O6657" s="144"/>
      <c r="Q6657" s="151"/>
      <c r="R6657" s="152">
        <v>0</v>
      </c>
      <c r="T6657" s="153">
        <f>IF(Cartilha_GLOBAL!R6657=0,0,IF(Cartilha_GLOBAL!R6657&gt;0,"c","b"))</f>
        <v>0</v>
      </c>
    </row>
    <row r="6658" ht="22.5" hidden="1" spans="1:20">
      <c r="A6658" s="158">
        <f>Cartilha_GLOBAL!A6658</f>
        <v>87323</v>
      </c>
      <c r="B6658" s="100" t="str">
        <f>Cartilha_GLOBAL!B6658</f>
        <v>SINAPI</v>
      </c>
      <c r="C6658" s="104" t="str">
        <f>Cartilha_GLOBAL!C6658</f>
        <v>ARGAMASSA TRAÇO 1:3 (EM VOLUME DE CIMENTO E AREIA GROSSA ÚMIDA) COM ADIÇÃO DE EMULSÃO POLIMÉRICA PARA CHAPISCO ROLADO, PREPARO MECÂNICO COM BETONEIRA 600 L. AF_08/2019</v>
      </c>
      <c r="D6658" s="94" t="str">
        <f>Cartilha_GLOBAL!D6658</f>
        <v>M3</v>
      </c>
      <c r="E6658" s="105">
        <f>Cartilha_GLOBAL!$E6658</f>
        <v>3524.26</v>
      </c>
      <c r="F6658" s="182">
        <f>Cartilha_GLOBAL!$F6658</f>
        <v>4325.68</v>
      </c>
      <c r="G6658" s="108"/>
      <c r="H6658" s="107">
        <f t="shared" si="413"/>
        <v>0</v>
      </c>
      <c r="I6658" s="184">
        <f t="shared" si="414"/>
        <v>0</v>
      </c>
      <c r="J6658" s="142"/>
      <c r="K6658" s="146"/>
      <c r="L6658" s="7" t="str">
        <f t="shared" si="415"/>
        <v/>
      </c>
      <c r="M6658" s="7" t="str">
        <f t="shared" si="416"/>
        <v/>
      </c>
      <c r="N6658" s="7" t="str">
        <f>Cartilha_GLOBAL!N6658</f>
        <v/>
      </c>
      <c r="O6658" s="144"/>
      <c r="Q6658" s="151"/>
      <c r="R6658" s="152">
        <v>0</v>
      </c>
      <c r="T6658" s="153">
        <f>IF(Cartilha_GLOBAL!R6658=0,0,IF(Cartilha_GLOBAL!R6658&gt;0,"c","b"))</f>
        <v>0</v>
      </c>
    </row>
    <row r="6659" ht="22.5" hidden="1" spans="1:20">
      <c r="A6659" s="158">
        <f>Cartilha_GLOBAL!A6659</f>
        <v>87339</v>
      </c>
      <c r="B6659" s="100" t="str">
        <f>Cartilha_GLOBAL!B6659</f>
        <v>SINAPI</v>
      </c>
      <c r="C6659" s="104" t="str">
        <f>Cartilha_GLOBAL!C6659</f>
        <v>ARGAMASSA TRAÇO 1:3 (EM VOLUME DE CIMENTO E AREIA MÉDIA ÚMIDA) PARA CONTRAPISO, PREPARO MECÂNICO COM MISTURADOR DE EIXO HORIZONTAL DE 160 KG. AF_08/2019</v>
      </c>
      <c r="D6659" s="94" t="str">
        <f>Cartilha_GLOBAL!D6659</f>
        <v>M3</v>
      </c>
      <c r="E6659" s="105">
        <f>Cartilha_GLOBAL!$E6659</f>
        <v>737.74</v>
      </c>
      <c r="F6659" s="182">
        <f>Cartilha_GLOBAL!$F6659</f>
        <v>905.5</v>
      </c>
      <c r="G6659" s="108"/>
      <c r="H6659" s="107">
        <f t="shared" si="413"/>
        <v>0</v>
      </c>
      <c r="I6659" s="184">
        <f t="shared" si="414"/>
        <v>0</v>
      </c>
      <c r="J6659" s="142"/>
      <c r="K6659" s="146"/>
      <c r="L6659" s="7" t="str">
        <f t="shared" si="415"/>
        <v/>
      </c>
      <c r="M6659" s="7" t="str">
        <f t="shared" si="416"/>
        <v/>
      </c>
      <c r="N6659" s="7" t="str">
        <f>Cartilha_GLOBAL!N6659</f>
        <v/>
      </c>
      <c r="O6659" s="144"/>
      <c r="Q6659" s="151"/>
      <c r="R6659" s="152">
        <v>0</v>
      </c>
      <c r="T6659" s="153">
        <f>IF(Cartilha_GLOBAL!R6659=0,0,IF(Cartilha_GLOBAL!R6659&gt;0,"c","b"))</f>
        <v>0</v>
      </c>
    </row>
    <row r="6660" ht="22.5" hidden="1" spans="1:20">
      <c r="A6660" s="158">
        <f>Cartilha_GLOBAL!A6660</f>
        <v>87340</v>
      </c>
      <c r="B6660" s="100" t="str">
        <f>Cartilha_GLOBAL!B6660</f>
        <v>SINAPI</v>
      </c>
      <c r="C6660" s="104" t="str">
        <f>Cartilha_GLOBAL!C6660</f>
        <v>ARGAMASSA TRAÇO 1:3 (EM VOLUME DE CIMENTO E AREIA MÉDIA ÚMIDA) PARA CONTRAPISO, PREPARO MECÂNICO COM MISTURADOR DE EIXO HORIZONTAL DE 300 KG. AF_08/2019</v>
      </c>
      <c r="D6660" s="94" t="str">
        <f>Cartilha_GLOBAL!D6660</f>
        <v>M3</v>
      </c>
      <c r="E6660" s="105">
        <f>Cartilha_GLOBAL!$E6660</f>
        <v>600.04</v>
      </c>
      <c r="F6660" s="182">
        <f>Cartilha_GLOBAL!$F6660</f>
        <v>736.49</v>
      </c>
      <c r="G6660" s="108"/>
      <c r="H6660" s="107">
        <f t="shared" si="413"/>
        <v>0</v>
      </c>
      <c r="I6660" s="184">
        <f t="shared" si="414"/>
        <v>0</v>
      </c>
      <c r="J6660" s="142"/>
      <c r="K6660" s="146"/>
      <c r="L6660" s="7" t="str">
        <f t="shared" si="415"/>
        <v/>
      </c>
      <c r="M6660" s="7" t="str">
        <f t="shared" si="416"/>
        <v/>
      </c>
      <c r="N6660" s="7" t="str">
        <f>Cartilha_GLOBAL!N6660</f>
        <v/>
      </c>
      <c r="O6660" s="144"/>
      <c r="Q6660" s="151"/>
      <c r="R6660" s="152">
        <v>0</v>
      </c>
      <c r="T6660" s="153">
        <f>IF(Cartilha_GLOBAL!R6660=0,0,IF(Cartilha_GLOBAL!R6660&gt;0,"c","b"))</f>
        <v>0</v>
      </c>
    </row>
    <row r="6661" ht="22.5" hidden="1" spans="1:20">
      <c r="A6661" s="158">
        <f>Cartilha_GLOBAL!A6661</f>
        <v>87341</v>
      </c>
      <c r="B6661" s="100" t="str">
        <f>Cartilha_GLOBAL!B6661</f>
        <v>SINAPI</v>
      </c>
      <c r="C6661" s="104" t="str">
        <f>Cartilha_GLOBAL!C6661</f>
        <v>ARGAMASSA TRAÇO 1:3 (EM VOLUME DE CIMENTO E AREIA MÉDIA ÚMIDA) PARA CONTRAPISO, PREPARO MECÂNICO COM MISTURADOR DE EIXO HORIZONTAL DE 600 KG. AF_08/2019</v>
      </c>
      <c r="D6661" s="94" t="str">
        <f>Cartilha_GLOBAL!D6661</f>
        <v>M3</v>
      </c>
      <c r="E6661" s="105">
        <f>Cartilha_GLOBAL!$E6661</f>
        <v>565.91</v>
      </c>
      <c r="F6661" s="182">
        <f>Cartilha_GLOBAL!$F6661</f>
        <v>694.6</v>
      </c>
      <c r="G6661" s="108"/>
      <c r="H6661" s="107">
        <f t="shared" si="413"/>
        <v>0</v>
      </c>
      <c r="I6661" s="184">
        <f t="shared" si="414"/>
        <v>0</v>
      </c>
      <c r="J6661" s="142"/>
      <c r="K6661" s="146"/>
      <c r="L6661" s="7" t="str">
        <f t="shared" si="415"/>
        <v/>
      </c>
      <c r="M6661" s="7" t="str">
        <f t="shared" si="416"/>
        <v/>
      </c>
      <c r="N6661" s="7" t="str">
        <f>Cartilha_GLOBAL!N6661</f>
        <v/>
      </c>
      <c r="O6661" s="144"/>
      <c r="Q6661" s="151"/>
      <c r="R6661" s="152">
        <v>0</v>
      </c>
      <c r="T6661" s="153">
        <f>IF(Cartilha_GLOBAL!R6661=0,0,IF(Cartilha_GLOBAL!R6661&gt;0,"c","b"))</f>
        <v>0</v>
      </c>
    </row>
    <row r="6662" ht="22.5" hidden="1" spans="1:20">
      <c r="A6662" s="158">
        <f>Cartilha_GLOBAL!A6662</f>
        <v>87352</v>
      </c>
      <c r="B6662" s="100" t="str">
        <f>Cartilha_GLOBAL!B6662</f>
        <v>SINAPI</v>
      </c>
      <c r="C6662" s="104" t="str">
        <f>Cartilha_GLOBAL!C6662</f>
        <v>ARGAMASSA TRAÇO 1:3 (EM VOLUME DE CIMENTO E AREIA GROSSA ÚMIDA) PARA CHAPISCO CONVENCIONAL, PREPARO MECÂNICO COM MISTURADOR DE EIXO HORIZONTAL DE 160 KG. AF_08/2019</v>
      </c>
      <c r="D6662" s="94" t="str">
        <f>Cartilha_GLOBAL!D6662</f>
        <v>M3</v>
      </c>
      <c r="E6662" s="105">
        <f>Cartilha_GLOBAL!$E6662</f>
        <v>564.61</v>
      </c>
      <c r="F6662" s="182">
        <f>Cartilha_GLOBAL!$F6662</f>
        <v>693</v>
      </c>
      <c r="G6662" s="108"/>
      <c r="H6662" s="107">
        <f t="shared" si="413"/>
        <v>0</v>
      </c>
      <c r="I6662" s="184">
        <f t="shared" si="414"/>
        <v>0</v>
      </c>
      <c r="J6662" s="142"/>
      <c r="K6662" s="146"/>
      <c r="L6662" s="7" t="str">
        <f t="shared" si="415"/>
        <v/>
      </c>
      <c r="M6662" s="7" t="str">
        <f t="shared" si="416"/>
        <v/>
      </c>
      <c r="N6662" s="7" t="str">
        <f>Cartilha_GLOBAL!N6662</f>
        <v/>
      </c>
      <c r="O6662" s="144"/>
      <c r="Q6662" s="151"/>
      <c r="R6662" s="152">
        <v>0</v>
      </c>
      <c r="T6662" s="153">
        <f>IF(Cartilha_GLOBAL!R6662=0,0,IF(Cartilha_GLOBAL!R6662&gt;0,"c","b"))</f>
        <v>0</v>
      </c>
    </row>
    <row r="6663" ht="22.5" hidden="1" spans="1:20">
      <c r="A6663" s="158">
        <f>Cartilha_GLOBAL!A6663</f>
        <v>87353</v>
      </c>
      <c r="B6663" s="100" t="str">
        <f>Cartilha_GLOBAL!B6663</f>
        <v>SINAPI</v>
      </c>
      <c r="C6663" s="104" t="str">
        <f>Cartilha_GLOBAL!C6663</f>
        <v>ARGAMASSA TRAÇO 1:3 (EM VOLUME DE CIMENTO E AREIA GROSSA ÚMIDA) PARA CHAPISCO CONVENCIONAL, PREPARO MECÂNICO COM MISTURADOR DE EIXO HORIZONTAL DE 300 KG. AF_08/2019</v>
      </c>
      <c r="D6663" s="94" t="str">
        <f>Cartilha_GLOBAL!D6663</f>
        <v>M3</v>
      </c>
      <c r="E6663" s="105">
        <f>Cartilha_GLOBAL!$E6663</f>
        <v>479.71</v>
      </c>
      <c r="F6663" s="182">
        <f>Cartilha_GLOBAL!$F6663</f>
        <v>588.8</v>
      </c>
      <c r="G6663" s="108"/>
      <c r="H6663" s="107">
        <f t="shared" si="413"/>
        <v>0</v>
      </c>
      <c r="I6663" s="184">
        <f t="shared" si="414"/>
        <v>0</v>
      </c>
      <c r="J6663" s="142"/>
      <c r="K6663" s="146"/>
      <c r="L6663" s="7" t="str">
        <f t="shared" si="415"/>
        <v/>
      </c>
      <c r="M6663" s="7" t="str">
        <f t="shared" si="416"/>
        <v/>
      </c>
      <c r="N6663" s="7" t="str">
        <f>Cartilha_GLOBAL!N6663</f>
        <v/>
      </c>
      <c r="O6663" s="144"/>
      <c r="Q6663" s="151"/>
      <c r="R6663" s="152">
        <v>0</v>
      </c>
      <c r="T6663" s="153">
        <f>IF(Cartilha_GLOBAL!R6663=0,0,IF(Cartilha_GLOBAL!R6663&gt;0,"c","b"))</f>
        <v>0</v>
      </c>
    </row>
    <row r="6664" ht="22.5" hidden="1" spans="1:20">
      <c r="A6664" s="158">
        <f>Cartilha_GLOBAL!A6664</f>
        <v>87354</v>
      </c>
      <c r="B6664" s="100" t="str">
        <f>Cartilha_GLOBAL!B6664</f>
        <v>SINAPI</v>
      </c>
      <c r="C6664" s="104" t="str">
        <f>Cartilha_GLOBAL!C6664</f>
        <v>ARGAMASSA TRAÇO 1:3 (EM VOLUME DE CIMENTO E AREIA GROSSA ÚMIDA) PARA CHAPISCO CONVENCIONAL, PREPARO MECÂNICO COM MISTURADOR DE EIXO HORIZONTAL DE 600 KG. AF_08/2019</v>
      </c>
      <c r="D6664" s="94" t="str">
        <f>Cartilha_GLOBAL!D6664</f>
        <v>M3</v>
      </c>
      <c r="E6664" s="105">
        <f>Cartilha_GLOBAL!$E6664</f>
        <v>441.62</v>
      </c>
      <c r="F6664" s="182">
        <f>Cartilha_GLOBAL!$F6664</f>
        <v>542.04</v>
      </c>
      <c r="G6664" s="108"/>
      <c r="H6664" s="107">
        <f t="shared" si="413"/>
        <v>0</v>
      </c>
      <c r="I6664" s="184">
        <f t="shared" si="414"/>
        <v>0</v>
      </c>
      <c r="J6664" s="142"/>
      <c r="K6664" s="146"/>
      <c r="L6664" s="7" t="str">
        <f t="shared" si="415"/>
        <v/>
      </c>
      <c r="M6664" s="7" t="str">
        <f t="shared" si="416"/>
        <v/>
      </c>
      <c r="N6664" s="7" t="str">
        <f>Cartilha_GLOBAL!N6664</f>
        <v/>
      </c>
      <c r="O6664" s="144"/>
      <c r="Q6664" s="151"/>
      <c r="R6664" s="152">
        <v>0</v>
      </c>
      <c r="T6664" s="153">
        <f>IF(Cartilha_GLOBAL!R6664=0,0,IF(Cartilha_GLOBAL!R6664&gt;0,"c","b"))</f>
        <v>0</v>
      </c>
    </row>
    <row r="6665" ht="33.75" hidden="1" spans="1:20">
      <c r="A6665" s="158">
        <f>Cartilha_GLOBAL!A6665</f>
        <v>87360</v>
      </c>
      <c r="B6665" s="100" t="str">
        <f>Cartilha_GLOBAL!B6665</f>
        <v>SINAPI</v>
      </c>
      <c r="C6665" s="104" t="str">
        <f>Cartilha_GLOBAL!C6665</f>
        <v>ARGAMASSA TRAÇO 1:3 (EM VOLUME DE CIMENTO E AREIA GROSSA ÚMIDA) COM ADIÇÃO DE EMULSÃO POLIMÉRICA PARA CHAPISCO ROLADO, PREPARO MECÂNICO COM MISTURADOR DE EIXO HORIZONTAL DE 160 KG. AF_08/2019</v>
      </c>
      <c r="D6665" s="94" t="str">
        <f>Cartilha_GLOBAL!D6665</f>
        <v>M3</v>
      </c>
      <c r="E6665" s="105">
        <f>Cartilha_GLOBAL!$E6665</f>
        <v>3494.2</v>
      </c>
      <c r="F6665" s="182">
        <f>Cartilha_GLOBAL!$F6665</f>
        <v>4288.78</v>
      </c>
      <c r="G6665" s="108"/>
      <c r="H6665" s="107">
        <f t="shared" si="413"/>
        <v>0</v>
      </c>
      <c r="I6665" s="184">
        <f t="shared" si="414"/>
        <v>0</v>
      </c>
      <c r="J6665" s="142"/>
      <c r="K6665" s="146"/>
      <c r="L6665" s="7" t="str">
        <f t="shared" si="415"/>
        <v/>
      </c>
      <c r="M6665" s="7" t="str">
        <f t="shared" si="416"/>
        <v/>
      </c>
      <c r="N6665" s="7" t="str">
        <f>Cartilha_GLOBAL!N6665</f>
        <v/>
      </c>
      <c r="O6665" s="144"/>
      <c r="Q6665" s="151"/>
      <c r="R6665" s="152">
        <v>0</v>
      </c>
      <c r="T6665" s="153">
        <f>IF(Cartilha_GLOBAL!R6665=0,0,IF(Cartilha_GLOBAL!R6665&gt;0,"c","b"))</f>
        <v>0</v>
      </c>
    </row>
    <row r="6666" ht="33.75" hidden="1" spans="1:20">
      <c r="A6666" s="158">
        <f>Cartilha_GLOBAL!A6666</f>
        <v>87361</v>
      </c>
      <c r="B6666" s="100" t="str">
        <f>Cartilha_GLOBAL!B6666</f>
        <v>SINAPI</v>
      </c>
      <c r="C6666" s="104" t="str">
        <f>Cartilha_GLOBAL!C6666</f>
        <v>ARGAMASSA TRAÇO 1:3 (EM VOLUME DE CIMENTO E AREIA GROSSA ÚMIDA) COM ADIÇÃO DE EMULSÃO POLIMÉRICA PARA CHAPISCO ROLADO, PREPARO MECÂNICO COM MISTURADOR DE EIXO HORIZONTAL DE 300 KG. AF_08/2019</v>
      </c>
      <c r="D6666" s="94" t="str">
        <f>Cartilha_GLOBAL!D6666</f>
        <v>M3</v>
      </c>
      <c r="E6666" s="105">
        <f>Cartilha_GLOBAL!$E6666</f>
        <v>3443.36</v>
      </c>
      <c r="F6666" s="182">
        <f>Cartilha_GLOBAL!$F6666</f>
        <v>4226.38</v>
      </c>
      <c r="G6666" s="108"/>
      <c r="H6666" s="107">
        <f t="shared" si="413"/>
        <v>0</v>
      </c>
      <c r="I6666" s="184">
        <f t="shared" si="414"/>
        <v>0</v>
      </c>
      <c r="J6666" s="142"/>
      <c r="K6666" s="146"/>
      <c r="L6666" s="7" t="str">
        <f t="shared" si="415"/>
        <v/>
      </c>
      <c r="M6666" s="7" t="str">
        <f t="shared" si="416"/>
        <v/>
      </c>
      <c r="N6666" s="7" t="str">
        <f>Cartilha_GLOBAL!N6666</f>
        <v/>
      </c>
      <c r="O6666" s="144"/>
      <c r="Q6666" s="151"/>
      <c r="R6666" s="152">
        <v>0</v>
      </c>
      <c r="T6666" s="153">
        <f>IF(Cartilha_GLOBAL!R6666=0,0,IF(Cartilha_GLOBAL!R6666&gt;0,"c","b"))</f>
        <v>0</v>
      </c>
    </row>
    <row r="6667" ht="33.75" hidden="1" spans="1:20">
      <c r="A6667" s="158">
        <f>Cartilha_GLOBAL!A6667</f>
        <v>87362</v>
      </c>
      <c r="B6667" s="100" t="str">
        <f>Cartilha_GLOBAL!B6667</f>
        <v>SINAPI</v>
      </c>
      <c r="C6667" s="104" t="str">
        <f>Cartilha_GLOBAL!C6667</f>
        <v>ARGAMASSA TRAÇO 1:3 (EM VOLUME DE CIMENTO E AREIA GROSSA ÚMIDA) COM ADIÇÃO DE EMULSÃO POLIMÉRICA PARA CHAPISCO ROLADO, PREPARO MECÂNICO COM MISTURADOR DE EIXO HORIZONTAL DE 600 KG. AF_08/2019</v>
      </c>
      <c r="D6667" s="94" t="str">
        <f>Cartilha_GLOBAL!D6667</f>
        <v>M3</v>
      </c>
      <c r="E6667" s="105">
        <f>Cartilha_GLOBAL!$E6667</f>
        <v>3439.85</v>
      </c>
      <c r="F6667" s="182">
        <f>Cartilha_GLOBAL!$F6667</f>
        <v>4222.07</v>
      </c>
      <c r="G6667" s="108"/>
      <c r="H6667" s="107">
        <f t="shared" si="413"/>
        <v>0</v>
      </c>
      <c r="I6667" s="184">
        <f t="shared" si="414"/>
        <v>0</v>
      </c>
      <c r="J6667" s="142"/>
      <c r="K6667" s="146"/>
      <c r="L6667" s="7" t="str">
        <f t="shared" si="415"/>
        <v/>
      </c>
      <c r="M6667" s="7" t="str">
        <f t="shared" si="416"/>
        <v/>
      </c>
      <c r="N6667" s="7" t="str">
        <f>Cartilha_GLOBAL!N6667</f>
        <v/>
      </c>
      <c r="O6667" s="144"/>
      <c r="Q6667" s="151"/>
      <c r="R6667" s="152">
        <v>0</v>
      </c>
      <c r="T6667" s="153">
        <f>IF(Cartilha_GLOBAL!R6667=0,0,IF(Cartilha_GLOBAL!R6667&gt;0,"c","b"))</f>
        <v>0</v>
      </c>
    </row>
    <row r="6668" ht="22.5" hidden="1" spans="1:20">
      <c r="A6668" s="158">
        <f>Cartilha_GLOBAL!A6668</f>
        <v>87372</v>
      </c>
      <c r="B6668" s="100" t="str">
        <f>Cartilha_GLOBAL!B6668</f>
        <v>SINAPI</v>
      </c>
      <c r="C6668" s="104" t="str">
        <f>Cartilha_GLOBAL!C6668</f>
        <v>ARGAMASSA TRAÇO 1:3 (EM VOLUME DE CIMENTO E AREIA MÉDIA ÚMIDA) PARA CONTRAPISO, PREPARO MANUAL. AF_08/2019</v>
      </c>
      <c r="D6668" s="94" t="str">
        <f>Cartilha_GLOBAL!D6668</f>
        <v>M3</v>
      </c>
      <c r="E6668" s="105">
        <f>Cartilha_GLOBAL!$E6668</f>
        <v>773.03</v>
      </c>
      <c r="F6668" s="182">
        <f>Cartilha_GLOBAL!$F6668</f>
        <v>948.82</v>
      </c>
      <c r="G6668" s="108"/>
      <c r="H6668" s="107">
        <f t="shared" si="413"/>
        <v>0</v>
      </c>
      <c r="I6668" s="184">
        <f t="shared" si="414"/>
        <v>0</v>
      </c>
      <c r="J6668" s="142"/>
      <c r="K6668" s="146"/>
      <c r="L6668" s="7" t="str">
        <f t="shared" si="415"/>
        <v/>
      </c>
      <c r="M6668" s="7" t="str">
        <f t="shared" si="416"/>
        <v/>
      </c>
      <c r="N6668" s="7" t="str">
        <f>Cartilha_GLOBAL!N6668</f>
        <v/>
      </c>
      <c r="O6668" s="144"/>
      <c r="Q6668" s="151"/>
      <c r="R6668" s="152">
        <v>0</v>
      </c>
      <c r="T6668" s="153">
        <f>IF(Cartilha_GLOBAL!R6668=0,0,IF(Cartilha_GLOBAL!R6668&gt;0,"c","b"))</f>
        <v>0</v>
      </c>
    </row>
    <row r="6669" ht="22.5" hidden="1" spans="1:20">
      <c r="A6669" s="158">
        <f>Cartilha_GLOBAL!A6669</f>
        <v>87377</v>
      </c>
      <c r="B6669" s="100" t="str">
        <f>Cartilha_GLOBAL!B6669</f>
        <v>SINAPI</v>
      </c>
      <c r="C6669" s="104" t="str">
        <f>Cartilha_GLOBAL!C6669</f>
        <v>ARGAMASSA TRAÇO 1:3 (EM VOLUME DE CIMENTO E AREIA GROSSA ÚMIDA) PARA CHAPISCO CONVENCIONAL, PREPARO MANUAL. AF_08/2019</v>
      </c>
      <c r="D6669" s="94" t="str">
        <f>Cartilha_GLOBAL!D6669</f>
        <v>M3</v>
      </c>
      <c r="E6669" s="105">
        <f>Cartilha_GLOBAL!$E6669</f>
        <v>638.35</v>
      </c>
      <c r="F6669" s="182">
        <f>Cartilha_GLOBAL!$F6669</f>
        <v>783.51</v>
      </c>
      <c r="G6669" s="108"/>
      <c r="H6669" s="107">
        <f t="shared" si="413"/>
        <v>0</v>
      </c>
      <c r="I6669" s="184">
        <f t="shared" si="414"/>
        <v>0</v>
      </c>
      <c r="J6669" s="142"/>
      <c r="K6669" s="146"/>
      <c r="L6669" s="7" t="str">
        <f t="shared" si="415"/>
        <v/>
      </c>
      <c r="M6669" s="7" t="str">
        <f t="shared" si="416"/>
        <v/>
      </c>
      <c r="N6669" s="7" t="str">
        <f>Cartilha_GLOBAL!N6669</f>
        <v/>
      </c>
      <c r="O6669" s="144"/>
      <c r="Q6669" s="151"/>
      <c r="R6669" s="152">
        <v>0</v>
      </c>
      <c r="T6669" s="153">
        <f>IF(Cartilha_GLOBAL!R6669=0,0,IF(Cartilha_GLOBAL!R6669&gt;0,"c","b"))</f>
        <v>0</v>
      </c>
    </row>
    <row r="6670" ht="22.5" hidden="1" spans="1:20">
      <c r="A6670" s="158">
        <f>Cartilha_GLOBAL!A6670</f>
        <v>87380</v>
      </c>
      <c r="B6670" s="100" t="str">
        <f>Cartilha_GLOBAL!B6670</f>
        <v>SINAPI</v>
      </c>
      <c r="C6670" s="104" t="str">
        <f>Cartilha_GLOBAL!C6670</f>
        <v>ARGAMASSA TRAÇO 1:3 (EM VOLUME DE CIMENTO E AREIA GROSSA ÚMIDA) COM ADIÇÃO DE EMULSÃO POLIMÉRICA PARA CHAPISCO ROLADO, PREPARO MANUAL. AF_08/2019</v>
      </c>
      <c r="D6670" s="94" t="str">
        <f>Cartilha_GLOBAL!D6670</f>
        <v>M3</v>
      </c>
      <c r="E6670" s="105">
        <f>Cartilha_GLOBAL!$E6670</f>
        <v>3651.45</v>
      </c>
      <c r="F6670" s="182">
        <f>Cartilha_GLOBAL!$F6670</f>
        <v>4481.79</v>
      </c>
      <c r="G6670" s="108"/>
      <c r="H6670" s="107">
        <f t="shared" si="413"/>
        <v>0</v>
      </c>
      <c r="I6670" s="184">
        <f t="shared" si="414"/>
        <v>0</v>
      </c>
      <c r="J6670" s="142"/>
      <c r="K6670" s="146"/>
      <c r="L6670" s="7" t="str">
        <f t="shared" si="415"/>
        <v/>
      </c>
      <c r="M6670" s="7" t="str">
        <f t="shared" si="416"/>
        <v/>
      </c>
      <c r="N6670" s="7" t="str">
        <f>Cartilha_GLOBAL!N6670</f>
        <v/>
      </c>
      <c r="O6670" s="144"/>
      <c r="Q6670" s="151"/>
      <c r="R6670" s="152">
        <v>0</v>
      </c>
      <c r="T6670" s="153">
        <f>IF(Cartilha_GLOBAL!R6670=0,0,IF(Cartilha_GLOBAL!R6670&gt;0,"c","b"))</f>
        <v>0</v>
      </c>
    </row>
    <row r="6671" ht="22.5" hidden="1" spans="1:20">
      <c r="A6671" s="158">
        <f>Cartilha_GLOBAL!A6671</f>
        <v>88628</v>
      </c>
      <c r="B6671" s="100" t="str">
        <f>Cartilha_GLOBAL!B6671</f>
        <v>SINAPI</v>
      </c>
      <c r="C6671" s="104" t="str">
        <f>Cartilha_GLOBAL!C6671</f>
        <v>ARGAMASSA TRAÇO 1:3 (EM VOLUME DE CIMENTO E AREIA MÉDIA ÚMIDA), PREPARO MECÂNICO COM BETONEIRA 400 L. AF_08/2019</v>
      </c>
      <c r="D6671" s="94" t="str">
        <f>Cartilha_GLOBAL!D6671</f>
        <v>M3</v>
      </c>
      <c r="E6671" s="105">
        <f>Cartilha_GLOBAL!$E6671</f>
        <v>498.17</v>
      </c>
      <c r="F6671" s="182">
        <f>Cartilha_GLOBAL!$F6671</f>
        <v>611.45</v>
      </c>
      <c r="G6671" s="108"/>
      <c r="H6671" s="107">
        <f t="shared" si="413"/>
        <v>0</v>
      </c>
      <c r="I6671" s="184">
        <f t="shared" si="414"/>
        <v>0</v>
      </c>
      <c r="J6671" s="142"/>
      <c r="K6671" s="146"/>
      <c r="L6671" s="7" t="str">
        <f t="shared" si="415"/>
        <v/>
      </c>
      <c r="M6671" s="7" t="str">
        <f t="shared" si="416"/>
        <v/>
      </c>
      <c r="N6671" s="7" t="str">
        <f>Cartilha_GLOBAL!N6671</f>
        <v/>
      </c>
      <c r="O6671" s="144"/>
      <c r="Q6671" s="151"/>
      <c r="R6671" s="152">
        <v>0</v>
      </c>
      <c r="T6671" s="153">
        <f>IF(Cartilha_GLOBAL!R6671=0,0,IF(Cartilha_GLOBAL!R6671&gt;0,"c","b"))</f>
        <v>0</v>
      </c>
    </row>
    <row r="6672" ht="22.5" hidden="1" spans="1:20">
      <c r="A6672" s="158">
        <f>Cartilha_GLOBAL!A6672</f>
        <v>88629</v>
      </c>
      <c r="B6672" s="100" t="str">
        <f>Cartilha_GLOBAL!B6672</f>
        <v>SINAPI</v>
      </c>
      <c r="C6672" s="104" t="str">
        <f>Cartilha_GLOBAL!C6672</f>
        <v>ARGAMASSA TRAÇO 1:3 (EM VOLUME DE CIMENTO E AREIA MÉDIA ÚMIDA), PREPARO MANUAL. AF_08/2019</v>
      </c>
      <c r="D6672" s="94" t="str">
        <f>Cartilha_GLOBAL!D6672</f>
        <v>M3</v>
      </c>
      <c r="E6672" s="105">
        <f>Cartilha_GLOBAL!$E6672</f>
        <v>626.84</v>
      </c>
      <c r="F6672" s="182">
        <f>Cartilha_GLOBAL!$F6672</f>
        <v>769.38</v>
      </c>
      <c r="G6672" s="108"/>
      <c r="H6672" s="107">
        <f t="shared" si="413"/>
        <v>0</v>
      </c>
      <c r="I6672" s="184">
        <f t="shared" si="414"/>
        <v>0</v>
      </c>
      <c r="J6672" s="142"/>
      <c r="K6672" s="146"/>
      <c r="L6672" s="7" t="str">
        <f t="shared" si="415"/>
        <v/>
      </c>
      <c r="M6672" s="7" t="str">
        <f t="shared" si="416"/>
        <v/>
      </c>
      <c r="N6672" s="7" t="str">
        <f>Cartilha_GLOBAL!N6672</f>
        <v/>
      </c>
      <c r="O6672" s="144"/>
      <c r="Q6672" s="151"/>
      <c r="R6672" s="152">
        <v>0</v>
      </c>
      <c r="T6672" s="153">
        <f>IF(Cartilha_GLOBAL!R6672=0,0,IF(Cartilha_GLOBAL!R6672&gt;0,"c","b"))</f>
        <v>0</v>
      </c>
    </row>
    <row r="6673" ht="22.5" hidden="1" spans="1:20">
      <c r="A6673" s="158">
        <f>Cartilha_GLOBAL!A6673</f>
        <v>87301</v>
      </c>
      <c r="B6673" s="100" t="str">
        <f>Cartilha_GLOBAL!B6673</f>
        <v>SINAPI</v>
      </c>
      <c r="C6673" s="104" t="str">
        <f>Cartilha_GLOBAL!C6673</f>
        <v>ARGAMASSA TRAÇO 1:4 (EM VOLUME DE CIMENTO E AREIA MÉDIA ÚMIDA) PARA CONTRAPISO, PREPARO MECÂNICO COM BETONEIRA 400 L. AF_08/2019</v>
      </c>
      <c r="D6673" s="94" t="str">
        <f>Cartilha_GLOBAL!D6673</f>
        <v>M3</v>
      </c>
      <c r="E6673" s="105">
        <f>Cartilha_GLOBAL!$E6673</f>
        <v>543.6</v>
      </c>
      <c r="F6673" s="182">
        <f>Cartilha_GLOBAL!$F6673</f>
        <v>667.21</v>
      </c>
      <c r="G6673" s="108"/>
      <c r="H6673" s="107">
        <f t="shared" si="413"/>
        <v>0</v>
      </c>
      <c r="I6673" s="184">
        <f t="shared" si="414"/>
        <v>0</v>
      </c>
      <c r="J6673" s="142"/>
      <c r="K6673" s="146"/>
      <c r="L6673" s="7" t="str">
        <f t="shared" si="415"/>
        <v/>
      </c>
      <c r="M6673" s="7" t="str">
        <f t="shared" si="416"/>
        <v/>
      </c>
      <c r="N6673" s="7" t="str">
        <f>Cartilha_GLOBAL!N6673</f>
        <v/>
      </c>
      <c r="O6673" s="144"/>
      <c r="Q6673" s="151"/>
      <c r="R6673" s="152">
        <v>0</v>
      </c>
      <c r="T6673" s="153">
        <f>IF(Cartilha_GLOBAL!R6673=0,0,IF(Cartilha_GLOBAL!R6673&gt;0,"c","b"))</f>
        <v>0</v>
      </c>
    </row>
    <row r="6674" ht="22.5" hidden="1" spans="1:20">
      <c r="A6674" s="158">
        <f>Cartilha_GLOBAL!A6674</f>
        <v>87302</v>
      </c>
      <c r="B6674" s="100" t="str">
        <f>Cartilha_GLOBAL!B6674</f>
        <v>SINAPI</v>
      </c>
      <c r="C6674" s="104" t="str">
        <f>Cartilha_GLOBAL!C6674</f>
        <v>ARGAMASSA TRAÇO 1:4 (EM VOLUME DE CIMENTO E AREIA MÉDIA ÚMIDA) PARA CONTRAPISO, PREPARO MECÂNICO COM BETONEIRA 600 L. AF_08/2019</v>
      </c>
      <c r="D6674" s="94" t="str">
        <f>Cartilha_GLOBAL!D6674</f>
        <v>M3</v>
      </c>
      <c r="E6674" s="105">
        <f>Cartilha_GLOBAL!$E6674</f>
        <v>531.94</v>
      </c>
      <c r="F6674" s="182">
        <f>Cartilha_GLOBAL!$F6674</f>
        <v>652.9</v>
      </c>
      <c r="G6674" s="108"/>
      <c r="H6674" s="107">
        <f t="shared" si="413"/>
        <v>0</v>
      </c>
      <c r="I6674" s="184">
        <f t="shared" si="414"/>
        <v>0</v>
      </c>
      <c r="J6674" s="142"/>
      <c r="K6674" s="146"/>
      <c r="L6674" s="7" t="str">
        <f t="shared" si="415"/>
        <v/>
      </c>
      <c r="M6674" s="7" t="str">
        <f t="shared" si="416"/>
        <v/>
      </c>
      <c r="N6674" s="7" t="str">
        <f>Cartilha_GLOBAL!N6674</f>
        <v/>
      </c>
      <c r="O6674" s="144"/>
      <c r="Q6674" s="151"/>
      <c r="R6674" s="152">
        <v>0</v>
      </c>
      <c r="T6674" s="153">
        <f>IF(Cartilha_GLOBAL!R6674=0,0,IF(Cartilha_GLOBAL!R6674&gt;0,"c","b"))</f>
        <v>0</v>
      </c>
    </row>
    <row r="6675" ht="22.5" hidden="1" spans="1:20">
      <c r="A6675" s="158">
        <f>Cartilha_GLOBAL!A6675</f>
        <v>87316</v>
      </c>
      <c r="B6675" s="100" t="str">
        <f>Cartilha_GLOBAL!B6675</f>
        <v>SINAPI</v>
      </c>
      <c r="C6675" s="104" t="str">
        <f>Cartilha_GLOBAL!C6675</f>
        <v>ARGAMASSA TRAÇO 1:4 (EM VOLUME DE CIMENTO E AREIA GROSSA ÚMIDA) PARA CHAPISCO CONVENCIONAL, PREPARO MECÂNICO COM BETONEIRA 400 L. AF_08/2019</v>
      </c>
      <c r="D6675" s="94" t="str">
        <f>Cartilha_GLOBAL!D6675</f>
        <v>M3</v>
      </c>
      <c r="E6675" s="105">
        <f>Cartilha_GLOBAL!$E6675</f>
        <v>433.18</v>
      </c>
      <c r="F6675" s="182">
        <f>Cartilha_GLOBAL!$F6675</f>
        <v>531.69</v>
      </c>
      <c r="G6675" s="108"/>
      <c r="H6675" s="107">
        <f t="shared" si="413"/>
        <v>0</v>
      </c>
      <c r="I6675" s="184">
        <f t="shared" si="414"/>
        <v>0</v>
      </c>
      <c r="J6675" s="142"/>
      <c r="K6675" s="146"/>
      <c r="L6675" s="7" t="str">
        <f t="shared" si="415"/>
        <v/>
      </c>
      <c r="M6675" s="7" t="str">
        <f t="shared" si="416"/>
        <v/>
      </c>
      <c r="N6675" s="7" t="str">
        <f>Cartilha_GLOBAL!N6675</f>
        <v/>
      </c>
      <c r="O6675" s="144"/>
      <c r="Q6675" s="151"/>
      <c r="R6675" s="152">
        <v>0</v>
      </c>
      <c r="T6675" s="153">
        <f>IF(Cartilha_GLOBAL!R6675=0,0,IF(Cartilha_GLOBAL!R6675&gt;0,"c","b"))</f>
        <v>0</v>
      </c>
    </row>
    <row r="6676" ht="22.5" hidden="1" spans="1:20">
      <c r="A6676" s="158">
        <f>Cartilha_GLOBAL!A6676</f>
        <v>87317</v>
      </c>
      <c r="B6676" s="100" t="str">
        <f>Cartilha_GLOBAL!B6676</f>
        <v>SINAPI</v>
      </c>
      <c r="C6676" s="104" t="str">
        <f>Cartilha_GLOBAL!C6676</f>
        <v>ARGAMASSA TRAÇO 1:4 (EM VOLUME DE CIMENTO E AREIA GROSSA ÚMIDA) PARA CHAPISCO CONVENCIONAL, PREPARO MECÂNICO COM BETONEIRA 600 L. AF_08/2019</v>
      </c>
      <c r="D6676" s="94" t="str">
        <f>Cartilha_GLOBAL!D6676</f>
        <v>M3</v>
      </c>
      <c r="E6676" s="105">
        <f>Cartilha_GLOBAL!$E6676</f>
        <v>415.25</v>
      </c>
      <c r="F6676" s="182">
        <f>Cartilha_GLOBAL!$F6676</f>
        <v>509.68</v>
      </c>
      <c r="G6676" s="108"/>
      <c r="H6676" s="107">
        <f t="shared" si="413"/>
        <v>0</v>
      </c>
      <c r="I6676" s="184">
        <f t="shared" si="414"/>
        <v>0</v>
      </c>
      <c r="J6676" s="142"/>
      <c r="K6676" s="146"/>
      <c r="L6676" s="7" t="str">
        <f t="shared" si="415"/>
        <v/>
      </c>
      <c r="M6676" s="7" t="str">
        <f t="shared" si="416"/>
        <v/>
      </c>
      <c r="N6676" s="7" t="str">
        <f>Cartilha_GLOBAL!N6676</f>
        <v/>
      </c>
      <c r="O6676" s="144"/>
      <c r="Q6676" s="151"/>
      <c r="R6676" s="152">
        <v>0</v>
      </c>
      <c r="T6676" s="153">
        <f>IF(Cartilha_GLOBAL!R6676=0,0,IF(Cartilha_GLOBAL!R6676&gt;0,"c","b"))</f>
        <v>0</v>
      </c>
    </row>
    <row r="6677" ht="22.5" hidden="1" spans="1:20">
      <c r="A6677" s="158">
        <f>Cartilha_GLOBAL!A6677</f>
        <v>87325</v>
      </c>
      <c r="B6677" s="100" t="str">
        <f>Cartilha_GLOBAL!B6677</f>
        <v>SINAPI</v>
      </c>
      <c r="C6677" s="104" t="str">
        <f>Cartilha_GLOBAL!C6677</f>
        <v>ARGAMASSA TRAÇO 1:4 (EM VOLUME DE CIMENTO E AREIA GROSSA ÚMIDA) COM ADIÇÃO DE EMULSÃO POLIMÉRICA PARA CHAPISCO ROLADO, PREPARO MECÂNICO COM BETONEIRA 400 L. AF_08/2019</v>
      </c>
      <c r="D6677" s="94" t="str">
        <f>Cartilha_GLOBAL!D6677</f>
        <v>M3</v>
      </c>
      <c r="E6677" s="105">
        <f>Cartilha_GLOBAL!$E6677</f>
        <v>3454.04</v>
      </c>
      <c r="F6677" s="182">
        <f>Cartilha_GLOBAL!$F6677</f>
        <v>4239.49</v>
      </c>
      <c r="G6677" s="108"/>
      <c r="H6677" s="107">
        <f t="shared" si="413"/>
        <v>0</v>
      </c>
      <c r="I6677" s="184">
        <f t="shared" si="414"/>
        <v>0</v>
      </c>
      <c r="J6677" s="142"/>
      <c r="K6677" s="146"/>
      <c r="L6677" s="7" t="str">
        <f t="shared" si="415"/>
        <v/>
      </c>
      <c r="M6677" s="7" t="str">
        <f t="shared" si="416"/>
        <v/>
      </c>
      <c r="N6677" s="7" t="str">
        <f>Cartilha_GLOBAL!N6677</f>
        <v/>
      </c>
      <c r="O6677" s="144"/>
      <c r="Q6677" s="151"/>
      <c r="R6677" s="152">
        <v>0</v>
      </c>
      <c r="T6677" s="153">
        <f>IF(Cartilha_GLOBAL!R6677=0,0,IF(Cartilha_GLOBAL!R6677&gt;0,"c","b"))</f>
        <v>0</v>
      </c>
    </row>
    <row r="6678" ht="22.5" hidden="1" spans="1:20">
      <c r="A6678" s="158">
        <f>Cartilha_GLOBAL!A6678</f>
        <v>87326</v>
      </c>
      <c r="B6678" s="100" t="str">
        <f>Cartilha_GLOBAL!B6678</f>
        <v>SINAPI</v>
      </c>
      <c r="C6678" s="104" t="str">
        <f>Cartilha_GLOBAL!C6678</f>
        <v>ARGAMASSA TRAÇO 1:4 (EM VOLUME DE CIMENTO E AREIA GROSSA ÚMIDA) COM ADIÇÃO DE EMULSÃO POLIMÉRICA PARA CHAPISCO ROLADO, PREPARO MECÂNICO COM BETONEIRA 600 L. AF_08/2019</v>
      </c>
      <c r="D6678" s="94" t="str">
        <f>Cartilha_GLOBAL!D6678</f>
        <v>M3</v>
      </c>
      <c r="E6678" s="105">
        <f>Cartilha_GLOBAL!$E6678</f>
        <v>3458.25</v>
      </c>
      <c r="F6678" s="182">
        <f>Cartilha_GLOBAL!$F6678</f>
        <v>4244.66</v>
      </c>
      <c r="G6678" s="108"/>
      <c r="H6678" s="107">
        <f t="shared" si="413"/>
        <v>0</v>
      </c>
      <c r="I6678" s="184">
        <f t="shared" si="414"/>
        <v>0</v>
      </c>
      <c r="J6678" s="142"/>
      <c r="K6678" s="146"/>
      <c r="L6678" s="7" t="str">
        <f t="shared" si="415"/>
        <v/>
      </c>
      <c r="M6678" s="7" t="str">
        <f t="shared" si="416"/>
        <v/>
      </c>
      <c r="N6678" s="7" t="str">
        <f>Cartilha_GLOBAL!N6678</f>
        <v/>
      </c>
      <c r="O6678" s="144"/>
      <c r="Q6678" s="151"/>
      <c r="R6678" s="152">
        <v>0</v>
      </c>
      <c r="T6678" s="153">
        <f>IF(Cartilha_GLOBAL!R6678=0,0,IF(Cartilha_GLOBAL!R6678&gt;0,"c","b"))</f>
        <v>0</v>
      </c>
    </row>
    <row r="6679" ht="22.5" hidden="1" spans="1:20">
      <c r="A6679" s="158">
        <f>Cartilha_GLOBAL!A6679</f>
        <v>87342</v>
      </c>
      <c r="B6679" s="100" t="str">
        <f>Cartilha_GLOBAL!B6679</f>
        <v>SINAPI</v>
      </c>
      <c r="C6679" s="104" t="str">
        <f>Cartilha_GLOBAL!C6679</f>
        <v>ARGAMASSA TRAÇO 1:4 (EM VOLUME DE CIMENTO E AREIA MÉDIA ÚMIDA) PARA CONTRAPISO, PREPARO MECÂNICO COM MISTURADOR DE EIXO HORIZONTAL DE 160 KG. AF_08/2019</v>
      </c>
      <c r="D6679" s="94" t="str">
        <f>Cartilha_GLOBAL!D6679</f>
        <v>M3</v>
      </c>
      <c r="E6679" s="105">
        <f>Cartilha_GLOBAL!$E6679</f>
        <v>624.26</v>
      </c>
      <c r="F6679" s="182">
        <f>Cartilha_GLOBAL!$F6679</f>
        <v>766.22</v>
      </c>
      <c r="G6679" s="108"/>
      <c r="H6679" s="107">
        <f t="shared" si="413"/>
        <v>0</v>
      </c>
      <c r="I6679" s="184">
        <f t="shared" si="414"/>
        <v>0</v>
      </c>
      <c r="J6679" s="142"/>
      <c r="K6679" s="146"/>
      <c r="L6679" s="7" t="str">
        <f t="shared" si="415"/>
        <v/>
      </c>
      <c r="M6679" s="7" t="str">
        <f t="shared" si="416"/>
        <v/>
      </c>
      <c r="N6679" s="7" t="str">
        <f>Cartilha_GLOBAL!N6679</f>
        <v/>
      </c>
      <c r="O6679" s="144"/>
      <c r="Q6679" s="151"/>
      <c r="R6679" s="152">
        <v>0</v>
      </c>
      <c r="T6679" s="153">
        <f>IF(Cartilha_GLOBAL!R6679=0,0,IF(Cartilha_GLOBAL!R6679&gt;0,"c","b"))</f>
        <v>0</v>
      </c>
    </row>
    <row r="6680" ht="22.5" hidden="1" spans="1:20">
      <c r="A6680" s="158">
        <f>Cartilha_GLOBAL!A6680</f>
        <v>87343</v>
      </c>
      <c r="B6680" s="100" t="str">
        <f>Cartilha_GLOBAL!B6680</f>
        <v>SINAPI</v>
      </c>
      <c r="C6680" s="104" t="str">
        <f>Cartilha_GLOBAL!C6680</f>
        <v>ARGAMASSA TRAÇO 1:4 (EM VOLUME DE CIMENTO E AREIA MÉDIA ÚMIDA) PARA CONTRAPISO, PREPARO MECÂNICO COM MISTURADOR DE EIXO HORIZONTAL DE 300 KG. AF_08/2019</v>
      </c>
      <c r="D6680" s="94" t="str">
        <f>Cartilha_GLOBAL!D6680</f>
        <v>M3</v>
      </c>
      <c r="E6680" s="105">
        <f>Cartilha_GLOBAL!$E6680</f>
        <v>546.11</v>
      </c>
      <c r="F6680" s="182">
        <f>Cartilha_GLOBAL!$F6680</f>
        <v>670.3</v>
      </c>
      <c r="G6680" s="108"/>
      <c r="H6680" s="107">
        <f t="shared" si="413"/>
        <v>0</v>
      </c>
      <c r="I6680" s="184">
        <f t="shared" si="414"/>
        <v>0</v>
      </c>
      <c r="J6680" s="142"/>
      <c r="K6680" s="146"/>
      <c r="L6680" s="7" t="str">
        <f t="shared" si="415"/>
        <v/>
      </c>
      <c r="M6680" s="7" t="str">
        <f t="shared" si="416"/>
        <v/>
      </c>
      <c r="N6680" s="7" t="str">
        <f>Cartilha_GLOBAL!N6680</f>
        <v/>
      </c>
      <c r="O6680" s="144"/>
      <c r="Q6680" s="151"/>
      <c r="R6680" s="152">
        <v>0</v>
      </c>
      <c r="T6680" s="153">
        <f>IF(Cartilha_GLOBAL!R6680=0,0,IF(Cartilha_GLOBAL!R6680&gt;0,"c","b"))</f>
        <v>0</v>
      </c>
    </row>
    <row r="6681" ht="22.5" hidden="1" spans="1:20">
      <c r="A6681" s="158">
        <f>Cartilha_GLOBAL!A6681</f>
        <v>87344</v>
      </c>
      <c r="B6681" s="100" t="str">
        <f>Cartilha_GLOBAL!B6681</f>
        <v>SINAPI</v>
      </c>
      <c r="C6681" s="104" t="str">
        <f>Cartilha_GLOBAL!C6681</f>
        <v>ARGAMASSA TRAÇO 1:4 (EM VOLUME DE CIMENTO E AREIA MÉDIA ÚMIDA) PARA CONTRAPISO, PREPARO MECÂNICO COM MISTURADOR DE EIXO HORIZONTAL DE 600 KG. AF_08/2019</v>
      </c>
      <c r="D6681" s="94" t="str">
        <f>Cartilha_GLOBAL!D6681</f>
        <v>M3</v>
      </c>
      <c r="E6681" s="105">
        <f>Cartilha_GLOBAL!$E6681</f>
        <v>503.19</v>
      </c>
      <c r="F6681" s="182">
        <f>Cartilha_GLOBAL!$F6681</f>
        <v>617.62</v>
      </c>
      <c r="G6681" s="108"/>
      <c r="H6681" s="107">
        <f t="shared" si="413"/>
        <v>0</v>
      </c>
      <c r="I6681" s="184">
        <f t="shared" si="414"/>
        <v>0</v>
      </c>
      <c r="J6681" s="142"/>
      <c r="K6681" s="146"/>
      <c r="L6681" s="7" t="str">
        <f t="shared" si="415"/>
        <v/>
      </c>
      <c r="M6681" s="7" t="str">
        <f t="shared" si="416"/>
        <v/>
      </c>
      <c r="N6681" s="7" t="str">
        <f>Cartilha_GLOBAL!N6681</f>
        <v/>
      </c>
      <c r="O6681" s="144"/>
      <c r="Q6681" s="151"/>
      <c r="R6681" s="152">
        <v>0</v>
      </c>
      <c r="T6681" s="153">
        <f>IF(Cartilha_GLOBAL!R6681=0,0,IF(Cartilha_GLOBAL!R6681&gt;0,"c","b"))</f>
        <v>0</v>
      </c>
    </row>
    <row r="6682" ht="22.5" hidden="1" spans="1:20">
      <c r="A6682" s="158">
        <f>Cartilha_GLOBAL!A6682</f>
        <v>87355</v>
      </c>
      <c r="B6682" s="100" t="str">
        <f>Cartilha_GLOBAL!B6682</f>
        <v>SINAPI</v>
      </c>
      <c r="C6682" s="104" t="str">
        <f>Cartilha_GLOBAL!C6682</f>
        <v>ARGAMASSA TRAÇO 1:4 (EM VOLUME DE CIMENTO E AREIA GROSSA ÚMIDA) PARA CHAPISCO CONVENCIONAL, PREPARO MECÂNICO COM MISTURADOR DE EIXO HORIZONTAL DE 160 KG. AF_08/2019</v>
      </c>
      <c r="D6682" s="94" t="str">
        <f>Cartilha_GLOBAL!D6682</f>
        <v>M3</v>
      </c>
      <c r="E6682" s="105">
        <f>Cartilha_GLOBAL!$E6682</f>
        <v>476.69</v>
      </c>
      <c r="F6682" s="182">
        <f>Cartilha_GLOBAL!$F6682</f>
        <v>585.09</v>
      </c>
      <c r="G6682" s="108"/>
      <c r="H6682" s="107">
        <f t="shared" si="413"/>
        <v>0</v>
      </c>
      <c r="I6682" s="184">
        <f t="shared" si="414"/>
        <v>0</v>
      </c>
      <c r="J6682" s="142"/>
      <c r="K6682" s="146"/>
      <c r="L6682" s="7" t="str">
        <f t="shared" si="415"/>
        <v/>
      </c>
      <c r="M6682" s="7" t="str">
        <f t="shared" si="416"/>
        <v/>
      </c>
      <c r="N6682" s="7" t="str">
        <f>Cartilha_GLOBAL!N6682</f>
        <v/>
      </c>
      <c r="O6682" s="144"/>
      <c r="Q6682" s="151"/>
      <c r="R6682" s="152">
        <v>0</v>
      </c>
      <c r="T6682" s="153">
        <f>IF(Cartilha_GLOBAL!R6682=0,0,IF(Cartilha_GLOBAL!R6682&gt;0,"c","b"))</f>
        <v>0</v>
      </c>
    </row>
    <row r="6683" ht="22.5" hidden="1" spans="1:20">
      <c r="A6683" s="158">
        <f>Cartilha_GLOBAL!A6683</f>
        <v>87356</v>
      </c>
      <c r="B6683" s="100" t="str">
        <f>Cartilha_GLOBAL!B6683</f>
        <v>SINAPI</v>
      </c>
      <c r="C6683" s="104" t="str">
        <f>Cartilha_GLOBAL!C6683</f>
        <v>ARGAMASSA TRAÇO 1:4 (EM VOLUME DE CIMENTO E AREIA GROSSA ÚMIDA) PARA CHAPISCO CONVENCIONAL, PREPARO MECÂNICO COM MISTURADOR DE EIXO HORIZONTAL DE 300 KG. AF_08/2019</v>
      </c>
      <c r="D6683" s="94" t="str">
        <f>Cartilha_GLOBAL!D6683</f>
        <v>M3</v>
      </c>
      <c r="E6683" s="105">
        <f>Cartilha_GLOBAL!$E6683</f>
        <v>418.88</v>
      </c>
      <c r="F6683" s="182">
        <f>Cartilha_GLOBAL!$F6683</f>
        <v>514.13</v>
      </c>
      <c r="G6683" s="108"/>
      <c r="H6683" s="107">
        <f t="shared" si="413"/>
        <v>0</v>
      </c>
      <c r="I6683" s="184">
        <f t="shared" si="414"/>
        <v>0</v>
      </c>
      <c r="J6683" s="142"/>
      <c r="K6683" s="146"/>
      <c r="L6683" s="7" t="str">
        <f t="shared" si="415"/>
        <v/>
      </c>
      <c r="M6683" s="7" t="str">
        <f t="shared" si="416"/>
        <v/>
      </c>
      <c r="N6683" s="7" t="str">
        <f>Cartilha_GLOBAL!N6683</f>
        <v/>
      </c>
      <c r="O6683" s="144"/>
      <c r="Q6683" s="151"/>
      <c r="R6683" s="152">
        <v>0</v>
      </c>
      <c r="T6683" s="153">
        <f>IF(Cartilha_GLOBAL!R6683=0,0,IF(Cartilha_GLOBAL!R6683&gt;0,"c","b"))</f>
        <v>0</v>
      </c>
    </row>
    <row r="6684" ht="22.5" hidden="1" spans="1:20">
      <c r="A6684" s="158">
        <f>Cartilha_GLOBAL!A6684</f>
        <v>87357</v>
      </c>
      <c r="B6684" s="100" t="str">
        <f>Cartilha_GLOBAL!B6684</f>
        <v>SINAPI</v>
      </c>
      <c r="C6684" s="104" t="str">
        <f>Cartilha_GLOBAL!C6684</f>
        <v>ARGAMASSA TRAÇO 1:4 (EM VOLUME DE CIMENTO E AREIA GROSSA ÚMIDA) PARA CHAPISCO CONVENCIONAL, PREPARO MECÂNICO COM MISTURADOR DE EIXO HORIZONTAL DE 600 KG. AF_08/2019</v>
      </c>
      <c r="D6684" s="94" t="str">
        <f>Cartilha_GLOBAL!D6684</f>
        <v>M3</v>
      </c>
      <c r="E6684" s="105">
        <f>Cartilha_GLOBAL!$E6684</f>
        <v>391.45</v>
      </c>
      <c r="F6684" s="182">
        <f>Cartilha_GLOBAL!$F6684</f>
        <v>480.47</v>
      </c>
      <c r="G6684" s="108"/>
      <c r="H6684" s="107">
        <f t="shared" si="413"/>
        <v>0</v>
      </c>
      <c r="I6684" s="184">
        <f t="shared" si="414"/>
        <v>0</v>
      </c>
      <c r="J6684" s="142"/>
      <c r="K6684" s="146"/>
      <c r="L6684" s="7" t="str">
        <f t="shared" si="415"/>
        <v/>
      </c>
      <c r="M6684" s="7" t="str">
        <f t="shared" si="416"/>
        <v/>
      </c>
      <c r="N6684" s="7" t="str">
        <f>Cartilha_GLOBAL!N6684</f>
        <v/>
      </c>
      <c r="O6684" s="144"/>
      <c r="Q6684" s="151"/>
      <c r="R6684" s="152">
        <v>0</v>
      </c>
      <c r="T6684" s="153">
        <f>IF(Cartilha_GLOBAL!R6684=0,0,IF(Cartilha_GLOBAL!R6684&gt;0,"c","b"))</f>
        <v>0</v>
      </c>
    </row>
    <row r="6685" ht="33.75" hidden="1" spans="1:20">
      <c r="A6685" s="158">
        <f>Cartilha_GLOBAL!A6685</f>
        <v>87363</v>
      </c>
      <c r="B6685" s="100" t="str">
        <f>Cartilha_GLOBAL!B6685</f>
        <v>SINAPI</v>
      </c>
      <c r="C6685" s="104" t="str">
        <f>Cartilha_GLOBAL!C6685</f>
        <v>ARGAMASSA TRAÇO 1:4 (EM VOLUME DE CIMENTO E AREIA GROSSA ÚMIDA) COM ADIÇÃO DE EMULSÃO POLIMÉRICA PARA CHAPISCO ROLADO, PREPARO MECÂNICO COM MISTURADOR DE EIXO HORIZONTAL DE 300 KG. AF_08/2019</v>
      </c>
      <c r="D6685" s="94" t="str">
        <f>Cartilha_GLOBAL!D6685</f>
        <v>M3</v>
      </c>
      <c r="E6685" s="105">
        <f>Cartilha_GLOBAL!$E6685</f>
        <v>3427.99</v>
      </c>
      <c r="F6685" s="182">
        <f>Cartilha_GLOBAL!$F6685</f>
        <v>4207.51</v>
      </c>
      <c r="G6685" s="108"/>
      <c r="H6685" s="107">
        <f t="shared" si="413"/>
        <v>0</v>
      </c>
      <c r="I6685" s="184">
        <f t="shared" si="414"/>
        <v>0</v>
      </c>
      <c r="J6685" s="142"/>
      <c r="K6685" s="146"/>
      <c r="L6685" s="7" t="str">
        <f t="shared" si="415"/>
        <v/>
      </c>
      <c r="M6685" s="7" t="str">
        <f t="shared" si="416"/>
        <v/>
      </c>
      <c r="N6685" s="7" t="str">
        <f>Cartilha_GLOBAL!N6685</f>
        <v/>
      </c>
      <c r="O6685" s="144"/>
      <c r="Q6685" s="151"/>
      <c r="R6685" s="152">
        <v>0</v>
      </c>
      <c r="T6685" s="153">
        <f>IF(Cartilha_GLOBAL!R6685=0,0,IF(Cartilha_GLOBAL!R6685&gt;0,"c","b"))</f>
        <v>0</v>
      </c>
    </row>
    <row r="6686" ht="33.75" hidden="1" spans="1:20">
      <c r="A6686" s="158">
        <f>Cartilha_GLOBAL!A6686</f>
        <v>87364</v>
      </c>
      <c r="B6686" s="100" t="str">
        <f>Cartilha_GLOBAL!B6686</f>
        <v>SINAPI</v>
      </c>
      <c r="C6686" s="104" t="str">
        <f>Cartilha_GLOBAL!C6686</f>
        <v>ARGAMASSA TRAÇO 1:4 (EM VOLUME DE CIMENTO E AREIA GROSSA ÚMIDA) COM ADIÇÃO DE EMULSÃO POLIMÉRICA PARA CHAPISCO ROLADO, PREPARO MECÂNICO COM MISTURADOR DE EIXO HORIZONTAL DE 600 KG. AF_08/2019</v>
      </c>
      <c r="D6686" s="94" t="str">
        <f>Cartilha_GLOBAL!D6686</f>
        <v>M3</v>
      </c>
      <c r="E6686" s="105">
        <f>Cartilha_GLOBAL!$E6686</f>
        <v>3394.02</v>
      </c>
      <c r="F6686" s="182">
        <f>Cartilha_GLOBAL!$F6686</f>
        <v>4165.82</v>
      </c>
      <c r="G6686" s="108"/>
      <c r="H6686" s="107">
        <f t="shared" si="413"/>
        <v>0</v>
      </c>
      <c r="I6686" s="184">
        <f t="shared" si="414"/>
        <v>0</v>
      </c>
      <c r="J6686" s="142"/>
      <c r="K6686" s="146"/>
      <c r="L6686" s="7" t="str">
        <f t="shared" si="415"/>
        <v/>
      </c>
      <c r="M6686" s="7" t="str">
        <f t="shared" si="416"/>
        <v/>
      </c>
      <c r="N6686" s="7" t="str">
        <f>Cartilha_GLOBAL!N6686</f>
        <v/>
      </c>
      <c r="O6686" s="144"/>
      <c r="Q6686" s="151"/>
      <c r="R6686" s="152">
        <v>0</v>
      </c>
      <c r="T6686" s="153">
        <f>IF(Cartilha_GLOBAL!R6686=0,0,IF(Cartilha_GLOBAL!R6686&gt;0,"c","b"))</f>
        <v>0</v>
      </c>
    </row>
    <row r="6687" ht="22.5" hidden="1" spans="1:20">
      <c r="A6687" s="158">
        <f>Cartilha_GLOBAL!A6687</f>
        <v>87373</v>
      </c>
      <c r="B6687" s="100" t="str">
        <f>Cartilha_GLOBAL!B6687</f>
        <v>SINAPI</v>
      </c>
      <c r="C6687" s="104" t="str">
        <f>Cartilha_GLOBAL!C6687</f>
        <v>ARGAMASSA TRAÇO 1:4 (EM VOLUME DE CIMENTO E AREIA MÉDIA ÚMIDA) PARA CONTRAPISO, PREPARO MANUAL. AF_08/2019</v>
      </c>
      <c r="D6687" s="94" t="str">
        <f>Cartilha_GLOBAL!D6687</f>
        <v>M3</v>
      </c>
      <c r="E6687" s="105">
        <f>Cartilha_GLOBAL!$E6687</f>
        <v>693.95</v>
      </c>
      <c r="F6687" s="182">
        <f>Cartilha_GLOBAL!$F6687</f>
        <v>851.75</v>
      </c>
      <c r="G6687" s="108"/>
      <c r="H6687" s="107">
        <f t="shared" si="413"/>
        <v>0</v>
      </c>
      <c r="I6687" s="184">
        <f t="shared" si="414"/>
        <v>0</v>
      </c>
      <c r="J6687" s="142"/>
      <c r="K6687" s="146"/>
      <c r="L6687" s="7" t="str">
        <f t="shared" si="415"/>
        <v/>
      </c>
      <c r="M6687" s="7" t="str">
        <f t="shared" si="416"/>
        <v/>
      </c>
      <c r="N6687" s="7" t="str">
        <f>Cartilha_GLOBAL!N6687</f>
        <v/>
      </c>
      <c r="O6687" s="144"/>
      <c r="Q6687" s="151"/>
      <c r="R6687" s="152">
        <v>0</v>
      </c>
      <c r="T6687" s="153">
        <f>IF(Cartilha_GLOBAL!R6687=0,0,IF(Cartilha_GLOBAL!R6687&gt;0,"c","b"))</f>
        <v>0</v>
      </c>
    </row>
    <row r="6688" ht="22.5" hidden="1" spans="1:20">
      <c r="A6688" s="158">
        <f>Cartilha_GLOBAL!A6688</f>
        <v>87378</v>
      </c>
      <c r="B6688" s="100" t="str">
        <f>Cartilha_GLOBAL!B6688</f>
        <v>SINAPI</v>
      </c>
      <c r="C6688" s="104" t="str">
        <f>Cartilha_GLOBAL!C6688</f>
        <v>ARGAMASSA TRAÇO 1:4 (EM VOLUME DE CIMENTO E AREIA GROSSA ÚMIDA) PARA CHAPISCO CONVENCIONAL, PREPARO MANUAL. AF_08/2019</v>
      </c>
      <c r="D6688" s="94" t="str">
        <f>Cartilha_GLOBAL!D6688</f>
        <v>M3</v>
      </c>
      <c r="E6688" s="105">
        <f>Cartilha_GLOBAL!$E6688</f>
        <v>581.19</v>
      </c>
      <c r="F6688" s="182">
        <f>Cartilha_GLOBAL!$F6688</f>
        <v>713.35</v>
      </c>
      <c r="G6688" s="108"/>
      <c r="H6688" s="107">
        <f t="shared" si="413"/>
        <v>0</v>
      </c>
      <c r="I6688" s="184">
        <f t="shared" si="414"/>
        <v>0</v>
      </c>
      <c r="J6688" s="142"/>
      <c r="K6688" s="146"/>
      <c r="L6688" s="7" t="str">
        <f t="shared" si="415"/>
        <v/>
      </c>
      <c r="M6688" s="7" t="str">
        <f t="shared" si="416"/>
        <v/>
      </c>
      <c r="N6688" s="7" t="str">
        <f>Cartilha_GLOBAL!N6688</f>
        <v/>
      </c>
      <c r="O6688" s="144"/>
      <c r="Q6688" s="151"/>
      <c r="R6688" s="152">
        <v>0</v>
      </c>
      <c r="T6688" s="153">
        <f>IF(Cartilha_GLOBAL!R6688=0,0,IF(Cartilha_GLOBAL!R6688&gt;0,"c","b"))</f>
        <v>0</v>
      </c>
    </row>
    <row r="6689" ht="22.5" hidden="1" spans="1:20">
      <c r="A6689" s="158">
        <f>Cartilha_GLOBAL!A6689</f>
        <v>87381</v>
      </c>
      <c r="B6689" s="100" t="str">
        <f>Cartilha_GLOBAL!B6689</f>
        <v>SINAPI</v>
      </c>
      <c r="C6689" s="104" t="str">
        <f>Cartilha_GLOBAL!C6689</f>
        <v>ARGAMASSA TRAÇO 1:4 (EM VOLUME DE CIMENTO E AREIA GROSSA ÚMIDA) COM ADIÇÃO DE EMULSÃO POLIMÉRICA PARA CHAPISCO ROLADO, PREPARO MANUAL. AF_08/2019</v>
      </c>
      <c r="D6689" s="94" t="str">
        <f>Cartilha_GLOBAL!D6689</f>
        <v>M3</v>
      </c>
      <c r="E6689" s="105">
        <f>Cartilha_GLOBAL!$E6689</f>
        <v>3594.28</v>
      </c>
      <c r="F6689" s="182">
        <f>Cartilha_GLOBAL!$F6689</f>
        <v>4411.62</v>
      </c>
      <c r="G6689" s="108"/>
      <c r="H6689" s="107">
        <f t="shared" si="413"/>
        <v>0</v>
      </c>
      <c r="I6689" s="184">
        <f t="shared" si="414"/>
        <v>0</v>
      </c>
      <c r="J6689" s="142"/>
      <c r="K6689" s="146"/>
      <c r="L6689" s="7" t="str">
        <f t="shared" si="415"/>
        <v/>
      </c>
      <c r="M6689" s="7" t="str">
        <f t="shared" si="416"/>
        <v/>
      </c>
      <c r="N6689" s="7" t="str">
        <f>Cartilha_GLOBAL!N6689</f>
        <v/>
      </c>
      <c r="O6689" s="144"/>
      <c r="Q6689" s="151"/>
      <c r="R6689" s="152">
        <v>0</v>
      </c>
      <c r="T6689" s="153">
        <f>IF(Cartilha_GLOBAL!R6689=0,0,IF(Cartilha_GLOBAL!R6689&gt;0,"c","b"))</f>
        <v>0</v>
      </c>
    </row>
    <row r="6690" ht="22.5" hidden="1" spans="1:20">
      <c r="A6690" s="158">
        <f>Cartilha_GLOBAL!A6690</f>
        <v>88630</v>
      </c>
      <c r="B6690" s="100" t="str">
        <f>Cartilha_GLOBAL!B6690</f>
        <v>SINAPI</v>
      </c>
      <c r="C6690" s="104" t="str">
        <f>Cartilha_GLOBAL!C6690</f>
        <v>ARGAMASSA TRAÇO 1:4 (CIMENTO E AREIA MÉDIA), PREPARO MECÂNICO COM BETONEIRA 400 L. AF_08/2014</v>
      </c>
      <c r="D6690" s="94" t="str">
        <f>Cartilha_GLOBAL!D6690</f>
        <v>M3</v>
      </c>
      <c r="E6690" s="105">
        <f>Cartilha_GLOBAL!$E6690</f>
        <v>425.62</v>
      </c>
      <c r="F6690" s="182">
        <f>Cartilha_GLOBAL!$F6690</f>
        <v>522.41</v>
      </c>
      <c r="G6690" s="108"/>
      <c r="H6690" s="107">
        <f t="shared" si="413"/>
        <v>0</v>
      </c>
      <c r="I6690" s="184">
        <f t="shared" si="414"/>
        <v>0</v>
      </c>
      <c r="J6690" s="142"/>
      <c r="K6690" s="146"/>
      <c r="L6690" s="7" t="str">
        <f t="shared" si="415"/>
        <v/>
      </c>
      <c r="M6690" s="7" t="str">
        <f t="shared" si="416"/>
        <v/>
      </c>
      <c r="N6690" s="7" t="str">
        <f>Cartilha_GLOBAL!N6690</f>
        <v/>
      </c>
      <c r="O6690" s="144"/>
      <c r="Q6690" s="151"/>
      <c r="R6690" s="152">
        <v>0</v>
      </c>
      <c r="T6690" s="153">
        <f>IF(Cartilha_GLOBAL!R6690=0,0,IF(Cartilha_GLOBAL!R6690&gt;0,"c","b"))</f>
        <v>0</v>
      </c>
    </row>
    <row r="6691" ht="22.5" hidden="1" spans="1:20">
      <c r="A6691" s="158">
        <f>Cartilha_GLOBAL!A6691</f>
        <v>88631</v>
      </c>
      <c r="B6691" s="100" t="str">
        <f>Cartilha_GLOBAL!B6691</f>
        <v>SINAPI</v>
      </c>
      <c r="C6691" s="104" t="str">
        <f>Cartilha_GLOBAL!C6691</f>
        <v>ARGAMASSA TRAÇO 1:4 (EM VOLUME DE CIMENTO E AREIA MÉDIA ÚMIDA), PREPARO MANUAL. AF_08/2019</v>
      </c>
      <c r="D6691" s="94" t="str">
        <f>Cartilha_GLOBAL!D6691</f>
        <v>M3</v>
      </c>
      <c r="E6691" s="105">
        <f>Cartilha_GLOBAL!$E6691</f>
        <v>565.09</v>
      </c>
      <c r="F6691" s="182">
        <f>Cartilha_GLOBAL!$F6691</f>
        <v>693.59</v>
      </c>
      <c r="G6691" s="108"/>
      <c r="H6691" s="107">
        <f t="shared" si="413"/>
        <v>0</v>
      </c>
      <c r="I6691" s="184">
        <f t="shared" si="414"/>
        <v>0</v>
      </c>
      <c r="J6691" s="142"/>
      <c r="K6691" s="146"/>
      <c r="L6691" s="7" t="str">
        <f t="shared" si="415"/>
        <v/>
      </c>
      <c r="M6691" s="7" t="str">
        <f t="shared" si="416"/>
        <v/>
      </c>
      <c r="N6691" s="7" t="str">
        <f>Cartilha_GLOBAL!N6691</f>
        <v/>
      </c>
      <c r="O6691" s="144"/>
      <c r="Q6691" s="151"/>
      <c r="R6691" s="152">
        <v>0</v>
      </c>
      <c r="T6691" s="153">
        <f>IF(Cartilha_GLOBAL!R6691=0,0,IF(Cartilha_GLOBAL!R6691&gt;0,"c","b"))</f>
        <v>0</v>
      </c>
    </row>
    <row r="6692" ht="22.5" hidden="1" spans="1:20">
      <c r="A6692" s="158">
        <f>Cartilha_GLOBAL!A6692</f>
        <v>87302</v>
      </c>
      <c r="B6692" s="100" t="str">
        <f>Cartilha_GLOBAL!B6692</f>
        <v>SINAPI</v>
      </c>
      <c r="C6692" s="104" t="str">
        <f>Cartilha_GLOBAL!C6692</f>
        <v>ARGAMASSA TRAÇO 1:4 (EM VOLUME DE CIMENTO E AREIA MÉDIA ÚMIDA) PARA CONTRAPISO, PREPARO MECÂNICO COM BETONEIRA 600 L. AF_08/2019</v>
      </c>
      <c r="D6692" s="94" t="str">
        <f>Cartilha_GLOBAL!D6692</f>
        <v>M3</v>
      </c>
      <c r="E6692" s="105">
        <f>Cartilha_GLOBAL!$E6692</f>
        <v>531.94</v>
      </c>
      <c r="F6692" s="182">
        <f>Cartilha_GLOBAL!$F6692</f>
        <v>652.9</v>
      </c>
      <c r="G6692" s="108"/>
      <c r="H6692" s="107">
        <f t="shared" si="413"/>
        <v>0</v>
      </c>
      <c r="I6692" s="184">
        <f t="shared" si="414"/>
        <v>0</v>
      </c>
      <c r="J6692" s="142"/>
      <c r="K6692" s="146"/>
      <c r="L6692" s="7" t="str">
        <f t="shared" si="415"/>
        <v/>
      </c>
      <c r="M6692" s="7" t="str">
        <f t="shared" si="416"/>
        <v/>
      </c>
      <c r="N6692" s="7" t="str">
        <f>Cartilha_GLOBAL!N6692</f>
        <v/>
      </c>
      <c r="O6692" s="144"/>
      <c r="Q6692" s="151"/>
      <c r="R6692" s="152">
        <v>0</v>
      </c>
      <c r="T6692" s="153">
        <f>IF(Cartilha_GLOBAL!R6692=0,0,IF(Cartilha_GLOBAL!R6692&gt;0,"c","b"))</f>
        <v>0</v>
      </c>
    </row>
    <row r="6693" ht="22.5" hidden="1" spans="1:20">
      <c r="A6693" s="158">
        <f>Cartilha_GLOBAL!A6693</f>
        <v>87304</v>
      </c>
      <c r="B6693" s="100" t="str">
        <f>Cartilha_GLOBAL!B6693</f>
        <v>SINAPI</v>
      </c>
      <c r="C6693" s="104" t="str">
        <f>Cartilha_GLOBAL!C6693</f>
        <v>ARGAMASSA TRAÇO 1:5 (EM VOLUME DE CIMENTO E AREIA MÉDIA ÚMIDA) PARA CONTRAPISO, PREPARO MECÂNICO COM BETONEIRA 400 L. AF_08/2019</v>
      </c>
      <c r="D6693" s="94" t="str">
        <f>Cartilha_GLOBAL!D6693</f>
        <v>M3</v>
      </c>
      <c r="E6693" s="105">
        <f>Cartilha_GLOBAL!$E6693</f>
        <v>490.4</v>
      </c>
      <c r="F6693" s="182">
        <f>Cartilha_GLOBAL!$F6693</f>
        <v>601.92</v>
      </c>
      <c r="G6693" s="108"/>
      <c r="H6693" s="107">
        <f t="shared" si="413"/>
        <v>0</v>
      </c>
      <c r="I6693" s="184">
        <f t="shared" si="414"/>
        <v>0</v>
      </c>
      <c r="J6693" s="142"/>
      <c r="K6693" s="146"/>
      <c r="L6693" s="7" t="str">
        <f t="shared" si="415"/>
        <v/>
      </c>
      <c r="M6693" s="7" t="str">
        <f t="shared" si="416"/>
        <v/>
      </c>
      <c r="N6693" s="7" t="str">
        <f>Cartilha_GLOBAL!N6693</f>
        <v/>
      </c>
      <c r="O6693" s="144"/>
      <c r="Q6693" s="151"/>
      <c r="R6693" s="152">
        <v>0</v>
      </c>
      <c r="T6693" s="153">
        <f>IF(Cartilha_GLOBAL!R6693=0,0,IF(Cartilha_GLOBAL!R6693&gt;0,"c","b"))</f>
        <v>0</v>
      </c>
    </row>
    <row r="6694" ht="22.5" hidden="1" spans="1:20">
      <c r="A6694" s="158">
        <f>Cartilha_GLOBAL!A6694</f>
        <v>87305</v>
      </c>
      <c r="B6694" s="100" t="str">
        <f>Cartilha_GLOBAL!B6694</f>
        <v>SINAPI</v>
      </c>
      <c r="C6694" s="104" t="str">
        <f>Cartilha_GLOBAL!C6694</f>
        <v>ARGAMASSA TRAÇO 1:5 (EM VOLUME DE CIMENTO E AREIA MÉDIA ÚMIDA) PARA CONTRAPISO, PREPARO MECÂNICO COM BETONEIRA 600 L. AF_08/2019</v>
      </c>
      <c r="D6694" s="94" t="str">
        <f>Cartilha_GLOBAL!D6694</f>
        <v>M3</v>
      </c>
      <c r="E6694" s="105">
        <f>Cartilha_GLOBAL!$E6694</f>
        <v>492.23</v>
      </c>
      <c r="F6694" s="182">
        <f>Cartilha_GLOBAL!$F6694</f>
        <v>604.16</v>
      </c>
      <c r="G6694" s="108"/>
      <c r="H6694" s="107">
        <f t="shared" si="413"/>
        <v>0</v>
      </c>
      <c r="I6694" s="184">
        <f t="shared" si="414"/>
        <v>0</v>
      </c>
      <c r="J6694" s="142"/>
      <c r="K6694" s="146"/>
      <c r="L6694" s="7" t="str">
        <f t="shared" si="415"/>
        <v/>
      </c>
      <c r="M6694" s="7" t="str">
        <f t="shared" si="416"/>
        <v/>
      </c>
      <c r="N6694" s="7" t="str">
        <f>Cartilha_GLOBAL!N6694</f>
        <v/>
      </c>
      <c r="O6694" s="144"/>
      <c r="Q6694" s="151"/>
      <c r="R6694" s="152">
        <v>0</v>
      </c>
      <c r="T6694" s="153">
        <f>IF(Cartilha_GLOBAL!R6694=0,0,IF(Cartilha_GLOBAL!R6694&gt;0,"c","b"))</f>
        <v>0</v>
      </c>
    </row>
    <row r="6695" ht="22.5" hidden="1" spans="1:20">
      <c r="A6695" s="158">
        <f>Cartilha_GLOBAL!A6695</f>
        <v>87308</v>
      </c>
      <c r="B6695" s="100" t="str">
        <f>Cartilha_GLOBAL!B6695</f>
        <v>SINAPI</v>
      </c>
      <c r="C6695" s="104" t="str">
        <f>Cartilha_GLOBAL!C6695</f>
        <v>ARGAMASSA TRAÇO 1:6 (EM VOLUME DE CIMENTO E AREIA MÉDIA ÚMIDA) PARA CONTRAPISO, PREPARO MECÂNICO COM BETONEIRA 600 L. AF_08/2019</v>
      </c>
      <c r="D6695" s="94" t="str">
        <f>Cartilha_GLOBAL!D6695</f>
        <v>M3</v>
      </c>
      <c r="E6695" s="105">
        <f>Cartilha_GLOBAL!$E6695</f>
        <v>458.4</v>
      </c>
      <c r="F6695" s="182">
        <f>Cartilha_GLOBAL!$F6695</f>
        <v>562.64</v>
      </c>
      <c r="G6695" s="108"/>
      <c r="H6695" s="107">
        <f t="shared" si="413"/>
        <v>0</v>
      </c>
      <c r="I6695" s="184">
        <f t="shared" si="414"/>
        <v>0</v>
      </c>
      <c r="J6695" s="142"/>
      <c r="K6695" s="146"/>
      <c r="L6695" s="7" t="str">
        <f t="shared" si="415"/>
        <v/>
      </c>
      <c r="M6695" s="7" t="str">
        <f t="shared" si="416"/>
        <v/>
      </c>
      <c r="N6695" s="7" t="str">
        <f>Cartilha_GLOBAL!N6695</f>
        <v/>
      </c>
      <c r="O6695" s="144"/>
      <c r="Q6695" s="151"/>
      <c r="R6695" s="152">
        <v>0</v>
      </c>
      <c r="T6695" s="153">
        <f>IF(Cartilha_GLOBAL!R6695=0,0,IF(Cartilha_GLOBAL!R6695&gt;0,"c","b"))</f>
        <v>0</v>
      </c>
    </row>
    <row r="6696" ht="22.5" hidden="1" spans="1:20">
      <c r="A6696" s="158">
        <f>Cartilha_GLOBAL!A6696</f>
        <v>87310</v>
      </c>
      <c r="B6696" s="100" t="str">
        <f>Cartilha_GLOBAL!B6696</f>
        <v>SINAPI</v>
      </c>
      <c r="C6696" s="104" t="str">
        <f>Cartilha_GLOBAL!C6696</f>
        <v>ARGAMASSA TRAÇO 1:5 (EM VOLUME DE CIMENTO E AREIA GROSSA ÚMIDA) PARA CHAPISCO CONVENCIONAL, PREPARO MECÂNICO COM BETONEIRA 400 L. AF_08/2019</v>
      </c>
      <c r="D6696" s="94" t="str">
        <f>Cartilha_GLOBAL!D6696</f>
        <v>M3</v>
      </c>
      <c r="E6696" s="105">
        <f>Cartilha_GLOBAL!$E6696</f>
        <v>393.25</v>
      </c>
      <c r="F6696" s="182">
        <f>Cartilha_GLOBAL!$F6696</f>
        <v>482.68</v>
      </c>
      <c r="G6696" s="108"/>
      <c r="H6696" s="107">
        <f t="shared" si="413"/>
        <v>0</v>
      </c>
      <c r="I6696" s="184">
        <f t="shared" si="414"/>
        <v>0</v>
      </c>
      <c r="J6696" s="142"/>
      <c r="K6696" s="146"/>
      <c r="L6696" s="7" t="str">
        <f t="shared" si="415"/>
        <v/>
      </c>
      <c r="M6696" s="7" t="str">
        <f t="shared" si="416"/>
        <v/>
      </c>
      <c r="N6696" s="7" t="str">
        <f>Cartilha_GLOBAL!N6696</f>
        <v/>
      </c>
      <c r="O6696" s="144"/>
      <c r="Q6696" s="151"/>
      <c r="R6696" s="152">
        <v>0</v>
      </c>
      <c r="T6696" s="153">
        <f>IF(Cartilha_GLOBAL!R6696=0,0,IF(Cartilha_GLOBAL!R6696&gt;0,"c","b"))</f>
        <v>0</v>
      </c>
    </row>
    <row r="6697" ht="22.5" hidden="1" spans="1:20">
      <c r="A6697" s="158">
        <f>Cartilha_GLOBAL!A6697</f>
        <v>87311</v>
      </c>
      <c r="B6697" s="100" t="str">
        <f>Cartilha_GLOBAL!B6697</f>
        <v>SINAPI</v>
      </c>
      <c r="C6697" s="104" t="str">
        <f>Cartilha_GLOBAL!C6697</f>
        <v>ARGAMASSA TRAÇO 1:5 (EM VOLUME DE CIMENTO E AREIA GROSSA ÚMIDA) PARA CHAPISCO CONVENCIONAL, PREPARO MECÂNICO COM BETONEIRA 600 L. AF_08/2019</v>
      </c>
      <c r="D6697" s="94" t="str">
        <f>Cartilha_GLOBAL!D6697</f>
        <v>M3</v>
      </c>
      <c r="E6697" s="105">
        <f>Cartilha_GLOBAL!$E6697</f>
        <v>381.58</v>
      </c>
      <c r="F6697" s="182">
        <f>Cartilha_GLOBAL!$F6697</f>
        <v>468.35</v>
      </c>
      <c r="G6697" s="108"/>
      <c r="H6697" s="107">
        <f t="shared" si="413"/>
        <v>0</v>
      </c>
      <c r="I6697" s="184">
        <f t="shared" si="414"/>
        <v>0</v>
      </c>
      <c r="J6697" s="142"/>
      <c r="K6697" s="146"/>
      <c r="L6697" s="7" t="str">
        <f t="shared" si="415"/>
        <v/>
      </c>
      <c r="M6697" s="7" t="str">
        <f t="shared" si="416"/>
        <v/>
      </c>
      <c r="N6697" s="7" t="str">
        <f>Cartilha_GLOBAL!N6697</f>
        <v/>
      </c>
      <c r="O6697" s="144"/>
      <c r="Q6697" s="151"/>
      <c r="R6697" s="152">
        <v>0</v>
      </c>
      <c r="T6697" s="153">
        <f>IF(Cartilha_GLOBAL!R6697=0,0,IF(Cartilha_GLOBAL!R6697&gt;0,"c","b"))</f>
        <v>0</v>
      </c>
    </row>
    <row r="6698" ht="22.5" hidden="1" spans="1:20">
      <c r="A6698" s="158">
        <f>Cartilha_GLOBAL!A6698</f>
        <v>87319</v>
      </c>
      <c r="B6698" s="100" t="str">
        <f>Cartilha_GLOBAL!B6698</f>
        <v>SINAPI</v>
      </c>
      <c r="C6698" s="104" t="str">
        <f>Cartilha_GLOBAL!C6698</f>
        <v>ARGAMASSA TRAÇO 1:5 (EM VOLUME DE CIMENTO E AREIA GROSSA ÚMIDA) COM ADIÇÃO DE EMULSÃO POLIMÉRICA PARA CHAPISCO ROLADO, PREPARO MECÂNICO COM BETONEIRA 400 L. AF_08/2019</v>
      </c>
      <c r="D6698" s="94" t="str">
        <f>Cartilha_GLOBAL!D6698</f>
        <v>M3</v>
      </c>
      <c r="E6698" s="105">
        <f>Cartilha_GLOBAL!$E6698</f>
        <v>3428.71</v>
      </c>
      <c r="F6698" s="182">
        <f>Cartilha_GLOBAL!$F6698</f>
        <v>4208.4</v>
      </c>
      <c r="G6698" s="108"/>
      <c r="H6698" s="107">
        <f t="shared" si="413"/>
        <v>0</v>
      </c>
      <c r="I6698" s="184">
        <f t="shared" si="414"/>
        <v>0</v>
      </c>
      <c r="J6698" s="142"/>
      <c r="K6698" s="146"/>
      <c r="L6698" s="7" t="str">
        <f t="shared" si="415"/>
        <v/>
      </c>
      <c r="M6698" s="7" t="str">
        <f t="shared" si="416"/>
        <v/>
      </c>
      <c r="N6698" s="7" t="str">
        <f>Cartilha_GLOBAL!N6698</f>
        <v/>
      </c>
      <c r="O6698" s="144"/>
      <c r="Q6698" s="151"/>
      <c r="R6698" s="152">
        <v>0</v>
      </c>
      <c r="T6698" s="153">
        <f>IF(Cartilha_GLOBAL!R6698=0,0,IF(Cartilha_GLOBAL!R6698&gt;0,"c","b"))</f>
        <v>0</v>
      </c>
    </row>
    <row r="6699" ht="22.5" hidden="1" spans="1:20">
      <c r="A6699" s="158">
        <f>Cartilha_GLOBAL!A6699</f>
        <v>87320</v>
      </c>
      <c r="B6699" s="100" t="str">
        <f>Cartilha_GLOBAL!B6699</f>
        <v>SINAPI</v>
      </c>
      <c r="C6699" s="104" t="str">
        <f>Cartilha_GLOBAL!C6699</f>
        <v>ARGAMASSA TRAÇO 1:5 (EM VOLUME DE CIMENTO E AREIA GROSSA ÚMIDA) COM ADIÇÃO DE EMULSÃO POLIMÉRICA PARA CHAPISCO ROLADO, PREPARO MECÂNICO COM BETONEIRA 600 L. AF_08/2019</v>
      </c>
      <c r="D6699" s="94" t="str">
        <f>Cartilha_GLOBAL!D6699</f>
        <v>M3</v>
      </c>
      <c r="E6699" s="105">
        <f>Cartilha_GLOBAL!$E6699</f>
        <v>3431.92</v>
      </c>
      <c r="F6699" s="182">
        <f>Cartilha_GLOBAL!$F6699</f>
        <v>4212.34</v>
      </c>
      <c r="G6699" s="108"/>
      <c r="H6699" s="107">
        <f t="shared" si="413"/>
        <v>0</v>
      </c>
      <c r="I6699" s="184">
        <f t="shared" si="414"/>
        <v>0</v>
      </c>
      <c r="J6699" s="142"/>
      <c r="K6699" s="146"/>
      <c r="L6699" s="7" t="str">
        <f t="shared" si="415"/>
        <v/>
      </c>
      <c r="M6699" s="7" t="str">
        <f t="shared" si="416"/>
        <v/>
      </c>
      <c r="N6699" s="7" t="str">
        <f>Cartilha_GLOBAL!N6699</f>
        <v/>
      </c>
      <c r="O6699" s="144"/>
      <c r="Q6699" s="151"/>
      <c r="R6699" s="152">
        <v>0</v>
      </c>
      <c r="T6699" s="153">
        <f>IF(Cartilha_GLOBAL!R6699=0,0,IF(Cartilha_GLOBAL!R6699&gt;0,"c","b"))</f>
        <v>0</v>
      </c>
    </row>
    <row r="6700" ht="22.5" hidden="1" spans="1:20">
      <c r="A6700" s="158">
        <f>Cartilha_GLOBAL!A6700</f>
        <v>87345</v>
      </c>
      <c r="B6700" s="100" t="str">
        <f>Cartilha_GLOBAL!B6700</f>
        <v>SINAPI</v>
      </c>
      <c r="C6700" s="104" t="str">
        <f>Cartilha_GLOBAL!C6700</f>
        <v>ARGAMASSA TRAÇO 1:5 (EM VOLUME DE CIMENTO E AREIA MÉDIA ÚMIDA) PARA CONTRAPISO, PREPARO MECÂNICO COM MISTURADOR DE EIXO HORIZONTAL DE 160 KG. AF_08/2019</v>
      </c>
      <c r="D6700" s="94" t="str">
        <f>Cartilha_GLOBAL!D6700</f>
        <v>M3</v>
      </c>
      <c r="E6700" s="105">
        <f>Cartilha_GLOBAL!$E6700</f>
        <v>558.74</v>
      </c>
      <c r="F6700" s="182">
        <f>Cartilha_GLOBAL!$F6700</f>
        <v>685.8</v>
      </c>
      <c r="G6700" s="108"/>
      <c r="H6700" s="107">
        <f t="shared" si="413"/>
        <v>0</v>
      </c>
      <c r="I6700" s="184">
        <f t="shared" si="414"/>
        <v>0</v>
      </c>
      <c r="J6700" s="142"/>
      <c r="K6700" s="146"/>
      <c r="L6700" s="7" t="str">
        <f t="shared" si="415"/>
        <v/>
      </c>
      <c r="M6700" s="7" t="str">
        <f t="shared" si="416"/>
        <v/>
      </c>
      <c r="N6700" s="7" t="str">
        <f>Cartilha_GLOBAL!N6700</f>
        <v/>
      </c>
      <c r="O6700" s="144"/>
      <c r="Q6700" s="151"/>
      <c r="R6700" s="152">
        <v>0</v>
      </c>
      <c r="T6700" s="153">
        <f>IF(Cartilha_GLOBAL!R6700=0,0,IF(Cartilha_GLOBAL!R6700&gt;0,"c","b"))</f>
        <v>0</v>
      </c>
    </row>
    <row r="6701" ht="22.5" hidden="1" spans="1:20">
      <c r="A6701" s="158">
        <f>Cartilha_GLOBAL!A6701</f>
        <v>87346</v>
      </c>
      <c r="B6701" s="100" t="str">
        <f>Cartilha_GLOBAL!B6701</f>
        <v>SINAPI</v>
      </c>
      <c r="C6701" s="104" t="str">
        <f>Cartilha_GLOBAL!C6701</f>
        <v>ARGAMASSA TRAÇO 1:5 (EM VOLUME DE CIMENTO E AREIA MÉDIA ÚMIDA) PARA CONTRAPISO, PREPARO MECÂNICO COM MISTURADOR DE EIXO HORIZONTAL DE 300 KG. AF_08/2019</v>
      </c>
      <c r="D6701" s="94" t="str">
        <f>Cartilha_GLOBAL!D6701</f>
        <v>M3</v>
      </c>
      <c r="E6701" s="105">
        <f>Cartilha_GLOBAL!$E6701</f>
        <v>494.1</v>
      </c>
      <c r="F6701" s="182">
        <f>Cartilha_GLOBAL!$F6701</f>
        <v>606.46</v>
      </c>
      <c r="G6701" s="108"/>
      <c r="H6701" s="107">
        <f t="shared" si="413"/>
        <v>0</v>
      </c>
      <c r="I6701" s="184">
        <f t="shared" si="414"/>
        <v>0</v>
      </c>
      <c r="J6701" s="142"/>
      <c r="K6701" s="146"/>
      <c r="L6701" s="7" t="str">
        <f t="shared" si="415"/>
        <v/>
      </c>
      <c r="M6701" s="7" t="str">
        <f t="shared" si="416"/>
        <v/>
      </c>
      <c r="N6701" s="7" t="str">
        <f>Cartilha_GLOBAL!N6701</f>
        <v/>
      </c>
      <c r="O6701" s="144"/>
      <c r="Q6701" s="151"/>
      <c r="R6701" s="152">
        <v>0</v>
      </c>
      <c r="T6701" s="153">
        <f>IF(Cartilha_GLOBAL!R6701=0,0,IF(Cartilha_GLOBAL!R6701&gt;0,"c","b"))</f>
        <v>0</v>
      </c>
    </row>
    <row r="6702" ht="22.5" hidden="1" spans="1:20">
      <c r="A6702" s="158">
        <f>Cartilha_GLOBAL!A6702</f>
        <v>87347</v>
      </c>
      <c r="B6702" s="100" t="str">
        <f>Cartilha_GLOBAL!B6702</f>
        <v>SINAPI</v>
      </c>
      <c r="C6702" s="104" t="str">
        <f>Cartilha_GLOBAL!C6702</f>
        <v>ARGAMASSA TRAÇO 1:5 (EM VOLUME DE CIMENTO E AREIA MÉDIA ÚMIDA) PARA CONTRAPISO, PREPARO MECÂNICO COM MISTURADOR DE EIXO HORIZONTAL DE 600 KG. AF_08/2019</v>
      </c>
      <c r="D6702" s="94" t="str">
        <f>Cartilha_GLOBAL!D6702</f>
        <v>M3</v>
      </c>
      <c r="E6702" s="105">
        <f>Cartilha_GLOBAL!$E6702</f>
        <v>460.18</v>
      </c>
      <c r="F6702" s="182">
        <f>Cartilha_GLOBAL!$F6702</f>
        <v>564.82</v>
      </c>
      <c r="G6702" s="108"/>
      <c r="H6702" s="107">
        <f t="shared" ref="H6702:H6765" si="417">IF(G6702=0,0,F6702)</f>
        <v>0</v>
      </c>
      <c r="I6702" s="184">
        <f t="shared" ref="I6702:I6765" si="418">IF(ISBLANK(G6702),0,IF(R6702=0,ROUND(G6702*H6702,2),IF(R6702="b",ROUNDDOWN(G6702*H6702,2),ROUNDUP(G6702*H6702,2))))</f>
        <v>0</v>
      </c>
      <c r="J6702" s="142"/>
      <c r="K6702" s="146"/>
      <c r="L6702" s="7" t="str">
        <f t="shared" ref="L6702:L6765" si="419">IF(K6702="X","x",IF(K6702="xx","x",IF(I6702&gt;0,"x","")))</f>
        <v/>
      </c>
      <c r="M6702" s="7" t="str">
        <f t="shared" ref="M6702:M6765" si="420">IF(K6702="X","x",IF(K6702="xx","x",IF(I6702&gt;0,"x","")))</f>
        <v/>
      </c>
      <c r="N6702" s="7" t="str">
        <f>Cartilha_GLOBAL!N6702</f>
        <v/>
      </c>
      <c r="O6702" s="144"/>
      <c r="Q6702" s="151"/>
      <c r="R6702" s="152">
        <v>0</v>
      </c>
      <c r="T6702" s="153">
        <f>IF(Cartilha_GLOBAL!R6702=0,0,IF(Cartilha_GLOBAL!R6702&gt;0,"c","b"))</f>
        <v>0</v>
      </c>
    </row>
    <row r="6703" ht="22.5" hidden="1" spans="1:20">
      <c r="A6703" s="158">
        <f>Cartilha_GLOBAL!A6703</f>
        <v>87350</v>
      </c>
      <c r="B6703" s="100" t="str">
        <f>Cartilha_GLOBAL!B6703</f>
        <v>SINAPI</v>
      </c>
      <c r="C6703" s="104" t="str">
        <f>Cartilha_GLOBAL!C6703</f>
        <v>ARGAMASSA TRAÇO 1:5 (EM VOLUME DE CIMENTO E AREIA GROSSA ÚMIDA) PARA CHAPISCO CONVENCIONAL, PREPARO MECÂNICO COM MISTURADOR DE EIXO HORIZONTAL DE 300 KG. AF_08/2019</v>
      </c>
      <c r="D6703" s="94" t="str">
        <f>Cartilha_GLOBAL!D6703</f>
        <v>M3</v>
      </c>
      <c r="E6703" s="105">
        <f>Cartilha_GLOBAL!$E6703</f>
        <v>444.09</v>
      </c>
      <c r="F6703" s="182">
        <f>Cartilha_GLOBAL!$F6703</f>
        <v>545.08</v>
      </c>
      <c r="G6703" s="108"/>
      <c r="H6703" s="107">
        <f t="shared" si="417"/>
        <v>0</v>
      </c>
      <c r="I6703" s="184">
        <f t="shared" si="418"/>
        <v>0</v>
      </c>
      <c r="J6703" s="142"/>
      <c r="K6703" s="146"/>
      <c r="L6703" s="7" t="str">
        <f t="shared" si="419"/>
        <v/>
      </c>
      <c r="M6703" s="7" t="str">
        <f t="shared" si="420"/>
        <v/>
      </c>
      <c r="N6703" s="7" t="str">
        <f>Cartilha_GLOBAL!N6703</f>
        <v/>
      </c>
      <c r="O6703" s="144"/>
      <c r="Q6703" s="151"/>
      <c r="R6703" s="152">
        <v>0</v>
      </c>
      <c r="T6703" s="153">
        <f>IF(Cartilha_GLOBAL!R6703=0,0,IF(Cartilha_GLOBAL!R6703&gt;0,"c","b"))</f>
        <v>0</v>
      </c>
    </row>
    <row r="6704" ht="22.5" hidden="1" spans="1:20">
      <c r="A6704" s="158">
        <f>Cartilha_GLOBAL!A6704</f>
        <v>87351</v>
      </c>
      <c r="B6704" s="100" t="str">
        <f>Cartilha_GLOBAL!B6704</f>
        <v>SINAPI</v>
      </c>
      <c r="C6704" s="104" t="str">
        <f>Cartilha_GLOBAL!C6704</f>
        <v>ARGAMASSA TRAÇO 1:5 (EM VOLUME DE CIMENTO E AREIA GROSSA ÚMIDA) PARA CHAPISCO CONVENCIONAL, PREPARO MECÂNICO COM MISTURADOR DE EIXO HORIZONTAL DE 600 KG. AF_08/2019</v>
      </c>
      <c r="D6704" s="94" t="str">
        <f>Cartilha_GLOBAL!D6704</f>
        <v>M3</v>
      </c>
      <c r="E6704" s="105">
        <f>Cartilha_GLOBAL!$E6704</f>
        <v>365.45</v>
      </c>
      <c r="F6704" s="182">
        <f>Cartilha_GLOBAL!$F6704</f>
        <v>448.55</v>
      </c>
      <c r="G6704" s="108"/>
      <c r="H6704" s="107">
        <f t="shared" si="417"/>
        <v>0</v>
      </c>
      <c r="I6704" s="184">
        <f t="shared" si="418"/>
        <v>0</v>
      </c>
      <c r="J6704" s="142"/>
      <c r="K6704" s="146"/>
      <c r="L6704" s="7" t="str">
        <f t="shared" si="419"/>
        <v/>
      </c>
      <c r="M6704" s="7" t="str">
        <f t="shared" si="420"/>
        <v/>
      </c>
      <c r="N6704" s="7" t="str">
        <f>Cartilha_GLOBAL!N6704</f>
        <v/>
      </c>
      <c r="O6704" s="144"/>
      <c r="Q6704" s="151"/>
      <c r="R6704" s="152">
        <v>0</v>
      </c>
      <c r="T6704" s="153">
        <f>IF(Cartilha_GLOBAL!R6704=0,0,IF(Cartilha_GLOBAL!R6704&gt;0,"c","b"))</f>
        <v>0</v>
      </c>
    </row>
    <row r="6705" ht="33.75" hidden="1" spans="1:20">
      <c r="A6705" s="158">
        <f>Cartilha_GLOBAL!A6705</f>
        <v>87358</v>
      </c>
      <c r="B6705" s="100" t="str">
        <f>Cartilha_GLOBAL!B6705</f>
        <v>SINAPI</v>
      </c>
      <c r="C6705" s="104" t="str">
        <f>Cartilha_GLOBAL!C6705</f>
        <v>ARGAMASSA TRAÇO 1:5 (EM VOLUME DE CIMENTO E AREIA GROSSA ÚMIDA) COM ADIÇÃO DE EMULSÃO POLIMÉRICA PARA CHAPISCO ROLADO, PREPARO MECÂNICO COM MISTURADOR DE EIXO HORIZONTAL DE 300 KG. AF_08/2019</v>
      </c>
      <c r="D6705" s="94" t="str">
        <f>Cartilha_GLOBAL!D6705</f>
        <v>M3</v>
      </c>
      <c r="E6705" s="105">
        <f>Cartilha_GLOBAL!$E6705</f>
        <v>3393.16</v>
      </c>
      <c r="F6705" s="182">
        <f>Cartilha_GLOBAL!$F6705</f>
        <v>4164.76</v>
      </c>
      <c r="G6705" s="108"/>
      <c r="H6705" s="107">
        <f t="shared" si="417"/>
        <v>0</v>
      </c>
      <c r="I6705" s="184">
        <f t="shared" si="418"/>
        <v>0</v>
      </c>
      <c r="J6705" s="142"/>
      <c r="K6705" s="146"/>
      <c r="L6705" s="7" t="str">
        <f t="shared" si="419"/>
        <v/>
      </c>
      <c r="M6705" s="7" t="str">
        <f t="shared" si="420"/>
        <v/>
      </c>
      <c r="N6705" s="7" t="str">
        <f>Cartilha_GLOBAL!N6705</f>
        <v/>
      </c>
      <c r="O6705" s="144"/>
      <c r="Q6705" s="151"/>
      <c r="R6705" s="152">
        <v>0</v>
      </c>
      <c r="T6705" s="153">
        <f>IF(Cartilha_GLOBAL!R6705=0,0,IF(Cartilha_GLOBAL!R6705&gt;0,"c","b"))</f>
        <v>0</v>
      </c>
    </row>
    <row r="6706" ht="33.75" hidden="1" spans="1:20">
      <c r="A6706" s="158">
        <f>Cartilha_GLOBAL!A6706</f>
        <v>87359</v>
      </c>
      <c r="B6706" s="100" t="str">
        <f>Cartilha_GLOBAL!B6706</f>
        <v>SINAPI</v>
      </c>
      <c r="C6706" s="104" t="str">
        <f>Cartilha_GLOBAL!C6706</f>
        <v>ARGAMASSA TRAÇO 1:5 (EM VOLUME DE CIMENTO E AREIA GROSSA ÚMIDA) COM ADIÇÃO DE EMULSÃO POLIMÉRICA PARA CHAPISCO ROLADO, PREPARO MECÂNICO COM MISTURADOR DE EIXO HORIZONTAL DE 600 KG. AF_08/2019</v>
      </c>
      <c r="D6706" s="94" t="str">
        <f>Cartilha_GLOBAL!D6706</f>
        <v>M3</v>
      </c>
      <c r="E6706" s="105">
        <f>Cartilha_GLOBAL!$E6706</f>
        <v>3361.26</v>
      </c>
      <c r="F6706" s="182">
        <f>Cartilha_GLOBAL!$F6706</f>
        <v>4125.61</v>
      </c>
      <c r="G6706" s="108"/>
      <c r="H6706" s="107">
        <f t="shared" si="417"/>
        <v>0</v>
      </c>
      <c r="I6706" s="184">
        <f t="shared" si="418"/>
        <v>0</v>
      </c>
      <c r="J6706" s="142"/>
      <c r="K6706" s="146"/>
      <c r="L6706" s="7" t="str">
        <f t="shared" si="419"/>
        <v/>
      </c>
      <c r="M6706" s="7" t="str">
        <f t="shared" si="420"/>
        <v/>
      </c>
      <c r="N6706" s="7" t="str">
        <f>Cartilha_GLOBAL!N6706</f>
        <v/>
      </c>
      <c r="O6706" s="144"/>
      <c r="Q6706" s="151"/>
      <c r="R6706" s="152">
        <v>0</v>
      </c>
      <c r="T6706" s="153">
        <f>IF(Cartilha_GLOBAL!R6706=0,0,IF(Cartilha_GLOBAL!R6706&gt;0,"c","b"))</f>
        <v>0</v>
      </c>
    </row>
    <row r="6707" ht="22.5" hidden="1" spans="1:20">
      <c r="A6707" s="158">
        <f>Cartilha_GLOBAL!A6707</f>
        <v>87374</v>
      </c>
      <c r="B6707" s="100" t="str">
        <f>Cartilha_GLOBAL!B6707</f>
        <v>SINAPI</v>
      </c>
      <c r="C6707" s="104" t="str">
        <f>Cartilha_GLOBAL!C6707</f>
        <v>ARGAMASSA TRAÇO 1:5 (EM VOLUME DE CIMENTO E AREIA MÉDIA ÚMIDA) PARA CONTRAPISO, PREPARO MANUAL. AF_08/2019</v>
      </c>
      <c r="D6707" s="94" t="str">
        <f>Cartilha_GLOBAL!D6707</f>
        <v>M3</v>
      </c>
      <c r="E6707" s="105">
        <f>Cartilha_GLOBAL!$E6707</f>
        <v>652.53</v>
      </c>
      <c r="F6707" s="182">
        <f>Cartilha_GLOBAL!$F6707</f>
        <v>800.92</v>
      </c>
      <c r="G6707" s="108"/>
      <c r="H6707" s="107">
        <f t="shared" si="417"/>
        <v>0</v>
      </c>
      <c r="I6707" s="184">
        <f t="shared" si="418"/>
        <v>0</v>
      </c>
      <c r="J6707" s="142"/>
      <c r="K6707" s="146"/>
      <c r="L6707" s="7" t="str">
        <f t="shared" si="419"/>
        <v/>
      </c>
      <c r="M6707" s="7" t="str">
        <f t="shared" si="420"/>
        <v/>
      </c>
      <c r="N6707" s="7" t="str">
        <f>Cartilha_GLOBAL!N6707</f>
        <v/>
      </c>
      <c r="O6707" s="144"/>
      <c r="Q6707" s="151"/>
      <c r="R6707" s="152">
        <v>0</v>
      </c>
      <c r="T6707" s="153">
        <f>IF(Cartilha_GLOBAL!R6707=0,0,IF(Cartilha_GLOBAL!R6707&gt;0,"c","b"))</f>
        <v>0</v>
      </c>
    </row>
    <row r="6708" ht="22.5" hidden="1" spans="1:20">
      <c r="A6708" s="158">
        <f>Cartilha_GLOBAL!A6708</f>
        <v>87376</v>
      </c>
      <c r="B6708" s="100" t="str">
        <f>Cartilha_GLOBAL!B6708</f>
        <v>SINAPI</v>
      </c>
      <c r="C6708" s="104" t="str">
        <f>Cartilha_GLOBAL!C6708</f>
        <v>ARGAMASSA TRAÇO 1:5 (EM VOLUME DE CIMENTO E AREIA GROSSA ÚMIDA) PARA CHAPISCO CONVENCIONAL, PREPARO MANUAL. AF_08/2019</v>
      </c>
      <c r="D6708" s="94" t="str">
        <f>Cartilha_GLOBAL!D6708</f>
        <v>M3</v>
      </c>
      <c r="E6708" s="105">
        <f>Cartilha_GLOBAL!$E6708</f>
        <v>552.52</v>
      </c>
      <c r="F6708" s="182">
        <f>Cartilha_GLOBAL!$F6708</f>
        <v>678.16</v>
      </c>
      <c r="G6708" s="108"/>
      <c r="H6708" s="107">
        <f t="shared" si="417"/>
        <v>0</v>
      </c>
      <c r="I6708" s="184">
        <f t="shared" si="418"/>
        <v>0</v>
      </c>
      <c r="J6708" s="142"/>
      <c r="K6708" s="146"/>
      <c r="L6708" s="7" t="str">
        <f t="shared" si="419"/>
        <v/>
      </c>
      <c r="M6708" s="7" t="str">
        <f t="shared" si="420"/>
        <v/>
      </c>
      <c r="N6708" s="7" t="str">
        <f>Cartilha_GLOBAL!N6708</f>
        <v/>
      </c>
      <c r="O6708" s="144"/>
      <c r="Q6708" s="151"/>
      <c r="R6708" s="152">
        <v>0</v>
      </c>
      <c r="T6708" s="153">
        <f>IF(Cartilha_GLOBAL!R6708=0,0,IF(Cartilha_GLOBAL!R6708&gt;0,"c","b"))</f>
        <v>0</v>
      </c>
    </row>
    <row r="6709" ht="22.5" hidden="1" spans="1:20">
      <c r="A6709" s="158">
        <f>Cartilha_GLOBAL!A6709</f>
        <v>87379</v>
      </c>
      <c r="B6709" s="100" t="str">
        <f>Cartilha_GLOBAL!B6709</f>
        <v>SINAPI</v>
      </c>
      <c r="C6709" s="104" t="str">
        <f>Cartilha_GLOBAL!C6709</f>
        <v>ARGAMASSA TRAÇO 1:5 (EM VOLUME DE CIMENTO E AREIA GROSSA ÚMIDA) COM ADIÇÃO DE EMULSÃO POLIMÉRICA PARA CHAPISCO ROLADO, PREPARO MANUAL. AF_08/2019</v>
      </c>
      <c r="D6709" s="94" t="str">
        <f>Cartilha_GLOBAL!D6709</f>
        <v>M3</v>
      </c>
      <c r="E6709" s="105">
        <f>Cartilha_GLOBAL!$E6709</f>
        <v>3565.91</v>
      </c>
      <c r="F6709" s="182">
        <f>Cartilha_GLOBAL!$F6709</f>
        <v>4376.8</v>
      </c>
      <c r="G6709" s="108"/>
      <c r="H6709" s="107">
        <f t="shared" si="417"/>
        <v>0</v>
      </c>
      <c r="I6709" s="184">
        <f t="shared" si="418"/>
        <v>0</v>
      </c>
      <c r="J6709" s="142"/>
      <c r="K6709" s="146"/>
      <c r="L6709" s="7" t="str">
        <f t="shared" si="419"/>
        <v/>
      </c>
      <c r="M6709" s="7" t="str">
        <f t="shared" si="420"/>
        <v/>
      </c>
      <c r="N6709" s="7" t="str">
        <f>Cartilha_GLOBAL!N6709</f>
        <v/>
      </c>
      <c r="O6709" s="144"/>
      <c r="Q6709" s="151"/>
      <c r="R6709" s="152">
        <v>0</v>
      </c>
      <c r="T6709" s="153">
        <f>IF(Cartilha_GLOBAL!R6709=0,0,IF(Cartilha_GLOBAL!R6709&gt;0,"c","b"))</f>
        <v>0</v>
      </c>
    </row>
    <row r="6710" ht="33.75" hidden="1" spans="1:20">
      <c r="A6710" s="158">
        <f>Cartilha_GLOBAL!A6710</f>
        <v>87283</v>
      </c>
      <c r="B6710" s="100" t="str">
        <f>Cartilha_GLOBAL!B6710</f>
        <v>SINAPI</v>
      </c>
      <c r="C6710" s="104" t="str">
        <f>Cartilha_GLOBAL!C6710</f>
        <v>ARGAMASSA TRAÇO 1:6 (EM VOLUME DE CIMENTO E AREIA MÉDIA ÚMIDA) COM ADIÇÃO DE PLASTIFICANTE PARA EMBOÇO/MASSA ÚNICA/ASSENTAMENTO DE ALVENARIA DE VEDAÇÃO, PREPARO MECÂNICO COM BETONEIRA 400 L. AF_08/2019</v>
      </c>
      <c r="D6710" s="94" t="str">
        <f>Cartilha_GLOBAL!D6710</f>
        <v>M3</v>
      </c>
      <c r="E6710" s="105">
        <f>Cartilha_GLOBAL!$E6710</f>
        <v>408.11</v>
      </c>
      <c r="F6710" s="182">
        <f>Cartilha_GLOBAL!$F6710</f>
        <v>500.91</v>
      </c>
      <c r="G6710" s="108"/>
      <c r="H6710" s="107">
        <f t="shared" si="417"/>
        <v>0</v>
      </c>
      <c r="I6710" s="184">
        <f t="shared" si="418"/>
        <v>0</v>
      </c>
      <c r="J6710" s="142"/>
      <c r="K6710" s="146"/>
      <c r="L6710" s="7" t="str">
        <f t="shared" si="419"/>
        <v/>
      </c>
      <c r="M6710" s="7" t="str">
        <f t="shared" si="420"/>
        <v/>
      </c>
      <c r="N6710" s="7" t="str">
        <f>Cartilha_GLOBAL!N6710</f>
        <v/>
      </c>
      <c r="O6710" s="144"/>
      <c r="Q6710" s="151"/>
      <c r="R6710" s="152">
        <v>0</v>
      </c>
      <c r="T6710" s="153">
        <f>IF(Cartilha_GLOBAL!R6710=0,0,IF(Cartilha_GLOBAL!R6710&gt;0,"c","b"))</f>
        <v>0</v>
      </c>
    </row>
    <row r="6711" ht="33.75" hidden="1" spans="1:20">
      <c r="A6711" s="158">
        <f>Cartilha_GLOBAL!A6711</f>
        <v>87284</v>
      </c>
      <c r="B6711" s="100" t="str">
        <f>Cartilha_GLOBAL!B6711</f>
        <v>SINAPI</v>
      </c>
      <c r="C6711" s="104" t="str">
        <f>Cartilha_GLOBAL!C6711</f>
        <v>ARGAMASSA TRAÇO 1:6 (EM VOLUME DE CIMENTO E AREIA MÉDIA ÚMIDA) COM ADIÇÃO DE PLASTIFICANTE PARA EMBOÇO/MASSA ÚNICA/ASSENTAMENTO DE ALVENARIA DE VEDAÇÃO, PREPARO MECÂNICO COM BETONEIRA 600 L. AF_08/2019</v>
      </c>
      <c r="D6711" s="94" t="str">
        <f>Cartilha_GLOBAL!D6711</f>
        <v>M3</v>
      </c>
      <c r="E6711" s="105">
        <f>Cartilha_GLOBAL!$E6711</f>
        <v>399.35</v>
      </c>
      <c r="F6711" s="182">
        <f>Cartilha_GLOBAL!$F6711</f>
        <v>490.16</v>
      </c>
      <c r="G6711" s="108"/>
      <c r="H6711" s="107">
        <f t="shared" si="417"/>
        <v>0</v>
      </c>
      <c r="I6711" s="184">
        <f t="shared" si="418"/>
        <v>0</v>
      </c>
      <c r="J6711" s="142"/>
      <c r="K6711" s="146"/>
      <c r="L6711" s="7" t="str">
        <f t="shared" si="419"/>
        <v/>
      </c>
      <c r="M6711" s="7" t="str">
        <f t="shared" si="420"/>
        <v/>
      </c>
      <c r="N6711" s="7" t="str">
        <f>Cartilha_GLOBAL!N6711</f>
        <v/>
      </c>
      <c r="O6711" s="144"/>
      <c r="Q6711" s="151"/>
      <c r="R6711" s="152">
        <v>0</v>
      </c>
      <c r="T6711" s="153">
        <f>IF(Cartilha_GLOBAL!R6711=0,0,IF(Cartilha_GLOBAL!R6711&gt;0,"c","b"))</f>
        <v>0</v>
      </c>
    </row>
    <row r="6712" ht="22.5" hidden="1" spans="1:20">
      <c r="A6712" s="158">
        <f>Cartilha_GLOBAL!A6712</f>
        <v>87307</v>
      </c>
      <c r="B6712" s="100" t="str">
        <f>Cartilha_GLOBAL!B6712</f>
        <v>SINAPI</v>
      </c>
      <c r="C6712" s="104" t="str">
        <f>Cartilha_GLOBAL!C6712</f>
        <v>ARGAMASSA TRAÇO 1:6 (EM VOLUME DE CIMENTO E AREIA MÉDIA ÚMIDA) PARA CONTRAPISO, PREPARO MECÂNICO COM BETONEIRA 400 L. AF_08/2019</v>
      </c>
      <c r="D6712" s="94" t="str">
        <f>Cartilha_GLOBAL!D6712</f>
        <v>M3</v>
      </c>
      <c r="E6712" s="105">
        <f>Cartilha_GLOBAL!$E6712</f>
        <v>469.88</v>
      </c>
      <c r="F6712" s="182">
        <f>Cartilha_GLOBAL!$F6712</f>
        <v>576.73</v>
      </c>
      <c r="G6712" s="108"/>
      <c r="H6712" s="107">
        <f t="shared" si="417"/>
        <v>0</v>
      </c>
      <c r="I6712" s="184">
        <f t="shared" si="418"/>
        <v>0</v>
      </c>
      <c r="J6712" s="142"/>
      <c r="K6712" s="146"/>
      <c r="L6712" s="7" t="str">
        <f t="shared" si="419"/>
        <v/>
      </c>
      <c r="M6712" s="7" t="str">
        <f t="shared" si="420"/>
        <v/>
      </c>
      <c r="N6712" s="7" t="str">
        <f>Cartilha_GLOBAL!N6712</f>
        <v/>
      </c>
      <c r="O6712" s="144"/>
      <c r="Q6712" s="151"/>
      <c r="R6712" s="152">
        <v>0</v>
      </c>
      <c r="T6712" s="153">
        <f>IF(Cartilha_GLOBAL!R6712=0,0,IF(Cartilha_GLOBAL!R6712&gt;0,"c","b"))</f>
        <v>0</v>
      </c>
    </row>
    <row r="6713" ht="33.75" hidden="1" spans="1:20">
      <c r="A6713" s="158">
        <f>Cartilha_GLOBAL!A6713</f>
        <v>87329</v>
      </c>
      <c r="B6713" s="100" t="str">
        <f>Cartilha_GLOBAL!B6713</f>
        <v>SINAPI</v>
      </c>
      <c r="C6713" s="104" t="str">
        <f>Cartilha_GLOBAL!C6713</f>
        <v>ARGAMASSA TRAÇO 1:6 (EM VOLUME DE CIMENTO E AREIA MÉDIA ÚMIDA) COM ADIÇÃO DE PLASTIFICANTE PARA EMBOÇO/MASSA ÚNICA/ASSENTAMENTO DE ALVENARIA DE VEDAÇÃO, PREPARO MECÂNICO COM MISTURADOR DE EIXO HORIZONTAL DE 300 KG. AF_08/2019</v>
      </c>
      <c r="D6713" s="94" t="str">
        <f>Cartilha_GLOBAL!D6713</f>
        <v>M3</v>
      </c>
      <c r="E6713" s="105">
        <f>Cartilha_GLOBAL!$E6713</f>
        <v>454.83</v>
      </c>
      <c r="F6713" s="182">
        <f>Cartilha_GLOBAL!$F6713</f>
        <v>558.26</v>
      </c>
      <c r="G6713" s="108"/>
      <c r="H6713" s="107">
        <f t="shared" si="417"/>
        <v>0</v>
      </c>
      <c r="I6713" s="184">
        <f t="shared" si="418"/>
        <v>0</v>
      </c>
      <c r="J6713" s="142"/>
      <c r="K6713" s="146"/>
      <c r="L6713" s="7" t="str">
        <f t="shared" si="419"/>
        <v/>
      </c>
      <c r="M6713" s="7" t="str">
        <f t="shared" si="420"/>
        <v/>
      </c>
      <c r="N6713" s="7" t="str">
        <f>Cartilha_GLOBAL!N6713</f>
        <v/>
      </c>
      <c r="O6713" s="144"/>
      <c r="Q6713" s="151"/>
      <c r="R6713" s="152">
        <v>0</v>
      </c>
      <c r="T6713" s="153">
        <f>IF(Cartilha_GLOBAL!R6713=0,0,IF(Cartilha_GLOBAL!R6713&gt;0,"c","b"))</f>
        <v>0</v>
      </c>
    </row>
    <row r="6714" ht="33.75" hidden="1" spans="1:20">
      <c r="A6714" s="158">
        <f>Cartilha_GLOBAL!A6714</f>
        <v>87330</v>
      </c>
      <c r="B6714" s="100" t="str">
        <f>Cartilha_GLOBAL!B6714</f>
        <v>SINAPI</v>
      </c>
      <c r="C6714" s="104" t="str">
        <f>Cartilha_GLOBAL!C6714</f>
        <v>ARGAMASSA TRAÇO 1:6 (EM VOLUME DE CIMENTO E AREIA MÉDIA ÚMIDA) COM ADIÇÃO DE PLASTIFICANTE PARA EMBOÇO/MASSA ÚNICA/ASSENTAMENTO DE ALVENARIA DE VEDAÇÃO, PREPARO MECÂNICO COM MISTURADOR DE EIXO HORIZONTAL DE 600 KG. AF_08/2019</v>
      </c>
      <c r="D6714" s="94" t="str">
        <f>Cartilha_GLOBAL!D6714</f>
        <v>M3</v>
      </c>
      <c r="E6714" s="105">
        <f>Cartilha_GLOBAL!$E6714</f>
        <v>381.57</v>
      </c>
      <c r="F6714" s="182">
        <f>Cartilha_GLOBAL!$F6714</f>
        <v>468.34</v>
      </c>
      <c r="G6714" s="108"/>
      <c r="H6714" s="107">
        <f t="shared" si="417"/>
        <v>0</v>
      </c>
      <c r="I6714" s="184">
        <f t="shared" si="418"/>
        <v>0</v>
      </c>
      <c r="J6714" s="142"/>
      <c r="K6714" s="146"/>
      <c r="L6714" s="7" t="str">
        <f t="shared" si="419"/>
        <v/>
      </c>
      <c r="M6714" s="7" t="str">
        <f t="shared" si="420"/>
        <v/>
      </c>
      <c r="N6714" s="7" t="str">
        <f>Cartilha_GLOBAL!N6714</f>
        <v/>
      </c>
      <c r="O6714" s="144"/>
      <c r="Q6714" s="151"/>
      <c r="R6714" s="152">
        <v>0</v>
      </c>
      <c r="T6714" s="153">
        <f>IF(Cartilha_GLOBAL!R6714=0,0,IF(Cartilha_GLOBAL!R6714&gt;0,"c","b"))</f>
        <v>0</v>
      </c>
    </row>
    <row r="6715" ht="22.5" hidden="1" spans="1:20">
      <c r="A6715" s="158">
        <f>Cartilha_GLOBAL!A6715</f>
        <v>87348</v>
      </c>
      <c r="B6715" s="100" t="str">
        <f>Cartilha_GLOBAL!B6715</f>
        <v>SINAPI</v>
      </c>
      <c r="C6715" s="104" t="str">
        <f>Cartilha_GLOBAL!C6715</f>
        <v>ARGAMASSA TRAÇO 1:6 (EM VOLUME DE CIMENTO E AREIA MÉDIA ÚMIDA) PARA CONTRAPISO, PREPARO MECÂNICO COM MISTURADOR DE EIXO HORIZONTAL DE 160 KG. AF_08/2019</v>
      </c>
      <c r="D6715" s="94" t="str">
        <f>Cartilha_GLOBAL!D6715</f>
        <v>M3</v>
      </c>
      <c r="E6715" s="105">
        <f>Cartilha_GLOBAL!$E6715</f>
        <v>509.55</v>
      </c>
      <c r="F6715" s="182">
        <f>Cartilha_GLOBAL!$F6715</f>
        <v>625.42</v>
      </c>
      <c r="G6715" s="108"/>
      <c r="H6715" s="107">
        <f t="shared" si="417"/>
        <v>0</v>
      </c>
      <c r="I6715" s="184">
        <f t="shared" si="418"/>
        <v>0</v>
      </c>
      <c r="J6715" s="142"/>
      <c r="K6715" s="146"/>
      <c r="L6715" s="7" t="str">
        <f t="shared" si="419"/>
        <v/>
      </c>
      <c r="M6715" s="7" t="str">
        <f t="shared" si="420"/>
        <v/>
      </c>
      <c r="N6715" s="7" t="str">
        <f>Cartilha_GLOBAL!N6715</f>
        <v/>
      </c>
      <c r="O6715" s="144"/>
      <c r="Q6715" s="151"/>
      <c r="R6715" s="152">
        <v>0</v>
      </c>
      <c r="T6715" s="153">
        <f>IF(Cartilha_GLOBAL!R6715=0,0,IF(Cartilha_GLOBAL!R6715&gt;0,"c","b"))</f>
        <v>0</v>
      </c>
    </row>
    <row r="6716" ht="22.5" hidden="1" spans="1:20">
      <c r="A6716" s="158">
        <f>Cartilha_GLOBAL!A6716</f>
        <v>87349</v>
      </c>
      <c r="B6716" s="100" t="str">
        <f>Cartilha_GLOBAL!B6716</f>
        <v>SINAPI</v>
      </c>
      <c r="C6716" s="104" t="str">
        <f>Cartilha_GLOBAL!C6716</f>
        <v>ARGAMASSA TRAÇO 1:6 (EM VOLUME DE CIMENTO E AREIA MÉDIA ÚMIDA) PARA CONTRAPISO, PREPARO MECÂNICO COM MISTURADOR DE EIXO HORIZONTAL DE 600 KG. AF_08/2019</v>
      </c>
      <c r="D6716" s="94" t="str">
        <f>Cartilha_GLOBAL!D6716</f>
        <v>M3</v>
      </c>
      <c r="E6716" s="105">
        <f>Cartilha_GLOBAL!$E6716</f>
        <v>425.08</v>
      </c>
      <c r="F6716" s="182">
        <f>Cartilha_GLOBAL!$F6716</f>
        <v>521.74</v>
      </c>
      <c r="G6716" s="108"/>
      <c r="H6716" s="107">
        <f t="shared" si="417"/>
        <v>0</v>
      </c>
      <c r="I6716" s="184">
        <f t="shared" si="418"/>
        <v>0</v>
      </c>
      <c r="J6716" s="142"/>
      <c r="K6716" s="146"/>
      <c r="L6716" s="7" t="str">
        <f t="shared" si="419"/>
        <v/>
      </c>
      <c r="M6716" s="7" t="str">
        <f t="shared" si="420"/>
        <v/>
      </c>
      <c r="N6716" s="7" t="str">
        <f>Cartilha_GLOBAL!N6716</f>
        <v/>
      </c>
      <c r="O6716" s="144"/>
      <c r="Q6716" s="151"/>
      <c r="R6716" s="152">
        <v>0</v>
      </c>
      <c r="T6716" s="153">
        <f>IF(Cartilha_GLOBAL!R6716=0,0,IF(Cartilha_GLOBAL!R6716&gt;0,"c","b"))</f>
        <v>0</v>
      </c>
    </row>
    <row r="6717" ht="33.75" hidden="1" spans="1:20">
      <c r="A6717" s="158">
        <f>Cartilha_GLOBAL!A6717</f>
        <v>87366</v>
      </c>
      <c r="B6717" s="100" t="str">
        <f>Cartilha_GLOBAL!B6717</f>
        <v>SINAPI</v>
      </c>
      <c r="C6717" s="104" t="str">
        <f>Cartilha_GLOBAL!C6717</f>
        <v>ARGAMASSA TRAÇO 1:6 (EM VOLUME DE CIMENTO E AREIA MÉDIA ÚMIDA) COM ADIÇÃO DE PLASTIFICANTE PARA EMBOÇO/MASSA ÚNICA/ASSENTAMENTO DE ALVENARIA DE VEDAÇÃO, PREPARO MANUAL. AF_08/2019</v>
      </c>
      <c r="D6717" s="94" t="str">
        <f>Cartilha_GLOBAL!D6717</f>
        <v>M3</v>
      </c>
      <c r="E6717" s="105">
        <f>Cartilha_GLOBAL!$E6717</f>
        <v>574.11</v>
      </c>
      <c r="F6717" s="182">
        <f>Cartilha_GLOBAL!$F6717</f>
        <v>704.66</v>
      </c>
      <c r="G6717" s="108"/>
      <c r="H6717" s="107">
        <f t="shared" si="417"/>
        <v>0</v>
      </c>
      <c r="I6717" s="184">
        <f t="shared" si="418"/>
        <v>0</v>
      </c>
      <c r="J6717" s="142"/>
      <c r="K6717" s="146"/>
      <c r="L6717" s="7" t="str">
        <f t="shared" si="419"/>
        <v/>
      </c>
      <c r="M6717" s="7" t="str">
        <f t="shared" si="420"/>
        <v/>
      </c>
      <c r="N6717" s="7" t="str">
        <f>Cartilha_GLOBAL!N6717</f>
        <v/>
      </c>
      <c r="O6717" s="144"/>
      <c r="Q6717" s="151"/>
      <c r="R6717" s="152">
        <v>0</v>
      </c>
      <c r="T6717" s="153">
        <f>IF(Cartilha_GLOBAL!R6717=0,0,IF(Cartilha_GLOBAL!R6717&gt;0,"c","b"))</f>
        <v>0</v>
      </c>
    </row>
    <row r="6718" ht="22.5" hidden="1" spans="1:20">
      <c r="A6718" s="158">
        <f>Cartilha_GLOBAL!A6718</f>
        <v>87367</v>
      </c>
      <c r="B6718" s="100" t="str">
        <f>Cartilha_GLOBAL!B6718</f>
        <v>SINAPI</v>
      </c>
      <c r="C6718" s="104" t="str">
        <f>Cartilha_GLOBAL!C6718</f>
        <v>ARGAMASSA TRAÇO 1:1:6 (EM VOLUME DE CIMENTO, CAL E AREIA MÉDIA ÚMIDA) PARA EMBOÇO/MASSA ÚNICA/ASSENTAMENTO DE ALVENARIA DE VEDAÇÃO, PREPARO MANUAL. AF_08/2019</v>
      </c>
      <c r="D6718" s="94" t="str">
        <f>Cartilha_GLOBAL!D6718</f>
        <v>M3</v>
      </c>
      <c r="E6718" s="105">
        <f>Cartilha_GLOBAL!$E6718</f>
        <v>648.68</v>
      </c>
      <c r="F6718" s="182">
        <f>Cartilha_GLOBAL!$F6718</f>
        <v>796.19</v>
      </c>
      <c r="G6718" s="108"/>
      <c r="H6718" s="107">
        <f t="shared" si="417"/>
        <v>0</v>
      </c>
      <c r="I6718" s="184">
        <f t="shared" si="418"/>
        <v>0</v>
      </c>
      <c r="J6718" s="142"/>
      <c r="K6718" s="146"/>
      <c r="L6718" s="7" t="str">
        <f t="shared" si="419"/>
        <v/>
      </c>
      <c r="M6718" s="7" t="str">
        <f t="shared" si="420"/>
        <v/>
      </c>
      <c r="N6718" s="7" t="str">
        <f>Cartilha_GLOBAL!N6718</f>
        <v/>
      </c>
      <c r="O6718" s="144"/>
      <c r="Q6718" s="151"/>
      <c r="R6718" s="152">
        <v>0</v>
      </c>
      <c r="T6718" s="153">
        <f>IF(Cartilha_GLOBAL!R6718=0,0,IF(Cartilha_GLOBAL!R6718&gt;0,"c","b"))</f>
        <v>0</v>
      </c>
    </row>
    <row r="6719" ht="22.5" hidden="1" spans="1:20">
      <c r="A6719" s="158">
        <f>Cartilha_GLOBAL!A6719</f>
        <v>87375</v>
      </c>
      <c r="B6719" s="100" t="str">
        <f>Cartilha_GLOBAL!B6719</f>
        <v>SINAPI</v>
      </c>
      <c r="C6719" s="104" t="str">
        <f>Cartilha_GLOBAL!C6719</f>
        <v>ARGAMASSA TRAÇO 1:6 (EM VOLUME DE CIMENTO E AREIA MÉDIA ÚMIDA) PARA CONTRAPISO, PREPARO MANUAL. AF_08/2019</v>
      </c>
      <c r="D6719" s="94" t="str">
        <f>Cartilha_GLOBAL!D6719</f>
        <v>M3</v>
      </c>
      <c r="E6719" s="105">
        <f>Cartilha_GLOBAL!$E6719</f>
        <v>627.08</v>
      </c>
      <c r="F6719" s="182">
        <f>Cartilha_GLOBAL!$F6719</f>
        <v>769.68</v>
      </c>
      <c r="G6719" s="108"/>
      <c r="H6719" s="107">
        <f t="shared" si="417"/>
        <v>0</v>
      </c>
      <c r="I6719" s="184">
        <f t="shared" si="418"/>
        <v>0</v>
      </c>
      <c r="J6719" s="142"/>
      <c r="K6719" s="146"/>
      <c r="L6719" s="7" t="str">
        <f t="shared" si="419"/>
        <v/>
      </c>
      <c r="M6719" s="7" t="str">
        <f t="shared" si="420"/>
        <v/>
      </c>
      <c r="N6719" s="7" t="str">
        <f>Cartilha_GLOBAL!N6719</f>
        <v/>
      </c>
      <c r="O6719" s="144"/>
      <c r="Q6719" s="151"/>
      <c r="R6719" s="152">
        <v>0</v>
      </c>
      <c r="T6719" s="153">
        <f>IF(Cartilha_GLOBAL!R6719=0,0,IF(Cartilha_GLOBAL!R6719&gt;0,"c","b"))</f>
        <v>0</v>
      </c>
    </row>
    <row r="6720" ht="33.75" hidden="1" spans="1:20">
      <c r="A6720" s="158">
        <f>Cartilha_GLOBAL!A6720</f>
        <v>87280</v>
      </c>
      <c r="B6720" s="100" t="str">
        <f>Cartilha_GLOBAL!B6720</f>
        <v>SINAPI</v>
      </c>
      <c r="C6720" s="104" t="str">
        <f>Cartilha_GLOBAL!C6720</f>
        <v>ARGAMASSA TRAÇO 1:7 (EM VOLUME DE CIMENTO E AREIA MÉDIA ÚMIDA) COM ADIÇÃO DE PLASTIFICANTE PARA EMBOÇO/MASSA ÚNICA/ASSENTAMENTO DE ALVENARIA DE VEDAÇÃO, PREPARO MECÂNICO COM BETONEIRA 400 L. AF_08/2019</v>
      </c>
      <c r="D6720" s="94" t="str">
        <f>Cartilha_GLOBAL!D6720</f>
        <v>M3</v>
      </c>
      <c r="E6720" s="105">
        <f>Cartilha_GLOBAL!$E6720</f>
        <v>397.46</v>
      </c>
      <c r="F6720" s="182">
        <f>Cartilha_GLOBAL!$F6720</f>
        <v>487.84</v>
      </c>
      <c r="G6720" s="108"/>
      <c r="H6720" s="107">
        <f t="shared" si="417"/>
        <v>0</v>
      </c>
      <c r="I6720" s="184">
        <f t="shared" si="418"/>
        <v>0</v>
      </c>
      <c r="J6720" s="142"/>
      <c r="K6720" s="146"/>
      <c r="L6720" s="7" t="str">
        <f t="shared" si="419"/>
        <v/>
      </c>
      <c r="M6720" s="7" t="str">
        <f t="shared" si="420"/>
        <v/>
      </c>
      <c r="N6720" s="7" t="str">
        <f>Cartilha_GLOBAL!N6720</f>
        <v/>
      </c>
      <c r="O6720" s="144"/>
      <c r="Q6720" s="151"/>
      <c r="R6720" s="152">
        <v>0</v>
      </c>
      <c r="T6720" s="153">
        <f>IF(Cartilha_GLOBAL!R6720=0,0,IF(Cartilha_GLOBAL!R6720&gt;0,"c","b"))</f>
        <v>0</v>
      </c>
    </row>
    <row r="6721" ht="33.75" hidden="1" spans="1:20">
      <c r="A6721" s="158">
        <f>Cartilha_GLOBAL!A6721</f>
        <v>87281</v>
      </c>
      <c r="B6721" s="100" t="str">
        <f>Cartilha_GLOBAL!B6721</f>
        <v>SINAPI</v>
      </c>
      <c r="C6721" s="104" t="str">
        <f>Cartilha_GLOBAL!C6721</f>
        <v>ARGAMASSA TRAÇO 1:7 (EM VOLUME DE CIMENTO E AREIA MÉDIA ÚMIDA) COM ADIÇÃO DE PLASTIFICANTE PARA EMBOÇO/MASSA ÚNICA/ASSENTAMENTO DE ALVENARIA DE VEDAÇÃO, PREPARO MECÂNICO COM BETONEIRA 600 L. AF_08/2019</v>
      </c>
      <c r="D6721" s="94" t="str">
        <f>Cartilha_GLOBAL!D6721</f>
        <v>M3</v>
      </c>
      <c r="E6721" s="105">
        <f>Cartilha_GLOBAL!$E6721</f>
        <v>389.2</v>
      </c>
      <c r="F6721" s="182">
        <f>Cartilha_GLOBAL!$F6721</f>
        <v>477.7</v>
      </c>
      <c r="G6721" s="108"/>
      <c r="H6721" s="107">
        <f t="shared" si="417"/>
        <v>0</v>
      </c>
      <c r="I6721" s="184">
        <f t="shared" si="418"/>
        <v>0</v>
      </c>
      <c r="J6721" s="142"/>
      <c r="K6721" s="146"/>
      <c r="L6721" s="7" t="str">
        <f t="shared" si="419"/>
        <v/>
      </c>
      <c r="M6721" s="7" t="str">
        <f t="shared" si="420"/>
        <v/>
      </c>
      <c r="N6721" s="7" t="str">
        <f>Cartilha_GLOBAL!N6721</f>
        <v/>
      </c>
      <c r="O6721" s="144"/>
      <c r="Q6721" s="151"/>
      <c r="R6721" s="152">
        <v>0</v>
      </c>
      <c r="T6721" s="153">
        <f>IF(Cartilha_GLOBAL!R6721=0,0,IF(Cartilha_GLOBAL!R6721&gt;0,"c","b"))</f>
        <v>0</v>
      </c>
    </row>
    <row r="6722" ht="33.75" hidden="1" spans="1:20">
      <c r="A6722" s="158">
        <f>Cartilha_GLOBAL!A6722</f>
        <v>87327</v>
      </c>
      <c r="B6722" s="100" t="str">
        <f>Cartilha_GLOBAL!B6722</f>
        <v>SINAPI</v>
      </c>
      <c r="C6722" s="104" t="str">
        <f>Cartilha_GLOBAL!C6722</f>
        <v>ARGAMASSA TRAÇO 1:7 (EM VOLUME DE CIMENTO E AREIA MÉDIA ÚMIDA) COM ADIÇÃO DE PLASTIFICANTE PARA EMBOÇO/MASSA ÚNICA/ASSENTAMENTO DE ALVENARIA DE VEDAÇÃO, PREPARO MECÂNICO COM MISTURADOR DE EIXO HORIZONTAL DE 300 KG. AF_08/2019</v>
      </c>
      <c r="D6722" s="94" t="str">
        <f>Cartilha_GLOBAL!D6722</f>
        <v>M3</v>
      </c>
      <c r="E6722" s="105">
        <f>Cartilha_GLOBAL!$E6722</f>
        <v>422.78</v>
      </c>
      <c r="F6722" s="182">
        <f>Cartilha_GLOBAL!$F6722</f>
        <v>518.92</v>
      </c>
      <c r="G6722" s="108"/>
      <c r="H6722" s="107">
        <f t="shared" si="417"/>
        <v>0</v>
      </c>
      <c r="I6722" s="184">
        <f t="shared" si="418"/>
        <v>0</v>
      </c>
      <c r="J6722" s="142"/>
      <c r="K6722" s="146"/>
      <c r="L6722" s="7" t="str">
        <f t="shared" si="419"/>
        <v/>
      </c>
      <c r="M6722" s="7" t="str">
        <f t="shared" si="420"/>
        <v/>
      </c>
      <c r="N6722" s="7" t="str">
        <f>Cartilha_GLOBAL!N6722</f>
        <v/>
      </c>
      <c r="O6722" s="144"/>
      <c r="Q6722" s="151"/>
      <c r="R6722" s="152">
        <v>0</v>
      </c>
      <c r="T6722" s="153">
        <f>IF(Cartilha_GLOBAL!R6722=0,0,IF(Cartilha_GLOBAL!R6722&gt;0,"c","b"))</f>
        <v>0</v>
      </c>
    </row>
    <row r="6723" ht="33.75" hidden="1" spans="1:20">
      <c r="A6723" s="158">
        <f>Cartilha_GLOBAL!A6723</f>
        <v>87328</v>
      </c>
      <c r="B6723" s="100" t="str">
        <f>Cartilha_GLOBAL!B6723</f>
        <v>SINAPI</v>
      </c>
      <c r="C6723" s="104" t="str">
        <f>Cartilha_GLOBAL!C6723</f>
        <v>ARGAMASSA TRAÇO 1:7 (EM VOLUME DE CIMENTO E AREIA MÉDIA ÚMIDA) COM ADIÇÃO DE PLASTIFICANTE PARA EMBOÇO/MASSA ÚNICA/ASSENTAMENTO DE ALVENARIA DE VEDAÇÃO, PREPARO MECÂNICO COM MISTURADOR DE EIXO HORIZONTAL DE 600 KG. AF_08/2019</v>
      </c>
      <c r="D6723" s="94" t="str">
        <f>Cartilha_GLOBAL!D6723</f>
        <v>M3</v>
      </c>
      <c r="E6723" s="105">
        <f>Cartilha_GLOBAL!$E6723</f>
        <v>358.13</v>
      </c>
      <c r="F6723" s="182">
        <f>Cartilha_GLOBAL!$F6723</f>
        <v>439.57</v>
      </c>
      <c r="G6723" s="108"/>
      <c r="H6723" s="107">
        <f t="shared" si="417"/>
        <v>0</v>
      </c>
      <c r="I6723" s="184">
        <f t="shared" si="418"/>
        <v>0</v>
      </c>
      <c r="J6723" s="142"/>
      <c r="K6723" s="146"/>
      <c r="L6723" s="7" t="str">
        <f t="shared" si="419"/>
        <v/>
      </c>
      <c r="M6723" s="7" t="str">
        <f t="shared" si="420"/>
        <v/>
      </c>
      <c r="N6723" s="7" t="str">
        <f>Cartilha_GLOBAL!N6723</f>
        <v/>
      </c>
      <c r="O6723" s="144"/>
      <c r="Q6723" s="151"/>
      <c r="R6723" s="152">
        <v>0</v>
      </c>
      <c r="T6723" s="153">
        <f>IF(Cartilha_GLOBAL!R6723=0,0,IF(Cartilha_GLOBAL!R6723&gt;0,"c","b"))</f>
        <v>0</v>
      </c>
    </row>
    <row r="6724" ht="33.75" hidden="1" spans="1:20">
      <c r="A6724" s="158">
        <f>Cartilha_GLOBAL!A6724</f>
        <v>87365</v>
      </c>
      <c r="B6724" s="100" t="str">
        <f>Cartilha_GLOBAL!B6724</f>
        <v>SINAPI</v>
      </c>
      <c r="C6724" s="104" t="str">
        <f>Cartilha_GLOBAL!C6724</f>
        <v>ARGAMASSA TRAÇO 1:7 (EM VOLUME DE CIMENTO E AREIA MÉDIA ÚMIDA) COM ADIÇÃO DE PLASTIFICANTE PARA EMBOÇO/MASSA ÚNICA/ASSENTAMENTO DE ALVENARIA DE VEDAÇÃO, PREPARO MANUAL. AF_08/2019</v>
      </c>
      <c r="D6724" s="94" t="str">
        <f>Cartilha_GLOBAL!D6724</f>
        <v>M3</v>
      </c>
      <c r="E6724" s="105">
        <f>Cartilha_GLOBAL!$E6724</f>
        <v>545.44</v>
      </c>
      <c r="F6724" s="182">
        <f>Cartilha_GLOBAL!$F6724</f>
        <v>669.47</v>
      </c>
      <c r="G6724" s="108"/>
      <c r="H6724" s="107">
        <f t="shared" si="417"/>
        <v>0</v>
      </c>
      <c r="I6724" s="184">
        <f t="shared" si="418"/>
        <v>0</v>
      </c>
      <c r="J6724" s="142"/>
      <c r="K6724" s="146"/>
      <c r="L6724" s="7" t="str">
        <f t="shared" si="419"/>
        <v/>
      </c>
      <c r="M6724" s="7" t="str">
        <f t="shared" si="420"/>
        <v/>
      </c>
      <c r="N6724" s="7" t="str">
        <f>Cartilha_GLOBAL!N6724</f>
        <v/>
      </c>
      <c r="O6724" s="144"/>
      <c r="Q6724" s="151"/>
      <c r="R6724" s="152">
        <v>0</v>
      </c>
      <c r="T6724" s="153">
        <f>IF(Cartilha_GLOBAL!R6724=0,0,IF(Cartilha_GLOBAL!R6724&gt;0,"c","b"))</f>
        <v>0</v>
      </c>
    </row>
    <row r="6725" ht="12.75" hidden="1" spans="1:20">
      <c r="A6725" s="154" t="str">
        <f>Cartilha_GLOBAL!A6725</f>
        <v>10.6.5</v>
      </c>
      <c r="B6725" s="100">
        <f>Cartilha_GLOBAL!B6725</f>
        <v>0</v>
      </c>
      <c r="C6725" s="161" t="str">
        <f>Cartilha_GLOBAL!C6725</f>
        <v>CAL E AGREGADO</v>
      </c>
      <c r="D6725" s="192">
        <f>Cartilha_GLOBAL!D6725</f>
        <v>0</v>
      </c>
      <c r="E6725" s="105">
        <f>Cartilha_GLOBAL!$E6725</f>
        <v>0</v>
      </c>
      <c r="F6725" s="168">
        <f>Cartilha_GLOBAL!$F6725</f>
        <v>0</v>
      </c>
      <c r="G6725" s="187"/>
      <c r="H6725" s="187">
        <f t="shared" si="417"/>
        <v>0</v>
      </c>
      <c r="I6725" s="188">
        <f t="shared" si="418"/>
        <v>0</v>
      </c>
      <c r="J6725" s="142"/>
      <c r="K6725" s="145" t="str">
        <f>IF(SUM(I6725:I6725)&gt;0,"xx","")</f>
        <v/>
      </c>
      <c r="L6725" s="7" t="str">
        <f t="shared" si="419"/>
        <v/>
      </c>
      <c r="M6725" s="7" t="str">
        <f t="shared" si="420"/>
        <v/>
      </c>
      <c r="N6725" s="7" t="str">
        <f>Cartilha_GLOBAL!N6725</f>
        <v/>
      </c>
      <c r="O6725" s="144"/>
      <c r="Q6725" s="151"/>
      <c r="R6725" s="152">
        <v>0</v>
      </c>
      <c r="T6725" s="153">
        <f>IF(Cartilha_GLOBAL!R6725=0,0,IF(Cartilha_GLOBAL!R6725&gt;0,"c","b"))</f>
        <v>0</v>
      </c>
    </row>
    <row r="6726" ht="12.75" hidden="1" spans="1:20">
      <c r="A6726" s="154" t="str">
        <f>Cartilha_GLOBAL!A6726</f>
        <v>10.6.6</v>
      </c>
      <c r="B6726" s="100">
        <f>Cartilha_GLOBAL!B6726</f>
        <v>0</v>
      </c>
      <c r="C6726" s="161" t="str">
        <f>Cartilha_GLOBAL!C6726</f>
        <v>CIMENTO, CAL E AGREGADO</v>
      </c>
      <c r="D6726" s="192">
        <f>Cartilha_GLOBAL!D6726</f>
        <v>0</v>
      </c>
      <c r="E6726" s="105">
        <f>Cartilha_GLOBAL!$E6726</f>
        <v>0</v>
      </c>
      <c r="F6726" s="168">
        <f>Cartilha_GLOBAL!$F6726</f>
        <v>0</v>
      </c>
      <c r="G6726" s="187"/>
      <c r="H6726" s="187">
        <f t="shared" si="417"/>
        <v>0</v>
      </c>
      <c r="I6726" s="188">
        <f t="shared" si="418"/>
        <v>0</v>
      </c>
      <c r="J6726" s="142"/>
      <c r="K6726" s="145" t="str">
        <f>IF(SUM(I6727:I6752)&gt;0,"xx","")</f>
        <v/>
      </c>
      <c r="L6726" s="7" t="str">
        <f t="shared" si="419"/>
        <v/>
      </c>
      <c r="M6726" s="7" t="str">
        <f t="shared" si="420"/>
        <v/>
      </c>
      <c r="N6726" s="7" t="str">
        <f>Cartilha_GLOBAL!N6726</f>
        <v/>
      </c>
      <c r="O6726" s="144"/>
      <c r="Q6726" s="151"/>
      <c r="R6726" s="152">
        <v>0</v>
      </c>
      <c r="T6726" s="153">
        <f>IF(Cartilha_GLOBAL!R6726=0,0,IF(Cartilha_GLOBAL!R6726&gt;0,"c","b"))</f>
        <v>0</v>
      </c>
    </row>
    <row r="6727" ht="33.75" hidden="1" spans="1:20">
      <c r="A6727" s="158">
        <f>Cartilha_GLOBAL!A6727</f>
        <v>87289</v>
      </c>
      <c r="B6727" s="100" t="str">
        <f>Cartilha_GLOBAL!B6727</f>
        <v>SINAPI</v>
      </c>
      <c r="C6727" s="104" t="str">
        <f>Cartilha_GLOBAL!C6727</f>
        <v>ARGAMASSA TRAÇO 1:1,5:7,5 (EM VOLUME DE CIMENTO, CAL E AREIA MÉDIA ÚMIDA) PARA EMBOÇO/MASSA ÚNICA/ASSENTAMENTO DE ALVENARIA DE VEDAÇÃO, PREPARO MECÂNICO COM BETONEIRA 400 L. AF_08/2019</v>
      </c>
      <c r="D6727" s="94" t="str">
        <f>Cartilha_GLOBAL!D6727</f>
        <v>M3</v>
      </c>
      <c r="E6727" s="105">
        <f>Cartilha_GLOBAL!$E6727</f>
        <v>477.49</v>
      </c>
      <c r="F6727" s="182">
        <f>Cartilha_GLOBAL!$F6727</f>
        <v>586.07</v>
      </c>
      <c r="G6727" s="108"/>
      <c r="H6727" s="107">
        <f t="shared" si="417"/>
        <v>0</v>
      </c>
      <c r="I6727" s="184">
        <f t="shared" si="418"/>
        <v>0</v>
      </c>
      <c r="J6727" s="142"/>
      <c r="K6727" s="146"/>
      <c r="L6727" s="7" t="str">
        <f t="shared" si="419"/>
        <v/>
      </c>
      <c r="M6727" s="7" t="str">
        <f t="shared" si="420"/>
        <v/>
      </c>
      <c r="N6727" s="7" t="str">
        <f>Cartilha_GLOBAL!N6727</f>
        <v/>
      </c>
      <c r="O6727" s="144"/>
      <c r="Q6727" s="151"/>
      <c r="R6727" s="152">
        <v>0</v>
      </c>
      <c r="T6727" s="153">
        <f>IF(Cartilha_GLOBAL!R6727=0,0,IF(Cartilha_GLOBAL!R6727&gt;0,"c","b"))</f>
        <v>0</v>
      </c>
    </row>
    <row r="6728" ht="33.75" hidden="1" spans="1:20">
      <c r="A6728" s="158">
        <f>Cartilha_GLOBAL!A6728</f>
        <v>87290</v>
      </c>
      <c r="B6728" s="100" t="str">
        <f>Cartilha_GLOBAL!B6728</f>
        <v>SINAPI</v>
      </c>
      <c r="C6728" s="104" t="str">
        <f>Cartilha_GLOBAL!C6728</f>
        <v>ARGAMASSA TRAÇO 1:1,5:7,5 (EM VOLUME DE CIMENTO, CAL E AREIA MÉDIA ÚMIDA) PARA EMBOÇO/MASSA ÚNICA/ASSENTAMENTO DE ALVENARIA DE VEDAÇÃO, PREPARO MECÂNICO COM BETONEIRA 600 L. AF_08/2019</v>
      </c>
      <c r="D6728" s="94" t="str">
        <f>Cartilha_GLOBAL!D6728</f>
        <v>M3</v>
      </c>
      <c r="E6728" s="105">
        <f>Cartilha_GLOBAL!$E6728</f>
        <v>465.79</v>
      </c>
      <c r="F6728" s="182">
        <f>Cartilha_GLOBAL!$F6728</f>
        <v>571.71</v>
      </c>
      <c r="G6728" s="108"/>
      <c r="H6728" s="107">
        <f t="shared" si="417"/>
        <v>0</v>
      </c>
      <c r="I6728" s="184">
        <f t="shared" si="418"/>
        <v>0</v>
      </c>
      <c r="J6728" s="142"/>
      <c r="K6728" s="146"/>
      <c r="L6728" s="7" t="str">
        <f t="shared" si="419"/>
        <v/>
      </c>
      <c r="M6728" s="7" t="str">
        <f t="shared" si="420"/>
        <v/>
      </c>
      <c r="N6728" s="7" t="str">
        <f>Cartilha_GLOBAL!N6728</f>
        <v/>
      </c>
      <c r="O6728" s="144"/>
      <c r="Q6728" s="151"/>
      <c r="R6728" s="152">
        <v>0</v>
      </c>
      <c r="T6728" s="153">
        <f>IF(Cartilha_GLOBAL!R6728=0,0,IF(Cartilha_GLOBAL!R6728&gt;0,"c","b"))</f>
        <v>0</v>
      </c>
    </row>
    <row r="6729" ht="33.75" hidden="1" spans="1:20">
      <c r="A6729" s="158">
        <f>Cartilha_GLOBAL!A6729</f>
        <v>87333</v>
      </c>
      <c r="B6729" s="100" t="str">
        <f>Cartilha_GLOBAL!B6729</f>
        <v>SINAPI</v>
      </c>
      <c r="C6729" s="104" t="str">
        <f>Cartilha_GLOBAL!C6729</f>
        <v>ARGAMASSA TRAÇO 1:1,5:7,5 (EM VOLUME DE CIMENTO, CAL E AREIA MÉDIA ÚMIDA) PARA EMBOÇO/MASSA ÚNICA/ASSENTAMENTO DE ALVENARIA DE VEDAÇÃO, PREPARO MECÂNICO COM MISTURADOR DE EIXO HORIZONTAL DE 300 KG. AF_08/2019</v>
      </c>
      <c r="D6729" s="94" t="str">
        <f>Cartilha_GLOBAL!D6729</f>
        <v>M3</v>
      </c>
      <c r="E6729" s="105">
        <f>Cartilha_GLOBAL!$E6729</f>
        <v>484.37</v>
      </c>
      <c r="F6729" s="182">
        <f>Cartilha_GLOBAL!$F6729</f>
        <v>594.52</v>
      </c>
      <c r="G6729" s="108"/>
      <c r="H6729" s="107">
        <f t="shared" si="417"/>
        <v>0</v>
      </c>
      <c r="I6729" s="184">
        <f t="shared" si="418"/>
        <v>0</v>
      </c>
      <c r="J6729" s="142"/>
      <c r="K6729" s="146"/>
      <c r="L6729" s="7" t="str">
        <f t="shared" si="419"/>
        <v/>
      </c>
      <c r="M6729" s="7" t="str">
        <f t="shared" si="420"/>
        <v/>
      </c>
      <c r="N6729" s="7" t="str">
        <f>Cartilha_GLOBAL!N6729</f>
        <v/>
      </c>
      <c r="O6729" s="144"/>
      <c r="Q6729" s="151"/>
      <c r="R6729" s="152">
        <v>0</v>
      </c>
      <c r="T6729" s="153">
        <f>IF(Cartilha_GLOBAL!R6729=0,0,IF(Cartilha_GLOBAL!R6729&gt;0,"c","b"))</f>
        <v>0</v>
      </c>
    </row>
    <row r="6730" ht="33.75" hidden="1" spans="1:20">
      <c r="A6730" s="158">
        <f>Cartilha_GLOBAL!A6730</f>
        <v>87334</v>
      </c>
      <c r="B6730" s="100" t="str">
        <f>Cartilha_GLOBAL!B6730</f>
        <v>SINAPI</v>
      </c>
      <c r="C6730" s="104" t="str">
        <f>Cartilha_GLOBAL!C6730</f>
        <v>ARGAMASSA TRAÇO 1:1,5:7,5 (EM VOLUME DE CIMENTO, CAL E AREIA MÉDIA ÚMIDA) PARA EMBOÇO/MASSA ÚNICA/ASSENTAMENTO DE ALVENARIA DE VEDAÇÃO, PREPARO MECÂNICO COM MISTURADOR DE EIXO HORIZONTAL DE 600 KG. AF_08/2019</v>
      </c>
      <c r="D6730" s="94" t="str">
        <f>Cartilha_GLOBAL!D6730</f>
        <v>M3</v>
      </c>
      <c r="E6730" s="105">
        <f>Cartilha_GLOBAL!$E6730</f>
        <v>443.49</v>
      </c>
      <c r="F6730" s="182">
        <f>Cartilha_GLOBAL!$F6730</f>
        <v>544.34</v>
      </c>
      <c r="G6730" s="108"/>
      <c r="H6730" s="107">
        <f t="shared" si="417"/>
        <v>0</v>
      </c>
      <c r="I6730" s="184">
        <f t="shared" si="418"/>
        <v>0</v>
      </c>
      <c r="J6730" s="142"/>
      <c r="K6730" s="146"/>
      <c r="L6730" s="7" t="str">
        <f t="shared" si="419"/>
        <v/>
      </c>
      <c r="M6730" s="7" t="str">
        <f t="shared" si="420"/>
        <v/>
      </c>
      <c r="N6730" s="7" t="str">
        <f>Cartilha_GLOBAL!N6730</f>
        <v/>
      </c>
      <c r="O6730" s="144"/>
      <c r="Q6730" s="151"/>
      <c r="R6730" s="152">
        <v>0</v>
      </c>
      <c r="T6730" s="153">
        <f>IF(Cartilha_GLOBAL!R6730=0,0,IF(Cartilha_GLOBAL!R6730&gt;0,"c","b"))</f>
        <v>0</v>
      </c>
    </row>
    <row r="6731" ht="22.5" hidden="1" spans="1:20">
      <c r="A6731" s="158">
        <f>Cartilha_GLOBAL!A6731</f>
        <v>87368</v>
      </c>
      <c r="B6731" s="100" t="str">
        <f>Cartilha_GLOBAL!B6731</f>
        <v>SINAPI</v>
      </c>
      <c r="C6731" s="104" t="str">
        <f>Cartilha_GLOBAL!C6731</f>
        <v>ARGAMASSA TRAÇO 1:1,5:7,5 (EM VOLUME DE CIMENTO, CAL E AREIA MÉDIA ÚMIDA) PARA EMBOÇO/MASSA ÚNICA/ASSENTAMENTO DE ALVENARIA DE VEDAÇÃO, PREPARO MANUAL. AF_08/2019</v>
      </c>
      <c r="D6731" s="94" t="str">
        <f>Cartilha_GLOBAL!D6731</f>
        <v>M3</v>
      </c>
      <c r="E6731" s="105">
        <f>Cartilha_GLOBAL!$E6731</f>
        <v>633.19</v>
      </c>
      <c r="F6731" s="182">
        <f>Cartilha_GLOBAL!$F6731</f>
        <v>777.18</v>
      </c>
      <c r="G6731" s="108"/>
      <c r="H6731" s="107">
        <f t="shared" si="417"/>
        <v>0</v>
      </c>
      <c r="I6731" s="184">
        <f t="shared" si="418"/>
        <v>0</v>
      </c>
      <c r="J6731" s="142"/>
      <c r="K6731" s="146"/>
      <c r="L6731" s="7" t="str">
        <f t="shared" si="419"/>
        <v/>
      </c>
      <c r="M6731" s="7" t="str">
        <f t="shared" si="420"/>
        <v/>
      </c>
      <c r="N6731" s="7" t="str">
        <f>Cartilha_GLOBAL!N6731</f>
        <v/>
      </c>
      <c r="O6731" s="144"/>
      <c r="Q6731" s="151"/>
      <c r="R6731" s="152">
        <v>0</v>
      </c>
      <c r="T6731" s="153">
        <f>IF(Cartilha_GLOBAL!R6731=0,0,IF(Cartilha_GLOBAL!R6731&gt;0,"c","b"))</f>
        <v>0</v>
      </c>
    </row>
    <row r="6732" ht="22.5" hidden="1" spans="1:20">
      <c r="A6732" s="158">
        <f>Cartilha_GLOBAL!A6732</f>
        <v>88626</v>
      </c>
      <c r="B6732" s="100" t="str">
        <f>Cartilha_GLOBAL!B6732</f>
        <v>SINAPI</v>
      </c>
      <c r="C6732" s="104" t="str">
        <f>Cartilha_GLOBAL!C6732</f>
        <v>ARGAMASSA TRAÇO 1:0,5:4,5 (EM VOLUME DE CIMENTO, CAL E AREIA MÉDIA ÚMIDA), PREPARO MECÂNICO COM BETONEIRA 400 L. AF_08/2019</v>
      </c>
      <c r="D6732" s="94" t="str">
        <f>Cartilha_GLOBAL!D6732</f>
        <v>M3</v>
      </c>
      <c r="E6732" s="105">
        <f>Cartilha_GLOBAL!$E6732</f>
        <v>480.21</v>
      </c>
      <c r="F6732" s="182">
        <f>Cartilha_GLOBAL!$F6732</f>
        <v>589.41</v>
      </c>
      <c r="G6732" s="108"/>
      <c r="H6732" s="107">
        <f t="shared" si="417"/>
        <v>0</v>
      </c>
      <c r="I6732" s="184">
        <f t="shared" si="418"/>
        <v>0</v>
      </c>
      <c r="J6732" s="142"/>
      <c r="K6732" s="146"/>
      <c r="L6732" s="7" t="str">
        <f t="shared" si="419"/>
        <v/>
      </c>
      <c r="M6732" s="7" t="str">
        <f t="shared" si="420"/>
        <v/>
      </c>
      <c r="N6732" s="7" t="str">
        <f>Cartilha_GLOBAL!N6732</f>
        <v/>
      </c>
      <c r="O6732" s="144"/>
      <c r="Q6732" s="151"/>
      <c r="R6732" s="152">
        <v>0</v>
      </c>
      <c r="T6732" s="153">
        <f>IF(Cartilha_GLOBAL!R6732=0,0,IF(Cartilha_GLOBAL!R6732&gt;0,"c","b"))</f>
        <v>0</v>
      </c>
    </row>
    <row r="6733" ht="22.5" hidden="1" spans="1:20">
      <c r="A6733" s="158">
        <f>Cartilha_GLOBAL!A6733</f>
        <v>88627</v>
      </c>
      <c r="B6733" s="100" t="str">
        <f>Cartilha_GLOBAL!B6733</f>
        <v>SINAPI</v>
      </c>
      <c r="C6733" s="104" t="str">
        <f>Cartilha_GLOBAL!C6733</f>
        <v>ARGAMASSA TRAÇO 1:0,5:4,5 (EM VOLUME DE CIMENTO, CAL E AREIA MÉDIA ÚMIDA) PARA ASSENTAMENTO DE ALVENARIA, PREPARO MANUAL. AF_08/2019</v>
      </c>
      <c r="D6733" s="94" t="str">
        <f>Cartilha_GLOBAL!D6733</f>
        <v>M3</v>
      </c>
      <c r="E6733" s="105">
        <f>Cartilha_GLOBAL!$E6733</f>
        <v>603.08</v>
      </c>
      <c r="F6733" s="182">
        <f>Cartilha_GLOBAL!$F6733</f>
        <v>740.22</v>
      </c>
      <c r="G6733" s="108"/>
      <c r="H6733" s="107">
        <f t="shared" si="417"/>
        <v>0</v>
      </c>
      <c r="I6733" s="184">
        <f t="shared" si="418"/>
        <v>0</v>
      </c>
      <c r="J6733" s="142"/>
      <c r="K6733" s="146"/>
      <c r="L6733" s="7" t="str">
        <f t="shared" si="419"/>
        <v/>
      </c>
      <c r="M6733" s="7" t="str">
        <f t="shared" si="420"/>
        <v/>
      </c>
      <c r="N6733" s="7" t="str">
        <f>Cartilha_GLOBAL!N6733</f>
        <v/>
      </c>
      <c r="O6733" s="144"/>
      <c r="Q6733" s="151"/>
      <c r="R6733" s="152">
        <v>0</v>
      </c>
      <c r="T6733" s="153">
        <f>IF(Cartilha_GLOBAL!R6733=0,0,IF(Cartilha_GLOBAL!R6733&gt;0,"c","b"))</f>
        <v>0</v>
      </c>
    </row>
    <row r="6734" ht="22.5" hidden="1" spans="1:20">
      <c r="A6734" s="158">
        <f>Cartilha_GLOBAL!A6734</f>
        <v>100464</v>
      </c>
      <c r="B6734" s="100" t="str">
        <f>Cartilha_GLOBAL!B6734</f>
        <v>SINAPI</v>
      </c>
      <c r="C6734" s="104" t="str">
        <f>Cartilha_GLOBAL!C6734</f>
        <v>ARGAMASSA TRAÇO 1:0,5:4,5  (EM VOLUME DE CIMENTO, CAL E AREIA MÉDIA ÚMIDA), PREPARO MECÂNICO COM MISTURADOR DE EIXO HORIZONTAL DE 160 KG. AF_08/2019</v>
      </c>
      <c r="D6734" s="94" t="str">
        <f>Cartilha_GLOBAL!D6734</f>
        <v>M3</v>
      </c>
      <c r="E6734" s="105">
        <f>Cartilha_GLOBAL!$E6734</f>
        <v>510.41</v>
      </c>
      <c r="F6734" s="182">
        <f>Cartilha_GLOBAL!$F6734</f>
        <v>626.48</v>
      </c>
      <c r="G6734" s="108"/>
      <c r="H6734" s="107">
        <f t="shared" si="417"/>
        <v>0</v>
      </c>
      <c r="I6734" s="184">
        <f t="shared" si="418"/>
        <v>0</v>
      </c>
      <c r="J6734" s="142"/>
      <c r="K6734" s="146"/>
      <c r="L6734" s="7" t="str">
        <f t="shared" si="419"/>
        <v/>
      </c>
      <c r="M6734" s="7" t="str">
        <f t="shared" si="420"/>
        <v/>
      </c>
      <c r="N6734" s="7" t="str">
        <f>Cartilha_GLOBAL!N6734</f>
        <v/>
      </c>
      <c r="O6734" s="144"/>
      <c r="Q6734" s="151"/>
      <c r="R6734" s="152">
        <v>0</v>
      </c>
      <c r="T6734" s="153">
        <f>IF(Cartilha_GLOBAL!R6734=0,0,IF(Cartilha_GLOBAL!R6734&gt;0,"c","b"))</f>
        <v>0</v>
      </c>
    </row>
    <row r="6735" ht="22.5" hidden="1" spans="1:20">
      <c r="A6735" s="158">
        <f>Cartilha_GLOBAL!A6735</f>
        <v>100465</v>
      </c>
      <c r="B6735" s="100" t="str">
        <f>Cartilha_GLOBAL!B6735</f>
        <v>SINAPI</v>
      </c>
      <c r="C6735" s="104" t="str">
        <f>Cartilha_GLOBAL!C6735</f>
        <v>ARGAMASSA TRAÇO 1:0,5:4,5  (EM VOLUME DE CIMENTO, CAL E AREIA MÉDIA ÚMIDA), PREPARO MECÂNICO COM MISTURADOR DE EIXO HORIZONTAL DE 300 KG. AF_08/2019</v>
      </c>
      <c r="D6735" s="94" t="str">
        <f>Cartilha_GLOBAL!D6735</f>
        <v>M3</v>
      </c>
      <c r="E6735" s="105">
        <f>Cartilha_GLOBAL!$E6735</f>
        <v>467.23</v>
      </c>
      <c r="F6735" s="182">
        <f>Cartilha_GLOBAL!$F6735</f>
        <v>573.48</v>
      </c>
      <c r="G6735" s="108"/>
      <c r="H6735" s="107">
        <f t="shared" si="417"/>
        <v>0</v>
      </c>
      <c r="I6735" s="184">
        <f t="shared" si="418"/>
        <v>0</v>
      </c>
      <c r="J6735" s="142"/>
      <c r="K6735" s="146"/>
      <c r="L6735" s="7" t="str">
        <f t="shared" si="419"/>
        <v/>
      </c>
      <c r="M6735" s="7" t="str">
        <f t="shared" si="420"/>
        <v/>
      </c>
      <c r="N6735" s="7" t="str">
        <f>Cartilha_GLOBAL!N6735</f>
        <v/>
      </c>
      <c r="O6735" s="144"/>
      <c r="Q6735" s="151"/>
      <c r="R6735" s="152">
        <v>0</v>
      </c>
      <c r="T6735" s="153">
        <f>IF(Cartilha_GLOBAL!R6735=0,0,IF(Cartilha_GLOBAL!R6735&gt;0,"c","b"))</f>
        <v>0</v>
      </c>
    </row>
    <row r="6736" ht="22.5" hidden="1" spans="1:20">
      <c r="A6736" s="158">
        <f>Cartilha_GLOBAL!A6736</f>
        <v>100466</v>
      </c>
      <c r="B6736" s="100" t="str">
        <f>Cartilha_GLOBAL!B6736</f>
        <v>SINAPI</v>
      </c>
      <c r="C6736" s="104" t="str">
        <f>Cartilha_GLOBAL!C6736</f>
        <v>ARGAMASSA TRAÇO 1:0,5:4,5  (EM VOLUME DE CIMENTO, CAL E AREIA MÉDIA ÚMIDA), PREPARO MECÂNICO COM MISTURADOR DE EIXO HORIZONTAL DE 600 KG. AF_08/2019</v>
      </c>
      <c r="D6736" s="94" t="str">
        <f>Cartilha_GLOBAL!D6736</f>
        <v>M3</v>
      </c>
      <c r="E6736" s="105">
        <f>Cartilha_GLOBAL!$E6736</f>
        <v>446.44</v>
      </c>
      <c r="F6736" s="182">
        <f>Cartilha_GLOBAL!$F6736</f>
        <v>547.96</v>
      </c>
      <c r="G6736" s="108"/>
      <c r="H6736" s="107">
        <f t="shared" si="417"/>
        <v>0</v>
      </c>
      <c r="I6736" s="184">
        <f t="shared" si="418"/>
        <v>0</v>
      </c>
      <c r="J6736" s="142"/>
      <c r="K6736" s="146"/>
      <c r="L6736" s="7" t="str">
        <f t="shared" si="419"/>
        <v/>
      </c>
      <c r="M6736" s="7" t="str">
        <f t="shared" si="420"/>
        <v/>
      </c>
      <c r="N6736" s="7" t="str">
        <f>Cartilha_GLOBAL!N6736</f>
        <v/>
      </c>
      <c r="O6736" s="144"/>
      <c r="Q6736" s="151"/>
      <c r="R6736" s="152">
        <v>0</v>
      </c>
      <c r="T6736" s="153">
        <f>IF(Cartilha_GLOBAL!R6736=0,0,IF(Cartilha_GLOBAL!R6736&gt;0,"c","b"))</f>
        <v>0</v>
      </c>
    </row>
    <row r="6737" ht="33.75" hidden="1" spans="1:20">
      <c r="A6737" s="158">
        <f>Cartilha_GLOBAL!A6737</f>
        <v>87286</v>
      </c>
      <c r="B6737" s="100" t="str">
        <f>Cartilha_GLOBAL!B6737</f>
        <v>SINAPI</v>
      </c>
      <c r="C6737" s="104" t="str">
        <f>Cartilha_GLOBAL!C6737</f>
        <v>ARGAMASSA TRAÇO 1:1:6 (EM VOLUME DE CIMENTO, CAL E AREIA MÉDIA ÚMIDA) PARA EMBOÇO/MASSA ÚNICA/ASSENTAMENTO DE ALVENARIA DE VEDAÇÃO, PREPARO MECÂNICO COM BETONEIRA 400 L. AF_08/2019</v>
      </c>
      <c r="D6737" s="94" t="str">
        <f>Cartilha_GLOBAL!D6737</f>
        <v>M3</v>
      </c>
      <c r="E6737" s="105">
        <f>Cartilha_GLOBAL!$E6737</f>
        <v>499.25</v>
      </c>
      <c r="F6737" s="182">
        <f>Cartilha_GLOBAL!$F6737</f>
        <v>612.78</v>
      </c>
      <c r="G6737" s="108"/>
      <c r="H6737" s="107">
        <f t="shared" si="417"/>
        <v>0</v>
      </c>
      <c r="I6737" s="184">
        <f t="shared" si="418"/>
        <v>0</v>
      </c>
      <c r="J6737" s="142"/>
      <c r="K6737" s="146"/>
      <c r="L6737" s="7" t="str">
        <f t="shared" si="419"/>
        <v/>
      </c>
      <c r="M6737" s="7" t="str">
        <f t="shared" si="420"/>
        <v/>
      </c>
      <c r="N6737" s="7" t="str">
        <f>Cartilha_GLOBAL!N6737</f>
        <v/>
      </c>
      <c r="O6737" s="144"/>
      <c r="Q6737" s="151"/>
      <c r="R6737" s="152">
        <v>0</v>
      </c>
      <c r="T6737" s="153">
        <f>IF(Cartilha_GLOBAL!R6737=0,0,IF(Cartilha_GLOBAL!R6737&gt;0,"c","b"))</f>
        <v>0</v>
      </c>
    </row>
    <row r="6738" ht="33.75" hidden="1" spans="1:20">
      <c r="A6738" s="158">
        <f>Cartilha_GLOBAL!A6738</f>
        <v>87287</v>
      </c>
      <c r="B6738" s="100" t="str">
        <f>Cartilha_GLOBAL!B6738</f>
        <v>SINAPI</v>
      </c>
      <c r="C6738" s="104" t="str">
        <f>Cartilha_GLOBAL!C6738</f>
        <v>ARGAMASSA TRAÇO 1:1:6 (EM VOLUME DE CIMENTO, CAL E AREIA MÉDIA ÚMIDA) PARA EMBOÇO/MASSA ÚNICA/ASSENTAMENTO DE ALVENARIA DE VEDAÇÃO, PREPARO MECÂNICO COM BETONEIRA 600 L. AF_08/2019</v>
      </c>
      <c r="D6738" s="94" t="str">
        <f>Cartilha_GLOBAL!D6738</f>
        <v>M3</v>
      </c>
      <c r="E6738" s="105">
        <f>Cartilha_GLOBAL!$E6738</f>
        <v>477.01</v>
      </c>
      <c r="F6738" s="182">
        <f>Cartilha_GLOBAL!$F6738</f>
        <v>585.48</v>
      </c>
      <c r="G6738" s="108"/>
      <c r="H6738" s="107">
        <f t="shared" si="417"/>
        <v>0</v>
      </c>
      <c r="I6738" s="184">
        <f t="shared" si="418"/>
        <v>0</v>
      </c>
      <c r="J6738" s="142"/>
      <c r="K6738" s="146"/>
      <c r="L6738" s="7" t="str">
        <f t="shared" si="419"/>
        <v/>
      </c>
      <c r="M6738" s="7" t="str">
        <f t="shared" si="420"/>
        <v/>
      </c>
      <c r="N6738" s="7" t="str">
        <f>Cartilha_GLOBAL!N6738</f>
        <v/>
      </c>
      <c r="O6738" s="144"/>
      <c r="Q6738" s="151"/>
      <c r="R6738" s="152">
        <v>0</v>
      </c>
      <c r="T6738" s="153">
        <f>IF(Cartilha_GLOBAL!R6738=0,0,IF(Cartilha_GLOBAL!R6738&gt;0,"c","b"))</f>
        <v>0</v>
      </c>
    </row>
    <row r="6739" ht="33.75" hidden="1" spans="1:20">
      <c r="A6739" s="158">
        <f>Cartilha_GLOBAL!A6739</f>
        <v>87331</v>
      </c>
      <c r="B6739" s="100" t="str">
        <f>Cartilha_GLOBAL!B6739</f>
        <v>SINAPI</v>
      </c>
      <c r="C6739" s="104" t="str">
        <f>Cartilha_GLOBAL!C6739</f>
        <v>ARGAMASSA TRAÇO 1:1:6 (EM VOLUME DE CIMENTO, CAL E AREIA MÉDIA ÚMIDA) PARA EMBOÇO/MASSA ÚNICA/ASSENTAMENTO DE ALVENARIA DE VEDAÇÃO, PREPARO MECÂNICO COM MISTURADOR DE EIXO HORIZONTAL DE 300 KG. AF_08/2019</v>
      </c>
      <c r="D6739" s="94" t="str">
        <f>Cartilha_GLOBAL!D6739</f>
        <v>M3</v>
      </c>
      <c r="E6739" s="105">
        <f>Cartilha_GLOBAL!$E6739</f>
        <v>524</v>
      </c>
      <c r="F6739" s="182">
        <f>Cartilha_GLOBAL!$F6739</f>
        <v>643.16</v>
      </c>
      <c r="G6739" s="108"/>
      <c r="H6739" s="107">
        <f t="shared" si="417"/>
        <v>0</v>
      </c>
      <c r="I6739" s="184">
        <f t="shared" si="418"/>
        <v>0</v>
      </c>
      <c r="J6739" s="142"/>
      <c r="K6739" s="146"/>
      <c r="L6739" s="7" t="str">
        <f t="shared" si="419"/>
        <v/>
      </c>
      <c r="M6739" s="7" t="str">
        <f t="shared" si="420"/>
        <v/>
      </c>
      <c r="N6739" s="7" t="str">
        <f>Cartilha_GLOBAL!N6739</f>
        <v/>
      </c>
      <c r="O6739" s="144"/>
      <c r="Q6739" s="151"/>
      <c r="R6739" s="152">
        <v>0</v>
      </c>
      <c r="T6739" s="153">
        <f>IF(Cartilha_GLOBAL!R6739=0,0,IF(Cartilha_GLOBAL!R6739&gt;0,"c","b"))</f>
        <v>0</v>
      </c>
    </row>
    <row r="6740" ht="33.75" hidden="1" spans="1:20">
      <c r="A6740" s="158">
        <f>Cartilha_GLOBAL!A6740</f>
        <v>87332</v>
      </c>
      <c r="B6740" s="100" t="str">
        <f>Cartilha_GLOBAL!B6740</f>
        <v>SINAPI</v>
      </c>
      <c r="C6740" s="104" t="str">
        <f>Cartilha_GLOBAL!C6740</f>
        <v>ARGAMASSA TRAÇO 1:1:6 (EM VOLUME DE CIMENTO, CAL E AREIA MÉDIA ÚMIDA) PARA EMBOÇO/MASSA ÚNICA/ASSENTAMENTO DE ALVENARIA DE VEDAÇÃO, PREPARO MECÂNICO COM MISTURADOR DE EIXO HORIZONTAL DE 600 KG. AF_08/2019</v>
      </c>
      <c r="D6740" s="94" t="str">
        <f>Cartilha_GLOBAL!D6740</f>
        <v>M3</v>
      </c>
      <c r="E6740" s="105">
        <f>Cartilha_GLOBAL!$E6740</f>
        <v>456.39</v>
      </c>
      <c r="F6740" s="182">
        <f>Cartilha_GLOBAL!$F6740</f>
        <v>560.17</v>
      </c>
      <c r="G6740" s="108"/>
      <c r="H6740" s="107">
        <f t="shared" si="417"/>
        <v>0</v>
      </c>
      <c r="I6740" s="184">
        <f t="shared" si="418"/>
        <v>0</v>
      </c>
      <c r="J6740" s="142"/>
      <c r="K6740" s="146"/>
      <c r="L6740" s="7" t="str">
        <f t="shared" si="419"/>
        <v/>
      </c>
      <c r="M6740" s="7" t="str">
        <f t="shared" si="420"/>
        <v/>
      </c>
      <c r="N6740" s="7" t="str">
        <f>Cartilha_GLOBAL!N6740</f>
        <v/>
      </c>
      <c r="O6740" s="144"/>
      <c r="Q6740" s="151"/>
      <c r="R6740" s="152">
        <v>0</v>
      </c>
      <c r="T6740" s="153">
        <f>IF(Cartilha_GLOBAL!R6740=0,0,IF(Cartilha_GLOBAL!R6740&gt;0,"c","b"))</f>
        <v>0</v>
      </c>
    </row>
    <row r="6741" ht="33.75" hidden="1" spans="1:20">
      <c r="A6741" s="158">
        <f>Cartilha_GLOBAL!A6741</f>
        <v>87292</v>
      </c>
      <c r="B6741" s="100" t="str">
        <f>Cartilha_GLOBAL!B6741</f>
        <v>SINAPI</v>
      </c>
      <c r="C6741" s="104" t="str">
        <f>Cartilha_GLOBAL!C6741</f>
        <v>ARGAMASSA TRAÇO 1:2:8 (EM VOLUME DE CIMENTO, CAL E AREIA MÉDIA ÚMIDA) PARA EMBOÇO/MASSA ÚNICA/ASSENTAMENTO DE ALVENARIA DE VEDAÇÃO, PREPARO MECÂNICO COM BETONEIRA 400 L. AF_08/2019</v>
      </c>
      <c r="D6741" s="94" t="str">
        <f>Cartilha_GLOBAL!D6741</f>
        <v>M3</v>
      </c>
      <c r="E6741" s="105">
        <f>Cartilha_GLOBAL!$E6741</f>
        <v>482.48</v>
      </c>
      <c r="F6741" s="182">
        <f>Cartilha_GLOBAL!$F6741</f>
        <v>592.2</v>
      </c>
      <c r="G6741" s="108"/>
      <c r="H6741" s="107">
        <f t="shared" si="417"/>
        <v>0</v>
      </c>
      <c r="I6741" s="184">
        <f t="shared" si="418"/>
        <v>0</v>
      </c>
      <c r="J6741" s="142"/>
      <c r="K6741" s="146"/>
      <c r="L6741" s="7" t="str">
        <f t="shared" si="419"/>
        <v/>
      </c>
      <c r="M6741" s="7" t="str">
        <f t="shared" si="420"/>
        <v/>
      </c>
      <c r="N6741" s="7" t="str">
        <f>Cartilha_GLOBAL!N6741</f>
        <v/>
      </c>
      <c r="O6741" s="144"/>
      <c r="Q6741" s="151"/>
      <c r="R6741" s="152">
        <v>0</v>
      </c>
      <c r="T6741" s="153">
        <f>IF(Cartilha_GLOBAL!R6741=0,0,IF(Cartilha_GLOBAL!R6741&gt;0,"c","b"))</f>
        <v>0</v>
      </c>
    </row>
    <row r="6742" ht="33.75" hidden="1" spans="1:20">
      <c r="A6742" s="158">
        <f>Cartilha_GLOBAL!A6742</f>
        <v>87335</v>
      </c>
      <c r="B6742" s="100" t="str">
        <f>Cartilha_GLOBAL!B6742</f>
        <v>SINAPI</v>
      </c>
      <c r="C6742" s="104" t="str">
        <f>Cartilha_GLOBAL!C6742</f>
        <v>ARGAMASSA TRAÇO 1:2:8 (EM VOLUME DE CIMENTO, CAL E AREIA MÉDIA ÚMIDA) PARA EMBOÇO/MASSA ÚNICA/ASSENTAMENTO DE ALVENARIA DE VEDAÇÃO, PREPARO MECÂNICO COM MISTURADOR DE EIXO HORIZONTAL DE 300 KG. AF_08/2019</v>
      </c>
      <c r="D6742" s="94" t="str">
        <f>Cartilha_GLOBAL!D6742</f>
        <v>M3</v>
      </c>
      <c r="E6742" s="105">
        <f>Cartilha_GLOBAL!$E6742</f>
        <v>475.83</v>
      </c>
      <c r="F6742" s="182">
        <f>Cartilha_GLOBAL!$F6742</f>
        <v>584.03</v>
      </c>
      <c r="G6742" s="108"/>
      <c r="H6742" s="107">
        <f t="shared" si="417"/>
        <v>0</v>
      </c>
      <c r="I6742" s="184">
        <f t="shared" si="418"/>
        <v>0</v>
      </c>
      <c r="J6742" s="142"/>
      <c r="K6742" s="146"/>
      <c r="L6742" s="7" t="str">
        <f t="shared" si="419"/>
        <v/>
      </c>
      <c r="M6742" s="7" t="str">
        <f t="shared" si="420"/>
        <v/>
      </c>
      <c r="N6742" s="7" t="str">
        <f>Cartilha_GLOBAL!N6742</f>
        <v/>
      </c>
      <c r="O6742" s="144"/>
      <c r="Q6742" s="151"/>
      <c r="R6742" s="152">
        <v>0</v>
      </c>
      <c r="T6742" s="153">
        <f>IF(Cartilha_GLOBAL!R6742=0,0,IF(Cartilha_GLOBAL!R6742&gt;0,"c","b"))</f>
        <v>0</v>
      </c>
    </row>
    <row r="6743" ht="33.75" hidden="1" spans="1:20">
      <c r="A6743" s="158">
        <f>Cartilha_GLOBAL!A6743</f>
        <v>87336</v>
      </c>
      <c r="B6743" s="100" t="str">
        <f>Cartilha_GLOBAL!B6743</f>
        <v>SINAPI</v>
      </c>
      <c r="C6743" s="104" t="str">
        <f>Cartilha_GLOBAL!C6743</f>
        <v>ARGAMASSA TRAÇO 1:2:8 (EM VOLUME DE CIMENTO, CAL E AREIA MÉDIA ÚMIDA) PARA EMBOÇO/MASSA ÚNICA/ASSENTAMENTO DE ALVENARIA DE VEDAÇÃO, PREPARO MECÂNICO COM MISTURADOR DE EIXO HORIZONTAL DE 600 KG. AF_08/2019</v>
      </c>
      <c r="D6743" s="94" t="str">
        <f>Cartilha_GLOBAL!D6743</f>
        <v>M3</v>
      </c>
      <c r="E6743" s="105">
        <f>Cartilha_GLOBAL!$E6743</f>
        <v>453.75</v>
      </c>
      <c r="F6743" s="182">
        <f>Cartilha_GLOBAL!$F6743</f>
        <v>556.93</v>
      </c>
      <c r="G6743" s="108"/>
      <c r="H6743" s="107">
        <f t="shared" si="417"/>
        <v>0</v>
      </c>
      <c r="I6743" s="184">
        <f t="shared" si="418"/>
        <v>0</v>
      </c>
      <c r="J6743" s="142"/>
      <c r="K6743" s="146"/>
      <c r="L6743" s="7" t="str">
        <f t="shared" si="419"/>
        <v/>
      </c>
      <c r="M6743" s="7" t="str">
        <f t="shared" si="420"/>
        <v/>
      </c>
      <c r="N6743" s="7" t="str">
        <f>Cartilha_GLOBAL!N6743</f>
        <v/>
      </c>
      <c r="O6743" s="144"/>
      <c r="Q6743" s="151"/>
      <c r="R6743" s="152">
        <v>0</v>
      </c>
      <c r="T6743" s="153">
        <f>IF(Cartilha_GLOBAL!R6743=0,0,IF(Cartilha_GLOBAL!R6743&gt;0,"c","b"))</f>
        <v>0</v>
      </c>
    </row>
    <row r="6744" ht="22.5" hidden="1" spans="1:20">
      <c r="A6744" s="158">
        <f>Cartilha_GLOBAL!A6744</f>
        <v>87369</v>
      </c>
      <c r="B6744" s="100" t="str">
        <f>Cartilha_GLOBAL!B6744</f>
        <v>SINAPI</v>
      </c>
      <c r="C6744" s="104" t="str">
        <f>Cartilha_GLOBAL!C6744</f>
        <v>ARGAMASSA TRAÇO 1:2:8 (EM VOLUME DE CIMENTO, CAL E AREIA MÉDIA ÚMIDA) PARA EMBOÇO/MASSA ÚNICA/ASSENTAMENTO DE ALVENARIA DE VEDAÇÃO, PREPARO MANUAL. AF_08/2019</v>
      </c>
      <c r="D6744" s="94" t="str">
        <f>Cartilha_GLOBAL!D6744</f>
        <v>M3</v>
      </c>
      <c r="E6744" s="105">
        <f>Cartilha_GLOBAL!$E6744</f>
        <v>641.68</v>
      </c>
      <c r="F6744" s="182">
        <f>Cartilha_GLOBAL!$F6744</f>
        <v>787.6</v>
      </c>
      <c r="G6744" s="108"/>
      <c r="H6744" s="107">
        <f t="shared" si="417"/>
        <v>0</v>
      </c>
      <c r="I6744" s="184">
        <f t="shared" si="418"/>
        <v>0</v>
      </c>
      <c r="J6744" s="142"/>
      <c r="K6744" s="146"/>
      <c r="L6744" s="7" t="str">
        <f t="shared" si="419"/>
        <v/>
      </c>
      <c r="M6744" s="7" t="str">
        <f t="shared" si="420"/>
        <v/>
      </c>
      <c r="N6744" s="7" t="str">
        <f>Cartilha_GLOBAL!N6744</f>
        <v/>
      </c>
      <c r="O6744" s="144"/>
      <c r="Q6744" s="151"/>
      <c r="R6744" s="152">
        <v>0</v>
      </c>
      <c r="T6744" s="153">
        <f>IF(Cartilha_GLOBAL!R6744=0,0,IF(Cartilha_GLOBAL!R6744&gt;0,"c","b"))</f>
        <v>0</v>
      </c>
    </row>
    <row r="6745" ht="33.75" hidden="1" spans="1:20">
      <c r="A6745" s="158">
        <f>Cartilha_GLOBAL!A6745</f>
        <v>87337</v>
      </c>
      <c r="B6745" s="100" t="str">
        <f>Cartilha_GLOBAL!B6745</f>
        <v>SINAPI</v>
      </c>
      <c r="C6745" s="104" t="str">
        <f>Cartilha_GLOBAL!C6745</f>
        <v>ARGAMASSA TRAÇO 1:2:9 (EM VOLUME DE CIMENTO, CAL E AREIA MÉDIA ÚMIDA) PARA EMBOÇO/MASSA ÚNICA/ASSENTAMENTO DE ALVENARIA DE VEDAÇÃO, PREPARO MECÂNICO COM MISTURADOR DE EIXO HORIZONTAL DE 300 KG. AF_08/2019</v>
      </c>
      <c r="D6745" s="94" t="str">
        <f>Cartilha_GLOBAL!D6745</f>
        <v>M3</v>
      </c>
      <c r="E6745" s="105">
        <f>Cartilha_GLOBAL!$E6745</f>
        <v>466.52</v>
      </c>
      <c r="F6745" s="182">
        <f>Cartilha_GLOBAL!$F6745</f>
        <v>572.61</v>
      </c>
      <c r="G6745" s="108"/>
      <c r="H6745" s="107">
        <f t="shared" si="417"/>
        <v>0</v>
      </c>
      <c r="I6745" s="184">
        <f t="shared" si="418"/>
        <v>0</v>
      </c>
      <c r="J6745" s="142"/>
      <c r="K6745" s="146"/>
      <c r="L6745" s="7" t="str">
        <f t="shared" si="419"/>
        <v/>
      </c>
      <c r="M6745" s="7" t="str">
        <f t="shared" si="420"/>
        <v/>
      </c>
      <c r="N6745" s="7" t="str">
        <f>Cartilha_GLOBAL!N6745</f>
        <v/>
      </c>
      <c r="O6745" s="144"/>
      <c r="Q6745" s="151"/>
      <c r="R6745" s="152">
        <v>0</v>
      </c>
      <c r="T6745" s="153">
        <f>IF(Cartilha_GLOBAL!R6745=0,0,IF(Cartilha_GLOBAL!R6745&gt;0,"c","b"))</f>
        <v>0</v>
      </c>
    </row>
    <row r="6746" ht="22.5" hidden="1" spans="1:20">
      <c r="A6746" s="158">
        <f>Cartilha_GLOBAL!A6746</f>
        <v>87370</v>
      </c>
      <c r="B6746" s="100" t="str">
        <f>Cartilha_GLOBAL!B6746</f>
        <v>SINAPI</v>
      </c>
      <c r="C6746" s="104" t="str">
        <f>Cartilha_GLOBAL!C6746</f>
        <v>ARGAMASSA TRAÇO 1:2:9 (EM VOLUME DE CIMENTO, CAL E AREIA MÉDIA ÚMIDA) PARA EMBOÇO/MASSA ÚNICA/ASSENTAMENTO DE ALVENARIA DE VEDAÇÃO, PREPARO MANUAL. AF_08/2019</v>
      </c>
      <c r="D6746" s="94" t="str">
        <f>Cartilha_GLOBAL!D6746</f>
        <v>M3</v>
      </c>
      <c r="E6746" s="105">
        <f>Cartilha_GLOBAL!$E6746</f>
        <v>622.48</v>
      </c>
      <c r="F6746" s="182">
        <f>Cartilha_GLOBAL!$F6746</f>
        <v>764.03</v>
      </c>
      <c r="G6746" s="108"/>
      <c r="H6746" s="107">
        <f t="shared" si="417"/>
        <v>0</v>
      </c>
      <c r="I6746" s="184">
        <f t="shared" si="418"/>
        <v>0</v>
      </c>
      <c r="J6746" s="142"/>
      <c r="K6746" s="146"/>
      <c r="L6746" s="7" t="str">
        <f t="shared" si="419"/>
        <v/>
      </c>
      <c r="M6746" s="7" t="str">
        <f t="shared" si="420"/>
        <v/>
      </c>
      <c r="N6746" s="7" t="str">
        <f>Cartilha_GLOBAL!N6746</f>
        <v/>
      </c>
      <c r="O6746" s="144"/>
      <c r="Q6746" s="151"/>
      <c r="R6746" s="152">
        <v>0</v>
      </c>
      <c r="T6746" s="153">
        <f>IF(Cartilha_GLOBAL!R6746=0,0,IF(Cartilha_GLOBAL!R6746&gt;0,"c","b"))</f>
        <v>0</v>
      </c>
    </row>
    <row r="6747" ht="33.75" hidden="1" spans="1:20">
      <c r="A6747" s="158">
        <f>Cartilha_GLOBAL!A6747</f>
        <v>88715</v>
      </c>
      <c r="B6747" s="100" t="str">
        <f>Cartilha_GLOBAL!B6747</f>
        <v>SINAPI</v>
      </c>
      <c r="C6747" s="104" t="str">
        <f>Cartilha_GLOBAL!C6747</f>
        <v>ARGAMASSA TRAÇO 1:2:9 (EM VOLUME DE CIMENTO, CAL E AREIA MÉDIA ÚMIDA) PARA EMBOÇO/MASSA ÚNICA/ASSENTAMENTO DE ALVENARIA DE VEDAÇÃO, PREPARO MECÂNICO COM BETONEIRA 400 L. AF_08/2019</v>
      </c>
      <c r="D6747" s="94" t="str">
        <f>Cartilha_GLOBAL!D6747</f>
        <v>M3</v>
      </c>
      <c r="E6747" s="105">
        <f>Cartilha_GLOBAL!$E6747</f>
        <v>455.67</v>
      </c>
      <c r="F6747" s="182">
        <f>Cartilha_GLOBAL!$F6747</f>
        <v>559.29</v>
      </c>
      <c r="G6747" s="108"/>
      <c r="H6747" s="107">
        <f t="shared" si="417"/>
        <v>0</v>
      </c>
      <c r="I6747" s="184">
        <f t="shared" si="418"/>
        <v>0</v>
      </c>
      <c r="J6747" s="142"/>
      <c r="K6747" s="146"/>
      <c r="L6747" s="7" t="str">
        <f t="shared" si="419"/>
        <v/>
      </c>
      <c r="M6747" s="7" t="str">
        <f t="shared" si="420"/>
        <v/>
      </c>
      <c r="N6747" s="7" t="str">
        <f>Cartilha_GLOBAL!N6747</f>
        <v/>
      </c>
      <c r="O6747" s="144"/>
      <c r="Q6747" s="151"/>
      <c r="R6747" s="152">
        <v>0</v>
      </c>
      <c r="T6747" s="153">
        <f>IF(Cartilha_GLOBAL!R6747=0,0,IF(Cartilha_GLOBAL!R6747&gt;0,"c","b"))</f>
        <v>0</v>
      </c>
    </row>
    <row r="6748" ht="33.75" hidden="1" spans="1:20">
      <c r="A6748" s="158">
        <f>Cartilha_GLOBAL!A6748</f>
        <v>87294</v>
      </c>
      <c r="B6748" s="100" t="str">
        <f>Cartilha_GLOBAL!B6748</f>
        <v>SINAPI</v>
      </c>
      <c r="C6748" s="104" t="str">
        <f>Cartilha_GLOBAL!C6748</f>
        <v>ARGAMASSA TRAÇO 1:2:9 (EM VOLUME DE CIMENTO, CAL E AREIA MÉDIA ÚMIDA) PARA EMBOÇO/MASSA ÚNICA/ASSENTAMENTO DE ALVENARIA DE VEDAÇÃO, PREPARO MECÂNICO COM BETONEIRA 600 L. AF_08/2019</v>
      </c>
      <c r="D6748" s="94" t="str">
        <f>Cartilha_GLOBAL!D6748</f>
        <v>M3</v>
      </c>
      <c r="E6748" s="105">
        <f>Cartilha_GLOBAL!$E6748</f>
        <v>462.33</v>
      </c>
      <c r="F6748" s="182">
        <f>Cartilha_GLOBAL!$F6748</f>
        <v>567.46</v>
      </c>
      <c r="G6748" s="108"/>
      <c r="H6748" s="107">
        <f t="shared" si="417"/>
        <v>0</v>
      </c>
      <c r="I6748" s="184">
        <f t="shared" si="418"/>
        <v>0</v>
      </c>
      <c r="J6748" s="142"/>
      <c r="K6748" s="146"/>
      <c r="L6748" s="7" t="str">
        <f t="shared" si="419"/>
        <v/>
      </c>
      <c r="M6748" s="7" t="str">
        <f t="shared" si="420"/>
        <v/>
      </c>
      <c r="N6748" s="7" t="str">
        <f>Cartilha_GLOBAL!N6748</f>
        <v/>
      </c>
      <c r="O6748" s="144"/>
      <c r="Q6748" s="151"/>
      <c r="R6748" s="152">
        <v>0</v>
      </c>
      <c r="T6748" s="153">
        <f>IF(Cartilha_GLOBAL!R6748=0,0,IF(Cartilha_GLOBAL!R6748&gt;0,"c","b"))</f>
        <v>0</v>
      </c>
    </row>
    <row r="6749" ht="33.75" hidden="1" spans="1:20">
      <c r="A6749" s="158">
        <f>Cartilha_GLOBAL!A6749</f>
        <v>87295</v>
      </c>
      <c r="B6749" s="100" t="str">
        <f>Cartilha_GLOBAL!B6749</f>
        <v>SINAPI</v>
      </c>
      <c r="C6749" s="104" t="str">
        <f>Cartilha_GLOBAL!C6749</f>
        <v>ARGAMASSA TRAÇO 1:3:12 (EM VOLUME DE CIMENTO, CAL E AREIA MÉDIA ÚMIDA) PARA EMBOÇO/MASSA ÚNICA/ASSENTAMENTO DE ALVENARIA DE VEDAÇÃO, PREPARO MECÂNICO COM BETONEIRA 400 L. AF_08/2019</v>
      </c>
      <c r="D6749" s="94" t="str">
        <f>Cartilha_GLOBAL!D6749</f>
        <v>M3</v>
      </c>
      <c r="E6749" s="105">
        <f>Cartilha_GLOBAL!$E6749</f>
        <v>476.04</v>
      </c>
      <c r="F6749" s="182">
        <f>Cartilha_GLOBAL!$F6749</f>
        <v>584.29</v>
      </c>
      <c r="G6749" s="108"/>
      <c r="H6749" s="107">
        <f t="shared" si="417"/>
        <v>0</v>
      </c>
      <c r="I6749" s="184">
        <f t="shared" si="418"/>
        <v>0</v>
      </c>
      <c r="J6749" s="142"/>
      <c r="K6749" s="146"/>
      <c r="L6749" s="7" t="str">
        <f t="shared" si="419"/>
        <v/>
      </c>
      <c r="M6749" s="7" t="str">
        <f t="shared" si="420"/>
        <v/>
      </c>
      <c r="N6749" s="7" t="str">
        <f>Cartilha_GLOBAL!N6749</f>
        <v/>
      </c>
      <c r="O6749" s="144"/>
      <c r="Q6749" s="151"/>
      <c r="R6749" s="152">
        <v>0</v>
      </c>
      <c r="T6749" s="153">
        <f>IF(Cartilha_GLOBAL!R6749=0,0,IF(Cartilha_GLOBAL!R6749&gt;0,"c","b"))</f>
        <v>0</v>
      </c>
    </row>
    <row r="6750" ht="33.75" hidden="1" spans="1:20">
      <c r="A6750" s="158">
        <f>Cartilha_GLOBAL!A6750</f>
        <v>87296</v>
      </c>
      <c r="B6750" s="100" t="str">
        <f>Cartilha_GLOBAL!B6750</f>
        <v>SINAPI</v>
      </c>
      <c r="C6750" s="104" t="str">
        <f>Cartilha_GLOBAL!C6750</f>
        <v>ARGAMASSA TRAÇO 1:3:12 (EM VOLUME DE CIMENTO, CAL E AREIA MÉDIA ÚMIDA) PARA EMBOÇO/MASSA ÚNICA/ASSENTAMENTO DE ALVENARIA DE VEDAÇÃO, PREPARO MECÂNICO COM BETONEIRA 600 L. AF_08/2019</v>
      </c>
      <c r="D6750" s="94" t="str">
        <f>Cartilha_GLOBAL!D6750</f>
        <v>M3</v>
      </c>
      <c r="E6750" s="105">
        <f>Cartilha_GLOBAL!$E6750</f>
        <v>443.19</v>
      </c>
      <c r="F6750" s="182">
        <f>Cartilha_GLOBAL!$F6750</f>
        <v>543.97</v>
      </c>
      <c r="G6750" s="108"/>
      <c r="H6750" s="107">
        <f t="shared" si="417"/>
        <v>0</v>
      </c>
      <c r="I6750" s="184">
        <f t="shared" si="418"/>
        <v>0</v>
      </c>
      <c r="J6750" s="142"/>
      <c r="K6750" s="146"/>
      <c r="L6750" s="7" t="str">
        <f t="shared" si="419"/>
        <v/>
      </c>
      <c r="M6750" s="7" t="str">
        <f t="shared" si="420"/>
        <v/>
      </c>
      <c r="N6750" s="7" t="str">
        <f>Cartilha_GLOBAL!N6750</f>
        <v/>
      </c>
      <c r="O6750" s="144"/>
      <c r="Q6750" s="151"/>
      <c r="R6750" s="152">
        <v>0</v>
      </c>
      <c r="T6750" s="153">
        <f>IF(Cartilha_GLOBAL!R6750=0,0,IF(Cartilha_GLOBAL!R6750&gt;0,"c","b"))</f>
        <v>0</v>
      </c>
    </row>
    <row r="6751" ht="33.75" hidden="1" spans="1:20">
      <c r="A6751" s="158">
        <f>Cartilha_GLOBAL!A6751</f>
        <v>87338</v>
      </c>
      <c r="B6751" s="100" t="str">
        <f>Cartilha_GLOBAL!B6751</f>
        <v>SINAPI</v>
      </c>
      <c r="C6751" s="104" t="str">
        <f>Cartilha_GLOBAL!C6751</f>
        <v>ARGAMASSA TRAÇO 1:3:12 (EM VOLUME DE CIMENTO, CAL E AREIA MÉDIA ÚMIDA) PARA EMBOÇO/MASSA ÚNICA/ASSENTAMENTO DE ALVENARIA DE VEDAÇÃO, PREPARO MECÂNICO COM MISTURADOR DE EIXO HORIZONTAL DE 600 KG. AF_08/2019</v>
      </c>
      <c r="D6751" s="94" t="str">
        <f>Cartilha_GLOBAL!D6751</f>
        <v>M3</v>
      </c>
      <c r="E6751" s="105">
        <f>Cartilha_GLOBAL!$E6751</f>
        <v>444.33</v>
      </c>
      <c r="F6751" s="182">
        <f>Cartilha_GLOBAL!$F6751</f>
        <v>545.37</v>
      </c>
      <c r="G6751" s="108"/>
      <c r="H6751" s="107">
        <f t="shared" si="417"/>
        <v>0</v>
      </c>
      <c r="I6751" s="184">
        <f t="shared" si="418"/>
        <v>0</v>
      </c>
      <c r="J6751" s="142"/>
      <c r="K6751" s="146"/>
      <c r="L6751" s="7" t="str">
        <f t="shared" si="419"/>
        <v/>
      </c>
      <c r="M6751" s="7" t="str">
        <f t="shared" si="420"/>
        <v/>
      </c>
      <c r="N6751" s="7" t="str">
        <f>Cartilha_GLOBAL!N6751</f>
        <v/>
      </c>
      <c r="O6751" s="144"/>
      <c r="Q6751" s="151"/>
      <c r="R6751" s="152">
        <v>0</v>
      </c>
      <c r="T6751" s="153">
        <f>IF(Cartilha_GLOBAL!R6751=0,0,IF(Cartilha_GLOBAL!R6751&gt;0,"c","b"))</f>
        <v>0</v>
      </c>
    </row>
    <row r="6752" ht="22.5" hidden="1" spans="1:20">
      <c r="A6752" s="158">
        <f>Cartilha_GLOBAL!A6752</f>
        <v>87371</v>
      </c>
      <c r="B6752" s="100" t="str">
        <f>Cartilha_GLOBAL!B6752</f>
        <v>SINAPI</v>
      </c>
      <c r="C6752" s="104" t="str">
        <f>Cartilha_GLOBAL!C6752</f>
        <v>ARGAMASSA TRAÇO 1:3:12 (EM VOLUME DE CIMENTO, CAL E AREIA MÉDIA ÚMIDA) PARA EMBOÇO/MASSA ÚNICA/ASSENTAMENTO DE ALVENARIA DE VEDAÇÃO, PREPARO MANUAL. AF_08/2019</v>
      </c>
      <c r="D6752" s="94" t="str">
        <f>Cartilha_GLOBAL!D6752</f>
        <v>M3</v>
      </c>
      <c r="E6752" s="105">
        <f>Cartilha_GLOBAL!$E6752</f>
        <v>606.93</v>
      </c>
      <c r="F6752" s="182">
        <f>Cartilha_GLOBAL!$F6752</f>
        <v>744.95</v>
      </c>
      <c r="G6752" s="108"/>
      <c r="H6752" s="107">
        <f t="shared" si="417"/>
        <v>0</v>
      </c>
      <c r="I6752" s="184">
        <f t="shared" si="418"/>
        <v>0</v>
      </c>
      <c r="J6752" s="142"/>
      <c r="K6752" s="146"/>
      <c r="L6752" s="7" t="str">
        <f t="shared" si="419"/>
        <v/>
      </c>
      <c r="M6752" s="7" t="str">
        <f t="shared" si="420"/>
        <v/>
      </c>
      <c r="N6752" s="7" t="str">
        <f>Cartilha_GLOBAL!N6752</f>
        <v/>
      </c>
      <c r="O6752" s="144"/>
      <c r="Q6752" s="151"/>
      <c r="R6752" s="152">
        <v>0</v>
      </c>
      <c r="T6752" s="153">
        <f>IF(Cartilha_GLOBAL!R6752=0,0,IF(Cartilha_GLOBAL!R6752&gt;0,"c","b"))</f>
        <v>0</v>
      </c>
    </row>
    <row r="6753" ht="12.75" spans="1:20">
      <c r="A6753" s="158" t="str">
        <f>Cartilha_GLOBAL!A6753</f>
        <v>x</v>
      </c>
      <c r="B6753" s="100">
        <f>Cartilha_GLOBAL!B6753</f>
        <v>0</v>
      </c>
      <c r="C6753" s="161" t="str">
        <f>Cartilha_GLOBAL!C6753</f>
        <v>SERVIÇOS EXTRAS - REVESTIMENTOS, IMPERMEABILIZACÕES, PINTURAS E ARGAMASSAS</v>
      </c>
      <c r="D6753" s="94">
        <f>Cartilha_GLOBAL!D6753</f>
        <v>0</v>
      </c>
      <c r="E6753" s="105">
        <f>Cartilha_GLOBAL!$E6753</f>
        <v>0</v>
      </c>
      <c r="F6753" s="182">
        <f>Cartilha_GLOBAL!$F6753</f>
        <v>0</v>
      </c>
      <c r="G6753" s="187"/>
      <c r="H6753" s="187">
        <f t="shared" si="417"/>
        <v>0</v>
      </c>
      <c r="I6753" s="188">
        <f t="shared" si="418"/>
        <v>0</v>
      </c>
      <c r="J6753" s="142"/>
      <c r="K6753" s="145" t="str">
        <f>IF(SUM(I6754:I6793)&gt;0,"xx","")</f>
        <v>xx</v>
      </c>
      <c r="L6753" s="7" t="str">
        <f t="shared" si="419"/>
        <v>x</v>
      </c>
      <c r="M6753" s="7" t="str">
        <f t="shared" si="420"/>
        <v>x</v>
      </c>
      <c r="N6753" s="7" t="str">
        <f>Cartilha_GLOBAL!N6753</f>
        <v>x</v>
      </c>
      <c r="O6753" s="144"/>
      <c r="Q6753" s="151"/>
      <c r="R6753" s="152"/>
      <c r="T6753" s="153">
        <f>IF(Cartilha_GLOBAL!R6753=0,0,IF(Cartilha_GLOBAL!R6753&gt;0,"c","b"))</f>
        <v>0</v>
      </c>
    </row>
    <row r="6754" ht="12.75" spans="1:20">
      <c r="A6754" s="163" t="str">
        <f>Cartilha_GLOBAL!A6754</f>
        <v>COMPOSIÇÃO 2</v>
      </c>
      <c r="B6754" s="223" t="str">
        <f>Cartilha_GLOBAL!B6754</f>
        <v>COMPOSIÇÃO</v>
      </c>
      <c r="C6754" s="165" t="str">
        <f>Cartilha_GLOBAL!C6754</f>
        <v>EXECUÇÃO DE PASSEIO COM PLACAS DE CONCRETO PERMEÁVEL 40X40X6CM - PAGINAÇÃO TRADICIONAL</v>
      </c>
      <c r="D6754" s="166" t="str">
        <f>Cartilha_GLOBAL!D6754</f>
        <v>M2</v>
      </c>
      <c r="E6754" s="167">
        <f>Cartilha_GLOBAL!$E6754</f>
        <v>80.39</v>
      </c>
      <c r="F6754" s="182">
        <f>Cartilha_GLOBAL!$F6754</f>
        <v>98.67</v>
      </c>
      <c r="G6754" s="108">
        <v>115.2</v>
      </c>
      <c r="H6754" s="107">
        <f t="shared" si="417"/>
        <v>98.67</v>
      </c>
      <c r="I6754" s="184">
        <f t="shared" si="418"/>
        <v>11366.79</v>
      </c>
      <c r="J6754" s="142"/>
      <c r="K6754" s="146"/>
      <c r="L6754" s="7" t="str">
        <f t="shared" si="419"/>
        <v>x</v>
      </c>
      <c r="M6754" s="7" t="str">
        <f t="shared" si="420"/>
        <v>x</v>
      </c>
      <c r="N6754" s="7" t="str">
        <f>Cartilha_GLOBAL!N6754</f>
        <v>x</v>
      </c>
      <c r="O6754" s="144"/>
      <c r="Q6754" s="151"/>
      <c r="R6754" s="152" t="s">
        <v>8414</v>
      </c>
      <c r="T6754" s="153">
        <f>IF(Cartilha_GLOBAL!R6754=0,0,IF(Cartilha_GLOBAL!R6754&gt;0,"c","b"))</f>
        <v>0</v>
      </c>
    </row>
    <row r="6755" ht="22.5" spans="1:20">
      <c r="A6755" s="163" t="str">
        <f>Cartilha_GLOBAL!A6755</f>
        <v>COMPOSIÇÃO 3</v>
      </c>
      <c r="B6755" s="223" t="str">
        <f>Cartilha_GLOBAL!B6755</f>
        <v>COMPOSIÇÃO</v>
      </c>
      <c r="C6755" s="165" t="str">
        <f>Cartilha_GLOBAL!C6755</f>
        <v>EXECUÇÃO DE PASSEIO COM PLACAS DE CONCRETO PERMEÁVEL 40X40X6CM - PAGINAÇÃO PADRÃO MUNICÍPIO DE PATO BRANCO</v>
      </c>
      <c r="D6755" s="166" t="str">
        <f>Cartilha_GLOBAL!D6755</f>
        <v>M2</v>
      </c>
      <c r="E6755" s="167">
        <f>Cartilha_GLOBAL!$E6755</f>
        <v>100.25</v>
      </c>
      <c r="F6755" s="168">
        <f>Cartilha_GLOBAL!$F6755</f>
        <v>123.05</v>
      </c>
      <c r="G6755" s="108">
        <v>64.8</v>
      </c>
      <c r="H6755" s="107">
        <f t="shared" si="417"/>
        <v>123.05</v>
      </c>
      <c r="I6755" s="184">
        <f t="shared" si="418"/>
        <v>7973.64</v>
      </c>
      <c r="J6755" s="142"/>
      <c r="K6755" s="146"/>
      <c r="L6755" s="7" t="str">
        <f t="shared" si="419"/>
        <v>x</v>
      </c>
      <c r="M6755" s="7" t="str">
        <f t="shared" si="420"/>
        <v>x</v>
      </c>
      <c r="N6755" s="7" t="str">
        <f>Cartilha_GLOBAL!N6755</f>
        <v>x</v>
      </c>
      <c r="O6755" s="144"/>
      <c r="Q6755" s="151"/>
      <c r="R6755" s="152">
        <v>0</v>
      </c>
      <c r="T6755" s="153">
        <f>IF(Cartilha_GLOBAL!R6755=0,0,IF(Cartilha_GLOBAL!R6755&gt;0,"c","b"))</f>
        <v>0</v>
      </c>
    </row>
    <row r="6756" ht="22.5" spans="1:20">
      <c r="A6756" s="163" t="str">
        <f>Cartilha_GLOBAL!A6756</f>
        <v>COMPOSIÇÃO 4</v>
      </c>
      <c r="B6756" s="223" t="str">
        <f>Cartilha_GLOBAL!B6756</f>
        <v>COMPOSIÇÃO</v>
      </c>
      <c r="C6756" s="165" t="str">
        <f>Cartilha_GLOBAL!C6756</f>
        <v>APLICAÇÃO DE PINTURA EM PISO COM TINTA POLIURETANO COM PROTEÇÃO UV (2 DEMÃOS), INCLUSO SELADOR PRIMER EPOXI, CATALISADOR E DILUENTE</v>
      </c>
      <c r="D6756" s="166" t="str">
        <f>Cartilha_GLOBAL!D6756</f>
        <v>M2</v>
      </c>
      <c r="E6756" s="167">
        <f>Cartilha_GLOBAL!$E6756</f>
        <v>86.73</v>
      </c>
      <c r="F6756" s="168">
        <f>Cartilha_GLOBAL!$F6756</f>
        <v>106.45</v>
      </c>
      <c r="G6756" s="108">
        <v>238.9</v>
      </c>
      <c r="H6756" s="107">
        <f t="shared" si="417"/>
        <v>106.45</v>
      </c>
      <c r="I6756" s="184">
        <f t="shared" si="418"/>
        <v>25430.91</v>
      </c>
      <c r="J6756" s="142"/>
      <c r="K6756" s="146"/>
      <c r="L6756" s="7" t="str">
        <f t="shared" si="419"/>
        <v>x</v>
      </c>
      <c r="M6756" s="7" t="str">
        <f t="shared" si="420"/>
        <v>x</v>
      </c>
      <c r="N6756" s="7" t="str">
        <f>Cartilha_GLOBAL!N6756</f>
        <v>x</v>
      </c>
      <c r="O6756" s="144"/>
      <c r="Q6756" s="151"/>
      <c r="R6756" s="152">
        <v>0</v>
      </c>
      <c r="T6756" s="153">
        <f>IF(Cartilha_GLOBAL!R6756=0,0,IF(Cartilha_GLOBAL!R6756&gt;0,"c","b"))</f>
        <v>0</v>
      </c>
    </row>
    <row r="6757" ht="22.5" spans="1:20">
      <c r="A6757" s="163" t="str">
        <f>Cartilha_GLOBAL!A6757</f>
        <v>COMPOSIÇÃO 5</v>
      </c>
      <c r="B6757" s="223" t="str">
        <f>Cartilha_GLOBAL!B6757</f>
        <v>COMPOSIÇÃO</v>
      </c>
      <c r="C6757" s="165" t="str">
        <f>Cartilha_GLOBAL!C6757</f>
        <v>FORNECIMENTO E INSTALAÇÃO DE PISO EMBORRACHADO EM PLACAS, ESPESSURA DE 40MM, COLORIDO, COM CHANFROS PARA ESCOAMENTO DA ÁGUA, COLADO COM COLA PU MONOCOMPONENTE</v>
      </c>
      <c r="D6757" s="166" t="str">
        <f>Cartilha_GLOBAL!D6757</f>
        <v>M2</v>
      </c>
      <c r="E6757" s="167">
        <f>Cartilha_GLOBAL!$E6757</f>
        <v>269.1</v>
      </c>
      <c r="F6757" s="168">
        <f>Cartilha_GLOBAL!$F6757</f>
        <v>310.22</v>
      </c>
      <c r="G6757" s="108">
        <v>173.85</v>
      </c>
      <c r="H6757" s="107">
        <f t="shared" si="417"/>
        <v>310.22</v>
      </c>
      <c r="I6757" s="184">
        <f t="shared" si="418"/>
        <v>53931.75</v>
      </c>
      <c r="J6757" s="142"/>
      <c r="K6757" s="146"/>
      <c r="L6757" s="7" t="str">
        <f t="shared" si="419"/>
        <v>x</v>
      </c>
      <c r="M6757" s="7" t="str">
        <f t="shared" si="420"/>
        <v>x</v>
      </c>
      <c r="N6757" s="7" t="str">
        <f>Cartilha_GLOBAL!N6757</f>
        <v>x</v>
      </c>
      <c r="O6757" s="144"/>
      <c r="Q6757" s="151"/>
      <c r="R6757" s="152">
        <v>0</v>
      </c>
      <c r="T6757" s="153">
        <f>IF(Cartilha_GLOBAL!R6757=0,0,IF(Cartilha_GLOBAL!R6757&gt;0,"c","b"))</f>
        <v>0</v>
      </c>
    </row>
    <row r="6758" ht="13.5" spans="1:20">
      <c r="A6758" s="163" t="str">
        <f>Cartilha_GLOBAL!A6758</f>
        <v>COMPOSIÇÃO 6</v>
      </c>
      <c r="B6758" s="223" t="str">
        <f>Cartilha_GLOBAL!B6758</f>
        <v>COMPOSIÇÃO</v>
      </c>
      <c r="C6758" s="165" t="str">
        <f>Cartilha_GLOBAL!C6758</f>
        <v>PISO EM PEDRA MIRACEMA ASSENTADO COM ARGAMASSA AC III</v>
      </c>
      <c r="D6758" s="166" t="str">
        <f>Cartilha_GLOBAL!D6758</f>
        <v>M2</v>
      </c>
      <c r="E6758" s="167">
        <f>Cartilha_GLOBAL!$E6758</f>
        <v>153.67</v>
      </c>
      <c r="F6758" s="168">
        <f>Cartilha_GLOBAL!$F6758</f>
        <v>188.61</v>
      </c>
      <c r="G6758" s="108">
        <v>22</v>
      </c>
      <c r="H6758" s="107">
        <f t="shared" si="417"/>
        <v>188.61</v>
      </c>
      <c r="I6758" s="184">
        <f t="shared" si="418"/>
        <v>4149.42</v>
      </c>
      <c r="J6758" s="142"/>
      <c r="K6758" s="146"/>
      <c r="L6758" s="7" t="str">
        <f t="shared" si="419"/>
        <v>x</v>
      </c>
      <c r="M6758" s="7" t="str">
        <f t="shared" si="420"/>
        <v>x</v>
      </c>
      <c r="N6758" s="7" t="str">
        <f>Cartilha_GLOBAL!N6758</f>
        <v>x</v>
      </c>
      <c r="O6758" s="144"/>
      <c r="Q6758" s="151"/>
      <c r="R6758" s="152">
        <v>0</v>
      </c>
      <c r="T6758" s="153">
        <f>IF(Cartilha_GLOBAL!R6758=0,0,IF(Cartilha_GLOBAL!R6758&gt;0,"c","b"))</f>
        <v>0</v>
      </c>
    </row>
    <row r="6759" ht="22.5" hidden="1" spans="1:20">
      <c r="A6759" s="163" t="str">
        <f>Cartilha_GLOBAL!A6759</f>
        <v>COMPOSIÇÃO 52</v>
      </c>
      <c r="B6759" s="223" t="str">
        <f>Cartilha_GLOBAL!B6759</f>
        <v>COMPOSIÇÃO</v>
      </c>
      <c r="C6759" s="165" t="str">
        <f>Cartilha_GLOBAL!C6759</f>
        <v>EXECUÇÃO DE PASSEIO COM PLACAS 40X40X6CM DE CONCRETO PRÉ-MOLDADAS  VIBROPRENSADAS, ASSENTADAS COM ARGAMASSA ACIII </v>
      </c>
      <c r="D6759" s="166" t="str">
        <f>Cartilha_GLOBAL!D6759</f>
        <v>M2</v>
      </c>
      <c r="E6759" s="167">
        <f>Cartilha_GLOBAL!$E6759</f>
        <v>92.31</v>
      </c>
      <c r="F6759" s="168">
        <f>Cartilha_GLOBAL!$F6759</f>
        <v>113.3</v>
      </c>
      <c r="G6759" s="108"/>
      <c r="H6759" s="107">
        <f t="shared" si="417"/>
        <v>0</v>
      </c>
      <c r="I6759" s="184">
        <f t="shared" si="418"/>
        <v>0</v>
      </c>
      <c r="J6759" s="142"/>
      <c r="K6759" s="146"/>
      <c r="L6759" s="7" t="str">
        <f t="shared" si="419"/>
        <v/>
      </c>
      <c r="M6759" s="7" t="str">
        <f t="shared" si="420"/>
        <v/>
      </c>
      <c r="N6759" s="7" t="str">
        <f>Cartilha_GLOBAL!N6759</f>
        <v/>
      </c>
      <c r="O6759" s="144"/>
      <c r="Q6759" s="151"/>
      <c r="R6759" s="152">
        <v>0</v>
      </c>
      <c r="T6759" s="153">
        <f>IF(Cartilha_GLOBAL!R6759=0,0,IF(Cartilha_GLOBAL!R6759&gt;0,"c","b"))</f>
        <v>0</v>
      </c>
    </row>
    <row r="6760" ht="22.5" hidden="1" spans="1:20">
      <c r="A6760" s="163" t="str">
        <f>Cartilha_GLOBAL!A6760</f>
        <v>COMPOSIÇÃO 53</v>
      </c>
      <c r="B6760" s="223" t="str">
        <f>Cartilha_GLOBAL!B6760</f>
        <v>COMPOSIÇÃO</v>
      </c>
      <c r="C6760" s="165" t="str">
        <f>Cartilha_GLOBAL!C6760</f>
        <v>EXECUÇÃO DE PASSEIO COM PLACAS  40X40X6CM DE CONCRETO ASSETADO COM ACII - PAGINAÇÃO PADRÃO MUNICÍPIO DE PATO BRANCO </v>
      </c>
      <c r="D6760" s="166" t="str">
        <f>Cartilha_GLOBAL!D6760</f>
        <v>M2</v>
      </c>
      <c r="E6760" s="167">
        <f>Cartilha_GLOBAL!$E6760</f>
        <v>107.44</v>
      </c>
      <c r="F6760" s="168">
        <f>Cartilha_GLOBAL!$F6760</f>
        <v>131.87</v>
      </c>
      <c r="G6760" s="108"/>
      <c r="H6760" s="107">
        <f t="shared" si="417"/>
        <v>0</v>
      </c>
      <c r="I6760" s="184">
        <f t="shared" si="418"/>
        <v>0</v>
      </c>
      <c r="J6760" s="142"/>
      <c r="K6760" s="146"/>
      <c r="L6760" s="7" t="str">
        <f t="shared" si="419"/>
        <v/>
      </c>
      <c r="M6760" s="7" t="str">
        <f t="shared" si="420"/>
        <v/>
      </c>
      <c r="N6760" s="7" t="str">
        <f>Cartilha_GLOBAL!N6760</f>
        <v/>
      </c>
      <c r="O6760" s="144"/>
      <c r="Q6760" s="151"/>
      <c r="R6760" s="152">
        <v>0</v>
      </c>
      <c r="T6760" s="153">
        <f>IF(Cartilha_GLOBAL!R6760=0,0,IF(Cartilha_GLOBAL!R6760&gt;0,"c","b"))</f>
        <v>0</v>
      </c>
    </row>
    <row r="6761" ht="12.75" hidden="1" spans="1:20">
      <c r="A6761" s="163">
        <f>Cartilha_GLOBAL!A6761</f>
        <v>0</v>
      </c>
      <c r="B6761" s="223">
        <f>Cartilha_GLOBAL!B6761</f>
        <v>0</v>
      </c>
      <c r="C6761" s="165">
        <f>Cartilha_GLOBAL!C6761</f>
        <v>0</v>
      </c>
      <c r="D6761" s="166">
        <f>Cartilha_GLOBAL!D6761</f>
        <v>0</v>
      </c>
      <c r="E6761" s="167">
        <f>Cartilha_GLOBAL!$E6761</f>
        <v>0</v>
      </c>
      <c r="F6761" s="168">
        <f>Cartilha_GLOBAL!$F6761</f>
        <v>0</v>
      </c>
      <c r="G6761" s="108"/>
      <c r="H6761" s="107">
        <f t="shared" si="417"/>
        <v>0</v>
      </c>
      <c r="I6761" s="184">
        <f t="shared" si="418"/>
        <v>0</v>
      </c>
      <c r="J6761" s="142"/>
      <c r="K6761" s="146"/>
      <c r="L6761" s="7" t="str">
        <f t="shared" si="419"/>
        <v/>
      </c>
      <c r="M6761" s="7" t="str">
        <f t="shared" si="420"/>
        <v/>
      </c>
      <c r="N6761" s="7" t="str">
        <f>Cartilha_GLOBAL!N6761</f>
        <v/>
      </c>
      <c r="O6761" s="144"/>
      <c r="Q6761" s="151"/>
      <c r="R6761" s="152">
        <v>0</v>
      </c>
      <c r="T6761" s="153">
        <f>IF(Cartilha_GLOBAL!R6761=0,0,IF(Cartilha_GLOBAL!R6761&gt;0,"c","b"))</f>
        <v>0</v>
      </c>
    </row>
    <row r="6762" ht="12.75" hidden="1" spans="1:20">
      <c r="A6762" s="163">
        <f>Cartilha_GLOBAL!A6762</f>
        <v>0</v>
      </c>
      <c r="B6762" s="223">
        <f>Cartilha_GLOBAL!B6762</f>
        <v>0</v>
      </c>
      <c r="C6762" s="165">
        <f>Cartilha_GLOBAL!C6762</f>
        <v>0</v>
      </c>
      <c r="D6762" s="166">
        <f>Cartilha_GLOBAL!D6762</f>
        <v>0</v>
      </c>
      <c r="E6762" s="167">
        <f>Cartilha_GLOBAL!$E6762</f>
        <v>0</v>
      </c>
      <c r="F6762" s="168">
        <f>Cartilha_GLOBAL!$F6762</f>
        <v>0</v>
      </c>
      <c r="G6762" s="108"/>
      <c r="H6762" s="107">
        <f t="shared" si="417"/>
        <v>0</v>
      </c>
      <c r="I6762" s="184">
        <f t="shared" si="418"/>
        <v>0</v>
      </c>
      <c r="J6762" s="142"/>
      <c r="K6762" s="146"/>
      <c r="L6762" s="7" t="str">
        <f t="shared" si="419"/>
        <v/>
      </c>
      <c r="M6762" s="7" t="str">
        <f t="shared" si="420"/>
        <v/>
      </c>
      <c r="N6762" s="7" t="str">
        <f>Cartilha_GLOBAL!N6762</f>
        <v/>
      </c>
      <c r="O6762" s="144"/>
      <c r="Q6762" s="151"/>
      <c r="R6762" s="152">
        <v>0</v>
      </c>
      <c r="T6762" s="153">
        <f>IF(Cartilha_GLOBAL!R6762=0,0,IF(Cartilha_GLOBAL!R6762&gt;0,"c","b"))</f>
        <v>0</v>
      </c>
    </row>
    <row r="6763" ht="12.75" hidden="1" spans="1:20">
      <c r="A6763" s="163">
        <f>Cartilha_GLOBAL!A6763</f>
        <v>0</v>
      </c>
      <c r="B6763" s="223">
        <f>Cartilha_GLOBAL!B6763</f>
        <v>0</v>
      </c>
      <c r="C6763" s="165">
        <f>Cartilha_GLOBAL!C6763</f>
        <v>0</v>
      </c>
      <c r="D6763" s="166">
        <f>Cartilha_GLOBAL!D6763</f>
        <v>0</v>
      </c>
      <c r="E6763" s="167">
        <f>Cartilha_GLOBAL!$E6763</f>
        <v>0</v>
      </c>
      <c r="F6763" s="168">
        <f>Cartilha_GLOBAL!$F6763</f>
        <v>0</v>
      </c>
      <c r="G6763" s="108"/>
      <c r="H6763" s="107">
        <f t="shared" si="417"/>
        <v>0</v>
      </c>
      <c r="I6763" s="184">
        <f t="shared" si="418"/>
        <v>0</v>
      </c>
      <c r="J6763" s="142"/>
      <c r="K6763" s="146"/>
      <c r="L6763" s="7" t="str">
        <f t="shared" si="419"/>
        <v/>
      </c>
      <c r="M6763" s="7" t="str">
        <f t="shared" si="420"/>
        <v/>
      </c>
      <c r="N6763" s="7" t="str">
        <f>Cartilha_GLOBAL!N6763</f>
        <v/>
      </c>
      <c r="O6763" s="144"/>
      <c r="Q6763" s="151"/>
      <c r="R6763" s="152">
        <v>0</v>
      </c>
      <c r="T6763" s="153">
        <f>IF(Cartilha_GLOBAL!R6763=0,0,IF(Cartilha_GLOBAL!R6763&gt;0,"c","b"))</f>
        <v>0</v>
      </c>
    </row>
    <row r="6764" ht="12.75" hidden="1" spans="1:20">
      <c r="A6764" s="163">
        <f>Cartilha_GLOBAL!A6764</f>
        <v>0</v>
      </c>
      <c r="B6764" s="223">
        <f>Cartilha_GLOBAL!B6764</f>
        <v>0</v>
      </c>
      <c r="C6764" s="165">
        <f>Cartilha_GLOBAL!C6764</f>
        <v>0</v>
      </c>
      <c r="D6764" s="166">
        <f>Cartilha_GLOBAL!D6764</f>
        <v>0</v>
      </c>
      <c r="E6764" s="167">
        <f>Cartilha_GLOBAL!$E6764</f>
        <v>0</v>
      </c>
      <c r="F6764" s="168">
        <f>Cartilha_GLOBAL!$F6764</f>
        <v>0</v>
      </c>
      <c r="G6764" s="108"/>
      <c r="H6764" s="107">
        <f t="shared" si="417"/>
        <v>0</v>
      </c>
      <c r="I6764" s="184">
        <f t="shared" si="418"/>
        <v>0</v>
      </c>
      <c r="J6764" s="142"/>
      <c r="K6764" s="146"/>
      <c r="L6764" s="7" t="str">
        <f t="shared" si="419"/>
        <v/>
      </c>
      <c r="M6764" s="7" t="str">
        <f t="shared" si="420"/>
        <v/>
      </c>
      <c r="N6764" s="7" t="str">
        <f>Cartilha_GLOBAL!N6764</f>
        <v/>
      </c>
      <c r="O6764" s="144"/>
      <c r="Q6764" s="151"/>
      <c r="R6764" s="152">
        <v>0</v>
      </c>
      <c r="T6764" s="153">
        <f>IF(Cartilha_GLOBAL!R6764=0,0,IF(Cartilha_GLOBAL!R6764&gt;0,"c","b"))</f>
        <v>0</v>
      </c>
    </row>
    <row r="6765" ht="12.75" hidden="1" spans="1:20">
      <c r="A6765" s="163">
        <f>Cartilha_GLOBAL!A6765</f>
        <v>0</v>
      </c>
      <c r="B6765" s="223">
        <f>Cartilha_GLOBAL!B6765</f>
        <v>0</v>
      </c>
      <c r="C6765" s="165">
        <f>Cartilha_GLOBAL!C6765</f>
        <v>0</v>
      </c>
      <c r="D6765" s="166">
        <f>Cartilha_GLOBAL!D6765</f>
        <v>0</v>
      </c>
      <c r="E6765" s="167">
        <f>Cartilha_GLOBAL!$E6765</f>
        <v>0</v>
      </c>
      <c r="F6765" s="168">
        <f>Cartilha_GLOBAL!$F6765</f>
        <v>0</v>
      </c>
      <c r="G6765" s="108"/>
      <c r="H6765" s="107">
        <f t="shared" si="417"/>
        <v>0</v>
      </c>
      <c r="I6765" s="184">
        <f t="shared" si="418"/>
        <v>0</v>
      </c>
      <c r="J6765" s="142"/>
      <c r="K6765" s="146"/>
      <c r="L6765" s="7" t="str">
        <f t="shared" si="419"/>
        <v/>
      </c>
      <c r="M6765" s="7" t="str">
        <f t="shared" si="420"/>
        <v/>
      </c>
      <c r="N6765" s="7" t="str">
        <f>Cartilha_GLOBAL!N6765</f>
        <v/>
      </c>
      <c r="O6765" s="144"/>
      <c r="Q6765" s="151"/>
      <c r="R6765" s="152">
        <v>0</v>
      </c>
      <c r="T6765" s="153">
        <f>IF(Cartilha_GLOBAL!R6765=0,0,IF(Cartilha_GLOBAL!R6765&gt;0,"c","b"))</f>
        <v>0</v>
      </c>
    </row>
    <row r="6766" ht="12.75" hidden="1" spans="1:20">
      <c r="A6766" s="163">
        <f>Cartilha_GLOBAL!A6766</f>
        <v>0</v>
      </c>
      <c r="B6766" s="223">
        <f>Cartilha_GLOBAL!B6766</f>
        <v>0</v>
      </c>
      <c r="C6766" s="165">
        <f>Cartilha_GLOBAL!C6766</f>
        <v>0</v>
      </c>
      <c r="D6766" s="166">
        <f>Cartilha_GLOBAL!D6766</f>
        <v>0</v>
      </c>
      <c r="E6766" s="167">
        <f>Cartilha_GLOBAL!$E6766</f>
        <v>0</v>
      </c>
      <c r="F6766" s="168">
        <f>Cartilha_GLOBAL!$F6766</f>
        <v>0</v>
      </c>
      <c r="G6766" s="108"/>
      <c r="H6766" s="107">
        <f t="shared" ref="H6766:H6829" si="421">IF(G6766=0,0,F6766)</f>
        <v>0</v>
      </c>
      <c r="I6766" s="184">
        <f t="shared" ref="I6766:I6829" si="422">IF(ISBLANK(G6766),0,IF(R6766=0,ROUND(G6766*H6766,2),IF(R6766="b",ROUNDDOWN(G6766*H6766,2),ROUNDUP(G6766*H6766,2))))</f>
        <v>0</v>
      </c>
      <c r="J6766" s="142"/>
      <c r="K6766" s="146"/>
      <c r="L6766" s="7" t="str">
        <f t="shared" ref="L6766:L6829" si="423">IF(K6766="X","x",IF(K6766="xx","x",IF(I6766&gt;0,"x","")))</f>
        <v/>
      </c>
      <c r="M6766" s="7" t="str">
        <f t="shared" ref="M6766:M6829" si="424">IF(K6766="X","x",IF(K6766="xx","x",IF(I6766&gt;0,"x","")))</f>
        <v/>
      </c>
      <c r="N6766" s="7" t="str">
        <f>Cartilha_GLOBAL!N6766</f>
        <v/>
      </c>
      <c r="O6766" s="144"/>
      <c r="Q6766" s="151"/>
      <c r="R6766" s="152">
        <v>0</v>
      </c>
      <c r="T6766" s="153">
        <f>IF(Cartilha_GLOBAL!R6766=0,0,IF(Cartilha_GLOBAL!R6766&gt;0,"c","b"))</f>
        <v>0</v>
      </c>
    </row>
    <row r="6767" ht="12.75" hidden="1" spans="1:20">
      <c r="A6767" s="163">
        <f>Cartilha_GLOBAL!A6767</f>
        <v>0</v>
      </c>
      <c r="B6767" s="223">
        <f>Cartilha_GLOBAL!B6767</f>
        <v>0</v>
      </c>
      <c r="C6767" s="165">
        <f>Cartilha_GLOBAL!C6767</f>
        <v>0</v>
      </c>
      <c r="D6767" s="166">
        <f>Cartilha_GLOBAL!D6767</f>
        <v>0</v>
      </c>
      <c r="E6767" s="167">
        <f>Cartilha_GLOBAL!$E6767</f>
        <v>0</v>
      </c>
      <c r="F6767" s="168">
        <f>Cartilha_GLOBAL!$F6767</f>
        <v>0</v>
      </c>
      <c r="G6767" s="108"/>
      <c r="H6767" s="107">
        <f t="shared" si="421"/>
        <v>0</v>
      </c>
      <c r="I6767" s="184">
        <f t="shared" si="422"/>
        <v>0</v>
      </c>
      <c r="J6767" s="142"/>
      <c r="K6767" s="146"/>
      <c r="L6767" s="7" t="str">
        <f t="shared" si="423"/>
        <v/>
      </c>
      <c r="M6767" s="7" t="str">
        <f t="shared" si="424"/>
        <v/>
      </c>
      <c r="N6767" s="7" t="str">
        <f>Cartilha_GLOBAL!N6767</f>
        <v/>
      </c>
      <c r="O6767" s="144"/>
      <c r="Q6767" s="151"/>
      <c r="R6767" s="152">
        <v>0</v>
      </c>
      <c r="T6767" s="153">
        <f>IF(Cartilha_GLOBAL!R6767=0,0,IF(Cartilha_GLOBAL!R6767&gt;0,"c","b"))</f>
        <v>0</v>
      </c>
    </row>
    <row r="6768" ht="12.75" hidden="1" spans="1:20">
      <c r="A6768" s="163">
        <f>Cartilha_GLOBAL!A6768</f>
        <v>0</v>
      </c>
      <c r="B6768" s="223">
        <f>Cartilha_GLOBAL!B6768</f>
        <v>0</v>
      </c>
      <c r="C6768" s="165">
        <f>Cartilha_GLOBAL!C6768</f>
        <v>0</v>
      </c>
      <c r="D6768" s="166">
        <f>Cartilha_GLOBAL!D6768</f>
        <v>0</v>
      </c>
      <c r="E6768" s="167">
        <f>Cartilha_GLOBAL!$E6768</f>
        <v>0</v>
      </c>
      <c r="F6768" s="168">
        <f>Cartilha_GLOBAL!$F6768</f>
        <v>0</v>
      </c>
      <c r="G6768" s="108"/>
      <c r="H6768" s="107">
        <f t="shared" si="421"/>
        <v>0</v>
      </c>
      <c r="I6768" s="184">
        <f t="shared" si="422"/>
        <v>0</v>
      </c>
      <c r="J6768" s="142"/>
      <c r="K6768" s="146"/>
      <c r="L6768" s="7" t="str">
        <f t="shared" si="423"/>
        <v/>
      </c>
      <c r="M6768" s="7" t="str">
        <f t="shared" si="424"/>
        <v/>
      </c>
      <c r="N6768" s="7" t="str">
        <f>Cartilha_GLOBAL!N6768</f>
        <v/>
      </c>
      <c r="O6768" s="144"/>
      <c r="Q6768" s="151"/>
      <c r="R6768" s="152">
        <v>0</v>
      </c>
      <c r="T6768" s="153">
        <f>IF(Cartilha_GLOBAL!R6768=0,0,IF(Cartilha_GLOBAL!R6768&gt;0,"c","b"))</f>
        <v>0</v>
      </c>
    </row>
    <row r="6769" ht="12.75" hidden="1" spans="1:20">
      <c r="A6769" s="163">
        <f>Cartilha_GLOBAL!A6769</f>
        <v>0</v>
      </c>
      <c r="B6769" s="223">
        <f>Cartilha_GLOBAL!B6769</f>
        <v>0</v>
      </c>
      <c r="C6769" s="165">
        <f>Cartilha_GLOBAL!C6769</f>
        <v>0</v>
      </c>
      <c r="D6769" s="166">
        <f>Cartilha_GLOBAL!D6769</f>
        <v>0</v>
      </c>
      <c r="E6769" s="167">
        <f>Cartilha_GLOBAL!$E6769</f>
        <v>0</v>
      </c>
      <c r="F6769" s="168">
        <f>Cartilha_GLOBAL!$F6769</f>
        <v>0</v>
      </c>
      <c r="G6769" s="108"/>
      <c r="H6769" s="107">
        <f t="shared" si="421"/>
        <v>0</v>
      </c>
      <c r="I6769" s="184">
        <f t="shared" si="422"/>
        <v>0</v>
      </c>
      <c r="J6769" s="142"/>
      <c r="K6769" s="146"/>
      <c r="L6769" s="7" t="str">
        <f t="shared" si="423"/>
        <v/>
      </c>
      <c r="M6769" s="7" t="str">
        <f t="shared" si="424"/>
        <v/>
      </c>
      <c r="N6769" s="7" t="str">
        <f>Cartilha_GLOBAL!N6769</f>
        <v/>
      </c>
      <c r="O6769" s="144"/>
      <c r="Q6769" s="151"/>
      <c r="R6769" s="152">
        <v>0</v>
      </c>
      <c r="T6769" s="153">
        <f>IF(Cartilha_GLOBAL!R6769=0,0,IF(Cartilha_GLOBAL!R6769&gt;0,"c","b"))</f>
        <v>0</v>
      </c>
    </row>
    <row r="6770" ht="12.75" hidden="1" spans="1:20">
      <c r="A6770" s="163">
        <f>Cartilha_GLOBAL!A6770</f>
        <v>0</v>
      </c>
      <c r="B6770" s="223">
        <f>Cartilha_GLOBAL!B6770</f>
        <v>0</v>
      </c>
      <c r="C6770" s="165">
        <f>Cartilha_GLOBAL!C6770</f>
        <v>0</v>
      </c>
      <c r="D6770" s="166">
        <f>Cartilha_GLOBAL!D6770</f>
        <v>0</v>
      </c>
      <c r="E6770" s="167">
        <f>Cartilha_GLOBAL!$E6770</f>
        <v>0</v>
      </c>
      <c r="F6770" s="168">
        <f>Cartilha_GLOBAL!$F6770</f>
        <v>0</v>
      </c>
      <c r="G6770" s="108"/>
      <c r="H6770" s="107">
        <f t="shared" si="421"/>
        <v>0</v>
      </c>
      <c r="I6770" s="184">
        <f t="shared" si="422"/>
        <v>0</v>
      </c>
      <c r="J6770" s="142"/>
      <c r="K6770" s="146"/>
      <c r="L6770" s="7" t="str">
        <f t="shared" si="423"/>
        <v/>
      </c>
      <c r="M6770" s="7" t="str">
        <f t="shared" si="424"/>
        <v/>
      </c>
      <c r="N6770" s="7" t="str">
        <f>Cartilha_GLOBAL!N6770</f>
        <v/>
      </c>
      <c r="O6770" s="144"/>
      <c r="Q6770" s="151"/>
      <c r="R6770" s="152">
        <v>0</v>
      </c>
      <c r="T6770" s="153">
        <f>IF(Cartilha_GLOBAL!R6770=0,0,IF(Cartilha_GLOBAL!R6770&gt;0,"c","b"))</f>
        <v>0</v>
      </c>
    </row>
    <row r="6771" ht="12.75" hidden="1" spans="1:20">
      <c r="A6771" s="163">
        <f>Cartilha_GLOBAL!A6771</f>
        <v>0</v>
      </c>
      <c r="B6771" s="223">
        <f>Cartilha_GLOBAL!B6771</f>
        <v>0</v>
      </c>
      <c r="C6771" s="165">
        <f>Cartilha_GLOBAL!C6771</f>
        <v>0</v>
      </c>
      <c r="D6771" s="166">
        <f>Cartilha_GLOBAL!D6771</f>
        <v>0</v>
      </c>
      <c r="E6771" s="167">
        <f>Cartilha_GLOBAL!$E6771</f>
        <v>0</v>
      </c>
      <c r="F6771" s="168">
        <f>Cartilha_GLOBAL!$F6771</f>
        <v>0</v>
      </c>
      <c r="G6771" s="108"/>
      <c r="H6771" s="107">
        <f t="shared" si="421"/>
        <v>0</v>
      </c>
      <c r="I6771" s="184">
        <f t="shared" si="422"/>
        <v>0</v>
      </c>
      <c r="J6771" s="142"/>
      <c r="K6771" s="146"/>
      <c r="L6771" s="7" t="str">
        <f t="shared" si="423"/>
        <v/>
      </c>
      <c r="M6771" s="7" t="str">
        <f t="shared" si="424"/>
        <v/>
      </c>
      <c r="N6771" s="7" t="str">
        <f>Cartilha_GLOBAL!N6771</f>
        <v/>
      </c>
      <c r="O6771" s="144"/>
      <c r="Q6771" s="151"/>
      <c r="R6771" s="152">
        <v>0</v>
      </c>
      <c r="T6771" s="153">
        <f>IF(Cartilha_GLOBAL!R6771=0,0,IF(Cartilha_GLOBAL!R6771&gt;0,"c","b"))</f>
        <v>0</v>
      </c>
    </row>
    <row r="6772" ht="12.75" hidden="1" spans="1:20">
      <c r="A6772" s="163">
        <f>Cartilha_GLOBAL!A6772</f>
        <v>0</v>
      </c>
      <c r="B6772" s="223">
        <f>Cartilha_GLOBAL!B6772</f>
        <v>0</v>
      </c>
      <c r="C6772" s="165">
        <f>Cartilha_GLOBAL!C6772</f>
        <v>0</v>
      </c>
      <c r="D6772" s="166">
        <f>Cartilha_GLOBAL!D6772</f>
        <v>0</v>
      </c>
      <c r="E6772" s="167">
        <f>Cartilha_GLOBAL!$E6772</f>
        <v>0</v>
      </c>
      <c r="F6772" s="168">
        <f>Cartilha_GLOBAL!$F6772</f>
        <v>0</v>
      </c>
      <c r="G6772" s="108"/>
      <c r="H6772" s="107">
        <f t="shared" si="421"/>
        <v>0</v>
      </c>
      <c r="I6772" s="184">
        <f t="shared" si="422"/>
        <v>0</v>
      </c>
      <c r="J6772" s="142"/>
      <c r="K6772" s="146"/>
      <c r="L6772" s="7" t="str">
        <f t="shared" si="423"/>
        <v/>
      </c>
      <c r="M6772" s="7" t="str">
        <f t="shared" si="424"/>
        <v/>
      </c>
      <c r="N6772" s="7" t="str">
        <f>Cartilha_GLOBAL!N6772</f>
        <v/>
      </c>
      <c r="O6772" s="144"/>
      <c r="Q6772" s="151"/>
      <c r="R6772" s="152">
        <v>0</v>
      </c>
      <c r="T6772" s="153">
        <f>IF(Cartilha_GLOBAL!R6772=0,0,IF(Cartilha_GLOBAL!R6772&gt;0,"c","b"))</f>
        <v>0</v>
      </c>
    </row>
    <row r="6773" ht="12.75" hidden="1" spans="1:20">
      <c r="A6773" s="163">
        <f>Cartilha_GLOBAL!A6773</f>
        <v>0</v>
      </c>
      <c r="B6773" s="223">
        <f>Cartilha_GLOBAL!B6773</f>
        <v>0</v>
      </c>
      <c r="C6773" s="165">
        <f>Cartilha_GLOBAL!C6773</f>
        <v>0</v>
      </c>
      <c r="D6773" s="166">
        <f>Cartilha_GLOBAL!D6773</f>
        <v>0</v>
      </c>
      <c r="E6773" s="167">
        <f>Cartilha_GLOBAL!$E6773</f>
        <v>0</v>
      </c>
      <c r="F6773" s="168">
        <f>Cartilha_GLOBAL!$F6773</f>
        <v>0</v>
      </c>
      <c r="G6773" s="108"/>
      <c r="H6773" s="107">
        <f t="shared" si="421"/>
        <v>0</v>
      </c>
      <c r="I6773" s="184">
        <f t="shared" si="422"/>
        <v>0</v>
      </c>
      <c r="J6773" s="142"/>
      <c r="K6773" s="146"/>
      <c r="L6773" s="7" t="str">
        <f t="shared" si="423"/>
        <v/>
      </c>
      <c r="M6773" s="7" t="str">
        <f t="shared" si="424"/>
        <v/>
      </c>
      <c r="N6773" s="7" t="str">
        <f>Cartilha_GLOBAL!N6773</f>
        <v/>
      </c>
      <c r="O6773" s="144"/>
      <c r="Q6773" s="151"/>
      <c r="R6773" s="152">
        <v>0</v>
      </c>
      <c r="T6773" s="153">
        <f>IF(Cartilha_GLOBAL!R6773=0,0,IF(Cartilha_GLOBAL!R6773&gt;0,"c","b"))</f>
        <v>0</v>
      </c>
    </row>
    <row r="6774" ht="12.75" hidden="1" spans="1:20">
      <c r="A6774" s="163">
        <f>Cartilha_GLOBAL!A6774</f>
        <v>0</v>
      </c>
      <c r="B6774" s="223">
        <f>Cartilha_GLOBAL!B6774</f>
        <v>0</v>
      </c>
      <c r="C6774" s="165">
        <f>Cartilha_GLOBAL!C6774</f>
        <v>0</v>
      </c>
      <c r="D6774" s="166">
        <f>Cartilha_GLOBAL!D6774</f>
        <v>0</v>
      </c>
      <c r="E6774" s="167">
        <f>Cartilha_GLOBAL!$E6774</f>
        <v>0</v>
      </c>
      <c r="F6774" s="168">
        <f>Cartilha_GLOBAL!$F6774</f>
        <v>0</v>
      </c>
      <c r="G6774" s="108"/>
      <c r="H6774" s="107">
        <f t="shared" si="421"/>
        <v>0</v>
      </c>
      <c r="I6774" s="184">
        <f t="shared" si="422"/>
        <v>0</v>
      </c>
      <c r="J6774" s="142"/>
      <c r="K6774" s="146"/>
      <c r="L6774" s="7" t="str">
        <f t="shared" si="423"/>
        <v/>
      </c>
      <c r="M6774" s="7" t="str">
        <f t="shared" si="424"/>
        <v/>
      </c>
      <c r="N6774" s="7" t="str">
        <f>Cartilha_GLOBAL!N6774</f>
        <v/>
      </c>
      <c r="O6774" s="144"/>
      <c r="Q6774" s="151"/>
      <c r="R6774" s="152">
        <v>0</v>
      </c>
      <c r="T6774" s="153">
        <f>IF(Cartilha_GLOBAL!R6774=0,0,IF(Cartilha_GLOBAL!R6774&gt;0,"c","b"))</f>
        <v>0</v>
      </c>
    </row>
    <row r="6775" ht="12.75" hidden="1" spans="1:20">
      <c r="A6775" s="163">
        <f>Cartilha_GLOBAL!A6775</f>
        <v>0</v>
      </c>
      <c r="B6775" s="223">
        <f>Cartilha_GLOBAL!B6775</f>
        <v>0</v>
      </c>
      <c r="C6775" s="165">
        <f>Cartilha_GLOBAL!C6775</f>
        <v>0</v>
      </c>
      <c r="D6775" s="166">
        <f>Cartilha_GLOBAL!D6775</f>
        <v>0</v>
      </c>
      <c r="E6775" s="167">
        <f>Cartilha_GLOBAL!$E6775</f>
        <v>0</v>
      </c>
      <c r="F6775" s="168">
        <f>Cartilha_GLOBAL!$F6775</f>
        <v>0</v>
      </c>
      <c r="G6775" s="108"/>
      <c r="H6775" s="107">
        <f t="shared" si="421"/>
        <v>0</v>
      </c>
      <c r="I6775" s="184">
        <f t="shared" si="422"/>
        <v>0</v>
      </c>
      <c r="J6775" s="142"/>
      <c r="K6775" s="146"/>
      <c r="L6775" s="7" t="str">
        <f t="shared" si="423"/>
        <v/>
      </c>
      <c r="M6775" s="7" t="str">
        <f t="shared" si="424"/>
        <v/>
      </c>
      <c r="N6775" s="7" t="str">
        <f>Cartilha_GLOBAL!N6775</f>
        <v/>
      </c>
      <c r="O6775" s="144"/>
      <c r="Q6775" s="151"/>
      <c r="R6775" s="152">
        <v>0</v>
      </c>
      <c r="T6775" s="153">
        <f>IF(Cartilha_GLOBAL!R6775=0,0,IF(Cartilha_GLOBAL!R6775&gt;0,"c","b"))</f>
        <v>0</v>
      </c>
    </row>
    <row r="6776" ht="12.75" hidden="1" spans="1:20">
      <c r="A6776" s="163">
        <f>Cartilha_GLOBAL!A6776</f>
        <v>0</v>
      </c>
      <c r="B6776" s="223">
        <f>Cartilha_GLOBAL!B6776</f>
        <v>0</v>
      </c>
      <c r="C6776" s="165">
        <f>Cartilha_GLOBAL!C6776</f>
        <v>0</v>
      </c>
      <c r="D6776" s="166">
        <f>Cartilha_GLOBAL!D6776</f>
        <v>0</v>
      </c>
      <c r="E6776" s="167">
        <f>Cartilha_GLOBAL!$E6776</f>
        <v>0</v>
      </c>
      <c r="F6776" s="168">
        <f>Cartilha_GLOBAL!$F6776</f>
        <v>0</v>
      </c>
      <c r="G6776" s="108"/>
      <c r="H6776" s="107">
        <f t="shared" si="421"/>
        <v>0</v>
      </c>
      <c r="I6776" s="184">
        <f t="shared" si="422"/>
        <v>0</v>
      </c>
      <c r="J6776" s="142"/>
      <c r="K6776" s="146"/>
      <c r="L6776" s="7" t="str">
        <f t="shared" si="423"/>
        <v/>
      </c>
      <c r="M6776" s="7" t="str">
        <f t="shared" si="424"/>
        <v/>
      </c>
      <c r="N6776" s="7" t="str">
        <f>Cartilha_GLOBAL!N6776</f>
        <v/>
      </c>
      <c r="O6776" s="144"/>
      <c r="Q6776" s="151"/>
      <c r="R6776" s="152">
        <v>0</v>
      </c>
      <c r="T6776" s="153">
        <f>IF(Cartilha_GLOBAL!R6776=0,0,IF(Cartilha_GLOBAL!R6776&gt;0,"c","b"))</f>
        <v>0</v>
      </c>
    </row>
    <row r="6777" ht="12.75" hidden="1" spans="1:20">
      <c r="A6777" s="163">
        <f>Cartilha_GLOBAL!A6777</f>
        <v>0</v>
      </c>
      <c r="B6777" s="223">
        <f>Cartilha_GLOBAL!B6777</f>
        <v>0</v>
      </c>
      <c r="C6777" s="165">
        <f>Cartilha_GLOBAL!C6777</f>
        <v>0</v>
      </c>
      <c r="D6777" s="166">
        <f>Cartilha_GLOBAL!D6777</f>
        <v>0</v>
      </c>
      <c r="E6777" s="167">
        <f>Cartilha_GLOBAL!$E6777</f>
        <v>0</v>
      </c>
      <c r="F6777" s="168">
        <f>Cartilha_GLOBAL!$F6777</f>
        <v>0</v>
      </c>
      <c r="G6777" s="108"/>
      <c r="H6777" s="107">
        <f t="shared" si="421"/>
        <v>0</v>
      </c>
      <c r="I6777" s="184">
        <f t="shared" si="422"/>
        <v>0</v>
      </c>
      <c r="J6777" s="142"/>
      <c r="K6777" s="146"/>
      <c r="L6777" s="7" t="str">
        <f t="shared" si="423"/>
        <v/>
      </c>
      <c r="M6777" s="7" t="str">
        <f t="shared" si="424"/>
        <v/>
      </c>
      <c r="N6777" s="7" t="str">
        <f>Cartilha_GLOBAL!N6777</f>
        <v/>
      </c>
      <c r="O6777" s="144"/>
      <c r="Q6777" s="151"/>
      <c r="R6777" s="152">
        <v>0</v>
      </c>
      <c r="T6777" s="153">
        <f>IF(Cartilha_GLOBAL!R6777=0,0,IF(Cartilha_GLOBAL!R6777&gt;0,"c","b"))</f>
        <v>0</v>
      </c>
    </row>
    <row r="6778" ht="12.75" hidden="1" spans="1:20">
      <c r="A6778" s="163">
        <f>Cartilha_GLOBAL!A6778</f>
        <v>0</v>
      </c>
      <c r="B6778" s="223">
        <f>Cartilha_GLOBAL!B6778</f>
        <v>0</v>
      </c>
      <c r="C6778" s="165">
        <f>Cartilha_GLOBAL!C6778</f>
        <v>0</v>
      </c>
      <c r="D6778" s="166">
        <f>Cartilha_GLOBAL!D6778</f>
        <v>0</v>
      </c>
      <c r="E6778" s="167">
        <f>Cartilha_GLOBAL!$E6778</f>
        <v>0</v>
      </c>
      <c r="F6778" s="168">
        <f>Cartilha_GLOBAL!$F6778</f>
        <v>0</v>
      </c>
      <c r="G6778" s="108"/>
      <c r="H6778" s="107">
        <f t="shared" si="421"/>
        <v>0</v>
      </c>
      <c r="I6778" s="184">
        <f t="shared" si="422"/>
        <v>0</v>
      </c>
      <c r="J6778" s="142"/>
      <c r="K6778" s="146"/>
      <c r="L6778" s="7" t="str">
        <f t="shared" si="423"/>
        <v/>
      </c>
      <c r="M6778" s="7" t="str">
        <f t="shared" si="424"/>
        <v/>
      </c>
      <c r="N6778" s="7" t="str">
        <f>Cartilha_GLOBAL!N6778</f>
        <v/>
      </c>
      <c r="O6778" s="144"/>
      <c r="Q6778" s="151"/>
      <c r="R6778" s="152">
        <v>0</v>
      </c>
      <c r="T6778" s="153">
        <f>IF(Cartilha_GLOBAL!R6778=0,0,IF(Cartilha_GLOBAL!R6778&gt;0,"c","b"))</f>
        <v>0</v>
      </c>
    </row>
    <row r="6779" ht="12.75" hidden="1" spans="1:20">
      <c r="A6779" s="163">
        <f>Cartilha_GLOBAL!A6779</f>
        <v>0</v>
      </c>
      <c r="B6779" s="223">
        <f>Cartilha_GLOBAL!B6779</f>
        <v>0</v>
      </c>
      <c r="C6779" s="165">
        <f>Cartilha_GLOBAL!C6779</f>
        <v>0</v>
      </c>
      <c r="D6779" s="166">
        <f>Cartilha_GLOBAL!D6779</f>
        <v>0</v>
      </c>
      <c r="E6779" s="167">
        <f>Cartilha_GLOBAL!$E6779</f>
        <v>0</v>
      </c>
      <c r="F6779" s="168">
        <f>Cartilha_GLOBAL!$F6779</f>
        <v>0</v>
      </c>
      <c r="G6779" s="108"/>
      <c r="H6779" s="107">
        <f t="shared" si="421"/>
        <v>0</v>
      </c>
      <c r="I6779" s="184">
        <f t="shared" si="422"/>
        <v>0</v>
      </c>
      <c r="J6779" s="142"/>
      <c r="K6779" s="146"/>
      <c r="L6779" s="7" t="str">
        <f t="shared" si="423"/>
        <v/>
      </c>
      <c r="M6779" s="7" t="str">
        <f t="shared" si="424"/>
        <v/>
      </c>
      <c r="N6779" s="7" t="str">
        <f>Cartilha_GLOBAL!N6779</f>
        <v/>
      </c>
      <c r="O6779" s="144"/>
      <c r="Q6779" s="151"/>
      <c r="R6779" s="152">
        <v>0</v>
      </c>
      <c r="T6779" s="153">
        <f>IF(Cartilha_GLOBAL!R6779=0,0,IF(Cartilha_GLOBAL!R6779&gt;0,"c","b"))</f>
        <v>0</v>
      </c>
    </row>
    <row r="6780" ht="12.75" hidden="1" spans="1:20">
      <c r="A6780" s="163">
        <f>Cartilha_GLOBAL!A6780</f>
        <v>0</v>
      </c>
      <c r="B6780" s="223">
        <f>Cartilha_GLOBAL!B6780</f>
        <v>0</v>
      </c>
      <c r="C6780" s="165">
        <f>Cartilha_GLOBAL!C6780</f>
        <v>0</v>
      </c>
      <c r="D6780" s="166">
        <f>Cartilha_GLOBAL!D6780</f>
        <v>0</v>
      </c>
      <c r="E6780" s="167">
        <f>Cartilha_GLOBAL!$E6780</f>
        <v>0</v>
      </c>
      <c r="F6780" s="168">
        <f>Cartilha_GLOBAL!$F6780</f>
        <v>0</v>
      </c>
      <c r="G6780" s="108"/>
      <c r="H6780" s="107">
        <f t="shared" si="421"/>
        <v>0</v>
      </c>
      <c r="I6780" s="184">
        <f t="shared" si="422"/>
        <v>0</v>
      </c>
      <c r="J6780" s="142"/>
      <c r="K6780" s="146"/>
      <c r="L6780" s="7" t="str">
        <f t="shared" si="423"/>
        <v/>
      </c>
      <c r="M6780" s="7" t="str">
        <f t="shared" si="424"/>
        <v/>
      </c>
      <c r="N6780" s="7" t="str">
        <f>Cartilha_GLOBAL!N6780</f>
        <v/>
      </c>
      <c r="O6780" s="144"/>
      <c r="Q6780" s="151"/>
      <c r="R6780" s="152">
        <v>0</v>
      </c>
      <c r="T6780" s="153">
        <f>IF(Cartilha_GLOBAL!R6780=0,0,IF(Cartilha_GLOBAL!R6780&gt;0,"c","b"))</f>
        <v>0</v>
      </c>
    </row>
    <row r="6781" ht="12.75" hidden="1" spans="1:20">
      <c r="A6781" s="163">
        <f>Cartilha_GLOBAL!A6781</f>
        <v>0</v>
      </c>
      <c r="B6781" s="223">
        <f>Cartilha_GLOBAL!B6781</f>
        <v>0</v>
      </c>
      <c r="C6781" s="165">
        <f>Cartilha_GLOBAL!C6781</f>
        <v>0</v>
      </c>
      <c r="D6781" s="166">
        <f>Cartilha_GLOBAL!D6781</f>
        <v>0</v>
      </c>
      <c r="E6781" s="167">
        <f>Cartilha_GLOBAL!$E6781</f>
        <v>0</v>
      </c>
      <c r="F6781" s="168">
        <f>Cartilha_GLOBAL!$F6781</f>
        <v>0</v>
      </c>
      <c r="G6781" s="108"/>
      <c r="H6781" s="107">
        <f t="shared" si="421"/>
        <v>0</v>
      </c>
      <c r="I6781" s="184">
        <f t="shared" si="422"/>
        <v>0</v>
      </c>
      <c r="J6781" s="142"/>
      <c r="K6781" s="146"/>
      <c r="L6781" s="7" t="str">
        <f t="shared" si="423"/>
        <v/>
      </c>
      <c r="M6781" s="7" t="str">
        <f t="shared" si="424"/>
        <v/>
      </c>
      <c r="N6781" s="7" t="str">
        <f>Cartilha_GLOBAL!N6781</f>
        <v/>
      </c>
      <c r="O6781" s="144"/>
      <c r="Q6781" s="151"/>
      <c r="R6781" s="152">
        <v>0</v>
      </c>
      <c r="T6781" s="153">
        <f>IF(Cartilha_GLOBAL!R6781=0,0,IF(Cartilha_GLOBAL!R6781&gt;0,"c","b"))</f>
        <v>0</v>
      </c>
    </row>
    <row r="6782" ht="12.75" hidden="1" spans="1:20">
      <c r="A6782" s="163">
        <f>Cartilha_GLOBAL!A6782</f>
        <v>0</v>
      </c>
      <c r="B6782" s="223">
        <f>Cartilha_GLOBAL!B6782</f>
        <v>0</v>
      </c>
      <c r="C6782" s="165">
        <f>Cartilha_GLOBAL!C6782</f>
        <v>0</v>
      </c>
      <c r="D6782" s="166">
        <f>Cartilha_GLOBAL!D6782</f>
        <v>0</v>
      </c>
      <c r="E6782" s="167">
        <f>Cartilha_GLOBAL!$E6782</f>
        <v>0</v>
      </c>
      <c r="F6782" s="168">
        <f>Cartilha_GLOBAL!$F6782</f>
        <v>0</v>
      </c>
      <c r="G6782" s="108"/>
      <c r="H6782" s="107">
        <f t="shared" si="421"/>
        <v>0</v>
      </c>
      <c r="I6782" s="184">
        <f t="shared" si="422"/>
        <v>0</v>
      </c>
      <c r="J6782" s="142"/>
      <c r="K6782" s="146"/>
      <c r="L6782" s="7" t="str">
        <f t="shared" si="423"/>
        <v/>
      </c>
      <c r="M6782" s="7" t="str">
        <f t="shared" si="424"/>
        <v/>
      </c>
      <c r="N6782" s="7" t="str">
        <f>Cartilha_GLOBAL!N6782</f>
        <v/>
      </c>
      <c r="O6782" s="144"/>
      <c r="Q6782" s="151"/>
      <c r="R6782" s="152">
        <v>0</v>
      </c>
      <c r="T6782" s="153">
        <f>IF(Cartilha_GLOBAL!R6782=0,0,IF(Cartilha_GLOBAL!R6782&gt;0,"c","b"))</f>
        <v>0</v>
      </c>
    </row>
    <row r="6783" ht="12.75" hidden="1" spans="1:20">
      <c r="A6783" s="163">
        <f>Cartilha_GLOBAL!A6783</f>
        <v>0</v>
      </c>
      <c r="B6783" s="223">
        <f>Cartilha_GLOBAL!B6783</f>
        <v>0</v>
      </c>
      <c r="C6783" s="165">
        <f>Cartilha_GLOBAL!C6783</f>
        <v>0</v>
      </c>
      <c r="D6783" s="166">
        <f>Cartilha_GLOBAL!D6783</f>
        <v>0</v>
      </c>
      <c r="E6783" s="167">
        <f>Cartilha_GLOBAL!$E6783</f>
        <v>0</v>
      </c>
      <c r="F6783" s="168">
        <f>Cartilha_GLOBAL!$F6783</f>
        <v>0</v>
      </c>
      <c r="G6783" s="108"/>
      <c r="H6783" s="107">
        <f t="shared" si="421"/>
        <v>0</v>
      </c>
      <c r="I6783" s="184">
        <f t="shared" si="422"/>
        <v>0</v>
      </c>
      <c r="J6783" s="142"/>
      <c r="K6783" s="146"/>
      <c r="L6783" s="7" t="str">
        <f t="shared" si="423"/>
        <v/>
      </c>
      <c r="M6783" s="7" t="str">
        <f t="shared" si="424"/>
        <v/>
      </c>
      <c r="N6783" s="7" t="str">
        <f>Cartilha_GLOBAL!N6783</f>
        <v/>
      </c>
      <c r="O6783" s="144"/>
      <c r="Q6783" s="151"/>
      <c r="R6783" s="152">
        <v>0</v>
      </c>
      <c r="T6783" s="153">
        <f>IF(Cartilha_GLOBAL!R6783=0,0,IF(Cartilha_GLOBAL!R6783&gt;0,"c","b"))</f>
        <v>0</v>
      </c>
    </row>
    <row r="6784" ht="12.75" hidden="1" spans="1:20">
      <c r="A6784" s="163">
        <f>Cartilha_GLOBAL!A6784</f>
        <v>0</v>
      </c>
      <c r="B6784" s="223">
        <f>Cartilha_GLOBAL!B6784</f>
        <v>0</v>
      </c>
      <c r="C6784" s="165">
        <f>Cartilha_GLOBAL!C6784</f>
        <v>0</v>
      </c>
      <c r="D6784" s="166">
        <f>Cartilha_GLOBAL!D6784</f>
        <v>0</v>
      </c>
      <c r="E6784" s="167">
        <f>Cartilha_GLOBAL!$E6784</f>
        <v>0</v>
      </c>
      <c r="F6784" s="168">
        <f>Cartilha_GLOBAL!$F6784</f>
        <v>0</v>
      </c>
      <c r="G6784" s="108"/>
      <c r="H6784" s="107">
        <f t="shared" si="421"/>
        <v>0</v>
      </c>
      <c r="I6784" s="184">
        <f t="shared" si="422"/>
        <v>0</v>
      </c>
      <c r="J6784" s="142"/>
      <c r="K6784" s="146"/>
      <c r="L6784" s="7" t="str">
        <f t="shared" si="423"/>
        <v/>
      </c>
      <c r="M6784" s="7" t="str">
        <f t="shared" si="424"/>
        <v/>
      </c>
      <c r="N6784" s="7" t="str">
        <f>Cartilha_GLOBAL!N6784</f>
        <v/>
      </c>
      <c r="O6784" s="144"/>
      <c r="Q6784" s="151"/>
      <c r="R6784" s="152">
        <v>0</v>
      </c>
      <c r="T6784" s="153">
        <f>IF(Cartilha_GLOBAL!R6784=0,0,IF(Cartilha_GLOBAL!R6784&gt;0,"c","b"))</f>
        <v>0</v>
      </c>
    </row>
    <row r="6785" ht="12.75" hidden="1" spans="1:20">
      <c r="A6785" s="163">
        <f>Cartilha_GLOBAL!A6785</f>
        <v>0</v>
      </c>
      <c r="B6785" s="223">
        <f>Cartilha_GLOBAL!B6785</f>
        <v>0</v>
      </c>
      <c r="C6785" s="165">
        <f>Cartilha_GLOBAL!C6785</f>
        <v>0</v>
      </c>
      <c r="D6785" s="166">
        <f>Cartilha_GLOBAL!D6785</f>
        <v>0</v>
      </c>
      <c r="E6785" s="167">
        <f>Cartilha_GLOBAL!$E6785</f>
        <v>0</v>
      </c>
      <c r="F6785" s="168">
        <f>Cartilha_GLOBAL!$F6785</f>
        <v>0</v>
      </c>
      <c r="G6785" s="108"/>
      <c r="H6785" s="107">
        <f t="shared" si="421"/>
        <v>0</v>
      </c>
      <c r="I6785" s="184">
        <f t="shared" si="422"/>
        <v>0</v>
      </c>
      <c r="J6785" s="142"/>
      <c r="K6785" s="146"/>
      <c r="L6785" s="7" t="str">
        <f t="shared" si="423"/>
        <v/>
      </c>
      <c r="M6785" s="7" t="str">
        <f t="shared" si="424"/>
        <v/>
      </c>
      <c r="N6785" s="7" t="str">
        <f>Cartilha_GLOBAL!N6785</f>
        <v/>
      </c>
      <c r="O6785" s="144"/>
      <c r="Q6785" s="151"/>
      <c r="R6785" s="152">
        <v>0</v>
      </c>
      <c r="T6785" s="153">
        <f>IF(Cartilha_GLOBAL!R6785=0,0,IF(Cartilha_GLOBAL!R6785&gt;0,"c","b"))</f>
        <v>0</v>
      </c>
    </row>
    <row r="6786" ht="12.75" hidden="1" spans="1:20">
      <c r="A6786" s="163">
        <f>Cartilha_GLOBAL!A6786</f>
        <v>0</v>
      </c>
      <c r="B6786" s="223">
        <f>Cartilha_GLOBAL!B6786</f>
        <v>0</v>
      </c>
      <c r="C6786" s="165">
        <f>Cartilha_GLOBAL!C6786</f>
        <v>0</v>
      </c>
      <c r="D6786" s="166">
        <f>Cartilha_GLOBAL!D6786</f>
        <v>0</v>
      </c>
      <c r="E6786" s="167">
        <f>Cartilha_GLOBAL!$E6786</f>
        <v>0</v>
      </c>
      <c r="F6786" s="168">
        <f>Cartilha_GLOBAL!$F6786</f>
        <v>0</v>
      </c>
      <c r="G6786" s="108"/>
      <c r="H6786" s="107">
        <f t="shared" si="421"/>
        <v>0</v>
      </c>
      <c r="I6786" s="184">
        <f t="shared" si="422"/>
        <v>0</v>
      </c>
      <c r="J6786" s="142"/>
      <c r="K6786" s="146"/>
      <c r="L6786" s="7" t="str">
        <f t="shared" si="423"/>
        <v/>
      </c>
      <c r="M6786" s="7" t="str">
        <f t="shared" si="424"/>
        <v/>
      </c>
      <c r="N6786" s="7" t="str">
        <f>Cartilha_GLOBAL!N6786</f>
        <v/>
      </c>
      <c r="O6786" s="144"/>
      <c r="Q6786" s="151"/>
      <c r="R6786" s="152">
        <v>0</v>
      </c>
      <c r="T6786" s="153">
        <f>IF(Cartilha_GLOBAL!R6786=0,0,IF(Cartilha_GLOBAL!R6786&gt;0,"c","b"))</f>
        <v>0</v>
      </c>
    </row>
    <row r="6787" ht="12.75" hidden="1" spans="1:20">
      <c r="A6787" s="163">
        <f>Cartilha_GLOBAL!A6787</f>
        <v>0</v>
      </c>
      <c r="B6787" s="223">
        <f>Cartilha_GLOBAL!B6787</f>
        <v>0</v>
      </c>
      <c r="C6787" s="165">
        <f>Cartilha_GLOBAL!C6787</f>
        <v>0</v>
      </c>
      <c r="D6787" s="166">
        <f>Cartilha_GLOBAL!D6787</f>
        <v>0</v>
      </c>
      <c r="E6787" s="167">
        <f>Cartilha_GLOBAL!$E6787</f>
        <v>0</v>
      </c>
      <c r="F6787" s="168">
        <f>Cartilha_GLOBAL!$F6787</f>
        <v>0</v>
      </c>
      <c r="G6787" s="108"/>
      <c r="H6787" s="107">
        <f t="shared" si="421"/>
        <v>0</v>
      </c>
      <c r="I6787" s="184">
        <f t="shared" si="422"/>
        <v>0</v>
      </c>
      <c r="J6787" s="142"/>
      <c r="K6787" s="146"/>
      <c r="L6787" s="7" t="str">
        <f t="shared" si="423"/>
        <v/>
      </c>
      <c r="M6787" s="7" t="str">
        <f t="shared" si="424"/>
        <v/>
      </c>
      <c r="N6787" s="7" t="str">
        <f>Cartilha_GLOBAL!N6787</f>
        <v/>
      </c>
      <c r="O6787" s="144"/>
      <c r="Q6787" s="151"/>
      <c r="R6787" s="152">
        <v>0</v>
      </c>
      <c r="T6787" s="153">
        <f>IF(Cartilha_GLOBAL!R6787=0,0,IF(Cartilha_GLOBAL!R6787&gt;0,"c","b"))</f>
        <v>0</v>
      </c>
    </row>
    <row r="6788" ht="12.75" hidden="1" spans="1:20">
      <c r="A6788" s="163">
        <f>Cartilha_GLOBAL!A6788</f>
        <v>0</v>
      </c>
      <c r="B6788" s="223">
        <f>Cartilha_GLOBAL!B6788</f>
        <v>0</v>
      </c>
      <c r="C6788" s="165">
        <f>Cartilha_GLOBAL!C6788</f>
        <v>0</v>
      </c>
      <c r="D6788" s="166">
        <f>Cartilha_GLOBAL!D6788</f>
        <v>0</v>
      </c>
      <c r="E6788" s="167">
        <f>Cartilha_GLOBAL!$E6788</f>
        <v>0</v>
      </c>
      <c r="F6788" s="168">
        <f>Cartilha_GLOBAL!$F6788</f>
        <v>0</v>
      </c>
      <c r="G6788" s="108"/>
      <c r="H6788" s="107">
        <f t="shared" si="421"/>
        <v>0</v>
      </c>
      <c r="I6788" s="184">
        <f t="shared" si="422"/>
        <v>0</v>
      </c>
      <c r="J6788" s="142"/>
      <c r="K6788" s="146"/>
      <c r="L6788" s="7" t="str">
        <f t="shared" si="423"/>
        <v/>
      </c>
      <c r="M6788" s="7" t="str">
        <f t="shared" si="424"/>
        <v/>
      </c>
      <c r="N6788" s="7" t="str">
        <f>Cartilha_GLOBAL!N6788</f>
        <v/>
      </c>
      <c r="O6788" s="144"/>
      <c r="Q6788" s="151"/>
      <c r="R6788" s="152">
        <v>0</v>
      </c>
      <c r="T6788" s="153">
        <f>IF(Cartilha_GLOBAL!R6788=0,0,IF(Cartilha_GLOBAL!R6788&gt;0,"c","b"))</f>
        <v>0</v>
      </c>
    </row>
    <row r="6789" ht="12.75" hidden="1" spans="1:20">
      <c r="A6789" s="163">
        <f>Cartilha_GLOBAL!A6789</f>
        <v>0</v>
      </c>
      <c r="B6789" s="223">
        <f>Cartilha_GLOBAL!B6789</f>
        <v>0</v>
      </c>
      <c r="C6789" s="165">
        <f>Cartilha_GLOBAL!C6789</f>
        <v>0</v>
      </c>
      <c r="D6789" s="166">
        <f>Cartilha_GLOBAL!D6789</f>
        <v>0</v>
      </c>
      <c r="E6789" s="167">
        <f>Cartilha_GLOBAL!$E6789</f>
        <v>0</v>
      </c>
      <c r="F6789" s="168">
        <f>Cartilha_GLOBAL!$F6789</f>
        <v>0</v>
      </c>
      <c r="G6789" s="108"/>
      <c r="H6789" s="107">
        <f t="shared" si="421"/>
        <v>0</v>
      </c>
      <c r="I6789" s="184">
        <f t="shared" si="422"/>
        <v>0</v>
      </c>
      <c r="J6789" s="142"/>
      <c r="K6789" s="146"/>
      <c r="L6789" s="7" t="str">
        <f t="shared" si="423"/>
        <v/>
      </c>
      <c r="M6789" s="7" t="str">
        <f t="shared" si="424"/>
        <v/>
      </c>
      <c r="N6789" s="7" t="str">
        <f>Cartilha_GLOBAL!N6789</f>
        <v/>
      </c>
      <c r="O6789" s="144"/>
      <c r="Q6789" s="151"/>
      <c r="R6789" s="152">
        <v>0</v>
      </c>
      <c r="T6789" s="153">
        <f>IF(Cartilha_GLOBAL!R6789=0,0,IF(Cartilha_GLOBAL!R6789&gt;0,"c","b"))</f>
        <v>0</v>
      </c>
    </row>
    <row r="6790" ht="12.75" hidden="1" spans="1:20">
      <c r="A6790" s="163">
        <f>Cartilha_GLOBAL!A6790</f>
        <v>0</v>
      </c>
      <c r="B6790" s="223">
        <f>Cartilha_GLOBAL!B6790</f>
        <v>0</v>
      </c>
      <c r="C6790" s="165">
        <f>Cartilha_GLOBAL!C6790</f>
        <v>0</v>
      </c>
      <c r="D6790" s="166">
        <f>Cartilha_GLOBAL!D6790</f>
        <v>0</v>
      </c>
      <c r="E6790" s="167">
        <f>Cartilha_GLOBAL!$E6790</f>
        <v>0</v>
      </c>
      <c r="F6790" s="168">
        <f>Cartilha_GLOBAL!$F6790</f>
        <v>0</v>
      </c>
      <c r="G6790" s="108"/>
      <c r="H6790" s="107">
        <f t="shared" si="421"/>
        <v>0</v>
      </c>
      <c r="I6790" s="184">
        <f t="shared" si="422"/>
        <v>0</v>
      </c>
      <c r="J6790" s="142"/>
      <c r="K6790" s="146"/>
      <c r="L6790" s="7" t="str">
        <f t="shared" si="423"/>
        <v/>
      </c>
      <c r="M6790" s="7" t="str">
        <f t="shared" si="424"/>
        <v/>
      </c>
      <c r="N6790" s="7" t="str">
        <f>Cartilha_GLOBAL!N6790</f>
        <v/>
      </c>
      <c r="O6790" s="144"/>
      <c r="Q6790" s="151"/>
      <c r="R6790" s="152">
        <v>0</v>
      </c>
      <c r="T6790" s="153">
        <f>IF(Cartilha_GLOBAL!R6790=0,0,IF(Cartilha_GLOBAL!R6790&gt;0,"c","b"))</f>
        <v>0</v>
      </c>
    </row>
    <row r="6791" ht="12.75" hidden="1" spans="1:20">
      <c r="A6791" s="163">
        <f>Cartilha_GLOBAL!A6791</f>
        <v>0</v>
      </c>
      <c r="B6791" s="223">
        <f>Cartilha_GLOBAL!B6791</f>
        <v>0</v>
      </c>
      <c r="C6791" s="165">
        <f>Cartilha_GLOBAL!C6791</f>
        <v>0</v>
      </c>
      <c r="D6791" s="166">
        <f>Cartilha_GLOBAL!D6791</f>
        <v>0</v>
      </c>
      <c r="E6791" s="167">
        <f>Cartilha_GLOBAL!$E6791</f>
        <v>0</v>
      </c>
      <c r="F6791" s="168">
        <f>Cartilha_GLOBAL!$F6791</f>
        <v>0</v>
      </c>
      <c r="G6791" s="108"/>
      <c r="H6791" s="107">
        <f t="shared" si="421"/>
        <v>0</v>
      </c>
      <c r="I6791" s="184">
        <f t="shared" si="422"/>
        <v>0</v>
      </c>
      <c r="J6791" s="142"/>
      <c r="K6791" s="146"/>
      <c r="L6791" s="7" t="str">
        <f t="shared" si="423"/>
        <v/>
      </c>
      <c r="M6791" s="7" t="str">
        <f t="shared" si="424"/>
        <v/>
      </c>
      <c r="N6791" s="7" t="str">
        <f>Cartilha_GLOBAL!N6791</f>
        <v/>
      </c>
      <c r="O6791" s="144"/>
      <c r="Q6791" s="151"/>
      <c r="R6791" s="152">
        <v>0</v>
      </c>
      <c r="T6791" s="153">
        <f>IF(Cartilha_GLOBAL!R6791=0,0,IF(Cartilha_GLOBAL!R6791&gt;0,"c","b"))</f>
        <v>0</v>
      </c>
    </row>
    <row r="6792" ht="12.75" hidden="1" spans="1:20">
      <c r="A6792" s="163">
        <f>Cartilha_GLOBAL!A6792</f>
        <v>0</v>
      </c>
      <c r="B6792" s="223">
        <f>Cartilha_GLOBAL!B6792</f>
        <v>0</v>
      </c>
      <c r="C6792" s="165">
        <f>Cartilha_GLOBAL!C6792</f>
        <v>0</v>
      </c>
      <c r="D6792" s="166">
        <f>Cartilha_GLOBAL!D6792</f>
        <v>0</v>
      </c>
      <c r="E6792" s="167">
        <f>Cartilha_GLOBAL!$E6792</f>
        <v>0</v>
      </c>
      <c r="F6792" s="168">
        <f>Cartilha_GLOBAL!$F6792</f>
        <v>0</v>
      </c>
      <c r="G6792" s="108"/>
      <c r="H6792" s="107">
        <f t="shared" si="421"/>
        <v>0</v>
      </c>
      <c r="I6792" s="184">
        <f t="shared" si="422"/>
        <v>0</v>
      </c>
      <c r="J6792" s="142"/>
      <c r="K6792" s="146"/>
      <c r="L6792" s="7" t="str">
        <f t="shared" si="423"/>
        <v/>
      </c>
      <c r="M6792" s="7" t="str">
        <f t="shared" si="424"/>
        <v/>
      </c>
      <c r="N6792" s="7" t="str">
        <f>Cartilha_GLOBAL!N6792</f>
        <v/>
      </c>
      <c r="O6792" s="144"/>
      <c r="Q6792" s="151"/>
      <c r="R6792" s="152">
        <v>0</v>
      </c>
      <c r="T6792" s="153">
        <f>IF(Cartilha_GLOBAL!R6792=0,0,IF(Cartilha_GLOBAL!R6792&gt;0,"c","b"))</f>
        <v>0</v>
      </c>
    </row>
    <row r="6793" ht="13.5" hidden="1" spans="1:20">
      <c r="A6793" s="163">
        <f>Cartilha_GLOBAL!A6793</f>
        <v>0</v>
      </c>
      <c r="B6793" s="223">
        <f>Cartilha_GLOBAL!B6793</f>
        <v>0</v>
      </c>
      <c r="C6793" s="165">
        <f>Cartilha_GLOBAL!C6793</f>
        <v>0</v>
      </c>
      <c r="D6793" s="166">
        <f>Cartilha_GLOBAL!D6793</f>
        <v>0</v>
      </c>
      <c r="E6793" s="167">
        <f>Cartilha_GLOBAL!$E6793</f>
        <v>0</v>
      </c>
      <c r="F6793" s="182">
        <f>Cartilha_GLOBAL!$F6793</f>
        <v>0</v>
      </c>
      <c r="G6793" s="108"/>
      <c r="H6793" s="107">
        <f t="shared" si="421"/>
        <v>0</v>
      </c>
      <c r="I6793" s="184">
        <f t="shared" si="422"/>
        <v>0</v>
      </c>
      <c r="J6793" s="142"/>
      <c r="K6793" s="146"/>
      <c r="L6793" s="7" t="str">
        <f t="shared" si="423"/>
        <v/>
      </c>
      <c r="M6793" s="7" t="str">
        <f t="shared" si="424"/>
        <v/>
      </c>
      <c r="N6793" s="7" t="str">
        <f>Cartilha_GLOBAL!N6793</f>
        <v/>
      </c>
      <c r="O6793" s="144"/>
      <c r="Q6793" s="151"/>
      <c r="R6793" s="152">
        <v>0</v>
      </c>
      <c r="T6793" s="153">
        <f>IF(Cartilha_GLOBAL!R6793=0,0,IF(Cartilha_GLOBAL!R6793&gt;0,"c","b"))</f>
        <v>0</v>
      </c>
    </row>
    <row r="6794" ht="13.5" spans="1:20">
      <c r="A6794" s="84" t="str">
        <f>Cartilha_GLOBAL!A6794</f>
        <v>11</v>
      </c>
      <c r="B6794" s="85">
        <f>Cartilha_GLOBAL!B6794</f>
        <v>0</v>
      </c>
      <c r="C6794" s="86" t="str">
        <f>Cartilha_GLOBAL!C6794</f>
        <v>PAVIMENTACAO E CALCAMENTO, PAISAGISMO E EQUIPAMENTOS EXTERNOS</v>
      </c>
      <c r="D6794" s="87">
        <f>Cartilha_GLOBAL!D6794</f>
        <v>0</v>
      </c>
      <c r="E6794" s="175">
        <f>Cartilha_GLOBAL!$E6794</f>
        <v>0</v>
      </c>
      <c r="F6794" s="176">
        <f>Cartilha_GLOBAL!$F6794</f>
        <v>0</v>
      </c>
      <c r="G6794" s="90"/>
      <c r="H6794" s="90">
        <f t="shared" si="421"/>
        <v>0</v>
      </c>
      <c r="I6794" s="136">
        <f t="shared" si="422"/>
        <v>0</v>
      </c>
      <c r="J6794" s="137">
        <f>SUM(I6797:I7113)</f>
        <v>209614.83</v>
      </c>
      <c r="K6794" s="145" t="str">
        <f>IF(J6794&gt;0,"X","")</f>
        <v>X</v>
      </c>
      <c r="L6794" s="7" t="str">
        <f t="shared" si="423"/>
        <v>x</v>
      </c>
      <c r="M6794" s="7" t="str">
        <f t="shared" si="424"/>
        <v>x</v>
      </c>
      <c r="N6794" s="7" t="str">
        <f>Cartilha_GLOBAL!N6794</f>
        <v>x</v>
      </c>
      <c r="O6794" s="144"/>
      <c r="Q6794" s="151"/>
      <c r="R6794" s="152">
        <v>0</v>
      </c>
      <c r="T6794" s="153">
        <f>IF(Cartilha_GLOBAL!R6794=0,0,IF(Cartilha_GLOBAL!R6794&gt;0,"c","b"))</f>
        <v>0</v>
      </c>
    </row>
    <row r="6795" ht="12.75" spans="1:20">
      <c r="A6795" s="154" t="str">
        <f>Cartilha_GLOBAL!A6795</f>
        <v>11.1</v>
      </c>
      <c r="B6795" s="100">
        <f>Cartilha_GLOBAL!B6795</f>
        <v>0</v>
      </c>
      <c r="C6795" s="161" t="str">
        <f>Cartilha_GLOBAL!C6795</f>
        <v>PAVIMENTACAO E CALCAMENTO</v>
      </c>
      <c r="D6795" s="94">
        <f>Cartilha_GLOBAL!D6795</f>
        <v>0</v>
      </c>
      <c r="E6795" s="105">
        <f>Cartilha_GLOBAL!$E6795</f>
        <v>0</v>
      </c>
      <c r="F6795" s="182">
        <f>Cartilha_GLOBAL!$F6795</f>
        <v>0</v>
      </c>
      <c r="G6795" s="187"/>
      <c r="H6795" s="187">
        <f t="shared" si="421"/>
        <v>0</v>
      </c>
      <c r="I6795" s="188">
        <f t="shared" si="422"/>
        <v>0</v>
      </c>
      <c r="J6795" s="142"/>
      <c r="K6795" s="145" t="str">
        <f>IF(SUM(I6796:I6998)&gt;0,"xx","")</f>
        <v>xx</v>
      </c>
      <c r="L6795" s="7" t="str">
        <f t="shared" si="423"/>
        <v>x</v>
      </c>
      <c r="M6795" s="7" t="str">
        <f t="shared" si="424"/>
        <v>x</v>
      </c>
      <c r="N6795" s="7" t="str">
        <f>Cartilha_GLOBAL!N6795</f>
        <v>x</v>
      </c>
      <c r="O6795" s="144"/>
      <c r="Q6795" s="151"/>
      <c r="R6795" s="152">
        <v>0</v>
      </c>
      <c r="T6795" s="153">
        <f>IF(Cartilha_GLOBAL!R6795=0,0,IF(Cartilha_GLOBAL!R6795&gt;0,"c","b"))</f>
        <v>0</v>
      </c>
    </row>
    <row r="6796" ht="12.75" spans="1:20">
      <c r="A6796" s="99" t="str">
        <f>Cartilha_GLOBAL!A6796</f>
        <v>11.1.1</v>
      </c>
      <c r="B6796" s="100">
        <f>Cartilha_GLOBAL!B6796</f>
        <v>0</v>
      </c>
      <c r="C6796" s="93" t="str">
        <f>Cartilha_GLOBAL!C6796</f>
        <v>MANUTENCAO / REPAROS - PAVIMENTACAO E CALCAMENTO</v>
      </c>
      <c r="D6796" s="156">
        <f>Cartilha_GLOBAL!D6796</f>
        <v>0</v>
      </c>
      <c r="E6796" s="105">
        <f>Cartilha_GLOBAL!$E6796</f>
        <v>0</v>
      </c>
      <c r="F6796" s="182">
        <f>Cartilha_GLOBAL!$F6796</f>
        <v>0</v>
      </c>
      <c r="G6796" s="187"/>
      <c r="H6796" s="187">
        <f t="shared" si="421"/>
        <v>0</v>
      </c>
      <c r="I6796" s="188">
        <f t="shared" si="422"/>
        <v>0</v>
      </c>
      <c r="J6796" s="142"/>
      <c r="K6796" s="145" t="str">
        <f>IF(SUM(I6797:I6805)&gt;0,"xx","")</f>
        <v>xx</v>
      </c>
      <c r="L6796" s="7" t="str">
        <f t="shared" si="423"/>
        <v>x</v>
      </c>
      <c r="M6796" s="7" t="str">
        <f t="shared" si="424"/>
        <v>x</v>
      </c>
      <c r="N6796" s="7" t="str">
        <f>Cartilha_GLOBAL!N6796</f>
        <v>x</v>
      </c>
      <c r="O6796" s="144"/>
      <c r="Q6796" s="151"/>
      <c r="R6796" s="152">
        <v>0</v>
      </c>
      <c r="T6796" s="153">
        <f>IF(Cartilha_GLOBAL!R6796=0,0,IF(Cartilha_GLOBAL!R6796&gt;0,"c","b"))</f>
        <v>0</v>
      </c>
    </row>
    <row r="6797" ht="12.75" hidden="1" spans="1:20">
      <c r="A6797" s="158">
        <f>Cartilha_GLOBAL!A6797</f>
        <v>101167</v>
      </c>
      <c r="B6797" s="100" t="str">
        <f>Cartilha_GLOBAL!B6797</f>
        <v>SINAPI</v>
      </c>
      <c r="C6797" s="104" t="str">
        <f>Cartilha_GLOBAL!C6797</f>
        <v>EXECUÇÃO DE PAVIMENTO EM PARALELEPÍPEDOS, REJUNTAMENTO COM PÓ DE PEDRA. AF_05/2020</v>
      </c>
      <c r="D6797" s="94" t="str">
        <f>Cartilha_GLOBAL!D6797</f>
        <v>M2</v>
      </c>
      <c r="E6797" s="105">
        <f>Cartilha_GLOBAL!$E6797</f>
        <v>91.49</v>
      </c>
      <c r="F6797" s="182">
        <f>Cartilha_GLOBAL!$F6797</f>
        <v>112.29</v>
      </c>
      <c r="G6797" s="108"/>
      <c r="H6797" s="107">
        <f t="shared" si="421"/>
        <v>0</v>
      </c>
      <c r="I6797" s="143">
        <f t="shared" si="422"/>
        <v>0</v>
      </c>
      <c r="J6797" s="142"/>
      <c r="K6797" s="146"/>
      <c r="L6797" s="7" t="str">
        <f t="shared" si="423"/>
        <v/>
      </c>
      <c r="M6797" s="7" t="str">
        <f t="shared" si="424"/>
        <v/>
      </c>
      <c r="N6797" s="7" t="str">
        <f>Cartilha_GLOBAL!N6797</f>
        <v/>
      </c>
      <c r="O6797" s="144"/>
      <c r="Q6797" s="151"/>
      <c r="R6797" s="152">
        <v>0</v>
      </c>
      <c r="T6797" s="153">
        <f>IF(Cartilha_GLOBAL!R6797=0,0,IF(Cartilha_GLOBAL!R6797&gt;0,"c","b"))</f>
        <v>0</v>
      </c>
    </row>
    <row r="6798" ht="22.5" hidden="1" spans="1:20">
      <c r="A6798" s="158">
        <f>Cartilha_GLOBAL!A6798</f>
        <v>101168</v>
      </c>
      <c r="B6798" s="100" t="str">
        <f>Cartilha_GLOBAL!B6798</f>
        <v>SINAPI</v>
      </c>
      <c r="C6798" s="104" t="str">
        <f>Cartilha_GLOBAL!C6798</f>
        <v>EXECUÇÃO DE PAVIMENTO EM PARALELEPÍPEDOS, REJUNTAMENTO COM PEDRISCO E EMULSÃO ASFÁLTICA. AF_05/2020_P</v>
      </c>
      <c r="D6798" s="94" t="str">
        <f>Cartilha_GLOBAL!D6798</f>
        <v>M2</v>
      </c>
      <c r="E6798" s="105">
        <f>Cartilha_GLOBAL!$E6798</f>
        <v>125.35</v>
      </c>
      <c r="F6798" s="182">
        <f>Cartilha_GLOBAL!$F6798</f>
        <v>153.85</v>
      </c>
      <c r="G6798" s="108"/>
      <c r="H6798" s="107">
        <f t="shared" si="421"/>
        <v>0</v>
      </c>
      <c r="I6798" s="143">
        <f t="shared" si="422"/>
        <v>0</v>
      </c>
      <c r="J6798" s="142"/>
      <c r="K6798" s="146"/>
      <c r="L6798" s="7" t="str">
        <f t="shared" si="423"/>
        <v/>
      </c>
      <c r="M6798" s="7" t="str">
        <f t="shared" si="424"/>
        <v/>
      </c>
      <c r="N6798" s="7" t="str">
        <f>Cartilha_GLOBAL!N6798</f>
        <v/>
      </c>
      <c r="O6798" s="144"/>
      <c r="Q6798" s="151"/>
      <c r="R6798" s="152">
        <v>0</v>
      </c>
      <c r="T6798" s="153">
        <f>IF(Cartilha_GLOBAL!R6798=0,0,IF(Cartilha_GLOBAL!R6798&gt;0,"c","b"))</f>
        <v>0</v>
      </c>
    </row>
    <row r="6799" ht="22.5" hidden="1" spans="1:20">
      <c r="A6799" s="158">
        <f>Cartilha_GLOBAL!A6799</f>
        <v>101169</v>
      </c>
      <c r="B6799" s="100" t="str">
        <f>Cartilha_GLOBAL!B6799</f>
        <v>SINAPI</v>
      </c>
      <c r="C6799" s="104" t="str">
        <f>Cartilha_GLOBAL!C6799</f>
        <v>EXECUÇÃO DE PAVIMENTO EM PARALELEPÍPEDOS, REJUNTAMENTO COM ARGAMASSA TRAÇO 1:3 (CIMENTO E AREIA). AF_05/2020</v>
      </c>
      <c r="D6799" s="94" t="str">
        <f>Cartilha_GLOBAL!D6799</f>
        <v>M2</v>
      </c>
      <c r="E6799" s="105">
        <f>Cartilha_GLOBAL!$E6799</f>
        <v>105.87</v>
      </c>
      <c r="F6799" s="182">
        <f>Cartilha_GLOBAL!$F6799</f>
        <v>129.94</v>
      </c>
      <c r="G6799" s="108"/>
      <c r="H6799" s="107">
        <f t="shared" si="421"/>
        <v>0</v>
      </c>
      <c r="I6799" s="143">
        <f t="shared" si="422"/>
        <v>0</v>
      </c>
      <c r="J6799" s="142"/>
      <c r="K6799" s="146"/>
      <c r="L6799" s="7" t="str">
        <f t="shared" si="423"/>
        <v/>
      </c>
      <c r="M6799" s="7" t="str">
        <f t="shared" si="424"/>
        <v/>
      </c>
      <c r="N6799" s="7" t="str">
        <f>Cartilha_GLOBAL!N6799</f>
        <v/>
      </c>
      <c r="O6799" s="144"/>
      <c r="Q6799" s="151"/>
      <c r="R6799" s="152">
        <v>0</v>
      </c>
      <c r="T6799" s="153">
        <f>IF(Cartilha_GLOBAL!R6799=0,0,IF(Cartilha_GLOBAL!R6799&gt;0,"c","b"))</f>
        <v>0</v>
      </c>
    </row>
    <row r="6800" ht="12.75" hidden="1" spans="1:20">
      <c r="A6800" s="158">
        <f>Cartilha_GLOBAL!A6800</f>
        <v>101170</v>
      </c>
      <c r="B6800" s="100" t="str">
        <f>Cartilha_GLOBAL!B6800</f>
        <v>SINAPI</v>
      </c>
      <c r="C6800" s="104" t="str">
        <f>Cartilha_GLOBAL!C6800</f>
        <v>EXECUÇÃO DE PAVIMENTO EM PEDRAS POLIÉDRICAS, REJUNTAMENTO COM PÓ DE PEDRA. AF_05/2020</v>
      </c>
      <c r="D6800" s="94" t="str">
        <f>Cartilha_GLOBAL!D6800</f>
        <v>M2</v>
      </c>
      <c r="E6800" s="105">
        <f>Cartilha_GLOBAL!$E6800</f>
        <v>40.31</v>
      </c>
      <c r="F6800" s="182">
        <f>Cartilha_GLOBAL!$F6800</f>
        <v>49.48</v>
      </c>
      <c r="G6800" s="108"/>
      <c r="H6800" s="107">
        <f t="shared" si="421"/>
        <v>0</v>
      </c>
      <c r="I6800" s="143">
        <f t="shared" si="422"/>
        <v>0</v>
      </c>
      <c r="J6800" s="142"/>
      <c r="K6800" s="146"/>
      <c r="L6800" s="7" t="str">
        <f t="shared" si="423"/>
        <v/>
      </c>
      <c r="M6800" s="7" t="str">
        <f t="shared" si="424"/>
        <v/>
      </c>
      <c r="N6800" s="7" t="str">
        <f>Cartilha_GLOBAL!N6800</f>
        <v/>
      </c>
      <c r="O6800" s="144"/>
      <c r="Q6800" s="151"/>
      <c r="R6800" s="152">
        <v>0</v>
      </c>
      <c r="T6800" s="153">
        <f>IF(Cartilha_GLOBAL!R6800=0,0,IF(Cartilha_GLOBAL!R6800&gt;0,"c","b"))</f>
        <v>0</v>
      </c>
    </row>
    <row r="6801" ht="22.5" hidden="1" spans="1:20">
      <c r="A6801" s="158">
        <f>Cartilha_GLOBAL!A6801</f>
        <v>101171</v>
      </c>
      <c r="B6801" s="100" t="str">
        <f>Cartilha_GLOBAL!B6801</f>
        <v>SINAPI</v>
      </c>
      <c r="C6801" s="104" t="str">
        <f>Cartilha_GLOBAL!C6801</f>
        <v>EXECUÇÃO DE PAVIMENTO EM PEDRAS POLIÉDRICAS, REJUNTAMENTO COM PEDRISCO E EMULSÃO ASFÁLTICA. AF_05/2020_P</v>
      </c>
      <c r="D6801" s="94" t="str">
        <f>Cartilha_GLOBAL!D6801</f>
        <v>M2</v>
      </c>
      <c r="E6801" s="105">
        <f>Cartilha_GLOBAL!$E6801</f>
        <v>88.16</v>
      </c>
      <c r="F6801" s="182">
        <f>Cartilha_GLOBAL!$F6801</f>
        <v>108.21</v>
      </c>
      <c r="G6801" s="108"/>
      <c r="H6801" s="107">
        <f t="shared" si="421"/>
        <v>0</v>
      </c>
      <c r="I6801" s="143">
        <f t="shared" si="422"/>
        <v>0</v>
      </c>
      <c r="J6801" s="142"/>
      <c r="K6801" s="146"/>
      <c r="L6801" s="7" t="str">
        <f t="shared" si="423"/>
        <v/>
      </c>
      <c r="M6801" s="7" t="str">
        <f t="shared" si="424"/>
        <v/>
      </c>
      <c r="N6801" s="7" t="str">
        <f>Cartilha_GLOBAL!N6801</f>
        <v/>
      </c>
      <c r="O6801" s="144"/>
      <c r="Q6801" s="151"/>
      <c r="R6801" s="152">
        <v>0</v>
      </c>
      <c r="T6801" s="153">
        <f>IF(Cartilha_GLOBAL!R6801=0,0,IF(Cartilha_GLOBAL!R6801&gt;0,"c","b"))</f>
        <v>0</v>
      </c>
    </row>
    <row r="6802" ht="22.5" hidden="1" spans="1:20">
      <c r="A6802" s="158">
        <f>Cartilha_GLOBAL!A6802</f>
        <v>101172</v>
      </c>
      <c r="B6802" s="100" t="str">
        <f>Cartilha_GLOBAL!B6802</f>
        <v>SINAPI</v>
      </c>
      <c r="C6802" s="104" t="str">
        <f>Cartilha_GLOBAL!C6802</f>
        <v>EXECUÇÃO DE PAVIMENTO EM PEDRAS POLIÉDRICAS, REJUNTAMENTO COM ARGAMASSA TRAÇO 1:3 (CIMENTO E AREIA). AF_05/2020</v>
      </c>
      <c r="D6802" s="94" t="str">
        <f>Cartilha_GLOBAL!D6802</f>
        <v>M2</v>
      </c>
      <c r="E6802" s="105">
        <f>Cartilha_GLOBAL!$E6802</f>
        <v>65.08</v>
      </c>
      <c r="F6802" s="182">
        <f>Cartilha_GLOBAL!$F6802</f>
        <v>79.88</v>
      </c>
      <c r="G6802" s="108"/>
      <c r="H6802" s="107">
        <f t="shared" si="421"/>
        <v>0</v>
      </c>
      <c r="I6802" s="143">
        <f t="shared" si="422"/>
        <v>0</v>
      </c>
      <c r="J6802" s="142"/>
      <c r="K6802" s="146"/>
      <c r="L6802" s="7" t="str">
        <f t="shared" si="423"/>
        <v/>
      </c>
      <c r="M6802" s="7" t="str">
        <f t="shared" si="424"/>
        <v/>
      </c>
      <c r="N6802" s="7" t="str">
        <f>Cartilha_GLOBAL!N6802</f>
        <v/>
      </c>
      <c r="O6802" s="144"/>
      <c r="Q6802" s="151"/>
      <c r="R6802" s="152">
        <v>0</v>
      </c>
      <c r="T6802" s="153">
        <f>IF(Cartilha_GLOBAL!R6802=0,0,IF(Cartilha_GLOBAL!R6802&gt;0,"c","b"))</f>
        <v>0</v>
      </c>
    </row>
    <row r="6803" ht="12.75" spans="1:20">
      <c r="A6803" s="158">
        <f>Cartilha_GLOBAL!A6803</f>
        <v>97114</v>
      </c>
      <c r="B6803" s="100" t="str">
        <f>Cartilha_GLOBAL!B6803</f>
        <v>SINAPI</v>
      </c>
      <c r="C6803" s="104" t="str">
        <f>Cartilha_GLOBAL!C6803</f>
        <v>EXECUÇÃO DE JUNTAS DE CONTRAÇÃO PARA PAVIMENTOS DE CONCRETO. AF_04/2022</v>
      </c>
      <c r="D6803" s="94" t="str">
        <f>Cartilha_GLOBAL!D6803</f>
        <v>M</v>
      </c>
      <c r="E6803" s="105">
        <f>Cartilha_GLOBAL!$E6803</f>
        <v>0.44</v>
      </c>
      <c r="F6803" s="182">
        <f>Cartilha_GLOBAL!$F6803</f>
        <v>0.54</v>
      </c>
      <c r="G6803" s="108">
        <v>311.54</v>
      </c>
      <c r="H6803" s="107">
        <f t="shared" si="421"/>
        <v>0.54</v>
      </c>
      <c r="I6803" s="143">
        <f t="shared" si="422"/>
        <v>168.24</v>
      </c>
      <c r="J6803" s="142"/>
      <c r="K6803" s="146"/>
      <c r="L6803" s="7" t="str">
        <f t="shared" si="423"/>
        <v>x</v>
      </c>
      <c r="M6803" s="7" t="str">
        <f t="shared" si="424"/>
        <v>x</v>
      </c>
      <c r="N6803" s="7" t="str">
        <f>Cartilha_GLOBAL!N6803</f>
        <v>x</v>
      </c>
      <c r="O6803" s="144"/>
      <c r="Q6803" s="151"/>
      <c r="R6803" s="152" t="s">
        <v>102</v>
      </c>
      <c r="T6803" s="153">
        <f>IF(Cartilha_GLOBAL!R6803=0,0,IF(Cartilha_GLOBAL!R6803&gt;0,"c","b"))</f>
        <v>0</v>
      </c>
    </row>
    <row r="6804" ht="22.5" hidden="1" spans="1:20">
      <c r="A6804" s="158">
        <f>Cartilha_GLOBAL!A6804</f>
        <v>97115</v>
      </c>
      <c r="B6804" s="100" t="str">
        <f>Cartilha_GLOBAL!B6804</f>
        <v>SINAPI</v>
      </c>
      <c r="C6804" s="104" t="str">
        <f>Cartilha_GLOBAL!C6804</f>
        <v>APLICAÇÃO DE GRAXA EM BARRAS DE TRANSFERÊNCIA PARA EXECUÇÃO DE PAVIMENTO DE CONCRETO. AF_04/2022</v>
      </c>
      <c r="D6804" s="94" t="str">
        <f>Cartilha_GLOBAL!D6804</f>
        <v>KG</v>
      </c>
      <c r="E6804" s="105">
        <f>Cartilha_GLOBAL!$E6804</f>
        <v>46.64</v>
      </c>
      <c r="F6804" s="182">
        <f>Cartilha_GLOBAL!$F6804</f>
        <v>57.25</v>
      </c>
      <c r="G6804" s="108"/>
      <c r="H6804" s="107">
        <f t="shared" si="421"/>
        <v>0</v>
      </c>
      <c r="I6804" s="143">
        <f t="shared" si="422"/>
        <v>0</v>
      </c>
      <c r="J6804" s="142"/>
      <c r="K6804" s="146"/>
      <c r="L6804" s="7" t="str">
        <f t="shared" si="423"/>
        <v/>
      </c>
      <c r="M6804" s="7" t="str">
        <f t="shared" si="424"/>
        <v/>
      </c>
      <c r="N6804" s="7" t="str">
        <f>Cartilha_GLOBAL!N6804</f>
        <v/>
      </c>
      <c r="O6804" s="144"/>
      <c r="Q6804" s="151"/>
      <c r="R6804" s="152">
        <v>0</v>
      </c>
      <c r="T6804" s="153">
        <f>IF(Cartilha_GLOBAL!R6804=0,0,IF(Cartilha_GLOBAL!R6804&gt;0,"c","b"))</f>
        <v>0</v>
      </c>
    </row>
    <row r="6805" ht="22.5" hidden="1" spans="1:20">
      <c r="A6805" s="158">
        <f>Cartilha_GLOBAL!A6805</f>
        <v>97120</v>
      </c>
      <c r="B6805" s="100" t="str">
        <f>Cartilha_GLOBAL!B6805</f>
        <v>SINAPI</v>
      </c>
      <c r="C6805" s="104" t="str">
        <f>Cartilha_GLOBAL!C6805</f>
        <v>BARRAS DE LIGAÇÃO, AÇO CA-50 DE 10 MM, PARA EXECUÇÃO DE PAVIMENTO DE CONCRETO  FORNECIMENTO E INSTALAÇÃO. AF_04/2022</v>
      </c>
      <c r="D6805" s="94" t="str">
        <f>Cartilha_GLOBAL!D6805</f>
        <v>KG</v>
      </c>
      <c r="E6805" s="105">
        <f>Cartilha_GLOBAL!$E6805</f>
        <v>10.31</v>
      </c>
      <c r="F6805" s="182">
        <f>Cartilha_GLOBAL!$F6805</f>
        <v>12.65</v>
      </c>
      <c r="G6805" s="108"/>
      <c r="H6805" s="107">
        <f t="shared" si="421"/>
        <v>0</v>
      </c>
      <c r="I6805" s="143">
        <f t="shared" si="422"/>
        <v>0</v>
      </c>
      <c r="J6805" s="142"/>
      <c r="K6805" s="146"/>
      <c r="L6805" s="7" t="str">
        <f t="shared" si="423"/>
        <v/>
      </c>
      <c r="M6805" s="7" t="str">
        <f t="shared" si="424"/>
        <v/>
      </c>
      <c r="N6805" s="7" t="str">
        <f>Cartilha_GLOBAL!N6805</f>
        <v/>
      </c>
      <c r="O6805" s="144"/>
      <c r="Q6805" s="151"/>
      <c r="R6805" s="152">
        <v>0</v>
      </c>
      <c r="T6805" s="153">
        <f>IF(Cartilha_GLOBAL!R6805=0,0,IF(Cartilha_GLOBAL!R6805&gt;0,"c","b"))</f>
        <v>0</v>
      </c>
    </row>
    <row r="6806" ht="12.75" hidden="1" spans="1:20">
      <c r="A6806" s="154" t="str">
        <f>Cartilha_GLOBAL!A6806</f>
        <v>11.1.2</v>
      </c>
      <c r="B6806" s="100">
        <f>Cartilha_GLOBAL!B6806</f>
        <v>0</v>
      </c>
      <c r="C6806" s="161" t="str">
        <f>Cartilha_GLOBAL!C6806</f>
        <v>REGULARIZACAO</v>
      </c>
      <c r="D6806" s="94">
        <f>Cartilha_GLOBAL!D6806</f>
        <v>0</v>
      </c>
      <c r="E6806" s="105">
        <f>Cartilha_GLOBAL!$E6806</f>
        <v>0</v>
      </c>
      <c r="F6806" s="182">
        <f>Cartilha_GLOBAL!$F6806</f>
        <v>0</v>
      </c>
      <c r="G6806" s="187"/>
      <c r="H6806" s="187">
        <f t="shared" si="421"/>
        <v>0</v>
      </c>
      <c r="I6806" s="188">
        <f t="shared" si="422"/>
        <v>0</v>
      </c>
      <c r="J6806" s="142"/>
      <c r="K6806" s="145" t="str">
        <f>IF(SUM(I6807:I6824)&gt;0,"xx","")</f>
        <v/>
      </c>
      <c r="L6806" s="7" t="str">
        <f t="shared" si="423"/>
        <v/>
      </c>
      <c r="M6806" s="7" t="str">
        <f t="shared" si="424"/>
        <v/>
      </c>
      <c r="N6806" s="7" t="str">
        <f>Cartilha_GLOBAL!N6806</f>
        <v/>
      </c>
      <c r="O6806" s="144"/>
      <c r="Q6806" s="151"/>
      <c r="R6806" s="152">
        <v>0</v>
      </c>
      <c r="T6806" s="153">
        <f>IF(Cartilha_GLOBAL!R6806=0,0,IF(Cartilha_GLOBAL!R6806&gt;0,"c","b"))</f>
        <v>0</v>
      </c>
    </row>
    <row r="6807" ht="22.5" hidden="1" spans="1:20">
      <c r="A6807" s="158">
        <f>Cartilha_GLOBAL!A6807</f>
        <v>100576</v>
      </c>
      <c r="B6807" s="100" t="str">
        <f>Cartilha_GLOBAL!B6807</f>
        <v>SINAPI</v>
      </c>
      <c r="C6807" s="104" t="str">
        <f>Cartilha_GLOBAL!C6807</f>
        <v>REGULARIZAÇÃO E COMPACTAÇÃO DE SUBLEITO DE SOLO  PREDOMINANTEMENTE ARGILOSO. AF_11/2019</v>
      </c>
      <c r="D6807" s="94" t="str">
        <f>Cartilha_GLOBAL!D6807</f>
        <v>M2</v>
      </c>
      <c r="E6807" s="105">
        <f>Cartilha_GLOBAL!$E6807</f>
        <v>2.6</v>
      </c>
      <c r="F6807" s="182">
        <f>Cartilha_GLOBAL!$F6807</f>
        <v>3.19</v>
      </c>
      <c r="G6807" s="108"/>
      <c r="H6807" s="107">
        <f t="shared" si="421"/>
        <v>0</v>
      </c>
      <c r="I6807" s="143">
        <f t="shared" si="422"/>
        <v>0</v>
      </c>
      <c r="J6807" s="142"/>
      <c r="K6807" s="146"/>
      <c r="L6807" s="7" t="str">
        <f t="shared" si="423"/>
        <v/>
      </c>
      <c r="M6807" s="7" t="str">
        <f t="shared" si="424"/>
        <v/>
      </c>
      <c r="N6807" s="7" t="str">
        <f>Cartilha_GLOBAL!N6807</f>
        <v/>
      </c>
      <c r="O6807" s="144"/>
      <c r="Q6807" s="151"/>
      <c r="R6807" s="152">
        <v>0</v>
      </c>
      <c r="T6807" s="153">
        <f>IF(Cartilha_GLOBAL!R6807=0,0,IF(Cartilha_GLOBAL!R6807&gt;0,"c","b"))</f>
        <v>0</v>
      </c>
    </row>
    <row r="6808" ht="12.75" hidden="1" spans="1:20">
      <c r="A6808" s="158">
        <f>Cartilha_GLOBAL!A6808</f>
        <v>100577</v>
      </c>
      <c r="B6808" s="100" t="str">
        <f>Cartilha_GLOBAL!B6808</f>
        <v>SINAPI</v>
      </c>
      <c r="C6808" s="104" t="str">
        <f>Cartilha_GLOBAL!C6808</f>
        <v>REGULARIZAÇÃO E COMPACTAÇÃO DE SUBLEITO DE SOLO PREDOMINANTEMENTE ARENOSO. AF_11/2019</v>
      </c>
      <c r="D6808" s="94" t="str">
        <f>Cartilha_GLOBAL!D6808</f>
        <v>M2</v>
      </c>
      <c r="E6808" s="105">
        <f>Cartilha_GLOBAL!$E6808</f>
        <v>1.19</v>
      </c>
      <c r="F6808" s="182">
        <f>Cartilha_GLOBAL!$F6808</f>
        <v>1.46</v>
      </c>
      <c r="G6808" s="108"/>
      <c r="H6808" s="107">
        <f t="shared" si="421"/>
        <v>0</v>
      </c>
      <c r="I6808" s="143">
        <f t="shared" si="422"/>
        <v>0</v>
      </c>
      <c r="J6808" s="142"/>
      <c r="K6808" s="146"/>
      <c r="L6808" s="7" t="str">
        <f t="shared" si="423"/>
        <v/>
      </c>
      <c r="M6808" s="7" t="str">
        <f t="shared" si="424"/>
        <v/>
      </c>
      <c r="N6808" s="7" t="str">
        <f>Cartilha_GLOBAL!N6808</f>
        <v/>
      </c>
      <c r="O6808" s="144"/>
      <c r="Q6808" s="151"/>
      <c r="R6808" s="152">
        <v>0</v>
      </c>
      <c r="T6808" s="153">
        <f>IF(Cartilha_GLOBAL!R6808=0,0,IF(Cartilha_GLOBAL!R6808&gt;0,"c","b"))</f>
        <v>0</v>
      </c>
    </row>
    <row r="6809" ht="33.75" hidden="1" spans="1:20">
      <c r="A6809" s="158">
        <f>Cartilha_GLOBAL!A6809</f>
        <v>101767</v>
      </c>
      <c r="B6809" s="100" t="str">
        <f>Cartilha_GLOBAL!B6809</f>
        <v>SINAPI</v>
      </c>
      <c r="C6809" s="104" t="str">
        <f>Cartilha_GLOBAL!C6809</f>
        <v>EXECUÇÃO E COMPACTAÇÃO DE BASE E OU SUB BASE PARA PAVIMENTAÇÃO DE SOLOS ESTABILIZADOS GRANULOMETRICAMENTE COM MISTURA DE SOLOS EM PISTA - EXCLUSIVE SOLO, ESCAVAÇÃO, CARGA E TRANSPORTE. AF_11/2019</v>
      </c>
      <c r="D6809" s="94" t="str">
        <f>Cartilha_GLOBAL!D6809</f>
        <v>M3</v>
      </c>
      <c r="E6809" s="105">
        <f>Cartilha_GLOBAL!$E6809</f>
        <v>29.45</v>
      </c>
      <c r="F6809" s="182">
        <f>Cartilha_GLOBAL!$F6809</f>
        <v>36.15</v>
      </c>
      <c r="G6809" s="108"/>
      <c r="H6809" s="107">
        <f t="shared" si="421"/>
        <v>0</v>
      </c>
      <c r="I6809" s="143">
        <f t="shared" si="422"/>
        <v>0</v>
      </c>
      <c r="J6809" s="142"/>
      <c r="K6809" s="146"/>
      <c r="L6809" s="7" t="str">
        <f t="shared" si="423"/>
        <v/>
      </c>
      <c r="M6809" s="7" t="str">
        <f t="shared" si="424"/>
        <v/>
      </c>
      <c r="N6809" s="7" t="str">
        <f>Cartilha_GLOBAL!N6809</f>
        <v/>
      </c>
      <c r="O6809" s="144"/>
      <c r="Q6809" s="151"/>
      <c r="R6809" s="152">
        <v>0</v>
      </c>
      <c r="T6809" s="153">
        <f>IF(Cartilha_GLOBAL!R6809=0,0,IF(Cartilha_GLOBAL!R6809&gt;0,"c","b"))</f>
        <v>0</v>
      </c>
    </row>
    <row r="6810" ht="33.75" hidden="1" spans="1:20">
      <c r="A6810" s="158">
        <f>Cartilha_GLOBAL!A6810</f>
        <v>101768</v>
      </c>
      <c r="B6810" s="100" t="str">
        <f>Cartilha_GLOBAL!B6810</f>
        <v>SINAPI</v>
      </c>
      <c r="C6810" s="104" t="str">
        <f>Cartilha_GLOBAL!C6810</f>
        <v>EXECUÇÃO E COMPACTAÇÃO DE BASE E OU SUB BASE PARA PAVIMENTAÇÃO DE SOLO ESTABILIZADO GRANULOMETRICAMENTE SEM MISTURA DE SOLOS - EXCLUSIVE SOLO, ESCAVAÇÃO, CARGA E TRANSPORTE. AF_11/2019</v>
      </c>
      <c r="D6810" s="94" t="str">
        <f>Cartilha_GLOBAL!D6810</f>
        <v>M3</v>
      </c>
      <c r="E6810" s="105">
        <f>Cartilha_GLOBAL!$E6810</f>
        <v>44.25</v>
      </c>
      <c r="F6810" s="182">
        <f>Cartilha_GLOBAL!$F6810</f>
        <v>54.31</v>
      </c>
      <c r="G6810" s="108"/>
      <c r="H6810" s="107">
        <f t="shared" si="421"/>
        <v>0</v>
      </c>
      <c r="I6810" s="143">
        <f t="shared" si="422"/>
        <v>0</v>
      </c>
      <c r="J6810" s="142"/>
      <c r="K6810" s="146"/>
      <c r="L6810" s="7" t="str">
        <f t="shared" si="423"/>
        <v/>
      </c>
      <c r="M6810" s="7" t="str">
        <f t="shared" si="424"/>
        <v/>
      </c>
      <c r="N6810" s="7" t="str">
        <f>Cartilha_GLOBAL!N6810</f>
        <v/>
      </c>
      <c r="O6810" s="144"/>
      <c r="Q6810" s="151"/>
      <c r="R6810" s="152">
        <v>0</v>
      </c>
      <c r="T6810" s="153">
        <f>IF(Cartilha_GLOBAL!R6810=0,0,IF(Cartilha_GLOBAL!R6810&gt;0,"c","b"))</f>
        <v>0</v>
      </c>
    </row>
    <row r="6811" ht="33.75" hidden="1" spans="1:20">
      <c r="A6811" s="158">
        <f>Cartilha_GLOBAL!A6811</f>
        <v>100564</v>
      </c>
      <c r="B6811" s="100" t="str">
        <f>Cartilha_GLOBAL!B6811</f>
        <v>SINAPI</v>
      </c>
      <c r="C6811" s="104" t="str">
        <f>Cartilha_GLOBAL!C6811</f>
        <v>EXECUÇÃO E COMPACTAÇÃO DE BASE E OU SUB-BASE PARA PAVIMENTAÇÃO DE SOLO (PREDOMINANTEMENTE ARENOSO) BRITA - 40/60 - EXCLUSIVE SOLO, ESCAVAÇÃO, CARGA E TRANSPORTE. AF_11/2019</v>
      </c>
      <c r="D6811" s="94" t="str">
        <f>Cartilha_GLOBAL!D6811</f>
        <v>M3</v>
      </c>
      <c r="E6811" s="105">
        <f>Cartilha_GLOBAL!$E6811</f>
        <v>74</v>
      </c>
      <c r="F6811" s="182">
        <f>Cartilha_GLOBAL!$F6811</f>
        <v>90.83</v>
      </c>
      <c r="G6811" s="108"/>
      <c r="H6811" s="107">
        <f t="shared" si="421"/>
        <v>0</v>
      </c>
      <c r="I6811" s="143">
        <f t="shared" si="422"/>
        <v>0</v>
      </c>
      <c r="J6811" s="142"/>
      <c r="K6811" s="146"/>
      <c r="L6811" s="7" t="str">
        <f t="shared" si="423"/>
        <v/>
      </c>
      <c r="M6811" s="7" t="str">
        <f t="shared" si="424"/>
        <v/>
      </c>
      <c r="N6811" s="7" t="str">
        <f>Cartilha_GLOBAL!N6811</f>
        <v/>
      </c>
      <c r="O6811" s="144"/>
      <c r="Q6811" s="151"/>
      <c r="R6811" s="152">
        <v>0</v>
      </c>
      <c r="T6811" s="153">
        <f>IF(Cartilha_GLOBAL!R6811=0,0,IF(Cartilha_GLOBAL!R6811&gt;0,"c","b"))</f>
        <v>0</v>
      </c>
    </row>
    <row r="6812" ht="33.75" hidden="1" spans="1:20">
      <c r="A6812" s="158">
        <f>Cartilha_GLOBAL!A6812</f>
        <v>100565</v>
      </c>
      <c r="B6812" s="100" t="str">
        <f>Cartilha_GLOBAL!B6812</f>
        <v>SINAPI</v>
      </c>
      <c r="C6812" s="104" t="str">
        <f>Cartilha_GLOBAL!C6812</f>
        <v>EXECUÇÃO E COMPACTAÇÃO DE BASE E OU SUB-BASE PARA PAVIMENTAÇÃO DE SOLO (PREDOMINANTEMENTE ARENOSO) BRITA - 50/50 - EXCLUSIVE SOLO, ESCAVAÇÃO, CARGA E TRANSPORTE. AF_11/2019</v>
      </c>
      <c r="D6812" s="94" t="str">
        <f>Cartilha_GLOBAL!D6812</f>
        <v>M3</v>
      </c>
      <c r="E6812" s="105">
        <f>Cartilha_GLOBAL!$E6812</f>
        <v>65.64</v>
      </c>
      <c r="F6812" s="182">
        <f>Cartilha_GLOBAL!$F6812</f>
        <v>80.57</v>
      </c>
      <c r="G6812" s="108"/>
      <c r="H6812" s="107">
        <f t="shared" si="421"/>
        <v>0</v>
      </c>
      <c r="I6812" s="143">
        <f t="shared" si="422"/>
        <v>0</v>
      </c>
      <c r="J6812" s="142"/>
      <c r="K6812" s="146"/>
      <c r="L6812" s="7" t="str">
        <f t="shared" si="423"/>
        <v/>
      </c>
      <c r="M6812" s="7" t="str">
        <f t="shared" si="424"/>
        <v/>
      </c>
      <c r="N6812" s="7" t="str">
        <f>Cartilha_GLOBAL!N6812</f>
        <v/>
      </c>
      <c r="O6812" s="144"/>
      <c r="Q6812" s="151"/>
      <c r="R6812" s="152">
        <v>0</v>
      </c>
      <c r="T6812" s="153">
        <f>IF(Cartilha_GLOBAL!R6812=0,0,IF(Cartilha_GLOBAL!R6812&gt;0,"c","b"))</f>
        <v>0</v>
      </c>
    </row>
    <row r="6813" ht="33.75" hidden="1" spans="1:20">
      <c r="A6813" s="158">
        <f>Cartilha_GLOBAL!A6813</f>
        <v>100566</v>
      </c>
      <c r="B6813" s="100" t="str">
        <f>Cartilha_GLOBAL!B6813</f>
        <v>SINAPI</v>
      </c>
      <c r="C6813" s="104" t="str">
        <f>Cartilha_GLOBAL!C6813</f>
        <v>EXECUÇÃO E COMPACTAÇÃO DE BASE E OU SUB-BASE PARA PAVIMENTAÇÃO DE SOLO (PREDOMINANTEMENTE ARENOSO) BRITA - 40/60 COM CIMENTO (TEOR DE 4%) - EXCLUSIVE SOLO, ESCAVAÇÃO, CARGA E TRANSPORTE. AF_11/2019</v>
      </c>
      <c r="D6813" s="94" t="str">
        <f>Cartilha_GLOBAL!D6813</f>
        <v>M3</v>
      </c>
      <c r="E6813" s="105">
        <f>Cartilha_GLOBAL!$E6813</f>
        <v>133.37</v>
      </c>
      <c r="F6813" s="182">
        <f>Cartilha_GLOBAL!$F6813</f>
        <v>163.7</v>
      </c>
      <c r="G6813" s="108"/>
      <c r="H6813" s="107">
        <f t="shared" si="421"/>
        <v>0</v>
      </c>
      <c r="I6813" s="143">
        <f t="shared" si="422"/>
        <v>0</v>
      </c>
      <c r="J6813" s="142"/>
      <c r="K6813" s="146"/>
      <c r="L6813" s="7" t="str">
        <f t="shared" si="423"/>
        <v/>
      </c>
      <c r="M6813" s="7" t="str">
        <f t="shared" si="424"/>
        <v/>
      </c>
      <c r="N6813" s="7" t="str">
        <f>Cartilha_GLOBAL!N6813</f>
        <v/>
      </c>
      <c r="O6813" s="144"/>
      <c r="Q6813" s="151"/>
      <c r="R6813" s="152">
        <v>0</v>
      </c>
      <c r="T6813" s="153">
        <f>IF(Cartilha_GLOBAL!R6813=0,0,IF(Cartilha_GLOBAL!R6813&gt;0,"c","b"))</f>
        <v>0</v>
      </c>
    </row>
    <row r="6814" ht="33.75" hidden="1" spans="1:20">
      <c r="A6814" s="158">
        <f>Cartilha_GLOBAL!A6814</f>
        <v>100567</v>
      </c>
      <c r="B6814" s="100" t="str">
        <f>Cartilha_GLOBAL!B6814</f>
        <v>SINAPI</v>
      </c>
      <c r="C6814" s="104" t="str">
        <f>Cartilha_GLOBAL!C6814</f>
        <v>EXECUÇÃO E COMPACTAÇÃO DE BASE E OU SUB-BASE PARA PAVIMENTAÇÃO DE SOLO (PREDOMINANTEMENTE ARENOSO) BRITA - 40/60 COM CIMENTO (TEOR DE 6%) - EXCLUSIVE SOLO, ESCAVAÇÃO, CARGA E TRANSPORTE. AF_11/2019</v>
      </c>
      <c r="D6814" s="94" t="str">
        <f>Cartilha_GLOBAL!D6814</f>
        <v>M3</v>
      </c>
      <c r="E6814" s="105">
        <f>Cartilha_GLOBAL!$E6814</f>
        <v>161.2</v>
      </c>
      <c r="F6814" s="182">
        <f>Cartilha_GLOBAL!$F6814</f>
        <v>197.86</v>
      </c>
      <c r="G6814" s="108"/>
      <c r="H6814" s="107">
        <f t="shared" si="421"/>
        <v>0</v>
      </c>
      <c r="I6814" s="143">
        <f t="shared" si="422"/>
        <v>0</v>
      </c>
      <c r="J6814" s="142"/>
      <c r="K6814" s="146"/>
      <c r="L6814" s="7" t="str">
        <f t="shared" si="423"/>
        <v/>
      </c>
      <c r="M6814" s="7" t="str">
        <f t="shared" si="424"/>
        <v/>
      </c>
      <c r="N6814" s="7" t="str">
        <f>Cartilha_GLOBAL!N6814</f>
        <v/>
      </c>
      <c r="O6814" s="144"/>
      <c r="Q6814" s="151"/>
      <c r="R6814" s="152">
        <v>0</v>
      </c>
      <c r="T6814" s="153">
        <f>IF(Cartilha_GLOBAL!R6814=0,0,IF(Cartilha_GLOBAL!R6814&gt;0,"c","b"))</f>
        <v>0</v>
      </c>
    </row>
    <row r="6815" ht="33.75" hidden="1" spans="1:20">
      <c r="A6815" s="158">
        <f>Cartilha_GLOBAL!A6815</f>
        <v>100568</v>
      </c>
      <c r="B6815" s="100" t="str">
        <f>Cartilha_GLOBAL!B6815</f>
        <v>SINAPI</v>
      </c>
      <c r="C6815" s="104" t="str">
        <f>Cartilha_GLOBAL!C6815</f>
        <v>EXECUÇÃO E COMPACTAÇÃO DE BASE E OU SUB-BASE PARA PAVIMENTAÇÃO DE SOLO (PREDOMINANTEMENTE ARENOSO) BRITA - 40/60 COM CIMENTO (TEOR DE 8%) - EXCLUSIVE SOLO, ESCAVAÇÃO, CARGA E TRANSPORTE. AF_11/2019</v>
      </c>
      <c r="D6815" s="94" t="str">
        <f>Cartilha_GLOBAL!D6815</f>
        <v>M3</v>
      </c>
      <c r="E6815" s="105">
        <f>Cartilha_GLOBAL!$E6815</f>
        <v>188.59</v>
      </c>
      <c r="F6815" s="182">
        <f>Cartilha_GLOBAL!$F6815</f>
        <v>231.48</v>
      </c>
      <c r="G6815" s="108"/>
      <c r="H6815" s="107">
        <f t="shared" si="421"/>
        <v>0</v>
      </c>
      <c r="I6815" s="143">
        <f t="shared" si="422"/>
        <v>0</v>
      </c>
      <c r="J6815" s="142"/>
      <c r="K6815" s="146"/>
      <c r="L6815" s="7" t="str">
        <f t="shared" si="423"/>
        <v/>
      </c>
      <c r="M6815" s="7" t="str">
        <f t="shared" si="424"/>
        <v/>
      </c>
      <c r="N6815" s="7" t="str">
        <f>Cartilha_GLOBAL!N6815</f>
        <v/>
      </c>
      <c r="O6815" s="144"/>
      <c r="Q6815" s="151"/>
      <c r="R6815" s="152">
        <v>0</v>
      </c>
      <c r="T6815" s="153">
        <f>IF(Cartilha_GLOBAL!R6815=0,0,IF(Cartilha_GLOBAL!R6815&gt;0,"c","b"))</f>
        <v>0</v>
      </c>
    </row>
    <row r="6816" ht="33.75" hidden="1" spans="1:20">
      <c r="A6816" s="158">
        <f>Cartilha_GLOBAL!A6816</f>
        <v>100569</v>
      </c>
      <c r="B6816" s="100" t="str">
        <f>Cartilha_GLOBAL!B6816</f>
        <v>SINAPI</v>
      </c>
      <c r="C6816" s="104" t="str">
        <f>Cartilha_GLOBAL!C6816</f>
        <v>EXECUÇÃO E COMPACTAÇÃO DE BASE E OU SUB-BASE PARA PAVIMENTAÇÃO DE SOLO (PREDOMINANTEMENTE ARENOSO) BRITA - 50/50 COM CIMENTO (TEOR DE 4%)  - EXCLUSIVE SOLO, ESCAVAÇÃO, CARGA E TRANSPORTE. AF_11/2019</v>
      </c>
      <c r="D6816" s="94" t="str">
        <f>Cartilha_GLOBAL!D6816</f>
        <v>M3</v>
      </c>
      <c r="E6816" s="105">
        <f>Cartilha_GLOBAL!$E6816</f>
        <v>125.32</v>
      </c>
      <c r="F6816" s="182">
        <f>Cartilha_GLOBAL!$F6816</f>
        <v>153.82</v>
      </c>
      <c r="G6816" s="108"/>
      <c r="H6816" s="107">
        <f t="shared" si="421"/>
        <v>0</v>
      </c>
      <c r="I6816" s="143">
        <f t="shared" si="422"/>
        <v>0</v>
      </c>
      <c r="J6816" s="142"/>
      <c r="K6816" s="146"/>
      <c r="L6816" s="7" t="str">
        <f t="shared" si="423"/>
        <v/>
      </c>
      <c r="M6816" s="7" t="str">
        <f t="shared" si="424"/>
        <v/>
      </c>
      <c r="N6816" s="7" t="str">
        <f>Cartilha_GLOBAL!N6816</f>
        <v/>
      </c>
      <c r="O6816" s="144"/>
      <c r="Q6816" s="151"/>
      <c r="R6816" s="152">
        <v>0</v>
      </c>
      <c r="T6816" s="153">
        <f>IF(Cartilha_GLOBAL!R6816=0,0,IF(Cartilha_GLOBAL!R6816&gt;0,"c","b"))</f>
        <v>0</v>
      </c>
    </row>
    <row r="6817" ht="33.75" hidden="1" spans="1:20">
      <c r="A6817" s="158">
        <f>Cartilha_GLOBAL!A6817</f>
        <v>100570</v>
      </c>
      <c r="B6817" s="100" t="str">
        <f>Cartilha_GLOBAL!B6817</f>
        <v>SINAPI</v>
      </c>
      <c r="C6817" s="104" t="str">
        <f>Cartilha_GLOBAL!C6817</f>
        <v>EXECUÇÃO E COMPACTAÇÃO DE BASE E OU SUB-BASE PARA PAVIMENTAÇÃO DE SOLO (PREDOMINANTEMENTE ARENOSO) BRITA - 50/50 COM CIMENTO (TEOR DE 6%) - EXCLUSIVE SOLO, ESCAVAÇÃO, CARGA E TRANSPORTE. AF_11/2019</v>
      </c>
      <c r="D6817" s="94" t="str">
        <f>Cartilha_GLOBAL!D6817</f>
        <v>M3</v>
      </c>
      <c r="E6817" s="105">
        <f>Cartilha_GLOBAL!$E6817</f>
        <v>155.57</v>
      </c>
      <c r="F6817" s="182">
        <f>Cartilha_GLOBAL!$F6817</f>
        <v>190.95</v>
      </c>
      <c r="G6817" s="108"/>
      <c r="H6817" s="107">
        <f t="shared" si="421"/>
        <v>0</v>
      </c>
      <c r="I6817" s="143">
        <f t="shared" si="422"/>
        <v>0</v>
      </c>
      <c r="J6817" s="142"/>
      <c r="K6817" s="146"/>
      <c r="L6817" s="7" t="str">
        <f t="shared" si="423"/>
        <v/>
      </c>
      <c r="M6817" s="7" t="str">
        <f t="shared" si="424"/>
        <v/>
      </c>
      <c r="N6817" s="7" t="str">
        <f>Cartilha_GLOBAL!N6817</f>
        <v/>
      </c>
      <c r="O6817" s="144"/>
      <c r="Q6817" s="151"/>
      <c r="R6817" s="152">
        <v>0</v>
      </c>
      <c r="T6817" s="153">
        <f>IF(Cartilha_GLOBAL!R6817=0,0,IF(Cartilha_GLOBAL!R6817&gt;0,"c","b"))</f>
        <v>0</v>
      </c>
    </row>
    <row r="6818" ht="33.75" hidden="1" spans="1:20">
      <c r="A6818" s="158">
        <f>Cartilha_GLOBAL!A6818</f>
        <v>100571</v>
      </c>
      <c r="B6818" s="100" t="str">
        <f>Cartilha_GLOBAL!B6818</f>
        <v>SINAPI</v>
      </c>
      <c r="C6818" s="104" t="str">
        <f>Cartilha_GLOBAL!C6818</f>
        <v>EXECUÇÃO E COMPACTAÇÃO DE BASE E OU SUB-BASE PARA PAVIMENTAÇÃO DE SOLO (PREDOMINANTEMENTE ARENOSO) BRITA - 50/50 COM CIMENTO (TEOR DE 8%) - EXCLUSIVE SOLO, ESCAVAÇÃO, CARGA E TRANSPORTE. AF_11/2019</v>
      </c>
      <c r="D6818" s="94" t="str">
        <f>Cartilha_GLOBAL!D6818</f>
        <v>M3</v>
      </c>
      <c r="E6818" s="105">
        <f>Cartilha_GLOBAL!$E6818</f>
        <v>180.9</v>
      </c>
      <c r="F6818" s="182">
        <f>Cartilha_GLOBAL!$F6818</f>
        <v>222.04</v>
      </c>
      <c r="G6818" s="108"/>
      <c r="H6818" s="107">
        <f t="shared" si="421"/>
        <v>0</v>
      </c>
      <c r="I6818" s="143">
        <f t="shared" si="422"/>
        <v>0</v>
      </c>
      <c r="J6818" s="142"/>
      <c r="K6818" s="146"/>
      <c r="L6818" s="7" t="str">
        <f t="shared" si="423"/>
        <v/>
      </c>
      <c r="M6818" s="7" t="str">
        <f t="shared" si="424"/>
        <v/>
      </c>
      <c r="N6818" s="7" t="str">
        <f>Cartilha_GLOBAL!N6818</f>
        <v/>
      </c>
      <c r="O6818" s="144"/>
      <c r="Q6818" s="151"/>
      <c r="R6818" s="152">
        <v>0</v>
      </c>
      <c r="T6818" s="153">
        <f>IF(Cartilha_GLOBAL!R6818=0,0,IF(Cartilha_GLOBAL!R6818&gt;0,"c","b"))</f>
        <v>0</v>
      </c>
    </row>
    <row r="6819" ht="33.75" hidden="1" spans="1:20">
      <c r="A6819" s="158">
        <f>Cartilha_GLOBAL!A6819</f>
        <v>100572</v>
      </c>
      <c r="B6819" s="100" t="str">
        <f>Cartilha_GLOBAL!B6819</f>
        <v>SINAPI</v>
      </c>
      <c r="C6819" s="104" t="str">
        <f>Cartilha_GLOBAL!C6819</f>
        <v>EXECUÇÃO E COMPACTAÇÃO DE BASE E OU SUB-BASE PARA PAVIMENTAÇÃO DE SOLO (PREDOMINANTEMENTE ARGILOSO) BRITA - 40/60 - EXCLUSIVE SOLO, ESCAVAÇÃO, CARGA E TRANSPORTE. AF_11/2019</v>
      </c>
      <c r="D6819" s="94" t="str">
        <f>Cartilha_GLOBAL!D6819</f>
        <v>M3</v>
      </c>
      <c r="E6819" s="105">
        <f>Cartilha_GLOBAL!$E6819</f>
        <v>79.83</v>
      </c>
      <c r="F6819" s="182">
        <f>Cartilha_GLOBAL!$F6819</f>
        <v>97.98</v>
      </c>
      <c r="G6819" s="108"/>
      <c r="H6819" s="107">
        <f t="shared" si="421"/>
        <v>0</v>
      </c>
      <c r="I6819" s="143">
        <f t="shared" si="422"/>
        <v>0</v>
      </c>
      <c r="J6819" s="142"/>
      <c r="K6819" s="146"/>
      <c r="L6819" s="7" t="str">
        <f t="shared" si="423"/>
        <v/>
      </c>
      <c r="M6819" s="7" t="str">
        <f t="shared" si="424"/>
        <v/>
      </c>
      <c r="N6819" s="7" t="str">
        <f>Cartilha_GLOBAL!N6819</f>
        <v/>
      </c>
      <c r="O6819" s="144"/>
      <c r="Q6819" s="151"/>
      <c r="R6819" s="152">
        <v>0</v>
      </c>
      <c r="T6819" s="153">
        <f>IF(Cartilha_GLOBAL!R6819=0,0,IF(Cartilha_GLOBAL!R6819&gt;0,"c","b"))</f>
        <v>0</v>
      </c>
    </row>
    <row r="6820" ht="33.75" hidden="1" spans="1:20">
      <c r="A6820" s="158">
        <f>Cartilha_GLOBAL!A6820</f>
        <v>100573</v>
      </c>
      <c r="B6820" s="100" t="str">
        <f>Cartilha_GLOBAL!B6820</f>
        <v>SINAPI</v>
      </c>
      <c r="C6820" s="104" t="str">
        <f>Cartilha_GLOBAL!C6820</f>
        <v>EXECUÇÃO E COMPACTAÇÃO DE BASE E OU SUB-BASE PARA PAVIMENTAÇÃO DE SOLO (PREDOMINANTEMENTE ARGILOSO) BRITA - 50/50 - EXCLUSIVE SOLO, ESCAVAÇÃO, CARGA E TRANSPORTE. AF_11/2019</v>
      </c>
      <c r="D6820" s="94" t="str">
        <f>Cartilha_GLOBAL!D6820</f>
        <v>M3</v>
      </c>
      <c r="E6820" s="105">
        <f>Cartilha_GLOBAL!$E6820</f>
        <v>71.47</v>
      </c>
      <c r="F6820" s="182">
        <f>Cartilha_GLOBAL!$F6820</f>
        <v>87.72</v>
      </c>
      <c r="G6820" s="108"/>
      <c r="H6820" s="107">
        <f t="shared" si="421"/>
        <v>0</v>
      </c>
      <c r="I6820" s="143">
        <f t="shared" si="422"/>
        <v>0</v>
      </c>
      <c r="J6820" s="142"/>
      <c r="K6820" s="146"/>
      <c r="L6820" s="7" t="str">
        <f t="shared" si="423"/>
        <v/>
      </c>
      <c r="M6820" s="7" t="str">
        <f t="shared" si="424"/>
        <v/>
      </c>
      <c r="N6820" s="7" t="str">
        <f>Cartilha_GLOBAL!N6820</f>
        <v/>
      </c>
      <c r="O6820" s="144"/>
      <c r="Q6820" s="151"/>
      <c r="R6820" s="152">
        <v>0</v>
      </c>
      <c r="T6820" s="153">
        <f>IF(Cartilha_GLOBAL!R6820=0,0,IF(Cartilha_GLOBAL!R6820&gt;0,"c","b"))</f>
        <v>0</v>
      </c>
    </row>
    <row r="6821" ht="12.75" hidden="1" spans="1:20">
      <c r="A6821" s="158">
        <f>Cartilha_GLOBAL!A6821</f>
        <v>100574</v>
      </c>
      <c r="B6821" s="100" t="str">
        <f>Cartilha_GLOBAL!B6821</f>
        <v>SINAPI</v>
      </c>
      <c r="C6821" s="104" t="str">
        <f>Cartilha_GLOBAL!C6821</f>
        <v>ESPALHAMENTO DE MATERIAL COM TRATOR DE ESTEIRAS. AF_11/2019</v>
      </c>
      <c r="D6821" s="94" t="str">
        <f>Cartilha_GLOBAL!D6821</f>
        <v>M3</v>
      </c>
      <c r="E6821" s="105">
        <f>Cartilha_GLOBAL!$E6821</f>
        <v>1.47</v>
      </c>
      <c r="F6821" s="182">
        <f>Cartilha_GLOBAL!$F6821</f>
        <v>1.8</v>
      </c>
      <c r="G6821" s="108"/>
      <c r="H6821" s="107">
        <f t="shared" si="421"/>
        <v>0</v>
      </c>
      <c r="I6821" s="143">
        <f t="shared" si="422"/>
        <v>0</v>
      </c>
      <c r="J6821" s="142"/>
      <c r="K6821" s="146"/>
      <c r="L6821" s="7" t="str">
        <f t="shared" si="423"/>
        <v/>
      </c>
      <c r="M6821" s="7" t="str">
        <f t="shared" si="424"/>
        <v/>
      </c>
      <c r="N6821" s="7" t="str">
        <f>Cartilha_GLOBAL!N6821</f>
        <v/>
      </c>
      <c r="O6821" s="144"/>
      <c r="Q6821" s="151"/>
      <c r="R6821" s="152">
        <v>0</v>
      </c>
      <c r="T6821" s="153">
        <f>IF(Cartilha_GLOBAL!R6821=0,0,IF(Cartilha_GLOBAL!R6821&gt;0,"c","b"))</f>
        <v>0</v>
      </c>
    </row>
    <row r="6822" ht="12.75" hidden="1" spans="1:20">
      <c r="A6822" s="158">
        <f>Cartilha_GLOBAL!A6822</f>
        <v>100575</v>
      </c>
      <c r="B6822" s="100" t="str">
        <f>Cartilha_GLOBAL!B6822</f>
        <v>SINAPI</v>
      </c>
      <c r="C6822" s="104" t="str">
        <f>Cartilha_GLOBAL!C6822</f>
        <v>REGULARIZAÇÃO DE SUPERFÍCIES COM MOTONIVELADORA. AF_11/2019</v>
      </c>
      <c r="D6822" s="94" t="str">
        <f>Cartilha_GLOBAL!D6822</f>
        <v>M2</v>
      </c>
      <c r="E6822" s="105">
        <f>Cartilha_GLOBAL!$E6822</f>
        <v>0.13</v>
      </c>
      <c r="F6822" s="182">
        <f>Cartilha_GLOBAL!$F6822</f>
        <v>0.16</v>
      </c>
      <c r="G6822" s="108"/>
      <c r="H6822" s="107">
        <f t="shared" si="421"/>
        <v>0</v>
      </c>
      <c r="I6822" s="143">
        <f t="shared" si="422"/>
        <v>0</v>
      </c>
      <c r="J6822" s="142"/>
      <c r="K6822" s="146"/>
      <c r="L6822" s="7" t="str">
        <f t="shared" si="423"/>
        <v/>
      </c>
      <c r="M6822" s="7" t="str">
        <f t="shared" si="424"/>
        <v/>
      </c>
      <c r="N6822" s="7" t="str">
        <f>Cartilha_GLOBAL!N6822</f>
        <v/>
      </c>
      <c r="O6822" s="144"/>
      <c r="Q6822" s="151"/>
      <c r="R6822" s="152">
        <v>0</v>
      </c>
      <c r="T6822" s="153">
        <f>IF(Cartilha_GLOBAL!R6822=0,0,IF(Cartilha_GLOBAL!R6822&gt;0,"c","b"))</f>
        <v>0</v>
      </c>
    </row>
    <row r="6823" ht="22.5" hidden="1" spans="1:20">
      <c r="A6823" s="158">
        <f>Cartilha_GLOBAL!A6823</f>
        <v>100576</v>
      </c>
      <c r="B6823" s="100" t="str">
        <f>Cartilha_GLOBAL!B6823</f>
        <v>SINAPI</v>
      </c>
      <c r="C6823" s="104" t="str">
        <f>Cartilha_GLOBAL!C6823</f>
        <v>REGULARIZAÇÃO E COMPACTAÇÃO DE SUBLEITO DE SOLO  PREDOMINANTEMENTE ARGILOSO. AF_11/2019</v>
      </c>
      <c r="D6823" s="94" t="str">
        <f>Cartilha_GLOBAL!D6823</f>
        <v>M2</v>
      </c>
      <c r="E6823" s="105">
        <f>Cartilha_GLOBAL!$E6823</f>
        <v>2.6</v>
      </c>
      <c r="F6823" s="182">
        <f>Cartilha_GLOBAL!$F6823</f>
        <v>3.19</v>
      </c>
      <c r="G6823" s="108"/>
      <c r="H6823" s="107">
        <f t="shared" si="421"/>
        <v>0</v>
      </c>
      <c r="I6823" s="143">
        <f t="shared" si="422"/>
        <v>0</v>
      </c>
      <c r="J6823" s="142"/>
      <c r="K6823" s="146"/>
      <c r="L6823" s="7" t="str">
        <f t="shared" si="423"/>
        <v/>
      </c>
      <c r="M6823" s="7" t="str">
        <f t="shared" si="424"/>
        <v/>
      </c>
      <c r="N6823" s="7" t="str">
        <f>Cartilha_GLOBAL!N6823</f>
        <v/>
      </c>
      <c r="O6823" s="144"/>
      <c r="Q6823" s="151"/>
      <c r="R6823" s="152">
        <v>0</v>
      </c>
      <c r="T6823" s="153">
        <f>IF(Cartilha_GLOBAL!R6823=0,0,IF(Cartilha_GLOBAL!R6823&gt;0,"c","b"))</f>
        <v>0</v>
      </c>
    </row>
    <row r="6824" ht="12.75" hidden="1" spans="1:20">
      <c r="A6824" s="158">
        <f>Cartilha_GLOBAL!A6824</f>
        <v>100577</v>
      </c>
      <c r="B6824" s="100" t="str">
        <f>Cartilha_GLOBAL!B6824</f>
        <v>SINAPI</v>
      </c>
      <c r="C6824" s="104" t="str">
        <f>Cartilha_GLOBAL!C6824</f>
        <v>REGULARIZAÇÃO E COMPACTAÇÃO DE SUBLEITO DE SOLO PREDOMINANTEMENTE ARENOSO. AF_11/2019</v>
      </c>
      <c r="D6824" s="94" t="str">
        <f>Cartilha_GLOBAL!D6824</f>
        <v>M2</v>
      </c>
      <c r="E6824" s="105">
        <f>Cartilha_GLOBAL!$E6824</f>
        <v>1.19</v>
      </c>
      <c r="F6824" s="182">
        <f>Cartilha_GLOBAL!$F6824</f>
        <v>1.46</v>
      </c>
      <c r="G6824" s="108"/>
      <c r="H6824" s="107">
        <f t="shared" si="421"/>
        <v>0</v>
      </c>
      <c r="I6824" s="143">
        <f t="shared" si="422"/>
        <v>0</v>
      </c>
      <c r="J6824" s="142"/>
      <c r="K6824" s="146"/>
      <c r="L6824" s="7" t="str">
        <f t="shared" si="423"/>
        <v/>
      </c>
      <c r="M6824" s="7" t="str">
        <f t="shared" si="424"/>
        <v/>
      </c>
      <c r="N6824" s="7" t="str">
        <f>Cartilha_GLOBAL!N6824</f>
        <v/>
      </c>
      <c r="O6824" s="144"/>
      <c r="Q6824" s="151"/>
      <c r="R6824" s="152">
        <v>0</v>
      </c>
      <c r="T6824" s="153">
        <f>IF(Cartilha_GLOBAL!R6824=0,0,IF(Cartilha_GLOBAL!R6824&gt;0,"c","b"))</f>
        <v>0</v>
      </c>
    </row>
    <row r="6825" ht="12.75" hidden="1" spans="1:20">
      <c r="A6825" s="154" t="str">
        <f>Cartilha_GLOBAL!A6825</f>
        <v>11.1.4</v>
      </c>
      <c r="B6825" s="100">
        <f>Cartilha_GLOBAL!B6825</f>
        <v>0</v>
      </c>
      <c r="C6825" s="161" t="str">
        <f>Cartilha_GLOBAL!C6825</f>
        <v>BASE</v>
      </c>
      <c r="D6825" s="94">
        <f>Cartilha_GLOBAL!D6825</f>
        <v>0</v>
      </c>
      <c r="E6825" s="105">
        <f>Cartilha_GLOBAL!$E6825</f>
        <v>0</v>
      </c>
      <c r="F6825" s="182">
        <f>Cartilha_GLOBAL!$F6825</f>
        <v>0</v>
      </c>
      <c r="G6825" s="187"/>
      <c r="H6825" s="187">
        <f t="shared" si="421"/>
        <v>0</v>
      </c>
      <c r="I6825" s="188">
        <f t="shared" si="422"/>
        <v>0</v>
      </c>
      <c r="J6825" s="142"/>
      <c r="K6825" s="145" t="str">
        <f>IF(SUM(I6826:I6833)&gt;0,"xx","")</f>
        <v/>
      </c>
      <c r="L6825" s="7" t="str">
        <f t="shared" si="423"/>
        <v/>
      </c>
      <c r="M6825" s="7" t="str">
        <f t="shared" si="424"/>
        <v/>
      </c>
      <c r="N6825" s="7" t="str">
        <f>Cartilha_GLOBAL!N6825</f>
        <v/>
      </c>
      <c r="O6825" s="144"/>
      <c r="Q6825" s="151"/>
      <c r="R6825" s="152">
        <v>0</v>
      </c>
      <c r="T6825" s="153">
        <f>IF(Cartilha_GLOBAL!R6825=0,0,IF(Cartilha_GLOBAL!R6825&gt;0,"c","b"))</f>
        <v>0</v>
      </c>
    </row>
    <row r="6826" ht="12.75" hidden="1" spans="1:20">
      <c r="A6826" s="158">
        <f>Cartilha_GLOBAL!A6826</f>
        <v>531000</v>
      </c>
      <c r="B6826" s="110" t="str">
        <f>Cartilha_GLOBAL!B6826</f>
        <v>DER-PR fev/23</v>
      </c>
      <c r="C6826" s="104" t="str">
        <f>Cartilha_GLOBAL!C6826</f>
        <v>BASE PARA PAVIMENTACAO COM BRITA GRADUADA, INCLUSIVE COMPACTACAO 100% PI</v>
      </c>
      <c r="D6826" s="94" t="str">
        <f>Cartilha_GLOBAL!D6826</f>
        <v>m3</v>
      </c>
      <c r="E6826" s="105">
        <f>Cartilha_GLOBAL!$E6826</f>
        <v>132.23</v>
      </c>
      <c r="F6826" s="182">
        <f>Cartilha_GLOBAL!$F6826</f>
        <v>162.3</v>
      </c>
      <c r="G6826" s="108"/>
      <c r="H6826" s="107">
        <f t="shared" si="421"/>
        <v>0</v>
      </c>
      <c r="I6826" s="143">
        <f t="shared" si="422"/>
        <v>0</v>
      </c>
      <c r="J6826" s="142"/>
      <c r="L6826" s="7" t="str">
        <f t="shared" si="423"/>
        <v/>
      </c>
      <c r="M6826" s="7" t="str">
        <f t="shared" si="424"/>
        <v/>
      </c>
      <c r="N6826" s="7" t="str">
        <f>Cartilha_GLOBAL!N6826</f>
        <v/>
      </c>
      <c r="O6826" s="144"/>
      <c r="Q6826" s="151"/>
      <c r="R6826" s="152">
        <v>0</v>
      </c>
      <c r="T6826" s="153">
        <f>IF(Cartilha_GLOBAL!R6826=0,0,IF(Cartilha_GLOBAL!R6826&gt;0,"c","b"))</f>
        <v>0</v>
      </c>
    </row>
    <row r="6827" ht="12.75" hidden="1" spans="1:20">
      <c r="A6827" s="158">
        <f>Cartilha_GLOBAL!A6827</f>
        <v>530200</v>
      </c>
      <c r="B6827" s="110" t="str">
        <f>Cartilha_GLOBAL!B6827</f>
        <v>DER-PR fev/23</v>
      </c>
      <c r="C6827" s="104" t="str">
        <f>Cartilha_GLOBAL!C6827</f>
        <v>BASE PARA PAVIMENTACAO COM BRITA CORRIDA, INCLUSIVE COMPACTACAO</v>
      </c>
      <c r="D6827" s="94" t="str">
        <f>Cartilha_GLOBAL!D6827</f>
        <v>m3</v>
      </c>
      <c r="E6827" s="105">
        <f>Cartilha_GLOBAL!$E6827</f>
        <v>98.29</v>
      </c>
      <c r="F6827" s="182">
        <f>Cartilha_GLOBAL!$F6827</f>
        <v>120.64</v>
      </c>
      <c r="G6827" s="108"/>
      <c r="H6827" s="107">
        <f t="shared" si="421"/>
        <v>0</v>
      </c>
      <c r="I6827" s="143">
        <f t="shared" si="422"/>
        <v>0</v>
      </c>
      <c r="J6827" s="142"/>
      <c r="L6827" s="7" t="str">
        <f t="shared" si="423"/>
        <v/>
      </c>
      <c r="M6827" s="7" t="str">
        <f t="shared" si="424"/>
        <v/>
      </c>
      <c r="N6827" s="7" t="str">
        <f>Cartilha_GLOBAL!N6827</f>
        <v/>
      </c>
      <c r="O6827" s="144"/>
      <c r="Q6827" s="151"/>
      <c r="R6827" s="152">
        <v>0</v>
      </c>
      <c r="T6827" s="153">
        <f>IF(Cartilha_GLOBAL!R6827=0,0,IF(Cartilha_GLOBAL!R6827&gt;0,"c","b"))</f>
        <v>0</v>
      </c>
    </row>
    <row r="6828" ht="12.75" hidden="1" spans="1:20">
      <c r="A6828" s="158">
        <f>Cartilha_GLOBAL!A6828</f>
        <v>541000</v>
      </c>
      <c r="B6828" s="110" t="str">
        <f>Cartilha_GLOBAL!B6828</f>
        <v>DER-PR fev/23</v>
      </c>
      <c r="C6828" s="104" t="str">
        <f>Cartilha_GLOBAL!C6828</f>
        <v>BASE DE SOLO ARENOSO FINO, COMPACTACAO 100% PI</v>
      </c>
      <c r="D6828" s="94" t="str">
        <f>Cartilha_GLOBAL!D6828</f>
        <v>m3</v>
      </c>
      <c r="E6828" s="105">
        <f>Cartilha_GLOBAL!$E6828</f>
        <v>28.94</v>
      </c>
      <c r="F6828" s="182">
        <f>Cartilha_GLOBAL!$F6828</f>
        <v>35.52</v>
      </c>
      <c r="G6828" s="108"/>
      <c r="H6828" s="107">
        <f t="shared" si="421"/>
        <v>0</v>
      </c>
      <c r="I6828" s="143">
        <f t="shared" si="422"/>
        <v>0</v>
      </c>
      <c r="J6828" s="142"/>
      <c r="L6828" s="7" t="str">
        <f t="shared" si="423"/>
        <v/>
      </c>
      <c r="M6828" s="7" t="str">
        <f t="shared" si="424"/>
        <v/>
      </c>
      <c r="N6828" s="7" t="str">
        <f>Cartilha_GLOBAL!N6828</f>
        <v/>
      </c>
      <c r="O6828" s="144"/>
      <c r="Q6828" s="151"/>
      <c r="R6828" s="152">
        <v>0</v>
      </c>
      <c r="T6828" s="153">
        <f>IF(Cartilha_GLOBAL!R6828=0,0,IF(Cartilha_GLOBAL!R6828&gt;0,"c","b"))</f>
        <v>0</v>
      </c>
    </row>
    <row r="6829" ht="22.5" hidden="1" spans="1:20">
      <c r="A6829" s="158">
        <f>Cartilha_GLOBAL!A6829</f>
        <v>533500</v>
      </c>
      <c r="B6829" s="110" t="str">
        <f>Cartilha_GLOBAL!B6829</f>
        <v>DER-PR fev/23</v>
      </c>
      <c r="C6829" s="104" t="str">
        <f>Cartilha_GLOBAL!C6829</f>
        <v>BASE DE SOLO ESTABILIZADO SEM MISTURA, COMPACTACAO 100% PROCTOR NORMAL, EXCLUSIVE ESCAVACAO, CARGA E TRANSPORTE DO SOLO</v>
      </c>
      <c r="D6829" s="94" t="str">
        <f>Cartilha_GLOBAL!D6829</f>
        <v>m3</v>
      </c>
      <c r="E6829" s="105">
        <f>Cartilha_GLOBAL!$E6829</f>
        <v>25.79</v>
      </c>
      <c r="F6829" s="182">
        <f>Cartilha_GLOBAL!$F6829</f>
        <v>31.65</v>
      </c>
      <c r="G6829" s="108"/>
      <c r="H6829" s="107">
        <f t="shared" si="421"/>
        <v>0</v>
      </c>
      <c r="I6829" s="143">
        <f t="shared" si="422"/>
        <v>0</v>
      </c>
      <c r="J6829" s="142"/>
      <c r="L6829" s="7" t="str">
        <f t="shared" si="423"/>
        <v/>
      </c>
      <c r="M6829" s="7" t="str">
        <f t="shared" si="424"/>
        <v/>
      </c>
      <c r="N6829" s="7" t="str">
        <f>Cartilha_GLOBAL!N6829</f>
        <v/>
      </c>
      <c r="O6829" s="144"/>
      <c r="Q6829" s="151"/>
      <c r="R6829" s="152">
        <v>0</v>
      </c>
      <c r="T6829" s="153">
        <f>IF(Cartilha_GLOBAL!R6829=0,0,IF(Cartilha_GLOBAL!R6829&gt;0,"c","b"))</f>
        <v>0</v>
      </c>
    </row>
    <row r="6830" ht="22.5" hidden="1" spans="1:20">
      <c r="A6830" s="158">
        <f>Cartilha_GLOBAL!A6830</f>
        <v>542000</v>
      </c>
      <c r="B6830" s="110" t="str">
        <f>Cartilha_GLOBAL!B6830</f>
        <v>DER-PR fev/23</v>
      </c>
      <c r="C6830" s="104" t="str">
        <f>Cartilha_GLOBAL!C6830</f>
        <v>BASE DE SOLO CIMENTO 2% MISTURA EM PISTA, COMPACTACAO 100% PROCTOR INTERMEDIARIO, EXCLUSIVE ESCAVACAO, CARGA E TRANSPORTE DO SOLO</v>
      </c>
      <c r="D6830" s="94" t="str">
        <f>Cartilha_GLOBAL!D6830</f>
        <v>m3</v>
      </c>
      <c r="E6830" s="105">
        <f>Cartilha_GLOBAL!$E6830</f>
        <v>58.55</v>
      </c>
      <c r="F6830" s="182">
        <f>Cartilha_GLOBAL!$F6830</f>
        <v>71.86</v>
      </c>
      <c r="G6830" s="108"/>
      <c r="H6830" s="107">
        <f t="shared" ref="H6830:H6893" si="425">IF(G6830=0,0,F6830)</f>
        <v>0</v>
      </c>
      <c r="I6830" s="143">
        <f t="shared" ref="I6830:I6893" si="426">IF(ISBLANK(G6830),0,IF(R6830=0,ROUND(G6830*H6830,2),IF(R6830="b",ROUNDDOWN(G6830*H6830,2),ROUNDUP(G6830*H6830,2))))</f>
        <v>0</v>
      </c>
      <c r="J6830" s="142"/>
      <c r="L6830" s="7" t="str">
        <f t="shared" ref="L6830:L6893" si="427">IF(K6830="X","x",IF(K6830="xx","x",IF(I6830&gt;0,"x","")))</f>
        <v/>
      </c>
      <c r="M6830" s="7" t="str">
        <f t="shared" ref="M6830:M6893" si="428">IF(K6830="X","x",IF(K6830="xx","x",IF(I6830&gt;0,"x","")))</f>
        <v/>
      </c>
      <c r="N6830" s="7" t="str">
        <f>Cartilha_GLOBAL!N6830</f>
        <v/>
      </c>
      <c r="O6830" s="144"/>
      <c r="Q6830" s="151"/>
      <c r="R6830" s="152">
        <v>0</v>
      </c>
      <c r="T6830" s="153">
        <f>IF(Cartilha_GLOBAL!R6830=0,0,IF(Cartilha_GLOBAL!R6830&gt;0,"c","b"))</f>
        <v>0</v>
      </c>
    </row>
    <row r="6831" ht="22.5" hidden="1" spans="1:20">
      <c r="A6831" s="158">
        <f>Cartilha_GLOBAL!A6831</f>
        <v>544000</v>
      </c>
      <c r="B6831" s="110" t="str">
        <f>Cartilha_GLOBAL!B6831</f>
        <v>DER-PR fev/23</v>
      </c>
      <c r="C6831" s="104" t="str">
        <f>Cartilha_GLOBAL!C6831</f>
        <v>BASE DE SOLO CIMENTO 4% MISTURA EM PISTA, COMPACTACAO 100% PROCTOR NORMAL, EXCLUSIVE TRANSPORTE DO SOLO</v>
      </c>
      <c r="D6831" s="94" t="str">
        <f>Cartilha_GLOBAL!D6831</f>
        <v>m3</v>
      </c>
      <c r="E6831" s="105">
        <f>Cartilha_GLOBAL!$E6831</f>
        <v>76.39</v>
      </c>
      <c r="F6831" s="182">
        <f>Cartilha_GLOBAL!$F6831</f>
        <v>93.76</v>
      </c>
      <c r="G6831" s="108"/>
      <c r="H6831" s="107">
        <f t="shared" si="425"/>
        <v>0</v>
      </c>
      <c r="I6831" s="143">
        <f t="shared" si="426"/>
        <v>0</v>
      </c>
      <c r="J6831" s="142"/>
      <c r="L6831" s="7" t="str">
        <f t="shared" si="427"/>
        <v/>
      </c>
      <c r="M6831" s="7" t="str">
        <f t="shared" si="428"/>
        <v/>
      </c>
      <c r="N6831" s="7" t="str">
        <f>Cartilha_GLOBAL!N6831</f>
        <v/>
      </c>
      <c r="O6831" s="144"/>
      <c r="Q6831" s="151"/>
      <c r="R6831" s="152">
        <v>0</v>
      </c>
      <c r="T6831" s="153">
        <f>IF(Cartilha_GLOBAL!R6831=0,0,IF(Cartilha_GLOBAL!R6831&gt;0,"c","b"))</f>
        <v>0</v>
      </c>
    </row>
    <row r="6832" ht="22.5" hidden="1" spans="1:20">
      <c r="A6832" s="158">
        <f>Cartilha_GLOBAL!A6832</f>
        <v>546000</v>
      </c>
      <c r="B6832" s="110" t="str">
        <f>Cartilha_GLOBAL!B6832</f>
        <v>DER-PR fev/23</v>
      </c>
      <c r="C6832" s="104" t="str">
        <f>Cartilha_GLOBAL!C6832</f>
        <v>BASE DE SOLO CIMENTO 6% MISTURA EM PISTA, COMPACTACAO 100% PROCTOR NORMAL, EXCLUSIVE ESCAVACAO, CARGA E TRANSPORTE DO SOLO</v>
      </c>
      <c r="D6832" s="94" t="str">
        <f>Cartilha_GLOBAL!D6832</f>
        <v>m3</v>
      </c>
      <c r="E6832" s="105">
        <f>Cartilha_GLOBAL!$E6832</f>
        <v>100.63</v>
      </c>
      <c r="F6832" s="182">
        <f>Cartilha_GLOBAL!$F6832</f>
        <v>123.51</v>
      </c>
      <c r="G6832" s="108"/>
      <c r="H6832" s="107">
        <f t="shared" si="425"/>
        <v>0</v>
      </c>
      <c r="I6832" s="143">
        <f t="shared" si="426"/>
        <v>0</v>
      </c>
      <c r="J6832" s="142"/>
      <c r="L6832" s="7" t="str">
        <f t="shared" si="427"/>
        <v/>
      </c>
      <c r="M6832" s="7" t="str">
        <f t="shared" si="428"/>
        <v/>
      </c>
      <c r="N6832" s="7" t="str">
        <f>Cartilha_GLOBAL!N6832</f>
        <v/>
      </c>
      <c r="O6832" s="144"/>
      <c r="Q6832" s="151"/>
      <c r="R6832" s="152">
        <v>0</v>
      </c>
      <c r="T6832" s="153">
        <f>IF(Cartilha_GLOBAL!R6832=0,0,IF(Cartilha_GLOBAL!R6832&gt;0,"c","b"))</f>
        <v>0</v>
      </c>
    </row>
    <row r="6833" ht="12.75" hidden="1" spans="1:20">
      <c r="A6833" s="158">
        <f>Cartilha_GLOBAL!A6833</f>
        <v>532000</v>
      </c>
      <c r="B6833" s="110" t="str">
        <f>Cartilha_GLOBAL!B6833</f>
        <v>DER-PR fev/23</v>
      </c>
      <c r="C6833" s="104" t="str">
        <f>Cartilha_GLOBAL!C6833</f>
        <v>BASE PARA PAVIMENTACAO COM MACADAME HIDRAULICO, INCLUSIVE COMPACTACAO</v>
      </c>
      <c r="D6833" s="94" t="str">
        <f>Cartilha_GLOBAL!D6833</f>
        <v>m3</v>
      </c>
      <c r="E6833" s="105">
        <f>Cartilha_GLOBAL!$E6833</f>
        <v>121.99</v>
      </c>
      <c r="F6833" s="182">
        <f>Cartilha_GLOBAL!$F6833</f>
        <v>149.73</v>
      </c>
      <c r="G6833" s="108"/>
      <c r="H6833" s="107">
        <f t="shared" si="425"/>
        <v>0</v>
      </c>
      <c r="I6833" s="143">
        <f t="shared" si="426"/>
        <v>0</v>
      </c>
      <c r="J6833" s="142"/>
      <c r="L6833" s="7" t="str">
        <f t="shared" si="427"/>
        <v/>
      </c>
      <c r="M6833" s="7" t="str">
        <f t="shared" si="428"/>
        <v/>
      </c>
      <c r="N6833" s="7" t="str">
        <f>Cartilha_GLOBAL!N6833</f>
        <v/>
      </c>
      <c r="O6833" s="144"/>
      <c r="Q6833" s="151"/>
      <c r="R6833" s="152">
        <v>0</v>
      </c>
      <c r="T6833" s="153">
        <f>IF(Cartilha_GLOBAL!R6833=0,0,IF(Cartilha_GLOBAL!R6833&gt;0,"c","b"))</f>
        <v>0</v>
      </c>
    </row>
    <row r="6834" ht="12.75" hidden="1" spans="1:20">
      <c r="A6834" s="154" t="str">
        <f>Cartilha_GLOBAL!A6834</f>
        <v>11.1.5</v>
      </c>
      <c r="B6834" s="100">
        <f>Cartilha_GLOBAL!B6834</f>
        <v>0</v>
      </c>
      <c r="C6834" s="161" t="str">
        <f>Cartilha_GLOBAL!C6834</f>
        <v>EMBASAMENTO COM MATERIAL GRANULAR / AGULHAMENTO</v>
      </c>
      <c r="D6834" s="94">
        <f>Cartilha_GLOBAL!D6834</f>
        <v>0</v>
      </c>
      <c r="E6834" s="105">
        <f>Cartilha_GLOBAL!$E6834</f>
        <v>0</v>
      </c>
      <c r="F6834" s="182">
        <f>Cartilha_GLOBAL!$F6834</f>
        <v>0</v>
      </c>
      <c r="G6834" s="187"/>
      <c r="H6834" s="187">
        <f t="shared" si="425"/>
        <v>0</v>
      </c>
      <c r="I6834" s="188">
        <f t="shared" si="426"/>
        <v>0</v>
      </c>
      <c r="J6834" s="142"/>
      <c r="K6834" s="145" t="str">
        <f>IF(SUM(I6834:I6834)&gt;0,"xx","")</f>
        <v/>
      </c>
      <c r="L6834" s="7" t="str">
        <f t="shared" si="427"/>
        <v/>
      </c>
      <c r="M6834" s="7" t="str">
        <f t="shared" si="428"/>
        <v/>
      </c>
      <c r="N6834" s="7" t="str">
        <f>Cartilha_GLOBAL!N6834</f>
        <v/>
      </c>
      <c r="O6834" s="144"/>
      <c r="Q6834" s="151"/>
      <c r="R6834" s="152">
        <v>0</v>
      </c>
      <c r="T6834" s="153">
        <f>IF(Cartilha_GLOBAL!R6834=0,0,IF(Cartilha_GLOBAL!R6834&gt;0,"c","b"))</f>
        <v>0</v>
      </c>
    </row>
    <row r="6835" ht="12.75" hidden="1" spans="1:20">
      <c r="A6835" s="154" t="str">
        <f>Cartilha_GLOBAL!A6835</f>
        <v>11.1.6</v>
      </c>
      <c r="B6835" s="100">
        <f>Cartilha_GLOBAL!B6835</f>
        <v>0</v>
      </c>
      <c r="C6835" s="161" t="str">
        <f>Cartilha_GLOBAL!C6835</f>
        <v>PAVIMENTACAO COM PEDRAS E BLOCOS</v>
      </c>
      <c r="D6835" s="94">
        <f>Cartilha_GLOBAL!D6835</f>
        <v>0</v>
      </c>
      <c r="E6835" s="105">
        <f>Cartilha_GLOBAL!$E6835</f>
        <v>0</v>
      </c>
      <c r="F6835" s="182">
        <f>Cartilha_GLOBAL!$F6835</f>
        <v>0</v>
      </c>
      <c r="G6835" s="187"/>
      <c r="H6835" s="187">
        <f t="shared" si="425"/>
        <v>0</v>
      </c>
      <c r="I6835" s="188">
        <f t="shared" si="426"/>
        <v>0</v>
      </c>
      <c r="J6835" s="142"/>
      <c r="K6835" s="145" t="str">
        <f>IF(SUM(I6835:I6835)&gt;0,"xx","")</f>
        <v/>
      </c>
      <c r="L6835" s="7" t="str">
        <f t="shared" si="427"/>
        <v/>
      </c>
      <c r="M6835" s="7" t="str">
        <f t="shared" si="428"/>
        <v/>
      </c>
      <c r="N6835" s="7" t="str">
        <f>Cartilha_GLOBAL!N6835</f>
        <v/>
      </c>
      <c r="O6835" s="144"/>
      <c r="Q6835" s="151"/>
      <c r="R6835" s="152">
        <v>0</v>
      </c>
      <c r="T6835" s="153">
        <f>IF(Cartilha_GLOBAL!R6835=0,0,IF(Cartilha_GLOBAL!R6835&gt;0,"c","b"))</f>
        <v>0</v>
      </c>
    </row>
    <row r="6836" ht="12.75" hidden="1" spans="1:20">
      <c r="A6836" s="154" t="str">
        <f>Cartilha_GLOBAL!A6836</f>
        <v>11.1.7</v>
      </c>
      <c r="B6836" s="100">
        <f>Cartilha_GLOBAL!B6836</f>
        <v>0</v>
      </c>
      <c r="C6836" s="161" t="str">
        <f>Cartilha_GLOBAL!C6836</f>
        <v>PINTURA DE LIGACAO/IMPRIMACAO</v>
      </c>
      <c r="D6836" s="94">
        <f>Cartilha_GLOBAL!D6836</f>
        <v>0</v>
      </c>
      <c r="E6836" s="105">
        <f>Cartilha_GLOBAL!$E6836</f>
        <v>0</v>
      </c>
      <c r="F6836" s="182">
        <f>Cartilha_GLOBAL!$F6836</f>
        <v>0</v>
      </c>
      <c r="G6836" s="187"/>
      <c r="H6836" s="187">
        <f t="shared" si="425"/>
        <v>0</v>
      </c>
      <c r="I6836" s="188">
        <f t="shared" si="426"/>
        <v>0</v>
      </c>
      <c r="J6836" s="142"/>
      <c r="K6836" s="145" t="str">
        <f>IF(SUM(I6837:I6838)&gt;0,"xx","")</f>
        <v/>
      </c>
      <c r="L6836" s="7" t="str">
        <f t="shared" si="427"/>
        <v/>
      </c>
      <c r="M6836" s="7" t="str">
        <f t="shared" si="428"/>
        <v/>
      </c>
      <c r="N6836" s="7" t="str">
        <f>Cartilha_GLOBAL!N6836</f>
        <v/>
      </c>
      <c r="O6836" s="144"/>
      <c r="Q6836" s="151"/>
      <c r="R6836" s="152">
        <v>0</v>
      </c>
      <c r="T6836" s="153">
        <f>IF(Cartilha_GLOBAL!R6836=0,0,IF(Cartilha_GLOBAL!R6836&gt;0,"c","b"))</f>
        <v>0</v>
      </c>
    </row>
    <row r="6837" ht="12.75" hidden="1" spans="1:20">
      <c r="A6837" s="158">
        <f>Cartilha_GLOBAL!A6837</f>
        <v>96402</v>
      </c>
      <c r="B6837" s="100" t="str">
        <f>Cartilha_GLOBAL!B6837</f>
        <v>SINAPI</v>
      </c>
      <c r="C6837" s="104" t="str">
        <f>Cartilha_GLOBAL!C6837</f>
        <v>EXECUÇÃO DE PINTURA DE LIGAÇÃO COM EMULSÃO ASFÁLTICA RR-2C. AF_11/2019</v>
      </c>
      <c r="D6837" s="94" t="str">
        <f>Cartilha_GLOBAL!D6837</f>
        <v>M2</v>
      </c>
      <c r="E6837" s="105">
        <f>Cartilha_GLOBAL!$E6837</f>
        <v>2.57</v>
      </c>
      <c r="F6837" s="182">
        <f>Cartilha_GLOBAL!$F6837</f>
        <v>3.15</v>
      </c>
      <c r="G6837" s="108"/>
      <c r="H6837" s="107">
        <f t="shared" si="425"/>
        <v>0</v>
      </c>
      <c r="I6837" s="143">
        <f t="shared" si="426"/>
        <v>0</v>
      </c>
      <c r="J6837" s="142"/>
      <c r="K6837" s="146"/>
      <c r="L6837" s="7" t="str">
        <f t="shared" si="427"/>
        <v/>
      </c>
      <c r="M6837" s="7" t="str">
        <f t="shared" si="428"/>
        <v/>
      </c>
      <c r="N6837" s="7" t="str">
        <f>Cartilha_GLOBAL!N6837</f>
        <v/>
      </c>
      <c r="O6837" s="144"/>
      <c r="Q6837" s="151"/>
      <c r="R6837" s="152">
        <v>0</v>
      </c>
      <c r="T6837" s="153">
        <f>IF(Cartilha_GLOBAL!R6837=0,0,IF(Cartilha_GLOBAL!R6837&gt;0,"c","b"))</f>
        <v>0</v>
      </c>
    </row>
    <row r="6838" ht="22.5" hidden="1" spans="1:20">
      <c r="A6838" s="158">
        <f>Cartilha_GLOBAL!A6838</f>
        <v>102101</v>
      </c>
      <c r="B6838" s="100" t="str">
        <f>Cartilha_GLOBAL!B6838</f>
        <v>SINAPI</v>
      </c>
      <c r="C6838" s="104" t="str">
        <f>Cartilha_GLOBAL!C6838</f>
        <v>EXECUÇÃO DE PINTURA DE LIGAÇÃO COM EMULSÃO ASFÁLTICA RR-2C, PARA O FECHAMENTO DE VALAS. AF_12/2020</v>
      </c>
      <c r="D6838" s="94" t="str">
        <f>Cartilha_GLOBAL!D6838</f>
        <v>M2</v>
      </c>
      <c r="E6838" s="105">
        <f>Cartilha_GLOBAL!$E6838</f>
        <v>3.84</v>
      </c>
      <c r="F6838" s="182">
        <f>Cartilha_GLOBAL!$F6838</f>
        <v>4.71</v>
      </c>
      <c r="G6838" s="108"/>
      <c r="H6838" s="107">
        <f t="shared" si="425"/>
        <v>0</v>
      </c>
      <c r="I6838" s="143">
        <f t="shared" si="426"/>
        <v>0</v>
      </c>
      <c r="J6838" s="142"/>
      <c r="K6838" s="146"/>
      <c r="L6838" s="7" t="str">
        <f t="shared" si="427"/>
        <v/>
      </c>
      <c r="M6838" s="7" t="str">
        <f t="shared" si="428"/>
        <v/>
      </c>
      <c r="N6838" s="7" t="str">
        <f>Cartilha_GLOBAL!N6838</f>
        <v/>
      </c>
      <c r="O6838" s="144"/>
      <c r="Q6838" s="151"/>
      <c r="R6838" s="152">
        <v>0</v>
      </c>
      <c r="T6838" s="153">
        <f>IF(Cartilha_GLOBAL!R6838=0,0,IF(Cartilha_GLOBAL!R6838&gt;0,"c","b"))</f>
        <v>0</v>
      </c>
    </row>
    <row r="6839" ht="12.75" hidden="1" spans="1:20">
      <c r="A6839" s="154" t="str">
        <f>Cartilha_GLOBAL!A6839</f>
        <v>11.1.8</v>
      </c>
      <c r="B6839" s="100">
        <f>Cartilha_GLOBAL!B6839</f>
        <v>0</v>
      </c>
      <c r="C6839" s="161" t="str">
        <f>Cartilha_GLOBAL!C6839</f>
        <v>REVESTIMENTO ASFALTICO E PAVIMENTO DE CONCRETO</v>
      </c>
      <c r="D6839" s="94">
        <f>Cartilha_GLOBAL!D6839</f>
        <v>0</v>
      </c>
      <c r="E6839" s="105">
        <f>Cartilha_GLOBAL!$E6839</f>
        <v>0</v>
      </c>
      <c r="F6839" s="182">
        <f>Cartilha_GLOBAL!$F6839</f>
        <v>0</v>
      </c>
      <c r="G6839" s="187"/>
      <c r="H6839" s="187">
        <f t="shared" si="425"/>
        <v>0</v>
      </c>
      <c r="I6839" s="188">
        <f t="shared" si="426"/>
        <v>0</v>
      </c>
      <c r="J6839" s="142"/>
      <c r="K6839" s="145" t="str">
        <f>IF(SUM(I6840:I6947)&gt;0,"xx","")</f>
        <v/>
      </c>
      <c r="L6839" s="7" t="str">
        <f t="shared" si="427"/>
        <v/>
      </c>
      <c r="M6839" s="7" t="str">
        <f t="shared" si="428"/>
        <v/>
      </c>
      <c r="N6839" s="7" t="str">
        <f>Cartilha_GLOBAL!N6839</f>
        <v/>
      </c>
      <c r="O6839" s="144"/>
      <c r="Q6839" s="151"/>
      <c r="R6839" s="152">
        <v>0</v>
      </c>
      <c r="T6839" s="153">
        <f>IF(Cartilha_GLOBAL!R6839=0,0,IF(Cartilha_GLOBAL!R6839&gt;0,"c","b"))</f>
        <v>0</v>
      </c>
    </row>
    <row r="6840" ht="22.5" hidden="1" spans="1:20">
      <c r="A6840" s="158">
        <f>Cartilha_GLOBAL!A6840</f>
        <v>97104</v>
      </c>
      <c r="B6840" s="100" t="str">
        <f>Cartilha_GLOBAL!B6840</f>
        <v>SINAPI</v>
      </c>
      <c r="C6840" s="104" t="str">
        <f>Cartilha_GLOBAL!C6840</f>
        <v>EXECUÇÃO DE PAVIMENTO DE CONCRETO SIMPLES (PCS), FCK = 40 MPA, ESPESSURA DE 15,0 CM. AF_04/2022</v>
      </c>
      <c r="D6840" s="94" t="str">
        <f>Cartilha_GLOBAL!D6840</f>
        <v>M2</v>
      </c>
      <c r="E6840" s="105">
        <f>Cartilha_GLOBAL!$E6840</f>
        <v>121.45</v>
      </c>
      <c r="F6840" s="182">
        <f>Cartilha_GLOBAL!$F6840</f>
        <v>149.07</v>
      </c>
      <c r="G6840" s="108"/>
      <c r="H6840" s="107">
        <f t="shared" si="425"/>
        <v>0</v>
      </c>
      <c r="I6840" s="143">
        <f t="shared" si="426"/>
        <v>0</v>
      </c>
      <c r="J6840" s="142"/>
      <c r="K6840" s="146"/>
      <c r="L6840" s="7" t="str">
        <f t="shared" si="427"/>
        <v/>
      </c>
      <c r="M6840" s="7" t="str">
        <f t="shared" si="428"/>
        <v/>
      </c>
      <c r="N6840" s="7" t="str">
        <f>Cartilha_GLOBAL!N6840</f>
        <v/>
      </c>
      <c r="O6840" s="144"/>
      <c r="Q6840" s="151"/>
      <c r="R6840" s="152">
        <v>0</v>
      </c>
      <c r="T6840" s="153">
        <f>IF(Cartilha_GLOBAL!R6840=0,0,IF(Cartilha_GLOBAL!R6840&gt;0,"c","b"))</f>
        <v>0</v>
      </c>
    </row>
    <row r="6841" ht="22.5" hidden="1" spans="1:20">
      <c r="A6841" s="158">
        <f>Cartilha_GLOBAL!A6841</f>
        <v>97105</v>
      </c>
      <c r="B6841" s="100" t="str">
        <f>Cartilha_GLOBAL!B6841</f>
        <v>SINAPI</v>
      </c>
      <c r="C6841" s="104" t="str">
        <f>Cartilha_GLOBAL!C6841</f>
        <v>EXECUÇÃO DE PAVIMENTO DE CONCRETO SIMPLES (PCS), FCK = 40 MPA, ESPESSURA DE 17,5 CM. AF_04/2022</v>
      </c>
      <c r="D6841" s="94" t="str">
        <f>Cartilha_GLOBAL!D6841</f>
        <v>M2</v>
      </c>
      <c r="E6841" s="105">
        <f>Cartilha_GLOBAL!$E6841</f>
        <v>136.68</v>
      </c>
      <c r="F6841" s="182">
        <f>Cartilha_GLOBAL!$F6841</f>
        <v>167.76</v>
      </c>
      <c r="G6841" s="108"/>
      <c r="H6841" s="107">
        <f t="shared" si="425"/>
        <v>0</v>
      </c>
      <c r="I6841" s="143">
        <f t="shared" si="426"/>
        <v>0</v>
      </c>
      <c r="J6841" s="142"/>
      <c r="K6841" s="146"/>
      <c r="L6841" s="7" t="str">
        <f t="shared" si="427"/>
        <v/>
      </c>
      <c r="M6841" s="7" t="str">
        <f t="shared" si="428"/>
        <v/>
      </c>
      <c r="N6841" s="7" t="str">
        <f>Cartilha_GLOBAL!N6841</f>
        <v/>
      </c>
      <c r="O6841" s="144"/>
      <c r="Q6841" s="151"/>
      <c r="R6841" s="152">
        <v>0</v>
      </c>
      <c r="T6841" s="153">
        <f>IF(Cartilha_GLOBAL!R6841=0,0,IF(Cartilha_GLOBAL!R6841&gt;0,"c","b"))</f>
        <v>0</v>
      </c>
    </row>
    <row r="6842" ht="22.5" hidden="1" spans="1:20">
      <c r="A6842" s="158">
        <f>Cartilha_GLOBAL!A6842</f>
        <v>97106</v>
      </c>
      <c r="B6842" s="100" t="str">
        <f>Cartilha_GLOBAL!B6842</f>
        <v>SINAPI</v>
      </c>
      <c r="C6842" s="104" t="str">
        <f>Cartilha_GLOBAL!C6842</f>
        <v>EXECUÇÃO DE PAVIMENTO DE CONCRETO SIMPLES (PCS), FCK = 40 MPA, ESPESSURA DE 20,0 CM. AF_04/2022</v>
      </c>
      <c r="D6842" s="94" t="str">
        <f>Cartilha_GLOBAL!D6842</f>
        <v>M2</v>
      </c>
      <c r="E6842" s="105">
        <f>Cartilha_GLOBAL!$E6842</f>
        <v>150.85</v>
      </c>
      <c r="F6842" s="182">
        <f>Cartilha_GLOBAL!$F6842</f>
        <v>185.15</v>
      </c>
      <c r="G6842" s="108"/>
      <c r="H6842" s="107">
        <f t="shared" si="425"/>
        <v>0</v>
      </c>
      <c r="I6842" s="143">
        <f t="shared" si="426"/>
        <v>0</v>
      </c>
      <c r="J6842" s="142"/>
      <c r="K6842" s="146"/>
      <c r="L6842" s="7" t="str">
        <f t="shared" si="427"/>
        <v/>
      </c>
      <c r="M6842" s="7" t="str">
        <f t="shared" si="428"/>
        <v/>
      </c>
      <c r="N6842" s="7" t="str">
        <f>Cartilha_GLOBAL!N6842</f>
        <v/>
      </c>
      <c r="O6842" s="144"/>
      <c r="Q6842" s="151"/>
      <c r="R6842" s="152">
        <v>0</v>
      </c>
      <c r="T6842" s="153">
        <f>IF(Cartilha_GLOBAL!R6842=0,0,IF(Cartilha_GLOBAL!R6842&gt;0,"c","b"))</f>
        <v>0</v>
      </c>
    </row>
    <row r="6843" ht="22.5" hidden="1" spans="1:20">
      <c r="A6843" s="158">
        <f>Cartilha_GLOBAL!A6843</f>
        <v>97107</v>
      </c>
      <c r="B6843" s="100" t="str">
        <f>Cartilha_GLOBAL!B6843</f>
        <v>SINAPI</v>
      </c>
      <c r="C6843" s="104" t="str">
        <f>Cartilha_GLOBAL!C6843</f>
        <v>EXECUÇÃO DE PAVIMENTO DE CONCRETO SIMPLES (PCS), FCK = 40 MPA, ESPESSURA DE 22,5 CM. AF_04/2022</v>
      </c>
      <c r="D6843" s="94" t="str">
        <f>Cartilha_GLOBAL!D6843</f>
        <v>M2</v>
      </c>
      <c r="E6843" s="105">
        <f>Cartilha_GLOBAL!$E6843</f>
        <v>172.16</v>
      </c>
      <c r="F6843" s="182">
        <f>Cartilha_GLOBAL!$F6843</f>
        <v>211.31</v>
      </c>
      <c r="G6843" s="108"/>
      <c r="H6843" s="107">
        <f t="shared" si="425"/>
        <v>0</v>
      </c>
      <c r="I6843" s="143">
        <f t="shared" si="426"/>
        <v>0</v>
      </c>
      <c r="J6843" s="142"/>
      <c r="K6843" s="146"/>
      <c r="L6843" s="7" t="str">
        <f t="shared" si="427"/>
        <v/>
      </c>
      <c r="M6843" s="7" t="str">
        <f t="shared" si="428"/>
        <v/>
      </c>
      <c r="N6843" s="7" t="str">
        <f>Cartilha_GLOBAL!N6843</f>
        <v/>
      </c>
      <c r="O6843" s="144"/>
      <c r="Q6843" s="151"/>
      <c r="R6843" s="152">
        <v>0</v>
      </c>
      <c r="T6843" s="153">
        <f>IF(Cartilha_GLOBAL!R6843=0,0,IF(Cartilha_GLOBAL!R6843&gt;0,"c","b"))</f>
        <v>0</v>
      </c>
    </row>
    <row r="6844" ht="22.5" hidden="1" spans="1:20">
      <c r="A6844" s="158">
        <f>Cartilha_GLOBAL!A6844</f>
        <v>97108</v>
      </c>
      <c r="B6844" s="100" t="str">
        <f>Cartilha_GLOBAL!B6844</f>
        <v>SINAPI</v>
      </c>
      <c r="C6844" s="104" t="str">
        <f>Cartilha_GLOBAL!C6844</f>
        <v>EXECUÇÃO DE PAVIMENTO DE CONCRETO SIMPLES (PCS), FCK = 40 MPA, ESPESSURA DE 25,0 CM. AF_04/2022</v>
      </c>
      <c r="D6844" s="94" t="str">
        <f>Cartilha_GLOBAL!D6844</f>
        <v>M2</v>
      </c>
      <c r="E6844" s="105">
        <f>Cartilha_GLOBAL!$E6844</f>
        <v>196.46</v>
      </c>
      <c r="F6844" s="182">
        <f>Cartilha_GLOBAL!$F6844</f>
        <v>241.14</v>
      </c>
      <c r="G6844" s="108"/>
      <c r="H6844" s="107">
        <f t="shared" si="425"/>
        <v>0</v>
      </c>
      <c r="I6844" s="143">
        <f t="shared" si="426"/>
        <v>0</v>
      </c>
      <c r="J6844" s="142"/>
      <c r="K6844" s="146"/>
      <c r="L6844" s="7" t="str">
        <f t="shared" si="427"/>
        <v/>
      </c>
      <c r="M6844" s="7" t="str">
        <f t="shared" si="428"/>
        <v/>
      </c>
      <c r="N6844" s="7" t="str">
        <f>Cartilha_GLOBAL!N6844</f>
        <v/>
      </c>
      <c r="O6844" s="144"/>
      <c r="Q6844" s="151"/>
      <c r="R6844" s="152">
        <v>0</v>
      </c>
      <c r="T6844" s="153">
        <f>IF(Cartilha_GLOBAL!R6844=0,0,IF(Cartilha_GLOBAL!R6844&gt;0,"c","b"))</f>
        <v>0</v>
      </c>
    </row>
    <row r="6845" ht="22.5" hidden="1" spans="1:20">
      <c r="A6845" s="158">
        <f>Cartilha_GLOBAL!A6845</f>
        <v>97109</v>
      </c>
      <c r="B6845" s="100" t="str">
        <f>Cartilha_GLOBAL!B6845</f>
        <v>SINAPI</v>
      </c>
      <c r="C6845" s="104" t="str">
        <f>Cartilha_GLOBAL!C6845</f>
        <v>EXECUÇÃO DE PAVIMENTO DE CONCRETO SIMPLES (PCS), FCK = 40 MPA, ESPESSURA DE 27,5 CM. AF_04/2022</v>
      </c>
      <c r="D6845" s="94" t="str">
        <f>Cartilha_GLOBAL!D6845</f>
        <v>M2</v>
      </c>
      <c r="E6845" s="105">
        <f>Cartilha_GLOBAL!$E6845</f>
        <v>217</v>
      </c>
      <c r="F6845" s="182">
        <f>Cartilha_GLOBAL!$F6845</f>
        <v>266.35</v>
      </c>
      <c r="G6845" s="108"/>
      <c r="H6845" s="107">
        <f t="shared" si="425"/>
        <v>0</v>
      </c>
      <c r="I6845" s="143">
        <f t="shared" si="426"/>
        <v>0</v>
      </c>
      <c r="J6845" s="142"/>
      <c r="K6845" s="146"/>
      <c r="L6845" s="7" t="str">
        <f t="shared" si="427"/>
        <v/>
      </c>
      <c r="M6845" s="7" t="str">
        <f t="shared" si="428"/>
        <v/>
      </c>
      <c r="N6845" s="7" t="str">
        <f>Cartilha_GLOBAL!N6845</f>
        <v/>
      </c>
      <c r="O6845" s="144"/>
      <c r="Q6845" s="151"/>
      <c r="R6845" s="152">
        <v>0</v>
      </c>
      <c r="T6845" s="153">
        <f>IF(Cartilha_GLOBAL!R6845=0,0,IF(Cartilha_GLOBAL!R6845&gt;0,"c","b"))</f>
        <v>0</v>
      </c>
    </row>
    <row r="6846" ht="22.5" hidden="1" spans="1:20">
      <c r="A6846" s="158">
        <f>Cartilha_GLOBAL!A6846</f>
        <v>103904</v>
      </c>
      <c r="B6846" s="100" t="str">
        <f>Cartilha_GLOBAL!B6846</f>
        <v>SINAPI</v>
      </c>
      <c r="C6846" s="104" t="str">
        <f>Cartilha_GLOBAL!C6846</f>
        <v>EXECUÇÃO DE PAVIMENTO DE CONCRETO SIMPLES (PCS), FCK = 35 MPA, ESPESSURA DE 15,0 CM. AF_04/2022</v>
      </c>
      <c r="D6846" s="94" t="str">
        <f>Cartilha_GLOBAL!D6846</f>
        <v>M2</v>
      </c>
      <c r="E6846" s="105">
        <f>Cartilha_GLOBAL!$E6846</f>
        <v>118.37</v>
      </c>
      <c r="F6846" s="182">
        <f>Cartilha_GLOBAL!$F6846</f>
        <v>145.29</v>
      </c>
      <c r="G6846" s="108"/>
      <c r="H6846" s="107">
        <f t="shared" si="425"/>
        <v>0</v>
      </c>
      <c r="I6846" s="143">
        <f t="shared" si="426"/>
        <v>0</v>
      </c>
      <c r="J6846" s="142"/>
      <c r="K6846" s="146"/>
      <c r="L6846" s="7" t="str">
        <f t="shared" si="427"/>
        <v/>
      </c>
      <c r="M6846" s="7" t="str">
        <f t="shared" si="428"/>
        <v/>
      </c>
      <c r="N6846" s="7" t="str">
        <f>Cartilha_GLOBAL!N6846</f>
        <v/>
      </c>
      <c r="O6846" s="144"/>
      <c r="Q6846" s="151"/>
      <c r="R6846" s="152">
        <v>0</v>
      </c>
      <c r="T6846" s="153">
        <f>IF(Cartilha_GLOBAL!R6846=0,0,IF(Cartilha_GLOBAL!R6846&gt;0,"c","b"))</f>
        <v>0</v>
      </c>
    </row>
    <row r="6847" ht="22.5" hidden="1" spans="1:20">
      <c r="A6847" s="158">
        <f>Cartilha_GLOBAL!A6847</f>
        <v>103905</v>
      </c>
      <c r="B6847" s="100" t="str">
        <f>Cartilha_GLOBAL!B6847</f>
        <v>SINAPI</v>
      </c>
      <c r="C6847" s="104" t="str">
        <f>Cartilha_GLOBAL!C6847</f>
        <v>EXECUÇÃO DE PAVIMENTO DE CONCRETO SIMPLES (PCS), FCK = 35 MPA, ESPESSURA DE 16,0 CM. AF_04/2022</v>
      </c>
      <c r="D6847" s="94" t="str">
        <f>Cartilha_GLOBAL!D6847</f>
        <v>M2</v>
      </c>
      <c r="E6847" s="105">
        <f>Cartilha_GLOBAL!$E6847</f>
        <v>124.83</v>
      </c>
      <c r="F6847" s="182">
        <f>Cartilha_GLOBAL!$F6847</f>
        <v>153.22</v>
      </c>
      <c r="G6847" s="108"/>
      <c r="H6847" s="107">
        <f t="shared" si="425"/>
        <v>0</v>
      </c>
      <c r="I6847" s="143">
        <f t="shared" si="426"/>
        <v>0</v>
      </c>
      <c r="J6847" s="142"/>
      <c r="K6847" s="146"/>
      <c r="L6847" s="7" t="str">
        <f t="shared" si="427"/>
        <v/>
      </c>
      <c r="M6847" s="7" t="str">
        <f t="shared" si="428"/>
        <v/>
      </c>
      <c r="N6847" s="7" t="str">
        <f>Cartilha_GLOBAL!N6847</f>
        <v/>
      </c>
      <c r="O6847" s="144"/>
      <c r="Q6847" s="151"/>
      <c r="R6847" s="152">
        <v>0</v>
      </c>
      <c r="T6847" s="153">
        <f>IF(Cartilha_GLOBAL!R6847=0,0,IF(Cartilha_GLOBAL!R6847&gt;0,"c","b"))</f>
        <v>0</v>
      </c>
    </row>
    <row r="6848" ht="22.5" hidden="1" spans="1:20">
      <c r="A6848" s="158">
        <f>Cartilha_GLOBAL!A6848</f>
        <v>103906</v>
      </c>
      <c r="B6848" s="100" t="str">
        <f>Cartilha_GLOBAL!B6848</f>
        <v>SINAPI</v>
      </c>
      <c r="C6848" s="104" t="str">
        <f>Cartilha_GLOBAL!C6848</f>
        <v>EXECUÇÃO DE PAVIMENTO DE CONCRETO SIMPLES (PCS), FCK = 40 MPA, ESPESSURA DE 16,0 CM. AF_04/2022</v>
      </c>
      <c r="D6848" s="94" t="str">
        <f>Cartilha_GLOBAL!D6848</f>
        <v>M2</v>
      </c>
      <c r="E6848" s="105">
        <f>Cartilha_GLOBAL!$E6848</f>
        <v>148.1</v>
      </c>
      <c r="F6848" s="182">
        <f>Cartilha_GLOBAL!$F6848</f>
        <v>181.78</v>
      </c>
      <c r="G6848" s="108"/>
      <c r="H6848" s="107">
        <f t="shared" si="425"/>
        <v>0</v>
      </c>
      <c r="I6848" s="143">
        <f t="shared" si="426"/>
        <v>0</v>
      </c>
      <c r="J6848" s="142"/>
      <c r="K6848" s="146"/>
      <c r="L6848" s="7" t="str">
        <f t="shared" si="427"/>
        <v/>
      </c>
      <c r="M6848" s="7" t="str">
        <f t="shared" si="428"/>
        <v/>
      </c>
      <c r="N6848" s="7" t="str">
        <f>Cartilha_GLOBAL!N6848</f>
        <v/>
      </c>
      <c r="O6848" s="144"/>
      <c r="Q6848" s="151"/>
      <c r="R6848" s="152">
        <v>0</v>
      </c>
      <c r="T6848" s="153">
        <f>IF(Cartilha_GLOBAL!R6848=0,0,IF(Cartilha_GLOBAL!R6848&gt;0,"c","b"))</f>
        <v>0</v>
      </c>
    </row>
    <row r="6849" ht="22.5" hidden="1" spans="1:20">
      <c r="A6849" s="158">
        <f>Cartilha_GLOBAL!A6849</f>
        <v>103907</v>
      </c>
      <c r="B6849" s="100" t="str">
        <f>Cartilha_GLOBAL!B6849</f>
        <v>SINAPI</v>
      </c>
      <c r="C6849" s="104" t="str">
        <f>Cartilha_GLOBAL!C6849</f>
        <v>EXECUÇÃO DE PAVIMENTO DE CONCRETO SIMPLES (PCS), FCK = 35 MPA, ESPESSURA DE 17,5 CM. AF_04/2022</v>
      </c>
      <c r="D6849" s="94" t="str">
        <f>Cartilha_GLOBAL!D6849</f>
        <v>M2</v>
      </c>
      <c r="E6849" s="105">
        <f>Cartilha_GLOBAL!$E6849</f>
        <v>130.07</v>
      </c>
      <c r="F6849" s="182">
        <f>Cartilha_GLOBAL!$F6849</f>
        <v>159.65</v>
      </c>
      <c r="G6849" s="108"/>
      <c r="H6849" s="107">
        <f t="shared" si="425"/>
        <v>0</v>
      </c>
      <c r="I6849" s="143">
        <f t="shared" si="426"/>
        <v>0</v>
      </c>
      <c r="J6849" s="142"/>
      <c r="K6849" s="146"/>
      <c r="L6849" s="7" t="str">
        <f t="shared" si="427"/>
        <v/>
      </c>
      <c r="M6849" s="7" t="str">
        <f t="shared" si="428"/>
        <v/>
      </c>
      <c r="N6849" s="7" t="str">
        <f>Cartilha_GLOBAL!N6849</f>
        <v/>
      </c>
      <c r="O6849" s="144"/>
      <c r="Q6849" s="151"/>
      <c r="R6849" s="152">
        <v>0</v>
      </c>
      <c r="T6849" s="153">
        <f>IF(Cartilha_GLOBAL!R6849=0,0,IF(Cartilha_GLOBAL!R6849&gt;0,"c","b"))</f>
        <v>0</v>
      </c>
    </row>
    <row r="6850" ht="12.75" hidden="1" spans="1:20">
      <c r="A6850" s="158">
        <f>Cartilha_GLOBAL!A6850</f>
        <v>103908</v>
      </c>
      <c r="B6850" s="100" t="str">
        <f>Cartilha_GLOBAL!B6850</f>
        <v>SINAPI</v>
      </c>
      <c r="C6850" s="104" t="str">
        <f>Cartilha_GLOBAL!C6850</f>
        <v>EXECUÇÃO PAVIMENTO DE CONCRETO SIMPLES (PCS), FCK = 35 MPA, ESPESSURA DE 20,0 CM. AF_04/2022</v>
      </c>
      <c r="D6850" s="94" t="str">
        <f>Cartilha_GLOBAL!D6850</f>
        <v>M2</v>
      </c>
      <c r="E6850" s="105">
        <f>Cartilha_GLOBAL!$E6850</f>
        <v>146.73</v>
      </c>
      <c r="F6850" s="182">
        <f>Cartilha_GLOBAL!$F6850</f>
        <v>180.1</v>
      </c>
      <c r="G6850" s="108"/>
      <c r="H6850" s="107">
        <f t="shared" si="425"/>
        <v>0</v>
      </c>
      <c r="I6850" s="143">
        <f t="shared" si="426"/>
        <v>0</v>
      </c>
      <c r="J6850" s="142"/>
      <c r="K6850" s="146"/>
      <c r="L6850" s="7" t="str">
        <f t="shared" si="427"/>
        <v/>
      </c>
      <c r="M6850" s="7" t="str">
        <f t="shared" si="428"/>
        <v/>
      </c>
      <c r="N6850" s="7" t="str">
        <f>Cartilha_GLOBAL!N6850</f>
        <v/>
      </c>
      <c r="O6850" s="144"/>
      <c r="Q6850" s="151"/>
      <c r="R6850" s="152">
        <v>0</v>
      </c>
      <c r="T6850" s="153">
        <f>IF(Cartilha_GLOBAL!R6850=0,0,IF(Cartilha_GLOBAL!R6850&gt;0,"c","b"))</f>
        <v>0</v>
      </c>
    </row>
    <row r="6851" ht="12.75" hidden="1" spans="1:20">
      <c r="A6851" s="158">
        <f>Cartilha_GLOBAL!A6851</f>
        <v>103909</v>
      </c>
      <c r="B6851" s="100" t="str">
        <f>Cartilha_GLOBAL!B6851</f>
        <v>SINAPI</v>
      </c>
      <c r="C6851" s="104" t="str">
        <f>Cartilha_GLOBAL!C6851</f>
        <v>EXECUÇÃO PAVIMENTO DE CONCRETO SIMPLES (PCS), FCK = 35 MPA, ESPESSURA DE 22,5 CM. AF_04/2022</v>
      </c>
      <c r="D6851" s="94" t="str">
        <f>Cartilha_GLOBAL!D6851</f>
        <v>M2</v>
      </c>
      <c r="E6851" s="105">
        <f>Cartilha_GLOBAL!$E6851</f>
        <v>167.53</v>
      </c>
      <c r="F6851" s="182">
        <f>Cartilha_GLOBAL!$F6851</f>
        <v>205.63</v>
      </c>
      <c r="G6851" s="108"/>
      <c r="H6851" s="107">
        <f t="shared" si="425"/>
        <v>0</v>
      </c>
      <c r="I6851" s="143">
        <f t="shared" si="426"/>
        <v>0</v>
      </c>
      <c r="J6851" s="142"/>
      <c r="K6851" s="146"/>
      <c r="L6851" s="7" t="str">
        <f t="shared" si="427"/>
        <v/>
      </c>
      <c r="M6851" s="7" t="str">
        <f t="shared" si="428"/>
        <v/>
      </c>
      <c r="N6851" s="7" t="str">
        <f>Cartilha_GLOBAL!N6851</f>
        <v/>
      </c>
      <c r="O6851" s="144"/>
      <c r="Q6851" s="151"/>
      <c r="R6851" s="152">
        <v>0</v>
      </c>
      <c r="T6851" s="153">
        <f>IF(Cartilha_GLOBAL!R6851=0,0,IF(Cartilha_GLOBAL!R6851&gt;0,"c","b"))</f>
        <v>0</v>
      </c>
    </row>
    <row r="6852" ht="22.5" hidden="1" spans="1:20">
      <c r="A6852" s="158">
        <f>Cartilha_GLOBAL!A6852</f>
        <v>103911</v>
      </c>
      <c r="B6852" s="100" t="str">
        <f>Cartilha_GLOBAL!B6852</f>
        <v>SINAPI</v>
      </c>
      <c r="C6852" s="104" t="str">
        <f>Cartilha_GLOBAL!C6852</f>
        <v>EXECUÇÃO DE PAVIMENTO DE CONCRETO SIMPLES (PCS), FCK = 35 MPA, ESPESSURA DE 25,0 CM. AF_04/2022</v>
      </c>
      <c r="D6852" s="94" t="str">
        <f>Cartilha_GLOBAL!D6852</f>
        <v>M2</v>
      </c>
      <c r="E6852" s="105">
        <f>Cartilha_GLOBAL!$E6852</f>
        <v>191.31</v>
      </c>
      <c r="F6852" s="182">
        <f>Cartilha_GLOBAL!$F6852</f>
        <v>234.81</v>
      </c>
      <c r="G6852" s="108"/>
      <c r="H6852" s="107">
        <f t="shared" si="425"/>
        <v>0</v>
      </c>
      <c r="I6852" s="143">
        <f t="shared" si="426"/>
        <v>0</v>
      </c>
      <c r="J6852" s="142"/>
      <c r="K6852" s="146"/>
      <c r="L6852" s="7" t="str">
        <f t="shared" si="427"/>
        <v/>
      </c>
      <c r="M6852" s="7" t="str">
        <f t="shared" si="428"/>
        <v/>
      </c>
      <c r="N6852" s="7" t="str">
        <f>Cartilha_GLOBAL!N6852</f>
        <v/>
      </c>
      <c r="O6852" s="144"/>
      <c r="Q6852" s="151"/>
      <c r="R6852" s="152">
        <v>0</v>
      </c>
      <c r="T6852" s="153">
        <f>IF(Cartilha_GLOBAL!R6852=0,0,IF(Cartilha_GLOBAL!R6852&gt;0,"c","b"))</f>
        <v>0</v>
      </c>
    </row>
    <row r="6853" ht="12.75" hidden="1" spans="1:20">
      <c r="A6853" s="158">
        <f>Cartilha_GLOBAL!A6853</f>
        <v>103912</v>
      </c>
      <c r="B6853" s="100" t="str">
        <f>Cartilha_GLOBAL!B6853</f>
        <v>SINAPI</v>
      </c>
      <c r="C6853" s="104" t="str">
        <f>Cartilha_GLOBAL!C6853</f>
        <v>EXECUÇÃO PAVIMENTO DE CONCRETO SIMPLES (PCS), FCK = 35 MPA, ESPESSURA DE 27,5 CM. AF_04/2022</v>
      </c>
      <c r="D6853" s="94" t="str">
        <f>Cartilha_GLOBAL!D6853</f>
        <v>M2</v>
      </c>
      <c r="E6853" s="105">
        <f>Cartilha_GLOBAL!$E6853</f>
        <v>93.42</v>
      </c>
      <c r="F6853" s="182">
        <f>Cartilha_GLOBAL!$F6853</f>
        <v>114.66</v>
      </c>
      <c r="G6853" s="108"/>
      <c r="H6853" s="107">
        <f t="shared" si="425"/>
        <v>0</v>
      </c>
      <c r="I6853" s="143">
        <f t="shared" si="426"/>
        <v>0</v>
      </c>
      <c r="J6853" s="142"/>
      <c r="K6853" s="146"/>
      <c r="L6853" s="7" t="str">
        <f t="shared" si="427"/>
        <v/>
      </c>
      <c r="M6853" s="7" t="str">
        <f t="shared" si="428"/>
        <v/>
      </c>
      <c r="N6853" s="7" t="str">
        <f>Cartilha_GLOBAL!N6853</f>
        <v/>
      </c>
      <c r="O6853" s="144"/>
      <c r="Q6853" s="151"/>
      <c r="R6853" s="152">
        <v>0</v>
      </c>
      <c r="T6853" s="153">
        <f>IF(Cartilha_GLOBAL!R6853=0,0,IF(Cartilha_GLOBAL!R6853&gt;0,"c","b"))</f>
        <v>0</v>
      </c>
    </row>
    <row r="6854" ht="22.5" hidden="1" spans="1:20">
      <c r="A6854" s="158">
        <f>Cartilha_GLOBAL!A6854</f>
        <v>97111</v>
      </c>
      <c r="B6854" s="100" t="str">
        <f>Cartilha_GLOBAL!B6854</f>
        <v>SINAPI</v>
      </c>
      <c r="C6854" s="104" t="str">
        <f>Cartilha_GLOBAL!C6854</f>
        <v>EXECUÇÃO DE PAVIMENTO DE CONCRETO ARMADO (PCA), FCK = 30 MPA, ESPESSURA DE 15,0 CM. AF_04/2022</v>
      </c>
      <c r="D6854" s="94" t="str">
        <f>Cartilha_GLOBAL!D6854</f>
        <v>M2</v>
      </c>
      <c r="E6854" s="105">
        <f>Cartilha_GLOBAL!$E6854</f>
        <v>274.89</v>
      </c>
      <c r="F6854" s="182">
        <f>Cartilha_GLOBAL!$F6854</f>
        <v>337.4</v>
      </c>
      <c r="G6854" s="108"/>
      <c r="H6854" s="107">
        <f t="shared" si="425"/>
        <v>0</v>
      </c>
      <c r="I6854" s="143">
        <f t="shared" si="426"/>
        <v>0</v>
      </c>
      <c r="J6854" s="142"/>
      <c r="K6854" s="146"/>
      <c r="L6854" s="7" t="str">
        <f t="shared" si="427"/>
        <v/>
      </c>
      <c r="M6854" s="7" t="str">
        <f t="shared" si="428"/>
        <v/>
      </c>
      <c r="N6854" s="7" t="str">
        <f>Cartilha_GLOBAL!N6854</f>
        <v/>
      </c>
      <c r="O6854" s="144"/>
      <c r="Q6854" s="151"/>
      <c r="R6854" s="152">
        <v>0</v>
      </c>
      <c r="T6854" s="153">
        <f>IF(Cartilha_GLOBAL!R6854=0,0,IF(Cartilha_GLOBAL!R6854&gt;0,"c","b"))</f>
        <v>0</v>
      </c>
    </row>
    <row r="6855" ht="22.5" hidden="1" spans="1:20">
      <c r="A6855" s="158">
        <f>Cartilha_GLOBAL!A6855</f>
        <v>97112</v>
      </c>
      <c r="B6855" s="100" t="str">
        <f>Cartilha_GLOBAL!B6855</f>
        <v>SINAPI</v>
      </c>
      <c r="C6855" s="104" t="str">
        <f>Cartilha_GLOBAL!C6855</f>
        <v>EXECUÇÃO DE PAVIMENTO DE CONCRETO ARMADO (PCA), FCK = 30 MPA, ESPESSURA DE 17,5 CM. AF_04/2022</v>
      </c>
      <c r="D6855" s="94" t="str">
        <f>Cartilha_GLOBAL!D6855</f>
        <v>M2</v>
      </c>
      <c r="E6855" s="105">
        <f>Cartilha_GLOBAL!$E6855</f>
        <v>231.07</v>
      </c>
      <c r="F6855" s="182">
        <f>Cartilha_GLOBAL!$F6855</f>
        <v>283.62</v>
      </c>
      <c r="G6855" s="108"/>
      <c r="H6855" s="107">
        <f t="shared" si="425"/>
        <v>0</v>
      </c>
      <c r="I6855" s="143">
        <f t="shared" si="426"/>
        <v>0</v>
      </c>
      <c r="J6855" s="142"/>
      <c r="K6855" s="146"/>
      <c r="L6855" s="7" t="str">
        <f t="shared" si="427"/>
        <v/>
      </c>
      <c r="M6855" s="7" t="str">
        <f t="shared" si="428"/>
        <v/>
      </c>
      <c r="N6855" s="7" t="str">
        <f>Cartilha_GLOBAL!N6855</f>
        <v/>
      </c>
      <c r="O6855" s="144"/>
      <c r="Q6855" s="151"/>
      <c r="R6855" s="152">
        <v>0</v>
      </c>
      <c r="T6855" s="153">
        <f>IF(Cartilha_GLOBAL!R6855=0,0,IF(Cartilha_GLOBAL!R6855&gt;0,"c","b"))</f>
        <v>0</v>
      </c>
    </row>
    <row r="6856" ht="12.75" hidden="1" spans="1:20">
      <c r="A6856" s="158">
        <f>Cartilha_GLOBAL!A6856</f>
        <v>97113</v>
      </c>
      <c r="B6856" s="100" t="str">
        <f>Cartilha_GLOBAL!B6856</f>
        <v>SINAPI</v>
      </c>
      <c r="C6856" s="104" t="str">
        <f>Cartilha_GLOBAL!C6856</f>
        <v>APLICAÇÃO DE LONA PLÁSTICA PARA EXECUÇÃO DE PAVIMENTOS DE CONCRETO. AF_04/2022</v>
      </c>
      <c r="D6856" s="94" t="str">
        <f>Cartilha_GLOBAL!D6856</f>
        <v>M2</v>
      </c>
      <c r="E6856" s="105">
        <f>Cartilha_GLOBAL!$E6856</f>
        <v>3.15</v>
      </c>
      <c r="F6856" s="182">
        <f>Cartilha_GLOBAL!$F6856</f>
        <v>3.87</v>
      </c>
      <c r="G6856" s="108"/>
      <c r="H6856" s="107">
        <f t="shared" si="425"/>
        <v>0</v>
      </c>
      <c r="I6856" s="143">
        <f t="shared" si="426"/>
        <v>0</v>
      </c>
      <c r="J6856" s="142"/>
      <c r="K6856" s="146"/>
      <c r="L6856" s="7" t="str">
        <f t="shared" si="427"/>
        <v/>
      </c>
      <c r="M6856" s="7" t="str">
        <f t="shared" si="428"/>
        <v/>
      </c>
      <c r="N6856" s="7" t="str">
        <f>Cartilha_GLOBAL!N6856</f>
        <v/>
      </c>
      <c r="O6856" s="144"/>
      <c r="Q6856" s="151"/>
      <c r="R6856" s="152">
        <v>0</v>
      </c>
      <c r="T6856" s="153">
        <f>IF(Cartilha_GLOBAL!R6856=0,0,IF(Cartilha_GLOBAL!R6856&gt;0,"c","b"))</f>
        <v>0</v>
      </c>
    </row>
    <row r="6857" ht="22.5" hidden="1" spans="1:20">
      <c r="A6857" s="158">
        <f>Cartilha_GLOBAL!A6857</f>
        <v>97116</v>
      </c>
      <c r="B6857" s="100" t="str">
        <f>Cartilha_GLOBAL!B6857</f>
        <v>SINAPI</v>
      </c>
      <c r="C6857" s="104" t="str">
        <f>Cartilha_GLOBAL!C6857</f>
        <v>BARRAS DE TRANSFERÊNCIA, AÇO CA-25 DE 16,0 MM, PARA EXECUÇÃO DE PAVIMENTO DE CONCRETO  FORNECIMENTO E INSTALAÇÃO. AF_04/2022</v>
      </c>
      <c r="D6857" s="94" t="str">
        <f>Cartilha_GLOBAL!D6857</f>
        <v>KG</v>
      </c>
      <c r="E6857" s="105">
        <f>Cartilha_GLOBAL!$E6857</f>
        <v>26.06</v>
      </c>
      <c r="F6857" s="182">
        <f>Cartilha_GLOBAL!$F6857</f>
        <v>31.99</v>
      </c>
      <c r="G6857" s="108"/>
      <c r="H6857" s="107">
        <f t="shared" si="425"/>
        <v>0</v>
      </c>
      <c r="I6857" s="143">
        <f t="shared" si="426"/>
        <v>0</v>
      </c>
      <c r="J6857" s="142"/>
      <c r="K6857" s="146"/>
      <c r="L6857" s="7" t="str">
        <f t="shared" si="427"/>
        <v/>
      </c>
      <c r="M6857" s="7" t="str">
        <f t="shared" si="428"/>
        <v/>
      </c>
      <c r="N6857" s="7" t="str">
        <f>Cartilha_GLOBAL!N6857</f>
        <v/>
      </c>
      <c r="O6857" s="144"/>
      <c r="Q6857" s="151"/>
      <c r="R6857" s="152">
        <v>0</v>
      </c>
      <c r="T6857" s="153">
        <f>IF(Cartilha_GLOBAL!R6857=0,0,IF(Cartilha_GLOBAL!R6857&gt;0,"c","b"))</f>
        <v>0</v>
      </c>
    </row>
    <row r="6858" ht="22.5" hidden="1" spans="1:20">
      <c r="A6858" s="158">
        <f>Cartilha_GLOBAL!A6858</f>
        <v>97117</v>
      </c>
      <c r="B6858" s="100" t="str">
        <f>Cartilha_GLOBAL!B6858</f>
        <v>SINAPI</v>
      </c>
      <c r="C6858" s="104" t="str">
        <f>Cartilha_GLOBAL!C6858</f>
        <v>BARRAS DE TRANSFERÊNCIA, AÇO CA-25 DE 20,0 MM, PARA EXECUÇÃO DE PAVIMENTO DE CONCRETO  FORNECIMENTO E INSTALAÇÃO. AF_04/2022</v>
      </c>
      <c r="D6858" s="94" t="str">
        <f>Cartilha_GLOBAL!D6858</f>
        <v>KG</v>
      </c>
      <c r="E6858" s="105">
        <f>Cartilha_GLOBAL!$E6858</f>
        <v>22.24</v>
      </c>
      <c r="F6858" s="182">
        <f>Cartilha_GLOBAL!$F6858</f>
        <v>27.3</v>
      </c>
      <c r="G6858" s="108"/>
      <c r="H6858" s="107">
        <f t="shared" si="425"/>
        <v>0</v>
      </c>
      <c r="I6858" s="143">
        <f t="shared" si="426"/>
        <v>0</v>
      </c>
      <c r="J6858" s="142"/>
      <c r="K6858" s="146"/>
      <c r="L6858" s="7" t="str">
        <f t="shared" si="427"/>
        <v/>
      </c>
      <c r="M6858" s="7" t="str">
        <f t="shared" si="428"/>
        <v/>
      </c>
      <c r="N6858" s="7" t="str">
        <f>Cartilha_GLOBAL!N6858</f>
        <v/>
      </c>
      <c r="O6858" s="144"/>
      <c r="Q6858" s="151"/>
      <c r="R6858" s="152">
        <v>0</v>
      </c>
      <c r="T6858" s="153">
        <f>IF(Cartilha_GLOBAL!R6858=0,0,IF(Cartilha_GLOBAL!R6858&gt;0,"c","b"))</f>
        <v>0</v>
      </c>
    </row>
    <row r="6859" ht="22.5" hidden="1" spans="1:20">
      <c r="A6859" s="158">
        <f>Cartilha_GLOBAL!A6859</f>
        <v>97118</v>
      </c>
      <c r="B6859" s="100" t="str">
        <f>Cartilha_GLOBAL!B6859</f>
        <v>SINAPI</v>
      </c>
      <c r="C6859" s="104" t="str">
        <f>Cartilha_GLOBAL!C6859</f>
        <v>BARRAS DE TRANSFERÊNCIA, AÇO CA-25 DE 25,0 MM, PARA EXECUÇÃO DE PAVIMENTO DE CONCRETO  FORNECIMENTO E INSTALAÇÃO. AF_04/2022</v>
      </c>
      <c r="D6859" s="94" t="str">
        <f>Cartilha_GLOBAL!D6859</f>
        <v>KG</v>
      </c>
      <c r="E6859" s="105">
        <f>Cartilha_GLOBAL!$E6859</f>
        <v>18.18</v>
      </c>
      <c r="F6859" s="182">
        <f>Cartilha_GLOBAL!$F6859</f>
        <v>22.31</v>
      </c>
      <c r="G6859" s="108"/>
      <c r="H6859" s="107">
        <f t="shared" si="425"/>
        <v>0</v>
      </c>
      <c r="I6859" s="143">
        <f t="shared" si="426"/>
        <v>0</v>
      </c>
      <c r="J6859" s="142"/>
      <c r="K6859" s="146"/>
      <c r="L6859" s="7" t="str">
        <f t="shared" si="427"/>
        <v/>
      </c>
      <c r="M6859" s="7" t="str">
        <f t="shared" si="428"/>
        <v/>
      </c>
      <c r="N6859" s="7" t="str">
        <f>Cartilha_GLOBAL!N6859</f>
        <v/>
      </c>
      <c r="O6859" s="144"/>
      <c r="Q6859" s="151"/>
      <c r="R6859" s="152">
        <v>0</v>
      </c>
      <c r="T6859" s="153">
        <f>IF(Cartilha_GLOBAL!R6859=0,0,IF(Cartilha_GLOBAL!R6859&gt;0,"c","b"))</f>
        <v>0</v>
      </c>
    </row>
    <row r="6860" ht="22.5" hidden="1" spans="1:20">
      <c r="A6860" s="158">
        <f>Cartilha_GLOBAL!A6860</f>
        <v>97119</v>
      </c>
      <c r="B6860" s="100" t="str">
        <f>Cartilha_GLOBAL!B6860</f>
        <v>SINAPI</v>
      </c>
      <c r="C6860" s="104" t="str">
        <f>Cartilha_GLOBAL!C6860</f>
        <v>BARRAS DE TRANSFERÊNCIA, AÇO CA-25 DE 32,0 MM, PARA EXECUÇÃO DE PAVIMENTO DE CONCRETO  FORNECIMENTO E INSTALAÇÃO. AF_04/2022</v>
      </c>
      <c r="D6860" s="94" t="str">
        <f>Cartilha_GLOBAL!D6860</f>
        <v>KG</v>
      </c>
      <c r="E6860" s="105">
        <f>Cartilha_GLOBAL!$E6860</f>
        <v>16.12</v>
      </c>
      <c r="F6860" s="182">
        <f>Cartilha_GLOBAL!$F6860</f>
        <v>19.79</v>
      </c>
      <c r="G6860" s="108"/>
      <c r="H6860" s="107">
        <f t="shared" si="425"/>
        <v>0</v>
      </c>
      <c r="I6860" s="143">
        <f t="shared" si="426"/>
        <v>0</v>
      </c>
      <c r="J6860" s="142"/>
      <c r="K6860" s="146"/>
      <c r="L6860" s="7" t="str">
        <f t="shared" si="427"/>
        <v/>
      </c>
      <c r="M6860" s="7" t="str">
        <f t="shared" si="428"/>
        <v/>
      </c>
      <c r="N6860" s="7" t="str">
        <f>Cartilha_GLOBAL!N6860</f>
        <v/>
      </c>
      <c r="O6860" s="144"/>
      <c r="Q6860" s="151"/>
      <c r="R6860" s="152">
        <v>0</v>
      </c>
      <c r="T6860" s="153">
        <f>IF(Cartilha_GLOBAL!R6860=0,0,IF(Cartilha_GLOBAL!R6860&gt;0,"c","b"))</f>
        <v>0</v>
      </c>
    </row>
    <row r="6861" ht="12.75" hidden="1" spans="1:20">
      <c r="A6861" s="158">
        <f>Cartilha_GLOBAL!A6861</f>
        <v>97802</v>
      </c>
      <c r="B6861" s="100" t="str">
        <f>Cartilha_GLOBAL!B6861</f>
        <v>SINAPI</v>
      </c>
      <c r="C6861" s="104" t="str">
        <f>Cartilha_GLOBAL!C6861</f>
        <v>PAVIMENTO COM TRATAMENTO SUPERFICIAL SIMPLES, COM EMULSÃO ASFÁLTICA RR-2C. AF_01/2020</v>
      </c>
      <c r="D6861" s="94" t="str">
        <f>Cartilha_GLOBAL!D6861</f>
        <v>M2</v>
      </c>
      <c r="E6861" s="105">
        <f>Cartilha_GLOBAL!$E6861</f>
        <v>6.35</v>
      </c>
      <c r="F6861" s="182">
        <f>Cartilha_GLOBAL!$F6861</f>
        <v>7.79</v>
      </c>
      <c r="G6861" s="108"/>
      <c r="H6861" s="107">
        <f t="shared" si="425"/>
        <v>0</v>
      </c>
      <c r="I6861" s="143">
        <f t="shared" si="426"/>
        <v>0</v>
      </c>
      <c r="J6861" s="142"/>
      <c r="K6861" s="146"/>
      <c r="L6861" s="7" t="str">
        <f t="shared" si="427"/>
        <v/>
      </c>
      <c r="M6861" s="7" t="str">
        <f t="shared" si="428"/>
        <v/>
      </c>
      <c r="N6861" s="7" t="str">
        <f>Cartilha_GLOBAL!N6861</f>
        <v/>
      </c>
      <c r="O6861" s="144"/>
      <c r="Q6861" s="151"/>
      <c r="R6861" s="152">
        <v>0</v>
      </c>
      <c r="T6861" s="153">
        <f>IF(Cartilha_GLOBAL!R6861=0,0,IF(Cartilha_GLOBAL!R6861&gt;0,"c","b"))</f>
        <v>0</v>
      </c>
    </row>
    <row r="6862" ht="22.5" hidden="1" spans="1:20">
      <c r="A6862" s="158">
        <f>Cartilha_GLOBAL!A6862</f>
        <v>97803</v>
      </c>
      <c r="B6862" s="100" t="str">
        <f>Cartilha_GLOBAL!B6862</f>
        <v>SINAPI</v>
      </c>
      <c r="C6862" s="104" t="str">
        <f>Cartilha_GLOBAL!C6862</f>
        <v>PAVIMENTO COM TRATAMENTO SUPERFICIAL SIMPLES, COM EMULSÃO ASFÁLTICA RR-2C, COM BANHO DILUÍDO. AF_01/2020</v>
      </c>
      <c r="D6862" s="94" t="str">
        <f>Cartilha_GLOBAL!D6862</f>
        <v>M2</v>
      </c>
      <c r="E6862" s="105">
        <f>Cartilha_GLOBAL!$E6862</f>
        <v>9.74</v>
      </c>
      <c r="F6862" s="182">
        <f>Cartilha_GLOBAL!$F6862</f>
        <v>11.95</v>
      </c>
      <c r="G6862" s="108"/>
      <c r="H6862" s="107">
        <f t="shared" si="425"/>
        <v>0</v>
      </c>
      <c r="I6862" s="143">
        <f t="shared" si="426"/>
        <v>0</v>
      </c>
      <c r="J6862" s="142"/>
      <c r="K6862" s="146"/>
      <c r="L6862" s="7" t="str">
        <f t="shared" si="427"/>
        <v/>
      </c>
      <c r="M6862" s="7" t="str">
        <f t="shared" si="428"/>
        <v/>
      </c>
      <c r="N6862" s="7" t="str">
        <f>Cartilha_GLOBAL!N6862</f>
        <v/>
      </c>
      <c r="O6862" s="144"/>
      <c r="Q6862" s="151"/>
      <c r="R6862" s="152">
        <v>0</v>
      </c>
      <c r="T6862" s="153">
        <f>IF(Cartilha_GLOBAL!R6862=0,0,IF(Cartilha_GLOBAL!R6862&gt;0,"c","b"))</f>
        <v>0</v>
      </c>
    </row>
    <row r="6863" ht="12.75" hidden="1" spans="1:20">
      <c r="A6863" s="158">
        <f>Cartilha_GLOBAL!A6863</f>
        <v>97805</v>
      </c>
      <c r="B6863" s="100" t="str">
        <f>Cartilha_GLOBAL!B6863</f>
        <v>SINAPI</v>
      </c>
      <c r="C6863" s="104" t="str">
        <f>Cartilha_GLOBAL!C6863</f>
        <v>PAVIMENTO COM TRATAMENTO SUPERFICIAL DUPLO, COM EMULSÃO ASFÁLTICA RR-2C. AF_01/2020</v>
      </c>
      <c r="D6863" s="94" t="str">
        <f>Cartilha_GLOBAL!D6863</f>
        <v>M2</v>
      </c>
      <c r="E6863" s="105">
        <f>Cartilha_GLOBAL!$E6863</f>
        <v>15.85</v>
      </c>
      <c r="F6863" s="182">
        <f>Cartilha_GLOBAL!$F6863</f>
        <v>19.45</v>
      </c>
      <c r="G6863" s="108"/>
      <c r="H6863" s="107">
        <f t="shared" si="425"/>
        <v>0</v>
      </c>
      <c r="I6863" s="143">
        <f t="shared" si="426"/>
        <v>0</v>
      </c>
      <c r="J6863" s="142"/>
      <c r="K6863" s="146"/>
      <c r="L6863" s="7" t="str">
        <f t="shared" si="427"/>
        <v/>
      </c>
      <c r="M6863" s="7" t="str">
        <f t="shared" si="428"/>
        <v/>
      </c>
      <c r="N6863" s="7" t="str">
        <f>Cartilha_GLOBAL!N6863</f>
        <v/>
      </c>
      <c r="O6863" s="144"/>
      <c r="Q6863" s="151"/>
      <c r="R6863" s="152">
        <v>0</v>
      </c>
      <c r="T6863" s="153">
        <f>IF(Cartilha_GLOBAL!R6863=0,0,IF(Cartilha_GLOBAL!R6863&gt;0,"c","b"))</f>
        <v>0</v>
      </c>
    </row>
    <row r="6864" ht="22.5" hidden="1" spans="1:20">
      <c r="A6864" s="158">
        <f>Cartilha_GLOBAL!A6864</f>
        <v>97806</v>
      </c>
      <c r="B6864" s="100" t="str">
        <f>Cartilha_GLOBAL!B6864</f>
        <v>SINAPI</v>
      </c>
      <c r="C6864" s="104" t="str">
        <f>Cartilha_GLOBAL!C6864</f>
        <v>PAVIMENTO COM TRATAMENTO SUPERFICIAL DUPLO, COM EMULSÃO ASFÁLTICA RR-2C, COM BANHO DILUÍDO. AF_01/2020</v>
      </c>
      <c r="D6864" s="94" t="str">
        <f>Cartilha_GLOBAL!D6864</f>
        <v>M2</v>
      </c>
      <c r="E6864" s="105">
        <f>Cartilha_GLOBAL!$E6864</f>
        <v>19.18</v>
      </c>
      <c r="F6864" s="182">
        <f>Cartilha_GLOBAL!$F6864</f>
        <v>23.54</v>
      </c>
      <c r="G6864" s="108"/>
      <c r="H6864" s="107">
        <f t="shared" si="425"/>
        <v>0</v>
      </c>
      <c r="I6864" s="143">
        <f t="shared" si="426"/>
        <v>0</v>
      </c>
      <c r="J6864" s="142"/>
      <c r="K6864" s="146"/>
      <c r="L6864" s="7" t="str">
        <f t="shared" si="427"/>
        <v/>
      </c>
      <c r="M6864" s="7" t="str">
        <f t="shared" si="428"/>
        <v/>
      </c>
      <c r="N6864" s="7" t="str">
        <f>Cartilha_GLOBAL!N6864</f>
        <v/>
      </c>
      <c r="O6864" s="144"/>
      <c r="Q6864" s="151"/>
      <c r="R6864" s="152">
        <v>0</v>
      </c>
      <c r="T6864" s="153">
        <f>IF(Cartilha_GLOBAL!R6864=0,0,IF(Cartilha_GLOBAL!R6864&gt;0,"c","b"))</f>
        <v>0</v>
      </c>
    </row>
    <row r="6865" ht="22.5" hidden="1" spans="1:20">
      <c r="A6865" s="158">
        <f>Cartilha_GLOBAL!A6865</f>
        <v>97807</v>
      </c>
      <c r="B6865" s="100" t="str">
        <f>Cartilha_GLOBAL!B6865</f>
        <v>SINAPI</v>
      </c>
      <c r="C6865" s="104" t="str">
        <f>Cartilha_GLOBAL!C6865</f>
        <v>PAVIMENTO COM TRATAMENTO SUPERFICIAL DUPLO, COM EMULSÃO ASFÁLTICA RR-2C, COM CAPA SELANTE. AF_01/2020</v>
      </c>
      <c r="D6865" s="94" t="str">
        <f>Cartilha_GLOBAL!D6865</f>
        <v>M2</v>
      </c>
      <c r="E6865" s="105">
        <f>Cartilha_GLOBAL!$E6865</f>
        <v>21.83</v>
      </c>
      <c r="F6865" s="182">
        <f>Cartilha_GLOBAL!$F6865</f>
        <v>26.79</v>
      </c>
      <c r="G6865" s="108"/>
      <c r="H6865" s="107">
        <f t="shared" si="425"/>
        <v>0</v>
      </c>
      <c r="I6865" s="143">
        <f t="shared" si="426"/>
        <v>0</v>
      </c>
      <c r="J6865" s="142"/>
      <c r="K6865" s="146"/>
      <c r="L6865" s="7" t="str">
        <f t="shared" si="427"/>
        <v/>
      </c>
      <c r="M6865" s="7" t="str">
        <f t="shared" si="428"/>
        <v/>
      </c>
      <c r="N6865" s="7" t="str">
        <f>Cartilha_GLOBAL!N6865</f>
        <v/>
      </c>
      <c r="O6865" s="144"/>
      <c r="Q6865" s="151"/>
      <c r="R6865" s="152">
        <v>0</v>
      </c>
      <c r="T6865" s="153">
        <f>IF(Cartilha_GLOBAL!R6865=0,0,IF(Cartilha_GLOBAL!R6865&gt;0,"c","b"))</f>
        <v>0</v>
      </c>
    </row>
    <row r="6866" ht="12.75" hidden="1" spans="1:20">
      <c r="A6866" s="158">
        <f>Cartilha_GLOBAL!A6866</f>
        <v>97809</v>
      </c>
      <c r="B6866" s="100" t="str">
        <f>Cartilha_GLOBAL!B6866</f>
        <v>SINAPI</v>
      </c>
      <c r="C6866" s="104" t="str">
        <f>Cartilha_GLOBAL!C6866</f>
        <v>PAVIMENTO COM TRATAMENTO SUPERFICIAL TRIPLO, COM EMULSÃO ASFÁLTICA RR-2C. AF_01/2020</v>
      </c>
      <c r="D6866" s="94" t="str">
        <f>Cartilha_GLOBAL!D6866</f>
        <v>M2</v>
      </c>
      <c r="E6866" s="105">
        <f>Cartilha_GLOBAL!$E6866</f>
        <v>17.72</v>
      </c>
      <c r="F6866" s="182">
        <f>Cartilha_GLOBAL!$F6866</f>
        <v>21.75</v>
      </c>
      <c r="G6866" s="108"/>
      <c r="H6866" s="107">
        <f t="shared" si="425"/>
        <v>0</v>
      </c>
      <c r="I6866" s="143">
        <f t="shared" si="426"/>
        <v>0</v>
      </c>
      <c r="J6866" s="142"/>
      <c r="K6866" s="146"/>
      <c r="L6866" s="7" t="str">
        <f t="shared" si="427"/>
        <v/>
      </c>
      <c r="M6866" s="7" t="str">
        <f t="shared" si="428"/>
        <v/>
      </c>
      <c r="N6866" s="7" t="str">
        <f>Cartilha_GLOBAL!N6866</f>
        <v/>
      </c>
      <c r="O6866" s="144"/>
      <c r="Q6866" s="151"/>
      <c r="R6866" s="152">
        <v>0</v>
      </c>
      <c r="T6866" s="153">
        <f>IF(Cartilha_GLOBAL!R6866=0,0,IF(Cartilha_GLOBAL!R6866&gt;0,"c","b"))</f>
        <v>0</v>
      </c>
    </row>
    <row r="6867" ht="22.5" hidden="1" spans="1:20">
      <c r="A6867" s="158">
        <f>Cartilha_GLOBAL!A6867</f>
        <v>97810</v>
      </c>
      <c r="B6867" s="100" t="str">
        <f>Cartilha_GLOBAL!B6867</f>
        <v>SINAPI</v>
      </c>
      <c r="C6867" s="104" t="str">
        <f>Cartilha_GLOBAL!C6867</f>
        <v>PAVIMENTO COM TRATAMENTO SUPERFICIAL TRIPLO, COM EMULSÃO ASFÁLTICA RR-2C, COM BANHO DILUÍDO. AF_01/2020</v>
      </c>
      <c r="D6867" s="94" t="str">
        <f>Cartilha_GLOBAL!D6867</f>
        <v>M2</v>
      </c>
      <c r="E6867" s="105">
        <f>Cartilha_GLOBAL!$E6867</f>
        <v>19.32</v>
      </c>
      <c r="F6867" s="182">
        <f>Cartilha_GLOBAL!$F6867</f>
        <v>23.71</v>
      </c>
      <c r="G6867" s="108"/>
      <c r="H6867" s="107">
        <f t="shared" si="425"/>
        <v>0</v>
      </c>
      <c r="I6867" s="143">
        <f t="shared" si="426"/>
        <v>0</v>
      </c>
      <c r="J6867" s="142"/>
      <c r="K6867" s="146"/>
      <c r="L6867" s="7" t="str">
        <f t="shared" si="427"/>
        <v/>
      </c>
      <c r="M6867" s="7" t="str">
        <f t="shared" si="428"/>
        <v/>
      </c>
      <c r="N6867" s="7" t="str">
        <f>Cartilha_GLOBAL!N6867</f>
        <v/>
      </c>
      <c r="O6867" s="144"/>
      <c r="Q6867" s="151"/>
      <c r="R6867" s="152">
        <v>0</v>
      </c>
      <c r="T6867" s="153">
        <f>IF(Cartilha_GLOBAL!R6867=0,0,IF(Cartilha_GLOBAL!R6867&gt;0,"c","b"))</f>
        <v>0</v>
      </c>
    </row>
    <row r="6868" ht="22.5" hidden="1" spans="1:20">
      <c r="A6868" s="158">
        <f>Cartilha_GLOBAL!A6868</f>
        <v>97811</v>
      </c>
      <c r="B6868" s="100" t="str">
        <f>Cartilha_GLOBAL!B6868</f>
        <v>SINAPI</v>
      </c>
      <c r="C6868" s="104" t="str">
        <f>Cartilha_GLOBAL!C6868</f>
        <v>PAVIMENTO COM TRATAMENTO SUPERFICIAL TRIPLO, COM EMULSÃO ASFÁLTICA RR-2C, COM CAPA SELANTE. AF_01/2020</v>
      </c>
      <c r="D6868" s="94" t="str">
        <f>Cartilha_GLOBAL!D6868</f>
        <v>M2</v>
      </c>
      <c r="E6868" s="105">
        <f>Cartilha_GLOBAL!$E6868</f>
        <v>22.05</v>
      </c>
      <c r="F6868" s="182">
        <f>Cartilha_GLOBAL!$F6868</f>
        <v>27.06</v>
      </c>
      <c r="G6868" s="108"/>
      <c r="H6868" s="107">
        <f t="shared" si="425"/>
        <v>0</v>
      </c>
      <c r="I6868" s="143">
        <f t="shared" si="426"/>
        <v>0</v>
      </c>
      <c r="J6868" s="142"/>
      <c r="K6868" s="146"/>
      <c r="L6868" s="7" t="str">
        <f t="shared" si="427"/>
        <v/>
      </c>
      <c r="M6868" s="7" t="str">
        <f t="shared" si="428"/>
        <v/>
      </c>
      <c r="N6868" s="7" t="str">
        <f>Cartilha_GLOBAL!N6868</f>
        <v/>
      </c>
      <c r="O6868" s="144"/>
      <c r="Q6868" s="151"/>
      <c r="R6868" s="152">
        <v>0</v>
      </c>
      <c r="T6868" s="153">
        <f>IF(Cartilha_GLOBAL!R6868=0,0,IF(Cartilha_GLOBAL!R6868&gt;0,"c","b"))</f>
        <v>0</v>
      </c>
    </row>
    <row r="6869" ht="22.5" hidden="1" spans="1:20">
      <c r="A6869" s="158">
        <f>Cartilha_GLOBAL!A6869</f>
        <v>101810</v>
      </c>
      <c r="B6869" s="100" t="str">
        <f>Cartilha_GLOBAL!B6869</f>
        <v>SINAPI</v>
      </c>
      <c r="C6869" s="104" t="str">
        <f>Cartilha_GLOBAL!C6869</f>
        <v>EXECUÇÃO DE TAPA BURACO COM APLICAÇÃO DE CONCRETO ASFÁLTICO (USINAGEM PRÓPRIA) E PINTURA DE LIGAÇÃO. AF_12/2020</v>
      </c>
      <c r="D6869" s="94" t="str">
        <f>Cartilha_GLOBAL!D6869</f>
        <v>M3</v>
      </c>
      <c r="E6869" s="105">
        <f>Cartilha_GLOBAL!$E6869</f>
        <v>1396.96</v>
      </c>
      <c r="F6869" s="182">
        <f>Cartilha_GLOBAL!$F6869</f>
        <v>1714.63</v>
      </c>
      <c r="G6869" s="229"/>
      <c r="H6869" s="107">
        <f t="shared" si="425"/>
        <v>0</v>
      </c>
      <c r="I6869" s="188">
        <f t="shared" si="426"/>
        <v>0</v>
      </c>
      <c r="J6869" s="142"/>
      <c r="K6869" s="146"/>
      <c r="L6869" s="7" t="str">
        <f t="shared" si="427"/>
        <v/>
      </c>
      <c r="M6869" s="7" t="str">
        <f t="shared" si="428"/>
        <v/>
      </c>
      <c r="N6869" s="7" t="str">
        <f>Cartilha_GLOBAL!N6869</f>
        <v/>
      </c>
      <c r="O6869" s="144"/>
      <c r="Q6869" s="151"/>
      <c r="R6869" s="152">
        <v>0</v>
      </c>
      <c r="T6869" s="153">
        <f>IF(Cartilha_GLOBAL!R6869=0,0,IF(Cartilha_GLOBAL!R6869&gt;0,"c","b"))</f>
        <v>0</v>
      </c>
    </row>
    <row r="6870" ht="22.5" hidden="1" spans="1:20">
      <c r="A6870" s="158">
        <f>Cartilha_GLOBAL!A6870</f>
        <v>101811</v>
      </c>
      <c r="B6870" s="100" t="str">
        <f>Cartilha_GLOBAL!B6870</f>
        <v>SINAPI</v>
      </c>
      <c r="C6870" s="104" t="str">
        <f>Cartilha_GLOBAL!C6870</f>
        <v>EXECUÇÃO DE TAPA BURACO COM APLICAÇÃO DE PRÉ MISTURADO A FRIO (USINAGEM PRÓPRIA) E PINTURA DE LIGAÇÃO. AF_12/2020</v>
      </c>
      <c r="D6870" s="94" t="str">
        <f>Cartilha_GLOBAL!D6870</f>
        <v>M3</v>
      </c>
      <c r="E6870" s="105">
        <f>Cartilha_GLOBAL!$E6870</f>
        <v>1223.1</v>
      </c>
      <c r="F6870" s="182">
        <f>Cartilha_GLOBAL!$F6870</f>
        <v>1501.23</v>
      </c>
      <c r="G6870" s="229"/>
      <c r="H6870" s="107">
        <f t="shared" si="425"/>
        <v>0</v>
      </c>
      <c r="I6870" s="188">
        <f t="shared" si="426"/>
        <v>0</v>
      </c>
      <c r="J6870" s="142"/>
      <c r="K6870" s="146"/>
      <c r="L6870" s="7" t="str">
        <f t="shared" si="427"/>
        <v/>
      </c>
      <c r="M6870" s="7" t="str">
        <f t="shared" si="428"/>
        <v/>
      </c>
      <c r="N6870" s="7" t="str">
        <f>Cartilha_GLOBAL!N6870</f>
        <v/>
      </c>
      <c r="O6870" s="144"/>
      <c r="Q6870" s="151"/>
      <c r="R6870" s="152">
        <v>0</v>
      </c>
      <c r="T6870" s="153">
        <f>IF(Cartilha_GLOBAL!R6870=0,0,IF(Cartilha_GLOBAL!R6870&gt;0,"c","b"))</f>
        <v>0</v>
      </c>
    </row>
    <row r="6871" ht="22.5" hidden="1" spans="1:20">
      <c r="A6871" s="158">
        <f>Cartilha_GLOBAL!A6871</f>
        <v>102096</v>
      </c>
      <c r="B6871" s="100" t="str">
        <f>Cartilha_GLOBAL!B6871</f>
        <v>SINAPI</v>
      </c>
      <c r="C6871" s="104" t="str">
        <f>Cartilha_GLOBAL!C6871</f>
        <v>EXECUÇÃO DE TAPA BURACO COM APLICAÇÃO DE CONCRETO ASFÁLTICO (AQUISIÇÃO EM USINA) E PINTURA DE LIGAÇÃO. AF_12/2020</v>
      </c>
      <c r="D6871" s="94" t="str">
        <f>Cartilha_GLOBAL!D6871</f>
        <v>M3</v>
      </c>
      <c r="E6871" s="105">
        <f>Cartilha_GLOBAL!$E6871</f>
        <v>1505.61</v>
      </c>
      <c r="F6871" s="182">
        <f>Cartilha_GLOBAL!$F6871</f>
        <v>1847.99</v>
      </c>
      <c r="G6871" s="229"/>
      <c r="H6871" s="107">
        <f t="shared" si="425"/>
        <v>0</v>
      </c>
      <c r="I6871" s="188">
        <f t="shared" si="426"/>
        <v>0</v>
      </c>
      <c r="J6871" s="142"/>
      <c r="K6871" s="146"/>
      <c r="L6871" s="7" t="str">
        <f t="shared" si="427"/>
        <v/>
      </c>
      <c r="M6871" s="7" t="str">
        <f t="shared" si="428"/>
        <v/>
      </c>
      <c r="N6871" s="7" t="str">
        <f>Cartilha_GLOBAL!N6871</f>
        <v/>
      </c>
      <c r="O6871" s="144"/>
      <c r="Q6871" s="151"/>
      <c r="R6871" s="152">
        <v>0</v>
      </c>
      <c r="T6871" s="153">
        <f>IF(Cartilha_GLOBAL!R6871=0,0,IF(Cartilha_GLOBAL!R6871&gt;0,"c","b"))</f>
        <v>0</v>
      </c>
    </row>
    <row r="6872" ht="33.75" hidden="1" spans="1:20">
      <c r="A6872" s="158">
        <f>Cartilha_GLOBAL!A6872</f>
        <v>102988</v>
      </c>
      <c r="B6872" s="100" t="str">
        <f>Cartilha_GLOBAL!B6872</f>
        <v>SINAPI</v>
      </c>
      <c r="C6872" s="104" t="str">
        <f>Cartilha_GLOBAL!C6872</f>
        <v>RECOMPOSIÇÃO DE PAVIMENTO EM PISO INTERTRAVADO, COM REAPROVEITAMENTO DOS BLOCOS INTERTRAVADOS, PARA FECHAMENTO DE VALAS - INCLUSO RETIRADA E COLOCAÇÃO DO MATERIAL. AF_12/2020</v>
      </c>
      <c r="D6872" s="94" t="str">
        <f>Cartilha_GLOBAL!D6872</f>
        <v>M2</v>
      </c>
      <c r="E6872" s="105">
        <f>Cartilha_GLOBAL!$E6872</f>
        <v>61.46</v>
      </c>
      <c r="F6872" s="182">
        <f>Cartilha_GLOBAL!$F6872</f>
        <v>75.44</v>
      </c>
      <c r="G6872" s="229"/>
      <c r="H6872" s="107">
        <f t="shared" si="425"/>
        <v>0</v>
      </c>
      <c r="I6872" s="188">
        <f t="shared" si="426"/>
        <v>0</v>
      </c>
      <c r="J6872" s="142"/>
      <c r="K6872" s="146"/>
      <c r="L6872" s="7" t="str">
        <f t="shared" si="427"/>
        <v/>
      </c>
      <c r="M6872" s="7" t="str">
        <f t="shared" si="428"/>
        <v/>
      </c>
      <c r="N6872" s="7" t="str">
        <f>Cartilha_GLOBAL!N6872</f>
        <v/>
      </c>
      <c r="O6872" s="144"/>
      <c r="Q6872" s="151"/>
      <c r="R6872" s="152">
        <v>0</v>
      </c>
      <c r="T6872" s="153">
        <f>IF(Cartilha_GLOBAL!R6872=0,0,IF(Cartilha_GLOBAL!R6872&gt;0,"c","b"))</f>
        <v>0</v>
      </c>
    </row>
    <row r="6873" ht="22.5" hidden="1" spans="1:20">
      <c r="A6873" s="158">
        <f>Cartilha_GLOBAL!A6873</f>
        <v>101812</v>
      </c>
      <c r="B6873" s="100" t="str">
        <f>Cartilha_GLOBAL!B6873</f>
        <v>SINAPI</v>
      </c>
      <c r="C6873" s="104" t="str">
        <f>Cartilha_GLOBAL!C6873</f>
        <v>RECOMPOSIÇÃO DE REVESTIMENTO EM CONCRETO ASFÁLTICO (USINAGEM PRÓPRIA), PARA O FECHAMENTO DE VALAS - INCLUSO DEMOLIÇÃO DO PAVIMENTO. AF_12/2020</v>
      </c>
      <c r="D6873" s="94" t="str">
        <f>Cartilha_GLOBAL!D6873</f>
        <v>M3</v>
      </c>
      <c r="E6873" s="105">
        <f>Cartilha_GLOBAL!$E6873</f>
        <v>1513.91</v>
      </c>
      <c r="F6873" s="182">
        <f>Cartilha_GLOBAL!$F6873</f>
        <v>1858.17</v>
      </c>
      <c r="G6873" s="229"/>
      <c r="H6873" s="107">
        <f t="shared" si="425"/>
        <v>0</v>
      </c>
      <c r="I6873" s="188">
        <f t="shared" si="426"/>
        <v>0</v>
      </c>
      <c r="J6873" s="142"/>
      <c r="K6873" s="146"/>
      <c r="L6873" s="7" t="str">
        <f t="shared" si="427"/>
        <v/>
      </c>
      <c r="M6873" s="7" t="str">
        <f t="shared" si="428"/>
        <v/>
      </c>
      <c r="N6873" s="7" t="str">
        <f>Cartilha_GLOBAL!N6873</f>
        <v/>
      </c>
      <c r="O6873" s="144"/>
      <c r="Q6873" s="151"/>
      <c r="R6873" s="152">
        <v>0</v>
      </c>
      <c r="T6873" s="153">
        <f>IF(Cartilha_GLOBAL!R6873=0,0,IF(Cartilha_GLOBAL!R6873&gt;0,"c","b"))</f>
        <v>0</v>
      </c>
    </row>
    <row r="6874" ht="22.5" hidden="1" spans="1:20">
      <c r="A6874" s="158">
        <f>Cartilha_GLOBAL!A6874</f>
        <v>101813</v>
      </c>
      <c r="B6874" s="100" t="str">
        <f>Cartilha_GLOBAL!B6874</f>
        <v>SINAPI</v>
      </c>
      <c r="C6874" s="104" t="str">
        <f>Cartilha_GLOBAL!C6874</f>
        <v>RECOMPOSIÇÃO DE REVESTIMENTO EM PRÉ MISTURADO A FRIO (USINAGEM PRÓPRIA), PARA FECHAMENTO DE VALAS - INCLUSO DEMOLIÇÃO DO PAVIMENTO. AF_12/2020</v>
      </c>
      <c r="D6874" s="94" t="str">
        <f>Cartilha_GLOBAL!D6874</f>
        <v>M3</v>
      </c>
      <c r="E6874" s="105">
        <f>Cartilha_GLOBAL!$E6874</f>
        <v>1340.04</v>
      </c>
      <c r="F6874" s="182">
        <f>Cartilha_GLOBAL!$F6874</f>
        <v>1644.77</v>
      </c>
      <c r="G6874" s="229"/>
      <c r="H6874" s="107">
        <f t="shared" si="425"/>
        <v>0</v>
      </c>
      <c r="I6874" s="188">
        <f t="shared" si="426"/>
        <v>0</v>
      </c>
      <c r="J6874" s="142"/>
      <c r="K6874" s="146"/>
      <c r="L6874" s="7" t="str">
        <f t="shared" si="427"/>
        <v/>
      </c>
      <c r="M6874" s="7" t="str">
        <f t="shared" si="428"/>
        <v/>
      </c>
      <c r="N6874" s="7" t="str">
        <f>Cartilha_GLOBAL!N6874</f>
        <v/>
      </c>
      <c r="O6874" s="144"/>
      <c r="Q6874" s="151"/>
      <c r="R6874" s="152">
        <v>0</v>
      </c>
      <c r="T6874" s="153">
        <f>IF(Cartilha_GLOBAL!R6874=0,0,IF(Cartilha_GLOBAL!R6874&gt;0,"c","b"))</f>
        <v>0</v>
      </c>
    </row>
    <row r="6875" ht="33.75" hidden="1" spans="1:20">
      <c r="A6875" s="158">
        <f>Cartilha_GLOBAL!A6875</f>
        <v>101814</v>
      </c>
      <c r="B6875" s="100" t="str">
        <f>Cartilha_GLOBAL!B6875</f>
        <v>SINAPI</v>
      </c>
      <c r="C6875" s="104" t="str">
        <f>Cartilha_GLOBAL!C6875</f>
        <v>RECOMPOSIÇÃO DE PAVIMENTOS EM PEDRA POLIÉDRICA, REJUNTAMENTO COM PÓ DE PEDRA, COM REAPROVEITAMENTO DAS PEDRAS POLIÉDRICAS PARA O FECHAMENTO DE VALAS - INCLUSO RETIRADA E COLOCAÇÃO DO MATERIAL. AF_12/2020</v>
      </c>
      <c r="D6875" s="94" t="str">
        <f>Cartilha_GLOBAL!D6875</f>
        <v>M2</v>
      </c>
      <c r="E6875" s="105">
        <f>Cartilha_GLOBAL!$E6875</f>
        <v>47.87</v>
      </c>
      <c r="F6875" s="182">
        <f>Cartilha_GLOBAL!$F6875</f>
        <v>58.76</v>
      </c>
      <c r="G6875" s="229"/>
      <c r="H6875" s="107">
        <f t="shared" si="425"/>
        <v>0</v>
      </c>
      <c r="I6875" s="188">
        <f t="shared" si="426"/>
        <v>0</v>
      </c>
      <c r="J6875" s="142"/>
      <c r="K6875" s="146"/>
      <c r="L6875" s="7" t="str">
        <f t="shared" si="427"/>
        <v/>
      </c>
      <c r="M6875" s="7" t="str">
        <f t="shared" si="428"/>
        <v/>
      </c>
      <c r="N6875" s="7" t="str">
        <f>Cartilha_GLOBAL!N6875</f>
        <v/>
      </c>
      <c r="O6875" s="144"/>
      <c r="Q6875" s="151"/>
      <c r="R6875" s="152">
        <v>0</v>
      </c>
      <c r="T6875" s="153">
        <f>IF(Cartilha_GLOBAL!R6875=0,0,IF(Cartilha_GLOBAL!R6875&gt;0,"c","b"))</f>
        <v>0</v>
      </c>
    </row>
    <row r="6876" ht="33.75" hidden="1" spans="1:20">
      <c r="A6876" s="158">
        <f>Cartilha_GLOBAL!A6876</f>
        <v>101815</v>
      </c>
      <c r="B6876" s="100" t="str">
        <f>Cartilha_GLOBAL!B6876</f>
        <v>SINAPI</v>
      </c>
      <c r="C6876" s="104" t="str">
        <f>Cartilha_GLOBAL!C6876</f>
        <v>RECOMPOSIÇÃO DE PAVIMENTO EM PEDRAS POLIÉDRICAS, REJUNTAMENTO COM PEDRISCO E EMULSÃO ASFÁLTICA COM REAPROVEITAMENTO DAS PEDRAS POLIÉDRICAS, PARA O FECHAMENTO DE VALAS - INCLUSO RETIRADA E COLOCAÇÃO DO MATERIAL. AF_12/2020</v>
      </c>
      <c r="D6876" s="94" t="str">
        <f>Cartilha_GLOBAL!D6876</f>
        <v>M2</v>
      </c>
      <c r="E6876" s="105">
        <f>Cartilha_GLOBAL!$E6876</f>
        <v>76.32</v>
      </c>
      <c r="F6876" s="182">
        <f>Cartilha_GLOBAL!$F6876</f>
        <v>93.68</v>
      </c>
      <c r="G6876" s="229"/>
      <c r="H6876" s="107">
        <f t="shared" si="425"/>
        <v>0</v>
      </c>
      <c r="I6876" s="188">
        <f t="shared" si="426"/>
        <v>0</v>
      </c>
      <c r="J6876" s="142"/>
      <c r="K6876" s="146"/>
      <c r="L6876" s="7" t="str">
        <f t="shared" si="427"/>
        <v/>
      </c>
      <c r="M6876" s="7" t="str">
        <f t="shared" si="428"/>
        <v/>
      </c>
      <c r="N6876" s="7" t="str">
        <f>Cartilha_GLOBAL!N6876</f>
        <v/>
      </c>
      <c r="O6876" s="144"/>
      <c r="Q6876" s="151"/>
      <c r="R6876" s="152">
        <v>0</v>
      </c>
      <c r="T6876" s="153">
        <f>IF(Cartilha_GLOBAL!R6876=0,0,IF(Cartilha_GLOBAL!R6876&gt;0,"c","b"))</f>
        <v>0</v>
      </c>
    </row>
    <row r="6877" ht="33.75" hidden="1" spans="1:20">
      <c r="A6877" s="158">
        <f>Cartilha_GLOBAL!A6877</f>
        <v>101816</v>
      </c>
      <c r="B6877" s="100" t="str">
        <f>Cartilha_GLOBAL!B6877</f>
        <v>SINAPI</v>
      </c>
      <c r="C6877" s="104" t="str">
        <f>Cartilha_GLOBAL!C6877</f>
        <v>RECOMPOSIÇÃO DE PAVIMENTO EM PEDRAS POLIÉDRICAS, REJUNTAMENTO COM ARGAMASSA, COM REAPROVEITAMENTO DAS PEDRAS POLIÉDRICAS, PARA O FECHAMENTO DE VALAS - INCLUSO RETIRADA E COLOCAÇÃO DO MATERIAL. AF_12/2020</v>
      </c>
      <c r="D6877" s="94" t="str">
        <f>Cartilha_GLOBAL!D6877</f>
        <v>M2</v>
      </c>
      <c r="E6877" s="105">
        <f>Cartilha_GLOBAL!$E6877</f>
        <v>72.39</v>
      </c>
      <c r="F6877" s="182">
        <f>Cartilha_GLOBAL!$F6877</f>
        <v>88.85</v>
      </c>
      <c r="G6877" s="229"/>
      <c r="H6877" s="107">
        <f t="shared" si="425"/>
        <v>0</v>
      </c>
      <c r="I6877" s="188">
        <f t="shared" si="426"/>
        <v>0</v>
      </c>
      <c r="J6877" s="142"/>
      <c r="K6877" s="146"/>
      <c r="L6877" s="7" t="str">
        <f t="shared" si="427"/>
        <v/>
      </c>
      <c r="M6877" s="7" t="str">
        <f t="shared" si="428"/>
        <v/>
      </c>
      <c r="N6877" s="7" t="str">
        <f>Cartilha_GLOBAL!N6877</f>
        <v/>
      </c>
      <c r="O6877" s="144"/>
      <c r="Q6877" s="151"/>
      <c r="R6877" s="152">
        <v>0</v>
      </c>
      <c r="T6877" s="153">
        <f>IF(Cartilha_GLOBAL!R6877=0,0,IF(Cartilha_GLOBAL!R6877&gt;0,"c","b"))</f>
        <v>0</v>
      </c>
    </row>
    <row r="6878" ht="33.75" hidden="1" spans="1:20">
      <c r="A6878" s="158">
        <f>Cartilha_GLOBAL!A6878</f>
        <v>101817</v>
      </c>
      <c r="B6878" s="100" t="str">
        <f>Cartilha_GLOBAL!B6878</f>
        <v>SINAPI</v>
      </c>
      <c r="C6878" s="104" t="str">
        <f>Cartilha_GLOBAL!C6878</f>
        <v>RECOMPOSIÇÃO DE PAVIMENTO EM PARALELEPÍPEDOS, REJUNTAMENTO COM PÓ DE PEDRA, COM REAPROVEITAMENTO DOS PARALELEPÍPEDOS, PARA O FECHAMENTO DE VALAS - INCLUSO RETIRADA E COLOCAÇÃO DO MATERIAL. AF_12/2020</v>
      </c>
      <c r="D6878" s="94" t="str">
        <f>Cartilha_GLOBAL!D6878</f>
        <v>M2</v>
      </c>
      <c r="E6878" s="105">
        <f>Cartilha_GLOBAL!$E6878</f>
        <v>54.15</v>
      </c>
      <c r="F6878" s="182">
        <f>Cartilha_GLOBAL!$F6878</f>
        <v>66.46</v>
      </c>
      <c r="G6878" s="229"/>
      <c r="H6878" s="107">
        <f t="shared" si="425"/>
        <v>0</v>
      </c>
      <c r="I6878" s="188">
        <f t="shared" si="426"/>
        <v>0</v>
      </c>
      <c r="J6878" s="142"/>
      <c r="K6878" s="146"/>
      <c r="L6878" s="7" t="str">
        <f t="shared" si="427"/>
        <v/>
      </c>
      <c r="M6878" s="7" t="str">
        <f t="shared" si="428"/>
        <v/>
      </c>
      <c r="N6878" s="7" t="str">
        <f>Cartilha_GLOBAL!N6878</f>
        <v/>
      </c>
      <c r="O6878" s="144"/>
      <c r="Q6878" s="151"/>
      <c r="R6878" s="152">
        <v>0</v>
      </c>
      <c r="T6878" s="153">
        <f>IF(Cartilha_GLOBAL!R6878=0,0,IF(Cartilha_GLOBAL!R6878&gt;0,"c","b"))</f>
        <v>0</v>
      </c>
    </row>
    <row r="6879" ht="33.75" hidden="1" spans="1:20">
      <c r="A6879" s="158">
        <f>Cartilha_GLOBAL!A6879</f>
        <v>101818</v>
      </c>
      <c r="B6879" s="100" t="str">
        <f>Cartilha_GLOBAL!B6879</f>
        <v>SINAPI</v>
      </c>
      <c r="C6879" s="104" t="str">
        <f>Cartilha_GLOBAL!C6879</f>
        <v>RECOMPOSIÇÃO DE PAVIMENTO EM PARALELEPÍPEDOS, REJUNTAMENTO COM PEDRISCO E EMULSÃO ASFÁLTICA, COM REAPROVEITAMENTO DOS PARALELEPÍPEDOS, PARA O FECHAMENTO DE VALAS - INCLUSO RETIRADA E COLOCAÇÃO DO MATERIAL. AF_12/2020</v>
      </c>
      <c r="D6879" s="94" t="str">
        <f>Cartilha_GLOBAL!D6879</f>
        <v>M2</v>
      </c>
      <c r="E6879" s="105">
        <f>Cartilha_GLOBAL!$E6879</f>
        <v>65.1</v>
      </c>
      <c r="F6879" s="182">
        <f>Cartilha_GLOBAL!$F6879</f>
        <v>79.9</v>
      </c>
      <c r="G6879" s="229"/>
      <c r="H6879" s="107">
        <f t="shared" si="425"/>
        <v>0</v>
      </c>
      <c r="I6879" s="188">
        <f t="shared" si="426"/>
        <v>0</v>
      </c>
      <c r="J6879" s="142"/>
      <c r="K6879" s="146"/>
      <c r="L6879" s="7" t="str">
        <f t="shared" si="427"/>
        <v/>
      </c>
      <c r="M6879" s="7" t="str">
        <f t="shared" si="428"/>
        <v/>
      </c>
      <c r="N6879" s="7" t="str">
        <f>Cartilha_GLOBAL!N6879</f>
        <v/>
      </c>
      <c r="O6879" s="144"/>
      <c r="Q6879" s="151"/>
      <c r="R6879" s="152">
        <v>0</v>
      </c>
      <c r="T6879" s="153">
        <f>IF(Cartilha_GLOBAL!R6879=0,0,IF(Cartilha_GLOBAL!R6879&gt;0,"c","b"))</f>
        <v>0</v>
      </c>
    </row>
    <row r="6880" ht="33.75" hidden="1" spans="1:20">
      <c r="A6880" s="158">
        <f>Cartilha_GLOBAL!A6880</f>
        <v>101819</v>
      </c>
      <c r="B6880" s="100" t="str">
        <f>Cartilha_GLOBAL!B6880</f>
        <v>SINAPI</v>
      </c>
      <c r="C6880" s="104" t="str">
        <f>Cartilha_GLOBAL!C6880</f>
        <v>RECOMPOSIÇÃO DE PAVIMENTO EM PARALELEPÍPEDOS, REJUNTAMENTO COM ARGAMASSA, COM REAPROVEITAMENTO DOS PARALELEPÍPEDOS, PARA O FECHAMENTO DE VALAS - INCLUSO RETIRADA E COLOCAÇÃO DO MATERIAL. AF_12/2020</v>
      </c>
      <c r="D6880" s="94" t="str">
        <f>Cartilha_GLOBAL!D6880</f>
        <v>M2</v>
      </c>
      <c r="E6880" s="105">
        <f>Cartilha_GLOBAL!$E6880</f>
        <v>68.29</v>
      </c>
      <c r="F6880" s="182">
        <f>Cartilha_GLOBAL!$F6880</f>
        <v>83.82</v>
      </c>
      <c r="G6880" s="229"/>
      <c r="H6880" s="107">
        <f t="shared" si="425"/>
        <v>0</v>
      </c>
      <c r="I6880" s="188">
        <f t="shared" si="426"/>
        <v>0</v>
      </c>
      <c r="J6880" s="142"/>
      <c r="K6880" s="146"/>
      <c r="L6880" s="7" t="str">
        <f t="shared" si="427"/>
        <v/>
      </c>
      <c r="M6880" s="7" t="str">
        <f t="shared" si="428"/>
        <v/>
      </c>
      <c r="N6880" s="7" t="str">
        <f>Cartilha_GLOBAL!N6880</f>
        <v/>
      </c>
      <c r="O6880" s="144"/>
      <c r="Q6880" s="151"/>
      <c r="R6880" s="152">
        <v>0</v>
      </c>
      <c r="T6880" s="153">
        <f>IF(Cartilha_GLOBAL!R6880=0,0,IF(Cartilha_GLOBAL!R6880&gt;0,"c","b"))</f>
        <v>0</v>
      </c>
    </row>
    <row r="6881" ht="33.75" hidden="1" spans="1:20">
      <c r="A6881" s="158">
        <f>Cartilha_GLOBAL!A6881</f>
        <v>101820</v>
      </c>
      <c r="B6881" s="100" t="str">
        <f>Cartilha_GLOBAL!B6881</f>
        <v>SINAPI</v>
      </c>
      <c r="C6881" s="104" t="str">
        <f>Cartilha_GLOBAL!C6881</f>
        <v>RECOMPOSIÇÃO DE PAVIMENTO EM PISO INTERTRAVADO SEXTAVADO, COM REAPROVEITAMENTO DOS BLOCOS SEXTAVADO, PARA O FECHAMENTO DE VALAS - INCLUSO RETIRADA E COLOCAÇÃO DO MATERIAL. AF_12/2020</v>
      </c>
      <c r="D6881" s="94" t="str">
        <f>Cartilha_GLOBAL!D6881</f>
        <v>M2</v>
      </c>
      <c r="E6881" s="105">
        <f>Cartilha_GLOBAL!$E6881</f>
        <v>45.32</v>
      </c>
      <c r="F6881" s="182">
        <f>Cartilha_GLOBAL!$F6881</f>
        <v>55.63</v>
      </c>
      <c r="G6881" s="229"/>
      <c r="H6881" s="107">
        <f t="shared" si="425"/>
        <v>0</v>
      </c>
      <c r="I6881" s="188">
        <f t="shared" si="426"/>
        <v>0</v>
      </c>
      <c r="J6881" s="142"/>
      <c r="K6881" s="146"/>
      <c r="L6881" s="7" t="str">
        <f t="shared" si="427"/>
        <v/>
      </c>
      <c r="M6881" s="7" t="str">
        <f t="shared" si="428"/>
        <v/>
      </c>
      <c r="N6881" s="7" t="str">
        <f>Cartilha_GLOBAL!N6881</f>
        <v/>
      </c>
      <c r="O6881" s="144"/>
      <c r="Q6881" s="151"/>
      <c r="R6881" s="152">
        <v>0</v>
      </c>
      <c r="T6881" s="153">
        <f>IF(Cartilha_GLOBAL!R6881=0,0,IF(Cartilha_GLOBAL!R6881&gt;0,"c","b"))</f>
        <v>0</v>
      </c>
    </row>
    <row r="6882" ht="22.5" hidden="1" spans="1:20">
      <c r="A6882" s="158">
        <f>Cartilha_GLOBAL!A6882</f>
        <v>101822</v>
      </c>
      <c r="B6882" s="100" t="str">
        <f>Cartilha_GLOBAL!B6882</f>
        <v>SINAPI</v>
      </c>
      <c r="C6882" s="104" t="str">
        <f>Cartilha_GLOBAL!C6882</f>
        <v>RECOMPOSIÇÃO DE BASE E OU SUB-BASE PARA REMENDO PROFUNDO DE SOLOS DE COMPORTAMENTO LATERÍTICO (ARENOSO) - INCLUSO RETIRADA E COLOCAÇÃO DO MATERIAL. AF_12/2020</v>
      </c>
      <c r="D6882" s="94" t="str">
        <f>Cartilha_GLOBAL!D6882</f>
        <v>M3</v>
      </c>
      <c r="E6882" s="105">
        <f>Cartilha_GLOBAL!$E6882</f>
        <v>140.65</v>
      </c>
      <c r="F6882" s="182">
        <f>Cartilha_GLOBAL!$F6882</f>
        <v>172.63</v>
      </c>
      <c r="G6882" s="229"/>
      <c r="H6882" s="107">
        <f t="shared" si="425"/>
        <v>0</v>
      </c>
      <c r="I6882" s="188">
        <f t="shared" si="426"/>
        <v>0</v>
      </c>
      <c r="J6882" s="142"/>
      <c r="K6882" s="146"/>
      <c r="L6882" s="7" t="str">
        <f t="shared" si="427"/>
        <v/>
      </c>
      <c r="M6882" s="7" t="str">
        <f t="shared" si="428"/>
        <v/>
      </c>
      <c r="N6882" s="7" t="str">
        <f>Cartilha_GLOBAL!N6882</f>
        <v/>
      </c>
      <c r="O6882" s="144"/>
      <c r="Q6882" s="151"/>
      <c r="R6882" s="152">
        <v>0</v>
      </c>
      <c r="T6882" s="153">
        <f>IF(Cartilha_GLOBAL!R6882=0,0,IF(Cartilha_GLOBAL!R6882&gt;0,"c","b"))</f>
        <v>0</v>
      </c>
    </row>
    <row r="6883" ht="22.5" hidden="1" spans="1:20">
      <c r="A6883" s="158">
        <f>Cartilha_GLOBAL!A6883</f>
        <v>101823</v>
      </c>
      <c r="B6883" s="100" t="str">
        <f>Cartilha_GLOBAL!B6883</f>
        <v>SINAPI</v>
      </c>
      <c r="C6883" s="104" t="str">
        <f>Cartilha_GLOBAL!C6883</f>
        <v>RECOMPOSIÇÃO DE BASE E OU SUB-BASE PARA REMENDO PROFUNDO DE SOLO MELHORADO COM CIMENTO (TEOR DE 2%) - INCLUSO RETIRADA E COLOCAÇÃO DO MATERIAL. AF_12/2020</v>
      </c>
      <c r="D6883" s="94" t="str">
        <f>Cartilha_GLOBAL!D6883</f>
        <v>M3</v>
      </c>
      <c r="E6883" s="105">
        <f>Cartilha_GLOBAL!$E6883</f>
        <v>172.44</v>
      </c>
      <c r="F6883" s="182">
        <f>Cartilha_GLOBAL!$F6883</f>
        <v>211.65</v>
      </c>
      <c r="G6883" s="229"/>
      <c r="H6883" s="107">
        <f t="shared" si="425"/>
        <v>0</v>
      </c>
      <c r="I6883" s="188">
        <f t="shared" si="426"/>
        <v>0</v>
      </c>
      <c r="J6883" s="142"/>
      <c r="K6883" s="146"/>
      <c r="L6883" s="7" t="str">
        <f t="shared" si="427"/>
        <v/>
      </c>
      <c r="M6883" s="7" t="str">
        <f t="shared" si="428"/>
        <v/>
      </c>
      <c r="N6883" s="7" t="str">
        <f>Cartilha_GLOBAL!N6883</f>
        <v/>
      </c>
      <c r="O6883" s="144"/>
      <c r="Q6883" s="151"/>
      <c r="R6883" s="152">
        <v>0</v>
      </c>
      <c r="T6883" s="153">
        <f>IF(Cartilha_GLOBAL!R6883=0,0,IF(Cartilha_GLOBAL!R6883&gt;0,"c","b"))</f>
        <v>0</v>
      </c>
    </row>
    <row r="6884" ht="22.5" hidden="1" spans="1:20">
      <c r="A6884" s="158">
        <f>Cartilha_GLOBAL!A6884</f>
        <v>101824</v>
      </c>
      <c r="B6884" s="100" t="str">
        <f>Cartilha_GLOBAL!B6884</f>
        <v>SINAPI</v>
      </c>
      <c r="C6884" s="104" t="str">
        <f>Cartilha_GLOBAL!C6884</f>
        <v>RECOMPOSIÇÃO DE BASE E OU SUB-BASE PARA REMENDO PROFUNDO DE SOLO MELHORADO COM CIMENTO (TEOR DE 4%) - INCLUSO RETIRADA E COLOCAÇÃO DO MATERIAL. AF_12/2020</v>
      </c>
      <c r="D6884" s="94" t="str">
        <f>Cartilha_GLOBAL!D6884</f>
        <v>M3</v>
      </c>
      <c r="E6884" s="105">
        <f>Cartilha_GLOBAL!$E6884</f>
        <v>202.04</v>
      </c>
      <c r="F6884" s="182">
        <f>Cartilha_GLOBAL!$F6884</f>
        <v>247.98</v>
      </c>
      <c r="G6884" s="229"/>
      <c r="H6884" s="107">
        <f t="shared" si="425"/>
        <v>0</v>
      </c>
      <c r="I6884" s="188">
        <f t="shared" si="426"/>
        <v>0</v>
      </c>
      <c r="J6884" s="142"/>
      <c r="K6884" s="146"/>
      <c r="L6884" s="7" t="str">
        <f t="shared" si="427"/>
        <v/>
      </c>
      <c r="M6884" s="7" t="str">
        <f t="shared" si="428"/>
        <v/>
      </c>
      <c r="N6884" s="7" t="str">
        <f>Cartilha_GLOBAL!N6884</f>
        <v/>
      </c>
      <c r="O6884" s="144"/>
      <c r="Q6884" s="151"/>
      <c r="R6884" s="152">
        <v>0</v>
      </c>
      <c r="T6884" s="153">
        <f>IF(Cartilha_GLOBAL!R6884=0,0,IF(Cartilha_GLOBAL!R6884&gt;0,"c","b"))</f>
        <v>0</v>
      </c>
    </row>
    <row r="6885" ht="22.5" hidden="1" spans="1:20">
      <c r="A6885" s="158">
        <f>Cartilha_GLOBAL!A6885</f>
        <v>101825</v>
      </c>
      <c r="B6885" s="100" t="str">
        <f>Cartilha_GLOBAL!B6885</f>
        <v>SINAPI</v>
      </c>
      <c r="C6885" s="104" t="str">
        <f>Cartilha_GLOBAL!C6885</f>
        <v>RECOMPOSIÇÃO DE BASE E OU SUB-BASE PARA REMENDO PROFUNDO DE SOLO COM CIMENTO (TEOR DE 6%) - INCLUSO RETIRADA E COLOCAÇÃO DO MATERIAL. AF_12/2020</v>
      </c>
      <c r="D6885" s="94" t="str">
        <f>Cartilha_GLOBAL!D6885</f>
        <v>M3</v>
      </c>
      <c r="E6885" s="105">
        <f>Cartilha_GLOBAL!$E6885</f>
        <v>230.84</v>
      </c>
      <c r="F6885" s="182">
        <f>Cartilha_GLOBAL!$F6885</f>
        <v>283.33</v>
      </c>
      <c r="G6885" s="229"/>
      <c r="H6885" s="107">
        <f t="shared" si="425"/>
        <v>0</v>
      </c>
      <c r="I6885" s="188">
        <f t="shared" si="426"/>
        <v>0</v>
      </c>
      <c r="J6885" s="142"/>
      <c r="K6885" s="146"/>
      <c r="L6885" s="7" t="str">
        <f t="shared" si="427"/>
        <v/>
      </c>
      <c r="M6885" s="7" t="str">
        <f t="shared" si="428"/>
        <v/>
      </c>
      <c r="N6885" s="7" t="str">
        <f>Cartilha_GLOBAL!N6885</f>
        <v/>
      </c>
      <c r="O6885" s="144"/>
      <c r="Q6885" s="151"/>
      <c r="R6885" s="152">
        <v>0</v>
      </c>
      <c r="T6885" s="153">
        <f>IF(Cartilha_GLOBAL!R6885=0,0,IF(Cartilha_GLOBAL!R6885&gt;0,"c","b"))</f>
        <v>0</v>
      </c>
    </row>
    <row r="6886" ht="22.5" hidden="1" spans="1:20">
      <c r="A6886" s="158">
        <f>Cartilha_GLOBAL!A6886</f>
        <v>101826</v>
      </c>
      <c r="B6886" s="100" t="str">
        <f>Cartilha_GLOBAL!B6886</f>
        <v>SINAPI</v>
      </c>
      <c r="C6886" s="104" t="str">
        <f>Cartilha_GLOBAL!C6886</f>
        <v>RECOMPOSIÇÃO DE BASE E OU SUB-BASE PARA REMENDO PROFUNDO DE SOLO COM CIMENTO (TEOR DE 8%) - INCLUSO RETIRADA E COLOCAÇÃO DO MATERIAL. AF_12/2020</v>
      </c>
      <c r="D6886" s="94" t="str">
        <f>Cartilha_GLOBAL!D6886</f>
        <v>M3</v>
      </c>
      <c r="E6886" s="105">
        <f>Cartilha_GLOBAL!$E6886</f>
        <v>259.27</v>
      </c>
      <c r="F6886" s="182">
        <f>Cartilha_GLOBAL!$F6886</f>
        <v>318.23</v>
      </c>
      <c r="G6886" s="229"/>
      <c r="H6886" s="107">
        <f t="shared" si="425"/>
        <v>0</v>
      </c>
      <c r="I6886" s="188">
        <f t="shared" si="426"/>
        <v>0</v>
      </c>
      <c r="J6886" s="142"/>
      <c r="K6886" s="146"/>
      <c r="L6886" s="7" t="str">
        <f t="shared" si="427"/>
        <v/>
      </c>
      <c r="M6886" s="7" t="str">
        <f t="shared" si="428"/>
        <v/>
      </c>
      <c r="N6886" s="7" t="str">
        <f>Cartilha_GLOBAL!N6886</f>
        <v/>
      </c>
      <c r="O6886" s="144"/>
      <c r="Q6886" s="151"/>
      <c r="R6886" s="152">
        <v>0</v>
      </c>
      <c r="T6886" s="153">
        <f>IF(Cartilha_GLOBAL!R6886=0,0,IF(Cartilha_GLOBAL!R6886&gt;0,"c","b"))</f>
        <v>0</v>
      </c>
    </row>
    <row r="6887" ht="22.5" hidden="1" spans="1:20">
      <c r="A6887" s="158">
        <f>Cartilha_GLOBAL!A6887</f>
        <v>101827</v>
      </c>
      <c r="B6887" s="100" t="str">
        <f>Cartilha_GLOBAL!B6887</f>
        <v>SINAPI</v>
      </c>
      <c r="C6887" s="104" t="str">
        <f>Cartilha_GLOBAL!C6887</f>
        <v>RECOMPOSIÇÃO DE BASE E OU SUB-BASE PARA REMENDO PROFUNDO DE SOLO BRITA (40/60) - INCLUSO RETIRADA E COLOCAÇÃO DO MATERIAL. AF_12/2020</v>
      </c>
      <c r="D6887" s="94" t="str">
        <f>Cartilha_GLOBAL!D6887</f>
        <v>M3</v>
      </c>
      <c r="E6887" s="105">
        <f>Cartilha_GLOBAL!$E6887</f>
        <v>190.99</v>
      </c>
      <c r="F6887" s="182">
        <f>Cartilha_GLOBAL!$F6887</f>
        <v>234.42</v>
      </c>
      <c r="G6887" s="229"/>
      <c r="H6887" s="107">
        <f t="shared" si="425"/>
        <v>0</v>
      </c>
      <c r="I6887" s="188">
        <f t="shared" si="426"/>
        <v>0</v>
      </c>
      <c r="J6887" s="142"/>
      <c r="K6887" s="146"/>
      <c r="L6887" s="7" t="str">
        <f t="shared" si="427"/>
        <v/>
      </c>
      <c r="M6887" s="7" t="str">
        <f t="shared" si="428"/>
        <v/>
      </c>
      <c r="N6887" s="7" t="str">
        <f>Cartilha_GLOBAL!N6887</f>
        <v/>
      </c>
      <c r="O6887" s="144"/>
      <c r="Q6887" s="151"/>
      <c r="R6887" s="152">
        <v>0</v>
      </c>
      <c r="T6887" s="153">
        <f>IF(Cartilha_GLOBAL!R6887=0,0,IF(Cartilha_GLOBAL!R6887&gt;0,"c","b"))</f>
        <v>0</v>
      </c>
    </row>
    <row r="6888" ht="22.5" hidden="1" spans="1:20">
      <c r="A6888" s="158">
        <f>Cartilha_GLOBAL!A6888</f>
        <v>101828</v>
      </c>
      <c r="B6888" s="100" t="str">
        <f>Cartilha_GLOBAL!B6888</f>
        <v>SINAPI</v>
      </c>
      <c r="C6888" s="104" t="str">
        <f>Cartilha_GLOBAL!C6888</f>
        <v>RECOMPOSIÇÃO DE BASE E OU SUB-BASE PARA REMENDO PROFUNDO DE SOLO BRITA (50/50) - INCLUSO RETIRADA E COLOCAÇÃO DO MATERIAL. AF_12/2020</v>
      </c>
      <c r="D6888" s="94" t="str">
        <f>Cartilha_GLOBAL!D6888</f>
        <v>M3</v>
      </c>
      <c r="E6888" s="105">
        <f>Cartilha_GLOBAL!$E6888</f>
        <v>182.6</v>
      </c>
      <c r="F6888" s="182">
        <f>Cartilha_GLOBAL!$F6888</f>
        <v>224.12</v>
      </c>
      <c r="G6888" s="229"/>
      <c r="H6888" s="107">
        <f t="shared" si="425"/>
        <v>0</v>
      </c>
      <c r="I6888" s="188">
        <f t="shared" si="426"/>
        <v>0</v>
      </c>
      <c r="J6888" s="142"/>
      <c r="K6888" s="146"/>
      <c r="L6888" s="7" t="str">
        <f t="shared" si="427"/>
        <v/>
      </c>
      <c r="M6888" s="7" t="str">
        <f t="shared" si="428"/>
        <v/>
      </c>
      <c r="N6888" s="7" t="str">
        <f>Cartilha_GLOBAL!N6888</f>
        <v/>
      </c>
      <c r="O6888" s="144"/>
      <c r="Q6888" s="151"/>
      <c r="R6888" s="152">
        <v>0</v>
      </c>
      <c r="T6888" s="153">
        <f>IF(Cartilha_GLOBAL!R6888=0,0,IF(Cartilha_GLOBAL!R6888&gt;0,"c","b"))</f>
        <v>0</v>
      </c>
    </row>
    <row r="6889" ht="22.5" hidden="1" spans="1:20">
      <c r="A6889" s="158">
        <f>Cartilha_GLOBAL!A6889</f>
        <v>101829</v>
      </c>
      <c r="B6889" s="100" t="str">
        <f>Cartilha_GLOBAL!B6889</f>
        <v>SINAPI</v>
      </c>
      <c r="C6889" s="104" t="str">
        <f>Cartilha_GLOBAL!C6889</f>
        <v>RECOMPOSIÇÃO DE BASE E OU SUB-BASE PARA REMENDO PROFUNDO DE SOLO BRITA (40/60) COM CIMENTO (TEOR DE 4%) - INCLUSO RETIRADA E COLOCAÇÃO DO MATERIAL. AF_12/2020</v>
      </c>
      <c r="D6889" s="94" t="str">
        <f>Cartilha_GLOBAL!D6889</f>
        <v>M3</v>
      </c>
      <c r="E6889" s="105">
        <f>Cartilha_GLOBAL!$E6889</f>
        <v>250.37</v>
      </c>
      <c r="F6889" s="182">
        <f>Cartilha_GLOBAL!$F6889</f>
        <v>307.3</v>
      </c>
      <c r="G6889" s="229"/>
      <c r="H6889" s="107">
        <f t="shared" si="425"/>
        <v>0</v>
      </c>
      <c r="I6889" s="188">
        <f t="shared" si="426"/>
        <v>0</v>
      </c>
      <c r="J6889" s="142"/>
      <c r="K6889" s="146"/>
      <c r="L6889" s="7" t="str">
        <f t="shared" si="427"/>
        <v/>
      </c>
      <c r="M6889" s="7" t="str">
        <f t="shared" si="428"/>
        <v/>
      </c>
      <c r="N6889" s="7" t="str">
        <f>Cartilha_GLOBAL!N6889</f>
        <v/>
      </c>
      <c r="O6889" s="144"/>
      <c r="Q6889" s="151"/>
      <c r="R6889" s="152">
        <v>0</v>
      </c>
      <c r="T6889" s="153">
        <f>IF(Cartilha_GLOBAL!R6889=0,0,IF(Cartilha_GLOBAL!R6889&gt;0,"c","b"))</f>
        <v>0</v>
      </c>
    </row>
    <row r="6890" ht="22.5" hidden="1" spans="1:20">
      <c r="A6890" s="158">
        <f>Cartilha_GLOBAL!A6890</f>
        <v>101830</v>
      </c>
      <c r="B6890" s="100" t="str">
        <f>Cartilha_GLOBAL!B6890</f>
        <v>SINAPI</v>
      </c>
      <c r="C6890" s="104" t="str">
        <f>Cartilha_GLOBAL!C6890</f>
        <v>RECOMPOSIÇÃO DE BASE E OU SUB-BASE PARA REMENDO PROFUNDO DE SOLO BRITA (40/60) COM CIMENTO (TEOR DE 6%) - INCLUSO RETIRADA E COLOCAÇÃO DO MATERIAL. AF_12/2020</v>
      </c>
      <c r="D6890" s="94" t="str">
        <f>Cartilha_GLOBAL!D6890</f>
        <v>M3</v>
      </c>
      <c r="E6890" s="105">
        <f>Cartilha_GLOBAL!$E6890</f>
        <v>278.16</v>
      </c>
      <c r="F6890" s="182">
        <f>Cartilha_GLOBAL!$F6890</f>
        <v>341.41</v>
      </c>
      <c r="G6890" s="229"/>
      <c r="H6890" s="107">
        <f t="shared" si="425"/>
        <v>0</v>
      </c>
      <c r="I6890" s="188">
        <f t="shared" si="426"/>
        <v>0</v>
      </c>
      <c r="J6890" s="142"/>
      <c r="K6890" s="146"/>
      <c r="L6890" s="7" t="str">
        <f t="shared" si="427"/>
        <v/>
      </c>
      <c r="M6890" s="7" t="str">
        <f t="shared" si="428"/>
        <v/>
      </c>
      <c r="N6890" s="7" t="str">
        <f>Cartilha_GLOBAL!N6890</f>
        <v/>
      </c>
      <c r="O6890" s="144"/>
      <c r="Q6890" s="151"/>
      <c r="R6890" s="152">
        <v>0</v>
      </c>
      <c r="T6890" s="153">
        <f>IF(Cartilha_GLOBAL!R6890=0,0,IF(Cartilha_GLOBAL!R6890&gt;0,"c","b"))</f>
        <v>0</v>
      </c>
    </row>
    <row r="6891" ht="22.5" hidden="1" spans="1:20">
      <c r="A6891" s="158">
        <f>Cartilha_GLOBAL!A6891</f>
        <v>101831</v>
      </c>
      <c r="B6891" s="100" t="str">
        <f>Cartilha_GLOBAL!B6891</f>
        <v>SINAPI</v>
      </c>
      <c r="C6891" s="104" t="str">
        <f>Cartilha_GLOBAL!C6891</f>
        <v>RECOMPOSIÇÃO DE BASE E OU SUB-BASE PARA REMENDO PROFUNDO DE SOLO BRITA (40/60) COM CIMENTO (TEOR DE 8%) - INCLUSO RETIRADA E COLOCAÇÃO DO MATERIAL. AF_12/2020</v>
      </c>
      <c r="D6891" s="94" t="str">
        <f>Cartilha_GLOBAL!D6891</f>
        <v>M3</v>
      </c>
      <c r="E6891" s="105">
        <f>Cartilha_GLOBAL!$E6891</f>
        <v>305.58</v>
      </c>
      <c r="F6891" s="182">
        <f>Cartilha_GLOBAL!$F6891</f>
        <v>375.07</v>
      </c>
      <c r="G6891" s="229"/>
      <c r="H6891" s="107">
        <f t="shared" si="425"/>
        <v>0</v>
      </c>
      <c r="I6891" s="188">
        <f t="shared" si="426"/>
        <v>0</v>
      </c>
      <c r="J6891" s="142"/>
      <c r="K6891" s="146"/>
      <c r="L6891" s="7" t="str">
        <f t="shared" si="427"/>
        <v/>
      </c>
      <c r="M6891" s="7" t="str">
        <f t="shared" si="428"/>
        <v/>
      </c>
      <c r="N6891" s="7" t="str">
        <f>Cartilha_GLOBAL!N6891</f>
        <v/>
      </c>
      <c r="O6891" s="144"/>
      <c r="Q6891" s="151"/>
      <c r="R6891" s="152">
        <v>0</v>
      </c>
      <c r="T6891" s="153">
        <f>IF(Cartilha_GLOBAL!R6891=0,0,IF(Cartilha_GLOBAL!R6891&gt;0,"c","b"))</f>
        <v>0</v>
      </c>
    </row>
    <row r="6892" ht="22.5" hidden="1" spans="1:20">
      <c r="A6892" s="158">
        <f>Cartilha_GLOBAL!A6892</f>
        <v>101832</v>
      </c>
      <c r="B6892" s="100" t="str">
        <f>Cartilha_GLOBAL!B6892</f>
        <v>SINAPI</v>
      </c>
      <c r="C6892" s="104" t="str">
        <f>Cartilha_GLOBAL!C6892</f>
        <v>RECOMPOSIÇÃO DE BASE E OU SUB-BASE PARA REMENDO PROFUNDO DE SOLO BRITA (50/50) COM CIMENTO (TEOR DE 4%) - INCLUSO RETIRADA E COLOCAÇÃO DO MATERIAL. AF_12/2020</v>
      </c>
      <c r="D6892" s="94" t="str">
        <f>Cartilha_GLOBAL!D6892</f>
        <v>M3</v>
      </c>
      <c r="E6892" s="105">
        <f>Cartilha_GLOBAL!$E6892</f>
        <v>242.31</v>
      </c>
      <c r="F6892" s="182">
        <f>Cartilha_GLOBAL!$F6892</f>
        <v>297.41</v>
      </c>
      <c r="G6892" s="229"/>
      <c r="H6892" s="107">
        <f t="shared" si="425"/>
        <v>0</v>
      </c>
      <c r="I6892" s="188">
        <f t="shared" si="426"/>
        <v>0</v>
      </c>
      <c r="J6892" s="142"/>
      <c r="K6892" s="146"/>
      <c r="L6892" s="7" t="str">
        <f t="shared" si="427"/>
        <v/>
      </c>
      <c r="M6892" s="7" t="str">
        <f t="shared" si="428"/>
        <v/>
      </c>
      <c r="N6892" s="7" t="str">
        <f>Cartilha_GLOBAL!N6892</f>
        <v/>
      </c>
      <c r="O6892" s="144"/>
      <c r="Q6892" s="151"/>
      <c r="R6892" s="152">
        <v>0</v>
      </c>
      <c r="T6892" s="153">
        <f>IF(Cartilha_GLOBAL!R6892=0,0,IF(Cartilha_GLOBAL!R6892&gt;0,"c","b"))</f>
        <v>0</v>
      </c>
    </row>
    <row r="6893" ht="22.5" hidden="1" spans="1:20">
      <c r="A6893" s="158">
        <f>Cartilha_GLOBAL!A6893</f>
        <v>101833</v>
      </c>
      <c r="B6893" s="100" t="str">
        <f>Cartilha_GLOBAL!B6893</f>
        <v>SINAPI</v>
      </c>
      <c r="C6893" s="104" t="str">
        <f>Cartilha_GLOBAL!C6893</f>
        <v>RECOMPOSIÇÃO DE BASE E OU SUB-BASE PARA REMENDO PROFUNDO DE SOLO BRITA (50/50) COM CIMENTO (TEOR DE 6%) - INCLUSO RETIRADA E COLOCAÇÃO DO MATERIAL. AF_12/2020</v>
      </c>
      <c r="D6893" s="94" t="str">
        <f>Cartilha_GLOBAL!D6893</f>
        <v>M3</v>
      </c>
      <c r="E6893" s="105">
        <f>Cartilha_GLOBAL!$E6893</f>
        <v>270.27</v>
      </c>
      <c r="F6893" s="182">
        <f>Cartilha_GLOBAL!$F6893</f>
        <v>331.73</v>
      </c>
      <c r="G6893" s="229"/>
      <c r="H6893" s="107">
        <f t="shared" si="425"/>
        <v>0</v>
      </c>
      <c r="I6893" s="188">
        <f t="shared" si="426"/>
        <v>0</v>
      </c>
      <c r="J6893" s="142"/>
      <c r="K6893" s="146"/>
      <c r="L6893" s="7" t="str">
        <f t="shared" si="427"/>
        <v/>
      </c>
      <c r="M6893" s="7" t="str">
        <f t="shared" si="428"/>
        <v/>
      </c>
      <c r="N6893" s="7" t="str">
        <f>Cartilha_GLOBAL!N6893</f>
        <v/>
      </c>
      <c r="O6893" s="144"/>
      <c r="Q6893" s="151"/>
      <c r="R6893" s="152">
        <v>0</v>
      </c>
      <c r="T6893" s="153">
        <f>IF(Cartilha_GLOBAL!R6893=0,0,IF(Cartilha_GLOBAL!R6893&gt;0,"c","b"))</f>
        <v>0</v>
      </c>
    </row>
    <row r="6894" ht="22.5" hidden="1" spans="1:20">
      <c r="A6894" s="158">
        <f>Cartilha_GLOBAL!A6894</f>
        <v>101834</v>
      </c>
      <c r="B6894" s="100" t="str">
        <f>Cartilha_GLOBAL!B6894</f>
        <v>SINAPI</v>
      </c>
      <c r="C6894" s="104" t="str">
        <f>Cartilha_GLOBAL!C6894</f>
        <v>RECOMPOSIÇÃO DE BASE E OU SUB-BASE PARA REMENDO PROFUNDO DE SOLO BRITA (50/50) COM CIMENTO (TEOR DE 8%) - INCLUSO RETIRADA E COLOCAÇÃO DO MATERIAL. AF_12/2020</v>
      </c>
      <c r="D6894" s="94" t="str">
        <f>Cartilha_GLOBAL!D6894</f>
        <v>M3</v>
      </c>
      <c r="E6894" s="105">
        <f>Cartilha_GLOBAL!$E6894</f>
        <v>297.87</v>
      </c>
      <c r="F6894" s="182">
        <f>Cartilha_GLOBAL!$F6894</f>
        <v>365.61</v>
      </c>
      <c r="G6894" s="229"/>
      <c r="H6894" s="107">
        <f t="shared" ref="H6894:H6957" si="429">IF(G6894=0,0,F6894)</f>
        <v>0</v>
      </c>
      <c r="I6894" s="188">
        <f t="shared" ref="I6894:I6957" si="430">IF(ISBLANK(G6894),0,IF(R6894=0,ROUND(G6894*H6894,2),IF(R6894="b",ROUNDDOWN(G6894*H6894,2),ROUNDUP(G6894*H6894,2))))</f>
        <v>0</v>
      </c>
      <c r="J6894" s="142"/>
      <c r="K6894" s="146"/>
      <c r="L6894" s="7" t="str">
        <f t="shared" ref="L6894:L6957" si="431">IF(K6894="X","x",IF(K6894="xx","x",IF(I6894&gt;0,"x","")))</f>
        <v/>
      </c>
      <c r="M6894" s="7" t="str">
        <f t="shared" ref="M6894:M6957" si="432">IF(K6894="X","x",IF(K6894="xx","x",IF(I6894&gt;0,"x","")))</f>
        <v/>
      </c>
      <c r="N6894" s="7" t="str">
        <f>Cartilha_GLOBAL!N6894</f>
        <v/>
      </c>
      <c r="O6894" s="144"/>
      <c r="Q6894" s="151"/>
      <c r="R6894" s="152">
        <v>0</v>
      </c>
      <c r="T6894" s="153">
        <f>IF(Cartilha_GLOBAL!R6894=0,0,IF(Cartilha_GLOBAL!R6894&gt;0,"c","b"))</f>
        <v>0</v>
      </c>
    </row>
    <row r="6895" ht="22.5" hidden="1" spans="1:20">
      <c r="A6895" s="158">
        <f>Cartilha_GLOBAL!A6895</f>
        <v>101835</v>
      </c>
      <c r="B6895" s="100" t="str">
        <f>Cartilha_GLOBAL!B6895</f>
        <v>SINAPI</v>
      </c>
      <c r="C6895" s="104" t="str">
        <f>Cartilha_GLOBAL!C6895</f>
        <v>RECOMPOSIÇÃO DE BASE E OU SUB-BASE PARA REMENDO PROFUNDO DE BRITA GRADUADA SIMPLES - INCLUSO RETIRADA E COLOCAÇÃO DO MATERIAL. AF_12/2020</v>
      </c>
      <c r="D6895" s="94" t="str">
        <f>Cartilha_GLOBAL!D6895</f>
        <v>M3</v>
      </c>
      <c r="E6895" s="105">
        <f>Cartilha_GLOBAL!$E6895</f>
        <v>240.06</v>
      </c>
      <c r="F6895" s="182">
        <f>Cartilha_GLOBAL!$F6895</f>
        <v>294.65</v>
      </c>
      <c r="G6895" s="229"/>
      <c r="H6895" s="107">
        <f t="shared" si="429"/>
        <v>0</v>
      </c>
      <c r="I6895" s="188">
        <f t="shared" si="430"/>
        <v>0</v>
      </c>
      <c r="J6895" s="142"/>
      <c r="K6895" s="146"/>
      <c r="L6895" s="7" t="str">
        <f t="shared" si="431"/>
        <v/>
      </c>
      <c r="M6895" s="7" t="str">
        <f t="shared" si="432"/>
        <v/>
      </c>
      <c r="N6895" s="7" t="str">
        <f>Cartilha_GLOBAL!N6895</f>
        <v/>
      </c>
      <c r="O6895" s="144"/>
      <c r="Q6895" s="151"/>
      <c r="R6895" s="152">
        <v>0</v>
      </c>
      <c r="T6895" s="153">
        <f>IF(Cartilha_GLOBAL!R6895=0,0,IF(Cartilha_GLOBAL!R6895&gt;0,"c","b"))</f>
        <v>0</v>
      </c>
    </row>
    <row r="6896" ht="33.75" hidden="1" spans="1:20">
      <c r="A6896" s="158">
        <f>Cartilha_GLOBAL!A6896</f>
        <v>101836</v>
      </c>
      <c r="B6896" s="100" t="str">
        <f>Cartilha_GLOBAL!B6896</f>
        <v>SINAPI</v>
      </c>
      <c r="C6896" s="104" t="str">
        <f>Cartilha_GLOBAL!C6896</f>
        <v>RECOMPOSIÇÃO DE BASE E OU SUB-BASE PARA FECHAMENTO DE VALAS DE SOLOS DE COMPORTAMENTO LATERÍTICO (ARENOSO) - INCLUSO RETIRADA E COLOCAÇÃO DO MATERIAL. AF_12/2020</v>
      </c>
      <c r="D6896" s="94" t="str">
        <f>Cartilha_GLOBAL!D6896</f>
        <v>M3</v>
      </c>
      <c r="E6896" s="105">
        <f>Cartilha_GLOBAL!$E6896</f>
        <v>26.75</v>
      </c>
      <c r="F6896" s="182">
        <f>Cartilha_GLOBAL!$F6896</f>
        <v>32.83</v>
      </c>
      <c r="G6896" s="229"/>
      <c r="H6896" s="107">
        <f t="shared" si="429"/>
        <v>0</v>
      </c>
      <c r="I6896" s="188">
        <f t="shared" si="430"/>
        <v>0</v>
      </c>
      <c r="J6896" s="142"/>
      <c r="K6896" s="146"/>
      <c r="L6896" s="7" t="str">
        <f t="shared" si="431"/>
        <v/>
      </c>
      <c r="M6896" s="7" t="str">
        <f t="shared" si="432"/>
        <v/>
      </c>
      <c r="N6896" s="7" t="str">
        <f>Cartilha_GLOBAL!N6896</f>
        <v/>
      </c>
      <c r="O6896" s="144"/>
      <c r="Q6896" s="151"/>
      <c r="R6896" s="152">
        <v>0</v>
      </c>
      <c r="T6896" s="153">
        <f>IF(Cartilha_GLOBAL!R6896=0,0,IF(Cartilha_GLOBAL!R6896&gt;0,"c","b"))</f>
        <v>0</v>
      </c>
    </row>
    <row r="6897" ht="22.5" hidden="1" spans="1:20">
      <c r="A6897" s="158">
        <f>Cartilha_GLOBAL!A6897</f>
        <v>101837</v>
      </c>
      <c r="B6897" s="100" t="str">
        <f>Cartilha_GLOBAL!B6897</f>
        <v>SINAPI</v>
      </c>
      <c r="C6897" s="104" t="str">
        <f>Cartilha_GLOBAL!C6897</f>
        <v>RECOMPOSIÇÃO DE BASE E OU SUB-BASE PARA FECHAMENTO DE VALAS DE SOLO MELHORADO COM CIMENTO (TEOR DE 2%) - INCLUSO RETIRADA E COLOCAÇÃO DO MATERIAL. AF_12/2020</v>
      </c>
      <c r="D6897" s="94" t="str">
        <f>Cartilha_GLOBAL!D6897</f>
        <v>M3</v>
      </c>
      <c r="E6897" s="105">
        <f>Cartilha_GLOBAL!$E6897</f>
        <v>58.54</v>
      </c>
      <c r="F6897" s="182">
        <f>Cartilha_GLOBAL!$F6897</f>
        <v>71.85</v>
      </c>
      <c r="G6897" s="229"/>
      <c r="H6897" s="107">
        <f t="shared" si="429"/>
        <v>0</v>
      </c>
      <c r="I6897" s="188">
        <f t="shared" si="430"/>
        <v>0</v>
      </c>
      <c r="J6897" s="142"/>
      <c r="K6897" s="146"/>
      <c r="L6897" s="7" t="str">
        <f t="shared" si="431"/>
        <v/>
      </c>
      <c r="M6897" s="7" t="str">
        <f t="shared" si="432"/>
        <v/>
      </c>
      <c r="N6897" s="7" t="str">
        <f>Cartilha_GLOBAL!N6897</f>
        <v/>
      </c>
      <c r="O6897" s="144"/>
      <c r="Q6897" s="151"/>
      <c r="R6897" s="152">
        <v>0</v>
      </c>
      <c r="T6897" s="153">
        <f>IF(Cartilha_GLOBAL!R6897=0,0,IF(Cartilha_GLOBAL!R6897&gt;0,"c","b"))</f>
        <v>0</v>
      </c>
    </row>
    <row r="6898" ht="22.5" hidden="1" spans="1:20">
      <c r="A6898" s="158">
        <f>Cartilha_GLOBAL!A6898</f>
        <v>101838</v>
      </c>
      <c r="B6898" s="100" t="str">
        <f>Cartilha_GLOBAL!B6898</f>
        <v>SINAPI</v>
      </c>
      <c r="C6898" s="104" t="str">
        <f>Cartilha_GLOBAL!C6898</f>
        <v>RECOMPOSIÇÃO DE BASE E OU SUB-BASE PARA FECHAMENTO DE VALAS DE SOLO MELHORADO COM CIMENTO (TEOR DE 4%) - INCLUSO RETIRADA E COLOCAÇÃO DO MATERIAL. AF_12/2020</v>
      </c>
      <c r="D6898" s="94" t="str">
        <f>Cartilha_GLOBAL!D6898</f>
        <v>M3</v>
      </c>
      <c r="E6898" s="105">
        <f>Cartilha_GLOBAL!$E6898</f>
        <v>88.14</v>
      </c>
      <c r="F6898" s="182">
        <f>Cartilha_GLOBAL!$F6898</f>
        <v>108.18</v>
      </c>
      <c r="G6898" s="229"/>
      <c r="H6898" s="107">
        <f t="shared" si="429"/>
        <v>0</v>
      </c>
      <c r="I6898" s="188">
        <f t="shared" si="430"/>
        <v>0</v>
      </c>
      <c r="J6898" s="142"/>
      <c r="K6898" s="146"/>
      <c r="L6898" s="7" t="str">
        <f t="shared" si="431"/>
        <v/>
      </c>
      <c r="M6898" s="7" t="str">
        <f t="shared" si="432"/>
        <v/>
      </c>
      <c r="N6898" s="7" t="str">
        <f>Cartilha_GLOBAL!N6898</f>
        <v/>
      </c>
      <c r="O6898" s="144"/>
      <c r="Q6898" s="151"/>
      <c r="R6898" s="152">
        <v>0</v>
      </c>
      <c r="T6898" s="153">
        <f>IF(Cartilha_GLOBAL!R6898=0,0,IF(Cartilha_GLOBAL!R6898&gt;0,"c","b"))</f>
        <v>0</v>
      </c>
    </row>
    <row r="6899" ht="22.5" hidden="1" spans="1:20">
      <c r="A6899" s="158">
        <f>Cartilha_GLOBAL!A6899</f>
        <v>101839</v>
      </c>
      <c r="B6899" s="100" t="str">
        <f>Cartilha_GLOBAL!B6899</f>
        <v>SINAPI</v>
      </c>
      <c r="C6899" s="104" t="str">
        <f>Cartilha_GLOBAL!C6899</f>
        <v>RECOMPOSIÇÃO DE BASE E OU SUB-BASE PARA FECHAMENTO DE VALAS DE SOLO COM CIMENTO (TEOR DE 6%) - INCLUSO RETIRADA E COLOCAÇÃO DO MATERIAL. AF_12/2020</v>
      </c>
      <c r="D6899" s="94" t="str">
        <f>Cartilha_GLOBAL!D6899</f>
        <v>M3</v>
      </c>
      <c r="E6899" s="105">
        <f>Cartilha_GLOBAL!$E6899</f>
        <v>116.94</v>
      </c>
      <c r="F6899" s="182">
        <f>Cartilha_GLOBAL!$F6899</f>
        <v>143.53</v>
      </c>
      <c r="G6899" s="229"/>
      <c r="H6899" s="107">
        <f t="shared" si="429"/>
        <v>0</v>
      </c>
      <c r="I6899" s="188">
        <f t="shared" si="430"/>
        <v>0</v>
      </c>
      <c r="J6899" s="142"/>
      <c r="K6899" s="146"/>
      <c r="L6899" s="7" t="str">
        <f t="shared" si="431"/>
        <v/>
      </c>
      <c r="M6899" s="7" t="str">
        <f t="shared" si="432"/>
        <v/>
      </c>
      <c r="N6899" s="7" t="str">
        <f>Cartilha_GLOBAL!N6899</f>
        <v/>
      </c>
      <c r="O6899" s="144"/>
      <c r="Q6899" s="151"/>
      <c r="R6899" s="152">
        <v>0</v>
      </c>
      <c r="T6899" s="153">
        <f>IF(Cartilha_GLOBAL!R6899=0,0,IF(Cartilha_GLOBAL!R6899&gt;0,"c","b"))</f>
        <v>0</v>
      </c>
    </row>
    <row r="6900" ht="22.5" hidden="1" spans="1:20">
      <c r="A6900" s="158">
        <f>Cartilha_GLOBAL!A6900</f>
        <v>101840</v>
      </c>
      <c r="B6900" s="100" t="str">
        <f>Cartilha_GLOBAL!B6900</f>
        <v>SINAPI</v>
      </c>
      <c r="C6900" s="104" t="str">
        <f>Cartilha_GLOBAL!C6900</f>
        <v>RECOMPOSIÇÃO DE BASE E OU SUB-BASE PARA FECHAMENTO DE VALAS DE SOLO COM CIMENTO (TEOR DE 8%) - INCLUSO RETIRADA E COLOCAÇÃO DO MATERIAL. AF_12/2020</v>
      </c>
      <c r="D6900" s="94" t="str">
        <f>Cartilha_GLOBAL!D6900</f>
        <v>M3</v>
      </c>
      <c r="E6900" s="105">
        <f>Cartilha_GLOBAL!$E6900</f>
        <v>193.32</v>
      </c>
      <c r="F6900" s="182">
        <f>Cartilha_GLOBAL!$F6900</f>
        <v>237.28</v>
      </c>
      <c r="G6900" s="229"/>
      <c r="H6900" s="107">
        <f t="shared" si="429"/>
        <v>0</v>
      </c>
      <c r="I6900" s="188">
        <f t="shared" si="430"/>
        <v>0</v>
      </c>
      <c r="J6900" s="142"/>
      <c r="K6900" s="146"/>
      <c r="L6900" s="7" t="str">
        <f t="shared" si="431"/>
        <v/>
      </c>
      <c r="M6900" s="7" t="str">
        <f t="shared" si="432"/>
        <v/>
      </c>
      <c r="N6900" s="7" t="str">
        <f>Cartilha_GLOBAL!N6900</f>
        <v/>
      </c>
      <c r="O6900" s="144"/>
      <c r="Q6900" s="151"/>
      <c r="R6900" s="152">
        <v>0</v>
      </c>
      <c r="T6900" s="153">
        <f>IF(Cartilha_GLOBAL!R6900=0,0,IF(Cartilha_GLOBAL!R6900&gt;0,"c","b"))</f>
        <v>0</v>
      </c>
    </row>
    <row r="6901" ht="22.5" hidden="1" spans="1:20">
      <c r="A6901" s="158">
        <f>Cartilha_GLOBAL!A6901</f>
        <v>101841</v>
      </c>
      <c r="B6901" s="100" t="str">
        <f>Cartilha_GLOBAL!B6901</f>
        <v>SINAPI</v>
      </c>
      <c r="C6901" s="104" t="str">
        <f>Cartilha_GLOBAL!C6901</f>
        <v>RECOMPOSIÇÃO DE BASE E OU SUB-BASE PARA FECHAMENTO DE VALAS DE SOLO BRITA (40/60) - INCLUSO RETIRADA E COLOCAÇÃO DO MATERIAL. AF_12/2020</v>
      </c>
      <c r="D6901" s="94" t="str">
        <f>Cartilha_GLOBAL!D6901</f>
        <v>M3</v>
      </c>
      <c r="E6901" s="105">
        <f>Cartilha_GLOBAL!$E6901</f>
        <v>77.09</v>
      </c>
      <c r="F6901" s="182">
        <f>Cartilha_GLOBAL!$F6901</f>
        <v>94.62</v>
      </c>
      <c r="G6901" s="229"/>
      <c r="H6901" s="107">
        <f t="shared" si="429"/>
        <v>0</v>
      </c>
      <c r="I6901" s="188">
        <f t="shared" si="430"/>
        <v>0</v>
      </c>
      <c r="J6901" s="142"/>
      <c r="K6901" s="146"/>
      <c r="L6901" s="7" t="str">
        <f t="shared" si="431"/>
        <v/>
      </c>
      <c r="M6901" s="7" t="str">
        <f t="shared" si="432"/>
        <v/>
      </c>
      <c r="N6901" s="7" t="str">
        <f>Cartilha_GLOBAL!N6901</f>
        <v/>
      </c>
      <c r="O6901" s="144"/>
      <c r="Q6901" s="151"/>
      <c r="R6901" s="152">
        <v>0</v>
      </c>
      <c r="T6901" s="153">
        <f>IF(Cartilha_GLOBAL!R6901=0,0,IF(Cartilha_GLOBAL!R6901&gt;0,"c","b"))</f>
        <v>0</v>
      </c>
    </row>
    <row r="6902" ht="22.5" hidden="1" spans="1:20">
      <c r="A6902" s="158">
        <f>Cartilha_GLOBAL!A6902</f>
        <v>101842</v>
      </c>
      <c r="B6902" s="100" t="str">
        <f>Cartilha_GLOBAL!B6902</f>
        <v>SINAPI</v>
      </c>
      <c r="C6902" s="104" t="str">
        <f>Cartilha_GLOBAL!C6902</f>
        <v>RECOMPOSIÇÃO DE BASE E OU SUB-BASE PARA FECHAMENTO DE VALAS DE SOLO BRITA (50/50) - INCLUSO RETIRADA E COLOCAÇÃO DO MATERIAL. AF_12/2020</v>
      </c>
      <c r="D6902" s="94" t="str">
        <f>Cartilha_GLOBAL!D6902</f>
        <v>M3</v>
      </c>
      <c r="E6902" s="105">
        <f>Cartilha_GLOBAL!$E6902</f>
        <v>68.7</v>
      </c>
      <c r="F6902" s="182">
        <f>Cartilha_GLOBAL!$F6902</f>
        <v>84.32</v>
      </c>
      <c r="G6902" s="229"/>
      <c r="H6902" s="107">
        <f t="shared" si="429"/>
        <v>0</v>
      </c>
      <c r="I6902" s="188">
        <f t="shared" si="430"/>
        <v>0</v>
      </c>
      <c r="J6902" s="142"/>
      <c r="K6902" s="146"/>
      <c r="L6902" s="7" t="str">
        <f t="shared" si="431"/>
        <v/>
      </c>
      <c r="M6902" s="7" t="str">
        <f t="shared" si="432"/>
        <v/>
      </c>
      <c r="N6902" s="7" t="str">
        <f>Cartilha_GLOBAL!N6902</f>
        <v/>
      </c>
      <c r="O6902" s="144"/>
      <c r="Q6902" s="151"/>
      <c r="R6902" s="152">
        <v>0</v>
      </c>
      <c r="T6902" s="153">
        <f>IF(Cartilha_GLOBAL!R6902=0,0,IF(Cartilha_GLOBAL!R6902&gt;0,"c","b"))</f>
        <v>0</v>
      </c>
    </row>
    <row r="6903" ht="22.5" hidden="1" spans="1:20">
      <c r="A6903" s="158">
        <f>Cartilha_GLOBAL!A6903</f>
        <v>101843</v>
      </c>
      <c r="B6903" s="100" t="str">
        <f>Cartilha_GLOBAL!B6903</f>
        <v>SINAPI</v>
      </c>
      <c r="C6903" s="104" t="str">
        <f>Cartilha_GLOBAL!C6903</f>
        <v>RECOMPOSIÇÃO DE BASE E OU SUB-BASE PARA FECHAMENTO DE VALAS DE SOLO BRITA (40/60) COM CIMENTO (TEOR DE 4%) - INCLUSO RETIRADA E COLOCAÇÃO DO MATERIAL. AF_12/2020</v>
      </c>
      <c r="D6903" s="94" t="str">
        <f>Cartilha_GLOBAL!D6903</f>
        <v>M3</v>
      </c>
      <c r="E6903" s="105">
        <f>Cartilha_GLOBAL!$E6903</f>
        <v>136.47</v>
      </c>
      <c r="F6903" s="182">
        <f>Cartilha_GLOBAL!$F6903</f>
        <v>167.5</v>
      </c>
      <c r="G6903" s="229"/>
      <c r="H6903" s="107">
        <f t="shared" si="429"/>
        <v>0</v>
      </c>
      <c r="I6903" s="188">
        <f t="shared" si="430"/>
        <v>0</v>
      </c>
      <c r="J6903" s="142"/>
      <c r="K6903" s="146"/>
      <c r="L6903" s="7" t="str">
        <f t="shared" si="431"/>
        <v/>
      </c>
      <c r="M6903" s="7" t="str">
        <f t="shared" si="432"/>
        <v/>
      </c>
      <c r="N6903" s="7" t="str">
        <f>Cartilha_GLOBAL!N6903</f>
        <v/>
      </c>
      <c r="O6903" s="144"/>
      <c r="Q6903" s="151"/>
      <c r="R6903" s="152">
        <v>0</v>
      </c>
      <c r="T6903" s="153">
        <f>IF(Cartilha_GLOBAL!R6903=0,0,IF(Cartilha_GLOBAL!R6903&gt;0,"c","b"))</f>
        <v>0</v>
      </c>
    </row>
    <row r="6904" ht="22.5" hidden="1" spans="1:20">
      <c r="A6904" s="158">
        <f>Cartilha_GLOBAL!A6904</f>
        <v>101844</v>
      </c>
      <c r="B6904" s="100" t="str">
        <f>Cartilha_GLOBAL!B6904</f>
        <v>SINAPI</v>
      </c>
      <c r="C6904" s="104" t="str">
        <f>Cartilha_GLOBAL!C6904</f>
        <v>RECOMPOSIÇÃO DE BASE E OU SUB-BASE PARA FECHAMENTO DE VALAS DE SOLO BRITA (40/60) COM CIMENTO (TEOR DE 6%) - INCLUSO RETIRADA E COLOCAÇÃO DO MATERIAL. AF_12/2020</v>
      </c>
      <c r="D6904" s="94" t="str">
        <f>Cartilha_GLOBAL!D6904</f>
        <v>M3</v>
      </c>
      <c r="E6904" s="105">
        <f>Cartilha_GLOBAL!$E6904</f>
        <v>164.26</v>
      </c>
      <c r="F6904" s="182">
        <f>Cartilha_GLOBAL!$F6904</f>
        <v>201.61</v>
      </c>
      <c r="G6904" s="229"/>
      <c r="H6904" s="107">
        <f t="shared" si="429"/>
        <v>0</v>
      </c>
      <c r="I6904" s="188">
        <f t="shared" si="430"/>
        <v>0</v>
      </c>
      <c r="J6904" s="142"/>
      <c r="K6904" s="146"/>
      <c r="L6904" s="7" t="str">
        <f t="shared" si="431"/>
        <v/>
      </c>
      <c r="M6904" s="7" t="str">
        <f t="shared" si="432"/>
        <v/>
      </c>
      <c r="N6904" s="7" t="str">
        <f>Cartilha_GLOBAL!N6904</f>
        <v/>
      </c>
      <c r="O6904" s="144"/>
      <c r="Q6904" s="151"/>
      <c r="R6904" s="152">
        <v>0</v>
      </c>
      <c r="T6904" s="153">
        <f>IF(Cartilha_GLOBAL!R6904=0,0,IF(Cartilha_GLOBAL!R6904&gt;0,"c","b"))</f>
        <v>0</v>
      </c>
    </row>
    <row r="6905" ht="22.5" hidden="1" spans="1:20">
      <c r="A6905" s="158">
        <f>Cartilha_GLOBAL!A6905</f>
        <v>101845</v>
      </c>
      <c r="B6905" s="100" t="str">
        <f>Cartilha_GLOBAL!B6905</f>
        <v>SINAPI</v>
      </c>
      <c r="C6905" s="104" t="str">
        <f>Cartilha_GLOBAL!C6905</f>
        <v>RECOMPOSIÇÃO DE BASE E OU SUB-BASE PARA FECHAMENTO DE VALAS DE SOLO BRITA (40/60) COM CIMENTO (TEOR DE 8%) - INCLUSO RETIRADA E COLOCAÇÃO DO MATERIAL. AF_12/2020</v>
      </c>
      <c r="D6905" s="94" t="str">
        <f>Cartilha_GLOBAL!D6905</f>
        <v>M3</v>
      </c>
      <c r="E6905" s="105">
        <f>Cartilha_GLOBAL!$E6905</f>
        <v>191.68</v>
      </c>
      <c r="F6905" s="182">
        <f>Cartilha_GLOBAL!$F6905</f>
        <v>235.27</v>
      </c>
      <c r="G6905" s="229"/>
      <c r="H6905" s="107">
        <f t="shared" si="429"/>
        <v>0</v>
      </c>
      <c r="I6905" s="188">
        <f t="shared" si="430"/>
        <v>0</v>
      </c>
      <c r="J6905" s="142"/>
      <c r="K6905" s="146"/>
      <c r="L6905" s="7" t="str">
        <f t="shared" si="431"/>
        <v/>
      </c>
      <c r="M6905" s="7" t="str">
        <f t="shared" si="432"/>
        <v/>
      </c>
      <c r="N6905" s="7" t="str">
        <f>Cartilha_GLOBAL!N6905</f>
        <v/>
      </c>
      <c r="O6905" s="144"/>
      <c r="Q6905" s="151"/>
      <c r="R6905" s="152">
        <v>0</v>
      </c>
      <c r="T6905" s="153">
        <f>IF(Cartilha_GLOBAL!R6905=0,0,IF(Cartilha_GLOBAL!R6905&gt;0,"c","b"))</f>
        <v>0</v>
      </c>
    </row>
    <row r="6906" ht="22.5" hidden="1" spans="1:20">
      <c r="A6906" s="158">
        <f>Cartilha_GLOBAL!A6906</f>
        <v>101846</v>
      </c>
      <c r="B6906" s="100" t="str">
        <f>Cartilha_GLOBAL!B6906</f>
        <v>SINAPI</v>
      </c>
      <c r="C6906" s="104" t="str">
        <f>Cartilha_GLOBAL!C6906</f>
        <v>RECOMPOSIÇÃO DE BASE E OU SUB-BASE PARA FECHAMENTO DE VALAS DE SOLO BRITA (50/50) COM CIMENTO (TEOR DE 4%) - INCLUSO RETIRADA E COLOCAÇÃO DO MATERIAL. AF_12/2020</v>
      </c>
      <c r="D6906" s="94" t="str">
        <f>Cartilha_GLOBAL!D6906</f>
        <v>M3</v>
      </c>
      <c r="E6906" s="105">
        <f>Cartilha_GLOBAL!$E6906</f>
        <v>128.41</v>
      </c>
      <c r="F6906" s="182">
        <f>Cartilha_GLOBAL!$F6906</f>
        <v>157.61</v>
      </c>
      <c r="G6906" s="229"/>
      <c r="H6906" s="107">
        <f t="shared" si="429"/>
        <v>0</v>
      </c>
      <c r="I6906" s="188">
        <f t="shared" si="430"/>
        <v>0</v>
      </c>
      <c r="J6906" s="142"/>
      <c r="K6906" s="146"/>
      <c r="L6906" s="7" t="str">
        <f t="shared" si="431"/>
        <v/>
      </c>
      <c r="M6906" s="7" t="str">
        <f t="shared" si="432"/>
        <v/>
      </c>
      <c r="N6906" s="7" t="str">
        <f>Cartilha_GLOBAL!N6906</f>
        <v/>
      </c>
      <c r="O6906" s="144"/>
      <c r="Q6906" s="151"/>
      <c r="R6906" s="152">
        <v>0</v>
      </c>
      <c r="T6906" s="153">
        <f>IF(Cartilha_GLOBAL!R6906=0,0,IF(Cartilha_GLOBAL!R6906&gt;0,"c","b"))</f>
        <v>0</v>
      </c>
    </row>
    <row r="6907" ht="22.5" hidden="1" spans="1:20">
      <c r="A6907" s="158">
        <f>Cartilha_GLOBAL!A6907</f>
        <v>101847</v>
      </c>
      <c r="B6907" s="100" t="str">
        <f>Cartilha_GLOBAL!B6907</f>
        <v>SINAPI</v>
      </c>
      <c r="C6907" s="104" t="str">
        <f>Cartilha_GLOBAL!C6907</f>
        <v>RECOMPOSIÇÃO DE BASE E OU SUB-BASE PARA FECHAMENTO DE VALAS DE SOLO BRITA (50/50) COM CIMENTO (TEOR DE 6%) - INCLUSO RETIRADA E COLOCAÇÃO DO MATERIAL. AF_12/2020</v>
      </c>
      <c r="D6907" s="94" t="str">
        <f>Cartilha_GLOBAL!D6907</f>
        <v>M3</v>
      </c>
      <c r="E6907" s="105">
        <f>Cartilha_GLOBAL!$E6907</f>
        <v>156.37</v>
      </c>
      <c r="F6907" s="182">
        <f>Cartilha_GLOBAL!$F6907</f>
        <v>191.93</v>
      </c>
      <c r="G6907" s="229"/>
      <c r="H6907" s="107">
        <f t="shared" si="429"/>
        <v>0</v>
      </c>
      <c r="I6907" s="188">
        <f t="shared" si="430"/>
        <v>0</v>
      </c>
      <c r="J6907" s="142"/>
      <c r="K6907" s="146"/>
      <c r="L6907" s="7" t="str">
        <f t="shared" si="431"/>
        <v/>
      </c>
      <c r="M6907" s="7" t="str">
        <f t="shared" si="432"/>
        <v/>
      </c>
      <c r="N6907" s="7" t="str">
        <f>Cartilha_GLOBAL!N6907</f>
        <v/>
      </c>
      <c r="O6907" s="144"/>
      <c r="Q6907" s="151"/>
      <c r="R6907" s="152">
        <v>0</v>
      </c>
      <c r="T6907" s="153">
        <f>IF(Cartilha_GLOBAL!R6907=0,0,IF(Cartilha_GLOBAL!R6907&gt;0,"c","b"))</f>
        <v>0</v>
      </c>
    </row>
    <row r="6908" ht="22.5" hidden="1" spans="1:20">
      <c r="A6908" s="158">
        <f>Cartilha_GLOBAL!A6908</f>
        <v>101848</v>
      </c>
      <c r="B6908" s="100" t="str">
        <f>Cartilha_GLOBAL!B6908</f>
        <v>SINAPI</v>
      </c>
      <c r="C6908" s="104" t="str">
        <f>Cartilha_GLOBAL!C6908</f>
        <v>RECOMPOSIÇÃO DE BASE E OU SUB-BASE PARA FECHAMENTO DE VALAS DE SOLO BRITA (50/50) COM CIMENTO (TEOR DE 8%) - INCLUSO RETIRADA E COLOCAÇÃO DO MATERIAL. AF_12/2020</v>
      </c>
      <c r="D6908" s="94" t="str">
        <f>Cartilha_GLOBAL!D6908</f>
        <v>M3</v>
      </c>
      <c r="E6908" s="105">
        <f>Cartilha_GLOBAL!$E6908</f>
        <v>183.97</v>
      </c>
      <c r="F6908" s="182">
        <f>Cartilha_GLOBAL!$F6908</f>
        <v>225.8</v>
      </c>
      <c r="G6908" s="229"/>
      <c r="H6908" s="107">
        <f t="shared" si="429"/>
        <v>0</v>
      </c>
      <c r="I6908" s="188">
        <f t="shared" si="430"/>
        <v>0</v>
      </c>
      <c r="J6908" s="142"/>
      <c r="K6908" s="146"/>
      <c r="L6908" s="7" t="str">
        <f t="shared" si="431"/>
        <v/>
      </c>
      <c r="M6908" s="7" t="str">
        <f t="shared" si="432"/>
        <v/>
      </c>
      <c r="N6908" s="7" t="str">
        <f>Cartilha_GLOBAL!N6908</f>
        <v/>
      </c>
      <c r="O6908" s="144"/>
      <c r="Q6908" s="151"/>
      <c r="R6908" s="152">
        <v>0</v>
      </c>
      <c r="T6908" s="153">
        <f>IF(Cartilha_GLOBAL!R6908=0,0,IF(Cartilha_GLOBAL!R6908&gt;0,"c","b"))</f>
        <v>0</v>
      </c>
    </row>
    <row r="6909" ht="22.5" hidden="1" spans="1:20">
      <c r="A6909" s="158">
        <f>Cartilha_GLOBAL!A6909</f>
        <v>101849</v>
      </c>
      <c r="B6909" s="100" t="str">
        <f>Cartilha_GLOBAL!B6909</f>
        <v>SINAPI</v>
      </c>
      <c r="C6909" s="104" t="str">
        <f>Cartilha_GLOBAL!C6909</f>
        <v>RECOMPOSIÇÃO DE BASE E OU SUB-BASE PARA FECHAMENTO DE VALAS DE BRITA GRADUADA SIMPLES - INCLUSO RETIRADA E COLOCAÇÃO DO MATERIAL. AF_12/2020</v>
      </c>
      <c r="D6909" s="94" t="str">
        <f>Cartilha_GLOBAL!D6909</f>
        <v>M3</v>
      </c>
      <c r="E6909" s="105">
        <f>Cartilha_GLOBAL!$E6909</f>
        <v>126.16</v>
      </c>
      <c r="F6909" s="182">
        <f>Cartilha_GLOBAL!$F6909</f>
        <v>154.85</v>
      </c>
      <c r="G6909" s="229"/>
      <c r="H6909" s="107">
        <f t="shared" si="429"/>
        <v>0</v>
      </c>
      <c r="I6909" s="188">
        <f t="shared" si="430"/>
        <v>0</v>
      </c>
      <c r="J6909" s="142"/>
      <c r="K6909" s="146"/>
      <c r="L6909" s="7" t="str">
        <f t="shared" si="431"/>
        <v/>
      </c>
      <c r="M6909" s="7" t="str">
        <f t="shared" si="432"/>
        <v/>
      </c>
      <c r="N6909" s="7" t="str">
        <f>Cartilha_GLOBAL!N6909</f>
        <v/>
      </c>
      <c r="O6909" s="144"/>
      <c r="Q6909" s="151"/>
      <c r="R6909" s="152">
        <v>0</v>
      </c>
      <c r="T6909" s="153">
        <f>IF(Cartilha_GLOBAL!R6909=0,0,IF(Cartilha_GLOBAL!R6909&gt;0,"c","b"))</f>
        <v>0</v>
      </c>
    </row>
    <row r="6910" ht="22.5" hidden="1" spans="1:20">
      <c r="A6910" s="158">
        <f>Cartilha_GLOBAL!A6910</f>
        <v>101850</v>
      </c>
      <c r="B6910" s="100" t="str">
        <f>Cartilha_GLOBAL!B6910</f>
        <v>SINAPI</v>
      </c>
      <c r="C6910" s="104" t="str">
        <f>Cartilha_GLOBAL!C6910</f>
        <v>REASSENTAMENTO DE PARALELEPÍPEDOS, REJUNTAMENTO COM PÓ DE PEDRA, COM REAPROVEITAMENTO DOS PARALELEPÍPEDOS - INCLUSO RETIRADA E COLOCAÇÃO DO MATERIAL. AF_12/2020</v>
      </c>
      <c r="D6910" s="94" t="str">
        <f>Cartilha_GLOBAL!D6910</f>
        <v>M2</v>
      </c>
      <c r="E6910" s="105">
        <f>Cartilha_GLOBAL!$E6910</f>
        <v>62.15</v>
      </c>
      <c r="F6910" s="182">
        <f>Cartilha_GLOBAL!$F6910</f>
        <v>76.28</v>
      </c>
      <c r="G6910" s="229"/>
      <c r="H6910" s="107">
        <f t="shared" si="429"/>
        <v>0</v>
      </c>
      <c r="I6910" s="188">
        <f t="shared" si="430"/>
        <v>0</v>
      </c>
      <c r="J6910" s="142"/>
      <c r="K6910" s="146"/>
      <c r="L6910" s="7" t="str">
        <f t="shared" si="431"/>
        <v/>
      </c>
      <c r="M6910" s="7" t="str">
        <f t="shared" si="432"/>
        <v/>
      </c>
      <c r="N6910" s="7" t="str">
        <f>Cartilha_GLOBAL!N6910</f>
        <v/>
      </c>
      <c r="O6910" s="144"/>
      <c r="Q6910" s="151"/>
      <c r="R6910" s="152">
        <v>0</v>
      </c>
      <c r="T6910" s="153">
        <f>IF(Cartilha_GLOBAL!R6910=0,0,IF(Cartilha_GLOBAL!R6910&gt;0,"c","b"))</f>
        <v>0</v>
      </c>
    </row>
    <row r="6911" ht="33.75" hidden="1" spans="1:20">
      <c r="A6911" s="158">
        <f>Cartilha_GLOBAL!A6911</f>
        <v>101851</v>
      </c>
      <c r="B6911" s="100" t="str">
        <f>Cartilha_GLOBAL!B6911</f>
        <v>SINAPI</v>
      </c>
      <c r="C6911" s="104" t="str">
        <f>Cartilha_GLOBAL!C6911</f>
        <v>REASSENTAMENTO DE PARALELEPÍPEDOS, REJUNTAMENTO COM PEDRISCO E EMULSÃO ASFÁLTICA, COM REAPROVEITAMENTO DOS PARALELEPÍPEDOS - INCLUSO RETIRADA E COLOCAÇÃO DO MATERIAL. AF_12/2020_P</v>
      </c>
      <c r="D6911" s="94" t="str">
        <f>Cartilha_GLOBAL!D6911</f>
        <v>M2</v>
      </c>
      <c r="E6911" s="105">
        <f>Cartilha_GLOBAL!$E6911</f>
        <v>121.39</v>
      </c>
      <c r="F6911" s="182">
        <f>Cartilha_GLOBAL!$F6911</f>
        <v>148.99</v>
      </c>
      <c r="G6911" s="229"/>
      <c r="H6911" s="107">
        <f t="shared" si="429"/>
        <v>0</v>
      </c>
      <c r="I6911" s="188">
        <f t="shared" si="430"/>
        <v>0</v>
      </c>
      <c r="J6911" s="142"/>
      <c r="K6911" s="146"/>
      <c r="L6911" s="7" t="str">
        <f t="shared" si="431"/>
        <v/>
      </c>
      <c r="M6911" s="7" t="str">
        <f t="shared" si="432"/>
        <v/>
      </c>
      <c r="N6911" s="7" t="str">
        <f>Cartilha_GLOBAL!N6911</f>
        <v/>
      </c>
      <c r="O6911" s="144"/>
      <c r="Q6911" s="151"/>
      <c r="R6911" s="152">
        <v>0</v>
      </c>
      <c r="T6911" s="153">
        <f>IF(Cartilha_GLOBAL!R6911=0,0,IF(Cartilha_GLOBAL!R6911&gt;0,"c","b"))</f>
        <v>0</v>
      </c>
    </row>
    <row r="6912" ht="22.5" hidden="1" spans="1:20">
      <c r="A6912" s="158">
        <f>Cartilha_GLOBAL!A6912</f>
        <v>101852</v>
      </c>
      <c r="B6912" s="100" t="str">
        <f>Cartilha_GLOBAL!B6912</f>
        <v>SINAPI</v>
      </c>
      <c r="C6912" s="104" t="str">
        <f>Cartilha_GLOBAL!C6912</f>
        <v>REASSENTAMENTO DE PARALELEPÍPEDOS, REJUNTAMENTO COM ARGAMASSA, COM REAPROVEITAMENTO DOS PARALELEPÍPEDOS - INCLUSO RETIRADA E COLOCAÇÃO DO MATERIAL. AF_12/2020</v>
      </c>
      <c r="D6912" s="94" t="str">
        <f>Cartilha_GLOBAL!D6912</f>
        <v>M2</v>
      </c>
      <c r="E6912" s="105">
        <f>Cartilha_GLOBAL!$E6912</f>
        <v>76.49</v>
      </c>
      <c r="F6912" s="182">
        <f>Cartilha_GLOBAL!$F6912</f>
        <v>93.88</v>
      </c>
      <c r="G6912" s="229"/>
      <c r="H6912" s="107">
        <f t="shared" si="429"/>
        <v>0</v>
      </c>
      <c r="I6912" s="188">
        <f t="shared" si="430"/>
        <v>0</v>
      </c>
      <c r="J6912" s="142"/>
      <c r="K6912" s="146"/>
      <c r="L6912" s="7" t="str">
        <f t="shared" si="431"/>
        <v/>
      </c>
      <c r="M6912" s="7" t="str">
        <f t="shared" si="432"/>
        <v/>
      </c>
      <c r="N6912" s="7" t="str">
        <f>Cartilha_GLOBAL!N6912</f>
        <v/>
      </c>
      <c r="O6912" s="144"/>
      <c r="Q6912" s="151"/>
      <c r="R6912" s="152">
        <v>0</v>
      </c>
      <c r="T6912" s="153">
        <f>IF(Cartilha_GLOBAL!R6912=0,0,IF(Cartilha_GLOBAL!R6912&gt;0,"c","b"))</f>
        <v>0</v>
      </c>
    </row>
    <row r="6913" ht="33.75" hidden="1" spans="1:20">
      <c r="A6913" s="158">
        <f>Cartilha_GLOBAL!A6913</f>
        <v>101853</v>
      </c>
      <c r="B6913" s="100" t="str">
        <f>Cartilha_GLOBAL!B6913</f>
        <v>SINAPI</v>
      </c>
      <c r="C6913" s="104" t="str">
        <f>Cartilha_GLOBAL!C6913</f>
        <v>REASSENTAMENTO DE PEDRAS POLIÉDRICAS, REJUNTAMENTO COM PÓ DE PEDRA, COM REAPROVEITAMENTO DAS PEDRAS POLIÉDRICAS - INCLUSO RETIRADA E COLOCAÇÃO DO MATERIAL.  AF_12/2020</v>
      </c>
      <c r="D6913" s="94" t="str">
        <f>Cartilha_GLOBAL!D6913</f>
        <v>M2</v>
      </c>
      <c r="E6913" s="105">
        <f>Cartilha_GLOBAL!$E6913</f>
        <v>54.17</v>
      </c>
      <c r="F6913" s="182">
        <f>Cartilha_GLOBAL!$F6913</f>
        <v>66.49</v>
      </c>
      <c r="G6913" s="229"/>
      <c r="H6913" s="107">
        <f t="shared" si="429"/>
        <v>0</v>
      </c>
      <c r="I6913" s="188">
        <f t="shared" si="430"/>
        <v>0</v>
      </c>
      <c r="J6913" s="142"/>
      <c r="K6913" s="146"/>
      <c r="L6913" s="7" t="str">
        <f t="shared" si="431"/>
        <v/>
      </c>
      <c r="M6913" s="7" t="str">
        <f t="shared" si="432"/>
        <v/>
      </c>
      <c r="N6913" s="7" t="str">
        <f>Cartilha_GLOBAL!N6913</f>
        <v/>
      </c>
      <c r="O6913" s="144"/>
      <c r="Q6913" s="151"/>
      <c r="R6913" s="152">
        <v>0</v>
      </c>
      <c r="T6913" s="153">
        <f>IF(Cartilha_GLOBAL!R6913=0,0,IF(Cartilha_GLOBAL!R6913&gt;0,"c","b"))</f>
        <v>0</v>
      </c>
    </row>
    <row r="6914" ht="33.75" hidden="1" spans="1:20">
      <c r="A6914" s="158">
        <f>Cartilha_GLOBAL!A6914</f>
        <v>101854</v>
      </c>
      <c r="B6914" s="100" t="str">
        <f>Cartilha_GLOBAL!B6914</f>
        <v>SINAPI</v>
      </c>
      <c r="C6914" s="104" t="str">
        <f>Cartilha_GLOBAL!C6914</f>
        <v>REASSENTAMENTO DE PEDRAS POLIÉDRICAS, REJUNTAMENTO COM PEDRISCO E EMULSÃO ASFÁLTICA, COM REAPROVEITAMENTO DAS PEDRAS POLIÉDRICAS - INCLUSO RETIRADA E COLOCAÇÃO DO MATERIAL. AF_12/2020_P</v>
      </c>
      <c r="D6914" s="94" t="str">
        <f>Cartilha_GLOBAL!D6914</f>
        <v>M2</v>
      </c>
      <c r="E6914" s="105">
        <f>Cartilha_GLOBAL!$E6914</f>
        <v>122.6</v>
      </c>
      <c r="F6914" s="182">
        <f>Cartilha_GLOBAL!$F6914</f>
        <v>150.48</v>
      </c>
      <c r="G6914" s="229"/>
      <c r="H6914" s="107">
        <f t="shared" si="429"/>
        <v>0</v>
      </c>
      <c r="I6914" s="188">
        <f t="shared" si="430"/>
        <v>0</v>
      </c>
      <c r="J6914" s="142"/>
      <c r="K6914" s="146"/>
      <c r="L6914" s="7" t="str">
        <f t="shared" si="431"/>
        <v/>
      </c>
      <c r="M6914" s="7" t="str">
        <f t="shared" si="432"/>
        <v/>
      </c>
      <c r="N6914" s="7" t="str">
        <f>Cartilha_GLOBAL!N6914</f>
        <v/>
      </c>
      <c r="O6914" s="144"/>
      <c r="Q6914" s="151"/>
      <c r="R6914" s="152">
        <v>0</v>
      </c>
      <c r="T6914" s="153">
        <f>IF(Cartilha_GLOBAL!R6914=0,0,IF(Cartilha_GLOBAL!R6914&gt;0,"c","b"))</f>
        <v>0</v>
      </c>
    </row>
    <row r="6915" ht="33.75" hidden="1" spans="1:20">
      <c r="A6915" s="158">
        <f>Cartilha_GLOBAL!A6915</f>
        <v>101855</v>
      </c>
      <c r="B6915" s="100" t="str">
        <f>Cartilha_GLOBAL!B6915</f>
        <v>SINAPI</v>
      </c>
      <c r="C6915" s="104" t="str">
        <f>Cartilha_GLOBAL!C6915</f>
        <v>REASSENTAMENTO DE PEDRAS POLIÉDRICAS, REJUNTAMENTO COM ARGAMASSA, COM REAPROVEITAMENTO DAS PEDRAS POLIÉDRICAS - INCLUSO RETIRADA E COLOCAÇÃO DO MATERIAL. AF_12/2020</v>
      </c>
      <c r="D6915" s="94" t="str">
        <f>Cartilha_GLOBAL!D6915</f>
        <v>M2</v>
      </c>
      <c r="E6915" s="105">
        <f>Cartilha_GLOBAL!$E6915</f>
        <v>78.81</v>
      </c>
      <c r="F6915" s="182">
        <f>Cartilha_GLOBAL!$F6915</f>
        <v>96.73</v>
      </c>
      <c r="G6915" s="229"/>
      <c r="H6915" s="107">
        <f t="shared" si="429"/>
        <v>0</v>
      </c>
      <c r="I6915" s="188">
        <f t="shared" si="430"/>
        <v>0</v>
      </c>
      <c r="J6915" s="142"/>
      <c r="K6915" s="146"/>
      <c r="L6915" s="7" t="str">
        <f t="shared" si="431"/>
        <v/>
      </c>
      <c r="M6915" s="7" t="str">
        <f t="shared" si="432"/>
        <v/>
      </c>
      <c r="N6915" s="7" t="str">
        <f>Cartilha_GLOBAL!N6915</f>
        <v/>
      </c>
      <c r="O6915" s="144"/>
      <c r="Q6915" s="151"/>
      <c r="R6915" s="152">
        <v>0</v>
      </c>
      <c r="T6915" s="153">
        <f>IF(Cartilha_GLOBAL!R6915=0,0,IF(Cartilha_GLOBAL!R6915&gt;0,"c","b"))</f>
        <v>0</v>
      </c>
    </row>
    <row r="6916" ht="22.5" hidden="1" spans="1:20">
      <c r="A6916" s="158">
        <f>Cartilha_GLOBAL!A6916</f>
        <v>101856</v>
      </c>
      <c r="B6916" s="100" t="str">
        <f>Cartilha_GLOBAL!B6916</f>
        <v>SINAPI</v>
      </c>
      <c r="C6916" s="104" t="str">
        <f>Cartilha_GLOBAL!C6916</f>
        <v>REASSENTAMENTO DE BLOCOS PISOGRAMA PARA PISO INTERTRAVADO, COM REAPROVEITAMENTO DOS BLOCOS PISOGRAMA - INCLUSO RETIRADA E COLOCAÇÃO DO MATERIAL. AF_12/2020</v>
      </c>
      <c r="D6916" s="94" t="str">
        <f>Cartilha_GLOBAL!D6916</f>
        <v>M2</v>
      </c>
      <c r="E6916" s="105">
        <f>Cartilha_GLOBAL!$E6916</f>
        <v>27.28</v>
      </c>
      <c r="F6916" s="182">
        <f>Cartilha_GLOBAL!$F6916</f>
        <v>33.48</v>
      </c>
      <c r="G6916" s="229"/>
      <c r="H6916" s="107">
        <f t="shared" si="429"/>
        <v>0</v>
      </c>
      <c r="I6916" s="188">
        <f t="shared" si="430"/>
        <v>0</v>
      </c>
      <c r="J6916" s="142"/>
      <c r="K6916" s="146"/>
      <c r="L6916" s="7" t="str">
        <f t="shared" si="431"/>
        <v/>
      </c>
      <c r="M6916" s="7" t="str">
        <f t="shared" si="432"/>
        <v/>
      </c>
      <c r="N6916" s="7" t="str">
        <f>Cartilha_GLOBAL!N6916</f>
        <v/>
      </c>
      <c r="O6916" s="144"/>
      <c r="Q6916" s="151"/>
      <c r="R6916" s="152">
        <v>0</v>
      </c>
      <c r="T6916" s="153">
        <f>IF(Cartilha_GLOBAL!R6916=0,0,IF(Cartilha_GLOBAL!R6916&gt;0,"c","b"))</f>
        <v>0</v>
      </c>
    </row>
    <row r="6917" ht="33.75" hidden="1" spans="1:20">
      <c r="A6917" s="158">
        <f>Cartilha_GLOBAL!A6917</f>
        <v>101857</v>
      </c>
      <c r="B6917" s="100" t="str">
        <f>Cartilha_GLOBAL!B6917</f>
        <v>SINAPI</v>
      </c>
      <c r="C6917" s="104" t="str">
        <f>Cartilha_GLOBAL!C6917</f>
        <v>REASSENTAMENTO DE BLOCOS SEXTAVADO PARA PISO INTERTRAVADO, ESPESSURA DE 6 CM, EM CALÇADA, COM REAPROVEITAMENTO DOS BLOCOS SEXTAVADOS - INCLUSO RETIRADA E COLOCAÇÃO DO MATERIAL. AF_12/2020</v>
      </c>
      <c r="D6917" s="94" t="str">
        <f>Cartilha_GLOBAL!D6917</f>
        <v>M2</v>
      </c>
      <c r="E6917" s="105">
        <f>Cartilha_GLOBAL!$E6917</f>
        <v>34.79</v>
      </c>
      <c r="F6917" s="182">
        <f>Cartilha_GLOBAL!$F6917</f>
        <v>42.7</v>
      </c>
      <c r="G6917" s="229"/>
      <c r="H6917" s="107">
        <f t="shared" si="429"/>
        <v>0</v>
      </c>
      <c r="I6917" s="188">
        <f t="shared" si="430"/>
        <v>0</v>
      </c>
      <c r="J6917" s="142"/>
      <c r="K6917" s="146"/>
      <c r="L6917" s="7" t="str">
        <f t="shared" si="431"/>
        <v/>
      </c>
      <c r="M6917" s="7" t="str">
        <f t="shared" si="432"/>
        <v/>
      </c>
      <c r="N6917" s="7" t="str">
        <f>Cartilha_GLOBAL!N6917</f>
        <v/>
      </c>
      <c r="O6917" s="144"/>
      <c r="Q6917" s="151"/>
      <c r="R6917" s="152">
        <v>0</v>
      </c>
      <c r="T6917" s="153">
        <f>IF(Cartilha_GLOBAL!R6917=0,0,IF(Cartilha_GLOBAL!R6917&gt;0,"c","b"))</f>
        <v>0</v>
      </c>
    </row>
    <row r="6918" ht="33.75" hidden="1" spans="1:20">
      <c r="A6918" s="158">
        <f>Cartilha_GLOBAL!A6918</f>
        <v>101858</v>
      </c>
      <c r="B6918" s="100" t="str">
        <f>Cartilha_GLOBAL!B6918</f>
        <v>SINAPI</v>
      </c>
      <c r="C6918" s="104" t="str">
        <f>Cartilha_GLOBAL!C6918</f>
        <v>REASSENTAMENTO DE BLOCOS SEXTAVADO PARA PISO INTERTRAVADO, ESPESSURA DE 6 CM, EM VIA/ESTACIONAMENTO, COM REAPROVEITAMENTO DOS BLOCOS SEXTAVADO - INCLUSO RETIRADA E COLOCAÇÃO DO MATERIAL. AF_12/2020</v>
      </c>
      <c r="D6918" s="94" t="str">
        <f>Cartilha_GLOBAL!D6918</f>
        <v>M2</v>
      </c>
      <c r="E6918" s="105">
        <f>Cartilha_GLOBAL!$E6918</f>
        <v>27.91</v>
      </c>
      <c r="F6918" s="182">
        <f>Cartilha_GLOBAL!$F6918</f>
        <v>34.26</v>
      </c>
      <c r="G6918" s="229"/>
      <c r="H6918" s="107">
        <f t="shared" si="429"/>
        <v>0</v>
      </c>
      <c r="I6918" s="188">
        <f t="shared" si="430"/>
        <v>0</v>
      </c>
      <c r="J6918" s="142"/>
      <c r="K6918" s="146"/>
      <c r="L6918" s="7" t="str">
        <f t="shared" si="431"/>
        <v/>
      </c>
      <c r="M6918" s="7" t="str">
        <f t="shared" si="432"/>
        <v/>
      </c>
      <c r="N6918" s="7" t="str">
        <f>Cartilha_GLOBAL!N6918</f>
        <v/>
      </c>
      <c r="O6918" s="144"/>
      <c r="Q6918" s="151"/>
      <c r="R6918" s="152">
        <v>0</v>
      </c>
      <c r="T6918" s="153">
        <f>IF(Cartilha_GLOBAL!R6918=0,0,IF(Cartilha_GLOBAL!R6918&gt;0,"c","b"))</f>
        <v>0</v>
      </c>
    </row>
    <row r="6919" ht="33.75" hidden="1" spans="1:20">
      <c r="A6919" s="158">
        <f>Cartilha_GLOBAL!A6919</f>
        <v>101859</v>
      </c>
      <c r="B6919" s="100" t="str">
        <f>Cartilha_GLOBAL!B6919</f>
        <v>SINAPI</v>
      </c>
      <c r="C6919" s="104" t="str">
        <f>Cartilha_GLOBAL!C6919</f>
        <v>REASSENTAMENTO DE BLOCOS SEXTAVADO PARA PISO INTERTRAVADO, ESPESSURA DE 8 CM, EM VIA/ESTACIONAMENTO, COM REAPROVEITAMENTO DOS BLOCOS SEXTAVADO - INCLUSO RETIRADA E COLOCAÇÃO DO MATERIAL. AF_12/2020</v>
      </c>
      <c r="D6919" s="94" t="str">
        <f>Cartilha_GLOBAL!D6919</f>
        <v>M2</v>
      </c>
      <c r="E6919" s="105">
        <f>Cartilha_GLOBAL!$E6919</f>
        <v>31.13</v>
      </c>
      <c r="F6919" s="182">
        <f>Cartilha_GLOBAL!$F6919</f>
        <v>38.21</v>
      </c>
      <c r="G6919" s="229"/>
      <c r="H6919" s="107">
        <f t="shared" si="429"/>
        <v>0</v>
      </c>
      <c r="I6919" s="188">
        <f t="shared" si="430"/>
        <v>0</v>
      </c>
      <c r="J6919" s="142"/>
      <c r="K6919" s="146"/>
      <c r="L6919" s="7" t="str">
        <f t="shared" si="431"/>
        <v/>
      </c>
      <c r="M6919" s="7" t="str">
        <f t="shared" si="432"/>
        <v/>
      </c>
      <c r="N6919" s="7" t="str">
        <f>Cartilha_GLOBAL!N6919</f>
        <v/>
      </c>
      <c r="O6919" s="144"/>
      <c r="Q6919" s="151"/>
      <c r="R6919" s="152">
        <v>0</v>
      </c>
      <c r="T6919" s="153">
        <f>IF(Cartilha_GLOBAL!R6919=0,0,IF(Cartilha_GLOBAL!R6919&gt;0,"c","b"))</f>
        <v>0</v>
      </c>
    </row>
    <row r="6920" ht="33.75" hidden="1" spans="1:20">
      <c r="A6920" s="158">
        <f>Cartilha_GLOBAL!A6920</f>
        <v>101860</v>
      </c>
      <c r="B6920" s="100" t="str">
        <f>Cartilha_GLOBAL!B6920</f>
        <v>SINAPI</v>
      </c>
      <c r="C6920" s="104" t="str">
        <f>Cartilha_GLOBAL!C6920</f>
        <v>REASSENTAMENTO DE BLOCOS SEXTAVADO PARA PISO INTERTRAVADO, ESPESSURA DE 10 CM, EM VIA/ESTACIONAMENTO, COM REAPROVEITAMENTO DOS BLOCOS SEXTAVADO - INCLUSO RETIRADA E COLOCAÇÃO DO MATERIAL. AF_12/2020</v>
      </c>
      <c r="D6920" s="94" t="str">
        <f>Cartilha_GLOBAL!D6920</f>
        <v>M2</v>
      </c>
      <c r="E6920" s="105">
        <f>Cartilha_GLOBAL!$E6920</f>
        <v>36.21</v>
      </c>
      <c r="F6920" s="182">
        <f>Cartilha_GLOBAL!$F6920</f>
        <v>44.44</v>
      </c>
      <c r="G6920" s="229"/>
      <c r="H6920" s="107">
        <f t="shared" si="429"/>
        <v>0</v>
      </c>
      <c r="I6920" s="188">
        <f t="shared" si="430"/>
        <v>0</v>
      </c>
      <c r="J6920" s="142"/>
      <c r="K6920" s="146"/>
      <c r="L6920" s="7" t="str">
        <f t="shared" si="431"/>
        <v/>
      </c>
      <c r="M6920" s="7" t="str">
        <f t="shared" si="432"/>
        <v/>
      </c>
      <c r="N6920" s="7" t="str">
        <f>Cartilha_GLOBAL!N6920</f>
        <v/>
      </c>
      <c r="O6920" s="144"/>
      <c r="Q6920" s="151"/>
      <c r="R6920" s="152">
        <v>0</v>
      </c>
      <c r="T6920" s="153">
        <f>IF(Cartilha_GLOBAL!R6920=0,0,IF(Cartilha_GLOBAL!R6920&gt;0,"c","b"))</f>
        <v>0</v>
      </c>
    </row>
    <row r="6921" ht="33.75" hidden="1" spans="1:20">
      <c r="A6921" s="158">
        <f>Cartilha_GLOBAL!A6921</f>
        <v>101861</v>
      </c>
      <c r="B6921" s="100" t="str">
        <f>Cartilha_GLOBAL!B6921</f>
        <v>SINAPI</v>
      </c>
      <c r="C6921" s="104" t="str">
        <f>Cartilha_GLOBAL!C6921</f>
        <v>REASSENTAMENTO DE BLOCOS RETANGULAR PARA PISO INTERTRAVADO, ESPESSURA DE 4  CM, EM CALÇADA, COM REAPROVEITAMENTO DOS BLOCOS RETANGULAR - INCLUSO RETIRADA E COLOCAÇÃO DO MATERIAL. AF_12/2020</v>
      </c>
      <c r="D6921" s="94" t="str">
        <f>Cartilha_GLOBAL!D6921</f>
        <v>M2</v>
      </c>
      <c r="E6921" s="105">
        <f>Cartilha_GLOBAL!$E6921</f>
        <v>33.7</v>
      </c>
      <c r="F6921" s="182">
        <f>Cartilha_GLOBAL!$F6921</f>
        <v>41.36</v>
      </c>
      <c r="G6921" s="229"/>
      <c r="H6921" s="107">
        <f t="shared" si="429"/>
        <v>0</v>
      </c>
      <c r="I6921" s="188">
        <f t="shared" si="430"/>
        <v>0</v>
      </c>
      <c r="J6921" s="142"/>
      <c r="K6921" s="146"/>
      <c r="L6921" s="7" t="str">
        <f t="shared" si="431"/>
        <v/>
      </c>
      <c r="M6921" s="7" t="str">
        <f t="shared" si="432"/>
        <v/>
      </c>
      <c r="N6921" s="7" t="str">
        <f>Cartilha_GLOBAL!N6921</f>
        <v/>
      </c>
      <c r="O6921" s="144"/>
      <c r="Q6921" s="151"/>
      <c r="R6921" s="152">
        <v>0</v>
      </c>
      <c r="T6921" s="153">
        <f>IF(Cartilha_GLOBAL!R6921=0,0,IF(Cartilha_GLOBAL!R6921&gt;0,"c","b"))</f>
        <v>0</v>
      </c>
    </row>
    <row r="6922" ht="33.75" hidden="1" spans="1:20">
      <c r="A6922" s="158">
        <f>Cartilha_GLOBAL!A6922</f>
        <v>101862</v>
      </c>
      <c r="B6922" s="100" t="str">
        <f>Cartilha_GLOBAL!B6922</f>
        <v>SINAPI</v>
      </c>
      <c r="C6922" s="104" t="str">
        <f>Cartilha_GLOBAL!C6922</f>
        <v>REASSENTAMENTO DE BLOCOS RETANGULAR PARA PISO INTERTRAVADO, ESPESSURA DE 6 CM, EM CALÇADA, COM REAPROVEITAMENTO DOS BLOCOS RETANGULAR - INCLUSO RETIRADA E COLOCAÇÃO DO MATERIAL. AF_12/2020</v>
      </c>
      <c r="D6922" s="94" t="str">
        <f>Cartilha_GLOBAL!D6922</f>
        <v>M2</v>
      </c>
      <c r="E6922" s="105">
        <f>Cartilha_GLOBAL!$E6922</f>
        <v>36.97</v>
      </c>
      <c r="F6922" s="182">
        <f>Cartilha_GLOBAL!$F6922</f>
        <v>45.38</v>
      </c>
      <c r="G6922" s="229"/>
      <c r="H6922" s="107">
        <f t="shared" si="429"/>
        <v>0</v>
      </c>
      <c r="I6922" s="188">
        <f t="shared" si="430"/>
        <v>0</v>
      </c>
      <c r="J6922" s="142"/>
      <c r="K6922" s="146"/>
      <c r="L6922" s="7" t="str">
        <f t="shared" si="431"/>
        <v/>
      </c>
      <c r="M6922" s="7" t="str">
        <f t="shared" si="432"/>
        <v/>
      </c>
      <c r="N6922" s="7" t="str">
        <f>Cartilha_GLOBAL!N6922</f>
        <v/>
      </c>
      <c r="O6922" s="144"/>
      <c r="Q6922" s="151"/>
      <c r="R6922" s="152">
        <v>0</v>
      </c>
      <c r="T6922" s="153">
        <f>IF(Cartilha_GLOBAL!R6922=0,0,IF(Cartilha_GLOBAL!R6922&gt;0,"c","b"))</f>
        <v>0</v>
      </c>
    </row>
    <row r="6923" ht="33.75" hidden="1" spans="1:20">
      <c r="A6923" s="158">
        <f>Cartilha_GLOBAL!A6923</f>
        <v>101863</v>
      </c>
      <c r="B6923" s="100" t="str">
        <f>Cartilha_GLOBAL!B6923</f>
        <v>SINAPI</v>
      </c>
      <c r="C6923" s="104" t="str">
        <f>Cartilha_GLOBAL!C6923</f>
        <v>REASSENTAMENTO DE BLOCOS RETANGULAR PARA PISO INTERTRAVADO, ESPESSURA DE 6 CM, EM VIA/ESTACIONAMENTO, COM REAPROVEITAMENTO DOS BLOCOS RETANGULAR - INCLUSO RETIRADA E COLOCAÇÃO DO MATERIAL. AF_12/2020</v>
      </c>
      <c r="D6923" s="94" t="str">
        <f>Cartilha_GLOBAL!D6923</f>
        <v>M2</v>
      </c>
      <c r="E6923" s="105">
        <f>Cartilha_GLOBAL!$E6923</f>
        <v>28.36</v>
      </c>
      <c r="F6923" s="182">
        <f>Cartilha_GLOBAL!$F6923</f>
        <v>34.81</v>
      </c>
      <c r="G6923" s="229"/>
      <c r="H6923" s="107">
        <f t="shared" si="429"/>
        <v>0</v>
      </c>
      <c r="I6923" s="188">
        <f t="shared" si="430"/>
        <v>0</v>
      </c>
      <c r="J6923" s="142"/>
      <c r="K6923" s="146"/>
      <c r="L6923" s="7" t="str">
        <f t="shared" si="431"/>
        <v/>
      </c>
      <c r="M6923" s="7" t="str">
        <f t="shared" si="432"/>
        <v/>
      </c>
      <c r="N6923" s="7" t="str">
        <f>Cartilha_GLOBAL!N6923</f>
        <v/>
      </c>
      <c r="O6923" s="144"/>
      <c r="Q6923" s="151"/>
      <c r="R6923" s="152">
        <v>0</v>
      </c>
      <c r="T6923" s="153">
        <f>IF(Cartilha_GLOBAL!R6923=0,0,IF(Cartilha_GLOBAL!R6923&gt;0,"c","b"))</f>
        <v>0</v>
      </c>
    </row>
    <row r="6924" ht="33.75" hidden="1" spans="1:20">
      <c r="A6924" s="158">
        <f>Cartilha_GLOBAL!A6924</f>
        <v>101864</v>
      </c>
      <c r="B6924" s="100" t="str">
        <f>Cartilha_GLOBAL!B6924</f>
        <v>SINAPI</v>
      </c>
      <c r="C6924" s="104" t="str">
        <f>Cartilha_GLOBAL!C6924</f>
        <v>REASSENTAMENTO DE BLOCOS RETANGULAR PARA PISO INTERTRAVADO, ESPESSURA DE 8 CM, EM VIA/ESTACIONAMENTO, COM REAPROVEITAMENTO DOS BLOCOS RETANGULAR - INCLUSO RETIRADA E COLOCAÇÃO DO MATERIAL. AF_12/2020</v>
      </c>
      <c r="D6924" s="94" t="str">
        <f>Cartilha_GLOBAL!D6924</f>
        <v>M2</v>
      </c>
      <c r="E6924" s="105">
        <f>Cartilha_GLOBAL!$E6924</f>
        <v>33.42</v>
      </c>
      <c r="F6924" s="182">
        <f>Cartilha_GLOBAL!$F6924</f>
        <v>41.02</v>
      </c>
      <c r="G6924" s="229"/>
      <c r="H6924" s="107">
        <f t="shared" si="429"/>
        <v>0</v>
      </c>
      <c r="I6924" s="188">
        <f t="shared" si="430"/>
        <v>0</v>
      </c>
      <c r="J6924" s="142"/>
      <c r="K6924" s="146"/>
      <c r="L6924" s="7" t="str">
        <f t="shared" si="431"/>
        <v/>
      </c>
      <c r="M6924" s="7" t="str">
        <f t="shared" si="432"/>
        <v/>
      </c>
      <c r="N6924" s="7" t="str">
        <f>Cartilha_GLOBAL!N6924</f>
        <v/>
      </c>
      <c r="O6924" s="144"/>
      <c r="Q6924" s="151"/>
      <c r="R6924" s="152">
        <v>0</v>
      </c>
      <c r="T6924" s="153">
        <f>IF(Cartilha_GLOBAL!R6924=0,0,IF(Cartilha_GLOBAL!R6924&gt;0,"c","b"))</f>
        <v>0</v>
      </c>
    </row>
    <row r="6925" ht="33.75" hidden="1" spans="1:20">
      <c r="A6925" s="158">
        <f>Cartilha_GLOBAL!A6925</f>
        <v>101865</v>
      </c>
      <c r="B6925" s="100" t="str">
        <f>Cartilha_GLOBAL!B6925</f>
        <v>SINAPI</v>
      </c>
      <c r="C6925" s="104" t="str">
        <f>Cartilha_GLOBAL!C6925</f>
        <v>REASSENTAMENTO DE BLOCOS RETANGULAR PARA PISO INTERTRAVADO, ESPESSURA DE 10 CM, EM VIA/ESTACIONAMENTO, COM REAPROVEITAMENTO DOS BLOCOS RETANGULAR - INCLUSO RETIRADA E COLOCAÇÃO DO MATERIAL. AF_12/2020</v>
      </c>
      <c r="D6925" s="94" t="str">
        <f>Cartilha_GLOBAL!D6925</f>
        <v>M2</v>
      </c>
      <c r="E6925" s="105">
        <f>Cartilha_GLOBAL!$E6925</f>
        <v>38.5</v>
      </c>
      <c r="F6925" s="182">
        <f>Cartilha_GLOBAL!$F6925</f>
        <v>47.25</v>
      </c>
      <c r="G6925" s="229"/>
      <c r="H6925" s="107">
        <f t="shared" si="429"/>
        <v>0</v>
      </c>
      <c r="I6925" s="188">
        <f t="shared" si="430"/>
        <v>0</v>
      </c>
      <c r="J6925" s="142"/>
      <c r="K6925" s="146"/>
      <c r="L6925" s="7" t="str">
        <f t="shared" si="431"/>
        <v/>
      </c>
      <c r="M6925" s="7" t="str">
        <f t="shared" si="432"/>
        <v/>
      </c>
      <c r="N6925" s="7" t="str">
        <f>Cartilha_GLOBAL!N6925</f>
        <v/>
      </c>
      <c r="O6925" s="144"/>
      <c r="Q6925" s="151"/>
      <c r="R6925" s="152">
        <v>0</v>
      </c>
      <c r="T6925" s="153">
        <f>IF(Cartilha_GLOBAL!R6925=0,0,IF(Cartilha_GLOBAL!R6925&gt;0,"c","b"))</f>
        <v>0</v>
      </c>
    </row>
    <row r="6926" ht="33.75" hidden="1" spans="1:20">
      <c r="A6926" s="158">
        <f>Cartilha_GLOBAL!A6926</f>
        <v>101866</v>
      </c>
      <c r="B6926" s="100" t="str">
        <f>Cartilha_GLOBAL!B6926</f>
        <v>SINAPI</v>
      </c>
      <c r="C6926" s="104" t="str">
        <f>Cartilha_GLOBAL!C6926</f>
        <v>REASSENTAMENTO DE BLOCOS 16 FACES PARA PISO INTERTRAVADO, ESPESSURA DE 4  CM, EM CALÇADA, COM REAPROVEITAMENTO DOS BLOCOS 16 FACES - INCLUSO RETIRADA E COLOCAÇÃO DO MATERIAL. AF_12/2020</v>
      </c>
      <c r="D6926" s="94" t="str">
        <f>Cartilha_GLOBAL!D6926</f>
        <v>M2</v>
      </c>
      <c r="E6926" s="105">
        <f>Cartilha_GLOBAL!$E6926</f>
        <v>33.94</v>
      </c>
      <c r="F6926" s="182">
        <f>Cartilha_GLOBAL!$F6926</f>
        <v>41.66</v>
      </c>
      <c r="G6926" s="229"/>
      <c r="H6926" s="107">
        <f t="shared" si="429"/>
        <v>0</v>
      </c>
      <c r="I6926" s="188">
        <f t="shared" si="430"/>
        <v>0</v>
      </c>
      <c r="J6926" s="142"/>
      <c r="K6926" s="146"/>
      <c r="L6926" s="7" t="str">
        <f t="shared" si="431"/>
        <v/>
      </c>
      <c r="M6926" s="7" t="str">
        <f t="shared" si="432"/>
        <v/>
      </c>
      <c r="N6926" s="7" t="str">
        <f>Cartilha_GLOBAL!N6926</f>
        <v/>
      </c>
      <c r="O6926" s="144"/>
      <c r="Q6926" s="151"/>
      <c r="R6926" s="152">
        <v>0</v>
      </c>
      <c r="T6926" s="153">
        <f>IF(Cartilha_GLOBAL!R6926=0,0,IF(Cartilha_GLOBAL!R6926&gt;0,"c","b"))</f>
        <v>0</v>
      </c>
    </row>
    <row r="6927" ht="33.75" hidden="1" spans="1:20">
      <c r="A6927" s="158">
        <f>Cartilha_GLOBAL!A6927</f>
        <v>101867</v>
      </c>
      <c r="B6927" s="100" t="str">
        <f>Cartilha_GLOBAL!B6927</f>
        <v>SINAPI</v>
      </c>
      <c r="C6927" s="104" t="str">
        <f>Cartilha_GLOBAL!C6927</f>
        <v>REASSENTAMENTO DE BLOCOS 16 FACES PARA PISO INTERTRAVADO, ESPESSURA DE 6 CM, EM CALÇADA, COM REAPROVEITAMENTO DOS BLOCOS 16 FACES - INCLUSO RETIRADA E COLOCAÇÃO DO MATERIAL. AF_12/2020</v>
      </c>
      <c r="D6927" s="94" t="str">
        <f>Cartilha_GLOBAL!D6927</f>
        <v>M2</v>
      </c>
      <c r="E6927" s="105">
        <f>Cartilha_GLOBAL!$E6927</f>
        <v>39.01</v>
      </c>
      <c r="F6927" s="182">
        <f>Cartilha_GLOBAL!$F6927</f>
        <v>47.88</v>
      </c>
      <c r="G6927" s="229"/>
      <c r="H6927" s="107">
        <f t="shared" si="429"/>
        <v>0</v>
      </c>
      <c r="I6927" s="188">
        <f t="shared" si="430"/>
        <v>0</v>
      </c>
      <c r="J6927" s="142"/>
      <c r="K6927" s="146"/>
      <c r="L6927" s="7" t="str">
        <f t="shared" si="431"/>
        <v/>
      </c>
      <c r="M6927" s="7" t="str">
        <f t="shared" si="432"/>
        <v/>
      </c>
      <c r="N6927" s="7" t="str">
        <f>Cartilha_GLOBAL!N6927</f>
        <v/>
      </c>
      <c r="O6927" s="144"/>
      <c r="Q6927" s="151"/>
      <c r="R6927" s="152">
        <v>0</v>
      </c>
      <c r="T6927" s="153">
        <f>IF(Cartilha_GLOBAL!R6927=0,0,IF(Cartilha_GLOBAL!R6927&gt;0,"c","b"))</f>
        <v>0</v>
      </c>
    </row>
    <row r="6928" ht="33.75" hidden="1" spans="1:20">
      <c r="A6928" s="158">
        <f>Cartilha_GLOBAL!A6928</f>
        <v>101868</v>
      </c>
      <c r="B6928" s="100" t="str">
        <f>Cartilha_GLOBAL!B6928</f>
        <v>SINAPI</v>
      </c>
      <c r="C6928" s="104" t="str">
        <f>Cartilha_GLOBAL!C6928</f>
        <v>REASSENTAMENTO DE BLOCOS 16 FACES PARA PISO INTERTRAVADO, ESPESSURA DE 6 CM, EM VIA/ESTACIONAMENTO, COM REAPROVEITAMENTO DOS BLOCOS 16 FACES - INCLUSO RETIRADA E COLOCAÇÃO DO MATERIAL. AF_12/2020</v>
      </c>
      <c r="D6928" s="94" t="str">
        <f>Cartilha_GLOBAL!D6928</f>
        <v>M2</v>
      </c>
      <c r="E6928" s="105">
        <f>Cartilha_GLOBAL!$E6928</f>
        <v>30.4</v>
      </c>
      <c r="F6928" s="182">
        <f>Cartilha_GLOBAL!$F6928</f>
        <v>37.31</v>
      </c>
      <c r="G6928" s="229"/>
      <c r="H6928" s="107">
        <f t="shared" si="429"/>
        <v>0</v>
      </c>
      <c r="I6928" s="188">
        <f t="shared" si="430"/>
        <v>0</v>
      </c>
      <c r="J6928" s="142"/>
      <c r="K6928" s="146"/>
      <c r="L6928" s="7" t="str">
        <f t="shared" si="431"/>
        <v/>
      </c>
      <c r="M6928" s="7" t="str">
        <f t="shared" si="432"/>
        <v/>
      </c>
      <c r="N6928" s="7" t="str">
        <f>Cartilha_GLOBAL!N6928</f>
        <v/>
      </c>
      <c r="O6928" s="144"/>
      <c r="Q6928" s="151"/>
      <c r="R6928" s="152">
        <v>0</v>
      </c>
      <c r="T6928" s="153">
        <f>IF(Cartilha_GLOBAL!R6928=0,0,IF(Cartilha_GLOBAL!R6928&gt;0,"c","b"))</f>
        <v>0</v>
      </c>
    </row>
    <row r="6929" ht="33.75" hidden="1" spans="1:20">
      <c r="A6929" s="158">
        <f>Cartilha_GLOBAL!A6929</f>
        <v>101869</v>
      </c>
      <c r="B6929" s="100" t="str">
        <f>Cartilha_GLOBAL!B6929</f>
        <v>SINAPI</v>
      </c>
      <c r="C6929" s="104" t="str">
        <f>Cartilha_GLOBAL!C6929</f>
        <v>REASSENTAMENTO DE BLOCOS 16 FACES PARA PISO INTERTRAVADO, ESPESSURA DE 8 CM, EM VIA/ESTACIONAMENTO, COM REAPROVEITAMENTO DOS BLOCOS 16 FACES - INCLUSO RETIRADA E COLOCAÇÃO DO MATERIAL. AF_12/2020</v>
      </c>
      <c r="D6929" s="94" t="str">
        <f>Cartilha_GLOBAL!D6929</f>
        <v>M2</v>
      </c>
      <c r="E6929" s="105">
        <f>Cartilha_GLOBAL!$E6929</f>
        <v>35.46</v>
      </c>
      <c r="F6929" s="182">
        <f>Cartilha_GLOBAL!$F6929</f>
        <v>43.52</v>
      </c>
      <c r="G6929" s="229"/>
      <c r="H6929" s="107">
        <f t="shared" si="429"/>
        <v>0</v>
      </c>
      <c r="I6929" s="188">
        <f t="shared" si="430"/>
        <v>0</v>
      </c>
      <c r="J6929" s="142"/>
      <c r="K6929" s="146"/>
      <c r="L6929" s="7" t="str">
        <f t="shared" si="431"/>
        <v/>
      </c>
      <c r="M6929" s="7" t="str">
        <f t="shared" si="432"/>
        <v/>
      </c>
      <c r="N6929" s="7" t="str">
        <f>Cartilha_GLOBAL!N6929</f>
        <v/>
      </c>
      <c r="O6929" s="144"/>
      <c r="Q6929" s="151"/>
      <c r="R6929" s="152">
        <v>0</v>
      </c>
      <c r="T6929" s="153">
        <f>IF(Cartilha_GLOBAL!R6929=0,0,IF(Cartilha_GLOBAL!R6929&gt;0,"c","b"))</f>
        <v>0</v>
      </c>
    </row>
    <row r="6930" ht="33.75" hidden="1" spans="1:20">
      <c r="A6930" s="158">
        <f>Cartilha_GLOBAL!A6930</f>
        <v>101870</v>
      </c>
      <c r="B6930" s="100" t="str">
        <f>Cartilha_GLOBAL!B6930</f>
        <v>SINAPI</v>
      </c>
      <c r="C6930" s="104" t="str">
        <f>Cartilha_GLOBAL!C6930</f>
        <v>REASSENTAMENTO DE BLOCOS 16 FACES PARA PISO INTERTRAVADO, ESPESSURA DE 10 CM, EM VIA/ESTACIONAMENTO, COM REAPROVEITAMENTO DOS BLOCOS 16 FACES - INCLUSO RETIRADA E COLOCAÇÃO DO MATERIAL. AF_12/2020</v>
      </c>
      <c r="D6930" s="94" t="str">
        <f>Cartilha_GLOBAL!D6930</f>
        <v>M2</v>
      </c>
      <c r="E6930" s="105">
        <f>Cartilha_GLOBAL!$E6930</f>
        <v>40.54</v>
      </c>
      <c r="F6930" s="182">
        <f>Cartilha_GLOBAL!$F6930</f>
        <v>49.76</v>
      </c>
      <c r="G6930" s="229"/>
      <c r="H6930" s="107">
        <f t="shared" si="429"/>
        <v>0</v>
      </c>
      <c r="I6930" s="188">
        <f t="shared" si="430"/>
        <v>0</v>
      </c>
      <c r="J6930" s="142"/>
      <c r="K6930" s="146"/>
      <c r="L6930" s="7" t="str">
        <f t="shared" si="431"/>
        <v/>
      </c>
      <c r="M6930" s="7" t="str">
        <f t="shared" si="432"/>
        <v/>
      </c>
      <c r="N6930" s="7" t="str">
        <f>Cartilha_GLOBAL!N6930</f>
        <v/>
      </c>
      <c r="O6930" s="144"/>
      <c r="Q6930" s="151"/>
      <c r="R6930" s="152">
        <v>0</v>
      </c>
      <c r="T6930" s="153">
        <f>IF(Cartilha_GLOBAL!R6930=0,0,IF(Cartilha_GLOBAL!R6930&gt;0,"c","b"))</f>
        <v>0</v>
      </c>
    </row>
    <row r="6931" ht="22.5" hidden="1" spans="1:20">
      <c r="A6931" s="158">
        <f>Cartilha_GLOBAL!A6931</f>
        <v>102098</v>
      </c>
      <c r="B6931" s="100" t="str">
        <f>Cartilha_GLOBAL!B6931</f>
        <v>SINAPI</v>
      </c>
      <c r="C6931" s="104" t="str">
        <f>Cartilha_GLOBAL!C6931</f>
        <v>RECOMPOSIÇÃO DE REVESTIMENTO EM CONCRETO ASFÁLTICO (AQUISIÇÃO EM USINA), PARA O FECHAMENTO DE VALAS - INCLUSO DEMOLIÇÃO DO PAVIMENTO. AF_12/2020</v>
      </c>
      <c r="D6931" s="94" t="str">
        <f>Cartilha_GLOBAL!D6931</f>
        <v>M3</v>
      </c>
      <c r="E6931" s="105">
        <f>Cartilha_GLOBAL!$E6931</f>
        <v>1780.48</v>
      </c>
      <c r="F6931" s="182">
        <f>Cartilha_GLOBAL!$F6931</f>
        <v>2185.36</v>
      </c>
      <c r="G6931" s="229"/>
      <c r="H6931" s="107">
        <f t="shared" si="429"/>
        <v>0</v>
      </c>
      <c r="I6931" s="188">
        <f t="shared" si="430"/>
        <v>0</v>
      </c>
      <c r="J6931" s="142"/>
      <c r="K6931" s="146"/>
      <c r="L6931" s="7" t="str">
        <f t="shared" si="431"/>
        <v/>
      </c>
      <c r="M6931" s="7" t="str">
        <f t="shared" si="432"/>
        <v/>
      </c>
      <c r="N6931" s="7" t="str">
        <f>Cartilha_GLOBAL!N6931</f>
        <v/>
      </c>
      <c r="O6931" s="144"/>
      <c r="Q6931" s="151"/>
      <c r="R6931" s="152">
        <v>0</v>
      </c>
      <c r="T6931" s="153">
        <f>IF(Cartilha_GLOBAL!R6931=0,0,IF(Cartilha_GLOBAL!R6931&gt;0,"c","b"))</f>
        <v>0</v>
      </c>
    </row>
    <row r="6932" ht="22.5" hidden="1" spans="1:20">
      <c r="A6932" s="158">
        <f>Cartilha_GLOBAL!A6932</f>
        <v>95995</v>
      </c>
      <c r="B6932" s="100" t="str">
        <f>Cartilha_GLOBAL!B6932</f>
        <v>SINAPI</v>
      </c>
      <c r="C6932" s="104" t="str">
        <f>Cartilha_GLOBAL!C6932</f>
        <v>EXECUÇÃO DE PAVIMENTO COM APLICAÇÃO DE CONCRETO ASFÁLTICO, CAMADA DE ROLAMENTO - EXCLUSIVE CARGA E TRANSPORTE. AF_11/2019</v>
      </c>
      <c r="D6932" s="94" t="str">
        <f>Cartilha_GLOBAL!D6932</f>
        <v>M3</v>
      </c>
      <c r="E6932" s="105">
        <f>Cartilha_GLOBAL!$E6932</f>
        <v>1349</v>
      </c>
      <c r="F6932" s="182">
        <f>Cartilha_GLOBAL!$F6932</f>
        <v>1655.76</v>
      </c>
      <c r="G6932" s="229"/>
      <c r="H6932" s="107">
        <f t="shared" si="429"/>
        <v>0</v>
      </c>
      <c r="I6932" s="188">
        <f t="shared" si="430"/>
        <v>0</v>
      </c>
      <c r="J6932" s="142"/>
      <c r="K6932" s="146"/>
      <c r="L6932" s="7" t="str">
        <f t="shared" si="431"/>
        <v/>
      </c>
      <c r="M6932" s="7" t="str">
        <f t="shared" si="432"/>
        <v/>
      </c>
      <c r="N6932" s="7" t="str">
        <f>Cartilha_GLOBAL!N6932</f>
        <v/>
      </c>
      <c r="O6932" s="144"/>
      <c r="Q6932" s="151"/>
      <c r="R6932" s="152">
        <v>0</v>
      </c>
      <c r="T6932" s="153">
        <f>IF(Cartilha_GLOBAL!R6932=0,0,IF(Cartilha_GLOBAL!R6932&gt;0,"c","b"))</f>
        <v>0</v>
      </c>
    </row>
    <row r="6933" ht="22.5" hidden="1" spans="1:20">
      <c r="A6933" s="158">
        <f>Cartilha_GLOBAL!A6933</f>
        <v>95996</v>
      </c>
      <c r="B6933" s="100" t="str">
        <f>Cartilha_GLOBAL!B6933</f>
        <v>SINAPI</v>
      </c>
      <c r="C6933" s="104" t="str">
        <f>Cartilha_GLOBAL!C6933</f>
        <v>EXECUÇÃO DE PAVIMENTO COM APLICAÇÃO DE CONCRETO ASFÁLTICO, CAMADA DE BINDER - EXCLUSIVE CARGA E TRANSPORTE. AF_11/2019</v>
      </c>
      <c r="D6933" s="94" t="str">
        <f>Cartilha_GLOBAL!D6933</f>
        <v>M3</v>
      </c>
      <c r="E6933" s="105">
        <f>Cartilha_GLOBAL!$E6933</f>
        <v>1163.72</v>
      </c>
      <c r="F6933" s="182">
        <f>Cartilha_GLOBAL!$F6933</f>
        <v>1428.35</v>
      </c>
      <c r="G6933" s="229"/>
      <c r="H6933" s="107">
        <f t="shared" si="429"/>
        <v>0</v>
      </c>
      <c r="I6933" s="188">
        <f t="shared" si="430"/>
        <v>0</v>
      </c>
      <c r="J6933" s="142"/>
      <c r="K6933" s="146"/>
      <c r="L6933" s="7" t="str">
        <f t="shared" si="431"/>
        <v/>
      </c>
      <c r="M6933" s="7" t="str">
        <f t="shared" si="432"/>
        <v/>
      </c>
      <c r="N6933" s="7" t="str">
        <f>Cartilha_GLOBAL!N6933</f>
        <v/>
      </c>
      <c r="O6933" s="144"/>
      <c r="Q6933" s="151"/>
      <c r="R6933" s="152">
        <v>0</v>
      </c>
      <c r="T6933" s="153">
        <f>IF(Cartilha_GLOBAL!R6933=0,0,IF(Cartilha_GLOBAL!R6933&gt;0,"c","b"))</f>
        <v>0</v>
      </c>
    </row>
    <row r="6934" ht="22.5" hidden="1" spans="1:20">
      <c r="A6934" s="158">
        <f>Cartilha_GLOBAL!A6934</f>
        <v>96001</v>
      </c>
      <c r="B6934" s="100" t="str">
        <f>Cartilha_GLOBAL!B6934</f>
        <v>SINAPI</v>
      </c>
      <c r="C6934" s="104" t="str">
        <f>Cartilha_GLOBAL!C6934</f>
        <v>FRESAGEM DE PAVIMENTO ASFÁLTICO (PROFUNDIDADE ATÉ 5,0 CM) - EXCLUSIVE TRANSPORTE. AF_11/2019</v>
      </c>
      <c r="D6934" s="94" t="str">
        <f>Cartilha_GLOBAL!D6934</f>
        <v>M2</v>
      </c>
      <c r="E6934" s="105">
        <f>Cartilha_GLOBAL!$E6934</f>
        <v>7.95</v>
      </c>
      <c r="F6934" s="182">
        <f>Cartilha_GLOBAL!$F6934</f>
        <v>9.76</v>
      </c>
      <c r="G6934" s="229"/>
      <c r="H6934" s="107">
        <f t="shared" si="429"/>
        <v>0</v>
      </c>
      <c r="I6934" s="188">
        <f t="shared" si="430"/>
        <v>0</v>
      </c>
      <c r="J6934" s="142"/>
      <c r="K6934" s="146"/>
      <c r="L6934" s="7" t="str">
        <f t="shared" si="431"/>
        <v/>
      </c>
      <c r="M6934" s="7" t="str">
        <f t="shared" si="432"/>
        <v/>
      </c>
      <c r="N6934" s="7" t="str">
        <f>Cartilha_GLOBAL!N6934</f>
        <v/>
      </c>
      <c r="O6934" s="144"/>
      <c r="Q6934" s="151"/>
      <c r="R6934" s="152">
        <v>0</v>
      </c>
      <c r="T6934" s="153">
        <f>IF(Cartilha_GLOBAL!R6934=0,0,IF(Cartilha_GLOBAL!R6934&gt;0,"c","b"))</f>
        <v>0</v>
      </c>
    </row>
    <row r="6935" ht="22.5" hidden="1" spans="1:20">
      <c r="A6935" s="158">
        <f>Cartilha_GLOBAL!A6935</f>
        <v>101020</v>
      </c>
      <c r="B6935" s="100" t="str">
        <f>Cartilha_GLOBAL!B6935</f>
        <v>SINAPI</v>
      </c>
      <c r="C6935" s="104" t="str">
        <f>Cartilha_GLOBAL!C6935</f>
        <v>USINAGEM DE CONCRETO ASFÁLTICO COM CAP 50/70, PARA CAMADA DE BINDER, PADRÃO DNIT FAIXA B, EM USINA DE ASFALTO CONTÍNUA DE 80 TON/H. AF_03/2020</v>
      </c>
      <c r="D6935" s="94" t="str">
        <f>Cartilha_GLOBAL!D6935</f>
        <v>T</v>
      </c>
      <c r="E6935" s="105">
        <f>Cartilha_GLOBAL!$E6935</f>
        <v>411.73</v>
      </c>
      <c r="F6935" s="182">
        <f>Cartilha_GLOBAL!$F6935</f>
        <v>505.36</v>
      </c>
      <c r="G6935" s="229"/>
      <c r="H6935" s="107">
        <f t="shared" si="429"/>
        <v>0</v>
      </c>
      <c r="I6935" s="188">
        <f t="shared" si="430"/>
        <v>0</v>
      </c>
      <c r="J6935" s="142"/>
      <c r="K6935" s="146"/>
      <c r="L6935" s="7" t="str">
        <f t="shared" si="431"/>
        <v/>
      </c>
      <c r="M6935" s="7" t="str">
        <f t="shared" si="432"/>
        <v/>
      </c>
      <c r="N6935" s="7" t="str">
        <f>Cartilha_GLOBAL!N6935</f>
        <v/>
      </c>
      <c r="O6935" s="144"/>
      <c r="Q6935" s="151"/>
      <c r="R6935" s="152">
        <v>0</v>
      </c>
      <c r="T6935" s="153">
        <f>IF(Cartilha_GLOBAL!R6935=0,0,IF(Cartilha_GLOBAL!R6935&gt;0,"c","b"))</f>
        <v>0</v>
      </c>
    </row>
    <row r="6936" ht="22.5" hidden="1" spans="1:20">
      <c r="A6936" s="158">
        <f>Cartilha_GLOBAL!A6936</f>
        <v>101021</v>
      </c>
      <c r="B6936" s="100" t="str">
        <f>Cartilha_GLOBAL!B6936</f>
        <v>SINAPI</v>
      </c>
      <c r="C6936" s="104" t="str">
        <f>Cartilha_GLOBAL!C6936</f>
        <v>USINAGEM DE CONCRETO ASFÁLTICO COM CAP 50/70, PARA CAMADA DE ROLAMENTO, PADRÃO DNIT FAIXA C, EM USINA DE ASFALTO CONTÍNUA DE 80 TON/H. AF_03/2020</v>
      </c>
      <c r="D6936" s="94" t="str">
        <f>Cartilha_GLOBAL!D6936</f>
        <v>T</v>
      </c>
      <c r="E6936" s="105">
        <f>Cartilha_GLOBAL!$E6936</f>
        <v>446.94</v>
      </c>
      <c r="F6936" s="182">
        <f>Cartilha_GLOBAL!$F6936</f>
        <v>548.57</v>
      </c>
      <c r="G6936" s="229"/>
      <c r="H6936" s="107">
        <f t="shared" si="429"/>
        <v>0</v>
      </c>
      <c r="I6936" s="188">
        <f t="shared" si="430"/>
        <v>0</v>
      </c>
      <c r="J6936" s="142"/>
      <c r="K6936" s="146"/>
      <c r="L6936" s="7" t="str">
        <f t="shared" si="431"/>
        <v/>
      </c>
      <c r="M6936" s="7" t="str">
        <f t="shared" si="432"/>
        <v/>
      </c>
      <c r="N6936" s="7" t="str">
        <f>Cartilha_GLOBAL!N6936</f>
        <v/>
      </c>
      <c r="O6936" s="144"/>
      <c r="Q6936" s="151"/>
      <c r="R6936" s="152">
        <v>0</v>
      </c>
      <c r="T6936" s="153">
        <f>IF(Cartilha_GLOBAL!R6936=0,0,IF(Cartilha_GLOBAL!R6936&gt;0,"c","b"))</f>
        <v>0</v>
      </c>
    </row>
    <row r="6937" ht="22.5" hidden="1" spans="1:20">
      <c r="A6937" s="158">
        <f>Cartilha_GLOBAL!A6937</f>
        <v>100624</v>
      </c>
      <c r="B6937" s="100" t="str">
        <f>Cartilha_GLOBAL!B6937</f>
        <v>SINAPI</v>
      </c>
      <c r="C6937" s="104" t="str">
        <f>Cartilha_GLOBAL!C6937</f>
        <v>EXECUÇÃO DE PAVIMENTO COM APLICAÇÃO DE PRÉ-MISTURADO A FRIO, CAMADA DE ROLAMENTO - EXCLUSIVE CARGA E TRANSPORTE. AF_11/2019</v>
      </c>
      <c r="D6937" s="94" t="str">
        <f>Cartilha_GLOBAL!D6937</f>
        <v>M3</v>
      </c>
      <c r="E6937" s="105">
        <f>Cartilha_GLOBAL!$E6937</f>
        <v>902.66</v>
      </c>
      <c r="F6937" s="182">
        <f>Cartilha_GLOBAL!$F6937</f>
        <v>1107.92</v>
      </c>
      <c r="G6937" s="108"/>
      <c r="H6937" s="107">
        <f t="shared" si="429"/>
        <v>0</v>
      </c>
      <c r="I6937" s="143">
        <f t="shared" si="430"/>
        <v>0</v>
      </c>
      <c r="J6937" s="142"/>
      <c r="K6937" s="146"/>
      <c r="L6937" s="7" t="str">
        <f t="shared" si="431"/>
        <v/>
      </c>
      <c r="M6937" s="7" t="str">
        <f t="shared" si="432"/>
        <v/>
      </c>
      <c r="N6937" s="7" t="str">
        <f>Cartilha_GLOBAL!N6937</f>
        <v/>
      </c>
      <c r="O6937" s="144"/>
      <c r="Q6937" s="151"/>
      <c r="R6937" s="152">
        <v>0</v>
      </c>
      <c r="T6937" s="153">
        <f>IF(Cartilha_GLOBAL!R6937=0,0,IF(Cartilha_GLOBAL!R6937&gt;0,"c","b"))</f>
        <v>0</v>
      </c>
    </row>
    <row r="6938" ht="22.5" hidden="1" spans="1:20">
      <c r="A6938" s="158">
        <f>Cartilha_GLOBAL!A6938</f>
        <v>100625</v>
      </c>
      <c r="B6938" s="100" t="str">
        <f>Cartilha_GLOBAL!B6938</f>
        <v>SINAPI</v>
      </c>
      <c r="C6938" s="104" t="str">
        <f>Cartilha_GLOBAL!C6938</f>
        <v>EXECUÇÃO DE PAVIMENTO COM APLICAÇÃO DE PRÉ-MISTURADO A FRIO, CAMADA DE BINDER - EXCLUSIVE CARGA E TRANSPORTE. AF_11/2019</v>
      </c>
      <c r="D6938" s="94" t="str">
        <f>Cartilha_GLOBAL!D6938</f>
        <v>M3</v>
      </c>
      <c r="E6938" s="105">
        <f>Cartilha_GLOBAL!$E6938</f>
        <v>866.42</v>
      </c>
      <c r="F6938" s="182">
        <f>Cartilha_GLOBAL!$F6938</f>
        <v>1063.44</v>
      </c>
      <c r="G6938" s="108"/>
      <c r="H6938" s="107">
        <f t="shared" si="429"/>
        <v>0</v>
      </c>
      <c r="I6938" s="143">
        <f t="shared" si="430"/>
        <v>0</v>
      </c>
      <c r="J6938" s="142"/>
      <c r="K6938" s="146"/>
      <c r="L6938" s="7" t="str">
        <f t="shared" si="431"/>
        <v/>
      </c>
      <c r="M6938" s="7" t="str">
        <f t="shared" si="432"/>
        <v/>
      </c>
      <c r="N6938" s="7" t="str">
        <f>Cartilha_GLOBAL!N6938</f>
        <v/>
      </c>
      <c r="O6938" s="144"/>
      <c r="Q6938" s="151"/>
      <c r="R6938" s="152">
        <v>0</v>
      </c>
      <c r="T6938" s="153">
        <f>IF(Cartilha_GLOBAL!R6938=0,0,IF(Cartilha_GLOBAL!R6938&gt;0,"c","b"))</f>
        <v>0</v>
      </c>
    </row>
    <row r="6939" ht="22.5" hidden="1" spans="1:20">
      <c r="A6939" s="158">
        <f>Cartilha_GLOBAL!A6939</f>
        <v>101022</v>
      </c>
      <c r="B6939" s="100" t="str">
        <f>Cartilha_GLOBAL!B6939</f>
        <v>SINAPI</v>
      </c>
      <c r="C6939" s="104" t="str">
        <f>Cartilha_GLOBAL!C6939</f>
        <v>USINAGEM DE CONCRETO ASFÁLTICO COM CAP 50/70, PARA CAMADA DE BINDER, PADRÃO DNIT FAIXA B, EM USINA DE ASFALTO CONTÍNUA DE 140 TON/H. AF_03/2020_P</v>
      </c>
      <c r="D6939" s="94" t="str">
        <f>Cartilha_GLOBAL!D6939</f>
        <v>T</v>
      </c>
      <c r="E6939" s="105">
        <f>Cartilha_GLOBAL!$E6939</f>
        <v>357.81</v>
      </c>
      <c r="F6939" s="182">
        <f>Cartilha_GLOBAL!$F6939</f>
        <v>439.18</v>
      </c>
      <c r="G6939" s="229"/>
      <c r="H6939" s="107">
        <f t="shared" si="429"/>
        <v>0</v>
      </c>
      <c r="I6939" s="188">
        <f t="shared" si="430"/>
        <v>0</v>
      </c>
      <c r="J6939" s="142"/>
      <c r="K6939" s="146"/>
      <c r="L6939" s="7" t="str">
        <f t="shared" si="431"/>
        <v/>
      </c>
      <c r="M6939" s="7" t="str">
        <f t="shared" si="432"/>
        <v/>
      </c>
      <c r="N6939" s="7" t="str">
        <f>Cartilha_GLOBAL!N6939</f>
        <v/>
      </c>
      <c r="O6939" s="144"/>
      <c r="Q6939" s="151"/>
      <c r="R6939" s="152">
        <v>0</v>
      </c>
      <c r="T6939" s="153">
        <f>IF(Cartilha_GLOBAL!R6939=0,0,IF(Cartilha_GLOBAL!R6939&gt;0,"c","b"))</f>
        <v>0</v>
      </c>
    </row>
    <row r="6940" ht="22.5" hidden="1" spans="1:20">
      <c r="A6940" s="158">
        <f>Cartilha_GLOBAL!A6940</f>
        <v>101023</v>
      </c>
      <c r="B6940" s="100" t="str">
        <f>Cartilha_GLOBAL!B6940</f>
        <v>SINAPI</v>
      </c>
      <c r="C6940" s="104" t="str">
        <f>Cartilha_GLOBAL!C6940</f>
        <v>USINAGEM DE CONCRETO ASFÁLTICO COM CAP 50/70, PARA CAMADA DE ROLAMENTO, PADRÃO DNIT FAIXA C, EM USINA DE ASFALTO CONTÍNUA DE 140 TON/H. AF_03/2020_P</v>
      </c>
      <c r="D6940" s="94" t="str">
        <f>Cartilha_GLOBAL!D6940</f>
        <v>T</v>
      </c>
      <c r="E6940" s="105">
        <f>Cartilha_GLOBAL!$E6940</f>
        <v>393.03</v>
      </c>
      <c r="F6940" s="182">
        <f>Cartilha_GLOBAL!$F6940</f>
        <v>482.41</v>
      </c>
      <c r="G6940" s="229"/>
      <c r="H6940" s="107">
        <f t="shared" si="429"/>
        <v>0</v>
      </c>
      <c r="I6940" s="188">
        <f t="shared" si="430"/>
        <v>0</v>
      </c>
      <c r="J6940" s="142"/>
      <c r="K6940" s="146"/>
      <c r="L6940" s="7" t="str">
        <f t="shared" si="431"/>
        <v/>
      </c>
      <c r="M6940" s="7" t="str">
        <f t="shared" si="432"/>
        <v/>
      </c>
      <c r="N6940" s="7" t="str">
        <f>Cartilha_GLOBAL!N6940</f>
        <v/>
      </c>
      <c r="O6940" s="144"/>
      <c r="Q6940" s="151"/>
      <c r="R6940" s="152">
        <v>0</v>
      </c>
      <c r="T6940" s="153">
        <f>IF(Cartilha_GLOBAL!R6940=0,0,IF(Cartilha_GLOBAL!R6940&gt;0,"c","b"))</f>
        <v>0</v>
      </c>
    </row>
    <row r="6941" ht="22.5" hidden="1" spans="1:20">
      <c r="A6941" s="158">
        <f>Cartilha_GLOBAL!A6941</f>
        <v>101024</v>
      </c>
      <c r="B6941" s="100" t="str">
        <f>Cartilha_GLOBAL!B6941</f>
        <v>SINAPI</v>
      </c>
      <c r="C6941" s="104" t="str">
        <f>Cartilha_GLOBAL!C6941</f>
        <v>USINAGEM DE CONCRETO ASFÁLTICO COM CAP 50/70, PARA CAMADA DE BINDER, PADRÃO DNIT FAIXA B, EM USINA DE ASFALTO GRAVIMÉTRICA DE 150 TON/H. AF_03/2020_P</v>
      </c>
      <c r="D6941" s="94" t="str">
        <f>Cartilha_GLOBAL!D6941</f>
        <v>T</v>
      </c>
      <c r="E6941" s="105">
        <f>Cartilha_GLOBAL!$E6941</f>
        <v>364.15</v>
      </c>
      <c r="F6941" s="182">
        <f>Cartilha_GLOBAL!$F6941</f>
        <v>446.96</v>
      </c>
      <c r="G6941" s="229"/>
      <c r="H6941" s="107">
        <f t="shared" si="429"/>
        <v>0</v>
      </c>
      <c r="I6941" s="188">
        <f t="shared" si="430"/>
        <v>0</v>
      </c>
      <c r="J6941" s="142"/>
      <c r="K6941" s="146"/>
      <c r="L6941" s="7" t="str">
        <f t="shared" si="431"/>
        <v/>
      </c>
      <c r="M6941" s="7" t="str">
        <f t="shared" si="432"/>
        <v/>
      </c>
      <c r="N6941" s="7" t="str">
        <f>Cartilha_GLOBAL!N6941</f>
        <v/>
      </c>
      <c r="O6941" s="144"/>
      <c r="Q6941" s="151"/>
      <c r="R6941" s="152">
        <v>0</v>
      </c>
      <c r="T6941" s="153">
        <f>IF(Cartilha_GLOBAL!R6941=0,0,IF(Cartilha_GLOBAL!R6941&gt;0,"c","b"))</f>
        <v>0</v>
      </c>
    </row>
    <row r="6942" ht="22.5" hidden="1" spans="1:20">
      <c r="A6942" s="158">
        <f>Cartilha_GLOBAL!A6942</f>
        <v>101025</v>
      </c>
      <c r="B6942" s="100" t="str">
        <f>Cartilha_GLOBAL!B6942</f>
        <v>SINAPI</v>
      </c>
      <c r="C6942" s="104" t="str">
        <f>Cartilha_GLOBAL!C6942</f>
        <v>USINAGEM DE CONCRETO ASFÁLTICO COM CAP 50/70 PARA CAMADA DE ROLAMENTO, PADRÃO DNIT FAIXA C, EM USINA DE ASFALTO GRAVIMÉTRICA DE 150 TON/H. AF_03/2020_P</v>
      </c>
      <c r="D6942" s="94" t="str">
        <f>Cartilha_GLOBAL!D6942</f>
        <v>T</v>
      </c>
      <c r="E6942" s="105">
        <f>Cartilha_GLOBAL!$E6942</f>
        <v>399.36</v>
      </c>
      <c r="F6942" s="182">
        <f>Cartilha_GLOBAL!$F6942</f>
        <v>490.17</v>
      </c>
      <c r="G6942" s="229"/>
      <c r="H6942" s="107">
        <f t="shared" si="429"/>
        <v>0</v>
      </c>
      <c r="I6942" s="188">
        <f t="shared" si="430"/>
        <v>0</v>
      </c>
      <c r="J6942" s="142"/>
      <c r="K6942" s="146"/>
      <c r="L6942" s="7" t="str">
        <f t="shared" si="431"/>
        <v/>
      </c>
      <c r="M6942" s="7" t="str">
        <f t="shared" si="432"/>
        <v/>
      </c>
      <c r="N6942" s="7" t="str">
        <f>Cartilha_GLOBAL!N6942</f>
        <v/>
      </c>
      <c r="O6942" s="144"/>
      <c r="Q6942" s="151"/>
      <c r="R6942" s="152">
        <v>0</v>
      </c>
      <c r="T6942" s="153">
        <f>IF(Cartilha_GLOBAL!R6942=0,0,IF(Cartilha_GLOBAL!R6942&gt;0,"c","b"))</f>
        <v>0</v>
      </c>
    </row>
    <row r="6943" ht="12.75" hidden="1" spans="1:20">
      <c r="A6943" s="158">
        <f>Cartilha_GLOBAL!A6943</f>
        <v>101026</v>
      </c>
      <c r="B6943" s="100" t="str">
        <f>Cartilha_GLOBAL!B6943</f>
        <v>SINAPI</v>
      </c>
      <c r="C6943" s="104" t="str">
        <f>Cartilha_GLOBAL!C6943</f>
        <v>USINAGEM DE PRÉ MISTURADO A FRIO, PARA CAMADA DE BINDER, PADRÃO DNIT FAIXA B. AF_03/2020_P</v>
      </c>
      <c r="D6943" s="94" t="str">
        <f>Cartilha_GLOBAL!D6943</f>
        <v>T</v>
      </c>
      <c r="E6943" s="105">
        <f>Cartilha_GLOBAL!$E6943</f>
        <v>332.34</v>
      </c>
      <c r="F6943" s="182">
        <f>Cartilha_GLOBAL!$F6943</f>
        <v>407.91</v>
      </c>
      <c r="G6943" s="229"/>
      <c r="H6943" s="107">
        <f t="shared" si="429"/>
        <v>0</v>
      </c>
      <c r="I6943" s="188">
        <f t="shared" si="430"/>
        <v>0</v>
      </c>
      <c r="J6943" s="142"/>
      <c r="K6943" s="146"/>
      <c r="L6943" s="7" t="str">
        <f t="shared" si="431"/>
        <v/>
      </c>
      <c r="M6943" s="7" t="str">
        <f t="shared" si="432"/>
        <v/>
      </c>
      <c r="N6943" s="7" t="str">
        <f>Cartilha_GLOBAL!N6943</f>
        <v/>
      </c>
      <c r="O6943" s="144"/>
      <c r="Q6943" s="151"/>
      <c r="R6943" s="152">
        <v>0</v>
      </c>
      <c r="T6943" s="153">
        <f>IF(Cartilha_GLOBAL!R6943=0,0,IF(Cartilha_GLOBAL!R6943&gt;0,"c","b"))</f>
        <v>0</v>
      </c>
    </row>
    <row r="6944" ht="22.5" hidden="1" spans="1:20">
      <c r="A6944" s="158">
        <f>Cartilha_GLOBAL!A6944</f>
        <v>101027</v>
      </c>
      <c r="B6944" s="100" t="str">
        <f>Cartilha_GLOBAL!B6944</f>
        <v>SINAPI</v>
      </c>
      <c r="C6944" s="104" t="str">
        <f>Cartilha_GLOBAL!C6944</f>
        <v>USINAGEM DE PRÉ MISTURADO A FRIO, PARA CAMADA DE ROLAMENTO, PADRÃO DNIT FAIXA C. AF_03/2020_P</v>
      </c>
      <c r="D6944" s="94" t="str">
        <f>Cartilha_GLOBAL!D6944</f>
        <v>T</v>
      </c>
      <c r="E6944" s="105">
        <f>Cartilha_GLOBAL!$E6944</f>
        <v>339.12</v>
      </c>
      <c r="F6944" s="182">
        <f>Cartilha_GLOBAL!$F6944</f>
        <v>416.24</v>
      </c>
      <c r="G6944" s="229"/>
      <c r="H6944" s="107">
        <f t="shared" si="429"/>
        <v>0</v>
      </c>
      <c r="I6944" s="188">
        <f t="shared" si="430"/>
        <v>0</v>
      </c>
      <c r="J6944" s="142"/>
      <c r="K6944" s="146"/>
      <c r="L6944" s="7" t="str">
        <f t="shared" si="431"/>
        <v/>
      </c>
      <c r="M6944" s="7" t="str">
        <f t="shared" si="432"/>
        <v/>
      </c>
      <c r="N6944" s="7" t="str">
        <f>Cartilha_GLOBAL!N6944</f>
        <v/>
      </c>
      <c r="O6944" s="144"/>
      <c r="Q6944" s="151"/>
      <c r="R6944" s="152">
        <v>0</v>
      </c>
      <c r="T6944" s="153">
        <f>IF(Cartilha_GLOBAL!R6944=0,0,IF(Cartilha_GLOBAL!R6944&gt;0,"c","b"))</f>
        <v>0</v>
      </c>
    </row>
    <row r="6945" ht="12.75" hidden="1" spans="1:20">
      <c r="A6945" s="158">
        <f>Cartilha_GLOBAL!A6945</f>
        <v>96393</v>
      </c>
      <c r="B6945" s="100" t="str">
        <f>Cartilha_GLOBAL!B6945</f>
        <v>SINAPI</v>
      </c>
      <c r="C6945" s="104" t="str">
        <f>Cartilha_GLOBAL!C6945</f>
        <v>USINAGEM DE BRITA GRADUADA SIMPLES. AF_03/2020</v>
      </c>
      <c r="D6945" s="94" t="str">
        <f>Cartilha_GLOBAL!D6945</f>
        <v>M3</v>
      </c>
      <c r="E6945" s="105">
        <f>Cartilha_GLOBAL!$E6945</f>
        <v>99.41</v>
      </c>
      <c r="F6945" s="182">
        <f>Cartilha_GLOBAL!$F6945</f>
        <v>122.02</v>
      </c>
      <c r="G6945" s="229"/>
      <c r="H6945" s="107">
        <f t="shared" si="429"/>
        <v>0</v>
      </c>
      <c r="I6945" s="188">
        <f t="shared" si="430"/>
        <v>0</v>
      </c>
      <c r="J6945" s="142"/>
      <c r="K6945" s="146"/>
      <c r="L6945" s="7" t="str">
        <f t="shared" si="431"/>
        <v/>
      </c>
      <c r="M6945" s="7" t="str">
        <f t="shared" si="432"/>
        <v/>
      </c>
      <c r="N6945" s="7" t="str">
        <f>Cartilha_GLOBAL!N6945</f>
        <v/>
      </c>
      <c r="O6945" s="144"/>
      <c r="Q6945" s="151"/>
      <c r="R6945" s="152">
        <v>0</v>
      </c>
      <c r="T6945" s="153">
        <f>IF(Cartilha_GLOBAL!R6945=0,0,IF(Cartilha_GLOBAL!R6945&gt;0,"c","b"))</f>
        <v>0</v>
      </c>
    </row>
    <row r="6946" ht="12.75" hidden="1" spans="1:20">
      <c r="A6946" s="158">
        <f>Cartilha_GLOBAL!A6946</f>
        <v>96394</v>
      </c>
      <c r="B6946" s="100" t="str">
        <f>Cartilha_GLOBAL!B6946</f>
        <v>SINAPI</v>
      </c>
      <c r="C6946" s="104" t="str">
        <f>Cartilha_GLOBAL!C6946</f>
        <v>USINAGEM DE BRITA GRADUADA TRATADA COM CIMENTO. AF_03/2020</v>
      </c>
      <c r="D6946" s="94" t="str">
        <f>Cartilha_GLOBAL!D6946</f>
        <v>M3</v>
      </c>
      <c r="E6946" s="105">
        <f>Cartilha_GLOBAL!$E6946</f>
        <v>155.49</v>
      </c>
      <c r="F6946" s="182">
        <f>Cartilha_GLOBAL!$F6946</f>
        <v>190.85</v>
      </c>
      <c r="G6946" s="229"/>
      <c r="H6946" s="107">
        <f t="shared" si="429"/>
        <v>0</v>
      </c>
      <c r="I6946" s="188">
        <f t="shared" si="430"/>
        <v>0</v>
      </c>
      <c r="J6946" s="142"/>
      <c r="K6946" s="146"/>
      <c r="L6946" s="7" t="str">
        <f t="shared" si="431"/>
        <v/>
      </c>
      <c r="M6946" s="7" t="str">
        <f t="shared" si="432"/>
        <v/>
      </c>
      <c r="N6946" s="7" t="str">
        <f>Cartilha_GLOBAL!N6946</f>
        <v/>
      </c>
      <c r="O6946" s="144"/>
      <c r="Q6946" s="151"/>
      <c r="R6946" s="152">
        <v>0</v>
      </c>
      <c r="T6946" s="153">
        <f>IF(Cartilha_GLOBAL!R6946=0,0,IF(Cartilha_GLOBAL!R6946&gt;0,"c","b"))</f>
        <v>0</v>
      </c>
    </row>
    <row r="6947" ht="12.75" hidden="1" spans="1:20">
      <c r="A6947" s="158">
        <f>Cartilha_GLOBAL!A6947</f>
        <v>96395</v>
      </c>
      <c r="B6947" s="100" t="str">
        <f>Cartilha_GLOBAL!B6947</f>
        <v>SINAPI</v>
      </c>
      <c r="C6947" s="104" t="str">
        <f>Cartilha_GLOBAL!C6947</f>
        <v>USINAGEM DE CONCRETO PARA COMPACTAÇÃO COM ROLO. AF_03/2020</v>
      </c>
      <c r="D6947" s="94" t="str">
        <f>Cartilha_GLOBAL!D6947</f>
        <v>M3</v>
      </c>
      <c r="E6947" s="105">
        <f>Cartilha_GLOBAL!$E6947</f>
        <v>232.87</v>
      </c>
      <c r="F6947" s="182">
        <f>Cartilha_GLOBAL!$F6947</f>
        <v>285.82</v>
      </c>
      <c r="G6947" s="229"/>
      <c r="H6947" s="107">
        <f t="shared" si="429"/>
        <v>0</v>
      </c>
      <c r="I6947" s="188">
        <f t="shared" si="430"/>
        <v>0</v>
      </c>
      <c r="J6947" s="142"/>
      <c r="K6947" s="146"/>
      <c r="L6947" s="7" t="str">
        <f t="shared" si="431"/>
        <v/>
      </c>
      <c r="M6947" s="7" t="str">
        <f t="shared" si="432"/>
        <v/>
      </c>
      <c r="N6947" s="7" t="str">
        <f>Cartilha_GLOBAL!N6947</f>
        <v/>
      </c>
      <c r="O6947" s="144"/>
      <c r="Q6947" s="151"/>
      <c r="R6947" s="152">
        <v>0</v>
      </c>
      <c r="T6947" s="153">
        <f>IF(Cartilha_GLOBAL!R6947=0,0,IF(Cartilha_GLOBAL!R6947&gt;0,"c","b"))</f>
        <v>0</v>
      </c>
    </row>
    <row r="6948" ht="12.75" hidden="1" spans="1:20">
      <c r="A6948" s="154" t="str">
        <f>Cartilha_GLOBAL!A6948</f>
        <v>11.1.9</v>
      </c>
      <c r="B6948" s="100">
        <f>Cartilha_GLOBAL!B6948</f>
        <v>0</v>
      </c>
      <c r="C6948" s="161" t="str">
        <f>Cartilha_GLOBAL!C6948</f>
        <v>MEIO-FIO E SARJETA</v>
      </c>
      <c r="D6948" s="94">
        <f>Cartilha_GLOBAL!D6948</f>
        <v>0</v>
      </c>
      <c r="E6948" s="105">
        <f>Cartilha_GLOBAL!$E6948</f>
        <v>0</v>
      </c>
      <c r="F6948" s="182">
        <f>Cartilha_GLOBAL!$F6948</f>
        <v>0</v>
      </c>
      <c r="G6948" s="187"/>
      <c r="H6948" s="187">
        <f t="shared" si="429"/>
        <v>0</v>
      </c>
      <c r="I6948" s="188">
        <f t="shared" si="430"/>
        <v>0</v>
      </c>
      <c r="J6948" s="142"/>
      <c r="K6948" s="145" t="str">
        <f>IF(SUM(I6949:I6985)&gt;0,"xx","")</f>
        <v/>
      </c>
      <c r="L6948" s="7" t="str">
        <f t="shared" si="431"/>
        <v/>
      </c>
      <c r="M6948" s="7" t="str">
        <f t="shared" si="432"/>
        <v/>
      </c>
      <c r="N6948" s="7" t="str">
        <f>Cartilha_GLOBAL!N6948</f>
        <v/>
      </c>
      <c r="O6948" s="144"/>
      <c r="Q6948" s="151"/>
      <c r="R6948" s="152">
        <v>0</v>
      </c>
      <c r="T6948" s="153">
        <f>IF(Cartilha_GLOBAL!R6948=0,0,IF(Cartilha_GLOBAL!R6948&gt;0,"c","b"))</f>
        <v>0</v>
      </c>
    </row>
    <row r="6949" ht="33.75" hidden="1" spans="1:20">
      <c r="A6949" s="158">
        <f>Cartilha_GLOBAL!A6949</f>
        <v>94277</v>
      </c>
      <c r="B6949" s="100" t="str">
        <f>Cartilha_GLOBAL!B6949</f>
        <v>SINAPI</v>
      </c>
      <c r="C6949" s="104" t="str">
        <f>Cartilha_GLOBAL!C6949</f>
        <v>ASSENTAMENTO DE GUIA (MEIO-FIO) EM TRECHO RETO, CONFECCIONADA EM CONCRETO PRÉ-FABRICADO, DIMENSÕES 80X08X08X25 CM (COMPRIMENTO X BASE INFERIOR X BASE SUPERIOR X ALTURA), PARA URBANIZAÇÃO INTERNA DE EMPREENDIMENTOS. AF_06/2016</v>
      </c>
      <c r="D6949" s="94" t="str">
        <f>Cartilha_GLOBAL!D6949</f>
        <v>M</v>
      </c>
      <c r="E6949" s="105">
        <f>Cartilha_GLOBAL!$E6949</f>
        <v>45.01</v>
      </c>
      <c r="F6949" s="182">
        <f>Cartilha_GLOBAL!$F6949</f>
        <v>55.25</v>
      </c>
      <c r="G6949" s="229"/>
      <c r="H6949" s="107">
        <f t="shared" si="429"/>
        <v>0</v>
      </c>
      <c r="I6949" s="188">
        <f t="shared" si="430"/>
        <v>0</v>
      </c>
      <c r="J6949" s="142"/>
      <c r="K6949" s="146"/>
      <c r="L6949" s="7" t="str">
        <f t="shared" si="431"/>
        <v/>
      </c>
      <c r="M6949" s="7" t="str">
        <f t="shared" si="432"/>
        <v/>
      </c>
      <c r="N6949" s="7" t="str">
        <f>Cartilha_GLOBAL!N6949</f>
        <v/>
      </c>
      <c r="O6949" s="144"/>
      <c r="Q6949" s="151"/>
      <c r="R6949" s="152">
        <v>0</v>
      </c>
      <c r="T6949" s="153">
        <f>IF(Cartilha_GLOBAL!R6949=0,0,IF(Cartilha_GLOBAL!R6949&gt;0,"c","b"))</f>
        <v>0</v>
      </c>
    </row>
    <row r="6950" ht="33.75" hidden="1" spans="1:20">
      <c r="A6950" s="158">
        <f>Cartilha_GLOBAL!A6950</f>
        <v>94278</v>
      </c>
      <c r="B6950" s="100" t="str">
        <f>Cartilha_GLOBAL!B6950</f>
        <v>SINAPI</v>
      </c>
      <c r="C6950" s="104" t="str">
        <f>Cartilha_GLOBAL!C6950</f>
        <v>ASSENTAMENTO DE GUIA (MEIO-FIO) EM TRECHO CURVO, CONFECCIONADA EM CONCRETO PRÉ-FABRICADO, DIMENSÕES 80X08X08X25 CM (COMPRIMENTO X BASE INFERIOR X BASE SUPERIOR X ALTURA), PARA URBANIZAÇÃO INTERNA DE EMPREENDIMENTOS. AF_06/2016</v>
      </c>
      <c r="D6950" s="94" t="str">
        <f>Cartilha_GLOBAL!D6950</f>
        <v>M</v>
      </c>
      <c r="E6950" s="105">
        <f>Cartilha_GLOBAL!$E6950</f>
        <v>50.15</v>
      </c>
      <c r="F6950" s="182">
        <f>Cartilha_GLOBAL!$F6950</f>
        <v>61.55</v>
      </c>
      <c r="G6950" s="229"/>
      <c r="H6950" s="107">
        <f t="shared" si="429"/>
        <v>0</v>
      </c>
      <c r="I6950" s="188">
        <f t="shared" si="430"/>
        <v>0</v>
      </c>
      <c r="J6950" s="142"/>
      <c r="K6950" s="146"/>
      <c r="L6950" s="7" t="str">
        <f t="shared" si="431"/>
        <v/>
      </c>
      <c r="M6950" s="7" t="str">
        <f t="shared" si="432"/>
        <v/>
      </c>
      <c r="N6950" s="7" t="str">
        <f>Cartilha_GLOBAL!N6950</f>
        <v/>
      </c>
      <c r="O6950" s="144"/>
      <c r="Q6950" s="151"/>
      <c r="R6950" s="152">
        <v>0</v>
      </c>
      <c r="T6950" s="153">
        <f>IF(Cartilha_GLOBAL!R6950=0,0,IF(Cartilha_GLOBAL!R6950&gt;0,"c","b"))</f>
        <v>0</v>
      </c>
    </row>
    <row r="6951" ht="33.75" hidden="1" spans="1:20">
      <c r="A6951" s="158">
        <f>Cartilha_GLOBAL!A6951</f>
        <v>94279</v>
      </c>
      <c r="B6951" s="100" t="str">
        <f>Cartilha_GLOBAL!B6951</f>
        <v>SINAPI</v>
      </c>
      <c r="C6951" s="104" t="str">
        <f>Cartilha_GLOBAL!C6951</f>
        <v>ASSENTAMENTO DE GUIA (MEIO-FIO) EM TRECHO RETO, CONFECCIONADA EM CONCRETO PRÉ-FABRICADO, DIMENSÕES 39X6,5X6,5X19 CM (COMPRIMENTO X BASE INFERIOR X BASE SUPERIOR X ALTURA), PARA DELIMITAÇÃO DE JARDINS, PRAÇAS OU PASSEIOS. AF_05/2016</v>
      </c>
      <c r="D6951" s="94" t="str">
        <f>Cartilha_GLOBAL!D6951</f>
        <v>M</v>
      </c>
      <c r="E6951" s="105">
        <f>Cartilha_GLOBAL!$E6951</f>
        <v>51.14</v>
      </c>
      <c r="F6951" s="182">
        <f>Cartilha_GLOBAL!$F6951</f>
        <v>62.77</v>
      </c>
      <c r="G6951" s="229"/>
      <c r="H6951" s="107">
        <f t="shared" si="429"/>
        <v>0</v>
      </c>
      <c r="I6951" s="188">
        <f t="shared" si="430"/>
        <v>0</v>
      </c>
      <c r="J6951" s="142"/>
      <c r="K6951" s="146"/>
      <c r="L6951" s="7" t="str">
        <f t="shared" si="431"/>
        <v/>
      </c>
      <c r="M6951" s="7" t="str">
        <f t="shared" si="432"/>
        <v/>
      </c>
      <c r="N6951" s="7" t="str">
        <f>Cartilha_GLOBAL!N6951</f>
        <v/>
      </c>
      <c r="O6951" s="144"/>
      <c r="Q6951" s="151"/>
      <c r="R6951" s="152">
        <v>0</v>
      </c>
      <c r="T6951" s="153">
        <f>IF(Cartilha_GLOBAL!R6951=0,0,IF(Cartilha_GLOBAL!R6951&gt;0,"c","b"))</f>
        <v>0</v>
      </c>
    </row>
    <row r="6952" ht="33.75" hidden="1" spans="1:20">
      <c r="A6952" s="158">
        <f>Cartilha_GLOBAL!A6952</f>
        <v>94280</v>
      </c>
      <c r="B6952" s="100" t="str">
        <f>Cartilha_GLOBAL!B6952</f>
        <v>SINAPI</v>
      </c>
      <c r="C6952" s="104" t="str">
        <f>Cartilha_GLOBAL!C6952</f>
        <v>ASSENTAMENTO DE GUIA (MEIO-FIO) EM TRECHO CURVO, CONFECCIONADA EM CONCRETO PRÉ-FABRICADO, DIMENSÕES 39X6,5X6,5X19 CM (COMPRIMENTO X BASE INFERIOR X BASE SUPERIOR X ALTURA), PARA DELIMITAÇÃO DE JARDINS, PRAÇAS OU PASSEIOS. AF_05/2016</v>
      </c>
      <c r="D6952" s="94" t="str">
        <f>Cartilha_GLOBAL!D6952</f>
        <v>M</v>
      </c>
      <c r="E6952" s="105">
        <f>Cartilha_GLOBAL!$E6952</f>
        <v>56.27</v>
      </c>
      <c r="F6952" s="182">
        <f>Cartilha_GLOBAL!$F6952</f>
        <v>69.07</v>
      </c>
      <c r="G6952" s="229"/>
      <c r="H6952" s="107">
        <f t="shared" si="429"/>
        <v>0</v>
      </c>
      <c r="I6952" s="188">
        <f t="shared" si="430"/>
        <v>0</v>
      </c>
      <c r="J6952" s="142"/>
      <c r="K6952" s="146"/>
      <c r="L6952" s="7" t="str">
        <f t="shared" si="431"/>
        <v/>
      </c>
      <c r="M6952" s="7" t="str">
        <f t="shared" si="432"/>
        <v/>
      </c>
      <c r="N6952" s="7" t="str">
        <f>Cartilha_GLOBAL!N6952</f>
        <v/>
      </c>
      <c r="O6952" s="144"/>
      <c r="Q6952" s="151"/>
      <c r="R6952" s="152">
        <v>0</v>
      </c>
      <c r="T6952" s="153">
        <f>IF(Cartilha_GLOBAL!R6952=0,0,IF(Cartilha_GLOBAL!R6952&gt;0,"c","b"))</f>
        <v>0</v>
      </c>
    </row>
    <row r="6953" ht="33.75" hidden="1" spans="1:20">
      <c r="A6953" s="158">
        <f>Cartilha_GLOBAL!A6953</f>
        <v>94273</v>
      </c>
      <c r="B6953" s="100" t="str">
        <f>Cartilha_GLOBAL!B6953</f>
        <v>SINAPI</v>
      </c>
      <c r="C6953" s="104" t="str">
        <f>Cartilha_GLOBAL!C6953</f>
        <v>ASSENTAMENTO DE GUIA (MEIO-FIO) EM TRECHO RETO, CONFECCIONADA EM CONCRETO PRÉ-FABRICADO, DIMENSÕES 100X15X13X30 CM (COMPRIMENTO X BASE INFERIOR X BASE SUPERIOR X ALTURA), PARA VIAS URBANAS (USO VIÁRIO). AF_06/2016</v>
      </c>
      <c r="D6953" s="94" t="str">
        <f>Cartilha_GLOBAL!D6953</f>
        <v>M</v>
      </c>
      <c r="E6953" s="105">
        <f>Cartilha_GLOBAL!$E6953</f>
        <v>56.41</v>
      </c>
      <c r="F6953" s="182">
        <f>Cartilha_GLOBAL!$F6953</f>
        <v>69.24</v>
      </c>
      <c r="G6953" s="229"/>
      <c r="H6953" s="107">
        <f t="shared" si="429"/>
        <v>0</v>
      </c>
      <c r="I6953" s="188">
        <f t="shared" si="430"/>
        <v>0</v>
      </c>
      <c r="J6953" s="142"/>
      <c r="K6953" s="146"/>
      <c r="L6953" s="7" t="str">
        <f t="shared" si="431"/>
        <v/>
      </c>
      <c r="M6953" s="7" t="str">
        <f t="shared" si="432"/>
        <v/>
      </c>
      <c r="N6953" s="7" t="str">
        <f>Cartilha_GLOBAL!N6953</f>
        <v/>
      </c>
      <c r="O6953" s="144"/>
      <c r="Q6953" s="151"/>
      <c r="R6953" s="152">
        <v>0</v>
      </c>
      <c r="T6953" s="153">
        <f>IF(Cartilha_GLOBAL!R6953=0,0,IF(Cartilha_GLOBAL!R6953&gt;0,"c","b"))</f>
        <v>0</v>
      </c>
    </row>
    <row r="6954" ht="33.75" hidden="1" spans="1:20">
      <c r="A6954" s="158">
        <f>Cartilha_GLOBAL!A6954</f>
        <v>94274</v>
      </c>
      <c r="B6954" s="100" t="str">
        <f>Cartilha_GLOBAL!B6954</f>
        <v>SINAPI</v>
      </c>
      <c r="C6954" s="104" t="str">
        <f>Cartilha_GLOBAL!C6954</f>
        <v>ASSENTAMENTO DE GUIA (MEIO-FIO) EM TRECHO CURVO, CONFECCIONADA EM CONCRETO PRÉ-FABRICADO, DIMENSÕES 100X15X13X30 CM (COMPRIMENTO X BASE INFERIOR X BASE SUPERIOR X ALTURA), PARA VIAS URBANAS (USO VIÁRIO). AF_06/2016</v>
      </c>
      <c r="D6954" s="94" t="str">
        <f>Cartilha_GLOBAL!D6954</f>
        <v>M</v>
      </c>
      <c r="E6954" s="105">
        <f>Cartilha_GLOBAL!$E6954</f>
        <v>61.55</v>
      </c>
      <c r="F6954" s="182">
        <f>Cartilha_GLOBAL!$F6954</f>
        <v>75.55</v>
      </c>
      <c r="G6954" s="229"/>
      <c r="H6954" s="107">
        <f t="shared" si="429"/>
        <v>0</v>
      </c>
      <c r="I6954" s="188">
        <f t="shared" si="430"/>
        <v>0</v>
      </c>
      <c r="J6954" s="142"/>
      <c r="K6954" s="145"/>
      <c r="L6954" s="7" t="str">
        <f t="shared" si="431"/>
        <v/>
      </c>
      <c r="M6954" s="7" t="str">
        <f t="shared" si="432"/>
        <v/>
      </c>
      <c r="N6954" s="7" t="str">
        <f>Cartilha_GLOBAL!N6954</f>
        <v/>
      </c>
      <c r="O6954" s="144"/>
      <c r="Q6954" s="151"/>
      <c r="R6954" s="152">
        <v>0</v>
      </c>
      <c r="T6954" s="153">
        <f>IF(Cartilha_GLOBAL!R6954=0,0,IF(Cartilha_GLOBAL!R6954&gt;0,"c","b"))</f>
        <v>0</v>
      </c>
    </row>
    <row r="6955" ht="33.75" hidden="1" spans="1:20">
      <c r="A6955" s="158">
        <f>Cartilha_GLOBAL!A6955</f>
        <v>94275</v>
      </c>
      <c r="B6955" s="100" t="str">
        <f>Cartilha_GLOBAL!B6955</f>
        <v>SINAPI</v>
      </c>
      <c r="C6955" s="104" t="str">
        <f>Cartilha_GLOBAL!C6955</f>
        <v>ASSENTAMENTO DE GUIA (MEIO-FIO) EM TRECHO RETO, CONFECCIONADA EM CONCRETO PRÉ-FABRICADO, DIMENSÕES 100X15X13X20 CM (COMPRIMENTO X BASE INFERIOR X BASE SUPERIOR X ALTURA), PARA URBANIZAÇÃO INTERNA DE EMPREENDIMENTOS. AF_06/2016</v>
      </c>
      <c r="D6955" s="94" t="str">
        <f>Cartilha_GLOBAL!D6955</f>
        <v>M</v>
      </c>
      <c r="E6955" s="105">
        <f>Cartilha_GLOBAL!$E6955</f>
        <v>50.81</v>
      </c>
      <c r="F6955" s="182">
        <f>Cartilha_GLOBAL!$F6955</f>
        <v>62.36</v>
      </c>
      <c r="G6955" s="229"/>
      <c r="H6955" s="107">
        <f t="shared" si="429"/>
        <v>0</v>
      </c>
      <c r="I6955" s="188">
        <f t="shared" si="430"/>
        <v>0</v>
      </c>
      <c r="J6955" s="142"/>
      <c r="K6955" s="146"/>
      <c r="L6955" s="7" t="str">
        <f t="shared" si="431"/>
        <v/>
      </c>
      <c r="M6955" s="7" t="str">
        <f t="shared" si="432"/>
        <v/>
      </c>
      <c r="N6955" s="7" t="str">
        <f>Cartilha_GLOBAL!N6955</f>
        <v/>
      </c>
      <c r="O6955" s="144"/>
      <c r="Q6955" s="151"/>
      <c r="R6955" s="152">
        <v>0</v>
      </c>
      <c r="T6955" s="153">
        <f>IF(Cartilha_GLOBAL!R6955=0,0,IF(Cartilha_GLOBAL!R6955&gt;0,"c","b"))</f>
        <v>0</v>
      </c>
    </row>
    <row r="6956" ht="33.75" hidden="1" spans="1:20">
      <c r="A6956" s="158">
        <f>Cartilha_GLOBAL!A6956</f>
        <v>94276</v>
      </c>
      <c r="B6956" s="100" t="str">
        <f>Cartilha_GLOBAL!B6956</f>
        <v>SINAPI</v>
      </c>
      <c r="C6956" s="104" t="str">
        <f>Cartilha_GLOBAL!C6956</f>
        <v>ASSENTAMENTO DE GUIA (MEIO-FIO) EM TRECHO CURVO, CONFECCIONADA EM CONCRETO PRÉ-FABRICADO, DIMENSÕES 100X15X13X20 CM (COMPRIMENTO X BASE INFERIOR X BASE SUPERIOR X ALTURA), PARA URBANIZAÇÃO INTERNA DE EMPREENDIMENTOS. AF_06/2016</v>
      </c>
      <c r="D6956" s="94" t="str">
        <f>Cartilha_GLOBAL!D6956</f>
        <v>M</v>
      </c>
      <c r="E6956" s="105">
        <f>Cartilha_GLOBAL!$E6956</f>
        <v>55.94</v>
      </c>
      <c r="F6956" s="182">
        <f>Cartilha_GLOBAL!$F6956</f>
        <v>68.66</v>
      </c>
      <c r="G6956" s="229"/>
      <c r="H6956" s="107">
        <f t="shared" si="429"/>
        <v>0</v>
      </c>
      <c r="I6956" s="188">
        <f t="shared" si="430"/>
        <v>0</v>
      </c>
      <c r="J6956" s="142"/>
      <c r="K6956" s="145"/>
      <c r="L6956" s="7" t="str">
        <f t="shared" si="431"/>
        <v/>
      </c>
      <c r="M6956" s="7" t="str">
        <f t="shared" si="432"/>
        <v/>
      </c>
      <c r="N6956" s="7" t="str">
        <f>Cartilha_GLOBAL!N6956</f>
        <v/>
      </c>
      <c r="O6956" s="144"/>
      <c r="Q6956" s="151"/>
      <c r="R6956" s="152">
        <v>0</v>
      </c>
      <c r="T6956" s="153">
        <f>IF(Cartilha_GLOBAL!R6956=0,0,IF(Cartilha_GLOBAL!R6956&gt;0,"c","b"))</f>
        <v>0</v>
      </c>
    </row>
    <row r="6957" ht="22.5" hidden="1" spans="1:20">
      <c r="A6957" s="158">
        <f>Cartilha_GLOBAL!A6957</f>
        <v>94263</v>
      </c>
      <c r="B6957" s="100" t="str">
        <f>Cartilha_GLOBAL!B6957</f>
        <v>SINAPI</v>
      </c>
      <c r="C6957" s="104" t="str">
        <f>Cartilha_GLOBAL!C6957</f>
        <v>GUIA (MEIO-FIO) CONCRETO, MOLDADA  IN LOCO  EM TRECHO RETO COM EXTRUSORA, 13 CM BASE X 22 CM ALTURA. AF_06/2016</v>
      </c>
      <c r="D6957" s="94" t="str">
        <f>Cartilha_GLOBAL!D6957</f>
        <v>M</v>
      </c>
      <c r="E6957" s="105">
        <f>Cartilha_GLOBAL!$E6957</f>
        <v>35.21</v>
      </c>
      <c r="F6957" s="182">
        <f>Cartilha_GLOBAL!$F6957</f>
        <v>43.22</v>
      </c>
      <c r="G6957" s="229"/>
      <c r="H6957" s="107">
        <f t="shared" si="429"/>
        <v>0</v>
      </c>
      <c r="I6957" s="188">
        <f t="shared" si="430"/>
        <v>0</v>
      </c>
      <c r="J6957" s="142"/>
      <c r="K6957" s="146"/>
      <c r="L6957" s="7" t="str">
        <f t="shared" si="431"/>
        <v/>
      </c>
      <c r="M6957" s="7" t="str">
        <f t="shared" si="432"/>
        <v/>
      </c>
      <c r="N6957" s="7" t="str">
        <f>Cartilha_GLOBAL!N6957</f>
        <v/>
      </c>
      <c r="O6957" s="144"/>
      <c r="Q6957" s="151"/>
      <c r="R6957" s="152">
        <v>0</v>
      </c>
      <c r="T6957" s="153">
        <f>IF(Cartilha_GLOBAL!R6957=0,0,IF(Cartilha_GLOBAL!R6957&gt;0,"c","b"))</f>
        <v>0</v>
      </c>
    </row>
    <row r="6958" ht="22.5" hidden="1" spans="1:20">
      <c r="A6958" s="158">
        <f>Cartilha_GLOBAL!A6958</f>
        <v>94264</v>
      </c>
      <c r="B6958" s="100" t="str">
        <f>Cartilha_GLOBAL!B6958</f>
        <v>SINAPI</v>
      </c>
      <c r="C6958" s="104" t="str">
        <f>Cartilha_GLOBAL!C6958</f>
        <v>GUIA (MEIO-FIO) CONCRETO, MOLDADA  IN LOCO  EM TRECHO CURVO COM EXTRUSORA, 13 CM BASE X 22 CM ALTURA. AF_06/2016</v>
      </c>
      <c r="D6958" s="94" t="str">
        <f>Cartilha_GLOBAL!D6958</f>
        <v>M</v>
      </c>
      <c r="E6958" s="105">
        <f>Cartilha_GLOBAL!$E6958</f>
        <v>39.53</v>
      </c>
      <c r="F6958" s="182">
        <f>Cartilha_GLOBAL!$F6958</f>
        <v>48.52</v>
      </c>
      <c r="G6958" s="229"/>
      <c r="H6958" s="107">
        <f t="shared" ref="H6958:H7021" si="433">IF(G6958=0,0,F6958)</f>
        <v>0</v>
      </c>
      <c r="I6958" s="188">
        <f t="shared" ref="I6958:I7021" si="434">IF(ISBLANK(G6958),0,IF(R6958=0,ROUND(G6958*H6958,2),IF(R6958="b",ROUNDDOWN(G6958*H6958,2),ROUNDUP(G6958*H6958,2))))</f>
        <v>0</v>
      </c>
      <c r="J6958" s="142"/>
      <c r="K6958" s="146"/>
      <c r="L6958" s="7" t="str">
        <f t="shared" ref="L6958:L7021" si="435">IF(K6958="X","x",IF(K6958="xx","x",IF(I6958&gt;0,"x","")))</f>
        <v/>
      </c>
      <c r="M6958" s="7" t="str">
        <f t="shared" ref="M6958:M7021" si="436">IF(K6958="X","x",IF(K6958="xx","x",IF(I6958&gt;0,"x","")))</f>
        <v/>
      </c>
      <c r="N6958" s="7" t="str">
        <f>Cartilha_GLOBAL!N6958</f>
        <v/>
      </c>
      <c r="O6958" s="144"/>
      <c r="Q6958" s="151"/>
      <c r="R6958" s="152">
        <v>0</v>
      </c>
      <c r="T6958" s="153">
        <f>IF(Cartilha_GLOBAL!R6958=0,0,IF(Cartilha_GLOBAL!R6958&gt;0,"c","b"))</f>
        <v>0</v>
      </c>
    </row>
    <row r="6959" ht="22.5" hidden="1" spans="1:20">
      <c r="A6959" s="158">
        <f>Cartilha_GLOBAL!A6959</f>
        <v>94265</v>
      </c>
      <c r="B6959" s="100" t="str">
        <f>Cartilha_GLOBAL!B6959</f>
        <v>SINAPI</v>
      </c>
      <c r="C6959" s="104" t="str">
        <f>Cartilha_GLOBAL!C6959</f>
        <v>GUIA (MEIO-FIO) CONCRETO, MOLDADA  IN LOCO  EM TRECHO RETO COM EXTRUSORA, 15 CM BASE X 30 CM ALTURA. AF_06/2016</v>
      </c>
      <c r="D6959" s="94" t="str">
        <f>Cartilha_GLOBAL!D6959</f>
        <v>M</v>
      </c>
      <c r="E6959" s="105">
        <f>Cartilha_GLOBAL!$E6959</f>
        <v>44.89</v>
      </c>
      <c r="F6959" s="182">
        <f>Cartilha_GLOBAL!$F6959</f>
        <v>55.1</v>
      </c>
      <c r="G6959" s="229"/>
      <c r="H6959" s="107">
        <f t="shared" si="433"/>
        <v>0</v>
      </c>
      <c r="I6959" s="188">
        <f t="shared" si="434"/>
        <v>0</v>
      </c>
      <c r="J6959" s="142"/>
      <c r="K6959" s="146"/>
      <c r="L6959" s="7" t="str">
        <f t="shared" si="435"/>
        <v/>
      </c>
      <c r="M6959" s="7" t="str">
        <f t="shared" si="436"/>
        <v/>
      </c>
      <c r="N6959" s="7" t="str">
        <f>Cartilha_GLOBAL!N6959</f>
        <v/>
      </c>
      <c r="O6959" s="144"/>
      <c r="Q6959" s="151"/>
      <c r="R6959" s="152">
        <v>0</v>
      </c>
      <c r="T6959" s="153">
        <f>IF(Cartilha_GLOBAL!R6959=0,0,IF(Cartilha_GLOBAL!R6959&gt;0,"c","b"))</f>
        <v>0</v>
      </c>
    </row>
    <row r="6960" ht="22.5" hidden="1" spans="1:20">
      <c r="A6960" s="158">
        <f>Cartilha_GLOBAL!A6960</f>
        <v>94266</v>
      </c>
      <c r="B6960" s="100" t="str">
        <f>Cartilha_GLOBAL!B6960</f>
        <v>SINAPI</v>
      </c>
      <c r="C6960" s="104" t="str">
        <f>Cartilha_GLOBAL!C6960</f>
        <v>GUIA (MEIO-FIO) CONCRETO, MOLDADA  IN LOCO  EM TRECHO CURVO COM EXTRUSORA, 15 CM BASE X 30 CM ALTURA. AF_06/2016</v>
      </c>
      <c r="D6960" s="94" t="str">
        <f>Cartilha_GLOBAL!D6960</f>
        <v>M</v>
      </c>
      <c r="E6960" s="105">
        <f>Cartilha_GLOBAL!$E6960</f>
        <v>49.81</v>
      </c>
      <c r="F6960" s="182">
        <f>Cartilha_GLOBAL!$F6960</f>
        <v>61.14</v>
      </c>
      <c r="G6960" s="229"/>
      <c r="H6960" s="107">
        <f t="shared" si="433"/>
        <v>0</v>
      </c>
      <c r="I6960" s="188">
        <f t="shared" si="434"/>
        <v>0</v>
      </c>
      <c r="J6960" s="142"/>
      <c r="K6960" s="146"/>
      <c r="L6960" s="7" t="str">
        <f t="shared" si="435"/>
        <v/>
      </c>
      <c r="M6960" s="7" t="str">
        <f t="shared" si="436"/>
        <v/>
      </c>
      <c r="N6960" s="7" t="str">
        <f>Cartilha_GLOBAL!N6960</f>
        <v/>
      </c>
      <c r="O6960" s="144"/>
      <c r="Q6960" s="151"/>
      <c r="R6960" s="152">
        <v>0</v>
      </c>
      <c r="T6960" s="153">
        <f>IF(Cartilha_GLOBAL!R6960=0,0,IF(Cartilha_GLOBAL!R6960&gt;0,"c","b"))</f>
        <v>0</v>
      </c>
    </row>
    <row r="6961" ht="22.5" hidden="1" spans="1:20">
      <c r="A6961" s="158">
        <f>Cartilha_GLOBAL!A6961</f>
        <v>94281</v>
      </c>
      <c r="B6961" s="100" t="str">
        <f>Cartilha_GLOBAL!B6961</f>
        <v>SINAPI</v>
      </c>
      <c r="C6961" s="104" t="str">
        <f>Cartilha_GLOBAL!C6961</f>
        <v>EXECUÇÃO DE SARJETA DE CONCRETO USINADO, MOLDADA  IN LOCO  EM TRECHO RETO, 30 CM BASE X 15 CM ALTURA. AF_06/2016</v>
      </c>
      <c r="D6961" s="94" t="str">
        <f>Cartilha_GLOBAL!D6961</f>
        <v>M</v>
      </c>
      <c r="E6961" s="105">
        <f>Cartilha_GLOBAL!$E6961</f>
        <v>57.51</v>
      </c>
      <c r="F6961" s="182">
        <f>Cartilha_GLOBAL!$F6961</f>
        <v>70.59</v>
      </c>
      <c r="G6961" s="229"/>
      <c r="H6961" s="107">
        <f t="shared" si="433"/>
        <v>0</v>
      </c>
      <c r="I6961" s="188">
        <f t="shared" si="434"/>
        <v>0</v>
      </c>
      <c r="J6961" s="142"/>
      <c r="K6961" s="146"/>
      <c r="L6961" s="7" t="str">
        <f t="shared" si="435"/>
        <v/>
      </c>
      <c r="M6961" s="7" t="str">
        <f t="shared" si="436"/>
        <v/>
      </c>
      <c r="N6961" s="7" t="str">
        <f>Cartilha_GLOBAL!N6961</f>
        <v/>
      </c>
      <c r="O6961" s="144"/>
      <c r="Q6961" s="151"/>
      <c r="R6961" s="152">
        <v>0</v>
      </c>
      <c r="T6961" s="153">
        <f>IF(Cartilha_GLOBAL!R6961=0,0,IF(Cartilha_GLOBAL!R6961&gt;0,"c","b"))</f>
        <v>0</v>
      </c>
    </row>
    <row r="6962" ht="22.5" hidden="1" spans="1:20">
      <c r="A6962" s="158">
        <f>Cartilha_GLOBAL!A6962</f>
        <v>94282</v>
      </c>
      <c r="B6962" s="100" t="str">
        <f>Cartilha_GLOBAL!B6962</f>
        <v>SINAPI</v>
      </c>
      <c r="C6962" s="104" t="str">
        <f>Cartilha_GLOBAL!C6962</f>
        <v>EXECUÇÃO DE SARJETA DE CONCRETO USINADO, MOLDADA  IN LOCO  EM TRECHO CURVO, 30 CM BASE X 15 CM ALTURA. AF_06/2016</v>
      </c>
      <c r="D6962" s="94" t="str">
        <f>Cartilha_GLOBAL!D6962</f>
        <v>M</v>
      </c>
      <c r="E6962" s="105">
        <f>Cartilha_GLOBAL!$E6962</f>
        <v>73.15</v>
      </c>
      <c r="F6962" s="182">
        <f>Cartilha_GLOBAL!$F6962</f>
        <v>89.78</v>
      </c>
      <c r="G6962" s="229"/>
      <c r="H6962" s="107">
        <f t="shared" si="433"/>
        <v>0</v>
      </c>
      <c r="I6962" s="188">
        <f t="shared" si="434"/>
        <v>0</v>
      </c>
      <c r="J6962" s="142"/>
      <c r="K6962" s="146"/>
      <c r="L6962" s="7" t="str">
        <f t="shared" si="435"/>
        <v/>
      </c>
      <c r="M6962" s="7" t="str">
        <f t="shared" si="436"/>
        <v/>
      </c>
      <c r="N6962" s="7" t="str">
        <f>Cartilha_GLOBAL!N6962</f>
        <v/>
      </c>
      <c r="O6962" s="144"/>
      <c r="Q6962" s="151"/>
      <c r="R6962" s="152">
        <v>0</v>
      </c>
      <c r="T6962" s="153">
        <f>IF(Cartilha_GLOBAL!R6962=0,0,IF(Cartilha_GLOBAL!R6962&gt;0,"c","b"))</f>
        <v>0</v>
      </c>
    </row>
    <row r="6963" ht="22.5" hidden="1" spans="1:20">
      <c r="A6963" s="158">
        <f>Cartilha_GLOBAL!A6963</f>
        <v>94283</v>
      </c>
      <c r="B6963" s="100" t="str">
        <f>Cartilha_GLOBAL!B6963</f>
        <v>SINAPI</v>
      </c>
      <c r="C6963" s="104" t="str">
        <f>Cartilha_GLOBAL!C6963</f>
        <v>EXECUÇÃO DE SARJETA DE CONCRETO USINADO, MOLDADA  IN LOCO  EM TRECHO RETO, 45 CM BASE X 15 CM ALTURA. AF_06/2016</v>
      </c>
      <c r="D6963" s="94" t="str">
        <f>Cartilha_GLOBAL!D6963</f>
        <v>M</v>
      </c>
      <c r="E6963" s="105">
        <f>Cartilha_GLOBAL!$E6963</f>
        <v>72.04</v>
      </c>
      <c r="F6963" s="182">
        <f>Cartilha_GLOBAL!$F6963</f>
        <v>88.42</v>
      </c>
      <c r="G6963" s="229"/>
      <c r="H6963" s="107">
        <f t="shared" si="433"/>
        <v>0</v>
      </c>
      <c r="I6963" s="188">
        <f t="shared" si="434"/>
        <v>0</v>
      </c>
      <c r="J6963" s="142"/>
      <c r="K6963" s="146"/>
      <c r="L6963" s="7" t="str">
        <f t="shared" si="435"/>
        <v/>
      </c>
      <c r="M6963" s="7" t="str">
        <f t="shared" si="436"/>
        <v/>
      </c>
      <c r="N6963" s="7" t="str">
        <f>Cartilha_GLOBAL!N6963</f>
        <v/>
      </c>
      <c r="O6963" s="144"/>
      <c r="Q6963" s="151"/>
      <c r="R6963" s="152">
        <v>0</v>
      </c>
      <c r="T6963" s="153">
        <f>IF(Cartilha_GLOBAL!R6963=0,0,IF(Cartilha_GLOBAL!R6963&gt;0,"c","b"))</f>
        <v>0</v>
      </c>
    </row>
    <row r="6964" ht="22.5" hidden="1" spans="1:20">
      <c r="A6964" s="158">
        <f>Cartilha_GLOBAL!A6964</f>
        <v>94284</v>
      </c>
      <c r="B6964" s="100" t="str">
        <f>Cartilha_GLOBAL!B6964</f>
        <v>SINAPI</v>
      </c>
      <c r="C6964" s="104" t="str">
        <f>Cartilha_GLOBAL!C6964</f>
        <v>EXECUÇÃO DE SARJETA DE CONCRETO USINADO, MOLDADA  IN LOCO  EM TRECHO CURVO, 45 CM BASE X 15 CM ALTURA. AF_06/2016</v>
      </c>
      <c r="D6964" s="94" t="str">
        <f>Cartilha_GLOBAL!D6964</f>
        <v>M</v>
      </c>
      <c r="E6964" s="105">
        <f>Cartilha_GLOBAL!$E6964</f>
        <v>87.66</v>
      </c>
      <c r="F6964" s="182">
        <f>Cartilha_GLOBAL!$F6964</f>
        <v>107.59</v>
      </c>
      <c r="G6964" s="229"/>
      <c r="H6964" s="107">
        <f t="shared" si="433"/>
        <v>0</v>
      </c>
      <c r="I6964" s="188">
        <f t="shared" si="434"/>
        <v>0</v>
      </c>
      <c r="J6964" s="142"/>
      <c r="K6964" s="146"/>
      <c r="L6964" s="7" t="str">
        <f t="shared" si="435"/>
        <v/>
      </c>
      <c r="M6964" s="7" t="str">
        <f t="shared" si="436"/>
        <v/>
      </c>
      <c r="N6964" s="7" t="str">
        <f>Cartilha_GLOBAL!N6964</f>
        <v/>
      </c>
      <c r="O6964" s="144"/>
      <c r="Q6964" s="151"/>
      <c r="R6964" s="152">
        <v>0</v>
      </c>
      <c r="T6964" s="153">
        <f>IF(Cartilha_GLOBAL!R6964=0,0,IF(Cartilha_GLOBAL!R6964&gt;0,"c","b"))</f>
        <v>0</v>
      </c>
    </row>
    <row r="6965" ht="22.5" hidden="1" spans="1:20">
      <c r="A6965" s="158">
        <f>Cartilha_GLOBAL!A6965</f>
        <v>94285</v>
      </c>
      <c r="B6965" s="100" t="str">
        <f>Cartilha_GLOBAL!B6965</f>
        <v>SINAPI</v>
      </c>
      <c r="C6965" s="104" t="str">
        <f>Cartilha_GLOBAL!C6965</f>
        <v>EXECUÇÃO DE SARJETA DE CONCRETO USINADO, MOLDADA  IN LOCO  EM TRECHO RETO, 60 CM BASE X 15 CM ALTURA. AF_06/2016</v>
      </c>
      <c r="D6965" s="94" t="str">
        <f>Cartilha_GLOBAL!D6965</f>
        <v>M</v>
      </c>
      <c r="E6965" s="105">
        <f>Cartilha_GLOBAL!$E6965</f>
        <v>85.79</v>
      </c>
      <c r="F6965" s="182">
        <f>Cartilha_GLOBAL!$F6965</f>
        <v>105.3</v>
      </c>
      <c r="G6965" s="229"/>
      <c r="H6965" s="107">
        <f t="shared" si="433"/>
        <v>0</v>
      </c>
      <c r="I6965" s="188">
        <f t="shared" si="434"/>
        <v>0</v>
      </c>
      <c r="J6965" s="142"/>
      <c r="K6965" s="146"/>
      <c r="L6965" s="7" t="str">
        <f t="shared" si="435"/>
        <v/>
      </c>
      <c r="M6965" s="7" t="str">
        <f t="shared" si="436"/>
        <v/>
      </c>
      <c r="N6965" s="7" t="str">
        <f>Cartilha_GLOBAL!N6965</f>
        <v/>
      </c>
      <c r="O6965" s="144"/>
      <c r="Q6965" s="151"/>
      <c r="R6965" s="152">
        <v>0</v>
      </c>
      <c r="T6965" s="153">
        <f>IF(Cartilha_GLOBAL!R6965=0,0,IF(Cartilha_GLOBAL!R6965&gt;0,"c","b"))</f>
        <v>0</v>
      </c>
    </row>
    <row r="6966" ht="22.5" hidden="1" spans="1:20">
      <c r="A6966" s="158">
        <f>Cartilha_GLOBAL!A6966</f>
        <v>94286</v>
      </c>
      <c r="B6966" s="100" t="str">
        <f>Cartilha_GLOBAL!B6966</f>
        <v>SINAPI</v>
      </c>
      <c r="C6966" s="104" t="str">
        <f>Cartilha_GLOBAL!C6966</f>
        <v>EXECUÇÃO DE SARJETA DE CONCRETO USINADO, MOLDADA  IN LOCO  EM TRECHO CURVO, 60 CM BASE X 15 CM ALTURA. AF_06/2016</v>
      </c>
      <c r="D6966" s="94" t="str">
        <f>Cartilha_GLOBAL!D6966</f>
        <v>M</v>
      </c>
      <c r="E6966" s="105">
        <f>Cartilha_GLOBAL!$E6966</f>
        <v>101.42</v>
      </c>
      <c r="F6966" s="182">
        <f>Cartilha_GLOBAL!$F6966</f>
        <v>124.48</v>
      </c>
      <c r="G6966" s="229"/>
      <c r="H6966" s="107">
        <f t="shared" si="433"/>
        <v>0</v>
      </c>
      <c r="I6966" s="188">
        <f t="shared" si="434"/>
        <v>0</v>
      </c>
      <c r="J6966" s="142"/>
      <c r="K6966" s="146"/>
      <c r="L6966" s="7" t="str">
        <f t="shared" si="435"/>
        <v/>
      </c>
      <c r="M6966" s="7" t="str">
        <f t="shared" si="436"/>
        <v/>
      </c>
      <c r="N6966" s="7" t="str">
        <f>Cartilha_GLOBAL!N6966</f>
        <v/>
      </c>
      <c r="O6966" s="144"/>
      <c r="Q6966" s="151"/>
      <c r="R6966" s="152">
        <v>0</v>
      </c>
      <c r="T6966" s="153">
        <f>IF(Cartilha_GLOBAL!R6966=0,0,IF(Cartilha_GLOBAL!R6966&gt;0,"c","b"))</f>
        <v>0</v>
      </c>
    </row>
    <row r="6967" ht="22.5" hidden="1" spans="1:20">
      <c r="A6967" s="158">
        <f>Cartilha_GLOBAL!A6967</f>
        <v>94287</v>
      </c>
      <c r="B6967" s="100" t="str">
        <f>Cartilha_GLOBAL!B6967</f>
        <v>SINAPI</v>
      </c>
      <c r="C6967" s="104" t="str">
        <f>Cartilha_GLOBAL!C6967</f>
        <v>EXECUÇÃO DE SARJETA DE CONCRETO USINADO, MOLDADA  IN LOCO  EM TRECHO RETO, 30 CM BASE X 10 CM ALTURA. AF_06/2016</v>
      </c>
      <c r="D6967" s="94" t="str">
        <f>Cartilha_GLOBAL!D6967</f>
        <v>M</v>
      </c>
      <c r="E6967" s="105">
        <f>Cartilha_GLOBAL!$E6967</f>
        <v>45.67</v>
      </c>
      <c r="F6967" s="182">
        <f>Cartilha_GLOBAL!$F6967</f>
        <v>56.06</v>
      </c>
      <c r="G6967" s="229"/>
      <c r="H6967" s="107">
        <f t="shared" si="433"/>
        <v>0</v>
      </c>
      <c r="I6967" s="188">
        <f t="shared" si="434"/>
        <v>0</v>
      </c>
      <c r="J6967" s="142"/>
      <c r="K6967" s="146"/>
      <c r="L6967" s="7" t="str">
        <f t="shared" si="435"/>
        <v/>
      </c>
      <c r="M6967" s="7" t="str">
        <f t="shared" si="436"/>
        <v/>
      </c>
      <c r="N6967" s="7" t="str">
        <f>Cartilha_GLOBAL!N6967</f>
        <v/>
      </c>
      <c r="O6967" s="144"/>
      <c r="Q6967" s="151"/>
      <c r="R6967" s="152">
        <v>0</v>
      </c>
      <c r="T6967" s="153">
        <f>IF(Cartilha_GLOBAL!R6967=0,0,IF(Cartilha_GLOBAL!R6967&gt;0,"c","b"))</f>
        <v>0</v>
      </c>
    </row>
    <row r="6968" ht="22.5" hidden="1" spans="1:20">
      <c r="A6968" s="158">
        <f>Cartilha_GLOBAL!A6968</f>
        <v>94288</v>
      </c>
      <c r="B6968" s="100" t="str">
        <f>Cartilha_GLOBAL!B6968</f>
        <v>SINAPI</v>
      </c>
      <c r="C6968" s="104" t="str">
        <f>Cartilha_GLOBAL!C6968</f>
        <v>EXECUÇÃO DE SARJETA DE CONCRETO USINADO, MOLDADA  IN LOCO  EM TRECHO CURVO, 30 CM BASE X 10 CM ALTURA. AF_06/2016</v>
      </c>
      <c r="D6968" s="94" t="str">
        <f>Cartilha_GLOBAL!D6968</f>
        <v>M</v>
      </c>
      <c r="E6968" s="105">
        <f>Cartilha_GLOBAL!$E6968</f>
        <v>59.34</v>
      </c>
      <c r="F6968" s="182">
        <f>Cartilha_GLOBAL!$F6968</f>
        <v>72.83</v>
      </c>
      <c r="G6968" s="229"/>
      <c r="H6968" s="107">
        <f t="shared" si="433"/>
        <v>0</v>
      </c>
      <c r="I6968" s="188">
        <f t="shared" si="434"/>
        <v>0</v>
      </c>
      <c r="J6968" s="142"/>
      <c r="K6968" s="146"/>
      <c r="L6968" s="7" t="str">
        <f t="shared" si="435"/>
        <v/>
      </c>
      <c r="M6968" s="7" t="str">
        <f t="shared" si="436"/>
        <v/>
      </c>
      <c r="N6968" s="7" t="str">
        <f>Cartilha_GLOBAL!N6968</f>
        <v/>
      </c>
      <c r="O6968" s="144"/>
      <c r="Q6968" s="151"/>
      <c r="R6968" s="152">
        <v>0</v>
      </c>
      <c r="T6968" s="153">
        <f>IF(Cartilha_GLOBAL!R6968=0,0,IF(Cartilha_GLOBAL!R6968&gt;0,"c","b"))</f>
        <v>0</v>
      </c>
    </row>
    <row r="6969" ht="22.5" hidden="1" spans="1:20">
      <c r="A6969" s="158">
        <f>Cartilha_GLOBAL!A6969</f>
        <v>94289</v>
      </c>
      <c r="B6969" s="100" t="str">
        <f>Cartilha_GLOBAL!B6969</f>
        <v>SINAPI</v>
      </c>
      <c r="C6969" s="104" t="str">
        <f>Cartilha_GLOBAL!C6969</f>
        <v>EXECUÇÃO DE SARJETA DE CONCRETO USINADO, MOLDADA  IN LOCO  EM TRECHO RETO, 45 CM BASE X 10 CM ALTURA. AF_06/2016</v>
      </c>
      <c r="D6969" s="94" t="str">
        <f>Cartilha_GLOBAL!D6969</f>
        <v>M</v>
      </c>
      <c r="E6969" s="105">
        <f>Cartilha_GLOBAL!$E6969</f>
        <v>56.2</v>
      </c>
      <c r="F6969" s="182">
        <f>Cartilha_GLOBAL!$F6969</f>
        <v>68.98</v>
      </c>
      <c r="G6969" s="229"/>
      <c r="H6969" s="107">
        <f t="shared" si="433"/>
        <v>0</v>
      </c>
      <c r="I6969" s="188">
        <f t="shared" si="434"/>
        <v>0</v>
      </c>
      <c r="J6969" s="142"/>
      <c r="K6969" s="146"/>
      <c r="L6969" s="7" t="str">
        <f t="shared" si="435"/>
        <v/>
      </c>
      <c r="M6969" s="7" t="str">
        <f t="shared" si="436"/>
        <v/>
      </c>
      <c r="N6969" s="7" t="str">
        <f>Cartilha_GLOBAL!N6969</f>
        <v/>
      </c>
      <c r="O6969" s="144"/>
      <c r="Q6969" s="151"/>
      <c r="R6969" s="152">
        <v>0</v>
      </c>
      <c r="T6969" s="153">
        <f>IF(Cartilha_GLOBAL!R6969=0,0,IF(Cartilha_GLOBAL!R6969&gt;0,"c","b"))</f>
        <v>0</v>
      </c>
    </row>
    <row r="6970" ht="22.5" hidden="1" spans="1:20">
      <c r="A6970" s="158">
        <f>Cartilha_GLOBAL!A6970</f>
        <v>94290</v>
      </c>
      <c r="B6970" s="100" t="str">
        <f>Cartilha_GLOBAL!B6970</f>
        <v>SINAPI</v>
      </c>
      <c r="C6970" s="104" t="str">
        <f>Cartilha_GLOBAL!C6970</f>
        <v>EXECUÇÃO DE SARJETA DE CONCRETO USINADO, MOLDADA  IN LOCO  EM TRECHO CURVO, 45 CM BASE X 10 CM ALTURA. AF_06/2016</v>
      </c>
      <c r="D6970" s="94" t="str">
        <f>Cartilha_GLOBAL!D6970</f>
        <v>M</v>
      </c>
      <c r="E6970" s="105">
        <f>Cartilha_GLOBAL!$E6970</f>
        <v>69.88</v>
      </c>
      <c r="F6970" s="182">
        <f>Cartilha_GLOBAL!$F6970</f>
        <v>85.77</v>
      </c>
      <c r="G6970" s="229"/>
      <c r="H6970" s="107">
        <f t="shared" si="433"/>
        <v>0</v>
      </c>
      <c r="I6970" s="188">
        <f t="shared" si="434"/>
        <v>0</v>
      </c>
      <c r="J6970" s="142"/>
      <c r="K6970" s="146"/>
      <c r="L6970" s="7" t="str">
        <f t="shared" si="435"/>
        <v/>
      </c>
      <c r="M6970" s="7" t="str">
        <f t="shared" si="436"/>
        <v/>
      </c>
      <c r="N6970" s="7" t="str">
        <f>Cartilha_GLOBAL!N6970</f>
        <v/>
      </c>
      <c r="O6970" s="144"/>
      <c r="Q6970" s="151"/>
      <c r="R6970" s="152">
        <v>0</v>
      </c>
      <c r="T6970" s="153">
        <f>IF(Cartilha_GLOBAL!R6970=0,0,IF(Cartilha_GLOBAL!R6970&gt;0,"c","b"))</f>
        <v>0</v>
      </c>
    </row>
    <row r="6971" ht="22.5" hidden="1" spans="1:20">
      <c r="A6971" s="158">
        <f>Cartilha_GLOBAL!A6971</f>
        <v>94291</v>
      </c>
      <c r="B6971" s="100" t="str">
        <f>Cartilha_GLOBAL!B6971</f>
        <v>SINAPI</v>
      </c>
      <c r="C6971" s="104" t="str">
        <f>Cartilha_GLOBAL!C6971</f>
        <v>EXECUÇÃO DE SARJETA DE CONCRETO USINADO, MOLDADA  IN LOCO  EM TRECHO RETO, 60 CM BASE X 10 CM ALTURA. AF_06/2016</v>
      </c>
      <c r="D6971" s="94" t="str">
        <f>Cartilha_GLOBAL!D6971</f>
        <v>M</v>
      </c>
      <c r="E6971" s="105">
        <f>Cartilha_GLOBAL!$E6971</f>
        <v>66.05</v>
      </c>
      <c r="F6971" s="182">
        <f>Cartilha_GLOBAL!$F6971</f>
        <v>81.07</v>
      </c>
      <c r="G6971" s="229"/>
      <c r="H6971" s="107">
        <f t="shared" si="433"/>
        <v>0</v>
      </c>
      <c r="I6971" s="188">
        <f t="shared" si="434"/>
        <v>0</v>
      </c>
      <c r="J6971" s="142"/>
      <c r="K6971" s="146"/>
      <c r="L6971" s="7" t="str">
        <f t="shared" si="435"/>
        <v/>
      </c>
      <c r="M6971" s="7" t="str">
        <f t="shared" si="436"/>
        <v/>
      </c>
      <c r="N6971" s="7" t="str">
        <f>Cartilha_GLOBAL!N6971</f>
        <v/>
      </c>
      <c r="O6971" s="144"/>
      <c r="Q6971" s="151"/>
      <c r="R6971" s="152">
        <v>0</v>
      </c>
      <c r="T6971" s="153">
        <f>IF(Cartilha_GLOBAL!R6971=0,0,IF(Cartilha_GLOBAL!R6971&gt;0,"c","b"))</f>
        <v>0</v>
      </c>
    </row>
    <row r="6972" ht="22.5" hidden="1" spans="1:20">
      <c r="A6972" s="158">
        <f>Cartilha_GLOBAL!A6972</f>
        <v>94292</v>
      </c>
      <c r="B6972" s="100" t="str">
        <f>Cartilha_GLOBAL!B6972</f>
        <v>SINAPI</v>
      </c>
      <c r="C6972" s="104" t="str">
        <f>Cartilha_GLOBAL!C6972</f>
        <v>EXECUÇÃO DE SARJETA DE CONCRETO USINADO, MOLDADA  IN LOCO  EM TRECHO CURVO, 60 CM BASE X 10 CM ALTURA. AF_06/2016</v>
      </c>
      <c r="D6972" s="94" t="str">
        <f>Cartilha_GLOBAL!D6972</f>
        <v>M</v>
      </c>
      <c r="E6972" s="105">
        <f>Cartilha_GLOBAL!$E6972</f>
        <v>79.71</v>
      </c>
      <c r="F6972" s="182">
        <f>Cartilha_GLOBAL!$F6972</f>
        <v>97.84</v>
      </c>
      <c r="G6972" s="229"/>
      <c r="H6972" s="107">
        <f t="shared" si="433"/>
        <v>0</v>
      </c>
      <c r="I6972" s="188">
        <f t="shared" si="434"/>
        <v>0</v>
      </c>
      <c r="J6972" s="142"/>
      <c r="K6972" s="146"/>
      <c r="L6972" s="7" t="str">
        <f t="shared" si="435"/>
        <v/>
      </c>
      <c r="M6972" s="7" t="str">
        <f t="shared" si="436"/>
        <v/>
      </c>
      <c r="N6972" s="7" t="str">
        <f>Cartilha_GLOBAL!N6972</f>
        <v/>
      </c>
      <c r="O6972" s="144"/>
      <c r="Q6972" s="151"/>
      <c r="R6972" s="152">
        <v>0</v>
      </c>
      <c r="T6972" s="153">
        <f>IF(Cartilha_GLOBAL!R6972=0,0,IF(Cartilha_GLOBAL!R6972&gt;0,"c","b"))</f>
        <v>0</v>
      </c>
    </row>
    <row r="6973" ht="22.5" hidden="1" spans="1:20">
      <c r="A6973" s="158">
        <f>Cartilha_GLOBAL!A6973</f>
        <v>94293</v>
      </c>
      <c r="B6973" s="100" t="str">
        <f>Cartilha_GLOBAL!B6973</f>
        <v>SINAPI</v>
      </c>
      <c r="C6973" s="104" t="str">
        <f>Cartilha_GLOBAL!C6973</f>
        <v>EXECUÇÃO DE SARJETÃO DE CONCRETO USINADO, MOLDADA  IN LOCO  EM TRECHO RETO, 100 CM BASE X 20 CM ALTURA. AF_06/2016</v>
      </c>
      <c r="D6973" s="94" t="str">
        <f>Cartilha_GLOBAL!D6973</f>
        <v>M</v>
      </c>
      <c r="E6973" s="105">
        <f>Cartilha_GLOBAL!$E6973</f>
        <v>167.02</v>
      </c>
      <c r="F6973" s="182">
        <f>Cartilha_GLOBAL!$F6973</f>
        <v>205</v>
      </c>
      <c r="G6973" s="229"/>
      <c r="H6973" s="107">
        <f t="shared" si="433"/>
        <v>0</v>
      </c>
      <c r="I6973" s="188">
        <f t="shared" si="434"/>
        <v>0</v>
      </c>
      <c r="J6973" s="142"/>
      <c r="K6973" s="146"/>
      <c r="L6973" s="7" t="str">
        <f t="shared" si="435"/>
        <v/>
      </c>
      <c r="M6973" s="7" t="str">
        <f t="shared" si="436"/>
        <v/>
      </c>
      <c r="N6973" s="7" t="str">
        <f>Cartilha_GLOBAL!N6973</f>
        <v/>
      </c>
      <c r="O6973" s="144"/>
      <c r="Q6973" s="151"/>
      <c r="R6973" s="152">
        <v>0</v>
      </c>
      <c r="T6973" s="153">
        <f>IF(Cartilha_GLOBAL!R6973=0,0,IF(Cartilha_GLOBAL!R6973&gt;0,"c","b"))</f>
        <v>0</v>
      </c>
    </row>
    <row r="6974" ht="33.75" hidden="1" spans="1:20">
      <c r="A6974" s="158">
        <f>Cartilha_GLOBAL!A6974</f>
        <v>94267</v>
      </c>
      <c r="B6974" s="100" t="str">
        <f>Cartilha_GLOBAL!B6974</f>
        <v>SINAPI</v>
      </c>
      <c r="C6974" s="104" t="str">
        <f>Cartilha_GLOBAL!C6974</f>
        <v>GUIA (MEIO-FIO) E SARJETA CONJUGADOS DE CONCRETO, MOLDADA  IN LOCO  EM TRECHO RETO COM EXTRUSORA, 45 CM BASE (15 CM BASE DA GUIA + 30 CM BASE DA SARJETA) X 22 CM ALTURA. AF_06/2016</v>
      </c>
      <c r="D6974" s="94" t="str">
        <f>Cartilha_GLOBAL!D6974</f>
        <v>M</v>
      </c>
      <c r="E6974" s="105">
        <f>Cartilha_GLOBAL!$E6974</f>
        <v>52.62</v>
      </c>
      <c r="F6974" s="182">
        <f>Cartilha_GLOBAL!$F6974</f>
        <v>64.59</v>
      </c>
      <c r="G6974" s="229"/>
      <c r="H6974" s="107">
        <f t="shared" si="433"/>
        <v>0</v>
      </c>
      <c r="I6974" s="188">
        <f t="shared" si="434"/>
        <v>0</v>
      </c>
      <c r="J6974" s="142"/>
      <c r="K6974" s="146"/>
      <c r="L6974" s="7" t="str">
        <f t="shared" si="435"/>
        <v/>
      </c>
      <c r="M6974" s="7" t="str">
        <f t="shared" si="436"/>
        <v/>
      </c>
      <c r="N6974" s="7" t="str">
        <f>Cartilha_GLOBAL!N6974</f>
        <v/>
      </c>
      <c r="O6974" s="144"/>
      <c r="Q6974" s="151"/>
      <c r="R6974" s="152">
        <v>0</v>
      </c>
      <c r="T6974" s="153">
        <f>IF(Cartilha_GLOBAL!R6974=0,0,IF(Cartilha_GLOBAL!R6974&gt;0,"c","b"))</f>
        <v>0</v>
      </c>
    </row>
    <row r="6975" ht="33.75" hidden="1" spans="1:20">
      <c r="A6975" s="158">
        <f>Cartilha_GLOBAL!A6975</f>
        <v>94268</v>
      </c>
      <c r="B6975" s="100" t="str">
        <f>Cartilha_GLOBAL!B6975</f>
        <v>SINAPI</v>
      </c>
      <c r="C6975" s="104" t="str">
        <f>Cartilha_GLOBAL!C6975</f>
        <v>GUIA (MEIO-FIO) E SARJETA CONJUGADOS DE CONCRETO, MOLDADA  IN LOCO  EM TRECHO CURVO COM EXTRUSORA, 45 CM BASE (15 CM BASE DA GUIA + 30 CM BASE DA SARJETA) X 22 CM ALTURA. AF_06/2016</v>
      </c>
      <c r="D6975" s="94" t="str">
        <f>Cartilha_GLOBAL!D6975</f>
        <v>M</v>
      </c>
      <c r="E6975" s="105">
        <f>Cartilha_GLOBAL!$E6975</f>
        <v>58.05</v>
      </c>
      <c r="F6975" s="182">
        <f>Cartilha_GLOBAL!$F6975</f>
        <v>71.25</v>
      </c>
      <c r="G6975" s="229"/>
      <c r="H6975" s="107">
        <f t="shared" si="433"/>
        <v>0</v>
      </c>
      <c r="I6975" s="188">
        <f t="shared" si="434"/>
        <v>0</v>
      </c>
      <c r="J6975" s="142"/>
      <c r="K6975" s="146"/>
      <c r="L6975" s="7" t="str">
        <f t="shared" si="435"/>
        <v/>
      </c>
      <c r="M6975" s="7" t="str">
        <f t="shared" si="436"/>
        <v/>
      </c>
      <c r="N6975" s="7" t="str">
        <f>Cartilha_GLOBAL!N6975</f>
        <v/>
      </c>
      <c r="O6975" s="144"/>
      <c r="Q6975" s="151"/>
      <c r="R6975" s="152">
        <v>0</v>
      </c>
      <c r="T6975" s="153">
        <f>IF(Cartilha_GLOBAL!R6975=0,0,IF(Cartilha_GLOBAL!R6975&gt;0,"c","b"))</f>
        <v>0</v>
      </c>
    </row>
    <row r="6976" ht="33.75" hidden="1" spans="1:20">
      <c r="A6976" s="158">
        <f>Cartilha_GLOBAL!A6976</f>
        <v>94269</v>
      </c>
      <c r="B6976" s="100" t="str">
        <f>Cartilha_GLOBAL!B6976</f>
        <v>SINAPI</v>
      </c>
      <c r="C6976" s="104" t="str">
        <f>Cartilha_GLOBAL!C6976</f>
        <v>GUIA (MEIO-FIO) E SARJETA CONJUGADOS DE CONCRETO, MOLDADA  IN LOCO  EM TRECHO RETO COM EXTRUSORA, 60 CM BASE (15 CM BASE DA GUIA + 45 CM BASE DA SARJETA) X 26 CM ALTURA. AF_06/2016</v>
      </c>
      <c r="D6976" s="94" t="str">
        <f>Cartilha_GLOBAL!D6976</f>
        <v>M</v>
      </c>
      <c r="E6976" s="105">
        <f>Cartilha_GLOBAL!$E6976</f>
        <v>73.76</v>
      </c>
      <c r="F6976" s="182">
        <f>Cartilha_GLOBAL!$F6976</f>
        <v>90.53</v>
      </c>
      <c r="G6976" s="229"/>
      <c r="H6976" s="107">
        <f t="shared" si="433"/>
        <v>0</v>
      </c>
      <c r="I6976" s="188">
        <f t="shared" si="434"/>
        <v>0</v>
      </c>
      <c r="J6976" s="142"/>
      <c r="K6976" s="146"/>
      <c r="L6976" s="7" t="str">
        <f t="shared" si="435"/>
        <v/>
      </c>
      <c r="M6976" s="7" t="str">
        <f t="shared" si="436"/>
        <v/>
      </c>
      <c r="N6976" s="7" t="str">
        <f>Cartilha_GLOBAL!N6976</f>
        <v/>
      </c>
      <c r="O6976" s="144"/>
      <c r="Q6976" s="151"/>
      <c r="R6976" s="152">
        <v>0</v>
      </c>
      <c r="T6976" s="153">
        <f>IF(Cartilha_GLOBAL!R6976=0,0,IF(Cartilha_GLOBAL!R6976&gt;0,"c","b"))</f>
        <v>0</v>
      </c>
    </row>
    <row r="6977" ht="33.75" hidden="1" spans="1:20">
      <c r="A6977" s="158">
        <f>Cartilha_GLOBAL!A6977</f>
        <v>94270</v>
      </c>
      <c r="B6977" s="100" t="str">
        <f>Cartilha_GLOBAL!B6977</f>
        <v>SINAPI</v>
      </c>
      <c r="C6977" s="104" t="str">
        <f>Cartilha_GLOBAL!C6977</f>
        <v>GUIA (MEIO-FIO) E SARJETA CONJUGADOS DE CONCRETO, MOLDADA IN LOCO  EM TRECHO CURVO COM EXTRUSORA, 60 CM BASE (15 CM BASE DA GUIA + 45 CM BASE DA SARJETA) X 26 CM ALTURA. AF_06/2016</v>
      </c>
      <c r="D6977" s="94" t="str">
        <f>Cartilha_GLOBAL!D6977</f>
        <v>M</v>
      </c>
      <c r="E6977" s="105">
        <f>Cartilha_GLOBAL!$E6977</f>
        <v>81.34</v>
      </c>
      <c r="F6977" s="182">
        <f>Cartilha_GLOBAL!$F6977</f>
        <v>99.84</v>
      </c>
      <c r="G6977" s="229"/>
      <c r="H6977" s="107">
        <f t="shared" si="433"/>
        <v>0</v>
      </c>
      <c r="I6977" s="188">
        <f t="shared" si="434"/>
        <v>0</v>
      </c>
      <c r="J6977" s="142"/>
      <c r="K6977" s="145"/>
      <c r="L6977" s="7" t="str">
        <f t="shared" si="435"/>
        <v/>
      </c>
      <c r="M6977" s="7" t="str">
        <f t="shared" si="436"/>
        <v/>
      </c>
      <c r="N6977" s="7" t="str">
        <f>Cartilha_GLOBAL!N6977</f>
        <v/>
      </c>
      <c r="O6977" s="144"/>
      <c r="Q6977" s="151"/>
      <c r="R6977" s="152">
        <v>0</v>
      </c>
      <c r="T6977" s="153">
        <f>IF(Cartilha_GLOBAL!R6977=0,0,IF(Cartilha_GLOBAL!R6977&gt;0,"c","b"))</f>
        <v>0</v>
      </c>
    </row>
    <row r="6978" ht="33.75" hidden="1" spans="1:20">
      <c r="A6978" s="158">
        <f>Cartilha_GLOBAL!A6978</f>
        <v>94271</v>
      </c>
      <c r="B6978" s="100" t="str">
        <f>Cartilha_GLOBAL!B6978</f>
        <v>SINAPI</v>
      </c>
      <c r="C6978" s="104" t="str">
        <f>Cartilha_GLOBAL!C6978</f>
        <v>GUIA (MEIO-FIO) E SARJETA CONJUGADOS DE CONCRETO, MOLDADA  IN LOCO  EM TRECHO RETO COM EXTRUSORA, 65 CM BASE (15 CM BASE DA GUIA + 50 CM BASE DA SARJETA) X 30 CM ALTURA. AF_06/2016</v>
      </c>
      <c r="D6978" s="94" t="str">
        <f>Cartilha_GLOBAL!D6978</f>
        <v>M</v>
      </c>
      <c r="E6978" s="105">
        <f>Cartilha_GLOBAL!$E6978</f>
        <v>89.77</v>
      </c>
      <c r="F6978" s="182">
        <f>Cartilha_GLOBAL!$F6978</f>
        <v>110.18</v>
      </c>
      <c r="G6978" s="229"/>
      <c r="H6978" s="107">
        <f t="shared" si="433"/>
        <v>0</v>
      </c>
      <c r="I6978" s="188">
        <f t="shared" si="434"/>
        <v>0</v>
      </c>
      <c r="J6978" s="142"/>
      <c r="K6978" s="146"/>
      <c r="L6978" s="7" t="str">
        <f t="shared" si="435"/>
        <v/>
      </c>
      <c r="M6978" s="7" t="str">
        <f t="shared" si="436"/>
        <v/>
      </c>
      <c r="N6978" s="7" t="str">
        <f>Cartilha_GLOBAL!N6978</f>
        <v/>
      </c>
      <c r="O6978" s="144"/>
      <c r="Q6978" s="151"/>
      <c r="R6978" s="152">
        <v>0</v>
      </c>
      <c r="T6978" s="153">
        <f>IF(Cartilha_GLOBAL!R6978=0,0,IF(Cartilha_GLOBAL!R6978&gt;0,"c","b"))</f>
        <v>0</v>
      </c>
    </row>
    <row r="6979" ht="33.75" hidden="1" spans="1:20">
      <c r="A6979" s="158">
        <f>Cartilha_GLOBAL!A6979</f>
        <v>94272</v>
      </c>
      <c r="B6979" s="100" t="str">
        <f>Cartilha_GLOBAL!B6979</f>
        <v>SINAPI</v>
      </c>
      <c r="C6979" s="104" t="str">
        <f>Cartilha_GLOBAL!C6979</f>
        <v>GUIA (MEIO-FIO) E SARJETA CONJUGADOS DE CONCRETO, MOLDADA  IN LOCO  EM TRECHO CURVO COM EXTRUSORA, 65 CM BASE (15 CM BASE DA GUIA + 50 CM BASE DA SARJETA) X 26 CM ALTURA. AF_06/2016</v>
      </c>
      <c r="D6979" s="94" t="str">
        <f>Cartilha_GLOBAL!D6979</f>
        <v>M</v>
      </c>
      <c r="E6979" s="105">
        <f>Cartilha_GLOBAL!$E6979</f>
        <v>99.89</v>
      </c>
      <c r="F6979" s="182">
        <f>Cartilha_GLOBAL!$F6979</f>
        <v>122.6</v>
      </c>
      <c r="G6979" s="229"/>
      <c r="H6979" s="107">
        <f t="shared" si="433"/>
        <v>0</v>
      </c>
      <c r="I6979" s="188">
        <f t="shared" si="434"/>
        <v>0</v>
      </c>
      <c r="J6979" s="142"/>
      <c r="K6979" s="146"/>
      <c r="L6979" s="7" t="str">
        <f t="shared" si="435"/>
        <v/>
      </c>
      <c r="M6979" s="7" t="str">
        <f t="shared" si="436"/>
        <v/>
      </c>
      <c r="N6979" s="7" t="str">
        <f>Cartilha_GLOBAL!N6979</f>
        <v/>
      </c>
      <c r="O6979" s="144"/>
      <c r="Q6979" s="151"/>
      <c r="R6979" s="152">
        <v>0</v>
      </c>
      <c r="T6979" s="153">
        <f>IF(Cartilha_GLOBAL!R6979=0,0,IF(Cartilha_GLOBAL!R6979&gt;0,"c","b"))</f>
        <v>0</v>
      </c>
    </row>
    <row r="6980" ht="22.5" hidden="1" spans="1:20">
      <c r="A6980" s="158">
        <f>Cartilha_GLOBAL!A6980</f>
        <v>92960</v>
      </c>
      <c r="B6980" s="100" t="str">
        <f>Cartilha_GLOBAL!B6980</f>
        <v>SINAPI</v>
      </c>
      <c r="C6980" s="104" t="str">
        <f>Cartilha_GLOBAL!C6980</f>
        <v>MÁQUINA EXTRUSORA DE CONCRETO PARA GUIAS E SARJETAS, MOTOR A DIESEL, POTÊNCIA 14 CV - CHP DIURNO. AF_12/2015</v>
      </c>
      <c r="D6980" s="94" t="str">
        <f>Cartilha_GLOBAL!D6980</f>
        <v>CHP</v>
      </c>
      <c r="E6980" s="105">
        <f>Cartilha_GLOBAL!$E6980</f>
        <v>18.58</v>
      </c>
      <c r="F6980" s="182">
        <f>Cartilha_GLOBAL!$F6980</f>
        <v>22.81</v>
      </c>
      <c r="G6980" s="229"/>
      <c r="H6980" s="107">
        <f t="shared" si="433"/>
        <v>0</v>
      </c>
      <c r="I6980" s="188">
        <f t="shared" si="434"/>
        <v>0</v>
      </c>
      <c r="J6980" s="142"/>
      <c r="K6980" s="145"/>
      <c r="L6980" s="7" t="str">
        <f t="shared" si="435"/>
        <v/>
      </c>
      <c r="M6980" s="7" t="str">
        <f t="shared" si="436"/>
        <v/>
      </c>
      <c r="N6980" s="7" t="str">
        <f>Cartilha_GLOBAL!N6980</f>
        <v/>
      </c>
      <c r="O6980" s="144"/>
      <c r="Q6980" s="151"/>
      <c r="R6980" s="152">
        <v>0</v>
      </c>
      <c r="T6980" s="153">
        <f>IF(Cartilha_GLOBAL!R6980=0,0,IF(Cartilha_GLOBAL!R6980&gt;0,"c","b"))</f>
        <v>0</v>
      </c>
    </row>
    <row r="6981" ht="22.5" hidden="1" spans="1:20">
      <c r="A6981" s="158">
        <f>Cartilha_GLOBAL!A6981</f>
        <v>92961</v>
      </c>
      <c r="B6981" s="100" t="str">
        <f>Cartilha_GLOBAL!B6981</f>
        <v>SINAPI</v>
      </c>
      <c r="C6981" s="104" t="str">
        <f>Cartilha_GLOBAL!C6981</f>
        <v>MÁQUINA EXTRUSORA DE CONCRETO PARA GUIAS E SARJETAS, MOTOR A DIESEL, POTÊNCIA 14 CV - CHI DIURNO. AF_12/2015</v>
      </c>
      <c r="D6981" s="94" t="str">
        <f>Cartilha_GLOBAL!D6981</f>
        <v>CHI</v>
      </c>
      <c r="E6981" s="105">
        <f>Cartilha_GLOBAL!$E6981</f>
        <v>4.83</v>
      </c>
      <c r="F6981" s="182">
        <f>Cartilha_GLOBAL!$F6981</f>
        <v>5.93</v>
      </c>
      <c r="G6981" s="229"/>
      <c r="H6981" s="107">
        <f t="shared" si="433"/>
        <v>0</v>
      </c>
      <c r="I6981" s="188">
        <f t="shared" si="434"/>
        <v>0</v>
      </c>
      <c r="J6981" s="142"/>
      <c r="K6981" s="146"/>
      <c r="L6981" s="7" t="str">
        <f t="shared" si="435"/>
        <v/>
      </c>
      <c r="M6981" s="7" t="str">
        <f t="shared" si="436"/>
        <v/>
      </c>
      <c r="N6981" s="7" t="str">
        <f>Cartilha_GLOBAL!N6981</f>
        <v/>
      </c>
      <c r="O6981" s="144"/>
      <c r="Q6981" s="151"/>
      <c r="R6981" s="152">
        <v>0</v>
      </c>
      <c r="T6981" s="153">
        <f>IF(Cartilha_GLOBAL!R6981=0,0,IF(Cartilha_GLOBAL!R6981&gt;0,"c","b"))</f>
        <v>0</v>
      </c>
    </row>
    <row r="6982" ht="22.5" hidden="1" spans="1:20">
      <c r="A6982" s="158">
        <f>Cartilha_GLOBAL!A6982</f>
        <v>92956</v>
      </c>
      <c r="B6982" s="100" t="str">
        <f>Cartilha_GLOBAL!B6982</f>
        <v>SINAPI</v>
      </c>
      <c r="C6982" s="104" t="str">
        <f>Cartilha_GLOBAL!C6982</f>
        <v>MÁQUINA EXTRUSORA DE CONCRETO PARA GUIAS E SARJETAS, MOTOR A DIESEL, POTÊNCIA 14 CV - DEPRECIAÇÃO. AF_12/2015</v>
      </c>
      <c r="D6982" s="94" t="str">
        <f>Cartilha_GLOBAL!D6982</f>
        <v>H</v>
      </c>
      <c r="E6982" s="105">
        <f>Cartilha_GLOBAL!$E6982</f>
        <v>4.32</v>
      </c>
      <c r="F6982" s="182">
        <f>Cartilha_GLOBAL!$F6982</f>
        <v>5.3</v>
      </c>
      <c r="G6982" s="229"/>
      <c r="H6982" s="107">
        <f t="shared" si="433"/>
        <v>0</v>
      </c>
      <c r="I6982" s="188">
        <f t="shared" si="434"/>
        <v>0</v>
      </c>
      <c r="J6982" s="142"/>
      <c r="K6982" s="146"/>
      <c r="L6982" s="7" t="str">
        <f t="shared" si="435"/>
        <v/>
      </c>
      <c r="M6982" s="7" t="str">
        <f t="shared" si="436"/>
        <v/>
      </c>
      <c r="N6982" s="7" t="str">
        <f>Cartilha_GLOBAL!N6982</f>
        <v/>
      </c>
      <c r="O6982" s="144"/>
      <c r="Q6982" s="151"/>
      <c r="R6982" s="152">
        <v>0</v>
      </c>
      <c r="T6982" s="153">
        <f>IF(Cartilha_GLOBAL!R6982=0,0,IF(Cartilha_GLOBAL!R6982&gt;0,"c","b"))</f>
        <v>0</v>
      </c>
    </row>
    <row r="6983" ht="22.5" hidden="1" spans="1:20">
      <c r="A6983" s="158">
        <f>Cartilha_GLOBAL!A6983</f>
        <v>92957</v>
      </c>
      <c r="B6983" s="100" t="str">
        <f>Cartilha_GLOBAL!B6983</f>
        <v>SINAPI</v>
      </c>
      <c r="C6983" s="104" t="str">
        <f>Cartilha_GLOBAL!C6983</f>
        <v>MÁQUINA EXTRUSORA DE CONCRETO PARA GUIAS E SARJETAS, MOTOR A DIESEL, POTÊNCIA 14 CV - JUROS. AF_12/2015</v>
      </c>
      <c r="D6983" s="94" t="str">
        <f>Cartilha_GLOBAL!D6983</f>
        <v>H</v>
      </c>
      <c r="E6983" s="105">
        <f>Cartilha_GLOBAL!$E6983</f>
        <v>0.51</v>
      </c>
      <c r="F6983" s="182">
        <f>Cartilha_GLOBAL!$F6983</f>
        <v>0.63</v>
      </c>
      <c r="G6983" s="229"/>
      <c r="H6983" s="107">
        <f t="shared" si="433"/>
        <v>0</v>
      </c>
      <c r="I6983" s="188">
        <f t="shared" si="434"/>
        <v>0</v>
      </c>
      <c r="J6983" s="142"/>
      <c r="K6983" s="145"/>
      <c r="L6983" s="7" t="str">
        <f t="shared" si="435"/>
        <v/>
      </c>
      <c r="M6983" s="7" t="str">
        <f t="shared" si="436"/>
        <v/>
      </c>
      <c r="N6983" s="7" t="str">
        <f>Cartilha_GLOBAL!N6983</f>
        <v/>
      </c>
      <c r="O6983" s="144"/>
      <c r="Q6983" s="151"/>
      <c r="R6983" s="152">
        <v>0</v>
      </c>
      <c r="T6983" s="153">
        <f>IF(Cartilha_GLOBAL!R6983=0,0,IF(Cartilha_GLOBAL!R6983&gt;0,"c","b"))</f>
        <v>0</v>
      </c>
    </row>
    <row r="6984" ht="22.5" hidden="1" spans="1:20">
      <c r="A6984" s="158">
        <f>Cartilha_GLOBAL!A6984</f>
        <v>92958</v>
      </c>
      <c r="B6984" s="100" t="str">
        <f>Cartilha_GLOBAL!B6984</f>
        <v>SINAPI</v>
      </c>
      <c r="C6984" s="104" t="str">
        <f>Cartilha_GLOBAL!C6984</f>
        <v>MÁQUINA EXTRUSORA DE CONCRETO PARA GUIAS E SARJETAS, MOTOR A DIESEL, POTÊNCIA 14 CV - MANUTENÇÃO. AF_12/2015</v>
      </c>
      <c r="D6984" s="94" t="str">
        <f>Cartilha_GLOBAL!D6984</f>
        <v>H</v>
      </c>
      <c r="E6984" s="105">
        <f>Cartilha_GLOBAL!$E6984</f>
        <v>4.73</v>
      </c>
      <c r="F6984" s="182">
        <f>Cartilha_GLOBAL!$F6984</f>
        <v>5.81</v>
      </c>
      <c r="G6984" s="229"/>
      <c r="H6984" s="107">
        <f t="shared" si="433"/>
        <v>0</v>
      </c>
      <c r="I6984" s="188">
        <f t="shared" si="434"/>
        <v>0</v>
      </c>
      <c r="J6984" s="142"/>
      <c r="K6984" s="146"/>
      <c r="L6984" s="7" t="str">
        <f t="shared" si="435"/>
        <v/>
      </c>
      <c r="M6984" s="7" t="str">
        <f t="shared" si="436"/>
        <v/>
      </c>
      <c r="N6984" s="7" t="str">
        <f>Cartilha_GLOBAL!N6984</f>
        <v/>
      </c>
      <c r="O6984" s="144"/>
      <c r="Q6984" s="151"/>
      <c r="R6984" s="152">
        <v>0</v>
      </c>
      <c r="T6984" s="153">
        <f>IF(Cartilha_GLOBAL!R6984=0,0,IF(Cartilha_GLOBAL!R6984&gt;0,"c","b"))</f>
        <v>0</v>
      </c>
    </row>
    <row r="6985" ht="22.5" hidden="1" spans="1:20">
      <c r="A6985" s="158">
        <f>Cartilha_GLOBAL!A6985</f>
        <v>92959</v>
      </c>
      <c r="B6985" s="100" t="str">
        <f>Cartilha_GLOBAL!B6985</f>
        <v>SINAPI</v>
      </c>
      <c r="C6985" s="104" t="str">
        <f>Cartilha_GLOBAL!C6985</f>
        <v>MÁQUINA EXTRUSORA DE CONCRETO PARA GUIAS E SARJETAS, MOTOR A DIESEL, POTÊNCIA 14 CV - MATERIAIS NA OPERAÇÃO. AF_12/2015</v>
      </c>
      <c r="D6985" s="94" t="str">
        <f>Cartilha_GLOBAL!D6985</f>
        <v>H</v>
      </c>
      <c r="E6985" s="105">
        <f>Cartilha_GLOBAL!$E6985</f>
        <v>9.02</v>
      </c>
      <c r="F6985" s="182">
        <f>Cartilha_GLOBAL!$F6985</f>
        <v>11.07</v>
      </c>
      <c r="G6985" s="229"/>
      <c r="H6985" s="107">
        <f t="shared" si="433"/>
        <v>0</v>
      </c>
      <c r="I6985" s="188">
        <f t="shared" si="434"/>
        <v>0</v>
      </c>
      <c r="J6985" s="142"/>
      <c r="K6985" s="146"/>
      <c r="L6985" s="7" t="str">
        <f t="shared" si="435"/>
        <v/>
      </c>
      <c r="M6985" s="7" t="str">
        <f t="shared" si="436"/>
        <v/>
      </c>
      <c r="N6985" s="7" t="str">
        <f>Cartilha_GLOBAL!N6985</f>
        <v/>
      </c>
      <c r="O6985" s="144"/>
      <c r="Q6985" s="151"/>
      <c r="R6985" s="152">
        <v>0</v>
      </c>
      <c r="T6985" s="153">
        <f>IF(Cartilha_GLOBAL!R6985=0,0,IF(Cartilha_GLOBAL!R6985&gt;0,"c","b"))</f>
        <v>0</v>
      </c>
    </row>
    <row r="6986" ht="12.75" hidden="1" spans="1:20">
      <c r="A6986" s="154" t="str">
        <f>Cartilha_GLOBAL!A6986</f>
        <v>11.1.10</v>
      </c>
      <c r="B6986" s="100">
        <f>Cartilha_GLOBAL!B6986</f>
        <v>0</v>
      </c>
      <c r="C6986" s="161" t="str">
        <f>Cartilha_GLOBAL!C6986</f>
        <v>SINALIZACAO</v>
      </c>
      <c r="D6986" s="94">
        <f>Cartilha_GLOBAL!D6986</f>
        <v>0</v>
      </c>
      <c r="E6986" s="105">
        <f>Cartilha_GLOBAL!$E6986</f>
        <v>0</v>
      </c>
      <c r="F6986" s="182">
        <f>Cartilha_GLOBAL!$F6986</f>
        <v>0</v>
      </c>
      <c r="G6986" s="187"/>
      <c r="H6986" s="187">
        <f t="shared" si="433"/>
        <v>0</v>
      </c>
      <c r="I6986" s="188">
        <f t="shared" si="434"/>
        <v>0</v>
      </c>
      <c r="J6986" s="142"/>
      <c r="K6986" s="145" t="str">
        <f>IF(SUM(I6987:I6997)&gt;0,"xx","")</f>
        <v/>
      </c>
      <c r="L6986" s="7" t="str">
        <f t="shared" si="435"/>
        <v/>
      </c>
      <c r="M6986" s="7" t="str">
        <f t="shared" si="436"/>
        <v/>
      </c>
      <c r="N6986" s="7" t="str">
        <f>Cartilha_GLOBAL!N6986</f>
        <v/>
      </c>
      <c r="O6986" s="144"/>
      <c r="Q6986" s="151"/>
      <c r="R6986" s="152">
        <v>0</v>
      </c>
      <c r="T6986" s="153">
        <f>IF(Cartilha_GLOBAL!R6986=0,0,IF(Cartilha_GLOBAL!R6986&gt;0,"c","b"))</f>
        <v>0</v>
      </c>
    </row>
    <row r="6987" ht="12.75" hidden="1" spans="1:20">
      <c r="A6987" s="158">
        <f>Cartilha_GLOBAL!A6987</f>
        <v>102500</v>
      </c>
      <c r="B6987" s="100" t="str">
        <f>Cartilha_GLOBAL!B6987</f>
        <v>SINAPI</v>
      </c>
      <c r="C6987" s="104" t="str">
        <f>Cartilha_GLOBAL!C6987</f>
        <v>PINTURA DE DEMARCAÇÃO DE VAGA COM TINTA ACRÍLICA, E = 10 CM, APLICAÇÃO MANUAL. AF_05/2021</v>
      </c>
      <c r="D6987" s="94" t="str">
        <f>Cartilha_GLOBAL!D6987</f>
        <v>M</v>
      </c>
      <c r="E6987" s="105">
        <f>Cartilha_GLOBAL!$E6987</f>
        <v>4.75</v>
      </c>
      <c r="F6987" s="182">
        <f>Cartilha_GLOBAL!$F6987</f>
        <v>5.83</v>
      </c>
      <c r="G6987" s="229"/>
      <c r="H6987" s="107">
        <f t="shared" si="433"/>
        <v>0</v>
      </c>
      <c r="I6987" s="188">
        <f t="shared" si="434"/>
        <v>0</v>
      </c>
      <c r="J6987" s="142"/>
      <c r="K6987" s="146"/>
      <c r="L6987" s="7" t="str">
        <f t="shared" si="435"/>
        <v/>
      </c>
      <c r="M6987" s="7" t="str">
        <f t="shared" si="436"/>
        <v/>
      </c>
      <c r="N6987" s="7" t="str">
        <f>Cartilha_GLOBAL!N6987</f>
        <v/>
      </c>
      <c r="O6987" s="144"/>
      <c r="Q6987" s="151"/>
      <c r="R6987" s="152">
        <v>0</v>
      </c>
      <c r="T6987" s="153">
        <f>IF(Cartilha_GLOBAL!R6987=0,0,IF(Cartilha_GLOBAL!R6987&gt;0,"c","b"))</f>
        <v>0</v>
      </c>
    </row>
    <row r="6988" ht="22.5" hidden="1" spans="1:20">
      <c r="A6988" s="158">
        <f>Cartilha_GLOBAL!A6988</f>
        <v>102501</v>
      </c>
      <c r="B6988" s="100" t="str">
        <f>Cartilha_GLOBAL!B6988</f>
        <v>SINAPI</v>
      </c>
      <c r="C6988" s="104" t="str">
        <f>Cartilha_GLOBAL!C6988</f>
        <v>PINTURA DE FAIXA DE PEDESTRE OU ZEBRADA COM TINTA ACRÍLICA, E  = 30 CM, APLICAÇÃO MANUAL. AF_05/2021</v>
      </c>
      <c r="D6988" s="94" t="str">
        <f>Cartilha_GLOBAL!D6988</f>
        <v>M2</v>
      </c>
      <c r="E6988" s="105">
        <f>Cartilha_GLOBAL!$E6988</f>
        <v>26.8</v>
      </c>
      <c r="F6988" s="182">
        <f>Cartilha_GLOBAL!$F6988</f>
        <v>32.89</v>
      </c>
      <c r="G6988" s="229"/>
      <c r="H6988" s="107">
        <f t="shared" si="433"/>
        <v>0</v>
      </c>
      <c r="I6988" s="188">
        <f t="shared" si="434"/>
        <v>0</v>
      </c>
      <c r="J6988" s="142"/>
      <c r="K6988" s="146"/>
      <c r="L6988" s="7" t="str">
        <f t="shared" si="435"/>
        <v/>
      </c>
      <c r="M6988" s="7" t="str">
        <f t="shared" si="436"/>
        <v/>
      </c>
      <c r="N6988" s="7" t="str">
        <f>Cartilha_GLOBAL!N6988</f>
        <v/>
      </c>
      <c r="O6988" s="144"/>
      <c r="Q6988" s="151"/>
      <c r="R6988" s="152">
        <v>0</v>
      </c>
      <c r="T6988" s="153">
        <f>IF(Cartilha_GLOBAL!R6988=0,0,IF(Cartilha_GLOBAL!R6988&gt;0,"c","b"))</f>
        <v>0</v>
      </c>
    </row>
    <row r="6989" ht="22.5" hidden="1" spans="1:20">
      <c r="A6989" s="158">
        <f>Cartilha_GLOBAL!A6989</f>
        <v>102504</v>
      </c>
      <c r="B6989" s="100" t="str">
        <f>Cartilha_GLOBAL!B6989</f>
        <v>SINAPI</v>
      </c>
      <c r="C6989" s="104" t="str">
        <f>Cartilha_GLOBAL!C6989</f>
        <v>PINTURA DE DEMARCAÇÃO DE QUADRA POLIESPORTIVA COM TINTA ACRÍLICA, E = 5 CM, APLICAÇÃO MANUAL. AF_05/2021</v>
      </c>
      <c r="D6989" s="94" t="str">
        <f>Cartilha_GLOBAL!D6989</f>
        <v>M</v>
      </c>
      <c r="E6989" s="105">
        <f>Cartilha_GLOBAL!$E6989</f>
        <v>11.26</v>
      </c>
      <c r="F6989" s="182">
        <f>Cartilha_GLOBAL!$F6989</f>
        <v>13.82</v>
      </c>
      <c r="G6989" s="229"/>
      <c r="H6989" s="107">
        <f t="shared" si="433"/>
        <v>0</v>
      </c>
      <c r="I6989" s="188">
        <f t="shared" si="434"/>
        <v>0</v>
      </c>
      <c r="J6989" s="142"/>
      <c r="K6989" s="146"/>
      <c r="L6989" s="7" t="str">
        <f t="shared" si="435"/>
        <v/>
      </c>
      <c r="M6989" s="7" t="str">
        <f t="shared" si="436"/>
        <v/>
      </c>
      <c r="N6989" s="7" t="str">
        <f>Cartilha_GLOBAL!N6989</f>
        <v/>
      </c>
      <c r="O6989" s="144"/>
      <c r="Q6989" s="151"/>
      <c r="R6989" s="152">
        <v>0</v>
      </c>
      <c r="T6989" s="153">
        <f>IF(Cartilha_GLOBAL!R6989=0,0,IF(Cartilha_GLOBAL!R6989&gt;0,"c","b"))</f>
        <v>0</v>
      </c>
    </row>
    <row r="6990" ht="22.5" hidden="1" spans="1:20">
      <c r="A6990" s="158">
        <f>Cartilha_GLOBAL!A6990</f>
        <v>102505</v>
      </c>
      <c r="B6990" s="100" t="str">
        <f>Cartilha_GLOBAL!B6990</f>
        <v>SINAPI</v>
      </c>
      <c r="C6990" s="104" t="str">
        <f>Cartilha_GLOBAL!C6990</f>
        <v>PINTURA DE DEMARCAÇÃO DE QUADRA POLIESPORTIVA COM BORRACHA CLORADA, E = 5 CM, APLICAÇÃO MANUAL. AF_05/2021</v>
      </c>
      <c r="D6990" s="94" t="str">
        <f>Cartilha_GLOBAL!D6990</f>
        <v>M</v>
      </c>
      <c r="E6990" s="105">
        <f>Cartilha_GLOBAL!$E6990</f>
        <v>11.77</v>
      </c>
      <c r="F6990" s="182">
        <f>Cartilha_GLOBAL!$F6990</f>
        <v>14.45</v>
      </c>
      <c r="G6990" s="229"/>
      <c r="H6990" s="107">
        <f t="shared" si="433"/>
        <v>0</v>
      </c>
      <c r="I6990" s="188">
        <f t="shared" si="434"/>
        <v>0</v>
      </c>
      <c r="J6990" s="142"/>
      <c r="K6990" s="146"/>
      <c r="L6990" s="7" t="str">
        <f t="shared" si="435"/>
        <v/>
      </c>
      <c r="M6990" s="7" t="str">
        <f t="shared" si="436"/>
        <v/>
      </c>
      <c r="N6990" s="7" t="str">
        <f>Cartilha_GLOBAL!N6990</f>
        <v/>
      </c>
      <c r="O6990" s="144"/>
      <c r="Q6990" s="151"/>
      <c r="R6990" s="152">
        <v>0</v>
      </c>
      <c r="T6990" s="153">
        <f>IF(Cartilha_GLOBAL!R6990=0,0,IF(Cartilha_GLOBAL!R6990&gt;0,"c","b"))</f>
        <v>0</v>
      </c>
    </row>
    <row r="6991" ht="22.5" hidden="1" spans="1:20">
      <c r="A6991" s="158">
        <f>Cartilha_GLOBAL!A6991</f>
        <v>102506</v>
      </c>
      <c r="B6991" s="100" t="str">
        <f>Cartilha_GLOBAL!B6991</f>
        <v>SINAPI</v>
      </c>
      <c r="C6991" s="104" t="str">
        <f>Cartilha_GLOBAL!C6991</f>
        <v>PINTURA DE DEMARCAÇÃO DE QUADRA POLIESPORTIVA COM TINTA EPÓXI, E = 5 CM, APLICAÇÃO MANUAL. AF_05/2021</v>
      </c>
      <c r="D6991" s="94" t="str">
        <f>Cartilha_GLOBAL!D6991</f>
        <v>M</v>
      </c>
      <c r="E6991" s="105">
        <f>Cartilha_GLOBAL!$E6991</f>
        <v>12.2</v>
      </c>
      <c r="F6991" s="182">
        <f>Cartilha_GLOBAL!$F6991</f>
        <v>14.97</v>
      </c>
      <c r="G6991" s="229"/>
      <c r="H6991" s="107">
        <f t="shared" si="433"/>
        <v>0</v>
      </c>
      <c r="I6991" s="188">
        <f t="shared" si="434"/>
        <v>0</v>
      </c>
      <c r="J6991" s="142"/>
      <c r="K6991" s="146"/>
      <c r="L6991" s="7" t="str">
        <f t="shared" si="435"/>
        <v/>
      </c>
      <c r="M6991" s="7" t="str">
        <f t="shared" si="436"/>
        <v/>
      </c>
      <c r="N6991" s="7" t="str">
        <f>Cartilha_GLOBAL!N6991</f>
        <v/>
      </c>
      <c r="O6991" s="144"/>
      <c r="Q6991" s="151"/>
      <c r="R6991" s="152">
        <v>0</v>
      </c>
      <c r="T6991" s="153">
        <f>IF(Cartilha_GLOBAL!R6991=0,0,IF(Cartilha_GLOBAL!R6991&gt;0,"c","b"))</f>
        <v>0</v>
      </c>
    </row>
    <row r="6992" ht="12.75" hidden="1" spans="1:20">
      <c r="A6992" s="158">
        <f>Cartilha_GLOBAL!A6992</f>
        <v>102507</v>
      </c>
      <c r="B6992" s="100" t="str">
        <f>Cartilha_GLOBAL!B6992</f>
        <v>SINAPI</v>
      </c>
      <c r="C6992" s="104" t="str">
        <f>Cartilha_GLOBAL!C6992</f>
        <v>PINTURA DE DEMARCAÇÃO DE VAGA COM TINTA EPÓXI, E = 10 CM, APLICAÇÃO MANUAL. AF_05/2021</v>
      </c>
      <c r="D6992" s="94" t="str">
        <f>Cartilha_GLOBAL!D6992</f>
        <v>M</v>
      </c>
      <c r="E6992" s="105">
        <f>Cartilha_GLOBAL!$E6992</f>
        <v>6.61</v>
      </c>
      <c r="F6992" s="182">
        <f>Cartilha_GLOBAL!$F6992</f>
        <v>8.11</v>
      </c>
      <c r="G6992" s="229"/>
      <c r="H6992" s="107">
        <f t="shared" si="433"/>
        <v>0</v>
      </c>
      <c r="I6992" s="188">
        <f t="shared" si="434"/>
        <v>0</v>
      </c>
      <c r="J6992" s="142"/>
      <c r="K6992" s="146"/>
      <c r="L6992" s="7" t="str">
        <f t="shared" si="435"/>
        <v/>
      </c>
      <c r="M6992" s="7" t="str">
        <f t="shared" si="436"/>
        <v/>
      </c>
      <c r="N6992" s="7" t="str">
        <f>Cartilha_GLOBAL!N6992</f>
        <v/>
      </c>
      <c r="O6992" s="144"/>
      <c r="Q6992" s="151"/>
      <c r="R6992" s="152">
        <v>0</v>
      </c>
      <c r="T6992" s="153">
        <f>IF(Cartilha_GLOBAL!R6992=0,0,IF(Cartilha_GLOBAL!R6992&gt;0,"c","b"))</f>
        <v>0</v>
      </c>
    </row>
    <row r="6993" ht="22.5" hidden="1" spans="1:20">
      <c r="A6993" s="158">
        <f>Cartilha_GLOBAL!A6993</f>
        <v>102508</v>
      </c>
      <c r="B6993" s="100" t="str">
        <f>Cartilha_GLOBAL!B6993</f>
        <v>SINAPI</v>
      </c>
      <c r="C6993" s="104" t="str">
        <f>Cartilha_GLOBAL!C6993</f>
        <v>PINTURA DE FAIXA DE PEDESTRE OU ZEBRADA COM TINTA EPÓXI, E  = 30 CM, APLICAÇÃO MANUAL. AF_05/2021</v>
      </c>
      <c r="D6993" s="94" t="str">
        <f>Cartilha_GLOBAL!D6993</f>
        <v>M2</v>
      </c>
      <c r="E6993" s="105">
        <f>Cartilha_GLOBAL!$E6993</f>
        <v>45.72</v>
      </c>
      <c r="F6993" s="182">
        <f>Cartilha_GLOBAL!$F6993</f>
        <v>56.12</v>
      </c>
      <c r="G6993" s="229"/>
      <c r="H6993" s="107">
        <f t="shared" si="433"/>
        <v>0</v>
      </c>
      <c r="I6993" s="188">
        <f t="shared" si="434"/>
        <v>0</v>
      </c>
      <c r="J6993" s="142"/>
      <c r="K6993" s="146"/>
      <c r="L6993" s="7" t="str">
        <f t="shared" si="435"/>
        <v/>
      </c>
      <c r="M6993" s="7" t="str">
        <f t="shared" si="436"/>
        <v/>
      </c>
      <c r="N6993" s="7" t="str">
        <f>Cartilha_GLOBAL!N6993</f>
        <v/>
      </c>
      <c r="O6993" s="144"/>
      <c r="Q6993" s="151"/>
      <c r="R6993" s="152">
        <v>0</v>
      </c>
      <c r="T6993" s="153">
        <f>IF(Cartilha_GLOBAL!R6993=0,0,IF(Cartilha_GLOBAL!R6993&gt;0,"c","b"))</f>
        <v>0</v>
      </c>
    </row>
    <row r="6994" ht="22.5" hidden="1" spans="1:20">
      <c r="A6994" s="158">
        <f>Cartilha_GLOBAL!A6994</f>
        <v>102509</v>
      </c>
      <c r="B6994" s="100" t="str">
        <f>Cartilha_GLOBAL!B6994</f>
        <v>SINAPI</v>
      </c>
      <c r="C6994" s="104" t="str">
        <f>Cartilha_GLOBAL!C6994</f>
        <v>PINTURA DE FAIXA DE PEDESTRE OU ZEBRADA TINTA RETRORREFLETIVA A BASE DE RESINA ACRÍLICA COM MICROESFERAS DE VIDRO, E = 30 CM, APLICAÇÃO MANUAL. AF_05/2021</v>
      </c>
      <c r="D6994" s="94" t="str">
        <f>Cartilha_GLOBAL!D6994</f>
        <v>M2</v>
      </c>
      <c r="E6994" s="105">
        <f>Cartilha_GLOBAL!$E6994</f>
        <v>27.82</v>
      </c>
      <c r="F6994" s="182">
        <f>Cartilha_GLOBAL!$F6994</f>
        <v>34.15</v>
      </c>
      <c r="G6994" s="229"/>
      <c r="H6994" s="107">
        <f t="shared" si="433"/>
        <v>0</v>
      </c>
      <c r="I6994" s="188">
        <f t="shared" si="434"/>
        <v>0</v>
      </c>
      <c r="J6994" s="142"/>
      <c r="K6994" s="146"/>
      <c r="L6994" s="7" t="str">
        <f t="shared" si="435"/>
        <v/>
      </c>
      <c r="M6994" s="7" t="str">
        <f t="shared" si="436"/>
        <v/>
      </c>
      <c r="N6994" s="7" t="str">
        <f>Cartilha_GLOBAL!N6994</f>
        <v/>
      </c>
      <c r="O6994" s="144"/>
      <c r="Q6994" s="151"/>
      <c r="R6994" s="152">
        <v>0</v>
      </c>
      <c r="T6994" s="153">
        <f>IF(Cartilha_GLOBAL!R6994=0,0,IF(Cartilha_GLOBAL!R6994&gt;0,"c","b"))</f>
        <v>0</v>
      </c>
    </row>
    <row r="6995" ht="33.75" hidden="1" spans="1:20">
      <c r="A6995" s="158">
        <f>Cartilha_GLOBAL!A6995</f>
        <v>102512</v>
      </c>
      <c r="B6995" s="100" t="str">
        <f>Cartilha_GLOBAL!B6995</f>
        <v>SINAPI</v>
      </c>
      <c r="C6995" s="104" t="str">
        <f>Cartilha_GLOBAL!C6995</f>
        <v>PINTURA DE EIXO VIÁRIO SOBRE ASFALTO COM TINTA RETRORREFLETIVA A BASE DE RESINA ACRÍLICA COM MICROESFERAS DE VIDRO, APLICAÇÃO MECÂNICA COM DEMARCADORA AUTOPROPELIDA. AF_05/2021</v>
      </c>
      <c r="D6995" s="94" t="str">
        <f>Cartilha_GLOBAL!D6995</f>
        <v>M</v>
      </c>
      <c r="E6995" s="105">
        <f>Cartilha_GLOBAL!$E6995</f>
        <v>5.4</v>
      </c>
      <c r="F6995" s="182">
        <f>Cartilha_GLOBAL!$F6995</f>
        <v>6.63</v>
      </c>
      <c r="G6995" s="229"/>
      <c r="H6995" s="107">
        <f t="shared" si="433"/>
        <v>0</v>
      </c>
      <c r="I6995" s="188">
        <f t="shared" si="434"/>
        <v>0</v>
      </c>
      <c r="J6995" s="142"/>
      <c r="K6995" s="146"/>
      <c r="L6995" s="7" t="str">
        <f t="shared" si="435"/>
        <v/>
      </c>
      <c r="M6995" s="7" t="str">
        <f t="shared" si="436"/>
        <v/>
      </c>
      <c r="N6995" s="7" t="str">
        <f>Cartilha_GLOBAL!N6995</f>
        <v/>
      </c>
      <c r="O6995" s="144"/>
      <c r="Q6995" s="151"/>
      <c r="R6995" s="152">
        <v>0</v>
      </c>
      <c r="T6995" s="153">
        <f>IF(Cartilha_GLOBAL!R6995=0,0,IF(Cartilha_GLOBAL!R6995&gt;0,"c","b"))</f>
        <v>0</v>
      </c>
    </row>
    <row r="6996" ht="22.5" hidden="1" spans="1:20">
      <c r="A6996" s="158">
        <f>Cartilha_GLOBAL!A6996</f>
        <v>102513</v>
      </c>
      <c r="B6996" s="100" t="str">
        <f>Cartilha_GLOBAL!B6996</f>
        <v>SINAPI</v>
      </c>
      <c r="C6996" s="104" t="str">
        <f>Cartilha_GLOBAL!C6996</f>
        <v>PINTURA DE SÍMBOLOS E TEXTOS COM TINTA ACRÍLICA, DEMARCAÇÃO COM FITA ADESIVA E APLICAÇÃO COM ROLO. AF_05/2021</v>
      </c>
      <c r="D6996" s="94" t="str">
        <f>Cartilha_GLOBAL!D6996</f>
        <v>M2</v>
      </c>
      <c r="E6996" s="105">
        <f>Cartilha_GLOBAL!$E6996</f>
        <v>51.93</v>
      </c>
      <c r="F6996" s="182">
        <f>Cartilha_GLOBAL!$F6996</f>
        <v>63.74</v>
      </c>
      <c r="G6996" s="229"/>
      <c r="H6996" s="107">
        <f t="shared" si="433"/>
        <v>0</v>
      </c>
      <c r="I6996" s="188">
        <f t="shared" si="434"/>
        <v>0</v>
      </c>
      <c r="J6996" s="142"/>
      <c r="K6996" s="146"/>
      <c r="L6996" s="7" t="str">
        <f t="shared" si="435"/>
        <v/>
      </c>
      <c r="M6996" s="7" t="str">
        <f t="shared" si="436"/>
        <v/>
      </c>
      <c r="N6996" s="7" t="str">
        <f>Cartilha_GLOBAL!N6996</f>
        <v/>
      </c>
      <c r="O6996" s="144"/>
      <c r="Q6996" s="151"/>
      <c r="R6996" s="152">
        <v>0</v>
      </c>
      <c r="T6996" s="153">
        <f>IF(Cartilha_GLOBAL!R6996=0,0,IF(Cartilha_GLOBAL!R6996&gt;0,"c","b"))</f>
        <v>0</v>
      </c>
    </row>
    <row r="6997" ht="22.5" hidden="1" spans="1:20">
      <c r="A6997" s="158">
        <f>Cartilha_GLOBAL!A6997</f>
        <v>102520</v>
      </c>
      <c r="B6997" s="100" t="str">
        <f>Cartilha_GLOBAL!B6997</f>
        <v>SINAPI</v>
      </c>
      <c r="C6997" s="104" t="str">
        <f>Cartilha_GLOBAL!C6997</f>
        <v>PINTURA DE SINALIZAÇÃO VERTICAL DE SEGURANÇA, FAIXAS AMARELA E PRETA, APLICAÇÃO MANUAL, 2 DEMÃOS. AF_05/2021</v>
      </c>
      <c r="D6997" s="94" t="str">
        <f>Cartilha_GLOBAL!D6997</f>
        <v>M2</v>
      </c>
      <c r="E6997" s="105">
        <f>Cartilha_GLOBAL!$E6997</f>
        <v>90.81</v>
      </c>
      <c r="F6997" s="182">
        <f>Cartilha_GLOBAL!$F6997</f>
        <v>111.46</v>
      </c>
      <c r="G6997" s="229"/>
      <c r="H6997" s="107">
        <f t="shared" si="433"/>
        <v>0</v>
      </c>
      <c r="I6997" s="188">
        <f t="shared" si="434"/>
        <v>0</v>
      </c>
      <c r="J6997" s="142"/>
      <c r="K6997" s="146"/>
      <c r="L6997" s="7" t="str">
        <f t="shared" si="435"/>
        <v/>
      </c>
      <c r="M6997" s="7" t="str">
        <f t="shared" si="436"/>
        <v/>
      </c>
      <c r="N6997" s="7" t="str">
        <f>Cartilha_GLOBAL!N6997</f>
        <v/>
      </c>
      <c r="O6997" s="144"/>
      <c r="Q6997" s="151"/>
      <c r="R6997" s="152">
        <v>0</v>
      </c>
      <c r="T6997" s="153">
        <f>IF(Cartilha_GLOBAL!R6997=0,0,IF(Cartilha_GLOBAL!R6997&gt;0,"c","b"))</f>
        <v>0</v>
      </c>
    </row>
    <row r="6998" ht="12.75" hidden="1" spans="1:20">
      <c r="A6998" s="154" t="str">
        <f>Cartilha_GLOBAL!A6998</f>
        <v>11.1.11</v>
      </c>
      <c r="B6998" s="100">
        <f>Cartilha_GLOBAL!B6998</f>
        <v>0</v>
      </c>
      <c r="C6998" s="161" t="str">
        <f>Cartilha_GLOBAL!C6998</f>
        <v>BARREIRA</v>
      </c>
      <c r="D6998" s="94">
        <f>Cartilha_GLOBAL!D6998</f>
        <v>0</v>
      </c>
      <c r="E6998" s="105">
        <f>Cartilha_GLOBAL!$E6998</f>
        <v>0</v>
      </c>
      <c r="F6998" s="182">
        <f>Cartilha_GLOBAL!$F6998</f>
        <v>0</v>
      </c>
      <c r="G6998" s="187"/>
      <c r="H6998" s="187">
        <f t="shared" si="433"/>
        <v>0</v>
      </c>
      <c r="I6998" s="188">
        <f t="shared" si="434"/>
        <v>0</v>
      </c>
      <c r="J6998" s="142"/>
      <c r="K6998" s="145" t="str">
        <f>IF(SUM(I6998:I6998)&gt;0,"xx","")</f>
        <v/>
      </c>
      <c r="L6998" s="7" t="str">
        <f t="shared" si="435"/>
        <v/>
      </c>
      <c r="M6998" s="7" t="str">
        <f t="shared" si="436"/>
        <v/>
      </c>
      <c r="N6998" s="7" t="str">
        <f>Cartilha_GLOBAL!N6998</f>
        <v/>
      </c>
      <c r="O6998" s="144"/>
      <c r="Q6998" s="151"/>
      <c r="R6998" s="152">
        <v>0</v>
      </c>
      <c r="T6998" s="153">
        <f>IF(Cartilha_GLOBAL!R6998=0,0,IF(Cartilha_GLOBAL!R6998&gt;0,"c","b"))</f>
        <v>0</v>
      </c>
    </row>
    <row r="6999" ht="12.75" spans="1:20">
      <c r="A6999" s="154" t="str">
        <f>Cartilha_GLOBAL!A6999</f>
        <v>11.2</v>
      </c>
      <c r="B6999" s="100">
        <f>Cartilha_GLOBAL!B6999</f>
        <v>0</v>
      </c>
      <c r="C6999" s="161" t="str">
        <f>Cartilha_GLOBAL!C6999</f>
        <v>PAISAGISMO E EQUIPAMENTOS EXTERNOS</v>
      </c>
      <c r="D6999" s="192">
        <f>Cartilha_GLOBAL!D6999</f>
        <v>0</v>
      </c>
      <c r="E6999" s="105">
        <f>Cartilha_GLOBAL!$E6999</f>
        <v>0</v>
      </c>
      <c r="F6999" s="168">
        <f>Cartilha_GLOBAL!$F6999</f>
        <v>0</v>
      </c>
      <c r="G6999" s="187"/>
      <c r="H6999" s="187">
        <f t="shared" si="433"/>
        <v>0</v>
      </c>
      <c r="I6999" s="188">
        <f t="shared" si="434"/>
        <v>0</v>
      </c>
      <c r="J6999" s="142"/>
      <c r="K6999" s="145" t="str">
        <f>IF(SUM(I7000:I7048)&gt;0,"xx","")</f>
        <v>xx</v>
      </c>
      <c r="L6999" s="7" t="str">
        <f t="shared" si="435"/>
        <v>x</v>
      </c>
      <c r="M6999" s="7" t="str">
        <f t="shared" si="436"/>
        <v>x</v>
      </c>
      <c r="N6999" s="7" t="str">
        <f>Cartilha_GLOBAL!N6999</f>
        <v>x</v>
      </c>
      <c r="O6999" s="144"/>
      <c r="Q6999" s="151"/>
      <c r="R6999" s="152">
        <v>0</v>
      </c>
      <c r="T6999" s="153">
        <f>IF(Cartilha_GLOBAL!R6999=0,0,IF(Cartilha_GLOBAL!R6999&gt;0,"c","b"))</f>
        <v>0</v>
      </c>
    </row>
    <row r="7000" ht="12.75" hidden="1" spans="1:20">
      <c r="A7000" s="154" t="str">
        <f>Cartilha_GLOBAL!A7000</f>
        <v>11.2.1</v>
      </c>
      <c r="B7000" s="100">
        <f>Cartilha_GLOBAL!B7000</f>
        <v>0</v>
      </c>
      <c r="C7000" s="161" t="str">
        <f>Cartilha_GLOBAL!C7000</f>
        <v>MANUTENCAO / REPAROS - PAISAGISMO E EQUIPAMENTOS EXTERNOS</v>
      </c>
      <c r="D7000" s="192">
        <f>Cartilha_GLOBAL!D7000</f>
        <v>0</v>
      </c>
      <c r="E7000" s="105">
        <f>Cartilha_GLOBAL!$E7000</f>
        <v>0</v>
      </c>
      <c r="F7000" s="168">
        <f>Cartilha_GLOBAL!$F7000</f>
        <v>0</v>
      </c>
      <c r="G7000" s="187"/>
      <c r="H7000" s="187">
        <f t="shared" si="433"/>
        <v>0</v>
      </c>
      <c r="I7000" s="188">
        <f t="shared" si="434"/>
        <v>0</v>
      </c>
      <c r="J7000" s="142"/>
      <c r="K7000" s="145" t="str">
        <f>IF(SUM(I7001:I7004)&gt;0,"xx","")</f>
        <v/>
      </c>
      <c r="L7000" s="7" t="str">
        <f t="shared" si="435"/>
        <v/>
      </c>
      <c r="M7000" s="7" t="str">
        <f t="shared" si="436"/>
        <v/>
      </c>
      <c r="N7000" s="7" t="str">
        <f>Cartilha_GLOBAL!N7000</f>
        <v/>
      </c>
      <c r="O7000" s="144"/>
      <c r="Q7000" s="151"/>
      <c r="R7000" s="152">
        <v>0</v>
      </c>
      <c r="T7000" s="153">
        <f>IF(Cartilha_GLOBAL!R7000=0,0,IF(Cartilha_GLOBAL!R7000&gt;0,"c","b"))</f>
        <v>0</v>
      </c>
    </row>
    <row r="7001" ht="12.75" hidden="1" spans="1:20">
      <c r="A7001" s="158">
        <f>Cartilha_GLOBAL!A7001</f>
        <v>98519</v>
      </c>
      <c r="B7001" s="100" t="str">
        <f>Cartilha_GLOBAL!B7001</f>
        <v>SINAPI</v>
      </c>
      <c r="C7001" s="104" t="str">
        <f>Cartilha_GLOBAL!C7001</f>
        <v>REVOLVIMENTO E LIMPEZA MANUAL DE SOLO. AF_05/2018</v>
      </c>
      <c r="D7001" s="94" t="str">
        <f>Cartilha_GLOBAL!D7001</f>
        <v>M2</v>
      </c>
      <c r="E7001" s="105">
        <f>Cartilha_GLOBAL!$E7001</f>
        <v>2.39</v>
      </c>
      <c r="F7001" s="182">
        <f>Cartilha_GLOBAL!$F7001</f>
        <v>2.93</v>
      </c>
      <c r="G7001" s="229"/>
      <c r="H7001" s="107">
        <f t="shared" si="433"/>
        <v>0</v>
      </c>
      <c r="I7001" s="188">
        <f t="shared" si="434"/>
        <v>0</v>
      </c>
      <c r="J7001" s="142"/>
      <c r="K7001" s="146"/>
      <c r="L7001" s="7" t="str">
        <f t="shared" si="435"/>
        <v/>
      </c>
      <c r="M7001" s="7" t="str">
        <f t="shared" si="436"/>
        <v/>
      </c>
      <c r="N7001" s="7" t="str">
        <f>Cartilha_GLOBAL!N7001</f>
        <v/>
      </c>
      <c r="O7001" s="144"/>
      <c r="Q7001" s="151"/>
      <c r="R7001" s="152">
        <v>0</v>
      </c>
      <c r="T7001" s="153">
        <f>IF(Cartilha_GLOBAL!R7001=0,0,IF(Cartilha_GLOBAL!R7001&gt;0,"c","b"))</f>
        <v>0</v>
      </c>
    </row>
    <row r="7002" ht="12.75" hidden="1" spans="1:20">
      <c r="A7002" s="158">
        <f>Cartilha_GLOBAL!A7002</f>
        <v>98520</v>
      </c>
      <c r="B7002" s="100" t="str">
        <f>Cartilha_GLOBAL!B7002</f>
        <v>SINAPI</v>
      </c>
      <c r="C7002" s="104" t="str">
        <f>Cartilha_GLOBAL!C7002</f>
        <v>APLICAÇÃO DE ADUBO EM SOLO. AF_05/2018</v>
      </c>
      <c r="D7002" s="94" t="str">
        <f>Cartilha_GLOBAL!D7002</f>
        <v>M2</v>
      </c>
      <c r="E7002" s="105">
        <f>Cartilha_GLOBAL!$E7002</f>
        <v>6.97</v>
      </c>
      <c r="F7002" s="182">
        <f>Cartilha_GLOBAL!$F7002</f>
        <v>8.55</v>
      </c>
      <c r="G7002" s="229"/>
      <c r="H7002" s="107">
        <f t="shared" si="433"/>
        <v>0</v>
      </c>
      <c r="I7002" s="188">
        <f t="shared" si="434"/>
        <v>0</v>
      </c>
      <c r="J7002" s="142"/>
      <c r="K7002" s="146"/>
      <c r="L7002" s="7" t="str">
        <f t="shared" si="435"/>
        <v/>
      </c>
      <c r="M7002" s="7" t="str">
        <f t="shared" si="436"/>
        <v/>
      </c>
      <c r="N7002" s="7" t="str">
        <f>Cartilha_GLOBAL!N7002</f>
        <v/>
      </c>
      <c r="O7002" s="144"/>
      <c r="Q7002" s="151"/>
      <c r="R7002" s="152">
        <v>0</v>
      </c>
      <c r="T7002" s="153">
        <f>IF(Cartilha_GLOBAL!R7002=0,0,IF(Cartilha_GLOBAL!R7002&gt;0,"c","b"))</f>
        <v>0</v>
      </c>
    </row>
    <row r="7003" ht="12.75" hidden="1" spans="1:20">
      <c r="A7003" s="158">
        <f>Cartilha_GLOBAL!A7003</f>
        <v>98521</v>
      </c>
      <c r="B7003" s="100" t="str">
        <f>Cartilha_GLOBAL!B7003</f>
        <v>SINAPI</v>
      </c>
      <c r="C7003" s="104" t="str">
        <f>Cartilha_GLOBAL!C7003</f>
        <v>APLICAÇÃO DE CALCÁRIO PARA CORREÇÃO DO PH DO SOLO. AF_05/2018</v>
      </c>
      <c r="D7003" s="94" t="str">
        <f>Cartilha_GLOBAL!D7003</f>
        <v>M2</v>
      </c>
      <c r="E7003" s="105">
        <f>Cartilha_GLOBAL!$E7003</f>
        <v>0.42</v>
      </c>
      <c r="F7003" s="182">
        <f>Cartilha_GLOBAL!$F7003</f>
        <v>0.52</v>
      </c>
      <c r="G7003" s="229"/>
      <c r="H7003" s="107">
        <f t="shared" si="433"/>
        <v>0</v>
      </c>
      <c r="I7003" s="188">
        <f t="shared" si="434"/>
        <v>0</v>
      </c>
      <c r="J7003" s="142"/>
      <c r="K7003" s="146"/>
      <c r="L7003" s="7" t="str">
        <f t="shared" si="435"/>
        <v/>
      </c>
      <c r="M7003" s="7" t="str">
        <f t="shared" si="436"/>
        <v/>
      </c>
      <c r="N7003" s="7" t="str">
        <f>Cartilha_GLOBAL!N7003</f>
        <v/>
      </c>
      <c r="O7003" s="144"/>
      <c r="Q7003" s="151"/>
      <c r="R7003" s="152">
        <v>0</v>
      </c>
      <c r="T7003" s="153">
        <f>IF(Cartilha_GLOBAL!R7003=0,0,IF(Cartilha_GLOBAL!R7003&gt;0,"c","b"))</f>
        <v>0</v>
      </c>
    </row>
    <row r="7004" ht="12.75" hidden="1" spans="1:20">
      <c r="A7004" s="158">
        <f>Cartilha_GLOBAL!A7004</f>
        <v>98524</v>
      </c>
      <c r="B7004" s="100" t="str">
        <f>Cartilha_GLOBAL!B7004</f>
        <v>SINAPI</v>
      </c>
      <c r="C7004" s="104" t="str">
        <f>Cartilha_GLOBAL!C7004</f>
        <v>LIMPEZA MANUAL DE VEGETAÇÃO EM TERRENO COM ENXADA.AF_05/2018</v>
      </c>
      <c r="D7004" s="94" t="str">
        <f>Cartilha_GLOBAL!D7004</f>
        <v>M2</v>
      </c>
      <c r="E7004" s="105">
        <f>Cartilha_GLOBAL!$E7004</f>
        <v>3.67</v>
      </c>
      <c r="F7004" s="182">
        <f>Cartilha_GLOBAL!$F7004</f>
        <v>4.5</v>
      </c>
      <c r="G7004" s="229"/>
      <c r="H7004" s="107">
        <f t="shared" si="433"/>
        <v>0</v>
      </c>
      <c r="I7004" s="188">
        <f t="shared" si="434"/>
        <v>0</v>
      </c>
      <c r="J7004" s="142"/>
      <c r="K7004" s="146"/>
      <c r="L7004" s="7" t="str">
        <f t="shared" si="435"/>
        <v/>
      </c>
      <c r="M7004" s="7" t="str">
        <f t="shared" si="436"/>
        <v/>
      </c>
      <c r="N7004" s="7" t="str">
        <f>Cartilha_GLOBAL!N7004</f>
        <v/>
      </c>
      <c r="O7004" s="144"/>
      <c r="Q7004" s="151"/>
      <c r="R7004" s="152">
        <v>0</v>
      </c>
      <c r="T7004" s="153">
        <f>IF(Cartilha_GLOBAL!R7004=0,0,IF(Cartilha_GLOBAL!R7004&gt;0,"c","b"))</f>
        <v>0</v>
      </c>
    </row>
    <row r="7005" ht="12.75" spans="1:20">
      <c r="A7005" s="154" t="str">
        <f>Cartilha_GLOBAL!A7005</f>
        <v>11.2.2</v>
      </c>
      <c r="B7005" s="100">
        <f>Cartilha_GLOBAL!B7005</f>
        <v>0</v>
      </c>
      <c r="C7005" s="161" t="str">
        <f>Cartilha_GLOBAL!C7005</f>
        <v>PLANTAS</v>
      </c>
      <c r="D7005" s="192">
        <f>Cartilha_GLOBAL!D7005</f>
        <v>0</v>
      </c>
      <c r="E7005" s="105">
        <f>Cartilha_GLOBAL!$E7005</f>
        <v>0</v>
      </c>
      <c r="F7005" s="168">
        <f>Cartilha_GLOBAL!$F7005</f>
        <v>0</v>
      </c>
      <c r="G7005" s="187"/>
      <c r="H7005" s="187">
        <f t="shared" si="433"/>
        <v>0</v>
      </c>
      <c r="I7005" s="188">
        <f t="shared" si="434"/>
        <v>0</v>
      </c>
      <c r="J7005" s="142"/>
      <c r="K7005" s="145" t="str">
        <f>IF(SUM(I7006:I7024)&gt;0,"xx","")</f>
        <v>xx</v>
      </c>
      <c r="L7005" s="7" t="str">
        <f t="shared" si="435"/>
        <v>x</v>
      </c>
      <c r="M7005" s="7" t="str">
        <f t="shared" si="436"/>
        <v>x</v>
      </c>
      <c r="N7005" s="7" t="str">
        <f>Cartilha_GLOBAL!N7005</f>
        <v>x</v>
      </c>
      <c r="O7005" s="144"/>
      <c r="Q7005" s="151"/>
      <c r="R7005" s="152">
        <v>0</v>
      </c>
      <c r="T7005" s="153">
        <f>IF(Cartilha_GLOBAL!R7005=0,0,IF(Cartilha_GLOBAL!R7005&gt;0,"c","b"))</f>
        <v>0</v>
      </c>
    </row>
    <row r="7006" ht="12.75" hidden="1" spans="1:20">
      <c r="A7006" s="158">
        <f>Cartilha_GLOBAL!A7006</f>
        <v>98509</v>
      </c>
      <c r="B7006" s="100" t="str">
        <f>Cartilha_GLOBAL!B7006</f>
        <v>SINAPI</v>
      </c>
      <c r="C7006" s="104" t="str">
        <f>Cartilha_GLOBAL!C7006</f>
        <v>PLANTIO DE ARBUSTO OU  CERCA VIVA. AF_05/2018</v>
      </c>
      <c r="D7006" s="94" t="str">
        <f>Cartilha_GLOBAL!D7006</f>
        <v>UN</v>
      </c>
      <c r="E7006" s="105">
        <f>Cartilha_GLOBAL!$E7006</f>
        <v>31.71</v>
      </c>
      <c r="F7006" s="182">
        <f>Cartilha_GLOBAL!$F7006</f>
        <v>38.92</v>
      </c>
      <c r="G7006" s="229"/>
      <c r="H7006" s="107">
        <f t="shared" si="433"/>
        <v>0</v>
      </c>
      <c r="I7006" s="188">
        <f t="shared" si="434"/>
        <v>0</v>
      </c>
      <c r="J7006" s="142"/>
      <c r="K7006" s="146"/>
      <c r="L7006" s="7" t="str">
        <f t="shared" si="435"/>
        <v/>
      </c>
      <c r="M7006" s="7" t="str">
        <f t="shared" si="436"/>
        <v/>
      </c>
      <c r="N7006" s="7" t="str">
        <f>Cartilha_GLOBAL!N7006</f>
        <v/>
      </c>
      <c r="O7006" s="144"/>
      <c r="Q7006" s="151"/>
      <c r="R7006" s="152">
        <v>0</v>
      </c>
      <c r="T7006" s="153">
        <f>IF(Cartilha_GLOBAL!R7006=0,0,IF(Cartilha_GLOBAL!R7006&gt;0,"c","b"))</f>
        <v>0</v>
      </c>
    </row>
    <row r="7007" ht="12.75" hidden="1" spans="1:20">
      <c r="A7007" s="158">
        <f>Cartilha_GLOBAL!A7007</f>
        <v>98510</v>
      </c>
      <c r="B7007" s="100" t="str">
        <f>Cartilha_GLOBAL!B7007</f>
        <v>SINAPI</v>
      </c>
      <c r="C7007" s="104" t="str">
        <f>Cartilha_GLOBAL!C7007</f>
        <v>PLANTIO DE ÁRVORE ORNAMENTAL COM ALTURA DE MUDA MENOR OU IGUAL A 2,00 M. AF_05/2018</v>
      </c>
      <c r="D7007" s="94" t="str">
        <f>Cartilha_GLOBAL!D7007</f>
        <v>UN</v>
      </c>
      <c r="E7007" s="105">
        <f>Cartilha_GLOBAL!$E7007</f>
        <v>57.03</v>
      </c>
      <c r="F7007" s="182">
        <f>Cartilha_GLOBAL!$F7007</f>
        <v>70</v>
      </c>
      <c r="G7007" s="229"/>
      <c r="H7007" s="107">
        <f t="shared" si="433"/>
        <v>0</v>
      </c>
      <c r="I7007" s="188">
        <f t="shared" si="434"/>
        <v>0</v>
      </c>
      <c r="J7007" s="142"/>
      <c r="K7007" s="146"/>
      <c r="L7007" s="7" t="str">
        <f t="shared" si="435"/>
        <v/>
      </c>
      <c r="M7007" s="7" t="str">
        <f t="shared" si="436"/>
        <v/>
      </c>
      <c r="N7007" s="7" t="str">
        <f>Cartilha_GLOBAL!N7007</f>
        <v/>
      </c>
      <c r="O7007" s="144"/>
      <c r="Q7007" s="151"/>
      <c r="R7007" s="152">
        <v>0</v>
      </c>
      <c r="T7007" s="153">
        <f>IF(Cartilha_GLOBAL!R7007=0,0,IF(Cartilha_GLOBAL!R7007&gt;0,"c","b"))</f>
        <v>0</v>
      </c>
    </row>
    <row r="7008" ht="22.5" spans="1:20">
      <c r="A7008" s="158">
        <f>Cartilha_GLOBAL!A7008</f>
        <v>98511</v>
      </c>
      <c r="B7008" s="100" t="str">
        <f>Cartilha_GLOBAL!B7008</f>
        <v>SINAPI</v>
      </c>
      <c r="C7008" s="104" t="str">
        <f>Cartilha_GLOBAL!C7008</f>
        <v>PLANTIO DE ÁRVORE ORNAMENTAL COM ALTURA DE MUDA MAIOR QUE 2,00 M E MENOR OU IGUAL A 4,00 M. AF_05/2018</v>
      </c>
      <c r="D7008" s="94" t="str">
        <f>Cartilha_GLOBAL!D7008</f>
        <v>UN</v>
      </c>
      <c r="E7008" s="105">
        <f>Cartilha_GLOBAL!$E7008</f>
        <v>102.8</v>
      </c>
      <c r="F7008" s="182">
        <f>Cartilha_GLOBAL!$F7008</f>
        <v>126.18</v>
      </c>
      <c r="G7008" s="229">
        <v>8</v>
      </c>
      <c r="H7008" s="107">
        <f t="shared" si="433"/>
        <v>126.18</v>
      </c>
      <c r="I7008" s="188">
        <f t="shared" si="434"/>
        <v>1009.44</v>
      </c>
      <c r="J7008" s="142"/>
      <c r="K7008" s="146"/>
      <c r="L7008" s="7" t="str">
        <f t="shared" si="435"/>
        <v>x</v>
      </c>
      <c r="M7008" s="7" t="str">
        <f t="shared" si="436"/>
        <v>x</v>
      </c>
      <c r="N7008" s="7" t="str">
        <f>Cartilha_GLOBAL!N7008</f>
        <v>x</v>
      </c>
      <c r="O7008" s="144"/>
      <c r="Q7008" s="151"/>
      <c r="R7008" s="152">
        <v>0</v>
      </c>
      <c r="T7008" s="153">
        <f>IF(Cartilha_GLOBAL!R7008=0,0,IF(Cartilha_GLOBAL!R7008&gt;0,"c","b"))</f>
        <v>0</v>
      </c>
    </row>
    <row r="7009" ht="12.75" hidden="1" spans="1:20">
      <c r="A7009" s="158">
        <f>Cartilha_GLOBAL!A7009</f>
        <v>98516</v>
      </c>
      <c r="B7009" s="100" t="str">
        <f>Cartilha_GLOBAL!B7009</f>
        <v>SINAPI</v>
      </c>
      <c r="C7009" s="104" t="str">
        <f>Cartilha_GLOBAL!C7009</f>
        <v>PLANTIO DE PALMEIRA COM ALTURA DE MUDA MENOR OU IGUAL A 2,00 M. AF_05/2018</v>
      </c>
      <c r="D7009" s="94" t="str">
        <f>Cartilha_GLOBAL!D7009</f>
        <v>UN</v>
      </c>
      <c r="E7009" s="105">
        <f>Cartilha_GLOBAL!$E7009</f>
        <v>348.96</v>
      </c>
      <c r="F7009" s="182">
        <f>Cartilha_GLOBAL!$F7009</f>
        <v>428.31</v>
      </c>
      <c r="G7009" s="229"/>
      <c r="H7009" s="107">
        <f t="shared" si="433"/>
        <v>0</v>
      </c>
      <c r="I7009" s="188">
        <f t="shared" si="434"/>
        <v>0</v>
      </c>
      <c r="J7009" s="142"/>
      <c r="K7009" s="146"/>
      <c r="L7009" s="7" t="str">
        <f t="shared" si="435"/>
        <v/>
      </c>
      <c r="M7009" s="7" t="str">
        <f t="shared" si="436"/>
        <v/>
      </c>
      <c r="N7009" s="7" t="str">
        <f>Cartilha_GLOBAL!N7009</f>
        <v/>
      </c>
      <c r="O7009" s="144"/>
      <c r="Q7009" s="151"/>
      <c r="R7009" s="152">
        <v>0</v>
      </c>
      <c r="T7009" s="153">
        <f>IF(Cartilha_GLOBAL!R7009=0,0,IF(Cartilha_GLOBAL!R7009&gt;0,"c","b"))</f>
        <v>0</v>
      </c>
    </row>
    <row r="7010" ht="12.75" hidden="1" spans="1:20">
      <c r="A7010" s="158">
        <f>Cartilha_GLOBAL!A7010</f>
        <v>98503</v>
      </c>
      <c r="B7010" s="100" t="str">
        <f>Cartilha_GLOBAL!B7010</f>
        <v>SINAPI</v>
      </c>
      <c r="C7010" s="104" t="str">
        <f>Cartilha_GLOBAL!C7010</f>
        <v>PLANTIO DE GRAMA EM PAVIMENTO CONCREGRAMA. AF_05/2018</v>
      </c>
      <c r="D7010" s="94" t="str">
        <f>Cartilha_GLOBAL!D7010</f>
        <v>M2</v>
      </c>
      <c r="E7010" s="105">
        <f>Cartilha_GLOBAL!$E7010</f>
        <v>21.81</v>
      </c>
      <c r="F7010" s="182">
        <f>Cartilha_GLOBAL!$F7010</f>
        <v>26.77</v>
      </c>
      <c r="G7010" s="229"/>
      <c r="H7010" s="107">
        <f t="shared" si="433"/>
        <v>0</v>
      </c>
      <c r="I7010" s="188">
        <f t="shared" si="434"/>
        <v>0</v>
      </c>
      <c r="J7010" s="142"/>
      <c r="K7010" s="146"/>
      <c r="L7010" s="7" t="str">
        <f t="shared" si="435"/>
        <v/>
      </c>
      <c r="M7010" s="7" t="str">
        <f t="shared" si="436"/>
        <v/>
      </c>
      <c r="N7010" s="7" t="str">
        <f>Cartilha_GLOBAL!N7010</f>
        <v/>
      </c>
      <c r="O7010" s="144"/>
      <c r="Q7010" s="151"/>
      <c r="R7010" s="152">
        <v>0</v>
      </c>
      <c r="T7010" s="153">
        <f>IF(Cartilha_GLOBAL!R7010=0,0,IF(Cartilha_GLOBAL!R7010&gt;0,"c","b"))</f>
        <v>0</v>
      </c>
    </row>
    <row r="7011" ht="12.75" hidden="1" spans="1:20">
      <c r="A7011" s="158">
        <f>Cartilha_GLOBAL!A7011</f>
        <v>98504</v>
      </c>
      <c r="B7011" s="100" t="str">
        <f>Cartilha_GLOBAL!B7011</f>
        <v>SINAPI</v>
      </c>
      <c r="C7011" s="104" t="str">
        <f>Cartilha_GLOBAL!C7011</f>
        <v>PLANTIO DE GRAMA BATATAIS EM PLACAS. AF_05/2018</v>
      </c>
      <c r="D7011" s="94" t="str">
        <f>Cartilha_GLOBAL!D7011</f>
        <v>M2</v>
      </c>
      <c r="E7011" s="105">
        <f>Cartilha_GLOBAL!$E7011</f>
        <v>11.01</v>
      </c>
      <c r="F7011" s="182">
        <f>Cartilha_GLOBAL!$F7011</f>
        <v>13.51</v>
      </c>
      <c r="G7011" s="229"/>
      <c r="H7011" s="107">
        <f t="shared" si="433"/>
        <v>0</v>
      </c>
      <c r="I7011" s="188">
        <f t="shared" si="434"/>
        <v>0</v>
      </c>
      <c r="J7011" s="142"/>
      <c r="K7011" s="146"/>
      <c r="L7011" s="7" t="str">
        <f t="shared" si="435"/>
        <v/>
      </c>
      <c r="M7011" s="7" t="str">
        <f t="shared" si="436"/>
        <v/>
      </c>
      <c r="N7011" s="7" t="str">
        <f>Cartilha_GLOBAL!N7011</f>
        <v/>
      </c>
      <c r="O7011" s="144"/>
      <c r="Q7011" s="151"/>
      <c r="R7011" s="152">
        <v>0</v>
      </c>
      <c r="T7011" s="153">
        <f>IF(Cartilha_GLOBAL!R7011=0,0,IF(Cartilha_GLOBAL!R7011&gt;0,"c","b"))</f>
        <v>0</v>
      </c>
    </row>
    <row r="7012" ht="12.75" spans="1:20">
      <c r="A7012" s="158">
        <f>Cartilha_GLOBAL!A7012</f>
        <v>103946</v>
      </c>
      <c r="B7012" s="100" t="str">
        <f>Cartilha_GLOBAL!B7012</f>
        <v>SINAPI</v>
      </c>
      <c r="C7012" s="104" t="str">
        <f>Cartilha_GLOBAL!C7012</f>
        <v>PLANTIO DE GRAMA ESMERALDA OU SÃO CARLOS OU CURITIBANA, EM PLACAS. AF_05/2022</v>
      </c>
      <c r="D7012" s="94" t="str">
        <f>Cartilha_GLOBAL!D7012</f>
        <v>M2</v>
      </c>
      <c r="E7012" s="105">
        <f>Cartilha_GLOBAL!$E7012</f>
        <v>13.44</v>
      </c>
      <c r="F7012" s="182">
        <f>Cartilha_GLOBAL!$F7012</f>
        <v>16.5</v>
      </c>
      <c r="G7012" s="229">
        <v>430.5</v>
      </c>
      <c r="H7012" s="107">
        <f t="shared" si="433"/>
        <v>16.5</v>
      </c>
      <c r="I7012" s="188">
        <f t="shared" si="434"/>
        <v>7103.25</v>
      </c>
      <c r="J7012" s="142"/>
      <c r="K7012" s="146"/>
      <c r="L7012" s="7" t="str">
        <f t="shared" si="435"/>
        <v>x</v>
      </c>
      <c r="M7012" s="7" t="str">
        <f t="shared" si="436"/>
        <v>x</v>
      </c>
      <c r="N7012" s="7" t="str">
        <f>Cartilha_GLOBAL!N7012</f>
        <v>x</v>
      </c>
      <c r="O7012" s="144"/>
      <c r="Q7012" s="151"/>
      <c r="R7012" s="152">
        <v>0</v>
      </c>
      <c r="T7012" s="153">
        <f>IF(Cartilha_GLOBAL!R7012=0,0,IF(Cartilha_GLOBAL!R7012&gt;0,"c","b"))</f>
        <v>0</v>
      </c>
    </row>
    <row r="7013" ht="12.75" hidden="1" spans="1:20">
      <c r="A7013" s="158">
        <f>Cartilha_GLOBAL!A7013</f>
        <v>98505</v>
      </c>
      <c r="B7013" s="100" t="str">
        <f>Cartilha_GLOBAL!B7013</f>
        <v>SINAPI</v>
      </c>
      <c r="C7013" s="104" t="str">
        <f>Cartilha_GLOBAL!C7013</f>
        <v>PLANTIO DE FORRAÇÃO. AF_05/2018</v>
      </c>
      <c r="D7013" s="94" t="str">
        <f>Cartilha_GLOBAL!D7013</f>
        <v>M2</v>
      </c>
      <c r="E7013" s="105">
        <f>Cartilha_GLOBAL!$E7013</f>
        <v>46.68</v>
      </c>
      <c r="F7013" s="182">
        <f>Cartilha_GLOBAL!$F7013</f>
        <v>57.3</v>
      </c>
      <c r="G7013" s="229"/>
      <c r="H7013" s="107">
        <f t="shared" si="433"/>
        <v>0</v>
      </c>
      <c r="I7013" s="188">
        <f t="shared" si="434"/>
        <v>0</v>
      </c>
      <c r="J7013" s="142"/>
      <c r="K7013" s="146"/>
      <c r="L7013" s="7" t="str">
        <f t="shared" si="435"/>
        <v/>
      </c>
      <c r="M7013" s="7" t="str">
        <f t="shared" si="436"/>
        <v/>
      </c>
      <c r="N7013" s="7" t="str">
        <f>Cartilha_GLOBAL!N7013</f>
        <v/>
      </c>
      <c r="O7013" s="144"/>
      <c r="Q7013" s="151"/>
      <c r="R7013" s="152">
        <v>0</v>
      </c>
      <c r="T7013" s="153">
        <f>IF(Cartilha_GLOBAL!R7013=0,0,IF(Cartilha_GLOBAL!R7013&gt;0,"c","b"))</f>
        <v>0</v>
      </c>
    </row>
    <row r="7014" ht="22.5" hidden="1" spans="1:20">
      <c r="A7014" s="158">
        <f>Cartilha_GLOBAL!A7014</f>
        <v>98525</v>
      </c>
      <c r="B7014" s="100" t="str">
        <f>Cartilha_GLOBAL!B7014</f>
        <v>SINAPI</v>
      </c>
      <c r="C7014" s="104" t="str">
        <f>Cartilha_GLOBAL!C7014</f>
        <v>LIMPEZA MECANIZADA DE CAMADA VEGETAL, VEGETAÇÃO E PEQUENAS ÁRVORES (DIÂMETRO DE TRONCO MENOR QUE 0,20 M), COM TRATOR DE ESTEIRAS.AF_05/2018</v>
      </c>
      <c r="D7014" s="94" t="str">
        <f>Cartilha_GLOBAL!D7014</f>
        <v>M2</v>
      </c>
      <c r="E7014" s="105">
        <f>Cartilha_GLOBAL!$E7014</f>
        <v>0.42</v>
      </c>
      <c r="F7014" s="182">
        <f>Cartilha_GLOBAL!$F7014</f>
        <v>0.52</v>
      </c>
      <c r="G7014" s="229"/>
      <c r="H7014" s="107">
        <f t="shared" si="433"/>
        <v>0</v>
      </c>
      <c r="I7014" s="188">
        <f t="shared" si="434"/>
        <v>0</v>
      </c>
      <c r="J7014" s="142"/>
      <c r="K7014" s="146"/>
      <c r="L7014" s="7" t="str">
        <f t="shared" si="435"/>
        <v/>
      </c>
      <c r="M7014" s="7" t="str">
        <f t="shared" si="436"/>
        <v/>
      </c>
      <c r="N7014" s="7" t="str">
        <f>Cartilha_GLOBAL!N7014</f>
        <v/>
      </c>
      <c r="O7014" s="144"/>
      <c r="Q7014" s="151"/>
      <c r="R7014" s="152">
        <v>0</v>
      </c>
      <c r="T7014" s="153">
        <f>IF(Cartilha_GLOBAL!R7014=0,0,IF(Cartilha_GLOBAL!R7014&gt;0,"c","b"))</f>
        <v>0</v>
      </c>
    </row>
    <row r="7015" ht="22.5" hidden="1" spans="1:20">
      <c r="A7015" s="158">
        <f>Cartilha_GLOBAL!A7015</f>
        <v>98526</v>
      </c>
      <c r="B7015" s="100" t="str">
        <f>Cartilha_GLOBAL!B7015</f>
        <v>SINAPI</v>
      </c>
      <c r="C7015" s="104" t="str">
        <f>Cartilha_GLOBAL!C7015</f>
        <v>REMOÇÃO DE RAÍZES REMANESCENTES DE TRONCO DE ÁRVORE COM DIÂMETRO MAIOR OU IGUAL A 0,20 M E MENOR QUE 0,40 M.AF_05/2018</v>
      </c>
      <c r="D7015" s="94" t="str">
        <f>Cartilha_GLOBAL!D7015</f>
        <v>UN</v>
      </c>
      <c r="E7015" s="105">
        <f>Cartilha_GLOBAL!$E7015</f>
        <v>88.21</v>
      </c>
      <c r="F7015" s="182">
        <f>Cartilha_GLOBAL!$F7015</f>
        <v>108.27</v>
      </c>
      <c r="G7015" s="229"/>
      <c r="H7015" s="107">
        <f t="shared" si="433"/>
        <v>0</v>
      </c>
      <c r="I7015" s="188">
        <f t="shared" si="434"/>
        <v>0</v>
      </c>
      <c r="J7015" s="142"/>
      <c r="K7015" s="146"/>
      <c r="L7015" s="7" t="str">
        <f t="shared" si="435"/>
        <v/>
      </c>
      <c r="M7015" s="7" t="str">
        <f t="shared" si="436"/>
        <v/>
      </c>
      <c r="N7015" s="7" t="str">
        <f>Cartilha_GLOBAL!N7015</f>
        <v/>
      </c>
      <c r="O7015" s="144"/>
      <c r="Q7015" s="151"/>
      <c r="R7015" s="152">
        <v>0</v>
      </c>
      <c r="T7015" s="153">
        <f>IF(Cartilha_GLOBAL!R7015=0,0,IF(Cartilha_GLOBAL!R7015&gt;0,"c","b"))</f>
        <v>0</v>
      </c>
    </row>
    <row r="7016" ht="22.5" spans="1:20">
      <c r="A7016" s="158">
        <f>Cartilha_GLOBAL!A7016</f>
        <v>98527</v>
      </c>
      <c r="B7016" s="100" t="str">
        <f>Cartilha_GLOBAL!B7016</f>
        <v>SINAPI</v>
      </c>
      <c r="C7016" s="104" t="str">
        <f>Cartilha_GLOBAL!C7016</f>
        <v>REMOÇÃO DE RAÍZES REMANESCENTES DE TRONCO DE ÁRVORE COM DIÂMETRO MAIOR OU IGUAL A 0,40 M E MENOR QUE 0,60 M.AF_05/2018</v>
      </c>
      <c r="D7016" s="94" t="str">
        <f>Cartilha_GLOBAL!D7016</f>
        <v>UN</v>
      </c>
      <c r="E7016" s="105">
        <f>Cartilha_GLOBAL!$E7016</f>
        <v>189.89</v>
      </c>
      <c r="F7016" s="182">
        <f>Cartilha_GLOBAL!$F7016</f>
        <v>233.07</v>
      </c>
      <c r="G7016" s="229">
        <v>1</v>
      </c>
      <c r="H7016" s="107">
        <f t="shared" si="433"/>
        <v>233.07</v>
      </c>
      <c r="I7016" s="188">
        <f t="shared" si="434"/>
        <v>233.07</v>
      </c>
      <c r="J7016" s="142"/>
      <c r="K7016" s="146"/>
      <c r="L7016" s="7" t="str">
        <f t="shared" si="435"/>
        <v>x</v>
      </c>
      <c r="M7016" s="7" t="str">
        <f t="shared" si="436"/>
        <v>x</v>
      </c>
      <c r="N7016" s="7" t="str">
        <f>Cartilha_GLOBAL!N7016</f>
        <v>x</v>
      </c>
      <c r="O7016" s="144"/>
      <c r="Q7016" s="151"/>
      <c r="R7016" s="152">
        <v>0</v>
      </c>
      <c r="T7016" s="153">
        <f>IF(Cartilha_GLOBAL!R7016=0,0,IF(Cartilha_GLOBAL!R7016&gt;0,"c","b"))</f>
        <v>0</v>
      </c>
    </row>
    <row r="7017" ht="22.5" hidden="1" spans="1:20">
      <c r="A7017" s="158">
        <f>Cartilha_GLOBAL!A7017</f>
        <v>98528</v>
      </c>
      <c r="B7017" s="100" t="str">
        <f>Cartilha_GLOBAL!B7017</f>
        <v>SINAPI</v>
      </c>
      <c r="C7017" s="104" t="str">
        <f>Cartilha_GLOBAL!C7017</f>
        <v>REMOÇÃO DE RAÍZES REMANESCENTES DE TRONCO DE ÁRVORE COM DIÂMETRO MAIOR OU IGUAL A 0,60 M.AF_05/2018</v>
      </c>
      <c r="D7017" s="94" t="str">
        <f>Cartilha_GLOBAL!D7017</f>
        <v>UN</v>
      </c>
      <c r="E7017" s="105">
        <f>Cartilha_GLOBAL!$E7017</f>
        <v>277.68</v>
      </c>
      <c r="F7017" s="182">
        <f>Cartilha_GLOBAL!$F7017</f>
        <v>340.82</v>
      </c>
      <c r="G7017" s="229"/>
      <c r="H7017" s="107">
        <f t="shared" si="433"/>
        <v>0</v>
      </c>
      <c r="I7017" s="188">
        <f t="shared" si="434"/>
        <v>0</v>
      </c>
      <c r="J7017" s="142"/>
      <c r="K7017" s="146"/>
      <c r="L7017" s="7" t="str">
        <f t="shared" si="435"/>
        <v/>
      </c>
      <c r="M7017" s="7" t="str">
        <f t="shared" si="436"/>
        <v/>
      </c>
      <c r="N7017" s="7" t="str">
        <f>Cartilha_GLOBAL!N7017</f>
        <v/>
      </c>
      <c r="O7017" s="144"/>
      <c r="Q7017" s="151"/>
      <c r="R7017" s="152">
        <v>0</v>
      </c>
      <c r="T7017" s="153">
        <f>IF(Cartilha_GLOBAL!R7017=0,0,IF(Cartilha_GLOBAL!R7017&gt;0,"c","b"))</f>
        <v>0</v>
      </c>
    </row>
    <row r="7018" ht="22.5" hidden="1" spans="1:20">
      <c r="A7018" s="158">
        <f>Cartilha_GLOBAL!A7018</f>
        <v>98529</v>
      </c>
      <c r="B7018" s="100" t="str">
        <f>Cartilha_GLOBAL!B7018</f>
        <v>SINAPI</v>
      </c>
      <c r="C7018" s="104" t="str">
        <f>Cartilha_GLOBAL!C7018</f>
        <v>CORTE RASO E RECORTE DE ÁRVORE COM DIÂMETRO DE TRONCO MAIOR OU IGUAL A 0,20 M E MENOR QUE 0,40 M.AF_05/2018</v>
      </c>
      <c r="D7018" s="94" t="str">
        <f>Cartilha_GLOBAL!D7018</f>
        <v>UN</v>
      </c>
      <c r="E7018" s="105">
        <f>Cartilha_GLOBAL!$E7018</f>
        <v>79.19</v>
      </c>
      <c r="F7018" s="182">
        <f>Cartilha_GLOBAL!$F7018</f>
        <v>97.2</v>
      </c>
      <c r="G7018" s="229"/>
      <c r="H7018" s="107">
        <f t="shared" si="433"/>
        <v>0</v>
      </c>
      <c r="I7018" s="188">
        <f t="shared" si="434"/>
        <v>0</v>
      </c>
      <c r="J7018" s="142"/>
      <c r="K7018" s="146"/>
      <c r="L7018" s="7" t="str">
        <f t="shared" si="435"/>
        <v/>
      </c>
      <c r="M7018" s="7" t="str">
        <f t="shared" si="436"/>
        <v/>
      </c>
      <c r="N7018" s="7" t="str">
        <f>Cartilha_GLOBAL!N7018</f>
        <v/>
      </c>
      <c r="O7018" s="144"/>
      <c r="Q7018" s="151"/>
      <c r="R7018" s="152">
        <v>0</v>
      </c>
      <c r="T7018" s="153">
        <f>IF(Cartilha_GLOBAL!R7018=0,0,IF(Cartilha_GLOBAL!R7018&gt;0,"c","b"))</f>
        <v>0</v>
      </c>
    </row>
    <row r="7019" ht="22.5" spans="1:20">
      <c r="A7019" s="158">
        <f>Cartilha_GLOBAL!A7019</f>
        <v>98530</v>
      </c>
      <c r="B7019" s="100" t="str">
        <f>Cartilha_GLOBAL!B7019</f>
        <v>SINAPI</v>
      </c>
      <c r="C7019" s="104" t="str">
        <f>Cartilha_GLOBAL!C7019</f>
        <v>CORTE RASO E RECORTE DE ÁRVORE COM DIÂMETRO DE TRONCO MAIOR OU IGUAL A 0,40 M E MENOR QUE 0,60 M.AF_05/2018</v>
      </c>
      <c r="D7019" s="94" t="str">
        <f>Cartilha_GLOBAL!D7019</f>
        <v>UN</v>
      </c>
      <c r="E7019" s="105">
        <f>Cartilha_GLOBAL!$E7019</f>
        <v>141.06</v>
      </c>
      <c r="F7019" s="182">
        <f>Cartilha_GLOBAL!$F7019</f>
        <v>173.14</v>
      </c>
      <c r="G7019" s="229">
        <v>1</v>
      </c>
      <c r="H7019" s="107">
        <f t="shared" si="433"/>
        <v>173.14</v>
      </c>
      <c r="I7019" s="188">
        <f t="shared" si="434"/>
        <v>173.14</v>
      </c>
      <c r="J7019" s="142"/>
      <c r="K7019" s="146"/>
      <c r="L7019" s="7" t="str">
        <f t="shared" si="435"/>
        <v>x</v>
      </c>
      <c r="M7019" s="7" t="str">
        <f t="shared" si="436"/>
        <v>x</v>
      </c>
      <c r="N7019" s="7" t="str">
        <f>Cartilha_GLOBAL!N7019</f>
        <v>x</v>
      </c>
      <c r="O7019" s="144"/>
      <c r="Q7019" s="151"/>
      <c r="R7019" s="152">
        <v>0</v>
      </c>
      <c r="T7019" s="153">
        <f>IF(Cartilha_GLOBAL!R7019=0,0,IF(Cartilha_GLOBAL!R7019&gt;0,"c","b"))</f>
        <v>0</v>
      </c>
    </row>
    <row r="7020" ht="12.75" hidden="1" spans="1:20">
      <c r="A7020" s="158">
        <f>Cartilha_GLOBAL!A7020</f>
        <v>98531</v>
      </c>
      <c r="B7020" s="100" t="str">
        <f>Cartilha_GLOBAL!B7020</f>
        <v>SINAPI</v>
      </c>
      <c r="C7020" s="104" t="str">
        <f>Cartilha_GLOBAL!C7020</f>
        <v>CORTE RASO E RECORTE DE ÁRVORE COM DIÂMETRO DE TRONCO MAIOR OU IGUAL A 0,60 M.AF_05/2018</v>
      </c>
      <c r="D7020" s="94" t="str">
        <f>Cartilha_GLOBAL!D7020</f>
        <v>UN</v>
      </c>
      <c r="E7020" s="105">
        <f>Cartilha_GLOBAL!$E7020</f>
        <v>337.53</v>
      </c>
      <c r="F7020" s="182">
        <f>Cartilha_GLOBAL!$F7020</f>
        <v>414.28</v>
      </c>
      <c r="G7020" s="229"/>
      <c r="H7020" s="107">
        <f t="shared" si="433"/>
        <v>0</v>
      </c>
      <c r="I7020" s="188">
        <f t="shared" si="434"/>
        <v>0</v>
      </c>
      <c r="J7020" s="142"/>
      <c r="K7020" s="146"/>
      <c r="L7020" s="7" t="str">
        <f t="shared" si="435"/>
        <v/>
      </c>
      <c r="M7020" s="7" t="str">
        <f t="shared" si="436"/>
        <v/>
      </c>
      <c r="N7020" s="7" t="str">
        <f>Cartilha_GLOBAL!N7020</f>
        <v/>
      </c>
      <c r="O7020" s="144"/>
      <c r="Q7020" s="151"/>
      <c r="R7020" s="152">
        <v>0</v>
      </c>
      <c r="T7020" s="153">
        <f>IF(Cartilha_GLOBAL!R7020=0,0,IF(Cartilha_GLOBAL!R7020&gt;0,"c","b"))</f>
        <v>0</v>
      </c>
    </row>
    <row r="7021" ht="12.75" hidden="1" spans="1:20">
      <c r="A7021" s="158">
        <f>Cartilha_GLOBAL!A7021</f>
        <v>98532</v>
      </c>
      <c r="B7021" s="100" t="str">
        <f>Cartilha_GLOBAL!B7021</f>
        <v>SINAPI</v>
      </c>
      <c r="C7021" s="104" t="str">
        <f>Cartilha_GLOBAL!C7021</f>
        <v>PODA EM ALTURA DE ÁRVORE COM DIÂMETRO DE TRONCO MENOR QUE 0,20 M.AF_05/2018</v>
      </c>
      <c r="D7021" s="94" t="str">
        <f>Cartilha_GLOBAL!D7021</f>
        <v>UN</v>
      </c>
      <c r="E7021" s="105">
        <f>Cartilha_GLOBAL!$E7021</f>
        <v>123.34</v>
      </c>
      <c r="F7021" s="182">
        <f>Cartilha_GLOBAL!$F7021</f>
        <v>151.39</v>
      </c>
      <c r="G7021" s="229"/>
      <c r="H7021" s="107">
        <f t="shared" si="433"/>
        <v>0</v>
      </c>
      <c r="I7021" s="188">
        <f t="shared" si="434"/>
        <v>0</v>
      </c>
      <c r="J7021" s="142"/>
      <c r="K7021" s="146"/>
      <c r="L7021" s="7" t="str">
        <f t="shared" si="435"/>
        <v/>
      </c>
      <c r="M7021" s="7" t="str">
        <f t="shared" si="436"/>
        <v/>
      </c>
      <c r="N7021" s="7" t="str">
        <f>Cartilha_GLOBAL!N7021</f>
        <v/>
      </c>
      <c r="O7021" s="144"/>
      <c r="Q7021" s="151"/>
      <c r="R7021" s="152">
        <v>0</v>
      </c>
      <c r="T7021" s="153">
        <f>IF(Cartilha_GLOBAL!R7021=0,0,IF(Cartilha_GLOBAL!R7021&gt;0,"c","b"))</f>
        <v>0</v>
      </c>
    </row>
    <row r="7022" ht="22.5" hidden="1" spans="1:20">
      <c r="A7022" s="158">
        <f>Cartilha_GLOBAL!A7022</f>
        <v>98533</v>
      </c>
      <c r="B7022" s="100" t="str">
        <f>Cartilha_GLOBAL!B7022</f>
        <v>SINAPI</v>
      </c>
      <c r="C7022" s="104" t="str">
        <f>Cartilha_GLOBAL!C7022</f>
        <v>PODA EM ALTURA DE ÁRVORE COM DIÂMETRO DE TRONCO MAIOR OU IGUAL A 0,20 M E MENOR QUE 0,40 M.AF_05/2018</v>
      </c>
      <c r="D7022" s="94" t="str">
        <f>Cartilha_GLOBAL!D7022</f>
        <v>UN</v>
      </c>
      <c r="E7022" s="105">
        <f>Cartilha_GLOBAL!$E7022</f>
        <v>338.89</v>
      </c>
      <c r="F7022" s="182">
        <f>Cartilha_GLOBAL!$F7022</f>
        <v>415.95</v>
      </c>
      <c r="G7022" s="229"/>
      <c r="H7022" s="107">
        <f t="shared" ref="H7022:H7109" si="437">IF(G7022=0,0,F7022)</f>
        <v>0</v>
      </c>
      <c r="I7022" s="188">
        <f t="shared" ref="I7022:I7085" si="438">IF(ISBLANK(G7022),0,IF(R7022=0,ROUND(G7022*H7022,2),IF(R7022="b",ROUNDDOWN(G7022*H7022,2),ROUNDUP(G7022*H7022,2))))</f>
        <v>0</v>
      </c>
      <c r="J7022" s="142"/>
      <c r="K7022" s="146"/>
      <c r="L7022" s="7" t="str">
        <f t="shared" ref="L7022:L7109" si="439">IF(K7022="X","x",IF(K7022="xx","x",IF(I7022&gt;0,"x","")))</f>
        <v/>
      </c>
      <c r="M7022" s="7" t="str">
        <f t="shared" ref="M7022:M7109" si="440">IF(K7022="X","x",IF(K7022="xx","x",IF(I7022&gt;0,"x","")))</f>
        <v/>
      </c>
      <c r="N7022" s="7" t="str">
        <f>Cartilha_GLOBAL!N7022</f>
        <v/>
      </c>
      <c r="O7022" s="144"/>
      <c r="Q7022" s="151"/>
      <c r="R7022" s="152">
        <v>0</v>
      </c>
      <c r="T7022" s="153">
        <f>IF(Cartilha_GLOBAL!R7022=0,0,IF(Cartilha_GLOBAL!R7022&gt;0,"c","b"))</f>
        <v>0</v>
      </c>
    </row>
    <row r="7023" ht="22.5" hidden="1" spans="1:20">
      <c r="A7023" s="158">
        <f>Cartilha_GLOBAL!A7023</f>
        <v>98534</v>
      </c>
      <c r="B7023" s="100" t="str">
        <f>Cartilha_GLOBAL!B7023</f>
        <v>SINAPI</v>
      </c>
      <c r="C7023" s="104" t="str">
        <f>Cartilha_GLOBAL!C7023</f>
        <v>PODA EM ALTURA DE ÁRVORE COM DIÂMETRO DE TRONCO MAIOR OU IGUAL A 0,40 M E MENOR QUE 0,60 M.AF_05/2018</v>
      </c>
      <c r="D7023" s="94" t="str">
        <f>Cartilha_GLOBAL!D7023</f>
        <v>UN</v>
      </c>
      <c r="E7023" s="105">
        <f>Cartilha_GLOBAL!$E7023</f>
        <v>866.88</v>
      </c>
      <c r="F7023" s="182">
        <f>Cartilha_GLOBAL!$F7023</f>
        <v>1064.01</v>
      </c>
      <c r="G7023" s="229"/>
      <c r="H7023" s="107">
        <f t="shared" si="437"/>
        <v>0</v>
      </c>
      <c r="I7023" s="188">
        <f t="shared" si="438"/>
        <v>0</v>
      </c>
      <c r="J7023" s="142"/>
      <c r="K7023" s="146"/>
      <c r="L7023" s="7" t="str">
        <f t="shared" si="439"/>
        <v/>
      </c>
      <c r="M7023" s="7" t="str">
        <f t="shared" si="440"/>
        <v/>
      </c>
      <c r="N7023" s="7" t="str">
        <f>Cartilha_GLOBAL!N7023</f>
        <v/>
      </c>
      <c r="O7023" s="144"/>
      <c r="Q7023" s="151"/>
      <c r="R7023" s="152">
        <v>0</v>
      </c>
      <c r="T7023" s="153">
        <f>IF(Cartilha_GLOBAL!R7023=0,0,IF(Cartilha_GLOBAL!R7023&gt;0,"c","b"))</f>
        <v>0</v>
      </c>
    </row>
    <row r="7024" ht="12.75" hidden="1" spans="1:20">
      <c r="A7024" s="158">
        <f>Cartilha_GLOBAL!A7024</f>
        <v>98535</v>
      </c>
      <c r="B7024" s="100" t="str">
        <f>Cartilha_GLOBAL!B7024</f>
        <v>SINAPI</v>
      </c>
      <c r="C7024" s="104" t="str">
        <f>Cartilha_GLOBAL!C7024</f>
        <v>PODA EM ALTURA DE ÁRVORE COM DIÂMETRO DE TRONCO MAIOR OU IGUAL A 0,60 M.AF_05/2018</v>
      </c>
      <c r="D7024" s="94" t="str">
        <f>Cartilha_GLOBAL!D7024</f>
        <v>UN</v>
      </c>
      <c r="E7024" s="105">
        <f>Cartilha_GLOBAL!$E7024</f>
        <v>1374.29</v>
      </c>
      <c r="F7024" s="182">
        <f>Cartilha_GLOBAL!$F7024</f>
        <v>1686.8</v>
      </c>
      <c r="G7024" s="229"/>
      <c r="H7024" s="107">
        <f t="shared" si="437"/>
        <v>0</v>
      </c>
      <c r="I7024" s="188">
        <f t="shared" si="438"/>
        <v>0</v>
      </c>
      <c r="J7024" s="142"/>
      <c r="K7024" s="146"/>
      <c r="L7024" s="7" t="str">
        <f t="shared" si="439"/>
        <v/>
      </c>
      <c r="M7024" s="7" t="str">
        <f t="shared" si="440"/>
        <v/>
      </c>
      <c r="N7024" s="7" t="str">
        <f>Cartilha_GLOBAL!N7024</f>
        <v/>
      </c>
      <c r="O7024" s="144"/>
      <c r="Q7024" s="151"/>
      <c r="R7024" s="152">
        <v>0</v>
      </c>
      <c r="T7024" s="153">
        <f>IF(Cartilha_GLOBAL!R7024=0,0,IF(Cartilha_GLOBAL!R7024&gt;0,"c","b"))</f>
        <v>0</v>
      </c>
    </row>
    <row r="7025" ht="12.75" hidden="1" spans="1:20">
      <c r="A7025" s="154" t="str">
        <f>Cartilha_GLOBAL!A7025</f>
        <v>11.2.3</v>
      </c>
      <c r="B7025" s="100">
        <f>Cartilha_GLOBAL!B7025</f>
        <v>0</v>
      </c>
      <c r="C7025" s="161" t="str">
        <f>Cartilha_GLOBAL!C7025</f>
        <v>INSTALAÇÃO DE ~EQUIPAMENTOS EXTERNOS</v>
      </c>
      <c r="D7025" s="192">
        <f>Cartilha_GLOBAL!D7025</f>
        <v>0</v>
      </c>
      <c r="E7025" s="105">
        <f>Cartilha_GLOBAL!$E7025</f>
        <v>0</v>
      </c>
      <c r="F7025" s="168">
        <f>Cartilha_GLOBAL!$F7025</f>
        <v>0</v>
      </c>
      <c r="G7025" s="187"/>
      <c r="H7025" s="187">
        <f t="shared" si="437"/>
        <v>0</v>
      </c>
      <c r="I7025" s="188">
        <f t="shared" si="438"/>
        <v>0</v>
      </c>
      <c r="J7025" s="142"/>
      <c r="K7025" s="145" t="str">
        <f>IF(SUM(I7026:I7048)&gt;0,"xx","")</f>
        <v/>
      </c>
      <c r="L7025" s="7" t="str">
        <f t="shared" si="439"/>
        <v/>
      </c>
      <c r="M7025" s="7" t="str">
        <f t="shared" si="440"/>
        <v/>
      </c>
      <c r="N7025" s="7" t="str">
        <f>Cartilha_GLOBAL!N7025</f>
        <v/>
      </c>
      <c r="O7025" s="144"/>
      <c r="Q7025" s="151"/>
      <c r="R7025" s="152">
        <v>0</v>
      </c>
      <c r="T7025" s="153">
        <f>IF(Cartilha_GLOBAL!R7025=0,0,IF(Cartilha_GLOBAL!R7025&gt;0,"c","b"))</f>
        <v>0</v>
      </c>
    </row>
    <row r="7026" ht="33.75" hidden="1" spans="1:20">
      <c r="A7026" s="158">
        <f>Cartilha_GLOBAL!A7026</f>
        <v>103185</v>
      </c>
      <c r="B7026" s="100" t="str">
        <f>Cartilha_GLOBAL!B7026</f>
        <v>SINAPI</v>
      </c>
      <c r="C7026" s="104" t="str">
        <f>Cartilha_GLOBAL!C7026</f>
        <v>INSTALAÇÃO DE ESQUI TRIPLO, EM TUBO DE AÇO CARBONO - EQUIPAMENTO DE GINÁSTICA PARA ACADEMIA AO AR LIVRE / ACADEMIA DA TERCEIRA IDADE - ATI, INSTALADO SOBRE PISO DE CONCRETO EXISTENTE. AF_10/2021</v>
      </c>
      <c r="D7026" s="94" t="str">
        <f>Cartilha_GLOBAL!D7026</f>
        <v>UN</v>
      </c>
      <c r="E7026" s="105">
        <f>Cartilha_GLOBAL!$E7026</f>
        <v>6123.28</v>
      </c>
      <c r="F7026" s="182">
        <f>Cartilha_GLOBAL!$F7026</f>
        <v>7515.71</v>
      </c>
      <c r="G7026" s="229"/>
      <c r="H7026" s="107">
        <f t="shared" si="437"/>
        <v>0</v>
      </c>
      <c r="I7026" s="188">
        <f t="shared" si="438"/>
        <v>0</v>
      </c>
      <c r="J7026" s="142"/>
      <c r="K7026" s="146"/>
      <c r="L7026" s="7" t="str">
        <f t="shared" si="439"/>
        <v/>
      </c>
      <c r="M7026" s="7" t="str">
        <f t="shared" si="440"/>
        <v/>
      </c>
      <c r="N7026" s="7" t="str">
        <f>Cartilha_GLOBAL!N7026</f>
        <v/>
      </c>
      <c r="O7026" s="144"/>
      <c r="Q7026" s="151"/>
      <c r="R7026" s="152">
        <v>0</v>
      </c>
      <c r="T7026" s="153">
        <f>IF(Cartilha_GLOBAL!R7026=0,0,IF(Cartilha_GLOBAL!R7026&gt;0,"c","b"))</f>
        <v>0</v>
      </c>
    </row>
    <row r="7027" ht="33.75" hidden="1" spans="1:20">
      <c r="A7027" s="158">
        <f>Cartilha_GLOBAL!A7027</f>
        <v>103186</v>
      </c>
      <c r="B7027" s="100" t="str">
        <f>Cartilha_GLOBAL!B7027</f>
        <v>SINAPI</v>
      </c>
      <c r="C7027" s="104" t="str">
        <f>Cartilha_GLOBAL!C7027</f>
        <v>INSTALAÇÃO DE MULTIEXERCITADOR COM SEIS FUNÇÕES, EM TUBO DE AÇO CARBONO - EQUIPAMENTO DE GINÁSTICA PARA ACADEMIA AO AR LIVRE / ACADEMIA DA TERCEIRA IDADE - ATI, INSTALADO SOBRE PISO DE CONCRETO EXISTENTE. AF_10/2021</v>
      </c>
      <c r="D7027" s="94" t="str">
        <f>Cartilha_GLOBAL!D7027</f>
        <v>UN</v>
      </c>
      <c r="E7027" s="105">
        <f>Cartilha_GLOBAL!$E7027</f>
        <v>6439.51</v>
      </c>
      <c r="F7027" s="182">
        <f>Cartilha_GLOBAL!$F7027</f>
        <v>7903.85</v>
      </c>
      <c r="G7027" s="229"/>
      <c r="H7027" s="107">
        <f t="shared" si="437"/>
        <v>0</v>
      </c>
      <c r="I7027" s="188">
        <f t="shared" si="438"/>
        <v>0</v>
      </c>
      <c r="J7027" s="142"/>
      <c r="K7027" s="146"/>
      <c r="L7027" s="7" t="str">
        <f t="shared" si="439"/>
        <v/>
      </c>
      <c r="M7027" s="7" t="str">
        <f t="shared" si="440"/>
        <v/>
      </c>
      <c r="N7027" s="7" t="str">
        <f>Cartilha_GLOBAL!N7027</f>
        <v/>
      </c>
      <c r="O7027" s="144"/>
      <c r="Q7027" s="151"/>
      <c r="R7027" s="152">
        <v>0</v>
      </c>
      <c r="T7027" s="153">
        <f>IF(Cartilha_GLOBAL!R7027=0,0,IF(Cartilha_GLOBAL!R7027&gt;0,"c","b"))</f>
        <v>0</v>
      </c>
    </row>
    <row r="7028" ht="33.75" hidden="1" spans="1:20">
      <c r="A7028" s="158">
        <f>Cartilha_GLOBAL!A7028</f>
        <v>103187</v>
      </c>
      <c r="B7028" s="100" t="str">
        <f>Cartilha_GLOBAL!B7028</f>
        <v>SINAPI</v>
      </c>
      <c r="C7028" s="104" t="str">
        <f>Cartilha_GLOBAL!C7028</f>
        <v>INSTALAÇÃO DE SIMULADOR DE CAMINHADA TRIPLO, EM TUBO DE AÇO CARBONO - EQUIPAMENTO DE GINÁSTICA PARA ACADEMIA AO AR LIVRE / ACADEMIA DA TERCEIRA IDADE - ATI, INSTALADO SOBRE PISO DE CONCRETO EXISTENTE. AF_10/2021</v>
      </c>
      <c r="D7028" s="94" t="str">
        <f>Cartilha_GLOBAL!D7028</f>
        <v>UN</v>
      </c>
      <c r="E7028" s="105">
        <f>Cartilha_GLOBAL!$E7028</f>
        <v>4850.45</v>
      </c>
      <c r="F7028" s="182">
        <f>Cartilha_GLOBAL!$F7028</f>
        <v>5953.44</v>
      </c>
      <c r="G7028" s="229"/>
      <c r="H7028" s="107">
        <f t="shared" si="437"/>
        <v>0</v>
      </c>
      <c r="I7028" s="188">
        <f t="shared" si="438"/>
        <v>0</v>
      </c>
      <c r="J7028" s="142"/>
      <c r="K7028" s="146"/>
      <c r="L7028" s="7" t="str">
        <f t="shared" si="439"/>
        <v/>
      </c>
      <c r="M7028" s="7" t="str">
        <f t="shared" si="440"/>
        <v/>
      </c>
      <c r="N7028" s="7" t="str">
        <f>Cartilha_GLOBAL!N7028</f>
        <v/>
      </c>
      <c r="O7028" s="144"/>
      <c r="Q7028" s="151"/>
      <c r="R7028" s="152">
        <v>0</v>
      </c>
      <c r="T7028" s="153">
        <f>IF(Cartilha_GLOBAL!R7028=0,0,IF(Cartilha_GLOBAL!R7028&gt;0,"c","b"))</f>
        <v>0</v>
      </c>
    </row>
    <row r="7029" ht="33.75" hidden="1" spans="1:20">
      <c r="A7029" s="158">
        <f>Cartilha_GLOBAL!A7029</f>
        <v>103188</v>
      </c>
      <c r="B7029" s="100" t="str">
        <f>Cartilha_GLOBAL!B7029</f>
        <v>SINAPI</v>
      </c>
      <c r="C7029" s="104" t="str">
        <f>Cartilha_GLOBAL!C7029</f>
        <v>INSTALAÇÃO DE SIMULADOR DE CAVALGADA TRIPLO, EM TUBO DE AÇO CARBONO - EQUIPAMENTO DE GINÁSTICA PARA ACADEMIA AO AR LIVRE / ACADEMIA DA TERCEIRA IDADE - ATI, INSTALADO SOBRE PISO DE CONCRETO EXISTENTE. AF_10/2021</v>
      </c>
      <c r="D7029" s="94" t="str">
        <f>Cartilha_GLOBAL!D7029</f>
        <v>UN</v>
      </c>
      <c r="E7029" s="105">
        <f>Cartilha_GLOBAL!$E7029</f>
        <v>5209.39</v>
      </c>
      <c r="F7029" s="182">
        <f>Cartilha_GLOBAL!$F7029</f>
        <v>6394.01</v>
      </c>
      <c r="G7029" s="229"/>
      <c r="H7029" s="107">
        <f t="shared" si="437"/>
        <v>0</v>
      </c>
      <c r="I7029" s="188">
        <f t="shared" si="438"/>
        <v>0</v>
      </c>
      <c r="J7029" s="142"/>
      <c r="K7029" s="146"/>
      <c r="L7029" s="7" t="str">
        <f t="shared" si="439"/>
        <v/>
      </c>
      <c r="M7029" s="7" t="str">
        <f t="shared" si="440"/>
        <v/>
      </c>
      <c r="N7029" s="7" t="str">
        <f>Cartilha_GLOBAL!N7029</f>
        <v/>
      </c>
      <c r="O7029" s="144"/>
      <c r="Q7029" s="151"/>
      <c r="R7029" s="152">
        <v>0</v>
      </c>
      <c r="T7029" s="153">
        <f>IF(Cartilha_GLOBAL!R7029=0,0,IF(Cartilha_GLOBAL!R7029&gt;0,"c","b"))</f>
        <v>0</v>
      </c>
    </row>
    <row r="7030" ht="33.75" hidden="1" spans="1:20">
      <c r="A7030" s="158">
        <f>Cartilha_GLOBAL!A7030</f>
        <v>103189</v>
      </c>
      <c r="B7030" s="100" t="str">
        <f>Cartilha_GLOBAL!B7030</f>
        <v>SINAPI</v>
      </c>
      <c r="C7030" s="104" t="str">
        <f>Cartilha_GLOBAL!C7030</f>
        <v>INSTALAÇÃO DE SIMULADOR DE REMO INDIVIDUAL, EM TUBO DE AÇO CARBONO - EQUIPAMENTO DE GINÁSTICA PARA ACADEMIA AO AR LIVRE / ACADEMIA DA TERCEIRA IDADE - ATI, INSTALADO SOBRE PISO DE CONCRETO EXISTENTE. AF_10/2021</v>
      </c>
      <c r="D7030" s="94" t="str">
        <f>Cartilha_GLOBAL!D7030</f>
        <v>UN</v>
      </c>
      <c r="E7030" s="105">
        <f>Cartilha_GLOBAL!$E7030</f>
        <v>2613.7</v>
      </c>
      <c r="F7030" s="182">
        <f>Cartilha_GLOBAL!$F7030</f>
        <v>3208.06</v>
      </c>
      <c r="G7030" s="229"/>
      <c r="H7030" s="107">
        <f t="shared" si="437"/>
        <v>0</v>
      </c>
      <c r="I7030" s="188">
        <f t="shared" si="438"/>
        <v>0</v>
      </c>
      <c r="J7030" s="142"/>
      <c r="K7030" s="146"/>
      <c r="L7030" s="7" t="str">
        <f t="shared" si="439"/>
        <v/>
      </c>
      <c r="M7030" s="7" t="str">
        <f t="shared" si="440"/>
        <v/>
      </c>
      <c r="N7030" s="7" t="str">
        <f>Cartilha_GLOBAL!N7030</f>
        <v/>
      </c>
      <c r="O7030" s="144"/>
      <c r="Q7030" s="151"/>
      <c r="R7030" s="152">
        <v>0</v>
      </c>
      <c r="T7030" s="153">
        <f>IF(Cartilha_GLOBAL!R7030=0,0,IF(Cartilha_GLOBAL!R7030&gt;0,"c","b"))</f>
        <v>0</v>
      </c>
    </row>
    <row r="7031" ht="33.75" hidden="1" spans="1:20">
      <c r="A7031" s="158">
        <f>Cartilha_GLOBAL!A7031</f>
        <v>103190</v>
      </c>
      <c r="B7031" s="100" t="str">
        <f>Cartilha_GLOBAL!B7031</f>
        <v>SINAPI</v>
      </c>
      <c r="C7031" s="104" t="str">
        <f>Cartilha_GLOBAL!C7031</f>
        <v>INSTALAÇÃO DE PRESSÃO DE PERNAS TRIPLO, EM TUBO DE AÇO CARBONO - EQUIPAMENTO DE GINÁSTICA PARA ACADEMIA AO AR LIVRE / ACADEMIA DA TERCEIRA IDADE - ATI, INSTALADO SOBRE SOLO. AF_10/2021</v>
      </c>
      <c r="D7031" s="94" t="str">
        <f>Cartilha_GLOBAL!D7031</f>
        <v>UN</v>
      </c>
      <c r="E7031" s="105">
        <f>Cartilha_GLOBAL!$E7031</f>
        <v>4056.18</v>
      </c>
      <c r="F7031" s="182">
        <f>Cartilha_GLOBAL!$F7031</f>
        <v>4978.56</v>
      </c>
      <c r="G7031" s="229"/>
      <c r="H7031" s="107">
        <f t="shared" si="437"/>
        <v>0</v>
      </c>
      <c r="I7031" s="188">
        <f t="shared" si="438"/>
        <v>0</v>
      </c>
      <c r="J7031" s="142"/>
      <c r="K7031" s="146"/>
      <c r="L7031" s="7" t="str">
        <f t="shared" si="439"/>
        <v/>
      </c>
      <c r="M7031" s="7" t="str">
        <f t="shared" si="440"/>
        <v/>
      </c>
      <c r="N7031" s="7" t="str">
        <f>Cartilha_GLOBAL!N7031</f>
        <v/>
      </c>
      <c r="O7031" s="144"/>
      <c r="Q7031" s="151"/>
      <c r="R7031" s="152">
        <v>0</v>
      </c>
      <c r="T7031" s="153">
        <f>IF(Cartilha_GLOBAL!R7031=0,0,IF(Cartilha_GLOBAL!R7031&gt;0,"c","b"))</f>
        <v>0</v>
      </c>
    </row>
    <row r="7032" ht="33.75" hidden="1" spans="1:20">
      <c r="A7032" s="158">
        <f>Cartilha_GLOBAL!A7032</f>
        <v>103191</v>
      </c>
      <c r="B7032" s="100" t="str">
        <f>Cartilha_GLOBAL!B7032</f>
        <v>SINAPI</v>
      </c>
      <c r="C7032" s="104" t="str">
        <f>Cartilha_GLOBAL!C7032</f>
        <v>INSTALAÇÃO DE ALONGADOR COM TRÊS ALTURAS, EM TUBO DE AÇO CARBONO - EQUIPAMENTO DE GINASTICA PARA ACADEMIA AO AR LIVRE / ACADEMIA DA TERCEIRA IDADE - ATI, INSTALADO SOBRE SOLO. AF_10/2021</v>
      </c>
      <c r="D7032" s="94" t="str">
        <f>Cartilha_GLOBAL!D7032</f>
        <v>UN</v>
      </c>
      <c r="E7032" s="105">
        <f>Cartilha_GLOBAL!$E7032</f>
        <v>2365.31</v>
      </c>
      <c r="F7032" s="182">
        <f>Cartilha_GLOBAL!$F7032</f>
        <v>2903.18</v>
      </c>
      <c r="G7032" s="229"/>
      <c r="H7032" s="107">
        <f t="shared" si="437"/>
        <v>0</v>
      </c>
      <c r="I7032" s="188">
        <f t="shared" si="438"/>
        <v>0</v>
      </c>
      <c r="J7032" s="142"/>
      <c r="K7032" s="146"/>
      <c r="L7032" s="7" t="str">
        <f t="shared" si="439"/>
        <v/>
      </c>
      <c r="M7032" s="7" t="str">
        <f t="shared" si="440"/>
        <v/>
      </c>
      <c r="N7032" s="7" t="str">
        <f>Cartilha_GLOBAL!N7032</f>
        <v/>
      </c>
      <c r="O7032" s="144"/>
      <c r="Q7032" s="151"/>
      <c r="R7032" s="152">
        <v>0</v>
      </c>
      <c r="T7032" s="153">
        <f>IF(Cartilha_GLOBAL!R7032=0,0,IF(Cartilha_GLOBAL!R7032&gt;0,"c","b"))</f>
        <v>0</v>
      </c>
    </row>
    <row r="7033" ht="33.75" hidden="1" spans="1:20">
      <c r="A7033" s="158">
        <f>Cartilha_GLOBAL!A7033</f>
        <v>103192</v>
      </c>
      <c r="B7033" s="100" t="str">
        <f>Cartilha_GLOBAL!B7033</f>
        <v>SINAPI</v>
      </c>
      <c r="C7033" s="104" t="str">
        <f>Cartilha_GLOBAL!C7033</f>
        <v>INSTALAÇÃO DE ROTAÇÃO DIAGONAL DUPLA, APARELHO TRIPLO, EM TUBO DE AÇO CARBONO - EQUIPAMENTO DE GINÁSTICA PARA ACADEMIA AO AR LIVRE / ACADEMIA DA TERCEIRA IDADE - ATI, INSTALADO SOBRE SOLO. AF_10/2021</v>
      </c>
      <c r="D7033" s="94" t="str">
        <f>Cartilha_GLOBAL!D7033</f>
        <v>UN</v>
      </c>
      <c r="E7033" s="105">
        <f>Cartilha_GLOBAL!$E7033</f>
        <v>2517.59</v>
      </c>
      <c r="F7033" s="182">
        <f>Cartilha_GLOBAL!$F7033</f>
        <v>3090.09</v>
      </c>
      <c r="G7033" s="229"/>
      <c r="H7033" s="107">
        <f t="shared" si="437"/>
        <v>0</v>
      </c>
      <c r="I7033" s="188">
        <f t="shared" si="438"/>
        <v>0</v>
      </c>
      <c r="J7033" s="142"/>
      <c r="K7033" s="146"/>
      <c r="L7033" s="7" t="str">
        <f t="shared" si="439"/>
        <v/>
      </c>
      <c r="M7033" s="7" t="str">
        <f t="shared" si="440"/>
        <v/>
      </c>
      <c r="N7033" s="7" t="str">
        <f>Cartilha_GLOBAL!N7033</f>
        <v/>
      </c>
      <c r="O7033" s="144"/>
      <c r="Q7033" s="151"/>
      <c r="R7033" s="152">
        <v>0</v>
      </c>
      <c r="T7033" s="153">
        <f>IF(Cartilha_GLOBAL!R7033=0,0,IF(Cartilha_GLOBAL!R7033&gt;0,"c","b"))</f>
        <v>0</v>
      </c>
    </row>
    <row r="7034" ht="33.75" hidden="1" spans="1:20">
      <c r="A7034" s="158">
        <f>Cartilha_GLOBAL!A7034</f>
        <v>103193</v>
      </c>
      <c r="B7034" s="100" t="str">
        <f>Cartilha_GLOBAL!B7034</f>
        <v>SINAPI</v>
      </c>
      <c r="C7034" s="104" t="str">
        <f>Cartilha_GLOBAL!C7034</f>
        <v>INSTALAÇÃO DE ROTAÇÃO VERTICAL DUPLO, EM TUBO DE AÇO CARBONO - EQUIPAMENTO DE GINÁSTICA PARA ACADEMIA AO AR LIVRE / ACADEMIA DA TERCEIRA IDADE - ATI, INSTALADO SOBRE SOLO. AF_10/2021</v>
      </c>
      <c r="D7034" s="94" t="str">
        <f>Cartilha_GLOBAL!D7034</f>
        <v>UN</v>
      </c>
      <c r="E7034" s="105">
        <f>Cartilha_GLOBAL!$E7034</f>
        <v>1941.44</v>
      </c>
      <c r="F7034" s="182">
        <f>Cartilha_GLOBAL!$F7034</f>
        <v>2382.92</v>
      </c>
      <c r="G7034" s="229"/>
      <c r="H7034" s="107">
        <f t="shared" si="437"/>
        <v>0</v>
      </c>
      <c r="I7034" s="188">
        <f t="shared" si="438"/>
        <v>0</v>
      </c>
      <c r="J7034" s="142"/>
      <c r="K7034" s="146"/>
      <c r="L7034" s="7" t="str">
        <f t="shared" si="439"/>
        <v/>
      </c>
      <c r="M7034" s="7" t="str">
        <f t="shared" si="440"/>
        <v/>
      </c>
      <c r="N7034" s="7" t="str">
        <f>Cartilha_GLOBAL!N7034</f>
        <v/>
      </c>
      <c r="O7034" s="144"/>
      <c r="Q7034" s="151"/>
      <c r="R7034" s="152">
        <v>0</v>
      </c>
      <c r="T7034" s="153">
        <f>IF(Cartilha_GLOBAL!R7034=0,0,IF(Cartilha_GLOBAL!R7034&gt;0,"c","b"))</f>
        <v>0</v>
      </c>
    </row>
    <row r="7035" ht="22.5" hidden="1" spans="1:20">
      <c r="A7035" s="158">
        <f>Cartilha_GLOBAL!A7035</f>
        <v>103194</v>
      </c>
      <c r="B7035" s="100" t="str">
        <f>Cartilha_GLOBAL!B7035</f>
        <v>SINAPI</v>
      </c>
      <c r="C7035" s="104" t="str">
        <f>Cartilha_GLOBAL!C7035</f>
        <v>INSTALAÇÃO DE SURF DUPLO, EM TUBO DE AÇO CARBONO - EQUIPAMENTO DE GINÁSTICA PARA ACADEMIA AO AR LIVRE / ACADEMIA DA TERCEIRA IDADE - ATI, INSTALADO SOBRE SOLO. AF_10/2021</v>
      </c>
      <c r="D7035" s="94" t="str">
        <f>Cartilha_GLOBAL!D7035</f>
        <v>UN</v>
      </c>
      <c r="E7035" s="105">
        <f>Cartilha_GLOBAL!$E7035</f>
        <v>2791.86</v>
      </c>
      <c r="F7035" s="182">
        <f>Cartilha_GLOBAL!$F7035</f>
        <v>3426.73</v>
      </c>
      <c r="G7035" s="229"/>
      <c r="H7035" s="107">
        <f t="shared" si="437"/>
        <v>0</v>
      </c>
      <c r="I7035" s="188">
        <f t="shared" si="438"/>
        <v>0</v>
      </c>
      <c r="J7035" s="142"/>
      <c r="K7035" s="146"/>
      <c r="L7035" s="7" t="str">
        <f t="shared" si="439"/>
        <v/>
      </c>
      <c r="M7035" s="7" t="str">
        <f t="shared" si="440"/>
        <v/>
      </c>
      <c r="N7035" s="7" t="str">
        <f>Cartilha_GLOBAL!N7035</f>
        <v/>
      </c>
      <c r="O7035" s="144"/>
      <c r="Q7035" s="151"/>
      <c r="R7035" s="152">
        <v>0</v>
      </c>
      <c r="T7035" s="153">
        <f>IF(Cartilha_GLOBAL!R7035=0,0,IF(Cartilha_GLOBAL!R7035&gt;0,"c","b"))</f>
        <v>0</v>
      </c>
    </row>
    <row r="7036" ht="33.75" hidden="1" spans="1:20">
      <c r="A7036" s="158">
        <f>Cartilha_GLOBAL!A7036</f>
        <v>103195</v>
      </c>
      <c r="B7036" s="100" t="str">
        <f>Cartilha_GLOBAL!B7036</f>
        <v>SINAPI</v>
      </c>
      <c r="C7036" s="104" t="str">
        <f>Cartilha_GLOBAL!C7036</f>
        <v>INSTALAÇÃO DE PLACA ORIENTATIVA SOBRE EXERCÍCIOS, 2,00M X 1,00M, EM TUBO DE AÇO CARBONO - PARA ACADEMIA AO AR LIVRE / ACADEMIA DA TERCEIRA IDADE - ATI, INSTALADO SOBRE SOLO. AF_10/2021</v>
      </c>
      <c r="D7036" s="94" t="str">
        <f>Cartilha_GLOBAL!D7036</f>
        <v>UN</v>
      </c>
      <c r="E7036" s="105">
        <f>Cartilha_GLOBAL!$E7036</f>
        <v>2182.89</v>
      </c>
      <c r="F7036" s="182">
        <f>Cartilha_GLOBAL!$F7036</f>
        <v>2679.28</v>
      </c>
      <c r="G7036" s="229"/>
      <c r="H7036" s="107">
        <f t="shared" si="437"/>
        <v>0</v>
      </c>
      <c r="I7036" s="188">
        <f t="shared" si="438"/>
        <v>0</v>
      </c>
      <c r="J7036" s="142"/>
      <c r="K7036" s="146"/>
      <c r="L7036" s="7" t="str">
        <f t="shared" si="439"/>
        <v/>
      </c>
      <c r="M7036" s="7" t="str">
        <f t="shared" si="440"/>
        <v/>
      </c>
      <c r="N7036" s="7" t="str">
        <f>Cartilha_GLOBAL!N7036</f>
        <v/>
      </c>
      <c r="O7036" s="144"/>
      <c r="Q7036" s="151"/>
      <c r="R7036" s="152">
        <v>0</v>
      </c>
      <c r="T7036" s="153">
        <f>IF(Cartilha_GLOBAL!R7036=0,0,IF(Cartilha_GLOBAL!R7036&gt;0,"c","b"))</f>
        <v>0</v>
      </c>
    </row>
    <row r="7037" ht="33.75" hidden="1" spans="1:20">
      <c r="A7037" s="158">
        <f>Cartilha_GLOBAL!A7037</f>
        <v>103205</v>
      </c>
      <c r="B7037" s="100" t="str">
        <f>Cartilha_GLOBAL!B7037</f>
        <v>SINAPI</v>
      </c>
      <c r="C7037" s="104" t="str">
        <f>Cartilha_GLOBAL!C7037</f>
        <v>INSTALAÇÃO DE PRESSÃO DE PERNAS TRIPLO, EM TUBO DE AÇO CARBONO - EQUIPAMENTO DE GINÁSTICA PARA ACADEMIA AO AR LIVRE / ACADEMIA DA TERCEIRA IDADE - ATI, INSTALADO SOBRE PISO DE CONCRETO EXISTENTE. AF_10/2021</v>
      </c>
      <c r="D7037" s="94" t="str">
        <f>Cartilha_GLOBAL!D7037</f>
        <v>UN</v>
      </c>
      <c r="E7037" s="105">
        <f>Cartilha_GLOBAL!$E7037</f>
        <v>4075.19</v>
      </c>
      <c r="F7037" s="182">
        <f>Cartilha_GLOBAL!$F7037</f>
        <v>5001.89</v>
      </c>
      <c r="G7037" s="229"/>
      <c r="H7037" s="107">
        <f t="shared" si="437"/>
        <v>0</v>
      </c>
      <c r="I7037" s="188">
        <f t="shared" si="438"/>
        <v>0</v>
      </c>
      <c r="J7037" s="142"/>
      <c r="K7037" s="146"/>
      <c r="L7037" s="7" t="str">
        <f t="shared" si="439"/>
        <v/>
      </c>
      <c r="M7037" s="7" t="str">
        <f t="shared" si="440"/>
        <v/>
      </c>
      <c r="N7037" s="7" t="str">
        <f>Cartilha_GLOBAL!N7037</f>
        <v/>
      </c>
      <c r="O7037" s="144"/>
      <c r="Q7037" s="151"/>
      <c r="R7037" s="152">
        <v>0</v>
      </c>
      <c r="T7037" s="153">
        <f>IF(Cartilha_GLOBAL!R7037=0,0,IF(Cartilha_GLOBAL!R7037&gt;0,"c","b"))</f>
        <v>0</v>
      </c>
    </row>
    <row r="7038" ht="33.75" hidden="1" spans="1:20">
      <c r="A7038" s="158">
        <f>Cartilha_GLOBAL!A7038</f>
        <v>103206</v>
      </c>
      <c r="B7038" s="100" t="str">
        <f>Cartilha_GLOBAL!B7038</f>
        <v>SINAPI</v>
      </c>
      <c r="C7038" s="104" t="str">
        <f>Cartilha_GLOBAL!C7038</f>
        <v>INSTALAÇÃO DE ALONGADOR COM TRÊS ALTURAS, EM TUBO DE AÇO CARBONO - EQUIPAMENTO DE GINÁSTICA PARA ACADEMIA AO AR LIVRE / ACADEMIA DA TERCEIRA IDADE - ATI, INSTALADO SOBRE PISO DE CONCRETO EXISTENTE. AF_10/2021</v>
      </c>
      <c r="D7038" s="94" t="str">
        <f>Cartilha_GLOBAL!D7038</f>
        <v>UN</v>
      </c>
      <c r="E7038" s="105">
        <f>Cartilha_GLOBAL!$E7038</f>
        <v>2384.33</v>
      </c>
      <c r="F7038" s="182">
        <f>Cartilha_GLOBAL!$F7038</f>
        <v>2926.53</v>
      </c>
      <c r="G7038" s="229"/>
      <c r="H7038" s="107">
        <f t="shared" si="437"/>
        <v>0</v>
      </c>
      <c r="I7038" s="188">
        <f t="shared" si="438"/>
        <v>0</v>
      </c>
      <c r="J7038" s="142"/>
      <c r="K7038" s="146"/>
      <c r="L7038" s="7" t="str">
        <f t="shared" si="439"/>
        <v/>
      </c>
      <c r="M7038" s="7" t="str">
        <f t="shared" si="440"/>
        <v/>
      </c>
      <c r="N7038" s="7" t="str">
        <f>Cartilha_GLOBAL!N7038</f>
        <v/>
      </c>
      <c r="O7038" s="144"/>
      <c r="Q7038" s="151"/>
      <c r="R7038" s="152">
        <v>0</v>
      </c>
      <c r="T7038" s="153">
        <f>IF(Cartilha_GLOBAL!R7038=0,0,IF(Cartilha_GLOBAL!R7038&gt;0,"c","b"))</f>
        <v>0</v>
      </c>
    </row>
    <row r="7039" ht="33.75" hidden="1" spans="1:20">
      <c r="A7039" s="158">
        <f>Cartilha_GLOBAL!A7039</f>
        <v>103207</v>
      </c>
      <c r="B7039" s="100" t="str">
        <f>Cartilha_GLOBAL!B7039</f>
        <v>SINAPI</v>
      </c>
      <c r="C7039" s="104" t="str">
        <f>Cartilha_GLOBAL!C7039</f>
        <v>INSTALAÇÃO DE ROTAÇÃO DIAGONAL DUPLA, APARELHO TRIPLO, EM TUBO DE AÇO CARBONO - EQUIPAMENTO DE GINÁSTICA PARA ACADEMIA AO AR LIVRE / ACADEMIA DA TERCEIRA IDADE - ATI, INSTALADO SOBRE PISO DE CONCRETO EXISTENTE. AF_10/2021</v>
      </c>
      <c r="D7039" s="94" t="str">
        <f>Cartilha_GLOBAL!D7039</f>
        <v>UN</v>
      </c>
      <c r="E7039" s="105">
        <f>Cartilha_GLOBAL!$E7039</f>
        <v>2536.61</v>
      </c>
      <c r="F7039" s="182">
        <f>Cartilha_GLOBAL!$F7039</f>
        <v>3113.44</v>
      </c>
      <c r="G7039" s="229"/>
      <c r="H7039" s="107">
        <f t="shared" si="437"/>
        <v>0</v>
      </c>
      <c r="I7039" s="188">
        <f t="shared" si="438"/>
        <v>0</v>
      </c>
      <c r="J7039" s="142"/>
      <c r="K7039" s="146"/>
      <c r="L7039" s="7" t="str">
        <f t="shared" si="439"/>
        <v/>
      </c>
      <c r="M7039" s="7" t="str">
        <f t="shared" si="440"/>
        <v/>
      </c>
      <c r="N7039" s="7" t="str">
        <f>Cartilha_GLOBAL!N7039</f>
        <v/>
      </c>
      <c r="O7039" s="144"/>
      <c r="Q7039" s="151"/>
      <c r="R7039" s="152">
        <v>0</v>
      </c>
      <c r="T7039" s="153">
        <f>IF(Cartilha_GLOBAL!R7039=0,0,IF(Cartilha_GLOBAL!R7039&gt;0,"c","b"))</f>
        <v>0</v>
      </c>
    </row>
    <row r="7040" ht="33.75" hidden="1" spans="1:20">
      <c r="A7040" s="158">
        <f>Cartilha_GLOBAL!A7040</f>
        <v>103208</v>
      </c>
      <c r="B7040" s="100" t="str">
        <f>Cartilha_GLOBAL!B7040</f>
        <v>SINAPI</v>
      </c>
      <c r="C7040" s="104" t="str">
        <f>Cartilha_GLOBAL!C7040</f>
        <v>INSTALAÇÃO DE ROTAÇÃO VERTICAL DUPLO, EM TUBO DE ACO CARBONO - EQUIPAMENTO DE GINASTICA PARA ACADEMIA AO AR LIVRE / ACADEMIA DA TERCEIRA IDADE - ATI, INSTALADO SOBRE PISO DE CONCRETO EXISTENTE. AF_10/2021</v>
      </c>
      <c r="D7040" s="94" t="str">
        <f>Cartilha_GLOBAL!D7040</f>
        <v>UN</v>
      </c>
      <c r="E7040" s="105">
        <f>Cartilha_GLOBAL!$E7040</f>
        <v>1960.46</v>
      </c>
      <c r="F7040" s="182">
        <f>Cartilha_GLOBAL!$F7040</f>
        <v>2406.27</v>
      </c>
      <c r="G7040" s="229"/>
      <c r="H7040" s="107">
        <f t="shared" si="437"/>
        <v>0</v>
      </c>
      <c r="I7040" s="188">
        <f t="shared" si="438"/>
        <v>0</v>
      </c>
      <c r="J7040" s="142"/>
      <c r="K7040" s="146"/>
      <c r="L7040" s="7" t="str">
        <f t="shared" si="439"/>
        <v/>
      </c>
      <c r="M7040" s="7" t="str">
        <f t="shared" si="440"/>
        <v/>
      </c>
      <c r="N7040" s="7" t="str">
        <f>Cartilha_GLOBAL!N7040</f>
        <v/>
      </c>
      <c r="O7040" s="144"/>
      <c r="Q7040" s="151"/>
      <c r="R7040" s="152">
        <v>0</v>
      </c>
      <c r="T7040" s="153">
        <f>IF(Cartilha_GLOBAL!R7040=0,0,IF(Cartilha_GLOBAL!R7040&gt;0,"c","b"))</f>
        <v>0</v>
      </c>
    </row>
    <row r="7041" ht="33.75" hidden="1" spans="1:20">
      <c r="A7041" s="158">
        <f>Cartilha_GLOBAL!A7041</f>
        <v>103209</v>
      </c>
      <c r="B7041" s="100" t="str">
        <f>Cartilha_GLOBAL!B7041</f>
        <v>SINAPI</v>
      </c>
      <c r="C7041" s="104" t="str">
        <f>Cartilha_GLOBAL!C7041</f>
        <v>INSTALAÇÃO DE SURF DUPLO, EM TUBO DE AÇO CARBONO - EQUIPAMENTO DE GINÁSTICA PARA ACADEMIA AO AR LIVRE / ACADEMIA DA TERCEIRA IDADE - ATI, INSTALADO SOBRE PISO DE CONCRETO EXISTENTE. AF_10/2021</v>
      </c>
      <c r="D7041" s="94" t="str">
        <f>Cartilha_GLOBAL!D7041</f>
        <v>UN</v>
      </c>
      <c r="E7041" s="105">
        <f>Cartilha_GLOBAL!$E7041</f>
        <v>2810.88</v>
      </c>
      <c r="F7041" s="182">
        <f>Cartilha_GLOBAL!$F7041</f>
        <v>3450.07</v>
      </c>
      <c r="G7041" s="229"/>
      <c r="H7041" s="107">
        <f t="shared" si="437"/>
        <v>0</v>
      </c>
      <c r="I7041" s="188">
        <f t="shared" si="438"/>
        <v>0</v>
      </c>
      <c r="J7041" s="142"/>
      <c r="K7041" s="146"/>
      <c r="L7041" s="7" t="str">
        <f t="shared" si="439"/>
        <v/>
      </c>
      <c r="M7041" s="7" t="str">
        <f t="shared" si="440"/>
        <v/>
      </c>
      <c r="N7041" s="7" t="str">
        <f>Cartilha_GLOBAL!N7041</f>
        <v/>
      </c>
      <c r="O7041" s="144"/>
      <c r="Q7041" s="151"/>
      <c r="R7041" s="152">
        <v>0</v>
      </c>
      <c r="T7041" s="153">
        <f>IF(Cartilha_GLOBAL!R7041=0,0,IF(Cartilha_GLOBAL!R7041&gt;0,"c","b"))</f>
        <v>0</v>
      </c>
    </row>
    <row r="7042" ht="33.75" hidden="1" spans="1:20">
      <c r="A7042" s="158">
        <f>Cartilha_GLOBAL!A7042</f>
        <v>103210</v>
      </c>
      <c r="B7042" s="100" t="str">
        <f>Cartilha_GLOBAL!B7042</f>
        <v>SINAPI</v>
      </c>
      <c r="C7042" s="104" t="str">
        <f>Cartilha_GLOBAL!C7042</f>
        <v>INSTALAÇÃO DE PLACA ORIENTATIVA SOBRE EXERCÍCIOS, 2,00M X 1,00M, EM TUBO DE AÇO CARBONO - PARA ACADEMIA AO AR LIVRE / ACADEMIA DA TERCEIRA IDADE - ATI, INSTALADO SOBRE PISO DE CONCRETO EXISTENTE. AF_10/2021</v>
      </c>
      <c r="D7042" s="94" t="str">
        <f>Cartilha_GLOBAL!D7042</f>
        <v>UN</v>
      </c>
      <c r="E7042" s="105">
        <f>Cartilha_GLOBAL!$E7042</f>
        <v>2301.73</v>
      </c>
      <c r="F7042" s="182">
        <f>Cartilha_GLOBAL!$F7042</f>
        <v>2825.14</v>
      </c>
      <c r="G7042" s="229"/>
      <c r="H7042" s="107">
        <f t="shared" si="437"/>
        <v>0</v>
      </c>
      <c r="I7042" s="188">
        <f t="shared" si="438"/>
        <v>0</v>
      </c>
      <c r="J7042" s="142"/>
      <c r="K7042" s="146"/>
      <c r="L7042" s="7" t="str">
        <f t="shared" si="439"/>
        <v/>
      </c>
      <c r="M7042" s="7" t="str">
        <f t="shared" si="440"/>
        <v/>
      </c>
      <c r="N7042" s="7" t="str">
        <f>Cartilha_GLOBAL!N7042</f>
        <v/>
      </c>
      <c r="O7042" s="144"/>
      <c r="Q7042" s="151"/>
      <c r="R7042" s="152">
        <v>0</v>
      </c>
      <c r="T7042" s="153">
        <f>IF(Cartilha_GLOBAL!R7042=0,0,IF(Cartilha_GLOBAL!R7042&gt;0,"c","b"))</f>
        <v>0</v>
      </c>
    </row>
    <row r="7043" ht="22.5" hidden="1" spans="1:20">
      <c r="A7043" s="158">
        <f>Cartilha_GLOBAL!A7043</f>
        <v>103304</v>
      </c>
      <c r="B7043" s="100" t="str">
        <f>Cartilha_GLOBAL!B7043</f>
        <v>SINAPI</v>
      </c>
      <c r="C7043" s="104" t="str">
        <f>Cartilha_GLOBAL!C7043</f>
        <v>INSTALAÇÃO DE BANCO METÁLICO COM ENCOSTO, 1,60 M DE COMPRIMENTO, EM TUBO DE AÇO CARBONO COM PINTURA ELETROSTÁTICA, SOBRE PISO DE CONCRETO EXISTENTE. AF_11/2021</v>
      </c>
      <c r="D7043" s="94" t="str">
        <f>Cartilha_GLOBAL!D7043</f>
        <v>UN</v>
      </c>
      <c r="E7043" s="105">
        <f>Cartilha_GLOBAL!$E7043</f>
        <v>1245.01</v>
      </c>
      <c r="F7043" s="182">
        <f>Cartilha_GLOBAL!$F7043</f>
        <v>1528.13</v>
      </c>
      <c r="G7043" s="229"/>
      <c r="H7043" s="107">
        <f t="shared" si="437"/>
        <v>0</v>
      </c>
      <c r="I7043" s="188">
        <f t="shared" si="438"/>
        <v>0</v>
      </c>
      <c r="J7043" s="142"/>
      <c r="K7043" s="146"/>
      <c r="L7043" s="7" t="str">
        <f t="shared" si="439"/>
        <v/>
      </c>
      <c r="M7043" s="7" t="str">
        <f t="shared" si="440"/>
        <v/>
      </c>
      <c r="N7043" s="7" t="str">
        <f>Cartilha_GLOBAL!N7043</f>
        <v/>
      </c>
      <c r="O7043" s="144"/>
      <c r="Q7043" s="151"/>
      <c r="R7043" s="152">
        <v>0</v>
      </c>
      <c r="T7043" s="153">
        <f>IF(Cartilha_GLOBAL!R7043=0,0,IF(Cartilha_GLOBAL!R7043&gt;0,"c","b"))</f>
        <v>0</v>
      </c>
    </row>
    <row r="7044" ht="22.5" hidden="1" spans="1:20">
      <c r="A7044" s="158">
        <f>Cartilha_GLOBAL!A7044</f>
        <v>103307</v>
      </c>
      <c r="B7044" s="100" t="str">
        <f>Cartilha_GLOBAL!B7044</f>
        <v>SINAPI</v>
      </c>
      <c r="C7044" s="104" t="str">
        <f>Cartilha_GLOBAL!C7044</f>
        <v>INSTALAÇÃO DE LIXEIRA METÁLICA DUPLA, CAPACIDADE DE 60 L, EM TUBO DE AÇO CARBONO E CESTOS EM CHAPA DE AÇO COM PINTURA ELETROSTÁTICA, SOBRE PISO DE CONCRETO EXISTENTE. AF_11/2021</v>
      </c>
      <c r="D7044" s="94" t="str">
        <f>Cartilha_GLOBAL!D7044</f>
        <v>UN</v>
      </c>
      <c r="E7044" s="105">
        <f>Cartilha_GLOBAL!$E7044</f>
        <v>1338.44</v>
      </c>
      <c r="F7044" s="182">
        <f>Cartilha_GLOBAL!$F7044</f>
        <v>1642.8</v>
      </c>
      <c r="G7044" s="229"/>
      <c r="H7044" s="107">
        <f t="shared" si="437"/>
        <v>0</v>
      </c>
      <c r="I7044" s="188">
        <f t="shared" si="438"/>
        <v>0</v>
      </c>
      <c r="J7044" s="142"/>
      <c r="K7044" s="146"/>
      <c r="L7044" s="7" t="str">
        <f t="shared" si="439"/>
        <v/>
      </c>
      <c r="M7044" s="7" t="str">
        <f t="shared" si="440"/>
        <v/>
      </c>
      <c r="N7044" s="7" t="str">
        <f>Cartilha_GLOBAL!N7044</f>
        <v/>
      </c>
      <c r="O7044" s="144"/>
      <c r="Q7044" s="151"/>
      <c r="R7044" s="152">
        <v>0</v>
      </c>
      <c r="T7044" s="153">
        <f>IF(Cartilha_GLOBAL!R7044=0,0,IF(Cartilha_GLOBAL!R7044&gt;0,"c","b"))</f>
        <v>0</v>
      </c>
    </row>
    <row r="7045" ht="22.5" hidden="1" spans="1:20">
      <c r="A7045" s="158">
        <f>Cartilha_GLOBAL!A7045</f>
        <v>103310</v>
      </c>
      <c r="B7045" s="100" t="str">
        <f>Cartilha_GLOBAL!B7045</f>
        <v>SINAPI</v>
      </c>
      <c r="C7045" s="104" t="str">
        <f>Cartilha_GLOBAL!C7045</f>
        <v>INSTALAÇÃO DE LIXEIRA METÁLICA DUPLA, CAPACIDADE DE 60 L, EM TUBO DE AÇO CARBONO E CESTOS EM CHAPA DE AÇO COM PINTURA ELETROSTÁTICA, SOBRE SOLO. AF_11/2021</v>
      </c>
      <c r="D7045" s="94" t="str">
        <f>Cartilha_GLOBAL!D7045</f>
        <v>UN</v>
      </c>
      <c r="E7045" s="105">
        <f>Cartilha_GLOBAL!$E7045</f>
        <v>1279.76</v>
      </c>
      <c r="F7045" s="182">
        <f>Cartilha_GLOBAL!$F7045</f>
        <v>1570.78</v>
      </c>
      <c r="G7045" s="229"/>
      <c r="H7045" s="107">
        <f t="shared" si="437"/>
        <v>0</v>
      </c>
      <c r="I7045" s="188">
        <f t="shared" si="438"/>
        <v>0</v>
      </c>
      <c r="J7045" s="142"/>
      <c r="K7045" s="146"/>
      <c r="L7045" s="7" t="str">
        <f t="shared" si="439"/>
        <v/>
      </c>
      <c r="M7045" s="7" t="str">
        <f t="shared" si="440"/>
        <v/>
      </c>
      <c r="N7045" s="7" t="str">
        <f>Cartilha_GLOBAL!N7045</f>
        <v/>
      </c>
      <c r="O7045" s="144"/>
      <c r="Q7045" s="151"/>
      <c r="R7045" s="152">
        <v>0</v>
      </c>
      <c r="T7045" s="153">
        <f>IF(Cartilha_GLOBAL!R7045=0,0,IF(Cartilha_GLOBAL!R7045&gt;0,"c","b"))</f>
        <v>0</v>
      </c>
    </row>
    <row r="7046" ht="22.5" hidden="1" spans="1:20">
      <c r="A7046" s="158">
        <f>Cartilha_GLOBAL!A7046</f>
        <v>103314</v>
      </c>
      <c r="B7046" s="100" t="str">
        <f>Cartilha_GLOBAL!B7046</f>
        <v>SINAPI</v>
      </c>
      <c r="C7046" s="104" t="str">
        <f>Cartilha_GLOBAL!C7046</f>
        <v>INSTALAÇÃO DE PERGOLADO DE MADEIRA, EM MAÇARANDUBA, ANGELIM OU EQUIVALENTE DA REGIÃO, FIXADO COM CONCRETO SOBRE PISO DE CONCRETO EXISTENTE. AF_11/2021</v>
      </c>
      <c r="D7046" s="94" t="str">
        <f>Cartilha_GLOBAL!D7046</f>
        <v>M2</v>
      </c>
      <c r="E7046" s="105">
        <f>Cartilha_GLOBAL!$E7046</f>
        <v>336.08</v>
      </c>
      <c r="F7046" s="182">
        <f>Cartilha_GLOBAL!$F7046</f>
        <v>412.5</v>
      </c>
      <c r="G7046" s="229"/>
      <c r="H7046" s="107">
        <f t="shared" si="437"/>
        <v>0</v>
      </c>
      <c r="I7046" s="188">
        <f t="shared" si="438"/>
        <v>0</v>
      </c>
      <c r="J7046" s="142"/>
      <c r="K7046" s="146"/>
      <c r="L7046" s="7" t="str">
        <f t="shared" si="439"/>
        <v/>
      </c>
      <c r="M7046" s="7" t="str">
        <f t="shared" si="440"/>
        <v/>
      </c>
      <c r="N7046" s="7" t="str">
        <f>Cartilha_GLOBAL!N7046</f>
        <v/>
      </c>
      <c r="O7046" s="144"/>
      <c r="Q7046" s="151"/>
      <c r="R7046" s="152">
        <v>0</v>
      </c>
      <c r="T7046" s="153">
        <f>IF(Cartilha_GLOBAL!R7046=0,0,IF(Cartilha_GLOBAL!R7046&gt;0,"c","b"))</f>
        <v>0</v>
      </c>
    </row>
    <row r="7047" ht="22.5" hidden="1" spans="1:20">
      <c r="A7047" s="158">
        <f>Cartilha_GLOBAL!A7047</f>
        <v>103315</v>
      </c>
      <c r="B7047" s="100" t="str">
        <f>Cartilha_GLOBAL!B7047</f>
        <v>SINAPI</v>
      </c>
      <c r="C7047" s="104" t="str">
        <f>Cartilha_GLOBAL!C7047</f>
        <v>INSTALAÇÃO DE PERGOLADO DE MADEIRA, EM MAÇARANDUBA, ANGELIM OU EQUIVALENTE DA REGIÃO, FIXADO COM CONCRETO SOBRE SOLO. AF_11/2021</v>
      </c>
      <c r="D7047" s="94" t="str">
        <f>Cartilha_GLOBAL!D7047</f>
        <v>M2</v>
      </c>
      <c r="E7047" s="105">
        <f>Cartilha_GLOBAL!$E7047</f>
        <v>326.55</v>
      </c>
      <c r="F7047" s="182">
        <f>Cartilha_GLOBAL!$F7047</f>
        <v>400.81</v>
      </c>
      <c r="G7047" s="229"/>
      <c r="H7047" s="107">
        <f t="shared" si="437"/>
        <v>0</v>
      </c>
      <c r="I7047" s="188">
        <f t="shared" si="438"/>
        <v>0</v>
      </c>
      <c r="J7047" s="142"/>
      <c r="K7047" s="146"/>
      <c r="L7047" s="7" t="str">
        <f t="shared" si="439"/>
        <v/>
      </c>
      <c r="M7047" s="7" t="str">
        <f t="shared" si="440"/>
        <v/>
      </c>
      <c r="N7047" s="7" t="str">
        <f>Cartilha_GLOBAL!N7047</f>
        <v/>
      </c>
      <c r="O7047" s="144"/>
      <c r="Q7047" s="151"/>
      <c r="R7047" s="152">
        <v>0</v>
      </c>
      <c r="T7047" s="153">
        <f>IF(Cartilha_GLOBAL!R7047=0,0,IF(Cartilha_GLOBAL!R7047&gt;0,"c","b"))</f>
        <v>0</v>
      </c>
    </row>
    <row r="7048" ht="22.5" hidden="1" spans="1:20">
      <c r="A7048" s="158">
        <f>Cartilha_GLOBAL!A7048</f>
        <v>103769</v>
      </c>
      <c r="B7048" s="100" t="str">
        <f>Cartilha_GLOBAL!B7048</f>
        <v>SINAPI</v>
      </c>
      <c r="C7048" s="104" t="str">
        <f>Cartilha_GLOBAL!C7048</f>
        <v>PAR DE TABELAS DE BASQUETE DE COMPENSADO NAVAL, COM AROS E REDES - FORNECIMENTO E INSTALAÇÃO. AF_03/2022</v>
      </c>
      <c r="D7048" s="94" t="str">
        <f>Cartilha_GLOBAL!D7048</f>
        <v>UN</v>
      </c>
      <c r="E7048" s="105">
        <f>Cartilha_GLOBAL!$E7048</f>
        <v>3414.79</v>
      </c>
      <c r="F7048" s="182">
        <f>Cartilha_GLOBAL!$F7048</f>
        <v>4191.31</v>
      </c>
      <c r="G7048" s="229"/>
      <c r="H7048" s="107">
        <f t="shared" si="437"/>
        <v>0</v>
      </c>
      <c r="I7048" s="188">
        <f t="shared" si="438"/>
        <v>0</v>
      </c>
      <c r="J7048" s="142"/>
      <c r="K7048" s="146"/>
      <c r="L7048" s="7" t="str">
        <f t="shared" si="439"/>
        <v/>
      </c>
      <c r="M7048" s="7" t="str">
        <f t="shared" si="440"/>
        <v/>
      </c>
      <c r="N7048" s="7" t="str">
        <f>Cartilha_GLOBAL!N7048</f>
        <v/>
      </c>
      <c r="O7048" s="144"/>
      <c r="Q7048" s="151"/>
      <c r="R7048" s="152">
        <v>0</v>
      </c>
      <c r="T7048" s="153">
        <f>IF(Cartilha_GLOBAL!R7048=0,0,IF(Cartilha_GLOBAL!R7048&gt;0,"c","b"))</f>
        <v>0</v>
      </c>
    </row>
    <row r="7049" ht="12.75" spans="1:20">
      <c r="A7049" s="154" t="str">
        <f>Cartilha_GLOBAL!A7049</f>
        <v>x</v>
      </c>
      <c r="B7049" s="100">
        <f>Cartilha_GLOBAL!B7049</f>
        <v>0</v>
      </c>
      <c r="C7049" s="161" t="str">
        <f>Cartilha_GLOBAL!C7049</f>
        <v>SERVIÇOS EXTRAS - PAVIMENTACAO E CALCAMENTO, PAISAGISMO E EQUIPAMENTOS EXTERNOS</v>
      </c>
      <c r="D7049" s="94">
        <f>Cartilha_GLOBAL!D7049</f>
        <v>0</v>
      </c>
      <c r="E7049" s="224">
        <f>Cartilha_GLOBAL!$E7049</f>
        <v>0</v>
      </c>
      <c r="F7049" s="182">
        <f>Cartilha_GLOBAL!$F7049</f>
        <v>0</v>
      </c>
      <c r="G7049" s="187"/>
      <c r="H7049" s="187">
        <f t="shared" si="437"/>
        <v>0</v>
      </c>
      <c r="I7049" s="188">
        <f t="shared" si="438"/>
        <v>0</v>
      </c>
      <c r="J7049" s="142"/>
      <c r="K7049" s="145" t="str">
        <f>IF(SUM(I7050:I7113)&gt;0,"xx","")</f>
        <v>xx</v>
      </c>
      <c r="L7049" s="7" t="str">
        <f t="shared" si="439"/>
        <v>x</v>
      </c>
      <c r="M7049" s="7" t="str">
        <f t="shared" si="440"/>
        <v>x</v>
      </c>
      <c r="N7049" s="7" t="str">
        <f>Cartilha_GLOBAL!N7049</f>
        <v>x</v>
      </c>
      <c r="O7049" s="144"/>
      <c r="Q7049" s="151"/>
      <c r="R7049" s="152">
        <v>0</v>
      </c>
      <c r="T7049" s="153">
        <f>IF(Cartilha_GLOBAL!R7049=0,0,IF(Cartilha_GLOBAL!R7049&gt;0,"c","b"))</f>
        <v>0</v>
      </c>
    </row>
    <row r="7050" ht="22.5" hidden="1" spans="1:20">
      <c r="A7050" s="158">
        <f>Cartilha_GLOBAL!A7050</f>
        <v>100324</v>
      </c>
      <c r="B7050" s="100" t="str">
        <f>Cartilha_GLOBAL!B7050</f>
        <v>SINAPI</v>
      </c>
      <c r="C7050" s="159" t="str">
        <f>Cartilha_GLOBAL!C7050</f>
        <v>LASTRO COM MATERIAL GRANULAR (PEDRA BRITADA N.1 E PEDRA BRITADA N.2), APLICADO EM PISOS OU LAJES SOBRE SOLO. AF_07/2019</v>
      </c>
      <c r="D7050" s="192" t="str">
        <f>Cartilha_GLOBAL!D7050</f>
        <v>M3</v>
      </c>
      <c r="E7050" s="105">
        <f>Cartilha_GLOBAL!$E7050</f>
        <v>111.54</v>
      </c>
      <c r="F7050" s="182">
        <f>Cartilha_GLOBAL!$F7050</f>
        <v>136.9</v>
      </c>
      <c r="G7050" s="108"/>
      <c r="H7050" s="107">
        <f t="shared" si="437"/>
        <v>0</v>
      </c>
      <c r="I7050" s="184">
        <f t="shared" si="438"/>
        <v>0</v>
      </c>
      <c r="J7050" s="142"/>
      <c r="K7050" s="146"/>
      <c r="L7050" s="7" t="str">
        <f t="shared" si="439"/>
        <v/>
      </c>
      <c r="M7050" s="7" t="str">
        <f t="shared" si="440"/>
        <v/>
      </c>
      <c r="N7050" s="7" t="str">
        <f>Cartilha_GLOBAL!N7050</f>
        <v/>
      </c>
      <c r="O7050" s="144"/>
      <c r="Q7050" s="151"/>
      <c r="R7050" s="152">
        <v>0</v>
      </c>
      <c r="T7050" s="153">
        <f>IF(Cartilha_GLOBAL!R7050=0,0,IF(Cartilha_GLOBAL!R7050&gt;0,"c","b"))</f>
        <v>0</v>
      </c>
    </row>
    <row r="7051" ht="22.5" spans="1:20">
      <c r="A7051" s="158">
        <f>Cartilha_GLOBAL!A7051</f>
        <v>96624</v>
      </c>
      <c r="B7051" s="100" t="str">
        <f>Cartilha_GLOBAL!B7051</f>
        <v>SINAPI</v>
      </c>
      <c r="C7051" s="159" t="str">
        <f>Cartilha_GLOBAL!C7051</f>
        <v>LASTRO COM MATERIAL GRANULAR (PEDRA BRITADA N.2), APLICADO EM PISOS OU LAJES SOBRE SOLO. AF_08/2017</v>
      </c>
      <c r="D7051" s="192" t="str">
        <f>Cartilha_GLOBAL!D7051</f>
        <v>M3</v>
      </c>
      <c r="E7051" s="105">
        <f>Cartilha_GLOBAL!$E7051</f>
        <v>111.73</v>
      </c>
      <c r="F7051" s="168">
        <f>Cartilha_GLOBAL!$F7051</f>
        <v>137.14</v>
      </c>
      <c r="G7051" s="108">
        <v>30.54</v>
      </c>
      <c r="H7051" s="107">
        <f t="shared" si="437"/>
        <v>137.14</v>
      </c>
      <c r="I7051" s="184">
        <f t="shared" si="438"/>
        <v>4188.25</v>
      </c>
      <c r="J7051" s="142"/>
      <c r="K7051" s="146"/>
      <c r="L7051" s="7" t="str">
        <f t="shared" si="439"/>
        <v>x</v>
      </c>
      <c r="M7051" s="7" t="str">
        <f t="shared" si="440"/>
        <v>x</v>
      </c>
      <c r="N7051" s="7" t="str">
        <f>Cartilha_GLOBAL!N7051</f>
        <v>x</v>
      </c>
      <c r="O7051" s="144"/>
      <c r="Q7051" s="151"/>
      <c r="R7051" s="152" t="s">
        <v>8415</v>
      </c>
      <c r="T7051" s="153">
        <f>IF(Cartilha_GLOBAL!R7051=0,0,IF(Cartilha_GLOBAL!R7051&gt;0,"c","b"))</f>
        <v>0</v>
      </c>
    </row>
    <row r="7052" ht="22.5" hidden="1" spans="1:20">
      <c r="A7052" s="158">
        <f>Cartilha_GLOBAL!A7052</f>
        <v>100323</v>
      </c>
      <c r="B7052" s="100" t="str">
        <f>Cartilha_GLOBAL!B7052</f>
        <v>SINAPI</v>
      </c>
      <c r="C7052" s="159" t="str">
        <f>Cartilha_GLOBAL!C7052</f>
        <v>LASTRO COM MATERIAL GRANULAR (AREIA MÉDIA), APLICADO EM PISOS OU LAJES SOBRE SOLO. AF_07/2019 </v>
      </c>
      <c r="D7052" s="192" t="str">
        <f>Cartilha_GLOBAL!D7052</f>
        <v>M3</v>
      </c>
      <c r="E7052" s="105">
        <f>Cartilha_GLOBAL!$E7052</f>
        <v>140.44</v>
      </c>
      <c r="F7052" s="168">
        <f>Cartilha_GLOBAL!$F7052</f>
        <v>172.38</v>
      </c>
      <c r="G7052" s="108"/>
      <c r="H7052" s="107">
        <f t="shared" ref="H7052:H7075" si="441">IF(G7052=0,0,F7052)</f>
        <v>0</v>
      </c>
      <c r="I7052" s="184">
        <f t="shared" si="438"/>
        <v>0</v>
      </c>
      <c r="J7052" s="142"/>
      <c r="K7052" s="146"/>
      <c r="L7052" s="7" t="str">
        <f t="shared" si="439"/>
        <v/>
      </c>
      <c r="M7052" s="7" t="str">
        <f t="shared" si="440"/>
        <v/>
      </c>
      <c r="N7052" s="7" t="str">
        <f>Cartilha_GLOBAL!N7052</f>
        <v/>
      </c>
      <c r="O7052" s="144"/>
      <c r="Q7052" s="151"/>
      <c r="R7052" s="152">
        <v>0</v>
      </c>
      <c r="T7052" s="153">
        <f>IF(Cartilha_GLOBAL!R7052=0,0,IF(Cartilha_GLOBAL!R7052&gt;0,"c","b"))</f>
        <v>0</v>
      </c>
    </row>
    <row r="7053" ht="12.75" hidden="1" spans="1:20">
      <c r="A7053" s="158">
        <f>Cartilha_GLOBAL!A7053</f>
        <v>603900</v>
      </c>
      <c r="B7053" s="100" t="str">
        <f>Cartilha_GLOBAL!B7053</f>
        <v>DER-PR fev/23</v>
      </c>
      <c r="C7053" s="159" t="str">
        <f>Cartilha_GLOBAL!C7053</f>
        <v>LASTRO COM PÓ DE PEDRA, APLICADO EM PISOS SOBRE SOLO</v>
      </c>
      <c r="D7053" s="192" t="str">
        <f>Cartilha_GLOBAL!D7053</f>
        <v>M3</v>
      </c>
      <c r="E7053" s="105">
        <f>Cartilha_GLOBAL!$E7053</f>
        <v>131.84</v>
      </c>
      <c r="F7053" s="168">
        <f>Cartilha_GLOBAL!$F7053</f>
        <v>161.82</v>
      </c>
      <c r="G7053" s="108"/>
      <c r="H7053" s="107">
        <f t="shared" si="441"/>
        <v>0</v>
      </c>
      <c r="I7053" s="184">
        <f t="shared" si="438"/>
        <v>0</v>
      </c>
      <c r="J7053" s="142"/>
      <c r="K7053" s="146"/>
      <c r="L7053" s="7" t="str">
        <f t="shared" si="439"/>
        <v/>
      </c>
      <c r="M7053" s="7" t="str">
        <f t="shared" si="440"/>
        <v/>
      </c>
      <c r="N7053" s="7" t="str">
        <f>Cartilha_GLOBAL!N7053</f>
        <v/>
      </c>
      <c r="O7053" s="144"/>
      <c r="Q7053" s="151"/>
      <c r="R7053" s="152">
        <v>0</v>
      </c>
      <c r="T7053" s="153">
        <f>IF(Cartilha_GLOBAL!R7053=0,0,IF(Cartilha_GLOBAL!R7053&gt;0,"c","b"))</f>
        <v>0</v>
      </c>
    </row>
    <row r="7054" ht="22.5" hidden="1" spans="1:20">
      <c r="A7054" s="158" t="str">
        <f>Cartilha_GLOBAL!A7054</f>
        <v>COTAÇÃO</v>
      </c>
      <c r="B7054" s="100" t="str">
        <f>Cartilha_GLOBAL!B7054</f>
        <v>fevereiro/2023</v>
      </c>
      <c r="C7054" s="159" t="str">
        <f>Cartilha_GLOBAL!C7054</f>
        <v>FORNECIMENTO E INSTALAÇÃO DE GRAMA SINTÉTICA, CONFORME DETALHAMENTO EM PROJETO E MEMORIAL DESCRITIVO</v>
      </c>
      <c r="D7054" s="192" t="str">
        <f>Cartilha_GLOBAL!D7054</f>
        <v>M2</v>
      </c>
      <c r="E7054" s="105">
        <f>Cartilha_GLOBAL!$E7054</f>
        <v>109.95</v>
      </c>
      <c r="F7054" s="168">
        <f>Cartilha_GLOBAL!$F7054</f>
        <v>134.95</v>
      </c>
      <c r="G7054" s="108"/>
      <c r="H7054" s="107">
        <f t="shared" si="441"/>
        <v>0</v>
      </c>
      <c r="I7054" s="184">
        <f t="shared" si="438"/>
        <v>0</v>
      </c>
      <c r="J7054" s="142"/>
      <c r="K7054" s="146"/>
      <c r="L7054" s="7" t="str">
        <f t="shared" si="439"/>
        <v/>
      </c>
      <c r="M7054" s="7" t="str">
        <f t="shared" si="440"/>
        <v/>
      </c>
      <c r="N7054" s="7" t="str">
        <f>Cartilha_GLOBAL!N7054</f>
        <v/>
      </c>
      <c r="O7054" s="144"/>
      <c r="Q7054" s="151"/>
      <c r="R7054" s="152">
        <v>0</v>
      </c>
      <c r="T7054" s="153">
        <f>IF(Cartilha_GLOBAL!R7054=0,0,IF(Cartilha_GLOBAL!R7054&gt;0,"c","b"))</f>
        <v>0</v>
      </c>
    </row>
    <row r="7055" ht="12.75" spans="1:20">
      <c r="A7055" s="158" t="str">
        <f>Cartilha_GLOBAL!A7055</f>
        <v>810250E</v>
      </c>
      <c r="B7055" s="100" t="str">
        <f>Cartilha_GLOBAL!B7055</f>
        <v>DER-PR fev/23</v>
      </c>
      <c r="C7055" s="159" t="str">
        <f>Cartilha_GLOBAL!C7055</f>
        <v>Fincadinha de concreto - (9x19x39cm-0,0171m3/m)</v>
      </c>
      <c r="D7055" s="192" t="str">
        <f>Cartilha_GLOBAL!D7055</f>
        <v>M</v>
      </c>
      <c r="E7055" s="105">
        <f>Cartilha_GLOBAL!$E7055</f>
        <v>20.16</v>
      </c>
      <c r="F7055" s="168">
        <f>Cartilha_GLOBAL!$F7055</f>
        <v>24.74</v>
      </c>
      <c r="G7055" s="108">
        <v>297</v>
      </c>
      <c r="H7055" s="107">
        <f t="shared" si="441"/>
        <v>24.74</v>
      </c>
      <c r="I7055" s="184">
        <f t="shared" si="438"/>
        <v>7347.78</v>
      </c>
      <c r="J7055" s="142"/>
      <c r="K7055" s="146"/>
      <c r="L7055" s="7" t="str">
        <f t="shared" si="439"/>
        <v>x</v>
      </c>
      <c r="M7055" s="7" t="str">
        <f t="shared" si="440"/>
        <v>x</v>
      </c>
      <c r="N7055" s="7" t="str">
        <f>Cartilha_GLOBAL!N7055</f>
        <v>x</v>
      </c>
      <c r="O7055" s="144"/>
      <c r="Q7055" s="151"/>
      <c r="R7055" s="152">
        <v>0</v>
      </c>
      <c r="T7055" s="153">
        <f>IF(Cartilha_GLOBAL!R7055=0,0,IF(Cartilha_GLOBAL!R7055&gt;0,"c","b"))</f>
        <v>0</v>
      </c>
    </row>
    <row r="7056" ht="22.5" hidden="1" spans="1:20">
      <c r="A7056" s="158">
        <f>Cartilha_GLOBAL!A7056</f>
        <v>92396</v>
      </c>
      <c r="B7056" s="100" t="str">
        <f>Cartilha_GLOBAL!B7056</f>
        <v>SINAPI</v>
      </c>
      <c r="C7056" s="159" t="str">
        <f>Cartilha_GLOBAL!C7056</f>
        <v>EXECUÇÃO DE PASSEIO EM PISO INTERTRAVADO, COM BLOCO RETANGULAR COR NATURAL DE 20 X 10 CM, ESPESSURA 6 CM. AF_12/2015</v>
      </c>
      <c r="D7056" s="192" t="str">
        <f>Cartilha_GLOBAL!D7056</f>
        <v>M2</v>
      </c>
      <c r="E7056" s="105">
        <f>Cartilha_GLOBAL!$E7056</f>
        <v>62.05</v>
      </c>
      <c r="F7056" s="168">
        <f>Cartilha_GLOBAL!$F7056</f>
        <v>76.16</v>
      </c>
      <c r="G7056" s="108"/>
      <c r="H7056" s="107">
        <f t="shared" si="441"/>
        <v>0</v>
      </c>
      <c r="I7056" s="184">
        <f t="shared" si="438"/>
        <v>0</v>
      </c>
      <c r="J7056" s="142"/>
      <c r="K7056" s="146"/>
      <c r="L7056" s="7" t="str">
        <f t="shared" si="439"/>
        <v/>
      </c>
      <c r="M7056" s="7" t="str">
        <f t="shared" si="440"/>
        <v/>
      </c>
      <c r="N7056" s="7" t="str">
        <f>Cartilha_GLOBAL!N7056</f>
        <v/>
      </c>
      <c r="O7056" s="144"/>
      <c r="Q7056" s="151"/>
      <c r="R7056" s="152">
        <v>0</v>
      </c>
      <c r="T7056" s="153">
        <f>IF(Cartilha_GLOBAL!R7056=0,0,IF(Cartilha_GLOBAL!R7056&gt;0,"c","b"))</f>
        <v>0</v>
      </c>
    </row>
    <row r="7057" ht="22.5" hidden="1" spans="1:20">
      <c r="A7057" s="158" t="str">
        <f>Cartilha_GLOBAL!A7057</f>
        <v>COMPOSIÇÃO</v>
      </c>
      <c r="B7057" s="100" t="str">
        <f>Cartilha_GLOBAL!B7057</f>
        <v>fevereiro/2023</v>
      </c>
      <c r="C7057" s="159" t="str">
        <f>Cartilha_GLOBAL!C7057</f>
        <v>EXECUÇÃO DE PASSEIO EM PISO INTERTRAVADO DRENANTE, COM BLOCO RETANGULAR COR NATURAL DE 20 X 10 CM, ESPESSURA 6 CM.</v>
      </c>
      <c r="D7057" s="192" t="str">
        <f>Cartilha_GLOBAL!D7057</f>
        <v>M2</v>
      </c>
      <c r="E7057" s="105">
        <f>Cartilha_GLOBAL!$E7057</f>
        <v>73.21</v>
      </c>
      <c r="F7057" s="168">
        <f>Cartilha_GLOBAL!$F7057</f>
        <v>89.86</v>
      </c>
      <c r="G7057" s="108"/>
      <c r="H7057" s="107">
        <f t="shared" si="441"/>
        <v>0</v>
      </c>
      <c r="I7057" s="184">
        <f t="shared" si="438"/>
        <v>0</v>
      </c>
      <c r="J7057" s="142"/>
      <c r="K7057" s="146"/>
      <c r="L7057" s="7" t="str">
        <f t="shared" si="439"/>
        <v/>
      </c>
      <c r="M7057" s="7" t="str">
        <f t="shared" si="440"/>
        <v/>
      </c>
      <c r="N7057" s="7" t="str">
        <f>Cartilha_GLOBAL!N7057</f>
        <v/>
      </c>
      <c r="O7057" s="144"/>
      <c r="Q7057" s="151"/>
      <c r="R7057" s="152">
        <v>0</v>
      </c>
      <c r="T7057" s="153">
        <f>IF(Cartilha_GLOBAL!R7057=0,0,IF(Cartilha_GLOBAL!R7057&gt;0,"c","b"))</f>
        <v>0</v>
      </c>
    </row>
    <row r="7058" ht="22.5" hidden="1" spans="1:20">
      <c r="A7058" s="158">
        <f>Cartilha_GLOBAL!A7058</f>
        <v>94996</v>
      </c>
      <c r="B7058" s="100" t="str">
        <f>Cartilha_GLOBAL!B7058</f>
        <v>SINAPI</v>
      </c>
      <c r="C7058" s="159" t="str">
        <f>Cartilha_GLOBAL!C7058</f>
        <v>EXECUÇÃO DE PASSEIO (CALÇADA) OU PISO DE CONCRETO COM CONCRETO MOLDADO IN LOCO, FEITO EM OBRA, ACABAMENTO CONVENCIONAL, ESPESSURA 10 CM, ARMADO. AF_07/2016</v>
      </c>
      <c r="D7058" s="192" t="str">
        <f>Cartilha_GLOBAL!D7058</f>
        <v>M2</v>
      </c>
      <c r="E7058" s="105">
        <f>Cartilha_GLOBAL!$E7058</f>
        <v>131.57</v>
      </c>
      <c r="F7058" s="168">
        <f>Cartilha_GLOBAL!$F7058</f>
        <v>161.49</v>
      </c>
      <c r="G7058" s="108"/>
      <c r="H7058" s="107">
        <f t="shared" si="441"/>
        <v>0</v>
      </c>
      <c r="I7058" s="184">
        <f t="shared" si="438"/>
        <v>0</v>
      </c>
      <c r="J7058" s="142"/>
      <c r="K7058" s="146"/>
      <c r="L7058" s="7" t="str">
        <f t="shared" si="439"/>
        <v/>
      </c>
      <c r="M7058" s="7" t="str">
        <f t="shared" si="440"/>
        <v/>
      </c>
      <c r="N7058" s="7" t="str">
        <f>Cartilha_GLOBAL!N7058</f>
        <v/>
      </c>
      <c r="O7058" s="144"/>
      <c r="Q7058" s="151"/>
      <c r="R7058" s="152">
        <v>0</v>
      </c>
      <c r="T7058" s="153">
        <f>IF(Cartilha_GLOBAL!R7058=0,0,IF(Cartilha_GLOBAL!R7058&gt;0,"c","b"))</f>
        <v>0</v>
      </c>
    </row>
    <row r="7059" ht="12.75" hidden="1" spans="1:27">
      <c r="A7059" s="158" t="s">
        <v>7350</v>
      </c>
      <c r="B7059" s="189" t="s">
        <v>1231</v>
      </c>
      <c r="C7059" s="159" t="str">
        <f>Cartilha_GLOBAL!C7059</f>
        <v>JUNTA PLÁSTICA PARA PISO MONOLÍTICO 27 X 3 MM</v>
      </c>
      <c r="D7059" s="192" t="str">
        <f>Cartilha_GLOBAL!D7059</f>
        <v>M</v>
      </c>
      <c r="E7059" s="105">
        <f>Cartilha_GLOBAL!$E7059</f>
        <v>16.51</v>
      </c>
      <c r="F7059" s="168">
        <f>Cartilha_GLOBAL!$F7059</f>
        <v>20.26</v>
      </c>
      <c r="G7059" s="108"/>
      <c r="H7059" s="107">
        <f t="shared" si="441"/>
        <v>0</v>
      </c>
      <c r="I7059" s="184">
        <f t="shared" si="438"/>
        <v>0</v>
      </c>
      <c r="J7059" s="142"/>
      <c r="K7059" s="146"/>
      <c r="L7059" s="7" t="str">
        <f t="shared" si="439"/>
        <v/>
      </c>
      <c r="M7059" s="7" t="str">
        <f t="shared" si="440"/>
        <v/>
      </c>
      <c r="N7059" s="7" t="str">
        <f>Cartilha_GLOBAL!N7059</f>
        <v/>
      </c>
      <c r="O7059" s="144"/>
      <c r="Q7059" s="151"/>
      <c r="R7059" s="152">
        <v>0</v>
      </c>
      <c r="T7059" s="153">
        <f>IF(Cartilha_GLOBAL!R7059=0,0,IF(Cartilha_GLOBAL!R7059&gt;0,"c","b"))</f>
        <v>0</v>
      </c>
      <c r="AA7059" s="5">
        <v>16.51</v>
      </c>
    </row>
    <row r="7060" ht="22.5" hidden="1" spans="1:20">
      <c r="A7060" s="158" t="str">
        <f>Cartilha_GLOBAL!A7060</f>
        <v>COTAÇÃO </v>
      </c>
      <c r="B7060" s="100" t="str">
        <f>Cartilha_GLOBAL!B7060</f>
        <v>fevereiro/2023</v>
      </c>
      <c r="C7060" s="159" t="str">
        <f>Cartilha_GLOBAL!C7060</f>
        <v>PISO ECOLÓGICO EMBORRACHADO MONOLÍTICO, DRENANTE E PERMEÁVEL, CONFORME ESPECIFICAÇÃO DE PROJETO</v>
      </c>
      <c r="D7060" s="192" t="str">
        <f>Cartilha_GLOBAL!D7060</f>
        <v>M2</v>
      </c>
      <c r="E7060" s="105">
        <f>Cartilha_GLOBAL!$E7060</f>
        <v>447.2</v>
      </c>
      <c r="F7060" s="168">
        <f>Cartilha_GLOBAL!$F7060</f>
        <v>548.89</v>
      </c>
      <c r="G7060" s="108"/>
      <c r="H7060" s="107">
        <f t="shared" si="441"/>
        <v>0</v>
      </c>
      <c r="I7060" s="184">
        <f t="shared" si="438"/>
        <v>0</v>
      </c>
      <c r="J7060" s="142"/>
      <c r="K7060" s="146"/>
      <c r="L7060" s="7" t="str">
        <f t="shared" si="439"/>
        <v/>
      </c>
      <c r="M7060" s="7" t="str">
        <f t="shared" si="440"/>
        <v/>
      </c>
      <c r="N7060" s="7" t="str">
        <f>Cartilha_GLOBAL!N7060</f>
        <v/>
      </c>
      <c r="O7060" s="144"/>
      <c r="Q7060" s="151"/>
      <c r="R7060" s="152">
        <v>0</v>
      </c>
      <c r="T7060" s="153">
        <f>IF(Cartilha_GLOBAL!R7060=0,0,IF(Cartilha_GLOBAL!R7060&gt;0,"c","b"))</f>
        <v>0</v>
      </c>
    </row>
    <row r="7061" ht="22.5" hidden="1" spans="1:20">
      <c r="A7061" s="158">
        <f>Cartilha_GLOBAL!A7061</f>
        <v>93358</v>
      </c>
      <c r="B7061" s="100" t="str">
        <f>Cartilha_GLOBAL!B7061</f>
        <v>SINAPI</v>
      </c>
      <c r="C7061" s="159" t="str">
        <f>Cartilha_GLOBAL!C7061</f>
        <v>ESCAVAÇÃO MANUAL DE VALA COM PROFUNDIDADE MENOR OU IGUAL A 1,30 M. AF_02/2021 (Fixação de Equipamentos)</v>
      </c>
      <c r="D7061" s="192" t="str">
        <f>Cartilha_GLOBAL!D7061</f>
        <v>M3</v>
      </c>
      <c r="E7061" s="105">
        <f>Cartilha_GLOBAL!$E7061</f>
        <v>99.37</v>
      </c>
      <c r="F7061" s="168">
        <f>Cartilha_GLOBAL!$F7061</f>
        <v>121.97</v>
      </c>
      <c r="G7061" s="108"/>
      <c r="H7061" s="107">
        <f t="shared" si="441"/>
        <v>0</v>
      </c>
      <c r="I7061" s="184">
        <f t="shared" si="438"/>
        <v>0</v>
      </c>
      <c r="J7061" s="142"/>
      <c r="K7061" s="146"/>
      <c r="L7061" s="7" t="str">
        <f t="shared" si="439"/>
        <v/>
      </c>
      <c r="M7061" s="7" t="str">
        <f t="shared" si="440"/>
        <v/>
      </c>
      <c r="N7061" s="7" t="str">
        <f>Cartilha_GLOBAL!N7061</f>
        <v/>
      </c>
      <c r="O7061" s="144"/>
      <c r="Q7061" s="151"/>
      <c r="R7061" s="152">
        <v>0</v>
      </c>
      <c r="T7061" s="153">
        <f>IF(Cartilha_GLOBAL!R7061=0,0,IF(Cartilha_GLOBAL!R7061&gt;0,"c","b"))</f>
        <v>0</v>
      </c>
    </row>
    <row r="7062" ht="22.5" hidden="1" spans="1:20">
      <c r="A7062" s="158">
        <f>Cartilha_GLOBAL!A7062</f>
        <v>94964</v>
      </c>
      <c r="B7062" s="100" t="str">
        <f>Cartilha_GLOBAL!B7062</f>
        <v>SINAPI</v>
      </c>
      <c r="C7062" s="159" t="str">
        <f>Cartilha_GLOBAL!C7062</f>
        <v>CONCRETO FCK = 20MPA, TRAÇO 1:2,7:3 (CIMENTO/ AREIA MÉDIA/ BRITA 1)  - PREPARO MECÂNICO COM BETONEIRA 400 L. AF_07/2016 (Fixação de Equipamentos)</v>
      </c>
      <c r="D7062" s="192" t="str">
        <f>Cartilha_GLOBAL!D7062</f>
        <v>M3</v>
      </c>
      <c r="E7062" s="105">
        <f>Cartilha_GLOBAL!$E7062</f>
        <v>419.07</v>
      </c>
      <c r="F7062" s="168">
        <f>Cartilha_GLOBAL!$F7062</f>
        <v>514.37</v>
      </c>
      <c r="G7062" s="108"/>
      <c r="H7062" s="107">
        <f t="shared" si="441"/>
        <v>0</v>
      </c>
      <c r="I7062" s="184">
        <f t="shared" si="438"/>
        <v>0</v>
      </c>
      <c r="J7062" s="142"/>
      <c r="K7062" s="146"/>
      <c r="L7062" s="7" t="str">
        <f t="shared" si="439"/>
        <v/>
      </c>
      <c r="M7062" s="7" t="str">
        <f t="shared" si="440"/>
        <v/>
      </c>
      <c r="N7062" s="7" t="str">
        <f>Cartilha_GLOBAL!N7062</f>
        <v/>
      </c>
      <c r="O7062" s="144"/>
      <c r="Q7062" s="151"/>
      <c r="R7062" s="152">
        <v>0</v>
      </c>
      <c r="T7062" s="153">
        <f>IF(Cartilha_GLOBAL!R7062=0,0,IF(Cartilha_GLOBAL!R7062&gt;0,"c","b"))</f>
        <v>0</v>
      </c>
    </row>
    <row r="7063" ht="22.5" hidden="1" spans="1:20">
      <c r="A7063" s="158" t="str">
        <f>Cartilha_GLOBAL!A7063</f>
        <v>COMPOSIÇÃO 02408 + 02427</v>
      </c>
      <c r="B7063" s="100" t="str">
        <f>Cartilha_GLOBAL!B7063</f>
        <v>ORSE - jan/23</v>
      </c>
      <c r="C7063" s="159" t="str">
        <f>Cartilha_GLOBAL!C7063</f>
        <v>ESTRUTURA METÁLICA DE TRAVES DE FUTEBOL, EM TUBOS DE AÇO GALVANIZADO, DIMENSÕES 4,00 X 2,30 X 1,00 M, COM ACABAMENTO E PINTURA, INCLUSIVE REDE EM FIO 100% NYLON COM PROTEÇÃO UV</v>
      </c>
      <c r="D7063" s="192" t="str">
        <f>Cartilha_GLOBAL!D7063</f>
        <v>PAR</v>
      </c>
      <c r="E7063" s="105">
        <f>Cartilha_GLOBAL!$E7063</f>
        <v>2802.44</v>
      </c>
      <c r="F7063" s="168">
        <f>Cartilha_GLOBAL!$F7063</f>
        <v>3439.71</v>
      </c>
      <c r="G7063" s="108"/>
      <c r="H7063" s="107">
        <f t="shared" si="441"/>
        <v>0</v>
      </c>
      <c r="I7063" s="184">
        <f t="shared" si="438"/>
        <v>0</v>
      </c>
      <c r="J7063" s="142"/>
      <c r="K7063" s="146"/>
      <c r="L7063" s="7" t="str">
        <f t="shared" si="439"/>
        <v/>
      </c>
      <c r="M7063" s="7" t="str">
        <f t="shared" si="440"/>
        <v/>
      </c>
      <c r="N7063" s="7" t="str">
        <f>Cartilha_GLOBAL!N7063</f>
        <v/>
      </c>
      <c r="O7063" s="144"/>
      <c r="Q7063" s="151"/>
      <c r="R7063" s="152">
        <v>0</v>
      </c>
      <c r="T7063" s="153">
        <f>IF(Cartilha_GLOBAL!R7063=0,0,IF(Cartilha_GLOBAL!R7063&gt;0,"c","b"))</f>
        <v>0</v>
      </c>
    </row>
    <row r="7064" ht="33.75" spans="1:20">
      <c r="A7064" s="158" t="str">
        <f>Cartilha_GLOBAL!A7064</f>
        <v>COMPOSIÇÃO 02449</v>
      </c>
      <c r="B7064" s="100" t="str">
        <f>Cartilha_GLOBAL!B7064</f>
        <v>ORSE - jan/23</v>
      </c>
      <c r="C7064" s="159" t="str">
        <f>Cartilha_GLOBAL!C7064</f>
        <v>ESTRUTURA METÁLICA DE BASQUETE COM TABELA, ARO E REDE, FIXADA COM CHAPA METÁLICA E PARAFUSOS SOBRE BLOCO DE CONCRETO 20MPA EXECUTADO IN LOCO CONFORME ESPECIFICAÇÕES DE PROJETO</v>
      </c>
      <c r="D7064" s="192" t="str">
        <f>Cartilha_GLOBAL!D7064</f>
        <v>UN</v>
      </c>
      <c r="E7064" s="105">
        <f>Cartilha_GLOBAL!$E7064</f>
        <v>3228.24</v>
      </c>
      <c r="F7064" s="168">
        <f>Cartilha_GLOBAL!$F7064</f>
        <v>3962.34</v>
      </c>
      <c r="G7064" s="108">
        <v>1</v>
      </c>
      <c r="H7064" s="107">
        <f t="shared" si="441"/>
        <v>3962.34</v>
      </c>
      <c r="I7064" s="184">
        <f t="shared" si="438"/>
        <v>3962.34</v>
      </c>
      <c r="J7064" s="142"/>
      <c r="K7064" s="146"/>
      <c r="L7064" s="7" t="str">
        <f t="shared" si="439"/>
        <v>x</v>
      </c>
      <c r="M7064" s="7" t="str">
        <f t="shared" si="440"/>
        <v>x</v>
      </c>
      <c r="N7064" s="7" t="str">
        <f>Cartilha_GLOBAL!N7064</f>
        <v>x</v>
      </c>
      <c r="O7064" s="144"/>
      <c r="Q7064" s="151"/>
      <c r="R7064" s="152">
        <v>0</v>
      </c>
      <c r="T7064" s="153">
        <f>IF(Cartilha_GLOBAL!R7064=0,0,IF(Cartilha_GLOBAL!R7064&gt;0,"c","b"))</f>
        <v>0</v>
      </c>
    </row>
    <row r="7065" ht="33.75" hidden="1" spans="1:20">
      <c r="A7065" s="158" t="str">
        <f>Cartilha_GLOBAL!A7065</f>
        <v>COMPOSIÇÃO 02432 + 02429</v>
      </c>
      <c r="B7065" s="100" t="str">
        <f>Cartilha_GLOBAL!B7065</f>
        <v>ORSE - jan/23</v>
      </c>
      <c r="C7065" s="159" t="str">
        <f>Cartilha_GLOBAL!C7065</f>
        <v>CONJUNTO PARA QUADRA DE VOLEI COM POSTES EM TUBO DE AÇO GALVANIZADO 3”, H=255cm, PINTURA EM TINTA ESMALTE SINTÉTICO, REDE DE NYLON COM 2mm, MALHA 10X10cm E ANTENAS OFICIAIS EM FIBRA DE VIDRO</v>
      </c>
      <c r="D7065" s="192" t="str">
        <f>Cartilha_GLOBAL!D7065</f>
        <v>CJ</v>
      </c>
      <c r="E7065" s="105">
        <f>Cartilha_GLOBAL!$E7065</f>
        <v>1209.94</v>
      </c>
      <c r="F7065" s="168">
        <f>Cartilha_GLOBAL!$F7065</f>
        <v>1485.08</v>
      </c>
      <c r="G7065" s="108"/>
      <c r="H7065" s="107">
        <f t="shared" si="441"/>
        <v>0</v>
      </c>
      <c r="I7065" s="184">
        <f t="shared" si="438"/>
        <v>0</v>
      </c>
      <c r="J7065" s="142"/>
      <c r="K7065" s="146"/>
      <c r="L7065" s="7" t="str">
        <f t="shared" si="439"/>
        <v/>
      </c>
      <c r="M7065" s="7" t="str">
        <f t="shared" si="440"/>
        <v/>
      </c>
      <c r="N7065" s="7" t="str">
        <f>Cartilha_GLOBAL!N7065</f>
        <v/>
      </c>
      <c r="O7065" s="144"/>
      <c r="Q7065" s="151"/>
      <c r="R7065" s="152">
        <v>0</v>
      </c>
      <c r="T7065" s="153">
        <f>IF(Cartilha_GLOBAL!R7065=0,0,IF(Cartilha_GLOBAL!R7065&gt;0,"c","b"))</f>
        <v>0</v>
      </c>
    </row>
    <row r="7066" ht="12.75" hidden="1" spans="1:20">
      <c r="A7066" s="158" t="str">
        <f>Cartilha_GLOBAL!A7066</f>
        <v>COTAÇÃO</v>
      </c>
      <c r="B7066" s="100" t="str">
        <f>Cartilha_GLOBAL!B7066</f>
        <v>fevereiro/2023</v>
      </c>
      <c r="C7066" s="159" t="str">
        <f>Cartilha_GLOBAL!C7066</f>
        <v>SIMULADOR DE REMO DUPLO</v>
      </c>
      <c r="D7066" s="192" t="str">
        <f>Cartilha_GLOBAL!D7066</f>
        <v>UN</v>
      </c>
      <c r="E7066" s="105">
        <f>Cartilha_GLOBAL!$E7066</f>
        <v>4401.98</v>
      </c>
      <c r="F7066" s="168">
        <f>Cartilha_GLOBAL!$F7066</f>
        <v>5402.99</v>
      </c>
      <c r="G7066" s="108"/>
      <c r="H7066" s="107">
        <f t="shared" si="441"/>
        <v>0</v>
      </c>
      <c r="I7066" s="184">
        <f t="shared" si="438"/>
        <v>0</v>
      </c>
      <c r="J7066" s="142"/>
      <c r="K7066" s="146"/>
      <c r="L7066" s="7" t="str">
        <f t="shared" si="439"/>
        <v/>
      </c>
      <c r="M7066" s="7" t="str">
        <f t="shared" si="440"/>
        <v/>
      </c>
      <c r="N7066" s="7" t="str">
        <f>Cartilha_GLOBAL!N7066</f>
        <v/>
      </c>
      <c r="O7066" s="144"/>
      <c r="Q7066" s="151"/>
      <c r="R7066" s="152">
        <v>0</v>
      </c>
      <c r="T7066" s="153">
        <f>IF(Cartilha_GLOBAL!R7066=0,0,IF(Cartilha_GLOBAL!R7066&gt;0,"c","b"))</f>
        <v>0</v>
      </c>
    </row>
    <row r="7067" ht="12.75" hidden="1" spans="1:20">
      <c r="A7067" s="158" t="str">
        <f>Cartilha_GLOBAL!A7067</f>
        <v>COTAÇÃO</v>
      </c>
      <c r="B7067" s="100" t="str">
        <f>Cartilha_GLOBAL!B7067</f>
        <v>fevereiro/2023</v>
      </c>
      <c r="C7067" s="159" t="str">
        <f>Cartilha_GLOBAL!C7067</f>
        <v>SIMULADOR DE CAMINHADA DUPLO</v>
      </c>
      <c r="D7067" s="192" t="str">
        <f>Cartilha_GLOBAL!D7067</f>
        <v>UN</v>
      </c>
      <c r="E7067" s="105">
        <f>Cartilha_GLOBAL!$E7067</f>
        <v>3991.8</v>
      </c>
      <c r="F7067" s="168">
        <f>Cartilha_GLOBAL!$F7067</f>
        <v>4899.54</v>
      </c>
      <c r="G7067" s="108"/>
      <c r="H7067" s="107">
        <f t="shared" si="441"/>
        <v>0</v>
      </c>
      <c r="I7067" s="184">
        <f t="shared" si="438"/>
        <v>0</v>
      </c>
      <c r="J7067" s="142"/>
      <c r="K7067" s="146"/>
      <c r="L7067" s="7" t="str">
        <f t="shared" si="439"/>
        <v/>
      </c>
      <c r="M7067" s="7" t="str">
        <f t="shared" si="440"/>
        <v/>
      </c>
      <c r="N7067" s="7" t="str">
        <f>Cartilha_GLOBAL!N7067</f>
        <v/>
      </c>
      <c r="O7067" s="144"/>
      <c r="Q7067" s="151"/>
      <c r="R7067" s="152">
        <v>0</v>
      </c>
      <c r="T7067" s="153">
        <f>IF(Cartilha_GLOBAL!R7067=0,0,IF(Cartilha_GLOBAL!R7067&gt;0,"c","b"))</f>
        <v>0</v>
      </c>
    </row>
    <row r="7068" ht="12.75" hidden="1" spans="1:20">
      <c r="A7068" s="158" t="str">
        <f>Cartilha_GLOBAL!A7068</f>
        <v>COTAÇÃO</v>
      </c>
      <c r="B7068" s="100" t="str">
        <f>Cartilha_GLOBAL!B7068</f>
        <v>fevereiro/2023</v>
      </c>
      <c r="C7068" s="159" t="str">
        <f>Cartilha_GLOBAL!C7068</f>
        <v>SIMULADOR DE CAVALGADA DUPLO</v>
      </c>
      <c r="D7068" s="192" t="str">
        <f>Cartilha_GLOBAL!D7068</f>
        <v>UN</v>
      </c>
      <c r="E7068" s="105">
        <f>Cartilha_GLOBAL!$E7068</f>
        <v>4201.89</v>
      </c>
      <c r="F7068" s="168">
        <f>Cartilha_GLOBAL!$F7068</f>
        <v>5157.4</v>
      </c>
      <c r="G7068" s="108"/>
      <c r="H7068" s="107">
        <f t="shared" si="441"/>
        <v>0</v>
      </c>
      <c r="I7068" s="184">
        <f t="shared" si="438"/>
        <v>0</v>
      </c>
      <c r="J7068" s="142"/>
      <c r="K7068" s="146"/>
      <c r="L7068" s="7" t="str">
        <f t="shared" si="439"/>
        <v/>
      </c>
      <c r="M7068" s="7" t="str">
        <f t="shared" si="440"/>
        <v/>
      </c>
      <c r="N7068" s="7" t="str">
        <f>Cartilha_GLOBAL!N7068</f>
        <v/>
      </c>
      <c r="O7068" s="144"/>
      <c r="Q7068" s="151"/>
      <c r="R7068" s="152">
        <v>0</v>
      </c>
      <c r="T7068" s="153">
        <f>IF(Cartilha_GLOBAL!R7068=0,0,IF(Cartilha_GLOBAL!R7068&gt;0,"c","b"))</f>
        <v>0</v>
      </c>
    </row>
    <row r="7069" ht="12.75" hidden="1" spans="1:20">
      <c r="A7069" s="158" t="str">
        <f>Cartilha_GLOBAL!A7069</f>
        <v>COTAÇÃO</v>
      </c>
      <c r="B7069" s="100" t="str">
        <f>Cartilha_GLOBAL!B7069</f>
        <v>fevereiro/2023</v>
      </c>
      <c r="C7069" s="159" t="str">
        <f>Cartilha_GLOBAL!C7069</f>
        <v>ALONGADOR 3 ALTURAS</v>
      </c>
      <c r="D7069" s="192" t="str">
        <f>Cartilha_GLOBAL!D7069</f>
        <v>UN</v>
      </c>
      <c r="E7069" s="105">
        <f>Cartilha_GLOBAL!$E7069</f>
        <v>2281.03</v>
      </c>
      <c r="F7069" s="168">
        <f>Cartilha_GLOBAL!$F7069</f>
        <v>2799.74</v>
      </c>
      <c r="G7069" s="108"/>
      <c r="H7069" s="107">
        <f t="shared" si="441"/>
        <v>0</v>
      </c>
      <c r="I7069" s="184">
        <f t="shared" si="438"/>
        <v>0</v>
      </c>
      <c r="J7069" s="142"/>
      <c r="K7069" s="146"/>
      <c r="L7069" s="7" t="str">
        <f t="shared" si="439"/>
        <v/>
      </c>
      <c r="M7069" s="7" t="str">
        <f t="shared" si="440"/>
        <v/>
      </c>
      <c r="N7069" s="7" t="str">
        <f>Cartilha_GLOBAL!N7069</f>
        <v/>
      </c>
      <c r="O7069" s="144"/>
      <c r="Q7069" s="151"/>
      <c r="R7069" s="152">
        <v>0</v>
      </c>
      <c r="T7069" s="153">
        <f>IF(Cartilha_GLOBAL!R7069=0,0,IF(Cartilha_GLOBAL!R7069&gt;0,"c","b"))</f>
        <v>0</v>
      </c>
    </row>
    <row r="7070" ht="12.75" hidden="1" spans="1:20">
      <c r="A7070" s="158" t="str">
        <f>Cartilha_GLOBAL!A7070</f>
        <v>COTAÇÃO</v>
      </c>
      <c r="B7070" s="100" t="str">
        <f>Cartilha_GLOBAL!B7070</f>
        <v>fevereiro/2023</v>
      </c>
      <c r="C7070" s="159" t="str">
        <f>Cartilha_GLOBAL!C7070</f>
        <v>ROTAÇÃO DIAGONAL DUPLO</v>
      </c>
      <c r="D7070" s="192" t="str">
        <f>Cartilha_GLOBAL!D7070</f>
        <v>UN</v>
      </c>
      <c r="E7070" s="105">
        <f>Cartilha_GLOBAL!$E7070</f>
        <v>2150.97</v>
      </c>
      <c r="F7070" s="168">
        <f>Cartilha_GLOBAL!$F7070</f>
        <v>2640.1</v>
      </c>
      <c r="G7070" s="108"/>
      <c r="H7070" s="107">
        <f t="shared" si="441"/>
        <v>0</v>
      </c>
      <c r="I7070" s="184">
        <f t="shared" si="438"/>
        <v>0</v>
      </c>
      <c r="J7070" s="142"/>
      <c r="K7070" s="146"/>
      <c r="L7070" s="7" t="str">
        <f t="shared" si="439"/>
        <v/>
      </c>
      <c r="M7070" s="7" t="str">
        <f t="shared" si="440"/>
        <v/>
      </c>
      <c r="N7070" s="7" t="str">
        <f>Cartilha_GLOBAL!N7070</f>
        <v/>
      </c>
      <c r="O7070" s="144"/>
      <c r="Q7070" s="151"/>
      <c r="R7070" s="152">
        <v>0</v>
      </c>
      <c r="T7070" s="153">
        <f>IF(Cartilha_GLOBAL!R7070=0,0,IF(Cartilha_GLOBAL!R7070&gt;0,"c","b"))</f>
        <v>0</v>
      </c>
    </row>
    <row r="7071" ht="12.75" hidden="1" spans="1:20">
      <c r="A7071" s="158" t="str">
        <f>Cartilha_GLOBAL!A7071</f>
        <v>COTAÇÃO</v>
      </c>
      <c r="B7071" s="100" t="str">
        <f>Cartilha_GLOBAL!B7071</f>
        <v>fevereiro/2023</v>
      </c>
      <c r="C7071" s="159" t="str">
        <f>Cartilha_GLOBAL!C7071</f>
        <v>ROTAÇÃO VERTICAL DUPLO</v>
      </c>
      <c r="D7071" s="192" t="str">
        <f>Cartilha_GLOBAL!D7071</f>
        <v>UN</v>
      </c>
      <c r="E7071" s="105">
        <f>Cartilha_GLOBAL!$E7071</f>
        <v>1670.75</v>
      </c>
      <c r="F7071" s="168">
        <f>Cartilha_GLOBAL!$F7071</f>
        <v>2050.68</v>
      </c>
      <c r="G7071" s="108"/>
      <c r="H7071" s="107">
        <f t="shared" si="441"/>
        <v>0</v>
      </c>
      <c r="I7071" s="184">
        <f t="shared" si="438"/>
        <v>0</v>
      </c>
      <c r="J7071" s="142"/>
      <c r="K7071" s="146"/>
      <c r="L7071" s="7" t="str">
        <f t="shared" si="439"/>
        <v/>
      </c>
      <c r="M7071" s="7" t="str">
        <f t="shared" si="440"/>
        <v/>
      </c>
      <c r="N7071" s="7" t="str">
        <f>Cartilha_GLOBAL!N7071</f>
        <v/>
      </c>
      <c r="O7071" s="144"/>
      <c r="Q7071" s="151"/>
      <c r="R7071" s="152">
        <v>0</v>
      </c>
      <c r="T7071" s="153">
        <f>IF(Cartilha_GLOBAL!R7071=0,0,IF(Cartilha_GLOBAL!R7071&gt;0,"c","b"))</f>
        <v>0</v>
      </c>
    </row>
    <row r="7072" ht="12.75" hidden="1" spans="1:20">
      <c r="A7072" s="158" t="str">
        <f>Cartilha_GLOBAL!A7072</f>
        <v>COTAÇÃO</v>
      </c>
      <c r="B7072" s="100" t="str">
        <f>Cartilha_GLOBAL!B7072</f>
        <v>fevereiro/2023</v>
      </c>
      <c r="C7072" s="159" t="str">
        <f>Cartilha_GLOBAL!C7072</f>
        <v>ROTAÇÃO VERTICAL COM DIAGONAL DUPLO (A.P.E)</v>
      </c>
      <c r="D7072" s="192" t="str">
        <f>Cartilha_GLOBAL!D7072</f>
        <v>UN</v>
      </c>
      <c r="E7072" s="105">
        <f>Cartilha_GLOBAL!$E7072</f>
        <v>1950.88</v>
      </c>
      <c r="F7072" s="168">
        <f>Cartilha_GLOBAL!$F7072</f>
        <v>2394.51</v>
      </c>
      <c r="G7072" s="108"/>
      <c r="H7072" s="107">
        <f t="shared" si="441"/>
        <v>0</v>
      </c>
      <c r="I7072" s="184">
        <f t="shared" si="438"/>
        <v>0</v>
      </c>
      <c r="J7072" s="142"/>
      <c r="K7072" s="146"/>
      <c r="L7072" s="7" t="str">
        <f t="shared" si="439"/>
        <v/>
      </c>
      <c r="M7072" s="7" t="str">
        <f t="shared" si="440"/>
        <v/>
      </c>
      <c r="N7072" s="7" t="str">
        <f>Cartilha_GLOBAL!N7072</f>
        <v/>
      </c>
      <c r="O7072" s="144"/>
      <c r="Q7072" s="151"/>
      <c r="R7072" s="152">
        <v>0</v>
      </c>
      <c r="T7072" s="153">
        <f>IF(Cartilha_GLOBAL!R7072=0,0,IF(Cartilha_GLOBAL!R7072&gt;0,"c","b"))</f>
        <v>0</v>
      </c>
    </row>
    <row r="7073" ht="12.75" hidden="1" spans="1:20">
      <c r="A7073" s="158" t="str">
        <f>Cartilha_GLOBAL!A7073</f>
        <v>COTAÇÃO</v>
      </c>
      <c r="B7073" s="100" t="str">
        <f>Cartilha_GLOBAL!B7073</f>
        <v>fevereiro/2023</v>
      </c>
      <c r="C7073" s="159" t="str">
        <f>Cartilha_GLOBAL!C7073</f>
        <v>ESQUI DUPLO</v>
      </c>
      <c r="D7073" s="192" t="str">
        <f>Cartilha_GLOBAL!D7073</f>
        <v>UN</v>
      </c>
      <c r="E7073" s="105">
        <f>Cartilha_GLOBAL!$E7073</f>
        <v>5172.33</v>
      </c>
      <c r="F7073" s="168">
        <f>Cartilha_GLOBAL!$F7073</f>
        <v>6348.52</v>
      </c>
      <c r="G7073" s="108"/>
      <c r="H7073" s="107">
        <f t="shared" si="441"/>
        <v>0</v>
      </c>
      <c r="I7073" s="184">
        <f t="shared" si="438"/>
        <v>0</v>
      </c>
      <c r="J7073" s="142"/>
      <c r="K7073" s="146"/>
      <c r="L7073" s="7" t="str">
        <f t="shared" si="439"/>
        <v/>
      </c>
      <c r="M7073" s="7" t="str">
        <f t="shared" si="440"/>
        <v/>
      </c>
      <c r="N7073" s="7" t="str">
        <f>Cartilha_GLOBAL!N7073</f>
        <v/>
      </c>
      <c r="O7073" s="144"/>
      <c r="Q7073" s="151"/>
      <c r="R7073" s="152">
        <v>0</v>
      </c>
      <c r="T7073" s="153">
        <f>IF(Cartilha_GLOBAL!R7073=0,0,IF(Cartilha_GLOBAL!R7073&gt;0,"c","b"))</f>
        <v>0</v>
      </c>
    </row>
    <row r="7074" ht="12.75" hidden="1" spans="1:20">
      <c r="A7074" s="158" t="str">
        <f>Cartilha_GLOBAL!A7074</f>
        <v>COTAÇÃO</v>
      </c>
      <c r="B7074" s="100" t="str">
        <f>Cartilha_GLOBAL!B7074</f>
        <v>fevereiro/2023</v>
      </c>
      <c r="C7074" s="159" t="str">
        <f>Cartilha_GLOBAL!C7074</f>
        <v>PRESSÃO DE PERNAS DUPLO</v>
      </c>
      <c r="D7074" s="192" t="str">
        <f>Cartilha_GLOBAL!D7074</f>
        <v>UN</v>
      </c>
      <c r="E7074" s="105">
        <f>Cartilha_GLOBAL!$E7074</f>
        <v>2896.3</v>
      </c>
      <c r="F7074" s="168">
        <f>Cartilha_GLOBAL!$F7074</f>
        <v>3554.92</v>
      </c>
      <c r="G7074" s="108"/>
      <c r="H7074" s="107">
        <f t="shared" si="441"/>
        <v>0</v>
      </c>
      <c r="I7074" s="184">
        <f t="shared" si="438"/>
        <v>0</v>
      </c>
      <c r="J7074" s="142"/>
      <c r="K7074" s="146"/>
      <c r="L7074" s="7" t="str">
        <f t="shared" si="439"/>
        <v/>
      </c>
      <c r="M7074" s="7" t="str">
        <f t="shared" si="440"/>
        <v/>
      </c>
      <c r="N7074" s="7" t="str">
        <f>Cartilha_GLOBAL!N7074</f>
        <v/>
      </c>
      <c r="O7074" s="144"/>
      <c r="Q7074" s="151"/>
      <c r="R7074" s="152">
        <v>0</v>
      </c>
      <c r="T7074" s="153">
        <f>IF(Cartilha_GLOBAL!R7074=0,0,IF(Cartilha_GLOBAL!R7074&gt;0,"c","b"))</f>
        <v>0</v>
      </c>
    </row>
    <row r="7075" ht="12.75" hidden="1" spans="1:20">
      <c r="A7075" s="158" t="str">
        <f>Cartilha_GLOBAL!A7075</f>
        <v>COTAÇÃO</v>
      </c>
      <c r="B7075" s="100" t="str">
        <f>Cartilha_GLOBAL!B7075</f>
        <v>fevereiro/2023</v>
      </c>
      <c r="C7075" s="159" t="str">
        <f>Cartilha_GLOBAL!C7075</f>
        <v>ELÍPTICO MECÂNICO DUPLO</v>
      </c>
      <c r="D7075" s="192" t="str">
        <f>Cartilha_GLOBAL!D7075</f>
        <v>UN</v>
      </c>
      <c r="E7075" s="105">
        <f>Cartilha_GLOBAL!$E7075</f>
        <v>5782.6</v>
      </c>
      <c r="F7075" s="168">
        <f>Cartilha_GLOBAL!$F7075</f>
        <v>7097.56</v>
      </c>
      <c r="G7075" s="108"/>
      <c r="H7075" s="107">
        <f t="shared" si="441"/>
        <v>0</v>
      </c>
      <c r="I7075" s="184">
        <f t="shared" si="438"/>
        <v>0</v>
      </c>
      <c r="J7075" s="142"/>
      <c r="K7075" s="146"/>
      <c r="L7075" s="7" t="str">
        <f t="shared" si="439"/>
        <v/>
      </c>
      <c r="M7075" s="7" t="str">
        <f t="shared" si="440"/>
        <v/>
      </c>
      <c r="N7075" s="7" t="str">
        <f>Cartilha_GLOBAL!N7075</f>
        <v/>
      </c>
      <c r="O7075" s="144"/>
      <c r="Q7075" s="151"/>
      <c r="R7075" s="152">
        <v>0</v>
      </c>
      <c r="T7075" s="153">
        <f>IF(Cartilha_GLOBAL!R7075=0,0,IF(Cartilha_GLOBAL!R7075&gt;0,"c","b"))</f>
        <v>0</v>
      </c>
    </row>
    <row r="7076" ht="12.75" hidden="1" spans="1:20">
      <c r="A7076" s="158" t="str">
        <f>Cartilha_GLOBAL!A7076</f>
        <v>COTAÇÃO</v>
      </c>
      <c r="B7076" s="100" t="str">
        <f>Cartilha_GLOBAL!B7076</f>
        <v>fevereiro/2023</v>
      </c>
      <c r="C7076" s="159" t="str">
        <f>Cartilha_GLOBAL!C7076</f>
        <v>PEITORAL DUPLO COM ARTICULAÇÃO SUPERIOR</v>
      </c>
      <c r="D7076" s="192" t="str">
        <f>Cartilha_GLOBAL!D7076</f>
        <v>UN</v>
      </c>
      <c r="E7076" s="105">
        <f>Cartilha_GLOBAL!$E7076</f>
        <v>4874.19</v>
      </c>
      <c r="F7076" s="168">
        <f>Cartilha_GLOBAL!$F7076</f>
        <v>5982.58</v>
      </c>
      <c r="G7076" s="108"/>
      <c r="H7076" s="107">
        <f t="shared" si="437"/>
        <v>0</v>
      </c>
      <c r="I7076" s="184">
        <f t="shared" si="438"/>
        <v>0</v>
      </c>
      <c r="J7076" s="142"/>
      <c r="K7076" s="146"/>
      <c r="L7076" s="7" t="str">
        <f t="shared" si="439"/>
        <v/>
      </c>
      <c r="M7076" s="7" t="str">
        <f t="shared" si="440"/>
        <v/>
      </c>
      <c r="N7076" s="7" t="str">
        <f>Cartilha_GLOBAL!N7076</f>
        <v/>
      </c>
      <c r="O7076" s="144"/>
      <c r="Q7076" s="151"/>
      <c r="R7076" s="152">
        <v>0</v>
      </c>
      <c r="T7076" s="153">
        <f>IF(Cartilha_GLOBAL!R7076=0,0,IF(Cartilha_GLOBAL!R7076&gt;0,"c","b"))</f>
        <v>0</v>
      </c>
    </row>
    <row r="7077" ht="12.75" hidden="1" spans="1:20">
      <c r="A7077" s="158" t="str">
        <f>Cartilha_GLOBAL!A7077</f>
        <v>COTAÇÃO</v>
      </c>
      <c r="B7077" s="100" t="str">
        <f>Cartilha_GLOBAL!B7077</f>
        <v>fevereiro/2023</v>
      </c>
      <c r="C7077" s="159" t="str">
        <f>Cartilha_GLOBAL!C7077</f>
        <v>VOADOR PEITORAL COM DORSAL (A.P.E)</v>
      </c>
      <c r="D7077" s="192" t="str">
        <f>Cartilha_GLOBAL!D7077</f>
        <v>UN</v>
      </c>
      <c r="E7077" s="105">
        <f>Cartilha_GLOBAL!$E7077</f>
        <v>4552.05</v>
      </c>
      <c r="F7077" s="168">
        <f>Cartilha_GLOBAL!$F7077</f>
        <v>5587.19</v>
      </c>
      <c r="G7077" s="108"/>
      <c r="H7077" s="107">
        <f t="shared" si="437"/>
        <v>0</v>
      </c>
      <c r="I7077" s="184">
        <f t="shared" si="438"/>
        <v>0</v>
      </c>
      <c r="J7077" s="142"/>
      <c r="K7077" s="146"/>
      <c r="L7077" s="7" t="str">
        <f t="shared" si="439"/>
        <v/>
      </c>
      <c r="M7077" s="7" t="str">
        <f t="shared" si="440"/>
        <v/>
      </c>
      <c r="N7077" s="7" t="str">
        <f>Cartilha_GLOBAL!N7077</f>
        <v/>
      </c>
      <c r="O7077" s="144"/>
      <c r="Q7077" s="151"/>
      <c r="R7077" s="152">
        <v>0</v>
      </c>
      <c r="T7077" s="153">
        <f>IF(Cartilha_GLOBAL!R7077=0,0,IF(Cartilha_GLOBAL!R7077&gt;0,"c","b"))</f>
        <v>0</v>
      </c>
    </row>
    <row r="7078" ht="12.75" hidden="1" spans="1:20">
      <c r="A7078" s="158" t="str">
        <f>Cartilha_GLOBAL!A7078</f>
        <v>COTAÇÃO</v>
      </c>
      <c r="B7078" s="100" t="str">
        <f>Cartilha_GLOBAL!B7078</f>
        <v>fevereiro/2023</v>
      </c>
      <c r="C7078" s="159" t="str">
        <f>Cartilha_GLOBAL!C7078</f>
        <v>REMADA (A.P.E)</v>
      </c>
      <c r="D7078" s="192" t="str">
        <f>Cartilha_GLOBAL!D7078</f>
        <v>UN</v>
      </c>
      <c r="E7078" s="105">
        <f>Cartilha_GLOBAL!$E7078</f>
        <v>2971.34</v>
      </c>
      <c r="F7078" s="168">
        <f>Cartilha_GLOBAL!$F7078</f>
        <v>3647.02</v>
      </c>
      <c r="G7078" s="108"/>
      <c r="H7078" s="107">
        <f t="shared" si="437"/>
        <v>0</v>
      </c>
      <c r="I7078" s="184">
        <f t="shared" si="438"/>
        <v>0</v>
      </c>
      <c r="J7078" s="142"/>
      <c r="K7078" s="146"/>
      <c r="L7078" s="7" t="str">
        <f t="shared" si="439"/>
        <v/>
      </c>
      <c r="M7078" s="7" t="str">
        <f t="shared" si="440"/>
        <v/>
      </c>
      <c r="N7078" s="7" t="str">
        <f>Cartilha_GLOBAL!N7078</f>
        <v/>
      </c>
      <c r="O7078" s="144"/>
      <c r="Q7078" s="151"/>
      <c r="R7078" s="152">
        <v>0</v>
      </c>
      <c r="T7078" s="153">
        <f>IF(Cartilha_GLOBAL!R7078=0,0,IF(Cartilha_GLOBAL!R7078&gt;0,"c","b"))</f>
        <v>0</v>
      </c>
    </row>
    <row r="7079" ht="12.75" hidden="1" spans="1:20">
      <c r="A7079" s="158" t="str">
        <f>Cartilha_GLOBAL!A7079</f>
        <v>COTAÇÃO</v>
      </c>
      <c r="B7079" s="100" t="str">
        <f>Cartilha_GLOBAL!B7079</f>
        <v>fevereiro/2023</v>
      </c>
      <c r="C7079" s="159" t="str">
        <f>Cartilha_GLOBAL!C7079</f>
        <v>PLACA ORIENTATIVA</v>
      </c>
      <c r="D7079" s="192" t="str">
        <f>Cartilha_GLOBAL!D7079</f>
        <v>UN</v>
      </c>
      <c r="E7079" s="105">
        <f>Cartilha_GLOBAL!$E7079</f>
        <v>2801.26</v>
      </c>
      <c r="F7079" s="168">
        <f>Cartilha_GLOBAL!$F7079</f>
        <v>3438.27</v>
      </c>
      <c r="G7079" s="108"/>
      <c r="H7079" s="107">
        <f t="shared" si="437"/>
        <v>0</v>
      </c>
      <c r="I7079" s="184">
        <f t="shared" si="438"/>
        <v>0</v>
      </c>
      <c r="J7079" s="142"/>
      <c r="K7079" s="146"/>
      <c r="L7079" s="7" t="str">
        <f t="shared" si="439"/>
        <v/>
      </c>
      <c r="M7079" s="7" t="str">
        <f t="shared" si="440"/>
        <v/>
      </c>
      <c r="N7079" s="7" t="str">
        <f>Cartilha_GLOBAL!N7079</f>
        <v/>
      </c>
      <c r="O7079" s="144"/>
      <c r="Q7079" s="151"/>
      <c r="R7079" s="152">
        <v>0</v>
      </c>
      <c r="T7079" s="153">
        <f>IF(Cartilha_GLOBAL!R7079=0,0,IF(Cartilha_GLOBAL!R7079&gt;0,"c","b"))</f>
        <v>0</v>
      </c>
    </row>
    <row r="7080" ht="12.75" hidden="1" spans="1:20">
      <c r="A7080" s="158" t="str">
        <f>Cartilha_GLOBAL!A7080</f>
        <v>COTAÇÃO</v>
      </c>
      <c r="B7080" s="100" t="str">
        <f>Cartilha_GLOBAL!B7080</f>
        <v>fevereiro/2023</v>
      </c>
      <c r="C7080" s="159" t="str">
        <f>Cartilha_GLOBAL!C7080</f>
        <v>BALANÇA DUPLA</v>
      </c>
      <c r="D7080" s="192" t="str">
        <f>Cartilha_GLOBAL!D7080</f>
        <v>UN</v>
      </c>
      <c r="E7080" s="105">
        <f>Cartilha_GLOBAL!$E7080</f>
        <v>3991.8</v>
      </c>
      <c r="F7080" s="168">
        <f>Cartilha_GLOBAL!$F7080</f>
        <v>4899.54</v>
      </c>
      <c r="G7080" s="108"/>
      <c r="H7080" s="107">
        <f t="shared" si="437"/>
        <v>0</v>
      </c>
      <c r="I7080" s="184">
        <f t="shared" si="438"/>
        <v>0</v>
      </c>
      <c r="J7080" s="142"/>
      <c r="K7080" s="146"/>
      <c r="L7080" s="7" t="str">
        <f t="shared" si="439"/>
        <v/>
      </c>
      <c r="M7080" s="7" t="str">
        <f t="shared" si="440"/>
        <v/>
      </c>
      <c r="N7080" s="7" t="str">
        <f>Cartilha_GLOBAL!N7080</f>
        <v/>
      </c>
      <c r="O7080" s="144"/>
      <c r="Q7080" s="151"/>
      <c r="R7080" s="152">
        <v>0</v>
      </c>
      <c r="T7080" s="153">
        <f>IF(Cartilha_GLOBAL!R7080=0,0,IF(Cartilha_GLOBAL!R7080&gt;0,"c","b"))</f>
        <v>0</v>
      </c>
    </row>
    <row r="7081" ht="12.75" spans="1:20">
      <c r="A7081" s="158" t="str">
        <f>Cartilha_GLOBAL!A7081</f>
        <v>COTAÇÃO</v>
      </c>
      <c r="B7081" s="100" t="str">
        <f>Cartilha_GLOBAL!B7081</f>
        <v>fevereiro/2023</v>
      </c>
      <c r="C7081" s="159" t="str">
        <f>Cartilha_GLOBAL!C7081</f>
        <v>CARROCEL</v>
      </c>
      <c r="D7081" s="192" t="str">
        <f>Cartilha_GLOBAL!D7081</f>
        <v>UN</v>
      </c>
      <c r="E7081" s="105">
        <f>Cartilha_GLOBAL!$E7081</f>
        <v>4201.89</v>
      </c>
      <c r="F7081" s="168">
        <f>Cartilha_GLOBAL!$F7081</f>
        <v>5157.4</v>
      </c>
      <c r="G7081" s="108">
        <v>1</v>
      </c>
      <c r="H7081" s="107">
        <f t="shared" si="437"/>
        <v>5157.4</v>
      </c>
      <c r="I7081" s="184">
        <f t="shared" si="438"/>
        <v>5157.4</v>
      </c>
      <c r="J7081" s="142"/>
      <c r="K7081" s="146"/>
      <c r="L7081" s="7" t="str">
        <f t="shared" si="439"/>
        <v>x</v>
      </c>
      <c r="M7081" s="7" t="str">
        <f t="shared" si="440"/>
        <v>x</v>
      </c>
      <c r="N7081" s="7" t="str">
        <f>Cartilha_GLOBAL!N7081</f>
        <v>x</v>
      </c>
      <c r="O7081" s="144"/>
      <c r="Q7081" s="151"/>
      <c r="R7081" s="152">
        <v>0</v>
      </c>
      <c r="T7081" s="153">
        <f>IF(Cartilha_GLOBAL!R7081=0,0,IF(Cartilha_GLOBAL!R7081&gt;0,"c","b"))</f>
        <v>0</v>
      </c>
    </row>
    <row r="7082" ht="12.75" hidden="1" spans="1:20">
      <c r="A7082" s="158" t="str">
        <f>Cartilha_GLOBAL!A7082</f>
        <v>COTAÇÃO</v>
      </c>
      <c r="B7082" s="100" t="str">
        <f>Cartilha_GLOBAL!B7082</f>
        <v>fevereiro/2023</v>
      </c>
      <c r="C7082" s="159" t="str">
        <f>Cartilha_GLOBAL!C7082</f>
        <v>MULTI INFANTIL 5 FUNÇÕES</v>
      </c>
      <c r="D7082" s="192" t="str">
        <f>Cartilha_GLOBAL!D7082</f>
        <v>UN</v>
      </c>
      <c r="E7082" s="105">
        <f>Cartilha_GLOBAL!$E7082</f>
        <v>12795.76</v>
      </c>
      <c r="F7082" s="168">
        <f>Cartilha_GLOBAL!$F7082</f>
        <v>15705.52</v>
      </c>
      <c r="G7082" s="108"/>
      <c r="H7082" s="107">
        <f t="shared" si="437"/>
        <v>0</v>
      </c>
      <c r="I7082" s="184">
        <f t="shared" si="438"/>
        <v>0</v>
      </c>
      <c r="J7082" s="142"/>
      <c r="K7082" s="146"/>
      <c r="L7082" s="7" t="str">
        <f t="shared" si="439"/>
        <v/>
      </c>
      <c r="M7082" s="7" t="str">
        <f t="shared" si="440"/>
        <v/>
      </c>
      <c r="N7082" s="7" t="str">
        <f>Cartilha_GLOBAL!N7082</f>
        <v/>
      </c>
      <c r="O7082" s="144"/>
      <c r="Q7082" s="151"/>
      <c r="R7082" s="152">
        <v>0</v>
      </c>
      <c r="T7082" s="153">
        <f>IF(Cartilha_GLOBAL!R7082=0,0,IF(Cartilha_GLOBAL!R7082&gt;0,"c","b"))</f>
        <v>0</v>
      </c>
    </row>
    <row r="7083" ht="12.75" spans="1:20">
      <c r="A7083" s="158" t="str">
        <f>Cartilha_GLOBAL!A7083</f>
        <v>COTAÇÃO</v>
      </c>
      <c r="B7083" s="100" t="str">
        <f>Cartilha_GLOBAL!B7083</f>
        <v>fevereiro/2023</v>
      </c>
      <c r="C7083" s="159" t="str">
        <f>Cartilha_GLOBAL!C7083</f>
        <v>GANGORRA DUPLA</v>
      </c>
      <c r="D7083" s="192" t="str">
        <f>Cartilha_GLOBAL!D7083</f>
        <v>UN</v>
      </c>
      <c r="E7083" s="105">
        <f>Cartilha_GLOBAL!$E7083</f>
        <v>2281.03</v>
      </c>
      <c r="F7083" s="168">
        <f>Cartilha_GLOBAL!$F7083</f>
        <v>2799.74</v>
      </c>
      <c r="G7083" s="108">
        <v>1</v>
      </c>
      <c r="H7083" s="107">
        <f t="shared" si="437"/>
        <v>2799.74</v>
      </c>
      <c r="I7083" s="184">
        <f t="shared" si="438"/>
        <v>2799.74</v>
      </c>
      <c r="J7083" s="142"/>
      <c r="K7083" s="146"/>
      <c r="L7083" s="7" t="str">
        <f t="shared" si="439"/>
        <v>x</v>
      </c>
      <c r="M7083" s="7" t="str">
        <f t="shared" si="440"/>
        <v>x</v>
      </c>
      <c r="N7083" s="7" t="str">
        <f>Cartilha_GLOBAL!N7083</f>
        <v>x</v>
      </c>
      <c r="O7083" s="144"/>
      <c r="Q7083" s="151"/>
      <c r="R7083" s="152">
        <v>0</v>
      </c>
      <c r="T7083" s="153">
        <f>IF(Cartilha_GLOBAL!R7083=0,0,IF(Cartilha_GLOBAL!R7083&gt;0,"c","b"))</f>
        <v>0</v>
      </c>
    </row>
    <row r="7084" ht="12.75" hidden="1" spans="1:20">
      <c r="A7084" s="158" t="str">
        <f>Cartilha_GLOBAL!A7084</f>
        <v>COTAÇÃO</v>
      </c>
      <c r="B7084" s="100" t="str">
        <f>Cartilha_GLOBAL!B7084</f>
        <v>fevereiro/2023</v>
      </c>
      <c r="C7084" s="159" t="str">
        <f>Cartilha_GLOBAL!C7084</f>
        <v>BARRA 2 ALTURAS</v>
      </c>
      <c r="D7084" s="192" t="str">
        <f>Cartilha_GLOBAL!D7084</f>
        <v>UN</v>
      </c>
      <c r="E7084" s="105">
        <f>Cartilha_GLOBAL!$E7084</f>
        <v>2601.17</v>
      </c>
      <c r="F7084" s="168">
        <f>Cartilha_GLOBAL!$F7084</f>
        <v>3192.68</v>
      </c>
      <c r="G7084" s="108"/>
      <c r="H7084" s="107">
        <f t="shared" si="437"/>
        <v>0</v>
      </c>
      <c r="I7084" s="184">
        <f t="shared" si="438"/>
        <v>0</v>
      </c>
      <c r="J7084" s="142"/>
      <c r="K7084" s="146"/>
      <c r="L7084" s="7" t="str">
        <f t="shared" si="439"/>
        <v/>
      </c>
      <c r="M7084" s="7" t="str">
        <f t="shared" si="440"/>
        <v/>
      </c>
      <c r="N7084" s="7" t="str">
        <f>Cartilha_GLOBAL!N7084</f>
        <v/>
      </c>
      <c r="O7084" s="144"/>
      <c r="Q7084" s="151"/>
      <c r="R7084" s="152">
        <v>0</v>
      </c>
      <c r="T7084" s="153">
        <f>IF(Cartilha_GLOBAL!R7084=0,0,IF(Cartilha_GLOBAL!R7084&gt;0,"c","b"))</f>
        <v>0</v>
      </c>
    </row>
    <row r="7085" ht="12.75" hidden="1" spans="1:20">
      <c r="A7085" s="158" t="str">
        <f>Cartilha_GLOBAL!A7085</f>
        <v>COTAÇÃO KP102</v>
      </c>
      <c r="B7085" s="100" t="str">
        <f>Cartilha_GLOBAL!B7085</f>
        <v>fevereiro/2023</v>
      </c>
      <c r="C7085" s="159" t="str">
        <f>Cartilha_GLOBAL!C7085</f>
        <v>PIRÂMIDE DE CORDAS 4,5M  (EQUIPAM. E FUNDAÇÃO)</v>
      </c>
      <c r="D7085" s="192" t="str">
        <f>Cartilha_GLOBAL!D7085</f>
        <v>UN</v>
      </c>
      <c r="E7085" s="105">
        <f>Cartilha_GLOBAL!$E7085</f>
        <v>62027.9</v>
      </c>
      <c r="F7085" s="168">
        <f>Cartilha_GLOBAL!$F7085</f>
        <v>76133.04</v>
      </c>
      <c r="G7085" s="108"/>
      <c r="H7085" s="107">
        <f t="shared" si="437"/>
        <v>0</v>
      </c>
      <c r="I7085" s="184">
        <f t="shared" si="438"/>
        <v>0</v>
      </c>
      <c r="J7085" s="142"/>
      <c r="K7085" s="146"/>
      <c r="L7085" s="7" t="str">
        <f t="shared" si="439"/>
        <v/>
      </c>
      <c r="M7085" s="7" t="str">
        <f t="shared" si="440"/>
        <v/>
      </c>
      <c r="N7085" s="7" t="str">
        <f>Cartilha_GLOBAL!N7085</f>
        <v/>
      </c>
      <c r="O7085" s="144"/>
      <c r="Q7085" s="151"/>
      <c r="R7085" s="152">
        <v>0</v>
      </c>
      <c r="T7085" s="153">
        <f>IF(Cartilha_GLOBAL!R7085=0,0,IF(Cartilha_GLOBAL!R7085&gt;0,"c","b"))</f>
        <v>0</v>
      </c>
    </row>
    <row r="7086" ht="12.75" hidden="1" spans="1:20">
      <c r="A7086" s="158" t="str">
        <f>Cartilha_GLOBAL!A7086</f>
        <v>COTAÇÃO </v>
      </c>
      <c r="B7086" s="100" t="str">
        <f>Cartilha_GLOBAL!B7086</f>
        <v>fevereiro/2023</v>
      </c>
      <c r="C7086" s="159" t="str">
        <f>Cartilha_GLOBAL!C7086</f>
        <v>ESCALADA MEIA-LUA</v>
      </c>
      <c r="D7086" s="192" t="str">
        <f>Cartilha_GLOBAL!D7086</f>
        <v>UN</v>
      </c>
      <c r="E7086" s="105">
        <f>Cartilha_GLOBAL!$E7086</f>
        <v>5082.29</v>
      </c>
      <c r="F7086" s="168">
        <f>Cartilha_GLOBAL!$F7086</f>
        <v>6238</v>
      </c>
      <c r="G7086" s="108"/>
      <c r="H7086" s="107">
        <f t="shared" si="437"/>
        <v>0</v>
      </c>
      <c r="I7086" s="184">
        <f t="shared" ref="I7086:I7149" si="442">IF(ISBLANK(G7086),0,IF(R7086=0,ROUND(G7086*H7086,2),IF(R7086="b",ROUNDDOWN(G7086*H7086,2),ROUNDUP(G7086*H7086,2))))</f>
        <v>0</v>
      </c>
      <c r="J7086" s="142"/>
      <c r="K7086" s="146"/>
      <c r="L7086" s="7" t="str">
        <f t="shared" si="439"/>
        <v/>
      </c>
      <c r="M7086" s="7" t="str">
        <f t="shared" si="440"/>
        <v/>
      </c>
      <c r="N7086" s="7" t="str">
        <f>Cartilha_GLOBAL!N7086</f>
        <v/>
      </c>
      <c r="O7086" s="144"/>
      <c r="Q7086" s="151"/>
      <c r="R7086" s="152">
        <v>0</v>
      </c>
      <c r="T7086" s="153">
        <f>IF(Cartilha_GLOBAL!R7086=0,0,IF(Cartilha_GLOBAL!R7086&gt;0,"c","b"))</f>
        <v>0</v>
      </c>
    </row>
    <row r="7087" ht="12.75" hidden="1" spans="1:20">
      <c r="A7087" s="158" t="str">
        <f>Cartilha_GLOBAL!A7087</f>
        <v>COTAÇÃO </v>
      </c>
      <c r="B7087" s="100" t="str">
        <f>Cartilha_GLOBAL!B7087</f>
        <v>fevereiro/2023</v>
      </c>
      <c r="C7087" s="159" t="str">
        <f>Cartilha_GLOBAL!C7087</f>
        <v>ESCALADA TORCIDA</v>
      </c>
      <c r="D7087" s="192" t="str">
        <f>Cartilha_GLOBAL!D7087</f>
        <v>UN</v>
      </c>
      <c r="E7087" s="105">
        <f>Cartilha_GLOBAL!$E7087</f>
        <v>4201.89</v>
      </c>
      <c r="F7087" s="168">
        <f>Cartilha_GLOBAL!$F7087</f>
        <v>5157.4</v>
      </c>
      <c r="G7087" s="108"/>
      <c r="H7087" s="107">
        <f t="shared" si="437"/>
        <v>0</v>
      </c>
      <c r="I7087" s="184">
        <f t="shared" si="442"/>
        <v>0</v>
      </c>
      <c r="J7087" s="142"/>
      <c r="K7087" s="146"/>
      <c r="L7087" s="7" t="str">
        <f t="shared" si="439"/>
        <v/>
      </c>
      <c r="M7087" s="7" t="str">
        <f t="shared" si="440"/>
        <v/>
      </c>
      <c r="N7087" s="7" t="str">
        <f>Cartilha_GLOBAL!N7087</f>
        <v/>
      </c>
      <c r="O7087" s="144"/>
      <c r="Q7087" s="151"/>
      <c r="R7087" s="152">
        <v>0</v>
      </c>
      <c r="T7087" s="153">
        <f>IF(Cartilha_GLOBAL!R7087=0,0,IF(Cartilha_GLOBAL!R7087&gt;0,"c","b"))</f>
        <v>0</v>
      </c>
    </row>
    <row r="7088" ht="12.75" spans="1:20">
      <c r="A7088" s="158" t="str">
        <f>Cartilha_GLOBAL!A7088</f>
        <v>COTAÇÃO</v>
      </c>
      <c r="B7088" s="100" t="str">
        <f>Cartilha_GLOBAL!B7088</f>
        <v>fevereiro/2023</v>
      </c>
      <c r="C7088" s="159" t="str">
        <f>Cartilha_GLOBAL!C7088</f>
        <v>ESCORREGADOR 2M</v>
      </c>
      <c r="D7088" s="192" t="str">
        <f>Cartilha_GLOBAL!D7088</f>
        <v>UN</v>
      </c>
      <c r="E7088" s="105">
        <f>Cartilha_GLOBAL!$E7088</f>
        <v>2281.03</v>
      </c>
      <c r="F7088" s="168">
        <f>Cartilha_GLOBAL!$F7088</f>
        <v>2799.74</v>
      </c>
      <c r="G7088" s="108">
        <v>1</v>
      </c>
      <c r="H7088" s="107">
        <f t="shared" si="437"/>
        <v>2799.74</v>
      </c>
      <c r="I7088" s="184">
        <f t="shared" si="442"/>
        <v>2799.74</v>
      </c>
      <c r="J7088" s="142"/>
      <c r="K7088" s="146"/>
      <c r="L7088" s="7" t="str">
        <f t="shared" si="439"/>
        <v>x</v>
      </c>
      <c r="M7088" s="7" t="str">
        <f t="shared" si="440"/>
        <v>x</v>
      </c>
      <c r="N7088" s="7" t="str">
        <f>Cartilha_GLOBAL!N7088</f>
        <v>x</v>
      </c>
      <c r="O7088" s="144"/>
      <c r="Q7088" s="151"/>
      <c r="R7088" s="152">
        <v>0</v>
      </c>
      <c r="T7088" s="153">
        <f>IF(Cartilha_GLOBAL!R7088=0,0,IF(Cartilha_GLOBAL!R7088&gt;0,"c","b"))</f>
        <v>0</v>
      </c>
    </row>
    <row r="7089" ht="12.75" hidden="1" spans="1:20">
      <c r="A7089" s="158">
        <f>Cartilha_GLOBAL!A7089</f>
        <v>8464</v>
      </c>
      <c r="B7089" s="100" t="str">
        <f>Cartilha_GLOBAL!B7089</f>
        <v>ORSE - jan/23</v>
      </c>
      <c r="C7089" s="104" t="str">
        <f>Cartilha_GLOBAL!C7089</f>
        <v>BANCO DE CONCRETO ARMADO SIMPLES CONFORME PROJETO</v>
      </c>
      <c r="D7089" s="94" t="str">
        <f>Cartilha_GLOBAL!D7089</f>
        <v>UN</v>
      </c>
      <c r="E7089" s="105">
        <f>Cartilha_GLOBAL!$E7089</f>
        <v>602.52</v>
      </c>
      <c r="F7089" s="168">
        <f>Cartilha_GLOBAL!$F7089</f>
        <v>739.53</v>
      </c>
      <c r="G7089" s="108"/>
      <c r="H7089" s="107">
        <f t="shared" si="437"/>
        <v>0</v>
      </c>
      <c r="I7089" s="184">
        <f t="shared" si="442"/>
        <v>0</v>
      </c>
      <c r="J7089" s="142"/>
      <c r="K7089" s="146"/>
      <c r="L7089" s="7" t="str">
        <f t="shared" si="439"/>
        <v/>
      </c>
      <c r="M7089" s="7" t="str">
        <f t="shared" si="440"/>
        <v/>
      </c>
      <c r="N7089" s="7" t="str">
        <f>Cartilha_GLOBAL!N7089</f>
        <v/>
      </c>
      <c r="O7089" s="144"/>
      <c r="Q7089" s="151"/>
      <c r="R7089" s="152">
        <v>0</v>
      </c>
      <c r="T7089" s="153">
        <f>IF(Cartilha_GLOBAL!R7089=0,0,IF(Cartilha_GLOBAL!R7089&gt;0,"c","b"))</f>
        <v>0</v>
      </c>
    </row>
    <row r="7090" ht="22.5" hidden="1" spans="1:20">
      <c r="A7090" s="158">
        <f>Cartilha_GLOBAL!A7090</f>
        <v>94263</v>
      </c>
      <c r="B7090" s="100" t="str">
        <f>Cartilha_GLOBAL!B7090</f>
        <v>SINAPI</v>
      </c>
      <c r="C7090" s="159" t="str">
        <f>Cartilha_GLOBAL!C7090</f>
        <v>GUIA (MEIO-FIO) CONCRETO, MOLDADA  IN LOCO  EM TRECHO RETO COM EXTRUSORA, 13 CM BASE X 22 CM ALTURA. AF_06/2016</v>
      </c>
      <c r="D7090" s="192" t="str">
        <f>Cartilha_GLOBAL!D7090</f>
        <v>M</v>
      </c>
      <c r="E7090" s="105">
        <f>Cartilha_GLOBAL!$E7090</f>
        <v>35.21</v>
      </c>
      <c r="F7090" s="168">
        <f>Cartilha_GLOBAL!$F7090</f>
        <v>43.22</v>
      </c>
      <c r="G7090" s="108"/>
      <c r="H7090" s="107">
        <f t="shared" si="437"/>
        <v>0</v>
      </c>
      <c r="I7090" s="184">
        <f t="shared" si="442"/>
        <v>0</v>
      </c>
      <c r="J7090" s="142"/>
      <c r="K7090" s="146"/>
      <c r="L7090" s="7" t="str">
        <f t="shared" si="439"/>
        <v/>
      </c>
      <c r="M7090" s="7" t="str">
        <f t="shared" si="440"/>
        <v/>
      </c>
      <c r="N7090" s="7" t="str">
        <f>Cartilha_GLOBAL!N7090</f>
        <v/>
      </c>
      <c r="O7090" s="144"/>
      <c r="Q7090" s="151"/>
      <c r="R7090" s="152">
        <v>0</v>
      </c>
      <c r="T7090" s="153">
        <f>IF(Cartilha_GLOBAL!R7090=0,0,IF(Cartilha_GLOBAL!R7090&gt;0,"c","b"))</f>
        <v>0</v>
      </c>
    </row>
    <row r="7091" ht="12.75" spans="1:20">
      <c r="A7091" s="158" t="str">
        <f>Cartilha_GLOBAL!A7091</f>
        <v>605000G</v>
      </c>
      <c r="B7091" s="100" t="str">
        <f>Cartilha_GLOBAL!B7091</f>
        <v>DER-PR fev/23</v>
      </c>
      <c r="C7091" s="104" t="str">
        <f>Cartilha_GLOBAL!C7091</f>
        <v>RAMPA PARA PNE COM PISO TÁTIL (NBR 9050)</v>
      </c>
      <c r="D7091" s="94" t="str">
        <f>Cartilha_GLOBAL!D7091</f>
        <v>UN</v>
      </c>
      <c r="E7091" s="105">
        <f>Cartilha_GLOBAL!$E7091</f>
        <v>481.5</v>
      </c>
      <c r="F7091" s="168">
        <f>Cartilha_GLOBAL!$F7091</f>
        <v>590.99</v>
      </c>
      <c r="G7091" s="108">
        <v>4</v>
      </c>
      <c r="H7091" s="107">
        <f t="shared" si="437"/>
        <v>590.99</v>
      </c>
      <c r="I7091" s="184">
        <f t="shared" si="442"/>
        <v>2363.96</v>
      </c>
      <c r="J7091" s="142"/>
      <c r="K7091" s="146"/>
      <c r="L7091" s="7" t="str">
        <f t="shared" si="439"/>
        <v>x</v>
      </c>
      <c r="M7091" s="7" t="str">
        <f t="shared" si="440"/>
        <v>x</v>
      </c>
      <c r="N7091" s="7" t="str">
        <f>Cartilha_GLOBAL!N7091</f>
        <v>x</v>
      </c>
      <c r="O7091" s="144"/>
      <c r="Q7091" s="151"/>
      <c r="R7091" s="152">
        <v>0</v>
      </c>
      <c r="T7091" s="153">
        <f>IF(Cartilha_GLOBAL!R7091=0,0,IF(Cartilha_GLOBAL!R7091&gt;0,"c","b"))</f>
        <v>0</v>
      </c>
    </row>
    <row r="7092" ht="12.75" hidden="1" spans="1:20">
      <c r="A7092" s="158">
        <f>Cartilha_GLOBAL!A7092</f>
        <v>98504</v>
      </c>
      <c r="B7092" s="100" t="str">
        <f>Cartilha_GLOBAL!B7092</f>
        <v>SINAPI</v>
      </c>
      <c r="C7092" s="159" t="str">
        <f>Cartilha_GLOBAL!C7092</f>
        <v>PLANTIO DE GRAMA EM PLACAS. AF_05/2018</v>
      </c>
      <c r="D7092" s="192" t="str">
        <f>Cartilha_GLOBAL!D7092</f>
        <v>M2</v>
      </c>
      <c r="E7092" s="105">
        <f>Cartilha_GLOBAL!$E7092</f>
        <v>11.01</v>
      </c>
      <c r="F7092" s="168">
        <f>Cartilha_GLOBAL!$F7092</f>
        <v>13.51</v>
      </c>
      <c r="G7092" s="108"/>
      <c r="H7092" s="107">
        <f t="shared" si="437"/>
        <v>0</v>
      </c>
      <c r="I7092" s="184">
        <f t="shared" si="442"/>
        <v>0</v>
      </c>
      <c r="J7092" s="142"/>
      <c r="K7092" s="146"/>
      <c r="L7092" s="7" t="str">
        <f t="shared" si="439"/>
        <v/>
      </c>
      <c r="M7092" s="7" t="str">
        <f t="shared" si="440"/>
        <v/>
      </c>
      <c r="N7092" s="7" t="str">
        <f>Cartilha_GLOBAL!N7092</f>
        <v/>
      </c>
      <c r="O7092" s="144"/>
      <c r="Q7092" s="151"/>
      <c r="R7092" s="152">
        <v>0</v>
      </c>
      <c r="T7092" s="153">
        <f>IF(Cartilha_GLOBAL!R7092=0,0,IF(Cartilha_GLOBAL!R7092&gt;0,"c","b"))</f>
        <v>0</v>
      </c>
    </row>
    <row r="7093" ht="12.75" hidden="1" spans="1:20">
      <c r="A7093" s="158">
        <f>Cartilha_GLOBAL!A7093</f>
        <v>98509</v>
      </c>
      <c r="B7093" s="100" t="str">
        <f>Cartilha_GLOBAL!B7093</f>
        <v>SINAPI</v>
      </c>
      <c r="C7093" s="159" t="str">
        <f>Cartilha_GLOBAL!C7093</f>
        <v>PLANTIO DE ARBUSTO OU  CERCA VIVA. AF_05/2018</v>
      </c>
      <c r="D7093" s="192" t="str">
        <f>Cartilha_GLOBAL!D7093</f>
        <v>UN</v>
      </c>
      <c r="E7093" s="105">
        <f>Cartilha_GLOBAL!$E7093</f>
        <v>31.71</v>
      </c>
      <c r="F7093" s="168">
        <f>Cartilha_GLOBAL!$F7093</f>
        <v>38.92</v>
      </c>
      <c r="G7093" s="108"/>
      <c r="H7093" s="107">
        <f t="shared" si="437"/>
        <v>0</v>
      </c>
      <c r="I7093" s="184">
        <f t="shared" si="442"/>
        <v>0</v>
      </c>
      <c r="J7093" s="142"/>
      <c r="K7093" s="146"/>
      <c r="L7093" s="7" t="str">
        <f t="shared" si="439"/>
        <v/>
      </c>
      <c r="M7093" s="7" t="str">
        <f t="shared" si="440"/>
        <v/>
      </c>
      <c r="N7093" s="7" t="str">
        <f>Cartilha_GLOBAL!N7093</f>
        <v/>
      </c>
      <c r="O7093" s="144"/>
      <c r="Q7093" s="151"/>
      <c r="R7093" s="152">
        <v>0</v>
      </c>
      <c r="T7093" s="153">
        <f>IF(Cartilha_GLOBAL!R7093=0,0,IF(Cartilha_GLOBAL!R7093&gt;0,"c","b"))</f>
        <v>0</v>
      </c>
    </row>
    <row r="7094" ht="12.75" hidden="1" spans="1:20">
      <c r="A7094" s="158">
        <f>Cartilha_GLOBAL!A7094</f>
        <v>98510</v>
      </c>
      <c r="B7094" s="100" t="str">
        <f>Cartilha_GLOBAL!B7094</f>
        <v>SINAPI</v>
      </c>
      <c r="C7094" s="159" t="str">
        <f>Cartilha_GLOBAL!C7094</f>
        <v>PLANTIO DE ÁRVORE ORNAMENTAL COM ALTURA DE MUDA MENOR OU IGUAL A 2,00 M. AF_05/2018</v>
      </c>
      <c r="D7094" s="192" t="str">
        <f>Cartilha_GLOBAL!D7094</f>
        <v>UN</v>
      </c>
      <c r="E7094" s="105">
        <f>Cartilha_GLOBAL!$E7094</f>
        <v>57.03</v>
      </c>
      <c r="F7094" s="168">
        <f>Cartilha_GLOBAL!$F7094</f>
        <v>70</v>
      </c>
      <c r="G7094" s="108"/>
      <c r="H7094" s="107">
        <f t="shared" si="437"/>
        <v>0</v>
      </c>
      <c r="I7094" s="184">
        <f t="shared" si="442"/>
        <v>0</v>
      </c>
      <c r="J7094" s="142"/>
      <c r="K7094" s="146"/>
      <c r="L7094" s="7" t="str">
        <f t="shared" si="439"/>
        <v/>
      </c>
      <c r="M7094" s="7" t="str">
        <f t="shared" si="440"/>
        <v/>
      </c>
      <c r="N7094" s="7" t="str">
        <f>Cartilha_GLOBAL!N7094</f>
        <v/>
      </c>
      <c r="O7094" s="144"/>
      <c r="Q7094" s="151"/>
      <c r="R7094" s="152">
        <v>0</v>
      </c>
      <c r="T7094" s="153">
        <f>IF(Cartilha_GLOBAL!R7094=0,0,IF(Cartilha_GLOBAL!R7094&gt;0,"c","b"))</f>
        <v>0</v>
      </c>
    </row>
    <row r="7095" ht="12.75" spans="1:20">
      <c r="A7095" s="163" t="str">
        <f>Cartilha_GLOBAL!A7095</f>
        <v>COMPOSIÇÃO 7</v>
      </c>
      <c r="B7095" s="223" t="str">
        <f>Cartilha_GLOBAL!B7095</f>
        <v>COMPOSIÇÃO</v>
      </c>
      <c r="C7095" s="165" t="str">
        <f>Cartilha_GLOBAL!C7095</f>
        <v>MULTI CORDAS - CONFORME MEMORIAL DESCRITIVO - FORNECIMENTO E INSTALAÇÃO</v>
      </c>
      <c r="D7095" s="166" t="str">
        <f>Cartilha_GLOBAL!D7095</f>
        <v>UNID</v>
      </c>
      <c r="E7095" s="167">
        <f>Cartilha_GLOBAL!$E7095</f>
        <v>92821</v>
      </c>
      <c r="F7095" s="168">
        <f>Cartilha_GLOBAL!$F7095</f>
        <v>107004.05</v>
      </c>
      <c r="G7095" s="108">
        <v>1</v>
      </c>
      <c r="H7095" s="107">
        <f t="shared" si="437"/>
        <v>107004.05</v>
      </c>
      <c r="I7095" s="184">
        <f t="shared" si="442"/>
        <v>107004.05</v>
      </c>
      <c r="J7095" s="142"/>
      <c r="K7095" s="146"/>
      <c r="L7095" s="7" t="str">
        <f t="shared" si="439"/>
        <v>x</v>
      </c>
      <c r="M7095" s="7" t="str">
        <f t="shared" si="440"/>
        <v>x</v>
      </c>
      <c r="N7095" s="7" t="str">
        <f>Cartilha_GLOBAL!N7095</f>
        <v>x</v>
      </c>
      <c r="O7095" s="144"/>
      <c r="Q7095" s="151"/>
      <c r="R7095" s="152">
        <v>0</v>
      </c>
      <c r="T7095" s="153">
        <f>IF(Cartilha_GLOBAL!R7095=0,0,IF(Cartilha_GLOBAL!R7095&gt;0,"c","b"))</f>
        <v>0</v>
      </c>
    </row>
    <row r="7096" ht="12.75" spans="1:20">
      <c r="A7096" s="163" t="str">
        <f>Cartilha_GLOBAL!A7096</f>
        <v>COMPOSIÇÃO 8</v>
      </c>
      <c r="B7096" s="223" t="str">
        <f>Cartilha_GLOBAL!B7096</f>
        <v>COMPOSIÇÃO</v>
      </c>
      <c r="C7096" s="165" t="str">
        <f>Cartilha_GLOBAL!C7096</f>
        <v>BALANÇO DUPLO PARA PLAYGROUND -  FORNECIMENTO E INSTALAÇÃO</v>
      </c>
      <c r="D7096" s="166" t="str">
        <f>Cartilha_GLOBAL!D7096</f>
        <v>UNID</v>
      </c>
      <c r="E7096" s="167">
        <f>Cartilha_GLOBAL!$E7096</f>
        <v>1396.13</v>
      </c>
      <c r="F7096" s="168">
        <f>Cartilha_GLOBAL!$F7096</f>
        <v>1713.61</v>
      </c>
      <c r="G7096" s="108">
        <v>1</v>
      </c>
      <c r="H7096" s="107">
        <f t="shared" si="437"/>
        <v>1713.61</v>
      </c>
      <c r="I7096" s="184">
        <f t="shared" si="442"/>
        <v>1713.61</v>
      </c>
      <c r="J7096" s="142"/>
      <c r="K7096" s="146"/>
      <c r="L7096" s="7" t="str">
        <f t="shared" si="439"/>
        <v>x</v>
      </c>
      <c r="M7096" s="7" t="str">
        <f t="shared" si="440"/>
        <v>x</v>
      </c>
      <c r="N7096" s="7" t="str">
        <f>Cartilha_GLOBAL!N7096</f>
        <v>x</v>
      </c>
      <c r="O7096" s="144"/>
      <c r="Q7096" s="151"/>
      <c r="R7096" s="152">
        <v>0</v>
      </c>
      <c r="T7096" s="153">
        <f>IF(Cartilha_GLOBAL!R7096=0,0,IF(Cartilha_GLOBAL!R7096&gt;0,"c","b"))</f>
        <v>0</v>
      </c>
    </row>
    <row r="7097" ht="12.75" spans="1:20">
      <c r="A7097" s="163" t="str">
        <f>Cartilha_GLOBAL!A7097</f>
        <v>COMPOSIÇÃO 9</v>
      </c>
      <c r="B7097" s="223" t="str">
        <f>Cartilha_GLOBAL!B7097</f>
        <v>COMPOSIÇÃO</v>
      </c>
      <c r="C7097" s="165" t="str">
        <f>Cartilha_GLOBAL!C7097</f>
        <v>MESA EM CONCRETO COM QUATRO BANCOS PARA JOGOS - CONFORME PROJETO</v>
      </c>
      <c r="D7097" s="166" t="str">
        <f>Cartilha_GLOBAL!D7097</f>
        <v>UNID</v>
      </c>
      <c r="E7097" s="167">
        <f>Cartilha_GLOBAL!$E7097</f>
        <v>2263.6</v>
      </c>
      <c r="F7097" s="168">
        <f>Cartilha_GLOBAL!$F7097</f>
        <v>2778.34</v>
      </c>
      <c r="G7097" s="108">
        <v>3</v>
      </c>
      <c r="H7097" s="107">
        <f t="shared" si="437"/>
        <v>2778.34</v>
      </c>
      <c r="I7097" s="184">
        <f t="shared" si="442"/>
        <v>8335.02</v>
      </c>
      <c r="J7097" s="142"/>
      <c r="K7097" s="146"/>
      <c r="L7097" s="7" t="str">
        <f t="shared" si="439"/>
        <v>x</v>
      </c>
      <c r="M7097" s="7" t="str">
        <f t="shared" si="440"/>
        <v>x</v>
      </c>
      <c r="N7097" s="7" t="str">
        <f>Cartilha_GLOBAL!N7097</f>
        <v>x</v>
      </c>
      <c r="O7097" s="144"/>
      <c r="Q7097" s="151"/>
      <c r="R7097" s="152">
        <v>0</v>
      </c>
      <c r="T7097" s="153">
        <f>IF(Cartilha_GLOBAL!R7097=0,0,IF(Cartilha_GLOBAL!R7097&gt;0,"c","b"))</f>
        <v>0</v>
      </c>
    </row>
    <row r="7098" ht="12.75" spans="1:20">
      <c r="A7098" s="163" t="str">
        <f>Cartilha_GLOBAL!A7098</f>
        <v>COMPOSIÇÃO 10</v>
      </c>
      <c r="B7098" s="223" t="str">
        <f>Cartilha_GLOBAL!B7098</f>
        <v>COMPOSIÇÃO</v>
      </c>
      <c r="C7098" s="165" t="str">
        <f>Cartilha_GLOBAL!C7098</f>
        <v>MESA DE TÊNIS DE MESA EM CONCRETO, 2,70X1,50M, ALTURA DE 0,70M - CONFORME PROJETO</v>
      </c>
      <c r="D7098" s="166" t="str">
        <f>Cartilha_GLOBAL!D7098</f>
        <v>UNID</v>
      </c>
      <c r="E7098" s="167">
        <f>Cartilha_GLOBAL!$E7098</f>
        <v>4196.59</v>
      </c>
      <c r="F7098" s="168">
        <f>Cartilha_GLOBAL!$F7098</f>
        <v>5150.89</v>
      </c>
      <c r="G7098" s="108">
        <v>1</v>
      </c>
      <c r="H7098" s="107">
        <f t="shared" si="437"/>
        <v>5150.89</v>
      </c>
      <c r="I7098" s="184">
        <f t="shared" si="442"/>
        <v>5150.89</v>
      </c>
      <c r="J7098" s="142"/>
      <c r="K7098" s="146"/>
      <c r="L7098" s="7" t="str">
        <f t="shared" si="439"/>
        <v>x</v>
      </c>
      <c r="M7098" s="7" t="str">
        <f t="shared" si="440"/>
        <v>x</v>
      </c>
      <c r="N7098" s="7" t="str">
        <f>Cartilha_GLOBAL!N7098</f>
        <v>x</v>
      </c>
      <c r="O7098" s="144"/>
      <c r="Q7098" s="151"/>
      <c r="R7098" s="152">
        <v>0</v>
      </c>
      <c r="T7098" s="153">
        <f>IF(Cartilha_GLOBAL!R7098=0,0,IF(Cartilha_GLOBAL!R7098&gt;0,"c","b"))</f>
        <v>0</v>
      </c>
    </row>
    <row r="7099" ht="22.5" spans="1:20">
      <c r="A7099" s="163" t="str">
        <f>Cartilha_GLOBAL!A7099</f>
        <v>COMPOSIÇÃO 11</v>
      </c>
      <c r="B7099" s="223" t="str">
        <f>Cartilha_GLOBAL!B7099</f>
        <v>COMPOSIÇÃO</v>
      </c>
      <c r="C7099" s="165" t="str">
        <f>Cartilha_GLOBAL!C7099</f>
        <v>BEBEDOURO EM ALVENARIA, REVESTIDO DE PASTILHAS CERÂMICAS E GRANITO, COM TORNEIRAS DO TIPO PRESSMATIC - CONFORME PROJETO</v>
      </c>
      <c r="D7099" s="166" t="str">
        <f>Cartilha_GLOBAL!D7099</f>
        <v>UNID</v>
      </c>
      <c r="E7099" s="167">
        <f>Cartilha_GLOBAL!$E7099</f>
        <v>2616.34</v>
      </c>
      <c r="F7099" s="168">
        <f>Cartilha_GLOBAL!$F7099</f>
        <v>3211.3</v>
      </c>
      <c r="G7099" s="108">
        <v>1</v>
      </c>
      <c r="H7099" s="107">
        <f t="shared" si="437"/>
        <v>3211.3</v>
      </c>
      <c r="I7099" s="184">
        <f t="shared" si="442"/>
        <v>3211.3</v>
      </c>
      <c r="J7099" s="142"/>
      <c r="K7099" s="146"/>
      <c r="L7099" s="7" t="str">
        <f t="shared" si="439"/>
        <v>x</v>
      </c>
      <c r="M7099" s="7" t="str">
        <f t="shared" si="440"/>
        <v>x</v>
      </c>
      <c r="N7099" s="7" t="str">
        <f>Cartilha_GLOBAL!N7099</f>
        <v>x</v>
      </c>
      <c r="O7099" s="144"/>
      <c r="Q7099" s="151"/>
      <c r="R7099" s="152">
        <v>0</v>
      </c>
      <c r="T7099" s="153">
        <f>IF(Cartilha_GLOBAL!R7099=0,0,IF(Cartilha_GLOBAL!R7099&gt;0,"c","b"))</f>
        <v>0</v>
      </c>
    </row>
    <row r="7100" ht="23.25" spans="1:20">
      <c r="A7100" s="163" t="str">
        <f>Cartilha_GLOBAL!A7100</f>
        <v>COMPOSIÇÃO 12</v>
      </c>
      <c r="B7100" s="223" t="str">
        <f>Cartilha_GLOBAL!B7100</f>
        <v>COMPOSIÇÃO</v>
      </c>
      <c r="C7100" s="165" t="str">
        <f>Cartilha_GLOBAL!C7100</f>
        <v>BANCO DE CONCRETO(CONFORME PROJETO ARQUITETÔNICO) DE CONCRETO ARMADO E REVESTIDO COM MADEIRA ITAÚBA NO ASSENTO - INCLUSO PINTURA</v>
      </c>
      <c r="D7100" s="166" t="str">
        <f>Cartilha_GLOBAL!D7100</f>
        <v>UNID</v>
      </c>
      <c r="E7100" s="167">
        <f>Cartilha_GLOBAL!$E7100</f>
        <v>38205.65</v>
      </c>
      <c r="F7100" s="168">
        <f>Cartilha_GLOBAL!$F7100</f>
        <v>46893.61</v>
      </c>
      <c r="G7100" s="108">
        <v>1</v>
      </c>
      <c r="H7100" s="107">
        <f t="shared" si="437"/>
        <v>46893.61</v>
      </c>
      <c r="I7100" s="184">
        <f t="shared" si="442"/>
        <v>46893.61</v>
      </c>
      <c r="J7100" s="142"/>
      <c r="K7100" s="146"/>
      <c r="L7100" s="7" t="str">
        <f t="shared" si="439"/>
        <v>x</v>
      </c>
      <c r="M7100" s="7" t="str">
        <f t="shared" si="440"/>
        <v>x</v>
      </c>
      <c r="N7100" s="7" t="str">
        <f>Cartilha_GLOBAL!N7100</f>
        <v>x</v>
      </c>
      <c r="O7100" s="144"/>
      <c r="Q7100" s="151"/>
      <c r="R7100" s="152">
        <v>0</v>
      </c>
      <c r="T7100" s="153">
        <f>IF(Cartilha_GLOBAL!R7100=0,0,IF(Cartilha_GLOBAL!R7100&gt;0,"c","b"))</f>
        <v>0</v>
      </c>
    </row>
    <row r="7101" ht="33.75" hidden="1" spans="1:20">
      <c r="A7101" s="163" t="str">
        <f>Cartilha_GLOBAL!A7101</f>
        <v>COMPOSIÇÃO 25</v>
      </c>
      <c r="B7101" s="223" t="str">
        <f>Cartilha_GLOBAL!B7101</f>
        <v>COMPOSIÇÃO</v>
      </c>
      <c r="C7101" s="165" t="str">
        <f>Cartilha_GLOBAL!C7101</f>
        <v>BANCO DE CONCRETO ARMADO CONTÍNUO EM "S"(CONFORME PROJETO ARQUITETÔNICO PRAÇA PARQUE DO SOM) DE CONCRETO ARMADO E REVESTIDO COM MADEIRA ITAÚBA NO ASSENTO - INCLUSO PINTURA E ILUMINAÇÃO</v>
      </c>
      <c r="D7101" s="166" t="str">
        <f>Cartilha_GLOBAL!D7101</f>
        <v>M</v>
      </c>
      <c r="E7101" s="167">
        <f>Cartilha_GLOBAL!$E7101</f>
        <v>1533.89</v>
      </c>
      <c r="F7101" s="168">
        <f>Cartilha_GLOBAL!$F7101</f>
        <v>1882.7</v>
      </c>
      <c r="G7101" s="108"/>
      <c r="H7101" s="107">
        <f t="shared" si="437"/>
        <v>0</v>
      </c>
      <c r="I7101" s="184">
        <f t="shared" si="442"/>
        <v>0</v>
      </c>
      <c r="J7101" s="142"/>
      <c r="K7101" s="146"/>
      <c r="L7101" s="7" t="str">
        <f t="shared" si="439"/>
        <v/>
      </c>
      <c r="M7101" s="7" t="str">
        <f t="shared" si="440"/>
        <v/>
      </c>
      <c r="N7101" s="7" t="str">
        <f>Cartilha_GLOBAL!N7101</f>
        <v/>
      </c>
      <c r="O7101" s="144"/>
      <c r="Q7101" s="151"/>
      <c r="R7101" s="152">
        <v>0</v>
      </c>
      <c r="T7101" s="153">
        <f>IF(Cartilha_GLOBAL!R7101=0,0,IF(Cartilha_GLOBAL!R7101&gt;0,"c","b"))</f>
        <v>0</v>
      </c>
    </row>
    <row r="7102" ht="22.5" hidden="1" spans="1:20">
      <c r="A7102" s="163" t="str">
        <f>Cartilha_GLOBAL!A7102</f>
        <v>COMPOSIÇÃO 27</v>
      </c>
      <c r="B7102" s="223" t="str">
        <f>Cartilha_GLOBAL!B7102</f>
        <v>COMPOSIÇÃO</v>
      </c>
      <c r="C7102" s="165" t="str">
        <f>Cartilha_GLOBAL!C7102</f>
        <v>BANCO DE CONCRETO ARMADO TIPO 01 (CONFORME PROJETO ARQUITETÔNICO PRAÇA PARQUE DO SOM) COMPRIMENTO = 2,0M, REVESTIDO COM MADEIRA ITAÚBA NO ASSENTO - INCLUSO PINTURA</v>
      </c>
      <c r="D7102" s="166" t="str">
        <f>Cartilha_GLOBAL!D7102</f>
        <v>UNID</v>
      </c>
      <c r="E7102" s="167">
        <f>Cartilha_GLOBAL!$E7102</f>
        <v>2005.75</v>
      </c>
      <c r="F7102" s="168">
        <f>Cartilha_GLOBAL!$F7102</f>
        <v>2461.86</v>
      </c>
      <c r="G7102" s="108"/>
      <c r="H7102" s="107">
        <f t="shared" si="437"/>
        <v>0</v>
      </c>
      <c r="I7102" s="184">
        <f t="shared" si="442"/>
        <v>0</v>
      </c>
      <c r="J7102" s="142"/>
      <c r="K7102" s="146"/>
      <c r="L7102" s="7" t="str">
        <f t="shared" si="439"/>
        <v/>
      </c>
      <c r="M7102" s="7" t="str">
        <f t="shared" si="440"/>
        <v/>
      </c>
      <c r="N7102" s="7" t="str">
        <f>Cartilha_GLOBAL!N7102</f>
        <v/>
      </c>
      <c r="O7102" s="144"/>
      <c r="Q7102" s="151"/>
      <c r="R7102" s="152">
        <v>0</v>
      </c>
      <c r="T7102" s="153">
        <f>IF(Cartilha_GLOBAL!R7102=0,0,IF(Cartilha_GLOBAL!R7102&gt;0,"c","b"))</f>
        <v>0</v>
      </c>
    </row>
    <row r="7103" ht="22.5" hidden="1" spans="1:20">
      <c r="A7103" s="163" t="str">
        <f>Cartilha_GLOBAL!A7103</f>
        <v>COMPOSIÇÃO 28</v>
      </c>
      <c r="B7103" s="223" t="str">
        <f>Cartilha_GLOBAL!B7103</f>
        <v>COMPOSIÇÃO</v>
      </c>
      <c r="C7103" s="165" t="str">
        <f>Cartilha_GLOBAL!C7103</f>
        <v>PERGOLADO COM PILARES DE CONCRETO E VIGAS E TERÇAS DE MADEIRA ITAÚBA (OU SIMILAR) CONFORME PROJETO PRAÇA PARQUE DO SOM - FORNECIMENTO E INSTALAÇÃO</v>
      </c>
      <c r="D7103" s="166" t="str">
        <f>Cartilha_GLOBAL!D7103</f>
        <v>UNID</v>
      </c>
      <c r="E7103" s="167">
        <f>Cartilha_GLOBAL!$E7103</f>
        <v>74500.68</v>
      </c>
      <c r="F7103" s="168">
        <f>Cartilha_GLOBAL!$F7103</f>
        <v>91442.13</v>
      </c>
      <c r="G7103" s="108"/>
      <c r="H7103" s="107">
        <f t="shared" si="437"/>
        <v>0</v>
      </c>
      <c r="I7103" s="184">
        <f t="shared" si="442"/>
        <v>0</v>
      </c>
      <c r="J7103" s="142"/>
      <c r="K7103" s="146"/>
      <c r="L7103" s="7" t="str">
        <f t="shared" si="439"/>
        <v/>
      </c>
      <c r="M7103" s="7" t="str">
        <f t="shared" si="440"/>
        <v/>
      </c>
      <c r="N7103" s="7" t="str">
        <f>Cartilha_GLOBAL!N7103</f>
        <v/>
      </c>
      <c r="O7103" s="144"/>
      <c r="Q7103" s="151"/>
      <c r="R7103" s="152">
        <v>0</v>
      </c>
      <c r="T7103" s="153">
        <f>IF(Cartilha_GLOBAL!R7103=0,0,IF(Cartilha_GLOBAL!R7103&gt;0,"c","b"))</f>
        <v>0</v>
      </c>
    </row>
    <row r="7104" ht="33.75" hidden="1" spans="1:20">
      <c r="A7104" s="163" t="str">
        <f>Cartilha_GLOBAL!A7104</f>
        <v>COMPOSIÇÃO 31</v>
      </c>
      <c r="B7104" s="223" t="str">
        <f>Cartilha_GLOBAL!B7104</f>
        <v>COMPOSIÇÃO</v>
      </c>
      <c r="C7104" s="165" t="str">
        <f>Cartilha_GLOBAL!C7104</f>
        <v>DECK ELEVADO (H=0,50M) EM MADEIRA PLÁSTICA TIPO ITAÚBA, SOBRE BARROTEAMENTO DE MADEIRA PLÁSTICA, INCLUSO 3 BANCOS EM MADEIRA PLÁSTICA E 27,76 METROS LINEARES DE GUARDA-CORPO, CONFORME PROJETO ARQUITETÔNICO PRAÇA VILA ESPERANÇA - FORNECIMENTO E INSTALAÇÃO</v>
      </c>
      <c r="D7104" s="166" t="str">
        <f>Cartilha_GLOBAL!D7104</f>
        <v>UNID</v>
      </c>
      <c r="E7104" s="167">
        <f>Cartilha_GLOBAL!$E7104</f>
        <v>145861</v>
      </c>
      <c r="F7104" s="168">
        <f>Cartilha_GLOBAL!$F7104</f>
        <v>179029.79</v>
      </c>
      <c r="G7104" s="108"/>
      <c r="H7104" s="107">
        <f t="shared" si="437"/>
        <v>0</v>
      </c>
      <c r="I7104" s="184">
        <f t="shared" si="442"/>
        <v>0</v>
      </c>
      <c r="J7104" s="142"/>
      <c r="K7104" s="146"/>
      <c r="L7104" s="7" t="str">
        <f t="shared" si="439"/>
        <v/>
      </c>
      <c r="M7104" s="7" t="str">
        <f t="shared" si="440"/>
        <v/>
      </c>
      <c r="N7104" s="7" t="str">
        <f>Cartilha_GLOBAL!N7104</f>
        <v/>
      </c>
      <c r="O7104" s="144"/>
      <c r="Q7104" s="151"/>
      <c r="R7104" s="152">
        <v>0</v>
      </c>
      <c r="T7104" s="153">
        <f>IF(Cartilha_GLOBAL!R7104=0,0,IF(Cartilha_GLOBAL!R7104&gt;0,"c","b"))</f>
        <v>0</v>
      </c>
    </row>
    <row r="7105" ht="33.75" hidden="1" spans="1:20">
      <c r="A7105" s="163" t="str">
        <f>Cartilha_GLOBAL!A7105</f>
        <v>COMPOSIÇÃO 38</v>
      </c>
      <c r="B7105" s="223" t="str">
        <f>Cartilha_GLOBAL!B7105</f>
        <v>COMPOSIÇÃO</v>
      </c>
      <c r="C7105" s="165" t="str">
        <f>Cartilha_GLOBAL!C7105</f>
        <v>TRAVES DE FUTEBOL, MEDIDAS OFICIAIS 7,32X2,44M EM TUBO DE AÇO GALVANIZADO DE 4", COM RECUOS EM TUBOS DE 1 1/2" (0,80M SUPERIOR, 1,80M INFERIOR E TRAVAMENTO), INCLUI REDE DE NYLON FIO 8,0MM COM PROTEÇÃO UV - FORNECIMENTO E INSTALAÇÃO</v>
      </c>
      <c r="D7105" s="166" t="str">
        <f>Cartilha_GLOBAL!D7105</f>
        <v>PAR</v>
      </c>
      <c r="E7105" s="167">
        <f>Cartilha_GLOBAL!$E7105</f>
        <v>8667.41</v>
      </c>
      <c r="F7105" s="168">
        <f>Cartilha_GLOBAL!$F7105</f>
        <v>10638.38</v>
      </c>
      <c r="G7105" s="108"/>
      <c r="H7105" s="107">
        <f t="shared" si="437"/>
        <v>0</v>
      </c>
      <c r="I7105" s="184">
        <f t="shared" si="442"/>
        <v>0</v>
      </c>
      <c r="J7105" s="142"/>
      <c r="K7105" s="146"/>
      <c r="L7105" s="7" t="str">
        <f t="shared" si="439"/>
        <v/>
      </c>
      <c r="M7105" s="7" t="str">
        <f t="shared" si="440"/>
        <v/>
      </c>
      <c r="N7105" s="7" t="str">
        <f>Cartilha_GLOBAL!N7105</f>
        <v/>
      </c>
      <c r="O7105" s="144"/>
      <c r="Q7105" s="151"/>
      <c r="R7105" s="152">
        <v>0</v>
      </c>
      <c r="T7105" s="153">
        <f>IF(Cartilha_GLOBAL!R7105=0,0,IF(Cartilha_GLOBAL!R7105&gt;0,"c","b"))</f>
        <v>0</v>
      </c>
    </row>
    <row r="7106" ht="12.75" hidden="1" spans="1:20">
      <c r="A7106" s="163" t="str">
        <f>Cartilha_GLOBAL!A7106</f>
        <v>COMPOSIÇÃO 48</v>
      </c>
      <c r="B7106" s="223" t="str">
        <f>Cartilha_GLOBAL!B7106</f>
        <v>COMPOSIÇÃO</v>
      </c>
      <c r="C7106" s="165" t="str">
        <f>Cartilha_GLOBAL!C7106</f>
        <v>PIRÂMIDE DE CORDAS, INCLUSO FUNDAÇÃO - FORNECIMENTO E INSTALAÇÃO</v>
      </c>
      <c r="D7106" s="166" t="str">
        <f>Cartilha_GLOBAL!D7106</f>
        <v>UN</v>
      </c>
      <c r="E7106" s="167">
        <f>Cartilha_GLOBAL!$E7106</f>
        <v>73563.33</v>
      </c>
      <c r="F7106" s="168">
        <f>Cartilha_GLOBAL!$F7106</f>
        <v>90291.63</v>
      </c>
      <c r="G7106" s="108"/>
      <c r="H7106" s="107">
        <f t="shared" si="437"/>
        <v>0</v>
      </c>
      <c r="I7106" s="184">
        <f t="shared" si="442"/>
        <v>0</v>
      </c>
      <c r="J7106" s="142"/>
      <c r="K7106" s="146"/>
      <c r="L7106" s="7" t="str">
        <f t="shared" si="439"/>
        <v/>
      </c>
      <c r="M7106" s="7" t="str">
        <f t="shared" si="440"/>
        <v/>
      </c>
      <c r="N7106" s="7" t="str">
        <f>Cartilha_GLOBAL!N7106</f>
        <v/>
      </c>
      <c r="O7106" s="144"/>
      <c r="Q7106" s="151"/>
      <c r="R7106" s="152">
        <v>0</v>
      </c>
      <c r="T7106" s="153">
        <f>IF(Cartilha_GLOBAL!R7106=0,0,IF(Cartilha_GLOBAL!R7106&gt;0,"c","b"))</f>
        <v>0</v>
      </c>
    </row>
    <row r="7107" ht="12.75" hidden="1" spans="1:20">
      <c r="A7107" s="163" t="str">
        <f>Cartilha_GLOBAL!A7107</f>
        <v>COMPOSIÇÃO 49</v>
      </c>
      <c r="B7107" s="223" t="str">
        <f>Cartilha_GLOBAL!B7107</f>
        <v>COMPOSIÇÃO</v>
      </c>
      <c r="C7107" s="165" t="str">
        <f>Cartilha_GLOBAL!C7107</f>
        <v>CARROSSEL PARA PLAYGROUND CONFORME PROJETO - FORNECIMENTO E INSTALAÇÃO</v>
      </c>
      <c r="D7107" s="166" t="str">
        <f>Cartilha_GLOBAL!D7107</f>
        <v>UN</v>
      </c>
      <c r="E7107" s="167">
        <f>Cartilha_GLOBAL!$E7107</f>
        <v>2431.61</v>
      </c>
      <c r="F7107" s="168">
        <f>Cartilha_GLOBAL!$F7107</f>
        <v>2984.56</v>
      </c>
      <c r="G7107" s="108"/>
      <c r="H7107" s="107">
        <f t="shared" si="437"/>
        <v>0</v>
      </c>
      <c r="I7107" s="184">
        <f t="shared" si="442"/>
        <v>0</v>
      </c>
      <c r="J7107" s="142"/>
      <c r="K7107" s="146"/>
      <c r="L7107" s="7" t="str">
        <f t="shared" si="439"/>
        <v/>
      </c>
      <c r="M7107" s="7" t="str">
        <f t="shared" si="440"/>
        <v/>
      </c>
      <c r="N7107" s="7" t="str">
        <f>Cartilha_GLOBAL!N7107</f>
        <v/>
      </c>
      <c r="O7107" s="144"/>
      <c r="Q7107" s="151"/>
      <c r="R7107" s="152">
        <v>0</v>
      </c>
      <c r="T7107" s="153">
        <f>IF(Cartilha_GLOBAL!R7107=0,0,IF(Cartilha_GLOBAL!R7107&gt;0,"c","b"))</f>
        <v>0</v>
      </c>
    </row>
    <row r="7108" ht="12.75" hidden="1" spans="1:20">
      <c r="A7108" s="163" t="str">
        <f>Cartilha_GLOBAL!A7108</f>
        <v>COMPOSIÇÃO 50</v>
      </c>
      <c r="B7108" s="223" t="str">
        <f>Cartilha_GLOBAL!B7108</f>
        <v>COMPOSIÇÃO</v>
      </c>
      <c r="C7108" s="165" t="str">
        <f>Cartilha_GLOBAL!C7108</f>
        <v>GANGORRA PARA PLAYGROUND CONFORME PROJETO - FORNECIMENTO E INSTALAÇÃO</v>
      </c>
      <c r="D7108" s="166" t="str">
        <f>Cartilha_GLOBAL!D7108</f>
        <v>UN</v>
      </c>
      <c r="E7108" s="167">
        <f>Cartilha_GLOBAL!$E7108</f>
        <v>1224.9</v>
      </c>
      <c r="F7108" s="168">
        <f>Cartilha_GLOBAL!$F7108</f>
        <v>1503.44</v>
      </c>
      <c r="G7108" s="108"/>
      <c r="H7108" s="107">
        <f t="shared" si="437"/>
        <v>0</v>
      </c>
      <c r="I7108" s="184">
        <f t="shared" si="442"/>
        <v>0</v>
      </c>
      <c r="J7108" s="142"/>
      <c r="K7108" s="146"/>
      <c r="L7108" s="7" t="str">
        <f t="shared" si="439"/>
        <v/>
      </c>
      <c r="M7108" s="7" t="str">
        <f t="shared" si="440"/>
        <v/>
      </c>
      <c r="N7108" s="7" t="str">
        <f>Cartilha_GLOBAL!N7108</f>
        <v/>
      </c>
      <c r="O7108" s="144"/>
      <c r="Q7108" s="151"/>
      <c r="R7108" s="152">
        <v>0</v>
      </c>
      <c r="T7108" s="153">
        <f>IF(Cartilha_GLOBAL!R7108=0,0,IF(Cartilha_GLOBAL!R7108&gt;0,"c","b"))</f>
        <v>0</v>
      </c>
    </row>
    <row r="7109" ht="33.75" hidden="1" spans="1:20">
      <c r="A7109" s="163" t="str">
        <f>Cartilha_GLOBAL!A7109</f>
        <v>COMPOSIÇÃO 51</v>
      </c>
      <c r="B7109" s="223" t="str">
        <f>Cartilha_GLOBAL!B7109</f>
        <v>COMPOSIÇÃO</v>
      </c>
      <c r="C7109" s="165" t="str">
        <f>Cartilha_GLOBAL!C7109</f>
        <v>ESCORREGADOR + TÚNEL + ESCALADA COM ESTRUTURA EM CONCRETO ARMADO, INCLUÍDO REVESTIMENTO EMBORRACHADO MONOLÍTICO, ESCORREGADORES E AGARRAS DE RESINA - CONFORME PROJETO</v>
      </c>
      <c r="D7109" s="166" t="str">
        <f>Cartilha_GLOBAL!D7109</f>
        <v>UN</v>
      </c>
      <c r="E7109" s="167">
        <f>Cartilha_GLOBAL!$E7109</f>
        <v>77804.39</v>
      </c>
      <c r="F7109" s="168">
        <f>Cartilha_GLOBAL!$F7109</f>
        <v>95497.11</v>
      </c>
      <c r="G7109" s="108"/>
      <c r="H7109" s="107">
        <f t="shared" si="437"/>
        <v>0</v>
      </c>
      <c r="I7109" s="184">
        <f t="shared" si="442"/>
        <v>0</v>
      </c>
      <c r="J7109" s="142"/>
      <c r="K7109" s="146"/>
      <c r="L7109" s="7" t="str">
        <f t="shared" si="439"/>
        <v/>
      </c>
      <c r="M7109" s="7" t="str">
        <f t="shared" si="440"/>
        <v/>
      </c>
      <c r="N7109" s="7" t="str">
        <f>Cartilha_GLOBAL!N7109</f>
        <v/>
      </c>
      <c r="O7109" s="144"/>
      <c r="Q7109" s="151"/>
      <c r="R7109" s="152">
        <v>0</v>
      </c>
      <c r="T7109" s="153">
        <f>IF(Cartilha_GLOBAL!R7109=0,0,IF(Cartilha_GLOBAL!R7109&gt;0,"c","b"))</f>
        <v>0</v>
      </c>
    </row>
    <row r="7110" ht="12.75" hidden="1" spans="1:20">
      <c r="A7110" s="163" t="str">
        <f>Cartilha_GLOBAL!A7110</f>
        <v>COMPOSIÇÃO 40</v>
      </c>
      <c r="B7110" s="223" t="str">
        <f>Cartilha_GLOBAL!B7110</f>
        <v>COMPOSIÇÃO </v>
      </c>
      <c r="C7110" s="165" t="str">
        <f>Cartilha_GLOBAL!C7110</f>
        <v>PLAYGROUND TRÊS TORRES - CONFORME PROJETO - FORNECIMENTO E INSTALAÇÃO</v>
      </c>
      <c r="D7110" s="166" t="str">
        <f>Cartilha_GLOBAL!D7110</f>
        <v>UN</v>
      </c>
      <c r="E7110" s="167">
        <f>Cartilha_GLOBAL!$E7110</f>
        <v>41761.44</v>
      </c>
      <c r="F7110" s="168">
        <f>Cartilha_GLOBAL!$F7110</f>
        <v>51257.99</v>
      </c>
      <c r="G7110" s="108"/>
      <c r="H7110" s="107">
        <f t="shared" ref="H7110:H7173" si="443">IF(G7110=0,0,F7110)</f>
        <v>0</v>
      </c>
      <c r="I7110" s="184">
        <f t="shared" si="442"/>
        <v>0</v>
      </c>
      <c r="J7110" s="142"/>
      <c r="K7110" s="146"/>
      <c r="L7110" s="7" t="str">
        <f t="shared" ref="L7110:L7173" si="444">IF(K7110="X","x",IF(K7110="xx","x",IF(I7110&gt;0,"x","")))</f>
        <v/>
      </c>
      <c r="M7110" s="7" t="str">
        <f t="shared" ref="M7110:M7173" si="445">IF(K7110="X","x",IF(K7110="xx","x",IF(I7110&gt;0,"x","")))</f>
        <v/>
      </c>
      <c r="N7110" s="7" t="str">
        <f>Cartilha_GLOBAL!N7110</f>
        <v/>
      </c>
      <c r="O7110" s="144"/>
      <c r="Q7110" s="151"/>
      <c r="R7110" s="152">
        <v>0</v>
      </c>
      <c r="T7110" s="153">
        <f>IF(Cartilha_GLOBAL!R7110=0,0,IF(Cartilha_GLOBAL!R7110&gt;0,"c","b"))</f>
        <v>0</v>
      </c>
    </row>
    <row r="7111" ht="12.75" hidden="1" spans="1:20">
      <c r="A7111" s="163">
        <f>Cartilha_GLOBAL!A7111</f>
        <v>0</v>
      </c>
      <c r="B7111" s="223">
        <f>Cartilha_GLOBAL!B7111</f>
        <v>0</v>
      </c>
      <c r="C7111" s="165">
        <f>Cartilha_GLOBAL!C7111</f>
        <v>0</v>
      </c>
      <c r="D7111" s="166">
        <f>Cartilha_GLOBAL!D7111</f>
        <v>0</v>
      </c>
      <c r="E7111" s="167">
        <f>Cartilha_GLOBAL!$E7111</f>
        <v>0</v>
      </c>
      <c r="F7111" s="168">
        <f>Cartilha_GLOBAL!$F7111</f>
        <v>0</v>
      </c>
      <c r="G7111" s="108"/>
      <c r="H7111" s="107">
        <f t="shared" si="443"/>
        <v>0</v>
      </c>
      <c r="I7111" s="184">
        <f t="shared" si="442"/>
        <v>0</v>
      </c>
      <c r="J7111" s="142"/>
      <c r="K7111" s="146"/>
      <c r="L7111" s="7" t="str">
        <f t="shared" si="444"/>
        <v/>
      </c>
      <c r="M7111" s="7" t="str">
        <f t="shared" si="445"/>
        <v/>
      </c>
      <c r="N7111" s="7" t="str">
        <f>Cartilha_GLOBAL!N7111</f>
        <v/>
      </c>
      <c r="O7111" s="144"/>
      <c r="Q7111" s="151"/>
      <c r="R7111" s="152">
        <v>0</v>
      </c>
      <c r="T7111" s="153">
        <f>IF(Cartilha_GLOBAL!R7111=0,0,IF(Cartilha_GLOBAL!R7111&gt;0,"c","b"))</f>
        <v>0</v>
      </c>
    </row>
    <row r="7112" ht="12.75" hidden="1" spans="1:20">
      <c r="A7112" s="163">
        <f>Cartilha_GLOBAL!A7112</f>
        <v>0</v>
      </c>
      <c r="B7112" s="223">
        <f>Cartilha_GLOBAL!B7112</f>
        <v>0</v>
      </c>
      <c r="C7112" s="165">
        <f>Cartilha_GLOBAL!C7112</f>
        <v>0</v>
      </c>
      <c r="D7112" s="166">
        <f>Cartilha_GLOBAL!D7112</f>
        <v>0</v>
      </c>
      <c r="E7112" s="167">
        <f>Cartilha_GLOBAL!$E7112</f>
        <v>0</v>
      </c>
      <c r="F7112" s="168">
        <f>Cartilha_GLOBAL!$F7112</f>
        <v>0</v>
      </c>
      <c r="G7112" s="108"/>
      <c r="H7112" s="107">
        <f t="shared" si="443"/>
        <v>0</v>
      </c>
      <c r="I7112" s="184">
        <f t="shared" si="442"/>
        <v>0</v>
      </c>
      <c r="J7112" s="142"/>
      <c r="K7112" s="146"/>
      <c r="L7112" s="7" t="str">
        <f t="shared" si="444"/>
        <v/>
      </c>
      <c r="M7112" s="7" t="str">
        <f t="shared" si="445"/>
        <v/>
      </c>
      <c r="N7112" s="7" t="str">
        <f>Cartilha_GLOBAL!N7112</f>
        <v/>
      </c>
      <c r="O7112" s="144"/>
      <c r="Q7112" s="151"/>
      <c r="R7112" s="152">
        <v>0</v>
      </c>
      <c r="T7112" s="153">
        <f>IF(Cartilha_GLOBAL!R7112=0,0,IF(Cartilha_GLOBAL!R7112&gt;0,"c","b"))</f>
        <v>0</v>
      </c>
    </row>
    <row r="7113" ht="13.5" hidden="1" spans="1:20">
      <c r="A7113" s="163">
        <f>Cartilha_GLOBAL!A7113</f>
        <v>0</v>
      </c>
      <c r="B7113" s="223">
        <f>Cartilha_GLOBAL!B7113</f>
        <v>0</v>
      </c>
      <c r="C7113" s="165">
        <f>Cartilha_GLOBAL!C7113</f>
        <v>0</v>
      </c>
      <c r="D7113" s="166">
        <f>Cartilha_GLOBAL!D7113</f>
        <v>0</v>
      </c>
      <c r="E7113" s="167">
        <f>Cartilha_GLOBAL!$E7113</f>
        <v>0</v>
      </c>
      <c r="F7113" s="182">
        <f>Cartilha_GLOBAL!$F7113</f>
        <v>0</v>
      </c>
      <c r="G7113" s="108"/>
      <c r="H7113" s="107">
        <f t="shared" si="443"/>
        <v>0</v>
      </c>
      <c r="I7113" s="184">
        <f t="shared" si="442"/>
        <v>0</v>
      </c>
      <c r="J7113" s="142"/>
      <c r="K7113" s="146"/>
      <c r="L7113" s="7" t="str">
        <f t="shared" si="444"/>
        <v/>
      </c>
      <c r="M7113" s="7" t="str">
        <f t="shared" si="445"/>
        <v/>
      </c>
      <c r="N7113" s="7" t="str">
        <f>Cartilha_GLOBAL!N7113</f>
        <v/>
      </c>
      <c r="O7113" s="144"/>
      <c r="Q7113" s="151"/>
      <c r="R7113" s="152">
        <v>0</v>
      </c>
      <c r="T7113" s="153">
        <f>IF(Cartilha_GLOBAL!R7113=0,0,IF(Cartilha_GLOBAL!R7113&gt;0,"c","b"))</f>
        <v>0</v>
      </c>
    </row>
    <row r="7114" ht="13.5" spans="1:20">
      <c r="A7114" s="84" t="str">
        <f>Cartilha_GLOBAL!A7114</f>
        <v>12</v>
      </c>
      <c r="B7114" s="85">
        <f>Cartilha_GLOBAL!B7114</f>
        <v>0</v>
      </c>
      <c r="C7114" s="86" t="str">
        <f>Cartilha_GLOBAL!C7114</f>
        <v>DIVERSOS (LIMPEZA,ENSAIOS TECNOLÓGICOS, EQUIPAMENTOS)</v>
      </c>
      <c r="D7114" s="87">
        <f>Cartilha_GLOBAL!D7114</f>
        <v>0</v>
      </c>
      <c r="E7114" s="175">
        <f>Cartilha_GLOBAL!$E7114</f>
        <v>0</v>
      </c>
      <c r="F7114" s="176">
        <f>Cartilha_GLOBAL!$F7114</f>
        <v>0</v>
      </c>
      <c r="G7114" s="90"/>
      <c r="H7114" s="90">
        <f t="shared" si="443"/>
        <v>0</v>
      </c>
      <c r="I7114" s="136">
        <f t="shared" si="442"/>
        <v>0</v>
      </c>
      <c r="J7114" s="137">
        <f>SUM(I7116:I8081)</f>
        <v>291.84</v>
      </c>
      <c r="K7114" s="145" t="str">
        <f>IF(J7114&gt;0,"X","")</f>
        <v>X</v>
      </c>
      <c r="L7114" s="7" t="str">
        <f t="shared" si="444"/>
        <v>x</v>
      </c>
      <c r="M7114" s="7" t="str">
        <f t="shared" si="445"/>
        <v>x</v>
      </c>
      <c r="N7114" s="7" t="str">
        <f>Cartilha_GLOBAL!N7114</f>
        <v>x</v>
      </c>
      <c r="O7114" s="144"/>
      <c r="Q7114" s="151"/>
      <c r="R7114" s="152">
        <v>0</v>
      </c>
      <c r="T7114" s="153">
        <f>IF(Cartilha_GLOBAL!R7114=0,0,IF(Cartilha_GLOBAL!R7114&gt;0,"c","b"))</f>
        <v>0</v>
      </c>
    </row>
    <row r="7115" ht="12.75" hidden="1" spans="1:20">
      <c r="A7115" s="211" t="str">
        <f>Cartilha_GLOBAL!A7115</f>
        <v>12.1</v>
      </c>
      <c r="B7115" s="236">
        <f>Cartilha_GLOBAL!B7115</f>
        <v>0</v>
      </c>
      <c r="C7115" s="212" t="str">
        <f>Cartilha_GLOBAL!C7115</f>
        <v>LIMPEZAS</v>
      </c>
      <c r="D7115" s="237">
        <f>Cartilha_GLOBAL!D7115</f>
        <v>0</v>
      </c>
      <c r="E7115" s="105">
        <f>Cartilha_GLOBAL!$E7115</f>
        <v>0</v>
      </c>
      <c r="F7115" s="168">
        <f>Cartilha_GLOBAL!$F7115</f>
        <v>0</v>
      </c>
      <c r="G7115" s="187"/>
      <c r="H7115" s="187">
        <f t="shared" si="443"/>
        <v>0</v>
      </c>
      <c r="I7115" s="188">
        <f t="shared" si="442"/>
        <v>0</v>
      </c>
      <c r="J7115" s="142"/>
      <c r="K7115" s="145" t="str">
        <f>IF(SUM(I7116:I7155)&gt;0,"xx","")</f>
        <v/>
      </c>
      <c r="L7115" s="7" t="str">
        <f t="shared" si="444"/>
        <v/>
      </c>
      <c r="M7115" s="7" t="str">
        <f t="shared" si="445"/>
        <v/>
      </c>
      <c r="N7115" s="7" t="str">
        <f>Cartilha_GLOBAL!N7115</f>
        <v/>
      </c>
      <c r="O7115" s="144"/>
      <c r="Q7115" s="151"/>
      <c r="R7115" s="152">
        <v>0</v>
      </c>
      <c r="T7115" s="153">
        <f>IF(Cartilha_GLOBAL!R7115=0,0,IF(Cartilha_GLOBAL!R7115&gt;0,"c","b"))</f>
        <v>0</v>
      </c>
    </row>
    <row r="7116" ht="12.75" hidden="1" spans="1:20">
      <c r="A7116" s="238" t="str">
        <f>Cartilha_GLOBAL!A7116</f>
        <v>12.1.2</v>
      </c>
      <c r="B7116" s="236">
        <f>Cartilha_GLOBAL!B7116</f>
        <v>0</v>
      </c>
      <c r="C7116" s="161" t="str">
        <f>Cartilha_GLOBAL!C7116</f>
        <v>LIMPEZA DE PISOS</v>
      </c>
      <c r="D7116" s="94">
        <f>Cartilha_GLOBAL!D7116</f>
        <v>0</v>
      </c>
      <c r="E7116" s="105">
        <f>Cartilha_GLOBAL!$E7116</f>
        <v>0</v>
      </c>
      <c r="F7116" s="182">
        <f>Cartilha_GLOBAL!$F7116</f>
        <v>0</v>
      </c>
      <c r="G7116" s="209"/>
      <c r="H7116" s="187">
        <f t="shared" si="443"/>
        <v>0</v>
      </c>
      <c r="I7116" s="188">
        <f t="shared" si="442"/>
        <v>0</v>
      </c>
      <c r="J7116" s="142"/>
      <c r="K7116" s="145" t="str">
        <f>IF(SUM(I7117:I7154)&gt;0,"xx","")</f>
        <v/>
      </c>
      <c r="L7116" s="7" t="str">
        <f t="shared" si="444"/>
        <v/>
      </c>
      <c r="M7116" s="7" t="str">
        <f t="shared" si="445"/>
        <v/>
      </c>
      <c r="N7116" s="7" t="str">
        <f>Cartilha_GLOBAL!N7116</f>
        <v/>
      </c>
      <c r="O7116" s="144"/>
      <c r="Q7116" s="151"/>
      <c r="R7116" s="152">
        <v>0</v>
      </c>
      <c r="T7116" s="153">
        <f>IF(Cartilha_GLOBAL!R7116=0,0,IF(Cartilha_GLOBAL!R7116&gt;0,"c","b"))</f>
        <v>0</v>
      </c>
    </row>
    <row r="7117" ht="12.75" hidden="1" spans="1:20">
      <c r="A7117" s="239">
        <f>Cartilha_GLOBAL!A7117</f>
        <v>99802</v>
      </c>
      <c r="B7117" s="100" t="str">
        <f>Cartilha_GLOBAL!B7117</f>
        <v>SINAPI</v>
      </c>
      <c r="C7117" s="104" t="str">
        <f>Cartilha_GLOBAL!C7117</f>
        <v>LIMPEZA DE PISO CERÂMICO OU PORCELANATO COM VASSOURA A SECO. AF_04/2019</v>
      </c>
      <c r="D7117" s="94" t="str">
        <f>Cartilha_GLOBAL!D7117</f>
        <v>M2</v>
      </c>
      <c r="E7117" s="105">
        <f>Cartilha_GLOBAL!$E7117</f>
        <v>0.62</v>
      </c>
      <c r="F7117" s="182">
        <f>Cartilha_GLOBAL!$F7117</f>
        <v>0.76</v>
      </c>
      <c r="G7117" s="229"/>
      <c r="H7117" s="107">
        <f t="shared" si="443"/>
        <v>0</v>
      </c>
      <c r="I7117" s="188">
        <f t="shared" si="442"/>
        <v>0</v>
      </c>
      <c r="J7117" s="142"/>
      <c r="K7117" s="146"/>
      <c r="L7117" s="7" t="str">
        <f t="shared" si="444"/>
        <v/>
      </c>
      <c r="M7117" s="7" t="str">
        <f t="shared" si="445"/>
        <v/>
      </c>
      <c r="N7117" s="7" t="str">
        <f>Cartilha_GLOBAL!N7117</f>
        <v/>
      </c>
      <c r="O7117" s="144"/>
      <c r="Q7117" s="151"/>
      <c r="R7117" s="152">
        <v>0</v>
      </c>
      <c r="T7117" s="153">
        <f>IF(Cartilha_GLOBAL!R7117=0,0,IF(Cartilha_GLOBAL!R7117&gt;0,"c","b"))</f>
        <v>0</v>
      </c>
    </row>
    <row r="7118" ht="12.75" hidden="1" spans="1:20">
      <c r="A7118" s="239">
        <f>Cartilha_GLOBAL!A7118</f>
        <v>99803</v>
      </c>
      <c r="B7118" s="100" t="str">
        <f>Cartilha_GLOBAL!B7118</f>
        <v>SINAPI</v>
      </c>
      <c r="C7118" s="104" t="str">
        <f>Cartilha_GLOBAL!C7118</f>
        <v>LIMPEZA DE PISO CERÂMICO OU PORCELANATO COM PANO ÚMIDO. AF_04/2019</v>
      </c>
      <c r="D7118" s="94" t="str">
        <f>Cartilha_GLOBAL!D7118</f>
        <v>M2</v>
      </c>
      <c r="E7118" s="105">
        <f>Cartilha_GLOBAL!$E7118</f>
        <v>2.43</v>
      </c>
      <c r="F7118" s="182">
        <f>Cartilha_GLOBAL!$F7118</f>
        <v>2.98</v>
      </c>
      <c r="G7118" s="229"/>
      <c r="H7118" s="107">
        <f t="shared" si="443"/>
        <v>0</v>
      </c>
      <c r="I7118" s="188">
        <f t="shared" si="442"/>
        <v>0</v>
      </c>
      <c r="J7118" s="142"/>
      <c r="K7118" s="146"/>
      <c r="L7118" s="7" t="str">
        <f t="shared" si="444"/>
        <v/>
      </c>
      <c r="M7118" s="7" t="str">
        <f t="shared" si="445"/>
        <v/>
      </c>
      <c r="N7118" s="7" t="str">
        <f>Cartilha_GLOBAL!N7118</f>
        <v/>
      </c>
      <c r="O7118" s="144"/>
      <c r="Q7118" s="151"/>
      <c r="R7118" s="152">
        <v>0</v>
      </c>
      <c r="T7118" s="153">
        <f>IF(Cartilha_GLOBAL!R7118=0,0,IF(Cartilha_GLOBAL!R7118&gt;0,"c","b"))</f>
        <v>0</v>
      </c>
    </row>
    <row r="7119" ht="22.5" hidden="1" spans="1:20">
      <c r="A7119" s="239">
        <f>Cartilha_GLOBAL!A7119</f>
        <v>99804</v>
      </c>
      <c r="B7119" s="100" t="str">
        <f>Cartilha_GLOBAL!B7119</f>
        <v>SINAPI</v>
      </c>
      <c r="C7119" s="104" t="str">
        <f>Cartilha_GLOBAL!C7119</f>
        <v>LIMPEZA DE PISO CERÂMICO OU PORCELANATO UTILIZANDO DETERGENTE NEUTRO E ESCOVAÇÃO MANUAL. AF_04/2019</v>
      </c>
      <c r="D7119" s="94" t="str">
        <f>Cartilha_GLOBAL!D7119</f>
        <v>M2</v>
      </c>
      <c r="E7119" s="105">
        <f>Cartilha_GLOBAL!$E7119</f>
        <v>6.29</v>
      </c>
      <c r="F7119" s="182">
        <f>Cartilha_GLOBAL!$F7119</f>
        <v>7.72</v>
      </c>
      <c r="G7119" s="229"/>
      <c r="H7119" s="107">
        <f t="shared" si="443"/>
        <v>0</v>
      </c>
      <c r="I7119" s="188">
        <f t="shared" si="442"/>
        <v>0</v>
      </c>
      <c r="J7119" s="142"/>
      <c r="K7119" s="146"/>
      <c r="L7119" s="7" t="str">
        <f t="shared" si="444"/>
        <v/>
      </c>
      <c r="M7119" s="7" t="str">
        <f t="shared" si="445"/>
        <v/>
      </c>
      <c r="N7119" s="7" t="str">
        <f>Cartilha_GLOBAL!N7119</f>
        <v/>
      </c>
      <c r="O7119" s="144"/>
      <c r="Q7119" s="151"/>
      <c r="R7119" s="152">
        <v>0</v>
      </c>
      <c r="T7119" s="153">
        <f>IF(Cartilha_GLOBAL!R7119=0,0,IF(Cartilha_GLOBAL!R7119&gt;0,"c","b"))</f>
        <v>0</v>
      </c>
    </row>
    <row r="7120" ht="12.75" hidden="1" spans="1:20">
      <c r="A7120" s="239">
        <f>Cartilha_GLOBAL!A7120</f>
        <v>99805</v>
      </c>
      <c r="B7120" s="100" t="str">
        <f>Cartilha_GLOBAL!B7120</f>
        <v>SINAPI</v>
      </c>
      <c r="C7120" s="104" t="str">
        <f>Cartilha_GLOBAL!C7120</f>
        <v>LIMPEZA DE PISO CERÂMICO OU COM PEDRAS RÚSTICAS UTILIZANDO ÁCIDO MURIÁTICO. AF_04/2019</v>
      </c>
      <c r="D7120" s="94" t="str">
        <f>Cartilha_GLOBAL!D7120</f>
        <v>M2</v>
      </c>
      <c r="E7120" s="105">
        <f>Cartilha_GLOBAL!$E7120</f>
        <v>13.01</v>
      </c>
      <c r="F7120" s="182">
        <f>Cartilha_GLOBAL!$F7120</f>
        <v>15.97</v>
      </c>
      <c r="G7120" s="229"/>
      <c r="H7120" s="107">
        <f t="shared" si="443"/>
        <v>0</v>
      </c>
      <c r="I7120" s="188">
        <f t="shared" si="442"/>
        <v>0</v>
      </c>
      <c r="J7120" s="142"/>
      <c r="K7120" s="146"/>
      <c r="L7120" s="7" t="str">
        <f t="shared" si="444"/>
        <v/>
      </c>
      <c r="M7120" s="7" t="str">
        <f t="shared" si="445"/>
        <v/>
      </c>
      <c r="N7120" s="7" t="str">
        <f>Cartilha_GLOBAL!N7120</f>
        <v/>
      </c>
      <c r="O7120" s="144"/>
      <c r="Q7120" s="151"/>
      <c r="R7120" s="152">
        <v>0</v>
      </c>
      <c r="T7120" s="153">
        <f>IF(Cartilha_GLOBAL!R7120=0,0,IF(Cartilha_GLOBAL!R7120&gt;0,"c","b"))</f>
        <v>0</v>
      </c>
    </row>
    <row r="7121" ht="12.75" hidden="1" spans="1:20">
      <c r="A7121" s="239">
        <f>Cartilha_GLOBAL!A7121</f>
        <v>99806</v>
      </c>
      <c r="B7121" s="100" t="str">
        <f>Cartilha_GLOBAL!B7121</f>
        <v>SINAPI</v>
      </c>
      <c r="C7121" s="104" t="str">
        <f>Cartilha_GLOBAL!C7121</f>
        <v>LIMPEZA DE REVESTIMENTO CERÂMICO EM PAREDE COM PANO ÚMIDO AF_04/2019</v>
      </c>
      <c r="D7121" s="94" t="str">
        <f>Cartilha_GLOBAL!D7121</f>
        <v>M2</v>
      </c>
      <c r="E7121" s="105">
        <f>Cartilha_GLOBAL!$E7121</f>
        <v>1</v>
      </c>
      <c r="F7121" s="182">
        <f>Cartilha_GLOBAL!$F7121</f>
        <v>1.23</v>
      </c>
      <c r="G7121" s="229"/>
      <c r="H7121" s="107">
        <f t="shared" si="443"/>
        <v>0</v>
      </c>
      <c r="I7121" s="188">
        <f t="shared" si="442"/>
        <v>0</v>
      </c>
      <c r="J7121" s="142"/>
      <c r="K7121" s="146"/>
      <c r="L7121" s="7" t="str">
        <f t="shared" si="444"/>
        <v/>
      </c>
      <c r="M7121" s="7" t="str">
        <f t="shared" si="445"/>
        <v/>
      </c>
      <c r="N7121" s="7" t="str">
        <f>Cartilha_GLOBAL!N7121</f>
        <v/>
      </c>
      <c r="O7121" s="144"/>
      <c r="Q7121" s="151"/>
      <c r="R7121" s="152">
        <v>0</v>
      </c>
      <c r="T7121" s="153">
        <f>IF(Cartilha_GLOBAL!R7121=0,0,IF(Cartilha_GLOBAL!R7121&gt;0,"c","b"))</f>
        <v>0</v>
      </c>
    </row>
    <row r="7122" ht="22.5" hidden="1" spans="1:20">
      <c r="A7122" s="239">
        <f>Cartilha_GLOBAL!A7122</f>
        <v>99807</v>
      </c>
      <c r="B7122" s="100" t="str">
        <f>Cartilha_GLOBAL!B7122</f>
        <v>SINAPI</v>
      </c>
      <c r="C7122" s="104" t="str">
        <f>Cartilha_GLOBAL!C7122</f>
        <v>LIMPEZA DE REVESTIMENTO CERÂMICO EM PAREDE UTILIZANDO DETERGENTE NEUTRO E ESCOVAÇÃO MANUAL. AF_04/2019</v>
      </c>
      <c r="D7122" s="94" t="str">
        <f>Cartilha_GLOBAL!D7122</f>
        <v>M2</v>
      </c>
      <c r="E7122" s="105">
        <f>Cartilha_GLOBAL!$E7122</f>
        <v>1.9</v>
      </c>
      <c r="F7122" s="182">
        <f>Cartilha_GLOBAL!$F7122</f>
        <v>2.33</v>
      </c>
      <c r="G7122" s="229"/>
      <c r="H7122" s="107">
        <f t="shared" si="443"/>
        <v>0</v>
      </c>
      <c r="I7122" s="188">
        <f t="shared" si="442"/>
        <v>0</v>
      </c>
      <c r="J7122" s="142"/>
      <c r="K7122" s="146"/>
      <c r="L7122" s="7" t="str">
        <f t="shared" si="444"/>
        <v/>
      </c>
      <c r="M7122" s="7" t="str">
        <f t="shared" si="445"/>
        <v/>
      </c>
      <c r="N7122" s="7" t="str">
        <f>Cartilha_GLOBAL!N7122</f>
        <v/>
      </c>
      <c r="O7122" s="144"/>
      <c r="Q7122" s="151"/>
      <c r="R7122" s="152">
        <v>0</v>
      </c>
      <c r="T7122" s="153">
        <f>IF(Cartilha_GLOBAL!R7122=0,0,IF(Cartilha_GLOBAL!R7122&gt;0,"c","b"))</f>
        <v>0</v>
      </c>
    </row>
    <row r="7123" ht="12.75" hidden="1" spans="1:20">
      <c r="A7123" s="239">
        <f>Cartilha_GLOBAL!A7123</f>
        <v>99808</v>
      </c>
      <c r="B7123" s="100" t="str">
        <f>Cartilha_GLOBAL!B7123</f>
        <v>SINAPI</v>
      </c>
      <c r="C7123" s="104" t="str">
        <f>Cartilha_GLOBAL!C7123</f>
        <v>LIMPEZA DE REVESTIMENTO CERÂMICO EM PAREDE UTILIZANDO ÁCIDO MURIÁTICO. AF_04/2019</v>
      </c>
      <c r="D7123" s="94" t="str">
        <f>Cartilha_GLOBAL!D7123</f>
        <v>M2</v>
      </c>
      <c r="E7123" s="105">
        <f>Cartilha_GLOBAL!$E7123</f>
        <v>4.47</v>
      </c>
      <c r="F7123" s="182">
        <f>Cartilha_GLOBAL!$F7123</f>
        <v>5.49</v>
      </c>
      <c r="G7123" s="229"/>
      <c r="H7123" s="107">
        <f t="shared" si="443"/>
        <v>0</v>
      </c>
      <c r="I7123" s="188">
        <f t="shared" si="442"/>
        <v>0</v>
      </c>
      <c r="J7123" s="142"/>
      <c r="K7123" s="146"/>
      <c r="L7123" s="7" t="str">
        <f t="shared" si="444"/>
        <v/>
      </c>
      <c r="M7123" s="7" t="str">
        <f t="shared" si="445"/>
        <v/>
      </c>
      <c r="N7123" s="7" t="str">
        <f>Cartilha_GLOBAL!N7123</f>
        <v/>
      </c>
      <c r="O7123" s="144"/>
      <c r="Q7123" s="151"/>
      <c r="R7123" s="152">
        <v>0</v>
      </c>
      <c r="T7123" s="153">
        <f>IF(Cartilha_GLOBAL!R7123=0,0,IF(Cartilha_GLOBAL!R7123&gt;0,"c","b"))</f>
        <v>0</v>
      </c>
    </row>
    <row r="7124" ht="12.75" hidden="1" spans="1:20">
      <c r="A7124" s="239">
        <f>Cartilha_GLOBAL!A7124</f>
        <v>99809</v>
      </c>
      <c r="B7124" s="100" t="str">
        <f>Cartilha_GLOBAL!B7124</f>
        <v>SINAPI</v>
      </c>
      <c r="C7124" s="104" t="str">
        <f>Cartilha_GLOBAL!C7124</f>
        <v>LIMPEZA DE PISO DE LADRILHO HIDRÁULICO COM PANO ÚMIDO. AF_04/2019</v>
      </c>
      <c r="D7124" s="94" t="str">
        <f>Cartilha_GLOBAL!D7124</f>
        <v>M2</v>
      </c>
      <c r="E7124" s="105">
        <f>Cartilha_GLOBAL!$E7124</f>
        <v>6.93</v>
      </c>
      <c r="F7124" s="182">
        <f>Cartilha_GLOBAL!$F7124</f>
        <v>8.51</v>
      </c>
      <c r="G7124" s="229"/>
      <c r="H7124" s="107">
        <f t="shared" si="443"/>
        <v>0</v>
      </c>
      <c r="I7124" s="188">
        <f t="shared" si="442"/>
        <v>0</v>
      </c>
      <c r="J7124" s="142"/>
      <c r="K7124" s="146"/>
      <c r="L7124" s="7" t="str">
        <f t="shared" si="444"/>
        <v/>
      </c>
      <c r="M7124" s="7" t="str">
        <f t="shared" si="445"/>
        <v/>
      </c>
      <c r="N7124" s="7" t="str">
        <f>Cartilha_GLOBAL!N7124</f>
        <v/>
      </c>
      <c r="O7124" s="144"/>
      <c r="Q7124" s="151"/>
      <c r="R7124" s="152">
        <v>0</v>
      </c>
      <c r="T7124" s="153">
        <f>IF(Cartilha_GLOBAL!R7124=0,0,IF(Cartilha_GLOBAL!R7124&gt;0,"c","b"))</f>
        <v>0</v>
      </c>
    </row>
    <row r="7125" ht="22.5" hidden="1" spans="1:20">
      <c r="A7125" s="239">
        <f>Cartilha_GLOBAL!A7125</f>
        <v>99810</v>
      </c>
      <c r="B7125" s="100" t="str">
        <f>Cartilha_GLOBAL!B7125</f>
        <v>SINAPI</v>
      </c>
      <c r="C7125" s="104" t="str">
        <f>Cartilha_GLOBAL!C7125</f>
        <v>LIMPEZA DE PISO DE MÁRMORE/GRANITO UTILIZANDO DETERGENTE NEUTRO E ESCOVAÇÃO MANUAL. AF_04/2019</v>
      </c>
      <c r="D7125" s="94" t="str">
        <f>Cartilha_GLOBAL!D7125</f>
        <v>M2</v>
      </c>
      <c r="E7125" s="105">
        <f>Cartilha_GLOBAL!$E7125</f>
        <v>8.61</v>
      </c>
      <c r="F7125" s="182">
        <f>Cartilha_GLOBAL!$F7125</f>
        <v>10.57</v>
      </c>
      <c r="G7125" s="229"/>
      <c r="H7125" s="107">
        <f t="shared" si="443"/>
        <v>0</v>
      </c>
      <c r="I7125" s="188">
        <f t="shared" si="442"/>
        <v>0</v>
      </c>
      <c r="J7125" s="142"/>
      <c r="K7125" s="146"/>
      <c r="L7125" s="7" t="str">
        <f t="shared" si="444"/>
        <v/>
      </c>
      <c r="M7125" s="7" t="str">
        <f t="shared" si="445"/>
        <v/>
      </c>
      <c r="N7125" s="7" t="str">
        <f>Cartilha_GLOBAL!N7125</f>
        <v/>
      </c>
      <c r="O7125" s="144"/>
      <c r="Q7125" s="151"/>
      <c r="R7125" s="152">
        <v>0</v>
      </c>
      <c r="T7125" s="153">
        <f>IF(Cartilha_GLOBAL!R7125=0,0,IF(Cartilha_GLOBAL!R7125&gt;0,"c","b"))</f>
        <v>0</v>
      </c>
    </row>
    <row r="7126" ht="12.75" hidden="1" spans="1:20">
      <c r="A7126" s="239">
        <f>Cartilha_GLOBAL!A7126</f>
        <v>99811</v>
      </c>
      <c r="B7126" s="100" t="str">
        <f>Cartilha_GLOBAL!B7126</f>
        <v>SINAPI</v>
      </c>
      <c r="C7126" s="104" t="str">
        <f>Cartilha_GLOBAL!C7126</f>
        <v>LIMPEZA DE CONTRAPISO COM VASSOURA A SECO. AF_04/2019</v>
      </c>
      <c r="D7126" s="94" t="str">
        <f>Cartilha_GLOBAL!D7126</f>
        <v>M2</v>
      </c>
      <c r="E7126" s="105">
        <f>Cartilha_GLOBAL!$E7126</f>
        <v>4.14</v>
      </c>
      <c r="F7126" s="182">
        <f>Cartilha_GLOBAL!$F7126</f>
        <v>5.08</v>
      </c>
      <c r="G7126" s="229"/>
      <c r="H7126" s="107">
        <f t="shared" si="443"/>
        <v>0</v>
      </c>
      <c r="I7126" s="188">
        <f t="shared" si="442"/>
        <v>0</v>
      </c>
      <c r="J7126" s="142"/>
      <c r="K7126" s="146"/>
      <c r="L7126" s="7" t="str">
        <f t="shared" si="444"/>
        <v/>
      </c>
      <c r="M7126" s="7" t="str">
        <f t="shared" si="445"/>
        <v/>
      </c>
      <c r="N7126" s="7" t="str">
        <f>Cartilha_GLOBAL!N7126</f>
        <v/>
      </c>
      <c r="O7126" s="144"/>
      <c r="Q7126" s="151"/>
      <c r="R7126" s="152">
        <v>0</v>
      </c>
      <c r="T7126" s="153">
        <f>IF(Cartilha_GLOBAL!R7126=0,0,IF(Cartilha_GLOBAL!R7126&gt;0,"c","b"))</f>
        <v>0</v>
      </c>
    </row>
    <row r="7127" ht="12.75" hidden="1" spans="1:20">
      <c r="A7127" s="239">
        <f>Cartilha_GLOBAL!A7127</f>
        <v>99812</v>
      </c>
      <c r="B7127" s="100" t="str">
        <f>Cartilha_GLOBAL!B7127</f>
        <v>SINAPI</v>
      </c>
      <c r="C7127" s="104" t="str">
        <f>Cartilha_GLOBAL!C7127</f>
        <v>LIMPEZA DE LADRILHO HIDRÁULICO EM PAREDE COM PANO ÚMIDO. AF_04/2019</v>
      </c>
      <c r="D7127" s="94" t="str">
        <f>Cartilha_GLOBAL!D7127</f>
        <v>M2</v>
      </c>
      <c r="E7127" s="105">
        <f>Cartilha_GLOBAL!$E7127</f>
        <v>1.33</v>
      </c>
      <c r="F7127" s="182">
        <f>Cartilha_GLOBAL!$F7127</f>
        <v>1.63</v>
      </c>
      <c r="G7127" s="229"/>
      <c r="H7127" s="107">
        <f t="shared" si="443"/>
        <v>0</v>
      </c>
      <c r="I7127" s="188">
        <f t="shared" si="442"/>
        <v>0</v>
      </c>
      <c r="J7127" s="142"/>
      <c r="K7127" s="146"/>
      <c r="L7127" s="7" t="str">
        <f t="shared" si="444"/>
        <v/>
      </c>
      <c r="M7127" s="7" t="str">
        <f t="shared" si="445"/>
        <v/>
      </c>
      <c r="N7127" s="7" t="str">
        <f>Cartilha_GLOBAL!N7127</f>
        <v/>
      </c>
      <c r="O7127" s="144"/>
      <c r="Q7127" s="151"/>
      <c r="R7127" s="152">
        <v>0</v>
      </c>
      <c r="T7127" s="153">
        <f>IF(Cartilha_GLOBAL!R7127=0,0,IF(Cartilha_GLOBAL!R7127&gt;0,"c","b"))</f>
        <v>0</v>
      </c>
    </row>
    <row r="7128" ht="22.5" hidden="1" spans="1:20">
      <c r="A7128" s="239">
        <f>Cartilha_GLOBAL!A7128</f>
        <v>99813</v>
      </c>
      <c r="B7128" s="100" t="str">
        <f>Cartilha_GLOBAL!B7128</f>
        <v>SINAPI</v>
      </c>
      <c r="C7128" s="104" t="str">
        <f>Cartilha_GLOBAL!C7128</f>
        <v>LIMPEZA DE MÁRMORE/GRANITO EM PAREDE UTILIZANDO DETERGENTE NEUTRO E ESCOVAÇÃO MANUAL. AF_04/2019</v>
      </c>
      <c r="D7128" s="94" t="str">
        <f>Cartilha_GLOBAL!D7128</f>
        <v>M2</v>
      </c>
      <c r="E7128" s="105">
        <f>Cartilha_GLOBAL!$E7128</f>
        <v>1.12</v>
      </c>
      <c r="F7128" s="182">
        <f>Cartilha_GLOBAL!$F7128</f>
        <v>1.37</v>
      </c>
      <c r="G7128" s="229"/>
      <c r="H7128" s="107">
        <f t="shared" si="443"/>
        <v>0</v>
      </c>
      <c r="I7128" s="188">
        <f t="shared" si="442"/>
        <v>0</v>
      </c>
      <c r="J7128" s="142"/>
      <c r="K7128" s="146"/>
      <c r="L7128" s="7" t="str">
        <f t="shared" si="444"/>
        <v/>
      </c>
      <c r="M7128" s="7" t="str">
        <f t="shared" si="445"/>
        <v/>
      </c>
      <c r="N7128" s="7" t="str">
        <f>Cartilha_GLOBAL!N7128</f>
        <v/>
      </c>
      <c r="O7128" s="144"/>
      <c r="Q7128" s="151"/>
      <c r="R7128" s="152">
        <v>0</v>
      </c>
      <c r="T7128" s="153">
        <f>IF(Cartilha_GLOBAL!R7128=0,0,IF(Cartilha_GLOBAL!R7128&gt;0,"c","b"))</f>
        <v>0</v>
      </c>
    </row>
    <row r="7129" ht="12.75" hidden="1" spans="1:20">
      <c r="A7129" s="239">
        <f>Cartilha_GLOBAL!A7129</f>
        <v>99814</v>
      </c>
      <c r="B7129" s="100" t="str">
        <f>Cartilha_GLOBAL!B7129</f>
        <v>SINAPI</v>
      </c>
      <c r="C7129" s="104" t="str">
        <f>Cartilha_GLOBAL!C7129</f>
        <v>LIMPEZA DE SUPERFÍCIE COM JATO DE ALTA PRESSÃO. AF_04/2019</v>
      </c>
      <c r="D7129" s="94" t="str">
        <f>Cartilha_GLOBAL!D7129</f>
        <v>M2</v>
      </c>
      <c r="E7129" s="105">
        <f>Cartilha_GLOBAL!$E7129</f>
        <v>2.27</v>
      </c>
      <c r="F7129" s="182">
        <f>Cartilha_GLOBAL!$F7129</f>
        <v>2.79</v>
      </c>
      <c r="G7129" s="229"/>
      <c r="H7129" s="107">
        <f t="shared" si="443"/>
        <v>0</v>
      </c>
      <c r="I7129" s="188">
        <f t="shared" si="442"/>
        <v>0</v>
      </c>
      <c r="J7129" s="142"/>
      <c r="K7129" s="146"/>
      <c r="L7129" s="7" t="str">
        <f t="shared" si="444"/>
        <v/>
      </c>
      <c r="M7129" s="7" t="str">
        <f t="shared" si="445"/>
        <v/>
      </c>
      <c r="N7129" s="7" t="str">
        <f>Cartilha_GLOBAL!N7129</f>
        <v/>
      </c>
      <c r="O7129" s="144"/>
      <c r="Q7129" s="151"/>
      <c r="R7129" s="152">
        <v>0</v>
      </c>
      <c r="T7129" s="153">
        <f>IF(Cartilha_GLOBAL!R7129=0,0,IF(Cartilha_GLOBAL!R7129&gt;0,"c","b"))</f>
        <v>0</v>
      </c>
    </row>
    <row r="7130" ht="12.75" hidden="1" spans="1:20">
      <c r="A7130" s="239">
        <f>Cartilha_GLOBAL!A7130</f>
        <v>99815</v>
      </c>
      <c r="B7130" s="100" t="str">
        <f>Cartilha_GLOBAL!B7130</f>
        <v>SINAPI</v>
      </c>
      <c r="C7130" s="104" t="str">
        <f>Cartilha_GLOBAL!C7130</f>
        <v>LIMPEZA DE PIA INOX COM BANCADA DE PEDRA, INCLUSIVE METAIS CORRESPONDENTES. AF_04/2019</v>
      </c>
      <c r="D7130" s="94" t="str">
        <f>Cartilha_GLOBAL!D7130</f>
        <v>UN</v>
      </c>
      <c r="E7130" s="105">
        <f>Cartilha_GLOBAL!$E7130</f>
        <v>9.53</v>
      </c>
      <c r="F7130" s="182">
        <f>Cartilha_GLOBAL!$F7130</f>
        <v>11.7</v>
      </c>
      <c r="G7130" s="229"/>
      <c r="H7130" s="107">
        <f t="shared" si="443"/>
        <v>0</v>
      </c>
      <c r="I7130" s="188">
        <f t="shared" si="442"/>
        <v>0</v>
      </c>
      <c r="J7130" s="142"/>
      <c r="K7130" s="146"/>
      <c r="L7130" s="7" t="str">
        <f t="shared" si="444"/>
        <v/>
      </c>
      <c r="M7130" s="7" t="str">
        <f t="shared" si="445"/>
        <v/>
      </c>
      <c r="N7130" s="7" t="str">
        <f>Cartilha_GLOBAL!N7130</f>
        <v/>
      </c>
      <c r="O7130" s="144"/>
      <c r="Q7130" s="151"/>
      <c r="R7130" s="152">
        <v>0</v>
      </c>
      <c r="T7130" s="153">
        <f>IF(Cartilha_GLOBAL!R7130=0,0,IF(Cartilha_GLOBAL!R7130&gt;0,"c","b"))</f>
        <v>0</v>
      </c>
    </row>
    <row r="7131" ht="22.5" hidden="1" spans="1:20">
      <c r="A7131" s="239">
        <f>Cartilha_GLOBAL!A7131</f>
        <v>99816</v>
      </c>
      <c r="B7131" s="100" t="str">
        <f>Cartilha_GLOBAL!B7131</f>
        <v>SINAPI</v>
      </c>
      <c r="C7131" s="104" t="str">
        <f>Cartilha_GLOBAL!C7131</f>
        <v>LIMPEZA DE TANQUE OU LAVATÓRIO DE LOUÇA ISOLADO, INCLUSIVE METAIS CORRESPONDENTES. AF_04/2019</v>
      </c>
      <c r="D7131" s="94" t="str">
        <f>Cartilha_GLOBAL!D7131</f>
        <v>UN</v>
      </c>
      <c r="E7131" s="105">
        <f>Cartilha_GLOBAL!$E7131</f>
        <v>10.16</v>
      </c>
      <c r="F7131" s="182">
        <f>Cartilha_GLOBAL!$F7131</f>
        <v>12.47</v>
      </c>
      <c r="G7131" s="229"/>
      <c r="H7131" s="107">
        <f t="shared" si="443"/>
        <v>0</v>
      </c>
      <c r="I7131" s="188">
        <f t="shared" si="442"/>
        <v>0</v>
      </c>
      <c r="J7131" s="142"/>
      <c r="K7131" s="146"/>
      <c r="L7131" s="7" t="str">
        <f t="shared" si="444"/>
        <v/>
      </c>
      <c r="M7131" s="7" t="str">
        <f t="shared" si="445"/>
        <v/>
      </c>
      <c r="N7131" s="7" t="str">
        <f>Cartilha_GLOBAL!N7131</f>
        <v/>
      </c>
      <c r="O7131" s="144"/>
      <c r="Q7131" s="151"/>
      <c r="R7131" s="152">
        <v>0</v>
      </c>
      <c r="T7131" s="153">
        <f>IF(Cartilha_GLOBAL!R7131=0,0,IF(Cartilha_GLOBAL!R7131&gt;0,"c","b"))</f>
        <v>0</v>
      </c>
    </row>
    <row r="7132" ht="22.5" hidden="1" spans="1:20">
      <c r="A7132" s="239">
        <f>Cartilha_GLOBAL!A7132</f>
        <v>99817</v>
      </c>
      <c r="B7132" s="100" t="str">
        <f>Cartilha_GLOBAL!B7132</f>
        <v>SINAPI</v>
      </c>
      <c r="C7132" s="104" t="str">
        <f>Cartilha_GLOBAL!C7132</f>
        <v>LIMPEZA DE LAVATÓRIO DE LOUÇA COM BANCADA DE PEDRA, INCLUSIVE METAIS CORRESPONDENTES. AF_04/2019</v>
      </c>
      <c r="D7132" s="94" t="str">
        <f>Cartilha_GLOBAL!D7132</f>
        <v>UN</v>
      </c>
      <c r="E7132" s="105">
        <f>Cartilha_GLOBAL!$E7132</f>
        <v>5.79</v>
      </c>
      <c r="F7132" s="182">
        <f>Cartilha_GLOBAL!$F7132</f>
        <v>7.11</v>
      </c>
      <c r="G7132" s="229"/>
      <c r="H7132" s="107">
        <f t="shared" si="443"/>
        <v>0</v>
      </c>
      <c r="I7132" s="188">
        <f t="shared" si="442"/>
        <v>0</v>
      </c>
      <c r="J7132" s="142"/>
      <c r="K7132" s="146"/>
      <c r="L7132" s="7" t="str">
        <f t="shared" si="444"/>
        <v/>
      </c>
      <c r="M7132" s="7" t="str">
        <f t="shared" si="445"/>
        <v/>
      </c>
      <c r="N7132" s="7" t="str">
        <f>Cartilha_GLOBAL!N7132</f>
        <v/>
      </c>
      <c r="O7132" s="144"/>
      <c r="Q7132" s="151"/>
      <c r="R7132" s="152">
        <v>0</v>
      </c>
      <c r="T7132" s="153">
        <f>IF(Cartilha_GLOBAL!R7132=0,0,IF(Cartilha_GLOBAL!R7132&gt;0,"c","b"))</f>
        <v>0</v>
      </c>
    </row>
    <row r="7133" ht="22.5" hidden="1" spans="1:20">
      <c r="A7133" s="239">
        <f>Cartilha_GLOBAL!A7133</f>
        <v>99818</v>
      </c>
      <c r="B7133" s="100" t="str">
        <f>Cartilha_GLOBAL!B7133</f>
        <v>SINAPI</v>
      </c>
      <c r="C7133" s="104" t="str">
        <f>Cartilha_GLOBAL!C7133</f>
        <v>LIMPEZA DE BACIA SANITÁRIA, BIDÊ OU MICTÓRIO EM LOUÇA, INCLUSIVE METAIS CORRESPONDENTES. AF_04/2019</v>
      </c>
      <c r="D7133" s="94" t="str">
        <f>Cartilha_GLOBAL!D7133</f>
        <v>UN</v>
      </c>
      <c r="E7133" s="105">
        <f>Cartilha_GLOBAL!$E7133</f>
        <v>5.79</v>
      </c>
      <c r="F7133" s="182">
        <f>Cartilha_GLOBAL!$F7133</f>
        <v>7.11</v>
      </c>
      <c r="G7133" s="229"/>
      <c r="H7133" s="107">
        <f t="shared" si="443"/>
        <v>0</v>
      </c>
      <c r="I7133" s="188">
        <f t="shared" si="442"/>
        <v>0</v>
      </c>
      <c r="J7133" s="142"/>
      <c r="K7133" s="146"/>
      <c r="L7133" s="7" t="str">
        <f t="shared" si="444"/>
        <v/>
      </c>
      <c r="M7133" s="7" t="str">
        <f t="shared" si="445"/>
        <v/>
      </c>
      <c r="N7133" s="7" t="str">
        <f>Cartilha_GLOBAL!N7133</f>
        <v/>
      </c>
      <c r="O7133" s="144"/>
      <c r="Q7133" s="151"/>
      <c r="R7133" s="152">
        <v>0</v>
      </c>
      <c r="T7133" s="153">
        <f>IF(Cartilha_GLOBAL!R7133=0,0,IF(Cartilha_GLOBAL!R7133&gt;0,"c","b"))</f>
        <v>0</v>
      </c>
    </row>
    <row r="7134" ht="12.75" hidden="1" spans="1:20">
      <c r="A7134" s="239">
        <f>Cartilha_GLOBAL!A7134</f>
        <v>99819</v>
      </c>
      <c r="B7134" s="100" t="str">
        <f>Cartilha_GLOBAL!B7134</f>
        <v>SINAPI</v>
      </c>
      <c r="C7134" s="104" t="str">
        <f>Cartilha_GLOBAL!C7134</f>
        <v>LIMPEZA DE BANCADA DE PEDRA (MÁRMORE OU GRANITO). AF_04/2019</v>
      </c>
      <c r="D7134" s="94" t="str">
        <f>Cartilha_GLOBAL!D7134</f>
        <v>M2</v>
      </c>
      <c r="E7134" s="105">
        <f>Cartilha_GLOBAL!$E7134</f>
        <v>19.69</v>
      </c>
      <c r="F7134" s="182">
        <f>Cartilha_GLOBAL!$F7134</f>
        <v>24.17</v>
      </c>
      <c r="G7134" s="229"/>
      <c r="H7134" s="107">
        <f t="shared" si="443"/>
        <v>0</v>
      </c>
      <c r="I7134" s="188">
        <f t="shared" si="442"/>
        <v>0</v>
      </c>
      <c r="J7134" s="142"/>
      <c r="K7134" s="146"/>
      <c r="L7134" s="7" t="str">
        <f t="shared" si="444"/>
        <v/>
      </c>
      <c r="M7134" s="7" t="str">
        <f t="shared" si="445"/>
        <v/>
      </c>
      <c r="N7134" s="7" t="str">
        <f>Cartilha_GLOBAL!N7134</f>
        <v/>
      </c>
      <c r="O7134" s="144"/>
      <c r="Q7134" s="151"/>
      <c r="R7134" s="152">
        <v>0</v>
      </c>
      <c r="T7134" s="153">
        <f>IF(Cartilha_GLOBAL!R7134=0,0,IF(Cartilha_GLOBAL!R7134&gt;0,"c","b"))</f>
        <v>0</v>
      </c>
    </row>
    <row r="7135" ht="12.75" hidden="1" spans="1:20">
      <c r="A7135" s="239">
        <f>Cartilha_GLOBAL!A7135</f>
        <v>99820</v>
      </c>
      <c r="B7135" s="100" t="str">
        <f>Cartilha_GLOBAL!B7135</f>
        <v>SINAPI</v>
      </c>
      <c r="C7135" s="104" t="str">
        <f>Cartilha_GLOBAL!C7135</f>
        <v>LIMPEZA DE JANELA INTEIRAMENTE DE VIDRO. AF_04/2019</v>
      </c>
      <c r="D7135" s="94" t="str">
        <f>Cartilha_GLOBAL!D7135</f>
        <v>M2</v>
      </c>
      <c r="E7135" s="105">
        <f>Cartilha_GLOBAL!$E7135</f>
        <v>2.16</v>
      </c>
      <c r="F7135" s="182">
        <f>Cartilha_GLOBAL!$F7135</f>
        <v>2.65</v>
      </c>
      <c r="G7135" s="229"/>
      <c r="H7135" s="107">
        <f t="shared" si="443"/>
        <v>0</v>
      </c>
      <c r="I7135" s="188">
        <f t="shared" si="442"/>
        <v>0</v>
      </c>
      <c r="J7135" s="142"/>
      <c r="K7135" s="146"/>
      <c r="L7135" s="7" t="str">
        <f t="shared" si="444"/>
        <v/>
      </c>
      <c r="M7135" s="7" t="str">
        <f t="shared" si="445"/>
        <v/>
      </c>
      <c r="N7135" s="7" t="str">
        <f>Cartilha_GLOBAL!N7135</f>
        <v/>
      </c>
      <c r="O7135" s="144"/>
      <c r="Q7135" s="151"/>
      <c r="R7135" s="152">
        <v>0</v>
      </c>
      <c r="T7135" s="153">
        <f>IF(Cartilha_GLOBAL!R7135=0,0,IF(Cartilha_GLOBAL!R7135&gt;0,"c","b"))</f>
        <v>0</v>
      </c>
    </row>
    <row r="7136" ht="12.75" hidden="1" spans="1:20">
      <c r="A7136" s="239">
        <f>Cartilha_GLOBAL!A7136</f>
        <v>99821</v>
      </c>
      <c r="B7136" s="100" t="str">
        <f>Cartilha_GLOBAL!B7136</f>
        <v>SINAPI</v>
      </c>
      <c r="C7136" s="104" t="str">
        <f>Cartilha_GLOBAL!C7136</f>
        <v>LIMPEZA DE JANELA DE VIDRO COM CAIXILHO EM AÇO/ALUMÍNIO/PVC. AF_04/2019</v>
      </c>
      <c r="D7136" s="94" t="str">
        <f>Cartilha_GLOBAL!D7136</f>
        <v>M2</v>
      </c>
      <c r="E7136" s="105">
        <f>Cartilha_GLOBAL!$E7136</f>
        <v>3.32</v>
      </c>
      <c r="F7136" s="182">
        <f>Cartilha_GLOBAL!$F7136</f>
        <v>4.07</v>
      </c>
      <c r="G7136" s="229"/>
      <c r="H7136" s="107">
        <f t="shared" si="443"/>
        <v>0</v>
      </c>
      <c r="I7136" s="188">
        <f t="shared" si="442"/>
        <v>0</v>
      </c>
      <c r="J7136" s="142"/>
      <c r="K7136" s="146"/>
      <c r="L7136" s="7" t="str">
        <f t="shared" si="444"/>
        <v/>
      </c>
      <c r="M7136" s="7" t="str">
        <f t="shared" si="445"/>
        <v/>
      </c>
      <c r="N7136" s="7" t="str">
        <f>Cartilha_GLOBAL!N7136</f>
        <v/>
      </c>
      <c r="O7136" s="144"/>
      <c r="Q7136" s="151"/>
      <c r="R7136" s="152">
        <v>0</v>
      </c>
      <c r="T7136" s="153">
        <f>IF(Cartilha_GLOBAL!R7136=0,0,IF(Cartilha_GLOBAL!R7136&gt;0,"c","b"))</f>
        <v>0</v>
      </c>
    </row>
    <row r="7137" ht="12.75" hidden="1" spans="1:20">
      <c r="A7137" s="239">
        <f>Cartilha_GLOBAL!A7137</f>
        <v>99822</v>
      </c>
      <c r="B7137" s="100" t="str">
        <f>Cartilha_GLOBAL!B7137</f>
        <v>SINAPI</v>
      </c>
      <c r="C7137" s="104" t="str">
        <f>Cartilha_GLOBAL!C7137</f>
        <v>LIMPEZA DE PORTA DE MADEIRA. AF_04/2019</v>
      </c>
      <c r="D7137" s="94" t="str">
        <f>Cartilha_GLOBAL!D7137</f>
        <v>M2</v>
      </c>
      <c r="E7137" s="105">
        <f>Cartilha_GLOBAL!$E7137</f>
        <v>1.18</v>
      </c>
      <c r="F7137" s="182">
        <f>Cartilha_GLOBAL!$F7137</f>
        <v>1.45</v>
      </c>
      <c r="G7137" s="229"/>
      <c r="H7137" s="107">
        <f t="shared" si="443"/>
        <v>0</v>
      </c>
      <c r="I7137" s="188">
        <f t="shared" si="442"/>
        <v>0</v>
      </c>
      <c r="J7137" s="142"/>
      <c r="K7137" s="146"/>
      <c r="L7137" s="7" t="str">
        <f t="shared" si="444"/>
        <v/>
      </c>
      <c r="M7137" s="7" t="str">
        <f t="shared" si="445"/>
        <v/>
      </c>
      <c r="N7137" s="7" t="str">
        <f>Cartilha_GLOBAL!N7137</f>
        <v/>
      </c>
      <c r="O7137" s="144"/>
      <c r="Q7137" s="151"/>
      <c r="R7137" s="152">
        <v>0</v>
      </c>
      <c r="T7137" s="153">
        <f>IF(Cartilha_GLOBAL!R7137=0,0,IF(Cartilha_GLOBAL!R7137&gt;0,"c","b"))</f>
        <v>0</v>
      </c>
    </row>
    <row r="7138" ht="12.75" hidden="1" spans="1:20">
      <c r="A7138" s="239">
        <f>Cartilha_GLOBAL!A7138</f>
        <v>99823</v>
      </c>
      <c r="B7138" s="100" t="str">
        <f>Cartilha_GLOBAL!B7138</f>
        <v>SINAPI</v>
      </c>
      <c r="C7138" s="104" t="str">
        <f>Cartilha_GLOBAL!C7138</f>
        <v>LIMPEZA DE PORTA INTEIRAMENTE DE VIDRO. AF_04/2019</v>
      </c>
      <c r="D7138" s="94" t="str">
        <f>Cartilha_GLOBAL!D7138</f>
        <v>M2</v>
      </c>
      <c r="E7138" s="105">
        <f>Cartilha_GLOBAL!$E7138</f>
        <v>2.56</v>
      </c>
      <c r="F7138" s="182">
        <f>Cartilha_GLOBAL!$F7138</f>
        <v>3.14</v>
      </c>
      <c r="G7138" s="229"/>
      <c r="H7138" s="107">
        <f t="shared" si="443"/>
        <v>0</v>
      </c>
      <c r="I7138" s="188">
        <f t="shared" si="442"/>
        <v>0</v>
      </c>
      <c r="J7138" s="142"/>
      <c r="K7138" s="146"/>
      <c r="L7138" s="7" t="str">
        <f t="shared" si="444"/>
        <v/>
      </c>
      <c r="M7138" s="7" t="str">
        <f t="shared" si="445"/>
        <v/>
      </c>
      <c r="N7138" s="7" t="str">
        <f>Cartilha_GLOBAL!N7138</f>
        <v/>
      </c>
      <c r="O7138" s="144"/>
      <c r="Q7138" s="151"/>
      <c r="R7138" s="152">
        <v>0</v>
      </c>
      <c r="T7138" s="153">
        <f>IF(Cartilha_GLOBAL!R7138=0,0,IF(Cartilha_GLOBAL!R7138&gt;0,"c","b"))</f>
        <v>0</v>
      </c>
    </row>
    <row r="7139" ht="12.75" hidden="1" spans="1:20">
      <c r="A7139" s="239">
        <f>Cartilha_GLOBAL!A7139</f>
        <v>99824</v>
      </c>
      <c r="B7139" s="100" t="str">
        <f>Cartilha_GLOBAL!B7139</f>
        <v>SINAPI</v>
      </c>
      <c r="C7139" s="104" t="str">
        <f>Cartilha_GLOBAL!C7139</f>
        <v>LIMPEZA DE PORTA EM AÇO/ALUMÍNIO. AF_04/2019</v>
      </c>
      <c r="D7139" s="94" t="str">
        <f>Cartilha_GLOBAL!D7139</f>
        <v>M2</v>
      </c>
      <c r="E7139" s="105">
        <f>Cartilha_GLOBAL!$E7139</f>
        <v>2.83</v>
      </c>
      <c r="F7139" s="182">
        <f>Cartilha_GLOBAL!$F7139</f>
        <v>3.47</v>
      </c>
      <c r="G7139" s="229"/>
      <c r="H7139" s="107">
        <f t="shared" si="443"/>
        <v>0</v>
      </c>
      <c r="I7139" s="188">
        <f t="shared" si="442"/>
        <v>0</v>
      </c>
      <c r="J7139" s="142"/>
      <c r="K7139" s="146"/>
      <c r="L7139" s="7" t="str">
        <f t="shared" si="444"/>
        <v/>
      </c>
      <c r="M7139" s="7" t="str">
        <f t="shared" si="445"/>
        <v/>
      </c>
      <c r="N7139" s="7" t="str">
        <f>Cartilha_GLOBAL!N7139</f>
        <v/>
      </c>
      <c r="O7139" s="144"/>
      <c r="Q7139" s="151"/>
      <c r="R7139" s="152">
        <v>0</v>
      </c>
      <c r="T7139" s="153">
        <f>IF(Cartilha_GLOBAL!R7139=0,0,IF(Cartilha_GLOBAL!R7139&gt;0,"c","b"))</f>
        <v>0</v>
      </c>
    </row>
    <row r="7140" ht="12.75" hidden="1" spans="1:20">
      <c r="A7140" s="239">
        <f>Cartilha_GLOBAL!A7140</f>
        <v>99825</v>
      </c>
      <c r="B7140" s="100" t="str">
        <f>Cartilha_GLOBAL!B7140</f>
        <v>SINAPI</v>
      </c>
      <c r="C7140" s="104" t="str">
        <f>Cartilha_GLOBAL!C7140</f>
        <v>LIMPEZA DE PORTA DE VIDRO COM CAIXILHO EM AÇO/ ALUMÍNIO/ PVC. AF_04/2019</v>
      </c>
      <c r="D7140" s="94" t="str">
        <f>Cartilha_GLOBAL!D7140</f>
        <v>M2</v>
      </c>
      <c r="E7140" s="105">
        <f>Cartilha_GLOBAL!$E7140</f>
        <v>3.92</v>
      </c>
      <c r="F7140" s="182">
        <f>Cartilha_GLOBAL!$F7140</f>
        <v>4.81</v>
      </c>
      <c r="G7140" s="229"/>
      <c r="H7140" s="107">
        <f t="shared" si="443"/>
        <v>0</v>
      </c>
      <c r="I7140" s="188">
        <f t="shared" si="442"/>
        <v>0</v>
      </c>
      <c r="J7140" s="142"/>
      <c r="K7140" s="146"/>
      <c r="L7140" s="7" t="str">
        <f t="shared" si="444"/>
        <v/>
      </c>
      <c r="M7140" s="7" t="str">
        <f t="shared" si="445"/>
        <v/>
      </c>
      <c r="N7140" s="7" t="str">
        <f>Cartilha_GLOBAL!N7140</f>
        <v/>
      </c>
      <c r="O7140" s="144"/>
      <c r="Q7140" s="151"/>
      <c r="R7140" s="152">
        <v>0</v>
      </c>
      <c r="T7140" s="153">
        <f>IF(Cartilha_GLOBAL!R7140=0,0,IF(Cartilha_GLOBAL!R7140&gt;0,"c","b"))</f>
        <v>0</v>
      </c>
    </row>
    <row r="7141" ht="12.75" hidden="1" spans="1:20">
      <c r="A7141" s="239">
        <f>Cartilha_GLOBAL!A7141</f>
        <v>99826</v>
      </c>
      <c r="B7141" s="100" t="str">
        <f>Cartilha_GLOBAL!B7141</f>
        <v>SINAPI</v>
      </c>
      <c r="C7141" s="104" t="str">
        <f>Cartilha_GLOBAL!C7141</f>
        <v>LIMPEZA DE FORRO REMOVÍVEL COM PANO ÚMIDO. AF_04/2019</v>
      </c>
      <c r="D7141" s="94" t="str">
        <f>Cartilha_GLOBAL!D7141</f>
        <v>M2</v>
      </c>
      <c r="E7141" s="105">
        <f>Cartilha_GLOBAL!$E7141</f>
        <v>1.8</v>
      </c>
      <c r="F7141" s="182">
        <f>Cartilha_GLOBAL!$F7141</f>
        <v>2.21</v>
      </c>
      <c r="G7141" s="229"/>
      <c r="H7141" s="107">
        <f t="shared" si="443"/>
        <v>0</v>
      </c>
      <c r="I7141" s="188">
        <f t="shared" si="442"/>
        <v>0</v>
      </c>
      <c r="J7141" s="142"/>
      <c r="K7141" s="146"/>
      <c r="L7141" s="7" t="str">
        <f t="shared" si="444"/>
        <v/>
      </c>
      <c r="M7141" s="7" t="str">
        <f t="shared" si="445"/>
        <v/>
      </c>
      <c r="N7141" s="7" t="str">
        <f>Cartilha_GLOBAL!N7141</f>
        <v/>
      </c>
      <c r="O7141" s="144"/>
      <c r="Q7141" s="151"/>
      <c r="R7141" s="152">
        <v>0</v>
      </c>
      <c r="T7141" s="153">
        <f>IF(Cartilha_GLOBAL!R7141=0,0,IF(Cartilha_GLOBAL!R7141&gt;0,"c","b"))</f>
        <v>0</v>
      </c>
    </row>
    <row r="7142" ht="12.75" hidden="1" spans="1:20">
      <c r="A7142" s="239">
        <f>Cartilha_GLOBAL!A7142</f>
        <v>99802</v>
      </c>
      <c r="B7142" s="100" t="str">
        <f>Cartilha_GLOBAL!B7142</f>
        <v>SINAPI</v>
      </c>
      <c r="C7142" s="104" t="str">
        <f>Cartilha_GLOBAL!C7142</f>
        <v>LIMPEZA DE PISO CERÂMICO OU PORCELANATO COM VASSOURA A SECO. AF_04/2019</v>
      </c>
      <c r="D7142" s="94" t="str">
        <f>Cartilha_GLOBAL!D7142</f>
        <v>M2</v>
      </c>
      <c r="E7142" s="105">
        <f>Cartilha_GLOBAL!$E7142</f>
        <v>0.62</v>
      </c>
      <c r="F7142" s="182">
        <f>Cartilha_GLOBAL!$F7142</f>
        <v>0.76</v>
      </c>
      <c r="G7142" s="229"/>
      <c r="H7142" s="107">
        <f t="shared" si="443"/>
        <v>0</v>
      </c>
      <c r="I7142" s="188">
        <f t="shared" si="442"/>
        <v>0</v>
      </c>
      <c r="J7142" s="142"/>
      <c r="K7142" s="146"/>
      <c r="L7142" s="7" t="str">
        <f t="shared" si="444"/>
        <v/>
      </c>
      <c r="M7142" s="7" t="str">
        <f t="shared" si="445"/>
        <v/>
      </c>
      <c r="N7142" s="7" t="str">
        <f>Cartilha_GLOBAL!N7142</f>
        <v/>
      </c>
      <c r="O7142" s="144"/>
      <c r="Q7142" s="151"/>
      <c r="R7142" s="152">
        <v>0</v>
      </c>
      <c r="T7142" s="153">
        <f>IF(Cartilha_GLOBAL!R7142=0,0,IF(Cartilha_GLOBAL!R7142&gt;0,"c","b"))</f>
        <v>0</v>
      </c>
    </row>
    <row r="7143" ht="12.75" hidden="1" spans="1:20">
      <c r="A7143" s="239">
        <f>Cartilha_GLOBAL!A7143</f>
        <v>99802</v>
      </c>
      <c r="B7143" s="100" t="str">
        <f>Cartilha_GLOBAL!B7143</f>
        <v>SINAPI</v>
      </c>
      <c r="C7143" s="104" t="str">
        <f>Cartilha_GLOBAL!C7143</f>
        <v>LIMPEZA DE PISO CERÂMICO OU PORCELANATO COM VASSOURA A SECO. AF_04/2019</v>
      </c>
      <c r="D7143" s="94" t="str">
        <f>Cartilha_GLOBAL!D7143</f>
        <v>M2</v>
      </c>
      <c r="E7143" s="105">
        <f>Cartilha_GLOBAL!$E7143</f>
        <v>0.62</v>
      </c>
      <c r="F7143" s="182">
        <f>Cartilha_GLOBAL!$F7143</f>
        <v>0.76</v>
      </c>
      <c r="G7143" s="229"/>
      <c r="H7143" s="107">
        <f t="shared" si="443"/>
        <v>0</v>
      </c>
      <c r="I7143" s="188">
        <f t="shared" si="442"/>
        <v>0</v>
      </c>
      <c r="J7143" s="142"/>
      <c r="K7143" s="146"/>
      <c r="L7143" s="7" t="str">
        <f t="shared" si="444"/>
        <v/>
      </c>
      <c r="M7143" s="7" t="str">
        <f t="shared" si="445"/>
        <v/>
      </c>
      <c r="N7143" s="7" t="str">
        <f>Cartilha_GLOBAL!N7143</f>
        <v/>
      </c>
      <c r="O7143" s="144"/>
      <c r="Q7143" s="151"/>
      <c r="R7143" s="152">
        <v>0</v>
      </c>
      <c r="T7143" s="153">
        <f>IF(Cartilha_GLOBAL!R7143=0,0,IF(Cartilha_GLOBAL!R7143&gt;0,"c","b"))</f>
        <v>0</v>
      </c>
    </row>
    <row r="7144" ht="12.75" hidden="1" spans="1:20">
      <c r="A7144" s="239">
        <f>Cartilha_GLOBAL!A7144</f>
        <v>99802</v>
      </c>
      <c r="B7144" s="100" t="str">
        <f>Cartilha_GLOBAL!B7144</f>
        <v>SINAPI</v>
      </c>
      <c r="C7144" s="104" t="str">
        <f>Cartilha_GLOBAL!C7144</f>
        <v>LIMPEZA DE PISO CERÂMICO OU PORCELANATO COM VASSOURA A SECO. AF_04/2019</v>
      </c>
      <c r="D7144" s="94" t="str">
        <f>Cartilha_GLOBAL!D7144</f>
        <v>M2</v>
      </c>
      <c r="E7144" s="105">
        <f>Cartilha_GLOBAL!$E7144</f>
        <v>0.62</v>
      </c>
      <c r="F7144" s="182">
        <f>Cartilha_GLOBAL!$F7144</f>
        <v>0.76</v>
      </c>
      <c r="G7144" s="229"/>
      <c r="H7144" s="107">
        <f t="shared" si="443"/>
        <v>0</v>
      </c>
      <c r="I7144" s="188">
        <f t="shared" si="442"/>
        <v>0</v>
      </c>
      <c r="J7144" s="142"/>
      <c r="K7144" s="146"/>
      <c r="L7144" s="7" t="str">
        <f t="shared" si="444"/>
        <v/>
      </c>
      <c r="M7144" s="7" t="str">
        <f t="shared" si="445"/>
        <v/>
      </c>
      <c r="N7144" s="7" t="str">
        <f>Cartilha_GLOBAL!N7144</f>
        <v/>
      </c>
      <c r="O7144" s="144"/>
      <c r="Q7144" s="151"/>
      <c r="R7144" s="152">
        <v>0</v>
      </c>
      <c r="T7144" s="153">
        <f>IF(Cartilha_GLOBAL!R7144=0,0,IF(Cartilha_GLOBAL!R7144&gt;0,"c","b"))</f>
        <v>0</v>
      </c>
    </row>
    <row r="7145" ht="12.75" hidden="1" spans="1:20">
      <c r="A7145" s="239">
        <f>Cartilha_GLOBAL!A7145</f>
        <v>99802</v>
      </c>
      <c r="B7145" s="100" t="str">
        <f>Cartilha_GLOBAL!B7145</f>
        <v>SINAPI</v>
      </c>
      <c r="C7145" s="104" t="str">
        <f>Cartilha_GLOBAL!C7145</f>
        <v>LIMPEZA DE PISO CERÂMICO OU PORCELANATO COM VASSOURA A SECO. AF_04/2019</v>
      </c>
      <c r="D7145" s="94" t="str">
        <f>Cartilha_GLOBAL!D7145</f>
        <v>M2</v>
      </c>
      <c r="E7145" s="105">
        <f>Cartilha_GLOBAL!$E7145</f>
        <v>0.62</v>
      </c>
      <c r="F7145" s="182">
        <f>Cartilha_GLOBAL!$F7145</f>
        <v>0.76</v>
      </c>
      <c r="G7145" s="229"/>
      <c r="H7145" s="107">
        <f t="shared" si="443"/>
        <v>0</v>
      </c>
      <c r="I7145" s="188">
        <f t="shared" si="442"/>
        <v>0</v>
      </c>
      <c r="J7145" s="142"/>
      <c r="K7145" s="146"/>
      <c r="L7145" s="7" t="str">
        <f t="shared" si="444"/>
        <v/>
      </c>
      <c r="M7145" s="7" t="str">
        <f t="shared" si="445"/>
        <v/>
      </c>
      <c r="N7145" s="7" t="str">
        <f>Cartilha_GLOBAL!N7145</f>
        <v/>
      </c>
      <c r="O7145" s="144"/>
      <c r="Q7145" s="151"/>
      <c r="R7145" s="152">
        <v>0</v>
      </c>
      <c r="T7145" s="153">
        <f>IF(Cartilha_GLOBAL!R7145=0,0,IF(Cartilha_GLOBAL!R7145&gt;0,"c","b"))</f>
        <v>0</v>
      </c>
    </row>
    <row r="7146" ht="12.75" hidden="1" spans="1:20">
      <c r="A7146" s="239">
        <f>Cartilha_GLOBAL!A7146</f>
        <v>99802</v>
      </c>
      <c r="B7146" s="100" t="str">
        <f>Cartilha_GLOBAL!B7146</f>
        <v>SINAPI</v>
      </c>
      <c r="C7146" s="104" t="str">
        <f>Cartilha_GLOBAL!C7146</f>
        <v>LIMPEZA DE PISO CERÂMICO OU PORCELANATO COM VASSOURA A SECO. AF_04/2019</v>
      </c>
      <c r="D7146" s="94" t="str">
        <f>Cartilha_GLOBAL!D7146</f>
        <v>M2</v>
      </c>
      <c r="E7146" s="105">
        <f>Cartilha_GLOBAL!$E7146</f>
        <v>0.62</v>
      </c>
      <c r="F7146" s="182">
        <f>Cartilha_GLOBAL!$F7146</f>
        <v>0.76</v>
      </c>
      <c r="G7146" s="229"/>
      <c r="H7146" s="107">
        <f t="shared" si="443"/>
        <v>0</v>
      </c>
      <c r="I7146" s="188">
        <f t="shared" si="442"/>
        <v>0</v>
      </c>
      <c r="J7146" s="142"/>
      <c r="K7146" s="146"/>
      <c r="L7146" s="7" t="str">
        <f t="shared" si="444"/>
        <v/>
      </c>
      <c r="M7146" s="7" t="str">
        <f t="shared" si="445"/>
        <v/>
      </c>
      <c r="N7146" s="7" t="str">
        <f>Cartilha_GLOBAL!N7146</f>
        <v/>
      </c>
      <c r="O7146" s="144"/>
      <c r="Q7146" s="151"/>
      <c r="R7146" s="152">
        <v>0</v>
      </c>
      <c r="T7146" s="153">
        <f>IF(Cartilha_GLOBAL!R7146=0,0,IF(Cartilha_GLOBAL!R7146&gt;0,"c","b"))</f>
        <v>0</v>
      </c>
    </row>
    <row r="7147" ht="12.75" hidden="1" spans="1:20">
      <c r="A7147" s="239">
        <f>Cartilha_GLOBAL!A7147</f>
        <v>99802</v>
      </c>
      <c r="B7147" s="100" t="str">
        <f>Cartilha_GLOBAL!B7147</f>
        <v>SINAPI</v>
      </c>
      <c r="C7147" s="104" t="str">
        <f>Cartilha_GLOBAL!C7147</f>
        <v>LIMPEZA DE PISO CERÂMICO OU PORCELANATO COM VASSOURA A SECO. AF_04/2019</v>
      </c>
      <c r="D7147" s="94" t="str">
        <f>Cartilha_GLOBAL!D7147</f>
        <v>M2</v>
      </c>
      <c r="E7147" s="105">
        <f>Cartilha_GLOBAL!$E7147</f>
        <v>0.62</v>
      </c>
      <c r="F7147" s="182">
        <f>Cartilha_GLOBAL!$F7147</f>
        <v>0.76</v>
      </c>
      <c r="G7147" s="229"/>
      <c r="H7147" s="107">
        <f t="shared" si="443"/>
        <v>0</v>
      </c>
      <c r="I7147" s="188">
        <f t="shared" si="442"/>
        <v>0</v>
      </c>
      <c r="J7147" s="142"/>
      <c r="K7147" s="146"/>
      <c r="L7147" s="7" t="str">
        <f t="shared" si="444"/>
        <v/>
      </c>
      <c r="M7147" s="7" t="str">
        <f t="shared" si="445"/>
        <v/>
      </c>
      <c r="N7147" s="7" t="str">
        <f>Cartilha_GLOBAL!N7147</f>
        <v/>
      </c>
      <c r="O7147" s="144"/>
      <c r="Q7147" s="151"/>
      <c r="R7147" s="152">
        <v>0</v>
      </c>
      <c r="T7147" s="153">
        <f>IF(Cartilha_GLOBAL!R7147=0,0,IF(Cartilha_GLOBAL!R7147&gt;0,"c","b"))</f>
        <v>0</v>
      </c>
    </row>
    <row r="7148" ht="12.75" hidden="1" spans="1:20">
      <c r="A7148" s="239">
        <f>Cartilha_GLOBAL!A7148</f>
        <v>99802</v>
      </c>
      <c r="B7148" s="100" t="str">
        <f>Cartilha_GLOBAL!B7148</f>
        <v>SINAPI</v>
      </c>
      <c r="C7148" s="104" t="str">
        <f>Cartilha_GLOBAL!C7148</f>
        <v>LIMPEZA DE PISO CERÂMICO OU PORCELANATO COM VASSOURA A SECO. AF_04/2019</v>
      </c>
      <c r="D7148" s="94" t="str">
        <f>Cartilha_GLOBAL!D7148</f>
        <v>M2</v>
      </c>
      <c r="E7148" s="105">
        <f>Cartilha_GLOBAL!$E7148</f>
        <v>0.62</v>
      </c>
      <c r="F7148" s="182">
        <f>Cartilha_GLOBAL!$F7148</f>
        <v>0.76</v>
      </c>
      <c r="G7148" s="229"/>
      <c r="H7148" s="107">
        <f t="shared" si="443"/>
        <v>0</v>
      </c>
      <c r="I7148" s="188">
        <f t="shared" si="442"/>
        <v>0</v>
      </c>
      <c r="J7148" s="142"/>
      <c r="K7148" s="146"/>
      <c r="L7148" s="7" t="str">
        <f t="shared" si="444"/>
        <v/>
      </c>
      <c r="M7148" s="7" t="str">
        <f t="shared" si="445"/>
        <v/>
      </c>
      <c r="N7148" s="7" t="str">
        <f>Cartilha_GLOBAL!N7148</f>
        <v/>
      </c>
      <c r="O7148" s="144"/>
      <c r="Q7148" s="151"/>
      <c r="R7148" s="152">
        <v>0</v>
      </c>
      <c r="T7148" s="153">
        <f>IF(Cartilha_GLOBAL!R7148=0,0,IF(Cartilha_GLOBAL!R7148&gt;0,"c","b"))</f>
        <v>0</v>
      </c>
    </row>
    <row r="7149" ht="12.75" hidden="1" spans="1:20">
      <c r="A7149" s="239">
        <f>Cartilha_GLOBAL!A7149</f>
        <v>99802</v>
      </c>
      <c r="B7149" s="100" t="str">
        <f>Cartilha_GLOBAL!B7149</f>
        <v>SINAPI</v>
      </c>
      <c r="C7149" s="104" t="str">
        <f>Cartilha_GLOBAL!C7149</f>
        <v>LIMPEZA DE PISO CERÂMICO OU PORCELANATO COM VASSOURA A SECO. AF_04/2019</v>
      </c>
      <c r="D7149" s="94" t="str">
        <f>Cartilha_GLOBAL!D7149</f>
        <v>M2</v>
      </c>
      <c r="E7149" s="105">
        <f>Cartilha_GLOBAL!$E7149</f>
        <v>0.62</v>
      </c>
      <c r="F7149" s="182">
        <f>Cartilha_GLOBAL!$F7149</f>
        <v>0.76</v>
      </c>
      <c r="G7149" s="229"/>
      <c r="H7149" s="107">
        <f t="shared" si="443"/>
        <v>0</v>
      </c>
      <c r="I7149" s="188">
        <f t="shared" si="442"/>
        <v>0</v>
      </c>
      <c r="J7149" s="142"/>
      <c r="K7149" s="146"/>
      <c r="L7149" s="7" t="str">
        <f t="shared" si="444"/>
        <v/>
      </c>
      <c r="M7149" s="7" t="str">
        <f t="shared" si="445"/>
        <v/>
      </c>
      <c r="N7149" s="7" t="str">
        <f>Cartilha_GLOBAL!N7149</f>
        <v/>
      </c>
      <c r="O7149" s="144"/>
      <c r="Q7149" s="151"/>
      <c r="R7149" s="152">
        <v>0</v>
      </c>
      <c r="T7149" s="153">
        <f>IF(Cartilha_GLOBAL!R7149=0,0,IF(Cartilha_GLOBAL!R7149&gt;0,"c","b"))</f>
        <v>0</v>
      </c>
    </row>
    <row r="7150" ht="12.75" hidden="1" spans="1:20">
      <c r="A7150" s="239">
        <f>Cartilha_GLOBAL!A7150</f>
        <v>99802</v>
      </c>
      <c r="B7150" s="100" t="str">
        <f>Cartilha_GLOBAL!B7150</f>
        <v>SINAPI</v>
      </c>
      <c r="C7150" s="104" t="str">
        <f>Cartilha_GLOBAL!C7150</f>
        <v>LIMPEZA DE PISO CERÂMICO OU PORCELANATO COM VASSOURA A SECO. AF_04/2019</v>
      </c>
      <c r="D7150" s="94" t="str">
        <f>Cartilha_GLOBAL!D7150</f>
        <v>M2</v>
      </c>
      <c r="E7150" s="105">
        <f>Cartilha_GLOBAL!$E7150</f>
        <v>0.62</v>
      </c>
      <c r="F7150" s="182">
        <f>Cartilha_GLOBAL!$F7150</f>
        <v>0.76</v>
      </c>
      <c r="G7150" s="229"/>
      <c r="H7150" s="107">
        <f t="shared" si="443"/>
        <v>0</v>
      </c>
      <c r="I7150" s="188">
        <f t="shared" ref="I7150:I7213" si="446">IF(ISBLANK(G7150),0,IF(R7150=0,ROUND(G7150*H7150,2),IF(R7150="b",ROUNDDOWN(G7150*H7150,2),ROUNDUP(G7150*H7150,2))))</f>
        <v>0</v>
      </c>
      <c r="J7150" s="142"/>
      <c r="K7150" s="146"/>
      <c r="L7150" s="7" t="str">
        <f t="shared" si="444"/>
        <v/>
      </c>
      <c r="M7150" s="7" t="str">
        <f t="shared" si="445"/>
        <v/>
      </c>
      <c r="N7150" s="7" t="str">
        <f>Cartilha_GLOBAL!N7150</f>
        <v/>
      </c>
      <c r="O7150" s="144"/>
      <c r="Q7150" s="151"/>
      <c r="R7150" s="152">
        <v>0</v>
      </c>
      <c r="T7150" s="153">
        <f>IF(Cartilha_GLOBAL!R7150=0,0,IF(Cartilha_GLOBAL!R7150&gt;0,"c","b"))</f>
        <v>0</v>
      </c>
    </row>
    <row r="7151" ht="12.75" hidden="1" spans="1:20">
      <c r="A7151" s="239">
        <f>Cartilha_GLOBAL!A7151</f>
        <v>99802</v>
      </c>
      <c r="B7151" s="100" t="str">
        <f>Cartilha_GLOBAL!B7151</f>
        <v>SINAPI</v>
      </c>
      <c r="C7151" s="104" t="str">
        <f>Cartilha_GLOBAL!C7151</f>
        <v>LIMPEZA DE PISO CERÂMICO OU PORCELANATO COM VASSOURA A SECO. AF_04/2019</v>
      </c>
      <c r="D7151" s="94" t="str">
        <f>Cartilha_GLOBAL!D7151</f>
        <v>M2</v>
      </c>
      <c r="E7151" s="105">
        <f>Cartilha_GLOBAL!$E7151</f>
        <v>0.62</v>
      </c>
      <c r="F7151" s="182">
        <f>Cartilha_GLOBAL!$F7151</f>
        <v>0.76</v>
      </c>
      <c r="G7151" s="229"/>
      <c r="H7151" s="107">
        <f t="shared" si="443"/>
        <v>0</v>
      </c>
      <c r="I7151" s="188">
        <f t="shared" si="446"/>
        <v>0</v>
      </c>
      <c r="J7151" s="142"/>
      <c r="K7151" s="146"/>
      <c r="L7151" s="7" t="str">
        <f t="shared" si="444"/>
        <v/>
      </c>
      <c r="M7151" s="7" t="str">
        <f t="shared" si="445"/>
        <v/>
      </c>
      <c r="N7151" s="7" t="str">
        <f>Cartilha_GLOBAL!N7151</f>
        <v/>
      </c>
      <c r="O7151" s="144"/>
      <c r="Q7151" s="151"/>
      <c r="R7151" s="152">
        <v>0</v>
      </c>
      <c r="T7151" s="153">
        <f>IF(Cartilha_GLOBAL!R7151=0,0,IF(Cartilha_GLOBAL!R7151&gt;0,"c","b"))</f>
        <v>0</v>
      </c>
    </row>
    <row r="7152" ht="12.75" hidden="1" spans="1:20">
      <c r="A7152" s="239">
        <f>Cartilha_GLOBAL!A7152</f>
        <v>99802</v>
      </c>
      <c r="B7152" s="100" t="str">
        <f>Cartilha_GLOBAL!B7152</f>
        <v>SINAPI</v>
      </c>
      <c r="C7152" s="104" t="str">
        <f>Cartilha_GLOBAL!C7152</f>
        <v>LIMPEZA DE PISO CERÂMICO OU PORCELANATO COM VASSOURA A SECO. AF_04/2019</v>
      </c>
      <c r="D7152" s="94" t="str">
        <f>Cartilha_GLOBAL!D7152</f>
        <v>M2</v>
      </c>
      <c r="E7152" s="105">
        <f>Cartilha_GLOBAL!$E7152</f>
        <v>0.62</v>
      </c>
      <c r="F7152" s="182">
        <f>Cartilha_GLOBAL!$F7152</f>
        <v>0.76</v>
      </c>
      <c r="G7152" s="229"/>
      <c r="H7152" s="107">
        <f t="shared" si="443"/>
        <v>0</v>
      </c>
      <c r="I7152" s="188">
        <f t="shared" si="446"/>
        <v>0</v>
      </c>
      <c r="J7152" s="142"/>
      <c r="K7152" s="146"/>
      <c r="L7152" s="7" t="str">
        <f t="shared" si="444"/>
        <v/>
      </c>
      <c r="M7152" s="7" t="str">
        <f t="shared" si="445"/>
        <v/>
      </c>
      <c r="N7152" s="7" t="str">
        <f>Cartilha_GLOBAL!N7152</f>
        <v/>
      </c>
      <c r="O7152" s="144"/>
      <c r="Q7152" s="151"/>
      <c r="R7152" s="152">
        <v>0</v>
      </c>
      <c r="T7152" s="153">
        <f>IF(Cartilha_GLOBAL!R7152=0,0,IF(Cartilha_GLOBAL!R7152&gt;0,"c","b"))</f>
        <v>0</v>
      </c>
    </row>
    <row r="7153" ht="12.75" hidden="1" spans="1:20">
      <c r="A7153" s="239">
        <f>Cartilha_GLOBAL!A7153</f>
        <v>99802</v>
      </c>
      <c r="B7153" s="100" t="str">
        <f>Cartilha_GLOBAL!B7153</f>
        <v>SINAPI</v>
      </c>
      <c r="C7153" s="104" t="str">
        <f>Cartilha_GLOBAL!C7153</f>
        <v>LIMPEZA DE PISO CERÂMICO OU PORCELANATO COM VASSOURA A SECO. AF_04/2019</v>
      </c>
      <c r="D7153" s="94" t="str">
        <f>Cartilha_GLOBAL!D7153</f>
        <v>M2</v>
      </c>
      <c r="E7153" s="105">
        <f>Cartilha_GLOBAL!$E7153</f>
        <v>0.62</v>
      </c>
      <c r="F7153" s="182">
        <f>Cartilha_GLOBAL!$F7153</f>
        <v>0.76</v>
      </c>
      <c r="G7153" s="229"/>
      <c r="H7153" s="107">
        <f t="shared" si="443"/>
        <v>0</v>
      </c>
      <c r="I7153" s="188">
        <f t="shared" si="446"/>
        <v>0</v>
      </c>
      <c r="J7153" s="142"/>
      <c r="K7153" s="146"/>
      <c r="L7153" s="7" t="str">
        <f t="shared" si="444"/>
        <v/>
      </c>
      <c r="M7153" s="7" t="str">
        <f t="shared" si="445"/>
        <v/>
      </c>
      <c r="N7153" s="7" t="str">
        <f>Cartilha_GLOBAL!N7153</f>
        <v/>
      </c>
      <c r="O7153" s="144"/>
      <c r="Q7153" s="151"/>
      <c r="R7153" s="152">
        <v>0</v>
      </c>
      <c r="T7153" s="153">
        <f>IF(Cartilha_GLOBAL!R7153=0,0,IF(Cartilha_GLOBAL!R7153&gt;0,"c","b"))</f>
        <v>0</v>
      </c>
    </row>
    <row r="7154" ht="12.75" hidden="1" spans="1:20">
      <c r="A7154" s="239">
        <f>Cartilha_GLOBAL!A7154</f>
        <v>99802</v>
      </c>
      <c r="B7154" s="100" t="str">
        <f>Cartilha_GLOBAL!B7154</f>
        <v>SINAPI</v>
      </c>
      <c r="C7154" s="104" t="str">
        <f>Cartilha_GLOBAL!C7154</f>
        <v>LIMPEZA DE PISO CERÂMICO OU PORCELANATO COM VASSOURA A SECO. AF_04/2019</v>
      </c>
      <c r="D7154" s="94" t="str">
        <f>Cartilha_GLOBAL!D7154</f>
        <v>M2</v>
      </c>
      <c r="E7154" s="105">
        <f>Cartilha_GLOBAL!$E7154</f>
        <v>0.62</v>
      </c>
      <c r="F7154" s="182">
        <f>Cartilha_GLOBAL!$F7154</f>
        <v>0.76</v>
      </c>
      <c r="G7154" s="229"/>
      <c r="H7154" s="107">
        <f t="shared" si="443"/>
        <v>0</v>
      </c>
      <c r="I7154" s="188">
        <f t="shared" si="446"/>
        <v>0</v>
      </c>
      <c r="J7154" s="142"/>
      <c r="K7154" s="146"/>
      <c r="L7154" s="7" t="str">
        <f t="shared" si="444"/>
        <v/>
      </c>
      <c r="M7154" s="7" t="str">
        <f t="shared" si="445"/>
        <v/>
      </c>
      <c r="N7154" s="7" t="str">
        <f>Cartilha_GLOBAL!N7154</f>
        <v/>
      </c>
      <c r="O7154" s="144"/>
      <c r="Q7154" s="151"/>
      <c r="R7154" s="152">
        <v>0</v>
      </c>
      <c r="T7154" s="153">
        <f>IF(Cartilha_GLOBAL!R7154=0,0,IF(Cartilha_GLOBAL!R7154&gt;0,"c","b"))</f>
        <v>0</v>
      </c>
    </row>
    <row r="7155" ht="12.75" hidden="1" spans="1:20">
      <c r="A7155" s="238" t="str">
        <f>Cartilha_GLOBAL!A7155</f>
        <v>12.1.4</v>
      </c>
      <c r="B7155" s="236">
        <f>Cartilha_GLOBAL!B7155</f>
        <v>0</v>
      </c>
      <c r="C7155" s="161" t="str">
        <f>Cartilha_GLOBAL!C7155</f>
        <v>DRAGAGEM</v>
      </c>
      <c r="D7155" s="94">
        <f>Cartilha_GLOBAL!D7155</f>
        <v>0</v>
      </c>
      <c r="E7155" s="105">
        <f>Cartilha_GLOBAL!$E7155</f>
        <v>0</v>
      </c>
      <c r="F7155" s="182">
        <f>Cartilha_GLOBAL!$F7155</f>
        <v>0</v>
      </c>
      <c r="G7155" s="209"/>
      <c r="H7155" s="187">
        <f t="shared" si="443"/>
        <v>0</v>
      </c>
      <c r="I7155" s="188">
        <f t="shared" si="446"/>
        <v>0</v>
      </c>
      <c r="J7155" s="142"/>
      <c r="K7155" s="145" t="str">
        <f>IF(SUM(I7155:I7155)&gt;0,"xx","")</f>
        <v/>
      </c>
      <c r="L7155" s="7" t="str">
        <f t="shared" si="444"/>
        <v/>
      </c>
      <c r="M7155" s="7" t="str">
        <f t="shared" si="445"/>
        <v/>
      </c>
      <c r="N7155" s="7" t="str">
        <f>Cartilha_GLOBAL!N7155</f>
        <v/>
      </c>
      <c r="O7155" s="144"/>
      <c r="Q7155" s="151"/>
      <c r="R7155" s="152">
        <v>0</v>
      </c>
      <c r="T7155" s="153">
        <f>IF(Cartilha_GLOBAL!R7155=0,0,IF(Cartilha_GLOBAL!R7155&gt;0,"c","b"))</f>
        <v>0</v>
      </c>
    </row>
    <row r="7156" ht="12.75" hidden="1" spans="1:20">
      <c r="A7156" s="238" t="str">
        <f>Cartilha_GLOBAL!A7156</f>
        <v>12.2</v>
      </c>
      <c r="B7156" s="236">
        <f>Cartilha_GLOBAL!B7156</f>
        <v>0</v>
      </c>
      <c r="C7156" s="161" t="str">
        <f>Cartilha_GLOBAL!C7156</f>
        <v>ENSAIOS TECNOLOGICOS</v>
      </c>
      <c r="D7156" s="94">
        <f>Cartilha_GLOBAL!D7156</f>
        <v>0</v>
      </c>
      <c r="E7156" s="105">
        <f>Cartilha_GLOBAL!$E7156</f>
        <v>0</v>
      </c>
      <c r="F7156" s="182">
        <f>Cartilha_GLOBAL!$F7156</f>
        <v>0</v>
      </c>
      <c r="G7156" s="209"/>
      <c r="H7156" s="187">
        <f t="shared" si="443"/>
        <v>0</v>
      </c>
      <c r="I7156" s="188">
        <f t="shared" si="446"/>
        <v>0</v>
      </c>
      <c r="J7156" s="142"/>
      <c r="K7156" s="145" t="str">
        <f>IF(SUM(I7157:I7163)&gt;0,"xx","")</f>
        <v/>
      </c>
      <c r="L7156" s="7" t="str">
        <f t="shared" si="444"/>
        <v/>
      </c>
      <c r="M7156" s="7" t="str">
        <f t="shared" si="445"/>
        <v/>
      </c>
      <c r="N7156" s="7" t="str">
        <f>Cartilha_GLOBAL!N7156</f>
        <v/>
      </c>
      <c r="O7156" s="144"/>
      <c r="Q7156" s="151"/>
      <c r="R7156" s="152">
        <v>0</v>
      </c>
      <c r="T7156" s="153">
        <f>IF(Cartilha_GLOBAL!R7156=0,0,IF(Cartilha_GLOBAL!R7156&gt;0,"c","b"))</f>
        <v>0</v>
      </c>
    </row>
    <row r="7157" ht="12.75" hidden="1" spans="1:20">
      <c r="A7157" s="238" t="str">
        <f>Cartilha_GLOBAL!A7157</f>
        <v>12.2.1</v>
      </c>
      <c r="B7157" s="236">
        <f>Cartilha_GLOBAL!B7157</f>
        <v>0</v>
      </c>
      <c r="C7157" s="161" t="str">
        <f>Cartilha_GLOBAL!C7157</f>
        <v>ENSAIO EM CONCRETO</v>
      </c>
      <c r="D7157" s="94">
        <f>Cartilha_GLOBAL!D7157</f>
        <v>0</v>
      </c>
      <c r="E7157" s="105">
        <f>Cartilha_GLOBAL!$E7157</f>
        <v>0</v>
      </c>
      <c r="F7157" s="182">
        <f>Cartilha_GLOBAL!$F7157</f>
        <v>0</v>
      </c>
      <c r="G7157" s="209"/>
      <c r="H7157" s="187">
        <f t="shared" si="443"/>
        <v>0</v>
      </c>
      <c r="I7157" s="188">
        <f t="shared" si="446"/>
        <v>0</v>
      </c>
      <c r="J7157" s="142"/>
      <c r="K7157" s="145" t="str">
        <f t="shared" ref="K7157:K7163" si="447">IF(SUM(I7157:I7157)&gt;0,"xx","")</f>
        <v/>
      </c>
      <c r="L7157" s="7" t="str">
        <f t="shared" si="444"/>
        <v/>
      </c>
      <c r="M7157" s="7" t="str">
        <f t="shared" si="445"/>
        <v/>
      </c>
      <c r="N7157" s="7" t="str">
        <f>Cartilha_GLOBAL!N7157</f>
        <v/>
      </c>
      <c r="O7157" s="144"/>
      <c r="Q7157" s="151"/>
      <c r="R7157" s="152">
        <v>0</v>
      </c>
      <c r="T7157" s="153">
        <f>IF(Cartilha_GLOBAL!R7157=0,0,IF(Cartilha_GLOBAL!R7157&gt;0,"c","b"))</f>
        <v>0</v>
      </c>
    </row>
    <row r="7158" ht="12.75" hidden="1" spans="1:20">
      <c r="A7158" s="238" t="str">
        <f>Cartilha_GLOBAL!A7158</f>
        <v>12.2.2</v>
      </c>
      <c r="B7158" s="236">
        <f>Cartilha_GLOBAL!B7158</f>
        <v>0</v>
      </c>
      <c r="C7158" s="161" t="str">
        <f>Cartilha_GLOBAL!C7158</f>
        <v>ENSAIO EM CIMENTO</v>
      </c>
      <c r="D7158" s="94">
        <f>Cartilha_GLOBAL!D7158</f>
        <v>0</v>
      </c>
      <c r="E7158" s="105">
        <f>Cartilha_GLOBAL!$E7158</f>
        <v>0</v>
      </c>
      <c r="F7158" s="182">
        <f>Cartilha_GLOBAL!$F7158</f>
        <v>0</v>
      </c>
      <c r="G7158" s="209"/>
      <c r="H7158" s="187">
        <f t="shared" si="443"/>
        <v>0</v>
      </c>
      <c r="I7158" s="188">
        <f t="shared" si="446"/>
        <v>0</v>
      </c>
      <c r="J7158" s="142"/>
      <c r="K7158" s="145" t="str">
        <f t="shared" si="447"/>
        <v/>
      </c>
      <c r="L7158" s="7" t="str">
        <f t="shared" si="444"/>
        <v/>
      </c>
      <c r="M7158" s="7" t="str">
        <f t="shared" si="445"/>
        <v/>
      </c>
      <c r="N7158" s="7" t="str">
        <f>Cartilha_GLOBAL!N7158</f>
        <v/>
      </c>
      <c r="O7158" s="144"/>
      <c r="Q7158" s="151"/>
      <c r="R7158" s="152">
        <v>0</v>
      </c>
      <c r="T7158" s="153">
        <f>IF(Cartilha_GLOBAL!R7158=0,0,IF(Cartilha_GLOBAL!R7158&gt;0,"c","b"))</f>
        <v>0</v>
      </c>
    </row>
    <row r="7159" ht="12.75" hidden="1" spans="1:20">
      <c r="A7159" s="238" t="str">
        <f>Cartilha_GLOBAL!A7159</f>
        <v>12.2.3</v>
      </c>
      <c r="B7159" s="236">
        <f>Cartilha_GLOBAL!B7159</f>
        <v>0</v>
      </c>
      <c r="C7159" s="161" t="str">
        <f>Cartilha_GLOBAL!C7159</f>
        <v>ENSAIO EM AGREGADOS</v>
      </c>
      <c r="D7159" s="94">
        <f>Cartilha_GLOBAL!D7159</f>
        <v>0</v>
      </c>
      <c r="E7159" s="105">
        <f>Cartilha_GLOBAL!$E7159</f>
        <v>0</v>
      </c>
      <c r="F7159" s="182">
        <f>Cartilha_GLOBAL!$F7159</f>
        <v>0</v>
      </c>
      <c r="G7159" s="209"/>
      <c r="H7159" s="187">
        <f t="shared" si="443"/>
        <v>0</v>
      </c>
      <c r="I7159" s="188">
        <f t="shared" si="446"/>
        <v>0</v>
      </c>
      <c r="J7159" s="142"/>
      <c r="K7159" s="145" t="str">
        <f t="shared" si="447"/>
        <v/>
      </c>
      <c r="L7159" s="7" t="str">
        <f t="shared" si="444"/>
        <v/>
      </c>
      <c r="M7159" s="7" t="str">
        <f t="shared" si="445"/>
        <v/>
      </c>
      <c r="N7159" s="7" t="str">
        <f>Cartilha_GLOBAL!N7159</f>
        <v/>
      </c>
      <c r="O7159" s="144"/>
      <c r="Q7159" s="151"/>
      <c r="R7159" s="152">
        <v>0</v>
      </c>
      <c r="T7159" s="153">
        <f>IF(Cartilha_GLOBAL!R7159=0,0,IF(Cartilha_GLOBAL!R7159&gt;0,"c","b"))</f>
        <v>0</v>
      </c>
    </row>
    <row r="7160" ht="12.75" hidden="1" spans="1:20">
      <c r="A7160" s="238" t="str">
        <f>Cartilha_GLOBAL!A7160</f>
        <v>12.2.4</v>
      </c>
      <c r="B7160" s="236">
        <f>Cartilha_GLOBAL!B7160</f>
        <v>0</v>
      </c>
      <c r="C7160" s="161" t="str">
        <f>Cartilha_GLOBAL!C7160</f>
        <v>ENSAIO EM SOLO</v>
      </c>
      <c r="D7160" s="94">
        <f>Cartilha_GLOBAL!D7160</f>
        <v>0</v>
      </c>
      <c r="E7160" s="105">
        <f>Cartilha_GLOBAL!$E7160</f>
        <v>0</v>
      </c>
      <c r="F7160" s="182">
        <f>Cartilha_GLOBAL!$F7160</f>
        <v>0</v>
      </c>
      <c r="G7160" s="209"/>
      <c r="H7160" s="187">
        <f t="shared" si="443"/>
        <v>0</v>
      </c>
      <c r="I7160" s="188">
        <f t="shared" si="446"/>
        <v>0</v>
      </c>
      <c r="J7160" s="142"/>
      <c r="K7160" s="145" t="str">
        <f t="shared" si="447"/>
        <v/>
      </c>
      <c r="L7160" s="7" t="str">
        <f t="shared" si="444"/>
        <v/>
      </c>
      <c r="M7160" s="7" t="str">
        <f t="shared" si="445"/>
        <v/>
      </c>
      <c r="N7160" s="7" t="str">
        <f>Cartilha_GLOBAL!N7160</f>
        <v/>
      </c>
      <c r="O7160" s="144"/>
      <c r="Q7160" s="151"/>
      <c r="R7160" s="152">
        <v>0</v>
      </c>
      <c r="T7160" s="153">
        <f>IF(Cartilha_GLOBAL!R7160=0,0,IF(Cartilha_GLOBAL!R7160&gt;0,"c","b"))</f>
        <v>0</v>
      </c>
    </row>
    <row r="7161" ht="12.75" hidden="1" spans="1:20">
      <c r="A7161" s="238" t="str">
        <f>Cartilha_GLOBAL!A7161</f>
        <v>12.2.5</v>
      </c>
      <c r="B7161" s="236">
        <f>Cartilha_GLOBAL!B7161</f>
        <v>0</v>
      </c>
      <c r="C7161" s="161" t="str">
        <f>Cartilha_GLOBAL!C7161</f>
        <v>ENSAIO EM BASE PARA PAVIMENTACAO</v>
      </c>
      <c r="D7161" s="94">
        <f>Cartilha_GLOBAL!D7161</f>
        <v>0</v>
      </c>
      <c r="E7161" s="105">
        <f>Cartilha_GLOBAL!$E7161</f>
        <v>0</v>
      </c>
      <c r="F7161" s="182">
        <f>Cartilha_GLOBAL!$F7161</f>
        <v>0</v>
      </c>
      <c r="G7161" s="209"/>
      <c r="H7161" s="187">
        <f t="shared" si="443"/>
        <v>0</v>
      </c>
      <c r="I7161" s="188">
        <f t="shared" si="446"/>
        <v>0</v>
      </c>
      <c r="J7161" s="142"/>
      <c r="K7161" s="145" t="str">
        <f t="shared" si="447"/>
        <v/>
      </c>
      <c r="L7161" s="7" t="str">
        <f t="shared" si="444"/>
        <v/>
      </c>
      <c r="M7161" s="7" t="str">
        <f t="shared" si="445"/>
        <v/>
      </c>
      <c r="N7161" s="7" t="str">
        <f>Cartilha_GLOBAL!N7161</f>
        <v/>
      </c>
      <c r="O7161" s="144"/>
      <c r="Q7161" s="151"/>
      <c r="R7161" s="152">
        <v>0</v>
      </c>
      <c r="T7161" s="153">
        <f>IF(Cartilha_GLOBAL!R7161=0,0,IF(Cartilha_GLOBAL!R7161&gt;0,"c","b"))</f>
        <v>0</v>
      </c>
    </row>
    <row r="7162" ht="12.75" hidden="1" spans="1:20">
      <c r="A7162" s="238" t="str">
        <f>Cartilha_GLOBAL!A7162</f>
        <v>12.2.6</v>
      </c>
      <c r="B7162" s="236">
        <f>Cartilha_GLOBAL!B7162</f>
        <v>0</v>
      </c>
      <c r="C7162" s="161" t="str">
        <f>Cartilha_GLOBAL!C7162</f>
        <v>ENSAIO EM REVESTIMENTO ASFALTICO</v>
      </c>
      <c r="D7162" s="94">
        <f>Cartilha_GLOBAL!D7162</f>
        <v>0</v>
      </c>
      <c r="E7162" s="105">
        <f>Cartilha_GLOBAL!$E7162</f>
        <v>0</v>
      </c>
      <c r="F7162" s="182">
        <f>Cartilha_GLOBAL!$F7162</f>
        <v>0</v>
      </c>
      <c r="G7162" s="209"/>
      <c r="H7162" s="187">
        <f t="shared" si="443"/>
        <v>0</v>
      </c>
      <c r="I7162" s="188">
        <f t="shared" si="446"/>
        <v>0</v>
      </c>
      <c r="J7162" s="142"/>
      <c r="K7162" s="145" t="str">
        <f t="shared" si="447"/>
        <v/>
      </c>
      <c r="L7162" s="7" t="str">
        <f t="shared" si="444"/>
        <v/>
      </c>
      <c r="M7162" s="7" t="str">
        <f t="shared" si="445"/>
        <v/>
      </c>
      <c r="N7162" s="7" t="str">
        <f>Cartilha_GLOBAL!N7162</f>
        <v/>
      </c>
      <c r="O7162" s="144"/>
      <c r="Q7162" s="151"/>
      <c r="R7162" s="152">
        <v>0</v>
      </c>
      <c r="T7162" s="153">
        <f>IF(Cartilha_GLOBAL!R7162=0,0,IF(Cartilha_GLOBAL!R7162&gt;0,"c","b"))</f>
        <v>0</v>
      </c>
    </row>
    <row r="7163" ht="12.75" hidden="1" spans="1:20">
      <c r="A7163" s="238" t="str">
        <f>Cartilha_GLOBAL!A7163</f>
        <v>12.2.7</v>
      </c>
      <c r="B7163" s="236">
        <f>Cartilha_GLOBAL!B7163</f>
        <v>0</v>
      </c>
      <c r="C7163" s="161" t="str">
        <f>Cartilha_GLOBAL!C7163</f>
        <v>ENSAIO EM CONCRETO PARA PAVIMENTACAO</v>
      </c>
      <c r="D7163" s="94">
        <f>Cartilha_GLOBAL!D7163</f>
        <v>0</v>
      </c>
      <c r="E7163" s="105">
        <f>Cartilha_GLOBAL!$E7163</f>
        <v>0</v>
      </c>
      <c r="F7163" s="182">
        <f>Cartilha_GLOBAL!$F7163</f>
        <v>0</v>
      </c>
      <c r="G7163" s="209"/>
      <c r="H7163" s="187">
        <f t="shared" si="443"/>
        <v>0</v>
      </c>
      <c r="I7163" s="188">
        <f t="shared" si="446"/>
        <v>0</v>
      </c>
      <c r="J7163" s="142"/>
      <c r="K7163" s="145" t="str">
        <f t="shared" si="447"/>
        <v/>
      </c>
      <c r="L7163" s="7" t="str">
        <f t="shared" si="444"/>
        <v/>
      </c>
      <c r="M7163" s="7" t="str">
        <f t="shared" si="445"/>
        <v/>
      </c>
      <c r="N7163" s="7" t="str">
        <f>Cartilha_GLOBAL!N7163</f>
        <v/>
      </c>
      <c r="O7163" s="144"/>
      <c r="Q7163" s="151"/>
      <c r="R7163" s="152">
        <v>0</v>
      </c>
      <c r="T7163" s="153">
        <f>IF(Cartilha_GLOBAL!R7163=0,0,IF(Cartilha_GLOBAL!R7163&gt;0,"c","b"))</f>
        <v>0</v>
      </c>
    </row>
    <row r="7164" ht="12.75" hidden="1" spans="1:20">
      <c r="A7164" s="238" t="str">
        <f>Cartilha_GLOBAL!A7164</f>
        <v>12.3</v>
      </c>
      <c r="B7164" s="236">
        <f>Cartilha_GLOBAL!B7164</f>
        <v>0</v>
      </c>
      <c r="C7164" s="161" t="str">
        <f>Cartilha_GLOBAL!C7164</f>
        <v>EQUIPAMENTOS</v>
      </c>
      <c r="D7164" s="94">
        <f>Cartilha_GLOBAL!D7164</f>
        <v>0</v>
      </c>
      <c r="E7164" s="105">
        <f>Cartilha_GLOBAL!$E7164</f>
        <v>0</v>
      </c>
      <c r="F7164" s="182">
        <f>Cartilha_GLOBAL!$F7164</f>
        <v>0</v>
      </c>
      <c r="G7164" s="209"/>
      <c r="H7164" s="187">
        <f t="shared" si="443"/>
        <v>0</v>
      </c>
      <c r="I7164" s="188">
        <f t="shared" si="446"/>
        <v>0</v>
      </c>
      <c r="J7164" s="142"/>
      <c r="K7164" s="145" t="str">
        <f>IF(SUM(I7165:I8050)&gt;0,"xx","")</f>
        <v/>
      </c>
      <c r="L7164" s="7" t="str">
        <f t="shared" si="444"/>
        <v/>
      </c>
      <c r="M7164" s="7" t="str">
        <f t="shared" si="445"/>
        <v/>
      </c>
      <c r="N7164" s="7" t="str">
        <f>Cartilha_GLOBAL!N7164</f>
        <v/>
      </c>
      <c r="O7164" s="144"/>
      <c r="Q7164" s="151"/>
      <c r="R7164" s="152">
        <v>0</v>
      </c>
      <c r="T7164" s="153">
        <f>IF(Cartilha_GLOBAL!R7164=0,0,IF(Cartilha_GLOBAL!R7164&gt;0,"c","b"))</f>
        <v>0</v>
      </c>
    </row>
    <row r="7165" ht="12.75" hidden="1" spans="1:20">
      <c r="A7165" s="238" t="str">
        <f>Cartilha_GLOBAL!A7165</f>
        <v>12.3.2</v>
      </c>
      <c r="B7165" s="236">
        <f>Cartilha_GLOBAL!B7165</f>
        <v>0</v>
      </c>
      <c r="C7165" s="161" t="str">
        <f>Cartilha_GLOBAL!C7165</f>
        <v>BETONEIRAS E MISTURADORES </v>
      </c>
      <c r="D7165" s="94">
        <f>Cartilha_GLOBAL!D7165</f>
        <v>0</v>
      </c>
      <c r="E7165" s="105">
        <f>Cartilha_GLOBAL!$E7165</f>
        <v>0</v>
      </c>
      <c r="F7165" s="182">
        <f>Cartilha_GLOBAL!$F7165</f>
        <v>0</v>
      </c>
      <c r="G7165" s="209"/>
      <c r="H7165" s="187">
        <f t="shared" si="443"/>
        <v>0</v>
      </c>
      <c r="I7165" s="188">
        <f t="shared" si="446"/>
        <v>0</v>
      </c>
      <c r="J7165" s="142"/>
      <c r="K7165" s="145" t="str">
        <f>IF(SUM(I7166:I7219)&gt;0,"xx","")</f>
        <v/>
      </c>
      <c r="L7165" s="7" t="str">
        <f t="shared" si="444"/>
        <v/>
      </c>
      <c r="M7165" s="7" t="str">
        <f t="shared" si="445"/>
        <v/>
      </c>
      <c r="N7165" s="7" t="str">
        <f>Cartilha_GLOBAL!N7165</f>
        <v/>
      </c>
      <c r="O7165" s="144"/>
      <c r="Q7165" s="151"/>
      <c r="R7165" s="152">
        <v>0</v>
      </c>
      <c r="T7165" s="153">
        <f>IF(Cartilha_GLOBAL!R7165=0,0,IF(Cartilha_GLOBAL!R7165&gt;0,"c","b"))</f>
        <v>0</v>
      </c>
    </row>
    <row r="7166" ht="22.5" hidden="1" spans="1:20">
      <c r="A7166" s="239">
        <f>Cartilha_GLOBAL!A7166</f>
        <v>87441</v>
      </c>
      <c r="B7166" s="100" t="str">
        <f>Cartilha_GLOBAL!B7166</f>
        <v>SINAPI</v>
      </c>
      <c r="C7166" s="104" t="str">
        <f>Cartilha_GLOBAL!C7166</f>
        <v>BETONEIRA CAPACIDADE NOMINAL 400 L, CAPACIDADE DE MISTURA 310 L, MOTOR A DIESEL POTÊNCIA 5,0 CV, SEM CARREGADOR - DEPRECIAÇÃO. AF_06/2014</v>
      </c>
      <c r="D7166" s="94" t="str">
        <f>Cartilha_GLOBAL!D7166</f>
        <v>H</v>
      </c>
      <c r="E7166" s="105">
        <f>Cartilha_GLOBAL!$E7166</f>
        <v>0.41</v>
      </c>
      <c r="F7166" s="182">
        <f>Cartilha_GLOBAL!$F7166</f>
        <v>0.5</v>
      </c>
      <c r="G7166" s="229"/>
      <c r="H7166" s="107">
        <f t="shared" si="443"/>
        <v>0</v>
      </c>
      <c r="I7166" s="188">
        <f t="shared" si="446"/>
        <v>0</v>
      </c>
      <c r="J7166" s="142"/>
      <c r="K7166" s="228"/>
      <c r="L7166" s="7" t="str">
        <f t="shared" si="444"/>
        <v/>
      </c>
      <c r="M7166" s="7" t="str">
        <f t="shared" si="445"/>
        <v/>
      </c>
      <c r="N7166" s="7" t="str">
        <f>Cartilha_GLOBAL!N7166</f>
        <v/>
      </c>
      <c r="O7166" s="144"/>
      <c r="Q7166" s="151"/>
      <c r="R7166" s="152">
        <v>0</v>
      </c>
      <c r="T7166" s="153">
        <f>IF(Cartilha_GLOBAL!R7166=0,0,IF(Cartilha_GLOBAL!R7166&gt;0,"c","b"))</f>
        <v>0</v>
      </c>
    </row>
    <row r="7167" ht="22.5" hidden="1" spans="1:20">
      <c r="A7167" s="239">
        <f>Cartilha_GLOBAL!A7167</f>
        <v>87442</v>
      </c>
      <c r="B7167" s="100" t="str">
        <f>Cartilha_GLOBAL!B7167</f>
        <v>SINAPI</v>
      </c>
      <c r="C7167" s="104" t="str">
        <f>Cartilha_GLOBAL!C7167</f>
        <v>BETONEIRA CAPACIDADE NOMINAL 400 L, CAPACIDADE DE MISTURA 310 L, MOTOR A DIESEL POTÊNCIA 5,0 CV, SEM CARREGADOR - JUROS. AF_06/2014</v>
      </c>
      <c r="D7167" s="94" t="str">
        <f>Cartilha_GLOBAL!D7167</f>
        <v>H</v>
      </c>
      <c r="E7167" s="105">
        <f>Cartilha_GLOBAL!$E7167</f>
        <v>0.04</v>
      </c>
      <c r="F7167" s="182">
        <f>Cartilha_GLOBAL!$F7167</f>
        <v>0.05</v>
      </c>
      <c r="G7167" s="229"/>
      <c r="H7167" s="107">
        <f t="shared" si="443"/>
        <v>0</v>
      </c>
      <c r="I7167" s="188">
        <f t="shared" si="446"/>
        <v>0</v>
      </c>
      <c r="J7167" s="142"/>
      <c r="K7167" s="228"/>
      <c r="L7167" s="7" t="str">
        <f t="shared" si="444"/>
        <v/>
      </c>
      <c r="M7167" s="7" t="str">
        <f t="shared" si="445"/>
        <v/>
      </c>
      <c r="N7167" s="7" t="str">
        <f>Cartilha_GLOBAL!N7167</f>
        <v/>
      </c>
      <c r="O7167" s="144"/>
      <c r="Q7167" s="151"/>
      <c r="R7167" s="152">
        <v>0</v>
      </c>
      <c r="T7167" s="153">
        <f>IF(Cartilha_GLOBAL!R7167=0,0,IF(Cartilha_GLOBAL!R7167&gt;0,"c","b"))</f>
        <v>0</v>
      </c>
    </row>
    <row r="7168" ht="22.5" hidden="1" spans="1:20">
      <c r="A7168" s="239">
        <f>Cartilha_GLOBAL!A7168</f>
        <v>87443</v>
      </c>
      <c r="B7168" s="100" t="str">
        <f>Cartilha_GLOBAL!B7168</f>
        <v>SINAPI</v>
      </c>
      <c r="C7168" s="104" t="str">
        <f>Cartilha_GLOBAL!C7168</f>
        <v>BETONEIRA CAPACIDADE NOMINAL 400 L, CAPACIDADE DE MISTURA 310 L, MOTOR A DIESEL POTÊNCIA 5,0 CV, SEM CARREGADOR - MANUTENÇÃO. AF_06/2014</v>
      </c>
      <c r="D7168" s="94" t="str">
        <f>Cartilha_GLOBAL!D7168</f>
        <v>H</v>
      </c>
      <c r="E7168" s="105">
        <f>Cartilha_GLOBAL!$E7168</f>
        <v>0.52</v>
      </c>
      <c r="F7168" s="182">
        <f>Cartilha_GLOBAL!$F7168</f>
        <v>0.64</v>
      </c>
      <c r="G7168" s="229"/>
      <c r="H7168" s="107">
        <f t="shared" si="443"/>
        <v>0</v>
      </c>
      <c r="I7168" s="188">
        <f t="shared" si="446"/>
        <v>0</v>
      </c>
      <c r="J7168" s="142"/>
      <c r="K7168" s="146"/>
      <c r="L7168" s="7" t="str">
        <f t="shared" si="444"/>
        <v/>
      </c>
      <c r="M7168" s="7" t="str">
        <f t="shared" si="445"/>
        <v/>
      </c>
      <c r="N7168" s="7" t="str">
        <f>Cartilha_GLOBAL!N7168</f>
        <v/>
      </c>
      <c r="O7168" s="144"/>
      <c r="Q7168" s="151"/>
      <c r="R7168" s="152">
        <v>0</v>
      </c>
      <c r="T7168" s="153">
        <f>IF(Cartilha_GLOBAL!R7168=0,0,IF(Cartilha_GLOBAL!R7168&gt;0,"c","b"))</f>
        <v>0</v>
      </c>
    </row>
    <row r="7169" ht="22.5" hidden="1" spans="1:20">
      <c r="A7169" s="239">
        <f>Cartilha_GLOBAL!A7169</f>
        <v>87444</v>
      </c>
      <c r="B7169" s="100" t="str">
        <f>Cartilha_GLOBAL!B7169</f>
        <v>SINAPI</v>
      </c>
      <c r="C7169" s="104" t="str">
        <f>Cartilha_GLOBAL!C7169</f>
        <v>BETONEIRA CAPACIDADE NOMINAL 400 L, CAPACIDADE DE MISTURA 310 L, MOTOR A DIESEL POTÊNCIA 5,0 CV, SEM CARREGADOR - MATERIAIS NA OPERAÇÃO. AF_06/2014</v>
      </c>
      <c r="D7169" s="94" t="str">
        <f>Cartilha_GLOBAL!D7169</f>
        <v>H</v>
      </c>
      <c r="E7169" s="105">
        <f>Cartilha_GLOBAL!$E7169</f>
        <v>4.07</v>
      </c>
      <c r="F7169" s="182">
        <f>Cartilha_GLOBAL!$F7169</f>
        <v>5</v>
      </c>
      <c r="G7169" s="229"/>
      <c r="H7169" s="107">
        <f t="shared" si="443"/>
        <v>0</v>
      </c>
      <c r="I7169" s="188">
        <f t="shared" si="446"/>
        <v>0</v>
      </c>
      <c r="J7169" s="142"/>
      <c r="K7169" s="146"/>
      <c r="L7169" s="7" t="str">
        <f t="shared" si="444"/>
        <v/>
      </c>
      <c r="M7169" s="7" t="str">
        <f t="shared" si="445"/>
        <v/>
      </c>
      <c r="N7169" s="7" t="str">
        <f>Cartilha_GLOBAL!N7169</f>
        <v/>
      </c>
      <c r="O7169" s="144"/>
      <c r="Q7169" s="151"/>
      <c r="R7169" s="152">
        <v>0</v>
      </c>
      <c r="T7169" s="153">
        <f>IF(Cartilha_GLOBAL!R7169=0,0,IF(Cartilha_GLOBAL!R7169&gt;0,"c","b"))</f>
        <v>0</v>
      </c>
    </row>
    <row r="7170" ht="22.5" hidden="1" spans="1:20">
      <c r="A7170" s="239">
        <f>Cartilha_GLOBAL!A7170</f>
        <v>87445</v>
      </c>
      <c r="B7170" s="100" t="str">
        <f>Cartilha_GLOBAL!B7170</f>
        <v>SINAPI</v>
      </c>
      <c r="C7170" s="104" t="str">
        <f>Cartilha_GLOBAL!C7170</f>
        <v>BETONEIRA CAPACIDADE NOMINAL 400 L, CAPACIDADE DE MISTURA 310 L, MOTOR A DIESEL POTÊNCIA 5,0 HP, SEM CARREGADOR - CHP DIURNO. AF_06/2014</v>
      </c>
      <c r="D7170" s="94" t="str">
        <f>Cartilha_GLOBAL!D7170</f>
        <v>CHP</v>
      </c>
      <c r="E7170" s="105">
        <f>Cartilha_GLOBAL!$E7170</f>
        <v>5.04</v>
      </c>
      <c r="F7170" s="182">
        <f>Cartilha_GLOBAL!$F7170</f>
        <v>6.19</v>
      </c>
      <c r="G7170" s="229"/>
      <c r="H7170" s="107">
        <f t="shared" si="443"/>
        <v>0</v>
      </c>
      <c r="I7170" s="188">
        <f t="shared" si="446"/>
        <v>0</v>
      </c>
      <c r="J7170" s="142"/>
      <c r="K7170" s="146"/>
      <c r="L7170" s="7" t="str">
        <f t="shared" si="444"/>
        <v/>
      </c>
      <c r="M7170" s="7" t="str">
        <f t="shared" si="445"/>
        <v/>
      </c>
      <c r="N7170" s="7" t="str">
        <f>Cartilha_GLOBAL!N7170</f>
        <v/>
      </c>
      <c r="O7170" s="144"/>
      <c r="Q7170" s="151"/>
      <c r="R7170" s="152">
        <v>0</v>
      </c>
      <c r="T7170" s="153">
        <f>IF(Cartilha_GLOBAL!R7170=0,0,IF(Cartilha_GLOBAL!R7170&gt;0,"c","b"))</f>
        <v>0</v>
      </c>
    </row>
    <row r="7171" ht="22.5" hidden="1" spans="1:20">
      <c r="A7171" s="239">
        <f>Cartilha_GLOBAL!A7171</f>
        <v>87446</v>
      </c>
      <c r="B7171" s="100" t="str">
        <f>Cartilha_GLOBAL!B7171</f>
        <v>SINAPI</v>
      </c>
      <c r="C7171" s="104" t="str">
        <f>Cartilha_GLOBAL!C7171</f>
        <v>BETONEIRA CAPACIDADE NOMINAL 400 L, CAPACIDADE DE MISTURA 310 L, MOTOR A DIESEL POTÊNCIA 5,0 HP, SEM CARREGADOR - CHI DIURNO. AF_06/2014</v>
      </c>
      <c r="D7171" s="94" t="str">
        <f>Cartilha_GLOBAL!D7171</f>
        <v>CHI</v>
      </c>
      <c r="E7171" s="105">
        <f>Cartilha_GLOBAL!$E7171</f>
        <v>0.45</v>
      </c>
      <c r="F7171" s="182">
        <f>Cartilha_GLOBAL!$F7171</f>
        <v>0.55</v>
      </c>
      <c r="G7171" s="229"/>
      <c r="H7171" s="107">
        <f t="shared" si="443"/>
        <v>0</v>
      </c>
      <c r="I7171" s="188">
        <f t="shared" si="446"/>
        <v>0</v>
      </c>
      <c r="J7171" s="142"/>
      <c r="K7171" s="146"/>
      <c r="L7171" s="7" t="str">
        <f t="shared" si="444"/>
        <v/>
      </c>
      <c r="M7171" s="7" t="str">
        <f t="shared" si="445"/>
        <v/>
      </c>
      <c r="N7171" s="7" t="str">
        <f>Cartilha_GLOBAL!N7171</f>
        <v/>
      </c>
      <c r="O7171" s="144"/>
      <c r="Q7171" s="151"/>
      <c r="R7171" s="152">
        <v>0</v>
      </c>
      <c r="T7171" s="153">
        <f>IF(Cartilha_GLOBAL!R7171=0,0,IF(Cartilha_GLOBAL!R7171&gt;0,"c","b"))</f>
        <v>0</v>
      </c>
    </row>
    <row r="7172" ht="22.5" hidden="1" spans="1:20">
      <c r="A7172" s="239">
        <f>Cartilha_GLOBAL!A7172</f>
        <v>88826</v>
      </c>
      <c r="B7172" s="100" t="str">
        <f>Cartilha_GLOBAL!B7172</f>
        <v>SINAPI</v>
      </c>
      <c r="C7172" s="104" t="str">
        <f>Cartilha_GLOBAL!C7172</f>
        <v>BETONEIRA CAPACIDADE NOMINAL DE 400 L, CAPACIDADE DE MISTURA 280 L, MOTOR ELÉTRICO TRIFÁSICO POTÊNCIA DE 2 CV, SEM CARREGADOR - DEPRECIAÇÃO. AF_10/2014</v>
      </c>
      <c r="D7172" s="94" t="str">
        <f>Cartilha_GLOBAL!D7172</f>
        <v>H</v>
      </c>
      <c r="E7172" s="105">
        <f>Cartilha_GLOBAL!$E7172</f>
        <v>0.3</v>
      </c>
      <c r="F7172" s="182">
        <f>Cartilha_GLOBAL!$F7172</f>
        <v>0.37</v>
      </c>
      <c r="G7172" s="229"/>
      <c r="H7172" s="107">
        <f t="shared" si="443"/>
        <v>0</v>
      </c>
      <c r="I7172" s="188">
        <f t="shared" si="446"/>
        <v>0</v>
      </c>
      <c r="J7172" s="142"/>
      <c r="K7172" s="146"/>
      <c r="L7172" s="7" t="str">
        <f t="shared" si="444"/>
        <v/>
      </c>
      <c r="M7172" s="7" t="str">
        <f t="shared" si="445"/>
        <v/>
      </c>
      <c r="N7172" s="7" t="str">
        <f>Cartilha_GLOBAL!N7172</f>
        <v/>
      </c>
      <c r="O7172" s="144"/>
      <c r="Q7172" s="151"/>
      <c r="R7172" s="152">
        <v>0</v>
      </c>
      <c r="T7172" s="153">
        <f>IF(Cartilha_GLOBAL!R7172=0,0,IF(Cartilha_GLOBAL!R7172&gt;0,"c","b"))</f>
        <v>0</v>
      </c>
    </row>
    <row r="7173" ht="22.5" hidden="1" spans="1:20">
      <c r="A7173" s="239">
        <f>Cartilha_GLOBAL!A7173</f>
        <v>88827</v>
      </c>
      <c r="B7173" s="100" t="str">
        <f>Cartilha_GLOBAL!B7173</f>
        <v>SINAPI</v>
      </c>
      <c r="C7173" s="104" t="str">
        <f>Cartilha_GLOBAL!C7173</f>
        <v>BETONEIRA CAPACIDADE NOMINAL DE 400 L, CAPACIDADE DE MISTURA 280 L, MOTOR ELÉTRICO TRIFÁSICO POTÊNCIA DE 2 CV, SEM CARREGADOR - JUROS. AF_10/2014</v>
      </c>
      <c r="D7173" s="94" t="str">
        <f>Cartilha_GLOBAL!D7173</f>
        <v>H</v>
      </c>
      <c r="E7173" s="105">
        <f>Cartilha_GLOBAL!$E7173</f>
        <v>0.03</v>
      </c>
      <c r="F7173" s="182">
        <f>Cartilha_GLOBAL!$F7173</f>
        <v>0.04</v>
      </c>
      <c r="G7173" s="229"/>
      <c r="H7173" s="107">
        <f t="shared" si="443"/>
        <v>0</v>
      </c>
      <c r="I7173" s="188">
        <f t="shared" si="446"/>
        <v>0</v>
      </c>
      <c r="J7173" s="142"/>
      <c r="K7173" s="146"/>
      <c r="L7173" s="7" t="str">
        <f t="shared" si="444"/>
        <v/>
      </c>
      <c r="M7173" s="7" t="str">
        <f t="shared" si="445"/>
        <v/>
      </c>
      <c r="N7173" s="7" t="str">
        <f>Cartilha_GLOBAL!N7173</f>
        <v/>
      </c>
      <c r="O7173" s="144"/>
      <c r="Q7173" s="151"/>
      <c r="R7173" s="152">
        <v>0</v>
      </c>
      <c r="T7173" s="153">
        <f>IF(Cartilha_GLOBAL!R7173=0,0,IF(Cartilha_GLOBAL!R7173&gt;0,"c","b"))</f>
        <v>0</v>
      </c>
    </row>
    <row r="7174" ht="22.5" hidden="1" spans="1:20">
      <c r="A7174" s="239">
        <f>Cartilha_GLOBAL!A7174</f>
        <v>88828</v>
      </c>
      <c r="B7174" s="100" t="str">
        <f>Cartilha_GLOBAL!B7174</f>
        <v>SINAPI</v>
      </c>
      <c r="C7174" s="104" t="str">
        <f>Cartilha_GLOBAL!C7174</f>
        <v>BETONEIRA CAPACIDADE NOMINAL DE 400 L, CAPACIDADE DE MISTURA 280 L, MOTOR ELÉTRICO TRIFÁSICO POTÊNCIA DE 2 CV, SEM CARREGADOR - MANUTENÇÃO. AF_10/2014</v>
      </c>
      <c r="D7174" s="94" t="str">
        <f>Cartilha_GLOBAL!D7174</f>
        <v>H</v>
      </c>
      <c r="E7174" s="105">
        <f>Cartilha_GLOBAL!$E7174</f>
        <v>0.33</v>
      </c>
      <c r="F7174" s="182">
        <f>Cartilha_GLOBAL!$F7174</f>
        <v>0.41</v>
      </c>
      <c r="G7174" s="229"/>
      <c r="H7174" s="107">
        <f t="shared" ref="H7174:H7237" si="448">IF(G7174=0,0,F7174)</f>
        <v>0</v>
      </c>
      <c r="I7174" s="188">
        <f t="shared" si="446"/>
        <v>0</v>
      </c>
      <c r="J7174" s="142"/>
      <c r="K7174" s="146"/>
      <c r="L7174" s="7" t="str">
        <f t="shared" ref="L7174:L7237" si="449">IF(K7174="X","x",IF(K7174="xx","x",IF(I7174&gt;0,"x","")))</f>
        <v/>
      </c>
      <c r="M7174" s="7" t="str">
        <f t="shared" ref="M7174:M7237" si="450">IF(K7174="X","x",IF(K7174="xx","x",IF(I7174&gt;0,"x","")))</f>
        <v/>
      </c>
      <c r="N7174" s="7" t="str">
        <f>Cartilha_GLOBAL!N7174</f>
        <v/>
      </c>
      <c r="O7174" s="144"/>
      <c r="Q7174" s="151"/>
      <c r="R7174" s="152">
        <v>0</v>
      </c>
      <c r="T7174" s="153">
        <f>IF(Cartilha_GLOBAL!R7174=0,0,IF(Cartilha_GLOBAL!R7174&gt;0,"c","b"))</f>
        <v>0</v>
      </c>
    </row>
    <row r="7175" ht="22.5" hidden="1" spans="1:20">
      <c r="A7175" s="239">
        <f>Cartilha_GLOBAL!A7175</f>
        <v>88829</v>
      </c>
      <c r="B7175" s="100" t="str">
        <f>Cartilha_GLOBAL!B7175</f>
        <v>SINAPI</v>
      </c>
      <c r="C7175" s="104" t="str">
        <f>Cartilha_GLOBAL!C7175</f>
        <v>BETONEIRA CAPACIDADE NOMINAL DE 400 L, CAPACIDADE DE MISTURA 280 L, MOTOR ELÉTRICO TRIFÁSICO POTÊNCIA DE 2 CV, SEM CARREGADOR - MATERIAIS NA OPERAÇÃO. AF_10/2014</v>
      </c>
      <c r="D7175" s="94" t="str">
        <f>Cartilha_GLOBAL!D7175</f>
        <v>H</v>
      </c>
      <c r="E7175" s="105">
        <f>Cartilha_GLOBAL!$E7175</f>
        <v>0.8</v>
      </c>
      <c r="F7175" s="182">
        <f>Cartilha_GLOBAL!$F7175</f>
        <v>0.98</v>
      </c>
      <c r="G7175" s="229"/>
      <c r="H7175" s="107">
        <f t="shared" si="448"/>
        <v>0</v>
      </c>
      <c r="I7175" s="188">
        <f t="shared" si="446"/>
        <v>0</v>
      </c>
      <c r="J7175" s="142"/>
      <c r="K7175" s="146"/>
      <c r="L7175" s="7" t="str">
        <f t="shared" si="449"/>
        <v/>
      </c>
      <c r="M7175" s="7" t="str">
        <f t="shared" si="450"/>
        <v/>
      </c>
      <c r="N7175" s="7" t="str">
        <f>Cartilha_GLOBAL!N7175</f>
        <v/>
      </c>
      <c r="O7175" s="144"/>
      <c r="Q7175" s="151"/>
      <c r="R7175" s="152">
        <v>0</v>
      </c>
      <c r="T7175" s="153">
        <f>IF(Cartilha_GLOBAL!R7175=0,0,IF(Cartilha_GLOBAL!R7175&gt;0,"c","b"))</f>
        <v>0</v>
      </c>
    </row>
    <row r="7176" ht="22.5" hidden="1" spans="1:20">
      <c r="A7176" s="239">
        <f>Cartilha_GLOBAL!A7176</f>
        <v>88830</v>
      </c>
      <c r="B7176" s="100" t="str">
        <f>Cartilha_GLOBAL!B7176</f>
        <v>SINAPI</v>
      </c>
      <c r="C7176" s="104" t="str">
        <f>Cartilha_GLOBAL!C7176</f>
        <v>BETONEIRA CAPACIDADE NOMINAL DE 400 L, CAPACIDADE DE MISTURA 280 L, MOTOR ELÉTRICO TRIFÁSICO POTÊNCIA DE 2 CV, SEM CARREGADOR - CHP DIURNO. AF_10/2014</v>
      </c>
      <c r="D7176" s="94" t="str">
        <f>Cartilha_GLOBAL!D7176</f>
        <v>CHP</v>
      </c>
      <c r="E7176" s="105">
        <f>Cartilha_GLOBAL!$E7176</f>
        <v>1.46</v>
      </c>
      <c r="F7176" s="182">
        <f>Cartilha_GLOBAL!$F7176</f>
        <v>1.79</v>
      </c>
      <c r="G7176" s="229"/>
      <c r="H7176" s="107">
        <f t="shared" si="448"/>
        <v>0</v>
      </c>
      <c r="I7176" s="188">
        <f t="shared" si="446"/>
        <v>0</v>
      </c>
      <c r="J7176" s="142"/>
      <c r="K7176" s="146"/>
      <c r="L7176" s="7" t="str">
        <f t="shared" si="449"/>
        <v/>
      </c>
      <c r="M7176" s="7" t="str">
        <f t="shared" si="450"/>
        <v/>
      </c>
      <c r="N7176" s="7" t="str">
        <f>Cartilha_GLOBAL!N7176</f>
        <v/>
      </c>
      <c r="O7176" s="144"/>
      <c r="Q7176" s="151"/>
      <c r="R7176" s="152">
        <v>0</v>
      </c>
      <c r="T7176" s="153">
        <f>IF(Cartilha_GLOBAL!R7176=0,0,IF(Cartilha_GLOBAL!R7176&gt;0,"c","b"))</f>
        <v>0</v>
      </c>
    </row>
    <row r="7177" ht="22.5" hidden="1" spans="1:20">
      <c r="A7177" s="239">
        <f>Cartilha_GLOBAL!A7177</f>
        <v>88831</v>
      </c>
      <c r="B7177" s="100" t="str">
        <f>Cartilha_GLOBAL!B7177</f>
        <v>SINAPI</v>
      </c>
      <c r="C7177" s="104" t="str">
        <f>Cartilha_GLOBAL!C7177</f>
        <v>BETONEIRA CAPACIDADE NOMINAL DE 400 L, CAPACIDADE DE MISTURA 280 L, MOTOR ELÉTRICO TRIFÁSICO POTÊNCIA DE 2 CV, SEM CARREGADOR - CHI DIURNO. AF_10/2014</v>
      </c>
      <c r="D7177" s="94" t="str">
        <f>Cartilha_GLOBAL!D7177</f>
        <v>CHI</v>
      </c>
      <c r="E7177" s="105">
        <f>Cartilha_GLOBAL!$E7177</f>
        <v>0.33</v>
      </c>
      <c r="F7177" s="182">
        <f>Cartilha_GLOBAL!$F7177</f>
        <v>0.41</v>
      </c>
      <c r="G7177" s="229"/>
      <c r="H7177" s="107">
        <f t="shared" si="448"/>
        <v>0</v>
      </c>
      <c r="I7177" s="188">
        <f t="shared" si="446"/>
        <v>0</v>
      </c>
      <c r="J7177" s="142"/>
      <c r="K7177" s="146"/>
      <c r="L7177" s="7" t="str">
        <f t="shared" si="449"/>
        <v/>
      </c>
      <c r="M7177" s="7" t="str">
        <f t="shared" si="450"/>
        <v/>
      </c>
      <c r="N7177" s="7" t="str">
        <f>Cartilha_GLOBAL!N7177</f>
        <v/>
      </c>
      <c r="O7177" s="144"/>
      <c r="Q7177" s="151"/>
      <c r="R7177" s="152">
        <v>0</v>
      </c>
      <c r="T7177" s="153">
        <f>IF(Cartilha_GLOBAL!R7177=0,0,IF(Cartilha_GLOBAL!R7177&gt;0,"c","b"))</f>
        <v>0</v>
      </c>
    </row>
    <row r="7178" ht="22.5" hidden="1" spans="1:20">
      <c r="A7178" s="239">
        <f>Cartilha_GLOBAL!A7178</f>
        <v>89274</v>
      </c>
      <c r="B7178" s="100" t="str">
        <f>Cartilha_GLOBAL!B7178</f>
        <v>SINAPI</v>
      </c>
      <c r="C7178" s="104" t="str">
        <f>Cartilha_GLOBAL!C7178</f>
        <v>BETONEIRA CAPACIDADE NOMINAL DE 600 L, CAPACIDADE DE MISTURA 440 L, MOTOR A DIESEL POTÊNCIA 10 CV, COM CARREGADOR - DEPRECIAÇÃO. AF_11/2014</v>
      </c>
      <c r="D7178" s="94" t="str">
        <f>Cartilha_GLOBAL!D7178</f>
        <v>H</v>
      </c>
      <c r="E7178" s="105">
        <f>Cartilha_GLOBAL!$E7178</f>
        <v>1.51</v>
      </c>
      <c r="F7178" s="182">
        <f>Cartilha_GLOBAL!$F7178</f>
        <v>1.85</v>
      </c>
      <c r="G7178" s="229"/>
      <c r="H7178" s="107">
        <f t="shared" si="448"/>
        <v>0</v>
      </c>
      <c r="I7178" s="188">
        <f t="shared" si="446"/>
        <v>0</v>
      </c>
      <c r="J7178" s="142"/>
      <c r="K7178" s="146"/>
      <c r="L7178" s="7" t="str">
        <f t="shared" si="449"/>
        <v/>
      </c>
      <c r="M7178" s="7" t="str">
        <f t="shared" si="450"/>
        <v/>
      </c>
      <c r="N7178" s="7" t="str">
        <f>Cartilha_GLOBAL!N7178</f>
        <v/>
      </c>
      <c r="O7178" s="144"/>
      <c r="Q7178" s="151"/>
      <c r="R7178" s="152">
        <v>0</v>
      </c>
      <c r="T7178" s="153">
        <f>IF(Cartilha_GLOBAL!R7178=0,0,IF(Cartilha_GLOBAL!R7178&gt;0,"c","b"))</f>
        <v>0</v>
      </c>
    </row>
    <row r="7179" ht="22.5" hidden="1" spans="1:20">
      <c r="A7179" s="239">
        <f>Cartilha_GLOBAL!A7179</f>
        <v>89275</v>
      </c>
      <c r="B7179" s="100" t="str">
        <f>Cartilha_GLOBAL!B7179</f>
        <v>SINAPI</v>
      </c>
      <c r="C7179" s="104" t="str">
        <f>Cartilha_GLOBAL!C7179</f>
        <v>BETONEIRA CAPACIDADE NOMINAL DE 600 L, CAPACIDADE DE MISTURA 440 L, MOTOR A DIESEL POTÊNCIA 10 CV, COM CARREGADOR - JUROS. AF_11/2014</v>
      </c>
      <c r="D7179" s="94" t="str">
        <f>Cartilha_GLOBAL!D7179</f>
        <v>H</v>
      </c>
      <c r="E7179" s="105">
        <f>Cartilha_GLOBAL!$E7179</f>
        <v>0.17</v>
      </c>
      <c r="F7179" s="182">
        <f>Cartilha_GLOBAL!$F7179</f>
        <v>0.21</v>
      </c>
      <c r="G7179" s="229"/>
      <c r="H7179" s="107">
        <f t="shared" si="448"/>
        <v>0</v>
      </c>
      <c r="I7179" s="188">
        <f t="shared" si="446"/>
        <v>0</v>
      </c>
      <c r="J7179" s="142"/>
      <c r="K7179" s="146"/>
      <c r="L7179" s="7" t="str">
        <f t="shared" si="449"/>
        <v/>
      </c>
      <c r="M7179" s="7" t="str">
        <f t="shared" si="450"/>
        <v/>
      </c>
      <c r="N7179" s="7" t="str">
        <f>Cartilha_GLOBAL!N7179</f>
        <v/>
      </c>
      <c r="O7179" s="144"/>
      <c r="Q7179" s="151"/>
      <c r="R7179" s="152">
        <v>0</v>
      </c>
      <c r="T7179" s="153">
        <f>IF(Cartilha_GLOBAL!R7179=0,0,IF(Cartilha_GLOBAL!R7179&gt;0,"c","b"))</f>
        <v>0</v>
      </c>
    </row>
    <row r="7180" ht="22.5" hidden="1" spans="1:20">
      <c r="A7180" s="239">
        <f>Cartilha_GLOBAL!A7180</f>
        <v>89276</v>
      </c>
      <c r="B7180" s="100" t="str">
        <f>Cartilha_GLOBAL!B7180</f>
        <v>SINAPI</v>
      </c>
      <c r="C7180" s="104" t="str">
        <f>Cartilha_GLOBAL!C7180</f>
        <v>BETONEIRA CAPACIDADE NOMINAL DE 600 L, CAPACIDADE DE MISTURA 440 L, MOTOR A DIESEL POTÊNCIA 10 CV, COM CARREGADOR - MANUTENÇÃO. AF_11/2014</v>
      </c>
      <c r="D7180" s="94" t="str">
        <f>Cartilha_GLOBAL!D7180</f>
        <v>H</v>
      </c>
      <c r="E7180" s="105">
        <f>Cartilha_GLOBAL!$E7180</f>
        <v>1.89</v>
      </c>
      <c r="F7180" s="182">
        <f>Cartilha_GLOBAL!$F7180</f>
        <v>2.32</v>
      </c>
      <c r="G7180" s="229"/>
      <c r="H7180" s="107">
        <f t="shared" si="448"/>
        <v>0</v>
      </c>
      <c r="I7180" s="188">
        <f t="shared" si="446"/>
        <v>0</v>
      </c>
      <c r="J7180" s="142"/>
      <c r="K7180" s="146"/>
      <c r="L7180" s="7" t="str">
        <f t="shared" si="449"/>
        <v/>
      </c>
      <c r="M7180" s="7" t="str">
        <f t="shared" si="450"/>
        <v/>
      </c>
      <c r="N7180" s="7" t="str">
        <f>Cartilha_GLOBAL!N7180</f>
        <v/>
      </c>
      <c r="O7180" s="144"/>
      <c r="Q7180" s="151"/>
      <c r="R7180" s="152">
        <v>0</v>
      </c>
      <c r="T7180" s="153">
        <f>IF(Cartilha_GLOBAL!R7180=0,0,IF(Cartilha_GLOBAL!R7180&gt;0,"c","b"))</f>
        <v>0</v>
      </c>
    </row>
    <row r="7181" ht="22.5" hidden="1" spans="1:20">
      <c r="A7181" s="239">
        <f>Cartilha_GLOBAL!A7181</f>
        <v>89278</v>
      </c>
      <c r="B7181" s="100" t="str">
        <f>Cartilha_GLOBAL!B7181</f>
        <v>SINAPI</v>
      </c>
      <c r="C7181" s="104" t="str">
        <f>Cartilha_GLOBAL!C7181</f>
        <v>BETONEIRA CAPACIDADE NOMINAL DE 600 L, CAPACIDADE DE MISTURA 440 L, MOTOR A DIESEL POTÊNCIA 10 HP, COM CARREGADOR - CHP DIURNO. AF_11/2014</v>
      </c>
      <c r="D7181" s="94" t="str">
        <f>Cartilha_GLOBAL!D7181</f>
        <v>CHP</v>
      </c>
      <c r="E7181" s="105">
        <f>Cartilha_GLOBAL!$E7181</f>
        <v>11.71</v>
      </c>
      <c r="F7181" s="182">
        <f>Cartilha_GLOBAL!$F7181</f>
        <v>14.37</v>
      </c>
      <c r="G7181" s="229"/>
      <c r="H7181" s="107">
        <f t="shared" si="448"/>
        <v>0</v>
      </c>
      <c r="I7181" s="188">
        <f t="shared" si="446"/>
        <v>0</v>
      </c>
      <c r="J7181" s="142"/>
      <c r="K7181" s="146"/>
      <c r="L7181" s="7" t="str">
        <f t="shared" si="449"/>
        <v/>
      </c>
      <c r="M7181" s="7" t="str">
        <f t="shared" si="450"/>
        <v/>
      </c>
      <c r="N7181" s="7" t="str">
        <f>Cartilha_GLOBAL!N7181</f>
        <v/>
      </c>
      <c r="O7181" s="144"/>
      <c r="Q7181" s="151"/>
      <c r="R7181" s="152">
        <v>0</v>
      </c>
      <c r="T7181" s="153">
        <f>IF(Cartilha_GLOBAL!R7181=0,0,IF(Cartilha_GLOBAL!R7181&gt;0,"c","b"))</f>
        <v>0</v>
      </c>
    </row>
    <row r="7182" ht="22.5" hidden="1" spans="1:20">
      <c r="A7182" s="239">
        <f>Cartilha_GLOBAL!A7182</f>
        <v>89279</v>
      </c>
      <c r="B7182" s="100" t="str">
        <f>Cartilha_GLOBAL!B7182</f>
        <v>SINAPI</v>
      </c>
      <c r="C7182" s="104" t="str">
        <f>Cartilha_GLOBAL!C7182</f>
        <v>BETONEIRA CAPACIDADE NOMINAL DE 600 L, CAPACIDADE DE MISTURA 440 L, MOTOR A DIESEL POTÊNCIA 10 HP, COM CARREGADOR - CHI DIURNO. AF_11/2014</v>
      </c>
      <c r="D7182" s="94" t="str">
        <f>Cartilha_GLOBAL!D7182</f>
        <v>CHI</v>
      </c>
      <c r="E7182" s="105">
        <f>Cartilha_GLOBAL!$E7182</f>
        <v>1.68</v>
      </c>
      <c r="F7182" s="182">
        <f>Cartilha_GLOBAL!$F7182</f>
        <v>2.06</v>
      </c>
      <c r="G7182" s="229"/>
      <c r="H7182" s="107">
        <f t="shared" si="448"/>
        <v>0</v>
      </c>
      <c r="I7182" s="188">
        <f t="shared" si="446"/>
        <v>0</v>
      </c>
      <c r="J7182" s="142"/>
      <c r="K7182" s="146"/>
      <c r="L7182" s="7" t="str">
        <f t="shared" si="449"/>
        <v/>
      </c>
      <c r="M7182" s="7" t="str">
        <f t="shared" si="450"/>
        <v/>
      </c>
      <c r="N7182" s="7" t="str">
        <f>Cartilha_GLOBAL!N7182</f>
        <v/>
      </c>
      <c r="O7182" s="144"/>
      <c r="Q7182" s="151"/>
      <c r="R7182" s="152">
        <v>0</v>
      </c>
      <c r="T7182" s="153">
        <f>IF(Cartilha_GLOBAL!R7182=0,0,IF(Cartilha_GLOBAL!R7182&gt;0,"c","b"))</f>
        <v>0</v>
      </c>
    </row>
    <row r="7183" ht="22.5" hidden="1" spans="1:20">
      <c r="A7183" s="239">
        <f>Cartilha_GLOBAL!A7183</f>
        <v>89221</v>
      </c>
      <c r="B7183" s="100" t="str">
        <f>Cartilha_GLOBAL!B7183</f>
        <v>SINAPI</v>
      </c>
      <c r="C7183" s="104" t="str">
        <f>Cartilha_GLOBAL!C7183</f>
        <v>BETONEIRA CAPACIDADE NOMINAL DE 600 L, CAPACIDADE DE MISTURA 360 L, MOTOR ELÉTRICO TRIFÁSICO POTÊNCIA DE 4 CV, SEM CARREGADOR - DEPRECIAÇÃO. AF_11/2014</v>
      </c>
      <c r="D7183" s="94" t="str">
        <f>Cartilha_GLOBAL!D7183</f>
        <v>H</v>
      </c>
      <c r="E7183" s="105">
        <f>Cartilha_GLOBAL!$E7183</f>
        <v>1.24</v>
      </c>
      <c r="F7183" s="182">
        <f>Cartilha_GLOBAL!$F7183</f>
        <v>1.52</v>
      </c>
      <c r="G7183" s="229"/>
      <c r="H7183" s="107">
        <f t="shared" si="448"/>
        <v>0</v>
      </c>
      <c r="I7183" s="188">
        <f t="shared" si="446"/>
        <v>0</v>
      </c>
      <c r="J7183" s="142"/>
      <c r="K7183" s="146"/>
      <c r="L7183" s="7" t="str">
        <f t="shared" si="449"/>
        <v/>
      </c>
      <c r="M7183" s="7" t="str">
        <f t="shared" si="450"/>
        <v/>
      </c>
      <c r="N7183" s="7" t="str">
        <f>Cartilha_GLOBAL!N7183</f>
        <v/>
      </c>
      <c r="O7183" s="144"/>
      <c r="Q7183" s="151"/>
      <c r="R7183" s="152">
        <v>0</v>
      </c>
      <c r="T7183" s="153">
        <f>IF(Cartilha_GLOBAL!R7183=0,0,IF(Cartilha_GLOBAL!R7183&gt;0,"c","b"))</f>
        <v>0</v>
      </c>
    </row>
    <row r="7184" ht="22.5" hidden="1" spans="1:20">
      <c r="A7184" s="239">
        <f>Cartilha_GLOBAL!A7184</f>
        <v>89222</v>
      </c>
      <c r="B7184" s="100" t="str">
        <f>Cartilha_GLOBAL!B7184</f>
        <v>SINAPI</v>
      </c>
      <c r="C7184" s="104" t="str">
        <f>Cartilha_GLOBAL!C7184</f>
        <v>BETONEIRA CAPACIDADE NOMINAL DE 600 L, CAPACIDADE DE MISTURA 360 L, MOTOR ELÉTRICO TRIFÁSICO POTÊNCIA DE 4 CV, SEM CARREGADOR - JUROS. AF_11/2014</v>
      </c>
      <c r="D7184" s="94" t="str">
        <f>Cartilha_GLOBAL!D7184</f>
        <v>H</v>
      </c>
      <c r="E7184" s="105">
        <f>Cartilha_GLOBAL!$E7184</f>
        <v>0.14</v>
      </c>
      <c r="F7184" s="182">
        <f>Cartilha_GLOBAL!$F7184</f>
        <v>0.17</v>
      </c>
      <c r="G7184" s="229"/>
      <c r="H7184" s="107">
        <f t="shared" si="448"/>
        <v>0</v>
      </c>
      <c r="I7184" s="188">
        <f t="shared" si="446"/>
        <v>0</v>
      </c>
      <c r="J7184" s="142"/>
      <c r="K7184" s="146"/>
      <c r="L7184" s="7" t="str">
        <f t="shared" si="449"/>
        <v/>
      </c>
      <c r="M7184" s="7" t="str">
        <f t="shared" si="450"/>
        <v/>
      </c>
      <c r="N7184" s="7" t="str">
        <f>Cartilha_GLOBAL!N7184</f>
        <v/>
      </c>
      <c r="O7184" s="144"/>
      <c r="Q7184" s="151"/>
      <c r="R7184" s="152">
        <v>0</v>
      </c>
      <c r="T7184" s="153">
        <f>IF(Cartilha_GLOBAL!R7184=0,0,IF(Cartilha_GLOBAL!R7184&gt;0,"c","b"))</f>
        <v>0</v>
      </c>
    </row>
    <row r="7185" ht="22.5" hidden="1" spans="1:20">
      <c r="A7185" s="239">
        <f>Cartilha_GLOBAL!A7185</f>
        <v>89223</v>
      </c>
      <c r="B7185" s="100" t="str">
        <f>Cartilha_GLOBAL!B7185</f>
        <v>SINAPI</v>
      </c>
      <c r="C7185" s="104" t="str">
        <f>Cartilha_GLOBAL!C7185</f>
        <v>BETONEIRA CAPACIDADE NOMINAL DE 600 L, CAPACIDADE DE MISTURA 360 L, MOTOR ELÉTRICO TRIFÁSICO POTÊNCIA DE 4 CV, SEM CARREGADOR - MANUTENÇÃO. AF_11/2014</v>
      </c>
      <c r="D7185" s="94" t="str">
        <f>Cartilha_GLOBAL!D7185</f>
        <v>H</v>
      </c>
      <c r="E7185" s="105">
        <f>Cartilha_GLOBAL!$E7185</f>
        <v>1.36</v>
      </c>
      <c r="F7185" s="182">
        <f>Cartilha_GLOBAL!$F7185</f>
        <v>1.67</v>
      </c>
      <c r="G7185" s="229"/>
      <c r="H7185" s="107">
        <f t="shared" si="448"/>
        <v>0</v>
      </c>
      <c r="I7185" s="188">
        <f t="shared" si="446"/>
        <v>0</v>
      </c>
      <c r="J7185" s="142"/>
      <c r="K7185" s="146"/>
      <c r="L7185" s="7" t="str">
        <f t="shared" si="449"/>
        <v/>
      </c>
      <c r="M7185" s="7" t="str">
        <f t="shared" si="450"/>
        <v/>
      </c>
      <c r="N7185" s="7" t="str">
        <f>Cartilha_GLOBAL!N7185</f>
        <v/>
      </c>
      <c r="O7185" s="144"/>
      <c r="Q7185" s="151"/>
      <c r="R7185" s="152">
        <v>0</v>
      </c>
      <c r="T7185" s="153">
        <f>IF(Cartilha_GLOBAL!R7185=0,0,IF(Cartilha_GLOBAL!R7185&gt;0,"c","b"))</f>
        <v>0</v>
      </c>
    </row>
    <row r="7186" ht="22.5" hidden="1" spans="1:20">
      <c r="A7186" s="239">
        <f>Cartilha_GLOBAL!A7186</f>
        <v>89224</v>
      </c>
      <c r="B7186" s="100" t="str">
        <f>Cartilha_GLOBAL!B7186</f>
        <v>SINAPI</v>
      </c>
      <c r="C7186" s="104" t="str">
        <f>Cartilha_GLOBAL!C7186</f>
        <v>BETONEIRA CAPACIDADE NOMINAL DE 600 L, CAPACIDADE DE MISTURA 360 L, MOTOR ELÉTRICO TRIFÁSICO POTÊNCIA DE 4 CV, SEM CARREGADOR - MATERIAIS NA OPERAÇÃO. AF_11/2014</v>
      </c>
      <c r="D7186" s="94" t="str">
        <f>Cartilha_GLOBAL!D7186</f>
        <v>H</v>
      </c>
      <c r="E7186" s="105">
        <f>Cartilha_GLOBAL!$E7186</f>
        <v>1.6</v>
      </c>
      <c r="F7186" s="182">
        <f>Cartilha_GLOBAL!$F7186</f>
        <v>1.96</v>
      </c>
      <c r="G7186" s="229"/>
      <c r="H7186" s="107">
        <f t="shared" si="448"/>
        <v>0</v>
      </c>
      <c r="I7186" s="188">
        <f t="shared" si="446"/>
        <v>0</v>
      </c>
      <c r="J7186" s="142"/>
      <c r="K7186" s="146"/>
      <c r="L7186" s="7" t="str">
        <f t="shared" si="449"/>
        <v/>
      </c>
      <c r="M7186" s="7" t="str">
        <f t="shared" si="450"/>
        <v/>
      </c>
      <c r="N7186" s="7" t="str">
        <f>Cartilha_GLOBAL!N7186</f>
        <v/>
      </c>
      <c r="O7186" s="144"/>
      <c r="Q7186" s="151"/>
      <c r="R7186" s="152">
        <v>0</v>
      </c>
      <c r="T7186" s="153">
        <f>IF(Cartilha_GLOBAL!R7186=0,0,IF(Cartilha_GLOBAL!R7186&gt;0,"c","b"))</f>
        <v>0</v>
      </c>
    </row>
    <row r="7187" ht="22.5" hidden="1" spans="1:20">
      <c r="A7187" s="239">
        <f>Cartilha_GLOBAL!A7187</f>
        <v>89225</v>
      </c>
      <c r="B7187" s="100" t="str">
        <f>Cartilha_GLOBAL!B7187</f>
        <v>SINAPI</v>
      </c>
      <c r="C7187" s="104" t="str">
        <f>Cartilha_GLOBAL!C7187</f>
        <v>BETONEIRA CAPACIDADE NOMINAL DE 600 L, CAPACIDADE DE MISTURA 360 L, MOTOR ELÉTRICO TRIFÁSICO POTÊNCIA DE 4 CV, SEM CARREGADOR - CHP DIURNO. AF_11/2014</v>
      </c>
      <c r="D7187" s="94" t="str">
        <f>Cartilha_GLOBAL!D7187</f>
        <v>CHP</v>
      </c>
      <c r="E7187" s="105">
        <f>Cartilha_GLOBAL!$E7187</f>
        <v>4.34</v>
      </c>
      <c r="F7187" s="182">
        <f>Cartilha_GLOBAL!$F7187</f>
        <v>5.33</v>
      </c>
      <c r="G7187" s="229"/>
      <c r="H7187" s="107">
        <f t="shared" si="448"/>
        <v>0</v>
      </c>
      <c r="I7187" s="188">
        <f t="shared" si="446"/>
        <v>0</v>
      </c>
      <c r="J7187" s="142"/>
      <c r="K7187" s="146"/>
      <c r="L7187" s="7" t="str">
        <f t="shared" si="449"/>
        <v/>
      </c>
      <c r="M7187" s="7" t="str">
        <f t="shared" si="450"/>
        <v/>
      </c>
      <c r="N7187" s="7" t="str">
        <f>Cartilha_GLOBAL!N7187</f>
        <v/>
      </c>
      <c r="O7187" s="144"/>
      <c r="Q7187" s="151"/>
      <c r="R7187" s="152">
        <v>0</v>
      </c>
      <c r="T7187" s="153">
        <f>IF(Cartilha_GLOBAL!R7187=0,0,IF(Cartilha_GLOBAL!R7187&gt;0,"c","b"))</f>
        <v>0</v>
      </c>
    </row>
    <row r="7188" ht="22.5" hidden="1" spans="1:20">
      <c r="A7188" s="239">
        <f>Cartilha_GLOBAL!A7188</f>
        <v>89226</v>
      </c>
      <c r="B7188" s="100" t="str">
        <f>Cartilha_GLOBAL!B7188</f>
        <v>SINAPI</v>
      </c>
      <c r="C7188" s="104" t="str">
        <f>Cartilha_GLOBAL!C7188</f>
        <v>BETONEIRA CAPACIDADE NOMINAL DE 600 L, CAPACIDADE DE MISTURA 360 L, MOTOR ELÉTRICO TRIFÁSICO POTÊNCIA DE 4 CV, SEM CARREGADOR - CHI DIURNO. AF_11/2014</v>
      </c>
      <c r="D7188" s="94" t="str">
        <f>Cartilha_GLOBAL!D7188</f>
        <v>CHI</v>
      </c>
      <c r="E7188" s="105">
        <f>Cartilha_GLOBAL!$E7188</f>
        <v>1.38</v>
      </c>
      <c r="F7188" s="182">
        <f>Cartilha_GLOBAL!$F7188</f>
        <v>1.69</v>
      </c>
      <c r="G7188" s="229"/>
      <c r="H7188" s="107">
        <f t="shared" si="448"/>
        <v>0</v>
      </c>
      <c r="I7188" s="188">
        <f t="shared" si="446"/>
        <v>0</v>
      </c>
      <c r="J7188" s="142"/>
      <c r="K7188" s="146"/>
      <c r="L7188" s="7" t="str">
        <f t="shared" si="449"/>
        <v/>
      </c>
      <c r="M7188" s="7" t="str">
        <f t="shared" si="450"/>
        <v/>
      </c>
      <c r="N7188" s="7" t="str">
        <f>Cartilha_GLOBAL!N7188</f>
        <v/>
      </c>
      <c r="O7188" s="144"/>
      <c r="Q7188" s="151"/>
      <c r="R7188" s="152">
        <v>0</v>
      </c>
      <c r="T7188" s="153">
        <f>IF(Cartilha_GLOBAL!R7188=0,0,IF(Cartilha_GLOBAL!R7188&gt;0,"c","b"))</f>
        <v>0</v>
      </c>
    </row>
    <row r="7189" ht="22.5" hidden="1" spans="1:20">
      <c r="A7189" s="239">
        <f>Cartilha_GLOBAL!A7189</f>
        <v>89277</v>
      </c>
      <c r="B7189" s="100" t="str">
        <f>Cartilha_GLOBAL!B7189</f>
        <v>SINAPI</v>
      </c>
      <c r="C7189" s="104" t="str">
        <f>Cartilha_GLOBAL!C7189</f>
        <v>BETONEIRA CAPACIDADE NOMINAL DE 600 L, CAPACIDADE DE MISTURA 440 L, MOTOR A DIESEL POTÊNCIA 10 CV, COM CARREGADOR - MATERIAIS NA OPERAÇÃO. AF_11/2014</v>
      </c>
      <c r="D7189" s="94" t="str">
        <f>Cartilha_GLOBAL!D7189</f>
        <v>H</v>
      </c>
      <c r="E7189" s="105">
        <f>Cartilha_GLOBAL!$E7189</f>
        <v>8.14</v>
      </c>
      <c r="F7189" s="182">
        <f>Cartilha_GLOBAL!$F7189</f>
        <v>9.99</v>
      </c>
      <c r="G7189" s="229"/>
      <c r="H7189" s="107">
        <f t="shared" si="448"/>
        <v>0</v>
      </c>
      <c r="I7189" s="188">
        <f t="shared" si="446"/>
        <v>0</v>
      </c>
      <c r="J7189" s="142"/>
      <c r="K7189" s="146"/>
      <c r="L7189" s="7" t="str">
        <f t="shared" si="449"/>
        <v/>
      </c>
      <c r="M7189" s="7" t="str">
        <f t="shared" si="450"/>
        <v/>
      </c>
      <c r="N7189" s="7" t="str">
        <f>Cartilha_GLOBAL!N7189</f>
        <v/>
      </c>
      <c r="O7189" s="144"/>
      <c r="Q7189" s="151"/>
      <c r="R7189" s="152">
        <v>0</v>
      </c>
      <c r="T7189" s="153">
        <f>IF(Cartilha_GLOBAL!R7189=0,0,IF(Cartilha_GLOBAL!R7189&gt;0,"c","b"))</f>
        <v>0</v>
      </c>
    </row>
    <row r="7190" ht="22.5" hidden="1" spans="1:20">
      <c r="A7190" s="239">
        <f>Cartilha_GLOBAL!A7190</f>
        <v>93233</v>
      </c>
      <c r="B7190" s="100" t="str">
        <f>Cartilha_GLOBAL!B7190</f>
        <v>SINAPI</v>
      </c>
      <c r="C7190" s="104" t="str">
        <f>Cartilha_GLOBAL!C7190</f>
        <v>BETONEIRA CAPACIDADE NOMINAL 400 L, CAPACIDADE DE MISTURA 310 L, MOTOR A GASOLINA POTÊNCIA 5,5 HP, SEM CARREGADOR - CHP DIURNO. AF_02/2016</v>
      </c>
      <c r="D7190" s="94" t="str">
        <f>Cartilha_GLOBAL!D7190</f>
        <v>CHP</v>
      </c>
      <c r="E7190" s="105">
        <f>Cartilha_GLOBAL!$E7190</f>
        <v>5</v>
      </c>
      <c r="F7190" s="182">
        <f>Cartilha_GLOBAL!$F7190</f>
        <v>6.14</v>
      </c>
      <c r="G7190" s="229"/>
      <c r="H7190" s="107">
        <f t="shared" si="448"/>
        <v>0</v>
      </c>
      <c r="I7190" s="188">
        <f t="shared" si="446"/>
        <v>0</v>
      </c>
      <c r="J7190" s="142"/>
      <c r="K7190" s="146"/>
      <c r="L7190" s="7" t="str">
        <f t="shared" si="449"/>
        <v/>
      </c>
      <c r="M7190" s="7" t="str">
        <f t="shared" si="450"/>
        <v/>
      </c>
      <c r="N7190" s="7" t="str">
        <f>Cartilha_GLOBAL!N7190</f>
        <v/>
      </c>
      <c r="O7190" s="144"/>
      <c r="Q7190" s="151"/>
      <c r="R7190" s="152">
        <v>0</v>
      </c>
      <c r="T7190" s="153">
        <f>IF(Cartilha_GLOBAL!R7190=0,0,IF(Cartilha_GLOBAL!R7190&gt;0,"c","b"))</f>
        <v>0</v>
      </c>
    </row>
    <row r="7191" ht="22.5" hidden="1" spans="1:20">
      <c r="A7191" s="239">
        <f>Cartilha_GLOBAL!A7191</f>
        <v>93234</v>
      </c>
      <c r="B7191" s="100" t="str">
        <f>Cartilha_GLOBAL!B7191</f>
        <v>SINAPI</v>
      </c>
      <c r="C7191" s="104" t="str">
        <f>Cartilha_GLOBAL!C7191</f>
        <v>BETONEIRA CAPACIDADE NOMINAL 400 L, CAPACIDADE DE MISTURA 310 L, MOTOR A GASOLINA POTÊNCIA 5,5 HP, SEM CARREGADOR - CHI DIURNO. AF_02/2016</v>
      </c>
      <c r="D7191" s="94" t="str">
        <f>Cartilha_GLOBAL!D7191</f>
        <v>CHI</v>
      </c>
      <c r="E7191" s="105">
        <f>Cartilha_GLOBAL!$E7191</f>
        <v>0.42</v>
      </c>
      <c r="F7191" s="182">
        <f>Cartilha_GLOBAL!$F7191</f>
        <v>0.52</v>
      </c>
      <c r="G7191" s="229"/>
      <c r="H7191" s="107">
        <f t="shared" si="448"/>
        <v>0</v>
      </c>
      <c r="I7191" s="188">
        <f t="shared" si="446"/>
        <v>0</v>
      </c>
      <c r="J7191" s="142"/>
      <c r="K7191" s="146"/>
      <c r="L7191" s="7" t="str">
        <f t="shared" si="449"/>
        <v/>
      </c>
      <c r="M7191" s="7" t="str">
        <f t="shared" si="450"/>
        <v/>
      </c>
      <c r="N7191" s="7" t="str">
        <f>Cartilha_GLOBAL!N7191</f>
        <v/>
      </c>
      <c r="O7191" s="144"/>
      <c r="Q7191" s="151"/>
      <c r="R7191" s="152">
        <v>0</v>
      </c>
      <c r="T7191" s="153">
        <f>IF(Cartilha_GLOBAL!R7191=0,0,IF(Cartilha_GLOBAL!R7191&gt;0,"c","b"))</f>
        <v>0</v>
      </c>
    </row>
    <row r="7192" ht="22.5" hidden="1" spans="1:20">
      <c r="A7192" s="239">
        <f>Cartilha_GLOBAL!A7192</f>
        <v>93229</v>
      </c>
      <c r="B7192" s="100" t="str">
        <f>Cartilha_GLOBAL!B7192</f>
        <v>SINAPI</v>
      </c>
      <c r="C7192" s="104" t="str">
        <f>Cartilha_GLOBAL!C7192</f>
        <v>BETONEIRA CAPACIDADE NOMINAL 400 L, CAPACIDADE DE MISTURA 310 L, MOTOR A GASOLINA POTÊNCIA 5,5 CV, SEM CARREGADOR - DEPRECIAÇÃO. AF_02/2016</v>
      </c>
      <c r="D7192" s="94" t="str">
        <f>Cartilha_GLOBAL!D7192</f>
        <v>H</v>
      </c>
      <c r="E7192" s="105">
        <f>Cartilha_GLOBAL!$E7192</f>
        <v>0.38</v>
      </c>
      <c r="F7192" s="182">
        <f>Cartilha_GLOBAL!$F7192</f>
        <v>0.47</v>
      </c>
      <c r="G7192" s="229"/>
      <c r="H7192" s="107">
        <f t="shared" si="448"/>
        <v>0</v>
      </c>
      <c r="I7192" s="188">
        <f t="shared" si="446"/>
        <v>0</v>
      </c>
      <c r="J7192" s="142"/>
      <c r="K7192" s="146"/>
      <c r="L7192" s="7" t="str">
        <f t="shared" si="449"/>
        <v/>
      </c>
      <c r="M7192" s="7" t="str">
        <f t="shared" si="450"/>
        <v/>
      </c>
      <c r="N7192" s="7" t="str">
        <f>Cartilha_GLOBAL!N7192</f>
        <v/>
      </c>
      <c r="O7192" s="144"/>
      <c r="Q7192" s="151"/>
      <c r="R7192" s="152">
        <v>0</v>
      </c>
      <c r="T7192" s="153">
        <f>IF(Cartilha_GLOBAL!R7192=0,0,IF(Cartilha_GLOBAL!R7192&gt;0,"c","b"))</f>
        <v>0</v>
      </c>
    </row>
    <row r="7193" ht="22.5" hidden="1" spans="1:20">
      <c r="A7193" s="239">
        <f>Cartilha_GLOBAL!A7193</f>
        <v>93230</v>
      </c>
      <c r="B7193" s="100" t="str">
        <f>Cartilha_GLOBAL!B7193</f>
        <v>SINAPI</v>
      </c>
      <c r="C7193" s="104" t="str">
        <f>Cartilha_GLOBAL!C7193</f>
        <v>BETONEIRA CAPACIDADE NOMINAL 400 L, CAPACIDADE DE MISTURA 310 L, MOTOR A GASOLINA POTÊNCIA 5,5 CV, SEM CARREGADOR - JUROS. AF_02/2016</v>
      </c>
      <c r="D7193" s="94" t="str">
        <f>Cartilha_GLOBAL!D7193</f>
        <v>H</v>
      </c>
      <c r="E7193" s="105">
        <f>Cartilha_GLOBAL!$E7193</f>
        <v>0.04</v>
      </c>
      <c r="F7193" s="182">
        <f>Cartilha_GLOBAL!$F7193</f>
        <v>0.05</v>
      </c>
      <c r="G7193" s="229"/>
      <c r="H7193" s="107">
        <f t="shared" si="448"/>
        <v>0</v>
      </c>
      <c r="I7193" s="188">
        <f t="shared" si="446"/>
        <v>0</v>
      </c>
      <c r="J7193" s="142"/>
      <c r="K7193" s="146"/>
      <c r="L7193" s="7" t="str">
        <f t="shared" si="449"/>
        <v/>
      </c>
      <c r="M7193" s="7" t="str">
        <f t="shared" si="450"/>
        <v/>
      </c>
      <c r="N7193" s="7" t="str">
        <f>Cartilha_GLOBAL!N7193</f>
        <v/>
      </c>
      <c r="O7193" s="144"/>
      <c r="Q7193" s="151"/>
      <c r="R7193" s="152">
        <v>0</v>
      </c>
      <c r="T7193" s="153">
        <f>IF(Cartilha_GLOBAL!R7193=0,0,IF(Cartilha_GLOBAL!R7193&gt;0,"c","b"))</f>
        <v>0</v>
      </c>
    </row>
    <row r="7194" ht="22.5" hidden="1" spans="1:20">
      <c r="A7194" s="239">
        <f>Cartilha_GLOBAL!A7194</f>
        <v>93231</v>
      </c>
      <c r="B7194" s="100" t="str">
        <f>Cartilha_GLOBAL!B7194</f>
        <v>SINAPI</v>
      </c>
      <c r="C7194" s="104" t="str">
        <f>Cartilha_GLOBAL!C7194</f>
        <v>BETONEIRA CAPACIDADE NOMINAL 400 L, CAPACIDADE DE MISTURA 310 L, MOTOR A GASOLINA POTÊNCIA 5,5 CV, SEM CARREGADOR - MANUTENÇÃO. AF_02/2016</v>
      </c>
      <c r="D7194" s="94" t="str">
        <f>Cartilha_GLOBAL!D7194</f>
        <v>H</v>
      </c>
      <c r="E7194" s="105">
        <f>Cartilha_GLOBAL!$E7194</f>
        <v>0.47</v>
      </c>
      <c r="F7194" s="182">
        <f>Cartilha_GLOBAL!$F7194</f>
        <v>0.58</v>
      </c>
      <c r="G7194" s="229"/>
      <c r="H7194" s="107">
        <f t="shared" si="448"/>
        <v>0</v>
      </c>
      <c r="I7194" s="188">
        <f t="shared" si="446"/>
        <v>0</v>
      </c>
      <c r="J7194" s="142"/>
      <c r="K7194" s="146"/>
      <c r="L7194" s="7" t="str">
        <f t="shared" si="449"/>
        <v/>
      </c>
      <c r="M7194" s="7" t="str">
        <f t="shared" si="450"/>
        <v/>
      </c>
      <c r="N7194" s="7" t="str">
        <f>Cartilha_GLOBAL!N7194</f>
        <v/>
      </c>
      <c r="O7194" s="144"/>
      <c r="Q7194" s="151"/>
      <c r="R7194" s="152">
        <v>0</v>
      </c>
      <c r="T7194" s="153">
        <f>IF(Cartilha_GLOBAL!R7194=0,0,IF(Cartilha_GLOBAL!R7194&gt;0,"c","b"))</f>
        <v>0</v>
      </c>
    </row>
    <row r="7195" ht="22.5" hidden="1" spans="1:20">
      <c r="A7195" s="239">
        <f>Cartilha_GLOBAL!A7195</f>
        <v>93232</v>
      </c>
      <c r="B7195" s="100" t="str">
        <f>Cartilha_GLOBAL!B7195</f>
        <v>SINAPI</v>
      </c>
      <c r="C7195" s="104" t="str">
        <f>Cartilha_GLOBAL!C7195</f>
        <v>BETONEIRA CAPACIDADE NOMINAL 400 L, CAPACIDADE DE MISTURA 310 L, MOTOR A GASOLINA POTÊNCIA 5,5 CV, SEM CARREGADOR - MATERIAIS NA OPERAÇÃO. AF_02/2016</v>
      </c>
      <c r="D7195" s="94" t="str">
        <f>Cartilha_GLOBAL!D7195</f>
        <v>H</v>
      </c>
      <c r="E7195" s="105">
        <f>Cartilha_GLOBAL!$E7195</f>
        <v>4.11</v>
      </c>
      <c r="F7195" s="182">
        <f>Cartilha_GLOBAL!$F7195</f>
        <v>5.04</v>
      </c>
      <c r="G7195" s="229"/>
      <c r="H7195" s="107">
        <f t="shared" si="448"/>
        <v>0</v>
      </c>
      <c r="I7195" s="188">
        <f t="shared" si="446"/>
        <v>0</v>
      </c>
      <c r="J7195" s="142"/>
      <c r="K7195" s="146"/>
      <c r="L7195" s="7" t="str">
        <f t="shared" si="449"/>
        <v/>
      </c>
      <c r="M7195" s="7" t="str">
        <f t="shared" si="450"/>
        <v/>
      </c>
      <c r="N7195" s="7" t="str">
        <f>Cartilha_GLOBAL!N7195</f>
        <v/>
      </c>
      <c r="O7195" s="144"/>
      <c r="Q7195" s="151"/>
      <c r="R7195" s="152">
        <v>0</v>
      </c>
      <c r="T7195" s="153">
        <f>IF(Cartilha_GLOBAL!R7195=0,0,IF(Cartilha_GLOBAL!R7195&gt;0,"c","b"))</f>
        <v>0</v>
      </c>
    </row>
    <row r="7196" ht="22.5" hidden="1" spans="1:20">
      <c r="A7196" s="239">
        <f>Cartilha_GLOBAL!A7196</f>
        <v>88386</v>
      </c>
      <c r="B7196" s="100" t="str">
        <f>Cartilha_GLOBAL!B7196</f>
        <v>SINAPI</v>
      </c>
      <c r="C7196" s="104" t="str">
        <f>Cartilha_GLOBAL!C7196</f>
        <v>MISTURADOR DE ARGAMASSA, EIXO HORIZONTAL, CAPACIDADE DE MISTURA 300 KG, MOTOR ELÉTRICO POTÊNCIA 5 CV - CHP DIURNO. AF_06/2014</v>
      </c>
      <c r="D7196" s="94" t="str">
        <f>Cartilha_GLOBAL!D7196</f>
        <v>CHP</v>
      </c>
      <c r="E7196" s="105">
        <f>Cartilha_GLOBAL!$E7196</f>
        <v>3.78</v>
      </c>
      <c r="F7196" s="182">
        <f>Cartilha_GLOBAL!$F7196</f>
        <v>4.64</v>
      </c>
      <c r="G7196" s="229"/>
      <c r="H7196" s="107">
        <f t="shared" si="448"/>
        <v>0</v>
      </c>
      <c r="I7196" s="188">
        <f t="shared" si="446"/>
        <v>0</v>
      </c>
      <c r="J7196" s="142"/>
      <c r="K7196" s="146"/>
      <c r="L7196" s="7" t="str">
        <f t="shared" si="449"/>
        <v/>
      </c>
      <c r="M7196" s="7" t="str">
        <f t="shared" si="450"/>
        <v/>
      </c>
      <c r="N7196" s="7" t="str">
        <f>Cartilha_GLOBAL!N7196</f>
        <v/>
      </c>
      <c r="O7196" s="144"/>
      <c r="Q7196" s="151"/>
      <c r="R7196" s="152">
        <v>0</v>
      </c>
      <c r="T7196" s="153">
        <f>IF(Cartilha_GLOBAL!R7196=0,0,IF(Cartilha_GLOBAL!R7196&gt;0,"c","b"))</f>
        <v>0</v>
      </c>
    </row>
    <row r="7197" ht="22.5" hidden="1" spans="1:20">
      <c r="A7197" s="239">
        <f>Cartilha_GLOBAL!A7197</f>
        <v>88387</v>
      </c>
      <c r="B7197" s="100" t="str">
        <f>Cartilha_GLOBAL!B7197</f>
        <v>SINAPI</v>
      </c>
      <c r="C7197" s="104" t="str">
        <f>Cartilha_GLOBAL!C7197</f>
        <v>MISTURADOR DE ARGAMASSA, EIXO HORIZONTAL, CAPACIDADE DE MISTURA 300 KG, MOTOR ELÉTRICO POTÊNCIA 5 CV - DEPRECIAÇÃO. AF_06/2014</v>
      </c>
      <c r="D7197" s="94" t="str">
        <f>Cartilha_GLOBAL!D7197</f>
        <v>H</v>
      </c>
      <c r="E7197" s="105">
        <f>Cartilha_GLOBAL!$E7197</f>
        <v>0.81</v>
      </c>
      <c r="F7197" s="182">
        <f>Cartilha_GLOBAL!$F7197</f>
        <v>0.99</v>
      </c>
      <c r="G7197" s="229"/>
      <c r="H7197" s="107">
        <f t="shared" si="448"/>
        <v>0</v>
      </c>
      <c r="I7197" s="188">
        <f t="shared" si="446"/>
        <v>0</v>
      </c>
      <c r="J7197" s="142"/>
      <c r="K7197" s="146"/>
      <c r="L7197" s="7" t="str">
        <f t="shared" si="449"/>
        <v/>
      </c>
      <c r="M7197" s="7" t="str">
        <f t="shared" si="450"/>
        <v/>
      </c>
      <c r="N7197" s="7" t="str">
        <f>Cartilha_GLOBAL!N7197</f>
        <v/>
      </c>
      <c r="O7197" s="144"/>
      <c r="Q7197" s="151"/>
      <c r="R7197" s="152">
        <v>0</v>
      </c>
      <c r="T7197" s="153">
        <f>IF(Cartilha_GLOBAL!R7197=0,0,IF(Cartilha_GLOBAL!R7197&gt;0,"c","b"))</f>
        <v>0</v>
      </c>
    </row>
    <row r="7198" ht="22.5" hidden="1" spans="1:20">
      <c r="A7198" s="239">
        <f>Cartilha_GLOBAL!A7198</f>
        <v>88389</v>
      </c>
      <c r="B7198" s="100" t="str">
        <f>Cartilha_GLOBAL!B7198</f>
        <v>SINAPI</v>
      </c>
      <c r="C7198" s="104" t="str">
        <f>Cartilha_GLOBAL!C7198</f>
        <v>MISTURADOR DE ARGAMASSA, EIXO HORIZONTAL, CAPACIDADE DE MISTURA 300 KG, MOTOR ELÉTRICO POTÊNCIA 5 CV - JUROS. AF_06/2014</v>
      </c>
      <c r="D7198" s="94" t="str">
        <f>Cartilha_GLOBAL!D7198</f>
        <v>H</v>
      </c>
      <c r="E7198" s="105">
        <f>Cartilha_GLOBAL!$E7198</f>
        <v>0.09</v>
      </c>
      <c r="F7198" s="182">
        <f>Cartilha_GLOBAL!$F7198</f>
        <v>0.11</v>
      </c>
      <c r="G7198" s="229"/>
      <c r="H7198" s="107">
        <f t="shared" si="448"/>
        <v>0</v>
      </c>
      <c r="I7198" s="188">
        <f t="shared" si="446"/>
        <v>0</v>
      </c>
      <c r="J7198" s="142"/>
      <c r="K7198" s="146"/>
      <c r="L7198" s="7" t="str">
        <f t="shared" si="449"/>
        <v/>
      </c>
      <c r="M7198" s="7" t="str">
        <f t="shared" si="450"/>
        <v/>
      </c>
      <c r="N7198" s="7" t="str">
        <f>Cartilha_GLOBAL!N7198</f>
        <v/>
      </c>
      <c r="O7198" s="144"/>
      <c r="Q7198" s="151"/>
      <c r="R7198" s="152">
        <v>0</v>
      </c>
      <c r="T7198" s="153">
        <f>IF(Cartilha_GLOBAL!R7198=0,0,IF(Cartilha_GLOBAL!R7198&gt;0,"c","b"))</f>
        <v>0</v>
      </c>
    </row>
    <row r="7199" ht="22.5" hidden="1" spans="1:20">
      <c r="A7199" s="239">
        <f>Cartilha_GLOBAL!A7199</f>
        <v>88390</v>
      </c>
      <c r="B7199" s="100" t="str">
        <f>Cartilha_GLOBAL!B7199</f>
        <v>SINAPI</v>
      </c>
      <c r="C7199" s="104" t="str">
        <f>Cartilha_GLOBAL!C7199</f>
        <v>MISTURADOR DE ARGAMASSA, EIXO HORIZONTAL, CAPACIDADE DE MISTURA 300 KG, MOTOR ELÉTRICO POTÊNCIA 5 CV - MANUTENÇÃO. AF_06/2014</v>
      </c>
      <c r="D7199" s="94" t="str">
        <f>Cartilha_GLOBAL!D7199</f>
        <v>H</v>
      </c>
      <c r="E7199" s="105">
        <f>Cartilha_GLOBAL!$E7199</f>
        <v>0.88</v>
      </c>
      <c r="F7199" s="182">
        <f>Cartilha_GLOBAL!$F7199</f>
        <v>1.08</v>
      </c>
      <c r="G7199" s="229"/>
      <c r="H7199" s="107">
        <f t="shared" si="448"/>
        <v>0</v>
      </c>
      <c r="I7199" s="188">
        <f t="shared" si="446"/>
        <v>0</v>
      </c>
      <c r="J7199" s="142"/>
      <c r="K7199" s="146"/>
      <c r="L7199" s="7" t="str">
        <f t="shared" si="449"/>
        <v/>
      </c>
      <c r="M7199" s="7" t="str">
        <f t="shared" si="450"/>
        <v/>
      </c>
      <c r="N7199" s="7" t="str">
        <f>Cartilha_GLOBAL!N7199</f>
        <v/>
      </c>
      <c r="O7199" s="144"/>
      <c r="Q7199" s="151"/>
      <c r="R7199" s="152">
        <v>0</v>
      </c>
      <c r="T7199" s="153">
        <f>IF(Cartilha_GLOBAL!R7199=0,0,IF(Cartilha_GLOBAL!R7199&gt;0,"c","b"))</f>
        <v>0</v>
      </c>
    </row>
    <row r="7200" ht="22.5" hidden="1" spans="1:20">
      <c r="A7200" s="239">
        <f>Cartilha_GLOBAL!A7200</f>
        <v>88391</v>
      </c>
      <c r="B7200" s="100" t="str">
        <f>Cartilha_GLOBAL!B7200</f>
        <v>SINAPI</v>
      </c>
      <c r="C7200" s="104" t="str">
        <f>Cartilha_GLOBAL!C7200</f>
        <v>MISTURADOR DE ARGAMASSA, EIXO HORIZONTAL, CAPACIDADE DE MISTURA 300 KG, MOTOR ELÉTRICO POTÊNCIA 5 CV - MATERIAIS NA OPERAÇÃO. AF_06/2014</v>
      </c>
      <c r="D7200" s="94" t="str">
        <f>Cartilha_GLOBAL!D7200</f>
        <v>H</v>
      </c>
      <c r="E7200" s="105">
        <f>Cartilha_GLOBAL!$E7200</f>
        <v>2</v>
      </c>
      <c r="F7200" s="182">
        <f>Cartilha_GLOBAL!$F7200</f>
        <v>2.45</v>
      </c>
      <c r="G7200" s="229"/>
      <c r="H7200" s="107">
        <f t="shared" si="448"/>
        <v>0</v>
      </c>
      <c r="I7200" s="188">
        <f t="shared" si="446"/>
        <v>0</v>
      </c>
      <c r="J7200" s="142"/>
      <c r="K7200" s="146"/>
      <c r="L7200" s="7" t="str">
        <f t="shared" si="449"/>
        <v/>
      </c>
      <c r="M7200" s="7" t="str">
        <f t="shared" si="450"/>
        <v/>
      </c>
      <c r="N7200" s="7" t="str">
        <f>Cartilha_GLOBAL!N7200</f>
        <v/>
      </c>
      <c r="O7200" s="144"/>
      <c r="Q7200" s="151"/>
      <c r="R7200" s="152">
        <v>0</v>
      </c>
      <c r="T7200" s="153">
        <f>IF(Cartilha_GLOBAL!R7200=0,0,IF(Cartilha_GLOBAL!R7200&gt;0,"c","b"))</f>
        <v>0</v>
      </c>
    </row>
    <row r="7201" ht="22.5" hidden="1" spans="1:20">
      <c r="A7201" s="239">
        <f>Cartilha_GLOBAL!A7201</f>
        <v>88392</v>
      </c>
      <c r="B7201" s="100" t="str">
        <f>Cartilha_GLOBAL!B7201</f>
        <v>SINAPI</v>
      </c>
      <c r="C7201" s="104" t="str">
        <f>Cartilha_GLOBAL!C7201</f>
        <v>MISTURADOR DE ARGAMASSA, EIXO HORIZONTAL, CAPACIDADE DE MISTURA 300 KG, MOTOR ELÉTRICO POTÊNCIA 5 CV - CHI DIURNO. AF_06/2014</v>
      </c>
      <c r="D7201" s="94" t="str">
        <f>Cartilha_GLOBAL!D7201</f>
        <v>CHI</v>
      </c>
      <c r="E7201" s="105">
        <f>Cartilha_GLOBAL!$E7201</f>
        <v>0.9</v>
      </c>
      <c r="F7201" s="182">
        <f>Cartilha_GLOBAL!$F7201</f>
        <v>1.1</v>
      </c>
      <c r="G7201" s="229"/>
      <c r="H7201" s="107">
        <f t="shared" si="448"/>
        <v>0</v>
      </c>
      <c r="I7201" s="188">
        <f t="shared" si="446"/>
        <v>0</v>
      </c>
      <c r="J7201" s="142"/>
      <c r="K7201" s="146"/>
      <c r="L7201" s="7" t="str">
        <f t="shared" si="449"/>
        <v/>
      </c>
      <c r="M7201" s="7" t="str">
        <f t="shared" si="450"/>
        <v/>
      </c>
      <c r="N7201" s="7" t="str">
        <f>Cartilha_GLOBAL!N7201</f>
        <v/>
      </c>
      <c r="O7201" s="144"/>
      <c r="Q7201" s="151"/>
      <c r="R7201" s="152">
        <v>0</v>
      </c>
      <c r="T7201" s="153">
        <f>IF(Cartilha_GLOBAL!R7201=0,0,IF(Cartilha_GLOBAL!R7201&gt;0,"c","b"))</f>
        <v>0</v>
      </c>
    </row>
    <row r="7202" ht="22.5" hidden="1" spans="1:20">
      <c r="A7202" s="239">
        <f>Cartilha_GLOBAL!A7202</f>
        <v>88393</v>
      </c>
      <c r="B7202" s="100" t="str">
        <f>Cartilha_GLOBAL!B7202</f>
        <v>SINAPI</v>
      </c>
      <c r="C7202" s="104" t="str">
        <f>Cartilha_GLOBAL!C7202</f>
        <v>MISTURADOR DE ARGAMASSA, EIXO HORIZONTAL, CAPACIDADE DE MISTURA 600 KG, MOTOR ELÉTRICO POTÊNCIA 7,5 CV - CHP DIURNO. AF_06/2014</v>
      </c>
      <c r="D7202" s="94" t="str">
        <f>Cartilha_GLOBAL!D7202</f>
        <v>CHP</v>
      </c>
      <c r="E7202" s="105">
        <f>Cartilha_GLOBAL!$E7202</f>
        <v>5.12</v>
      </c>
      <c r="F7202" s="182">
        <f>Cartilha_GLOBAL!$F7202</f>
        <v>6.28</v>
      </c>
      <c r="G7202" s="229"/>
      <c r="H7202" s="107">
        <f t="shared" si="448"/>
        <v>0</v>
      </c>
      <c r="I7202" s="188">
        <f t="shared" si="446"/>
        <v>0</v>
      </c>
      <c r="J7202" s="142"/>
      <c r="K7202" s="146"/>
      <c r="L7202" s="7" t="str">
        <f t="shared" si="449"/>
        <v/>
      </c>
      <c r="M7202" s="7" t="str">
        <f t="shared" si="450"/>
        <v/>
      </c>
      <c r="N7202" s="7" t="str">
        <f>Cartilha_GLOBAL!N7202</f>
        <v/>
      </c>
      <c r="O7202" s="144"/>
      <c r="Q7202" s="151"/>
      <c r="R7202" s="152">
        <v>0</v>
      </c>
      <c r="T7202" s="153">
        <f>IF(Cartilha_GLOBAL!R7202=0,0,IF(Cartilha_GLOBAL!R7202&gt;0,"c","b"))</f>
        <v>0</v>
      </c>
    </row>
    <row r="7203" ht="22.5" hidden="1" spans="1:20">
      <c r="A7203" s="239">
        <f>Cartilha_GLOBAL!A7203</f>
        <v>88394</v>
      </c>
      <c r="B7203" s="100" t="str">
        <f>Cartilha_GLOBAL!B7203</f>
        <v>SINAPI</v>
      </c>
      <c r="C7203" s="104" t="str">
        <f>Cartilha_GLOBAL!C7203</f>
        <v>MISTURADOR DE ARGAMASSA, EIXO HORIZONTAL, CAPACIDADE DE MISTURA 600 KG, MOTOR ELÉTRICO POTÊNCIA 7,5 CV - DEPRECIAÇÃO. AF_06/2014</v>
      </c>
      <c r="D7203" s="94" t="str">
        <f>Cartilha_GLOBAL!D7203</f>
        <v>H</v>
      </c>
      <c r="E7203" s="105">
        <f>Cartilha_GLOBAL!$E7203</f>
        <v>0.96</v>
      </c>
      <c r="F7203" s="182">
        <f>Cartilha_GLOBAL!$F7203</f>
        <v>1.18</v>
      </c>
      <c r="G7203" s="229"/>
      <c r="H7203" s="107">
        <f t="shared" si="448"/>
        <v>0</v>
      </c>
      <c r="I7203" s="188">
        <f t="shared" si="446"/>
        <v>0</v>
      </c>
      <c r="J7203" s="142"/>
      <c r="K7203" s="146"/>
      <c r="L7203" s="7" t="str">
        <f t="shared" si="449"/>
        <v/>
      </c>
      <c r="M7203" s="7" t="str">
        <f t="shared" si="450"/>
        <v/>
      </c>
      <c r="N7203" s="7" t="str">
        <f>Cartilha_GLOBAL!N7203</f>
        <v/>
      </c>
      <c r="O7203" s="144"/>
      <c r="Q7203" s="151"/>
      <c r="R7203" s="152">
        <v>0</v>
      </c>
      <c r="T7203" s="153">
        <f>IF(Cartilha_GLOBAL!R7203=0,0,IF(Cartilha_GLOBAL!R7203&gt;0,"c","b"))</f>
        <v>0</v>
      </c>
    </row>
    <row r="7204" ht="22.5" hidden="1" spans="1:20">
      <c r="A7204" s="239">
        <f>Cartilha_GLOBAL!A7204</f>
        <v>88395</v>
      </c>
      <c r="B7204" s="100" t="str">
        <f>Cartilha_GLOBAL!B7204</f>
        <v>SINAPI</v>
      </c>
      <c r="C7204" s="104" t="str">
        <f>Cartilha_GLOBAL!C7204</f>
        <v>MISTURADOR DE ARGAMASSA, EIXO HORIZONTAL, CAPACIDADE DE MISTURA 600 KG, MOTOR ELÉTRICO POTÊNCIA 7,5 CV - JUROS. AF_06/2014</v>
      </c>
      <c r="D7204" s="94" t="str">
        <f>Cartilha_GLOBAL!D7204</f>
        <v>H</v>
      </c>
      <c r="E7204" s="105">
        <f>Cartilha_GLOBAL!$E7204</f>
        <v>0.11</v>
      </c>
      <c r="F7204" s="182">
        <f>Cartilha_GLOBAL!$F7204</f>
        <v>0.14</v>
      </c>
      <c r="G7204" s="229"/>
      <c r="H7204" s="107">
        <f t="shared" si="448"/>
        <v>0</v>
      </c>
      <c r="I7204" s="188">
        <f t="shared" si="446"/>
        <v>0</v>
      </c>
      <c r="J7204" s="142"/>
      <c r="K7204" s="146"/>
      <c r="L7204" s="7" t="str">
        <f t="shared" si="449"/>
        <v/>
      </c>
      <c r="M7204" s="7" t="str">
        <f t="shared" si="450"/>
        <v/>
      </c>
      <c r="N7204" s="7" t="str">
        <f>Cartilha_GLOBAL!N7204</f>
        <v/>
      </c>
      <c r="O7204" s="144"/>
      <c r="Q7204" s="151"/>
      <c r="R7204" s="152">
        <v>0</v>
      </c>
      <c r="T7204" s="153">
        <f>IF(Cartilha_GLOBAL!R7204=0,0,IF(Cartilha_GLOBAL!R7204&gt;0,"c","b"))</f>
        <v>0</v>
      </c>
    </row>
    <row r="7205" ht="22.5" hidden="1" spans="1:20">
      <c r="A7205" s="239">
        <f>Cartilha_GLOBAL!A7205</f>
        <v>88396</v>
      </c>
      <c r="B7205" s="100" t="str">
        <f>Cartilha_GLOBAL!B7205</f>
        <v>SINAPI</v>
      </c>
      <c r="C7205" s="104" t="str">
        <f>Cartilha_GLOBAL!C7205</f>
        <v>MISTURADOR DE ARGAMASSA, EIXO HORIZONTAL, CAPACIDADE DE MISTURA 600 KG, MOTOR ELÉTRICO POTÊNCIA 7,5 CV - MANUTENÇÃO. AF_06/2014</v>
      </c>
      <c r="D7205" s="94" t="str">
        <f>Cartilha_GLOBAL!D7205</f>
        <v>H</v>
      </c>
      <c r="E7205" s="105">
        <f>Cartilha_GLOBAL!$E7205</f>
        <v>1.05</v>
      </c>
      <c r="F7205" s="182">
        <f>Cartilha_GLOBAL!$F7205</f>
        <v>1.29</v>
      </c>
      <c r="G7205" s="229"/>
      <c r="H7205" s="107">
        <f t="shared" si="448"/>
        <v>0</v>
      </c>
      <c r="I7205" s="188">
        <f t="shared" si="446"/>
        <v>0</v>
      </c>
      <c r="J7205" s="142"/>
      <c r="K7205" s="146"/>
      <c r="L7205" s="7" t="str">
        <f t="shared" si="449"/>
        <v/>
      </c>
      <c r="M7205" s="7" t="str">
        <f t="shared" si="450"/>
        <v/>
      </c>
      <c r="N7205" s="7" t="str">
        <f>Cartilha_GLOBAL!N7205</f>
        <v/>
      </c>
      <c r="O7205" s="144"/>
      <c r="Q7205" s="151"/>
      <c r="R7205" s="152">
        <v>0</v>
      </c>
      <c r="T7205" s="153">
        <f>IF(Cartilha_GLOBAL!R7205=0,0,IF(Cartilha_GLOBAL!R7205&gt;0,"c","b"))</f>
        <v>0</v>
      </c>
    </row>
    <row r="7206" ht="22.5" hidden="1" spans="1:20">
      <c r="A7206" s="239">
        <f>Cartilha_GLOBAL!A7206</f>
        <v>88397</v>
      </c>
      <c r="B7206" s="100" t="str">
        <f>Cartilha_GLOBAL!B7206</f>
        <v>SINAPI</v>
      </c>
      <c r="C7206" s="104" t="str">
        <f>Cartilha_GLOBAL!C7206</f>
        <v>MISTURADOR DE ARGAMASSA, EIXO HORIZONTAL, CAPACIDADE DE MISTURA 600 KG, MOTOR ELÉTRICO POTÊNCIA 7,5 CV - MATERIAIS NA OPERAÇÃO. AF_06/2014</v>
      </c>
      <c r="D7206" s="94" t="str">
        <f>Cartilha_GLOBAL!D7206</f>
        <v>H</v>
      </c>
      <c r="E7206" s="105">
        <f>Cartilha_GLOBAL!$E7206</f>
        <v>3</v>
      </c>
      <c r="F7206" s="182">
        <f>Cartilha_GLOBAL!$F7206</f>
        <v>3.68</v>
      </c>
      <c r="G7206" s="229"/>
      <c r="H7206" s="107">
        <f t="shared" si="448"/>
        <v>0</v>
      </c>
      <c r="I7206" s="188">
        <f t="shared" si="446"/>
        <v>0</v>
      </c>
      <c r="J7206" s="142"/>
      <c r="K7206" s="146"/>
      <c r="L7206" s="7" t="str">
        <f t="shared" si="449"/>
        <v/>
      </c>
      <c r="M7206" s="7" t="str">
        <f t="shared" si="450"/>
        <v/>
      </c>
      <c r="N7206" s="7" t="str">
        <f>Cartilha_GLOBAL!N7206</f>
        <v/>
      </c>
      <c r="O7206" s="144"/>
      <c r="Q7206" s="151"/>
      <c r="R7206" s="152">
        <v>0</v>
      </c>
      <c r="T7206" s="153">
        <f>IF(Cartilha_GLOBAL!R7206=0,0,IF(Cartilha_GLOBAL!R7206&gt;0,"c","b"))</f>
        <v>0</v>
      </c>
    </row>
    <row r="7207" ht="22.5" hidden="1" spans="1:20">
      <c r="A7207" s="239">
        <f>Cartilha_GLOBAL!A7207</f>
        <v>88398</v>
      </c>
      <c r="B7207" s="100" t="str">
        <f>Cartilha_GLOBAL!B7207</f>
        <v>SINAPI</v>
      </c>
      <c r="C7207" s="104" t="str">
        <f>Cartilha_GLOBAL!C7207</f>
        <v>MISTURADOR DE ARGAMASSA, EIXO HORIZONTAL, CAPACIDADE DE MISTURA 600 KG, MOTOR ELÉTRICO POTÊNCIA 7,5 CV - CHI DIURNO. AF_06/2014</v>
      </c>
      <c r="D7207" s="94" t="str">
        <f>Cartilha_GLOBAL!D7207</f>
        <v>CHI</v>
      </c>
      <c r="E7207" s="105">
        <f>Cartilha_GLOBAL!$E7207</f>
        <v>1.07</v>
      </c>
      <c r="F7207" s="182">
        <f>Cartilha_GLOBAL!$F7207</f>
        <v>1.31</v>
      </c>
      <c r="G7207" s="229"/>
      <c r="H7207" s="107">
        <f t="shared" si="448"/>
        <v>0</v>
      </c>
      <c r="I7207" s="188">
        <f t="shared" si="446"/>
        <v>0</v>
      </c>
      <c r="J7207" s="142"/>
      <c r="K7207" s="146"/>
      <c r="L7207" s="7" t="str">
        <f t="shared" si="449"/>
        <v/>
      </c>
      <c r="M7207" s="7" t="str">
        <f t="shared" si="450"/>
        <v/>
      </c>
      <c r="N7207" s="7" t="str">
        <f>Cartilha_GLOBAL!N7207</f>
        <v/>
      </c>
      <c r="O7207" s="144"/>
      <c r="Q7207" s="151"/>
      <c r="R7207" s="152">
        <v>0</v>
      </c>
      <c r="T7207" s="153">
        <f>IF(Cartilha_GLOBAL!R7207=0,0,IF(Cartilha_GLOBAL!R7207&gt;0,"c","b"))</f>
        <v>0</v>
      </c>
    </row>
    <row r="7208" ht="22.5" hidden="1" spans="1:20">
      <c r="A7208" s="239">
        <f>Cartilha_GLOBAL!A7208</f>
        <v>88399</v>
      </c>
      <c r="B7208" s="100" t="str">
        <f>Cartilha_GLOBAL!B7208</f>
        <v>SINAPI</v>
      </c>
      <c r="C7208" s="104" t="str">
        <f>Cartilha_GLOBAL!C7208</f>
        <v>MISTURADOR DE ARGAMASSA, EIXO HORIZONTAL, CAPACIDADE DE MISTURA 160 KG, MOTOR ELÉTRICO POTÊNCIA 3 CV - CHP DIURNO. AF_06/2014</v>
      </c>
      <c r="D7208" s="94" t="str">
        <f>Cartilha_GLOBAL!D7208</f>
        <v>CHP</v>
      </c>
      <c r="E7208" s="105">
        <f>Cartilha_GLOBAL!$E7208</f>
        <v>2.88</v>
      </c>
      <c r="F7208" s="182">
        <f>Cartilha_GLOBAL!$F7208</f>
        <v>3.53</v>
      </c>
      <c r="G7208" s="229"/>
      <c r="H7208" s="107">
        <f t="shared" si="448"/>
        <v>0</v>
      </c>
      <c r="I7208" s="188">
        <f t="shared" si="446"/>
        <v>0</v>
      </c>
      <c r="J7208" s="142"/>
      <c r="K7208" s="146"/>
      <c r="L7208" s="7" t="str">
        <f t="shared" si="449"/>
        <v/>
      </c>
      <c r="M7208" s="7" t="str">
        <f t="shared" si="450"/>
        <v/>
      </c>
      <c r="N7208" s="7" t="str">
        <f>Cartilha_GLOBAL!N7208</f>
        <v/>
      </c>
      <c r="O7208" s="144"/>
      <c r="Q7208" s="151"/>
      <c r="R7208" s="152">
        <v>0</v>
      </c>
      <c r="T7208" s="153">
        <f>IF(Cartilha_GLOBAL!R7208=0,0,IF(Cartilha_GLOBAL!R7208&gt;0,"c","b"))</f>
        <v>0</v>
      </c>
    </row>
    <row r="7209" ht="22.5" hidden="1" spans="1:20">
      <c r="A7209" s="239">
        <f>Cartilha_GLOBAL!A7209</f>
        <v>88400</v>
      </c>
      <c r="B7209" s="100" t="str">
        <f>Cartilha_GLOBAL!B7209</f>
        <v>SINAPI</v>
      </c>
      <c r="C7209" s="104" t="str">
        <f>Cartilha_GLOBAL!C7209</f>
        <v>MISTURADOR DE ARGAMASSA, EIXO HORIZONTAL, CAPACIDADE DE MISTURA 160 KG, MOTOR ELÉTRICO POTÊNCIA 3 CV - DEPRECIAÇÃO. AF_06/2014</v>
      </c>
      <c r="D7209" s="94" t="str">
        <f>Cartilha_GLOBAL!D7209</f>
        <v>H</v>
      </c>
      <c r="E7209" s="105">
        <f>Cartilha_GLOBAL!$E7209</f>
        <v>0.76</v>
      </c>
      <c r="F7209" s="182">
        <f>Cartilha_GLOBAL!$F7209</f>
        <v>0.93</v>
      </c>
      <c r="G7209" s="229"/>
      <c r="H7209" s="107">
        <f t="shared" si="448"/>
        <v>0</v>
      </c>
      <c r="I7209" s="188">
        <f t="shared" si="446"/>
        <v>0</v>
      </c>
      <c r="J7209" s="142"/>
      <c r="K7209" s="146"/>
      <c r="L7209" s="7" t="str">
        <f t="shared" si="449"/>
        <v/>
      </c>
      <c r="M7209" s="7" t="str">
        <f t="shared" si="450"/>
        <v/>
      </c>
      <c r="N7209" s="7" t="str">
        <f>Cartilha_GLOBAL!N7209</f>
        <v/>
      </c>
      <c r="O7209" s="144"/>
      <c r="Q7209" s="151"/>
      <c r="R7209" s="152">
        <v>0</v>
      </c>
      <c r="T7209" s="153">
        <f>IF(Cartilha_GLOBAL!R7209=0,0,IF(Cartilha_GLOBAL!R7209&gt;0,"c","b"))</f>
        <v>0</v>
      </c>
    </row>
    <row r="7210" ht="22.5" hidden="1" spans="1:20">
      <c r="A7210" s="239">
        <f>Cartilha_GLOBAL!A7210</f>
        <v>88401</v>
      </c>
      <c r="B7210" s="100" t="str">
        <f>Cartilha_GLOBAL!B7210</f>
        <v>SINAPI</v>
      </c>
      <c r="C7210" s="104" t="str">
        <f>Cartilha_GLOBAL!C7210</f>
        <v>MISTURADOR DE ARGAMASSA, EIXO HORIZONTAL, CAPACIDADE DE MISTURA 160 KG, MOTOR ELÉTRICO POTÊNCIA 3 CV - JUROS. AF_06/2014</v>
      </c>
      <c r="D7210" s="94" t="str">
        <f>Cartilha_GLOBAL!D7210</f>
        <v>H</v>
      </c>
      <c r="E7210" s="105">
        <f>Cartilha_GLOBAL!$E7210</f>
        <v>0.09</v>
      </c>
      <c r="F7210" s="182">
        <f>Cartilha_GLOBAL!$F7210</f>
        <v>0.11</v>
      </c>
      <c r="G7210" s="229"/>
      <c r="H7210" s="107">
        <f t="shared" si="448"/>
        <v>0</v>
      </c>
      <c r="I7210" s="188">
        <f t="shared" si="446"/>
        <v>0</v>
      </c>
      <c r="J7210" s="142"/>
      <c r="K7210" s="146"/>
      <c r="L7210" s="7" t="str">
        <f t="shared" si="449"/>
        <v/>
      </c>
      <c r="M7210" s="7" t="str">
        <f t="shared" si="450"/>
        <v/>
      </c>
      <c r="N7210" s="7" t="str">
        <f>Cartilha_GLOBAL!N7210</f>
        <v/>
      </c>
      <c r="O7210" s="144"/>
      <c r="Q7210" s="151"/>
      <c r="R7210" s="152">
        <v>0</v>
      </c>
      <c r="T7210" s="153">
        <f>IF(Cartilha_GLOBAL!R7210=0,0,IF(Cartilha_GLOBAL!R7210&gt;0,"c","b"))</f>
        <v>0</v>
      </c>
    </row>
    <row r="7211" ht="22.5" hidden="1" spans="1:20">
      <c r="A7211" s="239">
        <f>Cartilha_GLOBAL!A7211</f>
        <v>88402</v>
      </c>
      <c r="B7211" s="100" t="str">
        <f>Cartilha_GLOBAL!B7211</f>
        <v>SINAPI</v>
      </c>
      <c r="C7211" s="104" t="str">
        <f>Cartilha_GLOBAL!C7211</f>
        <v>MISTURADOR DE ARGAMASSA, EIXO HORIZONTAL, CAPACIDADE DE MISTURA 160 KG, MOTOR ELÉTRICO POTÊNCIA 3 CV - MANUTENÇÃO. AF_06/2014</v>
      </c>
      <c r="D7211" s="94" t="str">
        <f>Cartilha_GLOBAL!D7211</f>
        <v>H</v>
      </c>
      <c r="E7211" s="105">
        <f>Cartilha_GLOBAL!$E7211</f>
        <v>0.83</v>
      </c>
      <c r="F7211" s="182">
        <f>Cartilha_GLOBAL!$F7211</f>
        <v>1.02</v>
      </c>
      <c r="G7211" s="229"/>
      <c r="H7211" s="107">
        <f t="shared" si="448"/>
        <v>0</v>
      </c>
      <c r="I7211" s="188">
        <f t="shared" si="446"/>
        <v>0</v>
      </c>
      <c r="J7211" s="142"/>
      <c r="K7211" s="146"/>
      <c r="L7211" s="7" t="str">
        <f t="shared" si="449"/>
        <v/>
      </c>
      <c r="M7211" s="7" t="str">
        <f t="shared" si="450"/>
        <v/>
      </c>
      <c r="N7211" s="7" t="str">
        <f>Cartilha_GLOBAL!N7211</f>
        <v/>
      </c>
      <c r="O7211" s="144"/>
      <c r="Q7211" s="151"/>
      <c r="R7211" s="152">
        <v>0</v>
      </c>
      <c r="T7211" s="153">
        <f>IF(Cartilha_GLOBAL!R7211=0,0,IF(Cartilha_GLOBAL!R7211&gt;0,"c","b"))</f>
        <v>0</v>
      </c>
    </row>
    <row r="7212" ht="22.5" hidden="1" spans="1:20">
      <c r="A7212" s="239">
        <f>Cartilha_GLOBAL!A7212</f>
        <v>88403</v>
      </c>
      <c r="B7212" s="100" t="str">
        <f>Cartilha_GLOBAL!B7212</f>
        <v>SINAPI</v>
      </c>
      <c r="C7212" s="104" t="str">
        <f>Cartilha_GLOBAL!C7212</f>
        <v>MISTURADOR DE ARGAMASSA, EIXO HORIZONTAL, CAPACIDADE DE MISTURA 160 KG, MOTOR ELÉTRICO POTÊNCIA 3 CV - MATERIAIS NA OPERAÇÃO. AF_06/2014</v>
      </c>
      <c r="D7212" s="94" t="str">
        <f>Cartilha_GLOBAL!D7212</f>
        <v>H</v>
      </c>
      <c r="E7212" s="105">
        <f>Cartilha_GLOBAL!$E7212</f>
        <v>1.2</v>
      </c>
      <c r="F7212" s="182">
        <f>Cartilha_GLOBAL!$F7212</f>
        <v>1.47</v>
      </c>
      <c r="G7212" s="229"/>
      <c r="H7212" s="107">
        <f t="shared" si="448"/>
        <v>0</v>
      </c>
      <c r="I7212" s="188">
        <f t="shared" si="446"/>
        <v>0</v>
      </c>
      <c r="J7212" s="142"/>
      <c r="K7212" s="146"/>
      <c r="L7212" s="7" t="str">
        <f t="shared" si="449"/>
        <v/>
      </c>
      <c r="M7212" s="7" t="str">
        <f t="shared" si="450"/>
        <v/>
      </c>
      <c r="N7212" s="7" t="str">
        <f>Cartilha_GLOBAL!N7212</f>
        <v/>
      </c>
      <c r="O7212" s="144"/>
      <c r="Q7212" s="151"/>
      <c r="R7212" s="152">
        <v>0</v>
      </c>
      <c r="T7212" s="153">
        <f>IF(Cartilha_GLOBAL!R7212=0,0,IF(Cartilha_GLOBAL!R7212&gt;0,"c","b"))</f>
        <v>0</v>
      </c>
    </row>
    <row r="7213" ht="22.5" hidden="1" spans="1:20">
      <c r="A7213" s="239">
        <f>Cartilha_GLOBAL!A7213</f>
        <v>88404</v>
      </c>
      <c r="B7213" s="100" t="str">
        <f>Cartilha_GLOBAL!B7213</f>
        <v>SINAPI</v>
      </c>
      <c r="C7213" s="104" t="str">
        <f>Cartilha_GLOBAL!C7213</f>
        <v>MISTURADOR DE ARGAMASSA, EIXO HORIZONTAL, CAPACIDADE DE MISTURA 160 KG, MOTOR ELÉTRICO POTÊNCIA 3 CV - CHI DIURNO. AF_06/2014</v>
      </c>
      <c r="D7213" s="94" t="str">
        <f>Cartilha_GLOBAL!D7213</f>
        <v>CHI</v>
      </c>
      <c r="E7213" s="105">
        <f>Cartilha_GLOBAL!$E7213</f>
        <v>0.85</v>
      </c>
      <c r="F7213" s="182">
        <f>Cartilha_GLOBAL!$F7213</f>
        <v>1.04</v>
      </c>
      <c r="G7213" s="229"/>
      <c r="H7213" s="107">
        <f t="shared" si="448"/>
        <v>0</v>
      </c>
      <c r="I7213" s="188">
        <f t="shared" si="446"/>
        <v>0</v>
      </c>
      <c r="J7213" s="142"/>
      <c r="K7213" s="146"/>
      <c r="L7213" s="7" t="str">
        <f t="shared" si="449"/>
        <v/>
      </c>
      <c r="M7213" s="7" t="str">
        <f t="shared" si="450"/>
        <v/>
      </c>
      <c r="N7213" s="7" t="str">
        <f>Cartilha_GLOBAL!N7213</f>
        <v/>
      </c>
      <c r="O7213" s="144"/>
      <c r="Q7213" s="151"/>
      <c r="R7213" s="152">
        <v>0</v>
      </c>
      <c r="T7213" s="153">
        <f>IF(Cartilha_GLOBAL!R7213=0,0,IF(Cartilha_GLOBAL!R7213&gt;0,"c","b"))</f>
        <v>0</v>
      </c>
    </row>
    <row r="7214" ht="33.75" hidden="1" spans="1:20">
      <c r="A7214" s="239">
        <f>Cartilha_GLOBAL!A7214</f>
        <v>90633</v>
      </c>
      <c r="B7214" s="100" t="str">
        <f>Cartilha_GLOBAL!B7214</f>
        <v>SINAPI</v>
      </c>
      <c r="C7214" s="104" t="str">
        <f>Cartilha_GLOBAL!C7214</f>
        <v>MISTURADOR DUPLO HORIZONTAL DE ALTA TURBULÊNCIA, CAPACIDADE / VOLUME 2 X 500 LITROS, MOTORES ELÉTRICOS MÍNIMO 5 CV CADA, PARA NATA CIMENTO, ARGAMASSA E OUTROS - DEPRECIAÇÃO. AF_06/2015</v>
      </c>
      <c r="D7214" s="94" t="str">
        <f>Cartilha_GLOBAL!D7214</f>
        <v>H</v>
      </c>
      <c r="E7214" s="105">
        <f>Cartilha_GLOBAL!$E7214</f>
        <v>3.84</v>
      </c>
      <c r="F7214" s="182">
        <f>Cartilha_GLOBAL!$F7214</f>
        <v>4.71</v>
      </c>
      <c r="G7214" s="229"/>
      <c r="H7214" s="107">
        <f t="shared" si="448"/>
        <v>0</v>
      </c>
      <c r="I7214" s="188">
        <f t="shared" ref="I7214:I7277" si="451">IF(ISBLANK(G7214),0,IF(R7214=0,ROUND(G7214*H7214,2),IF(R7214="b",ROUNDDOWN(G7214*H7214,2),ROUNDUP(G7214*H7214,2))))</f>
        <v>0</v>
      </c>
      <c r="J7214" s="142"/>
      <c r="K7214" s="146"/>
      <c r="L7214" s="7" t="str">
        <f t="shared" si="449"/>
        <v/>
      </c>
      <c r="M7214" s="7" t="str">
        <f t="shared" si="450"/>
        <v/>
      </c>
      <c r="N7214" s="7" t="str">
        <f>Cartilha_GLOBAL!N7214</f>
        <v/>
      </c>
      <c r="O7214" s="144"/>
      <c r="Q7214" s="151"/>
      <c r="R7214" s="152">
        <v>0</v>
      </c>
      <c r="T7214" s="153">
        <f>IF(Cartilha_GLOBAL!R7214=0,0,IF(Cartilha_GLOBAL!R7214&gt;0,"c","b"))</f>
        <v>0</v>
      </c>
    </row>
    <row r="7215" ht="33.75" hidden="1" spans="1:20">
      <c r="A7215" s="239">
        <f>Cartilha_GLOBAL!A7215</f>
        <v>90634</v>
      </c>
      <c r="B7215" s="100" t="str">
        <f>Cartilha_GLOBAL!B7215</f>
        <v>SINAPI</v>
      </c>
      <c r="C7215" s="104" t="str">
        <f>Cartilha_GLOBAL!C7215</f>
        <v>MISTURADOR DUPLO HORIZONTAL DE ALTA TURBULÊNCIA, CAPACIDADE / VOLUME 2 X 500 LITROS, MOTORES ELÉTRICOS MÍNIMO 5 CV CADA, PARA NATA CIMENTO, ARGAMASSA E OUTROS - JUROS. AF_06/2015</v>
      </c>
      <c r="D7215" s="94" t="str">
        <f>Cartilha_GLOBAL!D7215</f>
        <v>H</v>
      </c>
      <c r="E7215" s="105">
        <f>Cartilha_GLOBAL!$E7215</f>
        <v>0.45</v>
      </c>
      <c r="F7215" s="182">
        <f>Cartilha_GLOBAL!$F7215</f>
        <v>0.55</v>
      </c>
      <c r="G7215" s="229"/>
      <c r="H7215" s="107">
        <f t="shared" si="448"/>
        <v>0</v>
      </c>
      <c r="I7215" s="188">
        <f t="shared" si="451"/>
        <v>0</v>
      </c>
      <c r="J7215" s="142"/>
      <c r="K7215" s="146"/>
      <c r="L7215" s="7" t="str">
        <f t="shared" si="449"/>
        <v/>
      </c>
      <c r="M7215" s="7" t="str">
        <f t="shared" si="450"/>
        <v/>
      </c>
      <c r="N7215" s="7" t="str">
        <f>Cartilha_GLOBAL!N7215</f>
        <v/>
      </c>
      <c r="O7215" s="144"/>
      <c r="Q7215" s="151"/>
      <c r="R7215" s="152">
        <v>0</v>
      </c>
      <c r="T7215" s="153">
        <f>IF(Cartilha_GLOBAL!R7215=0,0,IF(Cartilha_GLOBAL!R7215&gt;0,"c","b"))</f>
        <v>0</v>
      </c>
    </row>
    <row r="7216" ht="33.75" hidden="1" spans="1:20">
      <c r="A7216" s="239">
        <f>Cartilha_GLOBAL!A7216</f>
        <v>90635</v>
      </c>
      <c r="B7216" s="100" t="str">
        <f>Cartilha_GLOBAL!B7216</f>
        <v>SINAPI</v>
      </c>
      <c r="C7216" s="104" t="str">
        <f>Cartilha_GLOBAL!C7216</f>
        <v>MISTURADOR DUPLO HORIZONTAL DE ALTA TURBULÊNCIA, CAPACIDADE / VOLUME 2 X 500 LITROS, MOTORES ELÉTRICOS MÍNIMO 5 CV CADA, PARA NATA CIMENTO, ARGAMASSA E OUTROS - MANUTENÇÃO. AF_06/2015</v>
      </c>
      <c r="D7216" s="94" t="str">
        <f>Cartilha_GLOBAL!D7216</f>
        <v>H</v>
      </c>
      <c r="E7216" s="105">
        <f>Cartilha_GLOBAL!$E7216</f>
        <v>4.2</v>
      </c>
      <c r="F7216" s="182">
        <f>Cartilha_GLOBAL!$F7216</f>
        <v>5.16</v>
      </c>
      <c r="G7216" s="229"/>
      <c r="H7216" s="107">
        <f t="shared" si="448"/>
        <v>0</v>
      </c>
      <c r="I7216" s="188">
        <f t="shared" si="451"/>
        <v>0</v>
      </c>
      <c r="J7216" s="142"/>
      <c r="K7216" s="146"/>
      <c r="L7216" s="7" t="str">
        <f t="shared" si="449"/>
        <v/>
      </c>
      <c r="M7216" s="7" t="str">
        <f t="shared" si="450"/>
        <v/>
      </c>
      <c r="N7216" s="7" t="str">
        <f>Cartilha_GLOBAL!N7216</f>
        <v/>
      </c>
      <c r="O7216" s="144"/>
      <c r="Q7216" s="151"/>
      <c r="R7216" s="152">
        <v>0</v>
      </c>
      <c r="T7216" s="153">
        <f>IF(Cartilha_GLOBAL!R7216=0,0,IF(Cartilha_GLOBAL!R7216&gt;0,"c","b"))</f>
        <v>0</v>
      </c>
    </row>
    <row r="7217" ht="33.75" hidden="1" spans="1:20">
      <c r="A7217" s="239">
        <f>Cartilha_GLOBAL!A7217</f>
        <v>90636</v>
      </c>
      <c r="B7217" s="100" t="str">
        <f>Cartilha_GLOBAL!B7217</f>
        <v>SINAPI</v>
      </c>
      <c r="C7217" s="104" t="str">
        <f>Cartilha_GLOBAL!C7217</f>
        <v>MISTURADOR DUPLO HORIZONTAL DE ALTA TURBULÊNCIA, CAPACIDADE / VOLUME 2 X 500 LITROS, MOTORES ELÉTRICOS MÍNIMO 5 CV CADA, PARA NATA CIMENTO, ARGAMASSA E OUTROS - MATERIAIS NA OPERAÇÃO. AF_06/2015</v>
      </c>
      <c r="D7217" s="94" t="str">
        <f>Cartilha_GLOBAL!D7217</f>
        <v>H</v>
      </c>
      <c r="E7217" s="105">
        <f>Cartilha_GLOBAL!$E7217</f>
        <v>4</v>
      </c>
      <c r="F7217" s="182">
        <f>Cartilha_GLOBAL!$F7217</f>
        <v>4.91</v>
      </c>
      <c r="G7217" s="229"/>
      <c r="H7217" s="107">
        <f t="shared" si="448"/>
        <v>0</v>
      </c>
      <c r="I7217" s="188">
        <f t="shared" si="451"/>
        <v>0</v>
      </c>
      <c r="J7217" s="142"/>
      <c r="K7217" s="146"/>
      <c r="L7217" s="7" t="str">
        <f t="shared" si="449"/>
        <v/>
      </c>
      <c r="M7217" s="7" t="str">
        <f t="shared" si="450"/>
        <v/>
      </c>
      <c r="N7217" s="7" t="str">
        <f>Cartilha_GLOBAL!N7217</f>
        <v/>
      </c>
      <c r="O7217" s="144"/>
      <c r="Q7217" s="151"/>
      <c r="R7217" s="152">
        <v>0</v>
      </c>
      <c r="T7217" s="153">
        <f>IF(Cartilha_GLOBAL!R7217=0,0,IF(Cartilha_GLOBAL!R7217&gt;0,"c","b"))</f>
        <v>0</v>
      </c>
    </row>
    <row r="7218" ht="33.75" hidden="1" spans="1:20">
      <c r="A7218" s="239">
        <f>Cartilha_GLOBAL!A7218</f>
        <v>90637</v>
      </c>
      <c r="B7218" s="100" t="str">
        <f>Cartilha_GLOBAL!B7218</f>
        <v>SINAPI</v>
      </c>
      <c r="C7218" s="104" t="str">
        <f>Cartilha_GLOBAL!C7218</f>
        <v>MISTURADOR DUPLO HORIZONTAL DE ALTA TURBULÊNCIA, CAPACIDADE / VOLUME 2 X 500 LITROS, MOTORES ELÉTRICOS MÍNIMO 5 CV CADA, PARA NATA CIMENTO, ARGAMASSA E OUTROS - CHP DIURNO. AF_06/2015</v>
      </c>
      <c r="D7218" s="94" t="str">
        <f>Cartilha_GLOBAL!D7218</f>
        <v>CHP</v>
      </c>
      <c r="E7218" s="105">
        <f>Cartilha_GLOBAL!$E7218</f>
        <v>12.49</v>
      </c>
      <c r="F7218" s="182">
        <f>Cartilha_GLOBAL!$F7218</f>
        <v>15.33</v>
      </c>
      <c r="G7218" s="229"/>
      <c r="H7218" s="107">
        <f t="shared" si="448"/>
        <v>0</v>
      </c>
      <c r="I7218" s="188">
        <f t="shared" si="451"/>
        <v>0</v>
      </c>
      <c r="J7218" s="142"/>
      <c r="K7218" s="146"/>
      <c r="L7218" s="7" t="str">
        <f t="shared" si="449"/>
        <v/>
      </c>
      <c r="M7218" s="7" t="str">
        <f t="shared" si="450"/>
        <v/>
      </c>
      <c r="N7218" s="7" t="str">
        <f>Cartilha_GLOBAL!N7218</f>
        <v/>
      </c>
      <c r="O7218" s="144"/>
      <c r="Q7218" s="151"/>
      <c r="R7218" s="152">
        <v>0</v>
      </c>
      <c r="T7218" s="153">
        <f>IF(Cartilha_GLOBAL!R7218=0,0,IF(Cartilha_GLOBAL!R7218&gt;0,"c","b"))</f>
        <v>0</v>
      </c>
    </row>
    <row r="7219" ht="33.75" hidden="1" spans="1:20">
      <c r="A7219" s="239">
        <f>Cartilha_GLOBAL!A7219</f>
        <v>90638</v>
      </c>
      <c r="B7219" s="100" t="str">
        <f>Cartilha_GLOBAL!B7219</f>
        <v>SINAPI</v>
      </c>
      <c r="C7219" s="104" t="str">
        <f>Cartilha_GLOBAL!C7219</f>
        <v>MISTURADOR DUPLO HORIZONTAL DE ALTA TURBULÊNCIA, CAPACIDADE / VOLUME 2 X 500 LITROS, MOTORES ELÉTRICOS MÍNIMO 5 CV CADA, PARA NATA CIMENTO, ARGAMASSA E OUTROS - CHI DIURNO. AF_06/2015</v>
      </c>
      <c r="D7219" s="94" t="str">
        <f>Cartilha_GLOBAL!D7219</f>
        <v>CHI</v>
      </c>
      <c r="E7219" s="105">
        <f>Cartilha_GLOBAL!$E7219</f>
        <v>4.29</v>
      </c>
      <c r="F7219" s="182">
        <f>Cartilha_GLOBAL!$F7219</f>
        <v>5.27</v>
      </c>
      <c r="G7219" s="229"/>
      <c r="H7219" s="107">
        <f t="shared" si="448"/>
        <v>0</v>
      </c>
      <c r="I7219" s="188">
        <f t="shared" si="451"/>
        <v>0</v>
      </c>
      <c r="J7219" s="142"/>
      <c r="K7219" s="146"/>
      <c r="L7219" s="7" t="str">
        <f t="shared" si="449"/>
        <v/>
      </c>
      <c r="M7219" s="7" t="str">
        <f t="shared" si="450"/>
        <v/>
      </c>
      <c r="N7219" s="7" t="str">
        <f>Cartilha_GLOBAL!N7219</f>
        <v/>
      </c>
      <c r="O7219" s="144"/>
      <c r="Q7219" s="151"/>
      <c r="R7219" s="152">
        <v>0</v>
      </c>
      <c r="T7219" s="153">
        <f>IF(Cartilha_GLOBAL!R7219=0,0,IF(Cartilha_GLOBAL!R7219&gt;0,"c","b"))</f>
        <v>0</v>
      </c>
    </row>
    <row r="7220" ht="12.75" hidden="1" spans="1:20">
      <c r="A7220" s="238" t="str">
        <f>Cartilha_GLOBAL!A7220</f>
        <v>12.3.3</v>
      </c>
      <c r="B7220" s="236">
        <f>Cartilha_GLOBAL!B7220</f>
        <v>0</v>
      </c>
      <c r="C7220" s="161" t="str">
        <f>Cartilha_GLOBAL!C7220</f>
        <v>GUINCHOS E GRUAS</v>
      </c>
      <c r="D7220" s="94">
        <f>Cartilha_GLOBAL!D7220</f>
        <v>0</v>
      </c>
      <c r="E7220" s="105">
        <f>Cartilha_GLOBAL!$E7220</f>
        <v>0</v>
      </c>
      <c r="F7220" s="182">
        <f>Cartilha_GLOBAL!$F7220</f>
        <v>0</v>
      </c>
      <c r="G7220" s="209"/>
      <c r="H7220" s="187">
        <f t="shared" si="448"/>
        <v>0</v>
      </c>
      <c r="I7220" s="188">
        <f t="shared" si="451"/>
        <v>0</v>
      </c>
      <c r="J7220" s="142"/>
      <c r="K7220" s="145" t="str">
        <f>IF(SUM(I7221:I7238)&gt;0,"xx","")</f>
        <v/>
      </c>
      <c r="L7220" s="7" t="str">
        <f t="shared" si="449"/>
        <v/>
      </c>
      <c r="M7220" s="7" t="str">
        <f t="shared" si="450"/>
        <v/>
      </c>
      <c r="N7220" s="7" t="str">
        <f>Cartilha_GLOBAL!N7220</f>
        <v/>
      </c>
      <c r="O7220" s="144"/>
      <c r="Q7220" s="151"/>
      <c r="R7220" s="152">
        <v>0</v>
      </c>
      <c r="T7220" s="153">
        <f>IF(Cartilha_GLOBAL!R7220=0,0,IF(Cartilha_GLOBAL!R7220&gt;0,"c","b"))</f>
        <v>0</v>
      </c>
    </row>
    <row r="7221" ht="22.5" hidden="1" spans="1:20">
      <c r="A7221" s="239">
        <f>Cartilha_GLOBAL!A7221</f>
        <v>93281</v>
      </c>
      <c r="B7221" s="100" t="str">
        <f>Cartilha_GLOBAL!B7221</f>
        <v>SINAPI</v>
      </c>
      <c r="C7221" s="104" t="str">
        <f>Cartilha_GLOBAL!C7221</f>
        <v>GUINCHO ELÉTRICO DE COLUNA, CAPACIDADE 400 KG, COM MOTO FREIO, MOTOR TRIFÁSICO DE 1,25 CV - CHP DIURNO. AF_03/2016</v>
      </c>
      <c r="D7221" s="94" t="str">
        <f>Cartilha_GLOBAL!D7221</f>
        <v>CHP</v>
      </c>
      <c r="E7221" s="105">
        <f>Cartilha_GLOBAL!$E7221</f>
        <v>30.96</v>
      </c>
      <c r="F7221" s="182">
        <f>Cartilha_GLOBAL!$F7221</f>
        <v>38</v>
      </c>
      <c r="G7221" s="229"/>
      <c r="H7221" s="107">
        <f t="shared" si="448"/>
        <v>0</v>
      </c>
      <c r="I7221" s="188">
        <f t="shared" si="451"/>
        <v>0</v>
      </c>
      <c r="J7221" s="142"/>
      <c r="K7221" s="146"/>
      <c r="L7221" s="7" t="str">
        <f t="shared" si="449"/>
        <v/>
      </c>
      <c r="M7221" s="7" t="str">
        <f t="shared" si="450"/>
        <v/>
      </c>
      <c r="N7221" s="7" t="str">
        <f>Cartilha_GLOBAL!N7221</f>
        <v/>
      </c>
      <c r="O7221" s="144"/>
      <c r="Q7221" s="151"/>
      <c r="R7221" s="152">
        <v>0</v>
      </c>
      <c r="T7221" s="153">
        <f>IF(Cartilha_GLOBAL!R7221=0,0,IF(Cartilha_GLOBAL!R7221&gt;0,"c","b"))</f>
        <v>0</v>
      </c>
    </row>
    <row r="7222" ht="22.5" hidden="1" spans="1:20">
      <c r="A7222" s="239">
        <f>Cartilha_GLOBAL!A7222</f>
        <v>93282</v>
      </c>
      <c r="B7222" s="100" t="str">
        <f>Cartilha_GLOBAL!B7222</f>
        <v>SINAPI</v>
      </c>
      <c r="C7222" s="104" t="str">
        <f>Cartilha_GLOBAL!C7222</f>
        <v>GUINCHO ELÉTRICO DE COLUNA, CAPACIDADE 400 KG, COM MOTO FREIO, MOTOR TRIFÁSICO DE 1,25 CV - CHI DIURNO. AF_03/2016</v>
      </c>
      <c r="D7222" s="94" t="str">
        <f>Cartilha_GLOBAL!D7222</f>
        <v>CHI</v>
      </c>
      <c r="E7222" s="105">
        <f>Cartilha_GLOBAL!$E7222</f>
        <v>30.19</v>
      </c>
      <c r="F7222" s="182">
        <f>Cartilha_GLOBAL!$F7222</f>
        <v>37.06</v>
      </c>
      <c r="G7222" s="229"/>
      <c r="H7222" s="107">
        <f t="shared" si="448"/>
        <v>0</v>
      </c>
      <c r="I7222" s="188">
        <f t="shared" si="451"/>
        <v>0</v>
      </c>
      <c r="J7222" s="142"/>
      <c r="K7222" s="146"/>
      <c r="L7222" s="7" t="str">
        <f t="shared" si="449"/>
        <v/>
      </c>
      <c r="M7222" s="7" t="str">
        <f t="shared" si="450"/>
        <v/>
      </c>
      <c r="N7222" s="7" t="str">
        <f>Cartilha_GLOBAL!N7222</f>
        <v/>
      </c>
      <c r="O7222" s="144"/>
      <c r="Q7222" s="151"/>
      <c r="R7222" s="152">
        <v>0</v>
      </c>
      <c r="T7222" s="153">
        <f>IF(Cartilha_GLOBAL!R7222=0,0,IF(Cartilha_GLOBAL!R7222&gt;0,"c","b"))</f>
        <v>0</v>
      </c>
    </row>
    <row r="7223" ht="22.5" hidden="1" spans="1:20">
      <c r="A7223" s="239">
        <f>Cartilha_GLOBAL!A7223</f>
        <v>93277</v>
      </c>
      <c r="B7223" s="100" t="str">
        <f>Cartilha_GLOBAL!B7223</f>
        <v>SINAPI</v>
      </c>
      <c r="C7223" s="104" t="str">
        <f>Cartilha_GLOBAL!C7223</f>
        <v>GUINCHO ELÉTRICO DE COLUNA, CAPACIDADE 400 KG, COM MOTO FREIO, MOTOR TRIFÁSICO DE 1,25 CV - DEPRECIAÇÃO. AF_03/2016</v>
      </c>
      <c r="D7223" s="94" t="str">
        <f>Cartilha_GLOBAL!D7223</f>
        <v>H</v>
      </c>
      <c r="E7223" s="105">
        <f>Cartilha_GLOBAL!$E7223</f>
        <v>0.3</v>
      </c>
      <c r="F7223" s="182">
        <f>Cartilha_GLOBAL!$F7223</f>
        <v>0.37</v>
      </c>
      <c r="G7223" s="229"/>
      <c r="H7223" s="107">
        <f t="shared" si="448"/>
        <v>0</v>
      </c>
      <c r="I7223" s="188">
        <f t="shared" si="451"/>
        <v>0</v>
      </c>
      <c r="J7223" s="142"/>
      <c r="K7223" s="146"/>
      <c r="L7223" s="7" t="str">
        <f t="shared" si="449"/>
        <v/>
      </c>
      <c r="M7223" s="7" t="str">
        <f t="shared" si="450"/>
        <v/>
      </c>
      <c r="N7223" s="7" t="str">
        <f>Cartilha_GLOBAL!N7223</f>
        <v/>
      </c>
      <c r="O7223" s="144"/>
      <c r="Q7223" s="151"/>
      <c r="R7223" s="152">
        <v>0</v>
      </c>
      <c r="T7223" s="153">
        <f>IF(Cartilha_GLOBAL!R7223=0,0,IF(Cartilha_GLOBAL!R7223&gt;0,"c","b"))</f>
        <v>0</v>
      </c>
    </row>
    <row r="7224" ht="22.5" hidden="1" spans="1:20">
      <c r="A7224" s="239">
        <f>Cartilha_GLOBAL!A7224</f>
        <v>93278</v>
      </c>
      <c r="B7224" s="100" t="str">
        <f>Cartilha_GLOBAL!B7224</f>
        <v>SINAPI</v>
      </c>
      <c r="C7224" s="104" t="str">
        <f>Cartilha_GLOBAL!C7224</f>
        <v>GUINCHO ELÉTRICO DE COLUNA, CAPACIDADE 400 KG, COM MOTO FREIO, MOTOR TRIFÁSICO DE 1,25 CV - JUROS. AF_03/2016</v>
      </c>
      <c r="D7224" s="94" t="str">
        <f>Cartilha_GLOBAL!D7224</f>
        <v>H</v>
      </c>
      <c r="E7224" s="105">
        <f>Cartilha_GLOBAL!$E7224</f>
        <v>0.03</v>
      </c>
      <c r="F7224" s="182">
        <f>Cartilha_GLOBAL!$F7224</f>
        <v>0.04</v>
      </c>
      <c r="G7224" s="229"/>
      <c r="H7224" s="107">
        <f t="shared" si="448"/>
        <v>0</v>
      </c>
      <c r="I7224" s="188">
        <f t="shared" si="451"/>
        <v>0</v>
      </c>
      <c r="J7224" s="142"/>
      <c r="K7224" s="146"/>
      <c r="L7224" s="7" t="str">
        <f t="shared" si="449"/>
        <v/>
      </c>
      <c r="M7224" s="7" t="str">
        <f t="shared" si="450"/>
        <v/>
      </c>
      <c r="N7224" s="7" t="str">
        <f>Cartilha_GLOBAL!N7224</f>
        <v/>
      </c>
      <c r="O7224" s="144"/>
      <c r="Q7224" s="151"/>
      <c r="R7224" s="152">
        <v>0</v>
      </c>
      <c r="T7224" s="153">
        <f>IF(Cartilha_GLOBAL!R7224=0,0,IF(Cartilha_GLOBAL!R7224&gt;0,"c","b"))</f>
        <v>0</v>
      </c>
    </row>
    <row r="7225" ht="22.5" hidden="1" spans="1:20">
      <c r="A7225" s="239">
        <f>Cartilha_GLOBAL!A7225</f>
        <v>93279</v>
      </c>
      <c r="B7225" s="100" t="str">
        <f>Cartilha_GLOBAL!B7225</f>
        <v>SINAPI</v>
      </c>
      <c r="C7225" s="104" t="str">
        <f>Cartilha_GLOBAL!C7225</f>
        <v>GUINCHO ELÉTRICO DE COLUNA, CAPACIDADE 400 KG, COM MOTO FREIO, MOTOR TRIFÁSICO DE 1,25 CV - MANUTENÇÃO. AF_03/2016</v>
      </c>
      <c r="D7225" s="94" t="str">
        <f>Cartilha_GLOBAL!D7225</f>
        <v>H</v>
      </c>
      <c r="E7225" s="105">
        <f>Cartilha_GLOBAL!$E7225</f>
        <v>0.28</v>
      </c>
      <c r="F7225" s="182">
        <f>Cartilha_GLOBAL!$F7225</f>
        <v>0.34</v>
      </c>
      <c r="G7225" s="229"/>
      <c r="H7225" s="107">
        <f t="shared" si="448"/>
        <v>0</v>
      </c>
      <c r="I7225" s="188">
        <f t="shared" si="451"/>
        <v>0</v>
      </c>
      <c r="J7225" s="142"/>
      <c r="K7225" s="146"/>
      <c r="L7225" s="7" t="str">
        <f t="shared" si="449"/>
        <v/>
      </c>
      <c r="M7225" s="7" t="str">
        <f t="shared" si="450"/>
        <v/>
      </c>
      <c r="N7225" s="7" t="str">
        <f>Cartilha_GLOBAL!N7225</f>
        <v/>
      </c>
      <c r="O7225" s="144"/>
      <c r="Q7225" s="151"/>
      <c r="R7225" s="152">
        <v>0</v>
      </c>
      <c r="T7225" s="153">
        <f>IF(Cartilha_GLOBAL!R7225=0,0,IF(Cartilha_GLOBAL!R7225&gt;0,"c","b"))</f>
        <v>0</v>
      </c>
    </row>
    <row r="7226" ht="22.5" hidden="1" spans="1:20">
      <c r="A7226" s="239">
        <f>Cartilha_GLOBAL!A7226</f>
        <v>93280</v>
      </c>
      <c r="B7226" s="100" t="str">
        <f>Cartilha_GLOBAL!B7226</f>
        <v>SINAPI</v>
      </c>
      <c r="C7226" s="104" t="str">
        <f>Cartilha_GLOBAL!C7226</f>
        <v>GUINCHO ELÉTRICO DE COLUNA, CAPACIDADE 400 KG, COM MOTO FREIO, MOTOR TRIFÁSICO DE 1,25 CV - MATERIAIS NA OPERAÇÃO. AF_03/2016</v>
      </c>
      <c r="D7226" s="94" t="str">
        <f>Cartilha_GLOBAL!D7226</f>
        <v>H</v>
      </c>
      <c r="E7226" s="105">
        <f>Cartilha_GLOBAL!$E7226</f>
        <v>0.49</v>
      </c>
      <c r="F7226" s="182">
        <f>Cartilha_GLOBAL!$F7226</f>
        <v>0.6</v>
      </c>
      <c r="G7226" s="229"/>
      <c r="H7226" s="107">
        <f t="shared" si="448"/>
        <v>0</v>
      </c>
      <c r="I7226" s="188">
        <f t="shared" si="451"/>
        <v>0</v>
      </c>
      <c r="J7226" s="142"/>
      <c r="K7226" s="146"/>
      <c r="L7226" s="7" t="str">
        <f t="shared" si="449"/>
        <v/>
      </c>
      <c r="M7226" s="7" t="str">
        <f t="shared" si="450"/>
        <v/>
      </c>
      <c r="N7226" s="7" t="str">
        <f>Cartilha_GLOBAL!N7226</f>
        <v/>
      </c>
      <c r="O7226" s="144"/>
      <c r="Q7226" s="151"/>
      <c r="R7226" s="152">
        <v>0</v>
      </c>
      <c r="T7226" s="153">
        <f>IF(Cartilha_GLOBAL!R7226=0,0,IF(Cartilha_GLOBAL!R7226&gt;0,"c","b"))</f>
        <v>0</v>
      </c>
    </row>
    <row r="7227" ht="22.5" hidden="1" spans="1:20">
      <c r="A7227" s="239">
        <f>Cartilha_GLOBAL!A7227</f>
        <v>93272</v>
      </c>
      <c r="B7227" s="100" t="str">
        <f>Cartilha_GLOBAL!B7227</f>
        <v>SINAPI</v>
      </c>
      <c r="C7227" s="104" t="str">
        <f>Cartilha_GLOBAL!C7227</f>
        <v>GRUA ASCENSIONAL, LANCA DE 30 M, CAPACIDADE DE 1,0 T A 30 M, ALTURA ATE 39 M - CHP DIURNO. AF_03/2016</v>
      </c>
      <c r="D7227" s="94" t="str">
        <f>Cartilha_GLOBAL!D7227</f>
        <v>CHP</v>
      </c>
      <c r="E7227" s="105">
        <f>Cartilha_GLOBAL!$E7227</f>
        <v>125.87</v>
      </c>
      <c r="F7227" s="182">
        <f>Cartilha_GLOBAL!$F7227</f>
        <v>154.49</v>
      </c>
      <c r="G7227" s="229"/>
      <c r="H7227" s="107">
        <f t="shared" si="448"/>
        <v>0</v>
      </c>
      <c r="I7227" s="188">
        <f t="shared" si="451"/>
        <v>0</v>
      </c>
      <c r="J7227" s="142"/>
      <c r="K7227" s="146"/>
      <c r="L7227" s="7" t="str">
        <f t="shared" si="449"/>
        <v/>
      </c>
      <c r="M7227" s="7" t="str">
        <f t="shared" si="450"/>
        <v/>
      </c>
      <c r="N7227" s="7" t="str">
        <f>Cartilha_GLOBAL!N7227</f>
        <v/>
      </c>
      <c r="O7227" s="144"/>
      <c r="Q7227" s="151"/>
      <c r="R7227" s="152">
        <v>0</v>
      </c>
      <c r="T7227" s="153">
        <f>IF(Cartilha_GLOBAL!R7227=0,0,IF(Cartilha_GLOBAL!R7227&gt;0,"c","b"))</f>
        <v>0</v>
      </c>
    </row>
    <row r="7228" ht="22.5" hidden="1" spans="1:20">
      <c r="A7228" s="239">
        <f>Cartilha_GLOBAL!A7228</f>
        <v>95212</v>
      </c>
      <c r="B7228" s="100" t="str">
        <f>Cartilha_GLOBAL!B7228</f>
        <v>SINAPI</v>
      </c>
      <c r="C7228" s="104" t="str">
        <f>Cartilha_GLOBAL!C7228</f>
        <v>GRUA ASCENCIONAL, LANCA DE 42 M, CAPACIDADE DE 1,5 T A 30 M, ALTURA ATE 39 M - CHP DIURNO. AF_08/2016</v>
      </c>
      <c r="D7228" s="94" t="str">
        <f>Cartilha_GLOBAL!D7228</f>
        <v>CHP</v>
      </c>
      <c r="E7228" s="105">
        <f>Cartilha_GLOBAL!$E7228</f>
        <v>185.25</v>
      </c>
      <c r="F7228" s="182">
        <f>Cartilha_GLOBAL!$F7228</f>
        <v>227.38</v>
      </c>
      <c r="G7228" s="229"/>
      <c r="H7228" s="107">
        <f t="shared" si="448"/>
        <v>0</v>
      </c>
      <c r="I7228" s="188">
        <f t="shared" si="451"/>
        <v>0</v>
      </c>
      <c r="J7228" s="142"/>
      <c r="K7228" s="146"/>
      <c r="L7228" s="7" t="str">
        <f t="shared" si="449"/>
        <v/>
      </c>
      <c r="M7228" s="7" t="str">
        <f t="shared" si="450"/>
        <v/>
      </c>
      <c r="N7228" s="7" t="str">
        <f>Cartilha_GLOBAL!N7228</f>
        <v/>
      </c>
      <c r="O7228" s="144"/>
      <c r="Q7228" s="151"/>
      <c r="R7228" s="152">
        <v>0</v>
      </c>
      <c r="T7228" s="153">
        <f>IF(Cartilha_GLOBAL!R7228=0,0,IF(Cartilha_GLOBAL!R7228&gt;0,"c","b"))</f>
        <v>0</v>
      </c>
    </row>
    <row r="7229" ht="22.5" hidden="1" spans="1:20">
      <c r="A7229" s="239">
        <f>Cartilha_GLOBAL!A7229</f>
        <v>93274</v>
      </c>
      <c r="B7229" s="100" t="str">
        <f>Cartilha_GLOBAL!B7229</f>
        <v>SINAPI</v>
      </c>
      <c r="C7229" s="104" t="str">
        <f>Cartilha_GLOBAL!C7229</f>
        <v>GRUA ASCENSIONAL, LANÇA DE 30 M, CAPACIDADE DE 1,0 T A 30 M, ALTURA ATÉ 39 M - CHI DIURNO. AF_03/2016</v>
      </c>
      <c r="D7229" s="94" t="str">
        <f>Cartilha_GLOBAL!D7229</f>
        <v>CHI</v>
      </c>
      <c r="E7229" s="105">
        <f>Cartilha_GLOBAL!$E7229</f>
        <v>94.71</v>
      </c>
      <c r="F7229" s="182">
        <f>Cartilha_GLOBAL!$F7229</f>
        <v>116.25</v>
      </c>
      <c r="G7229" s="229"/>
      <c r="H7229" s="107">
        <f t="shared" si="448"/>
        <v>0</v>
      </c>
      <c r="I7229" s="188">
        <f t="shared" si="451"/>
        <v>0</v>
      </c>
      <c r="J7229" s="142"/>
      <c r="K7229" s="146"/>
      <c r="L7229" s="7" t="str">
        <f t="shared" si="449"/>
        <v/>
      </c>
      <c r="M7229" s="7" t="str">
        <f t="shared" si="450"/>
        <v/>
      </c>
      <c r="N7229" s="7" t="str">
        <f>Cartilha_GLOBAL!N7229</f>
        <v/>
      </c>
      <c r="O7229" s="144"/>
      <c r="Q7229" s="151"/>
      <c r="R7229" s="152">
        <v>0</v>
      </c>
      <c r="T7229" s="153">
        <f>IF(Cartilha_GLOBAL!R7229=0,0,IF(Cartilha_GLOBAL!R7229&gt;0,"c","b"))</f>
        <v>0</v>
      </c>
    </row>
    <row r="7230" ht="22.5" hidden="1" spans="1:20">
      <c r="A7230" s="239">
        <f>Cartilha_GLOBAL!A7230</f>
        <v>95213</v>
      </c>
      <c r="B7230" s="100" t="str">
        <f>Cartilha_GLOBAL!B7230</f>
        <v>SINAPI</v>
      </c>
      <c r="C7230" s="104" t="str">
        <f>Cartilha_GLOBAL!C7230</f>
        <v>GRUA ASCENCIONAL, LANÇA DE 42 M, CAPACIDADE DE 1,5 T A 30 M, ALTURA ATÉ 39 M - CHI DIURNO. AF_08/2016</v>
      </c>
      <c r="D7230" s="94" t="str">
        <f>Cartilha_GLOBAL!D7230</f>
        <v>CHI</v>
      </c>
      <c r="E7230" s="105">
        <f>Cartilha_GLOBAL!$E7230</f>
        <v>122.21</v>
      </c>
      <c r="F7230" s="182">
        <f>Cartilha_GLOBAL!$F7230</f>
        <v>150</v>
      </c>
      <c r="G7230" s="229"/>
      <c r="H7230" s="107">
        <f t="shared" si="448"/>
        <v>0</v>
      </c>
      <c r="I7230" s="188">
        <f t="shared" si="451"/>
        <v>0</v>
      </c>
      <c r="J7230" s="142"/>
      <c r="K7230" s="146"/>
      <c r="L7230" s="7" t="str">
        <f t="shared" si="449"/>
        <v/>
      </c>
      <c r="M7230" s="7" t="str">
        <f t="shared" si="450"/>
        <v/>
      </c>
      <c r="N7230" s="7" t="str">
        <f>Cartilha_GLOBAL!N7230</f>
        <v/>
      </c>
      <c r="O7230" s="144"/>
      <c r="Q7230" s="151"/>
      <c r="R7230" s="152">
        <v>0</v>
      </c>
      <c r="T7230" s="153">
        <f>IF(Cartilha_GLOBAL!R7230=0,0,IF(Cartilha_GLOBAL!R7230&gt;0,"c","b"))</f>
        <v>0</v>
      </c>
    </row>
    <row r="7231" ht="22.5" hidden="1" spans="1:20">
      <c r="A7231" s="239">
        <f>Cartilha_GLOBAL!A7231</f>
        <v>93267</v>
      </c>
      <c r="B7231" s="100" t="str">
        <f>Cartilha_GLOBAL!B7231</f>
        <v>SINAPI</v>
      </c>
      <c r="C7231" s="104" t="str">
        <f>Cartilha_GLOBAL!C7231</f>
        <v>GRUA ASCENCIONAL, LANÇA DE 30 M, CAPACIDADE DE 1,0 T A 30 M, ALTURA ATÉ 39 M  DEPRECIAÇÃO. AF_03/2016</v>
      </c>
      <c r="D7231" s="94" t="str">
        <f>Cartilha_GLOBAL!D7231</f>
        <v>H</v>
      </c>
      <c r="E7231" s="105">
        <f>Cartilha_GLOBAL!$E7231</f>
        <v>25.9</v>
      </c>
      <c r="F7231" s="182">
        <f>Cartilha_GLOBAL!$F7231</f>
        <v>31.79</v>
      </c>
      <c r="G7231" s="229"/>
      <c r="H7231" s="107">
        <f t="shared" si="448"/>
        <v>0</v>
      </c>
      <c r="I7231" s="188">
        <f t="shared" si="451"/>
        <v>0</v>
      </c>
      <c r="J7231" s="142"/>
      <c r="K7231" s="146"/>
      <c r="L7231" s="7" t="str">
        <f t="shared" si="449"/>
        <v/>
      </c>
      <c r="M7231" s="7" t="str">
        <f t="shared" si="450"/>
        <v/>
      </c>
      <c r="N7231" s="7" t="str">
        <f>Cartilha_GLOBAL!N7231</f>
        <v/>
      </c>
      <c r="O7231" s="144"/>
      <c r="Q7231" s="151"/>
      <c r="R7231" s="152">
        <v>0</v>
      </c>
      <c r="T7231" s="153">
        <f>IF(Cartilha_GLOBAL!R7231=0,0,IF(Cartilha_GLOBAL!R7231&gt;0,"c","b"))</f>
        <v>0</v>
      </c>
    </row>
    <row r="7232" ht="22.5" hidden="1" spans="1:20">
      <c r="A7232" s="239">
        <f>Cartilha_GLOBAL!A7232</f>
        <v>93269</v>
      </c>
      <c r="B7232" s="100" t="str">
        <f>Cartilha_GLOBAL!B7232</f>
        <v>SINAPI</v>
      </c>
      <c r="C7232" s="104" t="str">
        <f>Cartilha_GLOBAL!C7232</f>
        <v>GRUA ASCENCIONAL, LANÇA DE 30 M, CAPACIDADE DE 1,0 T A 30 M, ALTURA ATÉ 39 M   JUROS. AF_03/2016</v>
      </c>
      <c r="D7232" s="94" t="str">
        <f>Cartilha_GLOBAL!D7232</f>
        <v>H</v>
      </c>
      <c r="E7232" s="105">
        <f>Cartilha_GLOBAL!$E7232</f>
        <v>4.96</v>
      </c>
      <c r="F7232" s="182">
        <f>Cartilha_GLOBAL!$F7232</f>
        <v>6.09</v>
      </c>
      <c r="G7232" s="229"/>
      <c r="H7232" s="107">
        <f t="shared" si="448"/>
        <v>0</v>
      </c>
      <c r="I7232" s="188">
        <f t="shared" si="451"/>
        <v>0</v>
      </c>
      <c r="J7232" s="142"/>
      <c r="K7232" s="146"/>
      <c r="L7232" s="7" t="str">
        <f t="shared" si="449"/>
        <v/>
      </c>
      <c r="M7232" s="7" t="str">
        <f t="shared" si="450"/>
        <v/>
      </c>
      <c r="N7232" s="7" t="str">
        <f>Cartilha_GLOBAL!N7232</f>
        <v/>
      </c>
      <c r="O7232" s="144"/>
      <c r="Q7232" s="151"/>
      <c r="R7232" s="152">
        <v>0</v>
      </c>
      <c r="T7232" s="153">
        <f>IF(Cartilha_GLOBAL!R7232=0,0,IF(Cartilha_GLOBAL!R7232&gt;0,"c","b"))</f>
        <v>0</v>
      </c>
    </row>
    <row r="7233" ht="22.5" hidden="1" spans="1:20">
      <c r="A7233" s="239">
        <f>Cartilha_GLOBAL!A7233</f>
        <v>93270</v>
      </c>
      <c r="B7233" s="100" t="str">
        <f>Cartilha_GLOBAL!B7233</f>
        <v>SINAPI</v>
      </c>
      <c r="C7233" s="104" t="str">
        <f>Cartilha_GLOBAL!C7233</f>
        <v>GRUA ASCENCIONAL, LANÇA DE 30 M, CAPACIDADE DE 1,0 T A 30 M, ALTURA ATÉ 39 M   MANUTENÇÃO. AF_03/2016</v>
      </c>
      <c r="D7233" s="94" t="str">
        <f>Cartilha_GLOBAL!D7233</f>
        <v>H</v>
      </c>
      <c r="E7233" s="105">
        <f>Cartilha_GLOBAL!$E7233</f>
        <v>25.18</v>
      </c>
      <c r="F7233" s="182">
        <f>Cartilha_GLOBAL!$F7233</f>
        <v>30.91</v>
      </c>
      <c r="G7233" s="229"/>
      <c r="H7233" s="107">
        <f t="shared" si="448"/>
        <v>0</v>
      </c>
      <c r="I7233" s="188">
        <f t="shared" si="451"/>
        <v>0</v>
      </c>
      <c r="J7233" s="142"/>
      <c r="K7233" s="146"/>
      <c r="L7233" s="7" t="str">
        <f t="shared" si="449"/>
        <v/>
      </c>
      <c r="M7233" s="7" t="str">
        <f t="shared" si="450"/>
        <v/>
      </c>
      <c r="N7233" s="7" t="str">
        <f>Cartilha_GLOBAL!N7233</f>
        <v/>
      </c>
      <c r="O7233" s="144"/>
      <c r="Q7233" s="151"/>
      <c r="R7233" s="152">
        <v>0</v>
      </c>
      <c r="T7233" s="153">
        <f>IF(Cartilha_GLOBAL!R7233=0,0,IF(Cartilha_GLOBAL!R7233&gt;0,"c","b"))</f>
        <v>0</v>
      </c>
    </row>
    <row r="7234" ht="22.5" hidden="1" spans="1:20">
      <c r="A7234" s="239">
        <f>Cartilha_GLOBAL!A7234</f>
        <v>93271</v>
      </c>
      <c r="B7234" s="100" t="str">
        <f>Cartilha_GLOBAL!B7234</f>
        <v>SINAPI</v>
      </c>
      <c r="C7234" s="104" t="str">
        <f>Cartilha_GLOBAL!C7234</f>
        <v>GRUA ASCENCIONAL, LANÇA DE 30 M, CAPACIDADE DE 1,0 T A 30 M, ALTURA ATÉ 39 M   MATERIAIS NA OPERAÇÃO. AF_03/2016</v>
      </c>
      <c r="D7234" s="94" t="str">
        <f>Cartilha_GLOBAL!D7234</f>
        <v>H</v>
      </c>
      <c r="E7234" s="105">
        <f>Cartilha_GLOBAL!$E7234</f>
        <v>5.98</v>
      </c>
      <c r="F7234" s="182">
        <f>Cartilha_GLOBAL!$F7234</f>
        <v>7.34</v>
      </c>
      <c r="G7234" s="229"/>
      <c r="H7234" s="107">
        <f t="shared" si="448"/>
        <v>0</v>
      </c>
      <c r="I7234" s="188">
        <f t="shared" si="451"/>
        <v>0</v>
      </c>
      <c r="J7234" s="142"/>
      <c r="K7234" s="146"/>
      <c r="L7234" s="7" t="str">
        <f t="shared" si="449"/>
        <v/>
      </c>
      <c r="M7234" s="7" t="str">
        <f t="shared" si="450"/>
        <v/>
      </c>
      <c r="N7234" s="7" t="str">
        <f>Cartilha_GLOBAL!N7234</f>
        <v/>
      </c>
      <c r="O7234" s="144"/>
      <c r="Q7234" s="151"/>
      <c r="R7234" s="152">
        <v>0</v>
      </c>
      <c r="T7234" s="153">
        <f>IF(Cartilha_GLOBAL!R7234=0,0,IF(Cartilha_GLOBAL!R7234&gt;0,"c","b"))</f>
        <v>0</v>
      </c>
    </row>
    <row r="7235" ht="22.5" hidden="1" spans="1:20">
      <c r="A7235" s="239">
        <f>Cartilha_GLOBAL!A7235</f>
        <v>95208</v>
      </c>
      <c r="B7235" s="100" t="str">
        <f>Cartilha_GLOBAL!B7235</f>
        <v>SINAPI</v>
      </c>
      <c r="C7235" s="104" t="str">
        <f>Cartilha_GLOBAL!C7235</f>
        <v>GRUA ASCENCIONAL, LANÇA DE 42 M, CAPACIDADE DE 1,5 T A 30 M, ALTURA ATÉ 39 M  DEPRECIAÇÃO. AF_08/2016</v>
      </c>
      <c r="D7235" s="94" t="str">
        <f>Cartilha_GLOBAL!D7235</f>
        <v>H</v>
      </c>
      <c r="E7235" s="105">
        <f>Cartilha_GLOBAL!$E7235</f>
        <v>52.17</v>
      </c>
      <c r="F7235" s="182">
        <f>Cartilha_GLOBAL!$F7235</f>
        <v>64.03</v>
      </c>
      <c r="G7235" s="229"/>
      <c r="H7235" s="107">
        <f t="shared" si="448"/>
        <v>0</v>
      </c>
      <c r="I7235" s="188">
        <f t="shared" si="451"/>
        <v>0</v>
      </c>
      <c r="J7235" s="142"/>
      <c r="K7235" s="146"/>
      <c r="L7235" s="7" t="str">
        <f t="shared" si="449"/>
        <v/>
      </c>
      <c r="M7235" s="7" t="str">
        <f t="shared" si="450"/>
        <v/>
      </c>
      <c r="N7235" s="7" t="str">
        <f>Cartilha_GLOBAL!N7235</f>
        <v/>
      </c>
      <c r="O7235" s="144"/>
      <c r="Q7235" s="151"/>
      <c r="R7235" s="152">
        <v>0</v>
      </c>
      <c r="T7235" s="153">
        <f>IF(Cartilha_GLOBAL!R7235=0,0,IF(Cartilha_GLOBAL!R7235&gt;0,"c","b"))</f>
        <v>0</v>
      </c>
    </row>
    <row r="7236" ht="22.5" hidden="1" spans="1:20">
      <c r="A7236" s="239">
        <f>Cartilha_GLOBAL!A7236</f>
        <v>95209</v>
      </c>
      <c r="B7236" s="100" t="str">
        <f>Cartilha_GLOBAL!B7236</f>
        <v>SINAPI</v>
      </c>
      <c r="C7236" s="104" t="str">
        <f>Cartilha_GLOBAL!C7236</f>
        <v>GRUA ASCENCIONAL, LANCA DE 42 M, CAPACIDADE DE 1,5 T A 30 M, ALTURA ATE 39 M  JUROS. AF_08/2016</v>
      </c>
      <c r="D7236" s="94" t="str">
        <f>Cartilha_GLOBAL!D7236</f>
        <v>H</v>
      </c>
      <c r="E7236" s="105">
        <f>Cartilha_GLOBAL!$E7236</f>
        <v>6.19</v>
      </c>
      <c r="F7236" s="182">
        <f>Cartilha_GLOBAL!$F7236</f>
        <v>7.6</v>
      </c>
      <c r="G7236" s="229"/>
      <c r="H7236" s="107">
        <f t="shared" si="448"/>
        <v>0</v>
      </c>
      <c r="I7236" s="188">
        <f t="shared" si="451"/>
        <v>0</v>
      </c>
      <c r="J7236" s="142"/>
      <c r="K7236" s="146"/>
      <c r="L7236" s="7" t="str">
        <f t="shared" si="449"/>
        <v/>
      </c>
      <c r="M7236" s="7" t="str">
        <f t="shared" si="450"/>
        <v/>
      </c>
      <c r="N7236" s="7" t="str">
        <f>Cartilha_GLOBAL!N7236</f>
        <v/>
      </c>
      <c r="O7236" s="144"/>
      <c r="Q7236" s="151"/>
      <c r="R7236" s="152">
        <v>0</v>
      </c>
      <c r="T7236" s="153">
        <f>IF(Cartilha_GLOBAL!R7236=0,0,IF(Cartilha_GLOBAL!R7236&gt;0,"c","b"))</f>
        <v>0</v>
      </c>
    </row>
    <row r="7237" ht="22.5" hidden="1" spans="1:20">
      <c r="A7237" s="239">
        <f>Cartilha_GLOBAL!A7237</f>
        <v>95210</v>
      </c>
      <c r="B7237" s="100" t="str">
        <f>Cartilha_GLOBAL!B7237</f>
        <v>SINAPI</v>
      </c>
      <c r="C7237" s="104" t="str">
        <f>Cartilha_GLOBAL!C7237</f>
        <v>GRUA ASCENCIONAL, LANCA DE 42 M, CAPACIDADE DE 1,5 T A 30 M, ALTURA ATE 39 M  MANUTENÇÃO. AF_08/2016</v>
      </c>
      <c r="D7237" s="94" t="str">
        <f>Cartilha_GLOBAL!D7237</f>
        <v>H</v>
      </c>
      <c r="E7237" s="105">
        <f>Cartilha_GLOBAL!$E7237</f>
        <v>57.06</v>
      </c>
      <c r="F7237" s="182">
        <f>Cartilha_GLOBAL!$F7237</f>
        <v>70.04</v>
      </c>
      <c r="G7237" s="229"/>
      <c r="H7237" s="107">
        <f t="shared" si="448"/>
        <v>0</v>
      </c>
      <c r="I7237" s="188">
        <f t="shared" si="451"/>
        <v>0</v>
      </c>
      <c r="J7237" s="142"/>
      <c r="K7237" s="146"/>
      <c r="L7237" s="7" t="str">
        <f t="shared" si="449"/>
        <v/>
      </c>
      <c r="M7237" s="7" t="str">
        <f t="shared" si="450"/>
        <v/>
      </c>
      <c r="N7237" s="7" t="str">
        <f>Cartilha_GLOBAL!N7237</f>
        <v/>
      </c>
      <c r="O7237" s="144"/>
      <c r="Q7237" s="151"/>
      <c r="R7237" s="152">
        <v>0</v>
      </c>
      <c r="T7237" s="153">
        <f>IF(Cartilha_GLOBAL!R7237=0,0,IF(Cartilha_GLOBAL!R7237&gt;0,"c","b"))</f>
        <v>0</v>
      </c>
    </row>
    <row r="7238" ht="22.5" hidden="1" spans="1:20">
      <c r="A7238" s="239">
        <f>Cartilha_GLOBAL!A7238</f>
        <v>95211</v>
      </c>
      <c r="B7238" s="100" t="str">
        <f>Cartilha_GLOBAL!B7238</f>
        <v>SINAPI</v>
      </c>
      <c r="C7238" s="104" t="str">
        <f>Cartilha_GLOBAL!C7238</f>
        <v>GRUA ASCENCIONAL, LANCA DE 42 M, CAPACIDADE DE 1,5 T A 30 M, ALTURA ATE 39 M  MATERIAIS NA OPERAÇÃO. AF_08/2016</v>
      </c>
      <c r="D7238" s="94" t="str">
        <f>Cartilha_GLOBAL!D7238</f>
        <v>H</v>
      </c>
      <c r="E7238" s="105">
        <f>Cartilha_GLOBAL!$E7238</f>
        <v>5.98</v>
      </c>
      <c r="F7238" s="182">
        <f>Cartilha_GLOBAL!$F7238</f>
        <v>7.34</v>
      </c>
      <c r="G7238" s="229"/>
      <c r="H7238" s="107">
        <f t="shared" ref="H7238:H7301" si="452">IF(G7238=0,0,F7238)</f>
        <v>0</v>
      </c>
      <c r="I7238" s="188">
        <f t="shared" si="451"/>
        <v>0</v>
      </c>
      <c r="J7238" s="142"/>
      <c r="K7238" s="146"/>
      <c r="L7238" s="7" t="str">
        <f t="shared" ref="L7238:L7301" si="453">IF(K7238="X","x",IF(K7238="xx","x",IF(I7238&gt;0,"x","")))</f>
        <v/>
      </c>
      <c r="M7238" s="7" t="str">
        <f t="shared" ref="M7238:M7301" si="454">IF(K7238="X","x",IF(K7238="xx","x",IF(I7238&gt;0,"x","")))</f>
        <v/>
      </c>
      <c r="N7238" s="7" t="str">
        <f>Cartilha_GLOBAL!N7238</f>
        <v/>
      </c>
      <c r="O7238" s="144"/>
      <c r="Q7238" s="151"/>
      <c r="R7238" s="152">
        <v>0</v>
      </c>
      <c r="T7238" s="153">
        <f>IF(Cartilha_GLOBAL!R7238=0,0,IF(Cartilha_GLOBAL!R7238&gt;0,"c","b"))</f>
        <v>0</v>
      </c>
    </row>
    <row r="7239" ht="12.75" hidden="1" spans="1:20">
      <c r="A7239" s="238" t="str">
        <f>Cartilha_GLOBAL!A7239</f>
        <v>12.3.4</v>
      </c>
      <c r="B7239" s="236">
        <f>Cartilha_GLOBAL!B7239</f>
        <v>0</v>
      </c>
      <c r="C7239" s="161" t="str">
        <f>Cartilha_GLOBAL!C7239</f>
        <v>ELEVADOR</v>
      </c>
      <c r="D7239" s="94">
        <f>Cartilha_GLOBAL!D7239</f>
        <v>0</v>
      </c>
      <c r="E7239" s="105">
        <f>Cartilha_GLOBAL!$E7239</f>
        <v>0</v>
      </c>
      <c r="F7239" s="182">
        <f>Cartilha_GLOBAL!$F7239</f>
        <v>0</v>
      </c>
      <c r="G7239" s="209"/>
      <c r="H7239" s="187">
        <f t="shared" si="452"/>
        <v>0</v>
      </c>
      <c r="I7239" s="188">
        <f t="shared" si="451"/>
        <v>0</v>
      </c>
      <c r="J7239" s="142"/>
      <c r="K7239" s="145" t="str">
        <f>IF(SUM(I7239:I7239)&gt;0,"xx","")</f>
        <v/>
      </c>
      <c r="L7239" s="7" t="str">
        <f t="shared" si="453"/>
        <v/>
      </c>
      <c r="M7239" s="7" t="str">
        <f t="shared" si="454"/>
        <v/>
      </c>
      <c r="N7239" s="7" t="str">
        <f>Cartilha_GLOBAL!N7239</f>
        <v/>
      </c>
      <c r="O7239" s="144"/>
      <c r="Q7239" s="151"/>
      <c r="R7239" s="152">
        <v>0</v>
      </c>
      <c r="T7239" s="153">
        <f>IF(Cartilha_GLOBAL!R7239=0,0,IF(Cartilha_GLOBAL!R7239&gt;0,"c","b"))</f>
        <v>0</v>
      </c>
    </row>
    <row r="7240" ht="12.75" hidden="1" spans="1:20">
      <c r="A7240" s="238" t="str">
        <f>Cartilha_GLOBAL!A7240</f>
        <v>12.3.5</v>
      </c>
      <c r="B7240" s="236">
        <f>Cartilha_GLOBAL!B7240</f>
        <v>0</v>
      </c>
      <c r="C7240" s="161" t="str">
        <f>Cartilha_GLOBAL!C7240</f>
        <v>VIBRADOR</v>
      </c>
      <c r="D7240" s="94">
        <f>Cartilha_GLOBAL!D7240</f>
        <v>0</v>
      </c>
      <c r="E7240" s="105">
        <f>Cartilha_GLOBAL!$E7240</f>
        <v>0</v>
      </c>
      <c r="F7240" s="182">
        <f>Cartilha_GLOBAL!$F7240</f>
        <v>0</v>
      </c>
      <c r="G7240" s="209"/>
      <c r="H7240" s="187">
        <f t="shared" si="452"/>
        <v>0</v>
      </c>
      <c r="I7240" s="188">
        <f t="shared" si="451"/>
        <v>0</v>
      </c>
      <c r="J7240" s="142"/>
      <c r="K7240" s="145" t="str">
        <f>IF(SUM(I7241:I7246)&gt;0,"xx","")</f>
        <v/>
      </c>
      <c r="L7240" s="7" t="str">
        <f t="shared" si="453"/>
        <v/>
      </c>
      <c r="M7240" s="7" t="str">
        <f t="shared" si="454"/>
        <v/>
      </c>
      <c r="N7240" s="7" t="str">
        <f>Cartilha_GLOBAL!N7240</f>
        <v/>
      </c>
      <c r="O7240" s="144"/>
      <c r="Q7240" s="151"/>
      <c r="R7240" s="152">
        <v>0</v>
      </c>
      <c r="T7240" s="153">
        <f>IF(Cartilha_GLOBAL!R7240=0,0,IF(Cartilha_GLOBAL!R7240&gt;0,"c","b"))</f>
        <v>0</v>
      </c>
    </row>
    <row r="7241" ht="22.5" hidden="1" spans="1:20">
      <c r="A7241" s="239">
        <f>Cartilha_GLOBAL!A7241</f>
        <v>90582</v>
      </c>
      <c r="B7241" s="100" t="str">
        <f>Cartilha_GLOBAL!B7241</f>
        <v>SINAPI</v>
      </c>
      <c r="C7241" s="104" t="str">
        <f>Cartilha_GLOBAL!C7241</f>
        <v>VIBRADOR DE IMERSÃO, DIÂMETRO DE PONTEIRA 45MM, MOTOR ELÉTRICO TRIFÁSICO POTÊNCIA DE 2 CV - DEPRECIAÇÃO. AF_06/2015</v>
      </c>
      <c r="D7241" s="94" t="str">
        <f>Cartilha_GLOBAL!D7241</f>
        <v>H</v>
      </c>
      <c r="E7241" s="105">
        <f>Cartilha_GLOBAL!$E7241</f>
        <v>0.45</v>
      </c>
      <c r="F7241" s="182">
        <f>Cartilha_GLOBAL!$F7241</f>
        <v>0.55</v>
      </c>
      <c r="G7241" s="229"/>
      <c r="H7241" s="107">
        <f t="shared" si="452"/>
        <v>0</v>
      </c>
      <c r="I7241" s="188">
        <f t="shared" si="451"/>
        <v>0</v>
      </c>
      <c r="J7241" s="142"/>
      <c r="K7241" s="146"/>
      <c r="L7241" s="7" t="str">
        <f t="shared" si="453"/>
        <v/>
      </c>
      <c r="M7241" s="7" t="str">
        <f t="shared" si="454"/>
        <v/>
      </c>
      <c r="N7241" s="7" t="str">
        <f>Cartilha_GLOBAL!N7241</f>
        <v/>
      </c>
      <c r="O7241" s="144"/>
      <c r="Q7241" s="151"/>
      <c r="R7241" s="152">
        <v>0</v>
      </c>
      <c r="T7241" s="153">
        <f>IF(Cartilha_GLOBAL!R7241=0,0,IF(Cartilha_GLOBAL!R7241&gt;0,"c","b"))</f>
        <v>0</v>
      </c>
    </row>
    <row r="7242" ht="22.5" hidden="1" spans="1:20">
      <c r="A7242" s="239">
        <f>Cartilha_GLOBAL!A7242</f>
        <v>90583</v>
      </c>
      <c r="B7242" s="100" t="str">
        <f>Cartilha_GLOBAL!B7242</f>
        <v>SINAPI</v>
      </c>
      <c r="C7242" s="104" t="str">
        <f>Cartilha_GLOBAL!C7242</f>
        <v>VIBRADOR DE IMERSÃO, DIÂMETRO DE PONTEIRA 45MM, MOTOR ELÉTRICO TRIFÁSICO POTÊNCIA DE 2 CV - JUROS. AF_06/2015</v>
      </c>
      <c r="D7242" s="94" t="str">
        <f>Cartilha_GLOBAL!D7242</f>
        <v>H</v>
      </c>
      <c r="E7242" s="105">
        <f>Cartilha_GLOBAL!$E7242</f>
        <v>0.05</v>
      </c>
      <c r="F7242" s="182">
        <f>Cartilha_GLOBAL!$F7242</f>
        <v>0.06</v>
      </c>
      <c r="G7242" s="229"/>
      <c r="H7242" s="107">
        <f t="shared" si="452"/>
        <v>0</v>
      </c>
      <c r="I7242" s="188">
        <f t="shared" si="451"/>
        <v>0</v>
      </c>
      <c r="J7242" s="142"/>
      <c r="K7242" s="146"/>
      <c r="L7242" s="7" t="str">
        <f t="shared" si="453"/>
        <v/>
      </c>
      <c r="M7242" s="7" t="str">
        <f t="shared" si="454"/>
        <v/>
      </c>
      <c r="N7242" s="7" t="str">
        <f>Cartilha_GLOBAL!N7242</f>
        <v/>
      </c>
      <c r="O7242" s="144"/>
      <c r="Q7242" s="151"/>
      <c r="R7242" s="152">
        <v>0</v>
      </c>
      <c r="T7242" s="153">
        <f>IF(Cartilha_GLOBAL!R7242=0,0,IF(Cartilha_GLOBAL!R7242&gt;0,"c","b"))</f>
        <v>0</v>
      </c>
    </row>
    <row r="7243" ht="22.5" hidden="1" spans="1:20">
      <c r="A7243" s="239">
        <f>Cartilha_GLOBAL!A7243</f>
        <v>90584</v>
      </c>
      <c r="B7243" s="100" t="str">
        <f>Cartilha_GLOBAL!B7243</f>
        <v>SINAPI</v>
      </c>
      <c r="C7243" s="104" t="str">
        <f>Cartilha_GLOBAL!C7243</f>
        <v>VIBRADOR DE IMERSÃO, DIÂMETRO DE PONTEIRA 45MM, MOTOR ELÉTRICO TRIFÁSICO POTÊNCIA DE 2 CV - MANUTENÇÃO. AF_06/2015</v>
      </c>
      <c r="D7243" s="94" t="str">
        <f>Cartilha_GLOBAL!D7243</f>
        <v>H</v>
      </c>
      <c r="E7243" s="105">
        <f>Cartilha_GLOBAL!$E7243</f>
        <v>0.35</v>
      </c>
      <c r="F7243" s="182">
        <f>Cartilha_GLOBAL!$F7243</f>
        <v>0.43</v>
      </c>
      <c r="G7243" s="229"/>
      <c r="H7243" s="107">
        <f t="shared" si="452"/>
        <v>0</v>
      </c>
      <c r="I7243" s="188">
        <f t="shared" si="451"/>
        <v>0</v>
      </c>
      <c r="J7243" s="142"/>
      <c r="K7243" s="146"/>
      <c r="L7243" s="7" t="str">
        <f t="shared" si="453"/>
        <v/>
      </c>
      <c r="M7243" s="7" t="str">
        <f t="shared" si="454"/>
        <v/>
      </c>
      <c r="N7243" s="7" t="str">
        <f>Cartilha_GLOBAL!N7243</f>
        <v/>
      </c>
      <c r="O7243" s="144"/>
      <c r="Q7243" s="151"/>
      <c r="R7243" s="152">
        <v>0</v>
      </c>
      <c r="T7243" s="153">
        <f>IF(Cartilha_GLOBAL!R7243=0,0,IF(Cartilha_GLOBAL!R7243&gt;0,"c","b"))</f>
        <v>0</v>
      </c>
    </row>
    <row r="7244" ht="22.5" hidden="1" spans="1:20">
      <c r="A7244" s="239">
        <f>Cartilha_GLOBAL!A7244</f>
        <v>90585</v>
      </c>
      <c r="B7244" s="100" t="str">
        <f>Cartilha_GLOBAL!B7244</f>
        <v>SINAPI</v>
      </c>
      <c r="C7244" s="104" t="str">
        <f>Cartilha_GLOBAL!C7244</f>
        <v>VIBRADOR DE IMERSÃO, DIÂMETRO DE PONTEIRA 45MM, MOTOR ELÉTRICO TRIFÁSICO POTÊNCIA DE 2 CV - MATERIAIS NA OPERAÇÃO. AF_06/2015</v>
      </c>
      <c r="D7244" s="94" t="str">
        <f>Cartilha_GLOBAL!D7244</f>
        <v>H</v>
      </c>
      <c r="E7244" s="105">
        <f>Cartilha_GLOBAL!$E7244</f>
        <v>0.33</v>
      </c>
      <c r="F7244" s="182">
        <f>Cartilha_GLOBAL!$F7244</f>
        <v>0.41</v>
      </c>
      <c r="G7244" s="229"/>
      <c r="H7244" s="107">
        <f t="shared" si="452"/>
        <v>0</v>
      </c>
      <c r="I7244" s="188">
        <f t="shared" si="451"/>
        <v>0</v>
      </c>
      <c r="J7244" s="142"/>
      <c r="K7244" s="146"/>
      <c r="L7244" s="7" t="str">
        <f t="shared" si="453"/>
        <v/>
      </c>
      <c r="M7244" s="7" t="str">
        <f t="shared" si="454"/>
        <v/>
      </c>
      <c r="N7244" s="7" t="str">
        <f>Cartilha_GLOBAL!N7244</f>
        <v/>
      </c>
      <c r="O7244" s="144"/>
      <c r="Q7244" s="151"/>
      <c r="R7244" s="152">
        <v>0</v>
      </c>
      <c r="T7244" s="153">
        <f>IF(Cartilha_GLOBAL!R7244=0,0,IF(Cartilha_GLOBAL!R7244&gt;0,"c","b"))</f>
        <v>0</v>
      </c>
    </row>
    <row r="7245" ht="22.5" hidden="1" spans="1:20">
      <c r="A7245" s="239">
        <f>Cartilha_GLOBAL!A7245</f>
        <v>90586</v>
      </c>
      <c r="B7245" s="100" t="str">
        <f>Cartilha_GLOBAL!B7245</f>
        <v>SINAPI</v>
      </c>
      <c r="C7245" s="104" t="str">
        <f>Cartilha_GLOBAL!C7245</f>
        <v>VIBRADOR DE IMERSÃO, DIÂMETRO DE PONTEIRA 45MM, MOTOR ELÉTRICO TRIFÁSICO POTÊNCIA DE 2 CV - CHP DIURNO. AF_06/2015</v>
      </c>
      <c r="D7245" s="94" t="str">
        <f>Cartilha_GLOBAL!D7245</f>
        <v>CHP</v>
      </c>
      <c r="E7245" s="105">
        <f>Cartilha_GLOBAL!$E7245</f>
        <v>1.18</v>
      </c>
      <c r="F7245" s="182">
        <f>Cartilha_GLOBAL!$F7245</f>
        <v>1.45</v>
      </c>
      <c r="G7245" s="229"/>
      <c r="H7245" s="107">
        <f t="shared" si="452"/>
        <v>0</v>
      </c>
      <c r="I7245" s="188">
        <f t="shared" si="451"/>
        <v>0</v>
      </c>
      <c r="J7245" s="142"/>
      <c r="K7245" s="146"/>
      <c r="L7245" s="7" t="str">
        <f t="shared" si="453"/>
        <v/>
      </c>
      <c r="M7245" s="7" t="str">
        <f t="shared" si="454"/>
        <v/>
      </c>
      <c r="N7245" s="7" t="str">
        <f>Cartilha_GLOBAL!N7245</f>
        <v/>
      </c>
      <c r="O7245" s="144"/>
      <c r="Q7245" s="151"/>
      <c r="R7245" s="152">
        <v>0</v>
      </c>
      <c r="T7245" s="153">
        <f>IF(Cartilha_GLOBAL!R7245=0,0,IF(Cartilha_GLOBAL!R7245&gt;0,"c","b"))</f>
        <v>0</v>
      </c>
    </row>
    <row r="7246" ht="22.5" hidden="1" spans="1:20">
      <c r="A7246" s="239">
        <f>Cartilha_GLOBAL!A7246</f>
        <v>90587</v>
      </c>
      <c r="B7246" s="100" t="str">
        <f>Cartilha_GLOBAL!B7246</f>
        <v>SINAPI</v>
      </c>
      <c r="C7246" s="104" t="str">
        <f>Cartilha_GLOBAL!C7246</f>
        <v>VIBRADOR DE IMERSÃO, DIÂMETRO DE PONTEIRA 45MM, MOTOR ELÉTRICO TRIFÁSICO POTÊNCIA DE 2 CV - CHI DIURNO. AF_06/2015</v>
      </c>
      <c r="D7246" s="94" t="str">
        <f>Cartilha_GLOBAL!D7246</f>
        <v>CHI</v>
      </c>
      <c r="E7246" s="105">
        <f>Cartilha_GLOBAL!$E7246</f>
        <v>0.5</v>
      </c>
      <c r="F7246" s="182">
        <f>Cartilha_GLOBAL!$F7246</f>
        <v>0.61</v>
      </c>
      <c r="G7246" s="229"/>
      <c r="H7246" s="107">
        <f t="shared" si="452"/>
        <v>0</v>
      </c>
      <c r="I7246" s="188">
        <f t="shared" si="451"/>
        <v>0</v>
      </c>
      <c r="J7246" s="142"/>
      <c r="K7246" s="146"/>
      <c r="L7246" s="7" t="str">
        <f t="shared" si="453"/>
        <v/>
      </c>
      <c r="M7246" s="7" t="str">
        <f t="shared" si="454"/>
        <v/>
      </c>
      <c r="N7246" s="7" t="str">
        <f>Cartilha_GLOBAL!N7246</f>
        <v/>
      </c>
      <c r="O7246" s="144"/>
      <c r="Q7246" s="151"/>
      <c r="R7246" s="152">
        <v>0</v>
      </c>
      <c r="T7246" s="153">
        <f>IF(Cartilha_GLOBAL!R7246=0,0,IF(Cartilha_GLOBAL!R7246&gt;0,"c","b"))</f>
        <v>0</v>
      </c>
    </row>
    <row r="7247" ht="12.75" hidden="1" spans="1:20">
      <c r="A7247" s="238" t="str">
        <f>Cartilha_GLOBAL!A7247</f>
        <v>12.3.6</v>
      </c>
      <c r="B7247" s="236">
        <f>Cartilha_GLOBAL!B7247</f>
        <v>0</v>
      </c>
      <c r="C7247" s="161" t="str">
        <f>Cartilha_GLOBAL!C7247</f>
        <v>SERRA CIRCULAR</v>
      </c>
      <c r="D7247" s="94">
        <f>Cartilha_GLOBAL!D7247</f>
        <v>0</v>
      </c>
      <c r="E7247" s="105">
        <f>Cartilha_GLOBAL!$E7247</f>
        <v>0</v>
      </c>
      <c r="F7247" s="182">
        <f>Cartilha_GLOBAL!$F7247</f>
        <v>0</v>
      </c>
      <c r="G7247" s="209"/>
      <c r="H7247" s="187">
        <f t="shared" si="452"/>
        <v>0</v>
      </c>
      <c r="I7247" s="188">
        <f t="shared" si="451"/>
        <v>0</v>
      </c>
      <c r="J7247" s="142"/>
      <c r="K7247" s="145" t="str">
        <f>IF(SUM(I7248:I7253)&gt;0,"xx","")</f>
        <v/>
      </c>
      <c r="L7247" s="7" t="str">
        <f t="shared" si="453"/>
        <v/>
      </c>
      <c r="M7247" s="7" t="str">
        <f t="shared" si="454"/>
        <v/>
      </c>
      <c r="N7247" s="7" t="str">
        <f>Cartilha_GLOBAL!N7247</f>
        <v/>
      </c>
      <c r="O7247" s="144"/>
      <c r="Q7247" s="151"/>
      <c r="R7247" s="152">
        <v>0</v>
      </c>
      <c r="T7247" s="153">
        <f>IF(Cartilha_GLOBAL!R7247=0,0,IF(Cartilha_GLOBAL!R7247&gt;0,"c","b"))</f>
        <v>0</v>
      </c>
    </row>
    <row r="7248" ht="22.5" hidden="1" spans="1:20">
      <c r="A7248" s="239">
        <f>Cartilha_GLOBAL!A7248</f>
        <v>91692</v>
      </c>
      <c r="B7248" s="100" t="str">
        <f>Cartilha_GLOBAL!B7248</f>
        <v>SINAPI</v>
      </c>
      <c r="C7248" s="104" t="str">
        <f>Cartilha_GLOBAL!C7248</f>
        <v>SERRA CIRCULAR DE BANCADA COM MOTOR ELÉTRICO POTÊNCIA DE 5HP, COM COIFA PARA DISCO 10" - CHP DIURNO. AF_08/2015</v>
      </c>
      <c r="D7248" s="94" t="str">
        <f>Cartilha_GLOBAL!D7248</f>
        <v>CHP</v>
      </c>
      <c r="E7248" s="105">
        <f>Cartilha_GLOBAL!$E7248</f>
        <v>32.4</v>
      </c>
      <c r="F7248" s="182">
        <f>Cartilha_GLOBAL!$F7248</f>
        <v>39.77</v>
      </c>
      <c r="G7248" s="229"/>
      <c r="H7248" s="107">
        <f t="shared" si="452"/>
        <v>0</v>
      </c>
      <c r="I7248" s="188">
        <f t="shared" si="451"/>
        <v>0</v>
      </c>
      <c r="J7248" s="142"/>
      <c r="K7248" s="146"/>
      <c r="L7248" s="7" t="str">
        <f t="shared" si="453"/>
        <v/>
      </c>
      <c r="M7248" s="7" t="str">
        <f t="shared" si="454"/>
        <v/>
      </c>
      <c r="N7248" s="7" t="str">
        <f>Cartilha_GLOBAL!N7248</f>
        <v/>
      </c>
      <c r="O7248" s="144"/>
      <c r="Q7248" s="151"/>
      <c r="R7248" s="152">
        <v>0</v>
      </c>
      <c r="T7248" s="153">
        <f>IF(Cartilha_GLOBAL!R7248=0,0,IF(Cartilha_GLOBAL!R7248&gt;0,"c","b"))</f>
        <v>0</v>
      </c>
    </row>
    <row r="7249" ht="22.5" hidden="1" spans="1:20">
      <c r="A7249" s="239">
        <f>Cartilha_GLOBAL!A7249</f>
        <v>91693</v>
      </c>
      <c r="B7249" s="100" t="str">
        <f>Cartilha_GLOBAL!B7249</f>
        <v>SINAPI</v>
      </c>
      <c r="C7249" s="104" t="str">
        <f>Cartilha_GLOBAL!C7249</f>
        <v>SERRA CIRCULAR DE BANCADA COM MOTOR ELÉTRICO POTÊNCIA DE 5HP, COM COIFA PARA DISCO 10" - CHI DIURNO. AF_08/2015</v>
      </c>
      <c r="D7249" s="94" t="str">
        <f>Cartilha_GLOBAL!D7249</f>
        <v>CHI</v>
      </c>
      <c r="E7249" s="105">
        <f>Cartilha_GLOBAL!$E7249</f>
        <v>31.47</v>
      </c>
      <c r="F7249" s="182">
        <f>Cartilha_GLOBAL!$F7249</f>
        <v>38.63</v>
      </c>
      <c r="G7249" s="229"/>
      <c r="H7249" s="107">
        <f t="shared" si="452"/>
        <v>0</v>
      </c>
      <c r="I7249" s="188">
        <f t="shared" si="451"/>
        <v>0</v>
      </c>
      <c r="J7249" s="142"/>
      <c r="K7249" s="146"/>
      <c r="L7249" s="7" t="str">
        <f t="shared" si="453"/>
        <v/>
      </c>
      <c r="M7249" s="7" t="str">
        <f t="shared" si="454"/>
        <v/>
      </c>
      <c r="N7249" s="7" t="str">
        <f>Cartilha_GLOBAL!N7249</f>
        <v/>
      </c>
      <c r="O7249" s="144"/>
      <c r="Q7249" s="151"/>
      <c r="R7249" s="152">
        <v>0</v>
      </c>
      <c r="T7249" s="153">
        <f>IF(Cartilha_GLOBAL!R7249=0,0,IF(Cartilha_GLOBAL!R7249&gt;0,"c","b"))</f>
        <v>0</v>
      </c>
    </row>
    <row r="7250" ht="22.5" hidden="1" spans="1:20">
      <c r="A7250" s="239">
        <f>Cartilha_GLOBAL!A7250</f>
        <v>91688</v>
      </c>
      <c r="B7250" s="100" t="str">
        <f>Cartilha_GLOBAL!B7250</f>
        <v>SINAPI</v>
      </c>
      <c r="C7250" s="104" t="str">
        <f>Cartilha_GLOBAL!C7250</f>
        <v>SERRA CIRCULAR DE BANCADA COM MOTOR ELÉTRICO POTÊNCIA DE 5HP, COM COIFA PARA DISCO 10" - DEPRECIAÇÃO. AF_08/2015</v>
      </c>
      <c r="D7250" s="94" t="str">
        <f>Cartilha_GLOBAL!D7250</f>
        <v>H</v>
      </c>
      <c r="E7250" s="105">
        <f>Cartilha_GLOBAL!$E7250</f>
        <v>0.08</v>
      </c>
      <c r="F7250" s="182">
        <f>Cartilha_GLOBAL!$F7250</f>
        <v>0.1</v>
      </c>
      <c r="G7250" s="229"/>
      <c r="H7250" s="107">
        <f t="shared" si="452"/>
        <v>0</v>
      </c>
      <c r="I7250" s="188">
        <f t="shared" si="451"/>
        <v>0</v>
      </c>
      <c r="J7250" s="142"/>
      <c r="K7250" s="146"/>
      <c r="L7250" s="7" t="str">
        <f t="shared" si="453"/>
        <v/>
      </c>
      <c r="M7250" s="7" t="str">
        <f t="shared" si="454"/>
        <v/>
      </c>
      <c r="N7250" s="7" t="str">
        <f>Cartilha_GLOBAL!N7250</f>
        <v/>
      </c>
      <c r="O7250" s="144"/>
      <c r="Q7250" s="151"/>
      <c r="R7250" s="152">
        <v>0</v>
      </c>
      <c r="T7250" s="153">
        <f>IF(Cartilha_GLOBAL!R7250=0,0,IF(Cartilha_GLOBAL!R7250&gt;0,"c","b"))</f>
        <v>0</v>
      </c>
    </row>
    <row r="7251" ht="22.5" hidden="1" spans="1:20">
      <c r="A7251" s="239">
        <f>Cartilha_GLOBAL!A7251</f>
        <v>91689</v>
      </c>
      <c r="B7251" s="100" t="str">
        <f>Cartilha_GLOBAL!B7251</f>
        <v>SINAPI</v>
      </c>
      <c r="C7251" s="104" t="str">
        <f>Cartilha_GLOBAL!C7251</f>
        <v>SERRA CIRCULAR DE BANCADA COM MOTOR ELÉTRICO POTÊNCIA DE 5HP, COM COIFA PARA DISCO 10" - JUROS. AF_08/2015</v>
      </c>
      <c r="D7251" s="94" t="str">
        <f>Cartilha_GLOBAL!D7251</f>
        <v>H</v>
      </c>
      <c r="E7251" s="105">
        <f>Cartilha_GLOBAL!$E7251</f>
        <v>0.01</v>
      </c>
      <c r="F7251" s="182">
        <f>Cartilha_GLOBAL!$F7251</f>
        <v>0.01</v>
      </c>
      <c r="G7251" s="229"/>
      <c r="H7251" s="107">
        <f t="shared" si="452"/>
        <v>0</v>
      </c>
      <c r="I7251" s="188">
        <f t="shared" si="451"/>
        <v>0</v>
      </c>
      <c r="J7251" s="142"/>
      <c r="K7251" s="146"/>
      <c r="L7251" s="7" t="str">
        <f t="shared" si="453"/>
        <v/>
      </c>
      <c r="M7251" s="7" t="str">
        <f t="shared" si="454"/>
        <v/>
      </c>
      <c r="N7251" s="7" t="str">
        <f>Cartilha_GLOBAL!N7251</f>
        <v/>
      </c>
      <c r="O7251" s="144"/>
      <c r="Q7251" s="151"/>
      <c r="R7251" s="152">
        <v>0</v>
      </c>
      <c r="T7251" s="153">
        <f>IF(Cartilha_GLOBAL!R7251=0,0,IF(Cartilha_GLOBAL!R7251&gt;0,"c","b"))</f>
        <v>0</v>
      </c>
    </row>
    <row r="7252" ht="22.5" hidden="1" spans="1:20">
      <c r="A7252" s="239">
        <f>Cartilha_GLOBAL!A7252</f>
        <v>91690</v>
      </c>
      <c r="B7252" s="100" t="str">
        <f>Cartilha_GLOBAL!B7252</f>
        <v>SINAPI</v>
      </c>
      <c r="C7252" s="104" t="str">
        <f>Cartilha_GLOBAL!C7252</f>
        <v>SERRA CIRCULAR DE BANCADA COM MOTOR ELÉTRICO POTÊNCIA DE 5HP, COM COIFA PARA DISCO 10" - MANUTENÇÃO. AF_08/2015</v>
      </c>
      <c r="D7252" s="94" t="str">
        <f>Cartilha_GLOBAL!D7252</f>
        <v>H</v>
      </c>
      <c r="E7252" s="105">
        <f>Cartilha_GLOBAL!$E7252</f>
        <v>0.06</v>
      </c>
      <c r="F7252" s="182">
        <f>Cartilha_GLOBAL!$F7252</f>
        <v>0.07</v>
      </c>
      <c r="G7252" s="229"/>
      <c r="H7252" s="107">
        <f t="shared" si="452"/>
        <v>0</v>
      </c>
      <c r="I7252" s="188">
        <f t="shared" si="451"/>
        <v>0</v>
      </c>
      <c r="J7252" s="142"/>
      <c r="K7252" s="146"/>
      <c r="L7252" s="7" t="str">
        <f t="shared" si="453"/>
        <v/>
      </c>
      <c r="M7252" s="7" t="str">
        <f t="shared" si="454"/>
        <v/>
      </c>
      <c r="N7252" s="7" t="str">
        <f>Cartilha_GLOBAL!N7252</f>
        <v/>
      </c>
      <c r="O7252" s="144"/>
      <c r="Q7252" s="151"/>
      <c r="R7252" s="152">
        <v>0</v>
      </c>
      <c r="T7252" s="153">
        <f>IF(Cartilha_GLOBAL!R7252=0,0,IF(Cartilha_GLOBAL!R7252&gt;0,"c","b"))</f>
        <v>0</v>
      </c>
    </row>
    <row r="7253" ht="22.5" hidden="1" spans="1:20">
      <c r="A7253" s="239">
        <f>Cartilha_GLOBAL!A7253</f>
        <v>91691</v>
      </c>
      <c r="B7253" s="100" t="str">
        <f>Cartilha_GLOBAL!B7253</f>
        <v>SINAPI</v>
      </c>
      <c r="C7253" s="104" t="str">
        <f>Cartilha_GLOBAL!C7253</f>
        <v>SERRA CIRCULAR DE BANCADA COM MOTOR ELÉTRICO POTÊNCIA DE 5HP, COM COIFA PARA DISCO 10" - MATERIAIS NA OPERAÇÃO. AF_08/2015</v>
      </c>
      <c r="D7253" s="94" t="str">
        <f>Cartilha_GLOBAL!D7253</f>
        <v>H</v>
      </c>
      <c r="E7253" s="105">
        <f>Cartilha_GLOBAL!$E7253</f>
        <v>0.87</v>
      </c>
      <c r="F7253" s="182">
        <f>Cartilha_GLOBAL!$F7253</f>
        <v>1.07</v>
      </c>
      <c r="G7253" s="229"/>
      <c r="H7253" s="107">
        <f t="shared" si="452"/>
        <v>0</v>
      </c>
      <c r="I7253" s="188">
        <f t="shared" si="451"/>
        <v>0</v>
      </c>
      <c r="J7253" s="142"/>
      <c r="K7253" s="146"/>
      <c r="L7253" s="7" t="str">
        <f t="shared" si="453"/>
        <v/>
      </c>
      <c r="M7253" s="7" t="str">
        <f t="shared" si="454"/>
        <v/>
      </c>
      <c r="N7253" s="7" t="str">
        <f>Cartilha_GLOBAL!N7253</f>
        <v/>
      </c>
      <c r="O7253" s="144"/>
      <c r="Q7253" s="151"/>
      <c r="R7253" s="152">
        <v>0</v>
      </c>
      <c r="T7253" s="153">
        <f>IF(Cartilha_GLOBAL!R7253=0,0,IF(Cartilha_GLOBAL!R7253&gt;0,"c","b"))</f>
        <v>0</v>
      </c>
    </row>
    <row r="7254" ht="12.75" hidden="1" spans="1:20">
      <c r="A7254" s="238" t="str">
        <f>Cartilha_GLOBAL!A7254</f>
        <v>12.3.7</v>
      </c>
      <c r="B7254" s="236">
        <f>Cartilha_GLOBAL!B7254</f>
        <v>0</v>
      </c>
      <c r="C7254" s="161" t="str">
        <f>Cartilha_GLOBAL!C7254</f>
        <v>CORTE DE JUNTAS</v>
      </c>
      <c r="D7254" s="94">
        <f>Cartilha_GLOBAL!D7254</f>
        <v>0</v>
      </c>
      <c r="E7254" s="105">
        <f>Cartilha_GLOBAL!$E7254</f>
        <v>0</v>
      </c>
      <c r="F7254" s="182">
        <f>Cartilha_GLOBAL!$F7254</f>
        <v>0</v>
      </c>
      <c r="G7254" s="209"/>
      <c r="H7254" s="187">
        <f t="shared" si="452"/>
        <v>0</v>
      </c>
      <c r="I7254" s="188">
        <f t="shared" si="451"/>
        <v>0</v>
      </c>
      <c r="J7254" s="142"/>
      <c r="K7254" s="145" t="str">
        <f>IF(SUM(I7254:I7254)&gt;0,"xx","")</f>
        <v/>
      </c>
      <c r="L7254" s="7" t="str">
        <f t="shared" si="453"/>
        <v/>
      </c>
      <c r="M7254" s="7" t="str">
        <f t="shared" si="454"/>
        <v/>
      </c>
      <c r="N7254" s="7" t="str">
        <f>Cartilha_GLOBAL!N7254</f>
        <v/>
      </c>
      <c r="O7254" s="144"/>
      <c r="Q7254" s="151"/>
      <c r="R7254" s="152">
        <v>0</v>
      </c>
      <c r="T7254" s="153">
        <f>IF(Cartilha_GLOBAL!R7254=0,0,IF(Cartilha_GLOBAL!R7254&gt;0,"c","b"))</f>
        <v>0</v>
      </c>
    </row>
    <row r="7255" ht="12.75" hidden="1" spans="1:20">
      <c r="A7255" s="238" t="str">
        <f>Cartilha_GLOBAL!A7255</f>
        <v>12.3.8</v>
      </c>
      <c r="B7255" s="236">
        <f>Cartilha_GLOBAL!B7255</f>
        <v>0</v>
      </c>
      <c r="C7255" s="161" t="str">
        <f>Cartilha_GLOBAL!C7255</f>
        <v>PINTURA DE FAIXAS</v>
      </c>
      <c r="D7255" s="94">
        <f>Cartilha_GLOBAL!D7255</f>
        <v>0</v>
      </c>
      <c r="E7255" s="105">
        <f>Cartilha_GLOBAL!$E7255</f>
        <v>0</v>
      </c>
      <c r="F7255" s="182">
        <f>Cartilha_GLOBAL!$F7255</f>
        <v>0</v>
      </c>
      <c r="G7255" s="209"/>
      <c r="H7255" s="187">
        <f t="shared" si="452"/>
        <v>0</v>
      </c>
      <c r="I7255" s="188">
        <f t="shared" si="451"/>
        <v>0</v>
      </c>
      <c r="J7255" s="142"/>
      <c r="K7255" s="145" t="str">
        <f>IF(SUM(I7256:I7260)&gt;0,"xx","")</f>
        <v/>
      </c>
      <c r="L7255" s="7" t="str">
        <f t="shared" si="453"/>
        <v/>
      </c>
      <c r="M7255" s="7" t="str">
        <f t="shared" si="454"/>
        <v/>
      </c>
      <c r="N7255" s="7" t="str">
        <f>Cartilha_GLOBAL!N7255</f>
        <v/>
      </c>
      <c r="O7255" s="144"/>
      <c r="Q7255" s="151"/>
      <c r="R7255" s="152">
        <v>0</v>
      </c>
      <c r="T7255" s="153">
        <f>IF(Cartilha_GLOBAL!R7255=0,0,IF(Cartilha_GLOBAL!R7255&gt;0,"c","b"))</f>
        <v>0</v>
      </c>
    </row>
    <row r="7256" ht="22.5" hidden="1" spans="1:20">
      <c r="A7256" s="239">
        <f>Cartilha_GLOBAL!A7256</f>
        <v>95133</v>
      </c>
      <c r="B7256" s="100" t="str">
        <f>Cartilha_GLOBAL!B7256</f>
        <v>SINAPI</v>
      </c>
      <c r="C7256" s="104" t="str">
        <f>Cartilha_GLOBAL!C7256</f>
        <v>MÁQUINA DEMARCADORA DE FAIXA DE TRÁFEGO À FRIO, AUTOPROPELIDA, POTÊNCIA 38 HP - CHP DIURNO. AF_07/2016</v>
      </c>
      <c r="D7256" s="94" t="str">
        <f>Cartilha_GLOBAL!D7256</f>
        <v>CHP</v>
      </c>
      <c r="E7256" s="105">
        <f>Cartilha_GLOBAL!$E7256</f>
        <v>164.43</v>
      </c>
      <c r="F7256" s="182">
        <f>Cartilha_GLOBAL!$F7256</f>
        <v>201.82</v>
      </c>
      <c r="G7256" s="229"/>
      <c r="H7256" s="107">
        <f t="shared" si="452"/>
        <v>0</v>
      </c>
      <c r="I7256" s="188">
        <f t="shared" si="451"/>
        <v>0</v>
      </c>
      <c r="J7256" s="142"/>
      <c r="K7256" s="146"/>
      <c r="L7256" s="7" t="str">
        <f t="shared" si="453"/>
        <v/>
      </c>
      <c r="M7256" s="7" t="str">
        <f t="shared" si="454"/>
        <v/>
      </c>
      <c r="N7256" s="7" t="str">
        <f>Cartilha_GLOBAL!N7256</f>
        <v/>
      </c>
      <c r="O7256" s="144"/>
      <c r="Q7256" s="151"/>
      <c r="R7256" s="152">
        <v>0</v>
      </c>
      <c r="T7256" s="153">
        <f>IF(Cartilha_GLOBAL!R7256=0,0,IF(Cartilha_GLOBAL!R7256&gt;0,"c","b"))</f>
        <v>0</v>
      </c>
    </row>
    <row r="7257" ht="22.5" hidden="1" spans="1:20">
      <c r="A7257" s="239">
        <f>Cartilha_GLOBAL!A7257</f>
        <v>95129</v>
      </c>
      <c r="B7257" s="100" t="str">
        <f>Cartilha_GLOBAL!B7257</f>
        <v>SINAPI</v>
      </c>
      <c r="C7257" s="104" t="str">
        <f>Cartilha_GLOBAL!C7257</f>
        <v>MÁQUINA DEMARCADORA DE FAIXA DE TRÁFEGO À FRIO, AUTOPROPELIDA, POTÊNCIA 38 HP - DEPRECIAÇÃO. AF_07/2016</v>
      </c>
      <c r="D7257" s="94" t="str">
        <f>Cartilha_GLOBAL!D7257</f>
        <v>H</v>
      </c>
      <c r="E7257" s="105">
        <f>Cartilha_GLOBAL!$E7257</f>
        <v>43.83</v>
      </c>
      <c r="F7257" s="182">
        <f>Cartilha_GLOBAL!$F7257</f>
        <v>53.8</v>
      </c>
      <c r="G7257" s="229"/>
      <c r="H7257" s="107">
        <f t="shared" si="452"/>
        <v>0</v>
      </c>
      <c r="I7257" s="188">
        <f t="shared" si="451"/>
        <v>0</v>
      </c>
      <c r="J7257" s="142"/>
      <c r="K7257" s="146"/>
      <c r="L7257" s="7" t="str">
        <f t="shared" si="453"/>
        <v/>
      </c>
      <c r="M7257" s="7" t="str">
        <f t="shared" si="454"/>
        <v/>
      </c>
      <c r="N7257" s="7" t="str">
        <f>Cartilha_GLOBAL!N7257</f>
        <v/>
      </c>
      <c r="O7257" s="144"/>
      <c r="Q7257" s="151"/>
      <c r="R7257" s="152">
        <v>0</v>
      </c>
      <c r="T7257" s="153">
        <f>IF(Cartilha_GLOBAL!R7257=0,0,IF(Cartilha_GLOBAL!R7257&gt;0,"c","b"))</f>
        <v>0</v>
      </c>
    </row>
    <row r="7258" ht="22.5" hidden="1" spans="1:20">
      <c r="A7258" s="239">
        <f>Cartilha_GLOBAL!A7258</f>
        <v>95130</v>
      </c>
      <c r="B7258" s="100" t="str">
        <f>Cartilha_GLOBAL!B7258</f>
        <v>SINAPI</v>
      </c>
      <c r="C7258" s="104" t="str">
        <f>Cartilha_GLOBAL!C7258</f>
        <v>MÁQUINA DEMARCADORA DE FAIXA DE TRÁFEGO À FRIO, AUTOPROPELIDA, POTÊNCIA 38 HP - JUROS. AF_07/2016</v>
      </c>
      <c r="D7258" s="94" t="str">
        <f>Cartilha_GLOBAL!D7258</f>
        <v>H</v>
      </c>
      <c r="E7258" s="105">
        <f>Cartilha_GLOBAL!$E7258</f>
        <v>8.12</v>
      </c>
      <c r="F7258" s="182">
        <f>Cartilha_GLOBAL!$F7258</f>
        <v>9.97</v>
      </c>
      <c r="G7258" s="229"/>
      <c r="H7258" s="107">
        <f t="shared" si="452"/>
        <v>0</v>
      </c>
      <c r="I7258" s="188">
        <f t="shared" si="451"/>
        <v>0</v>
      </c>
      <c r="J7258" s="142"/>
      <c r="K7258" s="146"/>
      <c r="L7258" s="7" t="str">
        <f t="shared" si="453"/>
        <v/>
      </c>
      <c r="M7258" s="7" t="str">
        <f t="shared" si="454"/>
        <v/>
      </c>
      <c r="N7258" s="7" t="str">
        <f>Cartilha_GLOBAL!N7258</f>
        <v/>
      </c>
      <c r="O7258" s="144"/>
      <c r="Q7258" s="151"/>
      <c r="R7258" s="152">
        <v>0</v>
      </c>
      <c r="T7258" s="153">
        <f>IF(Cartilha_GLOBAL!R7258=0,0,IF(Cartilha_GLOBAL!R7258&gt;0,"c","b"))</f>
        <v>0</v>
      </c>
    </row>
    <row r="7259" ht="22.5" hidden="1" spans="1:20">
      <c r="A7259" s="239">
        <f>Cartilha_GLOBAL!A7259</f>
        <v>95131</v>
      </c>
      <c r="B7259" s="100" t="str">
        <f>Cartilha_GLOBAL!B7259</f>
        <v>SINAPI</v>
      </c>
      <c r="C7259" s="104" t="str">
        <f>Cartilha_GLOBAL!C7259</f>
        <v>MÁQUINA DEMARCADORA DE FAIXA DE TRÁFEGO À FRIO, AUTOPROPELIDA, POTÊNCIA 38 HP - MANUTENÇÃO. AF_07/2016</v>
      </c>
      <c r="D7259" s="94" t="str">
        <f>Cartilha_GLOBAL!D7259</f>
        <v>H</v>
      </c>
      <c r="E7259" s="105">
        <f>Cartilha_GLOBAL!$E7259</f>
        <v>51.59</v>
      </c>
      <c r="F7259" s="182">
        <f>Cartilha_GLOBAL!$F7259</f>
        <v>63.32</v>
      </c>
      <c r="G7259" s="229"/>
      <c r="H7259" s="107">
        <f t="shared" si="452"/>
        <v>0</v>
      </c>
      <c r="I7259" s="188">
        <f t="shared" si="451"/>
        <v>0</v>
      </c>
      <c r="J7259" s="142"/>
      <c r="K7259" s="146"/>
      <c r="L7259" s="7" t="str">
        <f t="shared" si="453"/>
        <v/>
      </c>
      <c r="M7259" s="7" t="str">
        <f t="shared" si="454"/>
        <v/>
      </c>
      <c r="N7259" s="7" t="str">
        <f>Cartilha_GLOBAL!N7259</f>
        <v/>
      </c>
      <c r="O7259" s="144"/>
      <c r="Q7259" s="151"/>
      <c r="R7259" s="152">
        <v>0</v>
      </c>
      <c r="T7259" s="153">
        <f>IF(Cartilha_GLOBAL!R7259=0,0,IF(Cartilha_GLOBAL!R7259&gt;0,"c","b"))</f>
        <v>0</v>
      </c>
    </row>
    <row r="7260" ht="22.5" hidden="1" spans="1:20">
      <c r="A7260" s="239">
        <f>Cartilha_GLOBAL!A7260</f>
        <v>95132</v>
      </c>
      <c r="B7260" s="100" t="str">
        <f>Cartilha_GLOBAL!B7260</f>
        <v>SINAPI</v>
      </c>
      <c r="C7260" s="104" t="str">
        <f>Cartilha_GLOBAL!C7260</f>
        <v>MÁQUINA DEMARCADORA DE FAIXA DE TRÁFEGO À FRIO, AUTOPROPELIDA, POTÊNCIA 38 HP - MATERIAIS NA OPERAÇÃO. AF_07/2016</v>
      </c>
      <c r="D7260" s="94" t="str">
        <f>Cartilha_GLOBAL!D7260</f>
        <v>H</v>
      </c>
      <c r="E7260" s="105">
        <f>Cartilha_GLOBAL!$E7260</f>
        <v>31.36</v>
      </c>
      <c r="F7260" s="182">
        <f>Cartilha_GLOBAL!$F7260</f>
        <v>38.49</v>
      </c>
      <c r="G7260" s="229"/>
      <c r="H7260" s="107">
        <f t="shared" si="452"/>
        <v>0</v>
      </c>
      <c r="I7260" s="188">
        <f t="shared" si="451"/>
        <v>0</v>
      </c>
      <c r="J7260" s="142"/>
      <c r="K7260" s="146"/>
      <c r="L7260" s="7" t="str">
        <f t="shared" si="453"/>
        <v/>
      </c>
      <c r="M7260" s="7" t="str">
        <f t="shared" si="454"/>
        <v/>
      </c>
      <c r="N7260" s="7" t="str">
        <f>Cartilha_GLOBAL!N7260</f>
        <v/>
      </c>
      <c r="O7260" s="144"/>
      <c r="Q7260" s="151"/>
      <c r="R7260" s="152">
        <v>0</v>
      </c>
      <c r="T7260" s="153">
        <f>IF(Cartilha_GLOBAL!R7260=0,0,IF(Cartilha_GLOBAL!R7260&gt;0,"c","b"))</f>
        <v>0</v>
      </c>
    </row>
    <row r="7261" ht="12.75" hidden="1" spans="1:20">
      <c r="A7261" s="238" t="str">
        <f>Cartilha_GLOBAL!A7261</f>
        <v>12.3.9</v>
      </c>
      <c r="B7261" s="236">
        <f>Cartilha_GLOBAL!B7261</f>
        <v>0</v>
      </c>
      <c r="C7261" s="161" t="str">
        <f>Cartilha_GLOBAL!C7261</f>
        <v>PROJETORES DE CONCRETO E ARGAMASSA</v>
      </c>
      <c r="D7261" s="94">
        <f>Cartilha_GLOBAL!D7261</f>
        <v>0</v>
      </c>
      <c r="E7261" s="105">
        <f>Cartilha_GLOBAL!$E7261</f>
        <v>0</v>
      </c>
      <c r="F7261" s="182">
        <f>Cartilha_GLOBAL!$F7261</f>
        <v>0</v>
      </c>
      <c r="G7261" s="209"/>
      <c r="H7261" s="187">
        <f t="shared" si="452"/>
        <v>0</v>
      </c>
      <c r="I7261" s="188">
        <f t="shared" si="451"/>
        <v>0</v>
      </c>
      <c r="J7261" s="142"/>
      <c r="K7261" s="145" t="str">
        <f>IF(SUM(I7262:I7311)&gt;0,"xx","")</f>
        <v/>
      </c>
      <c r="L7261" s="7" t="str">
        <f t="shared" si="453"/>
        <v/>
      </c>
      <c r="M7261" s="7" t="str">
        <f t="shared" si="454"/>
        <v/>
      </c>
      <c r="N7261" s="7" t="str">
        <f>Cartilha_GLOBAL!N7261</f>
        <v/>
      </c>
      <c r="O7261" s="144"/>
      <c r="Q7261" s="151"/>
      <c r="R7261" s="152">
        <v>0</v>
      </c>
      <c r="T7261" s="153">
        <f>IF(Cartilha_GLOBAL!R7261=0,0,IF(Cartilha_GLOBAL!R7261&gt;0,"c","b"))</f>
        <v>0</v>
      </c>
    </row>
    <row r="7262" ht="22.5" hidden="1" spans="1:20">
      <c r="A7262" s="239">
        <f>Cartilha_GLOBAL!A7262</f>
        <v>88418</v>
      </c>
      <c r="B7262" s="100" t="str">
        <f>Cartilha_GLOBAL!B7262</f>
        <v>SINAPI</v>
      </c>
      <c r="C7262" s="104" t="str">
        <f>Cartilha_GLOBAL!C7262</f>
        <v>PROJETOR DE ARGAMASSA, CAPACIDADE DE PROJEÇÃO 1,5 M3/H, ALCANCE DE 30 ATÉ 60 M, MOTOR ELÉTRICO POTÊNCIA 7,5 HP - CHP DIURNO. AF_06/2014</v>
      </c>
      <c r="D7262" s="94" t="str">
        <f>Cartilha_GLOBAL!D7262</f>
        <v>CHP</v>
      </c>
      <c r="E7262" s="105">
        <f>Cartilha_GLOBAL!$E7262</f>
        <v>12.49</v>
      </c>
      <c r="F7262" s="182">
        <f>Cartilha_GLOBAL!$F7262</f>
        <v>15.33</v>
      </c>
      <c r="G7262" s="229"/>
      <c r="H7262" s="107">
        <f t="shared" si="452"/>
        <v>0</v>
      </c>
      <c r="I7262" s="188">
        <f t="shared" si="451"/>
        <v>0</v>
      </c>
      <c r="J7262" s="142"/>
      <c r="K7262" s="146"/>
      <c r="L7262" s="7" t="str">
        <f t="shared" si="453"/>
        <v/>
      </c>
      <c r="M7262" s="7" t="str">
        <f t="shared" si="454"/>
        <v/>
      </c>
      <c r="N7262" s="7" t="str">
        <f>Cartilha_GLOBAL!N7262</f>
        <v/>
      </c>
      <c r="O7262" s="144"/>
      <c r="Q7262" s="151"/>
      <c r="R7262" s="152">
        <v>0</v>
      </c>
      <c r="T7262" s="153">
        <f>IF(Cartilha_GLOBAL!R7262=0,0,IF(Cartilha_GLOBAL!R7262&gt;0,"c","b"))</f>
        <v>0</v>
      </c>
    </row>
    <row r="7263" ht="22.5" hidden="1" spans="1:20">
      <c r="A7263" s="239">
        <f>Cartilha_GLOBAL!A7263</f>
        <v>88419</v>
      </c>
      <c r="B7263" s="100" t="str">
        <f>Cartilha_GLOBAL!B7263</f>
        <v>SINAPI</v>
      </c>
      <c r="C7263" s="104" t="str">
        <f>Cartilha_GLOBAL!C7263</f>
        <v>PROJETOR DE ARGAMASSA, CAPACIDADE DE PROJEÇÃO 1,5 M3/H, ALCANCE DE 30 ATÉ 60 M, MOTOR ELÉTRICO POTÊNCIA 7,5 HP - DEPRECIAÇÃO. AF_06/2014</v>
      </c>
      <c r="D7263" s="94" t="str">
        <f>Cartilha_GLOBAL!D7263</f>
        <v>H</v>
      </c>
      <c r="E7263" s="105">
        <f>Cartilha_GLOBAL!$E7263</f>
        <v>4.99</v>
      </c>
      <c r="F7263" s="182">
        <f>Cartilha_GLOBAL!$F7263</f>
        <v>6.12</v>
      </c>
      <c r="G7263" s="229"/>
      <c r="H7263" s="107">
        <f t="shared" si="452"/>
        <v>0</v>
      </c>
      <c r="I7263" s="188">
        <f t="shared" si="451"/>
        <v>0</v>
      </c>
      <c r="J7263" s="142"/>
      <c r="K7263" s="146"/>
      <c r="L7263" s="7" t="str">
        <f t="shared" si="453"/>
        <v/>
      </c>
      <c r="M7263" s="7" t="str">
        <f t="shared" si="454"/>
        <v/>
      </c>
      <c r="N7263" s="7" t="str">
        <f>Cartilha_GLOBAL!N7263</f>
        <v/>
      </c>
      <c r="O7263" s="144"/>
      <c r="Q7263" s="151"/>
      <c r="R7263" s="152">
        <v>0</v>
      </c>
      <c r="T7263" s="153">
        <f>IF(Cartilha_GLOBAL!R7263=0,0,IF(Cartilha_GLOBAL!R7263&gt;0,"c","b"))</f>
        <v>0</v>
      </c>
    </row>
    <row r="7264" ht="22.5" hidden="1" spans="1:20">
      <c r="A7264" s="239">
        <f>Cartilha_GLOBAL!A7264</f>
        <v>88422</v>
      </c>
      <c r="B7264" s="100" t="str">
        <f>Cartilha_GLOBAL!B7264</f>
        <v>SINAPI</v>
      </c>
      <c r="C7264" s="104" t="str">
        <f>Cartilha_GLOBAL!C7264</f>
        <v>PROJETOR DE ARGAMASSA, CAPACIDADE DE PROJEÇÃO 1,5 M3/H, ALCANCE DE 30 ATÉ 60 M, MOTOR ELÉTRICO POTÊNCIA 7,5 HP - JUROS. AF_06/2014</v>
      </c>
      <c r="D7264" s="94" t="str">
        <f>Cartilha_GLOBAL!D7264</f>
        <v>H</v>
      </c>
      <c r="E7264" s="105">
        <f>Cartilha_GLOBAL!$E7264</f>
        <v>0.59</v>
      </c>
      <c r="F7264" s="182">
        <f>Cartilha_GLOBAL!$F7264</f>
        <v>0.72</v>
      </c>
      <c r="G7264" s="229"/>
      <c r="H7264" s="107">
        <f t="shared" si="452"/>
        <v>0</v>
      </c>
      <c r="I7264" s="188">
        <f t="shared" si="451"/>
        <v>0</v>
      </c>
      <c r="J7264" s="142"/>
      <c r="K7264" s="146"/>
      <c r="L7264" s="7" t="str">
        <f t="shared" si="453"/>
        <v/>
      </c>
      <c r="M7264" s="7" t="str">
        <f t="shared" si="454"/>
        <v/>
      </c>
      <c r="N7264" s="7" t="str">
        <f>Cartilha_GLOBAL!N7264</f>
        <v/>
      </c>
      <c r="O7264" s="144"/>
      <c r="Q7264" s="151"/>
      <c r="R7264" s="152">
        <v>0</v>
      </c>
      <c r="T7264" s="153">
        <f>IF(Cartilha_GLOBAL!R7264=0,0,IF(Cartilha_GLOBAL!R7264&gt;0,"c","b"))</f>
        <v>0</v>
      </c>
    </row>
    <row r="7265" ht="22.5" hidden="1" spans="1:20">
      <c r="A7265" s="239">
        <f>Cartilha_GLOBAL!A7265</f>
        <v>88425</v>
      </c>
      <c r="B7265" s="100" t="str">
        <f>Cartilha_GLOBAL!B7265</f>
        <v>SINAPI</v>
      </c>
      <c r="C7265" s="104" t="str">
        <f>Cartilha_GLOBAL!C7265</f>
        <v>PROJETOR DE ARGAMASSA, CAPACIDADE DE PROJEÇÃO 1,5 M3/H, ALCANCE DE 30 ATÉ 60 M, MOTOR ELÉTRICO POTÊNCIA 7,5 HP - MANUTENÇÃO. AF_06/2014</v>
      </c>
      <c r="D7265" s="94" t="str">
        <f>Cartilha_GLOBAL!D7265</f>
        <v>H</v>
      </c>
      <c r="E7265" s="105">
        <f>Cartilha_GLOBAL!$E7265</f>
        <v>6.24</v>
      </c>
      <c r="F7265" s="182">
        <f>Cartilha_GLOBAL!$F7265</f>
        <v>7.66</v>
      </c>
      <c r="G7265" s="229"/>
      <c r="H7265" s="107">
        <f t="shared" si="452"/>
        <v>0</v>
      </c>
      <c r="I7265" s="188">
        <f t="shared" si="451"/>
        <v>0</v>
      </c>
      <c r="J7265" s="142"/>
      <c r="K7265" s="146"/>
      <c r="L7265" s="7" t="str">
        <f t="shared" si="453"/>
        <v/>
      </c>
      <c r="M7265" s="7" t="str">
        <f t="shared" si="454"/>
        <v/>
      </c>
      <c r="N7265" s="7" t="str">
        <f>Cartilha_GLOBAL!N7265</f>
        <v/>
      </c>
      <c r="O7265" s="144"/>
      <c r="Q7265" s="151"/>
      <c r="R7265" s="152">
        <v>0</v>
      </c>
      <c r="T7265" s="153">
        <f>IF(Cartilha_GLOBAL!R7265=0,0,IF(Cartilha_GLOBAL!R7265&gt;0,"c","b"))</f>
        <v>0</v>
      </c>
    </row>
    <row r="7266" ht="22.5" hidden="1" spans="1:20">
      <c r="A7266" s="239">
        <f>Cartilha_GLOBAL!A7266</f>
        <v>88427</v>
      </c>
      <c r="B7266" s="100" t="str">
        <f>Cartilha_GLOBAL!B7266</f>
        <v>SINAPI</v>
      </c>
      <c r="C7266" s="104" t="str">
        <f>Cartilha_GLOBAL!C7266</f>
        <v>PROJETOR DE ARGAMASSA, CAPACIDADE DE PROJEÇÃO 1,5 M3/H, ALCANCE DE 30 ATÉ 60 M, MOTOR ELÉTRICO POTÊNCIA 7,5 HP - MATERIAIS NA OPERAÇÃO. AF_06/2014</v>
      </c>
      <c r="D7266" s="94" t="str">
        <f>Cartilha_GLOBAL!D7266</f>
        <v>H</v>
      </c>
      <c r="E7266" s="105">
        <f>Cartilha_GLOBAL!$E7266</f>
        <v>0.67</v>
      </c>
      <c r="F7266" s="182">
        <f>Cartilha_GLOBAL!$F7266</f>
        <v>0.82</v>
      </c>
      <c r="G7266" s="229"/>
      <c r="H7266" s="107">
        <f t="shared" si="452"/>
        <v>0</v>
      </c>
      <c r="I7266" s="188">
        <f t="shared" si="451"/>
        <v>0</v>
      </c>
      <c r="J7266" s="142"/>
      <c r="K7266" s="146"/>
      <c r="L7266" s="7" t="str">
        <f t="shared" si="453"/>
        <v/>
      </c>
      <c r="M7266" s="7" t="str">
        <f t="shared" si="454"/>
        <v/>
      </c>
      <c r="N7266" s="7" t="str">
        <f>Cartilha_GLOBAL!N7266</f>
        <v/>
      </c>
      <c r="O7266" s="144"/>
      <c r="Q7266" s="151"/>
      <c r="R7266" s="152">
        <v>0</v>
      </c>
      <c r="T7266" s="153">
        <f>IF(Cartilha_GLOBAL!R7266=0,0,IF(Cartilha_GLOBAL!R7266&gt;0,"c","b"))</f>
        <v>0</v>
      </c>
    </row>
    <row r="7267" ht="22.5" hidden="1" spans="1:20">
      <c r="A7267" s="239">
        <f>Cartilha_GLOBAL!A7267</f>
        <v>88430</v>
      </c>
      <c r="B7267" s="100" t="str">
        <f>Cartilha_GLOBAL!B7267</f>
        <v>SINAPI</v>
      </c>
      <c r="C7267" s="104" t="str">
        <f>Cartilha_GLOBAL!C7267</f>
        <v>PROJETOR DE ARGAMASSA, CAPACIDADE DE PROJEÇÃO 1,5 M3/H, ALCANCE DE 30 ATÉ 60 M, MOTOR ELÉTRICO POTÊNCIA 7,5 HP - CHI DIURNO. AF_06/2014</v>
      </c>
      <c r="D7267" s="94" t="str">
        <f>Cartilha_GLOBAL!D7267</f>
        <v>CHI</v>
      </c>
      <c r="E7267" s="105">
        <f>Cartilha_GLOBAL!$E7267</f>
        <v>5.58</v>
      </c>
      <c r="F7267" s="182">
        <f>Cartilha_GLOBAL!$F7267</f>
        <v>6.85</v>
      </c>
      <c r="G7267" s="229"/>
      <c r="H7267" s="107">
        <f t="shared" si="452"/>
        <v>0</v>
      </c>
      <c r="I7267" s="188">
        <f t="shared" si="451"/>
        <v>0</v>
      </c>
      <c r="J7267" s="142"/>
      <c r="K7267" s="146"/>
      <c r="L7267" s="7" t="str">
        <f t="shared" si="453"/>
        <v/>
      </c>
      <c r="M7267" s="7" t="str">
        <f t="shared" si="454"/>
        <v/>
      </c>
      <c r="N7267" s="7" t="str">
        <f>Cartilha_GLOBAL!N7267</f>
        <v/>
      </c>
      <c r="O7267" s="144"/>
      <c r="Q7267" s="151"/>
      <c r="R7267" s="152">
        <v>0</v>
      </c>
      <c r="T7267" s="153">
        <f>IF(Cartilha_GLOBAL!R7267=0,0,IF(Cartilha_GLOBAL!R7267&gt;0,"c","b"))</f>
        <v>0</v>
      </c>
    </row>
    <row r="7268" ht="22.5" hidden="1" spans="1:20">
      <c r="A7268" s="239">
        <f>Cartilha_GLOBAL!A7268</f>
        <v>88433</v>
      </c>
      <c r="B7268" s="100" t="str">
        <f>Cartilha_GLOBAL!B7268</f>
        <v>SINAPI</v>
      </c>
      <c r="C7268" s="104" t="str">
        <f>Cartilha_GLOBAL!C7268</f>
        <v>PROJETOR DE ARGAMASSA, CAPACIDADE DE PROJEÇÃO 2 M3/H, ALCANCE ATÉ 50 M, MOTOR ELÉTRICO POTÊNCIA 7,5 HP - CHP DIURNO. AF_06/2014</v>
      </c>
      <c r="D7268" s="94" t="str">
        <f>Cartilha_GLOBAL!D7268</f>
        <v>CHP</v>
      </c>
      <c r="E7268" s="105">
        <f>Cartilha_GLOBAL!$E7268</f>
        <v>16.33</v>
      </c>
      <c r="F7268" s="182">
        <f>Cartilha_GLOBAL!$F7268</f>
        <v>20.04</v>
      </c>
      <c r="G7268" s="229"/>
      <c r="H7268" s="107">
        <f t="shared" si="452"/>
        <v>0</v>
      </c>
      <c r="I7268" s="188">
        <f t="shared" si="451"/>
        <v>0</v>
      </c>
      <c r="J7268" s="142"/>
      <c r="K7268" s="146"/>
      <c r="L7268" s="7" t="str">
        <f t="shared" si="453"/>
        <v/>
      </c>
      <c r="M7268" s="7" t="str">
        <f t="shared" si="454"/>
        <v/>
      </c>
      <c r="N7268" s="7" t="str">
        <f>Cartilha_GLOBAL!N7268</f>
        <v/>
      </c>
      <c r="O7268" s="144"/>
      <c r="Q7268" s="151"/>
      <c r="R7268" s="152">
        <v>0</v>
      </c>
      <c r="T7268" s="153">
        <f>IF(Cartilha_GLOBAL!R7268=0,0,IF(Cartilha_GLOBAL!R7268&gt;0,"c","b"))</f>
        <v>0</v>
      </c>
    </row>
    <row r="7269" ht="22.5" hidden="1" spans="1:20">
      <c r="A7269" s="239">
        <f>Cartilha_GLOBAL!A7269</f>
        <v>88434</v>
      </c>
      <c r="B7269" s="100" t="str">
        <f>Cartilha_GLOBAL!B7269</f>
        <v>SINAPI</v>
      </c>
      <c r="C7269" s="104" t="str">
        <f>Cartilha_GLOBAL!C7269</f>
        <v>PROJETOR DE ARGAMASSA, CAPACIDADE DE PROJEÇÃO 2 M3/H, ALCANCE ATÉ 50 M, MOTOR ELÉTRICO POTÊNCIA 7,5 HP - DEPRECIAÇÃO. AF_06/2014</v>
      </c>
      <c r="D7269" s="94" t="str">
        <f>Cartilha_GLOBAL!D7269</f>
        <v>H</v>
      </c>
      <c r="E7269" s="105">
        <f>Cartilha_GLOBAL!$E7269</f>
        <v>6.61</v>
      </c>
      <c r="F7269" s="182">
        <f>Cartilha_GLOBAL!$F7269</f>
        <v>8.11</v>
      </c>
      <c r="G7269" s="229"/>
      <c r="H7269" s="107">
        <f t="shared" si="452"/>
        <v>0</v>
      </c>
      <c r="I7269" s="188">
        <f t="shared" si="451"/>
        <v>0</v>
      </c>
      <c r="J7269" s="142"/>
      <c r="K7269" s="146"/>
      <c r="L7269" s="7" t="str">
        <f t="shared" si="453"/>
        <v/>
      </c>
      <c r="M7269" s="7" t="str">
        <f t="shared" si="454"/>
        <v/>
      </c>
      <c r="N7269" s="7" t="str">
        <f>Cartilha_GLOBAL!N7269</f>
        <v/>
      </c>
      <c r="O7269" s="144"/>
      <c r="Q7269" s="151"/>
      <c r="R7269" s="152">
        <v>0</v>
      </c>
      <c r="T7269" s="153">
        <f>IF(Cartilha_GLOBAL!R7269=0,0,IF(Cartilha_GLOBAL!R7269&gt;0,"c","b"))</f>
        <v>0</v>
      </c>
    </row>
    <row r="7270" ht="22.5" hidden="1" spans="1:20">
      <c r="A7270" s="239">
        <f>Cartilha_GLOBAL!A7270</f>
        <v>88435</v>
      </c>
      <c r="B7270" s="100" t="str">
        <f>Cartilha_GLOBAL!B7270</f>
        <v>SINAPI</v>
      </c>
      <c r="C7270" s="104" t="str">
        <f>Cartilha_GLOBAL!C7270</f>
        <v>PROJETOR DE ARGAMASSA, CAPACIDADE DE PROJEÇÃO 2 M3/H, ALCANCE ATÉ 50 M, MOTOR ELÉTRICO POTÊNCIA 7,5 HP - JUROS. AF_06/2014</v>
      </c>
      <c r="D7270" s="94" t="str">
        <f>Cartilha_GLOBAL!D7270</f>
        <v>H</v>
      </c>
      <c r="E7270" s="105">
        <f>Cartilha_GLOBAL!$E7270</f>
        <v>0.78</v>
      </c>
      <c r="F7270" s="182">
        <f>Cartilha_GLOBAL!$F7270</f>
        <v>0.96</v>
      </c>
      <c r="G7270" s="229"/>
      <c r="H7270" s="107">
        <f t="shared" si="452"/>
        <v>0</v>
      </c>
      <c r="I7270" s="188">
        <f t="shared" si="451"/>
        <v>0</v>
      </c>
      <c r="J7270" s="142"/>
      <c r="K7270" s="146"/>
      <c r="L7270" s="7" t="str">
        <f t="shared" si="453"/>
        <v/>
      </c>
      <c r="M7270" s="7" t="str">
        <f t="shared" si="454"/>
        <v/>
      </c>
      <c r="N7270" s="7" t="str">
        <f>Cartilha_GLOBAL!N7270</f>
        <v/>
      </c>
      <c r="O7270" s="144"/>
      <c r="Q7270" s="151"/>
      <c r="R7270" s="152">
        <v>0</v>
      </c>
      <c r="T7270" s="153">
        <f>IF(Cartilha_GLOBAL!R7270=0,0,IF(Cartilha_GLOBAL!R7270&gt;0,"c","b"))</f>
        <v>0</v>
      </c>
    </row>
    <row r="7271" ht="22.5" hidden="1" spans="1:20">
      <c r="A7271" s="239">
        <f>Cartilha_GLOBAL!A7271</f>
        <v>88436</v>
      </c>
      <c r="B7271" s="100" t="str">
        <f>Cartilha_GLOBAL!B7271</f>
        <v>SINAPI</v>
      </c>
      <c r="C7271" s="104" t="str">
        <f>Cartilha_GLOBAL!C7271</f>
        <v>PROJETOR DE ARGAMASSA, CAPACIDADE DE PROJEÇÃO 2 M3/H, ALCANCE ATÉ 50 M, MOTOR ELÉTRICO POTÊNCIA 7,5 HP - MANUTENÇÃO. AF_06/2014</v>
      </c>
      <c r="D7271" s="94" t="str">
        <f>Cartilha_GLOBAL!D7271</f>
        <v>H</v>
      </c>
      <c r="E7271" s="105">
        <f>Cartilha_GLOBAL!$E7271</f>
        <v>8.27</v>
      </c>
      <c r="F7271" s="182">
        <f>Cartilha_GLOBAL!$F7271</f>
        <v>10.15</v>
      </c>
      <c r="G7271" s="229"/>
      <c r="H7271" s="107">
        <f t="shared" si="452"/>
        <v>0</v>
      </c>
      <c r="I7271" s="188">
        <f t="shared" si="451"/>
        <v>0</v>
      </c>
      <c r="J7271" s="142"/>
      <c r="K7271" s="146"/>
      <c r="L7271" s="7" t="str">
        <f t="shared" si="453"/>
        <v/>
      </c>
      <c r="M7271" s="7" t="str">
        <f t="shared" si="454"/>
        <v/>
      </c>
      <c r="N7271" s="7" t="str">
        <f>Cartilha_GLOBAL!N7271</f>
        <v/>
      </c>
      <c r="O7271" s="144"/>
      <c r="Q7271" s="151"/>
      <c r="R7271" s="152">
        <v>0</v>
      </c>
      <c r="T7271" s="153">
        <f>IF(Cartilha_GLOBAL!R7271=0,0,IF(Cartilha_GLOBAL!R7271&gt;0,"c","b"))</f>
        <v>0</v>
      </c>
    </row>
    <row r="7272" ht="22.5" hidden="1" spans="1:20">
      <c r="A7272" s="239">
        <f>Cartilha_GLOBAL!A7272</f>
        <v>88437</v>
      </c>
      <c r="B7272" s="100" t="str">
        <f>Cartilha_GLOBAL!B7272</f>
        <v>SINAPI</v>
      </c>
      <c r="C7272" s="104" t="str">
        <f>Cartilha_GLOBAL!C7272</f>
        <v>PROJETOR DE ARGAMASSA, CAPACIDADE DE PROJEÇÃO 2 M3/H, ALCANCE ATÉ 50 M, MOTOR ELÉTRICO POTÊNCIA 7,5 HP - MATERIAIS NA OPERAÇÃO. AF_06/2014</v>
      </c>
      <c r="D7272" s="94" t="str">
        <f>Cartilha_GLOBAL!D7272</f>
        <v>H</v>
      </c>
      <c r="E7272" s="105">
        <f>Cartilha_GLOBAL!$E7272</f>
        <v>0.67</v>
      </c>
      <c r="F7272" s="182">
        <f>Cartilha_GLOBAL!$F7272</f>
        <v>0.82</v>
      </c>
      <c r="G7272" s="229"/>
      <c r="H7272" s="107">
        <f t="shared" si="452"/>
        <v>0</v>
      </c>
      <c r="I7272" s="188">
        <f t="shared" si="451"/>
        <v>0</v>
      </c>
      <c r="J7272" s="142"/>
      <c r="K7272" s="146"/>
      <c r="L7272" s="7" t="str">
        <f t="shared" si="453"/>
        <v/>
      </c>
      <c r="M7272" s="7" t="str">
        <f t="shared" si="454"/>
        <v/>
      </c>
      <c r="N7272" s="7" t="str">
        <f>Cartilha_GLOBAL!N7272</f>
        <v/>
      </c>
      <c r="O7272" s="144"/>
      <c r="Q7272" s="151"/>
      <c r="R7272" s="152">
        <v>0</v>
      </c>
      <c r="T7272" s="153">
        <f>IF(Cartilha_GLOBAL!R7272=0,0,IF(Cartilha_GLOBAL!R7272&gt;0,"c","b"))</f>
        <v>0</v>
      </c>
    </row>
    <row r="7273" ht="22.5" hidden="1" spans="1:20">
      <c r="A7273" s="239">
        <f>Cartilha_GLOBAL!A7273</f>
        <v>88438</v>
      </c>
      <c r="B7273" s="100" t="str">
        <f>Cartilha_GLOBAL!B7273</f>
        <v>SINAPI</v>
      </c>
      <c r="C7273" s="104" t="str">
        <f>Cartilha_GLOBAL!C7273</f>
        <v>PROJETOR DE ARGAMASSA, CAPACIDADE DE PROJEÇÃO 2 M3/H, ALCANCE ATÉ 50 M, MOTOR ELÉTRICO POTÊNCIA 7,5 HP - CHI DIURNO. AF_06/2014</v>
      </c>
      <c r="D7273" s="94" t="str">
        <f>Cartilha_GLOBAL!D7273</f>
        <v>CHI</v>
      </c>
      <c r="E7273" s="105">
        <f>Cartilha_GLOBAL!$E7273</f>
        <v>7.39</v>
      </c>
      <c r="F7273" s="182">
        <f>Cartilha_GLOBAL!$F7273</f>
        <v>9.07</v>
      </c>
      <c r="G7273" s="229"/>
      <c r="H7273" s="107">
        <f t="shared" si="452"/>
        <v>0</v>
      </c>
      <c r="I7273" s="188">
        <f t="shared" si="451"/>
        <v>0</v>
      </c>
      <c r="J7273" s="142"/>
      <c r="K7273" s="146"/>
      <c r="L7273" s="7" t="str">
        <f t="shared" si="453"/>
        <v/>
      </c>
      <c r="M7273" s="7" t="str">
        <f t="shared" si="454"/>
        <v/>
      </c>
      <c r="N7273" s="7" t="str">
        <f>Cartilha_GLOBAL!N7273</f>
        <v/>
      </c>
      <c r="O7273" s="144"/>
      <c r="Q7273" s="151"/>
      <c r="R7273" s="152">
        <v>0</v>
      </c>
      <c r="T7273" s="153">
        <f>IF(Cartilha_GLOBAL!R7273=0,0,IF(Cartilha_GLOBAL!R7273&gt;0,"c","b"))</f>
        <v>0</v>
      </c>
    </row>
    <row r="7274" ht="33.75" hidden="1" spans="1:20">
      <c r="A7274" s="239">
        <f>Cartilha_GLOBAL!A7274</f>
        <v>90664</v>
      </c>
      <c r="B7274" s="100" t="str">
        <f>Cartilha_GLOBAL!B7274</f>
        <v>SINAPI</v>
      </c>
      <c r="C7274" s="104" t="str">
        <f>Cartilha_GLOBAL!C7274</f>
        <v>PROJETOR PNEUMÁTICO DE ARGAMASSA PARA CHAPISCO E REBOCO COM RECIPIENTE ACOPLADO, TIPO CANEQUINHA, COM COMPRESSOR DE AR REBOCÁVEL VAZÃO 89 PCM E MOTOR DIESEL DE 20 CV - DEPRECIAÇÃO. AF_06/2015</v>
      </c>
      <c r="D7274" s="94" t="str">
        <f>Cartilha_GLOBAL!D7274</f>
        <v>H</v>
      </c>
      <c r="E7274" s="105">
        <f>Cartilha_GLOBAL!$E7274</f>
        <v>6.82</v>
      </c>
      <c r="F7274" s="182">
        <f>Cartilha_GLOBAL!$F7274</f>
        <v>8.37</v>
      </c>
      <c r="G7274" s="229"/>
      <c r="H7274" s="107">
        <f t="shared" si="452"/>
        <v>0</v>
      </c>
      <c r="I7274" s="188">
        <f t="shared" si="451"/>
        <v>0</v>
      </c>
      <c r="J7274" s="142"/>
      <c r="K7274" s="146"/>
      <c r="L7274" s="7" t="str">
        <f t="shared" si="453"/>
        <v/>
      </c>
      <c r="M7274" s="7" t="str">
        <f t="shared" si="454"/>
        <v/>
      </c>
      <c r="N7274" s="7" t="str">
        <f>Cartilha_GLOBAL!N7274</f>
        <v/>
      </c>
      <c r="O7274" s="144"/>
      <c r="Q7274" s="151"/>
      <c r="R7274" s="152">
        <v>0</v>
      </c>
      <c r="T7274" s="153">
        <f>IF(Cartilha_GLOBAL!R7274=0,0,IF(Cartilha_GLOBAL!R7274&gt;0,"c","b"))</f>
        <v>0</v>
      </c>
    </row>
    <row r="7275" ht="33.75" hidden="1" spans="1:20">
      <c r="A7275" s="239">
        <f>Cartilha_GLOBAL!A7275</f>
        <v>90665</v>
      </c>
      <c r="B7275" s="100" t="str">
        <f>Cartilha_GLOBAL!B7275</f>
        <v>SINAPI</v>
      </c>
      <c r="C7275" s="104" t="str">
        <f>Cartilha_GLOBAL!C7275</f>
        <v>PROJETOR PNEUMÁTICO DE ARGAMASSA PARA CHAPISCO E REBOCO COM RECIPIENTE ACOPLADO, TIPO CANEQUINHA, COM COMPRESSOR DE AR REBOCÁVEL VAZÃO 89 PCM E MOTOR DIESEL DE 20 CV - JUROS. AF_06/2015</v>
      </c>
      <c r="D7275" s="94" t="str">
        <f>Cartilha_GLOBAL!D7275</f>
        <v>H</v>
      </c>
      <c r="E7275" s="105">
        <f>Cartilha_GLOBAL!$E7275</f>
        <v>0.94</v>
      </c>
      <c r="F7275" s="182">
        <f>Cartilha_GLOBAL!$F7275</f>
        <v>1.15</v>
      </c>
      <c r="G7275" s="229"/>
      <c r="H7275" s="107">
        <f t="shared" si="452"/>
        <v>0</v>
      </c>
      <c r="I7275" s="188">
        <f t="shared" si="451"/>
        <v>0</v>
      </c>
      <c r="J7275" s="142"/>
      <c r="K7275" s="146"/>
      <c r="L7275" s="7" t="str">
        <f t="shared" si="453"/>
        <v/>
      </c>
      <c r="M7275" s="7" t="str">
        <f t="shared" si="454"/>
        <v/>
      </c>
      <c r="N7275" s="7" t="str">
        <f>Cartilha_GLOBAL!N7275</f>
        <v/>
      </c>
      <c r="O7275" s="144"/>
      <c r="Q7275" s="151"/>
      <c r="R7275" s="152">
        <v>0</v>
      </c>
      <c r="T7275" s="153">
        <f>IF(Cartilha_GLOBAL!R7275=0,0,IF(Cartilha_GLOBAL!R7275&gt;0,"c","b"))</f>
        <v>0</v>
      </c>
    </row>
    <row r="7276" ht="33.75" hidden="1" spans="1:20">
      <c r="A7276" s="239">
        <f>Cartilha_GLOBAL!A7276</f>
        <v>90666</v>
      </c>
      <c r="B7276" s="100" t="str">
        <f>Cartilha_GLOBAL!B7276</f>
        <v>SINAPI</v>
      </c>
      <c r="C7276" s="104" t="str">
        <f>Cartilha_GLOBAL!C7276</f>
        <v>PROJETOR PNEUMÁTICO DE ARGAMASSA PARA CHAPISCO E REBOCO COM RECIPIENTE ACOPLADO, TIPO CANEQUINHA, COM COMPRESSOR DE AR REBOCÁVEL VAZÃO 89 PCM E MOTOR DIESEL DE 20 CV - MANUTENÇÃO. AF_06/2015</v>
      </c>
      <c r="D7276" s="94" t="str">
        <f>Cartilha_GLOBAL!D7276</f>
        <v>H</v>
      </c>
      <c r="E7276" s="105">
        <f>Cartilha_GLOBAL!$E7276</f>
        <v>8.51</v>
      </c>
      <c r="F7276" s="182">
        <f>Cartilha_GLOBAL!$F7276</f>
        <v>10.45</v>
      </c>
      <c r="G7276" s="229"/>
      <c r="H7276" s="107">
        <f t="shared" si="452"/>
        <v>0</v>
      </c>
      <c r="I7276" s="188">
        <f t="shared" si="451"/>
        <v>0</v>
      </c>
      <c r="J7276" s="142"/>
      <c r="K7276" s="146"/>
      <c r="L7276" s="7" t="str">
        <f t="shared" si="453"/>
        <v/>
      </c>
      <c r="M7276" s="7" t="str">
        <f t="shared" si="454"/>
        <v/>
      </c>
      <c r="N7276" s="7" t="str">
        <f>Cartilha_GLOBAL!N7276</f>
        <v/>
      </c>
      <c r="O7276" s="144"/>
      <c r="Q7276" s="151"/>
      <c r="R7276" s="152">
        <v>0</v>
      </c>
      <c r="T7276" s="153">
        <f>IF(Cartilha_GLOBAL!R7276=0,0,IF(Cartilha_GLOBAL!R7276&gt;0,"c","b"))</f>
        <v>0</v>
      </c>
    </row>
    <row r="7277" ht="33.75" hidden="1" spans="1:20">
      <c r="A7277" s="239">
        <f>Cartilha_GLOBAL!A7277</f>
        <v>90667</v>
      </c>
      <c r="B7277" s="100" t="str">
        <f>Cartilha_GLOBAL!B7277</f>
        <v>SINAPI</v>
      </c>
      <c r="C7277" s="104" t="str">
        <f>Cartilha_GLOBAL!C7277</f>
        <v>PROJETOR PNEUMÁTICO DE ARGAMASSA PARA CHAPISCO E REBOCO COM RECIPIENTE ACOPLADO, TIPO CANEQUINHA, COM COMPRESSOR DE AR REBOCÁVEL VAZÃO 89 PCM E MOTOR DIESEL DE 20 CV - MATERIAIS NA OPERAÇÃO. AF_06/2015</v>
      </c>
      <c r="D7277" s="94" t="str">
        <f>Cartilha_GLOBAL!D7277</f>
        <v>H</v>
      </c>
      <c r="E7277" s="105">
        <f>Cartilha_GLOBAL!$E7277</f>
        <v>14.55</v>
      </c>
      <c r="F7277" s="182">
        <f>Cartilha_GLOBAL!$F7277</f>
        <v>17.86</v>
      </c>
      <c r="G7277" s="229"/>
      <c r="H7277" s="107">
        <f t="shared" si="452"/>
        <v>0</v>
      </c>
      <c r="I7277" s="188">
        <f t="shared" si="451"/>
        <v>0</v>
      </c>
      <c r="J7277" s="142"/>
      <c r="K7277" s="146"/>
      <c r="L7277" s="7" t="str">
        <f t="shared" si="453"/>
        <v/>
      </c>
      <c r="M7277" s="7" t="str">
        <f t="shared" si="454"/>
        <v/>
      </c>
      <c r="N7277" s="7" t="str">
        <f>Cartilha_GLOBAL!N7277</f>
        <v/>
      </c>
      <c r="O7277" s="144"/>
      <c r="Q7277" s="151"/>
      <c r="R7277" s="152">
        <v>0</v>
      </c>
      <c r="T7277" s="153">
        <f>IF(Cartilha_GLOBAL!R7277=0,0,IF(Cartilha_GLOBAL!R7277&gt;0,"c","b"))</f>
        <v>0</v>
      </c>
    </row>
    <row r="7278" ht="33.75" hidden="1" spans="1:20">
      <c r="A7278" s="239">
        <f>Cartilha_GLOBAL!A7278</f>
        <v>90668</v>
      </c>
      <c r="B7278" s="100" t="str">
        <f>Cartilha_GLOBAL!B7278</f>
        <v>SINAPI</v>
      </c>
      <c r="C7278" s="104" t="str">
        <f>Cartilha_GLOBAL!C7278</f>
        <v>PROJETOR PNEUMÁTICO DE ARGAMASSA PARA CHAPISCO E REBOCO COM RECIPIENTE ACOPLADO, TIPO CANEQUINHA, COM COMPRESSOR DE AR REBOCÁVEL VAZÃO 89 PCM E MOTOR DIESEL DE 20 CV - CHP DIURNO. AF_06/2015</v>
      </c>
      <c r="D7278" s="94" t="str">
        <f>Cartilha_GLOBAL!D7278</f>
        <v>CHP</v>
      </c>
      <c r="E7278" s="105">
        <f>Cartilha_GLOBAL!$E7278</f>
        <v>30.82</v>
      </c>
      <c r="F7278" s="182">
        <f>Cartilha_GLOBAL!$F7278</f>
        <v>37.83</v>
      </c>
      <c r="G7278" s="229"/>
      <c r="H7278" s="107">
        <f t="shared" si="452"/>
        <v>0</v>
      </c>
      <c r="I7278" s="188">
        <f t="shared" ref="I7278:I7341" si="455">IF(ISBLANK(G7278),0,IF(R7278=0,ROUND(G7278*H7278,2),IF(R7278="b",ROUNDDOWN(G7278*H7278,2),ROUNDUP(G7278*H7278,2))))</f>
        <v>0</v>
      </c>
      <c r="J7278" s="142"/>
      <c r="K7278" s="146"/>
      <c r="L7278" s="7" t="str">
        <f t="shared" si="453"/>
        <v/>
      </c>
      <c r="M7278" s="7" t="str">
        <f t="shared" si="454"/>
        <v/>
      </c>
      <c r="N7278" s="7" t="str">
        <f>Cartilha_GLOBAL!N7278</f>
        <v/>
      </c>
      <c r="O7278" s="144"/>
      <c r="Q7278" s="151"/>
      <c r="R7278" s="152">
        <v>0</v>
      </c>
      <c r="T7278" s="153">
        <f>IF(Cartilha_GLOBAL!R7278=0,0,IF(Cartilha_GLOBAL!R7278&gt;0,"c","b"))</f>
        <v>0</v>
      </c>
    </row>
    <row r="7279" ht="33.75" hidden="1" spans="1:20">
      <c r="A7279" s="239">
        <f>Cartilha_GLOBAL!A7279</f>
        <v>90669</v>
      </c>
      <c r="B7279" s="100" t="str">
        <f>Cartilha_GLOBAL!B7279</f>
        <v>SINAPI</v>
      </c>
      <c r="C7279" s="104" t="str">
        <f>Cartilha_GLOBAL!C7279</f>
        <v>PROJETOR PNEUMÁTICO DE ARGAMASSA PARA CHAPISCO E REBOCO COM RECIPIENTE ACOPLADO, TIPO CANEQUINHA, COM COMPRESSOR DE AR REBOCÁVEL VAZÃO 89 PCM E MOTOR DIESEL DE 20 CV - CHI DIURNO. AF_06/2015</v>
      </c>
      <c r="D7279" s="94" t="str">
        <f>Cartilha_GLOBAL!D7279</f>
        <v>CHI</v>
      </c>
      <c r="E7279" s="105">
        <f>Cartilha_GLOBAL!$E7279</f>
        <v>7.76</v>
      </c>
      <c r="F7279" s="182">
        <f>Cartilha_GLOBAL!$F7279</f>
        <v>9.52</v>
      </c>
      <c r="G7279" s="229"/>
      <c r="H7279" s="107">
        <f t="shared" si="452"/>
        <v>0</v>
      </c>
      <c r="I7279" s="188">
        <f t="shared" si="455"/>
        <v>0</v>
      </c>
      <c r="J7279" s="142"/>
      <c r="K7279" s="146"/>
      <c r="L7279" s="7" t="str">
        <f t="shared" si="453"/>
        <v/>
      </c>
      <c r="M7279" s="7" t="str">
        <f t="shared" si="454"/>
        <v/>
      </c>
      <c r="N7279" s="7" t="str">
        <f>Cartilha_GLOBAL!N7279</f>
        <v/>
      </c>
      <c r="O7279" s="144"/>
      <c r="Q7279" s="151"/>
      <c r="R7279" s="152">
        <v>0</v>
      </c>
      <c r="T7279" s="153">
        <f>IF(Cartilha_GLOBAL!R7279=0,0,IF(Cartilha_GLOBAL!R7279&gt;0,"c","b"))</f>
        <v>0</v>
      </c>
    </row>
    <row r="7280" ht="33.75" hidden="1" spans="1:20">
      <c r="A7280" s="239">
        <f>Cartilha_GLOBAL!A7280</f>
        <v>91069</v>
      </c>
      <c r="B7280" s="100" t="str">
        <f>Cartilha_GLOBAL!B7280</f>
        <v>SINAPI</v>
      </c>
      <c r="C7280" s="104" t="str">
        <f>Cartilha_GLOBAL!C7280</f>
        <v>EXECUÇÃO DE REVESTIMENTO DE CONCRETO PROJETADO COM ESPESSURA DE 7 CM, ARMADO COM TELA, INCLINAÇÃO MENOR QUE 90°, APLICAÇÃO CONTÍNUA, UTILIZANDO EQUIPAMENTO DE PROJEÇÃO COM 6 M³/H DE CAPACIDADE. AF_01/2016</v>
      </c>
      <c r="D7280" s="94" t="str">
        <f>Cartilha_GLOBAL!D7280</f>
        <v>M2</v>
      </c>
      <c r="E7280" s="105">
        <f>Cartilha_GLOBAL!$E7280</f>
        <v>119.62</v>
      </c>
      <c r="F7280" s="182">
        <f>Cartilha_GLOBAL!$F7280</f>
        <v>146.82</v>
      </c>
      <c r="G7280" s="229"/>
      <c r="H7280" s="107">
        <f t="shared" si="452"/>
        <v>0</v>
      </c>
      <c r="I7280" s="188">
        <f t="shared" si="455"/>
        <v>0</v>
      </c>
      <c r="J7280" s="142"/>
      <c r="K7280" s="146"/>
      <c r="L7280" s="7" t="str">
        <f t="shared" si="453"/>
        <v/>
      </c>
      <c r="M7280" s="7" t="str">
        <f t="shared" si="454"/>
        <v/>
      </c>
      <c r="N7280" s="7" t="str">
        <f>Cartilha_GLOBAL!N7280</f>
        <v/>
      </c>
      <c r="O7280" s="144"/>
      <c r="Q7280" s="151"/>
      <c r="R7280" s="152">
        <v>0</v>
      </c>
      <c r="T7280" s="153">
        <f>IF(Cartilha_GLOBAL!R7280=0,0,IF(Cartilha_GLOBAL!R7280&gt;0,"c","b"))</f>
        <v>0</v>
      </c>
    </row>
    <row r="7281" ht="33.75" hidden="1" spans="1:20">
      <c r="A7281" s="239">
        <f>Cartilha_GLOBAL!A7281</f>
        <v>91070</v>
      </c>
      <c r="B7281" s="100" t="str">
        <f>Cartilha_GLOBAL!B7281</f>
        <v>SINAPI</v>
      </c>
      <c r="C7281" s="104" t="str">
        <f>Cartilha_GLOBAL!C7281</f>
        <v>EXECUÇÃO DE REVESTIMENTO DE CONCRETO PROJETADO COM ESPESSURA DE 10 CM, ARMADO COM TELA, INCLINAÇÃO MENOR QUE 90°, APLICAÇÃO CONTÍNUA, UTILIZANDO EQUIPAMENTO DE PROJEÇÃO COM 6 M³/H DE CAPACIDADE. AF_01/2016</v>
      </c>
      <c r="D7281" s="94" t="str">
        <f>Cartilha_GLOBAL!D7281</f>
        <v>M2</v>
      </c>
      <c r="E7281" s="105">
        <f>Cartilha_GLOBAL!$E7281</f>
        <v>131.45</v>
      </c>
      <c r="F7281" s="182">
        <f>Cartilha_GLOBAL!$F7281</f>
        <v>161.34</v>
      </c>
      <c r="G7281" s="229"/>
      <c r="H7281" s="107">
        <f t="shared" si="452"/>
        <v>0</v>
      </c>
      <c r="I7281" s="188">
        <f t="shared" si="455"/>
        <v>0</v>
      </c>
      <c r="J7281" s="142"/>
      <c r="K7281" s="146"/>
      <c r="L7281" s="7" t="str">
        <f t="shared" si="453"/>
        <v/>
      </c>
      <c r="M7281" s="7" t="str">
        <f t="shared" si="454"/>
        <v/>
      </c>
      <c r="N7281" s="7" t="str">
        <f>Cartilha_GLOBAL!N7281</f>
        <v/>
      </c>
      <c r="O7281" s="144"/>
      <c r="Q7281" s="151"/>
      <c r="R7281" s="152">
        <v>0</v>
      </c>
      <c r="T7281" s="153">
        <f>IF(Cartilha_GLOBAL!R7281=0,0,IF(Cartilha_GLOBAL!R7281&gt;0,"c","b"))</f>
        <v>0</v>
      </c>
    </row>
    <row r="7282" ht="33.75" hidden="1" spans="1:20">
      <c r="A7282" s="239">
        <f>Cartilha_GLOBAL!A7282</f>
        <v>91071</v>
      </c>
      <c r="B7282" s="100" t="str">
        <f>Cartilha_GLOBAL!B7282</f>
        <v>SINAPI</v>
      </c>
      <c r="C7282" s="104" t="str">
        <f>Cartilha_GLOBAL!C7282</f>
        <v>EXECUÇÃO DE REVESTIMENTO DE CONCRETO PROJETADO COM ESPESSURA DE 7 CM, ARMADO COM TELA, INCLINAÇÃO DE 90°, APLICAÇÃO CONTÍNUA, UTILIZANDO EQUIPAMENTO DE PROJEÇÃO COM 6 M³/H DE CAPACIDADE. AF_01/2016</v>
      </c>
      <c r="D7282" s="94" t="str">
        <f>Cartilha_GLOBAL!D7282</f>
        <v>M2</v>
      </c>
      <c r="E7282" s="105">
        <f>Cartilha_GLOBAL!$E7282</f>
        <v>172.21</v>
      </c>
      <c r="F7282" s="182">
        <f>Cartilha_GLOBAL!$F7282</f>
        <v>211.37</v>
      </c>
      <c r="G7282" s="229"/>
      <c r="H7282" s="107">
        <f t="shared" si="452"/>
        <v>0</v>
      </c>
      <c r="I7282" s="188">
        <f t="shared" si="455"/>
        <v>0</v>
      </c>
      <c r="J7282" s="142"/>
      <c r="K7282" s="146"/>
      <c r="L7282" s="7" t="str">
        <f t="shared" si="453"/>
        <v/>
      </c>
      <c r="M7282" s="7" t="str">
        <f t="shared" si="454"/>
        <v/>
      </c>
      <c r="N7282" s="7" t="str">
        <f>Cartilha_GLOBAL!N7282</f>
        <v/>
      </c>
      <c r="O7282" s="144"/>
      <c r="Q7282" s="151"/>
      <c r="R7282" s="152">
        <v>0</v>
      </c>
      <c r="T7282" s="153">
        <f>IF(Cartilha_GLOBAL!R7282=0,0,IF(Cartilha_GLOBAL!R7282&gt;0,"c","b"))</f>
        <v>0</v>
      </c>
    </row>
    <row r="7283" ht="33.75" hidden="1" spans="1:20">
      <c r="A7283" s="239">
        <f>Cartilha_GLOBAL!A7283</f>
        <v>91072</v>
      </c>
      <c r="B7283" s="100" t="str">
        <f>Cartilha_GLOBAL!B7283</f>
        <v>SINAPI</v>
      </c>
      <c r="C7283" s="104" t="str">
        <f>Cartilha_GLOBAL!C7283</f>
        <v>EXECUÇÃO DE REVESTIMENTO DE CONCRETO PROJETADO COM ESPESSURA DE 10 CM, ARMADO COM TELA, INCLINAÇÃO DE 90°, APLICAÇÃO CONTÍNUA, UTILIZANDO EQUIPAMENTO DE PROJEÇÃO COM 6 M³/H DE CAPACIDADE. AF_01/2016</v>
      </c>
      <c r="D7283" s="94" t="str">
        <f>Cartilha_GLOBAL!D7283</f>
        <v>M2</v>
      </c>
      <c r="E7283" s="105">
        <f>Cartilha_GLOBAL!$E7283</f>
        <v>184.01</v>
      </c>
      <c r="F7283" s="182">
        <f>Cartilha_GLOBAL!$F7283</f>
        <v>225.85</v>
      </c>
      <c r="G7283" s="229"/>
      <c r="H7283" s="107">
        <f t="shared" si="452"/>
        <v>0</v>
      </c>
      <c r="I7283" s="188">
        <f t="shared" si="455"/>
        <v>0</v>
      </c>
      <c r="J7283" s="142"/>
      <c r="K7283" s="146"/>
      <c r="L7283" s="7" t="str">
        <f t="shared" si="453"/>
        <v/>
      </c>
      <c r="M7283" s="7" t="str">
        <f t="shared" si="454"/>
        <v/>
      </c>
      <c r="N7283" s="7" t="str">
        <f>Cartilha_GLOBAL!N7283</f>
        <v/>
      </c>
      <c r="O7283" s="144"/>
      <c r="Q7283" s="151"/>
      <c r="R7283" s="152">
        <v>0</v>
      </c>
      <c r="T7283" s="153">
        <f>IF(Cartilha_GLOBAL!R7283=0,0,IF(Cartilha_GLOBAL!R7283&gt;0,"c","b"))</f>
        <v>0</v>
      </c>
    </row>
    <row r="7284" ht="33.75" hidden="1" spans="1:20">
      <c r="A7284" s="239">
        <f>Cartilha_GLOBAL!A7284</f>
        <v>91073</v>
      </c>
      <c r="B7284" s="100" t="str">
        <f>Cartilha_GLOBAL!B7284</f>
        <v>SINAPI</v>
      </c>
      <c r="C7284" s="104" t="str">
        <f>Cartilha_GLOBAL!C7284</f>
        <v>EXECUÇÃO DE REVESTIMENTO DE CONCRETO PROJETADO COM ESPESSURA DE 7 CM, ARMADO COM TELA, INCLINAÇÃO MENOR QUE 90°, APLICAÇÃO CONTÍNUA, UTILIZANDO EQUIPAMENTO DE PROJEÇÃO COM 3 M³/H DE CAPACIDADE. AF_01/2016</v>
      </c>
      <c r="D7284" s="94" t="str">
        <f>Cartilha_GLOBAL!D7284</f>
        <v>M2</v>
      </c>
      <c r="E7284" s="105">
        <f>Cartilha_GLOBAL!$E7284</f>
        <v>137.34</v>
      </c>
      <c r="F7284" s="182">
        <f>Cartilha_GLOBAL!$F7284</f>
        <v>168.57</v>
      </c>
      <c r="G7284" s="229"/>
      <c r="H7284" s="107">
        <f t="shared" si="452"/>
        <v>0</v>
      </c>
      <c r="I7284" s="188">
        <f t="shared" si="455"/>
        <v>0</v>
      </c>
      <c r="J7284" s="142"/>
      <c r="K7284" s="146"/>
      <c r="L7284" s="7" t="str">
        <f t="shared" si="453"/>
        <v/>
      </c>
      <c r="M7284" s="7" t="str">
        <f t="shared" si="454"/>
        <v/>
      </c>
      <c r="N7284" s="7" t="str">
        <f>Cartilha_GLOBAL!N7284</f>
        <v/>
      </c>
      <c r="O7284" s="144"/>
      <c r="Q7284" s="151"/>
      <c r="R7284" s="152">
        <v>0</v>
      </c>
      <c r="T7284" s="153">
        <f>IF(Cartilha_GLOBAL!R7284=0,0,IF(Cartilha_GLOBAL!R7284&gt;0,"c","b"))</f>
        <v>0</v>
      </c>
    </row>
    <row r="7285" ht="33.75" hidden="1" spans="1:20">
      <c r="A7285" s="239">
        <f>Cartilha_GLOBAL!A7285</f>
        <v>91074</v>
      </c>
      <c r="B7285" s="100" t="str">
        <f>Cartilha_GLOBAL!B7285</f>
        <v>SINAPI</v>
      </c>
      <c r="C7285" s="104" t="str">
        <f>Cartilha_GLOBAL!C7285</f>
        <v>EXECUÇÃO DE REVESTIMENTO DE CONCRETO PROJETADO COM ESPESSURA DE 10 CM, ARMADO COM TELA, INCLINAÇÃO MENOR QUE 90°, APLICAÇÃO CONTÍNUA, UTILIZANDO EQUIPAMENTO DE PROJEÇÃO COM 3 M³/H DE CAPACIDADE. AF_01/2016</v>
      </c>
      <c r="D7285" s="94" t="str">
        <f>Cartilha_GLOBAL!D7285</f>
        <v>M2</v>
      </c>
      <c r="E7285" s="105">
        <f>Cartilha_GLOBAL!$E7285</f>
        <v>151.02</v>
      </c>
      <c r="F7285" s="182">
        <f>Cartilha_GLOBAL!$F7285</f>
        <v>185.36</v>
      </c>
      <c r="G7285" s="229"/>
      <c r="H7285" s="107">
        <f t="shared" si="452"/>
        <v>0</v>
      </c>
      <c r="I7285" s="188">
        <f t="shared" si="455"/>
        <v>0</v>
      </c>
      <c r="J7285" s="142"/>
      <c r="K7285" s="146"/>
      <c r="L7285" s="7" t="str">
        <f t="shared" si="453"/>
        <v/>
      </c>
      <c r="M7285" s="7" t="str">
        <f t="shared" si="454"/>
        <v/>
      </c>
      <c r="N7285" s="7" t="str">
        <f>Cartilha_GLOBAL!N7285</f>
        <v/>
      </c>
      <c r="O7285" s="144"/>
      <c r="Q7285" s="151"/>
      <c r="R7285" s="152">
        <v>0</v>
      </c>
      <c r="T7285" s="153">
        <f>IF(Cartilha_GLOBAL!R7285=0,0,IF(Cartilha_GLOBAL!R7285&gt;0,"c","b"))</f>
        <v>0</v>
      </c>
    </row>
    <row r="7286" ht="33.75" hidden="1" spans="1:20">
      <c r="A7286" s="239">
        <f>Cartilha_GLOBAL!A7286</f>
        <v>91075</v>
      </c>
      <c r="B7286" s="100" t="str">
        <f>Cartilha_GLOBAL!B7286</f>
        <v>SINAPI</v>
      </c>
      <c r="C7286" s="104" t="str">
        <f>Cartilha_GLOBAL!C7286</f>
        <v>EXECUÇÃO DE REVESTIMENTO DE CONCRETO PROJETADO COM ESPESSURA DE 7 CM, ARMADO COM TELA, INCLINAÇÃO DE 90°, APLICAÇÃO CONTÍNUA, UTILIZANDO EQUIPAMENTO DE PROJEÇÃO COM 3 M³/H DE CAPACIDADE. AF_01/2016</v>
      </c>
      <c r="D7286" s="94" t="str">
        <f>Cartilha_GLOBAL!D7286</f>
        <v>M2</v>
      </c>
      <c r="E7286" s="105">
        <f>Cartilha_GLOBAL!$E7286</f>
        <v>193.04</v>
      </c>
      <c r="F7286" s="182">
        <f>Cartilha_GLOBAL!$F7286</f>
        <v>236.94</v>
      </c>
      <c r="G7286" s="229"/>
      <c r="H7286" s="107">
        <f t="shared" si="452"/>
        <v>0</v>
      </c>
      <c r="I7286" s="188">
        <f t="shared" si="455"/>
        <v>0</v>
      </c>
      <c r="J7286" s="142"/>
      <c r="K7286" s="146"/>
      <c r="L7286" s="7" t="str">
        <f t="shared" si="453"/>
        <v/>
      </c>
      <c r="M7286" s="7" t="str">
        <f t="shared" si="454"/>
        <v/>
      </c>
      <c r="N7286" s="7" t="str">
        <f>Cartilha_GLOBAL!N7286</f>
        <v/>
      </c>
      <c r="O7286" s="144"/>
      <c r="Q7286" s="151"/>
      <c r="R7286" s="152">
        <v>0</v>
      </c>
      <c r="T7286" s="153">
        <f>IF(Cartilha_GLOBAL!R7286=0,0,IF(Cartilha_GLOBAL!R7286&gt;0,"c","b"))</f>
        <v>0</v>
      </c>
    </row>
    <row r="7287" ht="33.75" hidden="1" spans="1:20">
      <c r="A7287" s="239">
        <f>Cartilha_GLOBAL!A7287</f>
        <v>91076</v>
      </c>
      <c r="B7287" s="100" t="str">
        <f>Cartilha_GLOBAL!B7287</f>
        <v>SINAPI</v>
      </c>
      <c r="C7287" s="104" t="str">
        <f>Cartilha_GLOBAL!C7287</f>
        <v>EXECUÇÃO DE REVESTIMENTO DE CONCRETO PROJETADO COM ESPESSURA DE 10 CM, ARMADO COM TELA, INCLINAÇÃO DE 90°, APLICAÇÃO CONTÍNUA, UTILIZANDO EQUIPAMENTO DE PROJEÇÃO COM 3 M³/H DE CAPACIDADE. AF_01/2016</v>
      </c>
      <c r="D7287" s="94" t="str">
        <f>Cartilha_GLOBAL!D7287</f>
        <v>M2</v>
      </c>
      <c r="E7287" s="105">
        <f>Cartilha_GLOBAL!$E7287</f>
        <v>206.78</v>
      </c>
      <c r="F7287" s="182">
        <f>Cartilha_GLOBAL!$F7287</f>
        <v>253.8</v>
      </c>
      <c r="G7287" s="229"/>
      <c r="H7287" s="107">
        <f t="shared" si="452"/>
        <v>0</v>
      </c>
      <c r="I7287" s="188">
        <f t="shared" si="455"/>
        <v>0</v>
      </c>
      <c r="J7287" s="142"/>
      <c r="K7287" s="146"/>
      <c r="L7287" s="7" t="str">
        <f t="shared" si="453"/>
        <v/>
      </c>
      <c r="M7287" s="7" t="str">
        <f t="shared" si="454"/>
        <v/>
      </c>
      <c r="N7287" s="7" t="str">
        <f>Cartilha_GLOBAL!N7287</f>
        <v/>
      </c>
      <c r="O7287" s="144"/>
      <c r="Q7287" s="151"/>
      <c r="R7287" s="152">
        <v>0</v>
      </c>
      <c r="T7287" s="153">
        <f>IF(Cartilha_GLOBAL!R7287=0,0,IF(Cartilha_GLOBAL!R7287&gt;0,"c","b"))</f>
        <v>0</v>
      </c>
    </row>
    <row r="7288" ht="33.75" hidden="1" spans="1:20">
      <c r="A7288" s="239">
        <f>Cartilha_GLOBAL!A7288</f>
        <v>91077</v>
      </c>
      <c r="B7288" s="100" t="str">
        <f>Cartilha_GLOBAL!B7288</f>
        <v>SINAPI</v>
      </c>
      <c r="C7288" s="104" t="str">
        <f>Cartilha_GLOBAL!C7288</f>
        <v>EXECUÇÃO DE REVESTIMENTO DE CONCRETO PROJETADO COM ESPESSURA DE 7 CM, ARMADO COM FIBRAS DE AÇO, INCLINAÇÃO MENOR QUE 90°, APLICAÇÃO CONTÍNUA, UTILIZANDO EQUIPAMENTO DE PROJEÇÃO COM 6 M³/H DE CAPACIDADE. AF_01/2016</v>
      </c>
      <c r="D7288" s="94" t="str">
        <f>Cartilha_GLOBAL!D7288</f>
        <v>M2</v>
      </c>
      <c r="E7288" s="105">
        <f>Cartilha_GLOBAL!$E7288</f>
        <v>131.42</v>
      </c>
      <c r="F7288" s="182">
        <f>Cartilha_GLOBAL!$F7288</f>
        <v>161.3</v>
      </c>
      <c r="G7288" s="229"/>
      <c r="H7288" s="107">
        <f t="shared" si="452"/>
        <v>0</v>
      </c>
      <c r="I7288" s="188">
        <f t="shared" si="455"/>
        <v>0</v>
      </c>
      <c r="J7288" s="142"/>
      <c r="K7288" s="146"/>
      <c r="L7288" s="7" t="str">
        <f t="shared" si="453"/>
        <v/>
      </c>
      <c r="M7288" s="7" t="str">
        <f t="shared" si="454"/>
        <v/>
      </c>
      <c r="N7288" s="7" t="str">
        <f>Cartilha_GLOBAL!N7288</f>
        <v/>
      </c>
      <c r="O7288" s="144"/>
      <c r="Q7288" s="151"/>
      <c r="R7288" s="152">
        <v>0</v>
      </c>
      <c r="T7288" s="153">
        <f>IF(Cartilha_GLOBAL!R7288=0,0,IF(Cartilha_GLOBAL!R7288&gt;0,"c","b"))</f>
        <v>0</v>
      </c>
    </row>
    <row r="7289" ht="33.75" hidden="1" spans="1:20">
      <c r="A7289" s="239">
        <f>Cartilha_GLOBAL!A7289</f>
        <v>91078</v>
      </c>
      <c r="B7289" s="100" t="str">
        <f>Cartilha_GLOBAL!B7289</f>
        <v>SINAPI</v>
      </c>
      <c r="C7289" s="104" t="str">
        <f>Cartilha_GLOBAL!C7289</f>
        <v>EXECUÇÃO DE REVESTIMENTO DE CONCRETO PROJETADO COM ESPESSURA DE 10 CM, ARMADO COM FIBRAS DE AÇO, INCLINAÇÃO MENOR QUE 90°, APLICAÇÃO CONTÍNUA, UTILIZANDO EQUIPAMENTO DE PROJEÇÃO COM 6 M³/H DE CAPACIDADE. AF_01/2016</v>
      </c>
      <c r="D7289" s="94" t="str">
        <f>Cartilha_GLOBAL!D7289</f>
        <v>M2</v>
      </c>
      <c r="E7289" s="105">
        <f>Cartilha_GLOBAL!$E7289</f>
        <v>153.77</v>
      </c>
      <c r="F7289" s="182">
        <f>Cartilha_GLOBAL!$F7289</f>
        <v>188.74</v>
      </c>
      <c r="G7289" s="229"/>
      <c r="H7289" s="107">
        <f t="shared" si="452"/>
        <v>0</v>
      </c>
      <c r="I7289" s="188">
        <f t="shared" si="455"/>
        <v>0</v>
      </c>
      <c r="J7289" s="142"/>
      <c r="K7289" s="146"/>
      <c r="L7289" s="7" t="str">
        <f t="shared" si="453"/>
        <v/>
      </c>
      <c r="M7289" s="7" t="str">
        <f t="shared" si="454"/>
        <v/>
      </c>
      <c r="N7289" s="7" t="str">
        <f>Cartilha_GLOBAL!N7289</f>
        <v/>
      </c>
      <c r="O7289" s="144"/>
      <c r="Q7289" s="151"/>
      <c r="R7289" s="152">
        <v>0</v>
      </c>
      <c r="T7289" s="153">
        <f>IF(Cartilha_GLOBAL!R7289=0,0,IF(Cartilha_GLOBAL!R7289&gt;0,"c","b"))</f>
        <v>0</v>
      </c>
    </row>
    <row r="7290" ht="33.75" hidden="1" spans="1:20">
      <c r="A7290" s="239">
        <f>Cartilha_GLOBAL!A7290</f>
        <v>91079</v>
      </c>
      <c r="B7290" s="100" t="str">
        <f>Cartilha_GLOBAL!B7290</f>
        <v>SINAPI</v>
      </c>
      <c r="C7290" s="104" t="str">
        <f>Cartilha_GLOBAL!C7290</f>
        <v>EXECUÇÃO DE REVESTIMENTO DE CONCRETO PROJETADO COM ESPESSURA DE 7 CM, ARMADO COM FIBRAS DE AÇO, INCLINAÇÃO DE 90°, APLICAÇÃO CONTÍNUA, UTILIZANDO EQUIPAMENTO DE PROJEÇÃO COM 6 M³/H DE CAPACIDADE. AF_01/2016</v>
      </c>
      <c r="D7290" s="94" t="str">
        <f>Cartilha_GLOBAL!D7290</f>
        <v>M2</v>
      </c>
      <c r="E7290" s="105">
        <f>Cartilha_GLOBAL!$E7290</f>
        <v>138.91</v>
      </c>
      <c r="F7290" s="182">
        <f>Cartilha_GLOBAL!$F7290</f>
        <v>170.5</v>
      </c>
      <c r="G7290" s="229"/>
      <c r="H7290" s="107">
        <f t="shared" si="452"/>
        <v>0</v>
      </c>
      <c r="I7290" s="188">
        <f t="shared" si="455"/>
        <v>0</v>
      </c>
      <c r="J7290" s="142"/>
      <c r="K7290" s="146"/>
      <c r="L7290" s="7" t="str">
        <f t="shared" si="453"/>
        <v/>
      </c>
      <c r="M7290" s="7" t="str">
        <f t="shared" si="454"/>
        <v/>
      </c>
      <c r="N7290" s="7" t="str">
        <f>Cartilha_GLOBAL!N7290</f>
        <v/>
      </c>
      <c r="O7290" s="144"/>
      <c r="Q7290" s="151"/>
      <c r="R7290" s="152">
        <v>0</v>
      </c>
      <c r="T7290" s="153">
        <f>IF(Cartilha_GLOBAL!R7290=0,0,IF(Cartilha_GLOBAL!R7290&gt;0,"c","b"))</f>
        <v>0</v>
      </c>
    </row>
    <row r="7291" ht="33.75" hidden="1" spans="1:20">
      <c r="A7291" s="239">
        <f>Cartilha_GLOBAL!A7291</f>
        <v>91080</v>
      </c>
      <c r="B7291" s="100" t="str">
        <f>Cartilha_GLOBAL!B7291</f>
        <v>SINAPI</v>
      </c>
      <c r="C7291" s="104" t="str">
        <f>Cartilha_GLOBAL!C7291</f>
        <v>EXECUÇÃO DE REVESTIMENTO DE CONCRETO PROJETADO COM ESPESSURA DE 10 CM, ARMADO COM FIBRAS DE AÇO, INCLINAÇÃO DE 90°, APLICAÇÃO CONTÍNUA, UTILIZANDO EQUIPAMENTO DE PROJEÇÃO COM 6 M³/H DE CAPACIDADE. AF_01/2016</v>
      </c>
      <c r="D7291" s="94" t="str">
        <f>Cartilha_GLOBAL!D7291</f>
        <v>M2</v>
      </c>
      <c r="E7291" s="105">
        <f>Cartilha_GLOBAL!$E7291</f>
        <v>161</v>
      </c>
      <c r="F7291" s="182">
        <f>Cartilha_GLOBAL!$F7291</f>
        <v>197.61</v>
      </c>
      <c r="G7291" s="229"/>
      <c r="H7291" s="107">
        <f t="shared" si="452"/>
        <v>0</v>
      </c>
      <c r="I7291" s="188">
        <f t="shared" si="455"/>
        <v>0</v>
      </c>
      <c r="J7291" s="142"/>
      <c r="K7291" s="146"/>
      <c r="L7291" s="7" t="str">
        <f t="shared" si="453"/>
        <v/>
      </c>
      <c r="M7291" s="7" t="str">
        <f t="shared" si="454"/>
        <v/>
      </c>
      <c r="N7291" s="7" t="str">
        <f>Cartilha_GLOBAL!N7291</f>
        <v/>
      </c>
      <c r="O7291" s="144"/>
      <c r="Q7291" s="151"/>
      <c r="R7291" s="152">
        <v>0</v>
      </c>
      <c r="T7291" s="153">
        <f>IF(Cartilha_GLOBAL!R7291=0,0,IF(Cartilha_GLOBAL!R7291&gt;0,"c","b"))</f>
        <v>0</v>
      </c>
    </row>
    <row r="7292" ht="33.75" hidden="1" spans="1:20">
      <c r="A7292" s="239">
        <f>Cartilha_GLOBAL!A7292</f>
        <v>91081</v>
      </c>
      <c r="B7292" s="100" t="str">
        <f>Cartilha_GLOBAL!B7292</f>
        <v>SINAPI</v>
      </c>
      <c r="C7292" s="104" t="str">
        <f>Cartilha_GLOBAL!C7292</f>
        <v>EXECUÇÃO DE REVESTIMENTO DE CONCRETO PROJETADO COM ESPESSURA DE 7 CM, ARMADO COM FIBRAS DE AÇO, INCLINAÇÃO MENOR QUE 90°, APLICAÇÃO CONTÍNUA, UTILIZANDO EQUIPAMENTO DE PROJEÇÃO COM 3 M³/H DE CAPACIDADE. AF_01/2016</v>
      </c>
      <c r="D7292" s="94" t="str">
        <f>Cartilha_GLOBAL!D7292</f>
        <v>M2</v>
      </c>
      <c r="E7292" s="105">
        <f>Cartilha_GLOBAL!$E7292</f>
        <v>151.34</v>
      </c>
      <c r="F7292" s="182">
        <f>Cartilha_GLOBAL!$F7292</f>
        <v>185.75</v>
      </c>
      <c r="G7292" s="229"/>
      <c r="H7292" s="107">
        <f t="shared" si="452"/>
        <v>0</v>
      </c>
      <c r="I7292" s="188">
        <f t="shared" si="455"/>
        <v>0</v>
      </c>
      <c r="J7292" s="142"/>
      <c r="K7292" s="146"/>
      <c r="L7292" s="7" t="str">
        <f t="shared" si="453"/>
        <v/>
      </c>
      <c r="M7292" s="7" t="str">
        <f t="shared" si="454"/>
        <v/>
      </c>
      <c r="N7292" s="7" t="str">
        <f>Cartilha_GLOBAL!N7292</f>
        <v/>
      </c>
      <c r="O7292" s="144"/>
      <c r="Q7292" s="151"/>
      <c r="R7292" s="152">
        <v>0</v>
      </c>
      <c r="T7292" s="153">
        <f>IF(Cartilha_GLOBAL!R7292=0,0,IF(Cartilha_GLOBAL!R7292&gt;0,"c","b"))</f>
        <v>0</v>
      </c>
    </row>
    <row r="7293" ht="33.75" hidden="1" spans="1:20">
      <c r="A7293" s="239">
        <f>Cartilha_GLOBAL!A7293</f>
        <v>91082</v>
      </c>
      <c r="B7293" s="100" t="str">
        <f>Cartilha_GLOBAL!B7293</f>
        <v>SINAPI</v>
      </c>
      <c r="C7293" s="104" t="str">
        <f>Cartilha_GLOBAL!C7293</f>
        <v>EXECUÇÃO DE REVESTIMENTO DE CONCRETO PROJETADO COM ESPESSURA DE 10 CM, ARMADO COM FIBRAS DE AÇO, INCLINAÇÃO MENOR QUE 90°, APLICAÇÃO CONTÍNUA, UTILIZANDO EQUIPAMENTO DE PROJEÇÃO COM 3 M³/H DE CAPACIDADE. AF_01/2016</v>
      </c>
      <c r="D7293" s="94" t="str">
        <f>Cartilha_GLOBAL!D7293</f>
        <v>M2</v>
      </c>
      <c r="E7293" s="105">
        <f>Cartilha_GLOBAL!$E7293</f>
        <v>175.29</v>
      </c>
      <c r="F7293" s="182">
        <f>Cartilha_GLOBAL!$F7293</f>
        <v>215.15</v>
      </c>
      <c r="G7293" s="229"/>
      <c r="H7293" s="107">
        <f t="shared" si="452"/>
        <v>0</v>
      </c>
      <c r="I7293" s="188">
        <f t="shared" si="455"/>
        <v>0</v>
      </c>
      <c r="J7293" s="142"/>
      <c r="K7293" s="146"/>
      <c r="L7293" s="7" t="str">
        <f t="shared" si="453"/>
        <v/>
      </c>
      <c r="M7293" s="7" t="str">
        <f t="shared" si="454"/>
        <v/>
      </c>
      <c r="N7293" s="7" t="str">
        <f>Cartilha_GLOBAL!N7293</f>
        <v/>
      </c>
      <c r="O7293" s="144"/>
      <c r="Q7293" s="151"/>
      <c r="R7293" s="152">
        <v>0</v>
      </c>
      <c r="T7293" s="153">
        <f>IF(Cartilha_GLOBAL!R7293=0,0,IF(Cartilha_GLOBAL!R7293&gt;0,"c","b"))</f>
        <v>0</v>
      </c>
    </row>
    <row r="7294" ht="33.75" hidden="1" spans="1:20">
      <c r="A7294" s="239">
        <f>Cartilha_GLOBAL!A7294</f>
        <v>91083</v>
      </c>
      <c r="B7294" s="100" t="str">
        <f>Cartilha_GLOBAL!B7294</f>
        <v>SINAPI</v>
      </c>
      <c r="C7294" s="104" t="str">
        <f>Cartilha_GLOBAL!C7294</f>
        <v>EXECUÇÃO DE REVESTIMENTO DE CONCRETO PROJETADO COM ESPESSURA DE 7 CM, ARMADO COM FIBRAS DE AÇO, INCLINAÇÃO DE 90°, APLICAÇÃO CONTÍNUA, UTILIZANDO EQUIPAMENTO DE PROJEÇÃO COM 3 M³/H DE CAPACIDADE. AF_01/2016</v>
      </c>
      <c r="D7294" s="94" t="str">
        <f>Cartilha_GLOBAL!D7294</f>
        <v>M2</v>
      </c>
      <c r="E7294" s="105">
        <f>Cartilha_GLOBAL!$E7294</f>
        <v>164.49</v>
      </c>
      <c r="F7294" s="182">
        <f>Cartilha_GLOBAL!$F7294</f>
        <v>201.9</v>
      </c>
      <c r="G7294" s="229"/>
      <c r="H7294" s="107">
        <f t="shared" si="452"/>
        <v>0</v>
      </c>
      <c r="I7294" s="188">
        <f t="shared" si="455"/>
        <v>0</v>
      </c>
      <c r="J7294" s="142"/>
      <c r="K7294" s="146"/>
      <c r="L7294" s="7" t="str">
        <f t="shared" si="453"/>
        <v/>
      </c>
      <c r="M7294" s="7" t="str">
        <f t="shared" si="454"/>
        <v/>
      </c>
      <c r="N7294" s="7" t="str">
        <f>Cartilha_GLOBAL!N7294</f>
        <v/>
      </c>
      <c r="O7294" s="144"/>
      <c r="Q7294" s="151"/>
      <c r="R7294" s="152">
        <v>0</v>
      </c>
      <c r="T7294" s="153">
        <f>IF(Cartilha_GLOBAL!R7294=0,0,IF(Cartilha_GLOBAL!R7294&gt;0,"c","b"))</f>
        <v>0</v>
      </c>
    </row>
    <row r="7295" ht="33.75" hidden="1" spans="1:20">
      <c r="A7295" s="239">
        <f>Cartilha_GLOBAL!A7295</f>
        <v>91084</v>
      </c>
      <c r="B7295" s="100" t="str">
        <f>Cartilha_GLOBAL!B7295</f>
        <v>SINAPI</v>
      </c>
      <c r="C7295" s="104" t="str">
        <f>Cartilha_GLOBAL!C7295</f>
        <v>EXECUÇÃO DE REVESTIMENTO DE CONCRETO PROJETADO COM ESPESSURA DE 10 CM, ARMADO COM FIBRAS DE AÇO, INCLINAÇÃO DE 90°, APLICAÇÃO CONTÍNUA, UTILIZANDO EQUIPAMENTO DE PROJEÇÃO COM 3 M³/H DE CAPACIDADE. AF_01/2016</v>
      </c>
      <c r="D7295" s="94" t="str">
        <f>Cartilha_GLOBAL!D7295</f>
        <v>M2</v>
      </c>
      <c r="E7295" s="105">
        <f>Cartilha_GLOBAL!$E7295</f>
        <v>188.18</v>
      </c>
      <c r="F7295" s="182">
        <f>Cartilha_GLOBAL!$F7295</f>
        <v>230.97</v>
      </c>
      <c r="G7295" s="229"/>
      <c r="H7295" s="107">
        <f t="shared" si="452"/>
        <v>0</v>
      </c>
      <c r="I7295" s="188">
        <f t="shared" si="455"/>
        <v>0</v>
      </c>
      <c r="J7295" s="142"/>
      <c r="K7295" s="146"/>
      <c r="L7295" s="7" t="str">
        <f t="shared" si="453"/>
        <v/>
      </c>
      <c r="M7295" s="7" t="str">
        <f t="shared" si="454"/>
        <v/>
      </c>
      <c r="N7295" s="7" t="str">
        <f>Cartilha_GLOBAL!N7295</f>
        <v/>
      </c>
      <c r="O7295" s="144"/>
      <c r="Q7295" s="151"/>
      <c r="R7295" s="152">
        <v>0</v>
      </c>
      <c r="T7295" s="153">
        <f>IF(Cartilha_GLOBAL!R7295=0,0,IF(Cartilha_GLOBAL!R7295&gt;0,"c","b"))</f>
        <v>0</v>
      </c>
    </row>
    <row r="7296" ht="33.75" hidden="1" spans="1:20">
      <c r="A7296" s="239">
        <f>Cartilha_GLOBAL!A7296</f>
        <v>91086</v>
      </c>
      <c r="B7296" s="100" t="str">
        <f>Cartilha_GLOBAL!B7296</f>
        <v>SINAPI</v>
      </c>
      <c r="C7296" s="104" t="str">
        <f>Cartilha_GLOBAL!C7296</f>
        <v>EXECUÇÃO DE REVESTIMENTO DE CONCRETO PROJETADO COM ESPESSURA DE 7 CM, ARMADO COM TELA, INCLINAÇÃO MENOR QUE 90°, APLICAÇÃO DESCONTÍNUA, UTILIZANDO EQUIPAMENTO DE PROJEÇÃO COM 6 M³/H DE CAPACIDADE. AF_01/2016</v>
      </c>
      <c r="D7296" s="94" t="str">
        <f>Cartilha_GLOBAL!D7296</f>
        <v>M2</v>
      </c>
      <c r="E7296" s="105">
        <f>Cartilha_GLOBAL!$E7296</f>
        <v>133.32</v>
      </c>
      <c r="F7296" s="182">
        <f>Cartilha_GLOBAL!$F7296</f>
        <v>163.64</v>
      </c>
      <c r="G7296" s="229"/>
      <c r="H7296" s="107">
        <f t="shared" si="452"/>
        <v>0</v>
      </c>
      <c r="I7296" s="188">
        <f t="shared" si="455"/>
        <v>0</v>
      </c>
      <c r="J7296" s="142"/>
      <c r="K7296" s="146"/>
      <c r="L7296" s="7" t="str">
        <f t="shared" si="453"/>
        <v/>
      </c>
      <c r="M7296" s="7" t="str">
        <f t="shared" si="454"/>
        <v/>
      </c>
      <c r="N7296" s="7" t="str">
        <f>Cartilha_GLOBAL!N7296</f>
        <v/>
      </c>
      <c r="O7296" s="144"/>
      <c r="Q7296" s="151"/>
      <c r="R7296" s="152">
        <v>0</v>
      </c>
      <c r="T7296" s="153">
        <f>IF(Cartilha_GLOBAL!R7296=0,0,IF(Cartilha_GLOBAL!R7296&gt;0,"c","b"))</f>
        <v>0</v>
      </c>
    </row>
    <row r="7297" ht="33.75" hidden="1" spans="1:20">
      <c r="A7297" s="239">
        <f>Cartilha_GLOBAL!A7297</f>
        <v>91087</v>
      </c>
      <c r="B7297" s="100" t="str">
        <f>Cartilha_GLOBAL!B7297</f>
        <v>SINAPI</v>
      </c>
      <c r="C7297" s="104" t="str">
        <f>Cartilha_GLOBAL!C7297</f>
        <v>EXECUÇÃO DE REVESTIMENTO DE CONCRETO PROJETADO COM ESPESSURA DE 10 CM, ARMADO COM TELA, INCLINAÇÃO MENOR QUE 90°, APLICAÇÃO DESCONTÍNUA, UTILIZANDO EQUIPAMENTO DE PROJEÇÃO COM 6 M³/H DE CAPACIDADE. AF_01/2016</v>
      </c>
      <c r="D7297" s="94" t="str">
        <f>Cartilha_GLOBAL!D7297</f>
        <v>M2</v>
      </c>
      <c r="E7297" s="105">
        <f>Cartilha_GLOBAL!$E7297</f>
        <v>145.57</v>
      </c>
      <c r="F7297" s="182">
        <f>Cartilha_GLOBAL!$F7297</f>
        <v>178.67</v>
      </c>
      <c r="G7297" s="229"/>
      <c r="H7297" s="107">
        <f t="shared" si="452"/>
        <v>0</v>
      </c>
      <c r="I7297" s="188">
        <f t="shared" si="455"/>
        <v>0</v>
      </c>
      <c r="J7297" s="142"/>
      <c r="K7297" s="146"/>
      <c r="L7297" s="7" t="str">
        <f t="shared" si="453"/>
        <v/>
      </c>
      <c r="M7297" s="7" t="str">
        <f t="shared" si="454"/>
        <v/>
      </c>
      <c r="N7297" s="7" t="str">
        <f>Cartilha_GLOBAL!N7297</f>
        <v/>
      </c>
      <c r="O7297" s="144"/>
      <c r="Q7297" s="151"/>
      <c r="R7297" s="152">
        <v>0</v>
      </c>
      <c r="T7297" s="153">
        <f>IF(Cartilha_GLOBAL!R7297=0,0,IF(Cartilha_GLOBAL!R7297&gt;0,"c","b"))</f>
        <v>0</v>
      </c>
    </row>
    <row r="7298" ht="33.75" hidden="1" spans="1:20">
      <c r="A7298" s="239">
        <f>Cartilha_GLOBAL!A7298</f>
        <v>91088</v>
      </c>
      <c r="B7298" s="100" t="str">
        <f>Cartilha_GLOBAL!B7298</f>
        <v>SINAPI</v>
      </c>
      <c r="C7298" s="104" t="str">
        <f>Cartilha_GLOBAL!C7298</f>
        <v>EXECUÇÃO DE REVESTIMENTO DE CONCRETO PROJETADO COM ESPESSURA DE 7 CM, ARMADO COM TELA, INCLINAÇÃO DE 90°, APLICAÇÃO DESCONTÍNUA, UTILIZANDO EQUIPAMENTO DE PROJEÇÃO COM 6 M³/H DE CAPACIDADE. AF_01/2016</v>
      </c>
      <c r="D7298" s="94" t="str">
        <f>Cartilha_GLOBAL!D7298</f>
        <v>M2</v>
      </c>
      <c r="E7298" s="105">
        <f>Cartilha_GLOBAL!$E7298</f>
        <v>187.83</v>
      </c>
      <c r="F7298" s="182">
        <f>Cartilha_GLOBAL!$F7298</f>
        <v>230.54</v>
      </c>
      <c r="G7298" s="229"/>
      <c r="H7298" s="107">
        <f t="shared" si="452"/>
        <v>0</v>
      </c>
      <c r="I7298" s="188">
        <f t="shared" si="455"/>
        <v>0</v>
      </c>
      <c r="J7298" s="142"/>
      <c r="K7298" s="146"/>
      <c r="L7298" s="7" t="str">
        <f t="shared" si="453"/>
        <v/>
      </c>
      <c r="M7298" s="7" t="str">
        <f t="shared" si="454"/>
        <v/>
      </c>
      <c r="N7298" s="7" t="str">
        <f>Cartilha_GLOBAL!N7298</f>
        <v/>
      </c>
      <c r="O7298" s="144"/>
      <c r="Q7298" s="151"/>
      <c r="R7298" s="152">
        <v>0</v>
      </c>
      <c r="T7298" s="153">
        <f>IF(Cartilha_GLOBAL!R7298=0,0,IF(Cartilha_GLOBAL!R7298&gt;0,"c","b"))</f>
        <v>0</v>
      </c>
    </row>
    <row r="7299" ht="33.75" hidden="1" spans="1:20">
      <c r="A7299" s="239">
        <f>Cartilha_GLOBAL!A7299</f>
        <v>91089</v>
      </c>
      <c r="B7299" s="100" t="str">
        <f>Cartilha_GLOBAL!B7299</f>
        <v>SINAPI</v>
      </c>
      <c r="C7299" s="104" t="str">
        <f>Cartilha_GLOBAL!C7299</f>
        <v>EXECUÇÃO DE REVESTIMENTO DE CONCRETO PROJETADO COM ESPESSURA DE 10 CM, ARMADO COM TELA, INCLINAÇÃO DE 90°, APLICAÇÃO DESCONTÍNUA, UTILIZANDO EQUIPAMENTO DE PROJEÇÃO COM 6 M³/H DE CAPACIDADE. AF_01/2016</v>
      </c>
      <c r="D7299" s="94" t="str">
        <f>Cartilha_GLOBAL!D7299</f>
        <v>M2</v>
      </c>
      <c r="E7299" s="105">
        <f>Cartilha_GLOBAL!$E7299</f>
        <v>200.26</v>
      </c>
      <c r="F7299" s="182">
        <f>Cartilha_GLOBAL!$F7299</f>
        <v>245.8</v>
      </c>
      <c r="G7299" s="229"/>
      <c r="H7299" s="107">
        <f t="shared" si="452"/>
        <v>0</v>
      </c>
      <c r="I7299" s="188">
        <f t="shared" si="455"/>
        <v>0</v>
      </c>
      <c r="J7299" s="142"/>
      <c r="K7299" s="146"/>
      <c r="L7299" s="7" t="str">
        <f t="shared" si="453"/>
        <v/>
      </c>
      <c r="M7299" s="7" t="str">
        <f t="shared" si="454"/>
        <v/>
      </c>
      <c r="N7299" s="7" t="str">
        <f>Cartilha_GLOBAL!N7299</f>
        <v/>
      </c>
      <c r="O7299" s="144"/>
      <c r="Q7299" s="151"/>
      <c r="R7299" s="152">
        <v>0</v>
      </c>
      <c r="T7299" s="153">
        <f>IF(Cartilha_GLOBAL!R7299=0,0,IF(Cartilha_GLOBAL!R7299&gt;0,"c","b"))</f>
        <v>0</v>
      </c>
    </row>
    <row r="7300" ht="33.75" hidden="1" spans="1:20">
      <c r="A7300" s="239">
        <f>Cartilha_GLOBAL!A7300</f>
        <v>91090</v>
      </c>
      <c r="B7300" s="100" t="str">
        <f>Cartilha_GLOBAL!B7300</f>
        <v>SINAPI</v>
      </c>
      <c r="C7300" s="104" t="str">
        <f>Cartilha_GLOBAL!C7300</f>
        <v>EXECUÇÃO DE REVESTIMENTO DE CONCRETO PROJETADO COM ESPESSURA DE 7 CM, ARMADO COM TELA, INCLINAÇÃO MENOR QUE 90°, APLICAÇÃO DESCONTÍNUA, UTILIZANDO EQUIPAMENTO DE PROJEÇÃO COM 3 M³/H DE CAPACIDADE. AF_01/2016</v>
      </c>
      <c r="D7300" s="94" t="str">
        <f>Cartilha_GLOBAL!D7300</f>
        <v>M2</v>
      </c>
      <c r="E7300" s="105">
        <f>Cartilha_GLOBAL!$E7300</f>
        <v>148.46</v>
      </c>
      <c r="F7300" s="182">
        <f>Cartilha_GLOBAL!$F7300</f>
        <v>182.22</v>
      </c>
      <c r="G7300" s="229"/>
      <c r="H7300" s="107">
        <f t="shared" si="452"/>
        <v>0</v>
      </c>
      <c r="I7300" s="188">
        <f t="shared" si="455"/>
        <v>0</v>
      </c>
      <c r="J7300" s="142"/>
      <c r="K7300" s="146"/>
      <c r="L7300" s="7" t="str">
        <f t="shared" si="453"/>
        <v/>
      </c>
      <c r="M7300" s="7" t="str">
        <f t="shared" si="454"/>
        <v/>
      </c>
      <c r="N7300" s="7" t="str">
        <f>Cartilha_GLOBAL!N7300</f>
        <v/>
      </c>
      <c r="O7300" s="144"/>
      <c r="Q7300" s="151"/>
      <c r="R7300" s="152">
        <v>0</v>
      </c>
      <c r="T7300" s="153">
        <f>IF(Cartilha_GLOBAL!R7300=0,0,IF(Cartilha_GLOBAL!R7300&gt;0,"c","b"))</f>
        <v>0</v>
      </c>
    </row>
    <row r="7301" ht="33.75" hidden="1" spans="1:20">
      <c r="A7301" s="239">
        <f>Cartilha_GLOBAL!A7301</f>
        <v>91091</v>
      </c>
      <c r="B7301" s="100" t="str">
        <f>Cartilha_GLOBAL!B7301</f>
        <v>SINAPI</v>
      </c>
      <c r="C7301" s="104" t="str">
        <f>Cartilha_GLOBAL!C7301</f>
        <v>EXECUÇÃO DE REVESTIMENTO DE CONCRETO PROJETADO COM ESPESSURA DE 10 CM, ARMADO COM TELA, INCLINAÇÃO MENOR QUE 90°, APLICAÇÃO DESCONTÍNUA, UTILIZANDO EQUIPAMENTO DE PROJEÇÃO COM 3 M³/H DE CAPACIDADE. AF_01/2016</v>
      </c>
      <c r="D7301" s="94" t="str">
        <f>Cartilha_GLOBAL!D7301</f>
        <v>M2</v>
      </c>
      <c r="E7301" s="105">
        <f>Cartilha_GLOBAL!$E7301</f>
        <v>162.79</v>
      </c>
      <c r="F7301" s="182">
        <f>Cartilha_GLOBAL!$F7301</f>
        <v>199.81</v>
      </c>
      <c r="G7301" s="229"/>
      <c r="H7301" s="107">
        <f t="shared" si="452"/>
        <v>0</v>
      </c>
      <c r="I7301" s="188">
        <f t="shared" si="455"/>
        <v>0</v>
      </c>
      <c r="J7301" s="142"/>
      <c r="K7301" s="146"/>
      <c r="L7301" s="7" t="str">
        <f t="shared" si="453"/>
        <v/>
      </c>
      <c r="M7301" s="7" t="str">
        <f t="shared" si="454"/>
        <v/>
      </c>
      <c r="N7301" s="7" t="str">
        <f>Cartilha_GLOBAL!N7301</f>
        <v/>
      </c>
      <c r="O7301" s="144"/>
      <c r="Q7301" s="151"/>
      <c r="R7301" s="152">
        <v>0</v>
      </c>
      <c r="T7301" s="153">
        <f>IF(Cartilha_GLOBAL!R7301=0,0,IF(Cartilha_GLOBAL!R7301&gt;0,"c","b"))</f>
        <v>0</v>
      </c>
    </row>
    <row r="7302" ht="33.75" hidden="1" spans="1:20">
      <c r="A7302" s="239">
        <f>Cartilha_GLOBAL!A7302</f>
        <v>91092</v>
      </c>
      <c r="B7302" s="100" t="str">
        <f>Cartilha_GLOBAL!B7302</f>
        <v>SINAPI</v>
      </c>
      <c r="C7302" s="104" t="str">
        <f>Cartilha_GLOBAL!C7302</f>
        <v>EXECUÇÃO DE REVESTIMENTO DE CONCRETO PROJETADO COM ESPESSURA DE 7 CM, ARMADO COM TELA, INCLINAÇÃO DE 90°, APLICAÇÃO DESCONTÍNUA, UTILIZANDO EQUIPAMENTO DE PROJEÇÃO COM 3 M³/H DE CAPACIDADE. AF_01/2016</v>
      </c>
      <c r="D7302" s="94" t="str">
        <f>Cartilha_GLOBAL!D7302</f>
        <v>M2</v>
      </c>
      <c r="E7302" s="105">
        <f>Cartilha_GLOBAL!$E7302</f>
        <v>205.44</v>
      </c>
      <c r="F7302" s="182">
        <f>Cartilha_GLOBAL!$F7302</f>
        <v>252.16</v>
      </c>
      <c r="G7302" s="229"/>
      <c r="H7302" s="107">
        <f t="shared" ref="H7302:H7365" si="456">IF(G7302=0,0,F7302)</f>
        <v>0</v>
      </c>
      <c r="I7302" s="188">
        <f t="shared" si="455"/>
        <v>0</v>
      </c>
      <c r="J7302" s="142"/>
      <c r="K7302" s="146"/>
      <c r="L7302" s="7" t="str">
        <f t="shared" ref="L7302:L7365" si="457">IF(K7302="X","x",IF(K7302="xx","x",IF(I7302&gt;0,"x","")))</f>
        <v/>
      </c>
      <c r="M7302" s="7" t="str">
        <f t="shared" ref="M7302:M7365" si="458">IF(K7302="X","x",IF(K7302="xx","x",IF(I7302&gt;0,"x","")))</f>
        <v/>
      </c>
      <c r="N7302" s="7" t="str">
        <f>Cartilha_GLOBAL!N7302</f>
        <v/>
      </c>
      <c r="O7302" s="144"/>
      <c r="Q7302" s="151"/>
      <c r="R7302" s="152">
        <v>0</v>
      </c>
      <c r="T7302" s="153">
        <f>IF(Cartilha_GLOBAL!R7302=0,0,IF(Cartilha_GLOBAL!R7302&gt;0,"c","b"))</f>
        <v>0</v>
      </c>
    </row>
    <row r="7303" ht="33.75" hidden="1" spans="1:20">
      <c r="A7303" s="239">
        <f>Cartilha_GLOBAL!A7303</f>
        <v>91093</v>
      </c>
      <c r="B7303" s="100" t="str">
        <f>Cartilha_GLOBAL!B7303</f>
        <v>SINAPI</v>
      </c>
      <c r="C7303" s="104" t="str">
        <f>Cartilha_GLOBAL!C7303</f>
        <v>EXECUÇÃO DE REVESTIMENTO DE CONCRETO PROJETADO COM ESPESSURA DE 10 CM, ARMADO COM TELA, INCLINAÇÃO DE 90°, APLICAÇÃO DESCONTÍNUA, UTILIZANDO EQUIPAMENTO DE PROJEÇÃO COM 3 M³/H DE CAPACIDADE. AF_01/2016</v>
      </c>
      <c r="D7303" s="94" t="str">
        <f>Cartilha_GLOBAL!D7303</f>
        <v>M2</v>
      </c>
      <c r="E7303" s="105">
        <f>Cartilha_GLOBAL!$E7303</f>
        <v>220.2</v>
      </c>
      <c r="F7303" s="182">
        <f>Cartilha_GLOBAL!$F7303</f>
        <v>270.27</v>
      </c>
      <c r="G7303" s="229"/>
      <c r="H7303" s="107">
        <f t="shared" si="456"/>
        <v>0</v>
      </c>
      <c r="I7303" s="188">
        <f t="shared" si="455"/>
        <v>0</v>
      </c>
      <c r="J7303" s="142"/>
      <c r="K7303" s="146"/>
      <c r="L7303" s="7" t="str">
        <f t="shared" si="457"/>
        <v/>
      </c>
      <c r="M7303" s="7" t="str">
        <f t="shared" si="458"/>
        <v/>
      </c>
      <c r="N7303" s="7" t="str">
        <f>Cartilha_GLOBAL!N7303</f>
        <v/>
      </c>
      <c r="O7303" s="144"/>
      <c r="Q7303" s="151"/>
      <c r="R7303" s="152">
        <v>0</v>
      </c>
      <c r="T7303" s="153">
        <f>IF(Cartilha_GLOBAL!R7303=0,0,IF(Cartilha_GLOBAL!R7303&gt;0,"c","b"))</f>
        <v>0</v>
      </c>
    </row>
    <row r="7304" ht="33.75" hidden="1" spans="1:20">
      <c r="A7304" s="239">
        <f>Cartilha_GLOBAL!A7304</f>
        <v>91094</v>
      </c>
      <c r="B7304" s="100" t="str">
        <f>Cartilha_GLOBAL!B7304</f>
        <v>SINAPI</v>
      </c>
      <c r="C7304" s="104" t="str">
        <f>Cartilha_GLOBAL!C7304</f>
        <v>EXECUÇÃO DE REVESTIMENTO DE CONCRETO PROJETADO COM ESPESSURA DE 7 CM, ARMADO COM FIBRAS DE AÇO, INCLINAÇÃO MENOR QUE 90°, APLICAÇÃO DESCONTÍNUA, UTILIZANDO EQUIPAMENTO DE PROJEÇÃO COM 6 M³/H DE CAPACIDADE. AF_01/2016</v>
      </c>
      <c r="D7304" s="94" t="str">
        <f>Cartilha_GLOBAL!D7304</f>
        <v>M2</v>
      </c>
      <c r="E7304" s="105">
        <f>Cartilha_GLOBAL!$E7304</f>
        <v>139.78</v>
      </c>
      <c r="F7304" s="182">
        <f>Cartilha_GLOBAL!$F7304</f>
        <v>171.57</v>
      </c>
      <c r="G7304" s="229"/>
      <c r="H7304" s="107">
        <f t="shared" si="456"/>
        <v>0</v>
      </c>
      <c r="I7304" s="188">
        <f t="shared" si="455"/>
        <v>0</v>
      </c>
      <c r="J7304" s="142"/>
      <c r="K7304" s="146"/>
      <c r="L7304" s="7" t="str">
        <f t="shared" si="457"/>
        <v/>
      </c>
      <c r="M7304" s="7" t="str">
        <f t="shared" si="458"/>
        <v/>
      </c>
      <c r="N7304" s="7" t="str">
        <f>Cartilha_GLOBAL!N7304</f>
        <v/>
      </c>
      <c r="O7304" s="144"/>
      <c r="Q7304" s="151"/>
      <c r="R7304" s="152">
        <v>0</v>
      </c>
      <c r="T7304" s="153">
        <f>IF(Cartilha_GLOBAL!R7304=0,0,IF(Cartilha_GLOBAL!R7304&gt;0,"c","b"))</f>
        <v>0</v>
      </c>
    </row>
    <row r="7305" ht="33.75" hidden="1" spans="1:20">
      <c r="A7305" s="239">
        <f>Cartilha_GLOBAL!A7305</f>
        <v>91095</v>
      </c>
      <c r="B7305" s="100" t="str">
        <f>Cartilha_GLOBAL!B7305</f>
        <v>SINAPI</v>
      </c>
      <c r="C7305" s="104" t="str">
        <f>Cartilha_GLOBAL!C7305</f>
        <v>EXECUÇÃO DE REVESTIMENTO DE CONCRETO PROJETADO COM ESPESSURA DE 10 CM, ARMADO COM FIBRAS DE AÇO, INCLINAÇÃO MENOR QUE 90°, APLICAÇÃO DESCONTÍNUA, UTILIZANDO EQUIPAMENTO DE PROJEÇÃO COM 6 M³/H DE CAPACIDADE. AF_01/2016</v>
      </c>
      <c r="D7305" s="94" t="str">
        <f>Cartilha_GLOBAL!D7305</f>
        <v>M2</v>
      </c>
      <c r="E7305" s="105">
        <f>Cartilha_GLOBAL!$E7305</f>
        <v>162.62</v>
      </c>
      <c r="F7305" s="182">
        <f>Cartilha_GLOBAL!$F7305</f>
        <v>199.6</v>
      </c>
      <c r="G7305" s="229"/>
      <c r="H7305" s="107">
        <f t="shared" si="456"/>
        <v>0</v>
      </c>
      <c r="I7305" s="188">
        <f t="shared" si="455"/>
        <v>0</v>
      </c>
      <c r="J7305" s="142"/>
      <c r="K7305" s="146"/>
      <c r="L7305" s="7" t="str">
        <f t="shared" si="457"/>
        <v/>
      </c>
      <c r="M7305" s="7" t="str">
        <f t="shared" si="458"/>
        <v/>
      </c>
      <c r="N7305" s="7" t="str">
        <f>Cartilha_GLOBAL!N7305</f>
        <v/>
      </c>
      <c r="O7305" s="144"/>
      <c r="Q7305" s="151"/>
      <c r="R7305" s="152">
        <v>0</v>
      </c>
      <c r="T7305" s="153">
        <f>IF(Cartilha_GLOBAL!R7305=0,0,IF(Cartilha_GLOBAL!R7305&gt;0,"c","b"))</f>
        <v>0</v>
      </c>
    </row>
    <row r="7306" ht="33.75" hidden="1" spans="1:20">
      <c r="A7306" s="239">
        <f>Cartilha_GLOBAL!A7306</f>
        <v>91096</v>
      </c>
      <c r="B7306" s="100" t="str">
        <f>Cartilha_GLOBAL!B7306</f>
        <v>SINAPI</v>
      </c>
      <c r="C7306" s="104" t="str">
        <f>Cartilha_GLOBAL!C7306</f>
        <v>EXECUÇÃO DE REVESTIMENTO DE CONCRETO PROJETADO COM ESPESSURA DE 7 CM, ARMADO COM FIBRAS DE AÇO, INCLINAÇÃO DE 90°, APLICAÇÃO DESCONTÍNUA, UTILIZANDO EQUIPAMENTO DE PROJEÇÃO COM 6 M³/H DE CAPACIDADE. AF_01/2016</v>
      </c>
      <c r="D7306" s="94" t="str">
        <f>Cartilha_GLOBAL!D7306</f>
        <v>M2</v>
      </c>
      <c r="E7306" s="105">
        <f>Cartilha_GLOBAL!$E7306</f>
        <v>143.53</v>
      </c>
      <c r="F7306" s="182">
        <f>Cartilha_GLOBAL!$F7306</f>
        <v>176.17</v>
      </c>
      <c r="G7306" s="229"/>
      <c r="H7306" s="107">
        <f t="shared" si="456"/>
        <v>0</v>
      </c>
      <c r="I7306" s="188">
        <f t="shared" si="455"/>
        <v>0</v>
      </c>
      <c r="J7306" s="142"/>
      <c r="K7306" s="146"/>
      <c r="L7306" s="7" t="str">
        <f t="shared" si="457"/>
        <v/>
      </c>
      <c r="M7306" s="7" t="str">
        <f t="shared" si="458"/>
        <v/>
      </c>
      <c r="N7306" s="7" t="str">
        <f>Cartilha_GLOBAL!N7306</f>
        <v/>
      </c>
      <c r="O7306" s="144"/>
      <c r="Q7306" s="151"/>
      <c r="R7306" s="152">
        <v>0</v>
      </c>
      <c r="T7306" s="153">
        <f>IF(Cartilha_GLOBAL!R7306=0,0,IF(Cartilha_GLOBAL!R7306&gt;0,"c","b"))</f>
        <v>0</v>
      </c>
    </row>
    <row r="7307" ht="33.75" hidden="1" spans="1:20">
      <c r="A7307" s="239">
        <f>Cartilha_GLOBAL!A7307</f>
        <v>91097</v>
      </c>
      <c r="B7307" s="100" t="str">
        <f>Cartilha_GLOBAL!B7307</f>
        <v>SINAPI</v>
      </c>
      <c r="C7307" s="104" t="str">
        <f>Cartilha_GLOBAL!C7307</f>
        <v>EXECUÇÃO DE REVESTIMENTO DE CONCRETO PROJETADO COM ESPESSURA DE 10 CM, ARMADO COM FIBRAS DE AÇO, INCLINAÇÃO DE 90°, APLICAÇÃO DESCONTÍNUA, UTILIZANDO EQUIPAMENTO DE PROJEÇÃO COM 6 M³/H DE CAPACIDADE. AF_01/2016</v>
      </c>
      <c r="D7307" s="94" t="str">
        <f>Cartilha_GLOBAL!D7307</f>
        <v>M2</v>
      </c>
      <c r="E7307" s="105">
        <f>Cartilha_GLOBAL!$E7307</f>
        <v>166.15</v>
      </c>
      <c r="F7307" s="182">
        <f>Cartilha_GLOBAL!$F7307</f>
        <v>203.93</v>
      </c>
      <c r="G7307" s="229"/>
      <c r="H7307" s="107">
        <f t="shared" si="456"/>
        <v>0</v>
      </c>
      <c r="I7307" s="188">
        <f t="shared" si="455"/>
        <v>0</v>
      </c>
      <c r="J7307" s="142"/>
      <c r="K7307" s="146"/>
      <c r="L7307" s="7" t="str">
        <f t="shared" si="457"/>
        <v/>
      </c>
      <c r="M7307" s="7" t="str">
        <f t="shared" si="458"/>
        <v/>
      </c>
      <c r="N7307" s="7" t="str">
        <f>Cartilha_GLOBAL!N7307</f>
        <v/>
      </c>
      <c r="O7307" s="144"/>
      <c r="Q7307" s="151"/>
      <c r="R7307" s="152">
        <v>0</v>
      </c>
      <c r="T7307" s="153">
        <f>IF(Cartilha_GLOBAL!R7307=0,0,IF(Cartilha_GLOBAL!R7307&gt;0,"c","b"))</f>
        <v>0</v>
      </c>
    </row>
    <row r="7308" ht="33.75" hidden="1" spans="1:20">
      <c r="A7308" s="239">
        <f>Cartilha_GLOBAL!A7308</f>
        <v>91098</v>
      </c>
      <c r="B7308" s="100" t="str">
        <f>Cartilha_GLOBAL!B7308</f>
        <v>SINAPI</v>
      </c>
      <c r="C7308" s="104" t="str">
        <f>Cartilha_GLOBAL!C7308</f>
        <v>EXECUÇÃO DE REVESTIMENTO DE CONCRETO PROJETADO COM ESPESSURA DE 7 CM, ARMADO COM FIBRAS DE AÇO, INCLINAÇÃO MENOR QUE 90°, APLICAÇÃO DESCONTÍNUA, UTILIZANDO EQUIPAMENTO DE PROJEÇÃO COM 3 M³/H DE CAPACIDADE. AF_01/2016</v>
      </c>
      <c r="D7308" s="94" t="str">
        <f>Cartilha_GLOBAL!D7308</f>
        <v>M2</v>
      </c>
      <c r="E7308" s="105">
        <f>Cartilha_GLOBAL!$E7308</f>
        <v>159.47</v>
      </c>
      <c r="F7308" s="182">
        <f>Cartilha_GLOBAL!$F7308</f>
        <v>195.73</v>
      </c>
      <c r="G7308" s="229"/>
      <c r="H7308" s="107">
        <f t="shared" si="456"/>
        <v>0</v>
      </c>
      <c r="I7308" s="188">
        <f t="shared" si="455"/>
        <v>0</v>
      </c>
      <c r="J7308" s="142"/>
      <c r="K7308" s="146"/>
      <c r="L7308" s="7" t="str">
        <f t="shared" si="457"/>
        <v/>
      </c>
      <c r="M7308" s="7" t="str">
        <f t="shared" si="458"/>
        <v/>
      </c>
      <c r="N7308" s="7" t="str">
        <f>Cartilha_GLOBAL!N7308</f>
        <v/>
      </c>
      <c r="O7308" s="144"/>
      <c r="Q7308" s="151"/>
      <c r="R7308" s="152">
        <v>0</v>
      </c>
      <c r="T7308" s="153">
        <f>IF(Cartilha_GLOBAL!R7308=0,0,IF(Cartilha_GLOBAL!R7308&gt;0,"c","b"))</f>
        <v>0</v>
      </c>
    </row>
    <row r="7309" ht="33.75" hidden="1" spans="1:20">
      <c r="A7309" s="239">
        <f>Cartilha_GLOBAL!A7309</f>
        <v>91099</v>
      </c>
      <c r="B7309" s="100" t="str">
        <f>Cartilha_GLOBAL!B7309</f>
        <v>SINAPI</v>
      </c>
      <c r="C7309" s="104" t="str">
        <f>Cartilha_GLOBAL!C7309</f>
        <v>EXECUÇÃO DE REVESTIMENTO DE CONCRETO PROJETADO COM ESPESSURA DE 10 CM, ARMADO COM FIBRAS DE AÇO, INCLINAÇÃO MENOR QUE 90°, APLICAÇÃO DESCONTÍNUA, UTILIZANDO EQUIPAMENTO DE PROJEÇÃO COM 3 M³/H DE CAPACIDADE. AF_01/2016</v>
      </c>
      <c r="D7309" s="94" t="str">
        <f>Cartilha_GLOBAL!D7309</f>
        <v>M2</v>
      </c>
      <c r="E7309" s="105">
        <f>Cartilha_GLOBAL!$E7309</f>
        <v>184.07</v>
      </c>
      <c r="F7309" s="182">
        <f>Cartilha_GLOBAL!$F7309</f>
        <v>225.93</v>
      </c>
      <c r="G7309" s="229"/>
      <c r="H7309" s="107">
        <f t="shared" si="456"/>
        <v>0</v>
      </c>
      <c r="I7309" s="188">
        <f t="shared" si="455"/>
        <v>0</v>
      </c>
      <c r="J7309" s="142"/>
      <c r="K7309" s="146"/>
      <c r="L7309" s="7" t="str">
        <f t="shared" si="457"/>
        <v/>
      </c>
      <c r="M7309" s="7" t="str">
        <f t="shared" si="458"/>
        <v/>
      </c>
      <c r="N7309" s="7" t="str">
        <f>Cartilha_GLOBAL!N7309</f>
        <v/>
      </c>
      <c r="O7309" s="144"/>
      <c r="Q7309" s="151"/>
      <c r="R7309" s="152">
        <v>0</v>
      </c>
      <c r="T7309" s="153">
        <f>IF(Cartilha_GLOBAL!R7309=0,0,IF(Cartilha_GLOBAL!R7309&gt;0,"c","b"))</f>
        <v>0</v>
      </c>
    </row>
    <row r="7310" ht="33.75" hidden="1" spans="1:20">
      <c r="A7310" s="239">
        <f>Cartilha_GLOBAL!A7310</f>
        <v>91100</v>
      </c>
      <c r="B7310" s="100" t="str">
        <f>Cartilha_GLOBAL!B7310</f>
        <v>SINAPI</v>
      </c>
      <c r="C7310" s="104" t="str">
        <f>Cartilha_GLOBAL!C7310</f>
        <v>EXECUÇÃO DE REVESTIMENTO DE CONCRETO PROJETADO COM ESPESSURA DE 7 CM, ARMADO COM FIBRAS DE AÇO, INCLINAÇÃO DE 90°, APLICAÇÃO DESCONTÍNUA, UTILIZANDO EQUIPAMENTO DE PROJEÇÃO COM 3 M³/H DE CAPACIDADE. AF_01/2016</v>
      </c>
      <c r="D7310" s="94" t="str">
        <f>Cartilha_GLOBAL!D7310</f>
        <v>M2</v>
      </c>
      <c r="E7310" s="105">
        <f>Cartilha_GLOBAL!$E7310</f>
        <v>169.94</v>
      </c>
      <c r="F7310" s="182">
        <f>Cartilha_GLOBAL!$F7310</f>
        <v>208.58</v>
      </c>
      <c r="G7310" s="229"/>
      <c r="H7310" s="107">
        <f t="shared" si="456"/>
        <v>0</v>
      </c>
      <c r="I7310" s="188">
        <f t="shared" si="455"/>
        <v>0</v>
      </c>
      <c r="J7310" s="142"/>
      <c r="K7310" s="146"/>
      <c r="L7310" s="7" t="str">
        <f t="shared" si="457"/>
        <v/>
      </c>
      <c r="M7310" s="7" t="str">
        <f t="shared" si="458"/>
        <v/>
      </c>
      <c r="N7310" s="7" t="str">
        <f>Cartilha_GLOBAL!N7310</f>
        <v/>
      </c>
      <c r="O7310" s="144"/>
      <c r="Q7310" s="151"/>
      <c r="R7310" s="152">
        <v>0</v>
      </c>
      <c r="T7310" s="153">
        <f>IF(Cartilha_GLOBAL!R7310=0,0,IF(Cartilha_GLOBAL!R7310&gt;0,"c","b"))</f>
        <v>0</v>
      </c>
    </row>
    <row r="7311" ht="33.75" hidden="1" spans="1:20">
      <c r="A7311" s="239">
        <f>Cartilha_GLOBAL!A7311</f>
        <v>91101</v>
      </c>
      <c r="B7311" s="100" t="str">
        <f>Cartilha_GLOBAL!B7311</f>
        <v>SINAPI</v>
      </c>
      <c r="C7311" s="104" t="str">
        <f>Cartilha_GLOBAL!C7311</f>
        <v>EXECUÇÃO DE REVESTIMENTO DE CONCRETO PROJETADO COM ESPESSURA DE 10 CM, ARMADO COM FIBRAS DE AÇO, INCLINAÇÃO DE 90°, APLICAÇÃO DESCONTÍNUA, UTILIZANDO EQUIPAMENTO DE PROJEÇÃO COM 3 M³/H DE CAPACIDADE. AF_01/2016</v>
      </c>
      <c r="D7311" s="94" t="str">
        <f>Cartilha_GLOBAL!D7311</f>
        <v>M2</v>
      </c>
      <c r="E7311" s="105">
        <f>Cartilha_GLOBAL!$E7311</f>
        <v>194.42</v>
      </c>
      <c r="F7311" s="182">
        <f>Cartilha_GLOBAL!$F7311</f>
        <v>238.63</v>
      </c>
      <c r="G7311" s="229"/>
      <c r="H7311" s="107">
        <f t="shared" si="456"/>
        <v>0</v>
      </c>
      <c r="I7311" s="188">
        <f t="shared" si="455"/>
        <v>0</v>
      </c>
      <c r="J7311" s="142"/>
      <c r="K7311" s="146"/>
      <c r="L7311" s="7" t="str">
        <f t="shared" si="457"/>
        <v/>
      </c>
      <c r="M7311" s="7" t="str">
        <f t="shared" si="458"/>
        <v/>
      </c>
      <c r="N7311" s="7" t="str">
        <f>Cartilha_GLOBAL!N7311</f>
        <v/>
      </c>
      <c r="O7311" s="144"/>
      <c r="Q7311" s="151"/>
      <c r="R7311" s="152">
        <v>0</v>
      </c>
      <c r="T7311" s="153">
        <f>IF(Cartilha_GLOBAL!R7311=0,0,IF(Cartilha_GLOBAL!R7311&gt;0,"c","b"))</f>
        <v>0</v>
      </c>
    </row>
    <row r="7312" ht="12.75" hidden="1" spans="1:20">
      <c r="A7312" s="238" t="str">
        <f>Cartilha_GLOBAL!A7312</f>
        <v>12.3.10</v>
      </c>
      <c r="B7312" s="236">
        <f>Cartilha_GLOBAL!B7312</f>
        <v>0</v>
      </c>
      <c r="C7312" s="161" t="str">
        <f>Cartilha_GLOBAL!C7312</f>
        <v>MÁQUINA DE PINTURA</v>
      </c>
      <c r="D7312" s="94">
        <f>Cartilha_GLOBAL!D7312</f>
        <v>0</v>
      </c>
      <c r="E7312" s="105">
        <f>Cartilha_GLOBAL!$E7312</f>
        <v>0</v>
      </c>
      <c r="F7312" s="182">
        <f>Cartilha_GLOBAL!$F7312</f>
        <v>0</v>
      </c>
      <c r="G7312" s="209"/>
      <c r="H7312" s="187">
        <f t="shared" si="456"/>
        <v>0</v>
      </c>
      <c r="I7312" s="188">
        <f t="shared" si="455"/>
        <v>0</v>
      </c>
      <c r="J7312" s="142"/>
      <c r="K7312" s="145" t="str">
        <f>IF(SUM(I7313:I7313)&gt;0,"xx","")</f>
        <v/>
      </c>
      <c r="L7312" s="7" t="str">
        <f t="shared" si="457"/>
        <v/>
      </c>
      <c r="M7312" s="7" t="str">
        <f t="shared" si="458"/>
        <v/>
      </c>
      <c r="N7312" s="7" t="str">
        <f>Cartilha_GLOBAL!N7312</f>
        <v/>
      </c>
      <c r="O7312" s="144"/>
      <c r="Q7312" s="151"/>
      <c r="R7312" s="152">
        <v>0</v>
      </c>
      <c r="T7312" s="153">
        <f>IF(Cartilha_GLOBAL!R7312=0,0,IF(Cartilha_GLOBAL!R7312&gt;0,"c","b"))</f>
        <v>0</v>
      </c>
    </row>
    <row r="7313" ht="22.5" hidden="1" spans="1:20">
      <c r="A7313" s="239">
        <f>Cartilha_GLOBAL!A7313</f>
        <v>95217</v>
      </c>
      <c r="B7313" s="100" t="str">
        <f>Cartilha_GLOBAL!B7313</f>
        <v>SINAPI</v>
      </c>
      <c r="C7313" s="104" t="str">
        <f>Cartilha_GLOBAL!C7313</f>
        <v>PULVERIZADOR DE TINTA ELÉTRICO/MÁQUINA DE PINTURA AIRLESS, VAZÃO 2 L/MIN - MATERIAIS NA OPERAÇÃO. AF_08/2016</v>
      </c>
      <c r="D7313" s="94" t="str">
        <f>Cartilha_GLOBAL!D7313</f>
        <v>H</v>
      </c>
      <c r="E7313" s="105">
        <f>Cartilha_GLOBAL!$E7313</f>
        <v>0.4</v>
      </c>
      <c r="F7313" s="182">
        <f>Cartilha_GLOBAL!$F7313</f>
        <v>0.49</v>
      </c>
      <c r="G7313" s="229"/>
      <c r="H7313" s="107">
        <f t="shared" si="456"/>
        <v>0</v>
      </c>
      <c r="I7313" s="188">
        <f t="shared" si="455"/>
        <v>0</v>
      </c>
      <c r="J7313" s="142"/>
      <c r="K7313" s="146"/>
      <c r="L7313" s="7" t="str">
        <f t="shared" si="457"/>
        <v/>
      </c>
      <c r="M7313" s="7" t="str">
        <f t="shared" si="458"/>
        <v/>
      </c>
      <c r="N7313" s="7" t="str">
        <f>Cartilha_GLOBAL!N7313</f>
        <v/>
      </c>
      <c r="O7313" s="144"/>
      <c r="Q7313" s="151"/>
      <c r="R7313" s="152">
        <v>0</v>
      </c>
      <c r="T7313" s="153">
        <f>IF(Cartilha_GLOBAL!R7313=0,0,IF(Cartilha_GLOBAL!R7313&gt;0,"c","b"))</f>
        <v>0</v>
      </c>
    </row>
    <row r="7314" ht="12.75" hidden="1" spans="1:20">
      <c r="A7314" s="238" t="str">
        <f>Cartilha_GLOBAL!A7314</f>
        <v>12.3.11</v>
      </c>
      <c r="B7314" s="236">
        <f>Cartilha_GLOBAL!B7314</f>
        <v>0</v>
      </c>
      <c r="C7314" s="161" t="str">
        <f>Cartilha_GLOBAL!C7314</f>
        <v>POLIMENTO</v>
      </c>
      <c r="D7314" s="94">
        <f>Cartilha_GLOBAL!D7314</f>
        <v>0</v>
      </c>
      <c r="E7314" s="105">
        <f>Cartilha_GLOBAL!$E7314</f>
        <v>0</v>
      </c>
      <c r="F7314" s="182">
        <f>Cartilha_GLOBAL!$F7314</f>
        <v>0</v>
      </c>
      <c r="G7314" s="209"/>
      <c r="H7314" s="187">
        <f t="shared" si="456"/>
        <v>0</v>
      </c>
      <c r="I7314" s="188">
        <f t="shared" si="455"/>
        <v>0</v>
      </c>
      <c r="J7314" s="142"/>
      <c r="K7314" s="145" t="str">
        <f>IF(SUM(I7315:I7320)&gt;0,"xx","")</f>
        <v/>
      </c>
      <c r="L7314" s="7" t="str">
        <f t="shared" si="457"/>
        <v/>
      </c>
      <c r="M7314" s="7" t="str">
        <f t="shared" si="458"/>
        <v/>
      </c>
      <c r="N7314" s="7" t="str">
        <f>Cartilha_GLOBAL!N7314</f>
        <v/>
      </c>
      <c r="O7314" s="144"/>
      <c r="Q7314" s="151"/>
      <c r="R7314" s="152">
        <v>0</v>
      </c>
      <c r="T7314" s="153">
        <f>IF(Cartilha_GLOBAL!R7314=0,0,IF(Cartilha_GLOBAL!R7314&gt;0,"c","b"))</f>
        <v>0</v>
      </c>
    </row>
    <row r="7315" ht="22.5" hidden="1" spans="1:20">
      <c r="A7315" s="239">
        <f>Cartilha_GLOBAL!A7315</f>
        <v>95276</v>
      </c>
      <c r="B7315" s="100" t="str">
        <f>Cartilha_GLOBAL!B7315</f>
        <v>SINAPI</v>
      </c>
      <c r="C7315" s="104" t="str">
        <f>Cartilha_GLOBAL!C7315</f>
        <v>POLIDORA DE PISO (POLITRIZ), PESO DE 100KG, DIÂMETRO 450 MM, MOTOR ELÉTRICO, POTÊNCIA 4 HP - CHP DIURNO. AF_09/2016</v>
      </c>
      <c r="D7315" s="94" t="str">
        <f>Cartilha_GLOBAL!D7315</f>
        <v>CHP</v>
      </c>
      <c r="E7315" s="105">
        <f>Cartilha_GLOBAL!$E7315</f>
        <v>2.54</v>
      </c>
      <c r="F7315" s="182">
        <f>Cartilha_GLOBAL!$F7315</f>
        <v>3.12</v>
      </c>
      <c r="G7315" s="229"/>
      <c r="H7315" s="107">
        <f t="shared" si="456"/>
        <v>0</v>
      </c>
      <c r="I7315" s="188">
        <f t="shared" si="455"/>
        <v>0</v>
      </c>
      <c r="J7315" s="142"/>
      <c r="K7315" s="146"/>
      <c r="L7315" s="7" t="str">
        <f t="shared" si="457"/>
        <v/>
      </c>
      <c r="M7315" s="7" t="str">
        <f t="shared" si="458"/>
        <v/>
      </c>
      <c r="N7315" s="7" t="str">
        <f>Cartilha_GLOBAL!N7315</f>
        <v/>
      </c>
      <c r="O7315" s="144"/>
      <c r="Q7315" s="151"/>
      <c r="R7315" s="152">
        <v>0</v>
      </c>
      <c r="T7315" s="153">
        <f>IF(Cartilha_GLOBAL!R7315=0,0,IF(Cartilha_GLOBAL!R7315&gt;0,"c","b"))</f>
        <v>0</v>
      </c>
    </row>
    <row r="7316" ht="22.5" hidden="1" spans="1:20">
      <c r="A7316" s="239">
        <f>Cartilha_GLOBAL!A7316</f>
        <v>95277</v>
      </c>
      <c r="B7316" s="100" t="str">
        <f>Cartilha_GLOBAL!B7316</f>
        <v>SINAPI</v>
      </c>
      <c r="C7316" s="104" t="str">
        <f>Cartilha_GLOBAL!C7316</f>
        <v>POLIDORA DE PISO (POLITRIZ), PESO DE 100KG, DIÂMETRO 450 MM, MOTOR ELÉTRICO, POTÊNCIA 4 HP - CHI DIURNO. AF_09/2016</v>
      </c>
      <c r="D7316" s="94" t="str">
        <f>Cartilha_GLOBAL!D7316</f>
        <v>CHI</v>
      </c>
      <c r="E7316" s="105">
        <f>Cartilha_GLOBAL!$E7316</f>
        <v>0.54</v>
      </c>
      <c r="F7316" s="182">
        <f>Cartilha_GLOBAL!$F7316</f>
        <v>0.66</v>
      </c>
      <c r="G7316" s="229"/>
      <c r="H7316" s="107">
        <f t="shared" si="456"/>
        <v>0</v>
      </c>
      <c r="I7316" s="188">
        <f t="shared" si="455"/>
        <v>0</v>
      </c>
      <c r="J7316" s="142"/>
      <c r="K7316" s="146"/>
      <c r="L7316" s="7" t="str">
        <f t="shared" si="457"/>
        <v/>
      </c>
      <c r="M7316" s="7" t="str">
        <f t="shared" si="458"/>
        <v/>
      </c>
      <c r="N7316" s="7" t="str">
        <f>Cartilha_GLOBAL!N7316</f>
        <v/>
      </c>
      <c r="O7316" s="144"/>
      <c r="Q7316" s="151"/>
      <c r="R7316" s="152">
        <v>0</v>
      </c>
      <c r="T7316" s="153">
        <f>IF(Cartilha_GLOBAL!R7316=0,0,IF(Cartilha_GLOBAL!R7316&gt;0,"c","b"))</f>
        <v>0</v>
      </c>
    </row>
    <row r="7317" ht="22.5" hidden="1" spans="1:20">
      <c r="A7317" s="239">
        <f>Cartilha_GLOBAL!A7317</f>
        <v>95272</v>
      </c>
      <c r="B7317" s="100" t="str">
        <f>Cartilha_GLOBAL!B7317</f>
        <v>SINAPI</v>
      </c>
      <c r="C7317" s="104" t="str">
        <f>Cartilha_GLOBAL!C7317</f>
        <v>POLIDORA DE PISO (POLITRIZ), PESO DE 100KG, DIÂMETRO 450 MM, MOTOR ELÉTRICO, POTÊNCIA 4 HP - DEPRECIAÇÃO. AF_09/2016</v>
      </c>
      <c r="D7317" s="94" t="str">
        <f>Cartilha_GLOBAL!D7317</f>
        <v>H</v>
      </c>
      <c r="E7317" s="105">
        <f>Cartilha_GLOBAL!$E7317</f>
        <v>0.49</v>
      </c>
      <c r="F7317" s="182">
        <f>Cartilha_GLOBAL!$F7317</f>
        <v>0.6</v>
      </c>
      <c r="G7317" s="229"/>
      <c r="H7317" s="107">
        <f t="shared" si="456"/>
        <v>0</v>
      </c>
      <c r="I7317" s="188">
        <f t="shared" si="455"/>
        <v>0</v>
      </c>
      <c r="J7317" s="142"/>
      <c r="K7317" s="146"/>
      <c r="L7317" s="7" t="str">
        <f t="shared" si="457"/>
        <v/>
      </c>
      <c r="M7317" s="7" t="str">
        <f t="shared" si="458"/>
        <v/>
      </c>
      <c r="N7317" s="7" t="str">
        <f>Cartilha_GLOBAL!N7317</f>
        <v/>
      </c>
      <c r="O7317" s="144"/>
      <c r="Q7317" s="151"/>
      <c r="R7317" s="152">
        <v>0</v>
      </c>
      <c r="T7317" s="153">
        <f>IF(Cartilha_GLOBAL!R7317=0,0,IF(Cartilha_GLOBAL!R7317&gt;0,"c","b"))</f>
        <v>0</v>
      </c>
    </row>
    <row r="7318" ht="22.5" hidden="1" spans="1:20">
      <c r="A7318" s="239">
        <f>Cartilha_GLOBAL!A7318</f>
        <v>95273</v>
      </c>
      <c r="B7318" s="100" t="str">
        <f>Cartilha_GLOBAL!B7318</f>
        <v>SINAPI</v>
      </c>
      <c r="C7318" s="104" t="str">
        <f>Cartilha_GLOBAL!C7318</f>
        <v>POLIDORA DE PISO (POLITRIZ), PESO DE 100KG, DIÂMETRO 450 MM, MOTOR ELÉTRICO, POTÊNCIA 4 HP - JUROS. AF_09/2016</v>
      </c>
      <c r="D7318" s="94" t="str">
        <f>Cartilha_GLOBAL!D7318</f>
        <v>H</v>
      </c>
      <c r="E7318" s="105">
        <f>Cartilha_GLOBAL!$E7318</f>
        <v>0.05</v>
      </c>
      <c r="F7318" s="182">
        <f>Cartilha_GLOBAL!$F7318</f>
        <v>0.06</v>
      </c>
      <c r="G7318" s="229"/>
      <c r="H7318" s="107">
        <f t="shared" si="456"/>
        <v>0</v>
      </c>
      <c r="I7318" s="188">
        <f t="shared" si="455"/>
        <v>0</v>
      </c>
      <c r="J7318" s="142"/>
      <c r="K7318" s="146"/>
      <c r="L7318" s="7" t="str">
        <f t="shared" si="457"/>
        <v/>
      </c>
      <c r="M7318" s="7" t="str">
        <f t="shared" si="458"/>
        <v/>
      </c>
      <c r="N7318" s="7" t="str">
        <f>Cartilha_GLOBAL!N7318</f>
        <v/>
      </c>
      <c r="O7318" s="144"/>
      <c r="Q7318" s="151"/>
      <c r="R7318" s="152">
        <v>0</v>
      </c>
      <c r="T7318" s="153">
        <f>IF(Cartilha_GLOBAL!R7318=0,0,IF(Cartilha_GLOBAL!R7318&gt;0,"c","b"))</f>
        <v>0</v>
      </c>
    </row>
    <row r="7319" ht="22.5" hidden="1" spans="1:20">
      <c r="A7319" s="239">
        <f>Cartilha_GLOBAL!A7319</f>
        <v>95274</v>
      </c>
      <c r="B7319" s="100" t="str">
        <f>Cartilha_GLOBAL!B7319</f>
        <v>SINAPI</v>
      </c>
      <c r="C7319" s="104" t="str">
        <f>Cartilha_GLOBAL!C7319</f>
        <v>POLIDORA DE PISO (POLITRIZ), PESO DE 100KG, DIÂMETRO 450 MM, MOTOR ELÉTRICO, POTÊNCIA 4 HP - MANUTENÇÃO. AF_09/2016</v>
      </c>
      <c r="D7319" s="94" t="str">
        <f>Cartilha_GLOBAL!D7319</f>
        <v>H</v>
      </c>
      <c r="E7319" s="105">
        <f>Cartilha_GLOBAL!$E7319</f>
        <v>0.38</v>
      </c>
      <c r="F7319" s="182">
        <f>Cartilha_GLOBAL!$F7319</f>
        <v>0.47</v>
      </c>
      <c r="G7319" s="229"/>
      <c r="H7319" s="107">
        <f t="shared" si="456"/>
        <v>0</v>
      </c>
      <c r="I7319" s="188">
        <f t="shared" si="455"/>
        <v>0</v>
      </c>
      <c r="J7319" s="142"/>
      <c r="K7319" s="146"/>
      <c r="L7319" s="7" t="str">
        <f t="shared" si="457"/>
        <v/>
      </c>
      <c r="M7319" s="7" t="str">
        <f t="shared" si="458"/>
        <v/>
      </c>
      <c r="N7319" s="7" t="str">
        <f>Cartilha_GLOBAL!N7319</f>
        <v/>
      </c>
      <c r="O7319" s="144"/>
      <c r="Q7319" s="151"/>
      <c r="R7319" s="152">
        <v>0</v>
      </c>
      <c r="T7319" s="153">
        <f>IF(Cartilha_GLOBAL!R7319=0,0,IF(Cartilha_GLOBAL!R7319&gt;0,"c","b"))</f>
        <v>0</v>
      </c>
    </row>
    <row r="7320" ht="22.5" hidden="1" spans="1:20">
      <c r="A7320" s="239">
        <f>Cartilha_GLOBAL!A7320</f>
        <v>95275</v>
      </c>
      <c r="B7320" s="100" t="str">
        <f>Cartilha_GLOBAL!B7320</f>
        <v>SINAPI</v>
      </c>
      <c r="C7320" s="104" t="str">
        <f>Cartilha_GLOBAL!C7320</f>
        <v>POLIDORA DE PISO (POLITRIZ), PESO DE 100KG, DIÂMETRO 450 MM, MOTOR ELÉTRICO, POTÊNCIA 4 HP  MATERIAIS NA OPERAÇÃO. AF_09/2016</v>
      </c>
      <c r="D7320" s="94" t="str">
        <f>Cartilha_GLOBAL!D7320</f>
        <v>H</v>
      </c>
      <c r="E7320" s="105">
        <f>Cartilha_GLOBAL!$E7320</f>
        <v>1.62</v>
      </c>
      <c r="F7320" s="182">
        <f>Cartilha_GLOBAL!$F7320</f>
        <v>1.99</v>
      </c>
      <c r="G7320" s="229"/>
      <c r="H7320" s="107">
        <f t="shared" si="456"/>
        <v>0</v>
      </c>
      <c r="I7320" s="188">
        <f t="shared" si="455"/>
        <v>0</v>
      </c>
      <c r="J7320" s="142"/>
      <c r="K7320" s="146"/>
      <c r="L7320" s="7" t="str">
        <f t="shared" si="457"/>
        <v/>
      </c>
      <c r="M7320" s="7" t="str">
        <f t="shared" si="458"/>
        <v/>
      </c>
      <c r="N7320" s="7" t="str">
        <f>Cartilha_GLOBAL!N7320</f>
        <v/>
      </c>
      <c r="O7320" s="144"/>
      <c r="Q7320" s="151"/>
      <c r="R7320" s="152">
        <v>0</v>
      </c>
      <c r="T7320" s="153">
        <f>IF(Cartilha_GLOBAL!R7320=0,0,IF(Cartilha_GLOBAL!R7320&gt;0,"c","b"))</f>
        <v>0</v>
      </c>
    </row>
    <row r="7321" ht="12.75" hidden="1" spans="1:20">
      <c r="A7321" s="238" t="str">
        <f>Cartilha_GLOBAL!A7321</f>
        <v>12.3.12</v>
      </c>
      <c r="B7321" s="236">
        <f>Cartilha_GLOBAL!B7321</f>
        <v>0</v>
      </c>
      <c r="C7321" s="161" t="str">
        <f>Cartilha_GLOBAL!C7321</f>
        <v>MARTELETE OU ROMPEDOR</v>
      </c>
      <c r="D7321" s="94">
        <f>Cartilha_GLOBAL!D7321</f>
        <v>0</v>
      </c>
      <c r="E7321" s="105">
        <f>Cartilha_GLOBAL!$E7321</f>
        <v>0</v>
      </c>
      <c r="F7321" s="182">
        <f>Cartilha_GLOBAL!$F7321</f>
        <v>0</v>
      </c>
      <c r="G7321" s="209"/>
      <c r="H7321" s="187">
        <f t="shared" si="456"/>
        <v>0</v>
      </c>
      <c r="I7321" s="188">
        <f t="shared" si="455"/>
        <v>0</v>
      </c>
      <c r="J7321" s="142"/>
      <c r="K7321" s="145" t="str">
        <f>IF(SUM(I7322:I7326)&gt;0,"xx","")</f>
        <v/>
      </c>
      <c r="L7321" s="7" t="str">
        <f t="shared" si="457"/>
        <v/>
      </c>
      <c r="M7321" s="7" t="str">
        <f t="shared" si="458"/>
        <v/>
      </c>
      <c r="N7321" s="7" t="str">
        <f>Cartilha_GLOBAL!N7321</f>
        <v/>
      </c>
      <c r="O7321" s="144"/>
      <c r="Q7321" s="151"/>
      <c r="R7321" s="152">
        <v>0</v>
      </c>
      <c r="T7321" s="153">
        <f>IF(Cartilha_GLOBAL!R7321=0,0,IF(Cartilha_GLOBAL!R7321&gt;0,"c","b"))</f>
        <v>0</v>
      </c>
    </row>
    <row r="7322" ht="12.75" hidden="1" spans="1:20">
      <c r="A7322" s="239">
        <f>Cartilha_GLOBAL!A7322</f>
        <v>95114</v>
      </c>
      <c r="B7322" s="100" t="str">
        <f>Cartilha_GLOBAL!B7322</f>
        <v>SINAPI</v>
      </c>
      <c r="C7322" s="104" t="str">
        <f>Cartilha_GLOBAL!C7322</f>
        <v>MARTELETE OU ROMPEDOR PNEUMÁTICO MANUAL, 28 KG, COM SILENCIADOR - DEPRECIAÇÃO. AF_07/2016</v>
      </c>
      <c r="D7322" s="94" t="str">
        <f>Cartilha_GLOBAL!D7322</f>
        <v>H</v>
      </c>
      <c r="E7322" s="105">
        <f>Cartilha_GLOBAL!$E7322</f>
        <v>1.33</v>
      </c>
      <c r="F7322" s="182">
        <f>Cartilha_GLOBAL!$F7322</f>
        <v>1.63</v>
      </c>
      <c r="G7322" s="229"/>
      <c r="H7322" s="107">
        <f t="shared" si="456"/>
        <v>0</v>
      </c>
      <c r="I7322" s="188">
        <f t="shared" si="455"/>
        <v>0</v>
      </c>
      <c r="J7322" s="142"/>
      <c r="K7322" s="146"/>
      <c r="L7322" s="7" t="str">
        <f t="shared" si="457"/>
        <v/>
      </c>
      <c r="M7322" s="7" t="str">
        <f t="shared" si="458"/>
        <v/>
      </c>
      <c r="N7322" s="7" t="str">
        <f>Cartilha_GLOBAL!N7322</f>
        <v/>
      </c>
      <c r="O7322" s="144"/>
      <c r="Q7322" s="151"/>
      <c r="R7322" s="152">
        <v>0</v>
      </c>
      <c r="T7322" s="153">
        <f>IF(Cartilha_GLOBAL!R7322=0,0,IF(Cartilha_GLOBAL!R7322&gt;0,"c","b"))</f>
        <v>0</v>
      </c>
    </row>
    <row r="7323" ht="12.75" hidden="1" spans="1:20">
      <c r="A7323" s="239">
        <f>Cartilha_GLOBAL!A7323</f>
        <v>95115</v>
      </c>
      <c r="B7323" s="100" t="str">
        <f>Cartilha_GLOBAL!B7323</f>
        <v>SINAPI</v>
      </c>
      <c r="C7323" s="104" t="str">
        <f>Cartilha_GLOBAL!C7323</f>
        <v>MARTELETE OU ROMPEDOR PNEUMÁTICO MANUAL, 28 KG, COM SILENCIADOR - JUROS. AF_07/2016</v>
      </c>
      <c r="D7323" s="94" t="str">
        <f>Cartilha_GLOBAL!D7323</f>
        <v>H</v>
      </c>
      <c r="E7323" s="105">
        <f>Cartilha_GLOBAL!$E7323</f>
        <v>0.15</v>
      </c>
      <c r="F7323" s="182">
        <f>Cartilha_GLOBAL!$F7323</f>
        <v>0.18</v>
      </c>
      <c r="G7323" s="229"/>
      <c r="H7323" s="107">
        <f t="shared" si="456"/>
        <v>0</v>
      </c>
      <c r="I7323" s="188">
        <f t="shared" si="455"/>
        <v>0</v>
      </c>
      <c r="J7323" s="142"/>
      <c r="K7323" s="146"/>
      <c r="L7323" s="7" t="str">
        <f t="shared" si="457"/>
        <v/>
      </c>
      <c r="M7323" s="7" t="str">
        <f t="shared" si="458"/>
        <v/>
      </c>
      <c r="N7323" s="7" t="str">
        <f>Cartilha_GLOBAL!N7323</f>
        <v/>
      </c>
      <c r="O7323" s="144"/>
      <c r="Q7323" s="151"/>
      <c r="R7323" s="152">
        <v>0</v>
      </c>
      <c r="T7323" s="153">
        <f>IF(Cartilha_GLOBAL!R7323=0,0,IF(Cartilha_GLOBAL!R7323&gt;0,"c","b"))</f>
        <v>0</v>
      </c>
    </row>
    <row r="7324" ht="12.75" hidden="1" spans="1:20">
      <c r="A7324" s="239">
        <f>Cartilha_GLOBAL!A7324</f>
        <v>5952</v>
      </c>
      <c r="B7324" s="100" t="str">
        <f>Cartilha_GLOBAL!B7324</f>
        <v>SINAPI</v>
      </c>
      <c r="C7324" s="104" t="str">
        <f>Cartilha_GLOBAL!C7324</f>
        <v>MARTELETE OU ROMPEDOR PNEUMÁTICO MANUAL, 28 KG, COM SILENCIADOR - CHI DIURNO. AF_07/2016</v>
      </c>
      <c r="D7324" s="94" t="str">
        <f>Cartilha_GLOBAL!D7324</f>
        <v>CHI</v>
      </c>
      <c r="E7324" s="105">
        <f>Cartilha_GLOBAL!$E7324</f>
        <v>27.97</v>
      </c>
      <c r="F7324" s="182">
        <f>Cartilha_GLOBAL!$F7324</f>
        <v>34.33</v>
      </c>
      <c r="G7324" s="229"/>
      <c r="H7324" s="107">
        <f t="shared" si="456"/>
        <v>0</v>
      </c>
      <c r="I7324" s="188">
        <f t="shared" si="455"/>
        <v>0</v>
      </c>
      <c r="J7324" s="142"/>
      <c r="K7324" s="146"/>
      <c r="L7324" s="7" t="str">
        <f t="shared" si="457"/>
        <v/>
      </c>
      <c r="M7324" s="7" t="str">
        <f t="shared" si="458"/>
        <v/>
      </c>
      <c r="N7324" s="7" t="str">
        <f>Cartilha_GLOBAL!N7324</f>
        <v/>
      </c>
      <c r="O7324" s="144"/>
      <c r="Q7324" s="151"/>
      <c r="R7324" s="152">
        <v>0</v>
      </c>
      <c r="T7324" s="153">
        <f>IF(Cartilha_GLOBAL!R7324=0,0,IF(Cartilha_GLOBAL!R7324&gt;0,"c","b"))</f>
        <v>0</v>
      </c>
    </row>
    <row r="7325" ht="12.75" hidden="1" spans="1:20">
      <c r="A7325" s="239">
        <f>Cartilha_GLOBAL!A7325</f>
        <v>5795</v>
      </c>
      <c r="B7325" s="100" t="str">
        <f>Cartilha_GLOBAL!B7325</f>
        <v>SINAPI</v>
      </c>
      <c r="C7325" s="104" t="str">
        <f>Cartilha_GLOBAL!C7325</f>
        <v>MARTELETE OU ROMPEDOR PNEUMÁTICO MANUAL, 28 KG, COM SILENCIADOR - CHP DIURNO. AF_07/2016</v>
      </c>
      <c r="D7325" s="94" t="str">
        <f>Cartilha_GLOBAL!D7325</f>
        <v>CHP</v>
      </c>
      <c r="E7325" s="105">
        <f>Cartilha_GLOBAL!$E7325</f>
        <v>29.64</v>
      </c>
      <c r="F7325" s="182">
        <f>Cartilha_GLOBAL!$F7325</f>
        <v>36.38</v>
      </c>
      <c r="G7325" s="229"/>
      <c r="H7325" s="107">
        <f t="shared" si="456"/>
        <v>0</v>
      </c>
      <c r="I7325" s="188">
        <f t="shared" si="455"/>
        <v>0</v>
      </c>
      <c r="J7325" s="142"/>
      <c r="K7325" s="146"/>
      <c r="L7325" s="7" t="str">
        <f t="shared" si="457"/>
        <v/>
      </c>
      <c r="M7325" s="7" t="str">
        <f t="shared" si="458"/>
        <v/>
      </c>
      <c r="N7325" s="7" t="str">
        <f>Cartilha_GLOBAL!N7325</f>
        <v/>
      </c>
      <c r="O7325" s="144"/>
      <c r="Q7325" s="151"/>
      <c r="R7325" s="152">
        <v>0</v>
      </c>
      <c r="T7325" s="153">
        <f>IF(Cartilha_GLOBAL!R7325=0,0,IF(Cartilha_GLOBAL!R7325&gt;0,"c","b"))</f>
        <v>0</v>
      </c>
    </row>
    <row r="7326" ht="12.75" hidden="1" spans="1:20">
      <c r="A7326" s="239">
        <f>Cartilha_GLOBAL!A7326</f>
        <v>53863</v>
      </c>
      <c r="B7326" s="100" t="str">
        <f>Cartilha_GLOBAL!B7326</f>
        <v>SINAPI</v>
      </c>
      <c r="C7326" s="104" t="str">
        <f>Cartilha_GLOBAL!C7326</f>
        <v>MARTELETE OU ROMPEDOR PNEUMÁTICO MANUAL, 28 KG, COM SILENCIADOR - MANUTENÇÃO. AF_07/2016</v>
      </c>
      <c r="D7326" s="94" t="str">
        <f>Cartilha_GLOBAL!D7326</f>
        <v>H</v>
      </c>
      <c r="E7326" s="105">
        <f>Cartilha_GLOBAL!$E7326</f>
        <v>1.67</v>
      </c>
      <c r="F7326" s="182">
        <f>Cartilha_GLOBAL!$F7326</f>
        <v>2.05</v>
      </c>
      <c r="G7326" s="229"/>
      <c r="H7326" s="107">
        <f t="shared" si="456"/>
        <v>0</v>
      </c>
      <c r="I7326" s="188">
        <f t="shared" si="455"/>
        <v>0</v>
      </c>
      <c r="J7326" s="142"/>
      <c r="K7326" s="146"/>
      <c r="L7326" s="7" t="str">
        <f t="shared" si="457"/>
        <v/>
      </c>
      <c r="M7326" s="7" t="str">
        <f t="shared" si="458"/>
        <v/>
      </c>
      <c r="N7326" s="7" t="str">
        <f>Cartilha_GLOBAL!N7326</f>
        <v/>
      </c>
      <c r="O7326" s="144"/>
      <c r="Q7326" s="151"/>
      <c r="R7326" s="152">
        <v>0</v>
      </c>
      <c r="T7326" s="153">
        <f>IF(Cartilha_GLOBAL!R7326=0,0,IF(Cartilha_GLOBAL!R7326&gt;0,"c","b"))</f>
        <v>0</v>
      </c>
    </row>
    <row r="7327" ht="12.75" hidden="1" spans="1:20">
      <c r="A7327" s="238" t="str">
        <f>Cartilha_GLOBAL!A7327</f>
        <v>12.3.13</v>
      </c>
      <c r="B7327" s="236">
        <f>Cartilha_GLOBAL!B7327</f>
        <v>0</v>
      </c>
      <c r="C7327" s="161" t="str">
        <f>Cartilha_GLOBAL!C7327</f>
        <v>LIMPEZA DE GALERIAS</v>
      </c>
      <c r="D7327" s="94">
        <f>Cartilha_GLOBAL!D7327</f>
        <v>0</v>
      </c>
      <c r="E7327" s="105">
        <f>Cartilha_GLOBAL!$E7327</f>
        <v>0</v>
      </c>
      <c r="F7327" s="182">
        <f>Cartilha_GLOBAL!$F7327</f>
        <v>0</v>
      </c>
      <c r="G7327" s="209"/>
      <c r="H7327" s="187">
        <f t="shared" si="456"/>
        <v>0</v>
      </c>
      <c r="I7327" s="188">
        <f t="shared" si="455"/>
        <v>0</v>
      </c>
      <c r="J7327" s="142"/>
      <c r="K7327" s="145" t="str">
        <f>IF(SUM(I7327:I7327)&gt;0,"xx","")</f>
        <v/>
      </c>
      <c r="L7327" s="7" t="str">
        <f t="shared" si="457"/>
        <v/>
      </c>
      <c r="M7327" s="7" t="str">
        <f t="shared" si="458"/>
        <v/>
      </c>
      <c r="N7327" s="7" t="str">
        <f>Cartilha_GLOBAL!N7327</f>
        <v/>
      </c>
      <c r="O7327" s="144"/>
      <c r="Q7327" s="151"/>
      <c r="R7327" s="152">
        <v>0</v>
      </c>
      <c r="T7327" s="153">
        <f>IF(Cartilha_GLOBAL!R7327=0,0,IF(Cartilha_GLOBAL!R7327&gt;0,"c","b"))</f>
        <v>0</v>
      </c>
    </row>
    <row r="7328" ht="12.75" hidden="1" spans="1:20">
      <c r="A7328" s="238" t="str">
        <f>Cartilha_GLOBAL!A7328</f>
        <v>12.3.14</v>
      </c>
      <c r="B7328" s="236">
        <f>Cartilha_GLOBAL!B7328</f>
        <v>0</v>
      </c>
      <c r="C7328" s="161" t="str">
        <f>Cartilha_GLOBAL!C7328</f>
        <v>EQUIPAMENTO DE SOLDA</v>
      </c>
      <c r="D7328" s="94">
        <f>Cartilha_GLOBAL!D7328</f>
        <v>0</v>
      </c>
      <c r="E7328" s="105">
        <f>Cartilha_GLOBAL!$E7328</f>
        <v>0</v>
      </c>
      <c r="F7328" s="182">
        <f>Cartilha_GLOBAL!$F7328</f>
        <v>0</v>
      </c>
      <c r="G7328" s="209"/>
      <c r="H7328" s="187">
        <f t="shared" si="456"/>
        <v>0</v>
      </c>
      <c r="I7328" s="188">
        <f t="shared" si="455"/>
        <v>0</v>
      </c>
      <c r="J7328" s="142"/>
      <c r="K7328" s="145" t="str">
        <f>IF(SUM(I7329:I7340)&gt;0,"xx","")</f>
        <v/>
      </c>
      <c r="L7328" s="7" t="str">
        <f t="shared" si="457"/>
        <v/>
      </c>
      <c r="M7328" s="7" t="str">
        <f t="shared" si="458"/>
        <v/>
      </c>
      <c r="N7328" s="7" t="str">
        <f>Cartilha_GLOBAL!N7328</f>
        <v/>
      </c>
      <c r="O7328" s="144"/>
      <c r="Q7328" s="151"/>
      <c r="R7328" s="152">
        <v>0</v>
      </c>
      <c r="T7328" s="153">
        <f>IF(Cartilha_GLOBAL!R7328=0,0,IF(Cartilha_GLOBAL!R7328&gt;0,"c","b"))</f>
        <v>0</v>
      </c>
    </row>
    <row r="7329" ht="22.5" hidden="1" spans="1:20">
      <c r="A7329" s="239">
        <f>Cartilha_GLOBAL!A7329</f>
        <v>83761</v>
      </c>
      <c r="B7329" s="100" t="str">
        <f>Cartilha_GLOBAL!B7329</f>
        <v>SINAPI</v>
      </c>
      <c r="C7329" s="104" t="str">
        <f>Cartilha_GLOBAL!C7329</f>
        <v>GRUPO DE SOLDAGEM COM GERADOR A DIESEL 60 CV PARA SOLDA ELÉTRICA, SOBRE 04 RODAS, COM MOTOR 4 CILINDROS 600 A - DEPRECIAÇÃO. AF_02/2016</v>
      </c>
      <c r="D7329" s="94" t="str">
        <f>Cartilha_GLOBAL!D7329</f>
        <v>H</v>
      </c>
      <c r="E7329" s="105">
        <f>Cartilha_GLOBAL!$E7329</f>
        <v>8.77</v>
      </c>
      <c r="F7329" s="182">
        <f>Cartilha_GLOBAL!$F7329</f>
        <v>10.76</v>
      </c>
      <c r="G7329" s="229"/>
      <c r="H7329" s="107">
        <f t="shared" si="456"/>
        <v>0</v>
      </c>
      <c r="I7329" s="188">
        <f t="shared" si="455"/>
        <v>0</v>
      </c>
      <c r="J7329" s="142"/>
      <c r="K7329" s="146"/>
      <c r="L7329" s="7" t="str">
        <f t="shared" si="457"/>
        <v/>
      </c>
      <c r="M7329" s="7" t="str">
        <f t="shared" si="458"/>
        <v/>
      </c>
      <c r="N7329" s="7" t="str">
        <f>Cartilha_GLOBAL!N7329</f>
        <v/>
      </c>
      <c r="O7329" s="144"/>
      <c r="Q7329" s="151"/>
      <c r="R7329" s="152">
        <v>0</v>
      </c>
      <c r="T7329" s="153">
        <f>IF(Cartilha_GLOBAL!R7329=0,0,IF(Cartilha_GLOBAL!R7329&gt;0,"c","b"))</f>
        <v>0</v>
      </c>
    </row>
    <row r="7330" ht="22.5" hidden="1" spans="1:20">
      <c r="A7330" s="239">
        <f>Cartilha_GLOBAL!A7330</f>
        <v>83762</v>
      </c>
      <c r="B7330" s="100" t="str">
        <f>Cartilha_GLOBAL!B7330</f>
        <v>SINAPI</v>
      </c>
      <c r="C7330" s="104" t="str">
        <f>Cartilha_GLOBAL!C7330</f>
        <v>GRUPO DE SOLDAGEM COM GERADOR A DIESEL 60 CV PARA SOLDA ELÉTRICA, SOBRE 04 RODAS, COM MOTOR 4 CILINDROS 600 A - MANUTENÇÃO. AF_02/2016</v>
      </c>
      <c r="D7330" s="94" t="str">
        <f>Cartilha_GLOBAL!D7330</f>
        <v>H</v>
      </c>
      <c r="E7330" s="105">
        <f>Cartilha_GLOBAL!$E7330</f>
        <v>7.83</v>
      </c>
      <c r="F7330" s="182">
        <f>Cartilha_GLOBAL!$F7330</f>
        <v>9.61</v>
      </c>
      <c r="G7330" s="229"/>
      <c r="H7330" s="107">
        <f t="shared" si="456"/>
        <v>0</v>
      </c>
      <c r="I7330" s="188">
        <f t="shared" si="455"/>
        <v>0</v>
      </c>
      <c r="J7330" s="142"/>
      <c r="K7330" s="146"/>
      <c r="L7330" s="7" t="str">
        <f t="shared" si="457"/>
        <v/>
      </c>
      <c r="M7330" s="7" t="str">
        <f t="shared" si="458"/>
        <v/>
      </c>
      <c r="N7330" s="7" t="str">
        <f>Cartilha_GLOBAL!N7330</f>
        <v/>
      </c>
      <c r="O7330" s="144"/>
      <c r="Q7330" s="151"/>
      <c r="R7330" s="152">
        <v>0</v>
      </c>
      <c r="T7330" s="153">
        <f>IF(Cartilha_GLOBAL!R7330=0,0,IF(Cartilha_GLOBAL!R7330&gt;0,"c","b"))</f>
        <v>0</v>
      </c>
    </row>
    <row r="7331" ht="22.5" hidden="1" spans="1:20">
      <c r="A7331" s="239">
        <f>Cartilha_GLOBAL!A7331</f>
        <v>83763</v>
      </c>
      <c r="B7331" s="100" t="str">
        <f>Cartilha_GLOBAL!B7331</f>
        <v>SINAPI</v>
      </c>
      <c r="C7331" s="104" t="str">
        <f>Cartilha_GLOBAL!C7331</f>
        <v>GRUPO DE SOLDAGEM COM GERADOR A DIESEL 60 CV PARA SOLDA ELÉTRICA, SOBRE 04 RODAS, COM MOTOR 4 CILINDROS 600 A - MATERIAIS NA OPERAÇÃO. AF_02/2016</v>
      </c>
      <c r="D7331" s="94" t="str">
        <f>Cartilha_GLOBAL!D7331</f>
        <v>H</v>
      </c>
      <c r="E7331" s="105">
        <f>Cartilha_GLOBAL!$E7331</f>
        <v>48.82</v>
      </c>
      <c r="F7331" s="182">
        <f>Cartilha_GLOBAL!$F7331</f>
        <v>59.92</v>
      </c>
      <c r="G7331" s="229"/>
      <c r="H7331" s="107">
        <f t="shared" si="456"/>
        <v>0</v>
      </c>
      <c r="I7331" s="188">
        <f t="shared" si="455"/>
        <v>0</v>
      </c>
      <c r="J7331" s="142"/>
      <c r="K7331" s="146"/>
      <c r="L7331" s="7" t="str">
        <f t="shared" si="457"/>
        <v/>
      </c>
      <c r="M7331" s="7" t="str">
        <f t="shared" si="458"/>
        <v/>
      </c>
      <c r="N7331" s="7" t="str">
        <f>Cartilha_GLOBAL!N7331</f>
        <v/>
      </c>
      <c r="O7331" s="144"/>
      <c r="Q7331" s="151"/>
      <c r="R7331" s="152">
        <v>0</v>
      </c>
      <c r="T7331" s="153">
        <f>IF(Cartilha_GLOBAL!R7331=0,0,IF(Cartilha_GLOBAL!R7331&gt;0,"c","b"))</f>
        <v>0</v>
      </c>
    </row>
    <row r="7332" ht="22.5" hidden="1" spans="1:20">
      <c r="A7332" s="239">
        <f>Cartilha_GLOBAL!A7332</f>
        <v>83764</v>
      </c>
      <c r="B7332" s="100" t="str">
        <f>Cartilha_GLOBAL!B7332</f>
        <v>SINAPI</v>
      </c>
      <c r="C7332" s="104" t="str">
        <f>Cartilha_GLOBAL!C7332</f>
        <v>GRUPO DE SOLDAGEM COM GERADOR A DIESEL 60 CV PARA SOLDA ELÉTRICA, SOBRE 04 RODAS, COM MOTOR 4 CILINDROS 600 A - JUROS. AF_02/2016</v>
      </c>
      <c r="D7332" s="94" t="str">
        <f>Cartilha_GLOBAL!D7332</f>
        <v>H</v>
      </c>
      <c r="E7332" s="105">
        <f>Cartilha_GLOBAL!$E7332</f>
        <v>1.57</v>
      </c>
      <c r="F7332" s="182">
        <f>Cartilha_GLOBAL!$F7332</f>
        <v>1.93</v>
      </c>
      <c r="G7332" s="229"/>
      <c r="H7332" s="107">
        <f t="shared" si="456"/>
        <v>0</v>
      </c>
      <c r="I7332" s="188">
        <f t="shared" si="455"/>
        <v>0</v>
      </c>
      <c r="J7332" s="142"/>
      <c r="K7332" s="146"/>
      <c r="L7332" s="7" t="str">
        <f t="shared" si="457"/>
        <v/>
      </c>
      <c r="M7332" s="7" t="str">
        <f t="shared" si="458"/>
        <v/>
      </c>
      <c r="N7332" s="7" t="str">
        <f>Cartilha_GLOBAL!N7332</f>
        <v/>
      </c>
      <c r="O7332" s="144"/>
      <c r="Q7332" s="151"/>
      <c r="R7332" s="152">
        <v>0</v>
      </c>
      <c r="T7332" s="153">
        <f>IF(Cartilha_GLOBAL!R7332=0,0,IF(Cartilha_GLOBAL!R7332&gt;0,"c","b"))</f>
        <v>0</v>
      </c>
    </row>
    <row r="7333" ht="22.5" hidden="1" spans="1:20">
      <c r="A7333" s="239">
        <f>Cartilha_GLOBAL!A7333</f>
        <v>83765</v>
      </c>
      <c r="B7333" s="100" t="str">
        <f>Cartilha_GLOBAL!B7333</f>
        <v>SINAPI</v>
      </c>
      <c r="C7333" s="104" t="str">
        <f>Cartilha_GLOBAL!C7333</f>
        <v>GRUPO DE SOLDAGEM COM GERADOR A DIESEL 60 CV PARA SOLDA ELÉTRICA, SOBRE 04 RODAS, COM MOTOR 4 CILINDROS 600 A - CHP DIURNO. AF_02/2016</v>
      </c>
      <c r="D7333" s="94" t="str">
        <f>Cartilha_GLOBAL!D7333</f>
        <v>CHP</v>
      </c>
      <c r="E7333" s="105">
        <f>Cartilha_GLOBAL!$E7333</f>
        <v>100.82</v>
      </c>
      <c r="F7333" s="182">
        <f>Cartilha_GLOBAL!$F7333</f>
        <v>123.75</v>
      </c>
      <c r="G7333" s="229"/>
      <c r="H7333" s="107">
        <f t="shared" si="456"/>
        <v>0</v>
      </c>
      <c r="I7333" s="188">
        <f t="shared" si="455"/>
        <v>0</v>
      </c>
      <c r="J7333" s="142"/>
      <c r="K7333" s="146"/>
      <c r="L7333" s="7" t="str">
        <f t="shared" si="457"/>
        <v/>
      </c>
      <c r="M7333" s="7" t="str">
        <f t="shared" si="458"/>
        <v/>
      </c>
      <c r="N7333" s="7" t="str">
        <f>Cartilha_GLOBAL!N7333</f>
        <v/>
      </c>
      <c r="O7333" s="144"/>
      <c r="Q7333" s="151"/>
      <c r="R7333" s="152">
        <v>0</v>
      </c>
      <c r="T7333" s="153">
        <f>IF(Cartilha_GLOBAL!R7333=0,0,IF(Cartilha_GLOBAL!R7333&gt;0,"c","b"))</f>
        <v>0</v>
      </c>
    </row>
    <row r="7334" ht="22.5" hidden="1" spans="1:20">
      <c r="A7334" s="239">
        <f>Cartilha_GLOBAL!A7334</f>
        <v>83766</v>
      </c>
      <c r="B7334" s="100" t="str">
        <f>Cartilha_GLOBAL!B7334</f>
        <v>SINAPI</v>
      </c>
      <c r="C7334" s="104" t="str">
        <f>Cartilha_GLOBAL!C7334</f>
        <v>GRUPO DE SOLDAGEM COM GERADOR A DIESEL 60 CV PARA SOLDA ELÉTRICA, SOBRE 04 RODAS, COM MOTOR 4 CILINDROS 600 A - CHI DIURNO. AF_02/2016</v>
      </c>
      <c r="D7334" s="94" t="str">
        <f>Cartilha_GLOBAL!D7334</f>
        <v>CHI</v>
      </c>
      <c r="E7334" s="105">
        <f>Cartilha_GLOBAL!$E7334</f>
        <v>44.17</v>
      </c>
      <c r="F7334" s="182">
        <f>Cartilha_GLOBAL!$F7334</f>
        <v>54.21</v>
      </c>
      <c r="G7334" s="229"/>
      <c r="H7334" s="107">
        <f t="shared" si="456"/>
        <v>0</v>
      </c>
      <c r="I7334" s="188">
        <f t="shared" si="455"/>
        <v>0</v>
      </c>
      <c r="J7334" s="142"/>
      <c r="K7334" s="146"/>
      <c r="L7334" s="7" t="str">
        <f t="shared" si="457"/>
        <v/>
      </c>
      <c r="M7334" s="7" t="str">
        <f t="shared" si="458"/>
        <v/>
      </c>
      <c r="N7334" s="7" t="str">
        <f>Cartilha_GLOBAL!N7334</f>
        <v/>
      </c>
      <c r="O7334" s="144"/>
      <c r="Q7334" s="151"/>
      <c r="R7334" s="152">
        <v>0</v>
      </c>
      <c r="T7334" s="153">
        <f>IF(Cartilha_GLOBAL!R7334=0,0,IF(Cartilha_GLOBAL!R7334&gt;0,"c","b"))</f>
        <v>0</v>
      </c>
    </row>
    <row r="7335" ht="22.5" hidden="1" spans="1:20">
      <c r="A7335" s="239">
        <f>Cartilha_GLOBAL!A7335</f>
        <v>92716</v>
      </c>
      <c r="B7335" s="100" t="str">
        <f>Cartilha_GLOBAL!B7335</f>
        <v>SINAPI</v>
      </c>
      <c r="C7335" s="104" t="str">
        <f>Cartilha_GLOBAL!C7335</f>
        <v>APARELHO PARA CORTE E SOLDA OXI-ACETILENO SOBRE RODAS, INCLUSIVE CILINDROS E MAÇARICOS - CHP DIURNO. AF_12/2015</v>
      </c>
      <c r="D7335" s="94" t="str">
        <f>Cartilha_GLOBAL!D7335</f>
        <v>CHP</v>
      </c>
      <c r="E7335" s="105">
        <f>Cartilha_GLOBAL!$E7335</f>
        <v>77.65</v>
      </c>
      <c r="F7335" s="182">
        <f>Cartilha_GLOBAL!$F7335</f>
        <v>95.31</v>
      </c>
      <c r="G7335" s="229"/>
      <c r="H7335" s="107">
        <f t="shared" si="456"/>
        <v>0</v>
      </c>
      <c r="I7335" s="188">
        <f t="shared" si="455"/>
        <v>0</v>
      </c>
      <c r="J7335" s="142"/>
      <c r="K7335" s="146"/>
      <c r="L7335" s="7" t="str">
        <f t="shared" si="457"/>
        <v/>
      </c>
      <c r="M7335" s="7" t="str">
        <f t="shared" si="458"/>
        <v/>
      </c>
      <c r="N7335" s="7" t="str">
        <f>Cartilha_GLOBAL!N7335</f>
        <v/>
      </c>
      <c r="O7335" s="144"/>
      <c r="Q7335" s="151"/>
      <c r="R7335" s="152">
        <v>0</v>
      </c>
      <c r="T7335" s="153">
        <f>IF(Cartilha_GLOBAL!R7335=0,0,IF(Cartilha_GLOBAL!R7335&gt;0,"c","b"))</f>
        <v>0</v>
      </c>
    </row>
    <row r="7336" ht="22.5" hidden="1" spans="1:20">
      <c r="A7336" s="239">
        <f>Cartilha_GLOBAL!A7336</f>
        <v>92717</v>
      </c>
      <c r="B7336" s="100" t="str">
        <f>Cartilha_GLOBAL!B7336</f>
        <v>SINAPI</v>
      </c>
      <c r="C7336" s="104" t="str">
        <f>Cartilha_GLOBAL!C7336</f>
        <v>APARELHO PARA CORTE E SOLDA OXI-ACETILENO SOBRE RODAS, INCLUSIVE CILINDROS E MAÇARICOS - CHI DIURNO. AF_12/2015</v>
      </c>
      <c r="D7336" s="94" t="str">
        <f>Cartilha_GLOBAL!D7336</f>
        <v>CHI</v>
      </c>
      <c r="E7336" s="105">
        <f>Cartilha_GLOBAL!$E7336</f>
        <v>0.19</v>
      </c>
      <c r="F7336" s="182">
        <f>Cartilha_GLOBAL!$F7336</f>
        <v>0.23</v>
      </c>
      <c r="G7336" s="229"/>
      <c r="H7336" s="107">
        <f t="shared" si="456"/>
        <v>0</v>
      </c>
      <c r="I7336" s="188">
        <f t="shared" si="455"/>
        <v>0</v>
      </c>
      <c r="J7336" s="142"/>
      <c r="K7336" s="146"/>
      <c r="L7336" s="7" t="str">
        <f t="shared" si="457"/>
        <v/>
      </c>
      <c r="M7336" s="7" t="str">
        <f t="shared" si="458"/>
        <v/>
      </c>
      <c r="N7336" s="7" t="str">
        <f>Cartilha_GLOBAL!N7336</f>
        <v/>
      </c>
      <c r="O7336" s="144"/>
      <c r="Q7336" s="151"/>
      <c r="R7336" s="152">
        <v>0</v>
      </c>
      <c r="T7336" s="153">
        <f>IF(Cartilha_GLOBAL!R7336=0,0,IF(Cartilha_GLOBAL!R7336&gt;0,"c","b"))</f>
        <v>0</v>
      </c>
    </row>
    <row r="7337" ht="22.5" hidden="1" spans="1:20">
      <c r="A7337" s="239">
        <f>Cartilha_GLOBAL!A7337</f>
        <v>92712</v>
      </c>
      <c r="B7337" s="100" t="str">
        <f>Cartilha_GLOBAL!B7337</f>
        <v>SINAPI</v>
      </c>
      <c r="C7337" s="104" t="str">
        <f>Cartilha_GLOBAL!C7337</f>
        <v>APARELHO PARA CORTE E SOLDA OXI-ACETILENO SOBRE RODAS, INCLUSIVE CILINDROS E MAÇARICOS - DEPRECIAÇÃO. AF_12/2015</v>
      </c>
      <c r="D7337" s="94" t="str">
        <f>Cartilha_GLOBAL!D7337</f>
        <v>H</v>
      </c>
      <c r="E7337" s="105">
        <f>Cartilha_GLOBAL!$E7337</f>
        <v>0.17</v>
      </c>
      <c r="F7337" s="182">
        <f>Cartilha_GLOBAL!$F7337</f>
        <v>0.21</v>
      </c>
      <c r="G7337" s="229"/>
      <c r="H7337" s="107">
        <f t="shared" si="456"/>
        <v>0</v>
      </c>
      <c r="I7337" s="188">
        <f t="shared" si="455"/>
        <v>0</v>
      </c>
      <c r="J7337" s="142"/>
      <c r="K7337" s="146"/>
      <c r="L7337" s="7" t="str">
        <f t="shared" si="457"/>
        <v/>
      </c>
      <c r="M7337" s="7" t="str">
        <f t="shared" si="458"/>
        <v/>
      </c>
      <c r="N7337" s="7" t="str">
        <f>Cartilha_GLOBAL!N7337</f>
        <v/>
      </c>
      <c r="O7337" s="144"/>
      <c r="Q7337" s="151"/>
      <c r="R7337" s="152">
        <v>0</v>
      </c>
      <c r="T7337" s="153">
        <f>IF(Cartilha_GLOBAL!R7337=0,0,IF(Cartilha_GLOBAL!R7337&gt;0,"c","b"))</f>
        <v>0</v>
      </c>
    </row>
    <row r="7338" ht="22.5" hidden="1" spans="1:20">
      <c r="A7338" s="239">
        <f>Cartilha_GLOBAL!A7338</f>
        <v>92713</v>
      </c>
      <c r="B7338" s="100" t="str">
        <f>Cartilha_GLOBAL!B7338</f>
        <v>SINAPI</v>
      </c>
      <c r="C7338" s="104" t="str">
        <f>Cartilha_GLOBAL!C7338</f>
        <v>APARELHO PARA CORTE E SOLDA OXI-ACETILENO SOBRE RODAS, INCLUSIVE CILINDROS E MAÇARICOS - JUROS. AF_12/2015</v>
      </c>
      <c r="D7338" s="94" t="str">
        <f>Cartilha_GLOBAL!D7338</f>
        <v>H</v>
      </c>
      <c r="E7338" s="105">
        <f>Cartilha_GLOBAL!$E7338</f>
        <v>0.02</v>
      </c>
      <c r="F7338" s="182">
        <f>Cartilha_GLOBAL!$F7338</f>
        <v>0.02</v>
      </c>
      <c r="G7338" s="229"/>
      <c r="H7338" s="107">
        <f t="shared" si="456"/>
        <v>0</v>
      </c>
      <c r="I7338" s="188">
        <f t="shared" si="455"/>
        <v>0</v>
      </c>
      <c r="J7338" s="142"/>
      <c r="K7338" s="146"/>
      <c r="L7338" s="7" t="str">
        <f t="shared" si="457"/>
        <v/>
      </c>
      <c r="M7338" s="7" t="str">
        <f t="shared" si="458"/>
        <v/>
      </c>
      <c r="N7338" s="7" t="str">
        <f>Cartilha_GLOBAL!N7338</f>
        <v/>
      </c>
      <c r="O7338" s="144"/>
      <c r="Q7338" s="151"/>
      <c r="R7338" s="152">
        <v>0</v>
      </c>
      <c r="T7338" s="153">
        <f>IF(Cartilha_GLOBAL!R7338=0,0,IF(Cartilha_GLOBAL!R7338&gt;0,"c","b"))</f>
        <v>0</v>
      </c>
    </row>
    <row r="7339" ht="22.5" hidden="1" spans="1:20">
      <c r="A7339" s="239">
        <f>Cartilha_GLOBAL!A7339</f>
        <v>92714</v>
      </c>
      <c r="B7339" s="100" t="str">
        <f>Cartilha_GLOBAL!B7339</f>
        <v>SINAPI</v>
      </c>
      <c r="C7339" s="104" t="str">
        <f>Cartilha_GLOBAL!C7339</f>
        <v>APARELHO PARA CORTE E SOLDA OXI-ACETILENO SOBRE RODAS, INCLUSIVE CILINDROS E MAÇARICOS - MANUTENÇÃO. AF_12/2015</v>
      </c>
      <c r="D7339" s="94" t="str">
        <f>Cartilha_GLOBAL!D7339</f>
        <v>H</v>
      </c>
      <c r="E7339" s="105">
        <f>Cartilha_GLOBAL!$E7339</f>
        <v>0.21</v>
      </c>
      <c r="F7339" s="182">
        <f>Cartilha_GLOBAL!$F7339</f>
        <v>0.26</v>
      </c>
      <c r="G7339" s="229"/>
      <c r="H7339" s="107">
        <f t="shared" si="456"/>
        <v>0</v>
      </c>
      <c r="I7339" s="188">
        <f t="shared" si="455"/>
        <v>0</v>
      </c>
      <c r="J7339" s="142"/>
      <c r="K7339" s="146"/>
      <c r="L7339" s="7" t="str">
        <f t="shared" si="457"/>
        <v/>
      </c>
      <c r="M7339" s="7" t="str">
        <f t="shared" si="458"/>
        <v/>
      </c>
      <c r="N7339" s="7" t="str">
        <f>Cartilha_GLOBAL!N7339</f>
        <v/>
      </c>
      <c r="O7339" s="144"/>
      <c r="Q7339" s="151"/>
      <c r="R7339" s="152">
        <v>0</v>
      </c>
      <c r="T7339" s="153">
        <f>IF(Cartilha_GLOBAL!R7339=0,0,IF(Cartilha_GLOBAL!R7339&gt;0,"c","b"))</f>
        <v>0</v>
      </c>
    </row>
    <row r="7340" ht="22.5" hidden="1" spans="1:20">
      <c r="A7340" s="239">
        <f>Cartilha_GLOBAL!A7340</f>
        <v>92715</v>
      </c>
      <c r="B7340" s="100" t="str">
        <f>Cartilha_GLOBAL!B7340</f>
        <v>SINAPI</v>
      </c>
      <c r="C7340" s="104" t="str">
        <f>Cartilha_GLOBAL!C7340</f>
        <v>APARELHO PARA CORTE E SOLDA OXI-ACETILENO SOBRE RODAS, INCLUSIVE CILINDROS E MAÇARICOS - MATERIAIS NA OPERAÇÃO. AF_12/2015</v>
      </c>
      <c r="D7340" s="94" t="str">
        <f>Cartilha_GLOBAL!D7340</f>
        <v>H</v>
      </c>
      <c r="E7340" s="105">
        <f>Cartilha_GLOBAL!$E7340</f>
        <v>77.25</v>
      </c>
      <c r="F7340" s="182">
        <f>Cartilha_GLOBAL!$F7340</f>
        <v>94.82</v>
      </c>
      <c r="G7340" s="229"/>
      <c r="H7340" s="107">
        <f t="shared" si="456"/>
        <v>0</v>
      </c>
      <c r="I7340" s="188">
        <f t="shared" si="455"/>
        <v>0</v>
      </c>
      <c r="J7340" s="142"/>
      <c r="K7340" s="146"/>
      <c r="L7340" s="7" t="str">
        <f t="shared" si="457"/>
        <v/>
      </c>
      <c r="M7340" s="7" t="str">
        <f t="shared" si="458"/>
        <v/>
      </c>
      <c r="N7340" s="7" t="str">
        <f>Cartilha_GLOBAL!N7340</f>
        <v/>
      </c>
      <c r="O7340" s="144"/>
      <c r="Q7340" s="151"/>
      <c r="R7340" s="152">
        <v>0</v>
      </c>
      <c r="T7340" s="153">
        <f>IF(Cartilha_GLOBAL!R7340=0,0,IF(Cartilha_GLOBAL!R7340&gt;0,"c","b"))</f>
        <v>0</v>
      </c>
    </row>
    <row r="7341" ht="12.75" hidden="1" spans="1:20">
      <c r="A7341" s="238" t="str">
        <f>Cartilha_GLOBAL!A7341</f>
        <v>12.3.15</v>
      </c>
      <c r="B7341" s="236">
        <f>Cartilha_GLOBAL!B7341</f>
        <v>0</v>
      </c>
      <c r="C7341" s="161" t="str">
        <f>Cartilha_GLOBAL!C7341</f>
        <v>EXTRUSORA</v>
      </c>
      <c r="D7341" s="94">
        <f>Cartilha_GLOBAL!D7341</f>
        <v>0</v>
      </c>
      <c r="E7341" s="105">
        <f>Cartilha_GLOBAL!$E7341</f>
        <v>0</v>
      </c>
      <c r="F7341" s="182">
        <f>Cartilha_GLOBAL!$F7341</f>
        <v>0</v>
      </c>
      <c r="G7341" s="209"/>
      <c r="H7341" s="187">
        <f t="shared" si="456"/>
        <v>0</v>
      </c>
      <c r="I7341" s="188">
        <f t="shared" si="455"/>
        <v>0</v>
      </c>
      <c r="J7341" s="142"/>
      <c r="K7341" s="145" t="str">
        <f>IF(SUM(I7341:I7341)&gt;0,"xx","")</f>
        <v/>
      </c>
      <c r="L7341" s="7" t="str">
        <f t="shared" si="457"/>
        <v/>
      </c>
      <c r="M7341" s="7" t="str">
        <f t="shared" si="458"/>
        <v/>
      </c>
      <c r="N7341" s="7" t="str">
        <f>Cartilha_GLOBAL!N7341</f>
        <v/>
      </c>
      <c r="O7341" s="144"/>
      <c r="Q7341" s="151"/>
      <c r="R7341" s="152">
        <v>0</v>
      </c>
      <c r="T7341" s="153">
        <f>IF(Cartilha_GLOBAL!R7341=0,0,IF(Cartilha_GLOBAL!R7341&gt;0,"c","b"))</f>
        <v>0</v>
      </c>
    </row>
    <row r="7342" ht="12.75" hidden="1" spans="1:20">
      <c r="A7342" s="238" t="str">
        <f>Cartilha_GLOBAL!A7342</f>
        <v>12.3.16</v>
      </c>
      <c r="B7342" s="236">
        <f>Cartilha_GLOBAL!B7342</f>
        <v>0</v>
      </c>
      <c r="C7342" s="161" t="str">
        <f>Cartilha_GLOBAL!C7342</f>
        <v>ESPAGIDOR</v>
      </c>
      <c r="D7342" s="94">
        <f>Cartilha_GLOBAL!D7342</f>
        <v>0</v>
      </c>
      <c r="E7342" s="105">
        <f>Cartilha_GLOBAL!$E7342</f>
        <v>0</v>
      </c>
      <c r="F7342" s="182">
        <f>Cartilha_GLOBAL!$F7342</f>
        <v>0</v>
      </c>
      <c r="G7342" s="209"/>
      <c r="H7342" s="187">
        <f t="shared" si="456"/>
        <v>0</v>
      </c>
      <c r="I7342" s="188">
        <f t="shared" ref="I7342:I7405" si="459">IF(ISBLANK(G7342),0,IF(R7342=0,ROUND(G7342*H7342,2),IF(R7342="b",ROUNDDOWN(G7342*H7342,2),ROUNDUP(G7342*H7342,2))))</f>
        <v>0</v>
      </c>
      <c r="J7342" s="142"/>
      <c r="K7342" s="145" t="str">
        <f>IF(SUM(I7343:I7344)&gt;0,"xx","")</f>
        <v/>
      </c>
      <c r="L7342" s="7" t="str">
        <f t="shared" si="457"/>
        <v/>
      </c>
      <c r="M7342" s="7" t="str">
        <f t="shared" si="458"/>
        <v/>
      </c>
      <c r="N7342" s="7" t="str">
        <f>Cartilha_GLOBAL!N7342</f>
        <v/>
      </c>
      <c r="O7342" s="144"/>
      <c r="Q7342" s="151"/>
      <c r="R7342" s="152">
        <v>0</v>
      </c>
      <c r="T7342" s="153">
        <f>IF(Cartilha_GLOBAL!R7342=0,0,IF(Cartilha_GLOBAL!R7342&gt;0,"c","b"))</f>
        <v>0</v>
      </c>
    </row>
    <row r="7343" ht="22.5" hidden="1" spans="1:20">
      <c r="A7343" s="239">
        <f>Cartilha_GLOBAL!A7343</f>
        <v>88569</v>
      </c>
      <c r="B7343" s="100" t="str">
        <f>Cartilha_GLOBAL!B7343</f>
        <v>SINAPI</v>
      </c>
      <c r="C7343" s="104" t="str">
        <f>Cartilha_GLOBAL!C7343</f>
        <v>ESPARGIDOR DE ASFALTO PRESSURIZADO COM TANQUE DE 2500 L, REBOCÁVEL COM MOTOR A GASOLINA POTÊNCIA 3,4 HP - DEPRECIAÇÃO. AF_07/2014</v>
      </c>
      <c r="D7343" s="94" t="str">
        <f>Cartilha_GLOBAL!D7343</f>
        <v>H</v>
      </c>
      <c r="E7343" s="105">
        <f>Cartilha_GLOBAL!$E7343</f>
        <v>3.63</v>
      </c>
      <c r="F7343" s="182">
        <f>Cartilha_GLOBAL!$F7343</f>
        <v>4.46</v>
      </c>
      <c r="G7343" s="229"/>
      <c r="H7343" s="107">
        <f t="shared" si="456"/>
        <v>0</v>
      </c>
      <c r="I7343" s="188">
        <f t="shared" si="459"/>
        <v>0</v>
      </c>
      <c r="J7343" s="142"/>
      <c r="K7343" s="146"/>
      <c r="L7343" s="7" t="str">
        <f t="shared" si="457"/>
        <v/>
      </c>
      <c r="M7343" s="7" t="str">
        <f t="shared" si="458"/>
        <v/>
      </c>
      <c r="N7343" s="7" t="str">
        <f>Cartilha_GLOBAL!N7343</f>
        <v/>
      </c>
      <c r="O7343" s="144"/>
      <c r="Q7343" s="151"/>
      <c r="R7343" s="152">
        <v>0</v>
      </c>
      <c r="T7343" s="153">
        <f>IF(Cartilha_GLOBAL!R7343=0,0,IF(Cartilha_GLOBAL!R7343&gt;0,"c","b"))</f>
        <v>0</v>
      </c>
    </row>
    <row r="7344" ht="22.5" hidden="1" spans="1:20">
      <c r="A7344" s="239">
        <f>Cartilha_GLOBAL!A7344</f>
        <v>88570</v>
      </c>
      <c r="B7344" s="100" t="str">
        <f>Cartilha_GLOBAL!B7344</f>
        <v>SINAPI</v>
      </c>
      <c r="C7344" s="104" t="str">
        <f>Cartilha_GLOBAL!C7344</f>
        <v>ESPARGIDOR DE ASFALTO PRESSURIZADO COM TANQUE DE 2500 L, REBOCÁVEL COM MOTOR A GASOLINA POTÊNCIA 3,4 HP - JUROS. AF_07/2014</v>
      </c>
      <c r="D7344" s="94" t="str">
        <f>Cartilha_GLOBAL!D7344</f>
        <v>H</v>
      </c>
      <c r="E7344" s="105">
        <f>Cartilha_GLOBAL!$E7344</f>
        <v>0.6</v>
      </c>
      <c r="F7344" s="182">
        <f>Cartilha_GLOBAL!$F7344</f>
        <v>0.74</v>
      </c>
      <c r="G7344" s="229"/>
      <c r="H7344" s="107">
        <f t="shared" si="456"/>
        <v>0</v>
      </c>
      <c r="I7344" s="188">
        <f t="shared" si="459"/>
        <v>0</v>
      </c>
      <c r="J7344" s="142"/>
      <c r="K7344" s="146"/>
      <c r="L7344" s="7" t="str">
        <f t="shared" si="457"/>
        <v/>
      </c>
      <c r="M7344" s="7" t="str">
        <f t="shared" si="458"/>
        <v/>
      </c>
      <c r="N7344" s="7" t="str">
        <f>Cartilha_GLOBAL!N7344</f>
        <v/>
      </c>
      <c r="O7344" s="144"/>
      <c r="Q7344" s="151"/>
      <c r="R7344" s="152">
        <v>0</v>
      </c>
      <c r="T7344" s="153">
        <f>IF(Cartilha_GLOBAL!R7344=0,0,IF(Cartilha_GLOBAL!R7344&gt;0,"c","b"))</f>
        <v>0</v>
      </c>
    </row>
    <row r="7345" ht="12.75" hidden="1" spans="1:20">
      <c r="A7345" s="238" t="str">
        <f>Cartilha_GLOBAL!A7345</f>
        <v>12.3.17</v>
      </c>
      <c r="B7345" s="236">
        <f>Cartilha_GLOBAL!B7345</f>
        <v>0</v>
      </c>
      <c r="C7345" s="161" t="str">
        <f>Cartilha_GLOBAL!C7345</f>
        <v>MANÔMETROS</v>
      </c>
      <c r="D7345" s="94">
        <f>Cartilha_GLOBAL!D7345</f>
        <v>0</v>
      </c>
      <c r="E7345" s="105">
        <f>Cartilha_GLOBAL!$E7345</f>
        <v>0</v>
      </c>
      <c r="F7345" s="182">
        <f>Cartilha_GLOBAL!$F7345</f>
        <v>0</v>
      </c>
      <c r="G7345" s="209"/>
      <c r="H7345" s="187">
        <f t="shared" si="456"/>
        <v>0</v>
      </c>
      <c r="I7345" s="188">
        <f t="shared" si="459"/>
        <v>0</v>
      </c>
      <c r="J7345" s="142"/>
      <c r="K7345" s="145" t="str">
        <f>IF(SUM(I7346:I7347)&gt;0,"xx","")</f>
        <v/>
      </c>
      <c r="L7345" s="7" t="str">
        <f t="shared" si="457"/>
        <v/>
      </c>
      <c r="M7345" s="7" t="str">
        <f t="shared" si="458"/>
        <v/>
      </c>
      <c r="N7345" s="7" t="str">
        <f>Cartilha_GLOBAL!N7345</f>
        <v/>
      </c>
      <c r="O7345" s="144"/>
      <c r="Q7345" s="151"/>
      <c r="R7345" s="152">
        <v>0</v>
      </c>
      <c r="T7345" s="153">
        <f>IF(Cartilha_GLOBAL!R7345=0,0,IF(Cartilha_GLOBAL!R7345&gt;0,"c","b"))</f>
        <v>0</v>
      </c>
    </row>
    <row r="7346" ht="12.75" hidden="1" spans="1:20">
      <c r="A7346" s="239">
        <f>Cartilha_GLOBAL!A7346</f>
        <v>101917</v>
      </c>
      <c r="B7346" s="100" t="str">
        <f>Cartilha_GLOBAL!B7346</f>
        <v>SINAPI</v>
      </c>
      <c r="C7346" s="104" t="str">
        <f>Cartilha_GLOBAL!C7346</f>
        <v>MANÔMETRO 0 A 200 PSI (0 A 14 KGF/CM2), D = 50MM - FORNECIMENTO E INSTALAÇÃO. AF_10/2020</v>
      </c>
      <c r="D7346" s="94" t="str">
        <f>Cartilha_GLOBAL!D7346</f>
        <v>UN</v>
      </c>
      <c r="E7346" s="105">
        <f>Cartilha_GLOBAL!$E7346</f>
        <v>163.31</v>
      </c>
      <c r="F7346" s="182">
        <f>Cartilha_GLOBAL!$F7346</f>
        <v>200.45</v>
      </c>
      <c r="G7346" s="229"/>
      <c r="H7346" s="107">
        <f t="shared" si="456"/>
        <v>0</v>
      </c>
      <c r="I7346" s="188">
        <f t="shared" si="459"/>
        <v>0</v>
      </c>
      <c r="J7346" s="142"/>
      <c r="K7346" s="146"/>
      <c r="L7346" s="7" t="str">
        <f t="shared" si="457"/>
        <v/>
      </c>
      <c r="M7346" s="7" t="str">
        <f t="shared" si="458"/>
        <v/>
      </c>
      <c r="N7346" s="7" t="str">
        <f>Cartilha_GLOBAL!N7346</f>
        <v/>
      </c>
      <c r="O7346" s="144"/>
      <c r="Q7346" s="151"/>
      <c r="R7346" s="152">
        <v>0</v>
      </c>
      <c r="T7346" s="153">
        <f>IF(Cartilha_GLOBAL!R7346=0,0,IF(Cartilha_GLOBAL!R7346&gt;0,"c","b"))</f>
        <v>0</v>
      </c>
    </row>
    <row r="7347" ht="12.75" hidden="1" spans="1:20">
      <c r="A7347" s="239">
        <f>Cartilha_GLOBAL!A7347</f>
        <v>101917</v>
      </c>
      <c r="B7347" s="94" t="str">
        <f>Cartilha_GLOBAL!B7347</f>
        <v>SINAPI</v>
      </c>
      <c r="C7347" s="104" t="str">
        <f>Cartilha_GLOBAL!C7347</f>
        <v>MANÔMETRO 0 A 200 PSI (0 A 14 KGF/CM2), D = 50MM - FORNECIMENTO E INSTALAÇÃO. AF_10/2020</v>
      </c>
      <c r="D7347" s="94" t="str">
        <f>Cartilha_GLOBAL!D7347</f>
        <v>UN</v>
      </c>
      <c r="E7347" s="105">
        <f>Cartilha_GLOBAL!$E7347</f>
        <v>163.31</v>
      </c>
      <c r="F7347" s="182">
        <f>Cartilha_GLOBAL!$F7347</f>
        <v>200.45</v>
      </c>
      <c r="G7347" s="229"/>
      <c r="H7347" s="107">
        <f t="shared" si="456"/>
        <v>0</v>
      </c>
      <c r="I7347" s="188">
        <f t="shared" si="459"/>
        <v>0</v>
      </c>
      <c r="J7347" s="142"/>
      <c r="K7347" s="146"/>
      <c r="L7347" s="7" t="str">
        <f t="shared" si="457"/>
        <v/>
      </c>
      <c r="M7347" s="7" t="str">
        <f t="shared" si="458"/>
        <v/>
      </c>
      <c r="N7347" s="7" t="str">
        <f>Cartilha_GLOBAL!N7347</f>
        <v/>
      </c>
      <c r="O7347" s="144"/>
      <c r="Q7347" s="151"/>
      <c r="R7347" s="152">
        <v>0</v>
      </c>
      <c r="T7347" s="153">
        <f>IF(Cartilha_GLOBAL!R7347=0,0,IF(Cartilha_GLOBAL!R7347&gt;0,"c","b"))</f>
        <v>0</v>
      </c>
    </row>
    <row r="7348" ht="12.75" hidden="1" spans="1:20">
      <c r="A7348" s="238" t="str">
        <f>Cartilha_GLOBAL!A7348</f>
        <v>12.3.18</v>
      </c>
      <c r="B7348" s="236">
        <f>Cartilha_GLOBAL!B7348</f>
        <v>0</v>
      </c>
      <c r="C7348" s="161" t="str">
        <f>Cartilha_GLOBAL!C7348</f>
        <v>JATEAMENTO</v>
      </c>
      <c r="D7348" s="94">
        <f>Cartilha_GLOBAL!D7348</f>
        <v>0</v>
      </c>
      <c r="E7348" s="105">
        <f>Cartilha_GLOBAL!$E7348</f>
        <v>0</v>
      </c>
      <c r="F7348" s="182">
        <f>Cartilha_GLOBAL!$F7348</f>
        <v>0</v>
      </c>
      <c r="G7348" s="209"/>
      <c r="H7348" s="187">
        <f t="shared" si="456"/>
        <v>0</v>
      </c>
      <c r="I7348" s="188">
        <f t="shared" si="459"/>
        <v>0</v>
      </c>
      <c r="J7348" s="142"/>
      <c r="K7348" s="145" t="str">
        <f>IF(SUM(I7349:I7354)&gt;0,"xx","")</f>
        <v/>
      </c>
      <c r="L7348" s="7" t="str">
        <f t="shared" si="457"/>
        <v/>
      </c>
      <c r="M7348" s="7" t="str">
        <f t="shared" si="458"/>
        <v/>
      </c>
      <c r="N7348" s="7" t="str">
        <f>Cartilha_GLOBAL!N7348</f>
        <v/>
      </c>
      <c r="O7348" s="144"/>
      <c r="Q7348" s="151"/>
      <c r="R7348" s="152">
        <v>0</v>
      </c>
      <c r="T7348" s="153">
        <f>IF(Cartilha_GLOBAL!R7348=0,0,IF(Cartilha_GLOBAL!R7348&gt;0,"c","b"))</f>
        <v>0</v>
      </c>
    </row>
    <row r="7349" ht="33.75" hidden="1" spans="1:20">
      <c r="A7349" s="239">
        <f>Cartilha_GLOBAL!A7349</f>
        <v>93404</v>
      </c>
      <c r="B7349" s="100" t="str">
        <f>Cartilha_GLOBAL!B7349</f>
        <v>SINAPI</v>
      </c>
      <c r="C7349" s="104" t="str">
        <f>Cartilha_GLOBAL!C7349</f>
        <v>MÁQUINA JATO DE PRESSAO PORTÁTIL, CAMARA DE 1 SAIDA, CAPACIDADE 280 L, DIAMETRO 670 MM, BICO DE JATO CURTO VENTURI DE 5/16'' , MANGUEIRA DE 1'' COM COMPRESSOR DE AR REBOCÁVEL 189 PCM E MOTOR DIESEL 63 CV - DEPRECIAÇÃO. AF_03/2016</v>
      </c>
      <c r="D7349" s="94" t="str">
        <f>Cartilha_GLOBAL!D7349</f>
        <v>H</v>
      </c>
      <c r="E7349" s="105">
        <f>Cartilha_GLOBAL!$E7349</f>
        <v>7.47</v>
      </c>
      <c r="F7349" s="182">
        <f>Cartilha_GLOBAL!$F7349</f>
        <v>9.17</v>
      </c>
      <c r="G7349" s="229"/>
      <c r="H7349" s="107">
        <f t="shared" si="456"/>
        <v>0</v>
      </c>
      <c r="I7349" s="188">
        <f t="shared" si="459"/>
        <v>0</v>
      </c>
      <c r="J7349" s="142"/>
      <c r="K7349" s="146"/>
      <c r="L7349" s="7" t="str">
        <f t="shared" si="457"/>
        <v/>
      </c>
      <c r="M7349" s="7" t="str">
        <f t="shared" si="458"/>
        <v/>
      </c>
      <c r="N7349" s="7" t="str">
        <f>Cartilha_GLOBAL!N7349</f>
        <v/>
      </c>
      <c r="O7349" s="144"/>
      <c r="Q7349" s="151"/>
      <c r="R7349" s="152">
        <v>0</v>
      </c>
      <c r="T7349" s="153">
        <f>IF(Cartilha_GLOBAL!R7349=0,0,IF(Cartilha_GLOBAL!R7349&gt;0,"c","b"))</f>
        <v>0</v>
      </c>
    </row>
    <row r="7350" ht="33.75" hidden="1" spans="1:20">
      <c r="A7350" s="239">
        <f>Cartilha_GLOBAL!A7350</f>
        <v>93405</v>
      </c>
      <c r="B7350" s="100" t="str">
        <f>Cartilha_GLOBAL!B7350</f>
        <v>SINAPI</v>
      </c>
      <c r="C7350" s="104" t="str">
        <f>Cartilha_GLOBAL!C7350</f>
        <v>MÁQUINA JATO DE PRESSAO PORTÁTIL, CAMARA DE 1 SAIDA, CAPACIDADE 280 L, DIAMETRO 670 MM, BICO DE JATO CURTO VENTURI DE 5/16'' , MANGUEIRA DE 1'' COM COMPRESSOR DE AR REBOCÁVEL 189 PCM E MOTOR DIESEL 63 CV - JUROS. AF_03/2016</v>
      </c>
      <c r="D7350" s="94" t="str">
        <f>Cartilha_GLOBAL!D7350</f>
        <v>H</v>
      </c>
      <c r="E7350" s="105">
        <f>Cartilha_GLOBAL!$E7350</f>
        <v>0.97</v>
      </c>
      <c r="F7350" s="182">
        <f>Cartilha_GLOBAL!$F7350</f>
        <v>1.19</v>
      </c>
      <c r="G7350" s="229"/>
      <c r="H7350" s="107">
        <f t="shared" si="456"/>
        <v>0</v>
      </c>
      <c r="I7350" s="188">
        <f t="shared" si="459"/>
        <v>0</v>
      </c>
      <c r="J7350" s="142"/>
      <c r="K7350" s="146"/>
      <c r="L7350" s="7" t="str">
        <f t="shared" si="457"/>
        <v/>
      </c>
      <c r="M7350" s="7" t="str">
        <f t="shared" si="458"/>
        <v/>
      </c>
      <c r="N7350" s="7" t="str">
        <f>Cartilha_GLOBAL!N7350</f>
        <v/>
      </c>
      <c r="O7350" s="144"/>
      <c r="Q7350" s="151"/>
      <c r="R7350" s="152">
        <v>0</v>
      </c>
      <c r="T7350" s="153">
        <f>IF(Cartilha_GLOBAL!R7350=0,0,IF(Cartilha_GLOBAL!R7350&gt;0,"c","b"))</f>
        <v>0</v>
      </c>
    </row>
    <row r="7351" ht="33.75" hidden="1" spans="1:20">
      <c r="A7351" s="239">
        <f>Cartilha_GLOBAL!A7351</f>
        <v>93406</v>
      </c>
      <c r="B7351" s="100" t="str">
        <f>Cartilha_GLOBAL!B7351</f>
        <v>SINAPI</v>
      </c>
      <c r="C7351" s="104" t="str">
        <f>Cartilha_GLOBAL!C7351</f>
        <v>MÁQUINA JATO DE PRESSAO PORTÁTIL, CAMARA DE 1 SAIDA, CAPACIDADE 280 L, DIAMETRO 670 MM, BICO DE JATO CURTO VENTURI DE 5/16'' , MANGUEIRA DE 1'' COM COMPRESSOR DE AR REBOCÁVEL 189 PCM E MOTOR DIESEL 63 CV - MANUTENÇÃO. AF_03/2016</v>
      </c>
      <c r="D7351" s="94" t="str">
        <f>Cartilha_GLOBAL!D7351</f>
        <v>H</v>
      </c>
      <c r="E7351" s="105">
        <f>Cartilha_GLOBAL!$E7351</f>
        <v>8.97</v>
      </c>
      <c r="F7351" s="182">
        <f>Cartilha_GLOBAL!$F7351</f>
        <v>11.01</v>
      </c>
      <c r="G7351" s="229"/>
      <c r="H7351" s="107">
        <f t="shared" si="456"/>
        <v>0</v>
      </c>
      <c r="I7351" s="188">
        <f t="shared" si="459"/>
        <v>0</v>
      </c>
      <c r="J7351" s="142"/>
      <c r="K7351" s="146"/>
      <c r="L7351" s="7" t="str">
        <f t="shared" si="457"/>
        <v/>
      </c>
      <c r="M7351" s="7" t="str">
        <f t="shared" si="458"/>
        <v/>
      </c>
      <c r="N7351" s="7" t="str">
        <f>Cartilha_GLOBAL!N7351</f>
        <v/>
      </c>
      <c r="O7351" s="144"/>
      <c r="Q7351" s="151"/>
      <c r="R7351" s="152">
        <v>0</v>
      </c>
      <c r="T7351" s="153">
        <f>IF(Cartilha_GLOBAL!R7351=0,0,IF(Cartilha_GLOBAL!R7351&gt;0,"c","b"))</f>
        <v>0</v>
      </c>
    </row>
    <row r="7352" ht="33.75" hidden="1" spans="1:20">
      <c r="A7352" s="239">
        <f>Cartilha_GLOBAL!A7352</f>
        <v>93407</v>
      </c>
      <c r="B7352" s="100" t="str">
        <f>Cartilha_GLOBAL!B7352</f>
        <v>SINAPI</v>
      </c>
      <c r="C7352" s="104" t="str">
        <f>Cartilha_GLOBAL!C7352</f>
        <v>MÁQUINA JATO DE PRESSAO PORTÁTIL, CAMARA DE 1 SAIDA, CAPACIDADE 280 L, DIAMETRO 670 MM, BICO DE JATO CURTO VENTURI DE 5/16'' , MANGUEIRA DE 1'' COM COMPRESSOR DE AR REBOCÁVEL 189 PCM E MOTOR DIESEL 63 CV - MATERIAIS NA OPERAÇÃO. AF_03/2016</v>
      </c>
      <c r="D7352" s="94" t="str">
        <f>Cartilha_GLOBAL!D7352</f>
        <v>H</v>
      </c>
      <c r="E7352" s="105">
        <f>Cartilha_GLOBAL!$E7352</f>
        <v>45.86</v>
      </c>
      <c r="F7352" s="182">
        <f>Cartilha_GLOBAL!$F7352</f>
        <v>56.29</v>
      </c>
      <c r="G7352" s="229"/>
      <c r="H7352" s="107">
        <f t="shared" si="456"/>
        <v>0</v>
      </c>
      <c r="I7352" s="188">
        <f t="shared" si="459"/>
        <v>0</v>
      </c>
      <c r="J7352" s="142"/>
      <c r="K7352" s="146"/>
      <c r="L7352" s="7" t="str">
        <f t="shared" si="457"/>
        <v/>
      </c>
      <c r="M7352" s="7" t="str">
        <f t="shared" si="458"/>
        <v/>
      </c>
      <c r="N7352" s="7" t="str">
        <f>Cartilha_GLOBAL!N7352</f>
        <v/>
      </c>
      <c r="O7352" s="144"/>
      <c r="Q7352" s="151"/>
      <c r="R7352" s="152">
        <v>0</v>
      </c>
      <c r="T7352" s="153">
        <f>IF(Cartilha_GLOBAL!R7352=0,0,IF(Cartilha_GLOBAL!R7352&gt;0,"c","b"))</f>
        <v>0</v>
      </c>
    </row>
    <row r="7353" ht="33.75" hidden="1" spans="1:20">
      <c r="A7353" s="239">
        <f>Cartilha_GLOBAL!A7353</f>
        <v>93408</v>
      </c>
      <c r="B7353" s="100" t="str">
        <f>Cartilha_GLOBAL!B7353</f>
        <v>SINAPI</v>
      </c>
      <c r="C7353" s="104" t="str">
        <f>Cartilha_GLOBAL!C7353</f>
        <v>MÁQUINA JATO DE PRESSAO PORTÁTIL, CAMARA DE 1 SAIDA, CAPACIDADE 280 L, DIAMETRO 670 MM, BICO DE JATO CURTO VENTURI DE 5/16'' , MANGUEIRA DE 1'' COM COMPRESSOR DE AR REBOCÁVEL 189 PCM E MOTOR DIESEL 63 CV - CHP DIURNO. AF_03/2016</v>
      </c>
      <c r="D7353" s="94" t="str">
        <f>Cartilha_GLOBAL!D7353</f>
        <v>CHP</v>
      </c>
      <c r="E7353" s="105">
        <f>Cartilha_GLOBAL!$E7353</f>
        <v>92.44</v>
      </c>
      <c r="F7353" s="182">
        <f>Cartilha_GLOBAL!$F7353</f>
        <v>113.46</v>
      </c>
      <c r="G7353" s="229"/>
      <c r="H7353" s="107">
        <f t="shared" si="456"/>
        <v>0</v>
      </c>
      <c r="I7353" s="188">
        <f t="shared" si="459"/>
        <v>0</v>
      </c>
      <c r="J7353" s="142"/>
      <c r="K7353" s="146"/>
      <c r="L7353" s="7" t="str">
        <f t="shared" si="457"/>
        <v/>
      </c>
      <c r="M7353" s="7" t="str">
        <f t="shared" si="458"/>
        <v/>
      </c>
      <c r="N7353" s="7" t="str">
        <f>Cartilha_GLOBAL!N7353</f>
        <v/>
      </c>
      <c r="O7353" s="144"/>
      <c r="Q7353" s="151"/>
      <c r="R7353" s="152">
        <v>0</v>
      </c>
      <c r="T7353" s="153">
        <f>IF(Cartilha_GLOBAL!R7353=0,0,IF(Cartilha_GLOBAL!R7353&gt;0,"c","b"))</f>
        <v>0</v>
      </c>
    </row>
    <row r="7354" ht="33.75" hidden="1" spans="1:20">
      <c r="A7354" s="239">
        <f>Cartilha_GLOBAL!A7354</f>
        <v>93409</v>
      </c>
      <c r="B7354" s="100" t="str">
        <f>Cartilha_GLOBAL!B7354</f>
        <v>SINAPI</v>
      </c>
      <c r="C7354" s="104" t="str">
        <f>Cartilha_GLOBAL!C7354</f>
        <v>MÁQUINA JATO DE PRESSAO PORTÁTIL, CAMARA DE 1 SAIDA, CAPACIDADE 280 L, DIAMETRO 670 MM, BICO DE JATO CURTO VENTURI DE 5/16'' , MANGUEIRA DE 1'' COM COMPRESSOR DE AR REBOCÁVEL 189 PCM E MOTOR DIESEL 63 CV - CHI DIURNO. AF_03/2016</v>
      </c>
      <c r="D7354" s="94" t="str">
        <f>Cartilha_GLOBAL!D7354</f>
        <v>CHI</v>
      </c>
      <c r="E7354" s="105">
        <f>Cartilha_GLOBAL!$E7354</f>
        <v>37.61</v>
      </c>
      <c r="F7354" s="182">
        <f>Cartilha_GLOBAL!$F7354</f>
        <v>46.16</v>
      </c>
      <c r="G7354" s="229"/>
      <c r="H7354" s="107">
        <f t="shared" si="456"/>
        <v>0</v>
      </c>
      <c r="I7354" s="188">
        <f t="shared" si="459"/>
        <v>0</v>
      </c>
      <c r="J7354" s="142"/>
      <c r="K7354" s="146"/>
      <c r="L7354" s="7" t="str">
        <f t="shared" si="457"/>
        <v/>
      </c>
      <c r="M7354" s="7" t="str">
        <f t="shared" si="458"/>
        <v/>
      </c>
      <c r="N7354" s="7" t="str">
        <f>Cartilha_GLOBAL!N7354</f>
        <v/>
      </c>
      <c r="O7354" s="144"/>
      <c r="Q7354" s="151"/>
      <c r="R7354" s="152">
        <v>0</v>
      </c>
      <c r="T7354" s="153">
        <f>IF(Cartilha_GLOBAL!R7354=0,0,IF(Cartilha_GLOBAL!R7354&gt;0,"c","b"))</f>
        <v>0</v>
      </c>
    </row>
    <row r="7355" ht="12.75" hidden="1" spans="1:20">
      <c r="A7355" s="238" t="str">
        <f>Cartilha_GLOBAL!A7355</f>
        <v>12.3.19</v>
      </c>
      <c r="B7355" s="236">
        <f>Cartilha_GLOBAL!B7355</f>
        <v>0</v>
      </c>
      <c r="C7355" s="161" t="str">
        <f>Cartilha_GLOBAL!C7355</f>
        <v>BOMBAS</v>
      </c>
      <c r="D7355" s="94">
        <f>Cartilha_GLOBAL!D7355</f>
        <v>0</v>
      </c>
      <c r="E7355" s="105">
        <f>Cartilha_GLOBAL!$E7355</f>
        <v>0</v>
      </c>
      <c r="F7355" s="182">
        <f>Cartilha_GLOBAL!$F7355</f>
        <v>0</v>
      </c>
      <c r="G7355" s="209"/>
      <c r="H7355" s="187">
        <f t="shared" si="456"/>
        <v>0</v>
      </c>
      <c r="I7355" s="188">
        <f t="shared" si="459"/>
        <v>0</v>
      </c>
      <c r="J7355" s="142"/>
      <c r="K7355" s="145" t="str">
        <f>IF(SUM(I7356:I7416)&gt;0,"xx","")</f>
        <v/>
      </c>
      <c r="L7355" s="7" t="str">
        <f t="shared" si="457"/>
        <v/>
      </c>
      <c r="M7355" s="7" t="str">
        <f t="shared" si="458"/>
        <v/>
      </c>
      <c r="N7355" s="7" t="str">
        <f>Cartilha_GLOBAL!N7355</f>
        <v/>
      </c>
      <c r="O7355" s="144"/>
      <c r="Q7355" s="151"/>
      <c r="R7355" s="152">
        <v>0</v>
      </c>
      <c r="T7355" s="153">
        <f>IF(Cartilha_GLOBAL!R7355=0,0,IF(Cartilha_GLOBAL!R7355&gt;0,"c","b"))</f>
        <v>0</v>
      </c>
    </row>
    <row r="7356" ht="22.5" hidden="1" spans="1:20">
      <c r="A7356" s="239">
        <f>Cartilha_GLOBAL!A7356</f>
        <v>5692</v>
      </c>
      <c r="B7356" s="100" t="str">
        <f>Cartilha_GLOBAL!B7356</f>
        <v>SINAPI</v>
      </c>
      <c r="C7356" s="104" t="str">
        <f>Cartilha_GLOBAL!C7356</f>
        <v>MOTOBOMBA CENTRÍFUGA, MOTOR A GASOLINA, POTÊNCIA 5,42 HP, BOCAIS 1 1/2" X 1", DIÂMETRO ROTOR 143 MM HM/Q = 6 MCA / 16,8 M3/H A 38 MCA / 6,6 M3/H - MANUTENÇÃO. AF_06/2014</v>
      </c>
      <c r="D7356" s="94" t="str">
        <f>Cartilha_GLOBAL!D7356</f>
        <v>H</v>
      </c>
      <c r="E7356" s="105">
        <f>Cartilha_GLOBAL!$E7356</f>
        <v>0.25</v>
      </c>
      <c r="F7356" s="182">
        <f>Cartilha_GLOBAL!$F7356</f>
        <v>0.31</v>
      </c>
      <c r="G7356" s="229"/>
      <c r="H7356" s="107">
        <f t="shared" si="456"/>
        <v>0</v>
      </c>
      <c r="I7356" s="188">
        <f t="shared" si="459"/>
        <v>0</v>
      </c>
      <c r="J7356" s="142"/>
      <c r="K7356" s="146"/>
      <c r="L7356" s="7" t="str">
        <f t="shared" si="457"/>
        <v/>
      </c>
      <c r="M7356" s="7" t="str">
        <f t="shared" si="458"/>
        <v/>
      </c>
      <c r="N7356" s="7" t="str">
        <f>Cartilha_GLOBAL!N7356</f>
        <v/>
      </c>
      <c r="O7356" s="144"/>
      <c r="Q7356" s="151"/>
      <c r="R7356" s="152">
        <v>0</v>
      </c>
      <c r="T7356" s="153">
        <f>IF(Cartilha_GLOBAL!R7356=0,0,IF(Cartilha_GLOBAL!R7356&gt;0,"c","b"))</f>
        <v>0</v>
      </c>
    </row>
    <row r="7357" ht="22.5" hidden="1" spans="1:20">
      <c r="A7357" s="239">
        <f>Cartilha_GLOBAL!A7357</f>
        <v>89022</v>
      </c>
      <c r="B7357" s="100" t="str">
        <f>Cartilha_GLOBAL!B7357</f>
        <v>SINAPI</v>
      </c>
      <c r="C7357" s="104" t="str">
        <f>Cartilha_GLOBAL!C7357</f>
        <v>BOMBA SUBMERSÍVEL ELÉTRICA TRIFÁSICA, POTÊNCIA 2,96 HP, Ø ROTOR 144 MM SEMI-ABERTO, BOCAL DE SAÍDA Ø 2, HM/Q = 2 MCA / 38,8 M3/H A 28 MCA / 5 M3/H - CHI DIURNO. AF_06/2014</v>
      </c>
      <c r="D7357" s="94" t="str">
        <f>Cartilha_GLOBAL!D7357</f>
        <v>CHI</v>
      </c>
      <c r="E7357" s="105">
        <f>Cartilha_GLOBAL!$E7357</f>
        <v>0.45</v>
      </c>
      <c r="F7357" s="182">
        <f>Cartilha_GLOBAL!$F7357</f>
        <v>0.55</v>
      </c>
      <c r="G7357" s="229"/>
      <c r="H7357" s="107">
        <f t="shared" si="456"/>
        <v>0</v>
      </c>
      <c r="I7357" s="188">
        <f t="shared" si="459"/>
        <v>0</v>
      </c>
      <c r="J7357" s="142"/>
      <c r="K7357" s="146"/>
      <c r="L7357" s="7" t="str">
        <f t="shared" si="457"/>
        <v/>
      </c>
      <c r="M7357" s="7" t="str">
        <f t="shared" si="458"/>
        <v/>
      </c>
      <c r="N7357" s="7" t="str">
        <f>Cartilha_GLOBAL!N7357</f>
        <v/>
      </c>
      <c r="O7357" s="144"/>
      <c r="Q7357" s="151"/>
      <c r="R7357" s="152">
        <v>0</v>
      </c>
      <c r="T7357" s="153">
        <f>IF(Cartilha_GLOBAL!R7357=0,0,IF(Cartilha_GLOBAL!R7357&gt;0,"c","b"))</f>
        <v>0</v>
      </c>
    </row>
    <row r="7358" ht="22.5" hidden="1" spans="1:20">
      <c r="A7358" s="239">
        <f>Cartilha_GLOBAL!A7358</f>
        <v>102136</v>
      </c>
      <c r="B7358" s="100" t="str">
        <f>Cartilha_GLOBAL!B7358</f>
        <v>SINAPI</v>
      </c>
      <c r="C7358" s="104" t="str">
        <f>Cartilha_GLOBAL!C7358</f>
        <v>INSTALAÇÃO DE QUADRO ELÉTRICO PARA BOMBAS TRIFÁSICAS ATÉ 25 CV (NÃO INCLUI O FORNECIMENTO DO QUADRO). AF_12/2020</v>
      </c>
      <c r="D7358" s="94" t="str">
        <f>Cartilha_GLOBAL!D7358</f>
        <v>UN</v>
      </c>
      <c r="E7358" s="105">
        <f>Cartilha_GLOBAL!$E7358</f>
        <v>85.63</v>
      </c>
      <c r="F7358" s="182">
        <f>Cartilha_GLOBAL!$F7358</f>
        <v>105.1</v>
      </c>
      <c r="G7358" s="229"/>
      <c r="H7358" s="107">
        <f t="shared" si="456"/>
        <v>0</v>
      </c>
      <c r="I7358" s="188">
        <f t="shared" si="459"/>
        <v>0</v>
      </c>
      <c r="J7358" s="142"/>
      <c r="K7358" s="146"/>
      <c r="L7358" s="7" t="str">
        <f t="shared" si="457"/>
        <v/>
      </c>
      <c r="M7358" s="7" t="str">
        <f t="shared" si="458"/>
        <v/>
      </c>
      <c r="N7358" s="7" t="str">
        <f>Cartilha_GLOBAL!N7358</f>
        <v/>
      </c>
      <c r="O7358" s="144"/>
      <c r="Q7358" s="151"/>
      <c r="R7358" s="152">
        <v>0</v>
      </c>
      <c r="T7358" s="153">
        <f>IF(Cartilha_GLOBAL!R7358=0,0,IF(Cartilha_GLOBAL!R7358&gt;0,"c","b"))</f>
        <v>0</v>
      </c>
    </row>
    <row r="7359" ht="22.5" hidden="1" spans="1:20">
      <c r="A7359" s="239">
        <f>Cartilha_GLOBAL!A7359</f>
        <v>102137</v>
      </c>
      <c r="B7359" s="100" t="str">
        <f>Cartilha_GLOBAL!B7359</f>
        <v>SINAPI</v>
      </c>
      <c r="C7359" s="104" t="str">
        <f>Cartilha_GLOBAL!C7359</f>
        <v>CHAVE DE BOIA AUTOMÁTICA SUPERIOR/INFERIOR 15A/250V - FORNECIMENTO E INSTALAÇÃO. AF_12/2020</v>
      </c>
      <c r="D7359" s="94" t="str">
        <f>Cartilha_GLOBAL!D7359</f>
        <v>UN</v>
      </c>
      <c r="E7359" s="105">
        <f>Cartilha_GLOBAL!$E7359</f>
        <v>77.87</v>
      </c>
      <c r="F7359" s="182">
        <f>Cartilha_GLOBAL!$F7359</f>
        <v>95.58</v>
      </c>
      <c r="G7359" s="229"/>
      <c r="H7359" s="107">
        <f t="shared" si="456"/>
        <v>0</v>
      </c>
      <c r="I7359" s="188">
        <f t="shared" si="459"/>
        <v>0</v>
      </c>
      <c r="J7359" s="142"/>
      <c r="K7359" s="146"/>
      <c r="L7359" s="7" t="str">
        <f t="shared" si="457"/>
        <v/>
      </c>
      <c r="M7359" s="7" t="str">
        <f t="shared" si="458"/>
        <v/>
      </c>
      <c r="N7359" s="7" t="str">
        <f>Cartilha_GLOBAL!N7359</f>
        <v/>
      </c>
      <c r="O7359" s="144"/>
      <c r="Q7359" s="151"/>
      <c r="R7359" s="152">
        <v>0</v>
      </c>
      <c r="T7359" s="153">
        <f>IF(Cartilha_GLOBAL!R7359=0,0,IF(Cartilha_GLOBAL!R7359&gt;0,"c","b"))</f>
        <v>0</v>
      </c>
    </row>
    <row r="7360" ht="22.5" hidden="1" spans="1:20">
      <c r="A7360" s="239">
        <f>Cartilha_GLOBAL!A7360</f>
        <v>102138</v>
      </c>
      <c r="B7360" s="100" t="str">
        <f>Cartilha_GLOBAL!B7360</f>
        <v>SINAPI</v>
      </c>
      <c r="C7360" s="104" t="str">
        <f>Cartilha_GLOBAL!C7360</f>
        <v>MOTO BOMBA HORIZONTAL DE 12,5 A 25 CV, HM 140 M (NÃO INCLUI O FORNECIMENTO DA BOMBA). AF_12/2020</v>
      </c>
      <c r="D7360" s="94" t="str">
        <f>Cartilha_GLOBAL!D7360</f>
        <v>UN</v>
      </c>
      <c r="E7360" s="105">
        <f>Cartilha_GLOBAL!$E7360</f>
        <v>257.39</v>
      </c>
      <c r="F7360" s="182">
        <f>Cartilha_GLOBAL!$F7360</f>
        <v>315.92</v>
      </c>
      <c r="G7360" s="229"/>
      <c r="H7360" s="107">
        <f t="shared" si="456"/>
        <v>0</v>
      </c>
      <c r="I7360" s="188">
        <f t="shared" si="459"/>
        <v>0</v>
      </c>
      <c r="J7360" s="142"/>
      <c r="K7360" s="146"/>
      <c r="L7360" s="7" t="str">
        <f t="shared" si="457"/>
        <v/>
      </c>
      <c r="M7360" s="7" t="str">
        <f t="shared" si="458"/>
        <v/>
      </c>
      <c r="N7360" s="7" t="str">
        <f>Cartilha_GLOBAL!N7360</f>
        <v/>
      </c>
      <c r="O7360" s="144"/>
      <c r="Q7360" s="151"/>
      <c r="R7360" s="152">
        <v>0</v>
      </c>
      <c r="T7360" s="153">
        <f>IF(Cartilha_GLOBAL!R7360=0,0,IF(Cartilha_GLOBAL!R7360&gt;0,"c","b"))</f>
        <v>0</v>
      </c>
    </row>
    <row r="7361" ht="22.5" hidden="1" spans="1:20">
      <c r="A7361" s="239">
        <f>Cartilha_GLOBAL!A7361</f>
        <v>102111</v>
      </c>
      <c r="B7361" s="100" t="str">
        <f>Cartilha_GLOBAL!B7361</f>
        <v>SINAPI</v>
      </c>
      <c r="C7361" s="104" t="str">
        <f>Cartilha_GLOBAL!C7361</f>
        <v>BOMBA CENTRÍFUGA, MONOFÁSICA, 0,5 CV OU 0,49 HP, HM 6 A 20 M, Q 1,2 A 8,3 M3/H - FORNECIMENTO E INSTALAÇÃO. AF_12/2020</v>
      </c>
      <c r="D7361" s="94" t="str">
        <f>Cartilha_GLOBAL!D7361</f>
        <v>UN</v>
      </c>
      <c r="E7361" s="105">
        <f>Cartilha_GLOBAL!$E7361</f>
        <v>1020.7</v>
      </c>
      <c r="F7361" s="182">
        <f>Cartilha_GLOBAL!$F7361</f>
        <v>1252.81</v>
      </c>
      <c r="G7361" s="229"/>
      <c r="H7361" s="107">
        <f t="shared" si="456"/>
        <v>0</v>
      </c>
      <c r="I7361" s="188">
        <f t="shared" si="459"/>
        <v>0</v>
      </c>
      <c r="J7361" s="142"/>
      <c r="K7361" s="146"/>
      <c r="L7361" s="7" t="str">
        <f t="shared" si="457"/>
        <v/>
      </c>
      <c r="M7361" s="7" t="str">
        <f t="shared" si="458"/>
        <v/>
      </c>
      <c r="N7361" s="7" t="str">
        <f>Cartilha_GLOBAL!N7361</f>
        <v/>
      </c>
      <c r="O7361" s="144"/>
      <c r="Q7361" s="151"/>
      <c r="R7361" s="152">
        <v>0</v>
      </c>
      <c r="T7361" s="153">
        <f>IF(Cartilha_GLOBAL!R7361=0,0,IF(Cartilha_GLOBAL!R7361&gt;0,"c","b"))</f>
        <v>0</v>
      </c>
    </row>
    <row r="7362" ht="22.5" hidden="1" spans="1:20">
      <c r="A7362" s="239">
        <f>Cartilha_GLOBAL!A7362</f>
        <v>102112</v>
      </c>
      <c r="B7362" s="100" t="str">
        <f>Cartilha_GLOBAL!B7362</f>
        <v>SINAPI</v>
      </c>
      <c r="C7362" s="104" t="str">
        <f>Cartilha_GLOBAL!C7362</f>
        <v>BOMBA CENTRÍFUGA, MONOFÁSICA, 0,5 CV OU 0,49 HP, HM 6 A 20 M, Q 1,2 A 8,3 M3/H (NÃO INCLUI O FORNECIMENTO DA BOMBA). AF_12/2020</v>
      </c>
      <c r="D7362" s="94" t="str">
        <f>Cartilha_GLOBAL!D7362</f>
        <v>UN</v>
      </c>
      <c r="E7362" s="105">
        <f>Cartilha_GLOBAL!$E7362</f>
        <v>164.24</v>
      </c>
      <c r="F7362" s="182">
        <f>Cartilha_GLOBAL!$F7362</f>
        <v>201.59</v>
      </c>
      <c r="G7362" s="229"/>
      <c r="H7362" s="107">
        <f t="shared" si="456"/>
        <v>0</v>
      </c>
      <c r="I7362" s="188">
        <f t="shared" si="459"/>
        <v>0</v>
      </c>
      <c r="J7362" s="142"/>
      <c r="K7362" s="146"/>
      <c r="L7362" s="7" t="str">
        <f t="shared" si="457"/>
        <v/>
      </c>
      <c r="M7362" s="7" t="str">
        <f t="shared" si="458"/>
        <v/>
      </c>
      <c r="N7362" s="7" t="str">
        <f>Cartilha_GLOBAL!N7362</f>
        <v/>
      </c>
      <c r="O7362" s="144"/>
      <c r="Q7362" s="151"/>
      <c r="R7362" s="152">
        <v>0</v>
      </c>
      <c r="T7362" s="153">
        <f>IF(Cartilha_GLOBAL!R7362=0,0,IF(Cartilha_GLOBAL!R7362&gt;0,"c","b"))</f>
        <v>0</v>
      </c>
    </row>
    <row r="7363" ht="22.5" hidden="1" spans="1:20">
      <c r="A7363" s="239">
        <f>Cartilha_GLOBAL!A7363</f>
        <v>102113</v>
      </c>
      <c r="B7363" s="100" t="str">
        <f>Cartilha_GLOBAL!B7363</f>
        <v>SINAPI</v>
      </c>
      <c r="C7363" s="104" t="str">
        <f>Cartilha_GLOBAL!C7363</f>
        <v>BOMBA CENTRÍFUGA, TRIFÁSICA, 1 CV OU 0,99 HP, HM 14 A 40 M, Q 0,6 A 8,4 M3/H - FORNECIMENTO E INSTALAÇÃO. AF_12/2020</v>
      </c>
      <c r="D7363" s="94" t="str">
        <f>Cartilha_GLOBAL!D7363</f>
        <v>UN</v>
      </c>
      <c r="E7363" s="105">
        <f>Cartilha_GLOBAL!$E7363</f>
        <v>1612.11</v>
      </c>
      <c r="F7363" s="182">
        <f>Cartilha_GLOBAL!$F7363</f>
        <v>1978.7</v>
      </c>
      <c r="G7363" s="229"/>
      <c r="H7363" s="107">
        <f t="shared" si="456"/>
        <v>0</v>
      </c>
      <c r="I7363" s="188">
        <f t="shared" si="459"/>
        <v>0</v>
      </c>
      <c r="J7363" s="142"/>
      <c r="K7363" s="146"/>
      <c r="L7363" s="7" t="str">
        <f t="shared" si="457"/>
        <v/>
      </c>
      <c r="M7363" s="7" t="str">
        <f t="shared" si="458"/>
        <v/>
      </c>
      <c r="N7363" s="7" t="str">
        <f>Cartilha_GLOBAL!N7363</f>
        <v/>
      </c>
      <c r="O7363" s="144"/>
      <c r="Q7363" s="151"/>
      <c r="R7363" s="152">
        <v>0</v>
      </c>
      <c r="T7363" s="153">
        <f>IF(Cartilha_GLOBAL!R7363=0,0,IF(Cartilha_GLOBAL!R7363&gt;0,"c","b"))</f>
        <v>0</v>
      </c>
    </row>
    <row r="7364" ht="22.5" hidden="1" spans="1:20">
      <c r="A7364" s="239">
        <f>Cartilha_GLOBAL!A7364</f>
        <v>102114</v>
      </c>
      <c r="B7364" s="100" t="str">
        <f>Cartilha_GLOBAL!B7364</f>
        <v>SINAPI</v>
      </c>
      <c r="C7364" s="104" t="str">
        <f>Cartilha_GLOBAL!C7364</f>
        <v>BOMBA CENTRÍFUGA, TRIFÁSICA, 1 CV OU 0,99 HP, HM 14 A 40 M, Q 0,6 A 8,4 M3/H (NÃO INCLUI O FORNECIMENTO DA BOMBA). AF_12/2020</v>
      </c>
      <c r="D7364" s="94" t="str">
        <f>Cartilha_GLOBAL!D7364</f>
        <v>UN</v>
      </c>
      <c r="E7364" s="105">
        <f>Cartilha_GLOBAL!$E7364</f>
        <v>168.41</v>
      </c>
      <c r="F7364" s="182">
        <f>Cartilha_GLOBAL!$F7364</f>
        <v>206.71</v>
      </c>
      <c r="G7364" s="229"/>
      <c r="H7364" s="107">
        <f t="shared" si="456"/>
        <v>0</v>
      </c>
      <c r="I7364" s="188">
        <f t="shared" si="459"/>
        <v>0</v>
      </c>
      <c r="J7364" s="142"/>
      <c r="K7364" s="146"/>
      <c r="L7364" s="7" t="str">
        <f t="shared" si="457"/>
        <v/>
      </c>
      <c r="M7364" s="7" t="str">
        <f t="shared" si="458"/>
        <v/>
      </c>
      <c r="N7364" s="7" t="str">
        <f>Cartilha_GLOBAL!N7364</f>
        <v/>
      </c>
      <c r="O7364" s="144"/>
      <c r="Q7364" s="151"/>
      <c r="R7364" s="152">
        <v>0</v>
      </c>
      <c r="T7364" s="153">
        <f>IF(Cartilha_GLOBAL!R7364=0,0,IF(Cartilha_GLOBAL!R7364&gt;0,"c","b"))</f>
        <v>0</v>
      </c>
    </row>
    <row r="7365" ht="22.5" hidden="1" spans="1:20">
      <c r="A7365" s="239">
        <f>Cartilha_GLOBAL!A7365</f>
        <v>102115</v>
      </c>
      <c r="B7365" s="100" t="str">
        <f>Cartilha_GLOBAL!B7365</f>
        <v>SINAPI</v>
      </c>
      <c r="C7365" s="104" t="str">
        <f>Cartilha_GLOBAL!C7365</f>
        <v>BOMBA CENTRÍFUGA, TRIFÁSICA, 1,5 CV OU 1,48 HP, HM 10 A 70 M, Q 1,8 A 5,3 M3/H - FORNECIMENTO E INSTALAÇÃO. AF_12/2020</v>
      </c>
      <c r="D7365" s="94" t="str">
        <f>Cartilha_GLOBAL!D7365</f>
        <v>UN</v>
      </c>
      <c r="E7365" s="105">
        <f>Cartilha_GLOBAL!$E7365</f>
        <v>2804.55</v>
      </c>
      <c r="F7365" s="182">
        <f>Cartilha_GLOBAL!$F7365</f>
        <v>3442.3</v>
      </c>
      <c r="G7365" s="229"/>
      <c r="H7365" s="107">
        <f t="shared" si="456"/>
        <v>0</v>
      </c>
      <c r="I7365" s="188">
        <f t="shared" si="459"/>
        <v>0</v>
      </c>
      <c r="J7365" s="142"/>
      <c r="K7365" s="146"/>
      <c r="L7365" s="7" t="str">
        <f t="shared" si="457"/>
        <v/>
      </c>
      <c r="M7365" s="7" t="str">
        <f t="shared" si="458"/>
        <v/>
      </c>
      <c r="N7365" s="7" t="str">
        <f>Cartilha_GLOBAL!N7365</f>
        <v/>
      </c>
      <c r="O7365" s="144"/>
      <c r="Q7365" s="151"/>
      <c r="R7365" s="152">
        <v>0</v>
      </c>
      <c r="T7365" s="153">
        <f>IF(Cartilha_GLOBAL!R7365=0,0,IF(Cartilha_GLOBAL!R7365&gt;0,"c","b"))</f>
        <v>0</v>
      </c>
    </row>
    <row r="7366" ht="22.5" hidden="1" spans="1:20">
      <c r="A7366" s="239">
        <f>Cartilha_GLOBAL!A7366</f>
        <v>102116</v>
      </c>
      <c r="B7366" s="100" t="str">
        <f>Cartilha_GLOBAL!B7366</f>
        <v>SINAPI</v>
      </c>
      <c r="C7366" s="104" t="str">
        <f>Cartilha_GLOBAL!C7366</f>
        <v>BOMBA CENTRÍFUGA, TRIFÁSICA, 1,5 CV OU 1,48 HP, HM 10 A 24 M, Q 6,1 A 21,9 M3/H - FORNECIMENTO E INSTALAÇÃO. AF_12/2020</v>
      </c>
      <c r="D7366" s="94" t="str">
        <f>Cartilha_GLOBAL!D7366</f>
        <v>UN</v>
      </c>
      <c r="E7366" s="105">
        <f>Cartilha_GLOBAL!$E7366</f>
        <v>1721.1</v>
      </c>
      <c r="F7366" s="182">
        <f>Cartilha_GLOBAL!$F7366</f>
        <v>2112.48</v>
      </c>
      <c r="G7366" s="229"/>
      <c r="H7366" s="107">
        <f t="shared" ref="H7366:H7429" si="460">IF(G7366=0,0,F7366)</f>
        <v>0</v>
      </c>
      <c r="I7366" s="188">
        <f t="shared" si="459"/>
        <v>0</v>
      </c>
      <c r="J7366" s="142"/>
      <c r="K7366" s="146"/>
      <c r="L7366" s="7" t="str">
        <f t="shared" ref="L7366:L7429" si="461">IF(K7366="X","x",IF(K7366="xx","x",IF(I7366&gt;0,"x","")))</f>
        <v/>
      </c>
      <c r="M7366" s="7" t="str">
        <f t="shared" ref="M7366:M7429" si="462">IF(K7366="X","x",IF(K7366="xx","x",IF(I7366&gt;0,"x","")))</f>
        <v/>
      </c>
      <c r="N7366" s="7" t="str">
        <f>Cartilha_GLOBAL!N7366</f>
        <v/>
      </c>
      <c r="O7366" s="144"/>
      <c r="Q7366" s="151"/>
      <c r="R7366" s="152">
        <v>0</v>
      </c>
      <c r="T7366" s="153">
        <f>IF(Cartilha_GLOBAL!R7366=0,0,IF(Cartilha_GLOBAL!R7366&gt;0,"c","b"))</f>
        <v>0</v>
      </c>
    </row>
    <row r="7367" ht="22.5" hidden="1" spans="1:20">
      <c r="A7367" s="239">
        <f>Cartilha_GLOBAL!A7367</f>
        <v>102117</v>
      </c>
      <c r="B7367" s="100" t="str">
        <f>Cartilha_GLOBAL!B7367</f>
        <v>SINAPI</v>
      </c>
      <c r="C7367" s="104" t="str">
        <f>Cartilha_GLOBAL!C7367</f>
        <v>BOMBA CENTRÍFUGA, TRIFÁSICA, 1,5 CV OU 1,48 HP (NÃO INCLUI O FORNECIMENTO DA BOMBA). AF_12/2020</v>
      </c>
      <c r="D7367" s="94" t="str">
        <f>Cartilha_GLOBAL!D7367</f>
        <v>UN</v>
      </c>
      <c r="E7367" s="105">
        <f>Cartilha_GLOBAL!$E7367</f>
        <v>173.46</v>
      </c>
      <c r="F7367" s="182">
        <f>Cartilha_GLOBAL!$F7367</f>
        <v>212.9</v>
      </c>
      <c r="G7367" s="229"/>
      <c r="H7367" s="107">
        <f t="shared" si="460"/>
        <v>0</v>
      </c>
      <c r="I7367" s="188">
        <f t="shared" si="459"/>
        <v>0</v>
      </c>
      <c r="J7367" s="142"/>
      <c r="K7367" s="146"/>
      <c r="L7367" s="7" t="str">
        <f t="shared" si="461"/>
        <v/>
      </c>
      <c r="M7367" s="7" t="str">
        <f t="shared" si="462"/>
        <v/>
      </c>
      <c r="N7367" s="7" t="str">
        <f>Cartilha_GLOBAL!N7367</f>
        <v/>
      </c>
      <c r="O7367" s="144"/>
      <c r="Q7367" s="151"/>
      <c r="R7367" s="152">
        <v>0</v>
      </c>
      <c r="T7367" s="153">
        <f>IF(Cartilha_GLOBAL!R7367=0,0,IF(Cartilha_GLOBAL!R7367&gt;0,"c","b"))</f>
        <v>0</v>
      </c>
    </row>
    <row r="7368" ht="22.5" hidden="1" spans="1:20">
      <c r="A7368" s="239">
        <f>Cartilha_GLOBAL!A7368</f>
        <v>102118</v>
      </c>
      <c r="B7368" s="100" t="str">
        <f>Cartilha_GLOBAL!B7368</f>
        <v>SINAPI</v>
      </c>
      <c r="C7368" s="104" t="str">
        <f>Cartilha_GLOBAL!C7368</f>
        <v>BOMBA CENTRÍFUGA, TRIFÁSICA, 3 CV OU 2,96 HP, HM 34 A 40 M, Q 8,6 A 14,8 M3/H - FORNECIMENTO E INSTALAÇÃO. AF_12/2020</v>
      </c>
      <c r="D7368" s="94" t="str">
        <f>Cartilha_GLOBAL!D7368</f>
        <v>UN</v>
      </c>
      <c r="E7368" s="105">
        <f>Cartilha_GLOBAL!$E7368</f>
        <v>2337.26</v>
      </c>
      <c r="F7368" s="182">
        <f>Cartilha_GLOBAL!$F7368</f>
        <v>2868.75</v>
      </c>
      <c r="G7368" s="229"/>
      <c r="H7368" s="107">
        <f t="shared" si="460"/>
        <v>0</v>
      </c>
      <c r="I7368" s="188">
        <f t="shared" si="459"/>
        <v>0</v>
      </c>
      <c r="J7368" s="142"/>
      <c r="K7368" s="146"/>
      <c r="L7368" s="7" t="str">
        <f t="shared" si="461"/>
        <v/>
      </c>
      <c r="M7368" s="7" t="str">
        <f t="shared" si="462"/>
        <v/>
      </c>
      <c r="N7368" s="7" t="str">
        <f>Cartilha_GLOBAL!N7368</f>
        <v/>
      </c>
      <c r="O7368" s="144"/>
      <c r="Q7368" s="151"/>
      <c r="R7368" s="152">
        <v>0</v>
      </c>
      <c r="T7368" s="153">
        <f>IF(Cartilha_GLOBAL!R7368=0,0,IF(Cartilha_GLOBAL!R7368&gt;0,"c","b"))</f>
        <v>0</v>
      </c>
    </row>
    <row r="7369" ht="22.5" hidden="1" spans="1:20">
      <c r="A7369" s="239">
        <f>Cartilha_GLOBAL!A7369</f>
        <v>102119</v>
      </c>
      <c r="B7369" s="100" t="str">
        <f>Cartilha_GLOBAL!B7369</f>
        <v>SINAPI</v>
      </c>
      <c r="C7369" s="104" t="str">
        <f>Cartilha_GLOBAL!C7369</f>
        <v>BOMBA CENTRÍFUGA, TRIFÁSICA, 3 CV OU 2,96 HP, HM 34 A 40 M, Q 8,6 A 14,8 M3/H (NÃO INCLUI O FORNECIMENTO DA BOMBA). AF_12/2020</v>
      </c>
      <c r="D7369" s="94" t="str">
        <f>Cartilha_GLOBAL!D7369</f>
        <v>UN</v>
      </c>
      <c r="E7369" s="105">
        <f>Cartilha_GLOBAL!$E7369</f>
        <v>177.81</v>
      </c>
      <c r="F7369" s="182">
        <f>Cartilha_GLOBAL!$F7369</f>
        <v>218.24</v>
      </c>
      <c r="G7369" s="229"/>
      <c r="H7369" s="107">
        <f t="shared" si="460"/>
        <v>0</v>
      </c>
      <c r="I7369" s="188">
        <f t="shared" si="459"/>
        <v>0</v>
      </c>
      <c r="J7369" s="142"/>
      <c r="K7369" s="146"/>
      <c r="L7369" s="7" t="str">
        <f t="shared" si="461"/>
        <v/>
      </c>
      <c r="M7369" s="7" t="str">
        <f t="shared" si="462"/>
        <v/>
      </c>
      <c r="N7369" s="7" t="str">
        <f>Cartilha_GLOBAL!N7369</f>
        <v/>
      </c>
      <c r="O7369" s="144"/>
      <c r="Q7369" s="151"/>
      <c r="R7369" s="152">
        <v>0</v>
      </c>
      <c r="T7369" s="153">
        <f>IF(Cartilha_GLOBAL!R7369=0,0,IF(Cartilha_GLOBAL!R7369&gt;0,"c","b"))</f>
        <v>0</v>
      </c>
    </row>
    <row r="7370" ht="22.5" hidden="1" spans="1:20">
      <c r="A7370" s="239">
        <f>Cartilha_GLOBAL!A7370</f>
        <v>102121</v>
      </c>
      <c r="B7370" s="100" t="str">
        <f>Cartilha_GLOBAL!B7370</f>
        <v>SINAPI</v>
      </c>
      <c r="C7370" s="104" t="str">
        <f>Cartilha_GLOBAL!C7370</f>
        <v>MOTO BOMBA HORIZONTAL ATÉ 10 CV, HM 75 A 80 M, Q 25,4 A 48 (NÃO INCLUI O FORNECIMENTO DA BOMBA). AF_12/2020</v>
      </c>
      <c r="D7370" s="94" t="str">
        <f>Cartilha_GLOBAL!D7370</f>
        <v>UN</v>
      </c>
      <c r="E7370" s="105">
        <f>Cartilha_GLOBAL!$E7370</f>
        <v>223.32</v>
      </c>
      <c r="F7370" s="182">
        <f>Cartilha_GLOBAL!$F7370</f>
        <v>274.1</v>
      </c>
      <c r="G7370" s="229"/>
      <c r="H7370" s="107">
        <f t="shared" si="460"/>
        <v>0</v>
      </c>
      <c r="I7370" s="188">
        <f t="shared" si="459"/>
        <v>0</v>
      </c>
      <c r="J7370" s="142"/>
      <c r="K7370" s="146"/>
      <c r="L7370" s="7" t="str">
        <f t="shared" si="461"/>
        <v/>
      </c>
      <c r="M7370" s="7" t="str">
        <f t="shared" si="462"/>
        <v/>
      </c>
      <c r="N7370" s="7" t="str">
        <f>Cartilha_GLOBAL!N7370</f>
        <v/>
      </c>
      <c r="O7370" s="144"/>
      <c r="Q7370" s="151"/>
      <c r="R7370" s="152">
        <v>0</v>
      </c>
      <c r="T7370" s="153">
        <f>IF(Cartilha_GLOBAL!R7370=0,0,IF(Cartilha_GLOBAL!R7370&gt;0,"c","b"))</f>
        <v>0</v>
      </c>
    </row>
    <row r="7371" ht="22.5" hidden="1" spans="1:20">
      <c r="A7371" s="239">
        <f>Cartilha_GLOBAL!A7371</f>
        <v>102122</v>
      </c>
      <c r="B7371" s="100" t="str">
        <f>Cartilha_GLOBAL!B7371</f>
        <v>SINAPI</v>
      </c>
      <c r="C7371" s="104" t="str">
        <f>Cartilha_GLOBAL!C7371</f>
        <v>BOMBA CENTRÍFUGA, TRIFÁSICA, 10 CV OU 9,86 HP, HM 85 A 140 M, Q 4,2 A 14,9 M3/H - FORNECIMENTO E INSTALAÇÃO. AF_12/2020</v>
      </c>
      <c r="D7371" s="94" t="str">
        <f>Cartilha_GLOBAL!D7371</f>
        <v>UN</v>
      </c>
      <c r="E7371" s="105">
        <f>Cartilha_GLOBAL!$E7371</f>
        <v>7852.35</v>
      </c>
      <c r="F7371" s="182">
        <f>Cartilha_GLOBAL!$F7371</f>
        <v>9637.97</v>
      </c>
      <c r="G7371" s="229"/>
      <c r="H7371" s="107">
        <f t="shared" si="460"/>
        <v>0</v>
      </c>
      <c r="I7371" s="188">
        <f t="shared" si="459"/>
        <v>0</v>
      </c>
      <c r="J7371" s="142"/>
      <c r="K7371" s="146"/>
      <c r="L7371" s="7" t="str">
        <f t="shared" si="461"/>
        <v/>
      </c>
      <c r="M7371" s="7" t="str">
        <f t="shared" si="462"/>
        <v/>
      </c>
      <c r="N7371" s="7" t="str">
        <f>Cartilha_GLOBAL!N7371</f>
        <v/>
      </c>
      <c r="O7371" s="144"/>
      <c r="Q7371" s="151"/>
      <c r="R7371" s="152">
        <v>0</v>
      </c>
      <c r="T7371" s="153">
        <f>IF(Cartilha_GLOBAL!R7371=0,0,IF(Cartilha_GLOBAL!R7371&gt;0,"c","b"))</f>
        <v>0</v>
      </c>
    </row>
    <row r="7372" ht="22.5" hidden="1" spans="1:20">
      <c r="A7372" s="239">
        <f>Cartilha_GLOBAL!A7372</f>
        <v>102123</v>
      </c>
      <c r="B7372" s="100" t="str">
        <f>Cartilha_GLOBAL!B7372</f>
        <v>SINAPI</v>
      </c>
      <c r="C7372" s="104" t="str">
        <f>Cartilha_GLOBAL!C7372</f>
        <v>BOMBA CENTRÍFUGA, TRIFÁSICA, 10 CV OU 9,86 HP, HM 85 A 140 M, Q 4,2 A 14,9 M3/H (NÃO INCLUI O FORNECIMENTO DA BOMBA). AF_12/2020</v>
      </c>
      <c r="D7372" s="94" t="str">
        <f>Cartilha_GLOBAL!D7372</f>
        <v>UN</v>
      </c>
      <c r="E7372" s="105">
        <f>Cartilha_GLOBAL!$E7372</f>
        <v>236.28</v>
      </c>
      <c r="F7372" s="182">
        <f>Cartilha_GLOBAL!$F7372</f>
        <v>290.01</v>
      </c>
      <c r="G7372" s="229"/>
      <c r="H7372" s="107">
        <f t="shared" si="460"/>
        <v>0</v>
      </c>
      <c r="I7372" s="188">
        <f t="shared" si="459"/>
        <v>0</v>
      </c>
      <c r="J7372" s="142"/>
      <c r="K7372" s="146"/>
      <c r="L7372" s="7" t="str">
        <f t="shared" si="461"/>
        <v/>
      </c>
      <c r="M7372" s="7" t="str">
        <f t="shared" si="462"/>
        <v/>
      </c>
      <c r="N7372" s="7" t="str">
        <f>Cartilha_GLOBAL!N7372</f>
        <v/>
      </c>
      <c r="O7372" s="144"/>
      <c r="Q7372" s="151"/>
      <c r="R7372" s="152">
        <v>0</v>
      </c>
      <c r="T7372" s="153">
        <f>IF(Cartilha_GLOBAL!R7372=0,0,IF(Cartilha_GLOBAL!R7372&gt;0,"c","b"))</f>
        <v>0</v>
      </c>
    </row>
    <row r="7373" ht="22.5" hidden="1" spans="1:20">
      <c r="A7373" s="239">
        <f>Cartilha_GLOBAL!A7373</f>
        <v>90650</v>
      </c>
      <c r="B7373" s="100" t="str">
        <f>Cartilha_GLOBAL!B7373</f>
        <v>SINAPI</v>
      </c>
      <c r="C7373" s="104" t="str">
        <f>Cartilha_GLOBAL!C7373</f>
        <v>BOMBA CENTRÍFUGA MONOESTÁGIO COM MOTOR ELÉTRICO MONOFÁSICO, POTÊNCIA 15 HP, DIÂMETRO DO ROTOR 173 MM, HM/Q = 30 MCA / 90 M3/H A 45 MCA / 55 M3/H - CHP DIURNO. AF_06/2015</v>
      </c>
      <c r="D7373" s="94" t="str">
        <f>Cartilha_GLOBAL!D7373</f>
        <v>CHP</v>
      </c>
      <c r="E7373" s="105">
        <f>Cartilha_GLOBAL!$E7373</f>
        <v>7.97</v>
      </c>
      <c r="F7373" s="182">
        <f>Cartilha_GLOBAL!$F7373</f>
        <v>9.78</v>
      </c>
      <c r="G7373" s="229"/>
      <c r="H7373" s="107">
        <f t="shared" si="460"/>
        <v>0</v>
      </c>
      <c r="I7373" s="188">
        <f t="shared" si="459"/>
        <v>0</v>
      </c>
      <c r="J7373" s="142"/>
      <c r="K7373" s="146"/>
      <c r="L7373" s="7" t="str">
        <f t="shared" si="461"/>
        <v/>
      </c>
      <c r="M7373" s="7" t="str">
        <f t="shared" si="462"/>
        <v/>
      </c>
      <c r="N7373" s="7" t="str">
        <f>Cartilha_GLOBAL!N7373</f>
        <v/>
      </c>
      <c r="O7373" s="144"/>
      <c r="Q7373" s="151"/>
      <c r="R7373" s="152">
        <v>0</v>
      </c>
      <c r="T7373" s="153">
        <f>IF(Cartilha_GLOBAL!R7373=0,0,IF(Cartilha_GLOBAL!R7373&gt;0,"c","b"))</f>
        <v>0</v>
      </c>
    </row>
    <row r="7374" ht="22.5" hidden="1" spans="1:20">
      <c r="A7374" s="239">
        <f>Cartilha_GLOBAL!A7374</f>
        <v>90651</v>
      </c>
      <c r="B7374" s="100" t="str">
        <f>Cartilha_GLOBAL!B7374</f>
        <v>SINAPI</v>
      </c>
      <c r="C7374" s="104" t="str">
        <f>Cartilha_GLOBAL!C7374</f>
        <v>BOMBA CENTRÍFUGA MONOESTÁGIO COM MOTOR ELÉTRICO MONOFÁSICO, POTÊNCIA 15 HP, DIÂMETRO DO ROTOR 173 MM, HM/Q = 30 MCA / 90 M3/H A 45 MCA / 55 M3/H - CHI DIURNO. AF_06/2015</v>
      </c>
      <c r="D7374" s="94" t="str">
        <f>Cartilha_GLOBAL!D7374</f>
        <v>CHI</v>
      </c>
      <c r="E7374" s="105">
        <f>Cartilha_GLOBAL!$E7374</f>
        <v>0.9</v>
      </c>
      <c r="F7374" s="182">
        <f>Cartilha_GLOBAL!$F7374</f>
        <v>1.1</v>
      </c>
      <c r="G7374" s="229"/>
      <c r="H7374" s="107">
        <f t="shared" si="460"/>
        <v>0</v>
      </c>
      <c r="I7374" s="188">
        <f t="shared" si="459"/>
        <v>0</v>
      </c>
      <c r="J7374" s="142"/>
      <c r="K7374" s="146"/>
      <c r="L7374" s="7" t="str">
        <f t="shared" si="461"/>
        <v/>
      </c>
      <c r="M7374" s="7" t="str">
        <f t="shared" si="462"/>
        <v/>
      </c>
      <c r="N7374" s="7" t="str">
        <f>Cartilha_GLOBAL!N7374</f>
        <v/>
      </c>
      <c r="O7374" s="144"/>
      <c r="Q7374" s="151"/>
      <c r="R7374" s="152">
        <v>0</v>
      </c>
      <c r="T7374" s="153">
        <f>IF(Cartilha_GLOBAL!R7374=0,0,IF(Cartilha_GLOBAL!R7374&gt;0,"c","b"))</f>
        <v>0</v>
      </c>
    </row>
    <row r="7375" ht="22.5" hidden="1" spans="1:20">
      <c r="A7375" s="239">
        <f>Cartilha_GLOBAL!A7375</f>
        <v>5800</v>
      </c>
      <c r="B7375" s="100" t="str">
        <f>Cartilha_GLOBAL!B7375</f>
        <v>SINAPI</v>
      </c>
      <c r="C7375" s="104" t="str">
        <f>Cartilha_GLOBAL!C7375</f>
        <v>BOMBA SUBMERSÍVEL ELÉTRICA TRIFÁSICA, POTÊNCIA 2,96 HP, Ø ROTOR 144 MM SEMI-ABERTO, BOCAL DE SAÍDA Ø 2, HM/Q = 2 MCA / 38,8 M3/H A 28 MCA / 5 M3/H - MANUTENÇÃO. AF_06/2014</v>
      </c>
      <c r="D7375" s="94" t="str">
        <f>Cartilha_GLOBAL!D7375</f>
        <v>H</v>
      </c>
      <c r="E7375" s="105">
        <f>Cartilha_GLOBAL!$E7375</f>
        <v>0.45</v>
      </c>
      <c r="F7375" s="182">
        <f>Cartilha_GLOBAL!$F7375</f>
        <v>0.55</v>
      </c>
      <c r="G7375" s="229"/>
      <c r="H7375" s="107">
        <f t="shared" si="460"/>
        <v>0</v>
      </c>
      <c r="I7375" s="188">
        <f t="shared" si="459"/>
        <v>0</v>
      </c>
      <c r="J7375" s="142"/>
      <c r="K7375" s="146"/>
      <c r="L7375" s="7" t="str">
        <f t="shared" si="461"/>
        <v/>
      </c>
      <c r="M7375" s="7" t="str">
        <f t="shared" si="462"/>
        <v/>
      </c>
      <c r="N7375" s="7" t="str">
        <f>Cartilha_GLOBAL!N7375</f>
        <v/>
      </c>
      <c r="O7375" s="144"/>
      <c r="Q7375" s="151"/>
      <c r="R7375" s="152">
        <v>0</v>
      </c>
      <c r="T7375" s="153">
        <f>IF(Cartilha_GLOBAL!R7375=0,0,IF(Cartilha_GLOBAL!R7375&gt;0,"c","b"))</f>
        <v>0</v>
      </c>
    </row>
    <row r="7376" ht="22.5" hidden="1" spans="1:20">
      <c r="A7376" s="239">
        <f>Cartilha_GLOBAL!A7376</f>
        <v>53866</v>
      </c>
      <c r="B7376" s="100" t="str">
        <f>Cartilha_GLOBAL!B7376</f>
        <v>SINAPI</v>
      </c>
      <c r="C7376" s="104" t="str">
        <f>Cartilha_GLOBAL!C7376</f>
        <v>BOMBA SUBMERSÍVEL ELÉTRICA TRIFÁSICA, POTÊNCIA 2,96 HP, Ø ROTOR 144 MM SEMI-ABERTO, BOCAL DE SAÍDA Ø 2, HM/Q = 2 MCA / 38,8 M3/H A 28 MCA / 5 M3/H - MATERIAIS NA OPERAÇÃO. AF_06/2014</v>
      </c>
      <c r="D7376" s="94" t="str">
        <f>Cartilha_GLOBAL!D7376</f>
        <v>H</v>
      </c>
      <c r="E7376" s="105">
        <f>Cartilha_GLOBAL!$E7376</f>
        <v>1.22</v>
      </c>
      <c r="F7376" s="182">
        <f>Cartilha_GLOBAL!$F7376</f>
        <v>1.5</v>
      </c>
      <c r="G7376" s="229"/>
      <c r="H7376" s="107">
        <f t="shared" si="460"/>
        <v>0</v>
      </c>
      <c r="I7376" s="188">
        <f t="shared" si="459"/>
        <v>0</v>
      </c>
      <c r="J7376" s="142"/>
      <c r="K7376" s="146"/>
      <c r="L7376" s="7" t="str">
        <f t="shared" si="461"/>
        <v/>
      </c>
      <c r="M7376" s="7" t="str">
        <f t="shared" si="462"/>
        <v/>
      </c>
      <c r="N7376" s="7" t="str">
        <f>Cartilha_GLOBAL!N7376</f>
        <v/>
      </c>
      <c r="O7376" s="144"/>
      <c r="Q7376" s="151"/>
      <c r="R7376" s="152">
        <v>0</v>
      </c>
      <c r="T7376" s="153">
        <f>IF(Cartilha_GLOBAL!R7376=0,0,IF(Cartilha_GLOBAL!R7376&gt;0,"c","b"))</f>
        <v>0</v>
      </c>
    </row>
    <row r="7377" ht="22.5" hidden="1" spans="1:20">
      <c r="A7377" s="239">
        <f>Cartilha_GLOBAL!A7377</f>
        <v>89019</v>
      </c>
      <c r="B7377" s="100" t="str">
        <f>Cartilha_GLOBAL!B7377</f>
        <v>SINAPI</v>
      </c>
      <c r="C7377" s="104" t="str">
        <f>Cartilha_GLOBAL!C7377</f>
        <v>BOMBA SUBMERSÍVEL ELÉTRICA TRIFÁSICA, POTÊNCIA 2,96 HP, Ø ROTOR 144 MM SEMI-ABERTO, BOCAL DE SAÍDA Ø 2, HM/Q = 2 MCA / 38,8 M3/H A 28 MCA / 5 M3/H - DEPRECIAÇÃO. AF_06/2014</v>
      </c>
      <c r="D7377" s="94" t="str">
        <f>Cartilha_GLOBAL!D7377</f>
        <v>H</v>
      </c>
      <c r="E7377" s="105">
        <f>Cartilha_GLOBAL!$E7377</f>
        <v>0.41</v>
      </c>
      <c r="F7377" s="182">
        <f>Cartilha_GLOBAL!$F7377</f>
        <v>0.5</v>
      </c>
      <c r="G7377" s="229"/>
      <c r="H7377" s="107">
        <f t="shared" si="460"/>
        <v>0</v>
      </c>
      <c r="I7377" s="188">
        <f t="shared" si="459"/>
        <v>0</v>
      </c>
      <c r="J7377" s="142"/>
      <c r="K7377" s="146"/>
      <c r="L7377" s="7" t="str">
        <f t="shared" si="461"/>
        <v/>
      </c>
      <c r="M7377" s="7" t="str">
        <f t="shared" si="462"/>
        <v/>
      </c>
      <c r="N7377" s="7" t="str">
        <f>Cartilha_GLOBAL!N7377</f>
        <v/>
      </c>
      <c r="O7377" s="144"/>
      <c r="Q7377" s="151"/>
      <c r="R7377" s="152">
        <v>0</v>
      </c>
      <c r="T7377" s="153">
        <f>IF(Cartilha_GLOBAL!R7377=0,0,IF(Cartilha_GLOBAL!R7377&gt;0,"c","b"))</f>
        <v>0</v>
      </c>
    </row>
    <row r="7378" ht="22.5" hidden="1" spans="1:20">
      <c r="A7378" s="239">
        <f>Cartilha_GLOBAL!A7378</f>
        <v>89020</v>
      </c>
      <c r="B7378" s="100" t="str">
        <f>Cartilha_GLOBAL!B7378</f>
        <v>SINAPI</v>
      </c>
      <c r="C7378" s="104" t="str">
        <f>Cartilha_GLOBAL!C7378</f>
        <v>BOMBA SUBMERSÍVEL ELÉTRICA TRIFÁSICA, POTÊNCIA 2,96 HP, Ø ROTOR 144 MM SEMI-ABERTO, BOCAL DE SAÍDA Ø 2, HM/Q = 2 MCA / 38,8 M3/H A 28 MCA / 5 M3/H - JUROS. AF_06/2014</v>
      </c>
      <c r="D7378" s="94" t="str">
        <f>Cartilha_GLOBAL!D7378</f>
        <v>H</v>
      </c>
      <c r="E7378" s="105">
        <f>Cartilha_GLOBAL!$E7378</f>
        <v>0.04</v>
      </c>
      <c r="F7378" s="182">
        <f>Cartilha_GLOBAL!$F7378</f>
        <v>0.05</v>
      </c>
      <c r="G7378" s="229"/>
      <c r="H7378" s="107">
        <f t="shared" si="460"/>
        <v>0</v>
      </c>
      <c r="I7378" s="188">
        <f t="shared" si="459"/>
        <v>0</v>
      </c>
      <c r="J7378" s="142"/>
      <c r="K7378" s="146"/>
      <c r="L7378" s="7" t="str">
        <f t="shared" si="461"/>
        <v/>
      </c>
      <c r="M7378" s="7" t="str">
        <f t="shared" si="462"/>
        <v/>
      </c>
      <c r="N7378" s="7" t="str">
        <f>Cartilha_GLOBAL!N7378</f>
        <v/>
      </c>
      <c r="O7378" s="144"/>
      <c r="Q7378" s="151"/>
      <c r="R7378" s="152">
        <v>0</v>
      </c>
      <c r="T7378" s="153">
        <f>IF(Cartilha_GLOBAL!R7378=0,0,IF(Cartilha_GLOBAL!R7378&gt;0,"c","b"))</f>
        <v>0</v>
      </c>
    </row>
    <row r="7379" ht="22.5" hidden="1" spans="1:20">
      <c r="A7379" s="239">
        <f>Cartilha_GLOBAL!A7379</f>
        <v>89021</v>
      </c>
      <c r="B7379" s="100" t="str">
        <f>Cartilha_GLOBAL!B7379</f>
        <v>SINAPI</v>
      </c>
      <c r="C7379" s="104" t="str">
        <f>Cartilha_GLOBAL!C7379</f>
        <v>BOMBA SUBMERSÍVEL ELÉTRICA TRIFÁSICA, POTÊNCIA 2,96 HP, Ø ROTOR 144 MM SEMI-ABERTO, BOCAL DE SAÍDA Ø 2, HM/Q = 2 MCA / 38,8 M3/H A 28 MCA / 5 M3/H - CHP DIURNO. AF_06/2014</v>
      </c>
      <c r="D7379" s="94" t="str">
        <f>Cartilha_GLOBAL!D7379</f>
        <v>CHP</v>
      </c>
      <c r="E7379" s="105">
        <f>Cartilha_GLOBAL!$E7379</f>
        <v>2.12</v>
      </c>
      <c r="F7379" s="182">
        <f>Cartilha_GLOBAL!$F7379</f>
        <v>2.6</v>
      </c>
      <c r="G7379" s="229"/>
      <c r="H7379" s="107">
        <f t="shared" si="460"/>
        <v>0</v>
      </c>
      <c r="I7379" s="188">
        <f t="shared" si="459"/>
        <v>0</v>
      </c>
      <c r="J7379" s="142"/>
      <c r="K7379" s="146"/>
      <c r="L7379" s="7" t="str">
        <f t="shared" si="461"/>
        <v/>
      </c>
      <c r="M7379" s="7" t="str">
        <f t="shared" si="462"/>
        <v/>
      </c>
      <c r="N7379" s="7" t="str">
        <f>Cartilha_GLOBAL!N7379</f>
        <v/>
      </c>
      <c r="O7379" s="144"/>
      <c r="Q7379" s="151"/>
      <c r="R7379" s="152">
        <v>0</v>
      </c>
      <c r="T7379" s="153">
        <f>IF(Cartilha_GLOBAL!R7379=0,0,IF(Cartilha_GLOBAL!R7379&gt;0,"c","b"))</f>
        <v>0</v>
      </c>
    </row>
    <row r="7380" ht="33.75" hidden="1" spans="1:20">
      <c r="A7380" s="239">
        <f>Cartilha_GLOBAL!A7380</f>
        <v>7042</v>
      </c>
      <c r="B7380" s="100" t="str">
        <f>Cartilha_GLOBAL!B7380</f>
        <v>SINAPI</v>
      </c>
      <c r="C7380" s="104" t="str">
        <f>Cartilha_GLOBAL!C7380</f>
        <v>MOTOBOMBA TRASH (PARA ÁGUA SUJA) AUTO ESCORVANTE, MOTOR GASOLINA DE 6,41 HP, DIÂMETROS DE SUCÇÃO X RECALQUE: 3" X 3", HM/Q = 10 MCA / 60 M3/H A 23 MCA / 0 M3/H - CHP DIURNO. AF_10/2014</v>
      </c>
      <c r="D7380" s="94" t="str">
        <f>Cartilha_GLOBAL!D7380</f>
        <v>CHP</v>
      </c>
      <c r="E7380" s="105">
        <f>Cartilha_GLOBAL!$E7380</f>
        <v>22.3</v>
      </c>
      <c r="F7380" s="182">
        <f>Cartilha_GLOBAL!$F7380</f>
        <v>27.37</v>
      </c>
      <c r="G7380" s="229"/>
      <c r="H7380" s="107">
        <f t="shared" si="460"/>
        <v>0</v>
      </c>
      <c r="I7380" s="188">
        <f t="shared" si="459"/>
        <v>0</v>
      </c>
      <c r="J7380" s="142"/>
      <c r="K7380" s="146"/>
      <c r="L7380" s="7" t="str">
        <f t="shared" si="461"/>
        <v/>
      </c>
      <c r="M7380" s="7" t="str">
        <f t="shared" si="462"/>
        <v/>
      </c>
      <c r="N7380" s="7" t="str">
        <f>Cartilha_GLOBAL!N7380</f>
        <v/>
      </c>
      <c r="O7380" s="144"/>
      <c r="Q7380" s="151"/>
      <c r="R7380" s="152">
        <v>0</v>
      </c>
      <c r="T7380" s="153">
        <f>IF(Cartilha_GLOBAL!R7380=0,0,IF(Cartilha_GLOBAL!R7380&gt;0,"c","b"))</f>
        <v>0</v>
      </c>
    </row>
    <row r="7381" ht="33.75" hidden="1" spans="1:20">
      <c r="A7381" s="239">
        <f>Cartilha_GLOBAL!A7381</f>
        <v>7043</v>
      </c>
      <c r="B7381" s="100" t="str">
        <f>Cartilha_GLOBAL!B7381</f>
        <v>SINAPI</v>
      </c>
      <c r="C7381" s="104" t="str">
        <f>Cartilha_GLOBAL!C7381</f>
        <v>MOTOBOMBA TRASH (PARA ÁGUA SUJA) AUTO ESCORVANTE, MOTOR GASOLINA DE 6,41 HP, DIÂMETROS DE SUCÇÃO X RECALQUE: 3" X 3", HM/Q = 10 MCA / 60 M3/H A 23 MCA / 0 M3/H - CHI DIURNO. AF_10/2014</v>
      </c>
      <c r="D7381" s="94" t="str">
        <f>Cartilha_GLOBAL!D7381</f>
        <v>CHI</v>
      </c>
      <c r="E7381" s="105">
        <f>Cartilha_GLOBAL!$E7381</f>
        <v>0.31</v>
      </c>
      <c r="F7381" s="182">
        <f>Cartilha_GLOBAL!$F7381</f>
        <v>0.38</v>
      </c>
      <c r="G7381" s="229"/>
      <c r="H7381" s="107">
        <f t="shared" si="460"/>
        <v>0</v>
      </c>
      <c r="I7381" s="188">
        <f t="shared" si="459"/>
        <v>0</v>
      </c>
      <c r="J7381" s="142"/>
      <c r="K7381" s="146"/>
      <c r="L7381" s="7" t="str">
        <f t="shared" si="461"/>
        <v/>
      </c>
      <c r="M7381" s="7" t="str">
        <f t="shared" si="462"/>
        <v/>
      </c>
      <c r="N7381" s="7" t="str">
        <f>Cartilha_GLOBAL!N7381</f>
        <v/>
      </c>
      <c r="O7381" s="144"/>
      <c r="Q7381" s="151"/>
      <c r="R7381" s="152">
        <v>0</v>
      </c>
      <c r="T7381" s="153">
        <f>IF(Cartilha_GLOBAL!R7381=0,0,IF(Cartilha_GLOBAL!R7381&gt;0,"c","b"))</f>
        <v>0</v>
      </c>
    </row>
    <row r="7382" ht="33.75" hidden="1" spans="1:20">
      <c r="A7382" s="239">
        <f>Cartilha_GLOBAL!A7382</f>
        <v>7044</v>
      </c>
      <c r="B7382" s="100" t="str">
        <f>Cartilha_GLOBAL!B7382</f>
        <v>SINAPI</v>
      </c>
      <c r="C7382" s="104" t="str">
        <f>Cartilha_GLOBAL!C7382</f>
        <v>MOTOBOMBA TRASH (PARA ÁGUA SUJA) AUTO ESCORVANTE, MOTOR GASOLINA DE 6,41 HP, DIÂMETROS DE SUCÇÃO X RECALQUE: 3" X 3", HM/Q = 10 MCA / 60 M3/H A 23 MCA / 0 M3/H - DEPRECIAÇÃO. AF_10/2014</v>
      </c>
      <c r="D7382" s="94" t="str">
        <f>Cartilha_GLOBAL!D7382</f>
        <v>H</v>
      </c>
      <c r="E7382" s="105">
        <f>Cartilha_GLOBAL!$E7382</f>
        <v>0.28</v>
      </c>
      <c r="F7382" s="182">
        <f>Cartilha_GLOBAL!$F7382</f>
        <v>0.34</v>
      </c>
      <c r="G7382" s="229"/>
      <c r="H7382" s="107">
        <f t="shared" si="460"/>
        <v>0</v>
      </c>
      <c r="I7382" s="188">
        <f t="shared" si="459"/>
        <v>0</v>
      </c>
      <c r="J7382" s="142"/>
      <c r="K7382" s="146"/>
      <c r="L7382" s="7" t="str">
        <f t="shared" si="461"/>
        <v/>
      </c>
      <c r="M7382" s="7" t="str">
        <f t="shared" si="462"/>
        <v/>
      </c>
      <c r="N7382" s="7" t="str">
        <f>Cartilha_GLOBAL!N7382</f>
        <v/>
      </c>
      <c r="O7382" s="144"/>
      <c r="Q7382" s="151"/>
      <c r="R7382" s="152">
        <v>0</v>
      </c>
      <c r="T7382" s="153">
        <f>IF(Cartilha_GLOBAL!R7382=0,0,IF(Cartilha_GLOBAL!R7382&gt;0,"c","b"))</f>
        <v>0</v>
      </c>
    </row>
    <row r="7383" ht="33.75" hidden="1" spans="1:20">
      <c r="A7383" s="239">
        <f>Cartilha_GLOBAL!A7383</f>
        <v>7045</v>
      </c>
      <c r="B7383" s="100" t="str">
        <f>Cartilha_GLOBAL!B7383</f>
        <v>SINAPI</v>
      </c>
      <c r="C7383" s="104" t="str">
        <f>Cartilha_GLOBAL!C7383</f>
        <v>MOTOBOMBA TRASH (PARA ÁGUA SUJA) AUTO ESCORVANTE, MOTOR GASOLINA DE 6,41 HP, DIÂMETROS DE SUCÇÃO X RECALQUE: 3" X 3", HM/Q = 10 MCA / 60 M3/H A 23 MCA / 0 M3/H - JUROS. AF_10/2014</v>
      </c>
      <c r="D7383" s="94" t="str">
        <f>Cartilha_GLOBAL!D7383</f>
        <v>H</v>
      </c>
      <c r="E7383" s="105">
        <f>Cartilha_GLOBAL!$E7383</f>
        <v>0.03</v>
      </c>
      <c r="F7383" s="182">
        <f>Cartilha_GLOBAL!$F7383</f>
        <v>0.04</v>
      </c>
      <c r="G7383" s="229"/>
      <c r="H7383" s="107">
        <f t="shared" si="460"/>
        <v>0</v>
      </c>
      <c r="I7383" s="188">
        <f t="shared" si="459"/>
        <v>0</v>
      </c>
      <c r="J7383" s="142"/>
      <c r="K7383" s="146"/>
      <c r="L7383" s="7" t="str">
        <f t="shared" si="461"/>
        <v/>
      </c>
      <c r="M7383" s="7" t="str">
        <f t="shared" si="462"/>
        <v/>
      </c>
      <c r="N7383" s="7" t="str">
        <f>Cartilha_GLOBAL!N7383</f>
        <v/>
      </c>
      <c r="O7383" s="144"/>
      <c r="Q7383" s="151"/>
      <c r="R7383" s="152">
        <v>0</v>
      </c>
      <c r="T7383" s="153">
        <f>IF(Cartilha_GLOBAL!R7383=0,0,IF(Cartilha_GLOBAL!R7383&gt;0,"c","b"))</f>
        <v>0</v>
      </c>
    </row>
    <row r="7384" ht="33.75" hidden="1" spans="1:20">
      <c r="A7384" s="239">
        <f>Cartilha_GLOBAL!A7384</f>
        <v>7046</v>
      </c>
      <c r="B7384" s="100" t="str">
        <f>Cartilha_GLOBAL!B7384</f>
        <v>SINAPI</v>
      </c>
      <c r="C7384" s="104" t="str">
        <f>Cartilha_GLOBAL!C7384</f>
        <v>MOTOBOMBA TRASH (PARA ÁGUA SUJA) AUTO ESCORVANTE, MOTOR GASOLINA DE 6,41 HP, DIÂMETROS DE SUCÇÃO X RECALQUE: 3" X 3", HM/Q = 10 MCA / 60 M3/H A 23 MCA / 0 M3/H - MANUTENÇÃO. AF_10/2014</v>
      </c>
      <c r="D7384" s="94" t="str">
        <f>Cartilha_GLOBAL!D7384</f>
        <v>H</v>
      </c>
      <c r="E7384" s="105">
        <f>Cartilha_GLOBAL!$E7384</f>
        <v>0.31</v>
      </c>
      <c r="F7384" s="182">
        <f>Cartilha_GLOBAL!$F7384</f>
        <v>0.38</v>
      </c>
      <c r="G7384" s="229"/>
      <c r="H7384" s="107">
        <f t="shared" si="460"/>
        <v>0</v>
      </c>
      <c r="I7384" s="188">
        <f t="shared" si="459"/>
        <v>0</v>
      </c>
      <c r="J7384" s="142"/>
      <c r="K7384" s="146"/>
      <c r="L7384" s="7" t="str">
        <f t="shared" si="461"/>
        <v/>
      </c>
      <c r="M7384" s="7" t="str">
        <f t="shared" si="462"/>
        <v/>
      </c>
      <c r="N7384" s="7" t="str">
        <f>Cartilha_GLOBAL!N7384</f>
        <v/>
      </c>
      <c r="O7384" s="144"/>
      <c r="Q7384" s="151"/>
      <c r="R7384" s="152">
        <v>0</v>
      </c>
      <c r="T7384" s="153">
        <f>IF(Cartilha_GLOBAL!R7384=0,0,IF(Cartilha_GLOBAL!R7384&gt;0,"c","b"))</f>
        <v>0</v>
      </c>
    </row>
    <row r="7385" ht="33.75" hidden="1" spans="1:20">
      <c r="A7385" s="239">
        <f>Cartilha_GLOBAL!A7385</f>
        <v>7047</v>
      </c>
      <c r="B7385" s="100" t="str">
        <f>Cartilha_GLOBAL!B7385</f>
        <v>SINAPI</v>
      </c>
      <c r="C7385" s="104" t="str">
        <f>Cartilha_GLOBAL!C7385</f>
        <v>MOTOBOMBA TRASH (PARA ÁGUA SUJA) AUTO ESCORVANTE, MOTOR GASOLINA DE 6,41 HP, DIÂMETROS DE SUCÇÃO X RECALQUE: 3" X 3", HM/Q = 10 MCA / 60 M3/H A 23 MCA / 0 M3/H - MATERIAIS NA OPERAÇÃO. AF_10/2014</v>
      </c>
      <c r="D7385" s="94" t="str">
        <f>Cartilha_GLOBAL!D7385</f>
        <v>H</v>
      </c>
      <c r="E7385" s="105">
        <f>Cartilha_GLOBAL!$E7385</f>
        <v>21.68</v>
      </c>
      <c r="F7385" s="182">
        <f>Cartilha_GLOBAL!$F7385</f>
        <v>26.61</v>
      </c>
      <c r="G7385" s="229"/>
      <c r="H7385" s="107">
        <f t="shared" si="460"/>
        <v>0</v>
      </c>
      <c r="I7385" s="188">
        <f t="shared" si="459"/>
        <v>0</v>
      </c>
      <c r="J7385" s="142"/>
      <c r="K7385" s="146"/>
      <c r="L7385" s="7" t="str">
        <f t="shared" si="461"/>
        <v/>
      </c>
      <c r="M7385" s="7" t="str">
        <f t="shared" si="462"/>
        <v/>
      </c>
      <c r="N7385" s="7" t="str">
        <f>Cartilha_GLOBAL!N7385</f>
        <v/>
      </c>
      <c r="O7385" s="144"/>
      <c r="Q7385" s="151"/>
      <c r="R7385" s="152">
        <v>0</v>
      </c>
      <c r="T7385" s="153">
        <f>IF(Cartilha_GLOBAL!R7385=0,0,IF(Cartilha_GLOBAL!R7385&gt;0,"c","b"))</f>
        <v>0</v>
      </c>
    </row>
    <row r="7386" ht="22.5" hidden="1" spans="1:20">
      <c r="A7386" s="239">
        <f>Cartilha_GLOBAL!A7386</f>
        <v>5693</v>
      </c>
      <c r="B7386" s="100" t="str">
        <f>Cartilha_GLOBAL!B7386</f>
        <v>SINAPI</v>
      </c>
      <c r="C7386" s="104" t="str">
        <f>Cartilha_GLOBAL!C7386</f>
        <v>MOTOBOMBA CENTRÍFUGA, MOTOR A GASOLINA, POTÊNCIA 5,42 HP, BOCAIS 1 1/2" X 1", DIÂMETRO ROTOR 143 MM HM/Q = 6 MCA / 16,8 M3/H A 38 MCA / 6,6 M3/H - MATERIAIS NA OPERAÇÃO. AF_06/2014</v>
      </c>
      <c r="D7386" s="94" t="str">
        <f>Cartilha_GLOBAL!D7386</f>
        <v>H</v>
      </c>
      <c r="E7386" s="105">
        <f>Cartilha_GLOBAL!$E7386</f>
        <v>18.36</v>
      </c>
      <c r="F7386" s="182">
        <f>Cartilha_GLOBAL!$F7386</f>
        <v>22.54</v>
      </c>
      <c r="G7386" s="229"/>
      <c r="H7386" s="107">
        <f t="shared" si="460"/>
        <v>0</v>
      </c>
      <c r="I7386" s="188">
        <f t="shared" si="459"/>
        <v>0</v>
      </c>
      <c r="J7386" s="142"/>
      <c r="K7386" s="146"/>
      <c r="L7386" s="7" t="str">
        <f t="shared" si="461"/>
        <v/>
      </c>
      <c r="M7386" s="7" t="str">
        <f t="shared" si="462"/>
        <v/>
      </c>
      <c r="N7386" s="7" t="str">
        <f>Cartilha_GLOBAL!N7386</f>
        <v/>
      </c>
      <c r="O7386" s="144"/>
      <c r="Q7386" s="151"/>
      <c r="R7386" s="152">
        <v>0</v>
      </c>
      <c r="T7386" s="153">
        <f>IF(Cartilha_GLOBAL!R7386=0,0,IF(Cartilha_GLOBAL!R7386&gt;0,"c","b"))</f>
        <v>0</v>
      </c>
    </row>
    <row r="7387" ht="22.5" hidden="1" spans="1:20">
      <c r="A7387" s="239">
        <f>Cartilha_GLOBAL!A7387</f>
        <v>5806</v>
      </c>
      <c r="B7387" s="100" t="str">
        <f>Cartilha_GLOBAL!B7387</f>
        <v>SINAPI</v>
      </c>
      <c r="C7387" s="104" t="str">
        <f>Cartilha_GLOBAL!C7387</f>
        <v>MOTOBOMBA CENTRÍFUGA, MOTOR A GASOLINA, POTÊNCIA 5,42 HP, BOCAIS 1 1/2" X 1", DIÂMETRO ROTOR 143 MM HM/Q = 6 MCA / 16,8 M3/H A 38 MCA / 6,6 M3/H - CHI DIURNO. AF_06/2014</v>
      </c>
      <c r="D7387" s="94" t="str">
        <f>Cartilha_GLOBAL!D7387</f>
        <v>CHI</v>
      </c>
      <c r="E7387" s="105">
        <f>Cartilha_GLOBAL!$E7387</f>
        <v>0.25</v>
      </c>
      <c r="F7387" s="182">
        <f>Cartilha_GLOBAL!$F7387</f>
        <v>0.31</v>
      </c>
      <c r="G7387" s="229"/>
      <c r="H7387" s="107">
        <f t="shared" si="460"/>
        <v>0</v>
      </c>
      <c r="I7387" s="188">
        <f t="shared" si="459"/>
        <v>0</v>
      </c>
      <c r="J7387" s="142"/>
      <c r="K7387" s="146"/>
      <c r="L7387" s="7" t="str">
        <f t="shared" si="461"/>
        <v/>
      </c>
      <c r="M7387" s="7" t="str">
        <f t="shared" si="462"/>
        <v/>
      </c>
      <c r="N7387" s="7" t="str">
        <f>Cartilha_GLOBAL!N7387</f>
        <v/>
      </c>
      <c r="O7387" s="144"/>
      <c r="Q7387" s="151"/>
      <c r="R7387" s="152">
        <v>0</v>
      </c>
      <c r="T7387" s="153">
        <f>IF(Cartilha_GLOBAL!R7387=0,0,IF(Cartilha_GLOBAL!R7387&gt;0,"c","b"))</f>
        <v>0</v>
      </c>
    </row>
    <row r="7388" ht="22.5" hidden="1" spans="1:20">
      <c r="A7388" s="239">
        <f>Cartilha_GLOBAL!A7388</f>
        <v>73536</v>
      </c>
      <c r="B7388" s="100" t="str">
        <f>Cartilha_GLOBAL!B7388</f>
        <v>SINAPI</v>
      </c>
      <c r="C7388" s="104" t="str">
        <f>Cartilha_GLOBAL!C7388</f>
        <v>MOTOBOMBA CENTRÍFUGA, MOTOR A GASOLINA, POTÊNCIA 5,42 HP, BOCAIS 1 1/2" X 1", DIÂMETRO ROTOR 143 MM HM/Q = 6 MCA / 16,8 M3/H A 38 MCA / 6,6 M3/H - CHP DIURNO. AF_06/2014</v>
      </c>
      <c r="D7388" s="94" t="str">
        <f>Cartilha_GLOBAL!D7388</f>
        <v>CHP</v>
      </c>
      <c r="E7388" s="105">
        <f>Cartilha_GLOBAL!$E7388</f>
        <v>18.86</v>
      </c>
      <c r="F7388" s="182">
        <f>Cartilha_GLOBAL!$F7388</f>
        <v>23.15</v>
      </c>
      <c r="G7388" s="229"/>
      <c r="H7388" s="107">
        <f t="shared" si="460"/>
        <v>0</v>
      </c>
      <c r="I7388" s="188">
        <f t="shared" si="459"/>
        <v>0</v>
      </c>
      <c r="J7388" s="142"/>
      <c r="K7388" s="146"/>
      <c r="L7388" s="7" t="str">
        <f t="shared" si="461"/>
        <v/>
      </c>
      <c r="M7388" s="7" t="str">
        <f t="shared" si="462"/>
        <v/>
      </c>
      <c r="N7388" s="7" t="str">
        <f>Cartilha_GLOBAL!N7388</f>
        <v/>
      </c>
      <c r="O7388" s="144"/>
      <c r="Q7388" s="151"/>
      <c r="R7388" s="152">
        <v>0</v>
      </c>
      <c r="T7388" s="153">
        <f>IF(Cartilha_GLOBAL!R7388=0,0,IF(Cartilha_GLOBAL!R7388&gt;0,"c","b"))</f>
        <v>0</v>
      </c>
    </row>
    <row r="7389" ht="22.5" hidden="1" spans="1:20">
      <c r="A7389" s="239">
        <f>Cartilha_GLOBAL!A7389</f>
        <v>88853</v>
      </c>
      <c r="B7389" s="100" t="str">
        <f>Cartilha_GLOBAL!B7389</f>
        <v>SINAPI</v>
      </c>
      <c r="C7389" s="104" t="str">
        <f>Cartilha_GLOBAL!C7389</f>
        <v>MOTOBOMBA CENTRÍFUGA, MOTOR A GASOLINA, POTÊNCIA 5,42 HP, BOCAIS 1 1/2" X 1", DIÂMETRO ROTOR 143 MM HM/Q = 6 MCA / 16,8 M3/H A 38 MCA / 6,6 M3/H - DEPRECIAÇÃO. AF_06/2014</v>
      </c>
      <c r="D7389" s="94" t="str">
        <f>Cartilha_GLOBAL!D7389</f>
        <v>H</v>
      </c>
      <c r="E7389" s="105">
        <f>Cartilha_GLOBAL!$E7389</f>
        <v>0.23</v>
      </c>
      <c r="F7389" s="182">
        <f>Cartilha_GLOBAL!$F7389</f>
        <v>0.28</v>
      </c>
      <c r="G7389" s="229"/>
      <c r="H7389" s="107">
        <f t="shared" si="460"/>
        <v>0</v>
      </c>
      <c r="I7389" s="188">
        <f t="shared" si="459"/>
        <v>0</v>
      </c>
      <c r="J7389" s="142"/>
      <c r="K7389" s="146"/>
      <c r="L7389" s="7" t="str">
        <f t="shared" si="461"/>
        <v/>
      </c>
      <c r="M7389" s="7" t="str">
        <f t="shared" si="462"/>
        <v/>
      </c>
      <c r="N7389" s="7" t="str">
        <f>Cartilha_GLOBAL!N7389</f>
        <v/>
      </c>
      <c r="O7389" s="144"/>
      <c r="Q7389" s="151"/>
      <c r="R7389" s="152">
        <v>0</v>
      </c>
      <c r="T7389" s="153">
        <f>IF(Cartilha_GLOBAL!R7389=0,0,IF(Cartilha_GLOBAL!R7389&gt;0,"c","b"))</f>
        <v>0</v>
      </c>
    </row>
    <row r="7390" ht="22.5" hidden="1" spans="1:20">
      <c r="A7390" s="239">
        <f>Cartilha_GLOBAL!A7390</f>
        <v>88854</v>
      </c>
      <c r="B7390" s="100" t="str">
        <f>Cartilha_GLOBAL!B7390</f>
        <v>SINAPI</v>
      </c>
      <c r="C7390" s="104" t="str">
        <f>Cartilha_GLOBAL!C7390</f>
        <v>MOTOBOMBA CENTRÍFUGA, MOTOR A GASOLINA, POTÊNCIA 5,42 HP, BOCAIS 1 1/2" X 1", DIÂMETRO ROTOR 143 MM HM/Q = 6 MCA / 16,8 M3/H A 38 MCA / 6,6 M3/H - JUROS. AF_06/2014</v>
      </c>
      <c r="D7390" s="94" t="str">
        <f>Cartilha_GLOBAL!D7390</f>
        <v>H</v>
      </c>
      <c r="E7390" s="105">
        <f>Cartilha_GLOBAL!$E7390</f>
        <v>0.02</v>
      </c>
      <c r="F7390" s="182">
        <f>Cartilha_GLOBAL!$F7390</f>
        <v>0.02</v>
      </c>
      <c r="G7390" s="229"/>
      <c r="H7390" s="107">
        <f t="shared" si="460"/>
        <v>0</v>
      </c>
      <c r="I7390" s="188">
        <f t="shared" si="459"/>
        <v>0</v>
      </c>
      <c r="J7390" s="142"/>
      <c r="K7390" s="146"/>
      <c r="L7390" s="7" t="str">
        <f t="shared" si="461"/>
        <v/>
      </c>
      <c r="M7390" s="7" t="str">
        <f t="shared" si="462"/>
        <v/>
      </c>
      <c r="N7390" s="7" t="str">
        <f>Cartilha_GLOBAL!N7390</f>
        <v/>
      </c>
      <c r="O7390" s="144"/>
      <c r="Q7390" s="151"/>
      <c r="R7390" s="152">
        <v>0</v>
      </c>
      <c r="T7390" s="153">
        <f>IF(Cartilha_GLOBAL!R7390=0,0,IF(Cartilha_GLOBAL!R7390&gt;0,"c","b"))</f>
        <v>0</v>
      </c>
    </row>
    <row r="7391" ht="22.5" hidden="1" spans="1:20">
      <c r="A7391" s="239">
        <f>Cartilha_GLOBAL!A7391</f>
        <v>90639</v>
      </c>
      <c r="B7391" s="100" t="str">
        <f>Cartilha_GLOBAL!B7391</f>
        <v>SINAPI</v>
      </c>
      <c r="C7391" s="104" t="str">
        <f>Cartilha_GLOBAL!C7391</f>
        <v>BOMBA TRIPLEX, PARA INJEÇÃO DE NATA DE CIMENTO, VAZÃO MÁXIMA DE 100 LITROS/MINUTO, PRESSÃO MÁXIMA DE 70 BAR - DEPRECIAÇÃO. AF_06/2015</v>
      </c>
      <c r="D7391" s="94" t="str">
        <f>Cartilha_GLOBAL!D7391</f>
        <v>H</v>
      </c>
      <c r="E7391" s="105">
        <f>Cartilha_GLOBAL!$E7391</f>
        <v>5.73</v>
      </c>
      <c r="F7391" s="182">
        <f>Cartilha_GLOBAL!$F7391</f>
        <v>7.03</v>
      </c>
      <c r="G7391" s="229"/>
      <c r="H7391" s="107">
        <f t="shared" si="460"/>
        <v>0</v>
      </c>
      <c r="I7391" s="188">
        <f t="shared" si="459"/>
        <v>0</v>
      </c>
      <c r="J7391" s="142"/>
      <c r="K7391" s="146"/>
      <c r="L7391" s="7" t="str">
        <f t="shared" si="461"/>
        <v/>
      </c>
      <c r="M7391" s="7" t="str">
        <f t="shared" si="462"/>
        <v/>
      </c>
      <c r="N7391" s="7" t="str">
        <f>Cartilha_GLOBAL!N7391</f>
        <v/>
      </c>
      <c r="O7391" s="144"/>
      <c r="Q7391" s="151"/>
      <c r="R7391" s="152">
        <v>0</v>
      </c>
      <c r="T7391" s="153">
        <f>IF(Cartilha_GLOBAL!R7391=0,0,IF(Cartilha_GLOBAL!R7391&gt;0,"c","b"))</f>
        <v>0</v>
      </c>
    </row>
    <row r="7392" ht="22.5" hidden="1" spans="1:20">
      <c r="A7392" s="239">
        <f>Cartilha_GLOBAL!A7392</f>
        <v>90640</v>
      </c>
      <c r="B7392" s="100" t="str">
        <f>Cartilha_GLOBAL!B7392</f>
        <v>SINAPI</v>
      </c>
      <c r="C7392" s="104" t="str">
        <f>Cartilha_GLOBAL!C7392</f>
        <v>BOMBA TRIPLEX, PARA INJEÇÃO DE NATA DE CIMENTO, VAZÃO MÁXIMA DE 100 LITROS/MINUTO, PRESSÃO MÁXIMA DE 70 BAR - JUROS. AF_06/2015</v>
      </c>
      <c r="D7392" s="94" t="str">
        <f>Cartilha_GLOBAL!D7392</f>
        <v>H</v>
      </c>
      <c r="E7392" s="105">
        <f>Cartilha_GLOBAL!$E7392</f>
        <v>0.68</v>
      </c>
      <c r="F7392" s="182">
        <f>Cartilha_GLOBAL!$F7392</f>
        <v>0.83</v>
      </c>
      <c r="G7392" s="229"/>
      <c r="H7392" s="107">
        <f t="shared" si="460"/>
        <v>0</v>
      </c>
      <c r="I7392" s="188">
        <f t="shared" si="459"/>
        <v>0</v>
      </c>
      <c r="J7392" s="142"/>
      <c r="K7392" s="146"/>
      <c r="L7392" s="7" t="str">
        <f t="shared" si="461"/>
        <v/>
      </c>
      <c r="M7392" s="7" t="str">
        <f t="shared" si="462"/>
        <v/>
      </c>
      <c r="N7392" s="7" t="str">
        <f>Cartilha_GLOBAL!N7392</f>
        <v/>
      </c>
      <c r="O7392" s="144"/>
      <c r="Q7392" s="151"/>
      <c r="R7392" s="152">
        <v>0</v>
      </c>
      <c r="T7392" s="153">
        <f>IF(Cartilha_GLOBAL!R7392=0,0,IF(Cartilha_GLOBAL!R7392&gt;0,"c","b"))</f>
        <v>0</v>
      </c>
    </row>
    <row r="7393" ht="22.5" hidden="1" spans="1:20">
      <c r="A7393" s="239">
        <f>Cartilha_GLOBAL!A7393</f>
        <v>90641</v>
      </c>
      <c r="B7393" s="100" t="str">
        <f>Cartilha_GLOBAL!B7393</f>
        <v>SINAPI</v>
      </c>
      <c r="C7393" s="104" t="str">
        <f>Cartilha_GLOBAL!C7393</f>
        <v>BOMBA TRIPLEX, PARA INJEÇÃO DE NATA DE CIMENTO, VAZÃO MÁXIMA DE 100 LITROS/MINUTO, PRESSÃO MÁXIMA DE 70 BAR - MANUTENÇÃO. AF_06/2015</v>
      </c>
      <c r="D7393" s="94" t="str">
        <f>Cartilha_GLOBAL!D7393</f>
        <v>H</v>
      </c>
      <c r="E7393" s="105">
        <f>Cartilha_GLOBAL!$E7393</f>
        <v>6.27</v>
      </c>
      <c r="F7393" s="182">
        <f>Cartilha_GLOBAL!$F7393</f>
        <v>7.7</v>
      </c>
      <c r="G7393" s="229"/>
      <c r="H7393" s="107">
        <f t="shared" si="460"/>
        <v>0</v>
      </c>
      <c r="I7393" s="188">
        <f t="shared" si="459"/>
        <v>0</v>
      </c>
      <c r="J7393" s="142"/>
      <c r="K7393" s="146"/>
      <c r="L7393" s="7" t="str">
        <f t="shared" si="461"/>
        <v/>
      </c>
      <c r="M7393" s="7" t="str">
        <f t="shared" si="462"/>
        <v/>
      </c>
      <c r="N7393" s="7" t="str">
        <f>Cartilha_GLOBAL!N7393</f>
        <v/>
      </c>
      <c r="O7393" s="144"/>
      <c r="Q7393" s="151"/>
      <c r="R7393" s="152">
        <v>0</v>
      </c>
      <c r="T7393" s="153">
        <f>IF(Cartilha_GLOBAL!R7393=0,0,IF(Cartilha_GLOBAL!R7393&gt;0,"c","b"))</f>
        <v>0</v>
      </c>
    </row>
    <row r="7394" ht="22.5" hidden="1" spans="1:20">
      <c r="A7394" s="239">
        <f>Cartilha_GLOBAL!A7394</f>
        <v>90642</v>
      </c>
      <c r="B7394" s="100" t="str">
        <f>Cartilha_GLOBAL!B7394</f>
        <v>SINAPI</v>
      </c>
      <c r="C7394" s="104" t="str">
        <f>Cartilha_GLOBAL!C7394</f>
        <v>BOMBA TRIPLEX, PARA INJEÇÃO DE NATA DE CIMENTO, VAZÃO MÁXIMA DE 100 LITROS/MINUTO, PRESSÃO MÁXIMA DE 70 BAR - MATERIAIS NA OPERAÇÃO. AF_06/2015</v>
      </c>
      <c r="D7394" s="94" t="str">
        <f>Cartilha_GLOBAL!D7394</f>
        <v>H</v>
      </c>
      <c r="E7394" s="105">
        <f>Cartilha_GLOBAL!$E7394</f>
        <v>12.22</v>
      </c>
      <c r="F7394" s="182">
        <f>Cartilha_GLOBAL!$F7394</f>
        <v>15</v>
      </c>
      <c r="G7394" s="229"/>
      <c r="H7394" s="107">
        <f t="shared" si="460"/>
        <v>0</v>
      </c>
      <c r="I7394" s="188">
        <f t="shared" si="459"/>
        <v>0</v>
      </c>
      <c r="J7394" s="142"/>
      <c r="K7394" s="146"/>
      <c r="L7394" s="7" t="str">
        <f t="shared" si="461"/>
        <v/>
      </c>
      <c r="M7394" s="7" t="str">
        <f t="shared" si="462"/>
        <v/>
      </c>
      <c r="N7394" s="7" t="str">
        <f>Cartilha_GLOBAL!N7394</f>
        <v/>
      </c>
      <c r="O7394" s="144"/>
      <c r="Q7394" s="151"/>
      <c r="R7394" s="152">
        <v>0</v>
      </c>
      <c r="T7394" s="153">
        <f>IF(Cartilha_GLOBAL!R7394=0,0,IF(Cartilha_GLOBAL!R7394&gt;0,"c","b"))</f>
        <v>0</v>
      </c>
    </row>
    <row r="7395" ht="22.5" hidden="1" spans="1:20">
      <c r="A7395" s="239">
        <f>Cartilha_GLOBAL!A7395</f>
        <v>90643</v>
      </c>
      <c r="B7395" s="100" t="str">
        <f>Cartilha_GLOBAL!B7395</f>
        <v>SINAPI</v>
      </c>
      <c r="C7395" s="104" t="str">
        <f>Cartilha_GLOBAL!C7395</f>
        <v>BOMBA TRIPLEX, PARA INJEÇÃO DE NATA DE CIMENTO, VAZÃO MÁXIMA DE 100 LITROS/MINUTO, PRESSÃO MÁXIMA DE 70 BAR - CHP DIURNO. AF_06/2015</v>
      </c>
      <c r="D7395" s="94" t="str">
        <f>Cartilha_GLOBAL!D7395</f>
        <v>CHP</v>
      </c>
      <c r="E7395" s="105">
        <f>Cartilha_GLOBAL!$E7395</f>
        <v>24.9</v>
      </c>
      <c r="F7395" s="182">
        <f>Cartilha_GLOBAL!$F7395</f>
        <v>30.56</v>
      </c>
      <c r="G7395" s="229"/>
      <c r="H7395" s="107">
        <f t="shared" si="460"/>
        <v>0</v>
      </c>
      <c r="I7395" s="188">
        <f t="shared" si="459"/>
        <v>0</v>
      </c>
      <c r="J7395" s="142"/>
      <c r="K7395" s="146"/>
      <c r="L7395" s="7" t="str">
        <f t="shared" si="461"/>
        <v/>
      </c>
      <c r="M7395" s="7" t="str">
        <f t="shared" si="462"/>
        <v/>
      </c>
      <c r="N7395" s="7" t="str">
        <f>Cartilha_GLOBAL!N7395</f>
        <v/>
      </c>
      <c r="O7395" s="144"/>
      <c r="Q7395" s="151"/>
      <c r="R7395" s="152">
        <v>0</v>
      </c>
      <c r="T7395" s="153">
        <f>IF(Cartilha_GLOBAL!R7395=0,0,IF(Cartilha_GLOBAL!R7395&gt;0,"c","b"))</f>
        <v>0</v>
      </c>
    </row>
    <row r="7396" ht="22.5" hidden="1" spans="1:20">
      <c r="A7396" s="239">
        <f>Cartilha_GLOBAL!A7396</f>
        <v>90644</v>
      </c>
      <c r="B7396" s="100" t="str">
        <f>Cartilha_GLOBAL!B7396</f>
        <v>SINAPI</v>
      </c>
      <c r="C7396" s="104" t="str">
        <f>Cartilha_GLOBAL!C7396</f>
        <v>BOMBA TRIPLEX, PARA INJEÇÃO DE NATA DE CIMENTO, VAZÃO MÁXIMA DE 100 LITROS/MINUTO, PRESSÃO MÁXIMA DE 70 BAR - CHI DIURNO. AF_06/2015</v>
      </c>
      <c r="D7396" s="94" t="str">
        <f>Cartilha_GLOBAL!D7396</f>
        <v>CHI</v>
      </c>
      <c r="E7396" s="105">
        <f>Cartilha_GLOBAL!$E7396</f>
        <v>6.41</v>
      </c>
      <c r="F7396" s="182">
        <f>Cartilha_GLOBAL!$F7396</f>
        <v>7.87</v>
      </c>
      <c r="G7396" s="229"/>
      <c r="H7396" s="107">
        <f t="shared" si="460"/>
        <v>0</v>
      </c>
      <c r="I7396" s="188">
        <f t="shared" si="459"/>
        <v>0</v>
      </c>
      <c r="J7396" s="142"/>
      <c r="K7396" s="146"/>
      <c r="L7396" s="7" t="str">
        <f t="shared" si="461"/>
        <v/>
      </c>
      <c r="M7396" s="7" t="str">
        <f t="shared" si="462"/>
        <v/>
      </c>
      <c r="N7396" s="7" t="str">
        <f>Cartilha_GLOBAL!N7396</f>
        <v/>
      </c>
      <c r="O7396" s="144"/>
      <c r="Q7396" s="151"/>
      <c r="R7396" s="152">
        <v>0</v>
      </c>
      <c r="T7396" s="153">
        <f>IF(Cartilha_GLOBAL!R7396=0,0,IF(Cartilha_GLOBAL!R7396&gt;0,"c","b"))</f>
        <v>0</v>
      </c>
    </row>
    <row r="7397" ht="22.5" hidden="1" spans="1:20">
      <c r="A7397" s="239">
        <f>Cartilha_GLOBAL!A7397</f>
        <v>90646</v>
      </c>
      <c r="B7397" s="100" t="str">
        <f>Cartilha_GLOBAL!B7397</f>
        <v>SINAPI</v>
      </c>
      <c r="C7397" s="104" t="str">
        <f>Cartilha_GLOBAL!C7397</f>
        <v>BOMBA CENTRÍFUGA MONOESTÁGIO COM MOTOR ELÉTRICO MONOFÁSICO, POTÊNCIA 15 HP, DIÂMETRO DO ROTOR 173 MM, HM/Q = 30 MCA / 90 M3/H A 45 MCA / 55 M3/H - DEPRECIAÇÃO. AF_06/2015</v>
      </c>
      <c r="D7397" s="94" t="str">
        <f>Cartilha_GLOBAL!D7397</f>
        <v>H</v>
      </c>
      <c r="E7397" s="105">
        <f>Cartilha_GLOBAL!$E7397</f>
        <v>0.81</v>
      </c>
      <c r="F7397" s="182">
        <f>Cartilha_GLOBAL!$F7397</f>
        <v>0.99</v>
      </c>
      <c r="G7397" s="229"/>
      <c r="H7397" s="107">
        <f t="shared" si="460"/>
        <v>0</v>
      </c>
      <c r="I7397" s="188">
        <f t="shared" si="459"/>
        <v>0</v>
      </c>
      <c r="J7397" s="142"/>
      <c r="K7397" s="146"/>
      <c r="L7397" s="7" t="str">
        <f t="shared" si="461"/>
        <v/>
      </c>
      <c r="M7397" s="7" t="str">
        <f t="shared" si="462"/>
        <v/>
      </c>
      <c r="N7397" s="7" t="str">
        <f>Cartilha_GLOBAL!N7397</f>
        <v/>
      </c>
      <c r="O7397" s="144"/>
      <c r="Q7397" s="151"/>
      <c r="R7397" s="152">
        <v>0</v>
      </c>
      <c r="T7397" s="153">
        <f>IF(Cartilha_GLOBAL!R7397=0,0,IF(Cartilha_GLOBAL!R7397&gt;0,"c","b"))</f>
        <v>0</v>
      </c>
    </row>
    <row r="7398" ht="22.5" hidden="1" spans="1:20">
      <c r="A7398" s="239">
        <f>Cartilha_GLOBAL!A7398</f>
        <v>90647</v>
      </c>
      <c r="B7398" s="100" t="str">
        <f>Cartilha_GLOBAL!B7398</f>
        <v>SINAPI</v>
      </c>
      <c r="C7398" s="104" t="str">
        <f>Cartilha_GLOBAL!C7398</f>
        <v>BOMBA CENTRÍFUGA MONOESTÁGIO COM MOTOR ELÉTRICO MONOFÁSICO, POTÊNCIA 15 HP, DIÂMETRO DO ROTOR 173 MM, HM/Q = 30 MCA / 90 M3/H A 45 MCA / 55 M3/H - JUROS. AF_06/2015</v>
      </c>
      <c r="D7398" s="94" t="str">
        <f>Cartilha_GLOBAL!D7398</f>
        <v>H</v>
      </c>
      <c r="E7398" s="105">
        <f>Cartilha_GLOBAL!$E7398</f>
        <v>0.09</v>
      </c>
      <c r="F7398" s="182">
        <f>Cartilha_GLOBAL!$F7398</f>
        <v>0.11</v>
      </c>
      <c r="G7398" s="229"/>
      <c r="H7398" s="107">
        <f t="shared" si="460"/>
        <v>0</v>
      </c>
      <c r="I7398" s="188">
        <f t="shared" si="459"/>
        <v>0</v>
      </c>
      <c r="J7398" s="142"/>
      <c r="K7398" s="146"/>
      <c r="L7398" s="7" t="str">
        <f t="shared" si="461"/>
        <v/>
      </c>
      <c r="M7398" s="7" t="str">
        <f t="shared" si="462"/>
        <v/>
      </c>
      <c r="N7398" s="7" t="str">
        <f>Cartilha_GLOBAL!N7398</f>
        <v/>
      </c>
      <c r="O7398" s="144"/>
      <c r="Q7398" s="151"/>
      <c r="R7398" s="152">
        <v>0</v>
      </c>
      <c r="T7398" s="153">
        <f>IF(Cartilha_GLOBAL!R7398=0,0,IF(Cartilha_GLOBAL!R7398&gt;0,"c","b"))</f>
        <v>0</v>
      </c>
    </row>
    <row r="7399" ht="22.5" hidden="1" spans="1:20">
      <c r="A7399" s="239">
        <f>Cartilha_GLOBAL!A7399</f>
        <v>90648</v>
      </c>
      <c r="B7399" s="100" t="str">
        <f>Cartilha_GLOBAL!B7399</f>
        <v>SINAPI</v>
      </c>
      <c r="C7399" s="104" t="str">
        <f>Cartilha_GLOBAL!C7399</f>
        <v>BOMBA CENTRÍFUGA MONOESTÁGIO COM MOTOR ELÉTRICO MONOFÁSICO, POTÊNCIA 15 HP, DIÂMETRO DO ROTOR 173 MM, HM/Q = 30 MCA / 90 M3/H A 45 MCA / 55 M3/H - MANUTENÇÃO. AF_06/2015</v>
      </c>
      <c r="D7399" s="94" t="str">
        <f>Cartilha_GLOBAL!D7399</f>
        <v>H</v>
      </c>
      <c r="E7399" s="105">
        <f>Cartilha_GLOBAL!$E7399</f>
        <v>0.89</v>
      </c>
      <c r="F7399" s="182">
        <f>Cartilha_GLOBAL!$F7399</f>
        <v>1.09</v>
      </c>
      <c r="G7399" s="229"/>
      <c r="H7399" s="107">
        <f t="shared" si="460"/>
        <v>0</v>
      </c>
      <c r="I7399" s="188">
        <f t="shared" si="459"/>
        <v>0</v>
      </c>
      <c r="J7399" s="142"/>
      <c r="K7399" s="146"/>
      <c r="L7399" s="7" t="str">
        <f t="shared" si="461"/>
        <v/>
      </c>
      <c r="M7399" s="7" t="str">
        <f t="shared" si="462"/>
        <v/>
      </c>
      <c r="N7399" s="7" t="str">
        <f>Cartilha_GLOBAL!N7399</f>
        <v/>
      </c>
      <c r="O7399" s="144"/>
      <c r="Q7399" s="151"/>
      <c r="R7399" s="152">
        <v>0</v>
      </c>
      <c r="T7399" s="153">
        <f>IF(Cartilha_GLOBAL!R7399=0,0,IF(Cartilha_GLOBAL!R7399&gt;0,"c","b"))</f>
        <v>0</v>
      </c>
    </row>
    <row r="7400" ht="22.5" hidden="1" spans="1:20">
      <c r="A7400" s="239">
        <f>Cartilha_GLOBAL!A7400</f>
        <v>90649</v>
      </c>
      <c r="B7400" s="100" t="str">
        <f>Cartilha_GLOBAL!B7400</f>
        <v>SINAPI</v>
      </c>
      <c r="C7400" s="104" t="str">
        <f>Cartilha_GLOBAL!C7400</f>
        <v>BOMBA CENTRÍFUGA MONOESTÁGIO COM MOTOR ELÉTRICO MONOFÁSICO, POTÊNCIA 15 HP, DIÂMETRO DO ROTOR 173 MM, HM/Q = 30 MCA / 90 M3/H A 45 MCA / 55 M3/H - MATERIAIS NA OPERAÇÃO. AF_06/2015</v>
      </c>
      <c r="D7400" s="94" t="str">
        <f>Cartilha_GLOBAL!D7400</f>
        <v>H</v>
      </c>
      <c r="E7400" s="105">
        <f>Cartilha_GLOBAL!$E7400</f>
        <v>6.18</v>
      </c>
      <c r="F7400" s="182">
        <f>Cartilha_GLOBAL!$F7400</f>
        <v>7.59</v>
      </c>
      <c r="G7400" s="229"/>
      <c r="H7400" s="107">
        <f t="shared" si="460"/>
        <v>0</v>
      </c>
      <c r="I7400" s="188">
        <f t="shared" si="459"/>
        <v>0</v>
      </c>
      <c r="J7400" s="142"/>
      <c r="K7400" s="146"/>
      <c r="L7400" s="7" t="str">
        <f t="shared" si="461"/>
        <v/>
      </c>
      <c r="M7400" s="7" t="str">
        <f t="shared" si="462"/>
        <v/>
      </c>
      <c r="N7400" s="7" t="str">
        <f>Cartilha_GLOBAL!N7400</f>
        <v/>
      </c>
      <c r="O7400" s="144"/>
      <c r="Q7400" s="151"/>
      <c r="R7400" s="152">
        <v>0</v>
      </c>
      <c r="T7400" s="153">
        <f>IF(Cartilha_GLOBAL!R7400=0,0,IF(Cartilha_GLOBAL!R7400&gt;0,"c","b"))</f>
        <v>0</v>
      </c>
    </row>
    <row r="7401" ht="12.75" hidden="1" spans="1:20">
      <c r="A7401" s="239">
        <f>Cartilha_GLOBAL!A7401</f>
        <v>90652</v>
      </c>
      <c r="B7401" s="100" t="str">
        <f>Cartilha_GLOBAL!B7401</f>
        <v>SINAPI</v>
      </c>
      <c r="C7401" s="104" t="str">
        <f>Cartilha_GLOBAL!C7401</f>
        <v>BOMBA DE PROJEÇÃO DE CONCRETO SECO, POTÊNCIA 10 CV, VAZÃO 3 M3/H - DEPRECIAÇÃO. AF_06/2015</v>
      </c>
      <c r="D7401" s="94" t="str">
        <f>Cartilha_GLOBAL!D7401</f>
        <v>H</v>
      </c>
      <c r="E7401" s="105">
        <f>Cartilha_GLOBAL!$E7401</f>
        <v>3.73</v>
      </c>
      <c r="F7401" s="182">
        <f>Cartilha_GLOBAL!$F7401</f>
        <v>4.58</v>
      </c>
      <c r="G7401" s="229"/>
      <c r="H7401" s="107">
        <f t="shared" si="460"/>
        <v>0</v>
      </c>
      <c r="I7401" s="188">
        <f t="shared" si="459"/>
        <v>0</v>
      </c>
      <c r="J7401" s="142"/>
      <c r="K7401" s="146"/>
      <c r="L7401" s="7" t="str">
        <f t="shared" si="461"/>
        <v/>
      </c>
      <c r="M7401" s="7" t="str">
        <f t="shared" si="462"/>
        <v/>
      </c>
      <c r="N7401" s="7" t="str">
        <f>Cartilha_GLOBAL!N7401</f>
        <v/>
      </c>
      <c r="O7401" s="144"/>
      <c r="Q7401" s="151"/>
      <c r="R7401" s="152">
        <v>0</v>
      </c>
      <c r="T7401" s="153">
        <f>IF(Cartilha_GLOBAL!R7401=0,0,IF(Cartilha_GLOBAL!R7401&gt;0,"c","b"))</f>
        <v>0</v>
      </c>
    </row>
    <row r="7402" ht="12.75" hidden="1" spans="1:20">
      <c r="A7402" s="239">
        <f>Cartilha_GLOBAL!A7402</f>
        <v>90653</v>
      </c>
      <c r="B7402" s="100" t="str">
        <f>Cartilha_GLOBAL!B7402</f>
        <v>SINAPI</v>
      </c>
      <c r="C7402" s="104" t="str">
        <f>Cartilha_GLOBAL!C7402</f>
        <v>BOMBA DE PROJEÇÃO DE CONCRETO SECO, POTÊNCIA 10 CV, VAZÃO 3 M3/H - JUROS. AF_06/2015</v>
      </c>
      <c r="D7402" s="94" t="str">
        <f>Cartilha_GLOBAL!D7402</f>
        <v>H</v>
      </c>
      <c r="E7402" s="105">
        <f>Cartilha_GLOBAL!$E7402</f>
        <v>0.44</v>
      </c>
      <c r="F7402" s="182">
        <f>Cartilha_GLOBAL!$F7402</f>
        <v>0.54</v>
      </c>
      <c r="G7402" s="229"/>
      <c r="H7402" s="107">
        <f t="shared" si="460"/>
        <v>0</v>
      </c>
      <c r="I7402" s="188">
        <f t="shared" si="459"/>
        <v>0</v>
      </c>
      <c r="J7402" s="142"/>
      <c r="K7402" s="146"/>
      <c r="L7402" s="7" t="str">
        <f t="shared" si="461"/>
        <v/>
      </c>
      <c r="M7402" s="7" t="str">
        <f t="shared" si="462"/>
        <v/>
      </c>
      <c r="N7402" s="7" t="str">
        <f>Cartilha_GLOBAL!N7402</f>
        <v/>
      </c>
      <c r="O7402" s="144"/>
      <c r="Q7402" s="151"/>
      <c r="R7402" s="152">
        <v>0</v>
      </c>
      <c r="T7402" s="153">
        <f>IF(Cartilha_GLOBAL!R7402=0,0,IF(Cartilha_GLOBAL!R7402&gt;0,"c","b"))</f>
        <v>0</v>
      </c>
    </row>
    <row r="7403" ht="12.75" hidden="1" spans="1:20">
      <c r="A7403" s="239">
        <f>Cartilha_GLOBAL!A7403</f>
        <v>90654</v>
      </c>
      <c r="B7403" s="100" t="str">
        <f>Cartilha_GLOBAL!B7403</f>
        <v>SINAPI</v>
      </c>
      <c r="C7403" s="104" t="str">
        <f>Cartilha_GLOBAL!C7403</f>
        <v>BOMBA DE PROJEÇÃO DE CONCRETO SECO, POTÊNCIA 10 CV, VAZÃO 3 M3/H - MANUTENÇÃO. AF_06/2015</v>
      </c>
      <c r="D7403" s="94" t="str">
        <f>Cartilha_GLOBAL!D7403</f>
        <v>H</v>
      </c>
      <c r="E7403" s="105">
        <f>Cartilha_GLOBAL!$E7403</f>
        <v>4.08</v>
      </c>
      <c r="F7403" s="182">
        <f>Cartilha_GLOBAL!$F7403</f>
        <v>5.01</v>
      </c>
      <c r="G7403" s="229"/>
      <c r="H7403" s="107">
        <f t="shared" si="460"/>
        <v>0</v>
      </c>
      <c r="I7403" s="188">
        <f t="shared" si="459"/>
        <v>0</v>
      </c>
      <c r="J7403" s="142"/>
      <c r="K7403" s="146"/>
      <c r="L7403" s="7" t="str">
        <f t="shared" si="461"/>
        <v/>
      </c>
      <c r="M7403" s="7" t="str">
        <f t="shared" si="462"/>
        <v/>
      </c>
      <c r="N7403" s="7" t="str">
        <f>Cartilha_GLOBAL!N7403</f>
        <v/>
      </c>
      <c r="O7403" s="144"/>
      <c r="Q7403" s="151"/>
      <c r="R7403" s="152">
        <v>0</v>
      </c>
      <c r="T7403" s="153">
        <f>IF(Cartilha_GLOBAL!R7403=0,0,IF(Cartilha_GLOBAL!R7403&gt;0,"c","b"))</f>
        <v>0</v>
      </c>
    </row>
    <row r="7404" ht="22.5" hidden="1" spans="1:20">
      <c r="A7404" s="239">
        <f>Cartilha_GLOBAL!A7404</f>
        <v>90655</v>
      </c>
      <c r="B7404" s="100" t="str">
        <f>Cartilha_GLOBAL!B7404</f>
        <v>SINAPI</v>
      </c>
      <c r="C7404" s="104" t="str">
        <f>Cartilha_GLOBAL!C7404</f>
        <v>BOMBA DE PROJEÇÃO DE CONCRETO SECO, POTÊNCIA 10 CV, VAZÃO 3 M3/H - MATERIAIS NA OPERAÇÃO. AF_06/2015</v>
      </c>
      <c r="D7404" s="94" t="str">
        <f>Cartilha_GLOBAL!D7404</f>
        <v>H</v>
      </c>
      <c r="E7404" s="105">
        <f>Cartilha_GLOBAL!$E7404</f>
        <v>4.06</v>
      </c>
      <c r="F7404" s="182">
        <f>Cartilha_GLOBAL!$F7404</f>
        <v>4.98</v>
      </c>
      <c r="G7404" s="229"/>
      <c r="H7404" s="107">
        <f t="shared" si="460"/>
        <v>0</v>
      </c>
      <c r="I7404" s="188">
        <f t="shared" si="459"/>
        <v>0</v>
      </c>
      <c r="J7404" s="142"/>
      <c r="K7404" s="146"/>
      <c r="L7404" s="7" t="str">
        <f t="shared" si="461"/>
        <v/>
      </c>
      <c r="M7404" s="7" t="str">
        <f t="shared" si="462"/>
        <v/>
      </c>
      <c r="N7404" s="7" t="str">
        <f>Cartilha_GLOBAL!N7404</f>
        <v/>
      </c>
      <c r="O7404" s="144"/>
      <c r="Q7404" s="151"/>
      <c r="R7404" s="152">
        <v>0</v>
      </c>
      <c r="T7404" s="153">
        <f>IF(Cartilha_GLOBAL!R7404=0,0,IF(Cartilha_GLOBAL!R7404&gt;0,"c","b"))</f>
        <v>0</v>
      </c>
    </row>
    <row r="7405" ht="12.75" hidden="1" spans="1:20">
      <c r="A7405" s="239">
        <f>Cartilha_GLOBAL!A7405</f>
        <v>90658</v>
      </c>
      <c r="B7405" s="100" t="str">
        <f>Cartilha_GLOBAL!B7405</f>
        <v>SINAPI</v>
      </c>
      <c r="C7405" s="104" t="str">
        <f>Cartilha_GLOBAL!C7405</f>
        <v>BOMBA DE PROJEÇÃO DE CONCRETO SECO, POTÊNCIA 10 CV, VAZÃO 6 M3/H - DEPRECIAÇÃO. AF_06/2015</v>
      </c>
      <c r="D7405" s="94" t="str">
        <f>Cartilha_GLOBAL!D7405</f>
        <v>H</v>
      </c>
      <c r="E7405" s="105">
        <f>Cartilha_GLOBAL!$E7405</f>
        <v>3.99</v>
      </c>
      <c r="F7405" s="182">
        <f>Cartilha_GLOBAL!$F7405</f>
        <v>4.9</v>
      </c>
      <c r="G7405" s="229"/>
      <c r="H7405" s="107">
        <f t="shared" si="460"/>
        <v>0</v>
      </c>
      <c r="I7405" s="188">
        <f t="shared" si="459"/>
        <v>0</v>
      </c>
      <c r="J7405" s="142"/>
      <c r="K7405" s="146"/>
      <c r="L7405" s="7" t="str">
        <f t="shared" si="461"/>
        <v/>
      </c>
      <c r="M7405" s="7" t="str">
        <f t="shared" si="462"/>
        <v/>
      </c>
      <c r="N7405" s="7" t="str">
        <f>Cartilha_GLOBAL!N7405</f>
        <v/>
      </c>
      <c r="O7405" s="144"/>
      <c r="Q7405" s="151"/>
      <c r="R7405" s="152">
        <v>0</v>
      </c>
      <c r="T7405" s="153">
        <f>IF(Cartilha_GLOBAL!R7405=0,0,IF(Cartilha_GLOBAL!R7405&gt;0,"c","b"))</f>
        <v>0</v>
      </c>
    </row>
    <row r="7406" ht="12.75" hidden="1" spans="1:20">
      <c r="A7406" s="239">
        <f>Cartilha_GLOBAL!A7406</f>
        <v>90659</v>
      </c>
      <c r="B7406" s="100" t="str">
        <f>Cartilha_GLOBAL!B7406</f>
        <v>SINAPI</v>
      </c>
      <c r="C7406" s="104" t="str">
        <f>Cartilha_GLOBAL!C7406</f>
        <v>BOMBA DE PROJEÇÃO DE CONCRETO SECO, POTÊNCIA 10 CV, VAZÃO 6 M3/H - JUROS. AF_06/2015</v>
      </c>
      <c r="D7406" s="94" t="str">
        <f>Cartilha_GLOBAL!D7406</f>
        <v>H</v>
      </c>
      <c r="E7406" s="105">
        <f>Cartilha_GLOBAL!$E7406</f>
        <v>0.47</v>
      </c>
      <c r="F7406" s="182">
        <f>Cartilha_GLOBAL!$F7406</f>
        <v>0.58</v>
      </c>
      <c r="G7406" s="229"/>
      <c r="H7406" s="107">
        <f t="shared" si="460"/>
        <v>0</v>
      </c>
      <c r="I7406" s="188">
        <f t="shared" ref="I7406:I7469" si="463">IF(ISBLANK(G7406),0,IF(R7406=0,ROUND(G7406*H7406,2),IF(R7406="b",ROUNDDOWN(G7406*H7406,2),ROUNDUP(G7406*H7406,2))))</f>
        <v>0</v>
      </c>
      <c r="J7406" s="142"/>
      <c r="K7406" s="146"/>
      <c r="L7406" s="7" t="str">
        <f t="shared" si="461"/>
        <v/>
      </c>
      <c r="M7406" s="7" t="str">
        <f t="shared" si="462"/>
        <v/>
      </c>
      <c r="N7406" s="7" t="str">
        <f>Cartilha_GLOBAL!N7406</f>
        <v/>
      </c>
      <c r="O7406" s="144"/>
      <c r="Q7406" s="151"/>
      <c r="R7406" s="152">
        <v>0</v>
      </c>
      <c r="T7406" s="153">
        <f>IF(Cartilha_GLOBAL!R7406=0,0,IF(Cartilha_GLOBAL!R7406&gt;0,"c","b"))</f>
        <v>0</v>
      </c>
    </row>
    <row r="7407" ht="12.75" hidden="1" spans="1:20">
      <c r="A7407" s="239">
        <f>Cartilha_GLOBAL!A7407</f>
        <v>90660</v>
      </c>
      <c r="B7407" s="100" t="str">
        <f>Cartilha_GLOBAL!B7407</f>
        <v>SINAPI</v>
      </c>
      <c r="C7407" s="104" t="str">
        <f>Cartilha_GLOBAL!C7407</f>
        <v>BOMBA DE PROJEÇÃO DE CONCRETO SECO, POTÊNCIA 10 CV, VAZÃO 6 M3/H - MANUTENÇÃO. AF_06/2015</v>
      </c>
      <c r="D7407" s="94" t="str">
        <f>Cartilha_GLOBAL!D7407</f>
        <v>H</v>
      </c>
      <c r="E7407" s="105">
        <f>Cartilha_GLOBAL!$E7407</f>
        <v>4.37</v>
      </c>
      <c r="F7407" s="182">
        <f>Cartilha_GLOBAL!$F7407</f>
        <v>5.36</v>
      </c>
      <c r="G7407" s="229"/>
      <c r="H7407" s="107">
        <f t="shared" si="460"/>
        <v>0</v>
      </c>
      <c r="I7407" s="188">
        <f t="shared" si="463"/>
        <v>0</v>
      </c>
      <c r="J7407" s="142"/>
      <c r="K7407" s="146"/>
      <c r="L7407" s="7" t="str">
        <f t="shared" si="461"/>
        <v/>
      </c>
      <c r="M7407" s="7" t="str">
        <f t="shared" si="462"/>
        <v/>
      </c>
      <c r="N7407" s="7" t="str">
        <f>Cartilha_GLOBAL!N7407</f>
        <v/>
      </c>
      <c r="O7407" s="144"/>
      <c r="Q7407" s="151"/>
      <c r="R7407" s="152">
        <v>0</v>
      </c>
      <c r="T7407" s="153">
        <f>IF(Cartilha_GLOBAL!R7407=0,0,IF(Cartilha_GLOBAL!R7407&gt;0,"c","b"))</f>
        <v>0</v>
      </c>
    </row>
    <row r="7408" ht="22.5" hidden="1" spans="1:20">
      <c r="A7408" s="239">
        <f>Cartilha_GLOBAL!A7408</f>
        <v>90661</v>
      </c>
      <c r="B7408" s="100" t="str">
        <f>Cartilha_GLOBAL!B7408</f>
        <v>SINAPI</v>
      </c>
      <c r="C7408" s="104" t="str">
        <f>Cartilha_GLOBAL!C7408</f>
        <v>BOMBA DE PROJEÇÃO DE CONCRETO SECO, POTÊNCIA 10 CV, VAZÃO 6 M3/H - MATERIAIS NA OPERAÇÃO. AF_06/2015</v>
      </c>
      <c r="D7408" s="94" t="str">
        <f>Cartilha_GLOBAL!D7408</f>
        <v>H</v>
      </c>
      <c r="E7408" s="105">
        <f>Cartilha_GLOBAL!$E7408</f>
        <v>4.06</v>
      </c>
      <c r="F7408" s="182">
        <f>Cartilha_GLOBAL!$F7408</f>
        <v>4.98</v>
      </c>
      <c r="G7408" s="229"/>
      <c r="H7408" s="107">
        <f t="shared" si="460"/>
        <v>0</v>
      </c>
      <c r="I7408" s="188">
        <f t="shared" si="463"/>
        <v>0</v>
      </c>
      <c r="J7408" s="142"/>
      <c r="K7408" s="146"/>
      <c r="L7408" s="7" t="str">
        <f t="shared" si="461"/>
        <v/>
      </c>
      <c r="M7408" s="7" t="str">
        <f t="shared" si="462"/>
        <v/>
      </c>
      <c r="N7408" s="7" t="str">
        <f>Cartilha_GLOBAL!N7408</f>
        <v/>
      </c>
      <c r="O7408" s="144"/>
      <c r="Q7408" s="151"/>
      <c r="R7408" s="152">
        <v>0</v>
      </c>
      <c r="T7408" s="153">
        <f>IF(Cartilha_GLOBAL!R7408=0,0,IF(Cartilha_GLOBAL!R7408&gt;0,"c","b"))</f>
        <v>0</v>
      </c>
    </row>
    <row r="7409" ht="12.75" hidden="1" spans="1:20">
      <c r="A7409" s="239">
        <f>Cartilha_GLOBAL!A7409</f>
        <v>90656</v>
      </c>
      <c r="B7409" s="100" t="str">
        <f>Cartilha_GLOBAL!B7409</f>
        <v>SINAPI</v>
      </c>
      <c r="C7409" s="104" t="str">
        <f>Cartilha_GLOBAL!C7409</f>
        <v>BOMBA DE PROJEÇÃO DE CONCRETO SECO, POTÊNCIA 10 CV, VAZÃO 3 M3/H - CHP DIURNO. AF_06/2015</v>
      </c>
      <c r="D7409" s="94" t="str">
        <f>Cartilha_GLOBAL!D7409</f>
        <v>CHP</v>
      </c>
      <c r="E7409" s="105">
        <f>Cartilha_GLOBAL!$E7409</f>
        <v>12.31</v>
      </c>
      <c r="F7409" s="182">
        <f>Cartilha_GLOBAL!$F7409</f>
        <v>15.11</v>
      </c>
      <c r="G7409" s="229"/>
      <c r="H7409" s="107">
        <f t="shared" si="460"/>
        <v>0</v>
      </c>
      <c r="I7409" s="188">
        <f t="shared" si="463"/>
        <v>0</v>
      </c>
      <c r="J7409" s="142"/>
      <c r="K7409" s="146"/>
      <c r="L7409" s="7" t="str">
        <f t="shared" si="461"/>
        <v/>
      </c>
      <c r="M7409" s="7" t="str">
        <f t="shared" si="462"/>
        <v/>
      </c>
      <c r="N7409" s="7" t="str">
        <f>Cartilha_GLOBAL!N7409</f>
        <v/>
      </c>
      <c r="O7409" s="144"/>
      <c r="Q7409" s="151"/>
      <c r="R7409" s="152">
        <v>0</v>
      </c>
      <c r="T7409" s="153">
        <f>IF(Cartilha_GLOBAL!R7409=0,0,IF(Cartilha_GLOBAL!R7409&gt;0,"c","b"))</f>
        <v>0</v>
      </c>
    </row>
    <row r="7410" ht="12.75" hidden="1" spans="1:20">
      <c r="A7410" s="239">
        <f>Cartilha_GLOBAL!A7410</f>
        <v>90657</v>
      </c>
      <c r="B7410" s="100" t="str">
        <f>Cartilha_GLOBAL!B7410</f>
        <v>SINAPI</v>
      </c>
      <c r="C7410" s="104" t="str">
        <f>Cartilha_GLOBAL!C7410</f>
        <v>BOMBA DE PROJEÇÃO DE CONCRETO SECO, POTÊNCIA 10 CV, VAZÃO 3 M3/H - CHI DIURNO. AF_06/2015</v>
      </c>
      <c r="D7410" s="94" t="str">
        <f>Cartilha_GLOBAL!D7410</f>
        <v>CHI</v>
      </c>
      <c r="E7410" s="105">
        <f>Cartilha_GLOBAL!$E7410</f>
        <v>4.17</v>
      </c>
      <c r="F7410" s="182">
        <f>Cartilha_GLOBAL!$F7410</f>
        <v>5.12</v>
      </c>
      <c r="G7410" s="229"/>
      <c r="H7410" s="107">
        <f t="shared" si="460"/>
        <v>0</v>
      </c>
      <c r="I7410" s="188">
        <f t="shared" si="463"/>
        <v>0</v>
      </c>
      <c r="J7410" s="142"/>
      <c r="K7410" s="146"/>
      <c r="L7410" s="7" t="str">
        <f t="shared" si="461"/>
        <v/>
      </c>
      <c r="M7410" s="7" t="str">
        <f t="shared" si="462"/>
        <v/>
      </c>
      <c r="N7410" s="7" t="str">
        <f>Cartilha_GLOBAL!N7410</f>
        <v/>
      </c>
      <c r="O7410" s="144"/>
      <c r="Q7410" s="151"/>
      <c r="R7410" s="152">
        <v>0</v>
      </c>
      <c r="T7410" s="153">
        <f>IF(Cartilha_GLOBAL!R7410=0,0,IF(Cartilha_GLOBAL!R7410&gt;0,"c","b"))</f>
        <v>0</v>
      </c>
    </row>
    <row r="7411" ht="12.75" hidden="1" spans="1:20">
      <c r="A7411" s="239">
        <f>Cartilha_GLOBAL!A7411</f>
        <v>90662</v>
      </c>
      <c r="B7411" s="100" t="str">
        <f>Cartilha_GLOBAL!B7411</f>
        <v>SINAPI</v>
      </c>
      <c r="C7411" s="104" t="str">
        <f>Cartilha_GLOBAL!C7411</f>
        <v>BOMBA DE PROJEÇÃO DE CONCRETO SECO, POTÊNCIA 10 CV, VAZÃO 6 M3/H - CHP DIURNO. AF_06/2015</v>
      </c>
      <c r="D7411" s="94" t="str">
        <f>Cartilha_GLOBAL!D7411</f>
        <v>CHP</v>
      </c>
      <c r="E7411" s="105">
        <f>Cartilha_GLOBAL!$E7411</f>
        <v>12.89</v>
      </c>
      <c r="F7411" s="182">
        <f>Cartilha_GLOBAL!$F7411</f>
        <v>15.82</v>
      </c>
      <c r="G7411" s="229"/>
      <c r="H7411" s="107">
        <f t="shared" si="460"/>
        <v>0</v>
      </c>
      <c r="I7411" s="188">
        <f t="shared" si="463"/>
        <v>0</v>
      </c>
      <c r="J7411" s="142"/>
      <c r="K7411" s="146"/>
      <c r="L7411" s="7" t="str">
        <f t="shared" si="461"/>
        <v/>
      </c>
      <c r="M7411" s="7" t="str">
        <f t="shared" si="462"/>
        <v/>
      </c>
      <c r="N7411" s="7" t="str">
        <f>Cartilha_GLOBAL!N7411</f>
        <v/>
      </c>
      <c r="O7411" s="144"/>
      <c r="Q7411" s="151"/>
      <c r="R7411" s="152">
        <v>0</v>
      </c>
      <c r="T7411" s="153">
        <f>IF(Cartilha_GLOBAL!R7411=0,0,IF(Cartilha_GLOBAL!R7411&gt;0,"c","b"))</f>
        <v>0</v>
      </c>
    </row>
    <row r="7412" ht="12.75" hidden="1" spans="1:20">
      <c r="A7412" s="239">
        <f>Cartilha_GLOBAL!A7412</f>
        <v>90663</v>
      </c>
      <c r="B7412" s="100" t="str">
        <f>Cartilha_GLOBAL!B7412</f>
        <v>SINAPI</v>
      </c>
      <c r="C7412" s="104" t="str">
        <f>Cartilha_GLOBAL!C7412</f>
        <v>BOMBA DE PROJEÇÃO DE CONCRETO SECO, POTÊNCIA 10 CV, VAZÃO 6 M3/H - CHI DIURNO. AF_06/2015</v>
      </c>
      <c r="D7412" s="94" t="str">
        <f>Cartilha_GLOBAL!D7412</f>
        <v>CHI</v>
      </c>
      <c r="E7412" s="105">
        <f>Cartilha_GLOBAL!$E7412</f>
        <v>4.46</v>
      </c>
      <c r="F7412" s="182">
        <f>Cartilha_GLOBAL!$F7412</f>
        <v>5.47</v>
      </c>
      <c r="G7412" s="229"/>
      <c r="H7412" s="107">
        <f t="shared" si="460"/>
        <v>0</v>
      </c>
      <c r="I7412" s="188">
        <f t="shared" si="463"/>
        <v>0</v>
      </c>
      <c r="J7412" s="142"/>
      <c r="K7412" s="146"/>
      <c r="L7412" s="7" t="str">
        <f t="shared" si="461"/>
        <v/>
      </c>
      <c r="M7412" s="7" t="str">
        <f t="shared" si="462"/>
        <v/>
      </c>
      <c r="N7412" s="7" t="str">
        <f>Cartilha_GLOBAL!N7412</f>
        <v/>
      </c>
      <c r="O7412" s="144"/>
      <c r="Q7412" s="151"/>
      <c r="R7412" s="152">
        <v>0</v>
      </c>
      <c r="T7412" s="153">
        <f>IF(Cartilha_GLOBAL!R7412=0,0,IF(Cartilha_GLOBAL!R7412&gt;0,"c","b"))</f>
        <v>0</v>
      </c>
    </row>
    <row r="7413" ht="33.75" hidden="1" spans="1:20">
      <c r="A7413" s="239">
        <f>Cartilha_GLOBAL!A7413</f>
        <v>94480</v>
      </c>
      <c r="B7413" s="100" t="str">
        <f>Cartilha_GLOBAL!B7413</f>
        <v>SINAPI</v>
      </c>
      <c r="C7413" s="104" t="str">
        <f>Cartilha_GLOBAL!C7413</f>
        <v>CONJUNTO HIDRÁULICO PARA INSTALAÇÃO DE BOMBA EM AÇO ROSCÁVEL, DN SUCÇÃO 65 (2½) E DN RECALQUE 50 (2), PARA EDIFICAÇÃO ENTRE 12 E 18 PAVIMENTOS  FORNECIMENTO E INSTALAÇÃO. AF_06/2016</v>
      </c>
      <c r="D7413" s="94" t="str">
        <f>Cartilha_GLOBAL!D7413</f>
        <v>UN</v>
      </c>
      <c r="E7413" s="105">
        <f>Cartilha_GLOBAL!$E7413</f>
        <v>2905.07</v>
      </c>
      <c r="F7413" s="182">
        <f>Cartilha_GLOBAL!$F7413</f>
        <v>3565.68</v>
      </c>
      <c r="G7413" s="229"/>
      <c r="H7413" s="107">
        <f t="shared" si="460"/>
        <v>0</v>
      </c>
      <c r="I7413" s="188">
        <f t="shared" si="463"/>
        <v>0</v>
      </c>
      <c r="J7413" s="142"/>
      <c r="K7413" s="146"/>
      <c r="L7413" s="7" t="str">
        <f t="shared" si="461"/>
        <v/>
      </c>
      <c r="M7413" s="7" t="str">
        <f t="shared" si="462"/>
        <v/>
      </c>
      <c r="N7413" s="7" t="str">
        <f>Cartilha_GLOBAL!N7413</f>
        <v/>
      </c>
      <c r="O7413" s="144"/>
      <c r="Q7413" s="151"/>
      <c r="R7413" s="152">
        <v>0</v>
      </c>
      <c r="T7413" s="153">
        <f>IF(Cartilha_GLOBAL!R7413=0,0,IF(Cartilha_GLOBAL!R7413&gt;0,"c","b"))</f>
        <v>0</v>
      </c>
    </row>
    <row r="7414" ht="33.75" hidden="1" spans="1:20">
      <c r="A7414" s="239">
        <f>Cartilha_GLOBAL!A7414</f>
        <v>94481</v>
      </c>
      <c r="B7414" s="100" t="str">
        <f>Cartilha_GLOBAL!B7414</f>
        <v>SINAPI</v>
      </c>
      <c r="C7414" s="104" t="str">
        <f>Cartilha_GLOBAL!C7414</f>
        <v>CONJUNTO HIDRÁULICO PARA INSTALAÇÃO DE BOMBA EM AÇO ROSCÁVEL, DN SUCÇÃO 50 (2) E DN RECALQUE 40 (1 1/2), PARA EDIFICAÇÃO ENTRE 8 E 12 PAVIMENTOS  FORNECIMENTO E INSTALAÇÃO. AF_06/2016</v>
      </c>
      <c r="D7414" s="94" t="str">
        <f>Cartilha_GLOBAL!D7414</f>
        <v>UN</v>
      </c>
      <c r="E7414" s="105">
        <f>Cartilha_GLOBAL!$E7414</f>
        <v>2075.48</v>
      </c>
      <c r="F7414" s="182">
        <f>Cartilha_GLOBAL!$F7414</f>
        <v>2547.44</v>
      </c>
      <c r="G7414" s="229"/>
      <c r="H7414" s="107">
        <f t="shared" si="460"/>
        <v>0</v>
      </c>
      <c r="I7414" s="188">
        <f t="shared" si="463"/>
        <v>0</v>
      </c>
      <c r="J7414" s="142"/>
      <c r="K7414" s="146"/>
      <c r="L7414" s="7" t="str">
        <f t="shared" si="461"/>
        <v/>
      </c>
      <c r="M7414" s="7" t="str">
        <f t="shared" si="462"/>
        <v/>
      </c>
      <c r="N7414" s="7" t="str">
        <f>Cartilha_GLOBAL!N7414</f>
        <v/>
      </c>
      <c r="O7414" s="144"/>
      <c r="Q7414" s="151"/>
      <c r="R7414" s="152">
        <v>0</v>
      </c>
      <c r="T7414" s="153">
        <f>IF(Cartilha_GLOBAL!R7414=0,0,IF(Cartilha_GLOBAL!R7414&gt;0,"c","b"))</f>
        <v>0</v>
      </c>
    </row>
    <row r="7415" ht="33.75" hidden="1" spans="1:20">
      <c r="A7415" s="239">
        <f>Cartilha_GLOBAL!A7415</f>
        <v>94482</v>
      </c>
      <c r="B7415" s="100" t="str">
        <f>Cartilha_GLOBAL!B7415</f>
        <v>SINAPI</v>
      </c>
      <c r="C7415" s="104" t="str">
        <f>Cartilha_GLOBAL!C7415</f>
        <v>CONJUNTO HIDRÁULICO PARA INSTALAÇÃO DE BOMBA EM AÇO ROSCÁVEL, DN SUCÇÃO 40 (1 1/2) E DN RECALQUE 32 (1 1/4), PARA EDIFICAÇÃO ENTRE 4 E 8 PAVIMENTOS  FORNECIMENTO E INSTALAÇÃO. AF_06/2016</v>
      </c>
      <c r="D7415" s="94" t="str">
        <f>Cartilha_GLOBAL!D7415</f>
        <v>UN</v>
      </c>
      <c r="E7415" s="105">
        <f>Cartilha_GLOBAL!$E7415</f>
        <v>1657.09</v>
      </c>
      <c r="F7415" s="182">
        <f>Cartilha_GLOBAL!$F7415</f>
        <v>2033.91</v>
      </c>
      <c r="G7415" s="229"/>
      <c r="H7415" s="107">
        <f t="shared" si="460"/>
        <v>0</v>
      </c>
      <c r="I7415" s="188">
        <f t="shared" si="463"/>
        <v>0</v>
      </c>
      <c r="J7415" s="142"/>
      <c r="K7415" s="146"/>
      <c r="L7415" s="7" t="str">
        <f t="shared" si="461"/>
        <v/>
      </c>
      <c r="M7415" s="7" t="str">
        <f t="shared" si="462"/>
        <v/>
      </c>
      <c r="N7415" s="7" t="str">
        <f>Cartilha_GLOBAL!N7415</f>
        <v/>
      </c>
      <c r="O7415" s="144"/>
      <c r="Q7415" s="151"/>
      <c r="R7415" s="152">
        <v>0</v>
      </c>
      <c r="T7415" s="153">
        <f>IF(Cartilha_GLOBAL!R7415=0,0,IF(Cartilha_GLOBAL!R7415&gt;0,"c","b"))</f>
        <v>0</v>
      </c>
    </row>
    <row r="7416" ht="22.5" hidden="1" spans="1:20">
      <c r="A7416" s="239">
        <f>Cartilha_GLOBAL!A7416</f>
        <v>94483</v>
      </c>
      <c r="B7416" s="100" t="str">
        <f>Cartilha_GLOBAL!B7416</f>
        <v>SINAPI</v>
      </c>
      <c r="C7416" s="104" t="str">
        <f>Cartilha_GLOBAL!C7416</f>
        <v>CONJUNTO HIDRÁULICO PARA INSTALAÇÃO DE BOMBA EM AÇO ROSCÁVEL, DN SUCÇÃO 32 (1 1/4) E DN RECALQUE 25 (1), PARA EDIFICAÇÃO ATÉ 4 PAVIMENTOS  FORNECIMENTO E INSTALAÇÃO. AF_06/2016</v>
      </c>
      <c r="D7416" s="94" t="str">
        <f>Cartilha_GLOBAL!D7416</f>
        <v>UN</v>
      </c>
      <c r="E7416" s="105">
        <f>Cartilha_GLOBAL!$E7416</f>
        <v>1404.65</v>
      </c>
      <c r="F7416" s="182">
        <f>Cartilha_GLOBAL!$F7416</f>
        <v>1724.07</v>
      </c>
      <c r="G7416" s="229"/>
      <c r="H7416" s="107">
        <f t="shared" si="460"/>
        <v>0</v>
      </c>
      <c r="I7416" s="188">
        <f t="shared" si="463"/>
        <v>0</v>
      </c>
      <c r="J7416" s="142"/>
      <c r="K7416" s="146"/>
      <c r="L7416" s="7" t="str">
        <f t="shared" si="461"/>
        <v/>
      </c>
      <c r="M7416" s="7" t="str">
        <f t="shared" si="462"/>
        <v/>
      </c>
      <c r="N7416" s="7" t="str">
        <f>Cartilha_GLOBAL!N7416</f>
        <v/>
      </c>
      <c r="O7416" s="144"/>
      <c r="Q7416" s="151"/>
      <c r="R7416" s="152">
        <v>0</v>
      </c>
      <c r="T7416" s="153">
        <f>IF(Cartilha_GLOBAL!R7416=0,0,IF(Cartilha_GLOBAL!R7416&gt;0,"c","b"))</f>
        <v>0</v>
      </c>
    </row>
    <row r="7417" ht="12.75" hidden="1" spans="1:20">
      <c r="A7417" s="238" t="str">
        <f>Cartilha_GLOBAL!A7417</f>
        <v>12.3.20</v>
      </c>
      <c r="B7417" s="236">
        <f>Cartilha_GLOBAL!B7417</f>
        <v>0</v>
      </c>
      <c r="C7417" s="161" t="str">
        <f>Cartilha_GLOBAL!C7417</f>
        <v>COMPRESSOR</v>
      </c>
      <c r="D7417" s="94">
        <f>Cartilha_GLOBAL!D7417</f>
        <v>0</v>
      </c>
      <c r="E7417" s="105">
        <f>Cartilha_GLOBAL!$E7417</f>
        <v>0</v>
      </c>
      <c r="F7417" s="182">
        <f>Cartilha_GLOBAL!$F7417</f>
        <v>0</v>
      </c>
      <c r="G7417" s="209"/>
      <c r="H7417" s="187">
        <f t="shared" si="460"/>
        <v>0</v>
      </c>
      <c r="I7417" s="188">
        <f t="shared" si="463"/>
        <v>0</v>
      </c>
      <c r="J7417" s="142"/>
      <c r="K7417" s="145" t="str">
        <f>IF(SUM(I7418:I7447)&gt;0,"xx","")</f>
        <v/>
      </c>
      <c r="L7417" s="7" t="str">
        <f t="shared" si="461"/>
        <v/>
      </c>
      <c r="M7417" s="7" t="str">
        <f t="shared" si="462"/>
        <v/>
      </c>
      <c r="N7417" s="7" t="str">
        <f>Cartilha_GLOBAL!N7417</f>
        <v/>
      </c>
      <c r="O7417" s="144"/>
      <c r="Q7417" s="151"/>
      <c r="R7417" s="152">
        <v>0</v>
      </c>
      <c r="T7417" s="153">
        <f>IF(Cartilha_GLOBAL!R7417=0,0,IF(Cartilha_GLOBAL!R7417&gt;0,"c","b"))</f>
        <v>0</v>
      </c>
    </row>
    <row r="7418" ht="22.5" hidden="1" spans="1:20">
      <c r="A7418" s="239">
        <f>Cartilha_GLOBAL!A7418</f>
        <v>5797</v>
      </c>
      <c r="B7418" s="100" t="str">
        <f>Cartilha_GLOBAL!B7418</f>
        <v>SINAPI</v>
      </c>
      <c r="C7418" s="104" t="str">
        <f>Cartilha_GLOBAL!C7418</f>
        <v>COMPRESSOR DE AR REBOCÁVEL, VAZÃO 189 PCM, PRESSÃO EFETIVA DE TRABALHO 102 PSI, MOTOR DIESEL, POTÊNCIA 63 CV - MANUTENÇÃO. AF_06/2015</v>
      </c>
      <c r="D7418" s="94" t="str">
        <f>Cartilha_GLOBAL!D7418</f>
        <v>H</v>
      </c>
      <c r="E7418" s="105">
        <f>Cartilha_GLOBAL!$E7418</f>
        <v>6.35</v>
      </c>
      <c r="F7418" s="182">
        <f>Cartilha_GLOBAL!$F7418</f>
        <v>7.79</v>
      </c>
      <c r="G7418" s="229"/>
      <c r="H7418" s="107">
        <f t="shared" si="460"/>
        <v>0</v>
      </c>
      <c r="I7418" s="188">
        <f t="shared" si="463"/>
        <v>0</v>
      </c>
      <c r="J7418" s="142"/>
      <c r="K7418" s="146"/>
      <c r="L7418" s="7" t="str">
        <f t="shared" si="461"/>
        <v/>
      </c>
      <c r="M7418" s="7" t="str">
        <f t="shared" si="462"/>
        <v/>
      </c>
      <c r="N7418" s="7" t="str">
        <f>Cartilha_GLOBAL!N7418</f>
        <v/>
      </c>
      <c r="O7418" s="144"/>
      <c r="Q7418" s="151"/>
      <c r="R7418" s="152">
        <v>0</v>
      </c>
      <c r="T7418" s="153">
        <f>IF(Cartilha_GLOBAL!R7418=0,0,IF(Cartilha_GLOBAL!R7418&gt;0,"c","b"))</f>
        <v>0</v>
      </c>
    </row>
    <row r="7419" ht="22.5" hidden="1" spans="1:20">
      <c r="A7419" s="239">
        <f>Cartilha_GLOBAL!A7419</f>
        <v>5953</v>
      </c>
      <c r="B7419" s="100" t="str">
        <f>Cartilha_GLOBAL!B7419</f>
        <v>SINAPI</v>
      </c>
      <c r="C7419" s="104" t="str">
        <f>Cartilha_GLOBAL!C7419</f>
        <v>COMPRESSOR DE AR REBOCÁVEL, VAZÃO 189 PCM, PRESSÃO EFETIVA DE TRABALHO 102 PSI, MOTOR DIESEL, POTÊNCIA 63 CV - CHP DIURNO. AF_06/2015</v>
      </c>
      <c r="D7419" s="94" t="str">
        <f>Cartilha_GLOBAL!D7419</f>
        <v>CHP</v>
      </c>
      <c r="E7419" s="105">
        <f>Cartilha_GLOBAL!$E7419</f>
        <v>57.98</v>
      </c>
      <c r="F7419" s="182">
        <f>Cartilha_GLOBAL!$F7419</f>
        <v>71.16</v>
      </c>
      <c r="G7419" s="229"/>
      <c r="H7419" s="107">
        <f t="shared" si="460"/>
        <v>0</v>
      </c>
      <c r="I7419" s="188">
        <f t="shared" si="463"/>
        <v>0</v>
      </c>
      <c r="J7419" s="142"/>
      <c r="K7419" s="146"/>
      <c r="L7419" s="7" t="str">
        <f t="shared" si="461"/>
        <v/>
      </c>
      <c r="M7419" s="7" t="str">
        <f t="shared" si="462"/>
        <v/>
      </c>
      <c r="N7419" s="7" t="str">
        <f>Cartilha_GLOBAL!N7419</f>
        <v/>
      </c>
      <c r="O7419" s="144"/>
      <c r="Q7419" s="151"/>
      <c r="R7419" s="152">
        <v>0</v>
      </c>
      <c r="T7419" s="153">
        <f>IF(Cartilha_GLOBAL!R7419=0,0,IF(Cartilha_GLOBAL!R7419&gt;0,"c","b"))</f>
        <v>0</v>
      </c>
    </row>
    <row r="7420" ht="22.5" hidden="1" spans="1:20">
      <c r="A7420" s="239">
        <f>Cartilha_GLOBAL!A7420</f>
        <v>5954</v>
      </c>
      <c r="B7420" s="100" t="str">
        <f>Cartilha_GLOBAL!B7420</f>
        <v>SINAPI</v>
      </c>
      <c r="C7420" s="104" t="str">
        <f>Cartilha_GLOBAL!C7420</f>
        <v>COMPRESSOR DE AR REBOCÁVEL, VAZÃO 189 PCM, PRESSÃO EFETIVA DE TRABALHO 102 PSI, MOTOR DIESEL, POTÊNCIA 63 CV - CHI DIURNO. AF_06/2015</v>
      </c>
      <c r="D7420" s="94" t="str">
        <f>Cartilha_GLOBAL!D7420</f>
        <v>CHI</v>
      </c>
      <c r="E7420" s="105">
        <f>Cartilha_GLOBAL!$E7420</f>
        <v>5.77</v>
      </c>
      <c r="F7420" s="182">
        <f>Cartilha_GLOBAL!$F7420</f>
        <v>7.08</v>
      </c>
      <c r="G7420" s="229"/>
      <c r="H7420" s="107">
        <f t="shared" si="460"/>
        <v>0</v>
      </c>
      <c r="I7420" s="188">
        <f t="shared" si="463"/>
        <v>0</v>
      </c>
      <c r="J7420" s="142"/>
      <c r="K7420" s="146"/>
      <c r="L7420" s="7" t="str">
        <f t="shared" si="461"/>
        <v/>
      </c>
      <c r="M7420" s="7" t="str">
        <f t="shared" si="462"/>
        <v/>
      </c>
      <c r="N7420" s="7" t="str">
        <f>Cartilha_GLOBAL!N7420</f>
        <v/>
      </c>
      <c r="O7420" s="144"/>
      <c r="Q7420" s="151"/>
      <c r="R7420" s="152">
        <v>0</v>
      </c>
      <c r="T7420" s="153">
        <f>IF(Cartilha_GLOBAL!R7420=0,0,IF(Cartilha_GLOBAL!R7420&gt;0,"c","b"))</f>
        <v>0</v>
      </c>
    </row>
    <row r="7421" ht="22.5" hidden="1" spans="1:20">
      <c r="A7421" s="239">
        <f>Cartilha_GLOBAL!A7421</f>
        <v>53865</v>
      </c>
      <c r="B7421" s="100" t="str">
        <f>Cartilha_GLOBAL!B7421</f>
        <v>SINAPI</v>
      </c>
      <c r="C7421" s="104" t="str">
        <f>Cartilha_GLOBAL!C7421</f>
        <v>COMPRESSOR DE AR REBOCÁVEL, VAZÃO 189 PCM, PRESSÃO EFETIVA DE TRABALHO 102 PSI, MOTOR DIESEL, POTÊNCIA 63 CV - MATERIAIS NA OPERAÇÃO. AF_06/2015</v>
      </c>
      <c r="D7421" s="94" t="str">
        <f>Cartilha_GLOBAL!D7421</f>
        <v>H</v>
      </c>
      <c r="E7421" s="105">
        <f>Cartilha_GLOBAL!$E7421</f>
        <v>45.86</v>
      </c>
      <c r="F7421" s="182">
        <f>Cartilha_GLOBAL!$F7421</f>
        <v>56.29</v>
      </c>
      <c r="G7421" s="229"/>
      <c r="H7421" s="107">
        <f t="shared" si="460"/>
        <v>0</v>
      </c>
      <c r="I7421" s="188">
        <f t="shared" si="463"/>
        <v>0</v>
      </c>
      <c r="J7421" s="142"/>
      <c r="K7421" s="146"/>
      <c r="L7421" s="7" t="str">
        <f t="shared" si="461"/>
        <v/>
      </c>
      <c r="M7421" s="7" t="str">
        <f t="shared" si="462"/>
        <v/>
      </c>
      <c r="N7421" s="7" t="str">
        <f>Cartilha_GLOBAL!N7421</f>
        <v/>
      </c>
      <c r="O7421" s="144"/>
      <c r="Q7421" s="151"/>
      <c r="R7421" s="152">
        <v>0</v>
      </c>
      <c r="T7421" s="153">
        <f>IF(Cartilha_GLOBAL!R7421=0,0,IF(Cartilha_GLOBAL!R7421&gt;0,"c","b"))</f>
        <v>0</v>
      </c>
    </row>
    <row r="7422" ht="22.5" hidden="1" spans="1:20">
      <c r="A7422" s="239">
        <f>Cartilha_GLOBAL!A7422</f>
        <v>90957</v>
      </c>
      <c r="B7422" s="100" t="str">
        <f>Cartilha_GLOBAL!B7422</f>
        <v>SINAPI</v>
      </c>
      <c r="C7422" s="104" t="str">
        <f>Cartilha_GLOBAL!C7422</f>
        <v>COMPRESSOR DE AR REBOCÁVEL, VAZÃO 189 PCM, PRESSÃO EFETIVA DE TRABALHO 102 PSI, MOTOR DIESEL, POTÊNCIA 63 CV - DEPRECIAÇÃO. AF_06/2015</v>
      </c>
      <c r="D7422" s="94" t="str">
        <f>Cartilha_GLOBAL!D7422</f>
        <v>H</v>
      </c>
      <c r="E7422" s="105">
        <f>Cartilha_GLOBAL!$E7422</f>
        <v>5.07</v>
      </c>
      <c r="F7422" s="182">
        <f>Cartilha_GLOBAL!$F7422</f>
        <v>6.22</v>
      </c>
      <c r="G7422" s="229"/>
      <c r="H7422" s="107">
        <f t="shared" si="460"/>
        <v>0</v>
      </c>
      <c r="I7422" s="188">
        <f t="shared" si="463"/>
        <v>0</v>
      </c>
      <c r="J7422" s="142"/>
      <c r="K7422" s="146"/>
      <c r="L7422" s="7" t="str">
        <f t="shared" si="461"/>
        <v/>
      </c>
      <c r="M7422" s="7" t="str">
        <f t="shared" si="462"/>
        <v/>
      </c>
      <c r="N7422" s="7" t="str">
        <f>Cartilha_GLOBAL!N7422</f>
        <v/>
      </c>
      <c r="O7422" s="144"/>
      <c r="Q7422" s="151"/>
      <c r="R7422" s="152">
        <v>0</v>
      </c>
      <c r="T7422" s="153">
        <f>IF(Cartilha_GLOBAL!R7422=0,0,IF(Cartilha_GLOBAL!R7422&gt;0,"c","b"))</f>
        <v>0</v>
      </c>
    </row>
    <row r="7423" ht="22.5" hidden="1" spans="1:20">
      <c r="A7423" s="239">
        <f>Cartilha_GLOBAL!A7423</f>
        <v>90958</v>
      </c>
      <c r="B7423" s="100" t="str">
        <f>Cartilha_GLOBAL!B7423</f>
        <v>SINAPI</v>
      </c>
      <c r="C7423" s="104" t="str">
        <f>Cartilha_GLOBAL!C7423</f>
        <v>COMPRESSOR DE AR REBOCÁVEL, VAZÃO 189 PCM, PRESSÃO EFETIVA DE TRABALHO 102 PSI, MOTOR DIESEL, POTÊNCIA 63 CV - JUROS. AF_06/2015</v>
      </c>
      <c r="D7423" s="94" t="str">
        <f>Cartilha_GLOBAL!D7423</f>
        <v>H</v>
      </c>
      <c r="E7423" s="105">
        <f>Cartilha_GLOBAL!$E7423</f>
        <v>0.7</v>
      </c>
      <c r="F7423" s="182">
        <f>Cartilha_GLOBAL!$F7423</f>
        <v>0.86</v>
      </c>
      <c r="G7423" s="229"/>
      <c r="H7423" s="107">
        <f t="shared" si="460"/>
        <v>0</v>
      </c>
      <c r="I7423" s="188">
        <f t="shared" si="463"/>
        <v>0</v>
      </c>
      <c r="J7423" s="142"/>
      <c r="K7423" s="146"/>
      <c r="L7423" s="7" t="str">
        <f t="shared" si="461"/>
        <v/>
      </c>
      <c r="M7423" s="7" t="str">
        <f t="shared" si="462"/>
        <v/>
      </c>
      <c r="N7423" s="7" t="str">
        <f>Cartilha_GLOBAL!N7423</f>
        <v/>
      </c>
      <c r="O7423" s="144"/>
      <c r="Q7423" s="151"/>
      <c r="R7423" s="152">
        <v>0</v>
      </c>
      <c r="T7423" s="153">
        <f>IF(Cartilha_GLOBAL!R7423=0,0,IF(Cartilha_GLOBAL!R7423&gt;0,"c","b"))</f>
        <v>0</v>
      </c>
    </row>
    <row r="7424" ht="22.5" hidden="1" spans="1:20">
      <c r="A7424" s="239">
        <f>Cartilha_GLOBAL!A7424</f>
        <v>90960</v>
      </c>
      <c r="B7424" s="100" t="str">
        <f>Cartilha_GLOBAL!B7424</f>
        <v>SINAPI</v>
      </c>
      <c r="C7424" s="104" t="str">
        <f>Cartilha_GLOBAL!C7424</f>
        <v>COMPRESSOR DE AR REBOCÁVEL, VAZÃO 89 PCM, PRESSÃO EFETIVA DE TRABALHO 102 PSI, MOTOR DIESEL, POTÊNCIA 20 CV - DEPRECIAÇÃO. AF_06/2015</v>
      </c>
      <c r="D7424" s="94" t="str">
        <f>Cartilha_GLOBAL!D7424</f>
        <v>H</v>
      </c>
      <c r="E7424" s="105">
        <f>Cartilha_GLOBAL!$E7424</f>
        <v>6.78</v>
      </c>
      <c r="F7424" s="182">
        <f>Cartilha_GLOBAL!$F7424</f>
        <v>8.32</v>
      </c>
      <c r="G7424" s="229"/>
      <c r="H7424" s="107">
        <f t="shared" si="460"/>
        <v>0</v>
      </c>
      <c r="I7424" s="188">
        <f t="shared" si="463"/>
        <v>0</v>
      </c>
      <c r="J7424" s="142"/>
      <c r="K7424" s="146"/>
      <c r="L7424" s="7" t="str">
        <f t="shared" si="461"/>
        <v/>
      </c>
      <c r="M7424" s="7" t="str">
        <f t="shared" si="462"/>
        <v/>
      </c>
      <c r="N7424" s="7" t="str">
        <f>Cartilha_GLOBAL!N7424</f>
        <v/>
      </c>
      <c r="O7424" s="144"/>
      <c r="Q7424" s="151"/>
      <c r="R7424" s="152">
        <v>0</v>
      </c>
      <c r="T7424" s="153">
        <f>IF(Cartilha_GLOBAL!R7424=0,0,IF(Cartilha_GLOBAL!R7424&gt;0,"c","b"))</f>
        <v>0</v>
      </c>
    </row>
    <row r="7425" ht="22.5" hidden="1" spans="1:20">
      <c r="A7425" s="239">
        <f>Cartilha_GLOBAL!A7425</f>
        <v>90961</v>
      </c>
      <c r="B7425" s="100" t="str">
        <f>Cartilha_GLOBAL!B7425</f>
        <v>SINAPI</v>
      </c>
      <c r="C7425" s="104" t="str">
        <f>Cartilha_GLOBAL!C7425</f>
        <v>COMPRESSOR DE AR REBOCÁVEL, VAZÃO 89 PCM, PRESSÃO EFETIVA DE TRABALHO 102 PSI, MOTOR DIESEL, POTÊNCIA 20 CV - JUROS. AF_06/2015</v>
      </c>
      <c r="D7425" s="94" t="str">
        <f>Cartilha_GLOBAL!D7425</f>
        <v>H</v>
      </c>
      <c r="E7425" s="105">
        <f>Cartilha_GLOBAL!$E7425</f>
        <v>0.94</v>
      </c>
      <c r="F7425" s="182">
        <f>Cartilha_GLOBAL!$F7425</f>
        <v>1.15</v>
      </c>
      <c r="G7425" s="229"/>
      <c r="H7425" s="107">
        <f t="shared" si="460"/>
        <v>0</v>
      </c>
      <c r="I7425" s="188">
        <f t="shared" si="463"/>
        <v>0</v>
      </c>
      <c r="J7425" s="142"/>
      <c r="K7425" s="146"/>
      <c r="L7425" s="7" t="str">
        <f t="shared" si="461"/>
        <v/>
      </c>
      <c r="M7425" s="7" t="str">
        <f t="shared" si="462"/>
        <v/>
      </c>
      <c r="N7425" s="7" t="str">
        <f>Cartilha_GLOBAL!N7425</f>
        <v/>
      </c>
      <c r="O7425" s="144"/>
      <c r="Q7425" s="151"/>
      <c r="R7425" s="152">
        <v>0</v>
      </c>
      <c r="T7425" s="153">
        <f>IF(Cartilha_GLOBAL!R7425=0,0,IF(Cartilha_GLOBAL!R7425&gt;0,"c","b"))</f>
        <v>0</v>
      </c>
    </row>
    <row r="7426" ht="22.5" hidden="1" spans="1:20">
      <c r="A7426" s="239">
        <f>Cartilha_GLOBAL!A7426</f>
        <v>90962</v>
      </c>
      <c r="B7426" s="100" t="str">
        <f>Cartilha_GLOBAL!B7426</f>
        <v>SINAPI</v>
      </c>
      <c r="C7426" s="104" t="str">
        <f>Cartilha_GLOBAL!C7426</f>
        <v>COMPRESSOR DE AR REBOCÁVEL, VAZÃO 89 PCM, PRESSÃO EFETIVA DE TRABALHO 102 PSI, MOTOR DIESEL, POTÊNCIA 20 CV - MANUTENÇÃO. AF_06/2015</v>
      </c>
      <c r="D7426" s="94" t="str">
        <f>Cartilha_GLOBAL!D7426</f>
        <v>H</v>
      </c>
      <c r="E7426" s="105">
        <f>Cartilha_GLOBAL!$E7426</f>
        <v>8.48</v>
      </c>
      <c r="F7426" s="182">
        <f>Cartilha_GLOBAL!$F7426</f>
        <v>10.41</v>
      </c>
      <c r="G7426" s="229"/>
      <c r="H7426" s="107">
        <f t="shared" si="460"/>
        <v>0</v>
      </c>
      <c r="I7426" s="188">
        <f t="shared" si="463"/>
        <v>0</v>
      </c>
      <c r="J7426" s="142"/>
      <c r="K7426" s="146"/>
      <c r="L7426" s="7" t="str">
        <f t="shared" si="461"/>
        <v/>
      </c>
      <c r="M7426" s="7" t="str">
        <f t="shared" si="462"/>
        <v/>
      </c>
      <c r="N7426" s="7" t="str">
        <f>Cartilha_GLOBAL!N7426</f>
        <v/>
      </c>
      <c r="O7426" s="144"/>
      <c r="Q7426" s="151"/>
      <c r="R7426" s="152">
        <v>0</v>
      </c>
      <c r="T7426" s="153">
        <f>IF(Cartilha_GLOBAL!R7426=0,0,IF(Cartilha_GLOBAL!R7426&gt;0,"c","b"))</f>
        <v>0</v>
      </c>
    </row>
    <row r="7427" ht="22.5" hidden="1" spans="1:20">
      <c r="A7427" s="239">
        <f>Cartilha_GLOBAL!A7427</f>
        <v>90963</v>
      </c>
      <c r="B7427" s="100" t="str">
        <f>Cartilha_GLOBAL!B7427</f>
        <v>SINAPI</v>
      </c>
      <c r="C7427" s="104" t="str">
        <f>Cartilha_GLOBAL!C7427</f>
        <v>COMPRESSOR DE AR REBOCÁVEL, VAZÃO 89 PCM, PRESSÃO EFETIVA DE TRABALHO 102 PSI, MOTOR DIESEL, POTÊNCIA 20 CV - MATERIAIS NA OPERAÇÃO. AF_06/2015</v>
      </c>
      <c r="D7427" s="94" t="str">
        <f>Cartilha_GLOBAL!D7427</f>
        <v>H</v>
      </c>
      <c r="E7427" s="105">
        <f>Cartilha_GLOBAL!$E7427</f>
        <v>14.55</v>
      </c>
      <c r="F7427" s="182">
        <f>Cartilha_GLOBAL!$F7427</f>
        <v>17.86</v>
      </c>
      <c r="G7427" s="229"/>
      <c r="H7427" s="107">
        <f t="shared" si="460"/>
        <v>0</v>
      </c>
      <c r="I7427" s="188">
        <f t="shared" si="463"/>
        <v>0</v>
      </c>
      <c r="J7427" s="142"/>
      <c r="K7427" s="146"/>
      <c r="L7427" s="7" t="str">
        <f t="shared" si="461"/>
        <v/>
      </c>
      <c r="M7427" s="7" t="str">
        <f t="shared" si="462"/>
        <v/>
      </c>
      <c r="N7427" s="7" t="str">
        <f>Cartilha_GLOBAL!N7427</f>
        <v/>
      </c>
      <c r="O7427" s="144"/>
      <c r="Q7427" s="151"/>
      <c r="R7427" s="152">
        <v>0</v>
      </c>
      <c r="T7427" s="153">
        <f>IF(Cartilha_GLOBAL!R7427=0,0,IF(Cartilha_GLOBAL!R7427&gt;0,"c","b"))</f>
        <v>0</v>
      </c>
    </row>
    <row r="7428" ht="22.5" hidden="1" spans="1:20">
      <c r="A7428" s="239">
        <f>Cartilha_GLOBAL!A7428</f>
        <v>90964</v>
      </c>
      <c r="B7428" s="100" t="str">
        <f>Cartilha_GLOBAL!B7428</f>
        <v>SINAPI</v>
      </c>
      <c r="C7428" s="104" t="str">
        <f>Cartilha_GLOBAL!C7428</f>
        <v>COMPRESSOR DE AR REBOCÁVEL, VAZÃO 89 PCM, PRESSÃO EFETIVA DE TRABALHO 102 PSI, MOTOR DIESEL, POTÊNCIA 20 CV - CHP DIURNO. AF_06/2015</v>
      </c>
      <c r="D7428" s="94" t="str">
        <f>Cartilha_GLOBAL!D7428</f>
        <v>CHP</v>
      </c>
      <c r="E7428" s="105">
        <f>Cartilha_GLOBAL!$E7428</f>
        <v>30.75</v>
      </c>
      <c r="F7428" s="182">
        <f>Cartilha_GLOBAL!$F7428</f>
        <v>37.74</v>
      </c>
      <c r="G7428" s="229"/>
      <c r="H7428" s="107">
        <f t="shared" si="460"/>
        <v>0</v>
      </c>
      <c r="I7428" s="188">
        <f t="shared" si="463"/>
        <v>0</v>
      </c>
      <c r="J7428" s="142"/>
      <c r="K7428" s="146"/>
      <c r="L7428" s="7" t="str">
        <f t="shared" si="461"/>
        <v/>
      </c>
      <c r="M7428" s="7" t="str">
        <f t="shared" si="462"/>
        <v/>
      </c>
      <c r="N7428" s="7" t="str">
        <f>Cartilha_GLOBAL!N7428</f>
        <v/>
      </c>
      <c r="O7428" s="144"/>
      <c r="Q7428" s="151"/>
      <c r="R7428" s="152">
        <v>0</v>
      </c>
      <c r="T7428" s="153">
        <f>IF(Cartilha_GLOBAL!R7428=0,0,IF(Cartilha_GLOBAL!R7428&gt;0,"c","b"))</f>
        <v>0</v>
      </c>
    </row>
    <row r="7429" ht="22.5" hidden="1" spans="1:20">
      <c r="A7429" s="239">
        <f>Cartilha_GLOBAL!A7429</f>
        <v>90965</v>
      </c>
      <c r="B7429" s="100" t="str">
        <f>Cartilha_GLOBAL!B7429</f>
        <v>SINAPI</v>
      </c>
      <c r="C7429" s="104" t="str">
        <f>Cartilha_GLOBAL!C7429</f>
        <v>COMPRESSOR DE AR REBOCÁVEL, VAZÃO 89 PCM, PRESSÃO EFETIVA DE TRABALHO 102 PSI, MOTOR DIESEL, POTÊNCIA 20 CV - CHI DIURNO. AF_06/2015</v>
      </c>
      <c r="D7429" s="94" t="str">
        <f>Cartilha_GLOBAL!D7429</f>
        <v>CHI</v>
      </c>
      <c r="E7429" s="105">
        <f>Cartilha_GLOBAL!$E7429</f>
        <v>7.72</v>
      </c>
      <c r="F7429" s="182">
        <f>Cartilha_GLOBAL!$F7429</f>
        <v>9.48</v>
      </c>
      <c r="G7429" s="229"/>
      <c r="H7429" s="107">
        <f t="shared" si="460"/>
        <v>0</v>
      </c>
      <c r="I7429" s="188">
        <f t="shared" si="463"/>
        <v>0</v>
      </c>
      <c r="J7429" s="142"/>
      <c r="K7429" s="146"/>
      <c r="L7429" s="7" t="str">
        <f t="shared" si="461"/>
        <v/>
      </c>
      <c r="M7429" s="7" t="str">
        <f t="shared" si="462"/>
        <v/>
      </c>
      <c r="N7429" s="7" t="str">
        <f>Cartilha_GLOBAL!N7429</f>
        <v/>
      </c>
      <c r="O7429" s="144"/>
      <c r="Q7429" s="151"/>
      <c r="R7429" s="152">
        <v>0</v>
      </c>
      <c r="T7429" s="153">
        <f>IF(Cartilha_GLOBAL!R7429=0,0,IF(Cartilha_GLOBAL!R7429&gt;0,"c","b"))</f>
        <v>0</v>
      </c>
    </row>
    <row r="7430" ht="22.5" hidden="1" spans="1:20">
      <c r="A7430" s="239">
        <f>Cartilha_GLOBAL!A7430</f>
        <v>90968</v>
      </c>
      <c r="B7430" s="100" t="str">
        <f>Cartilha_GLOBAL!B7430</f>
        <v>SINAPI</v>
      </c>
      <c r="C7430" s="104" t="str">
        <f>Cartilha_GLOBAL!C7430</f>
        <v>COMPRESSOR DE AR REBOCAVEL, VAZÃO 250 PCM, PRESSAO DE TRABALHO 102 PSI, MOTOR A DIESEL POTÊNCIA 81 CV - DEPRECIAÇÃO. AF_06/2015</v>
      </c>
      <c r="D7430" s="94" t="str">
        <f>Cartilha_GLOBAL!D7430</f>
        <v>H</v>
      </c>
      <c r="E7430" s="105">
        <f>Cartilha_GLOBAL!$E7430</f>
        <v>6.8</v>
      </c>
      <c r="F7430" s="182">
        <f>Cartilha_GLOBAL!$F7430</f>
        <v>8.35</v>
      </c>
      <c r="G7430" s="229"/>
      <c r="H7430" s="107">
        <f t="shared" ref="H7430:H7493" si="464">IF(G7430=0,0,F7430)</f>
        <v>0</v>
      </c>
      <c r="I7430" s="188">
        <f t="shared" si="463"/>
        <v>0</v>
      </c>
      <c r="J7430" s="142"/>
      <c r="K7430" s="146"/>
      <c r="L7430" s="7" t="str">
        <f t="shared" ref="L7430:L7493" si="465">IF(K7430="X","x",IF(K7430="xx","x",IF(I7430&gt;0,"x","")))</f>
        <v/>
      </c>
      <c r="M7430" s="7" t="str">
        <f t="shared" ref="M7430:M7493" si="466">IF(K7430="X","x",IF(K7430="xx","x",IF(I7430&gt;0,"x","")))</f>
        <v/>
      </c>
      <c r="N7430" s="7" t="str">
        <f>Cartilha_GLOBAL!N7430</f>
        <v/>
      </c>
      <c r="O7430" s="144"/>
      <c r="Q7430" s="151"/>
      <c r="R7430" s="152">
        <v>0</v>
      </c>
      <c r="T7430" s="153">
        <f>IF(Cartilha_GLOBAL!R7430=0,0,IF(Cartilha_GLOBAL!R7430&gt;0,"c","b"))</f>
        <v>0</v>
      </c>
    </row>
    <row r="7431" ht="22.5" hidden="1" spans="1:20">
      <c r="A7431" s="239">
        <f>Cartilha_GLOBAL!A7431</f>
        <v>90969</v>
      </c>
      <c r="B7431" s="100" t="str">
        <f>Cartilha_GLOBAL!B7431</f>
        <v>SINAPI</v>
      </c>
      <c r="C7431" s="104" t="str">
        <f>Cartilha_GLOBAL!C7431</f>
        <v>COMPRESSOR DE AR REBOCAVEL, VAZÃO 250 PCM, PRESSAO DE TRABALHO 102 PSI, MOTOR A DIESEL POTÊNCIA 81 CV - JUROS. AF_06/2015</v>
      </c>
      <c r="D7431" s="94" t="str">
        <f>Cartilha_GLOBAL!D7431</f>
        <v>H</v>
      </c>
      <c r="E7431" s="105">
        <f>Cartilha_GLOBAL!$E7431</f>
        <v>0.94</v>
      </c>
      <c r="F7431" s="182">
        <f>Cartilha_GLOBAL!$F7431</f>
        <v>1.15</v>
      </c>
      <c r="G7431" s="229"/>
      <c r="H7431" s="107">
        <f t="shared" si="464"/>
        <v>0</v>
      </c>
      <c r="I7431" s="188">
        <f t="shared" si="463"/>
        <v>0</v>
      </c>
      <c r="J7431" s="142"/>
      <c r="K7431" s="146"/>
      <c r="L7431" s="7" t="str">
        <f t="shared" si="465"/>
        <v/>
      </c>
      <c r="M7431" s="7" t="str">
        <f t="shared" si="466"/>
        <v/>
      </c>
      <c r="N7431" s="7" t="str">
        <f>Cartilha_GLOBAL!N7431</f>
        <v/>
      </c>
      <c r="O7431" s="144"/>
      <c r="Q7431" s="151"/>
      <c r="R7431" s="152">
        <v>0</v>
      </c>
      <c r="T7431" s="153">
        <f>IF(Cartilha_GLOBAL!R7431=0,0,IF(Cartilha_GLOBAL!R7431&gt;0,"c","b"))</f>
        <v>0</v>
      </c>
    </row>
    <row r="7432" ht="22.5" hidden="1" spans="1:20">
      <c r="A7432" s="239">
        <f>Cartilha_GLOBAL!A7432</f>
        <v>90970</v>
      </c>
      <c r="B7432" s="100" t="str">
        <f>Cartilha_GLOBAL!B7432</f>
        <v>SINAPI</v>
      </c>
      <c r="C7432" s="104" t="str">
        <f>Cartilha_GLOBAL!C7432</f>
        <v>COMPRESSOR DE AR REBOCAVEL, VAZÃO 250 PCM, PRESSAO DE TRABALHO 102 PSI, MOTOR A DIESEL POTÊNCIA 81 CV - MANUTENÇÃO. AF_06/2015</v>
      </c>
      <c r="D7432" s="94" t="str">
        <f>Cartilha_GLOBAL!D7432</f>
        <v>H</v>
      </c>
      <c r="E7432" s="105">
        <f>Cartilha_GLOBAL!$E7432</f>
        <v>8.5</v>
      </c>
      <c r="F7432" s="182">
        <f>Cartilha_GLOBAL!$F7432</f>
        <v>10.43</v>
      </c>
      <c r="G7432" s="229"/>
      <c r="H7432" s="107">
        <f t="shared" si="464"/>
        <v>0</v>
      </c>
      <c r="I7432" s="188">
        <f t="shared" si="463"/>
        <v>0</v>
      </c>
      <c r="J7432" s="142"/>
      <c r="K7432" s="146"/>
      <c r="L7432" s="7" t="str">
        <f t="shared" si="465"/>
        <v/>
      </c>
      <c r="M7432" s="7" t="str">
        <f t="shared" si="466"/>
        <v/>
      </c>
      <c r="N7432" s="7" t="str">
        <f>Cartilha_GLOBAL!N7432</f>
        <v/>
      </c>
      <c r="O7432" s="144"/>
      <c r="Q7432" s="151"/>
      <c r="R7432" s="152">
        <v>0</v>
      </c>
      <c r="T7432" s="153">
        <f>IF(Cartilha_GLOBAL!R7432=0,0,IF(Cartilha_GLOBAL!R7432&gt;0,"c","b"))</f>
        <v>0</v>
      </c>
    </row>
    <row r="7433" ht="22.5" hidden="1" spans="1:20">
      <c r="A7433" s="239">
        <f>Cartilha_GLOBAL!A7433</f>
        <v>90971</v>
      </c>
      <c r="B7433" s="100" t="str">
        <f>Cartilha_GLOBAL!B7433</f>
        <v>SINAPI</v>
      </c>
      <c r="C7433" s="104" t="str">
        <f>Cartilha_GLOBAL!C7433</f>
        <v>COMPRESSOR DE AR REBOCAVEL, VAZÃO 250 PCM, PRESSAO DE TRABALHO 102 PSI, MOTOR A DIESEL POTÊNCIA 81 CV - MATERIAIS NA OPERAÇÃO. AF_06/2015</v>
      </c>
      <c r="D7433" s="94" t="str">
        <f>Cartilha_GLOBAL!D7433</f>
        <v>H</v>
      </c>
      <c r="E7433" s="105">
        <f>Cartilha_GLOBAL!$E7433</f>
        <v>58.95</v>
      </c>
      <c r="F7433" s="182">
        <f>Cartilha_GLOBAL!$F7433</f>
        <v>72.36</v>
      </c>
      <c r="G7433" s="229"/>
      <c r="H7433" s="107">
        <f t="shared" si="464"/>
        <v>0</v>
      </c>
      <c r="I7433" s="188">
        <f t="shared" si="463"/>
        <v>0</v>
      </c>
      <c r="J7433" s="142"/>
      <c r="K7433" s="146"/>
      <c r="L7433" s="7" t="str">
        <f t="shared" si="465"/>
        <v/>
      </c>
      <c r="M7433" s="7" t="str">
        <f t="shared" si="466"/>
        <v/>
      </c>
      <c r="N7433" s="7" t="str">
        <f>Cartilha_GLOBAL!N7433</f>
        <v/>
      </c>
      <c r="O7433" s="144"/>
      <c r="Q7433" s="151"/>
      <c r="R7433" s="152">
        <v>0</v>
      </c>
      <c r="T7433" s="153">
        <f>IF(Cartilha_GLOBAL!R7433=0,0,IF(Cartilha_GLOBAL!R7433&gt;0,"c","b"))</f>
        <v>0</v>
      </c>
    </row>
    <row r="7434" ht="22.5" hidden="1" spans="1:20">
      <c r="A7434" s="239">
        <f>Cartilha_GLOBAL!A7434</f>
        <v>90972</v>
      </c>
      <c r="B7434" s="100" t="str">
        <f>Cartilha_GLOBAL!B7434</f>
        <v>SINAPI</v>
      </c>
      <c r="C7434" s="104" t="str">
        <f>Cartilha_GLOBAL!C7434</f>
        <v>COMPRESSOR DE AR REBOCAVEL, VAZÃO 250 PCM, PRESSAO DE TRABALHO 102 PSI, MOTOR A DIESEL POTÊNCIA 81 CV - CHP DIURNO. AF_06/2015</v>
      </c>
      <c r="D7434" s="94" t="str">
        <f>Cartilha_GLOBAL!D7434</f>
        <v>CHP</v>
      </c>
      <c r="E7434" s="105">
        <f>Cartilha_GLOBAL!$E7434</f>
        <v>75.19</v>
      </c>
      <c r="F7434" s="182">
        <f>Cartilha_GLOBAL!$F7434</f>
        <v>92.29</v>
      </c>
      <c r="G7434" s="229"/>
      <c r="H7434" s="107">
        <f t="shared" si="464"/>
        <v>0</v>
      </c>
      <c r="I7434" s="188">
        <f t="shared" si="463"/>
        <v>0</v>
      </c>
      <c r="J7434" s="142"/>
      <c r="K7434" s="146"/>
      <c r="L7434" s="7" t="str">
        <f t="shared" si="465"/>
        <v/>
      </c>
      <c r="M7434" s="7" t="str">
        <f t="shared" si="466"/>
        <v/>
      </c>
      <c r="N7434" s="7" t="str">
        <f>Cartilha_GLOBAL!N7434</f>
        <v/>
      </c>
      <c r="O7434" s="144"/>
      <c r="Q7434" s="151"/>
      <c r="R7434" s="152">
        <v>0</v>
      </c>
      <c r="T7434" s="153">
        <f>IF(Cartilha_GLOBAL!R7434=0,0,IF(Cartilha_GLOBAL!R7434&gt;0,"c","b"))</f>
        <v>0</v>
      </c>
    </row>
    <row r="7435" ht="22.5" hidden="1" spans="1:20">
      <c r="A7435" s="239">
        <f>Cartilha_GLOBAL!A7435</f>
        <v>90973</v>
      </c>
      <c r="B7435" s="100" t="str">
        <f>Cartilha_GLOBAL!B7435</f>
        <v>SINAPI</v>
      </c>
      <c r="C7435" s="104" t="str">
        <f>Cartilha_GLOBAL!C7435</f>
        <v>COMPRESSOR DE AR REBOCAVEL, VAZÃO 250 PCM, PRESSAO DE TRABALHO 102 PSI, MOTOR A DIESEL POTÊNCIA 81 CV - CHI DIURNO. AF_06/2015</v>
      </c>
      <c r="D7435" s="94" t="str">
        <f>Cartilha_GLOBAL!D7435</f>
        <v>CHI</v>
      </c>
      <c r="E7435" s="105">
        <f>Cartilha_GLOBAL!$E7435</f>
        <v>7.74</v>
      </c>
      <c r="F7435" s="182">
        <f>Cartilha_GLOBAL!$F7435</f>
        <v>9.5</v>
      </c>
      <c r="G7435" s="229"/>
      <c r="H7435" s="107">
        <f t="shared" si="464"/>
        <v>0</v>
      </c>
      <c r="I7435" s="188">
        <f t="shared" si="463"/>
        <v>0</v>
      </c>
      <c r="J7435" s="142"/>
      <c r="K7435" s="146"/>
      <c r="L7435" s="7" t="str">
        <f t="shared" si="465"/>
        <v/>
      </c>
      <c r="M7435" s="7" t="str">
        <f t="shared" si="466"/>
        <v/>
      </c>
      <c r="N7435" s="7" t="str">
        <f>Cartilha_GLOBAL!N7435</f>
        <v/>
      </c>
      <c r="O7435" s="144"/>
      <c r="Q7435" s="151"/>
      <c r="R7435" s="152">
        <v>0</v>
      </c>
      <c r="T7435" s="153">
        <f>IF(Cartilha_GLOBAL!R7435=0,0,IF(Cartilha_GLOBAL!R7435&gt;0,"c","b"))</f>
        <v>0</v>
      </c>
    </row>
    <row r="7436" ht="22.5" hidden="1" spans="1:20">
      <c r="A7436" s="239">
        <f>Cartilha_GLOBAL!A7436</f>
        <v>90975</v>
      </c>
      <c r="B7436" s="100" t="str">
        <f>Cartilha_GLOBAL!B7436</f>
        <v>SINAPI</v>
      </c>
      <c r="C7436" s="104" t="str">
        <f>Cartilha_GLOBAL!C7436</f>
        <v>COMPRESSOR DE AR REBOCÁVEL, VAZÃO 748 PCM, PRESSÃO EFETIVA DE TRABALHO 102 PSI, MOTOR DIESEL, POTÊNCIA 210 CV - DEPRECIAÇÃO. AF_06/2015</v>
      </c>
      <c r="D7436" s="94" t="str">
        <f>Cartilha_GLOBAL!D7436</f>
        <v>H</v>
      </c>
      <c r="E7436" s="105">
        <f>Cartilha_GLOBAL!$E7436</f>
        <v>17.26</v>
      </c>
      <c r="F7436" s="182">
        <f>Cartilha_GLOBAL!$F7436</f>
        <v>21.18</v>
      </c>
      <c r="G7436" s="229"/>
      <c r="H7436" s="107">
        <f t="shared" si="464"/>
        <v>0</v>
      </c>
      <c r="I7436" s="188">
        <f t="shared" si="463"/>
        <v>0</v>
      </c>
      <c r="J7436" s="142"/>
      <c r="K7436" s="146"/>
      <c r="L7436" s="7" t="str">
        <f t="shared" si="465"/>
        <v/>
      </c>
      <c r="M7436" s="7" t="str">
        <f t="shared" si="466"/>
        <v/>
      </c>
      <c r="N7436" s="7" t="str">
        <f>Cartilha_GLOBAL!N7436</f>
        <v/>
      </c>
      <c r="O7436" s="144"/>
      <c r="Q7436" s="151"/>
      <c r="R7436" s="152">
        <v>0</v>
      </c>
      <c r="T7436" s="153">
        <f>IF(Cartilha_GLOBAL!R7436=0,0,IF(Cartilha_GLOBAL!R7436&gt;0,"c","b"))</f>
        <v>0</v>
      </c>
    </row>
    <row r="7437" ht="22.5" hidden="1" spans="1:20">
      <c r="A7437" s="239">
        <f>Cartilha_GLOBAL!A7437</f>
        <v>90976</v>
      </c>
      <c r="B7437" s="100" t="str">
        <f>Cartilha_GLOBAL!B7437</f>
        <v>SINAPI</v>
      </c>
      <c r="C7437" s="104" t="str">
        <f>Cartilha_GLOBAL!C7437</f>
        <v>COMPRESSOR DE AR REBOCÁVEL, VAZÃO 748 PCM, PRESSÃO EFETIVA DE TRABALHO 102 PSI, MOTOR DIESEL, POTÊNCIA 210 CV - JUROS. AF_06/2015</v>
      </c>
      <c r="D7437" s="94" t="str">
        <f>Cartilha_GLOBAL!D7437</f>
        <v>H</v>
      </c>
      <c r="E7437" s="105">
        <f>Cartilha_GLOBAL!$E7437</f>
        <v>2.39</v>
      </c>
      <c r="F7437" s="182">
        <f>Cartilha_GLOBAL!$F7437</f>
        <v>2.93</v>
      </c>
      <c r="G7437" s="229"/>
      <c r="H7437" s="107">
        <f t="shared" si="464"/>
        <v>0</v>
      </c>
      <c r="I7437" s="188">
        <f t="shared" si="463"/>
        <v>0</v>
      </c>
      <c r="J7437" s="142"/>
      <c r="K7437" s="146"/>
      <c r="L7437" s="7" t="str">
        <f t="shared" si="465"/>
        <v/>
      </c>
      <c r="M7437" s="7" t="str">
        <f t="shared" si="466"/>
        <v/>
      </c>
      <c r="N7437" s="7" t="str">
        <f>Cartilha_GLOBAL!N7437</f>
        <v/>
      </c>
      <c r="O7437" s="144"/>
      <c r="Q7437" s="151"/>
      <c r="R7437" s="152">
        <v>0</v>
      </c>
      <c r="T7437" s="153">
        <f>IF(Cartilha_GLOBAL!R7437=0,0,IF(Cartilha_GLOBAL!R7437&gt;0,"c","b"))</f>
        <v>0</v>
      </c>
    </row>
    <row r="7438" ht="22.5" hidden="1" spans="1:20">
      <c r="A7438" s="239">
        <f>Cartilha_GLOBAL!A7438</f>
        <v>90977</v>
      </c>
      <c r="B7438" s="100" t="str">
        <f>Cartilha_GLOBAL!B7438</f>
        <v>SINAPI</v>
      </c>
      <c r="C7438" s="104" t="str">
        <f>Cartilha_GLOBAL!C7438</f>
        <v>COMPRESSOR DE AR REBOCÁVEL, VAZÃO 748 PCM, PRESSÃO EFETIVA DE TRABALHO 102 PSI, MOTOR DIESEL, POTÊNCIA 210 CV - MANUTENÇÃO. AF_06/2015</v>
      </c>
      <c r="D7438" s="94" t="str">
        <f>Cartilha_GLOBAL!D7438</f>
        <v>H</v>
      </c>
      <c r="E7438" s="105">
        <f>Cartilha_GLOBAL!$E7438</f>
        <v>21.6</v>
      </c>
      <c r="F7438" s="182">
        <f>Cartilha_GLOBAL!$F7438</f>
        <v>26.51</v>
      </c>
      <c r="G7438" s="229"/>
      <c r="H7438" s="107">
        <f t="shared" si="464"/>
        <v>0</v>
      </c>
      <c r="I7438" s="188">
        <f t="shared" si="463"/>
        <v>0</v>
      </c>
      <c r="J7438" s="142"/>
      <c r="K7438" s="146"/>
      <c r="L7438" s="7" t="str">
        <f t="shared" si="465"/>
        <v/>
      </c>
      <c r="M7438" s="7" t="str">
        <f t="shared" si="466"/>
        <v/>
      </c>
      <c r="N7438" s="7" t="str">
        <f>Cartilha_GLOBAL!N7438</f>
        <v/>
      </c>
      <c r="O7438" s="144"/>
      <c r="Q7438" s="151"/>
      <c r="R7438" s="152">
        <v>0</v>
      </c>
      <c r="T7438" s="153">
        <f>IF(Cartilha_GLOBAL!R7438=0,0,IF(Cartilha_GLOBAL!R7438&gt;0,"c","b"))</f>
        <v>0</v>
      </c>
    </row>
    <row r="7439" ht="22.5" hidden="1" spans="1:20">
      <c r="A7439" s="239">
        <f>Cartilha_GLOBAL!A7439</f>
        <v>90978</v>
      </c>
      <c r="B7439" s="100" t="str">
        <f>Cartilha_GLOBAL!B7439</f>
        <v>SINAPI</v>
      </c>
      <c r="C7439" s="104" t="str">
        <f>Cartilha_GLOBAL!C7439</f>
        <v>COMPRESSOR DE AR REBOCÁVEL, VAZÃO 748 PCM, PRESSÃO EFETIVA DE TRABALHO 102 PSI, MOTOR DIESEL, POTÊNCIA 210 CV - MATERIAIS NA OPERAÇÃO. AF_06/2015</v>
      </c>
      <c r="D7439" s="94" t="str">
        <f>Cartilha_GLOBAL!D7439</f>
        <v>H</v>
      </c>
      <c r="E7439" s="105">
        <f>Cartilha_GLOBAL!$E7439</f>
        <v>152.94</v>
      </c>
      <c r="F7439" s="182">
        <f>Cartilha_GLOBAL!$F7439</f>
        <v>187.72</v>
      </c>
      <c r="G7439" s="229"/>
      <c r="H7439" s="107">
        <f t="shared" si="464"/>
        <v>0</v>
      </c>
      <c r="I7439" s="188">
        <f t="shared" si="463"/>
        <v>0</v>
      </c>
      <c r="J7439" s="142"/>
      <c r="K7439" s="146"/>
      <c r="L7439" s="7" t="str">
        <f t="shared" si="465"/>
        <v/>
      </c>
      <c r="M7439" s="7" t="str">
        <f t="shared" si="466"/>
        <v/>
      </c>
      <c r="N7439" s="7" t="str">
        <f>Cartilha_GLOBAL!N7439</f>
        <v/>
      </c>
      <c r="O7439" s="144"/>
      <c r="Q7439" s="151"/>
      <c r="R7439" s="152">
        <v>0</v>
      </c>
      <c r="T7439" s="153">
        <f>IF(Cartilha_GLOBAL!R7439=0,0,IF(Cartilha_GLOBAL!R7439&gt;0,"c","b"))</f>
        <v>0</v>
      </c>
    </row>
    <row r="7440" ht="22.5" hidden="1" spans="1:20">
      <c r="A7440" s="239">
        <f>Cartilha_GLOBAL!A7440</f>
        <v>90979</v>
      </c>
      <c r="B7440" s="100" t="str">
        <f>Cartilha_GLOBAL!B7440</f>
        <v>SINAPI</v>
      </c>
      <c r="C7440" s="104" t="str">
        <f>Cartilha_GLOBAL!C7440</f>
        <v>COMPRESSOR DE AR REBOCÁVEL, VAZÃO 748 PCM, PRESSÃO EFETIVA DE TRABALHO 102 PSI, MOTOR DIESEL, POTÊNCIA 210 CV - CHP DIURNO. AF_06/2015</v>
      </c>
      <c r="D7440" s="94" t="str">
        <f>Cartilha_GLOBAL!D7440</f>
        <v>CHP</v>
      </c>
      <c r="E7440" s="105">
        <f>Cartilha_GLOBAL!$E7440</f>
        <v>194.19</v>
      </c>
      <c r="F7440" s="182">
        <f>Cartilha_GLOBAL!$F7440</f>
        <v>238.35</v>
      </c>
      <c r="G7440" s="229"/>
      <c r="H7440" s="107">
        <f t="shared" si="464"/>
        <v>0</v>
      </c>
      <c r="I7440" s="188">
        <f t="shared" si="463"/>
        <v>0</v>
      </c>
      <c r="J7440" s="142"/>
      <c r="K7440" s="146"/>
      <c r="L7440" s="7" t="str">
        <f t="shared" si="465"/>
        <v/>
      </c>
      <c r="M7440" s="7" t="str">
        <f t="shared" si="466"/>
        <v/>
      </c>
      <c r="N7440" s="7" t="str">
        <f>Cartilha_GLOBAL!N7440</f>
        <v/>
      </c>
      <c r="O7440" s="144"/>
      <c r="Q7440" s="151"/>
      <c r="R7440" s="152">
        <v>0</v>
      </c>
      <c r="T7440" s="153">
        <f>IF(Cartilha_GLOBAL!R7440=0,0,IF(Cartilha_GLOBAL!R7440&gt;0,"c","b"))</f>
        <v>0</v>
      </c>
    </row>
    <row r="7441" ht="22.5" hidden="1" spans="1:20">
      <c r="A7441" s="239">
        <f>Cartilha_GLOBAL!A7441</f>
        <v>90982</v>
      </c>
      <c r="B7441" s="100" t="str">
        <f>Cartilha_GLOBAL!B7441</f>
        <v>SINAPI</v>
      </c>
      <c r="C7441" s="104" t="str">
        <f>Cartilha_GLOBAL!C7441</f>
        <v>COMPRESSOR DE AR REBOCÁVEL, VAZÃO 748 PCM, PRESSÃO EFETIVA DE TRABALHO 102 PSI, MOTOR DIESEL, POTÊNCIA 210 CV - CHI DIURNO. AF_06/2015</v>
      </c>
      <c r="D7441" s="94" t="str">
        <f>Cartilha_GLOBAL!D7441</f>
        <v>CHI</v>
      </c>
      <c r="E7441" s="105">
        <f>Cartilha_GLOBAL!$E7441</f>
        <v>19.65</v>
      </c>
      <c r="F7441" s="182">
        <f>Cartilha_GLOBAL!$F7441</f>
        <v>24.12</v>
      </c>
      <c r="G7441" s="229"/>
      <c r="H7441" s="107">
        <f t="shared" si="464"/>
        <v>0</v>
      </c>
      <c r="I7441" s="188">
        <f t="shared" si="463"/>
        <v>0</v>
      </c>
      <c r="J7441" s="142"/>
      <c r="K7441" s="146"/>
      <c r="L7441" s="7" t="str">
        <f t="shared" si="465"/>
        <v/>
      </c>
      <c r="M7441" s="7" t="str">
        <f t="shared" si="466"/>
        <v/>
      </c>
      <c r="N7441" s="7" t="str">
        <f>Cartilha_GLOBAL!N7441</f>
        <v/>
      </c>
      <c r="O7441" s="144"/>
      <c r="Q7441" s="151"/>
      <c r="R7441" s="152">
        <v>0</v>
      </c>
      <c r="T7441" s="153">
        <f>IF(Cartilha_GLOBAL!R7441=0,0,IF(Cartilha_GLOBAL!R7441&gt;0,"c","b"))</f>
        <v>0</v>
      </c>
    </row>
    <row r="7442" ht="22.5" hidden="1" spans="1:20">
      <c r="A7442" s="239">
        <f>Cartilha_GLOBAL!A7442</f>
        <v>90992</v>
      </c>
      <c r="B7442" s="100" t="str">
        <f>Cartilha_GLOBAL!B7442</f>
        <v>SINAPI</v>
      </c>
      <c r="C7442" s="104" t="str">
        <f>Cartilha_GLOBAL!C7442</f>
        <v>COMPRESSOR DE AR REBOCAVEL, VAZÃO 400 PCM, PRESSAO DE TRABALHO 102 PSI, MOTOR A DIESEL POTÊNCIA 110 CV - DEPRECIAÇÃO. AF_06/2015</v>
      </c>
      <c r="D7442" s="94" t="str">
        <f>Cartilha_GLOBAL!D7442</f>
        <v>H</v>
      </c>
      <c r="E7442" s="105">
        <f>Cartilha_GLOBAL!$E7442</f>
        <v>8.06</v>
      </c>
      <c r="F7442" s="182">
        <f>Cartilha_GLOBAL!$F7442</f>
        <v>9.89</v>
      </c>
      <c r="G7442" s="229"/>
      <c r="H7442" s="107">
        <f t="shared" si="464"/>
        <v>0</v>
      </c>
      <c r="I7442" s="188">
        <f t="shared" si="463"/>
        <v>0</v>
      </c>
      <c r="J7442" s="142"/>
      <c r="K7442" s="146"/>
      <c r="L7442" s="7" t="str">
        <f t="shared" si="465"/>
        <v/>
      </c>
      <c r="M7442" s="7" t="str">
        <f t="shared" si="466"/>
        <v/>
      </c>
      <c r="N7442" s="7" t="str">
        <f>Cartilha_GLOBAL!N7442</f>
        <v/>
      </c>
      <c r="O7442" s="144"/>
      <c r="Q7442" s="151"/>
      <c r="R7442" s="152">
        <v>0</v>
      </c>
      <c r="T7442" s="153">
        <f>IF(Cartilha_GLOBAL!R7442=0,0,IF(Cartilha_GLOBAL!R7442&gt;0,"c","b"))</f>
        <v>0</v>
      </c>
    </row>
    <row r="7443" ht="22.5" hidden="1" spans="1:20">
      <c r="A7443" s="239">
        <f>Cartilha_GLOBAL!A7443</f>
        <v>90993</v>
      </c>
      <c r="B7443" s="100" t="str">
        <f>Cartilha_GLOBAL!B7443</f>
        <v>SINAPI</v>
      </c>
      <c r="C7443" s="104" t="str">
        <f>Cartilha_GLOBAL!C7443</f>
        <v>COMPRESSOR DE AR REBOCAVEL, VAZÃO 400 PCM, PRESSAO DE TRABALHO 102 PSI, MOTOR A DIESEL POTÊNCIA 110 CV - JUROS. AF_06/2015</v>
      </c>
      <c r="D7443" s="94" t="str">
        <f>Cartilha_GLOBAL!D7443</f>
        <v>H</v>
      </c>
      <c r="E7443" s="105">
        <f>Cartilha_GLOBAL!$E7443</f>
        <v>1.11</v>
      </c>
      <c r="F7443" s="182">
        <f>Cartilha_GLOBAL!$F7443</f>
        <v>1.36</v>
      </c>
      <c r="G7443" s="229"/>
      <c r="H7443" s="107">
        <f t="shared" si="464"/>
        <v>0</v>
      </c>
      <c r="I7443" s="188">
        <f t="shared" si="463"/>
        <v>0</v>
      </c>
      <c r="J7443" s="142"/>
      <c r="K7443" s="146"/>
      <c r="L7443" s="7" t="str">
        <f t="shared" si="465"/>
        <v/>
      </c>
      <c r="M7443" s="7" t="str">
        <f t="shared" si="466"/>
        <v/>
      </c>
      <c r="N7443" s="7" t="str">
        <f>Cartilha_GLOBAL!N7443</f>
        <v/>
      </c>
      <c r="O7443" s="144"/>
      <c r="Q7443" s="151"/>
      <c r="R7443" s="152">
        <v>0</v>
      </c>
      <c r="T7443" s="153">
        <f>IF(Cartilha_GLOBAL!R7443=0,0,IF(Cartilha_GLOBAL!R7443&gt;0,"c","b"))</f>
        <v>0</v>
      </c>
    </row>
    <row r="7444" ht="22.5" hidden="1" spans="1:20">
      <c r="A7444" s="239">
        <f>Cartilha_GLOBAL!A7444</f>
        <v>90994</v>
      </c>
      <c r="B7444" s="100" t="str">
        <f>Cartilha_GLOBAL!B7444</f>
        <v>SINAPI</v>
      </c>
      <c r="C7444" s="104" t="str">
        <f>Cartilha_GLOBAL!C7444</f>
        <v>COMPRESSOR DE AR REBOCAVEL, VAZÃO 400 PCM, PRESSAO DE TRABALHO 102 PSI, MOTOR A DIESEL POTÊNCIA 110 CV - MANUTENÇÃO. AF_06/2015</v>
      </c>
      <c r="D7444" s="94" t="str">
        <f>Cartilha_GLOBAL!D7444</f>
        <v>H</v>
      </c>
      <c r="E7444" s="105">
        <f>Cartilha_GLOBAL!$E7444</f>
        <v>10.09</v>
      </c>
      <c r="F7444" s="182">
        <f>Cartilha_GLOBAL!$F7444</f>
        <v>12.38</v>
      </c>
      <c r="G7444" s="229"/>
      <c r="H7444" s="107">
        <f t="shared" si="464"/>
        <v>0</v>
      </c>
      <c r="I7444" s="188">
        <f t="shared" si="463"/>
        <v>0</v>
      </c>
      <c r="J7444" s="142"/>
      <c r="K7444" s="146"/>
      <c r="L7444" s="7" t="str">
        <f t="shared" si="465"/>
        <v/>
      </c>
      <c r="M7444" s="7" t="str">
        <f t="shared" si="466"/>
        <v/>
      </c>
      <c r="N7444" s="7" t="str">
        <f>Cartilha_GLOBAL!N7444</f>
        <v/>
      </c>
      <c r="O7444" s="144"/>
      <c r="Q7444" s="151"/>
      <c r="R7444" s="152">
        <v>0</v>
      </c>
      <c r="T7444" s="153">
        <f>IF(Cartilha_GLOBAL!R7444=0,0,IF(Cartilha_GLOBAL!R7444&gt;0,"c","b"))</f>
        <v>0</v>
      </c>
    </row>
    <row r="7445" ht="22.5" hidden="1" spans="1:20">
      <c r="A7445" s="239">
        <f>Cartilha_GLOBAL!A7445</f>
        <v>90995</v>
      </c>
      <c r="B7445" s="100" t="str">
        <f>Cartilha_GLOBAL!B7445</f>
        <v>SINAPI</v>
      </c>
      <c r="C7445" s="104" t="str">
        <f>Cartilha_GLOBAL!C7445</f>
        <v>COMPRESSOR DE AR REBOCAVEL, VAZÃO 400 PCM, PRESSAO DE TRABALHO 102 PSI, MOTOR A DIESEL POTÊNCIA 110 CV - MATERIAIS NA OPERAÇÃO. AF_06/2015</v>
      </c>
      <c r="D7445" s="94" t="str">
        <f>Cartilha_GLOBAL!D7445</f>
        <v>H</v>
      </c>
      <c r="E7445" s="105">
        <f>Cartilha_GLOBAL!$E7445</f>
        <v>80.08</v>
      </c>
      <c r="F7445" s="182">
        <f>Cartilha_GLOBAL!$F7445</f>
        <v>98.29</v>
      </c>
      <c r="G7445" s="229"/>
      <c r="H7445" s="107">
        <f t="shared" si="464"/>
        <v>0</v>
      </c>
      <c r="I7445" s="188">
        <f t="shared" si="463"/>
        <v>0</v>
      </c>
      <c r="J7445" s="142"/>
      <c r="K7445" s="146"/>
      <c r="L7445" s="7" t="str">
        <f t="shared" si="465"/>
        <v/>
      </c>
      <c r="M7445" s="7" t="str">
        <f t="shared" si="466"/>
        <v/>
      </c>
      <c r="N7445" s="7" t="str">
        <f>Cartilha_GLOBAL!N7445</f>
        <v/>
      </c>
      <c r="O7445" s="144"/>
      <c r="Q7445" s="151"/>
      <c r="R7445" s="152">
        <v>0</v>
      </c>
      <c r="T7445" s="153">
        <f>IF(Cartilha_GLOBAL!R7445=0,0,IF(Cartilha_GLOBAL!R7445&gt;0,"c","b"))</f>
        <v>0</v>
      </c>
    </row>
    <row r="7446" ht="22.5" hidden="1" spans="1:20">
      <c r="A7446" s="239">
        <f>Cartilha_GLOBAL!A7446</f>
        <v>90999</v>
      </c>
      <c r="B7446" s="100" t="str">
        <f>Cartilha_GLOBAL!B7446</f>
        <v>SINAPI</v>
      </c>
      <c r="C7446" s="104" t="str">
        <f>Cartilha_GLOBAL!C7446</f>
        <v>COMPRESSOR DE AR REBOCAVEL, VAZÃO 400 PCM, PRESSAO DE TRABALHO 102 PSI, MOTOR A DIESEL POTÊNCIA 110 CV - CHP DIURNO. AF_06/2015</v>
      </c>
      <c r="D7446" s="94" t="str">
        <f>Cartilha_GLOBAL!D7446</f>
        <v>CHP</v>
      </c>
      <c r="E7446" s="105">
        <f>Cartilha_GLOBAL!$E7446</f>
        <v>99.34</v>
      </c>
      <c r="F7446" s="182">
        <f>Cartilha_GLOBAL!$F7446</f>
        <v>121.93</v>
      </c>
      <c r="G7446" s="229"/>
      <c r="H7446" s="107">
        <f t="shared" si="464"/>
        <v>0</v>
      </c>
      <c r="I7446" s="188">
        <f t="shared" si="463"/>
        <v>0</v>
      </c>
      <c r="J7446" s="142"/>
      <c r="K7446" s="146"/>
      <c r="L7446" s="7" t="str">
        <f t="shared" si="465"/>
        <v/>
      </c>
      <c r="M7446" s="7" t="str">
        <f t="shared" si="466"/>
        <v/>
      </c>
      <c r="N7446" s="7" t="str">
        <f>Cartilha_GLOBAL!N7446</f>
        <v/>
      </c>
      <c r="O7446" s="144"/>
      <c r="Q7446" s="151"/>
      <c r="R7446" s="152">
        <v>0</v>
      </c>
      <c r="T7446" s="153">
        <f>IF(Cartilha_GLOBAL!R7446=0,0,IF(Cartilha_GLOBAL!R7446&gt;0,"c","b"))</f>
        <v>0</v>
      </c>
    </row>
    <row r="7447" ht="22.5" hidden="1" spans="1:20">
      <c r="A7447" s="239">
        <f>Cartilha_GLOBAL!A7447</f>
        <v>91001</v>
      </c>
      <c r="B7447" s="100" t="str">
        <f>Cartilha_GLOBAL!B7447</f>
        <v>SINAPI</v>
      </c>
      <c r="C7447" s="104" t="str">
        <f>Cartilha_GLOBAL!C7447</f>
        <v>COMPRESSOR DE AR REBOCAVEL, VAZÃO 400 PCM, PRESSAO DE TRABALHO 102 PSI, MOTOR A DIESEL POTÊNCIA 110 CV - CHI DIURNO. AF_06/2015</v>
      </c>
      <c r="D7447" s="94" t="str">
        <f>Cartilha_GLOBAL!D7447</f>
        <v>CHI</v>
      </c>
      <c r="E7447" s="105">
        <f>Cartilha_GLOBAL!$E7447</f>
        <v>9.17</v>
      </c>
      <c r="F7447" s="182">
        <f>Cartilha_GLOBAL!$F7447</f>
        <v>11.26</v>
      </c>
      <c r="G7447" s="229"/>
      <c r="H7447" s="107">
        <f t="shared" si="464"/>
        <v>0</v>
      </c>
      <c r="I7447" s="188">
        <f t="shared" si="463"/>
        <v>0</v>
      </c>
      <c r="J7447" s="142"/>
      <c r="K7447" s="146"/>
      <c r="L7447" s="7" t="str">
        <f t="shared" si="465"/>
        <v/>
      </c>
      <c r="M7447" s="7" t="str">
        <f t="shared" si="466"/>
        <v/>
      </c>
      <c r="N7447" s="7" t="str">
        <f>Cartilha_GLOBAL!N7447</f>
        <v/>
      </c>
      <c r="O7447" s="144"/>
      <c r="Q7447" s="151"/>
      <c r="R7447" s="152">
        <v>0</v>
      </c>
      <c r="T7447" s="153">
        <f>IF(Cartilha_GLOBAL!R7447=0,0,IF(Cartilha_GLOBAL!R7447&gt;0,"c","b"))</f>
        <v>0</v>
      </c>
    </row>
    <row r="7448" ht="12.75" hidden="1" spans="1:20">
      <c r="A7448" s="238" t="str">
        <f>Cartilha_GLOBAL!A7448</f>
        <v>12.3.21</v>
      </c>
      <c r="B7448" s="236">
        <f>Cartilha_GLOBAL!B7448</f>
        <v>0</v>
      </c>
      <c r="C7448" s="161" t="str">
        <f>Cartilha_GLOBAL!C7448</f>
        <v>GERADORES</v>
      </c>
      <c r="D7448" s="94">
        <f>Cartilha_GLOBAL!D7448</f>
        <v>0</v>
      </c>
      <c r="E7448" s="105">
        <f>Cartilha_GLOBAL!$E7448</f>
        <v>0</v>
      </c>
      <c r="F7448" s="182">
        <f>Cartilha_GLOBAL!$F7448</f>
        <v>0</v>
      </c>
      <c r="G7448" s="209"/>
      <c r="H7448" s="187">
        <f t="shared" si="464"/>
        <v>0</v>
      </c>
      <c r="I7448" s="188">
        <f t="shared" si="463"/>
        <v>0</v>
      </c>
      <c r="J7448" s="142"/>
      <c r="K7448" s="145" t="str">
        <f>IF(SUM(I7449:I7478)&gt;0,"xx","")</f>
        <v/>
      </c>
      <c r="L7448" s="7" t="str">
        <f t="shared" si="465"/>
        <v/>
      </c>
      <c r="M7448" s="7" t="str">
        <f t="shared" si="466"/>
        <v/>
      </c>
      <c r="N7448" s="7" t="str">
        <f>Cartilha_GLOBAL!N7448</f>
        <v/>
      </c>
      <c r="O7448" s="144"/>
      <c r="Q7448" s="151"/>
      <c r="R7448" s="152">
        <v>0</v>
      </c>
      <c r="T7448" s="153">
        <f>IF(Cartilha_GLOBAL!R7448=0,0,IF(Cartilha_GLOBAL!R7448&gt;0,"c","b"))</f>
        <v>0</v>
      </c>
    </row>
    <row r="7449" ht="12.75" hidden="1" spans="1:20">
      <c r="A7449" s="239">
        <f>Cartilha_GLOBAL!A7449</f>
        <v>73303</v>
      </c>
      <c r="B7449" s="100" t="str">
        <f>Cartilha_GLOBAL!B7449</f>
        <v>SINAPI</v>
      </c>
      <c r="C7449" s="104" t="str">
        <f>Cartilha_GLOBAL!C7449</f>
        <v>GRUPO GERADOR ESTACIONÁRIO, MOTOR DIESEL POTÊNCIA 170 KVA - DEPRECIAÇÃO. AF_02/2016</v>
      </c>
      <c r="D7449" s="94" t="str">
        <f>Cartilha_GLOBAL!D7449</f>
        <v>H</v>
      </c>
      <c r="E7449" s="105">
        <f>Cartilha_GLOBAL!$E7449</f>
        <v>6.58</v>
      </c>
      <c r="F7449" s="182">
        <f>Cartilha_GLOBAL!$F7449</f>
        <v>8.08</v>
      </c>
      <c r="G7449" s="229"/>
      <c r="H7449" s="107">
        <f t="shared" si="464"/>
        <v>0</v>
      </c>
      <c r="I7449" s="188">
        <f t="shared" si="463"/>
        <v>0</v>
      </c>
      <c r="J7449" s="142"/>
      <c r="K7449" s="146"/>
      <c r="L7449" s="7" t="str">
        <f t="shared" si="465"/>
        <v/>
      </c>
      <c r="M7449" s="7" t="str">
        <f t="shared" si="466"/>
        <v/>
      </c>
      <c r="N7449" s="7" t="str">
        <f>Cartilha_GLOBAL!N7449</f>
        <v/>
      </c>
      <c r="O7449" s="144"/>
      <c r="Q7449" s="151"/>
      <c r="R7449" s="152">
        <v>0</v>
      </c>
      <c r="T7449" s="153">
        <f>IF(Cartilha_GLOBAL!R7449=0,0,IF(Cartilha_GLOBAL!R7449&gt;0,"c","b"))</f>
        <v>0</v>
      </c>
    </row>
    <row r="7450" ht="12.75" hidden="1" spans="1:20">
      <c r="A7450" s="239">
        <f>Cartilha_GLOBAL!A7450</f>
        <v>73307</v>
      </c>
      <c r="B7450" s="100" t="str">
        <f>Cartilha_GLOBAL!B7450</f>
        <v>SINAPI</v>
      </c>
      <c r="C7450" s="104" t="str">
        <f>Cartilha_GLOBAL!C7450</f>
        <v>GRUPO GERADOR ESTACIONÁRIO, MOTOR DIESEL POTÊNCIA 170 KVA - MANUTENÇÃO. AF_02/2016</v>
      </c>
      <c r="D7450" s="94" t="str">
        <f>Cartilha_GLOBAL!D7450</f>
        <v>H</v>
      </c>
      <c r="E7450" s="105">
        <f>Cartilha_GLOBAL!$E7450</f>
        <v>5.87</v>
      </c>
      <c r="F7450" s="182">
        <f>Cartilha_GLOBAL!$F7450</f>
        <v>7.2</v>
      </c>
      <c r="G7450" s="229"/>
      <c r="H7450" s="107">
        <f t="shared" si="464"/>
        <v>0</v>
      </c>
      <c r="I7450" s="188">
        <f t="shared" si="463"/>
        <v>0</v>
      </c>
      <c r="J7450" s="142"/>
      <c r="K7450" s="146"/>
      <c r="L7450" s="7" t="str">
        <f t="shared" si="465"/>
        <v/>
      </c>
      <c r="M7450" s="7" t="str">
        <f t="shared" si="466"/>
        <v/>
      </c>
      <c r="N7450" s="7" t="str">
        <f>Cartilha_GLOBAL!N7450</f>
        <v/>
      </c>
      <c r="O7450" s="144"/>
      <c r="Q7450" s="151"/>
      <c r="R7450" s="152">
        <v>0</v>
      </c>
      <c r="T7450" s="153">
        <f>IF(Cartilha_GLOBAL!R7450=0,0,IF(Cartilha_GLOBAL!R7450&gt;0,"c","b"))</f>
        <v>0</v>
      </c>
    </row>
    <row r="7451" ht="22.5" hidden="1" spans="1:20">
      <c r="A7451" s="239">
        <f>Cartilha_GLOBAL!A7451</f>
        <v>73311</v>
      </c>
      <c r="B7451" s="100" t="str">
        <f>Cartilha_GLOBAL!B7451</f>
        <v>SINAPI</v>
      </c>
      <c r="C7451" s="104" t="str">
        <f>Cartilha_GLOBAL!C7451</f>
        <v>GRUPO GERADOR ESTACIONÁRIO, MOTOR DIESEL POTÊNCIA 170 KVA - MATERIAIS NA OPERAÇÃO. AF_02/2016</v>
      </c>
      <c r="D7451" s="94" t="str">
        <f>Cartilha_GLOBAL!D7451</f>
        <v>H</v>
      </c>
      <c r="E7451" s="105">
        <f>Cartilha_GLOBAL!$E7451</f>
        <v>173.26</v>
      </c>
      <c r="F7451" s="182">
        <f>Cartilha_GLOBAL!$F7451</f>
        <v>212.66</v>
      </c>
      <c r="G7451" s="229"/>
      <c r="H7451" s="107">
        <f t="shared" si="464"/>
        <v>0</v>
      </c>
      <c r="I7451" s="188">
        <f t="shared" si="463"/>
        <v>0</v>
      </c>
      <c r="J7451" s="142"/>
      <c r="K7451" s="146"/>
      <c r="L7451" s="7" t="str">
        <f t="shared" si="465"/>
        <v/>
      </c>
      <c r="M7451" s="7" t="str">
        <f t="shared" si="466"/>
        <v/>
      </c>
      <c r="N7451" s="7" t="str">
        <f>Cartilha_GLOBAL!N7451</f>
        <v/>
      </c>
      <c r="O7451" s="144"/>
      <c r="Q7451" s="151"/>
      <c r="R7451" s="152">
        <v>0</v>
      </c>
      <c r="T7451" s="153">
        <f>IF(Cartilha_GLOBAL!R7451=0,0,IF(Cartilha_GLOBAL!R7451&gt;0,"c","b"))</f>
        <v>0</v>
      </c>
    </row>
    <row r="7452" ht="22.5" hidden="1" spans="1:20">
      <c r="A7452" s="239">
        <f>Cartilha_GLOBAL!A7452</f>
        <v>93416</v>
      </c>
      <c r="B7452" s="100" t="str">
        <f>Cartilha_GLOBAL!B7452</f>
        <v>SINAPI</v>
      </c>
      <c r="C7452" s="104" t="str">
        <f>Cartilha_GLOBAL!C7452</f>
        <v>GERADOR PORTÁTIL MONOFÁSICO, POTÊNCIA 5500 VA, MOTOR A GASOLINA, POTÊNCIA DO MOTOR 13 CV - CHI DIURNO. AF_03/2016</v>
      </c>
      <c r="D7452" s="94" t="str">
        <f>Cartilha_GLOBAL!D7452</f>
        <v>CHI</v>
      </c>
      <c r="E7452" s="105">
        <f>Cartilha_GLOBAL!$E7452</f>
        <v>0.36</v>
      </c>
      <c r="F7452" s="182">
        <f>Cartilha_GLOBAL!$F7452</f>
        <v>0.44</v>
      </c>
      <c r="G7452" s="229"/>
      <c r="H7452" s="107">
        <f t="shared" si="464"/>
        <v>0</v>
      </c>
      <c r="I7452" s="188">
        <f t="shared" si="463"/>
        <v>0</v>
      </c>
      <c r="J7452" s="142"/>
      <c r="K7452" s="146"/>
      <c r="L7452" s="7" t="str">
        <f t="shared" si="465"/>
        <v/>
      </c>
      <c r="M7452" s="7" t="str">
        <f t="shared" si="466"/>
        <v/>
      </c>
      <c r="N7452" s="7" t="str">
        <f>Cartilha_GLOBAL!N7452</f>
        <v/>
      </c>
      <c r="O7452" s="144"/>
      <c r="Q7452" s="151"/>
      <c r="R7452" s="152">
        <v>0</v>
      </c>
      <c r="T7452" s="153">
        <f>IF(Cartilha_GLOBAL!R7452=0,0,IF(Cartilha_GLOBAL!R7452&gt;0,"c","b"))</f>
        <v>0</v>
      </c>
    </row>
    <row r="7453" ht="22.5" hidden="1" spans="1:20">
      <c r="A7453" s="239">
        <f>Cartilha_GLOBAL!A7453</f>
        <v>93411</v>
      </c>
      <c r="B7453" s="100" t="str">
        <f>Cartilha_GLOBAL!B7453</f>
        <v>SINAPI</v>
      </c>
      <c r="C7453" s="104" t="str">
        <f>Cartilha_GLOBAL!C7453</f>
        <v>GERADOR PORTÁTIL MONOFÁSICO, POTÊNCIA 5500 VA, MOTOR A GASOLINA, POTÊNCIA DO MOTOR 13 CV - DEPRECIAÇÃO. AF_03/2016</v>
      </c>
      <c r="D7453" s="94" t="str">
        <f>Cartilha_GLOBAL!D7453</f>
        <v>H</v>
      </c>
      <c r="E7453" s="105">
        <f>Cartilha_GLOBAL!$E7453</f>
        <v>0.31</v>
      </c>
      <c r="F7453" s="182">
        <f>Cartilha_GLOBAL!$F7453</f>
        <v>0.38</v>
      </c>
      <c r="G7453" s="229"/>
      <c r="H7453" s="107">
        <f t="shared" si="464"/>
        <v>0</v>
      </c>
      <c r="I7453" s="188">
        <f t="shared" si="463"/>
        <v>0</v>
      </c>
      <c r="J7453" s="142"/>
      <c r="K7453" s="146"/>
      <c r="L7453" s="7" t="str">
        <f t="shared" si="465"/>
        <v/>
      </c>
      <c r="M7453" s="7" t="str">
        <f t="shared" si="466"/>
        <v/>
      </c>
      <c r="N7453" s="7" t="str">
        <f>Cartilha_GLOBAL!N7453</f>
        <v/>
      </c>
      <c r="O7453" s="144"/>
      <c r="Q7453" s="151"/>
      <c r="R7453" s="152">
        <v>0</v>
      </c>
      <c r="T7453" s="153">
        <f>IF(Cartilha_GLOBAL!R7453=0,0,IF(Cartilha_GLOBAL!R7453&gt;0,"c","b"))</f>
        <v>0</v>
      </c>
    </row>
    <row r="7454" ht="22.5" hidden="1" spans="1:20">
      <c r="A7454" s="239">
        <f>Cartilha_GLOBAL!A7454</f>
        <v>93412</v>
      </c>
      <c r="B7454" s="100" t="str">
        <f>Cartilha_GLOBAL!B7454</f>
        <v>SINAPI</v>
      </c>
      <c r="C7454" s="104" t="str">
        <f>Cartilha_GLOBAL!C7454</f>
        <v>GERADOR PORTÁTIL MONOFÁSICO, POTÊNCIA 5500 VA, MOTOR A GASOLINA, POTÊNCIA DO MOTOR 13 CV - JUROS. AF_03/2016</v>
      </c>
      <c r="D7454" s="94" t="str">
        <f>Cartilha_GLOBAL!D7454</f>
        <v>H</v>
      </c>
      <c r="E7454" s="105">
        <f>Cartilha_GLOBAL!$E7454</f>
        <v>0.05</v>
      </c>
      <c r="F7454" s="182">
        <f>Cartilha_GLOBAL!$F7454</f>
        <v>0.06</v>
      </c>
      <c r="G7454" s="229"/>
      <c r="H7454" s="107">
        <f t="shared" si="464"/>
        <v>0</v>
      </c>
      <c r="I7454" s="188">
        <f t="shared" si="463"/>
        <v>0</v>
      </c>
      <c r="J7454" s="142"/>
      <c r="K7454" s="146"/>
      <c r="L7454" s="7" t="str">
        <f t="shared" si="465"/>
        <v/>
      </c>
      <c r="M7454" s="7" t="str">
        <f t="shared" si="466"/>
        <v/>
      </c>
      <c r="N7454" s="7" t="str">
        <f>Cartilha_GLOBAL!N7454</f>
        <v/>
      </c>
      <c r="O7454" s="144"/>
      <c r="Q7454" s="151"/>
      <c r="R7454" s="152">
        <v>0</v>
      </c>
      <c r="T7454" s="153">
        <f>IF(Cartilha_GLOBAL!R7454=0,0,IF(Cartilha_GLOBAL!R7454&gt;0,"c","b"))</f>
        <v>0</v>
      </c>
    </row>
    <row r="7455" ht="22.5" hidden="1" spans="1:20">
      <c r="A7455" s="239">
        <f>Cartilha_GLOBAL!A7455</f>
        <v>93413</v>
      </c>
      <c r="B7455" s="100" t="str">
        <f>Cartilha_GLOBAL!B7455</f>
        <v>SINAPI</v>
      </c>
      <c r="C7455" s="104" t="str">
        <f>Cartilha_GLOBAL!C7455</f>
        <v>GERADOR PORTÁTIL MONOFÁSICO, POTÊNCIA 5500 VA, MOTOR A GASOLINA, POTÊNCIA DO MOTOR 13 CV - MANUTENÇÃO. AF_03/2016</v>
      </c>
      <c r="D7455" s="94" t="str">
        <f>Cartilha_GLOBAL!D7455</f>
        <v>H</v>
      </c>
      <c r="E7455" s="105">
        <f>Cartilha_GLOBAL!$E7455</f>
        <v>0.28</v>
      </c>
      <c r="F7455" s="182">
        <f>Cartilha_GLOBAL!$F7455</f>
        <v>0.34</v>
      </c>
      <c r="G7455" s="229"/>
      <c r="H7455" s="107">
        <f t="shared" si="464"/>
        <v>0</v>
      </c>
      <c r="I7455" s="188">
        <f t="shared" si="463"/>
        <v>0</v>
      </c>
      <c r="J7455" s="142"/>
      <c r="K7455" s="146"/>
      <c r="L7455" s="7" t="str">
        <f t="shared" si="465"/>
        <v/>
      </c>
      <c r="M7455" s="7" t="str">
        <f t="shared" si="466"/>
        <v/>
      </c>
      <c r="N7455" s="7" t="str">
        <f>Cartilha_GLOBAL!N7455</f>
        <v/>
      </c>
      <c r="O7455" s="144"/>
      <c r="Q7455" s="151"/>
      <c r="R7455" s="152">
        <v>0</v>
      </c>
      <c r="T7455" s="153">
        <f>IF(Cartilha_GLOBAL!R7455=0,0,IF(Cartilha_GLOBAL!R7455&gt;0,"c","b"))</f>
        <v>0</v>
      </c>
    </row>
    <row r="7456" ht="22.5" hidden="1" spans="1:20">
      <c r="A7456" s="239">
        <f>Cartilha_GLOBAL!A7456</f>
        <v>93414</v>
      </c>
      <c r="B7456" s="100" t="str">
        <f>Cartilha_GLOBAL!B7456</f>
        <v>SINAPI</v>
      </c>
      <c r="C7456" s="104" t="str">
        <f>Cartilha_GLOBAL!C7456</f>
        <v>GERADOR PORTÁTIL MONOFÁSICO, POTÊNCIA 5500 VA, MOTOR A GASOLINA, POTÊNCIA DO MOTOR 13 CV - MATERIAIS NA OPERAÇÃO. AF_03/2016</v>
      </c>
      <c r="D7456" s="94" t="str">
        <f>Cartilha_GLOBAL!D7456</f>
        <v>H</v>
      </c>
      <c r="E7456" s="105">
        <f>Cartilha_GLOBAL!$E7456</f>
        <v>13.29</v>
      </c>
      <c r="F7456" s="182">
        <f>Cartilha_GLOBAL!$F7456</f>
        <v>16.31</v>
      </c>
      <c r="G7456" s="229"/>
      <c r="H7456" s="107">
        <f t="shared" si="464"/>
        <v>0</v>
      </c>
      <c r="I7456" s="188">
        <f t="shared" si="463"/>
        <v>0</v>
      </c>
      <c r="J7456" s="142"/>
      <c r="K7456" s="146"/>
      <c r="L7456" s="7" t="str">
        <f t="shared" si="465"/>
        <v/>
      </c>
      <c r="M7456" s="7" t="str">
        <f t="shared" si="466"/>
        <v/>
      </c>
      <c r="N7456" s="7" t="str">
        <f>Cartilha_GLOBAL!N7456</f>
        <v/>
      </c>
      <c r="O7456" s="144"/>
      <c r="Q7456" s="151"/>
      <c r="R7456" s="152">
        <v>0</v>
      </c>
      <c r="T7456" s="153">
        <f>IF(Cartilha_GLOBAL!R7456=0,0,IF(Cartilha_GLOBAL!R7456&gt;0,"c","b"))</f>
        <v>0</v>
      </c>
    </row>
    <row r="7457" ht="12.75" hidden="1" spans="1:20">
      <c r="A7457" s="239">
        <f>Cartilha_GLOBAL!A7457</f>
        <v>73395</v>
      </c>
      <c r="B7457" s="100" t="str">
        <f>Cartilha_GLOBAL!B7457</f>
        <v>SINAPI</v>
      </c>
      <c r="C7457" s="104" t="str">
        <f>Cartilha_GLOBAL!C7457</f>
        <v>GRUPO GERADOR ESTACIONÁRIO, MOTOR DIESEL POTÊNCIA 170 KVA - CHI DIURNO. AF_02/2016</v>
      </c>
      <c r="D7457" s="94" t="str">
        <f>Cartilha_GLOBAL!D7457</f>
        <v>CHI</v>
      </c>
      <c r="E7457" s="105">
        <f>Cartilha_GLOBAL!$E7457</f>
        <v>7.76</v>
      </c>
      <c r="F7457" s="182">
        <f>Cartilha_GLOBAL!$F7457</f>
        <v>9.52</v>
      </c>
      <c r="G7457" s="229"/>
      <c r="H7457" s="107">
        <f t="shared" si="464"/>
        <v>0</v>
      </c>
      <c r="I7457" s="188">
        <f t="shared" si="463"/>
        <v>0</v>
      </c>
      <c r="J7457" s="142"/>
      <c r="K7457" s="146"/>
      <c r="L7457" s="7" t="str">
        <f t="shared" si="465"/>
        <v/>
      </c>
      <c r="M7457" s="7" t="str">
        <f t="shared" si="466"/>
        <v/>
      </c>
      <c r="N7457" s="7" t="str">
        <f>Cartilha_GLOBAL!N7457</f>
        <v/>
      </c>
      <c r="O7457" s="144"/>
      <c r="Q7457" s="151"/>
      <c r="R7457" s="152">
        <v>0</v>
      </c>
      <c r="T7457" s="153">
        <f>IF(Cartilha_GLOBAL!R7457=0,0,IF(Cartilha_GLOBAL!R7457&gt;0,"c","b"))</f>
        <v>0</v>
      </c>
    </row>
    <row r="7458" ht="12.75" hidden="1" spans="1:20">
      <c r="A7458" s="239">
        <f>Cartilha_GLOBAL!A7458</f>
        <v>73417</v>
      </c>
      <c r="B7458" s="100" t="str">
        <f>Cartilha_GLOBAL!B7458</f>
        <v>SINAPI</v>
      </c>
      <c r="C7458" s="104" t="str">
        <f>Cartilha_GLOBAL!C7458</f>
        <v>GRUPO GERADOR ESTACIONÁRIO, MOTOR DIESEL POTÊNCIA 170 KVA - CHP DIURNO. AF_02/2016</v>
      </c>
      <c r="D7458" s="94" t="str">
        <f>Cartilha_GLOBAL!D7458</f>
        <v>CHP</v>
      </c>
      <c r="E7458" s="105">
        <f>Cartilha_GLOBAL!$E7458</f>
        <v>185.71</v>
      </c>
      <c r="F7458" s="182">
        <f>Cartilha_GLOBAL!$F7458</f>
        <v>227.94</v>
      </c>
      <c r="G7458" s="229"/>
      <c r="H7458" s="107">
        <f t="shared" si="464"/>
        <v>0</v>
      </c>
      <c r="I7458" s="188">
        <f t="shared" si="463"/>
        <v>0</v>
      </c>
      <c r="J7458" s="142"/>
      <c r="K7458" s="146"/>
      <c r="L7458" s="7" t="str">
        <f t="shared" si="465"/>
        <v/>
      </c>
      <c r="M7458" s="7" t="str">
        <f t="shared" si="466"/>
        <v/>
      </c>
      <c r="N7458" s="7" t="str">
        <f>Cartilha_GLOBAL!N7458</f>
        <v/>
      </c>
      <c r="O7458" s="144"/>
      <c r="Q7458" s="151"/>
      <c r="R7458" s="152">
        <v>0</v>
      </c>
      <c r="T7458" s="153">
        <f>IF(Cartilha_GLOBAL!R7458=0,0,IF(Cartilha_GLOBAL!R7458&gt;0,"c","b"))</f>
        <v>0</v>
      </c>
    </row>
    <row r="7459" ht="22.5" hidden="1" spans="1:20">
      <c r="A7459" s="239">
        <f>Cartilha_GLOBAL!A7459</f>
        <v>93415</v>
      </c>
      <c r="B7459" s="100" t="str">
        <f>Cartilha_GLOBAL!B7459</f>
        <v>SINAPI</v>
      </c>
      <c r="C7459" s="104" t="str">
        <f>Cartilha_GLOBAL!C7459</f>
        <v>GERADOR PORTÁTIL MONOFÁSICO, POTÊNCIA 5500 VA, MOTOR A GASOLINA, POTÊNCIA DO MOTOR 13 CV - CHP DIURNO. AF_03/2016</v>
      </c>
      <c r="D7459" s="94" t="str">
        <f>Cartilha_GLOBAL!D7459</f>
        <v>CHP</v>
      </c>
      <c r="E7459" s="105">
        <f>Cartilha_GLOBAL!$E7459</f>
        <v>13.93</v>
      </c>
      <c r="F7459" s="182">
        <f>Cartilha_GLOBAL!$F7459</f>
        <v>17.1</v>
      </c>
      <c r="G7459" s="229"/>
      <c r="H7459" s="107">
        <f t="shared" si="464"/>
        <v>0</v>
      </c>
      <c r="I7459" s="188">
        <f t="shared" si="463"/>
        <v>0</v>
      </c>
      <c r="J7459" s="142"/>
      <c r="K7459" s="146"/>
      <c r="L7459" s="7" t="str">
        <f t="shared" si="465"/>
        <v/>
      </c>
      <c r="M7459" s="7" t="str">
        <f t="shared" si="466"/>
        <v/>
      </c>
      <c r="N7459" s="7" t="str">
        <f>Cartilha_GLOBAL!N7459</f>
        <v/>
      </c>
      <c r="O7459" s="144"/>
      <c r="Q7459" s="151"/>
      <c r="R7459" s="152">
        <v>0</v>
      </c>
      <c r="T7459" s="153">
        <f>IF(Cartilha_GLOBAL!R7459=0,0,IF(Cartilha_GLOBAL!R7459&gt;0,"c","b"))</f>
        <v>0</v>
      </c>
    </row>
    <row r="7460" ht="12.75" hidden="1" spans="1:20">
      <c r="A7460" s="239">
        <f>Cartilha_GLOBAL!A7460</f>
        <v>93421</v>
      </c>
      <c r="B7460" s="100" t="str">
        <f>Cartilha_GLOBAL!B7460</f>
        <v>SINAPI</v>
      </c>
      <c r="C7460" s="104" t="str">
        <f>Cartilha_GLOBAL!C7460</f>
        <v>GRUPO GERADOR REBOCÁVEL, POTÊNCIA 66 KVA, MOTOR A DIESEL - CHP DIURNO. AF_03/2016</v>
      </c>
      <c r="D7460" s="94" t="str">
        <f>Cartilha_GLOBAL!D7460</f>
        <v>CHP</v>
      </c>
      <c r="E7460" s="105">
        <f>Cartilha_GLOBAL!$E7460</f>
        <v>73.81</v>
      </c>
      <c r="F7460" s="182">
        <f>Cartilha_GLOBAL!$F7460</f>
        <v>90.59</v>
      </c>
      <c r="G7460" s="229"/>
      <c r="H7460" s="107">
        <f t="shared" si="464"/>
        <v>0</v>
      </c>
      <c r="I7460" s="188">
        <f t="shared" si="463"/>
        <v>0</v>
      </c>
      <c r="J7460" s="142"/>
      <c r="K7460" s="146"/>
      <c r="L7460" s="7" t="str">
        <f t="shared" si="465"/>
        <v/>
      </c>
      <c r="M7460" s="7" t="str">
        <f t="shared" si="466"/>
        <v/>
      </c>
      <c r="N7460" s="7" t="str">
        <f>Cartilha_GLOBAL!N7460</f>
        <v/>
      </c>
      <c r="O7460" s="144"/>
      <c r="Q7460" s="151"/>
      <c r="R7460" s="152">
        <v>0</v>
      </c>
      <c r="T7460" s="153">
        <f>IF(Cartilha_GLOBAL!R7460=0,0,IF(Cartilha_GLOBAL!R7460&gt;0,"c","b"))</f>
        <v>0</v>
      </c>
    </row>
    <row r="7461" ht="12.75" hidden="1" spans="1:20">
      <c r="A7461" s="239">
        <f>Cartilha_GLOBAL!A7461</f>
        <v>93427</v>
      </c>
      <c r="B7461" s="100" t="str">
        <f>Cartilha_GLOBAL!B7461</f>
        <v>SINAPI</v>
      </c>
      <c r="C7461" s="104" t="str">
        <f>Cartilha_GLOBAL!C7461</f>
        <v>GRUPO GERADOR ESTACIONÁRIO, POTÊNCIA 150 KVA, MOTOR A DIESEL- CHP DIURNO. AF_03/2016</v>
      </c>
      <c r="D7461" s="94" t="str">
        <f>Cartilha_GLOBAL!D7461</f>
        <v>CHP</v>
      </c>
      <c r="E7461" s="105">
        <f>Cartilha_GLOBAL!$E7461</f>
        <v>168.05</v>
      </c>
      <c r="F7461" s="182">
        <f>Cartilha_GLOBAL!$F7461</f>
        <v>206.26</v>
      </c>
      <c r="G7461" s="229"/>
      <c r="H7461" s="107">
        <f t="shared" si="464"/>
        <v>0</v>
      </c>
      <c r="I7461" s="188">
        <f t="shared" si="463"/>
        <v>0</v>
      </c>
      <c r="J7461" s="142"/>
      <c r="K7461" s="146"/>
      <c r="L7461" s="7" t="str">
        <f t="shared" si="465"/>
        <v/>
      </c>
      <c r="M7461" s="7" t="str">
        <f t="shared" si="466"/>
        <v/>
      </c>
      <c r="N7461" s="7" t="str">
        <f>Cartilha_GLOBAL!N7461</f>
        <v/>
      </c>
      <c r="O7461" s="144"/>
      <c r="Q7461" s="151"/>
      <c r="R7461" s="152">
        <v>0</v>
      </c>
      <c r="T7461" s="153">
        <f>IF(Cartilha_GLOBAL!R7461=0,0,IF(Cartilha_GLOBAL!R7461&gt;0,"c","b"))</f>
        <v>0</v>
      </c>
    </row>
    <row r="7462" ht="12.75" hidden="1" spans="1:20">
      <c r="A7462" s="239">
        <f>Cartilha_GLOBAL!A7462</f>
        <v>93422</v>
      </c>
      <c r="B7462" s="100" t="str">
        <f>Cartilha_GLOBAL!B7462</f>
        <v>SINAPI</v>
      </c>
      <c r="C7462" s="104" t="str">
        <f>Cartilha_GLOBAL!C7462</f>
        <v>GRUPO GERADOR REBOCÁVEL, POTÊNCIA 66 KVA, MOTOR A DIESEL - CHI DIURNO. AF_03/2016</v>
      </c>
      <c r="D7462" s="94" t="str">
        <f>Cartilha_GLOBAL!D7462</f>
        <v>CHI</v>
      </c>
      <c r="E7462" s="105">
        <f>Cartilha_GLOBAL!$E7462</f>
        <v>4.88</v>
      </c>
      <c r="F7462" s="182">
        <f>Cartilha_GLOBAL!$F7462</f>
        <v>5.99</v>
      </c>
      <c r="G7462" s="229"/>
      <c r="H7462" s="107">
        <f t="shared" si="464"/>
        <v>0</v>
      </c>
      <c r="I7462" s="188">
        <f t="shared" si="463"/>
        <v>0</v>
      </c>
      <c r="J7462" s="142"/>
      <c r="K7462" s="146"/>
      <c r="L7462" s="7" t="str">
        <f t="shared" si="465"/>
        <v/>
      </c>
      <c r="M7462" s="7" t="str">
        <f t="shared" si="466"/>
        <v/>
      </c>
      <c r="N7462" s="7" t="str">
        <f>Cartilha_GLOBAL!N7462</f>
        <v/>
      </c>
      <c r="O7462" s="144"/>
      <c r="Q7462" s="151"/>
      <c r="R7462" s="152">
        <v>0</v>
      </c>
      <c r="T7462" s="153">
        <f>IF(Cartilha_GLOBAL!R7462=0,0,IF(Cartilha_GLOBAL!R7462&gt;0,"c","b"))</f>
        <v>0</v>
      </c>
    </row>
    <row r="7463" ht="12.75" hidden="1" spans="1:20">
      <c r="A7463" s="239">
        <f>Cartilha_GLOBAL!A7463</f>
        <v>93428</v>
      </c>
      <c r="B7463" s="100" t="str">
        <f>Cartilha_GLOBAL!B7463</f>
        <v>SINAPI</v>
      </c>
      <c r="C7463" s="104" t="str">
        <f>Cartilha_GLOBAL!C7463</f>
        <v>GRUPO GERADOR ESTACIONÁRIO, POTÊNCIA 150 KVA, MOTOR A DIESEL- CHI DIURNO. AF_03/2016</v>
      </c>
      <c r="D7463" s="94" t="str">
        <f>Cartilha_GLOBAL!D7463</f>
        <v>CHI</v>
      </c>
      <c r="E7463" s="105">
        <f>Cartilha_GLOBAL!$E7463</f>
        <v>6.91</v>
      </c>
      <c r="F7463" s="182">
        <f>Cartilha_GLOBAL!$F7463</f>
        <v>8.48</v>
      </c>
      <c r="G7463" s="229"/>
      <c r="H7463" s="107">
        <f t="shared" si="464"/>
        <v>0</v>
      </c>
      <c r="I7463" s="188">
        <f t="shared" si="463"/>
        <v>0</v>
      </c>
      <c r="J7463" s="142"/>
      <c r="K7463" s="146"/>
      <c r="L7463" s="7" t="str">
        <f t="shared" si="465"/>
        <v/>
      </c>
      <c r="M7463" s="7" t="str">
        <f t="shared" si="466"/>
        <v/>
      </c>
      <c r="N7463" s="7" t="str">
        <f>Cartilha_GLOBAL!N7463</f>
        <v/>
      </c>
      <c r="O7463" s="144"/>
      <c r="Q7463" s="151"/>
      <c r="R7463" s="152">
        <v>0</v>
      </c>
      <c r="T7463" s="153">
        <f>IF(Cartilha_GLOBAL!R7463=0,0,IF(Cartilha_GLOBAL!R7463&gt;0,"c","b"))</f>
        <v>0</v>
      </c>
    </row>
    <row r="7464" ht="12.75" hidden="1" spans="1:20">
      <c r="A7464" s="239">
        <f>Cartilha_GLOBAL!A7464</f>
        <v>93235</v>
      </c>
      <c r="B7464" s="100" t="str">
        <f>Cartilha_GLOBAL!B7464</f>
        <v>SINAPI</v>
      </c>
      <c r="C7464" s="104" t="str">
        <f>Cartilha_GLOBAL!C7464</f>
        <v>GRUPO GERADOR ESTACIONÁRIO, MOTOR DIESEL POTÊNCIA 170 KVA - JUROS. AF_02/2016</v>
      </c>
      <c r="D7464" s="94" t="str">
        <f>Cartilha_GLOBAL!D7464</f>
        <v>H</v>
      </c>
      <c r="E7464" s="105">
        <f>Cartilha_GLOBAL!$E7464</f>
        <v>1.18</v>
      </c>
      <c r="F7464" s="182">
        <f>Cartilha_GLOBAL!$F7464</f>
        <v>1.45</v>
      </c>
      <c r="G7464" s="229"/>
      <c r="H7464" s="107">
        <f t="shared" si="464"/>
        <v>0</v>
      </c>
      <c r="I7464" s="188">
        <f t="shared" si="463"/>
        <v>0</v>
      </c>
      <c r="J7464" s="142"/>
      <c r="K7464" s="146"/>
      <c r="L7464" s="7" t="str">
        <f t="shared" si="465"/>
        <v/>
      </c>
      <c r="M7464" s="7" t="str">
        <f t="shared" si="466"/>
        <v/>
      </c>
      <c r="N7464" s="7" t="str">
        <f>Cartilha_GLOBAL!N7464</f>
        <v/>
      </c>
      <c r="O7464" s="144"/>
      <c r="Q7464" s="151"/>
      <c r="R7464" s="152">
        <v>0</v>
      </c>
      <c r="T7464" s="153">
        <f>IF(Cartilha_GLOBAL!R7464=0,0,IF(Cartilha_GLOBAL!R7464&gt;0,"c","b"))</f>
        <v>0</v>
      </c>
    </row>
    <row r="7465" ht="12.75" hidden="1" spans="1:20">
      <c r="A7465" s="239">
        <f>Cartilha_GLOBAL!A7465</f>
        <v>93417</v>
      </c>
      <c r="B7465" s="100" t="str">
        <f>Cartilha_GLOBAL!B7465</f>
        <v>SINAPI</v>
      </c>
      <c r="C7465" s="104" t="str">
        <f>Cartilha_GLOBAL!C7465</f>
        <v>GRUPO GERADOR REBOCÁVEL, POTÊNCIA 66 KVA, MOTOR A DIESEL - DEPRECIAÇÃO. AF_03/2016</v>
      </c>
      <c r="D7465" s="94" t="str">
        <f>Cartilha_GLOBAL!D7465</f>
        <v>H</v>
      </c>
      <c r="E7465" s="105">
        <f>Cartilha_GLOBAL!$E7465</f>
        <v>4.14</v>
      </c>
      <c r="F7465" s="182">
        <f>Cartilha_GLOBAL!$F7465</f>
        <v>5.08</v>
      </c>
      <c r="G7465" s="229"/>
      <c r="H7465" s="107">
        <f t="shared" si="464"/>
        <v>0</v>
      </c>
      <c r="I7465" s="188">
        <f t="shared" si="463"/>
        <v>0</v>
      </c>
      <c r="J7465" s="142"/>
      <c r="K7465" s="146"/>
      <c r="L7465" s="7" t="str">
        <f t="shared" si="465"/>
        <v/>
      </c>
      <c r="M7465" s="7" t="str">
        <f t="shared" si="466"/>
        <v/>
      </c>
      <c r="N7465" s="7" t="str">
        <f>Cartilha_GLOBAL!N7465</f>
        <v/>
      </c>
      <c r="O7465" s="144"/>
      <c r="Q7465" s="151"/>
      <c r="R7465" s="152">
        <v>0</v>
      </c>
      <c r="T7465" s="153">
        <f>IF(Cartilha_GLOBAL!R7465=0,0,IF(Cartilha_GLOBAL!R7465&gt;0,"c","b"))</f>
        <v>0</v>
      </c>
    </row>
    <row r="7466" ht="12.75" hidden="1" spans="1:20">
      <c r="A7466" s="239">
        <f>Cartilha_GLOBAL!A7466</f>
        <v>93418</v>
      </c>
      <c r="B7466" s="100" t="str">
        <f>Cartilha_GLOBAL!B7466</f>
        <v>SINAPI</v>
      </c>
      <c r="C7466" s="104" t="str">
        <f>Cartilha_GLOBAL!C7466</f>
        <v>GRUPO GERADOR REBOCÁVEL, POTÊNCIA 66 KVA, MOTOR A DIESEL - JUROS. AF_03/2016</v>
      </c>
      <c r="D7466" s="94" t="str">
        <f>Cartilha_GLOBAL!D7466</f>
        <v>H</v>
      </c>
      <c r="E7466" s="105">
        <f>Cartilha_GLOBAL!$E7466</f>
        <v>0.74</v>
      </c>
      <c r="F7466" s="182">
        <f>Cartilha_GLOBAL!$F7466</f>
        <v>0.91</v>
      </c>
      <c r="G7466" s="229"/>
      <c r="H7466" s="107">
        <f t="shared" si="464"/>
        <v>0</v>
      </c>
      <c r="I7466" s="188">
        <f t="shared" si="463"/>
        <v>0</v>
      </c>
      <c r="J7466" s="142"/>
      <c r="K7466" s="146"/>
      <c r="L7466" s="7" t="str">
        <f t="shared" si="465"/>
        <v/>
      </c>
      <c r="M7466" s="7" t="str">
        <f t="shared" si="466"/>
        <v/>
      </c>
      <c r="N7466" s="7" t="str">
        <f>Cartilha_GLOBAL!N7466</f>
        <v/>
      </c>
      <c r="O7466" s="144"/>
      <c r="Q7466" s="151"/>
      <c r="R7466" s="152">
        <v>0</v>
      </c>
      <c r="T7466" s="153">
        <f>IF(Cartilha_GLOBAL!R7466=0,0,IF(Cartilha_GLOBAL!R7466&gt;0,"c","b"))</f>
        <v>0</v>
      </c>
    </row>
    <row r="7467" ht="12.75" hidden="1" spans="1:20">
      <c r="A7467" s="239">
        <f>Cartilha_GLOBAL!A7467</f>
        <v>93419</v>
      </c>
      <c r="B7467" s="100" t="str">
        <f>Cartilha_GLOBAL!B7467</f>
        <v>SINAPI</v>
      </c>
      <c r="C7467" s="104" t="str">
        <f>Cartilha_GLOBAL!C7467</f>
        <v>GRUPO GERADOR REBOCÁVEL, POTÊNCIA 66 KVA, MOTOR A DIESEL - MANUTENÇÃO. AF_03/2016</v>
      </c>
      <c r="D7467" s="94" t="str">
        <f>Cartilha_GLOBAL!D7467</f>
        <v>H</v>
      </c>
      <c r="E7467" s="105">
        <f>Cartilha_GLOBAL!$E7467</f>
        <v>3.69</v>
      </c>
      <c r="F7467" s="182">
        <f>Cartilha_GLOBAL!$F7467</f>
        <v>4.53</v>
      </c>
      <c r="G7467" s="229"/>
      <c r="H7467" s="107">
        <f t="shared" si="464"/>
        <v>0</v>
      </c>
      <c r="I7467" s="188">
        <f t="shared" si="463"/>
        <v>0</v>
      </c>
      <c r="J7467" s="142"/>
      <c r="K7467" s="146"/>
      <c r="L7467" s="7" t="str">
        <f t="shared" si="465"/>
        <v/>
      </c>
      <c r="M7467" s="7" t="str">
        <f t="shared" si="466"/>
        <v/>
      </c>
      <c r="N7467" s="7" t="str">
        <f>Cartilha_GLOBAL!N7467</f>
        <v/>
      </c>
      <c r="O7467" s="144"/>
      <c r="Q7467" s="151"/>
      <c r="R7467" s="152">
        <v>0</v>
      </c>
      <c r="T7467" s="153">
        <f>IF(Cartilha_GLOBAL!R7467=0,0,IF(Cartilha_GLOBAL!R7467&gt;0,"c","b"))</f>
        <v>0</v>
      </c>
    </row>
    <row r="7468" ht="22.5" hidden="1" spans="1:20">
      <c r="A7468" s="239">
        <f>Cartilha_GLOBAL!A7468</f>
        <v>93420</v>
      </c>
      <c r="B7468" s="100" t="str">
        <f>Cartilha_GLOBAL!B7468</f>
        <v>SINAPI</v>
      </c>
      <c r="C7468" s="104" t="str">
        <f>Cartilha_GLOBAL!C7468</f>
        <v>GRUPO GERADOR REBOCÁVEL, POTÊNCIA 66 KVA, MOTOR A DIESEL - MATERIAIS NA OPERAÇÃO. AF_03/2016</v>
      </c>
      <c r="D7468" s="94" t="str">
        <f>Cartilha_GLOBAL!D7468</f>
        <v>H</v>
      </c>
      <c r="E7468" s="105">
        <f>Cartilha_GLOBAL!$E7468</f>
        <v>65.24</v>
      </c>
      <c r="F7468" s="182">
        <f>Cartilha_GLOBAL!$F7468</f>
        <v>80.08</v>
      </c>
      <c r="G7468" s="229"/>
      <c r="H7468" s="107">
        <f t="shared" si="464"/>
        <v>0</v>
      </c>
      <c r="I7468" s="188">
        <f t="shared" si="463"/>
        <v>0</v>
      </c>
      <c r="J7468" s="142"/>
      <c r="K7468" s="146"/>
      <c r="L7468" s="7" t="str">
        <f t="shared" si="465"/>
        <v/>
      </c>
      <c r="M7468" s="7" t="str">
        <f t="shared" si="466"/>
        <v/>
      </c>
      <c r="N7468" s="7" t="str">
        <f>Cartilha_GLOBAL!N7468</f>
        <v/>
      </c>
      <c r="O7468" s="144"/>
      <c r="Q7468" s="151"/>
      <c r="R7468" s="152">
        <v>0</v>
      </c>
      <c r="T7468" s="153">
        <f>IF(Cartilha_GLOBAL!R7468=0,0,IF(Cartilha_GLOBAL!R7468&gt;0,"c","b"))</f>
        <v>0</v>
      </c>
    </row>
    <row r="7469" ht="12.75" hidden="1" spans="1:20">
      <c r="A7469" s="239">
        <f>Cartilha_GLOBAL!A7469</f>
        <v>93423</v>
      </c>
      <c r="B7469" s="100" t="str">
        <f>Cartilha_GLOBAL!B7469</f>
        <v>SINAPI</v>
      </c>
      <c r="C7469" s="104" t="str">
        <f>Cartilha_GLOBAL!C7469</f>
        <v>GRUPO GERADOR ESTACIONÁRIO, POTÊNCIA 150 KVA, MOTOR A DIESEL- DEPRECIAÇÃO. AF_03/2016</v>
      </c>
      <c r="D7469" s="94" t="str">
        <f>Cartilha_GLOBAL!D7469</f>
        <v>H</v>
      </c>
      <c r="E7469" s="105">
        <f>Cartilha_GLOBAL!$E7469</f>
        <v>5.86</v>
      </c>
      <c r="F7469" s="182">
        <f>Cartilha_GLOBAL!$F7469</f>
        <v>7.19</v>
      </c>
      <c r="G7469" s="229"/>
      <c r="H7469" s="107">
        <f t="shared" si="464"/>
        <v>0</v>
      </c>
      <c r="I7469" s="188">
        <f t="shared" si="463"/>
        <v>0</v>
      </c>
      <c r="J7469" s="142"/>
      <c r="K7469" s="146"/>
      <c r="L7469" s="7" t="str">
        <f t="shared" si="465"/>
        <v/>
      </c>
      <c r="M7469" s="7" t="str">
        <f t="shared" si="466"/>
        <v/>
      </c>
      <c r="N7469" s="7" t="str">
        <f>Cartilha_GLOBAL!N7469</f>
        <v/>
      </c>
      <c r="O7469" s="144"/>
      <c r="Q7469" s="151"/>
      <c r="R7469" s="152">
        <v>0</v>
      </c>
      <c r="T7469" s="153">
        <f>IF(Cartilha_GLOBAL!R7469=0,0,IF(Cartilha_GLOBAL!R7469&gt;0,"c","b"))</f>
        <v>0</v>
      </c>
    </row>
    <row r="7470" ht="12.75" hidden="1" spans="1:20">
      <c r="A7470" s="239">
        <f>Cartilha_GLOBAL!A7470</f>
        <v>93424</v>
      </c>
      <c r="B7470" s="100" t="str">
        <f>Cartilha_GLOBAL!B7470</f>
        <v>SINAPI</v>
      </c>
      <c r="C7470" s="104" t="str">
        <f>Cartilha_GLOBAL!C7470</f>
        <v>GRUPO GERADOR ESTACIONÁRIO, POTÊNCIA 150 KVA, MOTOR A DIESEL- JUROS. AF_03/2016</v>
      </c>
      <c r="D7470" s="94" t="str">
        <f>Cartilha_GLOBAL!D7470</f>
        <v>H</v>
      </c>
      <c r="E7470" s="105">
        <f>Cartilha_GLOBAL!$E7470</f>
        <v>1.05</v>
      </c>
      <c r="F7470" s="182">
        <f>Cartilha_GLOBAL!$F7470</f>
        <v>1.29</v>
      </c>
      <c r="G7470" s="229"/>
      <c r="H7470" s="107">
        <f t="shared" si="464"/>
        <v>0</v>
      </c>
      <c r="I7470" s="188">
        <f t="shared" ref="I7470:I7533" si="467">IF(ISBLANK(G7470),0,IF(R7470=0,ROUND(G7470*H7470,2),IF(R7470="b",ROUNDDOWN(G7470*H7470,2),ROUNDUP(G7470*H7470,2))))</f>
        <v>0</v>
      </c>
      <c r="J7470" s="142"/>
      <c r="K7470" s="146"/>
      <c r="L7470" s="7" t="str">
        <f t="shared" si="465"/>
        <v/>
      </c>
      <c r="M7470" s="7" t="str">
        <f t="shared" si="466"/>
        <v/>
      </c>
      <c r="N7470" s="7" t="str">
        <f>Cartilha_GLOBAL!N7470</f>
        <v/>
      </c>
      <c r="O7470" s="144"/>
      <c r="Q7470" s="151"/>
      <c r="R7470" s="152">
        <v>0</v>
      </c>
      <c r="T7470" s="153">
        <f>IF(Cartilha_GLOBAL!R7470=0,0,IF(Cartilha_GLOBAL!R7470&gt;0,"c","b"))</f>
        <v>0</v>
      </c>
    </row>
    <row r="7471" ht="12.75" hidden="1" spans="1:20">
      <c r="A7471" s="239">
        <f>Cartilha_GLOBAL!A7471</f>
        <v>93425</v>
      </c>
      <c r="B7471" s="100" t="str">
        <f>Cartilha_GLOBAL!B7471</f>
        <v>SINAPI</v>
      </c>
      <c r="C7471" s="104" t="str">
        <f>Cartilha_GLOBAL!C7471</f>
        <v>GRUPO GERADOR ESTACIONÁRIO, POTÊNCIA 150 KVA, MOTOR A DIESEL- MANUTENÇÃO. AF_03/2016</v>
      </c>
      <c r="D7471" s="94" t="str">
        <f>Cartilha_GLOBAL!D7471</f>
        <v>H</v>
      </c>
      <c r="E7471" s="105">
        <f>Cartilha_GLOBAL!$E7471</f>
        <v>5.23</v>
      </c>
      <c r="F7471" s="182">
        <f>Cartilha_GLOBAL!$F7471</f>
        <v>6.42</v>
      </c>
      <c r="G7471" s="229"/>
      <c r="H7471" s="107">
        <f t="shared" si="464"/>
        <v>0</v>
      </c>
      <c r="I7471" s="188">
        <f t="shared" si="467"/>
        <v>0</v>
      </c>
      <c r="J7471" s="142"/>
      <c r="K7471" s="146"/>
      <c r="L7471" s="7" t="str">
        <f t="shared" si="465"/>
        <v/>
      </c>
      <c r="M7471" s="7" t="str">
        <f t="shared" si="466"/>
        <v/>
      </c>
      <c r="N7471" s="7" t="str">
        <f>Cartilha_GLOBAL!N7471</f>
        <v/>
      </c>
      <c r="O7471" s="144"/>
      <c r="Q7471" s="151"/>
      <c r="R7471" s="152">
        <v>0</v>
      </c>
      <c r="T7471" s="153">
        <f>IF(Cartilha_GLOBAL!R7471=0,0,IF(Cartilha_GLOBAL!R7471&gt;0,"c","b"))</f>
        <v>0</v>
      </c>
    </row>
    <row r="7472" ht="22.5" hidden="1" spans="1:20">
      <c r="A7472" s="239">
        <f>Cartilha_GLOBAL!A7472</f>
        <v>93426</v>
      </c>
      <c r="B7472" s="100" t="str">
        <f>Cartilha_GLOBAL!B7472</f>
        <v>SINAPI</v>
      </c>
      <c r="C7472" s="104" t="str">
        <f>Cartilha_GLOBAL!C7472</f>
        <v>GRUPO GERADOR ESTACIONÁRIO, POTÊNCIA 150 KVA, MOTOR A DIESEL- MATERIAIS NA OPERAÇÃO. AF_03/2016</v>
      </c>
      <c r="D7472" s="94" t="str">
        <f>Cartilha_GLOBAL!D7472</f>
        <v>H</v>
      </c>
      <c r="E7472" s="105">
        <f>Cartilha_GLOBAL!$E7472</f>
        <v>155.91</v>
      </c>
      <c r="F7472" s="182">
        <f>Cartilha_GLOBAL!$F7472</f>
        <v>191.36</v>
      </c>
      <c r="G7472" s="229"/>
      <c r="H7472" s="107">
        <f t="shared" si="464"/>
        <v>0</v>
      </c>
      <c r="I7472" s="188">
        <f t="shared" si="467"/>
        <v>0</v>
      </c>
      <c r="J7472" s="142"/>
      <c r="K7472" s="146"/>
      <c r="L7472" s="7" t="str">
        <f t="shared" si="465"/>
        <v/>
      </c>
      <c r="M7472" s="7" t="str">
        <f t="shared" si="466"/>
        <v/>
      </c>
      <c r="N7472" s="7" t="str">
        <f>Cartilha_GLOBAL!N7472</f>
        <v/>
      </c>
      <c r="O7472" s="144"/>
      <c r="Q7472" s="151"/>
      <c r="R7472" s="152">
        <v>0</v>
      </c>
      <c r="T7472" s="153">
        <f>IF(Cartilha_GLOBAL!R7472=0,0,IF(Cartilha_GLOBAL!R7472&gt;0,"c","b"))</f>
        <v>0</v>
      </c>
    </row>
    <row r="7473" ht="22.5" hidden="1" spans="1:20">
      <c r="A7473" s="239">
        <f>Cartilha_GLOBAL!A7473</f>
        <v>95869</v>
      </c>
      <c r="B7473" s="100" t="str">
        <f>Cartilha_GLOBAL!B7473</f>
        <v>SINAPI</v>
      </c>
      <c r="C7473" s="104" t="str">
        <f>Cartilha_GLOBAL!C7473</f>
        <v>GRUPO GERADOR COM CARENAGEM, MOTOR DIESEL POTÊNCIA STANDART ENTRE 250 E 260 KVA - JUROS. AF_12/2016</v>
      </c>
      <c r="D7473" s="94" t="str">
        <f>Cartilha_GLOBAL!D7473</f>
        <v>H</v>
      </c>
      <c r="E7473" s="105">
        <f>Cartilha_GLOBAL!$E7473</f>
        <v>1.68</v>
      </c>
      <c r="F7473" s="182">
        <f>Cartilha_GLOBAL!$F7473</f>
        <v>2.06</v>
      </c>
      <c r="G7473" s="229"/>
      <c r="H7473" s="107">
        <f t="shared" si="464"/>
        <v>0</v>
      </c>
      <c r="I7473" s="188">
        <f t="shared" si="467"/>
        <v>0</v>
      </c>
      <c r="J7473" s="142"/>
      <c r="K7473" s="146"/>
      <c r="L7473" s="7" t="str">
        <f t="shared" si="465"/>
        <v/>
      </c>
      <c r="M7473" s="7" t="str">
        <f t="shared" si="466"/>
        <v/>
      </c>
      <c r="N7473" s="7" t="str">
        <f>Cartilha_GLOBAL!N7473</f>
        <v/>
      </c>
      <c r="O7473" s="144"/>
      <c r="Q7473" s="151"/>
      <c r="R7473" s="152">
        <v>0</v>
      </c>
      <c r="T7473" s="153">
        <f>IF(Cartilha_GLOBAL!R7473=0,0,IF(Cartilha_GLOBAL!R7473&gt;0,"c","b"))</f>
        <v>0</v>
      </c>
    </row>
    <row r="7474" ht="22.5" hidden="1" spans="1:20">
      <c r="A7474" s="239">
        <f>Cartilha_GLOBAL!A7474</f>
        <v>95870</v>
      </c>
      <c r="B7474" s="100" t="str">
        <f>Cartilha_GLOBAL!B7474</f>
        <v>SINAPI</v>
      </c>
      <c r="C7474" s="104" t="str">
        <f>Cartilha_GLOBAL!C7474</f>
        <v>GRUPO GERADOR COM CARENAGEM, MOTOR DIESEL POTÊNCIA STANDART ENTRE 250 E 260 KVA - MANUTENÇÃO. AF_12/2016</v>
      </c>
      <c r="D7474" s="94" t="str">
        <f>Cartilha_GLOBAL!D7474</f>
        <v>H</v>
      </c>
      <c r="E7474" s="105">
        <f>Cartilha_GLOBAL!$E7474</f>
        <v>8.36</v>
      </c>
      <c r="F7474" s="182">
        <f>Cartilha_GLOBAL!$F7474</f>
        <v>10.26</v>
      </c>
      <c r="G7474" s="229"/>
      <c r="H7474" s="107">
        <f t="shared" si="464"/>
        <v>0</v>
      </c>
      <c r="I7474" s="188">
        <f t="shared" si="467"/>
        <v>0</v>
      </c>
      <c r="J7474" s="142"/>
      <c r="K7474" s="146"/>
      <c r="L7474" s="7" t="str">
        <f t="shared" si="465"/>
        <v/>
      </c>
      <c r="M7474" s="7" t="str">
        <f t="shared" si="466"/>
        <v/>
      </c>
      <c r="N7474" s="7" t="str">
        <f>Cartilha_GLOBAL!N7474</f>
        <v/>
      </c>
      <c r="O7474" s="144"/>
      <c r="Q7474" s="151"/>
      <c r="R7474" s="152">
        <v>0</v>
      </c>
      <c r="T7474" s="153">
        <f>IF(Cartilha_GLOBAL!R7474=0,0,IF(Cartilha_GLOBAL!R7474&gt;0,"c","b"))</f>
        <v>0</v>
      </c>
    </row>
    <row r="7475" ht="22.5" hidden="1" spans="1:20">
      <c r="A7475" s="239">
        <f>Cartilha_GLOBAL!A7475</f>
        <v>95871</v>
      </c>
      <c r="B7475" s="100" t="str">
        <f>Cartilha_GLOBAL!B7475</f>
        <v>SINAPI</v>
      </c>
      <c r="C7475" s="104" t="str">
        <f>Cartilha_GLOBAL!C7475</f>
        <v>GRUPO GERADOR COM CARENAGEM, MOTOR DIESEL POTÊNCIA STANDART ENTRE 250 E 260 KVA - MATERIAIS NA OPERAÇÃO. AF_12/2016</v>
      </c>
      <c r="D7475" s="94" t="str">
        <f>Cartilha_GLOBAL!D7475</f>
        <v>H</v>
      </c>
      <c r="E7475" s="105">
        <f>Cartilha_GLOBAL!$E7475</f>
        <v>265.62</v>
      </c>
      <c r="F7475" s="182">
        <f>Cartilha_GLOBAL!$F7475</f>
        <v>326.02</v>
      </c>
      <c r="G7475" s="229"/>
      <c r="H7475" s="107">
        <f t="shared" si="464"/>
        <v>0</v>
      </c>
      <c r="I7475" s="188">
        <f t="shared" si="467"/>
        <v>0</v>
      </c>
      <c r="J7475" s="142"/>
      <c r="K7475" s="146"/>
      <c r="L7475" s="7" t="str">
        <f t="shared" si="465"/>
        <v/>
      </c>
      <c r="M7475" s="7" t="str">
        <f t="shared" si="466"/>
        <v/>
      </c>
      <c r="N7475" s="7" t="str">
        <f>Cartilha_GLOBAL!N7475</f>
        <v/>
      </c>
      <c r="O7475" s="144"/>
      <c r="Q7475" s="151"/>
      <c r="R7475" s="152">
        <v>0</v>
      </c>
      <c r="T7475" s="153">
        <f>IF(Cartilha_GLOBAL!R7475=0,0,IF(Cartilha_GLOBAL!R7475&gt;0,"c","b"))</f>
        <v>0</v>
      </c>
    </row>
    <row r="7476" ht="22.5" hidden="1" spans="1:20">
      <c r="A7476" s="239">
        <f>Cartilha_GLOBAL!A7476</f>
        <v>95872</v>
      </c>
      <c r="B7476" s="100" t="str">
        <f>Cartilha_GLOBAL!B7476</f>
        <v>SINAPI</v>
      </c>
      <c r="C7476" s="104" t="str">
        <f>Cartilha_GLOBAL!C7476</f>
        <v>GRUPO GERADOR COM CARENAGEM, MOTOR DIESEL POTÊNCIA STANDART ENTRE 250 E 260 KVA - CHP DIURNO. AF_12/2016</v>
      </c>
      <c r="D7476" s="94" t="str">
        <f>Cartilha_GLOBAL!D7476</f>
        <v>CHP</v>
      </c>
      <c r="E7476" s="105">
        <f>Cartilha_GLOBAL!$E7476</f>
        <v>285.03</v>
      </c>
      <c r="F7476" s="182">
        <f>Cartilha_GLOBAL!$F7476</f>
        <v>349.85</v>
      </c>
      <c r="G7476" s="229"/>
      <c r="H7476" s="107">
        <f t="shared" si="464"/>
        <v>0</v>
      </c>
      <c r="I7476" s="188">
        <f t="shared" si="467"/>
        <v>0</v>
      </c>
      <c r="J7476" s="142"/>
      <c r="K7476" s="146"/>
      <c r="L7476" s="7" t="str">
        <f t="shared" si="465"/>
        <v/>
      </c>
      <c r="M7476" s="7" t="str">
        <f t="shared" si="466"/>
        <v/>
      </c>
      <c r="N7476" s="7" t="str">
        <f>Cartilha_GLOBAL!N7476</f>
        <v/>
      </c>
      <c r="O7476" s="144"/>
      <c r="Q7476" s="151"/>
      <c r="R7476" s="152">
        <v>0</v>
      </c>
      <c r="T7476" s="153">
        <f>IF(Cartilha_GLOBAL!R7476=0,0,IF(Cartilha_GLOBAL!R7476&gt;0,"c","b"))</f>
        <v>0</v>
      </c>
    </row>
    <row r="7477" ht="22.5" hidden="1" spans="1:20">
      <c r="A7477" s="239">
        <f>Cartilha_GLOBAL!A7477</f>
        <v>95873</v>
      </c>
      <c r="B7477" s="100" t="str">
        <f>Cartilha_GLOBAL!B7477</f>
        <v>SINAPI</v>
      </c>
      <c r="C7477" s="104" t="str">
        <f>Cartilha_GLOBAL!C7477</f>
        <v>GRUPO GERADOR COM CARENAGEM, MOTOR DIESEL POTÊNCIA STANDART ENTRE 250 E 260 KVA - CHI DIURNO. AF_12/2016</v>
      </c>
      <c r="D7477" s="94" t="str">
        <f>Cartilha_GLOBAL!D7477</f>
        <v>CHI</v>
      </c>
      <c r="E7477" s="105">
        <f>Cartilha_GLOBAL!$E7477</f>
        <v>11.05</v>
      </c>
      <c r="F7477" s="182">
        <f>Cartilha_GLOBAL!$F7477</f>
        <v>13.56</v>
      </c>
      <c r="G7477" s="229"/>
      <c r="H7477" s="107">
        <f t="shared" si="464"/>
        <v>0</v>
      </c>
      <c r="I7477" s="188">
        <f t="shared" si="467"/>
        <v>0</v>
      </c>
      <c r="J7477" s="142"/>
      <c r="K7477" s="146"/>
      <c r="L7477" s="7" t="str">
        <f t="shared" si="465"/>
        <v/>
      </c>
      <c r="M7477" s="7" t="str">
        <f t="shared" si="466"/>
        <v/>
      </c>
      <c r="N7477" s="7" t="str">
        <f>Cartilha_GLOBAL!N7477</f>
        <v/>
      </c>
      <c r="O7477" s="144"/>
      <c r="Q7477" s="151"/>
      <c r="R7477" s="152">
        <v>0</v>
      </c>
      <c r="T7477" s="153">
        <f>IF(Cartilha_GLOBAL!R7477=0,0,IF(Cartilha_GLOBAL!R7477&gt;0,"c","b"))</f>
        <v>0</v>
      </c>
    </row>
    <row r="7478" ht="22.5" hidden="1" spans="1:20">
      <c r="A7478" s="239">
        <f>Cartilha_GLOBAL!A7478</f>
        <v>95874</v>
      </c>
      <c r="B7478" s="100" t="str">
        <f>Cartilha_GLOBAL!B7478</f>
        <v>SINAPI</v>
      </c>
      <c r="C7478" s="104" t="str">
        <f>Cartilha_GLOBAL!C7478</f>
        <v>GRUPO GERADOR COM CARENAGEM, MOTOR DIESEL POTÊNCIA STANDART ENTRE 250 E 260 KVA - DEPRECIAÇÃO. AF_12/2016</v>
      </c>
      <c r="D7478" s="94" t="str">
        <f>Cartilha_GLOBAL!D7478</f>
        <v>H</v>
      </c>
      <c r="E7478" s="105">
        <f>Cartilha_GLOBAL!$E7478</f>
        <v>9.37</v>
      </c>
      <c r="F7478" s="182">
        <f>Cartilha_GLOBAL!$F7478</f>
        <v>11.5</v>
      </c>
      <c r="G7478" s="229"/>
      <c r="H7478" s="107">
        <f t="shared" si="464"/>
        <v>0</v>
      </c>
      <c r="I7478" s="188">
        <f t="shared" si="467"/>
        <v>0</v>
      </c>
      <c r="J7478" s="142"/>
      <c r="K7478" s="146"/>
      <c r="L7478" s="7" t="str">
        <f t="shared" si="465"/>
        <v/>
      </c>
      <c r="M7478" s="7" t="str">
        <f t="shared" si="466"/>
        <v/>
      </c>
      <c r="N7478" s="7" t="str">
        <f>Cartilha_GLOBAL!N7478</f>
        <v/>
      </c>
      <c r="O7478" s="144"/>
      <c r="Q7478" s="151"/>
      <c r="R7478" s="152">
        <v>0</v>
      </c>
      <c r="T7478" s="153">
        <f>IF(Cartilha_GLOBAL!R7478=0,0,IF(Cartilha_GLOBAL!R7478&gt;0,"c","b"))</f>
        <v>0</v>
      </c>
    </row>
    <row r="7479" ht="12.75" hidden="1" spans="1:20">
      <c r="A7479" s="238" t="str">
        <f>Cartilha_GLOBAL!A7479</f>
        <v>12.3.22</v>
      </c>
      <c r="B7479" s="236">
        <f>Cartilha_GLOBAL!B7479</f>
        <v>0</v>
      </c>
      <c r="C7479" s="161" t="str">
        <f>Cartilha_GLOBAL!C7479</f>
        <v>VEÍCULO UTILITARIO</v>
      </c>
      <c r="D7479" s="94">
        <f>Cartilha_GLOBAL!D7479</f>
        <v>0</v>
      </c>
      <c r="E7479" s="105">
        <f>Cartilha_GLOBAL!$E7479</f>
        <v>0</v>
      </c>
      <c r="F7479" s="182">
        <f>Cartilha_GLOBAL!$F7479</f>
        <v>0</v>
      </c>
      <c r="G7479" s="209"/>
      <c r="H7479" s="187">
        <f t="shared" si="464"/>
        <v>0</v>
      </c>
      <c r="I7479" s="188">
        <f t="shared" si="467"/>
        <v>0</v>
      </c>
      <c r="J7479" s="142"/>
      <c r="K7479" s="145" t="str">
        <f>IF(SUM(I7479:I7479)&gt;0,"xx","")</f>
        <v/>
      </c>
      <c r="L7479" s="7" t="str">
        <f t="shared" si="465"/>
        <v/>
      </c>
      <c r="M7479" s="7" t="str">
        <f t="shared" si="466"/>
        <v/>
      </c>
      <c r="N7479" s="7" t="str">
        <f>Cartilha_GLOBAL!N7479</f>
        <v/>
      </c>
      <c r="O7479" s="144"/>
      <c r="Q7479" s="151"/>
      <c r="R7479" s="152">
        <v>0</v>
      </c>
      <c r="T7479" s="153">
        <f>IF(Cartilha_GLOBAL!R7479=0,0,IF(Cartilha_GLOBAL!R7479&gt;0,"c","b"))</f>
        <v>0</v>
      </c>
    </row>
    <row r="7480" ht="12.75" hidden="1" spans="1:20">
      <c r="A7480" s="238" t="str">
        <f>Cartilha_GLOBAL!A7480</f>
        <v>12.3.23</v>
      </c>
      <c r="B7480" s="236">
        <f>Cartilha_GLOBAL!B7480</f>
        <v>0</v>
      </c>
      <c r="C7480" s="161" t="str">
        <f>Cartilha_GLOBAL!C7480</f>
        <v>TALHA E TROLEY MANUAL</v>
      </c>
      <c r="D7480" s="94">
        <f>Cartilha_GLOBAL!D7480</f>
        <v>0</v>
      </c>
      <c r="E7480" s="105">
        <f>Cartilha_GLOBAL!$E7480</f>
        <v>0</v>
      </c>
      <c r="F7480" s="182">
        <f>Cartilha_GLOBAL!$F7480</f>
        <v>0</v>
      </c>
      <c r="G7480" s="209"/>
      <c r="H7480" s="187">
        <f t="shared" si="464"/>
        <v>0</v>
      </c>
      <c r="I7480" s="188">
        <f t="shared" si="467"/>
        <v>0</v>
      </c>
      <c r="J7480" s="142"/>
      <c r="K7480" s="145" t="str">
        <f>IF(SUM(I7481:I7485)&gt;0,"xx","")</f>
        <v/>
      </c>
      <c r="L7480" s="7" t="str">
        <f t="shared" si="465"/>
        <v/>
      </c>
      <c r="M7480" s="7" t="str">
        <f t="shared" si="466"/>
        <v/>
      </c>
      <c r="N7480" s="7" t="str">
        <f>Cartilha_GLOBAL!N7480</f>
        <v/>
      </c>
      <c r="O7480" s="144"/>
      <c r="Q7480" s="151"/>
      <c r="R7480" s="152">
        <v>0</v>
      </c>
      <c r="T7480" s="153">
        <f>IF(Cartilha_GLOBAL!R7480=0,0,IF(Cartilha_GLOBAL!R7480&gt;0,"c","b"))</f>
        <v>0</v>
      </c>
    </row>
    <row r="7481" ht="22.5" hidden="1" spans="1:20">
      <c r="A7481" s="239">
        <f>Cartilha_GLOBAL!A7481</f>
        <v>95139</v>
      </c>
      <c r="B7481" s="100" t="str">
        <f>Cartilha_GLOBAL!B7481</f>
        <v>SINAPI</v>
      </c>
      <c r="C7481" s="104" t="str">
        <f>Cartilha_GLOBAL!C7481</f>
        <v>TALHA MANUAL DE CORRENTE, CAPACIDADE DE 2 TON. COM ELEVAÇÃO DE 3 M - CHP DIURNO. AF_07/2016</v>
      </c>
      <c r="D7481" s="94" t="str">
        <f>Cartilha_GLOBAL!D7481</f>
        <v>CHP</v>
      </c>
      <c r="E7481" s="105">
        <f>Cartilha_GLOBAL!$E7481</f>
        <v>0.05</v>
      </c>
      <c r="F7481" s="182">
        <f>Cartilha_GLOBAL!$F7481</f>
        <v>0.06</v>
      </c>
      <c r="G7481" s="229"/>
      <c r="H7481" s="107">
        <f t="shared" si="464"/>
        <v>0</v>
      </c>
      <c r="I7481" s="188">
        <f t="shared" si="467"/>
        <v>0</v>
      </c>
      <c r="J7481" s="142"/>
      <c r="K7481" s="146"/>
      <c r="L7481" s="7" t="str">
        <f t="shared" si="465"/>
        <v/>
      </c>
      <c r="M7481" s="7" t="str">
        <f t="shared" si="466"/>
        <v/>
      </c>
      <c r="N7481" s="7" t="str">
        <f>Cartilha_GLOBAL!N7481</f>
        <v/>
      </c>
      <c r="O7481" s="144"/>
      <c r="Q7481" s="151"/>
      <c r="R7481" s="152">
        <v>0</v>
      </c>
      <c r="T7481" s="153">
        <f>IF(Cartilha_GLOBAL!R7481=0,0,IF(Cartilha_GLOBAL!R7481&gt;0,"c","b"))</f>
        <v>0</v>
      </c>
    </row>
    <row r="7482" ht="12.75" hidden="1" spans="1:20">
      <c r="A7482" s="239">
        <f>Cartilha_GLOBAL!A7482</f>
        <v>95140</v>
      </c>
      <c r="B7482" s="100" t="str">
        <f>Cartilha_GLOBAL!B7482</f>
        <v>SINAPI</v>
      </c>
      <c r="C7482" s="104" t="str">
        <f>Cartilha_GLOBAL!C7482</f>
        <v>TALHA MANUAL DE CORRENTE, CAPACIDADE DE 2 TON. COM ELEVAÇÃO DE 3 M - CHI DIURNO. AF_07/2016</v>
      </c>
      <c r="D7482" s="94" t="str">
        <f>Cartilha_GLOBAL!D7482</f>
        <v>CHI</v>
      </c>
      <c r="E7482" s="105">
        <f>Cartilha_GLOBAL!$E7482</f>
        <v>0.03</v>
      </c>
      <c r="F7482" s="182">
        <f>Cartilha_GLOBAL!$F7482</f>
        <v>0.04</v>
      </c>
      <c r="G7482" s="229"/>
      <c r="H7482" s="107">
        <f t="shared" si="464"/>
        <v>0</v>
      </c>
      <c r="I7482" s="188">
        <f t="shared" si="467"/>
        <v>0</v>
      </c>
      <c r="J7482" s="142"/>
      <c r="K7482" s="146"/>
      <c r="L7482" s="7" t="str">
        <f t="shared" si="465"/>
        <v/>
      </c>
      <c r="M7482" s="7" t="str">
        <f t="shared" si="466"/>
        <v/>
      </c>
      <c r="N7482" s="7" t="str">
        <f>Cartilha_GLOBAL!N7482</f>
        <v/>
      </c>
      <c r="O7482" s="144"/>
      <c r="Q7482" s="151"/>
      <c r="R7482" s="152">
        <v>0</v>
      </c>
      <c r="T7482" s="153">
        <f>IF(Cartilha_GLOBAL!R7482=0,0,IF(Cartilha_GLOBAL!R7482&gt;0,"c","b"))</f>
        <v>0</v>
      </c>
    </row>
    <row r="7483" ht="22.5" hidden="1" spans="1:20">
      <c r="A7483" s="239">
        <f>Cartilha_GLOBAL!A7483</f>
        <v>95136</v>
      </c>
      <c r="B7483" s="100" t="str">
        <f>Cartilha_GLOBAL!B7483</f>
        <v>SINAPI</v>
      </c>
      <c r="C7483" s="104" t="str">
        <f>Cartilha_GLOBAL!C7483</f>
        <v>TALHA MANUAL DE CORRENTE, CAPACIDADE DE 2 TON. COM ELEVAÇÃO DE 3 M - DEPRECIAÇÃO. AF_07/2016</v>
      </c>
      <c r="D7483" s="94" t="str">
        <f>Cartilha_GLOBAL!D7483</f>
        <v>H</v>
      </c>
      <c r="E7483" s="105">
        <f>Cartilha_GLOBAL!$E7483</f>
        <v>0.03</v>
      </c>
      <c r="F7483" s="182">
        <f>Cartilha_GLOBAL!$F7483</f>
        <v>0.04</v>
      </c>
      <c r="G7483" s="229"/>
      <c r="H7483" s="107">
        <f t="shared" si="464"/>
        <v>0</v>
      </c>
      <c r="I7483" s="188">
        <f t="shared" si="467"/>
        <v>0</v>
      </c>
      <c r="J7483" s="142"/>
      <c r="K7483" s="146"/>
      <c r="L7483" s="7" t="str">
        <f t="shared" si="465"/>
        <v/>
      </c>
      <c r="M7483" s="7" t="str">
        <f t="shared" si="466"/>
        <v/>
      </c>
      <c r="N7483" s="7" t="str">
        <f>Cartilha_GLOBAL!N7483</f>
        <v/>
      </c>
      <c r="O7483" s="144"/>
      <c r="Q7483" s="151"/>
      <c r="R7483" s="152">
        <v>0</v>
      </c>
      <c r="T7483" s="153">
        <f>IF(Cartilha_GLOBAL!R7483=0,0,IF(Cartilha_GLOBAL!R7483&gt;0,"c","b"))</f>
        <v>0</v>
      </c>
    </row>
    <row r="7484" ht="12.75" hidden="1" spans="1:20">
      <c r="A7484" s="239">
        <f>Cartilha_GLOBAL!A7484</f>
        <v>95137</v>
      </c>
      <c r="B7484" s="100" t="str">
        <f>Cartilha_GLOBAL!B7484</f>
        <v>SINAPI</v>
      </c>
      <c r="C7484" s="104" t="str">
        <f>Cartilha_GLOBAL!C7484</f>
        <v>TALHA MANUAL DE CORRENTE, CAPACIDADE DE 2 TON. COM ELEVAÇÃO DE 3 M - JUROS. AF_07/2016</v>
      </c>
      <c r="D7484" s="94" t="str">
        <f>Cartilha_GLOBAL!D7484</f>
        <v>H</v>
      </c>
      <c r="E7484" s="105">
        <f>Cartilha_GLOBAL!$E7484</f>
        <v>0.01</v>
      </c>
      <c r="F7484" s="182">
        <f>Cartilha_GLOBAL!$F7484</f>
        <v>0.01</v>
      </c>
      <c r="G7484" s="229"/>
      <c r="H7484" s="107">
        <f t="shared" si="464"/>
        <v>0</v>
      </c>
      <c r="I7484" s="188">
        <f t="shared" si="467"/>
        <v>0</v>
      </c>
      <c r="J7484" s="142"/>
      <c r="K7484" s="146"/>
      <c r="L7484" s="7" t="str">
        <f t="shared" si="465"/>
        <v/>
      </c>
      <c r="M7484" s="7" t="str">
        <f t="shared" si="466"/>
        <v/>
      </c>
      <c r="N7484" s="7" t="str">
        <f>Cartilha_GLOBAL!N7484</f>
        <v/>
      </c>
      <c r="O7484" s="144"/>
      <c r="Q7484" s="151"/>
      <c r="R7484" s="152">
        <v>0</v>
      </c>
      <c r="T7484" s="153">
        <f>IF(Cartilha_GLOBAL!R7484=0,0,IF(Cartilha_GLOBAL!R7484&gt;0,"c","b"))</f>
        <v>0</v>
      </c>
    </row>
    <row r="7485" ht="22.5" hidden="1" spans="1:20">
      <c r="A7485" s="239">
        <f>Cartilha_GLOBAL!A7485</f>
        <v>95138</v>
      </c>
      <c r="B7485" s="100" t="str">
        <f>Cartilha_GLOBAL!B7485</f>
        <v>SINAPI</v>
      </c>
      <c r="C7485" s="104" t="str">
        <f>Cartilha_GLOBAL!C7485</f>
        <v>TALHA MANUAL DE CORRENTE, CAPACIDADE DE 2 TON. COM ELEVAÇÃO DE 3 M - MANUTENÇÃO. AF_07/2016</v>
      </c>
      <c r="D7485" s="94" t="str">
        <f>Cartilha_GLOBAL!D7485</f>
        <v>H</v>
      </c>
      <c r="E7485" s="105">
        <f>Cartilha_GLOBAL!$E7485</f>
        <v>0.02</v>
      </c>
      <c r="F7485" s="182">
        <f>Cartilha_GLOBAL!$F7485</f>
        <v>0.02</v>
      </c>
      <c r="G7485" s="229"/>
      <c r="H7485" s="107">
        <f t="shared" si="464"/>
        <v>0</v>
      </c>
      <c r="I7485" s="188">
        <f t="shared" si="467"/>
        <v>0</v>
      </c>
      <c r="J7485" s="142"/>
      <c r="K7485" s="146"/>
      <c r="L7485" s="7" t="str">
        <f t="shared" si="465"/>
        <v/>
      </c>
      <c r="M7485" s="7" t="str">
        <f t="shared" si="466"/>
        <v/>
      </c>
      <c r="N7485" s="7" t="str">
        <f>Cartilha_GLOBAL!N7485</f>
        <v/>
      </c>
      <c r="O7485" s="144"/>
      <c r="Q7485" s="151"/>
      <c r="R7485" s="152">
        <v>0</v>
      </c>
      <c r="T7485" s="153">
        <f>IF(Cartilha_GLOBAL!R7485=0,0,IF(Cartilha_GLOBAL!R7485&gt;0,"c","b"))</f>
        <v>0</v>
      </c>
    </row>
    <row r="7486" ht="12.75" hidden="1" spans="1:20">
      <c r="A7486" s="238" t="str">
        <f>Cartilha_GLOBAL!A7486</f>
        <v>12.3.24</v>
      </c>
      <c r="B7486" s="236">
        <f>Cartilha_GLOBAL!B7486</f>
        <v>0</v>
      </c>
      <c r="C7486" s="161" t="str">
        <f>Cartilha_GLOBAL!C7486</f>
        <v>BATE-ESTACAS</v>
      </c>
      <c r="D7486" s="94">
        <f>Cartilha_GLOBAL!D7486</f>
        <v>0</v>
      </c>
      <c r="E7486" s="105">
        <f>Cartilha_GLOBAL!$E7486</f>
        <v>0</v>
      </c>
      <c r="F7486" s="182">
        <f>Cartilha_GLOBAL!$F7486</f>
        <v>0</v>
      </c>
      <c r="G7486" s="209"/>
      <c r="H7486" s="187">
        <f t="shared" si="464"/>
        <v>0</v>
      </c>
      <c r="I7486" s="188">
        <f t="shared" si="467"/>
        <v>0</v>
      </c>
      <c r="J7486" s="142"/>
      <c r="K7486" s="145" t="str">
        <f>IF(SUM(I7487:I7492)&gt;0,"xx","")</f>
        <v/>
      </c>
      <c r="L7486" s="7" t="str">
        <f t="shared" si="465"/>
        <v/>
      </c>
      <c r="M7486" s="7" t="str">
        <f t="shared" si="466"/>
        <v/>
      </c>
      <c r="N7486" s="7" t="str">
        <f>Cartilha_GLOBAL!N7486</f>
        <v/>
      </c>
      <c r="O7486" s="144"/>
      <c r="Q7486" s="151"/>
      <c r="R7486" s="152">
        <v>0</v>
      </c>
      <c r="T7486" s="153">
        <f>IF(Cartilha_GLOBAL!R7486=0,0,IF(Cartilha_GLOBAL!R7486&gt;0,"c","b"))</f>
        <v>0</v>
      </c>
    </row>
    <row r="7487" ht="22.5" hidden="1" spans="1:20">
      <c r="A7487" s="239">
        <f>Cartilha_GLOBAL!A7487</f>
        <v>89212</v>
      </c>
      <c r="B7487" s="100" t="str">
        <f>Cartilha_GLOBAL!B7487</f>
        <v>SINAPI</v>
      </c>
      <c r="C7487" s="104" t="str">
        <f>Cartilha_GLOBAL!C7487</f>
        <v>BATE-ESTACAS POR GRAVIDADE, POTÊNCIA DE 160 HP, PESO DO MARTELO ATÉ 3 TONELADAS - DEPRECIAÇÃO. AF_11/2014</v>
      </c>
      <c r="D7487" s="94" t="str">
        <f>Cartilha_GLOBAL!D7487</f>
        <v>H</v>
      </c>
      <c r="E7487" s="105">
        <f>Cartilha_GLOBAL!$E7487</f>
        <v>28.91</v>
      </c>
      <c r="F7487" s="182">
        <f>Cartilha_GLOBAL!$F7487</f>
        <v>35.48</v>
      </c>
      <c r="G7487" s="229"/>
      <c r="H7487" s="107">
        <f t="shared" si="464"/>
        <v>0</v>
      </c>
      <c r="I7487" s="188">
        <f t="shared" si="467"/>
        <v>0</v>
      </c>
      <c r="J7487" s="142"/>
      <c r="K7487" s="146"/>
      <c r="L7487" s="7" t="str">
        <f t="shared" si="465"/>
        <v/>
      </c>
      <c r="M7487" s="7" t="str">
        <f t="shared" si="466"/>
        <v/>
      </c>
      <c r="N7487" s="7" t="str">
        <f>Cartilha_GLOBAL!N7487</f>
        <v/>
      </c>
      <c r="O7487" s="144"/>
      <c r="Q7487" s="151"/>
      <c r="R7487" s="152">
        <v>0</v>
      </c>
      <c r="T7487" s="153">
        <f>IF(Cartilha_GLOBAL!R7487=0,0,IF(Cartilha_GLOBAL!R7487&gt;0,"c","b"))</f>
        <v>0</v>
      </c>
    </row>
    <row r="7488" ht="22.5" hidden="1" spans="1:20">
      <c r="A7488" s="239">
        <f>Cartilha_GLOBAL!A7488</f>
        <v>89213</v>
      </c>
      <c r="B7488" s="100" t="str">
        <f>Cartilha_GLOBAL!B7488</f>
        <v>SINAPI</v>
      </c>
      <c r="C7488" s="104" t="str">
        <f>Cartilha_GLOBAL!C7488</f>
        <v>BATE-ESTACAS POR GRAVIDADE, POTÊNCIA DE 160 HP, PESO DO MARTELO ATÉ 3 TONELADAS - JUROS. AF_11/2014</v>
      </c>
      <c r="D7488" s="94" t="str">
        <f>Cartilha_GLOBAL!D7488</f>
        <v>H</v>
      </c>
      <c r="E7488" s="105">
        <f>Cartilha_GLOBAL!$E7488</f>
        <v>4.55</v>
      </c>
      <c r="F7488" s="182">
        <f>Cartilha_GLOBAL!$F7488</f>
        <v>5.58</v>
      </c>
      <c r="G7488" s="229"/>
      <c r="H7488" s="107">
        <f t="shared" si="464"/>
        <v>0</v>
      </c>
      <c r="I7488" s="188">
        <f t="shared" si="467"/>
        <v>0</v>
      </c>
      <c r="J7488" s="142"/>
      <c r="K7488" s="146"/>
      <c r="L7488" s="7" t="str">
        <f t="shared" si="465"/>
        <v/>
      </c>
      <c r="M7488" s="7" t="str">
        <f t="shared" si="466"/>
        <v/>
      </c>
      <c r="N7488" s="7" t="str">
        <f>Cartilha_GLOBAL!N7488</f>
        <v/>
      </c>
      <c r="O7488" s="144"/>
      <c r="Q7488" s="151"/>
      <c r="R7488" s="152">
        <v>0</v>
      </c>
      <c r="T7488" s="153">
        <f>IF(Cartilha_GLOBAL!R7488=0,0,IF(Cartilha_GLOBAL!R7488&gt;0,"c","b"))</f>
        <v>0</v>
      </c>
    </row>
    <row r="7489" ht="22.5" hidden="1" spans="1:20">
      <c r="A7489" s="239">
        <f>Cartilha_GLOBAL!A7489</f>
        <v>89214</v>
      </c>
      <c r="B7489" s="100" t="str">
        <f>Cartilha_GLOBAL!B7489</f>
        <v>SINAPI</v>
      </c>
      <c r="C7489" s="104" t="str">
        <f>Cartilha_GLOBAL!C7489</f>
        <v>BATE-ESTACAS POR GRAVIDADE, POTÊNCIA DE 160 HP, PESO DO MARTELO ATÉ 3 TONELADAS - MANUTENÇÃO. AF_11/2014</v>
      </c>
      <c r="D7489" s="94" t="str">
        <f>Cartilha_GLOBAL!D7489</f>
        <v>H</v>
      </c>
      <c r="E7489" s="105">
        <f>Cartilha_GLOBAL!$E7489</f>
        <v>27.14</v>
      </c>
      <c r="F7489" s="182">
        <f>Cartilha_GLOBAL!$F7489</f>
        <v>33.31</v>
      </c>
      <c r="G7489" s="229"/>
      <c r="H7489" s="107">
        <f t="shared" si="464"/>
        <v>0</v>
      </c>
      <c r="I7489" s="188">
        <f t="shared" si="467"/>
        <v>0</v>
      </c>
      <c r="J7489" s="142"/>
      <c r="K7489" s="146"/>
      <c r="L7489" s="7" t="str">
        <f t="shared" si="465"/>
        <v/>
      </c>
      <c r="M7489" s="7" t="str">
        <f t="shared" si="466"/>
        <v/>
      </c>
      <c r="N7489" s="7" t="str">
        <f>Cartilha_GLOBAL!N7489</f>
        <v/>
      </c>
      <c r="O7489" s="144"/>
      <c r="Q7489" s="151"/>
      <c r="R7489" s="152">
        <v>0</v>
      </c>
      <c r="T7489" s="153">
        <f>IF(Cartilha_GLOBAL!R7489=0,0,IF(Cartilha_GLOBAL!R7489&gt;0,"c","b"))</f>
        <v>0</v>
      </c>
    </row>
    <row r="7490" ht="22.5" hidden="1" spans="1:20">
      <c r="A7490" s="239">
        <f>Cartilha_GLOBAL!A7490</f>
        <v>89215</v>
      </c>
      <c r="B7490" s="100" t="str">
        <f>Cartilha_GLOBAL!B7490</f>
        <v>SINAPI</v>
      </c>
      <c r="C7490" s="104" t="str">
        <f>Cartilha_GLOBAL!C7490</f>
        <v>BATE-ESTACAS POR GRAVIDADE, POTÊNCIA DE 160 HP, PESO DO MARTELO ATÉ 3 TONELADAS - MATERIAIS NA OPERAÇÃO. AF_11/2014</v>
      </c>
      <c r="D7490" s="94" t="str">
        <f>Cartilha_GLOBAL!D7490</f>
        <v>H</v>
      </c>
      <c r="E7490" s="105">
        <f>Cartilha_GLOBAL!$E7490</f>
        <v>90.32</v>
      </c>
      <c r="F7490" s="182">
        <f>Cartilha_GLOBAL!$F7490</f>
        <v>110.86</v>
      </c>
      <c r="G7490" s="229"/>
      <c r="H7490" s="107">
        <f t="shared" si="464"/>
        <v>0</v>
      </c>
      <c r="I7490" s="188">
        <f t="shared" si="467"/>
        <v>0</v>
      </c>
      <c r="J7490" s="142"/>
      <c r="K7490" s="146"/>
      <c r="L7490" s="7" t="str">
        <f t="shared" si="465"/>
        <v/>
      </c>
      <c r="M7490" s="7" t="str">
        <f t="shared" si="466"/>
        <v/>
      </c>
      <c r="N7490" s="7" t="str">
        <f>Cartilha_GLOBAL!N7490</f>
        <v/>
      </c>
      <c r="O7490" s="144"/>
      <c r="Q7490" s="151"/>
      <c r="R7490" s="152">
        <v>0</v>
      </c>
      <c r="T7490" s="153">
        <f>IF(Cartilha_GLOBAL!R7490=0,0,IF(Cartilha_GLOBAL!R7490&gt;0,"c","b"))</f>
        <v>0</v>
      </c>
    </row>
    <row r="7491" ht="22.5" hidden="1" spans="1:20">
      <c r="A7491" s="239">
        <f>Cartilha_GLOBAL!A7491</f>
        <v>89218</v>
      </c>
      <c r="B7491" s="100" t="str">
        <f>Cartilha_GLOBAL!B7491</f>
        <v>SINAPI</v>
      </c>
      <c r="C7491" s="104" t="str">
        <f>Cartilha_GLOBAL!C7491</f>
        <v>BATE-ESTACAS POR GRAVIDADE, POTÊNCIA DE 160 HP, PESO DO MARTELO ATÉ 3 TONELADAS - CHI DIURNO. AF_11/2014</v>
      </c>
      <c r="D7491" s="94" t="str">
        <f>Cartilha_GLOBAL!D7491</f>
        <v>CHI</v>
      </c>
      <c r="E7491" s="105">
        <f>Cartilha_GLOBAL!$E7491</f>
        <v>91.7</v>
      </c>
      <c r="F7491" s="182">
        <f>Cartilha_GLOBAL!$F7491</f>
        <v>112.55</v>
      </c>
      <c r="G7491" s="229"/>
      <c r="H7491" s="107">
        <f t="shared" si="464"/>
        <v>0</v>
      </c>
      <c r="I7491" s="188">
        <f t="shared" si="467"/>
        <v>0</v>
      </c>
      <c r="J7491" s="142"/>
      <c r="K7491" s="146"/>
      <c r="L7491" s="7" t="str">
        <f t="shared" si="465"/>
        <v/>
      </c>
      <c r="M7491" s="7" t="str">
        <f t="shared" si="466"/>
        <v/>
      </c>
      <c r="N7491" s="7" t="str">
        <f>Cartilha_GLOBAL!N7491</f>
        <v/>
      </c>
      <c r="O7491" s="144"/>
      <c r="Q7491" s="151"/>
      <c r="R7491" s="152">
        <v>0</v>
      </c>
      <c r="T7491" s="153">
        <f>IF(Cartilha_GLOBAL!R7491=0,0,IF(Cartilha_GLOBAL!R7491&gt;0,"c","b"))</f>
        <v>0</v>
      </c>
    </row>
    <row r="7492" ht="22.5" hidden="1" spans="1:20">
      <c r="A7492" s="239">
        <f>Cartilha_GLOBAL!A7492</f>
        <v>89843</v>
      </c>
      <c r="B7492" s="100" t="str">
        <f>Cartilha_GLOBAL!B7492</f>
        <v>SINAPI</v>
      </c>
      <c r="C7492" s="104" t="str">
        <f>Cartilha_GLOBAL!C7492</f>
        <v>BATE-ESTACAS POR GRAVIDADE, POTÊNCIA DE 160 HP, PESO DO MARTELO ATÉ 3 TONELADAS - CHP DIURNO. AF_11/2014</v>
      </c>
      <c r="D7492" s="94" t="str">
        <f>Cartilha_GLOBAL!D7492</f>
        <v>CHP</v>
      </c>
      <c r="E7492" s="105">
        <f>Cartilha_GLOBAL!$E7492</f>
        <v>209.16</v>
      </c>
      <c r="F7492" s="182">
        <f>Cartilha_GLOBAL!$F7492</f>
        <v>256.72</v>
      </c>
      <c r="G7492" s="229"/>
      <c r="H7492" s="107">
        <f t="shared" si="464"/>
        <v>0</v>
      </c>
      <c r="I7492" s="188">
        <f t="shared" si="467"/>
        <v>0</v>
      </c>
      <c r="J7492" s="142"/>
      <c r="K7492" s="146"/>
      <c r="L7492" s="7" t="str">
        <f t="shared" si="465"/>
        <v/>
      </c>
      <c r="M7492" s="7" t="str">
        <f t="shared" si="466"/>
        <v/>
      </c>
      <c r="N7492" s="7" t="str">
        <f>Cartilha_GLOBAL!N7492</f>
        <v/>
      </c>
      <c r="O7492" s="144"/>
      <c r="Q7492" s="151"/>
      <c r="R7492" s="152">
        <v>0</v>
      </c>
      <c r="T7492" s="153">
        <f>IF(Cartilha_GLOBAL!R7492=0,0,IF(Cartilha_GLOBAL!R7492&gt;0,"c","b"))</f>
        <v>0</v>
      </c>
    </row>
    <row r="7493" ht="12.75" hidden="1" spans="1:20">
      <c r="A7493" s="238" t="str">
        <f>Cartilha_GLOBAL!A7493</f>
        <v>12.3.25</v>
      </c>
      <c r="B7493" s="236">
        <f>Cartilha_GLOBAL!B7493</f>
        <v>0</v>
      </c>
      <c r="C7493" s="161" t="str">
        <f>Cartilha_GLOBAL!C7493</f>
        <v>FRESADORAS</v>
      </c>
      <c r="D7493" s="94">
        <f>Cartilha_GLOBAL!D7493</f>
        <v>0</v>
      </c>
      <c r="E7493" s="105">
        <f>Cartilha_GLOBAL!$E7493</f>
        <v>0</v>
      </c>
      <c r="F7493" s="182">
        <f>Cartilha_GLOBAL!$F7493</f>
        <v>0</v>
      </c>
      <c r="G7493" s="209"/>
      <c r="H7493" s="187">
        <f t="shared" si="464"/>
        <v>0</v>
      </c>
      <c r="I7493" s="188">
        <f t="shared" si="467"/>
        <v>0</v>
      </c>
      <c r="J7493" s="142"/>
      <c r="K7493" s="145" t="str">
        <f>IF(SUM(I7494:I7507)&gt;0,"xx","")</f>
        <v/>
      </c>
      <c r="L7493" s="7" t="str">
        <f t="shared" si="465"/>
        <v/>
      </c>
      <c r="M7493" s="7" t="str">
        <f t="shared" si="466"/>
        <v/>
      </c>
      <c r="N7493" s="7" t="str">
        <f>Cartilha_GLOBAL!N7493</f>
        <v/>
      </c>
      <c r="O7493" s="144"/>
      <c r="Q7493" s="151"/>
      <c r="R7493" s="152">
        <v>0</v>
      </c>
      <c r="T7493" s="153">
        <f>IF(Cartilha_GLOBAL!R7493=0,0,IF(Cartilha_GLOBAL!R7493&gt;0,"c","b"))</f>
        <v>0</v>
      </c>
    </row>
    <row r="7494" ht="22.5" hidden="1" spans="1:20">
      <c r="A7494" s="239">
        <f>Cartilha_GLOBAL!A7494</f>
        <v>89230</v>
      </c>
      <c r="B7494" s="100" t="str">
        <f>Cartilha_GLOBAL!B7494</f>
        <v>SINAPI</v>
      </c>
      <c r="C7494" s="104" t="str">
        <f>Cartilha_GLOBAL!C7494</f>
        <v>FRESADORA DE ASFALTO A FRIO SOBRE RODAS, LARGURA FRESAGEM DE 1,0 M, POTÊNCIA 208 HP - DEPRECIAÇÃO. AF_11/2014</v>
      </c>
      <c r="D7494" s="94" t="str">
        <f>Cartilha_GLOBAL!D7494</f>
        <v>H</v>
      </c>
      <c r="E7494" s="105">
        <f>Cartilha_GLOBAL!$E7494</f>
        <v>140.84</v>
      </c>
      <c r="F7494" s="182">
        <f>Cartilha_GLOBAL!$F7494</f>
        <v>172.87</v>
      </c>
      <c r="G7494" s="229"/>
      <c r="H7494" s="107">
        <f t="shared" ref="H7494:H7557" si="468">IF(G7494=0,0,F7494)</f>
        <v>0</v>
      </c>
      <c r="I7494" s="188">
        <f t="shared" si="467"/>
        <v>0</v>
      </c>
      <c r="J7494" s="142"/>
      <c r="K7494" s="146"/>
      <c r="L7494" s="7" t="str">
        <f t="shared" ref="L7494:L7557" si="469">IF(K7494="X","x",IF(K7494="xx","x",IF(I7494&gt;0,"x","")))</f>
        <v/>
      </c>
      <c r="M7494" s="7" t="str">
        <f t="shared" ref="M7494:M7557" si="470">IF(K7494="X","x",IF(K7494="xx","x",IF(I7494&gt;0,"x","")))</f>
        <v/>
      </c>
      <c r="N7494" s="7" t="str">
        <f>Cartilha_GLOBAL!N7494</f>
        <v/>
      </c>
      <c r="O7494" s="144"/>
      <c r="Q7494" s="151"/>
      <c r="R7494" s="152">
        <v>0</v>
      </c>
      <c r="T7494" s="153">
        <f>IF(Cartilha_GLOBAL!R7494=0,0,IF(Cartilha_GLOBAL!R7494&gt;0,"c","b"))</f>
        <v>0</v>
      </c>
    </row>
    <row r="7495" ht="22.5" hidden="1" spans="1:20">
      <c r="A7495" s="239">
        <f>Cartilha_GLOBAL!A7495</f>
        <v>89231</v>
      </c>
      <c r="B7495" s="100" t="str">
        <f>Cartilha_GLOBAL!B7495</f>
        <v>SINAPI</v>
      </c>
      <c r="C7495" s="104" t="str">
        <f>Cartilha_GLOBAL!C7495</f>
        <v>FRESADORA DE ASFALTO A FRIO SOBRE RODAS, LARGURA FRESAGEM DE 1,0 M, POTÊNCIA 208 HP - JUROS. AF_11/2014</v>
      </c>
      <c r="D7495" s="94" t="str">
        <f>Cartilha_GLOBAL!D7495</f>
        <v>H</v>
      </c>
      <c r="E7495" s="105">
        <f>Cartilha_GLOBAL!$E7495</f>
        <v>22.31</v>
      </c>
      <c r="F7495" s="182">
        <f>Cartilha_GLOBAL!$F7495</f>
        <v>27.38</v>
      </c>
      <c r="G7495" s="229"/>
      <c r="H7495" s="107">
        <f t="shared" si="468"/>
        <v>0</v>
      </c>
      <c r="I7495" s="188">
        <f t="shared" si="467"/>
        <v>0</v>
      </c>
      <c r="J7495" s="142"/>
      <c r="K7495" s="146"/>
      <c r="L7495" s="7" t="str">
        <f t="shared" si="469"/>
        <v/>
      </c>
      <c r="M7495" s="7" t="str">
        <f t="shared" si="470"/>
        <v/>
      </c>
      <c r="N7495" s="7" t="str">
        <f>Cartilha_GLOBAL!N7495</f>
        <v/>
      </c>
      <c r="O7495" s="144"/>
      <c r="Q7495" s="151"/>
      <c r="R7495" s="152">
        <v>0</v>
      </c>
      <c r="T7495" s="153">
        <f>IF(Cartilha_GLOBAL!R7495=0,0,IF(Cartilha_GLOBAL!R7495&gt;0,"c","b"))</f>
        <v>0</v>
      </c>
    </row>
    <row r="7496" ht="22.5" hidden="1" spans="1:20">
      <c r="A7496" s="239">
        <f>Cartilha_GLOBAL!A7496</f>
        <v>89232</v>
      </c>
      <c r="B7496" s="100" t="str">
        <f>Cartilha_GLOBAL!B7496</f>
        <v>SINAPI</v>
      </c>
      <c r="C7496" s="104" t="str">
        <f>Cartilha_GLOBAL!C7496</f>
        <v>FRESADORA DE ASFALTO A FRIO SOBRE RODAS, LARGURA FRESAGEM DE 1,0 M, POTÊNCIA 208 HP - MANUTENÇÃO. AF_11/2014</v>
      </c>
      <c r="D7496" s="94" t="str">
        <f>Cartilha_GLOBAL!D7496</f>
        <v>H</v>
      </c>
      <c r="E7496" s="105">
        <f>Cartilha_GLOBAL!$E7496</f>
        <v>251.22</v>
      </c>
      <c r="F7496" s="182">
        <f>Cartilha_GLOBAL!$F7496</f>
        <v>308.35</v>
      </c>
      <c r="G7496" s="229"/>
      <c r="H7496" s="107">
        <f t="shared" si="468"/>
        <v>0</v>
      </c>
      <c r="I7496" s="188">
        <f t="shared" si="467"/>
        <v>0</v>
      </c>
      <c r="J7496" s="142"/>
      <c r="K7496" s="146"/>
      <c r="L7496" s="7" t="str">
        <f t="shared" si="469"/>
        <v/>
      </c>
      <c r="M7496" s="7" t="str">
        <f t="shared" si="470"/>
        <v/>
      </c>
      <c r="N7496" s="7" t="str">
        <f>Cartilha_GLOBAL!N7496</f>
        <v/>
      </c>
      <c r="O7496" s="144"/>
      <c r="Q7496" s="151"/>
      <c r="R7496" s="152">
        <v>0</v>
      </c>
      <c r="T7496" s="153">
        <f>IF(Cartilha_GLOBAL!R7496=0,0,IF(Cartilha_GLOBAL!R7496&gt;0,"c","b"))</f>
        <v>0</v>
      </c>
    </row>
    <row r="7497" ht="22.5" hidden="1" spans="1:20">
      <c r="A7497" s="239">
        <f>Cartilha_GLOBAL!A7497</f>
        <v>89233</v>
      </c>
      <c r="B7497" s="100" t="str">
        <f>Cartilha_GLOBAL!B7497</f>
        <v>SINAPI</v>
      </c>
      <c r="C7497" s="104" t="str">
        <f>Cartilha_GLOBAL!C7497</f>
        <v>FRESADORA DE ASFALTO A FRIO SOBRE RODAS, LARGURA FRESAGEM DE 1,0 M, POTÊNCIA 208 HP - MATERIAIS NA OPERAÇÃO. AF_11/2014</v>
      </c>
      <c r="D7497" s="94" t="str">
        <f>Cartilha_GLOBAL!D7497</f>
        <v>H</v>
      </c>
      <c r="E7497" s="105">
        <f>Cartilha_GLOBAL!$E7497</f>
        <v>162.55</v>
      </c>
      <c r="F7497" s="182">
        <f>Cartilha_GLOBAL!$F7497</f>
        <v>199.51</v>
      </c>
      <c r="G7497" s="229"/>
      <c r="H7497" s="107">
        <f t="shared" si="468"/>
        <v>0</v>
      </c>
      <c r="I7497" s="188">
        <f t="shared" si="467"/>
        <v>0</v>
      </c>
      <c r="J7497" s="142"/>
      <c r="K7497" s="146"/>
      <c r="L7497" s="7" t="str">
        <f t="shared" si="469"/>
        <v/>
      </c>
      <c r="M7497" s="7" t="str">
        <f t="shared" si="470"/>
        <v/>
      </c>
      <c r="N7497" s="7" t="str">
        <f>Cartilha_GLOBAL!N7497</f>
        <v/>
      </c>
      <c r="O7497" s="144"/>
      <c r="Q7497" s="151"/>
      <c r="R7497" s="152">
        <v>0</v>
      </c>
      <c r="T7497" s="153">
        <f>IF(Cartilha_GLOBAL!R7497=0,0,IF(Cartilha_GLOBAL!R7497&gt;0,"c","b"))</f>
        <v>0</v>
      </c>
    </row>
    <row r="7498" ht="22.5" hidden="1" spans="1:20">
      <c r="A7498" s="239">
        <f>Cartilha_GLOBAL!A7498</f>
        <v>89236</v>
      </c>
      <c r="B7498" s="100" t="str">
        <f>Cartilha_GLOBAL!B7498</f>
        <v>SINAPI</v>
      </c>
      <c r="C7498" s="104" t="str">
        <f>Cartilha_GLOBAL!C7498</f>
        <v>FRESADORA DE ASFALTO A FRIO SOBRE RODAS, LARGURA FRESAGEM DE 2,0 M, POTÊNCIA 550 HP - DEPRECIAÇÃO. AF_11/2014</v>
      </c>
      <c r="D7498" s="94" t="str">
        <f>Cartilha_GLOBAL!D7498</f>
        <v>H</v>
      </c>
      <c r="E7498" s="105">
        <f>Cartilha_GLOBAL!$E7498</f>
        <v>329</v>
      </c>
      <c r="F7498" s="182">
        <f>Cartilha_GLOBAL!$F7498</f>
        <v>403.81</v>
      </c>
      <c r="G7498" s="229"/>
      <c r="H7498" s="107">
        <f t="shared" si="468"/>
        <v>0</v>
      </c>
      <c r="I7498" s="188">
        <f t="shared" si="467"/>
        <v>0</v>
      </c>
      <c r="J7498" s="142"/>
      <c r="K7498" s="146"/>
      <c r="L7498" s="7" t="str">
        <f t="shared" si="469"/>
        <v/>
      </c>
      <c r="M7498" s="7" t="str">
        <f t="shared" si="470"/>
        <v/>
      </c>
      <c r="N7498" s="7" t="str">
        <f>Cartilha_GLOBAL!N7498</f>
        <v/>
      </c>
      <c r="O7498" s="144"/>
      <c r="Q7498" s="151"/>
      <c r="R7498" s="152">
        <v>0</v>
      </c>
      <c r="T7498" s="153">
        <f>IF(Cartilha_GLOBAL!R7498=0,0,IF(Cartilha_GLOBAL!R7498&gt;0,"c","b"))</f>
        <v>0</v>
      </c>
    </row>
    <row r="7499" ht="22.5" hidden="1" spans="1:20">
      <c r="A7499" s="239">
        <f>Cartilha_GLOBAL!A7499</f>
        <v>89237</v>
      </c>
      <c r="B7499" s="100" t="str">
        <f>Cartilha_GLOBAL!B7499</f>
        <v>SINAPI</v>
      </c>
      <c r="C7499" s="104" t="str">
        <f>Cartilha_GLOBAL!C7499</f>
        <v>FRESADORA DE ASFALTO A FRIO SOBRE RODAS, LARGURA FRESAGEM DE 2,0 M, POTÊNCIA 550 HP - JUROS. AF_11/2014</v>
      </c>
      <c r="D7499" s="94" t="str">
        <f>Cartilha_GLOBAL!D7499</f>
        <v>H</v>
      </c>
      <c r="E7499" s="105">
        <f>Cartilha_GLOBAL!$E7499</f>
        <v>52.13</v>
      </c>
      <c r="F7499" s="182">
        <f>Cartilha_GLOBAL!$F7499</f>
        <v>63.98</v>
      </c>
      <c r="G7499" s="229"/>
      <c r="H7499" s="107">
        <f t="shared" si="468"/>
        <v>0</v>
      </c>
      <c r="I7499" s="188">
        <f t="shared" si="467"/>
        <v>0</v>
      </c>
      <c r="J7499" s="142"/>
      <c r="K7499" s="146"/>
      <c r="L7499" s="7" t="str">
        <f t="shared" si="469"/>
        <v/>
      </c>
      <c r="M7499" s="7" t="str">
        <f t="shared" si="470"/>
        <v/>
      </c>
      <c r="N7499" s="7" t="str">
        <f>Cartilha_GLOBAL!N7499</f>
        <v/>
      </c>
      <c r="O7499" s="144"/>
      <c r="Q7499" s="151"/>
      <c r="R7499" s="152">
        <v>0</v>
      </c>
      <c r="T7499" s="153">
        <f>IF(Cartilha_GLOBAL!R7499=0,0,IF(Cartilha_GLOBAL!R7499&gt;0,"c","b"))</f>
        <v>0</v>
      </c>
    </row>
    <row r="7500" ht="22.5" hidden="1" spans="1:20">
      <c r="A7500" s="239">
        <f>Cartilha_GLOBAL!A7500</f>
        <v>89238</v>
      </c>
      <c r="B7500" s="100" t="str">
        <f>Cartilha_GLOBAL!B7500</f>
        <v>SINAPI</v>
      </c>
      <c r="C7500" s="104" t="str">
        <f>Cartilha_GLOBAL!C7500</f>
        <v>FRESADORA DE ASFALTO A FRIO SOBRE RODAS, LARGURA FRESAGEM DE 2,0 M, POTÊNCIA 550 HP - MANUTENÇÃO. AF_11/2014</v>
      </c>
      <c r="D7500" s="94" t="str">
        <f>Cartilha_GLOBAL!D7500</f>
        <v>H</v>
      </c>
      <c r="E7500" s="105">
        <f>Cartilha_GLOBAL!$E7500</f>
        <v>586.85</v>
      </c>
      <c r="F7500" s="182">
        <f>Cartilha_GLOBAL!$F7500</f>
        <v>720.3</v>
      </c>
      <c r="G7500" s="229"/>
      <c r="H7500" s="107">
        <f t="shared" si="468"/>
        <v>0</v>
      </c>
      <c r="I7500" s="188">
        <f t="shared" si="467"/>
        <v>0</v>
      </c>
      <c r="J7500" s="142"/>
      <c r="K7500" s="146"/>
      <c r="L7500" s="7" t="str">
        <f t="shared" si="469"/>
        <v/>
      </c>
      <c r="M7500" s="7" t="str">
        <f t="shared" si="470"/>
        <v/>
      </c>
      <c r="N7500" s="7" t="str">
        <f>Cartilha_GLOBAL!N7500</f>
        <v/>
      </c>
      <c r="O7500" s="144"/>
      <c r="Q7500" s="151"/>
      <c r="R7500" s="152">
        <v>0</v>
      </c>
      <c r="T7500" s="153">
        <f>IF(Cartilha_GLOBAL!R7500=0,0,IF(Cartilha_GLOBAL!R7500&gt;0,"c","b"))</f>
        <v>0</v>
      </c>
    </row>
    <row r="7501" ht="22.5" hidden="1" spans="1:20">
      <c r="A7501" s="239">
        <f>Cartilha_GLOBAL!A7501</f>
        <v>89239</v>
      </c>
      <c r="B7501" s="100" t="str">
        <f>Cartilha_GLOBAL!B7501</f>
        <v>SINAPI</v>
      </c>
      <c r="C7501" s="104" t="str">
        <f>Cartilha_GLOBAL!C7501</f>
        <v>FRESADORA DE ASFALTO A FRIO SOBRE RODAS, LARGURA FRESAGEM DE 2,0 M, POTÊNCIA 550 HP - MATERIAIS NA OPERAÇÃO. AF_11/2014</v>
      </c>
      <c r="D7501" s="94" t="str">
        <f>Cartilha_GLOBAL!D7501</f>
        <v>H</v>
      </c>
      <c r="E7501" s="105">
        <f>Cartilha_GLOBAL!$E7501</f>
        <v>429.86</v>
      </c>
      <c r="F7501" s="182">
        <f>Cartilha_GLOBAL!$F7501</f>
        <v>527.61</v>
      </c>
      <c r="G7501" s="229"/>
      <c r="H7501" s="107">
        <f t="shared" si="468"/>
        <v>0</v>
      </c>
      <c r="I7501" s="188">
        <f t="shared" si="467"/>
        <v>0</v>
      </c>
      <c r="J7501" s="142"/>
      <c r="K7501" s="146"/>
      <c r="L7501" s="7" t="str">
        <f t="shared" si="469"/>
        <v/>
      </c>
      <c r="M7501" s="7" t="str">
        <f t="shared" si="470"/>
        <v/>
      </c>
      <c r="N7501" s="7" t="str">
        <f>Cartilha_GLOBAL!N7501</f>
        <v/>
      </c>
      <c r="O7501" s="144"/>
      <c r="Q7501" s="151"/>
      <c r="R7501" s="152">
        <v>0</v>
      </c>
      <c r="T7501" s="153">
        <f>IF(Cartilha_GLOBAL!R7501=0,0,IF(Cartilha_GLOBAL!R7501&gt;0,"c","b"))</f>
        <v>0</v>
      </c>
    </row>
    <row r="7502" ht="22.5" hidden="1" spans="1:20">
      <c r="A7502" s="239">
        <f>Cartilha_GLOBAL!A7502</f>
        <v>90686</v>
      </c>
      <c r="B7502" s="100" t="str">
        <f>Cartilha_GLOBAL!B7502</f>
        <v>SINAPI</v>
      </c>
      <c r="C7502" s="104" t="str">
        <f>Cartilha_GLOBAL!C7502</f>
        <v>MANIPULADOR TELESCÓPICO, POTÊNCIA DE 85 HP, CAPACIDADE DE CARGA DE 3.500 KG, ALTURA MÁXIMA DE ELEVAÇÃO DE 12,3 M - CHP DIURNO. AF_06/2015</v>
      </c>
      <c r="D7502" s="94" t="str">
        <f>Cartilha_GLOBAL!D7502</f>
        <v>CHP</v>
      </c>
      <c r="E7502" s="105">
        <f>Cartilha_GLOBAL!$E7502</f>
        <v>144.71</v>
      </c>
      <c r="F7502" s="182">
        <f>Cartilha_GLOBAL!$F7502</f>
        <v>177.62</v>
      </c>
      <c r="G7502" s="229"/>
      <c r="H7502" s="107">
        <f t="shared" si="468"/>
        <v>0</v>
      </c>
      <c r="I7502" s="188">
        <f t="shared" si="467"/>
        <v>0</v>
      </c>
      <c r="J7502" s="142"/>
      <c r="K7502" s="146"/>
      <c r="L7502" s="7" t="str">
        <f t="shared" si="469"/>
        <v/>
      </c>
      <c r="M7502" s="7" t="str">
        <f t="shared" si="470"/>
        <v/>
      </c>
      <c r="N7502" s="7" t="str">
        <f>Cartilha_GLOBAL!N7502</f>
        <v/>
      </c>
      <c r="O7502" s="144"/>
      <c r="Q7502" s="151"/>
      <c r="R7502" s="152">
        <v>0</v>
      </c>
      <c r="T7502" s="153">
        <f>IF(Cartilha_GLOBAL!R7502=0,0,IF(Cartilha_GLOBAL!R7502&gt;0,"c","b"))</f>
        <v>0</v>
      </c>
    </row>
    <row r="7503" ht="22.5" hidden="1" spans="1:20">
      <c r="A7503" s="239">
        <f>Cartilha_GLOBAL!A7503</f>
        <v>90687</v>
      </c>
      <c r="B7503" s="100" t="str">
        <f>Cartilha_GLOBAL!B7503</f>
        <v>SINAPI</v>
      </c>
      <c r="C7503" s="104" t="str">
        <f>Cartilha_GLOBAL!C7503</f>
        <v>MANIPULADOR TELESCÓPICO, POTÊNCIA DE 85 HP, CAPACIDADE DE CARGA DE 3.500 KG, ALTURA MÁXIMA DE ELEVAÇÃO DE 12,3 M - CHI DIURNO. AF_06/2015</v>
      </c>
      <c r="D7503" s="94" t="str">
        <f>Cartilha_GLOBAL!D7503</f>
        <v>CHI</v>
      </c>
      <c r="E7503" s="105">
        <f>Cartilha_GLOBAL!$E7503</f>
        <v>60.15</v>
      </c>
      <c r="F7503" s="182">
        <f>Cartilha_GLOBAL!$F7503</f>
        <v>73.83</v>
      </c>
      <c r="G7503" s="229"/>
      <c r="H7503" s="107">
        <f t="shared" si="468"/>
        <v>0</v>
      </c>
      <c r="I7503" s="188">
        <f t="shared" si="467"/>
        <v>0</v>
      </c>
      <c r="J7503" s="142"/>
      <c r="K7503" s="146"/>
      <c r="L7503" s="7" t="str">
        <f t="shared" si="469"/>
        <v/>
      </c>
      <c r="M7503" s="7" t="str">
        <f t="shared" si="470"/>
        <v/>
      </c>
      <c r="N7503" s="7" t="str">
        <f>Cartilha_GLOBAL!N7503</f>
        <v/>
      </c>
      <c r="O7503" s="144"/>
      <c r="Q7503" s="151"/>
      <c r="R7503" s="152">
        <v>0</v>
      </c>
      <c r="T7503" s="153">
        <f>IF(Cartilha_GLOBAL!R7503=0,0,IF(Cartilha_GLOBAL!R7503&gt;0,"c","b"))</f>
        <v>0</v>
      </c>
    </row>
    <row r="7504" ht="22.5" hidden="1" spans="1:20">
      <c r="A7504" s="239">
        <f>Cartilha_GLOBAL!A7504</f>
        <v>90682</v>
      </c>
      <c r="B7504" s="100" t="str">
        <f>Cartilha_GLOBAL!B7504</f>
        <v>SINAPI</v>
      </c>
      <c r="C7504" s="104" t="str">
        <f>Cartilha_GLOBAL!C7504</f>
        <v>MANIPULADOR TELESCÓPICO, POTÊNCIA DE 85 HP, CAPACIDADE DE CARGA DE 3.500 KG, ALTURA MÁXIMA DE ELEVAÇÃO DE 12,3 M - DEPRECIAÇÃO. AF_06/2015</v>
      </c>
      <c r="D7504" s="94" t="str">
        <f>Cartilha_GLOBAL!D7504</f>
        <v>H</v>
      </c>
      <c r="E7504" s="105">
        <f>Cartilha_GLOBAL!$E7504</f>
        <v>26.72</v>
      </c>
      <c r="F7504" s="182">
        <f>Cartilha_GLOBAL!$F7504</f>
        <v>32.8</v>
      </c>
      <c r="G7504" s="229"/>
      <c r="H7504" s="107">
        <f t="shared" si="468"/>
        <v>0</v>
      </c>
      <c r="I7504" s="188">
        <f t="shared" si="467"/>
        <v>0</v>
      </c>
      <c r="J7504" s="142"/>
      <c r="K7504" s="146"/>
      <c r="L7504" s="7" t="str">
        <f t="shared" si="469"/>
        <v/>
      </c>
      <c r="M7504" s="7" t="str">
        <f t="shared" si="470"/>
        <v/>
      </c>
      <c r="N7504" s="7" t="str">
        <f>Cartilha_GLOBAL!N7504</f>
        <v/>
      </c>
      <c r="O7504" s="144"/>
      <c r="Q7504" s="151"/>
      <c r="R7504" s="152">
        <v>0</v>
      </c>
      <c r="T7504" s="153">
        <f>IF(Cartilha_GLOBAL!R7504=0,0,IF(Cartilha_GLOBAL!R7504&gt;0,"c","b"))</f>
        <v>0</v>
      </c>
    </row>
    <row r="7505" ht="22.5" hidden="1" spans="1:20">
      <c r="A7505" s="239">
        <f>Cartilha_GLOBAL!A7505</f>
        <v>90683</v>
      </c>
      <c r="B7505" s="100" t="str">
        <f>Cartilha_GLOBAL!B7505</f>
        <v>SINAPI</v>
      </c>
      <c r="C7505" s="104" t="str">
        <f>Cartilha_GLOBAL!C7505</f>
        <v>MANIPULADOR TELESCÓPICO, POTÊNCIA DE 85 HP, CAPACIDADE DE CARGA DE 3.500 KG, ALTURA MÁXIMA DE ELEVAÇÃO DE 12,3 M - JUROS. AF_06/2015</v>
      </c>
      <c r="D7505" s="94" t="str">
        <f>Cartilha_GLOBAL!D7505</f>
        <v>H</v>
      </c>
      <c r="E7505" s="105">
        <f>Cartilha_GLOBAL!$E7505</f>
        <v>3.17</v>
      </c>
      <c r="F7505" s="182">
        <f>Cartilha_GLOBAL!$F7505</f>
        <v>3.89</v>
      </c>
      <c r="G7505" s="229"/>
      <c r="H7505" s="107">
        <f t="shared" si="468"/>
        <v>0</v>
      </c>
      <c r="I7505" s="188">
        <f t="shared" si="467"/>
        <v>0</v>
      </c>
      <c r="J7505" s="142"/>
      <c r="K7505" s="146"/>
      <c r="L7505" s="7" t="str">
        <f t="shared" si="469"/>
        <v/>
      </c>
      <c r="M7505" s="7" t="str">
        <f t="shared" si="470"/>
        <v/>
      </c>
      <c r="N7505" s="7" t="str">
        <f>Cartilha_GLOBAL!N7505</f>
        <v/>
      </c>
      <c r="O7505" s="144"/>
      <c r="Q7505" s="151"/>
      <c r="R7505" s="152">
        <v>0</v>
      </c>
      <c r="T7505" s="153">
        <f>IF(Cartilha_GLOBAL!R7505=0,0,IF(Cartilha_GLOBAL!R7505&gt;0,"c","b"))</f>
        <v>0</v>
      </c>
    </row>
    <row r="7506" ht="22.5" hidden="1" spans="1:20">
      <c r="A7506" s="239">
        <f>Cartilha_GLOBAL!A7506</f>
        <v>90684</v>
      </c>
      <c r="B7506" s="100" t="str">
        <f>Cartilha_GLOBAL!B7506</f>
        <v>SINAPI</v>
      </c>
      <c r="C7506" s="104" t="str">
        <f>Cartilha_GLOBAL!C7506</f>
        <v>MANIPULADOR TELESCÓPICO, POTÊNCIA DE 85 HP, CAPACIDADE DE CARGA DE 3.500 KG, ALTURA MÁXIMA DE ELEVAÇÃO DE 12,3 M - MANUTENÇÃO. AF_06/2015</v>
      </c>
      <c r="D7506" s="94" t="str">
        <f>Cartilha_GLOBAL!D7506</f>
        <v>H</v>
      </c>
      <c r="E7506" s="105">
        <f>Cartilha_GLOBAL!$E7506</f>
        <v>29.22</v>
      </c>
      <c r="F7506" s="182">
        <f>Cartilha_GLOBAL!$F7506</f>
        <v>35.86</v>
      </c>
      <c r="G7506" s="229"/>
      <c r="H7506" s="107">
        <f t="shared" si="468"/>
        <v>0</v>
      </c>
      <c r="I7506" s="188">
        <f t="shared" si="467"/>
        <v>0</v>
      </c>
      <c r="J7506" s="142"/>
      <c r="K7506" s="146"/>
      <c r="L7506" s="7" t="str">
        <f t="shared" si="469"/>
        <v/>
      </c>
      <c r="M7506" s="7" t="str">
        <f t="shared" si="470"/>
        <v/>
      </c>
      <c r="N7506" s="7" t="str">
        <f>Cartilha_GLOBAL!N7506</f>
        <v/>
      </c>
      <c r="O7506" s="144"/>
      <c r="Q7506" s="151"/>
      <c r="R7506" s="152">
        <v>0</v>
      </c>
      <c r="T7506" s="153">
        <f>IF(Cartilha_GLOBAL!R7506=0,0,IF(Cartilha_GLOBAL!R7506&gt;0,"c","b"))</f>
        <v>0</v>
      </c>
    </row>
    <row r="7507" ht="22.5" hidden="1" spans="1:20">
      <c r="A7507" s="239">
        <f>Cartilha_GLOBAL!A7507</f>
        <v>90685</v>
      </c>
      <c r="B7507" s="100" t="str">
        <f>Cartilha_GLOBAL!B7507</f>
        <v>SINAPI</v>
      </c>
      <c r="C7507" s="104" t="str">
        <f>Cartilha_GLOBAL!C7507</f>
        <v>MANIPULADOR TELESCÓPICO, POTÊNCIA DE 85 HP, CAPACIDADE DE CARGA DE 3.500 KG, ALTURA MÁXIMA DE ELEVAÇÃO DE 12,3 M - MATERIAIS NA OPERAÇÃO. AF_06/2015</v>
      </c>
      <c r="D7507" s="94" t="str">
        <f>Cartilha_GLOBAL!D7507</f>
        <v>H</v>
      </c>
      <c r="E7507" s="105">
        <f>Cartilha_GLOBAL!$E7507</f>
        <v>55.34</v>
      </c>
      <c r="F7507" s="182">
        <f>Cartilha_GLOBAL!$F7507</f>
        <v>67.92</v>
      </c>
      <c r="G7507" s="229"/>
      <c r="H7507" s="107">
        <f t="shared" si="468"/>
        <v>0</v>
      </c>
      <c r="I7507" s="188">
        <f t="shared" si="467"/>
        <v>0</v>
      </c>
      <c r="J7507" s="142"/>
      <c r="K7507" s="146"/>
      <c r="L7507" s="7" t="str">
        <f t="shared" si="469"/>
        <v/>
      </c>
      <c r="M7507" s="7" t="str">
        <f t="shared" si="470"/>
        <v/>
      </c>
      <c r="N7507" s="7" t="str">
        <f>Cartilha_GLOBAL!N7507</f>
        <v/>
      </c>
      <c r="O7507" s="144"/>
      <c r="Q7507" s="151"/>
      <c r="R7507" s="152">
        <v>0</v>
      </c>
      <c r="T7507" s="153">
        <f>IF(Cartilha_GLOBAL!R7507=0,0,IF(Cartilha_GLOBAL!R7507&gt;0,"c","b"))</f>
        <v>0</v>
      </c>
    </row>
    <row r="7508" ht="12.75" hidden="1" spans="1:20">
      <c r="A7508" s="238" t="str">
        <f>Cartilha_GLOBAL!A7508</f>
        <v>12.3.26</v>
      </c>
      <c r="B7508" s="236">
        <f>Cartilha_GLOBAL!B7508</f>
        <v>0</v>
      </c>
      <c r="C7508" s="161" t="str">
        <f>Cartilha_GLOBAL!C7508</f>
        <v>GUINDASTES E LANCAS ELEVATORIAS</v>
      </c>
      <c r="D7508" s="94">
        <f>Cartilha_GLOBAL!D7508</f>
        <v>0</v>
      </c>
      <c r="E7508" s="105">
        <f>Cartilha_GLOBAL!$E7508</f>
        <v>0</v>
      </c>
      <c r="F7508" s="182">
        <f>Cartilha_GLOBAL!$F7508</f>
        <v>0</v>
      </c>
      <c r="G7508" s="209"/>
      <c r="H7508" s="187">
        <f t="shared" si="468"/>
        <v>0</v>
      </c>
      <c r="I7508" s="188">
        <f t="shared" si="467"/>
        <v>0</v>
      </c>
      <c r="J7508" s="142"/>
      <c r="K7508" s="145" t="str">
        <f>IF(SUM(I7509:I7542)&gt;0,"xx","")</f>
        <v/>
      </c>
      <c r="L7508" s="7" t="str">
        <f t="shared" si="469"/>
        <v/>
      </c>
      <c r="M7508" s="7" t="str">
        <f t="shared" si="470"/>
        <v/>
      </c>
      <c r="N7508" s="7" t="str">
        <f>Cartilha_GLOBAL!N7508</f>
        <v/>
      </c>
      <c r="O7508" s="144"/>
      <c r="Q7508" s="151"/>
      <c r="R7508" s="152">
        <v>0</v>
      </c>
      <c r="T7508" s="153">
        <f>IF(Cartilha_GLOBAL!R7508=0,0,IF(Cartilha_GLOBAL!R7508&gt;0,"c","b"))</f>
        <v>0</v>
      </c>
    </row>
    <row r="7509" ht="33.75" hidden="1" spans="1:20">
      <c r="A7509" s="239">
        <f>Cartilha_GLOBAL!A7509</f>
        <v>91634</v>
      </c>
      <c r="B7509" s="100" t="str">
        <f>Cartilha_GLOBAL!B7509</f>
        <v>SINAPI</v>
      </c>
      <c r="C7509" s="104" t="str">
        <f>Cartilha_GLOBAL!C7509</f>
        <v>GUINDAUTO HIDRÁULICO, CAPACIDADE MÁXIMA DE CARGA 6500 KG, MOMENTO MÁXIMO DE CARGA 5,8 TM, ALCANCE MÁXIMO HORIZONTAL 7,60 M, INCLUSIVE CAMINHÃO TOCO PBT 9.700 KG, POTÊNCIA DE 160 CV - CHP DIURNO. AF_08/2015</v>
      </c>
      <c r="D7509" s="94" t="str">
        <f>Cartilha_GLOBAL!D7509</f>
        <v>CHP</v>
      </c>
      <c r="E7509" s="105">
        <f>Cartilha_GLOBAL!$E7509</f>
        <v>227.81</v>
      </c>
      <c r="F7509" s="182">
        <f>Cartilha_GLOBAL!$F7509</f>
        <v>279.61</v>
      </c>
      <c r="G7509" s="229"/>
      <c r="H7509" s="107">
        <f t="shared" si="468"/>
        <v>0</v>
      </c>
      <c r="I7509" s="188">
        <f t="shared" si="467"/>
        <v>0</v>
      </c>
      <c r="J7509" s="142"/>
      <c r="K7509" s="145"/>
      <c r="L7509" s="7" t="str">
        <f t="shared" si="469"/>
        <v/>
      </c>
      <c r="M7509" s="7" t="str">
        <f t="shared" si="470"/>
        <v/>
      </c>
      <c r="N7509" s="7" t="str">
        <f>Cartilha_GLOBAL!N7509</f>
        <v/>
      </c>
      <c r="O7509" s="144"/>
      <c r="Q7509" s="151"/>
      <c r="R7509" s="152">
        <v>0</v>
      </c>
      <c r="T7509" s="153">
        <f>IF(Cartilha_GLOBAL!R7509=0,0,IF(Cartilha_GLOBAL!R7509&gt;0,"c","b"))</f>
        <v>0</v>
      </c>
    </row>
    <row r="7510" ht="33.75" hidden="1" spans="1:20">
      <c r="A7510" s="239">
        <f>Cartilha_GLOBAL!A7510</f>
        <v>91635</v>
      </c>
      <c r="B7510" s="100" t="str">
        <f>Cartilha_GLOBAL!B7510</f>
        <v>SINAPI</v>
      </c>
      <c r="C7510" s="104" t="str">
        <f>Cartilha_GLOBAL!C7510</f>
        <v>GUINDAUTO HIDRÁULICO, CAPACIDADE MÁXIMA DE CARGA 6500 KG, MOMENTO MÁXIMO DE CARGA 5,8 TM, ALCANCE MÁXIMO HORIZONTAL 7,60 M, INCLUSIVE CAMINHÃO TOCO PBT 9.700 KG, POTÊNCIA DE 160 CV - CHI DIURNO. AF_08/2015</v>
      </c>
      <c r="D7510" s="94" t="str">
        <f>Cartilha_GLOBAL!D7510</f>
        <v>CHI</v>
      </c>
      <c r="E7510" s="105">
        <f>Cartilha_GLOBAL!$E7510</f>
        <v>60.07</v>
      </c>
      <c r="F7510" s="182">
        <f>Cartilha_GLOBAL!$F7510</f>
        <v>73.73</v>
      </c>
      <c r="G7510" s="229"/>
      <c r="H7510" s="107">
        <f t="shared" si="468"/>
        <v>0</v>
      </c>
      <c r="I7510" s="188">
        <f t="shared" si="467"/>
        <v>0</v>
      </c>
      <c r="J7510" s="142"/>
      <c r="K7510" s="146"/>
      <c r="L7510" s="7" t="str">
        <f t="shared" si="469"/>
        <v/>
      </c>
      <c r="M7510" s="7" t="str">
        <f t="shared" si="470"/>
        <v/>
      </c>
      <c r="N7510" s="7" t="str">
        <f>Cartilha_GLOBAL!N7510</f>
        <v/>
      </c>
      <c r="O7510" s="144"/>
      <c r="Q7510" s="151"/>
      <c r="R7510" s="152">
        <v>0</v>
      </c>
      <c r="T7510" s="153">
        <f>IF(Cartilha_GLOBAL!R7510=0,0,IF(Cartilha_GLOBAL!R7510&gt;0,"c","b"))</f>
        <v>0</v>
      </c>
    </row>
    <row r="7511" ht="33.75" hidden="1" spans="1:20">
      <c r="A7511" s="239">
        <f>Cartilha_GLOBAL!A7511</f>
        <v>89259</v>
      </c>
      <c r="B7511" s="100" t="str">
        <f>Cartilha_GLOBAL!B7511</f>
        <v>SINAPI</v>
      </c>
      <c r="C7511" s="104" t="str">
        <f>Cartilha_GLOBAL!C7511</f>
        <v>GUINDAUTO HIDRÁULICO, CAPACIDADE MÁXIMA DE CARGA 6200 KG, MOMENTO MÁXIMO DE CARGA 11,7 TM, ALCANCE MÁXIMO HORIZONTAL 9,70 M, INCLUSIVE CAMINHÃO TOCO PBT 16.000 KG, POTÊNCIA DE 189 CV - DEPRECIAÇÃO. AF_06/2014</v>
      </c>
      <c r="D7511" s="94" t="str">
        <f>Cartilha_GLOBAL!D7511</f>
        <v>H</v>
      </c>
      <c r="E7511" s="105">
        <f>Cartilha_GLOBAL!$E7511</f>
        <v>27.54</v>
      </c>
      <c r="F7511" s="182">
        <f>Cartilha_GLOBAL!$F7511</f>
        <v>33.8</v>
      </c>
      <c r="G7511" s="229"/>
      <c r="H7511" s="107">
        <f t="shared" si="468"/>
        <v>0</v>
      </c>
      <c r="I7511" s="188">
        <f t="shared" si="467"/>
        <v>0</v>
      </c>
      <c r="J7511" s="142"/>
      <c r="K7511" s="146"/>
      <c r="L7511" s="7" t="str">
        <f t="shared" si="469"/>
        <v/>
      </c>
      <c r="M7511" s="7" t="str">
        <f t="shared" si="470"/>
        <v/>
      </c>
      <c r="N7511" s="7" t="str">
        <f>Cartilha_GLOBAL!N7511</f>
        <v/>
      </c>
      <c r="O7511" s="144"/>
      <c r="Q7511" s="151"/>
      <c r="R7511" s="152">
        <v>0</v>
      </c>
      <c r="T7511" s="153">
        <f>IF(Cartilha_GLOBAL!R7511=0,0,IF(Cartilha_GLOBAL!R7511&gt;0,"c","b"))</f>
        <v>0</v>
      </c>
    </row>
    <row r="7512" ht="33.75" hidden="1" spans="1:20">
      <c r="A7512" s="239">
        <f>Cartilha_GLOBAL!A7512</f>
        <v>89260</v>
      </c>
      <c r="B7512" s="100" t="str">
        <f>Cartilha_GLOBAL!B7512</f>
        <v>SINAPI</v>
      </c>
      <c r="C7512" s="104" t="str">
        <f>Cartilha_GLOBAL!C7512</f>
        <v>GUINDAUTO HIDRÁULICO, CAPACIDADE MÁXIMA DE CARGA 6200 KG, MOMENTO MÁXIMO DE CARGA 11,7 TM, ALCANCE MÁXIMO HORIZONTAL 9,70 M, INCLUSIVE CAMINHÃO TOCO PBT 16.000 KG, POTÊNCIA DE 189 CV - JUROS. AF_06/2014</v>
      </c>
      <c r="D7512" s="94" t="str">
        <f>Cartilha_GLOBAL!D7512</f>
        <v>H</v>
      </c>
      <c r="E7512" s="105">
        <f>Cartilha_GLOBAL!$E7512</f>
        <v>5.17</v>
      </c>
      <c r="F7512" s="182">
        <f>Cartilha_GLOBAL!$F7512</f>
        <v>6.35</v>
      </c>
      <c r="G7512" s="229"/>
      <c r="H7512" s="107">
        <f t="shared" si="468"/>
        <v>0</v>
      </c>
      <c r="I7512" s="188">
        <f t="shared" si="467"/>
        <v>0</v>
      </c>
      <c r="J7512" s="142"/>
      <c r="K7512" s="146"/>
      <c r="L7512" s="7" t="str">
        <f t="shared" si="469"/>
        <v/>
      </c>
      <c r="M7512" s="7" t="str">
        <f t="shared" si="470"/>
        <v/>
      </c>
      <c r="N7512" s="7" t="str">
        <f>Cartilha_GLOBAL!N7512</f>
        <v/>
      </c>
      <c r="O7512" s="144"/>
      <c r="Q7512" s="151"/>
      <c r="R7512" s="152">
        <v>0</v>
      </c>
      <c r="T7512" s="153">
        <f>IF(Cartilha_GLOBAL!R7512=0,0,IF(Cartilha_GLOBAL!R7512&gt;0,"c","b"))</f>
        <v>0</v>
      </c>
    </row>
    <row r="7513" ht="33.75" hidden="1" spans="1:20">
      <c r="A7513" s="239">
        <f>Cartilha_GLOBAL!A7513</f>
        <v>89262</v>
      </c>
      <c r="B7513" s="100" t="str">
        <f>Cartilha_GLOBAL!B7513</f>
        <v>SINAPI</v>
      </c>
      <c r="C7513" s="104" t="str">
        <f>Cartilha_GLOBAL!C7513</f>
        <v>GUINDAUTO HIDRÁULICO, CAPACIDADE MÁXIMA DE CARGA 6200 KG, MOMENTO MÁXIMO DE CARGA 11,7 TM, ALCANCE MÁXIMO HORIZONTAL 9,70 M, INCLUSIVE CAMINHÃO TOCO PBT 16.000 KG, POTÊNCIA DE 189 CV - MANUTENÇÃO. AF_06/2014</v>
      </c>
      <c r="D7513" s="94" t="str">
        <f>Cartilha_GLOBAL!D7513</f>
        <v>H</v>
      </c>
      <c r="E7513" s="105">
        <f>Cartilha_GLOBAL!$E7513</f>
        <v>46.84</v>
      </c>
      <c r="F7513" s="182">
        <f>Cartilha_GLOBAL!$F7513</f>
        <v>57.49</v>
      </c>
      <c r="G7513" s="229"/>
      <c r="H7513" s="107">
        <f t="shared" si="468"/>
        <v>0</v>
      </c>
      <c r="I7513" s="188">
        <f t="shared" si="467"/>
        <v>0</v>
      </c>
      <c r="J7513" s="142"/>
      <c r="K7513" s="146"/>
      <c r="L7513" s="7" t="str">
        <f t="shared" si="469"/>
        <v/>
      </c>
      <c r="M7513" s="7" t="str">
        <f t="shared" si="470"/>
        <v/>
      </c>
      <c r="N7513" s="7" t="str">
        <f>Cartilha_GLOBAL!N7513</f>
        <v/>
      </c>
      <c r="O7513" s="144"/>
      <c r="Q7513" s="151"/>
      <c r="R7513" s="152">
        <v>0</v>
      </c>
      <c r="T7513" s="153">
        <f>IF(Cartilha_GLOBAL!R7513=0,0,IF(Cartilha_GLOBAL!R7513&gt;0,"c","b"))</f>
        <v>0</v>
      </c>
    </row>
    <row r="7514" ht="33.75" hidden="1" spans="1:20">
      <c r="A7514" s="239">
        <f>Cartilha_GLOBAL!A7514</f>
        <v>91466</v>
      </c>
      <c r="B7514" s="100" t="str">
        <f>Cartilha_GLOBAL!B7514</f>
        <v>SINAPI</v>
      </c>
      <c r="C7514" s="104" t="str">
        <f>Cartilha_GLOBAL!C7514</f>
        <v>GUINDAUTO HIDRÁULICO, CAPACIDADE MÁXIMA DE CARGA 6200 KG, MOMENTO MÁXIMO DE CARGA 11,7 TM, ALCANCE MÁXIMO HORIZONTAL 9,70 M, INCLUSIVE CAMINHÃO TOCO PBT 16.000 KG, POTÊNCIA DE 189 CV - IMPOSTOS E SEGUROS. AF_08/2015</v>
      </c>
      <c r="D7514" s="94" t="str">
        <f>Cartilha_GLOBAL!D7514</f>
        <v>H</v>
      </c>
      <c r="E7514" s="105">
        <f>Cartilha_GLOBAL!$E7514</f>
        <v>4.09</v>
      </c>
      <c r="F7514" s="182">
        <f>Cartilha_GLOBAL!$F7514</f>
        <v>5.02</v>
      </c>
      <c r="G7514" s="229"/>
      <c r="H7514" s="107">
        <f t="shared" si="468"/>
        <v>0</v>
      </c>
      <c r="I7514" s="188">
        <f t="shared" si="467"/>
        <v>0</v>
      </c>
      <c r="J7514" s="142"/>
      <c r="K7514" s="146"/>
      <c r="L7514" s="7" t="str">
        <f t="shared" si="469"/>
        <v/>
      </c>
      <c r="M7514" s="7" t="str">
        <f t="shared" si="470"/>
        <v/>
      </c>
      <c r="N7514" s="7" t="str">
        <f>Cartilha_GLOBAL!N7514</f>
        <v/>
      </c>
      <c r="O7514" s="144"/>
      <c r="Q7514" s="151"/>
      <c r="R7514" s="152">
        <v>0</v>
      </c>
      <c r="T7514" s="153">
        <f>IF(Cartilha_GLOBAL!R7514=0,0,IF(Cartilha_GLOBAL!R7514&gt;0,"c","b"))</f>
        <v>0</v>
      </c>
    </row>
    <row r="7515" ht="33.75" hidden="1" spans="1:20">
      <c r="A7515" s="239">
        <f>Cartilha_GLOBAL!A7515</f>
        <v>91467</v>
      </c>
      <c r="B7515" s="100" t="str">
        <f>Cartilha_GLOBAL!B7515</f>
        <v>SINAPI</v>
      </c>
      <c r="C7515" s="104" t="str">
        <f>Cartilha_GLOBAL!C7515</f>
        <v>GUINDAUTO HIDRÁULICO, CAPACIDADE MÁXIMA DE CARGA 6200 KG, MOMENTO MÁXIMO DE CARGA 11,7 TM, ALCANCE MÁXIMO HORIZONTAL 9,70 M, INCLUSIVE CAMINHÃO TOCO PBT 16.000 KG, POTÊNCIA DE 189 CV - MATERIAIS NA OPERAÇÃO. AF_08/2015</v>
      </c>
      <c r="D7515" s="94" t="str">
        <f>Cartilha_GLOBAL!D7515</f>
        <v>H</v>
      </c>
      <c r="E7515" s="105">
        <f>Cartilha_GLOBAL!$E7515</f>
        <v>153.82</v>
      </c>
      <c r="F7515" s="182">
        <f>Cartilha_GLOBAL!$F7515</f>
        <v>188.8</v>
      </c>
      <c r="G7515" s="229"/>
      <c r="H7515" s="107">
        <f t="shared" si="468"/>
        <v>0</v>
      </c>
      <c r="I7515" s="188">
        <f t="shared" si="467"/>
        <v>0</v>
      </c>
      <c r="J7515" s="142"/>
      <c r="K7515" s="146"/>
      <c r="L7515" s="7" t="str">
        <f t="shared" si="469"/>
        <v/>
      </c>
      <c r="M7515" s="7" t="str">
        <f t="shared" si="470"/>
        <v/>
      </c>
      <c r="N7515" s="7" t="str">
        <f>Cartilha_GLOBAL!N7515</f>
        <v/>
      </c>
      <c r="O7515" s="144"/>
      <c r="Q7515" s="151"/>
      <c r="R7515" s="152">
        <v>0</v>
      </c>
      <c r="T7515" s="153">
        <f>IF(Cartilha_GLOBAL!R7515=0,0,IF(Cartilha_GLOBAL!R7515&gt;0,"c","b"))</f>
        <v>0</v>
      </c>
    </row>
    <row r="7516" ht="33.75" hidden="1" spans="1:20">
      <c r="A7516" s="239">
        <f>Cartilha_GLOBAL!A7516</f>
        <v>91629</v>
      </c>
      <c r="B7516" s="100" t="str">
        <f>Cartilha_GLOBAL!B7516</f>
        <v>SINAPI</v>
      </c>
      <c r="C7516" s="104" t="str">
        <f>Cartilha_GLOBAL!C7516</f>
        <v>GUINDAUTO HIDRÁULICO, CAPACIDADE MÁXIMA DE CARGA 6500 KG, MOMENTO MÁXIMO DE CARGA 5,8 TM, ALCANCE MÁXIMO HORIZONTAL 7,60 M, INCLUSIVE CAMINHÃO TOCO PBT 9.700 KG, POTÊNCIA DE 160 CV - DEPRECIAÇÃO. AF_08/2015</v>
      </c>
      <c r="D7516" s="94" t="str">
        <f>Cartilha_GLOBAL!D7516</f>
        <v>H</v>
      </c>
      <c r="E7516" s="105">
        <f>Cartilha_GLOBAL!$E7516</f>
        <v>21.84</v>
      </c>
      <c r="F7516" s="182">
        <f>Cartilha_GLOBAL!$F7516</f>
        <v>26.81</v>
      </c>
      <c r="G7516" s="229"/>
      <c r="H7516" s="107">
        <f t="shared" si="468"/>
        <v>0</v>
      </c>
      <c r="I7516" s="188">
        <f t="shared" si="467"/>
        <v>0</v>
      </c>
      <c r="J7516" s="142"/>
      <c r="K7516" s="146"/>
      <c r="L7516" s="7" t="str">
        <f t="shared" si="469"/>
        <v/>
      </c>
      <c r="M7516" s="7" t="str">
        <f t="shared" si="470"/>
        <v/>
      </c>
      <c r="N7516" s="7" t="str">
        <f>Cartilha_GLOBAL!N7516</f>
        <v/>
      </c>
      <c r="O7516" s="144"/>
      <c r="Q7516" s="151"/>
      <c r="R7516" s="152">
        <v>0</v>
      </c>
      <c r="T7516" s="153">
        <f>IF(Cartilha_GLOBAL!R7516=0,0,IF(Cartilha_GLOBAL!R7516&gt;0,"c","b"))</f>
        <v>0</v>
      </c>
    </row>
    <row r="7517" ht="33.75" hidden="1" spans="1:20">
      <c r="A7517" s="239">
        <f>Cartilha_GLOBAL!A7517</f>
        <v>91630</v>
      </c>
      <c r="B7517" s="100" t="str">
        <f>Cartilha_GLOBAL!B7517</f>
        <v>SINAPI</v>
      </c>
      <c r="C7517" s="104" t="str">
        <f>Cartilha_GLOBAL!C7517</f>
        <v>GUINDAUTO HIDRÁULICO, CAPACIDADE MÁXIMA DE CARGA 6500 KG, MOMENTO MÁXIMO DE CARGA 5,8 TM, ALCANCE MÁXIMO HORIZONTAL 7,60 M, INCLUSIVE CAMINHÃO TOCO PBT 9.700 KG, POTÊNCIA DE 160 CV - JUROS. AF_08/2015</v>
      </c>
      <c r="D7517" s="94" t="str">
        <f>Cartilha_GLOBAL!D7517</f>
        <v>H</v>
      </c>
      <c r="E7517" s="105">
        <f>Cartilha_GLOBAL!$E7517</f>
        <v>4.16</v>
      </c>
      <c r="F7517" s="182">
        <f>Cartilha_GLOBAL!$F7517</f>
        <v>5.11</v>
      </c>
      <c r="G7517" s="229"/>
      <c r="H7517" s="107">
        <f t="shared" si="468"/>
        <v>0</v>
      </c>
      <c r="I7517" s="188">
        <f t="shared" si="467"/>
        <v>0</v>
      </c>
      <c r="J7517" s="142"/>
      <c r="K7517" s="146"/>
      <c r="L7517" s="7" t="str">
        <f t="shared" si="469"/>
        <v/>
      </c>
      <c r="M7517" s="7" t="str">
        <f t="shared" si="470"/>
        <v/>
      </c>
      <c r="N7517" s="7" t="str">
        <f>Cartilha_GLOBAL!N7517</f>
        <v/>
      </c>
      <c r="O7517" s="144"/>
      <c r="Q7517" s="151"/>
      <c r="R7517" s="152">
        <v>0</v>
      </c>
      <c r="T7517" s="153">
        <f>IF(Cartilha_GLOBAL!R7517=0,0,IF(Cartilha_GLOBAL!R7517&gt;0,"c","b"))</f>
        <v>0</v>
      </c>
    </row>
    <row r="7518" ht="33.75" hidden="1" spans="1:20">
      <c r="A7518" s="239">
        <f>Cartilha_GLOBAL!A7518</f>
        <v>91631</v>
      </c>
      <c r="B7518" s="100" t="str">
        <f>Cartilha_GLOBAL!B7518</f>
        <v>SINAPI</v>
      </c>
      <c r="C7518" s="104" t="str">
        <f>Cartilha_GLOBAL!C7518</f>
        <v>GUINDAUTO HIDRÁULICO, CAPACIDADE MÁXIMA DE CARGA 6500 KG, MOMENTO MÁXIMO DE CARGA 5,8 TM, ALCANCE MÁXIMO HORIZONTAL 7,60 M, INCLUSIVE CAMINHÃO TOCO PBT 9.700 KG, POTÊNCIA DE 160 CV - IMPOSTOS E SEGUROS. AF_08/2015</v>
      </c>
      <c r="D7518" s="94" t="str">
        <f>Cartilha_GLOBAL!D7518</f>
        <v>H</v>
      </c>
      <c r="E7518" s="105">
        <f>Cartilha_GLOBAL!$E7518</f>
        <v>3.29</v>
      </c>
      <c r="F7518" s="182">
        <f>Cartilha_GLOBAL!$F7518</f>
        <v>4.04</v>
      </c>
      <c r="G7518" s="229"/>
      <c r="H7518" s="107">
        <f t="shared" si="468"/>
        <v>0</v>
      </c>
      <c r="I7518" s="188">
        <f t="shared" si="467"/>
        <v>0</v>
      </c>
      <c r="J7518" s="142"/>
      <c r="K7518" s="146"/>
      <c r="L7518" s="7" t="str">
        <f t="shared" si="469"/>
        <v/>
      </c>
      <c r="M7518" s="7" t="str">
        <f t="shared" si="470"/>
        <v/>
      </c>
      <c r="N7518" s="7" t="str">
        <f>Cartilha_GLOBAL!N7518</f>
        <v/>
      </c>
      <c r="O7518" s="144"/>
      <c r="Q7518" s="151"/>
      <c r="R7518" s="152">
        <v>0</v>
      </c>
      <c r="T7518" s="153">
        <f>IF(Cartilha_GLOBAL!R7518=0,0,IF(Cartilha_GLOBAL!R7518&gt;0,"c","b"))</f>
        <v>0</v>
      </c>
    </row>
    <row r="7519" ht="33.75" hidden="1" spans="1:20">
      <c r="A7519" s="239">
        <f>Cartilha_GLOBAL!A7519</f>
        <v>91632</v>
      </c>
      <c r="B7519" s="100" t="str">
        <f>Cartilha_GLOBAL!B7519</f>
        <v>SINAPI</v>
      </c>
      <c r="C7519" s="104" t="str">
        <f>Cartilha_GLOBAL!C7519</f>
        <v>GUINDAUTO HIDRÁULICO, CAPACIDADE MÁXIMA DE CARGA 6500 KG, MOMENTO MÁXIMO DE CARGA 5,8 TM, ALCANCE MÁXIMO HORIZONTAL 7,60 M, INCLUSIVE CAMINHÃO TOCO PBT 9.700 KG, POTÊNCIA DE 160 CV - MANUTENÇÃO. AF_08/2015</v>
      </c>
      <c r="D7519" s="94" t="str">
        <f>Cartilha_GLOBAL!D7519</f>
        <v>H</v>
      </c>
      <c r="E7519" s="105">
        <f>Cartilha_GLOBAL!$E7519</f>
        <v>37.55</v>
      </c>
      <c r="F7519" s="182">
        <f>Cartilha_GLOBAL!$F7519</f>
        <v>46.09</v>
      </c>
      <c r="G7519" s="229"/>
      <c r="H7519" s="107">
        <f t="shared" si="468"/>
        <v>0</v>
      </c>
      <c r="I7519" s="188">
        <f t="shared" si="467"/>
        <v>0</v>
      </c>
      <c r="J7519" s="142"/>
      <c r="K7519" s="146"/>
      <c r="L7519" s="7" t="str">
        <f t="shared" si="469"/>
        <v/>
      </c>
      <c r="M7519" s="7" t="str">
        <f t="shared" si="470"/>
        <v/>
      </c>
      <c r="N7519" s="7" t="str">
        <f>Cartilha_GLOBAL!N7519</f>
        <v/>
      </c>
      <c r="O7519" s="144"/>
      <c r="Q7519" s="151"/>
      <c r="R7519" s="152">
        <v>0</v>
      </c>
      <c r="T7519" s="153">
        <f>IF(Cartilha_GLOBAL!R7519=0,0,IF(Cartilha_GLOBAL!R7519&gt;0,"c","b"))</f>
        <v>0</v>
      </c>
    </row>
    <row r="7520" ht="33.75" hidden="1" spans="1:20">
      <c r="A7520" s="239">
        <f>Cartilha_GLOBAL!A7520</f>
        <v>91633</v>
      </c>
      <c r="B7520" s="100" t="str">
        <f>Cartilha_GLOBAL!B7520</f>
        <v>SINAPI</v>
      </c>
      <c r="C7520" s="104" t="str">
        <f>Cartilha_GLOBAL!C7520</f>
        <v>GUINDAUTO HIDRÁULICO, CAPACIDADE MÁXIMA DE CARGA 6500 KG, MOMENTO MÁXIMO DE CARGA 5,8 TM, ALCANCE MÁXIMO HORIZONTAL 7,60 M, INCLUSIVE CAMINHÃO TOCO PBT 9.700 KG, POTÊNCIA DE 160 CV - MATERIAIS NA OPERAÇÃO. AF_08/2015</v>
      </c>
      <c r="D7520" s="94" t="str">
        <f>Cartilha_GLOBAL!D7520</f>
        <v>H</v>
      </c>
      <c r="E7520" s="105">
        <f>Cartilha_GLOBAL!$E7520</f>
        <v>130.19</v>
      </c>
      <c r="F7520" s="182">
        <f>Cartilha_GLOBAL!$F7520</f>
        <v>159.8</v>
      </c>
      <c r="G7520" s="229"/>
      <c r="H7520" s="107">
        <f t="shared" si="468"/>
        <v>0</v>
      </c>
      <c r="I7520" s="188">
        <f t="shared" si="467"/>
        <v>0</v>
      </c>
      <c r="J7520" s="142"/>
      <c r="K7520" s="146"/>
      <c r="L7520" s="7" t="str">
        <f t="shared" si="469"/>
        <v/>
      </c>
      <c r="M7520" s="7" t="str">
        <f t="shared" si="470"/>
        <v/>
      </c>
      <c r="N7520" s="7" t="str">
        <f>Cartilha_GLOBAL!N7520</f>
        <v/>
      </c>
      <c r="O7520" s="144"/>
      <c r="Q7520" s="151"/>
      <c r="R7520" s="152">
        <v>0</v>
      </c>
      <c r="T7520" s="153">
        <f>IF(Cartilha_GLOBAL!R7520=0,0,IF(Cartilha_GLOBAL!R7520&gt;0,"c","b"))</f>
        <v>0</v>
      </c>
    </row>
    <row r="7521" ht="33.75" hidden="1" spans="1:20">
      <c r="A7521" s="239">
        <f>Cartilha_GLOBAL!A7521</f>
        <v>5928</v>
      </c>
      <c r="B7521" s="100" t="str">
        <f>Cartilha_GLOBAL!B7521</f>
        <v>SINAPI</v>
      </c>
      <c r="C7521" s="104" t="str">
        <f>Cartilha_GLOBAL!C7521</f>
        <v>GUINDAUTO HIDRÁULICO, CAPACIDADE MÁXIMA DE CARGA 6200 KG, MOMENTO MÁXIMO DE CARGA 11,7 TM, ALCANCE MÁXIMO HORIZONTAL 9,70 M, INCLUSIVE CAMINHÃO TOCO PBT 16.000 KG, POTÊNCIA DE 189 CV - CHP DIURNO. AF_06/2014</v>
      </c>
      <c r="D7521" s="94" t="str">
        <f>Cartilha_GLOBAL!D7521</f>
        <v>CHP</v>
      </c>
      <c r="E7521" s="105">
        <f>Cartilha_GLOBAL!$E7521</f>
        <v>268.24</v>
      </c>
      <c r="F7521" s="182">
        <f>Cartilha_GLOBAL!$F7521</f>
        <v>329.24</v>
      </c>
      <c r="G7521" s="229"/>
      <c r="H7521" s="107">
        <f t="shared" si="468"/>
        <v>0</v>
      </c>
      <c r="I7521" s="188">
        <f t="shared" si="467"/>
        <v>0</v>
      </c>
      <c r="J7521" s="142"/>
      <c r="K7521" s="146"/>
      <c r="L7521" s="7" t="str">
        <f t="shared" si="469"/>
        <v/>
      </c>
      <c r="M7521" s="7" t="str">
        <f t="shared" si="470"/>
        <v/>
      </c>
      <c r="N7521" s="7" t="str">
        <f>Cartilha_GLOBAL!N7521</f>
        <v/>
      </c>
      <c r="O7521" s="144"/>
      <c r="Q7521" s="151"/>
      <c r="R7521" s="152">
        <v>0</v>
      </c>
      <c r="T7521" s="153">
        <f>IF(Cartilha_GLOBAL!R7521=0,0,IF(Cartilha_GLOBAL!R7521&gt;0,"c","b"))</f>
        <v>0</v>
      </c>
    </row>
    <row r="7522" ht="33.75" hidden="1" spans="1:20">
      <c r="A7522" s="239">
        <f>Cartilha_GLOBAL!A7522</f>
        <v>5930</v>
      </c>
      <c r="B7522" s="100" t="str">
        <f>Cartilha_GLOBAL!B7522</f>
        <v>SINAPI</v>
      </c>
      <c r="C7522" s="104" t="str">
        <f>Cartilha_GLOBAL!C7522</f>
        <v>GUINDAUTO HIDRÁULICO, CAPACIDADE MÁXIMA DE CARGA 6200 KG, MOMENTO MÁXIMO DE CARGA 11,7 TM, ALCANCE MÁXIMO HORIZONTAL 9,70 M, INCLUSIVE CAMINHÃO TOCO PBT 16.000 KG, POTÊNCIA DE 189 CV - CHI DIURNO. AF_06/2014</v>
      </c>
      <c r="D7522" s="94" t="str">
        <f>Cartilha_GLOBAL!D7522</f>
        <v>CHI</v>
      </c>
      <c r="E7522" s="105">
        <f>Cartilha_GLOBAL!$E7522</f>
        <v>67.58</v>
      </c>
      <c r="F7522" s="182">
        <f>Cartilha_GLOBAL!$F7522</f>
        <v>82.95</v>
      </c>
      <c r="G7522" s="229"/>
      <c r="H7522" s="107">
        <f t="shared" si="468"/>
        <v>0</v>
      </c>
      <c r="I7522" s="188">
        <f t="shared" si="467"/>
        <v>0</v>
      </c>
      <c r="J7522" s="142"/>
      <c r="K7522" s="146"/>
      <c r="L7522" s="7" t="str">
        <f t="shared" si="469"/>
        <v/>
      </c>
      <c r="M7522" s="7" t="str">
        <f t="shared" si="470"/>
        <v/>
      </c>
      <c r="N7522" s="7" t="str">
        <f>Cartilha_GLOBAL!N7522</f>
        <v/>
      </c>
      <c r="O7522" s="144"/>
      <c r="Q7522" s="151"/>
      <c r="R7522" s="152">
        <v>0</v>
      </c>
      <c r="T7522" s="153">
        <f>IF(Cartilha_GLOBAL!R7522=0,0,IF(Cartilha_GLOBAL!R7522&gt;0,"c","b"))</f>
        <v>0</v>
      </c>
    </row>
    <row r="7523" ht="33.75" hidden="1" spans="1:20">
      <c r="A7523" s="239">
        <f>Cartilha_GLOBAL!A7523</f>
        <v>93397</v>
      </c>
      <c r="B7523" s="100" t="str">
        <f>Cartilha_GLOBAL!B7523</f>
        <v>SINAPI</v>
      </c>
      <c r="C7523" s="104" t="str">
        <f>Cartilha_GLOBAL!C7523</f>
        <v>GUINDAUTO HIDRÁULICO, CAPACIDADE MÁXIMA DE CARGA 3300 KG, MOMENTO MÁXIMO DE CARGA 5,8 TM, ALCANCE MÁXIMO HORIZONTAL 7,60 M, INCLUSIVE CAMINHÃO TOCO PBT 16.000 KG, POTÊNCIA DE 189 CV - DEPRECIAÇÃO. AF_03/2016</v>
      </c>
      <c r="D7523" s="94" t="str">
        <f>Cartilha_GLOBAL!D7523</f>
        <v>H</v>
      </c>
      <c r="E7523" s="105">
        <f>Cartilha_GLOBAL!$E7523</f>
        <v>25.31</v>
      </c>
      <c r="F7523" s="182">
        <f>Cartilha_GLOBAL!$F7523</f>
        <v>31.07</v>
      </c>
      <c r="G7523" s="229"/>
      <c r="H7523" s="107">
        <f t="shared" si="468"/>
        <v>0</v>
      </c>
      <c r="I7523" s="188">
        <f t="shared" si="467"/>
        <v>0</v>
      </c>
      <c r="J7523" s="142"/>
      <c r="K7523" s="146"/>
      <c r="L7523" s="7" t="str">
        <f t="shared" si="469"/>
        <v/>
      </c>
      <c r="M7523" s="7" t="str">
        <f t="shared" si="470"/>
        <v/>
      </c>
      <c r="N7523" s="7" t="str">
        <f>Cartilha_GLOBAL!N7523</f>
        <v/>
      </c>
      <c r="O7523" s="144"/>
      <c r="Q7523" s="151"/>
      <c r="R7523" s="152">
        <v>0</v>
      </c>
      <c r="T7523" s="153">
        <f>IF(Cartilha_GLOBAL!R7523=0,0,IF(Cartilha_GLOBAL!R7523&gt;0,"c","b"))</f>
        <v>0</v>
      </c>
    </row>
    <row r="7524" ht="33.75" hidden="1" spans="1:20">
      <c r="A7524" s="239">
        <f>Cartilha_GLOBAL!A7524</f>
        <v>93398</v>
      </c>
      <c r="B7524" s="100" t="str">
        <f>Cartilha_GLOBAL!B7524</f>
        <v>SINAPI</v>
      </c>
      <c r="C7524" s="104" t="str">
        <f>Cartilha_GLOBAL!C7524</f>
        <v>GUINDAUTO HIDRÁULICO, CAPACIDADE MÁXIMA DE CARGA 3300 KG, MOMENTO MÁXIMO DE CARGA 5,8 TM, ALCANCE MÁXIMO HORIZONTAL 7,60 M, INCLUSIVE CAMINHÃO TOCO PBT 16.000 KG, POTÊNCIA DE 189 CV - JUROS. AF_03/2016</v>
      </c>
      <c r="D7524" s="94" t="str">
        <f>Cartilha_GLOBAL!D7524</f>
        <v>H</v>
      </c>
      <c r="E7524" s="105">
        <f>Cartilha_GLOBAL!$E7524</f>
        <v>4.88</v>
      </c>
      <c r="F7524" s="182">
        <f>Cartilha_GLOBAL!$F7524</f>
        <v>5.99</v>
      </c>
      <c r="G7524" s="229"/>
      <c r="H7524" s="107">
        <f t="shared" si="468"/>
        <v>0</v>
      </c>
      <c r="I7524" s="188">
        <f t="shared" si="467"/>
        <v>0</v>
      </c>
      <c r="J7524" s="142"/>
      <c r="K7524" s="146"/>
      <c r="L7524" s="7" t="str">
        <f t="shared" si="469"/>
        <v/>
      </c>
      <c r="M7524" s="7" t="str">
        <f t="shared" si="470"/>
        <v/>
      </c>
      <c r="N7524" s="7" t="str">
        <f>Cartilha_GLOBAL!N7524</f>
        <v/>
      </c>
      <c r="O7524" s="144"/>
      <c r="Q7524" s="151"/>
      <c r="R7524" s="152">
        <v>0</v>
      </c>
      <c r="T7524" s="153">
        <f>IF(Cartilha_GLOBAL!R7524=0,0,IF(Cartilha_GLOBAL!R7524&gt;0,"c","b"))</f>
        <v>0</v>
      </c>
    </row>
    <row r="7525" ht="33.75" hidden="1" spans="1:20">
      <c r="A7525" s="239">
        <f>Cartilha_GLOBAL!A7525</f>
        <v>93399</v>
      </c>
      <c r="B7525" s="100" t="str">
        <f>Cartilha_GLOBAL!B7525</f>
        <v>SINAPI</v>
      </c>
      <c r="C7525" s="104" t="str">
        <f>Cartilha_GLOBAL!C7525</f>
        <v>GUINDAUTO HIDRÁULICO, CAPACIDADE MÁXIMA DE CARGA 3300 KG, MOMENTO MÁXIMO DE CARGA 5,8 TM, ALCANCE MÁXIMO HORIZONTAL 7,60 M, INCLUSIVE CAMINHÃO TOCO PBT 16.000 KG, POTÊNCIA DE 189 CV  IMPOSTOS E SEGUROS. AF_03/2016</v>
      </c>
      <c r="D7525" s="94" t="str">
        <f>Cartilha_GLOBAL!D7525</f>
        <v>H</v>
      </c>
      <c r="E7525" s="105">
        <f>Cartilha_GLOBAL!$E7525</f>
        <v>3.86</v>
      </c>
      <c r="F7525" s="182">
        <f>Cartilha_GLOBAL!$F7525</f>
        <v>4.74</v>
      </c>
      <c r="G7525" s="229"/>
      <c r="H7525" s="107">
        <f t="shared" si="468"/>
        <v>0</v>
      </c>
      <c r="I7525" s="188">
        <f t="shared" si="467"/>
        <v>0</v>
      </c>
      <c r="J7525" s="142"/>
      <c r="K7525" s="146"/>
      <c r="L7525" s="7" t="str">
        <f t="shared" si="469"/>
        <v/>
      </c>
      <c r="M7525" s="7" t="str">
        <f t="shared" si="470"/>
        <v/>
      </c>
      <c r="N7525" s="7" t="str">
        <f>Cartilha_GLOBAL!N7525</f>
        <v/>
      </c>
      <c r="O7525" s="144"/>
      <c r="Q7525" s="151"/>
      <c r="R7525" s="152">
        <v>0</v>
      </c>
      <c r="T7525" s="153">
        <f>IF(Cartilha_GLOBAL!R7525=0,0,IF(Cartilha_GLOBAL!R7525&gt;0,"c","b"))</f>
        <v>0</v>
      </c>
    </row>
    <row r="7526" ht="33.75" hidden="1" spans="1:20">
      <c r="A7526" s="239">
        <f>Cartilha_GLOBAL!A7526</f>
        <v>93400</v>
      </c>
      <c r="B7526" s="100" t="str">
        <f>Cartilha_GLOBAL!B7526</f>
        <v>SINAPI</v>
      </c>
      <c r="C7526" s="104" t="str">
        <f>Cartilha_GLOBAL!C7526</f>
        <v>GUINDAUTO HIDRÁULICO, CAPACIDADE MÁXIMA DE CARGA 3300 KG, MOMENTO MÁXIMO DE CARGA 5,8 TM, ALCANCE MÁXIMO HORIZONTAL 7,60 M, INCLUSIVE CAMINHÃO TOCO PBT 16.000 KG, POTÊNCIA DE 189 CV - MANUTENÇÃO. AF_03/2016</v>
      </c>
      <c r="D7526" s="94" t="str">
        <f>Cartilha_GLOBAL!D7526</f>
        <v>H</v>
      </c>
      <c r="E7526" s="105">
        <f>Cartilha_GLOBAL!$E7526</f>
        <v>44.05</v>
      </c>
      <c r="F7526" s="182">
        <f>Cartilha_GLOBAL!$F7526</f>
        <v>54.07</v>
      </c>
      <c r="G7526" s="229"/>
      <c r="H7526" s="107">
        <f t="shared" si="468"/>
        <v>0</v>
      </c>
      <c r="I7526" s="188">
        <f t="shared" si="467"/>
        <v>0</v>
      </c>
      <c r="J7526" s="142"/>
      <c r="K7526" s="146"/>
      <c r="L7526" s="7" t="str">
        <f t="shared" si="469"/>
        <v/>
      </c>
      <c r="M7526" s="7" t="str">
        <f t="shared" si="470"/>
        <v/>
      </c>
      <c r="N7526" s="7" t="str">
        <f>Cartilha_GLOBAL!N7526</f>
        <v/>
      </c>
      <c r="O7526" s="144"/>
      <c r="Q7526" s="151"/>
      <c r="R7526" s="152">
        <v>0</v>
      </c>
      <c r="T7526" s="153">
        <f>IF(Cartilha_GLOBAL!R7526=0,0,IF(Cartilha_GLOBAL!R7526&gt;0,"c","b"))</f>
        <v>0</v>
      </c>
    </row>
    <row r="7527" ht="33.75" hidden="1" spans="1:20">
      <c r="A7527" s="239">
        <f>Cartilha_GLOBAL!A7527</f>
        <v>93401</v>
      </c>
      <c r="B7527" s="100" t="str">
        <f>Cartilha_GLOBAL!B7527</f>
        <v>SINAPI</v>
      </c>
      <c r="C7527" s="104" t="str">
        <f>Cartilha_GLOBAL!C7527</f>
        <v>GUINDAUTO HIDRÁULICO, CAPACIDADE MÁXIMA DE CARGA 3300 KG, MOMENTO MÁXIMO DE CARGA 5,8 TM, ALCANCE MÁXIMO HORIZONTAL 7,60 M, INCLUSIVE CAMINHÃO TOCO PBT 16.000 KG, POTÊNCIA DE 189 CV - MATERIAIS NA OPERAÇÃO. AF_03/2016</v>
      </c>
      <c r="D7527" s="94" t="str">
        <f>Cartilha_GLOBAL!D7527</f>
        <v>H</v>
      </c>
      <c r="E7527" s="105">
        <f>Cartilha_GLOBAL!$E7527</f>
        <v>153.82</v>
      </c>
      <c r="F7527" s="182">
        <f>Cartilha_GLOBAL!$F7527</f>
        <v>188.8</v>
      </c>
      <c r="G7527" s="229"/>
      <c r="H7527" s="107">
        <f t="shared" si="468"/>
        <v>0</v>
      </c>
      <c r="I7527" s="188">
        <f t="shared" si="467"/>
        <v>0</v>
      </c>
      <c r="J7527" s="142"/>
      <c r="K7527" s="146"/>
      <c r="L7527" s="7" t="str">
        <f t="shared" si="469"/>
        <v/>
      </c>
      <c r="M7527" s="7" t="str">
        <f t="shared" si="470"/>
        <v/>
      </c>
      <c r="N7527" s="7" t="str">
        <f>Cartilha_GLOBAL!N7527</f>
        <v/>
      </c>
      <c r="O7527" s="144"/>
      <c r="Q7527" s="151"/>
      <c r="R7527" s="152">
        <v>0</v>
      </c>
      <c r="T7527" s="153">
        <f>IF(Cartilha_GLOBAL!R7527=0,0,IF(Cartilha_GLOBAL!R7527&gt;0,"c","b"))</f>
        <v>0</v>
      </c>
    </row>
    <row r="7528" ht="33.75" hidden="1" spans="1:20">
      <c r="A7528" s="239">
        <f>Cartilha_GLOBAL!A7528</f>
        <v>93403</v>
      </c>
      <c r="B7528" s="100" t="str">
        <f>Cartilha_GLOBAL!B7528</f>
        <v>SINAPI</v>
      </c>
      <c r="C7528" s="104" t="str">
        <f>Cartilha_GLOBAL!C7528</f>
        <v>GUINDAUTO HIDRÁULICO, CAPACIDADE MÁXIMA DE CARGA 3300 KG, MOMENTO MÁXIMO DE CARGA 5,8 TM, ALCANCE MÁXIMO HORIZONTAL 7,60 M, INCLUSIVE CAMINHÃO TOCO PBT 16.000 KG, POTÊNCIA DE 189 CV - CHI DIURNO. AF_03/2016</v>
      </c>
      <c r="D7528" s="94" t="str">
        <f>Cartilha_GLOBAL!D7528</f>
        <v>CHI</v>
      </c>
      <c r="E7528" s="105">
        <f>Cartilha_GLOBAL!$E7528</f>
        <v>64.83</v>
      </c>
      <c r="F7528" s="182">
        <f>Cartilha_GLOBAL!$F7528</f>
        <v>79.57</v>
      </c>
      <c r="G7528" s="229"/>
      <c r="H7528" s="107">
        <f t="shared" si="468"/>
        <v>0</v>
      </c>
      <c r="I7528" s="188">
        <f t="shared" si="467"/>
        <v>0</v>
      </c>
      <c r="J7528" s="142"/>
      <c r="K7528" s="146"/>
      <c r="L7528" s="7" t="str">
        <f t="shared" si="469"/>
        <v/>
      </c>
      <c r="M7528" s="7" t="str">
        <f t="shared" si="470"/>
        <v/>
      </c>
      <c r="N7528" s="7" t="str">
        <f>Cartilha_GLOBAL!N7528</f>
        <v/>
      </c>
      <c r="O7528" s="144"/>
      <c r="Q7528" s="151"/>
      <c r="R7528" s="152">
        <v>0</v>
      </c>
      <c r="T7528" s="153">
        <f>IF(Cartilha_GLOBAL!R7528=0,0,IF(Cartilha_GLOBAL!R7528&gt;0,"c","b"))</f>
        <v>0</v>
      </c>
    </row>
    <row r="7529" ht="22.5" hidden="1" spans="1:20">
      <c r="A7529" s="239">
        <f>Cartilha_GLOBAL!A7529</f>
        <v>89272</v>
      </c>
      <c r="B7529" s="100" t="str">
        <f>Cartilha_GLOBAL!B7529</f>
        <v>SINAPI</v>
      </c>
      <c r="C7529" s="104" t="str">
        <f>Cartilha_GLOBAL!C7529</f>
        <v>GUINDASTE HIDRÁULICO AUTOPROPELIDO, COM LANÇA TELESCÓPICA 28,80 M, CAPACIDADE MÁXIMA 30 T, POTÊNCIA 97 KW, TRAÇÃO 4 X 4 - CHP DIURNO. AF_11/2014</v>
      </c>
      <c r="D7529" s="94" t="str">
        <f>Cartilha_GLOBAL!D7529</f>
        <v>CHP</v>
      </c>
      <c r="E7529" s="105">
        <f>Cartilha_GLOBAL!$E7529</f>
        <v>239.51</v>
      </c>
      <c r="F7529" s="182">
        <f>Cartilha_GLOBAL!$F7529</f>
        <v>293.97</v>
      </c>
      <c r="G7529" s="229"/>
      <c r="H7529" s="107">
        <f t="shared" si="468"/>
        <v>0</v>
      </c>
      <c r="I7529" s="188">
        <f t="shared" si="467"/>
        <v>0</v>
      </c>
      <c r="J7529" s="142"/>
      <c r="K7529" s="146"/>
      <c r="L7529" s="7" t="str">
        <f t="shared" si="469"/>
        <v/>
      </c>
      <c r="M7529" s="7" t="str">
        <f t="shared" si="470"/>
        <v/>
      </c>
      <c r="N7529" s="7" t="str">
        <f>Cartilha_GLOBAL!N7529</f>
        <v/>
      </c>
      <c r="O7529" s="144"/>
      <c r="Q7529" s="151"/>
      <c r="R7529" s="152">
        <v>0</v>
      </c>
      <c r="T7529" s="153">
        <f>IF(Cartilha_GLOBAL!R7529=0,0,IF(Cartilha_GLOBAL!R7529&gt;0,"c","b"))</f>
        <v>0</v>
      </c>
    </row>
    <row r="7530" ht="22.5" hidden="1" spans="1:20">
      <c r="A7530" s="239">
        <f>Cartilha_GLOBAL!A7530</f>
        <v>89273</v>
      </c>
      <c r="B7530" s="100" t="str">
        <f>Cartilha_GLOBAL!B7530</f>
        <v>SINAPI</v>
      </c>
      <c r="C7530" s="104" t="str">
        <f>Cartilha_GLOBAL!C7530</f>
        <v>GUINDASTE HIDRÁULICO AUTOPROPELIDO, COM LANÇA TELESCÓPICA 28,80 M, CAPACIDADE MÁXIMA 30 T, POTÊNCIA 97 KW, TRAÇÃO 4 X 4 - CHI DIURNO. AF_11/2014</v>
      </c>
      <c r="D7530" s="94" t="str">
        <f>Cartilha_GLOBAL!D7530</f>
        <v>CHI</v>
      </c>
      <c r="E7530" s="105">
        <f>Cartilha_GLOBAL!$E7530</f>
        <v>130.39</v>
      </c>
      <c r="F7530" s="182">
        <f>Cartilha_GLOBAL!$F7530</f>
        <v>160.04</v>
      </c>
      <c r="G7530" s="229"/>
      <c r="H7530" s="107">
        <f t="shared" si="468"/>
        <v>0</v>
      </c>
      <c r="I7530" s="188">
        <f t="shared" si="467"/>
        <v>0</v>
      </c>
      <c r="J7530" s="142"/>
      <c r="K7530" s="146"/>
      <c r="L7530" s="7" t="str">
        <f t="shared" si="469"/>
        <v/>
      </c>
      <c r="M7530" s="7" t="str">
        <f t="shared" si="470"/>
        <v/>
      </c>
      <c r="N7530" s="7" t="str">
        <f>Cartilha_GLOBAL!N7530</f>
        <v/>
      </c>
      <c r="O7530" s="144"/>
      <c r="Q7530" s="151"/>
      <c r="R7530" s="152">
        <v>0</v>
      </c>
      <c r="T7530" s="153">
        <f>IF(Cartilha_GLOBAL!R7530=0,0,IF(Cartilha_GLOBAL!R7530&gt;0,"c","b"))</f>
        <v>0</v>
      </c>
    </row>
    <row r="7531" ht="22.5" hidden="1" spans="1:20">
      <c r="A7531" s="239">
        <f>Cartilha_GLOBAL!A7531</f>
        <v>89267</v>
      </c>
      <c r="B7531" s="100" t="str">
        <f>Cartilha_GLOBAL!B7531</f>
        <v>SINAPI</v>
      </c>
      <c r="C7531" s="104" t="str">
        <f>Cartilha_GLOBAL!C7531</f>
        <v>GUINDASTE HIDRÁULICO AUTOPROPELIDO, COM LANÇA TELESCÓPICA 28,80 M, CAPACIDADE MÁXIMA 30 T, POTÊNCIA 97 KW, TRAÇÃO 4 X 4 - DEPRECIAÇÃO. AF_11/2014</v>
      </c>
      <c r="D7531" s="94" t="str">
        <f>Cartilha_GLOBAL!D7531</f>
        <v>H</v>
      </c>
      <c r="E7531" s="105">
        <f>Cartilha_GLOBAL!$E7531</f>
        <v>50.32</v>
      </c>
      <c r="F7531" s="182">
        <f>Cartilha_GLOBAL!$F7531</f>
        <v>61.76</v>
      </c>
      <c r="G7531" s="229"/>
      <c r="H7531" s="107">
        <f t="shared" si="468"/>
        <v>0</v>
      </c>
      <c r="I7531" s="188">
        <f t="shared" si="467"/>
        <v>0</v>
      </c>
      <c r="J7531" s="142"/>
      <c r="K7531" s="146"/>
      <c r="L7531" s="7" t="str">
        <f t="shared" si="469"/>
        <v/>
      </c>
      <c r="M7531" s="7" t="str">
        <f t="shared" si="470"/>
        <v/>
      </c>
      <c r="N7531" s="7" t="str">
        <f>Cartilha_GLOBAL!N7531</f>
        <v/>
      </c>
      <c r="O7531" s="144"/>
      <c r="Q7531" s="151"/>
      <c r="R7531" s="152">
        <v>0</v>
      </c>
      <c r="T7531" s="153">
        <f>IF(Cartilha_GLOBAL!R7531=0,0,IF(Cartilha_GLOBAL!R7531&gt;0,"c","b"))</f>
        <v>0</v>
      </c>
    </row>
    <row r="7532" ht="22.5" hidden="1" spans="1:20">
      <c r="A7532" s="239">
        <f>Cartilha_GLOBAL!A7532</f>
        <v>89268</v>
      </c>
      <c r="B7532" s="100" t="str">
        <f>Cartilha_GLOBAL!B7532</f>
        <v>SINAPI</v>
      </c>
      <c r="C7532" s="104" t="str">
        <f>Cartilha_GLOBAL!C7532</f>
        <v>GUINDASTE HIDRÁULICO AUTOPROPELIDO, COM LANÇA TELESCÓPICA 28,80 M, CAPACIDADE MÁXIMA 30 T, POTÊNCIA 97 KW, TRAÇÃO 4 X 4 - JUROS. AF_11/2014</v>
      </c>
      <c r="D7532" s="94" t="str">
        <f>Cartilha_GLOBAL!D7532</f>
        <v>H</v>
      </c>
      <c r="E7532" s="105">
        <f>Cartilha_GLOBAL!$E7532</f>
        <v>9.05</v>
      </c>
      <c r="F7532" s="182">
        <f>Cartilha_GLOBAL!$F7532</f>
        <v>11.11</v>
      </c>
      <c r="G7532" s="229"/>
      <c r="H7532" s="107">
        <f t="shared" si="468"/>
        <v>0</v>
      </c>
      <c r="I7532" s="188">
        <f t="shared" si="467"/>
        <v>0</v>
      </c>
      <c r="J7532" s="142"/>
      <c r="K7532" s="146"/>
      <c r="L7532" s="7" t="str">
        <f t="shared" si="469"/>
        <v/>
      </c>
      <c r="M7532" s="7" t="str">
        <f t="shared" si="470"/>
        <v/>
      </c>
      <c r="N7532" s="7" t="str">
        <f>Cartilha_GLOBAL!N7532</f>
        <v/>
      </c>
      <c r="O7532" s="144"/>
      <c r="Q7532" s="151"/>
      <c r="R7532" s="152">
        <v>0</v>
      </c>
      <c r="T7532" s="153">
        <f>IF(Cartilha_GLOBAL!R7532=0,0,IF(Cartilha_GLOBAL!R7532&gt;0,"c","b"))</f>
        <v>0</v>
      </c>
    </row>
    <row r="7533" ht="22.5" hidden="1" spans="1:20">
      <c r="A7533" s="239">
        <f>Cartilha_GLOBAL!A7533</f>
        <v>89269</v>
      </c>
      <c r="B7533" s="100" t="str">
        <f>Cartilha_GLOBAL!B7533</f>
        <v>SINAPI</v>
      </c>
      <c r="C7533" s="104" t="str">
        <f>Cartilha_GLOBAL!C7533</f>
        <v>GUINDASTE HIDRÁULICO AUTOPROPELIDO, COM LANÇA TELESCÓPICA 28,80 M, CAPACIDADE MÁXIMA 30 T, POTÊNCIA 97 KW, TRAÇÃO 4 X 4 - IMPOSTOS E SEGUROS. AF_11/2014</v>
      </c>
      <c r="D7533" s="94" t="str">
        <f>Cartilha_GLOBAL!D7533</f>
        <v>H</v>
      </c>
      <c r="E7533" s="105">
        <f>Cartilha_GLOBAL!$E7533</f>
        <v>7.17</v>
      </c>
      <c r="F7533" s="182">
        <f>Cartilha_GLOBAL!$F7533</f>
        <v>8.8</v>
      </c>
      <c r="G7533" s="229"/>
      <c r="H7533" s="107">
        <f t="shared" si="468"/>
        <v>0</v>
      </c>
      <c r="I7533" s="188">
        <f t="shared" si="467"/>
        <v>0</v>
      </c>
      <c r="J7533" s="142"/>
      <c r="K7533" s="146"/>
      <c r="L7533" s="7" t="str">
        <f t="shared" si="469"/>
        <v/>
      </c>
      <c r="M7533" s="7" t="str">
        <f t="shared" si="470"/>
        <v/>
      </c>
      <c r="N7533" s="7" t="str">
        <f>Cartilha_GLOBAL!N7533</f>
        <v/>
      </c>
      <c r="O7533" s="144"/>
      <c r="Q7533" s="151"/>
      <c r="R7533" s="152">
        <v>0</v>
      </c>
      <c r="T7533" s="153">
        <f>IF(Cartilha_GLOBAL!R7533=0,0,IF(Cartilha_GLOBAL!R7533&gt;0,"c","b"))</f>
        <v>0</v>
      </c>
    </row>
    <row r="7534" ht="22.5" hidden="1" spans="1:20">
      <c r="A7534" s="239">
        <f>Cartilha_GLOBAL!A7534</f>
        <v>89270</v>
      </c>
      <c r="B7534" s="100" t="str">
        <f>Cartilha_GLOBAL!B7534</f>
        <v>SINAPI</v>
      </c>
      <c r="C7534" s="104" t="str">
        <f>Cartilha_GLOBAL!C7534</f>
        <v>GUINDASTE HIDRÁULICO AUTOPROPELIDO, COM LANÇA TELESCÓPICA 28,80 M, CAPACIDADE MÁXIMA 30 T, POTÊNCIA 97 KW, TRAÇÃO 4 X 4 - MANUTENÇÃO. AF_11/2014</v>
      </c>
      <c r="D7534" s="94" t="str">
        <f>Cartilha_GLOBAL!D7534</f>
        <v>H</v>
      </c>
      <c r="E7534" s="105">
        <f>Cartilha_GLOBAL!$E7534</f>
        <v>80.9</v>
      </c>
      <c r="F7534" s="182">
        <f>Cartilha_GLOBAL!$F7534</f>
        <v>99.3</v>
      </c>
      <c r="G7534" s="229"/>
      <c r="H7534" s="107">
        <f t="shared" si="468"/>
        <v>0</v>
      </c>
      <c r="I7534" s="188">
        <f t="shared" ref="I7534:I7597" si="471">IF(ISBLANK(G7534),0,IF(R7534=0,ROUND(G7534*H7534,2),IF(R7534="b",ROUNDDOWN(G7534*H7534,2),ROUNDUP(G7534*H7534,2))))</f>
        <v>0</v>
      </c>
      <c r="J7534" s="142"/>
      <c r="K7534" s="146"/>
      <c r="L7534" s="7" t="str">
        <f t="shared" si="469"/>
        <v/>
      </c>
      <c r="M7534" s="7" t="str">
        <f t="shared" si="470"/>
        <v/>
      </c>
      <c r="N7534" s="7" t="str">
        <f>Cartilha_GLOBAL!N7534</f>
        <v/>
      </c>
      <c r="O7534" s="144"/>
      <c r="Q7534" s="151"/>
      <c r="R7534" s="152">
        <v>0</v>
      </c>
      <c r="T7534" s="153">
        <f>IF(Cartilha_GLOBAL!R7534=0,0,IF(Cartilha_GLOBAL!R7534&gt;0,"c","b"))</f>
        <v>0</v>
      </c>
    </row>
    <row r="7535" ht="22.5" hidden="1" spans="1:20">
      <c r="A7535" s="239">
        <f>Cartilha_GLOBAL!A7535</f>
        <v>89271</v>
      </c>
      <c r="B7535" s="100" t="str">
        <f>Cartilha_GLOBAL!B7535</f>
        <v>SINAPI</v>
      </c>
      <c r="C7535" s="104" t="str">
        <f>Cartilha_GLOBAL!C7535</f>
        <v>GUINDASTE HIDRÁULICO AUTOPROPELIDO, COM LANÇA TELESCÓPICA 28,80 M, CAPACIDADE MÁXIMA 30 T, POTÊNCIA 97 KW, TRAÇÃO 4 X 4 - MATERIAIS NA OPERAÇÃO. AF_11/2014</v>
      </c>
      <c r="D7535" s="94" t="str">
        <f>Cartilha_GLOBAL!D7535</f>
        <v>H</v>
      </c>
      <c r="E7535" s="105">
        <f>Cartilha_GLOBAL!$E7535</f>
        <v>28.22</v>
      </c>
      <c r="F7535" s="182">
        <f>Cartilha_GLOBAL!$F7535</f>
        <v>34.64</v>
      </c>
      <c r="G7535" s="229"/>
      <c r="H7535" s="107">
        <f t="shared" si="468"/>
        <v>0</v>
      </c>
      <c r="I7535" s="188">
        <f t="shared" si="471"/>
        <v>0</v>
      </c>
      <c r="J7535" s="142"/>
      <c r="K7535" s="146"/>
      <c r="L7535" s="7" t="str">
        <f t="shared" si="469"/>
        <v/>
      </c>
      <c r="M7535" s="7" t="str">
        <f t="shared" si="470"/>
        <v/>
      </c>
      <c r="N7535" s="7" t="str">
        <f>Cartilha_GLOBAL!N7535</f>
        <v/>
      </c>
      <c r="O7535" s="144"/>
      <c r="Q7535" s="151"/>
      <c r="R7535" s="152">
        <v>0</v>
      </c>
      <c r="T7535" s="153">
        <f>IF(Cartilha_GLOBAL!R7535=0,0,IF(Cartilha_GLOBAL!R7535&gt;0,"c","b"))</f>
        <v>0</v>
      </c>
    </row>
    <row r="7536" ht="22.5" hidden="1" spans="1:20">
      <c r="A7536" s="239">
        <f>Cartilha_GLOBAL!A7536</f>
        <v>93287</v>
      </c>
      <c r="B7536" s="100" t="str">
        <f>Cartilha_GLOBAL!B7536</f>
        <v>SINAPI</v>
      </c>
      <c r="C7536" s="104" t="str">
        <f>Cartilha_GLOBAL!C7536</f>
        <v>GUINDASTE HIDRÁULICO AUTOPROPELIDO, COM LANÇA TELESCÓPICA 40 M, CAPACIDADE MÁXIMA 60 T, POTÊNCIA 260 KW - CHP DIURNO. AF_03/2016</v>
      </c>
      <c r="D7536" s="94" t="str">
        <f>Cartilha_GLOBAL!D7536</f>
        <v>CHP</v>
      </c>
      <c r="E7536" s="105">
        <f>Cartilha_GLOBAL!$E7536</f>
        <v>355.73</v>
      </c>
      <c r="F7536" s="182">
        <f>Cartilha_GLOBAL!$F7536</f>
        <v>436.62</v>
      </c>
      <c r="G7536" s="229"/>
      <c r="H7536" s="107">
        <f t="shared" si="468"/>
        <v>0</v>
      </c>
      <c r="I7536" s="188">
        <f t="shared" si="471"/>
        <v>0</v>
      </c>
      <c r="J7536" s="142"/>
      <c r="K7536" s="146"/>
      <c r="L7536" s="7" t="str">
        <f t="shared" si="469"/>
        <v/>
      </c>
      <c r="M7536" s="7" t="str">
        <f t="shared" si="470"/>
        <v/>
      </c>
      <c r="N7536" s="7" t="str">
        <f>Cartilha_GLOBAL!N7536</f>
        <v/>
      </c>
      <c r="O7536" s="144"/>
      <c r="Q7536" s="151"/>
      <c r="R7536" s="152">
        <v>0</v>
      </c>
      <c r="T7536" s="153">
        <f>IF(Cartilha_GLOBAL!R7536=0,0,IF(Cartilha_GLOBAL!R7536&gt;0,"c","b"))</f>
        <v>0</v>
      </c>
    </row>
    <row r="7537" ht="22.5" hidden="1" spans="1:20">
      <c r="A7537" s="239">
        <f>Cartilha_GLOBAL!A7537</f>
        <v>93288</v>
      </c>
      <c r="B7537" s="100" t="str">
        <f>Cartilha_GLOBAL!B7537</f>
        <v>SINAPI</v>
      </c>
      <c r="C7537" s="104" t="str">
        <f>Cartilha_GLOBAL!C7537</f>
        <v>GUINDASTE HIDRÁULICO AUTOPROPELIDO, COM LANÇA TELESCÓPICA 40 M, CAPACIDADE MÁXIMA 60 T, POTÊNCIA 260 KW - CHI DIURNO. AF_03/2016</v>
      </c>
      <c r="D7537" s="94" t="str">
        <f>Cartilha_GLOBAL!D7537</f>
        <v>CHI</v>
      </c>
      <c r="E7537" s="105">
        <f>Cartilha_GLOBAL!$E7537</f>
        <v>191.84</v>
      </c>
      <c r="F7537" s="182">
        <f>Cartilha_GLOBAL!$F7537</f>
        <v>235.46</v>
      </c>
      <c r="G7537" s="229"/>
      <c r="H7537" s="107">
        <f t="shared" si="468"/>
        <v>0</v>
      </c>
      <c r="I7537" s="188">
        <f t="shared" si="471"/>
        <v>0</v>
      </c>
      <c r="J7537" s="142"/>
      <c r="K7537" s="146"/>
      <c r="L7537" s="7" t="str">
        <f t="shared" si="469"/>
        <v/>
      </c>
      <c r="M7537" s="7" t="str">
        <f t="shared" si="470"/>
        <v/>
      </c>
      <c r="N7537" s="7" t="str">
        <f>Cartilha_GLOBAL!N7537</f>
        <v/>
      </c>
      <c r="O7537" s="144"/>
      <c r="Q7537" s="151"/>
      <c r="R7537" s="152">
        <v>0</v>
      </c>
      <c r="T7537" s="153">
        <f>IF(Cartilha_GLOBAL!R7537=0,0,IF(Cartilha_GLOBAL!R7537&gt;0,"c","b"))</f>
        <v>0</v>
      </c>
    </row>
    <row r="7538" ht="22.5" hidden="1" spans="1:20">
      <c r="A7538" s="239">
        <f>Cartilha_GLOBAL!A7538</f>
        <v>93283</v>
      </c>
      <c r="B7538" s="100" t="str">
        <f>Cartilha_GLOBAL!B7538</f>
        <v>SINAPI</v>
      </c>
      <c r="C7538" s="104" t="str">
        <f>Cartilha_GLOBAL!C7538</f>
        <v>GUINDASTE HIDRÁULICO AUTOPROPELIDO, COM LANÇA TELESCÓPICA 40 M, CAPACIDADE MÁXIMA 60 T, POTÊNCIA 260 KW - DEPRECIAÇÃO. AF_03/2016</v>
      </c>
      <c r="D7538" s="94" t="str">
        <f>Cartilha_GLOBAL!D7538</f>
        <v>H</v>
      </c>
      <c r="E7538" s="105">
        <f>Cartilha_GLOBAL!$E7538</f>
        <v>96.78</v>
      </c>
      <c r="F7538" s="182">
        <f>Cartilha_GLOBAL!$F7538</f>
        <v>118.79</v>
      </c>
      <c r="G7538" s="229"/>
      <c r="H7538" s="107">
        <f t="shared" si="468"/>
        <v>0</v>
      </c>
      <c r="I7538" s="188">
        <f t="shared" si="471"/>
        <v>0</v>
      </c>
      <c r="J7538" s="142"/>
      <c r="K7538" s="146"/>
      <c r="L7538" s="7" t="str">
        <f t="shared" si="469"/>
        <v/>
      </c>
      <c r="M7538" s="7" t="str">
        <f t="shared" si="470"/>
        <v/>
      </c>
      <c r="N7538" s="7" t="str">
        <f>Cartilha_GLOBAL!N7538</f>
        <v/>
      </c>
      <c r="O7538" s="144"/>
      <c r="Q7538" s="151"/>
      <c r="R7538" s="152">
        <v>0</v>
      </c>
      <c r="T7538" s="153">
        <f>IF(Cartilha_GLOBAL!R7538=0,0,IF(Cartilha_GLOBAL!R7538&gt;0,"c","b"))</f>
        <v>0</v>
      </c>
    </row>
    <row r="7539" ht="22.5" hidden="1" spans="1:20">
      <c r="A7539" s="239">
        <f>Cartilha_GLOBAL!A7539</f>
        <v>93284</v>
      </c>
      <c r="B7539" s="100" t="str">
        <f>Cartilha_GLOBAL!B7539</f>
        <v>SINAPI</v>
      </c>
      <c r="C7539" s="104" t="str">
        <f>Cartilha_GLOBAL!C7539</f>
        <v>GUINDASTE HIDRÁULICO AUTOPROPELIDO, COM LANÇA TELESCÓPICA 40 M, CAPACIDADE MÁXIMA 60 T, POTÊNCIA 260 KW - JUROS. AF_03/2016</v>
      </c>
      <c r="D7539" s="94" t="str">
        <f>Cartilha_GLOBAL!D7539</f>
        <v>H</v>
      </c>
      <c r="E7539" s="105">
        <f>Cartilha_GLOBAL!$E7539</f>
        <v>17.42</v>
      </c>
      <c r="F7539" s="182">
        <f>Cartilha_GLOBAL!$F7539</f>
        <v>21.38</v>
      </c>
      <c r="G7539" s="229"/>
      <c r="H7539" s="107">
        <f t="shared" si="468"/>
        <v>0</v>
      </c>
      <c r="I7539" s="188">
        <f t="shared" si="471"/>
        <v>0</v>
      </c>
      <c r="J7539" s="142"/>
      <c r="K7539" s="146"/>
      <c r="L7539" s="7" t="str">
        <f t="shared" si="469"/>
        <v/>
      </c>
      <c r="M7539" s="7" t="str">
        <f t="shared" si="470"/>
        <v/>
      </c>
      <c r="N7539" s="7" t="str">
        <f>Cartilha_GLOBAL!N7539</f>
        <v/>
      </c>
      <c r="O7539" s="144"/>
      <c r="Q7539" s="151"/>
      <c r="R7539" s="152">
        <v>0</v>
      </c>
      <c r="T7539" s="153">
        <f>IF(Cartilha_GLOBAL!R7539=0,0,IF(Cartilha_GLOBAL!R7539&gt;0,"c","b"))</f>
        <v>0</v>
      </c>
    </row>
    <row r="7540" ht="22.5" hidden="1" spans="1:20">
      <c r="A7540" s="239">
        <f>Cartilha_GLOBAL!A7540</f>
        <v>93285</v>
      </c>
      <c r="B7540" s="100" t="str">
        <f>Cartilha_GLOBAL!B7540</f>
        <v>SINAPI</v>
      </c>
      <c r="C7540" s="104" t="str">
        <f>Cartilha_GLOBAL!C7540</f>
        <v>GUINDASTE HIDRÁULICO AUTOPROPELIDO, COM LANÇA TELESCÓPICA 40 M, CAPACIDADE MÁXIMA 60 T, POTÊNCIA 260 KW - MANUTENÇÃO. AF_03/2016</v>
      </c>
      <c r="D7540" s="94" t="str">
        <f>Cartilha_GLOBAL!D7540</f>
        <v>H</v>
      </c>
      <c r="E7540" s="105">
        <f>Cartilha_GLOBAL!$E7540</f>
        <v>155.57</v>
      </c>
      <c r="F7540" s="182">
        <f>Cartilha_GLOBAL!$F7540</f>
        <v>190.95</v>
      </c>
      <c r="G7540" s="229"/>
      <c r="H7540" s="107">
        <f t="shared" si="468"/>
        <v>0</v>
      </c>
      <c r="I7540" s="188">
        <f t="shared" si="471"/>
        <v>0</v>
      </c>
      <c r="J7540" s="142"/>
      <c r="K7540" s="146"/>
      <c r="L7540" s="7" t="str">
        <f t="shared" si="469"/>
        <v/>
      </c>
      <c r="M7540" s="7" t="str">
        <f t="shared" si="470"/>
        <v/>
      </c>
      <c r="N7540" s="7" t="str">
        <f>Cartilha_GLOBAL!N7540</f>
        <v/>
      </c>
      <c r="O7540" s="144"/>
      <c r="Q7540" s="151"/>
      <c r="R7540" s="152">
        <v>0</v>
      </c>
      <c r="T7540" s="153">
        <f>IF(Cartilha_GLOBAL!R7540=0,0,IF(Cartilha_GLOBAL!R7540&gt;0,"c","b"))</f>
        <v>0</v>
      </c>
    </row>
    <row r="7541" ht="22.5" hidden="1" spans="1:20">
      <c r="A7541" s="239">
        <f>Cartilha_GLOBAL!A7541</f>
        <v>93286</v>
      </c>
      <c r="B7541" s="100" t="str">
        <f>Cartilha_GLOBAL!B7541</f>
        <v>SINAPI</v>
      </c>
      <c r="C7541" s="104" t="str">
        <f>Cartilha_GLOBAL!C7541</f>
        <v>GUINDASTE HIDRÁULICO AUTOPROPELIDO, COM LANÇA TELESCÓPICA 40 M, CAPACIDADE MÁXIMA 60 T, POTÊNCIA 260 KW - MATERIAIS NA OPERAÇÃO. AF_03/2016</v>
      </c>
      <c r="D7541" s="94" t="str">
        <f>Cartilha_GLOBAL!D7541</f>
        <v>H</v>
      </c>
      <c r="E7541" s="105">
        <f>Cartilha_GLOBAL!$E7541</f>
        <v>8.32</v>
      </c>
      <c r="F7541" s="182">
        <f>Cartilha_GLOBAL!$F7541</f>
        <v>10.21</v>
      </c>
      <c r="G7541" s="229"/>
      <c r="H7541" s="107">
        <f t="shared" si="468"/>
        <v>0</v>
      </c>
      <c r="I7541" s="188">
        <f t="shared" si="471"/>
        <v>0</v>
      </c>
      <c r="J7541" s="142"/>
      <c r="K7541" s="146"/>
      <c r="L7541" s="7" t="str">
        <f t="shared" si="469"/>
        <v/>
      </c>
      <c r="M7541" s="7" t="str">
        <f t="shared" si="470"/>
        <v/>
      </c>
      <c r="N7541" s="7" t="str">
        <f>Cartilha_GLOBAL!N7541</f>
        <v/>
      </c>
      <c r="O7541" s="144"/>
      <c r="Q7541" s="151"/>
      <c r="R7541" s="152">
        <v>0</v>
      </c>
      <c r="T7541" s="153">
        <f>IF(Cartilha_GLOBAL!R7541=0,0,IF(Cartilha_GLOBAL!R7541&gt;0,"c","b"))</f>
        <v>0</v>
      </c>
    </row>
    <row r="7542" ht="22.5" hidden="1" spans="1:20">
      <c r="A7542" s="239">
        <f>Cartilha_GLOBAL!A7542</f>
        <v>93296</v>
      </c>
      <c r="B7542" s="100" t="str">
        <f>Cartilha_GLOBAL!B7542</f>
        <v>SINAPI</v>
      </c>
      <c r="C7542" s="104" t="str">
        <f>Cartilha_GLOBAL!C7542</f>
        <v>GUINDASTE HIDRÁULICO AUTOPROPELIDO, COM LANÇA TELESCÓPICA 40 M, CAPACIDADE MÁXIMA 60 T, POTÊNCIA 260 KW - IMPOSTOS E SEGUROS. AF_03/2016</v>
      </c>
      <c r="D7542" s="94" t="str">
        <f>Cartilha_GLOBAL!D7542</f>
        <v>H</v>
      </c>
      <c r="E7542" s="105">
        <f>Cartilha_GLOBAL!$E7542</f>
        <v>13.79</v>
      </c>
      <c r="F7542" s="182">
        <f>Cartilha_GLOBAL!$F7542</f>
        <v>16.93</v>
      </c>
      <c r="G7542" s="229"/>
      <c r="H7542" s="107">
        <f t="shared" si="468"/>
        <v>0</v>
      </c>
      <c r="I7542" s="188">
        <f t="shared" si="471"/>
        <v>0</v>
      </c>
      <c r="J7542" s="142"/>
      <c r="K7542" s="146"/>
      <c r="L7542" s="7" t="str">
        <f t="shared" si="469"/>
        <v/>
      </c>
      <c r="M7542" s="7" t="str">
        <f t="shared" si="470"/>
        <v/>
      </c>
      <c r="N7542" s="7" t="str">
        <f>Cartilha_GLOBAL!N7542</f>
        <v/>
      </c>
      <c r="O7542" s="144"/>
      <c r="Q7542" s="151"/>
      <c r="R7542" s="152">
        <v>0</v>
      </c>
      <c r="T7542" s="153">
        <f>IF(Cartilha_GLOBAL!R7542=0,0,IF(Cartilha_GLOBAL!R7542&gt;0,"c","b"))</f>
        <v>0</v>
      </c>
    </row>
    <row r="7543" ht="12.75" hidden="1" spans="1:20">
      <c r="A7543" s="238" t="str">
        <f>Cartilha_GLOBAL!A7543</f>
        <v>12.3.27</v>
      </c>
      <c r="B7543" s="236">
        <f>Cartilha_GLOBAL!B7543</f>
        <v>0</v>
      </c>
      <c r="C7543" s="161" t="str">
        <f>Cartilha_GLOBAL!C7543</f>
        <v>CAMINHONETES</v>
      </c>
      <c r="D7543" s="94">
        <f>Cartilha_GLOBAL!D7543</f>
        <v>0</v>
      </c>
      <c r="E7543" s="105">
        <f>Cartilha_GLOBAL!$E7543</f>
        <v>0</v>
      </c>
      <c r="F7543" s="182">
        <f>Cartilha_GLOBAL!$F7543</f>
        <v>0</v>
      </c>
      <c r="G7543" s="209"/>
      <c r="H7543" s="187">
        <f t="shared" si="468"/>
        <v>0</v>
      </c>
      <c r="I7543" s="188">
        <f t="shared" si="471"/>
        <v>0</v>
      </c>
      <c r="J7543" s="142"/>
      <c r="K7543" s="145" t="str">
        <f>IF(SUM(I7544:I7555)&gt;0,"xx","")</f>
        <v/>
      </c>
      <c r="L7543" s="7" t="str">
        <f t="shared" si="469"/>
        <v/>
      </c>
      <c r="M7543" s="7" t="str">
        <f t="shared" si="470"/>
        <v/>
      </c>
      <c r="N7543" s="7" t="str">
        <f>Cartilha_GLOBAL!N7543</f>
        <v/>
      </c>
      <c r="O7543" s="144"/>
      <c r="Q7543" s="151"/>
      <c r="R7543" s="152">
        <v>0</v>
      </c>
      <c r="T7543" s="153">
        <f>IF(Cartilha_GLOBAL!R7543=0,0,IF(Cartilha_GLOBAL!R7543&gt;0,"c","b"))</f>
        <v>0</v>
      </c>
    </row>
    <row r="7544" ht="12.75" hidden="1" spans="1:20">
      <c r="A7544" s="239">
        <f>Cartilha_GLOBAL!A7544</f>
        <v>92139</v>
      </c>
      <c r="B7544" s="100" t="str">
        <f>Cartilha_GLOBAL!B7544</f>
        <v>SINAPI</v>
      </c>
      <c r="C7544" s="104" t="str">
        <f>Cartilha_GLOBAL!C7544</f>
        <v>CAMINHONETE COM MOTOR A DIESEL, POTÊNCIA 180 CV, CABINE DUPLA, 4X4 - CHI DIURNO. AF_11/2015</v>
      </c>
      <c r="D7544" s="94" t="str">
        <f>Cartilha_GLOBAL!D7544</f>
        <v>CHI</v>
      </c>
      <c r="E7544" s="105">
        <f>Cartilha_GLOBAL!$E7544</f>
        <v>45.64</v>
      </c>
      <c r="F7544" s="182">
        <f>Cartilha_GLOBAL!$F7544</f>
        <v>56.02</v>
      </c>
      <c r="G7544" s="229"/>
      <c r="H7544" s="107">
        <f t="shared" si="468"/>
        <v>0</v>
      </c>
      <c r="I7544" s="188">
        <f t="shared" si="471"/>
        <v>0</v>
      </c>
      <c r="J7544" s="142"/>
      <c r="K7544" s="146"/>
      <c r="L7544" s="7" t="str">
        <f t="shared" si="469"/>
        <v/>
      </c>
      <c r="M7544" s="7" t="str">
        <f t="shared" si="470"/>
        <v/>
      </c>
      <c r="N7544" s="7" t="str">
        <f>Cartilha_GLOBAL!N7544</f>
        <v/>
      </c>
      <c r="O7544" s="144"/>
      <c r="Q7544" s="151"/>
      <c r="R7544" s="152">
        <v>0</v>
      </c>
      <c r="T7544" s="153">
        <f>IF(Cartilha_GLOBAL!R7544=0,0,IF(Cartilha_GLOBAL!R7544&gt;0,"c","b"))</f>
        <v>0</v>
      </c>
    </row>
    <row r="7545" ht="22.5" hidden="1" spans="1:20">
      <c r="A7545" s="239">
        <f>Cartilha_GLOBAL!A7545</f>
        <v>92146</v>
      </c>
      <c r="B7545" s="100" t="str">
        <f>Cartilha_GLOBAL!B7545</f>
        <v>SINAPI</v>
      </c>
      <c r="C7545" s="104" t="str">
        <f>Cartilha_GLOBAL!C7545</f>
        <v>CAMINHONETE CABINE SIMPLES COM MOTOR 1.6 FLEX, CÂMBIO MANUAL, POTÊNCIA 101/104 CV, 2 PORTAS - CHI DIURNO. AF_11/2015</v>
      </c>
      <c r="D7545" s="94" t="str">
        <f>Cartilha_GLOBAL!D7545</f>
        <v>CHI</v>
      </c>
      <c r="E7545" s="105">
        <f>Cartilha_GLOBAL!$E7545</f>
        <v>35.13</v>
      </c>
      <c r="F7545" s="182">
        <f>Cartilha_GLOBAL!$F7545</f>
        <v>43.12</v>
      </c>
      <c r="G7545" s="229"/>
      <c r="H7545" s="107">
        <f t="shared" si="468"/>
        <v>0</v>
      </c>
      <c r="I7545" s="188">
        <f t="shared" si="471"/>
        <v>0</v>
      </c>
      <c r="J7545" s="142"/>
      <c r="K7545" s="146"/>
      <c r="L7545" s="7" t="str">
        <f t="shared" si="469"/>
        <v/>
      </c>
      <c r="M7545" s="7" t="str">
        <f t="shared" si="470"/>
        <v/>
      </c>
      <c r="N7545" s="7" t="str">
        <f>Cartilha_GLOBAL!N7545</f>
        <v/>
      </c>
      <c r="O7545" s="144"/>
      <c r="Q7545" s="151"/>
      <c r="R7545" s="152">
        <v>0</v>
      </c>
      <c r="T7545" s="153">
        <f>IF(Cartilha_GLOBAL!R7545=0,0,IF(Cartilha_GLOBAL!R7545&gt;0,"c","b"))</f>
        <v>0</v>
      </c>
    </row>
    <row r="7546" ht="12.75" hidden="1" spans="1:20">
      <c r="A7546" s="239">
        <f>Cartilha_GLOBAL!A7546</f>
        <v>92133</v>
      </c>
      <c r="B7546" s="100" t="str">
        <f>Cartilha_GLOBAL!B7546</f>
        <v>SINAPI</v>
      </c>
      <c r="C7546" s="104" t="str">
        <f>Cartilha_GLOBAL!C7546</f>
        <v>CAMINHONETE COM MOTOR A DIESEL, POTÊNCIA 180 CV, CABINE DUPLA, 4X4 - DEPRECIAÇÃO. AF_11/2015</v>
      </c>
      <c r="D7546" s="94" t="str">
        <f>Cartilha_GLOBAL!D7546</f>
        <v>H</v>
      </c>
      <c r="E7546" s="105">
        <f>Cartilha_GLOBAL!$E7546</f>
        <v>12.93</v>
      </c>
      <c r="F7546" s="182">
        <f>Cartilha_GLOBAL!$F7546</f>
        <v>15.87</v>
      </c>
      <c r="G7546" s="229"/>
      <c r="H7546" s="107">
        <f t="shared" si="468"/>
        <v>0</v>
      </c>
      <c r="I7546" s="188">
        <f t="shared" si="471"/>
        <v>0</v>
      </c>
      <c r="J7546" s="142"/>
      <c r="K7546" s="146"/>
      <c r="L7546" s="7" t="str">
        <f t="shared" si="469"/>
        <v/>
      </c>
      <c r="M7546" s="7" t="str">
        <f t="shared" si="470"/>
        <v/>
      </c>
      <c r="N7546" s="7" t="str">
        <f>Cartilha_GLOBAL!N7546</f>
        <v/>
      </c>
      <c r="O7546" s="144"/>
      <c r="Q7546" s="151"/>
      <c r="R7546" s="152">
        <v>0</v>
      </c>
      <c r="T7546" s="153">
        <f>IF(Cartilha_GLOBAL!R7546=0,0,IF(Cartilha_GLOBAL!R7546&gt;0,"c","b"))</f>
        <v>0</v>
      </c>
    </row>
    <row r="7547" ht="12.75" hidden="1" spans="1:20">
      <c r="A7547" s="239">
        <f>Cartilha_GLOBAL!A7547</f>
        <v>92134</v>
      </c>
      <c r="B7547" s="100" t="str">
        <f>Cartilha_GLOBAL!B7547</f>
        <v>SINAPI</v>
      </c>
      <c r="C7547" s="104" t="str">
        <f>Cartilha_GLOBAL!C7547</f>
        <v>CAMINHONETE COM MOTOR A DIESEL, POTÊNCIA 180 CV, CABINE DUPLA, 4X4 - JUROS. AF_11/2015</v>
      </c>
      <c r="D7547" s="94" t="str">
        <f>Cartilha_GLOBAL!D7547</f>
        <v>H</v>
      </c>
      <c r="E7547" s="105">
        <f>Cartilha_GLOBAL!$E7547</f>
        <v>2.04</v>
      </c>
      <c r="F7547" s="182">
        <f>Cartilha_GLOBAL!$F7547</f>
        <v>2.5</v>
      </c>
      <c r="G7547" s="229"/>
      <c r="H7547" s="107">
        <f t="shared" si="468"/>
        <v>0</v>
      </c>
      <c r="I7547" s="188">
        <f t="shared" si="471"/>
        <v>0</v>
      </c>
      <c r="J7547" s="142"/>
      <c r="K7547" s="146"/>
      <c r="L7547" s="7" t="str">
        <f t="shared" si="469"/>
        <v/>
      </c>
      <c r="M7547" s="7" t="str">
        <f t="shared" si="470"/>
        <v/>
      </c>
      <c r="N7547" s="7" t="str">
        <f>Cartilha_GLOBAL!N7547</f>
        <v/>
      </c>
      <c r="O7547" s="144"/>
      <c r="Q7547" s="151"/>
      <c r="R7547" s="152">
        <v>0</v>
      </c>
      <c r="T7547" s="153">
        <f>IF(Cartilha_GLOBAL!R7547=0,0,IF(Cartilha_GLOBAL!R7547&gt;0,"c","b"))</f>
        <v>0</v>
      </c>
    </row>
    <row r="7548" ht="22.5" hidden="1" spans="1:20">
      <c r="A7548" s="239">
        <f>Cartilha_GLOBAL!A7548</f>
        <v>92135</v>
      </c>
      <c r="B7548" s="100" t="str">
        <f>Cartilha_GLOBAL!B7548</f>
        <v>SINAPI</v>
      </c>
      <c r="C7548" s="104" t="str">
        <f>Cartilha_GLOBAL!C7548</f>
        <v>CAMINHONETE COM MOTOR A DIESEL, POTÊNCIA 180 CV, CABINE DUPLA, 4X4 - IMPOSTOS E SEGUROS. AF_11/2015</v>
      </c>
      <c r="D7548" s="94" t="str">
        <f>Cartilha_GLOBAL!D7548</f>
        <v>H</v>
      </c>
      <c r="E7548" s="105">
        <f>Cartilha_GLOBAL!$E7548</f>
        <v>1.61</v>
      </c>
      <c r="F7548" s="182">
        <f>Cartilha_GLOBAL!$F7548</f>
        <v>1.98</v>
      </c>
      <c r="G7548" s="229"/>
      <c r="H7548" s="107">
        <f t="shared" si="468"/>
        <v>0</v>
      </c>
      <c r="I7548" s="188">
        <f t="shared" si="471"/>
        <v>0</v>
      </c>
      <c r="J7548" s="142"/>
      <c r="K7548" s="146"/>
      <c r="L7548" s="7" t="str">
        <f t="shared" si="469"/>
        <v/>
      </c>
      <c r="M7548" s="7" t="str">
        <f t="shared" si="470"/>
        <v/>
      </c>
      <c r="N7548" s="7" t="str">
        <f>Cartilha_GLOBAL!N7548</f>
        <v/>
      </c>
      <c r="O7548" s="144"/>
      <c r="Q7548" s="151"/>
      <c r="R7548" s="152">
        <v>0</v>
      </c>
      <c r="T7548" s="153">
        <f>IF(Cartilha_GLOBAL!R7548=0,0,IF(Cartilha_GLOBAL!R7548&gt;0,"c","b"))</f>
        <v>0</v>
      </c>
    </row>
    <row r="7549" ht="12.75" hidden="1" spans="1:20">
      <c r="A7549" s="239">
        <f>Cartilha_GLOBAL!A7549</f>
        <v>92136</v>
      </c>
      <c r="B7549" s="100" t="str">
        <f>Cartilha_GLOBAL!B7549</f>
        <v>SINAPI</v>
      </c>
      <c r="C7549" s="104" t="str">
        <f>Cartilha_GLOBAL!C7549</f>
        <v>CAMINHONETE COM MOTOR A DIESEL, POTÊNCIA 180 CV, CABINE DUPLA, 4X4 - MANUTENÇÃO. AF_11/2015</v>
      </c>
      <c r="D7549" s="94" t="str">
        <f>Cartilha_GLOBAL!D7549</f>
        <v>H</v>
      </c>
      <c r="E7549" s="105">
        <f>Cartilha_GLOBAL!$E7549</f>
        <v>16.16</v>
      </c>
      <c r="F7549" s="182">
        <f>Cartilha_GLOBAL!$F7549</f>
        <v>19.83</v>
      </c>
      <c r="G7549" s="229"/>
      <c r="H7549" s="107">
        <f t="shared" si="468"/>
        <v>0</v>
      </c>
      <c r="I7549" s="188">
        <f t="shared" si="471"/>
        <v>0</v>
      </c>
      <c r="J7549" s="142"/>
      <c r="K7549" s="146"/>
      <c r="L7549" s="7" t="str">
        <f t="shared" si="469"/>
        <v/>
      </c>
      <c r="M7549" s="7" t="str">
        <f t="shared" si="470"/>
        <v/>
      </c>
      <c r="N7549" s="7" t="str">
        <f>Cartilha_GLOBAL!N7549</f>
        <v/>
      </c>
      <c r="O7549" s="144"/>
      <c r="Q7549" s="151"/>
      <c r="R7549" s="152">
        <v>0</v>
      </c>
      <c r="T7549" s="153">
        <f>IF(Cartilha_GLOBAL!R7549=0,0,IF(Cartilha_GLOBAL!R7549&gt;0,"c","b"))</f>
        <v>0</v>
      </c>
    </row>
    <row r="7550" ht="22.5" hidden="1" spans="1:20">
      <c r="A7550" s="239">
        <f>Cartilha_GLOBAL!A7550</f>
        <v>92137</v>
      </c>
      <c r="B7550" s="100" t="str">
        <f>Cartilha_GLOBAL!B7550</f>
        <v>SINAPI</v>
      </c>
      <c r="C7550" s="104" t="str">
        <f>Cartilha_GLOBAL!C7550</f>
        <v>CAMINHONETE COM MOTOR A DIESEL, POTÊNCIA 180 CV, CABINE DUPLA, 4X4 - MATERIAIS NA OPERAÇÃO. AF_11/2015</v>
      </c>
      <c r="D7550" s="94" t="str">
        <f>Cartilha_GLOBAL!D7550</f>
        <v>H</v>
      </c>
      <c r="E7550" s="105">
        <f>Cartilha_GLOBAL!$E7550</f>
        <v>34.27</v>
      </c>
      <c r="F7550" s="182">
        <f>Cartilha_GLOBAL!$F7550</f>
        <v>42.06</v>
      </c>
      <c r="G7550" s="229"/>
      <c r="H7550" s="107">
        <f t="shared" si="468"/>
        <v>0</v>
      </c>
      <c r="I7550" s="188">
        <f t="shared" si="471"/>
        <v>0</v>
      </c>
      <c r="J7550" s="142"/>
      <c r="K7550" s="146"/>
      <c r="L7550" s="7" t="str">
        <f t="shared" si="469"/>
        <v/>
      </c>
      <c r="M7550" s="7" t="str">
        <f t="shared" si="470"/>
        <v/>
      </c>
      <c r="N7550" s="7" t="str">
        <f>Cartilha_GLOBAL!N7550</f>
        <v/>
      </c>
      <c r="O7550" s="144"/>
      <c r="Q7550" s="151"/>
      <c r="R7550" s="152">
        <v>0</v>
      </c>
      <c r="T7550" s="153">
        <f>IF(Cartilha_GLOBAL!R7550=0,0,IF(Cartilha_GLOBAL!R7550&gt;0,"c","b"))</f>
        <v>0</v>
      </c>
    </row>
    <row r="7551" ht="22.5" hidden="1" spans="1:20">
      <c r="A7551" s="239">
        <f>Cartilha_GLOBAL!A7551</f>
        <v>92140</v>
      </c>
      <c r="B7551" s="100" t="str">
        <f>Cartilha_GLOBAL!B7551</f>
        <v>SINAPI</v>
      </c>
      <c r="C7551" s="104" t="str">
        <f>Cartilha_GLOBAL!C7551</f>
        <v>CAMINHONETE CABINE SIMPLES COM MOTOR 1.6 FLEX, CÂMBIO MANUAL, POTÊNCIA 101/104 CV, 2 PORTAS - DEPRECIAÇÃO. AF_11/2015</v>
      </c>
      <c r="D7551" s="94" t="str">
        <f>Cartilha_GLOBAL!D7551</f>
        <v>H</v>
      </c>
      <c r="E7551" s="105">
        <f>Cartilha_GLOBAL!$E7551</f>
        <v>4.73</v>
      </c>
      <c r="F7551" s="182">
        <f>Cartilha_GLOBAL!$F7551</f>
        <v>5.81</v>
      </c>
      <c r="G7551" s="229"/>
      <c r="H7551" s="107">
        <f t="shared" si="468"/>
        <v>0</v>
      </c>
      <c r="I7551" s="188">
        <f t="shared" si="471"/>
        <v>0</v>
      </c>
      <c r="J7551" s="142"/>
      <c r="K7551" s="146"/>
      <c r="L7551" s="7" t="str">
        <f t="shared" si="469"/>
        <v/>
      </c>
      <c r="M7551" s="7" t="str">
        <f t="shared" si="470"/>
        <v/>
      </c>
      <c r="N7551" s="7" t="str">
        <f>Cartilha_GLOBAL!N7551</f>
        <v/>
      </c>
      <c r="O7551" s="144"/>
      <c r="Q7551" s="151"/>
      <c r="R7551" s="152">
        <v>0</v>
      </c>
      <c r="T7551" s="153">
        <f>IF(Cartilha_GLOBAL!R7551=0,0,IF(Cartilha_GLOBAL!R7551&gt;0,"c","b"))</f>
        <v>0</v>
      </c>
    </row>
    <row r="7552" ht="22.5" hidden="1" spans="1:20">
      <c r="A7552" s="239">
        <f>Cartilha_GLOBAL!A7552</f>
        <v>92141</v>
      </c>
      <c r="B7552" s="100" t="str">
        <f>Cartilha_GLOBAL!B7552</f>
        <v>SINAPI</v>
      </c>
      <c r="C7552" s="104" t="str">
        <f>Cartilha_GLOBAL!C7552</f>
        <v>CAMINHONETE CABINE SIMPLES COM MOTOR 1.6 FLEX, CÂMBIO MANUAL, POTÊNCIA 101/104 CV, 2 PORTAS - JUROS. AF_11/2015</v>
      </c>
      <c r="D7552" s="94" t="str">
        <f>Cartilha_GLOBAL!D7552</f>
        <v>H</v>
      </c>
      <c r="E7552" s="105">
        <f>Cartilha_GLOBAL!$E7552</f>
        <v>0.75</v>
      </c>
      <c r="F7552" s="182">
        <f>Cartilha_GLOBAL!$F7552</f>
        <v>0.92</v>
      </c>
      <c r="G7552" s="229"/>
      <c r="H7552" s="107">
        <f t="shared" si="468"/>
        <v>0</v>
      </c>
      <c r="I7552" s="188">
        <f t="shared" si="471"/>
        <v>0</v>
      </c>
      <c r="J7552" s="142"/>
      <c r="K7552" s="146"/>
      <c r="L7552" s="7" t="str">
        <f t="shared" si="469"/>
        <v/>
      </c>
      <c r="M7552" s="7" t="str">
        <f t="shared" si="470"/>
        <v/>
      </c>
      <c r="N7552" s="7" t="str">
        <f>Cartilha_GLOBAL!N7552</f>
        <v/>
      </c>
      <c r="O7552" s="144"/>
      <c r="Q7552" s="151"/>
      <c r="R7552" s="152">
        <v>0</v>
      </c>
      <c r="T7552" s="153">
        <f>IF(Cartilha_GLOBAL!R7552=0,0,IF(Cartilha_GLOBAL!R7552&gt;0,"c","b"))</f>
        <v>0</v>
      </c>
    </row>
    <row r="7553" ht="22.5" hidden="1" spans="1:20">
      <c r="A7553" s="239">
        <f>Cartilha_GLOBAL!A7553</f>
        <v>92142</v>
      </c>
      <c r="B7553" s="100" t="str">
        <f>Cartilha_GLOBAL!B7553</f>
        <v>SINAPI</v>
      </c>
      <c r="C7553" s="104" t="str">
        <f>Cartilha_GLOBAL!C7553</f>
        <v>CAMINHONETE CABINE SIMPLES COM MOTOR 1.6 FLEX, CÂMBIO MANUAL, POTÊNCIA 101/104 CV, 2 PORTAS - IMPOSTOS E SEGUROS. AF_11/2015</v>
      </c>
      <c r="D7553" s="94" t="str">
        <f>Cartilha_GLOBAL!D7553</f>
        <v>H</v>
      </c>
      <c r="E7553" s="105">
        <f>Cartilha_GLOBAL!$E7553</f>
        <v>0.59</v>
      </c>
      <c r="F7553" s="182">
        <f>Cartilha_GLOBAL!$F7553</f>
        <v>0.72</v>
      </c>
      <c r="G7553" s="229"/>
      <c r="H7553" s="107">
        <f t="shared" si="468"/>
        <v>0</v>
      </c>
      <c r="I7553" s="188">
        <f t="shared" si="471"/>
        <v>0</v>
      </c>
      <c r="J7553" s="142"/>
      <c r="K7553" s="146"/>
      <c r="L7553" s="7" t="str">
        <f t="shared" si="469"/>
        <v/>
      </c>
      <c r="M7553" s="7" t="str">
        <f t="shared" si="470"/>
        <v/>
      </c>
      <c r="N7553" s="7" t="str">
        <f>Cartilha_GLOBAL!N7553</f>
        <v/>
      </c>
      <c r="O7553" s="144"/>
      <c r="Q7553" s="151"/>
      <c r="R7553" s="152">
        <v>0</v>
      </c>
      <c r="T7553" s="153">
        <f>IF(Cartilha_GLOBAL!R7553=0,0,IF(Cartilha_GLOBAL!R7553&gt;0,"c","b"))</f>
        <v>0</v>
      </c>
    </row>
    <row r="7554" ht="22.5" hidden="1" spans="1:20">
      <c r="A7554" s="239">
        <f>Cartilha_GLOBAL!A7554</f>
        <v>92143</v>
      </c>
      <c r="B7554" s="100" t="str">
        <f>Cartilha_GLOBAL!B7554</f>
        <v>SINAPI</v>
      </c>
      <c r="C7554" s="104" t="str">
        <f>Cartilha_GLOBAL!C7554</f>
        <v>CAMINHONETE CABINE SIMPLES COM MOTOR 1.6 FLEX, CÂMBIO MANUAL, POTÊNCIA 101/104 CV, 2 PORTAS - MANUTENÇÃO. AF_11/2015</v>
      </c>
      <c r="D7554" s="94" t="str">
        <f>Cartilha_GLOBAL!D7554</f>
        <v>H</v>
      </c>
      <c r="E7554" s="105">
        <f>Cartilha_GLOBAL!$E7554</f>
        <v>5.92</v>
      </c>
      <c r="F7554" s="182">
        <f>Cartilha_GLOBAL!$F7554</f>
        <v>7.27</v>
      </c>
      <c r="G7554" s="229"/>
      <c r="H7554" s="107">
        <f t="shared" si="468"/>
        <v>0</v>
      </c>
      <c r="I7554" s="188">
        <f t="shared" si="471"/>
        <v>0</v>
      </c>
      <c r="J7554" s="142"/>
      <c r="K7554" s="146"/>
      <c r="L7554" s="7" t="str">
        <f t="shared" si="469"/>
        <v/>
      </c>
      <c r="M7554" s="7" t="str">
        <f t="shared" si="470"/>
        <v/>
      </c>
      <c r="N7554" s="7" t="str">
        <f>Cartilha_GLOBAL!N7554</f>
        <v/>
      </c>
      <c r="O7554" s="144"/>
      <c r="Q7554" s="151"/>
      <c r="R7554" s="152">
        <v>0</v>
      </c>
      <c r="T7554" s="153">
        <f>IF(Cartilha_GLOBAL!R7554=0,0,IF(Cartilha_GLOBAL!R7554&gt;0,"c","b"))</f>
        <v>0</v>
      </c>
    </row>
    <row r="7555" ht="22.5" hidden="1" spans="1:20">
      <c r="A7555" s="239">
        <f>Cartilha_GLOBAL!A7555</f>
        <v>92144</v>
      </c>
      <c r="B7555" s="100" t="str">
        <f>Cartilha_GLOBAL!B7555</f>
        <v>SINAPI</v>
      </c>
      <c r="C7555" s="104" t="str">
        <f>Cartilha_GLOBAL!C7555</f>
        <v>CAMINHONETE CABINE SIMPLES COM MOTOR 1.6 FLEX, CÂMBIO MANUAL, POTÊNCIA 101/104 CV, 2 PORTAS - MATERIAIS NA OPERAÇÃO. AF_11/2015</v>
      </c>
      <c r="D7555" s="94" t="str">
        <f>Cartilha_GLOBAL!D7555</f>
        <v>H</v>
      </c>
      <c r="E7555" s="105">
        <f>Cartilha_GLOBAL!$E7555</f>
        <v>35.72</v>
      </c>
      <c r="F7555" s="182">
        <f>Cartilha_GLOBAL!$F7555</f>
        <v>43.84</v>
      </c>
      <c r="G7555" s="229"/>
      <c r="H7555" s="107">
        <f t="shared" si="468"/>
        <v>0</v>
      </c>
      <c r="I7555" s="188">
        <f t="shared" si="471"/>
        <v>0</v>
      </c>
      <c r="J7555" s="142"/>
      <c r="K7555" s="146"/>
      <c r="L7555" s="7" t="str">
        <f t="shared" si="469"/>
        <v/>
      </c>
      <c r="M7555" s="7" t="str">
        <f t="shared" si="470"/>
        <v/>
      </c>
      <c r="N7555" s="7" t="str">
        <f>Cartilha_GLOBAL!N7555</f>
        <v/>
      </c>
      <c r="O7555" s="144"/>
      <c r="Q7555" s="151"/>
      <c r="R7555" s="152">
        <v>0</v>
      </c>
      <c r="T7555" s="153">
        <f>IF(Cartilha_GLOBAL!R7555=0,0,IF(Cartilha_GLOBAL!R7555&gt;0,"c","b"))</f>
        <v>0</v>
      </c>
    </row>
    <row r="7556" ht="12.75" hidden="1" spans="1:20">
      <c r="A7556" s="238" t="str">
        <f>Cartilha_GLOBAL!A7556</f>
        <v>12.3.28</v>
      </c>
      <c r="B7556" s="236">
        <f>Cartilha_GLOBAL!B7556</f>
        <v>0</v>
      </c>
      <c r="C7556" s="161" t="str">
        <f>Cartilha_GLOBAL!C7556</f>
        <v>CAMINHOES</v>
      </c>
      <c r="D7556" s="94">
        <f>Cartilha_GLOBAL!D7556</f>
        <v>0</v>
      </c>
      <c r="E7556" s="105">
        <f>Cartilha_GLOBAL!$E7556</f>
        <v>0</v>
      </c>
      <c r="F7556" s="182">
        <f>Cartilha_GLOBAL!$F7556</f>
        <v>0</v>
      </c>
      <c r="G7556" s="209"/>
      <c r="H7556" s="187">
        <f t="shared" si="468"/>
        <v>0</v>
      </c>
      <c r="I7556" s="188">
        <f t="shared" si="471"/>
        <v>0</v>
      </c>
      <c r="J7556" s="142"/>
      <c r="K7556" s="145" t="str">
        <f>IF(SUM(I7557:I7672)&gt;0,"xx","")</f>
        <v/>
      </c>
      <c r="L7556" s="7" t="str">
        <f t="shared" si="469"/>
        <v/>
      </c>
      <c r="M7556" s="7" t="str">
        <f t="shared" si="470"/>
        <v/>
      </c>
      <c r="N7556" s="7" t="str">
        <f>Cartilha_GLOBAL!N7556</f>
        <v/>
      </c>
      <c r="O7556" s="144"/>
      <c r="Q7556" s="151"/>
      <c r="R7556" s="152">
        <v>0</v>
      </c>
      <c r="T7556" s="153">
        <f>IF(Cartilha_GLOBAL!R7556=0,0,IF(Cartilha_GLOBAL!R7556&gt;0,"c","b"))</f>
        <v>0</v>
      </c>
    </row>
    <row r="7557" ht="33.75" hidden="1" spans="1:20">
      <c r="A7557" s="239">
        <f>Cartilha_GLOBAL!A7557</f>
        <v>5695</v>
      </c>
      <c r="B7557" s="100" t="str">
        <f>Cartilha_GLOBAL!B7557</f>
        <v>SINAPI</v>
      </c>
      <c r="C7557" s="104" t="str">
        <f>Cartilha_GLOBAL!C7557</f>
        <v>CAMINHÃO BASCULANTE 6 M3, PESO BRUTO TOTAL 16.000 KG, CARGA ÚTIL MÁXIMA 13.071 KG, DISTÂNCIA ENTRE EIXOS 4,80 M, POTÊNCIA 230 CV INCLUSIVE CAÇAMBA METÁLICA - MANUTENÇÃO. AF_06/2014</v>
      </c>
      <c r="D7557" s="94" t="str">
        <f>Cartilha_GLOBAL!D7557</f>
        <v>H</v>
      </c>
      <c r="E7557" s="105">
        <f>Cartilha_GLOBAL!$E7557</f>
        <v>41.88</v>
      </c>
      <c r="F7557" s="182">
        <f>Cartilha_GLOBAL!$F7557</f>
        <v>51.4</v>
      </c>
      <c r="G7557" s="229"/>
      <c r="H7557" s="107">
        <f t="shared" si="468"/>
        <v>0</v>
      </c>
      <c r="I7557" s="188">
        <f t="shared" si="471"/>
        <v>0</v>
      </c>
      <c r="J7557" s="142"/>
      <c r="K7557" s="146"/>
      <c r="L7557" s="7" t="str">
        <f t="shared" si="469"/>
        <v/>
      </c>
      <c r="M7557" s="7" t="str">
        <f t="shared" si="470"/>
        <v/>
      </c>
      <c r="N7557" s="7" t="str">
        <f>Cartilha_GLOBAL!N7557</f>
        <v/>
      </c>
      <c r="O7557" s="144"/>
      <c r="Q7557" s="151"/>
      <c r="R7557" s="152">
        <v>0</v>
      </c>
      <c r="T7557" s="153">
        <f>IF(Cartilha_GLOBAL!R7557=0,0,IF(Cartilha_GLOBAL!R7557&gt;0,"c","b"))</f>
        <v>0</v>
      </c>
    </row>
    <row r="7558" ht="33.75" hidden="1" spans="1:20">
      <c r="A7558" s="239">
        <f>Cartilha_GLOBAL!A7558</f>
        <v>5811</v>
      </c>
      <c r="B7558" s="100" t="str">
        <f>Cartilha_GLOBAL!B7558</f>
        <v>SINAPI</v>
      </c>
      <c r="C7558" s="104" t="str">
        <f>Cartilha_GLOBAL!C7558</f>
        <v>CAMINHÃO BASCULANTE 6 M3, PESO BRUTO TOTAL 16.000 KG, CARGA ÚTIL MÁXIMA 13.071 KG, DISTÂNCIA ENTRE EIXOS 4,80 M, POTÊNCIA 230 CV INCLUSIVE CAÇAMBA METÁLICA - CHP DIURNO. AF_06/2014</v>
      </c>
      <c r="D7558" s="94" t="str">
        <f>Cartilha_GLOBAL!D7558</f>
        <v>CHP</v>
      </c>
      <c r="E7558" s="105">
        <f>Cartilha_GLOBAL!$E7558</f>
        <v>197.92</v>
      </c>
      <c r="F7558" s="182">
        <f>Cartilha_GLOBAL!$F7558</f>
        <v>242.93</v>
      </c>
      <c r="G7558" s="229"/>
      <c r="H7558" s="107">
        <f t="shared" ref="H7558:H7621" si="472">IF(G7558=0,0,F7558)</f>
        <v>0</v>
      </c>
      <c r="I7558" s="188">
        <f t="shared" si="471"/>
        <v>0</v>
      </c>
      <c r="J7558" s="142"/>
      <c r="K7558" s="146"/>
      <c r="L7558" s="7" t="str">
        <f t="shared" ref="L7558:L7621" si="473">IF(K7558="X","x",IF(K7558="xx","x",IF(I7558&gt;0,"x","")))</f>
        <v/>
      </c>
      <c r="M7558" s="7" t="str">
        <f t="shared" ref="M7558:M7621" si="474">IF(K7558="X","x",IF(K7558="xx","x",IF(I7558&gt;0,"x","")))</f>
        <v/>
      </c>
      <c r="N7558" s="7" t="str">
        <f>Cartilha_GLOBAL!N7558</f>
        <v/>
      </c>
      <c r="O7558" s="144"/>
      <c r="Q7558" s="151"/>
      <c r="R7558" s="152">
        <v>0</v>
      </c>
      <c r="T7558" s="153">
        <f>IF(Cartilha_GLOBAL!R7558=0,0,IF(Cartilha_GLOBAL!R7558&gt;0,"c","b"))</f>
        <v>0</v>
      </c>
    </row>
    <row r="7559" ht="33.75" hidden="1" spans="1:20">
      <c r="A7559" s="239">
        <f>Cartilha_GLOBAL!A7559</f>
        <v>5961</v>
      </c>
      <c r="B7559" s="100" t="str">
        <f>Cartilha_GLOBAL!B7559</f>
        <v>SINAPI</v>
      </c>
      <c r="C7559" s="104" t="str">
        <f>Cartilha_GLOBAL!C7559</f>
        <v>CAMINHÃO BASCULANTE 6 M3, PESO BRUTO TOTAL 16.000 KG, CARGA ÚTIL MÁXIMA 13.071 KG, DISTÂNCIA ENTRE EIXOS 4,80 M, POTÊNCIA 230 CV INCLUSIVE CAÇAMBA METÁLICA - CHI DIURNO. AF_06/2014</v>
      </c>
      <c r="D7559" s="94" t="str">
        <f>Cartilha_GLOBAL!D7559</f>
        <v>CHI</v>
      </c>
      <c r="E7559" s="105">
        <f>Cartilha_GLOBAL!$E7559</f>
        <v>57.51</v>
      </c>
      <c r="F7559" s="182">
        <f>Cartilha_GLOBAL!$F7559</f>
        <v>70.59</v>
      </c>
      <c r="G7559" s="229"/>
      <c r="H7559" s="107">
        <f t="shared" si="472"/>
        <v>0</v>
      </c>
      <c r="I7559" s="188">
        <f t="shared" si="471"/>
        <v>0</v>
      </c>
      <c r="J7559" s="142"/>
      <c r="K7559" s="146"/>
      <c r="L7559" s="7" t="str">
        <f t="shared" si="473"/>
        <v/>
      </c>
      <c r="M7559" s="7" t="str">
        <f t="shared" si="474"/>
        <v/>
      </c>
      <c r="N7559" s="7" t="str">
        <f>Cartilha_GLOBAL!N7559</f>
        <v/>
      </c>
      <c r="O7559" s="144"/>
      <c r="Q7559" s="151"/>
      <c r="R7559" s="152">
        <v>0</v>
      </c>
      <c r="T7559" s="153">
        <f>IF(Cartilha_GLOBAL!R7559=0,0,IF(Cartilha_GLOBAL!R7559&gt;0,"c","b"))</f>
        <v>0</v>
      </c>
    </row>
    <row r="7560" ht="33.75" hidden="1" spans="1:20">
      <c r="A7560" s="239">
        <f>Cartilha_GLOBAL!A7560</f>
        <v>7058</v>
      </c>
      <c r="B7560" s="100" t="str">
        <f>Cartilha_GLOBAL!B7560</f>
        <v>SINAPI</v>
      </c>
      <c r="C7560" s="104" t="str">
        <f>Cartilha_GLOBAL!C7560</f>
        <v>CAMINHÃO BASCULANTE 6 M3 TOCO, PESO BRUTO TOTAL 16.000 KG, CARGA ÚTIL MÁXIMA 11.130 KG, DISTÂNCIA ENTRE EIXOS 5,36 M, POTÊNCIA 185 CV, INCLUSIVE CAÇAMBA METÁLICA - DEPRECIAÇÃO. AF_06/2014</v>
      </c>
      <c r="D7560" s="94" t="str">
        <f>Cartilha_GLOBAL!D7560</f>
        <v>H</v>
      </c>
      <c r="E7560" s="105">
        <f>Cartilha_GLOBAL!$E7560</f>
        <v>24.15</v>
      </c>
      <c r="F7560" s="182">
        <f>Cartilha_GLOBAL!$F7560</f>
        <v>29.64</v>
      </c>
      <c r="G7560" s="229"/>
      <c r="H7560" s="107">
        <f t="shared" si="472"/>
        <v>0</v>
      </c>
      <c r="I7560" s="188">
        <f t="shared" si="471"/>
        <v>0</v>
      </c>
      <c r="J7560" s="142"/>
      <c r="K7560" s="146"/>
      <c r="L7560" s="7" t="str">
        <f t="shared" si="473"/>
        <v/>
      </c>
      <c r="M7560" s="7" t="str">
        <f t="shared" si="474"/>
        <v/>
      </c>
      <c r="N7560" s="7" t="str">
        <f>Cartilha_GLOBAL!N7560</f>
        <v/>
      </c>
      <c r="O7560" s="144"/>
      <c r="Q7560" s="151"/>
      <c r="R7560" s="152">
        <v>0</v>
      </c>
      <c r="T7560" s="153">
        <f>IF(Cartilha_GLOBAL!R7560=0,0,IF(Cartilha_GLOBAL!R7560&gt;0,"c","b"))</f>
        <v>0</v>
      </c>
    </row>
    <row r="7561" ht="22.5" hidden="1" spans="1:20">
      <c r="A7561" s="239">
        <f>Cartilha_GLOBAL!A7561</f>
        <v>7059</v>
      </c>
      <c r="B7561" s="100" t="str">
        <f>Cartilha_GLOBAL!B7561</f>
        <v>SINAPI</v>
      </c>
      <c r="C7561" s="104" t="str">
        <f>Cartilha_GLOBAL!C7561</f>
        <v>CAMINHÃO BASCULANTE 6 M3 TOCO, PESO BRUTO TOTAL 16.000 KG, CARGA ÚTIL MÁXIMA 11.130 KG, DISTÂNCIA ENTRE EIXOS 5,36 M, POTÊNCIA 185 CV, INCLUSIVE CAÇAMBA METÁLICA - JUROS. AF_06/2014</v>
      </c>
      <c r="D7561" s="94" t="str">
        <f>Cartilha_GLOBAL!D7561</f>
        <v>H</v>
      </c>
      <c r="E7561" s="105">
        <f>Cartilha_GLOBAL!$E7561</f>
        <v>4.69</v>
      </c>
      <c r="F7561" s="182">
        <f>Cartilha_GLOBAL!$F7561</f>
        <v>5.76</v>
      </c>
      <c r="G7561" s="229"/>
      <c r="H7561" s="107">
        <f t="shared" si="472"/>
        <v>0</v>
      </c>
      <c r="I7561" s="188">
        <f t="shared" si="471"/>
        <v>0</v>
      </c>
      <c r="J7561" s="142"/>
      <c r="K7561" s="146"/>
      <c r="L7561" s="7" t="str">
        <f t="shared" si="473"/>
        <v/>
      </c>
      <c r="M7561" s="7" t="str">
        <f t="shared" si="474"/>
        <v/>
      </c>
      <c r="N7561" s="7" t="str">
        <f>Cartilha_GLOBAL!N7561</f>
        <v/>
      </c>
      <c r="O7561" s="144"/>
      <c r="Q7561" s="151"/>
      <c r="R7561" s="152">
        <v>0</v>
      </c>
      <c r="T7561" s="153">
        <f>IF(Cartilha_GLOBAL!R7561=0,0,IF(Cartilha_GLOBAL!R7561&gt;0,"c","b"))</f>
        <v>0</v>
      </c>
    </row>
    <row r="7562" ht="33.75" hidden="1" spans="1:20">
      <c r="A7562" s="239">
        <f>Cartilha_GLOBAL!A7562</f>
        <v>7060</v>
      </c>
      <c r="B7562" s="100" t="str">
        <f>Cartilha_GLOBAL!B7562</f>
        <v>SINAPI</v>
      </c>
      <c r="C7562" s="104" t="str">
        <f>Cartilha_GLOBAL!C7562</f>
        <v>CAMINHÃO BASCULANTE 6 M3 TOCO, PESO BRUTO TOTAL 16.000 KG, CARGA ÚTIL MÁXIMA 11.130 KG, DISTÂNCIA ENTRE EIXOS 5,36 M, POTÊNCIA 185 CV, INCLUSIVE CAÇAMBA METÁLICA - MANUTENÇÃO. AF_06/2014</v>
      </c>
      <c r="D7562" s="94" t="str">
        <f>Cartilha_GLOBAL!D7562</f>
        <v>H</v>
      </c>
      <c r="E7562" s="105">
        <f>Cartilha_GLOBAL!$E7562</f>
        <v>43.3</v>
      </c>
      <c r="F7562" s="182">
        <f>Cartilha_GLOBAL!$F7562</f>
        <v>53.15</v>
      </c>
      <c r="G7562" s="229"/>
      <c r="H7562" s="107">
        <f t="shared" si="472"/>
        <v>0</v>
      </c>
      <c r="I7562" s="188">
        <f t="shared" si="471"/>
        <v>0</v>
      </c>
      <c r="J7562" s="142"/>
      <c r="K7562" s="146"/>
      <c r="L7562" s="7" t="str">
        <f t="shared" si="473"/>
        <v/>
      </c>
      <c r="M7562" s="7" t="str">
        <f t="shared" si="474"/>
        <v/>
      </c>
      <c r="N7562" s="7" t="str">
        <f>Cartilha_GLOBAL!N7562</f>
        <v/>
      </c>
      <c r="O7562" s="144"/>
      <c r="Q7562" s="151"/>
      <c r="R7562" s="152">
        <v>0</v>
      </c>
      <c r="T7562" s="153">
        <f>IF(Cartilha_GLOBAL!R7562=0,0,IF(Cartilha_GLOBAL!R7562&gt;0,"c","b"))</f>
        <v>0</v>
      </c>
    </row>
    <row r="7563" ht="33.75" hidden="1" spans="1:20">
      <c r="A7563" s="239">
        <f>Cartilha_GLOBAL!A7563</f>
        <v>7061</v>
      </c>
      <c r="B7563" s="100" t="str">
        <f>Cartilha_GLOBAL!B7563</f>
        <v>SINAPI</v>
      </c>
      <c r="C7563" s="104" t="str">
        <f>Cartilha_GLOBAL!C7563</f>
        <v>CAMINHÃO BASCULANTE 6 M3 TOCO, PESO BRUTO TOTAL 16.000 KG, CARGA ÚTIL MÁXIMA 11.130 KG, DISTÂNCIA ENTRE EIXOS 5,36 M, POTÊNCIA 185 CV, INCLUSIVE CAÇAMBA METÁLICA - MATERIAIS NA OPERAÇÃO. AF_06/2014</v>
      </c>
      <c r="D7563" s="94" t="str">
        <f>Cartilha_GLOBAL!D7563</f>
        <v>H</v>
      </c>
      <c r="E7563" s="105">
        <f>Cartilha_GLOBAL!$E7563</f>
        <v>79.26</v>
      </c>
      <c r="F7563" s="182">
        <f>Cartilha_GLOBAL!$F7563</f>
        <v>97.28</v>
      </c>
      <c r="G7563" s="229"/>
      <c r="H7563" s="107">
        <f t="shared" si="472"/>
        <v>0</v>
      </c>
      <c r="I7563" s="188">
        <f t="shared" si="471"/>
        <v>0</v>
      </c>
      <c r="J7563" s="142"/>
      <c r="K7563" s="146"/>
      <c r="L7563" s="7" t="str">
        <f t="shared" si="473"/>
        <v/>
      </c>
      <c r="M7563" s="7" t="str">
        <f t="shared" si="474"/>
        <v/>
      </c>
      <c r="N7563" s="7" t="str">
        <f>Cartilha_GLOBAL!N7563</f>
        <v/>
      </c>
      <c r="O7563" s="144"/>
      <c r="Q7563" s="151"/>
      <c r="R7563" s="152">
        <v>0</v>
      </c>
      <c r="T7563" s="153">
        <f>IF(Cartilha_GLOBAL!R7563=0,0,IF(Cartilha_GLOBAL!R7563&gt;0,"c","b"))</f>
        <v>0</v>
      </c>
    </row>
    <row r="7564" ht="33.75" hidden="1" spans="1:20">
      <c r="A7564" s="239">
        <f>Cartilha_GLOBAL!A7564</f>
        <v>53792</v>
      </c>
      <c r="B7564" s="100" t="str">
        <f>Cartilha_GLOBAL!B7564</f>
        <v>SINAPI</v>
      </c>
      <c r="C7564" s="104" t="str">
        <f>Cartilha_GLOBAL!C7564</f>
        <v>CAMINHÃO BASCULANTE 6 M3, PESO BRUTO TOTAL 16.000 KG, CARGA ÚTIL MÁXIMA 13.071 KG, DISTÂNCIA ENTRE EIXOS 4,80 M, POTÊNCIA 230 CV INCLUSIVE CAÇAMBA METÁLICA - MATERIAIS NA OPERAÇÃO. AF_06/2014</v>
      </c>
      <c r="D7564" s="94" t="str">
        <f>Cartilha_GLOBAL!D7564</f>
        <v>H</v>
      </c>
      <c r="E7564" s="105">
        <f>Cartilha_GLOBAL!$E7564</f>
        <v>98.53</v>
      </c>
      <c r="F7564" s="182">
        <f>Cartilha_GLOBAL!$F7564</f>
        <v>120.94</v>
      </c>
      <c r="G7564" s="229"/>
      <c r="H7564" s="107">
        <f t="shared" si="472"/>
        <v>0</v>
      </c>
      <c r="I7564" s="188">
        <f t="shared" si="471"/>
        <v>0</v>
      </c>
      <c r="J7564" s="142"/>
      <c r="K7564" s="146"/>
      <c r="L7564" s="7" t="str">
        <f t="shared" si="473"/>
        <v/>
      </c>
      <c r="M7564" s="7" t="str">
        <f t="shared" si="474"/>
        <v/>
      </c>
      <c r="N7564" s="7" t="str">
        <f>Cartilha_GLOBAL!N7564</f>
        <v/>
      </c>
      <c r="O7564" s="144"/>
      <c r="Q7564" s="151"/>
      <c r="R7564" s="152">
        <v>0</v>
      </c>
      <c r="T7564" s="153">
        <f>IF(Cartilha_GLOBAL!R7564=0,0,IF(Cartilha_GLOBAL!R7564&gt;0,"c","b"))</f>
        <v>0</v>
      </c>
    </row>
    <row r="7565" ht="33.75" hidden="1" spans="1:20">
      <c r="A7565" s="239">
        <f>Cartilha_GLOBAL!A7565</f>
        <v>67826</v>
      </c>
      <c r="B7565" s="100" t="str">
        <f>Cartilha_GLOBAL!B7565</f>
        <v>SINAPI</v>
      </c>
      <c r="C7565" s="104" t="str">
        <f>Cartilha_GLOBAL!C7565</f>
        <v>CAMINHÃO BASCULANTE 6 M3 TOCO, PESO BRUTO TOTAL 16.000 KG, CARGA ÚTIL MÁXIMA 11.130 KG, DISTÂNCIA ENTRE EIXOS 5,36 M, POTÊNCIA 185 CV, INCLUSIVE CAÇAMBA METÁLICA - CHP DIURNO. AF_06/2014</v>
      </c>
      <c r="D7565" s="94" t="str">
        <f>Cartilha_GLOBAL!D7565</f>
        <v>CHP</v>
      </c>
      <c r="E7565" s="105">
        <f>Cartilha_GLOBAL!$E7565</f>
        <v>181.14</v>
      </c>
      <c r="F7565" s="182">
        <f>Cartilha_GLOBAL!$F7565</f>
        <v>222.33</v>
      </c>
      <c r="G7565" s="229"/>
      <c r="H7565" s="107">
        <f t="shared" si="472"/>
        <v>0</v>
      </c>
      <c r="I7565" s="188">
        <f t="shared" si="471"/>
        <v>0</v>
      </c>
      <c r="J7565" s="142"/>
      <c r="K7565" s="146"/>
      <c r="L7565" s="7" t="str">
        <f t="shared" si="473"/>
        <v/>
      </c>
      <c r="M7565" s="7" t="str">
        <f t="shared" si="474"/>
        <v/>
      </c>
      <c r="N7565" s="7" t="str">
        <f>Cartilha_GLOBAL!N7565</f>
        <v/>
      </c>
      <c r="O7565" s="144"/>
      <c r="Q7565" s="151"/>
      <c r="R7565" s="152">
        <v>0</v>
      </c>
      <c r="T7565" s="153">
        <f>IF(Cartilha_GLOBAL!R7565=0,0,IF(Cartilha_GLOBAL!R7565&gt;0,"c","b"))</f>
        <v>0</v>
      </c>
    </row>
    <row r="7566" ht="33.75" hidden="1" spans="1:20">
      <c r="A7566" s="239">
        <f>Cartilha_GLOBAL!A7566</f>
        <v>89870</v>
      </c>
      <c r="B7566" s="100" t="str">
        <f>Cartilha_GLOBAL!B7566</f>
        <v>SINAPI</v>
      </c>
      <c r="C7566" s="104" t="str">
        <f>Cartilha_GLOBAL!C7566</f>
        <v>CAMINHÃO BASCULANTE 14 M3, COM CAVALO MECÂNICO DE CAPACIDADE MÁXIMA DE TRAÇÃO COMBINADO DE 36000 KG, POTÊNCIA 286 CV, INCLUSIVE SEMIREBOQUE COM CAÇAMBA METÁLICA - DEPRECIAÇÃO. AF_12/2014</v>
      </c>
      <c r="D7566" s="94" t="str">
        <f>Cartilha_GLOBAL!D7566</f>
        <v>H</v>
      </c>
      <c r="E7566" s="105">
        <f>Cartilha_GLOBAL!$E7566</f>
        <v>41.45</v>
      </c>
      <c r="F7566" s="182">
        <f>Cartilha_GLOBAL!$F7566</f>
        <v>50.88</v>
      </c>
      <c r="G7566" s="229"/>
      <c r="H7566" s="107">
        <f t="shared" si="472"/>
        <v>0</v>
      </c>
      <c r="I7566" s="188">
        <f t="shared" si="471"/>
        <v>0</v>
      </c>
      <c r="J7566" s="142"/>
      <c r="K7566" s="146"/>
      <c r="L7566" s="7" t="str">
        <f t="shared" si="473"/>
        <v/>
      </c>
      <c r="M7566" s="7" t="str">
        <f t="shared" si="474"/>
        <v/>
      </c>
      <c r="N7566" s="7" t="str">
        <f>Cartilha_GLOBAL!N7566</f>
        <v/>
      </c>
      <c r="O7566" s="144"/>
      <c r="Q7566" s="151"/>
      <c r="R7566" s="152">
        <v>0</v>
      </c>
      <c r="T7566" s="153">
        <f>IF(Cartilha_GLOBAL!R7566=0,0,IF(Cartilha_GLOBAL!R7566&gt;0,"c","b"))</f>
        <v>0</v>
      </c>
    </row>
    <row r="7567" ht="33.75" hidden="1" spans="1:20">
      <c r="A7567" s="239">
        <f>Cartilha_GLOBAL!A7567</f>
        <v>89871</v>
      </c>
      <c r="B7567" s="100" t="str">
        <f>Cartilha_GLOBAL!B7567</f>
        <v>SINAPI</v>
      </c>
      <c r="C7567" s="104" t="str">
        <f>Cartilha_GLOBAL!C7567</f>
        <v>CAMINHÃO BASCULANTE 14 M3, COM CAVALO MECÂNICO DE CAPACIDADE MÁXIMA DE TRAÇÃO COMBINADO DE 36000 KG, POTÊNCIA 286 CV, INCLUSIVE SEMIREBOQUE COM CAÇAMBA METÁLICA - JUROS. AF_12/2014</v>
      </c>
      <c r="D7567" s="94" t="str">
        <f>Cartilha_GLOBAL!D7567</f>
        <v>H</v>
      </c>
      <c r="E7567" s="105">
        <f>Cartilha_GLOBAL!$E7567</f>
        <v>7.23</v>
      </c>
      <c r="F7567" s="182">
        <f>Cartilha_GLOBAL!$F7567</f>
        <v>8.87</v>
      </c>
      <c r="G7567" s="229"/>
      <c r="H7567" s="107">
        <f t="shared" si="472"/>
        <v>0</v>
      </c>
      <c r="I7567" s="188">
        <f t="shared" si="471"/>
        <v>0</v>
      </c>
      <c r="J7567" s="142"/>
      <c r="K7567" s="146"/>
      <c r="L7567" s="7" t="str">
        <f t="shared" si="473"/>
        <v/>
      </c>
      <c r="M7567" s="7" t="str">
        <f t="shared" si="474"/>
        <v/>
      </c>
      <c r="N7567" s="7" t="str">
        <f>Cartilha_GLOBAL!N7567</f>
        <v/>
      </c>
      <c r="O7567" s="144"/>
      <c r="Q7567" s="151"/>
      <c r="R7567" s="152">
        <v>0</v>
      </c>
      <c r="T7567" s="153">
        <f>IF(Cartilha_GLOBAL!R7567=0,0,IF(Cartilha_GLOBAL!R7567&gt;0,"c","b"))</f>
        <v>0</v>
      </c>
    </row>
    <row r="7568" ht="33.75" hidden="1" spans="1:20">
      <c r="A7568" s="239">
        <f>Cartilha_GLOBAL!A7568</f>
        <v>89872</v>
      </c>
      <c r="B7568" s="100" t="str">
        <f>Cartilha_GLOBAL!B7568</f>
        <v>SINAPI</v>
      </c>
      <c r="C7568" s="104" t="str">
        <f>Cartilha_GLOBAL!C7568</f>
        <v>CAMINHÃO BASCULANTE 14 M3, COM CAVALO MECÂNICO DE CAPACIDADE MÁXIMA DE TRAÇÃO COMBINADO DE 36000 KG, POTÊNCIA 286 CV, INCLUSIVE SEMIREBOQUE COM CAÇAMBA METÁLICA - IMPOSTOS E SEGUROS. AF_12/2014</v>
      </c>
      <c r="D7568" s="94" t="str">
        <f>Cartilha_GLOBAL!D7568</f>
        <v>H</v>
      </c>
      <c r="E7568" s="105">
        <f>Cartilha_GLOBAL!$E7568</f>
        <v>5.73</v>
      </c>
      <c r="F7568" s="182">
        <f>Cartilha_GLOBAL!$F7568</f>
        <v>7.03</v>
      </c>
      <c r="G7568" s="229"/>
      <c r="H7568" s="107">
        <f t="shared" si="472"/>
        <v>0</v>
      </c>
      <c r="I7568" s="188">
        <f t="shared" si="471"/>
        <v>0</v>
      </c>
      <c r="J7568" s="142"/>
      <c r="K7568" s="146"/>
      <c r="L7568" s="7" t="str">
        <f t="shared" si="473"/>
        <v/>
      </c>
      <c r="M7568" s="7" t="str">
        <f t="shared" si="474"/>
        <v/>
      </c>
      <c r="N7568" s="7" t="str">
        <f>Cartilha_GLOBAL!N7568</f>
        <v/>
      </c>
      <c r="O7568" s="144"/>
      <c r="Q7568" s="151"/>
      <c r="R7568" s="152">
        <v>0</v>
      </c>
      <c r="T7568" s="153">
        <f>IF(Cartilha_GLOBAL!R7568=0,0,IF(Cartilha_GLOBAL!R7568&gt;0,"c","b"))</f>
        <v>0</v>
      </c>
    </row>
    <row r="7569" ht="33.75" hidden="1" spans="1:20">
      <c r="A7569" s="239">
        <f>Cartilha_GLOBAL!A7569</f>
        <v>89873</v>
      </c>
      <c r="B7569" s="100" t="str">
        <f>Cartilha_GLOBAL!B7569</f>
        <v>SINAPI</v>
      </c>
      <c r="C7569" s="104" t="str">
        <f>Cartilha_GLOBAL!C7569</f>
        <v>CAMINHÃO BASCULANTE 14 M3, COM CAVALO MECÂNICO DE CAPACIDADE MÁXIMA DE TRAÇÃO COMBINADO DE 36000 KG, POTÊNCIA 286 CV, INCLUSIVE SEMIREBOQUE COM CAÇAMBA METÁLICA - MANUTENÇÃO. AF_12/2014</v>
      </c>
      <c r="D7569" s="94" t="str">
        <f>Cartilha_GLOBAL!D7569</f>
        <v>H</v>
      </c>
      <c r="E7569" s="105">
        <f>Cartilha_GLOBAL!$E7569</f>
        <v>69.86</v>
      </c>
      <c r="F7569" s="182">
        <f>Cartilha_GLOBAL!$F7569</f>
        <v>85.75</v>
      </c>
      <c r="G7569" s="229"/>
      <c r="H7569" s="107">
        <f t="shared" si="472"/>
        <v>0</v>
      </c>
      <c r="I7569" s="188">
        <f t="shared" si="471"/>
        <v>0</v>
      </c>
      <c r="J7569" s="142"/>
      <c r="K7569" s="146"/>
      <c r="L7569" s="7" t="str">
        <f t="shared" si="473"/>
        <v/>
      </c>
      <c r="M7569" s="7" t="str">
        <f t="shared" si="474"/>
        <v/>
      </c>
      <c r="N7569" s="7" t="str">
        <f>Cartilha_GLOBAL!N7569</f>
        <v/>
      </c>
      <c r="O7569" s="144"/>
      <c r="Q7569" s="151"/>
      <c r="R7569" s="152">
        <v>0</v>
      </c>
      <c r="T7569" s="153">
        <f>IF(Cartilha_GLOBAL!R7569=0,0,IF(Cartilha_GLOBAL!R7569&gt;0,"c","b"))</f>
        <v>0</v>
      </c>
    </row>
    <row r="7570" ht="33.75" hidden="1" spans="1:20">
      <c r="A7570" s="239">
        <f>Cartilha_GLOBAL!A7570</f>
        <v>89874</v>
      </c>
      <c r="B7570" s="100" t="str">
        <f>Cartilha_GLOBAL!B7570</f>
        <v>SINAPI</v>
      </c>
      <c r="C7570" s="104" t="str">
        <f>Cartilha_GLOBAL!C7570</f>
        <v>CAMINHÃO BASCULANTE 14 M3, COM CAVALO MECÂNICO DE CAPACIDADE MÁXIMA DE TRAÇÃO COMBINADO DE 36000 KG, POTÊNCIA 286 CV, INCLUSIVE SEMIREBOQUE COM CAÇAMBA METÁLICA - MATERIAIS NA OPERAÇÃO. AF_12/2014</v>
      </c>
      <c r="D7570" s="94" t="str">
        <f>Cartilha_GLOBAL!D7570</f>
        <v>H</v>
      </c>
      <c r="E7570" s="105">
        <f>Cartilha_GLOBAL!$E7570</f>
        <v>171.51</v>
      </c>
      <c r="F7570" s="182">
        <f>Cartilha_GLOBAL!$F7570</f>
        <v>210.51</v>
      </c>
      <c r="G7570" s="229"/>
      <c r="H7570" s="107">
        <f t="shared" si="472"/>
        <v>0</v>
      </c>
      <c r="I7570" s="188">
        <f t="shared" si="471"/>
        <v>0</v>
      </c>
      <c r="J7570" s="142"/>
      <c r="K7570" s="146"/>
      <c r="L7570" s="7" t="str">
        <f t="shared" si="473"/>
        <v/>
      </c>
      <c r="M7570" s="7" t="str">
        <f t="shared" si="474"/>
        <v/>
      </c>
      <c r="N7570" s="7" t="str">
        <f>Cartilha_GLOBAL!N7570</f>
        <v/>
      </c>
      <c r="O7570" s="144"/>
      <c r="Q7570" s="151"/>
      <c r="R7570" s="152">
        <v>0</v>
      </c>
      <c r="T7570" s="153">
        <f>IF(Cartilha_GLOBAL!R7570=0,0,IF(Cartilha_GLOBAL!R7570&gt;0,"c","b"))</f>
        <v>0</v>
      </c>
    </row>
    <row r="7571" ht="33.75" hidden="1" spans="1:20">
      <c r="A7571" s="239">
        <f>Cartilha_GLOBAL!A7571</f>
        <v>89878</v>
      </c>
      <c r="B7571" s="100" t="str">
        <f>Cartilha_GLOBAL!B7571</f>
        <v>SINAPI</v>
      </c>
      <c r="C7571" s="104" t="str">
        <f>Cartilha_GLOBAL!C7571</f>
        <v>CAMINHÃO BASCULANTE 18 M3, COM CAVALO MECÂNICO DE CAPACIDADE MÁXIMA DE TRAÇÃO COMBINADO DE 45000 KG, POTÊNCIA 330 CV, INCLUSIVE SEMIREBOQUE COM CAÇAMBA METÁLICA - DEPRECIAÇÃO. AF_12/2014</v>
      </c>
      <c r="D7571" s="94" t="str">
        <f>Cartilha_GLOBAL!D7571</f>
        <v>H</v>
      </c>
      <c r="E7571" s="105">
        <f>Cartilha_GLOBAL!$E7571</f>
        <v>44.72</v>
      </c>
      <c r="F7571" s="182">
        <f>Cartilha_GLOBAL!$F7571</f>
        <v>54.89</v>
      </c>
      <c r="G7571" s="229"/>
      <c r="H7571" s="107">
        <f t="shared" si="472"/>
        <v>0</v>
      </c>
      <c r="I7571" s="188">
        <f t="shared" si="471"/>
        <v>0</v>
      </c>
      <c r="J7571" s="142"/>
      <c r="K7571" s="146"/>
      <c r="L7571" s="7" t="str">
        <f t="shared" si="473"/>
        <v/>
      </c>
      <c r="M7571" s="7" t="str">
        <f t="shared" si="474"/>
        <v/>
      </c>
      <c r="N7571" s="7" t="str">
        <f>Cartilha_GLOBAL!N7571</f>
        <v/>
      </c>
      <c r="O7571" s="144"/>
      <c r="Q7571" s="151"/>
      <c r="R7571" s="152">
        <v>0</v>
      </c>
      <c r="T7571" s="153">
        <f>IF(Cartilha_GLOBAL!R7571=0,0,IF(Cartilha_GLOBAL!R7571&gt;0,"c","b"))</f>
        <v>0</v>
      </c>
    </row>
    <row r="7572" ht="33.75" hidden="1" spans="1:20">
      <c r="A7572" s="239">
        <f>Cartilha_GLOBAL!A7572</f>
        <v>89879</v>
      </c>
      <c r="B7572" s="100" t="str">
        <f>Cartilha_GLOBAL!B7572</f>
        <v>SINAPI</v>
      </c>
      <c r="C7572" s="104" t="str">
        <f>Cartilha_GLOBAL!C7572</f>
        <v>CAMINHÃO BASCULANTE 18 M3, COM CAVALO MECÂNICO DE CAPACIDADE MÁXIMA DE TRAÇÃO COMBINADO DE 45000 KG, POTÊNCIA 330 CV, INCLUSIVE SEMIREBOQUE COM CAÇAMBA METÁLICA - JUROS. AF_12/2014</v>
      </c>
      <c r="D7572" s="94" t="str">
        <f>Cartilha_GLOBAL!D7572</f>
        <v>H</v>
      </c>
      <c r="E7572" s="105">
        <f>Cartilha_GLOBAL!$E7572</f>
        <v>7.66</v>
      </c>
      <c r="F7572" s="182">
        <f>Cartilha_GLOBAL!$F7572</f>
        <v>9.4</v>
      </c>
      <c r="G7572" s="229"/>
      <c r="H7572" s="107">
        <f t="shared" si="472"/>
        <v>0</v>
      </c>
      <c r="I7572" s="188">
        <f t="shared" si="471"/>
        <v>0</v>
      </c>
      <c r="J7572" s="142"/>
      <c r="K7572" s="146"/>
      <c r="L7572" s="7" t="str">
        <f t="shared" si="473"/>
        <v/>
      </c>
      <c r="M7572" s="7" t="str">
        <f t="shared" si="474"/>
        <v/>
      </c>
      <c r="N7572" s="7" t="str">
        <f>Cartilha_GLOBAL!N7572</f>
        <v/>
      </c>
      <c r="O7572" s="144"/>
      <c r="Q7572" s="151"/>
      <c r="R7572" s="152">
        <v>0</v>
      </c>
      <c r="T7572" s="153">
        <f>IF(Cartilha_GLOBAL!R7572=0,0,IF(Cartilha_GLOBAL!R7572&gt;0,"c","b"))</f>
        <v>0</v>
      </c>
    </row>
    <row r="7573" ht="33.75" hidden="1" spans="1:20">
      <c r="A7573" s="239">
        <f>Cartilha_GLOBAL!A7573</f>
        <v>89880</v>
      </c>
      <c r="B7573" s="100" t="str">
        <f>Cartilha_GLOBAL!B7573</f>
        <v>SINAPI</v>
      </c>
      <c r="C7573" s="104" t="str">
        <f>Cartilha_GLOBAL!C7573</f>
        <v>CAMINHÃO BASCULANTE 18 M3, COM CAVALO MECÂNICO DE CAPACIDADE MÁXIMA DE TRAÇÃO COMBINADO DE 45000 KG, POTÊNCIA 330 CV, INCLUSIVE SEMIREBOQUE COM CAÇAMBA METÁLICA - IMPOSTOS E SEGUROS. AF_12/2014</v>
      </c>
      <c r="D7573" s="94" t="str">
        <f>Cartilha_GLOBAL!D7573</f>
        <v>H</v>
      </c>
      <c r="E7573" s="105">
        <f>Cartilha_GLOBAL!$E7573</f>
        <v>6.07</v>
      </c>
      <c r="F7573" s="182">
        <f>Cartilha_GLOBAL!$F7573</f>
        <v>7.45</v>
      </c>
      <c r="G7573" s="229"/>
      <c r="H7573" s="107">
        <f t="shared" si="472"/>
        <v>0</v>
      </c>
      <c r="I7573" s="188">
        <f t="shared" si="471"/>
        <v>0</v>
      </c>
      <c r="J7573" s="142"/>
      <c r="K7573" s="146"/>
      <c r="L7573" s="7" t="str">
        <f t="shared" si="473"/>
        <v/>
      </c>
      <c r="M7573" s="7" t="str">
        <f t="shared" si="474"/>
        <v/>
      </c>
      <c r="N7573" s="7" t="str">
        <f>Cartilha_GLOBAL!N7573</f>
        <v/>
      </c>
      <c r="O7573" s="144"/>
      <c r="Q7573" s="151"/>
      <c r="R7573" s="152">
        <v>0</v>
      </c>
      <c r="T7573" s="153">
        <f>IF(Cartilha_GLOBAL!R7573=0,0,IF(Cartilha_GLOBAL!R7573&gt;0,"c","b"))</f>
        <v>0</v>
      </c>
    </row>
    <row r="7574" ht="33.75" hidden="1" spans="1:20">
      <c r="A7574" s="239">
        <f>Cartilha_GLOBAL!A7574</f>
        <v>89881</v>
      </c>
      <c r="B7574" s="100" t="str">
        <f>Cartilha_GLOBAL!B7574</f>
        <v>SINAPI</v>
      </c>
      <c r="C7574" s="104" t="str">
        <f>Cartilha_GLOBAL!C7574</f>
        <v>CAMINHÃO BASCULANTE 18 M3, COM CAVALO MECÂNICO DE CAPACIDADE MÁXIMA DE TRAÇÃO COMBINADO DE 45000 KG, POTÊNCIA 330 CV, INCLUSIVE SEMIREBOQUE COM CAÇAMBA METÁLICA - MANUTENÇÃO. AF_12/2014</v>
      </c>
      <c r="D7574" s="94" t="str">
        <f>Cartilha_GLOBAL!D7574</f>
        <v>H</v>
      </c>
      <c r="E7574" s="105">
        <f>Cartilha_GLOBAL!$E7574</f>
        <v>74.62</v>
      </c>
      <c r="F7574" s="182">
        <f>Cartilha_GLOBAL!$F7574</f>
        <v>91.59</v>
      </c>
      <c r="G7574" s="229"/>
      <c r="H7574" s="107">
        <f t="shared" si="472"/>
        <v>0</v>
      </c>
      <c r="I7574" s="188">
        <f t="shared" si="471"/>
        <v>0</v>
      </c>
      <c r="J7574" s="142"/>
      <c r="K7574" s="146"/>
      <c r="L7574" s="7" t="str">
        <f t="shared" si="473"/>
        <v/>
      </c>
      <c r="M7574" s="7" t="str">
        <f t="shared" si="474"/>
        <v/>
      </c>
      <c r="N7574" s="7" t="str">
        <f>Cartilha_GLOBAL!N7574</f>
        <v/>
      </c>
      <c r="O7574" s="144"/>
      <c r="Q7574" s="151"/>
      <c r="R7574" s="152">
        <v>0</v>
      </c>
      <c r="T7574" s="153">
        <f>IF(Cartilha_GLOBAL!R7574=0,0,IF(Cartilha_GLOBAL!R7574&gt;0,"c","b"))</f>
        <v>0</v>
      </c>
    </row>
    <row r="7575" ht="33.75" hidden="1" spans="1:20">
      <c r="A7575" s="239">
        <f>Cartilha_GLOBAL!A7575</f>
        <v>89882</v>
      </c>
      <c r="B7575" s="100" t="str">
        <f>Cartilha_GLOBAL!B7575</f>
        <v>SINAPI</v>
      </c>
      <c r="C7575" s="104" t="str">
        <f>Cartilha_GLOBAL!C7575</f>
        <v>CAMINHÃO BASCULANTE 18 M3, COM CAVALO MECÂNICO DE CAPACIDADE MÁXIMA DE TRAÇÃO COMBINADO DE 45000 KG, POTÊNCIA 330 CV, INCLUSIVE SEMIREBOQUE COM CAÇAMBA METÁLICA - MATERIAIS NA OPERAÇÃO. AF_12/2014</v>
      </c>
      <c r="D7575" s="94" t="str">
        <f>Cartilha_GLOBAL!D7575</f>
        <v>H</v>
      </c>
      <c r="E7575" s="105">
        <f>Cartilha_GLOBAL!$E7575</f>
        <v>197.88</v>
      </c>
      <c r="F7575" s="182">
        <f>Cartilha_GLOBAL!$F7575</f>
        <v>242.88</v>
      </c>
      <c r="G7575" s="229"/>
      <c r="H7575" s="107">
        <f t="shared" si="472"/>
        <v>0</v>
      </c>
      <c r="I7575" s="188">
        <f t="shared" si="471"/>
        <v>0</v>
      </c>
      <c r="J7575" s="142"/>
      <c r="K7575" s="146"/>
      <c r="L7575" s="7" t="str">
        <f t="shared" si="473"/>
        <v/>
      </c>
      <c r="M7575" s="7" t="str">
        <f t="shared" si="474"/>
        <v/>
      </c>
      <c r="N7575" s="7" t="str">
        <f>Cartilha_GLOBAL!N7575</f>
        <v/>
      </c>
      <c r="O7575" s="144"/>
      <c r="Q7575" s="151"/>
      <c r="R7575" s="152">
        <v>0</v>
      </c>
      <c r="T7575" s="153">
        <f>IF(Cartilha_GLOBAL!R7575=0,0,IF(Cartilha_GLOBAL!R7575&gt;0,"c","b"))</f>
        <v>0</v>
      </c>
    </row>
    <row r="7576" ht="33.75" hidden="1" spans="1:20">
      <c r="A7576" s="239">
        <f>Cartilha_GLOBAL!A7576</f>
        <v>89876</v>
      </c>
      <c r="B7576" s="100" t="str">
        <f>Cartilha_GLOBAL!B7576</f>
        <v>SINAPI</v>
      </c>
      <c r="C7576" s="104" t="str">
        <f>Cartilha_GLOBAL!C7576</f>
        <v>CAMINHÃO BASCULANTE 14 M3, COM CAVALO MECÂNICO DE CAPACIDADE MÁXIMA DE TRAÇÃO COMBINADO DE 36000 KG, POTÊNCIA 286 CV, INCLUSIVE SEMIREBOQUE COM CAÇAMBA METÁLICA - CHP DIURNO. AF_12/2014</v>
      </c>
      <c r="D7576" s="94" t="str">
        <f>Cartilha_GLOBAL!D7576</f>
        <v>CHP</v>
      </c>
      <c r="E7576" s="105">
        <f>Cartilha_GLOBAL!$E7576</f>
        <v>321.81</v>
      </c>
      <c r="F7576" s="182">
        <f>Cartilha_GLOBAL!$F7576</f>
        <v>394.99</v>
      </c>
      <c r="G7576" s="229"/>
      <c r="H7576" s="107">
        <f t="shared" si="472"/>
        <v>0</v>
      </c>
      <c r="I7576" s="188">
        <f t="shared" si="471"/>
        <v>0</v>
      </c>
      <c r="J7576" s="142"/>
      <c r="K7576" s="146"/>
      <c r="L7576" s="7" t="str">
        <f t="shared" si="473"/>
        <v/>
      </c>
      <c r="M7576" s="7" t="str">
        <f t="shared" si="474"/>
        <v/>
      </c>
      <c r="N7576" s="7" t="str">
        <f>Cartilha_GLOBAL!N7576</f>
        <v/>
      </c>
      <c r="O7576" s="144"/>
      <c r="Q7576" s="151"/>
      <c r="R7576" s="152">
        <v>0</v>
      </c>
      <c r="T7576" s="153">
        <f>IF(Cartilha_GLOBAL!R7576=0,0,IF(Cartilha_GLOBAL!R7576&gt;0,"c","b"))</f>
        <v>0</v>
      </c>
    </row>
    <row r="7577" ht="33.75" hidden="1" spans="1:20">
      <c r="A7577" s="239">
        <f>Cartilha_GLOBAL!A7577</f>
        <v>89883</v>
      </c>
      <c r="B7577" s="100" t="str">
        <f>Cartilha_GLOBAL!B7577</f>
        <v>SINAPI</v>
      </c>
      <c r="C7577" s="104" t="str">
        <f>Cartilha_GLOBAL!C7577</f>
        <v>CAMINHÃO BASCULANTE 18 M3, COM CAVALO MECÂNICO DE CAPACIDADE MÁXIMA DE TRAÇÃO COMBINADO DE 45000 KG, POTÊNCIA 330 CV, INCLUSIVE SEMIREBOQUE COM CAÇAMBA METÁLICA - CHP DIURNO. AF_12/2014</v>
      </c>
      <c r="D7577" s="94" t="str">
        <f>Cartilha_GLOBAL!D7577</f>
        <v>CHP</v>
      </c>
      <c r="E7577" s="105">
        <f>Cartilha_GLOBAL!$E7577</f>
        <v>356.98</v>
      </c>
      <c r="F7577" s="182">
        <f>Cartilha_GLOBAL!$F7577</f>
        <v>438.16</v>
      </c>
      <c r="G7577" s="229"/>
      <c r="H7577" s="107">
        <f t="shared" si="472"/>
        <v>0</v>
      </c>
      <c r="I7577" s="188">
        <f t="shared" si="471"/>
        <v>0</v>
      </c>
      <c r="J7577" s="142"/>
      <c r="K7577" s="146"/>
      <c r="L7577" s="7" t="str">
        <f t="shared" si="473"/>
        <v/>
      </c>
      <c r="M7577" s="7" t="str">
        <f t="shared" si="474"/>
        <v/>
      </c>
      <c r="N7577" s="7" t="str">
        <f>Cartilha_GLOBAL!N7577</f>
        <v/>
      </c>
      <c r="O7577" s="144"/>
      <c r="Q7577" s="151"/>
      <c r="R7577" s="152">
        <v>0</v>
      </c>
      <c r="T7577" s="153">
        <f>IF(Cartilha_GLOBAL!R7577=0,0,IF(Cartilha_GLOBAL!R7577&gt;0,"c","b"))</f>
        <v>0</v>
      </c>
    </row>
    <row r="7578" ht="33.75" hidden="1" spans="1:20">
      <c r="A7578" s="239">
        <f>Cartilha_GLOBAL!A7578</f>
        <v>91386</v>
      </c>
      <c r="B7578" s="100" t="str">
        <f>Cartilha_GLOBAL!B7578</f>
        <v>SINAPI</v>
      </c>
      <c r="C7578" s="104" t="str">
        <f>Cartilha_GLOBAL!C7578</f>
        <v>CAMINHÃO BASCULANTE 10 M3, TRUCADO CABINE SIMPLES, PESO BRUTO TOTAL 23.000 KG, CARGA ÚTIL MÁXIMA 15.935 KG, DISTÂNCIA ENTRE EIXOS 4,80 M, POTÊNCIA 230 CV INCLUSIVE CAÇAMBA METÁLICA - CHP DIURNO. AF_06/2014</v>
      </c>
      <c r="D7578" s="94" t="str">
        <f>Cartilha_GLOBAL!D7578</f>
        <v>CHP</v>
      </c>
      <c r="E7578" s="105">
        <f>Cartilha_GLOBAL!$E7578</f>
        <v>260.43</v>
      </c>
      <c r="F7578" s="182">
        <f>Cartilha_GLOBAL!$F7578</f>
        <v>319.65</v>
      </c>
      <c r="G7578" s="229"/>
      <c r="H7578" s="107">
        <f t="shared" si="472"/>
        <v>0</v>
      </c>
      <c r="I7578" s="188">
        <f t="shared" si="471"/>
        <v>0</v>
      </c>
      <c r="J7578" s="142"/>
      <c r="K7578" s="146"/>
      <c r="L7578" s="7" t="str">
        <f t="shared" si="473"/>
        <v/>
      </c>
      <c r="M7578" s="7" t="str">
        <f t="shared" si="474"/>
        <v/>
      </c>
      <c r="N7578" s="7" t="str">
        <f>Cartilha_GLOBAL!N7578</f>
        <v/>
      </c>
      <c r="O7578" s="144"/>
      <c r="Q7578" s="151"/>
      <c r="R7578" s="152">
        <v>0</v>
      </c>
      <c r="T7578" s="153">
        <f>IF(Cartilha_GLOBAL!R7578=0,0,IF(Cartilha_GLOBAL!R7578&gt;0,"c","b"))</f>
        <v>0</v>
      </c>
    </row>
    <row r="7579" ht="33.75" hidden="1" spans="1:20">
      <c r="A7579" s="239">
        <f>Cartilha_GLOBAL!A7579</f>
        <v>89877</v>
      </c>
      <c r="B7579" s="100" t="str">
        <f>Cartilha_GLOBAL!B7579</f>
        <v>SINAPI</v>
      </c>
      <c r="C7579" s="104" t="str">
        <f>Cartilha_GLOBAL!C7579</f>
        <v>CAMINHÃO BASCULANTE 14 M3, COM CAVALO MECÂNICO DE CAPACIDADE MÁXIMA DE TRAÇÃO COMBINADO DE 36000 KG, POTÊNCIA 286 CV, INCLUSIVE SEMIREBOQUE COM CAÇAMBA METÁLICA - CHI DIURNO. AF_12/2014</v>
      </c>
      <c r="D7579" s="94" t="str">
        <f>Cartilha_GLOBAL!D7579</f>
        <v>CHI</v>
      </c>
      <c r="E7579" s="105">
        <f>Cartilha_GLOBAL!$E7579</f>
        <v>80.44</v>
      </c>
      <c r="F7579" s="182">
        <f>Cartilha_GLOBAL!$F7579</f>
        <v>98.73</v>
      </c>
      <c r="G7579" s="229"/>
      <c r="H7579" s="107">
        <f t="shared" si="472"/>
        <v>0</v>
      </c>
      <c r="I7579" s="188">
        <f t="shared" si="471"/>
        <v>0</v>
      </c>
      <c r="J7579" s="142"/>
      <c r="K7579" s="146"/>
      <c r="L7579" s="7" t="str">
        <f t="shared" si="473"/>
        <v/>
      </c>
      <c r="M7579" s="7" t="str">
        <f t="shared" si="474"/>
        <v/>
      </c>
      <c r="N7579" s="7" t="str">
        <f>Cartilha_GLOBAL!N7579</f>
        <v/>
      </c>
      <c r="O7579" s="144"/>
      <c r="Q7579" s="151"/>
      <c r="R7579" s="152">
        <v>0</v>
      </c>
      <c r="T7579" s="153">
        <f>IF(Cartilha_GLOBAL!R7579=0,0,IF(Cartilha_GLOBAL!R7579&gt;0,"c","b"))</f>
        <v>0</v>
      </c>
    </row>
    <row r="7580" ht="33.75" hidden="1" spans="1:20">
      <c r="A7580" s="239">
        <f>Cartilha_GLOBAL!A7580</f>
        <v>89884</v>
      </c>
      <c r="B7580" s="100" t="str">
        <f>Cartilha_GLOBAL!B7580</f>
        <v>SINAPI</v>
      </c>
      <c r="C7580" s="104" t="str">
        <f>Cartilha_GLOBAL!C7580</f>
        <v>CAMINHÃO BASCULANTE 18 M3, COM CAVALO MECÂNICO DE CAPACIDADE MÁXIMA DE TRAÇÃO COMBINADO DE 45000 KG, POTÊNCIA 330 CV, INCLUSIVE SEMIREBOQUE COM CAÇAMBA METÁLICA - CHI DIURNO. AF_12/2014</v>
      </c>
      <c r="D7580" s="94" t="str">
        <f>Cartilha_GLOBAL!D7580</f>
        <v>CHI</v>
      </c>
      <c r="E7580" s="105">
        <f>Cartilha_GLOBAL!$E7580</f>
        <v>84.48</v>
      </c>
      <c r="F7580" s="182">
        <f>Cartilha_GLOBAL!$F7580</f>
        <v>103.69</v>
      </c>
      <c r="G7580" s="229"/>
      <c r="H7580" s="107">
        <f t="shared" si="472"/>
        <v>0</v>
      </c>
      <c r="I7580" s="188">
        <f t="shared" si="471"/>
        <v>0</v>
      </c>
      <c r="J7580" s="142"/>
      <c r="K7580" s="146"/>
      <c r="L7580" s="7" t="str">
        <f t="shared" si="473"/>
        <v/>
      </c>
      <c r="M7580" s="7" t="str">
        <f t="shared" si="474"/>
        <v/>
      </c>
      <c r="N7580" s="7" t="str">
        <f>Cartilha_GLOBAL!N7580</f>
        <v/>
      </c>
      <c r="O7580" s="144"/>
      <c r="Q7580" s="151"/>
      <c r="R7580" s="152">
        <v>0</v>
      </c>
      <c r="T7580" s="153">
        <f>IF(Cartilha_GLOBAL!R7580=0,0,IF(Cartilha_GLOBAL!R7580&gt;0,"c","b"))</f>
        <v>0</v>
      </c>
    </row>
    <row r="7581" ht="33.75" hidden="1" spans="1:20">
      <c r="A7581" s="239">
        <f>Cartilha_GLOBAL!A7581</f>
        <v>91387</v>
      </c>
      <c r="B7581" s="100" t="str">
        <f>Cartilha_GLOBAL!B7581</f>
        <v>SINAPI</v>
      </c>
      <c r="C7581" s="104" t="str">
        <f>Cartilha_GLOBAL!C7581</f>
        <v>CAMINHÃO BASCULANTE 10 M3, TRUCADO CABINE SIMPLES, PESO BRUTO TOTAL 23.000 KG, CARGA ÚTIL MÁXIMA 15.935 KG, DISTÂNCIA ENTRE EIXOS 4,80 M, POTÊNCIA 230 CV INCLUSIVE CAÇAMBA METÁLICA - CHI DIURNO. AF_06/2014</v>
      </c>
      <c r="D7581" s="94" t="str">
        <f>Cartilha_GLOBAL!D7581</f>
        <v>CHI</v>
      </c>
      <c r="E7581" s="105">
        <f>Cartilha_GLOBAL!$E7581</f>
        <v>67.47</v>
      </c>
      <c r="F7581" s="182">
        <f>Cartilha_GLOBAL!$F7581</f>
        <v>82.81</v>
      </c>
      <c r="G7581" s="229"/>
      <c r="H7581" s="107">
        <f t="shared" si="472"/>
        <v>0</v>
      </c>
      <c r="I7581" s="188">
        <f t="shared" si="471"/>
        <v>0</v>
      </c>
      <c r="J7581" s="142"/>
      <c r="K7581" s="146"/>
      <c r="L7581" s="7" t="str">
        <f t="shared" si="473"/>
        <v/>
      </c>
      <c r="M7581" s="7" t="str">
        <f t="shared" si="474"/>
        <v/>
      </c>
      <c r="N7581" s="7" t="str">
        <f>Cartilha_GLOBAL!N7581</f>
        <v/>
      </c>
      <c r="O7581" s="144"/>
      <c r="Q7581" s="151"/>
      <c r="R7581" s="152">
        <v>0</v>
      </c>
      <c r="T7581" s="153">
        <f>IF(Cartilha_GLOBAL!R7581=0,0,IF(Cartilha_GLOBAL!R7581&gt;0,"c","b"))</f>
        <v>0</v>
      </c>
    </row>
    <row r="7582" ht="33.75" hidden="1" spans="1:20">
      <c r="A7582" s="239">
        <f>Cartilha_GLOBAL!A7582</f>
        <v>91367</v>
      </c>
      <c r="B7582" s="100" t="str">
        <f>Cartilha_GLOBAL!B7582</f>
        <v>SINAPI</v>
      </c>
      <c r="C7582" s="104" t="str">
        <f>Cartilha_GLOBAL!C7582</f>
        <v>CAMINHÃO BASCULANTE 6 M3, PESO BRUTO TOTAL 16.000 KG, CARGA ÚTIL MÁXIMA 13.071 KG, DISTÂNCIA ENTRE EIXOS 4,80 M, POTÊNCIA 230 CV INCLUSIVE CAÇAMBA METÁLICA - DEPRECIAÇÃO. AF_06/2014</v>
      </c>
      <c r="D7582" s="94" t="str">
        <f>Cartilha_GLOBAL!D7582</f>
        <v>H</v>
      </c>
      <c r="E7582" s="105">
        <f>Cartilha_GLOBAL!$E7582</f>
        <v>23.37</v>
      </c>
      <c r="F7582" s="182">
        <f>Cartilha_GLOBAL!$F7582</f>
        <v>28.68</v>
      </c>
      <c r="G7582" s="229"/>
      <c r="H7582" s="107">
        <f t="shared" si="472"/>
        <v>0</v>
      </c>
      <c r="I7582" s="188">
        <f t="shared" si="471"/>
        <v>0</v>
      </c>
      <c r="J7582" s="142"/>
      <c r="K7582" s="146"/>
      <c r="L7582" s="7" t="str">
        <f t="shared" si="473"/>
        <v/>
      </c>
      <c r="M7582" s="7" t="str">
        <f t="shared" si="474"/>
        <v/>
      </c>
      <c r="N7582" s="7" t="str">
        <f>Cartilha_GLOBAL!N7582</f>
        <v/>
      </c>
      <c r="O7582" s="144"/>
      <c r="Q7582" s="151"/>
      <c r="R7582" s="152">
        <v>0</v>
      </c>
      <c r="T7582" s="153">
        <f>IF(Cartilha_GLOBAL!R7582=0,0,IF(Cartilha_GLOBAL!R7582&gt;0,"c","b"))</f>
        <v>0</v>
      </c>
    </row>
    <row r="7583" ht="22.5" hidden="1" spans="1:20">
      <c r="A7583" s="239">
        <f>Cartilha_GLOBAL!A7583</f>
        <v>91368</v>
      </c>
      <c r="B7583" s="100" t="str">
        <f>Cartilha_GLOBAL!B7583</f>
        <v>SINAPI</v>
      </c>
      <c r="C7583" s="104" t="str">
        <f>Cartilha_GLOBAL!C7583</f>
        <v>CAMINHÃO BASCULANTE 6 M3, PESO BRUTO TOTAL 16.000 KG, CARGA ÚTIL MÁXIMA 13.071 KG, DISTÂNCIA ENTRE EIXOS 4,80 M, POTÊNCIA 230 CV INCLUSIVE CAÇAMBA METÁLICA - JUROS. AF_06/2014</v>
      </c>
      <c r="D7583" s="94" t="str">
        <f>Cartilha_GLOBAL!D7583</f>
        <v>H</v>
      </c>
      <c r="E7583" s="105">
        <f>Cartilha_GLOBAL!$E7583</f>
        <v>4.53</v>
      </c>
      <c r="F7583" s="182">
        <f>Cartilha_GLOBAL!$F7583</f>
        <v>5.56</v>
      </c>
      <c r="G7583" s="229"/>
      <c r="H7583" s="107">
        <f t="shared" si="472"/>
        <v>0</v>
      </c>
      <c r="I7583" s="188">
        <f t="shared" si="471"/>
        <v>0</v>
      </c>
      <c r="J7583" s="142"/>
      <c r="K7583" s="146"/>
      <c r="L7583" s="7" t="str">
        <f t="shared" si="473"/>
        <v/>
      </c>
      <c r="M7583" s="7" t="str">
        <f t="shared" si="474"/>
        <v/>
      </c>
      <c r="N7583" s="7" t="str">
        <f>Cartilha_GLOBAL!N7583</f>
        <v/>
      </c>
      <c r="O7583" s="144"/>
      <c r="Q7583" s="151"/>
      <c r="R7583" s="152">
        <v>0</v>
      </c>
      <c r="T7583" s="153">
        <f>IF(Cartilha_GLOBAL!R7583=0,0,IF(Cartilha_GLOBAL!R7583&gt;0,"c","b"))</f>
        <v>0</v>
      </c>
    </row>
    <row r="7584" ht="33.75" hidden="1" spans="1:20">
      <c r="A7584" s="239">
        <f>Cartilha_GLOBAL!A7584</f>
        <v>91369</v>
      </c>
      <c r="B7584" s="100" t="str">
        <f>Cartilha_GLOBAL!B7584</f>
        <v>SINAPI</v>
      </c>
      <c r="C7584" s="104" t="str">
        <f>Cartilha_GLOBAL!C7584</f>
        <v>CAMINHÃO BASCULANTE 6 M3, PESO BRUTO TOTAL 16.000 KG, CARGA ÚTIL MÁXIMA 13.071 KG, DISTÂNCIA ENTRE EIXOS 4,80 M, POTÊNCIA 230 CV INCLUSIVE CAÇAMBA METÁLICA - IMPOSTOS E SEGUROS. AF_06/2014</v>
      </c>
      <c r="D7584" s="94" t="str">
        <f>Cartilha_GLOBAL!D7584</f>
        <v>H</v>
      </c>
      <c r="E7584" s="105">
        <f>Cartilha_GLOBAL!$E7584</f>
        <v>3.58</v>
      </c>
      <c r="F7584" s="182">
        <f>Cartilha_GLOBAL!$F7584</f>
        <v>4.39</v>
      </c>
      <c r="G7584" s="229"/>
      <c r="H7584" s="107">
        <f t="shared" si="472"/>
        <v>0</v>
      </c>
      <c r="I7584" s="188">
        <f t="shared" si="471"/>
        <v>0</v>
      </c>
      <c r="J7584" s="142"/>
      <c r="K7584" s="146"/>
      <c r="L7584" s="7" t="str">
        <f t="shared" si="473"/>
        <v/>
      </c>
      <c r="M7584" s="7" t="str">
        <f t="shared" si="474"/>
        <v/>
      </c>
      <c r="N7584" s="7" t="str">
        <f>Cartilha_GLOBAL!N7584</f>
        <v/>
      </c>
      <c r="O7584" s="144"/>
      <c r="Q7584" s="151"/>
      <c r="R7584" s="152">
        <v>0</v>
      </c>
      <c r="T7584" s="153">
        <f>IF(Cartilha_GLOBAL!R7584=0,0,IF(Cartilha_GLOBAL!R7584&gt;0,"c","b"))</f>
        <v>0</v>
      </c>
    </row>
    <row r="7585" ht="33.75" hidden="1" spans="1:20">
      <c r="A7585" s="239">
        <f>Cartilha_GLOBAL!A7585</f>
        <v>91380</v>
      </c>
      <c r="B7585" s="100" t="str">
        <f>Cartilha_GLOBAL!B7585</f>
        <v>SINAPI</v>
      </c>
      <c r="C7585" s="104" t="str">
        <f>Cartilha_GLOBAL!C7585</f>
        <v>CAMINHÃO BASCULANTE 10 M3, TRUCADO CABINE SIMPLES, PESO BRUTO TOTAL 23.000 KG, CARGA ÚTIL MÁXIMA 15.935 KG, DISTÂNCIA ENTRE EIXOS 4,80 M, POTÊNCIA 230 CV INCLUSIVE CAÇAMBA METÁLICA - DEPRECIAÇÃO. AF_06/2014</v>
      </c>
      <c r="D7585" s="94" t="str">
        <f>Cartilha_GLOBAL!D7585</f>
        <v>H</v>
      </c>
      <c r="E7585" s="105">
        <f>Cartilha_GLOBAL!$E7585</f>
        <v>30.77</v>
      </c>
      <c r="F7585" s="182">
        <f>Cartilha_GLOBAL!$F7585</f>
        <v>37.77</v>
      </c>
      <c r="G7585" s="229"/>
      <c r="H7585" s="107">
        <f t="shared" si="472"/>
        <v>0</v>
      </c>
      <c r="I7585" s="188">
        <f t="shared" si="471"/>
        <v>0</v>
      </c>
      <c r="J7585" s="142"/>
      <c r="K7585" s="146"/>
      <c r="L7585" s="7" t="str">
        <f t="shared" si="473"/>
        <v/>
      </c>
      <c r="M7585" s="7" t="str">
        <f t="shared" si="474"/>
        <v/>
      </c>
      <c r="N7585" s="7" t="str">
        <f>Cartilha_GLOBAL!N7585</f>
        <v/>
      </c>
      <c r="O7585" s="144"/>
      <c r="Q7585" s="151"/>
      <c r="R7585" s="152">
        <v>0</v>
      </c>
      <c r="T7585" s="153">
        <f>IF(Cartilha_GLOBAL!R7585=0,0,IF(Cartilha_GLOBAL!R7585&gt;0,"c","b"))</f>
        <v>0</v>
      </c>
    </row>
    <row r="7586" ht="33.75" hidden="1" spans="1:20">
      <c r="A7586" s="239">
        <f>Cartilha_GLOBAL!A7586</f>
        <v>91381</v>
      </c>
      <c r="B7586" s="100" t="str">
        <f>Cartilha_GLOBAL!B7586</f>
        <v>SINAPI</v>
      </c>
      <c r="C7586" s="104" t="str">
        <f>Cartilha_GLOBAL!C7586</f>
        <v>CAMINHÃO BASCULANTE 10 M3, TRUCADO CABINE SIMPLES, PESO BRUTO TOTAL 23.000 KG, CARGA ÚTIL MÁXIMA 15.935 KG, DISTÂNCIA ENTRE EIXOS 4,80 M, POTÊNCIA 230 CV INCLUSIVE CAÇAMBA METÁLICA - JUROS. AF_06/2014</v>
      </c>
      <c r="D7586" s="94" t="str">
        <f>Cartilha_GLOBAL!D7586</f>
        <v>H</v>
      </c>
      <c r="E7586" s="105">
        <f>Cartilha_GLOBAL!$E7586</f>
        <v>5.96</v>
      </c>
      <c r="F7586" s="182">
        <f>Cartilha_GLOBAL!$F7586</f>
        <v>7.32</v>
      </c>
      <c r="G7586" s="229"/>
      <c r="H7586" s="107">
        <f t="shared" si="472"/>
        <v>0</v>
      </c>
      <c r="I7586" s="188">
        <f t="shared" si="471"/>
        <v>0</v>
      </c>
      <c r="J7586" s="142"/>
      <c r="K7586" s="146"/>
      <c r="L7586" s="7" t="str">
        <f t="shared" si="473"/>
        <v/>
      </c>
      <c r="M7586" s="7" t="str">
        <f t="shared" si="474"/>
        <v/>
      </c>
      <c r="N7586" s="7" t="str">
        <f>Cartilha_GLOBAL!N7586</f>
        <v/>
      </c>
      <c r="O7586" s="144"/>
      <c r="Q7586" s="151"/>
      <c r="R7586" s="152">
        <v>0</v>
      </c>
      <c r="T7586" s="153">
        <f>IF(Cartilha_GLOBAL!R7586=0,0,IF(Cartilha_GLOBAL!R7586&gt;0,"c","b"))</f>
        <v>0</v>
      </c>
    </row>
    <row r="7587" ht="33.75" hidden="1" spans="1:20">
      <c r="A7587" s="239">
        <f>Cartilha_GLOBAL!A7587</f>
        <v>91382</v>
      </c>
      <c r="B7587" s="100" t="str">
        <f>Cartilha_GLOBAL!B7587</f>
        <v>SINAPI</v>
      </c>
      <c r="C7587" s="104" t="str">
        <f>Cartilha_GLOBAL!C7587</f>
        <v>CAMINHÃO BASCULANTE 10 M3, TRUCADO CABINE SIMPLES, PESO BRUTO TOTAL 23.000 KG, CARGA ÚTIL MÁXIMA 15.935 KG, DISTÂNCIA ENTRE EIXOS 4,80 M, POTÊNCIA 230 CV INCLUSIVE CAÇAMBA METÁLICA - IMPOSTOS E SEGUROS. AF_06/2014</v>
      </c>
      <c r="D7587" s="94" t="str">
        <f>Cartilha_GLOBAL!D7587</f>
        <v>H</v>
      </c>
      <c r="E7587" s="105">
        <f>Cartilha_GLOBAL!$E7587</f>
        <v>4.71</v>
      </c>
      <c r="F7587" s="182">
        <f>Cartilha_GLOBAL!$F7587</f>
        <v>5.78</v>
      </c>
      <c r="G7587" s="229"/>
      <c r="H7587" s="107">
        <f t="shared" si="472"/>
        <v>0</v>
      </c>
      <c r="I7587" s="188">
        <f t="shared" si="471"/>
        <v>0</v>
      </c>
      <c r="J7587" s="142"/>
      <c r="K7587" s="146"/>
      <c r="L7587" s="7" t="str">
        <f t="shared" si="473"/>
        <v/>
      </c>
      <c r="M7587" s="7" t="str">
        <f t="shared" si="474"/>
        <v/>
      </c>
      <c r="N7587" s="7" t="str">
        <f>Cartilha_GLOBAL!N7587</f>
        <v/>
      </c>
      <c r="O7587" s="144"/>
      <c r="Q7587" s="151"/>
      <c r="R7587" s="152">
        <v>0</v>
      </c>
      <c r="T7587" s="153">
        <f>IF(Cartilha_GLOBAL!R7587=0,0,IF(Cartilha_GLOBAL!R7587&gt;0,"c","b"))</f>
        <v>0</v>
      </c>
    </row>
    <row r="7588" ht="33.75" hidden="1" spans="1:20">
      <c r="A7588" s="239">
        <f>Cartilha_GLOBAL!A7588</f>
        <v>91383</v>
      </c>
      <c r="B7588" s="100" t="str">
        <f>Cartilha_GLOBAL!B7588</f>
        <v>SINAPI</v>
      </c>
      <c r="C7588" s="104" t="str">
        <f>Cartilha_GLOBAL!C7588</f>
        <v>CAMINHÃO BASCULANTE 10 M3, TRUCADO CABINE SIMPLES, PESO BRUTO TOTAL 23.000 KG, CARGA ÚTIL MÁXIMA 15.935 KG, DISTÂNCIA ENTRE EIXOS 4,80 M, POTÊNCIA 230 CV INCLUSIVE CAÇAMBA METÁLICA - MANUTENÇÃO. AF_06/2014</v>
      </c>
      <c r="D7588" s="94" t="str">
        <f>Cartilha_GLOBAL!D7588</f>
        <v>H</v>
      </c>
      <c r="E7588" s="105">
        <f>Cartilha_GLOBAL!$E7588</f>
        <v>55.03</v>
      </c>
      <c r="F7588" s="182">
        <f>Cartilha_GLOBAL!$F7588</f>
        <v>67.54</v>
      </c>
      <c r="G7588" s="229"/>
      <c r="H7588" s="107">
        <f t="shared" si="472"/>
        <v>0</v>
      </c>
      <c r="I7588" s="188">
        <f t="shared" si="471"/>
        <v>0</v>
      </c>
      <c r="J7588" s="142"/>
      <c r="K7588" s="146"/>
      <c r="L7588" s="7" t="str">
        <f t="shared" si="473"/>
        <v/>
      </c>
      <c r="M7588" s="7" t="str">
        <f t="shared" si="474"/>
        <v/>
      </c>
      <c r="N7588" s="7" t="str">
        <f>Cartilha_GLOBAL!N7588</f>
        <v/>
      </c>
      <c r="O7588" s="144"/>
      <c r="Q7588" s="151"/>
      <c r="R7588" s="152">
        <v>0</v>
      </c>
      <c r="T7588" s="153">
        <f>IF(Cartilha_GLOBAL!R7588=0,0,IF(Cartilha_GLOBAL!R7588&gt;0,"c","b"))</f>
        <v>0</v>
      </c>
    </row>
    <row r="7589" ht="33.75" hidden="1" spans="1:20">
      <c r="A7589" s="239">
        <f>Cartilha_GLOBAL!A7589</f>
        <v>91384</v>
      </c>
      <c r="B7589" s="100" t="str">
        <f>Cartilha_GLOBAL!B7589</f>
        <v>SINAPI</v>
      </c>
      <c r="C7589" s="104" t="str">
        <f>Cartilha_GLOBAL!C7589</f>
        <v>CAMINHÃO BASCULANTE 10 M3, TRUCADO CABINE SIMPLES, PESO BRUTO TOTAL 23.000 KG, CARGA ÚTIL MÁXIMA 15.935 KG, DISTÂNCIA ENTRE EIXOS 4,80 M, POTÊNCIA 230 CV INCLUSIVE CAÇAMBA METÁLICA - MATERIAIS NA OPERAÇÃO. AF_06/2014</v>
      </c>
      <c r="D7589" s="94" t="str">
        <f>Cartilha_GLOBAL!D7589</f>
        <v>H</v>
      </c>
      <c r="E7589" s="105">
        <f>Cartilha_GLOBAL!$E7589</f>
        <v>137.93</v>
      </c>
      <c r="F7589" s="182">
        <f>Cartilha_GLOBAL!$F7589</f>
        <v>169.3</v>
      </c>
      <c r="G7589" s="229"/>
      <c r="H7589" s="107">
        <f t="shared" si="472"/>
        <v>0</v>
      </c>
      <c r="I7589" s="188">
        <f t="shared" si="471"/>
        <v>0</v>
      </c>
      <c r="J7589" s="142"/>
      <c r="K7589" s="146"/>
      <c r="L7589" s="7" t="str">
        <f t="shared" si="473"/>
        <v/>
      </c>
      <c r="M7589" s="7" t="str">
        <f t="shared" si="474"/>
        <v/>
      </c>
      <c r="N7589" s="7" t="str">
        <f>Cartilha_GLOBAL!N7589</f>
        <v/>
      </c>
      <c r="O7589" s="144"/>
      <c r="Q7589" s="151"/>
      <c r="R7589" s="152">
        <v>0</v>
      </c>
      <c r="T7589" s="153">
        <f>IF(Cartilha_GLOBAL!R7589=0,0,IF(Cartilha_GLOBAL!R7589&gt;0,"c","b"))</f>
        <v>0</v>
      </c>
    </row>
    <row r="7590" ht="33.75" hidden="1" spans="1:20">
      <c r="A7590" s="239">
        <f>Cartilha_GLOBAL!A7590</f>
        <v>91402</v>
      </c>
      <c r="B7590" s="100" t="str">
        <f>Cartilha_GLOBAL!B7590</f>
        <v>SINAPI</v>
      </c>
      <c r="C7590" s="104" t="str">
        <f>Cartilha_GLOBAL!C7590</f>
        <v>CAMINHÃO BASCULANTE 6 M3 TOCO, PESO BRUTO TOTAL 16.000 KG, CARGA ÚTIL MÁXIMA 11.130 KG, DISTÂNCIA ENTRE EIXOS 5,36 M, POTÊNCIA 185 CV, INCLUSIVE CAÇAMBA METÁLICA - IMPOSTOS E SEGUROS. AF_06/2014</v>
      </c>
      <c r="D7590" s="94" t="str">
        <f>Cartilha_GLOBAL!D7590</f>
        <v>H</v>
      </c>
      <c r="E7590" s="105">
        <f>Cartilha_GLOBAL!$E7590</f>
        <v>3.71</v>
      </c>
      <c r="F7590" s="182">
        <f>Cartilha_GLOBAL!$F7590</f>
        <v>4.55</v>
      </c>
      <c r="G7590" s="229"/>
      <c r="H7590" s="107">
        <f t="shared" si="472"/>
        <v>0</v>
      </c>
      <c r="I7590" s="188">
        <f t="shared" si="471"/>
        <v>0</v>
      </c>
      <c r="J7590" s="142"/>
      <c r="K7590" s="146"/>
      <c r="L7590" s="7" t="str">
        <f t="shared" si="473"/>
        <v/>
      </c>
      <c r="M7590" s="7" t="str">
        <f t="shared" si="474"/>
        <v/>
      </c>
      <c r="N7590" s="7" t="str">
        <f>Cartilha_GLOBAL!N7590</f>
        <v/>
      </c>
      <c r="O7590" s="144"/>
      <c r="Q7590" s="151"/>
      <c r="R7590" s="152">
        <v>0</v>
      </c>
      <c r="T7590" s="153">
        <f>IF(Cartilha_GLOBAL!R7590=0,0,IF(Cartilha_GLOBAL!R7590&gt;0,"c","b"))</f>
        <v>0</v>
      </c>
    </row>
    <row r="7591" ht="33.75" hidden="1" spans="1:20">
      <c r="A7591" s="239">
        <f>Cartilha_GLOBAL!A7591</f>
        <v>5824</v>
      </c>
      <c r="B7591" s="100" t="str">
        <f>Cartilha_GLOBAL!B7591</f>
        <v>SINAPI</v>
      </c>
      <c r="C7591" s="104" t="str">
        <f>Cartilha_GLOBAL!C7591</f>
        <v>CAMINHÃO TOCO, PBT 16.000 KG, CARGA ÚTIL MÁX. 10.685 KG, DIST. ENTRE EIXOS 4,8 M, POTÊNCIA 189 CV, INCLUSIVE CARROCERIA FIXA ABERTA DE MADEIRA P/ TRANSPORTE GERAL DE CARGA SECA, DIMEN. APROX. 2,5 X 7,00 X 0,50 M - CHP DIURNO. AF_06/2014</v>
      </c>
      <c r="D7591" s="94" t="str">
        <f>Cartilha_GLOBAL!D7591</f>
        <v>CHP</v>
      </c>
      <c r="E7591" s="105">
        <f>Cartilha_GLOBAL!$E7591</f>
        <v>210.23</v>
      </c>
      <c r="F7591" s="182">
        <f>Cartilha_GLOBAL!$F7591</f>
        <v>258.04</v>
      </c>
      <c r="G7591" s="229"/>
      <c r="H7591" s="107">
        <f t="shared" si="472"/>
        <v>0</v>
      </c>
      <c r="I7591" s="188">
        <f t="shared" si="471"/>
        <v>0</v>
      </c>
      <c r="J7591" s="142"/>
      <c r="K7591" s="146"/>
      <c r="L7591" s="7" t="str">
        <f t="shared" si="473"/>
        <v/>
      </c>
      <c r="M7591" s="7" t="str">
        <f t="shared" si="474"/>
        <v/>
      </c>
      <c r="N7591" s="7" t="str">
        <f>Cartilha_GLOBAL!N7591</f>
        <v/>
      </c>
      <c r="O7591" s="144"/>
      <c r="Q7591" s="151"/>
      <c r="R7591" s="152">
        <v>0</v>
      </c>
      <c r="T7591" s="153">
        <f>IF(Cartilha_GLOBAL!R7591=0,0,IF(Cartilha_GLOBAL!R7591&gt;0,"c","b"))</f>
        <v>0</v>
      </c>
    </row>
    <row r="7592" ht="33.75" hidden="1" spans="1:20">
      <c r="A7592" s="239">
        <f>Cartilha_GLOBAL!A7592</f>
        <v>5826</v>
      </c>
      <c r="B7592" s="100" t="str">
        <f>Cartilha_GLOBAL!B7592</f>
        <v>SINAPI</v>
      </c>
      <c r="C7592" s="104" t="str">
        <f>Cartilha_GLOBAL!C7592</f>
        <v>CAMINHÃO TOCO, PBT 16.000 KG, CARGA ÚTIL MÁX. 10.685 KG, DIST. ENTRE EIXOS 4,8 M, POTÊNCIA 189 CV, INCLUSIVE CARROCERIA FIXA ABERTA DE MADEIRA P/ TRANSPORTE GERAL DE CARGA SECA, DIMEN. APROX. 2,5 X 7,00 X 0,50 M - CHI DIURNO. AF_06/2014</v>
      </c>
      <c r="D7592" s="94" t="str">
        <f>Cartilha_GLOBAL!D7592</f>
        <v>CHI</v>
      </c>
      <c r="E7592" s="105">
        <f>Cartilha_GLOBAL!$E7592</f>
        <v>57.08</v>
      </c>
      <c r="F7592" s="182">
        <f>Cartilha_GLOBAL!$F7592</f>
        <v>70.06</v>
      </c>
      <c r="G7592" s="229"/>
      <c r="H7592" s="107">
        <f t="shared" si="472"/>
        <v>0</v>
      </c>
      <c r="I7592" s="188">
        <f t="shared" si="471"/>
        <v>0</v>
      </c>
      <c r="J7592" s="142"/>
      <c r="K7592" s="146"/>
      <c r="L7592" s="7" t="str">
        <f t="shared" si="473"/>
        <v/>
      </c>
      <c r="M7592" s="7" t="str">
        <f t="shared" si="474"/>
        <v/>
      </c>
      <c r="N7592" s="7" t="str">
        <f>Cartilha_GLOBAL!N7592</f>
        <v/>
      </c>
      <c r="O7592" s="144"/>
      <c r="Q7592" s="151"/>
      <c r="R7592" s="152">
        <v>0</v>
      </c>
      <c r="T7592" s="153">
        <f>IF(Cartilha_GLOBAL!R7592=0,0,IF(Cartilha_GLOBAL!R7592&gt;0,"c","b"))</f>
        <v>0</v>
      </c>
    </row>
    <row r="7593" ht="33.75" hidden="1" spans="1:20">
      <c r="A7593" s="239">
        <f>Cartilha_GLOBAL!A7593</f>
        <v>5705</v>
      </c>
      <c r="B7593" s="100" t="str">
        <f>Cartilha_GLOBAL!B7593</f>
        <v>SINAPI</v>
      </c>
      <c r="C7593" s="104" t="str">
        <f>Cartilha_GLOBAL!C7593</f>
        <v>CAMINHÃO TOCO, PBT 16.000 KG, CARGA ÚTIL MÁX. 10.685 KG, DIST. ENTRE EIXOS 4,8 M, POTÊNCIA 189 CV, INCLUSIVE CARROCERIA FIXA ABERTA DE MADEIRA P/ TRANSPORTE GERAL DE CARGA SECA, DIMEN. APROX. 2,5 X 7,00 X 0,50 M - MANUTENÇÃO. AF_06/2014</v>
      </c>
      <c r="D7593" s="94" t="str">
        <f>Cartilha_GLOBAL!D7593</f>
        <v>H</v>
      </c>
      <c r="E7593" s="105">
        <f>Cartilha_GLOBAL!$E7593</f>
        <v>39.84</v>
      </c>
      <c r="F7593" s="182">
        <f>Cartilha_GLOBAL!$F7593</f>
        <v>48.9</v>
      </c>
      <c r="G7593" s="229"/>
      <c r="H7593" s="107">
        <f t="shared" si="472"/>
        <v>0</v>
      </c>
      <c r="I7593" s="188">
        <f t="shared" si="471"/>
        <v>0</v>
      </c>
      <c r="J7593" s="142"/>
      <c r="K7593" s="146"/>
      <c r="L7593" s="7" t="str">
        <f t="shared" si="473"/>
        <v/>
      </c>
      <c r="M7593" s="7" t="str">
        <f t="shared" si="474"/>
        <v/>
      </c>
      <c r="N7593" s="7" t="str">
        <f>Cartilha_GLOBAL!N7593</f>
        <v/>
      </c>
      <c r="O7593" s="144"/>
      <c r="Q7593" s="151"/>
      <c r="R7593" s="152">
        <v>0</v>
      </c>
      <c r="T7593" s="153">
        <f>IF(Cartilha_GLOBAL!R7593=0,0,IF(Cartilha_GLOBAL!R7593&gt;0,"c","b"))</f>
        <v>0</v>
      </c>
    </row>
    <row r="7594" ht="33.75" hidden="1" spans="1:20">
      <c r="A7594" s="239">
        <f>Cartilha_GLOBAL!A7594</f>
        <v>53797</v>
      </c>
      <c r="B7594" s="100" t="str">
        <f>Cartilha_GLOBAL!B7594</f>
        <v>SINAPI</v>
      </c>
      <c r="C7594" s="104" t="str">
        <f>Cartilha_GLOBAL!C7594</f>
        <v>CAMINHÃO TOCO, PBT 16.000 KG, CARGA ÚTIL MÁX. 10.685 KG, DIST. ENTRE EIXOS 4,8 M, POTÊNCIA 189 CV, INCLUSIVE CARROCERIA FIXA ABERTA DE MADEIRA P/ TRANSPORTE GERAL DE CARGA SECA, DIMEN. APROX. 2,5 X 7,00 X 0,50 M - MATERIAIS NA OPERAÇÃO. AF_06/2014</v>
      </c>
      <c r="D7594" s="94" t="str">
        <f>Cartilha_GLOBAL!D7594</f>
        <v>H</v>
      </c>
      <c r="E7594" s="105">
        <f>Cartilha_GLOBAL!$E7594</f>
        <v>113.31</v>
      </c>
      <c r="F7594" s="182">
        <f>Cartilha_GLOBAL!$F7594</f>
        <v>139.08</v>
      </c>
      <c r="G7594" s="229"/>
      <c r="H7594" s="107">
        <f t="shared" si="472"/>
        <v>0</v>
      </c>
      <c r="I7594" s="188">
        <f t="shared" si="471"/>
        <v>0</v>
      </c>
      <c r="J7594" s="142"/>
      <c r="K7594" s="146"/>
      <c r="L7594" s="7" t="str">
        <f t="shared" si="473"/>
        <v/>
      </c>
      <c r="M7594" s="7" t="str">
        <f t="shared" si="474"/>
        <v/>
      </c>
      <c r="N7594" s="7" t="str">
        <f>Cartilha_GLOBAL!N7594</f>
        <v/>
      </c>
      <c r="O7594" s="144"/>
      <c r="Q7594" s="151"/>
      <c r="R7594" s="152">
        <v>0</v>
      </c>
      <c r="T7594" s="153">
        <f>IF(Cartilha_GLOBAL!R7594=0,0,IF(Cartilha_GLOBAL!R7594&gt;0,"c","b"))</f>
        <v>0</v>
      </c>
    </row>
    <row r="7595" ht="33.75" hidden="1" spans="1:20">
      <c r="A7595" s="239">
        <f>Cartilha_GLOBAL!A7595</f>
        <v>73335</v>
      </c>
      <c r="B7595" s="100" t="str">
        <f>Cartilha_GLOBAL!B7595</f>
        <v>SINAPI</v>
      </c>
      <c r="C7595" s="104" t="str">
        <f>Cartilha_GLOBAL!C7595</f>
        <v>CAMINHÃO TOCO, PBT 14.300 KG, CARGA ÚTIL MÁX. 9.710 KG, DIST. ENTRE EIXOS 3,56 M, POTÊNCIA 185 CV, INCLUSIVE CARROCERIA FIXA ABERTA DE MADEIRA P/ TRANSPORTE GERAL DE CARGA SECA, DIMEN. APROX. 2,50 X 6,50 X 0,50 M - MANUTENÇÃO. AF_06/2014</v>
      </c>
      <c r="D7595" s="94" t="str">
        <f>Cartilha_GLOBAL!D7595</f>
        <v>H</v>
      </c>
      <c r="E7595" s="105">
        <f>Cartilha_GLOBAL!$E7595</f>
        <v>36.35</v>
      </c>
      <c r="F7595" s="182">
        <f>Cartilha_GLOBAL!$F7595</f>
        <v>44.62</v>
      </c>
      <c r="G7595" s="229"/>
      <c r="H7595" s="107">
        <f t="shared" si="472"/>
        <v>0</v>
      </c>
      <c r="I7595" s="188">
        <f t="shared" si="471"/>
        <v>0</v>
      </c>
      <c r="J7595" s="142"/>
      <c r="K7595" s="146"/>
      <c r="L7595" s="7" t="str">
        <f t="shared" si="473"/>
        <v/>
      </c>
      <c r="M7595" s="7" t="str">
        <f t="shared" si="474"/>
        <v/>
      </c>
      <c r="N7595" s="7" t="str">
        <f>Cartilha_GLOBAL!N7595</f>
        <v/>
      </c>
      <c r="O7595" s="144"/>
      <c r="Q7595" s="151"/>
      <c r="R7595" s="152">
        <v>0</v>
      </c>
      <c r="T7595" s="153">
        <f>IF(Cartilha_GLOBAL!R7595=0,0,IF(Cartilha_GLOBAL!R7595&gt;0,"c","b"))</f>
        <v>0</v>
      </c>
    </row>
    <row r="7596" ht="33.75" hidden="1" spans="1:20">
      <c r="A7596" s="239">
        <f>Cartilha_GLOBAL!A7596</f>
        <v>73340</v>
      </c>
      <c r="B7596" s="100" t="str">
        <f>Cartilha_GLOBAL!B7596</f>
        <v>SINAPI</v>
      </c>
      <c r="C7596" s="104" t="str">
        <f>Cartilha_GLOBAL!C7596</f>
        <v>CAMINHÃO TOCO, PBT 14.300 KG, CARGA ÚTIL MÁX. 9.710 KG, DIST. ENTRE EIXOS 3,56 M, POTÊNCIA 185 CV, INCLUSIVE CARROCERIA FIXA ABERTA DE MADEIRA P/ TRANSPORTE GERAL DE CARGA SECA, DIMEN. APROX. 2,50 X 6,50 X 0,50 M - MATERIAIS NA OPERAÇÃO. AF_06/2014</v>
      </c>
      <c r="D7596" s="94" t="str">
        <f>Cartilha_GLOBAL!D7596</f>
        <v>H</v>
      </c>
      <c r="E7596" s="105">
        <f>Cartilha_GLOBAL!$E7596</f>
        <v>150.56</v>
      </c>
      <c r="F7596" s="182">
        <f>Cartilha_GLOBAL!$F7596</f>
        <v>184.8</v>
      </c>
      <c r="G7596" s="229"/>
      <c r="H7596" s="107">
        <f t="shared" si="472"/>
        <v>0</v>
      </c>
      <c r="I7596" s="188">
        <f t="shared" si="471"/>
        <v>0</v>
      </c>
      <c r="J7596" s="142"/>
      <c r="K7596" s="146"/>
      <c r="L7596" s="7" t="str">
        <f t="shared" si="473"/>
        <v/>
      </c>
      <c r="M7596" s="7" t="str">
        <f t="shared" si="474"/>
        <v/>
      </c>
      <c r="N7596" s="7" t="str">
        <f>Cartilha_GLOBAL!N7596</f>
        <v/>
      </c>
      <c r="O7596" s="144"/>
      <c r="Q7596" s="151"/>
      <c r="R7596" s="152">
        <v>0</v>
      </c>
      <c r="T7596" s="153">
        <f>IF(Cartilha_GLOBAL!R7596=0,0,IF(Cartilha_GLOBAL!R7596&gt;0,"c","b"))</f>
        <v>0</v>
      </c>
    </row>
    <row r="7597" ht="33.75" hidden="1" spans="1:20">
      <c r="A7597" s="239">
        <f>Cartilha_GLOBAL!A7597</f>
        <v>73467</v>
      </c>
      <c r="B7597" s="100" t="str">
        <f>Cartilha_GLOBAL!B7597</f>
        <v>SINAPI</v>
      </c>
      <c r="C7597" s="104" t="str">
        <f>Cartilha_GLOBAL!C7597</f>
        <v>CAMINHÃO TOCO, PBT 14.300 KG, CARGA ÚTIL MÁX. 9.710 KG, DIST. ENTRE EIXOS 3,56 M, POTÊNCIA 185 CV, INCLUSIVE CARROCERIA FIXA ABERTA DE MADEIRA P/ TRANSPORTE GERAL DE CARGA SECA, DIMEN. APROX. 2,50 X 6,50 X 0,50 M - CHP DIURNO. AF_06/2014</v>
      </c>
      <c r="D7597" s="94" t="str">
        <f>Cartilha_GLOBAL!D7597</f>
        <v>CHP</v>
      </c>
      <c r="E7597" s="105">
        <f>Cartilha_GLOBAL!$E7597</f>
        <v>241.38</v>
      </c>
      <c r="F7597" s="182">
        <f>Cartilha_GLOBAL!$F7597</f>
        <v>296.27</v>
      </c>
      <c r="G7597" s="229"/>
      <c r="H7597" s="107">
        <f t="shared" si="472"/>
        <v>0</v>
      </c>
      <c r="I7597" s="188">
        <f t="shared" si="471"/>
        <v>0</v>
      </c>
      <c r="J7597" s="142"/>
      <c r="K7597" s="146"/>
      <c r="L7597" s="7" t="str">
        <f t="shared" si="473"/>
        <v/>
      </c>
      <c r="M7597" s="7" t="str">
        <f t="shared" si="474"/>
        <v/>
      </c>
      <c r="N7597" s="7" t="str">
        <f>Cartilha_GLOBAL!N7597</f>
        <v/>
      </c>
      <c r="O7597" s="144"/>
      <c r="Q7597" s="151"/>
      <c r="R7597" s="152">
        <v>0</v>
      </c>
      <c r="T7597" s="153">
        <f>IF(Cartilha_GLOBAL!R7597=0,0,IF(Cartilha_GLOBAL!R7597&gt;0,"c","b"))</f>
        <v>0</v>
      </c>
    </row>
    <row r="7598" ht="22.5" hidden="1" spans="1:20">
      <c r="A7598" s="239">
        <f>Cartilha_GLOBAL!A7598</f>
        <v>53827</v>
      </c>
      <c r="B7598" s="100" t="str">
        <f>Cartilha_GLOBAL!B7598</f>
        <v>SINAPI</v>
      </c>
      <c r="C7598" s="104" t="str">
        <f>Cartilha_GLOBAL!C7598</f>
        <v>CAMINHÃO TOCO, PESO BRUTO TOTAL 14.300 KG, CARGA ÚTIL MÁXIMA 9590 KG, DISTÂNCIA ENTRE EIXOS 4,76 M, POTÊNCIA 185 CV (NÃO INCLUI CARROCERIA) - MATERIAIS NA OPERAÇÃO. AF_06/2014</v>
      </c>
      <c r="D7598" s="94" t="str">
        <f>Cartilha_GLOBAL!D7598</f>
        <v>H</v>
      </c>
      <c r="E7598" s="105">
        <f>Cartilha_GLOBAL!$E7598</f>
        <v>110.92</v>
      </c>
      <c r="F7598" s="182">
        <f>Cartilha_GLOBAL!$F7598</f>
        <v>136.14</v>
      </c>
      <c r="G7598" s="229"/>
      <c r="H7598" s="107">
        <f t="shared" si="472"/>
        <v>0</v>
      </c>
      <c r="I7598" s="188">
        <f t="shared" ref="I7598:I7661" si="475">IF(ISBLANK(G7598),0,IF(R7598=0,ROUND(G7598*H7598,2),IF(R7598="b",ROUNDDOWN(G7598*H7598,2),ROUNDUP(G7598*H7598,2))))</f>
        <v>0</v>
      </c>
      <c r="J7598" s="142"/>
      <c r="K7598" s="146"/>
      <c r="L7598" s="7" t="str">
        <f t="shared" si="473"/>
        <v/>
      </c>
      <c r="M7598" s="7" t="str">
        <f t="shared" si="474"/>
        <v/>
      </c>
      <c r="N7598" s="7" t="str">
        <f>Cartilha_GLOBAL!N7598</f>
        <v/>
      </c>
      <c r="O7598" s="144"/>
      <c r="Q7598" s="151"/>
      <c r="R7598" s="152">
        <v>0</v>
      </c>
      <c r="T7598" s="153">
        <f>IF(Cartilha_GLOBAL!R7598=0,0,IF(Cartilha_GLOBAL!R7598&gt;0,"c","b"))</f>
        <v>0</v>
      </c>
    </row>
    <row r="7599" ht="22.5" hidden="1" spans="1:20">
      <c r="A7599" s="239">
        <f>Cartilha_GLOBAL!A7599</f>
        <v>53829</v>
      </c>
      <c r="B7599" s="100" t="str">
        <f>Cartilha_GLOBAL!B7599</f>
        <v>SINAPI</v>
      </c>
      <c r="C7599" s="104" t="str">
        <f>Cartilha_GLOBAL!C7599</f>
        <v>CAMINHÃO TOCO, PESO BRUTO TOTAL 16.000 KG, CARGA ÚTIL MÁXIMA DE 10.685 KG, DISTÂNCIA ENTRE EIXOS 4,80 M, POTÊNCIA 189 CV EXCLUSIVE CARROCERIA - MATERIAIS NA OPERAÇÃO. AF_06/2014</v>
      </c>
      <c r="D7599" s="94" t="str">
        <f>Cartilha_GLOBAL!D7599</f>
        <v>H</v>
      </c>
      <c r="E7599" s="105">
        <f>Cartilha_GLOBAL!$E7599</f>
        <v>113.31</v>
      </c>
      <c r="F7599" s="182">
        <f>Cartilha_GLOBAL!$F7599</f>
        <v>139.08</v>
      </c>
      <c r="G7599" s="229"/>
      <c r="H7599" s="107">
        <f t="shared" si="472"/>
        <v>0</v>
      </c>
      <c r="I7599" s="188">
        <f t="shared" si="475"/>
        <v>0</v>
      </c>
      <c r="J7599" s="142"/>
      <c r="K7599" s="146"/>
      <c r="L7599" s="7" t="str">
        <f t="shared" si="473"/>
        <v/>
      </c>
      <c r="M7599" s="7" t="str">
        <f t="shared" si="474"/>
        <v/>
      </c>
      <c r="N7599" s="7" t="str">
        <f>Cartilha_GLOBAL!N7599</f>
        <v/>
      </c>
      <c r="O7599" s="144"/>
      <c r="Q7599" s="151"/>
      <c r="R7599" s="152">
        <v>0</v>
      </c>
      <c r="T7599" s="153">
        <f>IF(Cartilha_GLOBAL!R7599=0,0,IF(Cartilha_GLOBAL!R7599&gt;0,"c","b"))</f>
        <v>0</v>
      </c>
    </row>
    <row r="7600" ht="33.75" hidden="1" spans="1:20">
      <c r="A7600" s="239">
        <f>Cartilha_GLOBAL!A7600</f>
        <v>67827</v>
      </c>
      <c r="B7600" s="100" t="str">
        <f>Cartilha_GLOBAL!B7600</f>
        <v>SINAPI</v>
      </c>
      <c r="C7600" s="104" t="str">
        <f>Cartilha_GLOBAL!C7600</f>
        <v>CAMINHÃO BASCULANTE 6 M3 TOCO, PESO BRUTO TOTAL 16.000 KG, CARGA ÚTIL MÁXIMA 11.130 KG, DISTÂNCIA ENTRE EIXOS 5,36 M, POTÊNCIA 185 CV, INCLUSIVE CAÇAMBA METÁLICA - CHI DIURNO. AF_06/2014</v>
      </c>
      <c r="D7600" s="94" t="str">
        <f>Cartilha_GLOBAL!D7600</f>
        <v>CHI</v>
      </c>
      <c r="E7600" s="105">
        <f>Cartilha_GLOBAL!$E7600</f>
        <v>58.58</v>
      </c>
      <c r="F7600" s="182">
        <f>Cartilha_GLOBAL!$F7600</f>
        <v>71.9</v>
      </c>
      <c r="G7600" s="229"/>
      <c r="H7600" s="107">
        <f t="shared" si="472"/>
        <v>0</v>
      </c>
      <c r="I7600" s="188">
        <f t="shared" si="475"/>
        <v>0</v>
      </c>
      <c r="J7600" s="142"/>
      <c r="K7600" s="146"/>
      <c r="L7600" s="7" t="str">
        <f t="shared" si="473"/>
        <v/>
      </c>
      <c r="M7600" s="7" t="str">
        <f t="shared" si="474"/>
        <v/>
      </c>
      <c r="N7600" s="7" t="str">
        <f>Cartilha_GLOBAL!N7600</f>
        <v/>
      </c>
      <c r="O7600" s="144"/>
      <c r="Q7600" s="151"/>
      <c r="R7600" s="152">
        <v>0</v>
      </c>
      <c r="T7600" s="153">
        <f>IF(Cartilha_GLOBAL!R7600=0,0,IF(Cartilha_GLOBAL!R7600&gt;0,"c","b"))</f>
        <v>0</v>
      </c>
    </row>
    <row r="7601" ht="22.5" hidden="1" spans="1:20">
      <c r="A7601" s="239">
        <f>Cartilha_GLOBAL!A7601</f>
        <v>5754</v>
      </c>
      <c r="B7601" s="100" t="str">
        <f>Cartilha_GLOBAL!B7601</f>
        <v>SINAPI</v>
      </c>
      <c r="C7601" s="104" t="str">
        <f>Cartilha_GLOBAL!C7601</f>
        <v>CAMINHÃO TOCO, PESO BRUTO TOTAL 16.000 KG, CARGA ÚTIL MÁXIMA DE 10.685 KG, DISTÂNCIA ENTRE EIXOS 4,80 M, POTÊNCIA 189 CV EXCLUSIVE CARROCERIA - MANUTENÇÃO. AF_06/2014</v>
      </c>
      <c r="D7601" s="94" t="str">
        <f>Cartilha_GLOBAL!D7601</f>
        <v>H</v>
      </c>
      <c r="E7601" s="105">
        <f>Cartilha_GLOBAL!$E7601</f>
        <v>37.22</v>
      </c>
      <c r="F7601" s="182">
        <f>Cartilha_GLOBAL!$F7601</f>
        <v>45.68</v>
      </c>
      <c r="G7601" s="229"/>
      <c r="H7601" s="107">
        <f t="shared" si="472"/>
        <v>0</v>
      </c>
      <c r="I7601" s="188">
        <f t="shared" si="475"/>
        <v>0</v>
      </c>
      <c r="J7601" s="142"/>
      <c r="K7601" s="146"/>
      <c r="L7601" s="7" t="str">
        <f t="shared" si="473"/>
        <v/>
      </c>
      <c r="M7601" s="7" t="str">
        <f t="shared" si="474"/>
        <v/>
      </c>
      <c r="N7601" s="7" t="str">
        <f>Cartilha_GLOBAL!N7601</f>
        <v/>
      </c>
      <c r="O7601" s="144"/>
      <c r="Q7601" s="151"/>
      <c r="R7601" s="152">
        <v>0</v>
      </c>
      <c r="T7601" s="153">
        <f>IF(Cartilha_GLOBAL!R7601=0,0,IF(Cartilha_GLOBAL!R7601&gt;0,"c","b"))</f>
        <v>0</v>
      </c>
    </row>
    <row r="7602" ht="22.5" hidden="1" spans="1:20">
      <c r="A7602" s="239">
        <f>Cartilha_GLOBAL!A7602</f>
        <v>5894</v>
      </c>
      <c r="B7602" s="100" t="str">
        <f>Cartilha_GLOBAL!B7602</f>
        <v>SINAPI</v>
      </c>
      <c r="C7602" s="104" t="str">
        <f>Cartilha_GLOBAL!C7602</f>
        <v>CAMINHÃO TOCO, PESO BRUTO TOTAL 16.000 KG, CARGA ÚTIL MÁXIMA DE 10.685 KG, DISTÂNCIA ENTRE EIXOS 4,80 M, POTÊNCIA 189 CV EXCLUSIVE CARROCERIA - CHP DIURNO. AF_06/2014</v>
      </c>
      <c r="D7602" s="94" t="str">
        <f>Cartilha_GLOBAL!D7602</f>
        <v>CHP</v>
      </c>
      <c r="E7602" s="105">
        <f>Cartilha_GLOBAL!$E7602</f>
        <v>205.03</v>
      </c>
      <c r="F7602" s="182">
        <f>Cartilha_GLOBAL!$F7602</f>
        <v>251.65</v>
      </c>
      <c r="G7602" s="229"/>
      <c r="H7602" s="107">
        <f t="shared" si="472"/>
        <v>0</v>
      </c>
      <c r="I7602" s="188">
        <f t="shared" si="475"/>
        <v>0</v>
      </c>
      <c r="J7602" s="142"/>
      <c r="K7602" s="146"/>
      <c r="L7602" s="7" t="str">
        <f t="shared" si="473"/>
        <v/>
      </c>
      <c r="M7602" s="7" t="str">
        <f t="shared" si="474"/>
        <v/>
      </c>
      <c r="N7602" s="7" t="str">
        <f>Cartilha_GLOBAL!N7602</f>
        <v/>
      </c>
      <c r="O7602" s="144"/>
      <c r="Q7602" s="151"/>
      <c r="R7602" s="152">
        <v>0</v>
      </c>
      <c r="T7602" s="153">
        <f>IF(Cartilha_GLOBAL!R7602=0,0,IF(Cartilha_GLOBAL!R7602&gt;0,"c","b"))</f>
        <v>0</v>
      </c>
    </row>
    <row r="7603" ht="22.5" hidden="1" spans="1:20">
      <c r="A7603" s="239">
        <f>Cartilha_GLOBAL!A7603</f>
        <v>5896</v>
      </c>
      <c r="B7603" s="100" t="str">
        <f>Cartilha_GLOBAL!B7603</f>
        <v>SINAPI</v>
      </c>
      <c r="C7603" s="104" t="str">
        <f>Cartilha_GLOBAL!C7603</f>
        <v>CAMINHÃO TOCO, PESO BRUTO TOTAL 16.000 KG, CARGA ÚTIL MÁXIMA DE 10.685 KG, DISTÂNCIA ENTRE EIXOS 4,80 M, POTÊNCIA 189 CV EXCLUSIVE CARROCERIA - CHI DIURNO. AF_06/2014</v>
      </c>
      <c r="D7603" s="94" t="str">
        <f>Cartilha_GLOBAL!D7603</f>
        <v>CHI</v>
      </c>
      <c r="E7603" s="105">
        <f>Cartilha_GLOBAL!$E7603</f>
        <v>54.5</v>
      </c>
      <c r="F7603" s="182">
        <f>Cartilha_GLOBAL!$F7603</f>
        <v>66.89</v>
      </c>
      <c r="G7603" s="229"/>
      <c r="H7603" s="107">
        <f t="shared" si="472"/>
        <v>0</v>
      </c>
      <c r="I7603" s="188">
        <f t="shared" si="475"/>
        <v>0</v>
      </c>
      <c r="J7603" s="142"/>
      <c r="K7603" s="146"/>
      <c r="L7603" s="7" t="str">
        <f t="shared" si="473"/>
        <v/>
      </c>
      <c r="M7603" s="7" t="str">
        <f t="shared" si="474"/>
        <v/>
      </c>
      <c r="N7603" s="7" t="str">
        <f>Cartilha_GLOBAL!N7603</f>
        <v/>
      </c>
      <c r="O7603" s="144"/>
      <c r="Q7603" s="151"/>
      <c r="R7603" s="152">
        <v>0</v>
      </c>
      <c r="T7603" s="153">
        <f>IF(Cartilha_GLOBAL!R7603=0,0,IF(Cartilha_GLOBAL!R7603&gt;0,"c","b"))</f>
        <v>0</v>
      </c>
    </row>
    <row r="7604" ht="22.5" hidden="1" spans="1:20">
      <c r="A7604" s="239">
        <f>Cartilha_GLOBAL!A7604</f>
        <v>5751</v>
      </c>
      <c r="B7604" s="100" t="str">
        <f>Cartilha_GLOBAL!B7604</f>
        <v>SINAPI</v>
      </c>
      <c r="C7604" s="104" t="str">
        <f>Cartilha_GLOBAL!C7604</f>
        <v>CAMINHÃO TOCO, PESO BRUTO TOTAL 14.300 KG, CARGA ÚTIL MÁXIMA 9590 KG, DISTÂNCIA ENTRE EIXOS 4,76 M, POTÊNCIA 185 CV (NÃO INCLUI CARROCERIA) - MANUTENÇÃO. AF_06/2014</v>
      </c>
      <c r="D7604" s="94" t="str">
        <f>Cartilha_GLOBAL!D7604</f>
        <v>H</v>
      </c>
      <c r="E7604" s="105">
        <f>Cartilha_GLOBAL!$E7604</f>
        <v>33.9</v>
      </c>
      <c r="F7604" s="182">
        <f>Cartilha_GLOBAL!$F7604</f>
        <v>41.61</v>
      </c>
      <c r="G7604" s="229"/>
      <c r="H7604" s="107">
        <f t="shared" si="472"/>
        <v>0</v>
      </c>
      <c r="I7604" s="188">
        <f t="shared" si="475"/>
        <v>0</v>
      </c>
      <c r="J7604" s="142"/>
      <c r="K7604" s="146"/>
      <c r="L7604" s="7" t="str">
        <f t="shared" si="473"/>
        <v/>
      </c>
      <c r="M7604" s="7" t="str">
        <f t="shared" si="474"/>
        <v/>
      </c>
      <c r="N7604" s="7" t="str">
        <f>Cartilha_GLOBAL!N7604</f>
        <v/>
      </c>
      <c r="O7604" s="144"/>
      <c r="Q7604" s="151"/>
      <c r="R7604" s="152">
        <v>0</v>
      </c>
      <c r="T7604" s="153">
        <f>IF(Cartilha_GLOBAL!R7604=0,0,IF(Cartilha_GLOBAL!R7604&gt;0,"c","b"))</f>
        <v>0</v>
      </c>
    </row>
    <row r="7605" ht="22.5" hidden="1" spans="1:20">
      <c r="A7605" s="239">
        <f>Cartilha_GLOBAL!A7605</f>
        <v>5890</v>
      </c>
      <c r="B7605" s="100" t="str">
        <f>Cartilha_GLOBAL!B7605</f>
        <v>SINAPI</v>
      </c>
      <c r="C7605" s="104" t="str">
        <f>Cartilha_GLOBAL!C7605</f>
        <v>CAMINHÃO TOCO, PESO BRUTO TOTAL 14.300 KG, CARGA ÚTIL MÁXIMA 9590 KG, DISTÂNCIA ENTRE EIXOS 4,76 M, POTÊNCIA 185 CV (NÃO INCLUI CARROCERIA) - CHP DIURNO. AF_06/2014</v>
      </c>
      <c r="D7605" s="94" t="str">
        <f>Cartilha_GLOBAL!D7605</f>
        <v>CHP</v>
      </c>
      <c r="E7605" s="105">
        <f>Cartilha_GLOBAL!$E7605</f>
        <v>196.89</v>
      </c>
      <c r="F7605" s="182">
        <f>Cartilha_GLOBAL!$F7605</f>
        <v>241.66</v>
      </c>
      <c r="G7605" s="229"/>
      <c r="H7605" s="107">
        <f t="shared" si="472"/>
        <v>0</v>
      </c>
      <c r="I7605" s="188">
        <f t="shared" si="475"/>
        <v>0</v>
      </c>
      <c r="J7605" s="142"/>
      <c r="K7605" s="146"/>
      <c r="L7605" s="7" t="str">
        <f t="shared" si="473"/>
        <v/>
      </c>
      <c r="M7605" s="7" t="str">
        <f t="shared" si="474"/>
        <v/>
      </c>
      <c r="N7605" s="7" t="str">
        <f>Cartilha_GLOBAL!N7605</f>
        <v/>
      </c>
      <c r="O7605" s="144"/>
      <c r="Q7605" s="151"/>
      <c r="R7605" s="152">
        <v>0</v>
      </c>
      <c r="T7605" s="153">
        <f>IF(Cartilha_GLOBAL!R7605=0,0,IF(Cartilha_GLOBAL!R7605&gt;0,"c","b"))</f>
        <v>0</v>
      </c>
    </row>
    <row r="7606" ht="22.5" hidden="1" spans="1:20">
      <c r="A7606" s="239">
        <f>Cartilha_GLOBAL!A7606</f>
        <v>5892</v>
      </c>
      <c r="B7606" s="100" t="str">
        <f>Cartilha_GLOBAL!B7606</f>
        <v>SINAPI</v>
      </c>
      <c r="C7606" s="104" t="str">
        <f>Cartilha_GLOBAL!C7606</f>
        <v>CAMINHÃO TOCO, PESO BRUTO TOTAL 14.300 KG, CARGA ÚTIL MÁXIMA 9590 KG, DISTÂNCIA ENTRE EIXOS 4,76 M, POTÊNCIA 185 CV (NÃO INCLUI CARROCERIA) - CHI DIURNO. AF_06/2014</v>
      </c>
      <c r="D7606" s="94" t="str">
        <f>Cartilha_GLOBAL!D7606</f>
        <v>CHI</v>
      </c>
      <c r="E7606" s="105">
        <f>Cartilha_GLOBAL!$E7606</f>
        <v>52.07</v>
      </c>
      <c r="F7606" s="182">
        <f>Cartilha_GLOBAL!$F7606</f>
        <v>63.91</v>
      </c>
      <c r="G7606" s="229"/>
      <c r="H7606" s="107">
        <f t="shared" si="472"/>
        <v>0</v>
      </c>
      <c r="I7606" s="188">
        <f t="shared" si="475"/>
        <v>0</v>
      </c>
      <c r="J7606" s="142"/>
      <c r="K7606" s="146"/>
      <c r="L7606" s="7" t="str">
        <f t="shared" si="473"/>
        <v/>
      </c>
      <c r="M7606" s="7" t="str">
        <f t="shared" si="474"/>
        <v/>
      </c>
      <c r="N7606" s="7" t="str">
        <f>Cartilha_GLOBAL!N7606</f>
        <v/>
      </c>
      <c r="O7606" s="144"/>
      <c r="Q7606" s="151"/>
      <c r="R7606" s="152">
        <v>0</v>
      </c>
      <c r="T7606" s="153">
        <f>IF(Cartilha_GLOBAL!R7606=0,0,IF(Cartilha_GLOBAL!R7606&gt;0,"c","b"))</f>
        <v>0</v>
      </c>
    </row>
    <row r="7607" ht="33.75" hidden="1" spans="1:20">
      <c r="A7607" s="239">
        <f>Cartilha_GLOBAL!A7607</f>
        <v>91395</v>
      </c>
      <c r="B7607" s="100" t="str">
        <f>Cartilha_GLOBAL!B7607</f>
        <v>SINAPI</v>
      </c>
      <c r="C7607" s="104" t="str">
        <f>Cartilha_GLOBAL!C7607</f>
        <v>CAMINHÃO TOCO, PBT 14.300 KG, CARGA ÚTIL MÁX. 9.710 KG, DIST. ENTRE EIXOS 3,56 M, POTÊNCIA 185 CV, INCLUSIVE CARROCERIA FIXA ABERTA DE MADEIRA P/ TRANSPORTE GERAL DE CARGA SECA, DIMEN. APROX. 2,50 X 6,50 X 0,50 M - CHI DIURNO. AF_06/2014</v>
      </c>
      <c r="D7607" s="94" t="str">
        <f>Cartilha_GLOBAL!D7607</f>
        <v>CHI</v>
      </c>
      <c r="E7607" s="105">
        <f>Cartilha_GLOBAL!$E7607</f>
        <v>54.47</v>
      </c>
      <c r="F7607" s="182">
        <f>Cartilha_GLOBAL!$F7607</f>
        <v>66.86</v>
      </c>
      <c r="G7607" s="229"/>
      <c r="H7607" s="107">
        <f t="shared" si="472"/>
        <v>0</v>
      </c>
      <c r="I7607" s="188">
        <f t="shared" si="475"/>
        <v>0</v>
      </c>
      <c r="J7607" s="142"/>
      <c r="K7607" s="146"/>
      <c r="L7607" s="7" t="str">
        <f t="shared" si="473"/>
        <v/>
      </c>
      <c r="M7607" s="7" t="str">
        <f t="shared" si="474"/>
        <v/>
      </c>
      <c r="N7607" s="7" t="str">
        <f>Cartilha_GLOBAL!N7607</f>
        <v/>
      </c>
      <c r="O7607" s="144"/>
      <c r="Q7607" s="151"/>
      <c r="R7607" s="152">
        <v>0</v>
      </c>
      <c r="T7607" s="153">
        <f>IF(Cartilha_GLOBAL!R7607=0,0,IF(Cartilha_GLOBAL!R7607&gt;0,"c","b"))</f>
        <v>0</v>
      </c>
    </row>
    <row r="7608" ht="33.75" hidden="1" spans="1:20">
      <c r="A7608" s="239">
        <f>Cartilha_GLOBAL!A7608</f>
        <v>89264</v>
      </c>
      <c r="B7608" s="100" t="str">
        <f>Cartilha_GLOBAL!B7608</f>
        <v>SINAPI</v>
      </c>
      <c r="C7608" s="104" t="str">
        <f>Cartilha_GLOBAL!C7608</f>
        <v>CAMINHÃO TOCO, PBT 16.000 KG, CARGA ÚTIL MÁX. 10.685 KG, DIST. ENTRE EIXOS 4,8 M, POTÊNCIA 189 CV, INCLUSIVE CARROCERIA FIXA ABERTA DE MADEIRA P/ TRANSPORTE GERAL DE CARGA SECA, DIMEN. APROX. 2,5 X 7,00 X 0,50 M - DEPRECIAÇÃO. AF_06/2014</v>
      </c>
      <c r="D7608" s="94" t="str">
        <f>Cartilha_GLOBAL!D7608</f>
        <v>H</v>
      </c>
      <c r="E7608" s="105">
        <f>Cartilha_GLOBAL!$E7608</f>
        <v>21.94</v>
      </c>
      <c r="F7608" s="182">
        <f>Cartilha_GLOBAL!$F7608</f>
        <v>26.93</v>
      </c>
      <c r="G7608" s="229"/>
      <c r="H7608" s="107">
        <f t="shared" si="472"/>
        <v>0</v>
      </c>
      <c r="I7608" s="188">
        <f t="shared" si="475"/>
        <v>0</v>
      </c>
      <c r="J7608" s="142"/>
      <c r="K7608" s="146"/>
      <c r="L7608" s="7" t="str">
        <f t="shared" si="473"/>
        <v/>
      </c>
      <c r="M7608" s="7" t="str">
        <f t="shared" si="474"/>
        <v/>
      </c>
      <c r="N7608" s="7" t="str">
        <f>Cartilha_GLOBAL!N7608</f>
        <v/>
      </c>
      <c r="O7608" s="144"/>
      <c r="Q7608" s="151"/>
      <c r="R7608" s="152">
        <v>0</v>
      </c>
      <c r="T7608" s="153">
        <f>IF(Cartilha_GLOBAL!R7608=0,0,IF(Cartilha_GLOBAL!R7608&gt;0,"c","b"))</f>
        <v>0</v>
      </c>
    </row>
    <row r="7609" ht="33.75" hidden="1" spans="1:20">
      <c r="A7609" s="239">
        <f>Cartilha_GLOBAL!A7609</f>
        <v>89265</v>
      </c>
      <c r="B7609" s="100" t="str">
        <f>Cartilha_GLOBAL!B7609</f>
        <v>SINAPI</v>
      </c>
      <c r="C7609" s="104" t="str">
        <f>Cartilha_GLOBAL!C7609</f>
        <v>CAMINHÃO TOCO, PBT 16.000 KG, CARGA ÚTIL MÁX. 10.685 KG, DIST. ENTRE EIXOS 4,8 M, POTÊNCIA 189 CV, INCLUSIVE CARROCERIA FIXA ABERTA DE MADEIRA P/ TRANSPORTE GERAL DE CARGA SECA, DIMEN. APROX. 2,5 X 7,00 X 0,50 M - JUROS. AF_06/2014</v>
      </c>
      <c r="D7609" s="94" t="str">
        <f>Cartilha_GLOBAL!D7609</f>
        <v>H</v>
      </c>
      <c r="E7609" s="105">
        <f>Cartilha_GLOBAL!$E7609</f>
        <v>4.43</v>
      </c>
      <c r="F7609" s="182">
        <f>Cartilha_GLOBAL!$F7609</f>
        <v>5.44</v>
      </c>
      <c r="G7609" s="229"/>
      <c r="H7609" s="107">
        <f t="shared" si="472"/>
        <v>0</v>
      </c>
      <c r="I7609" s="188">
        <f t="shared" si="475"/>
        <v>0</v>
      </c>
      <c r="J7609" s="142"/>
      <c r="K7609" s="146"/>
      <c r="L7609" s="7" t="str">
        <f t="shared" si="473"/>
        <v/>
      </c>
      <c r="M7609" s="7" t="str">
        <f t="shared" si="474"/>
        <v/>
      </c>
      <c r="N7609" s="7" t="str">
        <f>Cartilha_GLOBAL!N7609</f>
        <v/>
      </c>
      <c r="O7609" s="144"/>
      <c r="Q7609" s="151"/>
      <c r="R7609" s="152">
        <v>0</v>
      </c>
      <c r="T7609" s="153">
        <f>IF(Cartilha_GLOBAL!R7609=0,0,IF(Cartilha_GLOBAL!R7609&gt;0,"c","b"))</f>
        <v>0</v>
      </c>
    </row>
    <row r="7610" ht="33.75" hidden="1" spans="1:20">
      <c r="A7610" s="239">
        <f>Cartilha_GLOBAL!A7610</f>
        <v>89266</v>
      </c>
      <c r="B7610" s="100" t="str">
        <f>Cartilha_GLOBAL!B7610</f>
        <v>SINAPI</v>
      </c>
      <c r="C7610" s="104" t="str">
        <f>Cartilha_GLOBAL!C7610</f>
        <v>CAMINHÃO TOCO, PBT 16.000 KG, CARGA ÚTIL MÁX. 10.685 KG, DIST. ENTRE EIXOS 4,8 M, POTÊNCIA 189 CV, INCLUSIVE CARROCERIA FIXA ABERTA DE MADEIRA P/ TRANSPORTE GERAL DE CARGA SECA, DIMEN. APROX. 2,5 X 7,00 X 0,50 M - IMPOSTOS E SEGUROS. AF_06/2014</v>
      </c>
      <c r="D7610" s="94" t="str">
        <f>Cartilha_GLOBAL!D7610</f>
        <v>H</v>
      </c>
      <c r="E7610" s="105">
        <f>Cartilha_GLOBAL!$E7610</f>
        <v>3.51</v>
      </c>
      <c r="F7610" s="182">
        <f>Cartilha_GLOBAL!$F7610</f>
        <v>4.31</v>
      </c>
      <c r="G7610" s="229"/>
      <c r="H7610" s="107">
        <f t="shared" si="472"/>
        <v>0</v>
      </c>
      <c r="I7610" s="188">
        <f t="shared" si="475"/>
        <v>0</v>
      </c>
      <c r="J7610" s="142"/>
      <c r="K7610" s="146"/>
      <c r="L7610" s="7" t="str">
        <f t="shared" si="473"/>
        <v/>
      </c>
      <c r="M7610" s="7" t="str">
        <f t="shared" si="474"/>
        <v/>
      </c>
      <c r="N7610" s="7" t="str">
        <f>Cartilha_GLOBAL!N7610</f>
        <v/>
      </c>
      <c r="O7610" s="144"/>
      <c r="Q7610" s="151"/>
      <c r="R7610" s="152">
        <v>0</v>
      </c>
      <c r="T7610" s="153">
        <f>IF(Cartilha_GLOBAL!R7610=0,0,IF(Cartilha_GLOBAL!R7610&gt;0,"c","b"))</f>
        <v>0</v>
      </c>
    </row>
    <row r="7611" ht="22.5" hidden="1" spans="1:20">
      <c r="A7611" s="239">
        <f>Cartilha_GLOBAL!A7611</f>
        <v>91354</v>
      </c>
      <c r="B7611" s="100" t="str">
        <f>Cartilha_GLOBAL!B7611</f>
        <v>SINAPI</v>
      </c>
      <c r="C7611" s="104" t="str">
        <f>Cartilha_GLOBAL!C7611</f>
        <v>CAMINHÃO TOCO, PESO BRUTO TOTAL 14.300 KG, CARGA ÚTIL MÁXIMA 9590 KG, DISTÂNCIA ENTRE EIXOS 4,76 M, POTÊNCIA 185 CV (NÃO INCLUI CARROCERIA) - DEPRECIAÇÃO. AF_06/2014</v>
      </c>
      <c r="D7611" s="94" t="str">
        <f>Cartilha_GLOBAL!D7611</f>
        <v>H</v>
      </c>
      <c r="E7611" s="105">
        <f>Cartilha_GLOBAL!$E7611</f>
        <v>18.08</v>
      </c>
      <c r="F7611" s="182">
        <f>Cartilha_GLOBAL!$F7611</f>
        <v>22.19</v>
      </c>
      <c r="G7611" s="229"/>
      <c r="H7611" s="107">
        <f t="shared" si="472"/>
        <v>0</v>
      </c>
      <c r="I7611" s="188">
        <f t="shared" si="475"/>
        <v>0</v>
      </c>
      <c r="J7611" s="142"/>
      <c r="K7611" s="146"/>
      <c r="L7611" s="7" t="str">
        <f t="shared" si="473"/>
        <v/>
      </c>
      <c r="M7611" s="7" t="str">
        <f t="shared" si="474"/>
        <v/>
      </c>
      <c r="N7611" s="7" t="str">
        <f>Cartilha_GLOBAL!N7611</f>
        <v/>
      </c>
      <c r="O7611" s="144"/>
      <c r="Q7611" s="151"/>
      <c r="R7611" s="152">
        <v>0</v>
      </c>
      <c r="T7611" s="153">
        <f>IF(Cartilha_GLOBAL!R7611=0,0,IF(Cartilha_GLOBAL!R7611&gt;0,"c","b"))</f>
        <v>0</v>
      </c>
    </row>
    <row r="7612" ht="22.5" hidden="1" spans="1:20">
      <c r="A7612" s="239">
        <f>Cartilha_GLOBAL!A7612</f>
        <v>91355</v>
      </c>
      <c r="B7612" s="100" t="str">
        <f>Cartilha_GLOBAL!B7612</f>
        <v>SINAPI</v>
      </c>
      <c r="C7612" s="104" t="str">
        <f>Cartilha_GLOBAL!C7612</f>
        <v>CAMINHÃO TOCO, PESO BRUTO TOTAL 14.300 KG, CARGA ÚTIL MÁXIMA 9590 KG, DISTÂNCIA ENTRE EIXOS 4,76 M, POTÊNCIA 185 CV (NÃO INCLUI CARROCERIA) - JUROS. AF_06/2014</v>
      </c>
      <c r="D7612" s="94" t="str">
        <f>Cartilha_GLOBAL!D7612</f>
        <v>H</v>
      </c>
      <c r="E7612" s="105">
        <f>Cartilha_GLOBAL!$E7612</f>
        <v>3.79</v>
      </c>
      <c r="F7612" s="182">
        <f>Cartilha_GLOBAL!$F7612</f>
        <v>4.65</v>
      </c>
      <c r="G7612" s="229"/>
      <c r="H7612" s="107">
        <f t="shared" si="472"/>
        <v>0</v>
      </c>
      <c r="I7612" s="188">
        <f t="shared" si="475"/>
        <v>0</v>
      </c>
      <c r="J7612" s="142"/>
      <c r="K7612" s="146"/>
      <c r="L7612" s="7" t="str">
        <f t="shared" si="473"/>
        <v/>
      </c>
      <c r="M7612" s="7" t="str">
        <f t="shared" si="474"/>
        <v/>
      </c>
      <c r="N7612" s="7" t="str">
        <f>Cartilha_GLOBAL!N7612</f>
        <v/>
      </c>
      <c r="O7612" s="144"/>
      <c r="Q7612" s="151"/>
      <c r="R7612" s="152">
        <v>0</v>
      </c>
      <c r="T7612" s="153">
        <f>IF(Cartilha_GLOBAL!R7612=0,0,IF(Cartilha_GLOBAL!R7612&gt;0,"c","b"))</f>
        <v>0</v>
      </c>
    </row>
    <row r="7613" ht="22.5" hidden="1" spans="1:20">
      <c r="A7613" s="239">
        <f>Cartilha_GLOBAL!A7613</f>
        <v>91356</v>
      </c>
      <c r="B7613" s="100" t="str">
        <f>Cartilha_GLOBAL!B7613</f>
        <v>SINAPI</v>
      </c>
      <c r="C7613" s="104" t="str">
        <f>Cartilha_GLOBAL!C7613</f>
        <v>CAMINHÃO TOCO, PESO BRUTO TOTAL 14.300 KG, CARGA ÚTIL MÁXIMA 9590 KG, DISTÂNCIA ENTRE EIXOS 4,76 M, POTÊNCIA 185 CV (NÃO INCLUI CARROCERIA) - IMPOSTOS E SEGUROS. AF_06/2014</v>
      </c>
      <c r="D7613" s="94" t="str">
        <f>Cartilha_GLOBAL!D7613</f>
        <v>H</v>
      </c>
      <c r="E7613" s="105">
        <f>Cartilha_GLOBAL!$E7613</f>
        <v>3</v>
      </c>
      <c r="F7613" s="182">
        <f>Cartilha_GLOBAL!$F7613</f>
        <v>3.68</v>
      </c>
      <c r="G7613" s="229"/>
      <c r="H7613" s="107">
        <f t="shared" si="472"/>
        <v>0</v>
      </c>
      <c r="I7613" s="188">
        <f t="shared" si="475"/>
        <v>0</v>
      </c>
      <c r="J7613" s="142"/>
      <c r="K7613" s="146"/>
      <c r="L7613" s="7" t="str">
        <f t="shared" si="473"/>
        <v/>
      </c>
      <c r="M7613" s="7" t="str">
        <f t="shared" si="474"/>
        <v/>
      </c>
      <c r="N7613" s="7" t="str">
        <f>Cartilha_GLOBAL!N7613</f>
        <v/>
      </c>
      <c r="O7613" s="144"/>
      <c r="Q7613" s="151"/>
      <c r="R7613" s="152">
        <v>0</v>
      </c>
      <c r="T7613" s="153">
        <f>IF(Cartilha_GLOBAL!R7613=0,0,IF(Cartilha_GLOBAL!R7613&gt;0,"c","b"))</f>
        <v>0</v>
      </c>
    </row>
    <row r="7614" ht="22.5" hidden="1" spans="1:20">
      <c r="A7614" s="239">
        <f>Cartilha_GLOBAL!A7614</f>
        <v>91375</v>
      </c>
      <c r="B7614" s="100" t="str">
        <f>Cartilha_GLOBAL!B7614</f>
        <v>SINAPI</v>
      </c>
      <c r="C7614" s="104" t="str">
        <f>Cartilha_GLOBAL!C7614</f>
        <v>CAMINHÃO TOCO, PESO BRUTO TOTAL 16.000 KG, CARGA ÚTIL MÁXIMA DE 10.685 KG, DISTÂNCIA ENTRE EIXOS 4,80 M, POTÊNCIA 189 CV EXCLUSIVE CARROCERIA - DEPRECIAÇÃO. AF_06/2014</v>
      </c>
      <c r="D7614" s="94" t="str">
        <f>Cartilha_GLOBAL!D7614</f>
        <v>H</v>
      </c>
      <c r="E7614" s="105">
        <f>Cartilha_GLOBAL!$E7614</f>
        <v>19.85</v>
      </c>
      <c r="F7614" s="182">
        <f>Cartilha_GLOBAL!$F7614</f>
        <v>24.36</v>
      </c>
      <c r="G7614" s="229"/>
      <c r="H7614" s="107">
        <f t="shared" si="472"/>
        <v>0</v>
      </c>
      <c r="I7614" s="188">
        <f t="shared" si="475"/>
        <v>0</v>
      </c>
      <c r="J7614" s="142"/>
      <c r="K7614" s="146"/>
      <c r="L7614" s="7" t="str">
        <f t="shared" si="473"/>
        <v/>
      </c>
      <c r="M7614" s="7" t="str">
        <f t="shared" si="474"/>
        <v/>
      </c>
      <c r="N7614" s="7" t="str">
        <f>Cartilha_GLOBAL!N7614</f>
        <v/>
      </c>
      <c r="O7614" s="144"/>
      <c r="Q7614" s="151"/>
      <c r="R7614" s="152">
        <v>0</v>
      </c>
      <c r="T7614" s="153">
        <f>IF(Cartilha_GLOBAL!R7614=0,0,IF(Cartilha_GLOBAL!R7614&gt;0,"c","b"))</f>
        <v>0</v>
      </c>
    </row>
    <row r="7615" ht="22.5" hidden="1" spans="1:20">
      <c r="A7615" s="239">
        <f>Cartilha_GLOBAL!A7615</f>
        <v>91376</v>
      </c>
      <c r="B7615" s="100" t="str">
        <f>Cartilha_GLOBAL!B7615</f>
        <v>SINAPI</v>
      </c>
      <c r="C7615" s="104" t="str">
        <f>Cartilha_GLOBAL!C7615</f>
        <v>CAMINHÃO TOCO, PESO BRUTO TOTAL 16.000 KG, CARGA ÚTIL MÁXIMA DE 10.685 KG, DISTÂNCIA ENTRE EIXOS 4,80 M, POTÊNCIA 189 CV EXCLUSIVE CARROCERIA - JUROS. AF_06/2014</v>
      </c>
      <c r="D7615" s="94" t="str">
        <f>Cartilha_GLOBAL!D7615</f>
        <v>H</v>
      </c>
      <c r="E7615" s="105">
        <f>Cartilha_GLOBAL!$E7615</f>
        <v>4.16</v>
      </c>
      <c r="F7615" s="182">
        <f>Cartilha_GLOBAL!$F7615</f>
        <v>5.11</v>
      </c>
      <c r="G7615" s="229"/>
      <c r="H7615" s="107">
        <f t="shared" si="472"/>
        <v>0</v>
      </c>
      <c r="I7615" s="188">
        <f t="shared" si="475"/>
        <v>0</v>
      </c>
      <c r="J7615" s="142"/>
      <c r="K7615" s="146"/>
      <c r="L7615" s="7" t="str">
        <f t="shared" si="473"/>
        <v/>
      </c>
      <c r="M7615" s="7" t="str">
        <f t="shared" si="474"/>
        <v/>
      </c>
      <c r="N7615" s="7" t="str">
        <f>Cartilha_GLOBAL!N7615</f>
        <v/>
      </c>
      <c r="O7615" s="144"/>
      <c r="Q7615" s="151"/>
      <c r="R7615" s="152">
        <v>0</v>
      </c>
      <c r="T7615" s="153">
        <f>IF(Cartilha_GLOBAL!R7615=0,0,IF(Cartilha_GLOBAL!R7615&gt;0,"c","b"))</f>
        <v>0</v>
      </c>
    </row>
    <row r="7616" ht="22.5" hidden="1" spans="1:20">
      <c r="A7616" s="239">
        <f>Cartilha_GLOBAL!A7616</f>
        <v>91377</v>
      </c>
      <c r="B7616" s="100" t="str">
        <f>Cartilha_GLOBAL!B7616</f>
        <v>SINAPI</v>
      </c>
      <c r="C7616" s="104" t="str">
        <f>Cartilha_GLOBAL!C7616</f>
        <v>CAMINHÃO TOCO, PESO BRUTO TOTAL 16.000 KG, CARGA ÚTIL MÁXIMA DE 10.685 KG, DISTÂNCIA ENTRE EIXOS 4,80 M, POTÊNCIA 189 CV EXCLUSIVE CARROCERIA - IMPOSTOS E SEGUROS. AF_06/2014</v>
      </c>
      <c r="D7616" s="94" t="str">
        <f>Cartilha_GLOBAL!D7616</f>
        <v>H</v>
      </c>
      <c r="E7616" s="105">
        <f>Cartilha_GLOBAL!$E7616</f>
        <v>3.29</v>
      </c>
      <c r="F7616" s="182">
        <f>Cartilha_GLOBAL!$F7616</f>
        <v>4.04</v>
      </c>
      <c r="G7616" s="229"/>
      <c r="H7616" s="107">
        <f t="shared" si="472"/>
        <v>0</v>
      </c>
      <c r="I7616" s="188">
        <f t="shared" si="475"/>
        <v>0</v>
      </c>
      <c r="J7616" s="142"/>
      <c r="K7616" s="146"/>
      <c r="L7616" s="7" t="str">
        <f t="shared" si="473"/>
        <v/>
      </c>
      <c r="M7616" s="7" t="str">
        <f t="shared" si="474"/>
        <v/>
      </c>
      <c r="N7616" s="7" t="str">
        <f>Cartilha_GLOBAL!N7616</f>
        <v/>
      </c>
      <c r="O7616" s="144"/>
      <c r="Q7616" s="151"/>
      <c r="R7616" s="152">
        <v>0</v>
      </c>
      <c r="T7616" s="153">
        <f>IF(Cartilha_GLOBAL!R7616=0,0,IF(Cartilha_GLOBAL!R7616&gt;0,"c","b"))</f>
        <v>0</v>
      </c>
    </row>
    <row r="7617" ht="33.75" hidden="1" spans="1:20">
      <c r="A7617" s="239">
        <f>Cartilha_GLOBAL!A7617</f>
        <v>91390</v>
      </c>
      <c r="B7617" s="100" t="str">
        <f>Cartilha_GLOBAL!B7617</f>
        <v>SINAPI</v>
      </c>
      <c r="C7617" s="104" t="str">
        <f>Cartilha_GLOBAL!C7617</f>
        <v>CAMINHÃO TOCO, PBT 14.300 KG, CARGA ÚTIL MÁX. 9.710 KG, DIST. ENTRE EIXOS 3,56 M, POTÊNCIA 185 CV, INCLUSIVE CARROCERIA FIXA ABERTA DE MADEIRA P/ TRANSPORTE GERAL DE CARGA SECA, DIMEN. APROX. 2,50 X 6,50 X 0,50 M - DEPRECIAÇÃO. AF_06/2014</v>
      </c>
      <c r="D7617" s="94" t="str">
        <f>Cartilha_GLOBAL!D7617</f>
        <v>H</v>
      </c>
      <c r="E7617" s="105">
        <f>Cartilha_GLOBAL!$E7617</f>
        <v>20.03</v>
      </c>
      <c r="F7617" s="182">
        <f>Cartilha_GLOBAL!$F7617</f>
        <v>24.58</v>
      </c>
      <c r="G7617" s="229"/>
      <c r="H7617" s="107">
        <f t="shared" si="472"/>
        <v>0</v>
      </c>
      <c r="I7617" s="188">
        <f t="shared" si="475"/>
        <v>0</v>
      </c>
      <c r="J7617" s="142"/>
      <c r="K7617" s="146"/>
      <c r="L7617" s="7" t="str">
        <f t="shared" si="473"/>
        <v/>
      </c>
      <c r="M7617" s="7" t="str">
        <f t="shared" si="474"/>
        <v/>
      </c>
      <c r="N7617" s="7" t="str">
        <f>Cartilha_GLOBAL!N7617</f>
        <v/>
      </c>
      <c r="O7617" s="144"/>
      <c r="Q7617" s="151"/>
      <c r="R7617" s="152">
        <v>0</v>
      </c>
      <c r="T7617" s="153">
        <f>IF(Cartilha_GLOBAL!R7617=0,0,IF(Cartilha_GLOBAL!R7617&gt;0,"c","b"))</f>
        <v>0</v>
      </c>
    </row>
    <row r="7618" ht="33.75" hidden="1" spans="1:20">
      <c r="A7618" s="239">
        <f>Cartilha_GLOBAL!A7618</f>
        <v>91391</v>
      </c>
      <c r="B7618" s="100" t="str">
        <f>Cartilha_GLOBAL!B7618</f>
        <v>SINAPI</v>
      </c>
      <c r="C7618" s="104" t="str">
        <f>Cartilha_GLOBAL!C7618</f>
        <v>CAMINHÃO TOCO, PBT 14.300 KG, CARGA ÚTIL MÁX. 9.710 KG, DIST. ENTRE EIXOS 3,56 M, POTÊNCIA 185 CV, INCLUSIVE CARROCERIA FIXA ABERTA DE MADEIRA P/ TRANSPORTE GERAL DE CARGA SECA, DIMEN. APROX. 2,50 X 6,50 X 0,50 M - JUROS. AF_06/2014</v>
      </c>
      <c r="D7618" s="94" t="str">
        <f>Cartilha_GLOBAL!D7618</f>
        <v>H</v>
      </c>
      <c r="E7618" s="105">
        <f>Cartilha_GLOBAL!$E7618</f>
        <v>4.04</v>
      </c>
      <c r="F7618" s="182">
        <f>Cartilha_GLOBAL!$F7618</f>
        <v>4.96</v>
      </c>
      <c r="G7618" s="229"/>
      <c r="H7618" s="107">
        <f t="shared" si="472"/>
        <v>0</v>
      </c>
      <c r="I7618" s="188">
        <f t="shared" si="475"/>
        <v>0</v>
      </c>
      <c r="J7618" s="142"/>
      <c r="K7618" s="146"/>
      <c r="L7618" s="7" t="str">
        <f t="shared" si="473"/>
        <v/>
      </c>
      <c r="M7618" s="7" t="str">
        <f t="shared" si="474"/>
        <v/>
      </c>
      <c r="N7618" s="7" t="str">
        <f>Cartilha_GLOBAL!N7618</f>
        <v/>
      </c>
      <c r="O7618" s="144"/>
      <c r="Q7618" s="151"/>
      <c r="R7618" s="152">
        <v>0</v>
      </c>
      <c r="T7618" s="153">
        <f>IF(Cartilha_GLOBAL!R7618=0,0,IF(Cartilha_GLOBAL!R7618&gt;0,"c","b"))</f>
        <v>0</v>
      </c>
    </row>
    <row r="7619" ht="33.75" hidden="1" spans="1:20">
      <c r="A7619" s="239">
        <f>Cartilha_GLOBAL!A7619</f>
        <v>91392</v>
      </c>
      <c r="B7619" s="100" t="str">
        <f>Cartilha_GLOBAL!B7619</f>
        <v>SINAPI</v>
      </c>
      <c r="C7619" s="104" t="str">
        <f>Cartilha_GLOBAL!C7619</f>
        <v>CAMINHÃO TOCO, PBT 14.300 KG, CARGA ÚTIL MÁX. 9.710 KG, DIST. ENTRE EIXOS 3,56 M, POTÊNCIA 185 CV, INCLUSIVE CARROCERIA FIXA ABERTA DE MADEIRA P/ TRANSPORTE GERAL DE CARGA SECA, DIMEN. APROX. 2,50 X 6,50 X 0,50 M - IMPOSTOS E SEGUROS. AF_06/2014</v>
      </c>
      <c r="D7619" s="94" t="str">
        <f>Cartilha_GLOBAL!D7619</f>
        <v>H</v>
      </c>
      <c r="E7619" s="105">
        <f>Cartilha_GLOBAL!$E7619</f>
        <v>3.2</v>
      </c>
      <c r="F7619" s="182">
        <f>Cartilha_GLOBAL!$F7619</f>
        <v>3.93</v>
      </c>
      <c r="G7619" s="229"/>
      <c r="H7619" s="107">
        <f t="shared" si="472"/>
        <v>0</v>
      </c>
      <c r="I7619" s="188">
        <f t="shared" si="475"/>
        <v>0</v>
      </c>
      <c r="J7619" s="142"/>
      <c r="K7619" s="146"/>
      <c r="L7619" s="7" t="str">
        <f t="shared" si="473"/>
        <v/>
      </c>
      <c r="M7619" s="7" t="str">
        <f t="shared" si="474"/>
        <v/>
      </c>
      <c r="N7619" s="7" t="str">
        <f>Cartilha_GLOBAL!N7619</f>
        <v/>
      </c>
      <c r="O7619" s="144"/>
      <c r="Q7619" s="151"/>
      <c r="R7619" s="152">
        <v>0</v>
      </c>
      <c r="T7619" s="153">
        <f>IF(Cartilha_GLOBAL!R7619=0,0,IF(Cartilha_GLOBAL!R7619&gt;0,"c","b"))</f>
        <v>0</v>
      </c>
    </row>
    <row r="7620" ht="33.75" hidden="1" spans="1:20">
      <c r="A7620" s="239">
        <f>Cartilha_GLOBAL!A7620</f>
        <v>5747</v>
      </c>
      <c r="B7620" s="100" t="str">
        <f>Cartilha_GLOBAL!B7620</f>
        <v>SINAPI</v>
      </c>
      <c r="C7620" s="104" t="str">
        <f>Cartilha_GLOBAL!C7620</f>
        <v>CAMINHÃO PIPA 6.000 L, PESO BRUTO TOTAL 13.000 KG, DISTÂNCIA ENTRE EIXOS 4,80 M, POTÊNCIA 189 CV INCLUSIVE TANQUE DE AÇO PARA TRANSPORTE DE ÁGUA, CAPACIDADE 6 M3 - MATERIAIS NA OPERAÇÃO. AF_06/2014</v>
      </c>
      <c r="D7620" s="94" t="str">
        <f>Cartilha_GLOBAL!D7620</f>
        <v>H</v>
      </c>
      <c r="E7620" s="105">
        <f>Cartilha_GLOBAL!$E7620</f>
        <v>153.82</v>
      </c>
      <c r="F7620" s="182">
        <f>Cartilha_GLOBAL!$F7620</f>
        <v>188.8</v>
      </c>
      <c r="G7620" s="229"/>
      <c r="H7620" s="107">
        <f t="shared" si="472"/>
        <v>0</v>
      </c>
      <c r="I7620" s="188">
        <f t="shared" si="475"/>
        <v>0</v>
      </c>
      <c r="J7620" s="142"/>
      <c r="K7620" s="146"/>
      <c r="L7620" s="7" t="str">
        <f t="shared" si="473"/>
        <v/>
      </c>
      <c r="M7620" s="7" t="str">
        <f t="shared" si="474"/>
        <v/>
      </c>
      <c r="N7620" s="7" t="str">
        <f>Cartilha_GLOBAL!N7620</f>
        <v/>
      </c>
      <c r="O7620" s="144"/>
      <c r="Q7620" s="151"/>
      <c r="R7620" s="152">
        <v>0</v>
      </c>
      <c r="T7620" s="153">
        <f>IF(Cartilha_GLOBAL!R7620=0,0,IF(Cartilha_GLOBAL!R7620&gt;0,"c","b"))</f>
        <v>0</v>
      </c>
    </row>
    <row r="7621" ht="22.5" hidden="1" spans="1:20">
      <c r="A7621" s="239">
        <f>Cartilha_GLOBAL!A7621</f>
        <v>100955</v>
      </c>
      <c r="B7621" s="100" t="str">
        <f>Cartilha_GLOBAL!B7621</f>
        <v>SINAPI</v>
      </c>
      <c r="C7621" s="104" t="str">
        <f>Cartilha_GLOBAL!C7621</f>
        <v>TRANSPORTE COM CAMINHÃO PIPA DE 6 M³, EM VIA URBANA EM LEITO NATURAL (UNIDADE: M3XKM). AF_07/2020</v>
      </c>
      <c r="D7621" s="94" t="str">
        <f>Cartilha_GLOBAL!D7621</f>
        <v>M3XKM</v>
      </c>
      <c r="E7621" s="105">
        <f>Cartilha_GLOBAL!$E7621</f>
        <v>4.73</v>
      </c>
      <c r="F7621" s="182">
        <f>Cartilha_GLOBAL!$F7621</f>
        <v>5.81</v>
      </c>
      <c r="G7621" s="229"/>
      <c r="H7621" s="107">
        <f t="shared" si="472"/>
        <v>0</v>
      </c>
      <c r="I7621" s="188">
        <f t="shared" si="475"/>
        <v>0</v>
      </c>
      <c r="J7621" s="142"/>
      <c r="K7621" s="146"/>
      <c r="L7621" s="7" t="str">
        <f t="shared" si="473"/>
        <v/>
      </c>
      <c r="M7621" s="7" t="str">
        <f t="shared" si="474"/>
        <v/>
      </c>
      <c r="N7621" s="7" t="str">
        <f>Cartilha_GLOBAL!N7621</f>
        <v/>
      </c>
      <c r="O7621" s="144"/>
      <c r="Q7621" s="151"/>
      <c r="R7621" s="152">
        <v>0</v>
      </c>
      <c r="T7621" s="153">
        <f>IF(Cartilha_GLOBAL!R7621=0,0,IF(Cartilha_GLOBAL!R7621&gt;0,"c","b"))</f>
        <v>0</v>
      </c>
    </row>
    <row r="7622" ht="22.5" hidden="1" spans="1:20">
      <c r="A7622" s="239">
        <f>Cartilha_GLOBAL!A7622</f>
        <v>100956</v>
      </c>
      <c r="B7622" s="100" t="str">
        <f>Cartilha_GLOBAL!B7622</f>
        <v>SINAPI</v>
      </c>
      <c r="C7622" s="104" t="str">
        <f>Cartilha_GLOBAL!C7622</f>
        <v>TRANSPORTE COM CAMINHÃO PIPA DE 6 M³, EM VIA URBANA EM REVESTIMENTO PRIMÁRIO (UNIDADE: M3XKM). AF_07/2020</v>
      </c>
      <c r="D7622" s="94" t="str">
        <f>Cartilha_GLOBAL!D7622</f>
        <v>M3XKM</v>
      </c>
      <c r="E7622" s="105">
        <f>Cartilha_GLOBAL!$E7622</f>
        <v>4.11</v>
      </c>
      <c r="F7622" s="182">
        <f>Cartilha_GLOBAL!$F7622</f>
        <v>5.04</v>
      </c>
      <c r="G7622" s="229"/>
      <c r="H7622" s="107">
        <f t="shared" ref="H7622:H7685" si="476">IF(G7622=0,0,F7622)</f>
        <v>0</v>
      </c>
      <c r="I7622" s="188">
        <f t="shared" si="475"/>
        <v>0</v>
      </c>
      <c r="J7622" s="142"/>
      <c r="K7622" s="146"/>
      <c r="L7622" s="7" t="str">
        <f t="shared" ref="L7622:L7685" si="477">IF(K7622="X","x",IF(K7622="xx","x",IF(I7622&gt;0,"x","")))</f>
        <v/>
      </c>
      <c r="M7622" s="7" t="str">
        <f t="shared" ref="M7622:M7685" si="478">IF(K7622="X","x",IF(K7622="xx","x",IF(I7622&gt;0,"x","")))</f>
        <v/>
      </c>
      <c r="N7622" s="7" t="str">
        <f>Cartilha_GLOBAL!N7622</f>
        <v/>
      </c>
      <c r="O7622" s="144"/>
      <c r="Q7622" s="151"/>
      <c r="R7622" s="152">
        <v>0</v>
      </c>
      <c r="T7622" s="153">
        <f>IF(Cartilha_GLOBAL!R7622=0,0,IF(Cartilha_GLOBAL!R7622&gt;0,"c","b"))</f>
        <v>0</v>
      </c>
    </row>
    <row r="7623" ht="22.5" hidden="1" spans="1:20">
      <c r="A7623" s="239">
        <f>Cartilha_GLOBAL!A7623</f>
        <v>100957</v>
      </c>
      <c r="B7623" s="100" t="str">
        <f>Cartilha_GLOBAL!B7623</f>
        <v>SINAPI</v>
      </c>
      <c r="C7623" s="104" t="str">
        <f>Cartilha_GLOBAL!C7623</f>
        <v>TRANSPORTE COM CAMINHÃO PIPA DE 6 M³, EM VIA URBANA PAVIMENTADA, DMT ATÉ 30KM (UNIDADE: M3XKM). AF_07/2020</v>
      </c>
      <c r="D7623" s="94" t="str">
        <f>Cartilha_GLOBAL!D7623</f>
        <v>M3XKM</v>
      </c>
      <c r="E7623" s="105">
        <f>Cartilha_GLOBAL!$E7623</f>
        <v>3.76</v>
      </c>
      <c r="F7623" s="182">
        <f>Cartilha_GLOBAL!$F7623</f>
        <v>4.62</v>
      </c>
      <c r="G7623" s="229"/>
      <c r="H7623" s="107">
        <f t="shared" si="476"/>
        <v>0</v>
      </c>
      <c r="I7623" s="188">
        <f t="shared" si="475"/>
        <v>0</v>
      </c>
      <c r="J7623" s="142"/>
      <c r="K7623" s="146"/>
      <c r="L7623" s="7" t="str">
        <f t="shared" si="477"/>
        <v/>
      </c>
      <c r="M7623" s="7" t="str">
        <f t="shared" si="478"/>
        <v/>
      </c>
      <c r="N7623" s="7" t="str">
        <f>Cartilha_GLOBAL!N7623</f>
        <v/>
      </c>
      <c r="O7623" s="144"/>
      <c r="Q7623" s="151"/>
      <c r="R7623" s="152">
        <v>0</v>
      </c>
      <c r="T7623" s="153">
        <f>IF(Cartilha_GLOBAL!R7623=0,0,IF(Cartilha_GLOBAL!R7623&gt;0,"c","b"))</f>
        <v>0</v>
      </c>
    </row>
    <row r="7624" ht="22.5" hidden="1" spans="1:20">
      <c r="A7624" s="239">
        <f>Cartilha_GLOBAL!A7624</f>
        <v>100958</v>
      </c>
      <c r="B7624" s="100" t="str">
        <f>Cartilha_GLOBAL!B7624</f>
        <v>SINAPI</v>
      </c>
      <c r="C7624" s="104" t="str">
        <f>Cartilha_GLOBAL!C7624</f>
        <v>TRANSPORTE COM CAMINHÃO PIPA DE 6 M³, EM VIA URBANA PAVIMENTADA, ADICIONAL PARA DMT EXCEDENTE A 30 KM (UNIDADE: M3XKM). AF_07/2020</v>
      </c>
      <c r="D7624" s="94" t="str">
        <f>Cartilha_GLOBAL!D7624</f>
        <v>M3XKM</v>
      </c>
      <c r="E7624" s="105">
        <f>Cartilha_GLOBAL!$E7624</f>
        <v>1.51</v>
      </c>
      <c r="F7624" s="182">
        <f>Cartilha_GLOBAL!$F7624</f>
        <v>1.85</v>
      </c>
      <c r="G7624" s="229"/>
      <c r="H7624" s="107">
        <f t="shared" si="476"/>
        <v>0</v>
      </c>
      <c r="I7624" s="188">
        <f t="shared" si="475"/>
        <v>0</v>
      </c>
      <c r="J7624" s="142"/>
      <c r="K7624" s="146"/>
      <c r="L7624" s="7" t="str">
        <f t="shared" si="477"/>
        <v/>
      </c>
      <c r="M7624" s="7" t="str">
        <f t="shared" si="478"/>
        <v/>
      </c>
      <c r="N7624" s="7" t="str">
        <f>Cartilha_GLOBAL!N7624</f>
        <v/>
      </c>
      <c r="O7624" s="144"/>
      <c r="Q7624" s="151"/>
      <c r="R7624" s="152">
        <v>0</v>
      </c>
      <c r="T7624" s="153">
        <f>IF(Cartilha_GLOBAL!R7624=0,0,IF(Cartilha_GLOBAL!R7624&gt;0,"c","b"))</f>
        <v>0</v>
      </c>
    </row>
    <row r="7625" ht="22.5" hidden="1" spans="1:20">
      <c r="A7625" s="239">
        <f>Cartilha_GLOBAL!A7625</f>
        <v>100959</v>
      </c>
      <c r="B7625" s="100" t="str">
        <f>Cartilha_GLOBAL!B7625</f>
        <v>SINAPI</v>
      </c>
      <c r="C7625" s="104" t="str">
        <f>Cartilha_GLOBAL!C7625</f>
        <v>TRANSPORTE COM CAMINHÃO PIPA DE 6 M³, EM VIA INTERNA (DENTRO DO CANTEIRO - UNIDADE: M3XKM). AF_07/2020</v>
      </c>
      <c r="D7625" s="94" t="str">
        <f>Cartilha_GLOBAL!D7625</f>
        <v>M3XKM</v>
      </c>
      <c r="E7625" s="105">
        <f>Cartilha_GLOBAL!$E7625</f>
        <v>11.31</v>
      </c>
      <c r="F7625" s="182">
        <f>Cartilha_GLOBAL!$F7625</f>
        <v>13.88</v>
      </c>
      <c r="G7625" s="229"/>
      <c r="H7625" s="107">
        <f t="shared" si="476"/>
        <v>0</v>
      </c>
      <c r="I7625" s="188">
        <f t="shared" si="475"/>
        <v>0</v>
      </c>
      <c r="J7625" s="142"/>
      <c r="K7625" s="146"/>
      <c r="L7625" s="7" t="str">
        <f t="shared" si="477"/>
        <v/>
      </c>
      <c r="M7625" s="7" t="str">
        <f t="shared" si="478"/>
        <v/>
      </c>
      <c r="N7625" s="7" t="str">
        <f>Cartilha_GLOBAL!N7625</f>
        <v/>
      </c>
      <c r="O7625" s="144"/>
      <c r="Q7625" s="151"/>
      <c r="R7625" s="152">
        <v>0</v>
      </c>
      <c r="T7625" s="153">
        <f>IF(Cartilha_GLOBAL!R7625=0,0,IF(Cartilha_GLOBAL!R7625&gt;0,"c","b"))</f>
        <v>0</v>
      </c>
    </row>
    <row r="7626" ht="22.5" hidden="1" spans="1:20">
      <c r="A7626" s="239">
        <f>Cartilha_GLOBAL!A7626</f>
        <v>100960</v>
      </c>
      <c r="B7626" s="100" t="str">
        <f>Cartilha_GLOBAL!B7626</f>
        <v>SINAPI</v>
      </c>
      <c r="C7626" s="104" t="str">
        <f>Cartilha_GLOBAL!C7626</f>
        <v>TRANSPORTE COM CAMINHÃO PIPA DE 10 M³, EM VIA URBANA EM LEITO NATURAL (UNIDADE: M3XKM). AF_07/2020</v>
      </c>
      <c r="D7626" s="94" t="str">
        <f>Cartilha_GLOBAL!D7626</f>
        <v>M3XKM</v>
      </c>
      <c r="E7626" s="105">
        <f>Cartilha_GLOBAL!$E7626</f>
        <v>3.52</v>
      </c>
      <c r="F7626" s="182">
        <f>Cartilha_GLOBAL!$F7626</f>
        <v>4.32</v>
      </c>
      <c r="G7626" s="229"/>
      <c r="H7626" s="107">
        <f t="shared" si="476"/>
        <v>0</v>
      </c>
      <c r="I7626" s="188">
        <f t="shared" si="475"/>
        <v>0</v>
      </c>
      <c r="J7626" s="142"/>
      <c r="K7626" s="146"/>
      <c r="L7626" s="7" t="str">
        <f t="shared" si="477"/>
        <v/>
      </c>
      <c r="M7626" s="7" t="str">
        <f t="shared" si="478"/>
        <v/>
      </c>
      <c r="N7626" s="7" t="str">
        <f>Cartilha_GLOBAL!N7626</f>
        <v/>
      </c>
      <c r="O7626" s="144"/>
      <c r="Q7626" s="151"/>
      <c r="R7626" s="152">
        <v>0</v>
      </c>
      <c r="T7626" s="153">
        <f>IF(Cartilha_GLOBAL!R7626=0,0,IF(Cartilha_GLOBAL!R7626&gt;0,"c","b"))</f>
        <v>0</v>
      </c>
    </row>
    <row r="7627" ht="22.5" hidden="1" spans="1:20">
      <c r="A7627" s="239">
        <f>Cartilha_GLOBAL!A7627</f>
        <v>100961</v>
      </c>
      <c r="B7627" s="100" t="str">
        <f>Cartilha_GLOBAL!B7627</f>
        <v>SINAPI</v>
      </c>
      <c r="C7627" s="104" t="str">
        <f>Cartilha_GLOBAL!C7627</f>
        <v>TRANSPORTE COM CAMINHÃO PIPA DE 10 M³, EM VIA URBANA EM REVESTIMENTO PRIMÁRIO (UNIDADE: M3XKM). AF_07/2020</v>
      </c>
      <c r="D7627" s="94" t="str">
        <f>Cartilha_GLOBAL!D7627</f>
        <v>M3XKM</v>
      </c>
      <c r="E7627" s="105">
        <f>Cartilha_GLOBAL!$E7627</f>
        <v>3.05</v>
      </c>
      <c r="F7627" s="182">
        <f>Cartilha_GLOBAL!$F7627</f>
        <v>3.74</v>
      </c>
      <c r="G7627" s="229"/>
      <c r="H7627" s="107">
        <f t="shared" si="476"/>
        <v>0</v>
      </c>
      <c r="I7627" s="188">
        <f t="shared" si="475"/>
        <v>0</v>
      </c>
      <c r="J7627" s="142"/>
      <c r="K7627" s="146"/>
      <c r="L7627" s="7" t="str">
        <f t="shared" si="477"/>
        <v/>
      </c>
      <c r="M7627" s="7" t="str">
        <f t="shared" si="478"/>
        <v/>
      </c>
      <c r="N7627" s="7" t="str">
        <f>Cartilha_GLOBAL!N7627</f>
        <v/>
      </c>
      <c r="O7627" s="144"/>
      <c r="Q7627" s="151"/>
      <c r="R7627" s="152">
        <v>0</v>
      </c>
      <c r="T7627" s="153">
        <f>IF(Cartilha_GLOBAL!R7627=0,0,IF(Cartilha_GLOBAL!R7627&gt;0,"c","b"))</f>
        <v>0</v>
      </c>
    </row>
    <row r="7628" ht="22.5" hidden="1" spans="1:20">
      <c r="A7628" s="239">
        <f>Cartilha_GLOBAL!A7628</f>
        <v>100962</v>
      </c>
      <c r="B7628" s="100" t="str">
        <f>Cartilha_GLOBAL!B7628</f>
        <v>SINAPI</v>
      </c>
      <c r="C7628" s="104" t="str">
        <f>Cartilha_GLOBAL!C7628</f>
        <v>TRANSPORTE COM CAMINHÃO PIPA DE 10 M³, EM VIA URBANA PAVIMENTADA, DMT ATÉ 30KM (UNIDADE: M3XKM). AF_07/2020</v>
      </c>
      <c r="D7628" s="94" t="str">
        <f>Cartilha_GLOBAL!D7628</f>
        <v>M3XKM</v>
      </c>
      <c r="E7628" s="105">
        <f>Cartilha_GLOBAL!$E7628</f>
        <v>2.78</v>
      </c>
      <c r="F7628" s="182">
        <f>Cartilha_GLOBAL!$F7628</f>
        <v>3.41</v>
      </c>
      <c r="G7628" s="229"/>
      <c r="H7628" s="107">
        <f t="shared" si="476"/>
        <v>0</v>
      </c>
      <c r="I7628" s="188">
        <f t="shared" si="475"/>
        <v>0</v>
      </c>
      <c r="J7628" s="142"/>
      <c r="K7628" s="146"/>
      <c r="L7628" s="7" t="str">
        <f t="shared" si="477"/>
        <v/>
      </c>
      <c r="M7628" s="7" t="str">
        <f t="shared" si="478"/>
        <v/>
      </c>
      <c r="N7628" s="7" t="str">
        <f>Cartilha_GLOBAL!N7628</f>
        <v/>
      </c>
      <c r="O7628" s="144"/>
      <c r="Q7628" s="151"/>
      <c r="R7628" s="152">
        <v>0</v>
      </c>
      <c r="T7628" s="153">
        <f>IF(Cartilha_GLOBAL!R7628=0,0,IF(Cartilha_GLOBAL!R7628&gt;0,"c","b"))</f>
        <v>0</v>
      </c>
    </row>
    <row r="7629" ht="22.5" hidden="1" spans="1:20">
      <c r="A7629" s="239">
        <f>Cartilha_GLOBAL!A7629</f>
        <v>100963</v>
      </c>
      <c r="B7629" s="100" t="str">
        <f>Cartilha_GLOBAL!B7629</f>
        <v>SINAPI</v>
      </c>
      <c r="C7629" s="104" t="str">
        <f>Cartilha_GLOBAL!C7629</f>
        <v>TRANSPORTE COM CAMINHÃO PIPA DE 10 M³, EM VIA URBANA PAVIMENTADA, ADICIONAL PARA DMT EXCEDENTE A 30 KM (UNIDADE: M3XKM). AF_07/2020</v>
      </c>
      <c r="D7629" s="94" t="str">
        <f>Cartilha_GLOBAL!D7629</f>
        <v>M3XKM</v>
      </c>
      <c r="E7629" s="105">
        <f>Cartilha_GLOBAL!$E7629</f>
        <v>1.1</v>
      </c>
      <c r="F7629" s="182">
        <f>Cartilha_GLOBAL!$F7629</f>
        <v>1.35</v>
      </c>
      <c r="G7629" s="229"/>
      <c r="H7629" s="107">
        <f t="shared" si="476"/>
        <v>0</v>
      </c>
      <c r="I7629" s="188">
        <f t="shared" si="475"/>
        <v>0</v>
      </c>
      <c r="J7629" s="142"/>
      <c r="K7629" s="146"/>
      <c r="L7629" s="7" t="str">
        <f t="shared" si="477"/>
        <v/>
      </c>
      <c r="M7629" s="7" t="str">
        <f t="shared" si="478"/>
        <v/>
      </c>
      <c r="N7629" s="7" t="str">
        <f>Cartilha_GLOBAL!N7629</f>
        <v/>
      </c>
      <c r="O7629" s="144"/>
      <c r="Q7629" s="151"/>
      <c r="R7629" s="152">
        <v>0</v>
      </c>
      <c r="T7629" s="153">
        <f>IF(Cartilha_GLOBAL!R7629=0,0,IF(Cartilha_GLOBAL!R7629&gt;0,"c","b"))</f>
        <v>0</v>
      </c>
    </row>
    <row r="7630" ht="22.5" hidden="1" spans="1:20">
      <c r="A7630" s="239">
        <f>Cartilha_GLOBAL!A7630</f>
        <v>100964</v>
      </c>
      <c r="B7630" s="100" t="str">
        <f>Cartilha_GLOBAL!B7630</f>
        <v>SINAPI</v>
      </c>
      <c r="C7630" s="104" t="str">
        <f>Cartilha_GLOBAL!C7630</f>
        <v>TRANSPORTE COM CAMINHÃO PIPA DE 10 M³, EM VIA INTERNA (DENTRO DO CANTEIRO - UNIDADE: M3XKM). AF_07/2020</v>
      </c>
      <c r="D7630" s="94" t="str">
        <f>Cartilha_GLOBAL!D7630</f>
        <v>M3XKM</v>
      </c>
      <c r="E7630" s="105">
        <f>Cartilha_GLOBAL!$E7630</f>
        <v>8.44</v>
      </c>
      <c r="F7630" s="182">
        <f>Cartilha_GLOBAL!$F7630</f>
        <v>10.36</v>
      </c>
      <c r="G7630" s="229"/>
      <c r="H7630" s="107">
        <f t="shared" si="476"/>
        <v>0</v>
      </c>
      <c r="I7630" s="188">
        <f t="shared" si="475"/>
        <v>0</v>
      </c>
      <c r="J7630" s="142"/>
      <c r="K7630" s="146"/>
      <c r="L7630" s="7" t="str">
        <f t="shared" si="477"/>
        <v/>
      </c>
      <c r="M7630" s="7" t="str">
        <f t="shared" si="478"/>
        <v/>
      </c>
      <c r="N7630" s="7" t="str">
        <f>Cartilha_GLOBAL!N7630</f>
        <v/>
      </c>
      <c r="O7630" s="144"/>
      <c r="Q7630" s="151"/>
      <c r="R7630" s="152">
        <v>0</v>
      </c>
      <c r="T7630" s="153">
        <f>IF(Cartilha_GLOBAL!R7630=0,0,IF(Cartilha_GLOBAL!R7630&gt;0,"c","b"))</f>
        <v>0</v>
      </c>
    </row>
    <row r="7631" ht="33.75" hidden="1" spans="1:20">
      <c r="A7631" s="239">
        <f>Cartilha_GLOBAL!A7631</f>
        <v>5763</v>
      </c>
      <c r="B7631" s="100" t="str">
        <f>Cartilha_GLOBAL!B7631</f>
        <v>SINAPI</v>
      </c>
      <c r="C7631" s="104" t="str">
        <f>Cartilha_GLOBAL!C7631</f>
        <v>CAMINHÃO PIPA 10.000 L TRUCADO, PESO BRUTO TOTAL 23.000 KG, CARGA ÚTIL MÁXIMA 15.935 KG, DISTÂNCIA ENTRE EIXOS 4,8 M, POTÊNCIA 230 CV, INCLUSIVE TANQUE DE AÇO PARA TRANSPORTE DE ÁGUA - MANUTENÇÃO. AF_06/2014</v>
      </c>
      <c r="D7631" s="94" t="str">
        <f>Cartilha_GLOBAL!D7631</f>
        <v>H</v>
      </c>
      <c r="E7631" s="105">
        <f>Cartilha_GLOBAL!$E7631</f>
        <v>52.62</v>
      </c>
      <c r="F7631" s="182">
        <f>Cartilha_GLOBAL!$F7631</f>
        <v>64.59</v>
      </c>
      <c r="G7631" s="229"/>
      <c r="H7631" s="107">
        <f t="shared" si="476"/>
        <v>0</v>
      </c>
      <c r="I7631" s="188">
        <f t="shared" si="475"/>
        <v>0</v>
      </c>
      <c r="J7631" s="142"/>
      <c r="K7631" s="146"/>
      <c r="L7631" s="7" t="str">
        <f t="shared" si="477"/>
        <v/>
      </c>
      <c r="M7631" s="7" t="str">
        <f t="shared" si="478"/>
        <v/>
      </c>
      <c r="N7631" s="7" t="str">
        <f>Cartilha_GLOBAL!N7631</f>
        <v/>
      </c>
      <c r="O7631" s="144"/>
      <c r="Q7631" s="151"/>
      <c r="R7631" s="152">
        <v>0</v>
      </c>
      <c r="T7631" s="153">
        <f>IF(Cartilha_GLOBAL!R7631=0,0,IF(Cartilha_GLOBAL!R7631&gt;0,"c","b"))</f>
        <v>0</v>
      </c>
    </row>
    <row r="7632" ht="33.75" hidden="1" spans="1:20">
      <c r="A7632" s="239">
        <f>Cartilha_GLOBAL!A7632</f>
        <v>5901</v>
      </c>
      <c r="B7632" s="100" t="str">
        <f>Cartilha_GLOBAL!B7632</f>
        <v>SINAPI</v>
      </c>
      <c r="C7632" s="104" t="str">
        <f>Cartilha_GLOBAL!C7632</f>
        <v>CAMINHÃO PIPA 10.000 L TRUCADO, PESO BRUTO TOTAL 23.000 KG, CARGA ÚTIL MÁXIMA 15.935 KG, DISTÂNCIA ENTRE EIXOS 4,8 M, POTÊNCIA 230 CV, INCLUSIVE TANQUE DE AÇO PARA TRANSPORTE DE ÁGUA - CHP DIURNO. AF_06/2014</v>
      </c>
      <c r="D7632" s="94" t="str">
        <f>Cartilha_GLOBAL!D7632</f>
        <v>CHP</v>
      </c>
      <c r="E7632" s="105">
        <f>Cartilha_GLOBAL!$E7632</f>
        <v>307.06</v>
      </c>
      <c r="F7632" s="182">
        <f>Cartilha_GLOBAL!$F7632</f>
        <v>376.89</v>
      </c>
      <c r="G7632" s="229"/>
      <c r="H7632" s="107">
        <f t="shared" si="476"/>
        <v>0</v>
      </c>
      <c r="I7632" s="188">
        <f t="shared" si="475"/>
        <v>0</v>
      </c>
      <c r="J7632" s="142"/>
      <c r="K7632" s="146"/>
      <c r="L7632" s="7" t="str">
        <f t="shared" si="477"/>
        <v/>
      </c>
      <c r="M7632" s="7" t="str">
        <f t="shared" si="478"/>
        <v/>
      </c>
      <c r="N7632" s="7" t="str">
        <f>Cartilha_GLOBAL!N7632</f>
        <v/>
      </c>
      <c r="O7632" s="144"/>
      <c r="Q7632" s="151"/>
      <c r="R7632" s="152">
        <v>0</v>
      </c>
      <c r="T7632" s="153">
        <f>IF(Cartilha_GLOBAL!R7632=0,0,IF(Cartilha_GLOBAL!R7632&gt;0,"c","b"))</f>
        <v>0</v>
      </c>
    </row>
    <row r="7633" ht="33.75" hidden="1" spans="1:20">
      <c r="A7633" s="239">
        <f>Cartilha_GLOBAL!A7633</f>
        <v>5903</v>
      </c>
      <c r="B7633" s="100" t="str">
        <f>Cartilha_GLOBAL!B7633</f>
        <v>SINAPI</v>
      </c>
      <c r="C7633" s="104" t="str">
        <f>Cartilha_GLOBAL!C7633</f>
        <v>CAMINHÃO PIPA 10.000 L TRUCADO, PESO BRUTO TOTAL 23.000 KG, CARGA ÚTIL MÁXIMA 15.935 KG, DISTÂNCIA ENTRE EIXOS 4,8 M, POTÊNCIA 230 CV, INCLUSIVE TANQUE DE AÇO PARA TRANSPORTE DE ÁGUA - CHI DIURNO. AF_06/2014</v>
      </c>
      <c r="D7633" s="94" t="str">
        <f>Cartilha_GLOBAL!D7633</f>
        <v>CHI</v>
      </c>
      <c r="E7633" s="105">
        <f>Cartilha_GLOBAL!$E7633</f>
        <v>67.27</v>
      </c>
      <c r="F7633" s="182">
        <f>Cartilha_GLOBAL!$F7633</f>
        <v>82.57</v>
      </c>
      <c r="G7633" s="229"/>
      <c r="H7633" s="107">
        <f t="shared" si="476"/>
        <v>0</v>
      </c>
      <c r="I7633" s="188">
        <f t="shared" si="475"/>
        <v>0</v>
      </c>
      <c r="J7633" s="142"/>
      <c r="K7633" s="146"/>
      <c r="L7633" s="7" t="str">
        <f t="shared" si="477"/>
        <v/>
      </c>
      <c r="M7633" s="7" t="str">
        <f t="shared" si="478"/>
        <v/>
      </c>
      <c r="N7633" s="7" t="str">
        <f>Cartilha_GLOBAL!N7633</f>
        <v/>
      </c>
      <c r="O7633" s="144"/>
      <c r="Q7633" s="151"/>
      <c r="R7633" s="152">
        <v>0</v>
      </c>
      <c r="T7633" s="153">
        <f>IF(Cartilha_GLOBAL!R7633=0,0,IF(Cartilha_GLOBAL!R7633&gt;0,"c","b"))</f>
        <v>0</v>
      </c>
    </row>
    <row r="7634" ht="33.75" hidden="1" spans="1:20">
      <c r="A7634" s="239">
        <f>Cartilha_GLOBAL!A7634</f>
        <v>53831</v>
      </c>
      <c r="B7634" s="100" t="str">
        <f>Cartilha_GLOBAL!B7634</f>
        <v>SINAPI</v>
      </c>
      <c r="C7634" s="104" t="str">
        <f>Cartilha_GLOBAL!C7634</f>
        <v>CAMINHÃO PIPA 10.000 L TRUCADO, PESO BRUTO TOTAL 23.000 KG, CARGA ÚTIL MÁXIMA 15.935 KG, DISTÂNCIA ENTRE EIXOS 4,8 M, POTÊNCIA 230 CV, INCLUSIVE TANQUE DE AÇO PARA TRANSPORTE DE ÁGUA - MATERIAIS NA OPERAÇÃO. AF_06/2014</v>
      </c>
      <c r="D7634" s="94" t="str">
        <f>Cartilha_GLOBAL!D7634</f>
        <v>H</v>
      </c>
      <c r="E7634" s="105">
        <f>Cartilha_GLOBAL!$E7634</f>
        <v>187.17</v>
      </c>
      <c r="F7634" s="182">
        <f>Cartilha_GLOBAL!$F7634</f>
        <v>229.73</v>
      </c>
      <c r="G7634" s="229"/>
      <c r="H7634" s="107">
        <f t="shared" si="476"/>
        <v>0</v>
      </c>
      <c r="I7634" s="188">
        <f t="shared" si="475"/>
        <v>0</v>
      </c>
      <c r="J7634" s="142"/>
      <c r="K7634" s="146"/>
      <c r="L7634" s="7" t="str">
        <f t="shared" si="477"/>
        <v/>
      </c>
      <c r="M7634" s="7" t="str">
        <f t="shared" si="478"/>
        <v/>
      </c>
      <c r="N7634" s="7" t="str">
        <f>Cartilha_GLOBAL!N7634</f>
        <v/>
      </c>
      <c r="O7634" s="144"/>
      <c r="Q7634" s="151"/>
      <c r="R7634" s="152">
        <v>0</v>
      </c>
      <c r="T7634" s="153">
        <f>IF(Cartilha_GLOBAL!R7634=0,0,IF(Cartilha_GLOBAL!R7634&gt;0,"c","b"))</f>
        <v>0</v>
      </c>
    </row>
    <row r="7635" ht="33.75" hidden="1" spans="1:20">
      <c r="A7635" s="239">
        <f>Cartilha_GLOBAL!A7635</f>
        <v>53882</v>
      </c>
      <c r="B7635" s="100" t="str">
        <f>Cartilha_GLOBAL!B7635</f>
        <v>SINAPI</v>
      </c>
      <c r="C7635" s="104" t="str">
        <f>Cartilha_GLOBAL!C7635</f>
        <v>CAMINHÃO PIPA 6.000 L, PESO BRUTO TOTAL 13.000 KG, DISTÂNCIA ENTRE EIXOS 4,80 M, POTÊNCIA 189 CV INCLUSIVE TANQUE DE AÇO PARA TRANSPORTE DE ÁGUA, CAPACIDADE 6 M3 - MANUTENÇÃO. AF_06/2014</v>
      </c>
      <c r="D7635" s="94" t="str">
        <f>Cartilha_GLOBAL!D7635</f>
        <v>H</v>
      </c>
      <c r="E7635" s="105">
        <f>Cartilha_GLOBAL!$E7635</f>
        <v>37.55</v>
      </c>
      <c r="F7635" s="182">
        <f>Cartilha_GLOBAL!$F7635</f>
        <v>46.09</v>
      </c>
      <c r="G7635" s="229"/>
      <c r="H7635" s="107">
        <f t="shared" si="476"/>
        <v>0</v>
      </c>
      <c r="I7635" s="188">
        <f t="shared" si="475"/>
        <v>0</v>
      </c>
      <c r="J7635" s="142"/>
      <c r="K7635" s="146"/>
      <c r="L7635" s="7" t="str">
        <f t="shared" si="477"/>
        <v/>
      </c>
      <c r="M7635" s="7" t="str">
        <f t="shared" si="478"/>
        <v/>
      </c>
      <c r="N7635" s="7" t="str">
        <f>Cartilha_GLOBAL!N7635</f>
        <v/>
      </c>
      <c r="O7635" s="144"/>
      <c r="Q7635" s="151"/>
      <c r="R7635" s="152">
        <v>0</v>
      </c>
      <c r="T7635" s="153">
        <f>IF(Cartilha_GLOBAL!R7635=0,0,IF(Cartilha_GLOBAL!R7635&gt;0,"c","b"))</f>
        <v>0</v>
      </c>
    </row>
    <row r="7636" ht="33.75" hidden="1" spans="1:20">
      <c r="A7636" s="239">
        <f>Cartilha_GLOBAL!A7636</f>
        <v>6259</v>
      </c>
      <c r="B7636" s="100" t="str">
        <f>Cartilha_GLOBAL!B7636</f>
        <v>SINAPI</v>
      </c>
      <c r="C7636" s="104" t="str">
        <f>Cartilha_GLOBAL!C7636</f>
        <v>CAMINHÃO PIPA 6.000 L, PESO BRUTO TOTAL 13.000 KG, DISTÂNCIA ENTRE EIXOS 4,80 M, POTÊNCIA 189 CV INCLUSIVE TANQUE DE AÇO PARA TRANSPORTE DE ÁGUA, CAPACIDADE 6 M3 - CHP DIURNO. AF_06/2014</v>
      </c>
      <c r="D7636" s="94" t="str">
        <f>Cartilha_GLOBAL!D7636</f>
        <v>CHP</v>
      </c>
      <c r="E7636" s="105">
        <f>Cartilha_GLOBAL!$E7636</f>
        <v>247.34</v>
      </c>
      <c r="F7636" s="182">
        <f>Cartilha_GLOBAL!$F7636</f>
        <v>303.59</v>
      </c>
      <c r="G7636" s="229"/>
      <c r="H7636" s="107">
        <f t="shared" si="476"/>
        <v>0</v>
      </c>
      <c r="I7636" s="188">
        <f t="shared" si="475"/>
        <v>0</v>
      </c>
      <c r="J7636" s="142"/>
      <c r="K7636" s="146"/>
      <c r="L7636" s="7" t="str">
        <f t="shared" si="477"/>
        <v/>
      </c>
      <c r="M7636" s="7" t="str">
        <f t="shared" si="478"/>
        <v/>
      </c>
      <c r="N7636" s="7" t="str">
        <f>Cartilha_GLOBAL!N7636</f>
        <v/>
      </c>
      <c r="O7636" s="144"/>
      <c r="Q7636" s="151"/>
      <c r="R7636" s="152">
        <v>0</v>
      </c>
      <c r="T7636" s="153">
        <f>IF(Cartilha_GLOBAL!R7636=0,0,IF(Cartilha_GLOBAL!R7636&gt;0,"c","b"))</f>
        <v>0</v>
      </c>
    </row>
    <row r="7637" ht="33.75" hidden="1" spans="1:20">
      <c r="A7637" s="239">
        <f>Cartilha_GLOBAL!A7637</f>
        <v>91359</v>
      </c>
      <c r="B7637" s="100" t="str">
        <f>Cartilha_GLOBAL!B7637</f>
        <v>SINAPI</v>
      </c>
      <c r="C7637" s="104" t="str">
        <f>Cartilha_GLOBAL!C7637</f>
        <v>CAMINHÃO PIPA 6.000 L, PESO BRUTO TOTAL 13.000 KG, DISTÂNCIA ENTRE EIXOS 4,80 M, POTÊNCIA 189 CV INCLUSIVE TANQUE DE AÇO PARA TRANSPORTE DE ÁGUA, CAPACIDADE 6 M3 - DEPRECIAÇÃO. AF_06/2014</v>
      </c>
      <c r="D7637" s="94" t="str">
        <f>Cartilha_GLOBAL!D7637</f>
        <v>H</v>
      </c>
      <c r="E7637" s="105">
        <f>Cartilha_GLOBAL!$E7637</f>
        <v>21.3</v>
      </c>
      <c r="F7637" s="182">
        <f>Cartilha_GLOBAL!$F7637</f>
        <v>26.14</v>
      </c>
      <c r="G7637" s="229"/>
      <c r="H7637" s="107">
        <f t="shared" si="476"/>
        <v>0</v>
      </c>
      <c r="I7637" s="188">
        <f t="shared" si="475"/>
        <v>0</v>
      </c>
      <c r="J7637" s="142"/>
      <c r="K7637" s="146"/>
      <c r="L7637" s="7" t="str">
        <f t="shared" si="477"/>
        <v/>
      </c>
      <c r="M7637" s="7" t="str">
        <f t="shared" si="478"/>
        <v/>
      </c>
      <c r="N7637" s="7" t="str">
        <f>Cartilha_GLOBAL!N7637</f>
        <v/>
      </c>
      <c r="O7637" s="144"/>
      <c r="Q7637" s="151"/>
      <c r="R7637" s="152">
        <v>0</v>
      </c>
      <c r="T7637" s="153">
        <f>IF(Cartilha_GLOBAL!R7637=0,0,IF(Cartilha_GLOBAL!R7637&gt;0,"c","b"))</f>
        <v>0</v>
      </c>
    </row>
    <row r="7638" ht="22.5" hidden="1" spans="1:20">
      <c r="A7638" s="239">
        <f>Cartilha_GLOBAL!A7638</f>
        <v>91360</v>
      </c>
      <c r="B7638" s="100" t="str">
        <f>Cartilha_GLOBAL!B7638</f>
        <v>SINAPI</v>
      </c>
      <c r="C7638" s="104" t="str">
        <f>Cartilha_GLOBAL!C7638</f>
        <v>CAMINHÃO PIPA 6.000 L, PESO BRUTO TOTAL 13.000 KG, DISTÂNCIA ENTRE EIXOS 4,80 M, POTÊNCIA 189 CV INCLUSIVE TANQUE DE AÇO PARA TRANSPORTE DE ÁGUA, CAPACIDADE 6 M3 - JUROS. AF_06/2014</v>
      </c>
      <c r="D7638" s="94" t="str">
        <f>Cartilha_GLOBAL!D7638</f>
        <v>H</v>
      </c>
      <c r="E7638" s="105">
        <f>Cartilha_GLOBAL!$E7638</f>
        <v>4.17</v>
      </c>
      <c r="F7638" s="182">
        <f>Cartilha_GLOBAL!$F7638</f>
        <v>5.12</v>
      </c>
      <c r="G7638" s="229"/>
      <c r="H7638" s="107">
        <f t="shared" si="476"/>
        <v>0</v>
      </c>
      <c r="I7638" s="188">
        <f t="shared" si="475"/>
        <v>0</v>
      </c>
      <c r="J7638" s="142"/>
      <c r="K7638" s="146"/>
      <c r="L7638" s="7" t="str">
        <f t="shared" si="477"/>
        <v/>
      </c>
      <c r="M7638" s="7" t="str">
        <f t="shared" si="478"/>
        <v/>
      </c>
      <c r="N7638" s="7" t="str">
        <f>Cartilha_GLOBAL!N7638</f>
        <v/>
      </c>
      <c r="O7638" s="144"/>
      <c r="Q7638" s="151"/>
      <c r="R7638" s="152">
        <v>0</v>
      </c>
      <c r="T7638" s="153">
        <f>IF(Cartilha_GLOBAL!R7638=0,0,IF(Cartilha_GLOBAL!R7638&gt;0,"c","b"))</f>
        <v>0</v>
      </c>
    </row>
    <row r="7639" ht="33.75" hidden="1" spans="1:20">
      <c r="A7639" s="239">
        <f>Cartilha_GLOBAL!A7639</f>
        <v>91361</v>
      </c>
      <c r="B7639" s="100" t="str">
        <f>Cartilha_GLOBAL!B7639</f>
        <v>SINAPI</v>
      </c>
      <c r="C7639" s="104" t="str">
        <f>Cartilha_GLOBAL!C7639</f>
        <v>CAMINHÃO PIPA 6.000 L, PESO BRUTO TOTAL 13.000 KG, DISTÂNCIA ENTRE EIXOS 4,80 M, POTÊNCIA 189 CV INCLUSIVE TANQUE DE AÇO PARA TRANSPORTE DE ÁGUA, CAPACIDADE 6 M3 - IMPOSTOS E SEGUROS. AF_06/2014</v>
      </c>
      <c r="D7639" s="94" t="str">
        <f>Cartilha_GLOBAL!D7639</f>
        <v>H</v>
      </c>
      <c r="E7639" s="105">
        <f>Cartilha_GLOBAL!$E7639</f>
        <v>3.3</v>
      </c>
      <c r="F7639" s="182">
        <f>Cartilha_GLOBAL!$F7639</f>
        <v>4.05</v>
      </c>
      <c r="G7639" s="229"/>
      <c r="H7639" s="107">
        <f t="shared" si="476"/>
        <v>0</v>
      </c>
      <c r="I7639" s="188">
        <f t="shared" si="475"/>
        <v>0</v>
      </c>
      <c r="J7639" s="142"/>
      <c r="K7639" s="146"/>
      <c r="L7639" s="7" t="str">
        <f t="shared" si="477"/>
        <v/>
      </c>
      <c r="M7639" s="7" t="str">
        <f t="shared" si="478"/>
        <v/>
      </c>
      <c r="N7639" s="7" t="str">
        <f>Cartilha_GLOBAL!N7639</f>
        <v/>
      </c>
      <c r="O7639" s="144"/>
      <c r="Q7639" s="151"/>
      <c r="R7639" s="152">
        <v>0</v>
      </c>
      <c r="T7639" s="153">
        <f>IF(Cartilha_GLOBAL!R7639=0,0,IF(Cartilha_GLOBAL!R7639&gt;0,"c","b"))</f>
        <v>0</v>
      </c>
    </row>
    <row r="7640" ht="33.75" hidden="1" spans="1:20">
      <c r="A7640" s="239">
        <f>Cartilha_GLOBAL!A7640</f>
        <v>91396</v>
      </c>
      <c r="B7640" s="100" t="str">
        <f>Cartilha_GLOBAL!B7640</f>
        <v>SINAPI</v>
      </c>
      <c r="C7640" s="104" t="str">
        <f>Cartilha_GLOBAL!C7640</f>
        <v>CAMINHÃO PIPA 10.000 L TRUCADO, PESO BRUTO TOTAL 23.000 KG, CARGA ÚTIL MÁXIMA 15.935 KG, DISTÂNCIA ENTRE EIXOS 4,8 M, POTÊNCIA 230 CV, INCLUSIVE TANQUE DE AÇO PARA TRANSPORTE DE ÁGUA - DEPRECIAÇÃO. AF_06/2014</v>
      </c>
      <c r="D7640" s="94" t="str">
        <f>Cartilha_GLOBAL!D7640</f>
        <v>H</v>
      </c>
      <c r="E7640" s="105">
        <f>Cartilha_GLOBAL!$E7640</f>
        <v>29.59</v>
      </c>
      <c r="F7640" s="182">
        <f>Cartilha_GLOBAL!$F7640</f>
        <v>36.32</v>
      </c>
      <c r="G7640" s="229"/>
      <c r="H7640" s="107">
        <f t="shared" si="476"/>
        <v>0</v>
      </c>
      <c r="I7640" s="188">
        <f t="shared" si="475"/>
        <v>0</v>
      </c>
      <c r="J7640" s="142"/>
      <c r="K7640" s="146"/>
      <c r="L7640" s="7" t="str">
        <f t="shared" si="477"/>
        <v/>
      </c>
      <c r="M7640" s="7" t="str">
        <f t="shared" si="478"/>
        <v/>
      </c>
      <c r="N7640" s="7" t="str">
        <f>Cartilha_GLOBAL!N7640</f>
        <v/>
      </c>
      <c r="O7640" s="144"/>
      <c r="Q7640" s="151"/>
      <c r="R7640" s="152">
        <v>0</v>
      </c>
      <c r="T7640" s="153">
        <f>IF(Cartilha_GLOBAL!R7640=0,0,IF(Cartilha_GLOBAL!R7640&gt;0,"c","b"))</f>
        <v>0</v>
      </c>
    </row>
    <row r="7641" ht="33.75" hidden="1" spans="1:20">
      <c r="A7641" s="239">
        <f>Cartilha_GLOBAL!A7641</f>
        <v>91397</v>
      </c>
      <c r="B7641" s="100" t="str">
        <f>Cartilha_GLOBAL!B7641</f>
        <v>SINAPI</v>
      </c>
      <c r="C7641" s="104" t="str">
        <f>Cartilha_GLOBAL!C7641</f>
        <v>CAMINHÃO PIPA 10.000 L TRUCADO, PESO BRUTO TOTAL 23.000 KG, CARGA ÚTIL MÁXIMA 15.935 KG, DISTÂNCIA ENTRE EIXOS 4,8 M, POTÊNCIA 230 CV, INCLUSIVE TANQUE DE AÇO PARA TRANSPORTE DE ÁGUA - JUROS. AF_06/2014</v>
      </c>
      <c r="D7641" s="94" t="str">
        <f>Cartilha_GLOBAL!D7641</f>
        <v>H</v>
      </c>
      <c r="E7641" s="105">
        <f>Cartilha_GLOBAL!$E7641</f>
        <v>5.85</v>
      </c>
      <c r="F7641" s="182">
        <f>Cartilha_GLOBAL!$F7641</f>
        <v>7.18</v>
      </c>
      <c r="G7641" s="229"/>
      <c r="H7641" s="107">
        <f t="shared" si="476"/>
        <v>0</v>
      </c>
      <c r="I7641" s="188">
        <f t="shared" si="475"/>
        <v>0</v>
      </c>
      <c r="J7641" s="142"/>
      <c r="K7641" s="146"/>
      <c r="L7641" s="7" t="str">
        <f t="shared" si="477"/>
        <v/>
      </c>
      <c r="M7641" s="7" t="str">
        <f t="shared" si="478"/>
        <v/>
      </c>
      <c r="N7641" s="7" t="str">
        <f>Cartilha_GLOBAL!N7641</f>
        <v/>
      </c>
      <c r="O7641" s="144"/>
      <c r="Q7641" s="151"/>
      <c r="R7641" s="152">
        <v>0</v>
      </c>
      <c r="T7641" s="153">
        <f>IF(Cartilha_GLOBAL!R7641=0,0,IF(Cartilha_GLOBAL!R7641&gt;0,"c","b"))</f>
        <v>0</v>
      </c>
    </row>
    <row r="7642" ht="33.75" hidden="1" spans="1:20">
      <c r="A7642" s="239">
        <f>Cartilha_GLOBAL!A7642</f>
        <v>91398</v>
      </c>
      <c r="B7642" s="100" t="str">
        <f>Cartilha_GLOBAL!B7642</f>
        <v>SINAPI</v>
      </c>
      <c r="C7642" s="104" t="str">
        <f>Cartilha_GLOBAL!C7642</f>
        <v>CAMINHÃO PIPA 10.000 L TRUCADO, PESO BRUTO TOTAL 23.000 KG, CARGA ÚTIL MÁXIMA 15.935 KG, DISTÂNCIA ENTRE EIXOS 4,8 M, POTÊNCIA 230 CV, INCLUSIVE TANQUE DE AÇO PARA TRANSPORTE DE ÁGUA - IMPOSTOS E SEGUROS. AF_06/2014</v>
      </c>
      <c r="D7642" s="94" t="str">
        <f>Cartilha_GLOBAL!D7642</f>
        <v>H</v>
      </c>
      <c r="E7642" s="105">
        <f>Cartilha_GLOBAL!$E7642</f>
        <v>4.63</v>
      </c>
      <c r="F7642" s="182">
        <f>Cartilha_GLOBAL!$F7642</f>
        <v>5.68</v>
      </c>
      <c r="G7642" s="229"/>
      <c r="H7642" s="107">
        <f t="shared" si="476"/>
        <v>0</v>
      </c>
      <c r="I7642" s="188">
        <f t="shared" si="475"/>
        <v>0</v>
      </c>
      <c r="J7642" s="142"/>
      <c r="K7642" s="146"/>
      <c r="L7642" s="7" t="str">
        <f t="shared" si="477"/>
        <v/>
      </c>
      <c r="M7642" s="7" t="str">
        <f t="shared" si="478"/>
        <v/>
      </c>
      <c r="N7642" s="7" t="str">
        <f>Cartilha_GLOBAL!N7642</f>
        <v/>
      </c>
      <c r="O7642" s="144"/>
      <c r="Q7642" s="151"/>
      <c r="R7642" s="152">
        <v>0</v>
      </c>
      <c r="T7642" s="153">
        <f>IF(Cartilha_GLOBAL!R7642=0,0,IF(Cartilha_GLOBAL!R7642&gt;0,"c","b"))</f>
        <v>0</v>
      </c>
    </row>
    <row r="7643" ht="33.75" hidden="1" spans="1:20">
      <c r="A7643" s="239">
        <f>Cartilha_GLOBAL!A7643</f>
        <v>6260</v>
      </c>
      <c r="B7643" s="100" t="str">
        <f>Cartilha_GLOBAL!B7643</f>
        <v>SINAPI</v>
      </c>
      <c r="C7643" s="104" t="str">
        <f>Cartilha_GLOBAL!C7643</f>
        <v>CAMINHÃO PIPA 6.000 L, PESO BRUTO TOTAL 13.000 KG, DISTÂNCIA ENTRE EIXOS 4,80 M, POTÊNCIA 189 CV INCLUSIVE TANQUE DE AÇO PARA TRANSPORTE DE ÁGUA, CAPACIDADE 6 M3 - CHI DIURNO. AF_06/2014</v>
      </c>
      <c r="D7643" s="94" t="str">
        <f>Cartilha_GLOBAL!D7643</f>
        <v>CHI</v>
      </c>
      <c r="E7643" s="105">
        <f>Cartilha_GLOBAL!$E7643</f>
        <v>55.97</v>
      </c>
      <c r="F7643" s="182">
        <f>Cartilha_GLOBAL!$F7643</f>
        <v>68.7</v>
      </c>
      <c r="G7643" s="229"/>
      <c r="H7643" s="107">
        <f t="shared" si="476"/>
        <v>0</v>
      </c>
      <c r="I7643" s="188">
        <f t="shared" si="475"/>
        <v>0</v>
      </c>
      <c r="J7643" s="142"/>
      <c r="K7643" s="146"/>
      <c r="L7643" s="7" t="str">
        <f t="shared" si="477"/>
        <v/>
      </c>
      <c r="M7643" s="7" t="str">
        <f t="shared" si="478"/>
        <v/>
      </c>
      <c r="N7643" s="7" t="str">
        <f>Cartilha_GLOBAL!N7643</f>
        <v/>
      </c>
      <c r="O7643" s="144"/>
      <c r="Q7643" s="151"/>
      <c r="R7643" s="152">
        <v>0</v>
      </c>
      <c r="T7643" s="153">
        <f>IF(Cartilha_GLOBAL!R7643=0,0,IF(Cartilha_GLOBAL!R7643&gt;0,"c","b"))</f>
        <v>0</v>
      </c>
    </row>
    <row r="7644" ht="33.75" hidden="1" spans="1:20">
      <c r="A7644" s="239">
        <f>Cartilha_GLOBAL!A7644</f>
        <v>91640</v>
      </c>
      <c r="B7644" s="100" t="str">
        <f>Cartilha_GLOBAL!B7644</f>
        <v>SINAPI</v>
      </c>
      <c r="C7644" s="104" t="str">
        <f>Cartilha_GLOBAL!C7644</f>
        <v>CAMINHÃO DE TRANSPORTE DE MATERIAL ASFÁLTICO 30.000 L, COM CAVALO MECÂNICO DE CAPACIDADE MÁXIMA DE TRAÇÃO COMBINADO DE 66.000 KG, POTÊNCIA 360 CV, INCLUSIVE TANQUE DE ASFALTO COM SERPENTINA - DEPRECIAÇÃO. AF_08/2015</v>
      </c>
      <c r="D7644" s="94" t="str">
        <f>Cartilha_GLOBAL!D7644</f>
        <v>H</v>
      </c>
      <c r="E7644" s="105">
        <f>Cartilha_GLOBAL!$E7644</f>
        <v>39.22</v>
      </c>
      <c r="F7644" s="182">
        <f>Cartilha_GLOBAL!$F7644</f>
        <v>48.14</v>
      </c>
      <c r="G7644" s="229"/>
      <c r="H7644" s="107">
        <f t="shared" si="476"/>
        <v>0</v>
      </c>
      <c r="I7644" s="188">
        <f t="shared" si="475"/>
        <v>0</v>
      </c>
      <c r="J7644" s="142"/>
      <c r="K7644" s="146"/>
      <c r="L7644" s="7" t="str">
        <f t="shared" si="477"/>
        <v/>
      </c>
      <c r="M7644" s="7" t="str">
        <f t="shared" si="478"/>
        <v/>
      </c>
      <c r="N7644" s="7" t="str">
        <f>Cartilha_GLOBAL!N7644</f>
        <v/>
      </c>
      <c r="O7644" s="144"/>
      <c r="Q7644" s="151"/>
      <c r="R7644" s="152">
        <v>0</v>
      </c>
      <c r="T7644" s="153">
        <f>IF(Cartilha_GLOBAL!R7644=0,0,IF(Cartilha_GLOBAL!R7644&gt;0,"c","b"))</f>
        <v>0</v>
      </c>
    </row>
    <row r="7645" ht="33.75" hidden="1" spans="1:20">
      <c r="A7645" s="239">
        <f>Cartilha_GLOBAL!A7645</f>
        <v>91641</v>
      </c>
      <c r="B7645" s="100" t="str">
        <f>Cartilha_GLOBAL!B7645</f>
        <v>SINAPI</v>
      </c>
      <c r="C7645" s="104" t="str">
        <f>Cartilha_GLOBAL!C7645</f>
        <v>CAMINHÃO DE TRANSPORTE DE MATERIAL ASFÁLTICO 30.000 L, COM CAVALO MECÂNICO DE CAPACIDADE MÁXIMA DE TRAÇÃO COMBINADO DE 66.000 KG, POTÊNCIA 360 CV, INCLUSIVE TANQUE DE ASFALTO COM SERPENTINA - JUROS. AF_08/2015</v>
      </c>
      <c r="D7645" s="94" t="str">
        <f>Cartilha_GLOBAL!D7645</f>
        <v>H</v>
      </c>
      <c r="E7645" s="105">
        <f>Cartilha_GLOBAL!$E7645</f>
        <v>8.07</v>
      </c>
      <c r="F7645" s="182">
        <f>Cartilha_GLOBAL!$F7645</f>
        <v>9.91</v>
      </c>
      <c r="G7645" s="229"/>
      <c r="H7645" s="107">
        <f t="shared" si="476"/>
        <v>0</v>
      </c>
      <c r="I7645" s="188">
        <f t="shared" si="475"/>
        <v>0</v>
      </c>
      <c r="J7645" s="142"/>
      <c r="K7645" s="146"/>
      <c r="L7645" s="7" t="str">
        <f t="shared" si="477"/>
        <v/>
      </c>
      <c r="M7645" s="7" t="str">
        <f t="shared" si="478"/>
        <v/>
      </c>
      <c r="N7645" s="7" t="str">
        <f>Cartilha_GLOBAL!N7645</f>
        <v/>
      </c>
      <c r="O7645" s="144"/>
      <c r="Q7645" s="151"/>
      <c r="R7645" s="152">
        <v>0</v>
      </c>
      <c r="T7645" s="153">
        <f>IF(Cartilha_GLOBAL!R7645=0,0,IF(Cartilha_GLOBAL!R7645&gt;0,"c","b"))</f>
        <v>0</v>
      </c>
    </row>
    <row r="7646" ht="33.75" hidden="1" spans="1:20">
      <c r="A7646" s="239">
        <f>Cartilha_GLOBAL!A7646</f>
        <v>91642</v>
      </c>
      <c r="B7646" s="100" t="str">
        <f>Cartilha_GLOBAL!B7646</f>
        <v>SINAPI</v>
      </c>
      <c r="C7646" s="104" t="str">
        <f>Cartilha_GLOBAL!C7646</f>
        <v>CAMINHÃO DE TRANSPORTE DE MATERIAL ASFÁLTICO 30.000 L, COM CAVALO MECÂNICO DE CAPACIDADE MÁXIMA DE TRAÇÃO COMBINADO DE 66.000 KG, POTÊNCIA 360 CV, INCLUSIVE TANQUE DE ASFALTO COM SERPENTINA - IMPOSTOS E SEGUROS. AF_08/2015</v>
      </c>
      <c r="D7646" s="94" t="str">
        <f>Cartilha_GLOBAL!D7646</f>
        <v>H</v>
      </c>
      <c r="E7646" s="105">
        <f>Cartilha_GLOBAL!$E7646</f>
        <v>6.39</v>
      </c>
      <c r="F7646" s="182">
        <f>Cartilha_GLOBAL!$F7646</f>
        <v>7.84</v>
      </c>
      <c r="G7646" s="229"/>
      <c r="H7646" s="107">
        <f t="shared" si="476"/>
        <v>0</v>
      </c>
      <c r="I7646" s="188">
        <f t="shared" si="475"/>
        <v>0</v>
      </c>
      <c r="J7646" s="142"/>
      <c r="K7646" s="146"/>
      <c r="L7646" s="7" t="str">
        <f t="shared" si="477"/>
        <v/>
      </c>
      <c r="M7646" s="7" t="str">
        <f t="shared" si="478"/>
        <v/>
      </c>
      <c r="N7646" s="7" t="str">
        <f>Cartilha_GLOBAL!N7646</f>
        <v/>
      </c>
      <c r="O7646" s="144"/>
      <c r="Q7646" s="151"/>
      <c r="R7646" s="152">
        <v>0</v>
      </c>
      <c r="T7646" s="153">
        <f>IF(Cartilha_GLOBAL!R7646=0,0,IF(Cartilha_GLOBAL!R7646&gt;0,"c","b"))</f>
        <v>0</v>
      </c>
    </row>
    <row r="7647" ht="33.75" hidden="1" spans="1:20">
      <c r="A7647" s="239">
        <f>Cartilha_GLOBAL!A7647</f>
        <v>91643</v>
      </c>
      <c r="B7647" s="100" t="str">
        <f>Cartilha_GLOBAL!B7647</f>
        <v>SINAPI</v>
      </c>
      <c r="C7647" s="104" t="str">
        <f>Cartilha_GLOBAL!C7647</f>
        <v>CAMINHÃO DE TRANSPORTE DE MATERIAL ASFÁLTICO 30.000 L, COM CAVALO MECÂNICO DE CAPACIDADE MÁXIMA DE TRAÇÃO COMBINADO DE 66.000 KG, POTÊNCIA 360 CV, INCLUSIVE TANQUE DE ASFALTO COM SERPENTINA - MANUTENÇÃO. AF_08/2015</v>
      </c>
      <c r="D7647" s="94" t="str">
        <f>Cartilha_GLOBAL!D7647</f>
        <v>H</v>
      </c>
      <c r="E7647" s="105">
        <f>Cartilha_GLOBAL!$E7647</f>
        <v>70.69</v>
      </c>
      <c r="F7647" s="182">
        <f>Cartilha_GLOBAL!$F7647</f>
        <v>86.76</v>
      </c>
      <c r="G7647" s="229"/>
      <c r="H7647" s="107">
        <f t="shared" si="476"/>
        <v>0</v>
      </c>
      <c r="I7647" s="188">
        <f t="shared" si="475"/>
        <v>0</v>
      </c>
      <c r="J7647" s="142"/>
      <c r="K7647" s="146"/>
      <c r="L7647" s="7" t="str">
        <f t="shared" si="477"/>
        <v/>
      </c>
      <c r="M7647" s="7" t="str">
        <f t="shared" si="478"/>
        <v/>
      </c>
      <c r="N7647" s="7" t="str">
        <f>Cartilha_GLOBAL!N7647</f>
        <v/>
      </c>
      <c r="O7647" s="144"/>
      <c r="Q7647" s="151"/>
      <c r="R7647" s="152">
        <v>0</v>
      </c>
      <c r="T7647" s="153">
        <f>IF(Cartilha_GLOBAL!R7647=0,0,IF(Cartilha_GLOBAL!R7647&gt;0,"c","b"))</f>
        <v>0</v>
      </c>
    </row>
    <row r="7648" ht="33.75" hidden="1" spans="1:20">
      <c r="A7648" s="239">
        <f>Cartilha_GLOBAL!A7648</f>
        <v>91644</v>
      </c>
      <c r="B7648" s="100" t="str">
        <f>Cartilha_GLOBAL!B7648</f>
        <v>SINAPI</v>
      </c>
      <c r="C7648" s="104" t="str">
        <f>Cartilha_GLOBAL!C7648</f>
        <v>CAMINHÃO DE TRANSPORTE DE MATERIAL ASFÁLTICO 30.000 L, COM CAVALO MECÂNICO DE CAPACIDADE MÁXIMA DE TRAÇÃO COMBINADO DE 66.000 KG, POTÊNCIA 360 CV, INCLUSIVE TANQUE DE ASFALTO COM SERPENTINA - MATERIAIS NA OPERAÇÃO. AF_08/2015</v>
      </c>
      <c r="D7648" s="94" t="str">
        <f>Cartilha_GLOBAL!D7648</f>
        <v>H</v>
      </c>
      <c r="E7648" s="105">
        <f>Cartilha_GLOBAL!$E7648</f>
        <v>292.97</v>
      </c>
      <c r="F7648" s="182">
        <f>Cartilha_GLOBAL!$F7648</f>
        <v>359.59</v>
      </c>
      <c r="G7648" s="229"/>
      <c r="H7648" s="107">
        <f t="shared" si="476"/>
        <v>0</v>
      </c>
      <c r="I7648" s="188">
        <f t="shared" si="475"/>
        <v>0</v>
      </c>
      <c r="J7648" s="142"/>
      <c r="K7648" s="146"/>
      <c r="L7648" s="7" t="str">
        <f t="shared" si="477"/>
        <v/>
      </c>
      <c r="M7648" s="7" t="str">
        <f t="shared" si="478"/>
        <v/>
      </c>
      <c r="N7648" s="7" t="str">
        <f>Cartilha_GLOBAL!N7648</f>
        <v/>
      </c>
      <c r="O7648" s="144"/>
      <c r="Q7648" s="151"/>
      <c r="R7648" s="152">
        <v>0</v>
      </c>
      <c r="T7648" s="153">
        <f>IF(Cartilha_GLOBAL!R7648=0,0,IF(Cartilha_GLOBAL!R7648&gt;0,"c","b"))</f>
        <v>0</v>
      </c>
    </row>
    <row r="7649" ht="33.75" hidden="1" spans="1:20">
      <c r="A7649" s="239">
        <f>Cartilha_GLOBAL!A7649</f>
        <v>91645</v>
      </c>
      <c r="B7649" s="100" t="str">
        <f>Cartilha_GLOBAL!B7649</f>
        <v>SINAPI</v>
      </c>
      <c r="C7649" s="104" t="str">
        <f>Cartilha_GLOBAL!C7649</f>
        <v>CAMINHÃO DE TRANSPORTE DE MATERIAL ASFÁLTICO 30.000 L, COM CAVALO MECÂNICO DE CAPACIDADE MÁXIMA DE TRAÇÃO COMBINADO DE 66.000 KG, POTÊNCIA 360 CV, INCLUSIVE TANQUE DE ASFALTO COM SERPENTINA - CHP DIURNO. AF_08/2015</v>
      </c>
      <c r="D7649" s="94" t="str">
        <f>Cartilha_GLOBAL!D7649</f>
        <v>CHP</v>
      </c>
      <c r="E7649" s="105">
        <f>Cartilha_GLOBAL!$E7649</f>
        <v>451.42</v>
      </c>
      <c r="F7649" s="182">
        <f>Cartilha_GLOBAL!$F7649</f>
        <v>554.07</v>
      </c>
      <c r="G7649" s="229"/>
      <c r="H7649" s="107">
        <f t="shared" si="476"/>
        <v>0</v>
      </c>
      <c r="I7649" s="188">
        <f t="shared" si="475"/>
        <v>0</v>
      </c>
      <c r="J7649" s="142"/>
      <c r="K7649" s="146"/>
      <c r="L7649" s="7" t="str">
        <f t="shared" si="477"/>
        <v/>
      </c>
      <c r="M7649" s="7" t="str">
        <f t="shared" si="478"/>
        <v/>
      </c>
      <c r="N7649" s="7" t="str">
        <f>Cartilha_GLOBAL!N7649</f>
        <v/>
      </c>
      <c r="O7649" s="144"/>
      <c r="Q7649" s="151"/>
      <c r="R7649" s="152">
        <v>0</v>
      </c>
      <c r="T7649" s="153">
        <f>IF(Cartilha_GLOBAL!R7649=0,0,IF(Cartilha_GLOBAL!R7649&gt;0,"c","b"))</f>
        <v>0</v>
      </c>
    </row>
    <row r="7650" ht="33.75" hidden="1" spans="1:20">
      <c r="A7650" s="239">
        <f>Cartilha_GLOBAL!A7650</f>
        <v>91646</v>
      </c>
      <c r="B7650" s="100" t="str">
        <f>Cartilha_GLOBAL!B7650</f>
        <v>SINAPI</v>
      </c>
      <c r="C7650" s="104" t="str">
        <f>Cartilha_GLOBAL!C7650</f>
        <v>CAMINHÃO DE TRANSPORTE DE MATERIAL ASFÁLTICO 30.000 L, COM CAVALO MECÂNICO DE CAPACIDADE MÁXIMA DE TRAÇÃO COMBINADO DE 66.000 KG, POTÊNCIA 360 CV, INCLUSIVE TANQUE DE ASFALTO COM SERPENTINA - CHI DIURNO. AF_08/2015</v>
      </c>
      <c r="D7650" s="94" t="str">
        <f>Cartilha_GLOBAL!D7650</f>
        <v>CHI</v>
      </c>
      <c r="E7650" s="105">
        <f>Cartilha_GLOBAL!$E7650</f>
        <v>87.76</v>
      </c>
      <c r="F7650" s="182">
        <f>Cartilha_GLOBAL!$F7650</f>
        <v>107.72</v>
      </c>
      <c r="G7650" s="229"/>
      <c r="H7650" s="107">
        <f t="shared" si="476"/>
        <v>0</v>
      </c>
      <c r="I7650" s="188">
        <f t="shared" si="475"/>
        <v>0</v>
      </c>
      <c r="J7650" s="142"/>
      <c r="K7650" s="146"/>
      <c r="L7650" s="7" t="str">
        <f t="shared" si="477"/>
        <v/>
      </c>
      <c r="M7650" s="7" t="str">
        <f t="shared" si="478"/>
        <v/>
      </c>
      <c r="N7650" s="7" t="str">
        <f>Cartilha_GLOBAL!N7650</f>
        <v/>
      </c>
      <c r="O7650" s="144"/>
      <c r="Q7650" s="151"/>
      <c r="R7650" s="152">
        <v>0</v>
      </c>
      <c r="T7650" s="153">
        <f>IF(Cartilha_GLOBAL!R7650=0,0,IF(Cartilha_GLOBAL!R7650&gt;0,"c","b"))</f>
        <v>0</v>
      </c>
    </row>
    <row r="7651" ht="22.5" hidden="1" spans="1:20">
      <c r="A7651" s="239">
        <f>Cartilha_GLOBAL!A7651</f>
        <v>91031</v>
      </c>
      <c r="B7651" s="100" t="str">
        <f>Cartilha_GLOBAL!B7651</f>
        <v>SINAPI</v>
      </c>
      <c r="C7651" s="104" t="str">
        <f>Cartilha_GLOBAL!C7651</f>
        <v>CAMINHÃO TRUCADO (C/ TERCEIRO EIXO) ELETRÔNICO - POTÊNCIA 231CV - PBT = 22000KG - DIST. ENTRE EIXOS 5170 MM - INCLUI CARROCERIA FIXA ABERTA DE MADEIRA - CHP DIURNO. AF_06/2015</v>
      </c>
      <c r="D7651" s="94" t="str">
        <f>Cartilha_GLOBAL!D7651</f>
        <v>CHP</v>
      </c>
      <c r="E7651" s="105">
        <f>Cartilha_GLOBAL!$E7651</f>
        <v>251.89</v>
      </c>
      <c r="F7651" s="182">
        <f>Cartilha_GLOBAL!$F7651</f>
        <v>309.17</v>
      </c>
      <c r="G7651" s="229"/>
      <c r="H7651" s="107">
        <f t="shared" si="476"/>
        <v>0</v>
      </c>
      <c r="I7651" s="188">
        <f t="shared" si="475"/>
        <v>0</v>
      </c>
      <c r="J7651" s="142"/>
      <c r="K7651" s="146"/>
      <c r="L7651" s="7" t="str">
        <f t="shared" si="477"/>
        <v/>
      </c>
      <c r="M7651" s="7" t="str">
        <f t="shared" si="478"/>
        <v/>
      </c>
      <c r="N7651" s="7" t="str">
        <f>Cartilha_GLOBAL!N7651</f>
        <v/>
      </c>
      <c r="O7651" s="144"/>
      <c r="Q7651" s="151"/>
      <c r="R7651" s="152">
        <v>0</v>
      </c>
      <c r="T7651" s="153">
        <f>IF(Cartilha_GLOBAL!R7651=0,0,IF(Cartilha_GLOBAL!R7651&gt;0,"c","b"))</f>
        <v>0</v>
      </c>
    </row>
    <row r="7652" ht="22.5" hidden="1" spans="1:20">
      <c r="A7652" s="239">
        <f>Cartilha_GLOBAL!A7652</f>
        <v>91032</v>
      </c>
      <c r="B7652" s="100" t="str">
        <f>Cartilha_GLOBAL!B7652</f>
        <v>SINAPI</v>
      </c>
      <c r="C7652" s="104" t="str">
        <f>Cartilha_GLOBAL!C7652</f>
        <v>CAMINHÃO TRUCADO (C/ TERCEIRO EIXO) ELETRÔNICO - POTÊNCIA 231CV - PBT = 22000KG - DIST. ENTRE EIXOS 5170 MM - INCLUI CARROCERIA FIXA ABERTA DE MADEIRA - CHI DIURNO. AF_06/2015</v>
      </c>
      <c r="D7652" s="94" t="str">
        <f>Cartilha_GLOBAL!D7652</f>
        <v>CHI</v>
      </c>
      <c r="E7652" s="105">
        <f>Cartilha_GLOBAL!$E7652</f>
        <v>62.25</v>
      </c>
      <c r="F7652" s="182">
        <f>Cartilha_GLOBAL!$F7652</f>
        <v>76.41</v>
      </c>
      <c r="G7652" s="229"/>
      <c r="H7652" s="107">
        <f t="shared" si="476"/>
        <v>0</v>
      </c>
      <c r="I7652" s="188">
        <f t="shared" si="475"/>
        <v>0</v>
      </c>
      <c r="J7652" s="142"/>
      <c r="K7652" s="146"/>
      <c r="L7652" s="7" t="str">
        <f t="shared" si="477"/>
        <v/>
      </c>
      <c r="M7652" s="7" t="str">
        <f t="shared" si="478"/>
        <v/>
      </c>
      <c r="N7652" s="7" t="str">
        <f>Cartilha_GLOBAL!N7652</f>
        <v/>
      </c>
      <c r="O7652" s="144"/>
      <c r="Q7652" s="151"/>
      <c r="R7652" s="152">
        <v>0</v>
      </c>
      <c r="T7652" s="153">
        <f>IF(Cartilha_GLOBAL!R7652=0,0,IF(Cartilha_GLOBAL!R7652&gt;0,"c","b"))</f>
        <v>0</v>
      </c>
    </row>
    <row r="7653" ht="22.5" hidden="1" spans="1:20">
      <c r="A7653" s="239">
        <f>Cartilha_GLOBAL!A7653</f>
        <v>91026</v>
      </c>
      <c r="B7653" s="100" t="str">
        <f>Cartilha_GLOBAL!B7653</f>
        <v>SINAPI</v>
      </c>
      <c r="C7653" s="104" t="str">
        <f>Cartilha_GLOBAL!C7653</f>
        <v>CAMINHÃO TRUCADO (C/ TERCEIRO EIXO) ELETRÔNICO - POTÊNCIA 231CV - PBT = 22000KG - DIST. ENTRE EIXOS 5170 MM - INCLUI CARROCERIA FIXA ABERTA DE MADEIRA - DEPRECIAÇÃO. AF_06/2015</v>
      </c>
      <c r="D7653" s="94" t="str">
        <f>Cartilha_GLOBAL!D7653</f>
        <v>H</v>
      </c>
      <c r="E7653" s="105">
        <f>Cartilha_GLOBAL!$E7653</f>
        <v>25.68</v>
      </c>
      <c r="F7653" s="182">
        <f>Cartilha_GLOBAL!$F7653</f>
        <v>31.52</v>
      </c>
      <c r="G7653" s="229"/>
      <c r="H7653" s="107">
        <f t="shared" si="476"/>
        <v>0</v>
      </c>
      <c r="I7653" s="188">
        <f t="shared" si="475"/>
        <v>0</v>
      </c>
      <c r="J7653" s="142"/>
      <c r="K7653" s="146"/>
      <c r="L7653" s="7" t="str">
        <f t="shared" si="477"/>
        <v/>
      </c>
      <c r="M7653" s="7" t="str">
        <f t="shared" si="478"/>
        <v/>
      </c>
      <c r="N7653" s="7" t="str">
        <f>Cartilha_GLOBAL!N7653</f>
        <v/>
      </c>
      <c r="O7653" s="144"/>
      <c r="Q7653" s="151"/>
      <c r="R7653" s="152">
        <v>0</v>
      </c>
      <c r="T7653" s="153">
        <f>IF(Cartilha_GLOBAL!R7653=0,0,IF(Cartilha_GLOBAL!R7653&gt;0,"c","b"))</f>
        <v>0</v>
      </c>
    </row>
    <row r="7654" ht="22.5" hidden="1" spans="1:20">
      <c r="A7654" s="239">
        <f>Cartilha_GLOBAL!A7654</f>
        <v>91027</v>
      </c>
      <c r="B7654" s="100" t="str">
        <f>Cartilha_GLOBAL!B7654</f>
        <v>SINAPI</v>
      </c>
      <c r="C7654" s="104" t="str">
        <f>Cartilha_GLOBAL!C7654</f>
        <v>CAMINHÃO TRUCADO (C/ TERCEIRO EIXO) ELETRÔNICO - POTÊNCIA 231CV - PBT = 22000KG - DIST. ENTRE EIXOS 5170 MM - INCLUI CARROCERIA FIXA ABERTA DE MADEIRA - JUROS. AF_06/2015</v>
      </c>
      <c r="D7654" s="94" t="str">
        <f>Cartilha_GLOBAL!D7654</f>
        <v>H</v>
      </c>
      <c r="E7654" s="105">
        <f>Cartilha_GLOBAL!$E7654</f>
        <v>5.23</v>
      </c>
      <c r="F7654" s="182">
        <f>Cartilha_GLOBAL!$F7654</f>
        <v>6.42</v>
      </c>
      <c r="G7654" s="229"/>
      <c r="H7654" s="107">
        <f t="shared" si="476"/>
        <v>0</v>
      </c>
      <c r="I7654" s="188">
        <f t="shared" si="475"/>
        <v>0</v>
      </c>
      <c r="J7654" s="142"/>
      <c r="K7654" s="146"/>
      <c r="L7654" s="7" t="str">
        <f t="shared" si="477"/>
        <v/>
      </c>
      <c r="M7654" s="7" t="str">
        <f t="shared" si="478"/>
        <v/>
      </c>
      <c r="N7654" s="7" t="str">
        <f>Cartilha_GLOBAL!N7654</f>
        <v/>
      </c>
      <c r="O7654" s="144"/>
      <c r="Q7654" s="151"/>
      <c r="R7654" s="152">
        <v>0</v>
      </c>
      <c r="T7654" s="153">
        <f>IF(Cartilha_GLOBAL!R7654=0,0,IF(Cartilha_GLOBAL!R7654&gt;0,"c","b"))</f>
        <v>0</v>
      </c>
    </row>
    <row r="7655" ht="22.5" hidden="1" spans="1:20">
      <c r="A7655" s="239">
        <f>Cartilha_GLOBAL!A7655</f>
        <v>91028</v>
      </c>
      <c r="B7655" s="100" t="str">
        <f>Cartilha_GLOBAL!B7655</f>
        <v>SINAPI</v>
      </c>
      <c r="C7655" s="104" t="str">
        <f>Cartilha_GLOBAL!C7655</f>
        <v>CAMINHÃO TRUCADO (C/ TERCEIRO EIXO) ELETRÔNICO - POTÊNCIA 231CV - PBT = 22000KG - DIST. ENTRE EIXOS 5170 MM - INCLUI CARROCERIA FIXA ABERTA DE MADEIRA - IMPOSTOS E SEGUROS. AF_06/2015</v>
      </c>
      <c r="D7655" s="94" t="str">
        <f>Cartilha_GLOBAL!D7655</f>
        <v>H</v>
      </c>
      <c r="E7655" s="105">
        <f>Cartilha_GLOBAL!$E7655</f>
        <v>4.14</v>
      </c>
      <c r="F7655" s="182">
        <f>Cartilha_GLOBAL!$F7655</f>
        <v>5.08</v>
      </c>
      <c r="G7655" s="229"/>
      <c r="H7655" s="107">
        <f t="shared" si="476"/>
        <v>0</v>
      </c>
      <c r="I7655" s="188">
        <f t="shared" si="475"/>
        <v>0</v>
      </c>
      <c r="J7655" s="142"/>
      <c r="K7655" s="146"/>
      <c r="L7655" s="7" t="str">
        <f t="shared" si="477"/>
        <v/>
      </c>
      <c r="M7655" s="7" t="str">
        <f t="shared" si="478"/>
        <v/>
      </c>
      <c r="N7655" s="7" t="str">
        <f>Cartilha_GLOBAL!N7655</f>
        <v/>
      </c>
      <c r="O7655" s="144"/>
      <c r="Q7655" s="151"/>
      <c r="R7655" s="152">
        <v>0</v>
      </c>
      <c r="T7655" s="153">
        <f>IF(Cartilha_GLOBAL!R7655=0,0,IF(Cartilha_GLOBAL!R7655&gt;0,"c","b"))</f>
        <v>0</v>
      </c>
    </row>
    <row r="7656" ht="22.5" hidden="1" spans="1:20">
      <c r="A7656" s="239">
        <f>Cartilha_GLOBAL!A7656</f>
        <v>91029</v>
      </c>
      <c r="B7656" s="100" t="str">
        <f>Cartilha_GLOBAL!B7656</f>
        <v>SINAPI</v>
      </c>
      <c r="C7656" s="104" t="str">
        <f>Cartilha_GLOBAL!C7656</f>
        <v>CAMINHÃO TRUCADO (C/ TERCEIRO EIXO) ELETRÔNICO - POTÊNCIA 231CV - PBT = 22000KG - DIST. ENTRE EIXOS 5170 MM - INCLUI CARROCERIA FIXA ABERTA DE MADEIRA - MANUTENÇÃO. AF_06/2015</v>
      </c>
      <c r="D7656" s="94" t="str">
        <f>Cartilha_GLOBAL!D7656</f>
        <v>H</v>
      </c>
      <c r="E7656" s="105">
        <f>Cartilha_GLOBAL!$E7656</f>
        <v>46.94</v>
      </c>
      <c r="F7656" s="182">
        <f>Cartilha_GLOBAL!$F7656</f>
        <v>57.61</v>
      </c>
      <c r="G7656" s="229"/>
      <c r="H7656" s="107">
        <f t="shared" si="476"/>
        <v>0</v>
      </c>
      <c r="I7656" s="188">
        <f t="shared" si="475"/>
        <v>0</v>
      </c>
      <c r="J7656" s="142"/>
      <c r="K7656" s="146"/>
      <c r="L7656" s="7" t="str">
        <f t="shared" si="477"/>
        <v/>
      </c>
      <c r="M7656" s="7" t="str">
        <f t="shared" si="478"/>
        <v/>
      </c>
      <c r="N7656" s="7" t="str">
        <f>Cartilha_GLOBAL!N7656</f>
        <v/>
      </c>
      <c r="O7656" s="144"/>
      <c r="Q7656" s="151"/>
      <c r="R7656" s="152">
        <v>0</v>
      </c>
      <c r="T7656" s="153">
        <f>IF(Cartilha_GLOBAL!R7656=0,0,IF(Cartilha_GLOBAL!R7656&gt;0,"c","b"))</f>
        <v>0</v>
      </c>
    </row>
    <row r="7657" ht="22.5" hidden="1" spans="1:20">
      <c r="A7657" s="239">
        <f>Cartilha_GLOBAL!A7657</f>
        <v>91030</v>
      </c>
      <c r="B7657" s="100" t="str">
        <f>Cartilha_GLOBAL!B7657</f>
        <v>SINAPI</v>
      </c>
      <c r="C7657" s="104" t="str">
        <f>Cartilha_GLOBAL!C7657</f>
        <v>CAMINHÃO TRUCADO (C/ TERCEIRO EIXO) ELETRÔNICO - POTÊNCIA 231CV - PBT = 22000KG - DIST. ENTRE EIXOS 5170 MM - INCLUI CARROCERIA FIXA ABERTA DE MADEIRA - MATERIAIS NA OPERAÇÃO. AF_06/2015</v>
      </c>
      <c r="D7657" s="94" t="str">
        <f>Cartilha_GLOBAL!D7657</f>
        <v>H</v>
      </c>
      <c r="E7657" s="105">
        <f>Cartilha_GLOBAL!$E7657</f>
        <v>142.7</v>
      </c>
      <c r="F7657" s="182">
        <f>Cartilha_GLOBAL!$F7657</f>
        <v>175.15</v>
      </c>
      <c r="G7657" s="229"/>
      <c r="H7657" s="107">
        <f t="shared" si="476"/>
        <v>0</v>
      </c>
      <c r="I7657" s="188">
        <f t="shared" si="475"/>
        <v>0</v>
      </c>
      <c r="J7657" s="142"/>
      <c r="K7657" s="146"/>
      <c r="L7657" s="7" t="str">
        <f t="shared" si="477"/>
        <v/>
      </c>
      <c r="M7657" s="7" t="str">
        <f t="shared" si="478"/>
        <v/>
      </c>
      <c r="N7657" s="7" t="str">
        <f>Cartilha_GLOBAL!N7657</f>
        <v/>
      </c>
      <c r="O7657" s="144"/>
      <c r="Q7657" s="151"/>
      <c r="R7657" s="152">
        <v>0</v>
      </c>
      <c r="T7657" s="153">
        <f>IF(Cartilha_GLOBAL!R7657=0,0,IF(Cartilha_GLOBAL!R7657&gt;0,"c","b"))</f>
        <v>0</v>
      </c>
    </row>
    <row r="7658" ht="33.75" hidden="1" spans="1:20">
      <c r="A7658" s="239">
        <f>Cartilha_GLOBAL!A7658</f>
        <v>92106</v>
      </c>
      <c r="B7658" s="100" t="str">
        <f>Cartilha_GLOBAL!B7658</f>
        <v>SINAPI</v>
      </c>
      <c r="C7658" s="104" t="str">
        <f>Cartilha_GLOBAL!C7658</f>
        <v>CAMINHÃO PARA EQUIPAMENTO DE LIMPEZA A SUCÇÃO, COM CAMINHÃO TRUCADO DE PESO BRUTO TOTAL 23000 KG, CARGA ÚTIL MÁXIMA 15935 KG, DISTÂNCIA ENTRE EIXOS 4,80 M, POTÊNCIA 230 CV, INCLUSIVE LIMPADORA A SUCÇÃO, TANQUE 12000 L - CHP DIURNO. AF_11/2015</v>
      </c>
      <c r="D7658" s="94" t="str">
        <f>Cartilha_GLOBAL!D7658</f>
        <v>CHP</v>
      </c>
      <c r="E7658" s="105">
        <f>Cartilha_GLOBAL!$E7658</f>
        <v>336.89</v>
      </c>
      <c r="F7658" s="182">
        <f>Cartilha_GLOBAL!$F7658</f>
        <v>413.5</v>
      </c>
      <c r="G7658" s="229"/>
      <c r="H7658" s="107">
        <f t="shared" si="476"/>
        <v>0</v>
      </c>
      <c r="I7658" s="188">
        <f t="shared" si="475"/>
        <v>0</v>
      </c>
      <c r="J7658" s="142"/>
      <c r="K7658" s="146"/>
      <c r="L7658" s="7" t="str">
        <f t="shared" si="477"/>
        <v/>
      </c>
      <c r="M7658" s="7" t="str">
        <f t="shared" si="478"/>
        <v/>
      </c>
      <c r="N7658" s="7" t="str">
        <f>Cartilha_GLOBAL!N7658</f>
        <v/>
      </c>
      <c r="O7658" s="144"/>
      <c r="Q7658" s="151"/>
      <c r="R7658" s="152">
        <v>0</v>
      </c>
      <c r="T7658" s="153">
        <f>IF(Cartilha_GLOBAL!R7658=0,0,IF(Cartilha_GLOBAL!R7658&gt;0,"c","b"))</f>
        <v>0</v>
      </c>
    </row>
    <row r="7659" ht="33.75" hidden="1" spans="1:20">
      <c r="A7659" s="239">
        <f>Cartilha_GLOBAL!A7659</f>
        <v>92242</v>
      </c>
      <c r="B7659" s="100" t="str">
        <f>Cartilha_GLOBAL!B7659</f>
        <v>SINAPI</v>
      </c>
      <c r="C7659" s="104" t="str">
        <f>Cartilha_GLOBAL!C7659</f>
        <v>CAMINHÃO DE TRANSPORTE DE MATERIAL ASFÁLTICO 20.000 L, COM CAVALO MECÂNICO DE CAPACIDADE MÁXIMA DE TRAÇÃO COMBINADO DE 45.000 KG, POTÊNCIA 330 CV, INCLUSIVE TANQUE DE ASFALTO COM MAÇARICO - CHP DIURNO. AF_12/2015</v>
      </c>
      <c r="D7659" s="94" t="str">
        <f>Cartilha_GLOBAL!D7659</f>
        <v>CHP</v>
      </c>
      <c r="E7659" s="105">
        <f>Cartilha_GLOBAL!$E7659</f>
        <v>392.99</v>
      </c>
      <c r="F7659" s="182">
        <f>Cartilha_GLOBAL!$F7659</f>
        <v>482.36</v>
      </c>
      <c r="G7659" s="229"/>
      <c r="H7659" s="107">
        <f t="shared" si="476"/>
        <v>0</v>
      </c>
      <c r="I7659" s="188">
        <f t="shared" si="475"/>
        <v>0</v>
      </c>
      <c r="J7659" s="142"/>
      <c r="K7659" s="146"/>
      <c r="L7659" s="7" t="str">
        <f t="shared" si="477"/>
        <v/>
      </c>
      <c r="M7659" s="7" t="str">
        <f t="shared" si="478"/>
        <v/>
      </c>
      <c r="N7659" s="7" t="str">
        <f>Cartilha_GLOBAL!N7659</f>
        <v/>
      </c>
      <c r="O7659" s="144"/>
      <c r="Q7659" s="151"/>
      <c r="R7659" s="152">
        <v>0</v>
      </c>
      <c r="T7659" s="153">
        <f>IF(Cartilha_GLOBAL!R7659=0,0,IF(Cartilha_GLOBAL!R7659&gt;0,"c","b"))</f>
        <v>0</v>
      </c>
    </row>
    <row r="7660" ht="33.75" hidden="1" spans="1:20">
      <c r="A7660" s="239">
        <f>Cartilha_GLOBAL!A7660</f>
        <v>93402</v>
      </c>
      <c r="B7660" s="100" t="str">
        <f>Cartilha_GLOBAL!B7660</f>
        <v>SINAPI</v>
      </c>
      <c r="C7660" s="104" t="str">
        <f>Cartilha_GLOBAL!C7660</f>
        <v>GUINDAUTO HIDRÁULICO, CAPACIDADE MÁXIMA DE CARGA 3300 KG, MOMENTO MÁXIMO DE CARGA 5,8 TM, ALCANCE MÁXIMO HORIZONTAL 7,60 M, INCLUSIVE CAMINHÃO TOCO PBT 16.000 KG, POTÊNCIA DE 189 CV - CHP DIURNO. AF_03/2016</v>
      </c>
      <c r="D7660" s="94" t="str">
        <f>Cartilha_GLOBAL!D7660</f>
        <v>CHP</v>
      </c>
      <c r="E7660" s="105">
        <f>Cartilha_GLOBAL!$E7660</f>
        <v>262.7</v>
      </c>
      <c r="F7660" s="182">
        <f>Cartilha_GLOBAL!$F7660</f>
        <v>322.44</v>
      </c>
      <c r="G7660" s="229"/>
      <c r="H7660" s="107">
        <f t="shared" si="476"/>
        <v>0</v>
      </c>
      <c r="I7660" s="188">
        <f t="shared" si="475"/>
        <v>0</v>
      </c>
      <c r="J7660" s="142"/>
      <c r="K7660" s="146"/>
      <c r="L7660" s="7" t="str">
        <f t="shared" si="477"/>
        <v/>
      </c>
      <c r="M7660" s="7" t="str">
        <f t="shared" si="478"/>
        <v/>
      </c>
      <c r="N7660" s="7" t="str">
        <f>Cartilha_GLOBAL!N7660</f>
        <v/>
      </c>
      <c r="O7660" s="144"/>
      <c r="Q7660" s="151"/>
      <c r="R7660" s="152">
        <v>0</v>
      </c>
      <c r="T7660" s="153">
        <f>IF(Cartilha_GLOBAL!R7660=0,0,IF(Cartilha_GLOBAL!R7660&gt;0,"c","b"))</f>
        <v>0</v>
      </c>
    </row>
    <row r="7661" ht="33.75" hidden="1" spans="1:20">
      <c r="A7661" s="239">
        <f>Cartilha_GLOBAL!A7661</f>
        <v>92107</v>
      </c>
      <c r="B7661" s="100" t="str">
        <f>Cartilha_GLOBAL!B7661</f>
        <v>SINAPI</v>
      </c>
      <c r="C7661" s="104" t="str">
        <f>Cartilha_GLOBAL!C7661</f>
        <v>CAMINHÃO PARA EQUIPAMENTO DE LIMPEZA A SUCÇÃO COM CAMINHÃO TRUCADO DE PESO BRUTO TOTAL 23000 KG, CARGA ÚTIL MÁXIMA 15935 KG, DISTÂNCIA ENTRE EIXOS 4,80 M, POTÊNCIA 230 CV, INCLUSIVE LIMPADORA A SUCÇÃO, TANQUE 12000 L - CHI DIURNO. AF_11/2015</v>
      </c>
      <c r="D7661" s="94" t="str">
        <f>Cartilha_GLOBAL!D7661</f>
        <v>CHI</v>
      </c>
      <c r="E7661" s="105">
        <f>Cartilha_GLOBAL!$E7661</f>
        <v>81.66</v>
      </c>
      <c r="F7661" s="182">
        <f>Cartilha_GLOBAL!$F7661</f>
        <v>100.23</v>
      </c>
      <c r="G7661" s="229"/>
      <c r="H7661" s="107">
        <f t="shared" si="476"/>
        <v>0</v>
      </c>
      <c r="I7661" s="188">
        <f t="shared" si="475"/>
        <v>0</v>
      </c>
      <c r="J7661" s="142"/>
      <c r="K7661" s="146"/>
      <c r="L7661" s="7" t="str">
        <f t="shared" si="477"/>
        <v/>
      </c>
      <c r="M7661" s="7" t="str">
        <f t="shared" si="478"/>
        <v/>
      </c>
      <c r="N7661" s="7" t="str">
        <f>Cartilha_GLOBAL!N7661</f>
        <v/>
      </c>
      <c r="O7661" s="144"/>
      <c r="Q7661" s="151"/>
      <c r="R7661" s="152">
        <v>0</v>
      </c>
      <c r="T7661" s="153">
        <f>IF(Cartilha_GLOBAL!R7661=0,0,IF(Cartilha_GLOBAL!R7661&gt;0,"c","b"))</f>
        <v>0</v>
      </c>
    </row>
    <row r="7662" ht="33.75" hidden="1" spans="1:20">
      <c r="A7662" s="239">
        <f>Cartilha_GLOBAL!A7662</f>
        <v>92243</v>
      </c>
      <c r="B7662" s="100" t="str">
        <f>Cartilha_GLOBAL!B7662</f>
        <v>SINAPI</v>
      </c>
      <c r="C7662" s="104" t="str">
        <f>Cartilha_GLOBAL!C7662</f>
        <v>CAMINHÃO DE TRANSPORTE DE MATERIAL ASFÁLTICO 20.000 L, COM CAVALO MECÂNICO DE CAPACIDADE MÁXIMA DE TRAÇÃO COMBINADO DE 45.000 KG, POTÊNCIA 330 CV, INCLUSIVE TANQUE DE ASFALTO COM MAÇARICO - CHI DIURNO. AF_12/2015</v>
      </c>
      <c r="D7662" s="94" t="str">
        <f>Cartilha_GLOBAL!D7662</f>
        <v>CHI</v>
      </c>
      <c r="E7662" s="105">
        <f>Cartilha_GLOBAL!$E7662</f>
        <v>73.15</v>
      </c>
      <c r="F7662" s="182">
        <f>Cartilha_GLOBAL!$F7662</f>
        <v>89.78</v>
      </c>
      <c r="G7662" s="229"/>
      <c r="H7662" s="107">
        <f t="shared" si="476"/>
        <v>0</v>
      </c>
      <c r="I7662" s="188">
        <f t="shared" ref="I7662:I7725" si="479">IF(ISBLANK(G7662),0,IF(R7662=0,ROUND(G7662*H7662,2),IF(R7662="b",ROUNDDOWN(G7662*H7662,2),ROUNDUP(G7662*H7662,2))))</f>
        <v>0</v>
      </c>
      <c r="J7662" s="142"/>
      <c r="K7662" s="146"/>
      <c r="L7662" s="7" t="str">
        <f t="shared" si="477"/>
        <v/>
      </c>
      <c r="M7662" s="7" t="str">
        <f t="shared" si="478"/>
        <v/>
      </c>
      <c r="N7662" s="7" t="str">
        <f>Cartilha_GLOBAL!N7662</f>
        <v/>
      </c>
      <c r="O7662" s="144"/>
      <c r="Q7662" s="151"/>
      <c r="R7662" s="152">
        <v>0</v>
      </c>
      <c r="T7662" s="153">
        <f>IF(Cartilha_GLOBAL!R7662=0,0,IF(Cartilha_GLOBAL!R7662&gt;0,"c","b"))</f>
        <v>0</v>
      </c>
    </row>
    <row r="7663" ht="33.75" hidden="1" spans="1:20">
      <c r="A7663" s="239">
        <f>Cartilha_GLOBAL!A7663</f>
        <v>92101</v>
      </c>
      <c r="B7663" s="100" t="str">
        <f>Cartilha_GLOBAL!B7663</f>
        <v>SINAPI</v>
      </c>
      <c r="C7663" s="104" t="str">
        <f>Cartilha_GLOBAL!C7663</f>
        <v>CAMINHÃO PARA EQUIPAMENTO DE LIMPEZA A SUCÇÃO COM CAMINHÃO TRUCADO DE PESO BRUTO TOTAL 23000 KG, CARGA ÚTIL MÁXIMA 15935 KG, DISTÂNCIA ENTRE EIXOS 4,80 M, POTÊNCIA 230 CV, INCLUSIVE LIMPADORA A SUCÇÃO, TANQUE 12000 L - DEPRECIAÇÃO. AF_11/2015</v>
      </c>
      <c r="D7663" s="94" t="str">
        <f>Cartilha_GLOBAL!D7663</f>
        <v>H</v>
      </c>
      <c r="E7663" s="105">
        <f>Cartilha_GLOBAL!$E7663</f>
        <v>41.94</v>
      </c>
      <c r="F7663" s="182">
        <f>Cartilha_GLOBAL!$F7663</f>
        <v>51.48</v>
      </c>
      <c r="G7663" s="229"/>
      <c r="H7663" s="107">
        <f t="shared" si="476"/>
        <v>0</v>
      </c>
      <c r="I7663" s="188">
        <f t="shared" si="479"/>
        <v>0</v>
      </c>
      <c r="J7663" s="142"/>
      <c r="K7663" s="146"/>
      <c r="L7663" s="7" t="str">
        <f t="shared" si="477"/>
        <v/>
      </c>
      <c r="M7663" s="7" t="str">
        <f t="shared" si="478"/>
        <v/>
      </c>
      <c r="N7663" s="7" t="str">
        <f>Cartilha_GLOBAL!N7663</f>
        <v/>
      </c>
      <c r="O7663" s="144"/>
      <c r="Q7663" s="151"/>
      <c r="R7663" s="152">
        <v>0</v>
      </c>
      <c r="T7663" s="153">
        <f>IF(Cartilha_GLOBAL!R7663=0,0,IF(Cartilha_GLOBAL!R7663&gt;0,"c","b"))</f>
        <v>0</v>
      </c>
    </row>
    <row r="7664" ht="33.75" hidden="1" spans="1:20">
      <c r="A7664" s="239">
        <f>Cartilha_GLOBAL!A7664</f>
        <v>92102</v>
      </c>
      <c r="B7664" s="100" t="str">
        <f>Cartilha_GLOBAL!B7664</f>
        <v>SINAPI</v>
      </c>
      <c r="C7664" s="104" t="str">
        <f>Cartilha_GLOBAL!C7664</f>
        <v>CAMINHÃO PARA EQUIPAMENTO DE LIMPEZA A SUCÇÃO COM CAMINHÃO TRUCADO DE PESO BRUTO TOTAL 23000 KG, CARGA ÚTIL MÁXIMA 15935 KG, DISTÂNCIA ENTRE EIXOS 4,80 M, POTÊNCIA 230 CV, INCLUSIVE LIMPADORA A SUCÇÃO, TANQUE 12000 L - JUROS. AF_11/2015</v>
      </c>
      <c r="D7664" s="94" t="str">
        <f>Cartilha_GLOBAL!D7664</f>
        <v>H</v>
      </c>
      <c r="E7664" s="105">
        <f>Cartilha_GLOBAL!$E7664</f>
        <v>6.96</v>
      </c>
      <c r="F7664" s="182">
        <f>Cartilha_GLOBAL!$F7664</f>
        <v>8.54</v>
      </c>
      <c r="G7664" s="229"/>
      <c r="H7664" s="107">
        <f t="shared" si="476"/>
        <v>0</v>
      </c>
      <c r="I7664" s="188">
        <f t="shared" si="479"/>
        <v>0</v>
      </c>
      <c r="J7664" s="142"/>
      <c r="K7664" s="146"/>
      <c r="L7664" s="7" t="str">
        <f t="shared" si="477"/>
        <v/>
      </c>
      <c r="M7664" s="7" t="str">
        <f t="shared" si="478"/>
        <v/>
      </c>
      <c r="N7664" s="7" t="str">
        <f>Cartilha_GLOBAL!N7664</f>
        <v/>
      </c>
      <c r="O7664" s="144"/>
      <c r="Q7664" s="151"/>
      <c r="R7664" s="152">
        <v>0</v>
      </c>
      <c r="T7664" s="153">
        <f>IF(Cartilha_GLOBAL!R7664=0,0,IF(Cartilha_GLOBAL!R7664&gt;0,"c","b"))</f>
        <v>0</v>
      </c>
    </row>
    <row r="7665" ht="33.75" hidden="1" spans="1:20">
      <c r="A7665" s="239">
        <f>Cartilha_GLOBAL!A7665</f>
        <v>92103</v>
      </c>
      <c r="B7665" s="100" t="str">
        <f>Cartilha_GLOBAL!B7665</f>
        <v>SINAPI</v>
      </c>
      <c r="C7665" s="104" t="str">
        <f>Cartilha_GLOBAL!C7665</f>
        <v>CAMINHÃO PARA EQUIPAMENTO DE LIMPEZA A SUCÇÃO COM CAMINHÃO TRUCADO DE PESO BRUTO TOTAL 23000 KG, CARGA ÚTIL MÁXIMA 15935 KG, DISTÂNCIA ENTRE EIXOS 4,80 M, POTÊNCIA 230 CV, INCLUSIVE LIMPADORA A SUCÇÃO, TANQUE 12000 L - IMPOSTOS E SEGUROS. AF_11/2015</v>
      </c>
      <c r="D7665" s="94" t="str">
        <f>Cartilha_GLOBAL!D7665</f>
        <v>H</v>
      </c>
      <c r="E7665" s="105">
        <f>Cartilha_GLOBAL!$E7665</f>
        <v>5.56</v>
      </c>
      <c r="F7665" s="182">
        <f>Cartilha_GLOBAL!$F7665</f>
        <v>6.82</v>
      </c>
      <c r="G7665" s="229"/>
      <c r="H7665" s="107">
        <f t="shared" si="476"/>
        <v>0</v>
      </c>
      <c r="I7665" s="188">
        <f t="shared" si="479"/>
        <v>0</v>
      </c>
      <c r="J7665" s="142"/>
      <c r="K7665" s="146"/>
      <c r="L7665" s="7" t="str">
        <f t="shared" si="477"/>
        <v/>
      </c>
      <c r="M7665" s="7" t="str">
        <f t="shared" si="478"/>
        <v/>
      </c>
      <c r="N7665" s="7" t="str">
        <f>Cartilha_GLOBAL!N7665</f>
        <v/>
      </c>
      <c r="O7665" s="144"/>
      <c r="Q7665" s="151"/>
      <c r="R7665" s="152">
        <v>0</v>
      </c>
      <c r="T7665" s="153">
        <f>IF(Cartilha_GLOBAL!R7665=0,0,IF(Cartilha_GLOBAL!R7665&gt;0,"c","b"))</f>
        <v>0</v>
      </c>
    </row>
    <row r="7666" ht="33.75" hidden="1" spans="1:20">
      <c r="A7666" s="239">
        <f>Cartilha_GLOBAL!A7666</f>
        <v>92104</v>
      </c>
      <c r="B7666" s="100" t="str">
        <f>Cartilha_GLOBAL!B7666</f>
        <v>SINAPI</v>
      </c>
      <c r="C7666" s="104" t="str">
        <f>Cartilha_GLOBAL!C7666</f>
        <v>CAMINHÃO PARA EQUIPAMENTO DE LIMPEZA A SUCÇÃO COM CAMINHÃO TRUCADO DE PESO BRUTO TOTAL 23000 KG, CARGA ÚTIL MÁXIMA 15935 KG, DISTÂNCIA ENTRE EIXOS 4,80 M, POTÊNCIA 230 CV, INCLUSIVE LIMPADORA A SUCÇÃO, TANQUE 12000 L - MANUTENÇÃO. AF_11/2015</v>
      </c>
      <c r="D7666" s="94" t="str">
        <f>Cartilha_GLOBAL!D7666</f>
        <v>H</v>
      </c>
      <c r="E7666" s="105">
        <f>Cartilha_GLOBAL!$E7666</f>
        <v>68.06</v>
      </c>
      <c r="F7666" s="182">
        <f>Cartilha_GLOBAL!$F7666</f>
        <v>83.54</v>
      </c>
      <c r="G7666" s="229"/>
      <c r="H7666" s="107">
        <f t="shared" si="476"/>
        <v>0</v>
      </c>
      <c r="I7666" s="188">
        <f t="shared" si="479"/>
        <v>0</v>
      </c>
      <c r="J7666" s="142"/>
      <c r="K7666" s="146"/>
      <c r="L7666" s="7" t="str">
        <f t="shared" si="477"/>
        <v/>
      </c>
      <c r="M7666" s="7" t="str">
        <f t="shared" si="478"/>
        <v/>
      </c>
      <c r="N7666" s="7" t="str">
        <f>Cartilha_GLOBAL!N7666</f>
        <v/>
      </c>
      <c r="O7666" s="144"/>
      <c r="Q7666" s="151"/>
      <c r="R7666" s="152">
        <v>0</v>
      </c>
      <c r="T7666" s="153">
        <f>IF(Cartilha_GLOBAL!R7666=0,0,IF(Cartilha_GLOBAL!R7666&gt;0,"c","b"))</f>
        <v>0</v>
      </c>
    </row>
    <row r="7667" ht="33.75" hidden="1" spans="1:20">
      <c r="A7667" s="239">
        <f>Cartilha_GLOBAL!A7667</f>
        <v>92105</v>
      </c>
      <c r="B7667" s="100" t="str">
        <f>Cartilha_GLOBAL!B7667</f>
        <v>SINAPI</v>
      </c>
      <c r="C7667" s="104" t="str">
        <f>Cartilha_GLOBAL!C7667</f>
        <v>CAMINHÃO PARA EQUIPAMENTO DE LIMPEZA A SUCÇÃO COM CAMINHÃO TRUCADO DE PESO BRUTO TOTAL 23000 KG, CARGA ÚTIL MÁX. 15935 KG, DISTÂNCIA ENTRE EIXOS 4,80 M, POTÊNCIA 230 CV, INCLUSIVE LIMPADORA A SUCÇÃO, TANQUE 12000 L - MATERIAIS NA OPERAÇÃO. AF_11/2015</v>
      </c>
      <c r="D7667" s="94" t="str">
        <f>Cartilha_GLOBAL!D7667</f>
        <v>H</v>
      </c>
      <c r="E7667" s="105">
        <f>Cartilha_GLOBAL!$E7667</f>
        <v>187.17</v>
      </c>
      <c r="F7667" s="182">
        <f>Cartilha_GLOBAL!$F7667</f>
        <v>229.73</v>
      </c>
      <c r="G7667" s="229"/>
      <c r="H7667" s="107">
        <f t="shared" si="476"/>
        <v>0</v>
      </c>
      <c r="I7667" s="188">
        <f t="shared" si="479"/>
        <v>0</v>
      </c>
      <c r="J7667" s="142"/>
      <c r="K7667" s="146"/>
      <c r="L7667" s="7" t="str">
        <f t="shared" si="477"/>
        <v/>
      </c>
      <c r="M7667" s="7" t="str">
        <f t="shared" si="478"/>
        <v/>
      </c>
      <c r="N7667" s="7" t="str">
        <f>Cartilha_GLOBAL!N7667</f>
        <v/>
      </c>
      <c r="O7667" s="144"/>
      <c r="Q7667" s="151"/>
      <c r="R7667" s="152">
        <v>0</v>
      </c>
      <c r="T7667" s="153">
        <f>IF(Cartilha_GLOBAL!R7667=0,0,IF(Cartilha_GLOBAL!R7667&gt;0,"c","b"))</f>
        <v>0</v>
      </c>
    </row>
    <row r="7668" ht="33.75" hidden="1" spans="1:20">
      <c r="A7668" s="239">
        <f>Cartilha_GLOBAL!A7668</f>
        <v>92237</v>
      </c>
      <c r="B7668" s="100" t="str">
        <f>Cartilha_GLOBAL!B7668</f>
        <v>SINAPI</v>
      </c>
      <c r="C7668" s="104" t="str">
        <f>Cartilha_GLOBAL!C7668</f>
        <v>CAMINHÃO DE TRANSPORTE DE MATERIAL ASFÁLTICO 20.000 L, COM CAVALO MECÂNICO DE CAPACIDADE MÁXIMA DE TRAÇÃO COMBINADO DE 45.000 KG, POTÊNCIA 330 CV, INCLUSIVE TANQUE DE ASFALTO COM MAÇARICO - DEPRECIAÇÃO. AF_12/2015</v>
      </c>
      <c r="D7668" s="94" t="str">
        <f>Cartilha_GLOBAL!D7668</f>
        <v>H</v>
      </c>
      <c r="E7668" s="105">
        <f>Cartilha_GLOBAL!$E7668</f>
        <v>28.57</v>
      </c>
      <c r="F7668" s="182">
        <f>Cartilha_GLOBAL!$F7668</f>
        <v>35.07</v>
      </c>
      <c r="G7668" s="229"/>
      <c r="H7668" s="107">
        <f t="shared" si="476"/>
        <v>0</v>
      </c>
      <c r="I7668" s="188">
        <f t="shared" si="479"/>
        <v>0</v>
      </c>
      <c r="J7668" s="142"/>
      <c r="K7668" s="146"/>
      <c r="L7668" s="7" t="str">
        <f t="shared" si="477"/>
        <v/>
      </c>
      <c r="M7668" s="7" t="str">
        <f t="shared" si="478"/>
        <v/>
      </c>
      <c r="N7668" s="7" t="str">
        <f>Cartilha_GLOBAL!N7668</f>
        <v/>
      </c>
      <c r="O7668" s="144"/>
      <c r="Q7668" s="151"/>
      <c r="R7668" s="152">
        <v>0</v>
      </c>
      <c r="T7668" s="153">
        <f>IF(Cartilha_GLOBAL!R7668=0,0,IF(Cartilha_GLOBAL!R7668&gt;0,"c","b"))</f>
        <v>0</v>
      </c>
    </row>
    <row r="7669" ht="33.75" hidden="1" spans="1:20">
      <c r="A7669" s="239">
        <f>Cartilha_GLOBAL!A7669</f>
        <v>92238</v>
      </c>
      <c r="B7669" s="100" t="str">
        <f>Cartilha_GLOBAL!B7669</f>
        <v>SINAPI</v>
      </c>
      <c r="C7669" s="104" t="str">
        <f>Cartilha_GLOBAL!C7669</f>
        <v>CAMINHÃO DE TRANSPORTE DE MATERIAL ASFÁLTICO 20.000 L, COM CAVALO MECÂNICO DE CAPACIDADE MÁXIMA DE TRAÇÃO COMBINADO DE 45.000 KG, POTÊNCIA 330 CV, INCLUSIVE TANQUE DE ASFALTO COM MAÇARICO - JUROS. AF_12/2015</v>
      </c>
      <c r="D7669" s="94" t="str">
        <f>Cartilha_GLOBAL!D7669</f>
        <v>H</v>
      </c>
      <c r="E7669" s="105">
        <f>Cartilha_GLOBAL!$E7669</f>
        <v>5.86</v>
      </c>
      <c r="F7669" s="182">
        <f>Cartilha_GLOBAL!$F7669</f>
        <v>7.19</v>
      </c>
      <c r="G7669" s="229"/>
      <c r="H7669" s="107">
        <f t="shared" si="476"/>
        <v>0</v>
      </c>
      <c r="I7669" s="188">
        <f t="shared" si="479"/>
        <v>0</v>
      </c>
      <c r="J7669" s="142"/>
      <c r="K7669" s="146"/>
      <c r="L7669" s="7" t="str">
        <f t="shared" si="477"/>
        <v/>
      </c>
      <c r="M7669" s="7" t="str">
        <f t="shared" si="478"/>
        <v/>
      </c>
      <c r="N7669" s="7" t="str">
        <f>Cartilha_GLOBAL!N7669</f>
        <v/>
      </c>
      <c r="O7669" s="144"/>
      <c r="Q7669" s="151"/>
      <c r="R7669" s="152">
        <v>0</v>
      </c>
      <c r="T7669" s="153">
        <f>IF(Cartilha_GLOBAL!R7669=0,0,IF(Cartilha_GLOBAL!R7669&gt;0,"c","b"))</f>
        <v>0</v>
      </c>
    </row>
    <row r="7670" ht="33.75" hidden="1" spans="1:20">
      <c r="A7670" s="239">
        <f>Cartilha_GLOBAL!A7670</f>
        <v>92239</v>
      </c>
      <c r="B7670" s="100" t="str">
        <f>Cartilha_GLOBAL!B7670</f>
        <v>SINAPI</v>
      </c>
      <c r="C7670" s="104" t="str">
        <f>Cartilha_GLOBAL!C7670</f>
        <v>CAMINHÃO DE TRANSPORTE DE MATERIAL ASFÁLTICO 20.000 L, COM CAVALO MECÂNICO DE CAPACIDADE MÁXIMA DE TRAÇÃO COMBINADO DE 45.000 KG, POTÊNCIA 330 CV, INCLUSIVE TANQUE DE ASFALTO COM MAÇARICO - IMPOSTOS E SEGUROS. AF_12/2015</v>
      </c>
      <c r="D7670" s="94" t="str">
        <f>Cartilha_GLOBAL!D7670</f>
        <v>H</v>
      </c>
      <c r="E7670" s="105">
        <f>Cartilha_GLOBAL!$E7670</f>
        <v>4.64</v>
      </c>
      <c r="F7670" s="182">
        <f>Cartilha_GLOBAL!$F7670</f>
        <v>5.7</v>
      </c>
      <c r="G7670" s="229"/>
      <c r="H7670" s="107">
        <f t="shared" si="476"/>
        <v>0</v>
      </c>
      <c r="I7670" s="188">
        <f t="shared" si="479"/>
        <v>0</v>
      </c>
      <c r="J7670" s="142"/>
      <c r="K7670" s="146"/>
      <c r="L7670" s="7" t="str">
        <f t="shared" si="477"/>
        <v/>
      </c>
      <c r="M7670" s="7" t="str">
        <f t="shared" si="478"/>
        <v/>
      </c>
      <c r="N7670" s="7" t="str">
        <f>Cartilha_GLOBAL!N7670</f>
        <v/>
      </c>
      <c r="O7670" s="144"/>
      <c r="Q7670" s="151"/>
      <c r="R7670" s="152">
        <v>0</v>
      </c>
      <c r="T7670" s="153">
        <f>IF(Cartilha_GLOBAL!R7670=0,0,IF(Cartilha_GLOBAL!R7670&gt;0,"c","b"))</f>
        <v>0</v>
      </c>
    </row>
    <row r="7671" ht="33.75" hidden="1" spans="1:20">
      <c r="A7671" s="239">
        <f>Cartilha_GLOBAL!A7671</f>
        <v>92240</v>
      </c>
      <c r="B7671" s="100" t="str">
        <f>Cartilha_GLOBAL!B7671</f>
        <v>SINAPI</v>
      </c>
      <c r="C7671" s="104" t="str">
        <f>Cartilha_GLOBAL!C7671</f>
        <v>CAMINHÃO DE TRANSPORTE DE MATERIAL ASFÁLTICO 20.000 L, COM CAVALO MECÂNICO DE CAPACIDADE MÁXIMA DE TRAÇÃO COMBINADO DE 45.000 KG, POTÊNCIA 330 CV, INCLUSIVE TANQUE DE ASFALTO COM MAÇARICO - MANUTENÇÃO. AF_12/2015</v>
      </c>
      <c r="D7671" s="94" t="str">
        <f>Cartilha_GLOBAL!D7671</f>
        <v>H</v>
      </c>
      <c r="E7671" s="105">
        <f>Cartilha_GLOBAL!$E7671</f>
        <v>51.25</v>
      </c>
      <c r="F7671" s="182">
        <f>Cartilha_GLOBAL!$F7671</f>
        <v>62.9</v>
      </c>
      <c r="G7671" s="229"/>
      <c r="H7671" s="107">
        <f t="shared" si="476"/>
        <v>0</v>
      </c>
      <c r="I7671" s="188">
        <f t="shared" si="479"/>
        <v>0</v>
      </c>
      <c r="J7671" s="142"/>
      <c r="K7671" s="146"/>
      <c r="L7671" s="7" t="str">
        <f t="shared" si="477"/>
        <v/>
      </c>
      <c r="M7671" s="7" t="str">
        <f t="shared" si="478"/>
        <v/>
      </c>
      <c r="N7671" s="7" t="str">
        <f>Cartilha_GLOBAL!N7671</f>
        <v/>
      </c>
      <c r="O7671" s="144"/>
      <c r="Q7671" s="151"/>
      <c r="R7671" s="152">
        <v>0</v>
      </c>
      <c r="T7671" s="153">
        <f>IF(Cartilha_GLOBAL!R7671=0,0,IF(Cartilha_GLOBAL!R7671&gt;0,"c","b"))</f>
        <v>0</v>
      </c>
    </row>
    <row r="7672" ht="33.75" hidden="1" spans="1:20">
      <c r="A7672" s="239">
        <f>Cartilha_GLOBAL!A7672</f>
        <v>92241</v>
      </c>
      <c r="B7672" s="100" t="str">
        <f>Cartilha_GLOBAL!B7672</f>
        <v>SINAPI</v>
      </c>
      <c r="C7672" s="104" t="str">
        <f>Cartilha_GLOBAL!C7672</f>
        <v>CAMINHÃO DE TRANSPORTE DE MATERIAL ASFÁLTICO 20.000 L, COM CAVALO MECÂNICO DE CAPACIDADE MÁXIMA DE TRAÇÃO COMBINADO DE 45.000 KG, POTÊNCIA 330 CV, INCLUSIVE TANQUE DE ASFALTO COM MAÇARICO - MATERIAIS NA OPERAÇÃO. AF_12/2015</v>
      </c>
      <c r="D7672" s="94" t="str">
        <f>Cartilha_GLOBAL!D7672</f>
        <v>H</v>
      </c>
      <c r="E7672" s="105">
        <f>Cartilha_GLOBAL!$E7672</f>
        <v>268.59</v>
      </c>
      <c r="F7672" s="182">
        <f>Cartilha_GLOBAL!$F7672</f>
        <v>329.67</v>
      </c>
      <c r="G7672" s="229"/>
      <c r="H7672" s="107">
        <f t="shared" si="476"/>
        <v>0</v>
      </c>
      <c r="I7672" s="188">
        <f t="shared" si="479"/>
        <v>0</v>
      </c>
      <c r="J7672" s="142"/>
      <c r="K7672" s="146"/>
      <c r="L7672" s="7" t="str">
        <f t="shared" si="477"/>
        <v/>
      </c>
      <c r="M7672" s="7" t="str">
        <f t="shared" si="478"/>
        <v/>
      </c>
      <c r="N7672" s="7" t="str">
        <f>Cartilha_GLOBAL!N7672</f>
        <v/>
      </c>
      <c r="O7672" s="144"/>
      <c r="Q7672" s="151"/>
      <c r="R7672" s="152">
        <v>0</v>
      </c>
      <c r="T7672" s="153">
        <f>IF(Cartilha_GLOBAL!R7672=0,0,IF(Cartilha_GLOBAL!R7672&gt;0,"c","b"))</f>
        <v>0</v>
      </c>
    </row>
    <row r="7673" ht="12.75" hidden="1" spans="1:20">
      <c r="A7673" s="238" t="str">
        <f>Cartilha_GLOBAL!A7673</f>
        <v>12.3.29</v>
      </c>
      <c r="B7673" s="236">
        <f>Cartilha_GLOBAL!B7673</f>
        <v>0</v>
      </c>
      <c r="C7673" s="161" t="str">
        <f>Cartilha_GLOBAL!C7673</f>
        <v>CAMINHOES-b</v>
      </c>
      <c r="D7673" s="94">
        <f>Cartilha_GLOBAL!D7673</f>
        <v>0</v>
      </c>
      <c r="E7673" s="105">
        <f>Cartilha_GLOBAL!$E7673</f>
        <v>0</v>
      </c>
      <c r="F7673" s="182">
        <f>Cartilha_GLOBAL!$F7673</f>
        <v>0</v>
      </c>
      <c r="G7673" s="209"/>
      <c r="H7673" s="187">
        <f t="shared" si="476"/>
        <v>0</v>
      </c>
      <c r="I7673" s="188">
        <f t="shared" si="479"/>
        <v>0</v>
      </c>
      <c r="J7673" s="142"/>
      <c r="K7673" s="145" t="str">
        <f>IF(SUM(I7674:I7775)&gt;0,"xx","")</f>
        <v/>
      </c>
      <c r="L7673" s="7" t="str">
        <f t="shared" si="477"/>
        <v/>
      </c>
      <c r="M7673" s="7" t="str">
        <f t="shared" si="478"/>
        <v/>
      </c>
      <c r="N7673" s="7" t="str">
        <f>Cartilha_GLOBAL!N7673</f>
        <v/>
      </c>
      <c r="O7673" s="144"/>
      <c r="Q7673" s="151"/>
      <c r="R7673" s="152">
        <v>0</v>
      </c>
      <c r="T7673" s="153">
        <f>IF(Cartilha_GLOBAL!R7673=0,0,IF(Cartilha_GLOBAL!R7673&gt;0,"c","b"))</f>
        <v>0</v>
      </c>
    </row>
    <row r="7674" ht="12.75" hidden="1" spans="1:20">
      <c r="A7674" s="239">
        <f>Cartilha_GLOBAL!A7674</f>
        <v>92138</v>
      </c>
      <c r="B7674" s="100" t="str">
        <f>Cartilha_GLOBAL!B7674</f>
        <v>SINAPI</v>
      </c>
      <c r="C7674" s="104" t="str">
        <f>Cartilha_GLOBAL!C7674</f>
        <v>CAMINHONETE COM MOTOR A DIESEL, POTÊNCIA 180 CV, CABINE DUPLA, 4X4 - CHP DIURNO. AF_11/2015</v>
      </c>
      <c r="D7674" s="94" t="str">
        <f>Cartilha_GLOBAL!D7674</f>
        <v>CHP</v>
      </c>
      <c r="E7674" s="105">
        <f>Cartilha_GLOBAL!$E7674</f>
        <v>96.07</v>
      </c>
      <c r="F7674" s="182">
        <f>Cartilha_GLOBAL!$F7674</f>
        <v>117.92</v>
      </c>
      <c r="G7674" s="229"/>
      <c r="H7674" s="107">
        <f t="shared" si="476"/>
        <v>0</v>
      </c>
      <c r="I7674" s="188">
        <f t="shared" si="479"/>
        <v>0</v>
      </c>
      <c r="J7674" s="142"/>
      <c r="K7674" s="146"/>
      <c r="L7674" s="7" t="str">
        <f t="shared" si="477"/>
        <v/>
      </c>
      <c r="M7674" s="7" t="str">
        <f t="shared" si="478"/>
        <v/>
      </c>
      <c r="N7674" s="7" t="str">
        <f>Cartilha_GLOBAL!N7674</f>
        <v/>
      </c>
      <c r="O7674" s="144"/>
      <c r="Q7674" s="151"/>
      <c r="R7674" s="152">
        <v>0</v>
      </c>
      <c r="T7674" s="153">
        <f>IF(Cartilha_GLOBAL!R7674=0,0,IF(Cartilha_GLOBAL!R7674&gt;0,"c","b"))</f>
        <v>0</v>
      </c>
    </row>
    <row r="7675" ht="22.5" hidden="1" spans="1:20">
      <c r="A7675" s="239">
        <f>Cartilha_GLOBAL!A7675</f>
        <v>92145</v>
      </c>
      <c r="B7675" s="100" t="str">
        <f>Cartilha_GLOBAL!B7675</f>
        <v>SINAPI</v>
      </c>
      <c r="C7675" s="104" t="str">
        <f>Cartilha_GLOBAL!C7675</f>
        <v>CAMINHONETE CABINE SIMPLES COM MOTOR 1.6 FLEX, CÂMBIO MANUAL, POTÊNCIA 101/104 CV, 2 PORTAS - CHP DIURNO. AF_11/2015</v>
      </c>
      <c r="D7675" s="94" t="str">
        <f>Cartilha_GLOBAL!D7675</f>
        <v>CHP</v>
      </c>
      <c r="E7675" s="105">
        <f>Cartilha_GLOBAL!$E7675</f>
        <v>76.77</v>
      </c>
      <c r="F7675" s="182">
        <f>Cartilha_GLOBAL!$F7675</f>
        <v>94.23</v>
      </c>
      <c r="G7675" s="229"/>
      <c r="H7675" s="107">
        <f t="shared" si="476"/>
        <v>0</v>
      </c>
      <c r="I7675" s="188">
        <f t="shared" si="479"/>
        <v>0</v>
      </c>
      <c r="J7675" s="142"/>
      <c r="K7675" s="146"/>
      <c r="L7675" s="7" t="str">
        <f t="shared" si="477"/>
        <v/>
      </c>
      <c r="M7675" s="7" t="str">
        <f t="shared" si="478"/>
        <v/>
      </c>
      <c r="N7675" s="7" t="str">
        <f>Cartilha_GLOBAL!N7675</f>
        <v/>
      </c>
      <c r="O7675" s="144"/>
      <c r="Q7675" s="151"/>
      <c r="R7675" s="152">
        <v>0</v>
      </c>
      <c r="T7675" s="153">
        <f>IF(Cartilha_GLOBAL!R7675=0,0,IF(Cartilha_GLOBAL!R7675&gt;0,"c","b"))</f>
        <v>0</v>
      </c>
    </row>
    <row r="7676" ht="12.75" hidden="1" spans="1:20">
      <c r="A7676" s="238" t="str">
        <f>Cartilha_GLOBAL!A7676</f>
        <v>12.3.30</v>
      </c>
      <c r="B7676" s="236">
        <f>Cartilha_GLOBAL!B7676</f>
        <v>0</v>
      </c>
      <c r="C7676" s="161" t="str">
        <f>Cartilha_GLOBAL!C7676</f>
        <v>MINICARREGADEIRAS</v>
      </c>
      <c r="D7676" s="94">
        <f>Cartilha_GLOBAL!D7676</f>
        <v>0</v>
      </c>
      <c r="E7676" s="105">
        <f>Cartilha_GLOBAL!$E7676</f>
        <v>0</v>
      </c>
      <c r="F7676" s="182">
        <f>Cartilha_GLOBAL!$F7676</f>
        <v>0</v>
      </c>
      <c r="G7676" s="209"/>
      <c r="H7676" s="187">
        <f t="shared" si="476"/>
        <v>0</v>
      </c>
      <c r="I7676" s="188">
        <f t="shared" si="479"/>
        <v>0</v>
      </c>
      <c r="J7676" s="142"/>
      <c r="K7676" s="145" t="str">
        <f>IF(SUM(I7677:I7782)&gt;0,"xx","")</f>
        <v/>
      </c>
      <c r="L7676" s="7" t="str">
        <f t="shared" si="477"/>
        <v/>
      </c>
      <c r="M7676" s="7" t="str">
        <f t="shared" si="478"/>
        <v/>
      </c>
      <c r="N7676" s="7" t="str">
        <f>Cartilha_GLOBAL!N7676</f>
        <v/>
      </c>
      <c r="O7676" s="144"/>
      <c r="Q7676" s="151"/>
      <c r="R7676" s="152">
        <v>0</v>
      </c>
      <c r="T7676" s="153">
        <f>IF(Cartilha_GLOBAL!R7676=0,0,IF(Cartilha_GLOBAL!R7676&gt;0,"c","b"))</f>
        <v>0</v>
      </c>
    </row>
    <row r="7677" ht="22.5" hidden="1" spans="1:20">
      <c r="A7677" s="239">
        <f>Cartilha_GLOBAL!A7677</f>
        <v>90692</v>
      </c>
      <c r="B7677" s="100" t="str">
        <f>Cartilha_GLOBAL!B7677</f>
        <v>SINAPI</v>
      </c>
      <c r="C7677" s="104" t="str">
        <f>Cartilha_GLOBAL!C7677</f>
        <v>MINICARREGADEIRA SOBRE RODAS, POTÊNCIA LÍQUIDA DE 47 HP, CAPACIDADE NOMINAL DE OPERAÇÃO DE 646 KG - CHP DIURNO. AF_06/2015</v>
      </c>
      <c r="D7677" s="94" t="str">
        <f>Cartilha_GLOBAL!D7677</f>
        <v>CHP</v>
      </c>
      <c r="E7677" s="105">
        <f>Cartilha_GLOBAL!$E7677</f>
        <v>120.74</v>
      </c>
      <c r="F7677" s="182">
        <f>Cartilha_GLOBAL!$F7677</f>
        <v>148.2</v>
      </c>
      <c r="G7677" s="229"/>
      <c r="H7677" s="107">
        <f t="shared" si="476"/>
        <v>0</v>
      </c>
      <c r="I7677" s="188">
        <f t="shared" si="479"/>
        <v>0</v>
      </c>
      <c r="J7677" s="142"/>
      <c r="K7677" s="146"/>
      <c r="L7677" s="7" t="str">
        <f t="shared" si="477"/>
        <v/>
      </c>
      <c r="M7677" s="7" t="str">
        <f t="shared" si="478"/>
        <v/>
      </c>
      <c r="N7677" s="7" t="str">
        <f>Cartilha_GLOBAL!N7677</f>
        <v/>
      </c>
      <c r="O7677" s="144"/>
      <c r="Q7677" s="151"/>
      <c r="R7677" s="152">
        <v>0</v>
      </c>
      <c r="T7677" s="153">
        <f>IF(Cartilha_GLOBAL!R7677=0,0,IF(Cartilha_GLOBAL!R7677&gt;0,"c","b"))</f>
        <v>0</v>
      </c>
    </row>
    <row r="7678" ht="22.5" hidden="1" spans="1:20">
      <c r="A7678" s="239">
        <f>Cartilha_GLOBAL!A7678</f>
        <v>90693</v>
      </c>
      <c r="B7678" s="100" t="str">
        <f>Cartilha_GLOBAL!B7678</f>
        <v>SINAPI</v>
      </c>
      <c r="C7678" s="104" t="str">
        <f>Cartilha_GLOBAL!C7678</f>
        <v>MINICARREGADEIRA SOBRE RODAS, POTÊNCIA LÍQUIDA DE 47 HP, CAPACIDADE NOMINAL DE OPERAÇÃO DE 646 KG - CHI DIURNO. AF_06/2015</v>
      </c>
      <c r="D7678" s="94" t="str">
        <f>Cartilha_GLOBAL!D7678</f>
        <v>CHI</v>
      </c>
      <c r="E7678" s="105">
        <f>Cartilha_GLOBAL!$E7678</f>
        <v>54.48</v>
      </c>
      <c r="F7678" s="182">
        <f>Cartilha_GLOBAL!$F7678</f>
        <v>66.87</v>
      </c>
      <c r="G7678" s="229"/>
      <c r="H7678" s="107">
        <f t="shared" si="476"/>
        <v>0</v>
      </c>
      <c r="I7678" s="188">
        <f t="shared" si="479"/>
        <v>0</v>
      </c>
      <c r="J7678" s="142"/>
      <c r="K7678" s="146"/>
      <c r="L7678" s="7" t="str">
        <f t="shared" si="477"/>
        <v/>
      </c>
      <c r="M7678" s="7" t="str">
        <f t="shared" si="478"/>
        <v/>
      </c>
      <c r="N7678" s="7" t="str">
        <f>Cartilha_GLOBAL!N7678</f>
        <v/>
      </c>
      <c r="O7678" s="144"/>
      <c r="Q7678" s="151"/>
      <c r="R7678" s="152">
        <v>0</v>
      </c>
      <c r="T7678" s="153">
        <f>IF(Cartilha_GLOBAL!R7678=0,0,IF(Cartilha_GLOBAL!R7678&gt;0,"c","b"))</f>
        <v>0</v>
      </c>
    </row>
    <row r="7679" ht="22.5" hidden="1" spans="1:20">
      <c r="A7679" s="239">
        <f>Cartilha_GLOBAL!A7679</f>
        <v>90688</v>
      </c>
      <c r="B7679" s="100" t="str">
        <f>Cartilha_GLOBAL!B7679</f>
        <v>SINAPI</v>
      </c>
      <c r="C7679" s="104" t="str">
        <f>Cartilha_GLOBAL!C7679</f>
        <v>MINICARREGADEIRA SOBRE RODAS, POTÊNCIA LÍQUIDA DE 47 HP, CAPACIDADE NOMINAL DE OPERAÇÃO DE 646 KG - DEPRECIAÇÃO. AF_06/2015</v>
      </c>
      <c r="D7679" s="94" t="str">
        <f>Cartilha_GLOBAL!D7679</f>
        <v>H</v>
      </c>
      <c r="E7679" s="105">
        <f>Cartilha_GLOBAL!$E7679</f>
        <v>22</v>
      </c>
      <c r="F7679" s="182">
        <f>Cartilha_GLOBAL!$F7679</f>
        <v>27</v>
      </c>
      <c r="G7679" s="229"/>
      <c r="H7679" s="107">
        <f t="shared" si="476"/>
        <v>0</v>
      </c>
      <c r="I7679" s="188">
        <f t="shared" si="479"/>
        <v>0</v>
      </c>
      <c r="J7679" s="142"/>
      <c r="K7679" s="146"/>
      <c r="L7679" s="7" t="str">
        <f t="shared" si="477"/>
        <v/>
      </c>
      <c r="M7679" s="7" t="str">
        <f t="shared" si="478"/>
        <v/>
      </c>
      <c r="N7679" s="7" t="str">
        <f>Cartilha_GLOBAL!N7679</f>
        <v/>
      </c>
      <c r="O7679" s="144"/>
      <c r="Q7679" s="151"/>
      <c r="R7679" s="152">
        <v>0</v>
      </c>
      <c r="T7679" s="153">
        <f>IF(Cartilha_GLOBAL!R7679=0,0,IF(Cartilha_GLOBAL!R7679&gt;0,"c","b"))</f>
        <v>0</v>
      </c>
    </row>
    <row r="7680" ht="22.5" hidden="1" spans="1:20">
      <c r="A7680" s="239">
        <f>Cartilha_GLOBAL!A7680</f>
        <v>90689</v>
      </c>
      <c r="B7680" s="100" t="str">
        <f>Cartilha_GLOBAL!B7680</f>
        <v>SINAPI</v>
      </c>
      <c r="C7680" s="104" t="str">
        <f>Cartilha_GLOBAL!C7680</f>
        <v>MINICARREGADEIRA SOBRE RODAS, POTÊNCIA LÍQUIDA DE 47 HP, CAPACIDADE NOMINAL DE OPERAÇÃO DE 646 KG - JUROS. AF_06/2015</v>
      </c>
      <c r="D7680" s="94" t="str">
        <f>Cartilha_GLOBAL!D7680</f>
        <v>H</v>
      </c>
      <c r="E7680" s="105">
        <f>Cartilha_GLOBAL!$E7680</f>
        <v>2.22</v>
      </c>
      <c r="F7680" s="182">
        <f>Cartilha_GLOBAL!$F7680</f>
        <v>2.72</v>
      </c>
      <c r="G7680" s="229"/>
      <c r="H7680" s="107">
        <f t="shared" si="476"/>
        <v>0</v>
      </c>
      <c r="I7680" s="188">
        <f t="shared" si="479"/>
        <v>0</v>
      </c>
      <c r="J7680" s="142"/>
      <c r="K7680" s="146"/>
      <c r="L7680" s="7" t="str">
        <f t="shared" si="477"/>
        <v/>
      </c>
      <c r="M7680" s="7" t="str">
        <f t="shared" si="478"/>
        <v/>
      </c>
      <c r="N7680" s="7" t="str">
        <f>Cartilha_GLOBAL!N7680</f>
        <v/>
      </c>
      <c r="O7680" s="144"/>
      <c r="Q7680" s="151"/>
      <c r="R7680" s="152">
        <v>0</v>
      </c>
      <c r="T7680" s="153">
        <f>IF(Cartilha_GLOBAL!R7680=0,0,IF(Cartilha_GLOBAL!R7680&gt;0,"c","b"))</f>
        <v>0</v>
      </c>
    </row>
    <row r="7681" ht="22.5" hidden="1" spans="1:20">
      <c r="A7681" s="239">
        <f>Cartilha_GLOBAL!A7681</f>
        <v>90690</v>
      </c>
      <c r="B7681" s="100" t="str">
        <f>Cartilha_GLOBAL!B7681</f>
        <v>SINAPI</v>
      </c>
      <c r="C7681" s="104" t="str">
        <f>Cartilha_GLOBAL!C7681</f>
        <v>MINICARREGADEIRA SOBRE RODAS, POTÊNCIA LÍQUIDA DE 47 HP, CAPACIDADE NOMINAL DE OPERAÇÃO DE 646 KG - MANUTENÇÃO. AF_06/2015</v>
      </c>
      <c r="D7681" s="94" t="str">
        <f>Cartilha_GLOBAL!D7681</f>
        <v>H</v>
      </c>
      <c r="E7681" s="105">
        <f>Cartilha_GLOBAL!$E7681</f>
        <v>27.5</v>
      </c>
      <c r="F7681" s="182">
        <f>Cartilha_GLOBAL!$F7681</f>
        <v>33.75</v>
      </c>
      <c r="G7681" s="229"/>
      <c r="H7681" s="107">
        <f t="shared" si="476"/>
        <v>0</v>
      </c>
      <c r="I7681" s="188">
        <f t="shared" si="479"/>
        <v>0</v>
      </c>
      <c r="J7681" s="142"/>
      <c r="K7681" s="146"/>
      <c r="L7681" s="7" t="str">
        <f t="shared" si="477"/>
        <v/>
      </c>
      <c r="M7681" s="7" t="str">
        <f t="shared" si="478"/>
        <v/>
      </c>
      <c r="N7681" s="7" t="str">
        <f>Cartilha_GLOBAL!N7681</f>
        <v/>
      </c>
      <c r="O7681" s="144"/>
      <c r="Q7681" s="151"/>
      <c r="R7681" s="152">
        <v>0</v>
      </c>
      <c r="T7681" s="153">
        <f>IF(Cartilha_GLOBAL!R7681=0,0,IF(Cartilha_GLOBAL!R7681&gt;0,"c","b"))</f>
        <v>0</v>
      </c>
    </row>
    <row r="7682" ht="22.5" hidden="1" spans="1:20">
      <c r="A7682" s="239">
        <f>Cartilha_GLOBAL!A7682</f>
        <v>90691</v>
      </c>
      <c r="B7682" s="100" t="str">
        <f>Cartilha_GLOBAL!B7682</f>
        <v>SINAPI</v>
      </c>
      <c r="C7682" s="104" t="str">
        <f>Cartilha_GLOBAL!C7682</f>
        <v>MINICARREGADEIRA SOBRE RODAS, POTÊNCIA LÍQUIDA DE 47 HP, CAPACIDADE NOMINAL DE OPERAÇÃO DE 646 KG - MATERIAIS NA OPERAÇÃO. AF_06/2015</v>
      </c>
      <c r="D7682" s="94" t="str">
        <f>Cartilha_GLOBAL!D7682</f>
        <v>H</v>
      </c>
      <c r="E7682" s="105">
        <f>Cartilha_GLOBAL!$E7682</f>
        <v>38.76</v>
      </c>
      <c r="F7682" s="182">
        <f>Cartilha_GLOBAL!$F7682</f>
        <v>47.57</v>
      </c>
      <c r="G7682" s="229"/>
      <c r="H7682" s="107">
        <f t="shared" si="476"/>
        <v>0</v>
      </c>
      <c r="I7682" s="188">
        <f t="shared" si="479"/>
        <v>0</v>
      </c>
      <c r="J7682" s="142"/>
      <c r="K7682" s="146"/>
      <c r="L7682" s="7" t="str">
        <f t="shared" si="477"/>
        <v/>
      </c>
      <c r="M7682" s="7" t="str">
        <f t="shared" si="478"/>
        <v/>
      </c>
      <c r="N7682" s="7" t="str">
        <f>Cartilha_GLOBAL!N7682</f>
        <v/>
      </c>
      <c r="O7682" s="144"/>
      <c r="Q7682" s="151"/>
      <c r="R7682" s="152">
        <v>0</v>
      </c>
      <c r="T7682" s="153">
        <f>IF(Cartilha_GLOBAL!R7682=0,0,IF(Cartilha_GLOBAL!R7682&gt;0,"c","b"))</f>
        <v>0</v>
      </c>
    </row>
    <row r="7683" ht="12.75" hidden="1" spans="1:20">
      <c r="A7683" s="238" t="str">
        <f>Cartilha_GLOBAL!A7683</f>
        <v>12.3.31</v>
      </c>
      <c r="B7683" s="236">
        <f>Cartilha_GLOBAL!B7683</f>
        <v>0</v>
      </c>
      <c r="C7683" s="161" t="str">
        <f>Cartilha_GLOBAL!C7683</f>
        <v>PÁS CARREGADEIRAS</v>
      </c>
      <c r="D7683" s="94">
        <f>Cartilha_GLOBAL!D7683</f>
        <v>0</v>
      </c>
      <c r="E7683" s="105">
        <f>Cartilha_GLOBAL!$E7683</f>
        <v>0</v>
      </c>
      <c r="F7683" s="182">
        <f>Cartilha_GLOBAL!$F7683</f>
        <v>0</v>
      </c>
      <c r="G7683" s="209"/>
      <c r="H7683" s="187">
        <f t="shared" si="476"/>
        <v>0</v>
      </c>
      <c r="I7683" s="188">
        <f t="shared" si="479"/>
        <v>0</v>
      </c>
      <c r="J7683" s="142"/>
      <c r="K7683" s="145" t="str">
        <f>IF(SUM(I7684:I7687)&gt;0,"xx","")</f>
        <v/>
      </c>
      <c r="L7683" s="7" t="str">
        <f t="shared" si="477"/>
        <v/>
      </c>
      <c r="M7683" s="7" t="str">
        <f t="shared" si="478"/>
        <v/>
      </c>
      <c r="N7683" s="7" t="str">
        <f>Cartilha_GLOBAL!N7683</f>
        <v/>
      </c>
      <c r="O7683" s="144"/>
      <c r="Q7683" s="151"/>
      <c r="R7683" s="152">
        <v>0</v>
      </c>
      <c r="T7683" s="153">
        <f>IF(Cartilha_GLOBAL!R7683=0,0,IF(Cartilha_GLOBAL!R7683&gt;0,"c","b"))</f>
        <v>0</v>
      </c>
    </row>
    <row r="7684" ht="22.5" hidden="1" spans="1:20">
      <c r="A7684" s="239">
        <f>Cartilha_GLOBAL!A7684</f>
        <v>89128</v>
      </c>
      <c r="B7684" s="100" t="str">
        <f>Cartilha_GLOBAL!B7684</f>
        <v>SINAPI</v>
      </c>
      <c r="C7684" s="104" t="str">
        <f>Cartilha_GLOBAL!C7684</f>
        <v>PÁ CARREGADEIRA SOBRE RODAS, POTÊNCIA LÍQUIDA 128 HP, CAPACIDADE DA CAÇAMBA 1,7 A 2,8 M3, PESO OPERACIONAL 11632 KG - DEPRECIAÇÃO. AF_06/2014</v>
      </c>
      <c r="D7684" s="94" t="str">
        <f>Cartilha_GLOBAL!D7684</f>
        <v>H</v>
      </c>
      <c r="E7684" s="105">
        <f>Cartilha_GLOBAL!$E7684</f>
        <v>40.93</v>
      </c>
      <c r="F7684" s="182">
        <f>Cartilha_GLOBAL!$F7684</f>
        <v>50.24</v>
      </c>
      <c r="G7684" s="229"/>
      <c r="H7684" s="107">
        <f t="shared" si="476"/>
        <v>0</v>
      </c>
      <c r="I7684" s="188">
        <f t="shared" si="479"/>
        <v>0</v>
      </c>
      <c r="J7684" s="142"/>
      <c r="K7684" s="146"/>
      <c r="L7684" s="7" t="str">
        <f t="shared" si="477"/>
        <v/>
      </c>
      <c r="M7684" s="7" t="str">
        <f t="shared" si="478"/>
        <v/>
      </c>
      <c r="N7684" s="7" t="str">
        <f>Cartilha_GLOBAL!N7684</f>
        <v/>
      </c>
      <c r="O7684" s="144"/>
      <c r="Q7684" s="151"/>
      <c r="R7684" s="152">
        <v>0</v>
      </c>
      <c r="T7684" s="153">
        <f>IF(Cartilha_GLOBAL!R7684=0,0,IF(Cartilha_GLOBAL!R7684&gt;0,"c","b"))</f>
        <v>0</v>
      </c>
    </row>
    <row r="7685" ht="22.5" hidden="1" spans="1:20">
      <c r="A7685" s="239">
        <f>Cartilha_GLOBAL!A7685</f>
        <v>89129</v>
      </c>
      <c r="B7685" s="100" t="str">
        <f>Cartilha_GLOBAL!B7685</f>
        <v>SINAPI</v>
      </c>
      <c r="C7685" s="104" t="str">
        <f>Cartilha_GLOBAL!C7685</f>
        <v>PÁ CARREGADEIRA SOBRE RODAS, POTÊNCIA LÍQUIDA 128 HP, CAPACIDADE DA CAÇAMBA 1,7 A 2,8 M3, PESO OPERACIONAL 11632 KG - JUROS. AF_06/2014</v>
      </c>
      <c r="D7685" s="94" t="str">
        <f>Cartilha_GLOBAL!D7685</f>
        <v>H</v>
      </c>
      <c r="E7685" s="105">
        <f>Cartilha_GLOBAL!$E7685</f>
        <v>5.55</v>
      </c>
      <c r="F7685" s="182">
        <f>Cartilha_GLOBAL!$F7685</f>
        <v>6.81</v>
      </c>
      <c r="G7685" s="229"/>
      <c r="H7685" s="107">
        <f t="shared" si="476"/>
        <v>0</v>
      </c>
      <c r="I7685" s="188">
        <f t="shared" si="479"/>
        <v>0</v>
      </c>
      <c r="J7685" s="142"/>
      <c r="K7685" s="146"/>
      <c r="L7685" s="7" t="str">
        <f t="shared" si="477"/>
        <v/>
      </c>
      <c r="M7685" s="7" t="str">
        <f t="shared" si="478"/>
        <v/>
      </c>
      <c r="N7685" s="7" t="str">
        <f>Cartilha_GLOBAL!N7685</f>
        <v/>
      </c>
      <c r="O7685" s="144"/>
      <c r="Q7685" s="151"/>
      <c r="R7685" s="152">
        <v>0</v>
      </c>
      <c r="T7685" s="153">
        <f>IF(Cartilha_GLOBAL!R7685=0,0,IF(Cartilha_GLOBAL!R7685&gt;0,"c","b"))</f>
        <v>0</v>
      </c>
    </row>
    <row r="7686" ht="22.5" hidden="1" spans="1:20">
      <c r="A7686" s="239">
        <f>Cartilha_GLOBAL!A7686</f>
        <v>89130</v>
      </c>
      <c r="B7686" s="100" t="str">
        <f>Cartilha_GLOBAL!B7686</f>
        <v>SINAPI</v>
      </c>
      <c r="C7686" s="104" t="str">
        <f>Cartilha_GLOBAL!C7686</f>
        <v>PÁ CARREGADEIRA SOBRE RODAS, POTÊNCIA 197 HP, CAPACIDADE DA CAÇAMBA 2,5 A 3,5 M3, PESO OPERACIONAL 18338 KG - DEPRECIAÇÃO. AF_06/2014</v>
      </c>
      <c r="D7686" s="94" t="str">
        <f>Cartilha_GLOBAL!D7686</f>
        <v>H</v>
      </c>
      <c r="E7686" s="105">
        <f>Cartilha_GLOBAL!$E7686</f>
        <v>56.76</v>
      </c>
      <c r="F7686" s="182">
        <f>Cartilha_GLOBAL!$F7686</f>
        <v>69.67</v>
      </c>
      <c r="G7686" s="229"/>
      <c r="H7686" s="107">
        <f t="shared" ref="H7686:H7749" si="480">IF(G7686=0,0,F7686)</f>
        <v>0</v>
      </c>
      <c r="I7686" s="188">
        <f t="shared" si="479"/>
        <v>0</v>
      </c>
      <c r="J7686" s="142"/>
      <c r="K7686" s="146"/>
      <c r="L7686" s="7" t="str">
        <f t="shared" ref="L7686:L7749" si="481">IF(K7686="X","x",IF(K7686="xx","x",IF(I7686&gt;0,"x","")))</f>
        <v/>
      </c>
      <c r="M7686" s="7" t="str">
        <f t="shared" ref="M7686:M7749" si="482">IF(K7686="X","x",IF(K7686="xx","x",IF(I7686&gt;0,"x","")))</f>
        <v/>
      </c>
      <c r="N7686" s="7" t="str">
        <f>Cartilha_GLOBAL!N7686</f>
        <v/>
      </c>
      <c r="O7686" s="144"/>
      <c r="Q7686" s="151"/>
      <c r="R7686" s="152">
        <v>0</v>
      </c>
      <c r="T7686" s="153">
        <f>IF(Cartilha_GLOBAL!R7686=0,0,IF(Cartilha_GLOBAL!R7686&gt;0,"c","b"))</f>
        <v>0</v>
      </c>
    </row>
    <row r="7687" ht="22.5" hidden="1" spans="1:20">
      <c r="A7687" s="239">
        <f>Cartilha_GLOBAL!A7687</f>
        <v>89131</v>
      </c>
      <c r="B7687" s="100" t="str">
        <f>Cartilha_GLOBAL!B7687</f>
        <v>SINAPI</v>
      </c>
      <c r="C7687" s="104" t="str">
        <f>Cartilha_GLOBAL!C7687</f>
        <v>PÁ CARREGADEIRA SOBRE RODAS, POTÊNCIA 197 HP, CAPACIDADE DA CAÇAMBA 2,5 A 3,5 M3, PESO OPERACIONAL 18338 KG - JUROS. AF_06/2014</v>
      </c>
      <c r="D7687" s="94" t="str">
        <f>Cartilha_GLOBAL!D7687</f>
        <v>H</v>
      </c>
      <c r="E7687" s="105">
        <f>Cartilha_GLOBAL!$E7687</f>
        <v>7.7</v>
      </c>
      <c r="F7687" s="182">
        <f>Cartilha_GLOBAL!$F7687</f>
        <v>9.45</v>
      </c>
      <c r="G7687" s="229"/>
      <c r="H7687" s="107">
        <f t="shared" si="480"/>
        <v>0</v>
      </c>
      <c r="I7687" s="188">
        <f t="shared" si="479"/>
        <v>0</v>
      </c>
      <c r="J7687" s="142"/>
      <c r="K7687" s="146"/>
      <c r="L7687" s="7" t="str">
        <f t="shared" si="481"/>
        <v/>
      </c>
      <c r="M7687" s="7" t="str">
        <f t="shared" si="482"/>
        <v/>
      </c>
      <c r="N7687" s="7" t="str">
        <f>Cartilha_GLOBAL!N7687</f>
        <v/>
      </c>
      <c r="O7687" s="144"/>
      <c r="Q7687" s="151"/>
      <c r="R7687" s="152">
        <v>0</v>
      </c>
      <c r="T7687" s="153">
        <f>IF(Cartilha_GLOBAL!R7687=0,0,IF(Cartilha_GLOBAL!R7687&gt;0,"c","b"))</f>
        <v>0</v>
      </c>
    </row>
    <row r="7688" ht="12.75" hidden="1" spans="1:20">
      <c r="A7688" s="238" t="str">
        <f>Cartilha_GLOBAL!A7688</f>
        <v>12.3.32</v>
      </c>
      <c r="B7688" s="236">
        <f>Cartilha_GLOBAL!B7688</f>
        <v>0</v>
      </c>
      <c r="C7688" s="161" t="str">
        <f>Cartilha_GLOBAL!C7688</f>
        <v>RETROESCAVADEIRAS</v>
      </c>
      <c r="D7688" s="94">
        <f>Cartilha_GLOBAL!D7688</f>
        <v>0</v>
      </c>
      <c r="E7688" s="105">
        <f>Cartilha_GLOBAL!$E7688</f>
        <v>0</v>
      </c>
      <c r="F7688" s="182">
        <f>Cartilha_GLOBAL!$F7688</f>
        <v>0</v>
      </c>
      <c r="G7688" s="209"/>
      <c r="H7688" s="187">
        <f t="shared" si="480"/>
        <v>0</v>
      </c>
      <c r="I7688" s="188">
        <f t="shared" si="479"/>
        <v>0</v>
      </c>
      <c r="J7688" s="142"/>
      <c r="K7688" s="145" t="str">
        <f>IF(SUM(I7689:I7706)&gt;0,"xx","")</f>
        <v/>
      </c>
      <c r="L7688" s="7" t="str">
        <f t="shared" si="481"/>
        <v/>
      </c>
      <c r="M7688" s="7" t="str">
        <f t="shared" si="482"/>
        <v/>
      </c>
      <c r="N7688" s="7" t="str">
        <f>Cartilha_GLOBAL!N7688</f>
        <v/>
      </c>
      <c r="O7688" s="144"/>
      <c r="Q7688" s="151"/>
      <c r="R7688" s="152">
        <v>0</v>
      </c>
      <c r="T7688" s="153">
        <f>IF(Cartilha_GLOBAL!R7688=0,0,IF(Cartilha_GLOBAL!R7688&gt;0,"c","b"))</f>
        <v>0</v>
      </c>
    </row>
    <row r="7689" ht="33.75" hidden="1" spans="1:20">
      <c r="A7689" s="239">
        <f>Cartilha_GLOBAL!A7689</f>
        <v>5664</v>
      </c>
      <c r="B7689" s="100" t="str">
        <f>Cartilha_GLOBAL!B7689</f>
        <v>SINAPI</v>
      </c>
      <c r="C7689" s="104" t="str">
        <f>Cartilha_GLOBAL!C7689</f>
        <v>RETROESCAVADEIRA SOBRE RODAS COM CARREGADEIRA, TRAÇÃO 4X4, POTÊNCIA LÍQ. 88 HP, CAÇAMBA CARREG. CAP. MÍN. 1 M3, CAÇAMBA RETRO CAP. 0,26 M3, PESO OPERACIONAL MÍN. 6.674 KG, PROFUNDIDADE ESCAVAÇÃO MÁX. 4,37 M - MANUTENÇÃO. AF_06/2014</v>
      </c>
      <c r="D7689" s="94" t="str">
        <f>Cartilha_GLOBAL!D7689</f>
        <v>H</v>
      </c>
      <c r="E7689" s="105">
        <f>Cartilha_GLOBAL!$E7689</f>
        <v>33.74</v>
      </c>
      <c r="F7689" s="182">
        <f>Cartilha_GLOBAL!$F7689</f>
        <v>41.41</v>
      </c>
      <c r="G7689" s="229"/>
      <c r="H7689" s="107">
        <f t="shared" si="480"/>
        <v>0</v>
      </c>
      <c r="I7689" s="188">
        <f t="shared" si="479"/>
        <v>0</v>
      </c>
      <c r="J7689" s="142"/>
      <c r="K7689" s="146"/>
      <c r="L7689" s="7" t="str">
        <f t="shared" si="481"/>
        <v/>
      </c>
      <c r="M7689" s="7" t="str">
        <f t="shared" si="482"/>
        <v/>
      </c>
      <c r="N7689" s="7" t="str">
        <f>Cartilha_GLOBAL!N7689</f>
        <v/>
      </c>
      <c r="O7689" s="144"/>
      <c r="Q7689" s="151"/>
      <c r="R7689" s="152">
        <v>0</v>
      </c>
      <c r="T7689" s="153">
        <f>IF(Cartilha_GLOBAL!R7689=0,0,IF(Cartilha_GLOBAL!R7689&gt;0,"c","b"))</f>
        <v>0</v>
      </c>
    </row>
    <row r="7690" ht="33.75" hidden="1" spans="1:20">
      <c r="A7690" s="239">
        <f>Cartilha_GLOBAL!A7690</f>
        <v>5667</v>
      </c>
      <c r="B7690" s="100" t="str">
        <f>Cartilha_GLOBAL!B7690</f>
        <v>SINAPI</v>
      </c>
      <c r="C7690" s="104" t="str">
        <f>Cartilha_GLOBAL!C7690</f>
        <v>RETROESCAVADEIRA SOBRE RODAS COM CARREGADEIRA, TRAÇÃO 4X2, POTÊNCIA LÍQ. 79 HP, CAÇAMBA CARREG. CAP. MÍN. 1 M3, CAÇAMBA RETRO CAP. 0,20 M3, PESO OPERACIONAL MÍN. 6.570 KG, PROFUNDIDADE ESCAVAÇÃO MÁX. 4,37 M - MANUTENÇÃO. AF_06/2014</v>
      </c>
      <c r="D7690" s="94" t="str">
        <f>Cartilha_GLOBAL!D7690</f>
        <v>H</v>
      </c>
      <c r="E7690" s="105">
        <f>Cartilha_GLOBAL!$E7690</f>
        <v>30</v>
      </c>
      <c r="F7690" s="182">
        <f>Cartilha_GLOBAL!$F7690</f>
        <v>36.82</v>
      </c>
      <c r="G7690" s="229"/>
      <c r="H7690" s="107">
        <f t="shared" si="480"/>
        <v>0</v>
      </c>
      <c r="I7690" s="188">
        <f t="shared" si="479"/>
        <v>0</v>
      </c>
      <c r="J7690" s="142"/>
      <c r="K7690" s="146"/>
      <c r="L7690" s="7" t="str">
        <f t="shared" si="481"/>
        <v/>
      </c>
      <c r="M7690" s="7" t="str">
        <f t="shared" si="482"/>
        <v/>
      </c>
      <c r="N7690" s="7" t="str">
        <f>Cartilha_GLOBAL!N7690</f>
        <v/>
      </c>
      <c r="O7690" s="144"/>
      <c r="Q7690" s="151"/>
      <c r="R7690" s="152">
        <v>0</v>
      </c>
      <c r="T7690" s="153">
        <f>IF(Cartilha_GLOBAL!R7690=0,0,IF(Cartilha_GLOBAL!R7690&gt;0,"c","b"))</f>
        <v>0</v>
      </c>
    </row>
    <row r="7691" ht="33.75" hidden="1" spans="1:20">
      <c r="A7691" s="239">
        <f>Cartilha_GLOBAL!A7691</f>
        <v>5668</v>
      </c>
      <c r="B7691" s="100" t="str">
        <f>Cartilha_GLOBAL!B7691</f>
        <v>SINAPI</v>
      </c>
      <c r="C7691" s="104" t="str">
        <f>Cartilha_GLOBAL!C7691</f>
        <v>RETROESCAVADEIRA SOBRE RODAS COM CARREGADEIRA, TRAÇÃO 4X2, POTÊNCIA LÍQ. 79 HP, CAÇAMBA CARREG. CAP. MÍN. 1 M3, CAÇAMBA RETRO CAP. 0,20 M3, PESO OPERACIONAL MÍN. 6.570 KG, PROFUNDIDADE ESCAVAÇÃO MÁX. 4,37 M - MATERIAIS NA OPERAÇÃO. AF_06/2014</v>
      </c>
      <c r="D7691" s="94" t="str">
        <f>Cartilha_GLOBAL!D7691</f>
        <v>H</v>
      </c>
      <c r="E7691" s="105">
        <f>Cartilha_GLOBAL!$E7691</f>
        <v>44.58</v>
      </c>
      <c r="F7691" s="182">
        <f>Cartilha_GLOBAL!$F7691</f>
        <v>54.72</v>
      </c>
      <c r="G7691" s="229"/>
      <c r="H7691" s="107">
        <f t="shared" si="480"/>
        <v>0</v>
      </c>
      <c r="I7691" s="188">
        <f t="shared" si="479"/>
        <v>0</v>
      </c>
      <c r="J7691" s="142"/>
      <c r="K7691" s="146"/>
      <c r="L7691" s="7" t="str">
        <f t="shared" si="481"/>
        <v/>
      </c>
      <c r="M7691" s="7" t="str">
        <f t="shared" si="482"/>
        <v/>
      </c>
      <c r="N7691" s="7" t="str">
        <f>Cartilha_GLOBAL!N7691</f>
        <v/>
      </c>
      <c r="O7691" s="144"/>
      <c r="Q7691" s="151"/>
      <c r="R7691" s="152">
        <v>0</v>
      </c>
      <c r="T7691" s="153">
        <f>IF(Cartilha_GLOBAL!R7691=0,0,IF(Cartilha_GLOBAL!R7691&gt;0,"c","b"))</f>
        <v>0</v>
      </c>
    </row>
    <row r="7692" ht="33.75" hidden="1" spans="1:20">
      <c r="A7692" s="239">
        <f>Cartilha_GLOBAL!A7692</f>
        <v>5678</v>
      </c>
      <c r="B7692" s="100" t="str">
        <f>Cartilha_GLOBAL!B7692</f>
        <v>SINAPI</v>
      </c>
      <c r="C7692" s="104" t="str">
        <f>Cartilha_GLOBAL!C7692</f>
        <v>RETROESCAVADEIRA SOBRE RODAS COM CARREGADEIRA, TRAÇÃO 4X4, POTÊNCIA LÍQ. 88 HP, CAÇAMBA CARREG. CAP. MÍN. 1 M3, CAÇAMBA RETRO CAP. 0,26 M3, PESO OPERACIONAL MÍN. 6.674 KG, PROFUNDIDADE ESCAVAÇÃO MÁX. 4,37 M - CHP DIURNO. AF_06/2014</v>
      </c>
      <c r="D7692" s="94" t="str">
        <f>Cartilha_GLOBAL!D7692</f>
        <v>CHP</v>
      </c>
      <c r="E7692" s="105">
        <f>Cartilha_GLOBAL!$E7692</f>
        <v>145.84</v>
      </c>
      <c r="F7692" s="182">
        <f>Cartilha_GLOBAL!$F7692</f>
        <v>179</v>
      </c>
      <c r="G7692" s="229"/>
      <c r="H7692" s="107">
        <f t="shared" si="480"/>
        <v>0</v>
      </c>
      <c r="I7692" s="188">
        <f t="shared" si="479"/>
        <v>0</v>
      </c>
      <c r="J7692" s="142"/>
      <c r="K7692" s="146"/>
      <c r="L7692" s="7" t="str">
        <f t="shared" si="481"/>
        <v/>
      </c>
      <c r="M7692" s="7" t="str">
        <f t="shared" si="482"/>
        <v/>
      </c>
      <c r="N7692" s="7" t="str">
        <f>Cartilha_GLOBAL!N7692</f>
        <v/>
      </c>
      <c r="O7692" s="144"/>
      <c r="Q7692" s="151"/>
      <c r="R7692" s="152">
        <v>0</v>
      </c>
      <c r="T7692" s="153">
        <f>IF(Cartilha_GLOBAL!R7692=0,0,IF(Cartilha_GLOBAL!R7692&gt;0,"c","b"))</f>
        <v>0</v>
      </c>
    </row>
    <row r="7693" ht="33.75" hidden="1" spans="1:20">
      <c r="A7693" s="239">
        <f>Cartilha_GLOBAL!A7693</f>
        <v>5679</v>
      </c>
      <c r="B7693" s="100" t="str">
        <f>Cartilha_GLOBAL!B7693</f>
        <v>SINAPI</v>
      </c>
      <c r="C7693" s="104" t="str">
        <f>Cartilha_GLOBAL!C7693</f>
        <v>RETROESCAVADEIRA SOBRE RODAS COM CARREGADEIRA, TRAÇÃO 4X4, POTÊNCIA LÍQ. 88 HP, CAÇAMBA CARREG. CAP. MÍN. 1 M3, CAÇAMBA RETRO CAP. 0,26 M3, PESO OPERACIONAL MÍN. 6.674 KG, PROFUNDIDADE ESCAVAÇÃO MÁX. 4,37 M - CHI DIURNO. AF_06/2014</v>
      </c>
      <c r="D7693" s="94" t="str">
        <f>Cartilha_GLOBAL!D7693</f>
        <v>CHI</v>
      </c>
      <c r="E7693" s="105">
        <f>Cartilha_GLOBAL!$E7693</f>
        <v>62.46</v>
      </c>
      <c r="F7693" s="182">
        <f>Cartilha_GLOBAL!$F7693</f>
        <v>76.66</v>
      </c>
      <c r="G7693" s="229"/>
      <c r="H7693" s="107">
        <f t="shared" si="480"/>
        <v>0</v>
      </c>
      <c r="I7693" s="188">
        <f t="shared" si="479"/>
        <v>0</v>
      </c>
      <c r="J7693" s="142"/>
      <c r="K7693" s="146"/>
      <c r="L7693" s="7" t="str">
        <f t="shared" si="481"/>
        <v/>
      </c>
      <c r="M7693" s="7" t="str">
        <f t="shared" si="482"/>
        <v/>
      </c>
      <c r="N7693" s="7" t="str">
        <f>Cartilha_GLOBAL!N7693</f>
        <v/>
      </c>
      <c r="O7693" s="144"/>
      <c r="Q7693" s="151"/>
      <c r="R7693" s="152">
        <v>0</v>
      </c>
      <c r="T7693" s="153">
        <f>IF(Cartilha_GLOBAL!R7693=0,0,IF(Cartilha_GLOBAL!R7693&gt;0,"c","b"))</f>
        <v>0</v>
      </c>
    </row>
    <row r="7694" ht="33.75" hidden="1" spans="1:20">
      <c r="A7694" s="239">
        <f>Cartilha_GLOBAL!A7694</f>
        <v>5680</v>
      </c>
      <c r="B7694" s="100" t="str">
        <f>Cartilha_GLOBAL!B7694</f>
        <v>SINAPI</v>
      </c>
      <c r="C7694" s="104" t="str">
        <f>Cartilha_GLOBAL!C7694</f>
        <v>RETROESCAVADEIRA SOBRE RODAS COM CARREGADEIRA, TRAÇÃO 4X2, POTÊNCIA LÍQ. 79 HP, CAÇAMBA CARREG. CAP. MÍN. 1 M3, CAÇAMBA RETRO CAP. 0,20 M3, PESO OPERACIONAL MÍN. 6.570 KG, PROFUNDIDADE ESCAVAÇÃO MÁX. 4,37 M - CHP DIURNO. AF_06/2014</v>
      </c>
      <c r="D7694" s="94" t="str">
        <f>Cartilha_GLOBAL!D7694</f>
        <v>CHP</v>
      </c>
      <c r="E7694" s="105">
        <f>Cartilha_GLOBAL!$E7694</f>
        <v>133.64</v>
      </c>
      <c r="F7694" s="182">
        <f>Cartilha_GLOBAL!$F7694</f>
        <v>164.03</v>
      </c>
      <c r="G7694" s="229"/>
      <c r="H7694" s="107">
        <f t="shared" si="480"/>
        <v>0</v>
      </c>
      <c r="I7694" s="188">
        <f t="shared" si="479"/>
        <v>0</v>
      </c>
      <c r="J7694" s="142"/>
      <c r="K7694" s="146"/>
      <c r="L7694" s="7" t="str">
        <f t="shared" si="481"/>
        <v/>
      </c>
      <c r="M7694" s="7" t="str">
        <f t="shared" si="482"/>
        <v/>
      </c>
      <c r="N7694" s="7" t="str">
        <f>Cartilha_GLOBAL!N7694</f>
        <v/>
      </c>
      <c r="O7694" s="144"/>
      <c r="Q7694" s="151"/>
      <c r="R7694" s="152">
        <v>0</v>
      </c>
      <c r="T7694" s="153">
        <f>IF(Cartilha_GLOBAL!R7694=0,0,IF(Cartilha_GLOBAL!R7694&gt;0,"c","b"))</f>
        <v>0</v>
      </c>
    </row>
    <row r="7695" ht="33.75" hidden="1" spans="1:20">
      <c r="A7695" s="239">
        <f>Cartilha_GLOBAL!A7695</f>
        <v>5681</v>
      </c>
      <c r="B7695" s="100" t="str">
        <f>Cartilha_GLOBAL!B7695</f>
        <v>SINAPI</v>
      </c>
      <c r="C7695" s="104" t="str">
        <f>Cartilha_GLOBAL!C7695</f>
        <v>RETROESCAVADEIRA SOBRE RODAS COM CARREGADEIRA, TRAÇÃO 4X2, POTÊNCIA LÍQ. 79 HP, CAÇAMBA CARREG. CAP. MÍN. 1 M3, CAÇAMBA RETRO CAP. 0,20 M3, PESO OPERACIONAL MÍN. 6.570 KG, PROFUNDIDADE ESCAVAÇÃO MÁX. 4,37 M - CHI DIURNO. AF_06/2014</v>
      </c>
      <c r="D7695" s="94" t="str">
        <f>Cartilha_GLOBAL!D7695</f>
        <v>CHI</v>
      </c>
      <c r="E7695" s="105">
        <f>Cartilha_GLOBAL!$E7695</f>
        <v>59.06</v>
      </c>
      <c r="F7695" s="182">
        <f>Cartilha_GLOBAL!$F7695</f>
        <v>72.49</v>
      </c>
      <c r="G7695" s="229"/>
      <c r="H7695" s="107">
        <f t="shared" si="480"/>
        <v>0</v>
      </c>
      <c r="I7695" s="188">
        <f t="shared" si="479"/>
        <v>0</v>
      </c>
      <c r="J7695" s="142"/>
      <c r="K7695" s="146"/>
      <c r="L7695" s="7" t="str">
        <f t="shared" si="481"/>
        <v/>
      </c>
      <c r="M7695" s="7" t="str">
        <f t="shared" si="482"/>
        <v/>
      </c>
      <c r="N7695" s="7" t="str">
        <f>Cartilha_GLOBAL!N7695</f>
        <v/>
      </c>
      <c r="O7695" s="144"/>
      <c r="Q7695" s="151"/>
      <c r="R7695" s="152">
        <v>0</v>
      </c>
      <c r="T7695" s="153">
        <f>IF(Cartilha_GLOBAL!R7695=0,0,IF(Cartilha_GLOBAL!R7695&gt;0,"c","b"))</f>
        <v>0</v>
      </c>
    </row>
    <row r="7696" ht="33.75" hidden="1" spans="1:20">
      <c r="A7696" s="239">
        <f>Cartilha_GLOBAL!A7696</f>
        <v>5735</v>
      </c>
      <c r="B7696" s="100" t="str">
        <f>Cartilha_GLOBAL!B7696</f>
        <v>SINAPI</v>
      </c>
      <c r="C7696" s="104" t="str">
        <f>Cartilha_GLOBAL!C7696</f>
        <v>RETROESCAVADEIRA SOBRE RODAS COM CARREGADEIRA, TRAÇÃO 4X4, POTÊNCIA LÍQ. 72 HP, CAÇAMBA CARREG. CAP. MÍN. 0,79 M3, CAÇAMBA RETRO CAP. 0,18 M3, PESO OPERACIONAL MÍN. 7.140 KG, PROFUNDIDADE ESCAVAÇÃO MÁX. 4,50 M - MANUTENÇÃO. AF_06/2014</v>
      </c>
      <c r="D7696" s="94" t="str">
        <f>Cartilha_GLOBAL!D7696</f>
        <v>H</v>
      </c>
      <c r="E7696" s="105">
        <f>Cartilha_GLOBAL!$E7696</f>
        <v>32.55</v>
      </c>
      <c r="F7696" s="182">
        <f>Cartilha_GLOBAL!$F7696</f>
        <v>39.95</v>
      </c>
      <c r="G7696" s="229"/>
      <c r="H7696" s="107">
        <f t="shared" si="480"/>
        <v>0</v>
      </c>
      <c r="I7696" s="188">
        <f t="shared" si="479"/>
        <v>0</v>
      </c>
      <c r="J7696" s="142"/>
      <c r="K7696" s="146"/>
      <c r="L7696" s="7" t="str">
        <f t="shared" si="481"/>
        <v/>
      </c>
      <c r="M7696" s="7" t="str">
        <f t="shared" si="482"/>
        <v/>
      </c>
      <c r="N7696" s="7" t="str">
        <f>Cartilha_GLOBAL!N7696</f>
        <v/>
      </c>
      <c r="O7696" s="144"/>
      <c r="Q7696" s="151"/>
      <c r="R7696" s="152">
        <v>0</v>
      </c>
      <c r="T7696" s="153">
        <f>IF(Cartilha_GLOBAL!R7696=0,0,IF(Cartilha_GLOBAL!R7696&gt;0,"c","b"))</f>
        <v>0</v>
      </c>
    </row>
    <row r="7697" ht="33.75" hidden="1" spans="1:20">
      <c r="A7697" s="239">
        <f>Cartilha_GLOBAL!A7697</f>
        <v>5736</v>
      </c>
      <c r="B7697" s="100" t="str">
        <f>Cartilha_GLOBAL!B7697</f>
        <v>SINAPI</v>
      </c>
      <c r="C7697" s="104" t="str">
        <f>Cartilha_GLOBAL!C7697</f>
        <v>RETROESCAVADEIRA SOBRE RODAS COM CARREGADEIRA, TRAÇÃO 4X4, POTÊNCIA LÍQ. 72 HP, CAÇAMBA CARREG. CAP. MÍN. 0,79 M3, CAÇAMBA RETRO CAP. 0,18 M3, PESO OPERACIONAL MÍN. 7.140 KG, PROFUNDIDADE ESCAVAÇÃO MÁX. 4,50 M - MATERIAIS NA OPERAÇÃO. AF_06/2014</v>
      </c>
      <c r="D7697" s="94" t="str">
        <f>Cartilha_GLOBAL!D7697</f>
        <v>H</v>
      </c>
      <c r="E7697" s="105">
        <f>Cartilha_GLOBAL!$E7697</f>
        <v>40.62</v>
      </c>
      <c r="F7697" s="182">
        <f>Cartilha_GLOBAL!$F7697</f>
        <v>49.86</v>
      </c>
      <c r="G7697" s="229"/>
      <c r="H7697" s="107">
        <f t="shared" si="480"/>
        <v>0</v>
      </c>
      <c r="I7697" s="188">
        <f t="shared" si="479"/>
        <v>0</v>
      </c>
      <c r="J7697" s="142"/>
      <c r="K7697" s="146"/>
      <c r="L7697" s="7" t="str">
        <f t="shared" si="481"/>
        <v/>
      </c>
      <c r="M7697" s="7" t="str">
        <f t="shared" si="482"/>
        <v/>
      </c>
      <c r="N7697" s="7" t="str">
        <f>Cartilha_GLOBAL!N7697</f>
        <v/>
      </c>
      <c r="O7697" s="144"/>
      <c r="Q7697" s="151"/>
      <c r="R7697" s="152">
        <v>0</v>
      </c>
      <c r="T7697" s="153">
        <f>IF(Cartilha_GLOBAL!R7697=0,0,IF(Cartilha_GLOBAL!R7697&gt;0,"c","b"))</f>
        <v>0</v>
      </c>
    </row>
    <row r="7698" ht="33.75" hidden="1" spans="1:20">
      <c r="A7698" s="239">
        <f>Cartilha_GLOBAL!A7698</f>
        <v>5875</v>
      </c>
      <c r="B7698" s="100" t="str">
        <f>Cartilha_GLOBAL!B7698</f>
        <v>SINAPI</v>
      </c>
      <c r="C7698" s="104" t="str">
        <f>Cartilha_GLOBAL!C7698</f>
        <v>RETROESCAVADEIRA SOBRE RODAS COM CARREGADEIRA, TRAÇÃO 4X4, POTÊNCIA LÍQ. 72 HP, CAÇAMBA CARREG. CAP. MÍN. 0,79 M3, CAÇAMBA RETRO CAP. 0,18 M3, PESO OPERACIONAL MÍN. 7.140 KG, PROFUNDIDADE ESCAVAÇÃO MÁX. 4,50 M - CHP DIURNO. AF_06/2014</v>
      </c>
      <c r="D7698" s="94" t="str">
        <f>Cartilha_GLOBAL!D7698</f>
        <v>CHP</v>
      </c>
      <c r="E7698" s="105">
        <f>Cartilha_GLOBAL!$E7698</f>
        <v>134.55</v>
      </c>
      <c r="F7698" s="182">
        <f>Cartilha_GLOBAL!$F7698</f>
        <v>165.15</v>
      </c>
      <c r="G7698" s="229"/>
      <c r="H7698" s="107">
        <f t="shared" si="480"/>
        <v>0</v>
      </c>
      <c r="I7698" s="188">
        <f t="shared" si="479"/>
        <v>0</v>
      </c>
      <c r="J7698" s="142"/>
      <c r="K7698" s="146"/>
      <c r="L7698" s="7" t="str">
        <f t="shared" si="481"/>
        <v/>
      </c>
      <c r="M7698" s="7" t="str">
        <f t="shared" si="482"/>
        <v/>
      </c>
      <c r="N7698" s="7" t="str">
        <f>Cartilha_GLOBAL!N7698</f>
        <v/>
      </c>
      <c r="O7698" s="144"/>
      <c r="Q7698" s="151"/>
      <c r="R7698" s="152">
        <v>0</v>
      </c>
      <c r="T7698" s="153">
        <f>IF(Cartilha_GLOBAL!R7698=0,0,IF(Cartilha_GLOBAL!R7698&gt;0,"c","b"))</f>
        <v>0</v>
      </c>
    </row>
    <row r="7699" ht="33.75" hidden="1" spans="1:20">
      <c r="A7699" s="239">
        <f>Cartilha_GLOBAL!A7699</f>
        <v>5877</v>
      </c>
      <c r="B7699" s="100" t="str">
        <f>Cartilha_GLOBAL!B7699</f>
        <v>SINAPI</v>
      </c>
      <c r="C7699" s="104" t="str">
        <f>Cartilha_GLOBAL!C7699</f>
        <v>RETROESCAVADEIRA SOBRE RODAS COM CARREGADEIRA, TRAÇÃO 4X4, POTÊNCIA LÍQ. 72 HP, CAÇAMBA CARREG. CAP. MÍN. 0,79 M3, CAÇAMBA RETRO CAP. 0,18 M3, PESO OPERACIONAL MÍN. 7.140 KG, PROFUNDIDADE ESCAVAÇÃO MÁX. 4,50 M - CHI DIURNO. AF_06/2014</v>
      </c>
      <c r="D7699" s="94" t="str">
        <f>Cartilha_GLOBAL!D7699</f>
        <v>CHI</v>
      </c>
      <c r="E7699" s="105">
        <f>Cartilha_GLOBAL!$E7699</f>
        <v>61.38</v>
      </c>
      <c r="F7699" s="182">
        <f>Cartilha_GLOBAL!$F7699</f>
        <v>75.34</v>
      </c>
      <c r="G7699" s="229"/>
      <c r="H7699" s="107">
        <f t="shared" si="480"/>
        <v>0</v>
      </c>
      <c r="I7699" s="188">
        <f t="shared" si="479"/>
        <v>0</v>
      </c>
      <c r="J7699" s="142"/>
      <c r="K7699" s="146"/>
      <c r="L7699" s="7" t="str">
        <f t="shared" si="481"/>
        <v/>
      </c>
      <c r="M7699" s="7" t="str">
        <f t="shared" si="482"/>
        <v/>
      </c>
      <c r="N7699" s="7" t="str">
        <f>Cartilha_GLOBAL!N7699</f>
        <v/>
      </c>
      <c r="O7699" s="144"/>
      <c r="Q7699" s="151"/>
      <c r="R7699" s="152">
        <v>0</v>
      </c>
      <c r="T7699" s="153">
        <f>IF(Cartilha_GLOBAL!R7699=0,0,IF(Cartilha_GLOBAL!R7699&gt;0,"c","b"))</f>
        <v>0</v>
      </c>
    </row>
    <row r="7700" ht="33.75" hidden="1" spans="1:20">
      <c r="A7700" s="239">
        <f>Cartilha_GLOBAL!A7700</f>
        <v>53786</v>
      </c>
      <c r="B7700" s="100" t="str">
        <f>Cartilha_GLOBAL!B7700</f>
        <v>SINAPI</v>
      </c>
      <c r="C7700" s="104" t="str">
        <f>Cartilha_GLOBAL!C7700</f>
        <v>RETROESCAVADEIRA SOBRE RODAS COM CARREGADEIRA, TRAÇÃO 4X4, POTÊNCIA LÍQ. 88 HP, CAÇAMBA CARREG. CAP. MÍN. 1 M3, CAÇAMBA RETRO CAP. 0,26 M3, PESO OPERACIONAL MÍN. 6.674 KG, PROFUNDIDADE ESCAVAÇÃO MÁX. 4,37 M - MATERIAIS NA OPERAÇÃO. AF_06/2014</v>
      </c>
      <c r="D7700" s="94" t="str">
        <f>Cartilha_GLOBAL!D7700</f>
        <v>H</v>
      </c>
      <c r="E7700" s="105">
        <f>Cartilha_GLOBAL!$E7700</f>
        <v>49.64</v>
      </c>
      <c r="F7700" s="182">
        <f>Cartilha_GLOBAL!$F7700</f>
        <v>60.93</v>
      </c>
      <c r="G7700" s="229"/>
      <c r="H7700" s="107">
        <f t="shared" si="480"/>
        <v>0</v>
      </c>
      <c r="I7700" s="188">
        <f t="shared" si="479"/>
        <v>0</v>
      </c>
      <c r="J7700" s="142"/>
      <c r="K7700" s="146"/>
      <c r="L7700" s="7" t="str">
        <f t="shared" si="481"/>
        <v/>
      </c>
      <c r="M7700" s="7" t="str">
        <f t="shared" si="482"/>
        <v/>
      </c>
      <c r="N7700" s="7" t="str">
        <f>Cartilha_GLOBAL!N7700</f>
        <v/>
      </c>
      <c r="O7700" s="144"/>
      <c r="Q7700" s="151"/>
      <c r="R7700" s="152">
        <v>0</v>
      </c>
      <c r="T7700" s="153">
        <f>IF(Cartilha_GLOBAL!R7700=0,0,IF(Cartilha_GLOBAL!R7700&gt;0,"c","b"))</f>
        <v>0</v>
      </c>
    </row>
    <row r="7701" ht="33.75" hidden="1" spans="1:20">
      <c r="A7701" s="239">
        <f>Cartilha_GLOBAL!A7701</f>
        <v>88857</v>
      </c>
      <c r="B7701" s="100" t="str">
        <f>Cartilha_GLOBAL!B7701</f>
        <v>SINAPI</v>
      </c>
      <c r="C7701" s="104" t="str">
        <f>Cartilha_GLOBAL!C7701</f>
        <v>RETROESCAVADEIRA SOBRE RODAS COM CARREGADEIRA, TRAÇÃO 4X4, POTÊNCIA LÍQ. 88 HP, CAÇAMBA CARREG. CAP. MÍN. 1 M3, CAÇAMBA RETRO CAP. 0,26 M3, PESO OPERACIONAL MÍN. 6.674 KG, PROFUNDIDADE ESCAVAÇÃO MÁX. 4,37 M - DEPRECIAÇÃO. AF_06/2014</v>
      </c>
      <c r="D7701" s="94" t="str">
        <f>Cartilha_GLOBAL!D7701</f>
        <v>H</v>
      </c>
      <c r="E7701" s="105">
        <f>Cartilha_GLOBAL!$E7701</f>
        <v>26.99</v>
      </c>
      <c r="F7701" s="182">
        <f>Cartilha_GLOBAL!$F7701</f>
        <v>33.13</v>
      </c>
      <c r="G7701" s="229"/>
      <c r="H7701" s="107">
        <f t="shared" si="480"/>
        <v>0</v>
      </c>
      <c r="I7701" s="188">
        <f t="shared" si="479"/>
        <v>0</v>
      </c>
      <c r="J7701" s="142"/>
      <c r="K7701" s="146"/>
      <c r="L7701" s="7" t="str">
        <f t="shared" si="481"/>
        <v/>
      </c>
      <c r="M7701" s="7" t="str">
        <f t="shared" si="482"/>
        <v/>
      </c>
      <c r="N7701" s="7" t="str">
        <f>Cartilha_GLOBAL!N7701</f>
        <v/>
      </c>
      <c r="O7701" s="144"/>
      <c r="Q7701" s="151"/>
      <c r="R7701" s="152">
        <v>0</v>
      </c>
      <c r="T7701" s="153">
        <f>IF(Cartilha_GLOBAL!R7701=0,0,IF(Cartilha_GLOBAL!R7701&gt;0,"c","b"))</f>
        <v>0</v>
      </c>
    </row>
    <row r="7702" ht="33.75" hidden="1" spans="1:20">
      <c r="A7702" s="239">
        <f>Cartilha_GLOBAL!A7702</f>
        <v>88858</v>
      </c>
      <c r="B7702" s="100" t="str">
        <f>Cartilha_GLOBAL!B7702</f>
        <v>SINAPI</v>
      </c>
      <c r="C7702" s="104" t="str">
        <f>Cartilha_GLOBAL!C7702</f>
        <v>RETROESCAVADEIRA SOBRE RODAS COM CARREGADEIRA, TRAÇÃO 4X4, POTÊNCIA LÍQ. 88 HP, CAÇAMBA CARREG. CAP. MÍN. 1 M3, CAÇAMBA RETRO CAP. 0,26 M3, PESO OPERACIONAL MÍN. 6.674 KG, PROFUNDIDADE ESCAVAÇÃO MÁX. 4,37 M - JUROS. AF_06/2014</v>
      </c>
      <c r="D7702" s="94" t="str">
        <f>Cartilha_GLOBAL!D7702</f>
        <v>H</v>
      </c>
      <c r="E7702" s="105">
        <f>Cartilha_GLOBAL!$E7702</f>
        <v>3.66</v>
      </c>
      <c r="F7702" s="182">
        <f>Cartilha_GLOBAL!$F7702</f>
        <v>4.49</v>
      </c>
      <c r="G7702" s="229"/>
      <c r="H7702" s="107">
        <f t="shared" si="480"/>
        <v>0</v>
      </c>
      <c r="I7702" s="188">
        <f t="shared" si="479"/>
        <v>0</v>
      </c>
      <c r="J7702" s="142"/>
      <c r="K7702" s="146"/>
      <c r="L7702" s="7" t="str">
        <f t="shared" si="481"/>
        <v/>
      </c>
      <c r="M7702" s="7" t="str">
        <f t="shared" si="482"/>
        <v/>
      </c>
      <c r="N7702" s="7" t="str">
        <f>Cartilha_GLOBAL!N7702</f>
        <v/>
      </c>
      <c r="O7702" s="144"/>
      <c r="Q7702" s="151"/>
      <c r="R7702" s="152">
        <v>0</v>
      </c>
      <c r="T7702" s="153">
        <f>IF(Cartilha_GLOBAL!R7702=0,0,IF(Cartilha_GLOBAL!R7702&gt;0,"c","b"))</f>
        <v>0</v>
      </c>
    </row>
    <row r="7703" ht="33.75" hidden="1" spans="1:20">
      <c r="A7703" s="239">
        <f>Cartilha_GLOBAL!A7703</f>
        <v>88859</v>
      </c>
      <c r="B7703" s="100" t="str">
        <f>Cartilha_GLOBAL!B7703</f>
        <v>SINAPI</v>
      </c>
      <c r="C7703" s="104" t="str">
        <f>Cartilha_GLOBAL!C7703</f>
        <v>RETROESCAVADEIRA SOBRE RODAS COM CARREGADEIRA, TRAÇÃO 4X2, POTÊNCIA LÍQ. 79 HP, CAÇAMBA CARREG. CAP. MÍN. 1 M3, CAÇAMBA RETRO CAP. 0,20 M3, PESO OPERACIONAL MÍN. 6.570 KG, PROFUNDIDADE ESCAVAÇÃO MÁX. 4,37 M - DEPRECIAÇÃO. AF_06/2014</v>
      </c>
      <c r="D7703" s="94" t="str">
        <f>Cartilha_GLOBAL!D7703</f>
        <v>H</v>
      </c>
      <c r="E7703" s="105">
        <f>Cartilha_GLOBAL!$E7703</f>
        <v>24</v>
      </c>
      <c r="F7703" s="182">
        <f>Cartilha_GLOBAL!$F7703</f>
        <v>29.46</v>
      </c>
      <c r="G7703" s="229"/>
      <c r="H7703" s="107">
        <f t="shared" si="480"/>
        <v>0</v>
      </c>
      <c r="I7703" s="188">
        <f t="shared" si="479"/>
        <v>0</v>
      </c>
      <c r="J7703" s="142"/>
      <c r="K7703" s="146"/>
      <c r="L7703" s="7" t="str">
        <f t="shared" si="481"/>
        <v/>
      </c>
      <c r="M7703" s="7" t="str">
        <f t="shared" si="482"/>
        <v/>
      </c>
      <c r="N7703" s="7" t="str">
        <f>Cartilha_GLOBAL!N7703</f>
        <v/>
      </c>
      <c r="O7703" s="144"/>
      <c r="Q7703" s="151"/>
      <c r="R7703" s="152">
        <v>0</v>
      </c>
      <c r="T7703" s="153">
        <f>IF(Cartilha_GLOBAL!R7703=0,0,IF(Cartilha_GLOBAL!R7703&gt;0,"c","b"))</f>
        <v>0</v>
      </c>
    </row>
    <row r="7704" ht="33.75" hidden="1" spans="1:20">
      <c r="A7704" s="239">
        <f>Cartilha_GLOBAL!A7704</f>
        <v>88860</v>
      </c>
      <c r="B7704" s="100" t="str">
        <f>Cartilha_GLOBAL!B7704</f>
        <v>SINAPI</v>
      </c>
      <c r="C7704" s="104" t="str">
        <f>Cartilha_GLOBAL!C7704</f>
        <v>RETROESCAVADEIRA SOBRE RODAS COM CARREGADEIRA, TRAÇÃO 4X2, POTÊNCIA LÍQ. 79 HP, CAÇAMBA CARREG. CAP. MÍN. 1 M3, CAÇAMBA RETRO CAP. 0,20 M3, PESO OPERACIONAL MÍN. 6.570 KG, PROFUNDIDADE ESCAVAÇÃO MÁX. 4,37 M - JUROS. AF_06/2014</v>
      </c>
      <c r="D7704" s="94" t="str">
        <f>Cartilha_GLOBAL!D7704</f>
        <v>H</v>
      </c>
      <c r="E7704" s="105">
        <f>Cartilha_GLOBAL!$E7704</f>
        <v>3.25</v>
      </c>
      <c r="F7704" s="182">
        <f>Cartilha_GLOBAL!$F7704</f>
        <v>3.99</v>
      </c>
      <c r="G7704" s="229"/>
      <c r="H7704" s="107">
        <f t="shared" si="480"/>
        <v>0</v>
      </c>
      <c r="I7704" s="188">
        <f t="shared" si="479"/>
        <v>0</v>
      </c>
      <c r="J7704" s="142"/>
      <c r="K7704" s="146"/>
      <c r="L7704" s="7" t="str">
        <f t="shared" si="481"/>
        <v/>
      </c>
      <c r="M7704" s="7" t="str">
        <f t="shared" si="482"/>
        <v/>
      </c>
      <c r="N7704" s="7" t="str">
        <f>Cartilha_GLOBAL!N7704</f>
        <v/>
      </c>
      <c r="O7704" s="144"/>
      <c r="Q7704" s="151"/>
      <c r="R7704" s="152">
        <v>0</v>
      </c>
      <c r="T7704" s="153">
        <f>IF(Cartilha_GLOBAL!R7704=0,0,IF(Cartilha_GLOBAL!R7704&gt;0,"c","b"))</f>
        <v>0</v>
      </c>
    </row>
    <row r="7705" ht="33.75" hidden="1" spans="1:20">
      <c r="A7705" s="239">
        <f>Cartilha_GLOBAL!A7705</f>
        <v>89011</v>
      </c>
      <c r="B7705" s="100" t="str">
        <f>Cartilha_GLOBAL!B7705</f>
        <v>SINAPI</v>
      </c>
      <c r="C7705" s="104" t="str">
        <f>Cartilha_GLOBAL!C7705</f>
        <v>RETROESCAVADEIRA SOBRE RODAS COM CARREGADEIRA, TRAÇÃO 4X4, POTÊNCIA LÍQ. 72 HP, CAÇAMBA CARREG. CAP. MÍN. 0,79 M3, CAÇAMBA RETRO CAP. 0,18 M3, PESO OPERACIONAL MÍN. 7.140 KG, PROFUNDIDADE ESCAVAÇÃO MÁX. 4,50 M - DEPRECIAÇÃO. AF_06/2014</v>
      </c>
      <c r="D7705" s="94" t="str">
        <f>Cartilha_GLOBAL!D7705</f>
        <v>H</v>
      </c>
      <c r="E7705" s="105">
        <f>Cartilha_GLOBAL!$E7705</f>
        <v>26.04</v>
      </c>
      <c r="F7705" s="182">
        <f>Cartilha_GLOBAL!$F7705</f>
        <v>31.96</v>
      </c>
      <c r="G7705" s="229"/>
      <c r="H7705" s="107">
        <f t="shared" si="480"/>
        <v>0</v>
      </c>
      <c r="I7705" s="188">
        <f t="shared" si="479"/>
        <v>0</v>
      </c>
      <c r="J7705" s="142"/>
      <c r="K7705" s="146"/>
      <c r="L7705" s="7" t="str">
        <f t="shared" si="481"/>
        <v/>
      </c>
      <c r="M7705" s="7" t="str">
        <f t="shared" si="482"/>
        <v/>
      </c>
      <c r="N7705" s="7" t="str">
        <f>Cartilha_GLOBAL!N7705</f>
        <v/>
      </c>
      <c r="O7705" s="144"/>
      <c r="Q7705" s="151"/>
      <c r="R7705" s="152">
        <v>0</v>
      </c>
      <c r="T7705" s="153">
        <f>IF(Cartilha_GLOBAL!R7705=0,0,IF(Cartilha_GLOBAL!R7705&gt;0,"c","b"))</f>
        <v>0</v>
      </c>
    </row>
    <row r="7706" ht="33.75" hidden="1" spans="1:20">
      <c r="A7706" s="239">
        <f>Cartilha_GLOBAL!A7706</f>
        <v>89012</v>
      </c>
      <c r="B7706" s="100" t="str">
        <f>Cartilha_GLOBAL!B7706</f>
        <v>SINAPI</v>
      </c>
      <c r="C7706" s="104" t="str">
        <f>Cartilha_GLOBAL!C7706</f>
        <v>RETROESCAVADEIRA SOBRE RODAS COM CARREGADEIRA, TRAÇÃO 4X4, POTÊNCIA LÍQ. 72 HP, CAÇAMBA CARREG. CAP. MÍN. 0,79 M3, CAÇAMBA RETRO CAP. 0,18 M3, PESO OPERACIONAL MÍN. 7.140 KG, PROFUNDIDADE ESCAVAÇÃO MÁX. 4,50 M - JUROS. AF_06/2014</v>
      </c>
      <c r="D7706" s="94" t="str">
        <f>Cartilha_GLOBAL!D7706</f>
        <v>H</v>
      </c>
      <c r="E7706" s="105">
        <f>Cartilha_GLOBAL!$E7706</f>
        <v>3.53</v>
      </c>
      <c r="F7706" s="182">
        <f>Cartilha_GLOBAL!$F7706</f>
        <v>4.33</v>
      </c>
      <c r="G7706" s="229"/>
      <c r="H7706" s="107">
        <f t="shared" si="480"/>
        <v>0</v>
      </c>
      <c r="I7706" s="188">
        <f t="shared" si="479"/>
        <v>0</v>
      </c>
      <c r="J7706" s="142"/>
      <c r="K7706" s="146"/>
      <c r="L7706" s="7" t="str">
        <f t="shared" si="481"/>
        <v/>
      </c>
      <c r="M7706" s="7" t="str">
        <f t="shared" si="482"/>
        <v/>
      </c>
      <c r="N7706" s="7" t="str">
        <f>Cartilha_GLOBAL!N7706</f>
        <v/>
      </c>
      <c r="O7706" s="144"/>
      <c r="Q7706" s="151"/>
      <c r="R7706" s="152">
        <v>0</v>
      </c>
      <c r="T7706" s="153">
        <f>IF(Cartilha_GLOBAL!R7706=0,0,IF(Cartilha_GLOBAL!R7706&gt;0,"c","b"))</f>
        <v>0</v>
      </c>
    </row>
    <row r="7707" ht="12.75" hidden="1" spans="1:20">
      <c r="A7707" s="238" t="str">
        <f>Cartilha_GLOBAL!A7707</f>
        <v>12.3.33</v>
      </c>
      <c r="B7707" s="236">
        <f>Cartilha_GLOBAL!B7707</f>
        <v>0</v>
      </c>
      <c r="C7707" s="161" t="str">
        <f>Cartilha_GLOBAL!C7707</f>
        <v>ESCAVADEIRAS</v>
      </c>
      <c r="D7707" s="94">
        <f>Cartilha_GLOBAL!D7707</f>
        <v>0</v>
      </c>
      <c r="E7707" s="105">
        <f>Cartilha_GLOBAL!$E7707</f>
        <v>0</v>
      </c>
      <c r="F7707" s="182">
        <f>Cartilha_GLOBAL!$F7707</f>
        <v>0</v>
      </c>
      <c r="G7707" s="209"/>
      <c r="H7707" s="187">
        <f t="shared" si="480"/>
        <v>0</v>
      </c>
      <c r="I7707" s="188">
        <f t="shared" si="479"/>
        <v>0</v>
      </c>
      <c r="J7707" s="142"/>
      <c r="K7707" s="145" t="str">
        <f>IF(SUM(I7708:I7737)&gt;0,"xx","")</f>
        <v/>
      </c>
      <c r="L7707" s="7" t="str">
        <f t="shared" si="481"/>
        <v/>
      </c>
      <c r="M7707" s="7" t="str">
        <f t="shared" si="482"/>
        <v/>
      </c>
      <c r="N7707" s="7" t="str">
        <f>Cartilha_GLOBAL!N7707</f>
        <v/>
      </c>
      <c r="O7707" s="144"/>
      <c r="Q7707" s="151"/>
      <c r="R7707" s="152">
        <v>0</v>
      </c>
      <c r="T7707" s="153">
        <f>IF(Cartilha_GLOBAL!R7707=0,0,IF(Cartilha_GLOBAL!R7707&gt;0,"c","b"))</f>
        <v>0</v>
      </c>
    </row>
    <row r="7708" ht="22.5" hidden="1" spans="1:20">
      <c r="A7708" s="239">
        <f>Cartilha_GLOBAL!A7708</f>
        <v>84013</v>
      </c>
      <c r="B7708" s="100" t="str">
        <f>Cartilha_GLOBAL!B7708</f>
        <v>SINAPI</v>
      </c>
      <c r="C7708" s="104" t="str">
        <f>Cartilha_GLOBAL!C7708</f>
        <v>ESCAVADEIRA HIDRÁULICA SOBRE ESTEIRAS, CAÇAMBA 0,80 M3, PESO OPERACIONAL 17,8 T, POTÊNCIA LÍQUIDA 110 HP - CHI DIURNO. AF_10/2014</v>
      </c>
      <c r="D7708" s="94" t="str">
        <f>Cartilha_GLOBAL!D7708</f>
        <v>CHI</v>
      </c>
      <c r="E7708" s="105">
        <f>Cartilha_GLOBAL!$E7708</f>
        <v>89.98</v>
      </c>
      <c r="F7708" s="182">
        <f>Cartilha_GLOBAL!$F7708</f>
        <v>110.44</v>
      </c>
      <c r="G7708" s="229"/>
      <c r="H7708" s="107">
        <f t="shared" si="480"/>
        <v>0</v>
      </c>
      <c r="I7708" s="188">
        <f t="shared" si="479"/>
        <v>0</v>
      </c>
      <c r="J7708" s="142"/>
      <c r="K7708" s="146"/>
      <c r="L7708" s="7" t="str">
        <f t="shared" si="481"/>
        <v/>
      </c>
      <c r="M7708" s="7" t="str">
        <f t="shared" si="482"/>
        <v/>
      </c>
      <c r="N7708" s="7" t="str">
        <f>Cartilha_GLOBAL!N7708</f>
        <v/>
      </c>
      <c r="O7708" s="144"/>
      <c r="Q7708" s="151"/>
      <c r="R7708" s="152">
        <v>0</v>
      </c>
      <c r="T7708" s="153">
        <f>IF(Cartilha_GLOBAL!R7708=0,0,IF(Cartilha_GLOBAL!R7708&gt;0,"c","b"))</f>
        <v>0</v>
      </c>
    </row>
    <row r="7709" ht="22.5" hidden="1" spans="1:20">
      <c r="A7709" s="239">
        <f>Cartilha_GLOBAL!A7709</f>
        <v>5627</v>
      </c>
      <c r="B7709" s="100" t="str">
        <f>Cartilha_GLOBAL!B7709</f>
        <v>SINAPI</v>
      </c>
      <c r="C7709" s="104" t="str">
        <f>Cartilha_GLOBAL!C7709</f>
        <v>ESCAVADEIRA HIDRÁULICA SOBRE ESTEIRAS, CAÇAMBA 0,80 M3, PESO OPERACIONAL 17 T, POTENCIA BRUTA 111 HP - DEPRECIAÇÃO. AF_06/2014</v>
      </c>
      <c r="D7709" s="94" t="str">
        <f>Cartilha_GLOBAL!D7709</f>
        <v>H</v>
      </c>
      <c r="E7709" s="105">
        <f>Cartilha_GLOBAL!$E7709</f>
        <v>53.69</v>
      </c>
      <c r="F7709" s="182">
        <f>Cartilha_GLOBAL!$F7709</f>
        <v>65.9</v>
      </c>
      <c r="G7709" s="229"/>
      <c r="H7709" s="107">
        <f t="shared" si="480"/>
        <v>0</v>
      </c>
      <c r="I7709" s="188">
        <f t="shared" si="479"/>
        <v>0</v>
      </c>
      <c r="J7709" s="142"/>
      <c r="K7709" s="146"/>
      <c r="L7709" s="7" t="str">
        <f t="shared" si="481"/>
        <v/>
      </c>
      <c r="M7709" s="7" t="str">
        <f t="shared" si="482"/>
        <v/>
      </c>
      <c r="N7709" s="7" t="str">
        <f>Cartilha_GLOBAL!N7709</f>
        <v/>
      </c>
      <c r="O7709" s="144"/>
      <c r="Q7709" s="151"/>
      <c r="R7709" s="152">
        <v>0</v>
      </c>
      <c r="T7709" s="153">
        <f>IF(Cartilha_GLOBAL!R7709=0,0,IF(Cartilha_GLOBAL!R7709&gt;0,"c","b"))</f>
        <v>0</v>
      </c>
    </row>
    <row r="7710" ht="22.5" hidden="1" spans="1:20">
      <c r="A7710" s="239">
        <f>Cartilha_GLOBAL!A7710</f>
        <v>5628</v>
      </c>
      <c r="B7710" s="100" t="str">
        <f>Cartilha_GLOBAL!B7710</f>
        <v>SINAPI</v>
      </c>
      <c r="C7710" s="104" t="str">
        <f>Cartilha_GLOBAL!C7710</f>
        <v>ESCAVADEIRA HIDRÁULICA SOBRE ESTEIRAS, CAÇAMBA 0,80 M3, PESO OPERACIONAL 17 T, POTENCIA BRUTA 111 HP - JUROS. AF_06/2014</v>
      </c>
      <c r="D7710" s="94" t="str">
        <f>Cartilha_GLOBAL!D7710</f>
        <v>H</v>
      </c>
      <c r="E7710" s="105">
        <f>Cartilha_GLOBAL!$E7710</f>
        <v>7.28</v>
      </c>
      <c r="F7710" s="182">
        <f>Cartilha_GLOBAL!$F7710</f>
        <v>8.94</v>
      </c>
      <c r="G7710" s="229"/>
      <c r="H7710" s="107">
        <f t="shared" si="480"/>
        <v>0</v>
      </c>
      <c r="I7710" s="188">
        <f t="shared" si="479"/>
        <v>0</v>
      </c>
      <c r="J7710" s="142"/>
      <c r="K7710" s="146"/>
      <c r="L7710" s="7" t="str">
        <f t="shared" si="481"/>
        <v/>
      </c>
      <c r="M7710" s="7" t="str">
        <f t="shared" si="482"/>
        <v/>
      </c>
      <c r="N7710" s="7" t="str">
        <f>Cartilha_GLOBAL!N7710</f>
        <v/>
      </c>
      <c r="O7710" s="144"/>
      <c r="Q7710" s="151"/>
      <c r="R7710" s="152">
        <v>0</v>
      </c>
      <c r="T7710" s="153">
        <f>IF(Cartilha_GLOBAL!R7710=0,0,IF(Cartilha_GLOBAL!R7710&gt;0,"c","b"))</f>
        <v>0</v>
      </c>
    </row>
    <row r="7711" ht="22.5" hidden="1" spans="1:20">
      <c r="A7711" s="239">
        <f>Cartilha_GLOBAL!A7711</f>
        <v>5629</v>
      </c>
      <c r="B7711" s="100" t="str">
        <f>Cartilha_GLOBAL!B7711</f>
        <v>SINAPI</v>
      </c>
      <c r="C7711" s="104" t="str">
        <f>Cartilha_GLOBAL!C7711</f>
        <v>ESCAVADEIRA HIDRÁULICA SOBRE ESTEIRAS, CAÇAMBA 0,80 M3, PESO OPERACIONAL 17 T, POTENCIA BRUTA 111 HP - MANUTENÇÃO. AF_06/2014</v>
      </c>
      <c r="D7711" s="94" t="str">
        <f>Cartilha_GLOBAL!D7711</f>
        <v>H</v>
      </c>
      <c r="E7711" s="105">
        <f>Cartilha_GLOBAL!$E7711</f>
        <v>67.11</v>
      </c>
      <c r="F7711" s="182">
        <f>Cartilha_GLOBAL!$F7711</f>
        <v>82.37</v>
      </c>
      <c r="G7711" s="229"/>
      <c r="H7711" s="107">
        <f t="shared" si="480"/>
        <v>0</v>
      </c>
      <c r="I7711" s="188">
        <f t="shared" si="479"/>
        <v>0</v>
      </c>
      <c r="J7711" s="142"/>
      <c r="K7711" s="146"/>
      <c r="L7711" s="7" t="str">
        <f t="shared" si="481"/>
        <v/>
      </c>
      <c r="M7711" s="7" t="str">
        <f t="shared" si="482"/>
        <v/>
      </c>
      <c r="N7711" s="7" t="str">
        <f>Cartilha_GLOBAL!N7711</f>
        <v/>
      </c>
      <c r="O7711" s="144"/>
      <c r="Q7711" s="151"/>
      <c r="R7711" s="152">
        <v>0</v>
      </c>
      <c r="T7711" s="153">
        <f>IF(Cartilha_GLOBAL!R7711=0,0,IF(Cartilha_GLOBAL!R7711&gt;0,"c","b"))</f>
        <v>0</v>
      </c>
    </row>
    <row r="7712" ht="22.5" hidden="1" spans="1:20">
      <c r="A7712" s="239">
        <f>Cartilha_GLOBAL!A7712</f>
        <v>5630</v>
      </c>
      <c r="B7712" s="100" t="str">
        <f>Cartilha_GLOBAL!B7712</f>
        <v>SINAPI</v>
      </c>
      <c r="C7712" s="104" t="str">
        <f>Cartilha_GLOBAL!C7712</f>
        <v>ESCAVADEIRA HIDRÁULICA SOBRE ESTEIRAS, CAÇAMBA 0,80 M3, PESO OPERACIONAL 17 T, POTENCIA BRUTA 111 HP - MATERIAIS NA OPERAÇÃO. AF_06/2014</v>
      </c>
      <c r="D7712" s="94" t="str">
        <f>Cartilha_GLOBAL!D7712</f>
        <v>H</v>
      </c>
      <c r="E7712" s="105">
        <f>Cartilha_GLOBAL!$E7712</f>
        <v>62.68</v>
      </c>
      <c r="F7712" s="182">
        <f>Cartilha_GLOBAL!$F7712</f>
        <v>76.93</v>
      </c>
      <c r="G7712" s="229"/>
      <c r="H7712" s="107">
        <f t="shared" si="480"/>
        <v>0</v>
      </c>
      <c r="I7712" s="188">
        <f t="shared" si="479"/>
        <v>0</v>
      </c>
      <c r="J7712" s="142"/>
      <c r="K7712" s="146"/>
      <c r="L7712" s="7" t="str">
        <f t="shared" si="481"/>
        <v/>
      </c>
      <c r="M7712" s="7" t="str">
        <f t="shared" si="482"/>
        <v/>
      </c>
      <c r="N7712" s="7" t="str">
        <f>Cartilha_GLOBAL!N7712</f>
        <v/>
      </c>
      <c r="O7712" s="144"/>
      <c r="Q7712" s="151"/>
      <c r="R7712" s="152">
        <v>0</v>
      </c>
      <c r="T7712" s="153">
        <f>IF(Cartilha_GLOBAL!R7712=0,0,IF(Cartilha_GLOBAL!R7712&gt;0,"c","b"))</f>
        <v>0</v>
      </c>
    </row>
    <row r="7713" ht="22.5" hidden="1" spans="1:20">
      <c r="A7713" s="239">
        <f>Cartilha_GLOBAL!A7713</f>
        <v>5631</v>
      </c>
      <c r="B7713" s="100" t="str">
        <f>Cartilha_GLOBAL!B7713</f>
        <v>SINAPI</v>
      </c>
      <c r="C7713" s="104" t="str">
        <f>Cartilha_GLOBAL!C7713</f>
        <v>ESCAVADEIRA HIDRÁULICA SOBRE ESTEIRAS, CAÇAMBA 0,80 M3, PESO OPERACIONAL 17 T, POTENCIA BRUTA 111 HP - CHP DIURNO. AF_06/2014</v>
      </c>
      <c r="D7713" s="94" t="str">
        <f>Cartilha_GLOBAL!D7713</f>
        <v>CHP</v>
      </c>
      <c r="E7713" s="105">
        <f>Cartilha_GLOBAL!$E7713</f>
        <v>222.57</v>
      </c>
      <c r="F7713" s="182">
        <f>Cartilha_GLOBAL!$F7713</f>
        <v>273.18</v>
      </c>
      <c r="G7713" s="229"/>
      <c r="H7713" s="107">
        <f t="shared" si="480"/>
        <v>0</v>
      </c>
      <c r="I7713" s="188">
        <f t="shared" si="479"/>
        <v>0</v>
      </c>
      <c r="J7713" s="142"/>
      <c r="K7713" s="146"/>
      <c r="L7713" s="7" t="str">
        <f t="shared" si="481"/>
        <v/>
      </c>
      <c r="M7713" s="7" t="str">
        <f t="shared" si="482"/>
        <v/>
      </c>
      <c r="N7713" s="7" t="str">
        <f>Cartilha_GLOBAL!N7713</f>
        <v/>
      </c>
      <c r="O7713" s="144"/>
      <c r="Q7713" s="151"/>
      <c r="R7713" s="152">
        <v>0</v>
      </c>
      <c r="T7713" s="153">
        <f>IF(Cartilha_GLOBAL!R7713=0,0,IF(Cartilha_GLOBAL!R7713&gt;0,"c","b"))</f>
        <v>0</v>
      </c>
    </row>
    <row r="7714" ht="22.5" hidden="1" spans="1:20">
      <c r="A7714" s="239">
        <f>Cartilha_GLOBAL!A7714</f>
        <v>5632</v>
      </c>
      <c r="B7714" s="100" t="str">
        <f>Cartilha_GLOBAL!B7714</f>
        <v>SINAPI</v>
      </c>
      <c r="C7714" s="104" t="str">
        <f>Cartilha_GLOBAL!C7714</f>
        <v>ESCAVADEIRA HIDRÁULICA SOBRE ESTEIRAS, CAÇAMBA 0,80 M3, PESO OPERACIONAL 17 T, POTENCIA BRUTA 111 HP - CHI DIURNO. AF_06/2014</v>
      </c>
      <c r="D7714" s="94" t="str">
        <f>Cartilha_GLOBAL!D7714</f>
        <v>CHI</v>
      </c>
      <c r="E7714" s="105">
        <f>Cartilha_GLOBAL!$E7714</f>
        <v>92.78</v>
      </c>
      <c r="F7714" s="182">
        <f>Cartilha_GLOBAL!$F7714</f>
        <v>113.88</v>
      </c>
      <c r="G7714" s="229"/>
      <c r="H7714" s="107">
        <f t="shared" si="480"/>
        <v>0</v>
      </c>
      <c r="I7714" s="188">
        <f t="shared" si="479"/>
        <v>0</v>
      </c>
      <c r="J7714" s="142"/>
      <c r="K7714" s="146"/>
      <c r="L7714" s="7" t="str">
        <f t="shared" si="481"/>
        <v/>
      </c>
      <c r="M7714" s="7" t="str">
        <f t="shared" si="482"/>
        <v/>
      </c>
      <c r="N7714" s="7" t="str">
        <f>Cartilha_GLOBAL!N7714</f>
        <v/>
      </c>
      <c r="O7714" s="144"/>
      <c r="Q7714" s="151"/>
      <c r="R7714" s="152">
        <v>0</v>
      </c>
      <c r="T7714" s="153">
        <f>IF(Cartilha_GLOBAL!R7714=0,0,IF(Cartilha_GLOBAL!R7714&gt;0,"c","b"))</f>
        <v>0</v>
      </c>
    </row>
    <row r="7715" ht="22.5" hidden="1" spans="1:20">
      <c r="A7715" s="239">
        <f>Cartilha_GLOBAL!A7715</f>
        <v>88907</v>
      </c>
      <c r="B7715" s="100" t="str">
        <f>Cartilha_GLOBAL!B7715</f>
        <v>SINAPI</v>
      </c>
      <c r="C7715" s="104" t="str">
        <f>Cartilha_GLOBAL!C7715</f>
        <v>ESCAVADEIRA HIDRÁULICA SOBRE ESTEIRAS, CAÇAMBA 1,20 M3, PESO OPERACIONAL 21 T, POTÊNCIA BRUTA 155 HP - CHP DIURNO. AF_06/2014</v>
      </c>
      <c r="D7715" s="94" t="str">
        <f>Cartilha_GLOBAL!D7715</f>
        <v>CHP</v>
      </c>
      <c r="E7715" s="105">
        <f>Cartilha_GLOBAL!$E7715</f>
        <v>261.77</v>
      </c>
      <c r="F7715" s="182">
        <f>Cartilha_GLOBAL!$F7715</f>
        <v>321.3</v>
      </c>
      <c r="G7715" s="229"/>
      <c r="H7715" s="107">
        <f t="shared" si="480"/>
        <v>0</v>
      </c>
      <c r="I7715" s="188">
        <f t="shared" si="479"/>
        <v>0</v>
      </c>
      <c r="J7715" s="142"/>
      <c r="K7715" s="146"/>
      <c r="L7715" s="7" t="str">
        <f t="shared" si="481"/>
        <v/>
      </c>
      <c r="M7715" s="7" t="str">
        <f t="shared" si="482"/>
        <v/>
      </c>
      <c r="N7715" s="7" t="str">
        <f>Cartilha_GLOBAL!N7715</f>
        <v/>
      </c>
      <c r="O7715" s="144"/>
      <c r="Q7715" s="151"/>
      <c r="R7715" s="152">
        <v>0</v>
      </c>
      <c r="T7715" s="153">
        <f>IF(Cartilha_GLOBAL!R7715=0,0,IF(Cartilha_GLOBAL!R7715&gt;0,"c","b"))</f>
        <v>0</v>
      </c>
    </row>
    <row r="7716" ht="22.5" hidden="1" spans="1:20">
      <c r="A7716" s="239">
        <f>Cartilha_GLOBAL!A7716</f>
        <v>90991</v>
      </c>
      <c r="B7716" s="100" t="str">
        <f>Cartilha_GLOBAL!B7716</f>
        <v>SINAPI</v>
      </c>
      <c r="C7716" s="104" t="str">
        <f>Cartilha_GLOBAL!C7716</f>
        <v>ESCAVADEIRA HIDRÁULICA SOBRE ESTEIRAS, CAÇAMBA 0,80 M3, PESO OPERACIONAL 17,8 T, POTÊNCIA LÍQUIDA 110 HP - CHP DIURNO. AF_10/2014</v>
      </c>
      <c r="D7716" s="94" t="str">
        <f>Cartilha_GLOBAL!D7716</f>
        <v>CHP</v>
      </c>
      <c r="E7716" s="105">
        <f>Cartilha_GLOBAL!$E7716</f>
        <v>216.1</v>
      </c>
      <c r="F7716" s="182">
        <f>Cartilha_GLOBAL!$F7716</f>
        <v>265.24</v>
      </c>
      <c r="G7716" s="229"/>
      <c r="H7716" s="107">
        <f t="shared" si="480"/>
        <v>0</v>
      </c>
      <c r="I7716" s="188">
        <f t="shared" si="479"/>
        <v>0</v>
      </c>
      <c r="J7716" s="142"/>
      <c r="K7716" s="146"/>
      <c r="L7716" s="7" t="str">
        <f t="shared" si="481"/>
        <v/>
      </c>
      <c r="M7716" s="7" t="str">
        <f t="shared" si="482"/>
        <v/>
      </c>
      <c r="N7716" s="7" t="str">
        <f>Cartilha_GLOBAL!N7716</f>
        <v/>
      </c>
      <c r="O7716" s="144"/>
      <c r="Q7716" s="151"/>
      <c r="R7716" s="152">
        <v>0</v>
      </c>
      <c r="T7716" s="153">
        <f>IF(Cartilha_GLOBAL!R7716=0,0,IF(Cartilha_GLOBAL!R7716&gt;0,"c","b"))</f>
        <v>0</v>
      </c>
    </row>
    <row r="7717" ht="22.5" hidden="1" spans="1:20">
      <c r="A7717" s="239">
        <f>Cartilha_GLOBAL!A7717</f>
        <v>88908</v>
      </c>
      <c r="B7717" s="100" t="str">
        <f>Cartilha_GLOBAL!B7717</f>
        <v>SINAPI</v>
      </c>
      <c r="C7717" s="104" t="str">
        <f>Cartilha_GLOBAL!C7717</f>
        <v>ESCAVADEIRA HIDRÁULICA SOBRE ESTEIRAS, CAÇAMBA 1,20 M3, PESO OPERACIONAL 21 T, POTÊNCIA BRUTA 155 HP - CHI DIURNO. AF_06/2014</v>
      </c>
      <c r="D7717" s="94" t="str">
        <f>Cartilha_GLOBAL!D7717</f>
        <v>CHI</v>
      </c>
      <c r="E7717" s="105">
        <f>Cartilha_GLOBAL!$E7717</f>
        <v>99.64</v>
      </c>
      <c r="F7717" s="182">
        <f>Cartilha_GLOBAL!$F7717</f>
        <v>122.3</v>
      </c>
      <c r="G7717" s="229"/>
      <c r="H7717" s="107">
        <f t="shared" si="480"/>
        <v>0</v>
      </c>
      <c r="I7717" s="188">
        <f t="shared" si="479"/>
        <v>0</v>
      </c>
      <c r="J7717" s="142"/>
      <c r="K7717" s="146"/>
      <c r="L7717" s="7" t="str">
        <f t="shared" si="481"/>
        <v/>
      </c>
      <c r="M7717" s="7" t="str">
        <f t="shared" si="482"/>
        <v/>
      </c>
      <c r="N7717" s="7" t="str">
        <f>Cartilha_GLOBAL!N7717</f>
        <v/>
      </c>
      <c r="O7717" s="144"/>
      <c r="Q7717" s="151"/>
      <c r="R7717" s="152">
        <v>0</v>
      </c>
      <c r="T7717" s="153">
        <f>IF(Cartilha_GLOBAL!R7717=0,0,IF(Cartilha_GLOBAL!R7717&gt;0,"c","b"))</f>
        <v>0</v>
      </c>
    </row>
    <row r="7718" ht="22.5" hidden="1" spans="1:20">
      <c r="A7718" s="239">
        <f>Cartilha_GLOBAL!A7718</f>
        <v>88832</v>
      </c>
      <c r="B7718" s="100" t="str">
        <f>Cartilha_GLOBAL!B7718</f>
        <v>SINAPI</v>
      </c>
      <c r="C7718" s="104" t="str">
        <f>Cartilha_GLOBAL!C7718</f>
        <v>ESCAVADEIRA HIDRÁULICA SOBRE ESTEIRAS, CAÇAMBA 0,80 M3, PESO OPERACIONAL 17,8 T, POTÊNCIA LÍQUIDA 110 HP - DEPRECIAÇÃO. AF_10/2014</v>
      </c>
      <c r="D7718" s="94" t="str">
        <f>Cartilha_GLOBAL!D7718</f>
        <v>H</v>
      </c>
      <c r="E7718" s="105">
        <f>Cartilha_GLOBAL!$E7718</f>
        <v>51.22</v>
      </c>
      <c r="F7718" s="182">
        <f>Cartilha_GLOBAL!$F7718</f>
        <v>62.87</v>
      </c>
      <c r="G7718" s="229"/>
      <c r="H7718" s="107">
        <f t="shared" si="480"/>
        <v>0</v>
      </c>
      <c r="I7718" s="188">
        <f t="shared" si="479"/>
        <v>0</v>
      </c>
      <c r="J7718" s="142"/>
      <c r="K7718" s="146"/>
      <c r="L7718" s="7" t="str">
        <f t="shared" si="481"/>
        <v/>
      </c>
      <c r="M7718" s="7" t="str">
        <f t="shared" si="482"/>
        <v/>
      </c>
      <c r="N7718" s="7" t="str">
        <f>Cartilha_GLOBAL!N7718</f>
        <v/>
      </c>
      <c r="O7718" s="144"/>
      <c r="Q7718" s="151"/>
      <c r="R7718" s="152">
        <v>0</v>
      </c>
      <c r="T7718" s="153">
        <f>IF(Cartilha_GLOBAL!R7718=0,0,IF(Cartilha_GLOBAL!R7718&gt;0,"c","b"))</f>
        <v>0</v>
      </c>
    </row>
    <row r="7719" ht="22.5" hidden="1" spans="1:20">
      <c r="A7719" s="239">
        <f>Cartilha_GLOBAL!A7719</f>
        <v>88834</v>
      </c>
      <c r="B7719" s="100" t="str">
        <f>Cartilha_GLOBAL!B7719</f>
        <v>SINAPI</v>
      </c>
      <c r="C7719" s="104" t="str">
        <f>Cartilha_GLOBAL!C7719</f>
        <v>ESCAVADEIRA HIDRÁULICA SOBRE ESTEIRAS, CAÇAMBA 0,80 M3, PESO OPERACIONAL 17,8 T, POTÊNCIA LÍQUIDA 110 HP - JUROS. AF_10/2014</v>
      </c>
      <c r="D7719" s="94" t="str">
        <f>Cartilha_GLOBAL!D7719</f>
        <v>H</v>
      </c>
      <c r="E7719" s="105">
        <f>Cartilha_GLOBAL!$E7719</f>
        <v>6.95</v>
      </c>
      <c r="F7719" s="182">
        <f>Cartilha_GLOBAL!$F7719</f>
        <v>8.53</v>
      </c>
      <c r="G7719" s="229"/>
      <c r="H7719" s="107">
        <f t="shared" si="480"/>
        <v>0</v>
      </c>
      <c r="I7719" s="188">
        <f t="shared" si="479"/>
        <v>0</v>
      </c>
      <c r="J7719" s="142"/>
      <c r="K7719" s="146"/>
      <c r="L7719" s="7" t="str">
        <f t="shared" si="481"/>
        <v/>
      </c>
      <c r="M7719" s="7" t="str">
        <f t="shared" si="482"/>
        <v/>
      </c>
      <c r="N7719" s="7" t="str">
        <f>Cartilha_GLOBAL!N7719</f>
        <v/>
      </c>
      <c r="O7719" s="144"/>
      <c r="Q7719" s="151"/>
      <c r="R7719" s="152">
        <v>0</v>
      </c>
      <c r="T7719" s="153">
        <f>IF(Cartilha_GLOBAL!R7719=0,0,IF(Cartilha_GLOBAL!R7719&gt;0,"c","b"))</f>
        <v>0</v>
      </c>
    </row>
    <row r="7720" ht="22.5" hidden="1" spans="1:20">
      <c r="A7720" s="239">
        <f>Cartilha_GLOBAL!A7720</f>
        <v>88835</v>
      </c>
      <c r="B7720" s="100" t="str">
        <f>Cartilha_GLOBAL!B7720</f>
        <v>SINAPI</v>
      </c>
      <c r="C7720" s="104" t="str">
        <f>Cartilha_GLOBAL!C7720</f>
        <v>ESCAVADEIRA HIDRÁULICA SOBRE ESTEIRAS, CAÇAMBA 0,80 M3, PESO OPERACIONAL 17,8 T, POTÊNCIA LÍQUIDA 110 HP - MANUTENÇÃO. AF_10/2014</v>
      </c>
      <c r="D7720" s="94" t="str">
        <f>Cartilha_GLOBAL!D7720</f>
        <v>H</v>
      </c>
      <c r="E7720" s="105">
        <f>Cartilha_GLOBAL!$E7720</f>
        <v>64.03</v>
      </c>
      <c r="F7720" s="182">
        <f>Cartilha_GLOBAL!$F7720</f>
        <v>78.59</v>
      </c>
      <c r="G7720" s="229"/>
      <c r="H7720" s="107">
        <f t="shared" si="480"/>
        <v>0</v>
      </c>
      <c r="I7720" s="188">
        <f t="shared" si="479"/>
        <v>0</v>
      </c>
      <c r="J7720" s="142"/>
      <c r="K7720" s="146"/>
      <c r="L7720" s="7" t="str">
        <f t="shared" si="481"/>
        <v/>
      </c>
      <c r="M7720" s="7" t="str">
        <f t="shared" si="482"/>
        <v/>
      </c>
      <c r="N7720" s="7" t="str">
        <f>Cartilha_GLOBAL!N7720</f>
        <v/>
      </c>
      <c r="O7720" s="144"/>
      <c r="Q7720" s="151"/>
      <c r="R7720" s="152">
        <v>0</v>
      </c>
      <c r="T7720" s="153">
        <f>IF(Cartilha_GLOBAL!R7720=0,0,IF(Cartilha_GLOBAL!R7720&gt;0,"c","b"))</f>
        <v>0</v>
      </c>
    </row>
    <row r="7721" ht="22.5" hidden="1" spans="1:20">
      <c r="A7721" s="239">
        <f>Cartilha_GLOBAL!A7721</f>
        <v>88836</v>
      </c>
      <c r="B7721" s="100" t="str">
        <f>Cartilha_GLOBAL!B7721</f>
        <v>SINAPI</v>
      </c>
      <c r="C7721" s="104" t="str">
        <f>Cartilha_GLOBAL!C7721</f>
        <v>ESCAVADEIRA HIDRÁULICA SOBRE ESTEIRAS, CAÇAMBA 0,80 M3, PESO OPERACIONAL 17,8 T, POTÊNCIA LÍQUIDA 110 HP - MATERIAIS NA OPERAÇÃO. AF_10/2014</v>
      </c>
      <c r="D7721" s="94" t="str">
        <f>Cartilha_GLOBAL!D7721</f>
        <v>H</v>
      </c>
      <c r="E7721" s="105">
        <f>Cartilha_GLOBAL!$E7721</f>
        <v>62.09</v>
      </c>
      <c r="F7721" s="182">
        <f>Cartilha_GLOBAL!$F7721</f>
        <v>76.21</v>
      </c>
      <c r="G7721" s="229"/>
      <c r="H7721" s="107">
        <f t="shared" si="480"/>
        <v>0</v>
      </c>
      <c r="I7721" s="188">
        <f t="shared" si="479"/>
        <v>0</v>
      </c>
      <c r="J7721" s="142"/>
      <c r="K7721" s="146"/>
      <c r="L7721" s="7" t="str">
        <f t="shared" si="481"/>
        <v/>
      </c>
      <c r="M7721" s="7" t="str">
        <f t="shared" si="482"/>
        <v/>
      </c>
      <c r="N7721" s="7" t="str">
        <f>Cartilha_GLOBAL!N7721</f>
        <v/>
      </c>
      <c r="O7721" s="144"/>
      <c r="Q7721" s="151"/>
      <c r="R7721" s="152">
        <v>0</v>
      </c>
      <c r="T7721" s="153">
        <f>IF(Cartilha_GLOBAL!R7721=0,0,IF(Cartilha_GLOBAL!R7721&gt;0,"c","b"))</f>
        <v>0</v>
      </c>
    </row>
    <row r="7722" ht="22.5" hidden="1" spans="1:20">
      <c r="A7722" s="239">
        <f>Cartilha_GLOBAL!A7722</f>
        <v>88900</v>
      </c>
      <c r="B7722" s="100" t="str">
        <f>Cartilha_GLOBAL!B7722</f>
        <v>SINAPI</v>
      </c>
      <c r="C7722" s="104" t="str">
        <f>Cartilha_GLOBAL!C7722</f>
        <v>ESCAVADEIRA HIDRÁULICA SOBRE ESTEIRAS, CAÇAMBA 1,20 M3, PESO OPERACIONAL 21 T, POTÊNCIA BRUTA 155 HP - DEPRECIAÇÃO. AF_06/2014</v>
      </c>
      <c r="D7722" s="94" t="str">
        <f>Cartilha_GLOBAL!D7722</f>
        <v>H</v>
      </c>
      <c r="E7722" s="105">
        <f>Cartilha_GLOBAL!$E7722</f>
        <v>59.73</v>
      </c>
      <c r="F7722" s="182">
        <f>Cartilha_GLOBAL!$F7722</f>
        <v>73.31</v>
      </c>
      <c r="G7722" s="229"/>
      <c r="H7722" s="107">
        <f t="shared" si="480"/>
        <v>0</v>
      </c>
      <c r="I7722" s="188">
        <f t="shared" si="479"/>
        <v>0</v>
      </c>
      <c r="J7722" s="142"/>
      <c r="K7722" s="146"/>
      <c r="L7722" s="7" t="str">
        <f t="shared" si="481"/>
        <v/>
      </c>
      <c r="M7722" s="7" t="str">
        <f t="shared" si="482"/>
        <v/>
      </c>
      <c r="N7722" s="7" t="str">
        <f>Cartilha_GLOBAL!N7722</f>
        <v/>
      </c>
      <c r="O7722" s="144"/>
      <c r="Q7722" s="151"/>
      <c r="R7722" s="152">
        <v>0</v>
      </c>
      <c r="T7722" s="153">
        <f>IF(Cartilha_GLOBAL!R7722=0,0,IF(Cartilha_GLOBAL!R7722&gt;0,"c","b"))</f>
        <v>0</v>
      </c>
    </row>
    <row r="7723" ht="22.5" hidden="1" spans="1:20">
      <c r="A7723" s="239">
        <f>Cartilha_GLOBAL!A7723</f>
        <v>88902</v>
      </c>
      <c r="B7723" s="100" t="str">
        <f>Cartilha_GLOBAL!B7723</f>
        <v>SINAPI</v>
      </c>
      <c r="C7723" s="104" t="str">
        <f>Cartilha_GLOBAL!C7723</f>
        <v>ESCAVADEIRA HIDRÁULICA SOBRE ESTEIRAS, CAÇAMBA 1,20 M3, PESO OPERACIONAL 21 T, POTÊNCIA BRUTA 155 HP - JUROS. AF_06/2014</v>
      </c>
      <c r="D7723" s="94" t="str">
        <f>Cartilha_GLOBAL!D7723</f>
        <v>H</v>
      </c>
      <c r="E7723" s="105">
        <f>Cartilha_GLOBAL!$E7723</f>
        <v>8.1</v>
      </c>
      <c r="F7723" s="182">
        <f>Cartilha_GLOBAL!$F7723</f>
        <v>9.94</v>
      </c>
      <c r="G7723" s="229"/>
      <c r="H7723" s="107">
        <f t="shared" si="480"/>
        <v>0</v>
      </c>
      <c r="I7723" s="188">
        <f t="shared" si="479"/>
        <v>0</v>
      </c>
      <c r="J7723" s="142"/>
      <c r="K7723" s="146"/>
      <c r="L7723" s="7" t="str">
        <f t="shared" si="481"/>
        <v/>
      </c>
      <c r="M7723" s="7" t="str">
        <f t="shared" si="482"/>
        <v/>
      </c>
      <c r="N7723" s="7" t="str">
        <f>Cartilha_GLOBAL!N7723</f>
        <v/>
      </c>
      <c r="O7723" s="144"/>
      <c r="Q7723" s="151"/>
      <c r="R7723" s="152">
        <v>0</v>
      </c>
      <c r="T7723" s="153">
        <f>IF(Cartilha_GLOBAL!R7723=0,0,IF(Cartilha_GLOBAL!R7723&gt;0,"c","b"))</f>
        <v>0</v>
      </c>
    </row>
    <row r="7724" ht="22.5" hidden="1" spans="1:20">
      <c r="A7724" s="239">
        <f>Cartilha_GLOBAL!A7724</f>
        <v>88903</v>
      </c>
      <c r="B7724" s="100" t="str">
        <f>Cartilha_GLOBAL!B7724</f>
        <v>SINAPI</v>
      </c>
      <c r="C7724" s="104" t="str">
        <f>Cartilha_GLOBAL!C7724</f>
        <v>ESCAVADEIRA HIDRÁULICA SOBRE ESTEIRAS, CAÇAMBA 1,20 M3, PESO OPERACIONAL 21 T, POTÊNCIA BRUTA 155 HP - MANUTENÇÃO. AF_06/2014</v>
      </c>
      <c r="D7724" s="94" t="str">
        <f>Cartilha_GLOBAL!D7724</f>
        <v>H</v>
      </c>
      <c r="E7724" s="105">
        <f>Cartilha_GLOBAL!$E7724</f>
        <v>74.66</v>
      </c>
      <c r="F7724" s="182">
        <f>Cartilha_GLOBAL!$F7724</f>
        <v>91.64</v>
      </c>
      <c r="G7724" s="229"/>
      <c r="H7724" s="107">
        <f t="shared" si="480"/>
        <v>0</v>
      </c>
      <c r="I7724" s="188">
        <f t="shared" si="479"/>
        <v>0</v>
      </c>
      <c r="J7724" s="142"/>
      <c r="K7724" s="146"/>
      <c r="L7724" s="7" t="str">
        <f t="shared" si="481"/>
        <v/>
      </c>
      <c r="M7724" s="7" t="str">
        <f t="shared" si="482"/>
        <v/>
      </c>
      <c r="N7724" s="7" t="str">
        <f>Cartilha_GLOBAL!N7724</f>
        <v/>
      </c>
      <c r="O7724" s="144"/>
      <c r="Q7724" s="151"/>
      <c r="R7724" s="152">
        <v>0</v>
      </c>
      <c r="T7724" s="153">
        <f>IF(Cartilha_GLOBAL!R7724=0,0,IF(Cartilha_GLOBAL!R7724&gt;0,"c","b"))</f>
        <v>0</v>
      </c>
    </row>
    <row r="7725" ht="22.5" hidden="1" spans="1:20">
      <c r="A7725" s="239">
        <f>Cartilha_GLOBAL!A7725</f>
        <v>88904</v>
      </c>
      <c r="B7725" s="100" t="str">
        <f>Cartilha_GLOBAL!B7725</f>
        <v>SINAPI</v>
      </c>
      <c r="C7725" s="104" t="str">
        <f>Cartilha_GLOBAL!C7725</f>
        <v>ESCAVADEIRA HIDRÁULICA SOBRE ESTEIRAS, CAÇAMBA 1,20 M3, PESO OPERACIONAL 21 T, POTÊNCIA BRUTA 155 HP - MATERIAIS NA OPERAÇÃO. AF_06/2014</v>
      </c>
      <c r="D7725" s="94" t="str">
        <f>Cartilha_GLOBAL!D7725</f>
        <v>H</v>
      </c>
      <c r="E7725" s="105">
        <f>Cartilha_GLOBAL!$E7725</f>
        <v>87.47</v>
      </c>
      <c r="F7725" s="182">
        <f>Cartilha_GLOBAL!$F7725</f>
        <v>107.36</v>
      </c>
      <c r="G7725" s="229"/>
      <c r="H7725" s="107">
        <f t="shared" si="480"/>
        <v>0</v>
      </c>
      <c r="I7725" s="188">
        <f t="shared" si="479"/>
        <v>0</v>
      </c>
      <c r="J7725" s="142"/>
      <c r="K7725" s="146"/>
      <c r="L7725" s="7" t="str">
        <f t="shared" si="481"/>
        <v/>
      </c>
      <c r="M7725" s="7" t="str">
        <f t="shared" si="482"/>
        <v/>
      </c>
      <c r="N7725" s="7" t="str">
        <f>Cartilha_GLOBAL!N7725</f>
        <v/>
      </c>
      <c r="O7725" s="144"/>
      <c r="Q7725" s="151"/>
      <c r="R7725" s="152">
        <v>0</v>
      </c>
      <c r="T7725" s="153">
        <f>IF(Cartilha_GLOBAL!R7725=0,0,IF(Cartilha_GLOBAL!R7725&gt;0,"c","b"))</f>
        <v>0</v>
      </c>
    </row>
    <row r="7726" ht="22.5" hidden="1" spans="1:20">
      <c r="A7726" s="239">
        <f>Cartilha_GLOBAL!A7726</f>
        <v>95715</v>
      </c>
      <c r="B7726" s="100" t="str">
        <f>Cartilha_GLOBAL!B7726</f>
        <v>SINAPI</v>
      </c>
      <c r="C7726" s="104" t="str">
        <f>Cartilha_GLOBAL!C7726</f>
        <v>ESCAVADEIRA HIDRAULICA SOBRE ESTEIRA, COM GARRA GIRATORIA DE MANDIBULAS, PESO OPERACIONAL ENTRE 22,00 E 25,50 TON, POTENCIA LIQUIDA ENTRE 150 E 160 HP - CHI DIURNO. AF_11/2016</v>
      </c>
      <c r="D7726" s="94" t="str">
        <f>Cartilha_GLOBAL!D7726</f>
        <v>CHI</v>
      </c>
      <c r="E7726" s="105">
        <f>Cartilha_GLOBAL!$E7726</f>
        <v>103.3</v>
      </c>
      <c r="F7726" s="182">
        <f>Cartilha_GLOBAL!$F7726</f>
        <v>126.79</v>
      </c>
      <c r="G7726" s="229"/>
      <c r="H7726" s="107">
        <f t="shared" si="480"/>
        <v>0</v>
      </c>
      <c r="I7726" s="188">
        <f t="shared" ref="I7726:I7789" si="483">IF(ISBLANK(G7726),0,IF(R7726=0,ROUND(G7726*H7726,2),IF(R7726="b",ROUNDDOWN(G7726*H7726,2),ROUNDUP(G7726*H7726,2))))</f>
        <v>0</v>
      </c>
      <c r="J7726" s="142"/>
      <c r="K7726" s="146"/>
      <c r="L7726" s="7" t="str">
        <f t="shared" si="481"/>
        <v/>
      </c>
      <c r="M7726" s="7" t="str">
        <f t="shared" si="482"/>
        <v/>
      </c>
      <c r="N7726" s="7" t="str">
        <f>Cartilha_GLOBAL!N7726</f>
        <v/>
      </c>
      <c r="O7726" s="144"/>
      <c r="Q7726" s="151"/>
      <c r="R7726" s="152">
        <v>0</v>
      </c>
      <c r="T7726" s="153">
        <f>IF(Cartilha_GLOBAL!R7726=0,0,IF(Cartilha_GLOBAL!R7726&gt;0,"c","b"))</f>
        <v>0</v>
      </c>
    </row>
    <row r="7727" ht="33.75" hidden="1" spans="1:20">
      <c r="A7727" s="239">
        <f>Cartilha_GLOBAL!A7727</f>
        <v>95721</v>
      </c>
      <c r="B7727" s="100" t="str">
        <f>Cartilha_GLOBAL!B7727</f>
        <v>SINAPI</v>
      </c>
      <c r="C7727" s="104" t="str">
        <f>Cartilha_GLOBAL!C7727</f>
        <v>ESCAVADEIRA HIDRAULICA SOBRE ESTEIRA, EQUIPADA COM CLAMSHELL, COM CAPACIDADE DA CAÇAMBA ENTRE 1,20 E 1,50 M3, PESO OPERACIONAL ENTRE 20,00 E 22,00 TON, POTENCIA LIQUIDA ENTRE 150 E 160 HP - CHI DIURNO. AF_11/2016</v>
      </c>
      <c r="D7727" s="94" t="str">
        <f>Cartilha_GLOBAL!D7727</f>
        <v>CHI</v>
      </c>
      <c r="E7727" s="105">
        <f>Cartilha_GLOBAL!$E7727</f>
        <v>100.63</v>
      </c>
      <c r="F7727" s="182">
        <f>Cartilha_GLOBAL!$F7727</f>
        <v>123.51</v>
      </c>
      <c r="G7727" s="229"/>
      <c r="H7727" s="107">
        <f t="shared" si="480"/>
        <v>0</v>
      </c>
      <c r="I7727" s="188">
        <f t="shared" si="483"/>
        <v>0</v>
      </c>
      <c r="J7727" s="142"/>
      <c r="K7727" s="146"/>
      <c r="L7727" s="7" t="str">
        <f t="shared" si="481"/>
        <v/>
      </c>
      <c r="M7727" s="7" t="str">
        <f t="shared" si="482"/>
        <v/>
      </c>
      <c r="N7727" s="7" t="str">
        <f>Cartilha_GLOBAL!N7727</f>
        <v/>
      </c>
      <c r="O7727" s="144"/>
      <c r="Q7727" s="151"/>
      <c r="R7727" s="152">
        <v>0</v>
      </c>
      <c r="T7727" s="153">
        <f>IF(Cartilha_GLOBAL!R7727=0,0,IF(Cartilha_GLOBAL!R7727&gt;0,"c","b"))</f>
        <v>0</v>
      </c>
    </row>
    <row r="7728" ht="33.75" hidden="1" spans="1:20">
      <c r="A7728" s="239">
        <f>Cartilha_GLOBAL!A7728</f>
        <v>95714</v>
      </c>
      <c r="B7728" s="100" t="str">
        <f>Cartilha_GLOBAL!B7728</f>
        <v>SINAPI</v>
      </c>
      <c r="C7728" s="104" t="str">
        <f>Cartilha_GLOBAL!C7728</f>
        <v>ESCAVADEIRA HIDRAULICA SOBRE ESTEIRA, COM GARRA GIRATORIA DE MANDIBULAS, PESO OPERACIONAL ENTRE 22,00 E 25,50 TON, POTENCIA LIQUIDA ENTRE 150 E 160 HP - CHP DIURNO. AF_11/2016</v>
      </c>
      <c r="D7728" s="94" t="str">
        <f>Cartilha_GLOBAL!D7728</f>
        <v>CHP</v>
      </c>
      <c r="E7728" s="105">
        <f>Cartilha_GLOBAL!$E7728</f>
        <v>269.46</v>
      </c>
      <c r="F7728" s="182">
        <f>Cartilha_GLOBAL!$F7728</f>
        <v>330.74</v>
      </c>
      <c r="G7728" s="229"/>
      <c r="H7728" s="107">
        <f t="shared" si="480"/>
        <v>0</v>
      </c>
      <c r="I7728" s="188">
        <f t="shared" si="483"/>
        <v>0</v>
      </c>
      <c r="J7728" s="142"/>
      <c r="K7728" s="146"/>
      <c r="L7728" s="7" t="str">
        <f t="shared" si="481"/>
        <v/>
      </c>
      <c r="M7728" s="7" t="str">
        <f t="shared" si="482"/>
        <v/>
      </c>
      <c r="N7728" s="7" t="str">
        <f>Cartilha_GLOBAL!N7728</f>
        <v/>
      </c>
      <c r="O7728" s="144"/>
      <c r="Q7728" s="151"/>
      <c r="R7728" s="152">
        <v>0</v>
      </c>
      <c r="T7728" s="153">
        <f>IF(Cartilha_GLOBAL!R7728=0,0,IF(Cartilha_GLOBAL!R7728&gt;0,"c","b"))</f>
        <v>0</v>
      </c>
    </row>
    <row r="7729" ht="33.75" hidden="1" spans="1:20">
      <c r="A7729" s="239">
        <f>Cartilha_GLOBAL!A7729</f>
        <v>95720</v>
      </c>
      <c r="B7729" s="100" t="str">
        <f>Cartilha_GLOBAL!B7729</f>
        <v>SINAPI</v>
      </c>
      <c r="C7729" s="104" t="str">
        <f>Cartilha_GLOBAL!C7729</f>
        <v>ESCAVADEIRA HIDRAULICA SOBRE ESTEIRA, EQUIPADA COM CLAMSHELL, COM CAPACIDADE DA CAÇAMBA ENTRE 1,20 E 1,50 M3, PESO OPERACIONAL ENTRE 20,00 E 22,00 TON, POTENCIA LIQUIDA ENTRE 150 E 160 HP - CHP DIURNO. AF_11/2016</v>
      </c>
      <c r="D7729" s="94" t="str">
        <f>Cartilha_GLOBAL!D7729</f>
        <v>CHP</v>
      </c>
      <c r="E7729" s="105">
        <f>Cartilha_GLOBAL!$E7729</f>
        <v>263.85</v>
      </c>
      <c r="F7729" s="182">
        <f>Cartilha_GLOBAL!$F7729</f>
        <v>323.85</v>
      </c>
      <c r="G7729" s="229"/>
      <c r="H7729" s="107">
        <f t="shared" si="480"/>
        <v>0</v>
      </c>
      <c r="I7729" s="188">
        <f t="shared" si="483"/>
        <v>0</v>
      </c>
      <c r="J7729" s="142"/>
      <c r="K7729" s="146"/>
      <c r="L7729" s="7" t="str">
        <f t="shared" si="481"/>
        <v/>
      </c>
      <c r="M7729" s="7" t="str">
        <f t="shared" si="482"/>
        <v/>
      </c>
      <c r="N7729" s="7" t="str">
        <f>Cartilha_GLOBAL!N7729</f>
        <v/>
      </c>
      <c r="O7729" s="144"/>
      <c r="Q7729" s="151"/>
      <c r="R7729" s="152">
        <v>0</v>
      </c>
      <c r="T7729" s="153">
        <f>IF(Cartilha_GLOBAL!R7729=0,0,IF(Cartilha_GLOBAL!R7729&gt;0,"c","b"))</f>
        <v>0</v>
      </c>
    </row>
    <row r="7730" ht="33.75" hidden="1" spans="1:20">
      <c r="A7730" s="239">
        <f>Cartilha_GLOBAL!A7730</f>
        <v>95710</v>
      </c>
      <c r="B7730" s="100" t="str">
        <f>Cartilha_GLOBAL!B7730</f>
        <v>SINAPI</v>
      </c>
      <c r="C7730" s="104" t="str">
        <f>Cartilha_GLOBAL!C7730</f>
        <v>ESCAVADEIRA HIDRAULICA SOBRE ESTEIRA, COM GARRA GIRATORIA DE MANDIBULAS, PESO OPERACIONAL ENTRE 22,00 E 25,50 TON, POTENCIA LIQUIDA ENTRE 150 E 160 HP - DEPRECIAÇÃO. AF_11/2016</v>
      </c>
      <c r="D7730" s="94" t="str">
        <f>Cartilha_GLOBAL!D7730</f>
        <v>H</v>
      </c>
      <c r="E7730" s="105">
        <f>Cartilha_GLOBAL!$E7730</f>
        <v>62.95</v>
      </c>
      <c r="F7730" s="182">
        <f>Cartilha_GLOBAL!$F7730</f>
        <v>77.26</v>
      </c>
      <c r="G7730" s="229"/>
      <c r="H7730" s="107">
        <f t="shared" si="480"/>
        <v>0</v>
      </c>
      <c r="I7730" s="188">
        <f t="shared" si="483"/>
        <v>0</v>
      </c>
      <c r="J7730" s="142"/>
      <c r="K7730" s="146"/>
      <c r="L7730" s="7" t="str">
        <f t="shared" si="481"/>
        <v/>
      </c>
      <c r="M7730" s="7" t="str">
        <f t="shared" si="482"/>
        <v/>
      </c>
      <c r="N7730" s="7" t="str">
        <f>Cartilha_GLOBAL!N7730</f>
        <v/>
      </c>
      <c r="O7730" s="144"/>
      <c r="Q7730" s="151"/>
      <c r="R7730" s="152">
        <v>0</v>
      </c>
      <c r="T7730" s="153">
        <f>IF(Cartilha_GLOBAL!R7730=0,0,IF(Cartilha_GLOBAL!R7730&gt;0,"c","b"))</f>
        <v>0</v>
      </c>
    </row>
    <row r="7731" ht="22.5" hidden="1" spans="1:20">
      <c r="A7731" s="239">
        <f>Cartilha_GLOBAL!A7731</f>
        <v>95711</v>
      </c>
      <c r="B7731" s="100" t="str">
        <f>Cartilha_GLOBAL!B7731</f>
        <v>SINAPI</v>
      </c>
      <c r="C7731" s="104" t="str">
        <f>Cartilha_GLOBAL!C7731</f>
        <v>ESCAVADEIRA HIDRAULICA SOBRE ESTEIRA, COM GARRA GIRATORIA DE MANDIBULAS, PESO OPERACIONAL ENTRE 22,00 E 25,50 TON, POTENCIA LIQUIDA ENTRE 150 E 160 HP - JUROS. AF_11/2016</v>
      </c>
      <c r="D7731" s="94" t="str">
        <f>Cartilha_GLOBAL!D7731</f>
        <v>H</v>
      </c>
      <c r="E7731" s="105">
        <f>Cartilha_GLOBAL!$E7731</f>
        <v>8.54</v>
      </c>
      <c r="F7731" s="182">
        <f>Cartilha_GLOBAL!$F7731</f>
        <v>10.48</v>
      </c>
      <c r="G7731" s="229"/>
      <c r="H7731" s="107">
        <f t="shared" si="480"/>
        <v>0</v>
      </c>
      <c r="I7731" s="188">
        <f t="shared" si="483"/>
        <v>0</v>
      </c>
      <c r="J7731" s="142"/>
      <c r="K7731" s="146"/>
      <c r="L7731" s="7" t="str">
        <f t="shared" si="481"/>
        <v/>
      </c>
      <c r="M7731" s="7" t="str">
        <f t="shared" si="482"/>
        <v/>
      </c>
      <c r="N7731" s="7" t="str">
        <f>Cartilha_GLOBAL!N7731</f>
        <v/>
      </c>
      <c r="O7731" s="144"/>
      <c r="Q7731" s="151"/>
      <c r="R7731" s="152">
        <v>0</v>
      </c>
      <c r="T7731" s="153">
        <f>IF(Cartilha_GLOBAL!R7731=0,0,IF(Cartilha_GLOBAL!R7731&gt;0,"c","b"))</f>
        <v>0</v>
      </c>
    </row>
    <row r="7732" ht="33.75" hidden="1" spans="1:20">
      <c r="A7732" s="239">
        <f>Cartilha_GLOBAL!A7732</f>
        <v>95712</v>
      </c>
      <c r="B7732" s="100" t="str">
        <f>Cartilha_GLOBAL!B7732</f>
        <v>SINAPI</v>
      </c>
      <c r="C7732" s="104" t="str">
        <f>Cartilha_GLOBAL!C7732</f>
        <v>ESCAVADEIRA HIDRAULICA SOBRE ESTEIRA, COM GARRA GIRATORIA DE MANDIBULAS, PESO OPERACIONAL ENTRE 22,00 E 25,50 TON, POTENCIA LIQUIDA ENTRE 150 E 160 HP - MANUTENÇÃO. AF_11/2016</v>
      </c>
      <c r="D7732" s="94" t="str">
        <f>Cartilha_GLOBAL!D7732</f>
        <v>H</v>
      </c>
      <c r="E7732" s="105">
        <f>Cartilha_GLOBAL!$E7732</f>
        <v>78.69</v>
      </c>
      <c r="F7732" s="182">
        <f>Cartilha_GLOBAL!$F7732</f>
        <v>96.58</v>
      </c>
      <c r="G7732" s="229"/>
      <c r="H7732" s="107">
        <f t="shared" si="480"/>
        <v>0</v>
      </c>
      <c r="I7732" s="188">
        <f t="shared" si="483"/>
        <v>0</v>
      </c>
      <c r="J7732" s="142"/>
      <c r="K7732" s="146"/>
      <c r="L7732" s="7" t="str">
        <f t="shared" si="481"/>
        <v/>
      </c>
      <c r="M7732" s="7" t="str">
        <f t="shared" si="482"/>
        <v/>
      </c>
      <c r="N7732" s="7" t="str">
        <f>Cartilha_GLOBAL!N7732</f>
        <v/>
      </c>
      <c r="O7732" s="144"/>
      <c r="Q7732" s="151"/>
      <c r="R7732" s="152">
        <v>0</v>
      </c>
      <c r="T7732" s="153">
        <f>IF(Cartilha_GLOBAL!R7732=0,0,IF(Cartilha_GLOBAL!R7732&gt;0,"c","b"))</f>
        <v>0</v>
      </c>
    </row>
    <row r="7733" ht="33.75" hidden="1" spans="1:20">
      <c r="A7733" s="239">
        <f>Cartilha_GLOBAL!A7733</f>
        <v>95713</v>
      </c>
      <c r="B7733" s="100" t="str">
        <f>Cartilha_GLOBAL!B7733</f>
        <v>SINAPI</v>
      </c>
      <c r="C7733" s="104" t="str">
        <f>Cartilha_GLOBAL!C7733</f>
        <v>ESCAVADEIRA HIDRAULICA SOBRE ESTEIRA, COM GARRA GIRATORIA DE MANDIBULAS, PESO OPERACIONAL ENTRE 22,00 E 25,50 TON, POTENCIA LIQUIDA ENTRE 150 E 160 HP - MATERIAIS NA OPERAÇÃO. AF_11/2016</v>
      </c>
      <c r="D7733" s="94" t="str">
        <f>Cartilha_GLOBAL!D7733</f>
        <v>H</v>
      </c>
      <c r="E7733" s="105">
        <f>Cartilha_GLOBAL!$E7733</f>
        <v>87.47</v>
      </c>
      <c r="F7733" s="182">
        <f>Cartilha_GLOBAL!$F7733</f>
        <v>107.36</v>
      </c>
      <c r="G7733" s="229"/>
      <c r="H7733" s="107">
        <f t="shared" si="480"/>
        <v>0</v>
      </c>
      <c r="I7733" s="188">
        <f t="shared" si="483"/>
        <v>0</v>
      </c>
      <c r="J7733" s="142"/>
      <c r="K7733" s="146"/>
      <c r="L7733" s="7" t="str">
        <f t="shared" si="481"/>
        <v/>
      </c>
      <c r="M7733" s="7" t="str">
        <f t="shared" si="482"/>
        <v/>
      </c>
      <c r="N7733" s="7" t="str">
        <f>Cartilha_GLOBAL!N7733</f>
        <v/>
      </c>
      <c r="O7733" s="144"/>
      <c r="Q7733" s="151"/>
      <c r="R7733" s="152">
        <v>0</v>
      </c>
      <c r="T7733" s="153">
        <f>IF(Cartilha_GLOBAL!R7733=0,0,IF(Cartilha_GLOBAL!R7733&gt;0,"c","b"))</f>
        <v>0</v>
      </c>
    </row>
    <row r="7734" ht="33.75" hidden="1" spans="1:20">
      <c r="A7734" s="239">
        <f>Cartilha_GLOBAL!A7734</f>
        <v>95716</v>
      </c>
      <c r="B7734" s="100" t="str">
        <f>Cartilha_GLOBAL!B7734</f>
        <v>SINAPI</v>
      </c>
      <c r="C7734" s="104" t="str">
        <f>Cartilha_GLOBAL!C7734</f>
        <v>ESCAVADEIRA HIDRAULICA SOBRE ESTEIRA, EQUIPADA COM CLAMSHELL, COM CAPACIDADE DA CAÇAMBA ENTRE 1,20 E 1,50 M3, PESO OPERACIONAL ENTRE 20,00 E 22,00 TON, POTENCIA LIQUIDA ENTRE 150 E 160 HP - DEPRECIAÇÃO. AF_11/2016</v>
      </c>
      <c r="D7734" s="94" t="str">
        <f>Cartilha_GLOBAL!D7734</f>
        <v>H</v>
      </c>
      <c r="E7734" s="105">
        <f>Cartilha_GLOBAL!$E7734</f>
        <v>60.6</v>
      </c>
      <c r="F7734" s="182">
        <f>Cartilha_GLOBAL!$F7734</f>
        <v>74.38</v>
      </c>
      <c r="G7734" s="229"/>
      <c r="H7734" s="107">
        <f t="shared" si="480"/>
        <v>0</v>
      </c>
      <c r="I7734" s="188">
        <f t="shared" si="483"/>
        <v>0</v>
      </c>
      <c r="J7734" s="142"/>
      <c r="K7734" s="146"/>
      <c r="L7734" s="7" t="str">
        <f t="shared" si="481"/>
        <v/>
      </c>
      <c r="M7734" s="7" t="str">
        <f t="shared" si="482"/>
        <v/>
      </c>
      <c r="N7734" s="7" t="str">
        <f>Cartilha_GLOBAL!N7734</f>
        <v/>
      </c>
      <c r="O7734" s="144"/>
      <c r="Q7734" s="151"/>
      <c r="R7734" s="152">
        <v>0</v>
      </c>
      <c r="T7734" s="153">
        <f>IF(Cartilha_GLOBAL!R7734=0,0,IF(Cartilha_GLOBAL!R7734&gt;0,"c","b"))</f>
        <v>0</v>
      </c>
    </row>
    <row r="7735" ht="33.75" hidden="1" spans="1:20">
      <c r="A7735" s="239">
        <f>Cartilha_GLOBAL!A7735</f>
        <v>95717</v>
      </c>
      <c r="B7735" s="100" t="str">
        <f>Cartilha_GLOBAL!B7735</f>
        <v>SINAPI</v>
      </c>
      <c r="C7735" s="104" t="str">
        <f>Cartilha_GLOBAL!C7735</f>
        <v>ESCAVADEIRA HIDRAULICA SOBRE ESTEIRA, EQUIPADA COM CLAMSHELL, COM CAPACIDADE DA CAÇAMBA ENTRE 1,20 E 1,50 M3, PESO OPERACIONAL ENTRE 20,00 E 22,00 TON, POTENCIA LIQUIDA ENTRE 150 E 160 HP - JUROS. AF_11/2016</v>
      </c>
      <c r="D7735" s="94" t="str">
        <f>Cartilha_GLOBAL!D7735</f>
        <v>H</v>
      </c>
      <c r="E7735" s="105">
        <f>Cartilha_GLOBAL!$E7735</f>
        <v>8.22</v>
      </c>
      <c r="F7735" s="182">
        <f>Cartilha_GLOBAL!$F7735</f>
        <v>10.09</v>
      </c>
      <c r="G7735" s="229"/>
      <c r="H7735" s="107">
        <f t="shared" si="480"/>
        <v>0</v>
      </c>
      <c r="I7735" s="188">
        <f t="shared" si="483"/>
        <v>0</v>
      </c>
      <c r="J7735" s="142"/>
      <c r="K7735" s="146"/>
      <c r="L7735" s="7" t="str">
        <f t="shared" si="481"/>
        <v/>
      </c>
      <c r="M7735" s="7" t="str">
        <f t="shared" si="482"/>
        <v/>
      </c>
      <c r="N7735" s="7" t="str">
        <f>Cartilha_GLOBAL!N7735</f>
        <v/>
      </c>
      <c r="O7735" s="144"/>
      <c r="Q7735" s="151"/>
      <c r="R7735" s="152">
        <v>0</v>
      </c>
      <c r="T7735" s="153">
        <f>IF(Cartilha_GLOBAL!R7735=0,0,IF(Cartilha_GLOBAL!R7735&gt;0,"c","b"))</f>
        <v>0</v>
      </c>
    </row>
    <row r="7736" ht="33.75" hidden="1" spans="1:20">
      <c r="A7736" s="239">
        <f>Cartilha_GLOBAL!A7736</f>
        <v>95718</v>
      </c>
      <c r="B7736" s="100" t="str">
        <f>Cartilha_GLOBAL!B7736</f>
        <v>SINAPI</v>
      </c>
      <c r="C7736" s="104" t="str">
        <f>Cartilha_GLOBAL!C7736</f>
        <v>ESCAVADEIRA HIDRAULICA SOBRE ESTEIRA, EQUIPADA COM CLAMSHELL, COM CAPACIDADE DA CAÇAMBA ENTRE 1,20 E 1,50 M3, PESO OPERACIONAL ENTRE 20,00 E 22,00 TON, POTENCIA LIQUIDA ENTRE 150 E 160 HP - MANUTENÇÃO. AF_11/2016</v>
      </c>
      <c r="D7736" s="94" t="str">
        <f>Cartilha_GLOBAL!D7736</f>
        <v>H</v>
      </c>
      <c r="E7736" s="105">
        <f>Cartilha_GLOBAL!$E7736</f>
        <v>75.75</v>
      </c>
      <c r="F7736" s="182">
        <f>Cartilha_GLOBAL!$F7736</f>
        <v>92.98</v>
      </c>
      <c r="G7736" s="229"/>
      <c r="H7736" s="107">
        <f t="shared" si="480"/>
        <v>0</v>
      </c>
      <c r="I7736" s="188">
        <f t="shared" si="483"/>
        <v>0</v>
      </c>
      <c r="J7736" s="142"/>
      <c r="K7736" s="146"/>
      <c r="L7736" s="7" t="str">
        <f t="shared" si="481"/>
        <v/>
      </c>
      <c r="M7736" s="7" t="str">
        <f t="shared" si="482"/>
        <v/>
      </c>
      <c r="N7736" s="7" t="str">
        <f>Cartilha_GLOBAL!N7736</f>
        <v/>
      </c>
      <c r="O7736" s="144"/>
      <c r="Q7736" s="151"/>
      <c r="R7736" s="152">
        <v>0</v>
      </c>
      <c r="T7736" s="153">
        <f>IF(Cartilha_GLOBAL!R7736=0,0,IF(Cartilha_GLOBAL!R7736&gt;0,"c","b"))</f>
        <v>0</v>
      </c>
    </row>
    <row r="7737" ht="33.75" hidden="1" spans="1:20">
      <c r="A7737" s="239">
        <f>Cartilha_GLOBAL!A7737</f>
        <v>95719</v>
      </c>
      <c r="B7737" s="100" t="str">
        <f>Cartilha_GLOBAL!B7737</f>
        <v>SINAPI</v>
      </c>
      <c r="C7737" s="104" t="str">
        <f>Cartilha_GLOBAL!C7737</f>
        <v>ESCAVADEIRA HIDRAULICA SOBRE ESTEIRA, EQUIPADA COM CLAMSHELL, COM CAPACIDADE DA CAÇAMBA ENTRE 1,20 E 1,50 M3, PESO OPERACIONAL ENTRE 20,00 E 22,00 TON, POTENCIA LIQUIDA ENTRE 150 E 160 HP - MATERIAIS NA OPERAÇÃO. AF_11/2016</v>
      </c>
      <c r="D7737" s="94" t="str">
        <f>Cartilha_GLOBAL!D7737</f>
        <v>H</v>
      </c>
      <c r="E7737" s="105">
        <f>Cartilha_GLOBAL!$E7737</f>
        <v>87.47</v>
      </c>
      <c r="F7737" s="182">
        <f>Cartilha_GLOBAL!$F7737</f>
        <v>107.36</v>
      </c>
      <c r="G7737" s="229"/>
      <c r="H7737" s="107">
        <f t="shared" si="480"/>
        <v>0</v>
      </c>
      <c r="I7737" s="188">
        <f t="shared" si="483"/>
        <v>0</v>
      </c>
      <c r="J7737" s="142"/>
      <c r="K7737" s="146"/>
      <c r="L7737" s="7" t="str">
        <f t="shared" si="481"/>
        <v/>
      </c>
      <c r="M7737" s="7" t="str">
        <f t="shared" si="482"/>
        <v/>
      </c>
      <c r="N7737" s="7" t="str">
        <f>Cartilha_GLOBAL!N7737</f>
        <v/>
      </c>
      <c r="O7737" s="144"/>
      <c r="Q7737" s="151"/>
      <c r="R7737" s="152">
        <v>0</v>
      </c>
      <c r="T7737" s="153">
        <f>IF(Cartilha_GLOBAL!R7737=0,0,IF(Cartilha_GLOBAL!R7737&gt;0,"c","b"))</f>
        <v>0</v>
      </c>
    </row>
    <row r="7738" ht="12.75" hidden="1" spans="1:20">
      <c r="A7738" s="238" t="str">
        <f>Cartilha_GLOBAL!A7738</f>
        <v>12.3.34</v>
      </c>
      <c r="B7738" s="236">
        <f>Cartilha_GLOBAL!B7738</f>
        <v>0</v>
      </c>
      <c r="C7738" s="161" t="str">
        <f>Cartilha_GLOBAL!C7738</f>
        <v>PENEIRAS</v>
      </c>
      <c r="D7738" s="94">
        <f>Cartilha_GLOBAL!D7738</f>
        <v>0</v>
      </c>
      <c r="E7738" s="105">
        <f>Cartilha_GLOBAL!$E7738</f>
        <v>0</v>
      </c>
      <c r="F7738" s="182">
        <f>Cartilha_GLOBAL!$F7738</f>
        <v>0</v>
      </c>
      <c r="G7738" s="209"/>
      <c r="H7738" s="187">
        <f t="shared" si="480"/>
        <v>0</v>
      </c>
      <c r="I7738" s="188">
        <f t="shared" si="483"/>
        <v>0</v>
      </c>
      <c r="J7738" s="142"/>
      <c r="K7738" s="145" t="str">
        <f>IF(SUM(I7739:I7746)&gt;0,"xx","")</f>
        <v/>
      </c>
      <c r="L7738" s="7" t="str">
        <f t="shared" si="481"/>
        <v/>
      </c>
      <c r="M7738" s="7" t="str">
        <f t="shared" si="482"/>
        <v/>
      </c>
      <c r="N7738" s="7" t="str">
        <f>Cartilha_GLOBAL!N7738</f>
        <v/>
      </c>
      <c r="O7738" s="144"/>
      <c r="Q7738" s="151"/>
      <c r="R7738" s="152">
        <v>0</v>
      </c>
      <c r="T7738" s="153">
        <f>IF(Cartilha_GLOBAL!R7738=0,0,IF(Cartilha_GLOBAL!R7738&gt;0,"c","b"))</f>
        <v>0</v>
      </c>
    </row>
    <row r="7739" ht="12.75" hidden="1" spans="1:20">
      <c r="A7739" s="239">
        <f>Cartilha_GLOBAL!A7739</f>
        <v>92121</v>
      </c>
      <c r="B7739" s="100" t="str">
        <f>Cartilha_GLOBAL!B7739</f>
        <v>SINAPI</v>
      </c>
      <c r="C7739" s="104" t="str">
        <f>Cartilha_GLOBAL!C7739</f>
        <v>PENEIRAMENTO DE AREIA COM PENEIRA ELÉTRICA. AF_11/2015</v>
      </c>
      <c r="D7739" s="94" t="str">
        <f>Cartilha_GLOBAL!D7739</f>
        <v>M3</v>
      </c>
      <c r="E7739" s="105">
        <f>Cartilha_GLOBAL!$E7739</f>
        <v>35.26</v>
      </c>
      <c r="F7739" s="182">
        <f>Cartilha_GLOBAL!$F7739</f>
        <v>43.28</v>
      </c>
      <c r="G7739" s="229"/>
      <c r="H7739" s="107">
        <f t="shared" si="480"/>
        <v>0</v>
      </c>
      <c r="I7739" s="188">
        <f t="shared" si="483"/>
        <v>0</v>
      </c>
      <c r="J7739" s="142"/>
      <c r="K7739" s="146"/>
      <c r="L7739" s="7" t="str">
        <f t="shared" si="481"/>
        <v/>
      </c>
      <c r="M7739" s="7" t="str">
        <f t="shared" si="482"/>
        <v/>
      </c>
      <c r="N7739" s="7" t="str">
        <f>Cartilha_GLOBAL!N7739</f>
        <v/>
      </c>
      <c r="O7739" s="144"/>
      <c r="Q7739" s="151"/>
      <c r="R7739" s="152">
        <v>0</v>
      </c>
      <c r="T7739" s="153">
        <f>IF(Cartilha_GLOBAL!R7739=0,0,IF(Cartilha_GLOBAL!R7739&gt;0,"c","b"))</f>
        <v>0</v>
      </c>
    </row>
    <row r="7740" ht="12.75" hidden="1" spans="1:20">
      <c r="A7740" s="239">
        <f>Cartilha_GLOBAL!A7740</f>
        <v>92122</v>
      </c>
      <c r="B7740" s="100" t="str">
        <f>Cartilha_GLOBAL!B7740</f>
        <v>SINAPI</v>
      </c>
      <c r="C7740" s="104" t="str">
        <f>Cartilha_GLOBAL!C7740</f>
        <v>PENEIRAMENTO DE AREIA COM PENEIRA MANUAL. AF_11/2015</v>
      </c>
      <c r="D7740" s="94" t="str">
        <f>Cartilha_GLOBAL!D7740</f>
        <v>M3</v>
      </c>
      <c r="E7740" s="105">
        <f>Cartilha_GLOBAL!$E7740</f>
        <v>60.23</v>
      </c>
      <c r="F7740" s="182">
        <f>Cartilha_GLOBAL!$F7740</f>
        <v>73.93</v>
      </c>
      <c r="G7740" s="229"/>
      <c r="H7740" s="107">
        <f t="shared" si="480"/>
        <v>0</v>
      </c>
      <c r="I7740" s="188">
        <f t="shared" si="483"/>
        <v>0</v>
      </c>
      <c r="J7740" s="142"/>
      <c r="K7740" s="146"/>
      <c r="L7740" s="7" t="str">
        <f t="shared" si="481"/>
        <v/>
      </c>
      <c r="M7740" s="7" t="str">
        <f t="shared" si="482"/>
        <v/>
      </c>
      <c r="N7740" s="7" t="str">
        <f>Cartilha_GLOBAL!N7740</f>
        <v/>
      </c>
      <c r="O7740" s="144"/>
      <c r="Q7740" s="151"/>
      <c r="R7740" s="152">
        <v>0</v>
      </c>
      <c r="T7740" s="153">
        <f>IF(Cartilha_GLOBAL!R7740=0,0,IF(Cartilha_GLOBAL!R7740&gt;0,"c","b"))</f>
        <v>0</v>
      </c>
    </row>
    <row r="7741" ht="22.5" hidden="1" spans="1:20">
      <c r="A7741" s="239">
        <f>Cartilha_GLOBAL!A7741</f>
        <v>92112</v>
      </c>
      <c r="B7741" s="100" t="str">
        <f>Cartilha_GLOBAL!B7741</f>
        <v>SINAPI</v>
      </c>
      <c r="C7741" s="104" t="str">
        <f>Cartilha_GLOBAL!C7741</f>
        <v>PENEIRA ROTATIVA COM MOTOR ELÉTRICO TRIFÁSICO DE 2 CV, CILINDRO DE 1 M X 0,60 M, COM FUROS DE 3,17 MM - CHP DIURNO. AF_11/2015</v>
      </c>
      <c r="D7741" s="94" t="str">
        <f>Cartilha_GLOBAL!D7741</f>
        <v>CHP</v>
      </c>
      <c r="E7741" s="105">
        <f>Cartilha_GLOBAL!$E7741</f>
        <v>2.91</v>
      </c>
      <c r="F7741" s="182">
        <f>Cartilha_GLOBAL!$F7741</f>
        <v>3.57</v>
      </c>
      <c r="G7741" s="229"/>
      <c r="H7741" s="107">
        <f t="shared" si="480"/>
        <v>0</v>
      </c>
      <c r="I7741" s="188">
        <f t="shared" si="483"/>
        <v>0</v>
      </c>
      <c r="J7741" s="142"/>
      <c r="K7741" s="146"/>
      <c r="L7741" s="7" t="str">
        <f t="shared" si="481"/>
        <v/>
      </c>
      <c r="M7741" s="7" t="str">
        <f t="shared" si="482"/>
        <v/>
      </c>
      <c r="N7741" s="7" t="str">
        <f>Cartilha_GLOBAL!N7741</f>
        <v/>
      </c>
      <c r="O7741" s="144"/>
      <c r="Q7741" s="151"/>
      <c r="R7741" s="152">
        <v>0</v>
      </c>
      <c r="T7741" s="153">
        <f>IF(Cartilha_GLOBAL!R7741=0,0,IF(Cartilha_GLOBAL!R7741&gt;0,"c","b"))</f>
        <v>0</v>
      </c>
    </row>
    <row r="7742" ht="22.5" hidden="1" spans="1:20">
      <c r="A7742" s="239">
        <f>Cartilha_GLOBAL!A7742</f>
        <v>92113</v>
      </c>
      <c r="B7742" s="100" t="str">
        <f>Cartilha_GLOBAL!B7742</f>
        <v>SINAPI</v>
      </c>
      <c r="C7742" s="104" t="str">
        <f>Cartilha_GLOBAL!C7742</f>
        <v>PENEIRA ROTATIVA COM MOTOR ELÉTRICO TRIFÁSICO DE 2 CV, CILINDRO DE 1 M X 0,60 M, COM FUROS DE 3,17 MM - CHI DIURNO. AF_11/2015</v>
      </c>
      <c r="D7742" s="94" t="str">
        <f>Cartilha_GLOBAL!D7742</f>
        <v>CHI</v>
      </c>
      <c r="E7742" s="105">
        <f>Cartilha_GLOBAL!$E7742</f>
        <v>0.99</v>
      </c>
      <c r="F7742" s="182">
        <f>Cartilha_GLOBAL!$F7742</f>
        <v>1.22</v>
      </c>
      <c r="G7742" s="229"/>
      <c r="H7742" s="107">
        <f t="shared" si="480"/>
        <v>0</v>
      </c>
      <c r="I7742" s="188">
        <f t="shared" si="483"/>
        <v>0</v>
      </c>
      <c r="J7742" s="142"/>
      <c r="K7742" s="146"/>
      <c r="L7742" s="7" t="str">
        <f t="shared" si="481"/>
        <v/>
      </c>
      <c r="M7742" s="7" t="str">
        <f t="shared" si="482"/>
        <v/>
      </c>
      <c r="N7742" s="7" t="str">
        <f>Cartilha_GLOBAL!N7742</f>
        <v/>
      </c>
      <c r="O7742" s="144"/>
      <c r="Q7742" s="151"/>
      <c r="R7742" s="152">
        <v>0</v>
      </c>
      <c r="T7742" s="153">
        <f>IF(Cartilha_GLOBAL!R7742=0,0,IF(Cartilha_GLOBAL!R7742&gt;0,"c","b"))</f>
        <v>0</v>
      </c>
    </row>
    <row r="7743" ht="22.5" hidden="1" spans="1:20">
      <c r="A7743" s="239">
        <f>Cartilha_GLOBAL!A7743</f>
        <v>92108</v>
      </c>
      <c r="B7743" s="100" t="str">
        <f>Cartilha_GLOBAL!B7743</f>
        <v>SINAPI</v>
      </c>
      <c r="C7743" s="104" t="str">
        <f>Cartilha_GLOBAL!C7743</f>
        <v>PENEIRA ROTATIVA COM MOTOR ELÉTRICO TRIFÁSICO DE 2 CV, CILINDRO DE 1 M X 0,60 M, COM FUROS DE 3,17 MM - DEPRECIAÇÃO. AF_11/2015</v>
      </c>
      <c r="D7743" s="94" t="str">
        <f>Cartilha_GLOBAL!D7743</f>
        <v>H</v>
      </c>
      <c r="E7743" s="105">
        <f>Cartilha_GLOBAL!$E7743</f>
        <v>0.89</v>
      </c>
      <c r="F7743" s="182">
        <f>Cartilha_GLOBAL!$F7743</f>
        <v>1.09</v>
      </c>
      <c r="G7743" s="229"/>
      <c r="H7743" s="107">
        <f t="shared" si="480"/>
        <v>0</v>
      </c>
      <c r="I7743" s="188">
        <f t="shared" si="483"/>
        <v>0</v>
      </c>
      <c r="J7743" s="142"/>
      <c r="K7743" s="146"/>
      <c r="L7743" s="7" t="str">
        <f t="shared" si="481"/>
        <v/>
      </c>
      <c r="M7743" s="7" t="str">
        <f t="shared" si="482"/>
        <v/>
      </c>
      <c r="N7743" s="7" t="str">
        <f>Cartilha_GLOBAL!N7743</f>
        <v/>
      </c>
      <c r="O7743" s="144"/>
      <c r="Q7743" s="151"/>
      <c r="R7743" s="152">
        <v>0</v>
      </c>
      <c r="T7743" s="153">
        <f>IF(Cartilha_GLOBAL!R7743=0,0,IF(Cartilha_GLOBAL!R7743&gt;0,"c","b"))</f>
        <v>0</v>
      </c>
    </row>
    <row r="7744" ht="22.5" hidden="1" spans="1:20">
      <c r="A7744" s="239">
        <f>Cartilha_GLOBAL!A7744</f>
        <v>92109</v>
      </c>
      <c r="B7744" s="100" t="str">
        <f>Cartilha_GLOBAL!B7744</f>
        <v>SINAPI</v>
      </c>
      <c r="C7744" s="104" t="str">
        <f>Cartilha_GLOBAL!C7744</f>
        <v>PENEIRA ROTATIVA COM MOTOR ELÉTRICO TRIFÁSICO DE 2 CV, CILINDRO DE 1 M X 0,60 M, COM FUROS DE 3,17 MM - JUROS. AF_11/2015</v>
      </c>
      <c r="D7744" s="94" t="str">
        <f>Cartilha_GLOBAL!D7744</f>
        <v>H</v>
      </c>
      <c r="E7744" s="105">
        <f>Cartilha_GLOBAL!$E7744</f>
        <v>0.1</v>
      </c>
      <c r="F7744" s="182">
        <f>Cartilha_GLOBAL!$F7744</f>
        <v>0.12</v>
      </c>
      <c r="G7744" s="229"/>
      <c r="H7744" s="107">
        <f t="shared" si="480"/>
        <v>0</v>
      </c>
      <c r="I7744" s="188">
        <f t="shared" si="483"/>
        <v>0</v>
      </c>
      <c r="J7744" s="142"/>
      <c r="K7744" s="146"/>
      <c r="L7744" s="7" t="str">
        <f t="shared" si="481"/>
        <v/>
      </c>
      <c r="M7744" s="7" t="str">
        <f t="shared" si="482"/>
        <v/>
      </c>
      <c r="N7744" s="7" t="str">
        <f>Cartilha_GLOBAL!N7744</f>
        <v/>
      </c>
      <c r="O7744" s="144"/>
      <c r="Q7744" s="151"/>
      <c r="R7744" s="152">
        <v>0</v>
      </c>
      <c r="T7744" s="153">
        <f>IF(Cartilha_GLOBAL!R7744=0,0,IF(Cartilha_GLOBAL!R7744&gt;0,"c","b"))</f>
        <v>0</v>
      </c>
    </row>
    <row r="7745" ht="22.5" hidden="1" spans="1:20">
      <c r="A7745" s="239">
        <f>Cartilha_GLOBAL!A7745</f>
        <v>92110</v>
      </c>
      <c r="B7745" s="100" t="str">
        <f>Cartilha_GLOBAL!B7745</f>
        <v>SINAPI</v>
      </c>
      <c r="C7745" s="104" t="str">
        <f>Cartilha_GLOBAL!C7745</f>
        <v>PENEIRA ROTATIVA COM MOTOR ELÉTRICO TRIFÁSICO DE 2 CV, CILINDRO DE 1 M X 0,60 M, COM FUROS DE 3,17 MM - MANUTENÇÃO. AF_11/2015</v>
      </c>
      <c r="D7745" s="94" t="str">
        <f>Cartilha_GLOBAL!D7745</f>
        <v>H</v>
      </c>
      <c r="E7745" s="105">
        <f>Cartilha_GLOBAL!$E7745</f>
        <v>1.12</v>
      </c>
      <c r="F7745" s="182">
        <f>Cartilha_GLOBAL!$F7745</f>
        <v>1.37</v>
      </c>
      <c r="G7745" s="229"/>
      <c r="H7745" s="107">
        <f t="shared" si="480"/>
        <v>0</v>
      </c>
      <c r="I7745" s="188">
        <f t="shared" si="483"/>
        <v>0</v>
      </c>
      <c r="J7745" s="142"/>
      <c r="K7745" s="146"/>
      <c r="L7745" s="7" t="str">
        <f t="shared" si="481"/>
        <v/>
      </c>
      <c r="M7745" s="7" t="str">
        <f t="shared" si="482"/>
        <v/>
      </c>
      <c r="N7745" s="7" t="str">
        <f>Cartilha_GLOBAL!N7745</f>
        <v/>
      </c>
      <c r="O7745" s="144"/>
      <c r="Q7745" s="151"/>
      <c r="R7745" s="152">
        <v>0</v>
      </c>
      <c r="T7745" s="153">
        <f>IF(Cartilha_GLOBAL!R7745=0,0,IF(Cartilha_GLOBAL!R7745&gt;0,"c","b"))</f>
        <v>0</v>
      </c>
    </row>
    <row r="7746" ht="22.5" hidden="1" spans="1:20">
      <c r="A7746" s="239">
        <f>Cartilha_GLOBAL!A7746</f>
        <v>92111</v>
      </c>
      <c r="B7746" s="100" t="str">
        <f>Cartilha_GLOBAL!B7746</f>
        <v>SINAPI</v>
      </c>
      <c r="C7746" s="104" t="str">
        <f>Cartilha_GLOBAL!C7746</f>
        <v>PENEIRA ROTATIVA COM MOTOR ELÉTRICO TRIFÁSICO DE 2 CV, CILINDRO DE 1 M X 0,60 M, COM FUROS DE 3,17 MM - MATERIAIS NA OPERAÇÃO. AF_11/2015</v>
      </c>
      <c r="D7746" s="94" t="str">
        <f>Cartilha_GLOBAL!D7746</f>
        <v>H</v>
      </c>
      <c r="E7746" s="105">
        <f>Cartilha_GLOBAL!$E7746</f>
        <v>0.8</v>
      </c>
      <c r="F7746" s="182">
        <f>Cartilha_GLOBAL!$F7746</f>
        <v>0.98</v>
      </c>
      <c r="G7746" s="229"/>
      <c r="H7746" s="107">
        <f t="shared" si="480"/>
        <v>0</v>
      </c>
      <c r="I7746" s="188">
        <f t="shared" si="483"/>
        <v>0</v>
      </c>
      <c r="J7746" s="142"/>
      <c r="K7746" s="146"/>
      <c r="L7746" s="7" t="str">
        <f t="shared" si="481"/>
        <v/>
      </c>
      <c r="M7746" s="7" t="str">
        <f t="shared" si="482"/>
        <v/>
      </c>
      <c r="N7746" s="7" t="str">
        <f>Cartilha_GLOBAL!N7746</f>
        <v/>
      </c>
      <c r="O7746" s="144"/>
      <c r="Q7746" s="151"/>
      <c r="R7746" s="152">
        <v>0</v>
      </c>
      <c r="T7746" s="153">
        <f>IF(Cartilha_GLOBAL!R7746=0,0,IF(Cartilha_GLOBAL!R7746&gt;0,"c","b"))</f>
        <v>0</v>
      </c>
    </row>
    <row r="7747" ht="12.75" hidden="1" spans="1:20">
      <c r="A7747" s="238" t="str">
        <f>Cartilha_GLOBAL!A7747</f>
        <v>12.3.35</v>
      </c>
      <c r="B7747" s="236">
        <f>Cartilha_GLOBAL!B7747</f>
        <v>0</v>
      </c>
      <c r="C7747" s="161" t="str">
        <f>Cartilha_GLOBAL!C7747</f>
        <v>GRADE ARADORA</v>
      </c>
      <c r="D7747" s="94">
        <f>Cartilha_GLOBAL!D7747</f>
        <v>0</v>
      </c>
      <c r="E7747" s="105">
        <f>Cartilha_GLOBAL!$E7747</f>
        <v>0</v>
      </c>
      <c r="F7747" s="182">
        <f>Cartilha_GLOBAL!$F7747</f>
        <v>0</v>
      </c>
      <c r="G7747" s="229"/>
      <c r="H7747" s="187">
        <f t="shared" si="480"/>
        <v>0</v>
      </c>
      <c r="I7747" s="188">
        <f t="shared" si="483"/>
        <v>0</v>
      </c>
      <c r="J7747" s="142"/>
      <c r="K7747" s="145" t="str">
        <f>IF(SUM(I7748:I7757)&gt;0,"xx","")</f>
        <v/>
      </c>
      <c r="L7747" s="7" t="str">
        <f t="shared" si="481"/>
        <v/>
      </c>
      <c r="M7747" s="7" t="str">
        <f t="shared" si="482"/>
        <v/>
      </c>
      <c r="N7747" s="7" t="str">
        <f>Cartilha_GLOBAL!N7747</f>
        <v/>
      </c>
      <c r="O7747" s="144"/>
      <c r="Q7747" s="151"/>
      <c r="R7747" s="152">
        <v>0</v>
      </c>
      <c r="T7747" s="153">
        <f>IF(Cartilha_GLOBAL!R7747=0,0,IF(Cartilha_GLOBAL!R7747&gt;0,"c","b"))</f>
        <v>0</v>
      </c>
    </row>
    <row r="7748" ht="22.5" hidden="1" spans="1:20">
      <c r="A7748" s="239">
        <f>Cartilha_GLOBAL!A7748</f>
        <v>5658</v>
      </c>
      <c r="B7748" s="100" t="str">
        <f>Cartilha_GLOBAL!B7748</f>
        <v>SINAPI</v>
      </c>
      <c r="C7748" s="104" t="str">
        <f>Cartilha_GLOBAL!C7748</f>
        <v>GRADE DE DISCO CONTROLE REMOTO REBOCÁVEL, COM 24 DISCOS 24 X 6 MM COM PNEUS PARA TRANSPORTE - MANUTENÇÃO. AF_06/2014</v>
      </c>
      <c r="D7748" s="94" t="str">
        <f>Cartilha_GLOBAL!D7748</f>
        <v>H</v>
      </c>
      <c r="E7748" s="105">
        <f>Cartilha_GLOBAL!$E7748</f>
        <v>2.72</v>
      </c>
      <c r="F7748" s="182">
        <f>Cartilha_GLOBAL!$F7748</f>
        <v>3.34</v>
      </c>
      <c r="G7748" s="229"/>
      <c r="H7748" s="107">
        <f t="shared" si="480"/>
        <v>0</v>
      </c>
      <c r="I7748" s="188">
        <f t="shared" si="483"/>
        <v>0</v>
      </c>
      <c r="J7748" s="142"/>
      <c r="K7748" s="146"/>
      <c r="L7748" s="7" t="str">
        <f t="shared" si="481"/>
        <v/>
      </c>
      <c r="M7748" s="7" t="str">
        <f t="shared" si="482"/>
        <v/>
      </c>
      <c r="N7748" s="7" t="str">
        <f>Cartilha_GLOBAL!N7748</f>
        <v/>
      </c>
      <c r="O7748" s="144"/>
      <c r="Q7748" s="151"/>
      <c r="R7748" s="152">
        <v>0</v>
      </c>
      <c r="T7748" s="153">
        <f>IF(Cartilha_GLOBAL!R7748=0,0,IF(Cartilha_GLOBAL!R7748&gt;0,"c","b"))</f>
        <v>0</v>
      </c>
    </row>
    <row r="7749" ht="22.5" hidden="1" spans="1:20">
      <c r="A7749" s="239">
        <f>Cartilha_GLOBAL!A7749</f>
        <v>5689</v>
      </c>
      <c r="B7749" s="100" t="str">
        <f>Cartilha_GLOBAL!B7749</f>
        <v>SINAPI</v>
      </c>
      <c r="C7749" s="104" t="str">
        <f>Cartilha_GLOBAL!C7749</f>
        <v>GRADE DE DISCO CONTROLE REMOTO REBOCÁVEL, COM 24 DISCOS 24 X 6 MM COM PNEUS PARA TRANSPORTE - CHP DIURNO. AF_06/2014</v>
      </c>
      <c r="D7749" s="94" t="str">
        <f>Cartilha_GLOBAL!D7749</f>
        <v>CHP</v>
      </c>
      <c r="E7749" s="105">
        <f>Cartilha_GLOBAL!$E7749</f>
        <v>7.17</v>
      </c>
      <c r="F7749" s="182">
        <f>Cartilha_GLOBAL!$F7749</f>
        <v>8.8</v>
      </c>
      <c r="G7749" s="229"/>
      <c r="H7749" s="107">
        <f t="shared" si="480"/>
        <v>0</v>
      </c>
      <c r="I7749" s="188">
        <f t="shared" si="483"/>
        <v>0</v>
      </c>
      <c r="J7749" s="142"/>
      <c r="K7749" s="146"/>
      <c r="L7749" s="7" t="str">
        <f t="shared" si="481"/>
        <v/>
      </c>
      <c r="M7749" s="7" t="str">
        <f t="shared" si="482"/>
        <v/>
      </c>
      <c r="N7749" s="7" t="str">
        <f>Cartilha_GLOBAL!N7749</f>
        <v/>
      </c>
      <c r="O7749" s="144"/>
      <c r="Q7749" s="151"/>
      <c r="R7749" s="152">
        <v>0</v>
      </c>
      <c r="T7749" s="153">
        <f>IF(Cartilha_GLOBAL!R7749=0,0,IF(Cartilha_GLOBAL!R7749&gt;0,"c","b"))</f>
        <v>0</v>
      </c>
    </row>
    <row r="7750" ht="22.5" hidden="1" spans="1:20">
      <c r="A7750" s="239">
        <f>Cartilha_GLOBAL!A7750</f>
        <v>5690</v>
      </c>
      <c r="B7750" s="100" t="str">
        <f>Cartilha_GLOBAL!B7750</f>
        <v>SINAPI</v>
      </c>
      <c r="C7750" s="104" t="str">
        <f>Cartilha_GLOBAL!C7750</f>
        <v>GRADE DE DISCO CONTROLE REMOTO REBOCÁVEL, COM 24 DISCOS 24 X 6 MM COM PNEUS PARA TRANSPORTE - CHI DIURNO. AF_06/2014</v>
      </c>
      <c r="D7750" s="94" t="str">
        <f>Cartilha_GLOBAL!D7750</f>
        <v>CHI</v>
      </c>
      <c r="E7750" s="105">
        <f>Cartilha_GLOBAL!$E7750</f>
        <v>4.45</v>
      </c>
      <c r="F7750" s="182">
        <f>Cartilha_GLOBAL!$F7750</f>
        <v>5.46</v>
      </c>
      <c r="G7750" s="229"/>
      <c r="H7750" s="107">
        <f t="shared" ref="H7750:H7813" si="484">IF(G7750=0,0,F7750)</f>
        <v>0</v>
      </c>
      <c r="I7750" s="188">
        <f t="shared" si="483"/>
        <v>0</v>
      </c>
      <c r="J7750" s="142"/>
      <c r="K7750" s="146"/>
      <c r="L7750" s="7" t="str">
        <f t="shared" ref="L7750:L7813" si="485">IF(K7750="X","x",IF(K7750="xx","x",IF(I7750&gt;0,"x","")))</f>
        <v/>
      </c>
      <c r="M7750" s="7" t="str">
        <f t="shared" ref="M7750:M7813" si="486">IF(K7750="X","x",IF(K7750="xx","x",IF(I7750&gt;0,"x","")))</f>
        <v/>
      </c>
      <c r="N7750" s="7" t="str">
        <f>Cartilha_GLOBAL!N7750</f>
        <v/>
      </c>
      <c r="O7750" s="144"/>
      <c r="Q7750" s="151"/>
      <c r="R7750" s="152">
        <v>0</v>
      </c>
      <c r="T7750" s="153">
        <f>IF(Cartilha_GLOBAL!R7750=0,0,IF(Cartilha_GLOBAL!R7750&gt;0,"c","b"))</f>
        <v>0</v>
      </c>
    </row>
    <row r="7751" ht="22.5" hidden="1" spans="1:20">
      <c r="A7751" s="239">
        <f>Cartilha_GLOBAL!A7751</f>
        <v>5921</v>
      </c>
      <c r="B7751" s="100" t="str">
        <f>Cartilha_GLOBAL!B7751</f>
        <v>SINAPI</v>
      </c>
      <c r="C7751" s="104" t="str">
        <f>Cartilha_GLOBAL!C7751</f>
        <v>GRADE DE DISCO REBOCÁVEL COM 20 DISCOS 24" X 6 MM COM PNEUS PARA TRANSPORTE - CHP DIURNO. AF_06/2014</v>
      </c>
      <c r="D7751" s="94" t="str">
        <f>Cartilha_GLOBAL!D7751</f>
        <v>CHP</v>
      </c>
      <c r="E7751" s="105">
        <f>Cartilha_GLOBAL!$E7751</f>
        <v>5.63</v>
      </c>
      <c r="F7751" s="182">
        <f>Cartilha_GLOBAL!$F7751</f>
        <v>6.91</v>
      </c>
      <c r="G7751" s="229"/>
      <c r="H7751" s="107">
        <f t="shared" si="484"/>
        <v>0</v>
      </c>
      <c r="I7751" s="188">
        <f t="shared" si="483"/>
        <v>0</v>
      </c>
      <c r="J7751" s="142"/>
      <c r="K7751" s="146"/>
      <c r="L7751" s="7" t="str">
        <f t="shared" si="485"/>
        <v/>
      </c>
      <c r="M7751" s="7" t="str">
        <f t="shared" si="486"/>
        <v/>
      </c>
      <c r="N7751" s="7" t="str">
        <f>Cartilha_GLOBAL!N7751</f>
        <v/>
      </c>
      <c r="O7751" s="144"/>
      <c r="Q7751" s="151"/>
      <c r="R7751" s="152">
        <v>0</v>
      </c>
      <c r="T7751" s="153">
        <f>IF(Cartilha_GLOBAL!R7751=0,0,IF(Cartilha_GLOBAL!R7751&gt;0,"c","b"))</f>
        <v>0</v>
      </c>
    </row>
    <row r="7752" ht="22.5" hidden="1" spans="1:20">
      <c r="A7752" s="239">
        <f>Cartilha_GLOBAL!A7752</f>
        <v>5923</v>
      </c>
      <c r="B7752" s="100" t="str">
        <f>Cartilha_GLOBAL!B7752</f>
        <v>SINAPI</v>
      </c>
      <c r="C7752" s="104" t="str">
        <f>Cartilha_GLOBAL!C7752</f>
        <v>GRADE DE DISCO REBOCÁVEL COM 20 DISCOS 24" X 6 MM COM PNEUS PARA TRANSPORTE - CHI DIURNO. AF_06/2014</v>
      </c>
      <c r="D7752" s="94" t="str">
        <f>Cartilha_GLOBAL!D7752</f>
        <v>CHI</v>
      </c>
      <c r="E7752" s="105">
        <f>Cartilha_GLOBAL!$E7752</f>
        <v>3.5</v>
      </c>
      <c r="F7752" s="182">
        <f>Cartilha_GLOBAL!$F7752</f>
        <v>4.3</v>
      </c>
      <c r="G7752" s="229"/>
      <c r="H7752" s="107">
        <f t="shared" si="484"/>
        <v>0</v>
      </c>
      <c r="I7752" s="188">
        <f t="shared" si="483"/>
        <v>0</v>
      </c>
      <c r="J7752" s="142"/>
      <c r="K7752" s="146"/>
      <c r="L7752" s="7" t="str">
        <f t="shared" si="485"/>
        <v/>
      </c>
      <c r="M7752" s="7" t="str">
        <f t="shared" si="486"/>
        <v/>
      </c>
      <c r="N7752" s="7" t="str">
        <f>Cartilha_GLOBAL!N7752</f>
        <v/>
      </c>
      <c r="O7752" s="144"/>
      <c r="Q7752" s="151"/>
      <c r="R7752" s="152">
        <v>0</v>
      </c>
      <c r="T7752" s="153">
        <f>IF(Cartilha_GLOBAL!R7752=0,0,IF(Cartilha_GLOBAL!R7752&gt;0,"c","b"))</f>
        <v>0</v>
      </c>
    </row>
    <row r="7753" ht="22.5" hidden="1" spans="1:20">
      <c r="A7753" s="239">
        <f>Cartilha_GLOBAL!A7753</f>
        <v>53840</v>
      </c>
      <c r="B7753" s="100" t="str">
        <f>Cartilha_GLOBAL!B7753</f>
        <v>SINAPI</v>
      </c>
      <c r="C7753" s="104" t="str">
        <f>Cartilha_GLOBAL!C7753</f>
        <v>GRADE DE DISCO REBOCÁVEL COM 20 DISCOS 24" X 6 MM COM PNEUS PARA TRANSPORTE - DEPRECIAÇÃO. AF_06/2014</v>
      </c>
      <c r="D7753" s="94" t="str">
        <f>Cartilha_GLOBAL!D7753</f>
        <v>H</v>
      </c>
      <c r="E7753" s="105">
        <f>Cartilha_GLOBAL!$E7753</f>
        <v>3.07</v>
      </c>
      <c r="F7753" s="182">
        <f>Cartilha_GLOBAL!$F7753</f>
        <v>3.77</v>
      </c>
      <c r="G7753" s="229"/>
      <c r="H7753" s="107">
        <f t="shared" si="484"/>
        <v>0</v>
      </c>
      <c r="I7753" s="188">
        <f t="shared" si="483"/>
        <v>0</v>
      </c>
      <c r="J7753" s="142"/>
      <c r="K7753" s="146"/>
      <c r="L7753" s="7" t="str">
        <f t="shared" si="485"/>
        <v/>
      </c>
      <c r="M7753" s="7" t="str">
        <f t="shared" si="486"/>
        <v/>
      </c>
      <c r="N7753" s="7" t="str">
        <f>Cartilha_GLOBAL!N7753</f>
        <v/>
      </c>
      <c r="O7753" s="144"/>
      <c r="Q7753" s="151"/>
      <c r="R7753" s="152">
        <v>0</v>
      </c>
      <c r="T7753" s="153">
        <f>IF(Cartilha_GLOBAL!R7753=0,0,IF(Cartilha_GLOBAL!R7753&gt;0,"c","b"))</f>
        <v>0</v>
      </c>
    </row>
    <row r="7754" ht="22.5" hidden="1" spans="1:20">
      <c r="A7754" s="239">
        <f>Cartilha_GLOBAL!A7754</f>
        <v>53841</v>
      </c>
      <c r="B7754" s="100" t="str">
        <f>Cartilha_GLOBAL!B7754</f>
        <v>SINAPI</v>
      </c>
      <c r="C7754" s="104" t="str">
        <f>Cartilha_GLOBAL!C7754</f>
        <v>GRADE DE DISCO REBOCÁVEL COM 20 DISCOS 24" X 6 MM COM PNEUS PARA TRANSPORTE - MANUTENÇÃO. AF_06/2014</v>
      </c>
      <c r="D7754" s="94" t="str">
        <f>Cartilha_GLOBAL!D7754</f>
        <v>H</v>
      </c>
      <c r="E7754" s="105">
        <f>Cartilha_GLOBAL!$E7754</f>
        <v>2.13</v>
      </c>
      <c r="F7754" s="182">
        <f>Cartilha_GLOBAL!$F7754</f>
        <v>2.61</v>
      </c>
      <c r="G7754" s="229"/>
      <c r="H7754" s="107">
        <f t="shared" si="484"/>
        <v>0</v>
      </c>
      <c r="I7754" s="188">
        <f t="shared" si="483"/>
        <v>0</v>
      </c>
      <c r="J7754" s="142"/>
      <c r="K7754" s="146"/>
      <c r="L7754" s="7" t="str">
        <f t="shared" si="485"/>
        <v/>
      </c>
      <c r="M7754" s="7" t="str">
        <f t="shared" si="486"/>
        <v/>
      </c>
      <c r="N7754" s="7" t="str">
        <f>Cartilha_GLOBAL!N7754</f>
        <v/>
      </c>
      <c r="O7754" s="144"/>
      <c r="Q7754" s="151"/>
      <c r="R7754" s="152">
        <v>0</v>
      </c>
      <c r="T7754" s="153">
        <f>IF(Cartilha_GLOBAL!R7754=0,0,IF(Cartilha_GLOBAL!R7754&gt;0,"c","b"))</f>
        <v>0</v>
      </c>
    </row>
    <row r="7755" ht="22.5" hidden="1" spans="1:20">
      <c r="A7755" s="239">
        <f>Cartilha_GLOBAL!A7755</f>
        <v>87026</v>
      </c>
      <c r="B7755" s="100" t="str">
        <f>Cartilha_GLOBAL!B7755</f>
        <v>SINAPI</v>
      </c>
      <c r="C7755" s="104" t="str">
        <f>Cartilha_GLOBAL!C7755</f>
        <v>GRADE DE DISCO REBOCÁVEL COM 20 DISCOS 24" X 6 MM COM PNEUS PARA TRANSPORTE - JUROS. AF_06/2014</v>
      </c>
      <c r="D7755" s="94" t="str">
        <f>Cartilha_GLOBAL!D7755</f>
        <v>H</v>
      </c>
      <c r="E7755" s="105">
        <f>Cartilha_GLOBAL!$E7755</f>
        <v>0.43</v>
      </c>
      <c r="F7755" s="182">
        <f>Cartilha_GLOBAL!$F7755</f>
        <v>0.53</v>
      </c>
      <c r="G7755" s="229"/>
      <c r="H7755" s="107">
        <f t="shared" si="484"/>
        <v>0</v>
      </c>
      <c r="I7755" s="188">
        <f t="shared" si="483"/>
        <v>0</v>
      </c>
      <c r="J7755" s="142"/>
      <c r="K7755" s="146"/>
      <c r="L7755" s="7" t="str">
        <f t="shared" si="485"/>
        <v/>
      </c>
      <c r="M7755" s="7" t="str">
        <f t="shared" si="486"/>
        <v/>
      </c>
      <c r="N7755" s="7" t="str">
        <f>Cartilha_GLOBAL!N7755</f>
        <v/>
      </c>
      <c r="O7755" s="144"/>
      <c r="Q7755" s="151"/>
      <c r="R7755" s="152">
        <v>0</v>
      </c>
      <c r="T7755" s="153">
        <f>IF(Cartilha_GLOBAL!R7755=0,0,IF(Cartilha_GLOBAL!R7755&gt;0,"c","b"))</f>
        <v>0</v>
      </c>
    </row>
    <row r="7756" ht="22.5" hidden="1" spans="1:20">
      <c r="A7756" s="239">
        <f>Cartilha_GLOBAL!A7756</f>
        <v>88855</v>
      </c>
      <c r="B7756" s="100" t="str">
        <f>Cartilha_GLOBAL!B7756</f>
        <v>SINAPI</v>
      </c>
      <c r="C7756" s="104" t="str">
        <f>Cartilha_GLOBAL!C7756</f>
        <v>GRADE DE DISCO CONTROLE REMOTO REBOCÁVEL, COM 24 DISCOS 24 X 6 MM COM PNEUS PARA TRANSPORTE - DEPRECIAÇÃO. AF_06/2014</v>
      </c>
      <c r="D7756" s="94" t="str">
        <f>Cartilha_GLOBAL!D7756</f>
        <v>H</v>
      </c>
      <c r="E7756" s="105">
        <f>Cartilha_GLOBAL!$E7756</f>
        <v>3.91</v>
      </c>
      <c r="F7756" s="182">
        <f>Cartilha_GLOBAL!$F7756</f>
        <v>4.8</v>
      </c>
      <c r="G7756" s="229"/>
      <c r="H7756" s="107">
        <f t="shared" si="484"/>
        <v>0</v>
      </c>
      <c r="I7756" s="188">
        <f t="shared" si="483"/>
        <v>0</v>
      </c>
      <c r="J7756" s="142"/>
      <c r="K7756" s="146"/>
      <c r="L7756" s="7" t="str">
        <f t="shared" si="485"/>
        <v/>
      </c>
      <c r="M7756" s="7" t="str">
        <f t="shared" si="486"/>
        <v/>
      </c>
      <c r="N7756" s="7" t="str">
        <f>Cartilha_GLOBAL!N7756</f>
        <v/>
      </c>
      <c r="O7756" s="144"/>
      <c r="Q7756" s="151"/>
      <c r="R7756" s="152">
        <v>0</v>
      </c>
      <c r="T7756" s="153">
        <f>IF(Cartilha_GLOBAL!R7756=0,0,IF(Cartilha_GLOBAL!R7756&gt;0,"c","b"))</f>
        <v>0</v>
      </c>
    </row>
    <row r="7757" ht="22.5" hidden="1" spans="1:20">
      <c r="A7757" s="239">
        <f>Cartilha_GLOBAL!A7757</f>
        <v>88856</v>
      </c>
      <c r="B7757" s="100" t="str">
        <f>Cartilha_GLOBAL!B7757</f>
        <v>SINAPI</v>
      </c>
      <c r="C7757" s="104" t="str">
        <f>Cartilha_GLOBAL!C7757</f>
        <v>GRADE DE DISCO CONTROLE REMOTO REBOCÁVEL, COM 24 DISCOS 24 X 6 MM COM PNEUS PARA TRANSPORTE - JUROS. AF_06/2014</v>
      </c>
      <c r="D7757" s="94" t="str">
        <f>Cartilha_GLOBAL!D7757</f>
        <v>H</v>
      </c>
      <c r="E7757" s="105">
        <f>Cartilha_GLOBAL!$E7757</f>
        <v>0.54</v>
      </c>
      <c r="F7757" s="182">
        <f>Cartilha_GLOBAL!$F7757</f>
        <v>0.66</v>
      </c>
      <c r="G7757" s="229"/>
      <c r="H7757" s="107">
        <f t="shared" si="484"/>
        <v>0</v>
      </c>
      <c r="I7757" s="188">
        <f t="shared" si="483"/>
        <v>0</v>
      </c>
      <c r="J7757" s="142"/>
      <c r="K7757" s="146"/>
      <c r="L7757" s="7" t="str">
        <f t="shared" si="485"/>
        <v/>
      </c>
      <c r="M7757" s="7" t="str">
        <f t="shared" si="486"/>
        <v/>
      </c>
      <c r="N7757" s="7" t="str">
        <f>Cartilha_GLOBAL!N7757</f>
        <v/>
      </c>
      <c r="O7757" s="144"/>
      <c r="Q7757" s="151"/>
      <c r="R7757" s="152">
        <v>0</v>
      </c>
      <c r="T7757" s="153">
        <f>IF(Cartilha_GLOBAL!R7757=0,0,IF(Cartilha_GLOBAL!R7757&gt;0,"c","b"))</f>
        <v>0</v>
      </c>
    </row>
    <row r="7758" ht="12.75" hidden="1" spans="1:20">
      <c r="A7758" s="238" t="str">
        <f>Cartilha_GLOBAL!A7758</f>
        <v>12.3.36</v>
      </c>
      <c r="B7758" s="236">
        <f>Cartilha_GLOBAL!B7758</f>
        <v>0</v>
      </c>
      <c r="C7758" s="161" t="str">
        <f>Cartilha_GLOBAL!C7758</f>
        <v>MARTELOS PERFURADORES / DEMOLIDORES</v>
      </c>
      <c r="D7758" s="94">
        <f>Cartilha_GLOBAL!D7758</f>
        <v>0</v>
      </c>
      <c r="E7758" s="105">
        <f>Cartilha_GLOBAL!$E7758</f>
        <v>0</v>
      </c>
      <c r="F7758" s="182">
        <f>Cartilha_GLOBAL!$F7758</f>
        <v>0</v>
      </c>
      <c r="G7758" s="209"/>
      <c r="H7758" s="187">
        <f t="shared" si="484"/>
        <v>0</v>
      </c>
      <c r="I7758" s="188">
        <f t="shared" si="483"/>
        <v>0</v>
      </c>
      <c r="J7758" s="142"/>
      <c r="K7758" s="145" t="str">
        <f>IF(SUM(I7759:I7773)&gt;0,"xx","")</f>
        <v/>
      </c>
      <c r="L7758" s="7" t="str">
        <f t="shared" si="485"/>
        <v/>
      </c>
      <c r="M7758" s="7" t="str">
        <f t="shared" si="486"/>
        <v/>
      </c>
      <c r="N7758" s="7" t="str">
        <f>Cartilha_GLOBAL!N7758</f>
        <v/>
      </c>
      <c r="O7758" s="144"/>
      <c r="Q7758" s="151"/>
      <c r="R7758" s="152">
        <v>0</v>
      </c>
      <c r="T7758" s="153">
        <f>IF(Cartilha_GLOBAL!R7758=0,0,IF(Cartilha_GLOBAL!R7758&gt;0,"c","b"))</f>
        <v>0</v>
      </c>
    </row>
    <row r="7759" ht="12.75" hidden="1" spans="1:20">
      <c r="A7759" s="239">
        <f>Cartilha_GLOBAL!A7759</f>
        <v>92966</v>
      </c>
      <c r="B7759" s="100" t="str">
        <f>Cartilha_GLOBAL!B7759</f>
        <v>SINAPI</v>
      </c>
      <c r="C7759" s="104" t="str">
        <f>Cartilha_GLOBAL!C7759</f>
        <v>MARTELO PERFURADOR PNEUMÁTICO MANUAL, HASTE 25 X 75 MM, 21 KG - CHP DIURNO. AF_12/2015</v>
      </c>
      <c r="D7759" s="94" t="str">
        <f>Cartilha_GLOBAL!D7759</f>
        <v>CHP</v>
      </c>
      <c r="E7759" s="105">
        <f>Cartilha_GLOBAL!$E7759</f>
        <v>29.74</v>
      </c>
      <c r="F7759" s="182">
        <f>Cartilha_GLOBAL!$F7759</f>
        <v>36.5</v>
      </c>
      <c r="G7759" s="229"/>
      <c r="H7759" s="107">
        <f t="shared" si="484"/>
        <v>0</v>
      </c>
      <c r="I7759" s="188">
        <f t="shared" si="483"/>
        <v>0</v>
      </c>
      <c r="J7759" s="142"/>
      <c r="K7759" s="146"/>
      <c r="L7759" s="7" t="str">
        <f t="shared" si="485"/>
        <v/>
      </c>
      <c r="M7759" s="7" t="str">
        <f t="shared" si="486"/>
        <v/>
      </c>
      <c r="N7759" s="7" t="str">
        <f>Cartilha_GLOBAL!N7759</f>
        <v/>
      </c>
      <c r="O7759" s="144"/>
      <c r="Q7759" s="151"/>
      <c r="R7759" s="152">
        <v>0</v>
      </c>
      <c r="T7759" s="153">
        <f>IF(Cartilha_GLOBAL!R7759=0,0,IF(Cartilha_GLOBAL!R7759&gt;0,"c","b"))</f>
        <v>0</v>
      </c>
    </row>
    <row r="7760" ht="12.75" hidden="1" spans="1:20">
      <c r="A7760" s="239">
        <f>Cartilha_GLOBAL!A7760</f>
        <v>92967</v>
      </c>
      <c r="B7760" s="100" t="str">
        <f>Cartilha_GLOBAL!B7760</f>
        <v>SINAPI</v>
      </c>
      <c r="C7760" s="104" t="str">
        <f>Cartilha_GLOBAL!C7760</f>
        <v>MARTELO PERFURADOR PNEUMÁTICO MANUAL, HASTE 25 X 75 MM, 21 KG - CHI DIURNO. AF_12/2015</v>
      </c>
      <c r="D7760" s="94" t="str">
        <f>Cartilha_GLOBAL!D7760</f>
        <v>CHI</v>
      </c>
      <c r="E7760" s="105">
        <f>Cartilha_GLOBAL!$E7760</f>
        <v>28.02</v>
      </c>
      <c r="F7760" s="182">
        <f>Cartilha_GLOBAL!$F7760</f>
        <v>34.39</v>
      </c>
      <c r="G7760" s="229"/>
      <c r="H7760" s="107">
        <f t="shared" si="484"/>
        <v>0</v>
      </c>
      <c r="I7760" s="188">
        <f t="shared" si="483"/>
        <v>0</v>
      </c>
      <c r="J7760" s="142"/>
      <c r="K7760" s="146"/>
      <c r="L7760" s="7" t="str">
        <f t="shared" si="485"/>
        <v/>
      </c>
      <c r="M7760" s="7" t="str">
        <f t="shared" si="486"/>
        <v/>
      </c>
      <c r="N7760" s="7" t="str">
        <f>Cartilha_GLOBAL!N7760</f>
        <v/>
      </c>
      <c r="O7760" s="144"/>
      <c r="Q7760" s="151"/>
      <c r="R7760" s="152">
        <v>0</v>
      </c>
      <c r="T7760" s="153">
        <f>IF(Cartilha_GLOBAL!R7760=0,0,IF(Cartilha_GLOBAL!R7760&gt;0,"c","b"))</f>
        <v>0</v>
      </c>
    </row>
    <row r="7761" ht="22.5" hidden="1" spans="1:20">
      <c r="A7761" s="239">
        <f>Cartilha_GLOBAL!A7761</f>
        <v>102274</v>
      </c>
      <c r="B7761" s="100" t="str">
        <f>Cartilha_GLOBAL!B7761</f>
        <v>SINAPI</v>
      </c>
      <c r="C7761" s="104" t="str">
        <f>Cartilha_GLOBAL!C7761</f>
        <v>MARTELO DEMOLIDOR ELÉTRICO, COM POTÊNCIA DE 2.000 W, 1.000 IMPACTOS POR MINUTO, PESO DE 30 KG -  CHI DIURNO. AF_01/2021</v>
      </c>
      <c r="D7761" s="94" t="str">
        <f>Cartilha_GLOBAL!D7761</f>
        <v>CHI</v>
      </c>
      <c r="E7761" s="105">
        <f>Cartilha_GLOBAL!$E7761</f>
        <v>27.13</v>
      </c>
      <c r="F7761" s="182">
        <f>Cartilha_GLOBAL!$F7761</f>
        <v>33.3</v>
      </c>
      <c r="G7761" s="229"/>
      <c r="H7761" s="107">
        <f t="shared" si="484"/>
        <v>0</v>
      </c>
      <c r="I7761" s="188">
        <f t="shared" si="483"/>
        <v>0</v>
      </c>
      <c r="J7761" s="142"/>
      <c r="K7761" s="146"/>
      <c r="L7761" s="7" t="str">
        <f t="shared" si="485"/>
        <v/>
      </c>
      <c r="M7761" s="7" t="str">
        <f t="shared" si="486"/>
        <v/>
      </c>
      <c r="N7761" s="7" t="str">
        <f>Cartilha_GLOBAL!N7761</f>
        <v/>
      </c>
      <c r="O7761" s="144"/>
      <c r="Q7761" s="151"/>
      <c r="R7761" s="152">
        <v>0</v>
      </c>
      <c r="T7761" s="153">
        <f>IF(Cartilha_GLOBAL!R7761=0,0,IF(Cartilha_GLOBAL!R7761&gt;0,"c","b"))</f>
        <v>0</v>
      </c>
    </row>
    <row r="7762" ht="22.5" hidden="1" spans="1:20">
      <c r="A7762" s="239">
        <f>Cartilha_GLOBAL!A7762</f>
        <v>102270</v>
      </c>
      <c r="B7762" s="100" t="str">
        <f>Cartilha_GLOBAL!B7762</f>
        <v>SINAPI</v>
      </c>
      <c r="C7762" s="104" t="str">
        <f>Cartilha_GLOBAL!C7762</f>
        <v>MARTELO DEMOLIDOR ELÉTRICO, COM POTÊNCIA DE 2.000 W, 1.000 IMPACTOS POR MINUTO, PESO DE 30 KG - DEPRECIAÇÃO. AF_01/2021</v>
      </c>
      <c r="D7762" s="94" t="str">
        <f>Cartilha_GLOBAL!D7762</f>
        <v>H</v>
      </c>
      <c r="E7762" s="105">
        <f>Cartilha_GLOBAL!$E7762</f>
        <v>0.58</v>
      </c>
      <c r="F7762" s="182">
        <f>Cartilha_GLOBAL!$F7762</f>
        <v>0.71</v>
      </c>
      <c r="G7762" s="229"/>
      <c r="H7762" s="107">
        <f t="shared" si="484"/>
        <v>0</v>
      </c>
      <c r="I7762" s="188">
        <f t="shared" si="483"/>
        <v>0</v>
      </c>
      <c r="J7762" s="142"/>
      <c r="K7762" s="146"/>
      <c r="L7762" s="7" t="str">
        <f t="shared" si="485"/>
        <v/>
      </c>
      <c r="M7762" s="7" t="str">
        <f t="shared" si="486"/>
        <v/>
      </c>
      <c r="N7762" s="7" t="str">
        <f>Cartilha_GLOBAL!N7762</f>
        <v/>
      </c>
      <c r="O7762" s="144"/>
      <c r="Q7762" s="151"/>
      <c r="R7762" s="152">
        <v>0</v>
      </c>
      <c r="T7762" s="153">
        <f>IF(Cartilha_GLOBAL!R7762=0,0,IF(Cartilha_GLOBAL!R7762&gt;0,"c","b"))</f>
        <v>0</v>
      </c>
    </row>
    <row r="7763" ht="22.5" hidden="1" spans="1:20">
      <c r="A7763" s="239">
        <f>Cartilha_GLOBAL!A7763</f>
        <v>102271</v>
      </c>
      <c r="B7763" s="100" t="str">
        <f>Cartilha_GLOBAL!B7763</f>
        <v>SINAPI</v>
      </c>
      <c r="C7763" s="104" t="str">
        <f>Cartilha_GLOBAL!C7763</f>
        <v>MARTELO DEMOLIDOR ELÉTRICO, COM POTÊNCIA DE 2.000 W, 1.000 IMPACTOS POR MINUTO, PESO DE 30 KG - JUROS. AF_01/2021</v>
      </c>
      <c r="D7763" s="94" t="str">
        <f>Cartilha_GLOBAL!D7763</f>
        <v>H</v>
      </c>
      <c r="E7763" s="105">
        <f>Cartilha_GLOBAL!$E7763</f>
        <v>0.06</v>
      </c>
      <c r="F7763" s="182">
        <f>Cartilha_GLOBAL!$F7763</f>
        <v>0.07</v>
      </c>
      <c r="G7763" s="229"/>
      <c r="H7763" s="107">
        <f t="shared" si="484"/>
        <v>0</v>
      </c>
      <c r="I7763" s="188">
        <f t="shared" si="483"/>
        <v>0</v>
      </c>
      <c r="J7763" s="142"/>
      <c r="K7763" s="146"/>
      <c r="L7763" s="7" t="str">
        <f t="shared" si="485"/>
        <v/>
      </c>
      <c r="M7763" s="7" t="str">
        <f t="shared" si="486"/>
        <v/>
      </c>
      <c r="N7763" s="7" t="str">
        <f>Cartilha_GLOBAL!N7763</f>
        <v/>
      </c>
      <c r="O7763" s="144"/>
      <c r="Q7763" s="151"/>
      <c r="R7763" s="152">
        <v>0</v>
      </c>
      <c r="T7763" s="153">
        <f>IF(Cartilha_GLOBAL!R7763=0,0,IF(Cartilha_GLOBAL!R7763&gt;0,"c","b"))</f>
        <v>0</v>
      </c>
    </row>
    <row r="7764" ht="22.5" hidden="1" spans="1:20">
      <c r="A7764" s="239">
        <f>Cartilha_GLOBAL!A7764</f>
        <v>102272</v>
      </c>
      <c r="B7764" s="100" t="str">
        <f>Cartilha_GLOBAL!B7764</f>
        <v>SINAPI</v>
      </c>
      <c r="C7764" s="104" t="str">
        <f>Cartilha_GLOBAL!C7764</f>
        <v>MARTELO DEMOLIDOR ELÉTRICO, COM POTÊNCIA DE 2.000 W, 1.000 IMPACTOS POR MINUTO, PESO DE 30 KG - MANUTENÇÃO. AF_01/2021</v>
      </c>
      <c r="D7764" s="94" t="str">
        <f>Cartilha_GLOBAL!D7764</f>
        <v>H</v>
      </c>
      <c r="E7764" s="105">
        <f>Cartilha_GLOBAL!$E7764</f>
        <v>0.73</v>
      </c>
      <c r="F7764" s="182">
        <f>Cartilha_GLOBAL!$F7764</f>
        <v>0.9</v>
      </c>
      <c r="G7764" s="229"/>
      <c r="H7764" s="107">
        <f t="shared" si="484"/>
        <v>0</v>
      </c>
      <c r="I7764" s="188">
        <f t="shared" si="483"/>
        <v>0</v>
      </c>
      <c r="J7764" s="142"/>
      <c r="K7764" s="146"/>
      <c r="L7764" s="7" t="str">
        <f t="shared" si="485"/>
        <v/>
      </c>
      <c r="M7764" s="7" t="str">
        <f t="shared" si="486"/>
        <v/>
      </c>
      <c r="N7764" s="7" t="str">
        <f>Cartilha_GLOBAL!N7764</f>
        <v/>
      </c>
      <c r="O7764" s="144"/>
      <c r="Q7764" s="151"/>
      <c r="R7764" s="152">
        <v>0</v>
      </c>
      <c r="T7764" s="153">
        <f>IF(Cartilha_GLOBAL!R7764=0,0,IF(Cartilha_GLOBAL!R7764&gt;0,"c","b"))</f>
        <v>0</v>
      </c>
    </row>
    <row r="7765" ht="22.5" hidden="1" spans="1:20">
      <c r="A7765" s="239">
        <f>Cartilha_GLOBAL!A7765</f>
        <v>102273</v>
      </c>
      <c r="B7765" s="100" t="str">
        <f>Cartilha_GLOBAL!B7765</f>
        <v>SINAPI</v>
      </c>
      <c r="C7765" s="104" t="str">
        <f>Cartilha_GLOBAL!C7765</f>
        <v>MARTELO DEMOLIDOR ELÉTRICO, COM POTÊNCIA DE 2.000 W, 1.000 IMPACTOS POR MINUTO, PESO DE 30 KG - MATERIAIS NA OPERAÇÃO. AF_01/2021</v>
      </c>
      <c r="D7765" s="94" t="str">
        <f>Cartilha_GLOBAL!D7765</f>
        <v>H</v>
      </c>
      <c r="E7765" s="105">
        <f>Cartilha_GLOBAL!$E7765</f>
        <v>1.08</v>
      </c>
      <c r="F7765" s="182">
        <f>Cartilha_GLOBAL!$F7765</f>
        <v>1.33</v>
      </c>
      <c r="G7765" s="229"/>
      <c r="H7765" s="107">
        <f t="shared" si="484"/>
        <v>0</v>
      </c>
      <c r="I7765" s="188">
        <f t="shared" si="483"/>
        <v>0</v>
      </c>
      <c r="J7765" s="142"/>
      <c r="K7765" s="146"/>
      <c r="L7765" s="7" t="str">
        <f t="shared" si="485"/>
        <v/>
      </c>
      <c r="M7765" s="7" t="str">
        <f t="shared" si="486"/>
        <v/>
      </c>
      <c r="N7765" s="7" t="str">
        <f>Cartilha_GLOBAL!N7765</f>
        <v/>
      </c>
      <c r="O7765" s="144"/>
      <c r="Q7765" s="151"/>
      <c r="R7765" s="152">
        <v>0</v>
      </c>
      <c r="T7765" s="153">
        <f>IF(Cartilha_GLOBAL!R7765=0,0,IF(Cartilha_GLOBAL!R7765&gt;0,"c","b"))</f>
        <v>0</v>
      </c>
    </row>
    <row r="7766" ht="12.75" hidden="1" spans="1:20">
      <c r="A7766" s="239">
        <f>Cartilha_GLOBAL!A7766</f>
        <v>92963</v>
      </c>
      <c r="B7766" s="100" t="str">
        <f>Cartilha_GLOBAL!B7766</f>
        <v>SINAPI</v>
      </c>
      <c r="C7766" s="104" t="str">
        <f>Cartilha_GLOBAL!C7766</f>
        <v>MARTELO PERFURADOR PNEUMÁTICO MANUAL, HASTE 25 X 75 MM, 21 KG - DEPRECIAÇÃO. AF_12/2015</v>
      </c>
      <c r="D7766" s="94" t="str">
        <f>Cartilha_GLOBAL!D7766</f>
        <v>H</v>
      </c>
      <c r="E7766" s="105">
        <f>Cartilha_GLOBAL!$E7766</f>
        <v>1.37</v>
      </c>
      <c r="F7766" s="182">
        <f>Cartilha_GLOBAL!$F7766</f>
        <v>1.68</v>
      </c>
      <c r="G7766" s="229"/>
      <c r="H7766" s="107">
        <f t="shared" si="484"/>
        <v>0</v>
      </c>
      <c r="I7766" s="188">
        <f t="shared" si="483"/>
        <v>0</v>
      </c>
      <c r="J7766" s="142"/>
      <c r="K7766" s="146"/>
      <c r="L7766" s="7" t="str">
        <f t="shared" si="485"/>
        <v/>
      </c>
      <c r="M7766" s="7" t="str">
        <f t="shared" si="486"/>
        <v/>
      </c>
      <c r="N7766" s="7" t="str">
        <f>Cartilha_GLOBAL!N7766</f>
        <v/>
      </c>
      <c r="O7766" s="144"/>
      <c r="Q7766" s="151"/>
      <c r="R7766" s="152">
        <v>0</v>
      </c>
      <c r="T7766" s="153">
        <f>IF(Cartilha_GLOBAL!R7766=0,0,IF(Cartilha_GLOBAL!R7766&gt;0,"c","b"))</f>
        <v>0</v>
      </c>
    </row>
    <row r="7767" ht="12.75" hidden="1" spans="1:20">
      <c r="A7767" s="239">
        <f>Cartilha_GLOBAL!A7767</f>
        <v>92964</v>
      </c>
      <c r="B7767" s="100" t="str">
        <f>Cartilha_GLOBAL!B7767</f>
        <v>SINAPI</v>
      </c>
      <c r="C7767" s="104" t="str">
        <f>Cartilha_GLOBAL!C7767</f>
        <v>MARTELO PERFURADOR PNEUMÁTICO MANUAL, HASTE 25 X 75 MM, 21 KG - JUROS. AF_12/2015</v>
      </c>
      <c r="D7767" s="94" t="str">
        <f>Cartilha_GLOBAL!D7767</f>
        <v>H</v>
      </c>
      <c r="E7767" s="105">
        <f>Cartilha_GLOBAL!$E7767</f>
        <v>0.16</v>
      </c>
      <c r="F7767" s="182">
        <f>Cartilha_GLOBAL!$F7767</f>
        <v>0.2</v>
      </c>
      <c r="G7767" s="229"/>
      <c r="H7767" s="107">
        <f t="shared" si="484"/>
        <v>0</v>
      </c>
      <c r="I7767" s="188">
        <f t="shared" si="483"/>
        <v>0</v>
      </c>
      <c r="J7767" s="142"/>
      <c r="K7767" s="146"/>
      <c r="L7767" s="7" t="str">
        <f t="shared" si="485"/>
        <v/>
      </c>
      <c r="M7767" s="7" t="str">
        <f t="shared" si="486"/>
        <v/>
      </c>
      <c r="N7767" s="7" t="str">
        <f>Cartilha_GLOBAL!N7767</f>
        <v/>
      </c>
      <c r="O7767" s="144"/>
      <c r="Q7767" s="151"/>
      <c r="R7767" s="152">
        <v>0</v>
      </c>
      <c r="T7767" s="153">
        <f>IF(Cartilha_GLOBAL!R7767=0,0,IF(Cartilha_GLOBAL!R7767&gt;0,"c","b"))</f>
        <v>0</v>
      </c>
    </row>
    <row r="7768" ht="12.75" hidden="1" spans="1:20">
      <c r="A7768" s="239">
        <f>Cartilha_GLOBAL!A7768</f>
        <v>92965</v>
      </c>
      <c r="B7768" s="100" t="str">
        <f>Cartilha_GLOBAL!B7768</f>
        <v>SINAPI</v>
      </c>
      <c r="C7768" s="104" t="str">
        <f>Cartilha_GLOBAL!C7768</f>
        <v>MARTELO PERFURADOR PNEUMÁTICO MANUAL, HASTE 25 X 75 MM, 21 KG - MANUTENÇÃO. AF_12/2015</v>
      </c>
      <c r="D7768" s="94" t="str">
        <f>Cartilha_GLOBAL!D7768</f>
        <v>H</v>
      </c>
      <c r="E7768" s="105">
        <f>Cartilha_GLOBAL!$E7768</f>
        <v>1.72</v>
      </c>
      <c r="F7768" s="182">
        <f>Cartilha_GLOBAL!$F7768</f>
        <v>2.11</v>
      </c>
      <c r="G7768" s="229"/>
      <c r="H7768" s="107">
        <f t="shared" si="484"/>
        <v>0</v>
      </c>
      <c r="I7768" s="188">
        <f t="shared" si="483"/>
        <v>0</v>
      </c>
      <c r="J7768" s="142"/>
      <c r="K7768" s="146"/>
      <c r="L7768" s="7" t="str">
        <f t="shared" si="485"/>
        <v/>
      </c>
      <c r="M7768" s="7" t="str">
        <f t="shared" si="486"/>
        <v/>
      </c>
      <c r="N7768" s="7" t="str">
        <f>Cartilha_GLOBAL!N7768</f>
        <v/>
      </c>
      <c r="O7768" s="144"/>
      <c r="Q7768" s="151"/>
      <c r="R7768" s="152">
        <v>0</v>
      </c>
      <c r="T7768" s="153">
        <f>IF(Cartilha_GLOBAL!R7768=0,0,IF(Cartilha_GLOBAL!R7768&gt;0,"c","b"))</f>
        <v>0</v>
      </c>
    </row>
    <row r="7769" ht="12.75" hidden="1" spans="1:20">
      <c r="A7769" s="239">
        <f>Cartilha_GLOBAL!A7769</f>
        <v>95259</v>
      </c>
      <c r="B7769" s="100" t="str">
        <f>Cartilha_GLOBAL!B7769</f>
        <v>SINAPI</v>
      </c>
      <c r="C7769" s="104" t="str">
        <f>Cartilha_GLOBAL!C7769</f>
        <v>MARTELO DEMOLIDOR PNEUMÁTICO MANUAL, 32 KG - CHI DIURNO. AF_09/2016</v>
      </c>
      <c r="D7769" s="94" t="str">
        <f>Cartilha_GLOBAL!D7769</f>
        <v>CHI</v>
      </c>
      <c r="E7769" s="105">
        <f>Cartilha_GLOBAL!$E7769</f>
        <v>27.82</v>
      </c>
      <c r="F7769" s="182">
        <f>Cartilha_GLOBAL!$F7769</f>
        <v>34.15</v>
      </c>
      <c r="G7769" s="229"/>
      <c r="H7769" s="107">
        <f t="shared" si="484"/>
        <v>0</v>
      </c>
      <c r="I7769" s="188">
        <f t="shared" si="483"/>
        <v>0</v>
      </c>
      <c r="J7769" s="142"/>
      <c r="K7769" s="146"/>
      <c r="L7769" s="7" t="str">
        <f t="shared" si="485"/>
        <v/>
      </c>
      <c r="M7769" s="7" t="str">
        <f t="shared" si="486"/>
        <v/>
      </c>
      <c r="N7769" s="7" t="str">
        <f>Cartilha_GLOBAL!N7769</f>
        <v/>
      </c>
      <c r="O7769" s="144"/>
      <c r="Q7769" s="151"/>
      <c r="R7769" s="152">
        <v>0</v>
      </c>
      <c r="T7769" s="153">
        <f>IF(Cartilha_GLOBAL!R7769=0,0,IF(Cartilha_GLOBAL!R7769&gt;0,"c","b"))</f>
        <v>0</v>
      </c>
    </row>
    <row r="7770" ht="12.75" hidden="1" spans="1:20">
      <c r="A7770" s="239">
        <f>Cartilha_GLOBAL!A7770</f>
        <v>95258</v>
      </c>
      <c r="B7770" s="100" t="str">
        <f>Cartilha_GLOBAL!B7770</f>
        <v>SINAPI</v>
      </c>
      <c r="C7770" s="104" t="str">
        <f>Cartilha_GLOBAL!C7770</f>
        <v>MARTELO DEMOLIDOR PNEUMÁTICO MANUAL, 32 KG - CHP DIURNO. AF_09/2016</v>
      </c>
      <c r="D7770" s="94" t="str">
        <f>Cartilha_GLOBAL!D7770</f>
        <v>CHP</v>
      </c>
      <c r="E7770" s="105">
        <f>Cartilha_GLOBAL!$E7770</f>
        <v>29.3</v>
      </c>
      <c r="F7770" s="182">
        <f>Cartilha_GLOBAL!$F7770</f>
        <v>35.96</v>
      </c>
      <c r="G7770" s="229"/>
      <c r="H7770" s="107">
        <f t="shared" si="484"/>
        <v>0</v>
      </c>
      <c r="I7770" s="188">
        <f t="shared" si="483"/>
        <v>0</v>
      </c>
      <c r="J7770" s="142"/>
      <c r="K7770" s="146"/>
      <c r="L7770" s="7" t="str">
        <f t="shared" si="485"/>
        <v/>
      </c>
      <c r="M7770" s="7" t="str">
        <f t="shared" si="486"/>
        <v/>
      </c>
      <c r="N7770" s="7" t="str">
        <f>Cartilha_GLOBAL!N7770</f>
        <v/>
      </c>
      <c r="O7770" s="144"/>
      <c r="Q7770" s="151"/>
      <c r="R7770" s="152">
        <v>0</v>
      </c>
      <c r="T7770" s="153">
        <f>IF(Cartilha_GLOBAL!R7770=0,0,IF(Cartilha_GLOBAL!R7770&gt;0,"c","b"))</f>
        <v>0</v>
      </c>
    </row>
    <row r="7771" ht="12.75" hidden="1" spans="1:20">
      <c r="A7771" s="239">
        <f>Cartilha_GLOBAL!A7771</f>
        <v>95255</v>
      </c>
      <c r="B7771" s="100" t="str">
        <f>Cartilha_GLOBAL!B7771</f>
        <v>SINAPI</v>
      </c>
      <c r="C7771" s="104" t="str">
        <f>Cartilha_GLOBAL!C7771</f>
        <v>MARTELO DEMOLIDOR PNEUMÁTICO MANUAL, 32 KG - DEPRECIAÇÃO. AF_09/2016</v>
      </c>
      <c r="D7771" s="94" t="str">
        <f>Cartilha_GLOBAL!D7771</f>
        <v>H</v>
      </c>
      <c r="E7771" s="105">
        <f>Cartilha_GLOBAL!$E7771</f>
        <v>1.19</v>
      </c>
      <c r="F7771" s="182">
        <f>Cartilha_GLOBAL!$F7771</f>
        <v>1.46</v>
      </c>
      <c r="G7771" s="229"/>
      <c r="H7771" s="107">
        <f t="shared" si="484"/>
        <v>0</v>
      </c>
      <c r="I7771" s="188">
        <f t="shared" si="483"/>
        <v>0</v>
      </c>
      <c r="J7771" s="142"/>
      <c r="K7771" s="146"/>
      <c r="L7771" s="7" t="str">
        <f t="shared" si="485"/>
        <v/>
      </c>
      <c r="M7771" s="7" t="str">
        <f t="shared" si="486"/>
        <v/>
      </c>
      <c r="N7771" s="7" t="str">
        <f>Cartilha_GLOBAL!N7771</f>
        <v/>
      </c>
      <c r="O7771" s="144"/>
      <c r="Q7771" s="151"/>
      <c r="R7771" s="152">
        <v>0</v>
      </c>
      <c r="T7771" s="153">
        <f>IF(Cartilha_GLOBAL!R7771=0,0,IF(Cartilha_GLOBAL!R7771&gt;0,"c","b"))</f>
        <v>0</v>
      </c>
    </row>
    <row r="7772" ht="12.75" hidden="1" spans="1:20">
      <c r="A7772" s="239">
        <f>Cartilha_GLOBAL!A7772</f>
        <v>95256</v>
      </c>
      <c r="B7772" s="100" t="str">
        <f>Cartilha_GLOBAL!B7772</f>
        <v>SINAPI</v>
      </c>
      <c r="C7772" s="104" t="str">
        <f>Cartilha_GLOBAL!C7772</f>
        <v>MARTELO DEMOLIDOR PNEUMÁTICO MANUAL, 32 KG - JUROS. AF_09/2016</v>
      </c>
      <c r="D7772" s="94" t="str">
        <f>Cartilha_GLOBAL!D7772</f>
        <v>H</v>
      </c>
      <c r="E7772" s="105">
        <f>Cartilha_GLOBAL!$E7772</f>
        <v>0.14</v>
      </c>
      <c r="F7772" s="182">
        <f>Cartilha_GLOBAL!$F7772</f>
        <v>0.17</v>
      </c>
      <c r="G7772" s="229"/>
      <c r="H7772" s="107">
        <f t="shared" si="484"/>
        <v>0</v>
      </c>
      <c r="I7772" s="188">
        <f t="shared" si="483"/>
        <v>0</v>
      </c>
      <c r="J7772" s="142"/>
      <c r="K7772" s="146"/>
      <c r="L7772" s="7" t="str">
        <f t="shared" si="485"/>
        <v/>
      </c>
      <c r="M7772" s="7" t="str">
        <f t="shared" si="486"/>
        <v/>
      </c>
      <c r="N7772" s="7" t="str">
        <f>Cartilha_GLOBAL!N7772</f>
        <v/>
      </c>
      <c r="O7772" s="144"/>
      <c r="Q7772" s="151"/>
      <c r="R7772" s="152">
        <v>0</v>
      </c>
      <c r="T7772" s="153">
        <f>IF(Cartilha_GLOBAL!R7772=0,0,IF(Cartilha_GLOBAL!R7772&gt;0,"c","b"))</f>
        <v>0</v>
      </c>
    </row>
    <row r="7773" ht="12.75" hidden="1" spans="1:20">
      <c r="A7773" s="239">
        <f>Cartilha_GLOBAL!A7773</f>
        <v>95257</v>
      </c>
      <c r="B7773" s="100" t="str">
        <f>Cartilha_GLOBAL!B7773</f>
        <v>SINAPI</v>
      </c>
      <c r="C7773" s="104" t="str">
        <f>Cartilha_GLOBAL!C7773</f>
        <v>MARTELO DEMOLIDOR PNEUMÁTICO MANUAL, 32 KG - MANUTENÇÃO. AF_09/2016</v>
      </c>
      <c r="D7773" s="94" t="str">
        <f>Cartilha_GLOBAL!D7773</f>
        <v>H</v>
      </c>
      <c r="E7773" s="105">
        <f>Cartilha_GLOBAL!$E7773</f>
        <v>1.48</v>
      </c>
      <c r="F7773" s="182">
        <f>Cartilha_GLOBAL!$F7773</f>
        <v>1.82</v>
      </c>
      <c r="G7773" s="229"/>
      <c r="H7773" s="107">
        <f t="shared" si="484"/>
        <v>0</v>
      </c>
      <c r="I7773" s="188">
        <f t="shared" si="483"/>
        <v>0</v>
      </c>
      <c r="J7773" s="142"/>
      <c r="K7773" s="146"/>
      <c r="L7773" s="7" t="str">
        <f t="shared" si="485"/>
        <v/>
      </c>
      <c r="M7773" s="7" t="str">
        <f t="shared" si="486"/>
        <v/>
      </c>
      <c r="N7773" s="7" t="str">
        <f>Cartilha_GLOBAL!N7773</f>
        <v/>
      </c>
      <c r="O7773" s="144"/>
      <c r="Q7773" s="151"/>
      <c r="R7773" s="152">
        <v>0</v>
      </c>
      <c r="T7773" s="153">
        <f>IF(Cartilha_GLOBAL!R7773=0,0,IF(Cartilha_GLOBAL!R7773&gt;0,"c","b"))</f>
        <v>0</v>
      </c>
    </row>
    <row r="7774" ht="12.75" hidden="1" spans="1:20">
      <c r="A7774" s="238" t="str">
        <f>Cartilha_GLOBAL!A7774</f>
        <v>12.3.37</v>
      </c>
      <c r="B7774" s="236">
        <f>Cartilha_GLOBAL!B7774</f>
        <v>0</v>
      </c>
      <c r="C7774" s="161" t="str">
        <f>Cartilha_GLOBAL!C7774</f>
        <v>RECICLADORAS DE ASFALTO</v>
      </c>
      <c r="D7774" s="94">
        <f>Cartilha_GLOBAL!D7774</f>
        <v>0</v>
      </c>
      <c r="E7774" s="105">
        <f>Cartilha_GLOBAL!$E7774</f>
        <v>0</v>
      </c>
      <c r="F7774" s="182">
        <f>Cartilha_GLOBAL!$F7774</f>
        <v>0</v>
      </c>
      <c r="G7774" s="209"/>
      <c r="H7774" s="187">
        <f t="shared" si="484"/>
        <v>0</v>
      </c>
      <c r="I7774" s="188">
        <f t="shared" si="483"/>
        <v>0</v>
      </c>
      <c r="J7774" s="142"/>
      <c r="K7774" s="145" t="str">
        <f>IF(SUM(I7775:I7780)&gt;0,"xx","")</f>
        <v/>
      </c>
      <c r="L7774" s="7" t="str">
        <f t="shared" si="485"/>
        <v/>
      </c>
      <c r="M7774" s="7" t="str">
        <f t="shared" si="486"/>
        <v/>
      </c>
      <c r="N7774" s="7" t="str">
        <f>Cartilha_GLOBAL!N7774</f>
        <v/>
      </c>
      <c r="O7774" s="144"/>
      <c r="Q7774" s="151"/>
      <c r="R7774" s="152">
        <v>0</v>
      </c>
      <c r="T7774" s="153">
        <f>IF(Cartilha_GLOBAL!R7774=0,0,IF(Cartilha_GLOBAL!R7774&gt;0,"c","b"))</f>
        <v>0</v>
      </c>
    </row>
    <row r="7775" ht="22.5" hidden="1" spans="1:20">
      <c r="A7775" s="239">
        <f>Cartilha_GLOBAL!A7775</f>
        <v>89250</v>
      </c>
      <c r="B7775" s="100" t="str">
        <f>Cartilha_GLOBAL!B7775</f>
        <v>SINAPI</v>
      </c>
      <c r="C7775" s="104" t="str">
        <f>Cartilha_GLOBAL!C7775</f>
        <v>RECICLADORA DE ASFALTO A FRIO SOBRE RODAS, LARGURA FRESAGEM DE 2,0 M, POTÊNCIA 422 HP - CHP DIURNO. AF_11/2014</v>
      </c>
      <c r="D7775" s="94" t="str">
        <f>Cartilha_GLOBAL!D7775</f>
        <v>CHP</v>
      </c>
      <c r="E7775" s="105">
        <f>Cartilha_GLOBAL!$E7775</f>
        <v>1238.2</v>
      </c>
      <c r="F7775" s="182">
        <f>Cartilha_GLOBAL!$F7775</f>
        <v>1519.77</v>
      </c>
      <c r="G7775" s="229"/>
      <c r="H7775" s="107">
        <f t="shared" si="484"/>
        <v>0</v>
      </c>
      <c r="I7775" s="188">
        <f t="shared" si="483"/>
        <v>0</v>
      </c>
      <c r="J7775" s="142"/>
      <c r="K7775" s="146"/>
      <c r="L7775" s="7" t="str">
        <f t="shared" si="485"/>
        <v/>
      </c>
      <c r="M7775" s="7" t="str">
        <f t="shared" si="486"/>
        <v/>
      </c>
      <c r="N7775" s="7" t="str">
        <f>Cartilha_GLOBAL!N7775</f>
        <v/>
      </c>
      <c r="O7775" s="144"/>
      <c r="Q7775" s="151"/>
      <c r="R7775" s="152">
        <v>0</v>
      </c>
      <c r="T7775" s="153">
        <f>IF(Cartilha_GLOBAL!R7775=0,0,IF(Cartilha_GLOBAL!R7775&gt;0,"c","b"))</f>
        <v>0</v>
      </c>
    </row>
    <row r="7776" ht="22.5" hidden="1" spans="1:20">
      <c r="A7776" s="239">
        <f>Cartilha_GLOBAL!A7776</f>
        <v>89251</v>
      </c>
      <c r="B7776" s="100" t="str">
        <f>Cartilha_GLOBAL!B7776</f>
        <v>SINAPI</v>
      </c>
      <c r="C7776" s="104" t="str">
        <f>Cartilha_GLOBAL!C7776</f>
        <v>RECICLADORA DE ASFALTO A FRIO SOBRE RODAS, LARGURA FRESAGEM DE 2,0 M, POTÊNCIA 422 HP - CHI DIURNO. AF_11/2014</v>
      </c>
      <c r="D7776" s="94" t="str">
        <f>Cartilha_GLOBAL!D7776</f>
        <v>CHI</v>
      </c>
      <c r="E7776" s="105">
        <f>Cartilha_GLOBAL!$E7776</f>
        <v>361.85</v>
      </c>
      <c r="F7776" s="182">
        <f>Cartilha_GLOBAL!$F7776</f>
        <v>444.13</v>
      </c>
      <c r="G7776" s="229"/>
      <c r="H7776" s="107">
        <f t="shared" si="484"/>
        <v>0</v>
      </c>
      <c r="I7776" s="188">
        <f t="shared" si="483"/>
        <v>0</v>
      </c>
      <c r="J7776" s="142"/>
      <c r="K7776" s="146"/>
      <c r="L7776" s="7" t="str">
        <f t="shared" si="485"/>
        <v/>
      </c>
      <c r="M7776" s="7" t="str">
        <f t="shared" si="486"/>
        <v/>
      </c>
      <c r="N7776" s="7" t="str">
        <f>Cartilha_GLOBAL!N7776</f>
        <v/>
      </c>
      <c r="O7776" s="144"/>
      <c r="Q7776" s="151"/>
      <c r="R7776" s="152">
        <v>0</v>
      </c>
      <c r="T7776" s="153">
        <f>IF(Cartilha_GLOBAL!R7776=0,0,IF(Cartilha_GLOBAL!R7776&gt;0,"c","b"))</f>
        <v>0</v>
      </c>
    </row>
    <row r="7777" ht="22.5" hidden="1" spans="1:20">
      <c r="A7777" s="239">
        <f>Cartilha_GLOBAL!A7777</f>
        <v>89246</v>
      </c>
      <c r="B7777" s="100" t="str">
        <f>Cartilha_GLOBAL!B7777</f>
        <v>SINAPI</v>
      </c>
      <c r="C7777" s="104" t="str">
        <f>Cartilha_GLOBAL!C7777</f>
        <v>RECICLADORA DE ASFALTO A FRIO SOBRE RODAS, LARGURA FRESAGEM DE 2,0 M, POTÊNCIA 422 HP - DEPRECIAÇÃO. AF_11/2014</v>
      </c>
      <c r="D7777" s="94" t="str">
        <f>Cartilha_GLOBAL!D7777</f>
        <v>H</v>
      </c>
      <c r="E7777" s="105">
        <f>Cartilha_GLOBAL!$E7777</f>
        <v>285.88</v>
      </c>
      <c r="F7777" s="182">
        <f>Cartilha_GLOBAL!$F7777</f>
        <v>350.89</v>
      </c>
      <c r="G7777" s="229"/>
      <c r="H7777" s="107">
        <f t="shared" si="484"/>
        <v>0</v>
      </c>
      <c r="I7777" s="188">
        <f t="shared" si="483"/>
        <v>0</v>
      </c>
      <c r="J7777" s="142"/>
      <c r="K7777" s="146"/>
      <c r="L7777" s="7" t="str">
        <f t="shared" si="485"/>
        <v/>
      </c>
      <c r="M7777" s="7" t="str">
        <f t="shared" si="486"/>
        <v/>
      </c>
      <c r="N7777" s="7" t="str">
        <f>Cartilha_GLOBAL!N7777</f>
        <v/>
      </c>
      <c r="O7777" s="144"/>
      <c r="Q7777" s="151"/>
      <c r="R7777" s="152">
        <v>0</v>
      </c>
      <c r="T7777" s="153">
        <f>IF(Cartilha_GLOBAL!R7777=0,0,IF(Cartilha_GLOBAL!R7777&gt;0,"c","b"))</f>
        <v>0</v>
      </c>
    </row>
    <row r="7778" ht="22.5" hidden="1" spans="1:20">
      <c r="A7778" s="239">
        <f>Cartilha_GLOBAL!A7778</f>
        <v>89247</v>
      </c>
      <c r="B7778" s="100" t="str">
        <f>Cartilha_GLOBAL!B7778</f>
        <v>SINAPI</v>
      </c>
      <c r="C7778" s="104" t="str">
        <f>Cartilha_GLOBAL!C7778</f>
        <v>RECICLADORA DE ASFALTO A FRIO SOBRE RODAS, LARGURA FRESAGEM DE 2,0 M, POTÊNCIA 422 HP - JUROS. AF_11/2014</v>
      </c>
      <c r="D7778" s="94" t="str">
        <f>Cartilha_GLOBAL!D7778</f>
        <v>H</v>
      </c>
      <c r="E7778" s="105">
        <f>Cartilha_GLOBAL!$E7778</f>
        <v>45.3</v>
      </c>
      <c r="F7778" s="182">
        <f>Cartilha_GLOBAL!$F7778</f>
        <v>55.6</v>
      </c>
      <c r="G7778" s="229"/>
      <c r="H7778" s="107">
        <f t="shared" si="484"/>
        <v>0</v>
      </c>
      <c r="I7778" s="188">
        <f t="shared" si="483"/>
        <v>0</v>
      </c>
      <c r="J7778" s="142"/>
      <c r="K7778" s="146"/>
      <c r="L7778" s="7" t="str">
        <f t="shared" si="485"/>
        <v/>
      </c>
      <c r="M7778" s="7" t="str">
        <f t="shared" si="486"/>
        <v/>
      </c>
      <c r="N7778" s="7" t="str">
        <f>Cartilha_GLOBAL!N7778</f>
        <v/>
      </c>
      <c r="O7778" s="144"/>
      <c r="Q7778" s="151"/>
      <c r="R7778" s="152">
        <v>0</v>
      </c>
      <c r="T7778" s="153">
        <f>IF(Cartilha_GLOBAL!R7778=0,0,IF(Cartilha_GLOBAL!R7778&gt;0,"c","b"))</f>
        <v>0</v>
      </c>
    </row>
    <row r="7779" ht="22.5" hidden="1" spans="1:20">
      <c r="A7779" s="239">
        <f>Cartilha_GLOBAL!A7779</f>
        <v>89248</v>
      </c>
      <c r="B7779" s="100" t="str">
        <f>Cartilha_GLOBAL!B7779</f>
        <v>SINAPI</v>
      </c>
      <c r="C7779" s="104" t="str">
        <f>Cartilha_GLOBAL!C7779</f>
        <v>RECICLADORA DE ASFALTO A FRIO SOBRE RODAS, LARGURA FRESAGEM DE 2,0 M, POTÊNCIA 422 HP - MANUTENÇÃO. AF_11/2014</v>
      </c>
      <c r="D7779" s="94" t="str">
        <f>Cartilha_GLOBAL!D7779</f>
        <v>H</v>
      </c>
      <c r="E7779" s="105">
        <f>Cartilha_GLOBAL!$E7779</f>
        <v>509.93</v>
      </c>
      <c r="F7779" s="182">
        <f>Cartilha_GLOBAL!$F7779</f>
        <v>625.89</v>
      </c>
      <c r="G7779" s="229"/>
      <c r="H7779" s="107">
        <f t="shared" si="484"/>
        <v>0</v>
      </c>
      <c r="I7779" s="188">
        <f t="shared" si="483"/>
        <v>0</v>
      </c>
      <c r="J7779" s="142"/>
      <c r="K7779" s="146"/>
      <c r="L7779" s="7" t="str">
        <f t="shared" si="485"/>
        <v/>
      </c>
      <c r="M7779" s="7" t="str">
        <f t="shared" si="486"/>
        <v/>
      </c>
      <c r="N7779" s="7" t="str">
        <f>Cartilha_GLOBAL!N7779</f>
        <v/>
      </c>
      <c r="O7779" s="144"/>
      <c r="Q7779" s="151"/>
      <c r="R7779" s="152">
        <v>0</v>
      </c>
      <c r="T7779" s="153">
        <f>IF(Cartilha_GLOBAL!R7779=0,0,IF(Cartilha_GLOBAL!R7779&gt;0,"c","b"))</f>
        <v>0</v>
      </c>
    </row>
    <row r="7780" ht="22.5" hidden="1" spans="1:20">
      <c r="A7780" s="239">
        <f>Cartilha_GLOBAL!A7780</f>
        <v>89249</v>
      </c>
      <c r="B7780" s="100" t="str">
        <f>Cartilha_GLOBAL!B7780</f>
        <v>SINAPI</v>
      </c>
      <c r="C7780" s="104" t="str">
        <f>Cartilha_GLOBAL!C7780</f>
        <v>RECICLADORA DE ASFALTO A FRIO SOBRE RODAS, LARGURA FRESAGEM DE 2,0 M, POTÊNCIA 422 HP - MATERIAIS NA OPERAÇÃO. AF_11/2014</v>
      </c>
      <c r="D7780" s="94" t="str">
        <f>Cartilha_GLOBAL!D7780</f>
        <v>H</v>
      </c>
      <c r="E7780" s="105">
        <f>Cartilha_GLOBAL!$E7780</f>
        <v>366.42</v>
      </c>
      <c r="F7780" s="182">
        <f>Cartilha_GLOBAL!$F7780</f>
        <v>449.74</v>
      </c>
      <c r="G7780" s="229"/>
      <c r="H7780" s="107">
        <f t="shared" si="484"/>
        <v>0</v>
      </c>
      <c r="I7780" s="188">
        <f t="shared" si="483"/>
        <v>0</v>
      </c>
      <c r="J7780" s="142"/>
      <c r="K7780" s="146"/>
      <c r="L7780" s="7" t="str">
        <f t="shared" si="485"/>
        <v/>
      </c>
      <c r="M7780" s="7" t="str">
        <f t="shared" si="486"/>
        <v/>
      </c>
      <c r="N7780" s="7" t="str">
        <f>Cartilha_GLOBAL!N7780</f>
        <v/>
      </c>
      <c r="O7780" s="144"/>
      <c r="Q7780" s="151"/>
      <c r="R7780" s="152">
        <v>0</v>
      </c>
      <c r="T7780" s="153">
        <f>IF(Cartilha_GLOBAL!R7780=0,0,IF(Cartilha_GLOBAL!R7780&gt;0,"c","b"))</f>
        <v>0</v>
      </c>
    </row>
    <row r="7781" ht="12.75" hidden="1" spans="1:20">
      <c r="A7781" s="238" t="str">
        <f>Cartilha_GLOBAL!A7781</f>
        <v>12.3.38</v>
      </c>
      <c r="B7781" s="236">
        <f>Cartilha_GLOBAL!B7781</f>
        <v>0</v>
      </c>
      <c r="C7781" s="161" t="str">
        <f>Cartilha_GLOBAL!C7781</f>
        <v>CARREGADORAS</v>
      </c>
      <c r="D7781" s="94">
        <f>Cartilha_GLOBAL!D7781</f>
        <v>0</v>
      </c>
      <c r="E7781" s="105">
        <f>Cartilha_GLOBAL!$E7781</f>
        <v>0</v>
      </c>
      <c r="F7781" s="182">
        <f>Cartilha_GLOBAL!$F7781</f>
        <v>0</v>
      </c>
      <c r="G7781" s="229"/>
      <c r="H7781" s="187">
        <f t="shared" si="484"/>
        <v>0</v>
      </c>
      <c r="I7781" s="188">
        <f t="shared" si="483"/>
        <v>0</v>
      </c>
      <c r="J7781" s="142"/>
      <c r="K7781" s="145" t="str">
        <f>IF(SUM(I7782:I7789)&gt;0,"xx","")</f>
        <v/>
      </c>
      <c r="L7781" s="7" t="str">
        <f t="shared" si="485"/>
        <v/>
      </c>
      <c r="M7781" s="7" t="str">
        <f t="shared" si="486"/>
        <v/>
      </c>
      <c r="N7781" s="7" t="str">
        <f>Cartilha_GLOBAL!N7781</f>
        <v/>
      </c>
      <c r="O7781" s="144"/>
      <c r="Q7781" s="151"/>
      <c r="R7781" s="152">
        <v>0</v>
      </c>
      <c r="T7781" s="153">
        <f>IF(Cartilha_GLOBAL!R7781=0,0,IF(Cartilha_GLOBAL!R7781&gt;0,"c","b"))</f>
        <v>0</v>
      </c>
    </row>
    <row r="7782" ht="22.5" hidden="1" spans="1:20">
      <c r="A7782" s="239">
        <f>Cartilha_GLOBAL!A7782</f>
        <v>5787</v>
      </c>
      <c r="B7782" s="100" t="str">
        <f>Cartilha_GLOBAL!B7782</f>
        <v>SINAPI</v>
      </c>
      <c r="C7782" s="104" t="str">
        <f>Cartilha_GLOBAL!C7782</f>
        <v>PÁ CARREGADEIRA SOBRE RODAS, POTÊNCIA 197 HP, CAPACIDADE DA CAÇAMBA 2,5 A 3,5 M3, PESO OPERACIONAL 18338 KG - MATERIAIS NA OPERAÇÃO. AF_06/2014</v>
      </c>
      <c r="D7782" s="94" t="str">
        <f>Cartilha_GLOBAL!D7782</f>
        <v>H</v>
      </c>
      <c r="E7782" s="105">
        <f>Cartilha_GLOBAL!$E7782</f>
        <v>68.44</v>
      </c>
      <c r="F7782" s="182">
        <f>Cartilha_GLOBAL!$F7782</f>
        <v>84</v>
      </c>
      <c r="G7782" s="229"/>
      <c r="H7782" s="107">
        <f t="shared" si="484"/>
        <v>0</v>
      </c>
      <c r="I7782" s="188">
        <f t="shared" si="483"/>
        <v>0</v>
      </c>
      <c r="J7782" s="142"/>
      <c r="K7782" s="146"/>
      <c r="L7782" s="7" t="str">
        <f t="shared" si="485"/>
        <v/>
      </c>
      <c r="M7782" s="7" t="str">
        <f t="shared" si="486"/>
        <v/>
      </c>
      <c r="N7782" s="7" t="str">
        <f>Cartilha_GLOBAL!N7782</f>
        <v/>
      </c>
      <c r="O7782" s="144"/>
      <c r="Q7782" s="151"/>
      <c r="R7782" s="152">
        <v>0</v>
      </c>
      <c r="T7782" s="153">
        <f>IF(Cartilha_GLOBAL!R7782=0,0,IF(Cartilha_GLOBAL!R7782&gt;0,"c","b"))</f>
        <v>0</v>
      </c>
    </row>
    <row r="7783" ht="22.5" hidden="1" spans="1:20">
      <c r="A7783" s="239">
        <f>Cartilha_GLOBAL!A7783</f>
        <v>5940</v>
      </c>
      <c r="B7783" s="100" t="str">
        <f>Cartilha_GLOBAL!B7783</f>
        <v>SINAPI</v>
      </c>
      <c r="C7783" s="104" t="str">
        <f>Cartilha_GLOBAL!C7783</f>
        <v>PÁ CARREGADEIRA SOBRE RODAS, POTÊNCIA LÍQUIDA 128 HP, CAPACIDADE DA CAÇAMBA 1,7 A 2,8 M3, PESO OPERACIONAL 11632 KG - CHP DIURNO. AF_06/2014</v>
      </c>
      <c r="D7783" s="94" t="str">
        <f>Cartilha_GLOBAL!D7783</f>
        <v>CHP</v>
      </c>
      <c r="E7783" s="105">
        <f>Cartilha_GLOBAL!$E7783</f>
        <v>194.29</v>
      </c>
      <c r="F7783" s="182">
        <f>Cartilha_GLOBAL!$F7783</f>
        <v>238.47</v>
      </c>
      <c r="G7783" s="229"/>
      <c r="H7783" s="107">
        <f t="shared" si="484"/>
        <v>0</v>
      </c>
      <c r="I7783" s="188">
        <f t="shared" si="483"/>
        <v>0</v>
      </c>
      <c r="J7783" s="142"/>
      <c r="K7783" s="146"/>
      <c r="L7783" s="7" t="str">
        <f t="shared" si="485"/>
        <v/>
      </c>
      <c r="M7783" s="7" t="str">
        <f t="shared" si="486"/>
        <v/>
      </c>
      <c r="N7783" s="7" t="str">
        <f>Cartilha_GLOBAL!N7783</f>
        <v/>
      </c>
      <c r="O7783" s="144"/>
      <c r="Q7783" s="151"/>
      <c r="R7783" s="152">
        <v>0</v>
      </c>
      <c r="T7783" s="153">
        <f>IF(Cartilha_GLOBAL!R7783=0,0,IF(Cartilha_GLOBAL!R7783&gt;0,"c","b"))</f>
        <v>0</v>
      </c>
    </row>
    <row r="7784" ht="22.5" hidden="1" spans="1:20">
      <c r="A7784" s="239">
        <f>Cartilha_GLOBAL!A7784</f>
        <v>5942</v>
      </c>
      <c r="B7784" s="100" t="str">
        <f>Cartilha_GLOBAL!B7784</f>
        <v>SINAPI</v>
      </c>
      <c r="C7784" s="104" t="str">
        <f>Cartilha_GLOBAL!C7784</f>
        <v>PÁ CARREGADEIRA SOBRE RODAS, POTÊNCIA LÍQUIDA 128 HP, CAPACIDADE DA CAÇAMBA 1,7 A 2,8 M3, PESO OPERACIONAL 11632 KG - CHI DIURNO. AF_06/2014</v>
      </c>
      <c r="D7784" s="94" t="str">
        <f>Cartilha_GLOBAL!D7784</f>
        <v>CHI</v>
      </c>
      <c r="E7784" s="105">
        <f>Cartilha_GLOBAL!$E7784</f>
        <v>76.74</v>
      </c>
      <c r="F7784" s="182">
        <f>Cartilha_GLOBAL!$F7784</f>
        <v>94.19</v>
      </c>
      <c r="G7784" s="229"/>
      <c r="H7784" s="107">
        <f t="shared" si="484"/>
        <v>0</v>
      </c>
      <c r="I7784" s="188">
        <f t="shared" si="483"/>
        <v>0</v>
      </c>
      <c r="J7784" s="142"/>
      <c r="K7784" s="146"/>
      <c r="L7784" s="7" t="str">
        <f t="shared" si="485"/>
        <v/>
      </c>
      <c r="M7784" s="7" t="str">
        <f t="shared" si="486"/>
        <v/>
      </c>
      <c r="N7784" s="7" t="str">
        <f>Cartilha_GLOBAL!N7784</f>
        <v/>
      </c>
      <c r="O7784" s="144"/>
      <c r="Q7784" s="151"/>
      <c r="R7784" s="152">
        <v>0</v>
      </c>
      <c r="T7784" s="153">
        <f>IF(Cartilha_GLOBAL!R7784=0,0,IF(Cartilha_GLOBAL!R7784&gt;0,"c","b"))</f>
        <v>0</v>
      </c>
    </row>
    <row r="7785" ht="22.5" hidden="1" spans="1:20">
      <c r="A7785" s="239">
        <f>Cartilha_GLOBAL!A7785</f>
        <v>5944</v>
      </c>
      <c r="B7785" s="100" t="str">
        <f>Cartilha_GLOBAL!B7785</f>
        <v>SINAPI</v>
      </c>
      <c r="C7785" s="104" t="str">
        <f>Cartilha_GLOBAL!C7785</f>
        <v>PÁ CARREGADEIRA SOBRE RODAS, POTÊNCIA 197 HP, CAPACIDADE DA CAÇAMBA 2,5 A 3,5 M3, PESO OPERACIONAL 18338 KG - CHP DIURNO. AF_06/2014</v>
      </c>
      <c r="D7785" s="94" t="str">
        <f>Cartilha_GLOBAL!D7785</f>
        <v>CHP</v>
      </c>
      <c r="E7785" s="105">
        <f>Cartilha_GLOBAL!$E7785</f>
        <v>234.11</v>
      </c>
      <c r="F7785" s="182">
        <f>Cartilha_GLOBAL!$F7785</f>
        <v>287.35</v>
      </c>
      <c r="G7785" s="229"/>
      <c r="H7785" s="107">
        <f t="shared" si="484"/>
        <v>0</v>
      </c>
      <c r="I7785" s="188">
        <f t="shared" si="483"/>
        <v>0</v>
      </c>
      <c r="J7785" s="142"/>
      <c r="K7785" s="146"/>
      <c r="L7785" s="7" t="str">
        <f t="shared" si="485"/>
        <v/>
      </c>
      <c r="M7785" s="7" t="str">
        <f t="shared" si="486"/>
        <v/>
      </c>
      <c r="N7785" s="7" t="str">
        <f>Cartilha_GLOBAL!N7785</f>
        <v/>
      </c>
      <c r="O7785" s="144"/>
      <c r="Q7785" s="151"/>
      <c r="R7785" s="152">
        <v>0</v>
      </c>
      <c r="T7785" s="153">
        <f>IF(Cartilha_GLOBAL!R7785=0,0,IF(Cartilha_GLOBAL!R7785&gt;0,"c","b"))</f>
        <v>0</v>
      </c>
    </row>
    <row r="7786" ht="22.5" hidden="1" spans="1:20">
      <c r="A7786" s="239">
        <f>Cartilha_GLOBAL!A7786</f>
        <v>5946</v>
      </c>
      <c r="B7786" s="100" t="str">
        <f>Cartilha_GLOBAL!B7786</f>
        <v>SINAPI</v>
      </c>
      <c r="C7786" s="104" t="str">
        <f>Cartilha_GLOBAL!C7786</f>
        <v>PÁ CARREGADEIRA SOBRE RODAS, POTÊNCIA 197 HP, CAPACIDADE DA CAÇAMBA 2,5 A 3,5 M3, PESO OPERACIONAL 18338 KG - CHI DIURNO. AF_06/2014</v>
      </c>
      <c r="D7786" s="94" t="str">
        <f>Cartilha_GLOBAL!D7786</f>
        <v>CHI</v>
      </c>
      <c r="E7786" s="105">
        <f>Cartilha_GLOBAL!$E7786</f>
        <v>94.72</v>
      </c>
      <c r="F7786" s="182">
        <f>Cartilha_GLOBAL!$F7786</f>
        <v>116.26</v>
      </c>
      <c r="G7786" s="229"/>
      <c r="H7786" s="107">
        <f t="shared" si="484"/>
        <v>0</v>
      </c>
      <c r="I7786" s="188">
        <f t="shared" si="483"/>
        <v>0</v>
      </c>
      <c r="J7786" s="142"/>
      <c r="K7786" s="146"/>
      <c r="L7786" s="7" t="str">
        <f t="shared" si="485"/>
        <v/>
      </c>
      <c r="M7786" s="7" t="str">
        <f t="shared" si="486"/>
        <v/>
      </c>
      <c r="N7786" s="7" t="str">
        <f>Cartilha_GLOBAL!N7786</f>
        <v/>
      </c>
      <c r="O7786" s="144"/>
      <c r="Q7786" s="151"/>
      <c r="R7786" s="152">
        <v>0</v>
      </c>
      <c r="T7786" s="153">
        <f>IF(Cartilha_GLOBAL!R7786=0,0,IF(Cartilha_GLOBAL!R7786&gt;0,"c","b"))</f>
        <v>0</v>
      </c>
    </row>
    <row r="7787" ht="22.5" hidden="1" spans="1:20">
      <c r="A7787" s="239">
        <f>Cartilha_GLOBAL!A7787</f>
        <v>53857</v>
      </c>
      <c r="B7787" s="100" t="str">
        <f>Cartilha_GLOBAL!B7787</f>
        <v>SINAPI</v>
      </c>
      <c r="C7787" s="104" t="str">
        <f>Cartilha_GLOBAL!C7787</f>
        <v>PÁ CARREGADEIRA SOBRE RODAS, POTÊNCIA LÍQUIDA 128 HP, CAPACIDADE DA CAÇAMBA 1,7 A 2,8 M3, PESO OPERACIONAL 11632 KG - MANUTENÇÃO. AF_06/2014</v>
      </c>
      <c r="D7787" s="94" t="str">
        <f>Cartilha_GLOBAL!D7787</f>
        <v>H</v>
      </c>
      <c r="E7787" s="105">
        <f>Cartilha_GLOBAL!$E7787</f>
        <v>73.09</v>
      </c>
      <c r="F7787" s="182">
        <f>Cartilha_GLOBAL!$F7787</f>
        <v>89.71</v>
      </c>
      <c r="G7787" s="229"/>
      <c r="H7787" s="107">
        <f t="shared" si="484"/>
        <v>0</v>
      </c>
      <c r="I7787" s="188">
        <f t="shared" si="483"/>
        <v>0</v>
      </c>
      <c r="J7787" s="142"/>
      <c r="K7787" s="146"/>
      <c r="L7787" s="7" t="str">
        <f t="shared" si="485"/>
        <v/>
      </c>
      <c r="M7787" s="7" t="str">
        <f t="shared" si="486"/>
        <v/>
      </c>
      <c r="N7787" s="7" t="str">
        <f>Cartilha_GLOBAL!N7787</f>
        <v/>
      </c>
      <c r="O7787" s="144"/>
      <c r="Q7787" s="151"/>
      <c r="R7787" s="152">
        <v>0</v>
      </c>
      <c r="T7787" s="153">
        <f>IF(Cartilha_GLOBAL!R7787=0,0,IF(Cartilha_GLOBAL!R7787&gt;0,"c","b"))</f>
        <v>0</v>
      </c>
    </row>
    <row r="7788" ht="22.5" hidden="1" spans="1:20">
      <c r="A7788" s="239">
        <f>Cartilha_GLOBAL!A7788</f>
        <v>53858</v>
      </c>
      <c r="B7788" s="100" t="str">
        <f>Cartilha_GLOBAL!B7788</f>
        <v>SINAPI</v>
      </c>
      <c r="C7788" s="104" t="str">
        <f>Cartilha_GLOBAL!C7788</f>
        <v>PÁ CARREGADEIRA SOBRE RODAS, POTÊNCIA LÍQUIDA 128 HP, CAPACIDADE DA CAÇAMBA 1,7 A 2,8 M3, PESO OPERACIONAL 11632 KG - MATERIAIS NA OPERAÇÃO. AF_06/2014</v>
      </c>
      <c r="D7788" s="94" t="str">
        <f>Cartilha_GLOBAL!D7788</f>
        <v>H</v>
      </c>
      <c r="E7788" s="105">
        <f>Cartilha_GLOBAL!$E7788</f>
        <v>44.46</v>
      </c>
      <c r="F7788" s="182">
        <f>Cartilha_GLOBAL!$F7788</f>
        <v>54.57</v>
      </c>
      <c r="G7788" s="229"/>
      <c r="H7788" s="107">
        <f t="shared" si="484"/>
        <v>0</v>
      </c>
      <c r="I7788" s="188">
        <f t="shared" si="483"/>
        <v>0</v>
      </c>
      <c r="J7788" s="142"/>
      <c r="K7788" s="146"/>
      <c r="L7788" s="7" t="str">
        <f t="shared" si="485"/>
        <v/>
      </c>
      <c r="M7788" s="7" t="str">
        <f t="shared" si="486"/>
        <v/>
      </c>
      <c r="N7788" s="7" t="str">
        <f>Cartilha_GLOBAL!N7788</f>
        <v/>
      </c>
      <c r="O7788" s="144"/>
      <c r="Q7788" s="151"/>
      <c r="R7788" s="152">
        <v>0</v>
      </c>
      <c r="T7788" s="153">
        <f>IF(Cartilha_GLOBAL!R7788=0,0,IF(Cartilha_GLOBAL!R7788&gt;0,"c","b"))</f>
        <v>0</v>
      </c>
    </row>
    <row r="7789" ht="22.5" hidden="1" spans="1:20">
      <c r="A7789" s="239">
        <f>Cartilha_GLOBAL!A7789</f>
        <v>53861</v>
      </c>
      <c r="B7789" s="100" t="str">
        <f>Cartilha_GLOBAL!B7789</f>
        <v>SINAPI</v>
      </c>
      <c r="C7789" s="104" t="str">
        <f>Cartilha_GLOBAL!C7789</f>
        <v>PÁ CARREGADEIRA SOBRE RODAS, POTÊNCIA 197 HP, CAPACIDADE DA CAÇAMBA 2,5 A 3,5 M3, PESO OPERACIONAL 18338 KG - MANUTENÇÃO. AF_06/2014</v>
      </c>
      <c r="D7789" s="94" t="str">
        <f>Cartilha_GLOBAL!D7789</f>
        <v>H</v>
      </c>
      <c r="E7789" s="105">
        <f>Cartilha_GLOBAL!$E7789</f>
        <v>70.95</v>
      </c>
      <c r="F7789" s="182">
        <f>Cartilha_GLOBAL!$F7789</f>
        <v>87.08</v>
      </c>
      <c r="G7789" s="229"/>
      <c r="H7789" s="107">
        <f t="shared" si="484"/>
        <v>0</v>
      </c>
      <c r="I7789" s="188">
        <f t="shared" si="483"/>
        <v>0</v>
      </c>
      <c r="J7789" s="142"/>
      <c r="K7789" s="146"/>
      <c r="L7789" s="7" t="str">
        <f t="shared" si="485"/>
        <v/>
      </c>
      <c r="M7789" s="7" t="str">
        <f t="shared" si="486"/>
        <v/>
      </c>
      <c r="N7789" s="7" t="str">
        <f>Cartilha_GLOBAL!N7789</f>
        <v/>
      </c>
      <c r="O7789" s="144"/>
      <c r="Q7789" s="151"/>
      <c r="R7789" s="152">
        <v>0</v>
      </c>
      <c r="T7789" s="153">
        <f>IF(Cartilha_GLOBAL!R7789=0,0,IF(Cartilha_GLOBAL!R7789&gt;0,"c","b"))</f>
        <v>0</v>
      </c>
    </row>
    <row r="7790" ht="12.75" hidden="1" spans="1:20">
      <c r="A7790" s="238" t="str">
        <f>Cartilha_GLOBAL!A7790</f>
        <v>12.3.39</v>
      </c>
      <c r="B7790" s="236">
        <f>Cartilha_GLOBAL!B7790</f>
        <v>0</v>
      </c>
      <c r="C7790" s="161" t="str">
        <f>Cartilha_GLOBAL!C7790</f>
        <v>COMPACTADORES</v>
      </c>
      <c r="D7790" s="94">
        <f>Cartilha_GLOBAL!D7790</f>
        <v>0</v>
      </c>
      <c r="E7790" s="105">
        <f>Cartilha_GLOBAL!$E7790</f>
        <v>0</v>
      </c>
      <c r="F7790" s="182">
        <f>Cartilha_GLOBAL!$F7790</f>
        <v>0</v>
      </c>
      <c r="G7790" s="209"/>
      <c r="H7790" s="187">
        <f t="shared" si="484"/>
        <v>0</v>
      </c>
      <c r="I7790" s="188">
        <f t="shared" ref="I7790:I7853" si="487">IF(ISBLANK(G7790),0,IF(R7790=0,ROUND(G7790*H7790,2),IF(R7790="b",ROUNDDOWN(G7790*H7790,2),ROUNDUP(G7790*H7790,2))))</f>
        <v>0</v>
      </c>
      <c r="J7790" s="142"/>
      <c r="K7790" s="145" t="str">
        <f>IF(SUM(I7791:I7861)&gt;0,"xx","")</f>
        <v/>
      </c>
      <c r="L7790" s="7" t="str">
        <f t="shared" si="485"/>
        <v/>
      </c>
      <c r="M7790" s="7" t="str">
        <f t="shared" si="486"/>
        <v/>
      </c>
      <c r="N7790" s="7" t="str">
        <f>Cartilha_GLOBAL!N7790</f>
        <v/>
      </c>
      <c r="O7790" s="144"/>
      <c r="Q7790" s="151"/>
      <c r="R7790" s="152">
        <v>0</v>
      </c>
      <c r="T7790" s="153">
        <f>IF(Cartilha_GLOBAL!R7790=0,0,IF(Cartilha_GLOBAL!R7790&gt;0,"c","b"))</f>
        <v>0</v>
      </c>
    </row>
    <row r="7791" ht="22.5" hidden="1" spans="1:20">
      <c r="A7791" s="239">
        <f>Cartilha_GLOBAL!A7791</f>
        <v>95264</v>
      </c>
      <c r="B7791" s="100" t="str">
        <f>Cartilha_GLOBAL!B7791</f>
        <v>SINAPI</v>
      </c>
      <c r="C7791" s="104" t="str">
        <f>Cartilha_GLOBAL!C7791</f>
        <v>COMPACTADOR DE SOLOS DE PERCUSÃO (SOQUETE) COM MOTOR A GASOLINA, POTÊNCIA 3 CV - CHP DIURNO. AF_09/2016</v>
      </c>
      <c r="D7791" s="94" t="str">
        <f>Cartilha_GLOBAL!D7791</f>
        <v>CHP</v>
      </c>
      <c r="E7791" s="105">
        <f>Cartilha_GLOBAL!$E7791</f>
        <v>6.13</v>
      </c>
      <c r="F7791" s="182">
        <f>Cartilha_GLOBAL!$F7791</f>
        <v>7.52</v>
      </c>
      <c r="G7791" s="229"/>
      <c r="H7791" s="107">
        <f t="shared" si="484"/>
        <v>0</v>
      </c>
      <c r="I7791" s="188">
        <f t="shared" si="487"/>
        <v>0</v>
      </c>
      <c r="J7791" s="142"/>
      <c r="K7791" s="146"/>
      <c r="L7791" s="7" t="str">
        <f t="shared" si="485"/>
        <v/>
      </c>
      <c r="M7791" s="7" t="str">
        <f t="shared" si="486"/>
        <v/>
      </c>
      <c r="N7791" s="7" t="str">
        <f>Cartilha_GLOBAL!N7791</f>
        <v/>
      </c>
      <c r="O7791" s="144"/>
      <c r="Q7791" s="151"/>
      <c r="R7791" s="152">
        <v>0</v>
      </c>
      <c r="T7791" s="153">
        <f>IF(Cartilha_GLOBAL!R7791=0,0,IF(Cartilha_GLOBAL!R7791&gt;0,"c","b"))</f>
        <v>0</v>
      </c>
    </row>
    <row r="7792" ht="22.5" hidden="1" spans="1:20">
      <c r="A7792" s="239">
        <f>Cartilha_GLOBAL!A7792</f>
        <v>95265</v>
      </c>
      <c r="B7792" s="100" t="str">
        <f>Cartilha_GLOBAL!B7792</f>
        <v>SINAPI</v>
      </c>
      <c r="C7792" s="104" t="str">
        <f>Cartilha_GLOBAL!C7792</f>
        <v>COMPACTADOR DE SOLOS DE PERCUSÃO (SOQUETE) COM MOTOR A GASOLINA, POTÊNCIA 3 CV - CHI DIURNO. AF_09/2016</v>
      </c>
      <c r="D7792" s="94" t="str">
        <f>Cartilha_GLOBAL!D7792</f>
        <v>CHI</v>
      </c>
      <c r="E7792" s="105">
        <f>Cartilha_GLOBAL!$E7792</f>
        <v>0.73</v>
      </c>
      <c r="F7792" s="182">
        <f>Cartilha_GLOBAL!$F7792</f>
        <v>0.9</v>
      </c>
      <c r="G7792" s="229"/>
      <c r="H7792" s="107">
        <f t="shared" si="484"/>
        <v>0</v>
      </c>
      <c r="I7792" s="188">
        <f t="shared" si="487"/>
        <v>0</v>
      </c>
      <c r="J7792" s="142"/>
      <c r="K7792" s="146"/>
      <c r="L7792" s="7" t="str">
        <f t="shared" si="485"/>
        <v/>
      </c>
      <c r="M7792" s="7" t="str">
        <f t="shared" si="486"/>
        <v/>
      </c>
      <c r="N7792" s="7" t="str">
        <f>Cartilha_GLOBAL!N7792</f>
        <v/>
      </c>
      <c r="O7792" s="144"/>
      <c r="Q7792" s="151"/>
      <c r="R7792" s="152">
        <v>0</v>
      </c>
      <c r="T7792" s="153">
        <f>IF(Cartilha_GLOBAL!R7792=0,0,IF(Cartilha_GLOBAL!R7792&gt;0,"c","b"))</f>
        <v>0</v>
      </c>
    </row>
    <row r="7793" ht="22.5" hidden="1" spans="1:20">
      <c r="A7793" s="239">
        <f>Cartilha_GLOBAL!A7793</f>
        <v>95260</v>
      </c>
      <c r="B7793" s="100" t="str">
        <f>Cartilha_GLOBAL!B7793</f>
        <v>SINAPI</v>
      </c>
      <c r="C7793" s="104" t="str">
        <f>Cartilha_GLOBAL!C7793</f>
        <v>COMPACTADOR DE SOLOS DE PERCUSÃO (SOQUETE) COM MOTOR A GASOLINA, POTÊNCIA 3 CV - DEPRECIAÇÃO. AF_09/2016</v>
      </c>
      <c r="D7793" s="94" t="str">
        <f>Cartilha_GLOBAL!D7793</f>
        <v>H</v>
      </c>
      <c r="E7793" s="105">
        <f>Cartilha_GLOBAL!$E7793</f>
        <v>0.6</v>
      </c>
      <c r="F7793" s="182">
        <f>Cartilha_GLOBAL!$F7793</f>
        <v>0.74</v>
      </c>
      <c r="G7793" s="229"/>
      <c r="H7793" s="107">
        <f t="shared" si="484"/>
        <v>0</v>
      </c>
      <c r="I7793" s="188">
        <f t="shared" si="487"/>
        <v>0</v>
      </c>
      <c r="J7793" s="142"/>
      <c r="K7793" s="146"/>
      <c r="L7793" s="7" t="str">
        <f t="shared" si="485"/>
        <v/>
      </c>
      <c r="M7793" s="7" t="str">
        <f t="shared" si="486"/>
        <v/>
      </c>
      <c r="N7793" s="7" t="str">
        <f>Cartilha_GLOBAL!N7793</f>
        <v/>
      </c>
      <c r="O7793" s="144"/>
      <c r="Q7793" s="151"/>
      <c r="R7793" s="152">
        <v>0</v>
      </c>
      <c r="T7793" s="153">
        <f>IF(Cartilha_GLOBAL!R7793=0,0,IF(Cartilha_GLOBAL!R7793&gt;0,"c","b"))</f>
        <v>0</v>
      </c>
    </row>
    <row r="7794" ht="22.5" hidden="1" spans="1:20">
      <c r="A7794" s="239">
        <f>Cartilha_GLOBAL!A7794</f>
        <v>95261</v>
      </c>
      <c r="B7794" s="100" t="str">
        <f>Cartilha_GLOBAL!B7794</f>
        <v>SINAPI</v>
      </c>
      <c r="C7794" s="104" t="str">
        <f>Cartilha_GLOBAL!C7794</f>
        <v>COMPACTADOR DE SOLOS DE PERCUSÃO (SOQUETE) COM MOTOR A GASOLINA, POTÊNCIA 3 CV - JUROS. AF_09/2016</v>
      </c>
      <c r="D7794" s="94" t="str">
        <f>Cartilha_GLOBAL!D7794</f>
        <v>H</v>
      </c>
      <c r="E7794" s="105">
        <f>Cartilha_GLOBAL!$E7794</f>
        <v>0.13</v>
      </c>
      <c r="F7794" s="182">
        <f>Cartilha_GLOBAL!$F7794</f>
        <v>0.16</v>
      </c>
      <c r="G7794" s="229"/>
      <c r="H7794" s="107">
        <f t="shared" si="484"/>
        <v>0</v>
      </c>
      <c r="I7794" s="188">
        <f t="shared" si="487"/>
        <v>0</v>
      </c>
      <c r="J7794" s="142"/>
      <c r="K7794" s="146"/>
      <c r="L7794" s="7" t="str">
        <f t="shared" si="485"/>
        <v/>
      </c>
      <c r="M7794" s="7" t="str">
        <f t="shared" si="486"/>
        <v/>
      </c>
      <c r="N7794" s="7" t="str">
        <f>Cartilha_GLOBAL!N7794</f>
        <v/>
      </c>
      <c r="O7794" s="144"/>
      <c r="Q7794" s="151"/>
      <c r="R7794" s="152">
        <v>0</v>
      </c>
      <c r="T7794" s="153">
        <f>IF(Cartilha_GLOBAL!R7794=0,0,IF(Cartilha_GLOBAL!R7794&gt;0,"c","b"))</f>
        <v>0</v>
      </c>
    </row>
    <row r="7795" ht="22.5" hidden="1" spans="1:20">
      <c r="A7795" s="239">
        <f>Cartilha_GLOBAL!A7795</f>
        <v>95262</v>
      </c>
      <c r="B7795" s="100" t="str">
        <f>Cartilha_GLOBAL!B7795</f>
        <v>SINAPI</v>
      </c>
      <c r="C7795" s="104" t="str">
        <f>Cartilha_GLOBAL!C7795</f>
        <v>COMPACTADOR DE SOLOS DE PERCUSÃO (SOQUETE) COM MOTOR A GASOLINA, POTÊNCIA 3 CV - MANUTENÇÃO. AF_09/2016</v>
      </c>
      <c r="D7795" s="94" t="str">
        <f>Cartilha_GLOBAL!D7795</f>
        <v>H</v>
      </c>
      <c r="E7795" s="105">
        <f>Cartilha_GLOBAL!$E7795</f>
        <v>1.24</v>
      </c>
      <c r="F7795" s="182">
        <f>Cartilha_GLOBAL!$F7795</f>
        <v>1.52</v>
      </c>
      <c r="G7795" s="229"/>
      <c r="H7795" s="107">
        <f t="shared" si="484"/>
        <v>0</v>
      </c>
      <c r="I7795" s="188">
        <f t="shared" si="487"/>
        <v>0</v>
      </c>
      <c r="J7795" s="142"/>
      <c r="K7795" s="146"/>
      <c r="L7795" s="7" t="str">
        <f t="shared" si="485"/>
        <v/>
      </c>
      <c r="M7795" s="7" t="str">
        <f t="shared" si="486"/>
        <v/>
      </c>
      <c r="N7795" s="7" t="str">
        <f>Cartilha_GLOBAL!N7795</f>
        <v/>
      </c>
      <c r="O7795" s="144"/>
      <c r="Q7795" s="151"/>
      <c r="R7795" s="152">
        <v>0</v>
      </c>
      <c r="T7795" s="153">
        <f>IF(Cartilha_GLOBAL!R7795=0,0,IF(Cartilha_GLOBAL!R7795&gt;0,"c","b"))</f>
        <v>0</v>
      </c>
    </row>
    <row r="7796" ht="22.5" hidden="1" spans="1:20">
      <c r="A7796" s="239">
        <f>Cartilha_GLOBAL!A7796</f>
        <v>95263</v>
      </c>
      <c r="B7796" s="100" t="str">
        <f>Cartilha_GLOBAL!B7796</f>
        <v>SINAPI</v>
      </c>
      <c r="C7796" s="104" t="str">
        <f>Cartilha_GLOBAL!C7796</f>
        <v>COMPACTADOR DE SOLOS DE PERCUSÃO (SOQUETE) COM MOTOR A GASOLINA, POTÊNCIA 3 CV - MATERIAIS NA OPERAÇÃO. AF_09/2016</v>
      </c>
      <c r="D7796" s="94" t="str">
        <f>Cartilha_GLOBAL!D7796</f>
        <v>H</v>
      </c>
      <c r="E7796" s="105">
        <f>Cartilha_GLOBAL!$E7796</f>
        <v>4.16</v>
      </c>
      <c r="F7796" s="182">
        <f>Cartilha_GLOBAL!$F7796</f>
        <v>5.11</v>
      </c>
      <c r="G7796" s="229"/>
      <c r="H7796" s="107">
        <f t="shared" si="484"/>
        <v>0</v>
      </c>
      <c r="I7796" s="188">
        <f t="shared" si="487"/>
        <v>0</v>
      </c>
      <c r="J7796" s="142"/>
      <c r="K7796" s="146"/>
      <c r="L7796" s="7" t="str">
        <f t="shared" si="485"/>
        <v/>
      </c>
      <c r="M7796" s="7" t="str">
        <f t="shared" si="486"/>
        <v/>
      </c>
      <c r="N7796" s="7" t="str">
        <f>Cartilha_GLOBAL!N7796</f>
        <v/>
      </c>
      <c r="O7796" s="144"/>
      <c r="Q7796" s="151"/>
      <c r="R7796" s="152">
        <v>0</v>
      </c>
      <c r="T7796" s="153">
        <f>IF(Cartilha_GLOBAL!R7796=0,0,IF(Cartilha_GLOBAL!R7796&gt;0,"c","b"))</f>
        <v>0</v>
      </c>
    </row>
    <row r="7797" ht="22.5" hidden="1" spans="1:20">
      <c r="A7797" s="239">
        <f>Cartilha_GLOBAL!A7797</f>
        <v>91533</v>
      </c>
      <c r="B7797" s="100" t="str">
        <f>Cartilha_GLOBAL!B7797</f>
        <v>SINAPI</v>
      </c>
      <c r="C7797" s="104" t="str">
        <f>Cartilha_GLOBAL!C7797</f>
        <v>COMPACTADOR DE SOLOS DE PERCUSSÃO (SOQUETE) COM MOTOR A GASOLINA 4 TEMPOS, POTÊNCIA 4 CV - CHP DIURNO. AF_08/2015</v>
      </c>
      <c r="D7797" s="94" t="str">
        <f>Cartilha_GLOBAL!D7797</f>
        <v>CHP</v>
      </c>
      <c r="E7797" s="105">
        <f>Cartilha_GLOBAL!$E7797</f>
        <v>38.66</v>
      </c>
      <c r="F7797" s="182">
        <f>Cartilha_GLOBAL!$F7797</f>
        <v>47.45</v>
      </c>
      <c r="G7797" s="229"/>
      <c r="H7797" s="107">
        <f t="shared" si="484"/>
        <v>0</v>
      </c>
      <c r="I7797" s="188">
        <f t="shared" si="487"/>
        <v>0</v>
      </c>
      <c r="J7797" s="142"/>
      <c r="K7797" s="146"/>
      <c r="L7797" s="7" t="str">
        <f t="shared" si="485"/>
        <v/>
      </c>
      <c r="M7797" s="7" t="str">
        <f t="shared" si="486"/>
        <v/>
      </c>
      <c r="N7797" s="7" t="str">
        <f>Cartilha_GLOBAL!N7797</f>
        <v/>
      </c>
      <c r="O7797" s="144"/>
      <c r="Q7797" s="151"/>
      <c r="R7797" s="152">
        <v>0</v>
      </c>
      <c r="T7797" s="153">
        <f>IF(Cartilha_GLOBAL!R7797=0,0,IF(Cartilha_GLOBAL!R7797&gt;0,"c","b"))</f>
        <v>0</v>
      </c>
    </row>
    <row r="7798" ht="22.5" hidden="1" spans="1:20">
      <c r="A7798" s="239">
        <f>Cartilha_GLOBAL!A7798</f>
        <v>91534</v>
      </c>
      <c r="B7798" s="100" t="str">
        <f>Cartilha_GLOBAL!B7798</f>
        <v>SINAPI</v>
      </c>
      <c r="C7798" s="104" t="str">
        <f>Cartilha_GLOBAL!C7798</f>
        <v>COMPACTADOR DE SOLOS DE PERCUSSÃO (SOQUETE) COM MOTOR A GASOLINA 4 TEMPOS, POTÊNCIA 4 CV - CHI DIURNO. AF_08/2015</v>
      </c>
      <c r="D7798" s="94" t="str">
        <f>Cartilha_GLOBAL!D7798</f>
        <v>CHI</v>
      </c>
      <c r="E7798" s="105">
        <f>Cartilha_GLOBAL!$E7798</f>
        <v>32.23</v>
      </c>
      <c r="F7798" s="182">
        <f>Cartilha_GLOBAL!$F7798</f>
        <v>39.56</v>
      </c>
      <c r="G7798" s="229"/>
      <c r="H7798" s="107">
        <f t="shared" si="484"/>
        <v>0</v>
      </c>
      <c r="I7798" s="188">
        <f t="shared" si="487"/>
        <v>0</v>
      </c>
      <c r="J7798" s="142"/>
      <c r="K7798" s="146"/>
      <c r="L7798" s="7" t="str">
        <f t="shared" si="485"/>
        <v/>
      </c>
      <c r="M7798" s="7" t="str">
        <f t="shared" si="486"/>
        <v/>
      </c>
      <c r="N7798" s="7" t="str">
        <f>Cartilha_GLOBAL!N7798</f>
        <v/>
      </c>
      <c r="O7798" s="144"/>
      <c r="Q7798" s="151"/>
      <c r="R7798" s="152">
        <v>0</v>
      </c>
      <c r="T7798" s="153">
        <f>IF(Cartilha_GLOBAL!R7798=0,0,IF(Cartilha_GLOBAL!R7798&gt;0,"c","b"))</f>
        <v>0</v>
      </c>
    </row>
    <row r="7799" ht="22.5" hidden="1" spans="1:20">
      <c r="A7799" s="239">
        <f>Cartilha_GLOBAL!A7799</f>
        <v>91529</v>
      </c>
      <c r="B7799" s="100" t="str">
        <f>Cartilha_GLOBAL!B7799</f>
        <v>SINAPI</v>
      </c>
      <c r="C7799" s="104" t="str">
        <f>Cartilha_GLOBAL!C7799</f>
        <v>COMPACTADOR DE SOLOS DE PERCUSSÃO (SOQUETE) COM MOTOR A GASOLINA 4 TEMPOS, POTÊNCIA 4 CV - DEPRECIAÇÃO. AF_08/2015</v>
      </c>
      <c r="D7799" s="94" t="str">
        <f>Cartilha_GLOBAL!D7799</f>
        <v>H</v>
      </c>
      <c r="E7799" s="105">
        <f>Cartilha_GLOBAL!$E7799</f>
        <v>0.74</v>
      </c>
      <c r="F7799" s="182">
        <f>Cartilha_GLOBAL!$F7799</f>
        <v>0.91</v>
      </c>
      <c r="G7799" s="229"/>
      <c r="H7799" s="107">
        <f t="shared" si="484"/>
        <v>0</v>
      </c>
      <c r="I7799" s="188">
        <f t="shared" si="487"/>
        <v>0</v>
      </c>
      <c r="J7799" s="142"/>
      <c r="K7799" s="146"/>
      <c r="L7799" s="7" t="str">
        <f t="shared" si="485"/>
        <v/>
      </c>
      <c r="M7799" s="7" t="str">
        <f t="shared" si="486"/>
        <v/>
      </c>
      <c r="N7799" s="7" t="str">
        <f>Cartilha_GLOBAL!N7799</f>
        <v/>
      </c>
      <c r="O7799" s="144"/>
      <c r="Q7799" s="151"/>
      <c r="R7799" s="152">
        <v>0</v>
      </c>
      <c r="T7799" s="153">
        <f>IF(Cartilha_GLOBAL!R7799=0,0,IF(Cartilha_GLOBAL!R7799&gt;0,"c","b"))</f>
        <v>0</v>
      </c>
    </row>
    <row r="7800" ht="22.5" hidden="1" spans="1:20">
      <c r="A7800" s="239">
        <f>Cartilha_GLOBAL!A7800</f>
        <v>91530</v>
      </c>
      <c r="B7800" s="100" t="str">
        <f>Cartilha_GLOBAL!B7800</f>
        <v>SINAPI</v>
      </c>
      <c r="C7800" s="104" t="str">
        <f>Cartilha_GLOBAL!C7800</f>
        <v>COMPACTADOR DE SOLOS DE PERCUSSÃO (SOQUETE) COM MOTOR A GASOLINA 4 TEMPOS, POTÊNCIA 4 CV - JUROS. AF_08/2015</v>
      </c>
      <c r="D7800" s="94" t="str">
        <f>Cartilha_GLOBAL!D7800</f>
        <v>H</v>
      </c>
      <c r="E7800" s="105">
        <f>Cartilha_GLOBAL!$E7800</f>
        <v>0.1</v>
      </c>
      <c r="F7800" s="182">
        <f>Cartilha_GLOBAL!$F7800</f>
        <v>0.12</v>
      </c>
      <c r="G7800" s="229"/>
      <c r="H7800" s="107">
        <f t="shared" si="484"/>
        <v>0</v>
      </c>
      <c r="I7800" s="188">
        <f t="shared" si="487"/>
        <v>0</v>
      </c>
      <c r="J7800" s="142"/>
      <c r="K7800" s="146"/>
      <c r="L7800" s="7" t="str">
        <f t="shared" si="485"/>
        <v/>
      </c>
      <c r="M7800" s="7" t="str">
        <f t="shared" si="486"/>
        <v/>
      </c>
      <c r="N7800" s="7" t="str">
        <f>Cartilha_GLOBAL!N7800</f>
        <v/>
      </c>
      <c r="O7800" s="144"/>
      <c r="Q7800" s="151"/>
      <c r="R7800" s="152">
        <v>0</v>
      </c>
      <c r="T7800" s="153">
        <f>IF(Cartilha_GLOBAL!R7800=0,0,IF(Cartilha_GLOBAL!R7800&gt;0,"c","b"))</f>
        <v>0</v>
      </c>
    </row>
    <row r="7801" ht="22.5" hidden="1" spans="1:20">
      <c r="A7801" s="239">
        <f>Cartilha_GLOBAL!A7801</f>
        <v>91531</v>
      </c>
      <c r="B7801" s="100" t="str">
        <f>Cartilha_GLOBAL!B7801</f>
        <v>SINAPI</v>
      </c>
      <c r="C7801" s="104" t="str">
        <f>Cartilha_GLOBAL!C7801</f>
        <v>COMPACTADOR DE SOLOS DE PERCUSSÃO (SOQUETE) COM MOTOR A GASOLINA 4 TEMPOS, POTÊNCIA 4 CV - MANUTENÇÃO. AF_08/2015</v>
      </c>
      <c r="D7801" s="94" t="str">
        <f>Cartilha_GLOBAL!D7801</f>
        <v>H</v>
      </c>
      <c r="E7801" s="105">
        <f>Cartilha_GLOBAL!$E7801</f>
        <v>0.93</v>
      </c>
      <c r="F7801" s="182">
        <f>Cartilha_GLOBAL!$F7801</f>
        <v>1.14</v>
      </c>
      <c r="G7801" s="229"/>
      <c r="H7801" s="107">
        <f t="shared" si="484"/>
        <v>0</v>
      </c>
      <c r="I7801" s="188">
        <f t="shared" si="487"/>
        <v>0</v>
      </c>
      <c r="J7801" s="142"/>
      <c r="K7801" s="146"/>
      <c r="L7801" s="7" t="str">
        <f t="shared" si="485"/>
        <v/>
      </c>
      <c r="M7801" s="7" t="str">
        <f t="shared" si="486"/>
        <v/>
      </c>
      <c r="N7801" s="7" t="str">
        <f>Cartilha_GLOBAL!N7801</f>
        <v/>
      </c>
      <c r="O7801" s="144"/>
      <c r="Q7801" s="151"/>
      <c r="R7801" s="152">
        <v>0</v>
      </c>
      <c r="T7801" s="153">
        <f>IF(Cartilha_GLOBAL!R7801=0,0,IF(Cartilha_GLOBAL!R7801&gt;0,"c","b"))</f>
        <v>0</v>
      </c>
    </row>
    <row r="7802" ht="22.5" hidden="1" spans="1:20">
      <c r="A7802" s="239">
        <f>Cartilha_GLOBAL!A7802</f>
        <v>91532</v>
      </c>
      <c r="B7802" s="100" t="str">
        <f>Cartilha_GLOBAL!B7802</f>
        <v>SINAPI</v>
      </c>
      <c r="C7802" s="104" t="str">
        <f>Cartilha_GLOBAL!C7802</f>
        <v>COMPACTADOR DE SOLOS DE PERCUSSÃO (SOQUETE) COM MOTOR A GASOLINA 4 TEMPOS, POTÊNCIA 4 CV - MATERIAIS NA OPERAÇÃO. AF_08/2015</v>
      </c>
      <c r="D7802" s="94" t="str">
        <f>Cartilha_GLOBAL!D7802</f>
        <v>H</v>
      </c>
      <c r="E7802" s="105">
        <f>Cartilha_GLOBAL!$E7802</f>
        <v>5.5</v>
      </c>
      <c r="F7802" s="182">
        <f>Cartilha_GLOBAL!$F7802</f>
        <v>6.75</v>
      </c>
      <c r="G7802" s="229"/>
      <c r="H7802" s="107">
        <f t="shared" si="484"/>
        <v>0</v>
      </c>
      <c r="I7802" s="188">
        <f t="shared" si="487"/>
        <v>0</v>
      </c>
      <c r="J7802" s="142"/>
      <c r="K7802" s="146"/>
      <c r="L7802" s="7" t="str">
        <f t="shared" si="485"/>
        <v/>
      </c>
      <c r="M7802" s="7" t="str">
        <f t="shared" si="486"/>
        <v/>
      </c>
      <c r="N7802" s="7" t="str">
        <f>Cartilha_GLOBAL!N7802</f>
        <v/>
      </c>
      <c r="O7802" s="144"/>
      <c r="Q7802" s="151"/>
      <c r="R7802" s="152">
        <v>0</v>
      </c>
      <c r="T7802" s="153">
        <f>IF(Cartilha_GLOBAL!R7802=0,0,IF(Cartilha_GLOBAL!R7802&gt;0,"c","b"))</f>
        <v>0</v>
      </c>
    </row>
    <row r="7803" ht="22.5" hidden="1" spans="1:20">
      <c r="A7803" s="239">
        <f>Cartilha_GLOBAL!A7803</f>
        <v>73315</v>
      </c>
      <c r="B7803" s="100" t="str">
        <f>Cartilha_GLOBAL!B7803</f>
        <v>SINAPI</v>
      </c>
      <c r="C7803" s="104" t="str">
        <f>Cartilha_GLOBAL!C7803</f>
        <v>ROLO COMPACTADOR VIBRATÓRIO PÉ DE CARNEIRO PARA SOLOS, POTÊNCIA 80 HP, PESO OPERACIONAL SEM/COM LASTRO 7,4 / 8,8 T, LARGURA DE TRABALHO 1,68 M - MATERIAIS NA OPERAÇÃO. AF_02/2016</v>
      </c>
      <c r="D7803" s="94" t="str">
        <f>Cartilha_GLOBAL!D7803</f>
        <v>H</v>
      </c>
      <c r="E7803" s="105">
        <f>Cartilha_GLOBAL!$E7803</f>
        <v>55.58</v>
      </c>
      <c r="F7803" s="182">
        <f>Cartilha_GLOBAL!$F7803</f>
        <v>68.22</v>
      </c>
      <c r="G7803" s="229"/>
      <c r="H7803" s="107">
        <f t="shared" si="484"/>
        <v>0</v>
      </c>
      <c r="I7803" s="188">
        <f t="shared" si="487"/>
        <v>0</v>
      </c>
      <c r="J7803" s="142"/>
      <c r="K7803" s="146"/>
      <c r="L7803" s="7" t="str">
        <f t="shared" si="485"/>
        <v/>
      </c>
      <c r="M7803" s="7" t="str">
        <f t="shared" si="486"/>
        <v/>
      </c>
      <c r="N7803" s="7" t="str">
        <f>Cartilha_GLOBAL!N7803</f>
        <v/>
      </c>
      <c r="O7803" s="144"/>
      <c r="Q7803" s="151"/>
      <c r="R7803" s="152">
        <v>0</v>
      </c>
      <c r="T7803" s="153">
        <f>IF(Cartilha_GLOBAL!R7803=0,0,IF(Cartilha_GLOBAL!R7803&gt;0,"c","b"))</f>
        <v>0</v>
      </c>
    </row>
    <row r="7804" ht="22.5" hidden="1" spans="1:20">
      <c r="A7804" s="239">
        <f>Cartilha_GLOBAL!A7804</f>
        <v>73436</v>
      </c>
      <c r="B7804" s="100" t="str">
        <f>Cartilha_GLOBAL!B7804</f>
        <v>SINAPI</v>
      </c>
      <c r="C7804" s="104" t="str">
        <f>Cartilha_GLOBAL!C7804</f>
        <v>ROLO COMPACTADOR VIBRATÓRIO PÉ DE CARNEIRO PARA SOLOS, POTÊNCIA 80 HP, PESO OPERACIONAL SEM/COM LASTRO 7,4 / 8,8 T, LARGURA DE TRABALHO 1,68 M - CHP DIURNO. AF_02/2016</v>
      </c>
      <c r="D7804" s="94" t="str">
        <f>Cartilha_GLOBAL!D7804</f>
        <v>CHP</v>
      </c>
      <c r="E7804" s="105">
        <f>Cartilha_GLOBAL!$E7804</f>
        <v>218.85</v>
      </c>
      <c r="F7804" s="182">
        <f>Cartilha_GLOBAL!$F7804</f>
        <v>268.62</v>
      </c>
      <c r="G7804" s="229"/>
      <c r="H7804" s="107">
        <f t="shared" si="484"/>
        <v>0</v>
      </c>
      <c r="I7804" s="188">
        <f t="shared" si="487"/>
        <v>0</v>
      </c>
      <c r="J7804" s="142"/>
      <c r="K7804" s="146"/>
      <c r="L7804" s="7" t="str">
        <f t="shared" si="485"/>
        <v/>
      </c>
      <c r="M7804" s="7" t="str">
        <f t="shared" si="486"/>
        <v/>
      </c>
      <c r="N7804" s="7" t="str">
        <f>Cartilha_GLOBAL!N7804</f>
        <v/>
      </c>
      <c r="O7804" s="144"/>
      <c r="Q7804" s="151"/>
      <c r="R7804" s="152">
        <v>0</v>
      </c>
      <c r="T7804" s="153">
        <f>IF(Cartilha_GLOBAL!R7804=0,0,IF(Cartilha_GLOBAL!R7804&gt;0,"c","b"))</f>
        <v>0</v>
      </c>
    </row>
    <row r="7805" ht="22.5" hidden="1" spans="1:20">
      <c r="A7805" s="239">
        <f>Cartilha_GLOBAL!A7805</f>
        <v>5089</v>
      </c>
      <c r="B7805" s="100" t="str">
        <f>Cartilha_GLOBAL!B7805</f>
        <v>SINAPI</v>
      </c>
      <c r="C7805" s="104" t="str">
        <f>Cartilha_GLOBAL!C7805</f>
        <v>ROLO COMPACTADOR VIBRATÓRIO PÉ DE CARNEIRO PARA SOLOS, POTÊNCIA 80 HP, PESO OPERACIONAL SEM/COM LASTRO 7,4 / 8,8 T, LARGURA DE TRABALHO 1,68 M - MANUTENÇÃO. AF_02/2016</v>
      </c>
      <c r="D7805" s="94" t="str">
        <f>Cartilha_GLOBAL!D7805</f>
        <v>H</v>
      </c>
      <c r="E7805" s="105">
        <f>Cartilha_GLOBAL!$E7805</f>
        <v>42.15</v>
      </c>
      <c r="F7805" s="182">
        <f>Cartilha_GLOBAL!$F7805</f>
        <v>51.73</v>
      </c>
      <c r="G7805" s="229"/>
      <c r="H7805" s="107">
        <f t="shared" si="484"/>
        <v>0</v>
      </c>
      <c r="I7805" s="188">
        <f t="shared" si="487"/>
        <v>0</v>
      </c>
      <c r="J7805" s="142"/>
      <c r="K7805" s="146"/>
      <c r="L7805" s="7" t="str">
        <f t="shared" si="485"/>
        <v/>
      </c>
      <c r="M7805" s="7" t="str">
        <f t="shared" si="486"/>
        <v/>
      </c>
      <c r="N7805" s="7" t="str">
        <f>Cartilha_GLOBAL!N7805</f>
        <v/>
      </c>
      <c r="O7805" s="144"/>
      <c r="Q7805" s="151"/>
      <c r="R7805" s="152">
        <v>0</v>
      </c>
      <c r="T7805" s="153">
        <f>IF(Cartilha_GLOBAL!R7805=0,0,IF(Cartilha_GLOBAL!R7805&gt;0,"c","b"))</f>
        <v>0</v>
      </c>
    </row>
    <row r="7806" ht="33.75" hidden="1" spans="1:20">
      <c r="A7806" s="239">
        <f>Cartilha_GLOBAL!A7806</f>
        <v>5674</v>
      </c>
      <c r="B7806" s="100" t="str">
        <f>Cartilha_GLOBAL!B7806</f>
        <v>SINAPI</v>
      </c>
      <c r="C7806" s="104" t="str">
        <f>Cartilha_GLOBAL!C7806</f>
        <v>ROLO COMPACTADOR VIBRATÓRIO DE UM CILINDRO AÇO LISO, POTÊNCIA 80 HP, PESO OPERACIONAL MÁXIMO 8,1 T, IMPACTO DINÂMICO 16,15 / 9,5 T, LARGURA DE TRABALHO 1,68 M - MANUTENÇÃO. AF_06/2014</v>
      </c>
      <c r="D7806" s="94" t="str">
        <f>Cartilha_GLOBAL!D7806</f>
        <v>H</v>
      </c>
      <c r="E7806" s="105">
        <f>Cartilha_GLOBAL!$E7806</f>
        <v>40.54</v>
      </c>
      <c r="F7806" s="182">
        <f>Cartilha_GLOBAL!$F7806</f>
        <v>49.76</v>
      </c>
      <c r="G7806" s="229"/>
      <c r="H7806" s="107">
        <f t="shared" si="484"/>
        <v>0</v>
      </c>
      <c r="I7806" s="188">
        <f t="shared" si="487"/>
        <v>0</v>
      </c>
      <c r="J7806" s="142"/>
      <c r="K7806" s="146"/>
      <c r="L7806" s="7" t="str">
        <f t="shared" si="485"/>
        <v/>
      </c>
      <c r="M7806" s="7" t="str">
        <f t="shared" si="486"/>
        <v/>
      </c>
      <c r="N7806" s="7" t="str">
        <f>Cartilha_GLOBAL!N7806</f>
        <v/>
      </c>
      <c r="O7806" s="144"/>
      <c r="Q7806" s="151"/>
      <c r="R7806" s="152">
        <v>0</v>
      </c>
      <c r="T7806" s="153">
        <f>IF(Cartilha_GLOBAL!R7806=0,0,IF(Cartilha_GLOBAL!R7806&gt;0,"c","b"))</f>
        <v>0</v>
      </c>
    </row>
    <row r="7807" ht="33.75" hidden="1" spans="1:20">
      <c r="A7807" s="239">
        <f>Cartilha_GLOBAL!A7807</f>
        <v>5684</v>
      </c>
      <c r="B7807" s="100" t="str">
        <f>Cartilha_GLOBAL!B7807</f>
        <v>SINAPI</v>
      </c>
      <c r="C7807" s="104" t="str">
        <f>Cartilha_GLOBAL!C7807</f>
        <v>ROLO COMPACTADOR VIBRATÓRIO DE UM CILINDRO AÇO LISO, POTÊNCIA 80 HP, PESO OPERACIONAL MÁXIMO 8,1 T, IMPACTO DINÂMICO 16,15 / 9,5 T, LARGURA DE TRABALHO 1,68 M - CHP DIURNO. AF_06/2014</v>
      </c>
      <c r="D7807" s="94" t="str">
        <f>Cartilha_GLOBAL!D7807</f>
        <v>CHP</v>
      </c>
      <c r="E7807" s="105">
        <f>Cartilha_GLOBAL!$E7807</f>
        <v>160.59</v>
      </c>
      <c r="F7807" s="182">
        <f>Cartilha_GLOBAL!$F7807</f>
        <v>197.11</v>
      </c>
      <c r="G7807" s="229"/>
      <c r="H7807" s="107">
        <f t="shared" si="484"/>
        <v>0</v>
      </c>
      <c r="I7807" s="188">
        <f t="shared" si="487"/>
        <v>0</v>
      </c>
      <c r="J7807" s="142"/>
      <c r="K7807" s="146"/>
      <c r="L7807" s="7" t="str">
        <f t="shared" si="485"/>
        <v/>
      </c>
      <c r="M7807" s="7" t="str">
        <f t="shared" si="486"/>
        <v/>
      </c>
      <c r="N7807" s="7" t="str">
        <f>Cartilha_GLOBAL!N7807</f>
        <v/>
      </c>
      <c r="O7807" s="144"/>
      <c r="Q7807" s="151"/>
      <c r="R7807" s="152">
        <v>0</v>
      </c>
      <c r="T7807" s="153">
        <f>IF(Cartilha_GLOBAL!R7807=0,0,IF(Cartilha_GLOBAL!R7807&gt;0,"c","b"))</f>
        <v>0</v>
      </c>
    </row>
    <row r="7808" ht="22.5" hidden="1" spans="1:20">
      <c r="A7808" s="239">
        <f>Cartilha_GLOBAL!A7808</f>
        <v>5685</v>
      </c>
      <c r="B7808" s="100" t="str">
        <f>Cartilha_GLOBAL!B7808</f>
        <v>SINAPI</v>
      </c>
      <c r="C7808" s="104" t="str">
        <f>Cartilha_GLOBAL!C7808</f>
        <v>ROLO COMPACTADOR VIBRATÓRIO DE UM CILINDRO AÇO LISO, POTÊNCIA 80 HP, PESO OPERACIONAL MÁXIMO 8,1 T, IMPACTO DINÂMICO 16,15 / 9,5 T, LARGURA DE TRABALHO 1,68 M - CHI DIURNO. AF_06/2014</v>
      </c>
      <c r="D7808" s="94" t="str">
        <f>Cartilha_GLOBAL!D7808</f>
        <v>CHI</v>
      </c>
      <c r="E7808" s="105">
        <f>Cartilha_GLOBAL!$E7808</f>
        <v>64.47</v>
      </c>
      <c r="F7808" s="182">
        <f>Cartilha_GLOBAL!$F7808</f>
        <v>79.13</v>
      </c>
      <c r="G7808" s="229"/>
      <c r="H7808" s="107">
        <f t="shared" si="484"/>
        <v>0</v>
      </c>
      <c r="I7808" s="188">
        <f t="shared" si="487"/>
        <v>0</v>
      </c>
      <c r="J7808" s="142"/>
      <c r="K7808" s="146"/>
      <c r="L7808" s="7" t="str">
        <f t="shared" si="485"/>
        <v/>
      </c>
      <c r="M7808" s="7" t="str">
        <f t="shared" si="486"/>
        <v/>
      </c>
      <c r="N7808" s="7" t="str">
        <f>Cartilha_GLOBAL!N7808</f>
        <v/>
      </c>
      <c r="O7808" s="144"/>
      <c r="Q7808" s="151"/>
      <c r="R7808" s="152">
        <v>0</v>
      </c>
      <c r="T7808" s="153">
        <f>IF(Cartilha_GLOBAL!R7808=0,0,IF(Cartilha_GLOBAL!R7808&gt;0,"c","b"))</f>
        <v>0</v>
      </c>
    </row>
    <row r="7809" ht="22.5" hidden="1" spans="1:20">
      <c r="A7809" s="239">
        <f>Cartilha_GLOBAL!A7809</f>
        <v>5727</v>
      </c>
      <c r="B7809" s="100" t="str">
        <f>Cartilha_GLOBAL!B7809</f>
        <v>SINAPI</v>
      </c>
      <c r="C7809" s="104" t="str">
        <f>Cartilha_GLOBAL!C7809</f>
        <v>ROLO COMPACTADOR VIBRATÓRIO REBOCÁVEL, CILINDRO DE AÇO LISO, POTÊNCIA DE TRAÇÃO DE 65 CV, PESO 4,7 T, IMPACTO DINÂMICO 18,3 T, LARGURA DE TRABALHO 1,67 M - MANUTENÇÃO. AF_02/2016</v>
      </c>
      <c r="D7809" s="94" t="str">
        <f>Cartilha_GLOBAL!D7809</f>
        <v>H</v>
      </c>
      <c r="E7809" s="105">
        <f>Cartilha_GLOBAL!$E7809</f>
        <v>12.23</v>
      </c>
      <c r="F7809" s="182">
        <f>Cartilha_GLOBAL!$F7809</f>
        <v>15.01</v>
      </c>
      <c r="G7809" s="229"/>
      <c r="H7809" s="107">
        <f t="shared" si="484"/>
        <v>0</v>
      </c>
      <c r="I7809" s="188">
        <f t="shared" si="487"/>
        <v>0</v>
      </c>
      <c r="J7809" s="142"/>
      <c r="K7809" s="146"/>
      <c r="L7809" s="7" t="str">
        <f t="shared" si="485"/>
        <v/>
      </c>
      <c r="M7809" s="7" t="str">
        <f t="shared" si="486"/>
        <v/>
      </c>
      <c r="N7809" s="7" t="str">
        <f>Cartilha_GLOBAL!N7809</f>
        <v/>
      </c>
      <c r="O7809" s="144"/>
      <c r="Q7809" s="151"/>
      <c r="R7809" s="152">
        <v>0</v>
      </c>
      <c r="T7809" s="153">
        <f>IF(Cartilha_GLOBAL!R7809=0,0,IF(Cartilha_GLOBAL!R7809&gt;0,"c","b"))</f>
        <v>0</v>
      </c>
    </row>
    <row r="7810" ht="22.5" hidden="1" spans="1:20">
      <c r="A7810" s="239">
        <f>Cartilha_GLOBAL!A7810</f>
        <v>5729</v>
      </c>
      <c r="B7810" s="100" t="str">
        <f>Cartilha_GLOBAL!B7810</f>
        <v>SINAPI</v>
      </c>
      <c r="C7810" s="104" t="str">
        <f>Cartilha_GLOBAL!C7810</f>
        <v>ROLO COMPACTADOR VIBRATÓRIO TANDEM AÇO LISO, POTÊNCIA 58 HP, PESO SEM/COM LASTRO 6,5 / 9,4 T, LARGURA DE TRABALHO 1,2 M - MANUTENÇÃO. AF_06/2014</v>
      </c>
      <c r="D7810" s="94" t="str">
        <f>Cartilha_GLOBAL!D7810</f>
        <v>H</v>
      </c>
      <c r="E7810" s="105">
        <f>Cartilha_GLOBAL!$E7810</f>
        <v>49.78</v>
      </c>
      <c r="F7810" s="182">
        <f>Cartilha_GLOBAL!$F7810</f>
        <v>61.1</v>
      </c>
      <c r="G7810" s="229"/>
      <c r="H7810" s="107">
        <f t="shared" si="484"/>
        <v>0</v>
      </c>
      <c r="I7810" s="188">
        <f t="shared" si="487"/>
        <v>0</v>
      </c>
      <c r="J7810" s="142"/>
      <c r="K7810" s="146"/>
      <c r="L7810" s="7" t="str">
        <f t="shared" si="485"/>
        <v/>
      </c>
      <c r="M7810" s="7" t="str">
        <f t="shared" si="486"/>
        <v/>
      </c>
      <c r="N7810" s="7" t="str">
        <f>Cartilha_GLOBAL!N7810</f>
        <v/>
      </c>
      <c r="O7810" s="144"/>
      <c r="Q7810" s="151"/>
      <c r="R7810" s="152">
        <v>0</v>
      </c>
      <c r="T7810" s="153">
        <f>IF(Cartilha_GLOBAL!R7810=0,0,IF(Cartilha_GLOBAL!R7810&gt;0,"c","b"))</f>
        <v>0</v>
      </c>
    </row>
    <row r="7811" ht="22.5" hidden="1" spans="1:20">
      <c r="A7811" s="239">
        <f>Cartilha_GLOBAL!A7811</f>
        <v>5730</v>
      </c>
      <c r="B7811" s="100" t="str">
        <f>Cartilha_GLOBAL!B7811</f>
        <v>SINAPI</v>
      </c>
      <c r="C7811" s="104" t="str">
        <f>Cartilha_GLOBAL!C7811</f>
        <v>ROLO COMPACTADOR VIBRATÓRIO TANDEM AÇO LISO, POTÊNCIA 58 HP, PESO SEM/COM LASTRO 6,5 / 9,4 T, LARGURA DE TRABALHO 1,2 M - MATERIAIS NA OPERAÇÃO. AF_06/2014</v>
      </c>
      <c r="D7811" s="94" t="str">
        <f>Cartilha_GLOBAL!D7811</f>
        <v>H</v>
      </c>
      <c r="E7811" s="105">
        <f>Cartilha_GLOBAL!$E7811</f>
        <v>39.75</v>
      </c>
      <c r="F7811" s="182">
        <f>Cartilha_GLOBAL!$F7811</f>
        <v>48.79</v>
      </c>
      <c r="G7811" s="229"/>
      <c r="H7811" s="107">
        <f t="shared" si="484"/>
        <v>0</v>
      </c>
      <c r="I7811" s="188">
        <f t="shared" si="487"/>
        <v>0</v>
      </c>
      <c r="J7811" s="142"/>
      <c r="K7811" s="146"/>
      <c r="L7811" s="7" t="str">
        <f t="shared" si="485"/>
        <v/>
      </c>
      <c r="M7811" s="7" t="str">
        <f t="shared" si="486"/>
        <v/>
      </c>
      <c r="N7811" s="7" t="str">
        <f>Cartilha_GLOBAL!N7811</f>
        <v/>
      </c>
      <c r="O7811" s="144"/>
      <c r="Q7811" s="151"/>
      <c r="R7811" s="152">
        <v>0</v>
      </c>
      <c r="T7811" s="153">
        <f>IF(Cartilha_GLOBAL!R7811=0,0,IF(Cartilha_GLOBAL!R7811&gt;0,"c","b"))</f>
        <v>0</v>
      </c>
    </row>
    <row r="7812" ht="22.5" hidden="1" spans="1:20">
      <c r="A7812" s="239">
        <f>Cartilha_GLOBAL!A7812</f>
        <v>5863</v>
      </c>
      <c r="B7812" s="100" t="str">
        <f>Cartilha_GLOBAL!B7812</f>
        <v>SINAPI</v>
      </c>
      <c r="C7812" s="104" t="str">
        <f>Cartilha_GLOBAL!C7812</f>
        <v>ROLO COMPACTADOR VIBRATÓRIO REBOCÁVEL, CILINDRO DE AÇO LISO, POTÊNCIA DE TRAÇÃO DE 65 CV, PESO 4,7 T, IMPACTO DINÂMICO 18,3 T, LARGURA DE TRABALHO 1,67 M - CHP DIURNO. AF_02/2016</v>
      </c>
      <c r="D7812" s="94" t="str">
        <f>Cartilha_GLOBAL!D7812</f>
        <v>CHP</v>
      </c>
      <c r="E7812" s="105">
        <f>Cartilha_GLOBAL!$E7812</f>
        <v>23.35</v>
      </c>
      <c r="F7812" s="182">
        <f>Cartilha_GLOBAL!$F7812</f>
        <v>28.66</v>
      </c>
      <c r="G7812" s="229"/>
      <c r="H7812" s="107">
        <f t="shared" si="484"/>
        <v>0</v>
      </c>
      <c r="I7812" s="188">
        <f t="shared" si="487"/>
        <v>0</v>
      </c>
      <c r="J7812" s="142"/>
      <c r="K7812" s="146"/>
      <c r="L7812" s="7" t="str">
        <f t="shared" si="485"/>
        <v/>
      </c>
      <c r="M7812" s="7" t="str">
        <f t="shared" si="486"/>
        <v/>
      </c>
      <c r="N7812" s="7" t="str">
        <f>Cartilha_GLOBAL!N7812</f>
        <v/>
      </c>
      <c r="O7812" s="144"/>
      <c r="Q7812" s="151"/>
      <c r="R7812" s="152">
        <v>0</v>
      </c>
      <c r="T7812" s="153">
        <f>IF(Cartilha_GLOBAL!R7812=0,0,IF(Cartilha_GLOBAL!R7812&gt;0,"c","b"))</f>
        <v>0</v>
      </c>
    </row>
    <row r="7813" ht="22.5" hidden="1" spans="1:20">
      <c r="A7813" s="239">
        <f>Cartilha_GLOBAL!A7813</f>
        <v>5865</v>
      </c>
      <c r="B7813" s="100" t="str">
        <f>Cartilha_GLOBAL!B7813</f>
        <v>SINAPI</v>
      </c>
      <c r="C7813" s="104" t="str">
        <f>Cartilha_GLOBAL!C7813</f>
        <v>ROLO COMPACTADOR VIBRATÓRIO REBOCÁVEL, CILINDRO DE AÇO LISO, POTÊNCIA DE TRAÇÃO DE 65 CV, PESO 4,7 T, IMPACTO DINÂMICO 18,3 T, LARGURA DE TRABALHO 1,67 M - CHI DIURNO. AF_02/2016</v>
      </c>
      <c r="D7813" s="94" t="str">
        <f>Cartilha_GLOBAL!D7813</f>
        <v>CHI</v>
      </c>
      <c r="E7813" s="105">
        <f>Cartilha_GLOBAL!$E7813</f>
        <v>11.12</v>
      </c>
      <c r="F7813" s="182">
        <f>Cartilha_GLOBAL!$F7813</f>
        <v>13.65</v>
      </c>
      <c r="G7813" s="229"/>
      <c r="H7813" s="107">
        <f t="shared" si="484"/>
        <v>0</v>
      </c>
      <c r="I7813" s="188">
        <f t="shared" si="487"/>
        <v>0</v>
      </c>
      <c r="J7813" s="142"/>
      <c r="K7813" s="146"/>
      <c r="L7813" s="7" t="str">
        <f t="shared" si="485"/>
        <v/>
      </c>
      <c r="M7813" s="7" t="str">
        <f t="shared" si="486"/>
        <v/>
      </c>
      <c r="N7813" s="7" t="str">
        <f>Cartilha_GLOBAL!N7813</f>
        <v/>
      </c>
      <c r="O7813" s="144"/>
      <c r="Q7813" s="151"/>
      <c r="R7813" s="152">
        <v>0</v>
      </c>
      <c r="T7813" s="153">
        <f>IF(Cartilha_GLOBAL!R7813=0,0,IF(Cartilha_GLOBAL!R7813&gt;0,"c","b"))</f>
        <v>0</v>
      </c>
    </row>
    <row r="7814" ht="22.5" hidden="1" spans="1:20">
      <c r="A7814" s="239">
        <f>Cartilha_GLOBAL!A7814</f>
        <v>5867</v>
      </c>
      <c r="B7814" s="100" t="str">
        <f>Cartilha_GLOBAL!B7814</f>
        <v>SINAPI</v>
      </c>
      <c r="C7814" s="104" t="str">
        <f>Cartilha_GLOBAL!C7814</f>
        <v>ROLO COMPACTADOR VIBRATÓRIO TANDEM AÇO LISO, POTÊNCIA 58 HP, PESO SEM/COM LASTRO 6,5 / 9,4 T, LARGURA DE TRABALHO 1,2 M - CHP DIURNO. AF_06/2014</v>
      </c>
      <c r="D7814" s="94" t="str">
        <f>Cartilha_GLOBAL!D7814</f>
        <v>CHP</v>
      </c>
      <c r="E7814" s="105">
        <f>Cartilha_GLOBAL!$E7814</f>
        <v>162.42</v>
      </c>
      <c r="F7814" s="182">
        <f>Cartilha_GLOBAL!$F7814</f>
        <v>199.35</v>
      </c>
      <c r="G7814" s="229"/>
      <c r="H7814" s="107">
        <f t="shared" ref="H7814:H7877" si="488">IF(G7814=0,0,F7814)</f>
        <v>0</v>
      </c>
      <c r="I7814" s="188">
        <f t="shared" si="487"/>
        <v>0</v>
      </c>
      <c r="J7814" s="142"/>
      <c r="K7814" s="146"/>
      <c r="L7814" s="7" t="str">
        <f t="shared" ref="L7814:L7877" si="489">IF(K7814="X","x",IF(K7814="xx","x",IF(I7814&gt;0,"x","")))</f>
        <v/>
      </c>
      <c r="M7814" s="7" t="str">
        <f t="shared" ref="M7814:M7877" si="490">IF(K7814="X","x",IF(K7814="xx","x",IF(I7814&gt;0,"x","")))</f>
        <v/>
      </c>
      <c r="N7814" s="7" t="str">
        <f>Cartilha_GLOBAL!N7814</f>
        <v/>
      </c>
      <c r="O7814" s="144"/>
      <c r="Q7814" s="151"/>
      <c r="R7814" s="152">
        <v>0</v>
      </c>
      <c r="T7814" s="153">
        <f>IF(Cartilha_GLOBAL!R7814=0,0,IF(Cartilha_GLOBAL!R7814&gt;0,"c","b"))</f>
        <v>0</v>
      </c>
    </row>
    <row r="7815" ht="22.5" hidden="1" spans="1:20">
      <c r="A7815" s="239">
        <f>Cartilha_GLOBAL!A7815</f>
        <v>5869</v>
      </c>
      <c r="B7815" s="100" t="str">
        <f>Cartilha_GLOBAL!B7815</f>
        <v>SINAPI</v>
      </c>
      <c r="C7815" s="104" t="str">
        <f>Cartilha_GLOBAL!C7815</f>
        <v>ROLO COMPACTADOR VIBRATÓRIO TANDEM AÇO LISO, POTÊNCIA 58 HP, PESO SEM/COM LASTRO 6,5 / 9,4 T, LARGURA DE TRABALHO 1,2 M - CHI DIURNO. AF_06/2014</v>
      </c>
      <c r="D7815" s="94" t="str">
        <f>Cartilha_GLOBAL!D7815</f>
        <v>CHI</v>
      </c>
      <c r="E7815" s="105">
        <f>Cartilha_GLOBAL!$E7815</f>
        <v>72.89</v>
      </c>
      <c r="F7815" s="182">
        <f>Cartilha_GLOBAL!$F7815</f>
        <v>89.47</v>
      </c>
      <c r="G7815" s="229"/>
      <c r="H7815" s="107">
        <f t="shared" si="488"/>
        <v>0</v>
      </c>
      <c r="I7815" s="188">
        <f t="shared" si="487"/>
        <v>0</v>
      </c>
      <c r="J7815" s="142"/>
      <c r="K7815" s="146"/>
      <c r="L7815" s="7" t="str">
        <f t="shared" si="489"/>
        <v/>
      </c>
      <c r="M7815" s="7" t="str">
        <f t="shared" si="490"/>
        <v/>
      </c>
      <c r="N7815" s="7" t="str">
        <f>Cartilha_GLOBAL!N7815</f>
        <v/>
      </c>
      <c r="O7815" s="144"/>
      <c r="Q7815" s="151"/>
      <c r="R7815" s="152">
        <v>0</v>
      </c>
      <c r="T7815" s="153">
        <f>IF(Cartilha_GLOBAL!R7815=0,0,IF(Cartilha_GLOBAL!R7815&gt;0,"c","b"))</f>
        <v>0</v>
      </c>
    </row>
    <row r="7816" ht="22.5" hidden="1" spans="1:20">
      <c r="A7816" s="239">
        <f>Cartilha_GLOBAL!A7816</f>
        <v>5738</v>
      </c>
      <c r="B7816" s="100" t="str">
        <f>Cartilha_GLOBAL!B7816</f>
        <v>SINAPI</v>
      </c>
      <c r="C7816" s="104" t="str">
        <f>Cartilha_GLOBAL!C7816</f>
        <v>ROLO COMPACTADOR VIBRATÓRIO PÉ DE CARNEIRO, OPERADO POR CONTROLE REMOTO, POTÊNCIA 12,5 KW, PESO OPERACIONAL 1,675 T, LARGURA DE TRABALHO 0,85 M - DEPRECIAÇÃO. AF_02/2016</v>
      </c>
      <c r="D7816" s="94" t="str">
        <f>Cartilha_GLOBAL!D7816</f>
        <v>H</v>
      </c>
      <c r="E7816" s="105">
        <f>Cartilha_GLOBAL!$E7816</f>
        <v>44.26</v>
      </c>
      <c r="F7816" s="182">
        <f>Cartilha_GLOBAL!$F7816</f>
        <v>54.32</v>
      </c>
      <c r="G7816" s="229"/>
      <c r="H7816" s="107">
        <f t="shared" si="488"/>
        <v>0</v>
      </c>
      <c r="I7816" s="188">
        <f t="shared" si="487"/>
        <v>0</v>
      </c>
      <c r="J7816" s="142"/>
      <c r="K7816" s="146"/>
      <c r="L7816" s="7" t="str">
        <f t="shared" si="489"/>
        <v/>
      </c>
      <c r="M7816" s="7" t="str">
        <f t="shared" si="490"/>
        <v/>
      </c>
      <c r="N7816" s="7" t="str">
        <f>Cartilha_GLOBAL!N7816</f>
        <v/>
      </c>
      <c r="O7816" s="144"/>
      <c r="Q7816" s="151"/>
      <c r="R7816" s="152">
        <v>0</v>
      </c>
      <c r="T7816" s="153">
        <f>IF(Cartilha_GLOBAL!R7816=0,0,IF(Cartilha_GLOBAL!R7816&gt;0,"c","b"))</f>
        <v>0</v>
      </c>
    </row>
    <row r="7817" ht="22.5" hidden="1" spans="1:20">
      <c r="A7817" s="239">
        <f>Cartilha_GLOBAL!A7817</f>
        <v>5739</v>
      </c>
      <c r="B7817" s="100" t="str">
        <f>Cartilha_GLOBAL!B7817</f>
        <v>SINAPI</v>
      </c>
      <c r="C7817" s="104" t="str">
        <f>Cartilha_GLOBAL!C7817</f>
        <v>ROLO COMPACTADOR VIBRATÓRIO PÉ DE CARNEIRO, OPERADO POR CONTROLE REMOTO, POTÊNCIA 12,5 KW, PESO OPERACIONAL 1,675 T, LARGURA DE TRABALHO 0,85 M - MANUTENÇÃO. AF_02/2016</v>
      </c>
      <c r="D7817" s="94" t="str">
        <f>Cartilha_GLOBAL!D7817</f>
        <v>H</v>
      </c>
      <c r="E7817" s="105">
        <f>Cartilha_GLOBAL!$E7817</f>
        <v>55.39</v>
      </c>
      <c r="F7817" s="182">
        <f>Cartilha_GLOBAL!$F7817</f>
        <v>67.99</v>
      </c>
      <c r="G7817" s="229"/>
      <c r="H7817" s="107">
        <f t="shared" si="488"/>
        <v>0</v>
      </c>
      <c r="I7817" s="188">
        <f t="shared" si="487"/>
        <v>0</v>
      </c>
      <c r="J7817" s="142"/>
      <c r="K7817" s="146"/>
      <c r="L7817" s="7" t="str">
        <f t="shared" si="489"/>
        <v/>
      </c>
      <c r="M7817" s="7" t="str">
        <f t="shared" si="490"/>
        <v/>
      </c>
      <c r="N7817" s="7" t="str">
        <f>Cartilha_GLOBAL!N7817</f>
        <v/>
      </c>
      <c r="O7817" s="144"/>
      <c r="Q7817" s="151"/>
      <c r="R7817" s="152">
        <v>0</v>
      </c>
      <c r="T7817" s="153">
        <f>IF(Cartilha_GLOBAL!R7817=0,0,IF(Cartilha_GLOBAL!R7817&gt;0,"c","b"))</f>
        <v>0</v>
      </c>
    </row>
    <row r="7818" ht="22.5" hidden="1" spans="1:20">
      <c r="A7818" s="239">
        <f>Cartilha_GLOBAL!A7818</f>
        <v>5879</v>
      </c>
      <c r="B7818" s="100" t="str">
        <f>Cartilha_GLOBAL!B7818</f>
        <v>SINAPI</v>
      </c>
      <c r="C7818" s="104" t="str">
        <f>Cartilha_GLOBAL!C7818</f>
        <v>ROLO COMPACTADOR VIBRATÓRIO PÉ DE CARNEIRO, OPERADO POR CONTROLE REMOTO, POTÊNCIA 12,5 KW, PESO OPERACIONAL 1,675 T, LARGURA DE TRABALHO 0,85 M - CHP DIURNO. AF_02/2016</v>
      </c>
      <c r="D7818" s="94" t="str">
        <f>Cartilha_GLOBAL!D7818</f>
        <v>CHP</v>
      </c>
      <c r="E7818" s="105">
        <f>Cartilha_GLOBAL!$E7818</f>
        <v>145.02</v>
      </c>
      <c r="F7818" s="182">
        <f>Cartilha_GLOBAL!$F7818</f>
        <v>178</v>
      </c>
      <c r="G7818" s="229"/>
      <c r="H7818" s="107">
        <f t="shared" si="488"/>
        <v>0</v>
      </c>
      <c r="I7818" s="188">
        <f t="shared" si="487"/>
        <v>0</v>
      </c>
      <c r="J7818" s="142"/>
      <c r="K7818" s="146"/>
      <c r="L7818" s="7" t="str">
        <f t="shared" si="489"/>
        <v/>
      </c>
      <c r="M7818" s="7" t="str">
        <f t="shared" si="490"/>
        <v/>
      </c>
      <c r="N7818" s="7" t="str">
        <f>Cartilha_GLOBAL!N7818</f>
        <v/>
      </c>
      <c r="O7818" s="144"/>
      <c r="Q7818" s="151"/>
      <c r="R7818" s="152">
        <v>0</v>
      </c>
      <c r="T7818" s="153">
        <f>IF(Cartilha_GLOBAL!R7818=0,0,IF(Cartilha_GLOBAL!R7818&gt;0,"c","b"))</f>
        <v>0</v>
      </c>
    </row>
    <row r="7819" ht="22.5" hidden="1" spans="1:20">
      <c r="A7819" s="239">
        <f>Cartilha_GLOBAL!A7819</f>
        <v>5881</v>
      </c>
      <c r="B7819" s="100" t="str">
        <f>Cartilha_GLOBAL!B7819</f>
        <v>SINAPI</v>
      </c>
      <c r="C7819" s="104" t="str">
        <f>Cartilha_GLOBAL!C7819</f>
        <v>ROLO COMPACTADOR VIBRATÓRIO PÉ DE CARNEIRO, OPERADO POR CONTROLE REMOTO, POTÊNCIA 12,5 KW, PESO OPERACIONAL 1,675 T, LARGURA DE TRABALHO 0,85 M - CHI DIURNO. AF_02/2016</v>
      </c>
      <c r="D7819" s="94" t="str">
        <f>Cartilha_GLOBAL!D7819</f>
        <v>CHI</v>
      </c>
      <c r="E7819" s="105">
        <f>Cartilha_GLOBAL!$E7819</f>
        <v>77.99</v>
      </c>
      <c r="F7819" s="182">
        <f>Cartilha_GLOBAL!$F7819</f>
        <v>95.72</v>
      </c>
      <c r="G7819" s="229"/>
      <c r="H7819" s="107">
        <f t="shared" si="488"/>
        <v>0</v>
      </c>
      <c r="I7819" s="188">
        <f t="shared" si="487"/>
        <v>0</v>
      </c>
      <c r="J7819" s="142"/>
      <c r="K7819" s="146"/>
      <c r="L7819" s="7" t="str">
        <f t="shared" si="489"/>
        <v/>
      </c>
      <c r="M7819" s="7" t="str">
        <f t="shared" si="490"/>
        <v/>
      </c>
      <c r="N7819" s="7" t="str">
        <f>Cartilha_GLOBAL!N7819</f>
        <v/>
      </c>
      <c r="O7819" s="144"/>
      <c r="Q7819" s="151"/>
      <c r="R7819" s="152">
        <v>0</v>
      </c>
      <c r="T7819" s="153">
        <f>IF(Cartilha_GLOBAL!R7819=0,0,IF(Cartilha_GLOBAL!R7819&gt;0,"c","b"))</f>
        <v>0</v>
      </c>
    </row>
    <row r="7820" ht="22.5" hidden="1" spans="1:20">
      <c r="A7820" s="239">
        <f>Cartilha_GLOBAL!A7820</f>
        <v>7038</v>
      </c>
      <c r="B7820" s="100" t="str">
        <f>Cartilha_GLOBAL!B7820</f>
        <v>SINAPI</v>
      </c>
      <c r="C7820" s="104" t="str">
        <f>Cartilha_GLOBAL!C7820</f>
        <v>ROLO COMPACTADOR DE PNEUS ESTÁTICO, PRESSÃO VARIÁVEL, POTÊNCIA 111 HP, PESO SEM/COM LASTRO 9,5 / 26 T, LARGURA DE TRABALHO 1,90 M - DEPRECIAÇÃO. AF_07/2014</v>
      </c>
      <c r="D7820" s="94" t="str">
        <f>Cartilha_GLOBAL!D7820</f>
        <v>H</v>
      </c>
      <c r="E7820" s="105">
        <f>Cartilha_GLOBAL!$E7820</f>
        <v>50.63</v>
      </c>
      <c r="F7820" s="182">
        <f>Cartilha_GLOBAL!$F7820</f>
        <v>62.14</v>
      </c>
      <c r="G7820" s="229"/>
      <c r="H7820" s="107">
        <f t="shared" si="488"/>
        <v>0</v>
      </c>
      <c r="I7820" s="188">
        <f t="shared" si="487"/>
        <v>0</v>
      </c>
      <c r="J7820" s="142"/>
      <c r="K7820" s="146"/>
      <c r="L7820" s="7" t="str">
        <f t="shared" si="489"/>
        <v/>
      </c>
      <c r="M7820" s="7" t="str">
        <f t="shared" si="490"/>
        <v/>
      </c>
      <c r="N7820" s="7" t="str">
        <f>Cartilha_GLOBAL!N7820</f>
        <v/>
      </c>
      <c r="O7820" s="144"/>
      <c r="Q7820" s="151"/>
      <c r="R7820" s="152">
        <v>0</v>
      </c>
      <c r="T7820" s="153">
        <f>IF(Cartilha_GLOBAL!R7820=0,0,IF(Cartilha_GLOBAL!R7820&gt;0,"c","b"))</f>
        <v>0</v>
      </c>
    </row>
    <row r="7821" ht="22.5" hidden="1" spans="1:20">
      <c r="A7821" s="239">
        <f>Cartilha_GLOBAL!A7821</f>
        <v>7039</v>
      </c>
      <c r="B7821" s="100" t="str">
        <f>Cartilha_GLOBAL!B7821</f>
        <v>SINAPI</v>
      </c>
      <c r="C7821" s="104" t="str">
        <f>Cartilha_GLOBAL!C7821</f>
        <v>ROLO COMPACTADOR DE PNEUS ESTÁTICO, PRESSÃO VARIÁVEL, POTÊNCIA 111 HP, PESO SEM/COM LASTRO 9,5 / 26 T, LARGURA DE TRABALHO 1,90 M - JUROS. AF_07/2014</v>
      </c>
      <c r="D7821" s="94" t="str">
        <f>Cartilha_GLOBAL!D7821</f>
        <v>H</v>
      </c>
      <c r="E7821" s="105">
        <f>Cartilha_GLOBAL!$E7821</f>
        <v>7.03</v>
      </c>
      <c r="F7821" s="182">
        <f>Cartilha_GLOBAL!$F7821</f>
        <v>8.63</v>
      </c>
      <c r="G7821" s="229"/>
      <c r="H7821" s="107">
        <f t="shared" si="488"/>
        <v>0</v>
      </c>
      <c r="I7821" s="188">
        <f t="shared" si="487"/>
        <v>0</v>
      </c>
      <c r="J7821" s="142"/>
      <c r="K7821" s="146"/>
      <c r="L7821" s="7" t="str">
        <f t="shared" si="489"/>
        <v/>
      </c>
      <c r="M7821" s="7" t="str">
        <f t="shared" si="490"/>
        <v/>
      </c>
      <c r="N7821" s="7" t="str">
        <f>Cartilha_GLOBAL!N7821</f>
        <v/>
      </c>
      <c r="O7821" s="144"/>
      <c r="Q7821" s="151"/>
      <c r="R7821" s="152">
        <v>0</v>
      </c>
      <c r="T7821" s="153">
        <f>IF(Cartilha_GLOBAL!R7821=0,0,IF(Cartilha_GLOBAL!R7821&gt;0,"c","b"))</f>
        <v>0</v>
      </c>
    </row>
    <row r="7822" ht="22.5" hidden="1" spans="1:20">
      <c r="A7822" s="239">
        <f>Cartilha_GLOBAL!A7822</f>
        <v>7040</v>
      </c>
      <c r="B7822" s="100" t="str">
        <f>Cartilha_GLOBAL!B7822</f>
        <v>SINAPI</v>
      </c>
      <c r="C7822" s="104" t="str">
        <f>Cartilha_GLOBAL!C7822</f>
        <v>ROLO COMPACTADOR DE PNEUS ESTÁTICO, PRESSÃO VARIÁVEL, POTÊNCIA 111 HP, PESO SEM/COM LASTRO 9,5 / 26 T, LARGURA DE TRABALHO 1,90 M - MANUTENÇÃO. AF_07/2014</v>
      </c>
      <c r="D7822" s="94" t="str">
        <f>Cartilha_GLOBAL!D7822</f>
        <v>H</v>
      </c>
      <c r="E7822" s="105">
        <f>Cartilha_GLOBAL!$E7822</f>
        <v>63.36</v>
      </c>
      <c r="F7822" s="182">
        <f>Cartilha_GLOBAL!$F7822</f>
        <v>77.77</v>
      </c>
      <c r="G7822" s="229"/>
      <c r="H7822" s="107">
        <f t="shared" si="488"/>
        <v>0</v>
      </c>
      <c r="I7822" s="188">
        <f t="shared" si="487"/>
        <v>0</v>
      </c>
      <c r="J7822" s="142"/>
      <c r="K7822" s="146"/>
      <c r="L7822" s="7" t="str">
        <f t="shared" si="489"/>
        <v/>
      </c>
      <c r="M7822" s="7" t="str">
        <f t="shared" si="490"/>
        <v/>
      </c>
      <c r="N7822" s="7" t="str">
        <f>Cartilha_GLOBAL!N7822</f>
        <v/>
      </c>
      <c r="O7822" s="144"/>
      <c r="Q7822" s="151"/>
      <c r="R7822" s="152">
        <v>0</v>
      </c>
      <c r="T7822" s="153">
        <f>IF(Cartilha_GLOBAL!R7822=0,0,IF(Cartilha_GLOBAL!R7822&gt;0,"c","b"))</f>
        <v>0</v>
      </c>
    </row>
    <row r="7823" ht="33.75" hidden="1" spans="1:20">
      <c r="A7823" s="239">
        <f>Cartilha_GLOBAL!A7823</f>
        <v>7049</v>
      </c>
      <c r="B7823" s="100" t="str">
        <f>Cartilha_GLOBAL!B7823</f>
        <v>SINAPI</v>
      </c>
      <c r="C7823" s="104" t="str">
        <f>Cartilha_GLOBAL!C7823</f>
        <v>ROLO COMPACTADOR PE DE CARNEIRO VIBRATORIO, POTENCIA 125 HP, PESO OPERACIONAL SEM/COM LASTRO 11,95 / 13,30 T, IMPACTO DINAMICO 38,5 / 22,5 T, LARGURA DE TRABALHO 2,15 M - CHP DIURNO. AF_06/2014</v>
      </c>
      <c r="D7823" s="94" t="str">
        <f>Cartilha_GLOBAL!D7823</f>
        <v>CHP</v>
      </c>
      <c r="E7823" s="105">
        <f>Cartilha_GLOBAL!$E7823</f>
        <v>221.76</v>
      </c>
      <c r="F7823" s="182">
        <f>Cartilha_GLOBAL!$F7823</f>
        <v>272.19</v>
      </c>
      <c r="G7823" s="229"/>
      <c r="H7823" s="107">
        <f t="shared" si="488"/>
        <v>0</v>
      </c>
      <c r="I7823" s="188">
        <f t="shared" si="487"/>
        <v>0</v>
      </c>
      <c r="J7823" s="142"/>
      <c r="K7823" s="146"/>
      <c r="L7823" s="7" t="str">
        <f t="shared" si="489"/>
        <v/>
      </c>
      <c r="M7823" s="7" t="str">
        <f t="shared" si="490"/>
        <v/>
      </c>
      <c r="N7823" s="7" t="str">
        <f>Cartilha_GLOBAL!N7823</f>
        <v/>
      </c>
      <c r="O7823" s="144"/>
      <c r="Q7823" s="151"/>
      <c r="R7823" s="152">
        <v>0</v>
      </c>
      <c r="T7823" s="153">
        <f>IF(Cartilha_GLOBAL!R7823=0,0,IF(Cartilha_GLOBAL!R7823&gt;0,"c","b"))</f>
        <v>0</v>
      </c>
    </row>
    <row r="7824" ht="33.75" hidden="1" spans="1:20">
      <c r="A7824" s="239">
        <f>Cartilha_GLOBAL!A7824</f>
        <v>7050</v>
      </c>
      <c r="B7824" s="100" t="str">
        <f>Cartilha_GLOBAL!B7824</f>
        <v>SINAPI</v>
      </c>
      <c r="C7824" s="104" t="str">
        <f>Cartilha_GLOBAL!C7824</f>
        <v>ROLO COMPACTADOR PE DE CARNEIRO VIBRATORIO, POTENCIA 125 HP, PESO OPERACIONAL SEM/COM LASTRO 11,95 / 13,30 T, IMPACTO DINAMICO 38,5 / 22,5 T, LARGURA DE TRABALHO 2,15 M - CHI DIURNO. AF_06/2014</v>
      </c>
      <c r="D7824" s="94" t="str">
        <f>Cartilha_GLOBAL!D7824</f>
        <v>CHI</v>
      </c>
      <c r="E7824" s="105">
        <f>Cartilha_GLOBAL!$E7824</f>
        <v>78.73</v>
      </c>
      <c r="F7824" s="182">
        <f>Cartilha_GLOBAL!$F7824</f>
        <v>96.63</v>
      </c>
      <c r="G7824" s="229"/>
      <c r="H7824" s="107">
        <f t="shared" si="488"/>
        <v>0</v>
      </c>
      <c r="I7824" s="188">
        <f t="shared" si="487"/>
        <v>0</v>
      </c>
      <c r="J7824" s="142"/>
      <c r="K7824" s="146"/>
      <c r="L7824" s="7" t="str">
        <f t="shared" si="489"/>
        <v/>
      </c>
      <c r="M7824" s="7" t="str">
        <f t="shared" si="490"/>
        <v/>
      </c>
      <c r="N7824" s="7" t="str">
        <f>Cartilha_GLOBAL!N7824</f>
        <v/>
      </c>
      <c r="O7824" s="144"/>
      <c r="Q7824" s="151"/>
      <c r="R7824" s="152">
        <v>0</v>
      </c>
      <c r="T7824" s="153">
        <f>IF(Cartilha_GLOBAL!R7824=0,0,IF(Cartilha_GLOBAL!R7824&gt;0,"c","b"))</f>
        <v>0</v>
      </c>
    </row>
    <row r="7825" ht="33.75" hidden="1" spans="1:20">
      <c r="A7825" s="239">
        <f>Cartilha_GLOBAL!A7825</f>
        <v>7051</v>
      </c>
      <c r="B7825" s="100" t="str">
        <f>Cartilha_GLOBAL!B7825</f>
        <v>SINAPI</v>
      </c>
      <c r="C7825" s="104" t="str">
        <f>Cartilha_GLOBAL!C7825</f>
        <v>ROLO COMPACTADOR PE DE CARNEIRO VIBRATORIO, POTENCIA 125 HP, PESO OPERACIONAL SEM/COM LASTRO 11,95 / 13,30 T, IMPACTO DINAMICO 38,5 / 22,5 T, LARGURA DE TRABALHO 2,15 M - DEPRECIAÇÃO. AF_06/2014</v>
      </c>
      <c r="D7825" s="94" t="str">
        <f>Cartilha_GLOBAL!D7825</f>
        <v>H</v>
      </c>
      <c r="E7825" s="105">
        <f>Cartilha_GLOBAL!$E7825</f>
        <v>44.91</v>
      </c>
      <c r="F7825" s="182">
        <f>Cartilha_GLOBAL!$F7825</f>
        <v>55.12</v>
      </c>
      <c r="G7825" s="229"/>
      <c r="H7825" s="107">
        <f t="shared" si="488"/>
        <v>0</v>
      </c>
      <c r="I7825" s="188">
        <f t="shared" si="487"/>
        <v>0</v>
      </c>
      <c r="J7825" s="142"/>
      <c r="K7825" s="146"/>
      <c r="L7825" s="7" t="str">
        <f t="shared" si="489"/>
        <v/>
      </c>
      <c r="M7825" s="7" t="str">
        <f t="shared" si="490"/>
        <v/>
      </c>
      <c r="N7825" s="7" t="str">
        <f>Cartilha_GLOBAL!N7825</f>
        <v/>
      </c>
      <c r="O7825" s="144"/>
      <c r="Q7825" s="151"/>
      <c r="R7825" s="152">
        <v>0</v>
      </c>
      <c r="T7825" s="153">
        <f>IF(Cartilha_GLOBAL!R7825=0,0,IF(Cartilha_GLOBAL!R7825&gt;0,"c","b"))</f>
        <v>0</v>
      </c>
    </row>
    <row r="7826" ht="33.75" hidden="1" spans="1:20">
      <c r="A7826" s="239">
        <f>Cartilha_GLOBAL!A7826</f>
        <v>7052</v>
      </c>
      <c r="B7826" s="100" t="str">
        <f>Cartilha_GLOBAL!B7826</f>
        <v>SINAPI</v>
      </c>
      <c r="C7826" s="104" t="str">
        <f>Cartilha_GLOBAL!C7826</f>
        <v>ROLO COMPACTADOR PE DE CARNEIRO VIBRATORIO, POTENCIA 125 HP, PESO OPERACIONAL SEM/COM LASTRO 11,95 / 13,30 T, IMPACTO DINAMICO 38,5 / 22,5 T, LARGURA DE TRABALHO 2,15 M - JUROS. AF_06/2014</v>
      </c>
      <c r="D7826" s="94" t="str">
        <f>Cartilha_GLOBAL!D7826</f>
        <v>H</v>
      </c>
      <c r="E7826" s="105">
        <f>Cartilha_GLOBAL!$E7826</f>
        <v>6.23</v>
      </c>
      <c r="F7826" s="182">
        <f>Cartilha_GLOBAL!$F7826</f>
        <v>7.65</v>
      </c>
      <c r="G7826" s="229"/>
      <c r="H7826" s="107">
        <f t="shared" si="488"/>
        <v>0</v>
      </c>
      <c r="I7826" s="188">
        <f t="shared" si="487"/>
        <v>0</v>
      </c>
      <c r="J7826" s="142"/>
      <c r="K7826" s="146"/>
      <c r="L7826" s="7" t="str">
        <f t="shared" si="489"/>
        <v/>
      </c>
      <c r="M7826" s="7" t="str">
        <f t="shared" si="490"/>
        <v/>
      </c>
      <c r="N7826" s="7" t="str">
        <f>Cartilha_GLOBAL!N7826</f>
        <v/>
      </c>
      <c r="O7826" s="144"/>
      <c r="Q7826" s="151"/>
      <c r="R7826" s="152">
        <v>0</v>
      </c>
      <c r="T7826" s="153">
        <f>IF(Cartilha_GLOBAL!R7826=0,0,IF(Cartilha_GLOBAL!R7826&gt;0,"c","b"))</f>
        <v>0</v>
      </c>
    </row>
    <row r="7827" ht="33.75" hidden="1" spans="1:20">
      <c r="A7827" s="239">
        <f>Cartilha_GLOBAL!A7827</f>
        <v>7053</v>
      </c>
      <c r="B7827" s="100" t="str">
        <f>Cartilha_GLOBAL!B7827</f>
        <v>SINAPI</v>
      </c>
      <c r="C7827" s="104" t="str">
        <f>Cartilha_GLOBAL!C7827</f>
        <v>ROLO COMPACTADOR PE DE CARNEIRO VIBRATORIO, POTENCIA 125 HP, PESO OPERACIONAL SEM/COM LASTRO 11,95 / 13,30 T, IMPACTO DINAMICO 38,5 / 22,5 T, LARGURA DE TRABALHO 2,15 M - MANUTENÇÃO. AF_06/2014</v>
      </c>
      <c r="D7827" s="94" t="str">
        <f>Cartilha_GLOBAL!D7827</f>
        <v>H</v>
      </c>
      <c r="E7827" s="105">
        <f>Cartilha_GLOBAL!$E7827</f>
        <v>56.2</v>
      </c>
      <c r="F7827" s="182">
        <f>Cartilha_GLOBAL!$F7827</f>
        <v>68.98</v>
      </c>
      <c r="G7827" s="229"/>
      <c r="H7827" s="107">
        <f t="shared" si="488"/>
        <v>0</v>
      </c>
      <c r="I7827" s="188">
        <f t="shared" si="487"/>
        <v>0</v>
      </c>
      <c r="J7827" s="142"/>
      <c r="K7827" s="146"/>
      <c r="L7827" s="7" t="str">
        <f t="shared" si="489"/>
        <v/>
      </c>
      <c r="M7827" s="7" t="str">
        <f t="shared" si="490"/>
        <v/>
      </c>
      <c r="N7827" s="7" t="str">
        <f>Cartilha_GLOBAL!N7827</f>
        <v/>
      </c>
      <c r="O7827" s="144"/>
      <c r="Q7827" s="151"/>
      <c r="R7827" s="152">
        <v>0</v>
      </c>
      <c r="T7827" s="153">
        <f>IF(Cartilha_GLOBAL!R7827=0,0,IF(Cartilha_GLOBAL!R7827&gt;0,"c","b"))</f>
        <v>0</v>
      </c>
    </row>
    <row r="7828" ht="33.75" hidden="1" spans="1:20">
      <c r="A7828" s="239">
        <f>Cartilha_GLOBAL!A7828</f>
        <v>7054</v>
      </c>
      <c r="B7828" s="100" t="str">
        <f>Cartilha_GLOBAL!B7828</f>
        <v>SINAPI</v>
      </c>
      <c r="C7828" s="104" t="str">
        <f>Cartilha_GLOBAL!C7828</f>
        <v>ROLO COMPACTADOR PE DE CARNEIRO VIBRATORIO, POTENCIA 125 HP, PESO OPERACIONAL SEM/COM LASTRO 11,95 / 13,30 T, IMPACTO DINAMICO 38,5 / 22,5 T, LARGURA DE TRABALHO 2,15 M - MATERIAIS NA OPERAÇÃO. AF_06/2014</v>
      </c>
      <c r="D7828" s="94" t="str">
        <f>Cartilha_GLOBAL!D7828</f>
        <v>H</v>
      </c>
      <c r="E7828" s="105">
        <f>Cartilha_GLOBAL!$E7828</f>
        <v>86.83</v>
      </c>
      <c r="F7828" s="182">
        <f>Cartilha_GLOBAL!$F7828</f>
        <v>106.58</v>
      </c>
      <c r="G7828" s="229"/>
      <c r="H7828" s="107">
        <f t="shared" si="488"/>
        <v>0</v>
      </c>
      <c r="I7828" s="188">
        <f t="shared" si="487"/>
        <v>0</v>
      </c>
      <c r="J7828" s="142"/>
      <c r="K7828" s="146"/>
      <c r="L7828" s="7" t="str">
        <f t="shared" si="489"/>
        <v/>
      </c>
      <c r="M7828" s="7" t="str">
        <f t="shared" si="490"/>
        <v/>
      </c>
      <c r="N7828" s="7" t="str">
        <f>Cartilha_GLOBAL!N7828</f>
        <v/>
      </c>
      <c r="O7828" s="144"/>
      <c r="Q7828" s="151"/>
      <c r="R7828" s="152">
        <v>0</v>
      </c>
      <c r="T7828" s="153">
        <f>IF(Cartilha_GLOBAL!R7828=0,0,IF(Cartilha_GLOBAL!R7828&gt;0,"c","b"))</f>
        <v>0</v>
      </c>
    </row>
    <row r="7829" ht="33.75" hidden="1" spans="1:20">
      <c r="A7829" s="239">
        <f>Cartilha_GLOBAL!A7829</f>
        <v>53788</v>
      </c>
      <c r="B7829" s="100" t="str">
        <f>Cartilha_GLOBAL!B7829</f>
        <v>SINAPI</v>
      </c>
      <c r="C7829" s="104" t="str">
        <f>Cartilha_GLOBAL!C7829</f>
        <v>ROLO COMPACTADOR VIBRATÓRIO DE UM CILINDRO AÇO LISO, POTÊNCIA 80 HP, PESO OPERACIONAL MÁXIMO 8,1 T, IMPACTO DINÂMICO 16,15 / 9,5 T, LARGURA DE TRABALHO 1,68 M - MATERIAIS NA OPERAÇÃO. AF_06/2014</v>
      </c>
      <c r="D7829" s="94" t="str">
        <f>Cartilha_GLOBAL!D7829</f>
        <v>H</v>
      </c>
      <c r="E7829" s="105">
        <f>Cartilha_GLOBAL!$E7829</f>
        <v>55.58</v>
      </c>
      <c r="F7829" s="182">
        <f>Cartilha_GLOBAL!$F7829</f>
        <v>68.22</v>
      </c>
      <c r="G7829" s="229"/>
      <c r="H7829" s="107">
        <f t="shared" si="488"/>
        <v>0</v>
      </c>
      <c r="I7829" s="188">
        <f t="shared" si="487"/>
        <v>0</v>
      </c>
      <c r="J7829" s="142"/>
      <c r="K7829" s="146"/>
      <c r="L7829" s="7" t="str">
        <f t="shared" si="489"/>
        <v/>
      </c>
      <c r="M7829" s="7" t="str">
        <f t="shared" si="490"/>
        <v/>
      </c>
      <c r="N7829" s="7" t="str">
        <f>Cartilha_GLOBAL!N7829</f>
        <v/>
      </c>
      <c r="O7829" s="144"/>
      <c r="Q7829" s="151"/>
      <c r="R7829" s="152">
        <v>0</v>
      </c>
      <c r="T7829" s="153">
        <f>IF(Cartilha_GLOBAL!R7829=0,0,IF(Cartilha_GLOBAL!R7829&gt;0,"c","b"))</f>
        <v>0</v>
      </c>
    </row>
    <row r="7830" ht="22.5" hidden="1" spans="1:20">
      <c r="A7830" s="239">
        <f>Cartilha_GLOBAL!A7830</f>
        <v>53818</v>
      </c>
      <c r="B7830" s="100" t="str">
        <f>Cartilha_GLOBAL!B7830</f>
        <v>SINAPI</v>
      </c>
      <c r="C7830" s="104" t="str">
        <f>Cartilha_GLOBAL!C7830</f>
        <v>ROLO COMPACTADOR VIBRATÓRIO REBOCÁVEL, CILINDRO DE AÇO LISO, POTÊNCIA DE TRAÇÃO DE 65 CV, PESO 4,7 T, IMPACTO DINÂMICO 18,3 T, LARGURA DE TRABALHO 1,67 M - DEPRECIAÇÃO. AF_02/2016</v>
      </c>
      <c r="D7830" s="94" t="str">
        <f>Cartilha_GLOBAL!D7830</f>
        <v>H</v>
      </c>
      <c r="E7830" s="105">
        <f>Cartilha_GLOBAL!$E7830</f>
        <v>9.77</v>
      </c>
      <c r="F7830" s="182">
        <f>Cartilha_GLOBAL!$F7830</f>
        <v>11.99</v>
      </c>
      <c r="G7830" s="229"/>
      <c r="H7830" s="107">
        <f t="shared" si="488"/>
        <v>0</v>
      </c>
      <c r="I7830" s="188">
        <f t="shared" si="487"/>
        <v>0</v>
      </c>
      <c r="J7830" s="142"/>
      <c r="K7830" s="146"/>
      <c r="L7830" s="7" t="str">
        <f t="shared" si="489"/>
        <v/>
      </c>
      <c r="M7830" s="7" t="str">
        <f t="shared" si="490"/>
        <v/>
      </c>
      <c r="N7830" s="7" t="str">
        <f>Cartilha_GLOBAL!N7830</f>
        <v/>
      </c>
      <c r="O7830" s="144"/>
      <c r="Q7830" s="151"/>
      <c r="R7830" s="152">
        <v>0</v>
      </c>
      <c r="T7830" s="153">
        <f>IF(Cartilha_GLOBAL!R7830=0,0,IF(Cartilha_GLOBAL!R7830&gt;0,"c","b"))</f>
        <v>0</v>
      </c>
    </row>
    <row r="7831" ht="22.5" hidden="1" spans="1:20">
      <c r="A7831" s="239">
        <f>Cartilha_GLOBAL!A7831</f>
        <v>55263</v>
      </c>
      <c r="B7831" s="100" t="str">
        <f>Cartilha_GLOBAL!B7831</f>
        <v>SINAPI</v>
      </c>
      <c r="C7831" s="104" t="str">
        <f>Cartilha_GLOBAL!C7831</f>
        <v>ROLO COMPACTADOR DE PNEUS ESTÁTICO, PRESSÃO VARIÁVEL, POTÊNCIA 111 HP, PESO SEM/COM LASTRO 9,5 / 26 T, LARGURA DE TRABALHO 1,90 M - MATERIAIS NA OPERAÇÃO. AF_07/2014</v>
      </c>
      <c r="D7831" s="94" t="str">
        <f>Cartilha_GLOBAL!D7831</f>
        <v>H</v>
      </c>
      <c r="E7831" s="105">
        <f>Cartilha_GLOBAL!$E7831</f>
        <v>62.68</v>
      </c>
      <c r="F7831" s="182">
        <f>Cartilha_GLOBAL!$F7831</f>
        <v>76.93</v>
      </c>
      <c r="G7831" s="229"/>
      <c r="H7831" s="107">
        <f t="shared" si="488"/>
        <v>0</v>
      </c>
      <c r="I7831" s="188">
        <f t="shared" si="487"/>
        <v>0</v>
      </c>
      <c r="J7831" s="142"/>
      <c r="K7831" s="146"/>
      <c r="L7831" s="7" t="str">
        <f t="shared" si="489"/>
        <v/>
      </c>
      <c r="M7831" s="7" t="str">
        <f t="shared" si="490"/>
        <v/>
      </c>
      <c r="N7831" s="7" t="str">
        <f>Cartilha_GLOBAL!N7831</f>
        <v/>
      </c>
      <c r="O7831" s="144"/>
      <c r="Q7831" s="151"/>
      <c r="R7831" s="152">
        <v>0</v>
      </c>
      <c r="T7831" s="153">
        <f>IF(Cartilha_GLOBAL!R7831=0,0,IF(Cartilha_GLOBAL!R7831&gt;0,"c","b"))</f>
        <v>0</v>
      </c>
    </row>
    <row r="7832" ht="22.5" hidden="1" spans="1:20">
      <c r="A7832" s="239">
        <f>Cartilha_GLOBAL!A7832</f>
        <v>73309</v>
      </c>
      <c r="B7832" s="100" t="str">
        <f>Cartilha_GLOBAL!B7832</f>
        <v>SINAPI</v>
      </c>
      <c r="C7832" s="104" t="str">
        <f>Cartilha_GLOBAL!C7832</f>
        <v>ROLO COMPACTADOR VIBRATÓRIO PÉ DE CARNEIRO PARA SOLOS, POTÊNCIA 80 HP, PESO OPERACIONAL SEM/COM LASTRO 7,4 / 8,8 T, LARGURA DE TRABALHO 1,68 M - DEPRECIAÇÃO. AF_02/2016</v>
      </c>
      <c r="D7832" s="94" t="str">
        <f>Cartilha_GLOBAL!D7832</f>
        <v>H</v>
      </c>
      <c r="E7832" s="105">
        <f>Cartilha_GLOBAL!$E7832</f>
        <v>33.68</v>
      </c>
      <c r="F7832" s="182">
        <f>Cartilha_GLOBAL!$F7832</f>
        <v>41.34</v>
      </c>
      <c r="G7832" s="229"/>
      <c r="H7832" s="107">
        <f t="shared" si="488"/>
        <v>0</v>
      </c>
      <c r="I7832" s="188">
        <f t="shared" si="487"/>
        <v>0</v>
      </c>
      <c r="J7832" s="142"/>
      <c r="K7832" s="146"/>
      <c r="L7832" s="7" t="str">
        <f t="shared" si="489"/>
        <v/>
      </c>
      <c r="M7832" s="7" t="str">
        <f t="shared" si="490"/>
        <v/>
      </c>
      <c r="N7832" s="7" t="str">
        <f>Cartilha_GLOBAL!N7832</f>
        <v/>
      </c>
      <c r="O7832" s="144"/>
      <c r="Q7832" s="151"/>
      <c r="R7832" s="152">
        <v>0</v>
      </c>
      <c r="T7832" s="153">
        <f>IF(Cartilha_GLOBAL!R7832=0,0,IF(Cartilha_GLOBAL!R7832&gt;0,"c","b"))</f>
        <v>0</v>
      </c>
    </row>
    <row r="7833" ht="22.5" hidden="1" spans="1:20">
      <c r="A7833" s="239">
        <f>Cartilha_GLOBAL!A7833</f>
        <v>73313</v>
      </c>
      <c r="B7833" s="100" t="str">
        <f>Cartilha_GLOBAL!B7833</f>
        <v>SINAPI</v>
      </c>
      <c r="C7833" s="104" t="str">
        <f>Cartilha_GLOBAL!C7833</f>
        <v>ROLO COMPACTADOR VIBRATÓRIO PÉ DE CARNEIRO PARA SOLOS, POTÊNCIA 80 HP, PESO OPERACIONAL SEM/COM LASTRO 7,4 / 8,8 T, LARGURA DE TRABALHO 1,68 M - JUROS. AF_02/2016</v>
      </c>
      <c r="D7833" s="94" t="str">
        <f>Cartilha_GLOBAL!D7833</f>
        <v>H</v>
      </c>
      <c r="E7833" s="105">
        <f>Cartilha_GLOBAL!$E7833</f>
        <v>4.67</v>
      </c>
      <c r="F7833" s="182">
        <f>Cartilha_GLOBAL!$F7833</f>
        <v>5.73</v>
      </c>
      <c r="G7833" s="229"/>
      <c r="H7833" s="107">
        <f t="shared" si="488"/>
        <v>0</v>
      </c>
      <c r="I7833" s="188">
        <f t="shared" si="487"/>
        <v>0</v>
      </c>
      <c r="J7833" s="142"/>
      <c r="K7833" s="146"/>
      <c r="L7833" s="7" t="str">
        <f t="shared" si="489"/>
        <v/>
      </c>
      <c r="M7833" s="7" t="str">
        <f t="shared" si="490"/>
        <v/>
      </c>
      <c r="N7833" s="7" t="str">
        <f>Cartilha_GLOBAL!N7833</f>
        <v/>
      </c>
      <c r="O7833" s="144"/>
      <c r="Q7833" s="151"/>
      <c r="R7833" s="152">
        <v>0</v>
      </c>
      <c r="T7833" s="153">
        <f>IF(Cartilha_GLOBAL!R7833=0,0,IF(Cartilha_GLOBAL!R7833&gt;0,"c","b"))</f>
        <v>0</v>
      </c>
    </row>
    <row r="7834" ht="22.5" hidden="1" spans="1:20">
      <c r="A7834" s="239">
        <f>Cartilha_GLOBAL!A7834</f>
        <v>6879</v>
      </c>
      <c r="B7834" s="100" t="str">
        <f>Cartilha_GLOBAL!B7834</f>
        <v>SINAPI</v>
      </c>
      <c r="C7834" s="104" t="str">
        <f>Cartilha_GLOBAL!C7834</f>
        <v>ROLO COMPACTADOR DE PNEUS ESTÁTICO, PRESSÃO VARIÁVEL, POTÊNCIA 111 HP, PESO SEM/COM LASTRO 9,5 / 26 T, LARGURA DE TRABALHO 1,90 M - CHP DIURNO. AF_07/2014</v>
      </c>
      <c r="D7834" s="94" t="str">
        <f>Cartilha_GLOBAL!D7834</f>
        <v>CHP</v>
      </c>
      <c r="E7834" s="105">
        <f>Cartilha_GLOBAL!$E7834</f>
        <v>211.29</v>
      </c>
      <c r="F7834" s="182">
        <f>Cartilha_GLOBAL!$F7834</f>
        <v>259.34</v>
      </c>
      <c r="G7834" s="229"/>
      <c r="H7834" s="107">
        <f t="shared" si="488"/>
        <v>0</v>
      </c>
      <c r="I7834" s="188">
        <f t="shared" si="487"/>
        <v>0</v>
      </c>
      <c r="J7834" s="142"/>
      <c r="K7834" s="146"/>
      <c r="L7834" s="7" t="str">
        <f t="shared" si="489"/>
        <v/>
      </c>
      <c r="M7834" s="7" t="str">
        <f t="shared" si="490"/>
        <v/>
      </c>
      <c r="N7834" s="7" t="str">
        <f>Cartilha_GLOBAL!N7834</f>
        <v/>
      </c>
      <c r="O7834" s="144"/>
      <c r="Q7834" s="151"/>
      <c r="R7834" s="152">
        <v>0</v>
      </c>
      <c r="T7834" s="153">
        <f>IF(Cartilha_GLOBAL!R7834=0,0,IF(Cartilha_GLOBAL!R7834&gt;0,"c","b"))</f>
        <v>0</v>
      </c>
    </row>
    <row r="7835" ht="22.5" hidden="1" spans="1:20">
      <c r="A7835" s="239">
        <f>Cartilha_GLOBAL!A7835</f>
        <v>6880</v>
      </c>
      <c r="B7835" s="100" t="str">
        <f>Cartilha_GLOBAL!B7835</f>
        <v>SINAPI</v>
      </c>
      <c r="C7835" s="104" t="str">
        <f>Cartilha_GLOBAL!C7835</f>
        <v>ROLO COMPACTADOR DE PNEUS ESTÁTICO, PRESSÃO VARIÁVEL, POTÊNCIA 111 HP, PESO SEM/COM LASTRO 9,5 / 26 T, LARGURA DE TRABALHO 1,90 M - CHI DIURNO. AF_07/2014</v>
      </c>
      <c r="D7835" s="94" t="str">
        <f>Cartilha_GLOBAL!D7835</f>
        <v>CHI</v>
      </c>
      <c r="E7835" s="105">
        <f>Cartilha_GLOBAL!$E7835</f>
        <v>85.25</v>
      </c>
      <c r="F7835" s="182">
        <f>Cartilha_GLOBAL!$F7835</f>
        <v>104.64</v>
      </c>
      <c r="G7835" s="229"/>
      <c r="H7835" s="107">
        <f t="shared" si="488"/>
        <v>0</v>
      </c>
      <c r="I7835" s="188">
        <f t="shared" si="487"/>
        <v>0</v>
      </c>
      <c r="J7835" s="142"/>
      <c r="K7835" s="146"/>
      <c r="L7835" s="7" t="str">
        <f t="shared" si="489"/>
        <v/>
      </c>
      <c r="M7835" s="7" t="str">
        <f t="shared" si="490"/>
        <v/>
      </c>
      <c r="N7835" s="7" t="str">
        <f>Cartilha_GLOBAL!N7835</f>
        <v/>
      </c>
      <c r="O7835" s="144"/>
      <c r="Q7835" s="151"/>
      <c r="R7835" s="152">
        <v>0</v>
      </c>
      <c r="T7835" s="153">
        <f>IF(Cartilha_GLOBAL!R7835=0,0,IF(Cartilha_GLOBAL!R7835&gt;0,"c","b"))</f>
        <v>0</v>
      </c>
    </row>
    <row r="7836" ht="22.5" hidden="1" spans="1:20">
      <c r="A7836" s="239">
        <f>Cartilha_GLOBAL!A7836</f>
        <v>89280</v>
      </c>
      <c r="B7836" s="100" t="str">
        <f>Cartilha_GLOBAL!B7836</f>
        <v>SINAPI</v>
      </c>
      <c r="C7836" s="104" t="str">
        <f>Cartilha_GLOBAL!C7836</f>
        <v>ROLO COMPACTADOR VIBRATÓRIO TANDEM AÇO LISO, POTÊNCIA 58 HP, PESO SEM/COM LASTRO 6,5 / 9,4 T, LARGURA DE TRABALHO 1,2 M - DEPRECIAÇÃO. AF_06/2014</v>
      </c>
      <c r="D7836" s="94" t="str">
        <f>Cartilha_GLOBAL!D7836</f>
        <v>H</v>
      </c>
      <c r="E7836" s="105">
        <f>Cartilha_GLOBAL!$E7836</f>
        <v>39.78</v>
      </c>
      <c r="F7836" s="182">
        <f>Cartilha_GLOBAL!$F7836</f>
        <v>48.83</v>
      </c>
      <c r="G7836" s="229"/>
      <c r="H7836" s="107">
        <f t="shared" si="488"/>
        <v>0</v>
      </c>
      <c r="I7836" s="188">
        <f t="shared" si="487"/>
        <v>0</v>
      </c>
      <c r="J7836" s="142"/>
      <c r="K7836" s="146"/>
      <c r="L7836" s="7" t="str">
        <f t="shared" si="489"/>
        <v/>
      </c>
      <c r="M7836" s="7" t="str">
        <f t="shared" si="490"/>
        <v/>
      </c>
      <c r="N7836" s="7" t="str">
        <f>Cartilha_GLOBAL!N7836</f>
        <v/>
      </c>
      <c r="O7836" s="144"/>
      <c r="Q7836" s="151"/>
      <c r="R7836" s="152">
        <v>0</v>
      </c>
      <c r="T7836" s="153">
        <f>IF(Cartilha_GLOBAL!R7836=0,0,IF(Cartilha_GLOBAL!R7836&gt;0,"c","b"))</f>
        <v>0</v>
      </c>
    </row>
    <row r="7837" ht="22.5" hidden="1" spans="1:20">
      <c r="A7837" s="239">
        <f>Cartilha_GLOBAL!A7837</f>
        <v>89281</v>
      </c>
      <c r="B7837" s="100" t="str">
        <f>Cartilha_GLOBAL!B7837</f>
        <v>SINAPI</v>
      </c>
      <c r="C7837" s="104" t="str">
        <f>Cartilha_GLOBAL!C7837</f>
        <v>ROLO COMPACTADOR VIBRATÓRIO TANDEM AÇO LISO, POTÊNCIA 58 HP, PESO SEM/COM LASTRO 6,5 / 9,4 T, LARGURA DE TRABALHO 1,2 M - JUROS. AF_06/2014</v>
      </c>
      <c r="D7837" s="94" t="str">
        <f>Cartilha_GLOBAL!D7837</f>
        <v>H</v>
      </c>
      <c r="E7837" s="105">
        <f>Cartilha_GLOBAL!$E7837</f>
        <v>5.52</v>
      </c>
      <c r="F7837" s="182">
        <f>Cartilha_GLOBAL!$F7837</f>
        <v>6.78</v>
      </c>
      <c r="G7837" s="229"/>
      <c r="H7837" s="107">
        <f t="shared" si="488"/>
        <v>0</v>
      </c>
      <c r="I7837" s="188">
        <f t="shared" si="487"/>
        <v>0</v>
      </c>
      <c r="J7837" s="142"/>
      <c r="K7837" s="146"/>
      <c r="L7837" s="7" t="str">
        <f t="shared" si="489"/>
        <v/>
      </c>
      <c r="M7837" s="7" t="str">
        <f t="shared" si="490"/>
        <v/>
      </c>
      <c r="N7837" s="7" t="str">
        <f>Cartilha_GLOBAL!N7837</f>
        <v/>
      </c>
      <c r="O7837" s="144"/>
      <c r="Q7837" s="151"/>
      <c r="R7837" s="152">
        <v>0</v>
      </c>
      <c r="T7837" s="153">
        <f>IF(Cartilha_GLOBAL!R7837=0,0,IF(Cartilha_GLOBAL!R7837&gt;0,"c","b"))</f>
        <v>0</v>
      </c>
    </row>
    <row r="7838" ht="22.5" hidden="1" spans="1:20">
      <c r="A7838" s="239">
        <f>Cartilha_GLOBAL!A7838</f>
        <v>95282</v>
      </c>
      <c r="B7838" s="100" t="str">
        <f>Cartilha_GLOBAL!B7838</f>
        <v>SINAPI</v>
      </c>
      <c r="C7838" s="104" t="str">
        <f>Cartilha_GLOBAL!C7838</f>
        <v>DESEMPENADEIRA DE CONCRETO, PESO DE 78 KG, 4 PÁS, MOTOR A GASOLINA, POTÊNCIA 5,5 HP - CHP DIURNO. AF_09/2016</v>
      </c>
      <c r="D7838" s="94" t="str">
        <f>Cartilha_GLOBAL!D7838</f>
        <v>CHP</v>
      </c>
      <c r="E7838" s="105">
        <f>Cartilha_GLOBAL!$E7838</f>
        <v>8.92</v>
      </c>
      <c r="F7838" s="182">
        <f>Cartilha_GLOBAL!$F7838</f>
        <v>10.95</v>
      </c>
      <c r="G7838" s="229"/>
      <c r="H7838" s="107">
        <f t="shared" si="488"/>
        <v>0</v>
      </c>
      <c r="I7838" s="188">
        <f t="shared" si="487"/>
        <v>0</v>
      </c>
      <c r="J7838" s="142"/>
      <c r="K7838" s="146"/>
      <c r="L7838" s="7" t="str">
        <f t="shared" si="489"/>
        <v/>
      </c>
      <c r="M7838" s="7" t="str">
        <f t="shared" si="490"/>
        <v/>
      </c>
      <c r="N7838" s="7" t="str">
        <f>Cartilha_GLOBAL!N7838</f>
        <v/>
      </c>
      <c r="O7838" s="144"/>
      <c r="Q7838" s="151"/>
      <c r="R7838" s="152">
        <v>0</v>
      </c>
      <c r="T7838" s="153">
        <f>IF(Cartilha_GLOBAL!R7838=0,0,IF(Cartilha_GLOBAL!R7838&gt;0,"c","b"))</f>
        <v>0</v>
      </c>
    </row>
    <row r="7839" ht="22.5" hidden="1" spans="1:20">
      <c r="A7839" s="239">
        <f>Cartilha_GLOBAL!A7839</f>
        <v>95283</v>
      </c>
      <c r="B7839" s="100" t="str">
        <f>Cartilha_GLOBAL!B7839</f>
        <v>SINAPI</v>
      </c>
      <c r="C7839" s="104" t="str">
        <f>Cartilha_GLOBAL!C7839</f>
        <v>DESEMPENADEIRA DE CONCRETO, PESO DE 78 KG, 4 PÁS, MOTOR A GASOLINA, POTÊNCIA 5,5 HP - CHI DIURNO. AF_09/2016</v>
      </c>
      <c r="D7839" s="94" t="str">
        <f>Cartilha_GLOBAL!D7839</f>
        <v>CHI</v>
      </c>
      <c r="E7839" s="105">
        <f>Cartilha_GLOBAL!$E7839</f>
        <v>0.66</v>
      </c>
      <c r="F7839" s="182">
        <f>Cartilha_GLOBAL!$F7839</f>
        <v>0.81</v>
      </c>
      <c r="G7839" s="229"/>
      <c r="H7839" s="107">
        <f t="shared" si="488"/>
        <v>0</v>
      </c>
      <c r="I7839" s="188">
        <f t="shared" si="487"/>
        <v>0</v>
      </c>
      <c r="J7839" s="142"/>
      <c r="K7839" s="146"/>
      <c r="L7839" s="7" t="str">
        <f t="shared" si="489"/>
        <v/>
      </c>
      <c r="M7839" s="7" t="str">
        <f t="shared" si="490"/>
        <v/>
      </c>
      <c r="N7839" s="7" t="str">
        <f>Cartilha_GLOBAL!N7839</f>
        <v/>
      </c>
      <c r="O7839" s="144"/>
      <c r="Q7839" s="151"/>
      <c r="R7839" s="152">
        <v>0</v>
      </c>
      <c r="T7839" s="153">
        <f>IF(Cartilha_GLOBAL!R7839=0,0,IF(Cartilha_GLOBAL!R7839&gt;0,"c","b"))</f>
        <v>0</v>
      </c>
    </row>
    <row r="7840" ht="22.5" hidden="1" spans="1:20">
      <c r="A7840" s="239">
        <f>Cartilha_GLOBAL!A7840</f>
        <v>95278</v>
      </c>
      <c r="B7840" s="100" t="str">
        <f>Cartilha_GLOBAL!B7840</f>
        <v>SINAPI</v>
      </c>
      <c r="C7840" s="104" t="str">
        <f>Cartilha_GLOBAL!C7840</f>
        <v>DESEMPENADEIRA DE CONCRETO, PESO DE 78 KG, 4 PÁS, MOTOR A GASOLINA, POTÊNCIA 5,5 HP - DEPRECIAÇÃO. AF_09/2016</v>
      </c>
      <c r="D7840" s="94" t="str">
        <f>Cartilha_GLOBAL!D7840</f>
        <v>H</v>
      </c>
      <c r="E7840" s="105">
        <f>Cartilha_GLOBAL!$E7840</f>
        <v>0.6</v>
      </c>
      <c r="F7840" s="182">
        <f>Cartilha_GLOBAL!$F7840</f>
        <v>0.74</v>
      </c>
      <c r="G7840" s="229"/>
      <c r="H7840" s="107">
        <f t="shared" si="488"/>
        <v>0</v>
      </c>
      <c r="I7840" s="188">
        <f t="shared" si="487"/>
        <v>0</v>
      </c>
      <c r="J7840" s="142"/>
      <c r="K7840" s="146"/>
      <c r="L7840" s="7" t="str">
        <f t="shared" si="489"/>
        <v/>
      </c>
      <c r="M7840" s="7" t="str">
        <f t="shared" si="490"/>
        <v/>
      </c>
      <c r="N7840" s="7" t="str">
        <f>Cartilha_GLOBAL!N7840</f>
        <v/>
      </c>
      <c r="O7840" s="144"/>
      <c r="Q7840" s="151"/>
      <c r="R7840" s="152">
        <v>0</v>
      </c>
      <c r="T7840" s="153">
        <f>IF(Cartilha_GLOBAL!R7840=0,0,IF(Cartilha_GLOBAL!R7840&gt;0,"c","b"))</f>
        <v>0</v>
      </c>
    </row>
    <row r="7841" ht="22.5" hidden="1" spans="1:20">
      <c r="A7841" s="239">
        <f>Cartilha_GLOBAL!A7841</f>
        <v>95279</v>
      </c>
      <c r="B7841" s="100" t="str">
        <f>Cartilha_GLOBAL!B7841</f>
        <v>SINAPI</v>
      </c>
      <c r="C7841" s="104" t="str">
        <f>Cartilha_GLOBAL!C7841</f>
        <v>DESEMPENADEIRA DE CONCRETO, PESO DE 78 KG, 4 PÁS, MOTOR A GASOLINA, POTÊNCIA 5,5 HP - JUROS. AF_09/2016</v>
      </c>
      <c r="D7841" s="94" t="str">
        <f>Cartilha_GLOBAL!D7841</f>
        <v>H</v>
      </c>
      <c r="E7841" s="105">
        <f>Cartilha_GLOBAL!$E7841</f>
        <v>0.06</v>
      </c>
      <c r="F7841" s="182">
        <f>Cartilha_GLOBAL!$F7841</f>
        <v>0.07</v>
      </c>
      <c r="G7841" s="229"/>
      <c r="H7841" s="107">
        <f t="shared" si="488"/>
        <v>0</v>
      </c>
      <c r="I7841" s="188">
        <f t="shared" si="487"/>
        <v>0</v>
      </c>
      <c r="J7841" s="142"/>
      <c r="K7841" s="146"/>
      <c r="L7841" s="7" t="str">
        <f t="shared" si="489"/>
        <v/>
      </c>
      <c r="M7841" s="7" t="str">
        <f t="shared" si="490"/>
        <v/>
      </c>
      <c r="N7841" s="7" t="str">
        <f>Cartilha_GLOBAL!N7841</f>
        <v/>
      </c>
      <c r="O7841" s="144"/>
      <c r="Q7841" s="151"/>
      <c r="R7841" s="152">
        <v>0</v>
      </c>
      <c r="T7841" s="153">
        <f>IF(Cartilha_GLOBAL!R7841=0,0,IF(Cartilha_GLOBAL!R7841&gt;0,"c","b"))</f>
        <v>0</v>
      </c>
    </row>
    <row r="7842" ht="22.5" hidden="1" spans="1:20">
      <c r="A7842" s="239">
        <f>Cartilha_GLOBAL!A7842</f>
        <v>95280</v>
      </c>
      <c r="B7842" s="100" t="str">
        <f>Cartilha_GLOBAL!B7842</f>
        <v>SINAPI</v>
      </c>
      <c r="C7842" s="104" t="str">
        <f>Cartilha_GLOBAL!C7842</f>
        <v>DESEMPENADEIRA DE CONCRETO, PESO DE 78 KG, 4 PÁS, MOTOR A GASOLINA, POTÊNCIA 5,5 HP - MANUTENÇÃO. AF_09/2016</v>
      </c>
      <c r="D7842" s="94" t="str">
        <f>Cartilha_GLOBAL!D7842</f>
        <v>H</v>
      </c>
      <c r="E7842" s="105">
        <f>Cartilha_GLOBAL!$E7842</f>
        <v>0.58</v>
      </c>
      <c r="F7842" s="182">
        <f>Cartilha_GLOBAL!$F7842</f>
        <v>0.71</v>
      </c>
      <c r="G7842" s="229"/>
      <c r="H7842" s="107">
        <f t="shared" si="488"/>
        <v>0</v>
      </c>
      <c r="I7842" s="188">
        <f t="shared" si="487"/>
        <v>0</v>
      </c>
      <c r="J7842" s="142"/>
      <c r="K7842" s="146"/>
      <c r="L7842" s="7" t="str">
        <f t="shared" si="489"/>
        <v/>
      </c>
      <c r="M7842" s="7" t="str">
        <f t="shared" si="490"/>
        <v/>
      </c>
      <c r="N7842" s="7" t="str">
        <f>Cartilha_GLOBAL!N7842</f>
        <v/>
      </c>
      <c r="O7842" s="144"/>
      <c r="Q7842" s="151"/>
      <c r="R7842" s="152">
        <v>0</v>
      </c>
      <c r="T7842" s="153">
        <f>IF(Cartilha_GLOBAL!R7842=0,0,IF(Cartilha_GLOBAL!R7842&gt;0,"c","b"))</f>
        <v>0</v>
      </c>
    </row>
    <row r="7843" ht="22.5" hidden="1" spans="1:20">
      <c r="A7843" s="239">
        <f>Cartilha_GLOBAL!A7843</f>
        <v>95281</v>
      </c>
      <c r="B7843" s="100" t="str">
        <f>Cartilha_GLOBAL!B7843</f>
        <v>SINAPI</v>
      </c>
      <c r="C7843" s="104" t="str">
        <f>Cartilha_GLOBAL!C7843</f>
        <v>DESEMPENADEIRA DE CONCRETO, PESO DE 78 KG, 4 PÁS, MOTOR A GASOLINA, POTÊNCIA 5,5 HP   MATERIAIS NA OPERAÇÃO. AF_09/2016</v>
      </c>
      <c r="D7843" s="94" t="str">
        <f>Cartilha_GLOBAL!D7843</f>
        <v>H</v>
      </c>
      <c r="E7843" s="105">
        <f>Cartilha_GLOBAL!$E7843</f>
        <v>7.68</v>
      </c>
      <c r="F7843" s="182">
        <f>Cartilha_GLOBAL!$F7843</f>
        <v>9.43</v>
      </c>
      <c r="G7843" s="229"/>
      <c r="H7843" s="107">
        <f t="shared" si="488"/>
        <v>0</v>
      </c>
      <c r="I7843" s="188">
        <f t="shared" si="487"/>
        <v>0</v>
      </c>
      <c r="J7843" s="142"/>
      <c r="K7843" s="146"/>
      <c r="L7843" s="7" t="str">
        <f t="shared" si="489"/>
        <v/>
      </c>
      <c r="M7843" s="7" t="str">
        <f t="shared" si="490"/>
        <v/>
      </c>
      <c r="N7843" s="7" t="str">
        <f>Cartilha_GLOBAL!N7843</f>
        <v/>
      </c>
      <c r="O7843" s="144"/>
      <c r="Q7843" s="151"/>
      <c r="R7843" s="152">
        <v>0</v>
      </c>
      <c r="T7843" s="153">
        <f>IF(Cartilha_GLOBAL!R7843=0,0,IF(Cartilha_GLOBAL!R7843&gt;0,"c","b"))</f>
        <v>0</v>
      </c>
    </row>
    <row r="7844" ht="22.5" hidden="1" spans="1:20">
      <c r="A7844" s="239">
        <f>Cartilha_GLOBAL!A7844</f>
        <v>95270</v>
      </c>
      <c r="B7844" s="100" t="str">
        <f>Cartilha_GLOBAL!B7844</f>
        <v>SINAPI</v>
      </c>
      <c r="C7844" s="104" t="str">
        <f>Cartilha_GLOBAL!C7844</f>
        <v>RÉGUA VIBRATÓRIA DUPLA PARA CONCRETO, PESO DE 60KG, COMPRIMENTO 4 M, COM MOTOR A GASOLINA, POTÊNCIA 5,5 HP - CHP DIURNO. AF_09/2016</v>
      </c>
      <c r="D7844" s="94" t="str">
        <f>Cartilha_GLOBAL!D7844</f>
        <v>CHP</v>
      </c>
      <c r="E7844" s="105">
        <f>Cartilha_GLOBAL!$E7844</f>
        <v>8.72</v>
      </c>
      <c r="F7844" s="182">
        <f>Cartilha_GLOBAL!$F7844</f>
        <v>10.7</v>
      </c>
      <c r="G7844" s="229"/>
      <c r="H7844" s="107">
        <f t="shared" si="488"/>
        <v>0</v>
      </c>
      <c r="I7844" s="188">
        <f t="shared" si="487"/>
        <v>0</v>
      </c>
      <c r="J7844" s="142"/>
      <c r="K7844" s="146"/>
      <c r="L7844" s="7" t="str">
        <f t="shared" si="489"/>
        <v/>
      </c>
      <c r="M7844" s="7" t="str">
        <f t="shared" si="490"/>
        <v/>
      </c>
      <c r="N7844" s="7" t="str">
        <f>Cartilha_GLOBAL!N7844</f>
        <v/>
      </c>
      <c r="O7844" s="144"/>
      <c r="Q7844" s="151"/>
      <c r="R7844" s="152">
        <v>0</v>
      </c>
      <c r="T7844" s="153">
        <f>IF(Cartilha_GLOBAL!R7844=0,0,IF(Cartilha_GLOBAL!R7844&gt;0,"c","b"))</f>
        <v>0</v>
      </c>
    </row>
    <row r="7845" ht="22.5" hidden="1" spans="1:20">
      <c r="A7845" s="239">
        <f>Cartilha_GLOBAL!A7845</f>
        <v>95271</v>
      </c>
      <c r="B7845" s="100" t="str">
        <f>Cartilha_GLOBAL!B7845</f>
        <v>SINAPI</v>
      </c>
      <c r="C7845" s="104" t="str">
        <f>Cartilha_GLOBAL!C7845</f>
        <v>RÉGUA VIBRATÓRIA DUPLA PARA CONCRETO, PESO DE 60KG, COMPRIMENTO 4 M, COM MOTOR A GASOLINA, POTÊNCIA 5,5 HP - CHI DIURNO. AF_09/2016</v>
      </c>
      <c r="D7845" s="94" t="str">
        <f>Cartilha_GLOBAL!D7845</f>
        <v>CHI</v>
      </c>
      <c r="E7845" s="105">
        <f>Cartilha_GLOBAL!$E7845</f>
        <v>0.55</v>
      </c>
      <c r="F7845" s="182">
        <f>Cartilha_GLOBAL!$F7845</f>
        <v>0.68</v>
      </c>
      <c r="G7845" s="229"/>
      <c r="H7845" s="107">
        <f t="shared" si="488"/>
        <v>0</v>
      </c>
      <c r="I7845" s="188">
        <f t="shared" si="487"/>
        <v>0</v>
      </c>
      <c r="J7845" s="142"/>
      <c r="K7845" s="146"/>
      <c r="L7845" s="7" t="str">
        <f t="shared" si="489"/>
        <v/>
      </c>
      <c r="M7845" s="7" t="str">
        <f t="shared" si="490"/>
        <v/>
      </c>
      <c r="N7845" s="7" t="str">
        <f>Cartilha_GLOBAL!N7845</f>
        <v/>
      </c>
      <c r="O7845" s="144"/>
      <c r="Q7845" s="151"/>
      <c r="R7845" s="152">
        <v>0</v>
      </c>
      <c r="T7845" s="153">
        <f>IF(Cartilha_GLOBAL!R7845=0,0,IF(Cartilha_GLOBAL!R7845&gt;0,"c","b"))</f>
        <v>0</v>
      </c>
    </row>
    <row r="7846" ht="22.5" hidden="1" spans="1:20">
      <c r="A7846" s="239">
        <f>Cartilha_GLOBAL!A7846</f>
        <v>95266</v>
      </c>
      <c r="B7846" s="100" t="str">
        <f>Cartilha_GLOBAL!B7846</f>
        <v>SINAPI</v>
      </c>
      <c r="C7846" s="104" t="str">
        <f>Cartilha_GLOBAL!C7846</f>
        <v>RÉGUA VIBRATÓRIA DUPLA PARA CONCRETO, PESO DE 60KG, COMPRIMENTO 4 M, COM MOTOR A GASOLINA, POTÊNCIA 5,5 HP - DEPRECIAÇÃO. AF_09/2016</v>
      </c>
      <c r="D7846" s="94" t="str">
        <f>Cartilha_GLOBAL!D7846</f>
        <v>H</v>
      </c>
      <c r="E7846" s="105">
        <f>Cartilha_GLOBAL!$E7846</f>
        <v>0.5</v>
      </c>
      <c r="F7846" s="182">
        <f>Cartilha_GLOBAL!$F7846</f>
        <v>0.61</v>
      </c>
      <c r="G7846" s="229"/>
      <c r="H7846" s="107">
        <f t="shared" si="488"/>
        <v>0</v>
      </c>
      <c r="I7846" s="188">
        <f t="shared" si="487"/>
        <v>0</v>
      </c>
      <c r="J7846" s="142"/>
      <c r="K7846" s="146"/>
      <c r="L7846" s="7" t="str">
        <f t="shared" si="489"/>
        <v/>
      </c>
      <c r="M7846" s="7" t="str">
        <f t="shared" si="490"/>
        <v/>
      </c>
      <c r="N7846" s="7" t="str">
        <f>Cartilha_GLOBAL!N7846</f>
        <v/>
      </c>
      <c r="O7846" s="144"/>
      <c r="Q7846" s="151"/>
      <c r="R7846" s="152">
        <v>0</v>
      </c>
      <c r="T7846" s="153">
        <f>IF(Cartilha_GLOBAL!R7846=0,0,IF(Cartilha_GLOBAL!R7846&gt;0,"c","b"))</f>
        <v>0</v>
      </c>
    </row>
    <row r="7847" ht="22.5" hidden="1" spans="1:20">
      <c r="A7847" s="239">
        <f>Cartilha_GLOBAL!A7847</f>
        <v>95267</v>
      </c>
      <c r="B7847" s="100" t="str">
        <f>Cartilha_GLOBAL!B7847</f>
        <v>SINAPI</v>
      </c>
      <c r="C7847" s="104" t="str">
        <f>Cartilha_GLOBAL!C7847</f>
        <v>RÉGUA VIBRATÓRIA DUPLA PARA CONCRETO, PESO DE 60KG, COMPRIMENTO 4 M, COM MOTOR A GASOLINA, POTÊNCIA 5,5 HP - JUROS. AF_09/2016</v>
      </c>
      <c r="D7847" s="94" t="str">
        <f>Cartilha_GLOBAL!D7847</f>
        <v>H</v>
      </c>
      <c r="E7847" s="105">
        <f>Cartilha_GLOBAL!$E7847</f>
        <v>0.05</v>
      </c>
      <c r="F7847" s="182">
        <f>Cartilha_GLOBAL!$F7847</f>
        <v>0.06</v>
      </c>
      <c r="G7847" s="229"/>
      <c r="H7847" s="107">
        <f t="shared" si="488"/>
        <v>0</v>
      </c>
      <c r="I7847" s="188">
        <f t="shared" si="487"/>
        <v>0</v>
      </c>
      <c r="J7847" s="142"/>
      <c r="K7847" s="146"/>
      <c r="L7847" s="7" t="str">
        <f t="shared" si="489"/>
        <v/>
      </c>
      <c r="M7847" s="7" t="str">
        <f t="shared" si="490"/>
        <v/>
      </c>
      <c r="N7847" s="7" t="str">
        <f>Cartilha_GLOBAL!N7847</f>
        <v/>
      </c>
      <c r="O7847" s="144"/>
      <c r="Q7847" s="151"/>
      <c r="R7847" s="152">
        <v>0</v>
      </c>
      <c r="T7847" s="153">
        <f>IF(Cartilha_GLOBAL!R7847=0,0,IF(Cartilha_GLOBAL!R7847&gt;0,"c","b"))</f>
        <v>0</v>
      </c>
    </row>
    <row r="7848" ht="22.5" hidden="1" spans="1:20">
      <c r="A7848" s="239">
        <f>Cartilha_GLOBAL!A7848</f>
        <v>95268</v>
      </c>
      <c r="B7848" s="100" t="str">
        <f>Cartilha_GLOBAL!B7848</f>
        <v>SINAPI</v>
      </c>
      <c r="C7848" s="104" t="str">
        <f>Cartilha_GLOBAL!C7848</f>
        <v>RÉGUA VIBRATÓRIA DUPLA PARA CONCRETO, PESO DE 60KG, COMPRIMENTO 4 M, COM MOTOR A GASOLINA, POTÊNCIA 5,5 HP - MANUTENÇÃO. AF_09/2016</v>
      </c>
      <c r="D7848" s="94" t="str">
        <f>Cartilha_GLOBAL!D7848</f>
        <v>H</v>
      </c>
      <c r="E7848" s="105">
        <f>Cartilha_GLOBAL!$E7848</f>
        <v>0.49</v>
      </c>
      <c r="F7848" s="182">
        <f>Cartilha_GLOBAL!$F7848</f>
        <v>0.6</v>
      </c>
      <c r="G7848" s="229"/>
      <c r="H7848" s="107">
        <f t="shared" si="488"/>
        <v>0</v>
      </c>
      <c r="I7848" s="188">
        <f t="shared" si="487"/>
        <v>0</v>
      </c>
      <c r="J7848" s="142"/>
      <c r="K7848" s="146"/>
      <c r="L7848" s="7" t="str">
        <f t="shared" si="489"/>
        <v/>
      </c>
      <c r="M7848" s="7" t="str">
        <f t="shared" si="490"/>
        <v/>
      </c>
      <c r="N7848" s="7" t="str">
        <f>Cartilha_GLOBAL!N7848</f>
        <v/>
      </c>
      <c r="O7848" s="144"/>
      <c r="Q7848" s="151"/>
      <c r="R7848" s="152">
        <v>0</v>
      </c>
      <c r="T7848" s="153">
        <f>IF(Cartilha_GLOBAL!R7848=0,0,IF(Cartilha_GLOBAL!R7848&gt;0,"c","b"))</f>
        <v>0</v>
      </c>
    </row>
    <row r="7849" ht="22.5" hidden="1" spans="1:20">
      <c r="A7849" s="239">
        <f>Cartilha_GLOBAL!A7849</f>
        <v>95269</v>
      </c>
      <c r="B7849" s="100" t="str">
        <f>Cartilha_GLOBAL!B7849</f>
        <v>SINAPI</v>
      </c>
      <c r="C7849" s="104" t="str">
        <f>Cartilha_GLOBAL!C7849</f>
        <v>RÉGUA VIBRATÓRIA DUPLA PARA CONCRETO, PESO DE 60KG, COMPRIMENTO 4 M, COM MOTOR A GASOLINA, POTÊNCIA 5,5 HP  MATERIAIS NA OPERAÇÃO. AF_09/2016</v>
      </c>
      <c r="D7849" s="94" t="str">
        <f>Cartilha_GLOBAL!D7849</f>
        <v>H</v>
      </c>
      <c r="E7849" s="105">
        <f>Cartilha_GLOBAL!$E7849</f>
        <v>7.68</v>
      </c>
      <c r="F7849" s="182">
        <f>Cartilha_GLOBAL!$F7849</f>
        <v>9.43</v>
      </c>
      <c r="G7849" s="229"/>
      <c r="H7849" s="107">
        <f t="shared" si="488"/>
        <v>0</v>
      </c>
      <c r="I7849" s="188">
        <f t="shared" si="487"/>
        <v>0</v>
      </c>
      <c r="J7849" s="142"/>
      <c r="K7849" s="146"/>
      <c r="L7849" s="7" t="str">
        <f t="shared" si="489"/>
        <v/>
      </c>
      <c r="M7849" s="7" t="str">
        <f t="shared" si="490"/>
        <v/>
      </c>
      <c r="N7849" s="7" t="str">
        <f>Cartilha_GLOBAL!N7849</f>
        <v/>
      </c>
      <c r="O7849" s="144"/>
      <c r="Q7849" s="151"/>
      <c r="R7849" s="152">
        <v>0</v>
      </c>
      <c r="T7849" s="153">
        <f>IF(Cartilha_GLOBAL!R7849=0,0,IF(Cartilha_GLOBAL!R7849&gt;0,"c","b"))</f>
        <v>0</v>
      </c>
    </row>
    <row r="7850" ht="33.75" hidden="1" spans="1:20">
      <c r="A7850" s="239">
        <f>Cartilha_GLOBAL!A7850</f>
        <v>89210</v>
      </c>
      <c r="B7850" s="100" t="str">
        <f>Cartilha_GLOBAL!B7850</f>
        <v>SINAPI</v>
      </c>
      <c r="C7850" s="104" t="str">
        <f>Cartilha_GLOBAL!C7850</f>
        <v>ROLO COMPACTADOR VIBRATÓRIO DE UM CILINDRO AÇO LISO, POTÊNCIA 80 HP, PESO OPERACIONAL MÁXIMO 8,1 T, IMPACTO DINÂMICO 16,15 / 9,5 T, LARGURA DE TRABALHO 1,68 M - DEPRECIAÇÃO. AF_06/2014</v>
      </c>
      <c r="D7850" s="94" t="str">
        <f>Cartilha_GLOBAL!D7850</f>
        <v>H</v>
      </c>
      <c r="E7850" s="105">
        <f>Cartilha_GLOBAL!$E7850</f>
        <v>32.39</v>
      </c>
      <c r="F7850" s="182">
        <f>Cartilha_GLOBAL!$F7850</f>
        <v>39.76</v>
      </c>
      <c r="G7850" s="229"/>
      <c r="H7850" s="107">
        <f t="shared" si="488"/>
        <v>0</v>
      </c>
      <c r="I7850" s="188">
        <f t="shared" si="487"/>
        <v>0</v>
      </c>
      <c r="J7850" s="142"/>
      <c r="K7850" s="146"/>
      <c r="L7850" s="7" t="str">
        <f t="shared" si="489"/>
        <v/>
      </c>
      <c r="M7850" s="7" t="str">
        <f t="shared" si="490"/>
        <v/>
      </c>
      <c r="N7850" s="7" t="str">
        <f>Cartilha_GLOBAL!N7850</f>
        <v/>
      </c>
      <c r="O7850" s="144"/>
      <c r="Q7850" s="151"/>
      <c r="R7850" s="152">
        <v>0</v>
      </c>
      <c r="T7850" s="153">
        <f>IF(Cartilha_GLOBAL!R7850=0,0,IF(Cartilha_GLOBAL!R7850&gt;0,"c","b"))</f>
        <v>0</v>
      </c>
    </row>
    <row r="7851" ht="22.5" hidden="1" spans="1:20">
      <c r="A7851" s="239">
        <f>Cartilha_GLOBAL!A7851</f>
        <v>89211</v>
      </c>
      <c r="B7851" s="100" t="str">
        <f>Cartilha_GLOBAL!B7851</f>
        <v>SINAPI</v>
      </c>
      <c r="C7851" s="104" t="str">
        <f>Cartilha_GLOBAL!C7851</f>
        <v>ROLO COMPACTADOR VIBRATÓRIO DE UM CILINDRO AÇO LISO, POTÊNCIA 80 HP, PESO OPERACIONAL MÁXIMO 8,1 T, IMPACTO DINÂMICO 16,15 / 9,5 T, LARGURA DE TRABALHO 1,68 M - JUROS. AF_06/2014</v>
      </c>
      <c r="D7851" s="94" t="str">
        <f>Cartilha_GLOBAL!D7851</f>
        <v>H</v>
      </c>
      <c r="E7851" s="105">
        <f>Cartilha_GLOBAL!$E7851</f>
        <v>4.49</v>
      </c>
      <c r="F7851" s="182">
        <f>Cartilha_GLOBAL!$F7851</f>
        <v>5.51</v>
      </c>
      <c r="G7851" s="229"/>
      <c r="H7851" s="107">
        <f t="shared" si="488"/>
        <v>0</v>
      </c>
      <c r="I7851" s="188">
        <f t="shared" si="487"/>
        <v>0</v>
      </c>
      <c r="J7851" s="142"/>
      <c r="K7851" s="146"/>
      <c r="L7851" s="7" t="str">
        <f t="shared" si="489"/>
        <v/>
      </c>
      <c r="M7851" s="7" t="str">
        <f t="shared" si="490"/>
        <v/>
      </c>
      <c r="N7851" s="7" t="str">
        <f>Cartilha_GLOBAL!N7851</f>
        <v/>
      </c>
      <c r="O7851" s="144"/>
      <c r="Q7851" s="151"/>
      <c r="R7851" s="152">
        <v>0</v>
      </c>
      <c r="T7851" s="153">
        <f>IF(Cartilha_GLOBAL!R7851=0,0,IF(Cartilha_GLOBAL!R7851&gt;0,"c","b"))</f>
        <v>0</v>
      </c>
    </row>
    <row r="7852" ht="22.5" hidden="1" spans="1:20">
      <c r="A7852" s="239">
        <f>Cartilha_GLOBAL!A7852</f>
        <v>95631</v>
      </c>
      <c r="B7852" s="100" t="str">
        <f>Cartilha_GLOBAL!B7852</f>
        <v>SINAPI</v>
      </c>
      <c r="C7852" s="104" t="str">
        <f>Cartilha_GLOBAL!C7852</f>
        <v>ROLO COMPACTADOR VIBRATORIO TANDEM, ACO LISO, POTENCIA 125 HP, PESO SEM/COM LASTRO 10,20/11,65 T, LARGURA DE TRABALHO 1,73 M - CHP DIURNO. AF_11/2016</v>
      </c>
      <c r="D7852" s="94" t="str">
        <f>Cartilha_GLOBAL!D7852</f>
        <v>CHP</v>
      </c>
      <c r="E7852" s="105">
        <f>Cartilha_GLOBAL!$E7852</f>
        <v>230.24</v>
      </c>
      <c r="F7852" s="182">
        <f>Cartilha_GLOBAL!$F7852</f>
        <v>282.6</v>
      </c>
      <c r="G7852" s="229"/>
      <c r="H7852" s="107">
        <f t="shared" si="488"/>
        <v>0</v>
      </c>
      <c r="I7852" s="188">
        <f t="shared" si="487"/>
        <v>0</v>
      </c>
      <c r="J7852" s="142"/>
      <c r="K7852" s="146"/>
      <c r="L7852" s="7" t="str">
        <f t="shared" si="489"/>
        <v/>
      </c>
      <c r="M7852" s="7" t="str">
        <f t="shared" si="490"/>
        <v/>
      </c>
      <c r="N7852" s="7" t="str">
        <f>Cartilha_GLOBAL!N7852</f>
        <v/>
      </c>
      <c r="O7852" s="144"/>
      <c r="Q7852" s="151"/>
      <c r="R7852" s="152">
        <v>0</v>
      </c>
      <c r="T7852" s="153">
        <f>IF(Cartilha_GLOBAL!R7852=0,0,IF(Cartilha_GLOBAL!R7852&gt;0,"c","b"))</f>
        <v>0</v>
      </c>
    </row>
    <row r="7853" ht="22.5" hidden="1" spans="1:20">
      <c r="A7853" s="239">
        <f>Cartilha_GLOBAL!A7853</f>
        <v>93244</v>
      </c>
      <c r="B7853" s="100" t="str">
        <f>Cartilha_GLOBAL!B7853</f>
        <v>SINAPI</v>
      </c>
      <c r="C7853" s="104" t="str">
        <f>Cartilha_GLOBAL!C7853</f>
        <v>ROLO COMPACTADOR VIBRATÓRIO PÉ DE CARNEIRO PARA SOLOS, POTÊNCIA 80 HP, PESO OPERACIONAL SEM/COM LASTRO 7,4 / 8,8 T, LARGURA DE TRABALHO 1,68 M - CHI DIURNO. AF_02/2016</v>
      </c>
      <c r="D7853" s="94" t="str">
        <f>Cartilha_GLOBAL!D7853</f>
        <v>CHI</v>
      </c>
      <c r="E7853" s="105">
        <f>Cartilha_GLOBAL!$E7853</f>
        <v>65.94</v>
      </c>
      <c r="F7853" s="182">
        <f>Cartilha_GLOBAL!$F7853</f>
        <v>80.93</v>
      </c>
      <c r="G7853" s="229"/>
      <c r="H7853" s="107">
        <f t="shared" si="488"/>
        <v>0</v>
      </c>
      <c r="I7853" s="188">
        <f t="shared" si="487"/>
        <v>0</v>
      </c>
      <c r="J7853" s="142"/>
      <c r="K7853" s="146"/>
      <c r="L7853" s="7" t="str">
        <f t="shared" si="489"/>
        <v/>
      </c>
      <c r="M7853" s="7" t="str">
        <f t="shared" si="490"/>
        <v/>
      </c>
      <c r="N7853" s="7" t="str">
        <f>Cartilha_GLOBAL!N7853</f>
        <v/>
      </c>
      <c r="O7853" s="144"/>
      <c r="Q7853" s="151"/>
      <c r="R7853" s="152">
        <v>0</v>
      </c>
      <c r="T7853" s="153">
        <f>IF(Cartilha_GLOBAL!R7853=0,0,IF(Cartilha_GLOBAL!R7853&gt;0,"c","b"))</f>
        <v>0</v>
      </c>
    </row>
    <row r="7854" ht="22.5" hidden="1" spans="1:20">
      <c r="A7854" s="239">
        <f>Cartilha_GLOBAL!A7854</f>
        <v>95632</v>
      </c>
      <c r="B7854" s="100" t="str">
        <f>Cartilha_GLOBAL!B7854</f>
        <v>SINAPI</v>
      </c>
      <c r="C7854" s="104" t="str">
        <f>Cartilha_GLOBAL!C7854</f>
        <v>ROLO COMPACTADOR VIBRATORIO TANDEM, ACO LISO, POTENCIA 125 HP, PESO SEM/COM LASTRO 10,20/11,65 T, LARGURA DE TRABALHO 1,73 M - CHI DIURNO. AF_11/2016</v>
      </c>
      <c r="D7854" s="94" t="str">
        <f>Cartilha_GLOBAL!D7854</f>
        <v>CHI</v>
      </c>
      <c r="E7854" s="105">
        <f>Cartilha_GLOBAL!$E7854</f>
        <v>82.77</v>
      </c>
      <c r="F7854" s="182">
        <f>Cartilha_GLOBAL!$F7854</f>
        <v>101.59</v>
      </c>
      <c r="G7854" s="229"/>
      <c r="H7854" s="107">
        <f t="shared" si="488"/>
        <v>0</v>
      </c>
      <c r="I7854" s="188">
        <f t="shared" ref="I7854:I7917" si="491">IF(ISBLANK(G7854),0,IF(R7854=0,ROUND(G7854*H7854,2),IF(R7854="b",ROUNDDOWN(G7854*H7854,2),ROUNDUP(G7854*H7854,2))))</f>
        <v>0</v>
      </c>
      <c r="J7854" s="142"/>
      <c r="K7854" s="146"/>
      <c r="L7854" s="7" t="str">
        <f t="shared" si="489"/>
        <v/>
      </c>
      <c r="M7854" s="7" t="str">
        <f t="shared" si="490"/>
        <v/>
      </c>
      <c r="N7854" s="7" t="str">
        <f>Cartilha_GLOBAL!N7854</f>
        <v/>
      </c>
      <c r="O7854" s="144"/>
      <c r="Q7854" s="151"/>
      <c r="R7854" s="152">
        <v>0</v>
      </c>
      <c r="T7854" s="153">
        <f>IF(Cartilha_GLOBAL!R7854=0,0,IF(Cartilha_GLOBAL!R7854&gt;0,"c","b"))</f>
        <v>0</v>
      </c>
    </row>
    <row r="7855" ht="22.5" hidden="1" spans="1:20">
      <c r="A7855" s="239">
        <f>Cartilha_GLOBAL!A7855</f>
        <v>93238</v>
      </c>
      <c r="B7855" s="100" t="str">
        <f>Cartilha_GLOBAL!B7855</f>
        <v>SINAPI</v>
      </c>
      <c r="C7855" s="104" t="str">
        <f>Cartilha_GLOBAL!C7855</f>
        <v>ROLO COMPACTADOR VIBRATÓRIO REBOCÁVEL, CILINDRO DE AÇO LISO, POTÊNCIA DE TRAÇÃO DE 65 CV, PESO 4,7 T, IMPACTO DINÂMICO 18,3 T, LARGURA DE TRABALHO 1,67 M - JUROS. AF_02/2016</v>
      </c>
      <c r="D7855" s="94" t="str">
        <f>Cartilha_GLOBAL!D7855</f>
        <v>H</v>
      </c>
      <c r="E7855" s="105">
        <f>Cartilha_GLOBAL!$E7855</f>
        <v>1.35</v>
      </c>
      <c r="F7855" s="182">
        <f>Cartilha_GLOBAL!$F7855</f>
        <v>1.66</v>
      </c>
      <c r="G7855" s="229"/>
      <c r="H7855" s="107">
        <f t="shared" si="488"/>
        <v>0</v>
      </c>
      <c r="I7855" s="188">
        <f t="shared" si="491"/>
        <v>0</v>
      </c>
      <c r="J7855" s="142"/>
      <c r="K7855" s="146"/>
      <c r="L7855" s="7" t="str">
        <f t="shared" si="489"/>
        <v/>
      </c>
      <c r="M7855" s="7" t="str">
        <f t="shared" si="490"/>
        <v/>
      </c>
      <c r="N7855" s="7" t="str">
        <f>Cartilha_GLOBAL!N7855</f>
        <v/>
      </c>
      <c r="O7855" s="144"/>
      <c r="Q7855" s="151"/>
      <c r="R7855" s="152">
        <v>0</v>
      </c>
      <c r="T7855" s="153">
        <f>IF(Cartilha_GLOBAL!R7855=0,0,IF(Cartilha_GLOBAL!R7855&gt;0,"c","b"))</f>
        <v>0</v>
      </c>
    </row>
    <row r="7856" ht="22.5" hidden="1" spans="1:20">
      <c r="A7856" s="239">
        <f>Cartilha_GLOBAL!A7856</f>
        <v>93239</v>
      </c>
      <c r="B7856" s="100" t="str">
        <f>Cartilha_GLOBAL!B7856</f>
        <v>SINAPI</v>
      </c>
      <c r="C7856" s="104" t="str">
        <f>Cartilha_GLOBAL!C7856</f>
        <v>ROLO COMPACTADOR VIBRATÓRIO PÉ DE CARNEIRO, OPERADO POR CONTROLE REMOTO, POTÊNCIA 12,5 KW, PESO OPERACIONAL 1,675 T, LARGURA DE TRABALHO 0,85 M - JUROS. AF_02/2016</v>
      </c>
      <c r="D7856" s="94" t="str">
        <f>Cartilha_GLOBAL!D7856</f>
        <v>H</v>
      </c>
      <c r="E7856" s="105">
        <f>Cartilha_GLOBAL!$E7856</f>
        <v>6.14</v>
      </c>
      <c r="F7856" s="182">
        <f>Cartilha_GLOBAL!$F7856</f>
        <v>7.54</v>
      </c>
      <c r="G7856" s="229"/>
      <c r="H7856" s="107">
        <f t="shared" si="488"/>
        <v>0</v>
      </c>
      <c r="I7856" s="188">
        <f t="shared" si="491"/>
        <v>0</v>
      </c>
      <c r="J7856" s="142"/>
      <c r="K7856" s="146"/>
      <c r="L7856" s="7" t="str">
        <f t="shared" si="489"/>
        <v/>
      </c>
      <c r="M7856" s="7" t="str">
        <f t="shared" si="490"/>
        <v/>
      </c>
      <c r="N7856" s="7" t="str">
        <f>Cartilha_GLOBAL!N7856</f>
        <v/>
      </c>
      <c r="O7856" s="144"/>
      <c r="Q7856" s="151"/>
      <c r="R7856" s="152">
        <v>0</v>
      </c>
      <c r="T7856" s="153">
        <f>IF(Cartilha_GLOBAL!R7856=0,0,IF(Cartilha_GLOBAL!R7856&gt;0,"c","b"))</f>
        <v>0</v>
      </c>
    </row>
    <row r="7857" ht="33.75" hidden="1" spans="1:20">
      <c r="A7857" s="239">
        <f>Cartilha_GLOBAL!A7857</f>
        <v>93240</v>
      </c>
      <c r="B7857" s="100" t="str">
        <f>Cartilha_GLOBAL!B7857</f>
        <v>SINAPI</v>
      </c>
      <c r="C7857" s="104" t="str">
        <f>Cartilha_GLOBAL!C7857</f>
        <v>ROLO COMPACTADOR VIBRATÓRIO PÉ DE CARNEIRO, OPERADO POR CONTROLE REMOTO, POTÊNCIA 12,5 KW, PESO OPERACIONAL 1,675 T, LARGURA DE TRABALHO 0,85 M - MATERIAIS NA OPERAÇÃO. AF_02/2016</v>
      </c>
      <c r="D7857" s="94" t="str">
        <f>Cartilha_GLOBAL!D7857</f>
        <v>H</v>
      </c>
      <c r="E7857" s="105">
        <f>Cartilha_GLOBAL!$E7857</f>
        <v>11.64</v>
      </c>
      <c r="F7857" s="182">
        <f>Cartilha_GLOBAL!$F7857</f>
        <v>14.29</v>
      </c>
      <c r="G7857" s="229"/>
      <c r="H7857" s="107">
        <f t="shared" si="488"/>
        <v>0</v>
      </c>
      <c r="I7857" s="188">
        <f t="shared" si="491"/>
        <v>0</v>
      </c>
      <c r="J7857" s="142"/>
      <c r="K7857" s="146"/>
      <c r="L7857" s="7" t="str">
        <f t="shared" si="489"/>
        <v/>
      </c>
      <c r="M7857" s="7" t="str">
        <f t="shared" si="490"/>
        <v/>
      </c>
      <c r="N7857" s="7" t="str">
        <f>Cartilha_GLOBAL!N7857</f>
        <v/>
      </c>
      <c r="O7857" s="144"/>
      <c r="Q7857" s="151"/>
      <c r="R7857" s="152">
        <v>0</v>
      </c>
      <c r="T7857" s="153">
        <f>IF(Cartilha_GLOBAL!R7857=0,0,IF(Cartilha_GLOBAL!R7857&gt;0,"c","b"))</f>
        <v>0</v>
      </c>
    </row>
    <row r="7858" ht="22.5" hidden="1" spans="1:20">
      <c r="A7858" s="239">
        <f>Cartilha_GLOBAL!A7858</f>
        <v>95627</v>
      </c>
      <c r="B7858" s="100" t="str">
        <f>Cartilha_GLOBAL!B7858</f>
        <v>SINAPI</v>
      </c>
      <c r="C7858" s="104" t="str">
        <f>Cartilha_GLOBAL!C7858</f>
        <v>ROLO COMPACTADOR VIBRATORIO TANDEM, ACO LISO, POTENCIA 125 HP, PESO SEM/COM LASTRO 10,20/11,65 T, LARGURA DE TRABALHO 1,73 M - DEPRECIAÇÃO. AF_11/2016</v>
      </c>
      <c r="D7858" s="94" t="str">
        <f>Cartilha_GLOBAL!D7858</f>
        <v>H</v>
      </c>
      <c r="E7858" s="105">
        <f>Cartilha_GLOBAL!$E7858</f>
        <v>48.46</v>
      </c>
      <c r="F7858" s="182">
        <f>Cartilha_GLOBAL!$F7858</f>
        <v>59.48</v>
      </c>
      <c r="G7858" s="229"/>
      <c r="H7858" s="107">
        <f t="shared" si="488"/>
        <v>0</v>
      </c>
      <c r="I7858" s="188">
        <f t="shared" si="491"/>
        <v>0</v>
      </c>
      <c r="J7858" s="142"/>
      <c r="K7858" s="146"/>
      <c r="L7858" s="7" t="str">
        <f t="shared" si="489"/>
        <v/>
      </c>
      <c r="M7858" s="7" t="str">
        <f t="shared" si="490"/>
        <v/>
      </c>
      <c r="N7858" s="7" t="str">
        <f>Cartilha_GLOBAL!N7858</f>
        <v/>
      </c>
      <c r="O7858" s="144"/>
      <c r="Q7858" s="151"/>
      <c r="R7858" s="152">
        <v>0</v>
      </c>
      <c r="T7858" s="153">
        <f>IF(Cartilha_GLOBAL!R7858=0,0,IF(Cartilha_GLOBAL!R7858&gt;0,"c","b"))</f>
        <v>0</v>
      </c>
    </row>
    <row r="7859" ht="22.5" hidden="1" spans="1:20">
      <c r="A7859" s="239">
        <f>Cartilha_GLOBAL!A7859</f>
        <v>95628</v>
      </c>
      <c r="B7859" s="100" t="str">
        <f>Cartilha_GLOBAL!B7859</f>
        <v>SINAPI</v>
      </c>
      <c r="C7859" s="104" t="str">
        <f>Cartilha_GLOBAL!C7859</f>
        <v>ROLO COMPACTADOR VIBRATORIO TANDEM, ACO LISO, POTENCIA 125 HP, PESO SEM/COM LASTRO 10,20/11,65 T, LARGURA DE TRABALHO 1,73 M - JUROS. AF_11/2016</v>
      </c>
      <c r="D7859" s="94" t="str">
        <f>Cartilha_GLOBAL!D7859</f>
        <v>H</v>
      </c>
      <c r="E7859" s="105">
        <f>Cartilha_GLOBAL!$E7859</f>
        <v>6.72</v>
      </c>
      <c r="F7859" s="182">
        <f>Cartilha_GLOBAL!$F7859</f>
        <v>8.25</v>
      </c>
      <c r="G7859" s="229"/>
      <c r="H7859" s="107">
        <f t="shared" si="488"/>
        <v>0</v>
      </c>
      <c r="I7859" s="188">
        <f t="shared" si="491"/>
        <v>0</v>
      </c>
      <c r="J7859" s="142"/>
      <c r="K7859" s="146"/>
      <c r="L7859" s="7" t="str">
        <f t="shared" si="489"/>
        <v/>
      </c>
      <c r="M7859" s="7" t="str">
        <f t="shared" si="490"/>
        <v/>
      </c>
      <c r="N7859" s="7" t="str">
        <f>Cartilha_GLOBAL!N7859</f>
        <v/>
      </c>
      <c r="O7859" s="144"/>
      <c r="Q7859" s="151"/>
      <c r="R7859" s="152">
        <v>0</v>
      </c>
      <c r="T7859" s="153">
        <f>IF(Cartilha_GLOBAL!R7859=0,0,IF(Cartilha_GLOBAL!R7859&gt;0,"c","b"))</f>
        <v>0</v>
      </c>
    </row>
    <row r="7860" ht="22.5" hidden="1" spans="1:20">
      <c r="A7860" s="239">
        <f>Cartilha_GLOBAL!A7860</f>
        <v>95629</v>
      </c>
      <c r="B7860" s="100" t="str">
        <f>Cartilha_GLOBAL!B7860</f>
        <v>SINAPI</v>
      </c>
      <c r="C7860" s="104" t="str">
        <f>Cartilha_GLOBAL!C7860</f>
        <v>ROLO COMPACTADOR VIBRATORIO TANDEM, ACO LISO, POTENCIA 125 HP, PESO SEM/COM LASTRO 10,20/11,65 T, LARGURA DE TRABALHO 1,73 M - MANUTENÇÃO. AF_11/2016</v>
      </c>
      <c r="D7860" s="94" t="str">
        <f>Cartilha_GLOBAL!D7860</f>
        <v>H</v>
      </c>
      <c r="E7860" s="105">
        <f>Cartilha_GLOBAL!$E7860</f>
        <v>60.64</v>
      </c>
      <c r="F7860" s="182">
        <f>Cartilha_GLOBAL!$F7860</f>
        <v>74.43</v>
      </c>
      <c r="G7860" s="229"/>
      <c r="H7860" s="107">
        <f t="shared" si="488"/>
        <v>0</v>
      </c>
      <c r="I7860" s="188">
        <f t="shared" si="491"/>
        <v>0</v>
      </c>
      <c r="J7860" s="142"/>
      <c r="K7860" s="146"/>
      <c r="L7860" s="7" t="str">
        <f t="shared" si="489"/>
        <v/>
      </c>
      <c r="M7860" s="7" t="str">
        <f t="shared" si="490"/>
        <v/>
      </c>
      <c r="N7860" s="7" t="str">
        <f>Cartilha_GLOBAL!N7860</f>
        <v/>
      </c>
      <c r="O7860" s="144"/>
      <c r="Q7860" s="151"/>
      <c r="R7860" s="152">
        <v>0</v>
      </c>
      <c r="T7860" s="153">
        <f>IF(Cartilha_GLOBAL!R7860=0,0,IF(Cartilha_GLOBAL!R7860&gt;0,"c","b"))</f>
        <v>0</v>
      </c>
    </row>
    <row r="7861" ht="22.5" hidden="1" spans="1:20">
      <c r="A7861" s="239">
        <f>Cartilha_GLOBAL!A7861</f>
        <v>95630</v>
      </c>
      <c r="B7861" s="100" t="str">
        <f>Cartilha_GLOBAL!B7861</f>
        <v>SINAPI</v>
      </c>
      <c r="C7861" s="104" t="str">
        <f>Cartilha_GLOBAL!C7861</f>
        <v>ROLO COMPACTADOR VIBRATORIO TANDEM, ACO LISO, POTENCIA 125 HP, PESO SEM/COM LASTRO 10,20/11,65 T, LARGURA DE TRABALHO 1,73 M - MATERIAIS NA OPERAÇÃO. AF_11/2016</v>
      </c>
      <c r="D7861" s="94" t="str">
        <f>Cartilha_GLOBAL!D7861</f>
        <v>H</v>
      </c>
      <c r="E7861" s="105">
        <f>Cartilha_GLOBAL!$E7861</f>
        <v>86.83</v>
      </c>
      <c r="F7861" s="182">
        <f>Cartilha_GLOBAL!$F7861</f>
        <v>106.58</v>
      </c>
      <c r="G7861" s="229"/>
      <c r="H7861" s="107">
        <f t="shared" si="488"/>
        <v>0</v>
      </c>
      <c r="I7861" s="188">
        <f t="shared" si="491"/>
        <v>0</v>
      </c>
      <c r="J7861" s="142"/>
      <c r="K7861" s="146"/>
      <c r="L7861" s="7" t="str">
        <f t="shared" si="489"/>
        <v/>
      </c>
      <c r="M7861" s="7" t="str">
        <f t="shared" si="490"/>
        <v/>
      </c>
      <c r="N7861" s="7" t="str">
        <f>Cartilha_GLOBAL!N7861</f>
        <v/>
      </c>
      <c r="O7861" s="144"/>
      <c r="Q7861" s="151"/>
      <c r="R7861" s="152">
        <v>0</v>
      </c>
      <c r="T7861" s="153">
        <f>IF(Cartilha_GLOBAL!R7861=0,0,IF(Cartilha_GLOBAL!R7861&gt;0,"c","b"))</f>
        <v>0</v>
      </c>
    </row>
    <row r="7862" ht="12.75" hidden="1" spans="1:20">
      <c r="A7862" s="238" t="str">
        <f>Cartilha_GLOBAL!A7862</f>
        <v>12.3.40</v>
      </c>
      <c r="B7862" s="236">
        <f>Cartilha_GLOBAL!B7862</f>
        <v>0</v>
      </c>
      <c r="C7862" s="161" t="str">
        <f>Cartilha_GLOBAL!C7862</f>
        <v>PLACAS VIBRATÓRIAS</v>
      </c>
      <c r="D7862" s="94">
        <f>Cartilha_GLOBAL!D7862</f>
        <v>0</v>
      </c>
      <c r="E7862" s="105">
        <f>Cartilha_GLOBAL!$E7862</f>
        <v>0</v>
      </c>
      <c r="F7862" s="182">
        <f>Cartilha_GLOBAL!$F7862</f>
        <v>0</v>
      </c>
      <c r="G7862" s="209"/>
      <c r="H7862" s="187">
        <f t="shared" si="488"/>
        <v>0</v>
      </c>
      <c r="I7862" s="188">
        <f t="shared" si="491"/>
        <v>0</v>
      </c>
      <c r="J7862" s="142"/>
      <c r="K7862" s="145" t="str">
        <f>IF(SUM(I7863:I7868)&gt;0,"xx","")</f>
        <v/>
      </c>
      <c r="L7862" s="7" t="str">
        <f t="shared" si="489"/>
        <v/>
      </c>
      <c r="M7862" s="7" t="str">
        <f t="shared" si="490"/>
        <v/>
      </c>
      <c r="N7862" s="7" t="str">
        <f>Cartilha_GLOBAL!N7862</f>
        <v/>
      </c>
      <c r="O7862" s="144"/>
      <c r="Q7862" s="151"/>
      <c r="R7862" s="152">
        <v>0</v>
      </c>
      <c r="T7862" s="153">
        <f>IF(Cartilha_GLOBAL!R7862=0,0,IF(Cartilha_GLOBAL!R7862&gt;0,"c","b"))</f>
        <v>0</v>
      </c>
    </row>
    <row r="7863" ht="22.5" hidden="1" spans="1:20">
      <c r="A7863" s="239">
        <f>Cartilha_GLOBAL!A7863</f>
        <v>91277</v>
      </c>
      <c r="B7863" s="100" t="str">
        <f>Cartilha_GLOBAL!B7863</f>
        <v>SINAPI</v>
      </c>
      <c r="C7863" s="104" t="str">
        <f>Cartilha_GLOBAL!C7863</f>
        <v>PLACA VIBRATÓRIA REVERSÍVEL COM MOTOR 4 TEMPOS A GASOLINA, FORÇA CENTRÍFUGA DE 25 KN (2500 KGF), POTÊNCIA 5,5 CV - CHP DIURNO. AF_08/2015</v>
      </c>
      <c r="D7863" s="94" t="str">
        <f>Cartilha_GLOBAL!D7863</f>
        <v>CHP</v>
      </c>
      <c r="E7863" s="105">
        <f>Cartilha_GLOBAL!$E7863</f>
        <v>8.88</v>
      </c>
      <c r="F7863" s="182">
        <f>Cartilha_GLOBAL!$F7863</f>
        <v>10.9</v>
      </c>
      <c r="G7863" s="229"/>
      <c r="H7863" s="107">
        <f t="shared" si="488"/>
        <v>0</v>
      </c>
      <c r="I7863" s="188">
        <f t="shared" si="491"/>
        <v>0</v>
      </c>
      <c r="J7863" s="142"/>
      <c r="K7863" s="146"/>
      <c r="L7863" s="7" t="str">
        <f t="shared" si="489"/>
        <v/>
      </c>
      <c r="M7863" s="7" t="str">
        <f t="shared" si="490"/>
        <v/>
      </c>
      <c r="N7863" s="7" t="str">
        <f>Cartilha_GLOBAL!N7863</f>
        <v/>
      </c>
      <c r="O7863" s="144"/>
      <c r="Q7863" s="151"/>
      <c r="R7863" s="152">
        <v>0</v>
      </c>
      <c r="T7863" s="153">
        <f>IF(Cartilha_GLOBAL!R7863=0,0,IF(Cartilha_GLOBAL!R7863&gt;0,"c","b"))</f>
        <v>0</v>
      </c>
    </row>
    <row r="7864" ht="22.5" hidden="1" spans="1:20">
      <c r="A7864" s="239">
        <f>Cartilha_GLOBAL!A7864</f>
        <v>91278</v>
      </c>
      <c r="B7864" s="100" t="str">
        <f>Cartilha_GLOBAL!B7864</f>
        <v>SINAPI</v>
      </c>
      <c r="C7864" s="104" t="str">
        <f>Cartilha_GLOBAL!C7864</f>
        <v>PLACA VIBRATÓRIA REVERSÍVEL COM MOTOR 4 TEMPOS A GASOLINA, FORÇA CENTRÍFUGA DE 25 KN (2500 KGF), POTÊNCIA 5,5 CV - CHI DIURNO. AF_08/2015</v>
      </c>
      <c r="D7864" s="94" t="str">
        <f>Cartilha_GLOBAL!D7864</f>
        <v>CHI</v>
      </c>
      <c r="E7864" s="105">
        <f>Cartilha_GLOBAL!$E7864</f>
        <v>0.57</v>
      </c>
      <c r="F7864" s="182">
        <f>Cartilha_GLOBAL!$F7864</f>
        <v>0.7</v>
      </c>
      <c r="G7864" s="229"/>
      <c r="H7864" s="107">
        <f t="shared" si="488"/>
        <v>0</v>
      </c>
      <c r="I7864" s="188">
        <f t="shared" si="491"/>
        <v>0</v>
      </c>
      <c r="J7864" s="142"/>
      <c r="K7864" s="146"/>
      <c r="L7864" s="7" t="str">
        <f t="shared" si="489"/>
        <v/>
      </c>
      <c r="M7864" s="7" t="str">
        <f t="shared" si="490"/>
        <v/>
      </c>
      <c r="N7864" s="7" t="str">
        <f>Cartilha_GLOBAL!N7864</f>
        <v/>
      </c>
      <c r="O7864" s="144"/>
      <c r="Q7864" s="151"/>
      <c r="R7864" s="152">
        <v>0</v>
      </c>
      <c r="T7864" s="153">
        <f>IF(Cartilha_GLOBAL!R7864=0,0,IF(Cartilha_GLOBAL!R7864&gt;0,"c","b"))</f>
        <v>0</v>
      </c>
    </row>
    <row r="7865" ht="22.5" hidden="1" spans="1:20">
      <c r="A7865" s="239">
        <f>Cartilha_GLOBAL!A7865</f>
        <v>91273</v>
      </c>
      <c r="B7865" s="100" t="str">
        <f>Cartilha_GLOBAL!B7865</f>
        <v>SINAPI</v>
      </c>
      <c r="C7865" s="104" t="str">
        <f>Cartilha_GLOBAL!C7865</f>
        <v>PLACA VIBRATÓRIA REVERSÍVEL COM MOTOR 4 TEMPOS A GASOLINA, FORÇA CENTRÍFUGA DE 25 KN (2500 KGF), POTÊNCIA 5,5 CV - DEPRECIAÇÃO. AF_08/2015</v>
      </c>
      <c r="D7865" s="94" t="str">
        <f>Cartilha_GLOBAL!D7865</f>
        <v>H</v>
      </c>
      <c r="E7865" s="105">
        <f>Cartilha_GLOBAL!$E7865</f>
        <v>0.5</v>
      </c>
      <c r="F7865" s="182">
        <f>Cartilha_GLOBAL!$F7865</f>
        <v>0.61</v>
      </c>
      <c r="G7865" s="229"/>
      <c r="H7865" s="107">
        <f t="shared" si="488"/>
        <v>0</v>
      </c>
      <c r="I7865" s="188">
        <f t="shared" si="491"/>
        <v>0</v>
      </c>
      <c r="J7865" s="142"/>
      <c r="K7865" s="146"/>
      <c r="L7865" s="7" t="str">
        <f t="shared" si="489"/>
        <v/>
      </c>
      <c r="M7865" s="7" t="str">
        <f t="shared" si="490"/>
        <v/>
      </c>
      <c r="N7865" s="7" t="str">
        <f>Cartilha_GLOBAL!N7865</f>
        <v/>
      </c>
      <c r="O7865" s="144"/>
      <c r="Q7865" s="151"/>
      <c r="R7865" s="152">
        <v>0</v>
      </c>
      <c r="T7865" s="153">
        <f>IF(Cartilha_GLOBAL!R7865=0,0,IF(Cartilha_GLOBAL!R7865&gt;0,"c","b"))</f>
        <v>0</v>
      </c>
    </row>
    <row r="7866" ht="22.5" hidden="1" spans="1:20">
      <c r="A7866" s="239">
        <f>Cartilha_GLOBAL!A7866</f>
        <v>91274</v>
      </c>
      <c r="B7866" s="100" t="str">
        <f>Cartilha_GLOBAL!B7866</f>
        <v>SINAPI</v>
      </c>
      <c r="C7866" s="104" t="str">
        <f>Cartilha_GLOBAL!C7866</f>
        <v>PLACA VIBRATÓRIA REVERSÍVEL COM MOTOR 4 TEMPOS A GASOLINA, FORÇA CENTRÍFUGA DE 25 KN (2500 KGF), POTÊNCIA 5,5 CV - JUROS. AF_08/2015</v>
      </c>
      <c r="D7866" s="94" t="str">
        <f>Cartilha_GLOBAL!D7866</f>
        <v>H</v>
      </c>
      <c r="E7866" s="105">
        <f>Cartilha_GLOBAL!$E7866</f>
        <v>0.07</v>
      </c>
      <c r="F7866" s="182">
        <f>Cartilha_GLOBAL!$F7866</f>
        <v>0.09</v>
      </c>
      <c r="G7866" s="229"/>
      <c r="H7866" s="107">
        <f t="shared" si="488"/>
        <v>0</v>
      </c>
      <c r="I7866" s="188">
        <f t="shared" si="491"/>
        <v>0</v>
      </c>
      <c r="J7866" s="142"/>
      <c r="K7866" s="146"/>
      <c r="L7866" s="7" t="str">
        <f t="shared" si="489"/>
        <v/>
      </c>
      <c r="M7866" s="7" t="str">
        <f t="shared" si="490"/>
        <v/>
      </c>
      <c r="N7866" s="7" t="str">
        <f>Cartilha_GLOBAL!N7866</f>
        <v/>
      </c>
      <c r="O7866" s="144"/>
      <c r="Q7866" s="151"/>
      <c r="R7866" s="152">
        <v>0</v>
      </c>
      <c r="T7866" s="153">
        <f>IF(Cartilha_GLOBAL!R7866=0,0,IF(Cartilha_GLOBAL!R7866&gt;0,"c","b"))</f>
        <v>0</v>
      </c>
    </row>
    <row r="7867" ht="22.5" hidden="1" spans="1:20">
      <c r="A7867" s="239">
        <f>Cartilha_GLOBAL!A7867</f>
        <v>91275</v>
      </c>
      <c r="B7867" s="100" t="str">
        <f>Cartilha_GLOBAL!B7867</f>
        <v>SINAPI</v>
      </c>
      <c r="C7867" s="104" t="str">
        <f>Cartilha_GLOBAL!C7867</f>
        <v>PLACA VIBRATÓRIA REVERSÍVEL COM MOTOR 4 TEMPOS A GASOLINA, FORÇA CENTRÍFUGA DE 25 KN (2500 KGF), POTÊNCIA 5,5 CV - MANUTENÇÃO. AF_08/2015</v>
      </c>
      <c r="D7867" s="94" t="str">
        <f>Cartilha_GLOBAL!D7867</f>
        <v>H</v>
      </c>
      <c r="E7867" s="105">
        <f>Cartilha_GLOBAL!$E7867</f>
        <v>0.63</v>
      </c>
      <c r="F7867" s="182">
        <f>Cartilha_GLOBAL!$F7867</f>
        <v>0.77</v>
      </c>
      <c r="G7867" s="229"/>
      <c r="H7867" s="107">
        <f t="shared" si="488"/>
        <v>0</v>
      </c>
      <c r="I7867" s="188">
        <f t="shared" si="491"/>
        <v>0</v>
      </c>
      <c r="J7867" s="142"/>
      <c r="K7867" s="146"/>
      <c r="L7867" s="7" t="str">
        <f t="shared" si="489"/>
        <v/>
      </c>
      <c r="M7867" s="7" t="str">
        <f t="shared" si="490"/>
        <v/>
      </c>
      <c r="N7867" s="7" t="str">
        <f>Cartilha_GLOBAL!N7867</f>
        <v/>
      </c>
      <c r="O7867" s="144"/>
      <c r="Q7867" s="151"/>
      <c r="R7867" s="152">
        <v>0</v>
      </c>
      <c r="T7867" s="153">
        <f>IF(Cartilha_GLOBAL!R7867=0,0,IF(Cartilha_GLOBAL!R7867&gt;0,"c","b"))</f>
        <v>0</v>
      </c>
    </row>
    <row r="7868" ht="22.5" hidden="1" spans="1:20">
      <c r="A7868" s="239">
        <f>Cartilha_GLOBAL!A7868</f>
        <v>91276</v>
      </c>
      <c r="B7868" s="100" t="str">
        <f>Cartilha_GLOBAL!B7868</f>
        <v>SINAPI</v>
      </c>
      <c r="C7868" s="104" t="str">
        <f>Cartilha_GLOBAL!C7868</f>
        <v>PLACA VIBRATÓRIA REVERSÍVEL COM MOTOR 4 TEMPOS A GASOLINA, FORÇA CENTRÍFUGA DE 25 KN (2500 KGF), POTÊNCIA 5,5 CV - MATERIAIS NA OPERAÇÃO. AF_08/2015</v>
      </c>
      <c r="D7868" s="94" t="str">
        <f>Cartilha_GLOBAL!D7868</f>
        <v>H</v>
      </c>
      <c r="E7868" s="105">
        <f>Cartilha_GLOBAL!$E7868</f>
        <v>7.68</v>
      </c>
      <c r="F7868" s="182">
        <f>Cartilha_GLOBAL!$F7868</f>
        <v>9.43</v>
      </c>
      <c r="G7868" s="229"/>
      <c r="H7868" s="107">
        <f t="shared" si="488"/>
        <v>0</v>
      </c>
      <c r="I7868" s="188">
        <f t="shared" si="491"/>
        <v>0</v>
      </c>
      <c r="J7868" s="142"/>
      <c r="K7868" s="146"/>
      <c r="L7868" s="7" t="str">
        <f t="shared" si="489"/>
        <v/>
      </c>
      <c r="M7868" s="7" t="str">
        <f t="shared" si="490"/>
        <v/>
      </c>
      <c r="N7868" s="7" t="str">
        <f>Cartilha_GLOBAL!N7868</f>
        <v/>
      </c>
      <c r="O7868" s="144"/>
      <c r="Q7868" s="151"/>
      <c r="R7868" s="152">
        <v>0</v>
      </c>
      <c r="T7868" s="153">
        <f>IF(Cartilha_GLOBAL!R7868=0,0,IF(Cartilha_GLOBAL!R7868&gt;0,"c","b"))</f>
        <v>0</v>
      </c>
    </row>
    <row r="7869" ht="12.75" hidden="1" spans="1:20">
      <c r="A7869" s="238" t="str">
        <f>Cartilha_GLOBAL!A7869</f>
        <v>12.3.41</v>
      </c>
      <c r="B7869" s="236">
        <f>Cartilha_GLOBAL!B7869</f>
        <v>0</v>
      </c>
      <c r="C7869" s="161" t="str">
        <f>Cartilha_GLOBAL!C7869</f>
        <v>MOTONIVELADORA</v>
      </c>
      <c r="D7869" s="94">
        <f>Cartilha_GLOBAL!D7869</f>
        <v>0</v>
      </c>
      <c r="E7869" s="105">
        <f>Cartilha_GLOBAL!$E7869</f>
        <v>0</v>
      </c>
      <c r="F7869" s="182">
        <f>Cartilha_GLOBAL!$F7869</f>
        <v>0</v>
      </c>
      <c r="G7869" s="209"/>
      <c r="H7869" s="187">
        <f t="shared" si="488"/>
        <v>0</v>
      </c>
      <c r="I7869" s="188">
        <f t="shared" si="491"/>
        <v>0</v>
      </c>
      <c r="J7869" s="142"/>
      <c r="K7869" s="145" t="str">
        <f>IF(SUM(I7870:I7875)&gt;0,"xx","")</f>
        <v/>
      </c>
      <c r="L7869" s="7" t="str">
        <f t="shared" si="489"/>
        <v/>
      </c>
      <c r="M7869" s="7" t="str">
        <f t="shared" si="490"/>
        <v/>
      </c>
      <c r="N7869" s="7" t="str">
        <f>Cartilha_GLOBAL!N7869</f>
        <v/>
      </c>
      <c r="O7869" s="144"/>
      <c r="Q7869" s="151"/>
      <c r="R7869" s="152">
        <v>0</v>
      </c>
      <c r="T7869" s="153">
        <f>IF(Cartilha_GLOBAL!R7869=0,0,IF(Cartilha_GLOBAL!R7869&gt;0,"c","b"))</f>
        <v>0</v>
      </c>
    </row>
    <row r="7870" ht="22.5" hidden="1" spans="1:20">
      <c r="A7870" s="239">
        <f>Cartilha_GLOBAL!A7870</f>
        <v>5779</v>
      </c>
      <c r="B7870" s="100" t="str">
        <f>Cartilha_GLOBAL!B7870</f>
        <v>SINAPI</v>
      </c>
      <c r="C7870" s="104" t="str">
        <f>Cartilha_GLOBAL!C7870</f>
        <v>MOTONIVELADORA POTÊNCIA BÁSICA LÍQUIDA (PRIMEIRA MARCHA) 125 HP, PESO BRUTO 13032 KG, LARGURA DA LÂMINA DE 3,7 M - MANUTENÇÃO. AF_06/2014</v>
      </c>
      <c r="D7870" s="94" t="str">
        <f>Cartilha_GLOBAL!D7870</f>
        <v>H</v>
      </c>
      <c r="E7870" s="105">
        <f>Cartilha_GLOBAL!$E7870</f>
        <v>88.09</v>
      </c>
      <c r="F7870" s="182">
        <f>Cartilha_GLOBAL!$F7870</f>
        <v>108.12</v>
      </c>
      <c r="G7870" s="229"/>
      <c r="H7870" s="107">
        <f t="shared" si="488"/>
        <v>0</v>
      </c>
      <c r="I7870" s="188">
        <f t="shared" si="491"/>
        <v>0</v>
      </c>
      <c r="J7870" s="142"/>
      <c r="K7870" s="146"/>
      <c r="L7870" s="7" t="str">
        <f t="shared" si="489"/>
        <v/>
      </c>
      <c r="M7870" s="7" t="str">
        <f t="shared" si="490"/>
        <v/>
      </c>
      <c r="N7870" s="7" t="str">
        <f>Cartilha_GLOBAL!N7870</f>
        <v/>
      </c>
      <c r="O7870" s="144"/>
      <c r="Q7870" s="151"/>
      <c r="R7870" s="152">
        <v>0</v>
      </c>
      <c r="T7870" s="153">
        <f>IF(Cartilha_GLOBAL!R7870=0,0,IF(Cartilha_GLOBAL!R7870&gt;0,"c","b"))</f>
        <v>0</v>
      </c>
    </row>
    <row r="7871" ht="22.5" hidden="1" spans="1:20">
      <c r="A7871" s="239">
        <f>Cartilha_GLOBAL!A7871</f>
        <v>5932</v>
      </c>
      <c r="B7871" s="100" t="str">
        <f>Cartilha_GLOBAL!B7871</f>
        <v>SINAPI</v>
      </c>
      <c r="C7871" s="104" t="str">
        <f>Cartilha_GLOBAL!C7871</f>
        <v>MOTONIVELADORA POTÊNCIA BÁSICA LÍQUIDA (PRIMEIRA MARCHA) 125 HP, PESO BRUTO 13032 KG, LARGURA DA LÂMINA DE 3,7 M - CHP DIURNO. AF_06/2014</v>
      </c>
      <c r="D7871" s="94" t="str">
        <f>Cartilha_GLOBAL!D7871</f>
        <v>CHP</v>
      </c>
      <c r="E7871" s="105">
        <f>Cartilha_GLOBAL!$E7871</f>
        <v>269.37</v>
      </c>
      <c r="F7871" s="182">
        <f>Cartilha_GLOBAL!$F7871</f>
        <v>330.62</v>
      </c>
      <c r="G7871" s="229"/>
      <c r="H7871" s="107">
        <f t="shared" si="488"/>
        <v>0</v>
      </c>
      <c r="I7871" s="188">
        <f t="shared" si="491"/>
        <v>0</v>
      </c>
      <c r="J7871" s="142"/>
      <c r="K7871" s="146"/>
      <c r="L7871" s="7" t="str">
        <f t="shared" si="489"/>
        <v/>
      </c>
      <c r="M7871" s="7" t="str">
        <f t="shared" si="490"/>
        <v/>
      </c>
      <c r="N7871" s="7" t="str">
        <f>Cartilha_GLOBAL!N7871</f>
        <v/>
      </c>
      <c r="O7871" s="144"/>
      <c r="Q7871" s="151"/>
      <c r="R7871" s="152">
        <v>0</v>
      </c>
      <c r="T7871" s="153">
        <f>IF(Cartilha_GLOBAL!R7871=0,0,IF(Cartilha_GLOBAL!R7871&gt;0,"c","b"))</f>
        <v>0</v>
      </c>
    </row>
    <row r="7872" ht="22.5" hidden="1" spans="1:20">
      <c r="A7872" s="239">
        <f>Cartilha_GLOBAL!A7872</f>
        <v>5934</v>
      </c>
      <c r="B7872" s="100" t="str">
        <f>Cartilha_GLOBAL!B7872</f>
        <v>SINAPI</v>
      </c>
      <c r="C7872" s="104" t="str">
        <f>Cartilha_GLOBAL!C7872</f>
        <v>MOTONIVELADORA POTÊNCIA BÁSICA LÍQUIDA (PRIMEIRA MARCHA) 125 HP, PESO BRUTO 13032 KG, LARGURA DA LÂMINA DE 3,7 M - CHI DIURNO. AF_06/2014</v>
      </c>
      <c r="D7872" s="94" t="str">
        <f>Cartilha_GLOBAL!D7872</f>
        <v>CHI</v>
      </c>
      <c r="E7872" s="105">
        <f>Cartilha_GLOBAL!$E7872</f>
        <v>99.86</v>
      </c>
      <c r="F7872" s="182">
        <f>Cartilha_GLOBAL!$F7872</f>
        <v>122.57</v>
      </c>
      <c r="G7872" s="229"/>
      <c r="H7872" s="107">
        <f t="shared" si="488"/>
        <v>0</v>
      </c>
      <c r="I7872" s="188">
        <f t="shared" si="491"/>
        <v>0</v>
      </c>
      <c r="J7872" s="142"/>
      <c r="K7872" s="146"/>
      <c r="L7872" s="7" t="str">
        <f t="shared" si="489"/>
        <v/>
      </c>
      <c r="M7872" s="7" t="str">
        <f t="shared" si="490"/>
        <v/>
      </c>
      <c r="N7872" s="7" t="str">
        <f>Cartilha_GLOBAL!N7872</f>
        <v/>
      </c>
      <c r="O7872" s="144"/>
      <c r="Q7872" s="151"/>
      <c r="R7872" s="152">
        <v>0</v>
      </c>
      <c r="T7872" s="153">
        <f>IF(Cartilha_GLOBAL!R7872=0,0,IF(Cartilha_GLOBAL!R7872&gt;0,"c","b"))</f>
        <v>0</v>
      </c>
    </row>
    <row r="7873" ht="22.5" hidden="1" spans="1:20">
      <c r="A7873" s="239">
        <f>Cartilha_GLOBAL!A7873</f>
        <v>53849</v>
      </c>
      <c r="B7873" s="100" t="str">
        <f>Cartilha_GLOBAL!B7873</f>
        <v>SINAPI</v>
      </c>
      <c r="C7873" s="104" t="str">
        <f>Cartilha_GLOBAL!C7873</f>
        <v>MOTONIVELADORA POTÊNCIA BÁSICA LÍQUIDA (PRIMEIRA MARCHA) 125 HP, PESO BRUTO 13032 KG, LARGURA DA LÂMINA DE 3,7 M - MATERIAIS NA OPERAÇÃO. AF_06/2014</v>
      </c>
      <c r="D7873" s="94" t="str">
        <f>Cartilha_GLOBAL!D7873</f>
        <v>H</v>
      </c>
      <c r="E7873" s="105">
        <f>Cartilha_GLOBAL!$E7873</f>
        <v>81.42</v>
      </c>
      <c r="F7873" s="182">
        <f>Cartilha_GLOBAL!$F7873</f>
        <v>99.93</v>
      </c>
      <c r="G7873" s="229"/>
      <c r="H7873" s="107">
        <f t="shared" si="488"/>
        <v>0</v>
      </c>
      <c r="I7873" s="188">
        <f t="shared" si="491"/>
        <v>0</v>
      </c>
      <c r="J7873" s="142"/>
      <c r="K7873" s="146"/>
      <c r="L7873" s="7" t="str">
        <f t="shared" si="489"/>
        <v/>
      </c>
      <c r="M7873" s="7" t="str">
        <f t="shared" si="490"/>
        <v/>
      </c>
      <c r="N7873" s="7" t="str">
        <f>Cartilha_GLOBAL!N7873</f>
        <v/>
      </c>
      <c r="O7873" s="144"/>
      <c r="Q7873" s="151"/>
      <c r="R7873" s="152">
        <v>0</v>
      </c>
      <c r="T7873" s="153">
        <f>IF(Cartilha_GLOBAL!R7873=0,0,IF(Cartilha_GLOBAL!R7873&gt;0,"c","b"))</f>
        <v>0</v>
      </c>
    </row>
    <row r="7874" ht="22.5" hidden="1" spans="1:20">
      <c r="A7874" s="239">
        <f>Cartilha_GLOBAL!A7874</f>
        <v>89228</v>
      </c>
      <c r="B7874" s="100" t="str">
        <f>Cartilha_GLOBAL!B7874</f>
        <v>SINAPI</v>
      </c>
      <c r="C7874" s="104" t="str">
        <f>Cartilha_GLOBAL!C7874</f>
        <v>MOTONIVELADORA POTÊNCIA BÁSICA LÍQUIDA (PRIMEIRA MARCHA) 125 HP, PESO BRUTO 13032 KG, LARGURA DA LÂMINA DE 3,7 M - DEPRECIAÇÃO. AF_06/2014</v>
      </c>
      <c r="D7874" s="94" t="str">
        <f>Cartilha_GLOBAL!D7874</f>
        <v>H</v>
      </c>
      <c r="E7874" s="105">
        <f>Cartilha_GLOBAL!$E7874</f>
        <v>54.8</v>
      </c>
      <c r="F7874" s="182">
        <f>Cartilha_GLOBAL!$F7874</f>
        <v>67.26</v>
      </c>
      <c r="G7874" s="229"/>
      <c r="H7874" s="107">
        <f t="shared" si="488"/>
        <v>0</v>
      </c>
      <c r="I7874" s="188">
        <f t="shared" si="491"/>
        <v>0</v>
      </c>
      <c r="J7874" s="142"/>
      <c r="K7874" s="146"/>
      <c r="L7874" s="7" t="str">
        <f t="shared" si="489"/>
        <v/>
      </c>
      <c r="M7874" s="7" t="str">
        <f t="shared" si="490"/>
        <v/>
      </c>
      <c r="N7874" s="7" t="str">
        <f>Cartilha_GLOBAL!N7874</f>
        <v/>
      </c>
      <c r="O7874" s="144"/>
      <c r="Q7874" s="151"/>
      <c r="R7874" s="152">
        <v>0</v>
      </c>
      <c r="T7874" s="153">
        <f>IF(Cartilha_GLOBAL!R7874=0,0,IF(Cartilha_GLOBAL!R7874&gt;0,"c","b"))</f>
        <v>0</v>
      </c>
    </row>
    <row r="7875" ht="22.5" hidden="1" spans="1:20">
      <c r="A7875" s="239">
        <f>Cartilha_GLOBAL!A7875</f>
        <v>89229</v>
      </c>
      <c r="B7875" s="100" t="str">
        <f>Cartilha_GLOBAL!B7875</f>
        <v>SINAPI</v>
      </c>
      <c r="C7875" s="104" t="str">
        <f>Cartilha_GLOBAL!C7875</f>
        <v>MOTONIVELADORA POTÊNCIA BÁSICA LÍQUIDA (PRIMEIRA MARCHA) 125 HP, PESO BRUTO 13032 KG, LARGURA DA LÂMINA DE 3,7 M - JUROS. AF_06/2014</v>
      </c>
      <c r="D7875" s="94" t="str">
        <f>Cartilha_GLOBAL!D7875</f>
        <v>H</v>
      </c>
      <c r="E7875" s="105">
        <f>Cartilha_GLOBAL!$E7875</f>
        <v>9.86</v>
      </c>
      <c r="F7875" s="182">
        <f>Cartilha_GLOBAL!$F7875</f>
        <v>12.1</v>
      </c>
      <c r="G7875" s="229"/>
      <c r="H7875" s="107">
        <f t="shared" si="488"/>
        <v>0</v>
      </c>
      <c r="I7875" s="188">
        <f t="shared" si="491"/>
        <v>0</v>
      </c>
      <c r="J7875" s="142"/>
      <c r="K7875" s="146"/>
      <c r="L7875" s="7" t="str">
        <f t="shared" si="489"/>
        <v/>
      </c>
      <c r="M7875" s="7" t="str">
        <f t="shared" si="490"/>
        <v/>
      </c>
      <c r="N7875" s="7" t="str">
        <f>Cartilha_GLOBAL!N7875</f>
        <v/>
      </c>
      <c r="O7875" s="144"/>
      <c r="Q7875" s="151"/>
      <c r="R7875" s="152">
        <v>0</v>
      </c>
      <c r="T7875" s="153">
        <f>IF(Cartilha_GLOBAL!R7875=0,0,IF(Cartilha_GLOBAL!R7875&gt;0,"c","b"))</f>
        <v>0</v>
      </c>
    </row>
    <row r="7876" ht="12.75" hidden="1" spans="1:20">
      <c r="A7876" s="238" t="str">
        <f>Cartilha_GLOBAL!A7876</f>
        <v>12.3.42</v>
      </c>
      <c r="B7876" s="236">
        <f>Cartilha_GLOBAL!B7876</f>
        <v>0</v>
      </c>
      <c r="C7876" s="161" t="str">
        <f>Cartilha_GLOBAL!C7876</f>
        <v>FRESADORAS</v>
      </c>
      <c r="D7876" s="94">
        <f>Cartilha_GLOBAL!D7876</f>
        <v>0</v>
      </c>
      <c r="E7876" s="105">
        <f>Cartilha_GLOBAL!$E7876</f>
        <v>0</v>
      </c>
      <c r="F7876" s="182">
        <f>Cartilha_GLOBAL!$F7876</f>
        <v>0</v>
      </c>
      <c r="G7876" s="209"/>
      <c r="H7876" s="187">
        <f t="shared" si="488"/>
        <v>0</v>
      </c>
      <c r="I7876" s="188">
        <f t="shared" si="491"/>
        <v>0</v>
      </c>
      <c r="J7876" s="142"/>
      <c r="K7876" s="145" t="str">
        <f>IF(SUM(I7877:I7880)&gt;0,"xx","")</f>
        <v/>
      </c>
      <c r="L7876" s="7" t="str">
        <f t="shared" si="489"/>
        <v/>
      </c>
      <c r="M7876" s="7" t="str">
        <f t="shared" si="490"/>
        <v/>
      </c>
      <c r="N7876" s="7" t="str">
        <f>Cartilha_GLOBAL!N7876</f>
        <v/>
      </c>
      <c r="O7876" s="144"/>
      <c r="Q7876" s="151"/>
      <c r="R7876" s="152">
        <v>0</v>
      </c>
      <c r="T7876" s="153">
        <f>IF(Cartilha_GLOBAL!R7876=0,0,IF(Cartilha_GLOBAL!R7876&gt;0,"c","b"))</f>
        <v>0</v>
      </c>
    </row>
    <row r="7877" ht="22.5" hidden="1" spans="1:20">
      <c r="A7877" s="239">
        <f>Cartilha_GLOBAL!A7877</f>
        <v>89234</v>
      </c>
      <c r="B7877" s="100" t="str">
        <f>Cartilha_GLOBAL!B7877</f>
        <v>SINAPI</v>
      </c>
      <c r="C7877" s="104" t="str">
        <f>Cartilha_GLOBAL!C7877</f>
        <v>FRESADORA DE ASFALTO A FRIO SOBRE RODAS, LARGURA FRESAGEM DE 1,0 M, POTÊNCIA 208 HP - CHP DIURNO. AF_11/2014</v>
      </c>
      <c r="D7877" s="94" t="str">
        <f>Cartilha_GLOBAL!D7877</f>
        <v>CHP</v>
      </c>
      <c r="E7877" s="105">
        <f>Cartilha_GLOBAL!$E7877</f>
        <v>607.59</v>
      </c>
      <c r="F7877" s="182">
        <f>Cartilha_GLOBAL!$F7877</f>
        <v>745.76</v>
      </c>
      <c r="G7877" s="229"/>
      <c r="H7877" s="107">
        <f t="shared" si="488"/>
        <v>0</v>
      </c>
      <c r="I7877" s="188">
        <f t="shared" si="491"/>
        <v>0</v>
      </c>
      <c r="J7877" s="142"/>
      <c r="K7877" s="146"/>
      <c r="L7877" s="7" t="str">
        <f t="shared" si="489"/>
        <v/>
      </c>
      <c r="M7877" s="7" t="str">
        <f t="shared" si="490"/>
        <v/>
      </c>
      <c r="N7877" s="7" t="str">
        <f>Cartilha_GLOBAL!N7877</f>
        <v/>
      </c>
      <c r="O7877" s="144"/>
      <c r="Q7877" s="151"/>
      <c r="R7877" s="152">
        <v>0</v>
      </c>
      <c r="T7877" s="153">
        <f>IF(Cartilha_GLOBAL!R7877=0,0,IF(Cartilha_GLOBAL!R7877&gt;0,"c","b"))</f>
        <v>0</v>
      </c>
    </row>
    <row r="7878" ht="22.5" hidden="1" spans="1:20">
      <c r="A7878" s="239">
        <f>Cartilha_GLOBAL!A7878</f>
        <v>89242</v>
      </c>
      <c r="B7878" s="100" t="str">
        <f>Cartilha_GLOBAL!B7878</f>
        <v>SINAPI</v>
      </c>
      <c r="C7878" s="104" t="str">
        <f>Cartilha_GLOBAL!C7878</f>
        <v>FRESADORA DE ASFALTO A FRIO SOBRE RODAS, LARGURA FRESAGEM DE 2,0 M, POTÊNCIA 550 HP - CHP DIURNO. AF_11/2014</v>
      </c>
      <c r="D7878" s="94" t="str">
        <f>Cartilha_GLOBAL!D7878</f>
        <v>CHP</v>
      </c>
      <c r="E7878" s="105">
        <f>Cartilha_GLOBAL!$E7878</f>
        <v>1428.51</v>
      </c>
      <c r="F7878" s="182">
        <f>Cartilha_GLOBAL!$F7878</f>
        <v>1753.35</v>
      </c>
      <c r="G7878" s="229"/>
      <c r="H7878" s="107">
        <f t="shared" ref="H7878:H7941" si="492">IF(G7878=0,0,F7878)</f>
        <v>0</v>
      </c>
      <c r="I7878" s="188">
        <f t="shared" si="491"/>
        <v>0</v>
      </c>
      <c r="J7878" s="142"/>
      <c r="K7878" s="146"/>
      <c r="L7878" s="7" t="str">
        <f t="shared" ref="L7878:L7941" si="493">IF(K7878="X","x",IF(K7878="xx","x",IF(I7878&gt;0,"x","")))</f>
        <v/>
      </c>
      <c r="M7878" s="7" t="str">
        <f t="shared" ref="M7878:M7941" si="494">IF(K7878="X","x",IF(K7878="xx","x",IF(I7878&gt;0,"x","")))</f>
        <v/>
      </c>
      <c r="N7878" s="7" t="str">
        <f>Cartilha_GLOBAL!N7878</f>
        <v/>
      </c>
      <c r="O7878" s="144"/>
      <c r="Q7878" s="151"/>
      <c r="R7878" s="152">
        <v>0</v>
      </c>
      <c r="T7878" s="153">
        <f>IF(Cartilha_GLOBAL!R7878=0,0,IF(Cartilha_GLOBAL!R7878&gt;0,"c","b"))</f>
        <v>0</v>
      </c>
    </row>
    <row r="7879" ht="22.5" hidden="1" spans="1:20">
      <c r="A7879" s="239">
        <f>Cartilha_GLOBAL!A7879</f>
        <v>89235</v>
      </c>
      <c r="B7879" s="100" t="str">
        <f>Cartilha_GLOBAL!B7879</f>
        <v>SINAPI</v>
      </c>
      <c r="C7879" s="104" t="str">
        <f>Cartilha_GLOBAL!C7879</f>
        <v>FRESADORA DE ASFALTO A FRIO SOBRE RODAS, LARGURA FRESAGEM DE 1,0 M, POTÊNCIA 208 HP - CHI DIURNO. AF_11/2014</v>
      </c>
      <c r="D7879" s="94" t="str">
        <f>Cartilha_GLOBAL!D7879</f>
        <v>CHI</v>
      </c>
      <c r="E7879" s="105">
        <f>Cartilha_GLOBAL!$E7879</f>
        <v>193.82</v>
      </c>
      <c r="F7879" s="182">
        <f>Cartilha_GLOBAL!$F7879</f>
        <v>237.89</v>
      </c>
      <c r="G7879" s="229"/>
      <c r="H7879" s="107">
        <f t="shared" si="492"/>
        <v>0</v>
      </c>
      <c r="I7879" s="188">
        <f t="shared" si="491"/>
        <v>0</v>
      </c>
      <c r="J7879" s="142"/>
      <c r="K7879" s="146"/>
      <c r="L7879" s="7" t="str">
        <f t="shared" si="493"/>
        <v/>
      </c>
      <c r="M7879" s="7" t="str">
        <f t="shared" si="494"/>
        <v/>
      </c>
      <c r="N7879" s="7" t="str">
        <f>Cartilha_GLOBAL!N7879</f>
        <v/>
      </c>
      <c r="O7879" s="144"/>
      <c r="Q7879" s="151"/>
      <c r="R7879" s="152">
        <v>0</v>
      </c>
      <c r="T7879" s="153">
        <f>IF(Cartilha_GLOBAL!R7879=0,0,IF(Cartilha_GLOBAL!R7879&gt;0,"c","b"))</f>
        <v>0</v>
      </c>
    </row>
    <row r="7880" ht="22.5" hidden="1" spans="1:20">
      <c r="A7880" s="239">
        <f>Cartilha_GLOBAL!A7880</f>
        <v>89243</v>
      </c>
      <c r="B7880" s="100" t="str">
        <f>Cartilha_GLOBAL!B7880</f>
        <v>SINAPI</v>
      </c>
      <c r="C7880" s="104" t="str">
        <f>Cartilha_GLOBAL!C7880</f>
        <v>FRESADORA DE ASFALTO A FRIO SOBRE RODAS, LARGURA FRESAGEM DE 2,0 M, POTÊNCIA 550 HP - CHI DIURNO. AF_11/2014</v>
      </c>
      <c r="D7880" s="94" t="str">
        <f>Cartilha_GLOBAL!D7880</f>
        <v>CHI</v>
      </c>
      <c r="E7880" s="105">
        <f>Cartilha_GLOBAL!$E7880</f>
        <v>411.8</v>
      </c>
      <c r="F7880" s="182">
        <f>Cartilha_GLOBAL!$F7880</f>
        <v>505.44</v>
      </c>
      <c r="G7880" s="229"/>
      <c r="H7880" s="107">
        <f t="shared" si="492"/>
        <v>0</v>
      </c>
      <c r="I7880" s="188">
        <f t="shared" si="491"/>
        <v>0</v>
      </c>
      <c r="J7880" s="142"/>
      <c r="K7880" s="146"/>
      <c r="L7880" s="7" t="str">
        <f t="shared" si="493"/>
        <v/>
      </c>
      <c r="M7880" s="7" t="str">
        <f t="shared" si="494"/>
        <v/>
      </c>
      <c r="N7880" s="7" t="str">
        <f>Cartilha_GLOBAL!N7880</f>
        <v/>
      </c>
      <c r="O7880" s="144"/>
      <c r="Q7880" s="151"/>
      <c r="R7880" s="152">
        <v>0</v>
      </c>
      <c r="T7880" s="153">
        <f>IF(Cartilha_GLOBAL!R7880=0,0,IF(Cartilha_GLOBAL!R7880&gt;0,"c","b"))</f>
        <v>0</v>
      </c>
    </row>
    <row r="7881" ht="12.75" hidden="1" spans="1:20">
      <c r="A7881" s="238" t="str">
        <f>Cartilha_GLOBAL!A7881</f>
        <v>12.3.43</v>
      </c>
      <c r="B7881" s="236">
        <f>Cartilha_GLOBAL!B7881</f>
        <v>0</v>
      </c>
      <c r="C7881" s="161" t="str">
        <f>Cartilha_GLOBAL!C7881</f>
        <v>RECICLADORAS DE ASFALTO</v>
      </c>
      <c r="D7881" s="94">
        <f>Cartilha_GLOBAL!D7881</f>
        <v>0</v>
      </c>
      <c r="E7881" s="105">
        <f>Cartilha_GLOBAL!$E7881</f>
        <v>0</v>
      </c>
      <c r="F7881" s="182">
        <f>Cartilha_GLOBAL!$F7881</f>
        <v>0</v>
      </c>
      <c r="G7881" s="209"/>
      <c r="H7881" s="187">
        <f t="shared" si="492"/>
        <v>0</v>
      </c>
      <c r="I7881" s="188">
        <f t="shared" si="491"/>
        <v>0</v>
      </c>
      <c r="J7881" s="142"/>
      <c r="K7881" s="145" t="str">
        <f>IF(SUM(I7882:I7887)&gt;0,"xx","")</f>
        <v/>
      </c>
      <c r="L7881" s="7" t="str">
        <f t="shared" si="493"/>
        <v/>
      </c>
      <c r="M7881" s="7" t="str">
        <f t="shared" si="494"/>
        <v/>
      </c>
      <c r="N7881" s="7" t="str">
        <f>Cartilha_GLOBAL!N7881</f>
        <v/>
      </c>
      <c r="O7881" s="144"/>
      <c r="Q7881" s="151"/>
      <c r="R7881" s="152">
        <v>0</v>
      </c>
      <c r="T7881" s="153">
        <f>IF(Cartilha_GLOBAL!R7881=0,0,IF(Cartilha_GLOBAL!R7881&gt;0,"c","b"))</f>
        <v>0</v>
      </c>
    </row>
    <row r="7882" ht="22.5" hidden="1" spans="1:20">
      <c r="A7882" s="239">
        <f>Cartilha_GLOBAL!A7882</f>
        <v>89250</v>
      </c>
      <c r="B7882" s="100" t="str">
        <f>Cartilha_GLOBAL!B7882</f>
        <v>SINAPI</v>
      </c>
      <c r="C7882" s="104" t="str">
        <f>Cartilha_GLOBAL!C7882</f>
        <v>RECICLADORA DE ASFALTO A FRIO SOBRE RODAS, LARGURA FRESAGEM DE 2,0 M, POTÊNCIA 422 HP - CHP DIURNO. AF_11/2014</v>
      </c>
      <c r="D7882" s="94" t="str">
        <f>Cartilha_GLOBAL!D7882</f>
        <v>CHP</v>
      </c>
      <c r="E7882" s="105">
        <f>Cartilha_GLOBAL!$E7882</f>
        <v>1238.2</v>
      </c>
      <c r="F7882" s="182">
        <f>Cartilha_GLOBAL!$F7882</f>
        <v>1519.77</v>
      </c>
      <c r="G7882" s="229"/>
      <c r="H7882" s="107">
        <f t="shared" si="492"/>
        <v>0</v>
      </c>
      <c r="I7882" s="188">
        <f t="shared" si="491"/>
        <v>0</v>
      </c>
      <c r="J7882" s="142"/>
      <c r="K7882" s="146"/>
      <c r="L7882" s="7" t="str">
        <f t="shared" si="493"/>
        <v/>
      </c>
      <c r="M7882" s="7" t="str">
        <f t="shared" si="494"/>
        <v/>
      </c>
      <c r="N7882" s="7" t="str">
        <f>Cartilha_GLOBAL!N7882</f>
        <v/>
      </c>
      <c r="O7882" s="144"/>
      <c r="Q7882" s="151"/>
      <c r="R7882" s="152">
        <v>0</v>
      </c>
      <c r="T7882" s="153">
        <f>IF(Cartilha_GLOBAL!R7882=0,0,IF(Cartilha_GLOBAL!R7882&gt;0,"c","b"))</f>
        <v>0</v>
      </c>
    </row>
    <row r="7883" ht="22.5" hidden="1" spans="1:20">
      <c r="A7883" s="239">
        <f>Cartilha_GLOBAL!A7883</f>
        <v>89251</v>
      </c>
      <c r="B7883" s="100" t="str">
        <f>Cartilha_GLOBAL!B7883</f>
        <v>SINAPI</v>
      </c>
      <c r="C7883" s="104" t="str">
        <f>Cartilha_GLOBAL!C7883</f>
        <v>RECICLADORA DE ASFALTO A FRIO SOBRE RODAS, LARGURA FRESAGEM DE 2,0 M, POTÊNCIA 422 HP - CHI DIURNO. AF_11/2014</v>
      </c>
      <c r="D7883" s="94" t="str">
        <f>Cartilha_GLOBAL!D7883</f>
        <v>CHI</v>
      </c>
      <c r="E7883" s="105">
        <f>Cartilha_GLOBAL!$E7883</f>
        <v>361.85</v>
      </c>
      <c r="F7883" s="182">
        <f>Cartilha_GLOBAL!$F7883</f>
        <v>444.13</v>
      </c>
      <c r="G7883" s="229"/>
      <c r="H7883" s="107">
        <f t="shared" si="492"/>
        <v>0</v>
      </c>
      <c r="I7883" s="188">
        <f t="shared" si="491"/>
        <v>0</v>
      </c>
      <c r="J7883" s="142"/>
      <c r="K7883" s="146"/>
      <c r="L7883" s="7" t="str">
        <f t="shared" si="493"/>
        <v/>
      </c>
      <c r="M7883" s="7" t="str">
        <f t="shared" si="494"/>
        <v/>
      </c>
      <c r="N7883" s="7" t="str">
        <f>Cartilha_GLOBAL!N7883</f>
        <v/>
      </c>
      <c r="O7883" s="144"/>
      <c r="Q7883" s="151"/>
      <c r="R7883" s="152">
        <v>0</v>
      </c>
      <c r="T7883" s="153">
        <f>IF(Cartilha_GLOBAL!R7883=0,0,IF(Cartilha_GLOBAL!R7883&gt;0,"c","b"))</f>
        <v>0</v>
      </c>
    </row>
    <row r="7884" ht="22.5" hidden="1" spans="1:20">
      <c r="A7884" s="239">
        <f>Cartilha_GLOBAL!A7884</f>
        <v>89246</v>
      </c>
      <c r="B7884" s="100" t="str">
        <f>Cartilha_GLOBAL!B7884</f>
        <v>SINAPI</v>
      </c>
      <c r="C7884" s="104" t="str">
        <f>Cartilha_GLOBAL!C7884</f>
        <v>RECICLADORA DE ASFALTO A FRIO SOBRE RODAS, LARGURA FRESAGEM DE 2,0 M, POTÊNCIA 422 HP - DEPRECIAÇÃO. AF_11/2014</v>
      </c>
      <c r="D7884" s="94" t="str">
        <f>Cartilha_GLOBAL!D7884</f>
        <v>H</v>
      </c>
      <c r="E7884" s="105">
        <f>Cartilha_GLOBAL!$E7884</f>
        <v>285.88</v>
      </c>
      <c r="F7884" s="182">
        <f>Cartilha_GLOBAL!$F7884</f>
        <v>350.89</v>
      </c>
      <c r="G7884" s="229"/>
      <c r="H7884" s="107">
        <f t="shared" si="492"/>
        <v>0</v>
      </c>
      <c r="I7884" s="188">
        <f t="shared" si="491"/>
        <v>0</v>
      </c>
      <c r="J7884" s="142"/>
      <c r="K7884" s="146"/>
      <c r="L7884" s="7" t="str">
        <f t="shared" si="493"/>
        <v/>
      </c>
      <c r="M7884" s="7" t="str">
        <f t="shared" si="494"/>
        <v/>
      </c>
      <c r="N7884" s="7" t="str">
        <f>Cartilha_GLOBAL!N7884</f>
        <v/>
      </c>
      <c r="O7884" s="144"/>
      <c r="Q7884" s="151"/>
      <c r="R7884" s="152">
        <v>0</v>
      </c>
      <c r="T7884" s="153">
        <f>IF(Cartilha_GLOBAL!R7884=0,0,IF(Cartilha_GLOBAL!R7884&gt;0,"c","b"))</f>
        <v>0</v>
      </c>
    </row>
    <row r="7885" ht="22.5" hidden="1" spans="1:20">
      <c r="A7885" s="239">
        <f>Cartilha_GLOBAL!A7885</f>
        <v>89247</v>
      </c>
      <c r="B7885" s="100" t="str">
        <f>Cartilha_GLOBAL!B7885</f>
        <v>SINAPI</v>
      </c>
      <c r="C7885" s="104" t="str">
        <f>Cartilha_GLOBAL!C7885</f>
        <v>RECICLADORA DE ASFALTO A FRIO SOBRE RODAS, LARGURA FRESAGEM DE 2,0 M, POTÊNCIA 422 HP - JUROS. AF_11/2014</v>
      </c>
      <c r="D7885" s="94" t="str">
        <f>Cartilha_GLOBAL!D7885</f>
        <v>H</v>
      </c>
      <c r="E7885" s="105">
        <f>Cartilha_GLOBAL!$E7885</f>
        <v>45.3</v>
      </c>
      <c r="F7885" s="182">
        <f>Cartilha_GLOBAL!$F7885</f>
        <v>55.6</v>
      </c>
      <c r="G7885" s="229"/>
      <c r="H7885" s="107">
        <f t="shared" si="492"/>
        <v>0</v>
      </c>
      <c r="I7885" s="188">
        <f t="shared" si="491"/>
        <v>0</v>
      </c>
      <c r="J7885" s="142"/>
      <c r="K7885" s="146"/>
      <c r="L7885" s="7" t="str">
        <f t="shared" si="493"/>
        <v/>
      </c>
      <c r="M7885" s="7" t="str">
        <f t="shared" si="494"/>
        <v/>
      </c>
      <c r="N7885" s="7" t="str">
        <f>Cartilha_GLOBAL!N7885</f>
        <v/>
      </c>
      <c r="O7885" s="144"/>
      <c r="Q7885" s="151"/>
      <c r="R7885" s="152">
        <v>0</v>
      </c>
      <c r="T7885" s="153">
        <f>IF(Cartilha_GLOBAL!R7885=0,0,IF(Cartilha_GLOBAL!R7885&gt;0,"c","b"))</f>
        <v>0</v>
      </c>
    </row>
    <row r="7886" ht="22.5" hidden="1" spans="1:20">
      <c r="A7886" s="239">
        <f>Cartilha_GLOBAL!A7886</f>
        <v>89248</v>
      </c>
      <c r="B7886" s="100" t="str">
        <f>Cartilha_GLOBAL!B7886</f>
        <v>SINAPI</v>
      </c>
      <c r="C7886" s="104" t="str">
        <f>Cartilha_GLOBAL!C7886</f>
        <v>RECICLADORA DE ASFALTO A FRIO SOBRE RODAS, LARGURA FRESAGEM DE 2,0 M, POTÊNCIA 422 HP - MANUTENÇÃO. AF_11/2014</v>
      </c>
      <c r="D7886" s="94" t="str">
        <f>Cartilha_GLOBAL!D7886</f>
        <v>H</v>
      </c>
      <c r="E7886" s="105">
        <f>Cartilha_GLOBAL!$E7886</f>
        <v>509.93</v>
      </c>
      <c r="F7886" s="182">
        <f>Cartilha_GLOBAL!$F7886</f>
        <v>625.89</v>
      </c>
      <c r="G7886" s="229"/>
      <c r="H7886" s="107">
        <f t="shared" si="492"/>
        <v>0</v>
      </c>
      <c r="I7886" s="188">
        <f t="shared" si="491"/>
        <v>0</v>
      </c>
      <c r="J7886" s="142"/>
      <c r="K7886" s="146"/>
      <c r="L7886" s="7" t="str">
        <f t="shared" si="493"/>
        <v/>
      </c>
      <c r="M7886" s="7" t="str">
        <f t="shared" si="494"/>
        <v/>
      </c>
      <c r="N7886" s="7" t="str">
        <f>Cartilha_GLOBAL!N7886</f>
        <v/>
      </c>
      <c r="O7886" s="144"/>
      <c r="Q7886" s="151"/>
      <c r="R7886" s="152">
        <v>0</v>
      </c>
      <c r="T7886" s="153">
        <f>IF(Cartilha_GLOBAL!R7886=0,0,IF(Cartilha_GLOBAL!R7886&gt;0,"c","b"))</f>
        <v>0</v>
      </c>
    </row>
    <row r="7887" ht="22.5" hidden="1" spans="1:20">
      <c r="A7887" s="239">
        <f>Cartilha_GLOBAL!A7887</f>
        <v>89249</v>
      </c>
      <c r="B7887" s="100" t="str">
        <f>Cartilha_GLOBAL!B7887</f>
        <v>SINAPI</v>
      </c>
      <c r="C7887" s="104" t="str">
        <f>Cartilha_GLOBAL!C7887</f>
        <v>RECICLADORA DE ASFALTO A FRIO SOBRE RODAS, LARGURA FRESAGEM DE 2,0 M, POTÊNCIA 422 HP - MATERIAIS NA OPERAÇÃO. AF_11/2014</v>
      </c>
      <c r="D7887" s="94" t="str">
        <f>Cartilha_GLOBAL!D7887</f>
        <v>H</v>
      </c>
      <c r="E7887" s="105">
        <f>Cartilha_GLOBAL!$E7887</f>
        <v>366.42</v>
      </c>
      <c r="F7887" s="182">
        <f>Cartilha_GLOBAL!$F7887</f>
        <v>449.74</v>
      </c>
      <c r="G7887" s="229"/>
      <c r="H7887" s="107">
        <f t="shared" si="492"/>
        <v>0</v>
      </c>
      <c r="I7887" s="188">
        <f t="shared" si="491"/>
        <v>0</v>
      </c>
      <c r="J7887" s="142"/>
      <c r="K7887" s="146"/>
      <c r="L7887" s="7" t="str">
        <f t="shared" si="493"/>
        <v/>
      </c>
      <c r="M7887" s="7" t="str">
        <f t="shared" si="494"/>
        <v/>
      </c>
      <c r="N7887" s="7" t="str">
        <f>Cartilha_GLOBAL!N7887</f>
        <v/>
      </c>
      <c r="O7887" s="144"/>
      <c r="Q7887" s="151"/>
      <c r="R7887" s="152">
        <v>0</v>
      </c>
      <c r="T7887" s="153">
        <f>IF(Cartilha_GLOBAL!R7887=0,0,IF(Cartilha_GLOBAL!R7887&gt;0,"c","b"))</f>
        <v>0</v>
      </c>
    </row>
    <row r="7888" ht="12.75" hidden="1" spans="1:20">
      <c r="A7888" s="238" t="str">
        <f>Cartilha_GLOBAL!A7888</f>
        <v>12.3.44</v>
      </c>
      <c r="B7888" s="236">
        <f>Cartilha_GLOBAL!B7888</f>
        <v>0</v>
      </c>
      <c r="C7888" s="161" t="str">
        <f>Cartilha_GLOBAL!C7888</f>
        <v>DOSADORES</v>
      </c>
      <c r="D7888" s="94">
        <f>Cartilha_GLOBAL!D7888</f>
        <v>0</v>
      </c>
      <c r="E7888" s="105">
        <f>Cartilha_GLOBAL!$E7888</f>
        <v>0</v>
      </c>
      <c r="F7888" s="182">
        <f>Cartilha_GLOBAL!$F7888</f>
        <v>0</v>
      </c>
      <c r="G7888" s="209"/>
      <c r="H7888" s="187">
        <f t="shared" si="492"/>
        <v>0</v>
      </c>
      <c r="I7888" s="188">
        <f t="shared" si="491"/>
        <v>0</v>
      </c>
      <c r="J7888" s="142"/>
      <c r="K7888" s="145" t="str">
        <f>IF(SUM(I7889:I7893)&gt;0,"xx","")</f>
        <v/>
      </c>
      <c r="L7888" s="7" t="str">
        <f t="shared" si="493"/>
        <v/>
      </c>
      <c r="M7888" s="7" t="str">
        <f t="shared" si="494"/>
        <v/>
      </c>
      <c r="N7888" s="7" t="str">
        <f>Cartilha_GLOBAL!N7888</f>
        <v/>
      </c>
      <c r="O7888" s="144"/>
      <c r="Q7888" s="151"/>
      <c r="R7888" s="152">
        <v>0</v>
      </c>
      <c r="T7888" s="153">
        <f>IF(Cartilha_GLOBAL!R7888=0,0,IF(Cartilha_GLOBAL!R7888&gt;0,"c","b"))</f>
        <v>0</v>
      </c>
    </row>
    <row r="7889" ht="12.75" hidden="1" spans="1:20">
      <c r="A7889" s="239">
        <f>Cartilha_GLOBAL!A7889</f>
        <v>92118</v>
      </c>
      <c r="B7889" s="100" t="str">
        <f>Cartilha_GLOBAL!B7889</f>
        <v>SINAPI</v>
      </c>
      <c r="C7889" s="104" t="str">
        <f>Cartilha_GLOBAL!C7889</f>
        <v>DOSADOR DE AREIA, CAPACIDADE DE 26 LITROS - CHP DIURNO. AF_11/2015</v>
      </c>
      <c r="D7889" s="94" t="str">
        <f>Cartilha_GLOBAL!D7889</f>
        <v>CHP</v>
      </c>
      <c r="E7889" s="105">
        <f>Cartilha_GLOBAL!$E7889</f>
        <v>0.39</v>
      </c>
      <c r="F7889" s="182">
        <f>Cartilha_GLOBAL!$F7889</f>
        <v>0.48</v>
      </c>
      <c r="G7889" s="229"/>
      <c r="H7889" s="107">
        <f t="shared" si="492"/>
        <v>0</v>
      </c>
      <c r="I7889" s="188">
        <f t="shared" si="491"/>
        <v>0</v>
      </c>
      <c r="J7889" s="142"/>
      <c r="K7889" s="146"/>
      <c r="L7889" s="7" t="str">
        <f t="shared" si="493"/>
        <v/>
      </c>
      <c r="M7889" s="7" t="str">
        <f t="shared" si="494"/>
        <v/>
      </c>
      <c r="N7889" s="7" t="str">
        <f>Cartilha_GLOBAL!N7889</f>
        <v/>
      </c>
      <c r="O7889" s="144"/>
      <c r="Q7889" s="151"/>
      <c r="R7889" s="152">
        <v>0</v>
      </c>
      <c r="T7889" s="153">
        <f>IF(Cartilha_GLOBAL!R7889=0,0,IF(Cartilha_GLOBAL!R7889&gt;0,"c","b"))</f>
        <v>0</v>
      </c>
    </row>
    <row r="7890" ht="12.75" hidden="1" spans="1:20">
      <c r="A7890" s="239">
        <f>Cartilha_GLOBAL!A7890</f>
        <v>92119</v>
      </c>
      <c r="B7890" s="100" t="str">
        <f>Cartilha_GLOBAL!B7890</f>
        <v>SINAPI</v>
      </c>
      <c r="C7890" s="104" t="str">
        <f>Cartilha_GLOBAL!C7890</f>
        <v>DOSADOR DE AREIA, CAPACIDADE DE 26 LITROS - CHI DIURNO. AF_11/2015</v>
      </c>
      <c r="D7890" s="94" t="str">
        <f>Cartilha_GLOBAL!D7890</f>
        <v>CHI</v>
      </c>
      <c r="E7890" s="105">
        <f>Cartilha_GLOBAL!$E7890</f>
        <v>0.24</v>
      </c>
      <c r="F7890" s="182">
        <f>Cartilha_GLOBAL!$F7890</f>
        <v>0.29</v>
      </c>
      <c r="G7890" s="229"/>
      <c r="H7890" s="107">
        <f t="shared" si="492"/>
        <v>0</v>
      </c>
      <c r="I7890" s="188">
        <f t="shared" si="491"/>
        <v>0</v>
      </c>
      <c r="J7890" s="142"/>
      <c r="K7890" s="146"/>
      <c r="L7890" s="7" t="str">
        <f t="shared" si="493"/>
        <v/>
      </c>
      <c r="M7890" s="7" t="str">
        <f t="shared" si="494"/>
        <v/>
      </c>
      <c r="N7890" s="7" t="str">
        <f>Cartilha_GLOBAL!N7890</f>
        <v/>
      </c>
      <c r="O7890" s="144"/>
      <c r="Q7890" s="151"/>
      <c r="R7890" s="152">
        <v>0</v>
      </c>
      <c r="T7890" s="153">
        <f>IF(Cartilha_GLOBAL!R7890=0,0,IF(Cartilha_GLOBAL!R7890&gt;0,"c","b"))</f>
        <v>0</v>
      </c>
    </row>
    <row r="7891" ht="12.75" hidden="1" spans="1:20">
      <c r="A7891" s="239">
        <f>Cartilha_GLOBAL!A7891</f>
        <v>92114</v>
      </c>
      <c r="B7891" s="100" t="str">
        <f>Cartilha_GLOBAL!B7891</f>
        <v>SINAPI</v>
      </c>
      <c r="C7891" s="104" t="str">
        <f>Cartilha_GLOBAL!C7891</f>
        <v>DOSADOR DE AREIA, CAPACIDADE DE 26 LITROS - DEPRECIAÇÃO. AF_11/2015</v>
      </c>
      <c r="D7891" s="94" t="str">
        <f>Cartilha_GLOBAL!D7891</f>
        <v>H</v>
      </c>
      <c r="E7891" s="105">
        <f>Cartilha_GLOBAL!$E7891</f>
        <v>0.22</v>
      </c>
      <c r="F7891" s="182">
        <f>Cartilha_GLOBAL!$F7891</f>
        <v>0.27</v>
      </c>
      <c r="G7891" s="229"/>
      <c r="H7891" s="107">
        <f t="shared" si="492"/>
        <v>0</v>
      </c>
      <c r="I7891" s="188">
        <f t="shared" si="491"/>
        <v>0</v>
      </c>
      <c r="J7891" s="142"/>
      <c r="K7891" s="146"/>
      <c r="L7891" s="7" t="str">
        <f t="shared" si="493"/>
        <v/>
      </c>
      <c r="M7891" s="7" t="str">
        <f t="shared" si="494"/>
        <v/>
      </c>
      <c r="N7891" s="7" t="str">
        <f>Cartilha_GLOBAL!N7891</f>
        <v/>
      </c>
      <c r="O7891" s="144"/>
      <c r="Q7891" s="151"/>
      <c r="R7891" s="152">
        <v>0</v>
      </c>
      <c r="T7891" s="153">
        <f>IF(Cartilha_GLOBAL!R7891=0,0,IF(Cartilha_GLOBAL!R7891&gt;0,"c","b"))</f>
        <v>0</v>
      </c>
    </row>
    <row r="7892" ht="12.75" hidden="1" spans="1:20">
      <c r="A7892" s="239">
        <f>Cartilha_GLOBAL!A7892</f>
        <v>92115</v>
      </c>
      <c r="B7892" s="100" t="str">
        <f>Cartilha_GLOBAL!B7892</f>
        <v>SINAPI</v>
      </c>
      <c r="C7892" s="104" t="str">
        <f>Cartilha_GLOBAL!C7892</f>
        <v>DOSADOR DE AREIA, CAPACIDADE DE 26 LITROS - JUROS. AF_11/2015</v>
      </c>
      <c r="D7892" s="94" t="str">
        <f>Cartilha_GLOBAL!D7892</f>
        <v>H</v>
      </c>
      <c r="E7892" s="105">
        <f>Cartilha_GLOBAL!$E7892</f>
        <v>0.02</v>
      </c>
      <c r="F7892" s="182">
        <f>Cartilha_GLOBAL!$F7892</f>
        <v>0.02</v>
      </c>
      <c r="G7892" s="229"/>
      <c r="H7892" s="107">
        <f t="shared" si="492"/>
        <v>0</v>
      </c>
      <c r="I7892" s="188">
        <f t="shared" si="491"/>
        <v>0</v>
      </c>
      <c r="J7892" s="142"/>
      <c r="K7892" s="146"/>
      <c r="L7892" s="7" t="str">
        <f t="shared" si="493"/>
        <v/>
      </c>
      <c r="M7892" s="7" t="str">
        <f t="shared" si="494"/>
        <v/>
      </c>
      <c r="N7892" s="7" t="str">
        <f>Cartilha_GLOBAL!N7892</f>
        <v/>
      </c>
      <c r="O7892" s="144"/>
      <c r="Q7892" s="151"/>
      <c r="R7892" s="152">
        <v>0</v>
      </c>
      <c r="T7892" s="153">
        <f>IF(Cartilha_GLOBAL!R7892=0,0,IF(Cartilha_GLOBAL!R7892&gt;0,"c","b"))</f>
        <v>0</v>
      </c>
    </row>
    <row r="7893" ht="12.75" hidden="1" spans="1:20">
      <c r="A7893" s="239">
        <f>Cartilha_GLOBAL!A7893</f>
        <v>92116</v>
      </c>
      <c r="B7893" s="100" t="str">
        <f>Cartilha_GLOBAL!B7893</f>
        <v>SINAPI</v>
      </c>
      <c r="C7893" s="104" t="str">
        <f>Cartilha_GLOBAL!C7893</f>
        <v>DOSADOR DE AREIA, CAPACIDADE DE 26 LITROS - MANUTENÇÃO. AF_11/2015</v>
      </c>
      <c r="D7893" s="94" t="str">
        <f>Cartilha_GLOBAL!D7893</f>
        <v>H</v>
      </c>
      <c r="E7893" s="105">
        <f>Cartilha_GLOBAL!$E7893</f>
        <v>0.15</v>
      </c>
      <c r="F7893" s="182">
        <f>Cartilha_GLOBAL!$F7893</f>
        <v>0.18</v>
      </c>
      <c r="G7893" s="229"/>
      <c r="H7893" s="107">
        <f t="shared" si="492"/>
        <v>0</v>
      </c>
      <c r="I7893" s="188">
        <f t="shared" si="491"/>
        <v>0</v>
      </c>
      <c r="J7893" s="142"/>
      <c r="K7893" s="146"/>
      <c r="L7893" s="7" t="str">
        <f t="shared" si="493"/>
        <v/>
      </c>
      <c r="M7893" s="7" t="str">
        <f t="shared" si="494"/>
        <v/>
      </c>
      <c r="N7893" s="7" t="str">
        <f>Cartilha_GLOBAL!N7893</f>
        <v/>
      </c>
      <c r="O7893" s="144"/>
      <c r="Q7893" s="151"/>
      <c r="R7893" s="152">
        <v>0</v>
      </c>
      <c r="T7893" s="153">
        <f>IF(Cartilha_GLOBAL!R7893=0,0,IF(Cartilha_GLOBAL!R7893&gt;0,"c","b"))</f>
        <v>0</v>
      </c>
    </row>
    <row r="7894" ht="12.75" hidden="1" spans="1:20">
      <c r="A7894" s="238" t="str">
        <f>Cartilha_GLOBAL!A7894</f>
        <v>12.3.45</v>
      </c>
      <c r="B7894" s="236">
        <f>Cartilha_GLOBAL!B7894</f>
        <v>0</v>
      </c>
      <c r="C7894" s="161" t="str">
        <f>Cartilha_GLOBAL!C7894</f>
        <v>VIBROACABADORA</v>
      </c>
      <c r="D7894" s="94">
        <f>Cartilha_GLOBAL!D7894</f>
        <v>0</v>
      </c>
      <c r="E7894" s="105">
        <f>Cartilha_GLOBAL!$E7894</f>
        <v>0</v>
      </c>
      <c r="F7894" s="182">
        <f>Cartilha_GLOBAL!$F7894</f>
        <v>0</v>
      </c>
      <c r="G7894" s="209"/>
      <c r="H7894" s="187">
        <f t="shared" si="492"/>
        <v>0</v>
      </c>
      <c r="I7894" s="188">
        <f t="shared" si="491"/>
        <v>0</v>
      </c>
      <c r="J7894" s="142"/>
      <c r="K7894" s="145" t="str">
        <f>IF(SUM(I7895:I7906)&gt;0,"xx","")</f>
        <v/>
      </c>
      <c r="L7894" s="7" t="str">
        <f t="shared" si="493"/>
        <v/>
      </c>
      <c r="M7894" s="7" t="str">
        <f t="shared" si="494"/>
        <v/>
      </c>
      <c r="N7894" s="7" t="str">
        <f>Cartilha_GLOBAL!N7894</f>
        <v/>
      </c>
      <c r="O7894" s="144"/>
      <c r="Q7894" s="151"/>
      <c r="R7894" s="152">
        <v>0</v>
      </c>
      <c r="T7894" s="153">
        <f>IF(Cartilha_GLOBAL!R7894=0,0,IF(Cartilha_GLOBAL!R7894&gt;0,"c","b"))</f>
        <v>0</v>
      </c>
    </row>
    <row r="7895" ht="22.5" hidden="1" spans="1:20">
      <c r="A7895" s="239">
        <f>Cartilha_GLOBAL!A7895</f>
        <v>5835</v>
      </c>
      <c r="B7895" s="100" t="str">
        <f>Cartilha_GLOBAL!B7895</f>
        <v>SINAPI</v>
      </c>
      <c r="C7895" s="104" t="str">
        <f>Cartilha_GLOBAL!C7895</f>
        <v>VIBROACABADORA DE ASFALTO SOBRE ESTEIRAS, LARGURA DE PAVIMENTAÇÃO 1,90 M A 5,30 M, POTÊNCIA 105 HP CAPACIDADE 450 T/H - CHP DIURNO. AF_11/2014</v>
      </c>
      <c r="D7895" s="94" t="str">
        <f>Cartilha_GLOBAL!D7895</f>
        <v>CHP</v>
      </c>
      <c r="E7895" s="105">
        <f>Cartilha_GLOBAL!$E7895</f>
        <v>398.7</v>
      </c>
      <c r="F7895" s="182">
        <f>Cartilha_GLOBAL!$F7895</f>
        <v>489.36</v>
      </c>
      <c r="G7895" s="229"/>
      <c r="H7895" s="107">
        <f t="shared" si="492"/>
        <v>0</v>
      </c>
      <c r="I7895" s="188">
        <f t="shared" si="491"/>
        <v>0</v>
      </c>
      <c r="J7895" s="142"/>
      <c r="K7895" s="146"/>
      <c r="L7895" s="7" t="str">
        <f t="shared" si="493"/>
        <v/>
      </c>
      <c r="M7895" s="7" t="str">
        <f t="shared" si="494"/>
        <v/>
      </c>
      <c r="N7895" s="7" t="str">
        <f>Cartilha_GLOBAL!N7895</f>
        <v/>
      </c>
      <c r="O7895" s="144"/>
      <c r="Q7895" s="151"/>
      <c r="R7895" s="152">
        <v>0</v>
      </c>
      <c r="T7895" s="153">
        <f>IF(Cartilha_GLOBAL!R7895=0,0,IF(Cartilha_GLOBAL!R7895&gt;0,"c","b"))</f>
        <v>0</v>
      </c>
    </row>
    <row r="7896" ht="22.5" hidden="1" spans="1:20">
      <c r="A7896" s="239">
        <f>Cartilha_GLOBAL!A7896</f>
        <v>5837</v>
      </c>
      <c r="B7896" s="100" t="str">
        <f>Cartilha_GLOBAL!B7896</f>
        <v>SINAPI</v>
      </c>
      <c r="C7896" s="104" t="str">
        <f>Cartilha_GLOBAL!C7896</f>
        <v>VIBROACABADORA DE ASFALTO SOBRE ESTEIRAS, LARGURA DE PAVIMENTAÇÃO 1,90 M A 5,30 M, POTÊNCIA 105 HP CAPACIDADE 450 T/H - CHI DIURNO. AF_11/2014</v>
      </c>
      <c r="D7896" s="94" t="str">
        <f>Cartilha_GLOBAL!D7896</f>
        <v>CHI</v>
      </c>
      <c r="E7896" s="105">
        <f>Cartilha_GLOBAL!$E7896</f>
        <v>149.8</v>
      </c>
      <c r="F7896" s="182">
        <f>Cartilha_GLOBAL!$F7896</f>
        <v>183.86</v>
      </c>
      <c r="G7896" s="229"/>
      <c r="H7896" s="107">
        <f t="shared" si="492"/>
        <v>0</v>
      </c>
      <c r="I7896" s="188">
        <f t="shared" si="491"/>
        <v>0</v>
      </c>
      <c r="J7896" s="142"/>
      <c r="K7896" s="146"/>
      <c r="L7896" s="7" t="str">
        <f t="shared" si="493"/>
        <v/>
      </c>
      <c r="M7896" s="7" t="str">
        <f t="shared" si="494"/>
        <v/>
      </c>
      <c r="N7896" s="7" t="str">
        <f>Cartilha_GLOBAL!N7896</f>
        <v/>
      </c>
      <c r="O7896" s="144"/>
      <c r="Q7896" s="151"/>
      <c r="R7896" s="152">
        <v>0</v>
      </c>
      <c r="T7896" s="153">
        <f>IF(Cartilha_GLOBAL!R7896=0,0,IF(Cartilha_GLOBAL!R7896&gt;0,"c","b"))</f>
        <v>0</v>
      </c>
    </row>
    <row r="7897" ht="22.5" hidden="1" spans="1:20">
      <c r="A7897" s="239">
        <f>Cartilha_GLOBAL!A7897</f>
        <v>5710</v>
      </c>
      <c r="B7897" s="100" t="str">
        <f>Cartilha_GLOBAL!B7897</f>
        <v>SINAPI</v>
      </c>
      <c r="C7897" s="104" t="str">
        <f>Cartilha_GLOBAL!C7897</f>
        <v>VIBROACABADORA DE ASFALTO SOBRE ESTEIRAS, LARGURA DE PAVIMENTAÇÃO 1,90 M A 5,30 M, POTÊNCIA 105 HP CAPACIDADE 450 T/H - MANUTENÇÃO. AF_11/2014</v>
      </c>
      <c r="D7897" s="94" t="str">
        <f>Cartilha_GLOBAL!D7897</f>
        <v>H</v>
      </c>
      <c r="E7897" s="105">
        <f>Cartilha_GLOBAL!$E7897</f>
        <v>162.3</v>
      </c>
      <c r="F7897" s="182">
        <f>Cartilha_GLOBAL!$F7897</f>
        <v>199.21</v>
      </c>
      <c r="G7897" s="229"/>
      <c r="H7897" s="107">
        <f t="shared" si="492"/>
        <v>0</v>
      </c>
      <c r="I7897" s="188">
        <f t="shared" si="491"/>
        <v>0</v>
      </c>
      <c r="J7897" s="142"/>
      <c r="K7897" s="146"/>
      <c r="L7897" s="7" t="str">
        <f t="shared" si="493"/>
        <v/>
      </c>
      <c r="M7897" s="7" t="str">
        <f t="shared" si="494"/>
        <v/>
      </c>
      <c r="N7897" s="7" t="str">
        <f>Cartilha_GLOBAL!N7897</f>
        <v/>
      </c>
      <c r="O7897" s="144"/>
      <c r="Q7897" s="151"/>
      <c r="R7897" s="152">
        <v>0</v>
      </c>
      <c r="T7897" s="153">
        <f>IF(Cartilha_GLOBAL!R7897=0,0,IF(Cartilha_GLOBAL!R7897&gt;0,"c","b"))</f>
        <v>0</v>
      </c>
    </row>
    <row r="7898" ht="22.5" hidden="1" spans="1:20">
      <c r="A7898" s="239">
        <f>Cartilha_GLOBAL!A7898</f>
        <v>5711</v>
      </c>
      <c r="B7898" s="100" t="str">
        <f>Cartilha_GLOBAL!B7898</f>
        <v>SINAPI</v>
      </c>
      <c r="C7898" s="104" t="str">
        <f>Cartilha_GLOBAL!C7898</f>
        <v>VIBROACABADORA DE ASFALTO SOBRE ESTEIRAS, LARGURA DE PAVIMENTAÇÃO 1,90 M A 5,30 M, POTÊNCIA 105 HP CAPACIDADE 450 T/H - MATERIAIS NA OPERAÇÃO. AF_11/2014</v>
      </c>
      <c r="D7898" s="94" t="str">
        <f>Cartilha_GLOBAL!D7898</f>
        <v>H</v>
      </c>
      <c r="E7898" s="105">
        <f>Cartilha_GLOBAL!$E7898</f>
        <v>86.6</v>
      </c>
      <c r="F7898" s="182">
        <f>Cartilha_GLOBAL!$F7898</f>
        <v>106.29</v>
      </c>
      <c r="G7898" s="229"/>
      <c r="H7898" s="107">
        <f t="shared" si="492"/>
        <v>0</v>
      </c>
      <c r="I7898" s="188">
        <f t="shared" si="491"/>
        <v>0</v>
      </c>
      <c r="J7898" s="142"/>
      <c r="K7898" s="146"/>
      <c r="L7898" s="7" t="str">
        <f t="shared" si="493"/>
        <v/>
      </c>
      <c r="M7898" s="7" t="str">
        <f t="shared" si="494"/>
        <v/>
      </c>
      <c r="N7898" s="7" t="str">
        <f>Cartilha_GLOBAL!N7898</f>
        <v/>
      </c>
      <c r="O7898" s="144"/>
      <c r="Q7898" s="151"/>
      <c r="R7898" s="152">
        <v>0</v>
      </c>
      <c r="T7898" s="153">
        <f>IF(Cartilha_GLOBAL!R7898=0,0,IF(Cartilha_GLOBAL!R7898&gt;0,"c","b"))</f>
        <v>0</v>
      </c>
    </row>
    <row r="7899" ht="22.5" hidden="1" spans="1:20">
      <c r="A7899" s="239">
        <f>Cartilha_GLOBAL!A7899</f>
        <v>89257</v>
      </c>
      <c r="B7899" s="100" t="str">
        <f>Cartilha_GLOBAL!B7899</f>
        <v>SINAPI</v>
      </c>
      <c r="C7899" s="104" t="str">
        <f>Cartilha_GLOBAL!C7899</f>
        <v>VIBROACABADORA DE ASFALTO SOBRE ESTEIRAS, LARGURA DE PAVIMENTAÇÃO 2,13 M A 4,55 M, POTÊNCIA 100 HP CAPACIDADE 400 T/H - CHP DIURNO. AF_11/2014</v>
      </c>
      <c r="D7899" s="94" t="str">
        <f>Cartilha_GLOBAL!D7899</f>
        <v>CHP</v>
      </c>
      <c r="E7899" s="105">
        <f>Cartilha_GLOBAL!$E7899</f>
        <v>343.76</v>
      </c>
      <c r="F7899" s="182">
        <f>Cartilha_GLOBAL!$F7899</f>
        <v>421.93</v>
      </c>
      <c r="G7899" s="229"/>
      <c r="H7899" s="107">
        <f t="shared" si="492"/>
        <v>0</v>
      </c>
      <c r="I7899" s="188">
        <f t="shared" si="491"/>
        <v>0</v>
      </c>
      <c r="J7899" s="142"/>
      <c r="K7899" s="146"/>
      <c r="L7899" s="7" t="str">
        <f t="shared" si="493"/>
        <v/>
      </c>
      <c r="M7899" s="7" t="str">
        <f t="shared" si="494"/>
        <v/>
      </c>
      <c r="N7899" s="7" t="str">
        <f>Cartilha_GLOBAL!N7899</f>
        <v/>
      </c>
      <c r="O7899" s="144"/>
      <c r="Q7899" s="151"/>
      <c r="R7899" s="152">
        <v>0</v>
      </c>
      <c r="T7899" s="153">
        <f>IF(Cartilha_GLOBAL!R7899=0,0,IF(Cartilha_GLOBAL!R7899&gt;0,"c","b"))</f>
        <v>0</v>
      </c>
    </row>
    <row r="7900" ht="22.5" hidden="1" spans="1:20">
      <c r="A7900" s="239">
        <f>Cartilha_GLOBAL!A7900</f>
        <v>89258</v>
      </c>
      <c r="B7900" s="100" t="str">
        <f>Cartilha_GLOBAL!B7900</f>
        <v>SINAPI</v>
      </c>
      <c r="C7900" s="104" t="str">
        <f>Cartilha_GLOBAL!C7900</f>
        <v>VIBROACABADORA DE ASFALTO SOBRE ESTEIRAS, LARGURA DE PAVIMENTAÇÃO 2,13 M A 4,55 M, POTÊNCIA 100 HP, CAPACIDADE 400 T/H - CHI DIURNO. AF_11/2014</v>
      </c>
      <c r="D7900" s="94" t="str">
        <f>Cartilha_GLOBAL!D7900</f>
        <v>CHI</v>
      </c>
      <c r="E7900" s="105">
        <f>Cartilha_GLOBAL!$E7900</f>
        <v>128.3</v>
      </c>
      <c r="F7900" s="182">
        <f>Cartilha_GLOBAL!$F7900</f>
        <v>157.48</v>
      </c>
      <c r="G7900" s="229"/>
      <c r="H7900" s="107">
        <f t="shared" si="492"/>
        <v>0</v>
      </c>
      <c r="I7900" s="188">
        <f t="shared" si="491"/>
        <v>0</v>
      </c>
      <c r="J7900" s="142"/>
      <c r="K7900" s="146"/>
      <c r="L7900" s="7" t="str">
        <f t="shared" si="493"/>
        <v/>
      </c>
      <c r="M7900" s="7" t="str">
        <f t="shared" si="494"/>
        <v/>
      </c>
      <c r="N7900" s="7" t="str">
        <f>Cartilha_GLOBAL!N7900</f>
        <v/>
      </c>
      <c r="O7900" s="144"/>
      <c r="Q7900" s="151"/>
      <c r="R7900" s="152">
        <v>0</v>
      </c>
      <c r="T7900" s="153">
        <f>IF(Cartilha_GLOBAL!R7900=0,0,IF(Cartilha_GLOBAL!R7900&gt;0,"c","b"))</f>
        <v>0</v>
      </c>
    </row>
    <row r="7901" ht="22.5" hidden="1" spans="1:20">
      <c r="A7901" s="239">
        <f>Cartilha_GLOBAL!A7901</f>
        <v>89240</v>
      </c>
      <c r="B7901" s="100" t="str">
        <f>Cartilha_GLOBAL!B7901</f>
        <v>SINAPI</v>
      </c>
      <c r="C7901" s="104" t="str">
        <f>Cartilha_GLOBAL!C7901</f>
        <v>VIBROACABADORA DE ASFALTO SOBRE ESTEIRAS, LARGURA DE PAVIMENTAÇÃO 1,90 M A 5,30 M, POTÊNCIA 105 HP CAPACIDADE 450 T/H - DEPRECIAÇÃO. AF_11/2014</v>
      </c>
      <c r="D7901" s="94" t="str">
        <f>Cartilha_GLOBAL!D7901</f>
        <v>H</v>
      </c>
      <c r="E7901" s="105">
        <f>Cartilha_GLOBAL!$E7901</f>
        <v>100.96</v>
      </c>
      <c r="F7901" s="182">
        <f>Cartilha_GLOBAL!$F7901</f>
        <v>123.92</v>
      </c>
      <c r="G7901" s="229"/>
      <c r="H7901" s="107">
        <f t="shared" si="492"/>
        <v>0</v>
      </c>
      <c r="I7901" s="188">
        <f t="shared" si="491"/>
        <v>0</v>
      </c>
      <c r="J7901" s="142"/>
      <c r="K7901" s="146"/>
      <c r="L7901" s="7" t="str">
        <f t="shared" si="493"/>
        <v/>
      </c>
      <c r="M7901" s="7" t="str">
        <f t="shared" si="494"/>
        <v/>
      </c>
      <c r="N7901" s="7" t="str">
        <f>Cartilha_GLOBAL!N7901</f>
        <v/>
      </c>
      <c r="O7901" s="144"/>
      <c r="Q7901" s="151"/>
      <c r="R7901" s="152">
        <v>0</v>
      </c>
      <c r="T7901" s="153">
        <f>IF(Cartilha_GLOBAL!R7901=0,0,IF(Cartilha_GLOBAL!R7901&gt;0,"c","b"))</f>
        <v>0</v>
      </c>
    </row>
    <row r="7902" ht="22.5" hidden="1" spans="1:20">
      <c r="A7902" s="239">
        <f>Cartilha_GLOBAL!A7902</f>
        <v>89241</v>
      </c>
      <c r="B7902" s="100" t="str">
        <f>Cartilha_GLOBAL!B7902</f>
        <v>SINAPI</v>
      </c>
      <c r="C7902" s="104" t="str">
        <f>Cartilha_GLOBAL!C7902</f>
        <v>VIBROACABADORA DE ASFALTO SOBRE ESTEIRAS, LARGURA DE PAVIMENTAÇÃO 1,90 M A 5,30 M, POTÊNCIA 105 HP CAPACIDADE 450 T/H - JUROS. AF_11/2014</v>
      </c>
      <c r="D7902" s="94" t="str">
        <f>Cartilha_GLOBAL!D7902</f>
        <v>H</v>
      </c>
      <c r="E7902" s="105">
        <f>Cartilha_GLOBAL!$E7902</f>
        <v>18.17</v>
      </c>
      <c r="F7902" s="182">
        <f>Cartilha_GLOBAL!$F7902</f>
        <v>22.3</v>
      </c>
      <c r="G7902" s="229"/>
      <c r="H7902" s="107">
        <f t="shared" si="492"/>
        <v>0</v>
      </c>
      <c r="I7902" s="188">
        <f t="shared" si="491"/>
        <v>0</v>
      </c>
      <c r="J7902" s="142"/>
      <c r="K7902" s="146"/>
      <c r="L7902" s="7" t="str">
        <f t="shared" si="493"/>
        <v/>
      </c>
      <c r="M7902" s="7" t="str">
        <f t="shared" si="494"/>
        <v/>
      </c>
      <c r="N7902" s="7" t="str">
        <f>Cartilha_GLOBAL!N7902</f>
        <v/>
      </c>
      <c r="O7902" s="144"/>
      <c r="Q7902" s="151"/>
      <c r="R7902" s="152">
        <v>0</v>
      </c>
      <c r="T7902" s="153">
        <f>IF(Cartilha_GLOBAL!R7902=0,0,IF(Cartilha_GLOBAL!R7902&gt;0,"c","b"))</f>
        <v>0</v>
      </c>
    </row>
    <row r="7903" ht="22.5" hidden="1" spans="1:20">
      <c r="A7903" s="239">
        <f>Cartilha_GLOBAL!A7903</f>
        <v>89253</v>
      </c>
      <c r="B7903" s="100" t="str">
        <f>Cartilha_GLOBAL!B7903</f>
        <v>SINAPI</v>
      </c>
      <c r="C7903" s="104" t="str">
        <f>Cartilha_GLOBAL!C7903</f>
        <v>VIBROACABADORA DE ASFALTO SOBRE ESTEIRAS, LARGURA DE PAVIMENTAÇÃO 2,13 M A 4,55 M, POTÊNCIA 100 HP, CAPACIDADE 400 T/H - DEPRECIAÇÃO. AF_11/2014</v>
      </c>
      <c r="D7903" s="94" t="str">
        <f>Cartilha_GLOBAL!D7903</f>
        <v>H</v>
      </c>
      <c r="E7903" s="105">
        <f>Cartilha_GLOBAL!$E7903</f>
        <v>82.74</v>
      </c>
      <c r="F7903" s="182">
        <f>Cartilha_GLOBAL!$F7903</f>
        <v>101.56</v>
      </c>
      <c r="G7903" s="229"/>
      <c r="H7903" s="107">
        <f t="shared" si="492"/>
        <v>0</v>
      </c>
      <c r="I7903" s="188">
        <f t="shared" si="491"/>
        <v>0</v>
      </c>
      <c r="J7903" s="142"/>
      <c r="K7903" s="146"/>
      <c r="L7903" s="7" t="str">
        <f t="shared" si="493"/>
        <v/>
      </c>
      <c r="M7903" s="7" t="str">
        <f t="shared" si="494"/>
        <v/>
      </c>
      <c r="N7903" s="7" t="str">
        <f>Cartilha_GLOBAL!N7903</f>
        <v/>
      </c>
      <c r="O7903" s="144"/>
      <c r="Q7903" s="151"/>
      <c r="R7903" s="152">
        <v>0</v>
      </c>
      <c r="T7903" s="153">
        <f>IF(Cartilha_GLOBAL!R7903=0,0,IF(Cartilha_GLOBAL!R7903&gt;0,"c","b"))</f>
        <v>0</v>
      </c>
    </row>
    <row r="7904" ht="22.5" hidden="1" spans="1:20">
      <c r="A7904" s="239">
        <f>Cartilha_GLOBAL!A7904</f>
        <v>89254</v>
      </c>
      <c r="B7904" s="100" t="str">
        <f>Cartilha_GLOBAL!B7904</f>
        <v>SINAPI</v>
      </c>
      <c r="C7904" s="104" t="str">
        <f>Cartilha_GLOBAL!C7904</f>
        <v>VIBROACABADORA DE ASFALTO SOBRE ESTEIRAS, LARGURA DE PAVIMENTAÇÃO 2,13 M A 4,55 M, POTÊNCIA 100 HP, CAPACIDADE 400 T/H - JUROS. AF_11/2014</v>
      </c>
      <c r="D7904" s="94" t="str">
        <f>Cartilha_GLOBAL!D7904</f>
        <v>H</v>
      </c>
      <c r="E7904" s="105">
        <f>Cartilha_GLOBAL!$E7904</f>
        <v>14.89</v>
      </c>
      <c r="F7904" s="182">
        <f>Cartilha_GLOBAL!$F7904</f>
        <v>18.28</v>
      </c>
      <c r="G7904" s="229"/>
      <c r="H7904" s="107">
        <f t="shared" si="492"/>
        <v>0</v>
      </c>
      <c r="I7904" s="188">
        <f t="shared" si="491"/>
        <v>0</v>
      </c>
      <c r="J7904" s="142"/>
      <c r="K7904" s="146"/>
      <c r="L7904" s="7" t="str">
        <f t="shared" si="493"/>
        <v/>
      </c>
      <c r="M7904" s="7" t="str">
        <f t="shared" si="494"/>
        <v/>
      </c>
      <c r="N7904" s="7" t="str">
        <f>Cartilha_GLOBAL!N7904</f>
        <v/>
      </c>
      <c r="O7904" s="144"/>
      <c r="Q7904" s="151"/>
      <c r="R7904" s="152">
        <v>0</v>
      </c>
      <c r="T7904" s="153">
        <f>IF(Cartilha_GLOBAL!R7904=0,0,IF(Cartilha_GLOBAL!R7904&gt;0,"c","b"))</f>
        <v>0</v>
      </c>
    </row>
    <row r="7905" ht="22.5" hidden="1" spans="1:20">
      <c r="A7905" s="239">
        <f>Cartilha_GLOBAL!A7905</f>
        <v>89255</v>
      </c>
      <c r="B7905" s="100" t="str">
        <f>Cartilha_GLOBAL!B7905</f>
        <v>SINAPI</v>
      </c>
      <c r="C7905" s="104" t="str">
        <f>Cartilha_GLOBAL!C7905</f>
        <v>VIBROACABADORA DE ASFALTO SOBRE ESTEIRAS, LARGURA DE PAVIMENTAÇÃO 2,13 M A 4,55 M, POTÊNCIA 100 HP, CAPACIDADE 400 T/H - MANUTENÇÃO. AF_11/2014</v>
      </c>
      <c r="D7905" s="94" t="str">
        <f>Cartilha_GLOBAL!D7905</f>
        <v>H</v>
      </c>
      <c r="E7905" s="105">
        <f>Cartilha_GLOBAL!$E7905</f>
        <v>133</v>
      </c>
      <c r="F7905" s="182">
        <f>Cartilha_GLOBAL!$F7905</f>
        <v>163.24</v>
      </c>
      <c r="G7905" s="229"/>
      <c r="H7905" s="107">
        <f t="shared" si="492"/>
        <v>0</v>
      </c>
      <c r="I7905" s="188">
        <f t="shared" si="491"/>
        <v>0</v>
      </c>
      <c r="J7905" s="142"/>
      <c r="K7905" s="146"/>
      <c r="L7905" s="7" t="str">
        <f t="shared" si="493"/>
        <v/>
      </c>
      <c r="M7905" s="7" t="str">
        <f t="shared" si="494"/>
        <v/>
      </c>
      <c r="N7905" s="7" t="str">
        <f>Cartilha_GLOBAL!N7905</f>
        <v/>
      </c>
      <c r="O7905" s="144"/>
      <c r="Q7905" s="151"/>
      <c r="R7905" s="152">
        <v>0</v>
      </c>
      <c r="T7905" s="153">
        <f>IF(Cartilha_GLOBAL!R7905=0,0,IF(Cartilha_GLOBAL!R7905&gt;0,"c","b"))</f>
        <v>0</v>
      </c>
    </row>
    <row r="7906" ht="22.5" hidden="1" spans="1:20">
      <c r="A7906" s="239">
        <f>Cartilha_GLOBAL!A7906</f>
        <v>89256</v>
      </c>
      <c r="B7906" s="100" t="str">
        <f>Cartilha_GLOBAL!B7906</f>
        <v>SINAPI</v>
      </c>
      <c r="C7906" s="104" t="str">
        <f>Cartilha_GLOBAL!C7906</f>
        <v>VIBROACABADORA DE ASFALTO SOBRE ESTEIRAS, LARGURA DE PAVIMENTAÇÃO 2,13 M A 4,55 M, POTÊNCIA 100 HP, CAPACIDADE 400 T/H - MATERIAIS NA OPERAÇÃO. AF_11/2014</v>
      </c>
      <c r="D7906" s="94" t="str">
        <f>Cartilha_GLOBAL!D7906</f>
        <v>H</v>
      </c>
      <c r="E7906" s="105">
        <f>Cartilha_GLOBAL!$E7906</f>
        <v>82.46</v>
      </c>
      <c r="F7906" s="182">
        <f>Cartilha_GLOBAL!$F7906</f>
        <v>101.21</v>
      </c>
      <c r="G7906" s="229"/>
      <c r="H7906" s="107">
        <f t="shared" si="492"/>
        <v>0</v>
      </c>
      <c r="I7906" s="188">
        <f t="shared" si="491"/>
        <v>0</v>
      </c>
      <c r="J7906" s="142"/>
      <c r="K7906" s="146"/>
      <c r="L7906" s="7" t="str">
        <f t="shared" si="493"/>
        <v/>
      </c>
      <c r="M7906" s="7" t="str">
        <f t="shared" si="494"/>
        <v/>
      </c>
      <c r="N7906" s="7" t="str">
        <f>Cartilha_GLOBAL!N7906</f>
        <v/>
      </c>
      <c r="O7906" s="144"/>
      <c r="Q7906" s="151"/>
      <c r="R7906" s="152">
        <v>0</v>
      </c>
      <c r="T7906" s="153">
        <f>IF(Cartilha_GLOBAL!R7906=0,0,IF(Cartilha_GLOBAL!R7906&gt;0,"c","b"))</f>
        <v>0</v>
      </c>
    </row>
    <row r="7907" ht="12.75" hidden="1" spans="1:20">
      <c r="A7907" s="238" t="str">
        <f>Cartilha_GLOBAL!A7907</f>
        <v>12.3.47</v>
      </c>
      <c r="B7907" s="236">
        <f>Cartilha_GLOBAL!B7907</f>
        <v>0</v>
      </c>
      <c r="C7907" s="161" t="str">
        <f>Cartilha_GLOBAL!C7907</f>
        <v>USINAS</v>
      </c>
      <c r="D7907" s="94">
        <f>Cartilha_GLOBAL!D7907</f>
        <v>0</v>
      </c>
      <c r="E7907" s="105">
        <f>Cartilha_GLOBAL!$E7907</f>
        <v>0</v>
      </c>
      <c r="F7907" s="182">
        <f>Cartilha_GLOBAL!$F7907</f>
        <v>0</v>
      </c>
      <c r="G7907" s="209"/>
      <c r="H7907" s="187">
        <f t="shared" si="492"/>
        <v>0</v>
      </c>
      <c r="I7907" s="188">
        <f t="shared" si="491"/>
        <v>0</v>
      </c>
      <c r="J7907" s="142"/>
      <c r="K7907" s="145" t="str">
        <f>IF(SUM(I7908:I7945)&gt;0,"xx","")</f>
        <v/>
      </c>
      <c r="L7907" s="7" t="str">
        <f t="shared" si="493"/>
        <v/>
      </c>
      <c r="M7907" s="7" t="str">
        <f t="shared" si="494"/>
        <v/>
      </c>
      <c r="N7907" s="7" t="str">
        <f>Cartilha_GLOBAL!N7907</f>
        <v/>
      </c>
      <c r="O7907" s="144"/>
      <c r="Q7907" s="151"/>
      <c r="R7907" s="152">
        <v>0</v>
      </c>
      <c r="T7907" s="153">
        <f>IF(Cartilha_GLOBAL!R7907=0,0,IF(Cartilha_GLOBAL!R7907&gt;0,"c","b"))</f>
        <v>0</v>
      </c>
    </row>
    <row r="7908" ht="22.5" hidden="1" spans="1:20">
      <c r="A7908" s="239">
        <f>Cartilha_GLOBAL!A7908</f>
        <v>93433</v>
      </c>
      <c r="B7908" s="100" t="str">
        <f>Cartilha_GLOBAL!B7908</f>
        <v>SINAPI</v>
      </c>
      <c r="C7908" s="104" t="str">
        <f>Cartilha_GLOBAL!C7908</f>
        <v>USINA DE MISTURA ASFÁLTICA À QUENTE, TIPO CONTRA FLUXO, PROD 40 A 80 TON/HORA - CHP DIURNO. AF_03/2016</v>
      </c>
      <c r="D7908" s="94" t="str">
        <f>Cartilha_GLOBAL!D7908</f>
        <v>CHP</v>
      </c>
      <c r="E7908" s="105">
        <f>Cartilha_GLOBAL!$E7908</f>
        <v>2526.25</v>
      </c>
      <c r="F7908" s="182">
        <f>Cartilha_GLOBAL!$F7908</f>
        <v>3100.72</v>
      </c>
      <c r="G7908" s="229"/>
      <c r="H7908" s="107">
        <f t="shared" si="492"/>
        <v>0</v>
      </c>
      <c r="I7908" s="188">
        <f t="shared" si="491"/>
        <v>0</v>
      </c>
      <c r="J7908" s="142"/>
      <c r="K7908" s="146"/>
      <c r="L7908" s="7" t="str">
        <f t="shared" si="493"/>
        <v/>
      </c>
      <c r="M7908" s="7" t="str">
        <f t="shared" si="494"/>
        <v/>
      </c>
      <c r="N7908" s="7" t="str">
        <f>Cartilha_GLOBAL!N7908</f>
        <v/>
      </c>
      <c r="O7908" s="144"/>
      <c r="Q7908" s="151"/>
      <c r="R7908" s="152">
        <v>0</v>
      </c>
      <c r="T7908" s="153">
        <f>IF(Cartilha_GLOBAL!R7908=0,0,IF(Cartilha_GLOBAL!R7908&gt;0,"c","b"))</f>
        <v>0</v>
      </c>
    </row>
    <row r="7909" ht="22.5" hidden="1" spans="1:20">
      <c r="A7909" s="239">
        <f>Cartilha_GLOBAL!A7909</f>
        <v>93434</v>
      </c>
      <c r="B7909" s="100" t="str">
        <f>Cartilha_GLOBAL!B7909</f>
        <v>SINAPI</v>
      </c>
      <c r="C7909" s="104" t="str">
        <f>Cartilha_GLOBAL!C7909</f>
        <v>USINA DE MISTURA ASFÁLTICA À QUENTE, TIPO CONTRA FLUXO, PROD 40 A 80 TON/HORA - CHI DIURNO. AF_03/2016</v>
      </c>
      <c r="D7909" s="94" t="str">
        <f>Cartilha_GLOBAL!D7909</f>
        <v>CHI</v>
      </c>
      <c r="E7909" s="105">
        <f>Cartilha_GLOBAL!$E7909</f>
        <v>273.52</v>
      </c>
      <c r="F7909" s="182">
        <f>Cartilha_GLOBAL!$F7909</f>
        <v>335.72</v>
      </c>
      <c r="G7909" s="229"/>
      <c r="H7909" s="107">
        <f t="shared" si="492"/>
        <v>0</v>
      </c>
      <c r="I7909" s="188">
        <f t="shared" si="491"/>
        <v>0</v>
      </c>
      <c r="J7909" s="142"/>
      <c r="K7909" s="146"/>
      <c r="L7909" s="7" t="str">
        <f t="shared" si="493"/>
        <v/>
      </c>
      <c r="M7909" s="7" t="str">
        <f t="shared" si="494"/>
        <v/>
      </c>
      <c r="N7909" s="7" t="str">
        <f>Cartilha_GLOBAL!N7909</f>
        <v/>
      </c>
      <c r="O7909" s="144"/>
      <c r="Q7909" s="151"/>
      <c r="R7909" s="152">
        <v>0</v>
      </c>
      <c r="T7909" s="153">
        <f>IF(Cartilha_GLOBAL!R7909=0,0,IF(Cartilha_GLOBAL!R7909&gt;0,"c","b"))</f>
        <v>0</v>
      </c>
    </row>
    <row r="7910" ht="22.5" hidden="1" spans="1:20">
      <c r="A7910" s="239">
        <f>Cartilha_GLOBAL!A7910</f>
        <v>93429</v>
      </c>
      <c r="B7910" s="100" t="str">
        <f>Cartilha_GLOBAL!B7910</f>
        <v>SINAPI</v>
      </c>
      <c r="C7910" s="104" t="str">
        <f>Cartilha_GLOBAL!C7910</f>
        <v>USINA DE MISTURA ASFÁLTICA À QUENTE, TIPO CONTRA FLUXO, PROD 40 A 80 TON/HORA - DEPRECIAÇÃO. AF_03/2016</v>
      </c>
      <c r="D7910" s="94" t="str">
        <f>Cartilha_GLOBAL!D7910</f>
        <v>H</v>
      </c>
      <c r="E7910" s="105">
        <f>Cartilha_GLOBAL!$E7910</f>
        <v>125.93</v>
      </c>
      <c r="F7910" s="182">
        <f>Cartilha_GLOBAL!$F7910</f>
        <v>154.57</v>
      </c>
      <c r="G7910" s="229"/>
      <c r="H7910" s="107">
        <f t="shared" si="492"/>
        <v>0</v>
      </c>
      <c r="I7910" s="188">
        <f t="shared" si="491"/>
        <v>0</v>
      </c>
      <c r="J7910" s="142"/>
      <c r="K7910" s="146"/>
      <c r="L7910" s="7" t="str">
        <f t="shared" si="493"/>
        <v/>
      </c>
      <c r="M7910" s="7" t="str">
        <f t="shared" si="494"/>
        <v/>
      </c>
      <c r="N7910" s="7" t="str">
        <f>Cartilha_GLOBAL!N7910</f>
        <v/>
      </c>
      <c r="O7910" s="144"/>
      <c r="Q7910" s="151"/>
      <c r="R7910" s="152">
        <v>0</v>
      </c>
      <c r="T7910" s="153">
        <f>IF(Cartilha_GLOBAL!R7910=0,0,IF(Cartilha_GLOBAL!R7910&gt;0,"c","b"))</f>
        <v>0</v>
      </c>
    </row>
    <row r="7911" ht="22.5" hidden="1" spans="1:20">
      <c r="A7911" s="239">
        <f>Cartilha_GLOBAL!A7911</f>
        <v>93430</v>
      </c>
      <c r="B7911" s="100" t="str">
        <f>Cartilha_GLOBAL!B7911</f>
        <v>SINAPI</v>
      </c>
      <c r="C7911" s="104" t="str">
        <f>Cartilha_GLOBAL!C7911</f>
        <v>USINA DE MISTURA ASFÁLTICA À QUENTE, TIPO CONTRA FLUXO, PROD 40 A 80 TON/HORA - JUROS. AF_03/2016</v>
      </c>
      <c r="D7911" s="94" t="str">
        <f>Cartilha_GLOBAL!D7911</f>
        <v>H</v>
      </c>
      <c r="E7911" s="105">
        <f>Cartilha_GLOBAL!$E7911</f>
        <v>19.84</v>
      </c>
      <c r="F7911" s="182">
        <f>Cartilha_GLOBAL!$F7911</f>
        <v>24.35</v>
      </c>
      <c r="G7911" s="229"/>
      <c r="H7911" s="107">
        <f t="shared" si="492"/>
        <v>0</v>
      </c>
      <c r="I7911" s="188">
        <f t="shared" si="491"/>
        <v>0</v>
      </c>
      <c r="J7911" s="142"/>
      <c r="K7911" s="146"/>
      <c r="L7911" s="7" t="str">
        <f t="shared" si="493"/>
        <v/>
      </c>
      <c r="M7911" s="7" t="str">
        <f t="shared" si="494"/>
        <v/>
      </c>
      <c r="N7911" s="7" t="str">
        <f>Cartilha_GLOBAL!N7911</f>
        <v/>
      </c>
      <c r="O7911" s="144"/>
      <c r="Q7911" s="151"/>
      <c r="R7911" s="152">
        <v>0</v>
      </c>
      <c r="T7911" s="153">
        <f>IF(Cartilha_GLOBAL!R7911=0,0,IF(Cartilha_GLOBAL!R7911&gt;0,"c","b"))</f>
        <v>0</v>
      </c>
    </row>
    <row r="7912" ht="22.5" hidden="1" spans="1:20">
      <c r="A7912" s="239">
        <f>Cartilha_GLOBAL!A7912</f>
        <v>93431</v>
      </c>
      <c r="B7912" s="100" t="str">
        <f>Cartilha_GLOBAL!B7912</f>
        <v>SINAPI</v>
      </c>
      <c r="C7912" s="104" t="str">
        <f>Cartilha_GLOBAL!C7912</f>
        <v>USINA DE MISTURA ASFÁLTICA À QUENTE, TIPO CONTRA FLUXO, PROD 40 A 80 TON/HORA - MANUTENÇÃO. AF_03/2016</v>
      </c>
      <c r="D7912" s="94" t="str">
        <f>Cartilha_GLOBAL!D7912</f>
        <v>H</v>
      </c>
      <c r="E7912" s="105">
        <f>Cartilha_GLOBAL!$E7912</f>
        <v>157.53</v>
      </c>
      <c r="F7912" s="182">
        <f>Cartilha_GLOBAL!$F7912</f>
        <v>193.35</v>
      </c>
      <c r="G7912" s="229"/>
      <c r="H7912" s="107">
        <f t="shared" si="492"/>
        <v>0</v>
      </c>
      <c r="I7912" s="188">
        <f t="shared" si="491"/>
        <v>0</v>
      </c>
      <c r="J7912" s="142"/>
      <c r="K7912" s="146"/>
      <c r="L7912" s="7" t="str">
        <f t="shared" si="493"/>
        <v/>
      </c>
      <c r="M7912" s="7" t="str">
        <f t="shared" si="494"/>
        <v/>
      </c>
      <c r="N7912" s="7" t="str">
        <f>Cartilha_GLOBAL!N7912</f>
        <v/>
      </c>
      <c r="O7912" s="144"/>
      <c r="Q7912" s="151"/>
      <c r="R7912" s="152">
        <v>0</v>
      </c>
      <c r="T7912" s="153">
        <f>IF(Cartilha_GLOBAL!R7912=0,0,IF(Cartilha_GLOBAL!R7912&gt;0,"c","b"))</f>
        <v>0</v>
      </c>
    </row>
    <row r="7913" ht="22.5" hidden="1" spans="1:20">
      <c r="A7913" s="239">
        <f>Cartilha_GLOBAL!A7913</f>
        <v>93432</v>
      </c>
      <c r="B7913" s="100" t="str">
        <f>Cartilha_GLOBAL!B7913</f>
        <v>SINAPI</v>
      </c>
      <c r="C7913" s="104" t="str">
        <f>Cartilha_GLOBAL!C7913</f>
        <v>USINA DE MISTURA ASFÁLTICA À QUENTE, TIPO CONTRA FLUXO, PROD 40 A 80 TON/HORA - MATERIAIS NA OPERAÇÃO. AF_03/2016</v>
      </c>
      <c r="D7913" s="94" t="str">
        <f>Cartilha_GLOBAL!D7913</f>
        <v>H</v>
      </c>
      <c r="E7913" s="105">
        <f>Cartilha_GLOBAL!$E7913</f>
        <v>2095.2</v>
      </c>
      <c r="F7913" s="182">
        <f>Cartilha_GLOBAL!$F7913</f>
        <v>2571.65</v>
      </c>
      <c r="G7913" s="229"/>
      <c r="H7913" s="107">
        <f t="shared" si="492"/>
        <v>0</v>
      </c>
      <c r="I7913" s="188">
        <f t="shared" si="491"/>
        <v>0</v>
      </c>
      <c r="J7913" s="142"/>
      <c r="K7913" s="146"/>
      <c r="L7913" s="7" t="str">
        <f t="shared" si="493"/>
        <v/>
      </c>
      <c r="M7913" s="7" t="str">
        <f t="shared" si="494"/>
        <v/>
      </c>
      <c r="N7913" s="7" t="str">
        <f>Cartilha_GLOBAL!N7913</f>
        <v/>
      </c>
      <c r="O7913" s="144"/>
      <c r="Q7913" s="151"/>
      <c r="R7913" s="152">
        <v>0</v>
      </c>
      <c r="T7913" s="153">
        <f>IF(Cartilha_GLOBAL!R7913=0,0,IF(Cartilha_GLOBAL!R7913&gt;0,"c","b"))</f>
        <v>0</v>
      </c>
    </row>
    <row r="7914" ht="33.75" hidden="1" spans="1:20">
      <c r="A7914" s="239">
        <f>Cartilha_GLOBAL!A7914</f>
        <v>88847</v>
      </c>
      <c r="B7914" s="100" t="str">
        <f>Cartilha_GLOBAL!B7914</f>
        <v>SINAPI</v>
      </c>
      <c r="C7914" s="104" t="str">
        <f>Cartilha_GLOBAL!C7914</f>
        <v>USINA DE LAMA ASFÁLTICA, PROD 30 A 50 T/H, SILO DE AGREGADO 7 M3, RESERVATÓRIOS PARA EMULSÃO E ÁGUA DE 2,3 M3 CADA, MISTURADOR TIPO PUG MILL A SER MONTADO SOBRE CAMINHÃO - DEPRECIAÇÃO. AF_10/2014</v>
      </c>
      <c r="D7914" s="94" t="str">
        <f>Cartilha_GLOBAL!D7914</f>
        <v>H</v>
      </c>
      <c r="E7914" s="105">
        <f>Cartilha_GLOBAL!$E7914</f>
        <v>20.88</v>
      </c>
      <c r="F7914" s="182">
        <f>Cartilha_GLOBAL!$F7914</f>
        <v>25.63</v>
      </c>
      <c r="G7914" s="229"/>
      <c r="H7914" s="107">
        <f t="shared" si="492"/>
        <v>0</v>
      </c>
      <c r="I7914" s="188">
        <f t="shared" si="491"/>
        <v>0</v>
      </c>
      <c r="J7914" s="142"/>
      <c r="K7914" s="146"/>
      <c r="L7914" s="7" t="str">
        <f t="shared" si="493"/>
        <v/>
      </c>
      <c r="M7914" s="7" t="str">
        <f t="shared" si="494"/>
        <v/>
      </c>
      <c r="N7914" s="7" t="str">
        <f>Cartilha_GLOBAL!N7914</f>
        <v/>
      </c>
      <c r="O7914" s="144"/>
      <c r="Q7914" s="151"/>
      <c r="R7914" s="152">
        <v>0</v>
      </c>
      <c r="T7914" s="153">
        <f>IF(Cartilha_GLOBAL!R7914=0,0,IF(Cartilha_GLOBAL!R7914&gt;0,"c","b"))</f>
        <v>0</v>
      </c>
    </row>
    <row r="7915" ht="33.75" hidden="1" spans="1:20">
      <c r="A7915" s="239">
        <f>Cartilha_GLOBAL!A7915</f>
        <v>88848</v>
      </c>
      <c r="B7915" s="100" t="str">
        <f>Cartilha_GLOBAL!B7915</f>
        <v>SINAPI</v>
      </c>
      <c r="C7915" s="104" t="str">
        <f>Cartilha_GLOBAL!C7915</f>
        <v>USINA DE LAMA ASFÁLTICA, PROD 30 A 50 T/H, SILO DE AGREGADO 7 M3, RESERVATÓRIOS PARA EMULSÃO E ÁGUA DE 2,3 M3 CADA, MISTURADOR TIPO PUG MILL A SER MONTADO SOBRE CAMINHÃO - JUROS. AF_10/2014</v>
      </c>
      <c r="D7915" s="94" t="str">
        <f>Cartilha_GLOBAL!D7915</f>
        <v>H</v>
      </c>
      <c r="E7915" s="105">
        <f>Cartilha_GLOBAL!$E7915</f>
        <v>4.38</v>
      </c>
      <c r="F7915" s="182">
        <f>Cartilha_GLOBAL!$F7915</f>
        <v>5.38</v>
      </c>
      <c r="G7915" s="229"/>
      <c r="H7915" s="107">
        <f t="shared" si="492"/>
        <v>0</v>
      </c>
      <c r="I7915" s="188">
        <f t="shared" si="491"/>
        <v>0</v>
      </c>
      <c r="J7915" s="142"/>
      <c r="K7915" s="146"/>
      <c r="L7915" s="7" t="str">
        <f t="shared" si="493"/>
        <v/>
      </c>
      <c r="M7915" s="7" t="str">
        <f t="shared" si="494"/>
        <v/>
      </c>
      <c r="N7915" s="7" t="str">
        <f>Cartilha_GLOBAL!N7915</f>
        <v/>
      </c>
      <c r="O7915" s="144"/>
      <c r="Q7915" s="151"/>
      <c r="R7915" s="152">
        <v>0</v>
      </c>
      <c r="T7915" s="153">
        <f>IF(Cartilha_GLOBAL!R7915=0,0,IF(Cartilha_GLOBAL!R7915&gt;0,"c","b"))</f>
        <v>0</v>
      </c>
    </row>
    <row r="7916" ht="22.5" hidden="1" spans="1:20">
      <c r="A7916" s="239">
        <f>Cartilha_GLOBAL!A7916</f>
        <v>100641</v>
      </c>
      <c r="B7916" s="100" t="str">
        <f>Cartilha_GLOBAL!B7916</f>
        <v>SINAPI</v>
      </c>
      <c r="C7916" s="104" t="str">
        <f>Cartilha_GLOBAL!C7916</f>
        <v>USINA DE MISTURA ASFÁLTICA À QUENTE, TIPO CONTRA FLUXO, PROD 100 A 140 TON/HORA - CHP DIURNO. AF_12/2019</v>
      </c>
      <c r="D7916" s="94" t="str">
        <f>Cartilha_GLOBAL!D7916</f>
        <v>CHP</v>
      </c>
      <c r="E7916" s="105">
        <f>Cartilha_GLOBAL!$E7916</f>
        <v>4590.22</v>
      </c>
      <c r="F7916" s="182">
        <f>Cartilha_GLOBAL!$F7916</f>
        <v>5634.04</v>
      </c>
      <c r="G7916" s="229"/>
      <c r="H7916" s="107">
        <f t="shared" si="492"/>
        <v>0</v>
      </c>
      <c r="I7916" s="188">
        <f t="shared" si="491"/>
        <v>0</v>
      </c>
      <c r="J7916" s="142"/>
      <c r="K7916" s="146"/>
      <c r="L7916" s="7" t="str">
        <f t="shared" si="493"/>
        <v/>
      </c>
      <c r="M7916" s="7" t="str">
        <f t="shared" si="494"/>
        <v/>
      </c>
      <c r="N7916" s="7" t="str">
        <f>Cartilha_GLOBAL!N7916</f>
        <v/>
      </c>
      <c r="O7916" s="144"/>
      <c r="Q7916" s="151"/>
      <c r="R7916" s="152">
        <v>0</v>
      </c>
      <c r="T7916" s="153">
        <f>IF(Cartilha_GLOBAL!R7916=0,0,IF(Cartilha_GLOBAL!R7916&gt;0,"c","b"))</f>
        <v>0</v>
      </c>
    </row>
    <row r="7917" ht="12.75" hidden="1" spans="1:20">
      <c r="A7917" s="239">
        <f>Cartilha_GLOBAL!A7917</f>
        <v>100647</v>
      </c>
      <c r="B7917" s="100" t="str">
        <f>Cartilha_GLOBAL!B7917</f>
        <v>SINAPI</v>
      </c>
      <c r="C7917" s="104" t="str">
        <f>Cartilha_GLOBAL!C7917</f>
        <v>USINA DE ASFALTO, TIPO GRAVIMÉTRICA, PROD 150 TON/HORA - CHP DIURNO. AF_12/2019</v>
      </c>
      <c r="D7917" s="94" t="str">
        <f>Cartilha_GLOBAL!D7917</f>
        <v>CHP</v>
      </c>
      <c r="E7917" s="105">
        <f>Cartilha_GLOBAL!$E7917</f>
        <v>6148.75</v>
      </c>
      <c r="F7917" s="182">
        <f>Cartilha_GLOBAL!$F7917</f>
        <v>7546.98</v>
      </c>
      <c r="G7917" s="229"/>
      <c r="H7917" s="107">
        <f t="shared" si="492"/>
        <v>0</v>
      </c>
      <c r="I7917" s="188">
        <f t="shared" si="491"/>
        <v>0</v>
      </c>
      <c r="J7917" s="142"/>
      <c r="K7917" s="146"/>
      <c r="L7917" s="7" t="str">
        <f t="shared" si="493"/>
        <v/>
      </c>
      <c r="M7917" s="7" t="str">
        <f t="shared" si="494"/>
        <v/>
      </c>
      <c r="N7917" s="7" t="str">
        <f>Cartilha_GLOBAL!N7917</f>
        <v/>
      </c>
      <c r="O7917" s="144"/>
      <c r="Q7917" s="151"/>
      <c r="R7917" s="152">
        <v>0</v>
      </c>
      <c r="T7917" s="153">
        <f>IF(Cartilha_GLOBAL!R7917=0,0,IF(Cartilha_GLOBAL!R7917&gt;0,"c","b"))</f>
        <v>0</v>
      </c>
    </row>
    <row r="7918" ht="22.5" hidden="1" spans="1:20">
      <c r="A7918" s="239">
        <f>Cartilha_GLOBAL!A7918</f>
        <v>100642</v>
      </c>
      <c r="B7918" s="100" t="str">
        <f>Cartilha_GLOBAL!B7918</f>
        <v>SINAPI</v>
      </c>
      <c r="C7918" s="104" t="str">
        <f>Cartilha_GLOBAL!C7918</f>
        <v>USINA DE MISTURA ASFÁLTICA À QUENTE, TIPO CONTRA FLUXO, PROD 100 A 140 TON/HORA - CHI DIURNO. AF_12/2019</v>
      </c>
      <c r="D7918" s="94" t="str">
        <f>Cartilha_GLOBAL!D7918</f>
        <v>CHI</v>
      </c>
      <c r="E7918" s="105">
        <f>Cartilha_GLOBAL!$E7918</f>
        <v>206.32</v>
      </c>
      <c r="F7918" s="182">
        <f>Cartilha_GLOBAL!$F7918</f>
        <v>253.24</v>
      </c>
      <c r="G7918" s="229"/>
      <c r="H7918" s="107">
        <f t="shared" si="492"/>
        <v>0</v>
      </c>
      <c r="I7918" s="188">
        <f t="shared" ref="I7918:I7981" si="495">IF(ISBLANK(G7918),0,IF(R7918=0,ROUND(G7918*H7918,2),IF(R7918="b",ROUNDDOWN(G7918*H7918,2),ROUNDUP(G7918*H7918,2))))</f>
        <v>0</v>
      </c>
      <c r="J7918" s="142"/>
      <c r="K7918" s="146"/>
      <c r="L7918" s="7" t="str">
        <f t="shared" si="493"/>
        <v/>
      </c>
      <c r="M7918" s="7" t="str">
        <f t="shared" si="494"/>
        <v/>
      </c>
      <c r="N7918" s="7" t="str">
        <f>Cartilha_GLOBAL!N7918</f>
        <v/>
      </c>
      <c r="O7918" s="144"/>
      <c r="Q7918" s="151"/>
      <c r="R7918" s="152">
        <v>0</v>
      </c>
      <c r="T7918" s="153">
        <f>IF(Cartilha_GLOBAL!R7918=0,0,IF(Cartilha_GLOBAL!R7918&gt;0,"c","b"))</f>
        <v>0</v>
      </c>
    </row>
    <row r="7919" ht="12.75" hidden="1" spans="1:20">
      <c r="A7919" s="239">
        <f>Cartilha_GLOBAL!A7919</f>
        <v>100648</v>
      </c>
      <c r="B7919" s="100" t="str">
        <f>Cartilha_GLOBAL!B7919</f>
        <v>SINAPI</v>
      </c>
      <c r="C7919" s="104" t="str">
        <f>Cartilha_GLOBAL!C7919</f>
        <v>USINA DE ASFALTO, TIPO GRAVIMÉTRICA, PROD 150 TON/HORA - CHI DIURNO. AF_12/2019</v>
      </c>
      <c r="D7919" s="94" t="str">
        <f>Cartilha_GLOBAL!D7919</f>
        <v>CHI</v>
      </c>
      <c r="E7919" s="105">
        <f>Cartilha_GLOBAL!$E7919</f>
        <v>401.26</v>
      </c>
      <c r="F7919" s="182">
        <f>Cartilha_GLOBAL!$F7919</f>
        <v>492.51</v>
      </c>
      <c r="G7919" s="229"/>
      <c r="H7919" s="107">
        <f t="shared" si="492"/>
        <v>0</v>
      </c>
      <c r="I7919" s="188">
        <f t="shared" si="495"/>
        <v>0</v>
      </c>
      <c r="J7919" s="142"/>
      <c r="K7919" s="146"/>
      <c r="L7919" s="7" t="str">
        <f t="shared" si="493"/>
        <v/>
      </c>
      <c r="M7919" s="7" t="str">
        <f t="shared" si="494"/>
        <v/>
      </c>
      <c r="N7919" s="7" t="str">
        <f>Cartilha_GLOBAL!N7919</f>
        <v/>
      </c>
      <c r="O7919" s="144"/>
      <c r="Q7919" s="151"/>
      <c r="R7919" s="152">
        <v>0</v>
      </c>
      <c r="T7919" s="153">
        <f>IF(Cartilha_GLOBAL!R7919=0,0,IF(Cartilha_GLOBAL!R7919&gt;0,"c","b"))</f>
        <v>0</v>
      </c>
    </row>
    <row r="7920" ht="22.5" hidden="1" spans="1:20">
      <c r="A7920" s="239">
        <f>Cartilha_GLOBAL!A7920</f>
        <v>100637</v>
      </c>
      <c r="B7920" s="100" t="str">
        <f>Cartilha_GLOBAL!B7920</f>
        <v>SINAPI</v>
      </c>
      <c r="C7920" s="104" t="str">
        <f>Cartilha_GLOBAL!C7920</f>
        <v>USINA DE MISTURA ASFÁLTICA À QUENTE, TIPO CONTRA FLUXO, PROD 100 A 140 TON/HORA - DEPRECIAÇÃO. AF_12/2019</v>
      </c>
      <c r="D7920" s="94" t="str">
        <f>Cartilha_GLOBAL!D7920</f>
        <v>H</v>
      </c>
      <c r="E7920" s="105">
        <f>Cartilha_GLOBAL!$E7920</f>
        <v>154.68</v>
      </c>
      <c r="F7920" s="182">
        <f>Cartilha_GLOBAL!$F7920</f>
        <v>189.85</v>
      </c>
      <c r="G7920" s="229"/>
      <c r="H7920" s="107">
        <f t="shared" si="492"/>
        <v>0</v>
      </c>
      <c r="I7920" s="188">
        <f t="shared" si="495"/>
        <v>0</v>
      </c>
      <c r="J7920" s="142"/>
      <c r="K7920" s="146"/>
      <c r="L7920" s="7" t="str">
        <f t="shared" si="493"/>
        <v/>
      </c>
      <c r="M7920" s="7" t="str">
        <f t="shared" si="494"/>
        <v/>
      </c>
      <c r="N7920" s="7" t="str">
        <f>Cartilha_GLOBAL!N7920</f>
        <v/>
      </c>
      <c r="O7920" s="144"/>
      <c r="Q7920" s="151"/>
      <c r="R7920" s="152">
        <v>0</v>
      </c>
      <c r="T7920" s="153">
        <f>IF(Cartilha_GLOBAL!R7920=0,0,IF(Cartilha_GLOBAL!R7920&gt;0,"c","b"))</f>
        <v>0</v>
      </c>
    </row>
    <row r="7921" ht="22.5" hidden="1" spans="1:20">
      <c r="A7921" s="239">
        <f>Cartilha_GLOBAL!A7921</f>
        <v>100638</v>
      </c>
      <c r="B7921" s="100" t="str">
        <f>Cartilha_GLOBAL!B7921</f>
        <v>SINAPI</v>
      </c>
      <c r="C7921" s="104" t="str">
        <f>Cartilha_GLOBAL!C7921</f>
        <v>USINA DE MISTURA ASFÁLTICA À QUENTE, TIPO CONTRA FLUXO, PROD 100 A 140 TON/HORA - JUROS. AF_12/2019</v>
      </c>
      <c r="D7921" s="94" t="str">
        <f>Cartilha_GLOBAL!D7921</f>
        <v>H</v>
      </c>
      <c r="E7921" s="105">
        <f>Cartilha_GLOBAL!$E7921</f>
        <v>24.37</v>
      </c>
      <c r="F7921" s="182">
        <f>Cartilha_GLOBAL!$F7921</f>
        <v>29.91</v>
      </c>
      <c r="G7921" s="229"/>
      <c r="H7921" s="107">
        <f t="shared" si="492"/>
        <v>0</v>
      </c>
      <c r="I7921" s="188">
        <f t="shared" si="495"/>
        <v>0</v>
      </c>
      <c r="J7921" s="142"/>
      <c r="K7921" s="146"/>
      <c r="L7921" s="7" t="str">
        <f t="shared" si="493"/>
        <v/>
      </c>
      <c r="M7921" s="7" t="str">
        <f t="shared" si="494"/>
        <v/>
      </c>
      <c r="N7921" s="7" t="str">
        <f>Cartilha_GLOBAL!N7921</f>
        <v/>
      </c>
      <c r="O7921" s="144"/>
      <c r="Q7921" s="151"/>
      <c r="R7921" s="152">
        <v>0</v>
      </c>
      <c r="T7921" s="153">
        <f>IF(Cartilha_GLOBAL!R7921=0,0,IF(Cartilha_GLOBAL!R7921&gt;0,"c","b"))</f>
        <v>0</v>
      </c>
    </row>
    <row r="7922" ht="22.5" hidden="1" spans="1:20">
      <c r="A7922" s="239">
        <f>Cartilha_GLOBAL!A7922</f>
        <v>100639</v>
      </c>
      <c r="B7922" s="100" t="str">
        <f>Cartilha_GLOBAL!B7922</f>
        <v>SINAPI</v>
      </c>
      <c r="C7922" s="104" t="str">
        <f>Cartilha_GLOBAL!C7922</f>
        <v>USINA DE MISTURA ASFÁLTICA À QUENTE, TIPO CONTRA FLUXO, PROD 100 A 140 TON/HORA - MANUTENÇÃO. AF_12/2019</v>
      </c>
      <c r="D7922" s="94" t="str">
        <f>Cartilha_GLOBAL!D7922</f>
        <v>H</v>
      </c>
      <c r="E7922" s="105">
        <f>Cartilha_GLOBAL!$E7922</f>
        <v>193.5</v>
      </c>
      <c r="F7922" s="182">
        <f>Cartilha_GLOBAL!$F7922</f>
        <v>237.5</v>
      </c>
      <c r="G7922" s="229"/>
      <c r="H7922" s="107">
        <f t="shared" si="492"/>
        <v>0</v>
      </c>
      <c r="I7922" s="188">
        <f t="shared" si="495"/>
        <v>0</v>
      </c>
      <c r="J7922" s="142"/>
      <c r="K7922" s="146"/>
      <c r="L7922" s="7" t="str">
        <f t="shared" si="493"/>
        <v/>
      </c>
      <c r="M7922" s="7" t="str">
        <f t="shared" si="494"/>
        <v/>
      </c>
      <c r="N7922" s="7" t="str">
        <f>Cartilha_GLOBAL!N7922</f>
        <v/>
      </c>
      <c r="O7922" s="144"/>
      <c r="Q7922" s="151"/>
      <c r="R7922" s="152">
        <v>0</v>
      </c>
      <c r="T7922" s="153">
        <f>IF(Cartilha_GLOBAL!R7922=0,0,IF(Cartilha_GLOBAL!R7922&gt;0,"c","b"))</f>
        <v>0</v>
      </c>
    </row>
    <row r="7923" ht="22.5" hidden="1" spans="1:20">
      <c r="A7923" s="239">
        <f>Cartilha_GLOBAL!A7923</f>
        <v>100640</v>
      </c>
      <c r="B7923" s="100" t="str">
        <f>Cartilha_GLOBAL!B7923</f>
        <v>SINAPI</v>
      </c>
      <c r="C7923" s="104" t="str">
        <f>Cartilha_GLOBAL!C7923</f>
        <v>USINA DE MISTURA ASFÁLTICA À QUENTE, TIPO CONTRA FLUXO, PROD 100 A 140 TON/HORA - MATERIAIS NA OPERAÇÃO. AF_12/2019</v>
      </c>
      <c r="D7923" s="94" t="str">
        <f>Cartilha_GLOBAL!D7923</f>
        <v>H</v>
      </c>
      <c r="E7923" s="105">
        <f>Cartilha_GLOBAL!$E7923</f>
        <v>4190.4</v>
      </c>
      <c r="F7923" s="182">
        <f>Cartilha_GLOBAL!$F7923</f>
        <v>5143.3</v>
      </c>
      <c r="G7923" s="229"/>
      <c r="H7923" s="107">
        <f t="shared" si="492"/>
        <v>0</v>
      </c>
      <c r="I7923" s="188">
        <f t="shared" si="495"/>
        <v>0</v>
      </c>
      <c r="J7923" s="142"/>
      <c r="K7923" s="146"/>
      <c r="L7923" s="7" t="str">
        <f t="shared" si="493"/>
        <v/>
      </c>
      <c r="M7923" s="7" t="str">
        <f t="shared" si="494"/>
        <v/>
      </c>
      <c r="N7923" s="7" t="str">
        <f>Cartilha_GLOBAL!N7923</f>
        <v/>
      </c>
      <c r="O7923" s="144"/>
      <c r="Q7923" s="151"/>
      <c r="R7923" s="152">
        <v>0</v>
      </c>
      <c r="T7923" s="153">
        <f>IF(Cartilha_GLOBAL!R7923=0,0,IF(Cartilha_GLOBAL!R7923&gt;0,"c","b"))</f>
        <v>0</v>
      </c>
    </row>
    <row r="7924" ht="12.75" hidden="1" spans="1:20">
      <c r="A7924" s="239">
        <f>Cartilha_GLOBAL!A7924</f>
        <v>100643</v>
      </c>
      <c r="B7924" s="100" t="str">
        <f>Cartilha_GLOBAL!B7924</f>
        <v>SINAPI</v>
      </c>
      <c r="C7924" s="104" t="str">
        <f>Cartilha_GLOBAL!C7924</f>
        <v>USINA DE ASFALTO, TIPO GRAVIMÉTRICA, PROD 150 TON/HORA - DEPRECIAÇÃO. AF_12/2019</v>
      </c>
      <c r="D7924" s="94" t="str">
        <f>Cartilha_GLOBAL!D7924</f>
        <v>H</v>
      </c>
      <c r="E7924" s="105">
        <f>Cartilha_GLOBAL!$E7924</f>
        <v>316.94</v>
      </c>
      <c r="F7924" s="182">
        <f>Cartilha_GLOBAL!$F7924</f>
        <v>389.01</v>
      </c>
      <c r="G7924" s="229"/>
      <c r="H7924" s="107">
        <f t="shared" si="492"/>
        <v>0</v>
      </c>
      <c r="I7924" s="188">
        <f t="shared" si="495"/>
        <v>0</v>
      </c>
      <c r="J7924" s="142"/>
      <c r="K7924" s="146"/>
      <c r="L7924" s="7" t="str">
        <f t="shared" si="493"/>
        <v/>
      </c>
      <c r="M7924" s="7" t="str">
        <f t="shared" si="494"/>
        <v/>
      </c>
      <c r="N7924" s="7" t="str">
        <f>Cartilha_GLOBAL!N7924</f>
        <v/>
      </c>
      <c r="O7924" s="144"/>
      <c r="Q7924" s="151"/>
      <c r="R7924" s="152">
        <v>0</v>
      </c>
      <c r="T7924" s="153">
        <f>IF(Cartilha_GLOBAL!R7924=0,0,IF(Cartilha_GLOBAL!R7924&gt;0,"c","b"))</f>
        <v>0</v>
      </c>
    </row>
    <row r="7925" ht="12.75" hidden="1" spans="1:20">
      <c r="A7925" s="239">
        <f>Cartilha_GLOBAL!A7925</f>
        <v>100644</v>
      </c>
      <c r="B7925" s="100" t="str">
        <f>Cartilha_GLOBAL!B7925</f>
        <v>SINAPI</v>
      </c>
      <c r="C7925" s="104" t="str">
        <f>Cartilha_GLOBAL!C7925</f>
        <v>USINA DE ASFALTO, TIPO GRAVIMÉTRICA, PROD 150 TON/HORA - JUROS. AF_12/2019</v>
      </c>
      <c r="D7925" s="94" t="str">
        <f>Cartilha_GLOBAL!D7925</f>
        <v>H</v>
      </c>
      <c r="E7925" s="105">
        <f>Cartilha_GLOBAL!$E7925</f>
        <v>57.05</v>
      </c>
      <c r="F7925" s="182">
        <f>Cartilha_GLOBAL!$F7925</f>
        <v>70.02</v>
      </c>
      <c r="G7925" s="229"/>
      <c r="H7925" s="107">
        <f t="shared" si="492"/>
        <v>0</v>
      </c>
      <c r="I7925" s="188">
        <f t="shared" si="495"/>
        <v>0</v>
      </c>
      <c r="J7925" s="142"/>
      <c r="K7925" s="146"/>
      <c r="L7925" s="7" t="str">
        <f t="shared" si="493"/>
        <v/>
      </c>
      <c r="M7925" s="7" t="str">
        <f t="shared" si="494"/>
        <v/>
      </c>
      <c r="N7925" s="7" t="str">
        <f>Cartilha_GLOBAL!N7925</f>
        <v/>
      </c>
      <c r="O7925" s="144"/>
      <c r="Q7925" s="151"/>
      <c r="R7925" s="152">
        <v>0</v>
      </c>
      <c r="T7925" s="153">
        <f>IF(Cartilha_GLOBAL!R7925=0,0,IF(Cartilha_GLOBAL!R7925&gt;0,"c","b"))</f>
        <v>0</v>
      </c>
    </row>
    <row r="7926" ht="12.75" hidden="1" spans="1:20">
      <c r="A7926" s="239">
        <f>Cartilha_GLOBAL!A7926</f>
        <v>100645</v>
      </c>
      <c r="B7926" s="100" t="str">
        <f>Cartilha_GLOBAL!B7926</f>
        <v>SINAPI</v>
      </c>
      <c r="C7926" s="104" t="str">
        <f>Cartilha_GLOBAL!C7926</f>
        <v>USINA DE ASFALTO, TIPO GRAVIMÉTRICA, PROD 150 TON/HORA - MANUTENÇÃO. AF_12/2019</v>
      </c>
      <c r="D7926" s="94" t="str">
        <f>Cartilha_GLOBAL!D7926</f>
        <v>H</v>
      </c>
      <c r="E7926" s="105">
        <f>Cartilha_GLOBAL!$E7926</f>
        <v>509.49</v>
      </c>
      <c r="F7926" s="182">
        <f>Cartilha_GLOBAL!$F7926</f>
        <v>625.35</v>
      </c>
      <c r="G7926" s="229"/>
      <c r="H7926" s="107">
        <f t="shared" si="492"/>
        <v>0</v>
      </c>
      <c r="I7926" s="188">
        <f t="shared" si="495"/>
        <v>0</v>
      </c>
      <c r="J7926" s="142"/>
      <c r="K7926" s="146"/>
      <c r="L7926" s="7" t="str">
        <f t="shared" si="493"/>
        <v/>
      </c>
      <c r="M7926" s="7" t="str">
        <f t="shared" si="494"/>
        <v/>
      </c>
      <c r="N7926" s="7" t="str">
        <f>Cartilha_GLOBAL!N7926</f>
        <v/>
      </c>
      <c r="O7926" s="144"/>
      <c r="Q7926" s="151"/>
      <c r="R7926" s="152">
        <v>0</v>
      </c>
      <c r="T7926" s="153">
        <f>IF(Cartilha_GLOBAL!R7926=0,0,IF(Cartilha_GLOBAL!R7926&gt;0,"c","b"))</f>
        <v>0</v>
      </c>
    </row>
    <row r="7927" ht="12.75" hidden="1" spans="1:20">
      <c r="A7927" s="239">
        <f>Cartilha_GLOBAL!A7927</f>
        <v>100646</v>
      </c>
      <c r="B7927" s="100" t="str">
        <f>Cartilha_GLOBAL!B7927</f>
        <v>SINAPI</v>
      </c>
      <c r="C7927" s="104" t="str">
        <f>Cartilha_GLOBAL!C7927</f>
        <v>USINA DE ASFALTO, TIPO GRAVIMÉTRICA, PROD 150 TON/HORA - MATERIAIS NA OPERAÇÃO. AF_12/2019</v>
      </c>
      <c r="D7927" s="94" t="str">
        <f>Cartilha_GLOBAL!D7927</f>
        <v>H</v>
      </c>
      <c r="E7927" s="105">
        <f>Cartilha_GLOBAL!$E7927</f>
        <v>5238</v>
      </c>
      <c r="F7927" s="182">
        <f>Cartilha_GLOBAL!$F7927</f>
        <v>6429.12</v>
      </c>
      <c r="G7927" s="229"/>
      <c r="H7927" s="107">
        <f t="shared" si="492"/>
        <v>0</v>
      </c>
      <c r="I7927" s="188">
        <f t="shared" si="495"/>
        <v>0</v>
      </c>
      <c r="J7927" s="142"/>
      <c r="K7927" s="146"/>
      <c r="L7927" s="7" t="str">
        <f t="shared" si="493"/>
        <v/>
      </c>
      <c r="M7927" s="7" t="str">
        <f t="shared" si="494"/>
        <v/>
      </c>
      <c r="N7927" s="7" t="str">
        <f>Cartilha_GLOBAL!N7927</f>
        <v/>
      </c>
      <c r="O7927" s="144"/>
      <c r="Q7927" s="151"/>
      <c r="R7927" s="152">
        <v>0</v>
      </c>
      <c r="T7927" s="153">
        <f>IF(Cartilha_GLOBAL!R7927=0,0,IF(Cartilha_GLOBAL!R7927&gt;0,"c","b"))</f>
        <v>0</v>
      </c>
    </row>
    <row r="7928" ht="22.5" hidden="1" spans="1:20">
      <c r="A7928" s="239">
        <f>Cartilha_GLOBAL!A7928</f>
        <v>93439</v>
      </c>
      <c r="B7928" s="100" t="str">
        <f>Cartilha_GLOBAL!B7928</f>
        <v>SINAPI</v>
      </c>
      <c r="C7928" s="104" t="str">
        <f>Cartilha_GLOBAL!C7928</f>
        <v>USINA DE ASFALTO À FRIO, CAPACIDADE DE 40 A 60 TON/HORA, ELÉTRICA POTÊNCIA 30 CV - CHP DIURNO. AF_03/2016</v>
      </c>
      <c r="D7928" s="94" t="str">
        <f>Cartilha_GLOBAL!D7928</f>
        <v>CHP</v>
      </c>
      <c r="E7928" s="105">
        <f>Cartilha_GLOBAL!$E7928</f>
        <v>252.9</v>
      </c>
      <c r="F7928" s="182">
        <f>Cartilha_GLOBAL!$F7928</f>
        <v>310.41</v>
      </c>
      <c r="G7928" s="229"/>
      <c r="H7928" s="107">
        <f t="shared" si="492"/>
        <v>0</v>
      </c>
      <c r="I7928" s="188">
        <f t="shared" si="495"/>
        <v>0</v>
      </c>
      <c r="J7928" s="142"/>
      <c r="K7928" s="146"/>
      <c r="L7928" s="7" t="str">
        <f t="shared" si="493"/>
        <v/>
      </c>
      <c r="M7928" s="7" t="str">
        <f t="shared" si="494"/>
        <v/>
      </c>
      <c r="N7928" s="7" t="str">
        <f>Cartilha_GLOBAL!N7928</f>
        <v/>
      </c>
      <c r="O7928" s="144"/>
      <c r="Q7928" s="151"/>
      <c r="R7928" s="152">
        <v>0</v>
      </c>
      <c r="T7928" s="153">
        <f>IF(Cartilha_GLOBAL!R7928=0,0,IF(Cartilha_GLOBAL!R7928&gt;0,"c","b"))</f>
        <v>0</v>
      </c>
    </row>
    <row r="7929" ht="22.5" hidden="1" spans="1:20">
      <c r="A7929" s="239">
        <f>Cartilha_GLOBAL!A7929</f>
        <v>93440</v>
      </c>
      <c r="B7929" s="100" t="str">
        <f>Cartilha_GLOBAL!B7929</f>
        <v>SINAPI</v>
      </c>
      <c r="C7929" s="104" t="str">
        <f>Cartilha_GLOBAL!C7929</f>
        <v>USINA DE ASFALTO À FRIO, CAPACIDADE DE 40 A 60 TON/HORA, ELÉTRICA POTÊNCIA 30 CV - CHI DIURNO. AF_03/2016</v>
      </c>
      <c r="D7929" s="94" t="str">
        <f>Cartilha_GLOBAL!D7929</f>
        <v>CHI</v>
      </c>
      <c r="E7929" s="105">
        <f>Cartilha_GLOBAL!$E7929</f>
        <v>135.93</v>
      </c>
      <c r="F7929" s="182">
        <f>Cartilha_GLOBAL!$F7929</f>
        <v>166.84</v>
      </c>
      <c r="G7929" s="229"/>
      <c r="H7929" s="107">
        <f t="shared" si="492"/>
        <v>0</v>
      </c>
      <c r="I7929" s="188">
        <f t="shared" si="495"/>
        <v>0</v>
      </c>
      <c r="J7929" s="142"/>
      <c r="K7929" s="146"/>
      <c r="L7929" s="7" t="str">
        <f t="shared" si="493"/>
        <v/>
      </c>
      <c r="M7929" s="7" t="str">
        <f t="shared" si="494"/>
        <v/>
      </c>
      <c r="N7929" s="7" t="str">
        <f>Cartilha_GLOBAL!N7929</f>
        <v/>
      </c>
      <c r="O7929" s="144"/>
      <c r="Q7929" s="151"/>
      <c r="R7929" s="152">
        <v>0</v>
      </c>
      <c r="T7929" s="153">
        <f>IF(Cartilha_GLOBAL!R7929=0,0,IF(Cartilha_GLOBAL!R7929&gt;0,"c","b"))</f>
        <v>0</v>
      </c>
    </row>
    <row r="7930" ht="22.5" hidden="1" spans="1:20">
      <c r="A7930" s="239">
        <f>Cartilha_GLOBAL!A7930</f>
        <v>93435</v>
      </c>
      <c r="B7930" s="100" t="str">
        <f>Cartilha_GLOBAL!B7930</f>
        <v>SINAPI</v>
      </c>
      <c r="C7930" s="104" t="str">
        <f>Cartilha_GLOBAL!C7930</f>
        <v>USINA DE ASFALTO À FRIO, CAPACIDADE DE 40 A 60 TON/HORA, ELÉTRICA POTÊNCIA 30 CV - DEPRECIAÇÃO. AF_03/2016</v>
      </c>
      <c r="D7930" s="94" t="str">
        <f>Cartilha_GLOBAL!D7930</f>
        <v>H</v>
      </c>
      <c r="E7930" s="105">
        <f>Cartilha_GLOBAL!$E7930</f>
        <v>7.07</v>
      </c>
      <c r="F7930" s="182">
        <f>Cartilha_GLOBAL!$F7930</f>
        <v>8.68</v>
      </c>
      <c r="G7930" s="229"/>
      <c r="H7930" s="107">
        <f t="shared" si="492"/>
        <v>0</v>
      </c>
      <c r="I7930" s="188">
        <f t="shared" si="495"/>
        <v>0</v>
      </c>
      <c r="J7930" s="142"/>
      <c r="K7930" s="146"/>
      <c r="L7930" s="7" t="str">
        <f t="shared" si="493"/>
        <v/>
      </c>
      <c r="M7930" s="7" t="str">
        <f t="shared" si="494"/>
        <v/>
      </c>
      <c r="N7930" s="7" t="str">
        <f>Cartilha_GLOBAL!N7930</f>
        <v/>
      </c>
      <c r="O7930" s="144"/>
      <c r="Q7930" s="151"/>
      <c r="R7930" s="152">
        <v>0</v>
      </c>
      <c r="T7930" s="153">
        <f>IF(Cartilha_GLOBAL!R7930=0,0,IF(Cartilha_GLOBAL!R7930&gt;0,"c","b"))</f>
        <v>0</v>
      </c>
    </row>
    <row r="7931" ht="22.5" hidden="1" spans="1:20">
      <c r="A7931" s="239">
        <f>Cartilha_GLOBAL!A7931</f>
        <v>93436</v>
      </c>
      <c r="B7931" s="100" t="str">
        <f>Cartilha_GLOBAL!B7931</f>
        <v>SINAPI</v>
      </c>
      <c r="C7931" s="104" t="str">
        <f>Cartilha_GLOBAL!C7931</f>
        <v>USINA DE ASFALTO À FRIO, CAPACIDADE DE 40 A 60 TON/HORA, ELÉTRICA POTÊNCIA 30 CV - JUROS. AF_03/2016</v>
      </c>
      <c r="D7931" s="94" t="str">
        <f>Cartilha_GLOBAL!D7931</f>
        <v>H</v>
      </c>
      <c r="E7931" s="105">
        <f>Cartilha_GLOBAL!$E7931</f>
        <v>1.11</v>
      </c>
      <c r="F7931" s="182">
        <f>Cartilha_GLOBAL!$F7931</f>
        <v>1.36</v>
      </c>
      <c r="G7931" s="229"/>
      <c r="H7931" s="107">
        <f t="shared" si="492"/>
        <v>0</v>
      </c>
      <c r="I7931" s="188">
        <f t="shared" si="495"/>
        <v>0</v>
      </c>
      <c r="J7931" s="142"/>
      <c r="K7931" s="146"/>
      <c r="L7931" s="7" t="str">
        <f t="shared" si="493"/>
        <v/>
      </c>
      <c r="M7931" s="7" t="str">
        <f t="shared" si="494"/>
        <v/>
      </c>
      <c r="N7931" s="7" t="str">
        <f>Cartilha_GLOBAL!N7931</f>
        <v/>
      </c>
      <c r="O7931" s="144"/>
      <c r="Q7931" s="151"/>
      <c r="R7931" s="152">
        <v>0</v>
      </c>
      <c r="T7931" s="153">
        <f>IF(Cartilha_GLOBAL!R7931=0,0,IF(Cartilha_GLOBAL!R7931&gt;0,"c","b"))</f>
        <v>0</v>
      </c>
    </row>
    <row r="7932" ht="22.5" hidden="1" spans="1:20">
      <c r="A7932" s="239">
        <f>Cartilha_GLOBAL!A7932</f>
        <v>93437</v>
      </c>
      <c r="B7932" s="100" t="str">
        <f>Cartilha_GLOBAL!B7932</f>
        <v>SINAPI</v>
      </c>
      <c r="C7932" s="104" t="str">
        <f>Cartilha_GLOBAL!C7932</f>
        <v>USINA DE ASFALTO À FRIO, CAPACIDADE DE 40 A 60 TON/HORA, ELÉTRICA POTÊNCIA 30 CV - MANUTENÇÃO. AF_03/2016</v>
      </c>
      <c r="D7932" s="94" t="str">
        <f>Cartilha_GLOBAL!D7932</f>
        <v>H</v>
      </c>
      <c r="E7932" s="105">
        <f>Cartilha_GLOBAL!$E7932</f>
        <v>7.73</v>
      </c>
      <c r="F7932" s="182">
        <f>Cartilha_GLOBAL!$F7932</f>
        <v>9.49</v>
      </c>
      <c r="G7932" s="229"/>
      <c r="H7932" s="107">
        <f t="shared" si="492"/>
        <v>0</v>
      </c>
      <c r="I7932" s="188">
        <f t="shared" si="495"/>
        <v>0</v>
      </c>
      <c r="J7932" s="142"/>
      <c r="K7932" s="146"/>
      <c r="L7932" s="7" t="str">
        <f t="shared" si="493"/>
        <v/>
      </c>
      <c r="M7932" s="7" t="str">
        <f t="shared" si="494"/>
        <v/>
      </c>
      <c r="N7932" s="7" t="str">
        <f>Cartilha_GLOBAL!N7932</f>
        <v/>
      </c>
      <c r="O7932" s="144"/>
      <c r="Q7932" s="151"/>
      <c r="R7932" s="152">
        <v>0</v>
      </c>
      <c r="T7932" s="153">
        <f>IF(Cartilha_GLOBAL!R7932=0,0,IF(Cartilha_GLOBAL!R7932&gt;0,"c","b"))</f>
        <v>0</v>
      </c>
    </row>
    <row r="7933" ht="22.5" hidden="1" spans="1:20">
      <c r="A7933" s="239">
        <f>Cartilha_GLOBAL!A7933</f>
        <v>93438</v>
      </c>
      <c r="B7933" s="100" t="str">
        <f>Cartilha_GLOBAL!B7933</f>
        <v>SINAPI</v>
      </c>
      <c r="C7933" s="104" t="str">
        <f>Cartilha_GLOBAL!C7933</f>
        <v>USINA DE ASFALTO À FRIO, CAPACIDADE DE 40 A 60 TON/HORA, ELÉTRICA POTÊNCIA 30 CV - MATERIAIS NA OPERAÇÃO. AF_03/2016</v>
      </c>
      <c r="D7933" s="94" t="str">
        <f>Cartilha_GLOBAL!D7933</f>
        <v>H</v>
      </c>
      <c r="E7933" s="105">
        <f>Cartilha_GLOBAL!$E7933</f>
        <v>109.24</v>
      </c>
      <c r="F7933" s="182">
        <f>Cartilha_GLOBAL!$F7933</f>
        <v>134.08</v>
      </c>
      <c r="G7933" s="229"/>
      <c r="H7933" s="107">
        <f t="shared" si="492"/>
        <v>0</v>
      </c>
      <c r="I7933" s="188">
        <f t="shared" si="495"/>
        <v>0</v>
      </c>
      <c r="J7933" s="142"/>
      <c r="K7933" s="146"/>
      <c r="L7933" s="7" t="str">
        <f t="shared" si="493"/>
        <v/>
      </c>
      <c r="M7933" s="7" t="str">
        <f t="shared" si="494"/>
        <v/>
      </c>
      <c r="N7933" s="7" t="str">
        <f>Cartilha_GLOBAL!N7933</f>
        <v/>
      </c>
      <c r="O7933" s="144"/>
      <c r="Q7933" s="151"/>
      <c r="R7933" s="152">
        <v>0</v>
      </c>
      <c r="T7933" s="153">
        <f>IF(Cartilha_GLOBAL!R7933=0,0,IF(Cartilha_GLOBAL!R7933&gt;0,"c","b"))</f>
        <v>0</v>
      </c>
    </row>
    <row r="7934" ht="22.5" hidden="1" spans="1:20">
      <c r="A7934" s="239">
        <f>Cartilha_GLOBAL!A7934</f>
        <v>5703</v>
      </c>
      <c r="B7934" s="100" t="str">
        <f>Cartilha_GLOBAL!B7934</f>
        <v>SINAPI</v>
      </c>
      <c r="C7934" s="104" t="str">
        <f>Cartilha_GLOBAL!C7934</f>
        <v>USINA DE CONCRETO FIXA, CAPACIDADE NOMINAL DE 90 A 120 M3/H, SEM SILO - MATERIAIS NA OPERAÇÃO. AF_07/2016</v>
      </c>
      <c r="D7934" s="94" t="str">
        <f>Cartilha_GLOBAL!D7934</f>
        <v>H</v>
      </c>
      <c r="E7934" s="105">
        <f>Cartilha_GLOBAL!$E7934</f>
        <v>15.23</v>
      </c>
      <c r="F7934" s="182">
        <f>Cartilha_GLOBAL!$F7934</f>
        <v>18.69</v>
      </c>
      <c r="G7934" s="229"/>
      <c r="H7934" s="107">
        <f t="shared" si="492"/>
        <v>0</v>
      </c>
      <c r="I7934" s="188">
        <f t="shared" si="495"/>
        <v>0</v>
      </c>
      <c r="J7934" s="142"/>
      <c r="K7934" s="146"/>
      <c r="L7934" s="7" t="str">
        <f t="shared" si="493"/>
        <v/>
      </c>
      <c r="M7934" s="7" t="str">
        <f t="shared" si="494"/>
        <v/>
      </c>
      <c r="N7934" s="7" t="str">
        <f>Cartilha_GLOBAL!N7934</f>
        <v/>
      </c>
      <c r="O7934" s="144"/>
      <c r="Q7934" s="151"/>
      <c r="R7934" s="152">
        <v>0</v>
      </c>
      <c r="T7934" s="153">
        <f>IF(Cartilha_GLOBAL!R7934=0,0,IF(Cartilha_GLOBAL!R7934&gt;0,"c","b"))</f>
        <v>0</v>
      </c>
    </row>
    <row r="7935" ht="22.5" hidden="1" spans="1:20">
      <c r="A7935" s="239">
        <f>Cartilha_GLOBAL!A7935</f>
        <v>95116</v>
      </c>
      <c r="B7935" s="100" t="str">
        <f>Cartilha_GLOBAL!B7935</f>
        <v>SINAPI</v>
      </c>
      <c r="C7935" s="104" t="str">
        <f>Cartilha_GLOBAL!C7935</f>
        <v>USINA DE CONCRETO FIXA, CAPACIDADE NOMINAL DE 90 A 120 M3/H, SEM SILO - DEPRECIAÇÃO. AF_07/2016</v>
      </c>
      <c r="D7935" s="94" t="str">
        <f>Cartilha_GLOBAL!D7935</f>
        <v>H</v>
      </c>
      <c r="E7935" s="105">
        <f>Cartilha_GLOBAL!$E7935</f>
        <v>31.99</v>
      </c>
      <c r="F7935" s="182">
        <f>Cartilha_GLOBAL!$F7935</f>
        <v>39.26</v>
      </c>
      <c r="G7935" s="229"/>
      <c r="H7935" s="107">
        <f t="shared" si="492"/>
        <v>0</v>
      </c>
      <c r="I7935" s="188">
        <f t="shared" si="495"/>
        <v>0</v>
      </c>
      <c r="J7935" s="142"/>
      <c r="K7935" s="146"/>
      <c r="L7935" s="7" t="str">
        <f t="shared" si="493"/>
        <v/>
      </c>
      <c r="M7935" s="7" t="str">
        <f t="shared" si="494"/>
        <v/>
      </c>
      <c r="N7935" s="7" t="str">
        <f>Cartilha_GLOBAL!N7935</f>
        <v/>
      </c>
      <c r="O7935" s="144"/>
      <c r="Q7935" s="151"/>
      <c r="R7935" s="152">
        <v>0</v>
      </c>
      <c r="T7935" s="153">
        <f>IF(Cartilha_GLOBAL!R7935=0,0,IF(Cartilha_GLOBAL!R7935&gt;0,"c","b"))</f>
        <v>0</v>
      </c>
    </row>
    <row r="7936" ht="12.75" hidden="1" spans="1:20">
      <c r="A7936" s="239">
        <f>Cartilha_GLOBAL!A7936</f>
        <v>95117</v>
      </c>
      <c r="B7936" s="100" t="str">
        <f>Cartilha_GLOBAL!B7936</f>
        <v>SINAPI</v>
      </c>
      <c r="C7936" s="104" t="str">
        <f>Cartilha_GLOBAL!C7936</f>
        <v>USINA DE CONCRETO FIXA, CAPACIDADE NOMINAL DE 90 A 120 M3/H, SEM SILO - JUROS. AF_07/2016</v>
      </c>
      <c r="D7936" s="94" t="str">
        <f>Cartilha_GLOBAL!D7936</f>
        <v>H</v>
      </c>
      <c r="E7936" s="105">
        <f>Cartilha_GLOBAL!$E7936</f>
        <v>5.04</v>
      </c>
      <c r="F7936" s="182">
        <f>Cartilha_GLOBAL!$F7936</f>
        <v>6.19</v>
      </c>
      <c r="G7936" s="229"/>
      <c r="H7936" s="107">
        <f t="shared" si="492"/>
        <v>0</v>
      </c>
      <c r="I7936" s="188">
        <f t="shared" si="495"/>
        <v>0</v>
      </c>
      <c r="J7936" s="142"/>
      <c r="K7936" s="146"/>
      <c r="L7936" s="7" t="str">
        <f t="shared" si="493"/>
        <v/>
      </c>
      <c r="M7936" s="7" t="str">
        <f t="shared" si="494"/>
        <v/>
      </c>
      <c r="N7936" s="7" t="str">
        <f>Cartilha_GLOBAL!N7936</f>
        <v/>
      </c>
      <c r="O7936" s="144"/>
      <c r="Q7936" s="151"/>
      <c r="R7936" s="152">
        <v>0</v>
      </c>
      <c r="T7936" s="153">
        <f>IF(Cartilha_GLOBAL!R7936=0,0,IF(Cartilha_GLOBAL!R7936&gt;0,"c","b"))</f>
        <v>0</v>
      </c>
    </row>
    <row r="7937" ht="22.5" hidden="1" spans="1:20">
      <c r="A7937" s="239">
        <f>Cartilha_GLOBAL!A7937</f>
        <v>5707</v>
      </c>
      <c r="B7937" s="100" t="str">
        <f>Cartilha_GLOBAL!B7937</f>
        <v>SINAPI</v>
      </c>
      <c r="C7937" s="104" t="str">
        <f>Cartilha_GLOBAL!C7937</f>
        <v>USINA MISTURADORA DE SOLOS, CAPACIDADE DE 200 A 500 TON/H, POTENCIA 75KW - MANUTENÇÃO. AF_07/2016</v>
      </c>
      <c r="D7937" s="94" t="str">
        <f>Cartilha_GLOBAL!D7937</f>
        <v>H</v>
      </c>
      <c r="E7937" s="105">
        <f>Cartilha_GLOBAL!$E7937</f>
        <v>63.19</v>
      </c>
      <c r="F7937" s="182">
        <f>Cartilha_GLOBAL!$F7937</f>
        <v>77.56</v>
      </c>
      <c r="G7937" s="229"/>
      <c r="H7937" s="107">
        <f t="shared" si="492"/>
        <v>0</v>
      </c>
      <c r="I7937" s="188">
        <f t="shared" si="495"/>
        <v>0</v>
      </c>
      <c r="J7937" s="142"/>
      <c r="K7937" s="146"/>
      <c r="L7937" s="7" t="str">
        <f t="shared" si="493"/>
        <v/>
      </c>
      <c r="M7937" s="7" t="str">
        <f t="shared" si="494"/>
        <v/>
      </c>
      <c r="N7937" s="7" t="str">
        <f>Cartilha_GLOBAL!N7937</f>
        <v/>
      </c>
      <c r="O7937" s="144"/>
      <c r="Q7937" s="151"/>
      <c r="R7937" s="152">
        <v>0</v>
      </c>
      <c r="T7937" s="153">
        <f>IF(Cartilha_GLOBAL!R7937=0,0,IF(Cartilha_GLOBAL!R7937&gt;0,"c","b"))</f>
        <v>0</v>
      </c>
    </row>
    <row r="7938" ht="12.75" hidden="1" spans="1:20">
      <c r="A7938" s="239">
        <f>Cartilha_GLOBAL!A7938</f>
        <v>5823</v>
      </c>
      <c r="B7938" s="100" t="str">
        <f>Cartilha_GLOBAL!B7938</f>
        <v>SINAPI</v>
      </c>
      <c r="C7938" s="104" t="str">
        <f>Cartilha_GLOBAL!C7938</f>
        <v>USINA DE CONCRETO FIXA, CAPACIDADE NOMINAL DE 90 A 120 M3/H, SEM SILO - CHP DIURNO. AF_07/2016</v>
      </c>
      <c r="D7938" s="94" t="str">
        <f>Cartilha_GLOBAL!D7938</f>
        <v>CHP</v>
      </c>
      <c r="E7938" s="105">
        <f>Cartilha_GLOBAL!$E7938</f>
        <v>215.01</v>
      </c>
      <c r="F7938" s="182">
        <f>Cartilha_GLOBAL!$F7938</f>
        <v>263.9</v>
      </c>
      <c r="G7938" s="229"/>
      <c r="H7938" s="107">
        <f t="shared" si="492"/>
        <v>0</v>
      </c>
      <c r="I7938" s="188">
        <f t="shared" si="495"/>
        <v>0</v>
      </c>
      <c r="J7938" s="142"/>
      <c r="K7938" s="146"/>
      <c r="L7938" s="7" t="str">
        <f t="shared" si="493"/>
        <v/>
      </c>
      <c r="M7938" s="7" t="str">
        <f t="shared" si="494"/>
        <v/>
      </c>
      <c r="N7938" s="7" t="str">
        <f>Cartilha_GLOBAL!N7938</f>
        <v/>
      </c>
      <c r="O7938" s="144"/>
      <c r="Q7938" s="151"/>
      <c r="R7938" s="152">
        <v>0</v>
      </c>
      <c r="T7938" s="153">
        <f>IF(Cartilha_GLOBAL!R7938=0,0,IF(Cartilha_GLOBAL!R7938&gt;0,"c","b"))</f>
        <v>0</v>
      </c>
    </row>
    <row r="7939" ht="12.75" hidden="1" spans="1:20">
      <c r="A7939" s="239">
        <f>Cartilha_GLOBAL!A7939</f>
        <v>5829</v>
      </c>
      <c r="B7939" s="100" t="str">
        <f>Cartilha_GLOBAL!B7939</f>
        <v>SINAPI</v>
      </c>
      <c r="C7939" s="104" t="str">
        <f>Cartilha_GLOBAL!C7939</f>
        <v>USINA DE CONCRETO FIXA, CAPACIDADE NOMINAL DE 90 A 120 M3/H, SEM SILO - CHI DIURNO. AF_07/2016</v>
      </c>
      <c r="D7939" s="94" t="str">
        <f>Cartilha_GLOBAL!D7939</f>
        <v>CHI</v>
      </c>
      <c r="E7939" s="105">
        <f>Cartilha_GLOBAL!$E7939</f>
        <v>164.78</v>
      </c>
      <c r="F7939" s="182">
        <f>Cartilha_GLOBAL!$F7939</f>
        <v>202.25</v>
      </c>
      <c r="G7939" s="229"/>
      <c r="H7939" s="107">
        <f t="shared" si="492"/>
        <v>0</v>
      </c>
      <c r="I7939" s="188">
        <f t="shared" si="495"/>
        <v>0</v>
      </c>
      <c r="J7939" s="142"/>
      <c r="K7939" s="146"/>
      <c r="L7939" s="7" t="str">
        <f t="shared" si="493"/>
        <v/>
      </c>
      <c r="M7939" s="7" t="str">
        <f t="shared" si="494"/>
        <v/>
      </c>
      <c r="N7939" s="7" t="str">
        <f>Cartilha_GLOBAL!N7939</f>
        <v/>
      </c>
      <c r="O7939" s="144"/>
      <c r="Q7939" s="151"/>
      <c r="R7939" s="152">
        <v>0</v>
      </c>
      <c r="T7939" s="153">
        <f>IF(Cartilha_GLOBAL!R7939=0,0,IF(Cartilha_GLOBAL!R7939&gt;0,"c","b"))</f>
        <v>0</v>
      </c>
    </row>
    <row r="7940" ht="22.5" hidden="1" spans="1:20">
      <c r="A7940" s="239">
        <f>Cartilha_GLOBAL!A7940</f>
        <v>53794</v>
      </c>
      <c r="B7940" s="100" t="str">
        <f>Cartilha_GLOBAL!B7940</f>
        <v>SINAPI</v>
      </c>
      <c r="C7940" s="104" t="str">
        <f>Cartilha_GLOBAL!C7940</f>
        <v>USINA DE CONCRETO FIXA, CAPACIDADE NOMINAL DE 90 A 120 M3/H, SEM SILO - MANUTENÇÃO. AF_07/2016</v>
      </c>
      <c r="D7940" s="94" t="str">
        <f>Cartilha_GLOBAL!D7940</f>
        <v>H</v>
      </c>
      <c r="E7940" s="105">
        <f>Cartilha_GLOBAL!$E7940</f>
        <v>35</v>
      </c>
      <c r="F7940" s="182">
        <f>Cartilha_GLOBAL!$F7940</f>
        <v>42.96</v>
      </c>
      <c r="G7940" s="229"/>
      <c r="H7940" s="107">
        <f t="shared" si="492"/>
        <v>0</v>
      </c>
      <c r="I7940" s="188">
        <f t="shared" si="495"/>
        <v>0</v>
      </c>
      <c r="J7940" s="142"/>
      <c r="K7940" s="146"/>
      <c r="L7940" s="7" t="str">
        <f t="shared" si="493"/>
        <v/>
      </c>
      <c r="M7940" s="7" t="str">
        <f t="shared" si="494"/>
        <v/>
      </c>
      <c r="N7940" s="7" t="str">
        <f>Cartilha_GLOBAL!N7940</f>
        <v/>
      </c>
      <c r="O7940" s="144"/>
      <c r="Q7940" s="151"/>
      <c r="R7940" s="152">
        <v>0</v>
      </c>
      <c r="T7940" s="153">
        <f>IF(Cartilha_GLOBAL!R7940=0,0,IF(Cartilha_GLOBAL!R7940&gt;0,"c","b"))</f>
        <v>0</v>
      </c>
    </row>
    <row r="7941" ht="22.5" hidden="1" spans="1:20">
      <c r="A7941" s="239">
        <f>Cartilha_GLOBAL!A7941</f>
        <v>95121</v>
      </c>
      <c r="B7941" s="100" t="str">
        <f>Cartilha_GLOBAL!B7941</f>
        <v>SINAPI</v>
      </c>
      <c r="C7941" s="104" t="str">
        <f>Cartilha_GLOBAL!C7941</f>
        <v>USINA MISTURADORA DE SOLOS, CAPACIDADE DE 200 A 500 TON/H, POTENCIA 75KW - CHP DIURNO. AF_07/2016</v>
      </c>
      <c r="D7941" s="94" t="str">
        <f>Cartilha_GLOBAL!D7941</f>
        <v>CHP</v>
      </c>
      <c r="E7941" s="105">
        <f>Cartilha_GLOBAL!$E7941</f>
        <v>298.58</v>
      </c>
      <c r="F7941" s="182">
        <f>Cartilha_GLOBAL!$F7941</f>
        <v>366.48</v>
      </c>
      <c r="G7941" s="229"/>
      <c r="H7941" s="107">
        <f t="shared" si="492"/>
        <v>0</v>
      </c>
      <c r="I7941" s="188">
        <f t="shared" si="495"/>
        <v>0</v>
      </c>
      <c r="J7941" s="142"/>
      <c r="K7941" s="146"/>
      <c r="L7941" s="7" t="str">
        <f t="shared" si="493"/>
        <v/>
      </c>
      <c r="M7941" s="7" t="str">
        <f t="shared" si="494"/>
        <v/>
      </c>
      <c r="N7941" s="7" t="str">
        <f>Cartilha_GLOBAL!N7941</f>
        <v/>
      </c>
      <c r="O7941" s="144"/>
      <c r="Q7941" s="151"/>
      <c r="R7941" s="152">
        <v>0</v>
      </c>
      <c r="T7941" s="153">
        <f>IF(Cartilha_GLOBAL!R7941=0,0,IF(Cartilha_GLOBAL!R7941&gt;0,"c","b"))</f>
        <v>0</v>
      </c>
    </row>
    <row r="7942" ht="22.5" hidden="1" spans="1:20">
      <c r="A7942" s="239">
        <f>Cartilha_GLOBAL!A7942</f>
        <v>95122</v>
      </c>
      <c r="B7942" s="100" t="str">
        <f>Cartilha_GLOBAL!B7942</f>
        <v>SINAPI</v>
      </c>
      <c r="C7942" s="104" t="str">
        <f>Cartilha_GLOBAL!C7942</f>
        <v>USINA MISTURADORA DE SOLOS, CAPACIDADE DE 200 A 500 TON/H, POTENCIA 75KW - CHI DIURNO. AF_07/2016</v>
      </c>
      <c r="D7942" s="94" t="str">
        <f>Cartilha_GLOBAL!D7942</f>
        <v>CHI</v>
      </c>
      <c r="E7942" s="105">
        <f>Cartilha_GLOBAL!$E7942</f>
        <v>194.59</v>
      </c>
      <c r="F7942" s="182">
        <f>Cartilha_GLOBAL!$F7942</f>
        <v>238.84</v>
      </c>
      <c r="G7942" s="229"/>
      <c r="H7942" s="107">
        <f t="shared" ref="H7942:H8005" si="496">IF(G7942=0,0,F7942)</f>
        <v>0</v>
      </c>
      <c r="I7942" s="188">
        <f t="shared" si="495"/>
        <v>0</v>
      </c>
      <c r="J7942" s="142"/>
      <c r="K7942" s="146"/>
      <c r="L7942" s="7" t="str">
        <f t="shared" ref="L7942:L8005" si="497">IF(K7942="X","x",IF(K7942="xx","x",IF(I7942&gt;0,"x","")))</f>
        <v/>
      </c>
      <c r="M7942" s="7" t="str">
        <f t="shared" ref="M7942:M8005" si="498">IF(K7942="X","x",IF(K7942="xx","x",IF(I7942&gt;0,"x","")))</f>
        <v/>
      </c>
      <c r="N7942" s="7" t="str">
        <f>Cartilha_GLOBAL!N7942</f>
        <v/>
      </c>
      <c r="O7942" s="144"/>
      <c r="Q7942" s="151"/>
      <c r="R7942" s="152">
        <v>0</v>
      </c>
      <c r="T7942" s="153">
        <f>IF(Cartilha_GLOBAL!R7942=0,0,IF(Cartilha_GLOBAL!R7942&gt;0,"c","b"))</f>
        <v>0</v>
      </c>
    </row>
    <row r="7943" ht="22.5" hidden="1" spans="1:20">
      <c r="A7943" s="239">
        <f>Cartilha_GLOBAL!A7943</f>
        <v>95118</v>
      </c>
      <c r="B7943" s="100" t="str">
        <f>Cartilha_GLOBAL!B7943</f>
        <v>SINAPI</v>
      </c>
      <c r="C7943" s="104" t="str">
        <f>Cartilha_GLOBAL!C7943</f>
        <v>USINA MISTURADORA DE SOLOS, CAPACIDADE DE 200 A 500 TON/H, POTENCIA 75KW - DEPRECIAÇÃO. AF_07/2016</v>
      </c>
      <c r="D7943" s="94" t="str">
        <f>Cartilha_GLOBAL!D7943</f>
        <v>H</v>
      </c>
      <c r="E7943" s="105">
        <f>Cartilha_GLOBAL!$E7943</f>
        <v>57.75</v>
      </c>
      <c r="F7943" s="182">
        <f>Cartilha_GLOBAL!$F7943</f>
        <v>70.88</v>
      </c>
      <c r="G7943" s="229"/>
      <c r="H7943" s="107">
        <f t="shared" si="496"/>
        <v>0</v>
      </c>
      <c r="I7943" s="188">
        <f t="shared" si="495"/>
        <v>0</v>
      </c>
      <c r="J7943" s="142"/>
      <c r="K7943" s="146"/>
      <c r="L7943" s="7" t="str">
        <f t="shared" si="497"/>
        <v/>
      </c>
      <c r="M7943" s="7" t="str">
        <f t="shared" si="498"/>
        <v/>
      </c>
      <c r="N7943" s="7" t="str">
        <f>Cartilha_GLOBAL!N7943</f>
        <v/>
      </c>
      <c r="O7943" s="144"/>
      <c r="Q7943" s="151"/>
      <c r="R7943" s="152">
        <v>0</v>
      </c>
      <c r="T7943" s="153">
        <f>IF(Cartilha_GLOBAL!R7943=0,0,IF(Cartilha_GLOBAL!R7943&gt;0,"c","b"))</f>
        <v>0</v>
      </c>
    </row>
    <row r="7944" ht="22.5" hidden="1" spans="1:20">
      <c r="A7944" s="239">
        <f>Cartilha_GLOBAL!A7944</f>
        <v>95119</v>
      </c>
      <c r="B7944" s="100" t="str">
        <f>Cartilha_GLOBAL!B7944</f>
        <v>SINAPI</v>
      </c>
      <c r="C7944" s="104" t="str">
        <f>Cartilha_GLOBAL!C7944</f>
        <v>USINA MISTURADORA DE SOLOS, CAPACIDADE DE 200 A 500 TON/H, POTENCIA 75KW - JUROS. AF_07/2016</v>
      </c>
      <c r="D7944" s="94" t="str">
        <f>Cartilha_GLOBAL!D7944</f>
        <v>H</v>
      </c>
      <c r="E7944" s="105">
        <f>Cartilha_GLOBAL!$E7944</f>
        <v>9.09</v>
      </c>
      <c r="F7944" s="182">
        <f>Cartilha_GLOBAL!$F7944</f>
        <v>11.16</v>
      </c>
      <c r="G7944" s="229"/>
      <c r="H7944" s="107">
        <f t="shared" si="496"/>
        <v>0</v>
      </c>
      <c r="I7944" s="188">
        <f t="shared" si="495"/>
        <v>0</v>
      </c>
      <c r="J7944" s="142"/>
      <c r="K7944" s="146"/>
      <c r="L7944" s="7" t="str">
        <f t="shared" si="497"/>
        <v/>
      </c>
      <c r="M7944" s="7" t="str">
        <f t="shared" si="498"/>
        <v/>
      </c>
      <c r="N7944" s="7" t="str">
        <f>Cartilha_GLOBAL!N7944</f>
        <v/>
      </c>
      <c r="O7944" s="144"/>
      <c r="Q7944" s="151"/>
      <c r="R7944" s="152">
        <v>0</v>
      </c>
      <c r="T7944" s="153">
        <f>IF(Cartilha_GLOBAL!R7944=0,0,IF(Cartilha_GLOBAL!R7944&gt;0,"c","b"))</f>
        <v>0</v>
      </c>
    </row>
    <row r="7945" ht="22.5" hidden="1" spans="1:20">
      <c r="A7945" s="239">
        <f>Cartilha_GLOBAL!A7945</f>
        <v>95120</v>
      </c>
      <c r="B7945" s="100" t="str">
        <f>Cartilha_GLOBAL!B7945</f>
        <v>SINAPI</v>
      </c>
      <c r="C7945" s="104" t="str">
        <f>Cartilha_GLOBAL!C7945</f>
        <v>USINA MISTURADORA DE SOLOS, CAPACIDADE DE 200 A 500 TON/H, POTENCIA 75KW - MATERIAIS NA OPERAÇÃO. AF_07/2016</v>
      </c>
      <c r="D7945" s="94" t="str">
        <f>Cartilha_GLOBAL!D7945</f>
        <v>H</v>
      </c>
      <c r="E7945" s="105">
        <f>Cartilha_GLOBAL!$E7945</f>
        <v>40.8</v>
      </c>
      <c r="F7945" s="182">
        <f>Cartilha_GLOBAL!$F7945</f>
        <v>50.08</v>
      </c>
      <c r="G7945" s="229"/>
      <c r="H7945" s="107">
        <f t="shared" si="496"/>
        <v>0</v>
      </c>
      <c r="I7945" s="188">
        <f t="shared" si="495"/>
        <v>0</v>
      </c>
      <c r="J7945" s="142"/>
      <c r="K7945" s="146"/>
      <c r="L7945" s="7" t="str">
        <f t="shared" si="497"/>
        <v/>
      </c>
      <c r="M7945" s="7" t="str">
        <f t="shared" si="498"/>
        <v/>
      </c>
      <c r="N7945" s="7" t="str">
        <f>Cartilha_GLOBAL!N7945</f>
        <v/>
      </c>
      <c r="O7945" s="144"/>
      <c r="Q7945" s="151"/>
      <c r="R7945" s="152">
        <v>0</v>
      </c>
      <c r="T7945" s="153">
        <f>IF(Cartilha_GLOBAL!R7945=0,0,IF(Cartilha_GLOBAL!R7945&gt;0,"c","b"))</f>
        <v>0</v>
      </c>
    </row>
    <row r="7946" ht="12.75" hidden="1" spans="1:20">
      <c r="A7946" s="238" t="str">
        <f>Cartilha_GLOBAL!A7946</f>
        <v>12.3.47</v>
      </c>
      <c r="B7946" s="236">
        <f>Cartilha_GLOBAL!B7946</f>
        <v>0</v>
      </c>
      <c r="C7946" s="161" t="str">
        <f>Cartilha_GLOBAL!C7946</f>
        <v>PERFURATRIZES</v>
      </c>
      <c r="D7946" s="94">
        <f>Cartilha_GLOBAL!D7946</f>
        <v>0</v>
      </c>
      <c r="E7946" s="105">
        <f>Cartilha_GLOBAL!$E7946</f>
        <v>0</v>
      </c>
      <c r="F7946" s="182">
        <f>Cartilha_GLOBAL!$F7946</f>
        <v>0</v>
      </c>
      <c r="G7946" s="209"/>
      <c r="H7946" s="187">
        <f t="shared" si="496"/>
        <v>0</v>
      </c>
      <c r="I7946" s="188">
        <f t="shared" si="495"/>
        <v>0</v>
      </c>
      <c r="J7946" s="142"/>
      <c r="K7946" s="145" t="str">
        <f>IF(SUM(I7947:I7994)&gt;0,"xx","")</f>
        <v/>
      </c>
      <c r="L7946" s="7" t="str">
        <f t="shared" si="497"/>
        <v/>
      </c>
      <c r="M7946" s="7" t="str">
        <f t="shared" si="498"/>
        <v/>
      </c>
      <c r="N7946" s="7" t="str">
        <f>Cartilha_GLOBAL!N7946</f>
        <v/>
      </c>
      <c r="O7946" s="144"/>
      <c r="Q7946" s="151"/>
      <c r="R7946" s="152">
        <v>0</v>
      </c>
      <c r="T7946" s="153">
        <f>IF(Cartilha_GLOBAL!R7946=0,0,IF(Cartilha_GLOBAL!R7946&gt;0,"c","b"))</f>
        <v>0</v>
      </c>
    </row>
    <row r="7947" ht="22.5" hidden="1" spans="1:20">
      <c r="A7947" s="239">
        <f>Cartilha_GLOBAL!A7947</f>
        <v>90625</v>
      </c>
      <c r="B7947" s="100" t="str">
        <f>Cartilha_GLOBAL!B7947</f>
        <v>SINAPI</v>
      </c>
      <c r="C7947" s="104" t="str">
        <f>Cartilha_GLOBAL!C7947</f>
        <v>PERFURATRIZ MANUAL, TORQUE MÁXIMO 83 N.M, POTÊNCIA 5 CV, COM DIÂMETRO MÁXIMO 4" - CHP DIURNO. AF_06/2015</v>
      </c>
      <c r="D7947" s="94" t="str">
        <f>Cartilha_GLOBAL!D7947</f>
        <v>CHP</v>
      </c>
      <c r="E7947" s="105">
        <f>Cartilha_GLOBAL!$E7947</f>
        <v>6.22</v>
      </c>
      <c r="F7947" s="182">
        <f>Cartilha_GLOBAL!$F7947</f>
        <v>7.63</v>
      </c>
      <c r="G7947" s="229"/>
      <c r="H7947" s="107">
        <f t="shared" si="496"/>
        <v>0</v>
      </c>
      <c r="I7947" s="188">
        <f t="shared" si="495"/>
        <v>0</v>
      </c>
      <c r="J7947" s="142"/>
      <c r="K7947" s="146"/>
      <c r="L7947" s="7" t="str">
        <f t="shared" si="497"/>
        <v/>
      </c>
      <c r="M7947" s="7" t="str">
        <f t="shared" si="498"/>
        <v/>
      </c>
      <c r="N7947" s="7" t="str">
        <f>Cartilha_GLOBAL!N7947</f>
        <v/>
      </c>
      <c r="O7947" s="144"/>
      <c r="Q7947" s="151"/>
      <c r="R7947" s="152">
        <v>0</v>
      </c>
      <c r="T7947" s="153">
        <f>IF(Cartilha_GLOBAL!R7947=0,0,IF(Cartilha_GLOBAL!R7947&gt;0,"c","b"))</f>
        <v>0</v>
      </c>
    </row>
    <row r="7948" ht="22.5" hidden="1" spans="1:20">
      <c r="A7948" s="239">
        <f>Cartilha_GLOBAL!A7948</f>
        <v>90631</v>
      </c>
      <c r="B7948" s="100" t="str">
        <f>Cartilha_GLOBAL!B7948</f>
        <v>SINAPI</v>
      </c>
      <c r="C7948" s="104" t="str">
        <f>Cartilha_GLOBAL!C7948</f>
        <v>PERFURATRIZ SOBRE ESTEIRA, TORQUE MÁXIMO 600 KGF, PESO MÉDIO 1000 KG, POTÊNCIA 20 HP, DIÂMETRO MÁXIMO 10" - CHP DIURNO. AF_06/2015</v>
      </c>
      <c r="D7948" s="94" t="str">
        <f>Cartilha_GLOBAL!D7948</f>
        <v>CHP</v>
      </c>
      <c r="E7948" s="105">
        <f>Cartilha_GLOBAL!$E7948</f>
        <v>162.85</v>
      </c>
      <c r="F7948" s="182">
        <f>Cartilha_GLOBAL!$F7948</f>
        <v>199.88</v>
      </c>
      <c r="G7948" s="229"/>
      <c r="H7948" s="107">
        <f t="shared" si="496"/>
        <v>0</v>
      </c>
      <c r="I7948" s="188">
        <f t="shared" si="495"/>
        <v>0</v>
      </c>
      <c r="J7948" s="142"/>
      <c r="K7948" s="146"/>
      <c r="L7948" s="7" t="str">
        <f t="shared" si="497"/>
        <v/>
      </c>
      <c r="M7948" s="7" t="str">
        <f t="shared" si="498"/>
        <v/>
      </c>
      <c r="N7948" s="7" t="str">
        <f>Cartilha_GLOBAL!N7948</f>
        <v/>
      </c>
      <c r="O7948" s="144"/>
      <c r="Q7948" s="151"/>
      <c r="R7948" s="152">
        <v>0</v>
      </c>
      <c r="T7948" s="153">
        <f>IF(Cartilha_GLOBAL!R7948=0,0,IF(Cartilha_GLOBAL!R7948&gt;0,"c","b"))</f>
        <v>0</v>
      </c>
    </row>
    <row r="7949" ht="33.75" hidden="1" spans="1:20">
      <c r="A7949" s="239">
        <f>Cartilha_GLOBAL!A7949</f>
        <v>90674</v>
      </c>
      <c r="B7949" s="100" t="str">
        <f>Cartilha_GLOBAL!B7949</f>
        <v>SINAPI</v>
      </c>
      <c r="C7949" s="104" t="str">
        <f>Cartilha_GLOBAL!C7949</f>
        <v>PERFURATRIZ COM TORRE METÁLICA PARA EXECUÇÃO DE ESTACA HÉLICE CONTÍNUA, PROFUNDIDADE MÁXIMA DE 30 M, DIÂMETRO MÁXIMO DE 800 MM, POTÊNCIA INSTALADA DE 268 HP, MESA ROTATIVA COM TORQUE MÁXIMO DE 170 KNM - CHP DIURNO. AF_06/2015</v>
      </c>
      <c r="D7949" s="94" t="str">
        <f>Cartilha_GLOBAL!D7949</f>
        <v>CHP</v>
      </c>
      <c r="E7949" s="105">
        <f>Cartilha_GLOBAL!$E7949</f>
        <v>747.2</v>
      </c>
      <c r="F7949" s="182">
        <f>Cartilha_GLOBAL!$F7949</f>
        <v>917.11</v>
      </c>
      <c r="G7949" s="229"/>
      <c r="H7949" s="107">
        <f t="shared" si="496"/>
        <v>0</v>
      </c>
      <c r="I7949" s="188">
        <f t="shared" si="495"/>
        <v>0</v>
      </c>
      <c r="J7949" s="142"/>
      <c r="K7949" s="146"/>
      <c r="L7949" s="7" t="str">
        <f t="shared" si="497"/>
        <v/>
      </c>
      <c r="M7949" s="7" t="str">
        <f t="shared" si="498"/>
        <v/>
      </c>
      <c r="N7949" s="7" t="str">
        <f>Cartilha_GLOBAL!N7949</f>
        <v/>
      </c>
      <c r="O7949" s="144"/>
      <c r="Q7949" s="151"/>
      <c r="R7949" s="152">
        <v>0</v>
      </c>
      <c r="T7949" s="153">
        <f>IF(Cartilha_GLOBAL!R7949=0,0,IF(Cartilha_GLOBAL!R7949&gt;0,"c","b"))</f>
        <v>0</v>
      </c>
    </row>
    <row r="7950" ht="33.75" hidden="1" spans="1:20">
      <c r="A7950" s="239">
        <f>Cartilha_GLOBAL!A7950</f>
        <v>90680</v>
      </c>
      <c r="B7950" s="100" t="str">
        <f>Cartilha_GLOBAL!B7950</f>
        <v>SINAPI</v>
      </c>
      <c r="C7950" s="104" t="str">
        <f>Cartilha_GLOBAL!C7950</f>
        <v>PERFURATRIZ HIDRÁULICA SOBRE CAMINHÃO COM TRADO CURTO ACOPLADO, PROFUNDIDADE MÁXIMA DE 20 M, DIÂMETRO MÁXIMO DE 1500 MM, POTÊNCIA INSTALADA DE 137 HP, MESA ROTATIVA COM TORQUE MÁXIMO DE 30 KNM - CHP DIURNO. AF_06/2015</v>
      </c>
      <c r="D7950" s="94" t="str">
        <f>Cartilha_GLOBAL!D7950</f>
        <v>CHP</v>
      </c>
      <c r="E7950" s="105">
        <f>Cartilha_GLOBAL!$E7950</f>
        <v>436.19</v>
      </c>
      <c r="F7950" s="182">
        <f>Cartilha_GLOBAL!$F7950</f>
        <v>535.38</v>
      </c>
      <c r="G7950" s="229"/>
      <c r="H7950" s="107">
        <f t="shared" si="496"/>
        <v>0</v>
      </c>
      <c r="I7950" s="188">
        <f t="shared" si="495"/>
        <v>0</v>
      </c>
      <c r="J7950" s="142"/>
      <c r="K7950" s="146"/>
      <c r="L7950" s="7" t="str">
        <f t="shared" si="497"/>
        <v/>
      </c>
      <c r="M7950" s="7" t="str">
        <f t="shared" si="498"/>
        <v/>
      </c>
      <c r="N7950" s="7" t="str">
        <f>Cartilha_GLOBAL!N7950</f>
        <v/>
      </c>
      <c r="O7950" s="144"/>
      <c r="Q7950" s="151"/>
      <c r="R7950" s="152">
        <v>0</v>
      </c>
      <c r="T7950" s="153">
        <f>IF(Cartilha_GLOBAL!R7950=0,0,IF(Cartilha_GLOBAL!R7950&gt;0,"c","b"))</f>
        <v>0</v>
      </c>
    </row>
    <row r="7951" ht="22.5" hidden="1" spans="1:20">
      <c r="A7951" s="239">
        <f>Cartilha_GLOBAL!A7951</f>
        <v>90626</v>
      </c>
      <c r="B7951" s="100" t="str">
        <f>Cartilha_GLOBAL!B7951</f>
        <v>SINAPI</v>
      </c>
      <c r="C7951" s="104" t="str">
        <f>Cartilha_GLOBAL!C7951</f>
        <v>PERFURATRIZ MANUAL, TORQUE MÁXIMO 83 N.M, POTÊNCIA 5 CV, COM DIÂMETRO MÁXIMO 4" - CHI DIURNO. AF_06/2015</v>
      </c>
      <c r="D7951" s="94" t="str">
        <f>Cartilha_GLOBAL!D7951</f>
        <v>CHI</v>
      </c>
      <c r="E7951" s="105">
        <f>Cartilha_GLOBAL!$E7951</f>
        <v>1.99</v>
      </c>
      <c r="F7951" s="182">
        <f>Cartilha_GLOBAL!$F7951</f>
        <v>2.44</v>
      </c>
      <c r="G7951" s="229"/>
      <c r="H7951" s="107">
        <f t="shared" si="496"/>
        <v>0</v>
      </c>
      <c r="I7951" s="188">
        <f t="shared" si="495"/>
        <v>0</v>
      </c>
      <c r="J7951" s="142"/>
      <c r="K7951" s="146"/>
      <c r="L7951" s="7" t="str">
        <f t="shared" si="497"/>
        <v/>
      </c>
      <c r="M7951" s="7" t="str">
        <f t="shared" si="498"/>
        <v/>
      </c>
      <c r="N7951" s="7" t="str">
        <f>Cartilha_GLOBAL!N7951</f>
        <v/>
      </c>
      <c r="O7951" s="144"/>
      <c r="Q7951" s="151"/>
      <c r="R7951" s="152">
        <v>0</v>
      </c>
      <c r="T7951" s="153">
        <f>IF(Cartilha_GLOBAL!R7951=0,0,IF(Cartilha_GLOBAL!R7951&gt;0,"c","b"))</f>
        <v>0</v>
      </c>
    </row>
    <row r="7952" ht="22.5" hidden="1" spans="1:20">
      <c r="A7952" s="239">
        <f>Cartilha_GLOBAL!A7952</f>
        <v>90632</v>
      </c>
      <c r="B7952" s="100" t="str">
        <f>Cartilha_GLOBAL!B7952</f>
        <v>SINAPI</v>
      </c>
      <c r="C7952" s="104" t="str">
        <f>Cartilha_GLOBAL!C7952</f>
        <v>PERFURATRIZ SOBRE ESTEIRA, TORQUE MÁXIMO 600 KGF, PESO MÉDIO 1000 KG, POTÊNCIA 20 HP, DIÂMETRO MÁXIMO 10" - CHI DIURNO. AF_06/2015</v>
      </c>
      <c r="D7952" s="94" t="str">
        <f>Cartilha_GLOBAL!D7952</f>
        <v>CHI</v>
      </c>
      <c r="E7952" s="105">
        <f>Cartilha_GLOBAL!$E7952</f>
        <v>93.52</v>
      </c>
      <c r="F7952" s="182">
        <f>Cartilha_GLOBAL!$F7952</f>
        <v>114.79</v>
      </c>
      <c r="G7952" s="229"/>
      <c r="H7952" s="107">
        <f t="shared" si="496"/>
        <v>0</v>
      </c>
      <c r="I7952" s="188">
        <f t="shared" si="495"/>
        <v>0</v>
      </c>
      <c r="J7952" s="142"/>
      <c r="K7952" s="146"/>
      <c r="L7952" s="7" t="str">
        <f t="shared" si="497"/>
        <v/>
      </c>
      <c r="M7952" s="7" t="str">
        <f t="shared" si="498"/>
        <v/>
      </c>
      <c r="N7952" s="7" t="str">
        <f>Cartilha_GLOBAL!N7952</f>
        <v/>
      </c>
      <c r="O7952" s="144"/>
      <c r="Q7952" s="151"/>
      <c r="R7952" s="152">
        <v>0</v>
      </c>
      <c r="T7952" s="153">
        <f>IF(Cartilha_GLOBAL!R7952=0,0,IF(Cartilha_GLOBAL!R7952&gt;0,"c","b"))</f>
        <v>0</v>
      </c>
    </row>
    <row r="7953" ht="33.75" hidden="1" spans="1:20">
      <c r="A7953" s="239">
        <f>Cartilha_GLOBAL!A7953</f>
        <v>90675</v>
      </c>
      <c r="B7953" s="100" t="str">
        <f>Cartilha_GLOBAL!B7953</f>
        <v>SINAPI</v>
      </c>
      <c r="C7953" s="104" t="str">
        <f>Cartilha_GLOBAL!C7953</f>
        <v>PERFURATRIZ COM TORRE METÁLICA PARA EXECUÇÃO DE ESTACA HÉLICE CONTÍNUA, PROFUNDIDADE MÁXIMA DE 30 M, DIÂMETRO MÁXIMO DE 800 MM, POTÊNCIA INSTALADA DE 268 HP, MESA ROTATIVA COM TORQUE MÁXIMO DE 170 KNM - CHI DIURNO. AF_06/2015</v>
      </c>
      <c r="D7953" s="94" t="str">
        <f>Cartilha_GLOBAL!D7953</f>
        <v>CHI</v>
      </c>
      <c r="E7953" s="105">
        <f>Cartilha_GLOBAL!$E7953</f>
        <v>317.01</v>
      </c>
      <c r="F7953" s="182">
        <f>Cartilha_GLOBAL!$F7953</f>
        <v>389.1</v>
      </c>
      <c r="G7953" s="229"/>
      <c r="H7953" s="107">
        <f t="shared" si="496"/>
        <v>0</v>
      </c>
      <c r="I7953" s="188">
        <f t="shared" si="495"/>
        <v>0</v>
      </c>
      <c r="J7953" s="142"/>
      <c r="K7953" s="146"/>
      <c r="L7953" s="7" t="str">
        <f t="shared" si="497"/>
        <v/>
      </c>
      <c r="M7953" s="7" t="str">
        <f t="shared" si="498"/>
        <v/>
      </c>
      <c r="N7953" s="7" t="str">
        <f>Cartilha_GLOBAL!N7953</f>
        <v/>
      </c>
      <c r="O7953" s="144"/>
      <c r="Q7953" s="151"/>
      <c r="R7953" s="152">
        <v>0</v>
      </c>
      <c r="T7953" s="153">
        <f>IF(Cartilha_GLOBAL!R7953=0,0,IF(Cartilha_GLOBAL!R7953&gt;0,"c","b"))</f>
        <v>0</v>
      </c>
    </row>
    <row r="7954" ht="33.75" hidden="1" spans="1:20">
      <c r="A7954" s="239">
        <f>Cartilha_GLOBAL!A7954</f>
        <v>90681</v>
      </c>
      <c r="B7954" s="100" t="str">
        <f>Cartilha_GLOBAL!B7954</f>
        <v>SINAPI</v>
      </c>
      <c r="C7954" s="104" t="str">
        <f>Cartilha_GLOBAL!C7954</f>
        <v>PERFURATRIZ HIDRÁULICA SOBRE CAMINHÃO COM TRADO CURTO ACOPLADO, PROFUNDIDADE MÁXIMA DE 20 M, DIÂMETRO MÁXIMO DE 1500 MM, POTÊNCIA INSTALADA DE 137 HP, MESA ROTATIVA COM TORQUE MÁXIMO DE 30 KNM - CHI DIURNO. AF_06/2015</v>
      </c>
      <c r="D7954" s="94" t="str">
        <f>Cartilha_GLOBAL!D7954</f>
        <v>CHI</v>
      </c>
      <c r="E7954" s="105">
        <f>Cartilha_GLOBAL!$E7954</f>
        <v>183.07</v>
      </c>
      <c r="F7954" s="182">
        <f>Cartilha_GLOBAL!$F7954</f>
        <v>224.7</v>
      </c>
      <c r="G7954" s="229"/>
      <c r="H7954" s="107">
        <f t="shared" si="496"/>
        <v>0</v>
      </c>
      <c r="I7954" s="188">
        <f t="shared" si="495"/>
        <v>0</v>
      </c>
      <c r="J7954" s="142"/>
      <c r="K7954" s="146"/>
      <c r="L7954" s="7" t="str">
        <f t="shared" si="497"/>
        <v/>
      </c>
      <c r="M7954" s="7" t="str">
        <f t="shared" si="498"/>
        <v/>
      </c>
      <c r="N7954" s="7" t="str">
        <f>Cartilha_GLOBAL!N7954</f>
        <v/>
      </c>
      <c r="O7954" s="144"/>
      <c r="Q7954" s="151"/>
      <c r="R7954" s="152">
        <v>0</v>
      </c>
      <c r="T7954" s="153">
        <f>IF(Cartilha_GLOBAL!R7954=0,0,IF(Cartilha_GLOBAL!R7954&gt;0,"c","b"))</f>
        <v>0</v>
      </c>
    </row>
    <row r="7955" ht="22.5" hidden="1" spans="1:20">
      <c r="A7955" s="239">
        <f>Cartilha_GLOBAL!A7955</f>
        <v>90621</v>
      </c>
      <c r="B7955" s="100" t="str">
        <f>Cartilha_GLOBAL!B7955</f>
        <v>SINAPI</v>
      </c>
      <c r="C7955" s="104" t="str">
        <f>Cartilha_GLOBAL!C7955</f>
        <v>PERFURATRIZ MANUAL, TORQUE MÁXIMO 83 N.M, POTÊNCIA 5 CV, COM DIÂMETRO MÁXIMO 4" - DEPRECIAÇÃO. AF_06/2015</v>
      </c>
      <c r="D7955" s="94" t="str">
        <f>Cartilha_GLOBAL!D7955</f>
        <v>H</v>
      </c>
      <c r="E7955" s="105">
        <f>Cartilha_GLOBAL!$E7955</f>
        <v>1.78</v>
      </c>
      <c r="F7955" s="182">
        <f>Cartilha_GLOBAL!$F7955</f>
        <v>2.18</v>
      </c>
      <c r="G7955" s="229"/>
      <c r="H7955" s="107">
        <f t="shared" si="496"/>
        <v>0</v>
      </c>
      <c r="I7955" s="188">
        <f t="shared" si="495"/>
        <v>0</v>
      </c>
      <c r="J7955" s="142"/>
      <c r="K7955" s="146"/>
      <c r="L7955" s="7" t="str">
        <f t="shared" si="497"/>
        <v/>
      </c>
      <c r="M7955" s="7" t="str">
        <f t="shared" si="498"/>
        <v/>
      </c>
      <c r="N7955" s="7" t="str">
        <f>Cartilha_GLOBAL!N7955</f>
        <v/>
      </c>
      <c r="O7955" s="144"/>
      <c r="Q7955" s="151"/>
      <c r="R7955" s="152">
        <v>0</v>
      </c>
      <c r="T7955" s="153">
        <f>IF(Cartilha_GLOBAL!R7955=0,0,IF(Cartilha_GLOBAL!R7955&gt;0,"c","b"))</f>
        <v>0</v>
      </c>
    </row>
    <row r="7956" ht="22.5" hidden="1" spans="1:20">
      <c r="A7956" s="239">
        <f>Cartilha_GLOBAL!A7956</f>
        <v>90622</v>
      </c>
      <c r="B7956" s="100" t="str">
        <f>Cartilha_GLOBAL!B7956</f>
        <v>SINAPI</v>
      </c>
      <c r="C7956" s="104" t="str">
        <f>Cartilha_GLOBAL!C7956</f>
        <v>PERFURATRIZ MANUAL, TORQUE MÁXIMO 83 N.M, POTÊNCIA 5 CV, COM DIÂMETRO MÁXIMO 4" - JUROS. AF_06/2015</v>
      </c>
      <c r="D7956" s="94" t="str">
        <f>Cartilha_GLOBAL!D7956</f>
        <v>H</v>
      </c>
      <c r="E7956" s="105">
        <f>Cartilha_GLOBAL!$E7956</f>
        <v>0.21</v>
      </c>
      <c r="F7956" s="182">
        <f>Cartilha_GLOBAL!$F7956</f>
        <v>0.26</v>
      </c>
      <c r="G7956" s="229"/>
      <c r="H7956" s="107">
        <f t="shared" si="496"/>
        <v>0</v>
      </c>
      <c r="I7956" s="188">
        <f t="shared" si="495"/>
        <v>0</v>
      </c>
      <c r="J7956" s="142"/>
      <c r="K7956" s="146"/>
      <c r="L7956" s="7" t="str">
        <f t="shared" si="497"/>
        <v/>
      </c>
      <c r="M7956" s="7" t="str">
        <f t="shared" si="498"/>
        <v/>
      </c>
      <c r="N7956" s="7" t="str">
        <f>Cartilha_GLOBAL!N7956</f>
        <v/>
      </c>
      <c r="O7956" s="144"/>
      <c r="Q7956" s="151"/>
      <c r="R7956" s="152">
        <v>0</v>
      </c>
      <c r="T7956" s="153">
        <f>IF(Cartilha_GLOBAL!R7956=0,0,IF(Cartilha_GLOBAL!R7956&gt;0,"c","b"))</f>
        <v>0</v>
      </c>
    </row>
    <row r="7957" ht="22.5" hidden="1" spans="1:20">
      <c r="A7957" s="239">
        <f>Cartilha_GLOBAL!A7957</f>
        <v>90623</v>
      </c>
      <c r="B7957" s="100" t="str">
        <f>Cartilha_GLOBAL!B7957</f>
        <v>SINAPI</v>
      </c>
      <c r="C7957" s="104" t="str">
        <f>Cartilha_GLOBAL!C7957</f>
        <v>PERFURATRIZ MANUAL, TORQUE MÁXIMO 83 N.M, POTÊNCIA 5 CV, COM DIÂMETRO MÁXIMO 4" - MANUTENÇÃO. AF_06/2015</v>
      </c>
      <c r="D7957" s="94" t="str">
        <f>Cartilha_GLOBAL!D7957</f>
        <v>H</v>
      </c>
      <c r="E7957" s="105">
        <f>Cartilha_GLOBAL!$E7957</f>
        <v>2.23</v>
      </c>
      <c r="F7957" s="182">
        <f>Cartilha_GLOBAL!$F7957</f>
        <v>2.74</v>
      </c>
      <c r="G7957" s="229"/>
      <c r="H7957" s="107">
        <f t="shared" si="496"/>
        <v>0</v>
      </c>
      <c r="I7957" s="188">
        <f t="shared" si="495"/>
        <v>0</v>
      </c>
      <c r="J7957" s="142"/>
      <c r="K7957" s="146"/>
      <c r="L7957" s="7" t="str">
        <f t="shared" si="497"/>
        <v/>
      </c>
      <c r="M7957" s="7" t="str">
        <f t="shared" si="498"/>
        <v/>
      </c>
      <c r="N7957" s="7" t="str">
        <f>Cartilha_GLOBAL!N7957</f>
        <v/>
      </c>
      <c r="O7957" s="144"/>
      <c r="Q7957" s="151"/>
      <c r="R7957" s="152">
        <v>0</v>
      </c>
      <c r="T7957" s="153">
        <f>IF(Cartilha_GLOBAL!R7957=0,0,IF(Cartilha_GLOBAL!R7957&gt;0,"c","b"))</f>
        <v>0</v>
      </c>
    </row>
    <row r="7958" ht="22.5" hidden="1" spans="1:20">
      <c r="A7958" s="239">
        <f>Cartilha_GLOBAL!A7958</f>
        <v>90624</v>
      </c>
      <c r="B7958" s="100" t="str">
        <f>Cartilha_GLOBAL!B7958</f>
        <v>SINAPI</v>
      </c>
      <c r="C7958" s="104" t="str">
        <f>Cartilha_GLOBAL!C7958</f>
        <v>PERFURATRIZ MANUAL, TORQUE MÁXIMO 83 N.M, POTÊNCIA 5 CV, COM DIÂMETRO MÁXIMO 4" - MATERIAIS NA OPERAÇÃO. AF_06/2015</v>
      </c>
      <c r="D7958" s="94" t="str">
        <f>Cartilha_GLOBAL!D7958</f>
        <v>H</v>
      </c>
      <c r="E7958" s="105">
        <f>Cartilha_GLOBAL!$E7958</f>
        <v>2</v>
      </c>
      <c r="F7958" s="182">
        <f>Cartilha_GLOBAL!$F7958</f>
        <v>2.45</v>
      </c>
      <c r="G7958" s="229"/>
      <c r="H7958" s="107">
        <f t="shared" si="496"/>
        <v>0</v>
      </c>
      <c r="I7958" s="188">
        <f t="shared" si="495"/>
        <v>0</v>
      </c>
      <c r="J7958" s="142"/>
      <c r="K7958" s="146"/>
      <c r="L7958" s="7" t="str">
        <f t="shared" si="497"/>
        <v/>
      </c>
      <c r="M7958" s="7" t="str">
        <f t="shared" si="498"/>
        <v/>
      </c>
      <c r="N7958" s="7" t="str">
        <f>Cartilha_GLOBAL!N7958</f>
        <v/>
      </c>
      <c r="O7958" s="144"/>
      <c r="Q7958" s="151"/>
      <c r="R7958" s="152">
        <v>0</v>
      </c>
      <c r="T7958" s="153">
        <f>IF(Cartilha_GLOBAL!R7958=0,0,IF(Cartilha_GLOBAL!R7958&gt;0,"c","b"))</f>
        <v>0</v>
      </c>
    </row>
    <row r="7959" ht="22.5" hidden="1" spans="1:20">
      <c r="A7959" s="239">
        <f>Cartilha_GLOBAL!A7959</f>
        <v>90627</v>
      </c>
      <c r="B7959" s="100" t="str">
        <f>Cartilha_GLOBAL!B7959</f>
        <v>SINAPI</v>
      </c>
      <c r="C7959" s="104" t="str">
        <f>Cartilha_GLOBAL!C7959</f>
        <v>PERFURATRIZ SOBRE ESTEIRA, TORQUE MÁXIMO 600 KGF, PESO MÉDIO 1000 KG, POTÊNCIA 20 HP, DIÂMETRO MÁXIMO 10" - DEPRECIAÇÃO. AF_06/2015</v>
      </c>
      <c r="D7959" s="94" t="str">
        <f>Cartilha_GLOBAL!D7959</f>
        <v>H</v>
      </c>
      <c r="E7959" s="105">
        <f>Cartilha_GLOBAL!$E7959</f>
        <v>54.65</v>
      </c>
      <c r="F7959" s="182">
        <f>Cartilha_GLOBAL!$F7959</f>
        <v>67.08</v>
      </c>
      <c r="G7959" s="229"/>
      <c r="H7959" s="107">
        <f t="shared" si="496"/>
        <v>0</v>
      </c>
      <c r="I7959" s="188">
        <f t="shared" si="495"/>
        <v>0</v>
      </c>
      <c r="J7959" s="142"/>
      <c r="K7959" s="146"/>
      <c r="L7959" s="7" t="str">
        <f t="shared" si="497"/>
        <v/>
      </c>
      <c r="M7959" s="7" t="str">
        <f t="shared" si="498"/>
        <v/>
      </c>
      <c r="N7959" s="7" t="str">
        <f>Cartilha_GLOBAL!N7959</f>
        <v/>
      </c>
      <c r="O7959" s="144"/>
      <c r="Q7959" s="151"/>
      <c r="R7959" s="152">
        <v>0</v>
      </c>
      <c r="T7959" s="153">
        <f>IF(Cartilha_GLOBAL!R7959=0,0,IF(Cartilha_GLOBAL!R7959&gt;0,"c","b"))</f>
        <v>0</v>
      </c>
    </row>
    <row r="7960" ht="22.5" hidden="1" spans="1:20">
      <c r="A7960" s="239">
        <f>Cartilha_GLOBAL!A7960</f>
        <v>90628</v>
      </c>
      <c r="B7960" s="100" t="str">
        <f>Cartilha_GLOBAL!B7960</f>
        <v>SINAPI</v>
      </c>
      <c r="C7960" s="104" t="str">
        <f>Cartilha_GLOBAL!C7960</f>
        <v>PERFURATRIZ SOBRE ESTEIRA, TORQUE MÁXIMO 600 KGF, PESO MÉDIO 1000 KG, POTÊNCIA 20 HP, DIÂMETRO MÁXIMO 10" - JUROS. AF_06/2015</v>
      </c>
      <c r="D7960" s="94" t="str">
        <f>Cartilha_GLOBAL!D7960</f>
        <v>H</v>
      </c>
      <c r="E7960" s="105">
        <f>Cartilha_GLOBAL!$E7960</f>
        <v>7.48</v>
      </c>
      <c r="F7960" s="182">
        <f>Cartilha_GLOBAL!$F7960</f>
        <v>9.18</v>
      </c>
      <c r="G7960" s="229"/>
      <c r="H7960" s="107">
        <f t="shared" si="496"/>
        <v>0</v>
      </c>
      <c r="I7960" s="188">
        <f t="shared" si="495"/>
        <v>0</v>
      </c>
      <c r="J7960" s="142"/>
      <c r="K7960" s="146"/>
      <c r="L7960" s="7" t="str">
        <f t="shared" si="497"/>
        <v/>
      </c>
      <c r="M7960" s="7" t="str">
        <f t="shared" si="498"/>
        <v/>
      </c>
      <c r="N7960" s="7" t="str">
        <f>Cartilha_GLOBAL!N7960</f>
        <v/>
      </c>
      <c r="O7960" s="144"/>
      <c r="Q7960" s="151"/>
      <c r="R7960" s="152">
        <v>0</v>
      </c>
      <c r="T7960" s="153">
        <f>IF(Cartilha_GLOBAL!R7960=0,0,IF(Cartilha_GLOBAL!R7960&gt;0,"c","b"))</f>
        <v>0</v>
      </c>
    </row>
    <row r="7961" ht="22.5" hidden="1" spans="1:20">
      <c r="A7961" s="239">
        <f>Cartilha_GLOBAL!A7961</f>
        <v>90629</v>
      </c>
      <c r="B7961" s="100" t="str">
        <f>Cartilha_GLOBAL!B7961</f>
        <v>SINAPI</v>
      </c>
      <c r="C7961" s="104" t="str">
        <f>Cartilha_GLOBAL!C7961</f>
        <v>PERFURATRIZ SOBRE ESTEIRA, TORQUE MÁXIMO 600 KGF, PESO MÉDIO 1000 KG, POTÊNCIA 20 HP, DIÂMETRO MÁXIMO 10" - MANUTENÇÃO. AF_06/2015</v>
      </c>
      <c r="D7961" s="94" t="str">
        <f>Cartilha_GLOBAL!D7961</f>
        <v>H</v>
      </c>
      <c r="E7961" s="105">
        <f>Cartilha_GLOBAL!$E7961</f>
        <v>68.38</v>
      </c>
      <c r="F7961" s="182">
        <f>Cartilha_GLOBAL!$F7961</f>
        <v>83.93</v>
      </c>
      <c r="G7961" s="229"/>
      <c r="H7961" s="107">
        <f t="shared" si="496"/>
        <v>0</v>
      </c>
      <c r="I7961" s="188">
        <f t="shared" si="495"/>
        <v>0</v>
      </c>
      <c r="J7961" s="142"/>
      <c r="K7961" s="146"/>
      <c r="L7961" s="7" t="str">
        <f t="shared" si="497"/>
        <v/>
      </c>
      <c r="M7961" s="7" t="str">
        <f t="shared" si="498"/>
        <v/>
      </c>
      <c r="N7961" s="7" t="str">
        <f>Cartilha_GLOBAL!N7961</f>
        <v/>
      </c>
      <c r="O7961" s="144"/>
      <c r="Q7961" s="151"/>
      <c r="R7961" s="152">
        <v>0</v>
      </c>
      <c r="T7961" s="153">
        <f>IF(Cartilha_GLOBAL!R7961=0,0,IF(Cartilha_GLOBAL!R7961&gt;0,"c","b"))</f>
        <v>0</v>
      </c>
    </row>
    <row r="7962" ht="22.5" hidden="1" spans="1:20">
      <c r="A7962" s="239">
        <f>Cartilha_GLOBAL!A7962</f>
        <v>90630</v>
      </c>
      <c r="B7962" s="100" t="str">
        <f>Cartilha_GLOBAL!B7962</f>
        <v>SINAPI</v>
      </c>
      <c r="C7962" s="104" t="str">
        <f>Cartilha_GLOBAL!C7962</f>
        <v>PERFURATRIZ SOBRE ESTEIRA, TORQUE MÁXIMO 600 KGF, PESO MÉDIO 1000 KG, POTÊNCIA 20 HP, DIÂMETRO MÁXIMO 10" - MATERIAIS NA OPERAÇÃO. AF_06/2015</v>
      </c>
      <c r="D7962" s="94" t="str">
        <f>Cartilha_GLOBAL!D7962</f>
        <v>H</v>
      </c>
      <c r="E7962" s="105">
        <f>Cartilha_GLOBAL!$E7962</f>
        <v>0.95</v>
      </c>
      <c r="F7962" s="182">
        <f>Cartilha_GLOBAL!$F7962</f>
        <v>1.17</v>
      </c>
      <c r="G7962" s="229"/>
      <c r="H7962" s="107">
        <f t="shared" si="496"/>
        <v>0</v>
      </c>
      <c r="I7962" s="188">
        <f t="shared" si="495"/>
        <v>0</v>
      </c>
      <c r="J7962" s="142"/>
      <c r="K7962" s="146"/>
      <c r="L7962" s="7" t="str">
        <f t="shared" si="497"/>
        <v/>
      </c>
      <c r="M7962" s="7" t="str">
        <f t="shared" si="498"/>
        <v/>
      </c>
      <c r="N7962" s="7" t="str">
        <f>Cartilha_GLOBAL!N7962</f>
        <v/>
      </c>
      <c r="O7962" s="144"/>
      <c r="Q7962" s="151"/>
      <c r="R7962" s="152">
        <v>0</v>
      </c>
      <c r="T7962" s="153">
        <f>IF(Cartilha_GLOBAL!R7962=0,0,IF(Cartilha_GLOBAL!R7962&gt;0,"c","b"))</f>
        <v>0</v>
      </c>
    </row>
    <row r="7963" ht="33.75" hidden="1" spans="1:20">
      <c r="A7963" s="239">
        <f>Cartilha_GLOBAL!A7963</f>
        <v>90670</v>
      </c>
      <c r="B7963" s="100" t="str">
        <f>Cartilha_GLOBAL!B7963</f>
        <v>SINAPI</v>
      </c>
      <c r="C7963" s="104" t="str">
        <f>Cartilha_GLOBAL!C7963</f>
        <v>PERFURATRIZ COM TORRE METÁLICA PARA EXECUÇÃO DE ESTACA HÉLICE CONTÍNUA, PROFUNDIDADE MÁXIMA DE 30 M, DIÂMETRO MÁXIMO DE 800 MM, POTÊNCIA INSTALADA DE 268 HP, MESA ROTATIVA COM TORQUE MÁXIMO DE 170 KNM - DEPRECIAÇÃO. AF_06/2015</v>
      </c>
      <c r="D7963" s="94" t="str">
        <f>Cartilha_GLOBAL!D7963</f>
        <v>H</v>
      </c>
      <c r="E7963" s="105">
        <f>Cartilha_GLOBAL!$E7963</f>
        <v>250.8</v>
      </c>
      <c r="F7963" s="182">
        <f>Cartilha_GLOBAL!$F7963</f>
        <v>307.83</v>
      </c>
      <c r="G7963" s="229"/>
      <c r="H7963" s="107">
        <f t="shared" si="496"/>
        <v>0</v>
      </c>
      <c r="I7963" s="188">
        <f t="shared" si="495"/>
        <v>0</v>
      </c>
      <c r="J7963" s="142"/>
      <c r="K7963" s="146"/>
      <c r="L7963" s="7" t="str">
        <f t="shared" si="497"/>
        <v/>
      </c>
      <c r="M7963" s="7" t="str">
        <f t="shared" si="498"/>
        <v/>
      </c>
      <c r="N7963" s="7" t="str">
        <f>Cartilha_GLOBAL!N7963</f>
        <v/>
      </c>
      <c r="O7963" s="144"/>
      <c r="Q7963" s="151"/>
      <c r="R7963" s="152">
        <v>0</v>
      </c>
      <c r="T7963" s="153">
        <f>IF(Cartilha_GLOBAL!R7963=0,0,IF(Cartilha_GLOBAL!R7963&gt;0,"c","b"))</f>
        <v>0</v>
      </c>
    </row>
    <row r="7964" ht="33.75" hidden="1" spans="1:20">
      <c r="A7964" s="239">
        <f>Cartilha_GLOBAL!A7964</f>
        <v>90671</v>
      </c>
      <c r="B7964" s="100" t="str">
        <f>Cartilha_GLOBAL!B7964</f>
        <v>SINAPI</v>
      </c>
      <c r="C7964" s="104" t="str">
        <f>Cartilha_GLOBAL!C7964</f>
        <v>PERFURATRIZ COM TORRE METÁLICA PARA EXECUÇÃO DE ESTACA HÉLICE CONTÍNUA, PROFUNDIDADE MÁXIMA DE 30 M, DIÂMETRO MÁXIMO DE 800 MM, POTÊNCIA INSTALADA DE 268 HP, MESA ROTATIVA COM TORQUE MÁXIMO DE 170 KNM - JUROS. AF_06/2015</v>
      </c>
      <c r="D7964" s="94" t="str">
        <f>Cartilha_GLOBAL!D7964</f>
        <v>H</v>
      </c>
      <c r="E7964" s="105">
        <f>Cartilha_GLOBAL!$E7964</f>
        <v>34.82</v>
      </c>
      <c r="F7964" s="182">
        <f>Cartilha_GLOBAL!$F7964</f>
        <v>42.74</v>
      </c>
      <c r="G7964" s="229"/>
      <c r="H7964" s="107">
        <f t="shared" si="496"/>
        <v>0</v>
      </c>
      <c r="I7964" s="188">
        <f t="shared" si="495"/>
        <v>0</v>
      </c>
      <c r="J7964" s="142"/>
      <c r="K7964" s="146"/>
      <c r="L7964" s="7" t="str">
        <f t="shared" si="497"/>
        <v/>
      </c>
      <c r="M7964" s="7" t="str">
        <f t="shared" si="498"/>
        <v/>
      </c>
      <c r="N7964" s="7" t="str">
        <f>Cartilha_GLOBAL!N7964</f>
        <v/>
      </c>
      <c r="O7964" s="144"/>
      <c r="Q7964" s="151"/>
      <c r="R7964" s="152">
        <v>0</v>
      </c>
      <c r="T7964" s="153">
        <f>IF(Cartilha_GLOBAL!R7964=0,0,IF(Cartilha_GLOBAL!R7964&gt;0,"c","b"))</f>
        <v>0</v>
      </c>
    </row>
    <row r="7965" ht="33.75" hidden="1" spans="1:20">
      <c r="A7965" s="239">
        <f>Cartilha_GLOBAL!A7965</f>
        <v>90672</v>
      </c>
      <c r="B7965" s="100" t="str">
        <f>Cartilha_GLOBAL!B7965</f>
        <v>SINAPI</v>
      </c>
      <c r="C7965" s="104" t="str">
        <f>Cartilha_GLOBAL!C7965</f>
        <v>PERFURATRIZ COM TORRE METÁLICA PARA EXECUÇÃO DE ESTACA HÉLICE CONTÍNUA, PROFUNDIDADE MÁXIMA DE 30 M, DIÂMETRO MÁXIMO DE 800 MM, POTÊNCIA INSTALADA DE 268 HP, MESA ROTATIVA COM TORQUE MÁXIMO DE 170 KNM - MANUTENÇÃO. AF_06/2015</v>
      </c>
      <c r="D7965" s="94" t="str">
        <f>Cartilha_GLOBAL!D7965</f>
        <v>H</v>
      </c>
      <c r="E7965" s="105">
        <f>Cartilha_GLOBAL!$E7965</f>
        <v>313.85</v>
      </c>
      <c r="F7965" s="182">
        <f>Cartilha_GLOBAL!$F7965</f>
        <v>385.22</v>
      </c>
      <c r="G7965" s="229"/>
      <c r="H7965" s="107">
        <f t="shared" si="496"/>
        <v>0</v>
      </c>
      <c r="I7965" s="188">
        <f t="shared" si="495"/>
        <v>0</v>
      </c>
      <c r="J7965" s="142"/>
      <c r="K7965" s="146"/>
      <c r="L7965" s="7" t="str">
        <f t="shared" si="497"/>
        <v/>
      </c>
      <c r="M7965" s="7" t="str">
        <f t="shared" si="498"/>
        <v/>
      </c>
      <c r="N7965" s="7" t="str">
        <f>Cartilha_GLOBAL!N7965</f>
        <v/>
      </c>
      <c r="O7965" s="144"/>
      <c r="Q7965" s="151"/>
      <c r="R7965" s="152">
        <v>0</v>
      </c>
      <c r="T7965" s="153">
        <f>IF(Cartilha_GLOBAL!R7965=0,0,IF(Cartilha_GLOBAL!R7965&gt;0,"c","b"))</f>
        <v>0</v>
      </c>
    </row>
    <row r="7966" ht="33.75" hidden="1" spans="1:20">
      <c r="A7966" s="239">
        <f>Cartilha_GLOBAL!A7966</f>
        <v>90673</v>
      </c>
      <c r="B7966" s="100" t="str">
        <f>Cartilha_GLOBAL!B7966</f>
        <v>SINAPI</v>
      </c>
      <c r="C7966" s="104" t="str">
        <f>Cartilha_GLOBAL!C7966</f>
        <v>PERFURATRIZ COM TORRE METÁLICA PARA EXECUÇÃO DE ESTACA HÉLICE CONTÍNUA, PROFUNDIDADE MÁXIMA DE 30 M, DIÂMETRO MÁXIMO DE 800 MM, POTÊNCIA INSTALADA DE 268 HP, MESA ROTATIVA COM TORQUE MÁXIMO DE 170 KNM - MATERIAIS NA OPERAÇÃO. AF_06/2015</v>
      </c>
      <c r="D7966" s="94" t="str">
        <f>Cartilha_GLOBAL!D7966</f>
        <v>H</v>
      </c>
      <c r="E7966" s="105">
        <f>Cartilha_GLOBAL!$E7966</f>
        <v>116.34</v>
      </c>
      <c r="F7966" s="182">
        <f>Cartilha_GLOBAL!$F7966</f>
        <v>142.8</v>
      </c>
      <c r="G7966" s="229"/>
      <c r="H7966" s="107">
        <f t="shared" si="496"/>
        <v>0</v>
      </c>
      <c r="I7966" s="188">
        <f t="shared" si="495"/>
        <v>0</v>
      </c>
      <c r="J7966" s="142"/>
      <c r="K7966" s="146"/>
      <c r="L7966" s="7" t="str">
        <f t="shared" si="497"/>
        <v/>
      </c>
      <c r="M7966" s="7" t="str">
        <f t="shared" si="498"/>
        <v/>
      </c>
      <c r="N7966" s="7" t="str">
        <f>Cartilha_GLOBAL!N7966</f>
        <v/>
      </c>
      <c r="O7966" s="144"/>
      <c r="Q7966" s="151"/>
      <c r="R7966" s="152">
        <v>0</v>
      </c>
      <c r="T7966" s="153">
        <f>IF(Cartilha_GLOBAL!R7966=0,0,IF(Cartilha_GLOBAL!R7966&gt;0,"c","b"))</f>
        <v>0</v>
      </c>
    </row>
    <row r="7967" ht="33.75" hidden="1" spans="1:20">
      <c r="A7967" s="239">
        <f>Cartilha_GLOBAL!A7967</f>
        <v>90676</v>
      </c>
      <c r="B7967" s="100" t="str">
        <f>Cartilha_GLOBAL!B7967</f>
        <v>SINAPI</v>
      </c>
      <c r="C7967" s="104" t="str">
        <f>Cartilha_GLOBAL!C7967</f>
        <v>PERFURATRIZ HIDRÁULICA SOBRE CAMINHÃO COM TRADO CURTO ACOPLADO, PROFUNDIDADE MÁXIMA DE 20 M, DIÂMETRO MÁXIMO DE 1500 MM, POTÊNCIA INSTALADA DE 137 HP, MESA ROTATIVA COM TORQUE MÁXIMO DE 30 KNM - DEPRECIAÇÃO. AF_06/2015</v>
      </c>
      <c r="D7967" s="94" t="str">
        <f>Cartilha_GLOBAL!D7967</f>
        <v>H</v>
      </c>
      <c r="E7967" s="105">
        <f>Cartilha_GLOBAL!$E7967</f>
        <v>119.13</v>
      </c>
      <c r="F7967" s="182">
        <f>Cartilha_GLOBAL!$F7967</f>
        <v>146.22</v>
      </c>
      <c r="G7967" s="229"/>
      <c r="H7967" s="107">
        <f t="shared" si="496"/>
        <v>0</v>
      </c>
      <c r="I7967" s="188">
        <f t="shared" si="495"/>
        <v>0</v>
      </c>
      <c r="J7967" s="142"/>
      <c r="K7967" s="146"/>
      <c r="L7967" s="7" t="str">
        <f t="shared" si="497"/>
        <v/>
      </c>
      <c r="M7967" s="7" t="str">
        <f t="shared" si="498"/>
        <v/>
      </c>
      <c r="N7967" s="7" t="str">
        <f>Cartilha_GLOBAL!N7967</f>
        <v/>
      </c>
      <c r="O7967" s="144"/>
      <c r="Q7967" s="151"/>
      <c r="R7967" s="152">
        <v>0</v>
      </c>
      <c r="T7967" s="153">
        <f>IF(Cartilha_GLOBAL!R7967=0,0,IF(Cartilha_GLOBAL!R7967&gt;0,"c","b"))</f>
        <v>0</v>
      </c>
    </row>
    <row r="7968" ht="33.75" hidden="1" spans="1:20">
      <c r="A7968" s="239">
        <f>Cartilha_GLOBAL!A7968</f>
        <v>90677</v>
      </c>
      <c r="B7968" s="100" t="str">
        <f>Cartilha_GLOBAL!B7968</f>
        <v>SINAPI</v>
      </c>
      <c r="C7968" s="104" t="str">
        <f>Cartilha_GLOBAL!C7968</f>
        <v>PERFURATRIZ HIDRÁULICA SOBRE CAMINHÃO COM TRADO CURTO ACOPLADO, PROFUNDIDADE MÁXIMA DE 20 M, DIÂMETRO MÁXIMO DE 1500 MM, POTÊNCIA INSTALADA DE 137 HP, MESA ROTATIVA COM TORQUE MÁXIMO DE 30 KNM - JUROS. AF_06/2015</v>
      </c>
      <c r="D7968" s="94" t="str">
        <f>Cartilha_GLOBAL!D7968</f>
        <v>H</v>
      </c>
      <c r="E7968" s="105">
        <f>Cartilha_GLOBAL!$E7968</f>
        <v>18.23</v>
      </c>
      <c r="F7968" s="182">
        <f>Cartilha_GLOBAL!$F7968</f>
        <v>22.38</v>
      </c>
      <c r="G7968" s="229"/>
      <c r="H7968" s="107">
        <f t="shared" si="496"/>
        <v>0</v>
      </c>
      <c r="I7968" s="188">
        <f t="shared" si="495"/>
        <v>0</v>
      </c>
      <c r="J7968" s="142"/>
      <c r="K7968" s="146"/>
      <c r="L7968" s="7" t="str">
        <f t="shared" si="497"/>
        <v/>
      </c>
      <c r="M7968" s="7" t="str">
        <f t="shared" si="498"/>
        <v/>
      </c>
      <c r="N7968" s="7" t="str">
        <f>Cartilha_GLOBAL!N7968</f>
        <v/>
      </c>
      <c r="O7968" s="144"/>
      <c r="Q7968" s="151"/>
      <c r="R7968" s="152">
        <v>0</v>
      </c>
      <c r="T7968" s="153">
        <f>IF(Cartilha_GLOBAL!R7968=0,0,IF(Cartilha_GLOBAL!R7968&gt;0,"c","b"))</f>
        <v>0</v>
      </c>
    </row>
    <row r="7969" ht="33.75" hidden="1" spans="1:20">
      <c r="A7969" s="239">
        <f>Cartilha_GLOBAL!A7969</f>
        <v>90678</v>
      </c>
      <c r="B7969" s="100" t="str">
        <f>Cartilha_GLOBAL!B7969</f>
        <v>SINAPI</v>
      </c>
      <c r="C7969" s="104" t="str">
        <f>Cartilha_GLOBAL!C7969</f>
        <v>PERFURATRIZ HIDRÁULICA SOBRE CAMINHÃO COM TRADO CURTO ACOPLADO, PROFUNDIDADE MÁXIMA DE 20 M, DIÂMETRO MÁXIMO DE 1500 MM, POTÊNCIA INSTALADA DE 137 HP, MESA ROTATIVA COM TORQUE MÁXIMO DE 30 KNM - MANUTENÇÃO. AF_06/2015</v>
      </c>
      <c r="D7969" s="94" t="str">
        <f>Cartilha_GLOBAL!D7969</f>
        <v>H</v>
      </c>
      <c r="E7969" s="105">
        <f>Cartilha_GLOBAL!$E7969</f>
        <v>163.9</v>
      </c>
      <c r="F7969" s="182">
        <f>Cartilha_GLOBAL!$F7969</f>
        <v>201.17</v>
      </c>
      <c r="G7969" s="229"/>
      <c r="H7969" s="107">
        <f t="shared" si="496"/>
        <v>0</v>
      </c>
      <c r="I7969" s="188">
        <f t="shared" si="495"/>
        <v>0</v>
      </c>
      <c r="J7969" s="142"/>
      <c r="K7969" s="146"/>
      <c r="L7969" s="7" t="str">
        <f t="shared" si="497"/>
        <v/>
      </c>
      <c r="M7969" s="7" t="str">
        <f t="shared" si="498"/>
        <v/>
      </c>
      <c r="N7969" s="7" t="str">
        <f>Cartilha_GLOBAL!N7969</f>
        <v/>
      </c>
      <c r="O7969" s="144"/>
      <c r="Q7969" s="151"/>
      <c r="R7969" s="152">
        <v>0</v>
      </c>
      <c r="T7969" s="153">
        <f>IF(Cartilha_GLOBAL!R7969=0,0,IF(Cartilha_GLOBAL!R7969&gt;0,"c","b"))</f>
        <v>0</v>
      </c>
    </row>
    <row r="7970" ht="33.75" hidden="1" spans="1:20">
      <c r="A7970" s="239">
        <f>Cartilha_GLOBAL!A7970</f>
        <v>90679</v>
      </c>
      <c r="B7970" s="100" t="str">
        <f>Cartilha_GLOBAL!B7970</f>
        <v>SINAPI</v>
      </c>
      <c r="C7970" s="104" t="str">
        <f>Cartilha_GLOBAL!C7970</f>
        <v>PERFURATRIZ HIDRÁULICA SOBRE CAMINHÃO COM TRADO CURTO ACOPLADO, PROFUNDIDADE MÁXIMA DE 20 M, DIÂMETRO MÁXIMO DE 1500 MM, POTÊNCIA INSTALADA DE 137 HP, MESA ROTATIVA COM TORQUE MÁXIMO DE 30 KNM - MATERIAIS NA OPERAÇÃO. AF_06/2015</v>
      </c>
      <c r="D7970" s="94" t="str">
        <f>Cartilha_GLOBAL!D7970</f>
        <v>H</v>
      </c>
      <c r="E7970" s="105">
        <f>Cartilha_GLOBAL!$E7970</f>
        <v>89.22</v>
      </c>
      <c r="F7970" s="182">
        <f>Cartilha_GLOBAL!$F7970</f>
        <v>109.51</v>
      </c>
      <c r="G7970" s="229"/>
      <c r="H7970" s="107">
        <f t="shared" si="496"/>
        <v>0</v>
      </c>
      <c r="I7970" s="188">
        <f t="shared" si="495"/>
        <v>0</v>
      </c>
      <c r="J7970" s="142"/>
      <c r="K7970" s="146"/>
      <c r="L7970" s="7" t="str">
        <f t="shared" si="497"/>
        <v/>
      </c>
      <c r="M7970" s="7" t="str">
        <f t="shared" si="498"/>
        <v/>
      </c>
      <c r="N7970" s="7" t="str">
        <f>Cartilha_GLOBAL!N7970</f>
        <v/>
      </c>
      <c r="O7970" s="144"/>
      <c r="Q7970" s="151"/>
      <c r="R7970" s="152">
        <v>0</v>
      </c>
      <c r="T7970" s="153">
        <f>IF(Cartilha_GLOBAL!R7970=0,0,IF(Cartilha_GLOBAL!R7970&gt;0,"c","b"))</f>
        <v>0</v>
      </c>
    </row>
    <row r="7971" ht="33.75" hidden="1" spans="1:20">
      <c r="A7971" s="239">
        <f>Cartilha_GLOBAL!A7971</f>
        <v>91021</v>
      </c>
      <c r="B7971" s="100" t="str">
        <f>Cartilha_GLOBAL!B7971</f>
        <v>SINAPI</v>
      </c>
      <c r="C7971" s="104" t="str">
        <f>Cartilha_GLOBAL!C7971</f>
        <v>PERFURATRIZ HIDRÁULICA SOBRE CAMINHÃO COM TRADO CURTO ACOPLADO, PROFUNDIDADE MÁXIMA DE 20 M, DIÂMETRO MÁXIMO DE 1500 MM, POTÊNCIA INSTALADA DE 137 HP, MESA ROTATIVA COM TORQUE MÁXIMO DE 30 KNM - IMPOSTOS E SEGUROS. AF_06/2015</v>
      </c>
      <c r="D7971" s="94" t="str">
        <f>Cartilha_GLOBAL!D7971</f>
        <v>H</v>
      </c>
      <c r="E7971" s="105">
        <f>Cartilha_GLOBAL!$E7971</f>
        <v>14.32</v>
      </c>
      <c r="F7971" s="182">
        <f>Cartilha_GLOBAL!$F7971</f>
        <v>17.58</v>
      </c>
      <c r="G7971" s="229"/>
      <c r="H7971" s="107">
        <f t="shared" si="496"/>
        <v>0</v>
      </c>
      <c r="I7971" s="188">
        <f t="shared" si="495"/>
        <v>0</v>
      </c>
      <c r="J7971" s="142"/>
      <c r="K7971" s="146"/>
      <c r="L7971" s="7" t="str">
        <f t="shared" si="497"/>
        <v/>
      </c>
      <c r="M7971" s="7" t="str">
        <f t="shared" si="498"/>
        <v/>
      </c>
      <c r="N7971" s="7" t="str">
        <f>Cartilha_GLOBAL!N7971</f>
        <v/>
      </c>
      <c r="O7971" s="144"/>
      <c r="Q7971" s="151"/>
      <c r="R7971" s="152">
        <v>0</v>
      </c>
      <c r="T7971" s="153">
        <f>IF(Cartilha_GLOBAL!R7971=0,0,IF(Cartilha_GLOBAL!R7971&gt;0,"c","b"))</f>
        <v>0</v>
      </c>
    </row>
    <row r="7972" ht="33.75" hidden="1" spans="1:20">
      <c r="A7972" s="239">
        <f>Cartilha_GLOBAL!A7972</f>
        <v>93224</v>
      </c>
      <c r="B7972" s="100" t="str">
        <f>Cartilha_GLOBAL!B7972</f>
        <v>SINAPI</v>
      </c>
      <c r="C7972" s="104" t="str">
        <f>Cartilha_GLOBAL!C7972</f>
        <v>PERFURATRIZ COM TORRE METÁLICA PARA EXECUÇÃO DE ESTACA HÉLICE CONTÍNUA, PROFUNDIDADE MÁXIMA DE 32 M, DIÂMETRO MÁXIMO DE 1000 MM, POTÊNCIA INSTALADA DE 350 HP, MESA ROTATIVA COM TORQUE MÁXIMO DE 263 KNM - CHP DIURNO. AF_01/2016</v>
      </c>
      <c r="D7972" s="94" t="str">
        <f>Cartilha_GLOBAL!D7972</f>
        <v>CHP</v>
      </c>
      <c r="E7972" s="105">
        <f>Cartilha_GLOBAL!$E7972</f>
        <v>1115.49</v>
      </c>
      <c r="F7972" s="182">
        <f>Cartilha_GLOBAL!$F7972</f>
        <v>1369.15</v>
      </c>
      <c r="G7972" s="229"/>
      <c r="H7972" s="107">
        <f t="shared" si="496"/>
        <v>0</v>
      </c>
      <c r="I7972" s="188">
        <f t="shared" si="495"/>
        <v>0</v>
      </c>
      <c r="J7972" s="142"/>
      <c r="K7972" s="146"/>
      <c r="L7972" s="7" t="str">
        <f t="shared" si="497"/>
        <v/>
      </c>
      <c r="M7972" s="7" t="str">
        <f t="shared" si="498"/>
        <v/>
      </c>
      <c r="N7972" s="7" t="str">
        <f>Cartilha_GLOBAL!N7972</f>
        <v/>
      </c>
      <c r="O7972" s="144"/>
      <c r="Q7972" s="151"/>
      <c r="R7972" s="152">
        <v>0</v>
      </c>
      <c r="T7972" s="153">
        <f>IF(Cartilha_GLOBAL!R7972=0,0,IF(Cartilha_GLOBAL!R7972&gt;0,"c","b"))</f>
        <v>0</v>
      </c>
    </row>
    <row r="7973" ht="22.5" hidden="1" spans="1:20">
      <c r="A7973" s="239">
        <f>Cartilha_GLOBAL!A7973</f>
        <v>95620</v>
      </c>
      <c r="B7973" s="100" t="str">
        <f>Cartilha_GLOBAL!B7973</f>
        <v>SINAPI</v>
      </c>
      <c r="C7973" s="104" t="str">
        <f>Cartilha_GLOBAL!C7973</f>
        <v>PERFURATRIZ PNEUMATICA MANUAL DE PESO MEDIO, MARTELETE, 18KG, COMPRIMENTO MÁXIMO DE CURSO DE 6 M, DIAMETRO DO PISTAO DE 5,5 CM - CHP DIURNO. AF_11/2016</v>
      </c>
      <c r="D7973" s="94" t="str">
        <f>Cartilha_GLOBAL!D7973</f>
        <v>CHP</v>
      </c>
      <c r="E7973" s="105">
        <f>Cartilha_GLOBAL!$E7973</f>
        <v>28.79</v>
      </c>
      <c r="F7973" s="182">
        <f>Cartilha_GLOBAL!$F7973</f>
        <v>35.34</v>
      </c>
      <c r="G7973" s="229"/>
      <c r="H7973" s="107">
        <f t="shared" si="496"/>
        <v>0</v>
      </c>
      <c r="I7973" s="188">
        <f t="shared" si="495"/>
        <v>0</v>
      </c>
      <c r="J7973" s="142"/>
      <c r="K7973" s="146"/>
      <c r="L7973" s="7" t="str">
        <f t="shared" si="497"/>
        <v/>
      </c>
      <c r="M7973" s="7" t="str">
        <f t="shared" si="498"/>
        <v/>
      </c>
      <c r="N7973" s="7" t="str">
        <f>Cartilha_GLOBAL!N7973</f>
        <v/>
      </c>
      <c r="O7973" s="144"/>
      <c r="Q7973" s="151"/>
      <c r="R7973" s="152">
        <v>0</v>
      </c>
      <c r="T7973" s="153">
        <f>IF(Cartilha_GLOBAL!R7973=0,0,IF(Cartilha_GLOBAL!R7973&gt;0,"c","b"))</f>
        <v>0</v>
      </c>
    </row>
    <row r="7974" ht="22.5" hidden="1" spans="1:20">
      <c r="A7974" s="239">
        <f>Cartilha_GLOBAL!A7974</f>
        <v>95702</v>
      </c>
      <c r="B7974" s="100" t="str">
        <f>Cartilha_GLOBAL!B7974</f>
        <v>SINAPI</v>
      </c>
      <c r="C7974" s="104" t="str">
        <f>Cartilha_GLOBAL!C7974</f>
        <v>PERFURATRIZ MANUAL, TORQUE MAXIMO 55 KGF.M, POTENCIA 5 CV, COM DIAMETRO MAXIMO 8 1/2" - CHP DIURNO. AF_11/2016</v>
      </c>
      <c r="D7974" s="94" t="str">
        <f>Cartilha_GLOBAL!D7974</f>
        <v>CHP</v>
      </c>
      <c r="E7974" s="105">
        <f>Cartilha_GLOBAL!$E7974</f>
        <v>42.75</v>
      </c>
      <c r="F7974" s="182">
        <f>Cartilha_GLOBAL!$F7974</f>
        <v>52.47</v>
      </c>
      <c r="G7974" s="229"/>
      <c r="H7974" s="107">
        <f t="shared" si="496"/>
        <v>0</v>
      </c>
      <c r="I7974" s="188">
        <f t="shared" si="495"/>
        <v>0</v>
      </c>
      <c r="J7974" s="142"/>
      <c r="K7974" s="146"/>
      <c r="L7974" s="7" t="str">
        <f t="shared" si="497"/>
        <v/>
      </c>
      <c r="M7974" s="7" t="str">
        <f t="shared" si="498"/>
        <v/>
      </c>
      <c r="N7974" s="7" t="str">
        <f>Cartilha_GLOBAL!N7974</f>
        <v/>
      </c>
      <c r="O7974" s="144"/>
      <c r="Q7974" s="151"/>
      <c r="R7974" s="152">
        <v>0</v>
      </c>
      <c r="T7974" s="153">
        <f>IF(Cartilha_GLOBAL!R7974=0,0,IF(Cartilha_GLOBAL!R7974&gt;0,"c","b"))</f>
        <v>0</v>
      </c>
    </row>
    <row r="7975" ht="22.5" hidden="1" spans="1:20">
      <c r="A7975" s="239">
        <f>Cartilha_GLOBAL!A7975</f>
        <v>95708</v>
      </c>
      <c r="B7975" s="100" t="str">
        <f>Cartilha_GLOBAL!B7975</f>
        <v>SINAPI</v>
      </c>
      <c r="C7975" s="104" t="str">
        <f>Cartilha_GLOBAL!C7975</f>
        <v>PERFURATRIZ SOBRE ESTEIRA, TORQUE MÁXIMO 600 KGF, POTÊNCIA ENTRE 50 E 60 HP, DIÂMETRO MÁXIMO 10 - CHP DIURNO. AF_11/2016</v>
      </c>
      <c r="D7975" s="94" t="str">
        <f>Cartilha_GLOBAL!D7975</f>
        <v>CHP</v>
      </c>
      <c r="E7975" s="105">
        <f>Cartilha_GLOBAL!$E7975</f>
        <v>159.09</v>
      </c>
      <c r="F7975" s="182">
        <f>Cartilha_GLOBAL!$F7975</f>
        <v>195.27</v>
      </c>
      <c r="G7975" s="229"/>
      <c r="H7975" s="107">
        <f t="shared" si="496"/>
        <v>0</v>
      </c>
      <c r="I7975" s="188">
        <f t="shared" si="495"/>
        <v>0</v>
      </c>
      <c r="J7975" s="142"/>
      <c r="K7975" s="146"/>
      <c r="L7975" s="7" t="str">
        <f t="shared" si="497"/>
        <v/>
      </c>
      <c r="M7975" s="7" t="str">
        <f t="shared" si="498"/>
        <v/>
      </c>
      <c r="N7975" s="7" t="str">
        <f>Cartilha_GLOBAL!N7975</f>
        <v/>
      </c>
      <c r="O7975" s="144"/>
      <c r="Q7975" s="151"/>
      <c r="R7975" s="152">
        <v>0</v>
      </c>
      <c r="T7975" s="153">
        <f>IF(Cartilha_GLOBAL!R7975=0,0,IF(Cartilha_GLOBAL!R7975&gt;0,"c","b"))</f>
        <v>0</v>
      </c>
    </row>
    <row r="7976" ht="33.75" hidden="1" spans="1:20">
      <c r="A7976" s="239">
        <f>Cartilha_GLOBAL!A7976</f>
        <v>93225</v>
      </c>
      <c r="B7976" s="100" t="str">
        <f>Cartilha_GLOBAL!B7976</f>
        <v>SINAPI</v>
      </c>
      <c r="C7976" s="104" t="str">
        <f>Cartilha_GLOBAL!C7976</f>
        <v>PERFURATRIZ COM TORRE METÁLICA PARA EXECUÇÃO DE ESTACA HÉLICE CONTÍNUA, PROFUNDIDADE MÁXIMA DE 32 M, DIÂMETRO MÁXIMO DE 1000 MM, POTÊNCIA INSTALADA DE 350 HP, MESA ROTATIVA COM TORQUE MÁXIMO DE 263 KNM - CHI DIURNO. AF_01/2016</v>
      </c>
      <c r="D7976" s="94" t="str">
        <f>Cartilha_GLOBAL!D7976</f>
        <v>CHI</v>
      </c>
      <c r="E7976" s="105">
        <f>Cartilha_GLOBAL!$E7976</f>
        <v>475.51</v>
      </c>
      <c r="F7976" s="182">
        <f>Cartilha_GLOBAL!$F7976</f>
        <v>583.64</v>
      </c>
      <c r="G7976" s="229"/>
      <c r="H7976" s="107">
        <f t="shared" si="496"/>
        <v>0</v>
      </c>
      <c r="I7976" s="188">
        <f t="shared" si="495"/>
        <v>0</v>
      </c>
      <c r="J7976" s="142"/>
      <c r="K7976" s="146"/>
      <c r="L7976" s="7" t="str">
        <f t="shared" si="497"/>
        <v/>
      </c>
      <c r="M7976" s="7" t="str">
        <f t="shared" si="498"/>
        <v/>
      </c>
      <c r="N7976" s="7" t="str">
        <f>Cartilha_GLOBAL!N7976</f>
        <v/>
      </c>
      <c r="O7976" s="144"/>
      <c r="Q7976" s="151"/>
      <c r="R7976" s="152">
        <v>0</v>
      </c>
      <c r="T7976" s="153">
        <f>IF(Cartilha_GLOBAL!R7976=0,0,IF(Cartilha_GLOBAL!R7976&gt;0,"c","b"))</f>
        <v>0</v>
      </c>
    </row>
    <row r="7977" ht="22.5" hidden="1" spans="1:20">
      <c r="A7977" s="239">
        <f>Cartilha_GLOBAL!A7977</f>
        <v>95621</v>
      </c>
      <c r="B7977" s="100" t="str">
        <f>Cartilha_GLOBAL!B7977</f>
        <v>SINAPI</v>
      </c>
      <c r="C7977" s="104" t="str">
        <f>Cartilha_GLOBAL!C7977</f>
        <v>PERFURATRIZ PNEUMATICA MANUAL DE PESO MEDIO, MARTELETE, 18KG, COMPRIMENTO MÁXIMO DE CURSO DE 6 M, DIAMETRO DO PISTAO DE 5,5 CM - CHI DIURNO. AF_11/2016</v>
      </c>
      <c r="D7977" s="94" t="str">
        <f>Cartilha_GLOBAL!D7977</f>
        <v>CHI</v>
      </c>
      <c r="E7977" s="105">
        <f>Cartilha_GLOBAL!$E7977</f>
        <v>27.57</v>
      </c>
      <c r="F7977" s="182">
        <f>Cartilha_GLOBAL!$F7977</f>
        <v>33.84</v>
      </c>
      <c r="G7977" s="229"/>
      <c r="H7977" s="107">
        <f t="shared" si="496"/>
        <v>0</v>
      </c>
      <c r="I7977" s="188">
        <f t="shared" si="495"/>
        <v>0</v>
      </c>
      <c r="J7977" s="142"/>
      <c r="K7977" s="146"/>
      <c r="L7977" s="7" t="str">
        <f t="shared" si="497"/>
        <v/>
      </c>
      <c r="M7977" s="7" t="str">
        <f t="shared" si="498"/>
        <v/>
      </c>
      <c r="N7977" s="7" t="str">
        <f>Cartilha_GLOBAL!N7977</f>
        <v/>
      </c>
      <c r="O7977" s="144"/>
      <c r="Q7977" s="151"/>
      <c r="R7977" s="152">
        <v>0</v>
      </c>
      <c r="T7977" s="153">
        <f>IF(Cartilha_GLOBAL!R7977=0,0,IF(Cartilha_GLOBAL!R7977&gt;0,"c","b"))</f>
        <v>0</v>
      </c>
    </row>
    <row r="7978" ht="22.5" hidden="1" spans="1:20">
      <c r="A7978" s="239">
        <f>Cartilha_GLOBAL!A7978</f>
        <v>95703</v>
      </c>
      <c r="B7978" s="100" t="str">
        <f>Cartilha_GLOBAL!B7978</f>
        <v>SINAPI</v>
      </c>
      <c r="C7978" s="104" t="str">
        <f>Cartilha_GLOBAL!C7978</f>
        <v>PERFURATRIZ MANUAL, TORQUE MAXIMO 55 KGF.M, POTENCIA 5 CV, COM DIAMETRO MAXIMO 8 1/2" - CHI DIURNO. AF_11/2016</v>
      </c>
      <c r="D7978" s="94" t="str">
        <f>Cartilha_GLOBAL!D7978</f>
        <v>CHI</v>
      </c>
      <c r="E7978" s="105">
        <f>Cartilha_GLOBAL!$E7978</f>
        <v>35.81</v>
      </c>
      <c r="F7978" s="182">
        <f>Cartilha_GLOBAL!$F7978</f>
        <v>43.95</v>
      </c>
      <c r="G7978" s="229"/>
      <c r="H7978" s="107">
        <f t="shared" si="496"/>
        <v>0</v>
      </c>
      <c r="I7978" s="188">
        <f t="shared" si="495"/>
        <v>0</v>
      </c>
      <c r="J7978" s="142"/>
      <c r="K7978" s="146"/>
      <c r="L7978" s="7" t="str">
        <f t="shared" si="497"/>
        <v/>
      </c>
      <c r="M7978" s="7" t="str">
        <f t="shared" si="498"/>
        <v/>
      </c>
      <c r="N7978" s="7" t="str">
        <f>Cartilha_GLOBAL!N7978</f>
        <v/>
      </c>
      <c r="O7978" s="144"/>
      <c r="Q7978" s="151"/>
      <c r="R7978" s="152">
        <v>0</v>
      </c>
      <c r="T7978" s="153">
        <f>IF(Cartilha_GLOBAL!R7978=0,0,IF(Cartilha_GLOBAL!R7978&gt;0,"c","b"))</f>
        <v>0</v>
      </c>
    </row>
    <row r="7979" ht="22.5" hidden="1" spans="1:20">
      <c r="A7979" s="239">
        <f>Cartilha_GLOBAL!A7979</f>
        <v>95709</v>
      </c>
      <c r="B7979" s="100" t="str">
        <f>Cartilha_GLOBAL!B7979</f>
        <v>SINAPI</v>
      </c>
      <c r="C7979" s="104" t="str">
        <f>Cartilha_GLOBAL!C7979</f>
        <v>PERFURATRIZ SOBRE ESTEIRA, TORQUE MÁXIMO 600 KGF, POTÊNCIA ENTRE 50 E 60 HP, DIÂMETRO MÁXIMO 10 - CHI DIURNO. AF_11/2016</v>
      </c>
      <c r="D7979" s="94" t="str">
        <f>Cartilha_GLOBAL!D7979</f>
        <v>CHI</v>
      </c>
      <c r="E7979" s="105">
        <f>Cartilha_GLOBAL!$E7979</f>
        <v>90.93</v>
      </c>
      <c r="F7979" s="182">
        <f>Cartilha_GLOBAL!$F7979</f>
        <v>111.61</v>
      </c>
      <c r="G7979" s="229"/>
      <c r="H7979" s="107">
        <f t="shared" si="496"/>
        <v>0</v>
      </c>
      <c r="I7979" s="188">
        <f t="shared" si="495"/>
        <v>0</v>
      </c>
      <c r="J7979" s="142"/>
      <c r="K7979" s="146"/>
      <c r="L7979" s="7" t="str">
        <f t="shared" si="497"/>
        <v/>
      </c>
      <c r="M7979" s="7" t="str">
        <f t="shared" si="498"/>
        <v/>
      </c>
      <c r="N7979" s="7" t="str">
        <f>Cartilha_GLOBAL!N7979</f>
        <v/>
      </c>
      <c r="O7979" s="144"/>
      <c r="Q7979" s="151"/>
      <c r="R7979" s="152">
        <v>0</v>
      </c>
      <c r="T7979" s="153">
        <f>IF(Cartilha_GLOBAL!R7979=0,0,IF(Cartilha_GLOBAL!R7979&gt;0,"c","b"))</f>
        <v>0</v>
      </c>
    </row>
    <row r="7980" ht="33.75" hidden="1" spans="1:20">
      <c r="A7980" s="239">
        <f>Cartilha_GLOBAL!A7980</f>
        <v>93220</v>
      </c>
      <c r="B7980" s="100" t="str">
        <f>Cartilha_GLOBAL!B7980</f>
        <v>SINAPI</v>
      </c>
      <c r="C7980" s="104" t="str">
        <f>Cartilha_GLOBAL!C7980</f>
        <v>PERFURATRIZ COM TORRE METÁLICA PARA EXECUÇÃO DE ESTACA HÉLICE CONTÍNUA, PROFUNDIDADE MÁXIMA DE 32 M, DIÂMETRO MÁXIMO DE 1000 MM, POTÊNCIA INSTALADA DE 350 HP, MESA ROTATIVA COM TORQUE MÁXIMO DE 263 KNM - DEPRECIAÇÃO. AF_01/2016</v>
      </c>
      <c r="D7980" s="94" t="str">
        <f>Cartilha_GLOBAL!D7980</f>
        <v>H</v>
      </c>
      <c r="E7980" s="105">
        <f>Cartilha_GLOBAL!$E7980</f>
        <v>389.98</v>
      </c>
      <c r="F7980" s="182">
        <f>Cartilha_GLOBAL!$F7980</f>
        <v>478.66</v>
      </c>
      <c r="G7980" s="229"/>
      <c r="H7980" s="107">
        <f t="shared" si="496"/>
        <v>0</v>
      </c>
      <c r="I7980" s="188">
        <f t="shared" si="495"/>
        <v>0</v>
      </c>
      <c r="J7980" s="142"/>
      <c r="K7980" s="146"/>
      <c r="L7980" s="7" t="str">
        <f t="shared" si="497"/>
        <v/>
      </c>
      <c r="M7980" s="7" t="str">
        <f t="shared" si="498"/>
        <v/>
      </c>
      <c r="N7980" s="7" t="str">
        <f>Cartilha_GLOBAL!N7980</f>
        <v/>
      </c>
      <c r="O7980" s="144"/>
      <c r="Q7980" s="151"/>
      <c r="R7980" s="152">
        <v>0</v>
      </c>
      <c r="T7980" s="153">
        <f>IF(Cartilha_GLOBAL!R7980=0,0,IF(Cartilha_GLOBAL!R7980&gt;0,"c","b"))</f>
        <v>0</v>
      </c>
    </row>
    <row r="7981" ht="33.75" hidden="1" spans="1:20">
      <c r="A7981" s="239">
        <f>Cartilha_GLOBAL!A7981</f>
        <v>93221</v>
      </c>
      <c r="B7981" s="100" t="str">
        <f>Cartilha_GLOBAL!B7981</f>
        <v>SINAPI</v>
      </c>
      <c r="C7981" s="104" t="str">
        <f>Cartilha_GLOBAL!C7981</f>
        <v>PERFURATRIZ COM TORRE METÁLICA PARA EXECUÇÃO DE ESTACA HÉLICE CONTÍNUA, PROFUNDIDADE MÁXIMA DE 32 M, DIÂMETRO MÁXIMO DE 1000 MM, POTÊNCIA INSTALADA DE 350 HP, MESA ROTATIVA COM TORQUE MÁXIMO DE 263 KNM - JUROS. AF_01/2016</v>
      </c>
      <c r="D7981" s="94" t="str">
        <f>Cartilha_GLOBAL!D7981</f>
        <v>H</v>
      </c>
      <c r="E7981" s="105">
        <f>Cartilha_GLOBAL!$E7981</f>
        <v>54.14</v>
      </c>
      <c r="F7981" s="182">
        <f>Cartilha_GLOBAL!$F7981</f>
        <v>66.45</v>
      </c>
      <c r="G7981" s="229"/>
      <c r="H7981" s="107">
        <f t="shared" si="496"/>
        <v>0</v>
      </c>
      <c r="I7981" s="188">
        <f t="shared" si="495"/>
        <v>0</v>
      </c>
      <c r="J7981" s="142"/>
      <c r="K7981" s="146"/>
      <c r="L7981" s="7" t="str">
        <f t="shared" si="497"/>
        <v/>
      </c>
      <c r="M7981" s="7" t="str">
        <f t="shared" si="498"/>
        <v/>
      </c>
      <c r="N7981" s="7" t="str">
        <f>Cartilha_GLOBAL!N7981</f>
        <v/>
      </c>
      <c r="O7981" s="144"/>
      <c r="Q7981" s="151"/>
      <c r="R7981" s="152">
        <v>0</v>
      </c>
      <c r="T7981" s="153">
        <f>IF(Cartilha_GLOBAL!R7981=0,0,IF(Cartilha_GLOBAL!R7981&gt;0,"c","b"))</f>
        <v>0</v>
      </c>
    </row>
    <row r="7982" ht="33.75" hidden="1" spans="1:20">
      <c r="A7982" s="239">
        <f>Cartilha_GLOBAL!A7982</f>
        <v>93222</v>
      </c>
      <c r="B7982" s="100" t="str">
        <f>Cartilha_GLOBAL!B7982</f>
        <v>SINAPI</v>
      </c>
      <c r="C7982" s="104" t="str">
        <f>Cartilha_GLOBAL!C7982</f>
        <v>PERFURATRIZ COM TORRE METÁLICA PARA EXECUÇÃO DE ESTACA HÉLICE CONTÍNUA, PROFUNDIDADE MÁXIMA DE 32 M, DIÂMETRO MÁXIMO DE 1000 MM, POTÊNCIA INSTALADA DE 350 HP, MESA ROTATIVA COM TORQUE MÁXIMO DE 263 KNM - MANUTENÇÃO. AF_01/2016</v>
      </c>
      <c r="D7982" s="94" t="str">
        <f>Cartilha_GLOBAL!D7982</f>
        <v>H</v>
      </c>
      <c r="E7982" s="105">
        <f>Cartilha_GLOBAL!$E7982</f>
        <v>488.02</v>
      </c>
      <c r="F7982" s="182">
        <f>Cartilha_GLOBAL!$F7982</f>
        <v>599</v>
      </c>
      <c r="G7982" s="229"/>
      <c r="H7982" s="107">
        <f t="shared" si="496"/>
        <v>0</v>
      </c>
      <c r="I7982" s="188">
        <f t="shared" ref="I7982:I8045" si="499">IF(ISBLANK(G7982),0,IF(R7982=0,ROUND(G7982*H7982,2),IF(R7982="b",ROUNDDOWN(G7982*H7982,2),ROUNDUP(G7982*H7982,2))))</f>
        <v>0</v>
      </c>
      <c r="J7982" s="142"/>
      <c r="K7982" s="146"/>
      <c r="L7982" s="7" t="str">
        <f t="shared" si="497"/>
        <v/>
      </c>
      <c r="M7982" s="7" t="str">
        <f t="shared" si="498"/>
        <v/>
      </c>
      <c r="N7982" s="7" t="str">
        <f>Cartilha_GLOBAL!N7982</f>
        <v/>
      </c>
      <c r="O7982" s="144"/>
      <c r="Q7982" s="151"/>
      <c r="R7982" s="152">
        <v>0</v>
      </c>
      <c r="T7982" s="153">
        <f>IF(Cartilha_GLOBAL!R7982=0,0,IF(Cartilha_GLOBAL!R7982&gt;0,"c","b"))</f>
        <v>0</v>
      </c>
    </row>
    <row r="7983" ht="33.75" hidden="1" spans="1:20">
      <c r="A7983" s="239">
        <f>Cartilha_GLOBAL!A7983</f>
        <v>93223</v>
      </c>
      <c r="B7983" s="100" t="str">
        <f>Cartilha_GLOBAL!B7983</f>
        <v>SINAPI</v>
      </c>
      <c r="C7983" s="104" t="str">
        <f>Cartilha_GLOBAL!C7983</f>
        <v>PERFURATRIZ COM TORRE METÁLICA PARA EXECUÇÃO DE ESTACA HÉLICE CONTÍNUA, PROFUNDIDADE MÁXIMA DE 32 M, DIÂMETRO MÁXIMO DE 1000 MM, POTÊNCIA INSTALADA DE 350 HP, MESA ROTATIVA COM TORQUE MÁXIMO DE 263 KNM  MATERIAIS NA OPERAÇÃO. AF_01/2016</v>
      </c>
      <c r="D7983" s="94" t="str">
        <f>Cartilha_GLOBAL!D7983</f>
        <v>H</v>
      </c>
      <c r="E7983" s="105">
        <f>Cartilha_GLOBAL!$E7983</f>
        <v>151.96</v>
      </c>
      <c r="F7983" s="182">
        <f>Cartilha_GLOBAL!$F7983</f>
        <v>186.52</v>
      </c>
      <c r="G7983" s="229"/>
      <c r="H7983" s="107">
        <f t="shared" si="496"/>
        <v>0</v>
      </c>
      <c r="I7983" s="188">
        <f t="shared" si="499"/>
        <v>0</v>
      </c>
      <c r="J7983" s="142"/>
      <c r="K7983" s="146"/>
      <c r="L7983" s="7" t="str">
        <f t="shared" si="497"/>
        <v/>
      </c>
      <c r="M7983" s="7" t="str">
        <f t="shared" si="498"/>
        <v/>
      </c>
      <c r="N7983" s="7" t="str">
        <f>Cartilha_GLOBAL!N7983</f>
        <v/>
      </c>
      <c r="O7983" s="144"/>
      <c r="Q7983" s="151"/>
      <c r="R7983" s="152">
        <v>0</v>
      </c>
      <c r="T7983" s="153">
        <f>IF(Cartilha_GLOBAL!R7983=0,0,IF(Cartilha_GLOBAL!R7983&gt;0,"c","b"))</f>
        <v>0</v>
      </c>
    </row>
    <row r="7984" ht="22.5" hidden="1" spans="1:20">
      <c r="A7984" s="239">
        <f>Cartilha_GLOBAL!A7984</f>
        <v>95617</v>
      </c>
      <c r="B7984" s="100" t="str">
        <f>Cartilha_GLOBAL!B7984</f>
        <v>SINAPI</v>
      </c>
      <c r="C7984" s="104" t="str">
        <f>Cartilha_GLOBAL!C7984</f>
        <v>PERFURATRIZ PNEUMATICA MANUAL DE PESO MEDIO, MARTELETE, 18KG, COMPRIMENTO MÁXIMO DE CURSO DE 6 M, DIAMETRO DO PISTAO DE 5,5 CM - DEPRECIAÇÃO. AF_11/2016</v>
      </c>
      <c r="D7984" s="94" t="str">
        <f>Cartilha_GLOBAL!D7984</f>
        <v>H</v>
      </c>
      <c r="E7984" s="105">
        <f>Cartilha_GLOBAL!$E7984</f>
        <v>0.97</v>
      </c>
      <c r="F7984" s="182">
        <f>Cartilha_GLOBAL!$F7984</f>
        <v>1.19</v>
      </c>
      <c r="G7984" s="229"/>
      <c r="H7984" s="107">
        <f t="shared" si="496"/>
        <v>0</v>
      </c>
      <c r="I7984" s="188">
        <f t="shared" si="499"/>
        <v>0</v>
      </c>
      <c r="J7984" s="142"/>
      <c r="K7984" s="146"/>
      <c r="L7984" s="7" t="str">
        <f t="shared" si="497"/>
        <v/>
      </c>
      <c r="M7984" s="7" t="str">
        <f t="shared" si="498"/>
        <v/>
      </c>
      <c r="N7984" s="7" t="str">
        <f>Cartilha_GLOBAL!N7984</f>
        <v/>
      </c>
      <c r="O7984" s="144"/>
      <c r="Q7984" s="151"/>
      <c r="R7984" s="152">
        <v>0</v>
      </c>
      <c r="T7984" s="153">
        <f>IF(Cartilha_GLOBAL!R7984=0,0,IF(Cartilha_GLOBAL!R7984&gt;0,"c","b"))</f>
        <v>0</v>
      </c>
    </row>
    <row r="7985" ht="22.5" hidden="1" spans="1:20">
      <c r="A7985" s="239">
        <f>Cartilha_GLOBAL!A7985</f>
        <v>95618</v>
      </c>
      <c r="B7985" s="100" t="str">
        <f>Cartilha_GLOBAL!B7985</f>
        <v>SINAPI</v>
      </c>
      <c r="C7985" s="104" t="str">
        <f>Cartilha_GLOBAL!C7985</f>
        <v>PERFURATRIZ PNEUMATICA MANUAL DE PESO MEDIO, MARTELETE, 18KG, COMPRIMENTO MÁXIMO DE CURSO DE 6 M, DIAMETRO DO PISTAO DE 5,5 CM - JUROS. AF_11/2016</v>
      </c>
      <c r="D7985" s="94" t="str">
        <f>Cartilha_GLOBAL!D7985</f>
        <v>H</v>
      </c>
      <c r="E7985" s="105">
        <f>Cartilha_GLOBAL!$E7985</f>
        <v>0.11</v>
      </c>
      <c r="F7985" s="182">
        <f>Cartilha_GLOBAL!$F7985</f>
        <v>0.14</v>
      </c>
      <c r="G7985" s="229"/>
      <c r="H7985" s="107">
        <f t="shared" si="496"/>
        <v>0</v>
      </c>
      <c r="I7985" s="188">
        <f t="shared" si="499"/>
        <v>0</v>
      </c>
      <c r="J7985" s="142"/>
      <c r="K7985" s="146"/>
      <c r="L7985" s="7" t="str">
        <f t="shared" si="497"/>
        <v/>
      </c>
      <c r="M7985" s="7" t="str">
        <f t="shared" si="498"/>
        <v/>
      </c>
      <c r="N7985" s="7" t="str">
        <f>Cartilha_GLOBAL!N7985</f>
        <v/>
      </c>
      <c r="O7985" s="144"/>
      <c r="Q7985" s="151"/>
      <c r="R7985" s="152">
        <v>0</v>
      </c>
      <c r="T7985" s="153">
        <f>IF(Cartilha_GLOBAL!R7985=0,0,IF(Cartilha_GLOBAL!R7985&gt;0,"c","b"))</f>
        <v>0</v>
      </c>
    </row>
    <row r="7986" ht="22.5" hidden="1" spans="1:20">
      <c r="A7986" s="239">
        <f>Cartilha_GLOBAL!A7986</f>
        <v>95619</v>
      </c>
      <c r="B7986" s="100" t="str">
        <f>Cartilha_GLOBAL!B7986</f>
        <v>SINAPI</v>
      </c>
      <c r="C7986" s="104" t="str">
        <f>Cartilha_GLOBAL!C7986</f>
        <v>PERFURATRIZ PNEUMATICA MANUAL DE PESO MEDIO, MARTELETE, 18KG, COMPRIMENTO MÁXIMO DE CURSO DE 6 M, DIAMETRO DO PISTAO DE 5,5 CM - MANUTENÇÃO. AF_11/2016</v>
      </c>
      <c r="D7986" s="94" t="str">
        <f>Cartilha_GLOBAL!D7986</f>
        <v>H</v>
      </c>
      <c r="E7986" s="105">
        <f>Cartilha_GLOBAL!$E7986</f>
        <v>1.22</v>
      </c>
      <c r="F7986" s="182">
        <f>Cartilha_GLOBAL!$F7986</f>
        <v>1.5</v>
      </c>
      <c r="G7986" s="229"/>
      <c r="H7986" s="107">
        <f t="shared" si="496"/>
        <v>0</v>
      </c>
      <c r="I7986" s="188">
        <f t="shared" si="499"/>
        <v>0</v>
      </c>
      <c r="J7986" s="142"/>
      <c r="K7986" s="146"/>
      <c r="L7986" s="7" t="str">
        <f t="shared" si="497"/>
        <v/>
      </c>
      <c r="M7986" s="7" t="str">
        <f t="shared" si="498"/>
        <v/>
      </c>
      <c r="N7986" s="7" t="str">
        <f>Cartilha_GLOBAL!N7986</f>
        <v/>
      </c>
      <c r="O7986" s="144"/>
      <c r="Q7986" s="151"/>
      <c r="R7986" s="152">
        <v>0</v>
      </c>
      <c r="T7986" s="153">
        <f>IF(Cartilha_GLOBAL!R7986=0,0,IF(Cartilha_GLOBAL!R7986&gt;0,"c","b"))</f>
        <v>0</v>
      </c>
    </row>
    <row r="7987" ht="22.5" hidden="1" spans="1:20">
      <c r="A7987" s="239">
        <f>Cartilha_GLOBAL!A7987</f>
        <v>95698</v>
      </c>
      <c r="B7987" s="100" t="str">
        <f>Cartilha_GLOBAL!B7987</f>
        <v>SINAPI</v>
      </c>
      <c r="C7987" s="104" t="str">
        <f>Cartilha_GLOBAL!C7987</f>
        <v>PERFURATRIZ MANUAL, TORQUE MAXIMO 55 KGF.M, POTENCIA 5 CV, COM DIAMETRO MAXIMO 8 1/2" - DEPRECIAÇÃO. AF_11/2016</v>
      </c>
      <c r="D7987" s="94" t="str">
        <f>Cartilha_GLOBAL!D7987</f>
        <v>H</v>
      </c>
      <c r="E7987" s="105">
        <f>Cartilha_GLOBAL!$E7987</f>
        <v>3.95</v>
      </c>
      <c r="F7987" s="182">
        <f>Cartilha_GLOBAL!$F7987</f>
        <v>4.85</v>
      </c>
      <c r="G7987" s="229"/>
      <c r="H7987" s="107">
        <f t="shared" si="496"/>
        <v>0</v>
      </c>
      <c r="I7987" s="188">
        <f t="shared" si="499"/>
        <v>0</v>
      </c>
      <c r="J7987" s="142"/>
      <c r="K7987" s="146"/>
      <c r="L7987" s="7" t="str">
        <f t="shared" si="497"/>
        <v/>
      </c>
      <c r="M7987" s="7" t="str">
        <f t="shared" si="498"/>
        <v/>
      </c>
      <c r="N7987" s="7" t="str">
        <f>Cartilha_GLOBAL!N7987</f>
        <v/>
      </c>
      <c r="O7987" s="144"/>
      <c r="Q7987" s="151"/>
      <c r="R7987" s="152">
        <v>0</v>
      </c>
      <c r="T7987" s="153">
        <f>IF(Cartilha_GLOBAL!R7987=0,0,IF(Cartilha_GLOBAL!R7987&gt;0,"c","b"))</f>
        <v>0</v>
      </c>
    </row>
    <row r="7988" ht="22.5" hidden="1" spans="1:20">
      <c r="A7988" s="239">
        <f>Cartilha_GLOBAL!A7988</f>
        <v>95699</v>
      </c>
      <c r="B7988" s="100" t="str">
        <f>Cartilha_GLOBAL!B7988</f>
        <v>SINAPI</v>
      </c>
      <c r="C7988" s="104" t="str">
        <f>Cartilha_GLOBAL!C7988</f>
        <v>PERFURATRIZ MANUAL, TORQUE MAXIMO 55 KGF.M, POTENCIA 5 CV, COM DIAMETRO MAXIMO 8 1/2" - JUROS. AF_11/2016</v>
      </c>
      <c r="D7988" s="94" t="str">
        <f>Cartilha_GLOBAL!D7988</f>
        <v>H</v>
      </c>
      <c r="E7988" s="105">
        <f>Cartilha_GLOBAL!$E7988</f>
        <v>0.47</v>
      </c>
      <c r="F7988" s="182">
        <f>Cartilha_GLOBAL!$F7988</f>
        <v>0.58</v>
      </c>
      <c r="G7988" s="229"/>
      <c r="H7988" s="107">
        <f t="shared" si="496"/>
        <v>0</v>
      </c>
      <c r="I7988" s="188">
        <f t="shared" si="499"/>
        <v>0</v>
      </c>
      <c r="J7988" s="142"/>
      <c r="K7988" s="146"/>
      <c r="L7988" s="7" t="str">
        <f t="shared" si="497"/>
        <v/>
      </c>
      <c r="M7988" s="7" t="str">
        <f t="shared" si="498"/>
        <v/>
      </c>
      <c r="N7988" s="7" t="str">
        <f>Cartilha_GLOBAL!N7988</f>
        <v/>
      </c>
      <c r="O7988" s="144"/>
      <c r="Q7988" s="151"/>
      <c r="R7988" s="152">
        <v>0</v>
      </c>
      <c r="T7988" s="153">
        <f>IF(Cartilha_GLOBAL!R7988=0,0,IF(Cartilha_GLOBAL!R7988&gt;0,"c","b"))</f>
        <v>0</v>
      </c>
    </row>
    <row r="7989" ht="22.5" hidden="1" spans="1:20">
      <c r="A7989" s="239">
        <f>Cartilha_GLOBAL!A7989</f>
        <v>95700</v>
      </c>
      <c r="B7989" s="100" t="str">
        <f>Cartilha_GLOBAL!B7989</f>
        <v>SINAPI</v>
      </c>
      <c r="C7989" s="104" t="str">
        <f>Cartilha_GLOBAL!C7989</f>
        <v>PERFURATRIZ MANUAL, TORQUE MAXIMO 55 KGF.M, POTENCIA 5 CV, COM DIAMETRO MAXIMO 8 1/2" - MANUTENÇÃO. AF_11/2016</v>
      </c>
      <c r="D7989" s="94" t="str">
        <f>Cartilha_GLOBAL!D7989</f>
        <v>H</v>
      </c>
      <c r="E7989" s="105">
        <f>Cartilha_GLOBAL!$E7989</f>
        <v>4.94</v>
      </c>
      <c r="F7989" s="182">
        <f>Cartilha_GLOBAL!$F7989</f>
        <v>6.06</v>
      </c>
      <c r="G7989" s="229"/>
      <c r="H7989" s="107">
        <f t="shared" si="496"/>
        <v>0</v>
      </c>
      <c r="I7989" s="188">
        <f t="shared" si="499"/>
        <v>0</v>
      </c>
      <c r="J7989" s="142"/>
      <c r="K7989" s="146"/>
      <c r="L7989" s="7" t="str">
        <f t="shared" si="497"/>
        <v/>
      </c>
      <c r="M7989" s="7" t="str">
        <f t="shared" si="498"/>
        <v/>
      </c>
      <c r="N7989" s="7" t="str">
        <f>Cartilha_GLOBAL!N7989</f>
        <v/>
      </c>
      <c r="O7989" s="144"/>
      <c r="Q7989" s="151"/>
      <c r="R7989" s="152">
        <v>0</v>
      </c>
      <c r="T7989" s="153">
        <f>IF(Cartilha_GLOBAL!R7989=0,0,IF(Cartilha_GLOBAL!R7989&gt;0,"c","b"))</f>
        <v>0</v>
      </c>
    </row>
    <row r="7990" ht="22.5" hidden="1" spans="1:20">
      <c r="A7990" s="239">
        <f>Cartilha_GLOBAL!A7990</f>
        <v>95701</v>
      </c>
      <c r="B7990" s="100" t="str">
        <f>Cartilha_GLOBAL!B7990</f>
        <v>SINAPI</v>
      </c>
      <c r="C7990" s="104" t="str">
        <f>Cartilha_GLOBAL!C7990</f>
        <v>PERFURATRIZ MANUAL, TORQUE MAXIMO 55 KGF.M, POTENCIA 5 CV, COM DIAMETRO MAXIMO 8 1/2" - MATERIAIS NA OPERAÇÃO. AF_11/2016</v>
      </c>
      <c r="D7990" s="94" t="str">
        <f>Cartilha_GLOBAL!D7990</f>
        <v>H</v>
      </c>
      <c r="E7990" s="105">
        <f>Cartilha_GLOBAL!$E7990</f>
        <v>2</v>
      </c>
      <c r="F7990" s="182">
        <f>Cartilha_GLOBAL!$F7990</f>
        <v>2.45</v>
      </c>
      <c r="G7990" s="229"/>
      <c r="H7990" s="107">
        <f t="shared" si="496"/>
        <v>0</v>
      </c>
      <c r="I7990" s="188">
        <f t="shared" si="499"/>
        <v>0</v>
      </c>
      <c r="J7990" s="142"/>
      <c r="K7990" s="146"/>
      <c r="L7990" s="7" t="str">
        <f t="shared" si="497"/>
        <v/>
      </c>
      <c r="M7990" s="7" t="str">
        <f t="shared" si="498"/>
        <v/>
      </c>
      <c r="N7990" s="7" t="str">
        <f>Cartilha_GLOBAL!N7990</f>
        <v/>
      </c>
      <c r="O7990" s="144"/>
      <c r="Q7990" s="151"/>
      <c r="R7990" s="152">
        <v>0</v>
      </c>
      <c r="T7990" s="153">
        <f>IF(Cartilha_GLOBAL!R7990=0,0,IF(Cartilha_GLOBAL!R7990&gt;0,"c","b"))</f>
        <v>0</v>
      </c>
    </row>
    <row r="7991" ht="22.5" hidden="1" spans="1:20">
      <c r="A7991" s="239">
        <f>Cartilha_GLOBAL!A7991</f>
        <v>95704</v>
      </c>
      <c r="B7991" s="100" t="str">
        <f>Cartilha_GLOBAL!B7991</f>
        <v>SINAPI</v>
      </c>
      <c r="C7991" s="104" t="str">
        <f>Cartilha_GLOBAL!C7991</f>
        <v>PERFURATRIZ SOBRE ESTEIRA, TORQUE MÁXIMO 600 KGF, POTÊNCIA ENTRE 50 E 60 HP, DIÂMETRO MÁXIMO 10 - DEPRECIAÇÃO. AF_11/2016</v>
      </c>
      <c r="D7991" s="94" t="str">
        <f>Cartilha_GLOBAL!D7991</f>
        <v>H</v>
      </c>
      <c r="E7991" s="105">
        <f>Cartilha_GLOBAL!$E7991</f>
        <v>52.37</v>
      </c>
      <c r="F7991" s="182">
        <f>Cartilha_GLOBAL!$F7991</f>
        <v>64.28</v>
      </c>
      <c r="G7991" s="229"/>
      <c r="H7991" s="107">
        <f t="shared" si="496"/>
        <v>0</v>
      </c>
      <c r="I7991" s="188">
        <f t="shared" si="499"/>
        <v>0</v>
      </c>
      <c r="J7991" s="142"/>
      <c r="K7991" s="146"/>
      <c r="L7991" s="7" t="str">
        <f t="shared" si="497"/>
        <v/>
      </c>
      <c r="M7991" s="7" t="str">
        <f t="shared" si="498"/>
        <v/>
      </c>
      <c r="N7991" s="7" t="str">
        <f>Cartilha_GLOBAL!N7991</f>
        <v/>
      </c>
      <c r="O7991" s="144"/>
      <c r="Q7991" s="151"/>
      <c r="R7991" s="152">
        <v>0</v>
      </c>
      <c r="T7991" s="153">
        <f>IF(Cartilha_GLOBAL!R7991=0,0,IF(Cartilha_GLOBAL!R7991&gt;0,"c","b"))</f>
        <v>0</v>
      </c>
    </row>
    <row r="7992" ht="22.5" hidden="1" spans="1:20">
      <c r="A7992" s="239">
        <f>Cartilha_GLOBAL!A7992</f>
        <v>95705</v>
      </c>
      <c r="B7992" s="100" t="str">
        <f>Cartilha_GLOBAL!B7992</f>
        <v>SINAPI</v>
      </c>
      <c r="C7992" s="104" t="str">
        <f>Cartilha_GLOBAL!C7992</f>
        <v>PERFURATRIZ SOBRE ESTEIRA, TORQUE MÁXIMO 600 KGF, POTÊNCIA ENTRE 50 E 60 HP, DIÂMETRO MÁXIMO 10 - JUROS. AF_11/2016</v>
      </c>
      <c r="D7992" s="94" t="str">
        <f>Cartilha_GLOBAL!D7992</f>
        <v>H</v>
      </c>
      <c r="E7992" s="105">
        <f>Cartilha_GLOBAL!$E7992</f>
        <v>7.17</v>
      </c>
      <c r="F7992" s="182">
        <f>Cartilha_GLOBAL!$F7992</f>
        <v>8.8</v>
      </c>
      <c r="G7992" s="229"/>
      <c r="H7992" s="107">
        <f t="shared" si="496"/>
        <v>0</v>
      </c>
      <c r="I7992" s="188">
        <f t="shared" si="499"/>
        <v>0</v>
      </c>
      <c r="J7992" s="142"/>
      <c r="K7992" s="146"/>
      <c r="L7992" s="7" t="str">
        <f t="shared" si="497"/>
        <v/>
      </c>
      <c r="M7992" s="7" t="str">
        <f t="shared" si="498"/>
        <v/>
      </c>
      <c r="N7992" s="7" t="str">
        <f>Cartilha_GLOBAL!N7992</f>
        <v/>
      </c>
      <c r="O7992" s="144"/>
      <c r="Q7992" s="151"/>
      <c r="R7992" s="152">
        <v>0</v>
      </c>
      <c r="T7992" s="153">
        <f>IF(Cartilha_GLOBAL!R7992=0,0,IF(Cartilha_GLOBAL!R7992&gt;0,"c","b"))</f>
        <v>0</v>
      </c>
    </row>
    <row r="7993" ht="22.5" hidden="1" spans="1:20">
      <c r="A7993" s="239">
        <f>Cartilha_GLOBAL!A7993</f>
        <v>95706</v>
      </c>
      <c r="B7993" s="100" t="str">
        <f>Cartilha_GLOBAL!B7993</f>
        <v>SINAPI</v>
      </c>
      <c r="C7993" s="104" t="str">
        <f>Cartilha_GLOBAL!C7993</f>
        <v>PERFURATRIZ SOBRE ESTEIRA, TORQUE MÁXIMO 600 KGF, POTÊNCIA ENTRE 50 E 60 HP, DIÂMETRO MÁXIMO 10 - MANUTENÇÃO. AF_11/2016</v>
      </c>
      <c r="D7993" s="94" t="str">
        <f>Cartilha_GLOBAL!D7993</f>
        <v>H</v>
      </c>
      <c r="E7993" s="105">
        <f>Cartilha_GLOBAL!$E7993</f>
        <v>65.54</v>
      </c>
      <c r="F7993" s="182">
        <f>Cartilha_GLOBAL!$F7993</f>
        <v>80.44</v>
      </c>
      <c r="G7993" s="229"/>
      <c r="H7993" s="107">
        <f t="shared" si="496"/>
        <v>0</v>
      </c>
      <c r="I7993" s="188">
        <f t="shared" si="499"/>
        <v>0</v>
      </c>
      <c r="J7993" s="142"/>
      <c r="K7993" s="146"/>
      <c r="L7993" s="7" t="str">
        <f t="shared" si="497"/>
        <v/>
      </c>
      <c r="M7993" s="7" t="str">
        <f t="shared" si="498"/>
        <v/>
      </c>
      <c r="N7993" s="7" t="str">
        <f>Cartilha_GLOBAL!N7993</f>
        <v/>
      </c>
      <c r="O7993" s="144"/>
      <c r="Q7993" s="151"/>
      <c r="R7993" s="152">
        <v>0</v>
      </c>
      <c r="T7993" s="153">
        <f>IF(Cartilha_GLOBAL!R7993=0,0,IF(Cartilha_GLOBAL!R7993&gt;0,"c","b"))</f>
        <v>0</v>
      </c>
    </row>
    <row r="7994" ht="22.5" hidden="1" spans="1:20">
      <c r="A7994" s="239">
        <f>Cartilha_GLOBAL!A7994</f>
        <v>95707</v>
      </c>
      <c r="B7994" s="100" t="str">
        <f>Cartilha_GLOBAL!B7994</f>
        <v>SINAPI</v>
      </c>
      <c r="C7994" s="104" t="str">
        <f>Cartilha_GLOBAL!C7994</f>
        <v>PERFURATRIZ SOBRE ESTEIRA, TORQUE MÁXIMO 600 KGF, POTÊNCIA ENTRE 50 E 60 HP, DIÂMETRO MÁXIMO 10 - MATERIAIS NA OPERAÇÃO. AF_11/2016</v>
      </c>
      <c r="D7994" s="94" t="str">
        <f>Cartilha_GLOBAL!D7994</f>
        <v>H</v>
      </c>
      <c r="E7994" s="105">
        <f>Cartilha_GLOBAL!$E7994</f>
        <v>2.62</v>
      </c>
      <c r="F7994" s="182">
        <f>Cartilha_GLOBAL!$F7994</f>
        <v>3.22</v>
      </c>
      <c r="G7994" s="229"/>
      <c r="H7994" s="107">
        <f t="shared" si="496"/>
        <v>0</v>
      </c>
      <c r="I7994" s="188">
        <f t="shared" si="499"/>
        <v>0</v>
      </c>
      <c r="J7994" s="142"/>
      <c r="K7994" s="146"/>
      <c r="L7994" s="7" t="str">
        <f t="shared" si="497"/>
        <v/>
      </c>
      <c r="M7994" s="7" t="str">
        <f t="shared" si="498"/>
        <v/>
      </c>
      <c r="N7994" s="7" t="str">
        <f>Cartilha_GLOBAL!N7994</f>
        <v/>
      </c>
      <c r="O7994" s="144"/>
      <c r="Q7994" s="151"/>
      <c r="R7994" s="152">
        <v>0</v>
      </c>
      <c r="T7994" s="153">
        <f>IF(Cartilha_GLOBAL!R7994=0,0,IF(Cartilha_GLOBAL!R7994&gt;0,"c","b"))</f>
        <v>0</v>
      </c>
    </row>
    <row r="7995" ht="12.75" hidden="1" spans="1:20">
      <c r="A7995" s="238" t="str">
        <f>Cartilha_GLOBAL!A7995</f>
        <v>12.3.48</v>
      </c>
      <c r="B7995" s="236">
        <f>Cartilha_GLOBAL!B7995</f>
        <v>0</v>
      </c>
      <c r="C7995" s="161" t="str">
        <f>Cartilha_GLOBAL!C7995</f>
        <v>DISTRIBUIDORES</v>
      </c>
      <c r="D7995" s="94">
        <f>Cartilha_GLOBAL!D7995</f>
        <v>0</v>
      </c>
      <c r="E7995" s="105">
        <f>Cartilha_GLOBAL!$E7995</f>
        <v>0</v>
      </c>
      <c r="F7995" s="182">
        <f>Cartilha_GLOBAL!$F7995</f>
        <v>0</v>
      </c>
      <c r="G7995" s="209"/>
      <c r="H7995" s="187">
        <f t="shared" si="496"/>
        <v>0</v>
      </c>
      <c r="I7995" s="188">
        <f t="shared" si="499"/>
        <v>0</v>
      </c>
      <c r="J7995" s="142"/>
      <c r="K7995" s="145" t="str">
        <f>IF(SUM(I7996:I8012)&gt;0,"xx","")</f>
        <v/>
      </c>
      <c r="L7995" s="7" t="str">
        <f t="shared" si="497"/>
        <v/>
      </c>
      <c r="M7995" s="7" t="str">
        <f t="shared" si="498"/>
        <v/>
      </c>
      <c r="N7995" s="7" t="str">
        <f>Cartilha_GLOBAL!N7995</f>
        <v/>
      </c>
      <c r="O7995" s="144"/>
      <c r="Q7995" s="151"/>
      <c r="R7995" s="152">
        <v>0</v>
      </c>
      <c r="T7995" s="153">
        <f>IF(Cartilha_GLOBAL!R7995=0,0,IF(Cartilha_GLOBAL!R7995&gt;0,"c","b"))</f>
        <v>0</v>
      </c>
    </row>
    <row r="7996" ht="22.5" hidden="1" spans="1:20">
      <c r="A7996" s="239">
        <f>Cartilha_GLOBAL!A7996</f>
        <v>5765</v>
      </c>
      <c r="B7996" s="100" t="str">
        <f>Cartilha_GLOBAL!B7996</f>
        <v>SINAPI</v>
      </c>
      <c r="C7996" s="104" t="str">
        <f>Cartilha_GLOBAL!C7996</f>
        <v>ESPARGIDOR DE ASFALTO PRESSURIZADO COM TANQUE DE 2500 L, REBOCÁVEL COM MOTOR A GASOLINA POTÊNCIA 3,4 HP - MANUTENÇÃO. AF_07/2014</v>
      </c>
      <c r="D7996" s="94" t="str">
        <f>Cartilha_GLOBAL!D7996</f>
        <v>H</v>
      </c>
      <c r="E7996" s="105">
        <f>Cartilha_GLOBAL!$E7996</f>
        <v>4.24</v>
      </c>
      <c r="F7996" s="182">
        <f>Cartilha_GLOBAL!$F7996</f>
        <v>5.2</v>
      </c>
      <c r="G7996" s="229"/>
      <c r="H7996" s="107">
        <f t="shared" si="496"/>
        <v>0</v>
      </c>
      <c r="I7996" s="188">
        <f t="shared" si="499"/>
        <v>0</v>
      </c>
      <c r="J7996" s="142"/>
      <c r="K7996" s="146"/>
      <c r="L7996" s="7" t="str">
        <f t="shared" si="497"/>
        <v/>
      </c>
      <c r="M7996" s="7" t="str">
        <f t="shared" si="498"/>
        <v/>
      </c>
      <c r="N7996" s="7" t="str">
        <f>Cartilha_GLOBAL!N7996</f>
        <v/>
      </c>
      <c r="O7996" s="144"/>
      <c r="Q7996" s="151"/>
      <c r="R7996" s="152">
        <v>0</v>
      </c>
      <c r="T7996" s="153">
        <f>IF(Cartilha_GLOBAL!R7996=0,0,IF(Cartilha_GLOBAL!R7996&gt;0,"c","b"))</f>
        <v>0</v>
      </c>
    </row>
    <row r="7997" ht="22.5" hidden="1" spans="1:20">
      <c r="A7997" s="239">
        <f>Cartilha_GLOBAL!A7997</f>
        <v>5766</v>
      </c>
      <c r="B7997" s="100" t="str">
        <f>Cartilha_GLOBAL!B7997</f>
        <v>SINAPI</v>
      </c>
      <c r="C7997" s="104" t="str">
        <f>Cartilha_GLOBAL!C7997</f>
        <v>ESPARGIDOR DE ASFALTO PRESSURIZADO COM TANQUE DE 2500 L, REBOCÁVEL COM MOTOR A GASOLINA POTÊNCIA 3,4 HP - MATERIAIS NA OPERAÇÃO. AF_07/2014</v>
      </c>
      <c r="D7997" s="94" t="str">
        <f>Cartilha_GLOBAL!D7997</f>
        <v>H</v>
      </c>
      <c r="E7997" s="105">
        <f>Cartilha_GLOBAL!$E7997</f>
        <v>2.56</v>
      </c>
      <c r="F7997" s="182">
        <f>Cartilha_GLOBAL!$F7997</f>
        <v>3.14</v>
      </c>
      <c r="G7997" s="229"/>
      <c r="H7997" s="107">
        <f t="shared" si="496"/>
        <v>0</v>
      </c>
      <c r="I7997" s="188">
        <f t="shared" si="499"/>
        <v>0</v>
      </c>
      <c r="J7997" s="142"/>
      <c r="K7997" s="146"/>
      <c r="L7997" s="7" t="str">
        <f t="shared" si="497"/>
        <v/>
      </c>
      <c r="M7997" s="7" t="str">
        <f t="shared" si="498"/>
        <v/>
      </c>
      <c r="N7997" s="7" t="str">
        <f>Cartilha_GLOBAL!N7997</f>
        <v/>
      </c>
      <c r="O7997" s="144"/>
      <c r="Q7997" s="151"/>
      <c r="R7997" s="152">
        <v>0</v>
      </c>
      <c r="T7997" s="153">
        <f>IF(Cartilha_GLOBAL!R7997=0,0,IF(Cartilha_GLOBAL!R7997&gt;0,"c","b"))</f>
        <v>0</v>
      </c>
    </row>
    <row r="7998" ht="22.5" hidden="1" spans="1:20">
      <c r="A7998" s="239">
        <f>Cartilha_GLOBAL!A7998</f>
        <v>5909</v>
      </c>
      <c r="B7998" s="100" t="str">
        <f>Cartilha_GLOBAL!B7998</f>
        <v>SINAPI</v>
      </c>
      <c r="C7998" s="104" t="str">
        <f>Cartilha_GLOBAL!C7998</f>
        <v>ESPARGIDOR DE ASFALTO PRESSURIZADO COM TANQUE DE 2500 L, REBOCÁVEL COM MOTOR A GASOLINA POTÊNCIA 3,4 HP - CHP DIURNO. AF_07/2014</v>
      </c>
      <c r="D7998" s="94" t="str">
        <f>Cartilha_GLOBAL!D7998</f>
        <v>CHP</v>
      </c>
      <c r="E7998" s="105">
        <f>Cartilha_GLOBAL!$E7998</f>
        <v>36.15</v>
      </c>
      <c r="F7998" s="182">
        <f>Cartilha_GLOBAL!$F7998</f>
        <v>44.37</v>
      </c>
      <c r="G7998" s="229"/>
      <c r="H7998" s="107">
        <f t="shared" si="496"/>
        <v>0</v>
      </c>
      <c r="I7998" s="188">
        <f t="shared" si="499"/>
        <v>0</v>
      </c>
      <c r="J7998" s="142"/>
      <c r="K7998" s="146"/>
      <c r="L7998" s="7" t="str">
        <f t="shared" si="497"/>
        <v/>
      </c>
      <c r="M7998" s="7" t="str">
        <f t="shared" si="498"/>
        <v/>
      </c>
      <c r="N7998" s="7" t="str">
        <f>Cartilha_GLOBAL!N7998</f>
        <v/>
      </c>
      <c r="O7998" s="144"/>
      <c r="Q7998" s="151"/>
      <c r="R7998" s="152">
        <v>0</v>
      </c>
      <c r="T7998" s="153">
        <f>IF(Cartilha_GLOBAL!R7998=0,0,IF(Cartilha_GLOBAL!R7998&gt;0,"c","b"))</f>
        <v>0</v>
      </c>
    </row>
    <row r="7999" ht="22.5" hidden="1" spans="1:20">
      <c r="A7999" s="239">
        <f>Cartilha_GLOBAL!A7999</f>
        <v>5911</v>
      </c>
      <c r="B7999" s="100" t="str">
        <f>Cartilha_GLOBAL!B7999</f>
        <v>SINAPI</v>
      </c>
      <c r="C7999" s="104" t="str">
        <f>Cartilha_GLOBAL!C7999</f>
        <v>ESPARGIDOR DE ASFALTO PRESSURIZADO COM TANQUE DE 2500 L, REBOCÁVEL COM MOTOR A GASOLINA POTÊNCIA 3,4 HP - CHI DIURNO. AF_07/2014</v>
      </c>
      <c r="D7999" s="94" t="str">
        <f>Cartilha_GLOBAL!D7999</f>
        <v>CHI</v>
      </c>
      <c r="E7999" s="105">
        <f>Cartilha_GLOBAL!$E7999</f>
        <v>29.35</v>
      </c>
      <c r="F7999" s="182">
        <f>Cartilha_GLOBAL!$F7999</f>
        <v>36.02</v>
      </c>
      <c r="G7999" s="229"/>
      <c r="H7999" s="107">
        <f t="shared" si="496"/>
        <v>0</v>
      </c>
      <c r="I7999" s="188">
        <f t="shared" si="499"/>
        <v>0</v>
      </c>
      <c r="J7999" s="142"/>
      <c r="K7999" s="146"/>
      <c r="L7999" s="7" t="str">
        <f t="shared" si="497"/>
        <v/>
      </c>
      <c r="M7999" s="7" t="str">
        <f t="shared" si="498"/>
        <v/>
      </c>
      <c r="N7999" s="7" t="str">
        <f>Cartilha_GLOBAL!N7999</f>
        <v/>
      </c>
      <c r="O7999" s="144"/>
      <c r="Q7999" s="151"/>
      <c r="R7999" s="152">
        <v>0</v>
      </c>
      <c r="T7999" s="153">
        <f>IF(Cartilha_GLOBAL!R7999=0,0,IF(Cartilha_GLOBAL!R7999&gt;0,"c","b"))</f>
        <v>0</v>
      </c>
    </row>
    <row r="8000" ht="33.75" hidden="1" spans="1:20">
      <c r="A8000" s="239">
        <f>Cartilha_GLOBAL!A8000</f>
        <v>83361</v>
      </c>
      <c r="B8000" s="100" t="str">
        <f>Cartilha_GLOBAL!B8000</f>
        <v>SINAPI</v>
      </c>
      <c r="C8000" s="104" t="str">
        <f>Cartilha_GLOBAL!C8000</f>
        <v>ESPARGIDOR DE ASFALTO PRESSURIZADO, TANQUE 6 M3 COM ISOLAÇÃO TÉRMICA, AQUECIDO COM 2 MAÇARICOS, COM BARRA ESPARGIDORA 3,60 M, MONTADO SOBRE CAMINHÃO  TOCO, PBT 14.300 KG, POTÊNCIA 185 CV - MANUTENÇÃO. AF_08/2015</v>
      </c>
      <c r="D8000" s="94" t="str">
        <f>Cartilha_GLOBAL!D8000</f>
        <v>H</v>
      </c>
      <c r="E8000" s="105">
        <f>Cartilha_GLOBAL!$E8000</f>
        <v>42.86</v>
      </c>
      <c r="F8000" s="182">
        <f>Cartilha_GLOBAL!$F8000</f>
        <v>52.61</v>
      </c>
      <c r="G8000" s="229"/>
      <c r="H8000" s="107">
        <f t="shared" si="496"/>
        <v>0</v>
      </c>
      <c r="I8000" s="188">
        <f t="shared" si="499"/>
        <v>0</v>
      </c>
      <c r="J8000" s="142"/>
      <c r="K8000" s="146"/>
      <c r="L8000" s="7" t="str">
        <f t="shared" si="497"/>
        <v/>
      </c>
      <c r="M8000" s="7" t="str">
        <f t="shared" si="498"/>
        <v/>
      </c>
      <c r="N8000" s="7" t="str">
        <f>Cartilha_GLOBAL!N8000</f>
        <v/>
      </c>
      <c r="O8000" s="144"/>
      <c r="Q8000" s="151"/>
      <c r="R8000" s="152">
        <v>0</v>
      </c>
      <c r="T8000" s="153">
        <f>IF(Cartilha_GLOBAL!R8000=0,0,IF(Cartilha_GLOBAL!R8000&gt;0,"c","b"))</f>
        <v>0</v>
      </c>
    </row>
    <row r="8001" ht="22.5" hidden="1" spans="1:20">
      <c r="A8001" s="239">
        <f>Cartilha_GLOBAL!A8001</f>
        <v>92043</v>
      </c>
      <c r="B8001" s="100" t="str">
        <f>Cartilha_GLOBAL!B8001</f>
        <v>SINAPI</v>
      </c>
      <c r="C8001" s="104" t="str">
        <f>Cartilha_GLOBAL!C8001</f>
        <v>DISTRIBUIDOR DE AGREGADOS REBOCAVEL, CAPACIDADE 1,9 M³, LARGURA DE TRABALHO 3,66 M - CHP DIURNO. AF_11/2015</v>
      </c>
      <c r="D8001" s="94" t="str">
        <f>Cartilha_GLOBAL!D8001</f>
        <v>CHP</v>
      </c>
      <c r="E8001" s="105">
        <f>Cartilha_GLOBAL!$E8001</f>
        <v>11.48</v>
      </c>
      <c r="F8001" s="182">
        <f>Cartilha_GLOBAL!$F8001</f>
        <v>14.09</v>
      </c>
      <c r="G8001" s="229"/>
      <c r="H8001" s="107">
        <f t="shared" si="496"/>
        <v>0</v>
      </c>
      <c r="I8001" s="188">
        <f t="shared" si="499"/>
        <v>0</v>
      </c>
      <c r="J8001" s="142"/>
      <c r="K8001" s="146"/>
      <c r="L8001" s="7" t="str">
        <f t="shared" si="497"/>
        <v/>
      </c>
      <c r="M8001" s="7" t="str">
        <f t="shared" si="498"/>
        <v/>
      </c>
      <c r="N8001" s="7" t="str">
        <f>Cartilha_GLOBAL!N8001</f>
        <v/>
      </c>
      <c r="O8001" s="144"/>
      <c r="Q8001" s="151"/>
      <c r="R8001" s="152">
        <v>0</v>
      </c>
      <c r="T8001" s="153">
        <f>IF(Cartilha_GLOBAL!R8001=0,0,IF(Cartilha_GLOBAL!R8001&gt;0,"c","b"))</f>
        <v>0</v>
      </c>
    </row>
    <row r="8002" ht="22.5" hidden="1" spans="1:20">
      <c r="A8002" s="239">
        <f>Cartilha_GLOBAL!A8002</f>
        <v>95127</v>
      </c>
      <c r="B8002" s="100" t="str">
        <f>Cartilha_GLOBAL!B8002</f>
        <v>SINAPI</v>
      </c>
      <c r="C8002" s="104" t="str">
        <f>Cartilha_GLOBAL!C8002</f>
        <v>DISTRIBUIDOR DE AGREGADOS AUTOPROPELIDO, CAP 3 M3, A DIESEL, POTÊNCIA 176CV - CHP DIURNO. AF_07/2016</v>
      </c>
      <c r="D8002" s="94" t="str">
        <f>Cartilha_GLOBAL!D8002</f>
        <v>CHP</v>
      </c>
      <c r="E8002" s="105">
        <f>Cartilha_GLOBAL!$E8002</f>
        <v>211.45</v>
      </c>
      <c r="F8002" s="182">
        <f>Cartilha_GLOBAL!$F8002</f>
        <v>259.53</v>
      </c>
      <c r="G8002" s="229"/>
      <c r="H8002" s="107">
        <f t="shared" si="496"/>
        <v>0</v>
      </c>
      <c r="I8002" s="188">
        <f t="shared" si="499"/>
        <v>0</v>
      </c>
      <c r="J8002" s="142"/>
      <c r="K8002" s="146"/>
      <c r="L8002" s="7" t="str">
        <f t="shared" si="497"/>
        <v/>
      </c>
      <c r="M8002" s="7" t="str">
        <f t="shared" si="498"/>
        <v/>
      </c>
      <c r="N8002" s="7" t="str">
        <f>Cartilha_GLOBAL!N8002</f>
        <v/>
      </c>
      <c r="O8002" s="144"/>
      <c r="Q8002" s="151"/>
      <c r="R8002" s="152">
        <v>0</v>
      </c>
      <c r="T8002" s="153">
        <f>IF(Cartilha_GLOBAL!R8002=0,0,IF(Cartilha_GLOBAL!R8002&gt;0,"c","b"))</f>
        <v>0</v>
      </c>
    </row>
    <row r="8003" ht="22.5" hidden="1" spans="1:20">
      <c r="A8003" s="239">
        <f>Cartilha_GLOBAL!A8003</f>
        <v>92044</v>
      </c>
      <c r="B8003" s="100" t="str">
        <f>Cartilha_GLOBAL!B8003</f>
        <v>SINAPI</v>
      </c>
      <c r="C8003" s="104" t="str">
        <f>Cartilha_GLOBAL!C8003</f>
        <v>DISTRIBUIDOR DE AGREGADOS REBOCAVEL, CAPACIDADE 1,9 M³, LARGURA DE TRABALHO 3,66 M - CHI DIURNO. AF_11/2015</v>
      </c>
      <c r="D8003" s="94" t="str">
        <f>Cartilha_GLOBAL!D8003</f>
        <v>CHI</v>
      </c>
      <c r="E8003" s="105">
        <f>Cartilha_GLOBAL!$E8003</f>
        <v>6.54</v>
      </c>
      <c r="F8003" s="182">
        <f>Cartilha_GLOBAL!$F8003</f>
        <v>8.03</v>
      </c>
      <c r="G8003" s="229"/>
      <c r="H8003" s="107">
        <f t="shared" si="496"/>
        <v>0</v>
      </c>
      <c r="I8003" s="188">
        <f t="shared" si="499"/>
        <v>0</v>
      </c>
      <c r="J8003" s="142"/>
      <c r="K8003" s="146"/>
      <c r="L8003" s="7" t="str">
        <f t="shared" si="497"/>
        <v/>
      </c>
      <c r="M8003" s="7" t="str">
        <f t="shared" si="498"/>
        <v/>
      </c>
      <c r="N8003" s="7" t="str">
        <f>Cartilha_GLOBAL!N8003</f>
        <v/>
      </c>
      <c r="O8003" s="144"/>
      <c r="Q8003" s="151"/>
      <c r="R8003" s="152">
        <v>0</v>
      </c>
      <c r="T8003" s="153">
        <f>IF(Cartilha_GLOBAL!R8003=0,0,IF(Cartilha_GLOBAL!R8003&gt;0,"c","b"))</f>
        <v>0</v>
      </c>
    </row>
    <row r="8004" ht="22.5" hidden="1" spans="1:20">
      <c r="A8004" s="239">
        <f>Cartilha_GLOBAL!A8004</f>
        <v>95128</v>
      </c>
      <c r="B8004" s="100" t="str">
        <f>Cartilha_GLOBAL!B8004</f>
        <v>SINAPI</v>
      </c>
      <c r="C8004" s="104" t="str">
        <f>Cartilha_GLOBAL!C8004</f>
        <v>DISTRIBUIDOR DE AGREGADOS AUTOPROPELIDO, CAP 3 M3, A DIESEL, POTÊNCIA 176CV - CHI DIURNO. AF_07/2016</v>
      </c>
      <c r="D8004" s="94" t="str">
        <f>Cartilha_GLOBAL!D8004</f>
        <v>CHI</v>
      </c>
      <c r="E8004" s="105">
        <f>Cartilha_GLOBAL!$E8004</f>
        <v>50.32</v>
      </c>
      <c r="F8004" s="182">
        <f>Cartilha_GLOBAL!$F8004</f>
        <v>61.76</v>
      </c>
      <c r="G8004" s="229"/>
      <c r="H8004" s="107">
        <f t="shared" si="496"/>
        <v>0</v>
      </c>
      <c r="I8004" s="188">
        <f t="shared" si="499"/>
        <v>0</v>
      </c>
      <c r="J8004" s="142"/>
      <c r="K8004" s="146"/>
      <c r="L8004" s="7" t="str">
        <f t="shared" si="497"/>
        <v/>
      </c>
      <c r="M8004" s="7" t="str">
        <f t="shared" si="498"/>
        <v/>
      </c>
      <c r="N8004" s="7" t="str">
        <f>Cartilha_GLOBAL!N8004</f>
        <v/>
      </c>
      <c r="O8004" s="144"/>
      <c r="Q8004" s="151"/>
      <c r="R8004" s="152">
        <v>0</v>
      </c>
      <c r="T8004" s="153">
        <f>IF(Cartilha_GLOBAL!R8004=0,0,IF(Cartilha_GLOBAL!R8004&gt;0,"c","b"))</f>
        <v>0</v>
      </c>
    </row>
    <row r="8005" ht="22.5" hidden="1" spans="1:20">
      <c r="A8005" s="239">
        <f>Cartilha_GLOBAL!A8005</f>
        <v>92040</v>
      </c>
      <c r="B8005" s="100" t="str">
        <f>Cartilha_GLOBAL!B8005</f>
        <v>SINAPI</v>
      </c>
      <c r="C8005" s="104" t="str">
        <f>Cartilha_GLOBAL!C8005</f>
        <v>DISTRIBUIDOR DE AGREGADOS REBOCAVEL, CAPACIDADE 1,9 M³, LARGURA DE TRABALHO 3,66 M - DEPRECIAÇÃO. AF_11/2015</v>
      </c>
      <c r="D8005" s="94" t="str">
        <f>Cartilha_GLOBAL!D8005</f>
        <v>H</v>
      </c>
      <c r="E8005" s="105">
        <f>Cartilha_GLOBAL!$E8005</f>
        <v>5.92</v>
      </c>
      <c r="F8005" s="182">
        <f>Cartilha_GLOBAL!$F8005</f>
        <v>7.27</v>
      </c>
      <c r="G8005" s="229"/>
      <c r="H8005" s="107">
        <f t="shared" si="496"/>
        <v>0</v>
      </c>
      <c r="I8005" s="188">
        <f t="shared" si="499"/>
        <v>0</v>
      </c>
      <c r="J8005" s="142"/>
      <c r="K8005" s="146"/>
      <c r="L8005" s="7" t="str">
        <f t="shared" si="497"/>
        <v/>
      </c>
      <c r="M8005" s="7" t="str">
        <f t="shared" si="498"/>
        <v/>
      </c>
      <c r="N8005" s="7" t="str">
        <f>Cartilha_GLOBAL!N8005</f>
        <v/>
      </c>
      <c r="O8005" s="144"/>
      <c r="Q8005" s="151"/>
      <c r="R8005" s="152">
        <v>0</v>
      </c>
      <c r="T8005" s="153">
        <f>IF(Cartilha_GLOBAL!R8005=0,0,IF(Cartilha_GLOBAL!R8005&gt;0,"c","b"))</f>
        <v>0</v>
      </c>
    </row>
    <row r="8006" ht="22.5" hidden="1" spans="1:20">
      <c r="A8006" s="239">
        <f>Cartilha_GLOBAL!A8006</f>
        <v>92041</v>
      </c>
      <c r="B8006" s="100" t="str">
        <f>Cartilha_GLOBAL!B8006</f>
        <v>SINAPI</v>
      </c>
      <c r="C8006" s="104" t="str">
        <f>Cartilha_GLOBAL!C8006</f>
        <v>DISTRIBUIDOR DE AGREGADOS REBOCAVEL, CAPACIDADE 1,9 M³, LARGURA DE TRABALHO 3,66 M - JUROS. AF_11/2015</v>
      </c>
      <c r="D8006" s="94" t="str">
        <f>Cartilha_GLOBAL!D8006</f>
        <v>H</v>
      </c>
      <c r="E8006" s="105">
        <f>Cartilha_GLOBAL!$E8006</f>
        <v>0.62</v>
      </c>
      <c r="F8006" s="182">
        <f>Cartilha_GLOBAL!$F8006</f>
        <v>0.76</v>
      </c>
      <c r="G8006" s="229"/>
      <c r="H8006" s="107">
        <f t="shared" ref="H8006:H8069" si="500">IF(G8006=0,0,F8006)</f>
        <v>0</v>
      </c>
      <c r="I8006" s="188">
        <f t="shared" si="499"/>
        <v>0</v>
      </c>
      <c r="J8006" s="142"/>
      <c r="K8006" s="146"/>
      <c r="L8006" s="7" t="str">
        <f t="shared" ref="L8006:L8069" si="501">IF(K8006="X","x",IF(K8006="xx","x",IF(I8006&gt;0,"x","")))</f>
        <v/>
      </c>
      <c r="M8006" s="7" t="str">
        <f t="shared" ref="M8006:M8069" si="502">IF(K8006="X","x",IF(K8006="xx","x",IF(I8006&gt;0,"x","")))</f>
        <v/>
      </c>
      <c r="N8006" s="7" t="str">
        <f>Cartilha_GLOBAL!N8006</f>
        <v/>
      </c>
      <c r="O8006" s="144"/>
      <c r="Q8006" s="151"/>
      <c r="R8006" s="152">
        <v>0</v>
      </c>
      <c r="T8006" s="153">
        <f>IF(Cartilha_GLOBAL!R8006=0,0,IF(Cartilha_GLOBAL!R8006&gt;0,"c","b"))</f>
        <v>0</v>
      </c>
    </row>
    <row r="8007" ht="22.5" hidden="1" spans="1:20">
      <c r="A8007" s="239">
        <f>Cartilha_GLOBAL!A8007</f>
        <v>92042</v>
      </c>
      <c r="B8007" s="100" t="str">
        <f>Cartilha_GLOBAL!B8007</f>
        <v>SINAPI</v>
      </c>
      <c r="C8007" s="104" t="str">
        <f>Cartilha_GLOBAL!C8007</f>
        <v>DISTRIBUIDOR DE AGREGADOS REBOCAVEL, CAPACIDADE 1,9 M³, LARGURA DE TRABALHO 3,66 M - MANUTENÇÃO. AF_11/2015</v>
      </c>
      <c r="D8007" s="94" t="str">
        <f>Cartilha_GLOBAL!D8007</f>
        <v>H</v>
      </c>
      <c r="E8007" s="105">
        <f>Cartilha_GLOBAL!$E8007</f>
        <v>4.94</v>
      </c>
      <c r="F8007" s="182">
        <f>Cartilha_GLOBAL!$F8007</f>
        <v>6.06</v>
      </c>
      <c r="G8007" s="229"/>
      <c r="H8007" s="107">
        <f t="shared" si="500"/>
        <v>0</v>
      </c>
      <c r="I8007" s="188">
        <f t="shared" si="499"/>
        <v>0</v>
      </c>
      <c r="J8007" s="142"/>
      <c r="K8007" s="146"/>
      <c r="L8007" s="7" t="str">
        <f t="shared" si="501"/>
        <v/>
      </c>
      <c r="M8007" s="7" t="str">
        <f t="shared" si="502"/>
        <v/>
      </c>
      <c r="N8007" s="7" t="str">
        <f>Cartilha_GLOBAL!N8007</f>
        <v/>
      </c>
      <c r="O8007" s="144"/>
      <c r="Q8007" s="151"/>
      <c r="R8007" s="152">
        <v>0</v>
      </c>
      <c r="T8007" s="153">
        <f>IF(Cartilha_GLOBAL!R8007=0,0,IF(Cartilha_GLOBAL!R8007&gt;0,"c","b"))</f>
        <v>0</v>
      </c>
    </row>
    <row r="8008" ht="22.5" hidden="1" spans="1:20">
      <c r="A8008" s="239">
        <f>Cartilha_GLOBAL!A8008</f>
        <v>95123</v>
      </c>
      <c r="B8008" s="100" t="str">
        <f>Cartilha_GLOBAL!B8008</f>
        <v>SINAPI</v>
      </c>
      <c r="C8008" s="104" t="str">
        <f>Cartilha_GLOBAL!C8008</f>
        <v>DISTRIBUIDOR DE AGREGADOS AUTOPROPELIDO, CAP 3 M3, A DIESEL, POTÊNCIA 176CV - DEPRECIAÇÃO. AF_07/2016</v>
      </c>
      <c r="D8008" s="94" t="str">
        <f>Cartilha_GLOBAL!D8008</f>
        <v>H</v>
      </c>
      <c r="E8008" s="105">
        <f>Cartilha_GLOBAL!$E8008</f>
        <v>16.36</v>
      </c>
      <c r="F8008" s="182">
        <f>Cartilha_GLOBAL!$F8008</f>
        <v>20.08</v>
      </c>
      <c r="G8008" s="229"/>
      <c r="H8008" s="107">
        <f t="shared" si="500"/>
        <v>0</v>
      </c>
      <c r="I8008" s="188">
        <f t="shared" si="499"/>
        <v>0</v>
      </c>
      <c r="J8008" s="142"/>
      <c r="K8008" s="146"/>
      <c r="L8008" s="7" t="str">
        <f t="shared" si="501"/>
        <v/>
      </c>
      <c r="M8008" s="7" t="str">
        <f t="shared" si="502"/>
        <v/>
      </c>
      <c r="N8008" s="7" t="str">
        <f>Cartilha_GLOBAL!N8008</f>
        <v/>
      </c>
      <c r="O8008" s="144"/>
      <c r="Q8008" s="151"/>
      <c r="R8008" s="152">
        <v>0</v>
      </c>
      <c r="T8008" s="153">
        <f>IF(Cartilha_GLOBAL!R8008=0,0,IF(Cartilha_GLOBAL!R8008&gt;0,"c","b"))</f>
        <v>0</v>
      </c>
    </row>
    <row r="8009" ht="22.5" hidden="1" spans="1:20">
      <c r="A8009" s="239">
        <f>Cartilha_GLOBAL!A8009</f>
        <v>95124</v>
      </c>
      <c r="B8009" s="100" t="str">
        <f>Cartilha_GLOBAL!B8009</f>
        <v>SINAPI</v>
      </c>
      <c r="C8009" s="104" t="str">
        <f>Cartilha_GLOBAL!C8009</f>
        <v>DISTRIBUIDOR DE AGREGADOS AUTOPROPELIDO, C/AP 3 M3, A DIESEL, POTÊNCIA 176CV - JUROS. AF_07/2016</v>
      </c>
      <c r="D8009" s="94" t="str">
        <f>Cartilha_GLOBAL!D8009</f>
        <v>H</v>
      </c>
      <c r="E8009" s="105">
        <f>Cartilha_GLOBAL!$E8009</f>
        <v>2.57</v>
      </c>
      <c r="F8009" s="182">
        <f>Cartilha_GLOBAL!$F8009</f>
        <v>3.15</v>
      </c>
      <c r="G8009" s="229"/>
      <c r="H8009" s="107">
        <f t="shared" si="500"/>
        <v>0</v>
      </c>
      <c r="I8009" s="188">
        <f t="shared" si="499"/>
        <v>0</v>
      </c>
      <c r="J8009" s="142"/>
      <c r="K8009" s="146"/>
      <c r="L8009" s="7" t="str">
        <f t="shared" si="501"/>
        <v/>
      </c>
      <c r="M8009" s="7" t="str">
        <f t="shared" si="502"/>
        <v/>
      </c>
      <c r="N8009" s="7" t="str">
        <f>Cartilha_GLOBAL!N8009</f>
        <v/>
      </c>
      <c r="O8009" s="144"/>
      <c r="Q8009" s="151"/>
      <c r="R8009" s="152">
        <v>0</v>
      </c>
      <c r="T8009" s="153">
        <f>IF(Cartilha_GLOBAL!R8009=0,0,IF(Cartilha_GLOBAL!R8009&gt;0,"c","b"))</f>
        <v>0</v>
      </c>
    </row>
    <row r="8010" ht="22.5" hidden="1" spans="1:20">
      <c r="A8010" s="239">
        <f>Cartilha_GLOBAL!A8010</f>
        <v>95125</v>
      </c>
      <c r="B8010" s="100" t="str">
        <f>Cartilha_GLOBAL!B8010</f>
        <v>SINAPI</v>
      </c>
      <c r="C8010" s="104" t="str">
        <f>Cartilha_GLOBAL!C8010</f>
        <v>DISTRIBUIDOR DE AGREGADOS AUTOPROPELIDO, CAP 3 M3, A DIESEL, POTÊNCIA 176CV - MANUTENÇÃO. AF_07/2016</v>
      </c>
      <c r="D8010" s="94" t="str">
        <f>Cartilha_GLOBAL!D8010</f>
        <v>H</v>
      </c>
      <c r="E8010" s="105">
        <f>Cartilha_GLOBAL!$E8010</f>
        <v>17.9</v>
      </c>
      <c r="F8010" s="182">
        <f>Cartilha_GLOBAL!$F8010</f>
        <v>21.97</v>
      </c>
      <c r="G8010" s="229"/>
      <c r="H8010" s="107">
        <f t="shared" si="500"/>
        <v>0</v>
      </c>
      <c r="I8010" s="188">
        <f t="shared" si="499"/>
        <v>0</v>
      </c>
      <c r="J8010" s="142"/>
      <c r="K8010" s="146"/>
      <c r="L8010" s="7" t="str">
        <f t="shared" si="501"/>
        <v/>
      </c>
      <c r="M8010" s="7" t="str">
        <f t="shared" si="502"/>
        <v/>
      </c>
      <c r="N8010" s="7" t="str">
        <f>Cartilha_GLOBAL!N8010</f>
        <v/>
      </c>
      <c r="O8010" s="144"/>
      <c r="Q8010" s="151"/>
      <c r="R8010" s="152">
        <v>0</v>
      </c>
      <c r="T8010" s="153">
        <f>IF(Cartilha_GLOBAL!R8010=0,0,IF(Cartilha_GLOBAL!R8010&gt;0,"c","b"))</f>
        <v>0</v>
      </c>
    </row>
    <row r="8011" ht="22.5" hidden="1" spans="1:20">
      <c r="A8011" s="239">
        <f>Cartilha_GLOBAL!A8011</f>
        <v>95126</v>
      </c>
      <c r="B8011" s="100" t="str">
        <f>Cartilha_GLOBAL!B8011</f>
        <v>SINAPI</v>
      </c>
      <c r="C8011" s="104" t="str">
        <f>Cartilha_GLOBAL!C8011</f>
        <v>DISTRIBUIDOR DE AGREGADOS AUTOPROPELIDO, CAP 3 M3, A DIESEL, POTÊNCIA 176CV  MATERIAIS NA OPERAÇÃO. AF_07/2016</v>
      </c>
      <c r="D8011" s="94" t="str">
        <f>Cartilha_GLOBAL!D8011</f>
        <v>H</v>
      </c>
      <c r="E8011" s="105">
        <f>Cartilha_GLOBAL!$E8011</f>
        <v>143.23</v>
      </c>
      <c r="F8011" s="182">
        <f>Cartilha_GLOBAL!$F8011</f>
        <v>175.8</v>
      </c>
      <c r="G8011" s="229"/>
      <c r="H8011" s="107">
        <f t="shared" si="500"/>
        <v>0</v>
      </c>
      <c r="I8011" s="188">
        <f t="shared" si="499"/>
        <v>0</v>
      </c>
      <c r="J8011" s="142"/>
      <c r="K8011" s="146"/>
      <c r="L8011" s="7" t="str">
        <f t="shared" si="501"/>
        <v/>
      </c>
      <c r="M8011" s="7" t="str">
        <f t="shared" si="502"/>
        <v/>
      </c>
      <c r="N8011" s="7" t="str">
        <f>Cartilha_GLOBAL!N8011</f>
        <v/>
      </c>
      <c r="O8011" s="144"/>
      <c r="Q8011" s="151"/>
      <c r="R8011" s="152">
        <v>0</v>
      </c>
      <c r="T8011" s="153">
        <f>IF(Cartilha_GLOBAL!R8011=0,0,IF(Cartilha_GLOBAL!R8011&gt;0,"c","b"))</f>
        <v>0</v>
      </c>
    </row>
    <row r="8012" ht="33.75" hidden="1" spans="1:20">
      <c r="A8012" s="239">
        <f>Cartilha_GLOBAL!A8012</f>
        <v>83362</v>
      </c>
      <c r="B8012" s="100" t="str">
        <f>Cartilha_GLOBAL!B8012</f>
        <v>SINAPI</v>
      </c>
      <c r="C8012" s="104" t="str">
        <f>Cartilha_GLOBAL!C8012</f>
        <v>ESPARGIDOR DE ASFALTO PRESSURIZADO, TANQUE 6 M3 COM ISOLAÇÃO TÉRMICA, AQUECIDO COM 2 MAÇARICOS, COM BARRA ESPARGIDORA 3,60 M, MONTADO SOBRE CAMINHÃO  TOCO, PBT 14.300 KG, POTÊNCIA 185 CV - CHP DIURNO. AF_08/2015</v>
      </c>
      <c r="D8012" s="94" t="str">
        <f>Cartilha_GLOBAL!D8012</f>
        <v>CHP</v>
      </c>
      <c r="E8012" s="105">
        <f>Cartilha_GLOBAL!$E8012</f>
        <v>254.92</v>
      </c>
      <c r="F8012" s="182">
        <f>Cartilha_GLOBAL!$F8012</f>
        <v>312.89</v>
      </c>
      <c r="G8012" s="229"/>
      <c r="H8012" s="107">
        <f t="shared" si="500"/>
        <v>0</v>
      </c>
      <c r="I8012" s="188">
        <f t="shared" si="499"/>
        <v>0</v>
      </c>
      <c r="J8012" s="142"/>
      <c r="K8012" s="146"/>
      <c r="L8012" s="7" t="str">
        <f t="shared" si="501"/>
        <v/>
      </c>
      <c r="M8012" s="7" t="str">
        <f t="shared" si="502"/>
        <v/>
      </c>
      <c r="N8012" s="7" t="str">
        <f>Cartilha_GLOBAL!N8012</f>
        <v/>
      </c>
      <c r="O8012" s="144"/>
      <c r="Q8012" s="151"/>
      <c r="R8012" s="152">
        <v>0</v>
      </c>
      <c r="T8012" s="153">
        <f>IF(Cartilha_GLOBAL!R8012=0,0,IF(Cartilha_GLOBAL!R8012&gt;0,"c","b"))</f>
        <v>0</v>
      </c>
    </row>
    <row r="8013" ht="12.75" hidden="1" spans="1:20">
      <c r="A8013" s="238" t="str">
        <f>Cartilha_GLOBAL!A8013</f>
        <v>12.3.49</v>
      </c>
      <c r="B8013" s="236">
        <f>Cartilha_GLOBAL!B8013</f>
        <v>0</v>
      </c>
      <c r="C8013" s="161" t="str">
        <f>Cartilha_GLOBAL!C8013</f>
        <v>TANQUES</v>
      </c>
      <c r="D8013" s="94">
        <f>Cartilha_GLOBAL!D8013</f>
        <v>0</v>
      </c>
      <c r="E8013" s="105">
        <f>Cartilha_GLOBAL!$E8013</f>
        <v>0</v>
      </c>
      <c r="F8013" s="182">
        <f>Cartilha_GLOBAL!$F8013</f>
        <v>0</v>
      </c>
      <c r="G8013" s="209"/>
      <c r="H8013" s="187">
        <f t="shared" si="500"/>
        <v>0</v>
      </c>
      <c r="I8013" s="188">
        <f t="shared" si="499"/>
        <v>0</v>
      </c>
      <c r="J8013" s="142"/>
      <c r="K8013" s="145" t="str">
        <f>IF(SUM(I8014:I8025)&gt;0,"xx","")</f>
        <v/>
      </c>
      <c r="L8013" s="7" t="str">
        <f t="shared" si="501"/>
        <v/>
      </c>
      <c r="M8013" s="7" t="str">
        <f t="shared" si="502"/>
        <v/>
      </c>
      <c r="N8013" s="7" t="str">
        <f>Cartilha_GLOBAL!N8013</f>
        <v/>
      </c>
      <c r="O8013" s="144"/>
      <c r="Q8013" s="151"/>
      <c r="R8013" s="152">
        <v>0</v>
      </c>
      <c r="T8013" s="153">
        <f>IF(Cartilha_GLOBAL!R8013=0,0,IF(Cartilha_GLOBAL!R8013&gt;0,"c","b"))</f>
        <v>0</v>
      </c>
    </row>
    <row r="8014" ht="12.75" hidden="1" spans="1:20">
      <c r="A8014" s="239">
        <f>Cartilha_GLOBAL!A8014</f>
        <v>7030</v>
      </c>
      <c r="B8014" s="100" t="str">
        <f>Cartilha_GLOBAL!B8014</f>
        <v>SINAPI</v>
      </c>
      <c r="C8014" s="104" t="str">
        <f>Cartilha_GLOBAL!C8014</f>
        <v>TANQUE DE ASFALTO ESTACIONÁRIO COM SERPENTINA, CAPACIDADE 30.000 L - CHP DIURNO. AF_06/2014</v>
      </c>
      <c r="D8014" s="94" t="str">
        <f>Cartilha_GLOBAL!D8014</f>
        <v>CHP</v>
      </c>
      <c r="E8014" s="105">
        <f>Cartilha_GLOBAL!$E8014</f>
        <v>260.45</v>
      </c>
      <c r="F8014" s="182">
        <f>Cartilha_GLOBAL!$F8014</f>
        <v>319.68</v>
      </c>
      <c r="G8014" s="229"/>
      <c r="H8014" s="107">
        <f t="shared" si="500"/>
        <v>0</v>
      </c>
      <c r="I8014" s="188">
        <f t="shared" si="499"/>
        <v>0</v>
      </c>
      <c r="J8014" s="142"/>
      <c r="K8014" s="146"/>
      <c r="L8014" s="7" t="str">
        <f t="shared" si="501"/>
        <v/>
      </c>
      <c r="M8014" s="7" t="str">
        <f t="shared" si="502"/>
        <v/>
      </c>
      <c r="N8014" s="7" t="str">
        <f>Cartilha_GLOBAL!N8014</f>
        <v/>
      </c>
      <c r="O8014" s="144"/>
      <c r="Q8014" s="151"/>
      <c r="R8014" s="152">
        <v>0</v>
      </c>
      <c r="T8014" s="153">
        <f>IF(Cartilha_GLOBAL!R8014=0,0,IF(Cartilha_GLOBAL!R8014&gt;0,"c","b"))</f>
        <v>0</v>
      </c>
    </row>
    <row r="8015" ht="12.75" hidden="1" spans="1:20">
      <c r="A8015" s="239">
        <f>Cartilha_GLOBAL!A8015</f>
        <v>7031</v>
      </c>
      <c r="B8015" s="100" t="str">
        <f>Cartilha_GLOBAL!B8015</f>
        <v>SINAPI</v>
      </c>
      <c r="C8015" s="104" t="str">
        <f>Cartilha_GLOBAL!C8015</f>
        <v>TANQUE DE ASFALTO ESTACIONÁRIO COM SERPENTINA, CAPACIDADE 30.000 L - CHI DIURNO. AF_06/2014</v>
      </c>
      <c r="D8015" s="94" t="str">
        <f>Cartilha_GLOBAL!D8015</f>
        <v>CHI</v>
      </c>
      <c r="E8015" s="105">
        <f>Cartilha_GLOBAL!$E8015</f>
        <v>5.34</v>
      </c>
      <c r="F8015" s="182">
        <f>Cartilha_GLOBAL!$F8015</f>
        <v>6.55</v>
      </c>
      <c r="G8015" s="229"/>
      <c r="H8015" s="107">
        <f t="shared" si="500"/>
        <v>0</v>
      </c>
      <c r="I8015" s="188">
        <f t="shared" si="499"/>
        <v>0</v>
      </c>
      <c r="J8015" s="142"/>
      <c r="K8015" s="146"/>
      <c r="L8015" s="7" t="str">
        <f t="shared" si="501"/>
        <v/>
      </c>
      <c r="M8015" s="7" t="str">
        <f t="shared" si="502"/>
        <v/>
      </c>
      <c r="N8015" s="7" t="str">
        <f>Cartilha_GLOBAL!N8015</f>
        <v/>
      </c>
      <c r="O8015" s="144"/>
      <c r="Q8015" s="151"/>
      <c r="R8015" s="152">
        <v>0</v>
      </c>
      <c r="T8015" s="153">
        <f>IF(Cartilha_GLOBAL!R8015=0,0,IF(Cartilha_GLOBAL!R8015&gt;0,"c","b"))</f>
        <v>0</v>
      </c>
    </row>
    <row r="8016" ht="22.5" hidden="1" spans="1:20">
      <c r="A8016" s="239">
        <f>Cartilha_GLOBAL!A8016</f>
        <v>7032</v>
      </c>
      <c r="B8016" s="100" t="str">
        <f>Cartilha_GLOBAL!B8016</f>
        <v>SINAPI</v>
      </c>
      <c r="C8016" s="104" t="str">
        <f>Cartilha_GLOBAL!C8016</f>
        <v>TANQUE DE ASFALTO ESTACIONÁRIO COM SERPENTINA, CAPACIDADE 30.000 L - DEPRECIAÇÃO. AF_06/2014</v>
      </c>
      <c r="D8016" s="94" t="str">
        <f>Cartilha_GLOBAL!D8016</f>
        <v>H</v>
      </c>
      <c r="E8016" s="105">
        <f>Cartilha_GLOBAL!$E8016</f>
        <v>4.54</v>
      </c>
      <c r="F8016" s="182">
        <f>Cartilha_GLOBAL!$F8016</f>
        <v>5.57</v>
      </c>
      <c r="G8016" s="229"/>
      <c r="H8016" s="107">
        <f t="shared" si="500"/>
        <v>0</v>
      </c>
      <c r="I8016" s="188">
        <f t="shared" si="499"/>
        <v>0</v>
      </c>
      <c r="J8016" s="142"/>
      <c r="K8016" s="146"/>
      <c r="L8016" s="7" t="str">
        <f t="shared" si="501"/>
        <v/>
      </c>
      <c r="M8016" s="7" t="str">
        <f t="shared" si="502"/>
        <v/>
      </c>
      <c r="N8016" s="7" t="str">
        <f>Cartilha_GLOBAL!N8016</f>
        <v/>
      </c>
      <c r="O8016" s="144"/>
      <c r="Q8016" s="151"/>
      <c r="R8016" s="152">
        <v>0</v>
      </c>
      <c r="T8016" s="153">
        <f>IF(Cartilha_GLOBAL!R8016=0,0,IF(Cartilha_GLOBAL!R8016&gt;0,"c","b"))</f>
        <v>0</v>
      </c>
    </row>
    <row r="8017" ht="12.75" hidden="1" spans="1:20">
      <c r="A8017" s="239">
        <f>Cartilha_GLOBAL!A8017</f>
        <v>7033</v>
      </c>
      <c r="B8017" s="100" t="str">
        <f>Cartilha_GLOBAL!B8017</f>
        <v>SINAPI</v>
      </c>
      <c r="C8017" s="104" t="str">
        <f>Cartilha_GLOBAL!C8017</f>
        <v>TANQUE DE ASFALTO ESTACIONÁRIO COM SERPENTINA, CAPACIDADE 30.000 L - JUROS. AF_06/2014</v>
      </c>
      <c r="D8017" s="94" t="str">
        <f>Cartilha_GLOBAL!D8017</f>
        <v>H</v>
      </c>
      <c r="E8017" s="105">
        <f>Cartilha_GLOBAL!$E8017</f>
        <v>0.8</v>
      </c>
      <c r="F8017" s="182">
        <f>Cartilha_GLOBAL!$F8017</f>
        <v>0.98</v>
      </c>
      <c r="G8017" s="229"/>
      <c r="H8017" s="107">
        <f t="shared" si="500"/>
        <v>0</v>
      </c>
      <c r="I8017" s="188">
        <f t="shared" si="499"/>
        <v>0</v>
      </c>
      <c r="J8017" s="142"/>
      <c r="K8017" s="146"/>
      <c r="L8017" s="7" t="str">
        <f t="shared" si="501"/>
        <v/>
      </c>
      <c r="M8017" s="7" t="str">
        <f t="shared" si="502"/>
        <v/>
      </c>
      <c r="N8017" s="7" t="str">
        <f>Cartilha_GLOBAL!N8017</f>
        <v/>
      </c>
      <c r="O8017" s="144"/>
      <c r="Q8017" s="151"/>
      <c r="R8017" s="152">
        <v>0</v>
      </c>
      <c r="T8017" s="153">
        <f>IF(Cartilha_GLOBAL!R8017=0,0,IF(Cartilha_GLOBAL!R8017&gt;0,"c","b"))</f>
        <v>0</v>
      </c>
    </row>
    <row r="8018" ht="22.5" hidden="1" spans="1:20">
      <c r="A8018" s="239">
        <f>Cartilha_GLOBAL!A8018</f>
        <v>7034</v>
      </c>
      <c r="B8018" s="100" t="str">
        <f>Cartilha_GLOBAL!B8018</f>
        <v>SINAPI</v>
      </c>
      <c r="C8018" s="104" t="str">
        <f>Cartilha_GLOBAL!C8018</f>
        <v>TANQUE DE ASFALTO ESTACIONÁRIO COM SERPENTINA, CAPACIDADE 30.000 L - MANUTENÇÃO. AF_06/2014</v>
      </c>
      <c r="D8018" s="94" t="str">
        <f>Cartilha_GLOBAL!D8018</f>
        <v>H</v>
      </c>
      <c r="E8018" s="105">
        <f>Cartilha_GLOBAL!$E8018</f>
        <v>5.67</v>
      </c>
      <c r="F8018" s="182">
        <f>Cartilha_GLOBAL!$F8018</f>
        <v>6.96</v>
      </c>
      <c r="G8018" s="229"/>
      <c r="H8018" s="107">
        <f t="shared" si="500"/>
        <v>0</v>
      </c>
      <c r="I8018" s="188">
        <f t="shared" si="499"/>
        <v>0</v>
      </c>
      <c r="J8018" s="142"/>
      <c r="K8018" s="146"/>
      <c r="L8018" s="7" t="str">
        <f t="shared" si="501"/>
        <v/>
      </c>
      <c r="M8018" s="7" t="str">
        <f t="shared" si="502"/>
        <v/>
      </c>
      <c r="N8018" s="7" t="str">
        <f>Cartilha_GLOBAL!N8018</f>
        <v/>
      </c>
      <c r="O8018" s="144"/>
      <c r="Q8018" s="151"/>
      <c r="R8018" s="152">
        <v>0</v>
      </c>
      <c r="T8018" s="153">
        <f>IF(Cartilha_GLOBAL!R8018=0,0,IF(Cartilha_GLOBAL!R8018&gt;0,"c","b"))</f>
        <v>0</v>
      </c>
    </row>
    <row r="8019" ht="22.5" hidden="1" spans="1:20">
      <c r="A8019" s="239">
        <f>Cartilha_GLOBAL!A8019</f>
        <v>7035</v>
      </c>
      <c r="B8019" s="100" t="str">
        <f>Cartilha_GLOBAL!B8019</f>
        <v>SINAPI</v>
      </c>
      <c r="C8019" s="104" t="str">
        <f>Cartilha_GLOBAL!C8019</f>
        <v>TANQUE DE ASFALTO ESTACIONÁRIO COM SERPENTINA, CAPACIDADE 30.000 L - MATERIAIS NA OPERAÇÃO. AF_06/2014</v>
      </c>
      <c r="D8019" s="94" t="str">
        <f>Cartilha_GLOBAL!D8019</f>
        <v>H</v>
      </c>
      <c r="E8019" s="105">
        <f>Cartilha_GLOBAL!$E8019</f>
        <v>249.44</v>
      </c>
      <c r="F8019" s="182">
        <f>Cartilha_GLOBAL!$F8019</f>
        <v>306.16</v>
      </c>
      <c r="G8019" s="229"/>
      <c r="H8019" s="107">
        <f t="shared" si="500"/>
        <v>0</v>
      </c>
      <c r="I8019" s="188">
        <f t="shared" si="499"/>
        <v>0</v>
      </c>
      <c r="J8019" s="142"/>
      <c r="K8019" s="146"/>
      <c r="L8019" s="7" t="str">
        <f t="shared" si="501"/>
        <v/>
      </c>
      <c r="M8019" s="7" t="str">
        <f t="shared" si="502"/>
        <v/>
      </c>
      <c r="N8019" s="7" t="str">
        <f>Cartilha_GLOBAL!N8019</f>
        <v/>
      </c>
      <c r="O8019" s="144"/>
      <c r="Q8019" s="151"/>
      <c r="R8019" s="152">
        <v>0</v>
      </c>
      <c r="T8019" s="153">
        <f>IF(Cartilha_GLOBAL!R8019=0,0,IF(Cartilha_GLOBAL!R8019&gt;0,"c","b"))</f>
        <v>0</v>
      </c>
    </row>
    <row r="8020" ht="12.75" hidden="1" spans="1:20">
      <c r="A8020" s="239">
        <f>Cartilha_GLOBAL!A8020</f>
        <v>89028</v>
      </c>
      <c r="B8020" s="100" t="str">
        <f>Cartilha_GLOBAL!B8020</f>
        <v>SINAPI</v>
      </c>
      <c r="C8020" s="104" t="str">
        <f>Cartilha_GLOBAL!C8020</f>
        <v>TANQUE DE ASFALTO ESTACIONÁRIO COM MAÇARICO, CAPACIDADE 20.000 L - CHP DIURNO. AF_06/2014</v>
      </c>
      <c r="D8020" s="94" t="str">
        <f>Cartilha_GLOBAL!D8020</f>
        <v>CHP</v>
      </c>
      <c r="E8020" s="105">
        <f>Cartilha_GLOBAL!$E8020</f>
        <v>175.22</v>
      </c>
      <c r="F8020" s="182">
        <f>Cartilha_GLOBAL!$F8020</f>
        <v>215.07</v>
      </c>
      <c r="G8020" s="229"/>
      <c r="H8020" s="107">
        <f t="shared" si="500"/>
        <v>0</v>
      </c>
      <c r="I8020" s="188">
        <f t="shared" si="499"/>
        <v>0</v>
      </c>
      <c r="J8020" s="142"/>
      <c r="K8020" s="146"/>
      <c r="L8020" s="7" t="str">
        <f t="shared" si="501"/>
        <v/>
      </c>
      <c r="M8020" s="7" t="str">
        <f t="shared" si="502"/>
        <v/>
      </c>
      <c r="N8020" s="7" t="str">
        <f>Cartilha_GLOBAL!N8020</f>
        <v/>
      </c>
      <c r="O8020" s="144"/>
      <c r="Q8020" s="151"/>
      <c r="R8020" s="152">
        <v>0</v>
      </c>
      <c r="T8020" s="153">
        <f>IF(Cartilha_GLOBAL!R8020=0,0,IF(Cartilha_GLOBAL!R8020&gt;0,"c","b"))</f>
        <v>0</v>
      </c>
    </row>
    <row r="8021" ht="12.75" hidden="1" spans="1:20">
      <c r="A8021" s="239">
        <f>Cartilha_GLOBAL!A8021</f>
        <v>89027</v>
      </c>
      <c r="B8021" s="100" t="str">
        <f>Cartilha_GLOBAL!B8021</f>
        <v>SINAPI</v>
      </c>
      <c r="C8021" s="104" t="str">
        <f>Cartilha_GLOBAL!C8021</f>
        <v>TANQUE DE ASFALTO ESTACIONÁRIO COM MAÇARICO, CAPACIDADE 20.000 L - CHI DIURNO. AF_06/2014</v>
      </c>
      <c r="D8021" s="94" t="str">
        <f>Cartilha_GLOBAL!D8021</f>
        <v>CHI</v>
      </c>
      <c r="E8021" s="105">
        <f>Cartilha_GLOBAL!$E8021</f>
        <v>4.34</v>
      </c>
      <c r="F8021" s="182">
        <f>Cartilha_GLOBAL!$F8021</f>
        <v>5.33</v>
      </c>
      <c r="G8021" s="229"/>
      <c r="H8021" s="107">
        <f t="shared" si="500"/>
        <v>0</v>
      </c>
      <c r="I8021" s="188">
        <f t="shared" si="499"/>
        <v>0</v>
      </c>
      <c r="J8021" s="142"/>
      <c r="K8021" s="146"/>
      <c r="L8021" s="7" t="str">
        <f t="shared" si="501"/>
        <v/>
      </c>
      <c r="M8021" s="7" t="str">
        <f t="shared" si="502"/>
        <v/>
      </c>
      <c r="N8021" s="7" t="str">
        <f>Cartilha_GLOBAL!N8021</f>
        <v/>
      </c>
      <c r="O8021" s="144"/>
      <c r="Q8021" s="151"/>
      <c r="R8021" s="152">
        <v>0</v>
      </c>
      <c r="T8021" s="153">
        <f>IF(Cartilha_GLOBAL!R8021=0,0,IF(Cartilha_GLOBAL!R8021&gt;0,"c","b"))</f>
        <v>0</v>
      </c>
    </row>
    <row r="8022" ht="22.5" hidden="1" spans="1:20">
      <c r="A8022" s="239">
        <f>Cartilha_GLOBAL!A8022</f>
        <v>89023</v>
      </c>
      <c r="B8022" s="100" t="str">
        <f>Cartilha_GLOBAL!B8022</f>
        <v>SINAPI</v>
      </c>
      <c r="C8022" s="104" t="str">
        <f>Cartilha_GLOBAL!C8022</f>
        <v>TANQUE DE ASFALTO ESTACIONÁRIO COM MAÇARICO, CAPACIDADE 20.000 L - DEPRECIAÇÃO. AF_06/2014</v>
      </c>
      <c r="D8022" s="94" t="str">
        <f>Cartilha_GLOBAL!D8022</f>
        <v>H</v>
      </c>
      <c r="E8022" s="105">
        <f>Cartilha_GLOBAL!$E8022</f>
        <v>3.69</v>
      </c>
      <c r="F8022" s="182">
        <f>Cartilha_GLOBAL!$F8022</f>
        <v>4.53</v>
      </c>
      <c r="G8022" s="229"/>
      <c r="H8022" s="107">
        <f t="shared" si="500"/>
        <v>0</v>
      </c>
      <c r="I8022" s="188">
        <f t="shared" si="499"/>
        <v>0</v>
      </c>
      <c r="J8022" s="142"/>
      <c r="K8022" s="146"/>
      <c r="L8022" s="7" t="str">
        <f t="shared" si="501"/>
        <v/>
      </c>
      <c r="M8022" s="7" t="str">
        <f t="shared" si="502"/>
        <v/>
      </c>
      <c r="N8022" s="7" t="str">
        <f>Cartilha_GLOBAL!N8022</f>
        <v/>
      </c>
      <c r="O8022" s="144"/>
      <c r="Q8022" s="151"/>
      <c r="R8022" s="152">
        <v>0</v>
      </c>
      <c r="T8022" s="153">
        <f>IF(Cartilha_GLOBAL!R8022=0,0,IF(Cartilha_GLOBAL!R8022&gt;0,"c","b"))</f>
        <v>0</v>
      </c>
    </row>
    <row r="8023" ht="12.75" hidden="1" spans="1:20">
      <c r="A8023" s="239">
        <f>Cartilha_GLOBAL!A8023</f>
        <v>89024</v>
      </c>
      <c r="B8023" s="100" t="str">
        <f>Cartilha_GLOBAL!B8023</f>
        <v>SINAPI</v>
      </c>
      <c r="C8023" s="104" t="str">
        <f>Cartilha_GLOBAL!C8023</f>
        <v>TANQUE DE ASFALTO ESTACIONÁRIO COM MAÇARICO, CAPACIDADE 20.000 L - JUROS. AF_06/2014</v>
      </c>
      <c r="D8023" s="94" t="str">
        <f>Cartilha_GLOBAL!D8023</f>
        <v>H</v>
      </c>
      <c r="E8023" s="105">
        <f>Cartilha_GLOBAL!$E8023</f>
        <v>0.65</v>
      </c>
      <c r="F8023" s="182">
        <f>Cartilha_GLOBAL!$F8023</f>
        <v>0.8</v>
      </c>
      <c r="G8023" s="229"/>
      <c r="H8023" s="107">
        <f t="shared" si="500"/>
        <v>0</v>
      </c>
      <c r="I8023" s="188">
        <f t="shared" si="499"/>
        <v>0</v>
      </c>
      <c r="J8023" s="142"/>
      <c r="K8023" s="146"/>
      <c r="L8023" s="7" t="str">
        <f t="shared" si="501"/>
        <v/>
      </c>
      <c r="M8023" s="7" t="str">
        <f t="shared" si="502"/>
        <v/>
      </c>
      <c r="N8023" s="7" t="str">
        <f>Cartilha_GLOBAL!N8023</f>
        <v/>
      </c>
      <c r="O8023" s="144"/>
      <c r="Q8023" s="151"/>
      <c r="R8023" s="152">
        <v>0</v>
      </c>
      <c r="T8023" s="153">
        <f>IF(Cartilha_GLOBAL!R8023=0,0,IF(Cartilha_GLOBAL!R8023&gt;0,"c","b"))</f>
        <v>0</v>
      </c>
    </row>
    <row r="8024" ht="22.5" hidden="1" spans="1:20">
      <c r="A8024" s="239">
        <f>Cartilha_GLOBAL!A8024</f>
        <v>89025</v>
      </c>
      <c r="B8024" s="100" t="str">
        <f>Cartilha_GLOBAL!B8024</f>
        <v>SINAPI</v>
      </c>
      <c r="C8024" s="104" t="str">
        <f>Cartilha_GLOBAL!C8024</f>
        <v>TANQUE DE ASFALTO ESTACIONÁRIO COM MAÇARICO, CAPACIDADE 20.000 L - MANUTENÇÃO. AF_06/2014</v>
      </c>
      <c r="D8024" s="94" t="str">
        <f>Cartilha_GLOBAL!D8024</f>
        <v>H</v>
      </c>
      <c r="E8024" s="105">
        <f>Cartilha_GLOBAL!$E8024</f>
        <v>4.61</v>
      </c>
      <c r="F8024" s="182">
        <f>Cartilha_GLOBAL!$F8024</f>
        <v>5.66</v>
      </c>
      <c r="G8024" s="229"/>
      <c r="H8024" s="107">
        <f t="shared" si="500"/>
        <v>0</v>
      </c>
      <c r="I8024" s="188">
        <f t="shared" si="499"/>
        <v>0</v>
      </c>
      <c r="J8024" s="142"/>
      <c r="K8024" s="146"/>
      <c r="L8024" s="7" t="str">
        <f t="shared" si="501"/>
        <v/>
      </c>
      <c r="M8024" s="7" t="str">
        <f t="shared" si="502"/>
        <v/>
      </c>
      <c r="N8024" s="7" t="str">
        <f>Cartilha_GLOBAL!N8024</f>
        <v/>
      </c>
      <c r="O8024" s="144"/>
      <c r="Q8024" s="151"/>
      <c r="R8024" s="152">
        <v>0</v>
      </c>
      <c r="T8024" s="153">
        <f>IF(Cartilha_GLOBAL!R8024=0,0,IF(Cartilha_GLOBAL!R8024&gt;0,"c","b"))</f>
        <v>0</v>
      </c>
    </row>
    <row r="8025" ht="22.5" hidden="1" spans="1:20">
      <c r="A8025" s="239">
        <f>Cartilha_GLOBAL!A8025</f>
        <v>89026</v>
      </c>
      <c r="B8025" s="100" t="str">
        <f>Cartilha_GLOBAL!B8025</f>
        <v>SINAPI</v>
      </c>
      <c r="C8025" s="104" t="str">
        <f>Cartilha_GLOBAL!C8025</f>
        <v>TANQUE DE ASFALTO ESTACIONÁRIO COM MAÇARICO, CAPACIDADE 20.000 L - MATERIAIS NA OPERAÇÃO. AF_06/2014</v>
      </c>
      <c r="D8025" s="94" t="str">
        <f>Cartilha_GLOBAL!D8025</f>
        <v>H</v>
      </c>
      <c r="E8025" s="105">
        <f>Cartilha_GLOBAL!$E8025</f>
        <v>166.27</v>
      </c>
      <c r="F8025" s="182">
        <f>Cartilha_GLOBAL!$F8025</f>
        <v>204.08</v>
      </c>
      <c r="G8025" s="229"/>
      <c r="H8025" s="107">
        <f t="shared" si="500"/>
        <v>0</v>
      </c>
      <c r="I8025" s="188">
        <f t="shared" si="499"/>
        <v>0</v>
      </c>
      <c r="J8025" s="142"/>
      <c r="K8025" s="146"/>
      <c r="L8025" s="7" t="str">
        <f t="shared" si="501"/>
        <v/>
      </c>
      <c r="M8025" s="7" t="str">
        <f t="shared" si="502"/>
        <v/>
      </c>
      <c r="N8025" s="7" t="str">
        <f>Cartilha_GLOBAL!N8025</f>
        <v/>
      </c>
      <c r="O8025" s="144"/>
      <c r="Q8025" s="151"/>
      <c r="R8025" s="152">
        <v>0</v>
      </c>
      <c r="T8025" s="153">
        <f>IF(Cartilha_GLOBAL!R8025=0,0,IF(Cartilha_GLOBAL!R8025&gt;0,"c","b"))</f>
        <v>0</v>
      </c>
    </row>
    <row r="8026" ht="12.75" hidden="1" spans="1:20">
      <c r="A8026" s="238" t="str">
        <f>Cartilha_GLOBAL!A8026</f>
        <v>12.3.50</v>
      </c>
      <c r="B8026" s="236">
        <f>Cartilha_GLOBAL!B8026</f>
        <v>0</v>
      </c>
      <c r="C8026" s="161" t="str">
        <f>Cartilha_GLOBAL!C8026</f>
        <v>ESPARGIDORES</v>
      </c>
      <c r="D8026" s="94">
        <f>Cartilha_GLOBAL!D8026</f>
        <v>0</v>
      </c>
      <c r="E8026" s="105">
        <f>Cartilha_GLOBAL!$E8026</f>
        <v>0</v>
      </c>
      <c r="F8026" s="182">
        <f>Cartilha_GLOBAL!$F8026</f>
        <v>0</v>
      </c>
      <c r="G8026" s="209"/>
      <c r="H8026" s="187">
        <f t="shared" si="500"/>
        <v>0</v>
      </c>
      <c r="I8026" s="188">
        <f t="shared" si="499"/>
        <v>0</v>
      </c>
      <c r="J8026" s="142"/>
      <c r="K8026" s="145" t="str">
        <f>IF(SUM(I8027:I8031)&gt;0,"xx","")</f>
        <v/>
      </c>
      <c r="L8026" s="7" t="str">
        <f t="shared" si="501"/>
        <v/>
      </c>
      <c r="M8026" s="7" t="str">
        <f t="shared" si="502"/>
        <v/>
      </c>
      <c r="N8026" s="7" t="str">
        <f>Cartilha_GLOBAL!N8026</f>
        <v/>
      </c>
      <c r="O8026" s="144"/>
      <c r="Q8026" s="151"/>
      <c r="R8026" s="152">
        <v>0</v>
      </c>
      <c r="T8026" s="153">
        <f>IF(Cartilha_GLOBAL!R8026=0,0,IF(Cartilha_GLOBAL!R8026&gt;0,"c","b"))</f>
        <v>0</v>
      </c>
    </row>
    <row r="8027" ht="33.75" hidden="1" spans="1:20">
      <c r="A8027" s="239">
        <f>Cartilha_GLOBAL!A8027</f>
        <v>91486</v>
      </c>
      <c r="B8027" s="100" t="str">
        <f>Cartilha_GLOBAL!B8027</f>
        <v>SINAPI</v>
      </c>
      <c r="C8027" s="104" t="str">
        <f>Cartilha_GLOBAL!C8027</f>
        <v>ESPARGIDOR DE ASFALTO PRESSURIZADO, TANQUE 6 M3 COM ISOLAÇÃO TÉRMICA, AQUECIDO COM 2 MAÇARICOS, COM BARRA ESPARGIDORA 3,60 M, MONTADO SOBRE CAMINHÃO  TOCO, PBT 14.300 KG, POTÊNCIA 185 CV - CHI DIURNO. AF_08/2015</v>
      </c>
      <c r="D8027" s="94" t="str">
        <f>Cartilha_GLOBAL!D8027</f>
        <v>CHI</v>
      </c>
      <c r="E8027" s="105">
        <f>Cartilha_GLOBAL!$E8027</f>
        <v>61.5</v>
      </c>
      <c r="F8027" s="182">
        <f>Cartilha_GLOBAL!$F8027</f>
        <v>75.49</v>
      </c>
      <c r="G8027" s="229"/>
      <c r="H8027" s="107">
        <f t="shared" si="500"/>
        <v>0</v>
      </c>
      <c r="I8027" s="188">
        <f t="shared" si="499"/>
        <v>0</v>
      </c>
      <c r="J8027" s="142"/>
      <c r="K8027" s="146"/>
      <c r="L8027" s="7" t="str">
        <f t="shared" si="501"/>
        <v/>
      </c>
      <c r="M8027" s="7" t="str">
        <f t="shared" si="502"/>
        <v/>
      </c>
      <c r="N8027" s="7" t="str">
        <f>Cartilha_GLOBAL!N8027</f>
        <v/>
      </c>
      <c r="O8027" s="144"/>
      <c r="Q8027" s="151"/>
      <c r="R8027" s="152">
        <v>0</v>
      </c>
      <c r="T8027" s="153">
        <f>IF(Cartilha_GLOBAL!R8027=0,0,IF(Cartilha_GLOBAL!R8027&gt;0,"c","b"))</f>
        <v>0</v>
      </c>
    </row>
    <row r="8028" ht="33.75" hidden="1" spans="1:20">
      <c r="A8028" s="239">
        <f>Cartilha_GLOBAL!A8028</f>
        <v>91468</v>
      </c>
      <c r="B8028" s="100" t="str">
        <f>Cartilha_GLOBAL!B8028</f>
        <v>SINAPI</v>
      </c>
      <c r="C8028" s="104" t="str">
        <f>Cartilha_GLOBAL!C8028</f>
        <v>ESPARGIDOR DE ASFALTO PRESSURIZADO, TANQUE 6 M3 COM ISOLAÇÃO TÉRMICA, AQUECIDO COM 2 MAÇARICOS, COM BARRA ESPARGIDORA 3,60 M, MONTADO SOBRE CAMINHÃO  TOCO, PBT 14.300 KG, POTÊNCIA 185 CV - DEPRECIAÇÃO. AF_08/2015</v>
      </c>
      <c r="D8028" s="94" t="str">
        <f>Cartilha_GLOBAL!D8028</f>
        <v>H</v>
      </c>
      <c r="E8028" s="105">
        <f>Cartilha_GLOBAL!$E8028</f>
        <v>25.24</v>
      </c>
      <c r="F8028" s="182">
        <f>Cartilha_GLOBAL!$F8028</f>
        <v>30.98</v>
      </c>
      <c r="G8028" s="229"/>
      <c r="H8028" s="107">
        <f t="shared" si="500"/>
        <v>0</v>
      </c>
      <c r="I8028" s="188">
        <f t="shared" si="499"/>
        <v>0</v>
      </c>
      <c r="J8028" s="142"/>
      <c r="K8028" s="146"/>
      <c r="L8028" s="7" t="str">
        <f t="shared" si="501"/>
        <v/>
      </c>
      <c r="M8028" s="7" t="str">
        <f t="shared" si="502"/>
        <v/>
      </c>
      <c r="N8028" s="7" t="str">
        <f>Cartilha_GLOBAL!N8028</f>
        <v/>
      </c>
      <c r="O8028" s="144"/>
      <c r="Q8028" s="151"/>
      <c r="R8028" s="152">
        <v>0</v>
      </c>
      <c r="T8028" s="153">
        <f>IF(Cartilha_GLOBAL!R8028=0,0,IF(Cartilha_GLOBAL!R8028&gt;0,"c","b"))</f>
        <v>0</v>
      </c>
    </row>
    <row r="8029" ht="33.75" hidden="1" spans="1:20">
      <c r="A8029" s="239">
        <f>Cartilha_GLOBAL!A8029</f>
        <v>91469</v>
      </c>
      <c r="B8029" s="100" t="str">
        <f>Cartilha_GLOBAL!B8029</f>
        <v>SINAPI</v>
      </c>
      <c r="C8029" s="104" t="str">
        <f>Cartilha_GLOBAL!C8029</f>
        <v>ESPARGIDOR DE ASFALTO PRESSURIZADO, TANQUE 6 M3 COM ISOLAÇÃO TÉRMICA, AQUECIDO COM 2 MAÇARICOS, COM BARRA ESPARGIDORA 3,60 M, MONTADO SOBRE CAMINHÃO  TOCO, PBT 14.300 KG, POTÊNCIA 185 CV - JUROS. AF_08/2015</v>
      </c>
      <c r="D8029" s="94" t="str">
        <f>Cartilha_GLOBAL!D8029</f>
        <v>H</v>
      </c>
      <c r="E8029" s="105">
        <f>Cartilha_GLOBAL!$E8029</f>
        <v>5.05</v>
      </c>
      <c r="F8029" s="182">
        <f>Cartilha_GLOBAL!$F8029</f>
        <v>6.2</v>
      </c>
      <c r="G8029" s="229"/>
      <c r="H8029" s="107">
        <f t="shared" si="500"/>
        <v>0</v>
      </c>
      <c r="I8029" s="188">
        <f t="shared" si="499"/>
        <v>0</v>
      </c>
      <c r="J8029" s="142"/>
      <c r="K8029" s="146"/>
      <c r="L8029" s="7" t="str">
        <f t="shared" si="501"/>
        <v/>
      </c>
      <c r="M8029" s="7" t="str">
        <f t="shared" si="502"/>
        <v/>
      </c>
      <c r="N8029" s="7" t="str">
        <f>Cartilha_GLOBAL!N8029</f>
        <v/>
      </c>
      <c r="O8029" s="144"/>
      <c r="Q8029" s="151"/>
      <c r="R8029" s="152">
        <v>0</v>
      </c>
      <c r="T8029" s="153">
        <f>IF(Cartilha_GLOBAL!R8029=0,0,IF(Cartilha_GLOBAL!R8029&gt;0,"c","b"))</f>
        <v>0</v>
      </c>
    </row>
    <row r="8030" ht="33.75" hidden="1" spans="1:20">
      <c r="A8030" s="239">
        <f>Cartilha_GLOBAL!A8030</f>
        <v>91484</v>
      </c>
      <c r="B8030" s="100" t="str">
        <f>Cartilha_GLOBAL!B8030</f>
        <v>SINAPI</v>
      </c>
      <c r="C8030" s="104" t="str">
        <f>Cartilha_GLOBAL!C8030</f>
        <v>ESPARGIDOR DE ASFALTO PRESSURIZADO, TANQUE 6 M3 COM ISOLAÇÃO TÉRMICA, AQUECIDO COM 2 MAÇARICOS, COM BARRA ESPARGIDORA 3,60 M, MONTADO SOBRE CAMINHÃO  TOCO, PBT 14.300 KG, POTÊNCIA 185 CV - IMPOSTOS E SEGUROS. AF_08/2015</v>
      </c>
      <c r="D8030" s="94" t="str">
        <f>Cartilha_GLOBAL!D8030</f>
        <v>H</v>
      </c>
      <c r="E8030" s="105">
        <f>Cartilha_GLOBAL!$E8030</f>
        <v>4.01</v>
      </c>
      <c r="F8030" s="182">
        <f>Cartilha_GLOBAL!$F8030</f>
        <v>4.92</v>
      </c>
      <c r="G8030" s="229"/>
      <c r="H8030" s="107">
        <f t="shared" si="500"/>
        <v>0</v>
      </c>
      <c r="I8030" s="188">
        <f t="shared" si="499"/>
        <v>0</v>
      </c>
      <c r="J8030" s="142"/>
      <c r="K8030" s="146"/>
      <c r="L8030" s="7" t="str">
        <f t="shared" si="501"/>
        <v/>
      </c>
      <c r="M8030" s="7" t="str">
        <f t="shared" si="502"/>
        <v/>
      </c>
      <c r="N8030" s="7" t="str">
        <f>Cartilha_GLOBAL!N8030</f>
        <v/>
      </c>
      <c r="O8030" s="144"/>
      <c r="Q8030" s="151"/>
      <c r="R8030" s="152">
        <v>0</v>
      </c>
      <c r="T8030" s="153">
        <f>IF(Cartilha_GLOBAL!R8030=0,0,IF(Cartilha_GLOBAL!R8030&gt;0,"c","b"))</f>
        <v>0</v>
      </c>
    </row>
    <row r="8031" ht="33.75" hidden="1" spans="1:20">
      <c r="A8031" s="239">
        <f>Cartilha_GLOBAL!A8031</f>
        <v>91485</v>
      </c>
      <c r="B8031" s="100" t="str">
        <f>Cartilha_GLOBAL!B8031</f>
        <v>SINAPI</v>
      </c>
      <c r="C8031" s="104" t="str">
        <f>Cartilha_GLOBAL!C8031</f>
        <v>ESPARGIDOR DE ASFALTO PRESSURIZADO, TANQUE 6 M3 COM ISOLAÇÃO TÉRMICA, AQUECIDO COM 2 MAÇARICOS, COM BARRA ESPARGIDORA 3,60 M, MONTADO SOBRE CAMINHÃO  TOCO, PBT 14.300 KG, POTÊNCIA 185 CV - MATERIAIS NA OPERAÇÃO. AF_08/2015</v>
      </c>
      <c r="D8031" s="94" t="str">
        <f>Cartilha_GLOBAL!D8031</f>
        <v>H</v>
      </c>
      <c r="E8031" s="105">
        <f>Cartilha_GLOBAL!$E8031</f>
        <v>150.56</v>
      </c>
      <c r="F8031" s="182">
        <f>Cartilha_GLOBAL!$F8031</f>
        <v>184.8</v>
      </c>
      <c r="G8031" s="229"/>
      <c r="H8031" s="107">
        <f t="shared" si="500"/>
        <v>0</v>
      </c>
      <c r="I8031" s="188">
        <f t="shared" si="499"/>
        <v>0</v>
      </c>
      <c r="J8031" s="142"/>
      <c r="K8031" s="146"/>
      <c r="L8031" s="7" t="str">
        <f t="shared" si="501"/>
        <v/>
      </c>
      <c r="M8031" s="7" t="str">
        <f t="shared" si="502"/>
        <v/>
      </c>
      <c r="N8031" s="7" t="str">
        <f>Cartilha_GLOBAL!N8031</f>
        <v/>
      </c>
      <c r="O8031" s="144"/>
      <c r="Q8031" s="151"/>
      <c r="R8031" s="152">
        <v>0</v>
      </c>
      <c r="T8031" s="153">
        <f>IF(Cartilha_GLOBAL!R8031=0,0,IF(Cartilha_GLOBAL!R8031&gt;0,"c","b"))</f>
        <v>0</v>
      </c>
    </row>
    <row r="8032" ht="12.75" hidden="1" spans="1:20">
      <c r="A8032" s="238" t="str">
        <f>Cartilha_GLOBAL!A8032</f>
        <v>12.3.51</v>
      </c>
      <c r="B8032" s="236">
        <f>Cartilha_GLOBAL!B8032</f>
        <v>0</v>
      </c>
      <c r="C8032" s="161" t="str">
        <f>Cartilha_GLOBAL!C8032</f>
        <v>VASSOURAS</v>
      </c>
      <c r="D8032" s="94">
        <f>Cartilha_GLOBAL!D8032</f>
        <v>0</v>
      </c>
      <c r="E8032" s="105">
        <f>Cartilha_GLOBAL!$E8032</f>
        <v>0</v>
      </c>
      <c r="F8032" s="182">
        <f>Cartilha_GLOBAL!$F8032</f>
        <v>0</v>
      </c>
      <c r="G8032" s="209"/>
      <c r="H8032" s="187">
        <f t="shared" si="500"/>
        <v>0</v>
      </c>
      <c r="I8032" s="188">
        <f t="shared" si="499"/>
        <v>0</v>
      </c>
      <c r="J8032" s="142"/>
      <c r="K8032" s="145" t="str">
        <f>IF(SUM(I8033:I8037)&gt;0,"xx","")</f>
        <v/>
      </c>
      <c r="L8032" s="7" t="str">
        <f t="shared" si="501"/>
        <v/>
      </c>
      <c r="M8032" s="7" t="str">
        <f t="shared" si="502"/>
        <v/>
      </c>
      <c r="N8032" s="7" t="str">
        <f>Cartilha_GLOBAL!N8032</f>
        <v/>
      </c>
      <c r="O8032" s="144"/>
      <c r="Q8032" s="151"/>
      <c r="R8032" s="152">
        <v>0</v>
      </c>
      <c r="T8032" s="153">
        <f>IF(Cartilha_GLOBAL!R8032=0,0,IF(Cartilha_GLOBAL!R8032&gt;0,"c","b"))</f>
        <v>0</v>
      </c>
    </row>
    <row r="8033" ht="22.5" hidden="1" spans="1:20">
      <c r="A8033" s="239">
        <f>Cartilha_GLOBAL!A8033</f>
        <v>5839</v>
      </c>
      <c r="B8033" s="100" t="str">
        <f>Cartilha_GLOBAL!B8033</f>
        <v>SINAPI</v>
      </c>
      <c r="C8033" s="104" t="str">
        <f>Cartilha_GLOBAL!C8033</f>
        <v>VASSOURA MECÂNICA REBOCÁVEL COM ESCOVA CILÍNDRICA, LARGURA ÚTIL DE VARRIMENTO DE 2,44 M - CHP DIURNO. AF_06/2014</v>
      </c>
      <c r="D8033" s="94" t="str">
        <f>Cartilha_GLOBAL!D8033</f>
        <v>CHP</v>
      </c>
      <c r="E8033" s="105">
        <f>Cartilha_GLOBAL!$E8033</f>
        <v>10.78</v>
      </c>
      <c r="F8033" s="182">
        <f>Cartilha_GLOBAL!$F8033</f>
        <v>13.23</v>
      </c>
      <c r="G8033" s="229"/>
      <c r="H8033" s="107">
        <f t="shared" si="500"/>
        <v>0</v>
      </c>
      <c r="I8033" s="188">
        <f t="shared" si="499"/>
        <v>0</v>
      </c>
      <c r="J8033" s="142"/>
      <c r="K8033" s="146"/>
      <c r="L8033" s="7" t="str">
        <f t="shared" si="501"/>
        <v/>
      </c>
      <c r="M8033" s="7" t="str">
        <f t="shared" si="502"/>
        <v/>
      </c>
      <c r="N8033" s="7" t="str">
        <f>Cartilha_GLOBAL!N8033</f>
        <v/>
      </c>
      <c r="O8033" s="144"/>
      <c r="Q8033" s="151"/>
      <c r="R8033" s="152">
        <v>0</v>
      </c>
      <c r="T8033" s="153">
        <f>IF(Cartilha_GLOBAL!R8033=0,0,IF(Cartilha_GLOBAL!R8033&gt;0,"c","b"))</f>
        <v>0</v>
      </c>
    </row>
    <row r="8034" ht="22.5" hidden="1" spans="1:20">
      <c r="A8034" s="239">
        <f>Cartilha_GLOBAL!A8034</f>
        <v>5841</v>
      </c>
      <c r="B8034" s="100" t="str">
        <f>Cartilha_GLOBAL!B8034</f>
        <v>SINAPI</v>
      </c>
      <c r="C8034" s="104" t="str">
        <f>Cartilha_GLOBAL!C8034</f>
        <v>VASSOURA MECÂNICA REBOCÁVEL COM ESCOVA CILÍNDRICA, LARGURA ÚTIL DE VARRIMENTO DE 2,44 M - CHI DIURNO. AF_06/2014</v>
      </c>
      <c r="D8034" s="94" t="str">
        <f>Cartilha_GLOBAL!D8034</f>
        <v>CHI</v>
      </c>
      <c r="E8034" s="105">
        <f>Cartilha_GLOBAL!$E8034</f>
        <v>5.13</v>
      </c>
      <c r="F8034" s="182">
        <f>Cartilha_GLOBAL!$F8034</f>
        <v>6.3</v>
      </c>
      <c r="G8034" s="229"/>
      <c r="H8034" s="107">
        <f t="shared" si="500"/>
        <v>0</v>
      </c>
      <c r="I8034" s="188">
        <f t="shared" si="499"/>
        <v>0</v>
      </c>
      <c r="J8034" s="142"/>
      <c r="K8034" s="146"/>
      <c r="L8034" s="7" t="str">
        <f t="shared" si="501"/>
        <v/>
      </c>
      <c r="M8034" s="7" t="str">
        <f t="shared" si="502"/>
        <v/>
      </c>
      <c r="N8034" s="7" t="str">
        <f>Cartilha_GLOBAL!N8034</f>
        <v/>
      </c>
      <c r="O8034" s="144"/>
      <c r="Q8034" s="151"/>
      <c r="R8034" s="152">
        <v>0</v>
      </c>
      <c r="T8034" s="153">
        <f>IF(Cartilha_GLOBAL!R8034=0,0,IF(Cartilha_GLOBAL!R8034&gt;0,"c","b"))</f>
        <v>0</v>
      </c>
    </row>
    <row r="8035" ht="22.5" hidden="1" spans="1:20">
      <c r="A8035" s="239">
        <f>Cartilha_GLOBAL!A8035</f>
        <v>53804</v>
      </c>
      <c r="B8035" s="100" t="str">
        <f>Cartilha_GLOBAL!B8035</f>
        <v>SINAPI</v>
      </c>
      <c r="C8035" s="104" t="str">
        <f>Cartilha_GLOBAL!C8035</f>
        <v>VASSOURA MECÂNICA REBOCÁVEL COM ESCOVA CILÍNDRICA, LARGURA ÚTIL DE VARRIMENTO DE 2,44 M - MANUTENÇÃO. AF_06/2014</v>
      </c>
      <c r="D8035" s="94" t="str">
        <f>Cartilha_GLOBAL!D8035</f>
        <v>H</v>
      </c>
      <c r="E8035" s="105">
        <f>Cartilha_GLOBAL!$E8035</f>
        <v>5.65</v>
      </c>
      <c r="F8035" s="182">
        <f>Cartilha_GLOBAL!$F8035</f>
        <v>6.93</v>
      </c>
      <c r="G8035" s="229"/>
      <c r="H8035" s="107">
        <f t="shared" si="500"/>
        <v>0</v>
      </c>
      <c r="I8035" s="188">
        <f t="shared" si="499"/>
        <v>0</v>
      </c>
      <c r="J8035" s="142"/>
      <c r="K8035" s="146"/>
      <c r="L8035" s="7" t="str">
        <f t="shared" si="501"/>
        <v/>
      </c>
      <c r="M8035" s="7" t="str">
        <f t="shared" si="502"/>
        <v/>
      </c>
      <c r="N8035" s="7" t="str">
        <f>Cartilha_GLOBAL!N8035</f>
        <v/>
      </c>
      <c r="O8035" s="144"/>
      <c r="Q8035" s="151"/>
      <c r="R8035" s="152">
        <v>0</v>
      </c>
      <c r="T8035" s="153">
        <f>IF(Cartilha_GLOBAL!R8035=0,0,IF(Cartilha_GLOBAL!R8035&gt;0,"c","b"))</f>
        <v>0</v>
      </c>
    </row>
    <row r="8036" ht="22.5" hidden="1" spans="1:20">
      <c r="A8036" s="239">
        <f>Cartilha_GLOBAL!A8036</f>
        <v>89015</v>
      </c>
      <c r="B8036" s="100" t="str">
        <f>Cartilha_GLOBAL!B8036</f>
        <v>SINAPI</v>
      </c>
      <c r="C8036" s="104" t="str">
        <f>Cartilha_GLOBAL!C8036</f>
        <v>VASSOURA MECÂNICA REBOCÁVEL COM ESCOVA CILÍNDRICA, LARGURA ÚTIL DE VARRIMENTO DE 2,44 M - DEPRECIAÇÃO. AF_06/2014</v>
      </c>
      <c r="D8036" s="94" t="str">
        <f>Cartilha_GLOBAL!D8036</f>
        <v>H</v>
      </c>
      <c r="E8036" s="105">
        <f>Cartilha_GLOBAL!$E8036</f>
        <v>4.52</v>
      </c>
      <c r="F8036" s="182">
        <f>Cartilha_GLOBAL!$F8036</f>
        <v>5.55</v>
      </c>
      <c r="G8036" s="229"/>
      <c r="H8036" s="107">
        <f t="shared" si="500"/>
        <v>0</v>
      </c>
      <c r="I8036" s="188">
        <f t="shared" si="499"/>
        <v>0</v>
      </c>
      <c r="J8036" s="142"/>
      <c r="K8036" s="146"/>
      <c r="L8036" s="7" t="str">
        <f t="shared" si="501"/>
        <v/>
      </c>
      <c r="M8036" s="7" t="str">
        <f t="shared" si="502"/>
        <v/>
      </c>
      <c r="N8036" s="7" t="str">
        <f>Cartilha_GLOBAL!N8036</f>
        <v/>
      </c>
      <c r="O8036" s="144"/>
      <c r="Q8036" s="151"/>
      <c r="R8036" s="152">
        <v>0</v>
      </c>
      <c r="T8036" s="153">
        <f>IF(Cartilha_GLOBAL!R8036=0,0,IF(Cartilha_GLOBAL!R8036&gt;0,"c","b"))</f>
        <v>0</v>
      </c>
    </row>
    <row r="8037" ht="22.5" hidden="1" spans="1:20">
      <c r="A8037" s="239">
        <f>Cartilha_GLOBAL!A8037</f>
        <v>89016</v>
      </c>
      <c r="B8037" s="100" t="str">
        <f>Cartilha_GLOBAL!B8037</f>
        <v>SINAPI</v>
      </c>
      <c r="C8037" s="104" t="str">
        <f>Cartilha_GLOBAL!C8037</f>
        <v>VASSOURA MECÂNICA REBOCÁVEL COM ESCOVA CILÍNDRICA, LARGURA ÚTIL DE VARRIMENTO DE 2,44 M - JUROS. AF_06/2014</v>
      </c>
      <c r="D8037" s="94" t="str">
        <f>Cartilha_GLOBAL!D8037</f>
        <v>H</v>
      </c>
      <c r="E8037" s="105">
        <f>Cartilha_GLOBAL!$E8037</f>
        <v>0.61</v>
      </c>
      <c r="F8037" s="182">
        <f>Cartilha_GLOBAL!$F8037</f>
        <v>0.75</v>
      </c>
      <c r="G8037" s="229"/>
      <c r="H8037" s="107">
        <f t="shared" si="500"/>
        <v>0</v>
      </c>
      <c r="I8037" s="188">
        <f t="shared" si="499"/>
        <v>0</v>
      </c>
      <c r="J8037" s="142"/>
      <c r="K8037" s="146"/>
      <c r="L8037" s="7" t="str">
        <f t="shared" si="501"/>
        <v/>
      </c>
      <c r="M8037" s="7" t="str">
        <f t="shared" si="502"/>
        <v/>
      </c>
      <c r="N8037" s="7" t="str">
        <f>Cartilha_GLOBAL!N8037</f>
        <v/>
      </c>
      <c r="O8037" s="144"/>
      <c r="Q8037" s="151"/>
      <c r="R8037" s="152">
        <v>0</v>
      </c>
      <c r="T8037" s="153">
        <f>IF(Cartilha_GLOBAL!R8037=0,0,IF(Cartilha_GLOBAL!R8037&gt;0,"c","b"))</f>
        <v>0</v>
      </c>
    </row>
    <row r="8038" ht="12.75" hidden="1" spans="1:20">
      <c r="A8038" s="238" t="str">
        <f>Cartilha_GLOBAL!A8038</f>
        <v>12.3.52</v>
      </c>
      <c r="B8038" s="236">
        <f>Cartilha_GLOBAL!B8038</f>
        <v>0</v>
      </c>
      <c r="C8038" s="161" t="str">
        <f>Cartilha_GLOBAL!C8038</f>
        <v>EQUIPAMENTO PARA LAMA ASFALTICA</v>
      </c>
      <c r="D8038" s="94">
        <f>Cartilha_GLOBAL!D8038</f>
        <v>0</v>
      </c>
      <c r="E8038" s="105">
        <f>Cartilha_GLOBAL!$E8038</f>
        <v>0</v>
      </c>
      <c r="F8038" s="182">
        <f>Cartilha_GLOBAL!$F8038</f>
        <v>0</v>
      </c>
      <c r="G8038" s="209"/>
      <c r="H8038" s="187">
        <f t="shared" si="500"/>
        <v>0</v>
      </c>
      <c r="I8038" s="188">
        <f t="shared" si="499"/>
        <v>0</v>
      </c>
      <c r="J8038" s="142"/>
      <c r="K8038" s="145" t="str">
        <f>IF(SUM(I8039:I8042)&gt;0,"xx","")</f>
        <v/>
      </c>
      <c r="L8038" s="7" t="str">
        <f t="shared" si="501"/>
        <v/>
      </c>
      <c r="M8038" s="7" t="str">
        <f t="shared" si="502"/>
        <v/>
      </c>
      <c r="N8038" s="7" t="str">
        <f>Cartilha_GLOBAL!N8038</f>
        <v/>
      </c>
      <c r="O8038" s="144"/>
      <c r="Q8038" s="151"/>
      <c r="R8038" s="152">
        <v>0</v>
      </c>
      <c r="T8038" s="153">
        <f>IF(Cartilha_GLOBAL!R8038=0,0,IF(Cartilha_GLOBAL!R8038&gt;0,"c","b"))</f>
        <v>0</v>
      </c>
    </row>
    <row r="8039" ht="33.75" hidden="1" spans="1:20">
      <c r="A8039" s="239">
        <f>Cartilha_GLOBAL!A8039</f>
        <v>5741</v>
      </c>
      <c r="B8039" s="100" t="str">
        <f>Cartilha_GLOBAL!B8039</f>
        <v>SINAPI</v>
      </c>
      <c r="C8039" s="104" t="str">
        <f>Cartilha_GLOBAL!C8039</f>
        <v>USINA DE LAMA ASFÁLTICA, PROD 30 A 50 T/H, SILO DE AGREGADO 7 M3, RESERVATÓRIOS PARA EMULSÃO E ÁGUA DE 2,3 M3 CADA, MISTURADOR TIPO PUG MILL A SER MONTADO SOBRE CAMINHÃO - MANUTENÇÃO. AF_10/2014</v>
      </c>
      <c r="D8039" s="94" t="str">
        <f>Cartilha_GLOBAL!D8039</f>
        <v>H</v>
      </c>
      <c r="E8039" s="105">
        <f>Cartilha_GLOBAL!$E8039</f>
        <v>39.14</v>
      </c>
      <c r="F8039" s="182">
        <f>Cartilha_GLOBAL!$F8039</f>
        <v>48.04</v>
      </c>
      <c r="G8039" s="229"/>
      <c r="H8039" s="107">
        <f t="shared" si="500"/>
        <v>0</v>
      </c>
      <c r="I8039" s="188">
        <f t="shared" si="499"/>
        <v>0</v>
      </c>
      <c r="J8039" s="142"/>
      <c r="K8039" s="146"/>
      <c r="L8039" s="7" t="str">
        <f t="shared" si="501"/>
        <v/>
      </c>
      <c r="M8039" s="7" t="str">
        <f t="shared" si="502"/>
        <v/>
      </c>
      <c r="N8039" s="7" t="str">
        <f>Cartilha_GLOBAL!N8039</f>
        <v/>
      </c>
      <c r="O8039" s="144"/>
      <c r="Q8039" s="151"/>
      <c r="R8039" s="152">
        <v>0</v>
      </c>
      <c r="T8039" s="153">
        <f>IF(Cartilha_GLOBAL!R8039=0,0,IF(Cartilha_GLOBAL!R8039&gt;0,"c","b"))</f>
        <v>0</v>
      </c>
    </row>
    <row r="8040" ht="33.75" hidden="1" spans="1:20">
      <c r="A8040" s="239">
        <f>Cartilha_GLOBAL!A8040</f>
        <v>5742</v>
      </c>
      <c r="B8040" s="100" t="str">
        <f>Cartilha_GLOBAL!B8040</f>
        <v>SINAPI</v>
      </c>
      <c r="C8040" s="104" t="str">
        <f>Cartilha_GLOBAL!C8040</f>
        <v>USINA DE LAMA ASFÁLTICA, PROD 30 A 50 T/H, SILO DE AGREGADO 7 M3, RESERVATÓRIOS PARA EMULSÃO E ÁGUA DE 2,3 M3 CADA, MISTURADOR TIPO PUG MILL A SER MONTADO SOBRE CAMINHÃO - MATERIAIS NA OPERAÇÃO. AF_10/2014</v>
      </c>
      <c r="D8040" s="94" t="str">
        <f>Cartilha_GLOBAL!D8040</f>
        <v>H</v>
      </c>
      <c r="E8040" s="105">
        <f>Cartilha_GLOBAL!$E8040</f>
        <v>26.83</v>
      </c>
      <c r="F8040" s="182">
        <f>Cartilha_GLOBAL!$F8040</f>
        <v>32.93</v>
      </c>
      <c r="G8040" s="229"/>
      <c r="H8040" s="107">
        <f t="shared" si="500"/>
        <v>0</v>
      </c>
      <c r="I8040" s="188">
        <f t="shared" si="499"/>
        <v>0</v>
      </c>
      <c r="J8040" s="142"/>
      <c r="K8040" s="146"/>
      <c r="L8040" s="7" t="str">
        <f t="shared" si="501"/>
        <v/>
      </c>
      <c r="M8040" s="7" t="str">
        <f t="shared" si="502"/>
        <v/>
      </c>
      <c r="N8040" s="7" t="str">
        <f>Cartilha_GLOBAL!N8040</f>
        <v/>
      </c>
      <c r="O8040" s="144"/>
      <c r="Q8040" s="151"/>
      <c r="R8040" s="152">
        <v>0</v>
      </c>
      <c r="T8040" s="153">
        <f>IF(Cartilha_GLOBAL!R8040=0,0,IF(Cartilha_GLOBAL!R8040&gt;0,"c","b"))</f>
        <v>0</v>
      </c>
    </row>
    <row r="8041" ht="33.75" hidden="1" spans="1:20">
      <c r="A8041" s="239">
        <f>Cartilha_GLOBAL!A8041</f>
        <v>5882</v>
      </c>
      <c r="B8041" s="100" t="str">
        <f>Cartilha_GLOBAL!B8041</f>
        <v>SINAPI</v>
      </c>
      <c r="C8041" s="104" t="str">
        <f>Cartilha_GLOBAL!C8041</f>
        <v>USINA DE LAMA ASFÁLTICA, PROD 30 A 50 T/H, SILO DE AGREGADO 7 M3, RESERVATÓRIOS PARA EMULSÃO E ÁGUA DE 2,3 M3 CADA, MISTURADOR TIPO PUG MILL A SER MONTADO SOBRE CAMINHÃO - CHP DIURNO. AF_10/2014</v>
      </c>
      <c r="D8041" s="94" t="str">
        <f>Cartilha_GLOBAL!D8041</f>
        <v>CHP</v>
      </c>
      <c r="E8041" s="105">
        <f>Cartilha_GLOBAL!$E8041</f>
        <v>116.35</v>
      </c>
      <c r="F8041" s="182">
        <f>Cartilha_GLOBAL!$F8041</f>
        <v>142.81</v>
      </c>
      <c r="G8041" s="229"/>
      <c r="H8041" s="107">
        <f t="shared" si="500"/>
        <v>0</v>
      </c>
      <c r="I8041" s="188">
        <f t="shared" si="499"/>
        <v>0</v>
      </c>
      <c r="J8041" s="142"/>
      <c r="K8041" s="146"/>
      <c r="L8041" s="7" t="str">
        <f t="shared" si="501"/>
        <v/>
      </c>
      <c r="M8041" s="7" t="str">
        <f t="shared" si="502"/>
        <v/>
      </c>
      <c r="N8041" s="7" t="str">
        <f>Cartilha_GLOBAL!N8041</f>
        <v/>
      </c>
      <c r="O8041" s="144"/>
      <c r="Q8041" s="151"/>
      <c r="R8041" s="152">
        <v>0</v>
      </c>
      <c r="T8041" s="153">
        <f>IF(Cartilha_GLOBAL!R8041=0,0,IF(Cartilha_GLOBAL!R8041&gt;0,"c","b"))</f>
        <v>0</v>
      </c>
    </row>
    <row r="8042" ht="33.75" hidden="1" spans="1:20">
      <c r="A8042" s="239">
        <f>Cartilha_GLOBAL!A8042</f>
        <v>5884</v>
      </c>
      <c r="B8042" s="100" t="str">
        <f>Cartilha_GLOBAL!B8042</f>
        <v>SINAPI</v>
      </c>
      <c r="C8042" s="104" t="str">
        <f>Cartilha_GLOBAL!C8042</f>
        <v>USINA DE LAMA ASFÁLTICA, PROD 30 A 50 T/H, SILO DE AGREGADO 7 M3, RESERVATÓRIOS PARA EMULSÃO E ÁGUA DE 2,3 M3 CADA, MISTURADOR TIPO PUG MILL A SER MONTADO SOBRE CAMINHÃO - CHI DIURNO. AF_10/2014</v>
      </c>
      <c r="D8042" s="94" t="str">
        <f>Cartilha_GLOBAL!D8042</f>
        <v>CHI</v>
      </c>
      <c r="E8042" s="105">
        <f>Cartilha_GLOBAL!$E8042</f>
        <v>50.38</v>
      </c>
      <c r="F8042" s="182">
        <f>Cartilha_GLOBAL!$F8042</f>
        <v>61.84</v>
      </c>
      <c r="G8042" s="229"/>
      <c r="H8042" s="107">
        <f t="shared" si="500"/>
        <v>0</v>
      </c>
      <c r="I8042" s="188">
        <f t="shared" si="499"/>
        <v>0</v>
      </c>
      <c r="J8042" s="142"/>
      <c r="K8042" s="146"/>
      <c r="L8042" s="7" t="str">
        <f t="shared" si="501"/>
        <v/>
      </c>
      <c r="M8042" s="7" t="str">
        <f t="shared" si="502"/>
        <v/>
      </c>
      <c r="N8042" s="7" t="str">
        <f>Cartilha_GLOBAL!N8042</f>
        <v/>
      </c>
      <c r="O8042" s="144"/>
      <c r="Q8042" s="151"/>
      <c r="R8042" s="152">
        <v>0</v>
      </c>
      <c r="T8042" s="153">
        <f>IF(Cartilha_GLOBAL!R8042=0,0,IF(Cartilha_GLOBAL!R8042&gt;0,"c","b"))</f>
        <v>0</v>
      </c>
    </row>
    <row r="8043" ht="12.75" hidden="1" spans="1:20">
      <c r="A8043" s="238" t="str">
        <f>Cartilha_GLOBAL!A8043</f>
        <v>12.3.53</v>
      </c>
      <c r="B8043" s="236">
        <f>Cartilha_GLOBAL!B8043</f>
        <v>0</v>
      </c>
      <c r="C8043" s="161" t="str">
        <f>Cartilha_GLOBAL!C8043</f>
        <v>CORTADORAS DE PISO</v>
      </c>
      <c r="D8043" s="94">
        <f>Cartilha_GLOBAL!D8043</f>
        <v>0</v>
      </c>
      <c r="E8043" s="105">
        <f>Cartilha_GLOBAL!$E8043</f>
        <v>0</v>
      </c>
      <c r="F8043" s="182">
        <f>Cartilha_GLOBAL!$F8043</f>
        <v>0</v>
      </c>
      <c r="G8043" s="209"/>
      <c r="H8043" s="187">
        <f t="shared" si="500"/>
        <v>0</v>
      </c>
      <c r="I8043" s="188">
        <f t="shared" si="499"/>
        <v>0</v>
      </c>
      <c r="J8043" s="142"/>
      <c r="K8043" s="145" t="str">
        <f>IF(SUM(I8044:I8049)&gt;0,"xx","")</f>
        <v/>
      </c>
      <c r="L8043" s="7" t="str">
        <f t="shared" si="501"/>
        <v/>
      </c>
      <c r="M8043" s="7" t="str">
        <f t="shared" si="502"/>
        <v/>
      </c>
      <c r="N8043" s="7" t="str">
        <f>Cartilha_GLOBAL!N8043</f>
        <v/>
      </c>
      <c r="O8043" s="144"/>
      <c r="Q8043" s="151"/>
      <c r="R8043" s="152">
        <v>0</v>
      </c>
      <c r="T8043" s="153">
        <f>IF(Cartilha_GLOBAL!R8043=0,0,IF(Cartilha_GLOBAL!R8043&gt;0,"c","b"))</f>
        <v>0</v>
      </c>
    </row>
    <row r="8044" ht="33.75" hidden="1" spans="1:20">
      <c r="A8044" s="239">
        <f>Cartilha_GLOBAL!A8044</f>
        <v>91285</v>
      </c>
      <c r="B8044" s="100" t="str">
        <f>Cartilha_GLOBAL!B8044</f>
        <v>SINAPI</v>
      </c>
      <c r="C8044" s="104" t="str">
        <f>Cartilha_GLOBAL!C8044</f>
        <v>CORTADORA DE PISO COM MOTOR 4 TEMPOS A GASOLINA, POTÊNCIA DE 13 HP, COM DISCO DE CORTE DIAMANTADO SEGMENTADO PARA CONCRETO, DIÂMETRO DE 350 MM, FURO DE 1" (14 X 1") - CHI DIURNO. AF_08/2015</v>
      </c>
      <c r="D8044" s="94" t="str">
        <f>Cartilha_GLOBAL!D8044</f>
        <v>CHI</v>
      </c>
      <c r="E8044" s="105">
        <f>Cartilha_GLOBAL!$E8044</f>
        <v>0.82</v>
      </c>
      <c r="F8044" s="182">
        <f>Cartilha_GLOBAL!$F8044</f>
        <v>1.01</v>
      </c>
      <c r="G8044" s="229"/>
      <c r="H8044" s="107">
        <f t="shared" si="500"/>
        <v>0</v>
      </c>
      <c r="I8044" s="188">
        <f t="shared" si="499"/>
        <v>0</v>
      </c>
      <c r="J8044" s="142"/>
      <c r="K8044" s="146"/>
      <c r="L8044" s="7" t="str">
        <f t="shared" si="501"/>
        <v/>
      </c>
      <c r="M8044" s="7" t="str">
        <f t="shared" si="502"/>
        <v/>
      </c>
      <c r="N8044" s="7" t="str">
        <f>Cartilha_GLOBAL!N8044</f>
        <v/>
      </c>
      <c r="O8044" s="144"/>
      <c r="Q8044" s="151"/>
      <c r="R8044" s="152">
        <v>0</v>
      </c>
      <c r="T8044" s="153">
        <f>IF(Cartilha_GLOBAL!R8044=0,0,IF(Cartilha_GLOBAL!R8044&gt;0,"c","b"))</f>
        <v>0</v>
      </c>
    </row>
    <row r="8045" ht="33.75" hidden="1" spans="1:20">
      <c r="A8045" s="239">
        <f>Cartilha_GLOBAL!A8045</f>
        <v>91279</v>
      </c>
      <c r="B8045" s="100" t="str">
        <f>Cartilha_GLOBAL!B8045</f>
        <v>SINAPI</v>
      </c>
      <c r="C8045" s="104" t="str">
        <f>Cartilha_GLOBAL!C8045</f>
        <v>CORTADORA DE PISO COM MOTOR 4 TEMPOS A GASOLINA, POTÊNCIA DE 13 HP, COM DISCO DE CORTE DIAMANTADO SEGMENTADO PARA CONCRETO, DIÂMETRO DE 350 MM, FURO DE 1" (14 X 1") - DEPRECIAÇÃO. AF_08/2015</v>
      </c>
      <c r="D8045" s="94" t="str">
        <f>Cartilha_GLOBAL!D8045</f>
        <v>H</v>
      </c>
      <c r="E8045" s="105">
        <f>Cartilha_GLOBAL!$E8045</f>
        <v>0.74</v>
      </c>
      <c r="F8045" s="182">
        <f>Cartilha_GLOBAL!$F8045</f>
        <v>0.91</v>
      </c>
      <c r="G8045" s="229"/>
      <c r="H8045" s="107">
        <f t="shared" si="500"/>
        <v>0</v>
      </c>
      <c r="I8045" s="188">
        <f t="shared" si="499"/>
        <v>0</v>
      </c>
      <c r="J8045" s="142"/>
      <c r="K8045" s="146"/>
      <c r="L8045" s="7" t="str">
        <f t="shared" si="501"/>
        <v/>
      </c>
      <c r="M8045" s="7" t="str">
        <f t="shared" si="502"/>
        <v/>
      </c>
      <c r="N8045" s="7" t="str">
        <f>Cartilha_GLOBAL!N8045</f>
        <v/>
      </c>
      <c r="O8045" s="144"/>
      <c r="Q8045" s="151"/>
      <c r="R8045" s="152">
        <v>0</v>
      </c>
      <c r="T8045" s="153">
        <f>IF(Cartilha_GLOBAL!R8045=0,0,IF(Cartilha_GLOBAL!R8045&gt;0,"c","b"))</f>
        <v>0</v>
      </c>
    </row>
    <row r="8046" ht="33.75" hidden="1" spans="1:20">
      <c r="A8046" s="239">
        <f>Cartilha_GLOBAL!A8046</f>
        <v>91280</v>
      </c>
      <c r="B8046" s="100" t="str">
        <f>Cartilha_GLOBAL!B8046</f>
        <v>SINAPI</v>
      </c>
      <c r="C8046" s="104" t="str">
        <f>Cartilha_GLOBAL!C8046</f>
        <v>CORTADORA DE PISO COM MOTOR 4 TEMPOS A GASOLINA, POTÊNCIA DE 13 HP, COM DISCO DE CORTE DIAMANTADO SEGMENTADO PARA CONCRETO, DIÂMETRO DE 350 MM, FURO DE 1" (14 X 1") - JUROS. AF_08/2015</v>
      </c>
      <c r="D8046" s="94" t="str">
        <f>Cartilha_GLOBAL!D8046</f>
        <v>H</v>
      </c>
      <c r="E8046" s="105">
        <f>Cartilha_GLOBAL!$E8046</f>
        <v>0.08</v>
      </c>
      <c r="F8046" s="182">
        <f>Cartilha_GLOBAL!$F8046</f>
        <v>0.1</v>
      </c>
      <c r="G8046" s="229"/>
      <c r="H8046" s="107">
        <f t="shared" si="500"/>
        <v>0</v>
      </c>
      <c r="I8046" s="188">
        <f t="shared" ref="I8046:I8081" si="503">IF(ISBLANK(G8046),0,IF(R8046=0,ROUND(G8046*H8046,2),IF(R8046="b",ROUNDDOWN(G8046*H8046,2),ROUNDUP(G8046*H8046,2))))</f>
        <v>0</v>
      </c>
      <c r="J8046" s="142"/>
      <c r="K8046" s="146"/>
      <c r="L8046" s="7" t="str">
        <f t="shared" si="501"/>
        <v/>
      </c>
      <c r="M8046" s="7" t="str">
        <f t="shared" si="502"/>
        <v/>
      </c>
      <c r="N8046" s="7" t="str">
        <f>Cartilha_GLOBAL!N8046</f>
        <v/>
      </c>
      <c r="O8046" s="144"/>
      <c r="Q8046" s="151"/>
      <c r="R8046" s="152">
        <v>0</v>
      </c>
      <c r="T8046" s="153">
        <f>IF(Cartilha_GLOBAL!R8046=0,0,IF(Cartilha_GLOBAL!R8046&gt;0,"c","b"))</f>
        <v>0</v>
      </c>
    </row>
    <row r="8047" ht="33.75" hidden="1" spans="1:20">
      <c r="A8047" s="239">
        <f>Cartilha_GLOBAL!A8047</f>
        <v>91281</v>
      </c>
      <c r="B8047" s="100" t="str">
        <f>Cartilha_GLOBAL!B8047</f>
        <v>SINAPI</v>
      </c>
      <c r="C8047" s="104" t="str">
        <f>Cartilha_GLOBAL!C8047</f>
        <v>CORTADORA DE PISO COM MOTOR 4 TEMPOS A GASOLINA, POTÊNCIA DE 13 HP, COM DISCO DE CORTE DIAMANTADO SEGMENTADO PARA CONCRETO, DIÂMETRO DE 350 MM, FURO DE 1" (14 X 1") - MANUTENÇÃO. AF_08/2015</v>
      </c>
      <c r="D8047" s="94" t="str">
        <f>Cartilha_GLOBAL!D8047</f>
        <v>H</v>
      </c>
      <c r="E8047" s="105">
        <f>Cartilha_GLOBAL!$E8047</f>
        <v>0.93</v>
      </c>
      <c r="F8047" s="182">
        <f>Cartilha_GLOBAL!$F8047</f>
        <v>1.14</v>
      </c>
      <c r="G8047" s="229"/>
      <c r="H8047" s="107">
        <f t="shared" si="500"/>
        <v>0</v>
      </c>
      <c r="I8047" s="188">
        <f t="shared" si="503"/>
        <v>0</v>
      </c>
      <c r="J8047" s="142"/>
      <c r="K8047" s="146"/>
      <c r="L8047" s="7" t="str">
        <f t="shared" si="501"/>
        <v/>
      </c>
      <c r="M8047" s="7" t="str">
        <f t="shared" si="502"/>
        <v/>
      </c>
      <c r="N8047" s="7" t="str">
        <f>Cartilha_GLOBAL!N8047</f>
        <v/>
      </c>
      <c r="O8047" s="144"/>
      <c r="Q8047" s="151"/>
      <c r="R8047" s="152">
        <v>0</v>
      </c>
      <c r="T8047" s="153">
        <f>IF(Cartilha_GLOBAL!R8047=0,0,IF(Cartilha_GLOBAL!R8047&gt;0,"c","b"))</f>
        <v>0</v>
      </c>
    </row>
    <row r="8048" ht="33.75" hidden="1" spans="1:20">
      <c r="A8048" s="239">
        <f>Cartilha_GLOBAL!A8048</f>
        <v>91282</v>
      </c>
      <c r="B8048" s="100" t="str">
        <f>Cartilha_GLOBAL!B8048</f>
        <v>SINAPI</v>
      </c>
      <c r="C8048" s="104" t="str">
        <f>Cartilha_GLOBAL!C8048</f>
        <v>CORTADORA DE PISO COM MOTOR 4 TEMPOS A GASOLINA, POTÊNCIA DE 13 HP, COM DISCO DE CORTE DIAMANTADO SEGMENTADO PARA CONCRETO, DIÂMETRO DE 350 MM, FURO DE 1" (14 X 1") - MATERIAIS NA OPERAÇÃO. AF_08/2015</v>
      </c>
      <c r="D8048" s="94" t="str">
        <f>Cartilha_GLOBAL!D8048</f>
        <v>H</v>
      </c>
      <c r="E8048" s="105">
        <f>Cartilha_GLOBAL!$E8048</f>
        <v>7.74</v>
      </c>
      <c r="F8048" s="182">
        <f>Cartilha_GLOBAL!$F8048</f>
        <v>9.5</v>
      </c>
      <c r="G8048" s="229"/>
      <c r="H8048" s="107">
        <f t="shared" si="500"/>
        <v>0</v>
      </c>
      <c r="I8048" s="188">
        <f t="shared" si="503"/>
        <v>0</v>
      </c>
      <c r="J8048" s="142"/>
      <c r="K8048" s="146"/>
      <c r="L8048" s="7" t="str">
        <f t="shared" si="501"/>
        <v/>
      </c>
      <c r="M8048" s="7" t="str">
        <f t="shared" si="502"/>
        <v/>
      </c>
      <c r="N8048" s="7" t="str">
        <f>Cartilha_GLOBAL!N8048</f>
        <v/>
      </c>
      <c r="O8048" s="144"/>
      <c r="Q8048" s="151"/>
      <c r="R8048" s="152">
        <v>0</v>
      </c>
      <c r="T8048" s="153">
        <f>IF(Cartilha_GLOBAL!R8048=0,0,IF(Cartilha_GLOBAL!R8048&gt;0,"c","b"))</f>
        <v>0</v>
      </c>
    </row>
    <row r="8049" ht="33.75" hidden="1" spans="1:20">
      <c r="A8049" s="239">
        <f>Cartilha_GLOBAL!A8049</f>
        <v>91283</v>
      </c>
      <c r="B8049" s="100" t="str">
        <f>Cartilha_GLOBAL!B8049</f>
        <v>SINAPI</v>
      </c>
      <c r="C8049" s="104" t="str">
        <f>Cartilha_GLOBAL!C8049</f>
        <v>CORTADORA DE PISO COM MOTOR 4 TEMPOS A GASOLINA, POTÊNCIA DE 13 HP, COM DISCO DE CORTE DIAMANTADO SEGMENTADO PARA CONCRETO, DIÂMETRO DE 350 MM, FURO DE 1" (14 X 1") - CHP DIURNO. AF_08/2015</v>
      </c>
      <c r="D8049" s="94" t="str">
        <f>Cartilha_GLOBAL!D8049</f>
        <v>CHP</v>
      </c>
      <c r="E8049" s="105">
        <f>Cartilha_GLOBAL!$E8049</f>
        <v>9.49</v>
      </c>
      <c r="F8049" s="182">
        <f>Cartilha_GLOBAL!$F8049</f>
        <v>11.65</v>
      </c>
      <c r="G8049" s="229"/>
      <c r="H8049" s="107">
        <f t="shared" si="500"/>
        <v>0</v>
      </c>
      <c r="I8049" s="188">
        <f t="shared" si="503"/>
        <v>0</v>
      </c>
      <c r="J8049" s="142"/>
      <c r="K8049" s="146"/>
      <c r="L8049" s="7" t="str">
        <f t="shared" si="501"/>
        <v/>
      </c>
      <c r="M8049" s="7" t="str">
        <f t="shared" si="502"/>
        <v/>
      </c>
      <c r="N8049" s="7" t="str">
        <f>Cartilha_GLOBAL!N8049</f>
        <v/>
      </c>
      <c r="O8049" s="144"/>
      <c r="Q8049" s="151"/>
      <c r="R8049" s="152">
        <v>0</v>
      </c>
      <c r="T8049" s="153">
        <f>IF(Cartilha_GLOBAL!R8049=0,0,IF(Cartilha_GLOBAL!R8049&gt;0,"c","b"))</f>
        <v>0</v>
      </c>
    </row>
    <row r="8050" ht="12.75" hidden="1" spans="1:20">
      <c r="A8050" s="238" t="str">
        <f>Cartilha_GLOBAL!A8050</f>
        <v>12.3.54</v>
      </c>
      <c r="B8050" s="236">
        <f>Cartilha_GLOBAL!B8050</f>
        <v>0</v>
      </c>
      <c r="C8050" s="161" t="str">
        <f>Cartilha_GLOBAL!C8050</f>
        <v>CURSOS DE CAPACITAÇÃO</v>
      </c>
      <c r="D8050" s="94">
        <f>Cartilha_GLOBAL!D8050</f>
        <v>0</v>
      </c>
      <c r="E8050" s="105">
        <f>Cartilha_GLOBAL!$E8050</f>
        <v>0</v>
      </c>
      <c r="F8050" s="182">
        <f>Cartilha_GLOBAL!$F8050</f>
        <v>0</v>
      </c>
      <c r="G8050" s="209"/>
      <c r="H8050" s="187">
        <f t="shared" si="500"/>
        <v>0</v>
      </c>
      <c r="I8050" s="188">
        <f t="shared" si="503"/>
        <v>0</v>
      </c>
      <c r="J8050" s="142"/>
      <c r="K8050" s="145" t="str">
        <f>IF(SUM(I8051:I8051)&gt;0,"xx","")</f>
        <v/>
      </c>
      <c r="L8050" s="7" t="str">
        <f t="shared" si="501"/>
        <v/>
      </c>
      <c r="M8050" s="7" t="str">
        <f t="shared" si="502"/>
        <v/>
      </c>
      <c r="N8050" s="7" t="str">
        <f>Cartilha_GLOBAL!N8050</f>
        <v/>
      </c>
      <c r="O8050" s="144"/>
      <c r="Q8050" s="151"/>
      <c r="R8050" s="152">
        <v>0</v>
      </c>
      <c r="T8050" s="153">
        <f>IF(Cartilha_GLOBAL!R8050=0,0,IF(Cartilha_GLOBAL!R8050&gt;0,"c","b"))</f>
        <v>0</v>
      </c>
    </row>
    <row r="8051" ht="12.75" spans="1:20">
      <c r="A8051" s="154" t="str">
        <f>Cartilha_GLOBAL!A8051</f>
        <v>x</v>
      </c>
      <c r="B8051" s="236">
        <f>Cartilha_GLOBAL!B8051</f>
        <v>0</v>
      </c>
      <c r="C8051" s="161" t="str">
        <f>Cartilha_GLOBAL!C8051</f>
        <v>SERVIÇOS EXTRAS - DIVERSOS (LIMPEZA,ENSAIOS TECNOLÓGICOS, EQUIPAMENTOS)</v>
      </c>
      <c r="D8051" s="94">
        <f>Cartilha_GLOBAL!D8051</f>
        <v>0</v>
      </c>
      <c r="E8051" s="105">
        <f>Cartilha_GLOBAL!$E8051</f>
        <v>0</v>
      </c>
      <c r="F8051" s="182">
        <f>Cartilha_GLOBAL!$F8051</f>
        <v>0</v>
      </c>
      <c r="G8051" s="187"/>
      <c r="H8051" s="187">
        <f t="shared" si="500"/>
        <v>0</v>
      </c>
      <c r="I8051" s="188">
        <f t="shared" si="503"/>
        <v>0</v>
      </c>
      <c r="J8051" s="142"/>
      <c r="K8051" s="145" t="str">
        <f>IF(SUM(I8051:I8081)&gt;0,"xx","")</f>
        <v>xx</v>
      </c>
      <c r="L8051" s="7" t="str">
        <f t="shared" si="501"/>
        <v>x</v>
      </c>
      <c r="M8051" s="7" t="str">
        <f t="shared" si="502"/>
        <v>x</v>
      </c>
      <c r="N8051" s="7" t="str">
        <f>Cartilha_GLOBAL!N8051</f>
        <v>x</v>
      </c>
      <c r="O8051" s="144"/>
      <c r="Q8051" s="151"/>
      <c r="R8051" s="152">
        <v>0</v>
      </c>
      <c r="T8051" s="153">
        <f>IF(Cartilha_GLOBAL!R8051=0,0,IF(Cartilha_GLOBAL!R8051&gt;0,"c","b"))</f>
        <v>0</v>
      </c>
    </row>
    <row r="8052" ht="13.5" spans="1:20">
      <c r="A8052" s="103">
        <v>99802</v>
      </c>
      <c r="B8052" s="100" t="s">
        <v>252</v>
      </c>
      <c r="C8052" s="240" t="s">
        <v>8402</v>
      </c>
      <c r="D8052" s="231" t="s">
        <v>261</v>
      </c>
      <c r="E8052" s="179">
        <f>Cartilha_GLOBAL!$E8052</f>
        <v>0.62</v>
      </c>
      <c r="F8052" s="168">
        <f>Cartilha_GLOBAL!$F8052</f>
        <v>0.76</v>
      </c>
      <c r="G8052" s="241">
        <v>384</v>
      </c>
      <c r="H8052" s="210">
        <f t="shared" si="500"/>
        <v>0.76</v>
      </c>
      <c r="I8052" s="194">
        <f t="shared" si="503"/>
        <v>291.84</v>
      </c>
      <c r="J8052" s="142"/>
      <c r="K8052" s="146"/>
      <c r="L8052" s="7" t="str">
        <f t="shared" si="501"/>
        <v>x</v>
      </c>
      <c r="M8052" s="7" t="str">
        <f t="shared" si="502"/>
        <v>x</v>
      </c>
      <c r="N8052" s="7" t="str">
        <f>Cartilha_GLOBAL!N8052</f>
        <v>x</v>
      </c>
      <c r="O8052" s="144"/>
      <c r="Q8052" s="151"/>
      <c r="R8052" s="152">
        <v>0</v>
      </c>
      <c r="T8052" s="153">
        <f>IF(Cartilha_GLOBAL!R8052=0,0,IF(Cartilha_GLOBAL!R8052&gt;0,"c","b"))</f>
        <v>0</v>
      </c>
    </row>
    <row r="8053" ht="12.75" hidden="1" spans="1:20">
      <c r="A8053" s="158">
        <f>Cartilha_GLOBAL!A8053</f>
        <v>0</v>
      </c>
      <c r="B8053" s="100">
        <f>Cartilha_GLOBAL!B8053</f>
        <v>0</v>
      </c>
      <c r="C8053" s="159">
        <f>Cartilha_GLOBAL!C8053</f>
        <v>0</v>
      </c>
      <c r="D8053" s="192">
        <f>Cartilha_GLOBAL!D8053</f>
        <v>0</v>
      </c>
      <c r="E8053" s="105">
        <f>Cartilha_GLOBAL!$E8053</f>
        <v>0</v>
      </c>
      <c r="F8053" s="168">
        <f>Cartilha_GLOBAL!$F8053</f>
        <v>0</v>
      </c>
      <c r="G8053" s="242"/>
      <c r="H8053" s="107">
        <f t="shared" si="500"/>
        <v>0</v>
      </c>
      <c r="I8053" s="184">
        <f t="shared" si="503"/>
        <v>0</v>
      </c>
      <c r="J8053" s="142"/>
      <c r="K8053" s="146"/>
      <c r="L8053" s="7" t="str">
        <f t="shared" si="501"/>
        <v/>
      </c>
      <c r="M8053" s="7" t="str">
        <f t="shared" si="502"/>
        <v/>
      </c>
      <c r="N8053" s="7" t="str">
        <f>Cartilha_GLOBAL!N8053</f>
        <v/>
      </c>
      <c r="O8053" s="144"/>
      <c r="Q8053" s="151"/>
      <c r="R8053" s="152">
        <v>0</v>
      </c>
      <c r="T8053" s="153">
        <f>IF(Cartilha_GLOBAL!R8053=0,0,IF(Cartilha_GLOBAL!R8053&gt;0,"c","b"))</f>
        <v>0</v>
      </c>
    </row>
    <row r="8054" ht="12.75" hidden="1" spans="1:20">
      <c r="A8054" s="158">
        <f>Cartilha_GLOBAL!A8054</f>
        <v>0</v>
      </c>
      <c r="B8054" s="100">
        <f>Cartilha_GLOBAL!B8054</f>
        <v>0</v>
      </c>
      <c r="C8054" s="159">
        <f>Cartilha_GLOBAL!C8054</f>
        <v>0</v>
      </c>
      <c r="D8054" s="192">
        <f>Cartilha_GLOBAL!D8054</f>
        <v>0</v>
      </c>
      <c r="E8054" s="105">
        <f>Cartilha_GLOBAL!$E8054</f>
        <v>0</v>
      </c>
      <c r="F8054" s="168">
        <f>Cartilha_GLOBAL!$F8054</f>
        <v>0</v>
      </c>
      <c r="G8054" s="242"/>
      <c r="H8054" s="107">
        <f t="shared" si="500"/>
        <v>0</v>
      </c>
      <c r="I8054" s="184">
        <f t="shared" si="503"/>
        <v>0</v>
      </c>
      <c r="J8054" s="142"/>
      <c r="K8054" s="146"/>
      <c r="L8054" s="7" t="str">
        <f t="shared" si="501"/>
        <v/>
      </c>
      <c r="M8054" s="7" t="str">
        <f t="shared" si="502"/>
        <v/>
      </c>
      <c r="N8054" s="7" t="str">
        <f>Cartilha_GLOBAL!N8054</f>
        <v/>
      </c>
      <c r="O8054" s="144"/>
      <c r="Q8054" s="151"/>
      <c r="R8054" s="152">
        <v>0</v>
      </c>
      <c r="T8054" s="153">
        <f>IF(Cartilha_GLOBAL!R8054=0,0,IF(Cartilha_GLOBAL!R8054&gt;0,"c","b"))</f>
        <v>0</v>
      </c>
    </row>
    <row r="8055" ht="12.75" hidden="1" spans="1:20">
      <c r="A8055" s="158">
        <f>Cartilha_GLOBAL!A8055</f>
        <v>0</v>
      </c>
      <c r="B8055" s="100">
        <f>Cartilha_GLOBAL!B8055</f>
        <v>0</v>
      </c>
      <c r="C8055" s="159">
        <f>Cartilha_GLOBAL!C8055</f>
        <v>0</v>
      </c>
      <c r="D8055" s="192">
        <f>Cartilha_GLOBAL!D8055</f>
        <v>0</v>
      </c>
      <c r="E8055" s="105">
        <f>Cartilha_GLOBAL!$E8055</f>
        <v>0</v>
      </c>
      <c r="F8055" s="168">
        <f>Cartilha_GLOBAL!$F8055</f>
        <v>0</v>
      </c>
      <c r="G8055" s="242"/>
      <c r="H8055" s="107">
        <f t="shared" si="500"/>
        <v>0</v>
      </c>
      <c r="I8055" s="184">
        <f t="shared" si="503"/>
        <v>0</v>
      </c>
      <c r="J8055" s="142"/>
      <c r="K8055" s="146"/>
      <c r="L8055" s="7" t="str">
        <f t="shared" si="501"/>
        <v/>
      </c>
      <c r="M8055" s="7" t="str">
        <f t="shared" si="502"/>
        <v/>
      </c>
      <c r="N8055" s="7" t="str">
        <f>Cartilha_GLOBAL!N8055</f>
        <v/>
      </c>
      <c r="O8055" s="144"/>
      <c r="Q8055" s="151"/>
      <c r="R8055" s="152">
        <v>0</v>
      </c>
      <c r="T8055" s="153">
        <f>IF(Cartilha_GLOBAL!R8055=0,0,IF(Cartilha_GLOBAL!R8055&gt;0,"c","b"))</f>
        <v>0</v>
      </c>
    </row>
    <row r="8056" ht="12.75" hidden="1" spans="1:20">
      <c r="A8056" s="158">
        <f>Cartilha_GLOBAL!A8056</f>
        <v>0</v>
      </c>
      <c r="B8056" s="100">
        <f>Cartilha_GLOBAL!B8056</f>
        <v>0</v>
      </c>
      <c r="C8056" s="159">
        <f>Cartilha_GLOBAL!C8056</f>
        <v>0</v>
      </c>
      <c r="D8056" s="192">
        <f>Cartilha_GLOBAL!D8056</f>
        <v>0</v>
      </c>
      <c r="E8056" s="105">
        <f>Cartilha_GLOBAL!$E8056</f>
        <v>0</v>
      </c>
      <c r="F8056" s="168">
        <f>Cartilha_GLOBAL!$F8056</f>
        <v>0</v>
      </c>
      <c r="G8056" s="242"/>
      <c r="H8056" s="107">
        <f t="shared" si="500"/>
        <v>0</v>
      </c>
      <c r="I8056" s="184">
        <f t="shared" si="503"/>
        <v>0</v>
      </c>
      <c r="J8056" s="142"/>
      <c r="K8056" s="146"/>
      <c r="L8056" s="7" t="str">
        <f t="shared" si="501"/>
        <v/>
      </c>
      <c r="M8056" s="7" t="str">
        <f t="shared" si="502"/>
        <v/>
      </c>
      <c r="N8056" s="7" t="str">
        <f>Cartilha_GLOBAL!N8056</f>
        <v/>
      </c>
      <c r="O8056" s="144"/>
      <c r="Q8056" s="151"/>
      <c r="R8056" s="152">
        <v>0</v>
      </c>
      <c r="T8056" s="153">
        <f>IF(Cartilha_GLOBAL!R8056=0,0,IF(Cartilha_GLOBAL!R8056&gt;0,"c","b"))</f>
        <v>0</v>
      </c>
    </row>
    <row r="8057" ht="12.75" hidden="1" spans="1:20">
      <c r="A8057" s="158">
        <f>Cartilha_GLOBAL!A8057</f>
        <v>0</v>
      </c>
      <c r="B8057" s="100">
        <f>Cartilha_GLOBAL!B8057</f>
        <v>0</v>
      </c>
      <c r="C8057" s="159">
        <f>Cartilha_GLOBAL!C8057</f>
        <v>0</v>
      </c>
      <c r="D8057" s="192">
        <f>Cartilha_GLOBAL!D8057</f>
        <v>0</v>
      </c>
      <c r="E8057" s="105">
        <f>Cartilha_GLOBAL!$E8057</f>
        <v>0</v>
      </c>
      <c r="F8057" s="168">
        <f>Cartilha_GLOBAL!$F8057</f>
        <v>0</v>
      </c>
      <c r="G8057" s="242"/>
      <c r="H8057" s="107">
        <f t="shared" si="500"/>
        <v>0</v>
      </c>
      <c r="I8057" s="184">
        <f t="shared" si="503"/>
        <v>0</v>
      </c>
      <c r="J8057" s="142"/>
      <c r="K8057" s="146"/>
      <c r="L8057" s="7" t="str">
        <f t="shared" si="501"/>
        <v/>
      </c>
      <c r="M8057" s="7" t="str">
        <f t="shared" si="502"/>
        <v/>
      </c>
      <c r="N8057" s="7" t="str">
        <f>Cartilha_GLOBAL!N8057</f>
        <v/>
      </c>
      <c r="O8057" s="144"/>
      <c r="Q8057" s="151"/>
      <c r="R8057" s="152">
        <v>0</v>
      </c>
      <c r="T8057" s="153">
        <f>IF(Cartilha_GLOBAL!R8057=0,0,IF(Cartilha_GLOBAL!R8057&gt;0,"c","b"))</f>
        <v>0</v>
      </c>
    </row>
    <row r="8058" ht="12.75" hidden="1" spans="1:20">
      <c r="A8058" s="158">
        <f>Cartilha_GLOBAL!A8058</f>
        <v>0</v>
      </c>
      <c r="B8058" s="100">
        <f>Cartilha_GLOBAL!B8058</f>
        <v>0</v>
      </c>
      <c r="C8058" s="159">
        <f>Cartilha_GLOBAL!C8058</f>
        <v>0</v>
      </c>
      <c r="D8058" s="192">
        <f>Cartilha_GLOBAL!D8058</f>
        <v>0</v>
      </c>
      <c r="E8058" s="105">
        <f>Cartilha_GLOBAL!$E8058</f>
        <v>0</v>
      </c>
      <c r="F8058" s="168">
        <f>Cartilha_GLOBAL!$F8058</f>
        <v>0</v>
      </c>
      <c r="G8058" s="242"/>
      <c r="H8058" s="107">
        <f t="shared" si="500"/>
        <v>0</v>
      </c>
      <c r="I8058" s="184">
        <f t="shared" si="503"/>
        <v>0</v>
      </c>
      <c r="J8058" s="142"/>
      <c r="K8058" s="146"/>
      <c r="L8058" s="7" t="str">
        <f t="shared" si="501"/>
        <v/>
      </c>
      <c r="M8058" s="7" t="str">
        <f t="shared" si="502"/>
        <v/>
      </c>
      <c r="N8058" s="7" t="str">
        <f>Cartilha_GLOBAL!N8058</f>
        <v/>
      </c>
      <c r="O8058" s="144"/>
      <c r="Q8058" s="151"/>
      <c r="R8058" s="152">
        <v>0</v>
      </c>
      <c r="T8058" s="153">
        <f>IF(Cartilha_GLOBAL!R8058=0,0,IF(Cartilha_GLOBAL!R8058&gt;0,"c","b"))</f>
        <v>0</v>
      </c>
    </row>
    <row r="8059" ht="12.75" hidden="1" spans="1:20">
      <c r="A8059" s="158">
        <f>Cartilha_GLOBAL!A8059</f>
        <v>0</v>
      </c>
      <c r="B8059" s="100">
        <f>Cartilha_GLOBAL!B8059</f>
        <v>0</v>
      </c>
      <c r="C8059" s="159">
        <f>Cartilha_GLOBAL!C8059</f>
        <v>0</v>
      </c>
      <c r="D8059" s="192">
        <f>Cartilha_GLOBAL!D8059</f>
        <v>0</v>
      </c>
      <c r="E8059" s="105">
        <f>Cartilha_GLOBAL!$E8059</f>
        <v>0</v>
      </c>
      <c r="F8059" s="168">
        <f>Cartilha_GLOBAL!$F8059</f>
        <v>0</v>
      </c>
      <c r="G8059" s="242"/>
      <c r="H8059" s="107">
        <f t="shared" si="500"/>
        <v>0</v>
      </c>
      <c r="I8059" s="184">
        <f t="shared" si="503"/>
        <v>0</v>
      </c>
      <c r="J8059" s="142"/>
      <c r="K8059" s="146"/>
      <c r="L8059" s="7" t="str">
        <f t="shared" si="501"/>
        <v/>
      </c>
      <c r="M8059" s="7" t="str">
        <f t="shared" si="502"/>
        <v/>
      </c>
      <c r="N8059" s="7" t="str">
        <f>Cartilha_GLOBAL!N8059</f>
        <v/>
      </c>
      <c r="O8059" s="144"/>
      <c r="Q8059" s="151"/>
      <c r="R8059" s="152">
        <v>0</v>
      </c>
      <c r="T8059" s="153">
        <f>IF(Cartilha_GLOBAL!R8059=0,0,IF(Cartilha_GLOBAL!R8059&gt;0,"c","b"))</f>
        <v>0</v>
      </c>
    </row>
    <row r="8060" ht="12.75" hidden="1" spans="1:20">
      <c r="A8060" s="158">
        <f>Cartilha_GLOBAL!A8060</f>
        <v>0</v>
      </c>
      <c r="B8060" s="100">
        <f>Cartilha_GLOBAL!B8060</f>
        <v>0</v>
      </c>
      <c r="C8060" s="159">
        <f>Cartilha_GLOBAL!C8060</f>
        <v>0</v>
      </c>
      <c r="D8060" s="192">
        <f>Cartilha_GLOBAL!D8060</f>
        <v>0</v>
      </c>
      <c r="E8060" s="105">
        <f>Cartilha_GLOBAL!$E8060</f>
        <v>0</v>
      </c>
      <c r="F8060" s="168">
        <f>Cartilha_GLOBAL!$F8060</f>
        <v>0</v>
      </c>
      <c r="G8060" s="242"/>
      <c r="H8060" s="107">
        <f t="shared" si="500"/>
        <v>0</v>
      </c>
      <c r="I8060" s="184">
        <f t="shared" si="503"/>
        <v>0</v>
      </c>
      <c r="J8060" s="142"/>
      <c r="K8060" s="146"/>
      <c r="L8060" s="7" t="str">
        <f t="shared" si="501"/>
        <v/>
      </c>
      <c r="M8060" s="7" t="str">
        <f t="shared" si="502"/>
        <v/>
      </c>
      <c r="N8060" s="7" t="str">
        <f>Cartilha_GLOBAL!N8060</f>
        <v/>
      </c>
      <c r="O8060" s="144"/>
      <c r="Q8060" s="151"/>
      <c r="R8060" s="152">
        <v>0</v>
      </c>
      <c r="T8060" s="153">
        <f>IF(Cartilha_GLOBAL!R8060=0,0,IF(Cartilha_GLOBAL!R8060&gt;0,"c","b"))</f>
        <v>0</v>
      </c>
    </row>
    <row r="8061" ht="12.75" hidden="1" spans="1:20">
      <c r="A8061" s="158">
        <f>Cartilha_GLOBAL!A8061</f>
        <v>0</v>
      </c>
      <c r="B8061" s="100">
        <f>Cartilha_GLOBAL!B8061</f>
        <v>0</v>
      </c>
      <c r="C8061" s="159">
        <f>Cartilha_GLOBAL!C8061</f>
        <v>0</v>
      </c>
      <c r="D8061" s="192">
        <f>Cartilha_GLOBAL!D8061</f>
        <v>0</v>
      </c>
      <c r="E8061" s="105">
        <f>Cartilha_GLOBAL!$E8061</f>
        <v>0</v>
      </c>
      <c r="F8061" s="168">
        <f>Cartilha_GLOBAL!$F8061</f>
        <v>0</v>
      </c>
      <c r="G8061" s="242"/>
      <c r="H8061" s="107">
        <f t="shared" si="500"/>
        <v>0</v>
      </c>
      <c r="I8061" s="184">
        <f t="shared" si="503"/>
        <v>0</v>
      </c>
      <c r="J8061" s="142"/>
      <c r="K8061" s="146"/>
      <c r="L8061" s="7" t="str">
        <f t="shared" si="501"/>
        <v/>
      </c>
      <c r="M8061" s="7" t="str">
        <f t="shared" si="502"/>
        <v/>
      </c>
      <c r="N8061" s="7" t="str">
        <f>Cartilha_GLOBAL!N8061</f>
        <v/>
      </c>
      <c r="O8061" s="144"/>
      <c r="Q8061" s="151"/>
      <c r="R8061" s="152">
        <v>0</v>
      </c>
      <c r="T8061" s="153">
        <f>IF(Cartilha_GLOBAL!R8061=0,0,IF(Cartilha_GLOBAL!R8061&gt;0,"c","b"))</f>
        <v>0</v>
      </c>
    </row>
    <row r="8062" ht="12.75" hidden="1" spans="1:20">
      <c r="A8062" s="158">
        <f>Cartilha_GLOBAL!A8062</f>
        <v>0</v>
      </c>
      <c r="B8062" s="100">
        <f>Cartilha_GLOBAL!B8062</f>
        <v>0</v>
      </c>
      <c r="C8062" s="159">
        <f>Cartilha_GLOBAL!C8062</f>
        <v>0</v>
      </c>
      <c r="D8062" s="192">
        <f>Cartilha_GLOBAL!D8062</f>
        <v>0</v>
      </c>
      <c r="E8062" s="105">
        <f>Cartilha_GLOBAL!$E8062</f>
        <v>0</v>
      </c>
      <c r="F8062" s="168">
        <f>Cartilha_GLOBAL!$F8062</f>
        <v>0</v>
      </c>
      <c r="G8062" s="242"/>
      <c r="H8062" s="107">
        <f t="shared" si="500"/>
        <v>0</v>
      </c>
      <c r="I8062" s="184">
        <f t="shared" si="503"/>
        <v>0</v>
      </c>
      <c r="J8062" s="142"/>
      <c r="K8062" s="146"/>
      <c r="L8062" s="7" t="str">
        <f t="shared" si="501"/>
        <v/>
      </c>
      <c r="M8062" s="7" t="str">
        <f t="shared" si="502"/>
        <v/>
      </c>
      <c r="N8062" s="7" t="str">
        <f>Cartilha_GLOBAL!N8062</f>
        <v/>
      </c>
      <c r="O8062" s="144"/>
      <c r="Q8062" s="151"/>
      <c r="R8062" s="152">
        <v>0</v>
      </c>
      <c r="T8062" s="153">
        <f>IF(Cartilha_GLOBAL!R8062=0,0,IF(Cartilha_GLOBAL!R8062&gt;0,"c","b"))</f>
        <v>0</v>
      </c>
    </row>
    <row r="8063" ht="12.75" hidden="1" spans="1:20">
      <c r="A8063" s="158">
        <f>Cartilha_GLOBAL!A8063</f>
        <v>0</v>
      </c>
      <c r="B8063" s="100">
        <f>Cartilha_GLOBAL!B8063</f>
        <v>0</v>
      </c>
      <c r="C8063" s="159">
        <f>Cartilha_GLOBAL!C8063</f>
        <v>0</v>
      </c>
      <c r="D8063" s="192">
        <f>Cartilha_GLOBAL!D8063</f>
        <v>0</v>
      </c>
      <c r="E8063" s="105">
        <f>Cartilha_GLOBAL!$E8063</f>
        <v>0</v>
      </c>
      <c r="F8063" s="168">
        <f>Cartilha_GLOBAL!$F8063</f>
        <v>0</v>
      </c>
      <c r="G8063" s="242"/>
      <c r="H8063" s="107">
        <f t="shared" si="500"/>
        <v>0</v>
      </c>
      <c r="I8063" s="184">
        <f t="shared" si="503"/>
        <v>0</v>
      </c>
      <c r="J8063" s="142"/>
      <c r="K8063" s="146"/>
      <c r="L8063" s="7" t="str">
        <f t="shared" si="501"/>
        <v/>
      </c>
      <c r="M8063" s="7" t="str">
        <f t="shared" si="502"/>
        <v/>
      </c>
      <c r="N8063" s="7" t="str">
        <f>Cartilha_GLOBAL!N8063</f>
        <v/>
      </c>
      <c r="O8063" s="144"/>
      <c r="Q8063" s="151"/>
      <c r="R8063" s="152">
        <v>0</v>
      </c>
      <c r="T8063" s="153">
        <f>IF(Cartilha_GLOBAL!R8063=0,0,IF(Cartilha_GLOBAL!R8063&gt;0,"c","b"))</f>
        <v>0</v>
      </c>
    </row>
    <row r="8064" ht="12.75" hidden="1" spans="1:20">
      <c r="A8064" s="158">
        <f>Cartilha_GLOBAL!A8064</f>
        <v>0</v>
      </c>
      <c r="B8064" s="100">
        <f>Cartilha_GLOBAL!B8064</f>
        <v>0</v>
      </c>
      <c r="C8064" s="159">
        <f>Cartilha_GLOBAL!C8064</f>
        <v>0</v>
      </c>
      <c r="D8064" s="192">
        <f>Cartilha_GLOBAL!D8064</f>
        <v>0</v>
      </c>
      <c r="E8064" s="105">
        <f>Cartilha_GLOBAL!$E8064</f>
        <v>0</v>
      </c>
      <c r="F8064" s="168">
        <f>Cartilha_GLOBAL!$F8064</f>
        <v>0</v>
      </c>
      <c r="G8064" s="242"/>
      <c r="H8064" s="107">
        <f t="shared" si="500"/>
        <v>0</v>
      </c>
      <c r="I8064" s="184">
        <f t="shared" si="503"/>
        <v>0</v>
      </c>
      <c r="J8064" s="142"/>
      <c r="K8064" s="146"/>
      <c r="L8064" s="7" t="str">
        <f t="shared" si="501"/>
        <v/>
      </c>
      <c r="M8064" s="7" t="str">
        <f t="shared" si="502"/>
        <v/>
      </c>
      <c r="N8064" s="7" t="str">
        <f>Cartilha_GLOBAL!N8064</f>
        <v/>
      </c>
      <c r="O8064" s="144"/>
      <c r="Q8064" s="151"/>
      <c r="R8064" s="152">
        <v>0</v>
      </c>
      <c r="T8064" s="153">
        <f>IF(Cartilha_GLOBAL!R8064=0,0,IF(Cartilha_GLOBAL!R8064&gt;0,"c","b"))</f>
        <v>0</v>
      </c>
    </row>
    <row r="8065" ht="12.75" hidden="1" spans="1:20">
      <c r="A8065" s="158">
        <f>Cartilha_GLOBAL!A8065</f>
        <v>0</v>
      </c>
      <c r="B8065" s="100">
        <f>Cartilha_GLOBAL!B8065</f>
        <v>0</v>
      </c>
      <c r="C8065" s="159">
        <f>Cartilha_GLOBAL!C8065</f>
        <v>0</v>
      </c>
      <c r="D8065" s="192">
        <f>Cartilha_GLOBAL!D8065</f>
        <v>0</v>
      </c>
      <c r="E8065" s="105">
        <f>Cartilha_GLOBAL!$E8065</f>
        <v>0</v>
      </c>
      <c r="F8065" s="168">
        <f>Cartilha_GLOBAL!$F8065</f>
        <v>0</v>
      </c>
      <c r="G8065" s="242"/>
      <c r="H8065" s="107">
        <f t="shared" si="500"/>
        <v>0</v>
      </c>
      <c r="I8065" s="184">
        <f t="shared" si="503"/>
        <v>0</v>
      </c>
      <c r="J8065" s="142"/>
      <c r="K8065" s="146"/>
      <c r="L8065" s="7" t="str">
        <f t="shared" si="501"/>
        <v/>
      </c>
      <c r="M8065" s="7" t="str">
        <f t="shared" si="502"/>
        <v/>
      </c>
      <c r="N8065" s="7" t="str">
        <f>Cartilha_GLOBAL!N8065</f>
        <v/>
      </c>
      <c r="O8065" s="144"/>
      <c r="Q8065" s="151"/>
      <c r="R8065" s="152">
        <v>0</v>
      </c>
      <c r="T8065" s="153">
        <f>IF(Cartilha_GLOBAL!R8065=0,0,IF(Cartilha_GLOBAL!R8065&gt;0,"c","b"))</f>
        <v>0</v>
      </c>
    </row>
    <row r="8066" ht="12.75" hidden="1" spans="1:20">
      <c r="A8066" s="158">
        <f>Cartilha_GLOBAL!A8066</f>
        <v>0</v>
      </c>
      <c r="B8066" s="100">
        <f>Cartilha_GLOBAL!B8066</f>
        <v>0</v>
      </c>
      <c r="C8066" s="159">
        <f>Cartilha_GLOBAL!C8066</f>
        <v>0</v>
      </c>
      <c r="D8066" s="192">
        <f>Cartilha_GLOBAL!D8066</f>
        <v>0</v>
      </c>
      <c r="E8066" s="105">
        <f>Cartilha_GLOBAL!$E8066</f>
        <v>0</v>
      </c>
      <c r="F8066" s="168">
        <f>Cartilha_GLOBAL!$F8066</f>
        <v>0</v>
      </c>
      <c r="G8066" s="242"/>
      <c r="H8066" s="107">
        <f t="shared" si="500"/>
        <v>0</v>
      </c>
      <c r="I8066" s="184">
        <f t="shared" si="503"/>
        <v>0</v>
      </c>
      <c r="J8066" s="142"/>
      <c r="K8066" s="146"/>
      <c r="L8066" s="7" t="str">
        <f t="shared" si="501"/>
        <v/>
      </c>
      <c r="M8066" s="7" t="str">
        <f t="shared" si="502"/>
        <v/>
      </c>
      <c r="N8066" s="7" t="str">
        <f>Cartilha_GLOBAL!N8066</f>
        <v/>
      </c>
      <c r="O8066" s="144"/>
      <c r="Q8066" s="151"/>
      <c r="R8066" s="152">
        <v>0</v>
      </c>
      <c r="T8066" s="153">
        <f>IF(Cartilha_GLOBAL!R8066=0,0,IF(Cartilha_GLOBAL!R8066&gt;0,"c","b"))</f>
        <v>0</v>
      </c>
    </row>
    <row r="8067" ht="12.75" hidden="1" spans="1:20">
      <c r="A8067" s="158">
        <f>Cartilha_GLOBAL!A8067</f>
        <v>0</v>
      </c>
      <c r="B8067" s="100">
        <f>Cartilha_GLOBAL!B8067</f>
        <v>0</v>
      </c>
      <c r="C8067" s="159">
        <f>Cartilha_GLOBAL!C8067</f>
        <v>0</v>
      </c>
      <c r="D8067" s="192">
        <f>Cartilha_GLOBAL!D8067</f>
        <v>0</v>
      </c>
      <c r="E8067" s="105">
        <f>Cartilha_GLOBAL!$E8067</f>
        <v>0</v>
      </c>
      <c r="F8067" s="168">
        <f>Cartilha_GLOBAL!$F8067</f>
        <v>0</v>
      </c>
      <c r="G8067" s="242"/>
      <c r="H8067" s="107">
        <f t="shared" si="500"/>
        <v>0</v>
      </c>
      <c r="I8067" s="184">
        <f t="shared" si="503"/>
        <v>0</v>
      </c>
      <c r="J8067" s="142"/>
      <c r="K8067" s="146"/>
      <c r="L8067" s="7" t="str">
        <f t="shared" si="501"/>
        <v/>
      </c>
      <c r="M8067" s="7" t="str">
        <f t="shared" si="502"/>
        <v/>
      </c>
      <c r="N8067" s="7" t="str">
        <f>Cartilha_GLOBAL!N8067</f>
        <v/>
      </c>
      <c r="O8067" s="144"/>
      <c r="Q8067" s="151"/>
      <c r="R8067" s="152">
        <v>0</v>
      </c>
      <c r="T8067" s="153">
        <f>IF(Cartilha_GLOBAL!R8067=0,0,IF(Cartilha_GLOBAL!R8067&gt;0,"c","b"))</f>
        <v>0</v>
      </c>
    </row>
    <row r="8068" ht="12.75" hidden="1" spans="1:20">
      <c r="A8068" s="158">
        <f>Cartilha_GLOBAL!A8068</f>
        <v>0</v>
      </c>
      <c r="B8068" s="100">
        <f>Cartilha_GLOBAL!B8068</f>
        <v>0</v>
      </c>
      <c r="C8068" s="159">
        <f>Cartilha_GLOBAL!C8068</f>
        <v>0</v>
      </c>
      <c r="D8068" s="192">
        <f>Cartilha_GLOBAL!D8068</f>
        <v>0</v>
      </c>
      <c r="E8068" s="105">
        <f>Cartilha_GLOBAL!$E8068</f>
        <v>0</v>
      </c>
      <c r="F8068" s="168">
        <f>Cartilha_GLOBAL!$F8068</f>
        <v>0</v>
      </c>
      <c r="G8068" s="242"/>
      <c r="H8068" s="107">
        <f t="shared" si="500"/>
        <v>0</v>
      </c>
      <c r="I8068" s="184">
        <f t="shared" si="503"/>
        <v>0</v>
      </c>
      <c r="J8068" s="142"/>
      <c r="K8068" s="146"/>
      <c r="L8068" s="7" t="str">
        <f t="shared" si="501"/>
        <v/>
      </c>
      <c r="M8068" s="7" t="str">
        <f t="shared" si="502"/>
        <v/>
      </c>
      <c r="N8068" s="7" t="str">
        <f>Cartilha_GLOBAL!N8068</f>
        <v/>
      </c>
      <c r="O8068" s="144"/>
      <c r="Q8068" s="151"/>
      <c r="R8068" s="152">
        <v>0</v>
      </c>
      <c r="T8068" s="153">
        <f>IF(Cartilha_GLOBAL!R8068=0,0,IF(Cartilha_GLOBAL!R8068&gt;0,"c","b"))</f>
        <v>0</v>
      </c>
    </row>
    <row r="8069" ht="12.75" hidden="1" spans="1:20">
      <c r="A8069" s="158">
        <f>Cartilha_GLOBAL!A8069</f>
        <v>0</v>
      </c>
      <c r="B8069" s="100">
        <f>Cartilha_GLOBAL!B8069</f>
        <v>0</v>
      </c>
      <c r="C8069" s="159">
        <f>Cartilha_GLOBAL!C8069</f>
        <v>0</v>
      </c>
      <c r="D8069" s="192">
        <f>Cartilha_GLOBAL!D8069</f>
        <v>0</v>
      </c>
      <c r="E8069" s="105">
        <f>Cartilha_GLOBAL!$E8069</f>
        <v>0</v>
      </c>
      <c r="F8069" s="168">
        <f>Cartilha_GLOBAL!$F8069</f>
        <v>0</v>
      </c>
      <c r="G8069" s="242"/>
      <c r="H8069" s="107">
        <f t="shared" si="500"/>
        <v>0</v>
      </c>
      <c r="I8069" s="184">
        <f t="shared" si="503"/>
        <v>0</v>
      </c>
      <c r="J8069" s="142"/>
      <c r="K8069" s="146"/>
      <c r="L8069" s="7" t="str">
        <f t="shared" si="501"/>
        <v/>
      </c>
      <c r="M8069" s="7" t="str">
        <f t="shared" si="502"/>
        <v/>
      </c>
      <c r="N8069" s="7" t="str">
        <f>Cartilha_GLOBAL!N8069</f>
        <v/>
      </c>
      <c r="O8069" s="144"/>
      <c r="Q8069" s="151"/>
      <c r="R8069" s="152">
        <v>0</v>
      </c>
      <c r="T8069" s="153">
        <f>IF(Cartilha_GLOBAL!R8069=0,0,IF(Cartilha_GLOBAL!R8069&gt;0,"c","b"))</f>
        <v>0</v>
      </c>
    </row>
    <row r="8070" ht="12.75" hidden="1" spans="1:20">
      <c r="A8070" s="158">
        <f>Cartilha_GLOBAL!A8070</f>
        <v>0</v>
      </c>
      <c r="B8070" s="100">
        <f>Cartilha_GLOBAL!B8070</f>
        <v>0</v>
      </c>
      <c r="C8070" s="159">
        <f>Cartilha_GLOBAL!C8070</f>
        <v>0</v>
      </c>
      <c r="D8070" s="192">
        <f>Cartilha_GLOBAL!D8070</f>
        <v>0</v>
      </c>
      <c r="E8070" s="105">
        <f>Cartilha_GLOBAL!$E8070</f>
        <v>0</v>
      </c>
      <c r="F8070" s="168">
        <f>Cartilha_GLOBAL!$F8070</f>
        <v>0</v>
      </c>
      <c r="G8070" s="242"/>
      <c r="H8070" s="107">
        <f t="shared" ref="H8070:H8081" si="504">IF(G8070=0,0,F8070)</f>
        <v>0</v>
      </c>
      <c r="I8070" s="184">
        <f t="shared" si="503"/>
        <v>0</v>
      </c>
      <c r="J8070" s="142"/>
      <c r="K8070" s="146"/>
      <c r="L8070" s="7" t="str">
        <f t="shared" ref="L8070:L8089" si="505">IF(K8070="X","x",IF(K8070="xx","x",IF(I8070&gt;0,"x","")))</f>
        <v/>
      </c>
      <c r="M8070" s="7" t="str">
        <f t="shared" ref="M8070:M8089" si="506">IF(K8070="X","x",IF(K8070="xx","x",IF(I8070&gt;0,"x","")))</f>
        <v/>
      </c>
      <c r="N8070" s="7" t="str">
        <f>Cartilha_GLOBAL!N8070</f>
        <v/>
      </c>
      <c r="O8070" s="144"/>
      <c r="Q8070" s="151"/>
      <c r="R8070" s="152">
        <v>0</v>
      </c>
      <c r="T8070" s="153">
        <f>IF(Cartilha_GLOBAL!R8070=0,0,IF(Cartilha_GLOBAL!R8070&gt;0,"c","b"))</f>
        <v>0</v>
      </c>
    </row>
    <row r="8071" ht="12.75" hidden="1" spans="1:20">
      <c r="A8071" s="158">
        <f>Cartilha_GLOBAL!A8071</f>
        <v>0</v>
      </c>
      <c r="B8071" s="100">
        <f>Cartilha_GLOBAL!B8071</f>
        <v>0</v>
      </c>
      <c r="C8071" s="159">
        <f>Cartilha_GLOBAL!C8071</f>
        <v>0</v>
      </c>
      <c r="D8071" s="192">
        <f>Cartilha_GLOBAL!D8071</f>
        <v>0</v>
      </c>
      <c r="E8071" s="105">
        <f>Cartilha_GLOBAL!$E8071</f>
        <v>0</v>
      </c>
      <c r="F8071" s="168">
        <f>Cartilha_GLOBAL!$F8071</f>
        <v>0</v>
      </c>
      <c r="G8071" s="242"/>
      <c r="H8071" s="107">
        <f t="shared" si="504"/>
        <v>0</v>
      </c>
      <c r="I8071" s="184">
        <f t="shared" si="503"/>
        <v>0</v>
      </c>
      <c r="J8071" s="142"/>
      <c r="K8071" s="146"/>
      <c r="L8071" s="7" t="str">
        <f t="shared" si="505"/>
        <v/>
      </c>
      <c r="M8071" s="7" t="str">
        <f t="shared" si="506"/>
        <v/>
      </c>
      <c r="N8071" s="7" t="str">
        <f>Cartilha_GLOBAL!N8071</f>
        <v/>
      </c>
      <c r="O8071" s="144"/>
      <c r="Q8071" s="151"/>
      <c r="R8071" s="152">
        <v>0</v>
      </c>
      <c r="T8071" s="153">
        <f>IF(Cartilha_GLOBAL!R8071=0,0,IF(Cartilha_GLOBAL!R8071&gt;0,"c","b"))</f>
        <v>0</v>
      </c>
    </row>
    <row r="8072" ht="12.75" hidden="1" spans="1:20">
      <c r="A8072" s="158">
        <f>Cartilha_GLOBAL!A8072</f>
        <v>0</v>
      </c>
      <c r="B8072" s="100">
        <f>Cartilha_GLOBAL!B8072</f>
        <v>0</v>
      </c>
      <c r="C8072" s="159">
        <f>Cartilha_GLOBAL!C8072</f>
        <v>0</v>
      </c>
      <c r="D8072" s="192">
        <f>Cartilha_GLOBAL!D8072</f>
        <v>0</v>
      </c>
      <c r="E8072" s="105">
        <f>Cartilha_GLOBAL!$E8072</f>
        <v>0</v>
      </c>
      <c r="F8072" s="168">
        <f>Cartilha_GLOBAL!$F8072</f>
        <v>0</v>
      </c>
      <c r="G8072" s="242"/>
      <c r="H8072" s="107">
        <f t="shared" si="504"/>
        <v>0</v>
      </c>
      <c r="I8072" s="184">
        <f t="shared" si="503"/>
        <v>0</v>
      </c>
      <c r="J8072" s="142"/>
      <c r="K8072" s="146"/>
      <c r="L8072" s="7" t="str">
        <f t="shared" si="505"/>
        <v/>
      </c>
      <c r="M8072" s="7" t="str">
        <f t="shared" si="506"/>
        <v/>
      </c>
      <c r="N8072" s="7" t="str">
        <f>Cartilha_GLOBAL!N8072</f>
        <v/>
      </c>
      <c r="O8072" s="144"/>
      <c r="Q8072" s="151"/>
      <c r="R8072" s="152">
        <v>0</v>
      </c>
      <c r="T8072" s="153">
        <f>IF(Cartilha_GLOBAL!R8072=0,0,IF(Cartilha_GLOBAL!R8072&gt;0,"c","b"))</f>
        <v>0</v>
      </c>
    </row>
    <row r="8073" ht="12.75" hidden="1" spans="1:20">
      <c r="A8073" s="158">
        <f>Cartilha_GLOBAL!A8073</f>
        <v>0</v>
      </c>
      <c r="B8073" s="100">
        <f>Cartilha_GLOBAL!B8073</f>
        <v>0</v>
      </c>
      <c r="C8073" s="159">
        <f>Cartilha_GLOBAL!C8073</f>
        <v>0</v>
      </c>
      <c r="D8073" s="192">
        <f>Cartilha_GLOBAL!D8073</f>
        <v>0</v>
      </c>
      <c r="E8073" s="105">
        <f>Cartilha_GLOBAL!$E8073</f>
        <v>0</v>
      </c>
      <c r="F8073" s="168">
        <f>Cartilha_GLOBAL!$F8073</f>
        <v>0</v>
      </c>
      <c r="G8073" s="242"/>
      <c r="H8073" s="107">
        <f t="shared" si="504"/>
        <v>0</v>
      </c>
      <c r="I8073" s="184">
        <f t="shared" si="503"/>
        <v>0</v>
      </c>
      <c r="J8073" s="142"/>
      <c r="K8073" s="146"/>
      <c r="L8073" s="7" t="str">
        <f t="shared" si="505"/>
        <v/>
      </c>
      <c r="M8073" s="7" t="str">
        <f t="shared" si="506"/>
        <v/>
      </c>
      <c r="N8073" s="7" t="str">
        <f>Cartilha_GLOBAL!N8073</f>
        <v/>
      </c>
      <c r="O8073" s="144"/>
      <c r="Q8073" s="151"/>
      <c r="R8073" s="152">
        <v>0</v>
      </c>
      <c r="T8073" s="153">
        <f>IF(Cartilha_GLOBAL!R8073=0,0,IF(Cartilha_GLOBAL!R8073&gt;0,"c","b"))</f>
        <v>0</v>
      </c>
    </row>
    <row r="8074" ht="12.75" hidden="1" spans="1:20">
      <c r="A8074" s="158">
        <f>Cartilha_GLOBAL!A8074</f>
        <v>0</v>
      </c>
      <c r="B8074" s="100">
        <f>Cartilha_GLOBAL!B8074</f>
        <v>0</v>
      </c>
      <c r="C8074" s="159">
        <f>Cartilha_GLOBAL!C8074</f>
        <v>0</v>
      </c>
      <c r="D8074" s="192">
        <f>Cartilha_GLOBAL!D8074</f>
        <v>0</v>
      </c>
      <c r="E8074" s="105">
        <f>Cartilha_GLOBAL!$E8074</f>
        <v>0</v>
      </c>
      <c r="F8074" s="168">
        <f>Cartilha_GLOBAL!$F8074</f>
        <v>0</v>
      </c>
      <c r="G8074" s="242"/>
      <c r="H8074" s="107">
        <f t="shared" si="504"/>
        <v>0</v>
      </c>
      <c r="I8074" s="184">
        <f t="shared" si="503"/>
        <v>0</v>
      </c>
      <c r="J8074" s="142"/>
      <c r="K8074" s="146"/>
      <c r="L8074" s="7" t="str">
        <f t="shared" si="505"/>
        <v/>
      </c>
      <c r="M8074" s="7" t="str">
        <f t="shared" si="506"/>
        <v/>
      </c>
      <c r="N8074" s="7" t="str">
        <f>Cartilha_GLOBAL!N8074</f>
        <v/>
      </c>
      <c r="O8074" s="144"/>
      <c r="Q8074" s="151"/>
      <c r="R8074" s="152">
        <v>0</v>
      </c>
      <c r="T8074" s="153">
        <f>IF(Cartilha_GLOBAL!R8074=0,0,IF(Cartilha_GLOBAL!R8074&gt;0,"c","b"))</f>
        <v>0</v>
      </c>
    </row>
    <row r="8075" ht="12.75" hidden="1" spans="1:20">
      <c r="A8075" s="158">
        <f>Cartilha_GLOBAL!A8075</f>
        <v>0</v>
      </c>
      <c r="B8075" s="100">
        <f>Cartilha_GLOBAL!B8075</f>
        <v>0</v>
      </c>
      <c r="C8075" s="159">
        <f>Cartilha_GLOBAL!C8075</f>
        <v>0</v>
      </c>
      <c r="D8075" s="192">
        <f>Cartilha_GLOBAL!D8075</f>
        <v>0</v>
      </c>
      <c r="E8075" s="105">
        <f>Cartilha_GLOBAL!$E8075</f>
        <v>0</v>
      </c>
      <c r="F8075" s="168">
        <f>Cartilha_GLOBAL!$F8075</f>
        <v>0</v>
      </c>
      <c r="G8075" s="242"/>
      <c r="H8075" s="107">
        <f t="shared" si="504"/>
        <v>0</v>
      </c>
      <c r="I8075" s="184">
        <f t="shared" si="503"/>
        <v>0</v>
      </c>
      <c r="J8075" s="142"/>
      <c r="K8075" s="146"/>
      <c r="L8075" s="7" t="str">
        <f t="shared" si="505"/>
        <v/>
      </c>
      <c r="M8075" s="7" t="str">
        <f t="shared" si="506"/>
        <v/>
      </c>
      <c r="N8075" s="7" t="str">
        <f>Cartilha_GLOBAL!N8075</f>
        <v/>
      </c>
      <c r="O8075" s="144"/>
      <c r="Q8075" s="151"/>
      <c r="R8075" s="152">
        <v>0</v>
      </c>
      <c r="T8075" s="153">
        <f>IF(Cartilha_GLOBAL!R8075=0,0,IF(Cartilha_GLOBAL!R8075&gt;0,"c","b"))</f>
        <v>0</v>
      </c>
    </row>
    <row r="8076" ht="12.75" hidden="1" spans="1:20">
      <c r="A8076" s="158">
        <f>Cartilha_GLOBAL!A8076</f>
        <v>0</v>
      </c>
      <c r="B8076" s="100">
        <f>Cartilha_GLOBAL!B8076</f>
        <v>0</v>
      </c>
      <c r="C8076" s="159">
        <f>Cartilha_GLOBAL!C8076</f>
        <v>0</v>
      </c>
      <c r="D8076" s="192">
        <f>Cartilha_GLOBAL!D8076</f>
        <v>0</v>
      </c>
      <c r="E8076" s="105">
        <f>Cartilha_GLOBAL!$E8076</f>
        <v>0</v>
      </c>
      <c r="F8076" s="168">
        <f>Cartilha_GLOBAL!$F8076</f>
        <v>0</v>
      </c>
      <c r="G8076" s="242"/>
      <c r="H8076" s="107">
        <f t="shared" si="504"/>
        <v>0</v>
      </c>
      <c r="I8076" s="184">
        <f t="shared" si="503"/>
        <v>0</v>
      </c>
      <c r="J8076" s="142"/>
      <c r="K8076" s="146"/>
      <c r="L8076" s="7" t="str">
        <f t="shared" si="505"/>
        <v/>
      </c>
      <c r="M8076" s="7" t="str">
        <f t="shared" si="506"/>
        <v/>
      </c>
      <c r="N8076" s="7" t="str">
        <f>Cartilha_GLOBAL!N8076</f>
        <v/>
      </c>
      <c r="O8076" s="144"/>
      <c r="Q8076" s="151"/>
      <c r="R8076" s="152">
        <v>0</v>
      </c>
      <c r="T8076" s="153">
        <f>IF(Cartilha_GLOBAL!R8076=0,0,IF(Cartilha_GLOBAL!R8076&gt;0,"c","b"))</f>
        <v>0</v>
      </c>
    </row>
    <row r="8077" ht="12.75" hidden="1" spans="1:20">
      <c r="A8077" s="158">
        <f>Cartilha_GLOBAL!A8077</f>
        <v>0</v>
      </c>
      <c r="B8077" s="100">
        <f>Cartilha_GLOBAL!B8077</f>
        <v>0</v>
      </c>
      <c r="C8077" s="159">
        <f>Cartilha_GLOBAL!C8077</f>
        <v>0</v>
      </c>
      <c r="D8077" s="192">
        <f>Cartilha_GLOBAL!D8077</f>
        <v>0</v>
      </c>
      <c r="E8077" s="105">
        <f>Cartilha_GLOBAL!$E8077</f>
        <v>0</v>
      </c>
      <c r="F8077" s="168">
        <f>Cartilha_GLOBAL!$F8077</f>
        <v>0</v>
      </c>
      <c r="G8077" s="242"/>
      <c r="H8077" s="107">
        <f t="shared" si="504"/>
        <v>0</v>
      </c>
      <c r="I8077" s="184">
        <f t="shared" si="503"/>
        <v>0</v>
      </c>
      <c r="J8077" s="142"/>
      <c r="K8077" s="146"/>
      <c r="L8077" s="7" t="str">
        <f t="shared" si="505"/>
        <v/>
      </c>
      <c r="M8077" s="7" t="str">
        <f t="shared" si="506"/>
        <v/>
      </c>
      <c r="N8077" s="7" t="str">
        <f>Cartilha_GLOBAL!N8077</f>
        <v/>
      </c>
      <c r="O8077" s="144"/>
      <c r="Q8077" s="151"/>
      <c r="R8077" s="152">
        <v>0</v>
      </c>
      <c r="T8077" s="153">
        <f>IF(Cartilha_GLOBAL!R8077=0,0,IF(Cartilha_GLOBAL!R8077&gt;0,"c","b"))</f>
        <v>0</v>
      </c>
    </row>
    <row r="8078" ht="12.75" hidden="1" spans="1:20">
      <c r="A8078" s="158">
        <f>Cartilha_GLOBAL!A8078</f>
        <v>0</v>
      </c>
      <c r="B8078" s="100">
        <f>Cartilha_GLOBAL!B8078</f>
        <v>0</v>
      </c>
      <c r="C8078" s="159">
        <f>Cartilha_GLOBAL!C8078</f>
        <v>0</v>
      </c>
      <c r="D8078" s="192">
        <f>Cartilha_GLOBAL!D8078</f>
        <v>0</v>
      </c>
      <c r="E8078" s="105">
        <f>Cartilha_GLOBAL!$E8078</f>
        <v>0</v>
      </c>
      <c r="F8078" s="168">
        <f>Cartilha_GLOBAL!$F8078</f>
        <v>0</v>
      </c>
      <c r="G8078" s="242"/>
      <c r="H8078" s="107">
        <f t="shared" si="504"/>
        <v>0</v>
      </c>
      <c r="I8078" s="184">
        <f t="shared" si="503"/>
        <v>0</v>
      </c>
      <c r="J8078" s="142"/>
      <c r="K8078" s="146"/>
      <c r="L8078" s="7" t="str">
        <f t="shared" si="505"/>
        <v/>
      </c>
      <c r="M8078" s="7" t="str">
        <f t="shared" si="506"/>
        <v/>
      </c>
      <c r="N8078" s="7" t="str">
        <f>Cartilha_GLOBAL!N8078</f>
        <v/>
      </c>
      <c r="O8078" s="144"/>
      <c r="Q8078" s="151"/>
      <c r="R8078" s="152">
        <v>0</v>
      </c>
      <c r="T8078" s="153">
        <f>IF(Cartilha_GLOBAL!R8078=0,0,IF(Cartilha_GLOBAL!R8078&gt;0,"c","b"))</f>
        <v>0</v>
      </c>
    </row>
    <row r="8079" ht="12.75" hidden="1" spans="1:20">
      <c r="A8079" s="158">
        <f>Cartilha_GLOBAL!A8079</f>
        <v>0</v>
      </c>
      <c r="B8079" s="100">
        <f>Cartilha_GLOBAL!B8079</f>
        <v>0</v>
      </c>
      <c r="C8079" s="159">
        <f>Cartilha_GLOBAL!C8079</f>
        <v>0</v>
      </c>
      <c r="D8079" s="192">
        <f>Cartilha_GLOBAL!D8079</f>
        <v>0</v>
      </c>
      <c r="E8079" s="105">
        <f>Cartilha_GLOBAL!$E8079</f>
        <v>0</v>
      </c>
      <c r="F8079" s="168">
        <f>Cartilha_GLOBAL!$F8079</f>
        <v>0</v>
      </c>
      <c r="G8079" s="242"/>
      <c r="H8079" s="107">
        <f t="shared" si="504"/>
        <v>0</v>
      </c>
      <c r="I8079" s="184">
        <f t="shared" si="503"/>
        <v>0</v>
      </c>
      <c r="J8079" s="142"/>
      <c r="K8079" s="146"/>
      <c r="L8079" s="7" t="str">
        <f t="shared" si="505"/>
        <v/>
      </c>
      <c r="M8079" s="7" t="str">
        <f t="shared" si="506"/>
        <v/>
      </c>
      <c r="N8079" s="7" t="str">
        <f>Cartilha_GLOBAL!N8079</f>
        <v/>
      </c>
      <c r="O8079" s="144"/>
      <c r="Q8079" s="151"/>
      <c r="R8079" s="152">
        <v>0</v>
      </c>
      <c r="T8079" s="153">
        <f>IF(Cartilha_GLOBAL!R8079=0,0,IF(Cartilha_GLOBAL!R8079&gt;0,"c","b"))</f>
        <v>0</v>
      </c>
    </row>
    <row r="8080" ht="12.75" hidden="1" spans="1:20">
      <c r="A8080" s="158">
        <f>Cartilha_GLOBAL!A8080</f>
        <v>0</v>
      </c>
      <c r="B8080" s="100">
        <f>Cartilha_GLOBAL!B8080</f>
        <v>0</v>
      </c>
      <c r="C8080" s="159">
        <f>Cartilha_GLOBAL!C8080</f>
        <v>0</v>
      </c>
      <c r="D8080" s="192">
        <f>Cartilha_GLOBAL!D8080</f>
        <v>0</v>
      </c>
      <c r="E8080" s="105">
        <f>Cartilha_GLOBAL!$E8080</f>
        <v>0</v>
      </c>
      <c r="F8080" s="168">
        <f>Cartilha_GLOBAL!$F8080</f>
        <v>0</v>
      </c>
      <c r="G8080" s="242"/>
      <c r="H8080" s="107">
        <f t="shared" si="504"/>
        <v>0</v>
      </c>
      <c r="I8080" s="184">
        <f t="shared" si="503"/>
        <v>0</v>
      </c>
      <c r="J8080" s="142"/>
      <c r="K8080" s="146"/>
      <c r="L8080" s="7" t="str">
        <f t="shared" si="505"/>
        <v/>
      </c>
      <c r="M8080" s="7" t="str">
        <f t="shared" si="506"/>
        <v/>
      </c>
      <c r="N8080" s="7" t="str">
        <f>Cartilha_GLOBAL!N8080</f>
        <v/>
      </c>
      <c r="O8080" s="144"/>
      <c r="Q8080" s="151"/>
      <c r="R8080" s="152">
        <v>0</v>
      </c>
      <c r="T8080" s="153">
        <f>IF(Cartilha_GLOBAL!R8080=0,0,IF(Cartilha_GLOBAL!R8080&gt;0,"c","b"))</f>
        <v>0</v>
      </c>
    </row>
    <row r="8081" ht="13.5" hidden="1" spans="1:20">
      <c r="A8081" s="243">
        <f>Cartilha_GLOBAL!A8081</f>
        <v>0</v>
      </c>
      <c r="B8081" s="244">
        <f>Cartilha_GLOBAL!B8081</f>
        <v>0</v>
      </c>
      <c r="C8081" s="245">
        <f>Cartilha_GLOBAL!C8081</f>
        <v>0</v>
      </c>
      <c r="D8081" s="246">
        <f>Cartilha_GLOBAL!D8081</f>
        <v>0</v>
      </c>
      <c r="E8081" s="105">
        <f>Cartilha_GLOBAL!$E8081</f>
        <v>0</v>
      </c>
      <c r="F8081" s="247">
        <f>Cartilha_GLOBAL!$F8081</f>
        <v>0</v>
      </c>
      <c r="G8081" s="242"/>
      <c r="H8081" s="107">
        <f t="shared" si="504"/>
        <v>0</v>
      </c>
      <c r="I8081" s="184">
        <f t="shared" si="503"/>
        <v>0</v>
      </c>
      <c r="J8081" s="142"/>
      <c r="K8081" s="146"/>
      <c r="L8081" s="7" t="str">
        <f t="shared" si="505"/>
        <v/>
      </c>
      <c r="M8081" s="7" t="str">
        <f t="shared" si="506"/>
        <v/>
      </c>
      <c r="N8081" s="7" t="str">
        <f>Cartilha_GLOBAL!N8081</f>
        <v/>
      </c>
      <c r="O8081" s="144"/>
      <c r="Q8081" s="151"/>
      <c r="R8081" s="152">
        <v>0</v>
      </c>
      <c r="T8081" s="153">
        <f>IF(Cartilha_GLOBAL!R8081=0,0,IF(Cartilha_GLOBAL!R8081&gt;0,"c","b"))</f>
        <v>0</v>
      </c>
    </row>
    <row r="8082" ht="18" customHeight="1" spans="1:17">
      <c r="A8082" s="248" t="s">
        <v>168</v>
      </c>
      <c r="B8082" s="249"/>
      <c r="C8082" s="250" t="s">
        <v>169</v>
      </c>
      <c r="D8082" s="251"/>
      <c r="E8082" s="252"/>
      <c r="F8082" s="253"/>
      <c r="G8082" s="254"/>
      <c r="H8082" s="255"/>
      <c r="I8082" s="281"/>
      <c r="J8082" s="137">
        <f>SUM(J21:J8081)</f>
        <v>588984.1</v>
      </c>
      <c r="K8082" s="145" t="s">
        <v>168</v>
      </c>
      <c r="L8082" s="7" t="s">
        <v>168</v>
      </c>
      <c r="M8082" s="7" t="s">
        <v>168</v>
      </c>
      <c r="N8082" s="7" t="str">
        <f>Cartilha_GLOBAL!N8082</f>
        <v>x</v>
      </c>
      <c r="O8082" s="140" t="s">
        <v>230</v>
      </c>
      <c r="Q8082" s="151"/>
    </row>
    <row r="8083" customFormat="1" ht="13.5" hidden="1" spans="9:11">
      <c r="I8083" s="282">
        <f>SUM(I24:I8081)</f>
        <v>588984.1</v>
      </c>
      <c r="K8083" s="145" t="s">
        <v>168</v>
      </c>
    </row>
    <row r="8084" ht="20.1" customHeight="1" spans="1:17">
      <c r="A8084" s="256" t="s">
        <v>168</v>
      </c>
      <c r="B8084" s="257"/>
      <c r="C8084" s="258" t="str">
        <f>Cartilha_GLOBAL!$A$18</f>
        <v>Tabela de referência: SINAPI de fevereiro/2023 - sem desoneração
</v>
      </c>
      <c r="D8084" s="259"/>
      <c r="E8084" s="260"/>
      <c r="F8084" s="260"/>
      <c r="G8084" s="260"/>
      <c r="H8084" s="260"/>
      <c r="I8084" s="260"/>
      <c r="J8084" s="283"/>
      <c r="K8084" s="284" t="s">
        <v>168</v>
      </c>
      <c r="L8084" s="7" t="str">
        <f>IF(K8084="X","x",IF(K8084="xx","x",IF(I8084&gt;0,"x","")))</f>
        <v>x</v>
      </c>
      <c r="M8084" s="7" t="str">
        <f>IF(K8084="X","x",IF(K8084="xx","x",IF(I8084&gt;0,"x","")))</f>
        <v>x</v>
      </c>
      <c r="N8084" s="7" t="str">
        <f>Cartilha_GLOBAL!N8084</f>
        <v>x</v>
      </c>
      <c r="O8084" s="144"/>
      <c r="Q8084" s="151"/>
    </row>
    <row r="8085" hidden="1" spans="1:17">
      <c r="A8085" s="261" t="s">
        <v>8403</v>
      </c>
      <c r="B8085" s="262"/>
      <c r="C8085" s="263"/>
      <c r="D8085" s="264"/>
      <c r="E8085" s="265"/>
      <c r="F8085" s="264"/>
      <c r="G8085" s="264"/>
      <c r="H8085" s="264"/>
      <c r="I8085" s="264"/>
      <c r="J8085" s="111"/>
      <c r="L8085" s="7" t="str">
        <f t="shared" si="505"/>
        <v/>
      </c>
      <c r="M8085" s="7" t="str">
        <f t="shared" si="506"/>
        <v/>
      </c>
      <c r="N8085" s="7" t="str">
        <f>Cartilha_GLOBAL!N8085</f>
        <v/>
      </c>
      <c r="O8085" s="144"/>
      <c r="Q8085" s="151"/>
    </row>
    <row r="8086" hidden="1" spans="1:17">
      <c r="A8086" s="266" t="s">
        <v>8405</v>
      </c>
      <c r="B8086" s="267"/>
      <c r="G8086" s="3" t="s">
        <v>8417</v>
      </c>
      <c r="I8086" s="285"/>
      <c r="J8086" s="114"/>
      <c r="L8086" s="7" t="str">
        <f t="shared" si="505"/>
        <v/>
      </c>
      <c r="M8086" s="7" t="str">
        <f t="shared" si="506"/>
        <v/>
      </c>
      <c r="N8086" s="7" t="str">
        <f>Cartilha_GLOBAL!N8086</f>
        <v/>
      </c>
      <c r="O8086" s="144"/>
      <c r="Q8086" s="151"/>
    </row>
    <row r="8087" hidden="1" spans="1:17">
      <c r="A8087" s="266" t="s">
        <v>8407</v>
      </c>
      <c r="B8087" s="267"/>
      <c r="G8087" s="3" t="s">
        <v>8417</v>
      </c>
      <c r="I8087" s="286"/>
      <c r="J8087" s="114"/>
      <c r="L8087" s="7" t="str">
        <f t="shared" si="505"/>
        <v/>
      </c>
      <c r="M8087" s="7" t="str">
        <f t="shared" si="506"/>
        <v/>
      </c>
      <c r="N8087" s="7" t="str">
        <f>Cartilha_GLOBAL!N8087</f>
        <v/>
      </c>
      <c r="O8087" s="144"/>
      <c r="Q8087" s="151"/>
    </row>
    <row r="8088" hidden="1" spans="1:17">
      <c r="A8088" s="266" t="s">
        <v>8408</v>
      </c>
      <c r="B8088" s="267"/>
      <c r="G8088" s="3" t="s">
        <v>8417</v>
      </c>
      <c r="I8088" s="285"/>
      <c r="J8088" s="114"/>
      <c r="L8088" s="7" t="str">
        <f t="shared" si="505"/>
        <v/>
      </c>
      <c r="M8088" s="7" t="str">
        <f t="shared" si="506"/>
        <v/>
      </c>
      <c r="N8088" s="7" t="str">
        <f>Cartilha_GLOBAL!N8088</f>
        <v/>
      </c>
      <c r="O8088" s="144"/>
      <c r="Q8088" s="151"/>
    </row>
    <row r="8089" ht="14.25" hidden="1" customHeight="1" spans="1:17">
      <c r="A8089" s="38" t="s">
        <v>168</v>
      </c>
      <c r="B8089" s="39"/>
      <c r="C8089" s="268"/>
      <c r="D8089" s="268"/>
      <c r="E8089" s="269"/>
      <c r="F8089" s="268"/>
      <c r="G8089" s="270"/>
      <c r="H8089" s="271"/>
      <c r="I8089" s="270"/>
      <c r="J8089" s="287"/>
      <c r="L8089" s="7" t="str">
        <f t="shared" si="505"/>
        <v/>
      </c>
      <c r="M8089" s="7" t="str">
        <f t="shared" si="506"/>
        <v/>
      </c>
      <c r="N8089" s="7" t="str">
        <f>Cartilha_GLOBAL!N8089</f>
        <v/>
      </c>
      <c r="O8089" s="144"/>
      <c r="Q8089" s="151"/>
    </row>
    <row r="8090" hidden="1" spans="14:14">
      <c r="N8090" s="7">
        <f>Cartilha_GLOBAL!N8090</f>
        <v>0</v>
      </c>
    </row>
    <row r="8091" hidden="1" spans="14:14">
      <c r="N8091" s="7">
        <f>Cartilha_GLOBAL!N8091</f>
        <v>0</v>
      </c>
    </row>
    <row r="8092" hidden="1" spans="3:14">
      <c r="C8092" s="272"/>
      <c r="D8092" s="272"/>
      <c r="E8092" s="272"/>
      <c r="F8092" s="272"/>
      <c r="G8092" s="272"/>
      <c r="H8092" s="272"/>
      <c r="I8092" s="272"/>
      <c r="J8092" s="272"/>
      <c r="K8092" s="272"/>
      <c r="L8092" s="272"/>
      <c r="M8092" s="272"/>
      <c r="N8092" s="7">
        <f>Cartilha_GLOBAL!N8092</f>
        <v>0</v>
      </c>
    </row>
    <row r="8093" hidden="1" spans="3:6">
      <c r="C8093" s="273"/>
      <c r="D8093" s="274">
        <v>6104521.62999998</v>
      </c>
      <c r="E8093" s="275"/>
      <c r="F8093" s="276"/>
    </row>
    <row r="8094" hidden="1" spans="3:15">
      <c r="C8094" s="273"/>
      <c r="D8094" s="274"/>
      <c r="E8094" s="277"/>
      <c r="F8094" s="278"/>
      <c r="O8094" s="144"/>
    </row>
    <row r="8095" hidden="1" spans="3:6">
      <c r="C8095" s="279"/>
      <c r="D8095" s="274"/>
      <c r="E8095" s="277"/>
      <c r="F8095" s="276"/>
    </row>
    <row r="8096" hidden="1" spans="3:6">
      <c r="C8096" s="273"/>
      <c r="D8096" s="274">
        <v>4967872.30547998</v>
      </c>
      <c r="E8096" s="275"/>
      <c r="F8096" s="276"/>
    </row>
    <row r="8097" hidden="1" spans="3:6">
      <c r="C8097" s="273"/>
      <c r="D8097" s="274"/>
      <c r="E8097" s="277"/>
      <c r="F8097" s="276"/>
    </row>
    <row r="8098" hidden="1" spans="3:9">
      <c r="C8098" s="279"/>
      <c r="D8098" s="279"/>
      <c r="E8098" s="280"/>
      <c r="I8098" s="3">
        <v>0</v>
      </c>
    </row>
    <row r="8099" spans="3:5">
      <c r="C8099" s="279"/>
      <c r="D8099" s="279"/>
      <c r="E8099" s="280"/>
    </row>
    <row r="8100" spans="3:5">
      <c r="C8100" s="279"/>
      <c r="D8100" s="279"/>
      <c r="E8100" s="280"/>
    </row>
    <row r="8101" spans="3:5">
      <c r="C8101" s="279"/>
      <c r="D8101" s="279"/>
      <c r="E8101" s="277"/>
    </row>
  </sheetData>
  <sheetProtection formatColumns="0" formatRows="0" autoFilter="0"/>
  <autoFilter ref="A20:AA8098">
    <filterColumn colId="12">
      <customFilters>
        <customFilter operator="equal" val="x"/>
      </customFilters>
    </filterColumn>
    <extLst/>
  </autoFilter>
  <mergeCells count="4">
    <mergeCell ref="E7:F7"/>
    <mergeCell ref="E9:F9"/>
    <mergeCell ref="E10:F10"/>
    <mergeCell ref="R20:S20"/>
  </mergeCells>
  <printOptions horizontalCentered="1"/>
  <pageMargins left="1.18110236220472" right="0.78740157480315" top="0.984251968503937" bottom="0.78740157480315" header="0.511811023622047" footer="0.511811023622047"/>
  <pageSetup paperSize="9" scale="67" fitToHeight="0" orientation="landscape"/>
  <headerFooter alignWithMargins="0"/>
  <ignoredErrors>
    <ignoredError sqref="J16:J17;H7076:H8081;E206:E227;H2198:H7051;H29:H2110;H2138" unlockedFormula="1"/>
  </ignoredErrors>
  <drawing r:id="rId1"/>
</worksheet>
</file>

<file path=docProps/app.xml><?xml version="1.0" encoding="utf-8"?>
<Properties xmlns="http://schemas.openxmlformats.org/officeDocument/2006/extended-properties" xmlns:vt="http://schemas.openxmlformats.org/officeDocument/2006/docPropsVTypes">
  <Manager>COP</Manager>
  <Company>PARANACIDADE</Company>
  <Application>Microsoft Excel</Application>
  <HeadingPairs>
    <vt:vector size="2" baseType="variant">
      <vt:variant>
        <vt:lpstr>工作表</vt:lpstr>
      </vt:variant>
      <vt:variant>
        <vt:i4>6</vt:i4>
      </vt:variant>
    </vt:vector>
  </HeadingPairs>
  <TitlesOfParts>
    <vt:vector size="6" baseType="lpstr">
      <vt:lpstr>Cronograma SFM</vt:lpstr>
      <vt:lpstr>Cronograma PAM</vt:lpstr>
      <vt:lpstr>BDI Edificação</vt:lpstr>
      <vt:lpstr>Grandes Itens</vt:lpstr>
      <vt:lpstr>Cartilha_GLOBAL</vt:lpstr>
      <vt:lpstr>NOVO HORIZONTE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OrçaCivil - ref. SINAPI de fev/2023</dc:title>
  <dc:subject>Orçamento da Construção Civil e Iluminação</dc:subject>
  <dc:creator>Roberto Chun Yan Pan</dc:creator>
  <cp:keywords>Paranacidade</cp:keywords>
  <cp:lastModifiedBy>User</cp:lastModifiedBy>
  <dcterms:created xsi:type="dcterms:W3CDTF">2012-01-30T17:22:00Z</dcterms:created>
  <cp:lastPrinted>2023-10-10T12:23:00Z</cp:lastPrinted>
  <dcterms:modified xsi:type="dcterms:W3CDTF">2023-11-21T18:38:35Z</dcterms:modified>
  <cp:category>Orçamentos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3DC90DD363A142B9BCCB392F12F81A5B_12</vt:lpwstr>
  </property>
  <property fmtid="{D5CDD505-2E9C-101B-9397-08002B2CF9AE}" pid="3" name="KSOProductBuildVer">
    <vt:lpwstr>1046-12.2.0.13306</vt:lpwstr>
  </property>
</Properties>
</file>